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S:\School Funding\Cycle 14 - 2022-23\School Payments\02 May\"/>
    </mc:Choice>
  </mc:AlternateContent>
  <xr:revisionPtr revIDLastSave="0" documentId="13_ncr:1_{390B90F1-9398-4EE4-B6A2-1AF9CC875D0B}" xr6:coauthVersionLast="47" xr6:coauthVersionMax="47" xr10:uidLastSave="{00000000-0000-0000-0000-000000000000}"/>
  <workbookProtection workbookAlgorithmName="SHA-512" workbookHashValue="yXBMJ5xtc/1xj07GcSubeBxt4T+X0rS9Xn3vh58Y3MCPOyC7okP0TDCUeUidqKRER1ANUg1o4NcV5xLfXblFNA==" workbookSaltValue="3A/UbS5RCFYfA+U9oaEkeA==" workbookSpinCount="100000" lockStructure="1"/>
  <bookViews>
    <workbookView xWindow="-28920" yWindow="-4650" windowWidth="29040" windowHeight="15840" tabRatio="921" firstSheet="6" activeTab="6" xr2:uid="{49EFD141-2A9D-4E0A-8753-11D3A4A2729D}"/>
  </bookViews>
  <sheets>
    <sheet name="Sheetlist" sheetId="4" state="hidden" r:id="rId1"/>
    <sheet name="SystemsDiagram" sheetId="29" state="hidden" r:id="rId2"/>
    <sheet name="Schoolchanges" sheetId="30" state="hidden" r:id="rId3"/>
    <sheet name="Rates" sheetId="7" state="hidden" r:id="rId4"/>
    <sheet name="All Transactions" sheetId="65" state="hidden" r:id="rId5"/>
    <sheet name="School CFR" sheetId="63" state="hidden" r:id="rId6"/>
    <sheet name="SchoolReport" sheetId="40" r:id="rId7"/>
    <sheet name="Summary Table" sheetId="62" state="hidden" r:id="rId8"/>
    <sheet name="APT" sheetId="12" state="hidden" r:id="rId9"/>
    <sheet name="APTPay" sheetId="13" state="hidden" r:id="rId10"/>
    <sheet name="APTCR " sheetId="70" state="hidden" r:id="rId11"/>
    <sheet name="PPG" sheetId="21" state="hidden" r:id="rId12"/>
    <sheet name="PPGPAY" sheetId="22" state="hidden" r:id="rId13"/>
    <sheet name="PPGCR" sheetId="23" state="hidden" r:id="rId14"/>
    <sheet name="TPG" sheetId="18" state="hidden" r:id="rId15"/>
    <sheet name="TPGPAY" sheetId="19" state="hidden" r:id="rId16"/>
    <sheet name="TPGCR" sheetId="20" state="hidden" r:id="rId17"/>
    <sheet name="POST16" sheetId="16" state="hidden" r:id="rId18"/>
    <sheet name="POST16PAY" sheetId="17" state="hidden" r:id="rId19"/>
    <sheet name="GRANTS" sheetId="24" state="hidden" r:id="rId20"/>
    <sheet name="GRANTSPAY" sheetId="25" state="hidden" r:id="rId21"/>
    <sheet name="HNPlaces" sheetId="5" state="hidden" r:id="rId22"/>
    <sheet name="HNPlacesPay" sheetId="6" state="hidden" r:id="rId23"/>
    <sheet name="MISC" sheetId="9" state="hidden" r:id="rId24"/>
    <sheet name="MiscPay" sheetId="10" state="hidden" r:id="rId25"/>
    <sheet name="MiscCR" sheetId="11" state="hidden" r:id="rId26"/>
    <sheet name="DEDEL" sheetId="14" state="hidden" r:id="rId27"/>
    <sheet name="DEDELCR" sheetId="15" state="hidden" r:id="rId28"/>
    <sheet name="HNTopUp" sheetId="42" state="hidden" r:id="rId29"/>
    <sheet name="HNTopUpPay" sheetId="27" state="hidden" r:id="rId30"/>
    <sheet name="HNTopUpCR" sheetId="58" state="hidden" r:id="rId31"/>
    <sheet name="SEN" sheetId="26" state="hidden" r:id="rId32"/>
    <sheet name="CCs" sheetId="66" state="hidden" r:id="rId33"/>
    <sheet name="COVID" sheetId="54" state="hidden" r:id="rId34"/>
    <sheet name="COVIDPAY" sheetId="57" state="hidden" r:id="rId35"/>
    <sheet name="COVIDCR" sheetId="67" state="hidden" r:id="rId36"/>
    <sheet name="Payroll Totals by Month" sheetId="41" state="hidden" r:id="rId37"/>
    <sheet name="PayrollCR" sheetId="48" state="hidden" r:id="rId38"/>
    <sheet name="Schools" sheetId="8" state="hidden" r:id="rId39"/>
    <sheet name="IntegraPayroll" sheetId="3" state="hidden" r:id="rId40"/>
  </sheets>
  <externalReferences>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s>
  <definedNames>
    <definedName name="_______AD1" localSheetId="33">#REF!</definedName>
    <definedName name="_______AD1" localSheetId="35">#REF!</definedName>
    <definedName name="_______AD1" localSheetId="34">#REF!</definedName>
    <definedName name="_______AD1" localSheetId="30">#REF!</definedName>
    <definedName name="_______AD2" localSheetId="33">#REF!</definedName>
    <definedName name="_______AD2" localSheetId="35">#REF!</definedName>
    <definedName name="_______AD2" localSheetId="34">#REF!</definedName>
    <definedName name="_______AD2" localSheetId="30">#REF!</definedName>
    <definedName name="______AD1" localSheetId="33">#REF!</definedName>
    <definedName name="______AD1" localSheetId="35">#REF!</definedName>
    <definedName name="______AD1" localSheetId="34">#REF!</definedName>
    <definedName name="______AD1" localSheetId="30">#REF!</definedName>
    <definedName name="______AD2" localSheetId="33">#REF!</definedName>
    <definedName name="______AD2" localSheetId="35">#REF!</definedName>
    <definedName name="______AD2" localSheetId="34">#REF!</definedName>
    <definedName name="______AD2" localSheetId="30">#REF!</definedName>
    <definedName name="_____AD1" localSheetId="33">#REF!</definedName>
    <definedName name="_____AD1" localSheetId="35">#REF!</definedName>
    <definedName name="_____AD1" localSheetId="34">#REF!</definedName>
    <definedName name="_____AD1" localSheetId="30">#REF!</definedName>
    <definedName name="_____AD2" localSheetId="33">#REF!</definedName>
    <definedName name="_____AD2" localSheetId="35">#REF!</definedName>
    <definedName name="_____AD2" localSheetId="34">#REF!</definedName>
    <definedName name="_____AD2" localSheetId="30">#REF!</definedName>
    <definedName name="_____KS1" localSheetId="33">#REF!</definedName>
    <definedName name="_____KS1" localSheetId="35">#REF!</definedName>
    <definedName name="_____KS1" localSheetId="34">#REF!</definedName>
    <definedName name="_____KS1" localSheetId="30">#REF!</definedName>
    <definedName name="_____KS2" localSheetId="33">#REF!</definedName>
    <definedName name="_____KS2" localSheetId="35">#REF!</definedName>
    <definedName name="_____KS2" localSheetId="34">#REF!</definedName>
    <definedName name="_____KS2" localSheetId="30">#REF!</definedName>
    <definedName name="_____KS3" localSheetId="33">#REF!</definedName>
    <definedName name="_____KS3" localSheetId="35">#REF!</definedName>
    <definedName name="_____KS3" localSheetId="34">#REF!</definedName>
    <definedName name="_____KS3" localSheetId="30">#REF!</definedName>
    <definedName name="____AD1" localSheetId="33">#REF!</definedName>
    <definedName name="____AD1" localSheetId="35">#REF!</definedName>
    <definedName name="____AD1" localSheetId="34">#REF!</definedName>
    <definedName name="____AD1" localSheetId="30">#REF!</definedName>
    <definedName name="____AD2" localSheetId="33">#REF!</definedName>
    <definedName name="____AD2" localSheetId="35">#REF!</definedName>
    <definedName name="____AD2" localSheetId="34">#REF!</definedName>
    <definedName name="____AD2" localSheetId="30">#REF!</definedName>
    <definedName name="____KS1" localSheetId="33">#REF!</definedName>
    <definedName name="____KS1" localSheetId="35">#REF!</definedName>
    <definedName name="____KS1" localSheetId="34">#REF!</definedName>
    <definedName name="____KS1" localSheetId="30">#REF!</definedName>
    <definedName name="____KS2" localSheetId="33">#REF!</definedName>
    <definedName name="____KS2" localSheetId="35">#REF!</definedName>
    <definedName name="____KS2" localSheetId="34">#REF!</definedName>
    <definedName name="____KS2" localSheetId="30">#REF!</definedName>
    <definedName name="____KS3" localSheetId="33">#REF!</definedName>
    <definedName name="____KS3" localSheetId="35">#REF!</definedName>
    <definedName name="____KS3" localSheetId="34">#REF!</definedName>
    <definedName name="____KS3" localSheetId="30">#REF!</definedName>
    <definedName name="____lea95" localSheetId="33">#REF!</definedName>
    <definedName name="____lea95" localSheetId="35">#REF!</definedName>
    <definedName name="____lea95" localSheetId="34">#REF!</definedName>
    <definedName name="____lea95" localSheetId="30">#REF!</definedName>
    <definedName name="____lea96" localSheetId="33">#REF!</definedName>
    <definedName name="____lea96" localSheetId="35">#REF!</definedName>
    <definedName name="____lea96" localSheetId="34">#REF!</definedName>
    <definedName name="____lea96" localSheetId="30">#REF!</definedName>
    <definedName name="____lea97" localSheetId="33">#REF!</definedName>
    <definedName name="____lea97" localSheetId="35">#REF!</definedName>
    <definedName name="____lea97" localSheetId="34">#REF!</definedName>
    <definedName name="____lea97" localSheetId="30">#REF!</definedName>
    <definedName name="____lea98" localSheetId="33">#REF!</definedName>
    <definedName name="____lea98" localSheetId="35">#REF!</definedName>
    <definedName name="____lea98" localSheetId="34">#REF!</definedName>
    <definedName name="____lea98" localSheetId="30">#REF!</definedName>
    <definedName name="____lu9495" localSheetId="33">#REF!</definedName>
    <definedName name="____lu9495" localSheetId="35">#REF!</definedName>
    <definedName name="____lu9495" localSheetId="34">#REF!</definedName>
    <definedName name="____lu9495" localSheetId="30">#REF!</definedName>
    <definedName name="____lu9596" localSheetId="33">#REF!</definedName>
    <definedName name="____lu9596" localSheetId="35">#REF!</definedName>
    <definedName name="____lu9596" localSheetId="34">#REF!</definedName>
    <definedName name="____lu9596" localSheetId="30">#REF!</definedName>
    <definedName name="____lu9697" localSheetId="33">#REF!</definedName>
    <definedName name="____lu9697" localSheetId="35">#REF!</definedName>
    <definedName name="____lu9697" localSheetId="34">#REF!</definedName>
    <definedName name="____lu9697" localSheetId="30">#REF!</definedName>
    <definedName name="____Num2" localSheetId="33">'[1]Running info'!#REF!</definedName>
    <definedName name="____Num2" localSheetId="35">'[1]Running info'!#REF!</definedName>
    <definedName name="____Num2" localSheetId="34">'[1]Running info'!#REF!</definedName>
    <definedName name="____Num2" localSheetId="30">'[1]Running info'!#REF!</definedName>
    <definedName name="____pup1" localSheetId="33">#REF!</definedName>
    <definedName name="____pup1" localSheetId="35">#REF!</definedName>
    <definedName name="____pup1" localSheetId="34">#REF!</definedName>
    <definedName name="____pup1" localSheetId="30">#REF!</definedName>
    <definedName name="____pup2" localSheetId="33">#REF!</definedName>
    <definedName name="____pup2" localSheetId="35">#REF!</definedName>
    <definedName name="____pup2" localSheetId="34">#REF!</definedName>
    <definedName name="____pup2" localSheetId="30">#REF!</definedName>
    <definedName name="____RO1" localSheetId="33">#REF!</definedName>
    <definedName name="____RO1" localSheetId="35">#REF!</definedName>
    <definedName name="____RO1" localSheetId="34">#REF!</definedName>
    <definedName name="____RO1" localSheetId="30">#REF!</definedName>
    <definedName name="___AD1" localSheetId="33">#REF!</definedName>
    <definedName name="___AD1" localSheetId="35">#REF!</definedName>
    <definedName name="___AD1" localSheetId="34">#REF!</definedName>
    <definedName name="___AD1" localSheetId="30">#REF!</definedName>
    <definedName name="___AD2" localSheetId="33">#REF!</definedName>
    <definedName name="___AD2" localSheetId="35">#REF!</definedName>
    <definedName name="___AD2" localSheetId="34">#REF!</definedName>
    <definedName name="___AD2" localSheetId="30">#REF!</definedName>
    <definedName name="___KS1" localSheetId="33">#REF!</definedName>
    <definedName name="___KS1" localSheetId="35">#REF!</definedName>
    <definedName name="___KS1" localSheetId="34">#REF!</definedName>
    <definedName name="___KS1" localSheetId="30">#REF!</definedName>
    <definedName name="___KS2" localSheetId="33">#REF!</definedName>
    <definedName name="___KS2" localSheetId="35">#REF!</definedName>
    <definedName name="___KS2" localSheetId="34">#REF!</definedName>
    <definedName name="___KS2" localSheetId="30">#REF!</definedName>
    <definedName name="___KS3" localSheetId="33">#REF!</definedName>
    <definedName name="___KS3" localSheetId="35">#REF!</definedName>
    <definedName name="___KS3" localSheetId="34">#REF!</definedName>
    <definedName name="___KS3" localSheetId="30">#REF!</definedName>
    <definedName name="___lea95" localSheetId="33">#REF!</definedName>
    <definedName name="___lea95" localSheetId="35">#REF!</definedName>
    <definedName name="___lea95" localSheetId="34">#REF!</definedName>
    <definedName name="___lea95" localSheetId="30">#REF!</definedName>
    <definedName name="___lea96" localSheetId="33">#REF!</definedName>
    <definedName name="___lea96" localSheetId="35">#REF!</definedName>
    <definedName name="___lea96" localSheetId="34">#REF!</definedName>
    <definedName name="___lea96" localSheetId="30">#REF!</definedName>
    <definedName name="___lea97" localSheetId="33">#REF!</definedName>
    <definedName name="___lea97" localSheetId="35">#REF!</definedName>
    <definedName name="___lea97" localSheetId="34">#REF!</definedName>
    <definedName name="___lea97" localSheetId="30">#REF!</definedName>
    <definedName name="___lea98" localSheetId="33">#REF!</definedName>
    <definedName name="___lea98" localSheetId="35">#REF!</definedName>
    <definedName name="___lea98" localSheetId="34">#REF!</definedName>
    <definedName name="___lea98" localSheetId="30">#REF!</definedName>
    <definedName name="___lu9495" localSheetId="33">#REF!</definedName>
    <definedName name="___lu9495" localSheetId="35">#REF!</definedName>
    <definedName name="___lu9495" localSheetId="34">#REF!</definedName>
    <definedName name="___lu9495" localSheetId="30">#REF!</definedName>
    <definedName name="___lu9596" localSheetId="33">#REF!</definedName>
    <definedName name="___lu9596" localSheetId="35">#REF!</definedName>
    <definedName name="___lu9596" localSheetId="34">#REF!</definedName>
    <definedName name="___lu9596" localSheetId="30">#REF!</definedName>
    <definedName name="___lu9697" localSheetId="33">#REF!</definedName>
    <definedName name="___lu9697" localSheetId="35">#REF!</definedName>
    <definedName name="___lu9697" localSheetId="34">#REF!</definedName>
    <definedName name="___lu9697" localSheetId="30">#REF!</definedName>
    <definedName name="___Num2" localSheetId="33">'[1]Running info'!#REF!</definedName>
    <definedName name="___Num2" localSheetId="35">'[1]Running info'!#REF!</definedName>
    <definedName name="___Num2" localSheetId="34">'[1]Running info'!#REF!</definedName>
    <definedName name="___Num2" localSheetId="30">'[1]Running info'!#REF!</definedName>
    <definedName name="___pup1" localSheetId="33">#REF!</definedName>
    <definedName name="___pup1" localSheetId="35">#REF!</definedName>
    <definedName name="___pup1" localSheetId="34">#REF!</definedName>
    <definedName name="___pup1" localSheetId="30">#REF!</definedName>
    <definedName name="___pup2" localSheetId="33">#REF!</definedName>
    <definedName name="___pup2" localSheetId="35">#REF!</definedName>
    <definedName name="___pup2" localSheetId="34">#REF!</definedName>
    <definedName name="___pup2" localSheetId="30">#REF!</definedName>
    <definedName name="___RO1" localSheetId="33">#REF!</definedName>
    <definedName name="___RO1" localSheetId="35">#REF!</definedName>
    <definedName name="___RO1" localSheetId="34">#REF!</definedName>
    <definedName name="___RO1" localSheetId="30">#REF!</definedName>
    <definedName name="___v2" localSheetId="10" hidden="1">[2]weekly!#REF!</definedName>
    <definedName name="___v2" localSheetId="9" hidden="1">[2]weekly!#REF!</definedName>
    <definedName name="___v2" localSheetId="33" hidden="1">[2]weekly!#REF!</definedName>
    <definedName name="___v2" localSheetId="35" hidden="1">[2]weekly!#REF!</definedName>
    <definedName name="___v2" localSheetId="34" hidden="1">[2]weekly!#REF!</definedName>
    <definedName name="___v2" localSheetId="26" hidden="1">[2]weekly!#REF!</definedName>
    <definedName name="___v2" localSheetId="27" hidden="1">[2]weekly!#REF!</definedName>
    <definedName name="___v2" localSheetId="20" hidden="1">[2]weekly!#REF!</definedName>
    <definedName name="___v2" localSheetId="22" hidden="1">[2]weekly!#REF!</definedName>
    <definedName name="___v2" localSheetId="28" hidden="1">[2]weekly!#REF!</definedName>
    <definedName name="___v2" localSheetId="30" hidden="1">[2]weekly!#REF!</definedName>
    <definedName name="___v2" localSheetId="29" hidden="1">[2]weekly!#REF!</definedName>
    <definedName name="___v2" localSheetId="25" hidden="1">[2]weekly!#REF!</definedName>
    <definedName name="___v2" localSheetId="37" hidden="1">[2]weekly!#REF!</definedName>
    <definedName name="___v2" localSheetId="18" hidden="1">[2]weekly!#REF!</definedName>
    <definedName name="___v2" localSheetId="13" hidden="1">[2]weekly!#REF!</definedName>
    <definedName name="___v2" localSheetId="12" hidden="1">[2]weekly!#REF!</definedName>
    <definedName name="___v2" localSheetId="3" hidden="1">[2]weekly!#REF!</definedName>
    <definedName name="___v2" localSheetId="16" hidden="1">[2]weekly!#REF!</definedName>
    <definedName name="___v2" localSheetId="15" hidden="1">[2]weekly!#REF!</definedName>
    <definedName name="___v2" hidden="1">[2]weekly!#REF!</definedName>
    <definedName name="__1__123Graph_LBL_ACHART_1" hidden="1">'[3]19951996'!$C$4:$N$4</definedName>
    <definedName name="__123Graph_ADUMMY" localSheetId="10" hidden="1">[2]weekly!#REF!</definedName>
    <definedName name="__123Graph_ADUMMY" localSheetId="9" hidden="1">[2]weekly!#REF!</definedName>
    <definedName name="__123Graph_ADUMMY" localSheetId="33" hidden="1">[2]weekly!#REF!</definedName>
    <definedName name="__123Graph_ADUMMY" localSheetId="35" hidden="1">[2]weekly!#REF!</definedName>
    <definedName name="__123Graph_ADUMMY" localSheetId="34" hidden="1">[2]weekly!#REF!</definedName>
    <definedName name="__123Graph_ADUMMY" localSheetId="26" hidden="1">[2]weekly!#REF!</definedName>
    <definedName name="__123Graph_ADUMMY" localSheetId="27" hidden="1">[2]weekly!#REF!</definedName>
    <definedName name="__123Graph_ADUMMY" localSheetId="20" hidden="1">[2]weekly!#REF!</definedName>
    <definedName name="__123Graph_ADUMMY" localSheetId="22" hidden="1">[2]weekly!#REF!</definedName>
    <definedName name="__123Graph_ADUMMY" localSheetId="28" hidden="1">[2]weekly!#REF!</definedName>
    <definedName name="__123Graph_ADUMMY" localSheetId="30" hidden="1">[2]weekly!#REF!</definedName>
    <definedName name="__123Graph_ADUMMY" localSheetId="29" hidden="1">[2]weekly!#REF!</definedName>
    <definedName name="__123Graph_ADUMMY" localSheetId="25" hidden="1">[2]weekly!#REF!</definedName>
    <definedName name="__123Graph_ADUMMY" localSheetId="37" hidden="1">[2]weekly!#REF!</definedName>
    <definedName name="__123Graph_ADUMMY" localSheetId="18" hidden="1">[2]weekly!#REF!</definedName>
    <definedName name="__123Graph_ADUMMY" localSheetId="13" hidden="1">[2]weekly!#REF!</definedName>
    <definedName name="__123Graph_ADUMMY" localSheetId="12" hidden="1">[2]weekly!#REF!</definedName>
    <definedName name="__123Graph_ADUMMY" localSheetId="3" hidden="1">[2]weekly!#REF!</definedName>
    <definedName name="__123Graph_ADUMMY" localSheetId="16" hidden="1">[2]weekly!#REF!</definedName>
    <definedName name="__123Graph_ADUMMY" localSheetId="15" hidden="1">[2]weekly!#REF!</definedName>
    <definedName name="__123Graph_ADUMMY" hidden="1">[2]weekly!#REF!</definedName>
    <definedName name="__123Graph_AMAIN" localSheetId="10" hidden="1">[2]weekly!#REF!</definedName>
    <definedName name="__123Graph_AMAIN" localSheetId="9" hidden="1">[2]weekly!#REF!</definedName>
    <definedName name="__123Graph_AMAIN" localSheetId="33" hidden="1">[2]weekly!#REF!</definedName>
    <definedName name="__123Graph_AMAIN" localSheetId="35" hidden="1">[2]weekly!#REF!</definedName>
    <definedName name="__123Graph_AMAIN" localSheetId="34" hidden="1">[2]weekly!#REF!</definedName>
    <definedName name="__123Graph_AMAIN" localSheetId="26" hidden="1">[2]weekly!#REF!</definedName>
    <definedName name="__123Graph_AMAIN" localSheetId="27" hidden="1">[2]weekly!#REF!</definedName>
    <definedName name="__123Graph_AMAIN" localSheetId="20" hidden="1">[2]weekly!#REF!</definedName>
    <definedName name="__123Graph_AMAIN" localSheetId="22" hidden="1">[2]weekly!#REF!</definedName>
    <definedName name="__123Graph_AMAIN" localSheetId="28" hidden="1">[2]weekly!#REF!</definedName>
    <definedName name="__123Graph_AMAIN" localSheetId="30" hidden="1">[2]weekly!#REF!</definedName>
    <definedName name="__123Graph_AMAIN" localSheetId="29" hidden="1">[2]weekly!#REF!</definedName>
    <definedName name="__123Graph_AMAIN" localSheetId="25" hidden="1">[2]weekly!#REF!</definedName>
    <definedName name="__123Graph_AMAIN" localSheetId="37" hidden="1">[2]weekly!#REF!</definedName>
    <definedName name="__123Graph_AMAIN" localSheetId="18" hidden="1">[2]weekly!#REF!</definedName>
    <definedName name="__123Graph_AMAIN" localSheetId="13" hidden="1">[2]weekly!#REF!</definedName>
    <definedName name="__123Graph_AMAIN" localSheetId="12" hidden="1">[2]weekly!#REF!</definedName>
    <definedName name="__123Graph_AMAIN" localSheetId="3" hidden="1">[2]weekly!#REF!</definedName>
    <definedName name="__123Graph_AMAIN" localSheetId="16" hidden="1">[2]weekly!#REF!</definedName>
    <definedName name="__123Graph_AMAIN" localSheetId="15" hidden="1">[2]weekly!#REF!</definedName>
    <definedName name="__123Graph_AMAIN" hidden="1">[2]weekly!#REF!</definedName>
    <definedName name="__123Graph_AMONTHLY" localSheetId="10" hidden="1">[2]weekly!#REF!</definedName>
    <definedName name="__123Graph_AMONTHLY" localSheetId="9" hidden="1">[2]weekly!#REF!</definedName>
    <definedName name="__123Graph_AMONTHLY" localSheetId="33" hidden="1">[2]weekly!#REF!</definedName>
    <definedName name="__123Graph_AMONTHLY" localSheetId="35" hidden="1">[2]weekly!#REF!</definedName>
    <definedName name="__123Graph_AMONTHLY" localSheetId="34" hidden="1">[2]weekly!#REF!</definedName>
    <definedName name="__123Graph_AMONTHLY" localSheetId="26" hidden="1">[2]weekly!#REF!</definedName>
    <definedName name="__123Graph_AMONTHLY" localSheetId="27" hidden="1">[2]weekly!#REF!</definedName>
    <definedName name="__123Graph_AMONTHLY" localSheetId="20" hidden="1">[2]weekly!#REF!</definedName>
    <definedName name="__123Graph_AMONTHLY" localSheetId="22" hidden="1">[2]weekly!#REF!</definedName>
    <definedName name="__123Graph_AMONTHLY" localSheetId="28" hidden="1">[2]weekly!#REF!</definedName>
    <definedName name="__123Graph_AMONTHLY" localSheetId="30" hidden="1">[2]weekly!#REF!</definedName>
    <definedName name="__123Graph_AMONTHLY" localSheetId="29" hidden="1">[2]weekly!#REF!</definedName>
    <definedName name="__123Graph_AMONTHLY" localSheetId="25" hidden="1">[2]weekly!#REF!</definedName>
    <definedName name="__123Graph_AMONTHLY" localSheetId="37" hidden="1">[2]weekly!#REF!</definedName>
    <definedName name="__123Graph_AMONTHLY" localSheetId="18" hidden="1">[2]weekly!#REF!</definedName>
    <definedName name="__123Graph_AMONTHLY" localSheetId="13" hidden="1">[2]weekly!#REF!</definedName>
    <definedName name="__123Graph_AMONTHLY" localSheetId="12" hidden="1">[2]weekly!#REF!</definedName>
    <definedName name="__123Graph_AMONTHLY" localSheetId="3" hidden="1">[2]weekly!#REF!</definedName>
    <definedName name="__123Graph_AMONTHLY" localSheetId="16" hidden="1">[2]weekly!#REF!</definedName>
    <definedName name="__123Graph_AMONTHLY" localSheetId="15" hidden="1">[2]weekly!#REF!</definedName>
    <definedName name="__123Graph_AMONTHLY" hidden="1">[2]weekly!#REF!</definedName>
    <definedName name="__123Graph_AMONTHLY2" localSheetId="10" hidden="1">[2]weekly!#REF!</definedName>
    <definedName name="__123Graph_AMONTHLY2" localSheetId="9" hidden="1">[2]weekly!#REF!</definedName>
    <definedName name="__123Graph_AMONTHLY2" localSheetId="33" hidden="1">[2]weekly!#REF!</definedName>
    <definedName name="__123Graph_AMONTHLY2" localSheetId="35" hidden="1">[2]weekly!#REF!</definedName>
    <definedName name="__123Graph_AMONTHLY2" localSheetId="34" hidden="1">[2]weekly!#REF!</definedName>
    <definedName name="__123Graph_AMONTHLY2" localSheetId="26" hidden="1">[2]weekly!#REF!</definedName>
    <definedName name="__123Graph_AMONTHLY2" localSheetId="27" hidden="1">[2]weekly!#REF!</definedName>
    <definedName name="__123Graph_AMONTHLY2" localSheetId="20" hidden="1">[2]weekly!#REF!</definedName>
    <definedName name="__123Graph_AMONTHLY2" localSheetId="22" hidden="1">[2]weekly!#REF!</definedName>
    <definedName name="__123Graph_AMONTHLY2" localSheetId="28" hidden="1">[2]weekly!#REF!</definedName>
    <definedName name="__123Graph_AMONTHLY2" localSheetId="30" hidden="1">[2]weekly!#REF!</definedName>
    <definedName name="__123Graph_AMONTHLY2" localSheetId="29" hidden="1">[2]weekly!#REF!</definedName>
    <definedName name="__123Graph_AMONTHLY2" localSheetId="25" hidden="1">[2]weekly!#REF!</definedName>
    <definedName name="__123Graph_AMONTHLY2" localSheetId="37" hidden="1">[2]weekly!#REF!</definedName>
    <definedName name="__123Graph_AMONTHLY2" localSheetId="18" hidden="1">[2]weekly!#REF!</definedName>
    <definedName name="__123Graph_AMONTHLY2" localSheetId="13" hidden="1">[2]weekly!#REF!</definedName>
    <definedName name="__123Graph_AMONTHLY2" localSheetId="12" hidden="1">[2]weekly!#REF!</definedName>
    <definedName name="__123Graph_AMONTHLY2" localSheetId="3" hidden="1">[2]weekly!#REF!</definedName>
    <definedName name="__123Graph_AMONTHLY2" localSheetId="16" hidden="1">[2]weekly!#REF!</definedName>
    <definedName name="__123Graph_AMONTHLY2" localSheetId="15" hidden="1">[2]weekly!#REF!</definedName>
    <definedName name="__123Graph_AMONTHLY2" hidden="1">[2]weekly!#REF!</definedName>
    <definedName name="__123Graph_BDUMMY" localSheetId="10" hidden="1">[2]weekly!#REF!</definedName>
    <definedName name="__123Graph_BDUMMY" localSheetId="9" hidden="1">[2]weekly!#REF!</definedName>
    <definedName name="__123Graph_BDUMMY" localSheetId="33" hidden="1">[2]weekly!#REF!</definedName>
    <definedName name="__123Graph_BDUMMY" localSheetId="35" hidden="1">[2]weekly!#REF!</definedName>
    <definedName name="__123Graph_BDUMMY" localSheetId="34" hidden="1">[2]weekly!#REF!</definedName>
    <definedName name="__123Graph_BDUMMY" localSheetId="26" hidden="1">[2]weekly!#REF!</definedName>
    <definedName name="__123Graph_BDUMMY" localSheetId="27" hidden="1">[2]weekly!#REF!</definedName>
    <definedName name="__123Graph_BDUMMY" localSheetId="20" hidden="1">[2]weekly!#REF!</definedName>
    <definedName name="__123Graph_BDUMMY" localSheetId="22" hidden="1">[2]weekly!#REF!</definedName>
    <definedName name="__123Graph_BDUMMY" localSheetId="28" hidden="1">[2]weekly!#REF!</definedName>
    <definedName name="__123Graph_BDUMMY" localSheetId="30" hidden="1">[2]weekly!#REF!</definedName>
    <definedName name="__123Graph_BDUMMY" localSheetId="29" hidden="1">[2]weekly!#REF!</definedName>
    <definedName name="__123Graph_BDUMMY" localSheetId="25" hidden="1">[2]weekly!#REF!</definedName>
    <definedName name="__123Graph_BDUMMY" localSheetId="37" hidden="1">[2]weekly!#REF!</definedName>
    <definedName name="__123Graph_BDUMMY" localSheetId="18" hidden="1">[2]weekly!#REF!</definedName>
    <definedName name="__123Graph_BDUMMY" localSheetId="13" hidden="1">[2]weekly!#REF!</definedName>
    <definedName name="__123Graph_BDUMMY" localSheetId="12" hidden="1">[2]weekly!#REF!</definedName>
    <definedName name="__123Graph_BDUMMY" localSheetId="3" hidden="1">[2]weekly!#REF!</definedName>
    <definedName name="__123Graph_BDUMMY" localSheetId="16" hidden="1">[2]weekly!#REF!</definedName>
    <definedName name="__123Graph_BDUMMY" localSheetId="15" hidden="1">[2]weekly!#REF!</definedName>
    <definedName name="__123Graph_BDUMMY" hidden="1">[2]weekly!#REF!</definedName>
    <definedName name="__123Graph_BMAIN" localSheetId="10" hidden="1">[2]weekly!#REF!</definedName>
    <definedName name="__123Graph_BMAIN" localSheetId="9" hidden="1">[2]weekly!#REF!</definedName>
    <definedName name="__123Graph_BMAIN" localSheetId="33" hidden="1">[2]weekly!#REF!</definedName>
    <definedName name="__123Graph_BMAIN" localSheetId="35" hidden="1">[2]weekly!#REF!</definedName>
    <definedName name="__123Graph_BMAIN" localSheetId="34" hidden="1">[2]weekly!#REF!</definedName>
    <definedName name="__123Graph_BMAIN" localSheetId="26" hidden="1">[2]weekly!#REF!</definedName>
    <definedName name="__123Graph_BMAIN" localSheetId="27" hidden="1">[2]weekly!#REF!</definedName>
    <definedName name="__123Graph_BMAIN" localSheetId="20" hidden="1">[2]weekly!#REF!</definedName>
    <definedName name="__123Graph_BMAIN" localSheetId="22" hidden="1">[2]weekly!#REF!</definedName>
    <definedName name="__123Graph_BMAIN" localSheetId="28" hidden="1">[2]weekly!#REF!</definedName>
    <definedName name="__123Graph_BMAIN" localSheetId="30" hidden="1">[2]weekly!#REF!</definedName>
    <definedName name="__123Graph_BMAIN" localSheetId="29" hidden="1">[2]weekly!#REF!</definedName>
    <definedName name="__123Graph_BMAIN" localSheetId="25" hidden="1">[2]weekly!#REF!</definedName>
    <definedName name="__123Graph_BMAIN" localSheetId="37" hidden="1">[2]weekly!#REF!</definedName>
    <definedName name="__123Graph_BMAIN" localSheetId="18" hidden="1">[2]weekly!#REF!</definedName>
    <definedName name="__123Graph_BMAIN" localSheetId="13" hidden="1">[2]weekly!#REF!</definedName>
    <definedName name="__123Graph_BMAIN" localSheetId="12" hidden="1">[2]weekly!#REF!</definedName>
    <definedName name="__123Graph_BMAIN" localSheetId="3" hidden="1">[2]weekly!#REF!</definedName>
    <definedName name="__123Graph_BMAIN" localSheetId="16" hidden="1">[2]weekly!#REF!</definedName>
    <definedName name="__123Graph_BMAIN" localSheetId="15" hidden="1">[2]weekly!#REF!</definedName>
    <definedName name="__123Graph_BMAIN" hidden="1">[2]weekly!#REF!</definedName>
    <definedName name="__123Graph_BMONTHLY" localSheetId="10" hidden="1">[2]weekly!#REF!</definedName>
    <definedName name="__123Graph_BMONTHLY" localSheetId="9" hidden="1">[2]weekly!#REF!</definedName>
    <definedName name="__123Graph_BMONTHLY" localSheetId="33" hidden="1">[2]weekly!#REF!</definedName>
    <definedName name="__123Graph_BMONTHLY" localSheetId="35" hidden="1">[2]weekly!#REF!</definedName>
    <definedName name="__123Graph_BMONTHLY" localSheetId="34" hidden="1">[2]weekly!#REF!</definedName>
    <definedName name="__123Graph_BMONTHLY" localSheetId="26" hidden="1">[2]weekly!#REF!</definedName>
    <definedName name="__123Graph_BMONTHLY" localSheetId="27" hidden="1">[2]weekly!#REF!</definedName>
    <definedName name="__123Graph_BMONTHLY" localSheetId="20" hidden="1">[2]weekly!#REF!</definedName>
    <definedName name="__123Graph_BMONTHLY" localSheetId="22" hidden="1">[2]weekly!#REF!</definedName>
    <definedName name="__123Graph_BMONTHLY" localSheetId="28" hidden="1">[2]weekly!#REF!</definedName>
    <definedName name="__123Graph_BMONTHLY" localSheetId="30" hidden="1">[2]weekly!#REF!</definedName>
    <definedName name="__123Graph_BMONTHLY" localSheetId="29" hidden="1">[2]weekly!#REF!</definedName>
    <definedName name="__123Graph_BMONTHLY" localSheetId="25" hidden="1">[2]weekly!#REF!</definedName>
    <definedName name="__123Graph_BMONTHLY" localSheetId="37" hidden="1">[2]weekly!#REF!</definedName>
    <definedName name="__123Graph_BMONTHLY" localSheetId="18" hidden="1">[2]weekly!#REF!</definedName>
    <definedName name="__123Graph_BMONTHLY" localSheetId="13" hidden="1">[2]weekly!#REF!</definedName>
    <definedName name="__123Graph_BMONTHLY" localSheetId="12" hidden="1">[2]weekly!#REF!</definedName>
    <definedName name="__123Graph_BMONTHLY" localSheetId="3" hidden="1">[2]weekly!#REF!</definedName>
    <definedName name="__123Graph_BMONTHLY" localSheetId="16" hidden="1">[2]weekly!#REF!</definedName>
    <definedName name="__123Graph_BMONTHLY" localSheetId="15" hidden="1">[2]weekly!#REF!</definedName>
    <definedName name="__123Graph_BMONTHLY" hidden="1">[2]weekly!#REF!</definedName>
    <definedName name="__123Graph_BMONTHLY2" localSheetId="10" hidden="1">[2]weekly!#REF!</definedName>
    <definedName name="__123Graph_BMONTHLY2" localSheetId="9" hidden="1">[2]weekly!#REF!</definedName>
    <definedName name="__123Graph_BMONTHLY2" localSheetId="33" hidden="1">[2]weekly!#REF!</definedName>
    <definedName name="__123Graph_BMONTHLY2" localSheetId="35" hidden="1">[2]weekly!#REF!</definedName>
    <definedName name="__123Graph_BMONTHLY2" localSheetId="34" hidden="1">[2]weekly!#REF!</definedName>
    <definedName name="__123Graph_BMONTHLY2" localSheetId="26" hidden="1">[2]weekly!#REF!</definedName>
    <definedName name="__123Graph_BMONTHLY2" localSheetId="27" hidden="1">[2]weekly!#REF!</definedName>
    <definedName name="__123Graph_BMONTHLY2" localSheetId="20" hidden="1">[2]weekly!#REF!</definedName>
    <definedName name="__123Graph_BMONTHLY2" localSheetId="22" hidden="1">[2]weekly!#REF!</definedName>
    <definedName name="__123Graph_BMONTHLY2" localSheetId="28" hidden="1">[2]weekly!#REF!</definedName>
    <definedName name="__123Graph_BMONTHLY2" localSheetId="30" hidden="1">[2]weekly!#REF!</definedName>
    <definedName name="__123Graph_BMONTHLY2" localSheetId="29" hidden="1">[2]weekly!#REF!</definedName>
    <definedName name="__123Graph_BMONTHLY2" localSheetId="25" hidden="1">[2]weekly!#REF!</definedName>
    <definedName name="__123Graph_BMONTHLY2" localSheetId="37" hidden="1">[2]weekly!#REF!</definedName>
    <definedName name="__123Graph_BMONTHLY2" localSheetId="18" hidden="1">[2]weekly!#REF!</definedName>
    <definedName name="__123Graph_BMONTHLY2" localSheetId="13" hidden="1">[2]weekly!#REF!</definedName>
    <definedName name="__123Graph_BMONTHLY2" localSheetId="12" hidden="1">[2]weekly!#REF!</definedName>
    <definedName name="__123Graph_BMONTHLY2" localSheetId="3" hidden="1">[2]weekly!#REF!</definedName>
    <definedName name="__123Graph_BMONTHLY2" localSheetId="16" hidden="1">[2]weekly!#REF!</definedName>
    <definedName name="__123Graph_BMONTHLY2" localSheetId="15" hidden="1">[2]weekly!#REF!</definedName>
    <definedName name="__123Graph_BMONTHLY2" hidden="1">[2]weekly!#REF!</definedName>
    <definedName name="__123Graph_CDUMMY" localSheetId="10" hidden="1">[2]weekly!#REF!</definedName>
    <definedName name="__123Graph_CDUMMY" localSheetId="9" hidden="1">[2]weekly!#REF!</definedName>
    <definedName name="__123Graph_CDUMMY" localSheetId="33" hidden="1">[2]weekly!#REF!</definedName>
    <definedName name="__123Graph_CDUMMY" localSheetId="35" hidden="1">[2]weekly!#REF!</definedName>
    <definedName name="__123Graph_CDUMMY" localSheetId="34" hidden="1">[2]weekly!#REF!</definedName>
    <definedName name="__123Graph_CDUMMY" localSheetId="26" hidden="1">[2]weekly!#REF!</definedName>
    <definedName name="__123Graph_CDUMMY" localSheetId="27" hidden="1">[2]weekly!#REF!</definedName>
    <definedName name="__123Graph_CDUMMY" localSheetId="20" hidden="1">[2]weekly!#REF!</definedName>
    <definedName name="__123Graph_CDUMMY" localSheetId="22" hidden="1">[2]weekly!#REF!</definedName>
    <definedName name="__123Graph_CDUMMY" localSheetId="28" hidden="1">[2]weekly!#REF!</definedName>
    <definedName name="__123Graph_CDUMMY" localSheetId="30" hidden="1">[2]weekly!#REF!</definedName>
    <definedName name="__123Graph_CDUMMY" localSheetId="29" hidden="1">[2]weekly!#REF!</definedName>
    <definedName name="__123Graph_CDUMMY" localSheetId="25" hidden="1">[2]weekly!#REF!</definedName>
    <definedName name="__123Graph_CDUMMY" localSheetId="37" hidden="1">[2]weekly!#REF!</definedName>
    <definedName name="__123Graph_CDUMMY" localSheetId="18" hidden="1">[2]weekly!#REF!</definedName>
    <definedName name="__123Graph_CDUMMY" localSheetId="13" hidden="1">[2]weekly!#REF!</definedName>
    <definedName name="__123Graph_CDUMMY" localSheetId="12" hidden="1">[2]weekly!#REF!</definedName>
    <definedName name="__123Graph_CDUMMY" localSheetId="3" hidden="1">[2]weekly!#REF!</definedName>
    <definedName name="__123Graph_CDUMMY" localSheetId="16" hidden="1">[2]weekly!#REF!</definedName>
    <definedName name="__123Graph_CDUMMY" localSheetId="15" hidden="1">[2]weekly!#REF!</definedName>
    <definedName name="__123Graph_CDUMMY" hidden="1">[2]weekly!#REF!</definedName>
    <definedName name="__123Graph_CMONTHLY" localSheetId="10" hidden="1">[2]weekly!#REF!</definedName>
    <definedName name="__123Graph_CMONTHLY" localSheetId="9" hidden="1">[2]weekly!#REF!</definedName>
    <definedName name="__123Graph_CMONTHLY" localSheetId="33" hidden="1">[2]weekly!#REF!</definedName>
    <definedName name="__123Graph_CMONTHLY" localSheetId="35" hidden="1">[2]weekly!#REF!</definedName>
    <definedName name="__123Graph_CMONTHLY" localSheetId="34" hidden="1">[2]weekly!#REF!</definedName>
    <definedName name="__123Graph_CMONTHLY" localSheetId="26" hidden="1">[2]weekly!#REF!</definedName>
    <definedName name="__123Graph_CMONTHLY" localSheetId="27" hidden="1">[2]weekly!#REF!</definedName>
    <definedName name="__123Graph_CMONTHLY" localSheetId="20" hidden="1">[2]weekly!#REF!</definedName>
    <definedName name="__123Graph_CMONTHLY" localSheetId="22" hidden="1">[2]weekly!#REF!</definedName>
    <definedName name="__123Graph_CMONTHLY" localSheetId="28" hidden="1">[2]weekly!#REF!</definedName>
    <definedName name="__123Graph_CMONTHLY" localSheetId="30" hidden="1">[2]weekly!#REF!</definedName>
    <definedName name="__123Graph_CMONTHLY" localSheetId="29" hidden="1">[2]weekly!#REF!</definedName>
    <definedName name="__123Graph_CMONTHLY" localSheetId="25" hidden="1">[2]weekly!#REF!</definedName>
    <definedName name="__123Graph_CMONTHLY" localSheetId="37" hidden="1">[2]weekly!#REF!</definedName>
    <definedName name="__123Graph_CMONTHLY" localSheetId="18" hidden="1">[2]weekly!#REF!</definedName>
    <definedName name="__123Graph_CMONTHLY" localSheetId="13" hidden="1">[2]weekly!#REF!</definedName>
    <definedName name="__123Graph_CMONTHLY" localSheetId="12" hidden="1">[2]weekly!#REF!</definedName>
    <definedName name="__123Graph_CMONTHLY" localSheetId="3" hidden="1">[2]weekly!#REF!</definedName>
    <definedName name="__123Graph_CMONTHLY" localSheetId="16" hidden="1">[2]weekly!#REF!</definedName>
    <definedName name="__123Graph_CMONTHLY" localSheetId="15" hidden="1">[2]weekly!#REF!</definedName>
    <definedName name="__123Graph_CMONTHLY" hidden="1">[2]weekly!#REF!</definedName>
    <definedName name="__123Graph_CMONTHLY2" localSheetId="10" hidden="1">[2]weekly!#REF!</definedName>
    <definedName name="__123Graph_CMONTHLY2" localSheetId="9" hidden="1">[2]weekly!#REF!</definedName>
    <definedName name="__123Graph_CMONTHLY2" localSheetId="33" hidden="1">[2]weekly!#REF!</definedName>
    <definedName name="__123Graph_CMONTHLY2" localSheetId="35" hidden="1">[2]weekly!#REF!</definedName>
    <definedName name="__123Graph_CMONTHLY2" localSheetId="34" hidden="1">[2]weekly!#REF!</definedName>
    <definedName name="__123Graph_CMONTHLY2" localSheetId="26" hidden="1">[2]weekly!#REF!</definedName>
    <definedName name="__123Graph_CMONTHLY2" localSheetId="27" hidden="1">[2]weekly!#REF!</definedName>
    <definedName name="__123Graph_CMONTHLY2" localSheetId="20" hidden="1">[2]weekly!#REF!</definedName>
    <definedName name="__123Graph_CMONTHLY2" localSheetId="22" hidden="1">[2]weekly!#REF!</definedName>
    <definedName name="__123Graph_CMONTHLY2" localSheetId="28" hidden="1">[2]weekly!#REF!</definedName>
    <definedName name="__123Graph_CMONTHLY2" localSheetId="30" hidden="1">[2]weekly!#REF!</definedName>
    <definedName name="__123Graph_CMONTHLY2" localSheetId="29" hidden="1">[2]weekly!#REF!</definedName>
    <definedName name="__123Graph_CMONTHLY2" localSheetId="25" hidden="1">[2]weekly!#REF!</definedName>
    <definedName name="__123Graph_CMONTHLY2" localSheetId="37" hidden="1">[2]weekly!#REF!</definedName>
    <definedName name="__123Graph_CMONTHLY2" localSheetId="18" hidden="1">[2]weekly!#REF!</definedName>
    <definedName name="__123Graph_CMONTHLY2" localSheetId="13" hidden="1">[2]weekly!#REF!</definedName>
    <definedName name="__123Graph_CMONTHLY2" localSheetId="12" hidden="1">[2]weekly!#REF!</definedName>
    <definedName name="__123Graph_CMONTHLY2" localSheetId="3" hidden="1">[2]weekly!#REF!</definedName>
    <definedName name="__123Graph_CMONTHLY2" localSheetId="16" hidden="1">[2]weekly!#REF!</definedName>
    <definedName name="__123Graph_CMONTHLY2" localSheetId="15" hidden="1">[2]weekly!#REF!</definedName>
    <definedName name="__123Graph_CMONTHLY2" hidden="1">[2]weekly!#REF!</definedName>
    <definedName name="__123Graph_DMONTHLY2" localSheetId="10" hidden="1">[2]weekly!#REF!</definedName>
    <definedName name="__123Graph_DMONTHLY2" localSheetId="9" hidden="1">[2]weekly!#REF!</definedName>
    <definedName name="__123Graph_DMONTHLY2" localSheetId="33" hidden="1">[2]weekly!#REF!</definedName>
    <definedName name="__123Graph_DMONTHLY2" localSheetId="35" hidden="1">[2]weekly!#REF!</definedName>
    <definedName name="__123Graph_DMONTHLY2" localSheetId="34" hidden="1">[2]weekly!#REF!</definedName>
    <definedName name="__123Graph_DMONTHLY2" localSheetId="26" hidden="1">[2]weekly!#REF!</definedName>
    <definedName name="__123Graph_DMONTHLY2" localSheetId="27" hidden="1">[2]weekly!#REF!</definedName>
    <definedName name="__123Graph_DMONTHLY2" localSheetId="20" hidden="1">[2]weekly!#REF!</definedName>
    <definedName name="__123Graph_DMONTHLY2" localSheetId="22" hidden="1">[2]weekly!#REF!</definedName>
    <definedName name="__123Graph_DMONTHLY2" localSheetId="28" hidden="1">[2]weekly!#REF!</definedName>
    <definedName name="__123Graph_DMONTHLY2" localSheetId="30" hidden="1">[2]weekly!#REF!</definedName>
    <definedName name="__123Graph_DMONTHLY2" localSheetId="29" hidden="1">[2]weekly!#REF!</definedName>
    <definedName name="__123Graph_DMONTHLY2" localSheetId="25" hidden="1">[2]weekly!#REF!</definedName>
    <definedName name="__123Graph_DMONTHLY2" localSheetId="37" hidden="1">[2]weekly!#REF!</definedName>
    <definedName name="__123Graph_DMONTHLY2" localSheetId="18" hidden="1">[2]weekly!#REF!</definedName>
    <definedName name="__123Graph_DMONTHLY2" localSheetId="13" hidden="1">[2]weekly!#REF!</definedName>
    <definedName name="__123Graph_DMONTHLY2" localSheetId="12" hidden="1">[2]weekly!#REF!</definedName>
    <definedName name="__123Graph_DMONTHLY2" localSheetId="3" hidden="1">[2]weekly!#REF!</definedName>
    <definedName name="__123Graph_DMONTHLY2" localSheetId="16" hidden="1">[2]weekly!#REF!</definedName>
    <definedName name="__123Graph_DMONTHLY2" localSheetId="15" hidden="1">[2]weekly!#REF!</definedName>
    <definedName name="__123Graph_DMONTHLY2" hidden="1">[2]weekly!#REF!</definedName>
    <definedName name="__123Graph_EMONTHLY2" localSheetId="10" hidden="1">[2]weekly!#REF!</definedName>
    <definedName name="__123Graph_EMONTHLY2" localSheetId="9" hidden="1">[2]weekly!#REF!</definedName>
    <definedName name="__123Graph_EMONTHLY2" localSheetId="33" hidden="1">[2]weekly!#REF!</definedName>
    <definedName name="__123Graph_EMONTHLY2" localSheetId="35" hidden="1">[2]weekly!#REF!</definedName>
    <definedName name="__123Graph_EMONTHLY2" localSheetId="34" hidden="1">[2]weekly!#REF!</definedName>
    <definedName name="__123Graph_EMONTHLY2" localSheetId="26" hidden="1">[2]weekly!#REF!</definedName>
    <definedName name="__123Graph_EMONTHLY2" localSheetId="27" hidden="1">[2]weekly!#REF!</definedName>
    <definedName name="__123Graph_EMONTHLY2" localSheetId="20" hidden="1">[2]weekly!#REF!</definedName>
    <definedName name="__123Graph_EMONTHLY2" localSheetId="22" hidden="1">[2]weekly!#REF!</definedName>
    <definedName name="__123Graph_EMONTHLY2" localSheetId="28" hidden="1">[2]weekly!#REF!</definedName>
    <definedName name="__123Graph_EMONTHLY2" localSheetId="30" hidden="1">[2]weekly!#REF!</definedName>
    <definedName name="__123Graph_EMONTHLY2" localSheetId="29" hidden="1">[2]weekly!#REF!</definedName>
    <definedName name="__123Graph_EMONTHLY2" localSheetId="25" hidden="1">[2]weekly!#REF!</definedName>
    <definedName name="__123Graph_EMONTHLY2" localSheetId="37" hidden="1">[2]weekly!#REF!</definedName>
    <definedName name="__123Graph_EMONTHLY2" localSheetId="18" hidden="1">[2]weekly!#REF!</definedName>
    <definedName name="__123Graph_EMONTHLY2" localSheetId="13" hidden="1">[2]weekly!#REF!</definedName>
    <definedName name="__123Graph_EMONTHLY2" localSheetId="12" hidden="1">[2]weekly!#REF!</definedName>
    <definedName name="__123Graph_EMONTHLY2" localSheetId="3" hidden="1">[2]weekly!#REF!</definedName>
    <definedName name="__123Graph_EMONTHLY2" localSheetId="16" hidden="1">[2]weekly!#REF!</definedName>
    <definedName name="__123Graph_EMONTHLY2" localSheetId="15" hidden="1">[2]weekly!#REF!</definedName>
    <definedName name="__123Graph_EMONTHLY2" hidden="1">[2]weekly!#REF!</definedName>
    <definedName name="__123Graph_FMONTHLY2" localSheetId="10" hidden="1">[2]weekly!#REF!</definedName>
    <definedName name="__123Graph_FMONTHLY2" localSheetId="9" hidden="1">[2]weekly!#REF!</definedName>
    <definedName name="__123Graph_FMONTHLY2" localSheetId="33" hidden="1">[2]weekly!#REF!</definedName>
    <definedName name="__123Graph_FMONTHLY2" localSheetId="35" hidden="1">[2]weekly!#REF!</definedName>
    <definedName name="__123Graph_FMONTHLY2" localSheetId="34" hidden="1">[2]weekly!#REF!</definedName>
    <definedName name="__123Graph_FMONTHLY2" localSheetId="26" hidden="1">[2]weekly!#REF!</definedName>
    <definedName name="__123Graph_FMONTHLY2" localSheetId="27" hidden="1">[2]weekly!#REF!</definedName>
    <definedName name="__123Graph_FMONTHLY2" localSheetId="20" hidden="1">[2]weekly!#REF!</definedName>
    <definedName name="__123Graph_FMONTHLY2" localSheetId="22" hidden="1">[2]weekly!#REF!</definedName>
    <definedName name="__123Graph_FMONTHLY2" localSheetId="28" hidden="1">[2]weekly!#REF!</definedName>
    <definedName name="__123Graph_FMONTHLY2" localSheetId="30" hidden="1">[2]weekly!#REF!</definedName>
    <definedName name="__123Graph_FMONTHLY2" localSheetId="29" hidden="1">[2]weekly!#REF!</definedName>
    <definedName name="__123Graph_FMONTHLY2" localSheetId="25" hidden="1">[2]weekly!#REF!</definedName>
    <definedName name="__123Graph_FMONTHLY2" localSheetId="37" hidden="1">[2]weekly!#REF!</definedName>
    <definedName name="__123Graph_FMONTHLY2" localSheetId="18" hidden="1">[2]weekly!#REF!</definedName>
    <definedName name="__123Graph_FMONTHLY2" localSheetId="13" hidden="1">[2]weekly!#REF!</definedName>
    <definedName name="__123Graph_FMONTHLY2" localSheetId="12" hidden="1">[2]weekly!#REF!</definedName>
    <definedName name="__123Graph_FMONTHLY2" localSheetId="3" hidden="1">[2]weekly!#REF!</definedName>
    <definedName name="__123Graph_FMONTHLY2" localSheetId="16" hidden="1">[2]weekly!#REF!</definedName>
    <definedName name="__123Graph_FMONTHLY2" localSheetId="15" hidden="1">[2]weekly!#REF!</definedName>
    <definedName name="__123Graph_FMONTHLY2" hidden="1">[2]weekly!#REF!</definedName>
    <definedName name="__123Graph_XMAIN" localSheetId="10" hidden="1">[2]weekly!#REF!</definedName>
    <definedName name="__123Graph_XMAIN" localSheetId="9" hidden="1">[2]weekly!#REF!</definedName>
    <definedName name="__123Graph_XMAIN" localSheetId="33" hidden="1">[2]weekly!#REF!</definedName>
    <definedName name="__123Graph_XMAIN" localSheetId="35" hidden="1">[2]weekly!#REF!</definedName>
    <definedName name="__123Graph_XMAIN" localSheetId="34" hidden="1">[2]weekly!#REF!</definedName>
    <definedName name="__123Graph_XMAIN" localSheetId="26" hidden="1">[2]weekly!#REF!</definedName>
    <definedName name="__123Graph_XMAIN" localSheetId="27" hidden="1">[2]weekly!#REF!</definedName>
    <definedName name="__123Graph_XMAIN" localSheetId="20" hidden="1">[2]weekly!#REF!</definedName>
    <definedName name="__123Graph_XMAIN" localSheetId="22" hidden="1">[2]weekly!#REF!</definedName>
    <definedName name="__123Graph_XMAIN" localSheetId="28" hidden="1">[2]weekly!#REF!</definedName>
    <definedName name="__123Graph_XMAIN" localSheetId="30" hidden="1">[2]weekly!#REF!</definedName>
    <definedName name="__123Graph_XMAIN" localSheetId="29" hidden="1">[2]weekly!#REF!</definedName>
    <definedName name="__123Graph_XMAIN" localSheetId="25" hidden="1">[2]weekly!#REF!</definedName>
    <definedName name="__123Graph_XMAIN" localSheetId="37" hidden="1">[2]weekly!#REF!</definedName>
    <definedName name="__123Graph_XMAIN" localSheetId="18" hidden="1">[2]weekly!#REF!</definedName>
    <definedName name="__123Graph_XMAIN" localSheetId="13" hidden="1">[2]weekly!#REF!</definedName>
    <definedName name="__123Graph_XMAIN" localSheetId="12" hidden="1">[2]weekly!#REF!</definedName>
    <definedName name="__123Graph_XMAIN" localSheetId="3" hidden="1">[2]weekly!#REF!</definedName>
    <definedName name="__123Graph_XMAIN" localSheetId="16" hidden="1">[2]weekly!#REF!</definedName>
    <definedName name="__123Graph_XMAIN" localSheetId="15" hidden="1">[2]weekly!#REF!</definedName>
    <definedName name="__123Graph_XMAIN" hidden="1">[2]weekly!#REF!</definedName>
    <definedName name="__123Graph_XMONTHLY" localSheetId="10" hidden="1">[2]weekly!#REF!</definedName>
    <definedName name="__123Graph_XMONTHLY" localSheetId="9" hidden="1">[2]weekly!#REF!</definedName>
    <definedName name="__123Graph_XMONTHLY" localSheetId="33" hidden="1">[2]weekly!#REF!</definedName>
    <definedName name="__123Graph_XMONTHLY" localSheetId="35" hidden="1">[2]weekly!#REF!</definedName>
    <definedName name="__123Graph_XMONTHLY" localSheetId="34" hidden="1">[2]weekly!#REF!</definedName>
    <definedName name="__123Graph_XMONTHLY" localSheetId="26" hidden="1">[2]weekly!#REF!</definedName>
    <definedName name="__123Graph_XMONTHLY" localSheetId="27" hidden="1">[2]weekly!#REF!</definedName>
    <definedName name="__123Graph_XMONTHLY" localSheetId="20" hidden="1">[2]weekly!#REF!</definedName>
    <definedName name="__123Graph_XMONTHLY" localSheetId="22" hidden="1">[2]weekly!#REF!</definedName>
    <definedName name="__123Graph_XMONTHLY" localSheetId="28" hidden="1">[2]weekly!#REF!</definedName>
    <definedName name="__123Graph_XMONTHLY" localSheetId="30" hidden="1">[2]weekly!#REF!</definedName>
    <definedName name="__123Graph_XMONTHLY" localSheetId="29" hidden="1">[2]weekly!#REF!</definedName>
    <definedName name="__123Graph_XMONTHLY" localSheetId="25" hidden="1">[2]weekly!#REF!</definedName>
    <definedName name="__123Graph_XMONTHLY" localSheetId="37" hidden="1">[2]weekly!#REF!</definedName>
    <definedName name="__123Graph_XMONTHLY" localSheetId="18" hidden="1">[2]weekly!#REF!</definedName>
    <definedName name="__123Graph_XMONTHLY" localSheetId="13" hidden="1">[2]weekly!#REF!</definedName>
    <definedName name="__123Graph_XMONTHLY" localSheetId="12" hidden="1">[2]weekly!#REF!</definedName>
    <definedName name="__123Graph_XMONTHLY" localSheetId="3" hidden="1">[2]weekly!#REF!</definedName>
    <definedName name="__123Graph_XMONTHLY" localSheetId="16" hidden="1">[2]weekly!#REF!</definedName>
    <definedName name="__123Graph_XMONTHLY" localSheetId="15" hidden="1">[2]weekly!#REF!</definedName>
    <definedName name="__123Graph_XMONTHLY" hidden="1">[2]weekly!#REF!</definedName>
    <definedName name="__123Graph_XMONTHLY2" localSheetId="10" hidden="1">[2]weekly!#REF!</definedName>
    <definedName name="__123Graph_XMONTHLY2" localSheetId="9" hidden="1">[2]weekly!#REF!</definedName>
    <definedName name="__123Graph_XMONTHLY2" localSheetId="33" hidden="1">[2]weekly!#REF!</definedName>
    <definedName name="__123Graph_XMONTHLY2" localSheetId="35" hidden="1">[2]weekly!#REF!</definedName>
    <definedName name="__123Graph_XMONTHLY2" localSheetId="34" hidden="1">[2]weekly!#REF!</definedName>
    <definedName name="__123Graph_XMONTHLY2" localSheetId="26" hidden="1">[2]weekly!#REF!</definedName>
    <definedName name="__123Graph_XMONTHLY2" localSheetId="27" hidden="1">[2]weekly!#REF!</definedName>
    <definedName name="__123Graph_XMONTHLY2" localSheetId="20" hidden="1">[2]weekly!#REF!</definedName>
    <definedName name="__123Graph_XMONTHLY2" localSheetId="22" hidden="1">[2]weekly!#REF!</definedName>
    <definedName name="__123Graph_XMONTHLY2" localSheetId="28" hidden="1">[2]weekly!#REF!</definedName>
    <definedName name="__123Graph_XMONTHLY2" localSheetId="30" hidden="1">[2]weekly!#REF!</definedName>
    <definedName name="__123Graph_XMONTHLY2" localSheetId="29" hidden="1">[2]weekly!#REF!</definedName>
    <definedName name="__123Graph_XMONTHLY2" localSheetId="25" hidden="1">[2]weekly!#REF!</definedName>
    <definedName name="__123Graph_XMONTHLY2" localSheetId="37" hidden="1">[2]weekly!#REF!</definedName>
    <definedName name="__123Graph_XMONTHLY2" localSheetId="18" hidden="1">[2]weekly!#REF!</definedName>
    <definedName name="__123Graph_XMONTHLY2" localSheetId="13" hidden="1">[2]weekly!#REF!</definedName>
    <definedName name="__123Graph_XMONTHLY2" localSheetId="12" hidden="1">[2]weekly!#REF!</definedName>
    <definedName name="__123Graph_XMONTHLY2" localSheetId="3" hidden="1">[2]weekly!#REF!</definedName>
    <definedName name="__123Graph_XMONTHLY2" localSheetId="16" hidden="1">[2]weekly!#REF!</definedName>
    <definedName name="__123Graph_XMONTHLY2" localSheetId="15" hidden="1">[2]weekly!#REF!</definedName>
    <definedName name="__123Graph_XMONTHLY2" hidden="1">[2]weekly!#REF!</definedName>
    <definedName name="__AD1" localSheetId="33">#REF!</definedName>
    <definedName name="__AD1" localSheetId="35">#REF!</definedName>
    <definedName name="__AD1" localSheetId="34">#REF!</definedName>
    <definedName name="__AD1" localSheetId="30">#REF!</definedName>
    <definedName name="__AD2" localSheetId="33">#REF!</definedName>
    <definedName name="__AD2" localSheetId="35">#REF!</definedName>
    <definedName name="__AD2" localSheetId="34">#REF!</definedName>
    <definedName name="__AD2" localSheetId="30">#REF!</definedName>
    <definedName name="__KS1" localSheetId="33">#REF!</definedName>
    <definedName name="__KS1" localSheetId="35">#REF!</definedName>
    <definedName name="__KS1" localSheetId="34">#REF!</definedName>
    <definedName name="__KS1" localSheetId="30">#REF!</definedName>
    <definedName name="__KS2" localSheetId="33">#REF!</definedName>
    <definedName name="__KS2" localSheetId="35">#REF!</definedName>
    <definedName name="__KS2" localSheetId="34">#REF!</definedName>
    <definedName name="__KS2" localSheetId="30">#REF!</definedName>
    <definedName name="__KS3" localSheetId="33">#REF!</definedName>
    <definedName name="__KS3" localSheetId="35">#REF!</definedName>
    <definedName name="__KS3" localSheetId="34">#REF!</definedName>
    <definedName name="__KS3" localSheetId="30">#REF!</definedName>
    <definedName name="__lea95" localSheetId="33">#REF!</definedName>
    <definedName name="__lea95" localSheetId="35">#REF!</definedName>
    <definedName name="__lea95" localSheetId="34">#REF!</definedName>
    <definedName name="__lea95" localSheetId="30">#REF!</definedName>
    <definedName name="__lea96" localSheetId="33">#REF!</definedName>
    <definedName name="__lea96" localSheetId="35">#REF!</definedName>
    <definedName name="__lea96" localSheetId="34">#REF!</definedName>
    <definedName name="__lea96" localSheetId="30">#REF!</definedName>
    <definedName name="__lea97" localSheetId="33">#REF!</definedName>
    <definedName name="__lea97" localSheetId="35">#REF!</definedName>
    <definedName name="__lea97" localSheetId="34">#REF!</definedName>
    <definedName name="__lea97" localSheetId="30">#REF!</definedName>
    <definedName name="__lea98" localSheetId="33">#REF!</definedName>
    <definedName name="__lea98" localSheetId="35">#REF!</definedName>
    <definedName name="__lea98" localSheetId="34">#REF!</definedName>
    <definedName name="__lea98" localSheetId="30">#REF!</definedName>
    <definedName name="__lu9495" localSheetId="33">#REF!</definedName>
    <definedName name="__lu9495" localSheetId="35">#REF!</definedName>
    <definedName name="__lu9495" localSheetId="34">#REF!</definedName>
    <definedName name="__lu9495" localSheetId="30">#REF!</definedName>
    <definedName name="__lu9596" localSheetId="33">#REF!</definedName>
    <definedName name="__lu9596" localSheetId="35">#REF!</definedName>
    <definedName name="__lu9596" localSheetId="34">#REF!</definedName>
    <definedName name="__lu9596" localSheetId="30">#REF!</definedName>
    <definedName name="__lu9697" localSheetId="33">#REF!</definedName>
    <definedName name="__lu9697" localSheetId="35">#REF!</definedName>
    <definedName name="__lu9697" localSheetId="34">#REF!</definedName>
    <definedName name="__lu9697" localSheetId="30">#REF!</definedName>
    <definedName name="__Num2" localSheetId="33">'[1]Running info'!#REF!</definedName>
    <definedName name="__Num2" localSheetId="35">'[1]Running info'!#REF!</definedName>
    <definedName name="__Num2" localSheetId="34">'[1]Running info'!#REF!</definedName>
    <definedName name="__Num2" localSheetId="30">'[1]Running info'!#REF!</definedName>
    <definedName name="__pup1" localSheetId="33">#REF!</definedName>
    <definedName name="__pup1" localSheetId="35">#REF!</definedName>
    <definedName name="__pup1" localSheetId="34">#REF!</definedName>
    <definedName name="__pup1" localSheetId="30">#REF!</definedName>
    <definedName name="__pup2" localSheetId="33">#REF!</definedName>
    <definedName name="__pup2" localSheetId="35">#REF!</definedName>
    <definedName name="__pup2" localSheetId="34">#REF!</definedName>
    <definedName name="__pup2" localSheetId="30">#REF!</definedName>
    <definedName name="__RO1" localSheetId="33">#REF!</definedName>
    <definedName name="__RO1" localSheetId="35">#REF!</definedName>
    <definedName name="__RO1" localSheetId="34">#REF!</definedName>
    <definedName name="__RO1" localSheetId="30">#REF!</definedName>
    <definedName name="__v2" localSheetId="10" hidden="1">[2]weekly!#REF!</definedName>
    <definedName name="__v2" localSheetId="9" hidden="1">[2]weekly!#REF!</definedName>
    <definedName name="__v2" localSheetId="33" hidden="1">[2]weekly!#REF!</definedName>
    <definedName name="__v2" localSheetId="35" hidden="1">[2]weekly!#REF!</definedName>
    <definedName name="__v2" localSheetId="34" hidden="1">[2]weekly!#REF!</definedName>
    <definedName name="__v2" localSheetId="26" hidden="1">[2]weekly!#REF!</definedName>
    <definedName name="__v2" localSheetId="27" hidden="1">[2]weekly!#REF!</definedName>
    <definedName name="__v2" localSheetId="20" hidden="1">[2]weekly!#REF!</definedName>
    <definedName name="__v2" localSheetId="22" hidden="1">[2]weekly!#REF!</definedName>
    <definedName name="__v2" localSheetId="28" hidden="1">[2]weekly!#REF!</definedName>
    <definedName name="__v2" localSheetId="30" hidden="1">[2]weekly!#REF!</definedName>
    <definedName name="__v2" localSheetId="29" hidden="1">[2]weekly!#REF!</definedName>
    <definedName name="__v2" localSheetId="25" hidden="1">[2]weekly!#REF!</definedName>
    <definedName name="__v2" localSheetId="37" hidden="1">[2]weekly!#REF!</definedName>
    <definedName name="__v2" localSheetId="18" hidden="1">[2]weekly!#REF!</definedName>
    <definedName name="__v2" localSheetId="13" hidden="1">[2]weekly!#REF!</definedName>
    <definedName name="__v2" localSheetId="12" hidden="1">[2]weekly!#REF!</definedName>
    <definedName name="__v2" localSheetId="3" hidden="1">[2]weekly!#REF!</definedName>
    <definedName name="__v2" localSheetId="16" hidden="1">[2]weekly!#REF!</definedName>
    <definedName name="__v2" localSheetId="15" hidden="1">[2]weekly!#REF!</definedName>
    <definedName name="__v2" hidden="1">[2]weekly!#REF!</definedName>
    <definedName name="_1__123Graph_LBL_ACHART_1" hidden="1">'[3]19951996'!$C$4:$N$4</definedName>
    <definedName name="_AD1" localSheetId="33">#REF!</definedName>
    <definedName name="_AD1" localSheetId="35">#REF!</definedName>
    <definedName name="_AD1" localSheetId="34">#REF!</definedName>
    <definedName name="_AD1" localSheetId="30">#REF!</definedName>
    <definedName name="_AD2" localSheetId="33">#REF!</definedName>
    <definedName name="_AD2" localSheetId="35">#REF!</definedName>
    <definedName name="_AD2" localSheetId="34">#REF!</definedName>
    <definedName name="_AD2" localSheetId="30">#REF!</definedName>
    <definedName name="_xlnm._FilterDatabase" localSheetId="4" hidden="1">'All Transactions'!$A$1:$P$1851</definedName>
    <definedName name="_xlnm._FilterDatabase" localSheetId="8" hidden="1">APT!$A$19:$BL$103</definedName>
    <definedName name="_xlnm._FilterDatabase" localSheetId="10" hidden="1">'APTCR '!$A$19:$S$238</definedName>
    <definedName name="_xlnm._FilterDatabase" localSheetId="9" hidden="1">APTPay!$A$19:$J$185</definedName>
    <definedName name="_xlnm._FilterDatabase" localSheetId="33" hidden="1">COVID!$A$19:$AE$319</definedName>
    <definedName name="_xlnm._FilterDatabase" localSheetId="35" hidden="1">COVIDCR!$A$19:$S$238</definedName>
    <definedName name="_xlnm._FilterDatabase" localSheetId="34" hidden="1">COVIDPAY!$A$19:$J$398</definedName>
    <definedName name="_xlnm._FilterDatabase" localSheetId="26" hidden="1">DEDEL!$A$19:$AH$505</definedName>
    <definedName name="_xlnm._FilterDatabase" localSheetId="27" hidden="1">DEDELCR!$A$19:$S$600</definedName>
    <definedName name="_xlnm._FilterDatabase" localSheetId="19" hidden="1">GRANTS!$A$19:$AF$219</definedName>
    <definedName name="_xlnm._FilterDatabase" localSheetId="20" hidden="1">GRANTSPAY!$A$19:$H$243</definedName>
    <definedName name="_xlnm._FilterDatabase" localSheetId="21" hidden="1">HNPlaces!$A$19:$P$132</definedName>
    <definedName name="_xlnm._FilterDatabase" localSheetId="22" hidden="1">HNPlacesPay!$A$19:$K$50</definedName>
    <definedName name="_xlnm._FilterDatabase" localSheetId="28" hidden="1">HNTopUp!$A$19:$BQ$214</definedName>
    <definedName name="_xlnm._FilterDatabase" localSheetId="30" hidden="1">HNTopUpCR!$A$19:$J$266</definedName>
    <definedName name="_xlnm._FilterDatabase" localSheetId="29" hidden="1">HNTopUpPay!$B$19:$U$215</definedName>
    <definedName name="_xlnm._FilterDatabase" localSheetId="39" hidden="1">IntegraPayroll!$A$8:$S$2637</definedName>
    <definedName name="_xlnm._FilterDatabase" localSheetId="23" hidden="1">MISC!$A$19:$AH$176</definedName>
    <definedName name="_xlnm._FilterDatabase" localSheetId="25" hidden="1">MiscCR!$A$19:$S$238</definedName>
    <definedName name="_xlnm._FilterDatabase" localSheetId="24" hidden="1">MiscPay!$A$19:$R$197</definedName>
    <definedName name="_xlnm._FilterDatabase" localSheetId="36" hidden="1">'Payroll Totals by Month'!$A$2:$BB$56</definedName>
    <definedName name="_xlnm._FilterDatabase" localSheetId="37" hidden="1">PayrollCR!$A$19:$V$185</definedName>
    <definedName name="_xlnm._FilterDatabase" localSheetId="17" hidden="1">POST16!$A$19:$AE$26</definedName>
    <definedName name="_xlnm._FilterDatabase" localSheetId="18" hidden="1">POST16PAY!$A$19:$V$27</definedName>
    <definedName name="_xlnm._FilterDatabase" localSheetId="11" hidden="1">PPG!$A$19:$AF$171</definedName>
    <definedName name="_xlnm._FilterDatabase" localSheetId="13" hidden="1">PPGCR!$A$19:$V$398</definedName>
    <definedName name="_xlnm._FilterDatabase" localSheetId="12" hidden="1">PPGPAY!$A$19:$U$398</definedName>
    <definedName name="_xlnm._FilterDatabase" localSheetId="3" hidden="1">Rates!$A$5:$AH$287</definedName>
    <definedName name="_xlnm._FilterDatabase" localSheetId="38" hidden="1">Schools!$A$5:$S$185</definedName>
    <definedName name="_xlnm._FilterDatabase" localSheetId="31" hidden="1">SEN!$A$19:$AJ$150</definedName>
    <definedName name="_xlnm._FilterDatabase" localSheetId="14" hidden="1">TPG!$A$19:$AK$263</definedName>
    <definedName name="_xlnm._FilterDatabase" localSheetId="16" hidden="1">TPGCR!$A$19:$J$430</definedName>
    <definedName name="_xlnm._FilterDatabase" localSheetId="15" hidden="1">TPGPAY!$A$19:$U$430</definedName>
    <definedName name="_Key1" localSheetId="10" hidden="1">#REF!</definedName>
    <definedName name="_Key1" localSheetId="9" hidden="1">#REF!</definedName>
    <definedName name="_Key1" localSheetId="33" hidden="1">#REF!</definedName>
    <definedName name="_Key1" localSheetId="35" hidden="1">#REF!</definedName>
    <definedName name="_Key1" localSheetId="34" hidden="1">#REF!</definedName>
    <definedName name="_Key1" localSheetId="26" hidden="1">#REF!</definedName>
    <definedName name="_Key1" localSheetId="27" hidden="1">#REF!</definedName>
    <definedName name="_Key1" localSheetId="20" hidden="1">#REF!</definedName>
    <definedName name="_Key1" localSheetId="22" hidden="1">#REF!</definedName>
    <definedName name="_Key1" localSheetId="28" hidden="1">#REF!</definedName>
    <definedName name="_Key1" localSheetId="30" hidden="1">#REF!</definedName>
    <definedName name="_Key1" localSheetId="29" hidden="1">#REF!</definedName>
    <definedName name="_Key1" localSheetId="25" hidden="1">#REF!</definedName>
    <definedName name="_Key1" localSheetId="37" hidden="1">#REF!</definedName>
    <definedName name="_Key1" localSheetId="18" hidden="1">#REF!</definedName>
    <definedName name="_Key1" localSheetId="13" hidden="1">#REF!</definedName>
    <definedName name="_Key1" localSheetId="12" hidden="1">#REF!</definedName>
    <definedName name="_Key1" localSheetId="3" hidden="1">#REF!</definedName>
    <definedName name="_Key1" localSheetId="6" hidden="1">#REF!</definedName>
    <definedName name="_Key1" localSheetId="16" hidden="1">#REF!</definedName>
    <definedName name="_Key1" localSheetId="15" hidden="1">#REF!</definedName>
    <definedName name="_Key1" hidden="1">#REF!</definedName>
    <definedName name="_KS1" localSheetId="33">#REF!</definedName>
    <definedName name="_KS1" localSheetId="35">#REF!</definedName>
    <definedName name="_KS1" localSheetId="34">#REF!</definedName>
    <definedName name="_KS1" localSheetId="30">#REF!</definedName>
    <definedName name="_KS2" localSheetId="33">#REF!</definedName>
    <definedName name="_KS2" localSheetId="35">#REF!</definedName>
    <definedName name="_KS2" localSheetId="34">#REF!</definedName>
    <definedName name="_KS2" localSheetId="30">#REF!</definedName>
    <definedName name="_KS3" localSheetId="33">#REF!</definedName>
    <definedName name="_KS3" localSheetId="35">#REF!</definedName>
    <definedName name="_KS3" localSheetId="34">#REF!</definedName>
    <definedName name="_KS3" localSheetId="30">#REF!</definedName>
    <definedName name="_lea95" localSheetId="33">#REF!</definedName>
    <definedName name="_lea95" localSheetId="35">#REF!</definedName>
    <definedName name="_lea95" localSheetId="34">#REF!</definedName>
    <definedName name="_lea95" localSheetId="30">#REF!</definedName>
    <definedName name="_lea96" localSheetId="33">#REF!</definedName>
    <definedName name="_lea96" localSheetId="35">#REF!</definedName>
    <definedName name="_lea96" localSheetId="34">#REF!</definedName>
    <definedName name="_lea96" localSheetId="30">#REF!</definedName>
    <definedName name="_lea97" localSheetId="33">#REF!</definedName>
    <definedName name="_lea97" localSheetId="35">#REF!</definedName>
    <definedName name="_lea97" localSheetId="34">#REF!</definedName>
    <definedName name="_lea97" localSheetId="30">#REF!</definedName>
    <definedName name="_lea98" localSheetId="33">#REF!</definedName>
    <definedName name="_lea98" localSheetId="35">#REF!</definedName>
    <definedName name="_lea98" localSheetId="34">#REF!</definedName>
    <definedName name="_lea98" localSheetId="30">#REF!</definedName>
    <definedName name="_lu9495" localSheetId="33">#REF!</definedName>
    <definedName name="_lu9495" localSheetId="35">#REF!</definedName>
    <definedName name="_lu9495" localSheetId="34">#REF!</definedName>
    <definedName name="_lu9495" localSheetId="30">#REF!</definedName>
    <definedName name="_lu9596" localSheetId="33">#REF!</definedName>
    <definedName name="_lu9596" localSheetId="35">#REF!</definedName>
    <definedName name="_lu9596" localSheetId="34">#REF!</definedName>
    <definedName name="_lu9596" localSheetId="30">#REF!</definedName>
    <definedName name="_lu9697" localSheetId="33">#REF!</definedName>
    <definedName name="_lu9697" localSheetId="35">#REF!</definedName>
    <definedName name="_lu9697" localSheetId="34">#REF!</definedName>
    <definedName name="_lu9697" localSheetId="30">#REF!</definedName>
    <definedName name="_Num2" localSheetId="33">'[1]Running info'!#REF!</definedName>
    <definedName name="_Num2" localSheetId="35">'[1]Running info'!#REF!</definedName>
    <definedName name="_Num2" localSheetId="34">'[1]Running info'!#REF!</definedName>
    <definedName name="_Num2" localSheetId="30">'[1]Running info'!#REF!</definedName>
    <definedName name="_Order1" hidden="1">255</definedName>
    <definedName name="_Order2" hidden="1">0</definedName>
    <definedName name="_pup1" localSheetId="33">#REF!</definedName>
    <definedName name="_pup1" localSheetId="35">#REF!</definedName>
    <definedName name="_pup1" localSheetId="34">#REF!</definedName>
    <definedName name="_pup1" localSheetId="30">#REF!</definedName>
    <definedName name="_pup2" localSheetId="33">#REF!</definedName>
    <definedName name="_pup2" localSheetId="35">#REF!</definedName>
    <definedName name="_pup2" localSheetId="34">#REF!</definedName>
    <definedName name="_pup2" localSheetId="30">#REF!</definedName>
    <definedName name="_RO1" localSheetId="33">#REF!</definedName>
    <definedName name="_RO1" localSheetId="35">#REF!</definedName>
    <definedName name="_RO1" localSheetId="34">#REF!</definedName>
    <definedName name="_RO1" localSheetId="30">#REF!</definedName>
    <definedName name="_Sort" localSheetId="10" hidden="1">'[4]OPT D 2008-9'!#REF!</definedName>
    <definedName name="_Sort" localSheetId="9" hidden="1">'[4]OPT D 2008-9'!#REF!</definedName>
    <definedName name="_Sort" localSheetId="33" hidden="1">'[4]OPT D 2008-9'!#REF!</definedName>
    <definedName name="_Sort" localSheetId="35" hidden="1">'[4]OPT D 2008-9'!#REF!</definedName>
    <definedName name="_Sort" localSheetId="34" hidden="1">'[4]OPT D 2008-9'!#REF!</definedName>
    <definedName name="_Sort" localSheetId="26" hidden="1">'[4]OPT D 2008-9'!#REF!</definedName>
    <definedName name="_Sort" localSheetId="27" hidden="1">'[4]OPT D 2008-9'!#REF!</definedName>
    <definedName name="_Sort" localSheetId="20" hidden="1">'[4]OPT D 2008-9'!#REF!</definedName>
    <definedName name="_Sort" localSheetId="22" hidden="1">'[4]OPT D 2008-9'!#REF!</definedName>
    <definedName name="_Sort" localSheetId="28" hidden="1">'[4]OPT D 2008-9'!#REF!</definedName>
    <definedName name="_Sort" localSheetId="30" hidden="1">'[4]OPT D 2008-9'!#REF!</definedName>
    <definedName name="_Sort" localSheetId="29" hidden="1">'[4]OPT D 2008-9'!#REF!</definedName>
    <definedName name="_Sort" localSheetId="25" hidden="1">'[4]OPT D 2008-9'!#REF!</definedName>
    <definedName name="_Sort" localSheetId="37" hidden="1">'[4]OPT D 2008-9'!#REF!</definedName>
    <definedName name="_Sort" localSheetId="18" hidden="1">'[4]OPT D 2008-9'!#REF!</definedName>
    <definedName name="_Sort" localSheetId="13" hidden="1">'[4]OPT D 2008-9'!#REF!</definedName>
    <definedName name="_Sort" localSheetId="12" hidden="1">'[4]OPT D 2008-9'!#REF!</definedName>
    <definedName name="_Sort" localSheetId="3" hidden="1">'[4]OPT D 2008-9'!#REF!</definedName>
    <definedName name="_Sort" localSheetId="16" hidden="1">'[4]OPT D 2008-9'!#REF!</definedName>
    <definedName name="_Sort" localSheetId="15" hidden="1">'[4]OPT D 2008-9'!#REF!</definedName>
    <definedName name="_Sort" hidden="1">'[4]OPT D 2008-9'!#REF!</definedName>
    <definedName name="_v2" localSheetId="10" hidden="1">[2]weekly!#REF!</definedName>
    <definedName name="_v2" localSheetId="9" hidden="1">[2]weekly!#REF!</definedName>
    <definedName name="_v2" localSheetId="33" hidden="1">[2]weekly!#REF!</definedName>
    <definedName name="_v2" localSheetId="35" hidden="1">[2]weekly!#REF!</definedName>
    <definedName name="_v2" localSheetId="34" hidden="1">[2]weekly!#REF!</definedName>
    <definedName name="_v2" localSheetId="26" hidden="1">[2]weekly!#REF!</definedName>
    <definedName name="_v2" localSheetId="27" hidden="1">[2]weekly!#REF!</definedName>
    <definedName name="_v2" localSheetId="20" hidden="1">[2]weekly!#REF!</definedName>
    <definedName name="_v2" localSheetId="22" hidden="1">[2]weekly!#REF!</definedName>
    <definedName name="_v2" localSheetId="28" hidden="1">[2]weekly!#REF!</definedName>
    <definedName name="_v2" localSheetId="30" hidden="1">[2]weekly!#REF!</definedName>
    <definedName name="_v2" localSheetId="29" hidden="1">[2]weekly!#REF!</definedName>
    <definedName name="_v2" localSheetId="25" hidden="1">[2]weekly!#REF!</definedName>
    <definedName name="_v2" localSheetId="37" hidden="1">[2]weekly!#REF!</definedName>
    <definedName name="_v2" localSheetId="18" hidden="1">[2]weekly!#REF!</definedName>
    <definedName name="_v2" localSheetId="13" hidden="1">[2]weekly!#REF!</definedName>
    <definedName name="_v2" localSheetId="12" hidden="1">[2]weekly!#REF!</definedName>
    <definedName name="_v2" localSheetId="3" hidden="1">[2]weekly!#REF!</definedName>
    <definedName name="_v2" localSheetId="16" hidden="1">[2]weekly!#REF!</definedName>
    <definedName name="_v2" localSheetId="15" hidden="1">[2]weekly!#REF!</definedName>
    <definedName name="_v2" hidden="1">[2]weekly!#REF!</definedName>
    <definedName name="ab" localSheetId="33">#REF!</definedName>
    <definedName name="ab" localSheetId="35">#REF!</definedName>
    <definedName name="ab" localSheetId="34">#REF!</definedName>
    <definedName name="ab" localSheetId="30">#REF!</definedName>
    <definedName name="ACA_Option" localSheetId="33">#REF!</definedName>
    <definedName name="ACA_Option" localSheetId="35">#REF!</definedName>
    <definedName name="ACA_Option" localSheetId="34">#REF!</definedName>
    <definedName name="ACA_Option" localSheetId="30">#REF!</definedName>
    <definedName name="ACA_Option_1" localSheetId="33">#REF!</definedName>
    <definedName name="ACA_Option_1" localSheetId="35">#REF!</definedName>
    <definedName name="ACA_Option_1" localSheetId="34">#REF!</definedName>
    <definedName name="ACA_Option_1" localSheetId="30">#REF!</definedName>
    <definedName name="ACA_table" localSheetId="33">#REF!</definedName>
    <definedName name="ACA_table" localSheetId="35">#REF!</definedName>
    <definedName name="ACA_table" localSheetId="34">#REF!</definedName>
    <definedName name="ACA_table" localSheetId="30">#REF!</definedName>
    <definedName name="Access_Button" hidden="1">"BeneOUTb_database_List"</definedName>
    <definedName name="AccessDatabase" hidden="1">"N:\USERS\BENCHMARKING\Benefits Admin\BeneOUTb.mdb"</definedName>
    <definedName name="AD" localSheetId="33">#REF!</definedName>
    <definedName name="AD" localSheetId="35">#REF!</definedName>
    <definedName name="AD" localSheetId="34">#REF!</definedName>
    <definedName name="AD" localSheetId="30">#REF!</definedName>
    <definedName name="ADJ3YO" localSheetId="33">'[5]3yo adjustment'!#REF!</definedName>
    <definedName name="ADJ3YO" localSheetId="35">'[5]3yo adjustment'!#REF!</definedName>
    <definedName name="ADJ3YO" localSheetId="34">'[5]3yo adjustment'!#REF!</definedName>
    <definedName name="ADJ3YO" localSheetId="30">'[5]3yo adjustment'!#REF!</definedName>
    <definedName name="ADMIN" localSheetId="33">#REF!</definedName>
    <definedName name="ADMIN" localSheetId="35">#REF!</definedName>
    <definedName name="ADMIN" localSheetId="34">#REF!</definedName>
    <definedName name="ADMIN" localSheetId="30">#REF!</definedName>
    <definedName name="admin.admin.costs" localSheetId="33">#REF!</definedName>
    <definedName name="admin.admin.costs" localSheetId="35">#REF!</definedName>
    <definedName name="admin.admin.costs" localSheetId="34">#REF!</definedName>
    <definedName name="admin.admin.costs" localSheetId="30">#REF!</definedName>
    <definedName name="admin.manual.costs" localSheetId="33">#REF!</definedName>
    <definedName name="admin.manual.costs" localSheetId="35">#REF!</definedName>
    <definedName name="admin.manual.costs" localSheetId="34">#REF!</definedName>
    <definedName name="admin.manual.costs" localSheetId="30">#REF!</definedName>
    <definedName name="admin.net.expend" localSheetId="33">#REF!</definedName>
    <definedName name="admin.net.expend" localSheetId="35">#REF!</definedName>
    <definedName name="admin.net.expend" localSheetId="34">#REF!</definedName>
    <definedName name="admin.net.expend" localSheetId="30">#REF!</definedName>
    <definedName name="admin.nonpay.costs" localSheetId="33">#REF!</definedName>
    <definedName name="admin.nonpay.costs" localSheetId="35">#REF!</definedName>
    <definedName name="admin.nonpay.costs" localSheetId="34">#REF!</definedName>
    <definedName name="admin.nonpay.costs" localSheetId="30">#REF!</definedName>
    <definedName name="admin.otherstaff.costs" localSheetId="33">#REF!</definedName>
    <definedName name="admin.otherstaff.costs" localSheetId="35">#REF!</definedName>
    <definedName name="admin.otherstaff.costs" localSheetId="34">#REF!</definedName>
    <definedName name="admin.otherstaff.costs" localSheetId="30">#REF!</definedName>
    <definedName name="admin.PRC" localSheetId="33">'[6]Other Forecasting'!#REF!</definedName>
    <definedName name="admin.PRC" localSheetId="35">'[6]Other Forecasting'!#REF!</definedName>
    <definedName name="admin.PRC" localSheetId="34">'[6]Other Forecasting'!#REF!</definedName>
    <definedName name="admin.PRC" localSheetId="30">'[6]Other Forecasting'!#REF!</definedName>
    <definedName name="admin.teachers.pay" localSheetId="33">#REF!</definedName>
    <definedName name="admin.teachers.pay" localSheetId="35">#REF!</definedName>
    <definedName name="admin.teachers.pay" localSheetId="34">#REF!</definedName>
    <definedName name="admin.teachers.pay" localSheetId="30">#REF!</definedName>
    <definedName name="adminpayinc.1" localSheetId="33">'[6]Inputs for SWGE Forecasting'!#REF!</definedName>
    <definedName name="adminpayinc.1" localSheetId="35">'[6]Inputs for SWGE Forecasting'!#REF!</definedName>
    <definedName name="adminpayinc.1" localSheetId="34">'[6]Inputs for SWGE Forecasting'!#REF!</definedName>
    <definedName name="adminpayinc.1" localSheetId="30">'[6]Inputs for SWGE Forecasting'!#REF!</definedName>
    <definedName name="adminprcprop" localSheetId="33">'[6]Other Forecasting'!#REF!</definedName>
    <definedName name="adminprcprop" localSheetId="35">'[6]Other Forecasting'!#REF!</definedName>
    <definedName name="adminprcprop" localSheetId="34">'[6]Other Forecasting'!#REF!</definedName>
    <definedName name="adminprcprop" localSheetId="30">'[6]Other Forecasting'!#REF!</definedName>
    <definedName name="admintotalprc" localSheetId="33">#REF!</definedName>
    <definedName name="admintotalprc" localSheetId="35">#REF!</definedName>
    <definedName name="admintotalprc" localSheetId="34">#REF!</definedName>
    <definedName name="admintotalprc" localSheetId="30">#REF!</definedName>
    <definedName name="ADULT" localSheetId="33">#REF!</definedName>
    <definedName name="ADULT" localSheetId="35">#REF!</definedName>
    <definedName name="ADULT" localSheetId="34">#REF!</definedName>
    <definedName name="ADULT" localSheetId="30">#REF!</definedName>
    <definedName name="adult.average.sal" localSheetId="33">'[7]Inputs for SWGE Forecasting'!#REF!</definedName>
    <definedName name="adult.average.sal" localSheetId="35">'[7]Inputs for SWGE Forecasting'!#REF!</definedName>
    <definedName name="adult.average.sal" localSheetId="34">'[7]Inputs for SWGE Forecasting'!#REF!</definedName>
    <definedName name="adult.average.sal" localSheetId="30">'[7]Inputs for SWGE Forecasting'!#REF!</definedName>
    <definedName name="adult.enhancement" localSheetId="33">'[7]Inputs for SWGE Forecasting'!#REF!</definedName>
    <definedName name="adult.enhancement" localSheetId="35">'[7]Inputs for SWGE Forecasting'!#REF!</definedName>
    <definedName name="adult.enhancement" localSheetId="34">'[7]Inputs for SWGE Forecasting'!#REF!</definedName>
    <definedName name="adult.enhancement" localSheetId="30">'[7]Inputs for SWGE Forecasting'!#REF!</definedName>
    <definedName name="adult.entitlement" localSheetId="33">'[7]Inputs for SWGE Forecasting'!#REF!</definedName>
    <definedName name="adult.entitlement" localSheetId="35">'[7]Inputs for SWGE Forecasting'!#REF!</definedName>
    <definedName name="adult.entitlement" localSheetId="34">'[7]Inputs for SWGE Forecasting'!#REF!</definedName>
    <definedName name="adult.entitlement" localSheetId="30">'[7]Inputs for SWGE Forecasting'!#REF!</definedName>
    <definedName name="adult.mortality" localSheetId="33">'[7]Inputs for SWGE Forecasting'!#REF!</definedName>
    <definedName name="adult.mortality" localSheetId="35">'[7]Inputs for SWGE Forecasting'!#REF!</definedName>
    <definedName name="adult.mortality" localSheetId="34">'[7]Inputs for SWGE Forecasting'!#REF!</definedName>
    <definedName name="adult.mortality" localSheetId="30">'[7]Inputs for SWGE Forecasting'!#REF!</definedName>
    <definedName name="adult.prc.costs" localSheetId="33">'[7]PRC Repricing Factor'!#REF!</definedName>
    <definedName name="adult.prc.costs" localSheetId="35">'[7]PRC Repricing Factor'!#REF!</definedName>
    <definedName name="adult.prc.costs" localSheetId="34">'[7]PRC Repricing Factor'!#REF!</definedName>
    <definedName name="adult.prc.costs" localSheetId="30">'[7]PRC Repricing Factor'!#REF!</definedName>
    <definedName name="adult.prc.nos" localSheetId="33">'[6]Inputs for SWGE Forecasting'!#REF!</definedName>
    <definedName name="adult.prc.nos" localSheetId="35">'[6]Inputs for SWGE Forecasting'!#REF!</definedName>
    <definedName name="adult.prc.nos" localSheetId="34">'[6]Inputs for SWGE Forecasting'!#REF!</definedName>
    <definedName name="adult.prc.nos" localSheetId="30">'[6]Inputs for SWGE Forecasting'!#REF!</definedName>
    <definedName name="adult.redundancy" localSheetId="33">'[7]Inputs for SWGE Forecasting'!#REF!</definedName>
    <definedName name="adult.redundancy" localSheetId="35">'[7]Inputs for SWGE Forecasting'!#REF!</definedName>
    <definedName name="adult.redundancy" localSheetId="34">'[7]Inputs for SWGE Forecasting'!#REF!</definedName>
    <definedName name="adult.redundancy" localSheetId="30">'[7]Inputs for SWGE Forecasting'!#REF!</definedName>
    <definedName name="adult.total.retirees" localSheetId="33">'[7]Inputs for SWGE Forecasting'!#REF!</definedName>
    <definedName name="adult.total.retirees" localSheetId="35">'[7]Inputs for SWGE Forecasting'!#REF!</definedName>
    <definedName name="adult.total.retirees" localSheetId="34">'[7]Inputs for SWGE Forecasting'!#REF!</definedName>
    <definedName name="adult.total.retirees" localSheetId="30">'[7]Inputs for SWGE Forecasting'!#REF!</definedName>
    <definedName name="adults.prc.index" localSheetId="33">'[7]PRC Repricing Factor'!#REF!</definedName>
    <definedName name="adults.prc.index" localSheetId="35">'[7]PRC Repricing Factor'!#REF!</definedName>
    <definedName name="adults.prc.index" localSheetId="34">'[7]PRC Repricing Factor'!#REF!</definedName>
    <definedName name="adults.prc.index" localSheetId="30">'[7]PRC Repricing Factor'!#REF!</definedName>
    <definedName name="ae" localSheetId="33">[8]TRANS!#REF!</definedName>
    <definedName name="ae" localSheetId="35">[8]TRANS!#REF!</definedName>
    <definedName name="ae" localSheetId="34">[8]TRANS!#REF!</definedName>
    <definedName name="ae" localSheetId="30">[8]TRANS!#REF!</definedName>
    <definedName name="AEN_UnitCost" localSheetId="33">#REF!</definedName>
    <definedName name="AEN_UnitCost" localSheetId="35">#REF!</definedName>
    <definedName name="AEN_UnitCost" localSheetId="34">#REF!</definedName>
    <definedName name="AEN_UnitCost" localSheetId="30">#REF!</definedName>
    <definedName name="Age_weighted_funding" localSheetId="33">#REF!</definedName>
    <definedName name="Age_weighted_funding" localSheetId="35">#REF!</definedName>
    <definedName name="Age_weighted_funding" localSheetId="34">#REF!</definedName>
    <definedName name="Age_weighted_funding" localSheetId="30">#REF!</definedName>
    <definedName name="ak" localSheetId="33">#REF!</definedName>
    <definedName name="ak" localSheetId="35">#REF!</definedName>
    <definedName name="ak" localSheetId="34">#REF!</definedName>
    <definedName name="ak" localSheetId="30">#REF!</definedName>
    <definedName name="all" localSheetId="33">#REF!</definedName>
    <definedName name="all" localSheetId="35">#REF!</definedName>
    <definedName name="all" localSheetId="34">#REF!</definedName>
    <definedName name="all" localSheetId="30">#REF!</definedName>
    <definedName name="All_primary_school_pupils" localSheetId="33">#REF!</definedName>
    <definedName name="All_primary_school_pupils" localSheetId="35">#REF!</definedName>
    <definedName name="All_primary_school_pupils" localSheetId="34">#REF!</definedName>
    <definedName name="All_primary_school_pupils" localSheetId="30">#REF!</definedName>
    <definedName name="all_rows" localSheetId="33">#REF!</definedName>
    <definedName name="all_rows" localSheetId="35">#REF!</definedName>
    <definedName name="all_rows" localSheetId="34">#REF!</definedName>
    <definedName name="all_rows" localSheetId="30">#REF!</definedName>
    <definedName name="all_schools" localSheetId="33">#REF!</definedName>
    <definedName name="all_schools" localSheetId="35">#REF!</definedName>
    <definedName name="all_schools" localSheetId="34">#REF!</definedName>
    <definedName name="all_schools" localSheetId="30">#REF!</definedName>
    <definedName name="All_secondary_school_pupils" localSheetId="33">#REF!</definedName>
    <definedName name="All_secondary_school_pupils" localSheetId="35">#REF!</definedName>
    <definedName name="All_secondary_school_pupils" localSheetId="34">#REF!</definedName>
    <definedName name="All_secondary_school_pupils" localSheetId="30">#REF!</definedName>
    <definedName name="AllCol" localSheetId="33">#REF!</definedName>
    <definedName name="AllCol" localSheetId="35">#REF!</definedName>
    <definedName name="AllCol" localSheetId="34">#REF!</definedName>
    <definedName name="AllCol" localSheetId="30">#REF!</definedName>
    <definedName name="Alllines" localSheetId="33">#REF!</definedName>
    <definedName name="Alllines" localSheetId="35">#REF!</definedName>
    <definedName name="Alllines" localSheetId="34">#REF!</definedName>
    <definedName name="Alllines" localSheetId="30">#REF!</definedName>
    <definedName name="Allocations" localSheetId="33">#REF!</definedName>
    <definedName name="Allocations" localSheetId="35">#REF!</definedName>
    <definedName name="Allocations" localSheetId="34">#REF!</definedName>
    <definedName name="Allocations" localSheetId="30">#REF!</definedName>
    <definedName name="AllRow_1" localSheetId="33">#REF!</definedName>
    <definedName name="AllRow_1" localSheetId="35">#REF!</definedName>
    <definedName name="AllRow_1" localSheetId="34">#REF!</definedName>
    <definedName name="AllRow_1" localSheetId="30">#REF!</definedName>
    <definedName name="AllRow_2" localSheetId="33">#REF!</definedName>
    <definedName name="AllRow_2" localSheetId="35">#REF!</definedName>
    <definedName name="AllRow_2" localSheetId="34">#REF!</definedName>
    <definedName name="AllRow_2" localSheetId="30">#REF!</definedName>
    <definedName name="AllRow_3" localSheetId="33">#REF!</definedName>
    <definedName name="AllRow_3" localSheetId="35">#REF!</definedName>
    <definedName name="AllRow_3" localSheetId="34">#REF!</definedName>
    <definedName name="AllRow_3" localSheetId="30">#REF!</definedName>
    <definedName name="AllRow_4" localSheetId="33">#REF!</definedName>
    <definedName name="AllRow_4" localSheetId="35">#REF!</definedName>
    <definedName name="AllRow_4" localSheetId="34">#REF!</definedName>
    <definedName name="AllRow_4" localSheetId="30">#REF!</definedName>
    <definedName name="AllRow_5" localSheetId="33">#REF!</definedName>
    <definedName name="AllRow_5" localSheetId="35">#REF!</definedName>
    <definedName name="AllRow_5" localSheetId="34">#REF!</definedName>
    <definedName name="AllRow_5" localSheetId="30">#REF!</definedName>
    <definedName name="AllRow_6" localSheetId="33">#REF!</definedName>
    <definedName name="AllRow_6" localSheetId="35">#REF!</definedName>
    <definedName name="AllRow_6" localSheetId="34">#REF!</definedName>
    <definedName name="AllRow_6" localSheetId="30">#REF!</definedName>
    <definedName name="amend.netexpend" localSheetId="33">#REF!</definedName>
    <definedName name="amend.netexpend" localSheetId="35">#REF!</definedName>
    <definedName name="amend.netexpend" localSheetId="34">#REF!</definedName>
    <definedName name="amend.netexpend" localSheetId="30">#REF!</definedName>
    <definedName name="amended.net.expend" localSheetId="33">'[9]Split Under Fives from Primary'!#REF!</definedName>
    <definedName name="amended.net.expend" localSheetId="35">'[9]Split Under Fives from Primary'!#REF!</definedName>
    <definedName name="amended.net.expend" localSheetId="34">'[9]Split Under Fives from Primary'!#REF!</definedName>
    <definedName name="amended.net.expend" localSheetId="30">'[9]Split Under Fives from Primary'!#REF!</definedName>
    <definedName name="Anchor_DD" localSheetId="33">'[10]G) De Delegation'!#REF!</definedName>
    <definedName name="Anchor_DD" localSheetId="35">'[10]G) De Delegation'!#REF!</definedName>
    <definedName name="Anchor_DD" localSheetId="34">'[10]G) De Delegation'!#REF!</definedName>
    <definedName name="Anchor_DD" localSheetId="30">'[10]G) De Delegation'!#REF!</definedName>
    <definedName name="Anchor_Input" localSheetId="33">#REF!</definedName>
    <definedName name="Anchor_Input" localSheetId="35">#REF!</definedName>
    <definedName name="Anchor_Input" localSheetId="34">#REF!</definedName>
    <definedName name="Anchor_Input" localSheetId="30">#REF!</definedName>
    <definedName name="Anchor_NDShare" localSheetId="33">'[10]F) New Delegation Control'!#REF!</definedName>
    <definedName name="Anchor_NDShare" localSheetId="35">'[10]F) New Delegation Control'!#REF!</definedName>
    <definedName name="Anchor_NDShare" localSheetId="34">'[10]F) New Delegation Control'!#REF!</definedName>
    <definedName name="Anchor_NDShare" localSheetId="30">'[10]F) New Delegation Control'!#REF!</definedName>
    <definedName name="anchor_T1" localSheetId="33">#REF!</definedName>
    <definedName name="anchor_T1" localSheetId="35">#REF!</definedName>
    <definedName name="anchor_T1" localSheetId="34">#REF!</definedName>
    <definedName name="anchor_T1" localSheetId="30">#REF!</definedName>
    <definedName name="anchor_T4" localSheetId="33">#REF!</definedName>
    <definedName name="anchor_T4" localSheetId="35">#REF!</definedName>
    <definedName name="anchor_T4" localSheetId="34">#REF!</definedName>
    <definedName name="anchor_T4" localSheetId="30">#REF!</definedName>
    <definedName name="ASB" localSheetId="33">#REF!</definedName>
    <definedName name="ASB" localSheetId="35">#REF!</definedName>
    <definedName name="ASB" localSheetId="34">#REF!</definedName>
    <definedName name="ASB" localSheetId="30">#REF!</definedName>
    <definedName name="ass_ri" localSheetId="33">'[11]Adults Fwd Plan'!#REF!</definedName>
    <definedName name="ass_ri" localSheetId="35">'[11]Adults Fwd Plan'!#REF!</definedName>
    <definedName name="ass_ri" localSheetId="34">'[11]Adults Fwd Plan'!#REF!</definedName>
    <definedName name="ass_ri" localSheetId="30">'[11]Adults Fwd Plan'!#REF!</definedName>
    <definedName name="Base_Data" localSheetId="33">#REF!</definedName>
    <definedName name="Base_Data" localSheetId="35">#REF!</definedName>
    <definedName name="Base_Data" localSheetId="34">#REF!</definedName>
    <definedName name="Base_Data" localSheetId="30">#REF!</definedName>
    <definedName name="BeginCol_1" localSheetId="33">#REF!</definedName>
    <definedName name="BeginCol_1" localSheetId="35">#REF!</definedName>
    <definedName name="BeginCol_1" localSheetId="34">#REF!</definedName>
    <definedName name="BeginCol_1" localSheetId="30">#REF!</definedName>
    <definedName name="BeginCol_2" localSheetId="33">#REF!</definedName>
    <definedName name="BeginCol_2" localSheetId="35">#REF!</definedName>
    <definedName name="BeginCol_2" localSheetId="34">#REF!</definedName>
    <definedName name="BeginCol_2" localSheetId="30">#REF!</definedName>
    <definedName name="BeginCol_3" localSheetId="33">#REF!</definedName>
    <definedName name="BeginCol_3" localSheetId="35">#REF!</definedName>
    <definedName name="BeginCol_3" localSheetId="34">#REF!</definedName>
    <definedName name="BeginCol_3" localSheetId="30">#REF!</definedName>
    <definedName name="BeginCol_4" localSheetId="33">#REF!</definedName>
    <definedName name="BeginCol_4" localSheetId="35">#REF!</definedName>
    <definedName name="BeginCol_4" localSheetId="34">#REF!</definedName>
    <definedName name="BeginCol_4" localSheetId="30">#REF!</definedName>
    <definedName name="careers" localSheetId="33">'[6]Other Forecasting'!#REF!</definedName>
    <definedName name="careers" localSheetId="35">'[6]Other Forecasting'!#REF!</definedName>
    <definedName name="careers" localSheetId="34">'[6]Other Forecasting'!#REF!</definedName>
    <definedName name="careers" localSheetId="30">'[6]Other Forecasting'!#REF!</definedName>
    <definedName name="careers.service" localSheetId="33">'[6]Inputs for SWGE Forecasting'!#REF!</definedName>
    <definedName name="careers.service" localSheetId="35">'[6]Inputs for SWGE Forecasting'!#REF!</definedName>
    <definedName name="careers.service" localSheetId="34">'[6]Inputs for SWGE Forecasting'!#REF!</definedName>
    <definedName name="careers.service" localSheetId="30">'[6]Inputs for SWGE Forecasting'!#REF!</definedName>
    <definedName name="cec_e" localSheetId="33">'[11]CE &amp; Strategy Fwd Plan'!#REF!</definedName>
    <definedName name="cec_e" localSheetId="35">'[11]CE &amp; Strategy Fwd Plan'!#REF!</definedName>
    <definedName name="cec_e" localSheetId="34">'[11]CE &amp; Strategy Fwd Plan'!#REF!</definedName>
    <definedName name="cec_e" localSheetId="30">'[11]CE &amp; Strategy Fwd Plan'!#REF!</definedName>
    <definedName name="cec_ri" localSheetId="33">'[11]CE &amp; Strategy Fwd Plan'!#REF!</definedName>
    <definedName name="cec_ri" localSheetId="35">'[11]CE &amp; Strategy Fwd Plan'!#REF!</definedName>
    <definedName name="cec_ri" localSheetId="34">'[11]CE &amp; Strategy Fwd Plan'!#REF!</definedName>
    <definedName name="cec_ri" localSheetId="30">'[11]CE &amp; Strategy Fwd Plan'!#REF!</definedName>
    <definedName name="cexp_e" localSheetId="33">'[11]CentExp Fwd Plan'!#REF!</definedName>
    <definedName name="cexp_e" localSheetId="35">'[11]CentExp Fwd Plan'!#REF!</definedName>
    <definedName name="cexp_e" localSheetId="34">'[11]CentExp Fwd Plan'!#REF!</definedName>
    <definedName name="cexp_e" localSheetId="30">'[11]CentExp Fwd Plan'!#REF!</definedName>
    <definedName name="cexp_ri" localSheetId="33">'[11]CentExp Fwd Plan'!#REF!</definedName>
    <definedName name="cexp_ri" localSheetId="35">'[11]CentExp Fwd Plan'!#REF!</definedName>
    <definedName name="cexp_ri" localSheetId="34">'[11]CentExp Fwd Plan'!#REF!</definedName>
    <definedName name="cexp_ri" localSheetId="30">'[11]CentExp Fwd Plan'!#REF!</definedName>
    <definedName name="CG" localSheetId="33">#REF!</definedName>
    <definedName name="CG" localSheetId="35">#REF!</definedName>
    <definedName name="CG" localSheetId="34">#REF!</definedName>
    <definedName name="CG" localSheetId="30">#REF!</definedName>
    <definedName name="CG.admin.costs" localSheetId="33">#REF!</definedName>
    <definedName name="CG.admin.costs" localSheetId="35">#REF!</definedName>
    <definedName name="CG.admin.costs" localSheetId="34">#REF!</definedName>
    <definedName name="CG.admin.costs" localSheetId="30">#REF!</definedName>
    <definedName name="CG.gross.expend" localSheetId="33">#REF!</definedName>
    <definedName name="CG.gross.expend" localSheetId="35">#REF!</definedName>
    <definedName name="CG.gross.expend" localSheetId="34">#REF!</definedName>
    <definedName name="CG.gross.expend" localSheetId="30">#REF!</definedName>
    <definedName name="CG.income" localSheetId="33">#REF!</definedName>
    <definedName name="CG.income" localSheetId="35">#REF!</definedName>
    <definedName name="CG.income" localSheetId="34">#REF!</definedName>
    <definedName name="CG.income" localSheetId="30">#REF!</definedName>
    <definedName name="CG.manual.costs" localSheetId="33">#REF!</definedName>
    <definedName name="CG.manual.costs" localSheetId="35">#REF!</definedName>
    <definedName name="CG.manual.costs" localSheetId="34">#REF!</definedName>
    <definedName name="CG.manual.costs" localSheetId="30">#REF!</definedName>
    <definedName name="CG.net.expend" localSheetId="33">#REF!</definedName>
    <definedName name="CG.net.expend" localSheetId="35">#REF!</definedName>
    <definedName name="CG.net.expend" localSheetId="34">#REF!</definedName>
    <definedName name="CG.net.expend" localSheetId="30">#REF!</definedName>
    <definedName name="CG.nonpay.costs" localSheetId="33">#REF!</definedName>
    <definedName name="CG.nonpay.costs" localSheetId="35">#REF!</definedName>
    <definedName name="CG.nonpay.costs" localSheetId="34">#REF!</definedName>
    <definedName name="CG.nonpay.costs" localSheetId="30">#REF!</definedName>
    <definedName name="CG.otherstaff.costs" localSheetId="33">#REF!</definedName>
    <definedName name="CG.otherstaff.costs" localSheetId="35">#REF!</definedName>
    <definedName name="CG.otherstaff.costs" localSheetId="34">#REF!</definedName>
    <definedName name="CG.otherstaff.costs" localSheetId="30">#REF!</definedName>
    <definedName name="CG.PRC.proportion" localSheetId="33">'[6]Other Forecasting'!#REF!</definedName>
    <definedName name="CG.PRC.proportion" localSheetId="35">'[6]Other Forecasting'!#REF!</definedName>
    <definedName name="CG.PRC.proportion" localSheetId="34">'[6]Other Forecasting'!#REF!</definedName>
    <definedName name="CG.PRC.proportion" localSheetId="30">'[6]Other Forecasting'!#REF!</definedName>
    <definedName name="CG.teaching.costs" localSheetId="33">#REF!</definedName>
    <definedName name="CG.teaching.costs" localSheetId="35">#REF!</definedName>
    <definedName name="CG.teaching.costs" localSheetId="34">#REF!</definedName>
    <definedName name="CG.teaching.costs" localSheetId="30">#REF!</definedName>
    <definedName name="cgprctotal" localSheetId="33">#REF!</definedName>
    <definedName name="cgprctotal" localSheetId="35">#REF!</definedName>
    <definedName name="cgprctotal" localSheetId="34">#REF!</definedName>
    <definedName name="cgprctotal" localSheetId="30">#REF!</definedName>
    <definedName name="Chart_Change" localSheetId="33">#REF!</definedName>
    <definedName name="Chart_Change" localSheetId="35">#REF!</definedName>
    <definedName name="Chart_Change" localSheetId="34">#REF!</definedName>
    <definedName name="Chart_Change" localSheetId="30">#REF!</definedName>
    <definedName name="Chart_Ind" localSheetId="33">#REF!</definedName>
    <definedName name="Chart_Ind" localSheetId="35">#REF!</definedName>
    <definedName name="Chart_Ind" localSheetId="34">#REF!</definedName>
    <definedName name="Chart_Ind" localSheetId="30">#REF!</definedName>
    <definedName name="CHILD_GUIDANCE" localSheetId="33">#REF!</definedName>
    <definedName name="CHILD_GUIDANCE" localSheetId="35">#REF!</definedName>
    <definedName name="CHILD_GUIDANCE" localSheetId="34">#REF!</definedName>
    <definedName name="CHILD_GUIDANCE" localSheetId="30">#REF!</definedName>
    <definedName name="CilCnt_4" localSheetId="33">#REF!</definedName>
    <definedName name="CilCnt_4" localSheetId="35">#REF!</definedName>
    <definedName name="CilCnt_4" localSheetId="34">#REF!</definedName>
    <definedName name="CilCnt_4" localSheetId="30">#REF!</definedName>
    <definedName name="claim" localSheetId="33">#REF!</definedName>
    <definedName name="claim" localSheetId="35">#REF!</definedName>
    <definedName name="claim" localSheetId="34">#REF!</definedName>
    <definedName name="claim" localSheetId="30">#REF!</definedName>
    <definedName name="claim2" localSheetId="33">#REF!</definedName>
    <definedName name="claim2" localSheetId="35">#REF!</definedName>
    <definedName name="claim2" localSheetId="34">#REF!</definedName>
    <definedName name="claim2" localSheetId="30">#REF!</definedName>
    <definedName name="Col_Ref_DD" localSheetId="33">'[10]G) De Delegation'!#REF!</definedName>
    <definedName name="Col_Ref_DD" localSheetId="35">'[10]G) De Delegation'!#REF!</definedName>
    <definedName name="Col_Ref_DD" localSheetId="34">'[10]G) De Delegation'!#REF!</definedName>
    <definedName name="Col_Ref_DD" localSheetId="30">'[10]G) De Delegation'!#REF!</definedName>
    <definedName name="Col_Ref_Factors" localSheetId="33">'[10]C) Factors'!#REF!</definedName>
    <definedName name="Col_Ref_Factors" localSheetId="35">'[10]C) Factors'!#REF!</definedName>
    <definedName name="Col_Ref_Factors" localSheetId="34">'[10]C) Factors'!#REF!</definedName>
    <definedName name="Col_Ref_Factors" localSheetId="30">'[10]C) Factors'!#REF!</definedName>
    <definedName name="Col_Ref_Input" localSheetId="33">#REF!</definedName>
    <definedName name="Col_Ref_Input" localSheetId="35">#REF!</definedName>
    <definedName name="Col_Ref_Input" localSheetId="34">#REF!</definedName>
    <definedName name="Col_Ref_Input" localSheetId="30">#REF!</definedName>
    <definedName name="Col_Ref_NDShare" localSheetId="33">'[10]F) New Delegation Control'!#REF!</definedName>
    <definedName name="Col_Ref_NDShare" localSheetId="35">'[10]F) New Delegation Control'!#REF!</definedName>
    <definedName name="Col_Ref_NDShare" localSheetId="34">'[10]F) New Delegation Control'!#REF!</definedName>
    <definedName name="Col_Ref_NDShare" localSheetId="30">'[10]F) New Delegation Control'!#REF!</definedName>
    <definedName name="Col_Ref_T1" localSheetId="33">#REF!</definedName>
    <definedName name="Col_Ref_T1" localSheetId="35">#REF!</definedName>
    <definedName name="Col_Ref_T1" localSheetId="34">#REF!</definedName>
    <definedName name="Col_Ref_T1" localSheetId="30">#REF!</definedName>
    <definedName name="Col_Ref_T4" localSheetId="33">#REF!</definedName>
    <definedName name="Col_Ref_T4" localSheetId="35">#REF!</definedName>
    <definedName name="Col_Ref_T4" localSheetId="34">#REF!</definedName>
    <definedName name="Col_Ref_T4" localSheetId="30">#REF!</definedName>
    <definedName name="ColCnt_3" localSheetId="33">#REF!</definedName>
    <definedName name="ColCnt_3" localSheetId="35">#REF!</definedName>
    <definedName name="ColCnt_3" localSheetId="34">#REF!</definedName>
    <definedName name="ColCnt_3" localSheetId="30">#REF!</definedName>
    <definedName name="ColCnt_5" localSheetId="33">#REF!</definedName>
    <definedName name="ColCnt_5" localSheetId="35">#REF!</definedName>
    <definedName name="ColCnt_5" localSheetId="34">#REF!</definedName>
    <definedName name="ColCnt_5" localSheetId="30">#REF!</definedName>
    <definedName name="ColCnt_6" localSheetId="33">#REF!</definedName>
    <definedName name="ColCnt_6" localSheetId="35">#REF!</definedName>
    <definedName name="ColCnt_6" localSheetId="34">#REF!</definedName>
    <definedName name="ColCnt_6" localSheetId="30">#REF!</definedName>
    <definedName name="colls" localSheetId="33">#REF!</definedName>
    <definedName name="colls" localSheetId="35">#REF!</definedName>
    <definedName name="colls" localSheetId="34">#REF!</definedName>
    <definedName name="colls" localSheetId="30">#REF!</definedName>
    <definedName name="cols10" localSheetId="33">#REF!</definedName>
    <definedName name="cols10" localSheetId="35">#REF!</definedName>
    <definedName name="cols10" localSheetId="34">#REF!</definedName>
    <definedName name="cols10" localSheetId="30">#REF!</definedName>
    <definedName name="cols11" localSheetId="33">#REF!</definedName>
    <definedName name="cols11" localSheetId="35">#REF!</definedName>
    <definedName name="cols11" localSheetId="34">#REF!</definedName>
    <definedName name="cols11" localSheetId="30">#REF!</definedName>
    <definedName name="cols12" localSheetId="33">#REF!</definedName>
    <definedName name="cols12" localSheetId="35">#REF!</definedName>
    <definedName name="cols12" localSheetId="34">#REF!</definedName>
    <definedName name="cols12" localSheetId="30">#REF!</definedName>
    <definedName name="cols13" localSheetId="33">#REF!</definedName>
    <definedName name="cols13" localSheetId="35">#REF!</definedName>
    <definedName name="cols13" localSheetId="34">#REF!</definedName>
    <definedName name="cols13" localSheetId="30">#REF!</definedName>
    <definedName name="cols14" localSheetId="33">#REF!</definedName>
    <definedName name="cols14" localSheetId="35">#REF!</definedName>
    <definedName name="cols14" localSheetId="34">#REF!</definedName>
    <definedName name="cols14" localSheetId="30">#REF!</definedName>
    <definedName name="cols14a" localSheetId="33">#REF!</definedName>
    <definedName name="cols14a" localSheetId="35">#REF!</definedName>
    <definedName name="cols14a" localSheetId="34">#REF!</definedName>
    <definedName name="cols14a" localSheetId="30">#REF!</definedName>
    <definedName name="cols16" localSheetId="33">#REF!</definedName>
    <definedName name="cols16" localSheetId="35">#REF!</definedName>
    <definedName name="cols16" localSheetId="34">#REF!</definedName>
    <definedName name="cols16" localSheetId="30">#REF!</definedName>
    <definedName name="cols17" localSheetId="33">#REF!</definedName>
    <definedName name="cols17" localSheetId="35">#REF!</definedName>
    <definedName name="cols17" localSheetId="34">#REF!</definedName>
    <definedName name="cols17" localSheetId="30">#REF!</definedName>
    <definedName name="cols3a" localSheetId="33">#REF!</definedName>
    <definedName name="cols3a" localSheetId="35">#REF!</definedName>
    <definedName name="cols3a" localSheetId="34">#REF!</definedName>
    <definedName name="cols3a" localSheetId="30">#REF!</definedName>
    <definedName name="cols3b" localSheetId="33">#REF!</definedName>
    <definedName name="cols3b" localSheetId="35">#REF!</definedName>
    <definedName name="cols3b" localSheetId="34">#REF!</definedName>
    <definedName name="cols3b" localSheetId="30">#REF!</definedName>
    <definedName name="cols3c" localSheetId="33">#REF!</definedName>
    <definedName name="cols3c" localSheetId="35">#REF!</definedName>
    <definedName name="cols3c" localSheetId="34">#REF!</definedName>
    <definedName name="cols3c" localSheetId="30">#REF!</definedName>
    <definedName name="cols3d" localSheetId="33">#REF!</definedName>
    <definedName name="cols3d" localSheetId="35">#REF!</definedName>
    <definedName name="cols3d" localSheetId="34">#REF!</definedName>
    <definedName name="cols3d" localSheetId="30">#REF!</definedName>
    <definedName name="cols5" localSheetId="33">#REF!</definedName>
    <definedName name="cols5" localSheetId="35">#REF!</definedName>
    <definedName name="cols5" localSheetId="34">#REF!</definedName>
    <definedName name="cols5" localSheetId="30">#REF!</definedName>
    <definedName name="cols6" localSheetId="33">#REF!</definedName>
    <definedName name="cols6" localSheetId="35">#REF!</definedName>
    <definedName name="cols6" localSheetId="34">#REF!</definedName>
    <definedName name="cols6" localSheetId="30">#REF!</definedName>
    <definedName name="cols6a" localSheetId="33">#REF!</definedName>
    <definedName name="cols6a" localSheetId="35">#REF!</definedName>
    <definedName name="cols6a" localSheetId="34">#REF!</definedName>
    <definedName name="cols6a" localSheetId="30">#REF!</definedName>
    <definedName name="cols7" localSheetId="33">#REF!</definedName>
    <definedName name="cols7" localSheetId="35">#REF!</definedName>
    <definedName name="cols7" localSheetId="34">#REF!</definedName>
    <definedName name="cols7" localSheetId="30">#REF!</definedName>
    <definedName name="cols8" localSheetId="33">#REF!</definedName>
    <definedName name="cols8" localSheetId="35">#REF!</definedName>
    <definedName name="cols8" localSheetId="34">#REF!</definedName>
    <definedName name="cols8" localSheetId="30">#REF!</definedName>
    <definedName name="cols9" localSheetId="33">#REF!</definedName>
    <definedName name="cols9" localSheetId="35">#REF!</definedName>
    <definedName name="cols9" localSheetId="34">#REF!</definedName>
    <definedName name="cols9" localSheetId="30">#REF!</definedName>
    <definedName name="Complex" localSheetId="33">#REF!</definedName>
    <definedName name="Complex" localSheetId="35">#REF!</definedName>
    <definedName name="Complex" localSheetId="34">#REF!</definedName>
    <definedName name="Complex" localSheetId="30">#REF!</definedName>
    <definedName name="Condition_A" localSheetId="33">[12]Control!#REF!</definedName>
    <definedName name="Condition_A" localSheetId="35">[12]Control!#REF!</definedName>
    <definedName name="Condition_A" localSheetId="34">[12]Control!#REF!</definedName>
    <definedName name="Condition_A" localSheetId="30">[12]Control!#REF!</definedName>
    <definedName name="copyright" localSheetId="33">#REF!</definedName>
    <definedName name="copyright" localSheetId="35">#REF!</definedName>
    <definedName name="copyright" localSheetId="34">#REF!</definedName>
    <definedName name="copyright" localSheetId="30">#REF!</definedName>
    <definedName name="cs_ri" localSheetId="33">'[11]Children Fwd Plan'!#REF!</definedName>
    <definedName name="cs_ri" localSheetId="35">'[11]Children Fwd Plan'!#REF!</definedName>
    <definedName name="cs_ri" localSheetId="34">'[11]Children Fwd Plan'!#REF!</definedName>
    <definedName name="cs_ri" localSheetId="30">'[11]Children Fwd Plan'!#REF!</definedName>
    <definedName name="ctrl_1516_Pot_DFC" localSheetId="33">[12]Control!#REF!</definedName>
    <definedName name="ctrl_1516_Pot_DFC" localSheetId="35">[12]Control!#REF!</definedName>
    <definedName name="ctrl_1516_Pot_DFC" localSheetId="34">[12]Control!#REF!</definedName>
    <definedName name="ctrl_1516_Pot_DFC" localSheetId="30">[12]Control!#REF!</definedName>
    <definedName name="ctrl_1617_pot_DFC" localSheetId="33">[12]Control!#REF!</definedName>
    <definedName name="ctrl_1617_pot_DFC" localSheetId="35">[12]Control!#REF!</definedName>
    <definedName name="ctrl_1617_pot_DFC" localSheetId="34">[12]Control!#REF!</definedName>
    <definedName name="ctrl_1617_pot_DFC" localSheetId="30">[12]Control!#REF!</definedName>
    <definedName name="ctrl_1718_pot_DFC" localSheetId="33">[12]Control!#REF!</definedName>
    <definedName name="ctrl_1718_pot_DFC" localSheetId="35">[12]Control!#REF!</definedName>
    <definedName name="ctrl_1718_pot_DFC" localSheetId="34">[12]Control!#REF!</definedName>
    <definedName name="ctrl_1718_pot_DFC" localSheetId="30">[12]Control!#REF!</definedName>
    <definedName name="d_ass" localSheetId="33">#REF!</definedName>
    <definedName name="d_ass" localSheetId="35">#REF!</definedName>
    <definedName name="d_ass" localSheetId="34">#REF!</definedName>
    <definedName name="d_ass" localSheetId="30">#REF!</definedName>
    <definedName name="d_cec" localSheetId="33">#REF!</definedName>
    <definedName name="d_cec" localSheetId="35">#REF!</definedName>
    <definedName name="d_cec" localSheetId="34">#REF!</definedName>
    <definedName name="d_cec" localSheetId="30">#REF!</definedName>
    <definedName name="d_cexp" localSheetId="33">#REF!</definedName>
    <definedName name="d_cexp" localSheetId="35">#REF!</definedName>
    <definedName name="d_cexp" localSheetId="34">#REF!</definedName>
    <definedName name="d_cexp" localSheetId="30">#REF!</definedName>
    <definedName name="d_cs" localSheetId="33">#REF!</definedName>
    <definedName name="d_cs" localSheetId="35">#REF!</definedName>
    <definedName name="d_cs" localSheetId="34">#REF!</definedName>
    <definedName name="d_cs" localSheetId="30">#REF!</definedName>
    <definedName name="d_et" localSheetId="33">#REF!</definedName>
    <definedName name="d_et" localSheetId="35">#REF!</definedName>
    <definedName name="d_et" localSheetId="34">#REF!</definedName>
    <definedName name="d_et" localSheetId="30">#REF!</definedName>
    <definedName name="d_gov" localSheetId="33">#REF!</definedName>
    <definedName name="d_gov" localSheetId="35">#REF!</definedName>
    <definedName name="d_gov" localSheetId="34">#REF!</definedName>
    <definedName name="d_gov" localSheetId="30">#REF!</definedName>
    <definedName name="d_hra" localSheetId="33">#REF!</definedName>
    <definedName name="d_hra" localSheetId="35">#REF!</definedName>
    <definedName name="d_hra" localSheetId="34">#REF!</definedName>
    <definedName name="d_hra" localSheetId="30">#REF!</definedName>
    <definedName name="d_hsg" localSheetId="33">#REF!</definedName>
    <definedName name="d_hsg" localSheetId="35">#REF!</definedName>
    <definedName name="d_hsg" localSheetId="34">#REF!</definedName>
    <definedName name="d_hsg" localSheetId="30">#REF!</definedName>
    <definedName name="d_pep" localSheetId="33">#REF!</definedName>
    <definedName name="d_pep" localSheetId="35">#REF!</definedName>
    <definedName name="d_pep" localSheetId="34">#REF!</definedName>
    <definedName name="d_pep" localSheetId="30">#REF!</definedName>
    <definedName name="d_r" localSheetId="33">#REF!</definedName>
    <definedName name="d_r" localSheetId="35">#REF!</definedName>
    <definedName name="d_r" localSheetId="34">#REF!</definedName>
    <definedName name="d_r" localSheetId="30">#REF!</definedName>
    <definedName name="d_sd" localSheetId="33">#REF!</definedName>
    <definedName name="d_sd" localSheetId="35">#REF!</definedName>
    <definedName name="d_sd" localSheetId="34">#REF!</definedName>
    <definedName name="d_sd" localSheetId="30">#REF!</definedName>
    <definedName name="d_speg" localSheetId="33">#REF!</definedName>
    <definedName name="d_speg" localSheetId="35">#REF!</definedName>
    <definedName name="d_speg" localSheetId="34">#REF!</definedName>
    <definedName name="d_speg" localSheetId="30">#REF!</definedName>
    <definedName name="Data" localSheetId="33">#REF!</definedName>
    <definedName name="Data" localSheetId="35">#REF!</definedName>
    <definedName name="Data" localSheetId="34">#REF!</definedName>
    <definedName name="Data" localSheetId="30">#REF!</definedName>
    <definedName name="DATA1" localSheetId="33">#REF!</definedName>
    <definedName name="DATA1" localSheetId="35">#REF!</definedName>
    <definedName name="DATA1" localSheetId="34">#REF!</definedName>
    <definedName name="DATA1" localSheetId="30">#REF!</definedName>
    <definedName name="DATA10" localSheetId="33">[13]CCs!#REF!</definedName>
    <definedName name="DATA10" localSheetId="35">[13]CCs!#REF!</definedName>
    <definedName name="DATA10" localSheetId="34">[13]CCs!#REF!</definedName>
    <definedName name="DATA10" localSheetId="30">[13]CCs!#REF!</definedName>
    <definedName name="DATA11" localSheetId="33">[13]CCs!#REF!</definedName>
    <definedName name="DATA11" localSheetId="35">[13]CCs!#REF!</definedName>
    <definedName name="DATA11" localSheetId="34">[13]CCs!#REF!</definedName>
    <definedName name="DATA11" localSheetId="30">[13]CCs!#REF!</definedName>
    <definedName name="DATA12" localSheetId="33">[13]CCs!#REF!</definedName>
    <definedName name="DATA12" localSheetId="35">[13]CCs!#REF!</definedName>
    <definedName name="DATA12" localSheetId="34">[13]CCs!#REF!</definedName>
    <definedName name="DATA12" localSheetId="30">[13]CCs!#REF!</definedName>
    <definedName name="DATA13" localSheetId="33">#REF!</definedName>
    <definedName name="DATA13" localSheetId="35">#REF!</definedName>
    <definedName name="DATA13" localSheetId="34">#REF!</definedName>
    <definedName name="DATA13" localSheetId="30">#REF!</definedName>
    <definedName name="DATA14" localSheetId="33">#REF!</definedName>
    <definedName name="DATA14" localSheetId="35">#REF!</definedName>
    <definedName name="DATA14" localSheetId="34">#REF!</definedName>
    <definedName name="DATA14" localSheetId="30">#REF!</definedName>
    <definedName name="DATA2" localSheetId="33">#REF!</definedName>
    <definedName name="DATA2" localSheetId="35">#REF!</definedName>
    <definedName name="DATA2" localSheetId="34">#REF!</definedName>
    <definedName name="DATA2" localSheetId="30">#REF!</definedName>
    <definedName name="DATA3" localSheetId="33">#REF!</definedName>
    <definedName name="DATA3" localSheetId="35">#REF!</definedName>
    <definedName name="DATA3" localSheetId="34">#REF!</definedName>
    <definedName name="DATA3" localSheetId="30">#REF!</definedName>
    <definedName name="DATA4" localSheetId="33">#REF!</definedName>
    <definedName name="DATA4" localSheetId="35">#REF!</definedName>
    <definedName name="DATA4" localSheetId="34">#REF!</definedName>
    <definedName name="DATA4" localSheetId="30">#REF!</definedName>
    <definedName name="DATA5" localSheetId="33">#REF!</definedName>
    <definedName name="DATA5" localSheetId="35">#REF!</definedName>
    <definedName name="DATA5" localSheetId="34">#REF!</definedName>
    <definedName name="DATA5" localSheetId="30">#REF!</definedName>
    <definedName name="DATA6" localSheetId="33">'[14]SAP Download'!#REF!</definedName>
    <definedName name="DATA6" localSheetId="35">'[14]SAP Download'!#REF!</definedName>
    <definedName name="DATA6" localSheetId="34">'[14]SAP Download'!#REF!</definedName>
    <definedName name="DATA6" localSheetId="30">'[14]SAP Download'!#REF!</definedName>
    <definedName name="DATA7" localSheetId="33">[13]CCs!#REF!</definedName>
    <definedName name="DATA7" localSheetId="35">[13]CCs!#REF!</definedName>
    <definedName name="DATA7" localSheetId="34">[13]CCs!#REF!</definedName>
    <definedName name="DATA7" localSheetId="30">[13]CCs!#REF!</definedName>
    <definedName name="DATA8" localSheetId="33">[13]CCs!#REF!</definedName>
    <definedName name="DATA8" localSheetId="35">[13]CCs!#REF!</definedName>
    <definedName name="DATA8" localSheetId="34">[13]CCs!#REF!</definedName>
    <definedName name="DATA8" localSheetId="30">[13]CCs!#REF!</definedName>
    <definedName name="DATA9" localSheetId="33">[13]CCs!#REF!</definedName>
    <definedName name="DATA9" localSheetId="35">[13]CCs!#REF!</definedName>
    <definedName name="DATA9" localSheetId="34">[13]CCs!#REF!</definedName>
    <definedName name="DATA9" localSheetId="30">[13]CCs!#REF!</definedName>
    <definedName name="_xlnm.Database" localSheetId="33">#REF!</definedName>
    <definedName name="_xlnm.Database" localSheetId="35">#REF!</definedName>
    <definedName name="_xlnm.Database" localSheetId="34">#REF!</definedName>
    <definedName name="_xlnm.Database" localSheetId="30">#REF!</definedName>
    <definedName name="DataDD" localSheetId="33">'[10]G) De Delegation'!#REF!</definedName>
    <definedName name="DataDD" localSheetId="35">'[10]G) De Delegation'!#REF!</definedName>
    <definedName name="DataDD" localSheetId="34">'[10]G) De Delegation'!#REF!</definedName>
    <definedName name="DataDD" localSheetId="30">'[10]G) De Delegation'!#REF!</definedName>
    <definedName name="DataInput" localSheetId="33">#REF!</definedName>
    <definedName name="DataInput" localSheetId="35">#REF!</definedName>
    <definedName name="DataInput" localSheetId="34">#REF!</definedName>
    <definedName name="DataInput" localSheetId="30">#REF!</definedName>
    <definedName name="DataNDShare" localSheetId="33">'[10]F) New Delegation Control'!#REF!</definedName>
    <definedName name="DataNDShare" localSheetId="35">'[10]F) New Delegation Control'!#REF!</definedName>
    <definedName name="DataNDShare" localSheetId="34">'[10]F) New Delegation Control'!#REF!</definedName>
    <definedName name="DataNDShare" localSheetId="30">'[10]F) New Delegation Control'!#REF!</definedName>
    <definedName name="datarows" localSheetId="33">#REF!</definedName>
    <definedName name="datarows" localSheetId="35">#REF!</definedName>
    <definedName name="datarows" localSheetId="34">#REF!</definedName>
    <definedName name="datarows" localSheetId="30">#REF!</definedName>
    <definedName name="DCSF" localSheetId="33">#REF!</definedName>
    <definedName name="DCSF" localSheetId="35">#REF!</definedName>
    <definedName name="DCSF" localSheetId="34">#REF!</definedName>
    <definedName name="DCSF" localSheetId="30">#REF!</definedName>
    <definedName name="DCSF1" localSheetId="33">#REF!</definedName>
    <definedName name="DCSF1" localSheetId="35">#REF!</definedName>
    <definedName name="DCSF1" localSheetId="34">#REF!</definedName>
    <definedName name="DCSF1" localSheetId="30">#REF!</definedName>
    <definedName name="December" localSheetId="33">[8]TRANS!#REF!</definedName>
    <definedName name="December" localSheetId="35">[8]TRANS!#REF!</definedName>
    <definedName name="December" localSheetId="34">[8]TRANS!#REF!</definedName>
    <definedName name="December" localSheetId="30">[8]TRANS!#REF!</definedName>
    <definedName name="Depr_Infl_option" localSheetId="33">#REF!</definedName>
    <definedName name="Depr_Infl_option" localSheetId="35">#REF!</definedName>
    <definedName name="Depr_Infl_option" localSheetId="34">#REF!</definedName>
    <definedName name="Depr_Infl_option" localSheetId="30">#REF!</definedName>
    <definedName name="Depr_Infl_option_1" localSheetId="33">#REF!</definedName>
    <definedName name="Depr_Infl_option_1" localSheetId="35">#REF!</definedName>
    <definedName name="Depr_Infl_option_1" localSheetId="34">#REF!</definedName>
    <definedName name="Depr_Infl_option_1" localSheetId="30">#REF!</definedName>
    <definedName name="Deprivation_Option" localSheetId="33">#REF!</definedName>
    <definedName name="Deprivation_Option" localSheetId="35">#REF!</definedName>
    <definedName name="Deprivation_Option" localSheetId="34">#REF!</definedName>
    <definedName name="Deprivation_Option" localSheetId="30">#REF!</definedName>
    <definedName name="Deprivation_Option_1" localSheetId="33">#REF!</definedName>
    <definedName name="Deprivation_Option_1" localSheetId="35">#REF!</definedName>
    <definedName name="Deprivation_Option_1" localSheetId="34">#REF!</definedName>
    <definedName name="Deprivation_Option_1" localSheetId="30">#REF!</definedName>
    <definedName name="Deprivation_Pot" localSheetId="33">#REF!</definedName>
    <definedName name="Deprivation_Pot" localSheetId="35">#REF!</definedName>
    <definedName name="Deprivation_Pot" localSheetId="34">#REF!</definedName>
    <definedName name="Deprivation_Pot" localSheetId="30">#REF!</definedName>
    <definedName name="Deprivation_Pot_1" localSheetId="33">#REF!</definedName>
    <definedName name="Deprivation_Pot_1" localSheetId="35">#REF!</definedName>
    <definedName name="Deprivation_Pot_1" localSheetId="34">#REF!</definedName>
    <definedName name="Deprivation_Pot_1" localSheetId="30">#REF!</definedName>
    <definedName name="DISC_AWARDS" localSheetId="33">#REF!</definedName>
    <definedName name="DISC_AWARDS" localSheetId="35">#REF!</definedName>
    <definedName name="DISC_AWARDS" localSheetId="34">#REF!</definedName>
    <definedName name="DISC_AWARDS" localSheetId="30">#REF!</definedName>
    <definedName name="EndCol_1" localSheetId="33">#REF!</definedName>
    <definedName name="EndCol_1" localSheetId="35">#REF!</definedName>
    <definedName name="EndCol_1" localSheetId="34">#REF!</definedName>
    <definedName name="EndCol_1" localSheetId="30">#REF!</definedName>
    <definedName name="EndCol_2" localSheetId="33">#REF!</definedName>
    <definedName name="EndCol_2" localSheetId="35">#REF!</definedName>
    <definedName name="EndCol_2" localSheetId="34">#REF!</definedName>
    <definedName name="EndCol_2" localSheetId="30">#REF!</definedName>
    <definedName name="EndCol_3" localSheetId="33">#REF!</definedName>
    <definedName name="EndCol_3" localSheetId="35">#REF!</definedName>
    <definedName name="EndCol_3" localSheetId="34">#REF!</definedName>
    <definedName name="EndCol_3" localSheetId="30">#REF!</definedName>
    <definedName name="enddfes" localSheetId="33">#REF!</definedName>
    <definedName name="enddfes" localSheetId="35">#REF!</definedName>
    <definedName name="enddfes" localSheetId="34">#REF!</definedName>
    <definedName name="enddfes" localSheetId="30">#REF!</definedName>
    <definedName name="ESG_General_Funding_Rate_for_mainstream_schools" localSheetId="33">#REF!</definedName>
    <definedName name="ESG_General_Funding_Rate_for_mainstream_schools" localSheetId="35">#REF!</definedName>
    <definedName name="ESG_General_Funding_Rate_for_mainstream_schools" localSheetId="34">#REF!</definedName>
    <definedName name="ESG_General_Funding_Rate_for_mainstream_schools" localSheetId="30">#REF!</definedName>
    <definedName name="ESG_General_Funding_Rate_for_PRUs" localSheetId="33">#REF!</definedName>
    <definedName name="ESG_General_Funding_Rate_for_PRUs" localSheetId="35">#REF!</definedName>
    <definedName name="ESG_General_Funding_Rate_for_PRUs" localSheetId="34">#REF!</definedName>
    <definedName name="ESG_General_Funding_Rate_for_PRUs" localSheetId="30">#REF!</definedName>
    <definedName name="ESG_General_Funding_Rate_for_special_schools" localSheetId="33">#REF!</definedName>
    <definedName name="ESG_General_Funding_Rate_for_special_schools" localSheetId="35">#REF!</definedName>
    <definedName name="ESG_General_Funding_Rate_for_special_schools" localSheetId="34">#REF!</definedName>
    <definedName name="ESG_General_Funding_Rate_for_special_schools" localSheetId="30">#REF!</definedName>
    <definedName name="ESG_Retained_Duties_Funding_Rate" localSheetId="33">#REF!</definedName>
    <definedName name="ESG_Retained_Duties_Funding_Rate" localSheetId="35">#REF!</definedName>
    <definedName name="ESG_Retained_Duties_Funding_Rate" localSheetId="34">#REF!</definedName>
    <definedName name="ESG_Retained_Duties_Funding_Rate" localSheetId="30">#REF!</definedName>
    <definedName name="ESGrate" localSheetId="33">#REF!</definedName>
    <definedName name="ESGrate" localSheetId="35">#REF!</definedName>
    <definedName name="ESGrate" localSheetId="34">#REF!</definedName>
    <definedName name="ESGrate" localSheetId="30">#REF!</definedName>
    <definedName name="et_ri" localSheetId="33">'[11]E&amp;O Fwd Plan'!#REF!</definedName>
    <definedName name="et_ri" localSheetId="35">'[11]E&amp;O Fwd Plan'!#REF!</definedName>
    <definedName name="et_ri" localSheetId="34">'[11]E&amp;O Fwd Plan'!#REF!</definedName>
    <definedName name="et_ri" localSheetId="30">'[11]E&amp;O Fwd Plan'!#REF!</definedName>
    <definedName name="Ever6_Pri_DD_Rate" localSheetId="33">#REF!</definedName>
    <definedName name="Ever6_Pri_DD_Rate" localSheetId="35">#REF!</definedName>
    <definedName name="Ever6_Pri_DD_Rate" localSheetId="34">#REF!</definedName>
    <definedName name="Ever6_Pri_DD_Rate" localSheetId="30">#REF!</definedName>
    <definedName name="Ever6_Sec_DD_Rate" localSheetId="33">#REF!</definedName>
    <definedName name="Ever6_Sec_DD_Rate" localSheetId="35">#REF!</definedName>
    <definedName name="Ever6_Sec_DD_Rate" localSheetId="34">#REF!</definedName>
    <definedName name="Ever6_Sec_DD_Rate" localSheetId="30">#REF!</definedName>
    <definedName name="FACTORS" localSheetId="33">#REF!</definedName>
    <definedName name="FACTORS" localSheetId="35">#REF!</definedName>
    <definedName name="FACTORS" localSheetId="34">#REF!</definedName>
    <definedName name="FACTORS" localSheetId="30">#REF!</definedName>
    <definedName name="FE.for.Adults.PRC" localSheetId="33">'[6]Inputs for SWGE Forecasting'!#REF!</definedName>
    <definedName name="FE.for.Adults.PRC" localSheetId="35">'[6]Inputs for SWGE Forecasting'!#REF!</definedName>
    <definedName name="FE.for.Adults.PRC" localSheetId="34">'[6]Inputs for SWGE Forecasting'!#REF!</definedName>
    <definedName name="FE.for.Adults.PRC" localSheetId="30">'[6]Inputs for SWGE Forecasting'!#REF!</definedName>
    <definedName name="FE.reprice.index" localSheetId="33">'[6]Calculation of Repricing Factor'!#REF!</definedName>
    <definedName name="FE.reprice.index" localSheetId="35">'[6]Calculation of Repricing Factor'!#REF!</definedName>
    <definedName name="FE.reprice.index" localSheetId="34">'[6]Calculation of Repricing Factor'!#REF!</definedName>
    <definedName name="FE.reprice.index" localSheetId="30">'[6]Calculation of Repricing Factor'!#REF!</definedName>
    <definedName name="FE_Salary_Repricing_Factor" localSheetId="33">'[7]Inputs for SWGE Forecasting'!#REF!</definedName>
    <definedName name="FE_Salary_Repricing_Factor" localSheetId="35">'[7]Inputs for SWGE Forecasting'!#REF!</definedName>
    <definedName name="FE_Salary_Repricing_Factor" localSheetId="34">'[7]Inputs for SWGE Forecasting'!#REF!</definedName>
    <definedName name="FE_Salary_Repricing_Factor" localSheetId="30">'[7]Inputs for SWGE Forecasting'!#REF!</definedName>
    <definedName name="fee.income" localSheetId="33">#REF!</definedName>
    <definedName name="fee.income" localSheetId="35">#REF!</definedName>
    <definedName name="fee.income" localSheetId="34">#REF!</definedName>
    <definedName name="fee.income" localSheetId="30">#REF!</definedName>
    <definedName name="FEFC_PERCENT" localSheetId="33">#REF!</definedName>
    <definedName name="FEFC_PERCENT" localSheetId="35">#REF!</definedName>
    <definedName name="FEFC_PERCENT" localSheetId="34">#REF!</definedName>
    <definedName name="FEFC_PERCENT" localSheetId="30">#REF!</definedName>
    <definedName name="feforadultsprctotal" localSheetId="33">#REF!</definedName>
    <definedName name="feforadultsprctotal" localSheetId="35">#REF!</definedName>
    <definedName name="feforadultsprctotal" localSheetId="34">#REF!</definedName>
    <definedName name="feforadultsprctotal" localSheetId="30">#REF!</definedName>
    <definedName name="FEHE" localSheetId="33">#REF!</definedName>
    <definedName name="FEHE" localSheetId="35">#REF!</definedName>
    <definedName name="FEHE" localSheetId="34">#REF!</definedName>
    <definedName name="FEHE" localSheetId="30">#REF!</definedName>
    <definedName name="FirstOcc" localSheetId="33">'[1]Running info'!#REF!</definedName>
    <definedName name="FirstOcc" localSheetId="35">'[1]Running info'!#REF!</definedName>
    <definedName name="FirstOcc" localSheetId="34">'[1]Running info'!#REF!</definedName>
    <definedName name="FirstOcc" localSheetId="30">'[1]Running info'!#REF!</definedName>
    <definedName name="Floor" localSheetId="33">#REF!</definedName>
    <definedName name="Floor" localSheetId="35">#REF!</definedName>
    <definedName name="Floor" localSheetId="34">#REF!</definedName>
    <definedName name="Floor" localSheetId="30">#REF!</definedName>
    <definedName name="Floor_Option" localSheetId="33">#REF!</definedName>
    <definedName name="Floor_Option" localSheetId="35">#REF!</definedName>
    <definedName name="Floor_Option" localSheetId="34">#REF!</definedName>
    <definedName name="Floor_Option" localSheetId="30">#REF!</definedName>
    <definedName name="Forname" localSheetId="33">#REF!</definedName>
    <definedName name="Forname" localSheetId="35">#REF!</definedName>
    <definedName name="Forname" localSheetId="34">#REF!</definedName>
    <definedName name="Forname" localSheetId="30">#REF!</definedName>
    <definedName name="FSM_UnitCost" localSheetId="33">#REF!</definedName>
    <definedName name="FSM_UnitCost" localSheetId="35">#REF!</definedName>
    <definedName name="FSM_UnitCost" localSheetId="34">#REF!</definedName>
    <definedName name="FSM_UnitCost" localSheetId="30">#REF!</definedName>
    <definedName name="Funding" localSheetId="33">[15]Home!#REF!</definedName>
    <definedName name="Funding" localSheetId="35">[15]Home!#REF!</definedName>
    <definedName name="Funding" localSheetId="34">[15]Home!#REF!</definedName>
    <definedName name="Funding" localSheetId="30">[15]Home!#REF!</definedName>
    <definedName name="FY.prim.pups" localSheetId="33">'[9]Split Under Fives from Primary'!#REF!</definedName>
    <definedName name="FY.prim.pups" localSheetId="35">'[9]Split Under Fives from Primary'!#REF!</definedName>
    <definedName name="FY.prim.pups" localSheetId="34">'[9]Split Under Fives from Primary'!#REF!</definedName>
    <definedName name="FY.prim.pups" localSheetId="30">'[9]Split Under Fives from Primary'!#REF!</definedName>
    <definedName name="General_1314_Pot_1" localSheetId="33">#REF!</definedName>
    <definedName name="General_1314_Pot_1" localSheetId="35">#REF!</definedName>
    <definedName name="General_1314_Pot_1" localSheetId="34">#REF!</definedName>
    <definedName name="General_1314_Pot_1" localSheetId="30">#REF!</definedName>
    <definedName name="GM_ALLOC" localSheetId="33">#REF!</definedName>
    <definedName name="GM_ALLOC" localSheetId="35">#REF!</definedName>
    <definedName name="GM_ALLOC" localSheetId="34">#REF!</definedName>
    <definedName name="GM_ALLOC" localSheetId="30">#REF!</definedName>
    <definedName name="gor" localSheetId="33">#REF!</definedName>
    <definedName name="gor" localSheetId="35">#REF!</definedName>
    <definedName name="gor" localSheetId="34">#REF!</definedName>
    <definedName name="gor" localSheetId="30">#REF!</definedName>
    <definedName name="gov_ri" localSheetId="33">'[11]Corp Governance Fwd Plan'!#REF!</definedName>
    <definedName name="gov_ri" localSheetId="35">'[11]Corp Governance Fwd Plan'!#REF!</definedName>
    <definedName name="gov_ri" localSheetId="34">'[11]Corp Governance Fwd Plan'!#REF!</definedName>
    <definedName name="gov_ri" localSheetId="30">'[11]Corp Governance Fwd Plan'!#REF!</definedName>
    <definedName name="GRAND_TOTAL" localSheetId="33">#REF!</definedName>
    <definedName name="GRAND_TOTAL" localSheetId="35">#REF!</definedName>
    <definedName name="GRAND_TOTAL" localSheetId="34">#REF!</definedName>
    <definedName name="GRAND_TOTAL" localSheetId="30">#REF!</definedName>
    <definedName name="grant1997_98" localSheetId="33">#REF!</definedName>
    <definedName name="grant1997_98" localSheetId="35">#REF!</definedName>
    <definedName name="grant1997_98" localSheetId="34">#REF!</definedName>
    <definedName name="grant1997_98" localSheetId="30">#REF!</definedName>
    <definedName name="GroupID_1" localSheetId="33">#REF!</definedName>
    <definedName name="GroupID_1" localSheetId="35">#REF!</definedName>
    <definedName name="GroupID_1" localSheetId="34">#REF!</definedName>
    <definedName name="GroupID_1" localSheetId="30">#REF!</definedName>
    <definedName name="GroupID_10" localSheetId="33">#REF!</definedName>
    <definedName name="GroupID_10" localSheetId="35">#REF!</definedName>
    <definedName name="GroupID_10" localSheetId="34">#REF!</definedName>
    <definedName name="GroupID_10" localSheetId="30">#REF!</definedName>
    <definedName name="GroupID_11" localSheetId="33">#REF!</definedName>
    <definedName name="GroupID_11" localSheetId="35">#REF!</definedName>
    <definedName name="GroupID_11" localSheetId="34">#REF!</definedName>
    <definedName name="GroupID_11" localSheetId="30">#REF!</definedName>
    <definedName name="GroupID_12" localSheetId="33">#REF!</definedName>
    <definedName name="GroupID_12" localSheetId="35">#REF!</definedName>
    <definedName name="GroupID_12" localSheetId="34">#REF!</definedName>
    <definedName name="GroupID_12" localSheetId="30">#REF!</definedName>
    <definedName name="GroupID_13" localSheetId="33">#REF!</definedName>
    <definedName name="GroupID_13" localSheetId="35">#REF!</definedName>
    <definedName name="GroupID_13" localSheetId="34">#REF!</definedName>
    <definedName name="GroupID_13" localSheetId="30">#REF!</definedName>
    <definedName name="GroupID_14" localSheetId="33">#REF!</definedName>
    <definedName name="GroupID_14" localSheetId="35">#REF!</definedName>
    <definedName name="GroupID_14" localSheetId="34">#REF!</definedName>
    <definedName name="GroupID_14" localSheetId="30">#REF!</definedName>
    <definedName name="GroupID_15" localSheetId="33">#REF!</definedName>
    <definedName name="GroupID_15" localSheetId="35">#REF!</definedName>
    <definedName name="GroupID_15" localSheetId="34">#REF!</definedName>
    <definedName name="GroupID_15" localSheetId="30">#REF!</definedName>
    <definedName name="GroupID_16" localSheetId="33">#REF!</definedName>
    <definedName name="GroupID_16" localSheetId="35">#REF!</definedName>
    <definedName name="GroupID_16" localSheetId="34">#REF!</definedName>
    <definedName name="GroupID_16" localSheetId="30">#REF!</definedName>
    <definedName name="GroupID_17" localSheetId="33">#REF!</definedName>
    <definedName name="GroupID_17" localSheetId="35">#REF!</definedName>
    <definedName name="GroupID_17" localSheetId="34">#REF!</definedName>
    <definedName name="GroupID_17" localSheetId="30">#REF!</definedName>
    <definedName name="GroupID_18" localSheetId="33">#REF!</definedName>
    <definedName name="GroupID_18" localSheetId="35">#REF!</definedName>
    <definedName name="GroupID_18" localSheetId="34">#REF!</definedName>
    <definedName name="GroupID_18" localSheetId="30">#REF!</definedName>
    <definedName name="GroupID_19" localSheetId="33">#REF!</definedName>
    <definedName name="GroupID_19" localSheetId="35">#REF!</definedName>
    <definedName name="GroupID_19" localSheetId="34">#REF!</definedName>
    <definedName name="GroupID_19" localSheetId="30">#REF!</definedName>
    <definedName name="GroupID_2" localSheetId="33">#REF!</definedName>
    <definedName name="GroupID_2" localSheetId="35">#REF!</definedName>
    <definedName name="GroupID_2" localSheetId="34">#REF!</definedName>
    <definedName name="GroupID_2" localSheetId="30">#REF!</definedName>
    <definedName name="GroupID_3" localSheetId="33">#REF!</definedName>
    <definedName name="GroupID_3" localSheetId="35">#REF!</definedName>
    <definedName name="GroupID_3" localSheetId="34">#REF!</definedName>
    <definedName name="GroupID_3" localSheetId="30">#REF!</definedName>
    <definedName name="GroupID_4" localSheetId="33">#REF!</definedName>
    <definedName name="GroupID_4" localSheetId="35">#REF!</definedName>
    <definedName name="GroupID_4" localSheetId="34">#REF!</definedName>
    <definedName name="GroupID_4" localSheetId="30">#REF!</definedName>
    <definedName name="GroupID_5" localSheetId="33">#REF!</definedName>
    <definedName name="GroupID_5" localSheetId="35">#REF!</definedName>
    <definedName name="GroupID_5" localSheetId="34">#REF!</definedName>
    <definedName name="GroupID_5" localSheetId="30">#REF!</definedName>
    <definedName name="GroupID_6" localSheetId="33">#REF!</definedName>
    <definedName name="GroupID_6" localSheetId="35">#REF!</definedName>
    <definedName name="GroupID_6" localSheetId="34">#REF!</definedName>
    <definedName name="GroupID_6" localSheetId="30">#REF!</definedName>
    <definedName name="GroupID_7" localSheetId="33">#REF!</definedName>
    <definedName name="GroupID_7" localSheetId="35">#REF!</definedName>
    <definedName name="GroupID_7" localSheetId="34">#REF!</definedName>
    <definedName name="GroupID_7" localSheetId="30">#REF!</definedName>
    <definedName name="GroupID_8" localSheetId="33">#REF!</definedName>
    <definedName name="GroupID_8" localSheetId="35">#REF!</definedName>
    <definedName name="GroupID_8" localSheetId="34">#REF!</definedName>
    <definedName name="GroupID_8" localSheetId="30">#REF!</definedName>
    <definedName name="GroupID_9" localSheetId="33">#REF!</definedName>
    <definedName name="GroupID_9" localSheetId="35">#REF!</definedName>
    <definedName name="GroupID_9" localSheetId="34">#REF!</definedName>
    <definedName name="GroupID_9" localSheetId="30">#REF!</definedName>
    <definedName name="H1Tot" localSheetId="33">#REF!</definedName>
    <definedName name="H1Tot" localSheetId="35">#REF!</definedName>
    <definedName name="H1Tot" localSheetId="34">#REF!</definedName>
    <definedName name="H1Tot" localSheetId="30">#REF!</definedName>
    <definedName name="H2Tot" localSheetId="33">#REF!</definedName>
    <definedName name="H2Tot" localSheetId="35">#REF!</definedName>
    <definedName name="H2Tot" localSheetId="34">#REF!</definedName>
    <definedName name="H2Tot" localSheetId="30">#REF!</definedName>
    <definedName name="HEFEIncome" localSheetId="33">#REF!</definedName>
    <definedName name="HEFEIncome" localSheetId="35">#REF!</definedName>
    <definedName name="HEFEIncome" localSheetId="34">#REF!</definedName>
    <definedName name="HEFEIncome" localSheetId="30">#REF!</definedName>
    <definedName name="HOURS" localSheetId="33">#REF!</definedName>
    <definedName name="HOURS" localSheetId="35">#REF!</definedName>
    <definedName name="HOURS" localSheetId="34">#REF!</definedName>
    <definedName name="HOURS" localSheetId="30">#REF!</definedName>
    <definedName name="hra_ri" localSheetId="33">'[11]HRA FWD Plan'!#REF!</definedName>
    <definedName name="hra_ri" localSheetId="35">'[11]HRA FWD Plan'!#REF!</definedName>
    <definedName name="hra_ri" localSheetId="34">'[11]HRA FWD Plan'!#REF!</definedName>
    <definedName name="hra_ri" localSheetId="30">'[11]HRA FWD Plan'!#REF!</definedName>
    <definedName name="hsg_e" localSheetId="33">#REF!</definedName>
    <definedName name="hsg_e" localSheetId="35">#REF!</definedName>
    <definedName name="hsg_e" localSheetId="34">#REF!</definedName>
    <definedName name="hsg_e" localSheetId="30">#REF!</definedName>
    <definedName name="hsg_fye" localSheetId="33">#REF!</definedName>
    <definedName name="hsg_fye" localSheetId="35">#REF!</definedName>
    <definedName name="hsg_fye" localSheetId="34">#REF!</definedName>
    <definedName name="hsg_fye" localSheetId="30">#REF!</definedName>
    <definedName name="hsg_p" localSheetId="33">#REF!</definedName>
    <definedName name="hsg_p" localSheetId="35">#REF!</definedName>
    <definedName name="hsg_p" localSheetId="34">#REF!</definedName>
    <definedName name="hsg_p" localSheetId="30">#REF!</definedName>
    <definedName name="hsg_r" localSheetId="33">#REF!</definedName>
    <definedName name="hsg_r" localSheetId="35">#REF!</definedName>
    <definedName name="hsg_r" localSheetId="34">#REF!</definedName>
    <definedName name="hsg_r" localSheetId="30">#REF!</definedName>
    <definedName name="hsg_ri" localSheetId="33">#REF!</definedName>
    <definedName name="hsg_ri" localSheetId="35">#REF!</definedName>
    <definedName name="hsg_ri" localSheetId="34">#REF!</definedName>
    <definedName name="hsg_ri" localSheetId="30">#REF!</definedName>
    <definedName name="ijds_pupil_data" localSheetId="33">#REF!</definedName>
    <definedName name="ijds_pupil_data" localSheetId="35">#REF!</definedName>
    <definedName name="ijds_pupil_data" localSheetId="34">#REF!</definedName>
    <definedName name="ijds_pupil_data" localSheetId="30">#REF!</definedName>
    <definedName name="INDEPENDENT_FEES" localSheetId="33">#REF!</definedName>
    <definedName name="INDEPENDENT_FEES" localSheetId="35">#REF!</definedName>
    <definedName name="INDEPENDENT_FEES" localSheetId="34">#REF!</definedName>
    <definedName name="INDEPENDENT_FEES" localSheetId="30">#REF!</definedName>
    <definedName name="Index_Range_1" localSheetId="33">[12]Control!#REF!</definedName>
    <definedName name="Index_Range_1" localSheetId="35">[12]Control!#REF!</definedName>
    <definedName name="Index_Range_1" localSheetId="34">[12]Control!#REF!</definedName>
    <definedName name="Index_Range_1" localSheetId="30">[12]Control!#REF!</definedName>
    <definedName name="INDICATORS" localSheetId="33">#REF!</definedName>
    <definedName name="INDICATORS" localSheetId="35">#REF!</definedName>
    <definedName name="INDICATORS" localSheetId="34">#REF!</definedName>
    <definedName name="INDICATORS" localSheetId="30">#REF!</definedName>
    <definedName name="Infant" localSheetId="33">#REF!</definedName>
    <definedName name="Infant" localSheetId="35">#REF!</definedName>
    <definedName name="Infant" localSheetId="34">#REF!</definedName>
    <definedName name="Infant" localSheetId="30">#REF!</definedName>
    <definedName name="inspect.admin.costs" localSheetId="33">'[7]Other Forecasting'!#REF!</definedName>
    <definedName name="inspect.admin.costs" localSheetId="35">'[7]Other Forecasting'!#REF!</definedName>
    <definedName name="inspect.admin.costs" localSheetId="34">'[7]Other Forecasting'!#REF!</definedName>
    <definedName name="inspect.admin.costs" localSheetId="30">'[7]Other Forecasting'!#REF!</definedName>
    <definedName name="inspect.gross.expend" localSheetId="33">'[7]Other Forecasting'!#REF!</definedName>
    <definedName name="inspect.gross.expend" localSheetId="35">'[7]Other Forecasting'!#REF!</definedName>
    <definedName name="inspect.gross.expend" localSheetId="34">'[7]Other Forecasting'!#REF!</definedName>
    <definedName name="inspect.gross.expend" localSheetId="30">'[7]Other Forecasting'!#REF!</definedName>
    <definedName name="inspect.income" localSheetId="33">'[7]Other Forecasting'!#REF!</definedName>
    <definedName name="inspect.income" localSheetId="35">'[7]Other Forecasting'!#REF!</definedName>
    <definedName name="inspect.income" localSheetId="34">'[7]Other Forecasting'!#REF!</definedName>
    <definedName name="inspect.income" localSheetId="30">'[7]Other Forecasting'!#REF!</definedName>
    <definedName name="inspect.manual.costs" localSheetId="33">'[7]Other Forecasting'!#REF!</definedName>
    <definedName name="inspect.manual.costs" localSheetId="35">'[7]Other Forecasting'!#REF!</definedName>
    <definedName name="inspect.manual.costs" localSheetId="34">'[7]Other Forecasting'!#REF!</definedName>
    <definedName name="inspect.manual.costs" localSheetId="30">'[7]Other Forecasting'!#REF!</definedName>
    <definedName name="inspect.nonpay.costs" localSheetId="33">'[7]Other Forecasting'!#REF!</definedName>
    <definedName name="inspect.nonpay.costs" localSheetId="35">'[7]Other Forecasting'!#REF!</definedName>
    <definedName name="inspect.nonpay.costs" localSheetId="34">'[7]Other Forecasting'!#REF!</definedName>
    <definedName name="inspect.nonpay.costs" localSheetId="30">'[7]Other Forecasting'!#REF!</definedName>
    <definedName name="inspect.otherstaff.costs" localSheetId="33">'[7]Other Forecasting'!#REF!</definedName>
    <definedName name="inspect.otherstaff.costs" localSheetId="35">'[7]Other Forecasting'!#REF!</definedName>
    <definedName name="inspect.otherstaff.costs" localSheetId="34">'[7]Other Forecasting'!#REF!</definedName>
    <definedName name="inspect.otherstaff.costs" localSheetId="30">'[7]Other Forecasting'!#REF!</definedName>
    <definedName name="inspect.prc.costs" localSheetId="33">'[7]Other Forecasting'!#REF!</definedName>
    <definedName name="inspect.prc.costs" localSheetId="35">'[7]Other Forecasting'!#REF!</definedName>
    <definedName name="inspect.prc.costs" localSheetId="34">'[7]Other Forecasting'!#REF!</definedName>
    <definedName name="inspect.prc.costs" localSheetId="30">'[7]Other Forecasting'!#REF!</definedName>
    <definedName name="inspect.PRC.proportion" localSheetId="33">'[6]Other Forecasting'!#REF!</definedName>
    <definedName name="inspect.PRC.proportion" localSheetId="35">'[6]Other Forecasting'!#REF!</definedName>
    <definedName name="inspect.PRC.proportion" localSheetId="34">'[6]Other Forecasting'!#REF!</definedName>
    <definedName name="inspect.PRC.proportion" localSheetId="30">'[6]Other Forecasting'!#REF!</definedName>
    <definedName name="inspect.teachers.pay" localSheetId="33">'[7]Other Forecasting'!#REF!</definedName>
    <definedName name="inspect.teachers.pay" localSheetId="35">'[7]Other Forecasting'!#REF!</definedName>
    <definedName name="inspect.teachers.pay" localSheetId="34">'[7]Other Forecasting'!#REF!</definedName>
    <definedName name="inspect.teachers.pay" localSheetId="30">'[7]Other Forecasting'!#REF!</definedName>
    <definedName name="INSPECTION" localSheetId="33">#REF!</definedName>
    <definedName name="INSPECTION" localSheetId="35">#REF!</definedName>
    <definedName name="INSPECTION" localSheetId="34">#REF!</definedName>
    <definedName name="INSPECTION" localSheetId="30">#REF!</definedName>
    <definedName name="inspection.final.total" localSheetId="33">'[7]Other Forecasting'!#REF!</definedName>
    <definedName name="inspection.final.total" localSheetId="35">'[7]Other Forecasting'!#REF!</definedName>
    <definedName name="inspection.final.total" localSheetId="34">'[7]Other Forecasting'!#REF!</definedName>
    <definedName name="inspection.final.total" localSheetId="30">'[7]Other Forecasting'!#REF!</definedName>
    <definedName name="inspectprcprop" localSheetId="33">'[6]Other Forecasting'!#REF!</definedName>
    <definedName name="inspectprcprop" localSheetId="35">'[6]Other Forecasting'!#REF!</definedName>
    <definedName name="inspectprcprop" localSheetId="34">'[6]Other Forecasting'!#REF!</definedName>
    <definedName name="inspectprcprop" localSheetId="30">'[6]Other Forecasting'!#REF!</definedName>
    <definedName name="inspectprctotal" localSheetId="33">'[7]Other Forecasting'!#REF!</definedName>
    <definedName name="inspectprctotal" localSheetId="35">'[7]Other Forecasting'!#REF!</definedName>
    <definedName name="inspectprctotal" localSheetId="34">'[7]Other Forecasting'!#REF!</definedName>
    <definedName name="inspectprctotal" localSheetId="30">'[7]Other Forecasting'!#REF!</definedName>
    <definedName name="iTotRow" localSheetId="33">#REF!</definedName>
    <definedName name="iTotRow" localSheetId="35">#REF!</definedName>
    <definedName name="iTotRow" localSheetId="34">#REF!</definedName>
    <definedName name="iTotRow" localSheetId="30">#REF!</definedName>
    <definedName name="j" localSheetId="33">#REF!,#REF!,#REF!,#REF!,#REF!,#REF!,#REF!,#REF!,#REF!,#REF!,#REF!,#REF!,#REF!,#REF!,#REF!</definedName>
    <definedName name="j" localSheetId="35">#REF!,#REF!,#REF!,#REF!,#REF!,#REF!,#REF!,#REF!,#REF!,#REF!,#REF!,#REF!,#REF!,#REF!,#REF!</definedName>
    <definedName name="j" localSheetId="34">#REF!,#REF!,#REF!,#REF!,#REF!,#REF!,#REF!,#REF!,#REF!,#REF!,#REF!,#REF!,#REF!,#REF!,#REF!</definedName>
    <definedName name="j" localSheetId="30">#REF!,#REF!,#REF!,#REF!,#REF!,#REF!,#REF!,#REF!,#REF!,#REF!,#REF!,#REF!,#REF!,#REF!,#REF!</definedName>
    <definedName name="Jan12_Pupils" localSheetId="33">#REF!</definedName>
    <definedName name="Jan12_Pupils" localSheetId="35">#REF!</definedName>
    <definedName name="Jan12_Pupils" localSheetId="34">#REF!</definedName>
    <definedName name="Jan12_Pupils" localSheetId="30">#REF!</definedName>
    <definedName name="JournalEntries" localSheetId="33">[16]Adjust0506!#REF!</definedName>
    <definedName name="JournalEntries" localSheetId="35">[16]Adjust0506!#REF!</definedName>
    <definedName name="JournalEntries" localSheetId="34">[16]Adjust0506!#REF!</definedName>
    <definedName name="JournalEntries" localSheetId="30">[16]Adjust0506!#REF!</definedName>
    <definedName name="JournalEntries2" localSheetId="33">[16]Adjust0506!#REF!</definedName>
    <definedName name="JournalEntries2" localSheetId="35">[16]Adjust0506!#REF!</definedName>
    <definedName name="JournalEntries2" localSheetId="34">[16]Adjust0506!#REF!</definedName>
    <definedName name="JournalEntries2" localSheetId="30">[16]Adjust0506!#REF!</definedName>
    <definedName name="July" localSheetId="33">[8]TRANS!#REF!</definedName>
    <definedName name="July" localSheetId="35">[8]TRANS!#REF!</definedName>
    <definedName name="July" localSheetId="34">[8]TRANS!#REF!</definedName>
    <definedName name="July" localSheetId="30">[8]TRANS!#REF!</definedName>
    <definedName name="Jump_GA1" localSheetId="33">#REF!</definedName>
    <definedName name="Jump_GA1" localSheetId="35">#REF!</definedName>
    <definedName name="Jump_GA1" localSheetId="34">#REF!</definedName>
    <definedName name="Jump_GA1" localSheetId="30">#REF!</definedName>
    <definedName name="Jump_GB" localSheetId="33">#REF!</definedName>
    <definedName name="Jump_GB" localSheetId="35">#REF!</definedName>
    <definedName name="Jump_GB" localSheetId="34">#REF!</definedName>
    <definedName name="Jump_GB" localSheetId="30">#REF!</definedName>
    <definedName name="jump_GB2" localSheetId="33">#REF!</definedName>
    <definedName name="jump_GB2" localSheetId="35">#REF!</definedName>
    <definedName name="jump_GB2" localSheetId="34">#REF!</definedName>
    <definedName name="jump_GB2" localSheetId="30">#REF!</definedName>
    <definedName name="Jump_GC" localSheetId="33">#REF!</definedName>
    <definedName name="Jump_GC" localSheetId="35">#REF!</definedName>
    <definedName name="Jump_GC" localSheetId="34">#REF!</definedName>
    <definedName name="Jump_GC" localSheetId="30">#REF!</definedName>
    <definedName name="Jump_Guidance" localSheetId="33">#REF!</definedName>
    <definedName name="Jump_Guidance" localSheetId="35">#REF!</definedName>
    <definedName name="Jump_Guidance" localSheetId="34">#REF!</definedName>
    <definedName name="Jump_Guidance" localSheetId="30">#REF!</definedName>
    <definedName name="jun" localSheetId="33">[8]TRANS!#REF!</definedName>
    <definedName name="jun" localSheetId="35">[8]TRANS!#REF!</definedName>
    <definedName name="jun" localSheetId="34">[8]TRANS!#REF!</definedName>
    <definedName name="jun" localSheetId="30">[8]TRANS!#REF!</definedName>
    <definedName name="June" localSheetId="33">[8]TRANS!#REF!</definedName>
    <definedName name="June" localSheetId="35">[8]TRANS!#REF!</definedName>
    <definedName name="June" localSheetId="34">[8]TRANS!#REF!</definedName>
    <definedName name="June" localSheetId="30">[8]TRANS!#REF!</definedName>
    <definedName name="junesetpayinc.1" localSheetId="33">'[6]Inputs for SWGE Forecasting'!#REF!</definedName>
    <definedName name="junesetpayinc.1" localSheetId="35">'[6]Inputs for SWGE Forecasting'!#REF!</definedName>
    <definedName name="junesetpayinc.1" localSheetId="34">'[6]Inputs for SWGE Forecasting'!#REF!</definedName>
    <definedName name="junesetpayinc.1" localSheetId="30">'[6]Inputs for SWGE Forecasting'!#REF!</definedName>
    <definedName name="Junior" localSheetId="33">#REF!</definedName>
    <definedName name="Junior" localSheetId="35">#REF!</definedName>
    <definedName name="Junior" localSheetId="34">#REF!</definedName>
    <definedName name="Junior" localSheetId="30">#REF!</definedName>
    <definedName name="junko" localSheetId="33">#REF!</definedName>
    <definedName name="junko" localSheetId="35">#REF!</definedName>
    <definedName name="junko" localSheetId="34">#REF!</definedName>
    <definedName name="junko" localSheetId="30">#REF!</definedName>
    <definedName name="l" localSheetId="33">#REF!</definedName>
    <definedName name="l" localSheetId="35">#REF!</definedName>
    <definedName name="l" localSheetId="34">#REF!</definedName>
    <definedName name="l" localSheetId="30">#REF!</definedName>
    <definedName name="LA_Block_1213_rates" localSheetId="33">#REF!</definedName>
    <definedName name="LA_Block_1213_rates" localSheetId="35">#REF!</definedName>
    <definedName name="LA_Block_1213_rates" localSheetId="34">#REF!</definedName>
    <definedName name="LA_Block_1213_rates" localSheetId="30">#REF!</definedName>
    <definedName name="LA_Ever_6_FSM_Pupils" localSheetId="33">#REF!</definedName>
    <definedName name="LA_Ever_6_FSM_Pupils" localSheetId="35">#REF!</definedName>
    <definedName name="LA_Ever_6_FSM_Pupils" localSheetId="34">#REF!</definedName>
    <definedName name="LA_Ever_6_FSM_Pupils" localSheetId="30">#REF!</definedName>
    <definedName name="LA_retention_Option" localSheetId="33">#REF!</definedName>
    <definedName name="LA_retention_Option" localSheetId="35">#REF!</definedName>
    <definedName name="LA_retention_Option" localSheetId="34">#REF!</definedName>
    <definedName name="LA_retention_Option" localSheetId="30">#REF!</definedName>
    <definedName name="LA_retention_Option_1" localSheetId="33">#REF!</definedName>
    <definedName name="LA_retention_Option_1" localSheetId="35">#REF!</definedName>
    <definedName name="LA_retention_Option_1" localSheetId="34">#REF!</definedName>
    <definedName name="LA_retention_Option_1" localSheetId="30">#REF!</definedName>
    <definedName name="LA_retention_pot" localSheetId="33">#REF!</definedName>
    <definedName name="LA_retention_pot" localSheetId="35">#REF!</definedName>
    <definedName name="LA_retention_pot" localSheetId="34">#REF!</definedName>
    <definedName name="LA_retention_pot" localSheetId="30">#REF!</definedName>
    <definedName name="LA_retention_pot_1" localSheetId="33">#REF!</definedName>
    <definedName name="LA_retention_pot_1" localSheetId="35">#REF!</definedName>
    <definedName name="LA_retention_pot_1" localSheetId="34">#REF!</definedName>
    <definedName name="LA_retention_pot_1" localSheetId="30">#REF!</definedName>
    <definedName name="LAnames_NotPartFringe" localSheetId="33">#REF!</definedName>
    <definedName name="LAnames_NotPartFringe" localSheetId="35">#REF!</definedName>
    <definedName name="LAnames_NotPartFringe" localSheetId="34">#REF!</definedName>
    <definedName name="LAnames_NotPartFringe" localSheetId="30">#REF!</definedName>
    <definedName name="LAnames_PartFringe" localSheetId="33">#REF!</definedName>
    <definedName name="LAnames_PartFringe" localSheetId="35">#REF!</definedName>
    <definedName name="LAnames_PartFringe" localSheetId="34">#REF!</definedName>
    <definedName name="LAnames_PartFringe" localSheetId="30">#REF!</definedName>
    <definedName name="LAST_Nursery" localSheetId="33">#REF!</definedName>
    <definedName name="LAST_Nursery" localSheetId="35">#REF!</definedName>
    <definedName name="LAST_Nursery" localSheetId="34">#REF!</definedName>
    <definedName name="LAST_Nursery" localSheetId="30">#REF!</definedName>
    <definedName name="LAST_Primary" localSheetId="33">#REF!</definedName>
    <definedName name="LAST_Primary" localSheetId="35">#REF!</definedName>
    <definedName name="LAST_Primary" localSheetId="34">#REF!</definedName>
    <definedName name="LAST_Primary" localSheetId="30">#REF!</definedName>
    <definedName name="LAST_PriMiddle" localSheetId="33">#REF!</definedName>
    <definedName name="LAST_PriMiddle" localSheetId="35">#REF!</definedName>
    <definedName name="LAST_PriMiddle" localSheetId="34">#REF!</definedName>
    <definedName name="LAST_PriMiddle" localSheetId="30">#REF!</definedName>
    <definedName name="LAST_SecMiddle" localSheetId="33">#REF!</definedName>
    <definedName name="LAST_SecMiddle" localSheetId="35">#REF!</definedName>
    <definedName name="LAST_SecMiddle" localSheetId="34">#REF!</definedName>
    <definedName name="LAST_SecMiddle" localSheetId="30">#REF!</definedName>
    <definedName name="LAST_SECONDARY" localSheetId="33">#REF!</definedName>
    <definedName name="LAST_SECONDARY" localSheetId="35">#REF!</definedName>
    <definedName name="LAST_SECONDARY" localSheetId="34">#REF!</definedName>
    <definedName name="LAST_SECONDARY" localSheetId="30">#REF!</definedName>
    <definedName name="LAST_Special" localSheetId="33">#REF!</definedName>
    <definedName name="LAST_Special" localSheetId="35">#REF!</definedName>
    <definedName name="LAST_Special" localSheetId="34">#REF!</definedName>
    <definedName name="LAST_Special" localSheetId="30">#REF!</definedName>
    <definedName name="LastDataRow" localSheetId="33">#REF!</definedName>
    <definedName name="LastDataRow" localSheetId="35">#REF!</definedName>
    <definedName name="LastDataRow" localSheetId="34">#REF!</definedName>
    <definedName name="LastDataRow" localSheetId="30">#REF!</definedName>
    <definedName name="LastT1Used" localSheetId="33">'[1]Running info'!#REF!</definedName>
    <definedName name="LastT1Used" localSheetId="35">'[1]Running info'!#REF!</definedName>
    <definedName name="LastT1Used" localSheetId="34">'[1]Running info'!#REF!</definedName>
    <definedName name="LastT1Used" localSheetId="30">'[1]Running info'!#REF!</definedName>
    <definedName name="lea" localSheetId="33">#REF!</definedName>
    <definedName name="lea" localSheetId="35">#REF!</definedName>
    <definedName name="lea" localSheetId="34">#REF!</definedName>
    <definedName name="lea" localSheetId="30">#REF!</definedName>
    <definedName name="LEA25perc_Primary" localSheetId="33">#REF!</definedName>
    <definedName name="LEA25perc_Primary" localSheetId="35">#REF!</definedName>
    <definedName name="LEA25perc_Primary" localSheetId="34">#REF!</definedName>
    <definedName name="LEA25perc_Primary" localSheetId="30">#REF!</definedName>
    <definedName name="LEA25SpecialMeasures_Primary" localSheetId="33">#REF!</definedName>
    <definedName name="LEA25SpecialMeasures_Primary" localSheetId="35">#REF!</definedName>
    <definedName name="LEA25SpecialMeasures_Primary" localSheetId="34">#REF!</definedName>
    <definedName name="LEA25SpecialMeasures_Primary" localSheetId="30">#REF!</definedName>
    <definedName name="LEA25SpecialMeasures_Secondary" localSheetId="33">#REF!</definedName>
    <definedName name="LEA25SpecialMeasures_Secondary" localSheetId="35">#REF!</definedName>
    <definedName name="LEA25SpecialMeasures_Secondary" localSheetId="34">#REF!</definedName>
    <definedName name="LEA25SpecialMeasures_Secondary" localSheetId="30">#REF!</definedName>
    <definedName name="leagor" localSheetId="33">#REF!</definedName>
    <definedName name="leagor" localSheetId="35">#REF!</definedName>
    <definedName name="leagor" localSheetId="34">#REF!</definedName>
    <definedName name="leagor" localSheetId="30">#REF!</definedName>
    <definedName name="lealookup" localSheetId="33">#REF!</definedName>
    <definedName name="lealookup" localSheetId="35">#REF!</definedName>
    <definedName name="lealookup" localSheetId="34">#REF!</definedName>
    <definedName name="lealookup" localSheetId="30">#REF!</definedName>
    <definedName name="LEAnopassport" localSheetId="33">#REF!</definedName>
    <definedName name="LEAnopassport" localSheetId="35">#REF!</definedName>
    <definedName name="LEAnopassport" localSheetId="34">#REF!</definedName>
    <definedName name="LEAnopassport" localSheetId="30">#REF!</definedName>
    <definedName name="leanos" localSheetId="33">#REF!</definedName>
    <definedName name="leanos" localSheetId="35">#REF!</definedName>
    <definedName name="leanos" localSheetId="34">#REF!</definedName>
    <definedName name="leanos" localSheetId="30">#REF!</definedName>
    <definedName name="LEAs" localSheetId="33">#REF!</definedName>
    <definedName name="LEAs" localSheetId="35">#REF!</definedName>
    <definedName name="LEAs" localSheetId="34">#REF!</definedName>
    <definedName name="LEAs" localSheetId="30">#REF!</definedName>
    <definedName name="lect.reprice.sum" localSheetId="33">'[6]Calculation of Repricing Factor'!#REF!</definedName>
    <definedName name="lect.reprice.sum" localSheetId="35">'[6]Calculation of Repricing Factor'!#REF!</definedName>
    <definedName name="lect.reprice.sum" localSheetId="34">'[6]Calculation of Repricing Factor'!#REF!</definedName>
    <definedName name="lect.reprice.sum" localSheetId="30">'[6]Calculation of Repricing Factor'!#REF!</definedName>
    <definedName name="Lines" localSheetId="33">#REF!</definedName>
    <definedName name="Lines" localSheetId="35">#REF!</definedName>
    <definedName name="Lines" localSheetId="34">#REF!</definedName>
    <definedName name="Lines" localSheetId="30">#REF!</definedName>
    <definedName name="lu" localSheetId="33">#REF!</definedName>
    <definedName name="lu" localSheetId="35">#REF!</definedName>
    <definedName name="lu" localSheetId="34">#REF!</definedName>
    <definedName name="lu" localSheetId="30">#REF!</definedName>
    <definedName name="Lump_Sum_Limit" localSheetId="33">#REF!</definedName>
    <definedName name="Lump_Sum_Limit" localSheetId="35">#REF!</definedName>
    <definedName name="Lump_Sum_Limit" localSheetId="34">#REF!</definedName>
    <definedName name="Lump_Sum_Limit" localSheetId="30">#REF!</definedName>
    <definedName name="LumpSum" localSheetId="33">#REF!</definedName>
    <definedName name="LumpSum" localSheetId="35">#REF!</definedName>
    <definedName name="LumpSum" localSheetId="34">#REF!</definedName>
    <definedName name="LumpSum" localSheetId="30">#REF!</definedName>
    <definedName name="LYPupils" localSheetId="33">[17]MFGreport!#REF!</definedName>
    <definedName name="LYPupils" localSheetId="35">[17]MFGreport!#REF!</definedName>
    <definedName name="LYPupils" localSheetId="34">[17]MFGreport!#REF!</definedName>
    <definedName name="LYPupils" localSheetId="30">[17]MFGreport!#REF!</definedName>
    <definedName name="manpayinc.1" localSheetId="33">'[6]Inputs for SWGE Forecasting'!#REF!</definedName>
    <definedName name="manpayinc.1" localSheetId="35">'[6]Inputs for SWGE Forecasting'!#REF!</definedName>
    <definedName name="manpayinc.1" localSheetId="34">'[6]Inputs for SWGE Forecasting'!#REF!</definedName>
    <definedName name="manpayinc.1" localSheetId="30">'[6]Inputs for SWGE Forecasting'!#REF!</definedName>
    <definedName name="md_2" localSheetId="33">#REF!</definedName>
    <definedName name="md_2" localSheetId="35">#REF!</definedName>
    <definedName name="md_2" localSheetId="34">#REF!</definedName>
    <definedName name="md_2" localSheetId="30">#REF!</definedName>
    <definedName name="MD_3" localSheetId="33">#REF!</definedName>
    <definedName name="MD_3" localSheetId="35">#REF!</definedName>
    <definedName name="MD_3" localSheetId="34">#REF!</definedName>
    <definedName name="MD_3" localSheetId="30">#REF!</definedName>
    <definedName name="MDProw" localSheetId="33">#REF!</definedName>
    <definedName name="MDProw" localSheetId="35">#REF!</definedName>
    <definedName name="MDProw" localSheetId="34">#REF!</definedName>
    <definedName name="MDProw" localSheetId="30">#REF!</definedName>
    <definedName name="MDrow" localSheetId="33">#REF!</definedName>
    <definedName name="MDrow" localSheetId="35">#REF!</definedName>
    <definedName name="MDrow" localSheetId="34">#REF!</definedName>
    <definedName name="MDrow" localSheetId="30">#REF!</definedName>
    <definedName name="mdsrow" localSheetId="33">#REF!</definedName>
    <definedName name="mdsrow" localSheetId="35">#REF!</definedName>
    <definedName name="mdsrow" localSheetId="34">#REF!</definedName>
    <definedName name="mdsrow" localSheetId="30">#REF!</definedName>
    <definedName name="MEALS" localSheetId="33">#REF!</definedName>
    <definedName name="MEALS" localSheetId="35">#REF!</definedName>
    <definedName name="MEALS" localSheetId="34">#REF!</definedName>
    <definedName name="MEALS" localSheetId="30">#REF!</definedName>
    <definedName name="meals.admin.costs" localSheetId="33">#REF!</definedName>
    <definedName name="meals.admin.costs" localSheetId="35">#REF!</definedName>
    <definedName name="meals.admin.costs" localSheetId="34">#REF!</definedName>
    <definedName name="meals.admin.costs" localSheetId="30">#REF!</definedName>
    <definedName name="meals.income" localSheetId="33">#REF!</definedName>
    <definedName name="meals.income" localSheetId="35">#REF!</definedName>
    <definedName name="meals.income" localSheetId="34">#REF!</definedName>
    <definedName name="meals.income" localSheetId="30">#REF!</definedName>
    <definedName name="meals.kitchen.costs" localSheetId="33">#REF!</definedName>
    <definedName name="meals.kitchen.costs" localSheetId="35">#REF!</definedName>
    <definedName name="meals.kitchen.costs" localSheetId="34">#REF!</definedName>
    <definedName name="meals.kitchen.costs" localSheetId="30">#REF!</definedName>
    <definedName name="meals.PRC.proportion" localSheetId="33">'[6]Other Forecasting'!#REF!</definedName>
    <definedName name="meals.PRC.proportion" localSheetId="35">'[6]Other Forecasting'!#REF!</definedName>
    <definedName name="meals.PRC.proportion" localSheetId="34">'[6]Other Forecasting'!#REF!</definedName>
    <definedName name="meals.PRC.proportion" localSheetId="30">'[6]Other Forecasting'!#REF!</definedName>
    <definedName name="meals.subtotal" localSheetId="33">#REF!</definedName>
    <definedName name="meals.subtotal" localSheetId="35">#REF!</definedName>
    <definedName name="meals.subtotal" localSheetId="34">#REF!</definedName>
    <definedName name="meals.subtotal" localSheetId="30">#REF!</definedName>
    <definedName name="meals.variable.nonpay" localSheetId="33">#REF!</definedName>
    <definedName name="meals.variable.nonpay" localSheetId="35">#REF!</definedName>
    <definedName name="meals.variable.nonpay" localSheetId="34">#REF!</definedName>
    <definedName name="meals.variable.nonpay" localSheetId="30">#REF!</definedName>
    <definedName name="mealsprcprop" localSheetId="33">'[6]Other Forecasting'!#REF!</definedName>
    <definedName name="mealsprcprop" localSheetId="35">'[6]Other Forecasting'!#REF!</definedName>
    <definedName name="mealsprcprop" localSheetId="34">'[6]Other Forecasting'!#REF!</definedName>
    <definedName name="mealsprcprop" localSheetId="30">'[6]Other Forecasting'!#REF!</definedName>
    <definedName name="mealsprctotal" localSheetId="33">#REF!</definedName>
    <definedName name="mealsprctotal" localSheetId="35">#REF!</definedName>
    <definedName name="mealsprctotal" localSheetId="34">#REF!</definedName>
    <definedName name="mealsprctotal" localSheetId="30">#REF!</definedName>
    <definedName name="MFG" localSheetId="33">#REF!</definedName>
    <definedName name="MFG" localSheetId="35">#REF!</definedName>
    <definedName name="MFG" localSheetId="34">#REF!</definedName>
    <definedName name="MFG" localSheetId="30">#REF!</definedName>
    <definedName name="MP" localSheetId="33">#REF!</definedName>
    <definedName name="MP" localSheetId="35">#REF!</definedName>
    <definedName name="MP" localSheetId="34">#REF!</definedName>
    <definedName name="MP" localSheetId="30">#REF!</definedName>
    <definedName name="MP_Rows" localSheetId="33">#REF!</definedName>
    <definedName name="MP_Rows" localSheetId="35">#REF!</definedName>
    <definedName name="MP_Rows" localSheetId="34">#REF!</definedName>
    <definedName name="MP_Rows" localSheetId="30">#REF!</definedName>
    <definedName name="MS_Rows" localSheetId="33">#REF!</definedName>
    <definedName name="MS_Rows" localSheetId="35">#REF!</definedName>
    <definedName name="MS_Rows" localSheetId="34">#REF!</definedName>
    <definedName name="MS_Rows" localSheetId="30">#REF!</definedName>
    <definedName name="msg" localSheetId="33">#REF!</definedName>
    <definedName name="msg" localSheetId="35">#REF!</definedName>
    <definedName name="msg" localSheetId="34">#REF!</definedName>
    <definedName name="msg" localSheetId="30">#REF!</definedName>
    <definedName name="NAME" localSheetId="33">#REF!</definedName>
    <definedName name="NAME" localSheetId="35">#REF!</definedName>
    <definedName name="NAME" localSheetId="34">#REF!</definedName>
    <definedName name="NAME" localSheetId="30">#REF!</definedName>
    <definedName name="names" localSheetId="33">#REF!</definedName>
    <definedName name="names" localSheetId="35">#REF!</definedName>
    <definedName name="names" localSheetId="34">#REF!</definedName>
    <definedName name="names" localSheetId="30">#REF!</definedName>
    <definedName name="ND_Headers" localSheetId="33">#REF!</definedName>
    <definedName name="ND_Headers" localSheetId="35">#REF!</definedName>
    <definedName name="ND_Headers" localSheetId="34">#REF!</definedName>
    <definedName name="ND_Headers" localSheetId="30">#REF!</definedName>
    <definedName name="NDEP" localSheetId="33">[18]ISB!#REF!</definedName>
    <definedName name="NDEP" localSheetId="35">[18]ISB!#REF!</definedName>
    <definedName name="NDEP" localSheetId="34">[18]ISB!#REF!</definedName>
    <definedName name="NDEP" localSheetId="30">[18]ISB!#REF!</definedName>
    <definedName name="neff" localSheetId="33">#REF!</definedName>
    <definedName name="neff" localSheetId="35">#REF!</definedName>
    <definedName name="neff" localSheetId="34">#REF!</definedName>
    <definedName name="neff" localSheetId="30">#REF!</definedName>
    <definedName name="new.second.PRC" localSheetId="33">'[6]Secondary Forecasting'!#REF!</definedName>
    <definedName name="new.second.PRC" localSheetId="35">'[6]Secondary Forecasting'!#REF!</definedName>
    <definedName name="new.second.PRC" localSheetId="34">'[6]Secondary Forecasting'!#REF!</definedName>
    <definedName name="new.second.PRC" localSheetId="30">'[6]Secondary Forecasting'!#REF!</definedName>
    <definedName name="NewCol_1" localSheetId="33">#REF!</definedName>
    <definedName name="NewCol_1" localSheetId="35">#REF!</definedName>
    <definedName name="NewCol_1" localSheetId="34">#REF!</definedName>
    <definedName name="NewCol_1" localSheetId="30">#REF!</definedName>
    <definedName name="newcol_10" localSheetId="33">#REF!</definedName>
    <definedName name="newcol_10" localSheetId="35">#REF!</definedName>
    <definedName name="newcol_10" localSheetId="34">#REF!</definedName>
    <definedName name="newcol_10" localSheetId="30">#REF!</definedName>
    <definedName name="newcol_11" localSheetId="33">#REF!</definedName>
    <definedName name="newcol_11" localSheetId="35">#REF!</definedName>
    <definedName name="newcol_11" localSheetId="34">#REF!</definedName>
    <definedName name="newcol_11" localSheetId="30">#REF!</definedName>
    <definedName name="newcol_12" localSheetId="33">#REF!</definedName>
    <definedName name="newcol_12" localSheetId="35">#REF!</definedName>
    <definedName name="newcol_12" localSheetId="34">#REF!</definedName>
    <definedName name="newcol_12" localSheetId="30">#REF!</definedName>
    <definedName name="newcol_13" localSheetId="33">#REF!</definedName>
    <definedName name="newcol_13" localSheetId="35">#REF!</definedName>
    <definedName name="newcol_13" localSheetId="34">#REF!</definedName>
    <definedName name="newcol_13" localSheetId="30">#REF!</definedName>
    <definedName name="newcol_14" localSheetId="33">#REF!</definedName>
    <definedName name="newcol_14" localSheetId="35">#REF!</definedName>
    <definedName name="newcol_14" localSheetId="34">#REF!</definedName>
    <definedName name="newcol_14" localSheetId="30">#REF!</definedName>
    <definedName name="newcol_15" localSheetId="33">#REF!</definedName>
    <definedName name="newcol_15" localSheetId="35">#REF!</definedName>
    <definedName name="newcol_15" localSheetId="34">#REF!</definedName>
    <definedName name="newcol_15" localSheetId="30">#REF!</definedName>
    <definedName name="newcol_16" localSheetId="33">#REF!</definedName>
    <definedName name="newcol_16" localSheetId="35">#REF!</definedName>
    <definedName name="newcol_16" localSheetId="34">#REF!</definedName>
    <definedName name="newcol_16" localSheetId="30">#REF!</definedName>
    <definedName name="newcol_17" localSheetId="33">#REF!</definedName>
    <definedName name="newcol_17" localSheetId="35">#REF!</definedName>
    <definedName name="newcol_17" localSheetId="34">#REF!</definedName>
    <definedName name="newcol_17" localSheetId="30">#REF!</definedName>
    <definedName name="newcol_2" localSheetId="33">#REF!</definedName>
    <definedName name="newcol_2" localSheetId="35">#REF!</definedName>
    <definedName name="newcol_2" localSheetId="34">#REF!</definedName>
    <definedName name="newcol_2" localSheetId="30">#REF!</definedName>
    <definedName name="newcol_20" localSheetId="33">#REF!</definedName>
    <definedName name="newcol_20" localSheetId="35">#REF!</definedName>
    <definedName name="newcol_20" localSheetId="34">#REF!</definedName>
    <definedName name="newcol_20" localSheetId="30">#REF!</definedName>
    <definedName name="newcol_3" localSheetId="33">#REF!</definedName>
    <definedName name="newcol_3" localSheetId="35">#REF!</definedName>
    <definedName name="newcol_3" localSheetId="34">#REF!</definedName>
    <definedName name="newcol_3" localSheetId="30">#REF!</definedName>
    <definedName name="newcol_4" localSheetId="33">#REF!</definedName>
    <definedName name="newcol_4" localSheetId="35">#REF!</definedName>
    <definedName name="newcol_4" localSheetId="34">#REF!</definedName>
    <definedName name="newcol_4" localSheetId="30">#REF!</definedName>
    <definedName name="newcol_5" localSheetId="33">#REF!</definedName>
    <definedName name="newcol_5" localSheetId="35">#REF!</definedName>
    <definedName name="newcol_5" localSheetId="34">#REF!</definedName>
    <definedName name="newcol_5" localSheetId="30">#REF!</definedName>
    <definedName name="newcol_6" localSheetId="33">#REF!</definedName>
    <definedName name="newcol_6" localSheetId="35">#REF!</definedName>
    <definedName name="newcol_6" localSheetId="34">#REF!</definedName>
    <definedName name="newcol_6" localSheetId="30">#REF!</definedName>
    <definedName name="newcol_7" localSheetId="33">#REF!</definedName>
    <definedName name="newcol_7" localSheetId="35">#REF!</definedName>
    <definedName name="newcol_7" localSheetId="34">#REF!</definedName>
    <definedName name="newcol_7" localSheetId="30">#REF!</definedName>
    <definedName name="newcol_8" localSheetId="33">#REF!</definedName>
    <definedName name="newcol_8" localSheetId="35">#REF!</definedName>
    <definedName name="newcol_8" localSheetId="34">#REF!</definedName>
    <definedName name="newcol_8" localSheetId="30">#REF!</definedName>
    <definedName name="newcol_9" localSheetId="33">#REF!</definedName>
    <definedName name="newcol_9" localSheetId="35">#REF!</definedName>
    <definedName name="newcol_9" localSheetId="34">#REF!</definedName>
    <definedName name="newcol_9" localSheetId="30">#REF!</definedName>
    <definedName name="News" localSheetId="33">[19]News!#REF!</definedName>
    <definedName name="News" localSheetId="35">[19]News!#REF!</definedName>
    <definedName name="News" localSheetId="34">[19]News!#REF!</definedName>
    <definedName name="News" localSheetId="30">[19]News!#REF!</definedName>
    <definedName name="NewSheet_Nursery" localSheetId="33">#REF!</definedName>
    <definedName name="NewSheet_Nursery" localSheetId="35">#REF!</definedName>
    <definedName name="NewSheet_Nursery" localSheetId="34">#REF!</definedName>
    <definedName name="NewSheet_Nursery" localSheetId="30">#REF!</definedName>
    <definedName name="NewSheet_Primary" localSheetId="33">#REF!</definedName>
    <definedName name="NewSheet_Primary" localSheetId="35">#REF!</definedName>
    <definedName name="NewSheet_Primary" localSheetId="34">#REF!</definedName>
    <definedName name="NewSheet_Primary" localSheetId="30">#REF!</definedName>
    <definedName name="Newsheet_PriMiddle" localSheetId="33">#REF!</definedName>
    <definedName name="Newsheet_PriMiddle" localSheetId="35">#REF!</definedName>
    <definedName name="Newsheet_PriMiddle" localSheetId="34">#REF!</definedName>
    <definedName name="Newsheet_PriMiddle" localSheetId="30">#REF!</definedName>
    <definedName name="NewSheet_SecMiddle" localSheetId="33">#REF!</definedName>
    <definedName name="NewSheet_SecMiddle" localSheetId="35">#REF!</definedName>
    <definedName name="NewSheet_SecMiddle" localSheetId="34">#REF!</definedName>
    <definedName name="NewSheet_SecMiddle" localSheetId="30">#REF!</definedName>
    <definedName name="NewSheet_Secondary" localSheetId="33">#REF!</definedName>
    <definedName name="NewSheet_Secondary" localSheetId="35">#REF!</definedName>
    <definedName name="NewSheet_Secondary" localSheetId="34">#REF!</definedName>
    <definedName name="NewSheet_Secondary" localSheetId="30">#REF!</definedName>
    <definedName name="NewSheet_Special" localSheetId="33">#REF!</definedName>
    <definedName name="NewSheet_Special" localSheetId="35">#REF!</definedName>
    <definedName name="NewSheet_Special" localSheetId="34">#REF!</definedName>
    <definedName name="NewSheet_Special" localSheetId="30">#REF!</definedName>
    <definedName name="NewSheetNursery" localSheetId="33">#REF!</definedName>
    <definedName name="NewSheetNursery" localSheetId="35">#REF!</definedName>
    <definedName name="NewSheetNursery" localSheetId="34">#REF!</definedName>
    <definedName name="NewSheetNursery" localSheetId="30">#REF!</definedName>
    <definedName name="non_nurse" localSheetId="33">#REF!</definedName>
    <definedName name="non_nurse" localSheetId="35">#REF!</definedName>
    <definedName name="non_nurse" localSheetId="34">#REF!</definedName>
    <definedName name="non_nurse" localSheetId="30">#REF!</definedName>
    <definedName name="non_prim" localSheetId="33">#REF!,#REF!</definedName>
    <definedName name="non_prim" localSheetId="35">#REF!,#REF!</definedName>
    <definedName name="non_prim" localSheetId="34">#REF!,#REF!</definedName>
    <definedName name="non_prim" localSheetId="30">#REF!,#REF!</definedName>
    <definedName name="non_sec" localSheetId="33">#REF!,#REF!</definedName>
    <definedName name="non_sec" localSheetId="35">#REF!,#REF!</definedName>
    <definedName name="non_sec" localSheetId="34">#REF!,#REF!</definedName>
    <definedName name="non_sec" localSheetId="30">#REF!,#REF!</definedName>
    <definedName name="non_spe" localSheetId="33">#REF!,#REF!</definedName>
    <definedName name="non_spe" localSheetId="35">#REF!,#REF!</definedName>
    <definedName name="non_spe" localSheetId="34">#REF!,#REF!</definedName>
    <definedName name="non_spe" localSheetId="30">#REF!,#REF!</definedName>
    <definedName name="Nonable2_3" localSheetId="33">#REF!</definedName>
    <definedName name="Nonable2_3" localSheetId="35">#REF!</definedName>
    <definedName name="Nonable2_3" localSheetId="34">#REF!</definedName>
    <definedName name="Nonable2_3" localSheetId="30">#REF!</definedName>
    <definedName name="nonpay.costs" localSheetId="33">#REF!</definedName>
    <definedName name="nonpay.costs" localSheetId="35">#REF!</definedName>
    <definedName name="nonpay.costs" localSheetId="34">#REF!</definedName>
    <definedName name="nonpay.costs" localSheetId="30">#REF!</definedName>
    <definedName name="nontable2" localSheetId="33">#REF!</definedName>
    <definedName name="nontable2" localSheetId="35">#REF!</definedName>
    <definedName name="nontable2" localSheetId="34">#REF!</definedName>
    <definedName name="nontable2" localSheetId="30">#REF!</definedName>
    <definedName name="NonTable2_1" localSheetId="33">#REF!</definedName>
    <definedName name="NonTable2_1" localSheetId="35">#REF!</definedName>
    <definedName name="NonTable2_1" localSheetId="34">#REF!</definedName>
    <definedName name="NonTable2_1" localSheetId="30">#REF!</definedName>
    <definedName name="NonTable2_2" localSheetId="33">#REF!</definedName>
    <definedName name="NonTable2_2" localSheetId="35">#REF!</definedName>
    <definedName name="NonTable2_2" localSheetId="34">#REF!</definedName>
    <definedName name="NonTable2_2" localSheetId="30">#REF!</definedName>
    <definedName name="NonTable2_3" localSheetId="33">#REF!</definedName>
    <definedName name="NonTable2_3" localSheetId="35">#REF!</definedName>
    <definedName name="NonTable2_3" localSheetId="34">#REF!</definedName>
    <definedName name="NonTable2_3" localSheetId="30">#REF!</definedName>
    <definedName name="NonTable2_4" localSheetId="33">#REF!</definedName>
    <definedName name="NonTable2_4" localSheetId="35">#REF!</definedName>
    <definedName name="NonTable2_4" localSheetId="34">#REF!</definedName>
    <definedName name="NonTable2_4" localSheetId="30">#REF!</definedName>
    <definedName name="NonTable2Rows" localSheetId="33">#REF!</definedName>
    <definedName name="NonTable2Rows" localSheetId="35">#REF!</definedName>
    <definedName name="NonTable2Rows" localSheetId="34">#REF!</definedName>
    <definedName name="NonTable2Rows" localSheetId="30">#REF!</definedName>
    <definedName name="NOR_TYPE" localSheetId="33">#REF!</definedName>
    <definedName name="NOR_TYPE" localSheetId="35">#REF!</definedName>
    <definedName name="NOR_TYPE" localSheetId="34">#REF!</definedName>
    <definedName name="NOR_TYPE" localSheetId="30">#REF!</definedName>
    <definedName name="Notional_SEN_ExCir1_Pri" localSheetId="33">#REF!</definedName>
    <definedName name="Notional_SEN_ExCir1_Pri" localSheetId="35">#REF!</definedName>
    <definedName name="Notional_SEN_ExCir1_Pri" localSheetId="34">#REF!</definedName>
    <definedName name="Notional_SEN_ExCir1_Pri" localSheetId="30">#REF!</definedName>
    <definedName name="Notional_SEN_ExCir1_Sec" localSheetId="33">#REF!</definedName>
    <definedName name="Notional_SEN_ExCir1_Sec" localSheetId="35">#REF!</definedName>
    <definedName name="Notional_SEN_ExCir1_Sec" localSheetId="34">#REF!</definedName>
    <definedName name="Notional_SEN_ExCir1_Sec" localSheetId="30">#REF!</definedName>
    <definedName name="NQT_top_up" localSheetId="33">[20]Control!#REF!</definedName>
    <definedName name="NQT_top_up" localSheetId="35">[20]Control!#REF!</definedName>
    <definedName name="NQT_top_up" localSheetId="34">[20]Control!#REF!</definedName>
    <definedName name="NQT_top_up" localSheetId="30">[20]Control!#REF!</definedName>
    <definedName name="nrecol_15" localSheetId="33">#REF!</definedName>
    <definedName name="nrecol_15" localSheetId="35">#REF!</definedName>
    <definedName name="nrecol_15" localSheetId="34">#REF!</definedName>
    <definedName name="nrecol_15" localSheetId="30">#REF!</definedName>
    <definedName name="Nrow" localSheetId="33">#REF!</definedName>
    <definedName name="Nrow" localSheetId="35">#REF!</definedName>
    <definedName name="Nrow" localSheetId="34">#REF!</definedName>
    <definedName name="Nrow" localSheetId="30">#REF!</definedName>
    <definedName name="NS_Rows" localSheetId="33">#REF!</definedName>
    <definedName name="NS_Rows" localSheetId="35">#REF!</definedName>
    <definedName name="NS_Rows" localSheetId="34">#REF!</definedName>
    <definedName name="NS_Rows" localSheetId="30">#REF!</definedName>
    <definedName name="NSEN" localSheetId="33">[18]ISB!#REF!</definedName>
    <definedName name="NSEN" localSheetId="35">[18]ISB!#REF!</definedName>
    <definedName name="NSEN" localSheetId="34">[18]ISB!#REF!</definedName>
    <definedName name="NSEN" localSheetId="30">[18]ISB!#REF!</definedName>
    <definedName name="nurcol2" localSheetId="33">#REF!</definedName>
    <definedName name="nurcol2" localSheetId="35">#REF!</definedName>
    <definedName name="nurcol2" localSheetId="34">#REF!</definedName>
    <definedName name="nurcol2" localSheetId="30">#REF!</definedName>
    <definedName name="NurCols" localSheetId="33">#REF!</definedName>
    <definedName name="NurCols" localSheetId="35">#REF!</definedName>
    <definedName name="NurCols" localSheetId="34">#REF!</definedName>
    <definedName name="NurCols" localSheetId="30">#REF!</definedName>
    <definedName name="nurs.classes.income" localSheetId="33">#REF!</definedName>
    <definedName name="nurs.classes.income" localSheetId="35">#REF!</definedName>
    <definedName name="nurs.classes.income" localSheetId="34">#REF!</definedName>
    <definedName name="nurs.classes.income" localSheetId="30">#REF!</definedName>
    <definedName name="nurs.classes.julypay" localSheetId="33">#REF!</definedName>
    <definedName name="nurs.classes.julypay" localSheetId="35">#REF!</definedName>
    <definedName name="nurs.classes.julypay" localSheetId="34">#REF!</definedName>
    <definedName name="nurs.classes.julypay" localSheetId="30">#REF!</definedName>
    <definedName name="nurs.classes.netexpend" localSheetId="33">#REF!</definedName>
    <definedName name="nurs.classes.netexpend" localSheetId="35">#REF!</definedName>
    <definedName name="nurs.classes.netexpend" localSheetId="34">#REF!</definedName>
    <definedName name="nurs.classes.netexpend" localSheetId="30">#REF!</definedName>
    <definedName name="nurs.classes.novpay" localSheetId="33">#REF!</definedName>
    <definedName name="nurs.classes.novpay" localSheetId="35">#REF!</definedName>
    <definedName name="nurs.classes.novpay" localSheetId="34">#REF!</definedName>
    <definedName name="nurs.classes.novpay" localSheetId="30">#REF!</definedName>
    <definedName name="nurs.classes.othercosts" localSheetId="33">#REF!</definedName>
    <definedName name="nurs.classes.othercosts" localSheetId="35">#REF!</definedName>
    <definedName name="nurs.classes.othercosts" localSheetId="34">#REF!</definedName>
    <definedName name="nurs.classes.othercosts" localSheetId="30">#REF!</definedName>
    <definedName name="nurs.classes.teaching" localSheetId="33">#REF!</definedName>
    <definedName name="nurs.classes.teaching" localSheetId="35">#REF!</definedName>
    <definedName name="nurs.classes.teaching" localSheetId="34">#REF!</definedName>
    <definedName name="nurs.classes.teaching" localSheetId="30">#REF!</definedName>
    <definedName name="nurs.pups.income" localSheetId="33">#REF!</definedName>
    <definedName name="nurs.pups.income" localSheetId="35">#REF!</definedName>
    <definedName name="nurs.pups.income" localSheetId="34">#REF!</definedName>
    <definedName name="nurs.pups.income" localSheetId="30">#REF!</definedName>
    <definedName name="nurs.pups.julypay" localSheetId="33">#REF!</definedName>
    <definedName name="nurs.pups.julypay" localSheetId="35">#REF!</definedName>
    <definedName name="nurs.pups.julypay" localSheetId="34">#REF!</definedName>
    <definedName name="nurs.pups.julypay" localSheetId="30">#REF!</definedName>
    <definedName name="nurs.pups.netexpend" localSheetId="33">#REF!</definedName>
    <definedName name="nurs.pups.netexpend" localSheetId="35">#REF!</definedName>
    <definedName name="nurs.pups.netexpend" localSheetId="34">#REF!</definedName>
    <definedName name="nurs.pups.netexpend" localSheetId="30">#REF!</definedName>
    <definedName name="nurs.pups.novpay" localSheetId="33">#REF!</definedName>
    <definedName name="nurs.pups.novpay" localSheetId="35">#REF!</definedName>
    <definedName name="nurs.pups.novpay" localSheetId="34">#REF!</definedName>
    <definedName name="nurs.pups.novpay" localSheetId="30">#REF!</definedName>
    <definedName name="nurs.pups.othercosts" localSheetId="33">#REF!</definedName>
    <definedName name="nurs.pups.othercosts" localSheetId="35">#REF!</definedName>
    <definedName name="nurs.pups.othercosts" localSheetId="34">#REF!</definedName>
    <definedName name="nurs.pups.othercosts" localSheetId="30">#REF!</definedName>
    <definedName name="nurs.pups.teaching" localSheetId="33">#REF!</definedName>
    <definedName name="nurs.pups.teaching" localSheetId="35">#REF!</definedName>
    <definedName name="nurs.pups.teaching" localSheetId="34">#REF!</definedName>
    <definedName name="nurs.pups.teaching" localSheetId="30">#REF!</definedName>
    <definedName name="nurse_rows" localSheetId="33">#REF!</definedName>
    <definedName name="nurse_rows" localSheetId="35">#REF!</definedName>
    <definedName name="nurse_rows" localSheetId="34">#REF!</definedName>
    <definedName name="nurse_rows" localSheetId="30">#REF!</definedName>
    <definedName name="nursery" localSheetId="33">#REF!,#REF!,#REF!,#REF!,#REF!,#REF!,#REF!,#REF!,#REF!,#REF!,#REF!</definedName>
    <definedName name="nursery" localSheetId="35">#REF!,#REF!,#REF!,#REF!,#REF!,#REF!,#REF!,#REF!,#REF!,#REF!,#REF!</definedName>
    <definedName name="nursery" localSheetId="34">#REF!,#REF!,#REF!,#REF!,#REF!,#REF!,#REF!,#REF!,#REF!,#REF!,#REF!</definedName>
    <definedName name="nursery" localSheetId="30">#REF!,#REF!,#REF!,#REF!,#REF!,#REF!,#REF!,#REF!,#REF!,#REF!,#REF!</definedName>
    <definedName name="OESR" localSheetId="33">#REF!</definedName>
    <definedName name="OESR" localSheetId="35">#REF!</definedName>
    <definedName name="OESR" localSheetId="34">#REF!</definedName>
    <definedName name="OESR" localSheetId="30">#REF!</definedName>
    <definedName name="OESR.admin.costs" localSheetId="33">#REF!</definedName>
    <definedName name="OESR.admin.costs" localSheetId="35">#REF!</definedName>
    <definedName name="OESR.admin.costs" localSheetId="34">#REF!</definedName>
    <definedName name="OESR.admin.costs" localSheetId="30">#REF!</definedName>
    <definedName name="OESR.manual.costs" localSheetId="33">#REF!</definedName>
    <definedName name="OESR.manual.costs" localSheetId="35">#REF!</definedName>
    <definedName name="OESR.manual.costs" localSheetId="34">#REF!</definedName>
    <definedName name="OESR.manual.costs" localSheetId="30">#REF!</definedName>
    <definedName name="OESR.nonpay.costs" localSheetId="33">#REF!</definedName>
    <definedName name="OESR.nonpay.costs" localSheetId="35">#REF!</definedName>
    <definedName name="OESR.nonpay.costs" localSheetId="34">#REF!</definedName>
    <definedName name="OESR.nonpay.costs" localSheetId="30">#REF!</definedName>
    <definedName name="OESR.otherstaff.costs" localSheetId="33">#REF!</definedName>
    <definedName name="OESR.otherstaff.costs" localSheetId="35">#REF!</definedName>
    <definedName name="OESR.otherstaff.costs" localSheetId="34">#REF!</definedName>
    <definedName name="OESR.otherstaff.costs" localSheetId="30">#REF!</definedName>
    <definedName name="OESR.PRC.proportion" localSheetId="33">'[6]Other Forecasting'!#REF!</definedName>
    <definedName name="OESR.PRC.proportion" localSheetId="35">'[6]Other Forecasting'!#REF!</definedName>
    <definedName name="OESR.PRC.proportion" localSheetId="34">'[6]Other Forecasting'!#REF!</definedName>
    <definedName name="OESR.PRC.proportion" localSheetId="30">'[6]Other Forecasting'!#REF!</definedName>
    <definedName name="OESR.teachers.pay" localSheetId="33">#REF!</definedName>
    <definedName name="OESR.teachers.pay" localSheetId="35">#REF!</definedName>
    <definedName name="OESR.teachers.pay" localSheetId="34">#REF!</definedName>
    <definedName name="OESR.teachers.pay" localSheetId="30">#REF!</definedName>
    <definedName name="OESRprcprop" localSheetId="33">'[6]Other Forecasting'!#REF!</definedName>
    <definedName name="OESRprcprop" localSheetId="35">'[6]Other Forecasting'!#REF!</definedName>
    <definedName name="OESRprcprop" localSheetId="34">'[6]Other Forecasting'!#REF!</definedName>
    <definedName name="OESRprcprop" localSheetId="30">'[6]Other Forecasting'!#REF!</definedName>
    <definedName name="OESRprctotal" localSheetId="33">#REF!</definedName>
    <definedName name="OESRprctotal" localSheetId="35">#REF!</definedName>
    <definedName name="OESRprctotal" localSheetId="34">#REF!</definedName>
    <definedName name="OESRprctotal" localSheetId="30">#REF!</definedName>
    <definedName name="ofsted" localSheetId="33">'[7]Other Forecasting'!#REF!</definedName>
    <definedName name="ofsted" localSheetId="35">'[7]Other Forecasting'!#REF!</definedName>
    <definedName name="ofsted" localSheetId="34">'[7]Other Forecasting'!#REF!</definedName>
    <definedName name="ofsted" localSheetId="30">'[7]Other Forecasting'!#REF!</definedName>
    <definedName name="old.second.PRC" localSheetId="33">'[6]Secondary Forecasting'!#REF!</definedName>
    <definedName name="old.second.PRC" localSheetId="35">'[6]Secondary Forecasting'!#REF!</definedName>
    <definedName name="old.second.PRC" localSheetId="34">'[6]Secondary Forecasting'!#REF!</definedName>
    <definedName name="old.second.PRC" localSheetId="30">'[6]Secondary Forecasting'!#REF!</definedName>
    <definedName name="openclose" localSheetId="33">#REF!</definedName>
    <definedName name="openclose" localSheetId="35">#REF!</definedName>
    <definedName name="openclose" localSheetId="34">#REF!</definedName>
    <definedName name="openclose" localSheetId="30">#REF!</definedName>
    <definedName name="OthColEnd" localSheetId="33">#REF!</definedName>
    <definedName name="OthColEnd" localSheetId="35">#REF!</definedName>
    <definedName name="OthColEnd" localSheetId="34">#REF!</definedName>
    <definedName name="OthColEnd" localSheetId="30">#REF!</definedName>
    <definedName name="OthColStart" localSheetId="33">#REF!</definedName>
    <definedName name="OthColStart" localSheetId="35">#REF!</definedName>
    <definedName name="OthColStart" localSheetId="34">#REF!</definedName>
    <definedName name="OthColStart" localSheetId="30">#REF!</definedName>
    <definedName name="other.income" localSheetId="33">#REF!</definedName>
    <definedName name="other.income" localSheetId="35">#REF!</definedName>
    <definedName name="other.income" localSheetId="34">#REF!</definedName>
    <definedName name="other.income" localSheetId="30">#REF!</definedName>
    <definedName name="Other.nonpay.cost" localSheetId="33">'[9]Split Under Fives from Primary'!#REF!</definedName>
    <definedName name="Other.nonpay.cost" localSheetId="35">'[9]Split Under Fives from Primary'!#REF!</definedName>
    <definedName name="Other.nonpay.cost" localSheetId="34">'[9]Split Under Fives from Primary'!#REF!</definedName>
    <definedName name="Other.nonpay.cost" localSheetId="30">'[9]Split Under Fives from Primary'!#REF!</definedName>
    <definedName name="OTHER_TRANSPORT" localSheetId="33">#REF!</definedName>
    <definedName name="OTHER_TRANSPORT" localSheetId="35">#REF!</definedName>
    <definedName name="OTHER_TRANSPORT" localSheetId="34">#REF!</definedName>
    <definedName name="OTHER_TRANSPORT" localSheetId="30">#REF!</definedName>
    <definedName name="OtherCols" localSheetId="33">#REF!</definedName>
    <definedName name="OtherCols" localSheetId="35">#REF!</definedName>
    <definedName name="OtherCols" localSheetId="34">#REF!</definedName>
    <definedName name="OtherCols" localSheetId="30">#REF!</definedName>
    <definedName name="otherprcprop" localSheetId="33">'[7]Inputs for SWGE Forecasting'!#REF!</definedName>
    <definedName name="otherprcprop" localSheetId="35">'[7]Inputs for SWGE Forecasting'!#REF!</definedName>
    <definedName name="otherprcprop" localSheetId="34">'[7]Inputs for SWGE Forecasting'!#REF!</definedName>
    <definedName name="otherprcprop" localSheetId="30">'[7]Inputs for SWGE Forecasting'!#REF!</definedName>
    <definedName name="otheru5.income" localSheetId="33">#REF!</definedName>
    <definedName name="otheru5.income" localSheetId="35">#REF!</definedName>
    <definedName name="otheru5.income" localSheetId="34">#REF!</definedName>
    <definedName name="otheru5.income" localSheetId="30">#REF!</definedName>
    <definedName name="otheru5.julypay" localSheetId="33">#REF!</definedName>
    <definedName name="otheru5.julypay" localSheetId="35">#REF!</definedName>
    <definedName name="otheru5.julypay" localSheetId="34">#REF!</definedName>
    <definedName name="otheru5.julypay" localSheetId="30">#REF!</definedName>
    <definedName name="otheru5.netexpend" localSheetId="33">#REF!</definedName>
    <definedName name="otheru5.netexpend" localSheetId="35">#REF!</definedName>
    <definedName name="otheru5.netexpend" localSheetId="34">#REF!</definedName>
    <definedName name="otheru5.netexpend" localSheetId="30">#REF!</definedName>
    <definedName name="otheru5.novpay" localSheetId="33">#REF!</definedName>
    <definedName name="otheru5.novpay" localSheetId="35">#REF!</definedName>
    <definedName name="otheru5.novpay" localSheetId="34">#REF!</definedName>
    <definedName name="otheru5.novpay" localSheetId="30">#REF!</definedName>
    <definedName name="otheru5.othercosts" localSheetId="33">#REF!</definedName>
    <definedName name="otheru5.othercosts" localSheetId="35">#REF!</definedName>
    <definedName name="otheru5.othercosts" localSheetId="34">#REF!</definedName>
    <definedName name="otheru5.othercosts" localSheetId="30">#REF!</definedName>
    <definedName name="otheru5.teaching" localSheetId="33">#REF!</definedName>
    <definedName name="otheru5.teaching" localSheetId="35">#REF!</definedName>
    <definedName name="otheru5.teaching" localSheetId="34">#REF!</definedName>
    <definedName name="otheru5.teaching" localSheetId="30">#REF!</definedName>
    <definedName name="P_P_POP" localSheetId="33">#REF!</definedName>
    <definedName name="P_P_POP" localSheetId="35">#REF!</definedName>
    <definedName name="P_P_POP" localSheetId="34">#REF!</definedName>
    <definedName name="P_P_POP" localSheetId="30">#REF!</definedName>
    <definedName name="PDS_Summ_Type" localSheetId="33">#REF!</definedName>
    <definedName name="PDS_Summ_Type" localSheetId="35">#REF!</definedName>
    <definedName name="PDS_Summ_Type" localSheetId="34">#REF!</definedName>
    <definedName name="PDS_Summ_Type" localSheetId="30">#REF!</definedName>
    <definedName name="Pension_Repricing_Factor" localSheetId="33">'[7]Inputs for SWGE Forecasting'!#REF!</definedName>
    <definedName name="Pension_Repricing_Factor" localSheetId="35">'[7]Inputs for SWGE Forecasting'!#REF!</definedName>
    <definedName name="Pension_Repricing_Factor" localSheetId="34">'[7]Inputs for SWGE Forecasting'!#REF!</definedName>
    <definedName name="Pension_Repricing_Factor" localSheetId="30">'[7]Inputs for SWGE Forecasting'!#REF!</definedName>
    <definedName name="pep_e" localSheetId="33">'[11]Planning, Housing &amp; Regen(cld)'!#REF!</definedName>
    <definedName name="pep_e" localSheetId="35">'[11]Planning, Housing &amp; Regen(cld)'!#REF!</definedName>
    <definedName name="pep_e" localSheetId="34">'[11]Planning, Housing &amp; Regen(cld)'!#REF!</definedName>
    <definedName name="pep_e" localSheetId="30">'[11]Planning, Housing &amp; Regen(cld)'!#REF!</definedName>
    <definedName name="pep_fye" localSheetId="33">'[11]Planning, Housing &amp; Regen(cld)'!#REF!</definedName>
    <definedName name="pep_fye" localSheetId="35">'[11]Planning, Housing &amp; Regen(cld)'!#REF!</definedName>
    <definedName name="pep_fye" localSheetId="34">'[11]Planning, Housing &amp; Regen(cld)'!#REF!</definedName>
    <definedName name="pep_fye" localSheetId="30">'[11]Planning, Housing &amp; Regen(cld)'!#REF!</definedName>
    <definedName name="pep_ri" localSheetId="33">'[11]Planning, Housing &amp; Regen(cld)'!#REF!</definedName>
    <definedName name="pep_ri" localSheetId="35">'[11]Planning, Housing &amp; Regen(cld)'!#REF!</definedName>
    <definedName name="pep_ri" localSheetId="34">'[11]Planning, Housing &amp; Regen(cld)'!#REF!</definedName>
    <definedName name="pep_ri" localSheetId="30">'[11]Planning, Housing &amp; Regen(cld)'!#REF!</definedName>
    <definedName name="PhaseTot" localSheetId="33">#REF!,#REF!,#REF!,#REF!</definedName>
    <definedName name="PhaseTot" localSheetId="35">#REF!,#REF!,#REF!,#REF!</definedName>
    <definedName name="PhaseTot" localSheetId="34">#REF!,#REF!,#REF!,#REF!</definedName>
    <definedName name="PhaseTot" localSheetId="30">#REF!,#REF!,#REF!,#REF!</definedName>
    <definedName name="PhaseTot_1" localSheetId="33">#REF!</definedName>
    <definedName name="PhaseTot_1" localSheetId="35">#REF!</definedName>
    <definedName name="PhaseTot_1" localSheetId="34">#REF!</definedName>
    <definedName name="PhaseTot_1" localSheetId="30">#REF!</definedName>
    <definedName name="PhaseTot_2" localSheetId="33">#REF!</definedName>
    <definedName name="PhaseTot_2" localSheetId="35">#REF!</definedName>
    <definedName name="PhaseTot_2" localSheetId="34">#REF!</definedName>
    <definedName name="PhaseTot_2" localSheetId="30">#REF!</definedName>
    <definedName name="PhaseTot_3" localSheetId="33">#REF!</definedName>
    <definedName name="PhaseTot_3" localSheetId="35">#REF!</definedName>
    <definedName name="PhaseTot_3" localSheetId="34">#REF!</definedName>
    <definedName name="PhaseTot_3" localSheetId="30">#REF!</definedName>
    <definedName name="PhaseTot_4" localSheetId="33">#REF!</definedName>
    <definedName name="PhaseTot_4" localSheetId="35">#REF!</definedName>
    <definedName name="PhaseTot_4" localSheetId="34">#REF!</definedName>
    <definedName name="PhaseTot_4" localSheetId="30">#REF!</definedName>
    <definedName name="Places1516" localSheetId="33">#REF!</definedName>
    <definedName name="Places1516" localSheetId="35">#REF!</definedName>
    <definedName name="Places1516" localSheetId="34">#REF!</definedName>
    <definedName name="Places1516" localSheetId="30">#REF!</definedName>
    <definedName name="plus5.income" localSheetId="33">#REF!</definedName>
    <definedName name="plus5.income" localSheetId="35">#REF!</definedName>
    <definedName name="plus5.income" localSheetId="34">#REF!</definedName>
    <definedName name="plus5.income" localSheetId="30">#REF!</definedName>
    <definedName name="plus5.julypay" localSheetId="33">#REF!</definedName>
    <definedName name="plus5.julypay" localSheetId="35">#REF!</definedName>
    <definedName name="plus5.julypay" localSheetId="34">#REF!</definedName>
    <definedName name="plus5.julypay" localSheetId="30">#REF!</definedName>
    <definedName name="plus5.netexpend" localSheetId="33">#REF!</definedName>
    <definedName name="plus5.netexpend" localSheetId="35">#REF!</definedName>
    <definedName name="plus5.netexpend" localSheetId="34">#REF!</definedName>
    <definedName name="plus5.netexpend" localSheetId="30">#REF!</definedName>
    <definedName name="plus5.novpay" localSheetId="33">#REF!</definedName>
    <definedName name="plus5.novpay" localSheetId="35">#REF!</definedName>
    <definedName name="plus5.novpay" localSheetId="34">#REF!</definedName>
    <definedName name="plus5.novpay" localSheetId="30">#REF!</definedName>
    <definedName name="plus5.othercosts" localSheetId="33">#REF!</definedName>
    <definedName name="plus5.othercosts" localSheetId="35">#REF!</definedName>
    <definedName name="plus5.othercosts" localSheetId="34">#REF!</definedName>
    <definedName name="plus5.othercosts" localSheetId="30">#REF!</definedName>
    <definedName name="plus5.teaching" localSheetId="33">#REF!</definedName>
    <definedName name="plus5.teaching" localSheetId="35">#REF!</definedName>
    <definedName name="plus5.teaching" localSheetId="34">#REF!</definedName>
    <definedName name="plus5.teaching" localSheetId="30">#REF!</definedName>
    <definedName name="PMDTot" localSheetId="33">#REF!</definedName>
    <definedName name="PMDTot" localSheetId="35">#REF!</definedName>
    <definedName name="PMDTot" localSheetId="34">#REF!</definedName>
    <definedName name="PMDTot" localSheetId="30">#REF!</definedName>
    <definedName name="pmrow" localSheetId="33">#REF!</definedName>
    <definedName name="pmrow" localSheetId="35">#REF!</definedName>
    <definedName name="pmrow" localSheetId="34">#REF!</definedName>
    <definedName name="pmrow" localSheetId="30">#REF!</definedName>
    <definedName name="Post_16" localSheetId="33">#REF!</definedName>
    <definedName name="Post_16" localSheetId="35">#REF!</definedName>
    <definedName name="Post_16" localSheetId="34">#REF!</definedName>
    <definedName name="Post_16" localSheetId="30">#REF!</definedName>
    <definedName name="PPMDP" localSheetId="33">#REF!</definedName>
    <definedName name="PPMDP" localSheetId="35">#REF!</definedName>
    <definedName name="PPMDP" localSheetId="34">#REF!</definedName>
    <definedName name="PPMDP" localSheetId="30">#REF!</definedName>
    <definedName name="PPMDS" localSheetId="33">#REF!</definedName>
    <definedName name="PPMDS" localSheetId="35">#REF!</definedName>
    <definedName name="PPMDS" localSheetId="34">#REF!</definedName>
    <definedName name="PPMDS" localSheetId="30">#REF!</definedName>
    <definedName name="PPN" localSheetId="33">#REF!</definedName>
    <definedName name="PPN" localSheetId="35">#REF!</definedName>
    <definedName name="PPN" localSheetId="34">#REF!</definedName>
    <definedName name="PPN" localSheetId="30">#REF!</definedName>
    <definedName name="PPP" localSheetId="33">#REF!</definedName>
    <definedName name="PPP" localSheetId="35">#REF!</definedName>
    <definedName name="PPP" localSheetId="34">#REF!</definedName>
    <definedName name="PPP" localSheetId="30">#REF!</definedName>
    <definedName name="PPS" localSheetId="33">#REF!</definedName>
    <definedName name="PPS" localSheetId="35">#REF!</definedName>
    <definedName name="PPS" localSheetId="34">#REF!</definedName>
    <definedName name="PPS" localSheetId="30">#REF!</definedName>
    <definedName name="PPSP" localSheetId="33">#REF!</definedName>
    <definedName name="PPSP" localSheetId="35">#REF!</definedName>
    <definedName name="PPSP" localSheetId="34">#REF!</definedName>
    <definedName name="PPSP" localSheetId="30">#REF!</definedName>
    <definedName name="PRC" localSheetId="33">#REF!</definedName>
    <definedName name="PRC" localSheetId="35">#REF!</definedName>
    <definedName name="PRC" localSheetId="34">#REF!</definedName>
    <definedName name="PRC" localSheetId="30">#REF!</definedName>
    <definedName name="prc.prim" localSheetId="33">'[9]Split Under Fives from Primary'!#REF!</definedName>
    <definedName name="prc.prim" localSheetId="35">'[9]Split Under Fives from Primary'!#REF!</definedName>
    <definedName name="prc.prim" localSheetId="34">'[9]Split Under Fives from Primary'!#REF!</definedName>
    <definedName name="prc.prim" localSheetId="30">'[9]Split Under Fives from Primary'!#REF!</definedName>
    <definedName name="prc.sec" localSheetId="33">'[6]Secondary Forecasting'!#REF!</definedName>
    <definedName name="prc.sec" localSheetId="35">'[6]Secondary Forecasting'!#REF!</definedName>
    <definedName name="prc.sec" localSheetId="34">'[6]Secondary Forecasting'!#REF!</definedName>
    <definedName name="prc.sec" localSheetId="30">'[6]Secondary Forecasting'!#REF!</definedName>
    <definedName name="prcprop" localSheetId="33">'[6]Secondary Forecasting'!#REF!</definedName>
    <definedName name="prcprop" localSheetId="35">'[6]Secondary Forecasting'!#REF!</definedName>
    <definedName name="prcprop" localSheetId="34">'[6]Secondary Forecasting'!#REF!</definedName>
    <definedName name="prcprop" localSheetId="30">'[6]Secondary Forecasting'!#REF!</definedName>
    <definedName name="prim.average.sal" localSheetId="33">'[6]Inputs for SWGE Forecasting'!#REF!</definedName>
    <definedName name="prim.average.sal" localSheetId="35">'[6]Inputs for SWGE Forecasting'!#REF!</definedName>
    <definedName name="prim.average.sal" localSheetId="34">'[6]Inputs for SWGE Forecasting'!#REF!</definedName>
    <definedName name="prim.average.sal" localSheetId="30">'[6]Inputs for SWGE Forecasting'!#REF!</definedName>
    <definedName name="prim.bdg.index" localSheetId="33">'[9]Split Under Fives from Primary'!#REF!</definedName>
    <definedName name="prim.bdg.index" localSheetId="35">'[9]Split Under Fives from Primary'!#REF!</definedName>
    <definedName name="prim.bdg.index" localSheetId="34">'[9]Split Under Fives from Primary'!#REF!</definedName>
    <definedName name="prim.bdg.index" localSheetId="30">'[9]Split Under Fives from Primary'!#REF!</definedName>
    <definedName name="prim.enhancement" localSheetId="33">'[7]Inputs for SWGE Forecasting'!#REF!</definedName>
    <definedName name="prim.enhancement" localSheetId="35">'[7]Inputs for SWGE Forecasting'!#REF!</definedName>
    <definedName name="prim.enhancement" localSheetId="34">'[7]Inputs for SWGE Forecasting'!#REF!</definedName>
    <definedName name="prim.enhancement" localSheetId="30">'[7]Inputs for SWGE Forecasting'!#REF!</definedName>
    <definedName name="prim.entitlement" localSheetId="33">'[7]Inputs for SWGE Forecasting'!#REF!</definedName>
    <definedName name="prim.entitlement" localSheetId="35">'[7]Inputs for SWGE Forecasting'!#REF!</definedName>
    <definedName name="prim.entitlement" localSheetId="34">'[7]Inputs for SWGE Forecasting'!#REF!</definedName>
    <definedName name="prim.entitlement" localSheetId="30">'[7]Inputs for SWGE Forecasting'!#REF!</definedName>
    <definedName name="prim.mortality" localSheetId="33">'[7]Inputs for SWGE Forecasting'!#REF!</definedName>
    <definedName name="prim.mortality" localSheetId="35">'[7]Inputs for SWGE Forecasting'!#REF!</definedName>
    <definedName name="prim.mortality" localSheetId="34">'[7]Inputs for SWGE Forecasting'!#REF!</definedName>
    <definedName name="prim.mortality" localSheetId="30">'[7]Inputs for SWGE Forecasting'!#REF!</definedName>
    <definedName name="prim.net.expend" localSheetId="33">'[9]Split Under Fives from Primary'!#REF!</definedName>
    <definedName name="prim.net.expend" localSheetId="35">'[9]Split Under Fives from Primary'!#REF!</definedName>
    <definedName name="prim.net.expend" localSheetId="34">'[9]Split Under Fives from Primary'!#REF!</definedName>
    <definedName name="prim.net.expend" localSheetId="30">'[9]Split Under Fives from Primary'!#REF!</definedName>
    <definedName name="prim.prc.nos" localSheetId="33">'[7]Inputs for SWGE Forecasting'!#REF!</definedName>
    <definedName name="prim.prc.nos" localSheetId="35">'[7]Inputs for SWGE Forecasting'!#REF!</definedName>
    <definedName name="prim.prc.nos" localSheetId="34">'[7]Inputs for SWGE Forecasting'!#REF!</definedName>
    <definedName name="prim.prc.nos" localSheetId="30">'[7]Inputs for SWGE Forecasting'!#REF!</definedName>
    <definedName name="prim.redundancy" localSheetId="33">'[7]Inputs for SWGE Forecasting'!#REF!</definedName>
    <definedName name="prim.redundancy" localSheetId="35">'[7]Inputs for SWGE Forecasting'!#REF!</definedName>
    <definedName name="prim.redundancy" localSheetId="34">'[7]Inputs for SWGE Forecasting'!#REF!</definedName>
    <definedName name="prim.redundancy" localSheetId="30">'[7]Inputs for SWGE Forecasting'!#REF!</definedName>
    <definedName name="prim.salary.drift" localSheetId="33">'[9]Split Under Fives from Primary'!#REF!</definedName>
    <definedName name="prim.salary.drift" localSheetId="35">'[9]Split Under Fives from Primary'!#REF!</definedName>
    <definedName name="prim.salary.drift" localSheetId="34">'[9]Split Under Fives from Primary'!#REF!</definedName>
    <definedName name="prim.salary.drift" localSheetId="30">'[9]Split Under Fives from Primary'!#REF!</definedName>
    <definedName name="prim.sect.adj" localSheetId="33">'[6]Inputs for SWGE Forecasting'!#REF!</definedName>
    <definedName name="prim.sect.adj" localSheetId="35">'[6]Inputs for SWGE Forecasting'!#REF!</definedName>
    <definedName name="prim.sect.adj" localSheetId="34">'[6]Inputs for SWGE Forecasting'!#REF!</definedName>
    <definedName name="prim.sect.adj" localSheetId="30">'[6]Inputs for SWGE Forecasting'!#REF!</definedName>
    <definedName name="prim.subtotal" localSheetId="33">'[9]Split Under Fives from Primary'!#REF!</definedName>
    <definedName name="prim.subtotal" localSheetId="35">'[9]Split Under Fives from Primary'!#REF!</definedName>
    <definedName name="prim.subtotal" localSheetId="34">'[9]Split Under Fives from Primary'!#REF!</definedName>
    <definedName name="prim.subtotal" localSheetId="30">'[9]Split Under Fives from Primary'!#REF!</definedName>
    <definedName name="prim.total.retirees" localSheetId="33">'[7]Inputs for SWGE Forecasting'!#REF!</definedName>
    <definedName name="prim.total.retirees" localSheetId="35">'[7]Inputs for SWGE Forecasting'!#REF!</definedName>
    <definedName name="prim.total.retirees" localSheetId="34">'[7]Inputs for SWGE Forecasting'!#REF!</definedName>
    <definedName name="prim.total.retirees" localSheetId="30">'[7]Inputs for SWGE Forecasting'!#REF!</definedName>
    <definedName name="prim_rows" localSheetId="33">#REF!</definedName>
    <definedName name="prim_rows" localSheetId="35">#REF!</definedName>
    <definedName name="prim_rows" localSheetId="34">#REF!</definedName>
    <definedName name="prim_rows" localSheetId="30">#REF!</definedName>
    <definedName name="primary" localSheetId="33">#REF!,#REF!,#REF!,#REF!,#REF!</definedName>
    <definedName name="primary" localSheetId="35">#REF!,#REF!,#REF!,#REF!,#REF!</definedName>
    <definedName name="primary" localSheetId="34">#REF!,#REF!,#REF!,#REF!,#REF!</definedName>
    <definedName name="primary" localSheetId="30">#REF!,#REF!,#REF!,#REF!,#REF!</definedName>
    <definedName name="primary.final.total" localSheetId="33">'[9]Split Under Fives from Primary'!#REF!</definedName>
    <definedName name="primary.final.total" localSheetId="35">'[9]Split Under Fives from Primary'!#REF!</definedName>
    <definedName name="primary.final.total" localSheetId="34">'[9]Split Under Fives from Primary'!#REF!</definedName>
    <definedName name="primary.final.total" localSheetId="30">'[9]Split Under Fives from Primary'!#REF!</definedName>
    <definedName name="primary.prc.costs" localSheetId="33">'[7]PRC Repricing Factor'!#REF!</definedName>
    <definedName name="primary.prc.costs" localSheetId="35">'[7]PRC Repricing Factor'!#REF!</definedName>
    <definedName name="primary.prc.costs" localSheetId="34">'[7]PRC Repricing Factor'!#REF!</definedName>
    <definedName name="primary.prc.costs" localSheetId="30">'[7]PRC Repricing Factor'!#REF!</definedName>
    <definedName name="primary.prc.index" localSheetId="33">'[7]PRC Repricing Factor'!#REF!</definedName>
    <definedName name="primary.prc.index" localSheetId="35">'[7]PRC Repricing Factor'!#REF!</definedName>
    <definedName name="primary.prc.index" localSheetId="34">'[7]PRC Repricing Factor'!#REF!</definedName>
    <definedName name="primary.prc.index" localSheetId="30">'[7]PRC Repricing Factor'!#REF!</definedName>
    <definedName name="Primary_new" localSheetId="33">#REF!</definedName>
    <definedName name="Primary_new" localSheetId="35">#REF!</definedName>
    <definedName name="Primary_new" localSheetId="34">#REF!</definedName>
    <definedName name="Primary_new" localSheetId="30">#REF!</definedName>
    <definedName name="primaryprctotal" localSheetId="33">'[9]Split Under Fives from Primary'!#REF!</definedName>
    <definedName name="primaryprctotal" localSheetId="35">'[9]Split Under Fives from Primary'!#REF!</definedName>
    <definedName name="primaryprctotal" localSheetId="34">'[9]Split Under Fives from Primary'!#REF!</definedName>
    <definedName name="primaryprctotal" localSheetId="30">'[9]Split Under Fives from Primary'!#REF!</definedName>
    <definedName name="primPRC" localSheetId="33">'[6]Inputs for SWGE Forecasting'!#REF!</definedName>
    <definedName name="primPRC" localSheetId="35">'[6]Inputs for SWGE Forecasting'!#REF!</definedName>
    <definedName name="primPRC" localSheetId="34">'[6]Inputs for SWGE Forecasting'!#REF!</definedName>
    <definedName name="primPRC" localSheetId="30">'[6]Inputs for SWGE Forecasting'!#REF!</definedName>
    <definedName name="proportion.PRC.second" localSheetId="33">'[6]Secondary Forecasting'!#REF!</definedName>
    <definedName name="proportion.PRC.second" localSheetId="35">'[6]Secondary Forecasting'!#REF!</definedName>
    <definedName name="proportion.PRC.second" localSheetId="34">'[6]Secondary Forecasting'!#REF!</definedName>
    <definedName name="proportion.PRC.second" localSheetId="30">'[6]Secondary Forecasting'!#REF!</definedName>
    <definedName name="Prow" localSheetId="33">#REF!</definedName>
    <definedName name="Prow" localSheetId="35">#REF!</definedName>
    <definedName name="Prow" localSheetId="34">#REF!</definedName>
    <definedName name="Prow" localSheetId="30">#REF!</definedName>
    <definedName name="PS_Rows" localSheetId="33">#REF!</definedName>
    <definedName name="PS_Rows" localSheetId="35">#REF!</definedName>
    <definedName name="PS_Rows" localSheetId="34">#REF!</definedName>
    <definedName name="PS_Rows" localSheetId="30">#REF!</definedName>
    <definedName name="pup" localSheetId="33">#REF!</definedName>
    <definedName name="pup" localSheetId="35">#REF!</definedName>
    <definedName name="pup" localSheetId="34">#REF!</definedName>
    <definedName name="pup" localSheetId="30">#REF!</definedName>
    <definedName name="Pupil" localSheetId="33">'[21]Pupil Numbers'!#REF!</definedName>
    <definedName name="Pupil" localSheetId="35">'[21]Pupil Numbers'!#REF!</definedName>
    <definedName name="Pupil" localSheetId="34">'[21]Pupil Numbers'!#REF!</definedName>
    <definedName name="Pupil" localSheetId="30">'[21]Pupil Numbers'!#REF!</definedName>
    <definedName name="pupil.support.expend" localSheetId="33">#REF!</definedName>
    <definedName name="pupil.support.expend" localSheetId="35">#REF!</definedName>
    <definedName name="pupil.support.expend" localSheetId="34">#REF!</definedName>
    <definedName name="pupil.support.expend" localSheetId="30">#REF!</definedName>
    <definedName name="pupil.support.income" localSheetId="33">#REF!</definedName>
    <definedName name="pupil.support.income" localSheetId="35">#REF!</definedName>
    <definedName name="pupil.support.income" localSheetId="34">#REF!</definedName>
    <definedName name="pupil.support.income" localSheetId="30">#REF!</definedName>
    <definedName name="Pupil_numbers" localSheetId="33">#REF!</definedName>
    <definedName name="Pupil_numbers" localSheetId="35">#REF!</definedName>
    <definedName name="Pupil_numbers" localSheetId="34">#REF!</definedName>
    <definedName name="Pupil_numbers" localSheetId="30">#REF!</definedName>
    <definedName name="PUPIL_SUPPORT" localSheetId="33">#REF!</definedName>
    <definedName name="PUPIL_SUPPORT" localSheetId="35">#REF!</definedName>
    <definedName name="PUPIL_SUPPORT" localSheetId="34">#REF!</definedName>
    <definedName name="PUPIL_SUPPORT" localSheetId="30">#REF!</definedName>
    <definedName name="Pupils" localSheetId="33">[22]MFGreport!#REF!</definedName>
    <definedName name="Pupils" localSheetId="35">[22]MFGreport!#REF!</definedName>
    <definedName name="Pupils" localSheetId="34">[22]MFGreport!#REF!</definedName>
    <definedName name="Pupils" localSheetId="30">[22]MFGreport!#REF!</definedName>
    <definedName name="PupPre" localSheetId="33">#REF!</definedName>
    <definedName name="PupPre" localSheetId="35">#REF!</definedName>
    <definedName name="PupPre" localSheetId="34">#REF!</definedName>
    <definedName name="PupPre" localSheetId="30">#REF!</definedName>
    <definedName name="PVI" localSheetId="33">#REF!</definedName>
    <definedName name="PVI" localSheetId="35">#REF!</definedName>
    <definedName name="PVI" localSheetId="34">#REF!</definedName>
    <definedName name="PVI" localSheetId="30">#REF!</definedName>
    <definedName name="qpupiltotal" localSheetId="33">#REF!</definedName>
    <definedName name="qpupiltotal" localSheetId="35">#REF!</definedName>
    <definedName name="qpupiltotal" localSheetId="34">#REF!</definedName>
    <definedName name="qpupiltotal" localSheetId="30">#REF!</definedName>
    <definedName name="r_ri" localSheetId="33">'[11]Resources Fwd Plan'!#REF!</definedName>
    <definedName name="r_ri" localSheetId="35">'[11]Resources Fwd Plan'!#REF!</definedName>
    <definedName name="r_ri" localSheetId="34">'[11]Resources Fwd Plan'!#REF!</definedName>
    <definedName name="r_ri" localSheetId="30">'[11]Resources Fwd Plan'!#REF!</definedName>
    <definedName name="r_sd" localSheetId="33">#REF!</definedName>
    <definedName name="r_sd" localSheetId="35">#REF!</definedName>
    <definedName name="r_sd" localSheetId="34">#REF!</definedName>
    <definedName name="r_sd" localSheetId="30">#REF!</definedName>
    <definedName name="Rec_Up" localSheetId="33">#REF!</definedName>
    <definedName name="Rec_Up" localSheetId="35">#REF!</definedName>
    <definedName name="Rec_Up" localSheetId="34">#REF!</definedName>
    <definedName name="Rec_Up" localSheetId="30">#REF!</definedName>
    <definedName name="Reference" localSheetId="33">#REF!</definedName>
    <definedName name="Reference" localSheetId="35">#REF!</definedName>
    <definedName name="Reference" localSheetId="34">#REF!</definedName>
    <definedName name="Reference" localSheetId="30">#REF!</definedName>
    <definedName name="rising5.income" localSheetId="33">#REF!</definedName>
    <definedName name="rising5.income" localSheetId="35">#REF!</definedName>
    <definedName name="rising5.income" localSheetId="34">#REF!</definedName>
    <definedName name="rising5.income" localSheetId="30">#REF!</definedName>
    <definedName name="rising5.julypay" localSheetId="33">#REF!</definedName>
    <definedName name="rising5.julypay" localSheetId="35">#REF!</definedName>
    <definedName name="rising5.julypay" localSheetId="34">#REF!</definedName>
    <definedName name="rising5.julypay" localSheetId="30">#REF!</definedName>
    <definedName name="rising5.netexpend" localSheetId="33">#REF!</definedName>
    <definedName name="rising5.netexpend" localSheetId="35">#REF!</definedName>
    <definedName name="rising5.netexpend" localSheetId="34">#REF!</definedName>
    <definedName name="rising5.netexpend" localSheetId="30">#REF!</definedName>
    <definedName name="rising5.novpay" localSheetId="33">#REF!</definedName>
    <definedName name="rising5.novpay" localSheetId="35">#REF!</definedName>
    <definedName name="rising5.novpay" localSheetId="34">#REF!</definedName>
    <definedName name="rising5.novpay" localSheetId="30">#REF!</definedName>
    <definedName name="rising5.othercosts" localSheetId="33">#REF!</definedName>
    <definedName name="rising5.othercosts" localSheetId="35">#REF!</definedName>
    <definedName name="rising5.othercosts" localSheetId="34">#REF!</definedName>
    <definedName name="rising5.othercosts" localSheetId="30">#REF!</definedName>
    <definedName name="rising5.teaching" localSheetId="33">#REF!</definedName>
    <definedName name="rising5.teaching" localSheetId="35">#REF!</definedName>
    <definedName name="rising5.teaching" localSheetId="34">#REF!</definedName>
    <definedName name="rising5.teaching" localSheetId="30">#REF!</definedName>
    <definedName name="risk_ass" localSheetId="33">#REF!</definedName>
    <definedName name="risk_ass" localSheetId="35">#REF!</definedName>
    <definedName name="risk_ass" localSheetId="34">#REF!</definedName>
    <definedName name="risk_ass" localSheetId="30">#REF!</definedName>
    <definedName name="risk_cec" localSheetId="33">#REF!</definedName>
    <definedName name="risk_cec" localSheetId="35">#REF!</definedName>
    <definedName name="risk_cec" localSheetId="34">#REF!</definedName>
    <definedName name="risk_cec" localSheetId="30">#REF!</definedName>
    <definedName name="risk_cexp" localSheetId="33">#REF!</definedName>
    <definedName name="risk_cexp" localSheetId="35">#REF!</definedName>
    <definedName name="risk_cexp" localSheetId="34">#REF!</definedName>
    <definedName name="risk_cexp" localSheetId="30">#REF!</definedName>
    <definedName name="risk_cs" localSheetId="33">#REF!</definedName>
    <definedName name="risk_cs" localSheetId="35">#REF!</definedName>
    <definedName name="risk_cs" localSheetId="34">#REF!</definedName>
    <definedName name="risk_cs" localSheetId="30">#REF!</definedName>
    <definedName name="risk_et" localSheetId="33">#REF!</definedName>
    <definedName name="risk_et" localSheetId="35">#REF!</definedName>
    <definedName name="risk_et" localSheetId="34">#REF!</definedName>
    <definedName name="risk_et" localSheetId="30">#REF!</definedName>
    <definedName name="risk_gov" localSheetId="33">#REF!</definedName>
    <definedName name="risk_gov" localSheetId="35">#REF!</definedName>
    <definedName name="risk_gov" localSheetId="34">#REF!</definedName>
    <definedName name="risk_gov" localSheetId="30">#REF!</definedName>
    <definedName name="risk_hra" localSheetId="33">#REF!</definedName>
    <definedName name="risk_hra" localSheetId="35">#REF!</definedName>
    <definedName name="risk_hra" localSheetId="34">#REF!</definedName>
    <definedName name="risk_hra" localSheetId="30">#REF!</definedName>
    <definedName name="risk_hsg" localSheetId="33">#REF!</definedName>
    <definedName name="risk_hsg" localSheetId="35">#REF!</definedName>
    <definedName name="risk_hsg" localSheetId="34">#REF!</definedName>
    <definedName name="risk_hsg" localSheetId="30">#REF!</definedName>
    <definedName name="risk_pep" localSheetId="33">#REF!</definedName>
    <definedName name="risk_pep" localSheetId="35">#REF!</definedName>
    <definedName name="risk_pep" localSheetId="34">#REF!</definedName>
    <definedName name="risk_pep" localSheetId="30">#REF!</definedName>
    <definedName name="risk_r" localSheetId="33">#REF!</definedName>
    <definedName name="risk_r" localSheetId="35">#REF!</definedName>
    <definedName name="risk_r" localSheetId="34">#REF!</definedName>
    <definedName name="risk_r" localSheetId="30">#REF!</definedName>
    <definedName name="risk_sd" localSheetId="33">#REF!</definedName>
    <definedName name="risk_sd" localSheetId="35">#REF!</definedName>
    <definedName name="risk_sd" localSheetId="34">#REF!</definedName>
    <definedName name="risk_sd" localSheetId="30">#REF!</definedName>
    <definedName name="risk_speg" localSheetId="33">#REF!</definedName>
    <definedName name="risk_speg" localSheetId="35">#REF!</definedName>
    <definedName name="risk_speg" localSheetId="34">#REF!</definedName>
    <definedName name="risk_speg" localSheetId="30">#REF!</definedName>
    <definedName name="RorTot_2" localSheetId="33">#REF!</definedName>
    <definedName name="RorTot_2" localSheetId="35">#REF!</definedName>
    <definedName name="RorTot_2" localSheetId="34">#REF!</definedName>
    <definedName name="RorTot_2" localSheetId="30">#REF!</definedName>
    <definedName name="RorTot1" localSheetId="33">#REF!</definedName>
    <definedName name="RorTot1" localSheetId="35">#REF!</definedName>
    <definedName name="RorTot1" localSheetId="34">#REF!</definedName>
    <definedName name="RorTot1" localSheetId="30">#REF!</definedName>
    <definedName name="rownames" localSheetId="33">#REF!</definedName>
    <definedName name="rownames" localSheetId="35">#REF!</definedName>
    <definedName name="rownames" localSheetId="34">#REF!</definedName>
    <definedName name="rownames" localSheetId="30">#REF!</definedName>
    <definedName name="RowTot" localSheetId="33">#REF!</definedName>
    <definedName name="RowTot" localSheetId="35">#REF!</definedName>
    <definedName name="RowTot" localSheetId="34">#REF!</definedName>
    <definedName name="RowTot" localSheetId="30">#REF!</definedName>
    <definedName name="RowTot_1" localSheetId="33">#REF!</definedName>
    <definedName name="RowTot_1" localSheetId="35">#REF!</definedName>
    <definedName name="RowTot_1" localSheetId="34">#REF!</definedName>
    <definedName name="RowTot_1" localSheetId="30">#REF!</definedName>
    <definedName name="RowTot_16" localSheetId="33">#REF!</definedName>
    <definedName name="RowTot_16" localSheetId="35">#REF!</definedName>
    <definedName name="RowTot_16" localSheetId="34">#REF!</definedName>
    <definedName name="RowTot_16" localSheetId="30">#REF!</definedName>
    <definedName name="RowTot_17" localSheetId="33">#REF!</definedName>
    <definedName name="RowTot_17" localSheetId="35">#REF!</definedName>
    <definedName name="RowTot_17" localSheetId="34">#REF!</definedName>
    <definedName name="RowTot_17" localSheetId="30">#REF!</definedName>
    <definedName name="RowTot_2" localSheetId="33">#REF!</definedName>
    <definedName name="RowTot_2" localSheetId="35">#REF!</definedName>
    <definedName name="RowTot_2" localSheetId="34">#REF!</definedName>
    <definedName name="RowTot_2" localSheetId="30">#REF!</definedName>
    <definedName name="RowTot_3" localSheetId="33">#REF!</definedName>
    <definedName name="RowTot_3" localSheetId="35">#REF!</definedName>
    <definedName name="RowTot_3" localSheetId="34">#REF!</definedName>
    <definedName name="RowTot_3" localSheetId="30">#REF!</definedName>
    <definedName name="RowTot_4" localSheetId="33">#REF!</definedName>
    <definedName name="RowTot_4" localSheetId="35">#REF!</definedName>
    <definedName name="RowTot_4" localSheetId="34">#REF!</definedName>
    <definedName name="RowTot_4" localSheetId="30">#REF!</definedName>
    <definedName name="RowTot_5" localSheetId="33">#REF!</definedName>
    <definedName name="RowTot_5" localSheetId="35">#REF!</definedName>
    <definedName name="RowTot_5" localSheetId="34">#REF!</definedName>
    <definedName name="RowTot_5" localSheetId="30">#REF!</definedName>
    <definedName name="RowTot_6" localSheetId="33">#REF!</definedName>
    <definedName name="RowTot_6" localSheetId="35">#REF!</definedName>
    <definedName name="RowTot_6" localSheetId="34">#REF!</definedName>
    <definedName name="RowTot_6" localSheetId="30">#REF!</definedName>
    <definedName name="SAPBEXdnldView" hidden="1">"BCEJYAJ6X8YV681YS90CP9DMD"</definedName>
    <definedName name="SAPBEXsysID" hidden="1">"BWP"</definedName>
    <definedName name="Scale_factor" localSheetId="33">#REF!</definedName>
    <definedName name="Scale_factor" localSheetId="35">#REF!</definedName>
    <definedName name="Scale_factor" localSheetId="34">#REF!</definedName>
    <definedName name="Scale_factor" localSheetId="30">#REF!</definedName>
    <definedName name="school_Note" localSheetId="33">#REF!</definedName>
    <definedName name="school_Note" localSheetId="35">#REF!</definedName>
    <definedName name="school_Note" localSheetId="34">#REF!</definedName>
    <definedName name="school_Note" localSheetId="30">#REF!</definedName>
    <definedName name="SCHOOL_TRANSPORT" localSheetId="33">#REF!</definedName>
    <definedName name="SCHOOL_TRANSPORT" localSheetId="35">#REF!</definedName>
    <definedName name="SCHOOL_TRANSPORT" localSheetId="34">#REF!</definedName>
    <definedName name="SCHOOL_TRANSPORT" localSheetId="30">#REF!</definedName>
    <definedName name="School_URN_ChartData" localSheetId="33">#REF!</definedName>
    <definedName name="School_URN_ChartData" localSheetId="35">#REF!</definedName>
    <definedName name="School_URN_ChartData" localSheetId="34">#REF!</definedName>
    <definedName name="School_URN_ChartData" localSheetId="30">#REF!</definedName>
    <definedName name="School_URN_DD" localSheetId="33">'[10]G) De Delegation'!#REF!</definedName>
    <definedName name="School_URN_DD" localSheetId="35">'[10]G) De Delegation'!#REF!</definedName>
    <definedName name="School_URN_DD" localSheetId="34">'[10]G) De Delegation'!#REF!</definedName>
    <definedName name="School_URN_DD" localSheetId="30">'[10]G) De Delegation'!#REF!</definedName>
    <definedName name="School_URN_Input" localSheetId="33">#REF!</definedName>
    <definedName name="School_URN_Input" localSheetId="35">#REF!</definedName>
    <definedName name="School_URN_Input" localSheetId="34">#REF!</definedName>
    <definedName name="School_URN_Input" localSheetId="30">#REF!</definedName>
    <definedName name="School_URN_NDShare" localSheetId="33">'[10]F) New Delegation Control'!#REF!</definedName>
    <definedName name="School_URN_NDShare" localSheetId="35">'[10]F) New Delegation Control'!#REF!</definedName>
    <definedName name="School_URN_NDShare" localSheetId="34">'[10]F) New Delegation Control'!#REF!</definedName>
    <definedName name="School_URN_NDShare" localSheetId="30">'[10]F) New Delegation Control'!#REF!</definedName>
    <definedName name="Schools" localSheetId="33">#REF!</definedName>
    <definedName name="Schools" localSheetId="35">#REF!</definedName>
    <definedName name="Schools" localSheetId="34">#REF!</definedName>
    <definedName name="Schools" localSheetId="30">#REF!</definedName>
    <definedName name="SchRow_Tot" localSheetId="33">#REF!</definedName>
    <definedName name="SchRow_Tot" localSheetId="35">#REF!</definedName>
    <definedName name="SchRow_Tot" localSheetId="34">#REF!</definedName>
    <definedName name="SchRow_Tot" localSheetId="30">#REF!</definedName>
    <definedName name="SchRowTot" localSheetId="33">#REF!</definedName>
    <definedName name="SchRowTot" localSheetId="35">#REF!</definedName>
    <definedName name="SchRowTot" localSheetId="34">#REF!</definedName>
    <definedName name="SchRowTot" localSheetId="30">#REF!</definedName>
    <definedName name="sd_e" localSheetId="33">#REF!</definedName>
    <definedName name="sd_e" localSheetId="35">#REF!</definedName>
    <definedName name="sd_e" localSheetId="34">#REF!</definedName>
    <definedName name="sd_e" localSheetId="30">#REF!</definedName>
    <definedName name="sd_fye" localSheetId="33">#REF!</definedName>
    <definedName name="sd_fye" localSheetId="35">#REF!</definedName>
    <definedName name="sd_fye" localSheetId="34">#REF!</definedName>
    <definedName name="sd_fye" localSheetId="30">#REF!</definedName>
    <definedName name="sd_p" localSheetId="33">#REF!</definedName>
    <definedName name="sd_p" localSheetId="35">#REF!</definedName>
    <definedName name="sd_p" localSheetId="34">#REF!</definedName>
    <definedName name="sd_p" localSheetId="30">#REF!</definedName>
    <definedName name="sd_r" localSheetId="33">#REF!</definedName>
    <definedName name="sd_r" localSheetId="35">#REF!</definedName>
    <definedName name="sd_r" localSheetId="34">#REF!</definedName>
    <definedName name="sd_r" localSheetId="30">#REF!</definedName>
    <definedName name="sd_ri" localSheetId="33">#REF!</definedName>
    <definedName name="sd_ri" localSheetId="35">#REF!</definedName>
    <definedName name="sd_ri" localSheetId="34">#REF!</definedName>
    <definedName name="sd_ri" localSheetId="30">#REF!</definedName>
    <definedName name="sdfye" localSheetId="33">#REF!</definedName>
    <definedName name="sdfye" localSheetId="35">#REF!</definedName>
    <definedName name="sdfye" localSheetId="34">#REF!</definedName>
    <definedName name="sdfye" localSheetId="30">#REF!</definedName>
    <definedName name="sec.average.sal" localSheetId="33">'[7]Inputs for SWGE Forecasting'!#REF!</definedName>
    <definedName name="sec.average.sal" localSheetId="35">'[7]Inputs for SWGE Forecasting'!#REF!</definedName>
    <definedName name="sec.average.sal" localSheetId="34">'[7]Inputs for SWGE Forecasting'!#REF!</definedName>
    <definedName name="sec.average.sal" localSheetId="30">'[7]Inputs for SWGE Forecasting'!#REF!</definedName>
    <definedName name="sec.enhancement" localSheetId="33">'[7]Inputs for SWGE Forecasting'!#REF!</definedName>
    <definedName name="sec.enhancement" localSheetId="35">'[7]Inputs for SWGE Forecasting'!#REF!</definedName>
    <definedName name="sec.enhancement" localSheetId="34">'[7]Inputs for SWGE Forecasting'!#REF!</definedName>
    <definedName name="sec.enhancement" localSheetId="30">'[7]Inputs for SWGE Forecasting'!#REF!</definedName>
    <definedName name="sec.entitlement" localSheetId="33">'[7]Inputs for SWGE Forecasting'!#REF!</definedName>
    <definedName name="sec.entitlement" localSheetId="35">'[7]Inputs for SWGE Forecasting'!#REF!</definedName>
    <definedName name="sec.entitlement" localSheetId="34">'[7]Inputs for SWGE Forecasting'!#REF!</definedName>
    <definedName name="sec.entitlement" localSheetId="30">'[7]Inputs for SWGE Forecasting'!#REF!</definedName>
    <definedName name="sec.mortality" localSheetId="33">'[7]Inputs for SWGE Forecasting'!#REF!</definedName>
    <definedName name="sec.mortality" localSheetId="35">'[7]Inputs for SWGE Forecasting'!#REF!</definedName>
    <definedName name="sec.mortality" localSheetId="34">'[7]Inputs for SWGE Forecasting'!#REF!</definedName>
    <definedName name="sec.mortality" localSheetId="30">'[7]Inputs for SWGE Forecasting'!#REF!</definedName>
    <definedName name="sec.other.nonpay" localSheetId="33">#REF!</definedName>
    <definedName name="sec.other.nonpay" localSheetId="35">#REF!</definedName>
    <definedName name="sec.other.nonpay" localSheetId="34">#REF!</definedName>
    <definedName name="sec.other.nonpay" localSheetId="30">#REF!</definedName>
    <definedName name="SEC.PRC" localSheetId="33">'[6]Inputs for SWGE Forecasting'!#REF!</definedName>
    <definedName name="SEC.PRC" localSheetId="35">'[6]Inputs for SWGE Forecasting'!#REF!</definedName>
    <definedName name="SEC.PRC" localSheetId="34">'[6]Inputs for SWGE Forecasting'!#REF!</definedName>
    <definedName name="SEC.PRC" localSheetId="30">'[6]Inputs for SWGE Forecasting'!#REF!</definedName>
    <definedName name="sec.prc.nos" localSheetId="33">'[7]Inputs for SWGE Forecasting'!#REF!</definedName>
    <definedName name="sec.prc.nos" localSheetId="35">'[7]Inputs for SWGE Forecasting'!#REF!</definedName>
    <definedName name="sec.prc.nos" localSheetId="34">'[7]Inputs for SWGE Forecasting'!#REF!</definedName>
    <definedName name="sec.prc.nos" localSheetId="30">'[7]Inputs for SWGE Forecasting'!#REF!</definedName>
    <definedName name="sec.redundancy" localSheetId="33">'[7]Inputs for SWGE Forecasting'!#REF!</definedName>
    <definedName name="sec.redundancy" localSheetId="35">'[7]Inputs for SWGE Forecasting'!#REF!</definedName>
    <definedName name="sec.redundancy" localSheetId="34">'[7]Inputs for SWGE Forecasting'!#REF!</definedName>
    <definedName name="sec.redundancy" localSheetId="30">'[7]Inputs for SWGE Forecasting'!#REF!</definedName>
    <definedName name="sec.sect.adj" localSheetId="33">'[6]Inputs for SWGE Forecasting'!#REF!</definedName>
    <definedName name="sec.sect.adj" localSheetId="35">'[6]Inputs for SWGE Forecasting'!#REF!</definedName>
    <definedName name="sec.sect.adj" localSheetId="34">'[6]Inputs for SWGE Forecasting'!#REF!</definedName>
    <definedName name="sec.sect.adj" localSheetId="30">'[6]Inputs for SWGE Forecasting'!#REF!</definedName>
    <definedName name="sec.total.retirees" localSheetId="33">'[7]Inputs for SWGE Forecasting'!#REF!</definedName>
    <definedName name="sec.total.retirees" localSheetId="35">'[7]Inputs for SWGE Forecasting'!#REF!</definedName>
    <definedName name="sec.total.retirees" localSheetId="34">'[7]Inputs for SWGE Forecasting'!#REF!</definedName>
    <definedName name="sec.total.retirees" localSheetId="30">'[7]Inputs for SWGE Forecasting'!#REF!</definedName>
    <definedName name="sec_rows" localSheetId="33">#REF!</definedName>
    <definedName name="sec_rows" localSheetId="35">#REF!</definedName>
    <definedName name="sec_rows" localSheetId="34">#REF!</definedName>
    <definedName name="sec_rows" localSheetId="30">#REF!</definedName>
    <definedName name="second.fees.cost" localSheetId="33">#REF!</definedName>
    <definedName name="second.fees.cost" localSheetId="35">#REF!</definedName>
    <definedName name="second.fees.cost" localSheetId="34">#REF!</definedName>
    <definedName name="second.fees.cost" localSheetId="30">#REF!</definedName>
    <definedName name="second.subtotal" localSheetId="33">#REF!</definedName>
    <definedName name="second.subtotal" localSheetId="35">#REF!</definedName>
    <definedName name="second.subtotal" localSheetId="34">#REF!</definedName>
    <definedName name="second.subtotal" localSheetId="30">#REF!</definedName>
    <definedName name="secondary" localSheetId="33">#REF!,#REF!,#REF!</definedName>
    <definedName name="secondary" localSheetId="35">#REF!,#REF!,#REF!</definedName>
    <definedName name="secondary" localSheetId="34">#REF!,#REF!,#REF!</definedName>
    <definedName name="secondary" localSheetId="30">#REF!,#REF!,#REF!</definedName>
    <definedName name="secondary.prc.costs" localSheetId="33">'[7]PRC Repricing Factor'!#REF!</definedName>
    <definedName name="secondary.prc.costs" localSheetId="35">'[7]PRC Repricing Factor'!#REF!</definedName>
    <definedName name="secondary.prc.costs" localSheetId="34">'[7]PRC Repricing Factor'!#REF!</definedName>
    <definedName name="secondary.prc.costs" localSheetId="30">'[7]PRC Repricing Factor'!#REF!</definedName>
    <definedName name="secondary.prc.index" localSheetId="33">'[7]PRC Repricing Factor'!#REF!</definedName>
    <definedName name="secondary.prc.index" localSheetId="35">'[7]PRC Repricing Factor'!#REF!</definedName>
    <definedName name="secondary.prc.index" localSheetId="34">'[7]PRC Repricing Factor'!#REF!</definedName>
    <definedName name="secondary.prc.index" localSheetId="30">'[7]PRC Repricing Factor'!#REF!</definedName>
    <definedName name="Secondary_new" localSheetId="33">#REF!</definedName>
    <definedName name="Secondary_new" localSheetId="35">#REF!</definedName>
    <definedName name="Secondary_new" localSheetId="34">#REF!</definedName>
    <definedName name="Secondary_new" localSheetId="30">#REF!</definedName>
    <definedName name="sep" localSheetId="33">[8]TRANS!#REF!</definedName>
    <definedName name="sep" localSheetId="35">[8]TRANS!#REF!</definedName>
    <definedName name="sep" localSheetId="34">[8]TRANS!#REF!</definedName>
    <definedName name="sep" localSheetId="30">[8]TRANS!#REF!</definedName>
    <definedName name="September" localSheetId="33">[8]TRANS!#REF!</definedName>
    <definedName name="September" localSheetId="35">[8]TRANS!#REF!</definedName>
    <definedName name="September" localSheetId="34">[8]TRANS!#REF!</definedName>
    <definedName name="September" localSheetId="30">[8]TRANS!#REF!</definedName>
    <definedName name="Setting" localSheetId="33">#REF!</definedName>
    <definedName name="Setting" localSheetId="35">#REF!</definedName>
    <definedName name="Setting" localSheetId="34">#REF!</definedName>
    <definedName name="Setting" localSheetId="30">#REF!</definedName>
    <definedName name="Settings" localSheetId="33">#REF!</definedName>
    <definedName name="Settings" localSheetId="35">#REF!</definedName>
    <definedName name="Settings" localSheetId="34">#REF!</definedName>
    <definedName name="Settings" localSheetId="30">#REF!</definedName>
    <definedName name="sheet" localSheetId="33">#REF!</definedName>
    <definedName name="sheet" localSheetId="35">#REF!</definedName>
    <definedName name="sheet" localSheetId="34">#REF!</definedName>
    <definedName name="sheet" localSheetId="30">#REF!</definedName>
    <definedName name="SIXTHFORM" localSheetId="33">#REF!</definedName>
    <definedName name="SIXTHFORM" localSheetId="35">#REF!</definedName>
    <definedName name="SIXTHFORM" localSheetId="34">#REF!</definedName>
    <definedName name="SIXTHFORM" localSheetId="30">#REF!</definedName>
    <definedName name="SLASC" localSheetId="33">#REF!</definedName>
    <definedName name="SLASC" localSheetId="35">#REF!</definedName>
    <definedName name="SLASC" localSheetId="34">#REF!</definedName>
    <definedName name="SLASC" localSheetId="30">#REF!</definedName>
    <definedName name="SMDTot" localSheetId="33">#REF!</definedName>
    <definedName name="SMDTot" localSheetId="35">#REF!</definedName>
    <definedName name="SMDTot" localSheetId="34">#REF!</definedName>
    <definedName name="SMDTot" localSheetId="30">#REF!</definedName>
    <definedName name="smrow" localSheetId="33">#REF!</definedName>
    <definedName name="smrow" localSheetId="35">#REF!</definedName>
    <definedName name="smrow" localSheetId="34">#REF!</definedName>
    <definedName name="smrow" localSheetId="30">#REF!</definedName>
    <definedName name="SP_Rows" localSheetId="33">#REF!</definedName>
    <definedName name="SP_Rows" localSheetId="35">#REF!</definedName>
    <definedName name="SP_Rows" localSheetId="34">#REF!</definedName>
    <definedName name="SP_Rows" localSheetId="30">#REF!</definedName>
    <definedName name="Sparsity_Scaled" localSheetId="33">[23]UnitValues!#REF!</definedName>
    <definedName name="Sparsity_Scaled" localSheetId="35">[23]UnitValues!#REF!</definedName>
    <definedName name="Sparsity_Scaled" localSheetId="34">[23]UnitValues!#REF!</definedName>
    <definedName name="Sparsity_Scaled" localSheetId="30">[23]UnitValues!#REF!</definedName>
    <definedName name="spe_rows" localSheetId="33">#REF!</definedName>
    <definedName name="spe_rows" localSheetId="35">#REF!</definedName>
    <definedName name="spe_rows" localSheetId="34">#REF!</definedName>
    <definedName name="spe_rows" localSheetId="30">#REF!</definedName>
    <definedName name="spec.average.sal" localSheetId="33">'[7]Inputs for SWGE Forecasting'!#REF!</definedName>
    <definedName name="spec.average.sal" localSheetId="35">'[7]Inputs for SWGE Forecasting'!#REF!</definedName>
    <definedName name="spec.average.sal" localSheetId="34">'[7]Inputs for SWGE Forecasting'!#REF!</definedName>
    <definedName name="spec.average.sal" localSheetId="30">'[7]Inputs for SWGE Forecasting'!#REF!</definedName>
    <definedName name="spec.enhancement" localSheetId="33">'[7]Inputs for SWGE Forecasting'!#REF!</definedName>
    <definedName name="spec.enhancement" localSheetId="35">'[7]Inputs for SWGE Forecasting'!#REF!</definedName>
    <definedName name="spec.enhancement" localSheetId="34">'[7]Inputs for SWGE Forecasting'!#REF!</definedName>
    <definedName name="spec.enhancement" localSheetId="30">'[7]Inputs for SWGE Forecasting'!#REF!</definedName>
    <definedName name="spec.entitlement" localSheetId="33">'[7]Inputs for SWGE Forecasting'!#REF!</definedName>
    <definedName name="spec.entitlement" localSheetId="35">'[7]Inputs for SWGE Forecasting'!#REF!</definedName>
    <definedName name="spec.entitlement" localSheetId="34">'[7]Inputs for SWGE Forecasting'!#REF!</definedName>
    <definedName name="spec.entitlement" localSheetId="30">'[7]Inputs for SWGE Forecasting'!#REF!</definedName>
    <definedName name="spec.mortality" localSheetId="33">'[7]Inputs for SWGE Forecasting'!#REF!</definedName>
    <definedName name="spec.mortality" localSheetId="35">'[7]Inputs for SWGE Forecasting'!#REF!</definedName>
    <definedName name="spec.mortality" localSheetId="34">'[7]Inputs for SWGE Forecasting'!#REF!</definedName>
    <definedName name="spec.mortality" localSheetId="30">'[7]Inputs for SWGE Forecasting'!#REF!</definedName>
    <definedName name="spec.prc.nos" localSheetId="33">'[7]Inputs for SWGE Forecasting'!#REF!</definedName>
    <definedName name="spec.prc.nos" localSheetId="35">'[7]Inputs for SWGE Forecasting'!#REF!</definedName>
    <definedName name="spec.prc.nos" localSheetId="34">'[7]Inputs for SWGE Forecasting'!#REF!</definedName>
    <definedName name="spec.prc.nos" localSheetId="30">'[7]Inputs for SWGE Forecasting'!#REF!</definedName>
    <definedName name="spec.redundancy" localSheetId="33">'[7]Inputs for SWGE Forecasting'!#REF!</definedName>
    <definedName name="spec.redundancy" localSheetId="35">'[7]Inputs for SWGE Forecasting'!#REF!</definedName>
    <definedName name="spec.redundancy" localSheetId="34">'[7]Inputs for SWGE Forecasting'!#REF!</definedName>
    <definedName name="spec.redundancy" localSheetId="30">'[7]Inputs for SWGE Forecasting'!#REF!</definedName>
    <definedName name="spec.sect.adj" localSheetId="33">'[6]Inputs for SWGE Forecasting'!#REF!</definedName>
    <definedName name="spec.sect.adj" localSheetId="35">'[6]Inputs for SWGE Forecasting'!#REF!</definedName>
    <definedName name="spec.sect.adj" localSheetId="34">'[6]Inputs for SWGE Forecasting'!#REF!</definedName>
    <definedName name="spec.sect.adj" localSheetId="30">'[6]Inputs for SWGE Forecasting'!#REF!</definedName>
    <definedName name="spec.total.retirees" localSheetId="33">'[7]Inputs for SWGE Forecasting'!#REF!</definedName>
    <definedName name="spec.total.retirees" localSheetId="35">'[7]Inputs for SWGE Forecasting'!#REF!</definedName>
    <definedName name="spec.total.retirees" localSheetId="34">'[7]Inputs for SWGE Forecasting'!#REF!</definedName>
    <definedName name="spec.total.retirees" localSheetId="30">'[7]Inputs for SWGE Forecasting'!#REF!</definedName>
    <definedName name="spechide" localSheetId="33">#REF!</definedName>
    <definedName name="spechide" localSheetId="35">#REF!</definedName>
    <definedName name="spechide" localSheetId="34">#REF!</definedName>
    <definedName name="spechide" localSheetId="30">#REF!</definedName>
    <definedName name="special" localSheetId="33">#REF!,#REF!</definedName>
    <definedName name="special" localSheetId="35">#REF!,#REF!</definedName>
    <definedName name="special" localSheetId="34">#REF!,#REF!</definedName>
    <definedName name="special" localSheetId="30">#REF!,#REF!</definedName>
    <definedName name="special.fees.cost" localSheetId="33">#REF!</definedName>
    <definedName name="special.fees.cost" localSheetId="35">#REF!</definedName>
    <definedName name="special.fees.cost" localSheetId="34">#REF!</definedName>
    <definedName name="special.fees.cost" localSheetId="30">#REF!</definedName>
    <definedName name="special.income.tot" localSheetId="33">#REF!</definedName>
    <definedName name="special.income.tot" localSheetId="35">#REF!</definedName>
    <definedName name="special.income.tot" localSheetId="34">#REF!</definedName>
    <definedName name="special.income.tot" localSheetId="30">#REF!</definedName>
    <definedName name="special.net.expend" localSheetId="33">#REF!</definedName>
    <definedName name="special.net.expend" localSheetId="35">#REF!</definedName>
    <definedName name="special.net.expend" localSheetId="34">#REF!</definedName>
    <definedName name="special.net.expend" localSheetId="30">#REF!</definedName>
    <definedName name="special.other.nonpay" localSheetId="33">#REF!</definedName>
    <definedName name="special.other.nonpay" localSheetId="35">#REF!</definedName>
    <definedName name="special.other.nonpay" localSheetId="34">#REF!</definedName>
    <definedName name="special.other.nonpay" localSheetId="30">#REF!</definedName>
    <definedName name="special.prc.costs" localSheetId="33">'[7]PRC Repricing Factor'!#REF!</definedName>
    <definedName name="special.prc.costs" localSheetId="35">'[7]PRC Repricing Factor'!#REF!</definedName>
    <definedName name="special.prc.costs" localSheetId="34">'[7]PRC Repricing Factor'!#REF!</definedName>
    <definedName name="special.prc.costs" localSheetId="30">'[7]PRC Repricing Factor'!#REF!</definedName>
    <definedName name="special.prc.index" localSheetId="33">'[7]PRC Repricing Factor'!#REF!</definedName>
    <definedName name="special.prc.index" localSheetId="35">'[7]PRC Repricing Factor'!#REF!</definedName>
    <definedName name="special.prc.index" localSheetId="34">'[7]PRC Repricing Factor'!#REF!</definedName>
    <definedName name="special.prc.index" localSheetId="30">'[7]PRC Repricing Factor'!#REF!</definedName>
    <definedName name="special.subtotal" localSheetId="33">#REF!</definedName>
    <definedName name="special.subtotal" localSheetId="35">#REF!</definedName>
    <definedName name="special.subtotal" localSheetId="34">#REF!</definedName>
    <definedName name="special.subtotal" localSheetId="30">#REF!</definedName>
    <definedName name="SPECIAL_FACTOR" localSheetId="33">'[6]Statemented Adjustment Factor '!#REF!</definedName>
    <definedName name="SPECIAL_FACTOR" localSheetId="35">'[6]Statemented Adjustment Factor '!#REF!</definedName>
    <definedName name="SPECIAL_FACTOR" localSheetId="34">'[6]Statemented Adjustment Factor '!#REF!</definedName>
    <definedName name="SPECIAL_FACTOR" localSheetId="30">'[6]Statemented Adjustment Factor '!#REF!</definedName>
    <definedName name="speg_e" localSheetId="33">#REF!</definedName>
    <definedName name="speg_e" localSheetId="35">#REF!</definedName>
    <definedName name="speg_e" localSheetId="34">#REF!</definedName>
    <definedName name="speg_e" localSheetId="30">#REF!</definedName>
    <definedName name="speg_fye" localSheetId="33">#REF!</definedName>
    <definedName name="speg_fye" localSheetId="35">#REF!</definedName>
    <definedName name="speg_fye" localSheetId="34">#REF!</definedName>
    <definedName name="speg_fye" localSheetId="30">#REF!</definedName>
    <definedName name="speg_p" localSheetId="33">#REF!</definedName>
    <definedName name="speg_p" localSheetId="35">#REF!</definedName>
    <definedName name="speg_p" localSheetId="34">#REF!</definedName>
    <definedName name="speg_p" localSheetId="30">#REF!</definedName>
    <definedName name="speg_r" localSheetId="33">#REF!</definedName>
    <definedName name="speg_r" localSheetId="35">#REF!</definedName>
    <definedName name="speg_r" localSheetId="34">#REF!</definedName>
    <definedName name="speg_r" localSheetId="30">#REF!</definedName>
    <definedName name="speg_ri" localSheetId="33">#REF!</definedName>
    <definedName name="speg_ri" localSheetId="35">#REF!</definedName>
    <definedName name="speg_ri" localSheetId="34">#REF!</definedName>
    <definedName name="speg_ri" localSheetId="30">#REF!</definedName>
    <definedName name="SProw" localSheetId="33">#REF!</definedName>
    <definedName name="SProw" localSheetId="35">#REF!</definedName>
    <definedName name="SProw" localSheetId="34">#REF!</definedName>
    <definedName name="SProw" localSheetId="30">#REF!</definedName>
    <definedName name="SPSS" localSheetId="33">#REF!</definedName>
    <definedName name="SPSS" localSheetId="35">#REF!</definedName>
    <definedName name="SPSS" localSheetId="34">#REF!</definedName>
    <definedName name="SPSS" localSheetId="30">#REF!</definedName>
    <definedName name="Srow" localSheetId="33">#REF!</definedName>
    <definedName name="Srow" localSheetId="35">#REF!</definedName>
    <definedName name="Srow" localSheetId="34">#REF!</definedName>
    <definedName name="Srow" localSheetId="30">#REF!</definedName>
    <definedName name="SS_Rows" localSheetId="33">#REF!</definedName>
    <definedName name="SS_Rows" localSheetId="35">#REF!</definedName>
    <definedName name="SS_Rows" localSheetId="34">#REF!</definedName>
    <definedName name="SS_Rows" localSheetId="30">#REF!</definedName>
    <definedName name="Standard" localSheetId="33">#REF!</definedName>
    <definedName name="Standard" localSheetId="35">#REF!</definedName>
    <definedName name="Standard" localSheetId="34">#REF!</definedName>
    <definedName name="Standard" localSheetId="30">#REF!</definedName>
    <definedName name="StartCol_7" localSheetId="33">#REF!</definedName>
    <definedName name="StartCol_7" localSheetId="35">#REF!</definedName>
    <definedName name="StartCol_7" localSheetId="34">#REF!</definedName>
    <definedName name="StartCol_7" localSheetId="30">#REF!</definedName>
    <definedName name="StartCol1" localSheetId="33">#REF!</definedName>
    <definedName name="StartCol1" localSheetId="35">#REF!</definedName>
    <definedName name="StartCol1" localSheetId="34">#REF!</definedName>
    <definedName name="StartCol1" localSheetId="30">#REF!</definedName>
    <definedName name="StartCol10" localSheetId="33">#REF!</definedName>
    <definedName name="StartCol10" localSheetId="35">#REF!</definedName>
    <definedName name="StartCol10" localSheetId="34">#REF!</definedName>
    <definedName name="StartCol10" localSheetId="30">#REF!</definedName>
    <definedName name="StartCol11" localSheetId="33">#REF!</definedName>
    <definedName name="StartCol11" localSheetId="35">#REF!</definedName>
    <definedName name="StartCol11" localSheetId="34">#REF!</definedName>
    <definedName name="StartCol11" localSheetId="30">#REF!</definedName>
    <definedName name="StartCol12" localSheetId="33">#REF!</definedName>
    <definedName name="StartCol12" localSheetId="35">#REF!</definedName>
    <definedName name="StartCol12" localSheetId="34">#REF!</definedName>
    <definedName name="StartCol12" localSheetId="30">#REF!</definedName>
    <definedName name="StartCol13" localSheetId="33">#REF!</definedName>
    <definedName name="StartCol13" localSheetId="35">#REF!</definedName>
    <definedName name="StartCol13" localSheetId="34">#REF!</definedName>
    <definedName name="StartCol13" localSheetId="30">#REF!</definedName>
    <definedName name="StartCol14" localSheetId="33">#REF!</definedName>
    <definedName name="StartCol14" localSheetId="35">#REF!</definedName>
    <definedName name="StartCol14" localSheetId="34">#REF!</definedName>
    <definedName name="StartCol14" localSheetId="30">#REF!</definedName>
    <definedName name="StartCol15" localSheetId="33">#REF!</definedName>
    <definedName name="StartCol15" localSheetId="35">#REF!</definedName>
    <definedName name="StartCol15" localSheetId="34">#REF!</definedName>
    <definedName name="StartCol15" localSheetId="30">#REF!</definedName>
    <definedName name="StartCol16" localSheetId="33">#REF!</definedName>
    <definedName name="StartCol16" localSheetId="35">#REF!</definedName>
    <definedName name="StartCol16" localSheetId="34">#REF!</definedName>
    <definedName name="StartCol16" localSheetId="30">#REF!</definedName>
    <definedName name="StartCol17" localSheetId="33">#REF!</definedName>
    <definedName name="StartCol17" localSheetId="35">#REF!</definedName>
    <definedName name="StartCol17" localSheetId="34">#REF!</definedName>
    <definedName name="StartCol17" localSheetId="30">#REF!</definedName>
    <definedName name="StartCol18" localSheetId="33">#REF!</definedName>
    <definedName name="StartCol18" localSheetId="35">#REF!</definedName>
    <definedName name="StartCol18" localSheetId="34">#REF!</definedName>
    <definedName name="StartCol18" localSheetId="30">#REF!</definedName>
    <definedName name="StartCol19" localSheetId="33">#REF!</definedName>
    <definedName name="StartCol19" localSheetId="35">#REF!</definedName>
    <definedName name="StartCol19" localSheetId="34">#REF!</definedName>
    <definedName name="StartCol19" localSheetId="30">#REF!</definedName>
    <definedName name="StartCol2" localSheetId="33">#REF!</definedName>
    <definedName name="StartCol2" localSheetId="35">#REF!</definedName>
    <definedName name="StartCol2" localSheetId="34">#REF!</definedName>
    <definedName name="StartCol2" localSheetId="30">#REF!</definedName>
    <definedName name="StartCol20" localSheetId="33">#REF!</definedName>
    <definedName name="StartCol20" localSheetId="35">#REF!</definedName>
    <definedName name="StartCol20" localSheetId="34">#REF!</definedName>
    <definedName name="StartCol20" localSheetId="30">#REF!</definedName>
    <definedName name="StartCol3" localSheetId="33">#REF!</definedName>
    <definedName name="StartCol3" localSheetId="35">#REF!</definedName>
    <definedName name="StartCol3" localSheetId="34">#REF!</definedName>
    <definedName name="StartCol3" localSheetId="30">#REF!</definedName>
    <definedName name="StartCol4" localSheetId="33">#REF!</definedName>
    <definedName name="StartCol4" localSheetId="35">#REF!</definedName>
    <definedName name="StartCol4" localSheetId="34">#REF!</definedName>
    <definedName name="StartCol4" localSheetId="30">#REF!</definedName>
    <definedName name="StartCol5" localSheetId="33">#REF!</definedName>
    <definedName name="StartCol5" localSheetId="35">#REF!</definedName>
    <definedName name="StartCol5" localSheetId="34">#REF!</definedName>
    <definedName name="StartCol5" localSheetId="30">#REF!</definedName>
    <definedName name="StartCol6" localSheetId="33">#REF!</definedName>
    <definedName name="StartCol6" localSheetId="35">#REF!</definedName>
    <definedName name="StartCol6" localSheetId="34">#REF!</definedName>
    <definedName name="StartCol6" localSheetId="30">#REF!</definedName>
    <definedName name="StartCol7" localSheetId="33">#REF!</definedName>
    <definedName name="StartCol7" localSheetId="35">#REF!</definedName>
    <definedName name="StartCol7" localSheetId="34">#REF!</definedName>
    <definedName name="StartCol7" localSheetId="30">#REF!</definedName>
    <definedName name="StartCol8" localSheetId="33">#REF!</definedName>
    <definedName name="StartCol8" localSheetId="35">#REF!</definedName>
    <definedName name="StartCol8" localSheetId="34">#REF!</definedName>
    <definedName name="StartCol8" localSheetId="30">#REF!</definedName>
    <definedName name="StartCol9" localSheetId="33">#REF!</definedName>
    <definedName name="StartCol9" localSheetId="35">#REF!</definedName>
    <definedName name="StartCol9" localSheetId="34">#REF!</definedName>
    <definedName name="StartCol9" localSheetId="30">#REF!</definedName>
    <definedName name="startdfes" localSheetId="33">#REF!</definedName>
    <definedName name="startdfes" localSheetId="35">#REF!</definedName>
    <definedName name="startdfes" localSheetId="34">#REF!</definedName>
    <definedName name="startdfes" localSheetId="30">#REF!</definedName>
    <definedName name="SUMMARY" localSheetId="33">#REF!</definedName>
    <definedName name="SUMMARY" localSheetId="35">#REF!</definedName>
    <definedName name="SUMMARY" localSheetId="34">#REF!</definedName>
    <definedName name="SUMMARY" localSheetId="30">#REF!</definedName>
    <definedName name="T_Specialist_Schools_Designated" localSheetId="33">#REF!</definedName>
    <definedName name="T_Specialist_Schools_Designated" localSheetId="35">#REF!</definedName>
    <definedName name="T_Specialist_Schools_Designated" localSheetId="34">#REF!</definedName>
    <definedName name="T_Specialist_Schools_Designated" localSheetId="30">#REF!</definedName>
    <definedName name="T1_School" localSheetId="33">#REF!</definedName>
    <definedName name="T1_School" localSheetId="35">#REF!</definedName>
    <definedName name="T1_School" localSheetId="34">#REF!</definedName>
    <definedName name="T1_School" localSheetId="30">#REF!</definedName>
    <definedName name="T1_School_HN" localSheetId="33">#REF!</definedName>
    <definedName name="T1_School_HN" localSheetId="35">#REF!</definedName>
    <definedName name="T1_School_HN" localSheetId="34">#REF!</definedName>
    <definedName name="T1_School_HN" localSheetId="30">#REF!</definedName>
    <definedName name="T1_Transfer" localSheetId="33">#REF!</definedName>
    <definedName name="T1_Transfer" localSheetId="35">#REF!</definedName>
    <definedName name="T1_Transfer" localSheetId="34">#REF!</definedName>
    <definedName name="T1_Transfer" localSheetId="30">#REF!</definedName>
    <definedName name="T1Used" localSheetId="33">'[1]Running info'!#REF!</definedName>
    <definedName name="T1Used" localSheetId="35">'[1]Running info'!#REF!</definedName>
    <definedName name="T1Used" localSheetId="34">'[1]Running info'!#REF!</definedName>
    <definedName name="T1Used" localSheetId="30">'[1]Running info'!#REF!</definedName>
    <definedName name="T2_Notes_Check" localSheetId="33">#REF!</definedName>
    <definedName name="T2_Notes_Check" localSheetId="35">#REF!</definedName>
    <definedName name="T2_Notes_Check" localSheetId="34">#REF!</definedName>
    <definedName name="T2_Notes_Check" localSheetId="30">#REF!</definedName>
    <definedName name="T4_School" localSheetId="33">#REF!</definedName>
    <definedName name="T4_School" localSheetId="35">#REF!</definedName>
    <definedName name="T4_School" localSheetId="34">#REF!</definedName>
    <definedName name="T4_School" localSheetId="30">#REF!</definedName>
    <definedName name="table" localSheetId="33">#REF!</definedName>
    <definedName name="table" localSheetId="35">#REF!</definedName>
    <definedName name="table" localSheetId="34">#REF!</definedName>
    <definedName name="table" localSheetId="30">#REF!</definedName>
    <definedName name="Table_2" localSheetId="33">#REF!,#REF!,#REF!,#REF!,#REF!,#REF!,#REF!,#REF!,#REF!,#REF!,#REF!</definedName>
    <definedName name="Table_2" localSheetId="35">#REF!,#REF!,#REF!,#REF!,#REF!,#REF!,#REF!,#REF!,#REF!,#REF!,#REF!</definedName>
    <definedName name="Table_2" localSheetId="34">#REF!,#REF!,#REF!,#REF!,#REF!,#REF!,#REF!,#REF!,#REF!,#REF!,#REF!</definedName>
    <definedName name="Table_2" localSheetId="30">#REF!,#REF!,#REF!,#REF!,#REF!,#REF!,#REF!,#REF!,#REF!,#REF!,#REF!</definedName>
    <definedName name="Table2" localSheetId="33">#REF!,#REF!,#REF!,#REF!,#REF!,#REF!,#REF!</definedName>
    <definedName name="Table2" localSheetId="35">#REF!,#REF!,#REF!,#REF!,#REF!,#REF!,#REF!</definedName>
    <definedName name="Table2" localSheetId="34">#REF!,#REF!,#REF!,#REF!,#REF!,#REF!,#REF!</definedName>
    <definedName name="Table2" localSheetId="30">#REF!,#REF!,#REF!,#REF!,#REF!,#REF!,#REF!</definedName>
    <definedName name="Table2_2" localSheetId="33">#REF!,#REF!,#REF!,#REF!,#REF!,#REF!,#REF!</definedName>
    <definedName name="Table2_2" localSheetId="35">#REF!,#REF!,#REF!,#REF!,#REF!,#REF!,#REF!</definedName>
    <definedName name="Table2_2" localSheetId="34">#REF!,#REF!,#REF!,#REF!,#REF!,#REF!,#REF!</definedName>
    <definedName name="Table2_2" localSheetId="30">#REF!,#REF!,#REF!,#REF!,#REF!,#REF!,#REF!</definedName>
    <definedName name="Table2_3" localSheetId="33">#REF!,#REF!,#REF!,#REF!,#REF!,#REF!,#REF!</definedName>
    <definedName name="Table2_3" localSheetId="35">#REF!,#REF!,#REF!,#REF!,#REF!,#REF!,#REF!</definedName>
    <definedName name="Table2_3" localSheetId="34">#REF!,#REF!,#REF!,#REF!,#REF!,#REF!,#REF!</definedName>
    <definedName name="Table2_3" localSheetId="30">#REF!,#REF!,#REF!,#REF!,#REF!,#REF!,#REF!</definedName>
    <definedName name="Table2_4" localSheetId="33">#REF!</definedName>
    <definedName name="Table2_4" localSheetId="35">#REF!</definedName>
    <definedName name="Table2_4" localSheetId="34">#REF!</definedName>
    <definedName name="Table2_4" localSheetId="30">#REF!</definedName>
    <definedName name="Table2_5" localSheetId="33">#REF!,#REF!,#REF!,#REF!,#REF!,#REF!</definedName>
    <definedName name="Table2_5" localSheetId="35">#REF!,#REF!,#REF!,#REF!,#REF!,#REF!</definedName>
    <definedName name="Table2_5" localSheetId="34">#REF!,#REF!,#REF!,#REF!,#REF!,#REF!</definedName>
    <definedName name="Table2_5" localSheetId="30">#REF!,#REF!,#REF!,#REF!,#REF!,#REF!</definedName>
    <definedName name="Table20" localSheetId="33">#REF!,#REF!,#REF!,#REF!,#REF!,#REF!,#REF!</definedName>
    <definedName name="Table20" localSheetId="35">#REF!,#REF!,#REF!,#REF!,#REF!,#REF!,#REF!</definedName>
    <definedName name="Table20" localSheetId="34">#REF!,#REF!,#REF!,#REF!,#REF!,#REF!,#REF!</definedName>
    <definedName name="Table20" localSheetId="30">#REF!,#REF!,#REF!,#REF!,#REF!,#REF!,#REF!</definedName>
    <definedName name="TC.manual.costs" localSheetId="33">#REF!</definedName>
    <definedName name="TC.manual.costs" localSheetId="35">#REF!</definedName>
    <definedName name="TC.manual.costs" localSheetId="34">#REF!</definedName>
    <definedName name="TC.manual.costs" localSheetId="30">#REF!</definedName>
    <definedName name="TC.nonpay.costs" localSheetId="33">#REF!</definedName>
    <definedName name="TC.nonpay.costs" localSheetId="35">#REF!</definedName>
    <definedName name="TC.nonpay.costs" localSheetId="34">#REF!</definedName>
    <definedName name="TC.nonpay.costs" localSheetId="30">#REF!</definedName>
    <definedName name="tc.prc.proportion" localSheetId="33">'[6]Other Forecasting'!#REF!</definedName>
    <definedName name="tc.prc.proportion" localSheetId="35">'[6]Other Forecasting'!#REF!</definedName>
    <definedName name="tc.prc.proportion" localSheetId="34">'[6]Other Forecasting'!#REF!</definedName>
    <definedName name="tc.prc.proportion" localSheetId="30">'[6]Other Forecasting'!#REF!</definedName>
    <definedName name="TC.support.costs" localSheetId="33">#REF!</definedName>
    <definedName name="TC.support.costs" localSheetId="35">#REF!</definedName>
    <definedName name="TC.support.costs" localSheetId="34">#REF!</definedName>
    <definedName name="TC.support.costs" localSheetId="30">#REF!</definedName>
    <definedName name="TC.teachers.pay" localSheetId="33">#REF!</definedName>
    <definedName name="TC.teachers.pay" localSheetId="35">#REF!</definedName>
    <definedName name="TC.teachers.pay" localSheetId="34">#REF!</definedName>
    <definedName name="TC.teachers.pay" localSheetId="30">#REF!</definedName>
    <definedName name="TCtotalprc" localSheetId="33">#REF!</definedName>
    <definedName name="TCtotalprc" localSheetId="35">#REF!</definedName>
    <definedName name="TCtotalprc" localSheetId="34">#REF!</definedName>
    <definedName name="TCtotalprc" localSheetId="30">#REF!</definedName>
    <definedName name="TE_Nursery" localSheetId="33">#REF!</definedName>
    <definedName name="TE_Nursery" localSheetId="35">#REF!</definedName>
    <definedName name="TE_Nursery" localSheetId="34">#REF!</definedName>
    <definedName name="TE_Nursery" localSheetId="30">#REF!</definedName>
    <definedName name="TE_Primary" localSheetId="33">#REF!</definedName>
    <definedName name="TE_Primary" localSheetId="35">#REF!</definedName>
    <definedName name="TE_Primary" localSheetId="34">#REF!</definedName>
    <definedName name="TE_Primary" localSheetId="30">#REF!</definedName>
    <definedName name="TE_SecMiddle" localSheetId="33">#REF!</definedName>
    <definedName name="TE_SecMiddle" localSheetId="35">#REF!</definedName>
    <definedName name="TE_SecMiddle" localSheetId="34">#REF!</definedName>
    <definedName name="TE_SecMiddle" localSheetId="30">#REF!</definedName>
    <definedName name="TE_Secondary" localSheetId="33">#REF!</definedName>
    <definedName name="TE_Secondary" localSheetId="35">#REF!</definedName>
    <definedName name="TE_Secondary" localSheetId="34">#REF!</definedName>
    <definedName name="TE_Secondary" localSheetId="30">#REF!</definedName>
    <definedName name="TE_Special" localSheetId="33">#REF!</definedName>
    <definedName name="TE_Special" localSheetId="35">#REF!</definedName>
    <definedName name="TE_Special" localSheetId="34">#REF!</definedName>
    <definedName name="TE_Special" localSheetId="30">#REF!</definedName>
    <definedName name="TEACHER_CENTRES" localSheetId="33">#REF!</definedName>
    <definedName name="TEACHER_CENTRES" localSheetId="35">#REF!</definedName>
    <definedName name="TEACHER_CENTRES" localSheetId="34">#REF!</definedName>
    <definedName name="TEACHER_CENTRES" localSheetId="30">#REF!</definedName>
    <definedName name="Teacher_s_Salary_Repricing_Factor" localSheetId="33">'[7]Inputs for SWGE Forecasting'!#REF!</definedName>
    <definedName name="Teacher_s_Salary_Repricing_Factor" localSheetId="35">'[7]Inputs for SWGE Forecasting'!#REF!</definedName>
    <definedName name="Teacher_s_Salary_Repricing_Factor" localSheetId="34">'[7]Inputs for SWGE Forecasting'!#REF!</definedName>
    <definedName name="Teacher_s_Salary_Repricing_Factor" localSheetId="30">'[7]Inputs for SWGE Forecasting'!#REF!</definedName>
    <definedName name="teachpayinc.1" localSheetId="33">'[6]Inputs for SWGE Forecasting'!#REF!</definedName>
    <definedName name="teachpayinc.1" localSheetId="35">'[6]Inputs for SWGE Forecasting'!#REF!</definedName>
    <definedName name="teachpayinc.1" localSheetId="34">'[6]Inputs for SWGE Forecasting'!#REF!</definedName>
    <definedName name="teachpayinc.1" localSheetId="30">'[6]Inputs for SWGE Forecasting'!#REF!</definedName>
    <definedName name="TEST0" localSheetId="33">#REF!</definedName>
    <definedName name="TEST0" localSheetId="35">#REF!</definedName>
    <definedName name="TEST0" localSheetId="34">#REF!</definedName>
    <definedName name="TEST0" localSheetId="30">#REF!</definedName>
    <definedName name="TEST1" localSheetId="33">#REF!</definedName>
    <definedName name="TEST1" localSheetId="35">#REF!</definedName>
    <definedName name="TEST1" localSheetId="34">#REF!</definedName>
    <definedName name="TEST1" localSheetId="30">#REF!</definedName>
    <definedName name="TEST10" localSheetId="33">#REF!</definedName>
    <definedName name="TEST10" localSheetId="35">#REF!</definedName>
    <definedName name="TEST10" localSheetId="34">#REF!</definedName>
    <definedName name="TEST10" localSheetId="30">#REF!</definedName>
    <definedName name="TEST11" localSheetId="33">#REF!</definedName>
    <definedName name="TEST11" localSheetId="35">#REF!</definedName>
    <definedName name="TEST11" localSheetId="34">#REF!</definedName>
    <definedName name="TEST11" localSheetId="30">#REF!</definedName>
    <definedName name="TEST12" localSheetId="33">#REF!</definedName>
    <definedName name="TEST12" localSheetId="35">#REF!</definedName>
    <definedName name="TEST12" localSheetId="34">#REF!</definedName>
    <definedName name="TEST12" localSheetId="30">#REF!</definedName>
    <definedName name="TEST13" localSheetId="33">#REF!</definedName>
    <definedName name="TEST13" localSheetId="35">#REF!</definedName>
    <definedName name="TEST13" localSheetId="34">#REF!</definedName>
    <definedName name="TEST13" localSheetId="30">#REF!</definedName>
    <definedName name="TEST2" localSheetId="33">'[24]SAP Download'!#REF!</definedName>
    <definedName name="TEST2" localSheetId="35">'[24]SAP Download'!#REF!</definedName>
    <definedName name="TEST2" localSheetId="34">'[24]SAP Download'!#REF!</definedName>
    <definedName name="TEST2" localSheetId="30">'[24]SAP Download'!#REF!</definedName>
    <definedName name="TEST3" localSheetId="33">#REF!</definedName>
    <definedName name="TEST3" localSheetId="35">#REF!</definedName>
    <definedName name="TEST3" localSheetId="34">#REF!</definedName>
    <definedName name="TEST3" localSheetId="30">#REF!</definedName>
    <definedName name="TEST4" localSheetId="33">#REF!</definedName>
    <definedName name="TEST4" localSheetId="35">#REF!</definedName>
    <definedName name="TEST4" localSheetId="34">#REF!</definedName>
    <definedName name="TEST4" localSheetId="30">#REF!</definedName>
    <definedName name="TEST5" localSheetId="33">#REF!</definedName>
    <definedName name="TEST5" localSheetId="35">#REF!</definedName>
    <definedName name="TEST5" localSheetId="34">#REF!</definedName>
    <definedName name="TEST5" localSheetId="30">#REF!</definedName>
    <definedName name="TEST6" localSheetId="33">#REF!</definedName>
    <definedName name="TEST6" localSheetId="35">#REF!</definedName>
    <definedName name="TEST6" localSheetId="34">#REF!</definedName>
    <definedName name="TEST6" localSheetId="30">#REF!</definedName>
    <definedName name="TEST7" localSheetId="33">#REF!</definedName>
    <definedName name="TEST7" localSheetId="35">#REF!</definedName>
    <definedName name="TEST7" localSheetId="34">#REF!</definedName>
    <definedName name="TEST7" localSheetId="30">#REF!</definedName>
    <definedName name="TEST8" localSheetId="33">#REF!</definedName>
    <definedName name="TEST8" localSheetId="35">#REF!</definedName>
    <definedName name="TEST8" localSheetId="34">#REF!</definedName>
    <definedName name="TEST8" localSheetId="30">#REF!</definedName>
    <definedName name="TEST9" localSheetId="33">#REF!</definedName>
    <definedName name="TEST9" localSheetId="35">#REF!</definedName>
    <definedName name="TEST9" localSheetId="34">#REF!</definedName>
    <definedName name="TEST9" localSheetId="30">#REF!</definedName>
    <definedName name="TESTHKEY" localSheetId="33">#REF!</definedName>
    <definedName name="TESTHKEY" localSheetId="35">#REF!</definedName>
    <definedName name="TESTHKEY" localSheetId="34">#REF!</definedName>
    <definedName name="TESTHKEY" localSheetId="30">#REF!</definedName>
    <definedName name="TESTKEYS" localSheetId="33">#REF!</definedName>
    <definedName name="TESTKEYS" localSheetId="35">#REF!</definedName>
    <definedName name="TESTKEYS" localSheetId="34">#REF!</definedName>
    <definedName name="TESTKEYS" localSheetId="30">#REF!</definedName>
    <definedName name="TESTVKEY" localSheetId="33">#REF!</definedName>
    <definedName name="TESTVKEY" localSheetId="35">#REF!</definedName>
    <definedName name="TESTVKEY" localSheetId="34">#REF!</definedName>
    <definedName name="TESTVKEY" localSheetId="30">#REF!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pRow_1" localSheetId="33">#REF!</definedName>
    <definedName name="TopRow_1" localSheetId="35">#REF!</definedName>
    <definedName name="TopRow_1" localSheetId="34">#REF!</definedName>
    <definedName name="TopRow_1" localSheetId="30">#REF!</definedName>
    <definedName name="TopRow_16" localSheetId="33">#REF!</definedName>
    <definedName name="TopRow_16" localSheetId="35">#REF!</definedName>
    <definedName name="TopRow_16" localSheetId="34">#REF!</definedName>
    <definedName name="TopRow_16" localSheetId="30">#REF!</definedName>
    <definedName name="TopRow_17" localSheetId="33">#REF!</definedName>
    <definedName name="TopRow_17" localSheetId="35">#REF!</definedName>
    <definedName name="TopRow_17" localSheetId="34">#REF!</definedName>
    <definedName name="TopRow_17" localSheetId="30">#REF!</definedName>
    <definedName name="TopRow_2" localSheetId="33">#REF!</definedName>
    <definedName name="TopRow_2" localSheetId="35">#REF!</definedName>
    <definedName name="TopRow_2" localSheetId="34">#REF!</definedName>
    <definedName name="TopRow_2" localSheetId="30">#REF!</definedName>
    <definedName name="TopRow_3" localSheetId="33">#REF!</definedName>
    <definedName name="TopRow_3" localSheetId="35">#REF!</definedName>
    <definedName name="TopRow_3" localSheetId="34">#REF!</definedName>
    <definedName name="TopRow_3" localSheetId="30">#REF!</definedName>
    <definedName name="TopRow_4" localSheetId="33">#REF!</definedName>
    <definedName name="TopRow_4" localSheetId="35">#REF!</definedName>
    <definedName name="TopRow_4" localSheetId="34">#REF!</definedName>
    <definedName name="TopRow_4" localSheetId="30">#REF!</definedName>
    <definedName name="TopRow_5" localSheetId="33">#REF!</definedName>
    <definedName name="TopRow_5" localSheetId="35">#REF!</definedName>
    <definedName name="TopRow_5" localSheetId="34">#REF!</definedName>
    <definedName name="TopRow_5" localSheetId="30">#REF!</definedName>
    <definedName name="TopRow_6" localSheetId="33">#REF!</definedName>
    <definedName name="TopRow_6" localSheetId="35">#REF!</definedName>
    <definedName name="TopRow_6" localSheetId="34">#REF!</definedName>
    <definedName name="TopRow_6" localSheetId="30">#REF!</definedName>
    <definedName name="TopRowPri" localSheetId="33">#REF!</definedName>
    <definedName name="TopRowPri" localSheetId="35">#REF!</definedName>
    <definedName name="TopRowPri" localSheetId="34">#REF!</definedName>
    <definedName name="TopRowPri" localSheetId="30">#REF!</definedName>
    <definedName name="tot.spec.recoupment" localSheetId="33">#REF!</definedName>
    <definedName name="tot.spec.recoupment" localSheetId="35">#REF!</definedName>
    <definedName name="tot.spec.recoupment" localSheetId="34">#REF!</definedName>
    <definedName name="tot.spec.recoupment" localSheetId="30">#REF!</definedName>
    <definedName name="tot_1" localSheetId="33">#REF!</definedName>
    <definedName name="tot_1" localSheetId="35">#REF!</definedName>
    <definedName name="tot_1" localSheetId="34">#REF!</definedName>
    <definedName name="tot_1" localSheetId="30">#REF!</definedName>
    <definedName name="tot_2" localSheetId="33">#REF!</definedName>
    <definedName name="tot_2" localSheetId="35">#REF!</definedName>
    <definedName name="tot_2" localSheetId="34">#REF!</definedName>
    <definedName name="tot_2" localSheetId="30">#REF!</definedName>
    <definedName name="tot_3" localSheetId="33">#REF!</definedName>
    <definedName name="tot_3" localSheetId="35">#REF!</definedName>
    <definedName name="tot_3" localSheetId="34">#REF!</definedName>
    <definedName name="tot_3" localSheetId="30">#REF!</definedName>
    <definedName name="tot_4" localSheetId="33">#REF!</definedName>
    <definedName name="tot_4" localSheetId="35">#REF!</definedName>
    <definedName name="tot_4" localSheetId="34">#REF!</definedName>
    <definedName name="tot_4" localSheetId="30">#REF!</definedName>
    <definedName name="tot_5" localSheetId="33">#REF!</definedName>
    <definedName name="tot_5" localSheetId="35">#REF!</definedName>
    <definedName name="tot_5" localSheetId="34">#REF!</definedName>
    <definedName name="tot_5" localSheetId="30">#REF!</definedName>
    <definedName name="tot_6" localSheetId="33">#REF!</definedName>
    <definedName name="tot_6" localSheetId="35">#REF!</definedName>
    <definedName name="tot_6" localSheetId="34">#REF!</definedName>
    <definedName name="tot_6" localSheetId="30">#REF!</definedName>
    <definedName name="total.PRC" localSheetId="33">'[6]Secondary Forecasting'!#REF!</definedName>
    <definedName name="total.PRC" localSheetId="35">'[6]Secondary Forecasting'!#REF!</definedName>
    <definedName name="total.PRC" localSheetId="34">'[6]Secondary Forecasting'!#REF!</definedName>
    <definedName name="total.PRC" localSheetId="30">'[6]Secondary Forecasting'!#REF!</definedName>
    <definedName name="Total_1314_Quantum" localSheetId="33">#REF!</definedName>
    <definedName name="Total_1314_Quantum" localSheetId="35">#REF!</definedName>
    <definedName name="Total_1314_Quantum" localSheetId="34">#REF!</definedName>
    <definedName name="Total_1314_Quantum" localSheetId="30">#REF!</definedName>
    <definedName name="Total_ACA_inflated_Ever6_Jan12_pupils" localSheetId="33">#REF!</definedName>
    <definedName name="Total_ACA_inflated_Ever6_Jan12_pupils" localSheetId="35">#REF!</definedName>
    <definedName name="Total_ACA_inflated_Ever6_Jan12_pupils" localSheetId="34">#REF!</definedName>
    <definedName name="Total_ACA_inflated_Ever6_Jan12_pupils" localSheetId="30">#REF!</definedName>
    <definedName name="Total_ACA_inflated_Jan12_pupils" localSheetId="33">#REF!</definedName>
    <definedName name="Total_ACA_inflated_Jan12_pupils" localSheetId="35">#REF!</definedName>
    <definedName name="Total_ACA_inflated_Jan12_pupils" localSheetId="34">#REF!</definedName>
    <definedName name="Total_ACA_inflated_Jan12_pupils" localSheetId="30">#REF!</definedName>
    <definedName name="Total_Ever6_Jan12_pupils" localSheetId="33">#REF!</definedName>
    <definedName name="Total_Ever6_Jan12_pupils" localSheetId="35">#REF!</definedName>
    <definedName name="Total_Ever6_Jan12_pupils" localSheetId="34">#REF!</definedName>
    <definedName name="Total_Ever6_Jan12_pupils" localSheetId="30">#REF!</definedName>
    <definedName name="Total_Inflated_pupil_numbers" localSheetId="33">#REF!</definedName>
    <definedName name="Total_Inflated_pupil_numbers" localSheetId="35">#REF!</definedName>
    <definedName name="Total_Inflated_pupil_numbers" localSheetId="34">#REF!</definedName>
    <definedName name="Total_Inflated_pupil_numbers" localSheetId="30">#REF!</definedName>
    <definedName name="Total_Jan12_Inflated_pupils" localSheetId="33">#REF!</definedName>
    <definedName name="Total_Jan12_Inflated_pupils" localSheetId="35">#REF!</definedName>
    <definedName name="Total_Jan12_Inflated_pupils" localSheetId="34">#REF!</definedName>
    <definedName name="Total_Jan12_Inflated_pupils" localSheetId="30">#REF!</definedName>
    <definedName name="Total_Jan12_pupils" localSheetId="33">#REF!</definedName>
    <definedName name="Total_Jan12_pupils" localSheetId="35">#REF!</definedName>
    <definedName name="Total_Jan12_pupils" localSheetId="34">#REF!</definedName>
    <definedName name="Total_Jan12_pupils" localSheetId="30">#REF!</definedName>
    <definedName name="TotalRow_1" localSheetId="33">#REF!</definedName>
    <definedName name="TotalRow_1" localSheetId="35">#REF!</definedName>
    <definedName name="TotalRow_1" localSheetId="34">#REF!</definedName>
    <definedName name="TotalRow_1" localSheetId="30">#REF!</definedName>
    <definedName name="TotalRow_2" localSheetId="33">#REF!</definedName>
    <definedName name="TotalRow_2" localSheetId="35">#REF!</definedName>
    <definedName name="TotalRow_2" localSheetId="34">#REF!</definedName>
    <definedName name="TotalRow_2" localSheetId="30">#REF!</definedName>
    <definedName name="TotalRow_3" localSheetId="33">#REF!</definedName>
    <definedName name="TotalRow_3" localSheetId="35">#REF!</definedName>
    <definedName name="TotalRow_3" localSheetId="34">#REF!</definedName>
    <definedName name="TotalRow_3" localSheetId="30">#REF!</definedName>
    <definedName name="TotalRow_4" localSheetId="33">#REF!</definedName>
    <definedName name="TotalRow_4" localSheetId="35">#REF!</definedName>
    <definedName name="TotalRow_4" localSheetId="34">#REF!</definedName>
    <definedName name="TotalRow_4" localSheetId="30">#REF!</definedName>
    <definedName name="TotalRow_5" localSheetId="33">#REF!</definedName>
    <definedName name="TotalRow_5" localSheetId="35">#REF!</definedName>
    <definedName name="TotalRow_5" localSheetId="34">#REF!</definedName>
    <definedName name="TotalRow_5" localSheetId="30">#REF!</definedName>
    <definedName name="totalspecprc" localSheetId="33">#REF!</definedName>
    <definedName name="totalspecprc" localSheetId="35">#REF!</definedName>
    <definedName name="totalspecprc" localSheetId="34">#REF!</definedName>
    <definedName name="totalspecprc" localSheetId="30">#REF!</definedName>
    <definedName name="totprc" localSheetId="33">'[6]Special Forecasting'!#REF!</definedName>
    <definedName name="totprc" localSheetId="35">'[6]Special Forecasting'!#REF!</definedName>
    <definedName name="totprc" localSheetId="34">'[6]Special Forecasting'!#REF!</definedName>
    <definedName name="totprc" localSheetId="30">'[6]Special Forecasting'!#REF!</definedName>
    <definedName name="TRANSPORT" localSheetId="33">'[6]Other Forecasting'!#REF!</definedName>
    <definedName name="TRANSPORT" localSheetId="35">'[6]Other Forecasting'!#REF!</definedName>
    <definedName name="TRANSPORT" localSheetId="34">'[6]Other Forecasting'!#REF!</definedName>
    <definedName name="TRANSPORT" localSheetId="30">'[6]Other Forecasting'!#REF!</definedName>
    <definedName name="transport.5plus" localSheetId="33">'[9]Split Under Fives from Primary'!#REF!</definedName>
    <definedName name="transport.5plus" localSheetId="35">'[9]Split Under Fives from Primary'!#REF!</definedName>
    <definedName name="transport.5plus" localSheetId="34">'[9]Split Under Fives from Primary'!#REF!</definedName>
    <definedName name="transport.5plus" localSheetId="30">'[9]Split Under Fives from Primary'!#REF!</definedName>
    <definedName name="transport.nurs.classes" localSheetId="33">'[9]Split Under Fives from Primary'!#REF!</definedName>
    <definedName name="transport.nurs.classes" localSheetId="35">'[9]Split Under Fives from Primary'!#REF!</definedName>
    <definedName name="transport.nurs.classes" localSheetId="34">'[9]Split Under Fives from Primary'!#REF!</definedName>
    <definedName name="transport.nurs.classes" localSheetId="30">'[9]Split Under Fives from Primary'!#REF!</definedName>
    <definedName name="transport.nurs.pups" localSheetId="33">'[9]Split Under Fives from Primary'!#REF!</definedName>
    <definedName name="transport.nurs.pups" localSheetId="35">'[9]Split Under Fives from Primary'!#REF!</definedName>
    <definedName name="transport.nurs.pups" localSheetId="34">'[9]Split Under Fives from Primary'!#REF!</definedName>
    <definedName name="transport.nurs.pups" localSheetId="30">'[9]Split Under Fives from Primary'!#REF!</definedName>
    <definedName name="transport.otheru5" localSheetId="33">'[9]Split Under Fives from Primary'!#REF!</definedName>
    <definedName name="transport.otheru5" localSheetId="35">'[9]Split Under Fives from Primary'!#REF!</definedName>
    <definedName name="transport.otheru5" localSheetId="34">'[9]Split Under Fives from Primary'!#REF!</definedName>
    <definedName name="transport.otheru5" localSheetId="30">'[9]Split Under Fives from Primary'!#REF!</definedName>
    <definedName name="transport.rising5" localSheetId="33">'[9]Split Under Fives from Primary'!#REF!</definedName>
    <definedName name="transport.rising5" localSheetId="35">'[9]Split Under Fives from Primary'!#REF!</definedName>
    <definedName name="transport.rising5" localSheetId="34">'[9]Split Under Fives from Primary'!#REF!</definedName>
    <definedName name="transport.rising5" localSheetId="30">'[9]Split Under Fives from Primary'!#REF!</definedName>
    <definedName name="TS_Nursery" localSheetId="33">#REF!</definedName>
    <definedName name="TS_Nursery" localSheetId="35">#REF!</definedName>
    <definedName name="TS_Nursery" localSheetId="34">#REF!</definedName>
    <definedName name="TS_Nursery" localSheetId="30">#REF!</definedName>
    <definedName name="TS_Primary" localSheetId="33">#REF!</definedName>
    <definedName name="TS_Primary" localSheetId="35">#REF!</definedName>
    <definedName name="TS_Primary" localSheetId="34">#REF!</definedName>
    <definedName name="TS_Primary" localSheetId="30">#REF!</definedName>
    <definedName name="TS_PriMiddle" localSheetId="33">#REF!</definedName>
    <definedName name="TS_PriMiddle" localSheetId="35">#REF!</definedName>
    <definedName name="TS_PriMiddle" localSheetId="34">#REF!</definedName>
    <definedName name="TS_PriMiddle" localSheetId="30">#REF!</definedName>
    <definedName name="TS_SecMiddle" localSheetId="33">#REF!</definedName>
    <definedName name="TS_SecMiddle" localSheetId="35">#REF!</definedName>
    <definedName name="TS_SecMiddle" localSheetId="34">#REF!</definedName>
    <definedName name="TS_SecMiddle" localSheetId="30">#REF!</definedName>
    <definedName name="TS_Secondary" localSheetId="33">#REF!</definedName>
    <definedName name="TS_Secondary" localSheetId="35">#REF!</definedName>
    <definedName name="TS_Secondary" localSheetId="34">#REF!</definedName>
    <definedName name="TS_Secondary" localSheetId="30">#REF!</definedName>
    <definedName name="TS_Special" localSheetId="33">#REF!</definedName>
    <definedName name="TS_Special" localSheetId="35">#REF!</definedName>
    <definedName name="TS_Special" localSheetId="34">#REF!</definedName>
    <definedName name="TS_Special" localSheetId="30">#REF!</definedName>
    <definedName name="TVEI" localSheetId="33">'[6]Inputs for SWGE Forecasting'!#REF!</definedName>
    <definedName name="TVEI" localSheetId="35">'[6]Inputs for SWGE Forecasting'!#REF!</definedName>
    <definedName name="TVEI" localSheetId="34">'[6]Inputs for SWGE Forecasting'!#REF!</definedName>
    <definedName name="TVEI" localSheetId="30">'[6]Inputs for SWGE Forecasting'!#REF!</definedName>
    <definedName name="TVEI.income" localSheetId="33">'[6]Secondary Forecasting'!#REF!</definedName>
    <definedName name="TVEI.income" localSheetId="35">'[6]Secondary Forecasting'!#REF!</definedName>
    <definedName name="TVEI.income" localSheetId="34">'[6]Secondary Forecasting'!#REF!</definedName>
    <definedName name="TVEI.income" localSheetId="30">'[6]Secondary Forecasting'!#REF!</definedName>
    <definedName name="unitvalues" localSheetId="33">#REF!</definedName>
    <definedName name="unitvalues" localSheetId="35">#REF!</definedName>
    <definedName name="unitvalues" localSheetId="34">#REF!</definedName>
    <definedName name="unitvalues" localSheetId="30">#REF!</definedName>
    <definedName name="Upper" localSheetId="33">#REF!</definedName>
    <definedName name="Upper" localSheetId="35">#REF!</definedName>
    <definedName name="Upper" localSheetId="34">#REF!</definedName>
    <definedName name="Upper" localSheetId="30">#REF!</definedName>
    <definedName name="URN" localSheetId="33">#REF!</definedName>
    <definedName name="URN" localSheetId="35">#REF!</definedName>
    <definedName name="URN" localSheetId="34">#REF!</definedName>
    <definedName name="URN" localSheetId="30">#REF!</definedName>
    <definedName name="VENDORNO" localSheetId="33">#REF!</definedName>
    <definedName name="VENDORNO" localSheetId="35">#REF!</definedName>
    <definedName name="VENDORNO" localSheetId="34">#REF!</definedName>
    <definedName name="VENDORNO" localSheetId="30">#REF!</definedName>
    <definedName name="X_Label" localSheetId="33">#REF!</definedName>
    <definedName name="X_Label" localSheetId="35">#REF!</definedName>
    <definedName name="X_Label" localSheetId="34">#REF!</definedName>
    <definedName name="X_Label" localSheetId="30">#REF!</definedName>
    <definedName name="XAxis" localSheetId="33">#REF!</definedName>
    <definedName name="XAxis" localSheetId="35">#REF!</definedName>
    <definedName name="XAxis" localSheetId="34">#REF!</definedName>
    <definedName name="XAxis" localSheetId="30">#REF!</definedName>
    <definedName name="Y_Label" localSheetId="33">#REF!</definedName>
    <definedName name="Y_Label" localSheetId="35">#REF!</definedName>
    <definedName name="Y_Label" localSheetId="34">#REF!</definedName>
    <definedName name="Y_Label" localSheetId="30">#REF!</definedName>
    <definedName name="YAxis" localSheetId="33">#REF!</definedName>
    <definedName name="YAxis" localSheetId="35">#REF!</definedName>
    <definedName name="YAxis" localSheetId="34">#REF!</definedName>
    <definedName name="YAxis" localSheetId="30">#REF!</definedName>
    <definedName name="YearBudget_1" localSheetId="33">[12]Control!#REF!</definedName>
    <definedName name="YearBudget_1" localSheetId="35">[12]Control!#REF!</definedName>
    <definedName name="YearBudget_1" localSheetId="34">[12]Control!#REF!</definedName>
    <definedName name="YearBudget_1" localSheetId="30">[12]Control!#REF!</definedName>
    <definedName name="YOUTH" localSheetId="33">#REF!</definedName>
    <definedName name="YOUTH" localSheetId="35">#REF!</definedName>
    <definedName name="YOUTH" localSheetId="34">#REF!</definedName>
    <definedName name="YOUTH" localSheetId="30">#REF!</definedName>
    <definedName name="youth.manual.costs" localSheetId="33">#REF!</definedName>
    <definedName name="youth.manual.costs" localSheetId="35">#REF!</definedName>
    <definedName name="youth.manual.costs" localSheetId="34">#REF!</definedName>
    <definedName name="youth.manual.costs" localSheetId="30">#REF!</definedName>
    <definedName name="youth.net.expend" localSheetId="33">#REF!</definedName>
    <definedName name="youth.net.expend" localSheetId="35">#REF!</definedName>
    <definedName name="youth.net.expend" localSheetId="34">#REF!</definedName>
    <definedName name="youth.net.expend" localSheetId="30">#REF!</definedName>
    <definedName name="youth.nonpay.costs" localSheetId="33">#REF!</definedName>
    <definedName name="youth.nonpay.costs" localSheetId="35">#REF!</definedName>
    <definedName name="youth.nonpay.costs" localSheetId="34">#REF!</definedName>
    <definedName name="youth.nonpay.costs" localSheetId="30">#REF!</definedName>
    <definedName name="youth.otherapril.costs" localSheetId="33">#REF!</definedName>
    <definedName name="youth.otherapril.costs" localSheetId="35">#REF!</definedName>
    <definedName name="youth.otherapril.costs" localSheetId="34">#REF!</definedName>
    <definedName name="youth.otherapril.costs" localSheetId="30">#REF!</definedName>
    <definedName name="youth.PRC" localSheetId="33">'[6]Other Forecasting'!#REF!</definedName>
    <definedName name="youth.PRC" localSheetId="35">'[6]Other Forecasting'!#REF!</definedName>
    <definedName name="youth.PRC" localSheetId="34">'[6]Other Forecasting'!#REF!</definedName>
    <definedName name="youth.PRC" localSheetId="30">'[6]Other Forecasting'!#REF!</definedName>
    <definedName name="youth.support.costs" localSheetId="33">#REF!</definedName>
    <definedName name="youth.support.costs" localSheetId="35">#REF!</definedName>
    <definedName name="youth.support.costs" localSheetId="34">#REF!</definedName>
    <definedName name="youth.support.costs" localSheetId="30">#REF!</definedName>
    <definedName name="youth.teachers.pay" localSheetId="33">#REF!</definedName>
    <definedName name="youth.teachers.pay" localSheetId="35">#REF!</definedName>
    <definedName name="youth.teachers.pay" localSheetId="34">#REF!</definedName>
    <definedName name="youth.teachers.pay" localSheetId="30">#REF!</definedName>
    <definedName name="youthtotalprc" localSheetId="33">#REF!</definedName>
    <definedName name="youthtotalprc" localSheetId="35">#REF!</definedName>
    <definedName name="youthtotalprc" localSheetId="34">#REF!</definedName>
    <definedName name="youthtotalprc" localSheetId="30">#REF!</definedName>
    <definedName name="z" localSheetId="33">#REF!</definedName>
    <definedName name="z" localSheetId="35">#REF!</definedName>
    <definedName name="z" localSheetId="34">#REF!</definedName>
    <definedName name="z" localSheetId="30">#REF!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1" i="62" l="1"/>
  <c r="F30" i="62"/>
  <c r="B35" i="62" l="1"/>
  <c r="F24" i="62" l="1"/>
  <c r="F26" i="62"/>
  <c r="F29" i="62" l="1"/>
  <c r="C16" i="62"/>
  <c r="B30" i="62"/>
  <c r="B29" i="62"/>
  <c r="H21" i="48"/>
  <c r="H22" i="48"/>
  <c r="H23" i="48"/>
  <c r="H24" i="48"/>
  <c r="H25" i="48"/>
  <c r="H26" i="48"/>
  <c r="H27" i="48"/>
  <c r="H28" i="48"/>
  <c r="H29" i="48"/>
  <c r="H30" i="48"/>
  <c r="H31" i="48"/>
  <c r="H32" i="48"/>
  <c r="H33" i="48"/>
  <c r="H34" i="48"/>
  <c r="H35" i="48"/>
  <c r="H36" i="48"/>
  <c r="H37" i="48"/>
  <c r="H38" i="48"/>
  <c r="H39" i="48"/>
  <c r="H40" i="48"/>
  <c r="H41" i="48"/>
  <c r="H42" i="48"/>
  <c r="H43" i="48"/>
  <c r="H44" i="48"/>
  <c r="H45" i="48"/>
  <c r="H46" i="48"/>
  <c r="H47" i="48"/>
  <c r="H48" i="48"/>
  <c r="H49" i="48"/>
  <c r="H50" i="48"/>
  <c r="H51" i="48"/>
  <c r="H52" i="48"/>
  <c r="H53" i="48"/>
  <c r="H54" i="48"/>
  <c r="H55" i="48"/>
  <c r="H56" i="48"/>
  <c r="H57" i="48"/>
  <c r="H58" i="48"/>
  <c r="H59" i="48"/>
  <c r="H60" i="48"/>
  <c r="H61" i="48"/>
  <c r="H62" i="48"/>
  <c r="H63" i="48"/>
  <c r="H64" i="48"/>
  <c r="H65" i="48"/>
  <c r="H66" i="48"/>
  <c r="H67" i="48"/>
  <c r="H68" i="48"/>
  <c r="H69" i="48"/>
  <c r="H70" i="48"/>
  <c r="H71" i="48"/>
  <c r="H72" i="48"/>
  <c r="H73" i="48"/>
  <c r="H74" i="48"/>
  <c r="H75" i="48"/>
  <c r="H76" i="48"/>
  <c r="H77" i="48"/>
  <c r="H78" i="48"/>
  <c r="H79" i="48"/>
  <c r="H80" i="48"/>
  <c r="H81" i="48"/>
  <c r="H82" i="48"/>
  <c r="H83" i="48"/>
  <c r="H84" i="48"/>
  <c r="H85" i="48"/>
  <c r="H86" i="48"/>
  <c r="H87" i="48"/>
  <c r="H88" i="48"/>
  <c r="H89" i="48"/>
  <c r="H90" i="48"/>
  <c r="H91" i="48"/>
  <c r="H92" i="48"/>
  <c r="H93" i="48"/>
  <c r="H94" i="48"/>
  <c r="H95" i="48"/>
  <c r="H96" i="48"/>
  <c r="H97" i="48"/>
  <c r="H98" i="48"/>
  <c r="H99" i="48"/>
  <c r="H100" i="48"/>
  <c r="H101" i="48"/>
  <c r="H102" i="48"/>
  <c r="H103" i="48"/>
  <c r="H104" i="48"/>
  <c r="H105" i="48"/>
  <c r="H106" i="48"/>
  <c r="H107" i="48"/>
  <c r="H108" i="48"/>
  <c r="H109" i="48"/>
  <c r="H110" i="48"/>
  <c r="H111" i="48"/>
  <c r="H112" i="48"/>
  <c r="H113" i="48"/>
  <c r="H114" i="48"/>
  <c r="H115" i="48"/>
  <c r="H116" i="48"/>
  <c r="H117" i="48"/>
  <c r="H118" i="48"/>
  <c r="H119" i="48"/>
  <c r="H120" i="48"/>
  <c r="H121" i="48"/>
  <c r="H122" i="48"/>
  <c r="H123" i="48"/>
  <c r="H124" i="48"/>
  <c r="H125" i="48"/>
  <c r="H126" i="48"/>
  <c r="H127" i="48"/>
  <c r="H128" i="48"/>
  <c r="H129" i="48"/>
  <c r="H130" i="48"/>
  <c r="H131" i="48"/>
  <c r="H132" i="48"/>
  <c r="H133" i="48"/>
  <c r="H134" i="48"/>
  <c r="H135" i="48"/>
  <c r="H136" i="48"/>
  <c r="H137" i="48"/>
  <c r="H138" i="48"/>
  <c r="H139" i="48"/>
  <c r="H140" i="48"/>
  <c r="H141" i="48"/>
  <c r="H142" i="48"/>
  <c r="H143" i="48"/>
  <c r="H144" i="48"/>
  <c r="H145" i="48"/>
  <c r="H146" i="48"/>
  <c r="H147" i="48"/>
  <c r="H148" i="48"/>
  <c r="H149" i="48"/>
  <c r="H150" i="48"/>
  <c r="H151" i="48"/>
  <c r="H152" i="48"/>
  <c r="H153" i="48"/>
  <c r="H154" i="48"/>
  <c r="H155" i="48"/>
  <c r="H156" i="48"/>
  <c r="H157" i="48"/>
  <c r="H158" i="48"/>
  <c r="H159" i="48"/>
  <c r="H160" i="48"/>
  <c r="H161" i="48"/>
  <c r="H162" i="48"/>
  <c r="H163" i="48"/>
  <c r="H164" i="48"/>
  <c r="H165" i="48"/>
  <c r="H166" i="48"/>
  <c r="H167" i="48"/>
  <c r="H168" i="48"/>
  <c r="H169" i="48"/>
  <c r="H170" i="48"/>
  <c r="H171" i="48"/>
  <c r="H172" i="48"/>
  <c r="H173" i="48"/>
  <c r="H174" i="48"/>
  <c r="H175" i="48"/>
  <c r="H176" i="48"/>
  <c r="H177" i="48"/>
  <c r="H178" i="48"/>
  <c r="H179" i="48"/>
  <c r="H20" i="48"/>
  <c r="C3" i="62" l="1"/>
  <c r="D3" i="62"/>
  <c r="E3" i="62"/>
  <c r="F3" i="62"/>
  <c r="G3" i="62"/>
  <c r="H3" i="62"/>
  <c r="I3" i="62"/>
  <c r="J3" i="62"/>
  <c r="K3" i="62"/>
  <c r="L3" i="62"/>
  <c r="M3" i="62"/>
  <c r="C4" i="62"/>
  <c r="D4" i="62"/>
  <c r="E4" i="62"/>
  <c r="F4" i="62"/>
  <c r="G4" i="62"/>
  <c r="H4" i="62"/>
  <c r="I4" i="62"/>
  <c r="J4" i="62"/>
  <c r="K4" i="62"/>
  <c r="L4" i="62"/>
  <c r="M4" i="62"/>
  <c r="B4" i="62"/>
  <c r="B3" i="62"/>
  <c r="C6" i="62"/>
  <c r="R30" i="9"/>
  <c r="R31" i="9"/>
  <c r="R32" i="9"/>
  <c r="R33" i="9"/>
  <c r="O6" i="62"/>
  <c r="C1459" i="65"/>
  <c r="C1460" i="65"/>
  <c r="C1461" i="65"/>
  <c r="C1462" i="65"/>
  <c r="C1463" i="65"/>
  <c r="C1464" i="65"/>
  <c r="C1465" i="65"/>
  <c r="C1466" i="65"/>
  <c r="C1467" i="65"/>
  <c r="C1468" i="65"/>
  <c r="C1469" i="65"/>
  <c r="C1470" i="65"/>
  <c r="C1471" i="65"/>
  <c r="C1472" i="65"/>
  <c r="C1473" i="65"/>
  <c r="C1474" i="65"/>
  <c r="C1475" i="65"/>
  <c r="C1476" i="65"/>
  <c r="C1477" i="65"/>
  <c r="C1478" i="65"/>
  <c r="C1479" i="65"/>
  <c r="F1460" i="65"/>
  <c r="F1461" i="65"/>
  <c r="F1462" i="65"/>
  <c r="F1463" i="65"/>
  <c r="F1464" i="65"/>
  <c r="F1465" i="65"/>
  <c r="F1466" i="65"/>
  <c r="F1467" i="65"/>
  <c r="F1468" i="65"/>
  <c r="F1469" i="65"/>
  <c r="F1470" i="65"/>
  <c r="F1471" i="65"/>
  <c r="F1472" i="65"/>
  <c r="F1473" i="65"/>
  <c r="F1474" i="65"/>
  <c r="F1475" i="65"/>
  <c r="F1476" i="65"/>
  <c r="F1391" i="65"/>
  <c r="F1392" i="65"/>
  <c r="F1393" i="65"/>
  <c r="F1394" i="65"/>
  <c r="F1395" i="65"/>
  <c r="F1396" i="65"/>
  <c r="F1397" i="65"/>
  <c r="F1398" i="65"/>
  <c r="F1399" i="65"/>
  <c r="F1400" i="65"/>
  <c r="F1401" i="65"/>
  <c r="F1402" i="65"/>
  <c r="F1403" i="65"/>
  <c r="F1404" i="65"/>
  <c r="F1405" i="65"/>
  <c r="F1406" i="65"/>
  <c r="F1407" i="65"/>
  <c r="F1408" i="65"/>
  <c r="F1409" i="65"/>
  <c r="F1410" i="65"/>
  <c r="F1322" i="65"/>
  <c r="F1323" i="65"/>
  <c r="F1324" i="65"/>
  <c r="F1325" i="65"/>
  <c r="F1326" i="65"/>
  <c r="F1327" i="65"/>
  <c r="F1328" i="65"/>
  <c r="F1329" i="65"/>
  <c r="F1330" i="65"/>
  <c r="F1331" i="65"/>
  <c r="F1332" i="65"/>
  <c r="F1333" i="65"/>
  <c r="F1334" i="65"/>
  <c r="F1335" i="65"/>
  <c r="F1336" i="65"/>
  <c r="F413" i="65"/>
  <c r="F414" i="65"/>
  <c r="F415" i="65"/>
  <c r="F416" i="65"/>
  <c r="F417" i="65"/>
  <c r="F418" i="65"/>
  <c r="F216" i="65"/>
  <c r="F217" i="65"/>
  <c r="F218" i="65"/>
  <c r="F219" i="65"/>
  <c r="F220" i="65"/>
  <c r="F221" i="65"/>
  <c r="C11" i="62"/>
  <c r="D11" i="62"/>
  <c r="E11" i="62"/>
  <c r="F11" i="62"/>
  <c r="G11" i="62"/>
  <c r="H11" i="62"/>
  <c r="I11" i="62"/>
  <c r="J11" i="62"/>
  <c r="K11" i="62"/>
  <c r="L11" i="62"/>
  <c r="M11" i="62"/>
  <c r="B11" i="62"/>
  <c r="D8" i="62"/>
  <c r="E8" i="62"/>
  <c r="F8" i="62"/>
  <c r="G8" i="62"/>
  <c r="H8" i="62"/>
  <c r="I8" i="62"/>
  <c r="J8" i="62"/>
  <c r="K8" i="62"/>
  <c r="L8" i="62"/>
  <c r="M8" i="62"/>
  <c r="B8" i="62"/>
  <c r="C8" i="62"/>
  <c r="D7" i="62"/>
  <c r="E7" i="62"/>
  <c r="F7" i="62"/>
  <c r="G7" i="62"/>
  <c r="H7" i="62"/>
  <c r="I7" i="62"/>
  <c r="J7" i="62"/>
  <c r="K7" i="62"/>
  <c r="L7" i="62"/>
  <c r="M7" i="62"/>
  <c r="B7" i="62"/>
  <c r="C7" i="62"/>
  <c r="Q21" i="24"/>
  <c r="R21" i="24"/>
  <c r="S21" i="24"/>
  <c r="T21" i="24"/>
  <c r="U21" i="24"/>
  <c r="V21" i="24"/>
  <c r="W21" i="24"/>
  <c r="X21" i="24"/>
  <c r="Y21" i="24"/>
  <c r="Z21" i="24"/>
  <c r="AA21" i="24"/>
  <c r="AB21" i="24"/>
  <c r="Q22" i="24"/>
  <c r="R22" i="24"/>
  <c r="S22" i="24"/>
  <c r="T22" i="24"/>
  <c r="U22" i="24"/>
  <c r="V22" i="24"/>
  <c r="W22" i="24"/>
  <c r="X22" i="24"/>
  <c r="Y22" i="24"/>
  <c r="Z22" i="24"/>
  <c r="AA22" i="24"/>
  <c r="AB22" i="24"/>
  <c r="Q23" i="24"/>
  <c r="R23" i="24"/>
  <c r="S23" i="24"/>
  <c r="T23" i="24"/>
  <c r="U23" i="24"/>
  <c r="V23" i="24"/>
  <c r="W23" i="24"/>
  <c r="X23" i="24"/>
  <c r="Y23" i="24"/>
  <c r="Z23" i="24"/>
  <c r="AA23" i="24"/>
  <c r="AB23" i="24"/>
  <c r="Q24" i="24"/>
  <c r="R24" i="24"/>
  <c r="S24" i="24"/>
  <c r="T24" i="24"/>
  <c r="U24" i="24"/>
  <c r="V24" i="24"/>
  <c r="W24" i="24"/>
  <c r="X24" i="24"/>
  <c r="Y24" i="24"/>
  <c r="Z24" i="24"/>
  <c r="AA24" i="24"/>
  <c r="AB24" i="24"/>
  <c r="Q25" i="24"/>
  <c r="R25" i="24"/>
  <c r="S25" i="24"/>
  <c r="T25" i="24"/>
  <c r="U25" i="24"/>
  <c r="V25" i="24"/>
  <c r="W25" i="24"/>
  <c r="X25" i="24"/>
  <c r="Y25" i="24"/>
  <c r="Z25" i="24"/>
  <c r="AA25" i="24"/>
  <c r="AB25" i="24"/>
  <c r="Q26" i="24"/>
  <c r="R26" i="24"/>
  <c r="S26" i="24"/>
  <c r="T26" i="24"/>
  <c r="U26" i="24"/>
  <c r="V26" i="24"/>
  <c r="W26" i="24"/>
  <c r="X26" i="24"/>
  <c r="Y26" i="24"/>
  <c r="Z26" i="24"/>
  <c r="AA26" i="24"/>
  <c r="AB26" i="24"/>
  <c r="Q27" i="24"/>
  <c r="R27" i="24"/>
  <c r="S27" i="24"/>
  <c r="T27" i="24"/>
  <c r="U27" i="24"/>
  <c r="V27" i="24"/>
  <c r="W27" i="24"/>
  <c r="X27" i="24"/>
  <c r="Y27" i="24"/>
  <c r="Z27" i="24"/>
  <c r="AA27" i="24"/>
  <c r="AB27" i="24"/>
  <c r="Q28" i="24"/>
  <c r="R28" i="24"/>
  <c r="S28" i="24"/>
  <c r="T28" i="24"/>
  <c r="U28" i="24"/>
  <c r="V28" i="24"/>
  <c r="W28" i="24"/>
  <c r="X28" i="24"/>
  <c r="Y28" i="24"/>
  <c r="Z28" i="24"/>
  <c r="AA28" i="24"/>
  <c r="AB28" i="24"/>
  <c r="Q29" i="24"/>
  <c r="R29" i="24"/>
  <c r="S29" i="24"/>
  <c r="T29" i="24"/>
  <c r="U29" i="24"/>
  <c r="V29" i="24"/>
  <c r="W29" i="24"/>
  <c r="X29" i="24"/>
  <c r="Y29" i="24"/>
  <c r="Z29" i="24"/>
  <c r="AA29" i="24"/>
  <c r="AB29" i="24"/>
  <c r="Q30" i="24"/>
  <c r="R30" i="24"/>
  <c r="S30" i="24"/>
  <c r="T30" i="24"/>
  <c r="U30" i="24"/>
  <c r="V30" i="24"/>
  <c r="W30" i="24"/>
  <c r="X30" i="24"/>
  <c r="Y30" i="24"/>
  <c r="Z30" i="24"/>
  <c r="AA30" i="24"/>
  <c r="AB30" i="24"/>
  <c r="Q31" i="24"/>
  <c r="R31" i="24"/>
  <c r="S31" i="24"/>
  <c r="T31" i="24"/>
  <c r="U31" i="24"/>
  <c r="V31" i="24"/>
  <c r="W31" i="24"/>
  <c r="X31" i="24"/>
  <c r="Y31" i="24"/>
  <c r="Z31" i="24"/>
  <c r="AA31" i="24"/>
  <c r="AB31" i="24"/>
  <c r="Q32" i="24"/>
  <c r="R32" i="24"/>
  <c r="S32" i="24"/>
  <c r="T32" i="24"/>
  <c r="U32" i="24"/>
  <c r="V32" i="24"/>
  <c r="W32" i="24"/>
  <c r="X32" i="24"/>
  <c r="Y32" i="24"/>
  <c r="Z32" i="24"/>
  <c r="AA32" i="24"/>
  <c r="AB32" i="24"/>
  <c r="Q33" i="24"/>
  <c r="R33" i="24"/>
  <c r="S33" i="24"/>
  <c r="T33" i="24"/>
  <c r="U33" i="24"/>
  <c r="V33" i="24"/>
  <c r="W33" i="24"/>
  <c r="X33" i="24"/>
  <c r="Y33" i="24"/>
  <c r="Z33" i="24"/>
  <c r="AA33" i="24"/>
  <c r="AB33" i="24"/>
  <c r="Q34" i="24"/>
  <c r="R34" i="24"/>
  <c r="S34" i="24"/>
  <c r="T34" i="24"/>
  <c r="U34" i="24"/>
  <c r="V34" i="24"/>
  <c r="W34" i="24"/>
  <c r="X34" i="24"/>
  <c r="Y34" i="24"/>
  <c r="Z34" i="24"/>
  <c r="AA34" i="24"/>
  <c r="AB34" i="24"/>
  <c r="Q35" i="24"/>
  <c r="R35" i="24"/>
  <c r="S35" i="24"/>
  <c r="T35" i="24"/>
  <c r="U35" i="24"/>
  <c r="V35" i="24"/>
  <c r="W35" i="24"/>
  <c r="X35" i="24"/>
  <c r="Y35" i="24"/>
  <c r="Z35" i="24"/>
  <c r="AA35" i="24"/>
  <c r="AB35" i="24"/>
  <c r="Q36" i="24"/>
  <c r="R36" i="24"/>
  <c r="S36" i="24"/>
  <c r="T36" i="24"/>
  <c r="U36" i="24"/>
  <c r="V36" i="24"/>
  <c r="W36" i="24"/>
  <c r="X36" i="24"/>
  <c r="Y36" i="24"/>
  <c r="Z36" i="24"/>
  <c r="AA36" i="24"/>
  <c r="AB36" i="24"/>
  <c r="Q37" i="24"/>
  <c r="R37" i="24"/>
  <c r="S37" i="24"/>
  <c r="T37" i="24"/>
  <c r="U37" i="24"/>
  <c r="V37" i="24"/>
  <c r="W37" i="24"/>
  <c r="X37" i="24"/>
  <c r="Y37" i="24"/>
  <c r="Z37" i="24"/>
  <c r="AA37" i="24"/>
  <c r="AB37" i="24"/>
  <c r="Q38" i="24"/>
  <c r="R38" i="24"/>
  <c r="S38" i="24"/>
  <c r="T38" i="24"/>
  <c r="U38" i="24"/>
  <c r="V38" i="24"/>
  <c r="W38" i="24"/>
  <c r="X38" i="24"/>
  <c r="Y38" i="24"/>
  <c r="Z38" i="24"/>
  <c r="AA38" i="24"/>
  <c r="AB38" i="24"/>
  <c r="Q39" i="24"/>
  <c r="R39" i="24"/>
  <c r="S39" i="24"/>
  <c r="T39" i="24"/>
  <c r="U39" i="24"/>
  <c r="V39" i="24"/>
  <c r="W39" i="24"/>
  <c r="X39" i="24"/>
  <c r="Y39" i="24"/>
  <c r="Z39" i="24"/>
  <c r="AA39" i="24"/>
  <c r="AB39" i="24"/>
  <c r="Q40" i="24"/>
  <c r="R40" i="24"/>
  <c r="S40" i="24"/>
  <c r="T40" i="24"/>
  <c r="U40" i="24"/>
  <c r="V40" i="24"/>
  <c r="W40" i="24"/>
  <c r="X40" i="24"/>
  <c r="Y40" i="24"/>
  <c r="Z40" i="24"/>
  <c r="AA40" i="24"/>
  <c r="AB40" i="24"/>
  <c r="Q41" i="24"/>
  <c r="R41" i="24"/>
  <c r="S41" i="24"/>
  <c r="T41" i="24"/>
  <c r="U41" i="24"/>
  <c r="V41" i="24"/>
  <c r="W41" i="24"/>
  <c r="X41" i="24"/>
  <c r="Y41" i="24"/>
  <c r="Z41" i="24"/>
  <c r="AA41" i="24"/>
  <c r="AB41" i="24"/>
  <c r="Q42" i="24"/>
  <c r="R42" i="24"/>
  <c r="S42" i="24"/>
  <c r="T42" i="24"/>
  <c r="U42" i="24"/>
  <c r="V42" i="24"/>
  <c r="W42" i="24"/>
  <c r="X42" i="24"/>
  <c r="Y42" i="24"/>
  <c r="Z42" i="24"/>
  <c r="AA42" i="24"/>
  <c r="AB42" i="24"/>
  <c r="Q43" i="24"/>
  <c r="R43" i="24"/>
  <c r="S43" i="24"/>
  <c r="T43" i="24"/>
  <c r="U43" i="24"/>
  <c r="V43" i="24"/>
  <c r="W43" i="24"/>
  <c r="X43" i="24"/>
  <c r="Y43" i="24"/>
  <c r="Z43" i="24"/>
  <c r="AA43" i="24"/>
  <c r="AB43" i="24"/>
  <c r="Q44" i="24"/>
  <c r="R44" i="24"/>
  <c r="S44" i="24"/>
  <c r="T44" i="24"/>
  <c r="U44" i="24"/>
  <c r="V44" i="24"/>
  <c r="W44" i="24"/>
  <c r="X44" i="24"/>
  <c r="Y44" i="24"/>
  <c r="Z44" i="24"/>
  <c r="AA44" i="24"/>
  <c r="AB44" i="24"/>
  <c r="Q45" i="24"/>
  <c r="R45" i="24"/>
  <c r="S45" i="24"/>
  <c r="T45" i="24"/>
  <c r="U45" i="24"/>
  <c r="V45" i="24"/>
  <c r="W45" i="24"/>
  <c r="X45" i="24"/>
  <c r="Y45" i="24"/>
  <c r="Z45" i="24"/>
  <c r="AA45" i="24"/>
  <c r="AB45" i="24"/>
  <c r="Q46" i="24"/>
  <c r="R46" i="24"/>
  <c r="S46" i="24"/>
  <c r="T46" i="24"/>
  <c r="U46" i="24"/>
  <c r="V46" i="24"/>
  <c r="W46" i="24"/>
  <c r="X46" i="24"/>
  <c r="Y46" i="24"/>
  <c r="Z46" i="24"/>
  <c r="AA46" i="24"/>
  <c r="AB46" i="24"/>
  <c r="Q47" i="24"/>
  <c r="R47" i="24"/>
  <c r="S47" i="24"/>
  <c r="T47" i="24"/>
  <c r="U47" i="24"/>
  <c r="V47" i="24"/>
  <c r="W47" i="24"/>
  <c r="X47" i="24"/>
  <c r="Y47" i="24"/>
  <c r="Z47" i="24"/>
  <c r="AA47" i="24"/>
  <c r="AB47" i="24"/>
  <c r="Q48" i="24"/>
  <c r="R48" i="24"/>
  <c r="S48" i="24"/>
  <c r="T48" i="24"/>
  <c r="U48" i="24"/>
  <c r="V48" i="24"/>
  <c r="W48" i="24"/>
  <c r="X48" i="24"/>
  <c r="Y48" i="24"/>
  <c r="Z48" i="24"/>
  <c r="AA48" i="24"/>
  <c r="AB48" i="24"/>
  <c r="Q49" i="24"/>
  <c r="R49" i="24"/>
  <c r="S49" i="24"/>
  <c r="T49" i="24"/>
  <c r="U49" i="24"/>
  <c r="V49" i="24"/>
  <c r="W49" i="24"/>
  <c r="X49" i="24"/>
  <c r="Y49" i="24"/>
  <c r="Z49" i="24"/>
  <c r="AA49" i="24"/>
  <c r="AB49" i="24"/>
  <c r="Q50" i="24"/>
  <c r="R50" i="24"/>
  <c r="S50" i="24"/>
  <c r="T50" i="24"/>
  <c r="U50" i="24"/>
  <c r="V50" i="24"/>
  <c r="W50" i="24"/>
  <c r="X50" i="24"/>
  <c r="Y50" i="24"/>
  <c r="Z50" i="24"/>
  <c r="AA50" i="24"/>
  <c r="AB50" i="24"/>
  <c r="Q51" i="24"/>
  <c r="R51" i="24"/>
  <c r="S51" i="24"/>
  <c r="T51" i="24"/>
  <c r="U51" i="24"/>
  <c r="V51" i="24"/>
  <c r="W51" i="24"/>
  <c r="X51" i="24"/>
  <c r="Y51" i="24"/>
  <c r="Z51" i="24"/>
  <c r="AA51" i="24"/>
  <c r="AB51" i="24"/>
  <c r="Q52" i="24"/>
  <c r="R52" i="24"/>
  <c r="S52" i="24"/>
  <c r="T52" i="24"/>
  <c r="U52" i="24"/>
  <c r="V52" i="24"/>
  <c r="W52" i="24"/>
  <c r="X52" i="24"/>
  <c r="Y52" i="24"/>
  <c r="Z52" i="24"/>
  <c r="AA52" i="24"/>
  <c r="AB52" i="24"/>
  <c r="Q53" i="24"/>
  <c r="R53" i="24"/>
  <c r="S53" i="24"/>
  <c r="T53" i="24"/>
  <c r="U53" i="24"/>
  <c r="V53" i="24"/>
  <c r="W53" i="24"/>
  <c r="X53" i="24"/>
  <c r="Y53" i="24"/>
  <c r="Z53" i="24"/>
  <c r="AA53" i="24"/>
  <c r="AB53" i="24"/>
  <c r="Q54" i="24"/>
  <c r="R54" i="24"/>
  <c r="S54" i="24"/>
  <c r="T54" i="24"/>
  <c r="U54" i="24"/>
  <c r="V54" i="24"/>
  <c r="W54" i="24"/>
  <c r="X54" i="24"/>
  <c r="Y54" i="24"/>
  <c r="Z54" i="24"/>
  <c r="AA54" i="24"/>
  <c r="AB54" i="24"/>
  <c r="Q55" i="24"/>
  <c r="R55" i="24"/>
  <c r="S55" i="24"/>
  <c r="T55" i="24"/>
  <c r="U55" i="24"/>
  <c r="V55" i="24"/>
  <c r="W55" i="24"/>
  <c r="X55" i="24"/>
  <c r="Y55" i="24"/>
  <c r="Z55" i="24"/>
  <c r="AA55" i="24"/>
  <c r="AB55" i="24"/>
  <c r="Q56" i="24"/>
  <c r="R56" i="24"/>
  <c r="S56" i="24"/>
  <c r="T56" i="24"/>
  <c r="U56" i="24"/>
  <c r="V56" i="24"/>
  <c r="W56" i="24"/>
  <c r="X56" i="24"/>
  <c r="Y56" i="24"/>
  <c r="Z56" i="24"/>
  <c r="AA56" i="24"/>
  <c r="AB56" i="24"/>
  <c r="Q57" i="24"/>
  <c r="R57" i="24"/>
  <c r="S57" i="24"/>
  <c r="T57" i="24"/>
  <c r="U57" i="24"/>
  <c r="V57" i="24"/>
  <c r="W57" i="24"/>
  <c r="X57" i="24"/>
  <c r="Y57" i="24"/>
  <c r="Z57" i="24"/>
  <c r="AA57" i="24"/>
  <c r="AB57" i="24"/>
  <c r="Q58" i="24"/>
  <c r="R58" i="24"/>
  <c r="S58" i="24"/>
  <c r="T58" i="24"/>
  <c r="U58" i="24"/>
  <c r="V58" i="24"/>
  <c r="W58" i="24"/>
  <c r="X58" i="24"/>
  <c r="Y58" i="24"/>
  <c r="Z58" i="24"/>
  <c r="AA58" i="24"/>
  <c r="AB58" i="24"/>
  <c r="Q59" i="24"/>
  <c r="R59" i="24"/>
  <c r="S59" i="24"/>
  <c r="T59" i="24"/>
  <c r="U59" i="24"/>
  <c r="V59" i="24"/>
  <c r="W59" i="24"/>
  <c r="X59" i="24"/>
  <c r="Y59" i="24"/>
  <c r="Z59" i="24"/>
  <c r="AA59" i="24"/>
  <c r="AB59" i="24"/>
  <c r="Q60" i="24"/>
  <c r="R60" i="24"/>
  <c r="S60" i="24"/>
  <c r="T60" i="24"/>
  <c r="U60" i="24"/>
  <c r="V60" i="24"/>
  <c r="W60" i="24"/>
  <c r="X60" i="24"/>
  <c r="Y60" i="24"/>
  <c r="Z60" i="24"/>
  <c r="AA60" i="24"/>
  <c r="AB60" i="24"/>
  <c r="Q61" i="24"/>
  <c r="R61" i="24"/>
  <c r="S61" i="24"/>
  <c r="T61" i="24"/>
  <c r="U61" i="24"/>
  <c r="V61" i="24"/>
  <c r="W61" i="24"/>
  <c r="X61" i="24"/>
  <c r="Y61" i="24"/>
  <c r="Z61" i="24"/>
  <c r="AA61" i="24"/>
  <c r="AB61" i="24"/>
  <c r="Q62" i="24"/>
  <c r="R62" i="24"/>
  <c r="S62" i="24"/>
  <c r="T62" i="24"/>
  <c r="U62" i="24"/>
  <c r="V62" i="24"/>
  <c r="W62" i="24"/>
  <c r="X62" i="24"/>
  <c r="Y62" i="24"/>
  <c r="Z62" i="24"/>
  <c r="AA62" i="24"/>
  <c r="AB62" i="24"/>
  <c r="Q63" i="24"/>
  <c r="R63" i="24"/>
  <c r="S63" i="24"/>
  <c r="T63" i="24"/>
  <c r="U63" i="24"/>
  <c r="V63" i="24"/>
  <c r="W63" i="24"/>
  <c r="X63" i="24"/>
  <c r="Y63" i="24"/>
  <c r="Z63" i="24"/>
  <c r="AA63" i="24"/>
  <c r="AB63" i="24"/>
  <c r="Q64" i="24"/>
  <c r="R64" i="24"/>
  <c r="S64" i="24"/>
  <c r="T64" i="24"/>
  <c r="U64" i="24"/>
  <c r="V64" i="24"/>
  <c r="W64" i="24"/>
  <c r="X64" i="24"/>
  <c r="Y64" i="24"/>
  <c r="Z64" i="24"/>
  <c r="AA64" i="24"/>
  <c r="AB64" i="24"/>
  <c r="Q65" i="24"/>
  <c r="R65" i="24"/>
  <c r="S65" i="24"/>
  <c r="T65" i="24"/>
  <c r="U65" i="24"/>
  <c r="V65" i="24"/>
  <c r="W65" i="24"/>
  <c r="X65" i="24"/>
  <c r="Y65" i="24"/>
  <c r="Z65" i="24"/>
  <c r="AA65" i="24"/>
  <c r="AB65" i="24"/>
  <c r="Q66" i="24"/>
  <c r="R66" i="24"/>
  <c r="S66" i="24"/>
  <c r="T66" i="24"/>
  <c r="U66" i="24"/>
  <c r="V66" i="24"/>
  <c r="W66" i="24"/>
  <c r="X66" i="24"/>
  <c r="Y66" i="24"/>
  <c r="Z66" i="24"/>
  <c r="AA66" i="24"/>
  <c r="AB66" i="24"/>
  <c r="Q67" i="24"/>
  <c r="R67" i="24"/>
  <c r="S67" i="24"/>
  <c r="T67" i="24"/>
  <c r="U67" i="24"/>
  <c r="V67" i="24"/>
  <c r="W67" i="24"/>
  <c r="X67" i="24"/>
  <c r="Y67" i="24"/>
  <c r="Z67" i="24"/>
  <c r="AA67" i="24"/>
  <c r="AB67" i="24"/>
  <c r="Q68" i="24"/>
  <c r="R68" i="24"/>
  <c r="S68" i="24"/>
  <c r="T68" i="24"/>
  <c r="U68" i="24"/>
  <c r="V68" i="24"/>
  <c r="W68" i="24"/>
  <c r="X68" i="24"/>
  <c r="Y68" i="24"/>
  <c r="Z68" i="24"/>
  <c r="AA68" i="24"/>
  <c r="AB68" i="24"/>
  <c r="Q69" i="24"/>
  <c r="R69" i="24"/>
  <c r="S69" i="24"/>
  <c r="T69" i="24"/>
  <c r="U69" i="24"/>
  <c r="V69" i="24"/>
  <c r="W69" i="24"/>
  <c r="X69" i="24"/>
  <c r="Y69" i="24"/>
  <c r="Z69" i="24"/>
  <c r="AA69" i="24"/>
  <c r="AB69" i="24"/>
  <c r="Q70" i="24"/>
  <c r="R70" i="24"/>
  <c r="S70" i="24"/>
  <c r="T70" i="24"/>
  <c r="U70" i="24"/>
  <c r="V70" i="24"/>
  <c r="W70" i="24"/>
  <c r="X70" i="24"/>
  <c r="Y70" i="24"/>
  <c r="Z70" i="24"/>
  <c r="AA70" i="24"/>
  <c r="AB70" i="24"/>
  <c r="Q71" i="24"/>
  <c r="R71" i="24"/>
  <c r="S71" i="24"/>
  <c r="T71" i="24"/>
  <c r="U71" i="24"/>
  <c r="V71" i="24"/>
  <c r="W71" i="24"/>
  <c r="X71" i="24"/>
  <c r="Y71" i="24"/>
  <c r="Z71" i="24"/>
  <c r="AA71" i="24"/>
  <c r="AB71" i="24"/>
  <c r="Q72" i="24"/>
  <c r="R72" i="24"/>
  <c r="S72" i="24"/>
  <c r="T72" i="24"/>
  <c r="U72" i="24"/>
  <c r="V72" i="24"/>
  <c r="W72" i="24"/>
  <c r="X72" i="24"/>
  <c r="Y72" i="24"/>
  <c r="Z72" i="24"/>
  <c r="AA72" i="24"/>
  <c r="AB72" i="24"/>
  <c r="Q73" i="24"/>
  <c r="R73" i="24"/>
  <c r="S73" i="24"/>
  <c r="T73" i="24"/>
  <c r="U73" i="24"/>
  <c r="V73" i="24"/>
  <c r="W73" i="24"/>
  <c r="X73" i="24"/>
  <c r="Y73" i="24"/>
  <c r="Z73" i="24"/>
  <c r="AA73" i="24"/>
  <c r="AB73" i="24"/>
  <c r="Q74" i="24"/>
  <c r="R74" i="24"/>
  <c r="S74" i="24"/>
  <c r="T74" i="24"/>
  <c r="U74" i="24"/>
  <c r="V74" i="24"/>
  <c r="W74" i="24"/>
  <c r="X74" i="24"/>
  <c r="Y74" i="24"/>
  <c r="Z74" i="24"/>
  <c r="AA74" i="24"/>
  <c r="AB74" i="24"/>
  <c r="Q75" i="24"/>
  <c r="R75" i="24"/>
  <c r="S75" i="24"/>
  <c r="T75" i="24"/>
  <c r="U75" i="24"/>
  <c r="V75" i="24"/>
  <c r="W75" i="24"/>
  <c r="X75" i="24"/>
  <c r="Y75" i="24"/>
  <c r="Z75" i="24"/>
  <c r="AA75" i="24"/>
  <c r="AB75" i="24"/>
  <c r="Q76" i="24"/>
  <c r="R76" i="24"/>
  <c r="S76" i="24"/>
  <c r="T76" i="24"/>
  <c r="U76" i="24"/>
  <c r="V76" i="24"/>
  <c r="W76" i="24"/>
  <c r="X76" i="24"/>
  <c r="Y76" i="24"/>
  <c r="Z76" i="24"/>
  <c r="AA76" i="24"/>
  <c r="AB76" i="24"/>
  <c r="Q77" i="24"/>
  <c r="R77" i="24"/>
  <c r="S77" i="24"/>
  <c r="T77" i="24"/>
  <c r="U77" i="24"/>
  <c r="V77" i="24"/>
  <c r="W77" i="24"/>
  <c r="X77" i="24"/>
  <c r="Y77" i="24"/>
  <c r="Z77" i="24"/>
  <c r="AA77" i="24"/>
  <c r="AB77" i="24"/>
  <c r="Q78" i="24"/>
  <c r="R78" i="24"/>
  <c r="S78" i="24"/>
  <c r="T78" i="24"/>
  <c r="U78" i="24"/>
  <c r="V78" i="24"/>
  <c r="W78" i="24"/>
  <c r="X78" i="24"/>
  <c r="Y78" i="24"/>
  <c r="Z78" i="24"/>
  <c r="AA78" i="24"/>
  <c r="AB78" i="24"/>
  <c r="Q79" i="24"/>
  <c r="R79" i="24"/>
  <c r="S79" i="24"/>
  <c r="T79" i="24"/>
  <c r="U79" i="24"/>
  <c r="V79" i="24"/>
  <c r="W79" i="24"/>
  <c r="X79" i="24"/>
  <c r="Y79" i="24"/>
  <c r="Z79" i="24"/>
  <c r="AA79" i="24"/>
  <c r="AB79" i="24"/>
  <c r="Q80" i="24"/>
  <c r="R80" i="24"/>
  <c r="S80" i="24"/>
  <c r="T80" i="24"/>
  <c r="U80" i="24"/>
  <c r="V80" i="24"/>
  <c r="W80" i="24"/>
  <c r="X80" i="24"/>
  <c r="Y80" i="24"/>
  <c r="Z80" i="24"/>
  <c r="AA80" i="24"/>
  <c r="AB80" i="24"/>
  <c r="Q81" i="24"/>
  <c r="R81" i="24"/>
  <c r="S81" i="24"/>
  <c r="T81" i="24"/>
  <c r="U81" i="24"/>
  <c r="V81" i="24"/>
  <c r="W81" i="24"/>
  <c r="X81" i="24"/>
  <c r="Y81" i="24"/>
  <c r="Z81" i="24"/>
  <c r="AA81" i="24"/>
  <c r="AB81" i="24"/>
  <c r="Q82" i="24"/>
  <c r="R82" i="24"/>
  <c r="S82" i="24"/>
  <c r="T82" i="24"/>
  <c r="U82" i="24"/>
  <c r="V82" i="24"/>
  <c r="W82" i="24"/>
  <c r="X82" i="24"/>
  <c r="Y82" i="24"/>
  <c r="Z82" i="24"/>
  <c r="AA82" i="24"/>
  <c r="AB82" i="24"/>
  <c r="Q83" i="24"/>
  <c r="R83" i="24"/>
  <c r="S83" i="24"/>
  <c r="T83" i="24"/>
  <c r="U83" i="24"/>
  <c r="V83" i="24"/>
  <c r="W83" i="24"/>
  <c r="X83" i="24"/>
  <c r="Y83" i="24"/>
  <c r="Z83" i="24"/>
  <c r="AA83" i="24"/>
  <c r="AB83" i="24"/>
  <c r="Q84" i="24"/>
  <c r="R84" i="24"/>
  <c r="S84" i="24"/>
  <c r="T84" i="24"/>
  <c r="U84" i="24"/>
  <c r="V84" i="24"/>
  <c r="W84" i="24"/>
  <c r="X84" i="24"/>
  <c r="Y84" i="24"/>
  <c r="Z84" i="24"/>
  <c r="AA84" i="24"/>
  <c r="AB84" i="24"/>
  <c r="Q85" i="24"/>
  <c r="R85" i="24"/>
  <c r="S85" i="24"/>
  <c r="T85" i="24"/>
  <c r="U85" i="24"/>
  <c r="V85" i="24"/>
  <c r="W85" i="24"/>
  <c r="X85" i="24"/>
  <c r="Y85" i="24"/>
  <c r="Z85" i="24"/>
  <c r="AA85" i="24"/>
  <c r="AB85" i="24"/>
  <c r="Q86" i="24"/>
  <c r="R86" i="24"/>
  <c r="S86" i="24"/>
  <c r="T86" i="24"/>
  <c r="U86" i="24"/>
  <c r="V86" i="24"/>
  <c r="W86" i="24"/>
  <c r="X86" i="24"/>
  <c r="Y86" i="24"/>
  <c r="Z86" i="24"/>
  <c r="AA86" i="24"/>
  <c r="AB86" i="24"/>
  <c r="Q87" i="24"/>
  <c r="R87" i="24"/>
  <c r="S87" i="24"/>
  <c r="T87" i="24"/>
  <c r="U87" i="24"/>
  <c r="V87" i="24"/>
  <c r="W87" i="24"/>
  <c r="X87" i="24"/>
  <c r="Y87" i="24"/>
  <c r="Z87" i="24"/>
  <c r="AA87" i="24"/>
  <c r="AB87" i="24"/>
  <c r="Q88" i="24"/>
  <c r="R88" i="24"/>
  <c r="S88" i="24"/>
  <c r="T88" i="24"/>
  <c r="U88" i="24"/>
  <c r="V88" i="24"/>
  <c r="W88" i="24"/>
  <c r="X88" i="24"/>
  <c r="Y88" i="24"/>
  <c r="Z88" i="24"/>
  <c r="AA88" i="24"/>
  <c r="AB88" i="24"/>
  <c r="Q89" i="24"/>
  <c r="R89" i="24"/>
  <c r="S89" i="24"/>
  <c r="T89" i="24"/>
  <c r="U89" i="24"/>
  <c r="V89" i="24"/>
  <c r="W89" i="24"/>
  <c r="X89" i="24"/>
  <c r="Y89" i="24"/>
  <c r="Z89" i="24"/>
  <c r="AA89" i="24"/>
  <c r="AB89" i="24"/>
  <c r="Q90" i="24"/>
  <c r="R90" i="24"/>
  <c r="S90" i="24"/>
  <c r="T90" i="24"/>
  <c r="U90" i="24"/>
  <c r="V90" i="24"/>
  <c r="W90" i="24"/>
  <c r="X90" i="24"/>
  <c r="Y90" i="24"/>
  <c r="Z90" i="24"/>
  <c r="AA90" i="24"/>
  <c r="AB90" i="24"/>
  <c r="Q91" i="24"/>
  <c r="R91" i="24"/>
  <c r="S91" i="24"/>
  <c r="T91" i="24"/>
  <c r="U91" i="24"/>
  <c r="V91" i="24"/>
  <c r="W91" i="24"/>
  <c r="X91" i="24"/>
  <c r="Y91" i="24"/>
  <c r="Z91" i="24"/>
  <c r="AA91" i="24"/>
  <c r="AB91" i="24"/>
  <c r="Q92" i="24"/>
  <c r="R92" i="24"/>
  <c r="S92" i="24"/>
  <c r="T92" i="24"/>
  <c r="U92" i="24"/>
  <c r="V92" i="24"/>
  <c r="W92" i="24"/>
  <c r="X92" i="24"/>
  <c r="Y92" i="24"/>
  <c r="Z92" i="24"/>
  <c r="AA92" i="24"/>
  <c r="AB92" i="24"/>
  <c r="Q93" i="24"/>
  <c r="R93" i="24"/>
  <c r="S93" i="24"/>
  <c r="T93" i="24"/>
  <c r="U93" i="24"/>
  <c r="V93" i="24"/>
  <c r="W93" i="24"/>
  <c r="X93" i="24"/>
  <c r="Y93" i="24"/>
  <c r="Z93" i="24"/>
  <c r="AA93" i="24"/>
  <c r="AB93" i="24"/>
  <c r="Q94" i="24"/>
  <c r="R94" i="24"/>
  <c r="S94" i="24"/>
  <c r="T94" i="24"/>
  <c r="U94" i="24"/>
  <c r="V94" i="24"/>
  <c r="W94" i="24"/>
  <c r="X94" i="24"/>
  <c r="Y94" i="24"/>
  <c r="Z94" i="24"/>
  <c r="AA94" i="24"/>
  <c r="AB94" i="24"/>
  <c r="Q95" i="24"/>
  <c r="R95" i="24"/>
  <c r="S95" i="24"/>
  <c r="T95" i="24"/>
  <c r="U95" i="24"/>
  <c r="V95" i="24"/>
  <c r="W95" i="24"/>
  <c r="X95" i="24"/>
  <c r="Y95" i="24"/>
  <c r="Z95" i="24"/>
  <c r="AA95" i="24"/>
  <c r="AB95" i="24"/>
  <c r="Q96" i="24"/>
  <c r="R96" i="24"/>
  <c r="S96" i="24"/>
  <c r="T96" i="24"/>
  <c r="U96" i="24"/>
  <c r="V96" i="24"/>
  <c r="W96" i="24"/>
  <c r="X96" i="24"/>
  <c r="Y96" i="24"/>
  <c r="Z96" i="24"/>
  <c r="AA96" i="24"/>
  <c r="AB96" i="24"/>
  <c r="Q97" i="24"/>
  <c r="R97" i="24"/>
  <c r="S97" i="24"/>
  <c r="T97" i="24"/>
  <c r="U97" i="24"/>
  <c r="V97" i="24"/>
  <c r="W97" i="24"/>
  <c r="X97" i="24"/>
  <c r="Y97" i="24"/>
  <c r="Z97" i="24"/>
  <c r="AA97" i="24"/>
  <c r="AB97" i="24"/>
  <c r="Q98" i="24"/>
  <c r="R98" i="24"/>
  <c r="S98" i="24"/>
  <c r="T98" i="24"/>
  <c r="U98" i="24"/>
  <c r="V98" i="24"/>
  <c r="W98" i="24"/>
  <c r="X98" i="24"/>
  <c r="Y98" i="24"/>
  <c r="Z98" i="24"/>
  <c r="AA98" i="24"/>
  <c r="AB98" i="24"/>
  <c r="Q99" i="24"/>
  <c r="R99" i="24"/>
  <c r="S99" i="24"/>
  <c r="T99" i="24"/>
  <c r="U99" i="24"/>
  <c r="V99" i="24"/>
  <c r="W99" i="24"/>
  <c r="X99" i="24"/>
  <c r="Y99" i="24"/>
  <c r="Z99" i="24"/>
  <c r="AA99" i="24"/>
  <c r="AB99" i="24"/>
  <c r="Q100" i="24"/>
  <c r="R100" i="24"/>
  <c r="S100" i="24"/>
  <c r="T100" i="24"/>
  <c r="U100" i="24"/>
  <c r="V100" i="24"/>
  <c r="W100" i="24"/>
  <c r="X100" i="24"/>
  <c r="Y100" i="24"/>
  <c r="Z100" i="24"/>
  <c r="AA100" i="24"/>
  <c r="AB100" i="24"/>
  <c r="Q101" i="24"/>
  <c r="R101" i="24"/>
  <c r="S101" i="24"/>
  <c r="T101" i="24"/>
  <c r="U101" i="24"/>
  <c r="V101" i="24"/>
  <c r="W101" i="24"/>
  <c r="X101" i="24"/>
  <c r="Y101" i="24"/>
  <c r="Z101" i="24"/>
  <c r="AA101" i="24"/>
  <c r="AB101" i="24"/>
  <c r="Q102" i="24"/>
  <c r="R102" i="24"/>
  <c r="S102" i="24"/>
  <c r="T102" i="24"/>
  <c r="U102" i="24"/>
  <c r="V102" i="24"/>
  <c r="W102" i="24"/>
  <c r="X102" i="24"/>
  <c r="Y102" i="24"/>
  <c r="Z102" i="24"/>
  <c r="AA102" i="24"/>
  <c r="AB102" i="24"/>
  <c r="Q103" i="24"/>
  <c r="R103" i="24"/>
  <c r="S103" i="24"/>
  <c r="T103" i="24"/>
  <c r="U103" i="24"/>
  <c r="V103" i="24"/>
  <c r="W103" i="24"/>
  <c r="X103" i="24"/>
  <c r="Y103" i="24"/>
  <c r="Z103" i="24"/>
  <c r="AA103" i="24"/>
  <c r="AB103" i="24"/>
  <c r="Q104" i="24"/>
  <c r="R104" i="24"/>
  <c r="S104" i="24"/>
  <c r="T104" i="24"/>
  <c r="U104" i="24"/>
  <c r="V104" i="24"/>
  <c r="W104" i="24"/>
  <c r="X104" i="24"/>
  <c r="Y104" i="24"/>
  <c r="Z104" i="24"/>
  <c r="AA104" i="24"/>
  <c r="AB104" i="24"/>
  <c r="Q105" i="24"/>
  <c r="R105" i="24"/>
  <c r="S105" i="24"/>
  <c r="T105" i="24"/>
  <c r="U105" i="24"/>
  <c r="V105" i="24"/>
  <c r="W105" i="24"/>
  <c r="X105" i="24"/>
  <c r="Y105" i="24"/>
  <c r="Z105" i="24"/>
  <c r="AA105" i="24"/>
  <c r="AB105" i="24"/>
  <c r="Q106" i="24"/>
  <c r="R106" i="24"/>
  <c r="S106" i="24"/>
  <c r="T106" i="24"/>
  <c r="U106" i="24"/>
  <c r="V106" i="24"/>
  <c r="W106" i="24"/>
  <c r="X106" i="24"/>
  <c r="Y106" i="24"/>
  <c r="Z106" i="24"/>
  <c r="AA106" i="24"/>
  <c r="AB106" i="24"/>
  <c r="Q107" i="24"/>
  <c r="R107" i="24"/>
  <c r="S107" i="24"/>
  <c r="T107" i="24"/>
  <c r="U107" i="24"/>
  <c r="V107" i="24"/>
  <c r="W107" i="24"/>
  <c r="X107" i="24"/>
  <c r="Y107" i="24"/>
  <c r="Z107" i="24"/>
  <c r="AA107" i="24"/>
  <c r="AB107" i="24"/>
  <c r="Q108" i="24"/>
  <c r="R108" i="24"/>
  <c r="S108" i="24"/>
  <c r="T108" i="24"/>
  <c r="U108" i="24"/>
  <c r="V108" i="24"/>
  <c r="W108" i="24"/>
  <c r="X108" i="24"/>
  <c r="Y108" i="24"/>
  <c r="Z108" i="24"/>
  <c r="AA108" i="24"/>
  <c r="AB108" i="24"/>
  <c r="Q109" i="24"/>
  <c r="R109" i="24"/>
  <c r="S109" i="24"/>
  <c r="T109" i="24"/>
  <c r="U109" i="24"/>
  <c r="V109" i="24"/>
  <c r="W109" i="24"/>
  <c r="X109" i="24"/>
  <c r="Y109" i="24"/>
  <c r="Z109" i="24"/>
  <c r="AA109" i="24"/>
  <c r="AB109" i="24"/>
  <c r="Q110" i="24"/>
  <c r="R110" i="24"/>
  <c r="S110" i="24"/>
  <c r="T110" i="24"/>
  <c r="U110" i="24"/>
  <c r="V110" i="24"/>
  <c r="W110" i="24"/>
  <c r="X110" i="24"/>
  <c r="Y110" i="24"/>
  <c r="Z110" i="24"/>
  <c r="AA110" i="24"/>
  <c r="AB110" i="24"/>
  <c r="Q111" i="24"/>
  <c r="R111" i="24"/>
  <c r="S111" i="24"/>
  <c r="T111" i="24"/>
  <c r="U111" i="24"/>
  <c r="V111" i="24"/>
  <c r="W111" i="24"/>
  <c r="X111" i="24"/>
  <c r="Y111" i="24"/>
  <c r="Z111" i="24"/>
  <c r="AA111" i="24"/>
  <c r="AB111" i="24"/>
  <c r="Q112" i="24"/>
  <c r="R112" i="24"/>
  <c r="S112" i="24"/>
  <c r="T112" i="24"/>
  <c r="U112" i="24"/>
  <c r="V112" i="24"/>
  <c r="W112" i="24"/>
  <c r="X112" i="24"/>
  <c r="Y112" i="24"/>
  <c r="Z112" i="24"/>
  <c r="AA112" i="24"/>
  <c r="AB112" i="24"/>
  <c r="Q113" i="24"/>
  <c r="R113" i="24"/>
  <c r="S113" i="24"/>
  <c r="T113" i="24"/>
  <c r="U113" i="24"/>
  <c r="V113" i="24"/>
  <c r="W113" i="24"/>
  <c r="X113" i="24"/>
  <c r="Y113" i="24"/>
  <c r="Z113" i="24"/>
  <c r="AA113" i="24"/>
  <c r="AB113" i="24"/>
  <c r="Q114" i="24"/>
  <c r="R114" i="24"/>
  <c r="S114" i="24"/>
  <c r="T114" i="24"/>
  <c r="U114" i="24"/>
  <c r="V114" i="24"/>
  <c r="W114" i="24"/>
  <c r="X114" i="24"/>
  <c r="Y114" i="24"/>
  <c r="Z114" i="24"/>
  <c r="AA114" i="24"/>
  <c r="AB114" i="24"/>
  <c r="Q115" i="24"/>
  <c r="R115" i="24"/>
  <c r="S115" i="24"/>
  <c r="T115" i="24"/>
  <c r="U115" i="24"/>
  <c r="V115" i="24"/>
  <c r="W115" i="24"/>
  <c r="X115" i="24"/>
  <c r="Y115" i="24"/>
  <c r="Z115" i="24"/>
  <c r="AA115" i="24"/>
  <c r="AB115" i="24"/>
  <c r="Q116" i="24"/>
  <c r="R116" i="24"/>
  <c r="S116" i="24"/>
  <c r="T116" i="24"/>
  <c r="U116" i="24"/>
  <c r="V116" i="24"/>
  <c r="W116" i="24"/>
  <c r="X116" i="24"/>
  <c r="Y116" i="24"/>
  <c r="Z116" i="24"/>
  <c r="AA116" i="24"/>
  <c r="AB116" i="24"/>
  <c r="Q117" i="24"/>
  <c r="R117" i="24"/>
  <c r="S117" i="24"/>
  <c r="T117" i="24"/>
  <c r="U117" i="24"/>
  <c r="V117" i="24"/>
  <c r="W117" i="24"/>
  <c r="X117" i="24"/>
  <c r="Y117" i="24"/>
  <c r="Z117" i="24"/>
  <c r="AA117" i="24"/>
  <c r="AB117" i="24"/>
  <c r="Q118" i="24"/>
  <c r="R118" i="24"/>
  <c r="S118" i="24"/>
  <c r="T118" i="24"/>
  <c r="U118" i="24"/>
  <c r="V118" i="24"/>
  <c r="W118" i="24"/>
  <c r="X118" i="24"/>
  <c r="Y118" i="24"/>
  <c r="Z118" i="24"/>
  <c r="AA118" i="24"/>
  <c r="AB118" i="24"/>
  <c r="Q119" i="24"/>
  <c r="R119" i="24"/>
  <c r="S119" i="24"/>
  <c r="T119" i="24"/>
  <c r="U119" i="24"/>
  <c r="V119" i="24"/>
  <c r="W119" i="24"/>
  <c r="X119" i="24"/>
  <c r="Y119" i="24"/>
  <c r="Z119" i="24"/>
  <c r="AA119" i="24"/>
  <c r="AB119" i="24"/>
  <c r="Q120" i="24"/>
  <c r="R120" i="24"/>
  <c r="S120" i="24"/>
  <c r="T120" i="24"/>
  <c r="U120" i="24"/>
  <c r="V120" i="24"/>
  <c r="W120" i="24"/>
  <c r="X120" i="24"/>
  <c r="Y120" i="24"/>
  <c r="Z120" i="24"/>
  <c r="AA120" i="24"/>
  <c r="AB120" i="24"/>
  <c r="Q121" i="24"/>
  <c r="R121" i="24"/>
  <c r="S121" i="24"/>
  <c r="T121" i="24"/>
  <c r="U121" i="24"/>
  <c r="V121" i="24"/>
  <c r="W121" i="24"/>
  <c r="X121" i="24"/>
  <c r="Y121" i="24"/>
  <c r="Z121" i="24"/>
  <c r="AA121" i="24"/>
  <c r="AB121" i="24"/>
  <c r="Q122" i="24"/>
  <c r="R122" i="24"/>
  <c r="S122" i="24"/>
  <c r="T122" i="24"/>
  <c r="U122" i="24"/>
  <c r="V122" i="24"/>
  <c r="W122" i="24"/>
  <c r="X122" i="24"/>
  <c r="Y122" i="24"/>
  <c r="Z122" i="24"/>
  <c r="AA122" i="24"/>
  <c r="AB122" i="24"/>
  <c r="Q123" i="24"/>
  <c r="R123" i="24"/>
  <c r="S123" i="24"/>
  <c r="T123" i="24"/>
  <c r="U123" i="24"/>
  <c r="V123" i="24"/>
  <c r="W123" i="24"/>
  <c r="X123" i="24"/>
  <c r="Y123" i="24"/>
  <c r="Z123" i="24"/>
  <c r="AA123" i="24"/>
  <c r="AB123" i="24"/>
  <c r="Q124" i="24"/>
  <c r="R124" i="24"/>
  <c r="S124" i="24"/>
  <c r="T124" i="24"/>
  <c r="U124" i="24"/>
  <c r="V124" i="24"/>
  <c r="W124" i="24"/>
  <c r="X124" i="24"/>
  <c r="Y124" i="24"/>
  <c r="Z124" i="24"/>
  <c r="AA124" i="24"/>
  <c r="AB124" i="24"/>
  <c r="Q125" i="24"/>
  <c r="R125" i="24"/>
  <c r="S125" i="24"/>
  <c r="T125" i="24"/>
  <c r="U125" i="24"/>
  <c r="V125" i="24"/>
  <c r="W125" i="24"/>
  <c r="X125" i="24"/>
  <c r="Y125" i="24"/>
  <c r="Z125" i="24"/>
  <c r="AA125" i="24"/>
  <c r="AB125" i="24"/>
  <c r="Q126" i="24"/>
  <c r="R126" i="24"/>
  <c r="S126" i="24"/>
  <c r="T126" i="24"/>
  <c r="U126" i="24"/>
  <c r="V126" i="24"/>
  <c r="W126" i="24"/>
  <c r="X126" i="24"/>
  <c r="Y126" i="24"/>
  <c r="Z126" i="24"/>
  <c r="AA126" i="24"/>
  <c r="AB126" i="24"/>
  <c r="Q127" i="24"/>
  <c r="R127" i="24"/>
  <c r="S127" i="24"/>
  <c r="T127" i="24"/>
  <c r="U127" i="24"/>
  <c r="V127" i="24"/>
  <c r="W127" i="24"/>
  <c r="X127" i="24"/>
  <c r="Y127" i="24"/>
  <c r="Z127" i="24"/>
  <c r="AA127" i="24"/>
  <c r="AB127" i="24"/>
  <c r="Q128" i="24"/>
  <c r="R128" i="24"/>
  <c r="S128" i="24"/>
  <c r="T128" i="24"/>
  <c r="U128" i="24"/>
  <c r="V128" i="24"/>
  <c r="W128" i="24"/>
  <c r="X128" i="24"/>
  <c r="Y128" i="24"/>
  <c r="Z128" i="24"/>
  <c r="AA128" i="24"/>
  <c r="AB128" i="24"/>
  <c r="Q129" i="24"/>
  <c r="R129" i="24"/>
  <c r="S129" i="24"/>
  <c r="T129" i="24"/>
  <c r="U129" i="24"/>
  <c r="V129" i="24"/>
  <c r="W129" i="24"/>
  <c r="X129" i="24"/>
  <c r="Y129" i="24"/>
  <c r="Z129" i="24"/>
  <c r="AA129" i="24"/>
  <c r="AB129" i="24"/>
  <c r="Q130" i="24"/>
  <c r="R130" i="24"/>
  <c r="S130" i="24"/>
  <c r="T130" i="24"/>
  <c r="U130" i="24"/>
  <c r="V130" i="24"/>
  <c r="W130" i="24"/>
  <c r="X130" i="24"/>
  <c r="Y130" i="24"/>
  <c r="Z130" i="24"/>
  <c r="AA130" i="24"/>
  <c r="AB130" i="24"/>
  <c r="Q131" i="24"/>
  <c r="R131" i="24"/>
  <c r="S131" i="24"/>
  <c r="T131" i="24"/>
  <c r="U131" i="24"/>
  <c r="V131" i="24"/>
  <c r="W131" i="24"/>
  <c r="X131" i="24"/>
  <c r="Y131" i="24"/>
  <c r="Z131" i="24"/>
  <c r="AA131" i="24"/>
  <c r="AB131" i="24"/>
  <c r="Q132" i="24"/>
  <c r="R132" i="24"/>
  <c r="S132" i="24"/>
  <c r="T132" i="24"/>
  <c r="U132" i="24"/>
  <c r="V132" i="24"/>
  <c r="W132" i="24"/>
  <c r="X132" i="24"/>
  <c r="Y132" i="24"/>
  <c r="Z132" i="24"/>
  <c r="AA132" i="24"/>
  <c r="AB132" i="24"/>
  <c r="Q133" i="24"/>
  <c r="R133" i="24"/>
  <c r="S133" i="24"/>
  <c r="T133" i="24"/>
  <c r="U133" i="24"/>
  <c r="V133" i="24"/>
  <c r="W133" i="24"/>
  <c r="X133" i="24"/>
  <c r="Y133" i="24"/>
  <c r="Z133" i="24"/>
  <c r="AA133" i="24"/>
  <c r="AB133" i="24"/>
  <c r="Q134" i="24"/>
  <c r="R134" i="24"/>
  <c r="S134" i="24"/>
  <c r="T134" i="24"/>
  <c r="U134" i="24"/>
  <c r="V134" i="24"/>
  <c r="W134" i="24"/>
  <c r="X134" i="24"/>
  <c r="Y134" i="24"/>
  <c r="Z134" i="24"/>
  <c r="AA134" i="24"/>
  <c r="AB134" i="24"/>
  <c r="Q135" i="24"/>
  <c r="R135" i="24"/>
  <c r="S135" i="24"/>
  <c r="T135" i="24"/>
  <c r="U135" i="24"/>
  <c r="V135" i="24"/>
  <c r="W135" i="24"/>
  <c r="X135" i="24"/>
  <c r="Y135" i="24"/>
  <c r="Z135" i="24"/>
  <c r="AA135" i="24"/>
  <c r="AB135" i="24"/>
  <c r="Q136" i="24"/>
  <c r="R136" i="24"/>
  <c r="S136" i="24"/>
  <c r="T136" i="24"/>
  <c r="U136" i="24"/>
  <c r="V136" i="24"/>
  <c r="W136" i="24"/>
  <c r="X136" i="24"/>
  <c r="Y136" i="24"/>
  <c r="Z136" i="24"/>
  <c r="AA136" i="24"/>
  <c r="AB136" i="24"/>
  <c r="Q137" i="24"/>
  <c r="R137" i="24"/>
  <c r="S137" i="24"/>
  <c r="T137" i="24"/>
  <c r="U137" i="24"/>
  <c r="V137" i="24"/>
  <c r="W137" i="24"/>
  <c r="X137" i="24"/>
  <c r="Y137" i="24"/>
  <c r="Z137" i="24"/>
  <c r="AA137" i="24"/>
  <c r="AB137" i="24"/>
  <c r="Q138" i="24"/>
  <c r="R138" i="24"/>
  <c r="S138" i="24"/>
  <c r="T138" i="24"/>
  <c r="U138" i="24"/>
  <c r="V138" i="24"/>
  <c r="W138" i="24"/>
  <c r="X138" i="24"/>
  <c r="Y138" i="24"/>
  <c r="Z138" i="24"/>
  <c r="AA138" i="24"/>
  <c r="AB138" i="24"/>
  <c r="Q139" i="24"/>
  <c r="R139" i="24"/>
  <c r="S139" i="24"/>
  <c r="T139" i="24"/>
  <c r="U139" i="24"/>
  <c r="V139" i="24"/>
  <c r="W139" i="24"/>
  <c r="X139" i="24"/>
  <c r="Y139" i="24"/>
  <c r="Z139" i="24"/>
  <c r="AA139" i="24"/>
  <c r="AB139" i="24"/>
  <c r="Q140" i="24"/>
  <c r="R140" i="24"/>
  <c r="S140" i="24"/>
  <c r="T140" i="24"/>
  <c r="U140" i="24"/>
  <c r="V140" i="24"/>
  <c r="W140" i="24"/>
  <c r="X140" i="24"/>
  <c r="Y140" i="24"/>
  <c r="Z140" i="24"/>
  <c r="AA140" i="24"/>
  <c r="AB140" i="24"/>
  <c r="Q141" i="24"/>
  <c r="R141" i="24"/>
  <c r="S141" i="24"/>
  <c r="T141" i="24"/>
  <c r="U141" i="24"/>
  <c r="V141" i="24"/>
  <c r="W141" i="24"/>
  <c r="X141" i="24"/>
  <c r="Y141" i="24"/>
  <c r="Z141" i="24"/>
  <c r="AA141" i="24"/>
  <c r="AB141" i="24"/>
  <c r="Q142" i="24"/>
  <c r="R142" i="24"/>
  <c r="S142" i="24"/>
  <c r="T142" i="24"/>
  <c r="U142" i="24"/>
  <c r="V142" i="24"/>
  <c r="W142" i="24"/>
  <c r="X142" i="24"/>
  <c r="Y142" i="24"/>
  <c r="Z142" i="24"/>
  <c r="AA142" i="24"/>
  <c r="AB142" i="24"/>
  <c r="Q143" i="24"/>
  <c r="R143" i="24"/>
  <c r="S143" i="24"/>
  <c r="T143" i="24"/>
  <c r="U143" i="24"/>
  <c r="V143" i="24"/>
  <c r="W143" i="24"/>
  <c r="X143" i="24"/>
  <c r="Y143" i="24"/>
  <c r="Z143" i="24"/>
  <c r="AA143" i="24"/>
  <c r="AB143" i="24"/>
  <c r="Q144" i="24"/>
  <c r="R144" i="24"/>
  <c r="S144" i="24"/>
  <c r="T144" i="24"/>
  <c r="U144" i="24"/>
  <c r="V144" i="24"/>
  <c r="W144" i="24"/>
  <c r="X144" i="24"/>
  <c r="Y144" i="24"/>
  <c r="Z144" i="24"/>
  <c r="AA144" i="24"/>
  <c r="AB144" i="24"/>
  <c r="Q145" i="24"/>
  <c r="R145" i="24"/>
  <c r="S145" i="24"/>
  <c r="T145" i="24"/>
  <c r="U145" i="24"/>
  <c r="V145" i="24"/>
  <c r="W145" i="24"/>
  <c r="X145" i="24"/>
  <c r="Y145" i="24"/>
  <c r="Z145" i="24"/>
  <c r="AA145" i="24"/>
  <c r="AB145" i="24"/>
  <c r="Q146" i="24"/>
  <c r="R146" i="24"/>
  <c r="S146" i="24"/>
  <c r="T146" i="24"/>
  <c r="U146" i="24"/>
  <c r="V146" i="24"/>
  <c r="W146" i="24"/>
  <c r="X146" i="24"/>
  <c r="Y146" i="24"/>
  <c r="Z146" i="24"/>
  <c r="AA146" i="24"/>
  <c r="AB146" i="24"/>
  <c r="Q147" i="24"/>
  <c r="R147" i="24"/>
  <c r="S147" i="24"/>
  <c r="T147" i="24"/>
  <c r="U147" i="24"/>
  <c r="V147" i="24"/>
  <c r="W147" i="24"/>
  <c r="X147" i="24"/>
  <c r="Y147" i="24"/>
  <c r="Z147" i="24"/>
  <c r="AA147" i="24"/>
  <c r="AB147" i="24"/>
  <c r="Q148" i="24"/>
  <c r="R148" i="24"/>
  <c r="S148" i="24"/>
  <c r="T148" i="24"/>
  <c r="U148" i="24"/>
  <c r="V148" i="24"/>
  <c r="W148" i="24"/>
  <c r="X148" i="24"/>
  <c r="Y148" i="24"/>
  <c r="Z148" i="24"/>
  <c r="AA148" i="24"/>
  <c r="AB148" i="24"/>
  <c r="Q149" i="24"/>
  <c r="R149" i="24"/>
  <c r="S149" i="24"/>
  <c r="T149" i="24"/>
  <c r="U149" i="24"/>
  <c r="V149" i="24"/>
  <c r="W149" i="24"/>
  <c r="X149" i="24"/>
  <c r="Y149" i="24"/>
  <c r="Z149" i="24"/>
  <c r="AA149" i="24"/>
  <c r="AB149" i="24"/>
  <c r="Q150" i="24"/>
  <c r="R150" i="24"/>
  <c r="S150" i="24"/>
  <c r="T150" i="24"/>
  <c r="U150" i="24"/>
  <c r="V150" i="24"/>
  <c r="W150" i="24"/>
  <c r="X150" i="24"/>
  <c r="Y150" i="24"/>
  <c r="Z150" i="24"/>
  <c r="AA150" i="24"/>
  <c r="AB150" i="24"/>
  <c r="Q151" i="24"/>
  <c r="R151" i="24"/>
  <c r="S151" i="24"/>
  <c r="T151" i="24"/>
  <c r="U151" i="24"/>
  <c r="V151" i="24"/>
  <c r="W151" i="24"/>
  <c r="X151" i="24"/>
  <c r="Y151" i="24"/>
  <c r="Z151" i="24"/>
  <c r="AA151" i="24"/>
  <c r="AB151" i="24"/>
  <c r="Q152" i="24"/>
  <c r="R152" i="24"/>
  <c r="S152" i="24"/>
  <c r="T152" i="24"/>
  <c r="U152" i="24"/>
  <c r="V152" i="24"/>
  <c r="W152" i="24"/>
  <c r="X152" i="24"/>
  <c r="Y152" i="24"/>
  <c r="Z152" i="24"/>
  <c r="AA152" i="24"/>
  <c r="AB152" i="24"/>
  <c r="Q153" i="24"/>
  <c r="R153" i="24"/>
  <c r="S153" i="24"/>
  <c r="T153" i="24"/>
  <c r="U153" i="24"/>
  <c r="V153" i="24"/>
  <c r="W153" i="24"/>
  <c r="X153" i="24"/>
  <c r="Y153" i="24"/>
  <c r="Z153" i="24"/>
  <c r="AA153" i="24"/>
  <c r="AB153" i="24"/>
  <c r="Q154" i="24"/>
  <c r="R154" i="24"/>
  <c r="S154" i="24"/>
  <c r="T154" i="24"/>
  <c r="U154" i="24"/>
  <c r="V154" i="24"/>
  <c r="W154" i="24"/>
  <c r="X154" i="24"/>
  <c r="Y154" i="24"/>
  <c r="Z154" i="24"/>
  <c r="AA154" i="24"/>
  <c r="AB154" i="24"/>
  <c r="Q155" i="24"/>
  <c r="R155" i="24"/>
  <c r="S155" i="24"/>
  <c r="T155" i="24"/>
  <c r="U155" i="24"/>
  <c r="V155" i="24"/>
  <c r="W155" i="24"/>
  <c r="X155" i="24"/>
  <c r="Y155" i="24"/>
  <c r="Z155" i="24"/>
  <c r="AA155" i="24"/>
  <c r="AB155" i="24"/>
  <c r="Q156" i="24"/>
  <c r="R156" i="24"/>
  <c r="S156" i="24"/>
  <c r="T156" i="24"/>
  <c r="U156" i="24"/>
  <c r="V156" i="24"/>
  <c r="W156" i="24"/>
  <c r="X156" i="24"/>
  <c r="Y156" i="24"/>
  <c r="Z156" i="24"/>
  <c r="AA156" i="24"/>
  <c r="AB156" i="24"/>
  <c r="Q157" i="24"/>
  <c r="R157" i="24"/>
  <c r="S157" i="24"/>
  <c r="T157" i="24"/>
  <c r="U157" i="24"/>
  <c r="V157" i="24"/>
  <c r="W157" i="24"/>
  <c r="X157" i="24"/>
  <c r="Y157" i="24"/>
  <c r="Z157" i="24"/>
  <c r="AA157" i="24"/>
  <c r="AB157" i="24"/>
  <c r="Q158" i="24"/>
  <c r="R158" i="24"/>
  <c r="S158" i="24"/>
  <c r="T158" i="24"/>
  <c r="U158" i="24"/>
  <c r="V158" i="24"/>
  <c r="W158" i="24"/>
  <c r="X158" i="24"/>
  <c r="Y158" i="24"/>
  <c r="Z158" i="24"/>
  <c r="AA158" i="24"/>
  <c r="AB158" i="24"/>
  <c r="Q159" i="24"/>
  <c r="R159" i="24"/>
  <c r="S159" i="24"/>
  <c r="T159" i="24"/>
  <c r="U159" i="24"/>
  <c r="V159" i="24"/>
  <c r="W159" i="24"/>
  <c r="X159" i="24"/>
  <c r="Y159" i="24"/>
  <c r="Z159" i="24"/>
  <c r="AA159" i="24"/>
  <c r="AB159" i="24"/>
  <c r="Q160" i="24"/>
  <c r="R160" i="24"/>
  <c r="S160" i="24"/>
  <c r="T160" i="24"/>
  <c r="U160" i="24"/>
  <c r="V160" i="24"/>
  <c r="W160" i="24"/>
  <c r="X160" i="24"/>
  <c r="Y160" i="24"/>
  <c r="Z160" i="24"/>
  <c r="AA160" i="24"/>
  <c r="AB160" i="24"/>
  <c r="Q161" i="24"/>
  <c r="R161" i="24"/>
  <c r="S161" i="24"/>
  <c r="T161" i="24"/>
  <c r="U161" i="24"/>
  <c r="V161" i="24"/>
  <c r="W161" i="24"/>
  <c r="X161" i="24"/>
  <c r="Y161" i="24"/>
  <c r="Z161" i="24"/>
  <c r="AA161" i="24"/>
  <c r="AB161" i="24"/>
  <c r="Q162" i="24"/>
  <c r="R162" i="24"/>
  <c r="S162" i="24"/>
  <c r="T162" i="24"/>
  <c r="U162" i="24"/>
  <c r="V162" i="24"/>
  <c r="W162" i="24"/>
  <c r="X162" i="24"/>
  <c r="Y162" i="24"/>
  <c r="Z162" i="24"/>
  <c r="AA162" i="24"/>
  <c r="AB162" i="24"/>
  <c r="Q163" i="24"/>
  <c r="R163" i="24"/>
  <c r="S163" i="24"/>
  <c r="T163" i="24"/>
  <c r="U163" i="24"/>
  <c r="V163" i="24"/>
  <c r="W163" i="24"/>
  <c r="X163" i="24"/>
  <c r="Y163" i="24"/>
  <c r="Z163" i="24"/>
  <c r="AA163" i="24"/>
  <c r="AB163" i="24"/>
  <c r="Q164" i="24"/>
  <c r="R164" i="24"/>
  <c r="S164" i="24"/>
  <c r="T164" i="24"/>
  <c r="U164" i="24"/>
  <c r="V164" i="24"/>
  <c r="W164" i="24"/>
  <c r="X164" i="24"/>
  <c r="Y164" i="24"/>
  <c r="Z164" i="24"/>
  <c r="AA164" i="24"/>
  <c r="AB164" i="24"/>
  <c r="R20" i="24"/>
  <c r="S20" i="24"/>
  <c r="T20" i="24"/>
  <c r="U20" i="24"/>
  <c r="V20" i="24"/>
  <c r="W20" i="24"/>
  <c r="X20" i="24"/>
  <c r="Y20" i="24"/>
  <c r="Z20" i="24"/>
  <c r="AA20" i="24"/>
  <c r="AB20" i="24"/>
  <c r="R17" i="24"/>
  <c r="S17" i="24" s="1"/>
  <c r="T17" i="24" s="1"/>
  <c r="U17" i="24" s="1"/>
  <c r="V17" i="24" s="1"/>
  <c r="W17" i="24" s="1"/>
  <c r="X17" i="24" s="1"/>
  <c r="Y17" i="24" s="1"/>
  <c r="Z17" i="24" s="1"/>
  <c r="AA17" i="24" s="1"/>
  <c r="AB17" i="24" s="1"/>
  <c r="Q34" i="9" l="1"/>
  <c r="Q35" i="9"/>
  <c r="Q36" i="9"/>
  <c r="Q37" i="9"/>
  <c r="Q38" i="9"/>
  <c r="A35" i="9" l="1"/>
  <c r="A36" i="9"/>
  <c r="A37" i="9"/>
  <c r="A38" i="9"/>
  <c r="AC101" i="12"/>
  <c r="Y101" i="12"/>
  <c r="Z101" i="12"/>
  <c r="AA101" i="12"/>
  <c r="AB101" i="12"/>
  <c r="X101" i="12"/>
  <c r="N101" i="12"/>
  <c r="O101" i="12" s="1"/>
  <c r="P101" i="12"/>
  <c r="J101" i="12"/>
  <c r="A101" i="12"/>
  <c r="D101" i="12"/>
  <c r="E101" i="12"/>
  <c r="F83" i="65"/>
  <c r="F84" i="65"/>
  <c r="F85" i="65"/>
  <c r="F86" i="65"/>
  <c r="F87" i="65"/>
  <c r="F88" i="65"/>
  <c r="F89" i="65"/>
  <c r="F90" i="65"/>
  <c r="F91" i="65"/>
  <c r="F92" i="65"/>
  <c r="F93" i="65"/>
  <c r="F94" i="65"/>
  <c r="F95" i="65"/>
  <c r="F96" i="65"/>
  <c r="F97" i="65"/>
  <c r="F98" i="65"/>
  <c r="F99" i="65"/>
  <c r="F100" i="65"/>
  <c r="F101" i="65"/>
  <c r="F102" i="65"/>
  <c r="F103" i="65"/>
  <c r="F104" i="65"/>
  <c r="F105" i="65"/>
  <c r="F106" i="65"/>
  <c r="F107" i="65"/>
  <c r="F108" i="65"/>
  <c r="F109" i="65"/>
  <c r="F110" i="65"/>
  <c r="F111" i="65"/>
  <c r="F112" i="65"/>
  <c r="F113" i="65"/>
  <c r="F114" i="65"/>
  <c r="F115" i="65"/>
  <c r="F116" i="65"/>
  <c r="F117" i="65"/>
  <c r="F118" i="65"/>
  <c r="F119" i="65"/>
  <c r="F120" i="65"/>
  <c r="F121" i="65"/>
  <c r="F122" i="65"/>
  <c r="F123" i="65"/>
  <c r="F124" i="65"/>
  <c r="F125" i="65"/>
  <c r="F126" i="65"/>
  <c r="F127" i="65"/>
  <c r="F128" i="65"/>
  <c r="F129" i="65"/>
  <c r="F130" i="65"/>
  <c r="F131" i="65"/>
  <c r="F132" i="65"/>
  <c r="F133" i="65"/>
  <c r="F134" i="65"/>
  <c r="F135" i="65"/>
  <c r="F136" i="65"/>
  <c r="F137" i="65"/>
  <c r="F138" i="65"/>
  <c r="F139" i="65"/>
  <c r="F140" i="65"/>
  <c r="F141" i="65"/>
  <c r="F142" i="65"/>
  <c r="F143" i="65"/>
  <c r="F144" i="65"/>
  <c r="F145" i="65"/>
  <c r="F146" i="65"/>
  <c r="F147" i="65"/>
  <c r="F148" i="65"/>
  <c r="F149" i="65"/>
  <c r="F150" i="65"/>
  <c r="F151" i="65"/>
  <c r="F152" i="65"/>
  <c r="F153" i="65"/>
  <c r="F154" i="65"/>
  <c r="F155" i="65"/>
  <c r="F156" i="65"/>
  <c r="F157" i="65"/>
  <c r="F158" i="65"/>
  <c r="F159" i="65"/>
  <c r="F160" i="65"/>
  <c r="F161" i="65"/>
  <c r="F162" i="65"/>
  <c r="F163" i="65"/>
  <c r="F164" i="65"/>
  <c r="F165" i="65"/>
  <c r="F166" i="65"/>
  <c r="F167" i="65"/>
  <c r="F168" i="65"/>
  <c r="F169" i="65"/>
  <c r="F170" i="65"/>
  <c r="F171" i="65"/>
  <c r="F172" i="65"/>
  <c r="F173" i="65"/>
  <c r="F174" i="65"/>
  <c r="F175" i="65"/>
  <c r="F176" i="65"/>
  <c r="F177" i="65"/>
  <c r="F178" i="65"/>
  <c r="F179" i="65"/>
  <c r="F180" i="65"/>
  <c r="F181" i="65"/>
  <c r="F182" i="65"/>
  <c r="F183" i="65"/>
  <c r="F184" i="65"/>
  <c r="F185" i="65"/>
  <c r="F186" i="65"/>
  <c r="F187" i="65"/>
  <c r="F188" i="65"/>
  <c r="F189" i="65"/>
  <c r="F190" i="65"/>
  <c r="F191" i="65"/>
  <c r="F192" i="65"/>
  <c r="F193" i="65"/>
  <c r="F194" i="65"/>
  <c r="F195" i="65"/>
  <c r="F196" i="65"/>
  <c r="F197" i="65"/>
  <c r="F198" i="65"/>
  <c r="F199" i="65"/>
  <c r="F200" i="65"/>
  <c r="F201" i="65"/>
  <c r="F202" i="65"/>
  <c r="F203" i="65"/>
  <c r="F204" i="65"/>
  <c r="F205" i="65"/>
  <c r="F206" i="65"/>
  <c r="F207" i="65"/>
  <c r="F208" i="65"/>
  <c r="F209" i="65"/>
  <c r="F210" i="65"/>
  <c r="F211" i="65"/>
  <c r="F212" i="65"/>
  <c r="F213" i="65"/>
  <c r="F214" i="65"/>
  <c r="F215" i="65"/>
  <c r="F330" i="65"/>
  <c r="F331" i="65"/>
  <c r="F332" i="65"/>
  <c r="F333" i="65"/>
  <c r="F334" i="65"/>
  <c r="F335" i="65"/>
  <c r="F336" i="65"/>
  <c r="F337" i="65"/>
  <c r="F338" i="65"/>
  <c r="F339" i="65"/>
  <c r="F340" i="65"/>
  <c r="F341" i="65"/>
  <c r="F342" i="65"/>
  <c r="F343" i="65"/>
  <c r="F344" i="65"/>
  <c r="F345" i="65"/>
  <c r="F346" i="65"/>
  <c r="F347" i="65"/>
  <c r="F348" i="65"/>
  <c r="F349" i="65"/>
  <c r="F350" i="65"/>
  <c r="F351" i="65"/>
  <c r="F352" i="65"/>
  <c r="F353" i="65"/>
  <c r="F354" i="65"/>
  <c r="F355" i="65"/>
  <c r="F356" i="65"/>
  <c r="F357" i="65"/>
  <c r="F358" i="65"/>
  <c r="F359" i="65"/>
  <c r="F360" i="65"/>
  <c r="F361" i="65"/>
  <c r="F362" i="65"/>
  <c r="F363" i="65"/>
  <c r="F364" i="65"/>
  <c r="F365" i="65"/>
  <c r="F366" i="65"/>
  <c r="F367" i="65"/>
  <c r="F368" i="65"/>
  <c r="F369" i="65"/>
  <c r="F370" i="65"/>
  <c r="F371" i="65"/>
  <c r="F372" i="65"/>
  <c r="F373" i="65"/>
  <c r="F374" i="65"/>
  <c r="F375" i="65"/>
  <c r="F376" i="65"/>
  <c r="F377" i="65"/>
  <c r="F378" i="65"/>
  <c r="F379" i="65"/>
  <c r="F380" i="65"/>
  <c r="F381" i="65"/>
  <c r="F382" i="65"/>
  <c r="F383" i="65"/>
  <c r="F384" i="65"/>
  <c r="F385" i="65"/>
  <c r="F386" i="65"/>
  <c r="F387" i="65"/>
  <c r="F388" i="65"/>
  <c r="F389" i="65"/>
  <c r="F390" i="65"/>
  <c r="F391" i="65"/>
  <c r="F392" i="65"/>
  <c r="F393" i="65"/>
  <c r="F394" i="65"/>
  <c r="F395" i="65"/>
  <c r="F396" i="65"/>
  <c r="F397" i="65"/>
  <c r="F398" i="65"/>
  <c r="F399" i="65"/>
  <c r="F400" i="65"/>
  <c r="F401" i="65"/>
  <c r="F402" i="65"/>
  <c r="F403" i="65"/>
  <c r="F404" i="65"/>
  <c r="F405" i="65"/>
  <c r="F406" i="65"/>
  <c r="F407" i="65"/>
  <c r="F408" i="65"/>
  <c r="F409" i="65"/>
  <c r="F410" i="65"/>
  <c r="F411" i="65"/>
  <c r="F412" i="65"/>
  <c r="F419" i="65"/>
  <c r="F420" i="65"/>
  <c r="F421" i="65"/>
  <c r="F422" i="65"/>
  <c r="F423" i="65"/>
  <c r="F424" i="65"/>
  <c r="F425" i="65"/>
  <c r="F426" i="65"/>
  <c r="F427" i="65"/>
  <c r="F428" i="65"/>
  <c r="F429" i="65"/>
  <c r="F430" i="65"/>
  <c r="F431" i="65"/>
  <c r="F432" i="65"/>
  <c r="F433" i="65"/>
  <c r="F434" i="65"/>
  <c r="F435" i="65"/>
  <c r="F436" i="65"/>
  <c r="F437" i="65"/>
  <c r="F438" i="65"/>
  <c r="F439" i="65"/>
  <c r="F440" i="65"/>
  <c r="F441" i="65"/>
  <c r="F442" i="65"/>
  <c r="F443" i="65"/>
  <c r="F444" i="65"/>
  <c r="F445" i="65"/>
  <c r="F446" i="65"/>
  <c r="F447" i="65"/>
  <c r="F448" i="65"/>
  <c r="F449" i="65"/>
  <c r="F450" i="65"/>
  <c r="F451" i="65"/>
  <c r="F452" i="65"/>
  <c r="F453" i="65"/>
  <c r="F454" i="65"/>
  <c r="F455" i="65"/>
  <c r="F456" i="65"/>
  <c r="F457" i="65"/>
  <c r="F458" i="65"/>
  <c r="F459" i="65"/>
  <c r="F460" i="65"/>
  <c r="F461" i="65"/>
  <c r="F462" i="65"/>
  <c r="F463" i="65"/>
  <c r="F464" i="65"/>
  <c r="F465" i="65"/>
  <c r="F466" i="65"/>
  <c r="F467" i="65"/>
  <c r="F468" i="65"/>
  <c r="F469" i="65"/>
  <c r="F470" i="65"/>
  <c r="F471" i="65"/>
  <c r="F472" i="65"/>
  <c r="F473" i="65"/>
  <c r="F474" i="65"/>
  <c r="F475" i="65"/>
  <c r="F476" i="65"/>
  <c r="F477" i="65"/>
  <c r="F478" i="65"/>
  <c r="F479" i="65"/>
  <c r="F480" i="65"/>
  <c r="F481" i="65"/>
  <c r="F482" i="65"/>
  <c r="F483" i="65"/>
  <c r="F484" i="65"/>
  <c r="F485" i="65"/>
  <c r="F486" i="65"/>
  <c r="F487" i="65"/>
  <c r="F488" i="65"/>
  <c r="F489" i="65"/>
  <c r="F490" i="65"/>
  <c r="F491" i="65"/>
  <c r="F492" i="65"/>
  <c r="F493" i="65"/>
  <c r="F494" i="65"/>
  <c r="F495" i="65"/>
  <c r="F496" i="65"/>
  <c r="F497" i="65"/>
  <c r="F498" i="65"/>
  <c r="F499" i="65"/>
  <c r="F500" i="65"/>
  <c r="F501" i="65"/>
  <c r="F502" i="65"/>
  <c r="F503" i="65"/>
  <c r="F504" i="65"/>
  <c r="F505" i="65"/>
  <c r="F506" i="65"/>
  <c r="F507" i="65"/>
  <c r="F508" i="65"/>
  <c r="F509" i="65"/>
  <c r="F510" i="65"/>
  <c r="F511" i="65"/>
  <c r="F512" i="65"/>
  <c r="F513" i="65"/>
  <c r="F514" i="65"/>
  <c r="F515" i="65"/>
  <c r="F516" i="65"/>
  <c r="F517" i="65"/>
  <c r="F518" i="65"/>
  <c r="F519" i="65"/>
  <c r="F520" i="65"/>
  <c r="F521" i="65"/>
  <c r="F522" i="65"/>
  <c r="F523" i="65"/>
  <c r="F524" i="65"/>
  <c r="F525" i="65"/>
  <c r="F526" i="65"/>
  <c r="F527" i="65"/>
  <c r="F528" i="65"/>
  <c r="F529" i="65"/>
  <c r="F530" i="65"/>
  <c r="F531" i="65"/>
  <c r="F532" i="65"/>
  <c r="F533" i="65"/>
  <c r="F534" i="65"/>
  <c r="F535" i="65"/>
  <c r="F536" i="65"/>
  <c r="F537" i="65"/>
  <c r="F538" i="65"/>
  <c r="F539" i="65"/>
  <c r="F540" i="65"/>
  <c r="F541" i="65"/>
  <c r="F542" i="65"/>
  <c r="F543" i="65"/>
  <c r="F544" i="65"/>
  <c r="F545" i="65"/>
  <c r="F546" i="65"/>
  <c r="F547" i="65"/>
  <c r="F548" i="65"/>
  <c r="F549" i="65"/>
  <c r="F550" i="65"/>
  <c r="F551" i="65"/>
  <c r="F552" i="65"/>
  <c r="F553" i="65"/>
  <c r="F554" i="65"/>
  <c r="F555" i="65"/>
  <c r="F556" i="65"/>
  <c r="F557" i="65"/>
  <c r="F558" i="65"/>
  <c r="F559" i="65"/>
  <c r="F560" i="65"/>
  <c r="F561" i="65"/>
  <c r="F562" i="65"/>
  <c r="F563" i="65"/>
  <c r="F564" i="65"/>
  <c r="F565" i="65"/>
  <c r="F566" i="65"/>
  <c r="F567" i="65"/>
  <c r="F568" i="65"/>
  <c r="F569" i="65"/>
  <c r="F570" i="65"/>
  <c r="F571" i="65"/>
  <c r="F572" i="65"/>
  <c r="F573" i="65"/>
  <c r="F574" i="65"/>
  <c r="F575" i="65"/>
  <c r="F576" i="65"/>
  <c r="F577" i="65"/>
  <c r="F578" i="65"/>
  <c r="F579" i="65"/>
  <c r="F580" i="65"/>
  <c r="F581" i="65"/>
  <c r="F582" i="65"/>
  <c r="F583" i="65"/>
  <c r="F584" i="65"/>
  <c r="F585" i="65"/>
  <c r="F586" i="65"/>
  <c r="F587" i="65"/>
  <c r="F588" i="65"/>
  <c r="F589" i="65"/>
  <c r="F590" i="65"/>
  <c r="F591" i="65"/>
  <c r="F592" i="65"/>
  <c r="F593" i="65"/>
  <c r="F594" i="65"/>
  <c r="F595" i="65"/>
  <c r="F596" i="65"/>
  <c r="F597" i="65"/>
  <c r="F598" i="65"/>
  <c r="F599" i="65"/>
  <c r="F600" i="65"/>
  <c r="F601" i="65"/>
  <c r="F602" i="65"/>
  <c r="F603" i="65"/>
  <c r="F604" i="65"/>
  <c r="F605" i="65"/>
  <c r="F606" i="65"/>
  <c r="F607" i="65"/>
  <c r="F608" i="65"/>
  <c r="F609" i="65"/>
  <c r="F610" i="65"/>
  <c r="F611" i="65"/>
  <c r="F612" i="65"/>
  <c r="F613" i="65"/>
  <c r="F614" i="65"/>
  <c r="F615" i="65"/>
  <c r="F616" i="65"/>
  <c r="F617" i="65"/>
  <c r="F618" i="65"/>
  <c r="F619" i="65"/>
  <c r="F620" i="65"/>
  <c r="F621" i="65"/>
  <c r="F622" i="65"/>
  <c r="F623" i="65"/>
  <c r="F624" i="65"/>
  <c r="F625" i="65"/>
  <c r="F626" i="65"/>
  <c r="F627" i="65"/>
  <c r="F628" i="65"/>
  <c r="F629" i="65"/>
  <c r="F630" i="65"/>
  <c r="F631" i="65"/>
  <c r="F632" i="65"/>
  <c r="F633" i="65"/>
  <c r="F634" i="65"/>
  <c r="F635" i="65"/>
  <c r="F636" i="65"/>
  <c r="F637" i="65"/>
  <c r="F638" i="65"/>
  <c r="F639" i="65"/>
  <c r="F640" i="65"/>
  <c r="F641" i="65"/>
  <c r="F642" i="65"/>
  <c r="F643" i="65"/>
  <c r="F644" i="65"/>
  <c r="F645" i="65"/>
  <c r="F646" i="65"/>
  <c r="F647" i="65"/>
  <c r="F648" i="65"/>
  <c r="F649" i="65"/>
  <c r="F650" i="65"/>
  <c r="F651" i="65"/>
  <c r="F652" i="65"/>
  <c r="F653" i="65"/>
  <c r="F654" i="65"/>
  <c r="F655" i="65"/>
  <c r="F656" i="65"/>
  <c r="F657" i="65"/>
  <c r="F658" i="65"/>
  <c r="F659" i="65"/>
  <c r="F660" i="65"/>
  <c r="F661" i="65"/>
  <c r="F662" i="65"/>
  <c r="F663" i="65"/>
  <c r="F664" i="65"/>
  <c r="F665" i="65"/>
  <c r="F666" i="65"/>
  <c r="F667" i="65"/>
  <c r="F668" i="65"/>
  <c r="F669" i="65"/>
  <c r="F670" i="65"/>
  <c r="F671" i="65"/>
  <c r="F672" i="65"/>
  <c r="F673" i="65"/>
  <c r="F674" i="65"/>
  <c r="F675" i="65"/>
  <c r="F676" i="65"/>
  <c r="F677" i="65"/>
  <c r="F678" i="65"/>
  <c r="F679" i="65"/>
  <c r="F680" i="65"/>
  <c r="F681" i="65"/>
  <c r="F682" i="65"/>
  <c r="F683" i="65"/>
  <c r="F684" i="65"/>
  <c r="F685" i="65"/>
  <c r="F686" i="65"/>
  <c r="F687" i="65"/>
  <c r="F688" i="65"/>
  <c r="F689" i="65"/>
  <c r="F690" i="65"/>
  <c r="F691" i="65"/>
  <c r="F692" i="65"/>
  <c r="F693" i="65"/>
  <c r="F694" i="65"/>
  <c r="F695" i="65"/>
  <c r="F696" i="65"/>
  <c r="F697" i="65"/>
  <c r="F698" i="65"/>
  <c r="F699" i="65"/>
  <c r="F700" i="65"/>
  <c r="F701" i="65"/>
  <c r="F702" i="65"/>
  <c r="F703" i="65"/>
  <c r="F704" i="65"/>
  <c r="F705" i="65"/>
  <c r="F706" i="65"/>
  <c r="F707" i="65"/>
  <c r="F708" i="65"/>
  <c r="F709" i="65"/>
  <c r="F710" i="65"/>
  <c r="F711" i="65"/>
  <c r="F712" i="65"/>
  <c r="F713" i="65"/>
  <c r="F714" i="65"/>
  <c r="F715" i="65"/>
  <c r="F716" i="65"/>
  <c r="F717" i="65"/>
  <c r="F718" i="65"/>
  <c r="F719" i="65"/>
  <c r="F720" i="65"/>
  <c r="F721" i="65"/>
  <c r="F722" i="65"/>
  <c r="F723" i="65"/>
  <c r="F724" i="65"/>
  <c r="F725" i="65"/>
  <c r="F726" i="65"/>
  <c r="F727" i="65"/>
  <c r="F728" i="65"/>
  <c r="F729" i="65"/>
  <c r="F730" i="65"/>
  <c r="F731" i="65"/>
  <c r="F732" i="65"/>
  <c r="F733" i="65"/>
  <c r="F734" i="65"/>
  <c r="F735" i="65"/>
  <c r="F736" i="65"/>
  <c r="F737" i="65"/>
  <c r="F738" i="65"/>
  <c r="F739" i="65"/>
  <c r="F740" i="65"/>
  <c r="F741" i="65"/>
  <c r="F742" i="65"/>
  <c r="F743" i="65"/>
  <c r="F744" i="65"/>
  <c r="F745" i="65"/>
  <c r="F746" i="65"/>
  <c r="F747" i="65"/>
  <c r="F748" i="65"/>
  <c r="F749" i="65"/>
  <c r="F750" i="65"/>
  <c r="F751" i="65"/>
  <c r="F752" i="65"/>
  <c r="F753" i="65"/>
  <c r="F754" i="65"/>
  <c r="F755" i="65"/>
  <c r="F756" i="65"/>
  <c r="F757" i="65"/>
  <c r="F758" i="65"/>
  <c r="F759" i="65"/>
  <c r="F760" i="65"/>
  <c r="F761" i="65"/>
  <c r="F762" i="65"/>
  <c r="F763" i="65"/>
  <c r="F764" i="65"/>
  <c r="F765" i="65"/>
  <c r="F766" i="65"/>
  <c r="F767" i="65"/>
  <c r="F768" i="65"/>
  <c r="F769" i="65"/>
  <c r="F770" i="65"/>
  <c r="F771" i="65"/>
  <c r="F772" i="65"/>
  <c r="F773" i="65"/>
  <c r="F774" i="65"/>
  <c r="F775" i="65"/>
  <c r="F776" i="65"/>
  <c r="F777" i="65"/>
  <c r="F778" i="65"/>
  <c r="F779" i="65"/>
  <c r="F780" i="65"/>
  <c r="F781" i="65"/>
  <c r="F782" i="65"/>
  <c r="F783" i="65"/>
  <c r="F784" i="65"/>
  <c r="F785" i="65"/>
  <c r="F786" i="65"/>
  <c r="F787" i="65"/>
  <c r="F788" i="65"/>
  <c r="F789" i="65"/>
  <c r="F790" i="65"/>
  <c r="F791" i="65"/>
  <c r="F792" i="65"/>
  <c r="F793" i="65"/>
  <c r="F794" i="65"/>
  <c r="F795" i="65"/>
  <c r="F796" i="65"/>
  <c r="F797" i="65"/>
  <c r="F798" i="65"/>
  <c r="F799" i="65"/>
  <c r="F800" i="65"/>
  <c r="F801" i="65"/>
  <c r="F802" i="65"/>
  <c r="F803" i="65"/>
  <c r="F804" i="65"/>
  <c r="F805" i="65"/>
  <c r="F806" i="65"/>
  <c r="F807" i="65"/>
  <c r="F808" i="65"/>
  <c r="F809" i="65"/>
  <c r="F810" i="65"/>
  <c r="F811" i="65"/>
  <c r="F812" i="65"/>
  <c r="F813" i="65"/>
  <c r="F814" i="65"/>
  <c r="F815" i="65"/>
  <c r="F816" i="65"/>
  <c r="F817" i="65"/>
  <c r="F818" i="65"/>
  <c r="F819" i="65"/>
  <c r="F820" i="65"/>
  <c r="F821" i="65"/>
  <c r="F822" i="65"/>
  <c r="F823" i="65"/>
  <c r="F824" i="65"/>
  <c r="F825" i="65"/>
  <c r="F826" i="65"/>
  <c r="F827" i="65"/>
  <c r="F828" i="65"/>
  <c r="F829" i="65"/>
  <c r="F830" i="65"/>
  <c r="F831" i="65"/>
  <c r="F832" i="65"/>
  <c r="F833" i="65"/>
  <c r="F834" i="65"/>
  <c r="F835" i="65"/>
  <c r="F836" i="65"/>
  <c r="F837" i="65"/>
  <c r="F838" i="65"/>
  <c r="F839" i="65"/>
  <c r="F840" i="65"/>
  <c r="F841" i="65"/>
  <c r="F842" i="65"/>
  <c r="F843" i="65"/>
  <c r="F844" i="65"/>
  <c r="F845" i="65"/>
  <c r="F846" i="65"/>
  <c r="F847" i="65"/>
  <c r="F848" i="65"/>
  <c r="F849" i="65"/>
  <c r="F850" i="65"/>
  <c r="F851" i="65"/>
  <c r="F852" i="65"/>
  <c r="F853" i="65"/>
  <c r="F854" i="65"/>
  <c r="F855" i="65"/>
  <c r="F856" i="65"/>
  <c r="F857" i="65"/>
  <c r="F858" i="65"/>
  <c r="F859" i="65"/>
  <c r="F860" i="65"/>
  <c r="F861" i="65"/>
  <c r="F862" i="65"/>
  <c r="F863" i="65"/>
  <c r="F864" i="65"/>
  <c r="F865" i="65"/>
  <c r="F866" i="65"/>
  <c r="F867" i="65"/>
  <c r="F868" i="65"/>
  <c r="F869" i="65"/>
  <c r="F870" i="65"/>
  <c r="F871" i="65"/>
  <c r="F872" i="65"/>
  <c r="F873" i="65"/>
  <c r="F874" i="65"/>
  <c r="F875" i="65"/>
  <c r="F876" i="65"/>
  <c r="F877" i="65"/>
  <c r="F878" i="65"/>
  <c r="F879" i="65"/>
  <c r="F880" i="65"/>
  <c r="F881" i="65"/>
  <c r="F882" i="65"/>
  <c r="F883" i="65"/>
  <c r="F884" i="65"/>
  <c r="F885" i="65"/>
  <c r="F886" i="65"/>
  <c r="F887" i="65"/>
  <c r="F888" i="65"/>
  <c r="F889" i="65"/>
  <c r="F890" i="65"/>
  <c r="F891" i="65"/>
  <c r="F892" i="65"/>
  <c r="F893" i="65"/>
  <c r="F894" i="65"/>
  <c r="F895" i="65"/>
  <c r="F896" i="65"/>
  <c r="F897" i="65"/>
  <c r="F898" i="65"/>
  <c r="F899" i="65"/>
  <c r="F900" i="65"/>
  <c r="F901" i="65"/>
  <c r="F902" i="65"/>
  <c r="F903" i="65"/>
  <c r="F904" i="65"/>
  <c r="F905" i="65"/>
  <c r="F906" i="65"/>
  <c r="F907" i="65"/>
  <c r="F908" i="65"/>
  <c r="F909" i="65"/>
  <c r="F910" i="65"/>
  <c r="F911" i="65"/>
  <c r="F912" i="65"/>
  <c r="F913" i="65"/>
  <c r="F914" i="65"/>
  <c r="F915" i="65"/>
  <c r="F916" i="65"/>
  <c r="F917" i="65"/>
  <c r="F918" i="65"/>
  <c r="F919" i="65"/>
  <c r="F920" i="65"/>
  <c r="F921" i="65"/>
  <c r="F922" i="65"/>
  <c r="F923" i="65"/>
  <c r="F924" i="65"/>
  <c r="F925" i="65"/>
  <c r="F926" i="65"/>
  <c r="F927" i="65"/>
  <c r="F928" i="65"/>
  <c r="F929" i="65"/>
  <c r="F930" i="65"/>
  <c r="F931" i="65"/>
  <c r="F932" i="65"/>
  <c r="F933" i="65"/>
  <c r="F934" i="65"/>
  <c r="F935" i="65"/>
  <c r="F936" i="65"/>
  <c r="F937" i="65"/>
  <c r="F938" i="65"/>
  <c r="F939" i="65"/>
  <c r="F940" i="65"/>
  <c r="F941" i="65"/>
  <c r="F942" i="65"/>
  <c r="F943" i="65"/>
  <c r="F944" i="65"/>
  <c r="F945" i="65"/>
  <c r="F946" i="65"/>
  <c r="F947" i="65"/>
  <c r="F948" i="65"/>
  <c r="F949" i="65"/>
  <c r="F950" i="65"/>
  <c r="F951" i="65"/>
  <c r="F952" i="65"/>
  <c r="F953" i="65"/>
  <c r="F954" i="65"/>
  <c r="F955" i="65"/>
  <c r="F956" i="65"/>
  <c r="F957" i="65"/>
  <c r="F958" i="65"/>
  <c r="F959" i="65"/>
  <c r="F960" i="65"/>
  <c r="F961" i="65"/>
  <c r="F962" i="65"/>
  <c r="F963" i="65"/>
  <c r="F964" i="65"/>
  <c r="F965" i="65"/>
  <c r="F966" i="65"/>
  <c r="F967" i="65"/>
  <c r="F968" i="65"/>
  <c r="F969" i="65"/>
  <c r="F970" i="65"/>
  <c r="F971" i="65"/>
  <c r="F972" i="65"/>
  <c r="F973" i="65"/>
  <c r="F974" i="65"/>
  <c r="F975" i="65"/>
  <c r="F976" i="65"/>
  <c r="F977" i="65"/>
  <c r="F978" i="65"/>
  <c r="F979" i="65"/>
  <c r="F980" i="65"/>
  <c r="F981" i="65"/>
  <c r="F982" i="65"/>
  <c r="F983" i="65"/>
  <c r="F1177" i="65"/>
  <c r="F1178" i="65"/>
  <c r="F1179" i="65"/>
  <c r="F1180" i="65"/>
  <c r="F1181" i="65"/>
  <c r="F1182" i="65"/>
  <c r="F1183" i="65"/>
  <c r="F1184" i="65"/>
  <c r="F1185" i="65"/>
  <c r="F1186" i="65"/>
  <c r="F1187" i="65"/>
  <c r="F1188" i="65"/>
  <c r="F1189" i="65"/>
  <c r="F1190" i="65"/>
  <c r="F1191" i="65"/>
  <c r="F1192" i="65"/>
  <c r="F1193" i="65"/>
  <c r="F1194" i="65"/>
  <c r="F1195" i="65"/>
  <c r="F1196" i="65"/>
  <c r="F1197" i="65"/>
  <c r="F1198" i="65"/>
  <c r="F1199" i="65"/>
  <c r="F1200" i="65"/>
  <c r="F1201" i="65"/>
  <c r="F1202" i="65"/>
  <c r="F1203" i="65"/>
  <c r="F1204" i="65"/>
  <c r="F1205" i="65"/>
  <c r="F1206" i="65"/>
  <c r="F1207" i="65"/>
  <c r="F1208" i="65"/>
  <c r="F1209" i="65"/>
  <c r="F1210" i="65"/>
  <c r="F1211" i="65"/>
  <c r="F1212" i="65"/>
  <c r="F1213" i="65"/>
  <c r="F1214" i="65"/>
  <c r="F1215" i="65"/>
  <c r="F1216" i="65"/>
  <c r="F1217" i="65"/>
  <c r="F1218" i="65"/>
  <c r="F1219" i="65"/>
  <c r="F1220" i="65"/>
  <c r="F1221" i="65"/>
  <c r="F1222" i="65"/>
  <c r="F1223" i="65"/>
  <c r="F1224" i="65"/>
  <c r="F1225" i="65"/>
  <c r="F1226" i="65"/>
  <c r="F1227" i="65"/>
  <c r="F1228" i="65"/>
  <c r="F1229" i="65"/>
  <c r="F1230" i="65"/>
  <c r="F1231" i="65"/>
  <c r="F1232" i="65"/>
  <c r="F1233" i="65"/>
  <c r="F1234" i="65"/>
  <c r="F1235" i="65"/>
  <c r="F1236" i="65"/>
  <c r="F1237" i="65"/>
  <c r="F1238" i="65"/>
  <c r="F1239" i="65"/>
  <c r="F1240" i="65"/>
  <c r="F1241" i="65"/>
  <c r="F1242" i="65"/>
  <c r="F1243" i="65"/>
  <c r="F1244" i="65"/>
  <c r="F1245" i="65"/>
  <c r="F1246" i="65"/>
  <c r="F1247" i="65"/>
  <c r="F1248" i="65"/>
  <c r="F1249" i="65"/>
  <c r="F1250" i="65"/>
  <c r="F1251" i="65"/>
  <c r="F1252" i="65"/>
  <c r="F1253" i="65"/>
  <c r="F1254" i="65"/>
  <c r="F1255" i="65"/>
  <c r="F1256" i="65"/>
  <c r="F1257" i="65"/>
  <c r="F1258" i="65"/>
  <c r="F1259" i="65"/>
  <c r="F1260" i="65"/>
  <c r="F1261" i="65"/>
  <c r="F1262" i="65"/>
  <c r="F1263" i="65"/>
  <c r="F1264" i="65"/>
  <c r="F1265" i="65"/>
  <c r="F1266" i="65"/>
  <c r="F1267" i="65"/>
  <c r="F1268" i="65"/>
  <c r="F1269" i="65"/>
  <c r="F1270" i="65"/>
  <c r="F1271" i="65"/>
  <c r="F1272" i="65"/>
  <c r="F1273" i="65"/>
  <c r="F1274" i="65"/>
  <c r="F1275" i="65"/>
  <c r="F1276" i="65"/>
  <c r="F1277" i="65"/>
  <c r="F1278" i="65"/>
  <c r="F1279" i="65"/>
  <c r="F1280" i="65"/>
  <c r="F1281" i="65"/>
  <c r="F1282" i="65"/>
  <c r="F1283" i="65"/>
  <c r="F1284" i="65"/>
  <c r="F1285" i="65"/>
  <c r="F1286" i="65"/>
  <c r="F1287" i="65"/>
  <c r="F1288" i="65"/>
  <c r="F1289" i="65"/>
  <c r="F1290" i="65"/>
  <c r="F1291" i="65"/>
  <c r="F1292" i="65"/>
  <c r="F1293" i="65"/>
  <c r="F1294" i="65"/>
  <c r="F1295" i="65"/>
  <c r="F1296" i="65"/>
  <c r="F1297" i="65"/>
  <c r="F1298" i="65"/>
  <c r="F1299" i="65"/>
  <c r="F1300" i="65"/>
  <c r="F1301" i="65"/>
  <c r="F1302" i="65"/>
  <c r="F1303" i="65"/>
  <c r="F1304" i="65"/>
  <c r="F1305" i="65"/>
  <c r="F1306" i="65"/>
  <c r="F1307" i="65"/>
  <c r="F1308" i="65"/>
  <c r="F1309" i="65"/>
  <c r="F1310" i="65"/>
  <c r="F1311" i="65"/>
  <c r="F1312" i="65"/>
  <c r="F1313" i="65"/>
  <c r="F1314" i="65"/>
  <c r="F1315" i="65"/>
  <c r="F1316" i="65"/>
  <c r="F1317" i="65"/>
  <c r="F1318" i="65"/>
  <c r="F1319" i="65"/>
  <c r="F1320" i="65"/>
  <c r="F1321" i="65"/>
  <c r="F1337" i="65"/>
  <c r="F1338" i="65"/>
  <c r="F1339" i="65"/>
  <c r="F1340" i="65"/>
  <c r="F1341" i="65"/>
  <c r="F1342" i="65"/>
  <c r="F1343" i="65"/>
  <c r="F1344" i="65"/>
  <c r="F1345" i="65"/>
  <c r="F1346" i="65"/>
  <c r="F1347" i="65"/>
  <c r="F1348" i="65"/>
  <c r="F1349" i="65"/>
  <c r="F1350" i="65"/>
  <c r="F1351" i="65"/>
  <c r="F1352" i="65"/>
  <c r="F1353" i="65"/>
  <c r="F1354" i="65"/>
  <c r="F1355" i="65"/>
  <c r="F1356" i="65"/>
  <c r="F1357" i="65"/>
  <c r="F1358" i="65"/>
  <c r="F1359" i="65"/>
  <c r="F1360" i="65"/>
  <c r="F1361" i="65"/>
  <c r="F1362" i="65"/>
  <c r="F1363" i="65"/>
  <c r="F1364" i="65"/>
  <c r="F1365" i="65"/>
  <c r="F1366" i="65"/>
  <c r="F1367" i="65"/>
  <c r="F1368" i="65"/>
  <c r="F1369" i="65"/>
  <c r="F1370" i="65"/>
  <c r="F1371" i="65"/>
  <c r="F1372" i="65"/>
  <c r="F1373" i="65"/>
  <c r="F1374" i="65"/>
  <c r="F1375" i="65"/>
  <c r="F1376" i="65"/>
  <c r="F1377" i="65"/>
  <c r="F1411" i="65"/>
  <c r="F1412" i="65"/>
  <c r="F1413" i="65"/>
  <c r="F1414" i="65"/>
  <c r="F1415" i="65"/>
  <c r="F1416" i="65"/>
  <c r="F1417" i="65"/>
  <c r="F1418" i="65"/>
  <c r="F1419" i="65"/>
  <c r="F1420" i="65"/>
  <c r="F1421" i="65"/>
  <c r="F1422" i="65"/>
  <c r="F1423" i="65"/>
  <c r="F1424" i="65"/>
  <c r="F1425" i="65"/>
  <c r="F1426" i="65"/>
  <c r="F1427" i="65"/>
  <c r="F1428" i="65"/>
  <c r="F1429" i="65"/>
  <c r="F1430" i="65"/>
  <c r="F1431" i="65"/>
  <c r="F1432" i="65"/>
  <c r="F1433" i="65"/>
  <c r="F1434" i="65"/>
  <c r="F1435" i="65"/>
  <c r="F1436" i="65"/>
  <c r="F1437" i="65"/>
  <c r="F1438" i="65"/>
  <c r="F1439" i="65"/>
  <c r="F1440" i="65"/>
  <c r="F1441" i="65"/>
  <c r="F1442" i="65"/>
  <c r="F1443" i="65"/>
  <c r="F1444" i="65"/>
  <c r="F1445" i="65"/>
  <c r="F1446" i="65"/>
  <c r="F1447" i="65"/>
  <c r="F1448" i="65"/>
  <c r="F1449" i="65"/>
  <c r="F1450" i="65"/>
  <c r="F1451" i="65"/>
  <c r="F1452" i="65"/>
  <c r="F1453" i="65"/>
  <c r="F1454" i="65"/>
  <c r="F1455" i="65"/>
  <c r="F1456" i="65"/>
  <c r="F1457" i="65"/>
  <c r="F1458" i="65"/>
  <c r="F1459" i="65"/>
  <c r="F1477" i="65"/>
  <c r="F1478" i="65"/>
  <c r="F1479" i="65"/>
  <c r="F1480" i="65"/>
  <c r="F1481" i="65"/>
  <c r="F1482" i="65"/>
  <c r="F1483" i="65"/>
  <c r="F1484" i="65"/>
  <c r="F1485" i="65"/>
  <c r="F1486" i="65"/>
  <c r="F1487" i="65"/>
  <c r="F1488" i="65"/>
  <c r="F1489" i="65"/>
  <c r="F1490" i="65"/>
  <c r="F1491" i="65"/>
  <c r="F1492" i="65"/>
  <c r="F1493" i="65"/>
  <c r="F1494" i="65"/>
  <c r="F1495" i="65"/>
  <c r="F1496" i="65"/>
  <c r="F1497" i="65"/>
  <c r="F1498" i="65"/>
  <c r="F1499" i="65"/>
  <c r="F1500" i="65"/>
  <c r="F1501" i="65"/>
  <c r="F1502" i="65"/>
  <c r="F1503" i="65"/>
  <c r="F1504" i="65"/>
  <c r="F1505" i="65"/>
  <c r="F1506" i="65"/>
  <c r="F1507" i="65"/>
  <c r="F1508" i="65"/>
  <c r="F1509" i="65"/>
  <c r="F1510" i="65"/>
  <c r="F1511" i="65"/>
  <c r="F1512" i="65"/>
  <c r="F1513" i="65"/>
  <c r="F1514" i="65"/>
  <c r="F1515" i="65"/>
  <c r="F1516" i="65"/>
  <c r="F1517" i="65"/>
  <c r="F1518" i="65"/>
  <c r="F1519" i="65"/>
  <c r="F1520" i="65"/>
  <c r="F1521" i="65"/>
  <c r="F1522" i="65"/>
  <c r="F1523" i="65"/>
  <c r="F1524" i="65"/>
  <c r="F1525" i="65"/>
  <c r="F1526" i="65"/>
  <c r="F1527" i="65"/>
  <c r="F1528" i="65"/>
  <c r="F1529" i="65"/>
  <c r="F1530" i="65"/>
  <c r="F1531" i="65"/>
  <c r="F1532" i="65"/>
  <c r="F1533" i="65"/>
  <c r="F1534" i="65"/>
  <c r="F1535" i="65"/>
  <c r="F1536" i="65"/>
  <c r="F1537" i="65"/>
  <c r="F1538" i="65"/>
  <c r="F1539" i="65"/>
  <c r="F1540" i="65"/>
  <c r="F1541" i="65"/>
  <c r="F1542" i="65"/>
  <c r="F1543" i="65"/>
  <c r="F1544" i="65"/>
  <c r="F1545" i="65"/>
  <c r="F1546" i="65"/>
  <c r="F1547" i="65"/>
  <c r="F1548" i="65"/>
  <c r="F1549" i="65"/>
  <c r="E1535" i="65"/>
  <c r="E1536" i="65"/>
  <c r="E1537" i="65"/>
  <c r="E1538" i="65"/>
  <c r="E1539" i="65"/>
  <c r="E1540" i="65"/>
  <c r="E1541" i="65"/>
  <c r="E1542" i="65"/>
  <c r="E1543" i="65"/>
  <c r="E1544" i="65"/>
  <c r="E1545" i="65"/>
  <c r="E1546" i="65"/>
  <c r="E1547" i="65"/>
  <c r="E1548" i="65"/>
  <c r="E1549" i="65"/>
  <c r="F1850" i="65"/>
  <c r="M21" i="18"/>
  <c r="M22" i="18"/>
  <c r="M23" i="18"/>
  <c r="M24" i="18"/>
  <c r="M25" i="18"/>
  <c r="M26" i="18"/>
  <c r="M27" i="18"/>
  <c r="M28" i="18"/>
  <c r="M29" i="18"/>
  <c r="M30" i="18"/>
  <c r="M31" i="18"/>
  <c r="M32" i="18"/>
  <c r="M33" i="18"/>
  <c r="M34" i="18"/>
  <c r="M35" i="18"/>
  <c r="M36" i="18"/>
  <c r="M37" i="18"/>
  <c r="M38" i="18"/>
  <c r="M39" i="18"/>
  <c r="M40" i="18"/>
  <c r="M41" i="18"/>
  <c r="M42" i="18"/>
  <c r="M43" i="18"/>
  <c r="M44" i="18"/>
  <c r="M45" i="18"/>
  <c r="M46" i="18"/>
  <c r="M47" i="18"/>
  <c r="M48" i="18"/>
  <c r="M49" i="18"/>
  <c r="M50" i="18"/>
  <c r="M51" i="18"/>
  <c r="M52" i="18"/>
  <c r="M53" i="18"/>
  <c r="M54" i="18"/>
  <c r="M55" i="18"/>
  <c r="M56" i="18"/>
  <c r="M57" i="18"/>
  <c r="M58" i="18"/>
  <c r="M59" i="18"/>
  <c r="M60" i="18"/>
  <c r="M61" i="18"/>
  <c r="M62" i="18"/>
  <c r="M63" i="18"/>
  <c r="M64" i="18"/>
  <c r="M65" i="18"/>
  <c r="M66" i="18"/>
  <c r="M67" i="18"/>
  <c r="M68" i="18"/>
  <c r="M69" i="18"/>
  <c r="M70" i="18"/>
  <c r="M71" i="18"/>
  <c r="M72" i="18"/>
  <c r="M73" i="18"/>
  <c r="M74" i="18"/>
  <c r="M75" i="18"/>
  <c r="M76" i="18"/>
  <c r="M77" i="18"/>
  <c r="M78" i="18"/>
  <c r="M79" i="18"/>
  <c r="M80" i="18"/>
  <c r="M81" i="18"/>
  <c r="M82" i="18"/>
  <c r="M83" i="18"/>
  <c r="M84" i="18"/>
  <c r="M85" i="18"/>
  <c r="M86" i="18"/>
  <c r="M87" i="18"/>
  <c r="M88" i="18"/>
  <c r="M89" i="18"/>
  <c r="M90" i="18"/>
  <c r="M91" i="18"/>
  <c r="M92" i="18"/>
  <c r="M93" i="18"/>
  <c r="M94" i="18"/>
  <c r="M95" i="18"/>
  <c r="M96" i="18"/>
  <c r="M97" i="18"/>
  <c r="M98" i="18"/>
  <c r="M99" i="18"/>
  <c r="M100" i="18"/>
  <c r="M101" i="18"/>
  <c r="M102" i="18"/>
  <c r="M103" i="18"/>
  <c r="M104" i="18"/>
  <c r="M105" i="18"/>
  <c r="M106" i="18"/>
  <c r="M107" i="18"/>
  <c r="M108" i="18"/>
  <c r="M109" i="18"/>
  <c r="M110" i="18"/>
  <c r="M111" i="18"/>
  <c r="M112" i="18"/>
  <c r="M113" i="18"/>
  <c r="M114" i="18"/>
  <c r="M115" i="18"/>
  <c r="M116" i="18"/>
  <c r="M117" i="18"/>
  <c r="M118" i="18"/>
  <c r="M119" i="18"/>
  <c r="M120" i="18"/>
  <c r="M121" i="18"/>
  <c r="M122" i="18"/>
  <c r="M123" i="18"/>
  <c r="M124" i="18"/>
  <c r="M125" i="18"/>
  <c r="M126" i="18"/>
  <c r="M127" i="18"/>
  <c r="M128" i="18"/>
  <c r="M129" i="18"/>
  <c r="M130" i="18"/>
  <c r="M131" i="18"/>
  <c r="M132" i="18"/>
  <c r="M133" i="18"/>
  <c r="M134" i="18"/>
  <c r="M135" i="18"/>
  <c r="M136" i="18"/>
  <c r="M137" i="18"/>
  <c r="M138" i="18"/>
  <c r="M139" i="18"/>
  <c r="M140" i="18"/>
  <c r="M141" i="18"/>
  <c r="M142" i="18"/>
  <c r="M143" i="18"/>
  <c r="M144" i="18"/>
  <c r="M145" i="18"/>
  <c r="M146" i="18"/>
  <c r="M147" i="18"/>
  <c r="M148" i="18"/>
  <c r="M149" i="18"/>
  <c r="M150" i="18"/>
  <c r="M151" i="18"/>
  <c r="M152" i="18"/>
  <c r="M153" i="18"/>
  <c r="M154" i="18"/>
  <c r="M155" i="18"/>
  <c r="M156" i="18"/>
  <c r="M157" i="18"/>
  <c r="M158" i="18"/>
  <c r="M159" i="18"/>
  <c r="M160" i="18"/>
  <c r="M161" i="18"/>
  <c r="M162" i="18"/>
  <c r="M163" i="18"/>
  <c r="M164" i="18"/>
  <c r="M165" i="18"/>
  <c r="M166" i="18"/>
  <c r="M167" i="18"/>
  <c r="M168" i="18"/>
  <c r="M169" i="18"/>
  <c r="M170" i="18"/>
  <c r="M171" i="18"/>
  <c r="M172" i="18"/>
  <c r="M173" i="18"/>
  <c r="M174" i="18"/>
  <c r="M175" i="18"/>
  <c r="M176" i="18"/>
  <c r="M177" i="18"/>
  <c r="M178" i="18"/>
  <c r="M179" i="18"/>
  <c r="M180" i="18"/>
  <c r="M181" i="18"/>
  <c r="M182" i="18"/>
  <c r="M183" i="18"/>
  <c r="M184" i="18"/>
  <c r="M185" i="18"/>
  <c r="M186" i="18"/>
  <c r="M187" i="18"/>
  <c r="M188" i="18"/>
  <c r="M189" i="18"/>
  <c r="M190" i="18"/>
  <c r="M191" i="18"/>
  <c r="M192" i="18"/>
  <c r="M193" i="18"/>
  <c r="M194" i="18"/>
  <c r="M195" i="18"/>
  <c r="M196" i="18"/>
  <c r="M197" i="18"/>
  <c r="M198" i="18"/>
  <c r="M199" i="18"/>
  <c r="M200" i="18"/>
  <c r="M201" i="18"/>
  <c r="M202" i="18"/>
  <c r="M203" i="18"/>
  <c r="M204" i="18"/>
  <c r="M205" i="18"/>
  <c r="M206" i="18"/>
  <c r="M207" i="18"/>
  <c r="M208" i="18"/>
  <c r="M209" i="18"/>
  <c r="M210" i="18"/>
  <c r="M211" i="18"/>
  <c r="M212" i="18"/>
  <c r="M213" i="18"/>
  <c r="M214" i="18"/>
  <c r="M215" i="18"/>
  <c r="M216" i="18"/>
  <c r="M217" i="18"/>
  <c r="M218" i="18"/>
  <c r="M219" i="18"/>
  <c r="M220" i="18"/>
  <c r="M221" i="18"/>
  <c r="M222" i="18"/>
  <c r="M223" i="18"/>
  <c r="M224" i="18"/>
  <c r="M225" i="18"/>
  <c r="M226" i="18"/>
  <c r="M227" i="18"/>
  <c r="M228" i="18"/>
  <c r="M229" i="18"/>
  <c r="M230" i="18"/>
  <c r="M231" i="18"/>
  <c r="M232" i="18"/>
  <c r="M233" i="18"/>
  <c r="M234" i="18"/>
  <c r="M235" i="18"/>
  <c r="M236" i="18"/>
  <c r="M237" i="18"/>
  <c r="M238" i="18"/>
  <c r="M239" i="18"/>
  <c r="M240" i="18"/>
  <c r="M241" i="18"/>
  <c r="M242" i="18"/>
  <c r="M243" i="18"/>
  <c r="M244" i="18"/>
  <c r="M245" i="18"/>
  <c r="M246" i="18"/>
  <c r="M247" i="18"/>
  <c r="M248" i="18"/>
  <c r="M249" i="18"/>
  <c r="M250" i="18"/>
  <c r="M251" i="18"/>
  <c r="M252" i="18"/>
  <c r="M253" i="18"/>
  <c r="M254" i="18"/>
  <c r="M255" i="18"/>
  <c r="M256" i="18"/>
  <c r="M257" i="18"/>
  <c r="M258" i="18"/>
  <c r="M259" i="18"/>
  <c r="M260" i="18"/>
  <c r="M261" i="18"/>
  <c r="M262" i="18"/>
  <c r="M263" i="18"/>
  <c r="M20" i="18"/>
  <c r="T21" i="21"/>
  <c r="U21" i="21" s="1"/>
  <c r="V21" i="21" s="1"/>
  <c r="W21" i="21" s="1"/>
  <c r="X21" i="21" s="1"/>
  <c r="Y21" i="21" s="1"/>
  <c r="Z21" i="21" s="1"/>
  <c r="AA21" i="21" s="1"/>
  <c r="AB21" i="21" s="1"/>
  <c r="T22" i="21"/>
  <c r="U22" i="21" s="1"/>
  <c r="V22" i="21" s="1"/>
  <c r="W22" i="21" s="1"/>
  <c r="X22" i="21" s="1"/>
  <c r="Y22" i="21" s="1"/>
  <c r="Z22" i="21" s="1"/>
  <c r="AA22" i="21" s="1"/>
  <c r="AB22" i="21" s="1"/>
  <c r="T23" i="21"/>
  <c r="U23" i="21"/>
  <c r="V23" i="21" s="1"/>
  <c r="W23" i="21" s="1"/>
  <c r="X23" i="21" s="1"/>
  <c r="Y23" i="21" s="1"/>
  <c r="Z23" i="21" s="1"/>
  <c r="AA23" i="21" s="1"/>
  <c r="AB23" i="21" s="1"/>
  <c r="T24" i="21"/>
  <c r="U24" i="21" s="1"/>
  <c r="V24" i="21" s="1"/>
  <c r="W24" i="21" s="1"/>
  <c r="X24" i="21" s="1"/>
  <c r="Y24" i="21" s="1"/>
  <c r="Z24" i="21" s="1"/>
  <c r="AA24" i="21" s="1"/>
  <c r="AB24" i="21" s="1"/>
  <c r="T25" i="21"/>
  <c r="U25" i="21" s="1"/>
  <c r="V25" i="21" s="1"/>
  <c r="W25" i="21" s="1"/>
  <c r="X25" i="21" s="1"/>
  <c r="Y25" i="21" s="1"/>
  <c r="Z25" i="21" s="1"/>
  <c r="AA25" i="21" s="1"/>
  <c r="AB25" i="21" s="1"/>
  <c r="T26" i="21"/>
  <c r="U26" i="21" s="1"/>
  <c r="V26" i="21" s="1"/>
  <c r="W26" i="21" s="1"/>
  <c r="X26" i="21" s="1"/>
  <c r="Y26" i="21" s="1"/>
  <c r="Z26" i="21"/>
  <c r="AA26" i="21" s="1"/>
  <c r="AB26" i="21" s="1"/>
  <c r="T27" i="21"/>
  <c r="U27" i="21"/>
  <c r="V27" i="21" s="1"/>
  <c r="W27" i="21" s="1"/>
  <c r="X27" i="21" s="1"/>
  <c r="Y27" i="21" s="1"/>
  <c r="Z27" i="21" s="1"/>
  <c r="AA27" i="21" s="1"/>
  <c r="AB27" i="21" s="1"/>
  <c r="T28" i="21"/>
  <c r="U28" i="21" s="1"/>
  <c r="V28" i="21" s="1"/>
  <c r="W28" i="21" s="1"/>
  <c r="X28" i="21" s="1"/>
  <c r="Y28" i="21" s="1"/>
  <c r="Z28" i="21" s="1"/>
  <c r="AA28" i="21" s="1"/>
  <c r="AB28" i="21" s="1"/>
  <c r="T29" i="21"/>
  <c r="U29" i="21" s="1"/>
  <c r="V29" i="21" s="1"/>
  <c r="W29" i="21" s="1"/>
  <c r="X29" i="21" s="1"/>
  <c r="Y29" i="21" s="1"/>
  <c r="Z29" i="21" s="1"/>
  <c r="AA29" i="21" s="1"/>
  <c r="AB29" i="21" s="1"/>
  <c r="T30" i="21"/>
  <c r="U30" i="21" s="1"/>
  <c r="V30" i="21" s="1"/>
  <c r="W30" i="21" s="1"/>
  <c r="X30" i="21" s="1"/>
  <c r="Y30" i="21" s="1"/>
  <c r="Z30" i="21" s="1"/>
  <c r="AA30" i="21" s="1"/>
  <c r="AB30" i="21" s="1"/>
  <c r="T31" i="21"/>
  <c r="U31" i="21"/>
  <c r="V31" i="21" s="1"/>
  <c r="W31" i="21" s="1"/>
  <c r="X31" i="21" s="1"/>
  <c r="Y31" i="21" s="1"/>
  <c r="Z31" i="21" s="1"/>
  <c r="AA31" i="21" s="1"/>
  <c r="AB31" i="21" s="1"/>
  <c r="T32" i="21"/>
  <c r="U32" i="21" s="1"/>
  <c r="V32" i="21" s="1"/>
  <c r="W32" i="21" s="1"/>
  <c r="X32" i="21" s="1"/>
  <c r="Y32" i="21" s="1"/>
  <c r="Z32" i="21" s="1"/>
  <c r="AA32" i="21" s="1"/>
  <c r="AB32" i="21" s="1"/>
  <c r="T33" i="21"/>
  <c r="U33" i="21" s="1"/>
  <c r="V33" i="21" s="1"/>
  <c r="W33" i="21" s="1"/>
  <c r="X33" i="21" s="1"/>
  <c r="Y33" i="21" s="1"/>
  <c r="Z33" i="21" s="1"/>
  <c r="AA33" i="21" s="1"/>
  <c r="AB33" i="21" s="1"/>
  <c r="T34" i="21"/>
  <c r="U34" i="21" s="1"/>
  <c r="V34" i="21" s="1"/>
  <c r="W34" i="21" s="1"/>
  <c r="X34" i="21" s="1"/>
  <c r="Y34" i="21" s="1"/>
  <c r="Z34" i="21" s="1"/>
  <c r="AA34" i="21" s="1"/>
  <c r="AB34" i="21" s="1"/>
  <c r="T35" i="21"/>
  <c r="U35" i="21"/>
  <c r="V35" i="21" s="1"/>
  <c r="W35" i="21" s="1"/>
  <c r="X35" i="21" s="1"/>
  <c r="Y35" i="21" s="1"/>
  <c r="Z35" i="21" s="1"/>
  <c r="AA35" i="21" s="1"/>
  <c r="AB35" i="21" s="1"/>
  <c r="T36" i="21"/>
  <c r="U36" i="21" s="1"/>
  <c r="V36" i="21" s="1"/>
  <c r="W36" i="21" s="1"/>
  <c r="X36" i="21" s="1"/>
  <c r="Y36" i="21" s="1"/>
  <c r="Z36" i="21" s="1"/>
  <c r="AA36" i="21" s="1"/>
  <c r="AB36" i="21" s="1"/>
  <c r="T37" i="21"/>
  <c r="U37" i="21" s="1"/>
  <c r="V37" i="21" s="1"/>
  <c r="W37" i="21" s="1"/>
  <c r="X37" i="21" s="1"/>
  <c r="Y37" i="21" s="1"/>
  <c r="Z37" i="21" s="1"/>
  <c r="AA37" i="21" s="1"/>
  <c r="AB37" i="21" s="1"/>
  <c r="T38" i="21"/>
  <c r="U38" i="21" s="1"/>
  <c r="V38" i="21" s="1"/>
  <c r="W38" i="21" s="1"/>
  <c r="X38" i="21" s="1"/>
  <c r="Y38" i="21" s="1"/>
  <c r="Z38" i="21" s="1"/>
  <c r="AA38" i="21" s="1"/>
  <c r="AB38" i="21" s="1"/>
  <c r="T39" i="21"/>
  <c r="U39" i="21"/>
  <c r="V39" i="21" s="1"/>
  <c r="W39" i="21" s="1"/>
  <c r="X39" i="21" s="1"/>
  <c r="Y39" i="21" s="1"/>
  <c r="Z39" i="21" s="1"/>
  <c r="AA39" i="21" s="1"/>
  <c r="AB39" i="21" s="1"/>
  <c r="T40" i="21"/>
  <c r="U40" i="21" s="1"/>
  <c r="V40" i="21" s="1"/>
  <c r="W40" i="21" s="1"/>
  <c r="X40" i="21" s="1"/>
  <c r="Y40" i="21" s="1"/>
  <c r="Z40" i="21" s="1"/>
  <c r="AA40" i="21" s="1"/>
  <c r="AB40" i="21" s="1"/>
  <c r="T41" i="21"/>
  <c r="U41" i="21" s="1"/>
  <c r="V41" i="21" s="1"/>
  <c r="W41" i="21" s="1"/>
  <c r="X41" i="21" s="1"/>
  <c r="Y41" i="21" s="1"/>
  <c r="Z41" i="21" s="1"/>
  <c r="AA41" i="21" s="1"/>
  <c r="AB41" i="21" s="1"/>
  <c r="T42" i="21"/>
  <c r="U42" i="21" s="1"/>
  <c r="V42" i="21" s="1"/>
  <c r="W42" i="21" s="1"/>
  <c r="X42" i="21" s="1"/>
  <c r="Y42" i="21" s="1"/>
  <c r="Z42" i="21"/>
  <c r="AA42" i="21" s="1"/>
  <c r="AB42" i="21" s="1"/>
  <c r="T43" i="21"/>
  <c r="U43" i="21"/>
  <c r="V43" i="21" s="1"/>
  <c r="W43" i="21" s="1"/>
  <c r="X43" i="21" s="1"/>
  <c r="Y43" i="21" s="1"/>
  <c r="Z43" i="21" s="1"/>
  <c r="AA43" i="21" s="1"/>
  <c r="AB43" i="21" s="1"/>
  <c r="T44" i="21"/>
  <c r="U44" i="21" s="1"/>
  <c r="V44" i="21" s="1"/>
  <c r="W44" i="21" s="1"/>
  <c r="X44" i="21" s="1"/>
  <c r="Y44" i="21" s="1"/>
  <c r="Z44" i="21" s="1"/>
  <c r="AA44" i="21" s="1"/>
  <c r="AB44" i="21" s="1"/>
  <c r="T45" i="21"/>
  <c r="U45" i="21" s="1"/>
  <c r="V45" i="21" s="1"/>
  <c r="W45" i="21" s="1"/>
  <c r="X45" i="21" s="1"/>
  <c r="Y45" i="21" s="1"/>
  <c r="Z45" i="21" s="1"/>
  <c r="AA45" i="21" s="1"/>
  <c r="AB45" i="21" s="1"/>
  <c r="T46" i="21"/>
  <c r="U46" i="21" s="1"/>
  <c r="V46" i="21" s="1"/>
  <c r="W46" i="21" s="1"/>
  <c r="X46" i="21" s="1"/>
  <c r="Y46" i="21" s="1"/>
  <c r="Z46" i="21" s="1"/>
  <c r="AA46" i="21" s="1"/>
  <c r="AB46" i="21" s="1"/>
  <c r="T47" i="21"/>
  <c r="U47" i="21"/>
  <c r="V47" i="21" s="1"/>
  <c r="W47" i="21" s="1"/>
  <c r="X47" i="21" s="1"/>
  <c r="Y47" i="21" s="1"/>
  <c r="Z47" i="21" s="1"/>
  <c r="AA47" i="21" s="1"/>
  <c r="AB47" i="21" s="1"/>
  <c r="T48" i="21"/>
  <c r="U48" i="21" s="1"/>
  <c r="V48" i="21" s="1"/>
  <c r="W48" i="21" s="1"/>
  <c r="X48" i="21" s="1"/>
  <c r="Y48" i="21" s="1"/>
  <c r="Z48" i="21" s="1"/>
  <c r="AA48" i="21" s="1"/>
  <c r="AB48" i="21" s="1"/>
  <c r="T49" i="21"/>
  <c r="U49" i="21" s="1"/>
  <c r="V49" i="21" s="1"/>
  <c r="W49" i="21" s="1"/>
  <c r="X49" i="21" s="1"/>
  <c r="Y49" i="21" s="1"/>
  <c r="Z49" i="21" s="1"/>
  <c r="AA49" i="21" s="1"/>
  <c r="AB49" i="21" s="1"/>
  <c r="T50" i="21"/>
  <c r="U50" i="21" s="1"/>
  <c r="V50" i="21" s="1"/>
  <c r="W50" i="21" s="1"/>
  <c r="X50" i="21" s="1"/>
  <c r="Y50" i="21" s="1"/>
  <c r="Z50" i="21" s="1"/>
  <c r="AA50" i="21" s="1"/>
  <c r="AB50" i="21" s="1"/>
  <c r="T51" i="21"/>
  <c r="U51" i="21"/>
  <c r="V51" i="21" s="1"/>
  <c r="W51" i="21" s="1"/>
  <c r="X51" i="21" s="1"/>
  <c r="Y51" i="21" s="1"/>
  <c r="Z51" i="21" s="1"/>
  <c r="AA51" i="21" s="1"/>
  <c r="AB51" i="21" s="1"/>
  <c r="T52" i="21"/>
  <c r="U52" i="21" s="1"/>
  <c r="V52" i="21" s="1"/>
  <c r="W52" i="21" s="1"/>
  <c r="X52" i="21" s="1"/>
  <c r="Y52" i="21" s="1"/>
  <c r="Z52" i="21" s="1"/>
  <c r="AA52" i="21" s="1"/>
  <c r="AB52" i="21" s="1"/>
  <c r="T53" i="21"/>
  <c r="U53" i="21" s="1"/>
  <c r="V53" i="21" s="1"/>
  <c r="W53" i="21" s="1"/>
  <c r="X53" i="21" s="1"/>
  <c r="Y53" i="21" s="1"/>
  <c r="Z53" i="21" s="1"/>
  <c r="AA53" i="21" s="1"/>
  <c r="AB53" i="21" s="1"/>
  <c r="T54" i="21"/>
  <c r="U54" i="21" s="1"/>
  <c r="V54" i="21" s="1"/>
  <c r="W54" i="21" s="1"/>
  <c r="X54" i="21" s="1"/>
  <c r="Y54" i="21" s="1"/>
  <c r="Z54" i="21" s="1"/>
  <c r="AA54" i="21" s="1"/>
  <c r="AB54" i="21" s="1"/>
  <c r="T55" i="21"/>
  <c r="U55" i="21"/>
  <c r="V55" i="21" s="1"/>
  <c r="W55" i="21" s="1"/>
  <c r="X55" i="21" s="1"/>
  <c r="Y55" i="21" s="1"/>
  <c r="Z55" i="21" s="1"/>
  <c r="AA55" i="21" s="1"/>
  <c r="AB55" i="21" s="1"/>
  <c r="T56" i="21"/>
  <c r="U56" i="21" s="1"/>
  <c r="V56" i="21" s="1"/>
  <c r="W56" i="21" s="1"/>
  <c r="X56" i="21" s="1"/>
  <c r="Y56" i="21" s="1"/>
  <c r="Z56" i="21" s="1"/>
  <c r="AA56" i="21" s="1"/>
  <c r="AB56" i="21" s="1"/>
  <c r="T57" i="21"/>
  <c r="U57" i="21" s="1"/>
  <c r="V57" i="21" s="1"/>
  <c r="W57" i="21" s="1"/>
  <c r="X57" i="21" s="1"/>
  <c r="Y57" i="21" s="1"/>
  <c r="Z57" i="21" s="1"/>
  <c r="AA57" i="21" s="1"/>
  <c r="AB57" i="21" s="1"/>
  <c r="T58" i="21"/>
  <c r="U58" i="21" s="1"/>
  <c r="V58" i="21" s="1"/>
  <c r="W58" i="21" s="1"/>
  <c r="X58" i="21" s="1"/>
  <c r="Y58" i="21" s="1"/>
  <c r="Z58" i="21" s="1"/>
  <c r="AA58" i="21" s="1"/>
  <c r="AB58" i="21" s="1"/>
  <c r="T59" i="21"/>
  <c r="U59" i="21"/>
  <c r="V59" i="21" s="1"/>
  <c r="W59" i="21" s="1"/>
  <c r="X59" i="21" s="1"/>
  <c r="Y59" i="21" s="1"/>
  <c r="Z59" i="21"/>
  <c r="AA59" i="21" s="1"/>
  <c r="AB59" i="21" s="1"/>
  <c r="T60" i="21"/>
  <c r="U60" i="21"/>
  <c r="V60" i="21" s="1"/>
  <c r="W60" i="21" s="1"/>
  <c r="X60" i="21" s="1"/>
  <c r="Y60" i="21" s="1"/>
  <c r="Z60" i="21" s="1"/>
  <c r="AA60" i="21" s="1"/>
  <c r="AB60" i="21" s="1"/>
  <c r="T61" i="21"/>
  <c r="U61" i="21" s="1"/>
  <c r="V61" i="21" s="1"/>
  <c r="W61" i="21" s="1"/>
  <c r="X61" i="21"/>
  <c r="Y61" i="21" s="1"/>
  <c r="Z61" i="21" s="1"/>
  <c r="AA61" i="21"/>
  <c r="AB61" i="21" s="1"/>
  <c r="T62" i="21"/>
  <c r="U62" i="21"/>
  <c r="V62" i="21" s="1"/>
  <c r="W62" i="21" s="1"/>
  <c r="X62" i="21" s="1"/>
  <c r="Y62" i="21" s="1"/>
  <c r="Z62" i="21" s="1"/>
  <c r="AA62" i="21" s="1"/>
  <c r="AB62" i="21" s="1"/>
  <c r="T63" i="21"/>
  <c r="U63" i="21"/>
  <c r="V63" i="21" s="1"/>
  <c r="W63" i="21" s="1"/>
  <c r="X63" i="21" s="1"/>
  <c r="Y63" i="21" s="1"/>
  <c r="Z63" i="21" s="1"/>
  <c r="AA63" i="21" s="1"/>
  <c r="AB63" i="21" s="1"/>
  <c r="T64" i="21"/>
  <c r="U64" i="21"/>
  <c r="V64" i="21"/>
  <c r="W64" i="21" s="1"/>
  <c r="X64" i="21" s="1"/>
  <c r="Y64" i="21"/>
  <c r="Z64" i="21" s="1"/>
  <c r="AA64" i="21" s="1"/>
  <c r="AB64" i="21" s="1"/>
  <c r="T65" i="21"/>
  <c r="U65" i="21"/>
  <c r="V65" i="21" s="1"/>
  <c r="W65" i="21" s="1"/>
  <c r="X65" i="21" s="1"/>
  <c r="Y65" i="21" s="1"/>
  <c r="Z65" i="21" s="1"/>
  <c r="AA65" i="21" s="1"/>
  <c r="AB65" i="21" s="1"/>
  <c r="T66" i="21"/>
  <c r="U66" i="21" s="1"/>
  <c r="V66" i="21" s="1"/>
  <c r="W66" i="21" s="1"/>
  <c r="X66" i="21" s="1"/>
  <c r="Y66" i="21" s="1"/>
  <c r="Z66" i="21" s="1"/>
  <c r="AA66" i="21" s="1"/>
  <c r="AB66" i="21" s="1"/>
  <c r="T67" i="21"/>
  <c r="U67" i="21" s="1"/>
  <c r="V67" i="21"/>
  <c r="W67" i="21" s="1"/>
  <c r="X67" i="21" s="1"/>
  <c r="Y67" i="21" s="1"/>
  <c r="Z67" i="21" s="1"/>
  <c r="AA67" i="21" s="1"/>
  <c r="AB67" i="21" s="1"/>
  <c r="T68" i="21"/>
  <c r="U68" i="21"/>
  <c r="V68" i="21"/>
  <c r="W68" i="21" s="1"/>
  <c r="X68" i="21" s="1"/>
  <c r="Y68" i="21" s="1"/>
  <c r="Z68" i="21" s="1"/>
  <c r="AA68" i="21" s="1"/>
  <c r="AB68" i="21" s="1"/>
  <c r="T69" i="21"/>
  <c r="U69" i="21"/>
  <c r="V69" i="21" s="1"/>
  <c r="W69" i="21" s="1"/>
  <c r="X69" i="21" s="1"/>
  <c r="Y69" i="21" s="1"/>
  <c r="Z69" i="21" s="1"/>
  <c r="AA69" i="21" s="1"/>
  <c r="AB69" i="21" s="1"/>
  <c r="T70" i="21"/>
  <c r="U70" i="21" s="1"/>
  <c r="V70" i="21" s="1"/>
  <c r="W70" i="21"/>
  <c r="X70" i="21" s="1"/>
  <c r="Y70" i="21" s="1"/>
  <c r="Z70" i="21" s="1"/>
  <c r="AA70" i="21" s="1"/>
  <c r="AB70" i="21" s="1"/>
  <c r="T71" i="21"/>
  <c r="U71" i="21" s="1"/>
  <c r="V71" i="21"/>
  <c r="W71" i="21" s="1"/>
  <c r="X71" i="21" s="1"/>
  <c r="Y71" i="21" s="1"/>
  <c r="Z71" i="21" s="1"/>
  <c r="AA71" i="21" s="1"/>
  <c r="AB71" i="21" s="1"/>
  <c r="T72" i="21"/>
  <c r="U72" i="21"/>
  <c r="V72" i="21"/>
  <c r="W72" i="21" s="1"/>
  <c r="X72" i="21" s="1"/>
  <c r="Y72" i="21"/>
  <c r="Z72" i="21" s="1"/>
  <c r="AA72" i="21" s="1"/>
  <c r="AB72" i="21" s="1"/>
  <c r="T73" i="21"/>
  <c r="U73" i="21"/>
  <c r="V73" i="21" s="1"/>
  <c r="W73" i="21" s="1"/>
  <c r="X73" i="21"/>
  <c r="Y73" i="21" s="1"/>
  <c r="Z73" i="21" s="1"/>
  <c r="AA73" i="21" s="1"/>
  <c r="AB73" i="21" s="1"/>
  <c r="T74" i="21"/>
  <c r="U74" i="21" s="1"/>
  <c r="V74" i="21" s="1"/>
  <c r="W74" i="21" s="1"/>
  <c r="X74" i="21" s="1"/>
  <c r="Y74" i="21" s="1"/>
  <c r="Z74" i="21" s="1"/>
  <c r="AA74" i="21" s="1"/>
  <c r="AB74" i="21" s="1"/>
  <c r="T75" i="21"/>
  <c r="U75" i="21" s="1"/>
  <c r="V75" i="21"/>
  <c r="W75" i="21" s="1"/>
  <c r="X75" i="21"/>
  <c r="Y75" i="21" s="1"/>
  <c r="Z75" i="21" s="1"/>
  <c r="AA75" i="21" s="1"/>
  <c r="AB75" i="21" s="1"/>
  <c r="T76" i="21"/>
  <c r="U76" i="21"/>
  <c r="V76" i="21"/>
  <c r="W76" i="21" s="1"/>
  <c r="X76" i="21" s="1"/>
  <c r="Y76" i="21" s="1"/>
  <c r="Z76" i="21" s="1"/>
  <c r="AA76" i="21" s="1"/>
  <c r="AB76" i="21" s="1"/>
  <c r="T77" i="21"/>
  <c r="U77" i="21"/>
  <c r="V77" i="21" s="1"/>
  <c r="W77" i="21" s="1"/>
  <c r="X77" i="21" s="1"/>
  <c r="Y77" i="21" s="1"/>
  <c r="Z77" i="21" s="1"/>
  <c r="AA77" i="21" s="1"/>
  <c r="AB77" i="21" s="1"/>
  <c r="T78" i="21"/>
  <c r="U78" i="21" s="1"/>
  <c r="V78" i="21" s="1"/>
  <c r="W78" i="21"/>
  <c r="X78" i="21" s="1"/>
  <c r="Y78" i="21" s="1"/>
  <c r="Z78" i="21" s="1"/>
  <c r="AA78" i="21" s="1"/>
  <c r="AB78" i="21" s="1"/>
  <c r="T79" i="21"/>
  <c r="U79" i="21" s="1"/>
  <c r="V79" i="21"/>
  <c r="W79" i="21" s="1"/>
  <c r="X79" i="21" s="1"/>
  <c r="Y79" i="21" s="1"/>
  <c r="Z79" i="21" s="1"/>
  <c r="AA79" i="21" s="1"/>
  <c r="AB79" i="21" s="1"/>
  <c r="T80" i="21"/>
  <c r="U80" i="21"/>
  <c r="V80" i="21"/>
  <c r="W80" i="21" s="1"/>
  <c r="X80" i="21" s="1"/>
  <c r="Y80" i="21"/>
  <c r="Z80" i="21" s="1"/>
  <c r="AA80" i="21" s="1"/>
  <c r="AB80" i="21" s="1"/>
  <c r="T81" i="21"/>
  <c r="U81" i="21"/>
  <c r="V81" i="21" s="1"/>
  <c r="W81" i="21" s="1"/>
  <c r="X81" i="21" s="1"/>
  <c r="Y81" i="21" s="1"/>
  <c r="Z81" i="21" s="1"/>
  <c r="AA81" i="21" s="1"/>
  <c r="AB81" i="21" s="1"/>
  <c r="T82" i="21"/>
  <c r="U82" i="21" s="1"/>
  <c r="V82" i="21" s="1"/>
  <c r="W82" i="21" s="1"/>
  <c r="X82" i="21" s="1"/>
  <c r="Y82" i="21" s="1"/>
  <c r="Z82" i="21" s="1"/>
  <c r="AA82" i="21" s="1"/>
  <c r="AB82" i="21" s="1"/>
  <c r="T83" i="21"/>
  <c r="U83" i="21" s="1"/>
  <c r="V83" i="21"/>
  <c r="W83" i="21" s="1"/>
  <c r="X83" i="21" s="1"/>
  <c r="Y83" i="21" s="1"/>
  <c r="Z83" i="21" s="1"/>
  <c r="AA83" i="21" s="1"/>
  <c r="AB83" i="21" s="1"/>
  <c r="T84" i="21"/>
  <c r="U84" i="21"/>
  <c r="V84" i="21"/>
  <c r="W84" i="21" s="1"/>
  <c r="X84" i="21" s="1"/>
  <c r="Y84" i="21" s="1"/>
  <c r="Z84" i="21" s="1"/>
  <c r="AA84" i="21" s="1"/>
  <c r="AB84" i="21" s="1"/>
  <c r="T85" i="21"/>
  <c r="U85" i="21"/>
  <c r="V85" i="21" s="1"/>
  <c r="W85" i="21" s="1"/>
  <c r="X85" i="21" s="1"/>
  <c r="Y85" i="21" s="1"/>
  <c r="Z85" i="21" s="1"/>
  <c r="AA85" i="21" s="1"/>
  <c r="AB85" i="21" s="1"/>
  <c r="T86" i="21"/>
  <c r="U86" i="21" s="1"/>
  <c r="V86" i="21" s="1"/>
  <c r="W86" i="21"/>
  <c r="X86" i="21" s="1"/>
  <c r="Y86" i="21" s="1"/>
  <c r="Z86" i="21" s="1"/>
  <c r="AA86" i="21" s="1"/>
  <c r="AB86" i="21" s="1"/>
  <c r="T87" i="21"/>
  <c r="U87" i="21" s="1"/>
  <c r="V87" i="21"/>
  <c r="W87" i="21" s="1"/>
  <c r="X87" i="21" s="1"/>
  <c r="Y87" i="21" s="1"/>
  <c r="Z87" i="21" s="1"/>
  <c r="AA87" i="21" s="1"/>
  <c r="AB87" i="21" s="1"/>
  <c r="T88" i="21"/>
  <c r="U88" i="21"/>
  <c r="V88" i="21"/>
  <c r="W88" i="21" s="1"/>
  <c r="X88" i="21" s="1"/>
  <c r="Y88" i="21"/>
  <c r="Z88" i="21" s="1"/>
  <c r="AA88" i="21" s="1"/>
  <c r="AB88" i="21" s="1"/>
  <c r="T89" i="21"/>
  <c r="U89" i="21"/>
  <c r="V89" i="21" s="1"/>
  <c r="W89" i="21" s="1"/>
  <c r="X89" i="21"/>
  <c r="Y89" i="21" s="1"/>
  <c r="Z89" i="21" s="1"/>
  <c r="AA89" i="21" s="1"/>
  <c r="AB89" i="21" s="1"/>
  <c r="T90" i="21"/>
  <c r="U90" i="21" s="1"/>
  <c r="V90" i="21" s="1"/>
  <c r="W90" i="21" s="1"/>
  <c r="X90" i="21" s="1"/>
  <c r="Y90" i="21" s="1"/>
  <c r="Z90" i="21" s="1"/>
  <c r="AA90" i="21" s="1"/>
  <c r="AB90" i="21" s="1"/>
  <c r="T91" i="21"/>
  <c r="U91" i="21" s="1"/>
  <c r="V91" i="21"/>
  <c r="W91" i="21" s="1"/>
  <c r="X91" i="21"/>
  <c r="Y91" i="21" s="1"/>
  <c r="Z91" i="21" s="1"/>
  <c r="AA91" i="21" s="1"/>
  <c r="AB91" i="21" s="1"/>
  <c r="T92" i="21"/>
  <c r="U92" i="21"/>
  <c r="V92" i="21"/>
  <c r="W92" i="21" s="1"/>
  <c r="X92" i="21" s="1"/>
  <c r="Y92" i="21" s="1"/>
  <c r="Z92" i="21" s="1"/>
  <c r="AA92" i="21" s="1"/>
  <c r="AB92" i="21" s="1"/>
  <c r="T93" i="21"/>
  <c r="U93" i="21"/>
  <c r="V93" i="21" s="1"/>
  <c r="W93" i="21" s="1"/>
  <c r="X93" i="21" s="1"/>
  <c r="Y93" i="21" s="1"/>
  <c r="Z93" i="21" s="1"/>
  <c r="AA93" i="21" s="1"/>
  <c r="AB93" i="21" s="1"/>
  <c r="T94" i="21"/>
  <c r="U94" i="21"/>
  <c r="V94" i="21" s="1"/>
  <c r="W94" i="21"/>
  <c r="X94" i="21" s="1"/>
  <c r="Y94" i="21" s="1"/>
  <c r="Z94" i="21" s="1"/>
  <c r="AA94" i="21" s="1"/>
  <c r="AB94" i="21" s="1"/>
  <c r="T95" i="21"/>
  <c r="U95" i="21" s="1"/>
  <c r="V95" i="21"/>
  <c r="W95" i="21" s="1"/>
  <c r="X95" i="21" s="1"/>
  <c r="Y95" i="21" s="1"/>
  <c r="Z95" i="21" s="1"/>
  <c r="AA95" i="21" s="1"/>
  <c r="AB95" i="21" s="1"/>
  <c r="T96" i="21"/>
  <c r="U96" i="21"/>
  <c r="V96" i="21" s="1"/>
  <c r="W96" i="21"/>
  <c r="X96" i="21" s="1"/>
  <c r="Y96" i="21" s="1"/>
  <c r="Z96" i="21" s="1"/>
  <c r="AA96" i="21" s="1"/>
  <c r="AB96" i="21" s="1"/>
  <c r="T97" i="21"/>
  <c r="U97" i="21" s="1"/>
  <c r="V97" i="21"/>
  <c r="W97" i="21" s="1"/>
  <c r="X97" i="21" s="1"/>
  <c r="Y97" i="21" s="1"/>
  <c r="Z97" i="21" s="1"/>
  <c r="AA97" i="21" s="1"/>
  <c r="AB97" i="21" s="1"/>
  <c r="T98" i="21"/>
  <c r="U98" i="21"/>
  <c r="V98" i="21" s="1"/>
  <c r="W98" i="21" s="1"/>
  <c r="X98" i="21" s="1"/>
  <c r="Y98" i="21" s="1"/>
  <c r="Z98" i="21" s="1"/>
  <c r="AA98" i="21" s="1"/>
  <c r="AB98" i="21" s="1"/>
  <c r="T99" i="21"/>
  <c r="U99" i="21" s="1"/>
  <c r="V99" i="21" s="1"/>
  <c r="W99" i="21" s="1"/>
  <c r="X99" i="21" s="1"/>
  <c r="Y99" i="21" s="1"/>
  <c r="Z99" i="21"/>
  <c r="AA99" i="21" s="1"/>
  <c r="AB99" i="21" s="1"/>
  <c r="T100" i="21"/>
  <c r="U100" i="21"/>
  <c r="V100" i="21" s="1"/>
  <c r="W100" i="21"/>
  <c r="X100" i="21" s="1"/>
  <c r="Y100" i="21" s="1"/>
  <c r="Z100" i="21" s="1"/>
  <c r="AA100" i="21" s="1"/>
  <c r="AB100" i="21" s="1"/>
  <c r="T101" i="21"/>
  <c r="U101" i="21" s="1"/>
  <c r="V101" i="21"/>
  <c r="W101" i="21" s="1"/>
  <c r="X101" i="21" s="1"/>
  <c r="Y101" i="21" s="1"/>
  <c r="Z101" i="21" s="1"/>
  <c r="AA101" i="21" s="1"/>
  <c r="AB101" i="21" s="1"/>
  <c r="T102" i="21"/>
  <c r="U102" i="21"/>
  <c r="V102" i="21" s="1"/>
  <c r="W102" i="21" s="1"/>
  <c r="X102" i="21" s="1"/>
  <c r="Y102" i="21" s="1"/>
  <c r="Z102" i="21" s="1"/>
  <c r="AA102" i="21"/>
  <c r="AB102" i="21" s="1"/>
  <c r="T103" i="21"/>
  <c r="U103" i="21" s="1"/>
  <c r="V103" i="21" s="1"/>
  <c r="W103" i="21" s="1"/>
  <c r="X103" i="21" s="1"/>
  <c r="Y103" i="21" s="1"/>
  <c r="Z103" i="21" s="1"/>
  <c r="AA103" i="21" s="1"/>
  <c r="AB103" i="21" s="1"/>
  <c r="T104" i="21"/>
  <c r="U104" i="21"/>
  <c r="V104" i="21"/>
  <c r="W104" i="21" s="1"/>
  <c r="X104" i="21" s="1"/>
  <c r="Y104" i="21" s="1"/>
  <c r="Z104" i="21" s="1"/>
  <c r="AA104" i="21" s="1"/>
  <c r="AB104" i="21" s="1"/>
  <c r="T105" i="21"/>
  <c r="U105" i="21"/>
  <c r="V105" i="21" s="1"/>
  <c r="W105" i="21" s="1"/>
  <c r="X105" i="21" s="1"/>
  <c r="Y105" i="21"/>
  <c r="Z105" i="21" s="1"/>
  <c r="AA105" i="21" s="1"/>
  <c r="AB105" i="21" s="1"/>
  <c r="T106" i="21"/>
  <c r="U106" i="21" s="1"/>
  <c r="V106" i="21" s="1"/>
  <c r="W106" i="21" s="1"/>
  <c r="X106" i="21" s="1"/>
  <c r="Y106" i="21" s="1"/>
  <c r="Z106" i="21" s="1"/>
  <c r="AA106" i="21" s="1"/>
  <c r="AB106" i="21" s="1"/>
  <c r="T107" i="21"/>
  <c r="U107" i="21" s="1"/>
  <c r="V107" i="21" s="1"/>
  <c r="W107" i="21" s="1"/>
  <c r="X107" i="21" s="1"/>
  <c r="Y107" i="21" s="1"/>
  <c r="Z107" i="21" s="1"/>
  <c r="AA107" i="21" s="1"/>
  <c r="AB107" i="21" s="1"/>
  <c r="T108" i="21"/>
  <c r="U108" i="21" s="1"/>
  <c r="V108" i="21"/>
  <c r="W108" i="21" s="1"/>
  <c r="X108" i="21" s="1"/>
  <c r="Y108" i="21" s="1"/>
  <c r="Z108" i="21" s="1"/>
  <c r="AA108" i="21" s="1"/>
  <c r="AB108" i="21" s="1"/>
  <c r="T109" i="21"/>
  <c r="U109" i="21"/>
  <c r="V109" i="21" s="1"/>
  <c r="W109" i="21" s="1"/>
  <c r="X109" i="21" s="1"/>
  <c r="Y109" i="21"/>
  <c r="Z109" i="21" s="1"/>
  <c r="AA109" i="21" s="1"/>
  <c r="AB109" i="21" s="1"/>
  <c r="T110" i="21"/>
  <c r="U110" i="21" s="1"/>
  <c r="V110" i="21" s="1"/>
  <c r="W110" i="21" s="1"/>
  <c r="X110" i="21" s="1"/>
  <c r="Y110" i="21" s="1"/>
  <c r="Z110" i="21" s="1"/>
  <c r="AA110" i="21" s="1"/>
  <c r="AB110" i="21" s="1"/>
  <c r="T111" i="21"/>
  <c r="U111" i="21" s="1"/>
  <c r="V111" i="21" s="1"/>
  <c r="W111" i="21" s="1"/>
  <c r="X111" i="21" s="1"/>
  <c r="Y111" i="21" s="1"/>
  <c r="Z111" i="21" s="1"/>
  <c r="AA111" i="21" s="1"/>
  <c r="AB111" i="21" s="1"/>
  <c r="T112" i="21"/>
  <c r="U112" i="21" s="1"/>
  <c r="V112" i="21"/>
  <c r="W112" i="21" s="1"/>
  <c r="X112" i="21" s="1"/>
  <c r="Y112" i="21" s="1"/>
  <c r="Z112" i="21" s="1"/>
  <c r="AA112" i="21" s="1"/>
  <c r="AB112" i="21" s="1"/>
  <c r="T113" i="21"/>
  <c r="U113" i="21"/>
  <c r="V113" i="21" s="1"/>
  <c r="W113" i="21" s="1"/>
  <c r="X113" i="21" s="1"/>
  <c r="Y113" i="21"/>
  <c r="Z113" i="21" s="1"/>
  <c r="AA113" i="21" s="1"/>
  <c r="AB113" i="21" s="1"/>
  <c r="T114" i="21"/>
  <c r="U114" i="21" s="1"/>
  <c r="V114" i="21" s="1"/>
  <c r="W114" i="21" s="1"/>
  <c r="X114" i="21" s="1"/>
  <c r="Y114" i="21" s="1"/>
  <c r="Z114" i="21" s="1"/>
  <c r="AA114" i="21" s="1"/>
  <c r="AB114" i="21" s="1"/>
  <c r="T115" i="21"/>
  <c r="U115" i="21" s="1"/>
  <c r="V115" i="21" s="1"/>
  <c r="W115" i="21" s="1"/>
  <c r="X115" i="21" s="1"/>
  <c r="Y115" i="21" s="1"/>
  <c r="Z115" i="21" s="1"/>
  <c r="AA115" i="21" s="1"/>
  <c r="AB115" i="21" s="1"/>
  <c r="T116" i="21"/>
  <c r="U116" i="21" s="1"/>
  <c r="V116" i="21"/>
  <c r="W116" i="21" s="1"/>
  <c r="X116" i="21" s="1"/>
  <c r="Y116" i="21" s="1"/>
  <c r="Z116" i="21" s="1"/>
  <c r="AA116" i="21" s="1"/>
  <c r="AB116" i="21" s="1"/>
  <c r="T117" i="21"/>
  <c r="U117" i="21"/>
  <c r="V117" i="21" s="1"/>
  <c r="W117" i="21" s="1"/>
  <c r="X117" i="21" s="1"/>
  <c r="Y117" i="21"/>
  <c r="Z117" i="21" s="1"/>
  <c r="AA117" i="21" s="1"/>
  <c r="AB117" i="21" s="1"/>
  <c r="T118" i="21"/>
  <c r="U118" i="21" s="1"/>
  <c r="V118" i="21" s="1"/>
  <c r="W118" i="21" s="1"/>
  <c r="X118" i="21" s="1"/>
  <c r="Y118" i="21" s="1"/>
  <c r="Z118" i="21" s="1"/>
  <c r="AA118" i="21" s="1"/>
  <c r="AB118" i="21" s="1"/>
  <c r="T119" i="21"/>
  <c r="U119" i="21" s="1"/>
  <c r="V119" i="21" s="1"/>
  <c r="W119" i="21" s="1"/>
  <c r="X119" i="21" s="1"/>
  <c r="Y119" i="21" s="1"/>
  <c r="Z119" i="21" s="1"/>
  <c r="AA119" i="21" s="1"/>
  <c r="AB119" i="21" s="1"/>
  <c r="T120" i="21"/>
  <c r="U120" i="21" s="1"/>
  <c r="V120" i="21"/>
  <c r="W120" i="21" s="1"/>
  <c r="X120" i="21" s="1"/>
  <c r="Y120" i="21" s="1"/>
  <c r="Z120" i="21" s="1"/>
  <c r="AA120" i="21" s="1"/>
  <c r="AB120" i="21" s="1"/>
  <c r="T121" i="21"/>
  <c r="U121" i="21"/>
  <c r="V121" i="21" s="1"/>
  <c r="W121" i="21" s="1"/>
  <c r="X121" i="21" s="1"/>
  <c r="Y121" i="21"/>
  <c r="Z121" i="21" s="1"/>
  <c r="AA121" i="21" s="1"/>
  <c r="AB121" i="21" s="1"/>
  <c r="T122" i="21"/>
  <c r="U122" i="21" s="1"/>
  <c r="V122" i="21" s="1"/>
  <c r="W122" i="21" s="1"/>
  <c r="X122" i="21" s="1"/>
  <c r="Y122" i="21" s="1"/>
  <c r="Z122" i="21" s="1"/>
  <c r="AA122" i="21" s="1"/>
  <c r="AB122" i="21" s="1"/>
  <c r="T123" i="21"/>
  <c r="U123" i="21" s="1"/>
  <c r="V123" i="21" s="1"/>
  <c r="W123" i="21" s="1"/>
  <c r="X123" i="21" s="1"/>
  <c r="Y123" i="21" s="1"/>
  <c r="Z123" i="21" s="1"/>
  <c r="AA123" i="21" s="1"/>
  <c r="AB123" i="21" s="1"/>
  <c r="T124" i="21"/>
  <c r="U124" i="21" s="1"/>
  <c r="V124" i="21"/>
  <c r="W124" i="21" s="1"/>
  <c r="X124" i="21" s="1"/>
  <c r="Y124" i="21" s="1"/>
  <c r="Z124" i="21" s="1"/>
  <c r="AA124" i="21" s="1"/>
  <c r="AB124" i="21" s="1"/>
  <c r="T125" i="21"/>
  <c r="U125" i="21"/>
  <c r="V125" i="21" s="1"/>
  <c r="W125" i="21" s="1"/>
  <c r="X125" i="21" s="1"/>
  <c r="Y125" i="21"/>
  <c r="Z125" i="21" s="1"/>
  <c r="AA125" i="21" s="1"/>
  <c r="AB125" i="21" s="1"/>
  <c r="T126" i="21"/>
  <c r="U126" i="21" s="1"/>
  <c r="V126" i="21" s="1"/>
  <c r="W126" i="21" s="1"/>
  <c r="X126" i="21" s="1"/>
  <c r="Y126" i="21" s="1"/>
  <c r="Z126" i="21" s="1"/>
  <c r="AA126" i="21" s="1"/>
  <c r="AB126" i="21" s="1"/>
  <c r="T127" i="21"/>
  <c r="U127" i="21" s="1"/>
  <c r="V127" i="21" s="1"/>
  <c r="W127" i="21" s="1"/>
  <c r="X127" i="21" s="1"/>
  <c r="Y127" i="21" s="1"/>
  <c r="Z127" i="21" s="1"/>
  <c r="AA127" i="21" s="1"/>
  <c r="AB127" i="21" s="1"/>
  <c r="T128" i="21"/>
  <c r="U128" i="21" s="1"/>
  <c r="V128" i="21"/>
  <c r="W128" i="21" s="1"/>
  <c r="X128" i="21" s="1"/>
  <c r="Y128" i="21" s="1"/>
  <c r="Z128" i="21" s="1"/>
  <c r="AA128" i="21" s="1"/>
  <c r="AB128" i="21" s="1"/>
  <c r="T129" i="21"/>
  <c r="U129" i="21"/>
  <c r="V129" i="21" s="1"/>
  <c r="W129" i="21" s="1"/>
  <c r="X129" i="21" s="1"/>
  <c r="Y129" i="21"/>
  <c r="Z129" i="21" s="1"/>
  <c r="AA129" i="21" s="1"/>
  <c r="AB129" i="21" s="1"/>
  <c r="T130" i="21"/>
  <c r="U130" i="21" s="1"/>
  <c r="V130" i="21" s="1"/>
  <c r="W130" i="21" s="1"/>
  <c r="X130" i="21" s="1"/>
  <c r="Y130" i="21" s="1"/>
  <c r="Z130" i="21" s="1"/>
  <c r="AA130" i="21" s="1"/>
  <c r="AB130" i="21" s="1"/>
  <c r="T131" i="21"/>
  <c r="U131" i="21" s="1"/>
  <c r="V131" i="21" s="1"/>
  <c r="W131" i="21" s="1"/>
  <c r="X131" i="21" s="1"/>
  <c r="Y131" i="21" s="1"/>
  <c r="Z131" i="21" s="1"/>
  <c r="AA131" i="21" s="1"/>
  <c r="AB131" i="21" s="1"/>
  <c r="T132" i="21"/>
  <c r="U132" i="21" s="1"/>
  <c r="V132" i="21"/>
  <c r="W132" i="21" s="1"/>
  <c r="X132" i="21" s="1"/>
  <c r="Y132" i="21" s="1"/>
  <c r="Z132" i="21" s="1"/>
  <c r="AA132" i="21" s="1"/>
  <c r="AB132" i="21" s="1"/>
  <c r="T133" i="21"/>
  <c r="U133" i="21"/>
  <c r="V133" i="21" s="1"/>
  <c r="W133" i="21" s="1"/>
  <c r="X133" i="21" s="1"/>
  <c r="Y133" i="21"/>
  <c r="Z133" i="21" s="1"/>
  <c r="AA133" i="21" s="1"/>
  <c r="AB133" i="21" s="1"/>
  <c r="T134" i="21"/>
  <c r="U134" i="21" s="1"/>
  <c r="V134" i="21" s="1"/>
  <c r="W134" i="21" s="1"/>
  <c r="X134" i="21" s="1"/>
  <c r="Y134" i="21" s="1"/>
  <c r="Z134" i="21" s="1"/>
  <c r="AA134" i="21" s="1"/>
  <c r="AB134" i="21" s="1"/>
  <c r="T135" i="21"/>
  <c r="U135" i="21" s="1"/>
  <c r="V135" i="21" s="1"/>
  <c r="W135" i="21" s="1"/>
  <c r="X135" i="21" s="1"/>
  <c r="Y135" i="21" s="1"/>
  <c r="Z135" i="21" s="1"/>
  <c r="AA135" i="21" s="1"/>
  <c r="AB135" i="21" s="1"/>
  <c r="T136" i="21"/>
  <c r="U136" i="21" s="1"/>
  <c r="V136" i="21"/>
  <c r="W136" i="21" s="1"/>
  <c r="X136" i="21" s="1"/>
  <c r="Y136" i="21" s="1"/>
  <c r="Z136" i="21" s="1"/>
  <c r="AA136" i="21" s="1"/>
  <c r="AB136" i="21" s="1"/>
  <c r="T137" i="21"/>
  <c r="U137" i="21"/>
  <c r="V137" i="21" s="1"/>
  <c r="W137" i="21" s="1"/>
  <c r="X137" i="21" s="1"/>
  <c r="Y137" i="21"/>
  <c r="Z137" i="21" s="1"/>
  <c r="AA137" i="21" s="1"/>
  <c r="AB137" i="21" s="1"/>
  <c r="T138" i="21"/>
  <c r="U138" i="21" s="1"/>
  <c r="V138" i="21" s="1"/>
  <c r="W138" i="21" s="1"/>
  <c r="X138" i="21" s="1"/>
  <c r="Y138" i="21" s="1"/>
  <c r="Z138" i="21" s="1"/>
  <c r="AA138" i="21" s="1"/>
  <c r="AB138" i="21" s="1"/>
  <c r="T139" i="21"/>
  <c r="U139" i="21" s="1"/>
  <c r="V139" i="21" s="1"/>
  <c r="W139" i="21" s="1"/>
  <c r="X139" i="21" s="1"/>
  <c r="Y139" i="21" s="1"/>
  <c r="Z139" i="21" s="1"/>
  <c r="AA139" i="21" s="1"/>
  <c r="AB139" i="21" s="1"/>
  <c r="T140" i="21"/>
  <c r="U140" i="21" s="1"/>
  <c r="V140" i="21"/>
  <c r="W140" i="21" s="1"/>
  <c r="X140" i="21" s="1"/>
  <c r="Y140" i="21" s="1"/>
  <c r="Z140" i="21" s="1"/>
  <c r="AA140" i="21" s="1"/>
  <c r="AB140" i="21" s="1"/>
  <c r="T141" i="21"/>
  <c r="U141" i="21"/>
  <c r="V141" i="21" s="1"/>
  <c r="W141" i="21" s="1"/>
  <c r="X141" i="21" s="1"/>
  <c r="Y141" i="21"/>
  <c r="Z141" i="21" s="1"/>
  <c r="AA141" i="21" s="1"/>
  <c r="AB141" i="21" s="1"/>
  <c r="T142" i="21"/>
  <c r="U142" i="21" s="1"/>
  <c r="V142" i="21" s="1"/>
  <c r="W142" i="21" s="1"/>
  <c r="X142" i="21" s="1"/>
  <c r="Y142" i="21" s="1"/>
  <c r="Z142" i="21" s="1"/>
  <c r="AA142" i="21" s="1"/>
  <c r="AB142" i="21" s="1"/>
  <c r="T143" i="21"/>
  <c r="U143" i="21" s="1"/>
  <c r="V143" i="21" s="1"/>
  <c r="W143" i="21" s="1"/>
  <c r="X143" i="21" s="1"/>
  <c r="Y143" i="21" s="1"/>
  <c r="Z143" i="21" s="1"/>
  <c r="AA143" i="21" s="1"/>
  <c r="AB143" i="21" s="1"/>
  <c r="T144" i="21"/>
  <c r="U144" i="21" s="1"/>
  <c r="V144" i="21"/>
  <c r="W144" i="21" s="1"/>
  <c r="X144" i="21" s="1"/>
  <c r="Y144" i="21" s="1"/>
  <c r="Z144" i="21" s="1"/>
  <c r="AA144" i="21" s="1"/>
  <c r="AB144" i="21" s="1"/>
  <c r="T145" i="21"/>
  <c r="U145" i="21"/>
  <c r="V145" i="21" s="1"/>
  <c r="W145" i="21" s="1"/>
  <c r="X145" i="21" s="1"/>
  <c r="Y145" i="21"/>
  <c r="Z145" i="21" s="1"/>
  <c r="AA145" i="21" s="1"/>
  <c r="AB145" i="21" s="1"/>
  <c r="T146" i="21"/>
  <c r="U146" i="21" s="1"/>
  <c r="V146" i="21" s="1"/>
  <c r="W146" i="21" s="1"/>
  <c r="X146" i="21" s="1"/>
  <c r="Y146" i="21" s="1"/>
  <c r="Z146" i="21" s="1"/>
  <c r="AA146" i="21" s="1"/>
  <c r="AB146" i="21" s="1"/>
  <c r="T147" i="21"/>
  <c r="U147" i="21" s="1"/>
  <c r="V147" i="21" s="1"/>
  <c r="W147" i="21" s="1"/>
  <c r="X147" i="21" s="1"/>
  <c r="Y147" i="21" s="1"/>
  <c r="Z147" i="21" s="1"/>
  <c r="AA147" i="21" s="1"/>
  <c r="AB147" i="21" s="1"/>
  <c r="T148" i="21"/>
  <c r="U148" i="21" s="1"/>
  <c r="V148" i="21"/>
  <c r="W148" i="21" s="1"/>
  <c r="X148" i="21" s="1"/>
  <c r="Y148" i="21" s="1"/>
  <c r="Z148" i="21" s="1"/>
  <c r="AA148" i="21" s="1"/>
  <c r="AB148" i="21" s="1"/>
  <c r="T149" i="21"/>
  <c r="U149" i="21"/>
  <c r="V149" i="21" s="1"/>
  <c r="W149" i="21" s="1"/>
  <c r="X149" i="21" s="1"/>
  <c r="Y149" i="21"/>
  <c r="Z149" i="21" s="1"/>
  <c r="AA149" i="21" s="1"/>
  <c r="AB149" i="21" s="1"/>
  <c r="T150" i="21"/>
  <c r="U150" i="21" s="1"/>
  <c r="V150" i="21" s="1"/>
  <c r="W150" i="21" s="1"/>
  <c r="X150" i="21" s="1"/>
  <c r="Y150" i="21" s="1"/>
  <c r="Z150" i="21" s="1"/>
  <c r="AA150" i="21" s="1"/>
  <c r="AB150" i="21" s="1"/>
  <c r="T151" i="21"/>
  <c r="U151" i="21" s="1"/>
  <c r="V151" i="21" s="1"/>
  <c r="W151" i="21" s="1"/>
  <c r="X151" i="21" s="1"/>
  <c r="Y151" i="21" s="1"/>
  <c r="Z151" i="21" s="1"/>
  <c r="AA151" i="21" s="1"/>
  <c r="AB151" i="21" s="1"/>
  <c r="T152" i="21"/>
  <c r="U152" i="21" s="1"/>
  <c r="V152" i="21"/>
  <c r="W152" i="21" s="1"/>
  <c r="X152" i="21" s="1"/>
  <c r="Y152" i="21" s="1"/>
  <c r="Z152" i="21" s="1"/>
  <c r="AA152" i="21" s="1"/>
  <c r="AB152" i="21" s="1"/>
  <c r="T153" i="21"/>
  <c r="U153" i="21"/>
  <c r="V153" i="21" s="1"/>
  <c r="W153" i="21" s="1"/>
  <c r="X153" i="21" s="1"/>
  <c r="Y153" i="21"/>
  <c r="Z153" i="21" s="1"/>
  <c r="AA153" i="21" s="1"/>
  <c r="AB153" i="21" s="1"/>
  <c r="T154" i="21"/>
  <c r="U154" i="21" s="1"/>
  <c r="V154" i="21" s="1"/>
  <c r="W154" i="21" s="1"/>
  <c r="X154" i="21" s="1"/>
  <c r="Y154" i="21" s="1"/>
  <c r="Z154" i="21" s="1"/>
  <c r="AA154" i="21" s="1"/>
  <c r="AB154" i="21" s="1"/>
  <c r="T155" i="21"/>
  <c r="U155" i="21" s="1"/>
  <c r="V155" i="21" s="1"/>
  <c r="W155" i="21" s="1"/>
  <c r="X155" i="21" s="1"/>
  <c r="Y155" i="21" s="1"/>
  <c r="Z155" i="21" s="1"/>
  <c r="AA155" i="21" s="1"/>
  <c r="AB155" i="21" s="1"/>
  <c r="T156" i="21"/>
  <c r="U156" i="21" s="1"/>
  <c r="V156" i="21"/>
  <c r="W156" i="21" s="1"/>
  <c r="X156" i="21" s="1"/>
  <c r="Y156" i="21" s="1"/>
  <c r="Z156" i="21" s="1"/>
  <c r="AA156" i="21" s="1"/>
  <c r="AB156" i="21" s="1"/>
  <c r="T157" i="21"/>
  <c r="U157" i="21"/>
  <c r="V157" i="21" s="1"/>
  <c r="W157" i="21" s="1"/>
  <c r="X157" i="21" s="1"/>
  <c r="Y157" i="21"/>
  <c r="Z157" i="21" s="1"/>
  <c r="AA157" i="21" s="1"/>
  <c r="AB157" i="21" s="1"/>
  <c r="T158" i="21"/>
  <c r="U158" i="21" s="1"/>
  <c r="V158" i="21" s="1"/>
  <c r="W158" i="21" s="1"/>
  <c r="X158" i="21" s="1"/>
  <c r="Y158" i="21" s="1"/>
  <c r="Z158" i="21" s="1"/>
  <c r="AA158" i="21" s="1"/>
  <c r="AB158" i="21" s="1"/>
  <c r="T159" i="21"/>
  <c r="U159" i="21" s="1"/>
  <c r="V159" i="21" s="1"/>
  <c r="W159" i="21" s="1"/>
  <c r="X159" i="21" s="1"/>
  <c r="Y159" i="21" s="1"/>
  <c r="Z159" i="21" s="1"/>
  <c r="AA159" i="21" s="1"/>
  <c r="AB159" i="21" s="1"/>
  <c r="T160" i="21"/>
  <c r="U160" i="21" s="1"/>
  <c r="V160" i="21"/>
  <c r="W160" i="21" s="1"/>
  <c r="X160" i="21" s="1"/>
  <c r="Y160" i="21" s="1"/>
  <c r="Z160" i="21" s="1"/>
  <c r="AA160" i="21" s="1"/>
  <c r="AB160" i="21" s="1"/>
  <c r="T161" i="21"/>
  <c r="U161" i="21"/>
  <c r="V161" i="21" s="1"/>
  <c r="W161" i="21" s="1"/>
  <c r="X161" i="21" s="1"/>
  <c r="Y161" i="21"/>
  <c r="Z161" i="21" s="1"/>
  <c r="AA161" i="21" s="1"/>
  <c r="AB161" i="21" s="1"/>
  <c r="T162" i="21"/>
  <c r="U162" i="21" s="1"/>
  <c r="V162" i="21" s="1"/>
  <c r="W162" i="21" s="1"/>
  <c r="X162" i="21" s="1"/>
  <c r="Y162" i="21" s="1"/>
  <c r="Z162" i="21" s="1"/>
  <c r="AA162" i="21" s="1"/>
  <c r="AB162" i="21" s="1"/>
  <c r="T163" i="21"/>
  <c r="U163" i="21" s="1"/>
  <c r="V163" i="21" s="1"/>
  <c r="W163" i="21" s="1"/>
  <c r="X163" i="21" s="1"/>
  <c r="Y163" i="21" s="1"/>
  <c r="Z163" i="21" s="1"/>
  <c r="AA163" i="21" s="1"/>
  <c r="AB163" i="21" s="1"/>
  <c r="T164" i="21"/>
  <c r="U164" i="21" s="1"/>
  <c r="V164" i="21"/>
  <c r="W164" i="21" s="1"/>
  <c r="X164" i="21" s="1"/>
  <c r="Y164" i="21" s="1"/>
  <c r="Z164" i="21" s="1"/>
  <c r="AA164" i="21" s="1"/>
  <c r="AB164" i="21" s="1"/>
  <c r="T165" i="21"/>
  <c r="U165" i="21"/>
  <c r="V165" i="21" s="1"/>
  <c r="W165" i="21" s="1"/>
  <c r="X165" i="21" s="1"/>
  <c r="Y165" i="21"/>
  <c r="Z165" i="21" s="1"/>
  <c r="AA165" i="21" s="1"/>
  <c r="AB165" i="21" s="1"/>
  <c r="T166" i="21"/>
  <c r="U166" i="21" s="1"/>
  <c r="V166" i="21" s="1"/>
  <c r="W166" i="21" s="1"/>
  <c r="X166" i="21" s="1"/>
  <c r="Y166" i="21" s="1"/>
  <c r="Z166" i="21" s="1"/>
  <c r="AA166" i="21" s="1"/>
  <c r="AB166" i="21" s="1"/>
  <c r="T167" i="21"/>
  <c r="U167" i="21" s="1"/>
  <c r="V167" i="21" s="1"/>
  <c r="W167" i="21" s="1"/>
  <c r="X167" i="21" s="1"/>
  <c r="Y167" i="21" s="1"/>
  <c r="Z167" i="21" s="1"/>
  <c r="AA167" i="21" s="1"/>
  <c r="AB167" i="21" s="1"/>
  <c r="T168" i="21"/>
  <c r="U168" i="21" s="1"/>
  <c r="V168" i="21"/>
  <c r="W168" i="21" s="1"/>
  <c r="X168" i="21" s="1"/>
  <c r="Y168" i="21" s="1"/>
  <c r="Z168" i="21" s="1"/>
  <c r="AA168" i="21" s="1"/>
  <c r="AB168" i="21" s="1"/>
  <c r="T169" i="21"/>
  <c r="U169" i="21"/>
  <c r="V169" i="21" s="1"/>
  <c r="W169" i="21" s="1"/>
  <c r="X169" i="21" s="1"/>
  <c r="Y169" i="21"/>
  <c r="Z169" i="21" s="1"/>
  <c r="AA169" i="21" s="1"/>
  <c r="AB169" i="21" s="1"/>
  <c r="T170" i="21"/>
  <c r="U170" i="21" s="1"/>
  <c r="V170" i="21" s="1"/>
  <c r="W170" i="21" s="1"/>
  <c r="X170" i="21" s="1"/>
  <c r="Y170" i="21" s="1"/>
  <c r="Z170" i="21" s="1"/>
  <c r="AA170" i="21" s="1"/>
  <c r="AB170" i="21" s="1"/>
  <c r="T171" i="21"/>
  <c r="U171" i="21" s="1"/>
  <c r="V171" i="21" s="1"/>
  <c r="W171" i="21" s="1"/>
  <c r="X171" i="21" s="1"/>
  <c r="Y171" i="21" s="1"/>
  <c r="Z171" i="21" s="1"/>
  <c r="AA171" i="21" s="1"/>
  <c r="AB171" i="21" s="1"/>
  <c r="U20" i="21"/>
  <c r="V20" i="21" s="1"/>
  <c r="W20" i="21" s="1"/>
  <c r="X20" i="21" s="1"/>
  <c r="Y20" i="21" s="1"/>
  <c r="Z20" i="21" s="1"/>
  <c r="AA20" i="21" s="1"/>
  <c r="AB20" i="21" s="1"/>
  <c r="T20" i="21"/>
  <c r="S21" i="21"/>
  <c r="S22" i="21"/>
  <c r="S23" i="21"/>
  <c r="S24" i="21"/>
  <c r="S25" i="21"/>
  <c r="S26" i="21"/>
  <c r="S27" i="21"/>
  <c r="S28" i="21"/>
  <c r="S29" i="21"/>
  <c r="S30" i="21"/>
  <c r="S31" i="21"/>
  <c r="S32" i="21"/>
  <c r="S33" i="21"/>
  <c r="S34" i="21"/>
  <c r="S35" i="21"/>
  <c r="S36" i="21"/>
  <c r="S37" i="21"/>
  <c r="S38" i="21"/>
  <c r="S39" i="21"/>
  <c r="S40" i="21"/>
  <c r="S41" i="21"/>
  <c r="S42" i="21"/>
  <c r="S43" i="21"/>
  <c r="S44" i="21"/>
  <c r="S45" i="21"/>
  <c r="S46" i="21"/>
  <c r="S47" i="21"/>
  <c r="S48" i="21"/>
  <c r="S49" i="21"/>
  <c r="S50" i="21"/>
  <c r="S51" i="21"/>
  <c r="S52" i="21"/>
  <c r="S53" i="21"/>
  <c r="S54" i="21"/>
  <c r="S55" i="21"/>
  <c r="S56" i="21"/>
  <c r="S57" i="21"/>
  <c r="S58" i="21"/>
  <c r="S59" i="21"/>
  <c r="S60" i="21"/>
  <c r="S61" i="21"/>
  <c r="S62" i="21"/>
  <c r="S63" i="21"/>
  <c r="S64" i="21"/>
  <c r="S65" i="21"/>
  <c r="S66" i="21"/>
  <c r="S67" i="21"/>
  <c r="S68" i="21"/>
  <c r="S69" i="21"/>
  <c r="S70" i="21"/>
  <c r="S71" i="21"/>
  <c r="S72" i="21"/>
  <c r="S73" i="21"/>
  <c r="S74" i="21"/>
  <c r="S75" i="21"/>
  <c r="S76" i="21"/>
  <c r="S77" i="21"/>
  <c r="S78" i="21"/>
  <c r="S79" i="21"/>
  <c r="S80" i="21"/>
  <c r="S81" i="21"/>
  <c r="S82" i="21"/>
  <c r="S83" i="21"/>
  <c r="S84" i="21"/>
  <c r="S85" i="21"/>
  <c r="S86" i="21"/>
  <c r="S87" i="21"/>
  <c r="S88" i="21"/>
  <c r="S89" i="21"/>
  <c r="S90" i="21"/>
  <c r="S91" i="21"/>
  <c r="S92" i="21"/>
  <c r="S93" i="21"/>
  <c r="S94" i="21"/>
  <c r="S95" i="21"/>
  <c r="S96" i="21"/>
  <c r="S97" i="21"/>
  <c r="S98" i="21"/>
  <c r="S99" i="21"/>
  <c r="S100" i="21"/>
  <c r="S101" i="21"/>
  <c r="S102" i="21"/>
  <c r="S103" i="21"/>
  <c r="S104" i="21"/>
  <c r="S105" i="21"/>
  <c r="S106" i="21"/>
  <c r="S107" i="21"/>
  <c r="S108" i="21"/>
  <c r="S109" i="21"/>
  <c r="S110" i="21"/>
  <c r="S111" i="21"/>
  <c r="S112" i="21"/>
  <c r="S113" i="21"/>
  <c r="S114" i="21"/>
  <c r="S115" i="21"/>
  <c r="S116" i="21"/>
  <c r="S117" i="21"/>
  <c r="S118" i="21"/>
  <c r="S119" i="21"/>
  <c r="S120" i="21"/>
  <c r="S121" i="21"/>
  <c r="S122" i="21"/>
  <c r="S123" i="21"/>
  <c r="S124" i="21"/>
  <c r="S125" i="21"/>
  <c r="S126" i="21"/>
  <c r="S127" i="21"/>
  <c r="S128" i="21"/>
  <c r="S129" i="21"/>
  <c r="S130" i="21"/>
  <c r="S131" i="21"/>
  <c r="S132" i="21"/>
  <c r="S133" i="21"/>
  <c r="S134" i="21"/>
  <c r="S135" i="21"/>
  <c r="S136" i="21"/>
  <c r="S137" i="21"/>
  <c r="S138" i="21"/>
  <c r="S139" i="21"/>
  <c r="S140" i="21"/>
  <c r="S141" i="21"/>
  <c r="S142" i="21"/>
  <c r="S143" i="21"/>
  <c r="S144" i="21"/>
  <c r="S145" i="21"/>
  <c r="S146" i="21"/>
  <c r="S147" i="21"/>
  <c r="S148" i="21"/>
  <c r="S149" i="21"/>
  <c r="S150" i="21"/>
  <c r="S151" i="21"/>
  <c r="S152" i="21"/>
  <c r="S153" i="21"/>
  <c r="S154" i="21"/>
  <c r="S155" i="21"/>
  <c r="S156" i="21"/>
  <c r="S157" i="21"/>
  <c r="S158" i="21"/>
  <c r="S159" i="21"/>
  <c r="S160" i="21"/>
  <c r="S161" i="21"/>
  <c r="S162" i="21"/>
  <c r="S163" i="21"/>
  <c r="S164" i="21"/>
  <c r="S165" i="21"/>
  <c r="S166" i="21"/>
  <c r="S167" i="21"/>
  <c r="S168" i="21"/>
  <c r="S169" i="21"/>
  <c r="S170" i="21"/>
  <c r="S171" i="21"/>
  <c r="S20" i="21"/>
  <c r="R21" i="21"/>
  <c r="R22" i="21"/>
  <c r="R23" i="21"/>
  <c r="R24" i="21"/>
  <c r="R25" i="21"/>
  <c r="R26" i="21"/>
  <c r="R27" i="21"/>
  <c r="R28" i="21"/>
  <c r="R29" i="21"/>
  <c r="R30" i="21"/>
  <c r="R31" i="21"/>
  <c r="R32" i="21"/>
  <c r="R33" i="21"/>
  <c r="R34" i="21"/>
  <c r="R35" i="21"/>
  <c r="R36" i="21"/>
  <c r="R37" i="21"/>
  <c r="R38" i="21"/>
  <c r="R39" i="21"/>
  <c r="R40" i="21"/>
  <c r="R41" i="21"/>
  <c r="R42" i="21"/>
  <c r="R43" i="21"/>
  <c r="R44" i="21"/>
  <c r="R45" i="21"/>
  <c r="R46" i="21"/>
  <c r="R47" i="21"/>
  <c r="R48" i="21"/>
  <c r="R49" i="21"/>
  <c r="R50" i="21"/>
  <c r="R51" i="21"/>
  <c r="R52" i="21"/>
  <c r="R53" i="21"/>
  <c r="R54" i="21"/>
  <c r="R55" i="21"/>
  <c r="R56" i="21"/>
  <c r="R57" i="21"/>
  <c r="R58" i="21"/>
  <c r="R59" i="21"/>
  <c r="R60" i="21"/>
  <c r="R61" i="21"/>
  <c r="R62" i="21"/>
  <c r="R63" i="21"/>
  <c r="R64" i="21"/>
  <c r="R65" i="21"/>
  <c r="R66" i="21"/>
  <c r="R67" i="21"/>
  <c r="R68" i="21"/>
  <c r="R69" i="21"/>
  <c r="R70" i="21"/>
  <c r="R71" i="21"/>
  <c r="R72" i="21"/>
  <c r="R73" i="21"/>
  <c r="R74" i="21"/>
  <c r="R75" i="21"/>
  <c r="R76" i="21"/>
  <c r="R77" i="21"/>
  <c r="R78" i="21"/>
  <c r="R79" i="21"/>
  <c r="R80" i="21"/>
  <c r="R81" i="21"/>
  <c r="R82" i="21"/>
  <c r="R83" i="21"/>
  <c r="R84" i="21"/>
  <c r="R85" i="21"/>
  <c r="R86" i="21"/>
  <c r="R87" i="21"/>
  <c r="R88" i="21"/>
  <c r="R89" i="21"/>
  <c r="R90" i="21"/>
  <c r="R91" i="21"/>
  <c r="R92" i="21"/>
  <c r="R93" i="21"/>
  <c r="R94" i="21"/>
  <c r="R95" i="21"/>
  <c r="R96" i="21"/>
  <c r="R97" i="21"/>
  <c r="R98" i="21"/>
  <c r="R99" i="21"/>
  <c r="R100" i="21"/>
  <c r="R101" i="21"/>
  <c r="R102" i="21"/>
  <c r="R103" i="21"/>
  <c r="R104" i="21"/>
  <c r="R105" i="21"/>
  <c r="R106" i="21"/>
  <c r="R107" i="21"/>
  <c r="R108" i="21"/>
  <c r="R109" i="21"/>
  <c r="R110" i="21"/>
  <c r="R111" i="21"/>
  <c r="R112" i="21"/>
  <c r="R113" i="21"/>
  <c r="R114" i="21"/>
  <c r="R115" i="21"/>
  <c r="R116" i="21"/>
  <c r="R117" i="21"/>
  <c r="R118" i="21"/>
  <c r="R119" i="21"/>
  <c r="R120" i="21"/>
  <c r="R121" i="21"/>
  <c r="R122" i="21"/>
  <c r="R123" i="21"/>
  <c r="R124" i="21"/>
  <c r="R125" i="21"/>
  <c r="R126" i="21"/>
  <c r="R127" i="21"/>
  <c r="R128" i="21"/>
  <c r="R129" i="21"/>
  <c r="R130" i="21"/>
  <c r="R131" i="21"/>
  <c r="R132" i="21"/>
  <c r="R133" i="21"/>
  <c r="R134" i="21"/>
  <c r="R135" i="21"/>
  <c r="R136" i="21"/>
  <c r="R137" i="21"/>
  <c r="R138" i="21"/>
  <c r="R139" i="21"/>
  <c r="R140" i="21"/>
  <c r="R141" i="21"/>
  <c r="R142" i="21"/>
  <c r="R143" i="21"/>
  <c r="R144" i="21"/>
  <c r="R145" i="21"/>
  <c r="R146" i="21"/>
  <c r="R147" i="21"/>
  <c r="R148" i="21"/>
  <c r="R149" i="21"/>
  <c r="R150" i="21"/>
  <c r="R151" i="21"/>
  <c r="R152" i="21"/>
  <c r="R153" i="21"/>
  <c r="R154" i="21"/>
  <c r="R155" i="21"/>
  <c r="R156" i="21"/>
  <c r="R157" i="21"/>
  <c r="R158" i="21"/>
  <c r="R159" i="21"/>
  <c r="R160" i="21"/>
  <c r="R161" i="21"/>
  <c r="R162" i="21"/>
  <c r="R163" i="21"/>
  <c r="R164" i="21"/>
  <c r="R165" i="21"/>
  <c r="R166" i="21"/>
  <c r="R167" i="21"/>
  <c r="R168" i="21"/>
  <c r="R169" i="21"/>
  <c r="R170" i="21"/>
  <c r="R171" i="21"/>
  <c r="R20" i="21"/>
  <c r="I101" i="12" l="1"/>
  <c r="AD101" i="12"/>
  <c r="A34" i="9"/>
  <c r="N186" i="54"/>
  <c r="N187" i="54"/>
  <c r="R21" i="18" l="1"/>
  <c r="R22" i="18"/>
  <c r="R23" i="18"/>
  <c r="R24" i="18"/>
  <c r="R25" i="18"/>
  <c r="R26" i="18"/>
  <c r="R27" i="18"/>
  <c r="R28" i="18"/>
  <c r="R29" i="18"/>
  <c r="R30" i="18"/>
  <c r="R31" i="18"/>
  <c r="R32" i="18"/>
  <c r="R33" i="18"/>
  <c r="R34" i="18"/>
  <c r="R35" i="18"/>
  <c r="R36" i="18"/>
  <c r="R37" i="18"/>
  <c r="R38" i="18"/>
  <c r="R39" i="18"/>
  <c r="R40" i="18"/>
  <c r="R41" i="18"/>
  <c r="R42" i="18"/>
  <c r="R43" i="18"/>
  <c r="R44" i="18"/>
  <c r="R45" i="18"/>
  <c r="R46" i="18"/>
  <c r="R47" i="18"/>
  <c r="R48" i="18"/>
  <c r="R49" i="18"/>
  <c r="R50" i="18"/>
  <c r="R51" i="18"/>
  <c r="R52" i="18"/>
  <c r="R53" i="18"/>
  <c r="R54" i="18"/>
  <c r="R55" i="18"/>
  <c r="R56" i="18"/>
  <c r="R57" i="18"/>
  <c r="R58" i="18"/>
  <c r="R59" i="18"/>
  <c r="R60" i="18"/>
  <c r="R61" i="18"/>
  <c r="R62" i="18"/>
  <c r="R63" i="18"/>
  <c r="R64" i="18"/>
  <c r="R65" i="18"/>
  <c r="R66" i="18"/>
  <c r="R67" i="18"/>
  <c r="R68" i="18"/>
  <c r="R69" i="18"/>
  <c r="R70" i="18"/>
  <c r="R71" i="18"/>
  <c r="R72" i="18"/>
  <c r="R73" i="18"/>
  <c r="R74" i="18"/>
  <c r="R75" i="18"/>
  <c r="R76" i="18"/>
  <c r="R77" i="18"/>
  <c r="R78" i="18"/>
  <c r="R79" i="18"/>
  <c r="R80" i="18"/>
  <c r="R81" i="18"/>
  <c r="R82" i="18"/>
  <c r="R83" i="18"/>
  <c r="R84" i="18"/>
  <c r="R85" i="18"/>
  <c r="R86" i="18"/>
  <c r="R87" i="18"/>
  <c r="R88" i="18"/>
  <c r="R89" i="18"/>
  <c r="R90" i="18"/>
  <c r="R91" i="18"/>
  <c r="R92" i="18"/>
  <c r="R93" i="18"/>
  <c r="R94" i="18"/>
  <c r="R95" i="18"/>
  <c r="R96" i="18"/>
  <c r="R97" i="18"/>
  <c r="R98" i="18"/>
  <c r="R99" i="18"/>
  <c r="R100" i="18"/>
  <c r="R101" i="18"/>
  <c r="R102" i="18"/>
  <c r="R103" i="18"/>
  <c r="R104" i="18"/>
  <c r="R105" i="18"/>
  <c r="R106" i="18"/>
  <c r="R107" i="18"/>
  <c r="R108" i="18"/>
  <c r="R109" i="18"/>
  <c r="R110" i="18"/>
  <c r="R111" i="18"/>
  <c r="R112" i="18"/>
  <c r="R113" i="18"/>
  <c r="R114" i="18"/>
  <c r="R115" i="18"/>
  <c r="R116" i="18"/>
  <c r="R117" i="18"/>
  <c r="R118" i="18"/>
  <c r="R119" i="18"/>
  <c r="R120" i="18"/>
  <c r="R121" i="18"/>
  <c r="R122" i="18"/>
  <c r="R123" i="18"/>
  <c r="R124" i="18"/>
  <c r="R125" i="18"/>
  <c r="R126" i="18"/>
  <c r="R127" i="18"/>
  <c r="R128" i="18"/>
  <c r="R129" i="18"/>
  <c r="R130" i="18"/>
  <c r="R131" i="18"/>
  <c r="R132" i="18"/>
  <c r="R133" i="18"/>
  <c r="R134" i="18"/>
  <c r="R135" i="18"/>
  <c r="R136" i="18"/>
  <c r="R137" i="18"/>
  <c r="R138" i="18"/>
  <c r="R139" i="18"/>
  <c r="R140" i="18"/>
  <c r="R141" i="18"/>
  <c r="R142" i="18"/>
  <c r="R143" i="18"/>
  <c r="R144" i="18"/>
  <c r="R145" i="18"/>
  <c r="R146" i="18"/>
  <c r="R147" i="18"/>
  <c r="R148" i="18"/>
  <c r="R149" i="18"/>
  <c r="R150" i="18"/>
  <c r="R151" i="18"/>
  <c r="R152" i="18"/>
  <c r="R153" i="18"/>
  <c r="R154" i="18"/>
  <c r="R155" i="18"/>
  <c r="R156" i="18"/>
  <c r="R157" i="18"/>
  <c r="R158" i="18"/>
  <c r="R159" i="18"/>
  <c r="R160" i="18"/>
  <c r="R161" i="18"/>
  <c r="R162" i="18"/>
  <c r="R163" i="18"/>
  <c r="R164" i="18"/>
  <c r="R165" i="18"/>
  <c r="R166" i="18"/>
  <c r="R167" i="18"/>
  <c r="R168" i="18"/>
  <c r="R169" i="18"/>
  <c r="R170" i="18"/>
  <c r="R171" i="18"/>
  <c r="R172" i="18"/>
  <c r="R173" i="18"/>
  <c r="R174" i="18"/>
  <c r="R175" i="18"/>
  <c r="R176" i="18"/>
  <c r="R177" i="18"/>
  <c r="R178" i="18"/>
  <c r="R179" i="18"/>
  <c r="R180" i="18"/>
  <c r="R181" i="18"/>
  <c r="R182" i="18"/>
  <c r="R183" i="18"/>
  <c r="R184" i="18"/>
  <c r="R185" i="18"/>
  <c r="R186" i="18"/>
  <c r="R187" i="18"/>
  <c r="R188" i="18"/>
  <c r="R189" i="18"/>
  <c r="R190" i="18"/>
  <c r="R191" i="18"/>
  <c r="R192" i="18"/>
  <c r="R193" i="18"/>
  <c r="R194" i="18"/>
  <c r="R195" i="18"/>
  <c r="R196" i="18"/>
  <c r="R197" i="18"/>
  <c r="R198" i="18"/>
  <c r="R199" i="18"/>
  <c r="R200" i="18"/>
  <c r="R201" i="18"/>
  <c r="R202" i="18"/>
  <c r="R203" i="18"/>
  <c r="R204" i="18"/>
  <c r="R205" i="18"/>
  <c r="R206" i="18"/>
  <c r="R207" i="18"/>
  <c r="R208" i="18"/>
  <c r="R209" i="18"/>
  <c r="R210" i="18"/>
  <c r="R211" i="18"/>
  <c r="R212" i="18"/>
  <c r="R213" i="18"/>
  <c r="R214" i="18"/>
  <c r="R215" i="18"/>
  <c r="R216" i="18"/>
  <c r="R217" i="18"/>
  <c r="R218" i="18"/>
  <c r="R219" i="18"/>
  <c r="R220" i="18"/>
  <c r="R221" i="18"/>
  <c r="R222" i="18"/>
  <c r="R223" i="18"/>
  <c r="R224" i="18"/>
  <c r="R225" i="18"/>
  <c r="R226" i="18"/>
  <c r="R227" i="18"/>
  <c r="R228" i="18"/>
  <c r="R229" i="18"/>
  <c r="R230" i="18"/>
  <c r="R231" i="18"/>
  <c r="R232" i="18"/>
  <c r="R233" i="18"/>
  <c r="R234" i="18"/>
  <c r="R235" i="18"/>
  <c r="R236" i="18"/>
  <c r="R237" i="18"/>
  <c r="R238" i="18"/>
  <c r="R239" i="18"/>
  <c r="R240" i="18"/>
  <c r="R241" i="18"/>
  <c r="R242" i="18"/>
  <c r="R243" i="18"/>
  <c r="R244" i="18"/>
  <c r="R245" i="18"/>
  <c r="R246" i="18"/>
  <c r="R247" i="18"/>
  <c r="R248" i="18"/>
  <c r="R249" i="18"/>
  <c r="R250" i="18"/>
  <c r="R251" i="18"/>
  <c r="R252" i="18"/>
  <c r="R253" i="18"/>
  <c r="R254" i="18"/>
  <c r="R255" i="18"/>
  <c r="R256" i="18"/>
  <c r="R257" i="18"/>
  <c r="R258" i="18"/>
  <c r="R259" i="18"/>
  <c r="R260" i="18"/>
  <c r="R261" i="18"/>
  <c r="R262" i="18"/>
  <c r="R263" i="18"/>
  <c r="R20" i="18"/>
  <c r="N20" i="18"/>
  <c r="D36" i="18"/>
  <c r="D35" i="18"/>
  <c r="D34" i="18"/>
  <c r="D33" i="18"/>
  <c r="D32" i="18"/>
  <c r="D31" i="18"/>
  <c r="D30" i="18"/>
  <c r="D29" i="18"/>
  <c r="D28" i="18"/>
  <c r="D27" i="18"/>
  <c r="D26" i="18"/>
  <c r="D25" i="18"/>
  <c r="D24" i="18"/>
  <c r="D23" i="18"/>
  <c r="D22" i="18"/>
  <c r="D21" i="18"/>
  <c r="D20" i="18"/>
  <c r="D37" i="18"/>
  <c r="D38" i="18"/>
  <c r="D39" i="18"/>
  <c r="D40" i="18"/>
  <c r="D41" i="18"/>
  <c r="D42" i="18"/>
  <c r="D43" i="18"/>
  <c r="D44" i="18"/>
  <c r="D45" i="18"/>
  <c r="D46" i="18"/>
  <c r="D47" i="18"/>
  <c r="D48" i="18"/>
  <c r="D49" i="18"/>
  <c r="D50" i="18"/>
  <c r="D51" i="18"/>
  <c r="D52" i="18"/>
  <c r="D53" i="18"/>
  <c r="D54" i="18"/>
  <c r="D55" i="18"/>
  <c r="D56" i="18"/>
  <c r="D57" i="18"/>
  <c r="D58" i="18"/>
  <c r="D59" i="18"/>
  <c r="D60" i="18"/>
  <c r="D61" i="18"/>
  <c r="D62" i="18"/>
  <c r="D63" i="18"/>
  <c r="D64" i="18"/>
  <c r="D65" i="18"/>
  <c r="D66" i="18"/>
  <c r="D67" i="18"/>
  <c r="D68" i="18"/>
  <c r="D69" i="18"/>
  <c r="D70" i="18"/>
  <c r="D71" i="18"/>
  <c r="D72" i="18"/>
  <c r="D73" i="18"/>
  <c r="D74" i="18"/>
  <c r="D75" i="18"/>
  <c r="D76" i="18"/>
  <c r="D77" i="18"/>
  <c r="D78" i="18"/>
  <c r="D79" i="18"/>
  <c r="D80" i="18"/>
  <c r="D81" i="18"/>
  <c r="D82" i="18"/>
  <c r="D83" i="18"/>
  <c r="D84" i="18"/>
  <c r="D85" i="18"/>
  <c r="D86" i="18"/>
  <c r="D87" i="18"/>
  <c r="D88" i="18"/>
  <c r="D89" i="18"/>
  <c r="D90" i="18"/>
  <c r="D91" i="18"/>
  <c r="D92" i="18"/>
  <c r="D93" i="18"/>
  <c r="D94" i="18"/>
  <c r="D95" i="18"/>
  <c r="D96" i="18"/>
  <c r="D97" i="18"/>
  <c r="D98" i="18"/>
  <c r="D99" i="18"/>
  <c r="D100" i="18"/>
  <c r="D101" i="18"/>
  <c r="D102" i="18"/>
  <c r="D103" i="18"/>
  <c r="D104" i="18"/>
  <c r="D105" i="18"/>
  <c r="D106" i="18"/>
  <c r="D107" i="18"/>
  <c r="D108" i="18"/>
  <c r="D109" i="18"/>
  <c r="D110" i="18"/>
  <c r="D111" i="18"/>
  <c r="D112" i="18"/>
  <c r="D113" i="18"/>
  <c r="D114" i="18"/>
  <c r="D115" i="18"/>
  <c r="D116" i="18"/>
  <c r="D117" i="18"/>
  <c r="D118" i="18"/>
  <c r="D119" i="18"/>
  <c r="D120" i="18"/>
  <c r="D121" i="18"/>
  <c r="D122" i="18"/>
  <c r="D123" i="18"/>
  <c r="D124" i="18"/>
  <c r="D125" i="18"/>
  <c r="D126" i="18"/>
  <c r="D127" i="18"/>
  <c r="D128" i="18"/>
  <c r="D129" i="18"/>
  <c r="D130" i="18"/>
  <c r="D131" i="18"/>
  <c r="D132" i="18"/>
  <c r="D133" i="18"/>
  <c r="D150" i="18"/>
  <c r="D151" i="18"/>
  <c r="D152" i="18"/>
  <c r="D153" i="18"/>
  <c r="D154" i="18"/>
  <c r="D155" i="18"/>
  <c r="D156" i="18"/>
  <c r="D157" i="18"/>
  <c r="D158" i="18"/>
  <c r="D159" i="18"/>
  <c r="D160" i="18"/>
  <c r="D161" i="18"/>
  <c r="D162" i="18"/>
  <c r="D163" i="18"/>
  <c r="D164" i="18"/>
  <c r="D165" i="18"/>
  <c r="D166" i="18"/>
  <c r="D167" i="18"/>
  <c r="D168" i="18"/>
  <c r="D169" i="18"/>
  <c r="D170" i="18"/>
  <c r="D171" i="18"/>
  <c r="D172" i="18"/>
  <c r="D173" i="18"/>
  <c r="D174" i="18"/>
  <c r="D175" i="18"/>
  <c r="D176" i="18"/>
  <c r="D177" i="18"/>
  <c r="D178" i="18"/>
  <c r="D179" i="18"/>
  <c r="D180" i="18"/>
  <c r="D181" i="18"/>
  <c r="D182" i="18"/>
  <c r="D183" i="18"/>
  <c r="D184" i="18"/>
  <c r="D185" i="18"/>
  <c r="D186" i="18"/>
  <c r="D187" i="18"/>
  <c r="D188" i="18"/>
  <c r="D189" i="18"/>
  <c r="D190" i="18"/>
  <c r="D191" i="18"/>
  <c r="D192" i="18"/>
  <c r="D193" i="18"/>
  <c r="D194" i="18"/>
  <c r="D195" i="18"/>
  <c r="D196" i="18"/>
  <c r="D197" i="18"/>
  <c r="D198" i="18"/>
  <c r="D199" i="18"/>
  <c r="D200" i="18"/>
  <c r="D201" i="18"/>
  <c r="D202" i="18"/>
  <c r="D203" i="18"/>
  <c r="D204" i="18"/>
  <c r="D205" i="18"/>
  <c r="D206" i="18"/>
  <c r="D207" i="18"/>
  <c r="D208" i="18"/>
  <c r="D209" i="18"/>
  <c r="D210" i="18"/>
  <c r="D211" i="18"/>
  <c r="D212" i="18"/>
  <c r="D213" i="18"/>
  <c r="D214" i="18"/>
  <c r="D215" i="18"/>
  <c r="D216" i="18"/>
  <c r="D217" i="18"/>
  <c r="D218" i="18"/>
  <c r="D219" i="18"/>
  <c r="D220" i="18"/>
  <c r="D221" i="18"/>
  <c r="D222" i="18"/>
  <c r="D223" i="18"/>
  <c r="D224" i="18"/>
  <c r="D225" i="18"/>
  <c r="D226" i="18"/>
  <c r="D227" i="18"/>
  <c r="D228" i="18"/>
  <c r="D229" i="18"/>
  <c r="D230" i="18"/>
  <c r="D231" i="18"/>
  <c r="D232" i="18"/>
  <c r="D233" i="18"/>
  <c r="D234" i="18"/>
  <c r="D235" i="18"/>
  <c r="D236" i="18"/>
  <c r="D237" i="18"/>
  <c r="D238" i="18"/>
  <c r="D239" i="18"/>
  <c r="D240" i="18"/>
  <c r="D241" i="18"/>
  <c r="D242" i="18"/>
  <c r="D243" i="18"/>
  <c r="D244" i="18"/>
  <c r="D245" i="18"/>
  <c r="D246" i="18"/>
  <c r="D247" i="18"/>
  <c r="D248" i="18"/>
  <c r="D249" i="18"/>
  <c r="D250" i="18"/>
  <c r="D251" i="18"/>
  <c r="D252" i="18"/>
  <c r="D253" i="18"/>
  <c r="D254" i="18"/>
  <c r="D255" i="18"/>
  <c r="D256" i="18"/>
  <c r="D257" i="18"/>
  <c r="D258" i="18"/>
  <c r="D259" i="18"/>
  <c r="D260" i="18"/>
  <c r="D261" i="18"/>
  <c r="D262" i="18"/>
  <c r="D263" i="18"/>
  <c r="E20" i="18"/>
  <c r="E21" i="18"/>
  <c r="E22" i="18"/>
  <c r="E23" i="18"/>
  <c r="E24" i="18"/>
  <c r="E25" i="18"/>
  <c r="E26" i="18"/>
  <c r="E27" i="18"/>
  <c r="E28" i="18"/>
  <c r="E29" i="18"/>
  <c r="E30" i="18"/>
  <c r="E31" i="18"/>
  <c r="E32" i="18"/>
  <c r="E33" i="18"/>
  <c r="E34" i="18"/>
  <c r="E35" i="18"/>
  <c r="E36" i="18"/>
  <c r="E37" i="18"/>
  <c r="E38" i="18"/>
  <c r="E39" i="18"/>
  <c r="E40" i="18"/>
  <c r="E41" i="18"/>
  <c r="E42" i="18"/>
  <c r="E43" i="18"/>
  <c r="E44" i="18"/>
  <c r="E45" i="18"/>
  <c r="E46" i="18"/>
  <c r="E47" i="18"/>
  <c r="E48" i="18"/>
  <c r="E49" i="18"/>
  <c r="E50" i="18"/>
  <c r="E51" i="18"/>
  <c r="E52" i="18"/>
  <c r="E53" i="18"/>
  <c r="E54" i="18"/>
  <c r="E55" i="18"/>
  <c r="E56" i="18"/>
  <c r="E57" i="18"/>
  <c r="E58" i="18"/>
  <c r="E59" i="18"/>
  <c r="E60" i="18"/>
  <c r="E61" i="18"/>
  <c r="E62" i="18"/>
  <c r="E63" i="18"/>
  <c r="E64" i="18"/>
  <c r="E65" i="18"/>
  <c r="E66" i="18"/>
  <c r="E67" i="18"/>
  <c r="E68" i="18"/>
  <c r="E69" i="18"/>
  <c r="E70" i="18"/>
  <c r="E71" i="18"/>
  <c r="E72" i="18"/>
  <c r="E73" i="18"/>
  <c r="E74" i="18"/>
  <c r="E75" i="18"/>
  <c r="E76" i="18"/>
  <c r="E77" i="18"/>
  <c r="E78" i="18"/>
  <c r="E79" i="18"/>
  <c r="E80" i="18"/>
  <c r="E81" i="18"/>
  <c r="E82" i="18"/>
  <c r="E83" i="18"/>
  <c r="E84" i="18"/>
  <c r="E85" i="18"/>
  <c r="E86" i="18"/>
  <c r="E87" i="18"/>
  <c r="E88" i="18"/>
  <c r="E89" i="18"/>
  <c r="E90" i="18"/>
  <c r="E91" i="18"/>
  <c r="E92" i="18"/>
  <c r="E93" i="18"/>
  <c r="E94" i="18"/>
  <c r="E95" i="18"/>
  <c r="E96" i="18"/>
  <c r="E97" i="18"/>
  <c r="E98" i="18"/>
  <c r="E99" i="18"/>
  <c r="E100" i="18"/>
  <c r="E101" i="18"/>
  <c r="E102" i="18"/>
  <c r="E103" i="18"/>
  <c r="E104" i="18"/>
  <c r="E105" i="18"/>
  <c r="E106" i="18"/>
  <c r="E107" i="18"/>
  <c r="E108" i="18"/>
  <c r="E109" i="18"/>
  <c r="E110" i="18"/>
  <c r="E111" i="18"/>
  <c r="E112" i="18"/>
  <c r="E113" i="18"/>
  <c r="E114" i="18"/>
  <c r="E115" i="18"/>
  <c r="E116" i="18"/>
  <c r="E117" i="18"/>
  <c r="E118" i="18"/>
  <c r="E119" i="18"/>
  <c r="E120" i="18"/>
  <c r="E121" i="18"/>
  <c r="E122" i="18"/>
  <c r="E123" i="18"/>
  <c r="E124" i="18"/>
  <c r="E125" i="18"/>
  <c r="E126" i="18"/>
  <c r="E127" i="18"/>
  <c r="E128" i="18"/>
  <c r="E129" i="18"/>
  <c r="E130" i="18"/>
  <c r="E131" i="18"/>
  <c r="E132" i="18"/>
  <c r="E133" i="18"/>
  <c r="E134" i="18"/>
  <c r="E135" i="18"/>
  <c r="E136" i="18"/>
  <c r="E137" i="18"/>
  <c r="E138" i="18"/>
  <c r="E139" i="18"/>
  <c r="E140" i="18"/>
  <c r="E141" i="18"/>
  <c r="E142" i="18"/>
  <c r="E143" i="18"/>
  <c r="E144" i="18"/>
  <c r="E145" i="18"/>
  <c r="E146" i="18"/>
  <c r="E147" i="18"/>
  <c r="E148" i="18"/>
  <c r="E149" i="18"/>
  <c r="Q30" i="9" l="1"/>
  <c r="Q31" i="9"/>
  <c r="Q32" i="9"/>
  <c r="Q33" i="9"/>
  <c r="A30" i="9"/>
  <c r="A31" i="9"/>
  <c r="A32" i="9"/>
  <c r="A33" i="9"/>
  <c r="Q28" i="9" l="1"/>
  <c r="Q29" i="9"/>
  <c r="A28" i="9" l="1"/>
  <c r="A29" i="9"/>
  <c r="C108" i="24"/>
  <c r="C109" i="24"/>
  <c r="C71" i="24"/>
  <c r="C72" i="24"/>
  <c r="C73" i="24"/>
  <c r="C74" i="24"/>
  <c r="C75" i="24"/>
  <c r="C76" i="24"/>
  <c r="C77" i="24"/>
  <c r="C78" i="24"/>
  <c r="C79" i="24"/>
  <c r="C80" i="24"/>
  <c r="C81" i="24"/>
  <c r="C82" i="24"/>
  <c r="C83" i="24"/>
  <c r="C84" i="24"/>
  <c r="C85" i="24"/>
  <c r="C86" i="24"/>
  <c r="C87" i="24"/>
  <c r="C88" i="24"/>
  <c r="C89" i="24"/>
  <c r="C90" i="24"/>
  <c r="C91" i="24"/>
  <c r="C92" i="24"/>
  <c r="C93" i="24"/>
  <c r="C94" i="24"/>
  <c r="C95" i="24"/>
  <c r="C96" i="24"/>
  <c r="C97" i="24"/>
  <c r="C98" i="24"/>
  <c r="C99" i="24"/>
  <c r="C100" i="24"/>
  <c r="C101" i="24"/>
  <c r="C102" i="24"/>
  <c r="C103" i="24"/>
  <c r="C104" i="24"/>
  <c r="C105" i="24"/>
  <c r="C106" i="24"/>
  <c r="C107" i="24"/>
  <c r="C21" i="24"/>
  <c r="C22" i="24"/>
  <c r="C23" i="24"/>
  <c r="C24" i="24"/>
  <c r="C25" i="24"/>
  <c r="C26" i="24"/>
  <c r="C27" i="24"/>
  <c r="C28" i="24"/>
  <c r="C29" i="24"/>
  <c r="C30" i="24"/>
  <c r="C31" i="24"/>
  <c r="C32" i="24"/>
  <c r="C33" i="24"/>
  <c r="C34" i="24"/>
  <c r="C35" i="24"/>
  <c r="C36" i="24"/>
  <c r="C37" i="24"/>
  <c r="C38" i="24"/>
  <c r="C39" i="24"/>
  <c r="C40" i="24"/>
  <c r="C41" i="24"/>
  <c r="C42" i="24"/>
  <c r="C43" i="24"/>
  <c r="C44" i="24"/>
  <c r="C45" i="24"/>
  <c r="C46" i="24"/>
  <c r="C47" i="24"/>
  <c r="C48" i="24"/>
  <c r="C49" i="24"/>
  <c r="C50" i="24"/>
  <c r="C51" i="24"/>
  <c r="C52" i="24"/>
  <c r="C53" i="24"/>
  <c r="C54" i="24"/>
  <c r="C55" i="24"/>
  <c r="C56" i="24"/>
  <c r="C57" i="24"/>
  <c r="C58" i="24"/>
  <c r="C59" i="24"/>
  <c r="C60" i="24"/>
  <c r="C61" i="24"/>
  <c r="C62" i="24"/>
  <c r="C63" i="24"/>
  <c r="C64" i="24"/>
  <c r="C65" i="24"/>
  <c r="C66" i="24"/>
  <c r="C67" i="24"/>
  <c r="C68" i="24"/>
  <c r="C69" i="24"/>
  <c r="C70" i="24"/>
  <c r="C20" i="24"/>
  <c r="B5" i="67" l="1"/>
  <c r="B5" i="57"/>
  <c r="B5" i="58"/>
  <c r="B5" i="27"/>
  <c r="B5" i="11"/>
  <c r="B5" i="10"/>
  <c r="B5" i="6"/>
  <c r="B5" i="25"/>
  <c r="B5" i="17"/>
  <c r="B5" i="20"/>
  <c r="B5" i="19"/>
  <c r="B5" i="23"/>
  <c r="B5" i="22"/>
  <c r="B5" i="70"/>
  <c r="B5" i="13"/>
  <c r="B28" i="62"/>
  <c r="F25" i="62" l="1"/>
  <c r="B32" i="62"/>
  <c r="E1" i="48" l="1"/>
  <c r="R14" i="48"/>
  <c r="R13" i="48"/>
  <c r="R12" i="48"/>
  <c r="R11" i="48"/>
  <c r="R10" i="48"/>
  <c r="R9" i="48"/>
  <c r="R8" i="48"/>
  <c r="R7" i="48"/>
  <c r="R6" i="48"/>
  <c r="R5" i="48"/>
  <c r="R4" i="48"/>
  <c r="R3" i="48"/>
  <c r="B7" i="48"/>
  <c r="B8" i="48"/>
  <c r="B10" i="48"/>
  <c r="B11" i="48"/>
  <c r="R26" i="16"/>
  <c r="S26" i="16"/>
  <c r="T26" i="16"/>
  <c r="U26" i="16"/>
  <c r="V26" i="16"/>
  <c r="W26" i="16"/>
  <c r="X26" i="16"/>
  <c r="Y26" i="16"/>
  <c r="Z26" i="16"/>
  <c r="AA26" i="16"/>
  <c r="AB26" i="16"/>
  <c r="S20" i="16"/>
  <c r="T20" i="16"/>
  <c r="U20" i="16"/>
  <c r="V20" i="16"/>
  <c r="W20" i="16"/>
  <c r="X20" i="16"/>
  <c r="Y20" i="16"/>
  <c r="Z20" i="16"/>
  <c r="AA20" i="16"/>
  <c r="AB20" i="16"/>
  <c r="S21" i="16"/>
  <c r="T21" i="16"/>
  <c r="U21" i="16"/>
  <c r="V21" i="16"/>
  <c r="W21" i="16"/>
  <c r="X21" i="16"/>
  <c r="Y21" i="16"/>
  <c r="Z21" i="16"/>
  <c r="AA21" i="16"/>
  <c r="AB21" i="16"/>
  <c r="S22" i="16"/>
  <c r="T22" i="16"/>
  <c r="U22" i="16"/>
  <c r="V22" i="16"/>
  <c r="W22" i="16"/>
  <c r="X22" i="16"/>
  <c r="Y22" i="16"/>
  <c r="Z22" i="16"/>
  <c r="AA22" i="16"/>
  <c r="AB22" i="16"/>
  <c r="S23" i="16"/>
  <c r="T23" i="16"/>
  <c r="U23" i="16"/>
  <c r="V23" i="16"/>
  <c r="W23" i="16"/>
  <c r="X23" i="16"/>
  <c r="Y23" i="16"/>
  <c r="Z23" i="16"/>
  <c r="AA23" i="16"/>
  <c r="AB23" i="16"/>
  <c r="S24" i="16"/>
  <c r="T24" i="16"/>
  <c r="U24" i="16"/>
  <c r="V24" i="16"/>
  <c r="W24" i="16"/>
  <c r="X24" i="16"/>
  <c r="Y24" i="16"/>
  <c r="Z24" i="16"/>
  <c r="AA24" i="16"/>
  <c r="AB24" i="16"/>
  <c r="S25" i="16"/>
  <c r="T25" i="16"/>
  <c r="U25" i="16"/>
  <c r="V25" i="16"/>
  <c r="W25" i="16"/>
  <c r="X25" i="16"/>
  <c r="Y25" i="16"/>
  <c r="Z25" i="16"/>
  <c r="AA25" i="16"/>
  <c r="AB25" i="16"/>
  <c r="R21" i="16"/>
  <c r="R22" i="16"/>
  <c r="R23" i="16"/>
  <c r="R24" i="16"/>
  <c r="R25" i="16"/>
  <c r="R20" i="16"/>
  <c r="A496" i="65"/>
  <c r="B496" i="65"/>
  <c r="D496" i="65"/>
  <c r="E496" i="65"/>
  <c r="A497" i="65"/>
  <c r="B497" i="65"/>
  <c r="D497" i="65"/>
  <c r="E497" i="65"/>
  <c r="A495" i="65"/>
  <c r="B495" i="65"/>
  <c r="D495" i="65"/>
  <c r="E495" i="65"/>
  <c r="R14" i="67" l="1"/>
  <c r="R13" i="67"/>
  <c r="R12" i="67"/>
  <c r="R11" i="67"/>
  <c r="R10" i="67"/>
  <c r="R9" i="67"/>
  <c r="R8" i="67"/>
  <c r="R7" i="67"/>
  <c r="R6" i="67"/>
  <c r="R5" i="67"/>
  <c r="R4" i="67"/>
  <c r="R3" i="67"/>
  <c r="D1" i="67"/>
  <c r="H213" i="58" a="1"/>
  <c r="H213" i="58" s="1"/>
  <c r="H214" i="58" a="1"/>
  <c r="H214" i="58" s="1"/>
  <c r="H215" i="58" a="1"/>
  <c r="H215" i="58" s="1"/>
  <c r="H216" i="58" a="1"/>
  <c r="H216" i="58" s="1"/>
  <c r="H217" i="58" a="1"/>
  <c r="H217" i="58" s="1"/>
  <c r="H218" i="58" a="1"/>
  <c r="H218" i="58" s="1"/>
  <c r="H219" i="58" a="1"/>
  <c r="H219" i="58" s="1"/>
  <c r="H220" i="58" a="1"/>
  <c r="H220" i="58" s="1"/>
  <c r="H221" i="58" a="1"/>
  <c r="H221" i="58" s="1"/>
  <c r="H222" i="58" a="1"/>
  <c r="H222" i="58" s="1"/>
  <c r="H223" i="58" a="1"/>
  <c r="H223" i="58" s="1"/>
  <c r="H224" i="58" a="1"/>
  <c r="H224" i="58" s="1"/>
  <c r="H225" i="58" a="1"/>
  <c r="H225" i="58" s="1"/>
  <c r="H226" i="58" a="1"/>
  <c r="H226" i="58" s="1"/>
  <c r="H227" i="58" a="1"/>
  <c r="H227" i="58" s="1"/>
  <c r="H228" i="58" a="1"/>
  <c r="H228" i="58" s="1"/>
  <c r="H229" i="58" a="1"/>
  <c r="H229" i="58" s="1"/>
  <c r="H230" i="58" a="1"/>
  <c r="H230" i="58" s="1"/>
  <c r="H231" i="58" a="1"/>
  <c r="H231" i="58" s="1"/>
  <c r="H232" i="58" a="1"/>
  <c r="H232" i="58" s="1"/>
  <c r="H233" i="58" a="1"/>
  <c r="H233" i="58" s="1"/>
  <c r="H234" i="58" a="1"/>
  <c r="H234" i="58" s="1"/>
  <c r="H235" i="58" a="1"/>
  <c r="H235" i="58" s="1"/>
  <c r="H236" i="58" a="1"/>
  <c r="H236" i="58" s="1"/>
  <c r="H237" i="58" a="1"/>
  <c r="H237" i="58" s="1"/>
  <c r="H238" i="58" a="1"/>
  <c r="H238" i="58" s="1"/>
  <c r="H239" i="58" a="1"/>
  <c r="H239" i="58" s="1"/>
  <c r="H240" i="58" a="1"/>
  <c r="H240" i="58" s="1"/>
  <c r="H241" i="58" a="1"/>
  <c r="H241" i="58" s="1"/>
  <c r="H242" i="58" a="1"/>
  <c r="H242" i="58" s="1"/>
  <c r="H243" i="58" a="1"/>
  <c r="H243" i="58" s="1"/>
  <c r="H244" i="58" a="1"/>
  <c r="H244" i="58" s="1"/>
  <c r="H245" i="58" a="1"/>
  <c r="H245" i="58" s="1"/>
  <c r="H246" i="58" a="1"/>
  <c r="H246" i="58" s="1"/>
  <c r="H247" i="58" a="1"/>
  <c r="H247" i="58" s="1"/>
  <c r="H248" i="58" a="1"/>
  <c r="H248" i="58" s="1"/>
  <c r="H249" i="58" a="1"/>
  <c r="H249" i="58" s="1"/>
  <c r="H250" i="58" a="1"/>
  <c r="H250" i="58" s="1"/>
  <c r="H251" i="58" a="1"/>
  <c r="H251" i="58" s="1"/>
  <c r="H252" i="58" a="1"/>
  <c r="H252" i="58" s="1"/>
  <c r="H253" i="58" a="1"/>
  <c r="H253" i="58" s="1"/>
  <c r="H254" i="58" a="1"/>
  <c r="H254" i="58" s="1"/>
  <c r="H255" i="58" a="1"/>
  <c r="H255" i="58" s="1"/>
  <c r="H256" i="58" a="1"/>
  <c r="H256" i="58" s="1"/>
  <c r="H257" i="58" a="1"/>
  <c r="H257" i="58" s="1"/>
  <c r="H258" i="58" a="1"/>
  <c r="H258" i="58" s="1"/>
  <c r="H259" i="58" a="1"/>
  <c r="H259" i="58" s="1"/>
  <c r="H260" i="58" a="1"/>
  <c r="H260" i="58" s="1"/>
  <c r="H261" i="58" a="1"/>
  <c r="H261" i="58" s="1"/>
  <c r="H262" i="58" a="1"/>
  <c r="H262" i="58" s="1"/>
  <c r="H263" i="58" a="1"/>
  <c r="H263" i="58" s="1"/>
  <c r="H264" i="58" a="1"/>
  <c r="H264" i="58" s="1"/>
  <c r="H265" i="58" a="1"/>
  <c r="H265" i="58" s="1"/>
  <c r="H266" i="58" a="1"/>
  <c r="H266" i="58" s="1"/>
  <c r="R14" i="58"/>
  <c r="R13" i="58"/>
  <c r="R12" i="58"/>
  <c r="R11" i="58"/>
  <c r="R10" i="58"/>
  <c r="R9" i="58"/>
  <c r="R8" i="58"/>
  <c r="R7" i="58"/>
  <c r="R6" i="58"/>
  <c r="R5" i="58"/>
  <c r="R4" i="58"/>
  <c r="R3" i="58"/>
  <c r="D1" i="58"/>
  <c r="H39" i="11" a="1"/>
  <c r="H39" i="11" s="1"/>
  <c r="H40" i="11" a="1"/>
  <c r="H40" i="11" s="1"/>
  <c r="H41" i="11" a="1"/>
  <c r="H41" i="11" s="1"/>
  <c r="H42" i="11" a="1"/>
  <c r="H42" i="11" s="1"/>
  <c r="H43" i="11" a="1"/>
  <c r="H43" i="11" s="1"/>
  <c r="H44" i="11" a="1"/>
  <c r="H44" i="11" s="1"/>
  <c r="H45" i="11" a="1"/>
  <c r="H45" i="11" s="1"/>
  <c r="H46" i="11" a="1"/>
  <c r="H46" i="11" s="1"/>
  <c r="H47" i="11" a="1"/>
  <c r="H47" i="11" s="1"/>
  <c r="H48" i="11" a="1"/>
  <c r="H48" i="11" s="1"/>
  <c r="H49" i="11" a="1"/>
  <c r="H49" i="11" s="1"/>
  <c r="H50" i="11" a="1"/>
  <c r="H50" i="11" s="1"/>
  <c r="H51" i="11" a="1"/>
  <c r="H51" i="11" s="1"/>
  <c r="H52" i="11" a="1"/>
  <c r="H52" i="11" s="1"/>
  <c r="H53" i="11" a="1"/>
  <c r="H53" i="11" s="1"/>
  <c r="H54" i="11" a="1"/>
  <c r="H54" i="11" s="1"/>
  <c r="H55" i="11" a="1"/>
  <c r="H55" i="11" s="1"/>
  <c r="H56" i="11" a="1"/>
  <c r="H56" i="11" s="1"/>
  <c r="H57" i="11" a="1"/>
  <c r="H57" i="11" s="1"/>
  <c r="H58" i="11" a="1"/>
  <c r="H58" i="11" s="1"/>
  <c r="H59" i="11" a="1"/>
  <c r="H59" i="11" s="1"/>
  <c r="H60" i="11" a="1"/>
  <c r="H60" i="11" s="1"/>
  <c r="H61" i="11" a="1"/>
  <c r="H61" i="11" s="1"/>
  <c r="H62" i="11" a="1"/>
  <c r="H62" i="11" s="1"/>
  <c r="H63" i="11" a="1"/>
  <c r="H63" i="11" s="1"/>
  <c r="H64" i="11" a="1"/>
  <c r="H64" i="11" s="1"/>
  <c r="H65" i="11" a="1"/>
  <c r="H65" i="11" s="1"/>
  <c r="H66" i="11" a="1"/>
  <c r="H66" i="11" s="1"/>
  <c r="H67" i="11" a="1"/>
  <c r="H67" i="11" s="1"/>
  <c r="H68" i="11" a="1"/>
  <c r="H68" i="11" s="1"/>
  <c r="H69" i="11" a="1"/>
  <c r="H69" i="11" s="1"/>
  <c r="H70" i="11" a="1"/>
  <c r="H70" i="11" s="1"/>
  <c r="H71" i="11" a="1"/>
  <c r="H71" i="11" s="1"/>
  <c r="H72" i="11" a="1"/>
  <c r="H72" i="11" s="1"/>
  <c r="H73" i="11" a="1"/>
  <c r="H73" i="11" s="1"/>
  <c r="H74" i="11" a="1"/>
  <c r="H74" i="11" s="1"/>
  <c r="H75" i="11" a="1"/>
  <c r="H75" i="11" s="1"/>
  <c r="H76" i="11" a="1"/>
  <c r="H76" i="11" s="1"/>
  <c r="H77" i="11" a="1"/>
  <c r="H77" i="11" s="1"/>
  <c r="H78" i="11" a="1"/>
  <c r="H78" i="11" s="1"/>
  <c r="H79" i="11" a="1"/>
  <c r="H79" i="11" s="1"/>
  <c r="H80" i="11" a="1"/>
  <c r="H80" i="11" s="1"/>
  <c r="H81" i="11" a="1"/>
  <c r="H81" i="11" s="1"/>
  <c r="H82" i="11" a="1"/>
  <c r="H82" i="11" s="1"/>
  <c r="H83" i="11" a="1"/>
  <c r="H83" i="11" s="1"/>
  <c r="H84" i="11" a="1"/>
  <c r="H84" i="11" s="1"/>
  <c r="H85" i="11" a="1"/>
  <c r="H85" i="11" s="1"/>
  <c r="H86" i="11" a="1"/>
  <c r="H86" i="11" s="1"/>
  <c r="H87" i="11" a="1"/>
  <c r="H87" i="11" s="1"/>
  <c r="H88" i="11" a="1"/>
  <c r="H88" i="11" s="1"/>
  <c r="H89" i="11" a="1"/>
  <c r="H89" i="11" s="1"/>
  <c r="H90" i="11" a="1"/>
  <c r="H90" i="11" s="1"/>
  <c r="H91" i="11" a="1"/>
  <c r="H91" i="11" s="1"/>
  <c r="H92" i="11" a="1"/>
  <c r="H92" i="11" s="1"/>
  <c r="H93" i="11" a="1"/>
  <c r="H93" i="11" s="1"/>
  <c r="H94" i="11" a="1"/>
  <c r="H94" i="11" s="1"/>
  <c r="H95" i="11" a="1"/>
  <c r="H95" i="11" s="1"/>
  <c r="H96" i="11" a="1"/>
  <c r="H96" i="11" s="1"/>
  <c r="H97" i="11" a="1"/>
  <c r="H97" i="11" s="1"/>
  <c r="H98" i="11" a="1"/>
  <c r="H98" i="11" s="1"/>
  <c r="H99" i="11" a="1"/>
  <c r="H99" i="11" s="1"/>
  <c r="H100" i="11" a="1"/>
  <c r="H100" i="11" s="1"/>
  <c r="H101" i="11" a="1"/>
  <c r="H101" i="11" s="1"/>
  <c r="H102" i="11" a="1"/>
  <c r="H102" i="11" s="1"/>
  <c r="H103" i="11" a="1"/>
  <c r="H103" i="11" s="1"/>
  <c r="H104" i="11" a="1"/>
  <c r="H104" i="11" s="1"/>
  <c r="H105" i="11" a="1"/>
  <c r="H105" i="11" s="1"/>
  <c r="H106" i="11" a="1"/>
  <c r="H106" i="11" s="1"/>
  <c r="H107" i="11" a="1"/>
  <c r="H107" i="11" s="1"/>
  <c r="H108" i="11" a="1"/>
  <c r="H108" i="11" s="1"/>
  <c r="H109" i="11" a="1"/>
  <c r="H109" i="11" s="1"/>
  <c r="H110" i="11" a="1"/>
  <c r="H110" i="11" s="1"/>
  <c r="H111" i="11" a="1"/>
  <c r="H111" i="11" s="1"/>
  <c r="H112" i="11" a="1"/>
  <c r="H112" i="11" s="1"/>
  <c r="H113" i="11" a="1"/>
  <c r="H113" i="11" s="1"/>
  <c r="H114" i="11" a="1"/>
  <c r="H114" i="11" s="1"/>
  <c r="H115" i="11" a="1"/>
  <c r="H115" i="11" s="1"/>
  <c r="H116" i="11" a="1"/>
  <c r="H116" i="11" s="1"/>
  <c r="H117" i="11" a="1"/>
  <c r="H117" i="11" s="1"/>
  <c r="H118" i="11" a="1"/>
  <c r="H118" i="11" s="1"/>
  <c r="H119" i="11" a="1"/>
  <c r="H119" i="11" s="1"/>
  <c r="H120" i="11" a="1"/>
  <c r="H120" i="11" s="1"/>
  <c r="H121" i="11" a="1"/>
  <c r="H121" i="11" s="1"/>
  <c r="H122" i="11" a="1"/>
  <c r="H122" i="11" s="1"/>
  <c r="H123" i="11" a="1"/>
  <c r="H123" i="11" s="1"/>
  <c r="H124" i="11" a="1"/>
  <c r="H124" i="11" s="1"/>
  <c r="H125" i="11" a="1"/>
  <c r="H125" i="11" s="1"/>
  <c r="H126" i="11" a="1"/>
  <c r="H126" i="11" s="1"/>
  <c r="H127" i="11" a="1"/>
  <c r="H127" i="11" s="1"/>
  <c r="H128" i="11" a="1"/>
  <c r="H128" i="11" s="1"/>
  <c r="H129" i="11" a="1"/>
  <c r="H129" i="11" s="1"/>
  <c r="H130" i="11" a="1"/>
  <c r="H130" i="11" s="1"/>
  <c r="H131" i="11" a="1"/>
  <c r="H131" i="11" s="1"/>
  <c r="H132" i="11" a="1"/>
  <c r="H132" i="11" s="1"/>
  <c r="H133" i="11" a="1"/>
  <c r="H133" i="11" s="1"/>
  <c r="H134" i="11" a="1"/>
  <c r="H134" i="11" s="1"/>
  <c r="H135" i="11" a="1"/>
  <c r="H135" i="11" s="1"/>
  <c r="H136" i="11" a="1"/>
  <c r="H136" i="11" s="1"/>
  <c r="H137" i="11" a="1"/>
  <c r="H137" i="11" s="1"/>
  <c r="H138" i="11" a="1"/>
  <c r="H138" i="11" s="1"/>
  <c r="H139" i="11" a="1"/>
  <c r="H139" i="11" s="1"/>
  <c r="H140" i="11" a="1"/>
  <c r="H140" i="11" s="1"/>
  <c r="H141" i="11" a="1"/>
  <c r="H141" i="11" s="1"/>
  <c r="H142" i="11" a="1"/>
  <c r="H142" i="11" s="1"/>
  <c r="H143" i="11" a="1"/>
  <c r="H143" i="11" s="1"/>
  <c r="H144" i="11" a="1"/>
  <c r="H144" i="11" s="1"/>
  <c r="H145" i="11" a="1"/>
  <c r="H145" i="11" s="1"/>
  <c r="H146" i="11" a="1"/>
  <c r="H146" i="11" s="1"/>
  <c r="H147" i="11" a="1"/>
  <c r="H147" i="11" s="1"/>
  <c r="H148" i="11" a="1"/>
  <c r="H148" i="11" s="1"/>
  <c r="H149" i="11" a="1"/>
  <c r="H149" i="11" s="1"/>
  <c r="H150" i="11" a="1"/>
  <c r="H150" i="11" s="1"/>
  <c r="H151" i="11" a="1"/>
  <c r="H151" i="11" s="1"/>
  <c r="H152" i="11" a="1"/>
  <c r="H152" i="11" s="1"/>
  <c r="H153" i="11" a="1"/>
  <c r="H153" i="11" s="1"/>
  <c r="H154" i="11" a="1"/>
  <c r="H154" i="11" s="1"/>
  <c r="H155" i="11" a="1"/>
  <c r="H155" i="11" s="1"/>
  <c r="H156" i="11" a="1"/>
  <c r="H156" i="11" s="1"/>
  <c r="H157" i="11" a="1"/>
  <c r="H157" i="11" s="1"/>
  <c r="H158" i="11" a="1"/>
  <c r="H158" i="11" s="1"/>
  <c r="H159" i="11" a="1"/>
  <c r="H159" i="11" s="1"/>
  <c r="H160" i="11" a="1"/>
  <c r="H160" i="11" s="1"/>
  <c r="H161" i="11" a="1"/>
  <c r="H161" i="11" s="1"/>
  <c r="H162" i="11" a="1"/>
  <c r="H162" i="11" s="1"/>
  <c r="H163" i="11" a="1"/>
  <c r="H163" i="11" s="1"/>
  <c r="H164" i="11" a="1"/>
  <c r="H164" i="11" s="1"/>
  <c r="H165" i="11" a="1"/>
  <c r="H165" i="11" s="1"/>
  <c r="H166" i="11" a="1"/>
  <c r="H166" i="11" s="1"/>
  <c r="H167" i="11" a="1"/>
  <c r="H167" i="11" s="1"/>
  <c r="H168" i="11" a="1"/>
  <c r="H168" i="11" s="1"/>
  <c r="H169" i="11" a="1"/>
  <c r="H169" i="11" s="1"/>
  <c r="H170" i="11" a="1"/>
  <c r="H170" i="11" s="1"/>
  <c r="H171" i="11" a="1"/>
  <c r="H171" i="11" s="1"/>
  <c r="H172" i="11" a="1"/>
  <c r="H172" i="11" s="1"/>
  <c r="H173" i="11" a="1"/>
  <c r="H173" i="11" s="1"/>
  <c r="H174" i="11" a="1"/>
  <c r="H174" i="11" s="1"/>
  <c r="H175" i="11" a="1"/>
  <c r="H175" i="11" s="1"/>
  <c r="H176" i="11" a="1"/>
  <c r="H176" i="11" s="1"/>
  <c r="H177" i="11" a="1"/>
  <c r="H177" i="11" s="1"/>
  <c r="H178" i="11" a="1"/>
  <c r="H178" i="11" s="1"/>
  <c r="H179" i="11" a="1"/>
  <c r="H179" i="11" s="1"/>
  <c r="H180" i="11" a="1"/>
  <c r="H180" i="11" s="1"/>
  <c r="H181" i="11" a="1"/>
  <c r="H181" i="11" s="1"/>
  <c r="H182" i="11" a="1"/>
  <c r="H182" i="11" s="1"/>
  <c r="H183" i="11" a="1"/>
  <c r="H183" i="11" s="1"/>
  <c r="H184" i="11" a="1"/>
  <c r="H184" i="11" s="1"/>
  <c r="H185" i="11" a="1"/>
  <c r="H185" i="11" s="1"/>
  <c r="H186" i="11" a="1"/>
  <c r="H186" i="11" s="1"/>
  <c r="H187" i="11" a="1"/>
  <c r="H187" i="11" s="1"/>
  <c r="H188" i="11" a="1"/>
  <c r="H188" i="11" s="1"/>
  <c r="H189" i="11" a="1"/>
  <c r="H189" i="11" s="1"/>
  <c r="H190" i="11" a="1"/>
  <c r="H190" i="11" s="1"/>
  <c r="H191" i="11" a="1"/>
  <c r="H191" i="11" s="1"/>
  <c r="H192" i="11" a="1"/>
  <c r="H192" i="11" s="1"/>
  <c r="H193" i="11" a="1"/>
  <c r="H193" i="11" s="1"/>
  <c r="H194" i="11" a="1"/>
  <c r="H194" i="11" s="1"/>
  <c r="H195" i="11" a="1"/>
  <c r="H195" i="11" s="1"/>
  <c r="H196" i="11" a="1"/>
  <c r="H196" i="11" s="1"/>
  <c r="H197" i="11" a="1"/>
  <c r="H197" i="11" s="1"/>
  <c r="H198" i="11" a="1"/>
  <c r="H198" i="11" s="1"/>
  <c r="H199" i="11" a="1"/>
  <c r="H199" i="11" s="1"/>
  <c r="H200" i="11" a="1"/>
  <c r="H200" i="11" s="1"/>
  <c r="H201" i="11" a="1"/>
  <c r="H201" i="11" s="1"/>
  <c r="H202" i="11" a="1"/>
  <c r="H202" i="11" s="1"/>
  <c r="H203" i="11" a="1"/>
  <c r="H203" i="11" s="1"/>
  <c r="H204" i="11" a="1"/>
  <c r="H204" i="11" s="1"/>
  <c r="H205" i="11" a="1"/>
  <c r="H205" i="11" s="1"/>
  <c r="H206" i="11" a="1"/>
  <c r="H206" i="11" s="1"/>
  <c r="H207" i="11" a="1"/>
  <c r="H207" i="11" s="1"/>
  <c r="H208" i="11" a="1"/>
  <c r="H208" i="11" s="1"/>
  <c r="H209" i="11" a="1"/>
  <c r="H209" i="11" s="1"/>
  <c r="H210" i="11" a="1"/>
  <c r="H210" i="11" s="1"/>
  <c r="H211" i="11" a="1"/>
  <c r="H211" i="11" s="1"/>
  <c r="H212" i="11" a="1"/>
  <c r="H212" i="11" s="1"/>
  <c r="H213" i="11" a="1"/>
  <c r="H213" i="11" s="1"/>
  <c r="H214" i="11" a="1"/>
  <c r="H214" i="11" s="1"/>
  <c r="H215" i="11" a="1"/>
  <c r="H215" i="11" s="1"/>
  <c r="H216" i="11" a="1"/>
  <c r="H216" i="11" s="1"/>
  <c r="H217" i="11" a="1"/>
  <c r="H217" i="11" s="1"/>
  <c r="H218" i="11" a="1"/>
  <c r="H218" i="11" s="1"/>
  <c r="H219" i="11" a="1"/>
  <c r="H219" i="11" s="1"/>
  <c r="H220" i="11" a="1"/>
  <c r="H220" i="11" s="1"/>
  <c r="H221" i="11" a="1"/>
  <c r="H221" i="11" s="1"/>
  <c r="H222" i="11" a="1"/>
  <c r="H222" i="11" s="1"/>
  <c r="H223" i="11" a="1"/>
  <c r="H223" i="11" s="1"/>
  <c r="H224" i="11" a="1"/>
  <c r="H224" i="11" s="1"/>
  <c r="H225" i="11" a="1"/>
  <c r="H225" i="11" s="1"/>
  <c r="H226" i="11" a="1"/>
  <c r="H226" i="11" s="1"/>
  <c r="H227" i="11" a="1"/>
  <c r="H227" i="11" s="1"/>
  <c r="H228" i="11" a="1"/>
  <c r="H228" i="11" s="1"/>
  <c r="H229" i="11" a="1"/>
  <c r="H229" i="11" s="1"/>
  <c r="H230" i="11" a="1"/>
  <c r="H230" i="11" s="1"/>
  <c r="H231" i="11" a="1"/>
  <c r="H231" i="11" s="1"/>
  <c r="H232" i="11" a="1"/>
  <c r="H232" i="11" s="1"/>
  <c r="H233" i="11" a="1"/>
  <c r="H233" i="11" s="1"/>
  <c r="H234" i="11" a="1"/>
  <c r="H234" i="11" s="1"/>
  <c r="H235" i="11" a="1"/>
  <c r="H235" i="11" s="1"/>
  <c r="H236" i="11" a="1"/>
  <c r="H236" i="11" s="1"/>
  <c r="H237" i="11" a="1"/>
  <c r="H237" i="11" s="1"/>
  <c r="H238" i="11" a="1"/>
  <c r="H238" i="11" s="1"/>
  <c r="D1" i="11"/>
  <c r="R14" i="11"/>
  <c r="R13" i="11"/>
  <c r="R12" i="11"/>
  <c r="R11" i="11"/>
  <c r="R10" i="11"/>
  <c r="R9" i="11"/>
  <c r="R8" i="11"/>
  <c r="R7" i="11"/>
  <c r="R6" i="11"/>
  <c r="R5" i="11"/>
  <c r="R4" i="11"/>
  <c r="R3" i="11"/>
  <c r="H21" i="15" a="1"/>
  <c r="H21" i="15" s="1"/>
  <c r="H22" i="15" a="1"/>
  <c r="H22" i="15" s="1"/>
  <c r="H23" i="15" a="1"/>
  <c r="H23" i="15" s="1"/>
  <c r="H24" i="15" a="1"/>
  <c r="H24" i="15" s="1"/>
  <c r="H25" i="15" a="1"/>
  <c r="H25" i="15" s="1"/>
  <c r="H26" i="15" a="1"/>
  <c r="H26" i="15" s="1"/>
  <c r="H27" i="15" a="1"/>
  <c r="H27" i="15" s="1"/>
  <c r="H28" i="15" a="1"/>
  <c r="H28" i="15" s="1"/>
  <c r="H29" i="15" a="1"/>
  <c r="H29" i="15" s="1"/>
  <c r="H30" i="15" a="1"/>
  <c r="H30" i="15" s="1"/>
  <c r="H31" i="15" a="1"/>
  <c r="H31" i="15" s="1"/>
  <c r="H32" i="15" a="1"/>
  <c r="H32" i="15" s="1"/>
  <c r="H33" i="15" a="1"/>
  <c r="H33" i="15" s="1"/>
  <c r="H34" i="15" a="1"/>
  <c r="H34" i="15" s="1"/>
  <c r="H35" i="15" a="1"/>
  <c r="H35" i="15" s="1"/>
  <c r="H36" i="15" a="1"/>
  <c r="H36" i="15" s="1"/>
  <c r="H37" i="15" a="1"/>
  <c r="H37" i="15" s="1"/>
  <c r="H38" i="15" a="1"/>
  <c r="H38" i="15" s="1"/>
  <c r="H39" i="15" a="1"/>
  <c r="H39" i="15" s="1"/>
  <c r="H40" i="15" a="1"/>
  <c r="H40" i="15" s="1"/>
  <c r="H41" i="15" a="1"/>
  <c r="H41" i="15" s="1"/>
  <c r="H42" i="15" a="1"/>
  <c r="H42" i="15" s="1"/>
  <c r="H43" i="15" a="1"/>
  <c r="H43" i="15" s="1"/>
  <c r="H44" i="15" a="1"/>
  <c r="H44" i="15" s="1"/>
  <c r="H45" i="15" a="1"/>
  <c r="H45" i="15" s="1"/>
  <c r="H46" i="15" a="1"/>
  <c r="H46" i="15" s="1"/>
  <c r="H47" i="15" a="1"/>
  <c r="H47" i="15" s="1"/>
  <c r="H48" i="15" a="1"/>
  <c r="H48" i="15" s="1"/>
  <c r="H49" i="15" a="1"/>
  <c r="H49" i="15" s="1"/>
  <c r="H50" i="15" a="1"/>
  <c r="H50" i="15" s="1"/>
  <c r="H51" i="15" a="1"/>
  <c r="H51" i="15" s="1"/>
  <c r="H52" i="15" a="1"/>
  <c r="H52" i="15" s="1"/>
  <c r="H53" i="15" a="1"/>
  <c r="H53" i="15" s="1"/>
  <c r="H54" i="15" a="1"/>
  <c r="H54" i="15" s="1"/>
  <c r="H55" i="15" a="1"/>
  <c r="H55" i="15" s="1"/>
  <c r="H56" i="15" a="1"/>
  <c r="H56" i="15" s="1"/>
  <c r="H57" i="15" a="1"/>
  <c r="H57" i="15" s="1"/>
  <c r="H58" i="15" a="1"/>
  <c r="H58" i="15" s="1"/>
  <c r="H59" i="15" a="1"/>
  <c r="H59" i="15" s="1"/>
  <c r="H60" i="15" a="1"/>
  <c r="H60" i="15" s="1"/>
  <c r="H61" i="15" a="1"/>
  <c r="H61" i="15" s="1"/>
  <c r="H62" i="15" a="1"/>
  <c r="H62" i="15" s="1"/>
  <c r="H63" i="15" a="1"/>
  <c r="H63" i="15" s="1"/>
  <c r="H64" i="15" a="1"/>
  <c r="H64" i="15" s="1"/>
  <c r="H65" i="15" a="1"/>
  <c r="H65" i="15" s="1"/>
  <c r="H66" i="15" a="1"/>
  <c r="H66" i="15" s="1"/>
  <c r="H67" i="15" a="1"/>
  <c r="H67" i="15" s="1"/>
  <c r="H68" i="15" a="1"/>
  <c r="H68" i="15" s="1"/>
  <c r="H69" i="15" a="1"/>
  <c r="H69" i="15" s="1"/>
  <c r="H70" i="15" a="1"/>
  <c r="H70" i="15" s="1"/>
  <c r="H71" i="15" a="1"/>
  <c r="H71" i="15" s="1"/>
  <c r="H72" i="15" a="1"/>
  <c r="H72" i="15" s="1"/>
  <c r="H73" i="15" a="1"/>
  <c r="H73" i="15" s="1"/>
  <c r="H74" i="15" a="1"/>
  <c r="H74" i="15" s="1"/>
  <c r="H75" i="15" a="1"/>
  <c r="H75" i="15" s="1"/>
  <c r="H76" i="15" a="1"/>
  <c r="H76" i="15" s="1"/>
  <c r="H77" i="15" a="1"/>
  <c r="H77" i="15" s="1"/>
  <c r="H78" i="15" a="1"/>
  <c r="H78" i="15" s="1"/>
  <c r="H79" i="15" a="1"/>
  <c r="H79" i="15" s="1"/>
  <c r="H80" i="15" a="1"/>
  <c r="H80" i="15" s="1"/>
  <c r="H81" i="15" a="1"/>
  <c r="H81" i="15" s="1"/>
  <c r="H82" i="15" a="1"/>
  <c r="H82" i="15" s="1"/>
  <c r="H83" i="15" a="1"/>
  <c r="H83" i="15" s="1"/>
  <c r="H84" i="15" a="1"/>
  <c r="H84" i="15" s="1"/>
  <c r="H85" i="15" a="1"/>
  <c r="H85" i="15" s="1"/>
  <c r="H86" i="15" a="1"/>
  <c r="H86" i="15" s="1"/>
  <c r="H87" i="15" a="1"/>
  <c r="H87" i="15" s="1"/>
  <c r="H88" i="15" a="1"/>
  <c r="H88" i="15" s="1"/>
  <c r="H89" i="15" a="1"/>
  <c r="H89" i="15" s="1"/>
  <c r="H90" i="15" a="1"/>
  <c r="H90" i="15" s="1"/>
  <c r="H91" i="15" a="1"/>
  <c r="H91" i="15" s="1"/>
  <c r="H92" i="15" a="1"/>
  <c r="H92" i="15" s="1"/>
  <c r="H93" i="15" a="1"/>
  <c r="H93" i="15" s="1"/>
  <c r="H94" i="15" a="1"/>
  <c r="H94" i="15" s="1"/>
  <c r="H95" i="15" a="1"/>
  <c r="H95" i="15" s="1"/>
  <c r="H96" i="15" a="1"/>
  <c r="H96" i="15" s="1"/>
  <c r="H97" i="15" a="1"/>
  <c r="H97" i="15" s="1"/>
  <c r="H98" i="15" a="1"/>
  <c r="H98" i="15" s="1"/>
  <c r="H99" i="15" a="1"/>
  <c r="H99" i="15" s="1"/>
  <c r="H100" i="15" a="1"/>
  <c r="H100" i="15" s="1"/>
  <c r="H101" i="15" a="1"/>
  <c r="H101" i="15" s="1"/>
  <c r="H102" i="15" a="1"/>
  <c r="H102" i="15" s="1"/>
  <c r="H103" i="15" a="1"/>
  <c r="H103" i="15" s="1"/>
  <c r="H104" i="15" a="1"/>
  <c r="H104" i="15" s="1"/>
  <c r="H105" i="15" a="1"/>
  <c r="H105" i="15" s="1"/>
  <c r="H106" i="15" a="1"/>
  <c r="H106" i="15" s="1"/>
  <c r="H107" i="15" a="1"/>
  <c r="H107" i="15" s="1"/>
  <c r="H108" i="15" a="1"/>
  <c r="H108" i="15" s="1"/>
  <c r="H109" i="15" a="1"/>
  <c r="H109" i="15" s="1"/>
  <c r="H110" i="15" a="1"/>
  <c r="H110" i="15" s="1"/>
  <c r="H111" i="15" a="1"/>
  <c r="H111" i="15" s="1"/>
  <c r="H112" i="15" a="1"/>
  <c r="H112" i="15" s="1"/>
  <c r="H113" i="15" a="1"/>
  <c r="H113" i="15" s="1"/>
  <c r="H114" i="15" a="1"/>
  <c r="H114" i="15" s="1"/>
  <c r="H115" i="15" a="1"/>
  <c r="H115" i="15" s="1"/>
  <c r="H116" i="15" a="1"/>
  <c r="H116" i="15" s="1"/>
  <c r="H117" i="15" a="1"/>
  <c r="H117" i="15" s="1"/>
  <c r="H118" i="15" a="1"/>
  <c r="H118" i="15" s="1"/>
  <c r="H119" i="15" a="1"/>
  <c r="H119" i="15" s="1"/>
  <c r="H120" i="15" a="1"/>
  <c r="H120" i="15" s="1"/>
  <c r="H121" i="15" a="1"/>
  <c r="H121" i="15" s="1"/>
  <c r="H122" i="15" a="1"/>
  <c r="H122" i="15" s="1"/>
  <c r="H123" i="15" a="1"/>
  <c r="H123" i="15" s="1"/>
  <c r="H124" i="15" a="1"/>
  <c r="H124" i="15" s="1"/>
  <c r="H125" i="15" a="1"/>
  <c r="H125" i="15" s="1"/>
  <c r="H126" i="15" a="1"/>
  <c r="H126" i="15" s="1"/>
  <c r="H127" i="15" a="1"/>
  <c r="H127" i="15" s="1"/>
  <c r="H128" i="15" a="1"/>
  <c r="H128" i="15" s="1"/>
  <c r="H129" i="15" a="1"/>
  <c r="H129" i="15" s="1"/>
  <c r="H130" i="15" a="1"/>
  <c r="H130" i="15" s="1"/>
  <c r="H131" i="15" a="1"/>
  <c r="H131" i="15" s="1"/>
  <c r="H132" i="15" a="1"/>
  <c r="H132" i="15" s="1"/>
  <c r="H133" i="15" a="1"/>
  <c r="H133" i="15" s="1"/>
  <c r="H134" i="15" a="1"/>
  <c r="H134" i="15" s="1"/>
  <c r="H135" i="15" a="1"/>
  <c r="H135" i="15" s="1"/>
  <c r="H136" i="15" a="1"/>
  <c r="H136" i="15" s="1"/>
  <c r="H137" i="15" a="1"/>
  <c r="H137" i="15" s="1"/>
  <c r="H138" i="15" a="1"/>
  <c r="H138" i="15" s="1"/>
  <c r="H139" i="15" a="1"/>
  <c r="H139" i="15" s="1"/>
  <c r="H140" i="15" a="1"/>
  <c r="H140" i="15" s="1"/>
  <c r="H141" i="15" a="1"/>
  <c r="H141" i="15" s="1"/>
  <c r="H142" i="15" a="1"/>
  <c r="H142" i="15" s="1"/>
  <c r="H143" i="15" a="1"/>
  <c r="H143" i="15" s="1"/>
  <c r="H144" i="15" a="1"/>
  <c r="H144" i="15" s="1"/>
  <c r="H145" i="15" a="1"/>
  <c r="H145" i="15" s="1"/>
  <c r="H146" i="15" a="1"/>
  <c r="H146" i="15" s="1"/>
  <c r="H147" i="15" a="1"/>
  <c r="H147" i="15" s="1"/>
  <c r="H148" i="15" a="1"/>
  <c r="H148" i="15" s="1"/>
  <c r="H149" i="15" a="1"/>
  <c r="H149" i="15" s="1"/>
  <c r="H150" i="15" a="1"/>
  <c r="H150" i="15" s="1"/>
  <c r="H151" i="15" a="1"/>
  <c r="H151" i="15" s="1"/>
  <c r="H152" i="15" a="1"/>
  <c r="H152" i="15" s="1"/>
  <c r="H153" i="15" a="1"/>
  <c r="H153" i="15" s="1"/>
  <c r="H154" i="15" a="1"/>
  <c r="H154" i="15" s="1"/>
  <c r="H155" i="15" a="1"/>
  <c r="H155" i="15" s="1"/>
  <c r="H156" i="15" a="1"/>
  <c r="H156" i="15" s="1"/>
  <c r="H157" i="15" a="1"/>
  <c r="H157" i="15" s="1"/>
  <c r="H158" i="15" a="1"/>
  <c r="H158" i="15" s="1"/>
  <c r="H159" i="15" a="1"/>
  <c r="H159" i="15" s="1"/>
  <c r="H160" i="15" a="1"/>
  <c r="H160" i="15" s="1"/>
  <c r="H161" i="15" a="1"/>
  <c r="H161" i="15" s="1"/>
  <c r="H162" i="15" a="1"/>
  <c r="H162" i="15" s="1"/>
  <c r="H163" i="15" a="1"/>
  <c r="H163" i="15" s="1"/>
  <c r="H164" i="15" a="1"/>
  <c r="H164" i="15" s="1"/>
  <c r="H165" i="15" a="1"/>
  <c r="H165" i="15" s="1"/>
  <c r="H166" i="15" a="1"/>
  <c r="H166" i="15" s="1"/>
  <c r="H167" i="15" a="1"/>
  <c r="H167" i="15" s="1"/>
  <c r="H168" i="15" a="1"/>
  <c r="H168" i="15" s="1"/>
  <c r="H169" i="15" a="1"/>
  <c r="H169" i="15" s="1"/>
  <c r="H170" i="15" a="1"/>
  <c r="H170" i="15" s="1"/>
  <c r="H171" i="15" a="1"/>
  <c r="H171" i="15" s="1"/>
  <c r="H172" i="15" a="1"/>
  <c r="H172" i="15" s="1"/>
  <c r="H173" i="15" a="1"/>
  <c r="H173" i="15" s="1"/>
  <c r="H174" i="15" a="1"/>
  <c r="H174" i="15" s="1"/>
  <c r="H175" i="15" a="1"/>
  <c r="H175" i="15" s="1"/>
  <c r="H176" i="15" a="1"/>
  <c r="H176" i="15" s="1"/>
  <c r="H177" i="15" a="1"/>
  <c r="H177" i="15" s="1"/>
  <c r="H178" i="15" a="1"/>
  <c r="H178" i="15" s="1"/>
  <c r="H179" i="15" a="1"/>
  <c r="H179" i="15" s="1"/>
  <c r="H180" i="15" a="1"/>
  <c r="H180" i="15" s="1"/>
  <c r="H181" i="15" a="1"/>
  <c r="H181" i="15" s="1"/>
  <c r="H182" i="15" a="1"/>
  <c r="H182" i="15" s="1"/>
  <c r="H183" i="15" a="1"/>
  <c r="H183" i="15" s="1"/>
  <c r="H184" i="15" a="1"/>
  <c r="H184" i="15" s="1"/>
  <c r="H185" i="15" a="1"/>
  <c r="H185" i="15" s="1"/>
  <c r="H186" i="15" a="1"/>
  <c r="H186" i="15" s="1"/>
  <c r="H187" i="15" a="1"/>
  <c r="H187" i="15" s="1"/>
  <c r="H188" i="15" a="1"/>
  <c r="H188" i="15" s="1"/>
  <c r="H189" i="15" a="1"/>
  <c r="H189" i="15" s="1"/>
  <c r="H190" i="15" a="1"/>
  <c r="H190" i="15" s="1"/>
  <c r="H191" i="15" a="1"/>
  <c r="H191" i="15" s="1"/>
  <c r="H192" i="15" a="1"/>
  <c r="H192" i="15" s="1"/>
  <c r="H193" i="15" a="1"/>
  <c r="H193" i="15" s="1"/>
  <c r="H194" i="15" a="1"/>
  <c r="H194" i="15" s="1"/>
  <c r="H195" i="15" a="1"/>
  <c r="H195" i="15" s="1"/>
  <c r="H196" i="15" a="1"/>
  <c r="H196" i="15" s="1"/>
  <c r="H197" i="15" a="1"/>
  <c r="H197" i="15" s="1"/>
  <c r="H198" i="15" a="1"/>
  <c r="H198" i="15" s="1"/>
  <c r="H199" i="15" a="1"/>
  <c r="H199" i="15" s="1"/>
  <c r="H200" i="15" a="1"/>
  <c r="H200" i="15" s="1"/>
  <c r="H201" i="15" a="1"/>
  <c r="H201" i="15" s="1"/>
  <c r="H202" i="15" a="1"/>
  <c r="H202" i="15" s="1"/>
  <c r="H203" i="15" a="1"/>
  <c r="H203" i="15" s="1"/>
  <c r="H204" i="15" a="1"/>
  <c r="H204" i="15" s="1"/>
  <c r="H205" i="15" a="1"/>
  <c r="H205" i="15" s="1"/>
  <c r="H206" i="15" a="1"/>
  <c r="H206" i="15" s="1"/>
  <c r="H207" i="15" a="1"/>
  <c r="H207" i="15" s="1"/>
  <c r="H208" i="15" a="1"/>
  <c r="H208" i="15" s="1"/>
  <c r="H209" i="15" a="1"/>
  <c r="H209" i="15" s="1"/>
  <c r="H210" i="15" a="1"/>
  <c r="H210" i="15" s="1"/>
  <c r="H211" i="15" a="1"/>
  <c r="H211" i="15" s="1"/>
  <c r="H212" i="15" a="1"/>
  <c r="H212" i="15"/>
  <c r="H213" i="15" a="1"/>
  <c r="H213" i="15" s="1"/>
  <c r="H214" i="15" a="1"/>
  <c r="H214" i="15" s="1"/>
  <c r="H215" i="15" a="1"/>
  <c r="H215" i="15" s="1"/>
  <c r="H216" i="15" a="1"/>
  <c r="H216" i="15" s="1"/>
  <c r="H217" i="15" a="1"/>
  <c r="H217" i="15" s="1"/>
  <c r="H218" i="15" a="1"/>
  <c r="H218" i="15" s="1"/>
  <c r="H219" i="15" a="1"/>
  <c r="H219" i="15" s="1"/>
  <c r="H220" i="15" a="1"/>
  <c r="H220" i="15" s="1"/>
  <c r="H221" i="15" a="1"/>
  <c r="H221" i="15" s="1"/>
  <c r="H222" i="15" a="1"/>
  <c r="H222" i="15" s="1"/>
  <c r="H223" i="15" a="1"/>
  <c r="H223" i="15" s="1"/>
  <c r="H224" i="15" a="1"/>
  <c r="H224" i="15" s="1"/>
  <c r="H225" i="15" a="1"/>
  <c r="H225" i="15" s="1"/>
  <c r="H226" i="15" a="1"/>
  <c r="H226" i="15" s="1"/>
  <c r="H227" i="15" a="1"/>
  <c r="H227" i="15" s="1"/>
  <c r="H228" i="15" a="1"/>
  <c r="H228" i="15" s="1"/>
  <c r="H229" i="15" a="1"/>
  <c r="H229" i="15" s="1"/>
  <c r="H230" i="15" a="1"/>
  <c r="H230" i="15" s="1"/>
  <c r="H231" i="15" a="1"/>
  <c r="H231" i="15" s="1"/>
  <c r="H232" i="15" a="1"/>
  <c r="H232" i="15" s="1"/>
  <c r="H233" i="15" a="1"/>
  <c r="H233" i="15" s="1"/>
  <c r="H234" i="15" a="1"/>
  <c r="H234" i="15" s="1"/>
  <c r="H235" i="15" a="1"/>
  <c r="H235" i="15" s="1"/>
  <c r="H236" i="15" a="1"/>
  <c r="H236" i="15" s="1"/>
  <c r="H237" i="15" a="1"/>
  <c r="H237" i="15" s="1"/>
  <c r="H238" i="15" a="1"/>
  <c r="H238" i="15" s="1"/>
  <c r="H239" i="15" a="1"/>
  <c r="H239" i="15" s="1"/>
  <c r="H240" i="15" a="1"/>
  <c r="H240" i="15" s="1"/>
  <c r="H241" i="15" a="1"/>
  <c r="H241" i="15" s="1"/>
  <c r="H242" i="15" a="1"/>
  <c r="H242" i="15" s="1"/>
  <c r="H243" i="15" a="1"/>
  <c r="H243" i="15" s="1"/>
  <c r="H244" i="15" a="1"/>
  <c r="H244" i="15" s="1"/>
  <c r="H245" i="15" a="1"/>
  <c r="H245" i="15" s="1"/>
  <c r="H246" i="15" a="1"/>
  <c r="H246" i="15" s="1"/>
  <c r="H247" i="15" a="1"/>
  <c r="H247" i="15" s="1"/>
  <c r="H248" i="15" a="1"/>
  <c r="H248" i="15" s="1"/>
  <c r="H249" i="15" a="1"/>
  <c r="H249" i="15" s="1"/>
  <c r="H250" i="15" a="1"/>
  <c r="H250" i="15" s="1"/>
  <c r="H251" i="15" a="1"/>
  <c r="H251" i="15" s="1"/>
  <c r="H252" i="15" a="1"/>
  <c r="H252" i="15" s="1"/>
  <c r="H253" i="15" a="1"/>
  <c r="H253" i="15" s="1"/>
  <c r="H254" i="15" a="1"/>
  <c r="H254" i="15" s="1"/>
  <c r="H255" i="15" a="1"/>
  <c r="H255" i="15" s="1"/>
  <c r="H256" i="15" a="1"/>
  <c r="H256" i="15" s="1"/>
  <c r="H257" i="15" a="1"/>
  <c r="H257" i="15" s="1"/>
  <c r="H258" i="15" a="1"/>
  <c r="H258" i="15" s="1"/>
  <c r="H259" i="15" a="1"/>
  <c r="H259" i="15" s="1"/>
  <c r="H260" i="15" a="1"/>
  <c r="H260" i="15" s="1"/>
  <c r="H261" i="15" a="1"/>
  <c r="H261" i="15" s="1"/>
  <c r="H262" i="15" a="1"/>
  <c r="H262" i="15" s="1"/>
  <c r="H263" i="15" a="1"/>
  <c r="H263" i="15" s="1"/>
  <c r="H264" i="15" a="1"/>
  <c r="H264" i="15" s="1"/>
  <c r="H265" i="15" a="1"/>
  <c r="H265" i="15" s="1"/>
  <c r="H266" i="15" a="1"/>
  <c r="H266" i="15" s="1"/>
  <c r="H267" i="15" a="1"/>
  <c r="H267" i="15" s="1"/>
  <c r="H268" i="15" a="1"/>
  <c r="H268" i="15" s="1"/>
  <c r="H269" i="15" a="1"/>
  <c r="H269" i="15" s="1"/>
  <c r="H270" i="15" a="1"/>
  <c r="H270" i="15" s="1"/>
  <c r="H271" i="15" a="1"/>
  <c r="H271" i="15" s="1"/>
  <c r="H272" i="15" a="1"/>
  <c r="H272" i="15" s="1"/>
  <c r="H273" i="15" a="1"/>
  <c r="H273" i="15" s="1"/>
  <c r="H274" i="15" a="1"/>
  <c r="H274" i="15" s="1"/>
  <c r="H275" i="15" a="1"/>
  <c r="H275" i="15" s="1"/>
  <c r="H276" i="15" a="1"/>
  <c r="H276" i="15" s="1"/>
  <c r="H277" i="15" a="1"/>
  <c r="H277" i="15" s="1"/>
  <c r="H278" i="15" a="1"/>
  <c r="H278" i="15" s="1"/>
  <c r="H279" i="15" a="1"/>
  <c r="H279" i="15" s="1"/>
  <c r="H280" i="15" a="1"/>
  <c r="H280" i="15" s="1"/>
  <c r="H281" i="15" a="1"/>
  <c r="H281" i="15" s="1"/>
  <c r="H282" i="15" a="1"/>
  <c r="H282" i="15" s="1"/>
  <c r="H283" i="15" a="1"/>
  <c r="H283" i="15" s="1"/>
  <c r="H284" i="15" a="1"/>
  <c r="H284" i="15" s="1"/>
  <c r="H285" i="15" a="1"/>
  <c r="H285" i="15" s="1"/>
  <c r="H286" i="15" a="1"/>
  <c r="H286" i="15" s="1"/>
  <c r="H287" i="15" a="1"/>
  <c r="H287" i="15" s="1"/>
  <c r="H288" i="15" a="1"/>
  <c r="H288" i="15" s="1"/>
  <c r="H289" i="15" a="1"/>
  <c r="H289" i="15" s="1"/>
  <c r="H290" i="15" a="1"/>
  <c r="H290" i="15" s="1"/>
  <c r="H291" i="15" a="1"/>
  <c r="H291" i="15" s="1"/>
  <c r="H292" i="15" a="1"/>
  <c r="H292" i="15" s="1"/>
  <c r="H293" i="15" a="1"/>
  <c r="H293" i="15" s="1"/>
  <c r="H294" i="15" a="1"/>
  <c r="H294" i="15" s="1"/>
  <c r="H295" i="15" a="1"/>
  <c r="H295" i="15" s="1"/>
  <c r="H296" i="15" a="1"/>
  <c r="H296" i="15" s="1"/>
  <c r="H297" i="15" a="1"/>
  <c r="H297" i="15" s="1"/>
  <c r="H298" i="15" a="1"/>
  <c r="H298" i="15" s="1"/>
  <c r="H299" i="15" a="1"/>
  <c r="H299" i="15" s="1"/>
  <c r="H300" i="15" a="1"/>
  <c r="H300" i="15" s="1"/>
  <c r="H301" i="15" a="1"/>
  <c r="H301" i="15" s="1"/>
  <c r="H302" i="15" a="1"/>
  <c r="H302" i="15" s="1"/>
  <c r="H303" i="15" a="1"/>
  <c r="H303" i="15" s="1"/>
  <c r="H304" i="15" a="1"/>
  <c r="H304" i="15" s="1"/>
  <c r="H305" i="15" a="1"/>
  <c r="H305" i="15" s="1"/>
  <c r="H306" i="15" a="1"/>
  <c r="H306" i="15" s="1"/>
  <c r="H307" i="15" a="1"/>
  <c r="H307" i="15" s="1"/>
  <c r="H308" i="15" a="1"/>
  <c r="H308" i="15" s="1"/>
  <c r="H309" i="15" a="1"/>
  <c r="H309" i="15" s="1"/>
  <c r="H310" i="15" a="1"/>
  <c r="H310" i="15" s="1"/>
  <c r="H311" i="15" a="1"/>
  <c r="H311" i="15" s="1"/>
  <c r="H312" i="15" a="1"/>
  <c r="H312" i="15" s="1"/>
  <c r="H313" i="15" a="1"/>
  <c r="H313" i="15" s="1"/>
  <c r="H314" i="15" a="1"/>
  <c r="H314" i="15" s="1"/>
  <c r="H315" i="15" a="1"/>
  <c r="H315" i="15" s="1"/>
  <c r="H316" i="15" a="1"/>
  <c r="H316" i="15" s="1"/>
  <c r="H317" i="15" a="1"/>
  <c r="H317" i="15" s="1"/>
  <c r="H318" i="15" a="1"/>
  <c r="H318" i="15" s="1"/>
  <c r="H319" i="15" a="1"/>
  <c r="H319" i="15" s="1"/>
  <c r="H320" i="15" a="1"/>
  <c r="H320" i="15" s="1"/>
  <c r="H321" i="15" a="1"/>
  <c r="H321" i="15" s="1"/>
  <c r="H322" i="15" a="1"/>
  <c r="H322" i="15" s="1"/>
  <c r="H323" i="15" a="1"/>
  <c r="H323" i="15" s="1"/>
  <c r="H324" i="15" a="1"/>
  <c r="H324" i="15" s="1"/>
  <c r="H325" i="15" a="1"/>
  <c r="H325" i="15" s="1"/>
  <c r="H326" i="15" a="1"/>
  <c r="H326" i="15" s="1"/>
  <c r="H327" i="15" a="1"/>
  <c r="H327" i="15" s="1"/>
  <c r="H328" i="15" a="1"/>
  <c r="H328" i="15" s="1"/>
  <c r="H329" i="15" a="1"/>
  <c r="H329" i="15" s="1"/>
  <c r="H330" i="15" a="1"/>
  <c r="H330" i="15" s="1"/>
  <c r="H331" i="15" a="1"/>
  <c r="H331" i="15" s="1"/>
  <c r="H332" i="15" a="1"/>
  <c r="H332" i="15" s="1"/>
  <c r="H333" i="15" a="1"/>
  <c r="H333" i="15" s="1"/>
  <c r="H334" i="15" a="1"/>
  <c r="H334" i="15" s="1"/>
  <c r="H335" i="15" a="1"/>
  <c r="H335" i="15" s="1"/>
  <c r="H336" i="15" a="1"/>
  <c r="H336" i="15" s="1"/>
  <c r="H337" i="15" a="1"/>
  <c r="H337" i="15" s="1"/>
  <c r="H338" i="15" a="1"/>
  <c r="H338" i="15" s="1"/>
  <c r="H339" i="15" a="1"/>
  <c r="H339" i="15" s="1"/>
  <c r="H340" i="15" a="1"/>
  <c r="H340" i="15" s="1"/>
  <c r="H341" i="15" a="1"/>
  <c r="H341" i="15" s="1"/>
  <c r="H342" i="15" a="1"/>
  <c r="H342" i="15" s="1"/>
  <c r="H343" i="15" a="1"/>
  <c r="H343" i="15" s="1"/>
  <c r="H344" i="15" a="1"/>
  <c r="H344" i="15" s="1"/>
  <c r="H345" i="15" a="1"/>
  <c r="H345" i="15" s="1"/>
  <c r="H346" i="15" a="1"/>
  <c r="H346" i="15" s="1"/>
  <c r="H347" i="15" a="1"/>
  <c r="H347" i="15" s="1"/>
  <c r="H348" i="15" a="1"/>
  <c r="H348" i="15" s="1"/>
  <c r="H349" i="15" a="1"/>
  <c r="H349" i="15" s="1"/>
  <c r="H350" i="15" a="1"/>
  <c r="H350" i="15" s="1"/>
  <c r="H351" i="15" a="1"/>
  <c r="H351" i="15" s="1"/>
  <c r="H352" i="15" a="1"/>
  <c r="H352" i="15" s="1"/>
  <c r="H353" i="15" a="1"/>
  <c r="H353" i="15" s="1"/>
  <c r="H354" i="15" a="1"/>
  <c r="H354" i="15" s="1"/>
  <c r="H355" i="15" a="1"/>
  <c r="H355" i="15" s="1"/>
  <c r="H356" i="15" a="1"/>
  <c r="H356" i="15" s="1"/>
  <c r="H357" i="15" a="1"/>
  <c r="H357" i="15" s="1"/>
  <c r="H358" i="15" a="1"/>
  <c r="H358" i="15" s="1"/>
  <c r="H359" i="15" a="1"/>
  <c r="H359" i="15" s="1"/>
  <c r="H360" i="15" a="1"/>
  <c r="H360" i="15" s="1"/>
  <c r="H361" i="15" a="1"/>
  <c r="H361" i="15" s="1"/>
  <c r="H362" i="15" a="1"/>
  <c r="H362" i="15" s="1"/>
  <c r="H363" i="15" a="1"/>
  <c r="H363" i="15" s="1"/>
  <c r="H364" i="15" a="1"/>
  <c r="H364" i="15" s="1"/>
  <c r="H365" i="15" a="1"/>
  <c r="H365" i="15" s="1"/>
  <c r="H366" i="15" a="1"/>
  <c r="H366" i="15" s="1"/>
  <c r="H367" i="15" a="1"/>
  <c r="H367" i="15" s="1"/>
  <c r="H368" i="15" a="1"/>
  <c r="H368" i="15" s="1"/>
  <c r="H369" i="15" a="1"/>
  <c r="H369" i="15" s="1"/>
  <c r="H370" i="15" a="1"/>
  <c r="H370" i="15" s="1"/>
  <c r="H371" i="15" a="1"/>
  <c r="H371" i="15" s="1"/>
  <c r="H372" i="15" a="1"/>
  <c r="H372" i="15" s="1"/>
  <c r="H373" i="15" a="1"/>
  <c r="H373" i="15" s="1"/>
  <c r="H374" i="15" a="1"/>
  <c r="H374" i="15" s="1"/>
  <c r="H375" i="15" a="1"/>
  <c r="H375" i="15" s="1"/>
  <c r="H376" i="15" a="1"/>
  <c r="H376" i="15" s="1"/>
  <c r="H377" i="15" a="1"/>
  <c r="H377" i="15" s="1"/>
  <c r="H378" i="15" a="1"/>
  <c r="H378" i="15" s="1"/>
  <c r="H379" i="15" a="1"/>
  <c r="H379" i="15" s="1"/>
  <c r="H380" i="15" a="1"/>
  <c r="H380" i="15" s="1"/>
  <c r="H381" i="15" a="1"/>
  <c r="H381" i="15" s="1"/>
  <c r="H382" i="15" a="1"/>
  <c r="H382" i="15" s="1"/>
  <c r="H383" i="15" a="1"/>
  <c r="H383" i="15" s="1"/>
  <c r="H384" i="15" a="1"/>
  <c r="H384" i="15" s="1"/>
  <c r="H385" i="15" a="1"/>
  <c r="H385" i="15" s="1"/>
  <c r="H386" i="15" a="1"/>
  <c r="H386" i="15" s="1"/>
  <c r="H387" i="15" a="1"/>
  <c r="H387" i="15" s="1"/>
  <c r="H388" i="15" a="1"/>
  <c r="H388" i="15" s="1"/>
  <c r="H389" i="15" a="1"/>
  <c r="H389" i="15" s="1"/>
  <c r="H390" i="15" a="1"/>
  <c r="H390" i="15" s="1"/>
  <c r="H391" i="15" a="1"/>
  <c r="H391" i="15" s="1"/>
  <c r="H392" i="15" a="1"/>
  <c r="H392" i="15" s="1"/>
  <c r="H393" i="15" a="1"/>
  <c r="H393" i="15" s="1"/>
  <c r="H394" i="15" a="1"/>
  <c r="H394" i="15" s="1"/>
  <c r="H395" i="15" a="1"/>
  <c r="H395" i="15" s="1"/>
  <c r="H396" i="15" a="1"/>
  <c r="H396" i="15" s="1"/>
  <c r="H397" i="15" a="1"/>
  <c r="H397" i="15" s="1"/>
  <c r="H398" i="15" a="1"/>
  <c r="H398" i="15" s="1"/>
  <c r="H399" i="15" a="1"/>
  <c r="H399" i="15" s="1"/>
  <c r="H400" i="15" a="1"/>
  <c r="H400" i="15"/>
  <c r="H401" i="15" a="1"/>
  <c r="H401" i="15" s="1"/>
  <c r="H402" i="15" a="1"/>
  <c r="H402" i="15" s="1"/>
  <c r="H403" i="15" a="1"/>
  <c r="H403" i="15" s="1"/>
  <c r="H404" i="15" a="1"/>
  <c r="H404" i="15" s="1"/>
  <c r="H405" i="15" a="1"/>
  <c r="H405" i="15" s="1"/>
  <c r="H406" i="15" a="1"/>
  <c r="H406" i="15" s="1"/>
  <c r="H407" i="15" a="1"/>
  <c r="H407" i="15" s="1"/>
  <c r="H408" i="15" a="1"/>
  <c r="H408" i="15" s="1"/>
  <c r="H409" i="15" a="1"/>
  <c r="H409" i="15" s="1"/>
  <c r="H410" i="15" a="1"/>
  <c r="H410" i="15" s="1"/>
  <c r="H411" i="15" a="1"/>
  <c r="H411" i="15" s="1"/>
  <c r="H412" i="15" a="1"/>
  <c r="H412" i="15" s="1"/>
  <c r="H413" i="15" a="1"/>
  <c r="H413" i="15" s="1"/>
  <c r="H414" i="15" a="1"/>
  <c r="H414" i="15" s="1"/>
  <c r="H415" i="15" a="1"/>
  <c r="H415" i="15" s="1"/>
  <c r="H416" i="15" a="1"/>
  <c r="H416" i="15" s="1"/>
  <c r="H417" i="15" a="1"/>
  <c r="H417" i="15" s="1"/>
  <c r="H418" i="15" a="1"/>
  <c r="H418" i="15" s="1"/>
  <c r="H419" i="15" a="1"/>
  <c r="H419" i="15" s="1"/>
  <c r="H420" i="15" a="1"/>
  <c r="H420" i="15" s="1"/>
  <c r="H421" i="15" a="1"/>
  <c r="H421" i="15" s="1"/>
  <c r="H422" i="15" a="1"/>
  <c r="H422" i="15" s="1"/>
  <c r="H423" i="15" a="1"/>
  <c r="H423" i="15" s="1"/>
  <c r="H424" i="15" a="1"/>
  <c r="H424" i="15" s="1"/>
  <c r="H425" i="15" a="1"/>
  <c r="H425" i="15" s="1"/>
  <c r="H426" i="15" a="1"/>
  <c r="H426" i="15" s="1"/>
  <c r="H427" i="15" a="1"/>
  <c r="H427" i="15" s="1"/>
  <c r="H428" i="15" a="1"/>
  <c r="H428" i="15" s="1"/>
  <c r="H429" i="15" a="1"/>
  <c r="H429" i="15" s="1"/>
  <c r="H430" i="15" a="1"/>
  <c r="H430" i="15" s="1"/>
  <c r="H431" i="15" a="1"/>
  <c r="H431" i="15" s="1"/>
  <c r="H432" i="15" a="1"/>
  <c r="H432" i="15" s="1"/>
  <c r="H433" i="15" a="1"/>
  <c r="H433" i="15" s="1"/>
  <c r="H434" i="15" a="1"/>
  <c r="H434" i="15" s="1"/>
  <c r="H435" i="15" a="1"/>
  <c r="H435" i="15" s="1"/>
  <c r="H436" i="15" a="1"/>
  <c r="H436" i="15" s="1"/>
  <c r="H437" i="15" a="1"/>
  <c r="H437" i="15" s="1"/>
  <c r="H438" i="15" a="1"/>
  <c r="H438" i="15" s="1"/>
  <c r="H439" i="15" a="1"/>
  <c r="H439" i="15" s="1"/>
  <c r="H440" i="15" a="1"/>
  <c r="H440" i="15" s="1"/>
  <c r="H441" i="15" a="1"/>
  <c r="H441" i="15" s="1"/>
  <c r="H442" i="15" a="1"/>
  <c r="H442" i="15" s="1"/>
  <c r="H443" i="15" a="1"/>
  <c r="H443" i="15" s="1"/>
  <c r="H444" i="15" a="1"/>
  <c r="H444" i="15"/>
  <c r="H445" i="15" a="1"/>
  <c r="H445" i="15" s="1"/>
  <c r="H446" i="15" a="1"/>
  <c r="H446" i="15" s="1"/>
  <c r="H447" i="15" a="1"/>
  <c r="H447" i="15" s="1"/>
  <c r="H448" i="15" a="1"/>
  <c r="H448" i="15" s="1"/>
  <c r="H449" i="15" a="1"/>
  <c r="H449" i="15" s="1"/>
  <c r="H450" i="15" a="1"/>
  <c r="H450" i="15" s="1"/>
  <c r="H451" i="15" a="1"/>
  <c r="H451" i="15" s="1"/>
  <c r="H452" i="15" a="1"/>
  <c r="H452" i="15" s="1"/>
  <c r="H453" i="15" a="1"/>
  <c r="H453" i="15" s="1"/>
  <c r="H454" i="15" a="1"/>
  <c r="H454" i="15" s="1"/>
  <c r="H455" i="15" a="1"/>
  <c r="H455" i="15" s="1"/>
  <c r="H456" i="15" a="1"/>
  <c r="H456" i="15" s="1"/>
  <c r="H457" i="15" a="1"/>
  <c r="H457" i="15" s="1"/>
  <c r="H458" i="15" a="1"/>
  <c r="H458" i="15" s="1"/>
  <c r="H459" i="15" a="1"/>
  <c r="H459" i="15" s="1"/>
  <c r="H460" i="15" a="1"/>
  <c r="H460" i="15" s="1"/>
  <c r="H461" i="15" a="1"/>
  <c r="H461" i="15" s="1"/>
  <c r="H462" i="15" a="1"/>
  <c r="H462" i="15" s="1"/>
  <c r="H463" i="15" a="1"/>
  <c r="H463" i="15" s="1"/>
  <c r="H464" i="15" a="1"/>
  <c r="H464" i="15" s="1"/>
  <c r="H465" i="15" a="1"/>
  <c r="H465" i="15" s="1"/>
  <c r="H466" i="15" a="1"/>
  <c r="H466" i="15" s="1"/>
  <c r="H467" i="15" a="1"/>
  <c r="H467" i="15" s="1"/>
  <c r="H468" i="15" a="1"/>
  <c r="H468" i="15" s="1"/>
  <c r="H469" i="15" a="1"/>
  <c r="H469" i="15" s="1"/>
  <c r="H470" i="15" a="1"/>
  <c r="H470" i="15" s="1"/>
  <c r="H471" i="15" a="1"/>
  <c r="H471" i="15" s="1"/>
  <c r="H472" i="15" a="1"/>
  <c r="H472" i="15" s="1"/>
  <c r="H473" i="15" a="1"/>
  <c r="H473" i="15" s="1"/>
  <c r="H474" i="15" a="1"/>
  <c r="H474" i="15" s="1"/>
  <c r="H475" i="15" a="1"/>
  <c r="H475" i="15" s="1"/>
  <c r="H476" i="15" a="1"/>
  <c r="H476" i="15" s="1"/>
  <c r="H477" i="15" a="1"/>
  <c r="H477" i="15" s="1"/>
  <c r="H478" i="15" a="1"/>
  <c r="H478" i="15" s="1"/>
  <c r="H479" i="15" a="1"/>
  <c r="H479" i="15" s="1"/>
  <c r="H480" i="15" a="1"/>
  <c r="H480" i="15" s="1"/>
  <c r="H481" i="15" a="1"/>
  <c r="H481" i="15" s="1"/>
  <c r="H482" i="15" a="1"/>
  <c r="H482" i="15" s="1"/>
  <c r="H483" i="15" a="1"/>
  <c r="H483" i="15" s="1"/>
  <c r="H484" i="15" a="1"/>
  <c r="H484" i="15" s="1"/>
  <c r="H485" i="15" a="1"/>
  <c r="H485" i="15" s="1"/>
  <c r="H486" i="15" a="1"/>
  <c r="H486" i="15" s="1"/>
  <c r="H487" i="15" a="1"/>
  <c r="H487" i="15" s="1"/>
  <c r="H488" i="15" a="1"/>
  <c r="H488" i="15" s="1"/>
  <c r="H489" i="15" a="1"/>
  <c r="H489" i="15" s="1"/>
  <c r="H490" i="15" a="1"/>
  <c r="H490" i="15" s="1"/>
  <c r="H491" i="15" a="1"/>
  <c r="H491" i="15" s="1"/>
  <c r="H492" i="15" a="1"/>
  <c r="H492" i="15" s="1"/>
  <c r="H493" i="15" a="1"/>
  <c r="H493" i="15" s="1"/>
  <c r="H494" i="15" a="1"/>
  <c r="H494" i="15" s="1"/>
  <c r="H495" i="15" a="1"/>
  <c r="H495" i="15" s="1"/>
  <c r="H496" i="15" a="1"/>
  <c r="H496" i="15" s="1"/>
  <c r="H497" i="15" a="1"/>
  <c r="H497" i="15" s="1"/>
  <c r="H498" i="15" a="1"/>
  <c r="H498" i="15" s="1"/>
  <c r="H499" i="15" a="1"/>
  <c r="H499" i="15" s="1"/>
  <c r="H500" i="15" a="1"/>
  <c r="H500" i="15" s="1"/>
  <c r="H501" i="15" a="1"/>
  <c r="H501" i="15" s="1"/>
  <c r="H502" i="15" a="1"/>
  <c r="H502" i="15" s="1"/>
  <c r="H503" i="15" a="1"/>
  <c r="H503" i="15" s="1"/>
  <c r="H504" i="15" a="1"/>
  <c r="H504" i="15" s="1"/>
  <c r="H505" i="15" a="1"/>
  <c r="H505" i="15" s="1"/>
  <c r="H506" i="15" a="1"/>
  <c r="H506" i="15" s="1"/>
  <c r="H507" i="15" a="1"/>
  <c r="H507" i="15" s="1"/>
  <c r="H508" i="15" a="1"/>
  <c r="H508" i="15" s="1"/>
  <c r="H509" i="15" a="1"/>
  <c r="H509" i="15" s="1"/>
  <c r="H510" i="15" a="1"/>
  <c r="H510" i="15" s="1"/>
  <c r="H511" i="15" a="1"/>
  <c r="H511" i="15" s="1"/>
  <c r="H512" i="15" a="1"/>
  <c r="H512" i="15" s="1"/>
  <c r="H513" i="15" a="1"/>
  <c r="H513" i="15" s="1"/>
  <c r="H514" i="15" a="1"/>
  <c r="H514" i="15" s="1"/>
  <c r="H515" i="15" a="1"/>
  <c r="H515" i="15" s="1"/>
  <c r="H516" i="15" a="1"/>
  <c r="H516" i="15" s="1"/>
  <c r="H517" i="15" a="1"/>
  <c r="H517" i="15" s="1"/>
  <c r="H518" i="15" a="1"/>
  <c r="H518" i="15" s="1"/>
  <c r="H519" i="15" a="1"/>
  <c r="H519" i="15" s="1"/>
  <c r="H520" i="15" a="1"/>
  <c r="H520" i="15" s="1"/>
  <c r="H521" i="15" a="1"/>
  <c r="H521" i="15" s="1"/>
  <c r="H522" i="15" a="1"/>
  <c r="H522" i="15" s="1"/>
  <c r="H523" i="15" a="1"/>
  <c r="H523" i="15" s="1"/>
  <c r="H524" i="15" a="1"/>
  <c r="H524" i="15"/>
  <c r="H525" i="15" a="1"/>
  <c r="H525" i="15" s="1"/>
  <c r="H526" i="15" a="1"/>
  <c r="H526" i="15" s="1"/>
  <c r="H527" i="15" a="1"/>
  <c r="H527" i="15" s="1"/>
  <c r="H528" i="15" a="1"/>
  <c r="H528" i="15" s="1"/>
  <c r="H529" i="15" a="1"/>
  <c r="H529" i="15" s="1"/>
  <c r="H530" i="15" a="1"/>
  <c r="H530" i="15" s="1"/>
  <c r="H531" i="15" a="1"/>
  <c r="H531" i="15" s="1"/>
  <c r="H532" i="15" a="1"/>
  <c r="H532" i="15" s="1"/>
  <c r="H533" i="15" a="1"/>
  <c r="H533" i="15" s="1"/>
  <c r="H534" i="15" a="1"/>
  <c r="H534" i="15" s="1"/>
  <c r="H535" i="15" a="1"/>
  <c r="H535" i="15" s="1"/>
  <c r="H536" i="15" a="1"/>
  <c r="H536" i="15" s="1"/>
  <c r="H537" i="15" a="1"/>
  <c r="H537" i="15" s="1"/>
  <c r="H538" i="15" a="1"/>
  <c r="H538" i="15" s="1"/>
  <c r="H539" i="15" a="1"/>
  <c r="H539" i="15" s="1"/>
  <c r="H540" i="15" a="1"/>
  <c r="H540" i="15" s="1"/>
  <c r="H541" i="15" a="1"/>
  <c r="H541" i="15" s="1"/>
  <c r="H542" i="15" a="1"/>
  <c r="H542" i="15" s="1"/>
  <c r="H543" i="15" a="1"/>
  <c r="H543" i="15" s="1"/>
  <c r="H544" i="15" a="1"/>
  <c r="H544" i="15" s="1"/>
  <c r="H545" i="15" a="1"/>
  <c r="H545" i="15" s="1"/>
  <c r="H546" i="15" a="1"/>
  <c r="H546" i="15" s="1"/>
  <c r="H547" i="15" a="1"/>
  <c r="H547" i="15" s="1"/>
  <c r="H548" i="15" a="1"/>
  <c r="H548" i="15" s="1"/>
  <c r="H549" i="15" a="1"/>
  <c r="H549" i="15" s="1"/>
  <c r="H550" i="15" a="1"/>
  <c r="H550" i="15" s="1"/>
  <c r="H551" i="15" a="1"/>
  <c r="H551" i="15" s="1"/>
  <c r="H552" i="15" a="1"/>
  <c r="H552" i="15" s="1"/>
  <c r="H553" i="15" a="1"/>
  <c r="H553" i="15" s="1"/>
  <c r="H554" i="15" a="1"/>
  <c r="H554" i="15" s="1"/>
  <c r="H555" i="15" a="1"/>
  <c r="H555" i="15" s="1"/>
  <c r="H556" i="15" a="1"/>
  <c r="H556" i="15" s="1"/>
  <c r="H557" i="15" a="1"/>
  <c r="H557" i="15" s="1"/>
  <c r="H558" i="15" a="1"/>
  <c r="H558" i="15" s="1"/>
  <c r="H559" i="15" a="1"/>
  <c r="H559" i="15" s="1"/>
  <c r="H560" i="15" a="1"/>
  <c r="H560" i="15" s="1"/>
  <c r="H561" i="15" a="1"/>
  <c r="H561" i="15" s="1"/>
  <c r="H562" i="15" a="1"/>
  <c r="H562" i="15" s="1"/>
  <c r="H563" i="15" a="1"/>
  <c r="H563" i="15" s="1"/>
  <c r="H564" i="15" a="1"/>
  <c r="H564" i="15" s="1"/>
  <c r="H565" i="15" a="1"/>
  <c r="H565" i="15" s="1"/>
  <c r="H566" i="15" a="1"/>
  <c r="H566" i="15" s="1"/>
  <c r="H567" i="15" a="1"/>
  <c r="H567" i="15" s="1"/>
  <c r="H568" i="15" a="1"/>
  <c r="H568" i="15" s="1"/>
  <c r="H569" i="15" a="1"/>
  <c r="H569" i="15" s="1"/>
  <c r="H570" i="15" a="1"/>
  <c r="H570" i="15" s="1"/>
  <c r="H571" i="15" a="1"/>
  <c r="H571" i="15" s="1"/>
  <c r="H572" i="15" a="1"/>
  <c r="H572" i="15" s="1"/>
  <c r="H573" i="15" a="1"/>
  <c r="H573" i="15" s="1"/>
  <c r="H574" i="15" a="1"/>
  <c r="H574" i="15" s="1"/>
  <c r="H575" i="15" a="1"/>
  <c r="H575" i="15" s="1"/>
  <c r="H576" i="15" a="1"/>
  <c r="H576" i="15" s="1"/>
  <c r="H577" i="15" a="1"/>
  <c r="H577" i="15" s="1"/>
  <c r="H578" i="15" a="1"/>
  <c r="H578" i="15" s="1"/>
  <c r="H579" i="15" a="1"/>
  <c r="H579" i="15" s="1"/>
  <c r="H580" i="15" a="1"/>
  <c r="H580" i="15" s="1"/>
  <c r="H581" i="15" a="1"/>
  <c r="H581" i="15" s="1"/>
  <c r="H582" i="15" a="1"/>
  <c r="H582" i="15" s="1"/>
  <c r="H583" i="15" a="1"/>
  <c r="H583" i="15" s="1"/>
  <c r="H584" i="15" a="1"/>
  <c r="H584" i="15" s="1"/>
  <c r="H585" i="15" a="1"/>
  <c r="H585" i="15" s="1"/>
  <c r="H586" i="15" a="1"/>
  <c r="H586" i="15" s="1"/>
  <c r="H587" i="15" a="1"/>
  <c r="H587" i="15" s="1"/>
  <c r="H588" i="15" a="1"/>
  <c r="H588" i="15" s="1"/>
  <c r="H589" i="15" a="1"/>
  <c r="H589" i="15" s="1"/>
  <c r="H590" i="15" a="1"/>
  <c r="H590" i="15" s="1"/>
  <c r="H591" i="15" a="1"/>
  <c r="H591" i="15" s="1"/>
  <c r="H592" i="15" a="1"/>
  <c r="H592" i="15" s="1"/>
  <c r="H593" i="15" a="1"/>
  <c r="H593" i="15" s="1"/>
  <c r="H594" i="15" a="1"/>
  <c r="H594" i="15" s="1"/>
  <c r="H595" i="15" a="1"/>
  <c r="H595" i="15" s="1"/>
  <c r="H596" i="15" a="1"/>
  <c r="H596" i="15" s="1"/>
  <c r="H597" i="15" a="1"/>
  <c r="H597" i="15" s="1"/>
  <c r="H598" i="15" a="1"/>
  <c r="H598" i="15" s="1"/>
  <c r="H599" i="15" a="1"/>
  <c r="H599" i="15" s="1"/>
  <c r="H600" i="15" a="1"/>
  <c r="H600" i="15" s="1"/>
  <c r="H20" i="15" a="1"/>
  <c r="H20" i="15" s="1"/>
  <c r="H21" i="20" a="1"/>
  <c r="H21" i="20" s="1"/>
  <c r="H22" i="20" a="1"/>
  <c r="H22" i="20" s="1"/>
  <c r="H23" i="20" a="1"/>
  <c r="H23" i="20" s="1"/>
  <c r="H24" i="20" a="1"/>
  <c r="H24" i="20" s="1"/>
  <c r="H25" i="20" a="1"/>
  <c r="H25" i="20" s="1"/>
  <c r="H26" i="20" a="1"/>
  <c r="H26" i="20" s="1"/>
  <c r="H27" i="20" a="1"/>
  <c r="H27" i="20" s="1"/>
  <c r="H28" i="20" a="1"/>
  <c r="H28" i="20" s="1"/>
  <c r="H29" i="20" a="1"/>
  <c r="H29" i="20" s="1"/>
  <c r="H30" i="20" a="1"/>
  <c r="H30" i="20" s="1"/>
  <c r="H31" i="20" a="1"/>
  <c r="H31" i="20" s="1"/>
  <c r="H32" i="20" a="1"/>
  <c r="H32" i="20" s="1"/>
  <c r="H33" i="20" a="1"/>
  <c r="H33" i="20" s="1"/>
  <c r="H34" i="20" a="1"/>
  <c r="H34" i="20" s="1"/>
  <c r="H35" i="20" a="1"/>
  <c r="H35" i="20" s="1"/>
  <c r="H36" i="20" a="1"/>
  <c r="H36" i="20" s="1"/>
  <c r="H37" i="20" a="1"/>
  <c r="H37" i="20" s="1"/>
  <c r="H38" i="20" a="1"/>
  <c r="H38" i="20" s="1"/>
  <c r="H39" i="20" a="1"/>
  <c r="H39" i="20" s="1"/>
  <c r="H40" i="20" a="1"/>
  <c r="H40" i="20" s="1"/>
  <c r="H41" i="20" a="1"/>
  <c r="H41" i="20" s="1"/>
  <c r="H42" i="20" a="1"/>
  <c r="H42" i="20" s="1"/>
  <c r="H43" i="20" a="1"/>
  <c r="H43" i="20" s="1"/>
  <c r="H44" i="20" a="1"/>
  <c r="H44" i="20" s="1"/>
  <c r="H45" i="20" a="1"/>
  <c r="H45" i="20" s="1"/>
  <c r="H46" i="20" a="1"/>
  <c r="H46" i="20" s="1"/>
  <c r="H47" i="20" a="1"/>
  <c r="H47" i="20" s="1"/>
  <c r="H48" i="20" a="1"/>
  <c r="H48" i="20" s="1"/>
  <c r="H49" i="20" a="1"/>
  <c r="H49" i="20" s="1"/>
  <c r="H50" i="20" a="1"/>
  <c r="H50" i="20" s="1"/>
  <c r="H51" i="20" a="1"/>
  <c r="H51" i="20" s="1"/>
  <c r="H52" i="20" a="1"/>
  <c r="H52" i="20" s="1"/>
  <c r="H53" i="20" a="1"/>
  <c r="H53" i="20" s="1"/>
  <c r="H54" i="20" a="1"/>
  <c r="H54" i="20" s="1"/>
  <c r="H55" i="20" a="1"/>
  <c r="H55" i="20" s="1"/>
  <c r="H56" i="20" a="1"/>
  <c r="H56" i="20" s="1"/>
  <c r="H57" i="20" a="1"/>
  <c r="H57" i="20" s="1"/>
  <c r="H58" i="20" a="1"/>
  <c r="H58" i="20" s="1"/>
  <c r="H59" i="20" a="1"/>
  <c r="H59" i="20" s="1"/>
  <c r="H60" i="20" a="1"/>
  <c r="H60" i="20" s="1"/>
  <c r="H61" i="20" a="1"/>
  <c r="H61" i="20" s="1"/>
  <c r="H62" i="20" a="1"/>
  <c r="H62" i="20" s="1"/>
  <c r="H63" i="20" a="1"/>
  <c r="H63" i="20" s="1"/>
  <c r="H64" i="20" a="1"/>
  <c r="H64" i="20" s="1"/>
  <c r="H65" i="20" a="1"/>
  <c r="H65" i="20" s="1"/>
  <c r="H66" i="20" a="1"/>
  <c r="H66" i="20" s="1"/>
  <c r="H67" i="20" a="1"/>
  <c r="H67" i="20" s="1"/>
  <c r="H68" i="20" a="1"/>
  <c r="H68" i="20" s="1"/>
  <c r="H69" i="20" a="1"/>
  <c r="H69" i="20" s="1"/>
  <c r="H70" i="20" a="1"/>
  <c r="H70" i="20" s="1"/>
  <c r="H71" i="20" a="1"/>
  <c r="H71" i="20" s="1"/>
  <c r="H72" i="20" a="1"/>
  <c r="H72" i="20" s="1"/>
  <c r="H73" i="20" a="1"/>
  <c r="H73" i="20" s="1"/>
  <c r="H74" i="20" a="1"/>
  <c r="H74" i="20" s="1"/>
  <c r="H75" i="20" a="1"/>
  <c r="H75" i="20" s="1"/>
  <c r="H76" i="20" a="1"/>
  <c r="H76" i="20" s="1"/>
  <c r="H77" i="20" a="1"/>
  <c r="H77" i="20" s="1"/>
  <c r="H78" i="20" a="1"/>
  <c r="H78" i="20" s="1"/>
  <c r="H79" i="20" a="1"/>
  <c r="H79" i="20" s="1"/>
  <c r="H80" i="20" a="1"/>
  <c r="H80" i="20" s="1"/>
  <c r="H81" i="20" a="1"/>
  <c r="H81" i="20" s="1"/>
  <c r="H82" i="20" a="1"/>
  <c r="H82" i="20" s="1"/>
  <c r="H83" i="20" a="1"/>
  <c r="H83" i="20" s="1"/>
  <c r="H84" i="20" a="1"/>
  <c r="H84" i="20" s="1"/>
  <c r="H85" i="20" a="1"/>
  <c r="H85" i="20" s="1"/>
  <c r="H86" i="20" a="1"/>
  <c r="H86" i="20" s="1"/>
  <c r="H87" i="20" a="1"/>
  <c r="H87" i="20" s="1"/>
  <c r="H88" i="20" a="1"/>
  <c r="H88" i="20" s="1"/>
  <c r="H89" i="20" a="1"/>
  <c r="H89" i="20" s="1"/>
  <c r="H90" i="20" a="1"/>
  <c r="H90" i="20" s="1"/>
  <c r="H91" i="20" a="1"/>
  <c r="H91" i="20" s="1"/>
  <c r="H92" i="20" a="1"/>
  <c r="H92" i="20" s="1"/>
  <c r="H93" i="20" a="1"/>
  <c r="H93" i="20" s="1"/>
  <c r="H94" i="20" a="1"/>
  <c r="H94" i="20" s="1"/>
  <c r="H95" i="20" a="1"/>
  <c r="H95" i="20" s="1"/>
  <c r="H96" i="20" a="1"/>
  <c r="H96" i="20" s="1"/>
  <c r="H97" i="20" a="1"/>
  <c r="H97" i="20" s="1"/>
  <c r="H98" i="20" a="1"/>
  <c r="H98" i="20" s="1"/>
  <c r="H99" i="20" a="1"/>
  <c r="H99" i="20" s="1"/>
  <c r="H100" i="20" a="1"/>
  <c r="H100" i="20" s="1"/>
  <c r="H101" i="20" a="1"/>
  <c r="H101" i="20" s="1"/>
  <c r="H102" i="20" a="1"/>
  <c r="H102" i="20" s="1"/>
  <c r="H103" i="20" a="1"/>
  <c r="H103" i="20" s="1"/>
  <c r="H104" i="20" a="1"/>
  <c r="H104" i="20" s="1"/>
  <c r="H105" i="20" a="1"/>
  <c r="H105" i="20" s="1"/>
  <c r="H106" i="20" a="1"/>
  <c r="H106" i="20" s="1"/>
  <c r="H107" i="20" a="1"/>
  <c r="H107" i="20" s="1"/>
  <c r="H108" i="20" a="1"/>
  <c r="H108" i="20" s="1"/>
  <c r="H109" i="20" a="1"/>
  <c r="H109" i="20" s="1"/>
  <c r="H110" i="20" a="1"/>
  <c r="H110" i="20" s="1"/>
  <c r="H111" i="20" a="1"/>
  <c r="H111" i="20" s="1"/>
  <c r="H112" i="20" a="1"/>
  <c r="H112" i="20" s="1"/>
  <c r="H113" i="20" a="1"/>
  <c r="H113" i="20" s="1"/>
  <c r="H114" i="20" a="1"/>
  <c r="H114" i="20" s="1"/>
  <c r="H115" i="20" a="1"/>
  <c r="H115" i="20" s="1"/>
  <c r="H116" i="20" a="1"/>
  <c r="H116" i="20" s="1"/>
  <c r="H117" i="20" a="1"/>
  <c r="H117" i="20" s="1"/>
  <c r="H118" i="20" a="1"/>
  <c r="H118" i="20" s="1"/>
  <c r="H119" i="20" a="1"/>
  <c r="H119" i="20" s="1"/>
  <c r="H120" i="20" a="1"/>
  <c r="H120" i="20" s="1"/>
  <c r="H121" i="20" a="1"/>
  <c r="H121" i="20" s="1"/>
  <c r="H122" i="20" a="1"/>
  <c r="H122" i="20" s="1"/>
  <c r="H123" i="20" a="1"/>
  <c r="H123" i="20" s="1"/>
  <c r="H124" i="20" a="1"/>
  <c r="H124" i="20" s="1"/>
  <c r="H125" i="20" a="1"/>
  <c r="H125" i="20" s="1"/>
  <c r="H126" i="20" a="1"/>
  <c r="H126" i="20" s="1"/>
  <c r="H127" i="20" a="1"/>
  <c r="H127" i="20" s="1"/>
  <c r="H128" i="20" a="1"/>
  <c r="H128" i="20" s="1"/>
  <c r="H129" i="20" a="1"/>
  <c r="H129" i="20" s="1"/>
  <c r="H130" i="20" a="1"/>
  <c r="H130" i="20" s="1"/>
  <c r="H131" i="20" a="1"/>
  <c r="H131" i="20" s="1"/>
  <c r="H132" i="20" a="1"/>
  <c r="H132" i="20" s="1"/>
  <c r="H133" i="20" a="1"/>
  <c r="H133" i="20" s="1"/>
  <c r="H134" i="20" a="1"/>
  <c r="H134" i="20" s="1"/>
  <c r="H135" i="20" a="1"/>
  <c r="H135" i="20" s="1"/>
  <c r="H136" i="20" a="1"/>
  <c r="H136" i="20" s="1"/>
  <c r="H137" i="20" a="1"/>
  <c r="H137" i="20" s="1"/>
  <c r="H138" i="20" a="1"/>
  <c r="H138" i="20" s="1"/>
  <c r="H139" i="20" a="1"/>
  <c r="H139" i="20" s="1"/>
  <c r="H140" i="20" a="1"/>
  <c r="H140" i="20" s="1"/>
  <c r="H141" i="20" a="1"/>
  <c r="H141" i="20" s="1"/>
  <c r="H142" i="20" a="1"/>
  <c r="H142" i="20" s="1"/>
  <c r="H143" i="20" a="1"/>
  <c r="H143" i="20" s="1"/>
  <c r="H144" i="20" a="1"/>
  <c r="H144" i="20" s="1"/>
  <c r="H145" i="20" a="1"/>
  <c r="H145" i="20" s="1"/>
  <c r="H146" i="20" a="1"/>
  <c r="H146" i="20" s="1"/>
  <c r="H147" i="20" a="1"/>
  <c r="H147" i="20" s="1"/>
  <c r="H148" i="20" a="1"/>
  <c r="H148" i="20" s="1"/>
  <c r="H149" i="20" a="1"/>
  <c r="H149" i="20" s="1"/>
  <c r="H150" i="20" a="1"/>
  <c r="H150" i="20" s="1"/>
  <c r="H151" i="20" a="1"/>
  <c r="H151" i="20" s="1"/>
  <c r="H152" i="20" a="1"/>
  <c r="H152" i="20" s="1"/>
  <c r="H153" i="20" a="1"/>
  <c r="H153" i="20" s="1"/>
  <c r="H154" i="20" a="1"/>
  <c r="H154" i="20" s="1"/>
  <c r="H155" i="20" a="1"/>
  <c r="H155" i="20" s="1"/>
  <c r="H156" i="20" a="1"/>
  <c r="H156" i="20" s="1"/>
  <c r="H157" i="20" a="1"/>
  <c r="H157" i="20" s="1"/>
  <c r="H158" i="20" a="1"/>
  <c r="H158" i="20" s="1"/>
  <c r="H159" i="20" a="1"/>
  <c r="H159" i="20" s="1"/>
  <c r="H160" i="20" a="1"/>
  <c r="H160" i="20" s="1"/>
  <c r="H161" i="20" a="1"/>
  <c r="H161" i="20" s="1"/>
  <c r="H162" i="20" a="1"/>
  <c r="H162" i="20" s="1"/>
  <c r="H163" i="20" a="1"/>
  <c r="H163" i="20" s="1"/>
  <c r="H164" i="20" a="1"/>
  <c r="H164" i="20" s="1"/>
  <c r="H165" i="20" a="1"/>
  <c r="H165" i="20" s="1"/>
  <c r="H166" i="20" a="1"/>
  <c r="H166" i="20" s="1"/>
  <c r="H167" i="20" a="1"/>
  <c r="H167" i="20" s="1"/>
  <c r="H168" i="20" a="1"/>
  <c r="H168" i="20" s="1"/>
  <c r="H169" i="20" a="1"/>
  <c r="H169" i="20" s="1"/>
  <c r="H170" i="20" a="1"/>
  <c r="H170" i="20" s="1"/>
  <c r="H171" i="20" a="1"/>
  <c r="H171" i="20" s="1"/>
  <c r="H172" i="20" a="1"/>
  <c r="H172" i="20" s="1"/>
  <c r="H173" i="20" a="1"/>
  <c r="H173" i="20" s="1"/>
  <c r="H174" i="20" a="1"/>
  <c r="H174" i="20" s="1"/>
  <c r="H175" i="20" a="1"/>
  <c r="H175" i="20" s="1"/>
  <c r="H176" i="20" a="1"/>
  <c r="H176" i="20" s="1"/>
  <c r="H177" i="20" a="1"/>
  <c r="H177" i="20" s="1"/>
  <c r="H178" i="20" a="1"/>
  <c r="H178" i="20" s="1"/>
  <c r="H179" i="20" a="1"/>
  <c r="H179" i="20" s="1"/>
  <c r="H180" i="20" a="1"/>
  <c r="H180" i="20" s="1"/>
  <c r="H181" i="20" a="1"/>
  <c r="H181" i="20" s="1"/>
  <c r="H182" i="20" a="1"/>
  <c r="H182" i="20" s="1"/>
  <c r="H183" i="20" a="1"/>
  <c r="H183" i="20" s="1"/>
  <c r="H184" i="20" a="1"/>
  <c r="H184" i="20" s="1"/>
  <c r="H185" i="20" a="1"/>
  <c r="H185" i="20" s="1"/>
  <c r="H186" i="20" a="1"/>
  <c r="H186" i="20" s="1"/>
  <c r="H187" i="20" a="1"/>
  <c r="H187" i="20" s="1"/>
  <c r="H188" i="20" a="1"/>
  <c r="H188" i="20" s="1"/>
  <c r="H189" i="20" a="1"/>
  <c r="H189" i="20" s="1"/>
  <c r="H190" i="20" a="1"/>
  <c r="H190" i="20" s="1"/>
  <c r="H191" i="20" a="1"/>
  <c r="H191" i="20" s="1"/>
  <c r="H192" i="20" a="1"/>
  <c r="H192" i="20" s="1"/>
  <c r="H193" i="20" a="1"/>
  <c r="H193" i="20" s="1"/>
  <c r="H194" i="20" a="1"/>
  <c r="H194" i="20" s="1"/>
  <c r="H195" i="20" a="1"/>
  <c r="H195" i="20" s="1"/>
  <c r="H196" i="20" a="1"/>
  <c r="H196" i="20" s="1"/>
  <c r="H197" i="20" a="1"/>
  <c r="H197" i="20" s="1"/>
  <c r="H198" i="20" a="1"/>
  <c r="H198" i="20" s="1"/>
  <c r="H199" i="20" a="1"/>
  <c r="H199" i="20" s="1"/>
  <c r="H200" i="20" a="1"/>
  <c r="H200" i="20" s="1"/>
  <c r="H201" i="20" a="1"/>
  <c r="H201" i="20" s="1"/>
  <c r="H202" i="20" a="1"/>
  <c r="H202" i="20" s="1"/>
  <c r="H203" i="20" a="1"/>
  <c r="H203" i="20" s="1"/>
  <c r="H204" i="20" a="1"/>
  <c r="H204" i="20" s="1"/>
  <c r="H205" i="20" a="1"/>
  <c r="H205" i="20" s="1"/>
  <c r="H206" i="20" a="1"/>
  <c r="H206" i="20" s="1"/>
  <c r="H207" i="20" a="1"/>
  <c r="H207" i="20" s="1"/>
  <c r="H208" i="20" a="1"/>
  <c r="H208" i="20" s="1"/>
  <c r="H209" i="20" a="1"/>
  <c r="H209" i="20" s="1"/>
  <c r="H210" i="20" a="1"/>
  <c r="H210" i="20" s="1"/>
  <c r="H211" i="20" a="1"/>
  <c r="H211" i="20" s="1"/>
  <c r="H212" i="20" a="1"/>
  <c r="H212" i="20" s="1"/>
  <c r="H213" i="20" a="1"/>
  <c r="H213" i="20" s="1"/>
  <c r="H214" i="20" a="1"/>
  <c r="H214" i="20" s="1"/>
  <c r="H215" i="20" a="1"/>
  <c r="H215" i="20" s="1"/>
  <c r="H216" i="20" a="1"/>
  <c r="H216" i="20" s="1"/>
  <c r="H217" i="20" a="1"/>
  <c r="H217" i="20" s="1"/>
  <c r="H218" i="20" a="1"/>
  <c r="H218" i="20" s="1"/>
  <c r="H219" i="20" a="1"/>
  <c r="H219" i="20" s="1"/>
  <c r="H220" i="20" a="1"/>
  <c r="H220" i="20" s="1"/>
  <c r="H221" i="20" a="1"/>
  <c r="H221" i="20" s="1"/>
  <c r="H222" i="20" a="1"/>
  <c r="H222" i="20" s="1"/>
  <c r="H223" i="20" a="1"/>
  <c r="H223" i="20" s="1"/>
  <c r="H224" i="20" a="1"/>
  <c r="H224" i="20" s="1"/>
  <c r="H225" i="20" a="1"/>
  <c r="H225" i="20" s="1"/>
  <c r="H226" i="20" a="1"/>
  <c r="H226" i="20" s="1"/>
  <c r="H227" i="20" a="1"/>
  <c r="H227" i="20" s="1"/>
  <c r="H228" i="20" a="1"/>
  <c r="H228" i="20" s="1"/>
  <c r="H229" i="20" a="1"/>
  <c r="H229" i="20" s="1"/>
  <c r="H230" i="20" a="1"/>
  <c r="H230" i="20" s="1"/>
  <c r="H231" i="20" a="1"/>
  <c r="H231" i="20" s="1"/>
  <c r="H232" i="20" a="1"/>
  <c r="H232" i="20" s="1"/>
  <c r="H233" i="20" a="1"/>
  <c r="H233" i="20" s="1"/>
  <c r="H234" i="20" a="1"/>
  <c r="H234" i="20" s="1"/>
  <c r="H235" i="20" a="1"/>
  <c r="H235" i="20" s="1"/>
  <c r="H236" i="20" a="1"/>
  <c r="H236" i="20" s="1"/>
  <c r="H237" i="20" a="1"/>
  <c r="H237" i="20" s="1"/>
  <c r="H238" i="20" a="1"/>
  <c r="H238" i="20" s="1"/>
  <c r="H239" i="20" a="1"/>
  <c r="H239" i="20" s="1"/>
  <c r="H240" i="20" a="1"/>
  <c r="H240" i="20" s="1"/>
  <c r="H241" i="20" a="1"/>
  <c r="H241" i="20" s="1"/>
  <c r="H242" i="20" a="1"/>
  <c r="H242" i="20" s="1"/>
  <c r="H243" i="20" a="1"/>
  <c r="H243" i="20" s="1"/>
  <c r="H244" i="20" a="1"/>
  <c r="H244" i="20" s="1"/>
  <c r="H245" i="20" a="1"/>
  <c r="H245" i="20" s="1"/>
  <c r="H246" i="20" a="1"/>
  <c r="H246" i="20" s="1"/>
  <c r="H247" i="20" a="1"/>
  <c r="H247" i="20" s="1"/>
  <c r="H248" i="20" a="1"/>
  <c r="H248" i="20" s="1"/>
  <c r="H249" i="20" a="1"/>
  <c r="H249" i="20" s="1"/>
  <c r="H250" i="20" a="1"/>
  <c r="H250" i="20" s="1"/>
  <c r="H251" i="20" a="1"/>
  <c r="H251" i="20" s="1"/>
  <c r="H252" i="20" a="1"/>
  <c r="H252" i="20" s="1"/>
  <c r="H253" i="20" a="1"/>
  <c r="H253" i="20" s="1"/>
  <c r="H254" i="20" a="1"/>
  <c r="H254" i="20" s="1"/>
  <c r="H255" i="20" a="1"/>
  <c r="H255" i="20" s="1"/>
  <c r="H256" i="20" a="1"/>
  <c r="H256" i="20" s="1"/>
  <c r="H257" i="20" a="1"/>
  <c r="H257" i="20" s="1"/>
  <c r="H258" i="20" a="1"/>
  <c r="H258" i="20" s="1"/>
  <c r="H259" i="20" a="1"/>
  <c r="H259" i="20" s="1"/>
  <c r="H260" i="20" a="1"/>
  <c r="H260" i="20" s="1"/>
  <c r="H261" i="20" a="1"/>
  <c r="H261" i="20" s="1"/>
  <c r="H262" i="20" a="1"/>
  <c r="H262" i="20" s="1"/>
  <c r="H263" i="20" a="1"/>
  <c r="H263" i="20" s="1"/>
  <c r="H264" i="20" a="1"/>
  <c r="H264" i="20" s="1"/>
  <c r="H265" i="20" a="1"/>
  <c r="H265" i="20" s="1"/>
  <c r="H266" i="20" a="1"/>
  <c r="H266" i="20" s="1"/>
  <c r="H267" i="20" a="1"/>
  <c r="H267" i="20" s="1"/>
  <c r="H268" i="20" a="1"/>
  <c r="H268" i="20" s="1"/>
  <c r="H269" i="20" a="1"/>
  <c r="H269" i="20" s="1"/>
  <c r="H270" i="20" a="1"/>
  <c r="H270" i="20" s="1"/>
  <c r="H271" i="20" a="1"/>
  <c r="H271" i="20" s="1"/>
  <c r="H272" i="20" a="1"/>
  <c r="H272" i="20" s="1"/>
  <c r="H273" i="20" a="1"/>
  <c r="H273" i="20" s="1"/>
  <c r="H274" i="20" a="1"/>
  <c r="H274" i="20" s="1"/>
  <c r="H275" i="20" a="1"/>
  <c r="H275" i="20" s="1"/>
  <c r="H276" i="20" a="1"/>
  <c r="H276" i="20" s="1"/>
  <c r="H277" i="20" a="1"/>
  <c r="H277" i="20" s="1"/>
  <c r="H278" i="20" a="1"/>
  <c r="H278" i="20" s="1"/>
  <c r="H279" i="20" a="1"/>
  <c r="H279" i="20" s="1"/>
  <c r="H280" i="20" a="1"/>
  <c r="H280" i="20" s="1"/>
  <c r="H281" i="20" a="1"/>
  <c r="H281" i="20" s="1"/>
  <c r="H282" i="20" a="1"/>
  <c r="H282" i="20" s="1"/>
  <c r="H283" i="20" a="1"/>
  <c r="H283" i="20" s="1"/>
  <c r="H284" i="20" a="1"/>
  <c r="H284" i="20" s="1"/>
  <c r="H285" i="20" a="1"/>
  <c r="H285" i="20" s="1"/>
  <c r="H286" i="20" a="1"/>
  <c r="H286" i="20" s="1"/>
  <c r="H287" i="20" a="1"/>
  <c r="H287" i="20" s="1"/>
  <c r="H288" i="20" a="1"/>
  <c r="H288" i="20" s="1"/>
  <c r="H289" i="20" a="1"/>
  <c r="H289" i="20" s="1"/>
  <c r="H290" i="20" a="1"/>
  <c r="H290" i="20" s="1"/>
  <c r="H291" i="20" a="1"/>
  <c r="H291" i="20" s="1"/>
  <c r="H292" i="20" a="1"/>
  <c r="H292" i="20" s="1"/>
  <c r="H293" i="20" a="1"/>
  <c r="H293" i="20" s="1"/>
  <c r="H294" i="20" a="1"/>
  <c r="H294" i="20" s="1"/>
  <c r="H295" i="20" a="1"/>
  <c r="H295" i="20" s="1"/>
  <c r="H296" i="20" a="1"/>
  <c r="H296" i="20" s="1"/>
  <c r="H297" i="20" a="1"/>
  <c r="H297" i="20" s="1"/>
  <c r="H298" i="20" a="1"/>
  <c r="H298" i="20" s="1"/>
  <c r="H299" i="20" a="1"/>
  <c r="H299" i="20" s="1"/>
  <c r="H300" i="20" a="1"/>
  <c r="H300" i="20" s="1"/>
  <c r="H301" i="20" a="1"/>
  <c r="H301" i="20" s="1"/>
  <c r="H302" i="20" a="1"/>
  <c r="H302" i="20" s="1"/>
  <c r="H303" i="20" a="1"/>
  <c r="H303" i="20" s="1"/>
  <c r="H304" i="20" a="1"/>
  <c r="H304" i="20" s="1"/>
  <c r="H305" i="20" a="1"/>
  <c r="H305" i="20" s="1"/>
  <c r="H306" i="20" a="1"/>
  <c r="H306" i="20" s="1"/>
  <c r="H307" i="20" a="1"/>
  <c r="H307" i="20" s="1"/>
  <c r="H308" i="20" a="1"/>
  <c r="H308" i="20" s="1"/>
  <c r="H309" i="20" a="1"/>
  <c r="H309" i="20" s="1"/>
  <c r="H310" i="20" a="1"/>
  <c r="H310" i="20" s="1"/>
  <c r="H311" i="20" a="1"/>
  <c r="H311" i="20" s="1"/>
  <c r="H312" i="20" a="1"/>
  <c r="H312" i="20" s="1"/>
  <c r="H313" i="20" a="1"/>
  <c r="H313" i="20" s="1"/>
  <c r="H314" i="20" a="1"/>
  <c r="H314" i="20" s="1"/>
  <c r="H315" i="20" a="1"/>
  <c r="H315" i="20" s="1"/>
  <c r="H316" i="20" a="1"/>
  <c r="H316" i="20" s="1"/>
  <c r="H317" i="20" a="1"/>
  <c r="H317" i="20" s="1"/>
  <c r="H318" i="20" a="1"/>
  <c r="H318" i="20" s="1"/>
  <c r="H319" i="20" a="1"/>
  <c r="H319" i="20" s="1"/>
  <c r="H320" i="20" a="1"/>
  <c r="H320" i="20" s="1"/>
  <c r="H321" i="20" a="1"/>
  <c r="H321" i="20" s="1"/>
  <c r="H322" i="20" a="1"/>
  <c r="H322" i="20" s="1"/>
  <c r="H323" i="20" a="1"/>
  <c r="H323" i="20" s="1"/>
  <c r="H324" i="20" a="1"/>
  <c r="H324" i="20" s="1"/>
  <c r="H325" i="20" a="1"/>
  <c r="H325" i="20" s="1"/>
  <c r="H326" i="20" a="1"/>
  <c r="H326" i="20" s="1"/>
  <c r="H327" i="20" a="1"/>
  <c r="H327" i="20" s="1"/>
  <c r="H328" i="20" a="1"/>
  <c r="H328" i="20" s="1"/>
  <c r="H329" i="20" a="1"/>
  <c r="H329" i="20" s="1"/>
  <c r="H330" i="20" a="1"/>
  <c r="H330" i="20" s="1"/>
  <c r="H331" i="20" a="1"/>
  <c r="H331" i="20" s="1"/>
  <c r="H332" i="20" a="1"/>
  <c r="H332" i="20" s="1"/>
  <c r="H333" i="20" a="1"/>
  <c r="H333" i="20" s="1"/>
  <c r="H334" i="20" a="1"/>
  <c r="H334" i="20" s="1"/>
  <c r="H335" i="20" a="1"/>
  <c r="H335" i="20" s="1"/>
  <c r="H336" i="20" a="1"/>
  <c r="H336" i="20" s="1"/>
  <c r="H337" i="20" a="1"/>
  <c r="H337" i="20" s="1"/>
  <c r="H338" i="20" a="1"/>
  <c r="H338" i="20" s="1"/>
  <c r="H339" i="20" a="1"/>
  <c r="H339" i="20" s="1"/>
  <c r="H340" i="20" a="1"/>
  <c r="H340" i="20" s="1"/>
  <c r="H341" i="20" a="1"/>
  <c r="H341" i="20" s="1"/>
  <c r="H342" i="20" a="1"/>
  <c r="H342" i="20" s="1"/>
  <c r="H343" i="20" a="1"/>
  <c r="H343" i="20" s="1"/>
  <c r="H344" i="20" a="1"/>
  <c r="H344" i="20" s="1"/>
  <c r="H345" i="20" a="1"/>
  <c r="H345" i="20" s="1"/>
  <c r="H346" i="20" a="1"/>
  <c r="H346" i="20" s="1"/>
  <c r="H347" i="20" a="1"/>
  <c r="H347" i="20" s="1"/>
  <c r="H348" i="20" a="1"/>
  <c r="H348" i="20" s="1"/>
  <c r="H349" i="20" a="1"/>
  <c r="H349" i="20" s="1"/>
  <c r="H350" i="20" a="1"/>
  <c r="H350" i="20" s="1"/>
  <c r="H351" i="20" a="1"/>
  <c r="H351" i="20" s="1"/>
  <c r="H352" i="20" a="1"/>
  <c r="H352" i="20" s="1"/>
  <c r="H353" i="20" a="1"/>
  <c r="H353" i="20" s="1"/>
  <c r="H354" i="20" a="1"/>
  <c r="H354" i="20" s="1"/>
  <c r="H355" i="20" a="1"/>
  <c r="H355" i="20" s="1"/>
  <c r="H356" i="20" a="1"/>
  <c r="H356" i="20" s="1"/>
  <c r="H357" i="20" a="1"/>
  <c r="H357" i="20" s="1"/>
  <c r="H358" i="20" a="1"/>
  <c r="H358" i="20" s="1"/>
  <c r="H359" i="20" a="1"/>
  <c r="H359" i="20" s="1"/>
  <c r="H360" i="20" a="1"/>
  <c r="H360" i="20" s="1"/>
  <c r="H361" i="20" a="1"/>
  <c r="H361" i="20" s="1"/>
  <c r="H362" i="20" a="1"/>
  <c r="H362" i="20" s="1"/>
  <c r="H363" i="20" a="1"/>
  <c r="H363" i="20" s="1"/>
  <c r="H364" i="20" a="1"/>
  <c r="H364" i="20" s="1"/>
  <c r="H365" i="20" a="1"/>
  <c r="H365" i="20" s="1"/>
  <c r="H366" i="20" a="1"/>
  <c r="H366" i="20" s="1"/>
  <c r="H367" i="20" a="1"/>
  <c r="H367" i="20" s="1"/>
  <c r="H368" i="20" a="1"/>
  <c r="H368" i="20" s="1"/>
  <c r="H369" i="20" a="1"/>
  <c r="H369" i="20" s="1"/>
  <c r="H370" i="20" a="1"/>
  <c r="H370" i="20" s="1"/>
  <c r="H371" i="20" a="1"/>
  <c r="H371" i="20" s="1"/>
  <c r="H372" i="20" a="1"/>
  <c r="H372" i="20" s="1"/>
  <c r="H373" i="20" a="1"/>
  <c r="H373" i="20" s="1"/>
  <c r="H374" i="20" a="1"/>
  <c r="H374" i="20" s="1"/>
  <c r="H375" i="20" a="1"/>
  <c r="H375" i="20" s="1"/>
  <c r="H376" i="20" a="1"/>
  <c r="H376" i="20" s="1"/>
  <c r="H377" i="20" a="1"/>
  <c r="H377" i="20" s="1"/>
  <c r="H378" i="20" a="1"/>
  <c r="H378" i="20" s="1"/>
  <c r="H379" i="20" a="1"/>
  <c r="H379" i="20" s="1"/>
  <c r="H380" i="20" a="1"/>
  <c r="H380" i="20" s="1"/>
  <c r="H381" i="20" a="1"/>
  <c r="H381" i="20" s="1"/>
  <c r="H382" i="20" a="1"/>
  <c r="H382" i="20" s="1"/>
  <c r="H383" i="20" a="1"/>
  <c r="H383" i="20" s="1"/>
  <c r="H384" i="20" a="1"/>
  <c r="H384" i="20" s="1"/>
  <c r="H385" i="20" a="1"/>
  <c r="H385" i="20" s="1"/>
  <c r="H386" i="20" a="1"/>
  <c r="H386" i="20" s="1"/>
  <c r="H387" i="20" a="1"/>
  <c r="H387" i="20" s="1"/>
  <c r="H388" i="20" a="1"/>
  <c r="H388" i="20" s="1"/>
  <c r="H389" i="20" a="1"/>
  <c r="H389" i="20" s="1"/>
  <c r="H390" i="20" a="1"/>
  <c r="H390" i="20" s="1"/>
  <c r="H391" i="20" a="1"/>
  <c r="H391" i="20" s="1"/>
  <c r="H392" i="20" a="1"/>
  <c r="H392" i="20" s="1"/>
  <c r="H393" i="20" a="1"/>
  <c r="H393" i="20" s="1"/>
  <c r="H394" i="20" a="1"/>
  <c r="H394" i="20" s="1"/>
  <c r="H395" i="20" a="1"/>
  <c r="H395" i="20" s="1"/>
  <c r="H396" i="20" a="1"/>
  <c r="H396" i="20" s="1"/>
  <c r="H397" i="20" a="1"/>
  <c r="H397" i="20" s="1"/>
  <c r="H398" i="20" a="1"/>
  <c r="H398" i="20" s="1"/>
  <c r="H399" i="20" a="1"/>
  <c r="H399" i="20" s="1"/>
  <c r="H400" i="20" a="1"/>
  <c r="H400" i="20" s="1"/>
  <c r="H401" i="20" a="1"/>
  <c r="H401" i="20" s="1"/>
  <c r="H402" i="20" a="1"/>
  <c r="H402" i="20" s="1"/>
  <c r="H403" i="20" a="1"/>
  <c r="H403" i="20" s="1"/>
  <c r="H404" i="20" a="1"/>
  <c r="H404" i="20" s="1"/>
  <c r="H405" i="20" a="1"/>
  <c r="H405" i="20" s="1"/>
  <c r="H406" i="20" a="1"/>
  <c r="H406" i="20" s="1"/>
  <c r="H407" i="20" a="1"/>
  <c r="H407" i="20" s="1"/>
  <c r="H408" i="20" a="1"/>
  <c r="H408" i="20" s="1"/>
  <c r="H409" i="20" a="1"/>
  <c r="H409" i="20" s="1"/>
  <c r="H410" i="20" a="1"/>
  <c r="H410" i="20" s="1"/>
  <c r="H411" i="20" a="1"/>
  <c r="H411" i="20" s="1"/>
  <c r="H412" i="20" a="1"/>
  <c r="H412" i="20" s="1"/>
  <c r="H413" i="20" a="1"/>
  <c r="H413" i="20" s="1"/>
  <c r="H414" i="20" a="1"/>
  <c r="H414" i="20" s="1"/>
  <c r="H415" i="20" a="1"/>
  <c r="H415" i="20" s="1"/>
  <c r="H416" i="20" a="1"/>
  <c r="H416" i="20" s="1"/>
  <c r="H417" i="20" a="1"/>
  <c r="H417" i="20" s="1"/>
  <c r="H418" i="20" a="1"/>
  <c r="H418" i="20" s="1"/>
  <c r="H419" i="20" a="1"/>
  <c r="H419" i="20" s="1"/>
  <c r="H420" i="20" a="1"/>
  <c r="H420" i="20" s="1"/>
  <c r="H421" i="20" a="1"/>
  <c r="H421" i="20" s="1"/>
  <c r="H422" i="20" a="1"/>
  <c r="H422" i="20" s="1"/>
  <c r="H423" i="20" a="1"/>
  <c r="H423" i="20" s="1"/>
  <c r="H424" i="20" a="1"/>
  <c r="H424" i="20" s="1"/>
  <c r="H425" i="20" a="1"/>
  <c r="H425" i="20" s="1"/>
  <c r="H426" i="20" a="1"/>
  <c r="H426" i="20" s="1"/>
  <c r="H427" i="20" a="1"/>
  <c r="H427" i="20" s="1"/>
  <c r="H428" i="20" a="1"/>
  <c r="H428" i="20" s="1"/>
  <c r="H429" i="20" a="1"/>
  <c r="H429" i="20" s="1"/>
  <c r="H430" i="20" a="1"/>
  <c r="H430" i="20" s="1"/>
  <c r="H20" i="20" a="1"/>
  <c r="H20" i="20" s="1"/>
  <c r="H21" i="23" a="1"/>
  <c r="H21" i="23" s="1"/>
  <c r="H22" i="23" a="1"/>
  <c r="H22" i="23" s="1"/>
  <c r="H23" i="23" a="1"/>
  <c r="H23" i="23" s="1"/>
  <c r="H24" i="23" a="1"/>
  <c r="H24" i="23" s="1"/>
  <c r="H25" i="23" a="1"/>
  <c r="H25" i="23" s="1"/>
  <c r="H26" i="23" a="1"/>
  <c r="H26" i="23" s="1"/>
  <c r="H27" i="23" a="1"/>
  <c r="H27" i="23" s="1"/>
  <c r="H28" i="23" a="1"/>
  <c r="H28" i="23" s="1"/>
  <c r="H29" i="23" a="1"/>
  <c r="H29" i="23" s="1"/>
  <c r="H30" i="23" a="1"/>
  <c r="H30" i="23" s="1"/>
  <c r="H31" i="23" a="1"/>
  <c r="H31" i="23" s="1"/>
  <c r="H32" i="23" a="1"/>
  <c r="H32" i="23" s="1"/>
  <c r="H33" i="23" a="1"/>
  <c r="H33" i="23" s="1"/>
  <c r="H34" i="23" a="1"/>
  <c r="H34" i="23" s="1"/>
  <c r="H35" i="23" a="1"/>
  <c r="H35" i="23" s="1"/>
  <c r="H36" i="23" a="1"/>
  <c r="H36" i="23" s="1"/>
  <c r="H37" i="23" a="1"/>
  <c r="H37" i="23" s="1"/>
  <c r="H38" i="23" a="1"/>
  <c r="H38" i="23" s="1"/>
  <c r="H39" i="23" a="1"/>
  <c r="H39" i="23" s="1"/>
  <c r="H40" i="23" a="1"/>
  <c r="H40" i="23" s="1"/>
  <c r="H41" i="23" a="1"/>
  <c r="H41" i="23" s="1"/>
  <c r="H42" i="23" a="1"/>
  <c r="H42" i="23" s="1"/>
  <c r="H43" i="23" a="1"/>
  <c r="H43" i="23" s="1"/>
  <c r="H44" i="23" a="1"/>
  <c r="H44" i="23" s="1"/>
  <c r="H45" i="23" a="1"/>
  <c r="H45" i="23" s="1"/>
  <c r="H46" i="23" a="1"/>
  <c r="H46" i="23" s="1"/>
  <c r="H47" i="23" a="1"/>
  <c r="H47" i="23" s="1"/>
  <c r="H48" i="23" a="1"/>
  <c r="H48" i="23" s="1"/>
  <c r="H49" i="23" a="1"/>
  <c r="H49" i="23" s="1"/>
  <c r="H50" i="23" a="1"/>
  <c r="H50" i="23" s="1"/>
  <c r="H51" i="23" a="1"/>
  <c r="H51" i="23" s="1"/>
  <c r="H52" i="23" a="1"/>
  <c r="H52" i="23" s="1"/>
  <c r="H53" i="23" a="1"/>
  <c r="H53" i="23" s="1"/>
  <c r="H54" i="23" a="1"/>
  <c r="H54" i="23" s="1"/>
  <c r="H55" i="23" a="1"/>
  <c r="H55" i="23" s="1"/>
  <c r="H56" i="23" a="1"/>
  <c r="H56" i="23" s="1"/>
  <c r="H57" i="23" a="1"/>
  <c r="H57" i="23" s="1"/>
  <c r="H58" i="23" a="1"/>
  <c r="H58" i="23" s="1"/>
  <c r="H59" i="23" a="1"/>
  <c r="H59" i="23" s="1"/>
  <c r="H60" i="23" a="1"/>
  <c r="H60" i="23" s="1"/>
  <c r="H61" i="23" a="1"/>
  <c r="H61" i="23" s="1"/>
  <c r="H62" i="23" a="1"/>
  <c r="H62" i="23" s="1"/>
  <c r="H63" i="23" a="1"/>
  <c r="H63" i="23" s="1"/>
  <c r="H64" i="23" a="1"/>
  <c r="H64" i="23" s="1"/>
  <c r="H65" i="23" a="1"/>
  <c r="H65" i="23" s="1"/>
  <c r="H66" i="23" a="1"/>
  <c r="H66" i="23" s="1"/>
  <c r="H67" i="23" a="1"/>
  <c r="H67" i="23" s="1"/>
  <c r="H68" i="23" a="1"/>
  <c r="H68" i="23" s="1"/>
  <c r="H69" i="23" a="1"/>
  <c r="H69" i="23" s="1"/>
  <c r="H70" i="23" a="1"/>
  <c r="H70" i="23" s="1"/>
  <c r="H71" i="23" a="1"/>
  <c r="H71" i="23" s="1"/>
  <c r="H72" i="23" a="1"/>
  <c r="H72" i="23" s="1"/>
  <c r="H73" i="23" a="1"/>
  <c r="H73" i="23" s="1"/>
  <c r="H74" i="23" a="1"/>
  <c r="H74" i="23" s="1"/>
  <c r="H75" i="23" a="1"/>
  <c r="H75" i="23" s="1"/>
  <c r="H76" i="23" a="1"/>
  <c r="H76" i="23" s="1"/>
  <c r="H77" i="23" a="1"/>
  <c r="H77" i="23" s="1"/>
  <c r="H78" i="23" a="1"/>
  <c r="H78" i="23" s="1"/>
  <c r="H79" i="23" a="1"/>
  <c r="H79" i="23" s="1"/>
  <c r="H80" i="23" a="1"/>
  <c r="H80" i="23" s="1"/>
  <c r="H81" i="23" a="1"/>
  <c r="H81" i="23" s="1"/>
  <c r="H82" i="23" a="1"/>
  <c r="H82" i="23" s="1"/>
  <c r="H83" i="23" a="1"/>
  <c r="H83" i="23" s="1"/>
  <c r="H84" i="23" a="1"/>
  <c r="H84" i="23" s="1"/>
  <c r="H85" i="23" a="1"/>
  <c r="H85" i="23" s="1"/>
  <c r="H86" i="23" a="1"/>
  <c r="H86" i="23" s="1"/>
  <c r="H87" i="23" a="1"/>
  <c r="H87" i="23" s="1"/>
  <c r="H88" i="23" a="1"/>
  <c r="H88" i="23" s="1"/>
  <c r="H89" i="23" a="1"/>
  <c r="H89" i="23" s="1"/>
  <c r="H90" i="23" a="1"/>
  <c r="H90" i="23" s="1"/>
  <c r="H91" i="23" a="1"/>
  <c r="H91" i="23" s="1"/>
  <c r="H92" i="23" a="1"/>
  <c r="H92" i="23" s="1"/>
  <c r="H93" i="23" a="1"/>
  <c r="H93" i="23" s="1"/>
  <c r="H94" i="23" a="1"/>
  <c r="H94" i="23" s="1"/>
  <c r="H95" i="23" a="1"/>
  <c r="H95" i="23" s="1"/>
  <c r="H96" i="23" a="1"/>
  <c r="H96" i="23" s="1"/>
  <c r="H97" i="23" a="1"/>
  <c r="H97" i="23" s="1"/>
  <c r="H98" i="23" a="1"/>
  <c r="H98" i="23" s="1"/>
  <c r="H99" i="23" a="1"/>
  <c r="H99" i="23" s="1"/>
  <c r="H100" i="23" a="1"/>
  <c r="H100" i="23" s="1"/>
  <c r="H101" i="23" a="1"/>
  <c r="H101" i="23" s="1"/>
  <c r="H102" i="23" a="1"/>
  <c r="H102" i="23" s="1"/>
  <c r="H103" i="23" a="1"/>
  <c r="H103" i="23" s="1"/>
  <c r="H104" i="23" a="1"/>
  <c r="H104" i="23" s="1"/>
  <c r="H105" i="23" a="1"/>
  <c r="H105" i="23" s="1"/>
  <c r="H106" i="23" a="1"/>
  <c r="H106" i="23" s="1"/>
  <c r="H107" i="23" a="1"/>
  <c r="H107" i="23" s="1"/>
  <c r="H108" i="23" a="1"/>
  <c r="H108" i="23" s="1"/>
  <c r="H109" i="23" a="1"/>
  <c r="H109" i="23" s="1"/>
  <c r="H110" i="23" a="1"/>
  <c r="H110" i="23" s="1"/>
  <c r="H111" i="23" a="1"/>
  <c r="H111" i="23" s="1"/>
  <c r="H112" i="23" a="1"/>
  <c r="H112" i="23" s="1"/>
  <c r="H113" i="23" a="1"/>
  <c r="H113" i="23" s="1"/>
  <c r="H114" i="23" a="1"/>
  <c r="H114" i="23" s="1"/>
  <c r="H115" i="23" a="1"/>
  <c r="H115" i="23" s="1"/>
  <c r="H116" i="23" a="1"/>
  <c r="H116" i="23" s="1"/>
  <c r="H117" i="23" a="1"/>
  <c r="H117" i="23" s="1"/>
  <c r="H118" i="23" a="1"/>
  <c r="H118" i="23" s="1"/>
  <c r="H119" i="23" a="1"/>
  <c r="H119" i="23" s="1"/>
  <c r="H120" i="23" a="1"/>
  <c r="H120" i="23" s="1"/>
  <c r="H121" i="23" a="1"/>
  <c r="H121" i="23" s="1"/>
  <c r="H122" i="23" a="1"/>
  <c r="H122" i="23" s="1"/>
  <c r="H123" i="23" a="1"/>
  <c r="H123" i="23" s="1"/>
  <c r="H124" i="23" a="1"/>
  <c r="H124" i="23" s="1"/>
  <c r="H125" i="23" a="1"/>
  <c r="H125" i="23" s="1"/>
  <c r="H126" i="23" a="1"/>
  <c r="H126" i="23" s="1"/>
  <c r="H127" i="23" a="1"/>
  <c r="H127" i="23" s="1"/>
  <c r="H128" i="23" a="1"/>
  <c r="H128" i="23" s="1"/>
  <c r="H129" i="23" a="1"/>
  <c r="H129" i="23" s="1"/>
  <c r="H130" i="23" a="1"/>
  <c r="H130" i="23" s="1"/>
  <c r="H131" i="23" a="1"/>
  <c r="H131" i="23" s="1"/>
  <c r="H132" i="23" a="1"/>
  <c r="H132" i="23" s="1"/>
  <c r="H133" i="23" a="1"/>
  <c r="H133" i="23" s="1"/>
  <c r="H134" i="23" a="1"/>
  <c r="H134" i="23" s="1"/>
  <c r="H135" i="23" a="1"/>
  <c r="H135" i="23" s="1"/>
  <c r="H136" i="23" a="1"/>
  <c r="H136" i="23" s="1"/>
  <c r="H137" i="23" a="1"/>
  <c r="H137" i="23" s="1"/>
  <c r="H138" i="23" a="1"/>
  <c r="H138" i="23" s="1"/>
  <c r="H139" i="23" a="1"/>
  <c r="H139" i="23" s="1"/>
  <c r="H140" i="23" a="1"/>
  <c r="H140" i="23" s="1"/>
  <c r="H141" i="23" a="1"/>
  <c r="H141" i="23" s="1"/>
  <c r="H142" i="23" a="1"/>
  <c r="H142" i="23" s="1"/>
  <c r="H143" i="23" a="1"/>
  <c r="H143" i="23" s="1"/>
  <c r="H144" i="23" a="1"/>
  <c r="H144" i="23" s="1"/>
  <c r="H145" i="23" a="1"/>
  <c r="H145" i="23" s="1"/>
  <c r="H146" i="23" a="1"/>
  <c r="H146" i="23" s="1"/>
  <c r="H147" i="23" a="1"/>
  <c r="H147" i="23" s="1"/>
  <c r="H148" i="23" a="1"/>
  <c r="H148" i="23" s="1"/>
  <c r="H149" i="23" a="1"/>
  <c r="H149" i="23" s="1"/>
  <c r="H150" i="23" a="1"/>
  <c r="H150" i="23" s="1"/>
  <c r="H151" i="23" a="1"/>
  <c r="H151" i="23" s="1"/>
  <c r="H152" i="23" a="1"/>
  <c r="H152" i="23" s="1"/>
  <c r="H153" i="23" a="1"/>
  <c r="H153" i="23" s="1"/>
  <c r="H154" i="23" a="1"/>
  <c r="H154" i="23" s="1"/>
  <c r="H155" i="23" a="1"/>
  <c r="H155" i="23" s="1"/>
  <c r="H156" i="23" a="1"/>
  <c r="H156" i="23" s="1"/>
  <c r="H157" i="23" a="1"/>
  <c r="H157" i="23" s="1"/>
  <c r="H158" i="23" a="1"/>
  <c r="H158" i="23" s="1"/>
  <c r="H159" i="23" a="1"/>
  <c r="H159" i="23" s="1"/>
  <c r="H160" i="23" a="1"/>
  <c r="H160" i="23" s="1"/>
  <c r="H161" i="23" a="1"/>
  <c r="H161" i="23" s="1"/>
  <c r="H162" i="23" a="1"/>
  <c r="H162" i="23" s="1"/>
  <c r="H163" i="23" a="1"/>
  <c r="H163" i="23" s="1"/>
  <c r="H164" i="23" a="1"/>
  <c r="H164" i="23" s="1"/>
  <c r="H165" i="23" a="1"/>
  <c r="H165" i="23" s="1"/>
  <c r="H166" i="23" a="1"/>
  <c r="H166" i="23" s="1"/>
  <c r="H167" i="23" a="1"/>
  <c r="H167" i="23" s="1"/>
  <c r="H168" i="23" a="1"/>
  <c r="H168" i="23" s="1"/>
  <c r="H169" i="23" a="1"/>
  <c r="H169" i="23" s="1"/>
  <c r="H170" i="23" a="1"/>
  <c r="H170" i="23" s="1"/>
  <c r="H171" i="23" a="1"/>
  <c r="H171" i="23" s="1"/>
  <c r="H172" i="23" a="1"/>
  <c r="H172" i="23" s="1"/>
  <c r="H173" i="23" a="1"/>
  <c r="H173" i="23" s="1"/>
  <c r="H174" i="23" a="1"/>
  <c r="H174" i="23" s="1"/>
  <c r="H175" i="23" a="1"/>
  <c r="H175" i="23" s="1"/>
  <c r="H176" i="23" a="1"/>
  <c r="H176" i="23" s="1"/>
  <c r="H177" i="23" a="1"/>
  <c r="H177" i="23" s="1"/>
  <c r="H178" i="23" a="1"/>
  <c r="H178" i="23" s="1"/>
  <c r="H179" i="23" a="1"/>
  <c r="H179" i="23" s="1"/>
  <c r="H180" i="23" a="1"/>
  <c r="H180" i="23" s="1"/>
  <c r="H181" i="23" a="1"/>
  <c r="H181" i="23" s="1"/>
  <c r="H182" i="23" a="1"/>
  <c r="H182" i="23" s="1"/>
  <c r="H183" i="23" a="1"/>
  <c r="H183" i="23" s="1"/>
  <c r="H184" i="23" a="1"/>
  <c r="H184" i="23" s="1"/>
  <c r="H185" i="23" a="1"/>
  <c r="H185" i="23" s="1"/>
  <c r="H186" i="23" a="1"/>
  <c r="H186" i="23" s="1"/>
  <c r="H187" i="23" a="1"/>
  <c r="H187" i="23" s="1"/>
  <c r="H188" i="23" a="1"/>
  <c r="H188" i="23" s="1"/>
  <c r="H189" i="23" a="1"/>
  <c r="H189" i="23" s="1"/>
  <c r="H190" i="23" a="1"/>
  <c r="H190" i="23" s="1"/>
  <c r="H191" i="23" a="1"/>
  <c r="H191" i="23" s="1"/>
  <c r="H192" i="23" a="1"/>
  <c r="H192" i="23" s="1"/>
  <c r="H193" i="23" a="1"/>
  <c r="H193" i="23" s="1"/>
  <c r="H194" i="23" a="1"/>
  <c r="H194" i="23" s="1"/>
  <c r="H195" i="23" a="1"/>
  <c r="H195" i="23" s="1"/>
  <c r="H196" i="23" a="1"/>
  <c r="H196" i="23" s="1"/>
  <c r="H197" i="23" a="1"/>
  <c r="H197" i="23" s="1"/>
  <c r="H198" i="23" a="1"/>
  <c r="H198" i="23" s="1"/>
  <c r="H199" i="23" a="1"/>
  <c r="H199" i="23" s="1"/>
  <c r="H200" i="23" a="1"/>
  <c r="H200" i="23" s="1"/>
  <c r="H201" i="23" a="1"/>
  <c r="H201" i="23" s="1"/>
  <c r="H202" i="23" a="1"/>
  <c r="H202" i="23" s="1"/>
  <c r="H203" i="23" a="1"/>
  <c r="H203" i="23" s="1"/>
  <c r="H204" i="23" a="1"/>
  <c r="H204" i="23" s="1"/>
  <c r="H205" i="23" a="1"/>
  <c r="H205" i="23" s="1"/>
  <c r="H206" i="23" a="1"/>
  <c r="H206" i="23" s="1"/>
  <c r="H207" i="23" a="1"/>
  <c r="H207" i="23" s="1"/>
  <c r="H208" i="23" a="1"/>
  <c r="H208" i="23" s="1"/>
  <c r="H209" i="23" a="1"/>
  <c r="H209" i="23" s="1"/>
  <c r="H210" i="23" a="1"/>
  <c r="H210" i="23" s="1"/>
  <c r="H211" i="23" a="1"/>
  <c r="H211" i="23" s="1"/>
  <c r="H212" i="23" a="1"/>
  <c r="H212" i="23" s="1"/>
  <c r="H213" i="23" a="1"/>
  <c r="H213" i="23" s="1"/>
  <c r="H214" i="23" a="1"/>
  <c r="H214" i="23" s="1"/>
  <c r="H215" i="23" a="1"/>
  <c r="H215" i="23" s="1"/>
  <c r="H216" i="23" a="1"/>
  <c r="H216" i="23" s="1"/>
  <c r="H217" i="23" a="1"/>
  <c r="H217" i="23" s="1"/>
  <c r="H218" i="23" a="1"/>
  <c r="H218" i="23" s="1"/>
  <c r="H219" i="23" a="1"/>
  <c r="H219" i="23" s="1"/>
  <c r="H220" i="23" a="1"/>
  <c r="H220" i="23" s="1"/>
  <c r="H221" i="23" a="1"/>
  <c r="H221" i="23" s="1"/>
  <c r="H222" i="23" a="1"/>
  <c r="H222" i="23" s="1"/>
  <c r="H223" i="23" a="1"/>
  <c r="H223" i="23" s="1"/>
  <c r="H224" i="23" a="1"/>
  <c r="H224" i="23" s="1"/>
  <c r="H225" i="23" a="1"/>
  <c r="H225" i="23" s="1"/>
  <c r="H226" i="23" a="1"/>
  <c r="H226" i="23" s="1"/>
  <c r="H227" i="23" a="1"/>
  <c r="H227" i="23" s="1"/>
  <c r="H228" i="23" a="1"/>
  <c r="H228" i="23" s="1"/>
  <c r="H229" i="23" a="1"/>
  <c r="H229" i="23" s="1"/>
  <c r="H230" i="23" a="1"/>
  <c r="H230" i="23" s="1"/>
  <c r="H231" i="23" a="1"/>
  <c r="H231" i="23" s="1"/>
  <c r="H232" i="23" a="1"/>
  <c r="H232" i="23" s="1"/>
  <c r="H233" i="23" a="1"/>
  <c r="H233" i="23" s="1"/>
  <c r="H234" i="23" a="1"/>
  <c r="H234" i="23" s="1"/>
  <c r="H235" i="23" a="1"/>
  <c r="H235" i="23" s="1"/>
  <c r="H236" i="23" a="1"/>
  <c r="H236" i="23" s="1"/>
  <c r="H237" i="23" a="1"/>
  <c r="H237" i="23" s="1"/>
  <c r="H238" i="23" a="1"/>
  <c r="H238" i="23" s="1"/>
  <c r="H239" i="23" a="1"/>
  <c r="H239" i="23" s="1"/>
  <c r="H240" i="23" a="1"/>
  <c r="H240" i="23" s="1"/>
  <c r="H241" i="23" a="1"/>
  <c r="H241" i="23" s="1"/>
  <c r="H242" i="23" a="1"/>
  <c r="H242" i="23" s="1"/>
  <c r="H243" i="23" a="1"/>
  <c r="H243" i="23" s="1"/>
  <c r="H244" i="23" a="1"/>
  <c r="H244" i="23" s="1"/>
  <c r="H245" i="23" a="1"/>
  <c r="H245" i="23" s="1"/>
  <c r="H246" i="23" a="1"/>
  <c r="H246" i="23" s="1"/>
  <c r="H247" i="23" a="1"/>
  <c r="H247" i="23" s="1"/>
  <c r="H248" i="23" a="1"/>
  <c r="H248" i="23" s="1"/>
  <c r="H249" i="23" a="1"/>
  <c r="H249" i="23" s="1"/>
  <c r="H250" i="23" a="1"/>
  <c r="H250" i="23" s="1"/>
  <c r="H251" i="23" a="1"/>
  <c r="H251" i="23" s="1"/>
  <c r="H252" i="23" a="1"/>
  <c r="H252" i="23" s="1"/>
  <c r="H253" i="23" a="1"/>
  <c r="H253" i="23" s="1"/>
  <c r="H254" i="23" a="1"/>
  <c r="H254" i="23" s="1"/>
  <c r="H255" i="23" a="1"/>
  <c r="H255" i="23" s="1"/>
  <c r="H256" i="23" a="1"/>
  <c r="H256" i="23" s="1"/>
  <c r="H257" i="23" a="1"/>
  <c r="H257" i="23" s="1"/>
  <c r="H258" i="23" a="1"/>
  <c r="H258" i="23" s="1"/>
  <c r="H259" i="23" a="1"/>
  <c r="H259" i="23" s="1"/>
  <c r="H260" i="23" a="1"/>
  <c r="H260" i="23" s="1"/>
  <c r="H261" i="23" a="1"/>
  <c r="H261" i="23" s="1"/>
  <c r="H262" i="23" a="1"/>
  <c r="H262" i="23" s="1"/>
  <c r="H263" i="23" a="1"/>
  <c r="H263" i="23" s="1"/>
  <c r="H264" i="23" a="1"/>
  <c r="H264" i="23" s="1"/>
  <c r="H265" i="23" a="1"/>
  <c r="H265" i="23" s="1"/>
  <c r="H266" i="23" a="1"/>
  <c r="H266" i="23" s="1"/>
  <c r="H267" i="23" a="1"/>
  <c r="H267" i="23" s="1"/>
  <c r="H268" i="23" a="1"/>
  <c r="H268" i="23" s="1"/>
  <c r="H269" i="23" a="1"/>
  <c r="H269" i="23" s="1"/>
  <c r="H270" i="23" a="1"/>
  <c r="H270" i="23" s="1"/>
  <c r="H271" i="23" a="1"/>
  <c r="H271" i="23" s="1"/>
  <c r="H272" i="23" a="1"/>
  <c r="H272" i="23" s="1"/>
  <c r="H273" i="23" a="1"/>
  <c r="H273" i="23" s="1"/>
  <c r="H274" i="23" a="1"/>
  <c r="H274" i="23" s="1"/>
  <c r="H275" i="23" a="1"/>
  <c r="H275" i="23" s="1"/>
  <c r="H276" i="23" a="1"/>
  <c r="H276" i="23" s="1"/>
  <c r="H277" i="23" a="1"/>
  <c r="H277" i="23" s="1"/>
  <c r="H278" i="23" a="1"/>
  <c r="H278" i="23" s="1"/>
  <c r="H279" i="23" a="1"/>
  <c r="H279" i="23" s="1"/>
  <c r="H280" i="23" a="1"/>
  <c r="H280" i="23" s="1"/>
  <c r="H281" i="23" a="1"/>
  <c r="H281" i="23" s="1"/>
  <c r="H282" i="23" a="1"/>
  <c r="H282" i="23" s="1"/>
  <c r="H283" i="23" a="1"/>
  <c r="H283" i="23" s="1"/>
  <c r="H284" i="23" a="1"/>
  <c r="H284" i="23" s="1"/>
  <c r="H285" i="23" a="1"/>
  <c r="H285" i="23" s="1"/>
  <c r="H286" i="23" a="1"/>
  <c r="H286" i="23" s="1"/>
  <c r="H287" i="23" a="1"/>
  <c r="H287" i="23" s="1"/>
  <c r="H288" i="23" a="1"/>
  <c r="H288" i="23" s="1"/>
  <c r="H289" i="23" a="1"/>
  <c r="H289" i="23" s="1"/>
  <c r="H290" i="23" a="1"/>
  <c r="H290" i="23" s="1"/>
  <c r="H291" i="23" a="1"/>
  <c r="H291" i="23" s="1"/>
  <c r="H292" i="23" a="1"/>
  <c r="H292" i="23" s="1"/>
  <c r="H293" i="23" a="1"/>
  <c r="H293" i="23" s="1"/>
  <c r="H294" i="23" a="1"/>
  <c r="H294" i="23" s="1"/>
  <c r="H295" i="23" a="1"/>
  <c r="H295" i="23" s="1"/>
  <c r="H296" i="23" a="1"/>
  <c r="H296" i="23" s="1"/>
  <c r="H297" i="23" a="1"/>
  <c r="H297" i="23" s="1"/>
  <c r="H298" i="23" a="1"/>
  <c r="H298" i="23" s="1"/>
  <c r="H299" i="23" a="1"/>
  <c r="H299" i="23" s="1"/>
  <c r="H300" i="23" a="1"/>
  <c r="H300" i="23" s="1"/>
  <c r="H301" i="23" a="1"/>
  <c r="H301" i="23" s="1"/>
  <c r="H302" i="23" a="1"/>
  <c r="H302" i="23" s="1"/>
  <c r="H303" i="23" a="1"/>
  <c r="H303" i="23" s="1"/>
  <c r="H304" i="23" a="1"/>
  <c r="H304" i="23" s="1"/>
  <c r="H305" i="23" a="1"/>
  <c r="H305" i="23" s="1"/>
  <c r="H306" i="23" a="1"/>
  <c r="H306" i="23" s="1"/>
  <c r="H307" i="23" a="1"/>
  <c r="H307" i="23" s="1"/>
  <c r="H308" i="23" a="1"/>
  <c r="H308" i="23" s="1"/>
  <c r="H309" i="23" a="1"/>
  <c r="H309" i="23" s="1"/>
  <c r="H310" i="23" a="1"/>
  <c r="H310" i="23" s="1"/>
  <c r="H311" i="23" a="1"/>
  <c r="H311" i="23" s="1"/>
  <c r="H312" i="23" a="1"/>
  <c r="H312" i="23" s="1"/>
  <c r="H313" i="23" a="1"/>
  <c r="H313" i="23" s="1"/>
  <c r="H314" i="23" a="1"/>
  <c r="H314" i="23" s="1"/>
  <c r="H315" i="23" a="1"/>
  <c r="H315" i="23" s="1"/>
  <c r="H316" i="23" a="1"/>
  <c r="H316" i="23" s="1"/>
  <c r="H317" i="23" a="1"/>
  <c r="H317" i="23" s="1"/>
  <c r="H318" i="23" a="1"/>
  <c r="H318" i="23" s="1"/>
  <c r="H319" i="23" a="1"/>
  <c r="H319" i="23" s="1"/>
  <c r="H320" i="23" a="1"/>
  <c r="H320" i="23" s="1"/>
  <c r="H321" i="23" a="1"/>
  <c r="H321" i="23" s="1"/>
  <c r="H322" i="23" a="1"/>
  <c r="H322" i="23" s="1"/>
  <c r="H323" i="23" a="1"/>
  <c r="H323" i="23" s="1"/>
  <c r="H324" i="23" a="1"/>
  <c r="H324" i="23" s="1"/>
  <c r="H325" i="23" a="1"/>
  <c r="H325" i="23" s="1"/>
  <c r="H326" i="23" a="1"/>
  <c r="H326" i="23" s="1"/>
  <c r="H327" i="23" a="1"/>
  <c r="H327" i="23" s="1"/>
  <c r="H328" i="23" a="1"/>
  <c r="H328" i="23" s="1"/>
  <c r="H329" i="23" a="1"/>
  <c r="H329" i="23" s="1"/>
  <c r="H330" i="23" a="1"/>
  <c r="H330" i="23" s="1"/>
  <c r="H331" i="23" a="1"/>
  <c r="H331" i="23" s="1"/>
  <c r="H332" i="23" a="1"/>
  <c r="H332" i="23" s="1"/>
  <c r="H333" i="23" a="1"/>
  <c r="H333" i="23" s="1"/>
  <c r="H334" i="23" a="1"/>
  <c r="H334" i="23" s="1"/>
  <c r="H335" i="23" a="1"/>
  <c r="H335" i="23" s="1"/>
  <c r="H336" i="23" a="1"/>
  <c r="H336" i="23" s="1"/>
  <c r="H337" i="23" a="1"/>
  <c r="H337" i="23" s="1"/>
  <c r="H338" i="23" a="1"/>
  <c r="H338" i="23" s="1"/>
  <c r="H339" i="23" a="1"/>
  <c r="H339" i="23" s="1"/>
  <c r="H340" i="23" a="1"/>
  <c r="H340" i="23" s="1"/>
  <c r="H341" i="23" a="1"/>
  <c r="H341" i="23" s="1"/>
  <c r="H342" i="23" a="1"/>
  <c r="H342" i="23" s="1"/>
  <c r="H343" i="23" a="1"/>
  <c r="H343" i="23" s="1"/>
  <c r="H344" i="23" a="1"/>
  <c r="H344" i="23" s="1"/>
  <c r="H345" i="23" a="1"/>
  <c r="H345" i="23" s="1"/>
  <c r="H346" i="23" a="1"/>
  <c r="H346" i="23" s="1"/>
  <c r="H347" i="23" a="1"/>
  <c r="H347" i="23" s="1"/>
  <c r="H348" i="23" a="1"/>
  <c r="H348" i="23" s="1"/>
  <c r="H349" i="23" a="1"/>
  <c r="H349" i="23" s="1"/>
  <c r="H350" i="23" a="1"/>
  <c r="H350" i="23" s="1"/>
  <c r="H351" i="23" a="1"/>
  <c r="H351" i="23" s="1"/>
  <c r="H352" i="23" a="1"/>
  <c r="H352" i="23" s="1"/>
  <c r="H353" i="23" a="1"/>
  <c r="H353" i="23" s="1"/>
  <c r="H354" i="23" a="1"/>
  <c r="H354" i="23" s="1"/>
  <c r="H355" i="23" a="1"/>
  <c r="H355" i="23" s="1"/>
  <c r="H356" i="23" a="1"/>
  <c r="H356" i="23" s="1"/>
  <c r="H357" i="23" a="1"/>
  <c r="H357" i="23" s="1"/>
  <c r="H358" i="23" a="1"/>
  <c r="H358" i="23" s="1"/>
  <c r="H359" i="23" a="1"/>
  <c r="H359" i="23" s="1"/>
  <c r="H360" i="23" a="1"/>
  <c r="H360" i="23" s="1"/>
  <c r="H361" i="23" a="1"/>
  <c r="H361" i="23" s="1"/>
  <c r="H362" i="23" a="1"/>
  <c r="H362" i="23" s="1"/>
  <c r="H363" i="23" a="1"/>
  <c r="H363" i="23" s="1"/>
  <c r="H364" i="23" a="1"/>
  <c r="H364" i="23" s="1"/>
  <c r="H365" i="23" a="1"/>
  <c r="H365" i="23" s="1"/>
  <c r="H366" i="23" a="1"/>
  <c r="H366" i="23" s="1"/>
  <c r="H367" i="23" a="1"/>
  <c r="H367" i="23" s="1"/>
  <c r="H368" i="23" a="1"/>
  <c r="H368" i="23" s="1"/>
  <c r="H369" i="23" a="1"/>
  <c r="H369" i="23" s="1"/>
  <c r="H370" i="23" a="1"/>
  <c r="H370" i="23" s="1"/>
  <c r="H371" i="23" a="1"/>
  <c r="H371" i="23" s="1"/>
  <c r="H372" i="23" a="1"/>
  <c r="H372" i="23" s="1"/>
  <c r="H373" i="23" a="1"/>
  <c r="H373" i="23" s="1"/>
  <c r="H374" i="23" a="1"/>
  <c r="H374" i="23" s="1"/>
  <c r="H375" i="23" a="1"/>
  <c r="H375" i="23" s="1"/>
  <c r="H376" i="23" a="1"/>
  <c r="H376" i="23" s="1"/>
  <c r="H377" i="23" a="1"/>
  <c r="H377" i="23" s="1"/>
  <c r="H378" i="23" a="1"/>
  <c r="H378" i="23" s="1"/>
  <c r="H379" i="23" a="1"/>
  <c r="H379" i="23" s="1"/>
  <c r="H380" i="23" a="1"/>
  <c r="H380" i="23" s="1"/>
  <c r="H381" i="23" a="1"/>
  <c r="H381" i="23" s="1"/>
  <c r="H382" i="23" a="1"/>
  <c r="H382" i="23" s="1"/>
  <c r="H383" i="23" a="1"/>
  <c r="H383" i="23" s="1"/>
  <c r="H384" i="23" a="1"/>
  <c r="H384" i="23" s="1"/>
  <c r="H385" i="23" a="1"/>
  <c r="H385" i="23" s="1"/>
  <c r="H386" i="23" a="1"/>
  <c r="H386" i="23" s="1"/>
  <c r="H387" i="23" a="1"/>
  <c r="H387" i="23" s="1"/>
  <c r="H388" i="23" a="1"/>
  <c r="H388" i="23" s="1"/>
  <c r="H389" i="23" a="1"/>
  <c r="H389" i="23" s="1"/>
  <c r="H390" i="23" a="1"/>
  <c r="H390" i="23" s="1"/>
  <c r="H391" i="23" a="1"/>
  <c r="H391" i="23" s="1"/>
  <c r="H392" i="23" a="1"/>
  <c r="H392" i="23" s="1"/>
  <c r="H393" i="23" a="1"/>
  <c r="H393" i="23" s="1"/>
  <c r="H394" i="23" a="1"/>
  <c r="H394" i="23" s="1"/>
  <c r="H395" i="23" a="1"/>
  <c r="H395" i="23" s="1"/>
  <c r="H396" i="23" a="1"/>
  <c r="H396" i="23" s="1"/>
  <c r="H397" i="23" a="1"/>
  <c r="H397" i="23" s="1"/>
  <c r="H398" i="23" a="1"/>
  <c r="H398" i="23" s="1"/>
  <c r="H20" i="23" a="1"/>
  <c r="H20" i="23" s="1"/>
  <c r="H101" i="70" a="1"/>
  <c r="H101" i="70" s="1"/>
  <c r="H102" i="70" a="1"/>
  <c r="H102" i="70" s="1"/>
  <c r="H103" i="70" a="1"/>
  <c r="H103" i="70" s="1"/>
  <c r="H104" i="70" a="1"/>
  <c r="H104" i="70" s="1"/>
  <c r="H105" i="70" a="1"/>
  <c r="H105" i="70" s="1"/>
  <c r="H106" i="70" a="1"/>
  <c r="H106" i="70" s="1"/>
  <c r="H107" i="70" a="1"/>
  <c r="H107" i="70" s="1"/>
  <c r="H108" i="70" a="1"/>
  <c r="H108" i="70" s="1"/>
  <c r="H109" i="70" a="1"/>
  <c r="H109" i="70" s="1"/>
  <c r="H110" i="70" a="1"/>
  <c r="H110" i="70" s="1"/>
  <c r="H111" i="70" a="1"/>
  <c r="H111" i="70" s="1"/>
  <c r="H112" i="70" a="1"/>
  <c r="H112" i="70" s="1"/>
  <c r="H113" i="70" a="1"/>
  <c r="H113" i="70" s="1"/>
  <c r="H114" i="70" a="1"/>
  <c r="H114" i="70" s="1"/>
  <c r="H115" i="70" a="1"/>
  <c r="H115" i="70" s="1"/>
  <c r="H116" i="70" a="1"/>
  <c r="H116" i="70" s="1"/>
  <c r="H117" i="70" a="1"/>
  <c r="H117" i="70" s="1"/>
  <c r="H118" i="70" a="1"/>
  <c r="H118" i="70" s="1"/>
  <c r="H119" i="70" a="1"/>
  <c r="H119" i="70" s="1"/>
  <c r="H120" i="70" a="1"/>
  <c r="H120" i="70" s="1"/>
  <c r="H121" i="70" a="1"/>
  <c r="H121" i="70" s="1"/>
  <c r="H122" i="70" a="1"/>
  <c r="H122" i="70" s="1"/>
  <c r="H123" i="70" a="1"/>
  <c r="H123" i="70" s="1"/>
  <c r="H124" i="70" a="1"/>
  <c r="H124" i="70" s="1"/>
  <c r="H125" i="70" a="1"/>
  <c r="H125" i="70" s="1"/>
  <c r="H126" i="70" a="1"/>
  <c r="H126" i="70" s="1"/>
  <c r="H127" i="70" a="1"/>
  <c r="H127" i="70" s="1"/>
  <c r="H128" i="70" a="1"/>
  <c r="H128" i="70" s="1"/>
  <c r="H129" i="70" a="1"/>
  <c r="H129" i="70" s="1"/>
  <c r="H130" i="70" a="1"/>
  <c r="H130" i="70" s="1"/>
  <c r="H131" i="70" a="1"/>
  <c r="H131" i="70" s="1"/>
  <c r="H132" i="70" a="1"/>
  <c r="H132" i="70" s="1"/>
  <c r="H133" i="70" a="1"/>
  <c r="H133" i="70" s="1"/>
  <c r="H134" i="70" a="1"/>
  <c r="H134" i="70" s="1"/>
  <c r="H135" i="70" a="1"/>
  <c r="H135" i="70" s="1"/>
  <c r="H136" i="70" a="1"/>
  <c r="H136" i="70" s="1"/>
  <c r="H137" i="70" a="1"/>
  <c r="H137" i="70" s="1"/>
  <c r="H138" i="70" a="1"/>
  <c r="H138" i="70" s="1"/>
  <c r="H139" i="70" a="1"/>
  <c r="H139" i="70" s="1"/>
  <c r="H140" i="70" a="1"/>
  <c r="H140" i="70" s="1"/>
  <c r="H141" i="70" a="1"/>
  <c r="H141" i="70" s="1"/>
  <c r="H142" i="70" a="1"/>
  <c r="H142" i="70" s="1"/>
  <c r="H143" i="70" a="1"/>
  <c r="H143" i="70" s="1"/>
  <c r="H144" i="70" a="1"/>
  <c r="H144" i="70" s="1"/>
  <c r="H145" i="70" a="1"/>
  <c r="H145" i="70" s="1"/>
  <c r="H146" i="70" a="1"/>
  <c r="H146" i="70" s="1"/>
  <c r="H147" i="70" a="1"/>
  <c r="H147" i="70" s="1"/>
  <c r="H148" i="70" a="1"/>
  <c r="H148" i="70" s="1"/>
  <c r="H149" i="70" a="1"/>
  <c r="H149" i="70" s="1"/>
  <c r="H150" i="70" a="1"/>
  <c r="H150" i="70" s="1"/>
  <c r="H151" i="70" a="1"/>
  <c r="H151" i="70" s="1"/>
  <c r="H152" i="70" a="1"/>
  <c r="H152" i="70" s="1"/>
  <c r="H153" i="70" a="1"/>
  <c r="H153" i="70" s="1"/>
  <c r="H154" i="70" a="1"/>
  <c r="H154" i="70" s="1"/>
  <c r="H155" i="70" a="1"/>
  <c r="H155" i="70" s="1"/>
  <c r="H156" i="70" a="1"/>
  <c r="H156" i="70" s="1"/>
  <c r="H157" i="70" a="1"/>
  <c r="H157" i="70" s="1"/>
  <c r="H158" i="70" a="1"/>
  <c r="H158" i="70" s="1"/>
  <c r="H159" i="70" a="1"/>
  <c r="H159" i="70" s="1"/>
  <c r="H160" i="70" a="1"/>
  <c r="H160" i="70" s="1"/>
  <c r="H161" i="70" a="1"/>
  <c r="H161" i="70" s="1"/>
  <c r="H162" i="70" a="1"/>
  <c r="H162" i="70" s="1"/>
  <c r="H163" i="70" a="1"/>
  <c r="H163" i="70" s="1"/>
  <c r="H164" i="70" a="1"/>
  <c r="H164" i="70" s="1"/>
  <c r="H165" i="70" a="1"/>
  <c r="H165" i="70" s="1"/>
  <c r="H166" i="70" a="1"/>
  <c r="H166" i="70" s="1"/>
  <c r="H167" i="70" a="1"/>
  <c r="H167" i="70" s="1"/>
  <c r="H168" i="70" a="1"/>
  <c r="H168" i="70" s="1"/>
  <c r="H169" i="70" a="1"/>
  <c r="H169" i="70" s="1"/>
  <c r="H170" i="70" a="1"/>
  <c r="H170" i="70" s="1"/>
  <c r="H171" i="70" a="1"/>
  <c r="H171" i="70" s="1"/>
  <c r="H172" i="70" a="1"/>
  <c r="H172" i="70" s="1"/>
  <c r="H173" i="70" a="1"/>
  <c r="H173" i="70" s="1"/>
  <c r="H174" i="70" a="1"/>
  <c r="H174" i="70" s="1"/>
  <c r="H175" i="70" a="1"/>
  <c r="H175" i="70" s="1"/>
  <c r="H176" i="70" a="1"/>
  <c r="H176" i="70" s="1"/>
  <c r="H177" i="70" a="1"/>
  <c r="H177" i="70" s="1"/>
  <c r="H178" i="70" a="1"/>
  <c r="H178" i="70" s="1"/>
  <c r="H179" i="70" a="1"/>
  <c r="H179" i="70" s="1"/>
  <c r="H180" i="70" a="1"/>
  <c r="H180" i="70" s="1"/>
  <c r="H181" i="70" a="1"/>
  <c r="H181" i="70" s="1"/>
  <c r="H182" i="70" a="1"/>
  <c r="H182" i="70" s="1"/>
  <c r="H183" i="70" a="1"/>
  <c r="H183" i="70" s="1"/>
  <c r="H184" i="70" a="1"/>
  <c r="H184" i="70" s="1"/>
  <c r="H185" i="70" a="1"/>
  <c r="H185" i="70" s="1"/>
  <c r="H186" i="70" a="1"/>
  <c r="H186" i="70" s="1"/>
  <c r="H187" i="70" a="1"/>
  <c r="H187" i="70" s="1"/>
  <c r="H188" i="70" a="1"/>
  <c r="H188" i="70" s="1"/>
  <c r="H189" i="70" a="1"/>
  <c r="H189" i="70" s="1"/>
  <c r="H190" i="70" a="1"/>
  <c r="H190" i="70" s="1"/>
  <c r="H191" i="70" a="1"/>
  <c r="H191" i="70" s="1"/>
  <c r="H192" i="70" a="1"/>
  <c r="H192" i="70" s="1"/>
  <c r="H193" i="70" a="1"/>
  <c r="H193" i="70" s="1"/>
  <c r="H194" i="70" a="1"/>
  <c r="H194" i="70" s="1"/>
  <c r="H195" i="70" a="1"/>
  <c r="H195" i="70" s="1"/>
  <c r="H196" i="70" a="1"/>
  <c r="H196" i="70" s="1"/>
  <c r="H197" i="70" a="1"/>
  <c r="H197" i="70" s="1"/>
  <c r="H198" i="70" a="1"/>
  <c r="H198" i="70" s="1"/>
  <c r="H199" i="70" a="1"/>
  <c r="H199" i="70" s="1"/>
  <c r="H200" i="70" a="1"/>
  <c r="H200" i="70" s="1"/>
  <c r="H201" i="70" a="1"/>
  <c r="H201" i="70" s="1"/>
  <c r="H202" i="70" a="1"/>
  <c r="H202" i="70" s="1"/>
  <c r="H203" i="70" a="1"/>
  <c r="H203" i="70" s="1"/>
  <c r="H204" i="70" a="1"/>
  <c r="H204" i="70" s="1"/>
  <c r="H205" i="70" a="1"/>
  <c r="H205" i="70" s="1"/>
  <c r="H206" i="70" a="1"/>
  <c r="H206" i="70" s="1"/>
  <c r="H207" i="70" a="1"/>
  <c r="H207" i="70" s="1"/>
  <c r="H208" i="70" a="1"/>
  <c r="H208" i="70" s="1"/>
  <c r="H209" i="70" a="1"/>
  <c r="H209" i="70" s="1"/>
  <c r="H210" i="70" a="1"/>
  <c r="H210" i="70" s="1"/>
  <c r="H211" i="70" a="1"/>
  <c r="H211" i="70" s="1"/>
  <c r="H212" i="70" a="1"/>
  <c r="H212" i="70" s="1"/>
  <c r="H213" i="70" a="1"/>
  <c r="H213" i="70" s="1"/>
  <c r="H214" i="70" a="1"/>
  <c r="H214" i="70" s="1"/>
  <c r="H215" i="70" a="1"/>
  <c r="H215" i="70" s="1"/>
  <c r="H216" i="70" a="1"/>
  <c r="H216" i="70" s="1"/>
  <c r="H217" i="70" a="1"/>
  <c r="H217" i="70" s="1"/>
  <c r="H218" i="70" a="1"/>
  <c r="H218" i="70" s="1"/>
  <c r="H219" i="70" a="1"/>
  <c r="H219" i="70" s="1"/>
  <c r="H220" i="70" a="1"/>
  <c r="H220" i="70" s="1"/>
  <c r="H221" i="70" a="1"/>
  <c r="H221" i="70" s="1"/>
  <c r="H222" i="70" a="1"/>
  <c r="H222" i="70" s="1"/>
  <c r="H223" i="70" a="1"/>
  <c r="H223" i="70" s="1"/>
  <c r="H224" i="70" a="1"/>
  <c r="H224" i="70" s="1"/>
  <c r="H225" i="70" a="1"/>
  <c r="H225" i="70" s="1"/>
  <c r="H226" i="70" a="1"/>
  <c r="H226" i="70" s="1"/>
  <c r="H227" i="70" a="1"/>
  <c r="H227" i="70" s="1"/>
  <c r="H228" i="70" a="1"/>
  <c r="H228" i="70" s="1"/>
  <c r="H229" i="70" a="1"/>
  <c r="H229" i="70" s="1"/>
  <c r="H230" i="70" a="1"/>
  <c r="H230" i="70" s="1"/>
  <c r="H231" i="70" a="1"/>
  <c r="H231" i="70" s="1"/>
  <c r="H232" i="70" a="1"/>
  <c r="H232" i="70" s="1"/>
  <c r="H233" i="70" a="1"/>
  <c r="H233" i="70" s="1"/>
  <c r="H234" i="70" a="1"/>
  <c r="H234" i="70" s="1"/>
  <c r="H235" i="70" a="1"/>
  <c r="H235" i="70" s="1"/>
  <c r="H236" i="70" a="1"/>
  <c r="H236" i="70" s="1"/>
  <c r="H237" i="70" a="1"/>
  <c r="H237" i="70" s="1"/>
  <c r="H238" i="70" a="1"/>
  <c r="H238" i="70" s="1"/>
  <c r="R14" i="15"/>
  <c r="R13" i="15"/>
  <c r="R12" i="15"/>
  <c r="R11" i="15"/>
  <c r="R10" i="15"/>
  <c r="R9" i="15"/>
  <c r="R8" i="15"/>
  <c r="R7" i="15"/>
  <c r="R6" i="15"/>
  <c r="R5" i="15"/>
  <c r="R4" i="15"/>
  <c r="R3" i="15"/>
  <c r="D1" i="15"/>
  <c r="D1" i="70"/>
  <c r="D1" i="20"/>
  <c r="R14" i="20"/>
  <c r="R13" i="20"/>
  <c r="R12" i="20"/>
  <c r="R11" i="20"/>
  <c r="R10" i="20"/>
  <c r="R9" i="20"/>
  <c r="R8" i="20"/>
  <c r="R7" i="20"/>
  <c r="R6" i="20"/>
  <c r="R5" i="20"/>
  <c r="R4" i="20"/>
  <c r="R3" i="20"/>
  <c r="R14" i="23"/>
  <c r="R13" i="23"/>
  <c r="R12" i="23"/>
  <c r="R11" i="23"/>
  <c r="R10" i="23"/>
  <c r="R9" i="23"/>
  <c r="R8" i="23"/>
  <c r="R7" i="23"/>
  <c r="R6" i="23"/>
  <c r="R5" i="23"/>
  <c r="R4" i="23"/>
  <c r="R3" i="23"/>
  <c r="D1" i="23"/>
  <c r="R14" i="70"/>
  <c r="R13" i="70"/>
  <c r="R12" i="70"/>
  <c r="R11" i="70"/>
  <c r="R10" i="70"/>
  <c r="R9" i="70"/>
  <c r="R8" i="70"/>
  <c r="R7" i="70"/>
  <c r="R6" i="70"/>
  <c r="R5" i="70"/>
  <c r="R4" i="70"/>
  <c r="R3" i="70"/>
  <c r="G320" i="57" a="1"/>
  <c r="G320" i="57" s="1"/>
  <c r="G321" i="57" a="1"/>
  <c r="G321" i="57" s="1"/>
  <c r="G322" i="57" a="1"/>
  <c r="G322" i="57" s="1"/>
  <c r="G323" i="57" a="1"/>
  <c r="G323" i="57" s="1"/>
  <c r="G324" i="57" a="1"/>
  <c r="G324" i="57" s="1"/>
  <c r="G325" i="57" a="1"/>
  <c r="G325" i="57" s="1"/>
  <c r="G326" i="57" a="1"/>
  <c r="G326" i="57" s="1"/>
  <c r="G327" i="57" a="1"/>
  <c r="G327" i="57" s="1"/>
  <c r="G328" i="57" a="1"/>
  <c r="G328" i="57" s="1"/>
  <c r="G329" i="57" a="1"/>
  <c r="G329" i="57" s="1"/>
  <c r="G330" i="57" a="1"/>
  <c r="G330" i="57" s="1"/>
  <c r="G331" i="57" a="1"/>
  <c r="G331" i="57" s="1"/>
  <c r="G332" i="57" a="1"/>
  <c r="G332" i="57" s="1"/>
  <c r="G333" i="57" a="1"/>
  <c r="G333" i="57" s="1"/>
  <c r="G334" i="57" a="1"/>
  <c r="G334" i="57" s="1"/>
  <c r="G335" i="57" a="1"/>
  <c r="G335" i="57" s="1"/>
  <c r="G336" i="57" a="1"/>
  <c r="G336" i="57" s="1"/>
  <c r="G337" i="57" a="1"/>
  <c r="G337" i="57" s="1"/>
  <c r="G338" i="57" a="1"/>
  <c r="G338" i="57" s="1"/>
  <c r="G339" i="57" a="1"/>
  <c r="G339" i="57" s="1"/>
  <c r="G340" i="57" a="1"/>
  <c r="G340" i="57" s="1"/>
  <c r="G341" i="57" a="1"/>
  <c r="G341" i="57" s="1"/>
  <c r="G342" i="57" a="1"/>
  <c r="G342" i="57" s="1"/>
  <c r="G343" i="57" a="1"/>
  <c r="G343" i="57" s="1"/>
  <c r="G344" i="57" a="1"/>
  <c r="G344" i="57" s="1"/>
  <c r="G345" i="57" a="1"/>
  <c r="G345" i="57" s="1"/>
  <c r="G346" i="57" a="1"/>
  <c r="G346" i="57" s="1"/>
  <c r="G347" i="57" a="1"/>
  <c r="G347" i="57" s="1"/>
  <c r="G348" i="57" a="1"/>
  <c r="G348" i="57" s="1"/>
  <c r="G349" i="57" a="1"/>
  <c r="G349" i="57" s="1"/>
  <c r="G350" i="57" a="1"/>
  <c r="G350" i="57" s="1"/>
  <c r="G351" i="57" a="1"/>
  <c r="G351" i="57" s="1"/>
  <c r="G352" i="57" a="1"/>
  <c r="G352" i="57" s="1"/>
  <c r="G353" i="57" a="1"/>
  <c r="G353" i="57" s="1"/>
  <c r="G354" i="57" a="1"/>
  <c r="G354" i="57" s="1"/>
  <c r="G355" i="57" a="1"/>
  <c r="G355" i="57" s="1"/>
  <c r="G356" i="57" a="1"/>
  <c r="G356" i="57" s="1"/>
  <c r="G357" i="57" a="1"/>
  <c r="G357" i="57" s="1"/>
  <c r="G358" i="57" a="1"/>
  <c r="G358" i="57" s="1"/>
  <c r="G359" i="57" a="1"/>
  <c r="G359" i="57" s="1"/>
  <c r="G360" i="57" a="1"/>
  <c r="G360" i="57" s="1"/>
  <c r="G361" i="57" a="1"/>
  <c r="G361" i="57" s="1"/>
  <c r="G362" i="57" a="1"/>
  <c r="G362" i="57" s="1"/>
  <c r="G363" i="57" a="1"/>
  <c r="G363" i="57" s="1"/>
  <c r="G364" i="57" a="1"/>
  <c r="G364" i="57" s="1"/>
  <c r="G365" i="57" a="1"/>
  <c r="G365" i="57" s="1"/>
  <c r="G366" i="57" a="1"/>
  <c r="G366" i="57" s="1"/>
  <c r="G367" i="57" a="1"/>
  <c r="G367" i="57" s="1"/>
  <c r="G368" i="57" a="1"/>
  <c r="G368" i="57" s="1"/>
  <c r="G369" i="57" a="1"/>
  <c r="G369" i="57" s="1"/>
  <c r="G370" i="57" a="1"/>
  <c r="G370" i="57" s="1"/>
  <c r="G371" i="57" a="1"/>
  <c r="G371" i="57" s="1"/>
  <c r="G372" i="57" a="1"/>
  <c r="G372" i="57" s="1"/>
  <c r="G373" i="57" a="1"/>
  <c r="G373" i="57" s="1"/>
  <c r="G374" i="57" a="1"/>
  <c r="G374" i="57" s="1"/>
  <c r="G375" i="57" a="1"/>
  <c r="G375" i="57" s="1"/>
  <c r="G376" i="57" a="1"/>
  <c r="G376" i="57" s="1"/>
  <c r="G377" i="57" a="1"/>
  <c r="G377" i="57" s="1"/>
  <c r="G378" i="57" a="1"/>
  <c r="G378" i="57" s="1"/>
  <c r="G379" i="57" a="1"/>
  <c r="G379" i="57" s="1"/>
  <c r="G380" i="57" a="1"/>
  <c r="G380" i="57" s="1"/>
  <c r="G381" i="57" a="1"/>
  <c r="G381" i="57" s="1"/>
  <c r="G382" i="57" a="1"/>
  <c r="G382" i="57" s="1"/>
  <c r="G383" i="57" a="1"/>
  <c r="G383" i="57" s="1"/>
  <c r="G384" i="57" a="1"/>
  <c r="G384" i="57" s="1"/>
  <c r="G385" i="57" a="1"/>
  <c r="G385" i="57" s="1"/>
  <c r="G386" i="57" a="1"/>
  <c r="G386" i="57" s="1"/>
  <c r="G387" i="57" a="1"/>
  <c r="G387" i="57" s="1"/>
  <c r="G388" i="57" a="1"/>
  <c r="G388" i="57" s="1"/>
  <c r="G389" i="57" a="1"/>
  <c r="G389" i="57" s="1"/>
  <c r="G390" i="57" a="1"/>
  <c r="G390" i="57" s="1"/>
  <c r="G391" i="57" a="1"/>
  <c r="G391" i="57" s="1"/>
  <c r="G392" i="57" a="1"/>
  <c r="G392" i="57" s="1"/>
  <c r="G393" i="57" a="1"/>
  <c r="G393" i="57" s="1"/>
  <c r="G394" i="57" a="1"/>
  <c r="G394" i="57" s="1"/>
  <c r="G395" i="57" a="1"/>
  <c r="G395" i="57" s="1"/>
  <c r="G396" i="57" a="1"/>
  <c r="G396" i="57" s="1"/>
  <c r="G397" i="57" a="1"/>
  <c r="G397" i="57" s="1"/>
  <c r="G398" i="57" a="1"/>
  <c r="G398" i="57" s="1"/>
  <c r="Q17" i="54"/>
  <c r="R14" i="57"/>
  <c r="R13" i="57"/>
  <c r="R12" i="57"/>
  <c r="R11" i="57"/>
  <c r="R10" i="57"/>
  <c r="R9" i="57"/>
  <c r="R8" i="57"/>
  <c r="R7" i="57"/>
  <c r="R6" i="57"/>
  <c r="R5" i="57"/>
  <c r="R4" i="57"/>
  <c r="R3" i="57"/>
  <c r="D1" i="57"/>
  <c r="G213" i="27" a="1"/>
  <c r="G213" i="27" s="1"/>
  <c r="G214" i="27" a="1"/>
  <c r="G214" i="27" s="1"/>
  <c r="G215" i="27" a="1"/>
  <c r="G215" i="27" s="1"/>
  <c r="R14" i="27"/>
  <c r="R13" i="27"/>
  <c r="R12" i="27"/>
  <c r="R11" i="27"/>
  <c r="R10" i="27"/>
  <c r="R9" i="27"/>
  <c r="R8" i="27"/>
  <c r="R7" i="27"/>
  <c r="R6" i="27"/>
  <c r="R5" i="27"/>
  <c r="R4" i="27"/>
  <c r="R3" i="27"/>
  <c r="D1" i="27"/>
  <c r="G39" i="10" a="1"/>
  <c r="G39" i="10" s="1"/>
  <c r="G40" i="10" a="1"/>
  <c r="G40" i="10" s="1"/>
  <c r="G41" i="10" a="1"/>
  <c r="G41" i="10" s="1"/>
  <c r="G42" i="10" a="1"/>
  <c r="G42" i="10" s="1"/>
  <c r="G43" i="10" a="1"/>
  <c r="G43" i="10" s="1"/>
  <c r="G44" i="10" a="1"/>
  <c r="G44" i="10" s="1"/>
  <c r="G45" i="10" a="1"/>
  <c r="G45" i="10" s="1"/>
  <c r="G46" i="10" a="1"/>
  <c r="G46" i="10" s="1"/>
  <c r="G47" i="10" a="1"/>
  <c r="G47" i="10" s="1"/>
  <c r="G48" i="10" a="1"/>
  <c r="G48" i="10" s="1"/>
  <c r="G49" i="10" a="1"/>
  <c r="G49" i="10" s="1"/>
  <c r="G50" i="10" a="1"/>
  <c r="G50" i="10" s="1"/>
  <c r="G51" i="10" a="1"/>
  <c r="G51" i="10" s="1"/>
  <c r="G52" i="10" a="1"/>
  <c r="G52" i="10" s="1"/>
  <c r="G53" i="10" a="1"/>
  <c r="G53" i="10" s="1"/>
  <c r="G54" i="10" a="1"/>
  <c r="G54" i="10" s="1"/>
  <c r="G55" i="10" a="1"/>
  <c r="G55" i="10" s="1"/>
  <c r="G56" i="10" a="1"/>
  <c r="G56" i="10" s="1"/>
  <c r="G57" i="10" a="1"/>
  <c r="G57" i="10" s="1"/>
  <c r="G58" i="10" a="1"/>
  <c r="G58" i="10" s="1"/>
  <c r="G59" i="10" a="1"/>
  <c r="G59" i="10" s="1"/>
  <c r="G60" i="10" a="1"/>
  <c r="G60" i="10" s="1"/>
  <c r="G61" i="10" a="1"/>
  <c r="G61" i="10" s="1"/>
  <c r="G62" i="10" a="1"/>
  <c r="G62" i="10" s="1"/>
  <c r="G63" i="10" a="1"/>
  <c r="G63" i="10" s="1"/>
  <c r="G64" i="10" a="1"/>
  <c r="G64" i="10" s="1"/>
  <c r="G65" i="10" a="1"/>
  <c r="G65" i="10" s="1"/>
  <c r="G66" i="10" a="1"/>
  <c r="G66" i="10" s="1"/>
  <c r="G67" i="10" a="1"/>
  <c r="G67" i="10" s="1"/>
  <c r="G68" i="10" a="1"/>
  <c r="G68" i="10" s="1"/>
  <c r="G69" i="10" a="1"/>
  <c r="G69" i="10" s="1"/>
  <c r="G70" i="10" a="1"/>
  <c r="G70" i="10" s="1"/>
  <c r="G71" i="10" a="1"/>
  <c r="G71" i="10" s="1"/>
  <c r="G72" i="10" a="1"/>
  <c r="G72" i="10" s="1"/>
  <c r="G73" i="10" a="1"/>
  <c r="G73" i="10" s="1"/>
  <c r="G74" i="10" a="1"/>
  <c r="G74" i="10" s="1"/>
  <c r="G75" i="10" a="1"/>
  <c r="G75" i="10" s="1"/>
  <c r="G76" i="10" a="1"/>
  <c r="G76" i="10" s="1"/>
  <c r="G77" i="10" a="1"/>
  <c r="G77" i="10" s="1"/>
  <c r="G78" i="10" a="1"/>
  <c r="G78" i="10" s="1"/>
  <c r="G79" i="10" a="1"/>
  <c r="G79" i="10" s="1"/>
  <c r="G80" i="10" a="1"/>
  <c r="G80" i="10" s="1"/>
  <c r="G81" i="10" a="1"/>
  <c r="G81" i="10" s="1"/>
  <c r="G82" i="10" a="1"/>
  <c r="G82" i="10" s="1"/>
  <c r="G83" i="10" a="1"/>
  <c r="G83" i="10" s="1"/>
  <c r="G84" i="10" a="1"/>
  <c r="G84" i="10" s="1"/>
  <c r="G85" i="10" a="1"/>
  <c r="G85" i="10" s="1"/>
  <c r="G86" i="10" a="1"/>
  <c r="G86" i="10" s="1"/>
  <c r="G87" i="10" a="1"/>
  <c r="G87" i="10" s="1"/>
  <c r="G88" i="10" a="1"/>
  <c r="G88" i="10" s="1"/>
  <c r="G89" i="10" a="1"/>
  <c r="G89" i="10" s="1"/>
  <c r="G90" i="10" a="1"/>
  <c r="G90" i="10" s="1"/>
  <c r="G91" i="10" a="1"/>
  <c r="G91" i="10" s="1"/>
  <c r="G92" i="10" a="1"/>
  <c r="G92" i="10" s="1"/>
  <c r="G93" i="10" a="1"/>
  <c r="G93" i="10" s="1"/>
  <c r="G94" i="10" a="1"/>
  <c r="G94" i="10" s="1"/>
  <c r="G95" i="10" a="1"/>
  <c r="G95" i="10" s="1"/>
  <c r="G96" i="10" a="1"/>
  <c r="G96" i="10" s="1"/>
  <c r="G97" i="10" a="1"/>
  <c r="G97" i="10" s="1"/>
  <c r="G98" i="10" a="1"/>
  <c r="G98" i="10" s="1"/>
  <c r="G99" i="10" a="1"/>
  <c r="G99" i="10" s="1"/>
  <c r="G100" i="10" a="1"/>
  <c r="G100" i="10" s="1"/>
  <c r="G101" i="10" a="1"/>
  <c r="G101" i="10" s="1"/>
  <c r="G102" i="10" a="1"/>
  <c r="G102" i="10" s="1"/>
  <c r="G103" i="10" a="1"/>
  <c r="G103" i="10" s="1"/>
  <c r="G104" i="10" a="1"/>
  <c r="G104" i="10" s="1"/>
  <c r="G105" i="10" a="1"/>
  <c r="G105" i="10" s="1"/>
  <c r="G106" i="10" a="1"/>
  <c r="G106" i="10" s="1"/>
  <c r="G107" i="10" a="1"/>
  <c r="G107" i="10" s="1"/>
  <c r="G108" i="10" a="1"/>
  <c r="G108" i="10" s="1"/>
  <c r="G109" i="10" a="1"/>
  <c r="G109" i="10" s="1"/>
  <c r="G110" i="10" a="1"/>
  <c r="G110" i="10" s="1"/>
  <c r="G111" i="10" a="1"/>
  <c r="G111" i="10" s="1"/>
  <c r="G112" i="10" a="1"/>
  <c r="G112" i="10" s="1"/>
  <c r="G113" i="10" a="1"/>
  <c r="G113" i="10" s="1"/>
  <c r="G114" i="10" a="1"/>
  <c r="G114" i="10" s="1"/>
  <c r="G115" i="10" a="1"/>
  <c r="G115" i="10" s="1"/>
  <c r="G116" i="10" a="1"/>
  <c r="G116" i="10" s="1"/>
  <c r="G117" i="10" a="1"/>
  <c r="G117" i="10" s="1"/>
  <c r="G118" i="10" a="1"/>
  <c r="G118" i="10" s="1"/>
  <c r="G119" i="10" a="1"/>
  <c r="G119" i="10" s="1"/>
  <c r="G120" i="10" a="1"/>
  <c r="G120" i="10" s="1"/>
  <c r="G121" i="10" a="1"/>
  <c r="G121" i="10" s="1"/>
  <c r="G122" i="10" a="1"/>
  <c r="G122" i="10" s="1"/>
  <c r="G123" i="10" a="1"/>
  <c r="G123" i="10" s="1"/>
  <c r="G124" i="10" a="1"/>
  <c r="G124" i="10" s="1"/>
  <c r="G125" i="10" a="1"/>
  <c r="G125" i="10" s="1"/>
  <c r="G126" i="10" a="1"/>
  <c r="G126" i="10" s="1"/>
  <c r="G127" i="10" a="1"/>
  <c r="G127" i="10" s="1"/>
  <c r="G128" i="10" a="1"/>
  <c r="G128" i="10" s="1"/>
  <c r="G129" i="10" a="1"/>
  <c r="G129" i="10" s="1"/>
  <c r="G130" i="10" a="1"/>
  <c r="G130" i="10" s="1"/>
  <c r="G131" i="10" a="1"/>
  <c r="G131" i="10" s="1"/>
  <c r="G132" i="10" a="1"/>
  <c r="G132" i="10" s="1"/>
  <c r="G133" i="10" a="1"/>
  <c r="G133" i="10" s="1"/>
  <c r="G134" i="10" a="1"/>
  <c r="G134" i="10" s="1"/>
  <c r="G135" i="10" a="1"/>
  <c r="G135" i="10" s="1"/>
  <c r="G136" i="10" a="1"/>
  <c r="G136" i="10" s="1"/>
  <c r="G137" i="10" a="1"/>
  <c r="G137" i="10" s="1"/>
  <c r="G138" i="10" a="1"/>
  <c r="G138" i="10" s="1"/>
  <c r="G139" i="10" a="1"/>
  <c r="G139" i="10" s="1"/>
  <c r="G140" i="10" a="1"/>
  <c r="G140" i="10" s="1"/>
  <c r="G141" i="10" a="1"/>
  <c r="G141" i="10" s="1"/>
  <c r="G142" i="10" a="1"/>
  <c r="G142" i="10" s="1"/>
  <c r="G143" i="10" a="1"/>
  <c r="G143" i="10" s="1"/>
  <c r="G144" i="10" a="1"/>
  <c r="G144" i="10" s="1"/>
  <c r="G145" i="10" a="1"/>
  <c r="G145" i="10" s="1"/>
  <c r="G146" i="10" a="1"/>
  <c r="G146" i="10" s="1"/>
  <c r="G147" i="10" a="1"/>
  <c r="G147" i="10" s="1"/>
  <c r="G148" i="10" a="1"/>
  <c r="G148" i="10" s="1"/>
  <c r="G149" i="10" a="1"/>
  <c r="G149" i="10" s="1"/>
  <c r="G150" i="10" a="1"/>
  <c r="G150" i="10" s="1"/>
  <c r="G151" i="10" a="1"/>
  <c r="G151" i="10" s="1"/>
  <c r="G152" i="10" a="1"/>
  <c r="G152" i="10" s="1"/>
  <c r="G153" i="10" a="1"/>
  <c r="G153" i="10" s="1"/>
  <c r="G154" i="10" a="1"/>
  <c r="G154" i="10" s="1"/>
  <c r="G155" i="10" a="1"/>
  <c r="G155" i="10" s="1"/>
  <c r="G156" i="10" a="1"/>
  <c r="G156" i="10" s="1"/>
  <c r="G157" i="10" a="1"/>
  <c r="G157" i="10" s="1"/>
  <c r="G158" i="10" a="1"/>
  <c r="G158" i="10" s="1"/>
  <c r="G159" i="10" a="1"/>
  <c r="G159" i="10" s="1"/>
  <c r="G160" i="10" a="1"/>
  <c r="G160" i="10" s="1"/>
  <c r="G161" i="10" a="1"/>
  <c r="G161" i="10" s="1"/>
  <c r="G162" i="10" a="1"/>
  <c r="G162" i="10" s="1"/>
  <c r="G163" i="10" a="1"/>
  <c r="G163" i="10" s="1"/>
  <c r="G164" i="10" a="1"/>
  <c r="G164" i="10" s="1"/>
  <c r="G165" i="10" a="1"/>
  <c r="G165" i="10" s="1"/>
  <c r="G166" i="10" a="1"/>
  <c r="G166" i="10" s="1"/>
  <c r="G167" i="10" a="1"/>
  <c r="G167" i="10" s="1"/>
  <c r="G168" i="10" a="1"/>
  <c r="G168" i="10" s="1"/>
  <c r="G169" i="10" a="1"/>
  <c r="G169" i="10" s="1"/>
  <c r="G170" i="10" a="1"/>
  <c r="G170" i="10" s="1"/>
  <c r="G171" i="10" a="1"/>
  <c r="G171" i="10" s="1"/>
  <c r="G172" i="10" a="1"/>
  <c r="G172" i="10" s="1"/>
  <c r="G173" i="10" a="1"/>
  <c r="G173" i="10" s="1"/>
  <c r="G174" i="10" a="1"/>
  <c r="G174" i="10" s="1"/>
  <c r="G175" i="10" a="1"/>
  <c r="G175" i="10" s="1"/>
  <c r="G176" i="10" a="1"/>
  <c r="G176" i="10" s="1"/>
  <c r="G177" i="10" a="1"/>
  <c r="G177" i="10" s="1"/>
  <c r="G178" i="10" a="1"/>
  <c r="G178" i="10" s="1"/>
  <c r="G179" i="10" a="1"/>
  <c r="G179" i="10" s="1"/>
  <c r="G180" i="10" a="1"/>
  <c r="G180" i="10" s="1"/>
  <c r="G181" i="10" a="1"/>
  <c r="G181" i="10" s="1"/>
  <c r="G182" i="10" a="1"/>
  <c r="G182" i="10" s="1"/>
  <c r="G183" i="10" a="1"/>
  <c r="G183" i="10" s="1"/>
  <c r="G184" i="10" a="1"/>
  <c r="G184" i="10" s="1"/>
  <c r="G185" i="10" a="1"/>
  <c r="G185" i="10" s="1"/>
  <c r="G186" i="10" a="1"/>
  <c r="G186" i="10" s="1"/>
  <c r="G187" i="10" a="1"/>
  <c r="G187" i="10" s="1"/>
  <c r="G188" i="10" a="1"/>
  <c r="G188" i="10" s="1"/>
  <c r="G189" i="10" a="1"/>
  <c r="G189" i="10" s="1"/>
  <c r="G190" i="10" a="1"/>
  <c r="G190" i="10" s="1"/>
  <c r="G191" i="10" a="1"/>
  <c r="G191" i="10" s="1"/>
  <c r="G192" i="10" a="1"/>
  <c r="G192" i="10" s="1"/>
  <c r="G193" i="10" a="1"/>
  <c r="G193" i="10" s="1"/>
  <c r="G194" i="10" a="1"/>
  <c r="G194" i="10" s="1"/>
  <c r="G195" i="10" a="1"/>
  <c r="G195" i="10" s="1"/>
  <c r="G196" i="10" a="1"/>
  <c r="G196" i="10" s="1"/>
  <c r="G197" i="10" a="1"/>
  <c r="G197" i="10" s="1"/>
  <c r="Q21" i="9"/>
  <c r="Q22" i="9"/>
  <c r="Q23" i="9"/>
  <c r="Q24" i="9"/>
  <c r="Q25" i="9"/>
  <c r="Q26" i="9"/>
  <c r="Q27" i="9"/>
  <c r="Q20" i="9"/>
  <c r="R17" i="9"/>
  <c r="R21" i="9" s="1"/>
  <c r="F1379" i="65" s="1"/>
  <c r="D1" i="10"/>
  <c r="R14" i="10"/>
  <c r="R13" i="10"/>
  <c r="R12" i="10"/>
  <c r="R11" i="10"/>
  <c r="R10" i="10"/>
  <c r="R9" i="10"/>
  <c r="R8" i="10"/>
  <c r="R7" i="10"/>
  <c r="R6" i="10"/>
  <c r="R5" i="10"/>
  <c r="R4" i="10"/>
  <c r="R3" i="10"/>
  <c r="G21" i="6" a="1"/>
  <c r="G21" i="6" s="1"/>
  <c r="G22" i="6" a="1"/>
  <c r="G22" i="6" s="1"/>
  <c r="G23" i="6" a="1"/>
  <c r="G23" i="6" s="1"/>
  <c r="G24" i="6" a="1"/>
  <c r="G24" i="6" s="1"/>
  <c r="G25" i="6" a="1"/>
  <c r="G25" i="6" s="1"/>
  <c r="G26" i="6" a="1"/>
  <c r="G26" i="6" s="1"/>
  <c r="G27" i="6" a="1"/>
  <c r="G27" i="6" s="1"/>
  <c r="G28" i="6" a="1"/>
  <c r="G28" i="6" s="1"/>
  <c r="G29" i="6" a="1"/>
  <c r="G29" i="6" s="1"/>
  <c r="G30" i="6" a="1"/>
  <c r="G30" i="6" s="1"/>
  <c r="G31" i="6" a="1"/>
  <c r="G31" i="6" s="1"/>
  <c r="G32" i="6" a="1"/>
  <c r="G32" i="6" s="1"/>
  <c r="G33" i="6" a="1"/>
  <c r="G33" i="6" s="1"/>
  <c r="G34" i="6" a="1"/>
  <c r="G34" i="6" s="1"/>
  <c r="G35" i="6" a="1"/>
  <c r="G35" i="6" s="1"/>
  <c r="G36" i="6" a="1"/>
  <c r="G36" i="6" s="1"/>
  <c r="G37" i="6" a="1"/>
  <c r="G37" i="6" s="1"/>
  <c r="G38" i="6" a="1"/>
  <c r="G38" i="6" s="1"/>
  <c r="G39" i="6" a="1"/>
  <c r="G39" i="6" s="1"/>
  <c r="G40" i="6" a="1"/>
  <c r="G40" i="6" s="1"/>
  <c r="G41" i="6" a="1"/>
  <c r="G41" i="6" s="1"/>
  <c r="G42" i="6" a="1"/>
  <c r="G42" i="6" s="1"/>
  <c r="G43" i="6" a="1"/>
  <c r="G43" i="6" s="1"/>
  <c r="G44" i="6" a="1"/>
  <c r="G44" i="6" s="1"/>
  <c r="G45" i="6" a="1"/>
  <c r="G45" i="6" s="1"/>
  <c r="G46" i="6" a="1"/>
  <c r="G46" i="6" s="1"/>
  <c r="G47" i="6" a="1"/>
  <c r="G47" i="6" s="1"/>
  <c r="G48" i="6" a="1"/>
  <c r="G48" i="6" s="1"/>
  <c r="G49" i="6" a="1"/>
  <c r="G49" i="6" s="1"/>
  <c r="G50" i="6" a="1"/>
  <c r="G50" i="6" s="1"/>
  <c r="G20" i="6" a="1"/>
  <c r="G20" i="6" s="1"/>
  <c r="D1" i="6"/>
  <c r="R14" i="6"/>
  <c r="R13" i="6"/>
  <c r="R12" i="6"/>
  <c r="R11" i="6"/>
  <c r="R10" i="6"/>
  <c r="R9" i="6"/>
  <c r="R8" i="6"/>
  <c r="R7" i="6"/>
  <c r="R6" i="6"/>
  <c r="R5" i="6"/>
  <c r="R4" i="6"/>
  <c r="R3" i="6"/>
  <c r="B7" i="6"/>
  <c r="R18" i="5"/>
  <c r="S18" i="5"/>
  <c r="T18" i="5"/>
  <c r="U18" i="5"/>
  <c r="V18" i="5"/>
  <c r="W18" i="5"/>
  <c r="X18" i="5"/>
  <c r="Y18" i="5"/>
  <c r="Z18" i="5"/>
  <c r="AA18" i="5"/>
  <c r="AB18" i="5"/>
  <c r="Q18" i="5"/>
  <c r="G21" i="19" a="1"/>
  <c r="G21" i="19" s="1"/>
  <c r="G22" i="19" a="1"/>
  <c r="G22" i="19" s="1"/>
  <c r="G23" i="19" a="1"/>
  <c r="G23" i="19" s="1"/>
  <c r="G24" i="19" a="1"/>
  <c r="G24" i="19" s="1"/>
  <c r="G25" i="19" a="1"/>
  <c r="G25" i="19" s="1"/>
  <c r="G26" i="19" a="1"/>
  <c r="G26" i="19" s="1"/>
  <c r="G27" i="19" a="1"/>
  <c r="G27" i="19" s="1"/>
  <c r="G28" i="19" a="1"/>
  <c r="G28" i="19" s="1"/>
  <c r="G29" i="19" a="1"/>
  <c r="G29" i="19" s="1"/>
  <c r="G30" i="19" a="1"/>
  <c r="G30" i="19" s="1"/>
  <c r="G31" i="19" a="1"/>
  <c r="G31" i="19" s="1"/>
  <c r="G32" i="19" a="1"/>
  <c r="G32" i="19" s="1"/>
  <c r="G33" i="19" a="1"/>
  <c r="G33" i="19" s="1"/>
  <c r="G34" i="19" a="1"/>
  <c r="G34" i="19" s="1"/>
  <c r="G35" i="19" a="1"/>
  <c r="G35" i="19" s="1"/>
  <c r="G36" i="19" a="1"/>
  <c r="G36" i="19" s="1"/>
  <c r="G37" i="19" a="1"/>
  <c r="G37" i="19" s="1"/>
  <c r="G38" i="19" a="1"/>
  <c r="G38" i="19" s="1"/>
  <c r="G39" i="19" a="1"/>
  <c r="G39" i="19" s="1"/>
  <c r="G40" i="19" a="1"/>
  <c r="G40" i="19" s="1"/>
  <c r="G41" i="19" a="1"/>
  <c r="G41" i="19" s="1"/>
  <c r="G42" i="19" a="1"/>
  <c r="G42" i="19" s="1"/>
  <c r="G43" i="19" a="1"/>
  <c r="G43" i="19" s="1"/>
  <c r="G44" i="19" a="1"/>
  <c r="G44" i="19" s="1"/>
  <c r="G45" i="19" a="1"/>
  <c r="G45" i="19" s="1"/>
  <c r="G46" i="19" a="1"/>
  <c r="G46" i="19" s="1"/>
  <c r="G47" i="19" a="1"/>
  <c r="G47" i="19" s="1"/>
  <c r="G48" i="19" a="1"/>
  <c r="G48" i="19" s="1"/>
  <c r="G49" i="19" a="1"/>
  <c r="G49" i="19" s="1"/>
  <c r="G50" i="19" a="1"/>
  <c r="G50" i="19" s="1"/>
  <c r="G51" i="19" a="1"/>
  <c r="G51" i="19" s="1"/>
  <c r="G52" i="19" a="1"/>
  <c r="G52" i="19" s="1"/>
  <c r="G53" i="19" a="1"/>
  <c r="G53" i="19" s="1"/>
  <c r="G54" i="19" a="1"/>
  <c r="G54" i="19" s="1"/>
  <c r="G55" i="19" a="1"/>
  <c r="G55" i="19" s="1"/>
  <c r="G56" i="19" a="1"/>
  <c r="G56" i="19" s="1"/>
  <c r="G57" i="19" a="1"/>
  <c r="G57" i="19" s="1"/>
  <c r="G58" i="19" a="1"/>
  <c r="G58" i="19" s="1"/>
  <c r="G59" i="19" a="1"/>
  <c r="G59" i="19" s="1"/>
  <c r="G60" i="19" a="1"/>
  <c r="G60" i="19" s="1"/>
  <c r="G61" i="19" a="1"/>
  <c r="G61" i="19" s="1"/>
  <c r="G62" i="19" a="1"/>
  <c r="G62" i="19" s="1"/>
  <c r="G63" i="19" a="1"/>
  <c r="G63" i="19" s="1"/>
  <c r="G64" i="19" a="1"/>
  <c r="G64" i="19" s="1"/>
  <c r="G65" i="19" a="1"/>
  <c r="G65" i="19" s="1"/>
  <c r="G66" i="19" a="1"/>
  <c r="G66" i="19" s="1"/>
  <c r="G67" i="19" a="1"/>
  <c r="G67" i="19" s="1"/>
  <c r="G68" i="19" a="1"/>
  <c r="G68" i="19" s="1"/>
  <c r="G69" i="19" a="1"/>
  <c r="G69" i="19" s="1"/>
  <c r="G70" i="19" a="1"/>
  <c r="G70" i="19" s="1"/>
  <c r="G71" i="19" a="1"/>
  <c r="G71" i="19" s="1"/>
  <c r="G72" i="19" a="1"/>
  <c r="G72" i="19" s="1"/>
  <c r="G73" i="19" a="1"/>
  <c r="G73" i="19" s="1"/>
  <c r="G74" i="19" a="1"/>
  <c r="G74" i="19" s="1"/>
  <c r="G75" i="19" a="1"/>
  <c r="G75" i="19" s="1"/>
  <c r="G76" i="19" a="1"/>
  <c r="G76" i="19" s="1"/>
  <c r="G77" i="19" a="1"/>
  <c r="G77" i="19" s="1"/>
  <c r="G78" i="19" a="1"/>
  <c r="G78" i="19" s="1"/>
  <c r="G79" i="19" a="1"/>
  <c r="G79" i="19" s="1"/>
  <c r="G80" i="19" a="1"/>
  <c r="G80" i="19" s="1"/>
  <c r="G81" i="19" a="1"/>
  <c r="G81" i="19" s="1"/>
  <c r="G82" i="19" a="1"/>
  <c r="G82" i="19" s="1"/>
  <c r="G83" i="19" a="1"/>
  <c r="G83" i="19" s="1"/>
  <c r="G84" i="19" a="1"/>
  <c r="G84" i="19" s="1"/>
  <c r="G85" i="19" a="1"/>
  <c r="G85" i="19" s="1"/>
  <c r="G86" i="19" a="1"/>
  <c r="G86" i="19" s="1"/>
  <c r="G87" i="19" a="1"/>
  <c r="G87" i="19" s="1"/>
  <c r="G88" i="19" a="1"/>
  <c r="G88" i="19" s="1"/>
  <c r="G89" i="19" a="1"/>
  <c r="G89" i="19" s="1"/>
  <c r="G90" i="19" a="1"/>
  <c r="G90" i="19" s="1"/>
  <c r="G91" i="19" a="1"/>
  <c r="G91" i="19" s="1"/>
  <c r="G92" i="19" a="1"/>
  <c r="G92" i="19" s="1"/>
  <c r="G93" i="19" a="1"/>
  <c r="G93" i="19" s="1"/>
  <c r="G94" i="19" a="1"/>
  <c r="G94" i="19" s="1"/>
  <c r="G95" i="19" a="1"/>
  <c r="G95" i="19" s="1"/>
  <c r="G96" i="19" a="1"/>
  <c r="G96" i="19" s="1"/>
  <c r="G97" i="19" a="1"/>
  <c r="G97" i="19" s="1"/>
  <c r="G98" i="19" a="1"/>
  <c r="G98" i="19" s="1"/>
  <c r="G99" i="19" a="1"/>
  <c r="G99" i="19" s="1"/>
  <c r="G100" i="19" a="1"/>
  <c r="G100" i="19" s="1"/>
  <c r="G101" i="19" a="1"/>
  <c r="G101" i="19" s="1"/>
  <c r="G102" i="19" a="1"/>
  <c r="G102" i="19" s="1"/>
  <c r="G103" i="19" a="1"/>
  <c r="G103" i="19" s="1"/>
  <c r="G104" i="19" a="1"/>
  <c r="G104" i="19" s="1"/>
  <c r="G105" i="19" a="1"/>
  <c r="G105" i="19" s="1"/>
  <c r="G106" i="19" a="1"/>
  <c r="G106" i="19" s="1"/>
  <c r="G107" i="19" a="1"/>
  <c r="G107" i="19" s="1"/>
  <c r="G108" i="19" a="1"/>
  <c r="G108" i="19" s="1"/>
  <c r="G109" i="19" a="1"/>
  <c r="G109" i="19" s="1"/>
  <c r="G110" i="19" a="1"/>
  <c r="G110" i="19" s="1"/>
  <c r="G111" i="19" a="1"/>
  <c r="G111" i="19" s="1"/>
  <c r="G112" i="19" a="1"/>
  <c r="G112" i="19" s="1"/>
  <c r="G113" i="19" a="1"/>
  <c r="G113" i="19" s="1"/>
  <c r="G114" i="19" a="1"/>
  <c r="G114" i="19" s="1"/>
  <c r="G115" i="19" a="1"/>
  <c r="G115" i="19" s="1"/>
  <c r="G116" i="19" a="1"/>
  <c r="G116" i="19" s="1"/>
  <c r="G117" i="19" a="1"/>
  <c r="G117" i="19" s="1"/>
  <c r="G118" i="19" a="1"/>
  <c r="G118" i="19" s="1"/>
  <c r="G119" i="19" a="1"/>
  <c r="G119" i="19" s="1"/>
  <c r="G120" i="19" a="1"/>
  <c r="G120" i="19" s="1"/>
  <c r="G121" i="19" a="1"/>
  <c r="G121" i="19" s="1"/>
  <c r="G122" i="19" a="1"/>
  <c r="G122" i="19" s="1"/>
  <c r="G123" i="19" a="1"/>
  <c r="G123" i="19" s="1"/>
  <c r="G124" i="19" a="1"/>
  <c r="G124" i="19" s="1"/>
  <c r="G125" i="19" a="1"/>
  <c r="G125" i="19" s="1"/>
  <c r="G126" i="19" a="1"/>
  <c r="G126" i="19" s="1"/>
  <c r="G127" i="19" a="1"/>
  <c r="G127" i="19" s="1"/>
  <c r="G128" i="19" a="1"/>
  <c r="G128" i="19" s="1"/>
  <c r="G129" i="19" a="1"/>
  <c r="G129" i="19" s="1"/>
  <c r="G130" i="19" a="1"/>
  <c r="G130" i="19" s="1"/>
  <c r="G131" i="19" a="1"/>
  <c r="G131" i="19" s="1"/>
  <c r="G132" i="19" a="1"/>
  <c r="G132" i="19" s="1"/>
  <c r="G133" i="19" a="1"/>
  <c r="G133" i="19" s="1"/>
  <c r="G134" i="19" a="1"/>
  <c r="G134" i="19" s="1"/>
  <c r="G135" i="19" a="1"/>
  <c r="G135" i="19" s="1"/>
  <c r="G136" i="19" a="1"/>
  <c r="G136" i="19" s="1"/>
  <c r="G137" i="19" a="1"/>
  <c r="G137" i="19" s="1"/>
  <c r="G138" i="19" a="1"/>
  <c r="G138" i="19" s="1"/>
  <c r="G139" i="19" a="1"/>
  <c r="G139" i="19" s="1"/>
  <c r="G140" i="19" a="1"/>
  <c r="G140" i="19" s="1"/>
  <c r="G141" i="19" a="1"/>
  <c r="G141" i="19" s="1"/>
  <c r="G142" i="19" a="1"/>
  <c r="G142" i="19" s="1"/>
  <c r="G143" i="19" a="1"/>
  <c r="G143" i="19" s="1"/>
  <c r="G144" i="19" a="1"/>
  <c r="G144" i="19" s="1"/>
  <c r="G145" i="19" a="1"/>
  <c r="G145" i="19" s="1"/>
  <c r="G146" i="19" a="1"/>
  <c r="G146" i="19" s="1"/>
  <c r="G147" i="19" a="1"/>
  <c r="G147" i="19" s="1"/>
  <c r="G148" i="19" a="1"/>
  <c r="G148" i="19" s="1"/>
  <c r="G149" i="19" a="1"/>
  <c r="G149" i="19" s="1"/>
  <c r="G150" i="19" a="1"/>
  <c r="G150" i="19" s="1"/>
  <c r="G151" i="19" a="1"/>
  <c r="G151" i="19" s="1"/>
  <c r="G152" i="19" a="1"/>
  <c r="G152" i="19" s="1"/>
  <c r="G153" i="19" a="1"/>
  <c r="G153" i="19" s="1"/>
  <c r="G154" i="19" a="1"/>
  <c r="G154" i="19" s="1"/>
  <c r="G155" i="19" a="1"/>
  <c r="G155" i="19" s="1"/>
  <c r="G156" i="19" a="1"/>
  <c r="G156" i="19" s="1"/>
  <c r="G157" i="19" a="1"/>
  <c r="G157" i="19" s="1"/>
  <c r="G158" i="19" a="1"/>
  <c r="G158" i="19" s="1"/>
  <c r="G159" i="19" a="1"/>
  <c r="G159" i="19" s="1"/>
  <c r="G160" i="19" a="1"/>
  <c r="G160" i="19" s="1"/>
  <c r="G161" i="19" a="1"/>
  <c r="G161" i="19" s="1"/>
  <c r="G162" i="19" a="1"/>
  <c r="G162" i="19" s="1"/>
  <c r="G163" i="19" a="1"/>
  <c r="G163" i="19" s="1"/>
  <c r="G164" i="19" a="1"/>
  <c r="G164" i="19" s="1"/>
  <c r="G165" i="19" a="1"/>
  <c r="G165" i="19" s="1"/>
  <c r="G166" i="19" a="1"/>
  <c r="G166" i="19" s="1"/>
  <c r="G167" i="19" a="1"/>
  <c r="G167" i="19" s="1"/>
  <c r="G168" i="19" a="1"/>
  <c r="G168" i="19" s="1"/>
  <c r="G169" i="19" a="1"/>
  <c r="G169" i="19" s="1"/>
  <c r="G170" i="19" a="1"/>
  <c r="G170" i="19" s="1"/>
  <c r="G171" i="19" a="1"/>
  <c r="G171" i="19" s="1"/>
  <c r="G172" i="19" a="1"/>
  <c r="G172" i="19" s="1"/>
  <c r="G173" i="19" a="1"/>
  <c r="G173" i="19" s="1"/>
  <c r="G174" i="19" a="1"/>
  <c r="G174" i="19" s="1"/>
  <c r="G175" i="19" a="1"/>
  <c r="G175" i="19" s="1"/>
  <c r="G176" i="19" a="1"/>
  <c r="G176" i="19" s="1"/>
  <c r="G177" i="19" a="1"/>
  <c r="G177" i="19" s="1"/>
  <c r="G178" i="19" a="1"/>
  <c r="G178" i="19" s="1"/>
  <c r="G179" i="19" a="1"/>
  <c r="G179" i="19" s="1"/>
  <c r="G180" i="19" a="1"/>
  <c r="G180" i="19" s="1"/>
  <c r="G181" i="19" a="1"/>
  <c r="G181" i="19" s="1"/>
  <c r="G182" i="19" a="1"/>
  <c r="G182" i="19" s="1"/>
  <c r="G183" i="19" a="1"/>
  <c r="G183" i="19" s="1"/>
  <c r="G184" i="19" a="1"/>
  <c r="G184" i="19" s="1"/>
  <c r="G185" i="19" a="1"/>
  <c r="G185" i="19" s="1"/>
  <c r="G186" i="19" a="1"/>
  <c r="G186" i="19" s="1"/>
  <c r="G187" i="19" a="1"/>
  <c r="G187" i="19" s="1"/>
  <c r="G188" i="19" a="1"/>
  <c r="G188" i="19" s="1"/>
  <c r="G189" i="19" a="1"/>
  <c r="G189" i="19" s="1"/>
  <c r="G190" i="19" a="1"/>
  <c r="G190" i="19" s="1"/>
  <c r="G191" i="19" a="1"/>
  <c r="G191" i="19" s="1"/>
  <c r="G192" i="19" a="1"/>
  <c r="G192" i="19" s="1"/>
  <c r="G193" i="19" a="1"/>
  <c r="G193" i="19" s="1"/>
  <c r="G194" i="19" a="1"/>
  <c r="G194" i="19" s="1"/>
  <c r="G195" i="19" a="1"/>
  <c r="G195" i="19" s="1"/>
  <c r="G196" i="19" a="1"/>
  <c r="G196" i="19" s="1"/>
  <c r="G197" i="19" a="1"/>
  <c r="G197" i="19" s="1"/>
  <c r="G198" i="19" a="1"/>
  <c r="G198" i="19" s="1"/>
  <c r="G199" i="19" a="1"/>
  <c r="G199" i="19" s="1"/>
  <c r="G200" i="19" a="1"/>
  <c r="G200" i="19" s="1"/>
  <c r="G201" i="19" a="1"/>
  <c r="G201" i="19" s="1"/>
  <c r="G202" i="19" a="1"/>
  <c r="G202" i="19" s="1"/>
  <c r="G203" i="19" a="1"/>
  <c r="G203" i="19" s="1"/>
  <c r="G204" i="19" a="1"/>
  <c r="G204" i="19" s="1"/>
  <c r="G205" i="19" a="1"/>
  <c r="G205" i="19" s="1"/>
  <c r="G206" i="19" a="1"/>
  <c r="G206" i="19" s="1"/>
  <c r="G207" i="19" a="1"/>
  <c r="G207" i="19" s="1"/>
  <c r="G208" i="19" a="1"/>
  <c r="G208" i="19" s="1"/>
  <c r="G209" i="19" a="1"/>
  <c r="G209" i="19" s="1"/>
  <c r="G210" i="19" a="1"/>
  <c r="G210" i="19" s="1"/>
  <c r="G211" i="19" a="1"/>
  <c r="G211" i="19" s="1"/>
  <c r="G212" i="19" a="1"/>
  <c r="G212" i="19" s="1"/>
  <c r="G213" i="19" a="1"/>
  <c r="G213" i="19" s="1"/>
  <c r="G214" i="19" a="1"/>
  <c r="G214" i="19" s="1"/>
  <c r="G215" i="19" a="1"/>
  <c r="G215" i="19" s="1"/>
  <c r="G216" i="19" a="1"/>
  <c r="G216" i="19" s="1"/>
  <c r="G217" i="19" a="1"/>
  <c r="G217" i="19" s="1"/>
  <c r="G218" i="19" a="1"/>
  <c r="G218" i="19" s="1"/>
  <c r="G219" i="19" a="1"/>
  <c r="G219" i="19" s="1"/>
  <c r="G220" i="19" a="1"/>
  <c r="G220" i="19" s="1"/>
  <c r="G221" i="19" a="1"/>
  <c r="G221" i="19" s="1"/>
  <c r="G222" i="19" a="1"/>
  <c r="G222" i="19" s="1"/>
  <c r="G223" i="19" a="1"/>
  <c r="G223" i="19" s="1"/>
  <c r="G224" i="19" a="1"/>
  <c r="G224" i="19" s="1"/>
  <c r="G225" i="19" a="1"/>
  <c r="G225" i="19" s="1"/>
  <c r="G226" i="19" a="1"/>
  <c r="G226" i="19" s="1"/>
  <c r="G227" i="19" a="1"/>
  <c r="G227" i="19" s="1"/>
  <c r="G228" i="19" a="1"/>
  <c r="G228" i="19" s="1"/>
  <c r="G229" i="19" a="1"/>
  <c r="G229" i="19" s="1"/>
  <c r="G230" i="19" a="1"/>
  <c r="G230" i="19" s="1"/>
  <c r="G231" i="19" a="1"/>
  <c r="G231" i="19" s="1"/>
  <c r="G232" i="19" a="1"/>
  <c r="G232" i="19" s="1"/>
  <c r="G233" i="19" a="1"/>
  <c r="G233" i="19" s="1"/>
  <c r="G234" i="19" a="1"/>
  <c r="G234" i="19" s="1"/>
  <c r="G235" i="19" a="1"/>
  <c r="G235" i="19" s="1"/>
  <c r="G236" i="19" a="1"/>
  <c r="G236" i="19" s="1"/>
  <c r="G237" i="19" a="1"/>
  <c r="G237" i="19" s="1"/>
  <c r="G238" i="19" a="1"/>
  <c r="G238" i="19" s="1"/>
  <c r="G239" i="19" a="1"/>
  <c r="G239" i="19" s="1"/>
  <c r="G240" i="19" a="1"/>
  <c r="G240" i="19" s="1"/>
  <c r="G241" i="19" a="1"/>
  <c r="G241" i="19" s="1"/>
  <c r="G242" i="19" a="1"/>
  <c r="G242" i="19" s="1"/>
  <c r="G243" i="19" a="1"/>
  <c r="G243" i="19" s="1"/>
  <c r="G244" i="19" a="1"/>
  <c r="G244" i="19" s="1"/>
  <c r="G245" i="19" a="1"/>
  <c r="G245" i="19" s="1"/>
  <c r="G246" i="19" a="1"/>
  <c r="G246" i="19" s="1"/>
  <c r="G247" i="19" a="1"/>
  <c r="G247" i="19" s="1"/>
  <c r="G248" i="19" a="1"/>
  <c r="G248" i="19" s="1"/>
  <c r="G249" i="19" a="1"/>
  <c r="G249" i="19" s="1"/>
  <c r="G250" i="19" a="1"/>
  <c r="G250" i="19" s="1"/>
  <c r="G251" i="19" a="1"/>
  <c r="G251" i="19" s="1"/>
  <c r="G252" i="19" a="1"/>
  <c r="G252" i="19" s="1"/>
  <c r="G253" i="19" a="1"/>
  <c r="G253" i="19" s="1"/>
  <c r="G254" i="19" a="1"/>
  <c r="G254" i="19" s="1"/>
  <c r="G255" i="19" a="1"/>
  <c r="G255" i="19" s="1"/>
  <c r="G256" i="19" a="1"/>
  <c r="G256" i="19" s="1"/>
  <c r="G257" i="19" a="1"/>
  <c r="G257" i="19" s="1"/>
  <c r="G258" i="19" a="1"/>
  <c r="G258" i="19" s="1"/>
  <c r="G259" i="19" a="1"/>
  <c r="G259" i="19" s="1"/>
  <c r="G260" i="19" a="1"/>
  <c r="G260" i="19" s="1"/>
  <c r="G261" i="19" a="1"/>
  <c r="G261" i="19" s="1"/>
  <c r="G262" i="19" a="1"/>
  <c r="G262" i="19" s="1"/>
  <c r="G263" i="19" a="1"/>
  <c r="G263" i="19" s="1"/>
  <c r="G264" i="19" a="1"/>
  <c r="G264" i="19" s="1"/>
  <c r="G265" i="19" a="1"/>
  <c r="G265" i="19" s="1"/>
  <c r="G266" i="19" a="1"/>
  <c r="G266" i="19" s="1"/>
  <c r="G267" i="19" a="1"/>
  <c r="G267" i="19" s="1"/>
  <c r="G268" i="19" a="1"/>
  <c r="G268" i="19" s="1"/>
  <c r="G269" i="19" a="1"/>
  <c r="G269" i="19" s="1"/>
  <c r="G270" i="19" a="1"/>
  <c r="G270" i="19" s="1"/>
  <c r="G271" i="19" a="1"/>
  <c r="G271" i="19" s="1"/>
  <c r="G272" i="19" a="1"/>
  <c r="G272" i="19" s="1"/>
  <c r="G273" i="19" a="1"/>
  <c r="G273" i="19" s="1"/>
  <c r="G274" i="19" a="1"/>
  <c r="G274" i="19" s="1"/>
  <c r="G275" i="19" a="1"/>
  <c r="G275" i="19" s="1"/>
  <c r="G276" i="19" a="1"/>
  <c r="G276" i="19" s="1"/>
  <c r="G277" i="19" a="1"/>
  <c r="G277" i="19" s="1"/>
  <c r="G278" i="19" a="1"/>
  <c r="G278" i="19" s="1"/>
  <c r="G279" i="19" a="1"/>
  <c r="G279" i="19" s="1"/>
  <c r="G280" i="19" a="1"/>
  <c r="G280" i="19" s="1"/>
  <c r="G281" i="19" a="1"/>
  <c r="G281" i="19" s="1"/>
  <c r="G282" i="19" a="1"/>
  <c r="G282" i="19" s="1"/>
  <c r="G283" i="19" a="1"/>
  <c r="G283" i="19" s="1"/>
  <c r="G284" i="19" a="1"/>
  <c r="G284" i="19" s="1"/>
  <c r="G285" i="19" a="1"/>
  <c r="G285" i="19" s="1"/>
  <c r="G286" i="19" a="1"/>
  <c r="G286" i="19" s="1"/>
  <c r="G287" i="19" a="1"/>
  <c r="G287" i="19" s="1"/>
  <c r="G288" i="19" a="1"/>
  <c r="G288" i="19" s="1"/>
  <c r="G289" i="19" a="1"/>
  <c r="G289" i="19" s="1"/>
  <c r="G290" i="19" a="1"/>
  <c r="G290" i="19" s="1"/>
  <c r="G291" i="19" a="1"/>
  <c r="G291" i="19" s="1"/>
  <c r="G292" i="19" a="1"/>
  <c r="G292" i="19" s="1"/>
  <c r="G293" i="19" a="1"/>
  <c r="G293" i="19" s="1"/>
  <c r="G294" i="19" a="1"/>
  <c r="G294" i="19" s="1"/>
  <c r="G295" i="19" a="1"/>
  <c r="G295" i="19" s="1"/>
  <c r="G296" i="19" a="1"/>
  <c r="G296" i="19" s="1"/>
  <c r="G297" i="19" a="1"/>
  <c r="G297" i="19" s="1"/>
  <c r="G298" i="19" a="1"/>
  <c r="G298" i="19" s="1"/>
  <c r="G299" i="19" a="1"/>
  <c r="G299" i="19" s="1"/>
  <c r="G300" i="19" a="1"/>
  <c r="G300" i="19" s="1"/>
  <c r="G301" i="19" a="1"/>
  <c r="G301" i="19" s="1"/>
  <c r="G302" i="19" a="1"/>
  <c r="G302" i="19" s="1"/>
  <c r="G303" i="19" a="1"/>
  <c r="G303" i="19" s="1"/>
  <c r="G304" i="19" a="1"/>
  <c r="G304" i="19" s="1"/>
  <c r="G305" i="19" a="1"/>
  <c r="G305" i="19" s="1"/>
  <c r="G306" i="19" a="1"/>
  <c r="G306" i="19" s="1"/>
  <c r="G307" i="19" a="1"/>
  <c r="G307" i="19" s="1"/>
  <c r="G308" i="19" a="1"/>
  <c r="G308" i="19" s="1"/>
  <c r="G309" i="19" a="1"/>
  <c r="G309" i="19" s="1"/>
  <c r="G310" i="19" a="1"/>
  <c r="G310" i="19" s="1"/>
  <c r="G311" i="19" a="1"/>
  <c r="G311" i="19" s="1"/>
  <c r="G312" i="19" a="1"/>
  <c r="G312" i="19" s="1"/>
  <c r="G313" i="19" a="1"/>
  <c r="G313" i="19" s="1"/>
  <c r="G314" i="19" a="1"/>
  <c r="G314" i="19" s="1"/>
  <c r="G315" i="19" a="1"/>
  <c r="G315" i="19" s="1"/>
  <c r="G316" i="19" a="1"/>
  <c r="G316" i="19" s="1"/>
  <c r="G317" i="19" a="1"/>
  <c r="G317" i="19" s="1"/>
  <c r="G318" i="19" a="1"/>
  <c r="G318" i="19" s="1"/>
  <c r="G319" i="19" a="1"/>
  <c r="G319" i="19" s="1"/>
  <c r="G320" i="19" a="1"/>
  <c r="G320" i="19" s="1"/>
  <c r="G321" i="19" a="1"/>
  <c r="G321" i="19" s="1"/>
  <c r="G322" i="19" a="1"/>
  <c r="G322" i="19" s="1"/>
  <c r="G323" i="19" a="1"/>
  <c r="G323" i="19" s="1"/>
  <c r="G324" i="19" a="1"/>
  <c r="G324" i="19" s="1"/>
  <c r="G325" i="19" a="1"/>
  <c r="G325" i="19" s="1"/>
  <c r="G326" i="19" a="1"/>
  <c r="G326" i="19" s="1"/>
  <c r="G327" i="19" a="1"/>
  <c r="G327" i="19" s="1"/>
  <c r="G328" i="19" a="1"/>
  <c r="G328" i="19" s="1"/>
  <c r="G329" i="19" a="1"/>
  <c r="G329" i="19" s="1"/>
  <c r="G330" i="19" a="1"/>
  <c r="G330" i="19" s="1"/>
  <c r="G331" i="19" a="1"/>
  <c r="G331" i="19" s="1"/>
  <c r="G332" i="19" a="1"/>
  <c r="G332" i="19" s="1"/>
  <c r="G333" i="19" a="1"/>
  <c r="G333" i="19" s="1"/>
  <c r="G334" i="19" a="1"/>
  <c r="G334" i="19" s="1"/>
  <c r="G335" i="19" a="1"/>
  <c r="G335" i="19" s="1"/>
  <c r="G336" i="19" a="1"/>
  <c r="G336" i="19" s="1"/>
  <c r="G337" i="19" a="1"/>
  <c r="G337" i="19" s="1"/>
  <c r="G338" i="19" a="1"/>
  <c r="G338" i="19" s="1"/>
  <c r="G339" i="19" a="1"/>
  <c r="G339" i="19" s="1"/>
  <c r="G340" i="19" a="1"/>
  <c r="G340" i="19" s="1"/>
  <c r="G341" i="19" a="1"/>
  <c r="G341" i="19" s="1"/>
  <c r="G342" i="19" a="1"/>
  <c r="G342" i="19" s="1"/>
  <c r="G343" i="19" a="1"/>
  <c r="G343" i="19" s="1"/>
  <c r="G344" i="19" a="1"/>
  <c r="G344" i="19" s="1"/>
  <c r="G345" i="19" a="1"/>
  <c r="G345" i="19" s="1"/>
  <c r="G346" i="19" a="1"/>
  <c r="G346" i="19" s="1"/>
  <c r="G347" i="19" a="1"/>
  <c r="G347" i="19" s="1"/>
  <c r="G348" i="19" a="1"/>
  <c r="G348" i="19" s="1"/>
  <c r="G349" i="19" a="1"/>
  <c r="G349" i="19" s="1"/>
  <c r="G350" i="19" a="1"/>
  <c r="G350" i="19" s="1"/>
  <c r="G351" i="19" a="1"/>
  <c r="G351" i="19" s="1"/>
  <c r="G352" i="19" a="1"/>
  <c r="G352" i="19" s="1"/>
  <c r="G353" i="19" a="1"/>
  <c r="G353" i="19" s="1"/>
  <c r="G354" i="19" a="1"/>
  <c r="G354" i="19" s="1"/>
  <c r="G355" i="19" a="1"/>
  <c r="G355" i="19" s="1"/>
  <c r="G356" i="19" a="1"/>
  <c r="G356" i="19" s="1"/>
  <c r="G357" i="19" a="1"/>
  <c r="G357" i="19" s="1"/>
  <c r="G358" i="19" a="1"/>
  <c r="G358" i="19" s="1"/>
  <c r="G359" i="19" a="1"/>
  <c r="G359" i="19" s="1"/>
  <c r="G360" i="19" a="1"/>
  <c r="G360" i="19" s="1"/>
  <c r="G361" i="19" a="1"/>
  <c r="G361" i="19" s="1"/>
  <c r="G362" i="19" a="1"/>
  <c r="G362" i="19" s="1"/>
  <c r="G363" i="19" a="1"/>
  <c r="G363" i="19" s="1"/>
  <c r="G364" i="19" a="1"/>
  <c r="G364" i="19" s="1"/>
  <c r="G365" i="19" a="1"/>
  <c r="G365" i="19" s="1"/>
  <c r="G366" i="19" a="1"/>
  <c r="G366" i="19" s="1"/>
  <c r="G367" i="19" a="1"/>
  <c r="G367" i="19" s="1"/>
  <c r="G368" i="19" a="1"/>
  <c r="G368" i="19" s="1"/>
  <c r="G369" i="19" a="1"/>
  <c r="G369" i="19" s="1"/>
  <c r="G370" i="19" a="1"/>
  <c r="G370" i="19" s="1"/>
  <c r="G371" i="19" a="1"/>
  <c r="G371" i="19" s="1"/>
  <c r="G372" i="19" a="1"/>
  <c r="G372" i="19" s="1"/>
  <c r="G373" i="19" a="1"/>
  <c r="G373" i="19" s="1"/>
  <c r="G374" i="19" a="1"/>
  <c r="G374" i="19" s="1"/>
  <c r="G375" i="19" a="1"/>
  <c r="G375" i="19" s="1"/>
  <c r="G376" i="19" a="1"/>
  <c r="G376" i="19" s="1"/>
  <c r="G377" i="19" a="1"/>
  <c r="G377" i="19" s="1"/>
  <c r="G378" i="19" a="1"/>
  <c r="G378" i="19" s="1"/>
  <c r="G379" i="19" a="1"/>
  <c r="G379" i="19" s="1"/>
  <c r="G380" i="19" a="1"/>
  <c r="G380" i="19" s="1"/>
  <c r="G381" i="19" a="1"/>
  <c r="G381" i="19" s="1"/>
  <c r="G382" i="19" a="1"/>
  <c r="G382" i="19" s="1"/>
  <c r="G383" i="19" a="1"/>
  <c r="G383" i="19" s="1"/>
  <c r="G384" i="19" a="1"/>
  <c r="G384" i="19" s="1"/>
  <c r="G385" i="19" a="1"/>
  <c r="G385" i="19" s="1"/>
  <c r="G386" i="19" a="1"/>
  <c r="G386" i="19" s="1"/>
  <c r="G387" i="19" a="1"/>
  <c r="G387" i="19" s="1"/>
  <c r="G388" i="19" a="1"/>
  <c r="G388" i="19" s="1"/>
  <c r="G389" i="19" a="1"/>
  <c r="G389" i="19" s="1"/>
  <c r="G390" i="19" a="1"/>
  <c r="G390" i="19" s="1"/>
  <c r="G391" i="19" a="1"/>
  <c r="G391" i="19" s="1"/>
  <c r="G392" i="19" a="1"/>
  <c r="G392" i="19" s="1"/>
  <c r="G393" i="19" a="1"/>
  <c r="G393" i="19" s="1"/>
  <c r="G394" i="19" a="1"/>
  <c r="G394" i="19" s="1"/>
  <c r="G395" i="19" a="1"/>
  <c r="G395" i="19" s="1"/>
  <c r="G396" i="19" a="1"/>
  <c r="G396" i="19" s="1"/>
  <c r="G397" i="19" a="1"/>
  <c r="G397" i="19" s="1"/>
  <c r="G398" i="19" a="1"/>
  <c r="G398" i="19" s="1"/>
  <c r="G399" i="19" a="1"/>
  <c r="G399" i="19" s="1"/>
  <c r="G400" i="19" a="1"/>
  <c r="G400" i="19" s="1"/>
  <c r="G401" i="19" a="1"/>
  <c r="G401" i="19" s="1"/>
  <c r="G402" i="19" a="1"/>
  <c r="G402" i="19" s="1"/>
  <c r="G403" i="19" a="1"/>
  <c r="G403" i="19" s="1"/>
  <c r="G404" i="19" a="1"/>
  <c r="G404" i="19" s="1"/>
  <c r="G405" i="19" a="1"/>
  <c r="G405" i="19" s="1"/>
  <c r="G406" i="19" a="1"/>
  <c r="G406" i="19" s="1"/>
  <c r="G407" i="19" a="1"/>
  <c r="G407" i="19" s="1"/>
  <c r="G408" i="19" a="1"/>
  <c r="G408" i="19" s="1"/>
  <c r="G409" i="19" a="1"/>
  <c r="G409" i="19" s="1"/>
  <c r="G410" i="19" a="1"/>
  <c r="G410" i="19" s="1"/>
  <c r="G411" i="19" a="1"/>
  <c r="G411" i="19" s="1"/>
  <c r="G412" i="19" a="1"/>
  <c r="G412" i="19" s="1"/>
  <c r="G413" i="19" a="1"/>
  <c r="G413" i="19" s="1"/>
  <c r="G414" i="19" a="1"/>
  <c r="G414" i="19" s="1"/>
  <c r="G415" i="19" a="1"/>
  <c r="G415" i="19" s="1"/>
  <c r="G416" i="19" a="1"/>
  <c r="G416" i="19" s="1"/>
  <c r="G417" i="19" a="1"/>
  <c r="G417" i="19" s="1"/>
  <c r="G418" i="19" a="1"/>
  <c r="G418" i="19" s="1"/>
  <c r="G419" i="19" a="1"/>
  <c r="G419" i="19" s="1"/>
  <c r="G420" i="19" a="1"/>
  <c r="G420" i="19" s="1"/>
  <c r="G421" i="19" a="1"/>
  <c r="G421" i="19" s="1"/>
  <c r="G422" i="19" a="1"/>
  <c r="G422" i="19" s="1"/>
  <c r="G423" i="19" a="1"/>
  <c r="G423" i="19" s="1"/>
  <c r="G424" i="19" a="1"/>
  <c r="G424" i="19" s="1"/>
  <c r="G425" i="19" a="1"/>
  <c r="G425" i="19" s="1"/>
  <c r="G426" i="19" a="1"/>
  <c r="G426" i="19" s="1"/>
  <c r="G427" i="19" a="1"/>
  <c r="G427" i="19" s="1"/>
  <c r="G428" i="19" a="1"/>
  <c r="G428" i="19" s="1"/>
  <c r="G429" i="19" a="1"/>
  <c r="G429" i="19" s="1"/>
  <c r="G430" i="19" a="1"/>
  <c r="G430" i="19" s="1"/>
  <c r="G20" i="19" a="1"/>
  <c r="G20" i="19" s="1"/>
  <c r="R18" i="18"/>
  <c r="B7" i="19" s="1" a="1"/>
  <c r="B7" i="19" s="1"/>
  <c r="S18" i="18"/>
  <c r="T18" i="18"/>
  <c r="U18" i="18"/>
  <c r="V18" i="18"/>
  <c r="W18" i="18"/>
  <c r="X18" i="18"/>
  <c r="Y18" i="18"/>
  <c r="Z18" i="18"/>
  <c r="AA18" i="18"/>
  <c r="AB18" i="18"/>
  <c r="Q18" i="18"/>
  <c r="R14" i="19"/>
  <c r="R13" i="19"/>
  <c r="R12" i="19"/>
  <c r="R11" i="19"/>
  <c r="R10" i="19"/>
  <c r="R9" i="19"/>
  <c r="R8" i="19"/>
  <c r="R7" i="19"/>
  <c r="R6" i="19"/>
  <c r="R5" i="19"/>
  <c r="R4" i="19"/>
  <c r="R3" i="19"/>
  <c r="D1" i="19"/>
  <c r="G21" i="17" a="1"/>
  <c r="G21" i="17" s="1"/>
  <c r="G22" i="17" a="1"/>
  <c r="G22" i="17" s="1"/>
  <c r="G23" i="17" a="1"/>
  <c r="G23" i="17" s="1"/>
  <c r="G24" i="17" a="1"/>
  <c r="G24" i="17" s="1"/>
  <c r="G25" i="17" a="1"/>
  <c r="G25" i="17" s="1"/>
  <c r="G26" i="17" a="1"/>
  <c r="G26" i="17" s="1"/>
  <c r="G27" i="17" a="1"/>
  <c r="G27" i="17" s="1"/>
  <c r="O240" i="25"/>
  <c r="O241" i="25"/>
  <c r="O242" i="25"/>
  <c r="O243" i="25"/>
  <c r="C240" i="25"/>
  <c r="C241" i="25"/>
  <c r="C242" i="25"/>
  <c r="C243" i="25"/>
  <c r="F239" i="25"/>
  <c r="F240" i="25"/>
  <c r="H240" i="25" s="1"/>
  <c r="F241" i="25"/>
  <c r="H241" i="25" s="1"/>
  <c r="F242" i="25"/>
  <c r="H242" i="25" s="1"/>
  <c r="F243" i="25"/>
  <c r="H243" i="25" s="1"/>
  <c r="G21" i="25" a="1"/>
  <c r="G21" i="25" s="1"/>
  <c r="G22" i="25" a="1"/>
  <c r="G22" i="25" s="1"/>
  <c r="G23" i="25" a="1"/>
  <c r="G23" i="25" s="1"/>
  <c r="G24" i="25" a="1"/>
  <c r="G24" i="25" s="1"/>
  <c r="G25" i="25" a="1"/>
  <c r="G25" i="25" s="1"/>
  <c r="G26" i="25" a="1"/>
  <c r="G26" i="25" s="1"/>
  <c r="G27" i="25" a="1"/>
  <c r="G27" i="25" s="1"/>
  <c r="G28" i="25" a="1"/>
  <c r="G28" i="25" s="1"/>
  <c r="G29" i="25" a="1"/>
  <c r="G29" i="25" s="1"/>
  <c r="G30" i="25" a="1"/>
  <c r="G30" i="25" s="1"/>
  <c r="G31" i="25" a="1"/>
  <c r="G31" i="25" s="1"/>
  <c r="G32" i="25" a="1"/>
  <c r="G32" i="25" s="1"/>
  <c r="G33" i="25" a="1"/>
  <c r="G33" i="25" s="1"/>
  <c r="G34" i="25" a="1"/>
  <c r="G34" i="25" s="1"/>
  <c r="G35" i="25" a="1"/>
  <c r="G35" i="25" s="1"/>
  <c r="G36" i="25" a="1"/>
  <c r="G36" i="25" s="1"/>
  <c r="G37" i="25" a="1"/>
  <c r="G37" i="25" s="1"/>
  <c r="G38" i="25" a="1"/>
  <c r="G38" i="25" s="1"/>
  <c r="G39" i="25" a="1"/>
  <c r="G39" i="25" s="1"/>
  <c r="G40" i="25" a="1"/>
  <c r="G40" i="25" s="1"/>
  <c r="G41" i="25" a="1"/>
  <c r="G41" i="25" s="1"/>
  <c r="G42" i="25" a="1"/>
  <c r="G42" i="25" s="1"/>
  <c r="G43" i="25" a="1"/>
  <c r="G43" i="25" s="1"/>
  <c r="G44" i="25" a="1"/>
  <c r="G44" i="25" s="1"/>
  <c r="G45" i="25" a="1"/>
  <c r="G45" i="25" s="1"/>
  <c r="G46" i="25" a="1"/>
  <c r="G46" i="25" s="1"/>
  <c r="G47" i="25" a="1"/>
  <c r="G47" i="25" s="1"/>
  <c r="G48" i="25" a="1"/>
  <c r="G48" i="25" s="1"/>
  <c r="G49" i="25" a="1"/>
  <c r="G49" i="25" s="1"/>
  <c r="G50" i="25" a="1"/>
  <c r="G50" i="25" s="1"/>
  <c r="G51" i="25" a="1"/>
  <c r="G51" i="25" s="1"/>
  <c r="G52" i="25" a="1"/>
  <c r="G52" i="25" s="1"/>
  <c r="G53" i="25" a="1"/>
  <c r="G53" i="25" s="1"/>
  <c r="G54" i="25" a="1"/>
  <c r="G54" i="25" s="1"/>
  <c r="G55" i="25" a="1"/>
  <c r="G55" i="25" s="1"/>
  <c r="G56" i="25" a="1"/>
  <c r="G56" i="25" s="1"/>
  <c r="G57" i="25" a="1"/>
  <c r="G57" i="25" s="1"/>
  <c r="G58" i="25" a="1"/>
  <c r="G58" i="25" s="1"/>
  <c r="G59" i="25" a="1"/>
  <c r="G59" i="25" s="1"/>
  <c r="G60" i="25" a="1"/>
  <c r="G60" i="25" s="1"/>
  <c r="G61" i="25" a="1"/>
  <c r="G61" i="25" s="1"/>
  <c r="G62" i="25" a="1"/>
  <c r="G62" i="25" s="1"/>
  <c r="G63" i="25" a="1"/>
  <c r="G63" i="25" s="1"/>
  <c r="G64" i="25" a="1"/>
  <c r="G64" i="25" s="1"/>
  <c r="G65" i="25" a="1"/>
  <c r="G65" i="25" s="1"/>
  <c r="G66" i="25" a="1"/>
  <c r="G66" i="25" s="1"/>
  <c r="G67" i="25" a="1"/>
  <c r="G67" i="25" s="1"/>
  <c r="G68" i="25" a="1"/>
  <c r="G68" i="25" s="1"/>
  <c r="G69" i="25" a="1"/>
  <c r="G69" i="25" s="1"/>
  <c r="G70" i="25" a="1"/>
  <c r="G70" i="25" s="1"/>
  <c r="G71" i="25" a="1"/>
  <c r="G71" i="25" s="1"/>
  <c r="G72" i="25" a="1"/>
  <c r="G72" i="25" s="1"/>
  <c r="G73" i="25" a="1"/>
  <c r="G73" i="25" s="1"/>
  <c r="G74" i="25" a="1"/>
  <c r="G74" i="25" s="1"/>
  <c r="G75" i="25" a="1"/>
  <c r="G75" i="25" s="1"/>
  <c r="G76" i="25" a="1"/>
  <c r="G76" i="25" s="1"/>
  <c r="G77" i="25" a="1"/>
  <c r="G77" i="25" s="1"/>
  <c r="G78" i="25" a="1"/>
  <c r="G78" i="25" s="1"/>
  <c r="G79" i="25" a="1"/>
  <c r="G79" i="25" s="1"/>
  <c r="G80" i="25" a="1"/>
  <c r="G80" i="25" s="1"/>
  <c r="G81" i="25" a="1"/>
  <c r="G81" i="25" s="1"/>
  <c r="G82" i="25" a="1"/>
  <c r="G82" i="25" s="1"/>
  <c r="G83" i="25" a="1"/>
  <c r="G83" i="25" s="1"/>
  <c r="G84" i="25" a="1"/>
  <c r="G84" i="25" s="1"/>
  <c r="G85" i="25" a="1"/>
  <c r="G85" i="25" s="1"/>
  <c r="G86" i="25" a="1"/>
  <c r="G86" i="25" s="1"/>
  <c r="G87" i="25" a="1"/>
  <c r="G87" i="25" s="1"/>
  <c r="G88" i="25" a="1"/>
  <c r="G88" i="25" s="1"/>
  <c r="G89" i="25" a="1"/>
  <c r="G89" i="25" s="1"/>
  <c r="G90" i="25" a="1"/>
  <c r="G90" i="25" s="1"/>
  <c r="G91" i="25" a="1"/>
  <c r="G91" i="25" s="1"/>
  <c r="G92" i="25" a="1"/>
  <c r="G92" i="25" s="1"/>
  <c r="G93" i="25" a="1"/>
  <c r="G93" i="25" s="1"/>
  <c r="G94" i="25" a="1"/>
  <c r="G94" i="25" s="1"/>
  <c r="G95" i="25" a="1"/>
  <c r="G95" i="25" s="1"/>
  <c r="G96" i="25" a="1"/>
  <c r="G96" i="25" s="1"/>
  <c r="G97" i="25" a="1"/>
  <c r="G97" i="25" s="1"/>
  <c r="G98" i="25" a="1"/>
  <c r="G98" i="25" s="1"/>
  <c r="G99" i="25" a="1"/>
  <c r="G99" i="25" s="1"/>
  <c r="G100" i="25" a="1"/>
  <c r="G100" i="25" s="1"/>
  <c r="G101" i="25" a="1"/>
  <c r="G101" i="25" s="1"/>
  <c r="G102" i="25" a="1"/>
  <c r="G102" i="25" s="1"/>
  <c r="G103" i="25" a="1"/>
  <c r="G103" i="25" s="1"/>
  <c r="G104" i="25" a="1"/>
  <c r="G104" i="25" s="1"/>
  <c r="G105" i="25" a="1"/>
  <c r="G105" i="25" s="1"/>
  <c r="G106" i="25" a="1"/>
  <c r="G106" i="25" s="1"/>
  <c r="G107" i="25" a="1"/>
  <c r="G107" i="25" s="1"/>
  <c r="G108" i="25" a="1"/>
  <c r="G108" i="25" s="1"/>
  <c r="G109" i="25" a="1"/>
  <c r="G109" i="25" s="1"/>
  <c r="G110" i="25" a="1"/>
  <c r="G110" i="25" s="1"/>
  <c r="G111" i="25" a="1"/>
  <c r="G111" i="25" s="1"/>
  <c r="G112" i="25" a="1"/>
  <c r="G112" i="25" s="1"/>
  <c r="G113" i="25" a="1"/>
  <c r="G113" i="25" s="1"/>
  <c r="G114" i="25" a="1"/>
  <c r="G114" i="25" s="1"/>
  <c r="G115" i="25" a="1"/>
  <c r="G115" i="25" s="1"/>
  <c r="G116" i="25" a="1"/>
  <c r="G116" i="25" s="1"/>
  <c r="G117" i="25" a="1"/>
  <c r="G117" i="25" s="1"/>
  <c r="G118" i="25" a="1"/>
  <c r="G118" i="25" s="1"/>
  <c r="G119" i="25" a="1"/>
  <c r="G119" i="25" s="1"/>
  <c r="G120" i="25" a="1"/>
  <c r="G120" i="25" s="1"/>
  <c r="G121" i="25" a="1"/>
  <c r="G121" i="25" s="1"/>
  <c r="G122" i="25" a="1"/>
  <c r="G122" i="25" s="1"/>
  <c r="G123" i="25" a="1"/>
  <c r="G123" i="25" s="1"/>
  <c r="G124" i="25" a="1"/>
  <c r="G124" i="25" s="1"/>
  <c r="G125" i="25" a="1"/>
  <c r="G125" i="25" s="1"/>
  <c r="G126" i="25" a="1"/>
  <c r="G126" i="25" s="1"/>
  <c r="G127" i="25" a="1"/>
  <c r="G127" i="25" s="1"/>
  <c r="G128" i="25" a="1"/>
  <c r="G128" i="25" s="1"/>
  <c r="G129" i="25" a="1"/>
  <c r="G129" i="25" s="1"/>
  <c r="G130" i="25" a="1"/>
  <c r="G130" i="25" s="1"/>
  <c r="G131" i="25" a="1"/>
  <c r="G131" i="25" s="1"/>
  <c r="G132" i="25" a="1"/>
  <c r="G132" i="25" s="1"/>
  <c r="G133" i="25" a="1"/>
  <c r="G133" i="25" s="1"/>
  <c r="G134" i="25" a="1"/>
  <c r="G134" i="25" s="1"/>
  <c r="G135" i="25" a="1"/>
  <c r="G135" i="25" s="1"/>
  <c r="G136" i="25" a="1"/>
  <c r="G136" i="25" s="1"/>
  <c r="G137" i="25" a="1"/>
  <c r="G137" i="25" s="1"/>
  <c r="G138" i="25" a="1"/>
  <c r="G138" i="25" s="1"/>
  <c r="G139" i="25" a="1"/>
  <c r="G139" i="25" s="1"/>
  <c r="G140" i="25" a="1"/>
  <c r="G140" i="25" s="1"/>
  <c r="G141" i="25" a="1"/>
  <c r="G141" i="25" s="1"/>
  <c r="G142" i="25" a="1"/>
  <c r="G142" i="25" s="1"/>
  <c r="G143" i="25" a="1"/>
  <c r="G143" i="25" s="1"/>
  <c r="G144" i="25" a="1"/>
  <c r="G144" i="25" s="1"/>
  <c r="G145" i="25" a="1"/>
  <c r="G145" i="25" s="1"/>
  <c r="G146" i="25" a="1"/>
  <c r="G146" i="25" s="1"/>
  <c r="G147" i="25" a="1"/>
  <c r="G147" i="25" s="1"/>
  <c r="G148" i="25" a="1"/>
  <c r="G148" i="25" s="1"/>
  <c r="G149" i="25" a="1"/>
  <c r="G149" i="25" s="1"/>
  <c r="G150" i="25" a="1"/>
  <c r="G150" i="25" s="1"/>
  <c r="G151" i="25" a="1"/>
  <c r="G151" i="25" s="1"/>
  <c r="G152" i="25" a="1"/>
  <c r="G152" i="25" s="1"/>
  <c r="G153" i="25" a="1"/>
  <c r="G153" i="25" s="1"/>
  <c r="G154" i="25" a="1"/>
  <c r="G154" i="25" s="1"/>
  <c r="G155" i="25" a="1"/>
  <c r="G155" i="25" s="1"/>
  <c r="G156" i="25" a="1"/>
  <c r="G156" i="25" s="1"/>
  <c r="G157" i="25" a="1"/>
  <c r="G157" i="25" s="1"/>
  <c r="G158" i="25" a="1"/>
  <c r="G158" i="25" s="1"/>
  <c r="G159" i="25" a="1"/>
  <c r="G159" i="25" s="1"/>
  <c r="G160" i="25" a="1"/>
  <c r="G160" i="25" s="1"/>
  <c r="G161" i="25" a="1"/>
  <c r="G161" i="25" s="1"/>
  <c r="G162" i="25" a="1"/>
  <c r="G162" i="25" s="1"/>
  <c r="G163" i="25" a="1"/>
  <c r="G163" i="25" s="1"/>
  <c r="G164" i="25" a="1"/>
  <c r="G164" i="25" s="1"/>
  <c r="G165" i="25" a="1"/>
  <c r="G165" i="25" s="1"/>
  <c r="G166" i="25" a="1"/>
  <c r="G166" i="25" s="1"/>
  <c r="G167" i="25" a="1"/>
  <c r="G167" i="25" s="1"/>
  <c r="G168" i="25" a="1"/>
  <c r="G168" i="25" s="1"/>
  <c r="G169" i="25" a="1"/>
  <c r="G169" i="25" s="1"/>
  <c r="G170" i="25" a="1"/>
  <c r="G170" i="25" s="1"/>
  <c r="G171" i="25" a="1"/>
  <c r="G171" i="25" s="1"/>
  <c r="G172" i="25" a="1"/>
  <c r="G172" i="25" s="1"/>
  <c r="G173" i="25" a="1"/>
  <c r="G173" i="25" s="1"/>
  <c r="G174" i="25" a="1"/>
  <c r="G174" i="25" s="1"/>
  <c r="G175" i="25" a="1"/>
  <c r="G175" i="25" s="1"/>
  <c r="G176" i="25" a="1"/>
  <c r="G176" i="25" s="1"/>
  <c r="G177" i="25" a="1"/>
  <c r="G177" i="25" s="1"/>
  <c r="G178" i="25" a="1"/>
  <c r="G178" i="25" s="1"/>
  <c r="G179" i="25" a="1"/>
  <c r="G179" i="25" s="1"/>
  <c r="G180" i="25" a="1"/>
  <c r="G180" i="25" s="1"/>
  <c r="G181" i="25" a="1"/>
  <c r="G181" i="25" s="1"/>
  <c r="G182" i="25" a="1"/>
  <c r="G182" i="25" s="1"/>
  <c r="G183" i="25" a="1"/>
  <c r="G183" i="25" s="1"/>
  <c r="G184" i="25" a="1"/>
  <c r="G184" i="25" s="1"/>
  <c r="G185" i="25" a="1"/>
  <c r="G185" i="25" s="1"/>
  <c r="G186" i="25" a="1"/>
  <c r="G186" i="25" s="1"/>
  <c r="G187" i="25" a="1"/>
  <c r="G187" i="25" s="1"/>
  <c r="G188" i="25" a="1"/>
  <c r="G188" i="25" s="1"/>
  <c r="G189" i="25" a="1"/>
  <c r="G189" i="25" s="1"/>
  <c r="G190" i="25" a="1"/>
  <c r="G190" i="25" s="1"/>
  <c r="G191" i="25" a="1"/>
  <c r="G191" i="25" s="1"/>
  <c r="G192" i="25" a="1"/>
  <c r="G192" i="25" s="1"/>
  <c r="G193" i="25" a="1"/>
  <c r="G193" i="25" s="1"/>
  <c r="G194" i="25" a="1"/>
  <c r="G194" i="25" s="1"/>
  <c r="G195" i="25" a="1"/>
  <c r="G195" i="25" s="1"/>
  <c r="G196" i="25" a="1"/>
  <c r="G196" i="25" s="1"/>
  <c r="G197" i="25" a="1"/>
  <c r="G197" i="25" s="1"/>
  <c r="G198" i="25" a="1"/>
  <c r="G198" i="25" s="1"/>
  <c r="G199" i="25" a="1"/>
  <c r="G199" i="25" s="1"/>
  <c r="G200" i="25" a="1"/>
  <c r="G200" i="25" s="1"/>
  <c r="G201" i="25" a="1"/>
  <c r="G201" i="25" s="1"/>
  <c r="G202" i="25" a="1"/>
  <c r="G202" i="25" s="1"/>
  <c r="G203" i="25" a="1"/>
  <c r="G203" i="25" s="1"/>
  <c r="G204" i="25" a="1"/>
  <c r="G204" i="25" s="1"/>
  <c r="G205" i="25" a="1"/>
  <c r="G205" i="25" s="1"/>
  <c r="G206" i="25" a="1"/>
  <c r="G206" i="25" s="1"/>
  <c r="G207" i="25" a="1"/>
  <c r="G207" i="25" s="1"/>
  <c r="G208" i="25" a="1"/>
  <c r="G208" i="25" s="1"/>
  <c r="G209" i="25" a="1"/>
  <c r="G209" i="25" s="1"/>
  <c r="G210" i="25" a="1"/>
  <c r="G210" i="25" s="1"/>
  <c r="G211" i="25" a="1"/>
  <c r="G211" i="25" s="1"/>
  <c r="G212" i="25" a="1"/>
  <c r="G212" i="25" s="1"/>
  <c r="G213" i="25" a="1"/>
  <c r="G213" i="25" s="1"/>
  <c r="G214" i="25" a="1"/>
  <c r="G214" i="25" s="1"/>
  <c r="G215" i="25" a="1"/>
  <c r="G215" i="25" s="1"/>
  <c r="G216" i="25" a="1"/>
  <c r="G216" i="25" s="1"/>
  <c r="G217" i="25" a="1"/>
  <c r="G217" i="25" s="1"/>
  <c r="G218" i="25" a="1"/>
  <c r="G218" i="25" s="1"/>
  <c r="G219" i="25" a="1"/>
  <c r="G219" i="25" s="1"/>
  <c r="G220" i="25" a="1"/>
  <c r="G220" i="25" s="1"/>
  <c r="G221" i="25" a="1"/>
  <c r="G221" i="25" s="1"/>
  <c r="G222" i="25" a="1"/>
  <c r="G222" i="25" s="1"/>
  <c r="G223" i="25" a="1"/>
  <c r="G223" i="25" s="1"/>
  <c r="G224" i="25" a="1"/>
  <c r="G224" i="25" s="1"/>
  <c r="G225" i="25" a="1"/>
  <c r="G225" i="25" s="1"/>
  <c r="G226" i="25" a="1"/>
  <c r="G226" i="25" s="1"/>
  <c r="G227" i="25" a="1"/>
  <c r="G227" i="25" s="1"/>
  <c r="G228" i="25" a="1"/>
  <c r="G228" i="25" s="1"/>
  <c r="G229" i="25" a="1"/>
  <c r="G229" i="25" s="1"/>
  <c r="G230" i="25" a="1"/>
  <c r="G230" i="25" s="1"/>
  <c r="G231" i="25" a="1"/>
  <c r="G231" i="25" s="1"/>
  <c r="G232" i="25" a="1"/>
  <c r="G232" i="25" s="1"/>
  <c r="G233" i="25" a="1"/>
  <c r="G233" i="25" s="1"/>
  <c r="G234" i="25" a="1"/>
  <c r="G234" i="25" s="1"/>
  <c r="G235" i="25" a="1"/>
  <c r="G235" i="25" s="1"/>
  <c r="G236" i="25" a="1"/>
  <c r="G236" i="25" s="1"/>
  <c r="G237" i="25" a="1"/>
  <c r="G237" i="25" s="1"/>
  <c r="G238" i="25" a="1"/>
  <c r="G238" i="25" s="1"/>
  <c r="G239" i="25" a="1"/>
  <c r="G239" i="25" s="1"/>
  <c r="G240" i="25" a="1"/>
  <c r="G240" i="25" s="1"/>
  <c r="G241" i="25" a="1"/>
  <c r="G241" i="25" s="1"/>
  <c r="G242" i="25" a="1"/>
  <c r="G242" i="25" s="1"/>
  <c r="G243" i="25" a="1"/>
  <c r="G243" i="25" s="1"/>
  <c r="R18" i="24"/>
  <c r="S18" i="24"/>
  <c r="T18" i="24"/>
  <c r="U18" i="24"/>
  <c r="V18" i="24"/>
  <c r="W18" i="24"/>
  <c r="X18" i="24"/>
  <c r="Y18" i="24"/>
  <c r="Z18" i="24"/>
  <c r="AA18" i="24"/>
  <c r="AB18" i="24"/>
  <c r="D1" i="25"/>
  <c r="R14" i="25"/>
  <c r="R13" i="25"/>
  <c r="R12" i="25"/>
  <c r="R11" i="25"/>
  <c r="R10" i="25"/>
  <c r="R9" i="25"/>
  <c r="R8" i="25"/>
  <c r="R7" i="25"/>
  <c r="R6" i="25"/>
  <c r="R5" i="25"/>
  <c r="R4" i="25"/>
  <c r="R3" i="25"/>
  <c r="G20" i="17" a="1"/>
  <c r="G20" i="17" s="1"/>
  <c r="G21" i="22" a="1"/>
  <c r="G21" i="22" s="1"/>
  <c r="G22" i="22" a="1"/>
  <c r="G22" i="22" s="1"/>
  <c r="G23" i="22" a="1"/>
  <c r="G23" i="22" s="1"/>
  <c r="G24" i="22" a="1"/>
  <c r="G24" i="22" s="1"/>
  <c r="G25" i="22" a="1"/>
  <c r="G25" i="22" s="1"/>
  <c r="G26" i="22" a="1"/>
  <c r="G26" i="22" s="1"/>
  <c r="G27" i="22" a="1"/>
  <c r="G27" i="22" s="1"/>
  <c r="G28" i="22" a="1"/>
  <c r="G28" i="22" s="1"/>
  <c r="G29" i="22" a="1"/>
  <c r="G29" i="22" s="1"/>
  <c r="G30" i="22" a="1"/>
  <c r="G30" i="22" s="1"/>
  <c r="G31" i="22" a="1"/>
  <c r="G31" i="22" s="1"/>
  <c r="G32" i="22" a="1"/>
  <c r="G32" i="22" s="1"/>
  <c r="G33" i="22" a="1"/>
  <c r="G33" i="22" s="1"/>
  <c r="G34" i="22" a="1"/>
  <c r="G34" i="22" s="1"/>
  <c r="G35" i="22" a="1"/>
  <c r="G35" i="22" s="1"/>
  <c r="G36" i="22" a="1"/>
  <c r="G36" i="22" s="1"/>
  <c r="G37" i="22" a="1"/>
  <c r="G37" i="22" s="1"/>
  <c r="G38" i="22" a="1"/>
  <c r="G38" i="22" s="1"/>
  <c r="G39" i="22" a="1"/>
  <c r="G39" i="22" s="1"/>
  <c r="G40" i="22" a="1"/>
  <c r="G40" i="22" s="1"/>
  <c r="G41" i="22" a="1"/>
  <c r="G41" i="22" s="1"/>
  <c r="G42" i="22" a="1"/>
  <c r="G42" i="22" s="1"/>
  <c r="G43" i="22" a="1"/>
  <c r="G43" i="22" s="1"/>
  <c r="G44" i="22" a="1"/>
  <c r="G44" i="22" s="1"/>
  <c r="G45" i="22" a="1"/>
  <c r="G45" i="22" s="1"/>
  <c r="G46" i="22" a="1"/>
  <c r="G46" i="22" s="1"/>
  <c r="G47" i="22" a="1"/>
  <c r="G47" i="22" s="1"/>
  <c r="G48" i="22" a="1"/>
  <c r="G48" i="22" s="1"/>
  <c r="G49" i="22" a="1"/>
  <c r="G49" i="22" s="1"/>
  <c r="G50" i="22" a="1"/>
  <c r="G50" i="22" s="1"/>
  <c r="G51" i="22" a="1"/>
  <c r="G51" i="22" s="1"/>
  <c r="G52" i="22" a="1"/>
  <c r="G52" i="22" s="1"/>
  <c r="G53" i="22" a="1"/>
  <c r="G53" i="22" s="1"/>
  <c r="G54" i="22" a="1"/>
  <c r="G54" i="22" s="1"/>
  <c r="G55" i="22" a="1"/>
  <c r="G55" i="22" s="1"/>
  <c r="G56" i="22" a="1"/>
  <c r="G56" i="22" s="1"/>
  <c r="G57" i="22" a="1"/>
  <c r="G57" i="22" s="1"/>
  <c r="G58" i="22" a="1"/>
  <c r="G58" i="22" s="1"/>
  <c r="G59" i="22" a="1"/>
  <c r="G59" i="22" s="1"/>
  <c r="G60" i="22" a="1"/>
  <c r="G60" i="22" s="1"/>
  <c r="G61" i="22" a="1"/>
  <c r="G61" i="22" s="1"/>
  <c r="G62" i="22" a="1"/>
  <c r="G62" i="22" s="1"/>
  <c r="G63" i="22" a="1"/>
  <c r="G63" i="22" s="1"/>
  <c r="G64" i="22" a="1"/>
  <c r="G64" i="22" s="1"/>
  <c r="G65" i="22" a="1"/>
  <c r="G65" i="22" s="1"/>
  <c r="G66" i="22" a="1"/>
  <c r="G66" i="22" s="1"/>
  <c r="G67" i="22" a="1"/>
  <c r="G67" i="22" s="1"/>
  <c r="G68" i="22" a="1"/>
  <c r="G68" i="22" s="1"/>
  <c r="G69" i="22" a="1"/>
  <c r="G69" i="22" s="1"/>
  <c r="G70" i="22" a="1"/>
  <c r="G70" i="22" s="1"/>
  <c r="G71" i="22" a="1"/>
  <c r="G71" i="22" s="1"/>
  <c r="G72" i="22" a="1"/>
  <c r="G72" i="22" s="1"/>
  <c r="G73" i="22" a="1"/>
  <c r="G73" i="22" s="1"/>
  <c r="G74" i="22" a="1"/>
  <c r="G74" i="22" s="1"/>
  <c r="G75" i="22" a="1"/>
  <c r="G75" i="22" s="1"/>
  <c r="G76" i="22" a="1"/>
  <c r="G76" i="22" s="1"/>
  <c r="G77" i="22" a="1"/>
  <c r="G77" i="22" s="1"/>
  <c r="G78" i="22" a="1"/>
  <c r="G78" i="22" s="1"/>
  <c r="G79" i="22" a="1"/>
  <c r="G79" i="22" s="1"/>
  <c r="G80" i="22" a="1"/>
  <c r="G80" i="22" s="1"/>
  <c r="G81" i="22" a="1"/>
  <c r="G81" i="22" s="1"/>
  <c r="G82" i="22" a="1"/>
  <c r="G82" i="22" s="1"/>
  <c r="G83" i="22" a="1"/>
  <c r="G83" i="22" s="1"/>
  <c r="G84" i="22" a="1"/>
  <c r="G84" i="22" s="1"/>
  <c r="G85" i="22" a="1"/>
  <c r="G85" i="22" s="1"/>
  <c r="G86" i="22" a="1"/>
  <c r="G86" i="22" s="1"/>
  <c r="G87" i="22" a="1"/>
  <c r="G87" i="22" s="1"/>
  <c r="G88" i="22" a="1"/>
  <c r="G88" i="22" s="1"/>
  <c r="G89" i="22" a="1"/>
  <c r="G89" i="22" s="1"/>
  <c r="G90" i="22" a="1"/>
  <c r="G90" i="22" s="1"/>
  <c r="G91" i="22" a="1"/>
  <c r="G91" i="22" s="1"/>
  <c r="G92" i="22" a="1"/>
  <c r="G92" i="22" s="1"/>
  <c r="G93" i="22" a="1"/>
  <c r="G93" i="22" s="1"/>
  <c r="G94" i="22" a="1"/>
  <c r="G94" i="22" s="1"/>
  <c r="G95" i="22" a="1"/>
  <c r="G95" i="22" s="1"/>
  <c r="G96" i="22" a="1"/>
  <c r="G96" i="22" s="1"/>
  <c r="G97" i="22" a="1"/>
  <c r="G97" i="22" s="1"/>
  <c r="G98" i="22" a="1"/>
  <c r="G98" i="22" s="1"/>
  <c r="G99" i="22" a="1"/>
  <c r="G99" i="22" s="1"/>
  <c r="G100" i="22" a="1"/>
  <c r="G100" i="22" s="1"/>
  <c r="G101" i="22" a="1"/>
  <c r="G101" i="22" s="1"/>
  <c r="G102" i="22" a="1"/>
  <c r="G102" i="22" s="1"/>
  <c r="G103" i="22" a="1"/>
  <c r="G103" i="22" s="1"/>
  <c r="G104" i="22" a="1"/>
  <c r="G104" i="22" s="1"/>
  <c r="G105" i="22" a="1"/>
  <c r="G105" i="22" s="1"/>
  <c r="G106" i="22" a="1"/>
  <c r="G106" i="22" s="1"/>
  <c r="G107" i="22" a="1"/>
  <c r="G107" i="22" s="1"/>
  <c r="G108" i="22" a="1"/>
  <c r="G108" i="22" s="1"/>
  <c r="G109" i="22" a="1"/>
  <c r="G109" i="22" s="1"/>
  <c r="G110" i="22" a="1"/>
  <c r="G110" i="22" s="1"/>
  <c r="G111" i="22" a="1"/>
  <c r="G111" i="22" s="1"/>
  <c r="G112" i="22" a="1"/>
  <c r="G112" i="22" s="1"/>
  <c r="G113" i="22" a="1"/>
  <c r="G113" i="22" s="1"/>
  <c r="G114" i="22" a="1"/>
  <c r="G114" i="22" s="1"/>
  <c r="G115" i="22" a="1"/>
  <c r="G115" i="22" s="1"/>
  <c r="G116" i="22" a="1"/>
  <c r="G116" i="22" s="1"/>
  <c r="G117" i="22" a="1"/>
  <c r="G117" i="22" s="1"/>
  <c r="G118" i="22" a="1"/>
  <c r="G118" i="22" s="1"/>
  <c r="G119" i="22" a="1"/>
  <c r="G119" i="22" s="1"/>
  <c r="G120" i="22" a="1"/>
  <c r="G120" i="22" s="1"/>
  <c r="G121" i="22" a="1"/>
  <c r="G121" i="22" s="1"/>
  <c r="G122" i="22" a="1"/>
  <c r="G122" i="22" s="1"/>
  <c r="G123" i="22" a="1"/>
  <c r="G123" i="22" s="1"/>
  <c r="G124" i="22" a="1"/>
  <c r="G124" i="22" s="1"/>
  <c r="G125" i="22" a="1"/>
  <c r="G125" i="22" s="1"/>
  <c r="G126" i="22" a="1"/>
  <c r="G126" i="22" s="1"/>
  <c r="G127" i="22" a="1"/>
  <c r="G127" i="22" s="1"/>
  <c r="G128" i="22" a="1"/>
  <c r="G128" i="22" s="1"/>
  <c r="G129" i="22" a="1"/>
  <c r="G129" i="22" s="1"/>
  <c r="G130" i="22" a="1"/>
  <c r="G130" i="22" s="1"/>
  <c r="G131" i="22" a="1"/>
  <c r="G131" i="22" s="1"/>
  <c r="G132" i="22" a="1"/>
  <c r="G132" i="22" s="1"/>
  <c r="G133" i="22" a="1"/>
  <c r="G133" i="22" s="1"/>
  <c r="G134" i="22" a="1"/>
  <c r="G134" i="22" s="1"/>
  <c r="G135" i="22" a="1"/>
  <c r="G135" i="22" s="1"/>
  <c r="G136" i="22" a="1"/>
  <c r="G136" i="22" s="1"/>
  <c r="G137" i="22" a="1"/>
  <c r="G137" i="22" s="1"/>
  <c r="G138" i="22" a="1"/>
  <c r="G138" i="22" s="1"/>
  <c r="G139" i="22" a="1"/>
  <c r="G139" i="22" s="1"/>
  <c r="G140" i="22" a="1"/>
  <c r="G140" i="22" s="1"/>
  <c r="G141" i="22" a="1"/>
  <c r="G141" i="22" s="1"/>
  <c r="G142" i="22" a="1"/>
  <c r="G142" i="22" s="1"/>
  <c r="G143" i="22" a="1"/>
  <c r="G143" i="22" s="1"/>
  <c r="G144" i="22" a="1"/>
  <c r="G144" i="22" s="1"/>
  <c r="G145" i="22" a="1"/>
  <c r="G145" i="22" s="1"/>
  <c r="G146" i="22" a="1"/>
  <c r="G146" i="22" s="1"/>
  <c r="G147" i="22" a="1"/>
  <c r="G147" i="22" s="1"/>
  <c r="G148" i="22" a="1"/>
  <c r="G148" i="22" s="1"/>
  <c r="G149" i="22" a="1"/>
  <c r="G149" i="22" s="1"/>
  <c r="G150" i="22" a="1"/>
  <c r="G150" i="22" s="1"/>
  <c r="G151" i="22" a="1"/>
  <c r="G151" i="22" s="1"/>
  <c r="G152" i="22" a="1"/>
  <c r="G152" i="22" s="1"/>
  <c r="G153" i="22" a="1"/>
  <c r="G153" i="22" s="1"/>
  <c r="G154" i="22" a="1"/>
  <c r="G154" i="22" s="1"/>
  <c r="G155" i="22" a="1"/>
  <c r="G155" i="22" s="1"/>
  <c r="G156" i="22" a="1"/>
  <c r="G156" i="22" s="1"/>
  <c r="G157" i="22" a="1"/>
  <c r="G157" i="22" s="1"/>
  <c r="G158" i="22" a="1"/>
  <c r="G158" i="22" s="1"/>
  <c r="G159" i="22" a="1"/>
  <c r="G159" i="22" s="1"/>
  <c r="G160" i="22" a="1"/>
  <c r="G160" i="22" s="1"/>
  <c r="G161" i="22" a="1"/>
  <c r="G161" i="22" s="1"/>
  <c r="G162" i="22" a="1"/>
  <c r="G162" i="22" s="1"/>
  <c r="G163" i="22" a="1"/>
  <c r="G163" i="22" s="1"/>
  <c r="G164" i="22" a="1"/>
  <c r="G164" i="22" s="1"/>
  <c r="G165" i="22" a="1"/>
  <c r="G165" i="22" s="1"/>
  <c r="G166" i="22" a="1"/>
  <c r="G166" i="22" s="1"/>
  <c r="G167" i="22" a="1"/>
  <c r="G167" i="22" s="1"/>
  <c r="G168" i="22" a="1"/>
  <c r="G168" i="22" s="1"/>
  <c r="G169" i="22" a="1"/>
  <c r="G169" i="22" s="1"/>
  <c r="G170" i="22" a="1"/>
  <c r="G170" i="22" s="1"/>
  <c r="G171" i="22" a="1"/>
  <c r="G171" i="22" s="1"/>
  <c r="G172" i="22" a="1"/>
  <c r="G172" i="22" s="1"/>
  <c r="G173" i="22" a="1"/>
  <c r="G173" i="22" s="1"/>
  <c r="G174" i="22" a="1"/>
  <c r="G174" i="22" s="1"/>
  <c r="G175" i="22" a="1"/>
  <c r="G175" i="22" s="1"/>
  <c r="G176" i="22" a="1"/>
  <c r="G176" i="22" s="1"/>
  <c r="G177" i="22" a="1"/>
  <c r="G177" i="22" s="1"/>
  <c r="G178" i="22" a="1"/>
  <c r="G178" i="22" s="1"/>
  <c r="G179" i="22" a="1"/>
  <c r="G179" i="22" s="1"/>
  <c r="G180" i="22" a="1"/>
  <c r="G180" i="22" s="1"/>
  <c r="G181" i="22" a="1"/>
  <c r="G181" i="22" s="1"/>
  <c r="G182" i="22" a="1"/>
  <c r="G182" i="22" s="1"/>
  <c r="G183" i="22" a="1"/>
  <c r="G183" i="22" s="1"/>
  <c r="G184" i="22" a="1"/>
  <c r="G184" i="22" s="1"/>
  <c r="G185" i="22" a="1"/>
  <c r="G185" i="22" s="1"/>
  <c r="G186" i="22" a="1"/>
  <c r="G186" i="22" s="1"/>
  <c r="G187" i="22" a="1"/>
  <c r="G187" i="22" s="1"/>
  <c r="G188" i="22" a="1"/>
  <c r="G188" i="22" s="1"/>
  <c r="G189" i="22" a="1"/>
  <c r="G189" i="22" s="1"/>
  <c r="G190" i="22" a="1"/>
  <c r="G190" i="22" s="1"/>
  <c r="G191" i="22" a="1"/>
  <c r="G191" i="22" s="1"/>
  <c r="G192" i="22" a="1"/>
  <c r="G192" i="22" s="1"/>
  <c r="G193" i="22" a="1"/>
  <c r="G193" i="22" s="1"/>
  <c r="G194" i="22" a="1"/>
  <c r="G194" i="22" s="1"/>
  <c r="G195" i="22" a="1"/>
  <c r="G195" i="22" s="1"/>
  <c r="G196" i="22" a="1"/>
  <c r="G196" i="22" s="1"/>
  <c r="G197" i="22" a="1"/>
  <c r="G197" i="22" s="1"/>
  <c r="G198" i="22" a="1"/>
  <c r="G198" i="22" s="1"/>
  <c r="G199" i="22" a="1"/>
  <c r="G199" i="22" s="1"/>
  <c r="G200" i="22" a="1"/>
  <c r="G200" i="22" s="1"/>
  <c r="G201" i="22" a="1"/>
  <c r="G201" i="22" s="1"/>
  <c r="G202" i="22" a="1"/>
  <c r="G202" i="22" s="1"/>
  <c r="G203" i="22" a="1"/>
  <c r="G203" i="22" s="1"/>
  <c r="G204" i="22" a="1"/>
  <c r="G204" i="22" s="1"/>
  <c r="G205" i="22" a="1"/>
  <c r="G205" i="22" s="1"/>
  <c r="G206" i="22" a="1"/>
  <c r="G206" i="22" s="1"/>
  <c r="G207" i="22" a="1"/>
  <c r="G207" i="22" s="1"/>
  <c r="G208" i="22" a="1"/>
  <c r="G208" i="22" s="1"/>
  <c r="G209" i="22" a="1"/>
  <c r="G209" i="22" s="1"/>
  <c r="G210" i="22" a="1"/>
  <c r="G210" i="22" s="1"/>
  <c r="G211" i="22" a="1"/>
  <c r="G211" i="22" s="1"/>
  <c r="G212" i="22" a="1"/>
  <c r="G212" i="22" s="1"/>
  <c r="G213" i="22" a="1"/>
  <c r="G213" i="22" s="1"/>
  <c r="G214" i="22" a="1"/>
  <c r="G214" i="22" s="1"/>
  <c r="G215" i="22" a="1"/>
  <c r="G215" i="22" s="1"/>
  <c r="G216" i="22" a="1"/>
  <c r="G216" i="22" s="1"/>
  <c r="G217" i="22" a="1"/>
  <c r="G217" i="22" s="1"/>
  <c r="G218" i="22" a="1"/>
  <c r="G218" i="22" s="1"/>
  <c r="G219" i="22" a="1"/>
  <c r="G219" i="22" s="1"/>
  <c r="G220" i="22" a="1"/>
  <c r="G220" i="22" s="1"/>
  <c r="G221" i="22" a="1"/>
  <c r="G221" i="22" s="1"/>
  <c r="G222" i="22" a="1"/>
  <c r="G222" i="22" s="1"/>
  <c r="G223" i="22" a="1"/>
  <c r="G223" i="22" s="1"/>
  <c r="G224" i="22" a="1"/>
  <c r="G224" i="22" s="1"/>
  <c r="G225" i="22" a="1"/>
  <c r="G225" i="22" s="1"/>
  <c r="G226" i="22" a="1"/>
  <c r="G226" i="22" s="1"/>
  <c r="G227" i="22" a="1"/>
  <c r="G227" i="22" s="1"/>
  <c r="G228" i="22" a="1"/>
  <c r="G228" i="22" s="1"/>
  <c r="G229" i="22" a="1"/>
  <c r="G229" i="22" s="1"/>
  <c r="G230" i="22" a="1"/>
  <c r="G230" i="22" s="1"/>
  <c r="G231" i="22" a="1"/>
  <c r="G231" i="22" s="1"/>
  <c r="G232" i="22" a="1"/>
  <c r="G232" i="22" s="1"/>
  <c r="G233" i="22" a="1"/>
  <c r="G233" i="22" s="1"/>
  <c r="G234" i="22" a="1"/>
  <c r="G234" i="22" s="1"/>
  <c r="G235" i="22" a="1"/>
  <c r="G235" i="22" s="1"/>
  <c r="G236" i="22" a="1"/>
  <c r="G236" i="22" s="1"/>
  <c r="G237" i="22" a="1"/>
  <c r="G237" i="22" s="1"/>
  <c r="G238" i="22" a="1"/>
  <c r="G238" i="22" s="1"/>
  <c r="G239" i="22" a="1"/>
  <c r="G239" i="22" s="1"/>
  <c r="G240" i="22" a="1"/>
  <c r="G240" i="22" s="1"/>
  <c r="G241" i="22" a="1"/>
  <c r="G241" i="22" s="1"/>
  <c r="G242" i="22" a="1"/>
  <c r="G242" i="22" s="1"/>
  <c r="G243" i="22" a="1"/>
  <c r="G243" i="22" s="1"/>
  <c r="G244" i="22" a="1"/>
  <c r="G244" i="22" s="1"/>
  <c r="G245" i="22" a="1"/>
  <c r="G245" i="22" s="1"/>
  <c r="G246" i="22" a="1"/>
  <c r="G246" i="22" s="1"/>
  <c r="G247" i="22" a="1"/>
  <c r="G247" i="22" s="1"/>
  <c r="G248" i="22" a="1"/>
  <c r="G248" i="22" s="1"/>
  <c r="G249" i="22" a="1"/>
  <c r="G249" i="22" s="1"/>
  <c r="G250" i="22" a="1"/>
  <c r="G250" i="22" s="1"/>
  <c r="G251" i="22" a="1"/>
  <c r="G251" i="22" s="1"/>
  <c r="G252" i="22" a="1"/>
  <c r="G252" i="22" s="1"/>
  <c r="G253" i="22" a="1"/>
  <c r="G253" i="22" s="1"/>
  <c r="G254" i="22" a="1"/>
  <c r="G254" i="22" s="1"/>
  <c r="G255" i="22" a="1"/>
  <c r="G255" i="22" s="1"/>
  <c r="G256" i="22" a="1"/>
  <c r="G256" i="22" s="1"/>
  <c r="G257" i="22" a="1"/>
  <c r="G257" i="22" s="1"/>
  <c r="G258" i="22" a="1"/>
  <c r="G258" i="22" s="1"/>
  <c r="G259" i="22" a="1"/>
  <c r="G259" i="22" s="1"/>
  <c r="G260" i="22" a="1"/>
  <c r="G260" i="22" s="1"/>
  <c r="G261" i="22" a="1"/>
  <c r="G261" i="22" s="1"/>
  <c r="G262" i="22" a="1"/>
  <c r="G262" i="22" s="1"/>
  <c r="G263" i="22" a="1"/>
  <c r="G263" i="22" s="1"/>
  <c r="G264" i="22" a="1"/>
  <c r="G264" i="22" s="1"/>
  <c r="G265" i="22" a="1"/>
  <c r="G265" i="22" s="1"/>
  <c r="G266" i="22" a="1"/>
  <c r="G266" i="22" s="1"/>
  <c r="G267" i="22" a="1"/>
  <c r="G267" i="22" s="1"/>
  <c r="G268" i="22" a="1"/>
  <c r="G268" i="22" s="1"/>
  <c r="G269" i="22" a="1"/>
  <c r="G269" i="22" s="1"/>
  <c r="G270" i="22" a="1"/>
  <c r="G270" i="22" s="1"/>
  <c r="G271" i="22" a="1"/>
  <c r="G271" i="22" s="1"/>
  <c r="G272" i="22" a="1"/>
  <c r="G272" i="22" s="1"/>
  <c r="G273" i="22" a="1"/>
  <c r="G273" i="22" s="1"/>
  <c r="G274" i="22" a="1"/>
  <c r="G274" i="22" s="1"/>
  <c r="G275" i="22" a="1"/>
  <c r="G275" i="22" s="1"/>
  <c r="G276" i="22" a="1"/>
  <c r="G276" i="22" s="1"/>
  <c r="G277" i="22" a="1"/>
  <c r="G277" i="22" s="1"/>
  <c r="G278" i="22" a="1"/>
  <c r="G278" i="22" s="1"/>
  <c r="G279" i="22" a="1"/>
  <c r="G279" i="22" s="1"/>
  <c r="G280" i="22" a="1"/>
  <c r="G280" i="22" s="1"/>
  <c r="G281" i="22" a="1"/>
  <c r="G281" i="22" s="1"/>
  <c r="G282" i="22" a="1"/>
  <c r="G282" i="22" s="1"/>
  <c r="G283" i="22" a="1"/>
  <c r="G283" i="22" s="1"/>
  <c r="G284" i="22" a="1"/>
  <c r="G284" i="22" s="1"/>
  <c r="G285" i="22" a="1"/>
  <c r="G285" i="22" s="1"/>
  <c r="G286" i="22" a="1"/>
  <c r="G286" i="22" s="1"/>
  <c r="G287" i="22" a="1"/>
  <c r="G287" i="22" s="1"/>
  <c r="G288" i="22" a="1"/>
  <c r="G288" i="22" s="1"/>
  <c r="G289" i="22" a="1"/>
  <c r="G289" i="22" s="1"/>
  <c r="G290" i="22" a="1"/>
  <c r="G290" i="22" s="1"/>
  <c r="G291" i="22" a="1"/>
  <c r="G291" i="22" s="1"/>
  <c r="G292" i="22" a="1"/>
  <c r="G292" i="22" s="1"/>
  <c r="G293" i="22" a="1"/>
  <c r="G293" i="22" s="1"/>
  <c r="G294" i="22" a="1"/>
  <c r="G294" i="22" s="1"/>
  <c r="G295" i="22" a="1"/>
  <c r="G295" i="22" s="1"/>
  <c r="G296" i="22" a="1"/>
  <c r="G296" i="22" s="1"/>
  <c r="G297" i="22" a="1"/>
  <c r="G297" i="22" s="1"/>
  <c r="G298" i="22" a="1"/>
  <c r="G298" i="22" s="1"/>
  <c r="G299" i="22" a="1"/>
  <c r="G299" i="22" s="1"/>
  <c r="G300" i="22" a="1"/>
  <c r="G300" i="22" s="1"/>
  <c r="G301" i="22" a="1"/>
  <c r="G301" i="22" s="1"/>
  <c r="G302" i="22" a="1"/>
  <c r="G302" i="22" s="1"/>
  <c r="G303" i="22" a="1"/>
  <c r="G303" i="22" s="1"/>
  <c r="G304" i="22" a="1"/>
  <c r="G304" i="22" s="1"/>
  <c r="G305" i="22" a="1"/>
  <c r="G305" i="22" s="1"/>
  <c r="G306" i="22" a="1"/>
  <c r="G306" i="22" s="1"/>
  <c r="G307" i="22" a="1"/>
  <c r="G307" i="22" s="1"/>
  <c r="G308" i="22" a="1"/>
  <c r="G308" i="22" s="1"/>
  <c r="G309" i="22" a="1"/>
  <c r="G309" i="22" s="1"/>
  <c r="G310" i="22" a="1"/>
  <c r="G310" i="22" s="1"/>
  <c r="G311" i="22" a="1"/>
  <c r="G311" i="22" s="1"/>
  <c r="G312" i="22" a="1"/>
  <c r="G312" i="22" s="1"/>
  <c r="G313" i="22" a="1"/>
  <c r="G313" i="22" s="1"/>
  <c r="G314" i="22" a="1"/>
  <c r="G314" i="22" s="1"/>
  <c r="G315" i="22" a="1"/>
  <c r="G315" i="22" s="1"/>
  <c r="G316" i="22" a="1"/>
  <c r="G316" i="22" s="1"/>
  <c r="G317" i="22" a="1"/>
  <c r="G317" i="22" s="1"/>
  <c r="G318" i="22" a="1"/>
  <c r="G318" i="22" s="1"/>
  <c r="G319" i="22" a="1"/>
  <c r="G319" i="22" s="1"/>
  <c r="G320" i="22" a="1"/>
  <c r="G320" i="22" s="1"/>
  <c r="G321" i="22" a="1"/>
  <c r="G321" i="22" s="1"/>
  <c r="G322" i="22" a="1"/>
  <c r="G322" i="22" s="1"/>
  <c r="G323" i="22" a="1"/>
  <c r="G323" i="22" s="1"/>
  <c r="G324" i="22" a="1"/>
  <c r="G324" i="22" s="1"/>
  <c r="G325" i="22" a="1"/>
  <c r="G325" i="22" s="1"/>
  <c r="G326" i="22" a="1"/>
  <c r="G326" i="22" s="1"/>
  <c r="G327" i="22" a="1"/>
  <c r="G327" i="22" s="1"/>
  <c r="G328" i="22" a="1"/>
  <c r="G328" i="22" s="1"/>
  <c r="G329" i="22" a="1"/>
  <c r="G329" i="22" s="1"/>
  <c r="G330" i="22" a="1"/>
  <c r="G330" i="22" s="1"/>
  <c r="G331" i="22" a="1"/>
  <c r="G331" i="22" s="1"/>
  <c r="G332" i="22" a="1"/>
  <c r="G332" i="22" s="1"/>
  <c r="G333" i="22" a="1"/>
  <c r="G333" i="22" s="1"/>
  <c r="G334" i="22" a="1"/>
  <c r="G334" i="22" s="1"/>
  <c r="G335" i="22" a="1"/>
  <c r="G335" i="22" s="1"/>
  <c r="G336" i="22" a="1"/>
  <c r="G336" i="22" s="1"/>
  <c r="G337" i="22" a="1"/>
  <c r="G337" i="22" s="1"/>
  <c r="G338" i="22" a="1"/>
  <c r="G338" i="22" s="1"/>
  <c r="G339" i="22" a="1"/>
  <c r="G339" i="22" s="1"/>
  <c r="G340" i="22" a="1"/>
  <c r="G340" i="22" s="1"/>
  <c r="G341" i="22" a="1"/>
  <c r="G341" i="22" s="1"/>
  <c r="G342" i="22" a="1"/>
  <c r="G342" i="22" s="1"/>
  <c r="G343" i="22" a="1"/>
  <c r="G343" i="22" s="1"/>
  <c r="G344" i="22" a="1"/>
  <c r="G344" i="22" s="1"/>
  <c r="G345" i="22" a="1"/>
  <c r="G345" i="22" s="1"/>
  <c r="G346" i="22" a="1"/>
  <c r="G346" i="22" s="1"/>
  <c r="G347" i="22" a="1"/>
  <c r="G347" i="22" s="1"/>
  <c r="G348" i="22" a="1"/>
  <c r="G348" i="22" s="1"/>
  <c r="G349" i="22" a="1"/>
  <c r="G349" i="22" s="1"/>
  <c r="G350" i="22" a="1"/>
  <c r="G350" i="22" s="1"/>
  <c r="G351" i="22" a="1"/>
  <c r="G351" i="22" s="1"/>
  <c r="G352" i="22" a="1"/>
  <c r="G352" i="22" s="1"/>
  <c r="G353" i="22" a="1"/>
  <c r="G353" i="22" s="1"/>
  <c r="G354" i="22" a="1"/>
  <c r="G354" i="22" s="1"/>
  <c r="G355" i="22" a="1"/>
  <c r="G355" i="22" s="1"/>
  <c r="G356" i="22" a="1"/>
  <c r="G356" i="22" s="1"/>
  <c r="G357" i="22" a="1"/>
  <c r="G357" i="22" s="1"/>
  <c r="G358" i="22" a="1"/>
  <c r="G358" i="22" s="1"/>
  <c r="G359" i="22" a="1"/>
  <c r="G359" i="22" s="1"/>
  <c r="G360" i="22" a="1"/>
  <c r="G360" i="22" s="1"/>
  <c r="G361" i="22" a="1"/>
  <c r="G361" i="22" s="1"/>
  <c r="G362" i="22" a="1"/>
  <c r="G362" i="22" s="1"/>
  <c r="G363" i="22" a="1"/>
  <c r="G363" i="22" s="1"/>
  <c r="G364" i="22" a="1"/>
  <c r="G364" i="22" s="1"/>
  <c r="G365" i="22" a="1"/>
  <c r="G365" i="22" s="1"/>
  <c r="G366" i="22" a="1"/>
  <c r="G366" i="22" s="1"/>
  <c r="G367" i="22" a="1"/>
  <c r="G367" i="22" s="1"/>
  <c r="G368" i="22" a="1"/>
  <c r="G368" i="22" s="1"/>
  <c r="G369" i="22" a="1"/>
  <c r="G369" i="22" s="1"/>
  <c r="G370" i="22" a="1"/>
  <c r="G370" i="22" s="1"/>
  <c r="G371" i="22" a="1"/>
  <c r="G371" i="22" s="1"/>
  <c r="G372" i="22" a="1"/>
  <c r="G372" i="22" s="1"/>
  <c r="G373" i="22" a="1"/>
  <c r="G373" i="22" s="1"/>
  <c r="G374" i="22" a="1"/>
  <c r="G374" i="22" s="1"/>
  <c r="G375" i="22" a="1"/>
  <c r="G375" i="22" s="1"/>
  <c r="G376" i="22" a="1"/>
  <c r="G376" i="22" s="1"/>
  <c r="G377" i="22" a="1"/>
  <c r="G377" i="22" s="1"/>
  <c r="G378" i="22" a="1"/>
  <c r="G378" i="22" s="1"/>
  <c r="G379" i="22" a="1"/>
  <c r="G379" i="22" s="1"/>
  <c r="G380" i="22" a="1"/>
  <c r="G380" i="22" s="1"/>
  <c r="G381" i="22" a="1"/>
  <c r="G381" i="22" s="1"/>
  <c r="G382" i="22" a="1"/>
  <c r="G382" i="22" s="1"/>
  <c r="G383" i="22" a="1"/>
  <c r="G383" i="22" s="1"/>
  <c r="G384" i="22" a="1"/>
  <c r="G384" i="22" s="1"/>
  <c r="G385" i="22" a="1"/>
  <c r="G385" i="22" s="1"/>
  <c r="G386" i="22" a="1"/>
  <c r="G386" i="22" s="1"/>
  <c r="G387" i="22" a="1"/>
  <c r="G387" i="22" s="1"/>
  <c r="G388" i="22" a="1"/>
  <c r="G388" i="22" s="1"/>
  <c r="G389" i="22" a="1"/>
  <c r="G389" i="22" s="1"/>
  <c r="G390" i="22" a="1"/>
  <c r="G390" i="22" s="1"/>
  <c r="G391" i="22" a="1"/>
  <c r="G391" i="22" s="1"/>
  <c r="G392" i="22" a="1"/>
  <c r="G392" i="22" s="1"/>
  <c r="G393" i="22" a="1"/>
  <c r="G393" i="22" s="1"/>
  <c r="G394" i="22" a="1"/>
  <c r="G394" i="22" s="1"/>
  <c r="G395" i="22" a="1"/>
  <c r="G395" i="22" s="1"/>
  <c r="G396" i="22" a="1"/>
  <c r="G396" i="22" s="1"/>
  <c r="G397" i="22" a="1"/>
  <c r="G397" i="22" s="1"/>
  <c r="G398" i="22" a="1"/>
  <c r="G398" i="22" s="1"/>
  <c r="G20" i="22" a="1"/>
  <c r="G20" i="22" s="1"/>
  <c r="G101" i="13" a="1"/>
  <c r="G101" i="13" s="1"/>
  <c r="G102" i="13" a="1"/>
  <c r="G102" i="13" s="1"/>
  <c r="G103" i="13" a="1"/>
  <c r="G103" i="13" s="1"/>
  <c r="G104" i="13" a="1"/>
  <c r="G104" i="13" s="1"/>
  <c r="G105" i="13" a="1"/>
  <c r="G105" i="13" s="1"/>
  <c r="G106" i="13" a="1"/>
  <c r="G106" i="13" s="1"/>
  <c r="G107" i="13" a="1"/>
  <c r="G107" i="13" s="1"/>
  <c r="G108" i="13" a="1"/>
  <c r="G108" i="13" s="1"/>
  <c r="G109" i="13" a="1"/>
  <c r="G109" i="13" s="1"/>
  <c r="G110" i="13" a="1"/>
  <c r="G110" i="13" s="1"/>
  <c r="G111" i="13" a="1"/>
  <c r="G111" i="13" s="1"/>
  <c r="G112" i="13" a="1"/>
  <c r="G112" i="13" s="1"/>
  <c r="G113" i="13" a="1"/>
  <c r="G113" i="13" s="1"/>
  <c r="G114" i="13" a="1"/>
  <c r="G114" i="13" s="1"/>
  <c r="G115" i="13" a="1"/>
  <c r="G115" i="13" s="1"/>
  <c r="G116" i="13" a="1"/>
  <c r="G116" i="13" s="1"/>
  <c r="G117" i="13" a="1"/>
  <c r="G117" i="13" s="1"/>
  <c r="G118" i="13" a="1"/>
  <c r="G118" i="13" s="1"/>
  <c r="G119" i="13" a="1"/>
  <c r="G119" i="13" s="1"/>
  <c r="G120" i="13" a="1"/>
  <c r="G120" i="13" s="1"/>
  <c r="G121" i="13" a="1"/>
  <c r="G121" i="13" s="1"/>
  <c r="G122" i="13" a="1"/>
  <c r="G122" i="13" s="1"/>
  <c r="G123" i="13" a="1"/>
  <c r="G123" i="13" s="1"/>
  <c r="G124" i="13" a="1"/>
  <c r="G124" i="13" s="1"/>
  <c r="G125" i="13" a="1"/>
  <c r="G125" i="13" s="1"/>
  <c r="G126" i="13" a="1"/>
  <c r="G126" i="13" s="1"/>
  <c r="G127" i="13" a="1"/>
  <c r="G127" i="13" s="1"/>
  <c r="G128" i="13" a="1"/>
  <c r="G128" i="13" s="1"/>
  <c r="G129" i="13" a="1"/>
  <c r="G129" i="13" s="1"/>
  <c r="G130" i="13" a="1"/>
  <c r="G130" i="13" s="1"/>
  <c r="G131" i="13" a="1"/>
  <c r="G131" i="13" s="1"/>
  <c r="G132" i="13" a="1"/>
  <c r="G132" i="13" s="1"/>
  <c r="G133" i="13" a="1"/>
  <c r="G133" i="13" s="1"/>
  <c r="G134" i="13" a="1"/>
  <c r="G134" i="13" s="1"/>
  <c r="G135" i="13" a="1"/>
  <c r="G135" i="13" s="1"/>
  <c r="G136" i="13" a="1"/>
  <c r="G136" i="13" s="1"/>
  <c r="G137" i="13" a="1"/>
  <c r="G137" i="13" s="1"/>
  <c r="G138" i="13" a="1"/>
  <c r="G138" i="13" s="1"/>
  <c r="G139" i="13" a="1"/>
  <c r="G139" i="13" s="1"/>
  <c r="G140" i="13" a="1"/>
  <c r="G140" i="13" s="1"/>
  <c r="G141" i="13" a="1"/>
  <c r="G141" i="13" s="1"/>
  <c r="G142" i="13" a="1"/>
  <c r="G142" i="13" s="1"/>
  <c r="G143" i="13" a="1"/>
  <c r="G143" i="13" s="1"/>
  <c r="G144" i="13" a="1"/>
  <c r="G144" i="13" s="1"/>
  <c r="G145" i="13" a="1"/>
  <c r="G145" i="13" s="1"/>
  <c r="G146" i="13" a="1"/>
  <c r="G146" i="13" s="1"/>
  <c r="G147" i="13" a="1"/>
  <c r="G147" i="13" s="1"/>
  <c r="G148" i="13" a="1"/>
  <c r="G148" i="13" s="1"/>
  <c r="G149" i="13" a="1"/>
  <c r="G149" i="13" s="1"/>
  <c r="G150" i="13" a="1"/>
  <c r="G150" i="13" s="1"/>
  <c r="G151" i="13" a="1"/>
  <c r="G151" i="13" s="1"/>
  <c r="G152" i="13" a="1"/>
  <c r="G152" i="13" s="1"/>
  <c r="G153" i="13" a="1"/>
  <c r="G153" i="13" s="1"/>
  <c r="G154" i="13" a="1"/>
  <c r="G154" i="13" s="1"/>
  <c r="G155" i="13" a="1"/>
  <c r="G155" i="13" s="1"/>
  <c r="G156" i="13" a="1"/>
  <c r="G156" i="13" s="1"/>
  <c r="G157" i="13" a="1"/>
  <c r="G157" i="13" s="1"/>
  <c r="G158" i="13" a="1"/>
  <c r="G158" i="13" s="1"/>
  <c r="G159" i="13" a="1"/>
  <c r="G159" i="13" s="1"/>
  <c r="G160" i="13" a="1"/>
  <c r="G160" i="13" s="1"/>
  <c r="G161" i="13" a="1"/>
  <c r="G161" i="13" s="1"/>
  <c r="G162" i="13" a="1"/>
  <c r="G162" i="13" s="1"/>
  <c r="G163" i="13" a="1"/>
  <c r="G163" i="13" s="1"/>
  <c r="G164" i="13" a="1"/>
  <c r="G164" i="13" s="1"/>
  <c r="G165" i="13" a="1"/>
  <c r="G165" i="13" s="1"/>
  <c r="G166" i="13" a="1"/>
  <c r="G166" i="13" s="1"/>
  <c r="G167" i="13" a="1"/>
  <c r="G167" i="13" s="1"/>
  <c r="G168" i="13" a="1"/>
  <c r="G168" i="13" s="1"/>
  <c r="G169" i="13" a="1"/>
  <c r="G169" i="13" s="1"/>
  <c r="G170" i="13" a="1"/>
  <c r="G170" i="13" s="1"/>
  <c r="G171" i="13" a="1"/>
  <c r="G171" i="13" s="1"/>
  <c r="G172" i="13" a="1"/>
  <c r="G172" i="13" s="1"/>
  <c r="G173" i="13" a="1"/>
  <c r="G173" i="13" s="1"/>
  <c r="G174" i="13" a="1"/>
  <c r="G174" i="13" s="1"/>
  <c r="G175" i="13" a="1"/>
  <c r="G175" i="13" s="1"/>
  <c r="G176" i="13" a="1"/>
  <c r="G176" i="13" s="1"/>
  <c r="G177" i="13" a="1"/>
  <c r="G177" i="13" s="1"/>
  <c r="G178" i="13" a="1"/>
  <c r="G178" i="13" s="1"/>
  <c r="G179" i="13" a="1"/>
  <c r="G179" i="13" s="1"/>
  <c r="G180" i="13" a="1"/>
  <c r="G180" i="13" s="1"/>
  <c r="G181" i="13" a="1"/>
  <c r="G181" i="13" s="1"/>
  <c r="G182" i="13" a="1"/>
  <c r="G182" i="13" s="1"/>
  <c r="G183" i="13" a="1"/>
  <c r="G183" i="13" s="1"/>
  <c r="G184" i="13" a="1"/>
  <c r="G184" i="13" s="1"/>
  <c r="G185" i="13" a="1"/>
  <c r="G185" i="13" s="1"/>
  <c r="B7" i="17"/>
  <c r="D1" i="17"/>
  <c r="R14" i="17"/>
  <c r="R13" i="17"/>
  <c r="R12" i="17"/>
  <c r="R11" i="17"/>
  <c r="R10" i="17"/>
  <c r="R9" i="17"/>
  <c r="R8" i="17"/>
  <c r="R7" i="17"/>
  <c r="R6" i="17"/>
  <c r="R5" i="17"/>
  <c r="R4" i="17"/>
  <c r="R3" i="17"/>
  <c r="R18" i="16"/>
  <c r="S18" i="16"/>
  <c r="T18" i="16"/>
  <c r="U18" i="16"/>
  <c r="V18" i="16"/>
  <c r="W18" i="16"/>
  <c r="X18" i="16"/>
  <c r="Y18" i="16"/>
  <c r="Z18" i="16"/>
  <c r="AA18" i="16"/>
  <c r="AB18" i="16"/>
  <c r="Q18" i="16"/>
  <c r="B7" i="22" a="1"/>
  <c r="B7" i="22" s="1"/>
  <c r="R18" i="21"/>
  <c r="S18" i="21"/>
  <c r="T18" i="21"/>
  <c r="U18" i="21"/>
  <c r="V18" i="21"/>
  <c r="W18" i="21"/>
  <c r="X18" i="21"/>
  <c r="Y18" i="21"/>
  <c r="Z18" i="21"/>
  <c r="AA18" i="21"/>
  <c r="AB18" i="21"/>
  <c r="Q18" i="21"/>
  <c r="R14" i="22"/>
  <c r="R13" i="22"/>
  <c r="R12" i="22"/>
  <c r="R11" i="22"/>
  <c r="R10" i="22"/>
  <c r="R9" i="22"/>
  <c r="R8" i="22"/>
  <c r="R7" i="22"/>
  <c r="R6" i="22"/>
  <c r="R5" i="22"/>
  <c r="R4" i="22"/>
  <c r="R3" i="22"/>
  <c r="D1" i="22"/>
  <c r="D1" i="21"/>
  <c r="R13" i="13"/>
  <c r="R14" i="13"/>
  <c r="R12" i="13"/>
  <c r="R4" i="13"/>
  <c r="R5" i="13"/>
  <c r="R6" i="13"/>
  <c r="R7" i="13"/>
  <c r="R8" i="13"/>
  <c r="R9" i="13"/>
  <c r="R10" i="13"/>
  <c r="R11" i="13"/>
  <c r="R3" i="13"/>
  <c r="D1" i="13"/>
  <c r="R20" i="9" l="1"/>
  <c r="F1378" i="65" s="1"/>
  <c r="R27" i="9"/>
  <c r="F1385" i="65" s="1"/>
  <c r="R25" i="9"/>
  <c r="F1383" i="65" s="1"/>
  <c r="R23" i="9"/>
  <c r="F1381" i="65" s="1"/>
  <c r="S17" i="9"/>
  <c r="R34" i="9"/>
  <c r="R36" i="9"/>
  <c r="R38" i="9"/>
  <c r="R35" i="9"/>
  <c r="R37" i="9"/>
  <c r="R29" i="9"/>
  <c r="R28" i="9"/>
  <c r="R26" i="9"/>
  <c r="F1384" i="65" s="1"/>
  <c r="R24" i="9"/>
  <c r="F1382" i="65" s="1"/>
  <c r="R22" i="9"/>
  <c r="F1380" i="65" s="1"/>
  <c r="R17" i="54"/>
  <c r="Q21" i="54"/>
  <c r="Q23" i="54"/>
  <c r="Q25" i="54"/>
  <c r="Q27" i="54"/>
  <c r="Q29" i="54"/>
  <c r="Q31" i="54"/>
  <c r="Q33" i="54"/>
  <c r="Q35" i="54"/>
  <c r="Q37" i="54"/>
  <c r="Q39" i="54"/>
  <c r="Q41" i="54"/>
  <c r="Q43" i="54"/>
  <c r="Q45" i="54"/>
  <c r="Q47" i="54"/>
  <c r="Q49" i="54"/>
  <c r="Q51" i="54"/>
  <c r="Q53" i="54"/>
  <c r="Q55" i="54"/>
  <c r="Q57" i="54"/>
  <c r="Q59" i="54"/>
  <c r="Q61" i="54"/>
  <c r="Q63" i="54"/>
  <c r="Q65" i="54"/>
  <c r="Q67" i="54"/>
  <c r="Q69" i="54"/>
  <c r="Q71" i="54"/>
  <c r="Q73" i="54"/>
  <c r="Q75" i="54"/>
  <c r="Q77" i="54"/>
  <c r="Q22" i="54"/>
  <c r="Q24" i="54"/>
  <c r="Q26" i="54"/>
  <c r="Q28" i="54"/>
  <c r="Q30" i="54"/>
  <c r="Q32" i="54"/>
  <c r="Q34" i="54"/>
  <c r="Q36" i="54"/>
  <c r="Q38" i="54"/>
  <c r="Q40" i="54"/>
  <c r="Q42" i="54"/>
  <c r="Q44" i="54"/>
  <c r="Q46" i="54"/>
  <c r="Q48" i="54"/>
  <c r="Q50" i="54"/>
  <c r="Q52" i="54"/>
  <c r="Q54" i="54"/>
  <c r="Q56" i="54"/>
  <c r="Q58" i="54"/>
  <c r="Q60" i="54"/>
  <c r="Q62" i="54"/>
  <c r="Q64" i="54"/>
  <c r="Q66" i="54"/>
  <c r="Q68" i="54"/>
  <c r="Q70" i="54"/>
  <c r="Q72" i="54"/>
  <c r="Q74" i="54"/>
  <c r="Q76" i="54"/>
  <c r="Q78" i="54"/>
  <c r="Q80" i="54"/>
  <c r="Q82" i="54"/>
  <c r="Q84" i="54"/>
  <c r="Q86" i="54"/>
  <c r="Q88" i="54"/>
  <c r="Q90" i="54"/>
  <c r="Q92" i="54"/>
  <c r="Q94" i="54"/>
  <c r="Q96" i="54"/>
  <c r="Q98" i="54"/>
  <c r="Q100" i="54"/>
  <c r="Q102" i="54"/>
  <c r="Q104" i="54"/>
  <c r="Q106" i="54"/>
  <c r="Q108" i="54"/>
  <c r="Q110" i="54"/>
  <c r="Q112" i="54"/>
  <c r="Q114" i="54"/>
  <c r="Q116" i="54"/>
  <c r="Q118" i="54"/>
  <c r="Q120" i="54"/>
  <c r="Q122" i="54"/>
  <c r="Q124" i="54"/>
  <c r="Q79" i="54"/>
  <c r="Q81" i="54"/>
  <c r="Q83" i="54"/>
  <c r="Q85" i="54"/>
  <c r="Q87" i="54"/>
  <c r="Q89" i="54"/>
  <c r="Q91" i="54"/>
  <c r="Q93" i="54"/>
  <c r="Q95" i="54"/>
  <c r="Q97" i="54"/>
  <c r="Q99" i="54"/>
  <c r="Q101" i="54"/>
  <c r="Q103" i="54"/>
  <c r="Q105" i="54"/>
  <c r="Q107" i="54"/>
  <c r="Q109" i="54"/>
  <c r="Q111" i="54"/>
  <c r="Q113" i="54"/>
  <c r="Q115" i="54"/>
  <c r="Q117" i="54"/>
  <c r="Q119" i="54"/>
  <c r="Q121" i="54"/>
  <c r="Q123" i="54"/>
  <c r="Q125" i="54"/>
  <c r="Q126" i="54"/>
  <c r="Q135" i="54"/>
  <c r="Q142" i="54"/>
  <c r="Q151" i="54"/>
  <c r="Q158" i="54"/>
  <c r="Q128" i="54"/>
  <c r="Q137" i="54"/>
  <c r="Q144" i="54"/>
  <c r="Q153" i="54"/>
  <c r="Q160" i="54"/>
  <c r="Q130" i="54"/>
  <c r="Q139" i="54"/>
  <c r="Q146" i="54"/>
  <c r="Q155" i="54"/>
  <c r="Q162" i="54"/>
  <c r="Q132" i="54"/>
  <c r="Q141" i="54"/>
  <c r="Q148" i="54"/>
  <c r="Q157" i="54"/>
  <c r="Q164" i="54"/>
  <c r="Q166" i="54"/>
  <c r="Q168" i="54"/>
  <c r="Q170" i="54"/>
  <c r="Q172" i="54"/>
  <c r="Q174" i="54"/>
  <c r="Q176" i="54"/>
  <c r="Q178" i="54"/>
  <c r="Q180" i="54"/>
  <c r="Q182" i="54"/>
  <c r="Q184" i="54"/>
  <c r="Q186" i="54"/>
  <c r="Q188" i="54"/>
  <c r="Q190" i="54"/>
  <c r="Q192" i="54"/>
  <c r="Q194" i="54"/>
  <c r="Q196" i="54"/>
  <c r="Q198" i="54"/>
  <c r="Q200" i="54"/>
  <c r="Q127" i="54"/>
  <c r="Q134" i="54"/>
  <c r="Q143" i="54"/>
  <c r="Q150" i="54"/>
  <c r="Q159" i="54"/>
  <c r="Q129" i="54"/>
  <c r="Q136" i="54"/>
  <c r="Q145" i="54"/>
  <c r="Q152" i="54"/>
  <c r="Q161" i="54"/>
  <c r="Q131" i="54"/>
  <c r="Q138" i="54"/>
  <c r="Q147" i="54"/>
  <c r="Q154" i="54"/>
  <c r="Q163" i="54"/>
  <c r="Q171" i="54"/>
  <c r="Q187" i="54"/>
  <c r="Q140" i="54"/>
  <c r="Q177" i="54"/>
  <c r="Q193" i="54"/>
  <c r="Q202" i="54"/>
  <c r="Q204" i="54"/>
  <c r="Q206" i="54"/>
  <c r="Q208" i="54"/>
  <c r="Q210" i="54"/>
  <c r="Q212" i="54"/>
  <c r="Q214" i="54"/>
  <c r="Q216" i="54"/>
  <c r="Q218" i="54"/>
  <c r="Q220" i="54"/>
  <c r="Q222" i="54"/>
  <c r="Q224" i="54"/>
  <c r="Q226" i="54"/>
  <c r="Q228" i="54"/>
  <c r="Q230" i="54"/>
  <c r="Q232" i="54"/>
  <c r="Q234" i="54"/>
  <c r="Q236" i="54"/>
  <c r="Q238" i="54"/>
  <c r="Q240" i="54"/>
  <c r="Q242" i="54"/>
  <c r="Q244" i="54"/>
  <c r="Q246" i="54"/>
  <c r="Q248" i="54"/>
  <c r="Q250" i="54"/>
  <c r="Q252" i="54"/>
  <c r="Q254" i="54"/>
  <c r="Q256" i="54"/>
  <c r="Q258" i="54"/>
  <c r="Q260" i="54"/>
  <c r="Q262" i="54"/>
  <c r="Q264" i="54"/>
  <c r="Q266" i="54"/>
  <c r="Q268" i="54"/>
  <c r="Q270" i="54"/>
  <c r="Q272" i="54"/>
  <c r="Q274" i="54"/>
  <c r="Q276" i="54"/>
  <c r="Q278" i="54"/>
  <c r="Q280" i="54"/>
  <c r="Q282" i="54"/>
  <c r="Q284" i="54"/>
  <c r="Q286" i="54"/>
  <c r="Q288" i="54"/>
  <c r="Q290" i="54"/>
  <c r="Q292" i="54"/>
  <c r="Q294" i="54"/>
  <c r="Q296" i="54"/>
  <c r="Q298" i="54"/>
  <c r="Q300" i="54"/>
  <c r="Q302" i="54"/>
  <c r="Q304" i="54"/>
  <c r="Q156" i="54"/>
  <c r="Q167" i="54"/>
  <c r="Q183" i="54"/>
  <c r="Q173" i="54"/>
  <c r="Q189" i="54"/>
  <c r="Q199" i="54"/>
  <c r="Q179" i="54"/>
  <c r="Q133" i="54"/>
  <c r="Q169" i="54"/>
  <c r="Q185" i="54"/>
  <c r="Q197" i="54"/>
  <c r="Q201" i="54"/>
  <c r="Q203" i="54"/>
  <c r="Q205" i="54"/>
  <c r="Q207" i="54"/>
  <c r="Q209" i="54"/>
  <c r="Q211" i="54"/>
  <c r="Q213" i="54"/>
  <c r="Q215" i="54"/>
  <c r="Q217" i="54"/>
  <c r="Q219" i="54"/>
  <c r="Q221" i="54"/>
  <c r="Q223" i="54"/>
  <c r="Q225" i="54"/>
  <c r="Q227" i="54"/>
  <c r="Q229" i="54"/>
  <c r="Q231" i="54"/>
  <c r="Q233" i="54"/>
  <c r="Q235" i="54"/>
  <c r="Q237" i="54"/>
  <c r="Q239" i="54"/>
  <c r="Q241" i="54"/>
  <c r="Q243" i="54"/>
  <c r="Q245" i="54"/>
  <c r="Q247" i="54"/>
  <c r="Q249" i="54"/>
  <c r="Q251" i="54"/>
  <c r="Q253" i="54"/>
  <c r="Q255" i="54"/>
  <c r="Q257" i="54"/>
  <c r="Q259" i="54"/>
  <c r="Q261" i="54"/>
  <c r="Q263" i="54"/>
  <c r="Q265" i="54"/>
  <c r="Q267" i="54"/>
  <c r="Q269" i="54"/>
  <c r="Q271" i="54"/>
  <c r="Q273" i="54"/>
  <c r="Q275" i="54"/>
  <c r="Q277" i="54"/>
  <c r="Q279" i="54"/>
  <c r="Q281" i="54"/>
  <c r="Q283" i="54"/>
  <c r="Q285" i="54"/>
  <c r="Q287" i="54"/>
  <c r="Q289" i="54"/>
  <c r="Q291" i="54"/>
  <c r="Q293" i="54"/>
  <c r="Q295" i="54"/>
  <c r="Q297" i="54"/>
  <c r="Q299" i="54"/>
  <c r="Q301" i="54"/>
  <c r="Q303" i="54"/>
  <c r="Q305" i="54"/>
  <c r="Q191" i="54"/>
  <c r="Q20" i="54"/>
  <c r="Q175" i="54"/>
  <c r="Q195" i="54"/>
  <c r="Q149" i="54"/>
  <c r="Q181" i="54"/>
  <c r="Q165" i="54"/>
  <c r="Q306" i="54"/>
  <c r="Q313" i="54"/>
  <c r="Q308" i="54"/>
  <c r="Q315" i="54"/>
  <c r="Q316" i="54"/>
  <c r="Q318" i="54"/>
  <c r="Q310" i="54"/>
  <c r="Q317" i="54"/>
  <c r="Q312" i="54"/>
  <c r="Q319" i="54"/>
  <c r="Q307" i="54"/>
  <c r="Q309" i="54"/>
  <c r="Q311" i="54"/>
  <c r="Q314" i="54"/>
  <c r="B11" i="15"/>
  <c r="B8" i="15"/>
  <c r="B8" i="20"/>
  <c r="B11" i="20"/>
  <c r="B8" i="23"/>
  <c r="B11" i="23"/>
  <c r="B8" i="6"/>
  <c r="B11" i="6"/>
  <c r="B11" i="19"/>
  <c r="B8" i="19"/>
  <c r="B11" i="17"/>
  <c r="B11" i="22"/>
  <c r="Q18" i="54" l="1"/>
  <c r="F1388" i="65"/>
  <c r="F1386" i="65"/>
  <c r="F1387" i="65"/>
  <c r="F1389" i="65"/>
  <c r="T17" i="9"/>
  <c r="S34" i="9"/>
  <c r="S36" i="9"/>
  <c r="S38" i="9"/>
  <c r="S35" i="9"/>
  <c r="S37" i="9"/>
  <c r="S30" i="9"/>
  <c r="S32" i="9"/>
  <c r="S31" i="9"/>
  <c r="S33" i="9"/>
  <c r="S29" i="9"/>
  <c r="S28" i="9"/>
  <c r="S20" i="9"/>
  <c r="S22" i="9"/>
  <c r="S24" i="9"/>
  <c r="S26" i="9"/>
  <c r="S21" i="9"/>
  <c r="S23" i="9"/>
  <c r="S25" i="9"/>
  <c r="S27" i="9"/>
  <c r="F1390" i="65"/>
  <c r="S17" i="54"/>
  <c r="R21" i="54"/>
  <c r="F1551" i="65" s="1"/>
  <c r="R23" i="54"/>
  <c r="F1553" i="65" s="1"/>
  <c r="R25" i="54"/>
  <c r="F1555" i="65" s="1"/>
  <c r="R27" i="54"/>
  <c r="F1557" i="65" s="1"/>
  <c r="R29" i="54"/>
  <c r="F1559" i="65" s="1"/>
  <c r="R31" i="54"/>
  <c r="F1561" i="65" s="1"/>
  <c r="R33" i="54"/>
  <c r="F1563" i="65" s="1"/>
  <c r="R35" i="54"/>
  <c r="F1565" i="65" s="1"/>
  <c r="R37" i="54"/>
  <c r="F1567" i="65" s="1"/>
  <c r="R39" i="54"/>
  <c r="F1569" i="65" s="1"/>
  <c r="R41" i="54"/>
  <c r="F1571" i="65" s="1"/>
  <c r="R43" i="54"/>
  <c r="F1573" i="65" s="1"/>
  <c r="R45" i="54"/>
  <c r="F1575" i="65" s="1"/>
  <c r="R47" i="54"/>
  <c r="F1577" i="65" s="1"/>
  <c r="R49" i="54"/>
  <c r="F1579" i="65" s="1"/>
  <c r="R51" i="54"/>
  <c r="F1581" i="65" s="1"/>
  <c r="R53" i="54"/>
  <c r="F1583" i="65" s="1"/>
  <c r="R55" i="54"/>
  <c r="F1585" i="65" s="1"/>
  <c r="R57" i="54"/>
  <c r="F1587" i="65" s="1"/>
  <c r="R59" i="54"/>
  <c r="F1589" i="65" s="1"/>
  <c r="R61" i="54"/>
  <c r="F1591" i="65" s="1"/>
  <c r="R63" i="54"/>
  <c r="F1593" i="65" s="1"/>
  <c r="R65" i="54"/>
  <c r="F1595" i="65" s="1"/>
  <c r="R67" i="54"/>
  <c r="F1597" i="65" s="1"/>
  <c r="R69" i="54"/>
  <c r="F1599" i="65" s="1"/>
  <c r="R71" i="54"/>
  <c r="F1601" i="65" s="1"/>
  <c r="R73" i="54"/>
  <c r="F1603" i="65" s="1"/>
  <c r="R75" i="54"/>
  <c r="F1605" i="65" s="1"/>
  <c r="R77" i="54"/>
  <c r="F1607" i="65" s="1"/>
  <c r="R22" i="54"/>
  <c r="F1552" i="65" s="1"/>
  <c r="R24" i="54"/>
  <c r="F1554" i="65" s="1"/>
  <c r="R26" i="54"/>
  <c r="F1556" i="65" s="1"/>
  <c r="R28" i="54"/>
  <c r="F1558" i="65" s="1"/>
  <c r="R30" i="54"/>
  <c r="F1560" i="65" s="1"/>
  <c r="R32" i="54"/>
  <c r="F1562" i="65" s="1"/>
  <c r="R34" i="54"/>
  <c r="F1564" i="65" s="1"/>
  <c r="R36" i="54"/>
  <c r="F1566" i="65" s="1"/>
  <c r="R38" i="54"/>
  <c r="F1568" i="65" s="1"/>
  <c r="R40" i="54"/>
  <c r="F1570" i="65" s="1"/>
  <c r="R42" i="54"/>
  <c r="F1572" i="65" s="1"/>
  <c r="R44" i="54"/>
  <c r="F1574" i="65" s="1"/>
  <c r="R46" i="54"/>
  <c r="F1576" i="65" s="1"/>
  <c r="R48" i="54"/>
  <c r="F1578" i="65" s="1"/>
  <c r="R50" i="54"/>
  <c r="F1580" i="65" s="1"/>
  <c r="R52" i="54"/>
  <c r="F1582" i="65" s="1"/>
  <c r="R54" i="54"/>
  <c r="F1584" i="65" s="1"/>
  <c r="R56" i="54"/>
  <c r="F1586" i="65" s="1"/>
  <c r="R58" i="54"/>
  <c r="F1588" i="65" s="1"/>
  <c r="R60" i="54"/>
  <c r="F1590" i="65" s="1"/>
  <c r="R62" i="54"/>
  <c r="F1592" i="65" s="1"/>
  <c r="R64" i="54"/>
  <c r="F1594" i="65" s="1"/>
  <c r="R66" i="54"/>
  <c r="F1596" i="65" s="1"/>
  <c r="R68" i="54"/>
  <c r="F1598" i="65" s="1"/>
  <c r="R70" i="54"/>
  <c r="F1600" i="65" s="1"/>
  <c r="R72" i="54"/>
  <c r="F1602" i="65" s="1"/>
  <c r="R74" i="54"/>
  <c r="F1604" i="65" s="1"/>
  <c r="R76" i="54"/>
  <c r="F1606" i="65" s="1"/>
  <c r="R78" i="54"/>
  <c r="F1608" i="65" s="1"/>
  <c r="R80" i="54"/>
  <c r="F1610" i="65" s="1"/>
  <c r="R82" i="54"/>
  <c r="F1612" i="65" s="1"/>
  <c r="R84" i="54"/>
  <c r="F1614" i="65" s="1"/>
  <c r="R86" i="54"/>
  <c r="F1616" i="65" s="1"/>
  <c r="R88" i="54"/>
  <c r="F1618" i="65" s="1"/>
  <c r="R90" i="54"/>
  <c r="F1620" i="65" s="1"/>
  <c r="R92" i="54"/>
  <c r="F1622" i="65" s="1"/>
  <c r="R94" i="54"/>
  <c r="F1624" i="65" s="1"/>
  <c r="R96" i="54"/>
  <c r="F1626" i="65" s="1"/>
  <c r="R98" i="54"/>
  <c r="F1628" i="65" s="1"/>
  <c r="R100" i="54"/>
  <c r="F1630" i="65" s="1"/>
  <c r="R102" i="54"/>
  <c r="F1632" i="65" s="1"/>
  <c r="R104" i="54"/>
  <c r="F1634" i="65" s="1"/>
  <c r="R106" i="54"/>
  <c r="F1636" i="65" s="1"/>
  <c r="R108" i="54"/>
  <c r="F1638" i="65" s="1"/>
  <c r="R110" i="54"/>
  <c r="F1640" i="65" s="1"/>
  <c r="R112" i="54"/>
  <c r="F1642" i="65" s="1"/>
  <c r="R114" i="54"/>
  <c r="F1644" i="65" s="1"/>
  <c r="R116" i="54"/>
  <c r="F1646" i="65" s="1"/>
  <c r="R118" i="54"/>
  <c r="F1648" i="65" s="1"/>
  <c r="R120" i="54"/>
  <c r="F1650" i="65" s="1"/>
  <c r="R122" i="54"/>
  <c r="F1652" i="65" s="1"/>
  <c r="R124" i="54"/>
  <c r="F1654" i="65" s="1"/>
  <c r="R81" i="54"/>
  <c r="F1611" i="65" s="1"/>
  <c r="R89" i="54"/>
  <c r="F1619" i="65" s="1"/>
  <c r="R97" i="54"/>
  <c r="F1627" i="65" s="1"/>
  <c r="R107" i="54"/>
  <c r="F1637" i="65" s="1"/>
  <c r="R126" i="54"/>
  <c r="F1656" i="65" s="1"/>
  <c r="R128" i="54"/>
  <c r="F1658" i="65" s="1"/>
  <c r="R130" i="54"/>
  <c r="F1660" i="65" s="1"/>
  <c r="R132" i="54"/>
  <c r="F1662" i="65" s="1"/>
  <c r="R134" i="54"/>
  <c r="F1664" i="65" s="1"/>
  <c r="R136" i="54"/>
  <c r="F1666" i="65" s="1"/>
  <c r="R138" i="54"/>
  <c r="F1668" i="65" s="1"/>
  <c r="R140" i="54"/>
  <c r="F1670" i="65" s="1"/>
  <c r="R142" i="54"/>
  <c r="F1672" i="65" s="1"/>
  <c r="R144" i="54"/>
  <c r="F1674" i="65" s="1"/>
  <c r="R146" i="54"/>
  <c r="F1676" i="65" s="1"/>
  <c r="R148" i="54"/>
  <c r="F1678" i="65" s="1"/>
  <c r="R150" i="54"/>
  <c r="F1680" i="65" s="1"/>
  <c r="R152" i="54"/>
  <c r="F1682" i="65" s="1"/>
  <c r="R154" i="54"/>
  <c r="F1684" i="65" s="1"/>
  <c r="R156" i="54"/>
  <c r="F1686" i="65" s="1"/>
  <c r="R158" i="54"/>
  <c r="F1688" i="65" s="1"/>
  <c r="R160" i="54"/>
  <c r="F1690" i="65" s="1"/>
  <c r="R162" i="54"/>
  <c r="F1692" i="65" s="1"/>
  <c r="R164" i="54"/>
  <c r="F1694" i="65" s="1"/>
  <c r="R109" i="54"/>
  <c r="F1639" i="65" s="1"/>
  <c r="R79" i="54"/>
  <c r="F1609" i="65" s="1"/>
  <c r="R87" i="54"/>
  <c r="F1617" i="65" s="1"/>
  <c r="R95" i="54"/>
  <c r="F1625" i="65" s="1"/>
  <c r="R111" i="54"/>
  <c r="F1641" i="65" s="1"/>
  <c r="R121" i="54"/>
  <c r="F1651" i="65" s="1"/>
  <c r="R85" i="54"/>
  <c r="F1615" i="65" s="1"/>
  <c r="R93" i="54"/>
  <c r="F1623" i="65" s="1"/>
  <c r="R115" i="54"/>
  <c r="F1645" i="65" s="1"/>
  <c r="R127" i="54"/>
  <c r="F1657" i="65" s="1"/>
  <c r="R129" i="54"/>
  <c r="F1659" i="65" s="1"/>
  <c r="R131" i="54"/>
  <c r="F1661" i="65" s="1"/>
  <c r="R133" i="54"/>
  <c r="F1663" i="65" s="1"/>
  <c r="R135" i="54"/>
  <c r="F1665" i="65" s="1"/>
  <c r="R137" i="54"/>
  <c r="F1667" i="65" s="1"/>
  <c r="R139" i="54"/>
  <c r="F1669" i="65" s="1"/>
  <c r="R141" i="54"/>
  <c r="F1671" i="65" s="1"/>
  <c r="R143" i="54"/>
  <c r="F1673" i="65" s="1"/>
  <c r="R145" i="54"/>
  <c r="F1675" i="65" s="1"/>
  <c r="R147" i="54"/>
  <c r="F1677" i="65" s="1"/>
  <c r="R149" i="54"/>
  <c r="F1679" i="65" s="1"/>
  <c r="R151" i="54"/>
  <c r="F1681" i="65" s="1"/>
  <c r="R153" i="54"/>
  <c r="F1683" i="65" s="1"/>
  <c r="R155" i="54"/>
  <c r="F1685" i="65" s="1"/>
  <c r="R157" i="54"/>
  <c r="F1687" i="65" s="1"/>
  <c r="R159" i="54"/>
  <c r="F1689" i="65" s="1"/>
  <c r="R161" i="54"/>
  <c r="F1691" i="65" s="1"/>
  <c r="R163" i="54"/>
  <c r="F1693" i="65" s="1"/>
  <c r="R101" i="54"/>
  <c r="F1631" i="65" s="1"/>
  <c r="R117" i="54"/>
  <c r="F1647" i="65" s="1"/>
  <c r="R125" i="54"/>
  <c r="F1655" i="65" s="1"/>
  <c r="R165" i="54"/>
  <c r="F1695" i="65" s="1"/>
  <c r="R167" i="54"/>
  <c r="F1697" i="65" s="1"/>
  <c r="R169" i="54"/>
  <c r="F1699" i="65" s="1"/>
  <c r="R171" i="54"/>
  <c r="F1701" i="65" s="1"/>
  <c r="R173" i="54"/>
  <c r="F1703" i="65" s="1"/>
  <c r="R175" i="54"/>
  <c r="F1705" i="65" s="1"/>
  <c r="R177" i="54"/>
  <c r="F1707" i="65" s="1"/>
  <c r="R179" i="54"/>
  <c r="F1709" i="65" s="1"/>
  <c r="R181" i="54"/>
  <c r="F1711" i="65" s="1"/>
  <c r="R183" i="54"/>
  <c r="F1713" i="65" s="1"/>
  <c r="R185" i="54"/>
  <c r="F1715" i="65" s="1"/>
  <c r="R187" i="54"/>
  <c r="F1717" i="65" s="1"/>
  <c r="R189" i="54"/>
  <c r="F1719" i="65" s="1"/>
  <c r="R191" i="54"/>
  <c r="F1721" i="65" s="1"/>
  <c r="R193" i="54"/>
  <c r="F1723" i="65" s="1"/>
  <c r="R195" i="54"/>
  <c r="F1725" i="65" s="1"/>
  <c r="R197" i="54"/>
  <c r="F1727" i="65" s="1"/>
  <c r="R199" i="54"/>
  <c r="F1729" i="65" s="1"/>
  <c r="R83" i="54"/>
  <c r="F1613" i="65" s="1"/>
  <c r="R103" i="54"/>
  <c r="F1633" i="65" s="1"/>
  <c r="R91" i="54"/>
  <c r="F1621" i="65" s="1"/>
  <c r="R113" i="54"/>
  <c r="F1643" i="65" s="1"/>
  <c r="R99" i="54"/>
  <c r="F1629" i="65" s="1"/>
  <c r="R166" i="54"/>
  <c r="F1696" i="65" s="1"/>
  <c r="R168" i="54"/>
  <c r="F1698" i="65" s="1"/>
  <c r="R170" i="54"/>
  <c r="F1700" i="65" s="1"/>
  <c r="R172" i="54"/>
  <c r="F1702" i="65" s="1"/>
  <c r="R174" i="54"/>
  <c r="F1704" i="65" s="1"/>
  <c r="R176" i="54"/>
  <c r="F1706" i="65" s="1"/>
  <c r="R178" i="54"/>
  <c r="F1708" i="65" s="1"/>
  <c r="R180" i="54"/>
  <c r="F1710" i="65" s="1"/>
  <c r="R182" i="54"/>
  <c r="F1712" i="65" s="1"/>
  <c r="R184" i="54"/>
  <c r="F1714" i="65" s="1"/>
  <c r="R186" i="54"/>
  <c r="F1716" i="65" s="1"/>
  <c r="R188" i="54"/>
  <c r="F1718" i="65" s="1"/>
  <c r="R190" i="54"/>
  <c r="F1720" i="65" s="1"/>
  <c r="R192" i="54"/>
  <c r="F1722" i="65" s="1"/>
  <c r="R194" i="54"/>
  <c r="F1724" i="65" s="1"/>
  <c r="R196" i="54"/>
  <c r="F1726" i="65" s="1"/>
  <c r="R198" i="54"/>
  <c r="F1728" i="65" s="1"/>
  <c r="R200" i="54"/>
  <c r="F1730" i="65" s="1"/>
  <c r="R119" i="54"/>
  <c r="F1649" i="65" s="1"/>
  <c r="R105" i="54"/>
  <c r="F1635" i="65" s="1"/>
  <c r="R123" i="54"/>
  <c r="F1653" i="65" s="1"/>
  <c r="R202" i="54"/>
  <c r="F1732" i="65" s="1"/>
  <c r="R204" i="54"/>
  <c r="F1734" i="65" s="1"/>
  <c r="R206" i="54"/>
  <c r="F1736" i="65" s="1"/>
  <c r="R208" i="54"/>
  <c r="F1738" i="65" s="1"/>
  <c r="R210" i="54"/>
  <c r="F1740" i="65" s="1"/>
  <c r="R212" i="54"/>
  <c r="F1742" i="65" s="1"/>
  <c r="R214" i="54"/>
  <c r="F1744" i="65" s="1"/>
  <c r="R216" i="54"/>
  <c r="F1746" i="65" s="1"/>
  <c r="R218" i="54"/>
  <c r="F1748" i="65" s="1"/>
  <c r="R220" i="54"/>
  <c r="F1750" i="65" s="1"/>
  <c r="R222" i="54"/>
  <c r="F1752" i="65" s="1"/>
  <c r="R224" i="54"/>
  <c r="F1754" i="65" s="1"/>
  <c r="R226" i="54"/>
  <c r="F1756" i="65" s="1"/>
  <c r="R228" i="54"/>
  <c r="F1758" i="65" s="1"/>
  <c r="R230" i="54"/>
  <c r="F1760" i="65" s="1"/>
  <c r="R232" i="54"/>
  <c r="F1762" i="65" s="1"/>
  <c r="R234" i="54"/>
  <c r="F1764" i="65" s="1"/>
  <c r="R236" i="54"/>
  <c r="F1766" i="65" s="1"/>
  <c r="R238" i="54"/>
  <c r="F1768" i="65" s="1"/>
  <c r="R240" i="54"/>
  <c r="F1770" i="65" s="1"/>
  <c r="R242" i="54"/>
  <c r="F1772" i="65" s="1"/>
  <c r="R244" i="54"/>
  <c r="F1774" i="65" s="1"/>
  <c r="R246" i="54"/>
  <c r="F1776" i="65" s="1"/>
  <c r="R248" i="54"/>
  <c r="F1778" i="65" s="1"/>
  <c r="R250" i="54"/>
  <c r="F1780" i="65" s="1"/>
  <c r="R252" i="54"/>
  <c r="F1782" i="65" s="1"/>
  <c r="R254" i="54"/>
  <c r="F1784" i="65" s="1"/>
  <c r="R256" i="54"/>
  <c r="F1786" i="65" s="1"/>
  <c r="R258" i="54"/>
  <c r="F1788" i="65" s="1"/>
  <c r="R260" i="54"/>
  <c r="F1790" i="65" s="1"/>
  <c r="R262" i="54"/>
  <c r="F1792" i="65" s="1"/>
  <c r="R264" i="54"/>
  <c r="F1794" i="65" s="1"/>
  <c r="R266" i="54"/>
  <c r="F1796" i="65" s="1"/>
  <c r="R268" i="54"/>
  <c r="F1798" i="65" s="1"/>
  <c r="R270" i="54"/>
  <c r="F1800" i="65" s="1"/>
  <c r="R272" i="54"/>
  <c r="F1802" i="65" s="1"/>
  <c r="R274" i="54"/>
  <c r="F1804" i="65" s="1"/>
  <c r="R276" i="54"/>
  <c r="F1806" i="65" s="1"/>
  <c r="R278" i="54"/>
  <c r="F1808" i="65" s="1"/>
  <c r="R280" i="54"/>
  <c r="F1810" i="65" s="1"/>
  <c r="R282" i="54"/>
  <c r="F1812" i="65" s="1"/>
  <c r="R284" i="54"/>
  <c r="F1814" i="65" s="1"/>
  <c r="R286" i="54"/>
  <c r="F1816" i="65" s="1"/>
  <c r="R288" i="54"/>
  <c r="F1818" i="65" s="1"/>
  <c r="R290" i="54"/>
  <c r="F1820" i="65" s="1"/>
  <c r="R292" i="54"/>
  <c r="F1822" i="65" s="1"/>
  <c r="R294" i="54"/>
  <c r="F1824" i="65" s="1"/>
  <c r="R296" i="54"/>
  <c r="F1826" i="65" s="1"/>
  <c r="R298" i="54"/>
  <c r="F1828" i="65" s="1"/>
  <c r="R300" i="54"/>
  <c r="F1830" i="65" s="1"/>
  <c r="R302" i="54"/>
  <c r="F1832" i="65" s="1"/>
  <c r="R304" i="54"/>
  <c r="F1834" i="65" s="1"/>
  <c r="R201" i="54"/>
  <c r="F1731" i="65" s="1"/>
  <c r="R209" i="54"/>
  <c r="F1739" i="65" s="1"/>
  <c r="R217" i="54"/>
  <c r="F1747" i="65" s="1"/>
  <c r="R225" i="54"/>
  <c r="F1755" i="65" s="1"/>
  <c r="R233" i="54"/>
  <c r="F1763" i="65" s="1"/>
  <c r="R241" i="54"/>
  <c r="F1771" i="65" s="1"/>
  <c r="R249" i="54"/>
  <c r="F1779" i="65" s="1"/>
  <c r="R257" i="54"/>
  <c r="F1787" i="65" s="1"/>
  <c r="R265" i="54"/>
  <c r="F1795" i="65" s="1"/>
  <c r="R273" i="54"/>
  <c r="F1803" i="65" s="1"/>
  <c r="R281" i="54"/>
  <c r="F1811" i="65" s="1"/>
  <c r="R289" i="54"/>
  <c r="F1819" i="65" s="1"/>
  <c r="R297" i="54"/>
  <c r="F1827" i="65" s="1"/>
  <c r="R305" i="54"/>
  <c r="F1835" i="65" s="1"/>
  <c r="R207" i="54"/>
  <c r="F1737" i="65" s="1"/>
  <c r="R215" i="54"/>
  <c r="F1745" i="65" s="1"/>
  <c r="R223" i="54"/>
  <c r="F1753" i="65" s="1"/>
  <c r="R231" i="54"/>
  <c r="F1761" i="65" s="1"/>
  <c r="R239" i="54"/>
  <c r="F1769" i="65" s="1"/>
  <c r="R247" i="54"/>
  <c r="F1777" i="65" s="1"/>
  <c r="R255" i="54"/>
  <c r="F1785" i="65" s="1"/>
  <c r="R263" i="54"/>
  <c r="F1793" i="65" s="1"/>
  <c r="R271" i="54"/>
  <c r="F1801" i="65" s="1"/>
  <c r="R279" i="54"/>
  <c r="F1809" i="65" s="1"/>
  <c r="R287" i="54"/>
  <c r="F1817" i="65" s="1"/>
  <c r="R295" i="54"/>
  <c r="F1825" i="65" s="1"/>
  <c r="R303" i="54"/>
  <c r="F1833" i="65" s="1"/>
  <c r="R307" i="54"/>
  <c r="F1837" i="65" s="1"/>
  <c r="R309" i="54"/>
  <c r="F1839" i="65" s="1"/>
  <c r="R311" i="54"/>
  <c r="F1841" i="65" s="1"/>
  <c r="R313" i="54"/>
  <c r="F1843" i="65" s="1"/>
  <c r="R315" i="54"/>
  <c r="F1845" i="65" s="1"/>
  <c r="R317" i="54"/>
  <c r="F1847" i="65" s="1"/>
  <c r="R319" i="54"/>
  <c r="F1849" i="65" s="1"/>
  <c r="R205" i="54"/>
  <c r="F1735" i="65" s="1"/>
  <c r="R213" i="54"/>
  <c r="F1743" i="65" s="1"/>
  <c r="R221" i="54"/>
  <c r="F1751" i="65" s="1"/>
  <c r="R229" i="54"/>
  <c r="F1759" i="65" s="1"/>
  <c r="R237" i="54"/>
  <c r="F1767" i="65" s="1"/>
  <c r="R245" i="54"/>
  <c r="F1775" i="65" s="1"/>
  <c r="R253" i="54"/>
  <c r="F1783" i="65" s="1"/>
  <c r="R261" i="54"/>
  <c r="F1791" i="65" s="1"/>
  <c r="R269" i="54"/>
  <c r="F1799" i="65" s="1"/>
  <c r="R277" i="54"/>
  <c r="F1807" i="65" s="1"/>
  <c r="R285" i="54"/>
  <c r="F1815" i="65" s="1"/>
  <c r="R293" i="54"/>
  <c r="F1823" i="65" s="1"/>
  <c r="R301" i="54"/>
  <c r="F1831" i="65" s="1"/>
  <c r="R203" i="54"/>
  <c r="F1733" i="65" s="1"/>
  <c r="R211" i="54"/>
  <c r="F1741" i="65" s="1"/>
  <c r="R219" i="54"/>
  <c r="F1749" i="65" s="1"/>
  <c r="R227" i="54"/>
  <c r="F1757" i="65" s="1"/>
  <c r="R235" i="54"/>
  <c r="F1765" i="65" s="1"/>
  <c r="R243" i="54"/>
  <c r="F1773" i="65" s="1"/>
  <c r="R251" i="54"/>
  <c r="F1781" i="65" s="1"/>
  <c r="R259" i="54"/>
  <c r="F1789" i="65" s="1"/>
  <c r="R267" i="54"/>
  <c r="F1797" i="65" s="1"/>
  <c r="R275" i="54"/>
  <c r="F1805" i="65" s="1"/>
  <c r="R283" i="54"/>
  <c r="F1813" i="65" s="1"/>
  <c r="R291" i="54"/>
  <c r="F1821" i="65" s="1"/>
  <c r="R299" i="54"/>
  <c r="F1829" i="65" s="1"/>
  <c r="R306" i="54"/>
  <c r="F1836" i="65" s="1"/>
  <c r="R308" i="54"/>
  <c r="F1838" i="65" s="1"/>
  <c r="R310" i="54"/>
  <c r="F1840" i="65" s="1"/>
  <c r="R312" i="54"/>
  <c r="F1842" i="65" s="1"/>
  <c r="R314" i="54"/>
  <c r="F1844" i="65" s="1"/>
  <c r="R316" i="54"/>
  <c r="F1846" i="65" s="1"/>
  <c r="R318" i="54"/>
  <c r="F1848" i="65" s="1"/>
  <c r="R20" i="54"/>
  <c r="D1" i="26"/>
  <c r="D1" i="14"/>
  <c r="D1" i="9"/>
  <c r="D1" i="5"/>
  <c r="D1" i="24"/>
  <c r="D1" i="16"/>
  <c r="F1" i="18"/>
  <c r="F1" i="12"/>
  <c r="D1" i="54"/>
  <c r="D111" i="54"/>
  <c r="D112" i="54"/>
  <c r="D113" i="54"/>
  <c r="D114" i="54"/>
  <c r="D115" i="54"/>
  <c r="D116" i="54"/>
  <c r="D117" i="54"/>
  <c r="D118" i="54"/>
  <c r="D119" i="54"/>
  <c r="D120" i="54"/>
  <c r="D121" i="54"/>
  <c r="D122" i="54"/>
  <c r="D123" i="54"/>
  <c r="D124" i="54"/>
  <c r="D125" i="54"/>
  <c r="D126" i="54"/>
  <c r="D127" i="54"/>
  <c r="D128" i="54"/>
  <c r="D129" i="54"/>
  <c r="D130" i="54"/>
  <c r="D131" i="54"/>
  <c r="D132" i="54"/>
  <c r="D133" i="54"/>
  <c r="D134" i="54"/>
  <c r="D135" i="54"/>
  <c r="D136" i="54"/>
  <c r="D137" i="54"/>
  <c r="D138" i="54"/>
  <c r="D139" i="54"/>
  <c r="D140" i="54"/>
  <c r="D141" i="54"/>
  <c r="D142" i="54"/>
  <c r="D143" i="54"/>
  <c r="D144" i="54"/>
  <c r="D145" i="54"/>
  <c r="D146" i="54"/>
  <c r="D147" i="54"/>
  <c r="D148" i="54"/>
  <c r="D149" i="54"/>
  <c r="D150" i="54"/>
  <c r="D151" i="54"/>
  <c r="D152" i="54"/>
  <c r="D153" i="54"/>
  <c r="D154" i="54"/>
  <c r="D155" i="54"/>
  <c r="D156" i="54"/>
  <c r="D157" i="54"/>
  <c r="D158" i="54"/>
  <c r="D159" i="54"/>
  <c r="D160" i="54"/>
  <c r="D161" i="54"/>
  <c r="D162" i="54"/>
  <c r="D163" i="54"/>
  <c r="D164" i="54"/>
  <c r="D165" i="54"/>
  <c r="D166" i="54"/>
  <c r="D167" i="54"/>
  <c r="D168" i="54"/>
  <c r="D169" i="54"/>
  <c r="D170" i="54"/>
  <c r="D171" i="54"/>
  <c r="D172" i="54"/>
  <c r="D173" i="54"/>
  <c r="D174" i="54"/>
  <c r="D175" i="54"/>
  <c r="D176" i="54"/>
  <c r="D177" i="54"/>
  <c r="D178" i="54"/>
  <c r="D179" i="54"/>
  <c r="D180" i="54"/>
  <c r="D181" i="54"/>
  <c r="D182" i="54"/>
  <c r="D183" i="54"/>
  <c r="D184" i="54"/>
  <c r="D185" i="54"/>
  <c r="D186" i="54"/>
  <c r="D187" i="54"/>
  <c r="D188" i="54"/>
  <c r="D189" i="54"/>
  <c r="D190" i="54"/>
  <c r="D191" i="54"/>
  <c r="D192" i="54"/>
  <c r="D193" i="54"/>
  <c r="D194" i="54"/>
  <c r="D195" i="54"/>
  <c r="D196" i="54"/>
  <c r="D197" i="54"/>
  <c r="D198" i="54"/>
  <c r="D199" i="54"/>
  <c r="D200" i="54"/>
  <c r="D201" i="54"/>
  <c r="D202" i="54"/>
  <c r="D203" i="54"/>
  <c r="D204" i="54"/>
  <c r="D205" i="54"/>
  <c r="D206" i="54"/>
  <c r="D207" i="54"/>
  <c r="D208" i="54"/>
  <c r="D209" i="54"/>
  <c r="D210" i="54"/>
  <c r="D211" i="54"/>
  <c r="D212" i="54"/>
  <c r="D213" i="54"/>
  <c r="D214" i="54"/>
  <c r="D215" i="54"/>
  <c r="D216" i="54"/>
  <c r="D217" i="54"/>
  <c r="D218" i="54"/>
  <c r="D219" i="54"/>
  <c r="D220" i="54"/>
  <c r="D221" i="54"/>
  <c r="D222" i="54"/>
  <c r="D223" i="54"/>
  <c r="D224" i="54"/>
  <c r="D225" i="54"/>
  <c r="D226" i="54"/>
  <c r="D227" i="54"/>
  <c r="D228" i="54"/>
  <c r="D229" i="54"/>
  <c r="D230" i="54"/>
  <c r="D231" i="54"/>
  <c r="D232" i="54"/>
  <c r="D233" i="54"/>
  <c r="D234" i="54"/>
  <c r="D235" i="54"/>
  <c r="D236" i="54"/>
  <c r="D237" i="54"/>
  <c r="D238" i="54"/>
  <c r="D239" i="54"/>
  <c r="D240" i="54"/>
  <c r="D241" i="54"/>
  <c r="D242" i="54"/>
  <c r="D243" i="54"/>
  <c r="D244" i="54"/>
  <c r="D245" i="54"/>
  <c r="D246" i="54"/>
  <c r="D247" i="54"/>
  <c r="D248" i="54"/>
  <c r="D249" i="54"/>
  <c r="D250" i="54"/>
  <c r="D251" i="54"/>
  <c r="D252" i="54"/>
  <c r="D253" i="54"/>
  <c r="D254" i="54"/>
  <c r="D255" i="54"/>
  <c r="D256" i="54"/>
  <c r="D257" i="54"/>
  <c r="D258" i="54"/>
  <c r="D259" i="54"/>
  <c r="D260" i="54"/>
  <c r="D261" i="54"/>
  <c r="D262" i="54"/>
  <c r="D263" i="54"/>
  <c r="D264" i="54"/>
  <c r="D265" i="54"/>
  <c r="D266" i="54"/>
  <c r="D267" i="54"/>
  <c r="D268" i="54"/>
  <c r="D269" i="54"/>
  <c r="D270" i="54"/>
  <c r="D271" i="54"/>
  <c r="D272" i="54"/>
  <c r="D273" i="54"/>
  <c r="D274" i="54"/>
  <c r="D275" i="54"/>
  <c r="D276" i="54"/>
  <c r="D277" i="54"/>
  <c r="D278" i="54"/>
  <c r="D279" i="54"/>
  <c r="D280" i="54"/>
  <c r="D281" i="54"/>
  <c r="D282" i="54"/>
  <c r="D283" i="54"/>
  <c r="D284" i="54"/>
  <c r="D285" i="54"/>
  <c r="D286" i="54"/>
  <c r="D287" i="54"/>
  <c r="D288" i="54"/>
  <c r="D289" i="54"/>
  <c r="D290" i="54"/>
  <c r="D291" i="54"/>
  <c r="D292" i="54"/>
  <c r="D293" i="54"/>
  <c r="D294" i="54"/>
  <c r="D295" i="54"/>
  <c r="D296" i="54"/>
  <c r="D297" i="54"/>
  <c r="D298" i="54"/>
  <c r="D299" i="54"/>
  <c r="D300" i="54"/>
  <c r="D301" i="54"/>
  <c r="D302" i="54"/>
  <c r="D303" i="54"/>
  <c r="D304" i="54"/>
  <c r="D305" i="54"/>
  <c r="D306" i="54"/>
  <c r="D307" i="54"/>
  <c r="D308" i="54"/>
  <c r="D309" i="54"/>
  <c r="D310" i="54"/>
  <c r="D311" i="54"/>
  <c r="D312" i="54"/>
  <c r="D313" i="54"/>
  <c r="D314" i="54"/>
  <c r="D315" i="54"/>
  <c r="D316" i="54"/>
  <c r="D317" i="54"/>
  <c r="D318" i="54"/>
  <c r="D319" i="54"/>
  <c r="A21" i="54"/>
  <c r="A22" i="54"/>
  <c r="A23" i="54"/>
  <c r="A24" i="54"/>
  <c r="A25" i="54"/>
  <c r="A26" i="54"/>
  <c r="A27" i="54"/>
  <c r="A28" i="54"/>
  <c r="A29" i="54"/>
  <c r="A30" i="54"/>
  <c r="A31" i="54"/>
  <c r="A32" i="54"/>
  <c r="A33" i="54"/>
  <c r="A34" i="54"/>
  <c r="A35" i="54"/>
  <c r="A36" i="54"/>
  <c r="A37" i="54"/>
  <c r="A38" i="54"/>
  <c r="A39" i="54"/>
  <c r="A40" i="54"/>
  <c r="A41" i="54"/>
  <c r="A42" i="54"/>
  <c r="A43" i="54"/>
  <c r="A44" i="54"/>
  <c r="A45" i="54"/>
  <c r="A46" i="54"/>
  <c r="A47" i="54"/>
  <c r="A48" i="54"/>
  <c r="A49" i="54"/>
  <c r="A50" i="54"/>
  <c r="A51" i="54"/>
  <c r="A52" i="54"/>
  <c r="A53" i="54"/>
  <c r="A54" i="54"/>
  <c r="A55" i="54"/>
  <c r="A56" i="54"/>
  <c r="A57" i="54"/>
  <c r="A58" i="54"/>
  <c r="A59" i="54"/>
  <c r="A60" i="54"/>
  <c r="A61" i="54"/>
  <c r="A62" i="54"/>
  <c r="A63" i="54"/>
  <c r="A64" i="54"/>
  <c r="A65" i="54"/>
  <c r="A66" i="54"/>
  <c r="A67" i="54"/>
  <c r="A68" i="54"/>
  <c r="A69" i="54"/>
  <c r="A70" i="54"/>
  <c r="A71" i="54"/>
  <c r="A72" i="54"/>
  <c r="A73" i="54"/>
  <c r="A74" i="54"/>
  <c r="A75" i="54"/>
  <c r="A76" i="54"/>
  <c r="A77" i="54"/>
  <c r="A78" i="54"/>
  <c r="A79" i="54"/>
  <c r="A80" i="54"/>
  <c r="A81" i="54"/>
  <c r="A82" i="54"/>
  <c r="A83" i="54"/>
  <c r="A84" i="54"/>
  <c r="A85" i="54"/>
  <c r="A86" i="54"/>
  <c r="A87" i="54"/>
  <c r="A88" i="54"/>
  <c r="A89" i="54"/>
  <c r="A90" i="54"/>
  <c r="A91" i="54"/>
  <c r="A92" i="54"/>
  <c r="A93" i="54"/>
  <c r="A94" i="54"/>
  <c r="A95" i="54"/>
  <c r="A96" i="54"/>
  <c r="A97" i="54"/>
  <c r="A98" i="54"/>
  <c r="A99" i="54"/>
  <c r="A100" i="54"/>
  <c r="A101" i="54"/>
  <c r="A102" i="54"/>
  <c r="A103" i="54"/>
  <c r="A104" i="54"/>
  <c r="A105" i="54"/>
  <c r="A106" i="54"/>
  <c r="A107" i="54"/>
  <c r="A108" i="54"/>
  <c r="A109" i="54"/>
  <c r="A110" i="54"/>
  <c r="A111" i="54"/>
  <c r="A112" i="54"/>
  <c r="A113" i="54"/>
  <c r="A114" i="54"/>
  <c r="A115" i="54"/>
  <c r="A116" i="54"/>
  <c r="A117" i="54"/>
  <c r="A118" i="54"/>
  <c r="A119" i="54"/>
  <c r="A120" i="54"/>
  <c r="A121" i="54"/>
  <c r="A122" i="54"/>
  <c r="A123" i="54"/>
  <c r="A124" i="54"/>
  <c r="A125" i="54"/>
  <c r="A126" i="54"/>
  <c r="A127" i="54"/>
  <c r="A128" i="54"/>
  <c r="A129" i="54"/>
  <c r="A130" i="54"/>
  <c r="A131" i="54"/>
  <c r="A132" i="54"/>
  <c r="A133" i="54"/>
  <c r="A134" i="54"/>
  <c r="A135" i="54"/>
  <c r="A136" i="54"/>
  <c r="A137" i="54"/>
  <c r="A138" i="54"/>
  <c r="A139" i="54"/>
  <c r="A140" i="54"/>
  <c r="A141" i="54"/>
  <c r="A142" i="54"/>
  <c r="A143" i="54"/>
  <c r="A144" i="54"/>
  <c r="A145" i="54"/>
  <c r="A146" i="54"/>
  <c r="A147" i="54"/>
  <c r="A148" i="54"/>
  <c r="A149" i="54"/>
  <c r="A150" i="54"/>
  <c r="A151" i="54"/>
  <c r="A152" i="54"/>
  <c r="A153" i="54"/>
  <c r="A154" i="54"/>
  <c r="A155" i="54"/>
  <c r="A156" i="54"/>
  <c r="A157" i="54"/>
  <c r="A158" i="54"/>
  <c r="A159" i="54"/>
  <c r="A160" i="54"/>
  <c r="A161" i="54"/>
  <c r="A162" i="54"/>
  <c r="A163" i="54"/>
  <c r="A164" i="54"/>
  <c r="A165" i="54"/>
  <c r="A166" i="54"/>
  <c r="A167" i="54"/>
  <c r="A168" i="54"/>
  <c r="A169" i="54"/>
  <c r="A170" i="54"/>
  <c r="A171" i="54"/>
  <c r="A172" i="54"/>
  <c r="A173" i="54"/>
  <c r="A174" i="54"/>
  <c r="A175" i="54"/>
  <c r="A176" i="54"/>
  <c r="A177" i="54"/>
  <c r="A178" i="54"/>
  <c r="A179" i="54"/>
  <c r="A180" i="54"/>
  <c r="A181" i="54"/>
  <c r="A182" i="54"/>
  <c r="A183" i="54"/>
  <c r="A184" i="54"/>
  <c r="A185" i="54"/>
  <c r="A186" i="54"/>
  <c r="A187" i="54"/>
  <c r="A188" i="54"/>
  <c r="A189" i="54"/>
  <c r="A190" i="54"/>
  <c r="A191" i="54"/>
  <c r="A192" i="54"/>
  <c r="A193" i="54"/>
  <c r="A194" i="54"/>
  <c r="A195" i="54"/>
  <c r="A196" i="54"/>
  <c r="A197" i="54"/>
  <c r="A198" i="54"/>
  <c r="A199" i="54"/>
  <c r="A200" i="54"/>
  <c r="A201" i="54"/>
  <c r="A202" i="54"/>
  <c r="A203" i="54"/>
  <c r="A204" i="54"/>
  <c r="A205" i="54"/>
  <c r="A206" i="54"/>
  <c r="A207" i="54"/>
  <c r="A208" i="54"/>
  <c r="A209" i="54"/>
  <c r="A210" i="54"/>
  <c r="A211" i="54"/>
  <c r="A212" i="54"/>
  <c r="A213" i="54"/>
  <c r="A214" i="54"/>
  <c r="A215" i="54"/>
  <c r="A216" i="54"/>
  <c r="A217" i="54"/>
  <c r="A218" i="54"/>
  <c r="A219" i="54"/>
  <c r="A220" i="54"/>
  <c r="A221" i="54"/>
  <c r="A222" i="54"/>
  <c r="A223" i="54"/>
  <c r="A224" i="54"/>
  <c r="A225" i="54"/>
  <c r="A226" i="54"/>
  <c r="A227" i="54"/>
  <c r="A228" i="54"/>
  <c r="A229" i="54"/>
  <c r="A230" i="54"/>
  <c r="A231" i="54"/>
  <c r="A232" i="54"/>
  <c r="A233" i="54"/>
  <c r="A234" i="54"/>
  <c r="A235" i="54"/>
  <c r="A236" i="54"/>
  <c r="A237" i="54"/>
  <c r="A238" i="54"/>
  <c r="A239" i="54"/>
  <c r="A240" i="54"/>
  <c r="A241" i="54"/>
  <c r="A242" i="54"/>
  <c r="A243" i="54"/>
  <c r="A244" i="54"/>
  <c r="A245" i="54"/>
  <c r="A246" i="54"/>
  <c r="A247" i="54"/>
  <c r="A248" i="54"/>
  <c r="A249" i="54"/>
  <c r="A250" i="54"/>
  <c r="A251" i="54"/>
  <c r="A252" i="54"/>
  <c r="A253" i="54"/>
  <c r="A254" i="54"/>
  <c r="A255" i="54"/>
  <c r="A256" i="54"/>
  <c r="A257" i="54"/>
  <c r="A258" i="54"/>
  <c r="A259" i="54"/>
  <c r="A260" i="54"/>
  <c r="A261" i="54"/>
  <c r="A262" i="54"/>
  <c r="A263" i="54"/>
  <c r="A264" i="54"/>
  <c r="A265" i="54"/>
  <c r="A266" i="54"/>
  <c r="A267" i="54"/>
  <c r="A268" i="54"/>
  <c r="A269" i="54"/>
  <c r="A270" i="54"/>
  <c r="A271" i="54"/>
  <c r="A272" i="54"/>
  <c r="A273" i="54"/>
  <c r="A274" i="54"/>
  <c r="A275" i="54"/>
  <c r="A276" i="54"/>
  <c r="A277" i="54"/>
  <c r="A278" i="54"/>
  <c r="A279" i="54"/>
  <c r="A280" i="54"/>
  <c r="A281" i="54"/>
  <c r="A282" i="54"/>
  <c r="A283" i="54"/>
  <c r="A284" i="54"/>
  <c r="A285" i="54"/>
  <c r="A286" i="54"/>
  <c r="A287" i="54"/>
  <c r="A288" i="54"/>
  <c r="A289" i="54"/>
  <c r="A290" i="54"/>
  <c r="A291" i="54"/>
  <c r="A292" i="54"/>
  <c r="A293" i="54"/>
  <c r="A294" i="54"/>
  <c r="A295" i="54"/>
  <c r="A296" i="54"/>
  <c r="A297" i="54"/>
  <c r="A298" i="54"/>
  <c r="A299" i="54"/>
  <c r="A300" i="54"/>
  <c r="A301" i="54"/>
  <c r="A302" i="54"/>
  <c r="A303" i="54"/>
  <c r="A304" i="54"/>
  <c r="A305" i="54"/>
  <c r="A306" i="54"/>
  <c r="A307" i="54"/>
  <c r="A308" i="54"/>
  <c r="A309" i="54"/>
  <c r="A310" i="54"/>
  <c r="A311" i="54"/>
  <c r="A312" i="54"/>
  <c r="A313" i="54"/>
  <c r="A314" i="54"/>
  <c r="A315" i="54"/>
  <c r="A316" i="54"/>
  <c r="A317" i="54"/>
  <c r="A318" i="54"/>
  <c r="A319" i="54"/>
  <c r="A20" i="54"/>
  <c r="G20" i="40"/>
  <c r="Q18" i="9"/>
  <c r="A21" i="9"/>
  <c r="A22" i="9"/>
  <c r="A23" i="9"/>
  <c r="A24" i="9"/>
  <c r="A25" i="9"/>
  <c r="A26" i="9"/>
  <c r="A27" i="9"/>
  <c r="A20" i="9"/>
  <c r="U17" i="9" l="1"/>
  <c r="T35" i="9"/>
  <c r="T37" i="9"/>
  <c r="T34" i="9"/>
  <c r="T36" i="9"/>
  <c r="T38" i="9"/>
  <c r="T32" i="9"/>
  <c r="T30" i="9"/>
  <c r="T33" i="9"/>
  <c r="T31" i="9"/>
  <c r="T28" i="9"/>
  <c r="T29" i="9"/>
  <c r="T20" i="9"/>
  <c r="T22" i="9"/>
  <c r="T24" i="9"/>
  <c r="T26" i="9"/>
  <c r="T21" i="9"/>
  <c r="T23" i="9"/>
  <c r="T25" i="9"/>
  <c r="T27" i="9"/>
  <c r="F1550" i="65"/>
  <c r="C15" i="62"/>
  <c r="T17" i="54"/>
  <c r="S21" i="54"/>
  <c r="S23" i="54"/>
  <c r="S25" i="54"/>
  <c r="S27" i="54"/>
  <c r="S29" i="54"/>
  <c r="S31" i="54"/>
  <c r="S33" i="54"/>
  <c r="S35" i="54"/>
  <c r="S37" i="54"/>
  <c r="S39" i="54"/>
  <c r="S41" i="54"/>
  <c r="S43" i="54"/>
  <c r="S45" i="54"/>
  <c r="S47" i="54"/>
  <c r="S49" i="54"/>
  <c r="S51" i="54"/>
  <c r="S53" i="54"/>
  <c r="S55" i="54"/>
  <c r="S22" i="54"/>
  <c r="S24" i="54"/>
  <c r="S26" i="54"/>
  <c r="S28" i="54"/>
  <c r="S30" i="54"/>
  <c r="S32" i="54"/>
  <c r="S34" i="54"/>
  <c r="S36" i="54"/>
  <c r="S38" i="54"/>
  <c r="S40" i="54"/>
  <c r="S42" i="54"/>
  <c r="S44" i="54"/>
  <c r="S46" i="54"/>
  <c r="S48" i="54"/>
  <c r="S50" i="54"/>
  <c r="S52" i="54"/>
  <c r="S54" i="54"/>
  <c r="S56" i="54"/>
  <c r="S58" i="54"/>
  <c r="S60" i="54"/>
  <c r="S62" i="54"/>
  <c r="S64" i="54"/>
  <c r="S66" i="54"/>
  <c r="S68" i="54"/>
  <c r="S70" i="54"/>
  <c r="S72" i="54"/>
  <c r="S74" i="54"/>
  <c r="S76" i="54"/>
  <c r="S63" i="54"/>
  <c r="S71" i="54"/>
  <c r="S61" i="54"/>
  <c r="S69" i="54"/>
  <c r="S77" i="54"/>
  <c r="S78" i="54"/>
  <c r="S80" i="54"/>
  <c r="S82" i="54"/>
  <c r="S84" i="54"/>
  <c r="S86" i="54"/>
  <c r="S88" i="54"/>
  <c r="S90" i="54"/>
  <c r="S92" i="54"/>
  <c r="S94" i="54"/>
  <c r="S96" i="54"/>
  <c r="S98" i="54"/>
  <c r="S100" i="54"/>
  <c r="S102" i="54"/>
  <c r="S104" i="54"/>
  <c r="S106" i="54"/>
  <c r="S108" i="54"/>
  <c r="S110" i="54"/>
  <c r="S112" i="54"/>
  <c r="S114" i="54"/>
  <c r="S116" i="54"/>
  <c r="S118" i="54"/>
  <c r="S59" i="54"/>
  <c r="S67" i="54"/>
  <c r="S75" i="54"/>
  <c r="S105" i="54"/>
  <c r="S122" i="54"/>
  <c r="S65" i="54"/>
  <c r="S81" i="54"/>
  <c r="S89" i="54"/>
  <c r="S97" i="54"/>
  <c r="S107" i="54"/>
  <c r="S126" i="54"/>
  <c r="S128" i="54"/>
  <c r="S130" i="54"/>
  <c r="S132" i="54"/>
  <c r="S134" i="54"/>
  <c r="S136" i="54"/>
  <c r="S138" i="54"/>
  <c r="S140" i="54"/>
  <c r="S142" i="54"/>
  <c r="S144" i="54"/>
  <c r="S146" i="54"/>
  <c r="S148" i="54"/>
  <c r="S150" i="54"/>
  <c r="S152" i="54"/>
  <c r="S154" i="54"/>
  <c r="S156" i="54"/>
  <c r="S158" i="54"/>
  <c r="S160" i="54"/>
  <c r="S162" i="54"/>
  <c r="S164" i="54"/>
  <c r="S109" i="54"/>
  <c r="S73" i="54"/>
  <c r="S113" i="54"/>
  <c r="S120" i="54"/>
  <c r="S124" i="54"/>
  <c r="S85" i="54"/>
  <c r="S93" i="54"/>
  <c r="S115" i="54"/>
  <c r="S127" i="54"/>
  <c r="S129" i="54"/>
  <c r="S131" i="54"/>
  <c r="S133" i="54"/>
  <c r="S135" i="54"/>
  <c r="S137" i="54"/>
  <c r="S139" i="54"/>
  <c r="S141" i="54"/>
  <c r="S143" i="54"/>
  <c r="S145" i="54"/>
  <c r="S147" i="54"/>
  <c r="S149" i="54"/>
  <c r="S151" i="54"/>
  <c r="S153" i="54"/>
  <c r="S155" i="54"/>
  <c r="S157" i="54"/>
  <c r="S159" i="54"/>
  <c r="S161" i="54"/>
  <c r="S163" i="54"/>
  <c r="S95" i="54"/>
  <c r="S111" i="54"/>
  <c r="S57" i="54"/>
  <c r="S165" i="54"/>
  <c r="S167" i="54"/>
  <c r="S169" i="54"/>
  <c r="S171" i="54"/>
  <c r="S173" i="54"/>
  <c r="S175" i="54"/>
  <c r="S177" i="54"/>
  <c r="S179" i="54"/>
  <c r="S181" i="54"/>
  <c r="S183" i="54"/>
  <c r="S185" i="54"/>
  <c r="S187" i="54"/>
  <c r="S189" i="54"/>
  <c r="S191" i="54"/>
  <c r="S193" i="54"/>
  <c r="S195" i="54"/>
  <c r="S197" i="54"/>
  <c r="S199" i="54"/>
  <c r="S117" i="54"/>
  <c r="S121" i="54"/>
  <c r="S83" i="54"/>
  <c r="S103" i="54"/>
  <c r="S91" i="54"/>
  <c r="S125" i="54"/>
  <c r="S99" i="54"/>
  <c r="S166" i="54"/>
  <c r="S168" i="54"/>
  <c r="S170" i="54"/>
  <c r="S172" i="54"/>
  <c r="S174" i="54"/>
  <c r="S176" i="54"/>
  <c r="S178" i="54"/>
  <c r="S180" i="54"/>
  <c r="S182" i="54"/>
  <c r="S184" i="54"/>
  <c r="S186" i="54"/>
  <c r="S188" i="54"/>
  <c r="S190" i="54"/>
  <c r="S192" i="54"/>
  <c r="S194" i="54"/>
  <c r="S196" i="54"/>
  <c r="S198" i="54"/>
  <c r="S79" i="54"/>
  <c r="S119" i="54"/>
  <c r="S123" i="54"/>
  <c r="S87" i="54"/>
  <c r="S101" i="54"/>
  <c r="S202" i="54"/>
  <c r="S204" i="54"/>
  <c r="S206" i="54"/>
  <c r="S208" i="54"/>
  <c r="S210" i="54"/>
  <c r="S212" i="54"/>
  <c r="S214" i="54"/>
  <c r="S216" i="54"/>
  <c r="S218" i="54"/>
  <c r="S220" i="54"/>
  <c r="S222" i="54"/>
  <c r="S224" i="54"/>
  <c r="S226" i="54"/>
  <c r="S228" i="54"/>
  <c r="S230" i="54"/>
  <c r="S232" i="54"/>
  <c r="S234" i="54"/>
  <c r="S236" i="54"/>
  <c r="S238" i="54"/>
  <c r="S240" i="54"/>
  <c r="S242" i="54"/>
  <c r="S244" i="54"/>
  <c r="S246" i="54"/>
  <c r="S248" i="54"/>
  <c r="S250" i="54"/>
  <c r="S252" i="54"/>
  <c r="S254" i="54"/>
  <c r="S256" i="54"/>
  <c r="S258" i="54"/>
  <c r="S260" i="54"/>
  <c r="S262" i="54"/>
  <c r="S264" i="54"/>
  <c r="S266" i="54"/>
  <c r="S268" i="54"/>
  <c r="S270" i="54"/>
  <c r="S272" i="54"/>
  <c r="S274" i="54"/>
  <c r="S276" i="54"/>
  <c r="S278" i="54"/>
  <c r="S280" i="54"/>
  <c r="S282" i="54"/>
  <c r="S284" i="54"/>
  <c r="S286" i="54"/>
  <c r="S288" i="54"/>
  <c r="S290" i="54"/>
  <c r="S292" i="54"/>
  <c r="S294" i="54"/>
  <c r="S296" i="54"/>
  <c r="S298" i="54"/>
  <c r="S300" i="54"/>
  <c r="S302" i="54"/>
  <c r="S304" i="54"/>
  <c r="S201" i="54"/>
  <c r="S209" i="54"/>
  <c r="S217" i="54"/>
  <c r="S225" i="54"/>
  <c r="S233" i="54"/>
  <c r="S245" i="54"/>
  <c r="S269" i="54"/>
  <c r="S293" i="54"/>
  <c r="S207" i="54"/>
  <c r="S215" i="54"/>
  <c r="S223" i="54"/>
  <c r="S231" i="54"/>
  <c r="S239" i="54"/>
  <c r="S247" i="54"/>
  <c r="S255" i="54"/>
  <c r="S263" i="54"/>
  <c r="S271" i="54"/>
  <c r="S279" i="54"/>
  <c r="S287" i="54"/>
  <c r="S295" i="54"/>
  <c r="S303" i="54"/>
  <c r="S307" i="54"/>
  <c r="S309" i="54"/>
  <c r="S311" i="54"/>
  <c r="S313" i="54"/>
  <c r="S315" i="54"/>
  <c r="S317" i="54"/>
  <c r="S319" i="54"/>
  <c r="S221" i="54"/>
  <c r="S229" i="54"/>
  <c r="S237" i="54"/>
  <c r="S277" i="54"/>
  <c r="S285" i="54"/>
  <c r="S205" i="54"/>
  <c r="S213" i="54"/>
  <c r="S253" i="54"/>
  <c r="S261" i="54"/>
  <c r="S301" i="54"/>
  <c r="S200" i="54"/>
  <c r="S20" i="54"/>
  <c r="S203" i="54"/>
  <c r="S211" i="54"/>
  <c r="S219" i="54"/>
  <c r="S227" i="54"/>
  <c r="S235" i="54"/>
  <c r="S243" i="54"/>
  <c r="S275" i="54"/>
  <c r="S297" i="54"/>
  <c r="S306" i="54"/>
  <c r="S283" i="54"/>
  <c r="S318" i="54"/>
  <c r="S241" i="54"/>
  <c r="S265" i="54"/>
  <c r="S267" i="54"/>
  <c r="S299" i="54"/>
  <c r="S308" i="54"/>
  <c r="S289" i="54"/>
  <c r="S251" i="54"/>
  <c r="S257" i="54"/>
  <c r="S310" i="54"/>
  <c r="S281" i="54"/>
  <c r="S259" i="54"/>
  <c r="S291" i="54"/>
  <c r="S312" i="54"/>
  <c r="S249" i="54"/>
  <c r="S314" i="54"/>
  <c r="S316" i="54"/>
  <c r="S273" i="54"/>
  <c r="S305" i="54"/>
  <c r="H20" i="40"/>
  <c r="I20" i="40" s="1"/>
  <c r="J20" i="40" s="1"/>
  <c r="K20" i="40" s="1"/>
  <c r="L20" i="40" s="1"/>
  <c r="M20" i="40" s="1"/>
  <c r="N20" i="40" s="1"/>
  <c r="O20" i="40" s="1"/>
  <c r="P20" i="40" s="1"/>
  <c r="Q20" i="40" s="1"/>
  <c r="O17" i="40"/>
  <c r="R18" i="9"/>
  <c r="B7" i="10" s="1"/>
  <c r="S18" i="9"/>
  <c r="V17" i="9" l="1"/>
  <c r="U35" i="9"/>
  <c r="U34" i="9"/>
  <c r="U36" i="9"/>
  <c r="U38" i="9"/>
  <c r="U37" i="9"/>
  <c r="U31" i="9"/>
  <c r="U32" i="9"/>
  <c r="U33" i="9"/>
  <c r="U30" i="9"/>
  <c r="U28" i="9"/>
  <c r="U29" i="9"/>
  <c r="U21" i="9"/>
  <c r="U20" i="9"/>
  <c r="U22" i="9"/>
  <c r="U24" i="9"/>
  <c r="U26" i="9"/>
  <c r="U25" i="9"/>
  <c r="U23" i="9"/>
  <c r="U27" i="9"/>
  <c r="U17" i="54"/>
  <c r="T21" i="54"/>
  <c r="T23" i="54"/>
  <c r="T25" i="54"/>
  <c r="T27" i="54"/>
  <c r="T29" i="54"/>
  <c r="T31" i="54"/>
  <c r="T33" i="54"/>
  <c r="T35" i="54"/>
  <c r="T37" i="54"/>
  <c r="T39" i="54"/>
  <c r="T41" i="54"/>
  <c r="T43" i="54"/>
  <c r="T45" i="54"/>
  <c r="T47" i="54"/>
  <c r="T49" i="54"/>
  <c r="T51" i="54"/>
  <c r="T53" i="54"/>
  <c r="T55" i="54"/>
  <c r="T57" i="54"/>
  <c r="T59" i="54"/>
  <c r="T61" i="54"/>
  <c r="T63" i="54"/>
  <c r="T65" i="54"/>
  <c r="T67" i="54"/>
  <c r="T69" i="54"/>
  <c r="T71" i="54"/>
  <c r="T73" i="54"/>
  <c r="T75" i="54"/>
  <c r="T77" i="54"/>
  <c r="T32" i="54"/>
  <c r="T48" i="54"/>
  <c r="T60" i="54"/>
  <c r="T68" i="54"/>
  <c r="T76" i="54"/>
  <c r="T79" i="54"/>
  <c r="T81" i="54"/>
  <c r="T83" i="54"/>
  <c r="T85" i="54"/>
  <c r="T87" i="54"/>
  <c r="T89" i="54"/>
  <c r="T91" i="54"/>
  <c r="T93" i="54"/>
  <c r="T95" i="54"/>
  <c r="T97" i="54"/>
  <c r="T99" i="54"/>
  <c r="T101" i="54"/>
  <c r="T103" i="54"/>
  <c r="T105" i="54"/>
  <c r="T107" i="54"/>
  <c r="T109" i="54"/>
  <c r="T111" i="54"/>
  <c r="T113" i="54"/>
  <c r="T115" i="54"/>
  <c r="T117" i="54"/>
  <c r="T119" i="54"/>
  <c r="T121" i="54"/>
  <c r="T123" i="54"/>
  <c r="T125" i="54"/>
  <c r="T22" i="54"/>
  <c r="T38" i="54"/>
  <c r="T54" i="54"/>
  <c r="T28" i="54"/>
  <c r="T44" i="54"/>
  <c r="T58" i="54"/>
  <c r="T66" i="54"/>
  <c r="T74" i="54"/>
  <c r="T34" i="54"/>
  <c r="T50" i="54"/>
  <c r="T24" i="54"/>
  <c r="T40" i="54"/>
  <c r="T56" i="54"/>
  <c r="T64" i="54"/>
  <c r="T72" i="54"/>
  <c r="T78" i="54"/>
  <c r="T80" i="54"/>
  <c r="T82" i="54"/>
  <c r="T84" i="54"/>
  <c r="T86" i="54"/>
  <c r="T88" i="54"/>
  <c r="T90" i="54"/>
  <c r="T92" i="54"/>
  <c r="T94" i="54"/>
  <c r="T96" i="54"/>
  <c r="T98" i="54"/>
  <c r="T100" i="54"/>
  <c r="T30" i="54"/>
  <c r="T46" i="54"/>
  <c r="T36" i="54"/>
  <c r="T52" i="54"/>
  <c r="T62" i="54"/>
  <c r="T70" i="54"/>
  <c r="T26" i="54"/>
  <c r="T114" i="54"/>
  <c r="T116" i="54"/>
  <c r="T122" i="54"/>
  <c r="T102" i="54"/>
  <c r="T118" i="54"/>
  <c r="T126" i="54"/>
  <c r="T128" i="54"/>
  <c r="T130" i="54"/>
  <c r="T132" i="54"/>
  <c r="T134" i="54"/>
  <c r="T136" i="54"/>
  <c r="T138" i="54"/>
  <c r="T140" i="54"/>
  <c r="T142" i="54"/>
  <c r="T144" i="54"/>
  <c r="T146" i="54"/>
  <c r="T148" i="54"/>
  <c r="T150" i="54"/>
  <c r="T152" i="54"/>
  <c r="T154" i="54"/>
  <c r="T156" i="54"/>
  <c r="T158" i="54"/>
  <c r="T160" i="54"/>
  <c r="T162" i="54"/>
  <c r="T164" i="54"/>
  <c r="T106" i="54"/>
  <c r="T108" i="54"/>
  <c r="T120" i="54"/>
  <c r="T124" i="54"/>
  <c r="T42" i="54"/>
  <c r="T133" i="54"/>
  <c r="T149" i="54"/>
  <c r="T135" i="54"/>
  <c r="T151" i="54"/>
  <c r="T112" i="54"/>
  <c r="T137" i="54"/>
  <c r="T153" i="54"/>
  <c r="T165" i="54"/>
  <c r="T167" i="54"/>
  <c r="T169" i="54"/>
  <c r="T171" i="54"/>
  <c r="T173" i="54"/>
  <c r="T175" i="54"/>
  <c r="T177" i="54"/>
  <c r="T179" i="54"/>
  <c r="T181" i="54"/>
  <c r="T183" i="54"/>
  <c r="T185" i="54"/>
  <c r="T187" i="54"/>
  <c r="T189" i="54"/>
  <c r="T191" i="54"/>
  <c r="T193" i="54"/>
  <c r="T195" i="54"/>
  <c r="T197" i="54"/>
  <c r="T199" i="54"/>
  <c r="T139" i="54"/>
  <c r="T155" i="54"/>
  <c r="T104" i="54"/>
  <c r="T141" i="54"/>
  <c r="T157" i="54"/>
  <c r="T127" i="54"/>
  <c r="T143" i="54"/>
  <c r="T159" i="54"/>
  <c r="T110" i="54"/>
  <c r="T129" i="54"/>
  <c r="T145" i="54"/>
  <c r="T161" i="54"/>
  <c r="T166" i="54"/>
  <c r="T168" i="54"/>
  <c r="T170" i="54"/>
  <c r="T172" i="54"/>
  <c r="T174" i="54"/>
  <c r="T176" i="54"/>
  <c r="T178" i="54"/>
  <c r="T180" i="54"/>
  <c r="T182" i="54"/>
  <c r="T184" i="54"/>
  <c r="T186" i="54"/>
  <c r="T188" i="54"/>
  <c r="T190" i="54"/>
  <c r="T192" i="54"/>
  <c r="T198" i="54"/>
  <c r="T201" i="54"/>
  <c r="T203" i="54"/>
  <c r="T205" i="54"/>
  <c r="T207" i="54"/>
  <c r="T209" i="54"/>
  <c r="T211" i="54"/>
  <c r="T213" i="54"/>
  <c r="T215" i="54"/>
  <c r="T217" i="54"/>
  <c r="T219" i="54"/>
  <c r="T221" i="54"/>
  <c r="T223" i="54"/>
  <c r="T225" i="54"/>
  <c r="T227" i="54"/>
  <c r="T229" i="54"/>
  <c r="T231" i="54"/>
  <c r="T233" i="54"/>
  <c r="T235" i="54"/>
  <c r="T237" i="54"/>
  <c r="T239" i="54"/>
  <c r="T241" i="54"/>
  <c r="T243" i="54"/>
  <c r="T245" i="54"/>
  <c r="T247" i="54"/>
  <c r="T249" i="54"/>
  <c r="T251" i="54"/>
  <c r="T253" i="54"/>
  <c r="T255" i="54"/>
  <c r="T257" i="54"/>
  <c r="T259" i="54"/>
  <c r="T261" i="54"/>
  <c r="T263" i="54"/>
  <c r="T265" i="54"/>
  <c r="T267" i="54"/>
  <c r="T269" i="54"/>
  <c r="T271" i="54"/>
  <c r="T273" i="54"/>
  <c r="T275" i="54"/>
  <c r="T277" i="54"/>
  <c r="T279" i="54"/>
  <c r="T281" i="54"/>
  <c r="T283" i="54"/>
  <c r="T285" i="54"/>
  <c r="T287" i="54"/>
  <c r="T289" i="54"/>
  <c r="T291" i="54"/>
  <c r="T293" i="54"/>
  <c r="T295" i="54"/>
  <c r="T297" i="54"/>
  <c r="T299" i="54"/>
  <c r="T301" i="54"/>
  <c r="T303" i="54"/>
  <c r="T305" i="54"/>
  <c r="T196" i="54"/>
  <c r="T131" i="54"/>
  <c r="T194" i="54"/>
  <c r="T202" i="54"/>
  <c r="T204" i="54"/>
  <c r="T206" i="54"/>
  <c r="T208" i="54"/>
  <c r="T210" i="54"/>
  <c r="T212" i="54"/>
  <c r="T214" i="54"/>
  <c r="T216" i="54"/>
  <c r="T218" i="54"/>
  <c r="T220" i="54"/>
  <c r="T222" i="54"/>
  <c r="T224" i="54"/>
  <c r="T226" i="54"/>
  <c r="T228" i="54"/>
  <c r="T230" i="54"/>
  <c r="T232" i="54"/>
  <c r="T234" i="54"/>
  <c r="T236" i="54"/>
  <c r="T238" i="54"/>
  <c r="T240" i="54"/>
  <c r="T242" i="54"/>
  <c r="T244" i="54"/>
  <c r="T246" i="54"/>
  <c r="T248" i="54"/>
  <c r="T250" i="54"/>
  <c r="T252" i="54"/>
  <c r="T254" i="54"/>
  <c r="T256" i="54"/>
  <c r="T258" i="54"/>
  <c r="T260" i="54"/>
  <c r="T262" i="54"/>
  <c r="T264" i="54"/>
  <c r="T266" i="54"/>
  <c r="T268" i="54"/>
  <c r="T270" i="54"/>
  <c r="T272" i="54"/>
  <c r="T274" i="54"/>
  <c r="T276" i="54"/>
  <c r="T278" i="54"/>
  <c r="T280" i="54"/>
  <c r="T282" i="54"/>
  <c r="T284" i="54"/>
  <c r="T286" i="54"/>
  <c r="T288" i="54"/>
  <c r="T290" i="54"/>
  <c r="T292" i="54"/>
  <c r="T294" i="54"/>
  <c r="T296" i="54"/>
  <c r="T298" i="54"/>
  <c r="T300" i="54"/>
  <c r="T302" i="54"/>
  <c r="T304" i="54"/>
  <c r="T147" i="54"/>
  <c r="T306" i="54"/>
  <c r="T308" i="54"/>
  <c r="T310" i="54"/>
  <c r="T312" i="54"/>
  <c r="T314" i="54"/>
  <c r="T316" i="54"/>
  <c r="T318" i="54"/>
  <c r="T307" i="54"/>
  <c r="T309" i="54"/>
  <c r="T311" i="54"/>
  <c r="T313" i="54"/>
  <c r="T315" i="54"/>
  <c r="T317" i="54"/>
  <c r="T319" i="54"/>
  <c r="T163" i="54"/>
  <c r="T200" i="54"/>
  <c r="T20" i="54"/>
  <c r="R18" i="54"/>
  <c r="B7" i="57" s="1"/>
  <c r="W17" i="9" l="1"/>
  <c r="V35" i="9"/>
  <c r="V37" i="9"/>
  <c r="V34" i="9"/>
  <c r="V36" i="9"/>
  <c r="V38" i="9"/>
  <c r="V31" i="9"/>
  <c r="V33" i="9"/>
  <c r="V30" i="9"/>
  <c r="V32" i="9"/>
  <c r="V29" i="9"/>
  <c r="V28" i="9"/>
  <c r="V21" i="9"/>
  <c r="V23" i="9"/>
  <c r="V25" i="9"/>
  <c r="V27" i="9"/>
  <c r="V20" i="9"/>
  <c r="V22" i="9"/>
  <c r="V24" i="9"/>
  <c r="V26" i="9"/>
  <c r="V17" i="54"/>
  <c r="U22" i="54"/>
  <c r="U24" i="54"/>
  <c r="U26" i="54"/>
  <c r="U28" i="54"/>
  <c r="U30" i="54"/>
  <c r="U32" i="54"/>
  <c r="U34" i="54"/>
  <c r="U36" i="54"/>
  <c r="U38" i="54"/>
  <c r="U40" i="54"/>
  <c r="U42" i="54"/>
  <c r="U44" i="54"/>
  <c r="U46" i="54"/>
  <c r="U48" i="54"/>
  <c r="U50" i="54"/>
  <c r="U52" i="54"/>
  <c r="U54" i="54"/>
  <c r="U56" i="54"/>
  <c r="U58" i="54"/>
  <c r="U60" i="54"/>
  <c r="U62" i="54"/>
  <c r="U64" i="54"/>
  <c r="U66" i="54"/>
  <c r="U68" i="54"/>
  <c r="U70" i="54"/>
  <c r="U72" i="54"/>
  <c r="U74" i="54"/>
  <c r="U76" i="54"/>
  <c r="U21" i="54"/>
  <c r="U23" i="54"/>
  <c r="U25" i="54"/>
  <c r="U27" i="54"/>
  <c r="U29" i="54"/>
  <c r="U31" i="54"/>
  <c r="U33" i="54"/>
  <c r="U35" i="54"/>
  <c r="U37" i="54"/>
  <c r="U39" i="54"/>
  <c r="U41" i="54"/>
  <c r="U43" i="54"/>
  <c r="U45" i="54"/>
  <c r="U47" i="54"/>
  <c r="U49" i="54"/>
  <c r="U51" i="54"/>
  <c r="U53" i="54"/>
  <c r="U55" i="54"/>
  <c r="U57" i="54"/>
  <c r="U59" i="54"/>
  <c r="U61" i="54"/>
  <c r="U63" i="54"/>
  <c r="U65" i="54"/>
  <c r="U67" i="54"/>
  <c r="U69" i="54"/>
  <c r="U71" i="54"/>
  <c r="U73" i="54"/>
  <c r="U75" i="54"/>
  <c r="U77" i="54"/>
  <c r="U79" i="54"/>
  <c r="U81" i="54"/>
  <c r="U83" i="54"/>
  <c r="U85" i="54"/>
  <c r="U87" i="54"/>
  <c r="U89" i="54"/>
  <c r="U91" i="54"/>
  <c r="U93" i="54"/>
  <c r="U95" i="54"/>
  <c r="U97" i="54"/>
  <c r="U99" i="54"/>
  <c r="U101" i="54"/>
  <c r="U103" i="54"/>
  <c r="U105" i="54"/>
  <c r="U107" i="54"/>
  <c r="U109" i="54"/>
  <c r="U111" i="54"/>
  <c r="U113" i="54"/>
  <c r="U115" i="54"/>
  <c r="U117" i="54"/>
  <c r="U119" i="54"/>
  <c r="U121" i="54"/>
  <c r="U123" i="54"/>
  <c r="U78" i="54"/>
  <c r="U80" i="54"/>
  <c r="U82" i="54"/>
  <c r="U84" i="54"/>
  <c r="U86" i="54"/>
  <c r="U88" i="54"/>
  <c r="U90" i="54"/>
  <c r="U92" i="54"/>
  <c r="U94" i="54"/>
  <c r="U96" i="54"/>
  <c r="U98" i="54"/>
  <c r="U100" i="54"/>
  <c r="U102" i="54"/>
  <c r="U104" i="54"/>
  <c r="U106" i="54"/>
  <c r="U108" i="54"/>
  <c r="U110" i="54"/>
  <c r="U112" i="54"/>
  <c r="U114" i="54"/>
  <c r="U116" i="54"/>
  <c r="U118" i="54"/>
  <c r="U120" i="54"/>
  <c r="U122" i="54"/>
  <c r="U124" i="54"/>
  <c r="U131" i="54"/>
  <c r="U140" i="54"/>
  <c r="U147" i="54"/>
  <c r="U156" i="54"/>
  <c r="U163" i="54"/>
  <c r="U126" i="54"/>
  <c r="U133" i="54"/>
  <c r="U142" i="54"/>
  <c r="U149" i="54"/>
  <c r="U158" i="54"/>
  <c r="U128" i="54"/>
  <c r="U135" i="54"/>
  <c r="U144" i="54"/>
  <c r="U151" i="54"/>
  <c r="U160" i="54"/>
  <c r="U130" i="54"/>
  <c r="U137" i="54"/>
  <c r="U146" i="54"/>
  <c r="U153" i="54"/>
  <c r="U162" i="54"/>
  <c r="U165" i="54"/>
  <c r="U167" i="54"/>
  <c r="U169" i="54"/>
  <c r="U171" i="54"/>
  <c r="U173" i="54"/>
  <c r="U175" i="54"/>
  <c r="U177" i="54"/>
  <c r="U179" i="54"/>
  <c r="U181" i="54"/>
  <c r="U183" i="54"/>
  <c r="U185" i="54"/>
  <c r="U187" i="54"/>
  <c r="U189" i="54"/>
  <c r="U191" i="54"/>
  <c r="U193" i="54"/>
  <c r="U195" i="54"/>
  <c r="U197" i="54"/>
  <c r="U199" i="54"/>
  <c r="U132" i="54"/>
  <c r="U139" i="54"/>
  <c r="U148" i="54"/>
  <c r="U155" i="54"/>
  <c r="U164" i="54"/>
  <c r="U125" i="54"/>
  <c r="U134" i="54"/>
  <c r="U141" i="54"/>
  <c r="U150" i="54"/>
  <c r="U157" i="54"/>
  <c r="U127" i="54"/>
  <c r="U136" i="54"/>
  <c r="U143" i="54"/>
  <c r="U152" i="54"/>
  <c r="U159" i="54"/>
  <c r="U138" i="54"/>
  <c r="U176" i="54"/>
  <c r="U192" i="54"/>
  <c r="U200" i="54"/>
  <c r="U154" i="54"/>
  <c r="U166" i="54"/>
  <c r="U182" i="54"/>
  <c r="U198" i="54"/>
  <c r="U201" i="54"/>
  <c r="U203" i="54"/>
  <c r="U205" i="54"/>
  <c r="U207" i="54"/>
  <c r="U209" i="54"/>
  <c r="U211" i="54"/>
  <c r="U213" i="54"/>
  <c r="U215" i="54"/>
  <c r="U217" i="54"/>
  <c r="U219" i="54"/>
  <c r="U221" i="54"/>
  <c r="U223" i="54"/>
  <c r="U225" i="54"/>
  <c r="U227" i="54"/>
  <c r="U229" i="54"/>
  <c r="U231" i="54"/>
  <c r="U233" i="54"/>
  <c r="U235" i="54"/>
  <c r="U237" i="54"/>
  <c r="U239" i="54"/>
  <c r="U241" i="54"/>
  <c r="U243" i="54"/>
  <c r="U245" i="54"/>
  <c r="U247" i="54"/>
  <c r="U249" i="54"/>
  <c r="U251" i="54"/>
  <c r="U253" i="54"/>
  <c r="U255" i="54"/>
  <c r="U257" i="54"/>
  <c r="U259" i="54"/>
  <c r="U261" i="54"/>
  <c r="U263" i="54"/>
  <c r="U265" i="54"/>
  <c r="U267" i="54"/>
  <c r="U269" i="54"/>
  <c r="U271" i="54"/>
  <c r="U273" i="54"/>
  <c r="U275" i="54"/>
  <c r="U277" i="54"/>
  <c r="U279" i="54"/>
  <c r="U281" i="54"/>
  <c r="U283" i="54"/>
  <c r="U285" i="54"/>
  <c r="U287" i="54"/>
  <c r="U289" i="54"/>
  <c r="U291" i="54"/>
  <c r="U293" i="54"/>
  <c r="U295" i="54"/>
  <c r="U297" i="54"/>
  <c r="U299" i="54"/>
  <c r="U301" i="54"/>
  <c r="U303" i="54"/>
  <c r="U305" i="54"/>
  <c r="U172" i="54"/>
  <c r="U188" i="54"/>
  <c r="U129" i="54"/>
  <c r="U178" i="54"/>
  <c r="U196" i="54"/>
  <c r="U145" i="54"/>
  <c r="U168" i="54"/>
  <c r="U184" i="54"/>
  <c r="U161" i="54"/>
  <c r="U174" i="54"/>
  <c r="U190" i="54"/>
  <c r="U194" i="54"/>
  <c r="U202" i="54"/>
  <c r="U204" i="54"/>
  <c r="U206" i="54"/>
  <c r="U208" i="54"/>
  <c r="U210" i="54"/>
  <c r="U212" i="54"/>
  <c r="U214" i="54"/>
  <c r="U216" i="54"/>
  <c r="U218" i="54"/>
  <c r="U220" i="54"/>
  <c r="U222" i="54"/>
  <c r="U224" i="54"/>
  <c r="U226" i="54"/>
  <c r="U228" i="54"/>
  <c r="U230" i="54"/>
  <c r="U232" i="54"/>
  <c r="U234" i="54"/>
  <c r="U236" i="54"/>
  <c r="U238" i="54"/>
  <c r="U240" i="54"/>
  <c r="U242" i="54"/>
  <c r="U244" i="54"/>
  <c r="U246" i="54"/>
  <c r="U248" i="54"/>
  <c r="U250" i="54"/>
  <c r="U252" i="54"/>
  <c r="U254" i="54"/>
  <c r="U256" i="54"/>
  <c r="U258" i="54"/>
  <c r="U260" i="54"/>
  <c r="U262" i="54"/>
  <c r="U264" i="54"/>
  <c r="U266" i="54"/>
  <c r="U268" i="54"/>
  <c r="U270" i="54"/>
  <c r="U272" i="54"/>
  <c r="U274" i="54"/>
  <c r="U276" i="54"/>
  <c r="U278" i="54"/>
  <c r="U280" i="54"/>
  <c r="U282" i="54"/>
  <c r="U284" i="54"/>
  <c r="U286" i="54"/>
  <c r="U288" i="54"/>
  <c r="U290" i="54"/>
  <c r="U292" i="54"/>
  <c r="U294" i="54"/>
  <c r="U296" i="54"/>
  <c r="U298" i="54"/>
  <c r="U300" i="54"/>
  <c r="U302" i="54"/>
  <c r="U304" i="54"/>
  <c r="U20" i="54"/>
  <c r="U170" i="54"/>
  <c r="U180" i="54"/>
  <c r="U186" i="54"/>
  <c r="U311" i="54"/>
  <c r="U318" i="54"/>
  <c r="U313" i="54"/>
  <c r="U307" i="54"/>
  <c r="U309" i="54"/>
  <c r="U306" i="54"/>
  <c r="U315" i="54"/>
  <c r="U308" i="54"/>
  <c r="U312" i="54"/>
  <c r="U314" i="54"/>
  <c r="U316" i="54"/>
  <c r="U317" i="54"/>
  <c r="U310" i="54"/>
  <c r="U319" i="54"/>
  <c r="S18" i="54"/>
  <c r="T18" i="9"/>
  <c r="X17" i="9" l="1"/>
  <c r="W35" i="9"/>
  <c r="W37" i="9"/>
  <c r="W34" i="9"/>
  <c r="W36" i="9"/>
  <c r="W38" i="9"/>
  <c r="W31" i="9"/>
  <c r="W33" i="9"/>
  <c r="W30" i="9"/>
  <c r="W32" i="9"/>
  <c r="W28" i="9"/>
  <c r="W29" i="9"/>
  <c r="W21" i="9"/>
  <c r="W23" i="9"/>
  <c r="W25" i="9"/>
  <c r="W27" i="9"/>
  <c r="W20" i="9"/>
  <c r="W22" i="9"/>
  <c r="W24" i="9"/>
  <c r="W26" i="9"/>
  <c r="W17" i="54"/>
  <c r="V22" i="54"/>
  <c r="V24" i="54"/>
  <c r="V26" i="54"/>
  <c r="V28" i="54"/>
  <c r="V30" i="54"/>
  <c r="V32" i="54"/>
  <c r="V34" i="54"/>
  <c r="V36" i="54"/>
  <c r="V38" i="54"/>
  <c r="V40" i="54"/>
  <c r="V42" i="54"/>
  <c r="V44" i="54"/>
  <c r="V46" i="54"/>
  <c r="V48" i="54"/>
  <c r="V50" i="54"/>
  <c r="V52" i="54"/>
  <c r="V54" i="54"/>
  <c r="V56" i="54"/>
  <c r="V58" i="54"/>
  <c r="V60" i="54"/>
  <c r="V62" i="54"/>
  <c r="V64" i="54"/>
  <c r="V66" i="54"/>
  <c r="V68" i="54"/>
  <c r="V70" i="54"/>
  <c r="V72" i="54"/>
  <c r="V74" i="54"/>
  <c r="V76" i="54"/>
  <c r="V21" i="54"/>
  <c r="V23" i="54"/>
  <c r="V25" i="54"/>
  <c r="V27" i="54"/>
  <c r="V29" i="54"/>
  <c r="V31" i="54"/>
  <c r="V33" i="54"/>
  <c r="V35" i="54"/>
  <c r="V37" i="54"/>
  <c r="V39" i="54"/>
  <c r="V41" i="54"/>
  <c r="V43" i="54"/>
  <c r="V45" i="54"/>
  <c r="V47" i="54"/>
  <c r="V49" i="54"/>
  <c r="V51" i="54"/>
  <c r="V53" i="54"/>
  <c r="V55" i="54"/>
  <c r="V57" i="54"/>
  <c r="V59" i="54"/>
  <c r="V61" i="54"/>
  <c r="V63" i="54"/>
  <c r="V65" i="54"/>
  <c r="V67" i="54"/>
  <c r="V69" i="54"/>
  <c r="V71" i="54"/>
  <c r="V73" i="54"/>
  <c r="V75" i="54"/>
  <c r="V77" i="54"/>
  <c r="V79" i="54"/>
  <c r="V81" i="54"/>
  <c r="V83" i="54"/>
  <c r="V85" i="54"/>
  <c r="V87" i="54"/>
  <c r="V89" i="54"/>
  <c r="V91" i="54"/>
  <c r="V93" i="54"/>
  <c r="V95" i="54"/>
  <c r="V97" i="54"/>
  <c r="V99" i="54"/>
  <c r="V101" i="54"/>
  <c r="V103" i="54"/>
  <c r="V105" i="54"/>
  <c r="V107" i="54"/>
  <c r="V109" i="54"/>
  <c r="V111" i="54"/>
  <c r="V113" i="54"/>
  <c r="V115" i="54"/>
  <c r="V117" i="54"/>
  <c r="V119" i="54"/>
  <c r="V121" i="54"/>
  <c r="V123" i="54"/>
  <c r="V78" i="54"/>
  <c r="V86" i="54"/>
  <c r="V94" i="54"/>
  <c r="V112" i="54"/>
  <c r="V125" i="54"/>
  <c r="V127" i="54"/>
  <c r="V129" i="54"/>
  <c r="V131" i="54"/>
  <c r="V133" i="54"/>
  <c r="V135" i="54"/>
  <c r="V137" i="54"/>
  <c r="V139" i="54"/>
  <c r="V141" i="54"/>
  <c r="V143" i="54"/>
  <c r="V145" i="54"/>
  <c r="V147" i="54"/>
  <c r="V149" i="54"/>
  <c r="V151" i="54"/>
  <c r="V153" i="54"/>
  <c r="V155" i="54"/>
  <c r="V157" i="54"/>
  <c r="V159" i="54"/>
  <c r="V161" i="54"/>
  <c r="V163" i="54"/>
  <c r="V114" i="54"/>
  <c r="V84" i="54"/>
  <c r="V92" i="54"/>
  <c r="V100" i="54"/>
  <c r="V116" i="54"/>
  <c r="V122" i="54"/>
  <c r="V82" i="54"/>
  <c r="V90" i="54"/>
  <c r="V98" i="54"/>
  <c r="V104" i="54"/>
  <c r="V126" i="54"/>
  <c r="V128" i="54"/>
  <c r="V130" i="54"/>
  <c r="V132" i="54"/>
  <c r="V134" i="54"/>
  <c r="V136" i="54"/>
  <c r="V138" i="54"/>
  <c r="V140" i="54"/>
  <c r="V142" i="54"/>
  <c r="V144" i="54"/>
  <c r="V146" i="54"/>
  <c r="V148" i="54"/>
  <c r="V150" i="54"/>
  <c r="V152" i="54"/>
  <c r="V154" i="54"/>
  <c r="V156" i="54"/>
  <c r="V158" i="54"/>
  <c r="V160" i="54"/>
  <c r="V162" i="54"/>
  <c r="V164" i="54"/>
  <c r="V106" i="54"/>
  <c r="V88" i="54"/>
  <c r="V120" i="54"/>
  <c r="V166" i="54"/>
  <c r="V168" i="54"/>
  <c r="V170" i="54"/>
  <c r="V172" i="54"/>
  <c r="V174" i="54"/>
  <c r="V176" i="54"/>
  <c r="V178" i="54"/>
  <c r="V180" i="54"/>
  <c r="V182" i="54"/>
  <c r="V184" i="54"/>
  <c r="V186" i="54"/>
  <c r="V188" i="54"/>
  <c r="V190" i="54"/>
  <c r="V192" i="54"/>
  <c r="V194" i="54"/>
  <c r="V196" i="54"/>
  <c r="V198" i="54"/>
  <c r="V200" i="54"/>
  <c r="V96" i="54"/>
  <c r="V102" i="54"/>
  <c r="V124" i="54"/>
  <c r="V108" i="54"/>
  <c r="V118" i="54"/>
  <c r="V165" i="54"/>
  <c r="V167" i="54"/>
  <c r="V169" i="54"/>
  <c r="V171" i="54"/>
  <c r="V173" i="54"/>
  <c r="V175" i="54"/>
  <c r="V177" i="54"/>
  <c r="V179" i="54"/>
  <c r="V181" i="54"/>
  <c r="V183" i="54"/>
  <c r="V185" i="54"/>
  <c r="V187" i="54"/>
  <c r="V189" i="54"/>
  <c r="V191" i="54"/>
  <c r="V193" i="54"/>
  <c r="V195" i="54"/>
  <c r="V197" i="54"/>
  <c r="V199" i="54"/>
  <c r="V80" i="54"/>
  <c r="V201" i="54"/>
  <c r="V203" i="54"/>
  <c r="V205" i="54"/>
  <c r="V207" i="54"/>
  <c r="V209" i="54"/>
  <c r="V211" i="54"/>
  <c r="V213" i="54"/>
  <c r="V215" i="54"/>
  <c r="V217" i="54"/>
  <c r="V219" i="54"/>
  <c r="V221" i="54"/>
  <c r="V223" i="54"/>
  <c r="V225" i="54"/>
  <c r="V227" i="54"/>
  <c r="V229" i="54"/>
  <c r="V231" i="54"/>
  <c r="V233" i="54"/>
  <c r="V235" i="54"/>
  <c r="V237" i="54"/>
  <c r="V239" i="54"/>
  <c r="V241" i="54"/>
  <c r="V243" i="54"/>
  <c r="V245" i="54"/>
  <c r="V247" i="54"/>
  <c r="V249" i="54"/>
  <c r="V251" i="54"/>
  <c r="V253" i="54"/>
  <c r="V255" i="54"/>
  <c r="V257" i="54"/>
  <c r="V259" i="54"/>
  <c r="V261" i="54"/>
  <c r="V263" i="54"/>
  <c r="V265" i="54"/>
  <c r="V267" i="54"/>
  <c r="V269" i="54"/>
  <c r="V271" i="54"/>
  <c r="V273" i="54"/>
  <c r="V275" i="54"/>
  <c r="V277" i="54"/>
  <c r="V279" i="54"/>
  <c r="V281" i="54"/>
  <c r="V283" i="54"/>
  <c r="V285" i="54"/>
  <c r="V287" i="54"/>
  <c r="V289" i="54"/>
  <c r="V291" i="54"/>
  <c r="V293" i="54"/>
  <c r="V295" i="54"/>
  <c r="V297" i="54"/>
  <c r="V299" i="54"/>
  <c r="V301" i="54"/>
  <c r="V303" i="54"/>
  <c r="V305" i="54"/>
  <c r="V110" i="54"/>
  <c r="V206" i="54"/>
  <c r="V214" i="54"/>
  <c r="V222" i="54"/>
  <c r="V230" i="54"/>
  <c r="V238" i="54"/>
  <c r="V246" i="54"/>
  <c r="V254" i="54"/>
  <c r="V262" i="54"/>
  <c r="V270" i="54"/>
  <c r="V278" i="54"/>
  <c r="V286" i="54"/>
  <c r="V294" i="54"/>
  <c r="V302" i="54"/>
  <c r="V204" i="54"/>
  <c r="V212" i="54"/>
  <c r="V220" i="54"/>
  <c r="V228" i="54"/>
  <c r="V236" i="54"/>
  <c r="V244" i="54"/>
  <c r="V252" i="54"/>
  <c r="V260" i="54"/>
  <c r="V268" i="54"/>
  <c r="V276" i="54"/>
  <c r="V284" i="54"/>
  <c r="V292" i="54"/>
  <c r="V300" i="54"/>
  <c r="V306" i="54"/>
  <c r="V308" i="54"/>
  <c r="V310" i="54"/>
  <c r="V312" i="54"/>
  <c r="V314" i="54"/>
  <c r="V316" i="54"/>
  <c r="V318" i="54"/>
  <c r="V202" i="54"/>
  <c r="V210" i="54"/>
  <c r="V218" i="54"/>
  <c r="V226" i="54"/>
  <c r="V234" i="54"/>
  <c r="V242" i="54"/>
  <c r="V250" i="54"/>
  <c r="V258" i="54"/>
  <c r="V266" i="54"/>
  <c r="V274" i="54"/>
  <c r="V282" i="54"/>
  <c r="V290" i="54"/>
  <c r="V298" i="54"/>
  <c r="V208" i="54"/>
  <c r="V216" i="54"/>
  <c r="V224" i="54"/>
  <c r="V232" i="54"/>
  <c r="V240" i="54"/>
  <c r="V248" i="54"/>
  <c r="V256" i="54"/>
  <c r="V264" i="54"/>
  <c r="V272" i="54"/>
  <c r="V280" i="54"/>
  <c r="V288" i="54"/>
  <c r="V296" i="54"/>
  <c r="V304" i="54"/>
  <c r="V307" i="54"/>
  <c r="V309" i="54"/>
  <c r="V311" i="54"/>
  <c r="V313" i="54"/>
  <c r="V315" i="54"/>
  <c r="V317" i="54"/>
  <c r="V319" i="54"/>
  <c r="V20" i="54"/>
  <c r="T18" i="54"/>
  <c r="U18" i="9"/>
  <c r="Y17" i="9" l="1"/>
  <c r="X34" i="9"/>
  <c r="X36" i="9"/>
  <c r="X38" i="9"/>
  <c r="X35" i="9"/>
  <c r="X37" i="9"/>
  <c r="X33" i="9"/>
  <c r="X31" i="9"/>
  <c r="X30" i="9"/>
  <c r="X32" i="9"/>
  <c r="X29" i="9"/>
  <c r="X28" i="9"/>
  <c r="X21" i="9"/>
  <c r="X23" i="9"/>
  <c r="X25" i="9"/>
  <c r="X27" i="9"/>
  <c r="X20" i="9"/>
  <c r="X22" i="9"/>
  <c r="X24" i="9"/>
  <c r="X26" i="9"/>
  <c r="X17" i="54"/>
  <c r="W22" i="54"/>
  <c r="W24" i="54"/>
  <c r="W26" i="54"/>
  <c r="W28" i="54"/>
  <c r="W30" i="54"/>
  <c r="W32" i="54"/>
  <c r="W34" i="54"/>
  <c r="W36" i="54"/>
  <c r="W38" i="54"/>
  <c r="W40" i="54"/>
  <c r="W42" i="54"/>
  <c r="W44" i="54"/>
  <c r="W46" i="54"/>
  <c r="W48" i="54"/>
  <c r="W50" i="54"/>
  <c r="W52" i="54"/>
  <c r="W54" i="54"/>
  <c r="W21" i="54"/>
  <c r="W23" i="54"/>
  <c r="W25" i="54"/>
  <c r="W27" i="54"/>
  <c r="W29" i="54"/>
  <c r="W31" i="54"/>
  <c r="W33" i="54"/>
  <c r="W35" i="54"/>
  <c r="W37" i="54"/>
  <c r="W39" i="54"/>
  <c r="W41" i="54"/>
  <c r="W43" i="54"/>
  <c r="W45" i="54"/>
  <c r="W47" i="54"/>
  <c r="W49" i="54"/>
  <c r="W51" i="54"/>
  <c r="W53" i="54"/>
  <c r="W55" i="54"/>
  <c r="W57" i="54"/>
  <c r="W59" i="54"/>
  <c r="W61" i="54"/>
  <c r="W63" i="54"/>
  <c r="W65" i="54"/>
  <c r="W67" i="54"/>
  <c r="W69" i="54"/>
  <c r="W71" i="54"/>
  <c r="W73" i="54"/>
  <c r="W75" i="54"/>
  <c r="W77" i="54"/>
  <c r="W60" i="54"/>
  <c r="W68" i="54"/>
  <c r="W76" i="54"/>
  <c r="W58" i="54"/>
  <c r="W66" i="54"/>
  <c r="W74" i="54"/>
  <c r="W79" i="54"/>
  <c r="W81" i="54"/>
  <c r="W83" i="54"/>
  <c r="W85" i="54"/>
  <c r="W87" i="54"/>
  <c r="W89" i="54"/>
  <c r="W91" i="54"/>
  <c r="W93" i="54"/>
  <c r="W95" i="54"/>
  <c r="W97" i="54"/>
  <c r="W99" i="54"/>
  <c r="W101" i="54"/>
  <c r="W103" i="54"/>
  <c r="W105" i="54"/>
  <c r="W107" i="54"/>
  <c r="W109" i="54"/>
  <c r="W111" i="54"/>
  <c r="W113" i="54"/>
  <c r="W115" i="54"/>
  <c r="W117" i="54"/>
  <c r="W56" i="54"/>
  <c r="W64" i="54"/>
  <c r="W72" i="54"/>
  <c r="W62" i="54"/>
  <c r="W110" i="54"/>
  <c r="W119" i="54"/>
  <c r="W123" i="54"/>
  <c r="W78" i="54"/>
  <c r="W86" i="54"/>
  <c r="W94" i="54"/>
  <c r="W112" i="54"/>
  <c r="W125" i="54"/>
  <c r="W127" i="54"/>
  <c r="W129" i="54"/>
  <c r="W131" i="54"/>
  <c r="W133" i="54"/>
  <c r="W135" i="54"/>
  <c r="W137" i="54"/>
  <c r="W139" i="54"/>
  <c r="W141" i="54"/>
  <c r="W143" i="54"/>
  <c r="W145" i="54"/>
  <c r="W147" i="54"/>
  <c r="W149" i="54"/>
  <c r="W151" i="54"/>
  <c r="W153" i="54"/>
  <c r="W155" i="54"/>
  <c r="W157" i="54"/>
  <c r="W159" i="54"/>
  <c r="W161" i="54"/>
  <c r="W163" i="54"/>
  <c r="W114" i="54"/>
  <c r="W102" i="54"/>
  <c r="W118" i="54"/>
  <c r="W121" i="54"/>
  <c r="W82" i="54"/>
  <c r="W90" i="54"/>
  <c r="W98" i="54"/>
  <c r="W104" i="54"/>
  <c r="W126" i="54"/>
  <c r="W128" i="54"/>
  <c r="W130" i="54"/>
  <c r="W132" i="54"/>
  <c r="W134" i="54"/>
  <c r="W136" i="54"/>
  <c r="W138" i="54"/>
  <c r="W140" i="54"/>
  <c r="W142" i="54"/>
  <c r="W144" i="54"/>
  <c r="W146" i="54"/>
  <c r="W148" i="54"/>
  <c r="W150" i="54"/>
  <c r="W152" i="54"/>
  <c r="W154" i="54"/>
  <c r="W156" i="54"/>
  <c r="W158" i="54"/>
  <c r="W160" i="54"/>
  <c r="W162" i="54"/>
  <c r="W164" i="54"/>
  <c r="W80" i="54"/>
  <c r="W106" i="54"/>
  <c r="W88" i="54"/>
  <c r="W116" i="54"/>
  <c r="W120" i="54"/>
  <c r="W166" i="54"/>
  <c r="W168" i="54"/>
  <c r="W170" i="54"/>
  <c r="W172" i="54"/>
  <c r="W174" i="54"/>
  <c r="W176" i="54"/>
  <c r="W178" i="54"/>
  <c r="W180" i="54"/>
  <c r="W182" i="54"/>
  <c r="W184" i="54"/>
  <c r="W186" i="54"/>
  <c r="W188" i="54"/>
  <c r="W190" i="54"/>
  <c r="W192" i="54"/>
  <c r="W194" i="54"/>
  <c r="W196" i="54"/>
  <c r="W198" i="54"/>
  <c r="W200" i="54"/>
  <c r="W96" i="54"/>
  <c r="W124" i="54"/>
  <c r="W70" i="54"/>
  <c r="W84" i="54"/>
  <c r="W108" i="54"/>
  <c r="W92" i="54"/>
  <c r="W122" i="54"/>
  <c r="W165" i="54"/>
  <c r="W167" i="54"/>
  <c r="W169" i="54"/>
  <c r="W171" i="54"/>
  <c r="W173" i="54"/>
  <c r="W175" i="54"/>
  <c r="W177" i="54"/>
  <c r="W179" i="54"/>
  <c r="W181" i="54"/>
  <c r="W183" i="54"/>
  <c r="W185" i="54"/>
  <c r="W187" i="54"/>
  <c r="W189" i="54"/>
  <c r="W191" i="54"/>
  <c r="W193" i="54"/>
  <c r="W195" i="54"/>
  <c r="W197" i="54"/>
  <c r="W199" i="54"/>
  <c r="W100" i="54"/>
  <c r="W201" i="54"/>
  <c r="W203" i="54"/>
  <c r="W205" i="54"/>
  <c r="W207" i="54"/>
  <c r="W209" i="54"/>
  <c r="W211" i="54"/>
  <c r="W213" i="54"/>
  <c r="W215" i="54"/>
  <c r="W217" i="54"/>
  <c r="W219" i="54"/>
  <c r="W221" i="54"/>
  <c r="W223" i="54"/>
  <c r="W225" i="54"/>
  <c r="W227" i="54"/>
  <c r="W229" i="54"/>
  <c r="W231" i="54"/>
  <c r="W233" i="54"/>
  <c r="W235" i="54"/>
  <c r="W237" i="54"/>
  <c r="W239" i="54"/>
  <c r="W241" i="54"/>
  <c r="W243" i="54"/>
  <c r="W245" i="54"/>
  <c r="W247" i="54"/>
  <c r="W249" i="54"/>
  <c r="W251" i="54"/>
  <c r="W253" i="54"/>
  <c r="W255" i="54"/>
  <c r="W257" i="54"/>
  <c r="W259" i="54"/>
  <c r="W261" i="54"/>
  <c r="W263" i="54"/>
  <c r="W265" i="54"/>
  <c r="W267" i="54"/>
  <c r="W269" i="54"/>
  <c r="W271" i="54"/>
  <c r="W273" i="54"/>
  <c r="W275" i="54"/>
  <c r="W277" i="54"/>
  <c r="W279" i="54"/>
  <c r="W281" i="54"/>
  <c r="W283" i="54"/>
  <c r="W285" i="54"/>
  <c r="W287" i="54"/>
  <c r="W289" i="54"/>
  <c r="W291" i="54"/>
  <c r="W293" i="54"/>
  <c r="W295" i="54"/>
  <c r="W297" i="54"/>
  <c r="W299" i="54"/>
  <c r="W301" i="54"/>
  <c r="W303" i="54"/>
  <c r="W305" i="54"/>
  <c r="W206" i="54"/>
  <c r="W214" i="54"/>
  <c r="W222" i="54"/>
  <c r="W230" i="54"/>
  <c r="W20" i="54"/>
  <c r="W210" i="54"/>
  <c r="W234" i="54"/>
  <c r="W258" i="54"/>
  <c r="W204" i="54"/>
  <c r="W212" i="54"/>
  <c r="W220" i="54"/>
  <c r="W228" i="54"/>
  <c r="W236" i="54"/>
  <c r="W244" i="54"/>
  <c r="W252" i="54"/>
  <c r="W260" i="54"/>
  <c r="W268" i="54"/>
  <c r="W276" i="54"/>
  <c r="W284" i="54"/>
  <c r="W292" i="54"/>
  <c r="W300" i="54"/>
  <c r="W306" i="54"/>
  <c r="W308" i="54"/>
  <c r="W310" i="54"/>
  <c r="W312" i="54"/>
  <c r="W314" i="54"/>
  <c r="W316" i="54"/>
  <c r="W318" i="54"/>
  <c r="W202" i="54"/>
  <c r="W242" i="54"/>
  <c r="W250" i="54"/>
  <c r="W290" i="54"/>
  <c r="W298" i="54"/>
  <c r="W218" i="54"/>
  <c r="W226" i="54"/>
  <c r="W266" i="54"/>
  <c r="W274" i="54"/>
  <c r="W282" i="54"/>
  <c r="W208" i="54"/>
  <c r="W216" i="54"/>
  <c r="W224" i="54"/>
  <c r="W232" i="54"/>
  <c r="W240" i="54"/>
  <c r="W238" i="54"/>
  <c r="W264" i="54"/>
  <c r="W296" i="54"/>
  <c r="W309" i="54"/>
  <c r="W286" i="54"/>
  <c r="W311" i="54"/>
  <c r="W270" i="54"/>
  <c r="W319" i="54"/>
  <c r="W294" i="54"/>
  <c r="W254" i="54"/>
  <c r="W256" i="54"/>
  <c r="W288" i="54"/>
  <c r="W313" i="54"/>
  <c r="W315" i="54"/>
  <c r="W262" i="54"/>
  <c r="W246" i="54"/>
  <c r="W278" i="54"/>
  <c r="W248" i="54"/>
  <c r="W280" i="54"/>
  <c r="W317" i="54"/>
  <c r="W302" i="54"/>
  <c r="W272" i="54"/>
  <c r="W304" i="54"/>
  <c r="W307" i="54"/>
  <c r="U18" i="54"/>
  <c r="V18" i="9"/>
  <c r="Z17" i="9" l="1"/>
  <c r="Y34" i="9"/>
  <c r="Y35" i="9"/>
  <c r="Y37" i="9"/>
  <c r="Y38" i="9"/>
  <c r="Y36" i="9"/>
  <c r="Y30" i="9"/>
  <c r="Y31" i="9"/>
  <c r="Y33" i="9"/>
  <c r="Y32" i="9"/>
  <c r="Y28" i="9"/>
  <c r="Y29" i="9"/>
  <c r="Y24" i="9"/>
  <c r="Y21" i="9"/>
  <c r="Y23" i="9"/>
  <c r="Y25" i="9"/>
  <c r="Y27" i="9"/>
  <c r="Y22" i="9"/>
  <c r="Y20" i="9"/>
  <c r="Y26" i="9"/>
  <c r="Y17" i="54"/>
  <c r="X22" i="54"/>
  <c r="X24" i="54"/>
  <c r="X26" i="54"/>
  <c r="X28" i="54"/>
  <c r="X30" i="54"/>
  <c r="X32" i="54"/>
  <c r="X34" i="54"/>
  <c r="X36" i="54"/>
  <c r="X38" i="54"/>
  <c r="X40" i="54"/>
  <c r="X42" i="54"/>
  <c r="X44" i="54"/>
  <c r="X46" i="54"/>
  <c r="X48" i="54"/>
  <c r="X50" i="54"/>
  <c r="X52" i="54"/>
  <c r="X54" i="54"/>
  <c r="X56" i="54"/>
  <c r="X58" i="54"/>
  <c r="X60" i="54"/>
  <c r="X62" i="54"/>
  <c r="X64" i="54"/>
  <c r="X66" i="54"/>
  <c r="X68" i="54"/>
  <c r="X70" i="54"/>
  <c r="X72" i="54"/>
  <c r="X74" i="54"/>
  <c r="X76" i="54"/>
  <c r="X21" i="54"/>
  <c r="X37" i="54"/>
  <c r="X53" i="54"/>
  <c r="X57" i="54"/>
  <c r="X65" i="54"/>
  <c r="X73" i="54"/>
  <c r="X78" i="54"/>
  <c r="X80" i="54"/>
  <c r="X82" i="54"/>
  <c r="X84" i="54"/>
  <c r="X86" i="54"/>
  <c r="X88" i="54"/>
  <c r="X90" i="54"/>
  <c r="X92" i="54"/>
  <c r="X94" i="54"/>
  <c r="X96" i="54"/>
  <c r="X98" i="54"/>
  <c r="X100" i="54"/>
  <c r="X102" i="54"/>
  <c r="X104" i="54"/>
  <c r="X106" i="54"/>
  <c r="X108" i="54"/>
  <c r="X110" i="54"/>
  <c r="X112" i="54"/>
  <c r="X114" i="54"/>
  <c r="X116" i="54"/>
  <c r="X118" i="54"/>
  <c r="X120" i="54"/>
  <c r="X122" i="54"/>
  <c r="X124" i="54"/>
  <c r="X27" i="54"/>
  <c r="X43" i="54"/>
  <c r="X33" i="54"/>
  <c r="X49" i="54"/>
  <c r="X63" i="54"/>
  <c r="X71" i="54"/>
  <c r="X23" i="54"/>
  <c r="X39" i="54"/>
  <c r="X55" i="54"/>
  <c r="X29" i="54"/>
  <c r="X45" i="54"/>
  <c r="X61" i="54"/>
  <c r="X69" i="54"/>
  <c r="X77" i="54"/>
  <c r="X79" i="54"/>
  <c r="X81" i="54"/>
  <c r="X83" i="54"/>
  <c r="X85" i="54"/>
  <c r="X87" i="54"/>
  <c r="X89" i="54"/>
  <c r="X91" i="54"/>
  <c r="X93" i="54"/>
  <c r="X95" i="54"/>
  <c r="X97" i="54"/>
  <c r="X99" i="54"/>
  <c r="X35" i="54"/>
  <c r="X51" i="54"/>
  <c r="X25" i="54"/>
  <c r="X41" i="54"/>
  <c r="X59" i="54"/>
  <c r="X67" i="54"/>
  <c r="X75" i="54"/>
  <c r="X103" i="54"/>
  <c r="X31" i="54"/>
  <c r="X105" i="54"/>
  <c r="X119" i="54"/>
  <c r="X123" i="54"/>
  <c r="X107" i="54"/>
  <c r="X125" i="54"/>
  <c r="X127" i="54"/>
  <c r="X129" i="54"/>
  <c r="X131" i="54"/>
  <c r="X133" i="54"/>
  <c r="X135" i="54"/>
  <c r="X137" i="54"/>
  <c r="X139" i="54"/>
  <c r="X141" i="54"/>
  <c r="X143" i="54"/>
  <c r="X145" i="54"/>
  <c r="X147" i="54"/>
  <c r="X149" i="54"/>
  <c r="X151" i="54"/>
  <c r="X153" i="54"/>
  <c r="X155" i="54"/>
  <c r="X157" i="54"/>
  <c r="X159" i="54"/>
  <c r="X161" i="54"/>
  <c r="X163" i="54"/>
  <c r="X47" i="54"/>
  <c r="X111" i="54"/>
  <c r="X113" i="54"/>
  <c r="X121" i="54"/>
  <c r="X101" i="54"/>
  <c r="X138" i="54"/>
  <c r="X154" i="54"/>
  <c r="X140" i="54"/>
  <c r="X156" i="54"/>
  <c r="X126" i="54"/>
  <c r="X142" i="54"/>
  <c r="X158" i="54"/>
  <c r="X166" i="54"/>
  <c r="X168" i="54"/>
  <c r="X170" i="54"/>
  <c r="X172" i="54"/>
  <c r="X174" i="54"/>
  <c r="X176" i="54"/>
  <c r="X178" i="54"/>
  <c r="X180" i="54"/>
  <c r="X182" i="54"/>
  <c r="X184" i="54"/>
  <c r="X186" i="54"/>
  <c r="X188" i="54"/>
  <c r="X190" i="54"/>
  <c r="X192" i="54"/>
  <c r="X194" i="54"/>
  <c r="X196" i="54"/>
  <c r="X198" i="54"/>
  <c r="X117" i="54"/>
  <c r="X128" i="54"/>
  <c r="X144" i="54"/>
  <c r="X160" i="54"/>
  <c r="X130" i="54"/>
  <c r="X146" i="54"/>
  <c r="X162" i="54"/>
  <c r="X109" i="54"/>
  <c r="X132" i="54"/>
  <c r="X148" i="54"/>
  <c r="X164" i="54"/>
  <c r="X134" i="54"/>
  <c r="X150" i="54"/>
  <c r="X165" i="54"/>
  <c r="X167" i="54"/>
  <c r="X169" i="54"/>
  <c r="X171" i="54"/>
  <c r="X173" i="54"/>
  <c r="X175" i="54"/>
  <c r="X177" i="54"/>
  <c r="X179" i="54"/>
  <c r="X181" i="54"/>
  <c r="X183" i="54"/>
  <c r="X185" i="54"/>
  <c r="X187" i="54"/>
  <c r="X189" i="54"/>
  <c r="X191" i="54"/>
  <c r="X152" i="54"/>
  <c r="X195" i="54"/>
  <c r="X202" i="54"/>
  <c r="X204" i="54"/>
  <c r="X206" i="54"/>
  <c r="X208" i="54"/>
  <c r="X210" i="54"/>
  <c r="X212" i="54"/>
  <c r="X214" i="54"/>
  <c r="X216" i="54"/>
  <c r="X218" i="54"/>
  <c r="X220" i="54"/>
  <c r="X222" i="54"/>
  <c r="X224" i="54"/>
  <c r="X226" i="54"/>
  <c r="X228" i="54"/>
  <c r="X230" i="54"/>
  <c r="X232" i="54"/>
  <c r="X234" i="54"/>
  <c r="X236" i="54"/>
  <c r="X238" i="54"/>
  <c r="X240" i="54"/>
  <c r="X242" i="54"/>
  <c r="X244" i="54"/>
  <c r="X246" i="54"/>
  <c r="X248" i="54"/>
  <c r="X250" i="54"/>
  <c r="X252" i="54"/>
  <c r="X254" i="54"/>
  <c r="X256" i="54"/>
  <c r="X258" i="54"/>
  <c r="X260" i="54"/>
  <c r="X262" i="54"/>
  <c r="X264" i="54"/>
  <c r="X266" i="54"/>
  <c r="X268" i="54"/>
  <c r="X270" i="54"/>
  <c r="X272" i="54"/>
  <c r="X274" i="54"/>
  <c r="X276" i="54"/>
  <c r="X278" i="54"/>
  <c r="X280" i="54"/>
  <c r="X282" i="54"/>
  <c r="X284" i="54"/>
  <c r="X286" i="54"/>
  <c r="X288" i="54"/>
  <c r="X290" i="54"/>
  <c r="X292" i="54"/>
  <c r="X294" i="54"/>
  <c r="X296" i="54"/>
  <c r="X298" i="54"/>
  <c r="X300" i="54"/>
  <c r="X302" i="54"/>
  <c r="X304" i="54"/>
  <c r="X200" i="54"/>
  <c r="X193" i="54"/>
  <c r="X199" i="54"/>
  <c r="X201" i="54"/>
  <c r="X203" i="54"/>
  <c r="X205" i="54"/>
  <c r="X207" i="54"/>
  <c r="X209" i="54"/>
  <c r="X211" i="54"/>
  <c r="X213" i="54"/>
  <c r="X215" i="54"/>
  <c r="X217" i="54"/>
  <c r="X219" i="54"/>
  <c r="X221" i="54"/>
  <c r="X223" i="54"/>
  <c r="X225" i="54"/>
  <c r="X227" i="54"/>
  <c r="X229" i="54"/>
  <c r="X231" i="54"/>
  <c r="X233" i="54"/>
  <c r="X235" i="54"/>
  <c r="X237" i="54"/>
  <c r="X239" i="54"/>
  <c r="X241" i="54"/>
  <c r="X243" i="54"/>
  <c r="X245" i="54"/>
  <c r="X247" i="54"/>
  <c r="X249" i="54"/>
  <c r="X251" i="54"/>
  <c r="X253" i="54"/>
  <c r="X255" i="54"/>
  <c r="X257" i="54"/>
  <c r="X259" i="54"/>
  <c r="X261" i="54"/>
  <c r="X263" i="54"/>
  <c r="X265" i="54"/>
  <c r="X267" i="54"/>
  <c r="X269" i="54"/>
  <c r="X271" i="54"/>
  <c r="X273" i="54"/>
  <c r="X275" i="54"/>
  <c r="X277" i="54"/>
  <c r="X279" i="54"/>
  <c r="X281" i="54"/>
  <c r="X283" i="54"/>
  <c r="X285" i="54"/>
  <c r="X287" i="54"/>
  <c r="X289" i="54"/>
  <c r="X291" i="54"/>
  <c r="X293" i="54"/>
  <c r="X295" i="54"/>
  <c r="X297" i="54"/>
  <c r="X299" i="54"/>
  <c r="X301" i="54"/>
  <c r="X303" i="54"/>
  <c r="X305" i="54"/>
  <c r="X115" i="54"/>
  <c r="X307" i="54"/>
  <c r="X309" i="54"/>
  <c r="X311" i="54"/>
  <c r="X313" i="54"/>
  <c r="X315" i="54"/>
  <c r="X317" i="54"/>
  <c r="X319" i="54"/>
  <c r="X136" i="54"/>
  <c r="X20" i="54"/>
  <c r="X197" i="54"/>
  <c r="X306" i="54"/>
  <c r="X308" i="54"/>
  <c r="X310" i="54"/>
  <c r="X312" i="54"/>
  <c r="X314" i="54"/>
  <c r="X316" i="54"/>
  <c r="X318" i="54"/>
  <c r="V18" i="54"/>
  <c r="W18" i="9"/>
  <c r="AA17" i="9" l="1"/>
  <c r="Z34" i="9"/>
  <c r="Z36" i="9"/>
  <c r="Z38" i="9"/>
  <c r="Z35" i="9"/>
  <c r="Z37" i="9"/>
  <c r="Z30" i="9"/>
  <c r="Z32" i="9"/>
  <c r="Z31" i="9"/>
  <c r="Z33" i="9"/>
  <c r="Z28" i="9"/>
  <c r="Z29" i="9"/>
  <c r="Z22" i="9"/>
  <c r="Z24" i="9"/>
  <c r="Z26" i="9"/>
  <c r="Z21" i="9"/>
  <c r="Z23" i="9"/>
  <c r="Z25" i="9"/>
  <c r="Z27" i="9"/>
  <c r="Z20" i="9"/>
  <c r="Z17" i="54"/>
  <c r="Y21" i="54"/>
  <c r="Y23" i="54"/>
  <c r="Y25" i="54"/>
  <c r="Y27" i="54"/>
  <c r="Y29" i="54"/>
  <c r="Y31" i="54"/>
  <c r="Y33" i="54"/>
  <c r="Y35" i="54"/>
  <c r="Y37" i="54"/>
  <c r="Y39" i="54"/>
  <c r="Y41" i="54"/>
  <c r="Y43" i="54"/>
  <c r="Y45" i="54"/>
  <c r="Y47" i="54"/>
  <c r="Y49" i="54"/>
  <c r="Y51" i="54"/>
  <c r="Y53" i="54"/>
  <c r="Y55" i="54"/>
  <c r="Y57" i="54"/>
  <c r="Y59" i="54"/>
  <c r="Y61" i="54"/>
  <c r="Y63" i="54"/>
  <c r="Y65" i="54"/>
  <c r="Y67" i="54"/>
  <c r="Y69" i="54"/>
  <c r="Y71" i="54"/>
  <c r="Y73" i="54"/>
  <c r="Y75" i="54"/>
  <c r="Y22" i="54"/>
  <c r="Y24" i="54"/>
  <c r="Y26" i="54"/>
  <c r="Y28" i="54"/>
  <c r="Y30" i="54"/>
  <c r="Y32" i="54"/>
  <c r="Y34" i="54"/>
  <c r="Y36" i="54"/>
  <c r="Y38" i="54"/>
  <c r="Y40" i="54"/>
  <c r="Y42" i="54"/>
  <c r="Y44" i="54"/>
  <c r="Y46" i="54"/>
  <c r="Y48" i="54"/>
  <c r="Y50" i="54"/>
  <c r="Y52" i="54"/>
  <c r="Y54" i="54"/>
  <c r="Y56" i="54"/>
  <c r="Y58" i="54"/>
  <c r="Y60" i="54"/>
  <c r="Y62" i="54"/>
  <c r="Y64" i="54"/>
  <c r="Y66" i="54"/>
  <c r="Y68" i="54"/>
  <c r="Y70" i="54"/>
  <c r="Y72" i="54"/>
  <c r="Y74" i="54"/>
  <c r="Y76" i="54"/>
  <c r="Y78" i="54"/>
  <c r="Y80" i="54"/>
  <c r="Y82" i="54"/>
  <c r="Y84" i="54"/>
  <c r="Y86" i="54"/>
  <c r="Y88" i="54"/>
  <c r="Y90" i="54"/>
  <c r="Y92" i="54"/>
  <c r="Y94" i="54"/>
  <c r="Y96" i="54"/>
  <c r="Y98" i="54"/>
  <c r="Y100" i="54"/>
  <c r="Y102" i="54"/>
  <c r="Y104" i="54"/>
  <c r="Y106" i="54"/>
  <c r="Y108" i="54"/>
  <c r="Y110" i="54"/>
  <c r="Y112" i="54"/>
  <c r="Y114" i="54"/>
  <c r="Y116" i="54"/>
  <c r="Y118" i="54"/>
  <c r="Y120" i="54"/>
  <c r="Y122" i="54"/>
  <c r="Y77" i="54"/>
  <c r="Y79" i="54"/>
  <c r="Y81" i="54"/>
  <c r="Y83" i="54"/>
  <c r="Y85" i="54"/>
  <c r="Y87" i="54"/>
  <c r="Y89" i="54"/>
  <c r="Y91" i="54"/>
  <c r="Y93" i="54"/>
  <c r="Y95" i="54"/>
  <c r="Y97" i="54"/>
  <c r="Y99" i="54"/>
  <c r="Y101" i="54"/>
  <c r="Y103" i="54"/>
  <c r="Y105" i="54"/>
  <c r="Y107" i="54"/>
  <c r="Y109" i="54"/>
  <c r="Y111" i="54"/>
  <c r="Y113" i="54"/>
  <c r="Y115" i="54"/>
  <c r="Y117" i="54"/>
  <c r="Y119" i="54"/>
  <c r="Y121" i="54"/>
  <c r="Y123" i="54"/>
  <c r="Y124" i="54"/>
  <c r="Y129" i="54"/>
  <c r="Y136" i="54"/>
  <c r="Y145" i="54"/>
  <c r="Y152" i="54"/>
  <c r="Y161" i="54"/>
  <c r="Y131" i="54"/>
  <c r="Y138" i="54"/>
  <c r="Y147" i="54"/>
  <c r="Y154" i="54"/>
  <c r="Y163" i="54"/>
  <c r="Y133" i="54"/>
  <c r="Y140" i="54"/>
  <c r="Y149" i="54"/>
  <c r="Y156" i="54"/>
  <c r="Y126" i="54"/>
  <c r="Y135" i="54"/>
  <c r="Y142" i="54"/>
  <c r="Y151" i="54"/>
  <c r="Y158" i="54"/>
  <c r="Y166" i="54"/>
  <c r="Y168" i="54"/>
  <c r="Y170" i="54"/>
  <c r="Y172" i="54"/>
  <c r="Y174" i="54"/>
  <c r="Y176" i="54"/>
  <c r="Y178" i="54"/>
  <c r="Y180" i="54"/>
  <c r="Y182" i="54"/>
  <c r="Y184" i="54"/>
  <c r="Y186" i="54"/>
  <c r="Y188" i="54"/>
  <c r="Y190" i="54"/>
  <c r="Y192" i="54"/>
  <c r="Y194" i="54"/>
  <c r="Y196" i="54"/>
  <c r="Y198" i="54"/>
  <c r="Y128" i="54"/>
  <c r="Y137" i="54"/>
  <c r="Y144" i="54"/>
  <c r="Y153" i="54"/>
  <c r="Y160" i="54"/>
  <c r="Y130" i="54"/>
  <c r="Y139" i="54"/>
  <c r="Y146" i="54"/>
  <c r="Y155" i="54"/>
  <c r="Y162" i="54"/>
  <c r="Y125" i="54"/>
  <c r="Y132" i="54"/>
  <c r="Y141" i="54"/>
  <c r="Y148" i="54"/>
  <c r="Y157" i="54"/>
  <c r="Y164" i="54"/>
  <c r="Y165" i="54"/>
  <c r="Y181" i="54"/>
  <c r="Y171" i="54"/>
  <c r="Y187" i="54"/>
  <c r="Y195" i="54"/>
  <c r="Y202" i="54"/>
  <c r="Y204" i="54"/>
  <c r="Y206" i="54"/>
  <c r="Y208" i="54"/>
  <c r="Y210" i="54"/>
  <c r="Y212" i="54"/>
  <c r="Y214" i="54"/>
  <c r="Y216" i="54"/>
  <c r="Y218" i="54"/>
  <c r="Y220" i="54"/>
  <c r="Y222" i="54"/>
  <c r="Y224" i="54"/>
  <c r="Y226" i="54"/>
  <c r="Y228" i="54"/>
  <c r="Y230" i="54"/>
  <c r="Y232" i="54"/>
  <c r="Y234" i="54"/>
  <c r="Y236" i="54"/>
  <c r="Y238" i="54"/>
  <c r="Y240" i="54"/>
  <c r="Y242" i="54"/>
  <c r="Y244" i="54"/>
  <c r="Y246" i="54"/>
  <c r="Y248" i="54"/>
  <c r="Y250" i="54"/>
  <c r="Y252" i="54"/>
  <c r="Y254" i="54"/>
  <c r="Y256" i="54"/>
  <c r="Y258" i="54"/>
  <c r="Y260" i="54"/>
  <c r="Y262" i="54"/>
  <c r="Y264" i="54"/>
  <c r="Y266" i="54"/>
  <c r="Y268" i="54"/>
  <c r="Y270" i="54"/>
  <c r="Y272" i="54"/>
  <c r="Y274" i="54"/>
  <c r="Y276" i="54"/>
  <c r="Y278" i="54"/>
  <c r="Y280" i="54"/>
  <c r="Y282" i="54"/>
  <c r="Y284" i="54"/>
  <c r="Y286" i="54"/>
  <c r="Y288" i="54"/>
  <c r="Y290" i="54"/>
  <c r="Y292" i="54"/>
  <c r="Y294" i="54"/>
  <c r="Y296" i="54"/>
  <c r="Y298" i="54"/>
  <c r="Y300" i="54"/>
  <c r="Y302" i="54"/>
  <c r="Y304" i="54"/>
  <c r="Y127" i="54"/>
  <c r="Y177" i="54"/>
  <c r="Y200" i="54"/>
  <c r="Y143" i="54"/>
  <c r="Y167" i="54"/>
  <c r="Y183" i="54"/>
  <c r="Y193" i="54"/>
  <c r="Y159" i="54"/>
  <c r="Y173" i="54"/>
  <c r="Y189" i="54"/>
  <c r="Y179" i="54"/>
  <c r="Y199" i="54"/>
  <c r="Y201" i="54"/>
  <c r="Y203" i="54"/>
  <c r="Y205" i="54"/>
  <c r="Y207" i="54"/>
  <c r="Y209" i="54"/>
  <c r="Y211" i="54"/>
  <c r="Y213" i="54"/>
  <c r="Y215" i="54"/>
  <c r="Y217" i="54"/>
  <c r="Y219" i="54"/>
  <c r="Y221" i="54"/>
  <c r="Y223" i="54"/>
  <c r="Y225" i="54"/>
  <c r="Y227" i="54"/>
  <c r="Y229" i="54"/>
  <c r="Y231" i="54"/>
  <c r="Y233" i="54"/>
  <c r="Y235" i="54"/>
  <c r="Y237" i="54"/>
  <c r="Y239" i="54"/>
  <c r="Y241" i="54"/>
  <c r="Y243" i="54"/>
  <c r="Y245" i="54"/>
  <c r="Y247" i="54"/>
  <c r="Y249" i="54"/>
  <c r="Y251" i="54"/>
  <c r="Y253" i="54"/>
  <c r="Y255" i="54"/>
  <c r="Y257" i="54"/>
  <c r="Y259" i="54"/>
  <c r="Y261" i="54"/>
  <c r="Y263" i="54"/>
  <c r="Y265" i="54"/>
  <c r="Y267" i="54"/>
  <c r="Y269" i="54"/>
  <c r="Y271" i="54"/>
  <c r="Y273" i="54"/>
  <c r="Y275" i="54"/>
  <c r="Y277" i="54"/>
  <c r="Y279" i="54"/>
  <c r="Y281" i="54"/>
  <c r="Y283" i="54"/>
  <c r="Y285" i="54"/>
  <c r="Y287" i="54"/>
  <c r="Y289" i="54"/>
  <c r="Y291" i="54"/>
  <c r="Y293" i="54"/>
  <c r="Y295" i="54"/>
  <c r="Y297" i="54"/>
  <c r="Y299" i="54"/>
  <c r="Y301" i="54"/>
  <c r="Y303" i="54"/>
  <c r="Y305" i="54"/>
  <c r="Y169" i="54"/>
  <c r="Y191" i="54"/>
  <c r="Y134" i="54"/>
  <c r="Y150" i="54"/>
  <c r="Y175" i="54"/>
  <c r="Y197" i="54"/>
  <c r="Y20" i="54"/>
  <c r="Y185" i="54"/>
  <c r="Y307" i="54"/>
  <c r="Y316" i="54"/>
  <c r="Y309" i="54"/>
  <c r="Y318" i="54"/>
  <c r="Y310" i="54"/>
  <c r="Y312" i="54"/>
  <c r="Y311" i="54"/>
  <c r="Y306" i="54"/>
  <c r="Y313" i="54"/>
  <c r="Y317" i="54"/>
  <c r="Y319" i="54"/>
  <c r="Y308" i="54"/>
  <c r="Y315" i="54"/>
  <c r="Y314" i="54"/>
  <c r="W18" i="54"/>
  <c r="X18" i="9"/>
  <c r="AB17" i="9" l="1"/>
  <c r="AA34" i="9"/>
  <c r="AA36" i="9"/>
  <c r="AA38" i="9"/>
  <c r="AA35" i="9"/>
  <c r="AA37" i="9"/>
  <c r="AA30" i="9"/>
  <c r="AA32" i="9"/>
  <c r="AA31" i="9"/>
  <c r="AA33" i="9"/>
  <c r="AA29" i="9"/>
  <c r="AA28" i="9"/>
  <c r="AA20" i="9"/>
  <c r="AA22" i="9"/>
  <c r="AA24" i="9"/>
  <c r="AA26" i="9"/>
  <c r="AA21" i="9"/>
  <c r="AA23" i="9"/>
  <c r="AA25" i="9"/>
  <c r="AA27" i="9"/>
  <c r="AA17" i="54"/>
  <c r="Z21" i="54"/>
  <c r="Z23" i="54"/>
  <c r="Z25" i="54"/>
  <c r="Z27" i="54"/>
  <c r="Z29" i="54"/>
  <c r="Z31" i="54"/>
  <c r="Z33" i="54"/>
  <c r="Z35" i="54"/>
  <c r="Z37" i="54"/>
  <c r="Z39" i="54"/>
  <c r="Z41" i="54"/>
  <c r="Z43" i="54"/>
  <c r="Z45" i="54"/>
  <c r="Z47" i="54"/>
  <c r="Z49" i="54"/>
  <c r="Z51" i="54"/>
  <c r="Z53" i="54"/>
  <c r="Z55" i="54"/>
  <c r="Z57" i="54"/>
  <c r="Z59" i="54"/>
  <c r="Z61" i="54"/>
  <c r="Z63" i="54"/>
  <c r="Z65" i="54"/>
  <c r="Z67" i="54"/>
  <c r="Z69" i="54"/>
  <c r="Z71" i="54"/>
  <c r="Z73" i="54"/>
  <c r="Z75" i="54"/>
  <c r="Z22" i="54"/>
  <c r="Z24" i="54"/>
  <c r="Z26" i="54"/>
  <c r="Z28" i="54"/>
  <c r="Z30" i="54"/>
  <c r="Z32" i="54"/>
  <c r="Z34" i="54"/>
  <c r="Z36" i="54"/>
  <c r="Z38" i="54"/>
  <c r="Z40" i="54"/>
  <c r="Z42" i="54"/>
  <c r="Z44" i="54"/>
  <c r="Z46" i="54"/>
  <c r="Z48" i="54"/>
  <c r="Z50" i="54"/>
  <c r="Z52" i="54"/>
  <c r="Z54" i="54"/>
  <c r="Z56" i="54"/>
  <c r="Z58" i="54"/>
  <c r="Z60" i="54"/>
  <c r="Z62" i="54"/>
  <c r="Z64" i="54"/>
  <c r="Z66" i="54"/>
  <c r="Z68" i="54"/>
  <c r="Z70" i="54"/>
  <c r="Z72" i="54"/>
  <c r="Z74" i="54"/>
  <c r="Z76" i="54"/>
  <c r="Z78" i="54"/>
  <c r="Z80" i="54"/>
  <c r="Z82" i="54"/>
  <c r="Z84" i="54"/>
  <c r="Z86" i="54"/>
  <c r="Z88" i="54"/>
  <c r="Z90" i="54"/>
  <c r="Z92" i="54"/>
  <c r="Z94" i="54"/>
  <c r="Z96" i="54"/>
  <c r="Z98" i="54"/>
  <c r="Z100" i="54"/>
  <c r="Z102" i="54"/>
  <c r="Z104" i="54"/>
  <c r="Z106" i="54"/>
  <c r="Z108" i="54"/>
  <c r="Z110" i="54"/>
  <c r="Z112" i="54"/>
  <c r="Z114" i="54"/>
  <c r="Z116" i="54"/>
  <c r="Z118" i="54"/>
  <c r="Z120" i="54"/>
  <c r="Z122" i="54"/>
  <c r="Z83" i="54"/>
  <c r="Z91" i="54"/>
  <c r="Z99" i="54"/>
  <c r="Z101" i="54"/>
  <c r="Z117" i="54"/>
  <c r="Z126" i="54"/>
  <c r="Z128" i="54"/>
  <c r="Z130" i="54"/>
  <c r="Z132" i="54"/>
  <c r="Z134" i="54"/>
  <c r="Z136" i="54"/>
  <c r="Z138" i="54"/>
  <c r="Z140" i="54"/>
  <c r="Z142" i="54"/>
  <c r="Z144" i="54"/>
  <c r="Z146" i="54"/>
  <c r="Z148" i="54"/>
  <c r="Z150" i="54"/>
  <c r="Z152" i="54"/>
  <c r="Z154" i="54"/>
  <c r="Z156" i="54"/>
  <c r="Z158" i="54"/>
  <c r="Z160" i="54"/>
  <c r="Z162" i="54"/>
  <c r="Z164" i="54"/>
  <c r="Z103" i="54"/>
  <c r="Z124" i="54"/>
  <c r="Z81" i="54"/>
  <c r="Z89" i="54"/>
  <c r="Z97" i="54"/>
  <c r="Z105" i="54"/>
  <c r="Z119" i="54"/>
  <c r="Z123" i="54"/>
  <c r="Z79" i="54"/>
  <c r="Z87" i="54"/>
  <c r="Z95" i="54"/>
  <c r="Z109" i="54"/>
  <c r="Z125" i="54"/>
  <c r="Z127" i="54"/>
  <c r="Z129" i="54"/>
  <c r="Z131" i="54"/>
  <c r="Z133" i="54"/>
  <c r="Z135" i="54"/>
  <c r="Z137" i="54"/>
  <c r="Z139" i="54"/>
  <c r="Z141" i="54"/>
  <c r="Z143" i="54"/>
  <c r="Z145" i="54"/>
  <c r="Z147" i="54"/>
  <c r="Z149" i="54"/>
  <c r="Z151" i="54"/>
  <c r="Z153" i="54"/>
  <c r="Z155" i="54"/>
  <c r="Z157" i="54"/>
  <c r="Z159" i="54"/>
  <c r="Z161" i="54"/>
  <c r="Z163" i="54"/>
  <c r="Z111" i="54"/>
  <c r="Z115" i="54"/>
  <c r="Z165" i="54"/>
  <c r="Z167" i="54"/>
  <c r="Z169" i="54"/>
  <c r="Z171" i="54"/>
  <c r="Z173" i="54"/>
  <c r="Z175" i="54"/>
  <c r="Z177" i="54"/>
  <c r="Z179" i="54"/>
  <c r="Z181" i="54"/>
  <c r="Z183" i="54"/>
  <c r="Z185" i="54"/>
  <c r="Z187" i="54"/>
  <c r="Z189" i="54"/>
  <c r="Z191" i="54"/>
  <c r="Z193" i="54"/>
  <c r="Z195" i="54"/>
  <c r="Z197" i="54"/>
  <c r="Z199" i="54"/>
  <c r="Z107" i="54"/>
  <c r="Z121" i="54"/>
  <c r="Z77" i="54"/>
  <c r="Z113" i="54"/>
  <c r="Z166" i="54"/>
  <c r="Z168" i="54"/>
  <c r="Z170" i="54"/>
  <c r="Z172" i="54"/>
  <c r="Z174" i="54"/>
  <c r="Z176" i="54"/>
  <c r="Z178" i="54"/>
  <c r="Z180" i="54"/>
  <c r="Z182" i="54"/>
  <c r="Z184" i="54"/>
  <c r="Z186" i="54"/>
  <c r="Z188" i="54"/>
  <c r="Z190" i="54"/>
  <c r="Z192" i="54"/>
  <c r="Z194" i="54"/>
  <c r="Z196" i="54"/>
  <c r="Z198" i="54"/>
  <c r="Z200" i="54"/>
  <c r="Z85" i="54"/>
  <c r="Z93" i="54"/>
  <c r="Z202" i="54"/>
  <c r="Z204" i="54"/>
  <c r="Z206" i="54"/>
  <c r="Z208" i="54"/>
  <c r="Z210" i="54"/>
  <c r="Z212" i="54"/>
  <c r="Z214" i="54"/>
  <c r="Z216" i="54"/>
  <c r="Z218" i="54"/>
  <c r="Z220" i="54"/>
  <c r="Z222" i="54"/>
  <c r="Z224" i="54"/>
  <c r="Z226" i="54"/>
  <c r="Z228" i="54"/>
  <c r="Z230" i="54"/>
  <c r="Z232" i="54"/>
  <c r="Z234" i="54"/>
  <c r="Z236" i="54"/>
  <c r="Z238" i="54"/>
  <c r="Z240" i="54"/>
  <c r="Z242" i="54"/>
  <c r="Z244" i="54"/>
  <c r="Z246" i="54"/>
  <c r="Z248" i="54"/>
  <c r="Z250" i="54"/>
  <c r="Z252" i="54"/>
  <c r="Z254" i="54"/>
  <c r="Z256" i="54"/>
  <c r="Z258" i="54"/>
  <c r="Z260" i="54"/>
  <c r="Z262" i="54"/>
  <c r="Z264" i="54"/>
  <c r="Z266" i="54"/>
  <c r="Z268" i="54"/>
  <c r="Z270" i="54"/>
  <c r="Z272" i="54"/>
  <c r="Z274" i="54"/>
  <c r="Z276" i="54"/>
  <c r="Z278" i="54"/>
  <c r="Z280" i="54"/>
  <c r="Z282" i="54"/>
  <c r="Z284" i="54"/>
  <c r="Z286" i="54"/>
  <c r="Z288" i="54"/>
  <c r="Z290" i="54"/>
  <c r="Z292" i="54"/>
  <c r="Z294" i="54"/>
  <c r="Z296" i="54"/>
  <c r="Z298" i="54"/>
  <c r="Z300" i="54"/>
  <c r="Z302" i="54"/>
  <c r="Z304" i="54"/>
  <c r="Z203" i="54"/>
  <c r="Z211" i="54"/>
  <c r="Z219" i="54"/>
  <c r="Z227" i="54"/>
  <c r="Z235" i="54"/>
  <c r="Z243" i="54"/>
  <c r="Z251" i="54"/>
  <c r="Z259" i="54"/>
  <c r="Z267" i="54"/>
  <c r="Z275" i="54"/>
  <c r="Z283" i="54"/>
  <c r="Z291" i="54"/>
  <c r="Z299" i="54"/>
  <c r="Z201" i="54"/>
  <c r="Z209" i="54"/>
  <c r="Z217" i="54"/>
  <c r="Z225" i="54"/>
  <c r="Z233" i="54"/>
  <c r="Z241" i="54"/>
  <c r="Z249" i="54"/>
  <c r="Z257" i="54"/>
  <c r="Z265" i="54"/>
  <c r="Z273" i="54"/>
  <c r="Z281" i="54"/>
  <c r="Z289" i="54"/>
  <c r="Z297" i="54"/>
  <c r="Z305" i="54"/>
  <c r="Z307" i="54"/>
  <c r="Z309" i="54"/>
  <c r="Z311" i="54"/>
  <c r="Z313" i="54"/>
  <c r="Z315" i="54"/>
  <c r="Z317" i="54"/>
  <c r="Z319" i="54"/>
  <c r="Z207" i="54"/>
  <c r="Z215" i="54"/>
  <c r="Z223" i="54"/>
  <c r="Z231" i="54"/>
  <c r="Z239" i="54"/>
  <c r="Z247" i="54"/>
  <c r="Z255" i="54"/>
  <c r="Z263" i="54"/>
  <c r="Z271" i="54"/>
  <c r="Z279" i="54"/>
  <c r="Z287" i="54"/>
  <c r="Z295" i="54"/>
  <c r="Z303" i="54"/>
  <c r="Z205" i="54"/>
  <c r="Z213" i="54"/>
  <c r="Z221" i="54"/>
  <c r="Z229" i="54"/>
  <c r="Z237" i="54"/>
  <c r="Z245" i="54"/>
  <c r="Z253" i="54"/>
  <c r="Z261" i="54"/>
  <c r="Z269" i="54"/>
  <c r="Z277" i="54"/>
  <c r="Z285" i="54"/>
  <c r="Z293" i="54"/>
  <c r="Z301" i="54"/>
  <c r="Z306" i="54"/>
  <c r="Z308" i="54"/>
  <c r="Z310" i="54"/>
  <c r="Z312" i="54"/>
  <c r="Z314" i="54"/>
  <c r="Z316" i="54"/>
  <c r="Z318" i="54"/>
  <c r="Z20" i="54"/>
  <c r="X18" i="54"/>
  <c r="Y18" i="9"/>
  <c r="AB35" i="9" l="1"/>
  <c r="AB37" i="9"/>
  <c r="AB34" i="9"/>
  <c r="AB36" i="9"/>
  <c r="AB38" i="9"/>
  <c r="AB30" i="9"/>
  <c r="AB32" i="9"/>
  <c r="AB33" i="9"/>
  <c r="AB31" i="9"/>
  <c r="AB29" i="9"/>
  <c r="AB28" i="9"/>
  <c r="AB20" i="9"/>
  <c r="AB22" i="9"/>
  <c r="AB24" i="9"/>
  <c r="AB26" i="9"/>
  <c r="AB21" i="9"/>
  <c r="AB23" i="9"/>
  <c r="AB25" i="9"/>
  <c r="AB27" i="9"/>
  <c r="AB17" i="54"/>
  <c r="AA21" i="54"/>
  <c r="AA23" i="54"/>
  <c r="AA25" i="54"/>
  <c r="AA27" i="54"/>
  <c r="AA29" i="54"/>
  <c r="AA31" i="54"/>
  <c r="AA33" i="54"/>
  <c r="AA35" i="54"/>
  <c r="AA37" i="54"/>
  <c r="AA39" i="54"/>
  <c r="AA41" i="54"/>
  <c r="AA43" i="54"/>
  <c r="AA45" i="54"/>
  <c r="AA47" i="54"/>
  <c r="AA49" i="54"/>
  <c r="AA51" i="54"/>
  <c r="AA53" i="54"/>
  <c r="AA55" i="54"/>
  <c r="AA22" i="54"/>
  <c r="AA24" i="54"/>
  <c r="AA26" i="54"/>
  <c r="AA28" i="54"/>
  <c r="AA30" i="54"/>
  <c r="AA32" i="54"/>
  <c r="AA34" i="54"/>
  <c r="AA36" i="54"/>
  <c r="AA38" i="54"/>
  <c r="AA40" i="54"/>
  <c r="AA42" i="54"/>
  <c r="AA44" i="54"/>
  <c r="AA46" i="54"/>
  <c r="AA48" i="54"/>
  <c r="AA50" i="54"/>
  <c r="AA52" i="54"/>
  <c r="AA54" i="54"/>
  <c r="AA56" i="54"/>
  <c r="AA58" i="54"/>
  <c r="AA60" i="54"/>
  <c r="AA62" i="54"/>
  <c r="AA64" i="54"/>
  <c r="AA66" i="54"/>
  <c r="AA68" i="54"/>
  <c r="AA70" i="54"/>
  <c r="AA72" i="54"/>
  <c r="AA74" i="54"/>
  <c r="AA76" i="54"/>
  <c r="AA57" i="54"/>
  <c r="AA65" i="54"/>
  <c r="AA73" i="54"/>
  <c r="AA63" i="54"/>
  <c r="AA71" i="54"/>
  <c r="AA78" i="54"/>
  <c r="AA80" i="54"/>
  <c r="AA82" i="54"/>
  <c r="AA84" i="54"/>
  <c r="AA86" i="54"/>
  <c r="AA88" i="54"/>
  <c r="AA90" i="54"/>
  <c r="AA92" i="54"/>
  <c r="AA94" i="54"/>
  <c r="AA96" i="54"/>
  <c r="AA98" i="54"/>
  <c r="AA100" i="54"/>
  <c r="AA102" i="54"/>
  <c r="AA104" i="54"/>
  <c r="AA106" i="54"/>
  <c r="AA108" i="54"/>
  <c r="AA110" i="54"/>
  <c r="AA112" i="54"/>
  <c r="AA114" i="54"/>
  <c r="AA116" i="54"/>
  <c r="AA118" i="54"/>
  <c r="AA61" i="54"/>
  <c r="AA69" i="54"/>
  <c r="AA115" i="54"/>
  <c r="AA120" i="54"/>
  <c r="AA83" i="54"/>
  <c r="AA91" i="54"/>
  <c r="AA99" i="54"/>
  <c r="AA101" i="54"/>
  <c r="AA117" i="54"/>
  <c r="AA126" i="54"/>
  <c r="AA128" i="54"/>
  <c r="AA130" i="54"/>
  <c r="AA132" i="54"/>
  <c r="AA134" i="54"/>
  <c r="AA136" i="54"/>
  <c r="AA138" i="54"/>
  <c r="AA140" i="54"/>
  <c r="AA142" i="54"/>
  <c r="AA144" i="54"/>
  <c r="AA146" i="54"/>
  <c r="AA148" i="54"/>
  <c r="AA150" i="54"/>
  <c r="AA152" i="54"/>
  <c r="AA154" i="54"/>
  <c r="AA156" i="54"/>
  <c r="AA158" i="54"/>
  <c r="AA160" i="54"/>
  <c r="AA162" i="54"/>
  <c r="AA164" i="54"/>
  <c r="AA67" i="54"/>
  <c r="AA103" i="54"/>
  <c r="AA124" i="54"/>
  <c r="AA107" i="54"/>
  <c r="AA122" i="54"/>
  <c r="AA75" i="54"/>
  <c r="AA79" i="54"/>
  <c r="AA87" i="54"/>
  <c r="AA95" i="54"/>
  <c r="AA109" i="54"/>
  <c r="AA125" i="54"/>
  <c r="AA127" i="54"/>
  <c r="AA129" i="54"/>
  <c r="AA131" i="54"/>
  <c r="AA133" i="54"/>
  <c r="AA135" i="54"/>
  <c r="AA137" i="54"/>
  <c r="AA139" i="54"/>
  <c r="AA141" i="54"/>
  <c r="AA143" i="54"/>
  <c r="AA145" i="54"/>
  <c r="AA147" i="54"/>
  <c r="AA149" i="54"/>
  <c r="AA151" i="54"/>
  <c r="AA153" i="54"/>
  <c r="AA155" i="54"/>
  <c r="AA157" i="54"/>
  <c r="AA159" i="54"/>
  <c r="AA161" i="54"/>
  <c r="AA163" i="54"/>
  <c r="AA123" i="54"/>
  <c r="AA81" i="54"/>
  <c r="AA111" i="54"/>
  <c r="AA165" i="54"/>
  <c r="AA167" i="54"/>
  <c r="AA169" i="54"/>
  <c r="AA171" i="54"/>
  <c r="AA173" i="54"/>
  <c r="AA175" i="54"/>
  <c r="AA177" i="54"/>
  <c r="AA179" i="54"/>
  <c r="AA181" i="54"/>
  <c r="AA183" i="54"/>
  <c r="AA185" i="54"/>
  <c r="AA187" i="54"/>
  <c r="AA189" i="54"/>
  <c r="AA191" i="54"/>
  <c r="AA193" i="54"/>
  <c r="AA195" i="54"/>
  <c r="AA197" i="54"/>
  <c r="AA199" i="54"/>
  <c r="AA59" i="54"/>
  <c r="AA89" i="54"/>
  <c r="AA97" i="54"/>
  <c r="AA121" i="54"/>
  <c r="AA77" i="54"/>
  <c r="AA113" i="54"/>
  <c r="AA166" i="54"/>
  <c r="AA168" i="54"/>
  <c r="AA170" i="54"/>
  <c r="AA172" i="54"/>
  <c r="AA174" i="54"/>
  <c r="AA176" i="54"/>
  <c r="AA178" i="54"/>
  <c r="AA180" i="54"/>
  <c r="AA182" i="54"/>
  <c r="AA184" i="54"/>
  <c r="AA186" i="54"/>
  <c r="AA188" i="54"/>
  <c r="AA190" i="54"/>
  <c r="AA192" i="54"/>
  <c r="AA194" i="54"/>
  <c r="AA196" i="54"/>
  <c r="AA198" i="54"/>
  <c r="AA85" i="54"/>
  <c r="AA93" i="54"/>
  <c r="AA200" i="54"/>
  <c r="AA202" i="54"/>
  <c r="AA204" i="54"/>
  <c r="AA206" i="54"/>
  <c r="AA208" i="54"/>
  <c r="AA210" i="54"/>
  <c r="AA212" i="54"/>
  <c r="AA214" i="54"/>
  <c r="AA216" i="54"/>
  <c r="AA218" i="54"/>
  <c r="AA220" i="54"/>
  <c r="AA222" i="54"/>
  <c r="AA224" i="54"/>
  <c r="AA226" i="54"/>
  <c r="AA228" i="54"/>
  <c r="AA230" i="54"/>
  <c r="AA232" i="54"/>
  <c r="AA234" i="54"/>
  <c r="AA236" i="54"/>
  <c r="AA238" i="54"/>
  <c r="AA240" i="54"/>
  <c r="AA242" i="54"/>
  <c r="AA244" i="54"/>
  <c r="AA246" i="54"/>
  <c r="AA248" i="54"/>
  <c r="AA250" i="54"/>
  <c r="AA252" i="54"/>
  <c r="AA254" i="54"/>
  <c r="AA256" i="54"/>
  <c r="AA258" i="54"/>
  <c r="AA260" i="54"/>
  <c r="AA262" i="54"/>
  <c r="AA264" i="54"/>
  <c r="AA266" i="54"/>
  <c r="AA268" i="54"/>
  <c r="AA270" i="54"/>
  <c r="AA272" i="54"/>
  <c r="AA274" i="54"/>
  <c r="AA276" i="54"/>
  <c r="AA278" i="54"/>
  <c r="AA280" i="54"/>
  <c r="AA282" i="54"/>
  <c r="AA284" i="54"/>
  <c r="AA286" i="54"/>
  <c r="AA288" i="54"/>
  <c r="AA290" i="54"/>
  <c r="AA292" i="54"/>
  <c r="AA294" i="54"/>
  <c r="AA296" i="54"/>
  <c r="AA298" i="54"/>
  <c r="AA300" i="54"/>
  <c r="AA302" i="54"/>
  <c r="AA304" i="54"/>
  <c r="AA105" i="54"/>
  <c r="AA119" i="54"/>
  <c r="AA203" i="54"/>
  <c r="AA211" i="54"/>
  <c r="AA219" i="54"/>
  <c r="AA227" i="54"/>
  <c r="AA235" i="54"/>
  <c r="AA317" i="54"/>
  <c r="AA319" i="54"/>
  <c r="AA223" i="54"/>
  <c r="AA279" i="54"/>
  <c r="AA201" i="54"/>
  <c r="AA209" i="54"/>
  <c r="AA217" i="54"/>
  <c r="AA225" i="54"/>
  <c r="AA233" i="54"/>
  <c r="AA241" i="54"/>
  <c r="AA249" i="54"/>
  <c r="AA257" i="54"/>
  <c r="AA265" i="54"/>
  <c r="AA273" i="54"/>
  <c r="AA281" i="54"/>
  <c r="AA289" i="54"/>
  <c r="AA297" i="54"/>
  <c r="AA305" i="54"/>
  <c r="AA307" i="54"/>
  <c r="AA309" i="54"/>
  <c r="AA311" i="54"/>
  <c r="AA313" i="54"/>
  <c r="AA315" i="54"/>
  <c r="AA207" i="54"/>
  <c r="AA215" i="54"/>
  <c r="AA255" i="54"/>
  <c r="AA263" i="54"/>
  <c r="AA271" i="54"/>
  <c r="AA303" i="54"/>
  <c r="AA231" i="54"/>
  <c r="AA239" i="54"/>
  <c r="AA247" i="54"/>
  <c r="AA287" i="54"/>
  <c r="AA295" i="54"/>
  <c r="AA20" i="54"/>
  <c r="AA205" i="54"/>
  <c r="AA213" i="54"/>
  <c r="AA221" i="54"/>
  <c r="AA229" i="54"/>
  <c r="AA237" i="54"/>
  <c r="AA245" i="54"/>
  <c r="AA253" i="54"/>
  <c r="AA285" i="54"/>
  <c r="AA314" i="54"/>
  <c r="AA316" i="54"/>
  <c r="AA291" i="54"/>
  <c r="AA261" i="54"/>
  <c r="AA251" i="54"/>
  <c r="AA312" i="54"/>
  <c r="AA275" i="54"/>
  <c r="AA243" i="54"/>
  <c r="AA277" i="54"/>
  <c r="AA318" i="54"/>
  <c r="AA267" i="54"/>
  <c r="AA259" i="54"/>
  <c r="AA293" i="54"/>
  <c r="AA283" i="54"/>
  <c r="AA299" i="54"/>
  <c r="AA308" i="54"/>
  <c r="AA269" i="54"/>
  <c r="AA301" i="54"/>
  <c r="AA306" i="54"/>
  <c r="AA310" i="54"/>
  <c r="Y18" i="54"/>
  <c r="Z18" i="9"/>
  <c r="Q20" i="14"/>
  <c r="Q21" i="14"/>
  <c r="Q22" i="14"/>
  <c r="Q23" i="14"/>
  <c r="Q24" i="14"/>
  <c r="Q25" i="14"/>
  <c r="Q26" i="14"/>
  <c r="Q27"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B10" i="62"/>
  <c r="R21" i="42"/>
  <c r="R22" i="42"/>
  <c r="R23" i="42"/>
  <c r="R24" i="42"/>
  <c r="R25" i="42"/>
  <c r="R26" i="42"/>
  <c r="R27" i="42"/>
  <c r="R28" i="42"/>
  <c r="R29" i="42"/>
  <c r="R30" i="42"/>
  <c r="R31" i="42"/>
  <c r="R32" i="42"/>
  <c r="R33" i="42"/>
  <c r="R34" i="42"/>
  <c r="R35" i="42"/>
  <c r="R36" i="42"/>
  <c r="R37" i="42"/>
  <c r="R38" i="42"/>
  <c r="R39" i="42"/>
  <c r="R40" i="42"/>
  <c r="R41" i="42"/>
  <c r="R42" i="42"/>
  <c r="R43" i="42"/>
  <c r="R44" i="42"/>
  <c r="R45" i="42"/>
  <c r="R46" i="42"/>
  <c r="R47" i="42"/>
  <c r="R48" i="42"/>
  <c r="R49" i="42"/>
  <c r="R50" i="42"/>
  <c r="R51" i="42"/>
  <c r="R52" i="42"/>
  <c r="R53" i="42"/>
  <c r="R54" i="42"/>
  <c r="R55" i="42"/>
  <c r="R56" i="42"/>
  <c r="R57" i="42"/>
  <c r="R58" i="42"/>
  <c r="R59" i="42"/>
  <c r="R60" i="42"/>
  <c r="R61" i="42"/>
  <c r="R62" i="42"/>
  <c r="R63" i="42"/>
  <c r="R64" i="42"/>
  <c r="R65" i="42"/>
  <c r="R66" i="42"/>
  <c r="R67" i="42"/>
  <c r="R68" i="42"/>
  <c r="R69" i="42"/>
  <c r="R70" i="42"/>
  <c r="R71" i="42"/>
  <c r="R72" i="42"/>
  <c r="R73" i="42"/>
  <c r="R74" i="42"/>
  <c r="R75" i="42"/>
  <c r="R76" i="42"/>
  <c r="R77" i="42"/>
  <c r="R78" i="42"/>
  <c r="R79" i="42"/>
  <c r="R80" i="42"/>
  <c r="R81" i="42"/>
  <c r="R82" i="42"/>
  <c r="R83" i="42"/>
  <c r="R84" i="42"/>
  <c r="R85" i="42"/>
  <c r="R86" i="42"/>
  <c r="R87" i="42"/>
  <c r="R88" i="42"/>
  <c r="R89" i="42"/>
  <c r="R90" i="42"/>
  <c r="R91" i="42"/>
  <c r="R92" i="42"/>
  <c r="R93" i="42"/>
  <c r="R94" i="42"/>
  <c r="R95" i="42"/>
  <c r="R96" i="42"/>
  <c r="R97" i="42"/>
  <c r="R98" i="42"/>
  <c r="R99" i="42"/>
  <c r="R100" i="42"/>
  <c r="R101" i="42"/>
  <c r="R102" i="42"/>
  <c r="R103" i="42"/>
  <c r="R104" i="42"/>
  <c r="R105" i="42"/>
  <c r="F1069" i="65" s="1"/>
  <c r="R106" i="42"/>
  <c r="R107" i="42"/>
  <c r="R108" i="42"/>
  <c r="R109" i="42"/>
  <c r="R110" i="42"/>
  <c r="R111" i="42"/>
  <c r="R112" i="42"/>
  <c r="R113" i="42"/>
  <c r="R114" i="42"/>
  <c r="R115" i="42"/>
  <c r="R116" i="42"/>
  <c r="R117" i="42"/>
  <c r="R118" i="42"/>
  <c r="R119" i="42"/>
  <c r="R120" i="42"/>
  <c r="R121" i="42"/>
  <c r="R122" i="42"/>
  <c r="R123" i="42"/>
  <c r="R124" i="42"/>
  <c r="R125" i="42"/>
  <c r="R126" i="42"/>
  <c r="R127" i="42"/>
  <c r="R128" i="42"/>
  <c r="R129" i="42"/>
  <c r="R130" i="42"/>
  <c r="R131" i="42"/>
  <c r="R132" i="42"/>
  <c r="R133" i="42"/>
  <c r="R134" i="42"/>
  <c r="R135" i="42"/>
  <c r="R136" i="42"/>
  <c r="R137" i="42"/>
  <c r="R138" i="42"/>
  <c r="R139" i="42"/>
  <c r="R140" i="42"/>
  <c r="R141" i="42"/>
  <c r="R142" i="42"/>
  <c r="R143" i="42"/>
  <c r="R144" i="42"/>
  <c r="R145" i="42"/>
  <c r="R146" i="42"/>
  <c r="R147" i="42"/>
  <c r="R148" i="42"/>
  <c r="R149" i="42"/>
  <c r="R150" i="42"/>
  <c r="R151" i="42"/>
  <c r="R152" i="42"/>
  <c r="R153" i="42"/>
  <c r="F1117" i="65" s="1"/>
  <c r="R154" i="42"/>
  <c r="R155" i="42"/>
  <c r="R156" i="42"/>
  <c r="R157" i="42"/>
  <c r="R158" i="42"/>
  <c r="R159" i="42"/>
  <c r="R160" i="42"/>
  <c r="R161" i="42"/>
  <c r="R162" i="42"/>
  <c r="R163" i="42"/>
  <c r="R164" i="42"/>
  <c r="R165" i="42"/>
  <c r="R166" i="42"/>
  <c r="R167" i="42"/>
  <c r="R168" i="42"/>
  <c r="R169" i="42"/>
  <c r="R170" i="42"/>
  <c r="R171" i="42"/>
  <c r="R172" i="42"/>
  <c r="R173" i="42"/>
  <c r="R174" i="42"/>
  <c r="R175" i="42"/>
  <c r="R176" i="42"/>
  <c r="R177" i="42"/>
  <c r="R178" i="42"/>
  <c r="R179" i="42"/>
  <c r="R180" i="42"/>
  <c r="R181" i="42"/>
  <c r="R182" i="42"/>
  <c r="R183" i="42"/>
  <c r="R184" i="42"/>
  <c r="R185" i="42"/>
  <c r="R186" i="42"/>
  <c r="R187" i="42"/>
  <c r="R188" i="42"/>
  <c r="R189" i="42"/>
  <c r="R190" i="42"/>
  <c r="R191" i="42"/>
  <c r="R192" i="42"/>
  <c r="R193" i="42"/>
  <c r="R194" i="42"/>
  <c r="R195" i="42"/>
  <c r="R196" i="42"/>
  <c r="R197" i="42"/>
  <c r="R198" i="42"/>
  <c r="R199" i="42"/>
  <c r="R200" i="42"/>
  <c r="R201" i="42"/>
  <c r="R202" i="42"/>
  <c r="R203" i="42"/>
  <c r="R204" i="42"/>
  <c r="R205" i="42"/>
  <c r="R206" i="42"/>
  <c r="R207" i="42"/>
  <c r="R208" i="42"/>
  <c r="R209" i="42"/>
  <c r="R210" i="42"/>
  <c r="R211" i="42"/>
  <c r="R212" i="42"/>
  <c r="R20" i="42"/>
  <c r="Q21" i="42"/>
  <c r="Q22" i="42"/>
  <c r="Q23" i="42"/>
  <c r="Q24" i="42"/>
  <c r="Q25" i="42"/>
  <c r="Q26" i="42"/>
  <c r="Q27" i="42"/>
  <c r="Q28" i="42"/>
  <c r="Q29" i="42"/>
  <c r="Q30" i="42"/>
  <c r="Q31" i="42"/>
  <c r="Q32" i="42"/>
  <c r="Q33" i="42"/>
  <c r="Q34" i="42"/>
  <c r="Q35" i="42"/>
  <c r="Q36" i="42"/>
  <c r="Q37" i="42"/>
  <c r="Q38" i="42"/>
  <c r="Q39" i="42"/>
  <c r="Q40" i="42"/>
  <c r="Q41" i="42"/>
  <c r="Q42" i="42"/>
  <c r="Q43" i="42"/>
  <c r="Q44" i="42"/>
  <c r="Q45" i="42"/>
  <c r="Q46" i="42"/>
  <c r="Q47" i="42"/>
  <c r="Q48" i="42"/>
  <c r="Q49" i="42"/>
  <c r="Q50" i="42"/>
  <c r="Q51" i="42"/>
  <c r="Q52" i="42"/>
  <c r="Q53" i="42"/>
  <c r="Q54" i="42"/>
  <c r="Q55" i="42"/>
  <c r="Q56" i="42"/>
  <c r="Q57" i="42"/>
  <c r="Q58" i="42"/>
  <c r="Q59" i="42"/>
  <c r="Q60" i="42"/>
  <c r="Q61" i="42"/>
  <c r="Q62" i="42"/>
  <c r="Q63" i="42"/>
  <c r="Q64" i="42"/>
  <c r="Q65" i="42"/>
  <c r="Q66" i="42"/>
  <c r="Q67" i="42"/>
  <c r="Q68" i="42"/>
  <c r="Q69" i="42"/>
  <c r="Q70" i="42"/>
  <c r="Q71" i="42"/>
  <c r="Q72" i="42"/>
  <c r="Q73" i="42"/>
  <c r="Q74" i="42"/>
  <c r="Q75" i="42"/>
  <c r="Q76" i="42"/>
  <c r="Q77" i="42"/>
  <c r="Q78" i="42"/>
  <c r="Q79" i="42"/>
  <c r="Q80" i="42"/>
  <c r="Q81" i="42"/>
  <c r="Q82" i="42"/>
  <c r="Q83" i="42"/>
  <c r="Q84" i="42"/>
  <c r="Q85" i="42"/>
  <c r="Q86" i="42"/>
  <c r="Q87" i="42"/>
  <c r="Q88" i="42"/>
  <c r="Q89" i="42"/>
  <c r="Q90" i="42"/>
  <c r="Q91" i="42"/>
  <c r="Q92" i="42"/>
  <c r="Q93" i="42"/>
  <c r="Q94" i="42"/>
  <c r="Q95" i="42"/>
  <c r="Q96" i="42"/>
  <c r="Q97" i="42"/>
  <c r="Q98" i="42"/>
  <c r="Q99" i="42"/>
  <c r="Q100" i="42"/>
  <c r="Q101" i="42"/>
  <c r="Q102" i="42"/>
  <c r="Q103" i="42"/>
  <c r="Q104" i="42"/>
  <c r="Q105" i="42"/>
  <c r="Q106" i="42"/>
  <c r="Q107" i="42"/>
  <c r="Q108" i="42"/>
  <c r="Q109" i="42"/>
  <c r="Q110" i="42"/>
  <c r="Q111" i="42"/>
  <c r="Q112" i="42"/>
  <c r="Q113" i="42"/>
  <c r="Q114" i="42"/>
  <c r="Q115" i="42"/>
  <c r="Q116" i="42"/>
  <c r="Q117" i="42"/>
  <c r="Q118" i="42"/>
  <c r="Q119" i="42"/>
  <c r="Q120" i="42"/>
  <c r="Q121" i="42"/>
  <c r="Q122" i="42"/>
  <c r="Q123" i="42"/>
  <c r="Q124" i="42"/>
  <c r="Q125" i="42"/>
  <c r="Q126" i="42"/>
  <c r="Q127" i="42"/>
  <c r="Q128" i="42"/>
  <c r="Q129" i="42"/>
  <c r="Q130" i="42"/>
  <c r="Q131" i="42"/>
  <c r="Q132" i="42"/>
  <c r="Q133" i="42"/>
  <c r="Q134" i="42"/>
  <c r="Q135" i="42"/>
  <c r="Q136" i="42"/>
  <c r="Q137" i="42"/>
  <c r="Q138" i="42"/>
  <c r="Q139" i="42"/>
  <c r="Q140" i="42"/>
  <c r="Q141" i="42"/>
  <c r="Q142" i="42"/>
  <c r="Q143" i="42"/>
  <c r="Q144" i="42"/>
  <c r="Q145" i="42"/>
  <c r="Q146" i="42"/>
  <c r="Q147" i="42"/>
  <c r="Q148" i="42"/>
  <c r="Q149" i="42"/>
  <c r="Q150" i="42"/>
  <c r="Q151" i="42"/>
  <c r="Q152" i="42"/>
  <c r="Q153" i="42"/>
  <c r="Q154" i="42"/>
  <c r="Q155" i="42"/>
  <c r="Q156" i="42"/>
  <c r="Q157" i="42"/>
  <c r="Q158" i="42"/>
  <c r="Q159" i="42"/>
  <c r="Q160" i="42"/>
  <c r="Q161" i="42"/>
  <c r="Q162" i="42"/>
  <c r="Q163" i="42"/>
  <c r="Q164" i="42"/>
  <c r="Q165" i="42"/>
  <c r="Q166" i="42"/>
  <c r="Q167" i="42"/>
  <c r="Q168" i="42"/>
  <c r="Q169" i="42"/>
  <c r="Q170" i="42"/>
  <c r="Q171" i="42"/>
  <c r="Q172" i="42"/>
  <c r="Q173" i="42"/>
  <c r="Q174" i="42"/>
  <c r="Q175" i="42"/>
  <c r="Q176" i="42"/>
  <c r="Q177" i="42"/>
  <c r="Q178" i="42"/>
  <c r="Q179" i="42"/>
  <c r="Q180" i="42"/>
  <c r="Q181" i="42"/>
  <c r="Q182" i="42"/>
  <c r="Q183" i="42"/>
  <c r="Q184" i="42"/>
  <c r="Q185" i="42"/>
  <c r="Q186" i="42"/>
  <c r="Q187" i="42"/>
  <c r="Q188" i="42"/>
  <c r="Q189" i="42"/>
  <c r="Q190" i="42"/>
  <c r="Q191" i="42"/>
  <c r="Q192" i="42"/>
  <c r="Q193" i="42"/>
  <c r="Q194" i="42"/>
  <c r="Q195" i="42"/>
  <c r="Q196" i="42"/>
  <c r="Q197" i="42"/>
  <c r="Q198" i="42"/>
  <c r="Q199" i="42"/>
  <c r="Q200" i="42"/>
  <c r="Q201" i="42"/>
  <c r="Q202" i="42"/>
  <c r="Q203" i="42"/>
  <c r="Q204" i="42"/>
  <c r="Q205" i="42"/>
  <c r="Q206" i="42"/>
  <c r="Q207" i="42"/>
  <c r="Q208" i="42"/>
  <c r="Q209" i="42"/>
  <c r="Q210" i="42"/>
  <c r="Q211" i="42"/>
  <c r="Q212" i="42"/>
  <c r="Q20" i="42"/>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H21" i="11" l="1" a="1"/>
  <c r="H21" i="11" s="1"/>
  <c r="G21" i="10" a="1"/>
  <c r="G21" i="10" s="1"/>
  <c r="H33" i="11" a="1"/>
  <c r="H33" i="11" s="1"/>
  <c r="G33" i="10" a="1"/>
  <c r="G33" i="10" s="1"/>
  <c r="AC33" i="9"/>
  <c r="AD33" i="9" s="1"/>
  <c r="G26" i="10" a="1"/>
  <c r="G26" i="10" s="1"/>
  <c r="H26" i="11" a="1"/>
  <c r="H26" i="11" s="1"/>
  <c r="AC32" i="9"/>
  <c r="AD32" i="9" s="1"/>
  <c r="G32" i="10" a="1"/>
  <c r="G32" i="10" s="1"/>
  <c r="H32" i="11" a="1"/>
  <c r="H32" i="11" s="1"/>
  <c r="H24" i="11" a="1"/>
  <c r="H24" i="11" s="1"/>
  <c r="G24" i="10" a="1"/>
  <c r="G24" i="10" s="1"/>
  <c r="AC30" i="9"/>
  <c r="AD30" i="9" s="1"/>
  <c r="G30" i="10" a="1"/>
  <c r="G30" i="10" s="1"/>
  <c r="H30" i="11" a="1"/>
  <c r="H30" i="11" s="1"/>
  <c r="H22" i="11" a="1"/>
  <c r="H22" i="11" s="1"/>
  <c r="G22" i="10" a="1"/>
  <c r="G22" i="10" s="1"/>
  <c r="H38" i="11" a="1"/>
  <c r="H38" i="11" s="1"/>
  <c r="G38" i="10" a="1"/>
  <c r="G38" i="10" s="1"/>
  <c r="H20" i="11" a="1"/>
  <c r="H20" i="11" s="1"/>
  <c r="G20" i="10" a="1"/>
  <c r="G20" i="10" s="1"/>
  <c r="G36" i="10" a="1"/>
  <c r="G36" i="10" s="1"/>
  <c r="H36" i="11" a="1"/>
  <c r="H36" i="11" s="1"/>
  <c r="G27" i="10" a="1"/>
  <c r="G27" i="10" s="1"/>
  <c r="H27" i="11" a="1"/>
  <c r="H27" i="11" s="1"/>
  <c r="G28" i="10" a="1"/>
  <c r="G28" i="10" s="1"/>
  <c r="H28" i="11" a="1"/>
  <c r="H28" i="11" s="1"/>
  <c r="G34" i="10" a="1"/>
  <c r="G34" i="10" s="1"/>
  <c r="H34" i="11" a="1"/>
  <c r="H34" i="11" s="1"/>
  <c r="H25" i="11" a="1"/>
  <c r="H25" i="11" s="1"/>
  <c r="G25" i="10" a="1"/>
  <c r="G25" i="10" s="1"/>
  <c r="H29" i="11" a="1"/>
  <c r="H29" i="11" s="1"/>
  <c r="G29" i="10" a="1"/>
  <c r="G29" i="10" s="1"/>
  <c r="H37" i="11" a="1"/>
  <c r="H37" i="11" s="1"/>
  <c r="G37" i="10" a="1"/>
  <c r="G37" i="10" s="1"/>
  <c r="H23" i="11" a="1"/>
  <c r="H23" i="11" s="1"/>
  <c r="G23" i="10" a="1"/>
  <c r="G23" i="10" s="1"/>
  <c r="AC31" i="9"/>
  <c r="AD31" i="9" s="1"/>
  <c r="G31" i="10" a="1"/>
  <c r="G31" i="10" s="1"/>
  <c r="H31" i="11" a="1"/>
  <c r="H31" i="11" s="1"/>
  <c r="G35" i="10" a="1"/>
  <c r="G35" i="10" s="1"/>
  <c r="H35" i="11" a="1"/>
  <c r="H35" i="11" s="1"/>
  <c r="S202" i="42"/>
  <c r="T202" i="42" s="1"/>
  <c r="U202" i="42" s="1"/>
  <c r="V202" i="42" s="1"/>
  <c r="W202" i="42" s="1"/>
  <c r="X202" i="42" s="1"/>
  <c r="Y202" i="42" s="1"/>
  <c r="Z202" i="42" s="1"/>
  <c r="AA202" i="42" s="1"/>
  <c r="AB202" i="42" s="1"/>
  <c r="F1166" i="65"/>
  <c r="S154" i="42"/>
  <c r="T154" i="42" s="1"/>
  <c r="U154" i="42" s="1"/>
  <c r="V154" i="42" s="1"/>
  <c r="W154" i="42" s="1"/>
  <c r="X154" i="42" s="1"/>
  <c r="Y154" i="42" s="1"/>
  <c r="Z154" i="42" s="1"/>
  <c r="AA154" i="42" s="1"/>
  <c r="AB154" i="42" s="1"/>
  <c r="F1118" i="65"/>
  <c r="S106" i="42"/>
  <c r="T106" i="42" s="1"/>
  <c r="U106" i="42" s="1"/>
  <c r="V106" i="42" s="1"/>
  <c r="W106" i="42" s="1"/>
  <c r="X106" i="42" s="1"/>
  <c r="Y106" i="42" s="1"/>
  <c r="Z106" i="42" s="1"/>
  <c r="AA106" i="42" s="1"/>
  <c r="AB106" i="42" s="1"/>
  <c r="F1070" i="65"/>
  <c r="G120" i="27" a="1"/>
  <c r="G120" i="27" s="1"/>
  <c r="S193" i="42"/>
  <c r="T193" i="42" s="1"/>
  <c r="U193" i="42" s="1"/>
  <c r="V193" i="42" s="1"/>
  <c r="W193" i="42" s="1"/>
  <c r="X193" i="42" s="1"/>
  <c r="Y193" i="42" s="1"/>
  <c r="Z193" i="42" s="1"/>
  <c r="AA193" i="42" s="1"/>
  <c r="AB193" i="42" s="1"/>
  <c r="F1157" i="65"/>
  <c r="S169" i="42"/>
  <c r="T169" i="42" s="1"/>
  <c r="U169" i="42" s="1"/>
  <c r="V169" i="42" s="1"/>
  <c r="W169" i="42" s="1"/>
  <c r="X169" i="42" s="1"/>
  <c r="Y169" i="42" s="1"/>
  <c r="Z169" i="42" s="1"/>
  <c r="AA169" i="42" s="1"/>
  <c r="AB169" i="42" s="1"/>
  <c r="F1133" i="65"/>
  <c r="S97" i="42"/>
  <c r="T97" i="42" s="1"/>
  <c r="U97" i="42" s="1"/>
  <c r="V97" i="42" s="1"/>
  <c r="W97" i="42" s="1"/>
  <c r="X97" i="42" s="1"/>
  <c r="Y97" i="42" s="1"/>
  <c r="Z97" i="42" s="1"/>
  <c r="AA97" i="42" s="1"/>
  <c r="AB97" i="42" s="1"/>
  <c r="F1061" i="65"/>
  <c r="S81" i="42"/>
  <c r="T81" i="42" s="1"/>
  <c r="U81" i="42" s="1"/>
  <c r="V81" i="42" s="1"/>
  <c r="W81" i="42" s="1"/>
  <c r="X81" i="42" s="1"/>
  <c r="Y81" i="42" s="1"/>
  <c r="Z81" i="42" s="1"/>
  <c r="AA81" i="42" s="1"/>
  <c r="AB81" i="42" s="1"/>
  <c r="F1045" i="65"/>
  <c r="S65" i="42"/>
  <c r="T65" i="42" s="1"/>
  <c r="U65" i="42" s="1"/>
  <c r="V65" i="42" s="1"/>
  <c r="W65" i="42" s="1"/>
  <c r="X65" i="42" s="1"/>
  <c r="Y65" i="42" s="1"/>
  <c r="Z65" i="42" s="1"/>
  <c r="AA65" i="42" s="1"/>
  <c r="AB65" i="42" s="1"/>
  <c r="F1029" i="65"/>
  <c r="S33" i="42"/>
  <c r="T33" i="42" s="1"/>
  <c r="U33" i="42" s="1"/>
  <c r="V33" i="42" s="1"/>
  <c r="W33" i="42" s="1"/>
  <c r="X33" i="42" s="1"/>
  <c r="Y33" i="42" s="1"/>
  <c r="Z33" i="42" s="1"/>
  <c r="AA33" i="42" s="1"/>
  <c r="AB33" i="42" s="1"/>
  <c r="F997" i="65"/>
  <c r="H199" i="58" a="1"/>
  <c r="H199" i="58" s="1"/>
  <c r="H167" i="58" a="1"/>
  <c r="H167" i="58" s="1"/>
  <c r="H135" i="58" a="1"/>
  <c r="H135" i="58" s="1"/>
  <c r="S208" i="42"/>
  <c r="T208" i="42" s="1"/>
  <c r="U208" i="42" s="1"/>
  <c r="V208" i="42" s="1"/>
  <c r="W208" i="42" s="1"/>
  <c r="X208" i="42" s="1"/>
  <c r="Y208" i="42" s="1"/>
  <c r="Z208" i="42" s="1"/>
  <c r="AA208" i="42" s="1"/>
  <c r="AB208" i="42" s="1"/>
  <c r="F1172" i="65"/>
  <c r="S200" i="42"/>
  <c r="T200" i="42" s="1"/>
  <c r="U200" i="42" s="1"/>
  <c r="V200" i="42" s="1"/>
  <c r="W200" i="42" s="1"/>
  <c r="X200" i="42" s="1"/>
  <c r="Y200" i="42" s="1"/>
  <c r="Z200" i="42" s="1"/>
  <c r="AA200" i="42" s="1"/>
  <c r="AB200" i="42" s="1"/>
  <c r="F1164" i="65"/>
  <c r="S192" i="42"/>
  <c r="T192" i="42" s="1"/>
  <c r="U192" i="42" s="1"/>
  <c r="V192" i="42" s="1"/>
  <c r="W192" i="42" s="1"/>
  <c r="X192" i="42" s="1"/>
  <c r="Y192" i="42" s="1"/>
  <c r="Z192" i="42" s="1"/>
  <c r="AA192" i="42" s="1"/>
  <c r="AB192" i="42" s="1"/>
  <c r="F1156" i="65"/>
  <c r="S184" i="42"/>
  <c r="T184" i="42" s="1"/>
  <c r="U184" i="42" s="1"/>
  <c r="V184" i="42" s="1"/>
  <c r="W184" i="42" s="1"/>
  <c r="X184" i="42" s="1"/>
  <c r="Y184" i="42" s="1"/>
  <c r="Z184" i="42" s="1"/>
  <c r="AA184" i="42" s="1"/>
  <c r="AB184" i="42" s="1"/>
  <c r="F1148" i="65"/>
  <c r="S176" i="42"/>
  <c r="T176" i="42" s="1"/>
  <c r="U176" i="42" s="1"/>
  <c r="V176" i="42" s="1"/>
  <c r="W176" i="42" s="1"/>
  <c r="X176" i="42" s="1"/>
  <c r="Y176" i="42" s="1"/>
  <c r="Z176" i="42" s="1"/>
  <c r="AA176" i="42" s="1"/>
  <c r="AB176" i="42" s="1"/>
  <c r="F1140" i="65"/>
  <c r="S168" i="42"/>
  <c r="T168" i="42" s="1"/>
  <c r="U168" i="42" s="1"/>
  <c r="V168" i="42" s="1"/>
  <c r="W168" i="42" s="1"/>
  <c r="X168" i="42" s="1"/>
  <c r="Y168" i="42" s="1"/>
  <c r="Z168" i="42" s="1"/>
  <c r="AA168" i="42" s="1"/>
  <c r="AB168" i="42" s="1"/>
  <c r="F1132" i="65"/>
  <c r="S160" i="42"/>
  <c r="T160" i="42" s="1"/>
  <c r="U160" i="42" s="1"/>
  <c r="V160" i="42" s="1"/>
  <c r="W160" i="42" s="1"/>
  <c r="X160" i="42" s="1"/>
  <c r="Y160" i="42" s="1"/>
  <c r="Z160" i="42" s="1"/>
  <c r="AA160" i="42" s="1"/>
  <c r="AB160" i="42" s="1"/>
  <c r="F1124" i="65"/>
  <c r="S152" i="42"/>
  <c r="T152" i="42" s="1"/>
  <c r="U152" i="42" s="1"/>
  <c r="V152" i="42" s="1"/>
  <c r="W152" i="42" s="1"/>
  <c r="X152" i="42" s="1"/>
  <c r="Y152" i="42" s="1"/>
  <c r="Z152" i="42" s="1"/>
  <c r="AA152" i="42" s="1"/>
  <c r="AB152" i="42" s="1"/>
  <c r="F1116" i="65"/>
  <c r="S144" i="42"/>
  <c r="T144" i="42" s="1"/>
  <c r="U144" i="42" s="1"/>
  <c r="V144" i="42" s="1"/>
  <c r="W144" i="42" s="1"/>
  <c r="X144" i="42" s="1"/>
  <c r="Y144" i="42" s="1"/>
  <c r="Z144" i="42" s="1"/>
  <c r="AA144" i="42" s="1"/>
  <c r="AB144" i="42" s="1"/>
  <c r="F1108" i="65"/>
  <c r="S136" i="42"/>
  <c r="T136" i="42" s="1"/>
  <c r="U136" i="42" s="1"/>
  <c r="V136" i="42" s="1"/>
  <c r="W136" i="42" s="1"/>
  <c r="X136" i="42" s="1"/>
  <c r="Y136" i="42" s="1"/>
  <c r="Z136" i="42" s="1"/>
  <c r="AA136" i="42" s="1"/>
  <c r="AB136" i="42" s="1"/>
  <c r="F1100" i="65"/>
  <c r="S128" i="42"/>
  <c r="T128" i="42" s="1"/>
  <c r="U128" i="42" s="1"/>
  <c r="V128" i="42" s="1"/>
  <c r="W128" i="42" s="1"/>
  <c r="X128" i="42" s="1"/>
  <c r="Y128" i="42" s="1"/>
  <c r="Z128" i="42" s="1"/>
  <c r="AA128" i="42" s="1"/>
  <c r="AB128" i="42" s="1"/>
  <c r="F1092" i="65"/>
  <c r="S120" i="42"/>
  <c r="T120" i="42" s="1"/>
  <c r="U120" i="42" s="1"/>
  <c r="V120" i="42" s="1"/>
  <c r="W120" i="42" s="1"/>
  <c r="X120" i="42" s="1"/>
  <c r="Y120" i="42" s="1"/>
  <c r="Z120" i="42" s="1"/>
  <c r="AA120" i="42" s="1"/>
  <c r="AB120" i="42" s="1"/>
  <c r="F1084" i="65"/>
  <c r="S112" i="42"/>
  <c r="T112" i="42" s="1"/>
  <c r="U112" i="42" s="1"/>
  <c r="V112" i="42" s="1"/>
  <c r="W112" i="42" s="1"/>
  <c r="X112" i="42" s="1"/>
  <c r="Y112" i="42" s="1"/>
  <c r="Z112" i="42" s="1"/>
  <c r="AA112" i="42" s="1"/>
  <c r="AB112" i="42" s="1"/>
  <c r="F1076" i="65"/>
  <c r="S104" i="42"/>
  <c r="T104" i="42" s="1"/>
  <c r="U104" i="42" s="1"/>
  <c r="V104" i="42" s="1"/>
  <c r="W104" i="42" s="1"/>
  <c r="X104" i="42" s="1"/>
  <c r="Y104" i="42" s="1"/>
  <c r="Z104" i="42" s="1"/>
  <c r="AA104" i="42" s="1"/>
  <c r="AB104" i="42" s="1"/>
  <c r="F1068" i="65"/>
  <c r="S96" i="42"/>
  <c r="T96" i="42" s="1"/>
  <c r="U96" i="42" s="1"/>
  <c r="V96" i="42" s="1"/>
  <c r="W96" i="42" s="1"/>
  <c r="X96" i="42" s="1"/>
  <c r="Y96" i="42" s="1"/>
  <c r="Z96" i="42" s="1"/>
  <c r="AA96" i="42" s="1"/>
  <c r="AB96" i="42" s="1"/>
  <c r="F1060" i="65"/>
  <c r="S88" i="42"/>
  <c r="T88" i="42" s="1"/>
  <c r="U88" i="42" s="1"/>
  <c r="V88" i="42" s="1"/>
  <c r="W88" i="42" s="1"/>
  <c r="X88" i="42" s="1"/>
  <c r="Y88" i="42" s="1"/>
  <c r="Z88" i="42" s="1"/>
  <c r="AA88" i="42" s="1"/>
  <c r="AB88" i="42" s="1"/>
  <c r="F1052" i="65"/>
  <c r="S80" i="42"/>
  <c r="T80" i="42" s="1"/>
  <c r="U80" i="42" s="1"/>
  <c r="V80" i="42" s="1"/>
  <c r="W80" i="42" s="1"/>
  <c r="X80" i="42" s="1"/>
  <c r="Y80" i="42" s="1"/>
  <c r="Z80" i="42" s="1"/>
  <c r="AA80" i="42" s="1"/>
  <c r="AB80" i="42" s="1"/>
  <c r="F1044" i="65"/>
  <c r="S72" i="42"/>
  <c r="T72" i="42" s="1"/>
  <c r="U72" i="42" s="1"/>
  <c r="V72" i="42" s="1"/>
  <c r="W72" i="42" s="1"/>
  <c r="X72" i="42" s="1"/>
  <c r="Y72" i="42" s="1"/>
  <c r="Z72" i="42" s="1"/>
  <c r="AA72" i="42" s="1"/>
  <c r="AB72" i="42" s="1"/>
  <c r="F1036" i="65"/>
  <c r="S64" i="42"/>
  <c r="T64" i="42" s="1"/>
  <c r="U64" i="42" s="1"/>
  <c r="V64" i="42" s="1"/>
  <c r="W64" i="42" s="1"/>
  <c r="X64" i="42" s="1"/>
  <c r="Y64" i="42" s="1"/>
  <c r="Z64" i="42" s="1"/>
  <c r="AA64" i="42" s="1"/>
  <c r="AB64" i="42" s="1"/>
  <c r="F1028" i="65"/>
  <c r="S56" i="42"/>
  <c r="T56" i="42" s="1"/>
  <c r="U56" i="42" s="1"/>
  <c r="V56" i="42" s="1"/>
  <c r="W56" i="42" s="1"/>
  <c r="X56" i="42" s="1"/>
  <c r="Y56" i="42" s="1"/>
  <c r="Z56" i="42" s="1"/>
  <c r="AA56" i="42" s="1"/>
  <c r="AB56" i="42" s="1"/>
  <c r="F1020" i="65"/>
  <c r="S48" i="42"/>
  <c r="T48" i="42" s="1"/>
  <c r="U48" i="42" s="1"/>
  <c r="V48" i="42" s="1"/>
  <c r="W48" i="42" s="1"/>
  <c r="X48" i="42" s="1"/>
  <c r="Y48" i="42" s="1"/>
  <c r="Z48" i="42" s="1"/>
  <c r="AA48" i="42" s="1"/>
  <c r="AB48" i="42" s="1"/>
  <c r="F1012" i="65"/>
  <c r="S40" i="42"/>
  <c r="T40" i="42" s="1"/>
  <c r="U40" i="42" s="1"/>
  <c r="V40" i="42" s="1"/>
  <c r="W40" i="42" s="1"/>
  <c r="X40" i="42" s="1"/>
  <c r="Y40" i="42" s="1"/>
  <c r="Z40" i="42" s="1"/>
  <c r="AA40" i="42" s="1"/>
  <c r="AB40" i="42" s="1"/>
  <c r="F1004" i="65"/>
  <c r="S32" i="42"/>
  <c r="T32" i="42" s="1"/>
  <c r="U32" i="42" s="1"/>
  <c r="V32" i="42" s="1"/>
  <c r="W32" i="42" s="1"/>
  <c r="X32" i="42" s="1"/>
  <c r="Y32" i="42" s="1"/>
  <c r="Z32" i="42" s="1"/>
  <c r="AA32" i="42" s="1"/>
  <c r="AB32" i="42" s="1"/>
  <c r="F996" i="65"/>
  <c r="S24" i="42"/>
  <c r="T24" i="42" s="1"/>
  <c r="U24" i="42" s="1"/>
  <c r="V24" i="42" s="1"/>
  <c r="W24" i="42" s="1"/>
  <c r="X24" i="42" s="1"/>
  <c r="Y24" i="42" s="1"/>
  <c r="Z24" i="42" s="1"/>
  <c r="AA24" i="42" s="1"/>
  <c r="AB24" i="42" s="1"/>
  <c r="F988" i="65"/>
  <c r="H193" i="58" a="1"/>
  <c r="H193" i="58" s="1"/>
  <c r="G193" i="27" a="1"/>
  <c r="G193" i="27" s="1"/>
  <c r="H65" i="58" a="1"/>
  <c r="H65" i="58" s="1"/>
  <c r="G65" i="27" a="1"/>
  <c r="G65" i="27" s="1"/>
  <c r="S178" i="42"/>
  <c r="T178" i="42" s="1"/>
  <c r="U178" i="42" s="1"/>
  <c r="V178" i="42" s="1"/>
  <c r="W178" i="42" s="1"/>
  <c r="X178" i="42" s="1"/>
  <c r="Y178" i="42" s="1"/>
  <c r="Z178" i="42" s="1"/>
  <c r="AA178" i="42" s="1"/>
  <c r="AB178" i="42" s="1"/>
  <c r="F1142" i="65"/>
  <c r="S130" i="42"/>
  <c r="T130" i="42" s="1"/>
  <c r="U130" i="42" s="1"/>
  <c r="V130" i="42" s="1"/>
  <c r="W130" i="42" s="1"/>
  <c r="X130" i="42" s="1"/>
  <c r="Y130" i="42" s="1"/>
  <c r="Z130" i="42" s="1"/>
  <c r="AA130" i="42" s="1"/>
  <c r="AB130" i="42" s="1"/>
  <c r="F1094" i="65"/>
  <c r="G200" i="27" a="1"/>
  <c r="G200" i="27" s="1"/>
  <c r="G160" i="27" a="1"/>
  <c r="G160" i="27" s="1"/>
  <c r="H88" i="58" a="1"/>
  <c r="H88" i="58" s="1"/>
  <c r="H56" i="58" a="1"/>
  <c r="H56" i="58" s="1"/>
  <c r="G56" i="27" a="1"/>
  <c r="G56" i="27" s="1"/>
  <c r="H32" i="58" a="1"/>
  <c r="H32" i="58" s="1"/>
  <c r="S185" i="42"/>
  <c r="T185" i="42" s="1"/>
  <c r="U185" i="42" s="1"/>
  <c r="V185" i="42" s="1"/>
  <c r="W185" i="42" s="1"/>
  <c r="X185" i="42" s="1"/>
  <c r="Y185" i="42" s="1"/>
  <c r="Z185" i="42" s="1"/>
  <c r="AA185" i="42" s="1"/>
  <c r="AB185" i="42" s="1"/>
  <c r="F1149" i="65"/>
  <c r="S177" i="42"/>
  <c r="T177" i="42" s="1"/>
  <c r="U177" i="42" s="1"/>
  <c r="V177" i="42" s="1"/>
  <c r="W177" i="42" s="1"/>
  <c r="X177" i="42" s="1"/>
  <c r="Y177" i="42" s="1"/>
  <c r="Z177" i="42" s="1"/>
  <c r="AA177" i="42" s="1"/>
  <c r="AB177" i="42" s="1"/>
  <c r="F1141" i="65"/>
  <c r="S161" i="42"/>
  <c r="T161" i="42" s="1"/>
  <c r="U161" i="42" s="1"/>
  <c r="V161" i="42" s="1"/>
  <c r="W161" i="42" s="1"/>
  <c r="X161" i="42" s="1"/>
  <c r="Y161" i="42" s="1"/>
  <c r="Z161" i="42" s="1"/>
  <c r="AA161" i="42" s="1"/>
  <c r="AB161" i="42" s="1"/>
  <c r="F1125" i="65"/>
  <c r="S121" i="42"/>
  <c r="T121" i="42" s="1"/>
  <c r="U121" i="42" s="1"/>
  <c r="V121" i="42" s="1"/>
  <c r="W121" i="42" s="1"/>
  <c r="X121" i="42" s="1"/>
  <c r="Y121" i="42" s="1"/>
  <c r="Z121" i="42" s="1"/>
  <c r="AA121" i="42" s="1"/>
  <c r="AB121" i="42" s="1"/>
  <c r="F1085" i="65"/>
  <c r="S49" i="42"/>
  <c r="T49" i="42" s="1"/>
  <c r="U49" i="42" s="1"/>
  <c r="V49" i="42" s="1"/>
  <c r="W49" i="42" s="1"/>
  <c r="X49" i="42" s="1"/>
  <c r="Y49" i="42" s="1"/>
  <c r="Z49" i="42" s="1"/>
  <c r="AA49" i="42" s="1"/>
  <c r="AB49" i="42" s="1"/>
  <c r="F1013" i="65"/>
  <c r="H54" i="58" a="1"/>
  <c r="H54" i="58" s="1"/>
  <c r="S207" i="42"/>
  <c r="T207" i="42" s="1"/>
  <c r="U207" i="42" s="1"/>
  <c r="V207" i="42" s="1"/>
  <c r="W207" i="42" s="1"/>
  <c r="X207" i="42" s="1"/>
  <c r="Y207" i="42" s="1"/>
  <c r="Z207" i="42" s="1"/>
  <c r="AA207" i="42" s="1"/>
  <c r="AB207" i="42" s="1"/>
  <c r="F1171" i="65"/>
  <c r="S199" i="42"/>
  <c r="T199" i="42" s="1"/>
  <c r="U199" i="42" s="1"/>
  <c r="V199" i="42" s="1"/>
  <c r="W199" i="42" s="1"/>
  <c r="X199" i="42" s="1"/>
  <c r="Y199" i="42" s="1"/>
  <c r="Z199" i="42" s="1"/>
  <c r="AA199" i="42" s="1"/>
  <c r="AB199" i="42" s="1"/>
  <c r="F1163" i="65"/>
  <c r="S191" i="42"/>
  <c r="T191" i="42" s="1"/>
  <c r="U191" i="42" s="1"/>
  <c r="V191" i="42" s="1"/>
  <c r="W191" i="42" s="1"/>
  <c r="X191" i="42" s="1"/>
  <c r="Y191" i="42" s="1"/>
  <c r="Z191" i="42" s="1"/>
  <c r="AA191" i="42" s="1"/>
  <c r="AB191" i="42" s="1"/>
  <c r="F1155" i="65"/>
  <c r="S183" i="42"/>
  <c r="T183" i="42" s="1"/>
  <c r="U183" i="42" s="1"/>
  <c r="V183" i="42" s="1"/>
  <c r="W183" i="42" s="1"/>
  <c r="X183" i="42" s="1"/>
  <c r="Y183" i="42" s="1"/>
  <c r="Z183" i="42" s="1"/>
  <c r="AA183" i="42" s="1"/>
  <c r="AB183" i="42" s="1"/>
  <c r="F1147" i="65"/>
  <c r="S175" i="42"/>
  <c r="T175" i="42" s="1"/>
  <c r="U175" i="42" s="1"/>
  <c r="V175" i="42" s="1"/>
  <c r="W175" i="42" s="1"/>
  <c r="X175" i="42" s="1"/>
  <c r="Y175" i="42" s="1"/>
  <c r="Z175" i="42" s="1"/>
  <c r="AA175" i="42" s="1"/>
  <c r="AB175" i="42" s="1"/>
  <c r="F1139" i="65"/>
  <c r="S167" i="42"/>
  <c r="T167" i="42" s="1"/>
  <c r="U167" i="42" s="1"/>
  <c r="V167" i="42" s="1"/>
  <c r="W167" i="42" s="1"/>
  <c r="X167" i="42" s="1"/>
  <c r="Y167" i="42" s="1"/>
  <c r="Z167" i="42" s="1"/>
  <c r="AA167" i="42" s="1"/>
  <c r="AB167" i="42" s="1"/>
  <c r="F1131" i="65"/>
  <c r="S159" i="42"/>
  <c r="T159" i="42" s="1"/>
  <c r="U159" i="42" s="1"/>
  <c r="V159" i="42" s="1"/>
  <c r="W159" i="42" s="1"/>
  <c r="X159" i="42" s="1"/>
  <c r="Y159" i="42" s="1"/>
  <c r="Z159" i="42" s="1"/>
  <c r="AA159" i="42" s="1"/>
  <c r="AB159" i="42" s="1"/>
  <c r="F1123" i="65"/>
  <c r="S151" i="42"/>
  <c r="T151" i="42" s="1"/>
  <c r="U151" i="42" s="1"/>
  <c r="V151" i="42" s="1"/>
  <c r="W151" i="42" s="1"/>
  <c r="X151" i="42" s="1"/>
  <c r="Y151" i="42" s="1"/>
  <c r="Z151" i="42" s="1"/>
  <c r="AA151" i="42" s="1"/>
  <c r="AB151" i="42" s="1"/>
  <c r="F1115" i="65"/>
  <c r="S143" i="42"/>
  <c r="T143" i="42" s="1"/>
  <c r="U143" i="42" s="1"/>
  <c r="V143" i="42" s="1"/>
  <c r="W143" i="42" s="1"/>
  <c r="X143" i="42" s="1"/>
  <c r="Y143" i="42" s="1"/>
  <c r="Z143" i="42" s="1"/>
  <c r="AA143" i="42" s="1"/>
  <c r="AB143" i="42" s="1"/>
  <c r="F1107" i="65"/>
  <c r="S135" i="42"/>
  <c r="T135" i="42" s="1"/>
  <c r="U135" i="42" s="1"/>
  <c r="V135" i="42" s="1"/>
  <c r="W135" i="42" s="1"/>
  <c r="X135" i="42" s="1"/>
  <c r="Y135" i="42" s="1"/>
  <c r="Z135" i="42" s="1"/>
  <c r="AA135" i="42" s="1"/>
  <c r="AB135" i="42" s="1"/>
  <c r="F1099" i="65"/>
  <c r="S127" i="42"/>
  <c r="T127" i="42" s="1"/>
  <c r="U127" i="42" s="1"/>
  <c r="V127" i="42" s="1"/>
  <c r="W127" i="42" s="1"/>
  <c r="X127" i="42" s="1"/>
  <c r="Y127" i="42" s="1"/>
  <c r="Z127" i="42" s="1"/>
  <c r="AA127" i="42" s="1"/>
  <c r="AB127" i="42" s="1"/>
  <c r="F1091" i="65"/>
  <c r="S119" i="42"/>
  <c r="T119" i="42" s="1"/>
  <c r="U119" i="42" s="1"/>
  <c r="V119" i="42" s="1"/>
  <c r="W119" i="42" s="1"/>
  <c r="X119" i="42" s="1"/>
  <c r="Y119" i="42" s="1"/>
  <c r="Z119" i="42" s="1"/>
  <c r="AA119" i="42" s="1"/>
  <c r="AB119" i="42" s="1"/>
  <c r="F1083" i="65"/>
  <c r="S111" i="42"/>
  <c r="T111" i="42" s="1"/>
  <c r="U111" i="42" s="1"/>
  <c r="V111" i="42" s="1"/>
  <c r="W111" i="42" s="1"/>
  <c r="X111" i="42" s="1"/>
  <c r="Y111" i="42" s="1"/>
  <c r="Z111" i="42" s="1"/>
  <c r="AA111" i="42" s="1"/>
  <c r="AB111" i="42" s="1"/>
  <c r="F1075" i="65"/>
  <c r="S103" i="42"/>
  <c r="T103" i="42" s="1"/>
  <c r="U103" i="42" s="1"/>
  <c r="V103" i="42" s="1"/>
  <c r="W103" i="42" s="1"/>
  <c r="X103" i="42" s="1"/>
  <c r="Y103" i="42" s="1"/>
  <c r="Z103" i="42" s="1"/>
  <c r="AA103" i="42" s="1"/>
  <c r="AB103" i="42" s="1"/>
  <c r="F1067" i="65"/>
  <c r="S95" i="42"/>
  <c r="T95" i="42" s="1"/>
  <c r="U95" i="42" s="1"/>
  <c r="V95" i="42" s="1"/>
  <c r="W95" i="42" s="1"/>
  <c r="X95" i="42" s="1"/>
  <c r="Y95" i="42" s="1"/>
  <c r="Z95" i="42" s="1"/>
  <c r="AA95" i="42" s="1"/>
  <c r="AB95" i="42" s="1"/>
  <c r="F1059" i="65"/>
  <c r="S87" i="42"/>
  <c r="T87" i="42" s="1"/>
  <c r="U87" i="42" s="1"/>
  <c r="V87" i="42" s="1"/>
  <c r="W87" i="42" s="1"/>
  <c r="X87" i="42" s="1"/>
  <c r="Y87" i="42" s="1"/>
  <c r="Z87" i="42" s="1"/>
  <c r="AA87" i="42" s="1"/>
  <c r="AB87" i="42" s="1"/>
  <c r="F1051" i="65"/>
  <c r="S79" i="42"/>
  <c r="T79" i="42" s="1"/>
  <c r="U79" i="42" s="1"/>
  <c r="V79" i="42" s="1"/>
  <c r="W79" i="42" s="1"/>
  <c r="X79" i="42" s="1"/>
  <c r="Y79" i="42" s="1"/>
  <c r="Z79" i="42" s="1"/>
  <c r="AA79" i="42" s="1"/>
  <c r="AB79" i="42" s="1"/>
  <c r="F1043" i="65"/>
  <c r="S71" i="42"/>
  <c r="T71" i="42" s="1"/>
  <c r="U71" i="42" s="1"/>
  <c r="V71" i="42" s="1"/>
  <c r="W71" i="42" s="1"/>
  <c r="X71" i="42" s="1"/>
  <c r="Y71" i="42" s="1"/>
  <c r="Z71" i="42" s="1"/>
  <c r="AA71" i="42" s="1"/>
  <c r="AB71" i="42" s="1"/>
  <c r="F1035" i="65"/>
  <c r="S63" i="42"/>
  <c r="T63" i="42" s="1"/>
  <c r="U63" i="42" s="1"/>
  <c r="V63" i="42" s="1"/>
  <c r="W63" i="42" s="1"/>
  <c r="X63" i="42" s="1"/>
  <c r="Y63" i="42" s="1"/>
  <c r="Z63" i="42" s="1"/>
  <c r="AA63" i="42" s="1"/>
  <c r="AB63" i="42" s="1"/>
  <c r="F1027" i="65"/>
  <c r="S55" i="42"/>
  <c r="T55" i="42" s="1"/>
  <c r="U55" i="42" s="1"/>
  <c r="V55" i="42" s="1"/>
  <c r="W55" i="42" s="1"/>
  <c r="X55" i="42" s="1"/>
  <c r="Y55" i="42" s="1"/>
  <c r="Z55" i="42" s="1"/>
  <c r="AA55" i="42" s="1"/>
  <c r="AB55" i="42" s="1"/>
  <c r="F1019" i="65"/>
  <c r="S47" i="42"/>
  <c r="T47" i="42" s="1"/>
  <c r="U47" i="42" s="1"/>
  <c r="V47" i="42" s="1"/>
  <c r="W47" i="42" s="1"/>
  <c r="X47" i="42" s="1"/>
  <c r="Y47" i="42" s="1"/>
  <c r="Z47" i="42" s="1"/>
  <c r="AA47" i="42" s="1"/>
  <c r="AB47" i="42" s="1"/>
  <c r="F1011" i="65"/>
  <c r="S39" i="42"/>
  <c r="T39" i="42" s="1"/>
  <c r="U39" i="42" s="1"/>
  <c r="V39" i="42" s="1"/>
  <c r="W39" i="42" s="1"/>
  <c r="X39" i="42" s="1"/>
  <c r="Y39" i="42" s="1"/>
  <c r="Z39" i="42" s="1"/>
  <c r="AA39" i="42" s="1"/>
  <c r="AB39" i="42" s="1"/>
  <c r="F1003" i="65"/>
  <c r="S31" i="42"/>
  <c r="T31" i="42" s="1"/>
  <c r="U31" i="42" s="1"/>
  <c r="V31" i="42" s="1"/>
  <c r="W31" i="42" s="1"/>
  <c r="X31" i="42" s="1"/>
  <c r="Y31" i="42" s="1"/>
  <c r="Z31" i="42" s="1"/>
  <c r="AA31" i="42" s="1"/>
  <c r="AB31" i="42" s="1"/>
  <c r="F995" i="65"/>
  <c r="S23" i="42"/>
  <c r="T23" i="42" s="1"/>
  <c r="U23" i="42" s="1"/>
  <c r="V23" i="42" s="1"/>
  <c r="W23" i="42" s="1"/>
  <c r="X23" i="42" s="1"/>
  <c r="Y23" i="42" s="1"/>
  <c r="Z23" i="42" s="1"/>
  <c r="AA23" i="42" s="1"/>
  <c r="AB23" i="42" s="1"/>
  <c r="F987" i="65"/>
  <c r="H185" i="58" a="1"/>
  <c r="H185" i="58" s="1"/>
  <c r="H33" i="58" a="1"/>
  <c r="H33" i="58" s="1"/>
  <c r="G33" i="27" a="1"/>
  <c r="G33" i="27" s="1"/>
  <c r="S186" i="42"/>
  <c r="T186" i="42" s="1"/>
  <c r="U186" i="42" s="1"/>
  <c r="V186" i="42" s="1"/>
  <c r="W186" i="42" s="1"/>
  <c r="X186" i="42" s="1"/>
  <c r="Y186" i="42" s="1"/>
  <c r="Z186" i="42" s="1"/>
  <c r="AA186" i="42" s="1"/>
  <c r="AB186" i="42" s="1"/>
  <c r="F1150" i="65"/>
  <c r="S146" i="42"/>
  <c r="T146" i="42" s="1"/>
  <c r="U146" i="42" s="1"/>
  <c r="V146" i="42" s="1"/>
  <c r="W146" i="42" s="1"/>
  <c r="X146" i="42" s="1"/>
  <c r="Y146" i="42" s="1"/>
  <c r="Z146" i="42" s="1"/>
  <c r="AA146" i="42" s="1"/>
  <c r="AB146" i="42" s="1"/>
  <c r="F1110" i="65"/>
  <c r="S114" i="42"/>
  <c r="T114" i="42" s="1"/>
  <c r="U114" i="42" s="1"/>
  <c r="V114" i="42" s="1"/>
  <c r="W114" i="42" s="1"/>
  <c r="X114" i="42" s="1"/>
  <c r="Y114" i="42" s="1"/>
  <c r="Z114" i="42" s="1"/>
  <c r="AA114" i="42" s="1"/>
  <c r="AB114" i="42" s="1"/>
  <c r="F1078" i="65"/>
  <c r="H208" i="58" a="1"/>
  <c r="H208" i="58" s="1"/>
  <c r="G208" i="27" a="1"/>
  <c r="G208" i="27" s="1"/>
  <c r="H176" i="58" a="1"/>
  <c r="H176" i="58" s="1"/>
  <c r="G176" i="27" a="1"/>
  <c r="G176" i="27" s="1"/>
  <c r="H112" i="58" a="1"/>
  <c r="H112" i="58" s="1"/>
  <c r="G112" i="27" a="1"/>
  <c r="G112" i="27" s="1"/>
  <c r="H80" i="58" a="1"/>
  <c r="H80" i="58" s="1"/>
  <c r="G80" i="27" a="1"/>
  <c r="G80" i="27" s="1"/>
  <c r="G40" i="27" a="1"/>
  <c r="G40" i="27" s="1"/>
  <c r="S201" i="42"/>
  <c r="T201" i="42" s="1"/>
  <c r="U201" i="42" s="1"/>
  <c r="V201" i="42" s="1"/>
  <c r="W201" i="42" s="1"/>
  <c r="X201" i="42" s="1"/>
  <c r="Y201" i="42" s="1"/>
  <c r="Z201" i="42" s="1"/>
  <c r="AA201" i="42" s="1"/>
  <c r="AB201" i="42" s="1"/>
  <c r="F1165" i="65"/>
  <c r="S145" i="42"/>
  <c r="T145" i="42" s="1"/>
  <c r="U145" i="42" s="1"/>
  <c r="V145" i="42" s="1"/>
  <c r="W145" i="42" s="1"/>
  <c r="X145" i="42" s="1"/>
  <c r="Y145" i="42" s="1"/>
  <c r="Z145" i="42" s="1"/>
  <c r="AA145" i="42" s="1"/>
  <c r="AB145" i="42" s="1"/>
  <c r="F1109" i="65"/>
  <c r="S137" i="42"/>
  <c r="T137" i="42" s="1"/>
  <c r="U137" i="42" s="1"/>
  <c r="V137" i="42" s="1"/>
  <c r="W137" i="42" s="1"/>
  <c r="X137" i="42" s="1"/>
  <c r="Y137" i="42" s="1"/>
  <c r="Z137" i="42" s="1"/>
  <c r="AA137" i="42" s="1"/>
  <c r="AB137" i="42" s="1"/>
  <c r="F1101" i="65"/>
  <c r="S129" i="42"/>
  <c r="T129" i="42" s="1"/>
  <c r="U129" i="42" s="1"/>
  <c r="V129" i="42" s="1"/>
  <c r="W129" i="42" s="1"/>
  <c r="X129" i="42" s="1"/>
  <c r="Y129" i="42" s="1"/>
  <c r="Z129" i="42" s="1"/>
  <c r="AA129" i="42" s="1"/>
  <c r="AB129" i="42" s="1"/>
  <c r="F1093" i="65"/>
  <c r="S113" i="42"/>
  <c r="T113" i="42" s="1"/>
  <c r="U113" i="42" s="1"/>
  <c r="V113" i="42" s="1"/>
  <c r="W113" i="42" s="1"/>
  <c r="X113" i="42" s="1"/>
  <c r="Y113" i="42" s="1"/>
  <c r="Z113" i="42" s="1"/>
  <c r="AA113" i="42" s="1"/>
  <c r="AB113" i="42" s="1"/>
  <c r="F1077" i="65"/>
  <c r="S89" i="42"/>
  <c r="T89" i="42" s="1"/>
  <c r="U89" i="42" s="1"/>
  <c r="V89" i="42" s="1"/>
  <c r="W89" i="42" s="1"/>
  <c r="X89" i="42" s="1"/>
  <c r="Y89" i="42" s="1"/>
  <c r="Z89" i="42" s="1"/>
  <c r="AA89" i="42" s="1"/>
  <c r="AB89" i="42" s="1"/>
  <c r="F1053" i="65"/>
  <c r="S73" i="42"/>
  <c r="T73" i="42" s="1"/>
  <c r="U73" i="42" s="1"/>
  <c r="V73" i="42" s="1"/>
  <c r="W73" i="42" s="1"/>
  <c r="X73" i="42" s="1"/>
  <c r="Y73" i="42" s="1"/>
  <c r="Z73" i="42" s="1"/>
  <c r="AA73" i="42" s="1"/>
  <c r="AB73" i="42" s="1"/>
  <c r="F1037" i="65"/>
  <c r="S57" i="42"/>
  <c r="T57" i="42" s="1"/>
  <c r="U57" i="42" s="1"/>
  <c r="V57" i="42" s="1"/>
  <c r="W57" i="42" s="1"/>
  <c r="X57" i="42" s="1"/>
  <c r="Y57" i="42" s="1"/>
  <c r="Z57" i="42" s="1"/>
  <c r="AA57" i="42" s="1"/>
  <c r="AB57" i="42" s="1"/>
  <c r="F1021" i="65"/>
  <c r="S41" i="42"/>
  <c r="T41" i="42" s="1"/>
  <c r="U41" i="42" s="1"/>
  <c r="V41" i="42" s="1"/>
  <c r="W41" i="42" s="1"/>
  <c r="X41" i="42" s="1"/>
  <c r="Y41" i="42" s="1"/>
  <c r="Z41" i="42" s="1"/>
  <c r="AA41" i="42" s="1"/>
  <c r="AB41" i="42" s="1"/>
  <c r="F1005" i="65"/>
  <c r="S25" i="42"/>
  <c r="T25" i="42" s="1"/>
  <c r="U25" i="42" s="1"/>
  <c r="V25" i="42" s="1"/>
  <c r="W25" i="42" s="1"/>
  <c r="X25" i="42" s="1"/>
  <c r="Y25" i="42" s="1"/>
  <c r="Z25" i="42" s="1"/>
  <c r="AA25" i="42" s="1"/>
  <c r="AB25" i="42" s="1"/>
  <c r="F989" i="65"/>
  <c r="Q18" i="42"/>
  <c r="G157" i="27" a="1"/>
  <c r="G157" i="27" s="1"/>
  <c r="G125" i="27" a="1"/>
  <c r="G125" i="27" s="1"/>
  <c r="H53" i="58" a="1"/>
  <c r="H53" i="58" s="1"/>
  <c r="H37" i="58" a="1"/>
  <c r="H37" i="58" s="1"/>
  <c r="S206" i="42"/>
  <c r="T206" i="42" s="1"/>
  <c r="U206" i="42" s="1"/>
  <c r="V206" i="42" s="1"/>
  <c r="W206" i="42" s="1"/>
  <c r="X206" i="42" s="1"/>
  <c r="Y206" i="42" s="1"/>
  <c r="Z206" i="42" s="1"/>
  <c r="AA206" i="42" s="1"/>
  <c r="AB206" i="42" s="1"/>
  <c r="F1170" i="65"/>
  <c r="S198" i="42"/>
  <c r="T198" i="42" s="1"/>
  <c r="U198" i="42" s="1"/>
  <c r="V198" i="42" s="1"/>
  <c r="W198" i="42" s="1"/>
  <c r="X198" i="42" s="1"/>
  <c r="Y198" i="42" s="1"/>
  <c r="Z198" i="42" s="1"/>
  <c r="AA198" i="42" s="1"/>
  <c r="AB198" i="42" s="1"/>
  <c r="F1162" i="65"/>
  <c r="S190" i="42"/>
  <c r="T190" i="42" s="1"/>
  <c r="U190" i="42" s="1"/>
  <c r="V190" i="42" s="1"/>
  <c r="W190" i="42" s="1"/>
  <c r="X190" i="42" s="1"/>
  <c r="Y190" i="42" s="1"/>
  <c r="Z190" i="42" s="1"/>
  <c r="AA190" i="42" s="1"/>
  <c r="AB190" i="42" s="1"/>
  <c r="F1154" i="65"/>
  <c r="S182" i="42"/>
  <c r="T182" i="42" s="1"/>
  <c r="U182" i="42" s="1"/>
  <c r="V182" i="42" s="1"/>
  <c r="W182" i="42" s="1"/>
  <c r="X182" i="42" s="1"/>
  <c r="Y182" i="42" s="1"/>
  <c r="Z182" i="42" s="1"/>
  <c r="AA182" i="42" s="1"/>
  <c r="AB182" i="42" s="1"/>
  <c r="F1146" i="65"/>
  <c r="S174" i="42"/>
  <c r="T174" i="42" s="1"/>
  <c r="U174" i="42" s="1"/>
  <c r="V174" i="42" s="1"/>
  <c r="W174" i="42" s="1"/>
  <c r="X174" i="42" s="1"/>
  <c r="Y174" i="42" s="1"/>
  <c r="Z174" i="42" s="1"/>
  <c r="AA174" i="42" s="1"/>
  <c r="AB174" i="42" s="1"/>
  <c r="F1138" i="65"/>
  <c r="S166" i="42"/>
  <c r="T166" i="42" s="1"/>
  <c r="U166" i="42" s="1"/>
  <c r="V166" i="42" s="1"/>
  <c r="W166" i="42" s="1"/>
  <c r="X166" i="42" s="1"/>
  <c r="Y166" i="42" s="1"/>
  <c r="Z166" i="42" s="1"/>
  <c r="AA166" i="42" s="1"/>
  <c r="AB166" i="42" s="1"/>
  <c r="F1130" i="65"/>
  <c r="S158" i="42"/>
  <c r="T158" i="42" s="1"/>
  <c r="U158" i="42" s="1"/>
  <c r="V158" i="42" s="1"/>
  <c r="W158" i="42" s="1"/>
  <c r="X158" i="42" s="1"/>
  <c r="Y158" i="42" s="1"/>
  <c r="Z158" i="42" s="1"/>
  <c r="AA158" i="42" s="1"/>
  <c r="AB158" i="42" s="1"/>
  <c r="F1122" i="65"/>
  <c r="S150" i="42"/>
  <c r="T150" i="42" s="1"/>
  <c r="U150" i="42" s="1"/>
  <c r="V150" i="42" s="1"/>
  <c r="W150" i="42" s="1"/>
  <c r="X150" i="42" s="1"/>
  <c r="Y150" i="42" s="1"/>
  <c r="Z150" i="42" s="1"/>
  <c r="AA150" i="42" s="1"/>
  <c r="AB150" i="42" s="1"/>
  <c r="F1114" i="65"/>
  <c r="S142" i="42"/>
  <c r="T142" i="42" s="1"/>
  <c r="U142" i="42" s="1"/>
  <c r="V142" i="42" s="1"/>
  <c r="W142" i="42" s="1"/>
  <c r="X142" i="42" s="1"/>
  <c r="Y142" i="42" s="1"/>
  <c r="Z142" i="42" s="1"/>
  <c r="AA142" i="42" s="1"/>
  <c r="AB142" i="42" s="1"/>
  <c r="F1106" i="65"/>
  <c r="S134" i="42"/>
  <c r="T134" i="42" s="1"/>
  <c r="U134" i="42" s="1"/>
  <c r="V134" i="42" s="1"/>
  <c r="W134" i="42" s="1"/>
  <c r="X134" i="42" s="1"/>
  <c r="Y134" i="42" s="1"/>
  <c r="Z134" i="42" s="1"/>
  <c r="AA134" i="42" s="1"/>
  <c r="AB134" i="42" s="1"/>
  <c r="F1098" i="65"/>
  <c r="S126" i="42"/>
  <c r="T126" i="42" s="1"/>
  <c r="U126" i="42" s="1"/>
  <c r="V126" i="42" s="1"/>
  <c r="W126" i="42" s="1"/>
  <c r="X126" i="42" s="1"/>
  <c r="Y126" i="42" s="1"/>
  <c r="Z126" i="42" s="1"/>
  <c r="AA126" i="42" s="1"/>
  <c r="AB126" i="42" s="1"/>
  <c r="F1090" i="65"/>
  <c r="S118" i="42"/>
  <c r="T118" i="42" s="1"/>
  <c r="U118" i="42" s="1"/>
  <c r="V118" i="42" s="1"/>
  <c r="W118" i="42" s="1"/>
  <c r="X118" i="42" s="1"/>
  <c r="Y118" i="42" s="1"/>
  <c r="Z118" i="42" s="1"/>
  <c r="AA118" i="42" s="1"/>
  <c r="AB118" i="42" s="1"/>
  <c r="F1082" i="65"/>
  <c r="S110" i="42"/>
  <c r="T110" i="42" s="1"/>
  <c r="U110" i="42" s="1"/>
  <c r="V110" i="42" s="1"/>
  <c r="W110" i="42" s="1"/>
  <c r="X110" i="42" s="1"/>
  <c r="Y110" i="42" s="1"/>
  <c r="Z110" i="42" s="1"/>
  <c r="AA110" i="42" s="1"/>
  <c r="AB110" i="42" s="1"/>
  <c r="F1074" i="65"/>
  <c r="S102" i="42"/>
  <c r="T102" i="42" s="1"/>
  <c r="U102" i="42" s="1"/>
  <c r="V102" i="42" s="1"/>
  <c r="W102" i="42" s="1"/>
  <c r="X102" i="42" s="1"/>
  <c r="Y102" i="42" s="1"/>
  <c r="Z102" i="42" s="1"/>
  <c r="AA102" i="42" s="1"/>
  <c r="AB102" i="42" s="1"/>
  <c r="F1066" i="65"/>
  <c r="S94" i="42"/>
  <c r="T94" i="42" s="1"/>
  <c r="U94" i="42" s="1"/>
  <c r="V94" i="42" s="1"/>
  <c r="W94" i="42" s="1"/>
  <c r="X94" i="42" s="1"/>
  <c r="Y94" i="42" s="1"/>
  <c r="Z94" i="42" s="1"/>
  <c r="AA94" i="42" s="1"/>
  <c r="AB94" i="42" s="1"/>
  <c r="F1058" i="65"/>
  <c r="S86" i="42"/>
  <c r="T86" i="42" s="1"/>
  <c r="U86" i="42" s="1"/>
  <c r="V86" i="42" s="1"/>
  <c r="W86" i="42" s="1"/>
  <c r="X86" i="42" s="1"/>
  <c r="Y86" i="42" s="1"/>
  <c r="Z86" i="42" s="1"/>
  <c r="AA86" i="42" s="1"/>
  <c r="AB86" i="42" s="1"/>
  <c r="F1050" i="65"/>
  <c r="S78" i="42"/>
  <c r="T78" i="42" s="1"/>
  <c r="U78" i="42" s="1"/>
  <c r="V78" i="42" s="1"/>
  <c r="W78" i="42" s="1"/>
  <c r="X78" i="42" s="1"/>
  <c r="Y78" i="42" s="1"/>
  <c r="Z78" i="42" s="1"/>
  <c r="AA78" i="42" s="1"/>
  <c r="AB78" i="42" s="1"/>
  <c r="F1042" i="65"/>
  <c r="S70" i="42"/>
  <c r="T70" i="42" s="1"/>
  <c r="U70" i="42" s="1"/>
  <c r="V70" i="42" s="1"/>
  <c r="W70" i="42" s="1"/>
  <c r="X70" i="42" s="1"/>
  <c r="Y70" i="42" s="1"/>
  <c r="Z70" i="42" s="1"/>
  <c r="AA70" i="42" s="1"/>
  <c r="AB70" i="42" s="1"/>
  <c r="F1034" i="65"/>
  <c r="S62" i="42"/>
  <c r="T62" i="42" s="1"/>
  <c r="U62" i="42" s="1"/>
  <c r="V62" i="42" s="1"/>
  <c r="W62" i="42" s="1"/>
  <c r="X62" i="42" s="1"/>
  <c r="Y62" i="42" s="1"/>
  <c r="Z62" i="42" s="1"/>
  <c r="AA62" i="42" s="1"/>
  <c r="AB62" i="42" s="1"/>
  <c r="F1026" i="65"/>
  <c r="S54" i="42"/>
  <c r="T54" i="42" s="1"/>
  <c r="U54" i="42" s="1"/>
  <c r="V54" i="42" s="1"/>
  <c r="W54" i="42" s="1"/>
  <c r="X54" i="42" s="1"/>
  <c r="Y54" i="42" s="1"/>
  <c r="Z54" i="42" s="1"/>
  <c r="AA54" i="42" s="1"/>
  <c r="AB54" i="42" s="1"/>
  <c r="F1018" i="65"/>
  <c r="S46" i="42"/>
  <c r="T46" i="42" s="1"/>
  <c r="U46" i="42" s="1"/>
  <c r="V46" i="42" s="1"/>
  <c r="W46" i="42" s="1"/>
  <c r="X46" i="42" s="1"/>
  <c r="Y46" i="42" s="1"/>
  <c r="Z46" i="42" s="1"/>
  <c r="AA46" i="42" s="1"/>
  <c r="AB46" i="42" s="1"/>
  <c r="F1010" i="65"/>
  <c r="S38" i="42"/>
  <c r="T38" i="42" s="1"/>
  <c r="U38" i="42" s="1"/>
  <c r="V38" i="42" s="1"/>
  <c r="W38" i="42" s="1"/>
  <c r="X38" i="42" s="1"/>
  <c r="Y38" i="42" s="1"/>
  <c r="Z38" i="42" s="1"/>
  <c r="AA38" i="42" s="1"/>
  <c r="AB38" i="42" s="1"/>
  <c r="F1002" i="65"/>
  <c r="S30" i="42"/>
  <c r="T30" i="42" s="1"/>
  <c r="U30" i="42" s="1"/>
  <c r="V30" i="42" s="1"/>
  <c r="W30" i="42" s="1"/>
  <c r="X30" i="42" s="1"/>
  <c r="Y30" i="42" s="1"/>
  <c r="Z30" i="42" s="1"/>
  <c r="AA30" i="42" s="1"/>
  <c r="AB30" i="42" s="1"/>
  <c r="F994" i="65"/>
  <c r="S22" i="42"/>
  <c r="T22" i="42" s="1"/>
  <c r="U22" i="42" s="1"/>
  <c r="V22" i="42" s="1"/>
  <c r="W22" i="42" s="1"/>
  <c r="X22" i="42" s="1"/>
  <c r="Y22" i="42" s="1"/>
  <c r="Z22" i="42" s="1"/>
  <c r="AA22" i="42" s="1"/>
  <c r="AB22" i="42" s="1"/>
  <c r="F986" i="65"/>
  <c r="H129" i="58" a="1"/>
  <c r="H129" i="58" s="1"/>
  <c r="G129" i="27" a="1"/>
  <c r="G129" i="27" s="1"/>
  <c r="G57" i="27" a="1"/>
  <c r="G57" i="27" s="1"/>
  <c r="S194" i="42"/>
  <c r="T194" i="42" s="1"/>
  <c r="U194" i="42" s="1"/>
  <c r="V194" i="42" s="1"/>
  <c r="W194" i="42" s="1"/>
  <c r="X194" i="42" s="1"/>
  <c r="Y194" i="42" s="1"/>
  <c r="Z194" i="42" s="1"/>
  <c r="AA194" i="42" s="1"/>
  <c r="AB194" i="42" s="1"/>
  <c r="F1158" i="65"/>
  <c r="S170" i="42"/>
  <c r="T170" i="42" s="1"/>
  <c r="U170" i="42" s="1"/>
  <c r="V170" i="42" s="1"/>
  <c r="W170" i="42" s="1"/>
  <c r="X170" i="42" s="1"/>
  <c r="Y170" i="42" s="1"/>
  <c r="Z170" i="42" s="1"/>
  <c r="AA170" i="42" s="1"/>
  <c r="AB170" i="42" s="1"/>
  <c r="F1134" i="65"/>
  <c r="S98" i="42"/>
  <c r="T98" i="42" s="1"/>
  <c r="U98" i="42" s="1"/>
  <c r="V98" i="42" s="1"/>
  <c r="W98" i="42" s="1"/>
  <c r="X98" i="42" s="1"/>
  <c r="Y98" i="42" s="1"/>
  <c r="Z98" i="42" s="1"/>
  <c r="AA98" i="42" s="1"/>
  <c r="AB98" i="42" s="1"/>
  <c r="F1062" i="65"/>
  <c r="S61" i="42"/>
  <c r="T61" i="42" s="1"/>
  <c r="U61" i="42" s="1"/>
  <c r="V61" i="42" s="1"/>
  <c r="W61" i="42" s="1"/>
  <c r="X61" i="42" s="1"/>
  <c r="Y61" i="42" s="1"/>
  <c r="Z61" i="42" s="1"/>
  <c r="AA61" i="42" s="1"/>
  <c r="AB61" i="42" s="1"/>
  <c r="F1025" i="65"/>
  <c r="S53" i="42"/>
  <c r="T53" i="42" s="1"/>
  <c r="U53" i="42" s="1"/>
  <c r="V53" i="42" s="1"/>
  <c r="W53" i="42" s="1"/>
  <c r="X53" i="42" s="1"/>
  <c r="Y53" i="42" s="1"/>
  <c r="Z53" i="42" s="1"/>
  <c r="AA53" i="42" s="1"/>
  <c r="AB53" i="42" s="1"/>
  <c r="F1017" i="65"/>
  <c r="S45" i="42"/>
  <c r="T45" i="42" s="1"/>
  <c r="U45" i="42" s="1"/>
  <c r="V45" i="42" s="1"/>
  <c r="W45" i="42" s="1"/>
  <c r="X45" i="42" s="1"/>
  <c r="Y45" i="42" s="1"/>
  <c r="Z45" i="42" s="1"/>
  <c r="AA45" i="42" s="1"/>
  <c r="AB45" i="42" s="1"/>
  <c r="F1009" i="65"/>
  <c r="S37" i="42"/>
  <c r="T37" i="42" s="1"/>
  <c r="U37" i="42" s="1"/>
  <c r="V37" i="42" s="1"/>
  <c r="W37" i="42" s="1"/>
  <c r="X37" i="42" s="1"/>
  <c r="Y37" i="42" s="1"/>
  <c r="Z37" i="42" s="1"/>
  <c r="AA37" i="42" s="1"/>
  <c r="AB37" i="42" s="1"/>
  <c r="F1001" i="65"/>
  <c r="S29" i="42"/>
  <c r="T29" i="42" s="1"/>
  <c r="U29" i="42" s="1"/>
  <c r="V29" i="42" s="1"/>
  <c r="W29" i="42" s="1"/>
  <c r="X29" i="42" s="1"/>
  <c r="Y29" i="42" s="1"/>
  <c r="Z29" i="42" s="1"/>
  <c r="AA29" i="42" s="1"/>
  <c r="AB29" i="42" s="1"/>
  <c r="F993" i="65"/>
  <c r="S21" i="42"/>
  <c r="T21" i="42" s="1"/>
  <c r="U21" i="42" s="1"/>
  <c r="V21" i="42" s="1"/>
  <c r="W21" i="42" s="1"/>
  <c r="X21" i="42" s="1"/>
  <c r="Y21" i="42" s="1"/>
  <c r="Z21" i="42" s="1"/>
  <c r="AA21" i="42" s="1"/>
  <c r="AB21" i="42" s="1"/>
  <c r="F985" i="65"/>
  <c r="G92" i="27" a="1"/>
  <c r="G92" i="27" s="1"/>
  <c r="G60" i="27" a="1"/>
  <c r="G60" i="27" s="1"/>
  <c r="S20" i="42"/>
  <c r="F984" i="65"/>
  <c r="R18" i="42"/>
  <c r="B7" i="27" s="1"/>
  <c r="S197" i="42"/>
  <c r="T197" i="42" s="1"/>
  <c r="U197" i="42" s="1"/>
  <c r="V197" i="42" s="1"/>
  <c r="W197" i="42" s="1"/>
  <c r="X197" i="42" s="1"/>
  <c r="Y197" i="42" s="1"/>
  <c r="Z197" i="42" s="1"/>
  <c r="AA197" i="42" s="1"/>
  <c r="AB197" i="42" s="1"/>
  <c r="F1161" i="65"/>
  <c r="S189" i="42"/>
  <c r="T189" i="42" s="1"/>
  <c r="U189" i="42" s="1"/>
  <c r="V189" i="42" s="1"/>
  <c r="W189" i="42" s="1"/>
  <c r="X189" i="42" s="1"/>
  <c r="Y189" i="42" s="1"/>
  <c r="Z189" i="42" s="1"/>
  <c r="AA189" i="42" s="1"/>
  <c r="AB189" i="42" s="1"/>
  <c r="F1153" i="65"/>
  <c r="S173" i="42"/>
  <c r="T173" i="42" s="1"/>
  <c r="U173" i="42" s="1"/>
  <c r="V173" i="42" s="1"/>
  <c r="W173" i="42" s="1"/>
  <c r="X173" i="42" s="1"/>
  <c r="Y173" i="42" s="1"/>
  <c r="Z173" i="42" s="1"/>
  <c r="AA173" i="42" s="1"/>
  <c r="AB173" i="42" s="1"/>
  <c r="F1137" i="65"/>
  <c r="S149" i="42"/>
  <c r="T149" i="42" s="1"/>
  <c r="U149" i="42" s="1"/>
  <c r="V149" i="42" s="1"/>
  <c r="W149" i="42" s="1"/>
  <c r="X149" i="42" s="1"/>
  <c r="Y149" i="42" s="1"/>
  <c r="Z149" i="42" s="1"/>
  <c r="AA149" i="42" s="1"/>
  <c r="AB149" i="42" s="1"/>
  <c r="F1113" i="65"/>
  <c r="S133" i="42"/>
  <c r="T133" i="42" s="1"/>
  <c r="U133" i="42" s="1"/>
  <c r="V133" i="42" s="1"/>
  <c r="W133" i="42" s="1"/>
  <c r="X133" i="42" s="1"/>
  <c r="Y133" i="42" s="1"/>
  <c r="Z133" i="42" s="1"/>
  <c r="AA133" i="42" s="1"/>
  <c r="AB133" i="42" s="1"/>
  <c r="F1097" i="65"/>
  <c r="S109" i="42"/>
  <c r="T109" i="42" s="1"/>
  <c r="U109" i="42" s="1"/>
  <c r="V109" i="42" s="1"/>
  <c r="W109" i="42" s="1"/>
  <c r="X109" i="42" s="1"/>
  <c r="Y109" i="42" s="1"/>
  <c r="Z109" i="42" s="1"/>
  <c r="AA109" i="42" s="1"/>
  <c r="AB109" i="42" s="1"/>
  <c r="F1073" i="65"/>
  <c r="S69" i="42"/>
  <c r="T69" i="42" s="1"/>
  <c r="U69" i="42" s="1"/>
  <c r="V69" i="42" s="1"/>
  <c r="W69" i="42" s="1"/>
  <c r="X69" i="42" s="1"/>
  <c r="Y69" i="42" s="1"/>
  <c r="Z69" i="42" s="1"/>
  <c r="AA69" i="42" s="1"/>
  <c r="AB69" i="42" s="1"/>
  <c r="F1033" i="65"/>
  <c r="H203" i="58" a="1"/>
  <c r="H203" i="58" s="1"/>
  <c r="H171" i="58" a="1"/>
  <c r="H171" i="58" s="1"/>
  <c r="S212" i="42"/>
  <c r="T212" i="42" s="1"/>
  <c r="U212" i="42" s="1"/>
  <c r="V212" i="42" s="1"/>
  <c r="W212" i="42" s="1"/>
  <c r="X212" i="42" s="1"/>
  <c r="Y212" i="42" s="1"/>
  <c r="Z212" i="42" s="1"/>
  <c r="AA212" i="42" s="1"/>
  <c r="AB212" i="42" s="1"/>
  <c r="F1176" i="65"/>
  <c r="S204" i="42"/>
  <c r="T204" i="42" s="1"/>
  <c r="U204" i="42" s="1"/>
  <c r="V204" i="42" s="1"/>
  <c r="W204" i="42" s="1"/>
  <c r="X204" i="42" s="1"/>
  <c r="Y204" i="42" s="1"/>
  <c r="Z204" i="42" s="1"/>
  <c r="AA204" i="42" s="1"/>
  <c r="AB204" i="42" s="1"/>
  <c r="F1168" i="65"/>
  <c r="S196" i="42"/>
  <c r="T196" i="42" s="1"/>
  <c r="U196" i="42" s="1"/>
  <c r="V196" i="42" s="1"/>
  <c r="W196" i="42" s="1"/>
  <c r="X196" i="42" s="1"/>
  <c r="Y196" i="42" s="1"/>
  <c r="Z196" i="42" s="1"/>
  <c r="AA196" i="42" s="1"/>
  <c r="AB196" i="42" s="1"/>
  <c r="F1160" i="65"/>
  <c r="S188" i="42"/>
  <c r="T188" i="42" s="1"/>
  <c r="U188" i="42" s="1"/>
  <c r="V188" i="42" s="1"/>
  <c r="W188" i="42" s="1"/>
  <c r="X188" i="42" s="1"/>
  <c r="Y188" i="42" s="1"/>
  <c r="Z188" i="42" s="1"/>
  <c r="AA188" i="42" s="1"/>
  <c r="AB188" i="42" s="1"/>
  <c r="F1152" i="65"/>
  <c r="S180" i="42"/>
  <c r="T180" i="42" s="1"/>
  <c r="U180" i="42" s="1"/>
  <c r="V180" i="42" s="1"/>
  <c r="W180" i="42" s="1"/>
  <c r="X180" i="42" s="1"/>
  <c r="Y180" i="42" s="1"/>
  <c r="Z180" i="42" s="1"/>
  <c r="AA180" i="42" s="1"/>
  <c r="AB180" i="42" s="1"/>
  <c r="F1144" i="65"/>
  <c r="S172" i="42"/>
  <c r="T172" i="42" s="1"/>
  <c r="U172" i="42" s="1"/>
  <c r="V172" i="42" s="1"/>
  <c r="W172" i="42" s="1"/>
  <c r="X172" i="42" s="1"/>
  <c r="Y172" i="42" s="1"/>
  <c r="Z172" i="42" s="1"/>
  <c r="AA172" i="42" s="1"/>
  <c r="AB172" i="42" s="1"/>
  <c r="F1136" i="65"/>
  <c r="S164" i="42"/>
  <c r="T164" i="42" s="1"/>
  <c r="U164" i="42" s="1"/>
  <c r="V164" i="42" s="1"/>
  <c r="W164" i="42" s="1"/>
  <c r="X164" i="42" s="1"/>
  <c r="Y164" i="42" s="1"/>
  <c r="Z164" i="42" s="1"/>
  <c r="AA164" i="42" s="1"/>
  <c r="AB164" i="42" s="1"/>
  <c r="F1128" i="65"/>
  <c r="S156" i="42"/>
  <c r="T156" i="42" s="1"/>
  <c r="U156" i="42" s="1"/>
  <c r="V156" i="42" s="1"/>
  <c r="W156" i="42" s="1"/>
  <c r="X156" i="42" s="1"/>
  <c r="Y156" i="42" s="1"/>
  <c r="Z156" i="42" s="1"/>
  <c r="AA156" i="42" s="1"/>
  <c r="AB156" i="42" s="1"/>
  <c r="F1120" i="65"/>
  <c r="S148" i="42"/>
  <c r="T148" i="42" s="1"/>
  <c r="U148" i="42" s="1"/>
  <c r="V148" i="42" s="1"/>
  <c r="W148" i="42" s="1"/>
  <c r="X148" i="42" s="1"/>
  <c r="Y148" i="42" s="1"/>
  <c r="Z148" i="42" s="1"/>
  <c r="AA148" i="42" s="1"/>
  <c r="AB148" i="42" s="1"/>
  <c r="F1112" i="65"/>
  <c r="S140" i="42"/>
  <c r="T140" i="42" s="1"/>
  <c r="U140" i="42" s="1"/>
  <c r="V140" i="42" s="1"/>
  <c r="W140" i="42" s="1"/>
  <c r="X140" i="42" s="1"/>
  <c r="Y140" i="42" s="1"/>
  <c r="Z140" i="42" s="1"/>
  <c r="AA140" i="42" s="1"/>
  <c r="AB140" i="42" s="1"/>
  <c r="F1104" i="65"/>
  <c r="S132" i="42"/>
  <c r="T132" i="42" s="1"/>
  <c r="U132" i="42" s="1"/>
  <c r="V132" i="42" s="1"/>
  <c r="W132" i="42" s="1"/>
  <c r="X132" i="42" s="1"/>
  <c r="Y132" i="42" s="1"/>
  <c r="Z132" i="42" s="1"/>
  <c r="AA132" i="42" s="1"/>
  <c r="AB132" i="42" s="1"/>
  <c r="F1096" i="65"/>
  <c r="S124" i="42"/>
  <c r="T124" i="42" s="1"/>
  <c r="U124" i="42" s="1"/>
  <c r="V124" i="42" s="1"/>
  <c r="W124" i="42" s="1"/>
  <c r="X124" i="42" s="1"/>
  <c r="Y124" i="42" s="1"/>
  <c r="Z124" i="42" s="1"/>
  <c r="AA124" i="42" s="1"/>
  <c r="AB124" i="42" s="1"/>
  <c r="F1088" i="65"/>
  <c r="S116" i="42"/>
  <c r="T116" i="42" s="1"/>
  <c r="U116" i="42" s="1"/>
  <c r="V116" i="42" s="1"/>
  <c r="W116" i="42" s="1"/>
  <c r="X116" i="42" s="1"/>
  <c r="Y116" i="42" s="1"/>
  <c r="Z116" i="42" s="1"/>
  <c r="AA116" i="42" s="1"/>
  <c r="AB116" i="42" s="1"/>
  <c r="F1080" i="65"/>
  <c r="S108" i="42"/>
  <c r="T108" i="42" s="1"/>
  <c r="U108" i="42" s="1"/>
  <c r="V108" i="42" s="1"/>
  <c r="W108" i="42" s="1"/>
  <c r="X108" i="42" s="1"/>
  <c r="Y108" i="42" s="1"/>
  <c r="Z108" i="42" s="1"/>
  <c r="AA108" i="42" s="1"/>
  <c r="AB108" i="42" s="1"/>
  <c r="F1072" i="65"/>
  <c r="S100" i="42"/>
  <c r="T100" i="42" s="1"/>
  <c r="U100" i="42" s="1"/>
  <c r="V100" i="42" s="1"/>
  <c r="W100" i="42" s="1"/>
  <c r="X100" i="42" s="1"/>
  <c r="Y100" i="42" s="1"/>
  <c r="Z100" i="42" s="1"/>
  <c r="AA100" i="42" s="1"/>
  <c r="AB100" i="42" s="1"/>
  <c r="F1064" i="65"/>
  <c r="S92" i="42"/>
  <c r="T92" i="42" s="1"/>
  <c r="U92" i="42" s="1"/>
  <c r="V92" i="42" s="1"/>
  <c r="W92" i="42" s="1"/>
  <c r="X92" i="42" s="1"/>
  <c r="Y92" i="42" s="1"/>
  <c r="Z92" i="42" s="1"/>
  <c r="AA92" i="42" s="1"/>
  <c r="AB92" i="42" s="1"/>
  <c r="F1056" i="65"/>
  <c r="S84" i="42"/>
  <c r="T84" i="42" s="1"/>
  <c r="U84" i="42" s="1"/>
  <c r="V84" i="42" s="1"/>
  <c r="W84" i="42" s="1"/>
  <c r="X84" i="42" s="1"/>
  <c r="Y84" i="42" s="1"/>
  <c r="Z84" i="42" s="1"/>
  <c r="AA84" i="42" s="1"/>
  <c r="AB84" i="42" s="1"/>
  <c r="F1048" i="65"/>
  <c r="S76" i="42"/>
  <c r="T76" i="42" s="1"/>
  <c r="U76" i="42" s="1"/>
  <c r="V76" i="42" s="1"/>
  <c r="W76" i="42" s="1"/>
  <c r="X76" i="42" s="1"/>
  <c r="Y76" i="42" s="1"/>
  <c r="Z76" i="42" s="1"/>
  <c r="AA76" i="42" s="1"/>
  <c r="AB76" i="42" s="1"/>
  <c r="F1040" i="65"/>
  <c r="S68" i="42"/>
  <c r="T68" i="42" s="1"/>
  <c r="U68" i="42" s="1"/>
  <c r="V68" i="42" s="1"/>
  <c r="W68" i="42" s="1"/>
  <c r="X68" i="42" s="1"/>
  <c r="Y68" i="42" s="1"/>
  <c r="Z68" i="42" s="1"/>
  <c r="AA68" i="42" s="1"/>
  <c r="AB68" i="42" s="1"/>
  <c r="F1032" i="65"/>
  <c r="S60" i="42"/>
  <c r="T60" i="42" s="1"/>
  <c r="U60" i="42" s="1"/>
  <c r="V60" i="42" s="1"/>
  <c r="W60" i="42" s="1"/>
  <c r="X60" i="42" s="1"/>
  <c r="Y60" i="42" s="1"/>
  <c r="Z60" i="42" s="1"/>
  <c r="AA60" i="42" s="1"/>
  <c r="AB60" i="42" s="1"/>
  <c r="F1024" i="65"/>
  <c r="S52" i="42"/>
  <c r="T52" i="42" s="1"/>
  <c r="U52" i="42" s="1"/>
  <c r="V52" i="42" s="1"/>
  <c r="W52" i="42" s="1"/>
  <c r="X52" i="42" s="1"/>
  <c r="Y52" i="42" s="1"/>
  <c r="Z52" i="42" s="1"/>
  <c r="AA52" i="42" s="1"/>
  <c r="AB52" i="42" s="1"/>
  <c r="F1016" i="65"/>
  <c r="S44" i="42"/>
  <c r="T44" i="42" s="1"/>
  <c r="U44" i="42" s="1"/>
  <c r="V44" i="42" s="1"/>
  <c r="W44" i="42" s="1"/>
  <c r="X44" i="42" s="1"/>
  <c r="Y44" i="42" s="1"/>
  <c r="Z44" i="42" s="1"/>
  <c r="AA44" i="42" s="1"/>
  <c r="AB44" i="42" s="1"/>
  <c r="F1008" i="65"/>
  <c r="S36" i="42"/>
  <c r="T36" i="42" s="1"/>
  <c r="U36" i="42" s="1"/>
  <c r="V36" i="42" s="1"/>
  <c r="W36" i="42" s="1"/>
  <c r="X36" i="42" s="1"/>
  <c r="Y36" i="42" s="1"/>
  <c r="Z36" i="42" s="1"/>
  <c r="AA36" i="42" s="1"/>
  <c r="AB36" i="42" s="1"/>
  <c r="F1000" i="65"/>
  <c r="S28" i="42"/>
  <c r="T28" i="42" s="1"/>
  <c r="U28" i="42" s="1"/>
  <c r="V28" i="42" s="1"/>
  <c r="W28" i="42" s="1"/>
  <c r="X28" i="42" s="1"/>
  <c r="Y28" i="42" s="1"/>
  <c r="Z28" i="42" s="1"/>
  <c r="AA28" i="42" s="1"/>
  <c r="AB28" i="42" s="1"/>
  <c r="F992" i="65"/>
  <c r="S153" i="42"/>
  <c r="T153" i="42" s="1"/>
  <c r="U153" i="42" s="1"/>
  <c r="V153" i="42" s="1"/>
  <c r="W153" i="42" s="1"/>
  <c r="X153" i="42" s="1"/>
  <c r="Y153" i="42" s="1"/>
  <c r="Z153" i="42" s="1"/>
  <c r="AA153" i="42" s="1"/>
  <c r="AB153" i="42" s="1"/>
  <c r="H177" i="58" a="1"/>
  <c r="H177" i="58" s="1"/>
  <c r="G177" i="27" a="1"/>
  <c r="G177" i="27" s="1"/>
  <c r="H145" i="58" a="1"/>
  <c r="H145" i="58" s="1"/>
  <c r="G73" i="27" a="1"/>
  <c r="G73" i="27" s="1"/>
  <c r="H73" i="58" a="1"/>
  <c r="H73" i="58" s="1"/>
  <c r="H41" i="58" a="1"/>
  <c r="H41" i="58" s="1"/>
  <c r="G41" i="27" a="1"/>
  <c r="G41" i="27" s="1"/>
  <c r="S210" i="42"/>
  <c r="T210" i="42" s="1"/>
  <c r="U210" i="42" s="1"/>
  <c r="V210" i="42" s="1"/>
  <c r="W210" i="42" s="1"/>
  <c r="X210" i="42" s="1"/>
  <c r="Y210" i="42" s="1"/>
  <c r="Z210" i="42" s="1"/>
  <c r="AA210" i="42" s="1"/>
  <c r="AB210" i="42" s="1"/>
  <c r="F1174" i="65"/>
  <c r="S162" i="42"/>
  <c r="T162" i="42" s="1"/>
  <c r="U162" i="42" s="1"/>
  <c r="V162" i="42" s="1"/>
  <c r="W162" i="42" s="1"/>
  <c r="X162" i="42" s="1"/>
  <c r="Y162" i="42" s="1"/>
  <c r="Z162" i="42" s="1"/>
  <c r="AA162" i="42" s="1"/>
  <c r="AB162" i="42" s="1"/>
  <c r="F1126" i="65"/>
  <c r="S138" i="42"/>
  <c r="T138" i="42" s="1"/>
  <c r="U138" i="42" s="1"/>
  <c r="V138" i="42" s="1"/>
  <c r="W138" i="42" s="1"/>
  <c r="X138" i="42" s="1"/>
  <c r="Y138" i="42" s="1"/>
  <c r="Z138" i="42" s="1"/>
  <c r="AA138" i="42" s="1"/>
  <c r="AB138" i="42" s="1"/>
  <c r="F1102" i="65"/>
  <c r="S122" i="42"/>
  <c r="T122" i="42" s="1"/>
  <c r="U122" i="42" s="1"/>
  <c r="V122" i="42" s="1"/>
  <c r="W122" i="42" s="1"/>
  <c r="X122" i="42" s="1"/>
  <c r="Y122" i="42" s="1"/>
  <c r="Z122" i="42" s="1"/>
  <c r="AA122" i="42" s="1"/>
  <c r="AB122" i="42" s="1"/>
  <c r="F1086" i="65"/>
  <c r="H192" i="58" a="1"/>
  <c r="H192" i="58" s="1"/>
  <c r="H144" i="58" a="1"/>
  <c r="H144" i="58" s="1"/>
  <c r="G144" i="27" a="1"/>
  <c r="G144" i="27" s="1"/>
  <c r="H64" i="58" a="1"/>
  <c r="H64" i="58" s="1"/>
  <c r="S209" i="42"/>
  <c r="T209" i="42" s="1"/>
  <c r="U209" i="42" s="1"/>
  <c r="V209" i="42" s="1"/>
  <c r="W209" i="42" s="1"/>
  <c r="X209" i="42" s="1"/>
  <c r="Y209" i="42" s="1"/>
  <c r="Z209" i="42" s="1"/>
  <c r="AA209" i="42" s="1"/>
  <c r="AB209" i="42" s="1"/>
  <c r="F1173" i="65"/>
  <c r="H204" i="58" a="1"/>
  <c r="H204" i="58" s="1"/>
  <c r="G196" i="27" a="1"/>
  <c r="G196" i="27" s="1"/>
  <c r="H196" i="58" a="1"/>
  <c r="H196" i="58" s="1"/>
  <c r="H188" i="58" a="1"/>
  <c r="H188" i="58" s="1"/>
  <c r="G172" i="27" a="1"/>
  <c r="G172" i="27" s="1"/>
  <c r="G164" i="27" a="1"/>
  <c r="G164" i="27" s="1"/>
  <c r="H164" i="58" a="1"/>
  <c r="H164" i="58" s="1"/>
  <c r="G132" i="27" a="1"/>
  <c r="G132" i="27" s="1"/>
  <c r="H116" i="58" a="1"/>
  <c r="H116" i="58" s="1"/>
  <c r="H100" i="58" a="1"/>
  <c r="H100" i="58" s="1"/>
  <c r="G68" i="27" a="1"/>
  <c r="G68" i="27" s="1"/>
  <c r="H68" i="58" a="1"/>
  <c r="H68" i="58" s="1"/>
  <c r="G44" i="27" a="1"/>
  <c r="G44" i="27" s="1"/>
  <c r="H28" i="58" a="1"/>
  <c r="H28" i="58" s="1"/>
  <c r="S205" i="42"/>
  <c r="T205" i="42" s="1"/>
  <c r="U205" i="42" s="1"/>
  <c r="V205" i="42" s="1"/>
  <c r="W205" i="42" s="1"/>
  <c r="X205" i="42" s="1"/>
  <c r="Y205" i="42" s="1"/>
  <c r="Z205" i="42" s="1"/>
  <c r="AA205" i="42" s="1"/>
  <c r="AB205" i="42" s="1"/>
  <c r="F1169" i="65"/>
  <c r="S181" i="42"/>
  <c r="T181" i="42" s="1"/>
  <c r="U181" i="42" s="1"/>
  <c r="V181" i="42" s="1"/>
  <c r="W181" i="42" s="1"/>
  <c r="X181" i="42" s="1"/>
  <c r="Y181" i="42" s="1"/>
  <c r="Z181" i="42" s="1"/>
  <c r="AA181" i="42" s="1"/>
  <c r="AB181" i="42" s="1"/>
  <c r="F1145" i="65"/>
  <c r="S165" i="42"/>
  <c r="T165" i="42" s="1"/>
  <c r="U165" i="42" s="1"/>
  <c r="V165" i="42" s="1"/>
  <c r="W165" i="42" s="1"/>
  <c r="X165" i="42" s="1"/>
  <c r="Y165" i="42" s="1"/>
  <c r="Z165" i="42" s="1"/>
  <c r="AA165" i="42" s="1"/>
  <c r="AB165" i="42" s="1"/>
  <c r="F1129" i="65"/>
  <c r="S157" i="42"/>
  <c r="T157" i="42" s="1"/>
  <c r="U157" i="42" s="1"/>
  <c r="V157" i="42" s="1"/>
  <c r="W157" i="42" s="1"/>
  <c r="X157" i="42" s="1"/>
  <c r="Y157" i="42" s="1"/>
  <c r="Z157" i="42" s="1"/>
  <c r="AA157" i="42" s="1"/>
  <c r="AB157" i="42" s="1"/>
  <c r="F1121" i="65"/>
  <c r="S141" i="42"/>
  <c r="T141" i="42" s="1"/>
  <c r="U141" i="42" s="1"/>
  <c r="V141" i="42" s="1"/>
  <c r="W141" i="42" s="1"/>
  <c r="X141" i="42" s="1"/>
  <c r="Y141" i="42" s="1"/>
  <c r="Z141" i="42" s="1"/>
  <c r="AA141" i="42" s="1"/>
  <c r="AB141" i="42" s="1"/>
  <c r="F1105" i="65"/>
  <c r="S125" i="42"/>
  <c r="T125" i="42" s="1"/>
  <c r="U125" i="42" s="1"/>
  <c r="V125" i="42" s="1"/>
  <c r="W125" i="42" s="1"/>
  <c r="X125" i="42" s="1"/>
  <c r="Y125" i="42" s="1"/>
  <c r="Z125" i="42" s="1"/>
  <c r="AA125" i="42" s="1"/>
  <c r="AB125" i="42" s="1"/>
  <c r="F1089" i="65"/>
  <c r="S117" i="42"/>
  <c r="T117" i="42" s="1"/>
  <c r="U117" i="42" s="1"/>
  <c r="V117" i="42" s="1"/>
  <c r="W117" i="42" s="1"/>
  <c r="X117" i="42" s="1"/>
  <c r="Y117" i="42" s="1"/>
  <c r="Z117" i="42" s="1"/>
  <c r="AA117" i="42" s="1"/>
  <c r="AB117" i="42" s="1"/>
  <c r="F1081" i="65"/>
  <c r="S101" i="42"/>
  <c r="T101" i="42" s="1"/>
  <c r="U101" i="42" s="1"/>
  <c r="V101" i="42" s="1"/>
  <c r="W101" i="42" s="1"/>
  <c r="X101" i="42" s="1"/>
  <c r="Y101" i="42" s="1"/>
  <c r="Z101" i="42" s="1"/>
  <c r="AA101" i="42" s="1"/>
  <c r="AB101" i="42" s="1"/>
  <c r="F1065" i="65"/>
  <c r="S93" i="42"/>
  <c r="T93" i="42" s="1"/>
  <c r="U93" i="42" s="1"/>
  <c r="V93" i="42" s="1"/>
  <c r="W93" i="42" s="1"/>
  <c r="X93" i="42" s="1"/>
  <c r="Y93" i="42" s="1"/>
  <c r="Z93" i="42" s="1"/>
  <c r="AA93" i="42" s="1"/>
  <c r="AB93" i="42" s="1"/>
  <c r="F1057" i="65"/>
  <c r="S85" i="42"/>
  <c r="T85" i="42" s="1"/>
  <c r="U85" i="42" s="1"/>
  <c r="V85" i="42" s="1"/>
  <c r="W85" i="42" s="1"/>
  <c r="X85" i="42" s="1"/>
  <c r="Y85" i="42" s="1"/>
  <c r="Z85" i="42" s="1"/>
  <c r="AA85" i="42" s="1"/>
  <c r="AB85" i="42" s="1"/>
  <c r="F1049" i="65"/>
  <c r="S77" i="42"/>
  <c r="T77" i="42" s="1"/>
  <c r="U77" i="42" s="1"/>
  <c r="V77" i="42" s="1"/>
  <c r="W77" i="42" s="1"/>
  <c r="X77" i="42" s="1"/>
  <c r="Y77" i="42" s="1"/>
  <c r="Z77" i="42" s="1"/>
  <c r="AA77" i="42" s="1"/>
  <c r="AB77" i="42" s="1"/>
  <c r="F1041" i="65"/>
  <c r="G202" i="27" a="1"/>
  <c r="G202" i="27" s="1"/>
  <c r="H202" i="58" a="1"/>
  <c r="H202" i="58" s="1"/>
  <c r="G194" i="27" a="1"/>
  <c r="G194" i="27" s="1"/>
  <c r="G186" i="27" a="1"/>
  <c r="G186" i="27" s="1"/>
  <c r="G178" i="27" a="1"/>
  <c r="G178" i="27" s="1"/>
  <c r="H178" i="58" a="1"/>
  <c r="H178" i="58" s="1"/>
  <c r="G162" i="27" a="1"/>
  <c r="G162" i="27" s="1"/>
  <c r="H162" i="58" a="1"/>
  <c r="H162" i="58" s="1"/>
  <c r="G154" i="27" a="1"/>
  <c r="G154" i="27" s="1"/>
  <c r="H154" i="58" a="1"/>
  <c r="H154" i="58" s="1"/>
  <c r="G146" i="27" a="1"/>
  <c r="G146" i="27" s="1"/>
  <c r="H146" i="58" a="1"/>
  <c r="H146" i="58" s="1"/>
  <c r="G138" i="27" a="1"/>
  <c r="G138" i="27" s="1"/>
  <c r="G130" i="27" a="1"/>
  <c r="G130" i="27" s="1"/>
  <c r="H130" i="58" a="1"/>
  <c r="H130" i="58" s="1"/>
  <c r="G122" i="27" a="1"/>
  <c r="G122" i="27" s="1"/>
  <c r="H122" i="58" a="1"/>
  <c r="H122" i="58" s="1"/>
  <c r="G114" i="27" a="1"/>
  <c r="G114" i="27" s="1"/>
  <c r="H114" i="58" a="1"/>
  <c r="H114" i="58" s="1"/>
  <c r="G98" i="27" a="1"/>
  <c r="G98" i="27" s="1"/>
  <c r="G90" i="27" a="1"/>
  <c r="G90" i="27" s="1"/>
  <c r="G26" i="27" a="1"/>
  <c r="G26" i="27" s="1"/>
  <c r="S211" i="42"/>
  <c r="T211" i="42" s="1"/>
  <c r="U211" i="42" s="1"/>
  <c r="V211" i="42" s="1"/>
  <c r="W211" i="42" s="1"/>
  <c r="X211" i="42" s="1"/>
  <c r="Y211" i="42" s="1"/>
  <c r="Z211" i="42" s="1"/>
  <c r="AA211" i="42" s="1"/>
  <c r="AB211" i="42" s="1"/>
  <c r="F1175" i="65"/>
  <c r="S203" i="42"/>
  <c r="T203" i="42" s="1"/>
  <c r="U203" i="42" s="1"/>
  <c r="V203" i="42" s="1"/>
  <c r="W203" i="42" s="1"/>
  <c r="X203" i="42" s="1"/>
  <c r="Y203" i="42" s="1"/>
  <c r="Z203" i="42" s="1"/>
  <c r="AA203" i="42" s="1"/>
  <c r="AB203" i="42" s="1"/>
  <c r="F1167" i="65"/>
  <c r="S195" i="42"/>
  <c r="T195" i="42" s="1"/>
  <c r="U195" i="42" s="1"/>
  <c r="V195" i="42" s="1"/>
  <c r="W195" i="42" s="1"/>
  <c r="X195" i="42" s="1"/>
  <c r="Y195" i="42" s="1"/>
  <c r="Z195" i="42" s="1"/>
  <c r="AA195" i="42" s="1"/>
  <c r="AB195" i="42" s="1"/>
  <c r="F1159" i="65"/>
  <c r="S187" i="42"/>
  <c r="T187" i="42" s="1"/>
  <c r="U187" i="42" s="1"/>
  <c r="V187" i="42" s="1"/>
  <c r="W187" i="42" s="1"/>
  <c r="X187" i="42" s="1"/>
  <c r="Y187" i="42" s="1"/>
  <c r="Z187" i="42" s="1"/>
  <c r="AA187" i="42" s="1"/>
  <c r="AB187" i="42" s="1"/>
  <c r="F1151" i="65"/>
  <c r="S179" i="42"/>
  <c r="T179" i="42" s="1"/>
  <c r="U179" i="42" s="1"/>
  <c r="V179" i="42" s="1"/>
  <c r="W179" i="42" s="1"/>
  <c r="X179" i="42" s="1"/>
  <c r="Y179" i="42" s="1"/>
  <c r="Z179" i="42" s="1"/>
  <c r="AA179" i="42" s="1"/>
  <c r="AB179" i="42" s="1"/>
  <c r="F1143" i="65"/>
  <c r="S171" i="42"/>
  <c r="T171" i="42" s="1"/>
  <c r="U171" i="42" s="1"/>
  <c r="V171" i="42" s="1"/>
  <c r="W171" i="42" s="1"/>
  <c r="X171" i="42" s="1"/>
  <c r="Y171" i="42" s="1"/>
  <c r="Z171" i="42" s="1"/>
  <c r="AA171" i="42" s="1"/>
  <c r="AB171" i="42" s="1"/>
  <c r="F1135" i="65"/>
  <c r="S163" i="42"/>
  <c r="T163" i="42" s="1"/>
  <c r="U163" i="42" s="1"/>
  <c r="V163" i="42" s="1"/>
  <c r="W163" i="42" s="1"/>
  <c r="X163" i="42" s="1"/>
  <c r="Y163" i="42" s="1"/>
  <c r="Z163" i="42" s="1"/>
  <c r="AA163" i="42" s="1"/>
  <c r="AB163" i="42" s="1"/>
  <c r="F1127" i="65"/>
  <c r="S155" i="42"/>
  <c r="T155" i="42" s="1"/>
  <c r="U155" i="42" s="1"/>
  <c r="V155" i="42" s="1"/>
  <c r="W155" i="42" s="1"/>
  <c r="X155" i="42" s="1"/>
  <c r="Y155" i="42" s="1"/>
  <c r="Z155" i="42" s="1"/>
  <c r="AA155" i="42" s="1"/>
  <c r="AB155" i="42" s="1"/>
  <c r="F1119" i="65"/>
  <c r="S147" i="42"/>
  <c r="T147" i="42" s="1"/>
  <c r="U147" i="42" s="1"/>
  <c r="V147" i="42" s="1"/>
  <c r="W147" i="42" s="1"/>
  <c r="X147" i="42" s="1"/>
  <c r="Y147" i="42" s="1"/>
  <c r="Z147" i="42" s="1"/>
  <c r="AA147" i="42" s="1"/>
  <c r="AB147" i="42" s="1"/>
  <c r="F1111" i="65"/>
  <c r="S139" i="42"/>
  <c r="T139" i="42" s="1"/>
  <c r="U139" i="42" s="1"/>
  <c r="V139" i="42" s="1"/>
  <c r="W139" i="42" s="1"/>
  <c r="X139" i="42" s="1"/>
  <c r="Y139" i="42" s="1"/>
  <c r="Z139" i="42" s="1"/>
  <c r="AA139" i="42" s="1"/>
  <c r="AB139" i="42" s="1"/>
  <c r="F1103" i="65"/>
  <c r="S131" i="42"/>
  <c r="T131" i="42" s="1"/>
  <c r="U131" i="42" s="1"/>
  <c r="V131" i="42" s="1"/>
  <c r="W131" i="42" s="1"/>
  <c r="X131" i="42" s="1"/>
  <c r="Y131" i="42" s="1"/>
  <c r="Z131" i="42" s="1"/>
  <c r="AA131" i="42" s="1"/>
  <c r="AB131" i="42" s="1"/>
  <c r="F1095" i="65"/>
  <c r="S123" i="42"/>
  <c r="T123" i="42" s="1"/>
  <c r="U123" i="42" s="1"/>
  <c r="V123" i="42" s="1"/>
  <c r="W123" i="42" s="1"/>
  <c r="X123" i="42" s="1"/>
  <c r="Y123" i="42" s="1"/>
  <c r="Z123" i="42" s="1"/>
  <c r="AA123" i="42" s="1"/>
  <c r="AB123" i="42" s="1"/>
  <c r="F1087" i="65"/>
  <c r="S115" i="42"/>
  <c r="T115" i="42" s="1"/>
  <c r="U115" i="42" s="1"/>
  <c r="V115" i="42" s="1"/>
  <c r="W115" i="42" s="1"/>
  <c r="X115" i="42" s="1"/>
  <c r="Y115" i="42" s="1"/>
  <c r="Z115" i="42" s="1"/>
  <c r="AA115" i="42" s="1"/>
  <c r="AB115" i="42" s="1"/>
  <c r="F1079" i="65"/>
  <c r="S107" i="42"/>
  <c r="T107" i="42" s="1"/>
  <c r="U107" i="42" s="1"/>
  <c r="V107" i="42" s="1"/>
  <c r="W107" i="42" s="1"/>
  <c r="X107" i="42" s="1"/>
  <c r="Y107" i="42" s="1"/>
  <c r="Z107" i="42" s="1"/>
  <c r="AA107" i="42" s="1"/>
  <c r="AB107" i="42" s="1"/>
  <c r="F1071" i="65"/>
  <c r="S99" i="42"/>
  <c r="T99" i="42" s="1"/>
  <c r="U99" i="42" s="1"/>
  <c r="V99" i="42" s="1"/>
  <c r="W99" i="42" s="1"/>
  <c r="X99" i="42" s="1"/>
  <c r="Y99" i="42" s="1"/>
  <c r="Z99" i="42" s="1"/>
  <c r="AA99" i="42" s="1"/>
  <c r="AB99" i="42" s="1"/>
  <c r="F1063" i="65"/>
  <c r="S91" i="42"/>
  <c r="T91" i="42" s="1"/>
  <c r="U91" i="42" s="1"/>
  <c r="V91" i="42" s="1"/>
  <c r="W91" i="42" s="1"/>
  <c r="X91" i="42" s="1"/>
  <c r="Y91" i="42" s="1"/>
  <c r="Z91" i="42" s="1"/>
  <c r="AA91" i="42" s="1"/>
  <c r="AB91" i="42" s="1"/>
  <c r="F1055" i="65"/>
  <c r="S83" i="42"/>
  <c r="T83" i="42" s="1"/>
  <c r="U83" i="42" s="1"/>
  <c r="V83" i="42" s="1"/>
  <c r="W83" i="42" s="1"/>
  <c r="X83" i="42" s="1"/>
  <c r="Y83" i="42" s="1"/>
  <c r="Z83" i="42" s="1"/>
  <c r="AA83" i="42" s="1"/>
  <c r="AB83" i="42" s="1"/>
  <c r="F1047" i="65"/>
  <c r="S75" i="42"/>
  <c r="T75" i="42" s="1"/>
  <c r="U75" i="42" s="1"/>
  <c r="V75" i="42" s="1"/>
  <c r="W75" i="42" s="1"/>
  <c r="X75" i="42" s="1"/>
  <c r="Y75" i="42" s="1"/>
  <c r="Z75" i="42" s="1"/>
  <c r="AA75" i="42" s="1"/>
  <c r="AB75" i="42" s="1"/>
  <c r="F1039" i="65"/>
  <c r="S67" i="42"/>
  <c r="T67" i="42" s="1"/>
  <c r="U67" i="42" s="1"/>
  <c r="V67" i="42" s="1"/>
  <c r="W67" i="42" s="1"/>
  <c r="X67" i="42" s="1"/>
  <c r="Y67" i="42" s="1"/>
  <c r="Z67" i="42" s="1"/>
  <c r="AA67" i="42" s="1"/>
  <c r="AB67" i="42" s="1"/>
  <c r="F1031" i="65"/>
  <c r="S59" i="42"/>
  <c r="T59" i="42" s="1"/>
  <c r="U59" i="42" s="1"/>
  <c r="V59" i="42" s="1"/>
  <c r="W59" i="42" s="1"/>
  <c r="X59" i="42" s="1"/>
  <c r="Y59" i="42" s="1"/>
  <c r="Z59" i="42" s="1"/>
  <c r="AA59" i="42" s="1"/>
  <c r="AB59" i="42" s="1"/>
  <c r="F1023" i="65"/>
  <c r="S51" i="42"/>
  <c r="T51" i="42" s="1"/>
  <c r="U51" i="42" s="1"/>
  <c r="V51" i="42" s="1"/>
  <c r="W51" i="42" s="1"/>
  <c r="X51" i="42" s="1"/>
  <c r="Y51" i="42" s="1"/>
  <c r="Z51" i="42" s="1"/>
  <c r="AA51" i="42" s="1"/>
  <c r="AB51" i="42" s="1"/>
  <c r="F1015" i="65"/>
  <c r="S43" i="42"/>
  <c r="T43" i="42" s="1"/>
  <c r="U43" i="42" s="1"/>
  <c r="V43" i="42" s="1"/>
  <c r="W43" i="42" s="1"/>
  <c r="X43" i="42" s="1"/>
  <c r="Y43" i="42" s="1"/>
  <c r="Z43" i="42" s="1"/>
  <c r="AA43" i="42" s="1"/>
  <c r="AB43" i="42" s="1"/>
  <c r="F1007" i="65"/>
  <c r="S35" i="42"/>
  <c r="T35" i="42" s="1"/>
  <c r="U35" i="42" s="1"/>
  <c r="V35" i="42" s="1"/>
  <c r="W35" i="42" s="1"/>
  <c r="X35" i="42" s="1"/>
  <c r="Y35" i="42" s="1"/>
  <c r="Z35" i="42" s="1"/>
  <c r="AA35" i="42" s="1"/>
  <c r="AB35" i="42" s="1"/>
  <c r="F999" i="65"/>
  <c r="S27" i="42"/>
  <c r="T27" i="42" s="1"/>
  <c r="U27" i="42" s="1"/>
  <c r="V27" i="42" s="1"/>
  <c r="W27" i="42" s="1"/>
  <c r="X27" i="42" s="1"/>
  <c r="Y27" i="42" s="1"/>
  <c r="Z27" i="42" s="1"/>
  <c r="AA27" i="42" s="1"/>
  <c r="AB27" i="42" s="1"/>
  <c r="F991" i="65"/>
  <c r="S105" i="42"/>
  <c r="T105" i="42" s="1"/>
  <c r="U105" i="42" s="1"/>
  <c r="V105" i="42" s="1"/>
  <c r="W105" i="42" s="1"/>
  <c r="X105" i="42" s="1"/>
  <c r="Y105" i="42" s="1"/>
  <c r="Z105" i="42" s="1"/>
  <c r="AA105" i="42" s="1"/>
  <c r="AB105" i="42" s="1"/>
  <c r="S90" i="42"/>
  <c r="T90" i="42" s="1"/>
  <c r="U90" i="42" s="1"/>
  <c r="V90" i="42" s="1"/>
  <c r="W90" i="42" s="1"/>
  <c r="X90" i="42" s="1"/>
  <c r="Y90" i="42" s="1"/>
  <c r="Z90" i="42" s="1"/>
  <c r="AA90" i="42" s="1"/>
  <c r="AB90" i="42" s="1"/>
  <c r="F1054" i="65"/>
  <c r="S82" i="42"/>
  <c r="T82" i="42" s="1"/>
  <c r="U82" i="42" s="1"/>
  <c r="V82" i="42" s="1"/>
  <c r="W82" i="42" s="1"/>
  <c r="X82" i="42" s="1"/>
  <c r="Y82" i="42" s="1"/>
  <c r="Z82" i="42" s="1"/>
  <c r="AA82" i="42" s="1"/>
  <c r="AB82" i="42" s="1"/>
  <c r="F1046" i="65"/>
  <c r="S74" i="42"/>
  <c r="T74" i="42" s="1"/>
  <c r="U74" i="42" s="1"/>
  <c r="V74" i="42" s="1"/>
  <c r="W74" i="42" s="1"/>
  <c r="X74" i="42" s="1"/>
  <c r="Y74" i="42" s="1"/>
  <c r="Z74" i="42" s="1"/>
  <c r="AA74" i="42" s="1"/>
  <c r="AB74" i="42" s="1"/>
  <c r="F1038" i="65"/>
  <c r="S66" i="42"/>
  <c r="T66" i="42" s="1"/>
  <c r="U66" i="42" s="1"/>
  <c r="V66" i="42" s="1"/>
  <c r="W66" i="42" s="1"/>
  <c r="X66" i="42" s="1"/>
  <c r="Y66" i="42" s="1"/>
  <c r="Z66" i="42" s="1"/>
  <c r="AA66" i="42" s="1"/>
  <c r="AB66" i="42" s="1"/>
  <c r="F1030" i="65"/>
  <c r="S58" i="42"/>
  <c r="T58" i="42" s="1"/>
  <c r="U58" i="42" s="1"/>
  <c r="V58" i="42" s="1"/>
  <c r="W58" i="42" s="1"/>
  <c r="X58" i="42" s="1"/>
  <c r="Y58" i="42" s="1"/>
  <c r="Z58" i="42" s="1"/>
  <c r="AA58" i="42" s="1"/>
  <c r="AB58" i="42" s="1"/>
  <c r="F1022" i="65"/>
  <c r="S50" i="42"/>
  <c r="T50" i="42" s="1"/>
  <c r="U50" i="42" s="1"/>
  <c r="V50" i="42" s="1"/>
  <c r="W50" i="42" s="1"/>
  <c r="X50" i="42" s="1"/>
  <c r="Y50" i="42" s="1"/>
  <c r="Z50" i="42" s="1"/>
  <c r="AA50" i="42" s="1"/>
  <c r="AB50" i="42" s="1"/>
  <c r="F1014" i="65"/>
  <c r="S42" i="42"/>
  <c r="T42" i="42" s="1"/>
  <c r="U42" i="42" s="1"/>
  <c r="V42" i="42" s="1"/>
  <c r="W42" i="42" s="1"/>
  <c r="X42" i="42" s="1"/>
  <c r="Y42" i="42" s="1"/>
  <c r="Z42" i="42" s="1"/>
  <c r="AA42" i="42" s="1"/>
  <c r="AB42" i="42" s="1"/>
  <c r="F1006" i="65"/>
  <c r="S34" i="42"/>
  <c r="T34" i="42" s="1"/>
  <c r="U34" i="42" s="1"/>
  <c r="V34" i="42" s="1"/>
  <c r="W34" i="42" s="1"/>
  <c r="X34" i="42" s="1"/>
  <c r="Y34" i="42" s="1"/>
  <c r="Z34" i="42" s="1"/>
  <c r="AA34" i="42" s="1"/>
  <c r="AB34" i="42" s="1"/>
  <c r="F998" i="65"/>
  <c r="S26" i="42"/>
  <c r="T26" i="42" s="1"/>
  <c r="U26" i="42" s="1"/>
  <c r="V26" i="42" s="1"/>
  <c r="W26" i="42" s="1"/>
  <c r="X26" i="42" s="1"/>
  <c r="Y26" i="42" s="1"/>
  <c r="Z26" i="42" s="1"/>
  <c r="AA26" i="42" s="1"/>
  <c r="AB26" i="42" s="1"/>
  <c r="F990" i="65"/>
  <c r="AB21" i="54"/>
  <c r="AB23" i="54"/>
  <c r="AB25" i="54"/>
  <c r="AB27" i="54"/>
  <c r="AB29" i="54"/>
  <c r="AB31" i="54"/>
  <c r="AB33" i="54"/>
  <c r="AB35" i="54"/>
  <c r="AB37" i="54"/>
  <c r="AB39" i="54"/>
  <c r="AB41" i="54"/>
  <c r="AB43" i="54"/>
  <c r="AB45" i="54"/>
  <c r="AB47" i="54"/>
  <c r="AB49" i="54"/>
  <c r="AB51" i="54"/>
  <c r="AB53" i="54"/>
  <c r="AB55" i="54"/>
  <c r="AB57" i="54"/>
  <c r="AB59" i="54"/>
  <c r="AB61" i="54"/>
  <c r="AB63" i="54"/>
  <c r="AB65" i="54"/>
  <c r="AB67" i="54"/>
  <c r="AB69" i="54"/>
  <c r="AB71" i="54"/>
  <c r="AB73" i="54"/>
  <c r="AB75" i="54"/>
  <c r="AB26" i="54"/>
  <c r="AB42" i="54"/>
  <c r="AB62" i="54"/>
  <c r="AB70" i="54"/>
  <c r="AB77" i="54"/>
  <c r="AB79" i="54"/>
  <c r="AB81" i="54"/>
  <c r="AB83" i="54"/>
  <c r="AB85" i="54"/>
  <c r="AB87" i="54"/>
  <c r="AB89" i="54"/>
  <c r="AB91" i="54"/>
  <c r="AB93" i="54"/>
  <c r="AB95" i="54"/>
  <c r="AB97" i="54"/>
  <c r="AB99" i="54"/>
  <c r="AB101" i="54"/>
  <c r="AB103" i="54"/>
  <c r="AB105" i="54"/>
  <c r="AB107" i="54"/>
  <c r="AB109" i="54"/>
  <c r="AB111" i="54"/>
  <c r="AB113" i="54"/>
  <c r="AB115" i="54"/>
  <c r="AB117" i="54"/>
  <c r="AB119" i="54"/>
  <c r="AB121" i="54"/>
  <c r="AB123" i="54"/>
  <c r="AB32" i="54"/>
  <c r="AB48" i="54"/>
  <c r="AB22" i="54"/>
  <c r="AB38" i="54"/>
  <c r="AB54" i="54"/>
  <c r="AB60" i="54"/>
  <c r="AB68" i="54"/>
  <c r="AB76" i="54"/>
  <c r="AB28" i="54"/>
  <c r="AB44" i="54"/>
  <c r="AB34" i="54"/>
  <c r="AB50" i="54"/>
  <c r="AB58" i="54"/>
  <c r="AB66" i="54"/>
  <c r="AB74" i="54"/>
  <c r="AB78" i="54"/>
  <c r="AB80" i="54"/>
  <c r="AB82" i="54"/>
  <c r="AB84" i="54"/>
  <c r="AB86" i="54"/>
  <c r="AB88" i="54"/>
  <c r="AB90" i="54"/>
  <c r="AB92" i="54"/>
  <c r="AB94" i="54"/>
  <c r="AB96" i="54"/>
  <c r="AB98" i="54"/>
  <c r="AB24" i="54"/>
  <c r="AB40" i="54"/>
  <c r="AB30" i="54"/>
  <c r="AB46" i="54"/>
  <c r="AB56" i="54"/>
  <c r="AB64" i="54"/>
  <c r="AB72" i="54"/>
  <c r="AB108" i="54"/>
  <c r="AB110" i="54"/>
  <c r="AB120" i="54"/>
  <c r="AB36" i="54"/>
  <c r="AB112" i="54"/>
  <c r="AB126" i="54"/>
  <c r="AB128" i="54"/>
  <c r="AB130" i="54"/>
  <c r="AB132" i="54"/>
  <c r="AB134" i="54"/>
  <c r="AB136" i="54"/>
  <c r="AB138" i="54"/>
  <c r="AB140" i="54"/>
  <c r="AB142" i="54"/>
  <c r="AB144" i="54"/>
  <c r="AB146" i="54"/>
  <c r="AB148" i="54"/>
  <c r="AB150" i="54"/>
  <c r="AB152" i="54"/>
  <c r="AB154" i="54"/>
  <c r="AB156" i="54"/>
  <c r="AB158" i="54"/>
  <c r="AB160" i="54"/>
  <c r="AB162" i="54"/>
  <c r="AB164" i="54"/>
  <c r="AB100" i="54"/>
  <c r="AB116" i="54"/>
  <c r="AB52" i="54"/>
  <c r="AB102" i="54"/>
  <c r="AB118" i="54"/>
  <c r="AB122" i="54"/>
  <c r="AB127" i="54"/>
  <c r="AB143" i="54"/>
  <c r="AB159" i="54"/>
  <c r="AB106" i="54"/>
  <c r="AB129" i="54"/>
  <c r="AB145" i="54"/>
  <c r="AB161" i="54"/>
  <c r="AB131" i="54"/>
  <c r="AB147" i="54"/>
  <c r="AB163" i="54"/>
  <c r="AB165" i="54"/>
  <c r="AB167" i="54"/>
  <c r="AB169" i="54"/>
  <c r="AB171" i="54"/>
  <c r="AB173" i="54"/>
  <c r="AB175" i="54"/>
  <c r="AB177" i="54"/>
  <c r="AB179" i="54"/>
  <c r="AB181" i="54"/>
  <c r="AB183" i="54"/>
  <c r="AB185" i="54"/>
  <c r="AB187" i="54"/>
  <c r="AB189" i="54"/>
  <c r="AB191" i="54"/>
  <c r="AB193" i="54"/>
  <c r="AB195" i="54"/>
  <c r="AB197" i="54"/>
  <c r="AB199" i="54"/>
  <c r="AB124" i="54"/>
  <c r="AB133" i="54"/>
  <c r="AB149" i="54"/>
  <c r="AB135" i="54"/>
  <c r="AB151" i="54"/>
  <c r="AB104" i="54"/>
  <c r="AB137" i="54"/>
  <c r="AB153" i="54"/>
  <c r="AB114" i="54"/>
  <c r="AB139" i="54"/>
  <c r="AB155" i="54"/>
  <c r="AB166" i="54"/>
  <c r="AB168" i="54"/>
  <c r="AB170" i="54"/>
  <c r="AB172" i="54"/>
  <c r="AB174" i="54"/>
  <c r="AB176" i="54"/>
  <c r="AB178" i="54"/>
  <c r="AB180" i="54"/>
  <c r="AB182" i="54"/>
  <c r="AB184" i="54"/>
  <c r="AB186" i="54"/>
  <c r="AB188" i="54"/>
  <c r="AB190" i="54"/>
  <c r="AB192" i="54"/>
  <c r="AB201" i="54"/>
  <c r="AB203" i="54"/>
  <c r="AB205" i="54"/>
  <c r="AB207" i="54"/>
  <c r="AB209" i="54"/>
  <c r="AB211" i="54"/>
  <c r="AB213" i="54"/>
  <c r="AB215" i="54"/>
  <c r="AB217" i="54"/>
  <c r="AB219" i="54"/>
  <c r="AB221" i="54"/>
  <c r="AB223" i="54"/>
  <c r="AB225" i="54"/>
  <c r="AB227" i="54"/>
  <c r="AB229" i="54"/>
  <c r="AB231" i="54"/>
  <c r="AB233" i="54"/>
  <c r="AB235" i="54"/>
  <c r="AB237" i="54"/>
  <c r="AB239" i="54"/>
  <c r="G239" i="57" s="1" a="1"/>
  <c r="G239" i="57" s="1"/>
  <c r="AB241" i="54"/>
  <c r="G241" i="57" s="1" a="1"/>
  <c r="G241" i="57" s="1"/>
  <c r="AB243" i="54"/>
  <c r="G243" i="57" s="1" a="1"/>
  <c r="G243" i="57" s="1"/>
  <c r="AB245" i="54"/>
  <c r="G245" i="57" s="1" a="1"/>
  <c r="G245" i="57" s="1"/>
  <c r="AB247" i="54"/>
  <c r="G247" i="57" s="1" a="1"/>
  <c r="G247" i="57" s="1"/>
  <c r="AB249" i="54"/>
  <c r="G249" i="57" s="1" a="1"/>
  <c r="G249" i="57" s="1"/>
  <c r="AB251" i="54"/>
  <c r="G251" i="57" s="1" a="1"/>
  <c r="G251" i="57" s="1"/>
  <c r="AB253" i="54"/>
  <c r="G253" i="57" s="1" a="1"/>
  <c r="G253" i="57" s="1"/>
  <c r="AB255" i="54"/>
  <c r="G255" i="57" s="1" a="1"/>
  <c r="G255" i="57" s="1"/>
  <c r="AB257" i="54"/>
  <c r="G257" i="57" s="1" a="1"/>
  <c r="G257" i="57" s="1"/>
  <c r="AB259" i="54"/>
  <c r="G259" i="57" s="1" a="1"/>
  <c r="G259" i="57" s="1"/>
  <c r="AB261" i="54"/>
  <c r="G261" i="57" s="1" a="1"/>
  <c r="G261" i="57" s="1"/>
  <c r="AB263" i="54"/>
  <c r="G263" i="57" s="1" a="1"/>
  <c r="G263" i="57" s="1"/>
  <c r="AB265" i="54"/>
  <c r="G265" i="57" s="1" a="1"/>
  <c r="G265" i="57" s="1"/>
  <c r="AB267" i="54"/>
  <c r="G267" i="57" s="1" a="1"/>
  <c r="G267" i="57" s="1"/>
  <c r="AB269" i="54"/>
  <c r="G269" i="57" s="1" a="1"/>
  <c r="G269" i="57" s="1"/>
  <c r="AB271" i="54"/>
  <c r="G271" i="57" s="1" a="1"/>
  <c r="G271" i="57" s="1"/>
  <c r="AB273" i="54"/>
  <c r="G273" i="57" s="1" a="1"/>
  <c r="G273" i="57" s="1"/>
  <c r="AB275" i="54"/>
  <c r="G275" i="57" s="1" a="1"/>
  <c r="G275" i="57" s="1"/>
  <c r="AB277" i="54"/>
  <c r="G277" i="57" s="1" a="1"/>
  <c r="G277" i="57" s="1"/>
  <c r="AB279" i="54"/>
  <c r="G279" i="57" s="1" a="1"/>
  <c r="G279" i="57" s="1"/>
  <c r="AB281" i="54"/>
  <c r="G281" i="57" s="1" a="1"/>
  <c r="G281" i="57" s="1"/>
  <c r="AB283" i="54"/>
  <c r="G283" i="57" s="1" a="1"/>
  <c r="G283" i="57" s="1"/>
  <c r="AB285" i="54"/>
  <c r="G285" i="57" s="1" a="1"/>
  <c r="G285" i="57" s="1"/>
  <c r="AB287" i="54"/>
  <c r="G287" i="57" s="1" a="1"/>
  <c r="G287" i="57" s="1"/>
  <c r="AB289" i="54"/>
  <c r="G289" i="57" s="1" a="1"/>
  <c r="G289" i="57" s="1"/>
  <c r="AB291" i="54"/>
  <c r="G291" i="57" s="1" a="1"/>
  <c r="G291" i="57" s="1"/>
  <c r="AB293" i="54"/>
  <c r="G293" i="57" s="1" a="1"/>
  <c r="G293" i="57" s="1"/>
  <c r="AB295" i="54"/>
  <c r="G295" i="57" s="1" a="1"/>
  <c r="G295" i="57" s="1"/>
  <c r="AB297" i="54"/>
  <c r="G297" i="57" s="1" a="1"/>
  <c r="G297" i="57" s="1"/>
  <c r="AB299" i="54"/>
  <c r="G299" i="57" s="1" a="1"/>
  <c r="G299" i="57" s="1"/>
  <c r="AB301" i="54"/>
  <c r="G301" i="57" s="1" a="1"/>
  <c r="G301" i="57" s="1"/>
  <c r="AB303" i="54"/>
  <c r="G303" i="57" s="1" a="1"/>
  <c r="G303" i="57" s="1"/>
  <c r="AB125" i="54"/>
  <c r="AB141" i="54"/>
  <c r="AB198" i="54"/>
  <c r="AB157" i="54"/>
  <c r="AB196" i="54"/>
  <c r="AB200" i="54"/>
  <c r="AB202" i="54"/>
  <c r="AB204" i="54"/>
  <c r="AB206" i="54"/>
  <c r="AB208" i="54"/>
  <c r="AB210" i="54"/>
  <c r="AB212" i="54"/>
  <c r="AB214" i="54"/>
  <c r="AB216" i="54"/>
  <c r="AB218" i="54"/>
  <c r="AB220" i="54"/>
  <c r="AB222" i="54"/>
  <c r="AB224" i="54"/>
  <c r="AB226" i="54"/>
  <c r="AB228" i="54"/>
  <c r="AB230" i="54"/>
  <c r="AB232" i="54"/>
  <c r="AB234" i="54"/>
  <c r="AB236" i="54"/>
  <c r="AB238" i="54"/>
  <c r="AB240" i="54"/>
  <c r="G240" i="57" s="1" a="1"/>
  <c r="G240" i="57" s="1"/>
  <c r="AB242" i="54"/>
  <c r="G242" i="57" s="1" a="1"/>
  <c r="G242" i="57" s="1"/>
  <c r="AB244" i="54"/>
  <c r="G244" i="57" s="1" a="1"/>
  <c r="G244" i="57" s="1"/>
  <c r="AB246" i="54"/>
  <c r="G246" i="57" s="1" a="1"/>
  <c r="G246" i="57" s="1"/>
  <c r="AB248" i="54"/>
  <c r="G248" i="57" s="1" a="1"/>
  <c r="G248" i="57" s="1"/>
  <c r="AB250" i="54"/>
  <c r="G250" i="57" s="1" a="1"/>
  <c r="G250" i="57" s="1"/>
  <c r="AB252" i="54"/>
  <c r="G252" i="57" s="1" a="1"/>
  <c r="G252" i="57" s="1"/>
  <c r="AB254" i="54"/>
  <c r="G254" i="57" s="1" a="1"/>
  <c r="G254" i="57" s="1"/>
  <c r="AB256" i="54"/>
  <c r="G256" i="57" s="1" a="1"/>
  <c r="G256" i="57" s="1"/>
  <c r="AB258" i="54"/>
  <c r="G258" i="57" s="1" a="1"/>
  <c r="G258" i="57" s="1"/>
  <c r="AB260" i="54"/>
  <c r="G260" i="57" s="1" a="1"/>
  <c r="G260" i="57" s="1"/>
  <c r="AB262" i="54"/>
  <c r="G262" i="57" s="1" a="1"/>
  <c r="G262" i="57" s="1"/>
  <c r="AB264" i="54"/>
  <c r="G264" i="57" s="1" a="1"/>
  <c r="G264" i="57" s="1"/>
  <c r="AB266" i="54"/>
  <c r="G266" i="57" s="1" a="1"/>
  <c r="G266" i="57" s="1"/>
  <c r="AB268" i="54"/>
  <c r="G268" i="57" s="1" a="1"/>
  <c r="G268" i="57" s="1"/>
  <c r="AB270" i="54"/>
  <c r="G270" i="57" s="1" a="1"/>
  <c r="G270" i="57" s="1"/>
  <c r="AB272" i="54"/>
  <c r="G272" i="57" s="1" a="1"/>
  <c r="G272" i="57" s="1"/>
  <c r="AB274" i="54"/>
  <c r="G274" i="57" s="1" a="1"/>
  <c r="G274" i="57" s="1"/>
  <c r="AB276" i="54"/>
  <c r="G276" i="57" s="1" a="1"/>
  <c r="G276" i="57" s="1"/>
  <c r="AB278" i="54"/>
  <c r="G278" i="57" s="1" a="1"/>
  <c r="G278" i="57" s="1"/>
  <c r="AB280" i="54"/>
  <c r="G280" i="57" s="1" a="1"/>
  <c r="G280" i="57" s="1"/>
  <c r="AB282" i="54"/>
  <c r="G282" i="57" s="1" a="1"/>
  <c r="G282" i="57" s="1"/>
  <c r="AB284" i="54"/>
  <c r="G284" i="57" s="1" a="1"/>
  <c r="G284" i="57" s="1"/>
  <c r="AB286" i="54"/>
  <c r="G286" i="57" s="1" a="1"/>
  <c r="G286" i="57" s="1"/>
  <c r="AB288" i="54"/>
  <c r="G288" i="57" s="1" a="1"/>
  <c r="G288" i="57" s="1"/>
  <c r="AB290" i="54"/>
  <c r="G290" i="57" s="1" a="1"/>
  <c r="G290" i="57" s="1"/>
  <c r="AB292" i="54"/>
  <c r="G292" i="57" s="1" a="1"/>
  <c r="G292" i="57" s="1"/>
  <c r="AB294" i="54"/>
  <c r="G294" i="57" s="1" a="1"/>
  <c r="G294" i="57" s="1"/>
  <c r="AB296" i="54"/>
  <c r="G296" i="57" s="1" a="1"/>
  <c r="G296" i="57" s="1"/>
  <c r="AB298" i="54"/>
  <c r="G298" i="57" s="1" a="1"/>
  <c r="G298" i="57" s="1"/>
  <c r="AB300" i="54"/>
  <c r="G300" i="57" s="1" a="1"/>
  <c r="G300" i="57" s="1"/>
  <c r="AB302" i="54"/>
  <c r="G302" i="57" s="1" a="1"/>
  <c r="G302" i="57" s="1"/>
  <c r="AB304" i="54"/>
  <c r="G304" i="57" s="1" a="1"/>
  <c r="G304" i="57" s="1"/>
  <c r="AB306" i="54"/>
  <c r="G306" i="57" s="1" a="1"/>
  <c r="G306" i="57" s="1"/>
  <c r="AB308" i="54"/>
  <c r="G308" i="57" s="1" a="1"/>
  <c r="G308" i="57" s="1"/>
  <c r="AB310" i="54"/>
  <c r="G310" i="57" s="1" a="1"/>
  <c r="G310" i="57" s="1"/>
  <c r="AB312" i="54"/>
  <c r="G312" i="57" s="1" a="1"/>
  <c r="G312" i="57" s="1"/>
  <c r="AB314" i="54"/>
  <c r="G314" i="57" s="1" a="1"/>
  <c r="G314" i="57" s="1"/>
  <c r="AB316" i="54"/>
  <c r="G316" i="57" s="1" a="1"/>
  <c r="G316" i="57" s="1"/>
  <c r="AB318" i="54"/>
  <c r="G318" i="57" s="1" a="1"/>
  <c r="G318" i="57" s="1"/>
  <c r="AB194" i="54"/>
  <c r="AB305" i="54"/>
  <c r="G305" i="57" s="1" a="1"/>
  <c r="G305" i="57" s="1"/>
  <c r="AB307" i="54"/>
  <c r="G307" i="57" s="1" a="1"/>
  <c r="G307" i="57" s="1"/>
  <c r="AB309" i="54"/>
  <c r="G309" i="57" s="1" a="1"/>
  <c r="G309" i="57" s="1"/>
  <c r="AB311" i="54"/>
  <c r="G311" i="57" s="1" a="1"/>
  <c r="G311" i="57" s="1"/>
  <c r="AB313" i="54"/>
  <c r="G313" i="57" s="1" a="1"/>
  <c r="G313" i="57" s="1"/>
  <c r="AB315" i="54"/>
  <c r="G315" i="57" s="1" a="1"/>
  <c r="G315" i="57" s="1"/>
  <c r="AB317" i="54"/>
  <c r="G317" i="57" s="1" a="1"/>
  <c r="G317" i="57" s="1"/>
  <c r="AB319" i="54"/>
  <c r="G319" i="57" s="1" a="1"/>
  <c r="G319" i="57" s="1"/>
  <c r="AB20" i="54"/>
  <c r="Z18" i="54"/>
  <c r="AA18" i="9"/>
  <c r="B11" i="11" l="1"/>
  <c r="B8" i="11"/>
  <c r="G104" i="27" a="1"/>
  <c r="G104" i="27" s="1"/>
  <c r="G136" i="27" a="1"/>
  <c r="G136" i="27" s="1"/>
  <c r="H26" i="58" a="1"/>
  <c r="H26" i="58" s="1"/>
  <c r="H98" i="58" a="1"/>
  <c r="H98" i="58" s="1"/>
  <c r="H44" i="58" a="1"/>
  <c r="H44" i="58" s="1"/>
  <c r="G100" i="27" a="1"/>
  <c r="G100" i="27" s="1"/>
  <c r="H172" i="58" a="1"/>
  <c r="H172" i="58" s="1"/>
  <c r="G204" i="27" a="1"/>
  <c r="G204" i="27" s="1"/>
  <c r="H104" i="58" a="1"/>
  <c r="H104" i="58" s="1"/>
  <c r="H57" i="58" a="1"/>
  <c r="H57" i="58" s="1"/>
  <c r="G93" i="27" a="1"/>
  <c r="G93" i="27" s="1"/>
  <c r="H136" i="58" a="1"/>
  <c r="H136" i="58" s="1"/>
  <c r="H22" i="58" a="1"/>
  <c r="H22" i="58" s="1"/>
  <c r="G32" i="27" a="1"/>
  <c r="G32" i="27" s="1"/>
  <c r="H160" i="58" a="1"/>
  <c r="H160" i="58" s="1"/>
  <c r="H106" i="58" a="1"/>
  <c r="H106" i="58" s="1"/>
  <c r="H52" i="58" a="1"/>
  <c r="H52" i="58" s="1"/>
  <c r="G116" i="27" a="1"/>
  <c r="G116" i="27" s="1"/>
  <c r="H180" i="58" a="1"/>
  <c r="H180" i="58" s="1"/>
  <c r="G212" i="27" a="1"/>
  <c r="G212" i="27" s="1"/>
  <c r="H43" i="58" a="1"/>
  <c r="H43" i="58" s="1"/>
  <c r="H40" i="58" a="1"/>
  <c r="H40" i="58" s="1"/>
  <c r="H86" i="58" a="1"/>
  <c r="H86" i="58" s="1"/>
  <c r="H200" i="58" a="1"/>
  <c r="H200" i="58" s="1"/>
  <c r="H58" i="58" a="1"/>
  <c r="H58" i="58" s="1"/>
  <c r="G106" i="27" a="1"/>
  <c r="G106" i="27" s="1"/>
  <c r="H186" i="58" a="1"/>
  <c r="H186" i="58" s="1"/>
  <c r="G52" i="27" a="1"/>
  <c r="G52" i="27" s="1"/>
  <c r="H132" i="58" a="1"/>
  <c r="H132" i="58" s="1"/>
  <c r="G180" i="27" a="1"/>
  <c r="G180" i="27" s="1"/>
  <c r="G168" i="27" a="1"/>
  <c r="G168" i="27" s="1"/>
  <c r="G97" i="27" a="1"/>
  <c r="G97" i="27" s="1"/>
  <c r="H75" i="58" a="1"/>
  <c r="H75" i="58" s="1"/>
  <c r="G124" i="27" a="1"/>
  <c r="G124" i="27" s="1"/>
  <c r="G201" i="27" a="1"/>
  <c r="G201" i="27" s="1"/>
  <c r="G189" i="27" a="1"/>
  <c r="G189" i="27" s="1"/>
  <c r="H118" i="58" a="1"/>
  <c r="H118" i="58" s="1"/>
  <c r="H168" i="58" a="1"/>
  <c r="H168" i="58" s="1"/>
  <c r="H97" i="58" a="1"/>
  <c r="H97" i="58" s="1"/>
  <c r="H107" i="58" a="1"/>
  <c r="H107" i="58" s="1"/>
  <c r="G156" i="27" a="1"/>
  <c r="G156" i="27" s="1"/>
  <c r="H201" i="58" a="1"/>
  <c r="H201" i="58" s="1"/>
  <c r="H150" i="58" a="1"/>
  <c r="H150" i="58" s="1"/>
  <c r="H39" i="58" a="1"/>
  <c r="H39" i="58" s="1"/>
  <c r="H153" i="58" a="1"/>
  <c r="H153" i="58" s="1"/>
  <c r="G42" i="27" a="1"/>
  <c r="G42" i="27" s="1"/>
  <c r="G58" i="27" a="1"/>
  <c r="G58" i="27" s="1"/>
  <c r="G74" i="27" a="1"/>
  <c r="G74" i="27" s="1"/>
  <c r="H194" i="58" a="1"/>
  <c r="H194" i="58" s="1"/>
  <c r="H148" i="58" a="1"/>
  <c r="H148" i="58" s="1"/>
  <c r="G64" i="27" a="1"/>
  <c r="G64" i="27" s="1"/>
  <c r="G192" i="27" a="1"/>
  <c r="G192" i="27" s="1"/>
  <c r="G145" i="27" a="1"/>
  <c r="G145" i="27" s="1"/>
  <c r="H139" i="58" a="1"/>
  <c r="H139" i="58" s="1"/>
  <c r="H21" i="58" a="1"/>
  <c r="H21" i="58" s="1"/>
  <c r="G81" i="27" a="1"/>
  <c r="G81" i="27" s="1"/>
  <c r="H182" i="58" a="1"/>
  <c r="H182" i="58" s="1"/>
  <c r="G128" i="27" a="1"/>
  <c r="G128" i="27" s="1"/>
  <c r="H71" i="58" a="1"/>
  <c r="H71" i="58" s="1"/>
  <c r="H212" i="58" a="1"/>
  <c r="H212" i="58" s="1"/>
  <c r="H90" i="58" a="1"/>
  <c r="H90" i="58" s="1"/>
  <c r="H84" i="58" a="1"/>
  <c r="H84" i="58" s="1"/>
  <c r="H81" i="58" a="1"/>
  <c r="H81" i="58" s="1"/>
  <c r="H128" i="58" a="1"/>
  <c r="H128" i="58" s="1"/>
  <c r="H103" i="58" a="1"/>
  <c r="H103" i="58" s="1"/>
  <c r="G24" i="27" a="1"/>
  <c r="G24" i="27" s="1"/>
  <c r="G121" i="27" a="1"/>
  <c r="G121" i="27" s="1"/>
  <c r="H34" i="58" a="1"/>
  <c r="H34" i="58" s="1"/>
  <c r="H66" i="58" a="1"/>
  <c r="H66" i="58" s="1"/>
  <c r="G43" i="27" a="1"/>
  <c r="G43" i="27" s="1"/>
  <c r="G75" i="27" a="1"/>
  <c r="G75" i="27" s="1"/>
  <c r="G107" i="27" a="1"/>
  <c r="G107" i="27" s="1"/>
  <c r="G139" i="27" a="1"/>
  <c r="G139" i="27" s="1"/>
  <c r="G171" i="27" a="1"/>
  <c r="G171" i="27" s="1"/>
  <c r="G203" i="27" a="1"/>
  <c r="G203" i="27" s="1"/>
  <c r="H76" i="58" a="1"/>
  <c r="H76" i="58" s="1"/>
  <c r="H140" i="58" a="1"/>
  <c r="H140" i="58" s="1"/>
  <c r="H69" i="58" a="1"/>
  <c r="H69" i="58" s="1"/>
  <c r="H101" i="58" a="1"/>
  <c r="H101" i="58" s="1"/>
  <c r="H133" i="58" a="1"/>
  <c r="H133" i="58" s="1"/>
  <c r="H165" i="58" a="1"/>
  <c r="H165" i="58" s="1"/>
  <c r="H197" i="58" a="1"/>
  <c r="H197" i="58" s="1"/>
  <c r="G22" i="27" a="1"/>
  <c r="G22" i="27" s="1"/>
  <c r="G54" i="27" a="1"/>
  <c r="G54" i="27" s="1"/>
  <c r="G86" i="27" a="1"/>
  <c r="G86" i="27" s="1"/>
  <c r="G118" i="27" a="1"/>
  <c r="G118" i="27" s="1"/>
  <c r="G150" i="27" a="1"/>
  <c r="G150" i="27" s="1"/>
  <c r="G182" i="27" a="1"/>
  <c r="G182" i="27" s="1"/>
  <c r="G153" i="27" a="1"/>
  <c r="G153" i="27" s="1"/>
  <c r="G39" i="27" a="1"/>
  <c r="G39" i="27" s="1"/>
  <c r="G71" i="27" a="1"/>
  <c r="G71" i="27" s="1"/>
  <c r="G103" i="27" a="1"/>
  <c r="G103" i="27" s="1"/>
  <c r="G135" i="27" a="1"/>
  <c r="G135" i="27" s="1"/>
  <c r="G167" i="27" a="1"/>
  <c r="G167" i="27" s="1"/>
  <c r="G199" i="27" a="1"/>
  <c r="G199" i="27" s="1"/>
  <c r="H24" i="58" a="1"/>
  <c r="H24" i="58" s="1"/>
  <c r="H120" i="58" a="1"/>
  <c r="H120" i="58" s="1"/>
  <c r="H121" i="58" a="1"/>
  <c r="H121" i="58" s="1"/>
  <c r="G34" i="27" a="1"/>
  <c r="G34" i="27" s="1"/>
  <c r="G66" i="27" a="1"/>
  <c r="G66" i="27" s="1"/>
  <c r="H51" i="58" a="1"/>
  <c r="H51" i="58" s="1"/>
  <c r="H83" i="58" a="1"/>
  <c r="H83" i="58" s="1"/>
  <c r="H115" i="58" a="1"/>
  <c r="H115" i="58" s="1"/>
  <c r="H147" i="58" a="1"/>
  <c r="H147" i="58" s="1"/>
  <c r="H179" i="58" a="1"/>
  <c r="H179" i="58" s="1"/>
  <c r="H211" i="58" a="1"/>
  <c r="H211" i="58" s="1"/>
  <c r="G76" i="27" a="1"/>
  <c r="G76" i="27" s="1"/>
  <c r="G140" i="27" a="1"/>
  <c r="G140" i="27" s="1"/>
  <c r="G37" i="27" a="1"/>
  <c r="G37" i="27" s="1"/>
  <c r="G69" i="27" a="1"/>
  <c r="G69" i="27" s="1"/>
  <c r="G101" i="27" a="1"/>
  <c r="G101" i="27" s="1"/>
  <c r="G133" i="27" a="1"/>
  <c r="G133" i="27" s="1"/>
  <c r="G165" i="27" a="1"/>
  <c r="G165" i="27" s="1"/>
  <c r="G197" i="27" a="1"/>
  <c r="G197" i="27" s="1"/>
  <c r="H113" i="58" a="1"/>
  <c r="H113" i="58" s="1"/>
  <c r="H30" i="58" a="1"/>
  <c r="H30" i="58" s="1"/>
  <c r="H62" i="58" a="1"/>
  <c r="H62" i="58" s="1"/>
  <c r="H94" i="58" a="1"/>
  <c r="H94" i="58" s="1"/>
  <c r="H126" i="58" a="1"/>
  <c r="H126" i="58" s="1"/>
  <c r="H158" i="58" a="1"/>
  <c r="H158" i="58" s="1"/>
  <c r="H190" i="58" a="1"/>
  <c r="H190" i="58" s="1"/>
  <c r="G25" i="27" a="1"/>
  <c r="G25" i="27" s="1"/>
  <c r="H47" i="58" a="1"/>
  <c r="H47" i="58" s="1"/>
  <c r="H79" i="58" a="1"/>
  <c r="H79" i="58" s="1"/>
  <c r="H111" i="58" a="1"/>
  <c r="H111" i="58" s="1"/>
  <c r="H143" i="58" a="1"/>
  <c r="H143" i="58" s="1"/>
  <c r="H175" i="58" a="1"/>
  <c r="H175" i="58" s="1"/>
  <c r="H207" i="58" a="1"/>
  <c r="H207" i="58" s="1"/>
  <c r="G48" i="27" a="1"/>
  <c r="G48" i="27" s="1"/>
  <c r="G152" i="27" a="1"/>
  <c r="G152" i="27" s="1"/>
  <c r="G161" i="27" a="1"/>
  <c r="G161" i="27" s="1"/>
  <c r="G29" i="27" a="1"/>
  <c r="G29" i="27" s="1"/>
  <c r="G61" i="27" a="1"/>
  <c r="G61" i="27" s="1"/>
  <c r="H42" i="58" a="1"/>
  <c r="H42" i="58" s="1"/>
  <c r="H74" i="58" a="1"/>
  <c r="H74" i="58" s="1"/>
  <c r="H138" i="58" a="1"/>
  <c r="H138" i="58" s="1"/>
  <c r="H170" i="58" a="1"/>
  <c r="H170" i="58" s="1"/>
  <c r="G51" i="27" a="1"/>
  <c r="G51" i="27" s="1"/>
  <c r="G83" i="27" a="1"/>
  <c r="G83" i="27" s="1"/>
  <c r="G115" i="27" a="1"/>
  <c r="G115" i="27" s="1"/>
  <c r="G147" i="27" a="1"/>
  <c r="G147" i="27" s="1"/>
  <c r="G179" i="27" a="1"/>
  <c r="G179" i="27" s="1"/>
  <c r="G211" i="27" a="1"/>
  <c r="G211" i="27" s="1"/>
  <c r="H92" i="58" a="1"/>
  <c r="H92" i="58" s="1"/>
  <c r="H156" i="58" a="1"/>
  <c r="H156" i="58" s="1"/>
  <c r="H45" i="58" a="1"/>
  <c r="H45" i="58" s="1"/>
  <c r="H77" i="58" a="1"/>
  <c r="H77" i="58" s="1"/>
  <c r="H109" i="58" a="1"/>
  <c r="H109" i="58" s="1"/>
  <c r="H141" i="58" a="1"/>
  <c r="H141" i="58" s="1"/>
  <c r="H173" i="58" a="1"/>
  <c r="H173" i="58" s="1"/>
  <c r="H205" i="58" a="1"/>
  <c r="H205" i="58" s="1"/>
  <c r="G113" i="27" a="1"/>
  <c r="G113" i="27" s="1"/>
  <c r="G30" i="27" a="1"/>
  <c r="G30" i="27" s="1"/>
  <c r="G62" i="27" a="1"/>
  <c r="G62" i="27" s="1"/>
  <c r="G94" i="27" a="1"/>
  <c r="G94" i="27" s="1"/>
  <c r="G126" i="27" a="1"/>
  <c r="G126" i="27" s="1"/>
  <c r="G158" i="27" a="1"/>
  <c r="G158" i="27" s="1"/>
  <c r="G190" i="27" a="1"/>
  <c r="G190" i="27" s="1"/>
  <c r="H25" i="58" a="1"/>
  <c r="H25" i="58" s="1"/>
  <c r="G47" i="27" a="1"/>
  <c r="G47" i="27" s="1"/>
  <c r="G79" i="27" a="1"/>
  <c r="G79" i="27" s="1"/>
  <c r="G111" i="27" a="1"/>
  <c r="G111" i="27" s="1"/>
  <c r="G143" i="27" a="1"/>
  <c r="G143" i="27" s="1"/>
  <c r="G175" i="27" a="1"/>
  <c r="G175" i="27" s="1"/>
  <c r="G207" i="27" a="1"/>
  <c r="G207" i="27" s="1"/>
  <c r="H48" i="58" a="1"/>
  <c r="H48" i="58" s="1"/>
  <c r="H152" i="58" a="1"/>
  <c r="H152" i="58" s="1"/>
  <c r="H161" i="58" a="1"/>
  <c r="H161" i="58" s="1"/>
  <c r="G45" i="27" a="1"/>
  <c r="G45" i="27" s="1"/>
  <c r="G77" i="27" a="1"/>
  <c r="G77" i="27" s="1"/>
  <c r="G109" i="27" a="1"/>
  <c r="G109" i="27" s="1"/>
  <c r="G141" i="27" a="1"/>
  <c r="G141" i="27" s="1"/>
  <c r="G173" i="27" a="1"/>
  <c r="G173" i="27" s="1"/>
  <c r="G205" i="27" a="1"/>
  <c r="G205" i="27" s="1"/>
  <c r="G137" i="27" a="1"/>
  <c r="G137" i="27" s="1"/>
  <c r="H38" i="58" a="1"/>
  <c r="H38" i="58" s="1"/>
  <c r="H70" i="58" a="1"/>
  <c r="H70" i="58" s="1"/>
  <c r="H102" i="58" a="1"/>
  <c r="H102" i="58" s="1"/>
  <c r="H134" i="58" a="1"/>
  <c r="H134" i="58" s="1"/>
  <c r="H166" i="58" a="1"/>
  <c r="H166" i="58" s="1"/>
  <c r="H198" i="58" a="1"/>
  <c r="H198" i="58" s="1"/>
  <c r="H23" i="58" a="1"/>
  <c r="H23" i="58" s="1"/>
  <c r="H55" i="58" a="1"/>
  <c r="H55" i="58" s="1"/>
  <c r="H87" i="58" a="1"/>
  <c r="H87" i="58" s="1"/>
  <c r="H119" i="58" a="1"/>
  <c r="H119" i="58" s="1"/>
  <c r="H151" i="58" a="1"/>
  <c r="H151" i="58" s="1"/>
  <c r="H183" i="58" a="1"/>
  <c r="H183" i="58" s="1"/>
  <c r="G72" i="27" a="1"/>
  <c r="G72" i="27" s="1"/>
  <c r="G184" i="27" a="1"/>
  <c r="G184" i="27" s="1"/>
  <c r="G49" i="27" a="1"/>
  <c r="G49" i="27" s="1"/>
  <c r="G169" i="27" a="1"/>
  <c r="G169" i="27" s="1"/>
  <c r="G170" i="27" a="1"/>
  <c r="G170" i="27" s="1"/>
  <c r="H27" i="58" a="1"/>
  <c r="H27" i="58" s="1"/>
  <c r="H123" i="58" a="1"/>
  <c r="H123" i="58" s="1"/>
  <c r="H187" i="58" a="1"/>
  <c r="H187" i="58" s="1"/>
  <c r="T20" i="42"/>
  <c r="S18" i="42"/>
  <c r="H50" i="58" a="1"/>
  <c r="H50" i="58" s="1"/>
  <c r="H82" i="58" a="1"/>
  <c r="H82" i="58" s="1"/>
  <c r="H210" i="58" a="1"/>
  <c r="H210" i="58" s="1"/>
  <c r="G27" i="27" a="1"/>
  <c r="G27" i="27" s="1"/>
  <c r="G59" i="27" a="1"/>
  <c r="G59" i="27" s="1"/>
  <c r="G91" i="27" a="1"/>
  <c r="G91" i="27" s="1"/>
  <c r="G123" i="27" a="1"/>
  <c r="G123" i="27" s="1"/>
  <c r="G155" i="27" a="1"/>
  <c r="G155" i="27" s="1"/>
  <c r="G187" i="27" a="1"/>
  <c r="G187" i="27" s="1"/>
  <c r="H36" i="58" a="1"/>
  <c r="H36" i="58" s="1"/>
  <c r="H108" i="58" a="1"/>
  <c r="H108" i="58" s="1"/>
  <c r="H85" i="58" a="1"/>
  <c r="H85" i="58" s="1"/>
  <c r="H117" i="58" a="1"/>
  <c r="H117" i="58" s="1"/>
  <c r="H149" i="58" a="1"/>
  <c r="H149" i="58" s="1"/>
  <c r="H181" i="58" a="1"/>
  <c r="H181" i="58" s="1"/>
  <c r="H137" i="58" a="1"/>
  <c r="H137" i="58" s="1"/>
  <c r="G38" i="27" a="1"/>
  <c r="G38" i="27" s="1"/>
  <c r="G70" i="27" a="1"/>
  <c r="G70" i="27" s="1"/>
  <c r="G102" i="27" a="1"/>
  <c r="G102" i="27" s="1"/>
  <c r="G134" i="27" a="1"/>
  <c r="G134" i="27" s="1"/>
  <c r="G166" i="27" a="1"/>
  <c r="G166" i="27" s="1"/>
  <c r="G198" i="27" a="1"/>
  <c r="G198" i="27" s="1"/>
  <c r="G23" i="27" a="1"/>
  <c r="G23" i="27" s="1"/>
  <c r="G55" i="27" a="1"/>
  <c r="G55" i="27" s="1"/>
  <c r="G87" i="27" a="1"/>
  <c r="G87" i="27" s="1"/>
  <c r="G119" i="27" a="1"/>
  <c r="G119" i="27" s="1"/>
  <c r="G151" i="27" a="1"/>
  <c r="G151" i="27" s="1"/>
  <c r="G183" i="27" a="1"/>
  <c r="G183" i="27" s="1"/>
  <c r="H72" i="58" a="1"/>
  <c r="H72" i="58" s="1"/>
  <c r="H184" i="58" a="1"/>
  <c r="H184" i="58" s="1"/>
  <c r="H49" i="58" a="1"/>
  <c r="H49" i="58" s="1"/>
  <c r="H169" i="58" a="1"/>
  <c r="H169" i="58" s="1"/>
  <c r="H91" i="58" a="1"/>
  <c r="H91" i="58" s="1"/>
  <c r="H155" i="58" a="1"/>
  <c r="H155" i="58" s="1"/>
  <c r="G50" i="27" a="1"/>
  <c r="G50" i="27" s="1"/>
  <c r="G82" i="27" a="1"/>
  <c r="G82" i="27" s="1"/>
  <c r="G210" i="27" a="1"/>
  <c r="G210" i="27" s="1"/>
  <c r="G28" i="27" a="1"/>
  <c r="G28" i="27" s="1"/>
  <c r="G84" i="27" a="1"/>
  <c r="G84" i="27" s="1"/>
  <c r="G148" i="27" a="1"/>
  <c r="G148" i="27" s="1"/>
  <c r="G188" i="27" a="1"/>
  <c r="G188" i="27" s="1"/>
  <c r="H35" i="58" a="1"/>
  <c r="H35" i="58" s="1"/>
  <c r="H67" i="58" a="1"/>
  <c r="H67" i="58" s="1"/>
  <c r="H99" i="58" a="1"/>
  <c r="H99" i="58" s="1"/>
  <c r="H131" i="58" a="1"/>
  <c r="H131" i="58" s="1"/>
  <c r="H163" i="58" a="1"/>
  <c r="H163" i="58" s="1"/>
  <c r="H195" i="58" a="1"/>
  <c r="H195" i="58" s="1"/>
  <c r="G36" i="27" a="1"/>
  <c r="G36" i="27" s="1"/>
  <c r="G108" i="27" a="1"/>
  <c r="G108" i="27" s="1"/>
  <c r="G21" i="27" a="1"/>
  <c r="G21" i="27" s="1"/>
  <c r="G53" i="27" a="1"/>
  <c r="G53" i="27" s="1"/>
  <c r="G85" i="27" a="1"/>
  <c r="G85" i="27" s="1"/>
  <c r="G117" i="27" a="1"/>
  <c r="G117" i="27" s="1"/>
  <c r="G149" i="27" a="1"/>
  <c r="G149" i="27" s="1"/>
  <c r="G181" i="27" a="1"/>
  <c r="G181" i="27" s="1"/>
  <c r="G185" i="27" a="1"/>
  <c r="G185" i="27" s="1"/>
  <c r="H46" i="58" a="1"/>
  <c r="H46" i="58" s="1"/>
  <c r="H78" i="58" a="1"/>
  <c r="H78" i="58" s="1"/>
  <c r="H110" i="58" a="1"/>
  <c r="H110" i="58" s="1"/>
  <c r="H142" i="58" a="1"/>
  <c r="H142" i="58" s="1"/>
  <c r="H174" i="58" a="1"/>
  <c r="H174" i="58" s="1"/>
  <c r="H206" i="58" a="1"/>
  <c r="H206" i="58" s="1"/>
  <c r="G88" i="27" a="1"/>
  <c r="G88" i="27" s="1"/>
  <c r="G105" i="27" a="1"/>
  <c r="G105" i="27" s="1"/>
  <c r="H31" i="58" a="1"/>
  <c r="H31" i="58" s="1"/>
  <c r="H63" i="58" a="1"/>
  <c r="H63" i="58" s="1"/>
  <c r="H95" i="58" a="1"/>
  <c r="H95" i="58" s="1"/>
  <c r="H127" i="58" a="1"/>
  <c r="H127" i="58" s="1"/>
  <c r="H159" i="58" a="1"/>
  <c r="H159" i="58" s="1"/>
  <c r="H191" i="58" a="1"/>
  <c r="H191" i="58" s="1"/>
  <c r="G96" i="27" a="1"/>
  <c r="G96" i="27" s="1"/>
  <c r="G89" i="27" a="1"/>
  <c r="G89" i="27" s="1"/>
  <c r="G209" i="27" a="1"/>
  <c r="G209" i="27" s="1"/>
  <c r="H59" i="58" a="1"/>
  <c r="H59" i="58" s="1"/>
  <c r="G35" i="27" a="1"/>
  <c r="G35" i="27" s="1"/>
  <c r="G67" i="27" a="1"/>
  <c r="G67" i="27" s="1"/>
  <c r="G99" i="27" a="1"/>
  <c r="G99" i="27" s="1"/>
  <c r="G131" i="27" a="1"/>
  <c r="G131" i="27" s="1"/>
  <c r="G163" i="27" a="1"/>
  <c r="G163" i="27" s="1"/>
  <c r="G195" i="27" a="1"/>
  <c r="G195" i="27" s="1"/>
  <c r="H60" i="58" a="1"/>
  <c r="H60" i="58" s="1"/>
  <c r="H124" i="58" a="1"/>
  <c r="H124" i="58" s="1"/>
  <c r="H29" i="58" a="1"/>
  <c r="H29" i="58" s="1"/>
  <c r="H61" i="58" a="1"/>
  <c r="H61" i="58" s="1"/>
  <c r="H93" i="58" a="1"/>
  <c r="H93" i="58" s="1"/>
  <c r="H125" i="58" a="1"/>
  <c r="H125" i="58" s="1"/>
  <c r="H157" i="58" a="1"/>
  <c r="H157" i="58" s="1"/>
  <c r="H189" i="58" a="1"/>
  <c r="H189" i="58" s="1"/>
  <c r="G46" i="27" a="1"/>
  <c r="G46" i="27" s="1"/>
  <c r="G78" i="27" a="1"/>
  <c r="G78" i="27" s="1"/>
  <c r="G110" i="27" a="1"/>
  <c r="G110" i="27" s="1"/>
  <c r="G142" i="27" a="1"/>
  <c r="G142" i="27" s="1"/>
  <c r="G174" i="27" a="1"/>
  <c r="G174" i="27" s="1"/>
  <c r="G206" i="27" a="1"/>
  <c r="G206" i="27" s="1"/>
  <c r="H105" i="58" a="1"/>
  <c r="H105" i="58" s="1"/>
  <c r="G31" i="27" a="1"/>
  <c r="G31" i="27" s="1"/>
  <c r="G63" i="27" a="1"/>
  <c r="G63" i="27" s="1"/>
  <c r="G95" i="27" a="1"/>
  <c r="G95" i="27" s="1"/>
  <c r="G127" i="27" a="1"/>
  <c r="G127" i="27" s="1"/>
  <c r="G159" i="27" a="1"/>
  <c r="G159" i="27" s="1"/>
  <c r="G191" i="27" a="1"/>
  <c r="G191" i="27" s="1"/>
  <c r="H96" i="58" a="1"/>
  <c r="H96" i="58" s="1"/>
  <c r="H89" i="58" a="1"/>
  <c r="H89" i="58" s="1"/>
  <c r="H209" i="58" a="1"/>
  <c r="H209" i="58" s="1"/>
  <c r="H205" i="67" a="1"/>
  <c r="H205" i="67" s="1"/>
  <c r="G205" i="57" a="1"/>
  <c r="G205" i="57" s="1"/>
  <c r="G191" i="57" a="1"/>
  <c r="G191" i="57" s="1"/>
  <c r="H191" i="67" a="1"/>
  <c r="H191" i="67" s="1"/>
  <c r="H144" i="67" a="1"/>
  <c r="H144" i="67" s="1"/>
  <c r="G144" i="57" a="1"/>
  <c r="G144" i="57" s="1"/>
  <c r="G219" i="57" a="1"/>
  <c r="G219" i="57" s="1"/>
  <c r="H219" i="67" a="1"/>
  <c r="H219" i="67" s="1"/>
  <c r="H149" i="67" a="1"/>
  <c r="H149" i="67" s="1"/>
  <c r="G149" i="57" a="1"/>
  <c r="G149" i="57" s="1"/>
  <c r="H118" i="67" a="1"/>
  <c r="H118" i="67" s="1"/>
  <c r="G118" i="57" a="1"/>
  <c r="G118" i="57" s="1"/>
  <c r="H126" i="67" a="1"/>
  <c r="H126" i="67" s="1"/>
  <c r="G126" i="57" a="1"/>
  <c r="G126" i="57" s="1"/>
  <c r="H121" i="67" a="1"/>
  <c r="H121" i="67" s="1"/>
  <c r="G121" i="57" a="1"/>
  <c r="G121" i="57" s="1"/>
  <c r="H139" i="67" a="1"/>
  <c r="H139" i="67" s="1"/>
  <c r="G139" i="57" a="1"/>
  <c r="G139" i="57" s="1"/>
  <c r="G228" i="57" a="1"/>
  <c r="G228" i="57" s="1"/>
  <c r="H228" i="67" a="1"/>
  <c r="H228" i="67" s="1"/>
  <c r="G212" i="57" a="1"/>
  <c r="G212" i="57" s="1"/>
  <c r="H212" i="67" a="1"/>
  <c r="H212" i="67" s="1"/>
  <c r="G157" i="57" a="1"/>
  <c r="G157" i="57" s="1"/>
  <c r="H157" i="67" a="1"/>
  <c r="H157" i="67" s="1"/>
  <c r="H231" i="67" a="1"/>
  <c r="H231" i="67" s="1"/>
  <c r="G231" i="57" a="1"/>
  <c r="G231" i="57" s="1"/>
  <c r="G215" i="57" a="1"/>
  <c r="G215" i="57" s="1"/>
  <c r="H215" i="67" a="1"/>
  <c r="H215" i="67" s="1"/>
  <c r="H192" i="67" a="1"/>
  <c r="H192" i="67" s="1"/>
  <c r="G192" i="57" a="1"/>
  <c r="G192" i="57" s="1"/>
  <c r="G176" i="57" a="1"/>
  <c r="G176" i="57" s="1"/>
  <c r="H176" i="67" a="1"/>
  <c r="H176" i="67" s="1"/>
  <c r="G114" i="57" a="1"/>
  <c r="G114" i="57" s="1"/>
  <c r="H114" i="67" a="1"/>
  <c r="H114" i="67" s="1"/>
  <c r="G124" i="57" a="1"/>
  <c r="G124" i="57" s="1"/>
  <c r="H124" i="67" a="1"/>
  <c r="H124" i="67" s="1"/>
  <c r="G185" i="57" a="1"/>
  <c r="G185" i="57" s="1"/>
  <c r="H185" i="67" a="1"/>
  <c r="H185" i="67" s="1"/>
  <c r="H169" i="67" a="1"/>
  <c r="H169" i="67" s="1"/>
  <c r="G169" i="57" a="1"/>
  <c r="G169" i="57" s="1"/>
  <c r="G129" i="57" a="1"/>
  <c r="G129" i="57" s="1"/>
  <c r="H129" i="67" a="1"/>
  <c r="H129" i="67" s="1"/>
  <c r="G154" i="57" a="1"/>
  <c r="G154" i="57" s="1"/>
  <c r="H154" i="67" a="1"/>
  <c r="H154" i="67" s="1"/>
  <c r="H138" i="67" a="1"/>
  <c r="H138" i="67" s="1"/>
  <c r="G138" i="57" a="1"/>
  <c r="G138" i="57" s="1"/>
  <c r="G117" i="57" a="1"/>
  <c r="G117" i="57" s="1"/>
  <c r="H117" i="67" a="1"/>
  <c r="H117" i="67" s="1"/>
  <c r="H182" i="67" a="1"/>
  <c r="H182" i="67" s="1"/>
  <c r="G182" i="57" a="1"/>
  <c r="G182" i="57" s="1"/>
  <c r="H131" i="67" a="1"/>
  <c r="H131" i="67" s="1"/>
  <c r="G131" i="57" a="1"/>
  <c r="G131" i="57" s="1"/>
  <c r="G180" i="57" a="1"/>
  <c r="G180" i="57" s="1"/>
  <c r="H180" i="67" a="1"/>
  <c r="H180" i="67" s="1"/>
  <c r="H161" i="67" a="1"/>
  <c r="H161" i="67" s="1"/>
  <c r="G161" i="57" a="1"/>
  <c r="G161" i="57" s="1"/>
  <c r="H201" i="67" a="1"/>
  <c r="H201" i="67" s="1"/>
  <c r="G201" i="57" a="1"/>
  <c r="G201" i="57" s="1"/>
  <c r="G145" i="57" a="1"/>
  <c r="G145" i="57" s="1"/>
  <c r="H145" i="67" a="1"/>
  <c r="H145" i="67" s="1"/>
  <c r="G226" i="57" a="1"/>
  <c r="G226" i="57" s="1"/>
  <c r="H226" i="67" a="1"/>
  <c r="H226" i="67" s="1"/>
  <c r="H210" i="67" a="1"/>
  <c r="H210" i="67" s="1"/>
  <c r="G210" i="57" a="1"/>
  <c r="G210" i="57" s="1"/>
  <c r="H198" i="67" a="1"/>
  <c r="H198" i="67" s="1"/>
  <c r="G198" i="57" a="1"/>
  <c r="G198" i="57" s="1"/>
  <c r="H229" i="67" a="1"/>
  <c r="H229" i="67" s="1"/>
  <c r="G229" i="57" a="1"/>
  <c r="G229" i="57" s="1"/>
  <c r="H213" i="67" a="1"/>
  <c r="H213" i="67" s="1"/>
  <c r="G213" i="57" a="1"/>
  <c r="G213" i="57" s="1"/>
  <c r="G190" i="57" a="1"/>
  <c r="G190" i="57" s="1"/>
  <c r="H190" i="67" a="1"/>
  <c r="H190" i="67" s="1"/>
  <c r="H174" i="67" a="1"/>
  <c r="H174" i="67" s="1"/>
  <c r="G174" i="57" a="1"/>
  <c r="G174" i="57" s="1"/>
  <c r="G153" i="57" a="1"/>
  <c r="G153" i="57" s="1"/>
  <c r="H153" i="67" a="1"/>
  <c r="H153" i="67" s="1"/>
  <c r="H199" i="67" a="1"/>
  <c r="H199" i="67" s="1"/>
  <c r="G199" i="57" a="1"/>
  <c r="G199" i="57" s="1"/>
  <c r="H183" i="67" a="1"/>
  <c r="H183" i="67" s="1"/>
  <c r="G183" i="57" a="1"/>
  <c r="G183" i="57" s="1"/>
  <c r="G167" i="57" a="1"/>
  <c r="G167" i="57" s="1"/>
  <c r="H167" i="67" a="1"/>
  <c r="H167" i="67" s="1"/>
  <c r="G106" i="57" a="1"/>
  <c r="G106" i="57" s="1"/>
  <c r="H106" i="67" a="1"/>
  <c r="H106" i="67" s="1"/>
  <c r="H116" i="67" a="1"/>
  <c r="H116" i="67" s="1"/>
  <c r="G116" i="57" a="1"/>
  <c r="G116" i="57" s="1"/>
  <c r="G152" i="57" a="1"/>
  <c r="G152" i="57" s="1"/>
  <c r="H152" i="67" a="1"/>
  <c r="H152" i="67" s="1"/>
  <c r="H136" i="67" a="1"/>
  <c r="H136" i="67" s="1"/>
  <c r="G136" i="57" a="1"/>
  <c r="G136" i="57" s="1"/>
  <c r="G120" i="57" a="1"/>
  <c r="G120" i="57" s="1"/>
  <c r="H120" i="67" a="1"/>
  <c r="H120" i="67" s="1"/>
  <c r="G115" i="57" a="1"/>
  <c r="G115" i="57" s="1"/>
  <c r="H115" i="67" a="1"/>
  <c r="H115" i="67" s="1"/>
  <c r="G221" i="57" a="1"/>
  <c r="G221" i="57" s="1"/>
  <c r="H221" i="67" a="1"/>
  <c r="H221" i="67" s="1"/>
  <c r="G175" i="57" a="1"/>
  <c r="G175" i="57" s="1"/>
  <c r="H175" i="67" a="1"/>
  <c r="H175" i="67" s="1"/>
  <c r="H128" i="67" a="1"/>
  <c r="H128" i="67" s="1"/>
  <c r="G128" i="57" a="1"/>
  <c r="G128" i="57" s="1"/>
  <c r="G203" i="57" a="1"/>
  <c r="G203" i="57" s="1"/>
  <c r="H203" i="67" a="1"/>
  <c r="H203" i="67" s="1"/>
  <c r="G173" i="57" a="1"/>
  <c r="G173" i="57" s="1"/>
  <c r="H173" i="67" a="1"/>
  <c r="H173" i="67" s="1"/>
  <c r="G178" i="57" a="1"/>
  <c r="G178" i="57" s="1"/>
  <c r="H178" i="67" a="1"/>
  <c r="H178" i="67" s="1"/>
  <c r="G171" i="57" a="1"/>
  <c r="G171" i="57" s="1"/>
  <c r="H171" i="67" a="1"/>
  <c r="H171" i="67" s="1"/>
  <c r="G112" i="57" a="1"/>
  <c r="G112" i="57" s="1"/>
  <c r="H112" i="67" a="1"/>
  <c r="H112" i="67" s="1"/>
  <c r="H119" i="67" a="1"/>
  <c r="H119" i="67" s="1"/>
  <c r="G119" i="57" a="1"/>
  <c r="G119" i="57" s="1"/>
  <c r="G194" i="57" a="1"/>
  <c r="G194" i="57" s="1"/>
  <c r="H194" i="67" a="1"/>
  <c r="H194" i="67" s="1"/>
  <c r="G224" i="57" a="1"/>
  <c r="G224" i="57" s="1"/>
  <c r="H224" i="67" a="1"/>
  <c r="H224" i="67" s="1"/>
  <c r="H208" i="67" a="1"/>
  <c r="H208" i="67" s="1"/>
  <c r="G208" i="57" a="1"/>
  <c r="G208" i="57" s="1"/>
  <c r="G141" i="57" a="1"/>
  <c r="G141" i="57" s="1"/>
  <c r="H141" i="67" a="1"/>
  <c r="H141" i="67" s="1"/>
  <c r="G227" i="57" a="1"/>
  <c r="G227" i="57" s="1"/>
  <c r="H227" i="67" a="1"/>
  <c r="H227" i="67" s="1"/>
  <c r="G211" i="57" a="1"/>
  <c r="G211" i="57" s="1"/>
  <c r="H211" i="67" a="1"/>
  <c r="H211" i="67" s="1"/>
  <c r="H188" i="67" a="1"/>
  <c r="H188" i="67" s="1"/>
  <c r="G188" i="57" a="1"/>
  <c r="G188" i="57" s="1"/>
  <c r="H172" i="67" a="1"/>
  <c r="H172" i="67" s="1"/>
  <c r="G172" i="57" a="1"/>
  <c r="G172" i="57" s="1"/>
  <c r="G137" i="57" a="1"/>
  <c r="G137" i="57" s="1"/>
  <c r="H137" i="67" a="1"/>
  <c r="H137" i="67" s="1"/>
  <c r="H197" i="67" a="1"/>
  <c r="H197" i="67" s="1"/>
  <c r="G197" i="57" a="1"/>
  <c r="G197" i="57" s="1"/>
  <c r="G181" i="57" a="1"/>
  <c r="G181" i="57" s="1"/>
  <c r="H181" i="67" a="1"/>
  <c r="H181" i="67" s="1"/>
  <c r="G165" i="57" a="1"/>
  <c r="G165" i="57" s="1"/>
  <c r="H165" i="67" a="1"/>
  <c r="H165" i="67" s="1"/>
  <c r="G159" i="57" a="1"/>
  <c r="G159" i="57" s="1"/>
  <c r="H159" i="67" a="1"/>
  <c r="H159" i="67" s="1"/>
  <c r="G150" i="57" a="1"/>
  <c r="G150" i="57" s="1"/>
  <c r="H150" i="67" a="1"/>
  <c r="H150" i="67" s="1"/>
  <c r="H134" i="67" a="1"/>
  <c r="H134" i="67" s="1"/>
  <c r="G134" i="57" a="1"/>
  <c r="G134" i="57" s="1"/>
  <c r="G110" i="57" a="1"/>
  <c r="G110" i="57" s="1"/>
  <c r="H110" i="67" a="1"/>
  <c r="H110" i="67" s="1"/>
  <c r="G113" i="57" a="1"/>
  <c r="G113" i="57" s="1"/>
  <c r="H113" i="67" a="1"/>
  <c r="H113" i="67" s="1"/>
  <c r="H166" i="67" a="1"/>
  <c r="H166" i="67" s="1"/>
  <c r="G166" i="57" a="1"/>
  <c r="G166" i="57" s="1"/>
  <c r="H122" i="67" a="1"/>
  <c r="H122" i="67" s="1"/>
  <c r="G122" i="57" a="1"/>
  <c r="G122" i="57" s="1"/>
  <c r="G107" i="57" a="1"/>
  <c r="G107" i="57" s="1"/>
  <c r="H107" i="67" a="1"/>
  <c r="H107" i="67" s="1"/>
  <c r="H155" i="67" a="1"/>
  <c r="H155" i="67" s="1"/>
  <c r="G155" i="57" a="1"/>
  <c r="G155" i="57" s="1"/>
  <c r="G158" i="57" a="1"/>
  <c r="G158" i="57" s="1"/>
  <c r="H158" i="67" a="1"/>
  <c r="H158" i="67" s="1"/>
  <c r="G230" i="57" a="1"/>
  <c r="G230" i="57" s="1"/>
  <c r="H230" i="67" a="1"/>
  <c r="H230" i="67" s="1"/>
  <c r="H214" i="67" a="1"/>
  <c r="H214" i="67" s="1"/>
  <c r="G214" i="57" a="1"/>
  <c r="G214" i="57" s="1"/>
  <c r="G196" i="57" a="1"/>
  <c r="G196" i="57" s="1"/>
  <c r="H196" i="67" a="1"/>
  <c r="H196" i="67" s="1"/>
  <c r="G233" i="57" a="1"/>
  <c r="G233" i="57" s="1"/>
  <c r="H233" i="67" a="1"/>
  <c r="H233" i="67" s="1"/>
  <c r="H133" i="67" a="1"/>
  <c r="H133" i="67" s="1"/>
  <c r="G133" i="57" a="1"/>
  <c r="G133" i="57" s="1"/>
  <c r="G156" i="57" a="1"/>
  <c r="G156" i="57" s="1"/>
  <c r="H156" i="67" a="1"/>
  <c r="H156" i="67" s="1"/>
  <c r="H238" i="67" a="1"/>
  <c r="H238" i="67" s="1"/>
  <c r="G238" i="57" a="1"/>
  <c r="G238" i="57" s="1"/>
  <c r="H222" i="67" a="1"/>
  <c r="H222" i="67" s="1"/>
  <c r="G222" i="57" a="1"/>
  <c r="G222" i="57" s="1"/>
  <c r="H206" i="67" a="1"/>
  <c r="H206" i="67" s="1"/>
  <c r="G206" i="57" a="1"/>
  <c r="G206" i="57" s="1"/>
  <c r="H125" i="67" a="1"/>
  <c r="H125" i="67" s="1"/>
  <c r="G125" i="57" a="1"/>
  <c r="G125" i="57" s="1"/>
  <c r="H225" i="67" a="1"/>
  <c r="H225" i="67" s="1"/>
  <c r="G225" i="57" a="1"/>
  <c r="G225" i="57" s="1"/>
  <c r="G209" i="57" a="1"/>
  <c r="G209" i="57" s="1"/>
  <c r="H209" i="67" a="1"/>
  <c r="H209" i="67" s="1"/>
  <c r="H186" i="67" a="1"/>
  <c r="H186" i="67" s="1"/>
  <c r="G186" i="57" a="1"/>
  <c r="G186" i="57" s="1"/>
  <c r="G170" i="57" a="1"/>
  <c r="G170" i="57" s="1"/>
  <c r="H170" i="67" a="1"/>
  <c r="H170" i="67" s="1"/>
  <c r="H195" i="67" a="1"/>
  <c r="H195" i="67" s="1"/>
  <c r="G195" i="57" a="1"/>
  <c r="G195" i="57" s="1"/>
  <c r="G179" i="57" a="1"/>
  <c r="G179" i="57" s="1"/>
  <c r="H179" i="67" a="1"/>
  <c r="H179" i="67" s="1"/>
  <c r="G163" i="57" a="1"/>
  <c r="G163" i="57" s="1"/>
  <c r="H163" i="67" a="1"/>
  <c r="H163" i="67" s="1"/>
  <c r="H143" i="67" a="1"/>
  <c r="H143" i="67" s="1"/>
  <c r="G143" i="57" a="1"/>
  <c r="G143" i="57" s="1"/>
  <c r="G164" i="57" a="1"/>
  <c r="G164" i="57" s="1"/>
  <c r="H164" i="67" a="1"/>
  <c r="H164" i="67" s="1"/>
  <c r="G148" i="57" a="1"/>
  <c r="G148" i="57" s="1"/>
  <c r="H148" i="67" a="1"/>
  <c r="H148" i="67" s="1"/>
  <c r="G132" i="57" a="1"/>
  <c r="G132" i="57" s="1"/>
  <c r="H132" i="67" a="1"/>
  <c r="H132" i="67" s="1"/>
  <c r="H108" i="67" a="1"/>
  <c r="H108" i="67" s="1"/>
  <c r="G108" i="57" a="1"/>
  <c r="G108" i="57" s="1"/>
  <c r="H111" i="67" a="1"/>
  <c r="H111" i="67" s="1"/>
  <c r="G111" i="57" a="1"/>
  <c r="G111" i="57" s="1"/>
  <c r="G234" i="57" a="1"/>
  <c r="G234" i="57" s="1"/>
  <c r="H234" i="67" a="1"/>
  <c r="H234" i="67" s="1"/>
  <c r="G218" i="57" a="1"/>
  <c r="G218" i="57" s="1"/>
  <c r="H218" i="67" a="1"/>
  <c r="H218" i="67" s="1"/>
  <c r="H202" i="67" a="1"/>
  <c r="H202" i="67" s="1"/>
  <c r="G202" i="57" a="1"/>
  <c r="G202" i="57" s="1"/>
  <c r="H237" i="67" a="1"/>
  <c r="H237" i="67" s="1"/>
  <c r="G237" i="57" a="1"/>
  <c r="G237" i="57" s="1"/>
  <c r="H135" i="67" a="1"/>
  <c r="H135" i="67" s="1"/>
  <c r="G135" i="57" a="1"/>
  <c r="G135" i="57" s="1"/>
  <c r="H160" i="67" a="1"/>
  <c r="H160" i="67" s="1"/>
  <c r="G160" i="57" a="1"/>
  <c r="G160" i="57" s="1"/>
  <c r="H123" i="67" a="1"/>
  <c r="H123" i="67" s="1"/>
  <c r="G123" i="57" a="1"/>
  <c r="G123" i="57" s="1"/>
  <c r="G232" i="57" a="1"/>
  <c r="G232" i="57" s="1"/>
  <c r="H232" i="67" a="1"/>
  <c r="H232" i="67" s="1"/>
  <c r="G216" i="57" a="1"/>
  <c r="G216" i="57" s="1"/>
  <c r="H216" i="67" a="1"/>
  <c r="H216" i="67" s="1"/>
  <c r="H200" i="67" a="1"/>
  <c r="H200" i="67" s="1"/>
  <c r="G200" i="57" a="1"/>
  <c r="G200" i="57" s="1"/>
  <c r="G235" i="57" a="1"/>
  <c r="G235" i="57" s="1"/>
  <c r="H235" i="67" a="1"/>
  <c r="H235" i="67" s="1"/>
  <c r="G189" i="57" a="1"/>
  <c r="G189" i="57" s="1"/>
  <c r="H189" i="67" a="1"/>
  <c r="H189" i="67" s="1"/>
  <c r="G142" i="57" a="1"/>
  <c r="G142" i="57" s="1"/>
  <c r="H142" i="67" a="1"/>
  <c r="H142" i="67" s="1"/>
  <c r="H217" i="67" a="1"/>
  <c r="H217" i="67" s="1"/>
  <c r="G217" i="57" a="1"/>
  <c r="G217" i="57" s="1"/>
  <c r="G187" i="57" a="1"/>
  <c r="G187" i="57" s="1"/>
  <c r="H187" i="67" a="1"/>
  <c r="H187" i="67" s="1"/>
  <c r="G140" i="57" a="1"/>
  <c r="G140" i="57" s="1"/>
  <c r="H140" i="67" a="1"/>
  <c r="H140" i="67" s="1"/>
  <c r="H236" i="67" a="1"/>
  <c r="H236" i="67" s="1"/>
  <c r="G236" i="57" a="1"/>
  <c r="G236" i="57" s="1"/>
  <c r="H220" i="67" a="1"/>
  <c r="H220" i="67" s="1"/>
  <c r="G220" i="57" a="1"/>
  <c r="G220" i="57" s="1"/>
  <c r="H204" i="67" a="1"/>
  <c r="H204" i="67" s="1"/>
  <c r="G204" i="57" a="1"/>
  <c r="G204" i="57" s="1"/>
  <c r="H223" i="67" a="1"/>
  <c r="H223" i="67" s="1"/>
  <c r="G223" i="57" a="1"/>
  <c r="G223" i="57" s="1"/>
  <c r="H207" i="67" a="1"/>
  <c r="H207" i="67" s="1"/>
  <c r="G207" i="57" a="1"/>
  <c r="G207" i="57" s="1"/>
  <c r="G184" i="57" a="1"/>
  <c r="G184" i="57" s="1"/>
  <c r="H184" i="67" a="1"/>
  <c r="H184" i="67" s="1"/>
  <c r="G168" i="57" a="1"/>
  <c r="G168" i="57" s="1"/>
  <c r="H168" i="67" a="1"/>
  <c r="H168" i="67" s="1"/>
  <c r="G151" i="57" a="1"/>
  <c r="G151" i="57" s="1"/>
  <c r="H151" i="67" a="1"/>
  <c r="H151" i="67" s="1"/>
  <c r="G193" i="57" a="1"/>
  <c r="G193" i="57" s="1"/>
  <c r="H193" i="67" a="1"/>
  <c r="H193" i="67" s="1"/>
  <c r="H177" i="67" a="1"/>
  <c r="H177" i="67" s="1"/>
  <c r="G177" i="57" a="1"/>
  <c r="G177" i="57" s="1"/>
  <c r="H147" i="67" a="1"/>
  <c r="H147" i="67" s="1"/>
  <c r="G147" i="57" a="1"/>
  <c r="G147" i="57" s="1"/>
  <c r="G127" i="57" a="1"/>
  <c r="G127" i="57" s="1"/>
  <c r="H127" i="67" a="1"/>
  <c r="H127" i="67" s="1"/>
  <c r="G162" i="57" a="1"/>
  <c r="G162" i="57" s="1"/>
  <c r="H162" i="67" a="1"/>
  <c r="H162" i="67" s="1"/>
  <c r="G146" i="57" a="1"/>
  <c r="G146" i="57" s="1"/>
  <c r="H146" i="67" a="1"/>
  <c r="H146" i="67" s="1"/>
  <c r="G130" i="57" a="1"/>
  <c r="G130" i="57" s="1"/>
  <c r="H130" i="67" a="1"/>
  <c r="H130" i="67" s="1"/>
  <c r="H109" i="67" a="1"/>
  <c r="H109" i="67" s="1"/>
  <c r="G109" i="57" a="1"/>
  <c r="G109" i="57" s="1"/>
  <c r="AA18" i="54"/>
  <c r="AB18" i="9"/>
  <c r="AC21" i="21"/>
  <c r="AC22" i="21"/>
  <c r="AC23" i="21"/>
  <c r="AC24" i="21"/>
  <c r="AC25" i="21"/>
  <c r="AC26" i="21"/>
  <c r="AC27" i="21"/>
  <c r="AC28" i="21"/>
  <c r="AC29" i="21"/>
  <c r="AC30" i="21"/>
  <c r="AC31" i="21"/>
  <c r="AC32" i="21"/>
  <c r="AC33" i="21"/>
  <c r="AC34" i="21"/>
  <c r="AC35" i="21"/>
  <c r="AC36" i="21"/>
  <c r="AC37" i="21"/>
  <c r="AC38" i="21"/>
  <c r="AC39" i="21"/>
  <c r="AC40" i="21"/>
  <c r="AC41" i="21"/>
  <c r="AC42" i="21"/>
  <c r="AC43" i="21"/>
  <c r="AC44" i="21"/>
  <c r="AC45" i="21"/>
  <c r="AC46" i="21"/>
  <c r="AC47" i="21"/>
  <c r="AC48" i="21"/>
  <c r="AC49" i="21"/>
  <c r="AC50" i="21"/>
  <c r="AC51" i="21"/>
  <c r="AC52" i="21"/>
  <c r="AC53" i="21"/>
  <c r="AC54" i="21"/>
  <c r="AC55" i="21"/>
  <c r="AC56" i="21"/>
  <c r="AC57" i="21"/>
  <c r="AC58" i="21"/>
  <c r="AC59" i="21"/>
  <c r="AC60" i="21"/>
  <c r="AC61" i="21"/>
  <c r="AC62" i="21"/>
  <c r="AC63" i="21"/>
  <c r="AC64" i="21"/>
  <c r="AC65" i="21"/>
  <c r="AC66" i="21"/>
  <c r="AC67" i="21"/>
  <c r="AC68" i="21"/>
  <c r="AC69" i="21"/>
  <c r="AC70" i="21"/>
  <c r="AC71" i="21"/>
  <c r="AC72" i="21"/>
  <c r="AC73" i="21"/>
  <c r="AC74" i="21"/>
  <c r="AC75" i="21"/>
  <c r="AC76" i="21"/>
  <c r="AC77" i="21"/>
  <c r="AC78" i="21"/>
  <c r="AC79" i="21"/>
  <c r="AC80" i="21"/>
  <c r="AC81" i="21"/>
  <c r="AC82" i="21"/>
  <c r="AC83" i="21"/>
  <c r="AC84" i="21"/>
  <c r="AC85" i="21"/>
  <c r="AC86" i="21"/>
  <c r="AC87" i="21"/>
  <c r="AC88" i="21"/>
  <c r="AC89" i="21"/>
  <c r="AC90" i="21"/>
  <c r="AC91" i="21"/>
  <c r="AC92" i="21"/>
  <c r="AC93" i="21"/>
  <c r="AC94" i="21"/>
  <c r="AC95" i="21"/>
  <c r="AC96" i="21"/>
  <c r="AC97" i="21"/>
  <c r="AC98" i="21"/>
  <c r="AC99" i="21"/>
  <c r="AC100" i="21"/>
  <c r="AC101" i="21"/>
  <c r="AC102" i="21"/>
  <c r="AC103" i="21"/>
  <c r="AC104" i="21"/>
  <c r="AC105" i="21"/>
  <c r="AC106" i="21"/>
  <c r="AC107" i="21"/>
  <c r="AC108" i="21"/>
  <c r="AC109" i="21"/>
  <c r="AC110" i="21"/>
  <c r="AC111" i="21"/>
  <c r="AC112" i="21"/>
  <c r="AC113" i="21"/>
  <c r="AC114" i="21"/>
  <c r="AC115" i="21"/>
  <c r="AC116" i="21"/>
  <c r="AC117" i="21"/>
  <c r="AC118" i="21"/>
  <c r="AC119" i="21"/>
  <c r="AC120" i="21"/>
  <c r="AC121" i="21"/>
  <c r="AC122" i="21"/>
  <c r="AC123" i="21"/>
  <c r="AC124" i="21"/>
  <c r="AC125" i="21"/>
  <c r="AC126" i="21"/>
  <c r="AC127" i="21"/>
  <c r="AC128" i="21"/>
  <c r="AC129" i="21"/>
  <c r="AC130" i="21"/>
  <c r="AC131" i="21"/>
  <c r="AC132" i="21"/>
  <c r="AC133" i="21"/>
  <c r="AC134" i="21"/>
  <c r="AC135" i="21"/>
  <c r="AC136" i="21"/>
  <c r="AC137" i="21"/>
  <c r="AC138" i="21"/>
  <c r="AC139" i="21"/>
  <c r="AC140" i="21"/>
  <c r="AC141" i="21"/>
  <c r="AC142" i="21"/>
  <c r="AC143" i="21"/>
  <c r="AC144" i="21"/>
  <c r="AC145" i="21"/>
  <c r="AC146" i="21"/>
  <c r="AC147" i="21"/>
  <c r="AC148" i="21"/>
  <c r="AC149" i="21"/>
  <c r="AC150" i="21"/>
  <c r="AC151" i="21"/>
  <c r="AC152" i="21"/>
  <c r="AC153" i="21"/>
  <c r="AC154" i="21"/>
  <c r="AC155" i="21"/>
  <c r="AC156" i="21"/>
  <c r="AC157" i="21"/>
  <c r="AC158" i="21"/>
  <c r="AC159" i="21"/>
  <c r="AC160" i="21"/>
  <c r="AC161" i="21"/>
  <c r="AC162" i="21"/>
  <c r="AC163" i="21"/>
  <c r="AC164" i="21"/>
  <c r="AC165" i="21"/>
  <c r="AC166" i="21"/>
  <c r="AC167" i="21"/>
  <c r="AC168" i="21"/>
  <c r="AC169" i="21"/>
  <c r="AC170" i="21"/>
  <c r="AC171" i="21"/>
  <c r="AC20" i="21"/>
  <c r="R21" i="12"/>
  <c r="F3" i="65" s="1"/>
  <c r="R22" i="12"/>
  <c r="F4" i="65" s="1"/>
  <c r="R23" i="12"/>
  <c r="F5" i="65" s="1"/>
  <c r="R24" i="12"/>
  <c r="F6" i="65" s="1"/>
  <c r="R25" i="12"/>
  <c r="F7" i="65" s="1"/>
  <c r="R26" i="12"/>
  <c r="F8" i="65" s="1"/>
  <c r="R27" i="12"/>
  <c r="F9" i="65" s="1"/>
  <c r="R28" i="12"/>
  <c r="F10" i="65" s="1"/>
  <c r="R29" i="12"/>
  <c r="F11" i="65" s="1"/>
  <c r="R30" i="12"/>
  <c r="F12" i="65" s="1"/>
  <c r="R31" i="12"/>
  <c r="F13" i="65" s="1"/>
  <c r="R32" i="12"/>
  <c r="F14" i="65" s="1"/>
  <c r="R33" i="12"/>
  <c r="F15" i="65" s="1"/>
  <c r="R34" i="12"/>
  <c r="F16" i="65" s="1"/>
  <c r="R35" i="12"/>
  <c r="F17" i="65" s="1"/>
  <c r="R36" i="12"/>
  <c r="F18" i="65" s="1"/>
  <c r="R37" i="12"/>
  <c r="F19" i="65" s="1"/>
  <c r="R38" i="12"/>
  <c r="F20" i="65" s="1"/>
  <c r="R39" i="12"/>
  <c r="F21" i="65" s="1"/>
  <c r="R40" i="12"/>
  <c r="F22" i="65" s="1"/>
  <c r="R41" i="12"/>
  <c r="F23" i="65" s="1"/>
  <c r="R42" i="12"/>
  <c r="F24" i="65" s="1"/>
  <c r="R43" i="12"/>
  <c r="F25" i="65" s="1"/>
  <c r="R44" i="12"/>
  <c r="F26" i="65" s="1"/>
  <c r="R45" i="12"/>
  <c r="F27" i="65" s="1"/>
  <c r="R46" i="12"/>
  <c r="F28" i="65" s="1"/>
  <c r="R47" i="12"/>
  <c r="F29" i="65" s="1"/>
  <c r="R48" i="12"/>
  <c r="F30" i="65" s="1"/>
  <c r="R49" i="12"/>
  <c r="F31" i="65" s="1"/>
  <c r="R50" i="12"/>
  <c r="F32" i="65" s="1"/>
  <c r="R51" i="12"/>
  <c r="F33" i="65" s="1"/>
  <c r="R52" i="12"/>
  <c r="F34" i="65" s="1"/>
  <c r="R53" i="12"/>
  <c r="F35" i="65" s="1"/>
  <c r="R54" i="12"/>
  <c r="F36" i="65" s="1"/>
  <c r="R55" i="12"/>
  <c r="F37" i="65" s="1"/>
  <c r="R56" i="12"/>
  <c r="F38" i="65" s="1"/>
  <c r="R57" i="12"/>
  <c r="F39" i="65" s="1"/>
  <c r="R58" i="12"/>
  <c r="F40" i="65" s="1"/>
  <c r="R59" i="12"/>
  <c r="F41" i="65" s="1"/>
  <c r="R60" i="12"/>
  <c r="F42" i="65" s="1"/>
  <c r="R61" i="12"/>
  <c r="F43" i="65" s="1"/>
  <c r="R62" i="12"/>
  <c r="F44" i="65" s="1"/>
  <c r="R63" i="12"/>
  <c r="F45" i="65" s="1"/>
  <c r="R64" i="12"/>
  <c r="F46" i="65" s="1"/>
  <c r="R65" i="12"/>
  <c r="F47" i="65" s="1"/>
  <c r="R66" i="12"/>
  <c r="F48" i="65" s="1"/>
  <c r="R67" i="12"/>
  <c r="F49" i="65" s="1"/>
  <c r="R68" i="12"/>
  <c r="F50" i="65" s="1"/>
  <c r="R69" i="12"/>
  <c r="F51" i="65" s="1"/>
  <c r="R70" i="12"/>
  <c r="F52" i="65" s="1"/>
  <c r="R71" i="12"/>
  <c r="F53" i="65" s="1"/>
  <c r="R72" i="12"/>
  <c r="F54" i="65" s="1"/>
  <c r="R73" i="12"/>
  <c r="F55" i="65" s="1"/>
  <c r="R74" i="12"/>
  <c r="F56" i="65" s="1"/>
  <c r="R75" i="12"/>
  <c r="F57" i="65" s="1"/>
  <c r="R76" i="12"/>
  <c r="F58" i="65" s="1"/>
  <c r="R77" i="12"/>
  <c r="F59" i="65" s="1"/>
  <c r="R78" i="12"/>
  <c r="F60" i="65" s="1"/>
  <c r="R79" i="12"/>
  <c r="F61" i="65" s="1"/>
  <c r="R80" i="12"/>
  <c r="F62" i="65" s="1"/>
  <c r="R81" i="12"/>
  <c r="F63" i="65" s="1"/>
  <c r="R82" i="12"/>
  <c r="F64" i="65" s="1"/>
  <c r="R83" i="12"/>
  <c r="F65" i="65" s="1"/>
  <c r="R84" i="12"/>
  <c r="F66" i="65" s="1"/>
  <c r="R85" i="12"/>
  <c r="F67" i="65" s="1"/>
  <c r="R86" i="12"/>
  <c r="F68" i="65" s="1"/>
  <c r="R87" i="12"/>
  <c r="F69" i="65" s="1"/>
  <c r="R88" i="12"/>
  <c r="F70" i="65" s="1"/>
  <c r="R89" i="12"/>
  <c r="F71" i="65" s="1"/>
  <c r="R90" i="12"/>
  <c r="F72" i="65" s="1"/>
  <c r="R91" i="12"/>
  <c r="F73" i="65" s="1"/>
  <c r="R92" i="12"/>
  <c r="F74" i="65" s="1"/>
  <c r="R93" i="12"/>
  <c r="F75" i="65" s="1"/>
  <c r="R94" i="12"/>
  <c r="F76" i="65" s="1"/>
  <c r="R95" i="12"/>
  <c r="F77" i="65" s="1"/>
  <c r="R96" i="12"/>
  <c r="F78" i="65" s="1"/>
  <c r="R97" i="12"/>
  <c r="F79" i="65" s="1"/>
  <c r="R98" i="12"/>
  <c r="F80" i="65" s="1"/>
  <c r="R99" i="12"/>
  <c r="F81" i="65" s="1"/>
  <c r="R100" i="12"/>
  <c r="F82" i="65" s="1"/>
  <c r="R20" i="12"/>
  <c r="Q21" i="12"/>
  <c r="Q22" i="12"/>
  <c r="Q23" i="12"/>
  <c r="Q24" i="12"/>
  <c r="Q25" i="12"/>
  <c r="Q26" i="12"/>
  <c r="Q27" i="12"/>
  <c r="Q28" i="12"/>
  <c r="Q29" i="12"/>
  <c r="Q30" i="12"/>
  <c r="Q31" i="12"/>
  <c r="Q32" i="12"/>
  <c r="Q33" i="12"/>
  <c r="Q34" i="12"/>
  <c r="Q35" i="12"/>
  <c r="Q36" i="12"/>
  <c r="Q37" i="12"/>
  <c r="Q38" i="12"/>
  <c r="Q39" i="12"/>
  <c r="Q40" i="12"/>
  <c r="Q41" i="12"/>
  <c r="Q42" i="12"/>
  <c r="Q43" i="12"/>
  <c r="Q44" i="12"/>
  <c r="Q45" i="12"/>
  <c r="Q46" i="12"/>
  <c r="Q47" i="12"/>
  <c r="Q48" i="12"/>
  <c r="Q49" i="12"/>
  <c r="Q50" i="12"/>
  <c r="Q51" i="12"/>
  <c r="Q52" i="12"/>
  <c r="Q53" i="12"/>
  <c r="Q54" i="12"/>
  <c r="Q55" i="12"/>
  <c r="Q56" i="12"/>
  <c r="Q57" i="12"/>
  <c r="Q58" i="12"/>
  <c r="Q59" i="12"/>
  <c r="Q60" i="12"/>
  <c r="Q61" i="12"/>
  <c r="Q62" i="12"/>
  <c r="Q63" i="12"/>
  <c r="Q64" i="12"/>
  <c r="Q65" i="12"/>
  <c r="Q66" i="12"/>
  <c r="Q67" i="12"/>
  <c r="Q68" i="12"/>
  <c r="Q69" i="12"/>
  <c r="Q70" i="12"/>
  <c r="Q71" i="12"/>
  <c r="Q72" i="12"/>
  <c r="Q73" i="12"/>
  <c r="Q74" i="12"/>
  <c r="Q75" i="12"/>
  <c r="Q76" i="12"/>
  <c r="Q77" i="12"/>
  <c r="Q78" i="12"/>
  <c r="Q79" i="12"/>
  <c r="Q80" i="12"/>
  <c r="Q81" i="12"/>
  <c r="Q82" i="12"/>
  <c r="Q83" i="12"/>
  <c r="Q84" i="12"/>
  <c r="Q85" i="12"/>
  <c r="Q86" i="12"/>
  <c r="Q87" i="12"/>
  <c r="Q88" i="12"/>
  <c r="Q89" i="12"/>
  <c r="Q90" i="12"/>
  <c r="Q91" i="12"/>
  <c r="Q92" i="12"/>
  <c r="Q93" i="12"/>
  <c r="Q94" i="12"/>
  <c r="Q95" i="12"/>
  <c r="Q96" i="12"/>
  <c r="Q97" i="12"/>
  <c r="Q98" i="12"/>
  <c r="Q99" i="12"/>
  <c r="Q100" i="12"/>
  <c r="Q20" i="12"/>
  <c r="AG102" i="12"/>
  <c r="AH102" i="12"/>
  <c r="AI102" i="12"/>
  <c r="AJ102" i="12"/>
  <c r="AG103" i="12"/>
  <c r="AH103" i="12"/>
  <c r="AI103" i="12"/>
  <c r="AJ103" i="12"/>
  <c r="U20" i="42" l="1"/>
  <c r="T18" i="42"/>
  <c r="Q18" i="12"/>
  <c r="F2" i="65"/>
  <c r="R18" i="12"/>
  <c r="B7" i="13" s="1" a="1"/>
  <c r="B7" i="13" s="1"/>
  <c r="H103" i="67" a="1"/>
  <c r="H103" i="67" s="1"/>
  <c r="G103" i="57" a="1"/>
  <c r="G103" i="57" s="1"/>
  <c r="H87" i="67" a="1"/>
  <c r="H87" i="67" s="1"/>
  <c r="G87" i="57" a="1"/>
  <c r="G87" i="57" s="1"/>
  <c r="H90" i="67" a="1"/>
  <c r="H90" i="67" s="1"/>
  <c r="G90" i="57" a="1"/>
  <c r="G90" i="57" s="1"/>
  <c r="H73" i="67" a="1"/>
  <c r="H73" i="67" s="1"/>
  <c r="G73" i="57" a="1"/>
  <c r="G73" i="57" s="1"/>
  <c r="H57" i="67" a="1"/>
  <c r="H57" i="67" s="1"/>
  <c r="G57" i="57" a="1"/>
  <c r="G57" i="57" s="1"/>
  <c r="H41" i="67" a="1"/>
  <c r="H41" i="67" s="1"/>
  <c r="G41" i="57" a="1"/>
  <c r="G41" i="57" s="1"/>
  <c r="H25" i="67" a="1"/>
  <c r="H25" i="67" s="1"/>
  <c r="G25" i="57" a="1"/>
  <c r="G25" i="57" s="1"/>
  <c r="H66" i="67" a="1"/>
  <c r="H66" i="67" s="1"/>
  <c r="G66" i="57" a="1"/>
  <c r="G66" i="57" s="1"/>
  <c r="H50" i="67" a="1"/>
  <c r="H50" i="67" s="1"/>
  <c r="G50" i="57" a="1"/>
  <c r="G50" i="57" s="1"/>
  <c r="H34" i="67" a="1"/>
  <c r="H34" i="67" s="1"/>
  <c r="G34" i="57" a="1"/>
  <c r="G34" i="57" s="1"/>
  <c r="H101" i="67" a="1"/>
  <c r="H101" i="67" s="1"/>
  <c r="G101" i="57" a="1"/>
  <c r="G101" i="57" s="1"/>
  <c r="H85" i="67" a="1"/>
  <c r="H85" i="67" s="1"/>
  <c r="G85" i="57" a="1"/>
  <c r="G85" i="57" s="1"/>
  <c r="G104" i="57" a="1"/>
  <c r="G104" i="57" s="1"/>
  <c r="H104" i="67" a="1"/>
  <c r="H104" i="67" s="1"/>
  <c r="H88" i="67" a="1"/>
  <c r="H88" i="67" s="1"/>
  <c r="G88" i="57" a="1"/>
  <c r="G88" i="57" s="1"/>
  <c r="G71" i="57" a="1"/>
  <c r="G71" i="57" s="1"/>
  <c r="H71" i="67" a="1"/>
  <c r="H71" i="67" s="1"/>
  <c r="G55" i="57" a="1"/>
  <c r="G55" i="57" s="1"/>
  <c r="H55" i="67" a="1"/>
  <c r="H55" i="67" s="1"/>
  <c r="H39" i="67" a="1"/>
  <c r="H39" i="67" s="1"/>
  <c r="G39" i="57" a="1"/>
  <c r="G39" i="57" s="1"/>
  <c r="H23" i="67" a="1"/>
  <c r="H23" i="67" s="1"/>
  <c r="G23" i="57" a="1"/>
  <c r="G23" i="57" s="1"/>
  <c r="H64" i="67" a="1"/>
  <c r="H64" i="67" s="1"/>
  <c r="G64" i="57" a="1"/>
  <c r="G64" i="57" s="1"/>
  <c r="H48" i="67" a="1"/>
  <c r="H48" i="67" s="1"/>
  <c r="G48" i="57" a="1"/>
  <c r="G48" i="57" s="1"/>
  <c r="H32" i="67" a="1"/>
  <c r="H32" i="67" s="1"/>
  <c r="G32" i="57" a="1"/>
  <c r="G32" i="57" s="1"/>
  <c r="G99" i="57" a="1"/>
  <c r="G99" i="57" s="1"/>
  <c r="H99" i="67" a="1"/>
  <c r="H99" i="67" s="1"/>
  <c r="G83" i="57" a="1"/>
  <c r="G83" i="57" s="1"/>
  <c r="H83" i="67" a="1"/>
  <c r="H83" i="67" s="1"/>
  <c r="H102" i="67" a="1"/>
  <c r="H102" i="67" s="1"/>
  <c r="G102" i="57" a="1"/>
  <c r="G102" i="57" s="1"/>
  <c r="G86" i="57" a="1"/>
  <c r="G86" i="57" s="1"/>
  <c r="H86" i="67" a="1"/>
  <c r="H86" i="67" s="1"/>
  <c r="H69" i="67" a="1"/>
  <c r="H69" i="67" s="1"/>
  <c r="G69" i="57" a="1"/>
  <c r="G69" i="57" s="1"/>
  <c r="H53" i="67" a="1"/>
  <c r="H53" i="67" s="1"/>
  <c r="G53" i="57" a="1"/>
  <c r="G53" i="57" s="1"/>
  <c r="H37" i="67" a="1"/>
  <c r="H37" i="67" s="1"/>
  <c r="G37" i="57" a="1"/>
  <c r="G37" i="57" s="1"/>
  <c r="H21" i="67" a="1"/>
  <c r="H21" i="67" s="1"/>
  <c r="G21" i="57" a="1"/>
  <c r="G21" i="57" s="1"/>
  <c r="H62" i="67" a="1"/>
  <c r="H62" i="67" s="1"/>
  <c r="G62" i="57" a="1"/>
  <c r="G62" i="57" s="1"/>
  <c r="H46" i="67" a="1"/>
  <c r="H46" i="67" s="1"/>
  <c r="G46" i="57" a="1"/>
  <c r="G46" i="57" s="1"/>
  <c r="H30" i="67" a="1"/>
  <c r="H30" i="67" s="1"/>
  <c r="G30" i="57" a="1"/>
  <c r="G30" i="57" s="1"/>
  <c r="H20" i="67" a="1"/>
  <c r="H20" i="67" s="1"/>
  <c r="G20" i="57" a="1"/>
  <c r="G20" i="57" s="1"/>
  <c r="H97" i="67" a="1"/>
  <c r="H97" i="67" s="1"/>
  <c r="G97" i="57" a="1"/>
  <c r="G97" i="57" s="1"/>
  <c r="H81" i="67" a="1"/>
  <c r="H81" i="67" s="1"/>
  <c r="G81" i="57" a="1"/>
  <c r="G81" i="57" s="1"/>
  <c r="G100" i="57" a="1"/>
  <c r="G100" i="57" s="1"/>
  <c r="H100" i="67" a="1"/>
  <c r="H100" i="67" s="1"/>
  <c r="H84" i="67" a="1"/>
  <c r="H84" i="67" s="1"/>
  <c r="G84" i="57" a="1"/>
  <c r="G84" i="57" s="1"/>
  <c r="G67" i="57" a="1"/>
  <c r="G67" i="57" s="1"/>
  <c r="H67" i="67" a="1"/>
  <c r="H67" i="67" s="1"/>
  <c r="H51" i="67" a="1"/>
  <c r="H51" i="67" s="1"/>
  <c r="G51" i="57" a="1"/>
  <c r="G51" i="57" s="1"/>
  <c r="G35" i="57" a="1"/>
  <c r="G35" i="57" s="1"/>
  <c r="H35" i="67" a="1"/>
  <c r="H35" i="67" s="1"/>
  <c r="H76" i="67" a="1"/>
  <c r="H76" i="67" s="1"/>
  <c r="G76" i="57" a="1"/>
  <c r="G76" i="57" s="1"/>
  <c r="G60" i="57" a="1"/>
  <c r="G60" i="57" s="1"/>
  <c r="H60" i="67" a="1"/>
  <c r="H60" i="67" s="1"/>
  <c r="G44" i="57" a="1"/>
  <c r="G44" i="57" s="1"/>
  <c r="H44" i="67" a="1"/>
  <c r="H44" i="67" s="1"/>
  <c r="G28" i="57" a="1"/>
  <c r="G28" i="57" s="1"/>
  <c r="H28" i="67" a="1"/>
  <c r="H28" i="67" s="1"/>
  <c r="H95" i="67" a="1"/>
  <c r="H95" i="67" s="1"/>
  <c r="G95" i="57" a="1"/>
  <c r="G95" i="57" s="1"/>
  <c r="H79" i="67" a="1"/>
  <c r="H79" i="67" s="1"/>
  <c r="G79" i="57" a="1"/>
  <c r="G79" i="57" s="1"/>
  <c r="H98" i="67" a="1"/>
  <c r="H98" i="67" s="1"/>
  <c r="G98" i="57" a="1"/>
  <c r="G98" i="57" s="1"/>
  <c r="G82" i="57" a="1"/>
  <c r="G82" i="57" s="1"/>
  <c r="H82" i="67" a="1"/>
  <c r="H82" i="67" s="1"/>
  <c r="H65" i="67" a="1"/>
  <c r="H65" i="67" s="1"/>
  <c r="G65" i="57" a="1"/>
  <c r="G65" i="57" s="1"/>
  <c r="G49" i="57" a="1"/>
  <c r="G49" i="57" s="1"/>
  <c r="H49" i="67" a="1"/>
  <c r="H49" i="67" s="1"/>
  <c r="G33" i="57" a="1"/>
  <c r="G33" i="57" s="1"/>
  <c r="H33" i="67" a="1"/>
  <c r="H33" i="67" s="1"/>
  <c r="G74" i="57" a="1"/>
  <c r="G74" i="57" s="1"/>
  <c r="H74" i="67" a="1"/>
  <c r="H74" i="67" s="1"/>
  <c r="H58" i="67" a="1"/>
  <c r="H58" i="67" s="1"/>
  <c r="G58" i="57" a="1"/>
  <c r="G58" i="57" s="1"/>
  <c r="H42" i="67" a="1"/>
  <c r="H42" i="67" s="1"/>
  <c r="G42" i="57" a="1"/>
  <c r="G42" i="57" s="1"/>
  <c r="H26" i="67" a="1"/>
  <c r="H26" i="67" s="1"/>
  <c r="G26" i="57" a="1"/>
  <c r="G26" i="57" s="1"/>
  <c r="H93" i="67" a="1"/>
  <c r="H93" i="67" s="1"/>
  <c r="G93" i="57" a="1"/>
  <c r="G93" i="57" s="1"/>
  <c r="H77" i="67" a="1"/>
  <c r="H77" i="67" s="1"/>
  <c r="G77" i="57" a="1"/>
  <c r="G77" i="57" s="1"/>
  <c r="H96" i="67" a="1"/>
  <c r="H96" i="67" s="1"/>
  <c r="G96" i="57" a="1"/>
  <c r="G96" i="57" s="1"/>
  <c r="H80" i="67" a="1"/>
  <c r="H80" i="67" s="1"/>
  <c r="G80" i="57" a="1"/>
  <c r="G80" i="57" s="1"/>
  <c r="G63" i="57" a="1"/>
  <c r="G63" i="57" s="1"/>
  <c r="H63" i="67" a="1"/>
  <c r="H63" i="67" s="1"/>
  <c r="H47" i="67" a="1"/>
  <c r="H47" i="67" s="1"/>
  <c r="G47" i="57" a="1"/>
  <c r="G47" i="57" s="1"/>
  <c r="H31" i="67" a="1"/>
  <c r="H31" i="67" s="1"/>
  <c r="G31" i="57" a="1"/>
  <c r="G31" i="57" s="1"/>
  <c r="H72" i="67" a="1"/>
  <c r="H72" i="67" s="1"/>
  <c r="G72" i="57" a="1"/>
  <c r="G72" i="57" s="1"/>
  <c r="H56" i="67" a="1"/>
  <c r="H56" i="67" s="1"/>
  <c r="G56" i="57" a="1"/>
  <c r="G56" i="57" s="1"/>
  <c r="H40" i="67" a="1"/>
  <c r="H40" i="67" s="1"/>
  <c r="G40" i="57" a="1"/>
  <c r="G40" i="57" s="1"/>
  <c r="H24" i="67" a="1"/>
  <c r="H24" i="67" s="1"/>
  <c r="G24" i="57" a="1"/>
  <c r="G24" i="57" s="1"/>
  <c r="G91" i="57" a="1"/>
  <c r="G91" i="57" s="1"/>
  <c r="H91" i="67" a="1"/>
  <c r="H91" i="67" s="1"/>
  <c r="G94" i="57" a="1"/>
  <c r="G94" i="57" s="1"/>
  <c r="H94" i="67" a="1"/>
  <c r="H94" i="67" s="1"/>
  <c r="G78" i="57" a="1"/>
  <c r="G78" i="57" s="1"/>
  <c r="H78" i="67" a="1"/>
  <c r="H78" i="67" s="1"/>
  <c r="H61" i="67" a="1"/>
  <c r="H61" i="67" s="1"/>
  <c r="G61" i="57" a="1"/>
  <c r="G61" i="57" s="1"/>
  <c r="H45" i="67" a="1"/>
  <c r="H45" i="67" s="1"/>
  <c r="G45" i="57" a="1"/>
  <c r="G45" i="57" s="1"/>
  <c r="H29" i="67" a="1"/>
  <c r="H29" i="67" s="1"/>
  <c r="G29" i="57" a="1"/>
  <c r="G29" i="57" s="1"/>
  <c r="H70" i="67" a="1"/>
  <c r="H70" i="67" s="1"/>
  <c r="G70" i="57" a="1"/>
  <c r="G70" i="57" s="1"/>
  <c r="H54" i="67" a="1"/>
  <c r="H54" i="67" s="1"/>
  <c r="G54" i="57" a="1"/>
  <c r="G54" i="57" s="1"/>
  <c r="H38" i="67" a="1"/>
  <c r="H38" i="67" s="1"/>
  <c r="G38" i="57" a="1"/>
  <c r="G38" i="57" s="1"/>
  <c r="G22" i="57" a="1"/>
  <c r="G22" i="57" s="1"/>
  <c r="H22" i="67" a="1"/>
  <c r="H22" i="67" s="1"/>
  <c r="G105" i="57" a="1"/>
  <c r="G105" i="57" s="1"/>
  <c r="H105" i="67" a="1"/>
  <c r="H105" i="67" s="1"/>
  <c r="H89" i="67" a="1"/>
  <c r="H89" i="67" s="1"/>
  <c r="G89" i="57" a="1"/>
  <c r="G89" i="57" s="1"/>
  <c r="H92" i="67" a="1"/>
  <c r="H92" i="67" s="1"/>
  <c r="G92" i="57" a="1"/>
  <c r="G92" i="57" s="1"/>
  <c r="H75" i="67" a="1"/>
  <c r="H75" i="67" s="1"/>
  <c r="G75" i="57" a="1"/>
  <c r="G75" i="57" s="1"/>
  <c r="G59" i="57" a="1"/>
  <c r="G59" i="57" s="1"/>
  <c r="H59" i="67" a="1"/>
  <c r="H59" i="67" s="1"/>
  <c r="G43" i="57" a="1"/>
  <c r="G43" i="57" s="1"/>
  <c r="H43" i="67" a="1"/>
  <c r="H43" i="67" s="1"/>
  <c r="G27" i="57" a="1"/>
  <c r="G27" i="57" s="1"/>
  <c r="H27" i="67" a="1"/>
  <c r="H27" i="67" s="1"/>
  <c r="G68" i="57" a="1"/>
  <c r="G68" i="57" s="1"/>
  <c r="H68" i="67" a="1"/>
  <c r="H68" i="67" s="1"/>
  <c r="G52" i="57" a="1"/>
  <c r="G52" i="57" s="1"/>
  <c r="H52" i="67" a="1"/>
  <c r="H52" i="67" s="1"/>
  <c r="G36" i="57" a="1"/>
  <c r="G36" i="57" s="1"/>
  <c r="H36" i="67" a="1"/>
  <c r="H36" i="67" s="1"/>
  <c r="AB18" i="54"/>
  <c r="AG101" i="12"/>
  <c r="V20" i="42" l="1"/>
  <c r="U18" i="42"/>
  <c r="B8" i="67"/>
  <c r="B11" i="67"/>
  <c r="AH101" i="12"/>
  <c r="AJ101" i="12"/>
  <c r="AI101" i="12"/>
  <c r="W20" i="42" l="1"/>
  <c r="V18" i="42"/>
  <c r="H180" i="48"/>
  <c r="H181" i="48"/>
  <c r="H182" i="48"/>
  <c r="H183" i="48"/>
  <c r="H184" i="48"/>
  <c r="H185" i="48"/>
  <c r="P264" i="20"/>
  <c r="P265" i="20"/>
  <c r="P266" i="20"/>
  <c r="P267" i="20"/>
  <c r="P268" i="20"/>
  <c r="P269" i="20"/>
  <c r="P270" i="20"/>
  <c r="P271" i="20"/>
  <c r="P272" i="20"/>
  <c r="P273" i="20"/>
  <c r="P274" i="20"/>
  <c r="P275" i="20"/>
  <c r="P276" i="20"/>
  <c r="P277" i="20"/>
  <c r="P278" i="20"/>
  <c r="P279" i="20"/>
  <c r="P280" i="20"/>
  <c r="P281" i="20"/>
  <c r="P282" i="20"/>
  <c r="P283" i="20"/>
  <c r="P284" i="20"/>
  <c r="P285" i="20"/>
  <c r="P286" i="20"/>
  <c r="P287" i="20"/>
  <c r="P288" i="20"/>
  <c r="P289" i="20"/>
  <c r="P290" i="20"/>
  <c r="P291" i="20"/>
  <c r="P292" i="20"/>
  <c r="P293" i="20"/>
  <c r="P294" i="20"/>
  <c r="P295" i="20"/>
  <c r="P296" i="20"/>
  <c r="P297" i="20"/>
  <c r="P298" i="20"/>
  <c r="P299" i="20"/>
  <c r="P300" i="20"/>
  <c r="P301" i="20"/>
  <c r="P302" i="20"/>
  <c r="P303" i="20"/>
  <c r="P304" i="20"/>
  <c r="P305" i="20"/>
  <c r="P306" i="20"/>
  <c r="P307" i="20"/>
  <c r="P308" i="20"/>
  <c r="P309" i="20"/>
  <c r="P310" i="20"/>
  <c r="P311" i="20"/>
  <c r="P312" i="20"/>
  <c r="P313" i="20"/>
  <c r="P314" i="20"/>
  <c r="P315" i="20"/>
  <c r="P316" i="20"/>
  <c r="P317" i="20"/>
  <c r="P318" i="20"/>
  <c r="P319" i="20"/>
  <c r="P320" i="20"/>
  <c r="P321" i="20"/>
  <c r="P322" i="20"/>
  <c r="P323" i="20"/>
  <c r="P324" i="20"/>
  <c r="P325" i="20"/>
  <c r="P326" i="20"/>
  <c r="P327" i="20"/>
  <c r="P328" i="20"/>
  <c r="P329" i="20"/>
  <c r="P330" i="20"/>
  <c r="P331" i="20"/>
  <c r="P332" i="20"/>
  <c r="P333" i="20"/>
  <c r="P334" i="20"/>
  <c r="P335" i="20"/>
  <c r="P336" i="20"/>
  <c r="P337" i="20"/>
  <c r="P338" i="20"/>
  <c r="P339" i="20"/>
  <c r="P340" i="20"/>
  <c r="P341" i="20"/>
  <c r="P342" i="20"/>
  <c r="P343" i="20"/>
  <c r="P344" i="20"/>
  <c r="P345" i="20"/>
  <c r="P346" i="20"/>
  <c r="P347" i="20"/>
  <c r="P348" i="20"/>
  <c r="P349" i="20"/>
  <c r="P350" i="20"/>
  <c r="P351" i="20"/>
  <c r="P352" i="20"/>
  <c r="P353" i="20"/>
  <c r="P354" i="20"/>
  <c r="P355" i="20"/>
  <c r="P356" i="20"/>
  <c r="P357" i="20"/>
  <c r="P358" i="20"/>
  <c r="P359" i="20"/>
  <c r="P360" i="20"/>
  <c r="P361" i="20"/>
  <c r="P362" i="20"/>
  <c r="P363" i="20"/>
  <c r="P364" i="20"/>
  <c r="P365" i="20"/>
  <c r="P366" i="20"/>
  <c r="P367" i="20"/>
  <c r="P368" i="20"/>
  <c r="P369" i="20"/>
  <c r="P370" i="20"/>
  <c r="P371" i="20"/>
  <c r="P372" i="20"/>
  <c r="P373" i="20"/>
  <c r="P374" i="20"/>
  <c r="P375" i="20"/>
  <c r="P376" i="20"/>
  <c r="P377" i="20"/>
  <c r="P378" i="20"/>
  <c r="P379" i="20"/>
  <c r="P380" i="20"/>
  <c r="P381" i="20"/>
  <c r="P382" i="20"/>
  <c r="P383" i="20"/>
  <c r="P384" i="20"/>
  <c r="P385" i="20"/>
  <c r="P386" i="20"/>
  <c r="P387" i="20"/>
  <c r="P388" i="20"/>
  <c r="P389" i="20"/>
  <c r="P390" i="20"/>
  <c r="P391" i="20"/>
  <c r="P392" i="20"/>
  <c r="P393" i="20"/>
  <c r="P394" i="20"/>
  <c r="P395" i="20"/>
  <c r="P396" i="20"/>
  <c r="P397" i="20"/>
  <c r="P398" i="20"/>
  <c r="P399" i="20"/>
  <c r="P400" i="20"/>
  <c r="P401" i="20"/>
  <c r="P402" i="20"/>
  <c r="P403" i="20"/>
  <c r="P404" i="20"/>
  <c r="P405" i="20"/>
  <c r="P406" i="20"/>
  <c r="P407" i="20"/>
  <c r="P408" i="20"/>
  <c r="P409" i="20"/>
  <c r="P410" i="20"/>
  <c r="P411" i="20"/>
  <c r="P412" i="20"/>
  <c r="P413" i="20"/>
  <c r="P414" i="20"/>
  <c r="P415" i="20"/>
  <c r="P416" i="20"/>
  <c r="P417" i="20"/>
  <c r="P418" i="20"/>
  <c r="P419" i="20"/>
  <c r="P420" i="20"/>
  <c r="P421" i="20"/>
  <c r="P422" i="20"/>
  <c r="P423" i="20"/>
  <c r="P424" i="20"/>
  <c r="P425" i="20"/>
  <c r="P426" i="20"/>
  <c r="P427" i="20"/>
  <c r="P428" i="20"/>
  <c r="P429" i="20"/>
  <c r="P430"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387" i="20"/>
  <c r="D388" i="20"/>
  <c r="D389" i="20"/>
  <c r="D390" i="20"/>
  <c r="D391" i="20"/>
  <c r="D392" i="20"/>
  <c r="D393" i="20"/>
  <c r="D394" i="20"/>
  <c r="D395" i="20"/>
  <c r="D396" i="20"/>
  <c r="D397" i="20"/>
  <c r="D398" i="20"/>
  <c r="D399" i="20"/>
  <c r="D400" i="20"/>
  <c r="D401" i="20"/>
  <c r="D402" i="20"/>
  <c r="D403" i="20"/>
  <c r="D404" i="20"/>
  <c r="D405" i="20"/>
  <c r="D406"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X20" i="42" l="1"/>
  <c r="W18" i="42"/>
  <c r="O16" i="62"/>
  <c r="M16" i="62"/>
  <c r="Y20" i="42" l="1"/>
  <c r="X18" i="42"/>
  <c r="J14" i="62"/>
  <c r="K14" i="62"/>
  <c r="L14" i="62"/>
  <c r="M14" i="62"/>
  <c r="I14" i="62"/>
  <c r="D14" i="62"/>
  <c r="G14" i="62"/>
  <c r="B14" i="62"/>
  <c r="J13" i="62"/>
  <c r="I13" i="62"/>
  <c r="H13" i="62"/>
  <c r="G13" i="62"/>
  <c r="F13" i="62"/>
  <c r="E13" i="62"/>
  <c r="D13" i="62"/>
  <c r="C13" i="62"/>
  <c r="B13" i="62"/>
  <c r="M15" i="62"/>
  <c r="M9" i="62"/>
  <c r="M6" i="62"/>
  <c r="M5" i="62"/>
  <c r="AD183" i="9"/>
  <c r="AC178" i="9"/>
  <c r="AD178" i="9" s="1"/>
  <c r="AC179" i="9"/>
  <c r="AD179" i="9" s="1"/>
  <c r="AC180" i="9"/>
  <c r="AD180" i="9" s="1"/>
  <c r="AC181" i="9"/>
  <c r="AD181" i="9" s="1"/>
  <c r="AC182" i="9"/>
  <c r="AD182" i="9" s="1"/>
  <c r="AC183" i="9"/>
  <c r="AC184" i="9"/>
  <c r="AD184" i="9" s="1"/>
  <c r="AC185" i="9"/>
  <c r="AD185" i="9" s="1"/>
  <c r="AC186" i="9"/>
  <c r="AD186" i="9" s="1"/>
  <c r="AC187" i="9"/>
  <c r="AD187" i="9" s="1"/>
  <c r="AC188" i="9"/>
  <c r="AD188" i="9" s="1"/>
  <c r="D178" i="9"/>
  <c r="D179" i="9"/>
  <c r="D180" i="9"/>
  <c r="D181" i="9"/>
  <c r="D182" i="9"/>
  <c r="D183" i="9"/>
  <c r="D184" i="9"/>
  <c r="D185" i="9"/>
  <c r="D186" i="9"/>
  <c r="D187" i="9"/>
  <c r="D188" i="9"/>
  <c r="E178" i="9"/>
  <c r="E179" i="9"/>
  <c r="E180" i="9"/>
  <c r="E181" i="9"/>
  <c r="E182" i="9"/>
  <c r="E183" i="9"/>
  <c r="E184" i="9"/>
  <c r="E185" i="9"/>
  <c r="E186" i="9"/>
  <c r="E187" i="9"/>
  <c r="E188" i="9"/>
  <c r="J178" i="9"/>
  <c r="J179" i="9"/>
  <c r="J180" i="9"/>
  <c r="J181" i="9"/>
  <c r="J182" i="9"/>
  <c r="J183" i="9"/>
  <c r="J184" i="9"/>
  <c r="J185" i="9"/>
  <c r="J186" i="9"/>
  <c r="J187" i="9"/>
  <c r="J188" i="9"/>
  <c r="N188" i="9"/>
  <c r="N187" i="9"/>
  <c r="N186" i="9"/>
  <c r="N185" i="9"/>
  <c r="N184" i="9"/>
  <c r="N183" i="9"/>
  <c r="N182" i="9"/>
  <c r="N181" i="9"/>
  <c r="N180" i="9"/>
  <c r="N179" i="9"/>
  <c r="I179" i="9"/>
  <c r="I180" i="9"/>
  <c r="I181" i="9"/>
  <c r="I182" i="9"/>
  <c r="I183" i="9"/>
  <c r="I184" i="9"/>
  <c r="I185" i="9"/>
  <c r="I186" i="9"/>
  <c r="I187" i="9"/>
  <c r="I188" i="9"/>
  <c r="N178" i="9"/>
  <c r="I178" i="9"/>
  <c r="Z20" i="42" l="1"/>
  <c r="Y18" i="42"/>
  <c r="B8" i="10"/>
  <c r="B11" i="10"/>
  <c r="O11" i="62"/>
  <c r="AA20" i="42" l="1"/>
  <c r="Z18" i="42"/>
  <c r="K13" i="62"/>
  <c r="P21" i="48"/>
  <c r="P22" i="48"/>
  <c r="P23" i="48"/>
  <c r="P24" i="48"/>
  <c r="P25" i="48"/>
  <c r="P26" i="48"/>
  <c r="P27" i="48"/>
  <c r="P28" i="48"/>
  <c r="P29" i="48"/>
  <c r="P30" i="48"/>
  <c r="P31" i="48"/>
  <c r="P32" i="48"/>
  <c r="P33" i="48"/>
  <c r="P34" i="48"/>
  <c r="P35" i="48"/>
  <c r="P36" i="48"/>
  <c r="P37" i="48"/>
  <c r="P38" i="48"/>
  <c r="P39" i="48"/>
  <c r="P40" i="48"/>
  <c r="P41" i="48"/>
  <c r="P42" i="48"/>
  <c r="P43" i="48"/>
  <c r="P44" i="48"/>
  <c r="P45" i="48"/>
  <c r="P46" i="48"/>
  <c r="P47" i="48"/>
  <c r="P48" i="48"/>
  <c r="P49" i="48"/>
  <c r="P50" i="48"/>
  <c r="P51" i="48"/>
  <c r="P52" i="48"/>
  <c r="P53" i="48"/>
  <c r="P54" i="48"/>
  <c r="P55" i="48"/>
  <c r="P56" i="48"/>
  <c r="P57" i="48"/>
  <c r="P58" i="48"/>
  <c r="P59" i="48"/>
  <c r="P60" i="48"/>
  <c r="P61" i="48"/>
  <c r="P62" i="48"/>
  <c r="P63" i="48"/>
  <c r="P64" i="48"/>
  <c r="P65" i="48"/>
  <c r="P66" i="48"/>
  <c r="P67" i="48"/>
  <c r="P68" i="48"/>
  <c r="P69" i="48"/>
  <c r="P70" i="48"/>
  <c r="P71" i="48"/>
  <c r="P72" i="48"/>
  <c r="P73" i="48"/>
  <c r="P74" i="48"/>
  <c r="P75" i="48"/>
  <c r="P76" i="48"/>
  <c r="P77" i="48"/>
  <c r="P78" i="48"/>
  <c r="P79" i="48"/>
  <c r="P80" i="48"/>
  <c r="P81" i="48"/>
  <c r="P82" i="48"/>
  <c r="P83" i="48"/>
  <c r="P84" i="48"/>
  <c r="P85" i="48"/>
  <c r="P86" i="48"/>
  <c r="P87" i="48"/>
  <c r="P88" i="48"/>
  <c r="P89" i="48"/>
  <c r="P90" i="48"/>
  <c r="P91" i="48"/>
  <c r="P92" i="48"/>
  <c r="P93" i="48"/>
  <c r="P94" i="48"/>
  <c r="P95" i="48"/>
  <c r="P96" i="48"/>
  <c r="P97" i="48"/>
  <c r="P98" i="48"/>
  <c r="P99" i="48"/>
  <c r="P100" i="48"/>
  <c r="P101" i="48"/>
  <c r="P102" i="48"/>
  <c r="P103" i="48"/>
  <c r="P104" i="48"/>
  <c r="P105" i="48"/>
  <c r="P106" i="48"/>
  <c r="P107" i="48"/>
  <c r="P108" i="48"/>
  <c r="P109" i="48"/>
  <c r="P110" i="48"/>
  <c r="P111" i="48"/>
  <c r="P112" i="48"/>
  <c r="P113" i="48"/>
  <c r="P114" i="48"/>
  <c r="P115" i="48"/>
  <c r="P116" i="48"/>
  <c r="P117" i="48"/>
  <c r="P118" i="48"/>
  <c r="P119" i="48"/>
  <c r="P120" i="48"/>
  <c r="P121" i="48"/>
  <c r="P122" i="48"/>
  <c r="P123" i="48"/>
  <c r="P124" i="48"/>
  <c r="P125" i="48"/>
  <c r="P126" i="48"/>
  <c r="P127" i="48"/>
  <c r="P128" i="48"/>
  <c r="P129" i="48"/>
  <c r="P130" i="48"/>
  <c r="P131" i="48"/>
  <c r="P132" i="48"/>
  <c r="P133" i="48"/>
  <c r="P134" i="48"/>
  <c r="P135" i="48"/>
  <c r="P136" i="48"/>
  <c r="P137" i="48"/>
  <c r="P138" i="48"/>
  <c r="P139" i="48"/>
  <c r="P140" i="48"/>
  <c r="P141" i="48"/>
  <c r="P142" i="48"/>
  <c r="P143" i="48"/>
  <c r="P144" i="48"/>
  <c r="P145" i="48"/>
  <c r="P146" i="48"/>
  <c r="P147" i="48"/>
  <c r="P148" i="48"/>
  <c r="P149" i="48"/>
  <c r="P150" i="48"/>
  <c r="P151" i="48"/>
  <c r="P152" i="48"/>
  <c r="P153" i="48"/>
  <c r="P154" i="48"/>
  <c r="P155" i="48"/>
  <c r="P156" i="48"/>
  <c r="P157" i="48"/>
  <c r="P158" i="48"/>
  <c r="P159" i="48"/>
  <c r="P160" i="48"/>
  <c r="P161" i="48"/>
  <c r="P162" i="48"/>
  <c r="P163" i="48"/>
  <c r="P164" i="48"/>
  <c r="P165" i="48"/>
  <c r="P166" i="48"/>
  <c r="P167" i="48"/>
  <c r="P168" i="48"/>
  <c r="P169" i="48"/>
  <c r="P170" i="48"/>
  <c r="P171" i="48"/>
  <c r="P172" i="48"/>
  <c r="P173" i="48"/>
  <c r="P174" i="48"/>
  <c r="P175" i="48"/>
  <c r="P176" i="48"/>
  <c r="P177" i="48"/>
  <c r="P178" i="48"/>
  <c r="P179" i="48"/>
  <c r="P180" i="48"/>
  <c r="P181" i="48"/>
  <c r="P182" i="48"/>
  <c r="P183" i="48"/>
  <c r="P184" i="48"/>
  <c r="P185" i="48"/>
  <c r="G21" i="48"/>
  <c r="G22" i="48"/>
  <c r="G23" i="48"/>
  <c r="G24" i="48"/>
  <c r="G25" i="48"/>
  <c r="G26" i="48"/>
  <c r="G27" i="48"/>
  <c r="G28" i="48"/>
  <c r="G29" i="48"/>
  <c r="G30" i="48"/>
  <c r="G31" i="48"/>
  <c r="G32" i="48"/>
  <c r="G33" i="48"/>
  <c r="G34" i="48"/>
  <c r="G35" i="48"/>
  <c r="G36" i="48"/>
  <c r="G37" i="48"/>
  <c r="G38" i="48"/>
  <c r="G39" i="48"/>
  <c r="G40" i="48"/>
  <c r="G41" i="48"/>
  <c r="G42" i="48"/>
  <c r="G43" i="48"/>
  <c r="G44" i="48"/>
  <c r="G45" i="48"/>
  <c r="G46" i="48"/>
  <c r="G47" i="48"/>
  <c r="G48" i="48"/>
  <c r="G49" i="48"/>
  <c r="G50" i="48"/>
  <c r="G51" i="48"/>
  <c r="G52" i="48"/>
  <c r="G53" i="48"/>
  <c r="G54" i="48"/>
  <c r="G55" i="48"/>
  <c r="G56" i="48"/>
  <c r="G57" i="48"/>
  <c r="G58" i="48"/>
  <c r="G59" i="48"/>
  <c r="G60" i="48"/>
  <c r="G61" i="48"/>
  <c r="G62" i="48"/>
  <c r="G63" i="48"/>
  <c r="G64" i="48"/>
  <c r="G65" i="48"/>
  <c r="G66" i="48"/>
  <c r="G67" i="48"/>
  <c r="G68" i="48"/>
  <c r="G69" i="48"/>
  <c r="G70" i="48"/>
  <c r="G71" i="48"/>
  <c r="G72" i="48"/>
  <c r="G73" i="48"/>
  <c r="G74" i="48"/>
  <c r="G75" i="48"/>
  <c r="G76" i="48"/>
  <c r="G77" i="48"/>
  <c r="G78" i="48"/>
  <c r="G79" i="48"/>
  <c r="G80" i="48"/>
  <c r="G81" i="48"/>
  <c r="G82" i="48"/>
  <c r="G83" i="48"/>
  <c r="G84" i="48"/>
  <c r="G85" i="48"/>
  <c r="G86" i="48"/>
  <c r="G87" i="48"/>
  <c r="G88" i="48"/>
  <c r="G89" i="48"/>
  <c r="G90" i="48"/>
  <c r="G91" i="48"/>
  <c r="G92" i="48"/>
  <c r="G93" i="48"/>
  <c r="G94" i="48"/>
  <c r="G95" i="48"/>
  <c r="G96" i="48"/>
  <c r="G97" i="48"/>
  <c r="G98" i="48"/>
  <c r="G99" i="48"/>
  <c r="G100" i="48"/>
  <c r="G101" i="48"/>
  <c r="G102" i="48"/>
  <c r="G103" i="48"/>
  <c r="G104" i="48"/>
  <c r="G105" i="48"/>
  <c r="G106" i="48"/>
  <c r="G107" i="48"/>
  <c r="G108" i="48"/>
  <c r="G109" i="48"/>
  <c r="G110" i="48"/>
  <c r="G111" i="48"/>
  <c r="G112" i="48"/>
  <c r="G113" i="48"/>
  <c r="G114" i="48"/>
  <c r="G115" i="48"/>
  <c r="G116" i="48"/>
  <c r="G117" i="48"/>
  <c r="G118" i="48"/>
  <c r="G119" i="48"/>
  <c r="G120" i="48"/>
  <c r="G121" i="48"/>
  <c r="G122" i="48"/>
  <c r="G123" i="48"/>
  <c r="G124" i="48"/>
  <c r="G125" i="48"/>
  <c r="G126" i="48"/>
  <c r="G127" i="48"/>
  <c r="G128" i="48"/>
  <c r="G129" i="48"/>
  <c r="G130" i="48"/>
  <c r="G131" i="48"/>
  <c r="G132" i="48"/>
  <c r="G133" i="48"/>
  <c r="G134" i="48"/>
  <c r="G135" i="48"/>
  <c r="G136" i="48"/>
  <c r="G137" i="48"/>
  <c r="G138" i="48"/>
  <c r="G139" i="48"/>
  <c r="G140" i="48"/>
  <c r="G141" i="48"/>
  <c r="G142" i="48"/>
  <c r="G143" i="48"/>
  <c r="G144" i="48"/>
  <c r="G145" i="48"/>
  <c r="G146" i="48"/>
  <c r="G147" i="48"/>
  <c r="G148" i="48"/>
  <c r="G149" i="48"/>
  <c r="G150" i="48"/>
  <c r="G151" i="48"/>
  <c r="G152" i="48"/>
  <c r="G153" i="48"/>
  <c r="G154" i="48"/>
  <c r="G155" i="48"/>
  <c r="G156" i="48"/>
  <c r="G157" i="48"/>
  <c r="G158" i="48"/>
  <c r="G159" i="48"/>
  <c r="G160" i="48"/>
  <c r="G161" i="48"/>
  <c r="G162" i="48"/>
  <c r="G163" i="48"/>
  <c r="G164" i="48"/>
  <c r="G165" i="48"/>
  <c r="G166" i="48"/>
  <c r="G167" i="48"/>
  <c r="G168" i="48"/>
  <c r="G169" i="48"/>
  <c r="G170" i="48"/>
  <c r="G171" i="48"/>
  <c r="G172" i="48"/>
  <c r="G173" i="48"/>
  <c r="G174" i="48"/>
  <c r="G175" i="48"/>
  <c r="G176" i="48"/>
  <c r="G177" i="48"/>
  <c r="G178" i="48"/>
  <c r="G179" i="48"/>
  <c r="G180" i="48"/>
  <c r="G181" i="48"/>
  <c r="G182" i="48"/>
  <c r="G183" i="48"/>
  <c r="G184" i="48"/>
  <c r="G185" i="48"/>
  <c r="D74" i="48"/>
  <c r="D75" i="48"/>
  <c r="D76" i="48"/>
  <c r="D77" i="48"/>
  <c r="D78" i="48"/>
  <c r="D79" i="48"/>
  <c r="D80" i="48"/>
  <c r="D81" i="48"/>
  <c r="D82" i="48"/>
  <c r="D83" i="48"/>
  <c r="D84" i="48"/>
  <c r="D85" i="48"/>
  <c r="D86" i="48"/>
  <c r="D87" i="48"/>
  <c r="D88" i="48"/>
  <c r="D89" i="48"/>
  <c r="D90" i="48"/>
  <c r="D91" i="48"/>
  <c r="D92" i="48"/>
  <c r="D93" i="48"/>
  <c r="D94" i="48"/>
  <c r="D95" i="48"/>
  <c r="D96" i="48"/>
  <c r="D97" i="48"/>
  <c r="D98" i="48"/>
  <c r="D99" i="48"/>
  <c r="D100" i="48"/>
  <c r="D101" i="48"/>
  <c r="D102" i="48"/>
  <c r="D103" i="48"/>
  <c r="D104" i="48"/>
  <c r="D105" i="48"/>
  <c r="D106" i="48"/>
  <c r="D107" i="48"/>
  <c r="D108" i="48"/>
  <c r="D109" i="48"/>
  <c r="D110" i="48"/>
  <c r="D111" i="48"/>
  <c r="D112" i="48"/>
  <c r="D113" i="48"/>
  <c r="D114" i="48"/>
  <c r="D115" i="48"/>
  <c r="D116" i="48"/>
  <c r="D117" i="48"/>
  <c r="D118" i="48"/>
  <c r="D119" i="48"/>
  <c r="D120" i="48"/>
  <c r="D121" i="48"/>
  <c r="D122" i="48"/>
  <c r="D123" i="48"/>
  <c r="D124" i="48"/>
  <c r="D125" i="48"/>
  <c r="D126" i="48"/>
  <c r="D127" i="48"/>
  <c r="D128" i="48"/>
  <c r="D129" i="48"/>
  <c r="D130" i="48"/>
  <c r="D131" i="48"/>
  <c r="D132" i="48"/>
  <c r="D133" i="48"/>
  <c r="D134" i="48"/>
  <c r="D135" i="48"/>
  <c r="D136" i="48"/>
  <c r="D137" i="48"/>
  <c r="D138" i="48"/>
  <c r="D139" i="48"/>
  <c r="D140" i="48"/>
  <c r="D141" i="48"/>
  <c r="D142" i="48"/>
  <c r="D143" i="48"/>
  <c r="D144" i="48"/>
  <c r="D145" i="48"/>
  <c r="D146" i="48"/>
  <c r="D147" i="48"/>
  <c r="D148" i="48"/>
  <c r="D149" i="48"/>
  <c r="D150" i="48"/>
  <c r="D151" i="48"/>
  <c r="D152" i="48"/>
  <c r="D153" i="48"/>
  <c r="D154" i="48"/>
  <c r="D155" i="48"/>
  <c r="D156" i="48"/>
  <c r="D157" i="48"/>
  <c r="D158" i="48"/>
  <c r="D159" i="48"/>
  <c r="D160" i="48"/>
  <c r="D161" i="48"/>
  <c r="D162" i="48"/>
  <c r="D163" i="48"/>
  <c r="D164" i="48"/>
  <c r="D165" i="48"/>
  <c r="D166" i="48"/>
  <c r="D167" i="48"/>
  <c r="D168" i="48"/>
  <c r="D169" i="48"/>
  <c r="D170" i="48"/>
  <c r="D171" i="48"/>
  <c r="D172" i="48"/>
  <c r="D173" i="48"/>
  <c r="D174" i="48"/>
  <c r="D175" i="48"/>
  <c r="D176" i="48"/>
  <c r="D177" i="48"/>
  <c r="D178" i="48"/>
  <c r="D179" i="48"/>
  <c r="D180" i="48"/>
  <c r="D181" i="48"/>
  <c r="D182" i="48"/>
  <c r="D183" i="48"/>
  <c r="D184" i="48"/>
  <c r="D185" i="48"/>
  <c r="AB20" i="42" l="1"/>
  <c r="AA18" i="42"/>
  <c r="L13" i="62"/>
  <c r="B1175" i="65"/>
  <c r="C1175" i="65"/>
  <c r="D1175" i="65"/>
  <c r="E1175" i="65"/>
  <c r="B1176" i="65"/>
  <c r="C1176" i="65"/>
  <c r="D1176" i="65"/>
  <c r="E1176" i="65"/>
  <c r="B1169" i="65"/>
  <c r="C1169" i="65"/>
  <c r="D1169" i="65"/>
  <c r="E1169" i="65"/>
  <c r="B1170" i="65"/>
  <c r="C1170" i="65"/>
  <c r="D1170" i="65"/>
  <c r="E1170" i="65"/>
  <c r="B1171" i="65"/>
  <c r="C1171" i="65"/>
  <c r="D1171" i="65"/>
  <c r="E1171" i="65"/>
  <c r="B1172" i="65"/>
  <c r="C1172" i="65"/>
  <c r="D1172" i="65"/>
  <c r="E1172" i="65"/>
  <c r="B1173" i="65"/>
  <c r="C1173" i="65"/>
  <c r="D1173" i="65"/>
  <c r="E1173" i="65"/>
  <c r="B1174" i="65"/>
  <c r="C1174" i="65"/>
  <c r="D1174" i="65"/>
  <c r="E1174" i="65"/>
  <c r="AB18" i="42" l="1"/>
  <c r="M13" i="62"/>
  <c r="G20" i="27" a="1"/>
  <c r="G20" i="27" s="1"/>
  <c r="H20" i="58" a="1"/>
  <c r="H20" i="58" s="1"/>
  <c r="P213" i="58"/>
  <c r="P214" i="58"/>
  <c r="P215" i="58"/>
  <c r="P216" i="58"/>
  <c r="P217" i="58"/>
  <c r="P218" i="58"/>
  <c r="P219" i="58"/>
  <c r="P220" i="58"/>
  <c r="P221" i="58"/>
  <c r="P222" i="58"/>
  <c r="P223" i="58"/>
  <c r="P224" i="58"/>
  <c r="P225" i="58"/>
  <c r="P226" i="58"/>
  <c r="P227" i="58"/>
  <c r="P228" i="58"/>
  <c r="P229" i="58"/>
  <c r="P230" i="58"/>
  <c r="P231" i="58"/>
  <c r="P232" i="58"/>
  <c r="P233" i="58"/>
  <c r="P234" i="58"/>
  <c r="P235" i="58"/>
  <c r="P236" i="58"/>
  <c r="P237" i="58"/>
  <c r="P238" i="58"/>
  <c r="P239" i="58"/>
  <c r="P240" i="58"/>
  <c r="P241" i="58"/>
  <c r="P242" i="58"/>
  <c r="P243" i="58"/>
  <c r="P244" i="58"/>
  <c r="P245" i="58"/>
  <c r="P246" i="58"/>
  <c r="P247" i="58"/>
  <c r="P248" i="58"/>
  <c r="P249" i="58"/>
  <c r="P250" i="58"/>
  <c r="P251" i="58"/>
  <c r="P252" i="58"/>
  <c r="P253" i="58"/>
  <c r="P254" i="58"/>
  <c r="P255" i="58"/>
  <c r="P256" i="58"/>
  <c r="P257" i="58"/>
  <c r="P258" i="58"/>
  <c r="P259" i="58"/>
  <c r="P260" i="58"/>
  <c r="P261" i="58"/>
  <c r="P262" i="58"/>
  <c r="P263" i="58"/>
  <c r="P264" i="58"/>
  <c r="P265" i="58"/>
  <c r="P266" i="58"/>
  <c r="D21" i="58"/>
  <c r="D22" i="58"/>
  <c r="D23" i="58"/>
  <c r="D24" i="58"/>
  <c r="D25" i="58"/>
  <c r="D26" i="58"/>
  <c r="D27" i="58"/>
  <c r="D28" i="58"/>
  <c r="D29" i="58"/>
  <c r="D30" i="58"/>
  <c r="D31" i="58"/>
  <c r="D32" i="58"/>
  <c r="D33" i="58"/>
  <c r="D34" i="58"/>
  <c r="D35" i="58"/>
  <c r="D36" i="58"/>
  <c r="D37" i="58"/>
  <c r="D38" i="58"/>
  <c r="D39" i="58"/>
  <c r="D40" i="58"/>
  <c r="D41" i="58"/>
  <c r="D42" i="58"/>
  <c r="D43" i="58"/>
  <c r="D44" i="58"/>
  <c r="D45" i="58"/>
  <c r="D46" i="58"/>
  <c r="D47" i="58"/>
  <c r="D48" i="58"/>
  <c r="D49" i="58"/>
  <c r="D50" i="58"/>
  <c r="D51" i="58"/>
  <c r="D52" i="58"/>
  <c r="D53" i="58"/>
  <c r="D54" i="58"/>
  <c r="D55" i="58"/>
  <c r="D56" i="58"/>
  <c r="D57" i="58"/>
  <c r="D58" i="58"/>
  <c r="D59" i="58"/>
  <c r="D60" i="58"/>
  <c r="D61" i="58"/>
  <c r="D62" i="58"/>
  <c r="D63" i="58"/>
  <c r="D64" i="58"/>
  <c r="D65" i="58"/>
  <c r="D66" i="58"/>
  <c r="D67" i="58"/>
  <c r="D68" i="58"/>
  <c r="D69" i="58"/>
  <c r="D70" i="58"/>
  <c r="D71" i="58"/>
  <c r="D72" i="58"/>
  <c r="D73" i="58"/>
  <c r="D74" i="58"/>
  <c r="D75" i="58"/>
  <c r="D76" i="58"/>
  <c r="D77" i="58"/>
  <c r="D78" i="58"/>
  <c r="D79" i="58"/>
  <c r="D80" i="58"/>
  <c r="D81" i="58"/>
  <c r="D82" i="58"/>
  <c r="D83" i="58"/>
  <c r="D84" i="58"/>
  <c r="D85" i="58"/>
  <c r="D86" i="58"/>
  <c r="D87" i="58"/>
  <c r="D88" i="58"/>
  <c r="D89" i="58"/>
  <c r="D90" i="58"/>
  <c r="D91" i="58"/>
  <c r="D92" i="58"/>
  <c r="D93" i="58"/>
  <c r="D94" i="58"/>
  <c r="D95" i="58"/>
  <c r="D96" i="58"/>
  <c r="D97" i="58"/>
  <c r="D98" i="58"/>
  <c r="D99" i="58"/>
  <c r="D100" i="58"/>
  <c r="D101" i="58"/>
  <c r="D102" i="58"/>
  <c r="D103" i="58"/>
  <c r="D104" i="58"/>
  <c r="D105" i="58"/>
  <c r="D106" i="58"/>
  <c r="D107" i="58"/>
  <c r="D108" i="58"/>
  <c r="D109" i="58"/>
  <c r="D110" i="58"/>
  <c r="D111" i="58"/>
  <c r="D112" i="58"/>
  <c r="D113" i="58"/>
  <c r="D114" i="58"/>
  <c r="D115" i="58"/>
  <c r="D116" i="58"/>
  <c r="D117" i="58"/>
  <c r="D118" i="58"/>
  <c r="D119" i="58"/>
  <c r="D120" i="58"/>
  <c r="D121" i="58"/>
  <c r="D122" i="58"/>
  <c r="D123" i="58"/>
  <c r="D124" i="58"/>
  <c r="D125" i="58"/>
  <c r="D126" i="58"/>
  <c r="D127" i="58"/>
  <c r="D128" i="58"/>
  <c r="D129" i="58"/>
  <c r="D130" i="58"/>
  <c r="D131" i="58"/>
  <c r="D132" i="58"/>
  <c r="D133" i="58"/>
  <c r="D134" i="58"/>
  <c r="D135" i="58"/>
  <c r="D136" i="58"/>
  <c r="D137" i="58"/>
  <c r="D138" i="58"/>
  <c r="D139" i="58"/>
  <c r="D140" i="58"/>
  <c r="D141" i="58"/>
  <c r="D142" i="58"/>
  <c r="D143" i="58"/>
  <c r="D144" i="58"/>
  <c r="D145" i="58"/>
  <c r="D146" i="58"/>
  <c r="D147" i="58"/>
  <c r="D148" i="58"/>
  <c r="D149" i="58"/>
  <c r="D150" i="58"/>
  <c r="D151" i="58"/>
  <c r="D152" i="58"/>
  <c r="D153" i="58"/>
  <c r="D154" i="58"/>
  <c r="D155" i="58"/>
  <c r="D156" i="58"/>
  <c r="D157" i="58"/>
  <c r="D158" i="58"/>
  <c r="D159" i="58"/>
  <c r="D160" i="58"/>
  <c r="D161" i="58"/>
  <c r="D162" i="58"/>
  <c r="D163" i="58"/>
  <c r="D164" i="58"/>
  <c r="D165" i="58"/>
  <c r="D166" i="58"/>
  <c r="D167" i="58"/>
  <c r="D168" i="58"/>
  <c r="D169" i="58"/>
  <c r="D170" i="58"/>
  <c r="D171" i="58"/>
  <c r="D172" i="58"/>
  <c r="D173" i="58"/>
  <c r="D174" i="58"/>
  <c r="D175" i="58"/>
  <c r="D176" i="58"/>
  <c r="D177" i="58"/>
  <c r="D178" i="58"/>
  <c r="D179" i="58"/>
  <c r="D180" i="58"/>
  <c r="D181" i="58"/>
  <c r="D182" i="58"/>
  <c r="D183" i="58"/>
  <c r="D184" i="58"/>
  <c r="D185" i="58"/>
  <c r="D186" i="58"/>
  <c r="D187" i="58"/>
  <c r="D188" i="58"/>
  <c r="D189" i="58"/>
  <c r="D190" i="58"/>
  <c r="D191" i="58"/>
  <c r="D192" i="58"/>
  <c r="D193" i="58"/>
  <c r="D194" i="58"/>
  <c r="D195" i="58"/>
  <c r="D196" i="58"/>
  <c r="D197" i="58"/>
  <c r="D198" i="58"/>
  <c r="D199" i="58"/>
  <c r="D200" i="58"/>
  <c r="D201" i="58"/>
  <c r="D202" i="58"/>
  <c r="D203" i="58"/>
  <c r="D204" i="58"/>
  <c r="D205" i="58"/>
  <c r="D206" i="58"/>
  <c r="D207" i="58"/>
  <c r="D208" i="58"/>
  <c r="D209" i="58"/>
  <c r="D210" i="58"/>
  <c r="D211" i="58"/>
  <c r="D212" i="58"/>
  <c r="D213" i="58"/>
  <c r="D214" i="58"/>
  <c r="D215" i="58"/>
  <c r="D216" i="58"/>
  <c r="D217" i="58"/>
  <c r="D218" i="58"/>
  <c r="D219" i="58"/>
  <c r="D220" i="58"/>
  <c r="D221" i="58"/>
  <c r="D222" i="58"/>
  <c r="D223" i="58"/>
  <c r="D224" i="58"/>
  <c r="D225" i="58"/>
  <c r="D226" i="58"/>
  <c r="D227" i="58"/>
  <c r="D228" i="58"/>
  <c r="D229" i="58"/>
  <c r="D230" i="58"/>
  <c r="D231" i="58"/>
  <c r="D232" i="58"/>
  <c r="D233" i="58"/>
  <c r="D234" i="58"/>
  <c r="D235" i="58"/>
  <c r="D236" i="58"/>
  <c r="D237" i="58"/>
  <c r="D238" i="58"/>
  <c r="D239" i="58"/>
  <c r="D240" i="58"/>
  <c r="D241" i="58"/>
  <c r="D242" i="58"/>
  <c r="D243" i="58"/>
  <c r="D244" i="58"/>
  <c r="D245" i="58"/>
  <c r="D246" i="58"/>
  <c r="D247" i="58"/>
  <c r="D248" i="58"/>
  <c r="D249" i="58"/>
  <c r="D250" i="58"/>
  <c r="D251" i="58"/>
  <c r="D252" i="58"/>
  <c r="D253" i="58"/>
  <c r="D254" i="58"/>
  <c r="D255" i="58"/>
  <c r="D256" i="58"/>
  <c r="D257" i="58"/>
  <c r="D258" i="58"/>
  <c r="D259" i="58"/>
  <c r="D260" i="58"/>
  <c r="D261" i="58"/>
  <c r="D262" i="58"/>
  <c r="D263" i="58"/>
  <c r="D264" i="58"/>
  <c r="D265" i="58"/>
  <c r="D266" i="58"/>
  <c r="B8" i="58" l="1"/>
  <c r="B11" i="58"/>
  <c r="B11" i="27"/>
  <c r="B8" i="27"/>
  <c r="G17" i="27"/>
  <c r="O213" i="27"/>
  <c r="O214" i="27"/>
  <c r="O215" i="27"/>
  <c r="F21" i="27"/>
  <c r="H21" i="27" s="1"/>
  <c r="F22" i="27"/>
  <c r="H22" i="27" s="1"/>
  <c r="F23" i="27"/>
  <c r="H23" i="27" s="1"/>
  <c r="F24" i="27"/>
  <c r="H24" i="27" s="1"/>
  <c r="F25" i="27"/>
  <c r="H25" i="27" s="1"/>
  <c r="F26" i="27"/>
  <c r="H26" i="27" s="1"/>
  <c r="F27" i="27"/>
  <c r="H27" i="27" s="1"/>
  <c r="F28" i="27"/>
  <c r="H28" i="27" s="1"/>
  <c r="F29" i="27"/>
  <c r="H29" i="27" s="1"/>
  <c r="F30" i="27"/>
  <c r="H30" i="27" s="1"/>
  <c r="F31" i="27"/>
  <c r="H31" i="27" s="1"/>
  <c r="F32" i="27"/>
  <c r="H32" i="27" s="1"/>
  <c r="F33" i="27"/>
  <c r="H33" i="27" s="1"/>
  <c r="F34" i="27"/>
  <c r="H34" i="27" s="1"/>
  <c r="F35" i="27"/>
  <c r="H35" i="27" s="1"/>
  <c r="F36" i="27"/>
  <c r="H36" i="27" s="1"/>
  <c r="F37" i="27"/>
  <c r="H37" i="27" s="1"/>
  <c r="F38" i="27"/>
  <c r="H38" i="27" s="1"/>
  <c r="F39" i="27"/>
  <c r="H39" i="27" s="1"/>
  <c r="F40" i="27"/>
  <c r="H40" i="27" s="1"/>
  <c r="F41" i="27"/>
  <c r="H41" i="27" s="1"/>
  <c r="F42" i="27"/>
  <c r="H42" i="27" s="1"/>
  <c r="F43" i="27"/>
  <c r="H43" i="27" s="1"/>
  <c r="F44" i="27"/>
  <c r="H44" i="27" s="1"/>
  <c r="F45" i="27"/>
  <c r="H45" i="27" s="1"/>
  <c r="F46" i="27"/>
  <c r="H46" i="27" s="1"/>
  <c r="F47" i="27"/>
  <c r="H47" i="27" s="1"/>
  <c r="F48" i="27"/>
  <c r="H48" i="27" s="1"/>
  <c r="F49" i="27"/>
  <c r="H49" i="27" s="1"/>
  <c r="F50" i="27"/>
  <c r="H50" i="27" s="1"/>
  <c r="F51" i="27"/>
  <c r="H51" i="27" s="1"/>
  <c r="F52" i="27"/>
  <c r="H52" i="27" s="1"/>
  <c r="F53" i="27"/>
  <c r="H53" i="27" s="1"/>
  <c r="F54" i="27"/>
  <c r="H54" i="27" s="1"/>
  <c r="F55" i="27"/>
  <c r="H55" i="27" s="1"/>
  <c r="F56" i="27"/>
  <c r="H56" i="27" s="1"/>
  <c r="F57" i="27"/>
  <c r="H57" i="27" s="1"/>
  <c r="F58" i="27"/>
  <c r="H58" i="27" s="1"/>
  <c r="F59" i="27"/>
  <c r="H59" i="27" s="1"/>
  <c r="F60" i="27"/>
  <c r="H60" i="27" s="1"/>
  <c r="F61" i="27"/>
  <c r="H61" i="27" s="1"/>
  <c r="F62" i="27"/>
  <c r="H62" i="27" s="1"/>
  <c r="F63" i="27"/>
  <c r="H63" i="27" s="1"/>
  <c r="F64" i="27"/>
  <c r="H64" i="27" s="1"/>
  <c r="F65" i="27"/>
  <c r="H65" i="27" s="1"/>
  <c r="F66" i="27"/>
  <c r="H66" i="27" s="1"/>
  <c r="F67" i="27"/>
  <c r="H67" i="27" s="1"/>
  <c r="F68" i="27"/>
  <c r="H68" i="27" s="1"/>
  <c r="F69" i="27"/>
  <c r="H69" i="27" s="1"/>
  <c r="F70" i="27"/>
  <c r="H70" i="27" s="1"/>
  <c r="F71" i="27"/>
  <c r="H71" i="27" s="1"/>
  <c r="F72" i="27"/>
  <c r="H72" i="27" s="1"/>
  <c r="F73" i="27"/>
  <c r="H73" i="27" s="1"/>
  <c r="F74" i="27"/>
  <c r="H74" i="27" s="1"/>
  <c r="F75" i="27"/>
  <c r="H75" i="27" s="1"/>
  <c r="F76" i="27"/>
  <c r="H76" i="27" s="1"/>
  <c r="F77" i="27"/>
  <c r="H77" i="27" s="1"/>
  <c r="F78" i="27"/>
  <c r="H78" i="27" s="1"/>
  <c r="F79" i="27"/>
  <c r="H79" i="27" s="1"/>
  <c r="F80" i="27"/>
  <c r="H80" i="27" s="1"/>
  <c r="F81" i="27"/>
  <c r="H81" i="27" s="1"/>
  <c r="F82" i="27"/>
  <c r="H82" i="27" s="1"/>
  <c r="F83" i="27"/>
  <c r="H83" i="27" s="1"/>
  <c r="F84" i="27"/>
  <c r="H84" i="27" s="1"/>
  <c r="F85" i="27"/>
  <c r="H85" i="27" s="1"/>
  <c r="F86" i="27"/>
  <c r="H86" i="27" s="1"/>
  <c r="F87" i="27"/>
  <c r="H87" i="27" s="1"/>
  <c r="F88" i="27"/>
  <c r="H88" i="27" s="1"/>
  <c r="F89" i="27"/>
  <c r="H89" i="27" s="1"/>
  <c r="F90" i="27"/>
  <c r="H90" i="27" s="1"/>
  <c r="F91" i="27"/>
  <c r="H91" i="27" s="1"/>
  <c r="F92" i="27"/>
  <c r="H92" i="27" s="1"/>
  <c r="F93" i="27"/>
  <c r="H93" i="27" s="1"/>
  <c r="F94" i="27"/>
  <c r="H94" i="27" s="1"/>
  <c r="F95" i="27"/>
  <c r="H95" i="27" s="1"/>
  <c r="F96" i="27"/>
  <c r="H96" i="27" s="1"/>
  <c r="F97" i="27"/>
  <c r="H97" i="27" s="1"/>
  <c r="F98" i="27"/>
  <c r="H98" i="27" s="1"/>
  <c r="F99" i="27"/>
  <c r="H99" i="27" s="1"/>
  <c r="F100" i="27"/>
  <c r="H100" i="27" s="1"/>
  <c r="F101" i="27"/>
  <c r="H101" i="27" s="1"/>
  <c r="F102" i="27"/>
  <c r="H102" i="27" s="1"/>
  <c r="F103" i="27"/>
  <c r="H103" i="27" s="1"/>
  <c r="F104" i="27"/>
  <c r="H104" i="27" s="1"/>
  <c r="F105" i="27"/>
  <c r="H105" i="27" s="1"/>
  <c r="F106" i="27"/>
  <c r="H106" i="27" s="1"/>
  <c r="F107" i="27"/>
  <c r="H107" i="27" s="1"/>
  <c r="F108" i="27"/>
  <c r="H108" i="27" s="1"/>
  <c r="F109" i="27"/>
  <c r="H109" i="27" s="1"/>
  <c r="F110" i="27"/>
  <c r="H110" i="27" s="1"/>
  <c r="F111" i="27"/>
  <c r="H111" i="27" s="1"/>
  <c r="F112" i="27"/>
  <c r="H112" i="27" s="1"/>
  <c r="F113" i="27"/>
  <c r="H113" i="27" s="1"/>
  <c r="F114" i="27"/>
  <c r="H114" i="27" s="1"/>
  <c r="F115" i="27"/>
  <c r="H115" i="27" s="1"/>
  <c r="F116" i="27"/>
  <c r="H116" i="27" s="1"/>
  <c r="F117" i="27"/>
  <c r="H117" i="27" s="1"/>
  <c r="F118" i="27"/>
  <c r="H118" i="27" s="1"/>
  <c r="F119" i="27"/>
  <c r="H119" i="27" s="1"/>
  <c r="F120" i="27"/>
  <c r="H120" i="27" s="1"/>
  <c r="F121" i="27"/>
  <c r="H121" i="27" s="1"/>
  <c r="F122" i="27"/>
  <c r="H122" i="27" s="1"/>
  <c r="F123" i="27"/>
  <c r="H123" i="27" s="1"/>
  <c r="F124" i="27"/>
  <c r="H124" i="27" s="1"/>
  <c r="F125" i="27"/>
  <c r="H125" i="27" s="1"/>
  <c r="F126" i="27"/>
  <c r="H126" i="27" s="1"/>
  <c r="F127" i="27"/>
  <c r="H127" i="27" s="1"/>
  <c r="F128" i="27"/>
  <c r="H128" i="27" s="1"/>
  <c r="F129" i="27"/>
  <c r="H129" i="27" s="1"/>
  <c r="F130" i="27"/>
  <c r="H130" i="27" s="1"/>
  <c r="F131" i="27"/>
  <c r="H131" i="27" s="1"/>
  <c r="F132" i="27"/>
  <c r="H132" i="27" s="1"/>
  <c r="F133" i="27"/>
  <c r="H133" i="27" s="1"/>
  <c r="F134" i="27"/>
  <c r="H134" i="27" s="1"/>
  <c r="F135" i="27"/>
  <c r="H135" i="27" s="1"/>
  <c r="F136" i="27"/>
  <c r="H136" i="27" s="1"/>
  <c r="F137" i="27"/>
  <c r="H137" i="27" s="1"/>
  <c r="F138" i="27"/>
  <c r="H138" i="27" s="1"/>
  <c r="F139" i="27"/>
  <c r="H139" i="27" s="1"/>
  <c r="F140" i="27"/>
  <c r="H140" i="27" s="1"/>
  <c r="F141" i="27"/>
  <c r="H141" i="27" s="1"/>
  <c r="F142" i="27"/>
  <c r="H142" i="27" s="1"/>
  <c r="F143" i="27"/>
  <c r="H143" i="27" s="1"/>
  <c r="F144" i="27"/>
  <c r="H144" i="27" s="1"/>
  <c r="F145" i="27"/>
  <c r="H145" i="27" s="1"/>
  <c r="F146" i="27"/>
  <c r="H146" i="27" s="1"/>
  <c r="F147" i="27"/>
  <c r="H147" i="27" s="1"/>
  <c r="F148" i="27"/>
  <c r="H148" i="27" s="1"/>
  <c r="F149" i="27"/>
  <c r="H149" i="27" s="1"/>
  <c r="F150" i="27"/>
  <c r="H150" i="27" s="1"/>
  <c r="F151" i="27"/>
  <c r="H151" i="27" s="1"/>
  <c r="F152" i="27"/>
  <c r="H152" i="27" s="1"/>
  <c r="F153" i="27"/>
  <c r="H153" i="27" s="1"/>
  <c r="F154" i="27"/>
  <c r="H154" i="27" s="1"/>
  <c r="F155" i="27"/>
  <c r="H155" i="27" s="1"/>
  <c r="F156" i="27"/>
  <c r="H156" i="27" s="1"/>
  <c r="F157" i="27"/>
  <c r="H157" i="27" s="1"/>
  <c r="F158" i="27"/>
  <c r="H158" i="27" s="1"/>
  <c r="F159" i="27"/>
  <c r="H159" i="27" s="1"/>
  <c r="F160" i="27"/>
  <c r="H160" i="27" s="1"/>
  <c r="F161" i="27"/>
  <c r="H161" i="27" s="1"/>
  <c r="F162" i="27"/>
  <c r="H162" i="27" s="1"/>
  <c r="F163" i="27"/>
  <c r="H163" i="27" s="1"/>
  <c r="F164" i="27"/>
  <c r="H164" i="27" s="1"/>
  <c r="F165" i="27"/>
  <c r="H165" i="27" s="1"/>
  <c r="F166" i="27"/>
  <c r="H166" i="27" s="1"/>
  <c r="F167" i="27"/>
  <c r="H167" i="27" s="1"/>
  <c r="F168" i="27"/>
  <c r="H168" i="27" s="1"/>
  <c r="F169" i="27"/>
  <c r="H169" i="27" s="1"/>
  <c r="F170" i="27"/>
  <c r="H170" i="27" s="1"/>
  <c r="F171" i="27"/>
  <c r="H171" i="27" s="1"/>
  <c r="F172" i="27"/>
  <c r="H172" i="27" s="1"/>
  <c r="F173" i="27"/>
  <c r="H173" i="27" s="1"/>
  <c r="F174" i="27"/>
  <c r="H174" i="27" s="1"/>
  <c r="F175" i="27"/>
  <c r="H175" i="27" s="1"/>
  <c r="F176" i="27"/>
  <c r="H176" i="27" s="1"/>
  <c r="F177" i="27"/>
  <c r="H177" i="27" s="1"/>
  <c r="F178" i="27"/>
  <c r="H178" i="27" s="1"/>
  <c r="F179" i="27"/>
  <c r="H179" i="27" s="1"/>
  <c r="F180" i="27"/>
  <c r="H180" i="27" s="1"/>
  <c r="F181" i="27"/>
  <c r="H181" i="27" s="1"/>
  <c r="F182" i="27"/>
  <c r="H182" i="27" s="1"/>
  <c r="F183" i="27"/>
  <c r="H183" i="27" s="1"/>
  <c r="F184" i="27"/>
  <c r="H184" i="27" s="1"/>
  <c r="F185" i="27"/>
  <c r="H185" i="27" s="1"/>
  <c r="F186" i="27"/>
  <c r="H186" i="27" s="1"/>
  <c r="F187" i="27"/>
  <c r="H187" i="27" s="1"/>
  <c r="F188" i="27"/>
  <c r="H188" i="27" s="1"/>
  <c r="F189" i="27"/>
  <c r="H189" i="27" s="1"/>
  <c r="F190" i="27"/>
  <c r="H190" i="27" s="1"/>
  <c r="F191" i="27"/>
  <c r="H191" i="27" s="1"/>
  <c r="F192" i="27"/>
  <c r="H192" i="27" s="1"/>
  <c r="F193" i="27"/>
  <c r="H193" i="27" s="1"/>
  <c r="F194" i="27"/>
  <c r="H194" i="27" s="1"/>
  <c r="F195" i="27"/>
  <c r="H195" i="27" s="1"/>
  <c r="F196" i="27"/>
  <c r="H196" i="27" s="1"/>
  <c r="F197" i="27"/>
  <c r="H197" i="27" s="1"/>
  <c r="F198" i="27"/>
  <c r="H198" i="27" s="1"/>
  <c r="F199" i="27"/>
  <c r="H199" i="27" s="1"/>
  <c r="F200" i="27"/>
  <c r="H200" i="27" s="1"/>
  <c r="F201" i="27"/>
  <c r="H201" i="27" s="1"/>
  <c r="F202" i="27"/>
  <c r="H202" i="27" s="1"/>
  <c r="F203" i="27"/>
  <c r="H203" i="27" s="1"/>
  <c r="F204" i="27"/>
  <c r="H204" i="27" s="1"/>
  <c r="F205" i="27"/>
  <c r="H205" i="27" s="1"/>
  <c r="F206" i="27"/>
  <c r="H206" i="27" s="1"/>
  <c r="F207" i="27"/>
  <c r="H207" i="27" s="1"/>
  <c r="F208" i="27"/>
  <c r="H208" i="27" s="1"/>
  <c r="F209" i="27"/>
  <c r="H209" i="27" s="1"/>
  <c r="F210" i="27"/>
  <c r="H210" i="27" s="1"/>
  <c r="F211" i="27"/>
  <c r="H211" i="27" s="1"/>
  <c r="F212" i="27"/>
  <c r="H212" i="27" s="1"/>
  <c r="F213" i="27"/>
  <c r="H213" i="27" s="1"/>
  <c r="F214" i="27"/>
  <c r="H214" i="27" s="1"/>
  <c r="F215" i="27"/>
  <c r="H215" i="27" s="1"/>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01" i="27"/>
  <c r="C102" i="27"/>
  <c r="C103" i="27"/>
  <c r="C104" i="27"/>
  <c r="C105" i="27"/>
  <c r="C106" i="27"/>
  <c r="C107" i="27"/>
  <c r="C108" i="27"/>
  <c r="C109" i="27"/>
  <c r="C110" i="27"/>
  <c r="C111" i="27"/>
  <c r="C112" i="27"/>
  <c r="C113" i="27"/>
  <c r="C114" i="27"/>
  <c r="C115" i="27"/>
  <c r="C116" i="27"/>
  <c r="C117" i="27"/>
  <c r="C118" i="27"/>
  <c r="C119" i="27"/>
  <c r="C120" i="27"/>
  <c r="C121" i="27"/>
  <c r="C122" i="27"/>
  <c r="C123" i="27"/>
  <c r="C124" i="27"/>
  <c r="C125" i="27"/>
  <c r="C126" i="27"/>
  <c r="C127" i="27"/>
  <c r="C128" i="27"/>
  <c r="C129" i="27"/>
  <c r="C130" i="27"/>
  <c r="C131" i="27"/>
  <c r="C132" i="27"/>
  <c r="C133" i="27"/>
  <c r="C134" i="27"/>
  <c r="C135" i="27"/>
  <c r="C136" i="27"/>
  <c r="C137" i="27"/>
  <c r="C138" i="27"/>
  <c r="C139" i="27"/>
  <c r="C140" i="27"/>
  <c r="C141" i="27"/>
  <c r="C142" i="27"/>
  <c r="C143" i="27"/>
  <c r="C144" i="27"/>
  <c r="C145" i="27"/>
  <c r="C146" i="27"/>
  <c r="C147" i="27"/>
  <c r="C148" i="27"/>
  <c r="C149" i="27"/>
  <c r="C150" i="27"/>
  <c r="C151" i="27"/>
  <c r="C152" i="27"/>
  <c r="C153" i="27"/>
  <c r="C154" i="27"/>
  <c r="C155" i="27"/>
  <c r="C156" i="27"/>
  <c r="C157" i="27"/>
  <c r="C158" i="27"/>
  <c r="C159" i="27"/>
  <c r="C160" i="27"/>
  <c r="C161" i="27"/>
  <c r="C162" i="27"/>
  <c r="C163" i="27"/>
  <c r="C164" i="27"/>
  <c r="C165" i="27"/>
  <c r="C166" i="27"/>
  <c r="C167" i="27"/>
  <c r="C168" i="27"/>
  <c r="C169" i="27"/>
  <c r="C170" i="27"/>
  <c r="C171" i="27"/>
  <c r="C172" i="27"/>
  <c r="C173" i="27"/>
  <c r="C174" i="27"/>
  <c r="C175" i="27"/>
  <c r="C176" i="27"/>
  <c r="C177" i="27"/>
  <c r="C178" i="27"/>
  <c r="C179" i="27"/>
  <c r="C180" i="27"/>
  <c r="C181" i="27"/>
  <c r="C182" i="27"/>
  <c r="C183" i="27"/>
  <c r="C184" i="27"/>
  <c r="C185" i="27"/>
  <c r="C186" i="27"/>
  <c r="C187" i="27"/>
  <c r="C188" i="27"/>
  <c r="C189" i="27"/>
  <c r="C190" i="27"/>
  <c r="C191" i="27"/>
  <c r="C192" i="27"/>
  <c r="C193" i="27"/>
  <c r="C194" i="27"/>
  <c r="C195" i="27"/>
  <c r="C196" i="27"/>
  <c r="C197" i="27"/>
  <c r="C198" i="27"/>
  <c r="C199" i="27"/>
  <c r="C200" i="27"/>
  <c r="C201" i="27"/>
  <c r="C202" i="27"/>
  <c r="C203" i="27"/>
  <c r="C204" i="27"/>
  <c r="C205" i="27"/>
  <c r="C206" i="27"/>
  <c r="C207" i="27"/>
  <c r="C208" i="27"/>
  <c r="C209" i="27"/>
  <c r="C210" i="27"/>
  <c r="C211" i="27"/>
  <c r="C212" i="27"/>
  <c r="C213" i="27"/>
  <c r="C214" i="27"/>
  <c r="C215" i="27"/>
  <c r="AC204" i="42"/>
  <c r="AD204" i="42" s="1"/>
  <c r="AE204" i="42"/>
  <c r="AG204" i="42"/>
  <c r="AH204" i="42"/>
  <c r="AI204" i="42"/>
  <c r="AJ204" i="42"/>
  <c r="AC205" i="42"/>
  <c r="AD205" i="42" s="1"/>
  <c r="AE205" i="42"/>
  <c r="AG205" i="42"/>
  <c r="AH205" i="42"/>
  <c r="AI205" i="42"/>
  <c r="AJ205" i="42"/>
  <c r="AC206" i="42"/>
  <c r="AD206" i="42" s="1"/>
  <c r="AE206" i="42"/>
  <c r="AG206" i="42"/>
  <c r="AH206" i="42"/>
  <c r="AI206" i="42"/>
  <c r="AJ206" i="42"/>
  <c r="AC207" i="42"/>
  <c r="AD207" i="42" s="1"/>
  <c r="AE207" i="42"/>
  <c r="AG207" i="42"/>
  <c r="AH207" i="42"/>
  <c r="AI207" i="42"/>
  <c r="AJ207" i="42"/>
  <c r="AC208" i="42"/>
  <c r="AD208" i="42" s="1"/>
  <c r="AE208" i="42"/>
  <c r="AG208" i="42"/>
  <c r="AH208" i="42"/>
  <c r="AI208" i="42"/>
  <c r="AJ208" i="42"/>
  <c r="AC209" i="42"/>
  <c r="AD209" i="42" s="1"/>
  <c r="AE209" i="42"/>
  <c r="AG209" i="42"/>
  <c r="AH209" i="42"/>
  <c r="AI209" i="42"/>
  <c r="AJ209" i="42"/>
  <c r="AC210" i="42"/>
  <c r="AD210" i="42" s="1"/>
  <c r="AE210" i="42"/>
  <c r="AG210" i="42"/>
  <c r="AH210" i="42"/>
  <c r="AI210" i="42"/>
  <c r="AJ210" i="42"/>
  <c r="AC211" i="42"/>
  <c r="AD211" i="42" s="1"/>
  <c r="AE211" i="42"/>
  <c r="AG211" i="42"/>
  <c r="AH211" i="42"/>
  <c r="AI211" i="42"/>
  <c r="AJ211" i="42"/>
  <c r="AC212" i="42"/>
  <c r="AD212" i="42" s="1"/>
  <c r="AE212" i="42"/>
  <c r="AG212" i="42"/>
  <c r="AH212" i="42"/>
  <c r="AI212" i="42"/>
  <c r="AJ212" i="42"/>
  <c r="O21" i="42"/>
  <c r="O22" i="42"/>
  <c r="O23" i="42"/>
  <c r="O24" i="42"/>
  <c r="O25" i="42"/>
  <c r="O26" i="42"/>
  <c r="O27" i="42"/>
  <c r="O28" i="42"/>
  <c r="O29" i="42"/>
  <c r="O30" i="42"/>
  <c r="O31" i="42"/>
  <c r="O32" i="42"/>
  <c r="O33" i="42"/>
  <c r="O34" i="42"/>
  <c r="O35" i="42"/>
  <c r="O36" i="42"/>
  <c r="O37" i="42"/>
  <c r="O38" i="42"/>
  <c r="O39" i="42"/>
  <c r="O40" i="42"/>
  <c r="O41" i="42"/>
  <c r="O42" i="42"/>
  <c r="O43" i="42"/>
  <c r="O44" i="42"/>
  <c r="O45" i="42"/>
  <c r="O46" i="42"/>
  <c r="O47" i="42"/>
  <c r="O48" i="42"/>
  <c r="O49" i="42"/>
  <c r="O50" i="42"/>
  <c r="O51" i="42"/>
  <c r="O52" i="42"/>
  <c r="O53" i="42"/>
  <c r="O54" i="42"/>
  <c r="O55" i="42"/>
  <c r="O56" i="42"/>
  <c r="O57" i="42"/>
  <c r="O58" i="42"/>
  <c r="O59" i="42"/>
  <c r="O60" i="42"/>
  <c r="O61" i="42"/>
  <c r="O62" i="42"/>
  <c r="O63" i="42"/>
  <c r="O64" i="42"/>
  <c r="O65" i="42"/>
  <c r="O66" i="42"/>
  <c r="O67" i="42"/>
  <c r="O68" i="42"/>
  <c r="O69" i="42"/>
  <c r="O70" i="42"/>
  <c r="O71" i="42"/>
  <c r="O72" i="42"/>
  <c r="O73" i="42"/>
  <c r="O74" i="42"/>
  <c r="O75" i="42"/>
  <c r="O76" i="42"/>
  <c r="O77" i="42"/>
  <c r="O78" i="42"/>
  <c r="O79" i="42"/>
  <c r="O80" i="42"/>
  <c r="O81" i="42"/>
  <c r="O82" i="42"/>
  <c r="O83" i="42"/>
  <c r="O84" i="42"/>
  <c r="O85" i="42"/>
  <c r="O86" i="42"/>
  <c r="O87" i="42"/>
  <c r="O88" i="42"/>
  <c r="O89" i="42"/>
  <c r="O90" i="42"/>
  <c r="O91" i="42"/>
  <c r="O92" i="42"/>
  <c r="O93" i="42"/>
  <c r="O94" i="42"/>
  <c r="O95" i="42"/>
  <c r="O96" i="42"/>
  <c r="O97" i="42"/>
  <c r="O98" i="42"/>
  <c r="O99" i="42"/>
  <c r="O100" i="42"/>
  <c r="O101" i="42"/>
  <c r="O102" i="42"/>
  <c r="O103" i="42"/>
  <c r="O104" i="42"/>
  <c r="O105" i="42"/>
  <c r="O106" i="42"/>
  <c r="O107" i="42"/>
  <c r="O108" i="42"/>
  <c r="O109" i="42"/>
  <c r="O110" i="42"/>
  <c r="O111" i="42"/>
  <c r="O112" i="42"/>
  <c r="O113" i="42"/>
  <c r="O114" i="42"/>
  <c r="O115" i="42"/>
  <c r="O116" i="42"/>
  <c r="O117" i="42"/>
  <c r="O118" i="42"/>
  <c r="O119" i="42"/>
  <c r="O120" i="42"/>
  <c r="O121" i="42"/>
  <c r="O122" i="42"/>
  <c r="O123" i="42"/>
  <c r="O124" i="42"/>
  <c r="O125" i="42"/>
  <c r="O126" i="42"/>
  <c r="O127" i="42"/>
  <c r="O128" i="42"/>
  <c r="O129" i="42"/>
  <c r="O130" i="42"/>
  <c r="O131" i="42"/>
  <c r="O132" i="42"/>
  <c r="O133" i="42"/>
  <c r="O134" i="42"/>
  <c r="O135" i="42"/>
  <c r="O136" i="42"/>
  <c r="O137" i="42"/>
  <c r="O138" i="42"/>
  <c r="O139" i="42"/>
  <c r="O140" i="42"/>
  <c r="O141" i="42"/>
  <c r="O142" i="42"/>
  <c r="O143" i="42"/>
  <c r="O144" i="42"/>
  <c r="O145" i="42"/>
  <c r="O146" i="42"/>
  <c r="O147" i="42"/>
  <c r="O148" i="42"/>
  <c r="O149" i="42"/>
  <c r="O150" i="42"/>
  <c r="O151" i="42"/>
  <c r="O152" i="42"/>
  <c r="O153" i="42"/>
  <c r="O154" i="42"/>
  <c r="O155" i="42"/>
  <c r="O156" i="42"/>
  <c r="O157" i="42"/>
  <c r="O158" i="42"/>
  <c r="O159" i="42"/>
  <c r="O160" i="42"/>
  <c r="O161" i="42"/>
  <c r="O162" i="42"/>
  <c r="O163" i="42"/>
  <c r="O164" i="42"/>
  <c r="O165" i="42"/>
  <c r="O166" i="42"/>
  <c r="O167" i="42"/>
  <c r="O168" i="42"/>
  <c r="O169" i="42"/>
  <c r="O170" i="42"/>
  <c r="O171" i="42"/>
  <c r="O172" i="42"/>
  <c r="O173" i="42"/>
  <c r="O174" i="42"/>
  <c r="O175" i="42"/>
  <c r="O176" i="42"/>
  <c r="O177" i="42"/>
  <c r="O178" i="42"/>
  <c r="O179" i="42"/>
  <c r="O180" i="42"/>
  <c r="O181" i="42"/>
  <c r="O182" i="42"/>
  <c r="O183" i="42"/>
  <c r="O184" i="42"/>
  <c r="O185" i="42"/>
  <c r="O186" i="42"/>
  <c r="O187" i="42"/>
  <c r="O188" i="42"/>
  <c r="O189" i="42"/>
  <c r="O190" i="42"/>
  <c r="O191" i="42"/>
  <c r="O192" i="42"/>
  <c r="O193" i="42"/>
  <c r="O194" i="42"/>
  <c r="O195" i="42"/>
  <c r="O196" i="42"/>
  <c r="O197" i="42"/>
  <c r="O198" i="42"/>
  <c r="O199" i="42"/>
  <c r="O200" i="42"/>
  <c r="O201" i="42"/>
  <c r="O202" i="42"/>
  <c r="O203" i="42"/>
  <c r="O204" i="42"/>
  <c r="O205" i="42"/>
  <c r="O206" i="42"/>
  <c r="O207" i="42"/>
  <c r="O208" i="42"/>
  <c r="O209" i="42"/>
  <c r="O210" i="42"/>
  <c r="O211" i="42"/>
  <c r="O212" i="42"/>
  <c r="J205" i="42"/>
  <c r="J206" i="42" s="1"/>
  <c r="N206" i="42" s="1"/>
  <c r="J207" i="42"/>
  <c r="J208" i="42" s="1"/>
  <c r="N208" i="42" s="1"/>
  <c r="J209" i="42"/>
  <c r="N209" i="42" s="1"/>
  <c r="J210" i="42"/>
  <c r="N210" i="42" s="1"/>
  <c r="J211" i="42"/>
  <c r="J212" i="42" s="1"/>
  <c r="N212" i="42" s="1"/>
  <c r="J21" i="42"/>
  <c r="N21" i="42" s="1"/>
  <c r="J22" i="42"/>
  <c r="J23" i="42" s="1"/>
  <c r="N23" i="42" s="1"/>
  <c r="J24" i="42"/>
  <c r="N24" i="42" s="1"/>
  <c r="J25" i="42"/>
  <c r="N25" i="42" s="1"/>
  <c r="J27" i="42"/>
  <c r="N27" i="42" s="1"/>
  <c r="J28" i="42"/>
  <c r="N28" i="42" s="1"/>
  <c r="J29" i="42"/>
  <c r="N29" i="42" s="1"/>
  <c r="J30" i="42"/>
  <c r="N30" i="42" s="1"/>
  <c r="J31" i="42"/>
  <c r="N31" i="42" s="1"/>
  <c r="J32" i="42"/>
  <c r="J33" i="42" s="1"/>
  <c r="N33" i="42" s="1"/>
  <c r="J34" i="42"/>
  <c r="N34" i="42" s="1"/>
  <c r="J35" i="42"/>
  <c r="N35" i="42" s="1"/>
  <c r="J36" i="42"/>
  <c r="J37" i="42" s="1"/>
  <c r="N37" i="42" s="1"/>
  <c r="J38" i="42"/>
  <c r="N38" i="42" s="1"/>
  <c r="J39" i="42"/>
  <c r="N39" i="42" s="1"/>
  <c r="J41" i="42"/>
  <c r="J42" i="42" s="1"/>
  <c r="J45" i="42"/>
  <c r="N45" i="42" s="1"/>
  <c r="J46" i="42"/>
  <c r="J47" i="42" s="1"/>
  <c r="J48" i="42" s="1"/>
  <c r="N48" i="42" s="1"/>
  <c r="J49" i="42"/>
  <c r="N49" i="42" s="1"/>
  <c r="J50" i="42"/>
  <c r="N50" i="42" s="1"/>
  <c r="J51" i="42"/>
  <c r="N51" i="42" s="1"/>
  <c r="J53" i="42"/>
  <c r="J54" i="42" s="1"/>
  <c r="J56" i="42"/>
  <c r="N56" i="42" s="1"/>
  <c r="J57" i="42"/>
  <c r="N57" i="42" s="1"/>
  <c r="J58" i="42"/>
  <c r="N58" i="42" s="1"/>
  <c r="J59" i="42"/>
  <c r="N59" i="42" s="1"/>
  <c r="J61" i="42"/>
  <c r="J62" i="42" s="1"/>
  <c r="N62" i="42" s="1"/>
  <c r="J63" i="42"/>
  <c r="N63" i="42" s="1"/>
  <c r="J64" i="42"/>
  <c r="J65" i="42" s="1"/>
  <c r="J66" i="42" s="1"/>
  <c r="N66" i="42" s="1"/>
  <c r="J67" i="42"/>
  <c r="N67" i="42" s="1"/>
  <c r="J68" i="42"/>
  <c r="N68" i="42" s="1"/>
  <c r="J69" i="42"/>
  <c r="N69" i="42" s="1"/>
  <c r="J70" i="42"/>
  <c r="N70" i="42" s="1"/>
  <c r="J71" i="42"/>
  <c r="N71" i="42" s="1"/>
  <c r="J73" i="42"/>
  <c r="N73" i="42" s="1"/>
  <c r="J74" i="42"/>
  <c r="J75" i="42" s="1"/>
  <c r="J76" i="42" s="1"/>
  <c r="N76" i="42" s="1"/>
  <c r="J77" i="42"/>
  <c r="N77" i="42" s="1"/>
  <c r="J78" i="42"/>
  <c r="J79" i="42" s="1"/>
  <c r="N79" i="42" s="1"/>
  <c r="J80" i="42"/>
  <c r="N80" i="42" s="1"/>
  <c r="J81" i="42"/>
  <c r="J82" i="42" s="1"/>
  <c r="J83" i="42" s="1"/>
  <c r="N83" i="42" s="1"/>
  <c r="J84" i="42"/>
  <c r="N84" i="42" s="1"/>
  <c r="J85" i="42"/>
  <c r="N85" i="42" s="1"/>
  <c r="J86" i="42"/>
  <c r="N86" i="42" s="1"/>
  <c r="J87" i="42"/>
  <c r="N87" i="42" s="1"/>
  <c r="J89" i="42"/>
  <c r="N89" i="42" s="1"/>
  <c r="J90" i="42"/>
  <c r="N90" i="42" s="1"/>
  <c r="J91" i="42"/>
  <c r="N91" i="42" s="1"/>
  <c r="J93" i="42"/>
  <c r="J94" i="42" s="1"/>
  <c r="N94" i="42" s="1"/>
  <c r="J95" i="42"/>
  <c r="N95" i="42" s="1"/>
  <c r="J96" i="42"/>
  <c r="J97" i="42" s="1"/>
  <c r="N97" i="42" s="1"/>
  <c r="J98" i="42"/>
  <c r="J99" i="42" s="1"/>
  <c r="N99" i="42" s="1"/>
  <c r="J100" i="42"/>
  <c r="J101" i="42" s="1"/>
  <c r="N101" i="42" s="1"/>
  <c r="J102" i="42"/>
  <c r="J103" i="42" s="1"/>
  <c r="J104" i="42" s="1"/>
  <c r="N104" i="42" s="1"/>
  <c r="J105" i="42"/>
  <c r="J106" i="42" s="1"/>
  <c r="N106" i="42" s="1"/>
  <c r="J107" i="42"/>
  <c r="N107" i="42" s="1"/>
  <c r="J108" i="42"/>
  <c r="N108" i="42" s="1"/>
  <c r="J109" i="42"/>
  <c r="J110" i="42" s="1"/>
  <c r="N110" i="42" s="1"/>
  <c r="J111" i="42"/>
  <c r="N111" i="42" s="1"/>
  <c r="J112" i="42"/>
  <c r="J113" i="42" s="1"/>
  <c r="J114" i="42" s="1"/>
  <c r="N114" i="42" s="1"/>
  <c r="J115" i="42"/>
  <c r="N115" i="42" s="1"/>
  <c r="J118" i="42"/>
  <c r="J119" i="42" s="1"/>
  <c r="N119" i="42" s="1"/>
  <c r="J120" i="42"/>
  <c r="N120" i="42" s="1"/>
  <c r="J121" i="42"/>
  <c r="J122" i="42" s="1"/>
  <c r="N122" i="42" s="1"/>
  <c r="J123" i="42"/>
  <c r="N123" i="42" s="1"/>
  <c r="J124" i="42"/>
  <c r="J125" i="42" s="1"/>
  <c r="N125" i="42" s="1"/>
  <c r="J126" i="42"/>
  <c r="N126" i="42" s="1"/>
  <c r="J127" i="42"/>
  <c r="N127" i="42" s="1"/>
  <c r="J129" i="42"/>
  <c r="N129" i="42" s="1"/>
  <c r="J130" i="42"/>
  <c r="J131" i="42" s="1"/>
  <c r="J132" i="42" s="1"/>
  <c r="N132" i="42" s="1"/>
  <c r="J133" i="42"/>
  <c r="N133" i="42" s="1"/>
  <c r="J134" i="42"/>
  <c r="N134" i="42" s="1"/>
  <c r="J135" i="42"/>
  <c r="N135" i="42" s="1"/>
  <c r="J136" i="42"/>
  <c r="N136" i="42" s="1"/>
  <c r="J137" i="42"/>
  <c r="J138" i="42" s="1"/>
  <c r="N138" i="42" s="1"/>
  <c r="J139" i="42"/>
  <c r="N139" i="42" s="1"/>
  <c r="J141" i="42"/>
  <c r="J142" i="42" s="1"/>
  <c r="N142" i="42" s="1"/>
  <c r="J143" i="42"/>
  <c r="N143" i="42" s="1"/>
  <c r="J144" i="42"/>
  <c r="N144" i="42" s="1"/>
  <c r="J145" i="42"/>
  <c r="N145" i="42" s="1"/>
  <c r="J146" i="42"/>
  <c r="N146" i="42" s="1"/>
  <c r="J147" i="42"/>
  <c r="J148" i="42" s="1"/>
  <c r="J151" i="42"/>
  <c r="N151" i="42" s="1"/>
  <c r="J152" i="42"/>
  <c r="J153" i="42" s="1"/>
  <c r="N153" i="42" s="1"/>
  <c r="J154" i="42"/>
  <c r="N154" i="42" s="1"/>
  <c r="J155" i="42"/>
  <c r="N155" i="42" s="1"/>
  <c r="J157" i="42"/>
  <c r="N157" i="42" s="1"/>
  <c r="J158" i="42"/>
  <c r="N158" i="42" s="1"/>
  <c r="J159" i="42"/>
  <c r="N159" i="42" s="1"/>
  <c r="J161" i="42"/>
  <c r="N161" i="42" s="1"/>
  <c r="J162" i="42"/>
  <c r="N162" i="42" s="1"/>
  <c r="J163" i="42"/>
  <c r="N163" i="42" s="1"/>
  <c r="J164" i="42"/>
  <c r="N164" i="42" s="1"/>
  <c r="J165" i="42"/>
  <c r="N165" i="42" s="1"/>
  <c r="J166" i="42"/>
  <c r="N166" i="42" s="1"/>
  <c r="J168" i="42"/>
  <c r="N168" i="42" s="1"/>
  <c r="J169" i="42"/>
  <c r="N169" i="42" s="1"/>
  <c r="J170" i="42"/>
  <c r="N170" i="42" s="1"/>
  <c r="J171" i="42"/>
  <c r="N171" i="42" s="1"/>
  <c r="J173" i="42"/>
  <c r="J174" i="42" s="1"/>
  <c r="N174" i="42" s="1"/>
  <c r="J175" i="42"/>
  <c r="J176" i="42" s="1"/>
  <c r="N176" i="42" s="1"/>
  <c r="J177" i="42"/>
  <c r="J178" i="42" s="1"/>
  <c r="N178" i="42" s="1"/>
  <c r="J179" i="42"/>
  <c r="N179" i="42" s="1"/>
  <c r="J181" i="42"/>
  <c r="J182" i="42" s="1"/>
  <c r="N182" i="42" s="1"/>
  <c r="J183" i="42"/>
  <c r="N183" i="42" s="1"/>
  <c r="J184" i="42"/>
  <c r="N184" i="42" s="1"/>
  <c r="J185" i="42"/>
  <c r="N185" i="42" s="1"/>
  <c r="J186" i="42"/>
  <c r="N186" i="42" s="1"/>
  <c r="J187" i="42"/>
  <c r="N187" i="42" s="1"/>
  <c r="J188" i="42"/>
  <c r="N188" i="42" s="1"/>
  <c r="J189" i="42"/>
  <c r="J190" i="42" s="1"/>
  <c r="J191" i="42" s="1"/>
  <c r="J192" i="42" s="1"/>
  <c r="N192" i="42" s="1"/>
  <c r="J193" i="42"/>
  <c r="J194" i="42" s="1"/>
  <c r="J195" i="42" s="1"/>
  <c r="N195" i="42" s="1"/>
  <c r="J196" i="42"/>
  <c r="N196" i="42" s="1"/>
  <c r="J197" i="42"/>
  <c r="N197" i="42" s="1"/>
  <c r="J198" i="42"/>
  <c r="N198" i="42" s="1"/>
  <c r="J199" i="42"/>
  <c r="N199" i="42" s="1"/>
  <c r="J201" i="42"/>
  <c r="N201" i="42" s="1"/>
  <c r="J202" i="42"/>
  <c r="J203" i="42" s="1"/>
  <c r="J204" i="42" s="1"/>
  <c r="N204" i="42" s="1"/>
  <c r="O205" i="27" l="1"/>
  <c r="P205" i="58"/>
  <c r="O201" i="27"/>
  <c r="P201" i="58"/>
  <c r="O193" i="27"/>
  <c r="P193" i="58"/>
  <c r="O185" i="27"/>
  <c r="P185" i="58"/>
  <c r="O181" i="27"/>
  <c r="P181" i="58"/>
  <c r="O173" i="27"/>
  <c r="P173" i="58"/>
  <c r="O169" i="27"/>
  <c r="P169" i="58"/>
  <c r="O161" i="27"/>
  <c r="P161" i="58"/>
  <c r="O157" i="27"/>
  <c r="P157" i="58"/>
  <c r="O149" i="27"/>
  <c r="P149" i="58"/>
  <c r="O141" i="27"/>
  <c r="P141" i="58"/>
  <c r="O133" i="27"/>
  <c r="P133" i="58"/>
  <c r="O129" i="27"/>
  <c r="P129" i="58"/>
  <c r="O121" i="27"/>
  <c r="P121" i="58"/>
  <c r="O113" i="27"/>
  <c r="P113" i="58"/>
  <c r="O109" i="27"/>
  <c r="P109" i="58"/>
  <c r="O101" i="27"/>
  <c r="P101" i="58"/>
  <c r="O97" i="27"/>
  <c r="P97" i="58"/>
  <c r="O93" i="27"/>
  <c r="P93" i="58"/>
  <c r="O89" i="27"/>
  <c r="P89" i="58"/>
  <c r="O85" i="27"/>
  <c r="P85" i="58"/>
  <c r="O81" i="27"/>
  <c r="P81" i="58"/>
  <c r="O73" i="27"/>
  <c r="P73" i="58"/>
  <c r="O69" i="27"/>
  <c r="P69" i="58"/>
  <c r="O65" i="27"/>
  <c r="P65" i="58"/>
  <c r="O61" i="27"/>
  <c r="P61" i="58"/>
  <c r="O57" i="27"/>
  <c r="P57" i="58"/>
  <c r="O53" i="27"/>
  <c r="P53" i="58"/>
  <c r="O49" i="27"/>
  <c r="P49" i="58"/>
  <c r="O45" i="27"/>
  <c r="P45" i="58"/>
  <c r="O41" i="27"/>
  <c r="P41" i="58"/>
  <c r="O37" i="27"/>
  <c r="P37" i="58"/>
  <c r="O33" i="27"/>
  <c r="P33" i="58"/>
  <c r="O29" i="27"/>
  <c r="P29" i="58"/>
  <c r="O25" i="27"/>
  <c r="P25" i="58"/>
  <c r="O21" i="27"/>
  <c r="P21" i="58"/>
  <c r="O212" i="27"/>
  <c r="P212" i="58"/>
  <c r="O208" i="27"/>
  <c r="P208" i="58"/>
  <c r="O204" i="27"/>
  <c r="P204" i="58"/>
  <c r="O200" i="27"/>
  <c r="P200" i="58"/>
  <c r="O196" i="27"/>
  <c r="P196" i="58"/>
  <c r="O192" i="27"/>
  <c r="P192" i="58"/>
  <c r="O188" i="27"/>
  <c r="P188" i="58"/>
  <c r="O184" i="27"/>
  <c r="P184" i="58"/>
  <c r="O180" i="27"/>
  <c r="P180" i="58"/>
  <c r="O176" i="27"/>
  <c r="P176" i="58"/>
  <c r="O172" i="27"/>
  <c r="P172" i="58"/>
  <c r="O168" i="27"/>
  <c r="P168" i="58"/>
  <c r="O164" i="27"/>
  <c r="P164" i="58"/>
  <c r="O160" i="27"/>
  <c r="P160" i="58"/>
  <c r="O156" i="27"/>
  <c r="P156" i="58"/>
  <c r="O152" i="27"/>
  <c r="P152" i="58"/>
  <c r="O148" i="27"/>
  <c r="P148" i="58"/>
  <c r="O144" i="27"/>
  <c r="P144" i="58"/>
  <c r="O140" i="27"/>
  <c r="P140" i="58"/>
  <c r="O136" i="27"/>
  <c r="P136" i="58"/>
  <c r="O132" i="27"/>
  <c r="P132" i="58"/>
  <c r="O128" i="27"/>
  <c r="P128" i="58"/>
  <c r="O124" i="27"/>
  <c r="P124" i="58"/>
  <c r="O120" i="27"/>
  <c r="P120" i="58"/>
  <c r="O116" i="27"/>
  <c r="P116" i="58"/>
  <c r="O112" i="27"/>
  <c r="P112" i="58"/>
  <c r="O108" i="27"/>
  <c r="P108" i="58"/>
  <c r="O104" i="27"/>
  <c r="P104" i="58"/>
  <c r="O100" i="27"/>
  <c r="P100" i="58"/>
  <c r="O96" i="27"/>
  <c r="P96" i="58"/>
  <c r="O92" i="27"/>
  <c r="P92" i="58"/>
  <c r="O88" i="27"/>
  <c r="P88" i="58"/>
  <c r="O84" i="27"/>
  <c r="P84" i="58"/>
  <c r="O80" i="27"/>
  <c r="P80" i="58"/>
  <c r="O76" i="27"/>
  <c r="P76" i="58"/>
  <c r="O72" i="27"/>
  <c r="P72" i="58"/>
  <c r="O68" i="27"/>
  <c r="P68" i="58"/>
  <c r="O64" i="27"/>
  <c r="P64" i="58"/>
  <c r="O60" i="27"/>
  <c r="P60" i="58"/>
  <c r="O56" i="27"/>
  <c r="P56" i="58"/>
  <c r="O52" i="27"/>
  <c r="P52" i="58"/>
  <c r="O48" i="27"/>
  <c r="P48" i="58"/>
  <c r="O44" i="27"/>
  <c r="P44" i="58"/>
  <c r="O40" i="27"/>
  <c r="P40" i="58"/>
  <c r="O36" i="27"/>
  <c r="P36" i="58"/>
  <c r="O32" i="27"/>
  <c r="P32" i="58"/>
  <c r="O28" i="27"/>
  <c r="P28" i="58"/>
  <c r="O24" i="27"/>
  <c r="P24" i="58"/>
  <c r="O209" i="27"/>
  <c r="P209" i="58"/>
  <c r="O197" i="27"/>
  <c r="P197" i="58"/>
  <c r="O189" i="27"/>
  <c r="P189" i="58"/>
  <c r="O177" i="27"/>
  <c r="P177" i="58"/>
  <c r="O165" i="27"/>
  <c r="P165" i="58"/>
  <c r="O153" i="27"/>
  <c r="P153" i="58"/>
  <c r="O145" i="27"/>
  <c r="P145" i="58"/>
  <c r="O137" i="27"/>
  <c r="P137" i="58"/>
  <c r="O125" i="27"/>
  <c r="P125" i="58"/>
  <c r="O117" i="27"/>
  <c r="P117" i="58"/>
  <c r="O105" i="27"/>
  <c r="P105" i="58"/>
  <c r="O77" i="27"/>
  <c r="P77" i="58"/>
  <c r="O211" i="27"/>
  <c r="P211" i="58"/>
  <c r="O207" i="27"/>
  <c r="P207" i="58"/>
  <c r="O203" i="27"/>
  <c r="P203" i="58"/>
  <c r="O199" i="27"/>
  <c r="P199" i="58"/>
  <c r="O195" i="27"/>
  <c r="P195" i="58"/>
  <c r="O191" i="27"/>
  <c r="P191" i="58"/>
  <c r="O187" i="27"/>
  <c r="P187" i="58"/>
  <c r="O183" i="27"/>
  <c r="P183" i="58"/>
  <c r="O179" i="27"/>
  <c r="P179" i="58"/>
  <c r="O175" i="27"/>
  <c r="P175" i="58"/>
  <c r="O171" i="27"/>
  <c r="P171" i="58"/>
  <c r="O167" i="27"/>
  <c r="P167" i="58"/>
  <c r="O163" i="27"/>
  <c r="P163" i="58"/>
  <c r="O159" i="27"/>
  <c r="P159" i="58"/>
  <c r="O155" i="27"/>
  <c r="P155" i="58"/>
  <c r="O151" i="27"/>
  <c r="P151" i="58"/>
  <c r="O147" i="27"/>
  <c r="P147" i="58"/>
  <c r="O143" i="27"/>
  <c r="P143" i="58"/>
  <c r="O139" i="27"/>
  <c r="P139" i="58"/>
  <c r="O135" i="27"/>
  <c r="P135" i="58"/>
  <c r="O131" i="27"/>
  <c r="P131" i="58"/>
  <c r="O127" i="27"/>
  <c r="P127" i="58"/>
  <c r="O123" i="27"/>
  <c r="P123" i="58"/>
  <c r="O119" i="27"/>
  <c r="P119" i="58"/>
  <c r="O115" i="27"/>
  <c r="P115" i="58"/>
  <c r="O111" i="27"/>
  <c r="P111" i="58"/>
  <c r="O107" i="27"/>
  <c r="P107" i="58"/>
  <c r="O103" i="27"/>
  <c r="P103" i="58"/>
  <c r="O99" i="27"/>
  <c r="P99" i="58"/>
  <c r="O95" i="27"/>
  <c r="P95" i="58"/>
  <c r="O91" i="27"/>
  <c r="P91" i="58"/>
  <c r="O87" i="27"/>
  <c r="P87" i="58"/>
  <c r="O83" i="27"/>
  <c r="P83" i="58"/>
  <c r="O79" i="27"/>
  <c r="P79" i="58"/>
  <c r="O75" i="27"/>
  <c r="P75" i="58"/>
  <c r="O71" i="27"/>
  <c r="P71" i="58"/>
  <c r="O67" i="27"/>
  <c r="P67" i="58"/>
  <c r="O63" i="27"/>
  <c r="P63" i="58"/>
  <c r="O59" i="27"/>
  <c r="P59" i="58"/>
  <c r="O55" i="27"/>
  <c r="P55" i="58"/>
  <c r="O51" i="27"/>
  <c r="P51" i="58"/>
  <c r="O47" i="27"/>
  <c r="P47" i="58"/>
  <c r="O43" i="27"/>
  <c r="P43" i="58"/>
  <c r="O39" i="27"/>
  <c r="P39" i="58"/>
  <c r="O35" i="27"/>
  <c r="P35" i="58"/>
  <c r="O31" i="27"/>
  <c r="P31" i="58"/>
  <c r="O27" i="27"/>
  <c r="P27" i="58"/>
  <c r="O23" i="27"/>
  <c r="P23" i="58"/>
  <c r="O210" i="27"/>
  <c r="P210" i="58"/>
  <c r="O206" i="27"/>
  <c r="P206" i="58"/>
  <c r="O202" i="27"/>
  <c r="P202" i="58"/>
  <c r="O198" i="27"/>
  <c r="P198" i="58"/>
  <c r="O194" i="27"/>
  <c r="P194" i="58"/>
  <c r="O190" i="27"/>
  <c r="P190" i="58"/>
  <c r="O186" i="27"/>
  <c r="P186" i="58"/>
  <c r="O182" i="27"/>
  <c r="P182" i="58"/>
  <c r="O178" i="27"/>
  <c r="P178" i="58"/>
  <c r="O174" i="27"/>
  <c r="P174" i="58"/>
  <c r="O170" i="27"/>
  <c r="P170" i="58"/>
  <c r="O166" i="27"/>
  <c r="P166" i="58"/>
  <c r="O162" i="27"/>
  <c r="P162" i="58"/>
  <c r="O158" i="27"/>
  <c r="P158" i="58"/>
  <c r="O154" i="27"/>
  <c r="P154" i="58"/>
  <c r="O150" i="27"/>
  <c r="P150" i="58"/>
  <c r="O146" i="27"/>
  <c r="P146" i="58"/>
  <c r="O142" i="27"/>
  <c r="P142" i="58"/>
  <c r="O138" i="27"/>
  <c r="P138" i="58"/>
  <c r="O134" i="27"/>
  <c r="P134" i="58"/>
  <c r="O130" i="27"/>
  <c r="P130" i="58"/>
  <c r="O126" i="27"/>
  <c r="P126" i="58"/>
  <c r="O122" i="27"/>
  <c r="P122" i="58"/>
  <c r="O118" i="27"/>
  <c r="P118" i="58"/>
  <c r="O114" i="27"/>
  <c r="P114" i="58"/>
  <c r="O110" i="27"/>
  <c r="P110" i="58"/>
  <c r="O106" i="27"/>
  <c r="P106" i="58"/>
  <c r="O102" i="27"/>
  <c r="P102" i="58"/>
  <c r="O98" i="27"/>
  <c r="P98" i="58"/>
  <c r="O94" i="27"/>
  <c r="P94" i="58"/>
  <c r="O90" i="27"/>
  <c r="P90" i="58"/>
  <c r="O86" i="27"/>
  <c r="P86" i="58"/>
  <c r="O82" i="27"/>
  <c r="P82" i="58"/>
  <c r="O78" i="27"/>
  <c r="P78" i="58"/>
  <c r="O74" i="27"/>
  <c r="P74" i="58"/>
  <c r="O70" i="27"/>
  <c r="P70" i="58"/>
  <c r="O66" i="27"/>
  <c r="P66" i="58"/>
  <c r="O62" i="27"/>
  <c r="P62" i="58"/>
  <c r="O58" i="27"/>
  <c r="P58" i="58"/>
  <c r="O54" i="27"/>
  <c r="P54" i="58"/>
  <c r="O50" i="27"/>
  <c r="P50" i="58"/>
  <c r="O46" i="27"/>
  <c r="P46" i="58"/>
  <c r="O42" i="27"/>
  <c r="P42" i="58"/>
  <c r="O38" i="27"/>
  <c r="P38" i="58"/>
  <c r="O34" i="27"/>
  <c r="P34" i="58"/>
  <c r="O30" i="27"/>
  <c r="P30" i="58"/>
  <c r="O26" i="27"/>
  <c r="P26" i="58"/>
  <c r="O22" i="27"/>
  <c r="P22" i="58"/>
  <c r="N113" i="42"/>
  <c r="N105" i="42"/>
  <c r="J52" i="42"/>
  <c r="N52" i="42" s="1"/>
  <c r="N173" i="42"/>
  <c r="N177" i="42"/>
  <c r="N137" i="42"/>
  <c r="N93" i="42"/>
  <c r="J180" i="42"/>
  <c r="N180" i="42" s="1"/>
  <c r="J72" i="42"/>
  <c r="N72" i="42" s="1"/>
  <c r="N205" i="42"/>
  <c r="N193" i="42"/>
  <c r="N124" i="42"/>
  <c r="N61" i="42"/>
  <c r="N65" i="42"/>
  <c r="J128" i="42"/>
  <c r="N128" i="42" s="1"/>
  <c r="J116" i="42"/>
  <c r="J117" i="42" s="1"/>
  <c r="N117" i="42" s="1"/>
  <c r="J40" i="42"/>
  <c r="N40" i="42" s="1"/>
  <c r="J26" i="42"/>
  <c r="N26" i="42" s="1"/>
  <c r="N181" i="42"/>
  <c r="N141" i="42"/>
  <c r="N121" i="42"/>
  <c r="N81" i="42"/>
  <c r="J149" i="42"/>
  <c r="N148" i="42"/>
  <c r="J43" i="42"/>
  <c r="N42" i="42"/>
  <c r="J55" i="42"/>
  <c r="N55" i="42" s="1"/>
  <c r="N54" i="42"/>
  <c r="N189" i="42"/>
  <c r="N152" i="42"/>
  <c r="N112" i="42"/>
  <c r="N100" i="42"/>
  <c r="N96" i="42"/>
  <c r="N64" i="42"/>
  <c r="N36" i="42"/>
  <c r="N32" i="42"/>
  <c r="N109" i="42"/>
  <c r="J200" i="42"/>
  <c r="N200" i="42" s="1"/>
  <c r="J172" i="42"/>
  <c r="N172" i="42" s="1"/>
  <c r="J160" i="42"/>
  <c r="N160" i="42" s="1"/>
  <c r="J156" i="42"/>
  <c r="N156" i="42" s="1"/>
  <c r="J140" i="42"/>
  <c r="N140" i="42" s="1"/>
  <c r="J92" i="42"/>
  <c r="N92" i="42" s="1"/>
  <c r="J88" i="42"/>
  <c r="N88" i="42" s="1"/>
  <c r="J60" i="42"/>
  <c r="N60" i="42" s="1"/>
  <c r="N211" i="42"/>
  <c r="N207" i="42"/>
  <c r="N203" i="42"/>
  <c r="N191" i="42"/>
  <c r="N175" i="42"/>
  <c r="N147" i="42"/>
  <c r="N131" i="42"/>
  <c r="N103" i="42"/>
  <c r="N75" i="42"/>
  <c r="N47" i="42"/>
  <c r="N53" i="42"/>
  <c r="N41" i="42"/>
  <c r="J167" i="42"/>
  <c r="N167" i="42" s="1"/>
  <c r="N202" i="42"/>
  <c r="N194" i="42"/>
  <c r="N190" i="42"/>
  <c r="N130" i="42"/>
  <c r="N118" i="42"/>
  <c r="N102" i="42"/>
  <c r="N98" i="42"/>
  <c r="N82" i="42"/>
  <c r="N78" i="42"/>
  <c r="N74" i="42"/>
  <c r="N46" i="42"/>
  <c r="N22" i="42"/>
  <c r="N116" i="42" l="1"/>
  <c r="J44" i="42"/>
  <c r="N44" i="42" s="1"/>
  <c r="N43" i="42"/>
  <c r="J150" i="42"/>
  <c r="N150" i="42" s="1"/>
  <c r="N149" i="42"/>
  <c r="A85" i="65"/>
  <c r="B85" i="65"/>
  <c r="C85" i="65"/>
  <c r="D85" i="65"/>
  <c r="E85" i="65"/>
  <c r="AC163" i="9" l="1"/>
  <c r="AD163" i="9" s="1"/>
  <c r="AC164" i="9"/>
  <c r="AD164" i="9" s="1"/>
  <c r="AC165" i="9"/>
  <c r="AD165" i="9" s="1"/>
  <c r="AC166" i="9"/>
  <c r="AD166" i="9" s="1"/>
  <c r="AC167" i="9"/>
  <c r="AD167" i="9" s="1"/>
  <c r="AC168" i="9"/>
  <c r="AD168" i="9" s="1"/>
  <c r="AC169" i="9"/>
  <c r="AD169" i="9" s="1"/>
  <c r="AC170" i="9"/>
  <c r="AD170" i="9" s="1"/>
  <c r="AC171" i="9"/>
  <c r="AD171" i="9" s="1"/>
  <c r="AC172" i="9"/>
  <c r="AD172" i="9" s="1"/>
  <c r="AC173" i="9"/>
  <c r="AD173" i="9" s="1"/>
  <c r="AC174" i="9"/>
  <c r="AD174" i="9" s="1"/>
  <c r="AC175" i="9"/>
  <c r="AD175" i="9" s="1"/>
  <c r="AC176" i="9"/>
  <c r="AD176" i="9" s="1"/>
  <c r="AC177" i="9"/>
  <c r="AD177" i="9" s="1"/>
  <c r="N177" i="9"/>
  <c r="J177" i="9"/>
  <c r="I177" i="9"/>
  <c r="E177" i="9"/>
  <c r="D177" i="9"/>
  <c r="E1534" i="65"/>
  <c r="E1533" i="65"/>
  <c r="D1549" i="65"/>
  <c r="D1548" i="65"/>
  <c r="D1547" i="65"/>
  <c r="D1546" i="65"/>
  <c r="D1545" i="65"/>
  <c r="D1544" i="65"/>
  <c r="D1543" i="65"/>
  <c r="D1542" i="65"/>
  <c r="D1541" i="65"/>
  <c r="D1540" i="65"/>
  <c r="D1539" i="65"/>
  <c r="D1538" i="65"/>
  <c r="D1537" i="65"/>
  <c r="D1536" i="65"/>
  <c r="D1535" i="65"/>
  <c r="D1534" i="65"/>
  <c r="D1533" i="65"/>
  <c r="D1532" i="65"/>
  <c r="D1531" i="65"/>
  <c r="D1530" i="65"/>
  <c r="D1529" i="65"/>
  <c r="D1528" i="65"/>
  <c r="D1527" i="65"/>
  <c r="D1526" i="65"/>
  <c r="D1525" i="65"/>
  <c r="D1524" i="65"/>
  <c r="D1523" i="65"/>
  <c r="C1549" i="65"/>
  <c r="C1548" i="65"/>
  <c r="C1547" i="65"/>
  <c r="C1546" i="65"/>
  <c r="C1545" i="65"/>
  <c r="C1544" i="65"/>
  <c r="C1543" i="65"/>
  <c r="C1542" i="65"/>
  <c r="C1541" i="65"/>
  <c r="C1540" i="65"/>
  <c r="C1539" i="65"/>
  <c r="C1538" i="65"/>
  <c r="C1537" i="65"/>
  <c r="C1536" i="65"/>
  <c r="C1535" i="65"/>
  <c r="B1549" i="65"/>
  <c r="B1548" i="65"/>
  <c r="B1547" i="65"/>
  <c r="B1546" i="65"/>
  <c r="B1545" i="65"/>
  <c r="B1544" i="65"/>
  <c r="B1543" i="65"/>
  <c r="B1542" i="65"/>
  <c r="B1541" i="65"/>
  <c r="B1540" i="65"/>
  <c r="B1539" i="65"/>
  <c r="B1538" i="65"/>
  <c r="B1537" i="65"/>
  <c r="B1536" i="65"/>
  <c r="B1535" i="65"/>
  <c r="B1534" i="65"/>
  <c r="B1533" i="65"/>
  <c r="B1532" i="65"/>
  <c r="B1531" i="65"/>
  <c r="B1530" i="65"/>
  <c r="B1529" i="65"/>
  <c r="B1528" i="65"/>
  <c r="B1527" i="65"/>
  <c r="B1526" i="65"/>
  <c r="B1525" i="65"/>
  <c r="B1524" i="65"/>
  <c r="B1523" i="65"/>
  <c r="A1549" i="65"/>
  <c r="A1548" i="65"/>
  <c r="A1547" i="65"/>
  <c r="A1546" i="65"/>
  <c r="A1545" i="65"/>
  <c r="A1544" i="65"/>
  <c r="A1543" i="65"/>
  <c r="A1542" i="65"/>
  <c r="A1541" i="65"/>
  <c r="A1540" i="65"/>
  <c r="A1539" i="65"/>
  <c r="A1538" i="65"/>
  <c r="A1537" i="65"/>
  <c r="A1536" i="65"/>
  <c r="A1535" i="65"/>
  <c r="A1534" i="65"/>
  <c r="A1533" i="65"/>
  <c r="A1532" i="65"/>
  <c r="A1531" i="65"/>
  <c r="A1530" i="65"/>
  <c r="A1529" i="65"/>
  <c r="A1528" i="65"/>
  <c r="A1527" i="65"/>
  <c r="I176" i="9"/>
  <c r="I175" i="9"/>
  <c r="I174" i="9"/>
  <c r="I173" i="9"/>
  <c r="I172" i="9"/>
  <c r="I171" i="9"/>
  <c r="I170" i="9"/>
  <c r="I169" i="9"/>
  <c r="I168" i="9"/>
  <c r="I167" i="9"/>
  <c r="I166" i="9"/>
  <c r="J176" i="9"/>
  <c r="J175" i="9"/>
  <c r="J174" i="9"/>
  <c r="J173" i="9"/>
  <c r="J172" i="9"/>
  <c r="J171" i="9"/>
  <c r="J170" i="9"/>
  <c r="J169" i="9"/>
  <c r="J168" i="9"/>
  <c r="J167" i="9"/>
  <c r="J166" i="9"/>
  <c r="J165" i="9"/>
  <c r="I165" i="9"/>
  <c r="N176" i="9"/>
  <c r="N175" i="9"/>
  <c r="N174" i="9"/>
  <c r="N173" i="9"/>
  <c r="N172" i="9"/>
  <c r="N171" i="9"/>
  <c r="N170" i="9"/>
  <c r="N169" i="9"/>
  <c r="N168" i="9"/>
  <c r="N167" i="9"/>
  <c r="N166" i="9"/>
  <c r="N165" i="9"/>
  <c r="E176" i="9"/>
  <c r="E175" i="9"/>
  <c r="E174" i="9"/>
  <c r="E173" i="9"/>
  <c r="E172" i="9"/>
  <c r="E171" i="9"/>
  <c r="E170" i="9"/>
  <c r="E169" i="9"/>
  <c r="E168" i="9"/>
  <c r="E167" i="9"/>
  <c r="E166" i="9"/>
  <c r="E165" i="9"/>
  <c r="D176" i="9"/>
  <c r="C1534" i="65" s="1"/>
  <c r="D175" i="9"/>
  <c r="C1533" i="65" s="1"/>
  <c r="D174" i="9"/>
  <c r="C1532" i="65" s="1"/>
  <c r="D173" i="9"/>
  <c r="C1531" i="65" s="1"/>
  <c r="D172" i="9"/>
  <c r="C1530" i="65" s="1"/>
  <c r="D171" i="9"/>
  <c r="C1529" i="65" s="1"/>
  <c r="D170" i="9"/>
  <c r="C1528" i="65" s="1"/>
  <c r="D169" i="9"/>
  <c r="C1527" i="65" s="1"/>
  <c r="D168" i="9"/>
  <c r="C1526" i="65" s="1"/>
  <c r="D167" i="9"/>
  <c r="C1525" i="65" s="1"/>
  <c r="D166" i="9"/>
  <c r="C1524" i="65" s="1"/>
  <c r="D165" i="9"/>
  <c r="C1523" i="65" s="1"/>
  <c r="E1527" i="65"/>
  <c r="E1528" i="65"/>
  <c r="E1529" i="65"/>
  <c r="E1530" i="65"/>
  <c r="E1531" i="65"/>
  <c r="E1532" i="65"/>
  <c r="D1522" i="65"/>
  <c r="B1522" i="65"/>
  <c r="N164" i="9"/>
  <c r="J164" i="9"/>
  <c r="I164" i="9"/>
  <c r="D164" i="9"/>
  <c r="C1522" i="65" s="1"/>
  <c r="E164" i="9"/>
  <c r="D1521" i="65"/>
  <c r="B1521" i="65"/>
  <c r="A1521" i="65"/>
  <c r="N163" i="9"/>
  <c r="J163" i="9"/>
  <c r="I163" i="9"/>
  <c r="E163" i="9"/>
  <c r="D163" i="9"/>
  <c r="C1521" i="65" s="1"/>
  <c r="L16" i="62"/>
  <c r="L15" i="62"/>
  <c r="L9" i="62"/>
  <c r="L6" i="62"/>
  <c r="L5" i="62"/>
  <c r="O103" i="13" l="1"/>
  <c r="O34" i="6"/>
  <c r="O35" i="6"/>
  <c r="O36" i="6"/>
  <c r="O37" i="6"/>
  <c r="O38" i="6"/>
  <c r="O39" i="6"/>
  <c r="O40" i="6"/>
  <c r="O41" i="6"/>
  <c r="O42" i="6"/>
  <c r="O43" i="6"/>
  <c r="O44" i="6"/>
  <c r="O45" i="6"/>
  <c r="O46" i="6"/>
  <c r="O47" i="6"/>
  <c r="O48" i="6"/>
  <c r="O49" i="6"/>
  <c r="O50" i="6"/>
  <c r="C34" i="6"/>
  <c r="C35" i="6"/>
  <c r="C36" i="6"/>
  <c r="C37" i="6"/>
  <c r="C38" i="6"/>
  <c r="C39" i="6"/>
  <c r="C40" i="6"/>
  <c r="C41" i="6"/>
  <c r="C42" i="6"/>
  <c r="C43" i="6"/>
  <c r="C44" i="6"/>
  <c r="C45" i="6"/>
  <c r="C46" i="6"/>
  <c r="C47" i="6"/>
  <c r="C48" i="6"/>
  <c r="C49" i="6"/>
  <c r="C50" i="6"/>
  <c r="O167" i="22"/>
  <c r="O168" i="22"/>
  <c r="O169" i="22"/>
  <c r="O170" i="22"/>
  <c r="O171" i="22"/>
  <c r="O172" i="22"/>
  <c r="O173" i="22"/>
  <c r="O174" i="22"/>
  <c r="O175" i="22"/>
  <c r="O176" i="22"/>
  <c r="O177" i="22"/>
  <c r="O178" i="22"/>
  <c r="O179" i="22"/>
  <c r="O180" i="22"/>
  <c r="O181" i="22"/>
  <c r="O182" i="22"/>
  <c r="O183" i="22"/>
  <c r="O184" i="22"/>
  <c r="O185" i="22"/>
  <c r="O186" i="22"/>
  <c r="O187" i="22"/>
  <c r="O188" i="22"/>
  <c r="O189" i="22"/>
  <c r="O190" i="22"/>
  <c r="O191" i="22"/>
  <c r="O192" i="22"/>
  <c r="O193" i="22"/>
  <c r="O194" i="22"/>
  <c r="O195" i="22"/>
  <c r="O196" i="22"/>
  <c r="O197" i="22"/>
  <c r="O198" i="22"/>
  <c r="O199" i="22"/>
  <c r="O200" i="22"/>
  <c r="O201" i="22"/>
  <c r="O202" i="22"/>
  <c r="O203" i="22"/>
  <c r="O204" i="22"/>
  <c r="O205" i="22"/>
  <c r="O206" i="22"/>
  <c r="O207"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C197" i="22"/>
  <c r="C198" i="22"/>
  <c r="C199" i="22"/>
  <c r="C200" i="22"/>
  <c r="C201" i="22"/>
  <c r="C202" i="22"/>
  <c r="C203" i="22"/>
  <c r="C204" i="22"/>
  <c r="C205" i="22"/>
  <c r="C206" i="22"/>
  <c r="C207" i="22"/>
  <c r="C208" i="22"/>
  <c r="C209" i="22"/>
  <c r="C210" i="22"/>
  <c r="C211" i="22"/>
  <c r="C212" i="22"/>
  <c r="C213" i="22"/>
  <c r="C214"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C238" i="22"/>
  <c r="C239" i="22"/>
  <c r="C240" i="22"/>
  <c r="C241" i="22"/>
  <c r="C242" i="22"/>
  <c r="C243" i="22"/>
  <c r="C244" i="22"/>
  <c r="C245" i="22"/>
  <c r="C246" i="22"/>
  <c r="C247" i="22"/>
  <c r="C248" i="22"/>
  <c r="C249" i="22"/>
  <c r="C250" i="22"/>
  <c r="C251" i="22"/>
  <c r="C252" i="22"/>
  <c r="C253" i="22"/>
  <c r="C254" i="22"/>
  <c r="C255" i="22"/>
  <c r="C256" i="22"/>
  <c r="C257" i="22"/>
  <c r="C258" i="22"/>
  <c r="C259" i="22"/>
  <c r="C260" i="22"/>
  <c r="C261" i="22"/>
  <c r="C262" i="22"/>
  <c r="C263" i="22"/>
  <c r="C264" i="22"/>
  <c r="C265" i="22"/>
  <c r="C266" i="22"/>
  <c r="C267" i="22"/>
  <c r="C268" i="22"/>
  <c r="C269" i="22"/>
  <c r="C270" i="22"/>
  <c r="C271" i="22"/>
  <c r="C272" i="22"/>
  <c r="C273" i="22"/>
  <c r="C274" i="22"/>
  <c r="C275" i="22"/>
  <c r="C276" i="22"/>
  <c r="C277" i="22"/>
  <c r="C278" i="22"/>
  <c r="C279" i="22"/>
  <c r="C280" i="22"/>
  <c r="C281" i="22"/>
  <c r="C282" i="22"/>
  <c r="C283" i="22"/>
  <c r="C284" i="22"/>
  <c r="C285" i="22"/>
  <c r="C286" i="22"/>
  <c r="C287" i="22"/>
  <c r="C288" i="22"/>
  <c r="C289" i="22"/>
  <c r="C290" i="22"/>
  <c r="C291" i="22"/>
  <c r="C292" i="22"/>
  <c r="C293" i="22"/>
  <c r="C294" i="22"/>
  <c r="C295" i="22"/>
  <c r="C296" i="22"/>
  <c r="C297" i="22"/>
  <c r="C298" i="22"/>
  <c r="C299" i="22"/>
  <c r="C300" i="22"/>
  <c r="C301" i="22"/>
  <c r="C302" i="22"/>
  <c r="C303" i="22"/>
  <c r="C304" i="22"/>
  <c r="C305" i="22"/>
  <c r="C306" i="22"/>
  <c r="C307" i="22"/>
  <c r="C308" i="22"/>
  <c r="C309" i="22"/>
  <c r="C310" i="22"/>
  <c r="C311" i="22"/>
  <c r="C312" i="22"/>
  <c r="C313" i="22"/>
  <c r="C314" i="22"/>
  <c r="C315" i="22"/>
  <c r="C316" i="22"/>
  <c r="C317" i="22"/>
  <c r="C318" i="22"/>
  <c r="C319" i="22"/>
  <c r="C320" i="22"/>
  <c r="C321" i="22"/>
  <c r="C322" i="22"/>
  <c r="C323" i="22"/>
  <c r="C324" i="22"/>
  <c r="C325" i="22"/>
  <c r="C326" i="22"/>
  <c r="C327" i="22"/>
  <c r="C328" i="22"/>
  <c r="C329" i="22"/>
  <c r="C330" i="22"/>
  <c r="C331" i="22"/>
  <c r="C332" i="22"/>
  <c r="C333" i="22"/>
  <c r="C334" i="22"/>
  <c r="C335" i="22"/>
  <c r="C336" i="22"/>
  <c r="C337" i="22"/>
  <c r="C338" i="22"/>
  <c r="C339" i="22"/>
  <c r="C340" i="22"/>
  <c r="C341" i="22"/>
  <c r="C342" i="22"/>
  <c r="C343" i="22"/>
  <c r="C344" i="22"/>
  <c r="C345" i="22"/>
  <c r="C346" i="22"/>
  <c r="C347" i="22"/>
  <c r="C348" i="22"/>
  <c r="C349" i="22"/>
  <c r="C350" i="22"/>
  <c r="C351" i="22"/>
  <c r="C352" i="22"/>
  <c r="C353" i="22"/>
  <c r="C354" i="22"/>
  <c r="C355" i="22"/>
  <c r="C356" i="22"/>
  <c r="C357" i="22"/>
  <c r="C358" i="22"/>
  <c r="C359" i="22"/>
  <c r="C360" i="22"/>
  <c r="C361" i="22"/>
  <c r="C362" i="22"/>
  <c r="C363" i="22"/>
  <c r="C364" i="22"/>
  <c r="C365" i="22"/>
  <c r="C366" i="22"/>
  <c r="C367" i="22"/>
  <c r="C368" i="22"/>
  <c r="C369" i="22"/>
  <c r="C370" i="22"/>
  <c r="C371" i="22"/>
  <c r="C372" i="22"/>
  <c r="C373" i="22"/>
  <c r="C374" i="22"/>
  <c r="C375" i="22"/>
  <c r="C376" i="22"/>
  <c r="C377" i="22"/>
  <c r="C378" i="22"/>
  <c r="C379" i="22"/>
  <c r="C380" i="22"/>
  <c r="C381" i="22"/>
  <c r="C382" i="22"/>
  <c r="C383" i="22"/>
  <c r="C384" i="22"/>
  <c r="C385" i="22"/>
  <c r="C386" i="22"/>
  <c r="C387" i="22"/>
  <c r="C388" i="22"/>
  <c r="C389" i="22"/>
  <c r="C390" i="22"/>
  <c r="C391" i="22"/>
  <c r="C392" i="22"/>
  <c r="C393" i="22"/>
  <c r="C394" i="22"/>
  <c r="C395" i="22"/>
  <c r="C396" i="22"/>
  <c r="C397" i="22"/>
  <c r="C398" i="22"/>
  <c r="O104" i="13"/>
  <c r="O105" i="13"/>
  <c r="O106" i="13"/>
  <c r="O107" i="13"/>
  <c r="O108" i="13"/>
  <c r="O109" i="13"/>
  <c r="O110" i="13"/>
  <c r="O111" i="13"/>
  <c r="O112" i="13"/>
  <c r="O113" i="13"/>
  <c r="O114" i="13"/>
  <c r="O115" i="13"/>
  <c r="O116" i="13"/>
  <c r="O117" i="13"/>
  <c r="O118" i="13"/>
  <c r="O119" i="13"/>
  <c r="O120" i="13"/>
  <c r="O121" i="13"/>
  <c r="O122" i="13"/>
  <c r="O123" i="13"/>
  <c r="O124" i="13"/>
  <c r="O125" i="13"/>
  <c r="O126" i="13"/>
  <c r="O127" i="13"/>
  <c r="O128" i="13"/>
  <c r="O129" i="13"/>
  <c r="O130" i="13"/>
  <c r="O131" i="13"/>
  <c r="O132" i="13"/>
  <c r="O133" i="13"/>
  <c r="O134" i="13"/>
  <c r="O135" i="13"/>
  <c r="O136" i="13"/>
  <c r="O137" i="13"/>
  <c r="O138" i="13"/>
  <c r="O139" i="13"/>
  <c r="O140" i="13"/>
  <c r="O141" i="13"/>
  <c r="O142" i="13"/>
  <c r="O143" i="13"/>
  <c r="O144" i="13"/>
  <c r="O145" i="13"/>
  <c r="O146" i="13"/>
  <c r="O147" i="13"/>
  <c r="O148" i="13"/>
  <c r="O149" i="13"/>
  <c r="O150" i="13"/>
  <c r="O151" i="13"/>
  <c r="O152" i="13"/>
  <c r="O153" i="13"/>
  <c r="O154" i="13"/>
  <c r="O155" i="13"/>
  <c r="O156" i="13"/>
  <c r="O157" i="13"/>
  <c r="O158" i="13"/>
  <c r="O159" i="13"/>
  <c r="O160" i="13"/>
  <c r="O161" i="13"/>
  <c r="O162" i="13"/>
  <c r="O163" i="13"/>
  <c r="O164" i="13"/>
  <c r="O165" i="13"/>
  <c r="O166" i="13"/>
  <c r="O167" i="13"/>
  <c r="O168" i="13"/>
  <c r="O169" i="13"/>
  <c r="O170" i="13"/>
  <c r="O171" i="13"/>
  <c r="O172" i="13"/>
  <c r="O173" i="13"/>
  <c r="O174" i="13"/>
  <c r="O175" i="13"/>
  <c r="O176" i="13"/>
  <c r="O177" i="13"/>
  <c r="O178" i="13"/>
  <c r="O179" i="13"/>
  <c r="O180" i="13"/>
  <c r="O181" i="13"/>
  <c r="O182" i="13"/>
  <c r="O183" i="13"/>
  <c r="O184" i="13"/>
  <c r="O185" i="13"/>
  <c r="C103" i="13"/>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C184" i="13"/>
  <c r="C185" i="13"/>
  <c r="O15" i="62"/>
  <c r="O320" i="57" l="1"/>
  <c r="O321" i="57"/>
  <c r="O322" i="57"/>
  <c r="O323" i="57"/>
  <c r="O324" i="57"/>
  <c r="O325" i="57"/>
  <c r="O326" i="57"/>
  <c r="O327" i="57"/>
  <c r="O328" i="57"/>
  <c r="O329" i="57"/>
  <c r="O330" i="57"/>
  <c r="O331" i="57"/>
  <c r="O332" i="57"/>
  <c r="O333" i="57"/>
  <c r="O334" i="57"/>
  <c r="O335" i="57"/>
  <c r="O336" i="57"/>
  <c r="O337" i="57"/>
  <c r="O338" i="57"/>
  <c r="O339" i="57"/>
  <c r="O340" i="57"/>
  <c r="O341" i="57"/>
  <c r="O342" i="57"/>
  <c r="O343" i="57"/>
  <c r="O344" i="57"/>
  <c r="O345" i="57"/>
  <c r="O346" i="57"/>
  <c r="O347" i="57"/>
  <c r="O348" i="57"/>
  <c r="O349" i="57"/>
  <c r="O350" i="57"/>
  <c r="O351" i="57"/>
  <c r="O352" i="57"/>
  <c r="O353" i="57"/>
  <c r="O354" i="57"/>
  <c r="O355" i="57"/>
  <c r="O356" i="57"/>
  <c r="O357" i="57"/>
  <c r="O358" i="57"/>
  <c r="O359" i="57"/>
  <c r="O360" i="57"/>
  <c r="O361" i="57"/>
  <c r="O362" i="57"/>
  <c r="O363" i="57"/>
  <c r="O364" i="57"/>
  <c r="O365" i="57"/>
  <c r="O366" i="57"/>
  <c r="O367" i="57"/>
  <c r="O368" i="57"/>
  <c r="O369" i="57"/>
  <c r="O370" i="57"/>
  <c r="O371" i="57"/>
  <c r="O372" i="57"/>
  <c r="O373" i="57"/>
  <c r="O374" i="57"/>
  <c r="O375" i="57"/>
  <c r="O376" i="57"/>
  <c r="O377" i="57"/>
  <c r="O378" i="57"/>
  <c r="O379" i="57"/>
  <c r="O380" i="57"/>
  <c r="O381" i="57"/>
  <c r="O382" i="57"/>
  <c r="O383" i="57"/>
  <c r="O384" i="57"/>
  <c r="O385" i="57"/>
  <c r="O386" i="57"/>
  <c r="O387" i="57"/>
  <c r="O388" i="57"/>
  <c r="O389" i="57"/>
  <c r="O390" i="57"/>
  <c r="O391" i="57"/>
  <c r="O392" i="57"/>
  <c r="O393" i="57"/>
  <c r="O394" i="57"/>
  <c r="O395" i="57"/>
  <c r="O396" i="57"/>
  <c r="O397" i="57"/>
  <c r="O398" i="57"/>
  <c r="C320" i="57"/>
  <c r="C321" i="57"/>
  <c r="C322" i="57"/>
  <c r="C323" i="57"/>
  <c r="C324" i="57"/>
  <c r="C325" i="57"/>
  <c r="C326" i="57"/>
  <c r="C327" i="57"/>
  <c r="C328" i="57"/>
  <c r="C329" i="57"/>
  <c r="C330" i="57"/>
  <c r="C331" i="57"/>
  <c r="C332" i="57"/>
  <c r="C333" i="57"/>
  <c r="C334" i="57"/>
  <c r="C335" i="57"/>
  <c r="C336" i="57"/>
  <c r="C337" i="57"/>
  <c r="C338" i="57"/>
  <c r="C339" i="57"/>
  <c r="C340" i="57"/>
  <c r="C341" i="57"/>
  <c r="C342" i="57"/>
  <c r="C343" i="57"/>
  <c r="C344" i="57"/>
  <c r="C345" i="57"/>
  <c r="C346" i="57"/>
  <c r="C347" i="57"/>
  <c r="C348" i="57"/>
  <c r="C349" i="57"/>
  <c r="C350" i="57"/>
  <c r="C351" i="57"/>
  <c r="C352" i="57"/>
  <c r="C353" i="57"/>
  <c r="C354" i="57"/>
  <c r="C355" i="57"/>
  <c r="C356" i="57"/>
  <c r="C357" i="57"/>
  <c r="C358" i="57"/>
  <c r="C359" i="57"/>
  <c r="C360" i="57"/>
  <c r="C361" i="57"/>
  <c r="C362" i="57"/>
  <c r="C363" i="57"/>
  <c r="C364" i="57"/>
  <c r="C365" i="57"/>
  <c r="C366" i="57"/>
  <c r="C367" i="57"/>
  <c r="C368" i="57"/>
  <c r="C369" i="57"/>
  <c r="C370" i="57"/>
  <c r="C371" i="57"/>
  <c r="C372" i="57"/>
  <c r="C373" i="57"/>
  <c r="C374" i="57"/>
  <c r="C375" i="57"/>
  <c r="C376" i="57"/>
  <c r="C377" i="57"/>
  <c r="C378" i="57"/>
  <c r="C379" i="57"/>
  <c r="C380" i="57"/>
  <c r="C381" i="57"/>
  <c r="C382" i="57"/>
  <c r="C383" i="57"/>
  <c r="C384" i="57"/>
  <c r="C385" i="57"/>
  <c r="C386" i="57"/>
  <c r="C387" i="57"/>
  <c r="C388" i="57"/>
  <c r="C389" i="57"/>
  <c r="C390" i="57"/>
  <c r="C391" i="57"/>
  <c r="C392" i="57"/>
  <c r="C393" i="57"/>
  <c r="C394" i="57"/>
  <c r="C395" i="57"/>
  <c r="C396" i="57"/>
  <c r="C397" i="57"/>
  <c r="C398" i="57"/>
  <c r="O221" i="25"/>
  <c r="O222" i="25"/>
  <c r="O223" i="25"/>
  <c r="O224" i="25"/>
  <c r="O225" i="25"/>
  <c r="O226" i="25"/>
  <c r="O227" i="25"/>
  <c r="O228" i="25"/>
  <c r="O229" i="25"/>
  <c r="O230" i="25"/>
  <c r="O231" i="25"/>
  <c r="O232" i="25"/>
  <c r="O233" i="25"/>
  <c r="O234" i="25"/>
  <c r="O235" i="25"/>
  <c r="O236" i="25"/>
  <c r="O237" i="25"/>
  <c r="O238" i="25"/>
  <c r="O239" i="25"/>
  <c r="C221" i="25"/>
  <c r="C222" i="25"/>
  <c r="C223" i="25"/>
  <c r="C224" i="25"/>
  <c r="C225" i="25"/>
  <c r="C226" i="25"/>
  <c r="C227" i="25"/>
  <c r="C228" i="25"/>
  <c r="C229" i="25"/>
  <c r="C230" i="25"/>
  <c r="C231" i="25"/>
  <c r="C232" i="25"/>
  <c r="C233" i="25"/>
  <c r="C234" i="25"/>
  <c r="C235" i="25"/>
  <c r="C236" i="25"/>
  <c r="C237" i="25"/>
  <c r="C238" i="25"/>
  <c r="C239" i="25"/>
  <c r="O163" i="10"/>
  <c r="O164" i="10"/>
  <c r="O165" i="10"/>
  <c r="O166" i="10"/>
  <c r="O167" i="10"/>
  <c r="O168" i="10"/>
  <c r="O169" i="10"/>
  <c r="O170" i="10"/>
  <c r="O171" i="10"/>
  <c r="O172" i="10"/>
  <c r="O173" i="10"/>
  <c r="O174" i="10"/>
  <c r="O175" i="10"/>
  <c r="O176" i="10"/>
  <c r="O177" i="10"/>
  <c r="O178" i="10"/>
  <c r="O179" i="10"/>
  <c r="O180" i="10"/>
  <c r="O181" i="10"/>
  <c r="O182" i="10"/>
  <c r="O183" i="10"/>
  <c r="O184" i="10"/>
  <c r="O185" i="10"/>
  <c r="O186" i="10"/>
  <c r="O187" i="10"/>
  <c r="O188" i="10"/>
  <c r="O189" i="10"/>
  <c r="O190" i="10"/>
  <c r="O191" i="10"/>
  <c r="O192" i="10"/>
  <c r="O193" i="10"/>
  <c r="O194" i="10"/>
  <c r="O195" i="10"/>
  <c r="O196" i="10"/>
  <c r="O197" i="10"/>
  <c r="C125"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264" i="19" l="1"/>
  <c r="C265" i="19"/>
  <c r="C266" i="19"/>
  <c r="C267" i="19"/>
  <c r="C268" i="19"/>
  <c r="C269" i="19"/>
  <c r="C270" i="19"/>
  <c r="C271" i="19"/>
  <c r="C272" i="19"/>
  <c r="C273" i="19"/>
  <c r="C274" i="19"/>
  <c r="C275" i="19"/>
  <c r="C276" i="19"/>
  <c r="C277" i="19"/>
  <c r="C278" i="19"/>
  <c r="C279" i="19"/>
  <c r="C280" i="19"/>
  <c r="C281" i="19"/>
  <c r="C282" i="19"/>
  <c r="C283" i="19"/>
  <c r="C284" i="19"/>
  <c r="C285" i="19"/>
  <c r="C286" i="19"/>
  <c r="C287" i="19"/>
  <c r="C288" i="19"/>
  <c r="C289" i="19"/>
  <c r="C290" i="19"/>
  <c r="C291" i="19"/>
  <c r="C292" i="19"/>
  <c r="C293" i="19"/>
  <c r="C294" i="19"/>
  <c r="C295" i="19"/>
  <c r="C296" i="19"/>
  <c r="C297" i="19"/>
  <c r="C298" i="19"/>
  <c r="C299" i="19"/>
  <c r="C300" i="19"/>
  <c r="C301" i="19"/>
  <c r="C302" i="19"/>
  <c r="C303" i="19"/>
  <c r="C304" i="19"/>
  <c r="C305" i="19"/>
  <c r="C306" i="19"/>
  <c r="C307" i="19"/>
  <c r="C308" i="19"/>
  <c r="C309" i="19"/>
  <c r="C310" i="19"/>
  <c r="C311" i="19"/>
  <c r="C312" i="19"/>
  <c r="C313" i="19"/>
  <c r="C314" i="19"/>
  <c r="C315" i="19"/>
  <c r="C316" i="19"/>
  <c r="C317" i="19"/>
  <c r="C318" i="19"/>
  <c r="C319" i="19"/>
  <c r="C320" i="19"/>
  <c r="C321" i="19"/>
  <c r="C322" i="19"/>
  <c r="C323" i="19"/>
  <c r="C324" i="19"/>
  <c r="C325" i="19"/>
  <c r="C326" i="19"/>
  <c r="C327" i="19"/>
  <c r="C328" i="19"/>
  <c r="C329" i="19"/>
  <c r="C330" i="19"/>
  <c r="C331" i="19"/>
  <c r="C332" i="19"/>
  <c r="C333" i="19"/>
  <c r="C334" i="19"/>
  <c r="C335" i="19"/>
  <c r="C336" i="19"/>
  <c r="C337" i="19"/>
  <c r="C338" i="19"/>
  <c r="C339" i="19"/>
  <c r="C340" i="19"/>
  <c r="C341" i="19"/>
  <c r="C342" i="19"/>
  <c r="C343" i="19"/>
  <c r="C344" i="19"/>
  <c r="C345" i="19"/>
  <c r="C346" i="19"/>
  <c r="C347" i="19"/>
  <c r="C348" i="19"/>
  <c r="C349" i="19"/>
  <c r="C350" i="19"/>
  <c r="C351" i="19"/>
  <c r="C352" i="19"/>
  <c r="C353" i="19"/>
  <c r="C354" i="19"/>
  <c r="C355" i="19"/>
  <c r="C356" i="19"/>
  <c r="C357" i="19"/>
  <c r="C358" i="19"/>
  <c r="C359" i="19"/>
  <c r="C360" i="19"/>
  <c r="C361" i="19"/>
  <c r="C362" i="19"/>
  <c r="C363" i="19"/>
  <c r="C364" i="19"/>
  <c r="C365" i="19"/>
  <c r="C366" i="19"/>
  <c r="C367" i="19"/>
  <c r="C368" i="19"/>
  <c r="C369" i="19"/>
  <c r="C370" i="19"/>
  <c r="C371" i="19"/>
  <c r="C372" i="19"/>
  <c r="C373" i="19"/>
  <c r="C374" i="19"/>
  <c r="C375" i="19"/>
  <c r="C376" i="19"/>
  <c r="C377" i="19"/>
  <c r="C378" i="19"/>
  <c r="C379" i="19"/>
  <c r="C380" i="19"/>
  <c r="C381" i="19"/>
  <c r="C382" i="19"/>
  <c r="C383" i="19"/>
  <c r="C384" i="19"/>
  <c r="C385" i="19"/>
  <c r="C386" i="19"/>
  <c r="C387" i="19"/>
  <c r="C388" i="19"/>
  <c r="C389" i="19"/>
  <c r="C390" i="19"/>
  <c r="C391" i="19"/>
  <c r="C392" i="19"/>
  <c r="C393" i="19"/>
  <c r="C394" i="19"/>
  <c r="C395" i="19"/>
  <c r="C396" i="19"/>
  <c r="C397" i="19"/>
  <c r="C398" i="19"/>
  <c r="C399" i="19"/>
  <c r="C400" i="19"/>
  <c r="C401" i="19"/>
  <c r="C402" i="19"/>
  <c r="C403" i="19"/>
  <c r="C404" i="19"/>
  <c r="C405" i="19"/>
  <c r="C406" i="19"/>
  <c r="C407" i="19"/>
  <c r="C408" i="19"/>
  <c r="C409" i="19"/>
  <c r="C410" i="19"/>
  <c r="C411" i="19"/>
  <c r="C412" i="19"/>
  <c r="C413" i="19"/>
  <c r="C414" i="19"/>
  <c r="C415" i="19"/>
  <c r="C416" i="19"/>
  <c r="C417" i="19"/>
  <c r="C418" i="19"/>
  <c r="C419" i="19"/>
  <c r="C420" i="19"/>
  <c r="C421" i="19"/>
  <c r="C422" i="19"/>
  <c r="C423" i="19"/>
  <c r="C424" i="19"/>
  <c r="C425" i="19"/>
  <c r="C426" i="19"/>
  <c r="C427" i="19"/>
  <c r="C428" i="19"/>
  <c r="C429" i="19"/>
  <c r="C430" i="19"/>
  <c r="K16" i="62" l="1"/>
  <c r="K9" i="62"/>
  <c r="K6" i="62"/>
  <c r="K5" i="62"/>
  <c r="J5" i="62"/>
  <c r="E1510" i="65"/>
  <c r="E1511" i="65"/>
  <c r="E1512" i="65"/>
  <c r="E1513" i="65"/>
  <c r="E1514" i="65"/>
  <c r="E1515" i="65"/>
  <c r="E1516" i="65"/>
  <c r="E1517" i="65"/>
  <c r="E1518" i="65"/>
  <c r="E1519" i="65"/>
  <c r="E1520" i="65"/>
  <c r="E1521" i="65"/>
  <c r="E1522" i="65"/>
  <c r="E1523" i="65"/>
  <c r="E1524" i="65"/>
  <c r="E1525" i="65"/>
  <c r="E1526" i="65"/>
  <c r="B1510" i="65"/>
  <c r="B1511" i="65"/>
  <c r="B1512" i="65"/>
  <c r="B1513" i="65"/>
  <c r="B1514" i="65"/>
  <c r="B1515" i="65"/>
  <c r="B1516" i="65"/>
  <c r="B1517" i="65"/>
  <c r="B1518" i="65"/>
  <c r="B1519" i="65"/>
  <c r="B1520" i="65"/>
  <c r="D1510" i="65"/>
  <c r="D1511" i="65"/>
  <c r="D1512" i="65"/>
  <c r="D1513" i="65"/>
  <c r="D1514" i="65"/>
  <c r="D1515" i="65"/>
  <c r="D1516" i="65"/>
  <c r="D1517" i="65"/>
  <c r="D1518" i="65"/>
  <c r="D1519" i="65"/>
  <c r="D1520" i="65"/>
  <c r="A1520" i="65"/>
  <c r="A1522" i="65"/>
  <c r="A1523" i="65"/>
  <c r="A1524" i="65"/>
  <c r="A1525" i="65"/>
  <c r="A1526" i="65"/>
  <c r="A1514" i="65"/>
  <c r="A1515" i="65"/>
  <c r="A1516" i="65"/>
  <c r="A1517" i="65"/>
  <c r="A1518" i="65"/>
  <c r="A1519" i="65"/>
  <c r="B216" i="65"/>
  <c r="D216" i="65"/>
  <c r="B217" i="65"/>
  <c r="D217" i="65"/>
  <c r="B218" i="65"/>
  <c r="D218" i="65"/>
  <c r="B219" i="65"/>
  <c r="D219" i="65"/>
  <c r="B220" i="65"/>
  <c r="D220" i="65"/>
  <c r="B221" i="65"/>
  <c r="D221" i="65"/>
  <c r="B222" i="65"/>
  <c r="D222" i="65"/>
  <c r="B223" i="65"/>
  <c r="D223" i="65"/>
  <c r="B224" i="65"/>
  <c r="D224" i="65"/>
  <c r="B225" i="65"/>
  <c r="D225" i="65"/>
  <c r="B226" i="65"/>
  <c r="D226" i="65"/>
  <c r="B227" i="65"/>
  <c r="D227" i="65"/>
  <c r="B228" i="65"/>
  <c r="D228" i="65"/>
  <c r="B229" i="65"/>
  <c r="D229" i="65"/>
  <c r="B230" i="65"/>
  <c r="D230" i="65"/>
  <c r="B231" i="65"/>
  <c r="D231" i="65"/>
  <c r="B232" i="65"/>
  <c r="D232" i="65"/>
  <c r="B233" i="65"/>
  <c r="D233" i="65"/>
  <c r="B234" i="65"/>
  <c r="D234" i="65"/>
  <c r="B235" i="65"/>
  <c r="D235" i="65"/>
  <c r="B236" i="65"/>
  <c r="D236" i="65"/>
  <c r="B237" i="65"/>
  <c r="D237" i="65"/>
  <c r="B238" i="65"/>
  <c r="D238" i="65"/>
  <c r="B239" i="65"/>
  <c r="D239" i="65"/>
  <c r="B240" i="65"/>
  <c r="D240" i="65"/>
  <c r="B241" i="65"/>
  <c r="D241" i="65"/>
  <c r="B242" i="65"/>
  <c r="D242" i="65"/>
  <c r="B243" i="65"/>
  <c r="D243" i="65"/>
  <c r="B244" i="65"/>
  <c r="D244" i="65"/>
  <c r="B245" i="65"/>
  <c r="D245" i="65"/>
  <c r="B246" i="65"/>
  <c r="D246" i="65"/>
  <c r="B247" i="65"/>
  <c r="D247" i="65"/>
  <c r="B248" i="65"/>
  <c r="D248" i="65"/>
  <c r="B249" i="65"/>
  <c r="D249" i="65"/>
  <c r="B250" i="65"/>
  <c r="D250" i="65"/>
  <c r="B251" i="65"/>
  <c r="D251" i="65"/>
  <c r="B252" i="65"/>
  <c r="D252" i="65"/>
  <c r="B253" i="65"/>
  <c r="D253" i="65"/>
  <c r="B254" i="65"/>
  <c r="D254" i="65"/>
  <c r="B255" i="65"/>
  <c r="D255" i="65"/>
  <c r="B256" i="65"/>
  <c r="D256" i="65"/>
  <c r="B257" i="65"/>
  <c r="D257" i="65"/>
  <c r="B258" i="65"/>
  <c r="D258" i="65"/>
  <c r="B259" i="65"/>
  <c r="D259" i="65"/>
  <c r="B260" i="65"/>
  <c r="D260" i="65"/>
  <c r="B261" i="65"/>
  <c r="D261" i="65"/>
  <c r="B262" i="65"/>
  <c r="D262" i="65"/>
  <c r="B263" i="65"/>
  <c r="D263" i="65"/>
  <c r="B264" i="65"/>
  <c r="D264" i="65"/>
  <c r="B265" i="65"/>
  <c r="D265" i="65"/>
  <c r="B266" i="65"/>
  <c r="D266" i="65"/>
  <c r="B267" i="65"/>
  <c r="D267" i="65"/>
  <c r="B268" i="65"/>
  <c r="D268" i="65"/>
  <c r="B269" i="65"/>
  <c r="D269" i="65"/>
  <c r="B270" i="65"/>
  <c r="D270" i="65"/>
  <c r="B271" i="65"/>
  <c r="D271" i="65"/>
  <c r="B272" i="65"/>
  <c r="D272" i="65"/>
  <c r="B273" i="65"/>
  <c r="D273" i="65"/>
  <c r="B274" i="65"/>
  <c r="D274" i="65"/>
  <c r="B275" i="65"/>
  <c r="D275" i="65"/>
  <c r="B276" i="65"/>
  <c r="D276" i="65"/>
  <c r="B277" i="65"/>
  <c r="D277" i="65"/>
  <c r="B278" i="65"/>
  <c r="D278" i="65"/>
  <c r="B279" i="65"/>
  <c r="D279" i="65"/>
  <c r="B280" i="65"/>
  <c r="D280" i="65"/>
  <c r="B281" i="65"/>
  <c r="D281" i="65"/>
  <c r="B282" i="65"/>
  <c r="D282" i="65"/>
  <c r="B283" i="65"/>
  <c r="D283" i="65"/>
  <c r="B284" i="65"/>
  <c r="D284" i="65"/>
  <c r="B285" i="65"/>
  <c r="D285" i="65"/>
  <c r="B286" i="65"/>
  <c r="D286" i="65"/>
  <c r="B287" i="65"/>
  <c r="D287" i="65"/>
  <c r="B288" i="65"/>
  <c r="D288" i="65"/>
  <c r="B289" i="65"/>
  <c r="D289" i="65"/>
  <c r="B290" i="65"/>
  <c r="D290" i="65"/>
  <c r="B291" i="65"/>
  <c r="D291" i="65"/>
  <c r="B292" i="65"/>
  <c r="D292" i="65"/>
  <c r="B293" i="65"/>
  <c r="D293" i="65"/>
  <c r="B294" i="65"/>
  <c r="D294" i="65"/>
  <c r="B295" i="65"/>
  <c r="D295" i="65"/>
  <c r="B296" i="65"/>
  <c r="D296" i="65"/>
  <c r="B297" i="65"/>
  <c r="D297" i="65"/>
  <c r="B298" i="65"/>
  <c r="D298" i="65"/>
  <c r="B299" i="65"/>
  <c r="D299" i="65"/>
  <c r="B300" i="65"/>
  <c r="D300" i="65"/>
  <c r="B301" i="65"/>
  <c r="D301" i="65"/>
  <c r="B302" i="65"/>
  <c r="D302" i="65"/>
  <c r="B303" i="65"/>
  <c r="D303" i="65"/>
  <c r="B304" i="65"/>
  <c r="D304" i="65"/>
  <c r="B305" i="65"/>
  <c r="D305" i="65"/>
  <c r="B306" i="65"/>
  <c r="D306" i="65"/>
  <c r="B307" i="65"/>
  <c r="D307" i="65"/>
  <c r="B308" i="65"/>
  <c r="D308" i="65"/>
  <c r="B309" i="65"/>
  <c r="D309" i="65"/>
  <c r="B310" i="65"/>
  <c r="D310" i="65"/>
  <c r="B311" i="65"/>
  <c r="D311" i="65"/>
  <c r="B312" i="65"/>
  <c r="D312" i="65"/>
  <c r="B313" i="65"/>
  <c r="D313" i="65"/>
  <c r="B314" i="65"/>
  <c r="D314" i="65"/>
  <c r="B315" i="65"/>
  <c r="D315" i="65"/>
  <c r="B316" i="65"/>
  <c r="D316" i="65"/>
  <c r="B317" i="65"/>
  <c r="D317" i="65"/>
  <c r="B318" i="65"/>
  <c r="D318" i="65"/>
  <c r="B319" i="65"/>
  <c r="D319" i="65"/>
  <c r="B320" i="65"/>
  <c r="D320" i="65"/>
  <c r="B321" i="65"/>
  <c r="D321" i="65"/>
  <c r="B322" i="65"/>
  <c r="D322" i="65"/>
  <c r="B323" i="65"/>
  <c r="D323" i="65"/>
  <c r="B324" i="65"/>
  <c r="D324" i="65"/>
  <c r="B325" i="65"/>
  <c r="D325" i="65"/>
  <c r="B326" i="65"/>
  <c r="D326" i="65"/>
  <c r="B327" i="65"/>
  <c r="D327" i="65"/>
  <c r="B328" i="65"/>
  <c r="D328" i="65"/>
  <c r="B329" i="65"/>
  <c r="D329" i="65"/>
  <c r="AC161" i="9"/>
  <c r="AD161" i="9" s="1"/>
  <c r="AC162" i="9"/>
  <c r="AD162" i="9" s="1"/>
  <c r="I162" i="9" l="1"/>
  <c r="O162" i="10" s="1"/>
  <c r="N162" i="9"/>
  <c r="J162" i="9"/>
  <c r="C162" i="10" s="1"/>
  <c r="D162" i="9"/>
  <c r="E162" i="9"/>
  <c r="I161" i="9"/>
  <c r="O161" i="10" s="1"/>
  <c r="J161" i="9"/>
  <c r="C161" i="10" s="1"/>
  <c r="N161" i="9"/>
  <c r="D161" i="9"/>
  <c r="E161" i="9"/>
  <c r="C1520" i="65" l="1"/>
  <c r="C1519" i="65"/>
  <c r="AC158" i="9"/>
  <c r="AD158" i="9" s="1"/>
  <c r="AC159" i="9"/>
  <c r="AD159" i="9" s="1"/>
  <c r="AC160" i="9"/>
  <c r="AD160" i="9" s="1"/>
  <c r="I158" i="9"/>
  <c r="O158" i="10" s="1"/>
  <c r="I159" i="9"/>
  <c r="O159" i="10" s="1"/>
  <c r="I160" i="9"/>
  <c r="O160" i="10" s="1"/>
  <c r="N158" i="9"/>
  <c r="N159" i="9"/>
  <c r="N160" i="9"/>
  <c r="J158" i="9"/>
  <c r="C158" i="10" s="1"/>
  <c r="J159" i="9"/>
  <c r="C159" i="10" s="1"/>
  <c r="J160" i="9"/>
  <c r="C160" i="10" s="1"/>
  <c r="D160" i="9"/>
  <c r="E160" i="9"/>
  <c r="D158" i="9"/>
  <c r="E158" i="9"/>
  <c r="D159" i="9"/>
  <c r="E159" i="9"/>
  <c r="AC157" i="9"/>
  <c r="AD157" i="9" s="1"/>
  <c r="I157" i="9"/>
  <c r="O157" i="10" s="1"/>
  <c r="N157" i="9"/>
  <c r="J157" i="9"/>
  <c r="C157" i="10" s="1"/>
  <c r="E157" i="9"/>
  <c r="D157" i="9"/>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50" i="57"/>
  <c r="F51" i="57"/>
  <c r="F52" i="57"/>
  <c r="F53" i="57"/>
  <c r="F54" i="57"/>
  <c r="F55" i="57"/>
  <c r="F56" i="57"/>
  <c r="F57" i="57"/>
  <c r="F58" i="57"/>
  <c r="F59" i="57"/>
  <c r="F60" i="57"/>
  <c r="F61" i="57"/>
  <c r="F62" i="57"/>
  <c r="F63" i="57"/>
  <c r="F64" i="57"/>
  <c r="F65" i="57"/>
  <c r="F66" i="57"/>
  <c r="F67" i="57"/>
  <c r="F68" i="57"/>
  <c r="F69" i="57"/>
  <c r="F70" i="57"/>
  <c r="F71" i="57"/>
  <c r="F72" i="57"/>
  <c r="F73" i="57"/>
  <c r="F74" i="57"/>
  <c r="F75" i="57"/>
  <c r="F76" i="57"/>
  <c r="F77" i="57"/>
  <c r="F78" i="57"/>
  <c r="F79" i="57"/>
  <c r="F80" i="57"/>
  <c r="F81" i="57"/>
  <c r="F82" i="57"/>
  <c r="F83" i="57"/>
  <c r="F84" i="57"/>
  <c r="F85" i="57"/>
  <c r="F86" i="57"/>
  <c r="F87" i="57"/>
  <c r="F88" i="57"/>
  <c r="F89" i="57"/>
  <c r="F90" i="57"/>
  <c r="F91" i="57"/>
  <c r="F92" i="57"/>
  <c r="F93" i="57"/>
  <c r="F94" i="57"/>
  <c r="F95" i="57"/>
  <c r="F96" i="57"/>
  <c r="F97" i="57"/>
  <c r="F98" i="57"/>
  <c r="F99" i="57"/>
  <c r="F100" i="57"/>
  <c r="F101" i="57"/>
  <c r="F102" i="57"/>
  <c r="F103" i="57"/>
  <c r="F104" i="57"/>
  <c r="F105" i="57"/>
  <c r="F106" i="57"/>
  <c r="F107" i="57"/>
  <c r="F108" i="57"/>
  <c r="F109" i="57"/>
  <c r="F110" i="57"/>
  <c r="F111" i="57"/>
  <c r="F112" i="57"/>
  <c r="F113" i="57"/>
  <c r="F114" i="57"/>
  <c r="F115" i="57"/>
  <c r="F116" i="57"/>
  <c r="F117" i="57"/>
  <c r="F118" i="57"/>
  <c r="F119" i="57"/>
  <c r="F120" i="57"/>
  <c r="F121" i="57"/>
  <c r="F122" i="57"/>
  <c r="F123" i="57"/>
  <c r="F124" i="57"/>
  <c r="F125" i="57"/>
  <c r="F126" i="57"/>
  <c r="F127" i="57"/>
  <c r="F128" i="57"/>
  <c r="F129" i="57"/>
  <c r="F130" i="57"/>
  <c r="F131" i="57"/>
  <c r="F132" i="57"/>
  <c r="F133" i="57"/>
  <c r="F134" i="57"/>
  <c r="F135" i="57"/>
  <c r="F136" i="57"/>
  <c r="F137" i="57"/>
  <c r="F138" i="57"/>
  <c r="F139" i="57"/>
  <c r="F140" i="57"/>
  <c r="F141" i="57"/>
  <c r="F142" i="57"/>
  <c r="F143" i="57"/>
  <c r="F144" i="57"/>
  <c r="F145" i="57"/>
  <c r="F146" i="57"/>
  <c r="F147" i="57"/>
  <c r="F148" i="57"/>
  <c r="F149" i="57"/>
  <c r="F150" i="57"/>
  <c r="F151" i="57"/>
  <c r="F152" i="57"/>
  <c r="F153" i="57"/>
  <c r="F154" i="57"/>
  <c r="F155" i="57"/>
  <c r="F156" i="57"/>
  <c r="F157" i="57"/>
  <c r="F158" i="57"/>
  <c r="F159" i="57"/>
  <c r="F160" i="57"/>
  <c r="F161" i="57"/>
  <c r="F162" i="57"/>
  <c r="F163" i="57"/>
  <c r="F164" i="57"/>
  <c r="F165" i="57"/>
  <c r="F166" i="57"/>
  <c r="F167" i="57"/>
  <c r="F168" i="57"/>
  <c r="F169" i="57"/>
  <c r="F170" i="57"/>
  <c r="F171" i="57"/>
  <c r="F172" i="57"/>
  <c r="F173" i="57"/>
  <c r="F174" i="57"/>
  <c r="F175" i="57"/>
  <c r="F176" i="57"/>
  <c r="F177" i="57"/>
  <c r="F178" i="57"/>
  <c r="F179" i="57"/>
  <c r="F180" i="57"/>
  <c r="F181" i="57"/>
  <c r="F182" i="57"/>
  <c r="F183" i="57"/>
  <c r="F184" i="57"/>
  <c r="F185" i="57"/>
  <c r="F186" i="57"/>
  <c r="F187" i="57"/>
  <c r="F188" i="57"/>
  <c r="F189" i="57"/>
  <c r="F190" i="57"/>
  <c r="F191" i="57"/>
  <c r="F192" i="57"/>
  <c r="F193" i="57"/>
  <c r="F194" i="57"/>
  <c r="F195" i="57"/>
  <c r="F196" i="57"/>
  <c r="F197" i="57"/>
  <c r="F198" i="57"/>
  <c r="F199" i="57"/>
  <c r="F200" i="57"/>
  <c r="F201" i="57"/>
  <c r="F202" i="57"/>
  <c r="F203" i="57"/>
  <c r="F204" i="57"/>
  <c r="F205" i="57"/>
  <c r="F206" i="57"/>
  <c r="F207" i="57"/>
  <c r="F208" i="57"/>
  <c r="F209" i="57"/>
  <c r="F210" i="57"/>
  <c r="F211" i="57"/>
  <c r="F212" i="57"/>
  <c r="F213" i="57"/>
  <c r="F214" i="57"/>
  <c r="F215" i="57"/>
  <c r="F216" i="57"/>
  <c r="F217" i="57"/>
  <c r="F218" i="57"/>
  <c r="F219" i="57"/>
  <c r="F220" i="57"/>
  <c r="F221" i="57"/>
  <c r="F222" i="57"/>
  <c r="F223" i="57"/>
  <c r="F224" i="57"/>
  <c r="F225" i="57"/>
  <c r="F226" i="57"/>
  <c r="F227" i="57"/>
  <c r="F228" i="57"/>
  <c r="F229" i="57"/>
  <c r="F230" i="57"/>
  <c r="F231" i="57"/>
  <c r="F232" i="57"/>
  <c r="F233" i="57"/>
  <c r="F234" i="57"/>
  <c r="F235" i="57"/>
  <c r="F236" i="57"/>
  <c r="F237" i="57"/>
  <c r="F238" i="57"/>
  <c r="F239" i="57"/>
  <c r="F240" i="57"/>
  <c r="F241" i="57"/>
  <c r="F242" i="57"/>
  <c r="F243" i="57"/>
  <c r="F244" i="57"/>
  <c r="F245" i="57"/>
  <c r="F246" i="57"/>
  <c r="F247" i="57"/>
  <c r="F248" i="57"/>
  <c r="F249" i="57"/>
  <c r="F250" i="57"/>
  <c r="F251" i="57"/>
  <c r="F252" i="57"/>
  <c r="F253" i="57"/>
  <c r="F254" i="57"/>
  <c r="F255" i="57"/>
  <c r="F256" i="57"/>
  <c r="F257" i="57"/>
  <c r="F258" i="57"/>
  <c r="F259" i="57"/>
  <c r="F260" i="57"/>
  <c r="F261" i="57"/>
  <c r="F262" i="57"/>
  <c r="F263" i="57"/>
  <c r="F264" i="57"/>
  <c r="F265" i="57"/>
  <c r="F266" i="57"/>
  <c r="F267" i="57"/>
  <c r="F268" i="57"/>
  <c r="F269" i="57"/>
  <c r="F270" i="57"/>
  <c r="F271" i="57"/>
  <c r="F272" i="57"/>
  <c r="F273" i="57"/>
  <c r="F274" i="57"/>
  <c r="F275" i="57"/>
  <c r="F276" i="57"/>
  <c r="F277" i="57"/>
  <c r="F278" i="57"/>
  <c r="F279" i="57"/>
  <c r="F280" i="57"/>
  <c r="F281" i="57"/>
  <c r="F282" i="57"/>
  <c r="F283" i="57"/>
  <c r="F284" i="57"/>
  <c r="F285" i="57"/>
  <c r="F286" i="57"/>
  <c r="F287" i="57"/>
  <c r="F288" i="57"/>
  <c r="F289" i="57"/>
  <c r="F290" i="57"/>
  <c r="F291" i="57"/>
  <c r="F292" i="57"/>
  <c r="F293" i="57"/>
  <c r="F294" i="57"/>
  <c r="F295" i="57"/>
  <c r="F296" i="57"/>
  <c r="F297" i="57"/>
  <c r="F298" i="57"/>
  <c r="F299" i="57"/>
  <c r="F300" i="57"/>
  <c r="F301" i="57"/>
  <c r="F302" i="57"/>
  <c r="F303" i="57"/>
  <c r="F304" i="57"/>
  <c r="F305" i="57"/>
  <c r="F306" i="57"/>
  <c r="F307" i="57"/>
  <c r="F308" i="57"/>
  <c r="F309" i="57"/>
  <c r="F310" i="57"/>
  <c r="F311" i="57"/>
  <c r="F312" i="57"/>
  <c r="F313" i="57"/>
  <c r="F314" i="57"/>
  <c r="F315" i="57"/>
  <c r="F316" i="57"/>
  <c r="F317" i="57"/>
  <c r="F318" i="57"/>
  <c r="F319" i="57"/>
  <c r="F320" i="57"/>
  <c r="F321" i="57"/>
  <c r="F322" i="57"/>
  <c r="F323" i="57"/>
  <c r="F324" i="57"/>
  <c r="F325" i="57"/>
  <c r="F326" i="57"/>
  <c r="F327" i="57"/>
  <c r="F328" i="57"/>
  <c r="F329" i="57"/>
  <c r="F330" i="57"/>
  <c r="F331" i="57"/>
  <c r="F332" i="57"/>
  <c r="F333" i="57"/>
  <c r="F334" i="57"/>
  <c r="F335" i="57"/>
  <c r="F336" i="57"/>
  <c r="F337" i="57"/>
  <c r="F338" i="57"/>
  <c r="F339" i="57"/>
  <c r="F340" i="57"/>
  <c r="F341" i="57"/>
  <c r="F342" i="57"/>
  <c r="F343" i="57"/>
  <c r="F344" i="57"/>
  <c r="F345" i="57"/>
  <c r="F346" i="57"/>
  <c r="F347" i="57"/>
  <c r="F348" i="57"/>
  <c r="F349" i="57"/>
  <c r="F350" i="57"/>
  <c r="F351" i="57"/>
  <c r="F352" i="57"/>
  <c r="F353" i="57"/>
  <c r="F354" i="57"/>
  <c r="F355" i="57"/>
  <c r="F356" i="57"/>
  <c r="F357" i="57"/>
  <c r="F358" i="57"/>
  <c r="F359" i="57"/>
  <c r="F360" i="57"/>
  <c r="F361" i="57"/>
  <c r="F362" i="57"/>
  <c r="F363" i="57"/>
  <c r="F364" i="57"/>
  <c r="F365" i="57"/>
  <c r="F366" i="57"/>
  <c r="F367" i="57"/>
  <c r="F368" i="57"/>
  <c r="F369" i="57"/>
  <c r="F370" i="57"/>
  <c r="F371" i="57"/>
  <c r="F372" i="57"/>
  <c r="F373" i="57"/>
  <c r="F374" i="57"/>
  <c r="F375" i="57"/>
  <c r="F376" i="57"/>
  <c r="F377" i="57"/>
  <c r="F378" i="57"/>
  <c r="F379" i="57"/>
  <c r="F380" i="57"/>
  <c r="F381" i="57"/>
  <c r="F382" i="57"/>
  <c r="F383" i="57"/>
  <c r="F384" i="57"/>
  <c r="F385" i="57"/>
  <c r="F386" i="57"/>
  <c r="F387" i="57"/>
  <c r="F388" i="57"/>
  <c r="F389" i="57"/>
  <c r="F390" i="57"/>
  <c r="F391" i="57"/>
  <c r="F392" i="57"/>
  <c r="F393" i="57"/>
  <c r="F394" i="57"/>
  <c r="F395" i="57"/>
  <c r="F396" i="57"/>
  <c r="F397" i="57"/>
  <c r="F398" i="57"/>
  <c r="AC153" i="9"/>
  <c r="AD153" i="9" s="1"/>
  <c r="AC154" i="9"/>
  <c r="AD154" i="9" s="1"/>
  <c r="AC155" i="9"/>
  <c r="AD155" i="9" s="1"/>
  <c r="AC156" i="9"/>
  <c r="AD156" i="9" s="1"/>
  <c r="I154" i="9"/>
  <c r="O154" i="10" s="1"/>
  <c r="I155" i="9"/>
  <c r="O155" i="10" s="1"/>
  <c r="I156" i="9"/>
  <c r="O156" i="10" s="1"/>
  <c r="J153" i="9"/>
  <c r="C153" i="10" s="1"/>
  <c r="J154" i="9"/>
  <c r="C154" i="10" s="1"/>
  <c r="J155" i="9"/>
  <c r="C155" i="10" s="1"/>
  <c r="J156" i="9"/>
  <c r="C156" i="10" s="1"/>
  <c r="N153" i="9"/>
  <c r="N154" i="9"/>
  <c r="N155" i="9"/>
  <c r="N156" i="9"/>
  <c r="I153" i="9"/>
  <c r="O153" i="10" s="1"/>
  <c r="E153" i="9"/>
  <c r="E154" i="9"/>
  <c r="E155" i="9"/>
  <c r="E156" i="9"/>
  <c r="D156" i="9"/>
  <c r="D155" i="9"/>
  <c r="D152" i="9"/>
  <c r="D153" i="9"/>
  <c r="D154" i="9"/>
  <c r="C1514" i="65" l="1"/>
  <c r="C1515" i="65"/>
  <c r="C1517" i="65"/>
  <c r="C1518" i="65"/>
  <c r="C1511" i="65"/>
  <c r="C1510" i="65"/>
  <c r="C1516" i="65"/>
  <c r="C1512" i="65"/>
  <c r="C1513" i="65"/>
  <c r="AC207" i="18" l="1"/>
  <c r="AD207" i="18" s="1"/>
  <c r="AC208" i="18"/>
  <c r="AD208" i="18" s="1"/>
  <c r="AC209" i="18"/>
  <c r="AD209" i="18" s="1"/>
  <c r="AC210" i="18"/>
  <c r="AD210" i="18" s="1"/>
  <c r="AC211" i="18"/>
  <c r="AD211" i="18" s="1"/>
  <c r="AC212" i="18"/>
  <c r="AD212" i="18" s="1"/>
  <c r="AC213" i="18"/>
  <c r="AD213" i="18" s="1"/>
  <c r="AC214" i="18"/>
  <c r="AD214" i="18" s="1"/>
  <c r="AC215" i="18"/>
  <c r="AD215" i="18" s="1"/>
  <c r="AC216" i="18"/>
  <c r="AD216" i="18" s="1"/>
  <c r="AC217" i="18"/>
  <c r="AD217" i="18" s="1"/>
  <c r="AC218" i="18"/>
  <c r="AD218" i="18" s="1"/>
  <c r="AC219" i="18"/>
  <c r="AD219" i="18" s="1"/>
  <c r="AC220" i="18"/>
  <c r="AD220" i="18" s="1"/>
  <c r="AC221" i="18"/>
  <c r="AD221" i="18" s="1"/>
  <c r="AC222" i="18"/>
  <c r="AD222" i="18" s="1"/>
  <c r="AC223" i="18"/>
  <c r="AD223" i="18" s="1"/>
  <c r="AC224" i="18"/>
  <c r="AD224" i="18" s="1"/>
  <c r="AC225" i="18"/>
  <c r="AD225" i="18" s="1"/>
  <c r="AC226" i="18"/>
  <c r="AD226" i="18" s="1"/>
  <c r="AC227" i="18"/>
  <c r="AD227" i="18" s="1"/>
  <c r="AC228" i="18"/>
  <c r="AD228" i="18" s="1"/>
  <c r="AC229" i="18"/>
  <c r="AD229" i="18" s="1"/>
  <c r="AC230" i="18"/>
  <c r="AD230" i="18" s="1"/>
  <c r="AC231" i="18"/>
  <c r="AD231" i="18" s="1"/>
  <c r="AC232" i="18"/>
  <c r="AD232" i="18" s="1"/>
  <c r="AC233" i="18"/>
  <c r="AD233" i="18" s="1"/>
  <c r="AC234" i="18"/>
  <c r="AD234" i="18" s="1"/>
  <c r="AC235" i="18"/>
  <c r="AD235" i="18" s="1"/>
  <c r="AC236" i="18"/>
  <c r="AD236" i="18" s="1"/>
  <c r="AC237" i="18"/>
  <c r="AD237" i="18" s="1"/>
  <c r="AC238" i="18"/>
  <c r="AD238" i="18" s="1"/>
  <c r="AC239" i="18"/>
  <c r="AD239" i="18" s="1"/>
  <c r="AC240" i="18"/>
  <c r="AD240" i="18" s="1"/>
  <c r="AC241" i="18"/>
  <c r="AD241" i="18" s="1"/>
  <c r="AC242" i="18"/>
  <c r="AD242" i="18" s="1"/>
  <c r="AC243" i="18"/>
  <c r="AD243" i="18" s="1"/>
  <c r="AC244" i="18"/>
  <c r="AD244" i="18" s="1"/>
  <c r="AC245" i="18"/>
  <c r="AD245" i="18" s="1"/>
  <c r="AC246" i="18"/>
  <c r="AD246" i="18" s="1"/>
  <c r="AC247" i="18"/>
  <c r="AD247" i="18" s="1"/>
  <c r="AC248" i="18"/>
  <c r="AD248" i="18" s="1"/>
  <c r="AC249" i="18"/>
  <c r="AD249" i="18" s="1"/>
  <c r="AC250" i="18"/>
  <c r="AD250" i="18" s="1"/>
  <c r="AC251" i="18"/>
  <c r="AD251" i="18" s="1"/>
  <c r="AC252" i="18"/>
  <c r="AD252" i="18" s="1"/>
  <c r="AC253" i="18"/>
  <c r="AD253" i="18" s="1"/>
  <c r="AC254" i="18"/>
  <c r="AD254" i="18" s="1"/>
  <c r="AC255" i="18"/>
  <c r="AD255" i="18" s="1"/>
  <c r="AC256" i="18"/>
  <c r="AD256" i="18" s="1"/>
  <c r="AC257" i="18"/>
  <c r="AD257" i="18" s="1"/>
  <c r="AC258" i="18"/>
  <c r="AD258" i="18" s="1"/>
  <c r="AC259" i="18"/>
  <c r="AD259" i="18" s="1"/>
  <c r="AC260" i="18"/>
  <c r="AD260" i="18" s="1"/>
  <c r="AC261" i="18"/>
  <c r="AD261" i="18" s="1"/>
  <c r="AC262" i="18"/>
  <c r="AD262" i="18" s="1"/>
  <c r="AC263" i="18"/>
  <c r="AD263" i="18" s="1"/>
  <c r="N207" i="18"/>
  <c r="N208" i="18"/>
  <c r="N209" i="18"/>
  <c r="N210" i="18"/>
  <c r="N211" i="18"/>
  <c r="N212" i="18"/>
  <c r="N213" i="18"/>
  <c r="N214" i="18"/>
  <c r="N215" i="18"/>
  <c r="N216" i="18"/>
  <c r="N217" i="18"/>
  <c r="N218" i="18"/>
  <c r="N219" i="18"/>
  <c r="N220" i="18"/>
  <c r="N221" i="18"/>
  <c r="N222" i="18"/>
  <c r="N223" i="18"/>
  <c r="N224" i="18"/>
  <c r="N225" i="18"/>
  <c r="N226" i="18"/>
  <c r="N227" i="18"/>
  <c r="N228" i="18"/>
  <c r="N229" i="18"/>
  <c r="N230" i="18"/>
  <c r="N231" i="18"/>
  <c r="N232" i="18"/>
  <c r="N233" i="18"/>
  <c r="N234" i="18"/>
  <c r="N235" i="18"/>
  <c r="N236" i="18"/>
  <c r="N237" i="18"/>
  <c r="N238" i="18"/>
  <c r="N239" i="18"/>
  <c r="N240" i="18"/>
  <c r="N241" i="18"/>
  <c r="N242" i="18"/>
  <c r="N243" i="18"/>
  <c r="N244" i="18"/>
  <c r="N245" i="18"/>
  <c r="N246" i="18"/>
  <c r="N247" i="18"/>
  <c r="N248" i="18"/>
  <c r="N249" i="18"/>
  <c r="N250" i="18"/>
  <c r="N251" i="18"/>
  <c r="N252" i="18"/>
  <c r="N253" i="18"/>
  <c r="N254" i="18"/>
  <c r="N255" i="18"/>
  <c r="N256" i="18"/>
  <c r="N257" i="18"/>
  <c r="N258" i="18"/>
  <c r="N259" i="18"/>
  <c r="N260" i="18"/>
  <c r="N261" i="18"/>
  <c r="N262" i="18"/>
  <c r="N263" i="18"/>
  <c r="J207" i="18"/>
  <c r="J208" i="18"/>
  <c r="J209" i="18"/>
  <c r="J210" i="18"/>
  <c r="J211" i="18"/>
  <c r="J212" i="18"/>
  <c r="J213" i="18"/>
  <c r="J214" i="18"/>
  <c r="J215" i="18"/>
  <c r="J216" i="18"/>
  <c r="J217" i="18"/>
  <c r="J218" i="18"/>
  <c r="J219" i="18"/>
  <c r="J220" i="18"/>
  <c r="J221" i="18"/>
  <c r="J222" i="18"/>
  <c r="J223" i="18"/>
  <c r="J224" i="18"/>
  <c r="J225" i="18"/>
  <c r="J226" i="18"/>
  <c r="J227" i="18"/>
  <c r="J228" i="18"/>
  <c r="J229" i="18"/>
  <c r="J230" i="18"/>
  <c r="J231" i="18"/>
  <c r="J232" i="18"/>
  <c r="J233" i="18"/>
  <c r="J234" i="18"/>
  <c r="J235" i="18"/>
  <c r="J236" i="18"/>
  <c r="J237" i="18"/>
  <c r="J238" i="18"/>
  <c r="J239" i="18"/>
  <c r="J240" i="18"/>
  <c r="J241" i="18"/>
  <c r="J242" i="18"/>
  <c r="J243" i="18"/>
  <c r="J244" i="18"/>
  <c r="J245" i="18"/>
  <c r="J246" i="18"/>
  <c r="J247" i="18"/>
  <c r="J248" i="18"/>
  <c r="J249" i="18"/>
  <c r="J250" i="18"/>
  <c r="J251" i="18"/>
  <c r="J252" i="18"/>
  <c r="J253" i="18"/>
  <c r="J254" i="18"/>
  <c r="J255" i="18"/>
  <c r="J256" i="18"/>
  <c r="J257" i="18"/>
  <c r="J258" i="18"/>
  <c r="J259" i="18"/>
  <c r="J260" i="18"/>
  <c r="J261" i="18"/>
  <c r="J262" i="18"/>
  <c r="J263" i="18"/>
  <c r="I207" i="18"/>
  <c r="P207" i="20" s="1"/>
  <c r="I208" i="18"/>
  <c r="P208" i="20" s="1"/>
  <c r="I209" i="18"/>
  <c r="P209" i="20" s="1"/>
  <c r="I210" i="18"/>
  <c r="P210" i="20" s="1"/>
  <c r="I211" i="18"/>
  <c r="P211" i="20" s="1"/>
  <c r="I212" i="18"/>
  <c r="P212" i="20" s="1"/>
  <c r="I213" i="18"/>
  <c r="P213" i="20" s="1"/>
  <c r="I214" i="18"/>
  <c r="P214" i="20" s="1"/>
  <c r="I215" i="18"/>
  <c r="P215" i="20" s="1"/>
  <c r="I216" i="18"/>
  <c r="P216" i="20" s="1"/>
  <c r="I217" i="18"/>
  <c r="P217" i="20" s="1"/>
  <c r="I218" i="18"/>
  <c r="P218" i="20" s="1"/>
  <c r="I219" i="18"/>
  <c r="P219" i="20" s="1"/>
  <c r="I220" i="18"/>
  <c r="P220" i="20" s="1"/>
  <c r="I221" i="18"/>
  <c r="P221" i="20" s="1"/>
  <c r="I222" i="18"/>
  <c r="P222" i="20" s="1"/>
  <c r="I223" i="18"/>
  <c r="P223" i="20" s="1"/>
  <c r="I224" i="18"/>
  <c r="P224" i="20" s="1"/>
  <c r="I225" i="18"/>
  <c r="P225" i="20" s="1"/>
  <c r="I226" i="18"/>
  <c r="P226" i="20" s="1"/>
  <c r="I227" i="18"/>
  <c r="P227" i="20" s="1"/>
  <c r="I228" i="18"/>
  <c r="P228" i="20" s="1"/>
  <c r="I229" i="18"/>
  <c r="P229" i="20" s="1"/>
  <c r="I230" i="18"/>
  <c r="P230" i="20" s="1"/>
  <c r="I231" i="18"/>
  <c r="P231" i="20" s="1"/>
  <c r="I232" i="18"/>
  <c r="P232" i="20" s="1"/>
  <c r="I233" i="18"/>
  <c r="P233" i="20" s="1"/>
  <c r="I234" i="18"/>
  <c r="P234" i="20" s="1"/>
  <c r="I235" i="18"/>
  <c r="P235" i="20" s="1"/>
  <c r="I236" i="18"/>
  <c r="P236" i="20" s="1"/>
  <c r="I237" i="18"/>
  <c r="P237" i="20" s="1"/>
  <c r="I238" i="18"/>
  <c r="P238" i="20" s="1"/>
  <c r="I239" i="18"/>
  <c r="P239" i="20" s="1"/>
  <c r="I240" i="18"/>
  <c r="P240" i="20" s="1"/>
  <c r="I241" i="18"/>
  <c r="P241" i="20" s="1"/>
  <c r="I242" i="18"/>
  <c r="P242" i="20" s="1"/>
  <c r="I243" i="18"/>
  <c r="P243" i="20" s="1"/>
  <c r="I244" i="18"/>
  <c r="P244" i="20" s="1"/>
  <c r="I245" i="18"/>
  <c r="P245" i="20" s="1"/>
  <c r="I246" i="18"/>
  <c r="P246" i="20" s="1"/>
  <c r="I247" i="18"/>
  <c r="P247" i="20" s="1"/>
  <c r="I248" i="18"/>
  <c r="P248" i="20" s="1"/>
  <c r="I249" i="18"/>
  <c r="P249" i="20" s="1"/>
  <c r="I250" i="18"/>
  <c r="P250" i="20" s="1"/>
  <c r="I251" i="18"/>
  <c r="P251" i="20" s="1"/>
  <c r="I252" i="18"/>
  <c r="P252" i="20" s="1"/>
  <c r="I253" i="18"/>
  <c r="P253" i="20" s="1"/>
  <c r="I254" i="18"/>
  <c r="P254" i="20" s="1"/>
  <c r="I255" i="18"/>
  <c r="P255" i="20" s="1"/>
  <c r="I256" i="18"/>
  <c r="P256" i="20" s="1"/>
  <c r="I257" i="18"/>
  <c r="P257" i="20" s="1"/>
  <c r="I258" i="18"/>
  <c r="P258" i="20" s="1"/>
  <c r="I259" i="18"/>
  <c r="P259" i="20" s="1"/>
  <c r="I260" i="18"/>
  <c r="P260" i="20" s="1"/>
  <c r="I261" i="18"/>
  <c r="P261" i="20" s="1"/>
  <c r="I262" i="18"/>
  <c r="P262" i="20" s="1"/>
  <c r="I263" i="18"/>
  <c r="P263" i="20" s="1"/>
  <c r="A208" i="18"/>
  <c r="A274" i="65" s="1"/>
  <c r="A209" i="18"/>
  <c r="A275" i="65" s="1"/>
  <c r="A210" i="18"/>
  <c r="A276" i="65" s="1"/>
  <c r="A211" i="18"/>
  <c r="A277" i="65" s="1"/>
  <c r="A212" i="18"/>
  <c r="A278" i="65" s="1"/>
  <c r="A213" i="18"/>
  <c r="A279" i="65" s="1"/>
  <c r="A214" i="18"/>
  <c r="A280" i="65" s="1"/>
  <c r="A215" i="18"/>
  <c r="A281" i="65" s="1"/>
  <c r="A216" i="18"/>
  <c r="A282" i="65" s="1"/>
  <c r="A217" i="18"/>
  <c r="A283" i="65" s="1"/>
  <c r="A218" i="18"/>
  <c r="A284" i="65" s="1"/>
  <c r="A219" i="18"/>
  <c r="A285" i="65" s="1"/>
  <c r="A220" i="18"/>
  <c r="A286" i="65" s="1"/>
  <c r="A221" i="18"/>
  <c r="A287" i="65" s="1"/>
  <c r="A222" i="18"/>
  <c r="A288" i="65" s="1"/>
  <c r="A223" i="18"/>
  <c r="A289" i="65" s="1"/>
  <c r="A224" i="18"/>
  <c r="A290" i="65" s="1"/>
  <c r="A225" i="18"/>
  <c r="A291" i="65" s="1"/>
  <c r="A226" i="18"/>
  <c r="A292" i="65" s="1"/>
  <c r="A227" i="18"/>
  <c r="A293" i="65" s="1"/>
  <c r="A228" i="18"/>
  <c r="A294" i="65" s="1"/>
  <c r="A229" i="18"/>
  <c r="A295" i="65" s="1"/>
  <c r="A230" i="18"/>
  <c r="A296" i="65" s="1"/>
  <c r="A231" i="18"/>
  <c r="A297" i="65" s="1"/>
  <c r="A232" i="18"/>
  <c r="A298" i="65" s="1"/>
  <c r="A233" i="18"/>
  <c r="A299" i="65" s="1"/>
  <c r="A234" i="18"/>
  <c r="A300" i="65" s="1"/>
  <c r="A235" i="18"/>
  <c r="A301" i="65" s="1"/>
  <c r="A236" i="18"/>
  <c r="A302" i="65" s="1"/>
  <c r="A237" i="18"/>
  <c r="A303" i="65" s="1"/>
  <c r="A238" i="18"/>
  <c r="A304" i="65" s="1"/>
  <c r="A239" i="18"/>
  <c r="A305" i="65" s="1"/>
  <c r="A240" i="18"/>
  <c r="A306" i="65" s="1"/>
  <c r="A241" i="18"/>
  <c r="A307" i="65" s="1"/>
  <c r="A242" i="18"/>
  <c r="A308" i="65" s="1"/>
  <c r="A243" i="18"/>
  <c r="A309" i="65" s="1"/>
  <c r="A244" i="18"/>
  <c r="A310" i="65" s="1"/>
  <c r="A245" i="18"/>
  <c r="A311" i="65" s="1"/>
  <c r="A246" i="18"/>
  <c r="A312" i="65" s="1"/>
  <c r="A247" i="18"/>
  <c r="A313" i="65" s="1"/>
  <c r="A248" i="18"/>
  <c r="A314" i="65" s="1"/>
  <c r="A249" i="18"/>
  <c r="A315" i="65" s="1"/>
  <c r="A250" i="18"/>
  <c r="A316" i="65" s="1"/>
  <c r="A251" i="18"/>
  <c r="A317" i="65" s="1"/>
  <c r="A252" i="18"/>
  <c r="A318" i="65" s="1"/>
  <c r="A253" i="18"/>
  <c r="A319" i="65" s="1"/>
  <c r="A254" i="18"/>
  <c r="A320" i="65" s="1"/>
  <c r="A255" i="18"/>
  <c r="A321" i="65" s="1"/>
  <c r="A256" i="18"/>
  <c r="A322" i="65" s="1"/>
  <c r="A257" i="18"/>
  <c r="A323" i="65" s="1"/>
  <c r="A258" i="18"/>
  <c r="A324" i="65" s="1"/>
  <c r="A259" i="18"/>
  <c r="A325" i="65" s="1"/>
  <c r="A260" i="18"/>
  <c r="A326" i="65" s="1"/>
  <c r="A261" i="18"/>
  <c r="A327" i="65" s="1"/>
  <c r="A262" i="18"/>
  <c r="A328" i="65" s="1"/>
  <c r="A263" i="18"/>
  <c r="A329" i="65" s="1"/>
  <c r="A207" i="18"/>
  <c r="A273" i="65" s="1"/>
  <c r="C256" i="19" l="1"/>
  <c r="D256" i="20"/>
  <c r="C216" i="19"/>
  <c r="D216" i="20"/>
  <c r="C263" i="19"/>
  <c r="D263" i="20"/>
  <c r="C255" i="19"/>
  <c r="D255" i="20"/>
  <c r="C247" i="19"/>
  <c r="D247" i="20"/>
  <c r="C239" i="19"/>
  <c r="D239" i="20"/>
  <c r="C231" i="19"/>
  <c r="D231" i="20"/>
  <c r="C223" i="19"/>
  <c r="D223" i="20"/>
  <c r="C215" i="19"/>
  <c r="D215" i="20"/>
  <c r="C207" i="19"/>
  <c r="D207" i="20"/>
  <c r="C248" i="19"/>
  <c r="D248" i="20"/>
  <c r="C262" i="19"/>
  <c r="D262" i="20"/>
  <c r="C222" i="19"/>
  <c r="D222" i="20"/>
  <c r="C245" i="19"/>
  <c r="D245" i="20"/>
  <c r="C229" i="19"/>
  <c r="D229" i="20"/>
  <c r="C221" i="19"/>
  <c r="D221" i="20"/>
  <c r="C213" i="19"/>
  <c r="D213" i="20"/>
  <c r="C224" i="19"/>
  <c r="D224" i="20"/>
  <c r="C238" i="19"/>
  <c r="D238" i="20"/>
  <c r="C214" i="19"/>
  <c r="D214" i="20"/>
  <c r="C261" i="19"/>
  <c r="D261" i="20"/>
  <c r="C253" i="19"/>
  <c r="D253" i="20"/>
  <c r="C237" i="19"/>
  <c r="D237" i="20"/>
  <c r="C260" i="19"/>
  <c r="D260" i="20"/>
  <c r="C252" i="19"/>
  <c r="D252" i="20"/>
  <c r="C244" i="19"/>
  <c r="D244" i="20"/>
  <c r="C236" i="19"/>
  <c r="D236" i="20"/>
  <c r="C228" i="19"/>
  <c r="D228" i="20"/>
  <c r="C220" i="19"/>
  <c r="D220" i="20"/>
  <c r="C212" i="19"/>
  <c r="D212" i="20"/>
  <c r="C232" i="19"/>
  <c r="D232" i="20"/>
  <c r="C246" i="19"/>
  <c r="D246" i="20"/>
  <c r="C251" i="19"/>
  <c r="D251" i="20"/>
  <c r="C243" i="19"/>
  <c r="D243" i="20"/>
  <c r="C235" i="19"/>
  <c r="D235" i="20"/>
  <c r="C227" i="19"/>
  <c r="D227" i="20"/>
  <c r="C219" i="19"/>
  <c r="D219" i="20"/>
  <c r="C211" i="19"/>
  <c r="D211" i="20"/>
  <c r="C208" i="19"/>
  <c r="D208" i="20"/>
  <c r="C230" i="19"/>
  <c r="D230" i="20"/>
  <c r="C259" i="19"/>
  <c r="D259" i="20"/>
  <c r="C258" i="19"/>
  <c r="D258" i="20"/>
  <c r="C250" i="19"/>
  <c r="D250" i="20"/>
  <c r="C242" i="19"/>
  <c r="D242" i="20"/>
  <c r="C234" i="19"/>
  <c r="D234" i="20"/>
  <c r="C226" i="19"/>
  <c r="D226" i="20"/>
  <c r="C218" i="19"/>
  <c r="D218" i="20"/>
  <c r="C210" i="19"/>
  <c r="D210" i="20"/>
  <c r="C240" i="19"/>
  <c r="D240" i="20"/>
  <c r="C254" i="19"/>
  <c r="D254" i="20"/>
  <c r="C257" i="19"/>
  <c r="D257" i="20"/>
  <c r="C249" i="19"/>
  <c r="D249" i="20"/>
  <c r="C241" i="19"/>
  <c r="D241" i="20"/>
  <c r="C233" i="19"/>
  <c r="D233" i="20"/>
  <c r="C225" i="19"/>
  <c r="D225" i="20"/>
  <c r="C217" i="19"/>
  <c r="D217" i="20"/>
  <c r="C209" i="19"/>
  <c r="D209" i="20"/>
  <c r="C316" i="65"/>
  <c r="C300" i="65"/>
  <c r="C284" i="65"/>
  <c r="C306" i="65"/>
  <c r="C324" i="65"/>
  <c r="C308" i="65"/>
  <c r="C292" i="65"/>
  <c r="C276" i="65"/>
  <c r="C323" i="65"/>
  <c r="C315" i="65"/>
  <c r="C307" i="65"/>
  <c r="C299" i="65"/>
  <c r="C291" i="65"/>
  <c r="C283" i="65"/>
  <c r="C275" i="65"/>
  <c r="C314" i="65"/>
  <c r="C329" i="65"/>
  <c r="C321" i="65"/>
  <c r="C313" i="65"/>
  <c r="C305" i="65"/>
  <c r="C297" i="65"/>
  <c r="C289" i="65"/>
  <c r="C281" i="65"/>
  <c r="C273" i="65"/>
  <c r="C322" i="65"/>
  <c r="C274" i="65"/>
  <c r="C320" i="65"/>
  <c r="C288" i="65"/>
  <c r="C282" i="65"/>
  <c r="C312" i="65"/>
  <c r="C280" i="65"/>
  <c r="C319" i="65"/>
  <c r="C303" i="65"/>
  <c r="C295" i="65"/>
  <c r="C287" i="65"/>
  <c r="C279" i="65"/>
  <c r="C290" i="65"/>
  <c r="C304" i="65"/>
  <c r="C326" i="65"/>
  <c r="C318" i="65"/>
  <c r="C310" i="65"/>
  <c r="C302" i="65"/>
  <c r="C294" i="65"/>
  <c r="C286" i="65"/>
  <c r="C278" i="65"/>
  <c r="C298" i="65"/>
  <c r="C328" i="65"/>
  <c r="C296" i="65"/>
  <c r="C327" i="65"/>
  <c r="C311" i="65"/>
  <c r="C325" i="65"/>
  <c r="C317" i="65"/>
  <c r="C309" i="65"/>
  <c r="C301" i="65"/>
  <c r="C293" i="65"/>
  <c r="C285" i="65"/>
  <c r="C277" i="65"/>
  <c r="J151" i="18"/>
  <c r="J152" i="18"/>
  <c r="J153" i="18"/>
  <c r="J154" i="18"/>
  <c r="J155" i="18"/>
  <c r="J156" i="18"/>
  <c r="J157" i="18"/>
  <c r="J158" i="18"/>
  <c r="J159" i="18"/>
  <c r="J160" i="18"/>
  <c r="J161" i="18"/>
  <c r="J162" i="18"/>
  <c r="J163" i="18"/>
  <c r="J164" i="18"/>
  <c r="J165" i="18"/>
  <c r="J166" i="18"/>
  <c r="J167" i="18"/>
  <c r="J168" i="18"/>
  <c r="J169" i="18"/>
  <c r="J170" i="18"/>
  <c r="J171" i="18"/>
  <c r="J172" i="18"/>
  <c r="J173" i="18"/>
  <c r="J174" i="18"/>
  <c r="J175" i="18"/>
  <c r="J176" i="18"/>
  <c r="J177" i="18"/>
  <c r="J178" i="18"/>
  <c r="J179" i="18"/>
  <c r="J180" i="18"/>
  <c r="J181" i="18"/>
  <c r="J182" i="18"/>
  <c r="J183" i="18"/>
  <c r="J184" i="18"/>
  <c r="J185" i="18"/>
  <c r="J186" i="18"/>
  <c r="J187" i="18"/>
  <c r="J188" i="18"/>
  <c r="J189" i="18"/>
  <c r="J190" i="18"/>
  <c r="J191" i="18"/>
  <c r="J192" i="18"/>
  <c r="J193" i="18"/>
  <c r="J194" i="18"/>
  <c r="J195" i="18"/>
  <c r="J196" i="18"/>
  <c r="J197" i="18"/>
  <c r="J198" i="18"/>
  <c r="J199" i="18"/>
  <c r="J200" i="18"/>
  <c r="J201" i="18"/>
  <c r="J202" i="18"/>
  <c r="J203" i="18"/>
  <c r="J204" i="18"/>
  <c r="J205" i="18"/>
  <c r="J206" i="18"/>
  <c r="AC150" i="18"/>
  <c r="AD150" i="18" s="1"/>
  <c r="AC151" i="18"/>
  <c r="AD151" i="18" s="1"/>
  <c r="AC152" i="18"/>
  <c r="AD152" i="18" s="1"/>
  <c r="AC153" i="18"/>
  <c r="AD153" i="18" s="1"/>
  <c r="AC154" i="18"/>
  <c r="AD154" i="18" s="1"/>
  <c r="AC155" i="18"/>
  <c r="AD155" i="18" s="1"/>
  <c r="AC156" i="18"/>
  <c r="AD156" i="18" s="1"/>
  <c r="AC157" i="18"/>
  <c r="AD157" i="18" s="1"/>
  <c r="AC158" i="18"/>
  <c r="AD158" i="18" s="1"/>
  <c r="AC159" i="18"/>
  <c r="AD159" i="18" s="1"/>
  <c r="AC160" i="18"/>
  <c r="AD160" i="18" s="1"/>
  <c r="AC161" i="18"/>
  <c r="AD161" i="18" s="1"/>
  <c r="AC162" i="18"/>
  <c r="AD162" i="18" s="1"/>
  <c r="AC163" i="18"/>
  <c r="AD163" i="18" s="1"/>
  <c r="AC164" i="18"/>
  <c r="AD164" i="18" s="1"/>
  <c r="AC165" i="18"/>
  <c r="AD165" i="18" s="1"/>
  <c r="AC166" i="18"/>
  <c r="AD166" i="18" s="1"/>
  <c r="AC167" i="18"/>
  <c r="AD167" i="18" s="1"/>
  <c r="AC168" i="18"/>
  <c r="AD168" i="18" s="1"/>
  <c r="AC169" i="18"/>
  <c r="AD169" i="18" s="1"/>
  <c r="AC170" i="18"/>
  <c r="AD170" i="18" s="1"/>
  <c r="AC171" i="18"/>
  <c r="AD171" i="18" s="1"/>
  <c r="AC172" i="18"/>
  <c r="AD172" i="18" s="1"/>
  <c r="AC173" i="18"/>
  <c r="AD173" i="18" s="1"/>
  <c r="AC174" i="18"/>
  <c r="AD174" i="18" s="1"/>
  <c r="AC175" i="18"/>
  <c r="AD175" i="18" s="1"/>
  <c r="AC176" i="18"/>
  <c r="AD176" i="18" s="1"/>
  <c r="AC177" i="18"/>
  <c r="AD177" i="18" s="1"/>
  <c r="AC178" i="18"/>
  <c r="AD178" i="18" s="1"/>
  <c r="AC179" i="18"/>
  <c r="AD179" i="18" s="1"/>
  <c r="AC180" i="18"/>
  <c r="AD180" i="18" s="1"/>
  <c r="AC181" i="18"/>
  <c r="AD181" i="18" s="1"/>
  <c r="AC182" i="18"/>
  <c r="AD182" i="18" s="1"/>
  <c r="AC183" i="18"/>
  <c r="AD183" i="18" s="1"/>
  <c r="AC184" i="18"/>
  <c r="AD184" i="18" s="1"/>
  <c r="AC185" i="18"/>
  <c r="AD185" i="18" s="1"/>
  <c r="AC186" i="18"/>
  <c r="AD186" i="18" s="1"/>
  <c r="AC187" i="18"/>
  <c r="AD187" i="18" s="1"/>
  <c r="AC188" i="18"/>
  <c r="AD188" i="18" s="1"/>
  <c r="AC189" i="18"/>
  <c r="AD189" i="18" s="1"/>
  <c r="AC190" i="18"/>
  <c r="AD190" i="18" s="1"/>
  <c r="AC191" i="18"/>
  <c r="AD191" i="18" s="1"/>
  <c r="AC192" i="18"/>
  <c r="AD192" i="18" s="1"/>
  <c r="AC193" i="18"/>
  <c r="AD193" i="18" s="1"/>
  <c r="AC194" i="18"/>
  <c r="AD194" i="18" s="1"/>
  <c r="AC195" i="18"/>
  <c r="AD195" i="18" s="1"/>
  <c r="AC196" i="18"/>
  <c r="AD196" i="18" s="1"/>
  <c r="AC197" i="18"/>
  <c r="AD197" i="18" s="1"/>
  <c r="AC198" i="18"/>
  <c r="AD198" i="18" s="1"/>
  <c r="AC199" i="18"/>
  <c r="AD199" i="18" s="1"/>
  <c r="AC200" i="18"/>
  <c r="AD200" i="18" s="1"/>
  <c r="AC201" i="18"/>
  <c r="AD201" i="18" s="1"/>
  <c r="AC202" i="18"/>
  <c r="AD202" i="18" s="1"/>
  <c r="AC203" i="18"/>
  <c r="AD203" i="18" s="1"/>
  <c r="AC204" i="18"/>
  <c r="AD204" i="18" s="1"/>
  <c r="AC205" i="18"/>
  <c r="AD205" i="18" s="1"/>
  <c r="AC206" i="18"/>
  <c r="AD206" i="18" s="1"/>
  <c r="I154" i="18"/>
  <c r="I158" i="18"/>
  <c r="I162" i="18"/>
  <c r="I166" i="18"/>
  <c r="I170" i="18"/>
  <c r="I174" i="18"/>
  <c r="I178" i="18"/>
  <c r="I182" i="18"/>
  <c r="I186" i="18"/>
  <c r="I190" i="18"/>
  <c r="I194" i="18"/>
  <c r="I198" i="18"/>
  <c r="I202" i="18"/>
  <c r="I206" i="18"/>
  <c r="I150" i="18"/>
  <c r="P150" i="20" s="1"/>
  <c r="I153" i="18"/>
  <c r="I157" i="18"/>
  <c r="I161" i="18"/>
  <c r="I165" i="18"/>
  <c r="I169" i="18"/>
  <c r="I173" i="18"/>
  <c r="I177" i="18"/>
  <c r="I181" i="18"/>
  <c r="I185" i="18"/>
  <c r="I189" i="18"/>
  <c r="I193" i="18"/>
  <c r="I197" i="18"/>
  <c r="I201" i="18"/>
  <c r="I205" i="18"/>
  <c r="I152" i="18"/>
  <c r="I156" i="18"/>
  <c r="I160" i="18"/>
  <c r="I164" i="18"/>
  <c r="I168" i="18"/>
  <c r="I172" i="18"/>
  <c r="I176" i="18"/>
  <c r="I180" i="18"/>
  <c r="I184" i="18"/>
  <c r="I188" i="18"/>
  <c r="I192" i="18"/>
  <c r="I196" i="18"/>
  <c r="I200" i="18"/>
  <c r="I204" i="18"/>
  <c r="N150" i="18"/>
  <c r="N151" i="18"/>
  <c r="N152" i="18"/>
  <c r="N153" i="18"/>
  <c r="N154" i="18"/>
  <c r="N155" i="18"/>
  <c r="N156" i="18"/>
  <c r="N157" i="18"/>
  <c r="N158" i="18"/>
  <c r="N159" i="18"/>
  <c r="N160" i="18"/>
  <c r="N161" i="18"/>
  <c r="N162" i="18"/>
  <c r="N163" i="18"/>
  <c r="N164" i="18"/>
  <c r="N165" i="18"/>
  <c r="N166" i="18"/>
  <c r="N167" i="18"/>
  <c r="N168" i="18"/>
  <c r="N169" i="18"/>
  <c r="N170" i="18"/>
  <c r="N171" i="18"/>
  <c r="N172" i="18"/>
  <c r="N173" i="18"/>
  <c r="N174" i="18"/>
  <c r="N175" i="18"/>
  <c r="N176" i="18"/>
  <c r="N177" i="18"/>
  <c r="N178" i="18"/>
  <c r="N179" i="18"/>
  <c r="N180" i="18"/>
  <c r="N181" i="18"/>
  <c r="N182" i="18"/>
  <c r="N183" i="18"/>
  <c r="N184" i="18"/>
  <c r="N185" i="18"/>
  <c r="N186" i="18"/>
  <c r="N187" i="18"/>
  <c r="N188" i="18"/>
  <c r="N189" i="18"/>
  <c r="N190" i="18"/>
  <c r="N191" i="18"/>
  <c r="N192" i="18"/>
  <c r="N193" i="18"/>
  <c r="N194" i="18"/>
  <c r="N195" i="18"/>
  <c r="N196" i="18"/>
  <c r="N197" i="18"/>
  <c r="N198" i="18"/>
  <c r="N199" i="18"/>
  <c r="N200" i="18"/>
  <c r="N201" i="18"/>
  <c r="N202" i="18"/>
  <c r="N203" i="18"/>
  <c r="N204" i="18"/>
  <c r="N205" i="18"/>
  <c r="N206" i="18"/>
  <c r="J150" i="18"/>
  <c r="I151" i="18"/>
  <c r="I155" i="18"/>
  <c r="I159" i="18"/>
  <c r="I163" i="18"/>
  <c r="I167" i="18"/>
  <c r="I171" i="18"/>
  <c r="I175" i="18"/>
  <c r="I179" i="18"/>
  <c r="I183" i="18"/>
  <c r="I187" i="18"/>
  <c r="I191" i="18"/>
  <c r="I195" i="18"/>
  <c r="I199" i="18"/>
  <c r="I203" i="18"/>
  <c r="A150" i="18"/>
  <c r="A216" i="65" s="1"/>
  <c r="A151" i="18"/>
  <c r="A217" i="65" s="1"/>
  <c r="A152" i="18"/>
  <c r="A218" i="65" s="1"/>
  <c r="A153" i="18"/>
  <c r="A219" i="65" s="1"/>
  <c r="A154" i="18"/>
  <c r="A220" i="65" s="1"/>
  <c r="A155" i="18"/>
  <c r="A221" i="65" s="1"/>
  <c r="A156" i="18"/>
  <c r="A222" i="65" s="1"/>
  <c r="A157" i="18"/>
  <c r="A223" i="65" s="1"/>
  <c r="A158" i="18"/>
  <c r="A224" i="65" s="1"/>
  <c r="A159" i="18"/>
  <c r="A225" i="65" s="1"/>
  <c r="A160" i="18"/>
  <c r="A226" i="65" s="1"/>
  <c r="A161" i="18"/>
  <c r="A227" i="65" s="1"/>
  <c r="A162" i="18"/>
  <c r="A228" i="65" s="1"/>
  <c r="A163" i="18"/>
  <c r="A229" i="65" s="1"/>
  <c r="A164" i="18"/>
  <c r="A230" i="65" s="1"/>
  <c r="A165" i="18"/>
  <c r="A231" i="65" s="1"/>
  <c r="A166" i="18"/>
  <c r="A232" i="65" s="1"/>
  <c r="A167" i="18"/>
  <c r="A233" i="65" s="1"/>
  <c r="A168" i="18"/>
  <c r="A234" i="65" s="1"/>
  <c r="A169" i="18"/>
  <c r="A235" i="65" s="1"/>
  <c r="A170" i="18"/>
  <c r="A236" i="65" s="1"/>
  <c r="A171" i="18"/>
  <c r="A237" i="65" s="1"/>
  <c r="A172" i="18"/>
  <c r="A238" i="65" s="1"/>
  <c r="A173" i="18"/>
  <c r="A239" i="65" s="1"/>
  <c r="A174" i="18"/>
  <c r="A240" i="65" s="1"/>
  <c r="A175" i="18"/>
  <c r="A241" i="65" s="1"/>
  <c r="A176" i="18"/>
  <c r="A242" i="65" s="1"/>
  <c r="A177" i="18"/>
  <c r="A243" i="65" s="1"/>
  <c r="A178" i="18"/>
  <c r="A244" i="65" s="1"/>
  <c r="A179" i="18"/>
  <c r="A245" i="65" s="1"/>
  <c r="A180" i="18"/>
  <c r="A246" i="65" s="1"/>
  <c r="A181" i="18"/>
  <c r="A247" i="65" s="1"/>
  <c r="A182" i="18"/>
  <c r="A248" i="65" s="1"/>
  <c r="A183" i="18"/>
  <c r="A249" i="65" s="1"/>
  <c r="A184" i="18"/>
  <c r="A250" i="65" s="1"/>
  <c r="A185" i="18"/>
  <c r="A251" i="65" s="1"/>
  <c r="A186" i="18"/>
  <c r="A252" i="65" s="1"/>
  <c r="A187" i="18"/>
  <c r="A253" i="65" s="1"/>
  <c r="A188" i="18"/>
  <c r="A254" i="65" s="1"/>
  <c r="A189" i="18"/>
  <c r="A255" i="65" s="1"/>
  <c r="A190" i="18"/>
  <c r="A256" i="65" s="1"/>
  <c r="A191" i="18"/>
  <c r="A257" i="65" s="1"/>
  <c r="A192" i="18"/>
  <c r="A258" i="65" s="1"/>
  <c r="A193" i="18"/>
  <c r="A259" i="65" s="1"/>
  <c r="A194" i="18"/>
  <c r="A260" i="65" s="1"/>
  <c r="A195" i="18"/>
  <c r="A261" i="65" s="1"/>
  <c r="A196" i="18"/>
  <c r="A262" i="65" s="1"/>
  <c r="A197" i="18"/>
  <c r="A263" i="65" s="1"/>
  <c r="A198" i="18"/>
  <c r="A264" i="65" s="1"/>
  <c r="A199" i="18"/>
  <c r="A265" i="65" s="1"/>
  <c r="A200" i="18"/>
  <c r="A266" i="65" s="1"/>
  <c r="A201" i="18"/>
  <c r="A267" i="65" s="1"/>
  <c r="A202" i="18"/>
  <c r="A268" i="65" s="1"/>
  <c r="A203" i="18"/>
  <c r="A269" i="65" s="1"/>
  <c r="A204" i="18"/>
  <c r="A270" i="65" s="1"/>
  <c r="A205" i="18"/>
  <c r="A271" i="65" s="1"/>
  <c r="A206" i="18"/>
  <c r="A272" i="65" s="1"/>
  <c r="O191" i="19" l="1"/>
  <c r="P191" i="20"/>
  <c r="O175" i="19"/>
  <c r="P175" i="20"/>
  <c r="O159" i="19"/>
  <c r="P159" i="20"/>
  <c r="O192" i="19"/>
  <c r="P192" i="20"/>
  <c r="O176" i="19"/>
  <c r="P176" i="20"/>
  <c r="O160" i="19"/>
  <c r="P160" i="20"/>
  <c r="O201" i="19"/>
  <c r="P201" i="20"/>
  <c r="O185" i="19"/>
  <c r="P185" i="20"/>
  <c r="O169" i="19"/>
  <c r="P169" i="20"/>
  <c r="O153" i="19"/>
  <c r="P153" i="20"/>
  <c r="O198" i="19"/>
  <c r="P198" i="20"/>
  <c r="O182" i="19"/>
  <c r="P182" i="20"/>
  <c r="O166" i="19"/>
  <c r="P166" i="20"/>
  <c r="O203" i="19"/>
  <c r="P203" i="20"/>
  <c r="O187" i="19"/>
  <c r="P187" i="20"/>
  <c r="O171" i="19"/>
  <c r="P171" i="20"/>
  <c r="O155" i="19"/>
  <c r="P155" i="20"/>
  <c r="O204" i="19"/>
  <c r="P204" i="20"/>
  <c r="O188" i="19"/>
  <c r="P188" i="20"/>
  <c r="O172" i="19"/>
  <c r="P172" i="20"/>
  <c r="O156" i="19"/>
  <c r="P156" i="20"/>
  <c r="O197" i="19"/>
  <c r="P197" i="20"/>
  <c r="O181" i="19"/>
  <c r="P181" i="20"/>
  <c r="O165" i="19"/>
  <c r="P165" i="20"/>
  <c r="O194" i="19"/>
  <c r="P194" i="20"/>
  <c r="O178" i="19"/>
  <c r="P178" i="20"/>
  <c r="O162" i="19"/>
  <c r="P162" i="20"/>
  <c r="O199" i="19"/>
  <c r="P199" i="20"/>
  <c r="O183" i="19"/>
  <c r="P183" i="20"/>
  <c r="O167" i="19"/>
  <c r="P167" i="20"/>
  <c r="O151" i="19"/>
  <c r="P151" i="20"/>
  <c r="O200" i="19"/>
  <c r="P200" i="20"/>
  <c r="O184" i="19"/>
  <c r="P184" i="20"/>
  <c r="O168" i="19"/>
  <c r="P168" i="20"/>
  <c r="O152" i="19"/>
  <c r="P152" i="20"/>
  <c r="O193" i="19"/>
  <c r="P193" i="20"/>
  <c r="O177" i="19"/>
  <c r="P177" i="20"/>
  <c r="O161" i="19"/>
  <c r="P161" i="20"/>
  <c r="O206" i="19"/>
  <c r="P206" i="20"/>
  <c r="O190" i="19"/>
  <c r="P190" i="20"/>
  <c r="O174" i="19"/>
  <c r="P174" i="20"/>
  <c r="O158" i="19"/>
  <c r="P158" i="20"/>
  <c r="O195" i="19"/>
  <c r="P195" i="20"/>
  <c r="O179" i="19"/>
  <c r="P179" i="20"/>
  <c r="O163" i="19"/>
  <c r="P163" i="20"/>
  <c r="O196" i="19"/>
  <c r="P196" i="20"/>
  <c r="O180" i="19"/>
  <c r="P180" i="20"/>
  <c r="O164" i="19"/>
  <c r="P164" i="20"/>
  <c r="O205" i="19"/>
  <c r="P205" i="20"/>
  <c r="O189" i="19"/>
  <c r="P189" i="20"/>
  <c r="O173" i="19"/>
  <c r="P173" i="20"/>
  <c r="O157" i="19"/>
  <c r="P157" i="20"/>
  <c r="O202" i="19"/>
  <c r="P202" i="20"/>
  <c r="O186" i="19"/>
  <c r="P186" i="20"/>
  <c r="O170" i="19"/>
  <c r="P170" i="20"/>
  <c r="O154" i="19"/>
  <c r="P154" i="20"/>
  <c r="C171" i="19"/>
  <c r="D171" i="20"/>
  <c r="C202" i="19"/>
  <c r="D202" i="20"/>
  <c r="C194" i="19"/>
  <c r="D194" i="20"/>
  <c r="C186" i="19"/>
  <c r="D186" i="20"/>
  <c r="C178" i="19"/>
  <c r="D178" i="20"/>
  <c r="C170" i="19"/>
  <c r="D170" i="20"/>
  <c r="C162" i="19"/>
  <c r="D162" i="20"/>
  <c r="C154" i="19"/>
  <c r="D154" i="20"/>
  <c r="C203" i="19"/>
  <c r="D203" i="20"/>
  <c r="C201" i="19"/>
  <c r="D201" i="20"/>
  <c r="C193" i="19"/>
  <c r="D193" i="20"/>
  <c r="C185" i="19"/>
  <c r="D185" i="20"/>
  <c r="C177" i="19"/>
  <c r="D177" i="20"/>
  <c r="C169" i="19"/>
  <c r="D169" i="20"/>
  <c r="C161" i="19"/>
  <c r="D161" i="20"/>
  <c r="C153" i="19"/>
  <c r="D153" i="20"/>
  <c r="C195" i="19"/>
  <c r="D195" i="20"/>
  <c r="C200" i="19"/>
  <c r="D200" i="20"/>
  <c r="C192" i="19"/>
  <c r="D192" i="20"/>
  <c r="C184" i="19"/>
  <c r="D184" i="20"/>
  <c r="C176" i="19"/>
  <c r="D176" i="20"/>
  <c r="C168" i="19"/>
  <c r="D168" i="20"/>
  <c r="C160" i="19"/>
  <c r="D160" i="20"/>
  <c r="C152" i="19"/>
  <c r="D152" i="20"/>
  <c r="C155" i="19"/>
  <c r="D155" i="20"/>
  <c r="C199" i="19"/>
  <c r="D199" i="20"/>
  <c r="C191" i="19"/>
  <c r="D191" i="20"/>
  <c r="C183" i="19"/>
  <c r="D183" i="20"/>
  <c r="C175" i="19"/>
  <c r="D175" i="20"/>
  <c r="C167" i="19"/>
  <c r="D167" i="20"/>
  <c r="C159" i="19"/>
  <c r="D159" i="20"/>
  <c r="C151" i="19"/>
  <c r="D151" i="20"/>
  <c r="C187" i="19"/>
  <c r="D187" i="20"/>
  <c r="C206" i="19"/>
  <c r="D206" i="20"/>
  <c r="C198" i="19"/>
  <c r="D198" i="20"/>
  <c r="C190" i="19"/>
  <c r="D190" i="20"/>
  <c r="C182" i="19"/>
  <c r="D182" i="20"/>
  <c r="C174" i="19"/>
  <c r="D174" i="20"/>
  <c r="C166" i="19"/>
  <c r="D166" i="20"/>
  <c r="C158" i="19"/>
  <c r="D158" i="20"/>
  <c r="C163" i="19"/>
  <c r="D163" i="20"/>
  <c r="C150" i="19"/>
  <c r="D150" i="20"/>
  <c r="C205" i="19"/>
  <c r="D205" i="20"/>
  <c r="C197" i="19"/>
  <c r="D197" i="20"/>
  <c r="C189" i="19"/>
  <c r="D189" i="20"/>
  <c r="C181" i="19"/>
  <c r="D181" i="20"/>
  <c r="C173" i="19"/>
  <c r="D173" i="20"/>
  <c r="C165" i="19"/>
  <c r="D165" i="20"/>
  <c r="C157" i="19"/>
  <c r="D157" i="20"/>
  <c r="C179" i="19"/>
  <c r="D179" i="20"/>
  <c r="C204" i="19"/>
  <c r="D204" i="20"/>
  <c r="C196" i="19"/>
  <c r="D196" i="20"/>
  <c r="C188" i="19"/>
  <c r="D188" i="20"/>
  <c r="C180" i="19"/>
  <c r="D180" i="20"/>
  <c r="C172" i="19"/>
  <c r="D172" i="20"/>
  <c r="C164" i="19"/>
  <c r="D164" i="20"/>
  <c r="C156" i="19"/>
  <c r="D156" i="20"/>
  <c r="C257" i="65"/>
  <c r="C233" i="65"/>
  <c r="C272" i="65"/>
  <c r="C264" i="65"/>
  <c r="C256" i="65"/>
  <c r="C248" i="65"/>
  <c r="C240" i="65"/>
  <c r="C232" i="65"/>
  <c r="C224" i="65"/>
  <c r="C267" i="65"/>
  <c r="C227" i="65"/>
  <c r="C250" i="65"/>
  <c r="C218" i="65"/>
  <c r="C216" i="65"/>
  <c r="C265" i="65"/>
  <c r="C249" i="65"/>
  <c r="C225" i="65"/>
  <c r="C271" i="65"/>
  <c r="C255" i="65"/>
  <c r="C247" i="65"/>
  <c r="C239" i="65"/>
  <c r="C231" i="65"/>
  <c r="C223" i="65"/>
  <c r="C259" i="65"/>
  <c r="C258" i="65"/>
  <c r="C226" i="65"/>
  <c r="C241" i="65"/>
  <c r="C217" i="65"/>
  <c r="C263" i="65"/>
  <c r="C270" i="65"/>
  <c r="C262" i="65"/>
  <c r="C254" i="65"/>
  <c r="C246" i="65"/>
  <c r="C238" i="65"/>
  <c r="C230" i="65"/>
  <c r="C222" i="65"/>
  <c r="C251" i="65"/>
  <c r="C219" i="65"/>
  <c r="C234" i="65"/>
  <c r="C269" i="65"/>
  <c r="C253" i="65"/>
  <c r="C229" i="65"/>
  <c r="C235" i="65"/>
  <c r="C266" i="65"/>
  <c r="C242" i="65"/>
  <c r="C261" i="65"/>
  <c r="C245" i="65"/>
  <c r="C237" i="65"/>
  <c r="C221" i="65"/>
  <c r="C268" i="65"/>
  <c r="C260" i="65"/>
  <c r="C252" i="65"/>
  <c r="C244" i="65"/>
  <c r="C236" i="65"/>
  <c r="C228" i="65"/>
  <c r="C220" i="65"/>
  <c r="C243" i="65"/>
  <c r="J16" i="62"/>
  <c r="I16" i="62"/>
  <c r="P153" i="11"/>
  <c r="P154" i="11"/>
  <c r="P155" i="11"/>
  <c r="P156" i="11"/>
  <c r="P157" i="11"/>
  <c r="P158" i="11"/>
  <c r="P159" i="11"/>
  <c r="P160" i="11"/>
  <c r="P161" i="11"/>
  <c r="P162" i="11"/>
  <c r="P163" i="11"/>
  <c r="P164" i="11"/>
  <c r="P165" i="11"/>
  <c r="P166" i="11"/>
  <c r="P167" i="11"/>
  <c r="P168" i="11"/>
  <c r="P169" i="11"/>
  <c r="P170" i="11"/>
  <c r="P171" i="11"/>
  <c r="P172" i="11"/>
  <c r="P173" i="11"/>
  <c r="P174" i="11"/>
  <c r="P175" i="11"/>
  <c r="P176" i="11"/>
  <c r="P177" i="11"/>
  <c r="P178" i="11"/>
  <c r="P179" i="11"/>
  <c r="P180" i="11"/>
  <c r="P181" i="11"/>
  <c r="P182" i="11"/>
  <c r="P183" i="11"/>
  <c r="P184" i="11"/>
  <c r="P185" i="11"/>
  <c r="P186" i="11"/>
  <c r="P187" i="11"/>
  <c r="P188" i="11"/>
  <c r="P189" i="11"/>
  <c r="P190" i="11"/>
  <c r="P191" i="11"/>
  <c r="P192" i="11"/>
  <c r="P193" i="11"/>
  <c r="P194" i="11"/>
  <c r="P195" i="11"/>
  <c r="P196" i="11"/>
  <c r="P197" i="11"/>
  <c r="P198" i="11"/>
  <c r="P199" i="11"/>
  <c r="P200" i="11"/>
  <c r="P201" i="11"/>
  <c r="P202" i="11"/>
  <c r="P203" i="11"/>
  <c r="P204" i="11"/>
  <c r="P205" i="11"/>
  <c r="P206" i="11"/>
  <c r="P207" i="11"/>
  <c r="P208" i="11"/>
  <c r="P209" i="11"/>
  <c r="P210" i="11"/>
  <c r="P211" i="11"/>
  <c r="P212" i="11"/>
  <c r="P213" i="11"/>
  <c r="P214" i="11"/>
  <c r="P215" i="11"/>
  <c r="P216" i="11"/>
  <c r="P217" i="11"/>
  <c r="P218" i="11"/>
  <c r="P219" i="11"/>
  <c r="P220" i="11"/>
  <c r="P221" i="11"/>
  <c r="P222" i="11"/>
  <c r="P223" i="11"/>
  <c r="P224" i="11"/>
  <c r="P225" i="11"/>
  <c r="P226" i="11"/>
  <c r="P227" i="11"/>
  <c r="P228" i="11"/>
  <c r="P229" i="11"/>
  <c r="P230" i="11"/>
  <c r="P231" i="11"/>
  <c r="P232" i="11"/>
  <c r="P233" i="11"/>
  <c r="P234" i="11"/>
  <c r="P235" i="11"/>
  <c r="P236" i="11"/>
  <c r="P237" i="11"/>
  <c r="P238" i="11"/>
  <c r="D125"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205" i="11"/>
  <c r="D206" i="11"/>
  <c r="D207" i="11"/>
  <c r="D208" i="11"/>
  <c r="D209" i="11"/>
  <c r="D210" i="11"/>
  <c r="D211" i="11"/>
  <c r="D212" i="11"/>
  <c r="D213" i="11"/>
  <c r="D214" i="11"/>
  <c r="D215" i="11"/>
  <c r="D216" i="11"/>
  <c r="D217" i="11"/>
  <c r="D218" i="11"/>
  <c r="D219" i="11"/>
  <c r="D220" i="11"/>
  <c r="D221" i="11"/>
  <c r="D222" i="11"/>
  <c r="D223" i="11"/>
  <c r="D224" i="11"/>
  <c r="D225" i="11"/>
  <c r="D226" i="11"/>
  <c r="D227" i="11"/>
  <c r="D228" i="11"/>
  <c r="D229" i="11"/>
  <c r="D230" i="11"/>
  <c r="D231" i="11"/>
  <c r="D232" i="11"/>
  <c r="D233" i="11"/>
  <c r="D234" i="11"/>
  <c r="D235" i="11"/>
  <c r="D236" i="11"/>
  <c r="D237" i="11"/>
  <c r="D238" i="11"/>
  <c r="J15" i="62"/>
  <c r="J6" i="62" l="1"/>
  <c r="AC152" i="9" l="1"/>
  <c r="AD152" i="9" s="1"/>
  <c r="I152" i="9"/>
  <c r="J152" i="9"/>
  <c r="C152" i="10" s="1"/>
  <c r="N152" i="9"/>
  <c r="E152" i="9"/>
  <c r="AC127" i="9"/>
  <c r="AC128" i="9"/>
  <c r="AC129" i="9"/>
  <c r="AD129" i="9" s="1"/>
  <c r="AC130" i="9"/>
  <c r="AD130" i="9" s="1"/>
  <c r="AC131" i="9"/>
  <c r="AD131" i="9" s="1"/>
  <c r="AC132" i="9"/>
  <c r="AD132" i="9" s="1"/>
  <c r="AC133" i="9"/>
  <c r="AD133" i="9" s="1"/>
  <c r="AC134" i="9"/>
  <c r="AD134" i="9" s="1"/>
  <c r="AC135" i="9"/>
  <c r="AD135" i="9" s="1"/>
  <c r="AC136" i="9"/>
  <c r="AD136" i="9" s="1"/>
  <c r="AC137" i="9"/>
  <c r="AD137" i="9" s="1"/>
  <c r="AC138" i="9"/>
  <c r="AD138" i="9" s="1"/>
  <c r="AC139" i="9"/>
  <c r="AD139" i="9" s="1"/>
  <c r="AC140" i="9"/>
  <c r="AD140" i="9" s="1"/>
  <c r="AC141" i="9"/>
  <c r="AD141" i="9" s="1"/>
  <c r="AC142" i="9"/>
  <c r="AD142" i="9" s="1"/>
  <c r="AC143" i="9"/>
  <c r="AD143" i="9" s="1"/>
  <c r="AC144" i="9"/>
  <c r="AD144" i="9" s="1"/>
  <c r="AC145" i="9"/>
  <c r="AD145" i="9" s="1"/>
  <c r="AC146" i="9"/>
  <c r="AD146" i="9" s="1"/>
  <c r="AC147" i="9"/>
  <c r="AD147" i="9" s="1"/>
  <c r="AC148" i="9"/>
  <c r="AD148" i="9" s="1"/>
  <c r="AC149" i="9"/>
  <c r="AD149" i="9" s="1"/>
  <c r="AC150" i="9"/>
  <c r="AD150" i="9" s="1"/>
  <c r="AC151" i="9"/>
  <c r="AD151" i="9" s="1"/>
  <c r="P152" i="11" l="1"/>
  <c r="O152" i="10"/>
  <c r="D152" i="11"/>
  <c r="E1503" i="65"/>
  <c r="E1504" i="65"/>
  <c r="E1505" i="65"/>
  <c r="E1506" i="65"/>
  <c r="E1507" i="65"/>
  <c r="E1508" i="65"/>
  <c r="E1509" i="65"/>
  <c r="D1503" i="65"/>
  <c r="D1504" i="65"/>
  <c r="D1505" i="65"/>
  <c r="D1506" i="65"/>
  <c r="D1507" i="65"/>
  <c r="D1508" i="65"/>
  <c r="D1509" i="65"/>
  <c r="B1503" i="65"/>
  <c r="B1504" i="65"/>
  <c r="B1505" i="65"/>
  <c r="B1506" i="65"/>
  <c r="B1507" i="65"/>
  <c r="B1508" i="65"/>
  <c r="B1509" i="65"/>
  <c r="A1510" i="65"/>
  <c r="A1511" i="65"/>
  <c r="A1512" i="65"/>
  <c r="A1513" i="65"/>
  <c r="I136" i="9"/>
  <c r="I137" i="9"/>
  <c r="I138" i="9"/>
  <c r="I139" i="9"/>
  <c r="I140" i="9"/>
  <c r="I141" i="9"/>
  <c r="I142" i="9"/>
  <c r="I143" i="9"/>
  <c r="I144" i="9"/>
  <c r="I145" i="9"/>
  <c r="I146" i="9"/>
  <c r="I147" i="9"/>
  <c r="I148" i="9"/>
  <c r="I149" i="9"/>
  <c r="I150" i="9"/>
  <c r="I151" i="9"/>
  <c r="I135" i="9"/>
  <c r="N135" i="9"/>
  <c r="N136" i="9"/>
  <c r="N137" i="9"/>
  <c r="N138" i="9"/>
  <c r="N139" i="9"/>
  <c r="N140" i="9"/>
  <c r="N141" i="9"/>
  <c r="N142" i="9"/>
  <c r="N143" i="9"/>
  <c r="N144" i="9"/>
  <c r="N145" i="9"/>
  <c r="N146" i="9"/>
  <c r="N147" i="9"/>
  <c r="N148" i="9"/>
  <c r="N149" i="9"/>
  <c r="N150" i="9"/>
  <c r="N151" i="9"/>
  <c r="A1509" i="65"/>
  <c r="A1508" i="65"/>
  <c r="A1507" i="65"/>
  <c r="A1506" i="65"/>
  <c r="A1505" i="65"/>
  <c r="A1504" i="65"/>
  <c r="A1503" i="65"/>
  <c r="J135" i="9"/>
  <c r="C135" i="10" s="1"/>
  <c r="J136" i="9"/>
  <c r="C136" i="10" s="1"/>
  <c r="J137" i="9"/>
  <c r="C137" i="10" s="1"/>
  <c r="J138" i="9"/>
  <c r="C138" i="10" s="1"/>
  <c r="J139" i="9"/>
  <c r="C139" i="10" s="1"/>
  <c r="J140" i="9"/>
  <c r="C140" i="10" s="1"/>
  <c r="J141" i="9"/>
  <c r="C141" i="10" s="1"/>
  <c r="J142" i="9"/>
  <c r="C142" i="10" s="1"/>
  <c r="J143" i="9"/>
  <c r="C143" i="10" s="1"/>
  <c r="J144" i="9"/>
  <c r="C144" i="10" s="1"/>
  <c r="J145" i="9"/>
  <c r="C145" i="10" s="1"/>
  <c r="J146" i="9"/>
  <c r="C146" i="10" s="1"/>
  <c r="J147" i="9"/>
  <c r="C147" i="10" s="1"/>
  <c r="J148" i="9"/>
  <c r="C148" i="10" s="1"/>
  <c r="J149" i="9"/>
  <c r="C149" i="10" s="1"/>
  <c r="J150" i="9"/>
  <c r="C150" i="10" s="1"/>
  <c r="J151" i="9"/>
  <c r="C151" i="10" s="1"/>
  <c r="P150" i="11" l="1"/>
  <c r="O150" i="10"/>
  <c r="P146" i="11"/>
  <c r="O146" i="10"/>
  <c r="P142" i="11"/>
  <c r="O142" i="10"/>
  <c r="P138" i="11"/>
  <c r="O138" i="10"/>
  <c r="P149" i="11"/>
  <c r="O149" i="10"/>
  <c r="P145" i="11"/>
  <c r="O145" i="10"/>
  <c r="P141" i="11"/>
  <c r="O141" i="10"/>
  <c r="P137" i="11"/>
  <c r="O137" i="10"/>
  <c r="P135" i="11"/>
  <c r="O135" i="10"/>
  <c r="P148" i="11"/>
  <c r="O148" i="10"/>
  <c r="P144" i="11"/>
  <c r="O144" i="10"/>
  <c r="P140" i="11"/>
  <c r="O140" i="10"/>
  <c r="P136" i="11"/>
  <c r="O136" i="10"/>
  <c r="P151" i="11"/>
  <c r="O151" i="10"/>
  <c r="P147" i="11"/>
  <c r="O147" i="10"/>
  <c r="P143" i="11"/>
  <c r="O143" i="10"/>
  <c r="P139" i="11"/>
  <c r="O139" i="10"/>
  <c r="D149" i="11"/>
  <c r="D148" i="11"/>
  <c r="D144" i="11"/>
  <c r="D140" i="11"/>
  <c r="D136" i="11"/>
  <c r="D147" i="11"/>
  <c r="D143" i="11"/>
  <c r="D139" i="11"/>
  <c r="D135" i="11"/>
  <c r="D151" i="11"/>
  <c r="D150" i="11"/>
  <c r="D146" i="11"/>
  <c r="D142" i="11"/>
  <c r="D138" i="11"/>
  <c r="D145" i="11"/>
  <c r="D141" i="11"/>
  <c r="D137" i="11"/>
  <c r="E135" i="9"/>
  <c r="E136" i="9"/>
  <c r="E137" i="9"/>
  <c r="E138" i="9"/>
  <c r="E139" i="9"/>
  <c r="E140" i="9"/>
  <c r="E141" i="9"/>
  <c r="E142" i="9"/>
  <c r="E143" i="9"/>
  <c r="E144" i="9"/>
  <c r="E145" i="9"/>
  <c r="E146" i="9"/>
  <c r="E147" i="9"/>
  <c r="E148" i="9"/>
  <c r="E149" i="9"/>
  <c r="E150" i="9"/>
  <c r="E151" i="9"/>
  <c r="D135" i="9"/>
  <c r="D136" i="9"/>
  <c r="D137" i="9"/>
  <c r="D138" i="9"/>
  <c r="D139" i="9"/>
  <c r="D140" i="9"/>
  <c r="D141" i="9"/>
  <c r="D142" i="9"/>
  <c r="D143" i="9"/>
  <c r="D144" i="9"/>
  <c r="D145" i="9"/>
  <c r="D146" i="9"/>
  <c r="D147" i="9"/>
  <c r="D148" i="9"/>
  <c r="D149" i="9"/>
  <c r="D150" i="9"/>
  <c r="D151" i="9"/>
  <c r="C1509" i="65" l="1"/>
  <c r="C1505" i="65"/>
  <c r="C1504" i="65"/>
  <c r="C1507" i="65"/>
  <c r="C1503" i="65"/>
  <c r="C1508" i="65"/>
  <c r="C1506" i="65"/>
  <c r="G21" i="11" l="1"/>
  <c r="I21" i="11" s="1"/>
  <c r="G22" i="11"/>
  <c r="I22" i="11" s="1"/>
  <c r="G23" i="11"/>
  <c r="I23" i="11" s="1"/>
  <c r="G24" i="11"/>
  <c r="I24" i="11" s="1"/>
  <c r="G25" i="11"/>
  <c r="I25" i="11" s="1"/>
  <c r="G26" i="11"/>
  <c r="I26" i="11" s="1"/>
  <c r="G27" i="11"/>
  <c r="I27" i="11" s="1"/>
  <c r="G28" i="11"/>
  <c r="I28" i="11" s="1"/>
  <c r="G29" i="11"/>
  <c r="I29" i="11" s="1"/>
  <c r="G30" i="11"/>
  <c r="I30" i="11" s="1"/>
  <c r="G31" i="11"/>
  <c r="I31" i="11" s="1"/>
  <c r="G32" i="11"/>
  <c r="I32" i="11" s="1"/>
  <c r="G33" i="11"/>
  <c r="I33" i="11" s="1"/>
  <c r="G34" i="11"/>
  <c r="I34" i="11" s="1"/>
  <c r="G35" i="11"/>
  <c r="I35" i="11" s="1"/>
  <c r="G36" i="11"/>
  <c r="I36" i="11" s="1"/>
  <c r="G37" i="11"/>
  <c r="I37" i="11" s="1"/>
  <c r="G38" i="11"/>
  <c r="I38" i="11" s="1"/>
  <c r="G39" i="11"/>
  <c r="I39" i="11" s="1"/>
  <c r="G40" i="11"/>
  <c r="I40" i="11" s="1"/>
  <c r="G41" i="11"/>
  <c r="I41" i="11" s="1"/>
  <c r="G42" i="11"/>
  <c r="I42" i="11" s="1"/>
  <c r="G43" i="11"/>
  <c r="I43" i="11" s="1"/>
  <c r="G44" i="11"/>
  <c r="I44" i="11" s="1"/>
  <c r="G45" i="11"/>
  <c r="I45" i="11" s="1"/>
  <c r="G46" i="11"/>
  <c r="I46" i="11" s="1"/>
  <c r="G47" i="11"/>
  <c r="I47" i="11" s="1"/>
  <c r="G48" i="11"/>
  <c r="I48" i="11" s="1"/>
  <c r="G49" i="11"/>
  <c r="I49" i="11" s="1"/>
  <c r="G50" i="11"/>
  <c r="I50" i="11" s="1"/>
  <c r="G51" i="11"/>
  <c r="I51" i="11" s="1"/>
  <c r="G52" i="11"/>
  <c r="I52" i="11" s="1"/>
  <c r="G53" i="11"/>
  <c r="I53" i="11" s="1"/>
  <c r="G54" i="11"/>
  <c r="I54" i="11" s="1"/>
  <c r="G55" i="11"/>
  <c r="I55" i="11" s="1"/>
  <c r="G56" i="11"/>
  <c r="I56" i="11" s="1"/>
  <c r="G57" i="11"/>
  <c r="I57" i="11" s="1"/>
  <c r="G58" i="11"/>
  <c r="I58" i="11" s="1"/>
  <c r="G59" i="11"/>
  <c r="I59" i="11" s="1"/>
  <c r="G60" i="11"/>
  <c r="I60" i="11" s="1"/>
  <c r="G61" i="11"/>
  <c r="I61" i="11" s="1"/>
  <c r="G62" i="11"/>
  <c r="I62" i="11" s="1"/>
  <c r="G63" i="11"/>
  <c r="I63" i="11" s="1"/>
  <c r="G64" i="11"/>
  <c r="I64" i="11" s="1"/>
  <c r="G65" i="11"/>
  <c r="I65" i="11" s="1"/>
  <c r="G66" i="11"/>
  <c r="I66" i="11" s="1"/>
  <c r="G67" i="11"/>
  <c r="I67" i="11" s="1"/>
  <c r="G68" i="11"/>
  <c r="I68" i="11" s="1"/>
  <c r="G69" i="11"/>
  <c r="I69" i="11" s="1"/>
  <c r="G70" i="11"/>
  <c r="I70" i="11" s="1"/>
  <c r="G71" i="11"/>
  <c r="I71" i="11" s="1"/>
  <c r="G72" i="11"/>
  <c r="I72" i="11" s="1"/>
  <c r="G73" i="11"/>
  <c r="I73" i="11" s="1"/>
  <c r="G74" i="11"/>
  <c r="I74" i="11" s="1"/>
  <c r="G75" i="11"/>
  <c r="I75" i="11" s="1"/>
  <c r="G76" i="11"/>
  <c r="I76" i="11" s="1"/>
  <c r="G77" i="11"/>
  <c r="I77" i="11" s="1"/>
  <c r="G78" i="11"/>
  <c r="I78" i="11" s="1"/>
  <c r="G79" i="11"/>
  <c r="I79" i="11" s="1"/>
  <c r="G80" i="11"/>
  <c r="I80" i="11" s="1"/>
  <c r="G81" i="11"/>
  <c r="I81" i="11" s="1"/>
  <c r="G82" i="11"/>
  <c r="I82" i="11" s="1"/>
  <c r="G83" i="11"/>
  <c r="I83" i="11" s="1"/>
  <c r="G84" i="11"/>
  <c r="I84" i="11" s="1"/>
  <c r="G85" i="11"/>
  <c r="I85" i="11" s="1"/>
  <c r="G86" i="11"/>
  <c r="I86" i="11" s="1"/>
  <c r="G87" i="11"/>
  <c r="I87" i="11" s="1"/>
  <c r="G88" i="11"/>
  <c r="I88" i="11" s="1"/>
  <c r="G89" i="11"/>
  <c r="I89" i="11" s="1"/>
  <c r="G90" i="11"/>
  <c r="I90" i="11" s="1"/>
  <c r="G91" i="11"/>
  <c r="I91" i="11" s="1"/>
  <c r="G92" i="11"/>
  <c r="I92" i="11" s="1"/>
  <c r="G93" i="11"/>
  <c r="I93" i="11" s="1"/>
  <c r="G94" i="11"/>
  <c r="I94" i="11" s="1"/>
  <c r="G95" i="11"/>
  <c r="I95" i="11" s="1"/>
  <c r="G96" i="11"/>
  <c r="I96" i="11" s="1"/>
  <c r="G97" i="11"/>
  <c r="I97" i="11" s="1"/>
  <c r="G98" i="11"/>
  <c r="I98" i="11" s="1"/>
  <c r="G99" i="11"/>
  <c r="I99" i="11" s="1"/>
  <c r="G100" i="11"/>
  <c r="I100" i="11" s="1"/>
  <c r="G101" i="11"/>
  <c r="I101" i="11" s="1"/>
  <c r="G102" i="11"/>
  <c r="I102" i="11" s="1"/>
  <c r="G103" i="11"/>
  <c r="I103" i="11" s="1"/>
  <c r="G104" i="11"/>
  <c r="I104" i="11" s="1"/>
  <c r="G105" i="11"/>
  <c r="I105" i="11" s="1"/>
  <c r="G106" i="11"/>
  <c r="I106" i="11" s="1"/>
  <c r="G107" i="11"/>
  <c r="I107" i="11" s="1"/>
  <c r="G108" i="11"/>
  <c r="I108" i="11" s="1"/>
  <c r="G109" i="11"/>
  <c r="I109" i="11" s="1"/>
  <c r="G110" i="11"/>
  <c r="I110" i="11" s="1"/>
  <c r="G111" i="11"/>
  <c r="I111" i="11" s="1"/>
  <c r="G112" i="11"/>
  <c r="I112" i="11" s="1"/>
  <c r="G113" i="11"/>
  <c r="I113" i="11" s="1"/>
  <c r="G114" i="11"/>
  <c r="I114" i="11" s="1"/>
  <c r="G115" i="11"/>
  <c r="I115" i="11" s="1"/>
  <c r="G116" i="11"/>
  <c r="I116" i="11" s="1"/>
  <c r="G117" i="11"/>
  <c r="I117" i="11" s="1"/>
  <c r="G118" i="11"/>
  <c r="I118" i="11" s="1"/>
  <c r="G119" i="11"/>
  <c r="I119" i="11" s="1"/>
  <c r="G120" i="11"/>
  <c r="I120" i="11" s="1"/>
  <c r="G121" i="11"/>
  <c r="I121" i="11" s="1"/>
  <c r="G122" i="11"/>
  <c r="I122" i="11" s="1"/>
  <c r="G123" i="11"/>
  <c r="I123" i="11" s="1"/>
  <c r="G124" i="11"/>
  <c r="I124" i="11" s="1"/>
  <c r="G125" i="11"/>
  <c r="I125" i="11" s="1"/>
  <c r="G126" i="11"/>
  <c r="I126" i="11" s="1"/>
  <c r="G127" i="11"/>
  <c r="I127" i="11" s="1"/>
  <c r="G128" i="11"/>
  <c r="I128" i="11" s="1"/>
  <c r="G129" i="11"/>
  <c r="I129" i="11" s="1"/>
  <c r="G130" i="11"/>
  <c r="I130" i="11" s="1"/>
  <c r="G131" i="11"/>
  <c r="I131" i="11" s="1"/>
  <c r="G132" i="11"/>
  <c r="I132" i="11" s="1"/>
  <c r="G133" i="11"/>
  <c r="I133" i="11" s="1"/>
  <c r="G134" i="11"/>
  <c r="I134" i="11" s="1"/>
  <c r="G135" i="11"/>
  <c r="I135" i="11" s="1"/>
  <c r="G136" i="11"/>
  <c r="I136" i="11" s="1"/>
  <c r="G137" i="11"/>
  <c r="I137" i="11" s="1"/>
  <c r="G138" i="11"/>
  <c r="I138" i="11" s="1"/>
  <c r="G139" i="11"/>
  <c r="I139" i="11" s="1"/>
  <c r="G140" i="11"/>
  <c r="I140" i="11" s="1"/>
  <c r="G141" i="11"/>
  <c r="I141" i="11" s="1"/>
  <c r="G142" i="11"/>
  <c r="I142" i="11" s="1"/>
  <c r="G143" i="11"/>
  <c r="I143" i="11" s="1"/>
  <c r="G144" i="11"/>
  <c r="I144" i="11" s="1"/>
  <c r="G145" i="11"/>
  <c r="I145" i="11" s="1"/>
  <c r="G146" i="11"/>
  <c r="I146" i="11" s="1"/>
  <c r="G147" i="11"/>
  <c r="I147" i="11" s="1"/>
  <c r="G148" i="11"/>
  <c r="I148" i="11" s="1"/>
  <c r="G149" i="11"/>
  <c r="I149" i="11" s="1"/>
  <c r="G150" i="11"/>
  <c r="I150" i="11" s="1"/>
  <c r="G151" i="11"/>
  <c r="I151" i="11" s="1"/>
  <c r="G152" i="11"/>
  <c r="I152" i="11" s="1"/>
  <c r="G153" i="11"/>
  <c r="I153" i="11" s="1"/>
  <c r="G154" i="11"/>
  <c r="I154" i="11" s="1"/>
  <c r="G155" i="11"/>
  <c r="I155" i="11" s="1"/>
  <c r="G156" i="11"/>
  <c r="I156" i="11" s="1"/>
  <c r="G157" i="11"/>
  <c r="I157" i="11" s="1"/>
  <c r="G158" i="11"/>
  <c r="I158" i="11" s="1"/>
  <c r="G159" i="11"/>
  <c r="I159" i="11" s="1"/>
  <c r="G160" i="11"/>
  <c r="I160" i="11" s="1"/>
  <c r="G161" i="11"/>
  <c r="I161" i="11" s="1"/>
  <c r="G162" i="11"/>
  <c r="I162" i="11" s="1"/>
  <c r="G163" i="11"/>
  <c r="I163" i="11" s="1"/>
  <c r="G164" i="11"/>
  <c r="I164" i="11" s="1"/>
  <c r="G165" i="11"/>
  <c r="I165" i="11" s="1"/>
  <c r="G166" i="11"/>
  <c r="I166" i="11" s="1"/>
  <c r="G167" i="11"/>
  <c r="I167" i="11" s="1"/>
  <c r="G168" i="11"/>
  <c r="I168" i="11" s="1"/>
  <c r="G169" i="11"/>
  <c r="I169" i="11" s="1"/>
  <c r="G170" i="11"/>
  <c r="I170" i="11" s="1"/>
  <c r="G171" i="11"/>
  <c r="I171" i="11" s="1"/>
  <c r="G172" i="11"/>
  <c r="I172" i="11" s="1"/>
  <c r="G173" i="11"/>
  <c r="I173" i="11" s="1"/>
  <c r="G174" i="11"/>
  <c r="I174" i="11" s="1"/>
  <c r="G175" i="11"/>
  <c r="I175" i="11" s="1"/>
  <c r="G176" i="11"/>
  <c r="I176" i="11" s="1"/>
  <c r="G177" i="11"/>
  <c r="I177" i="11" s="1"/>
  <c r="G178" i="11"/>
  <c r="I178" i="11" s="1"/>
  <c r="G179" i="11"/>
  <c r="I179" i="11" s="1"/>
  <c r="G180" i="11"/>
  <c r="I180" i="11" s="1"/>
  <c r="G181" i="11"/>
  <c r="I181" i="11" s="1"/>
  <c r="G182" i="11"/>
  <c r="I182" i="11" s="1"/>
  <c r="G183" i="11"/>
  <c r="I183" i="11" s="1"/>
  <c r="G184" i="11"/>
  <c r="I184" i="11" s="1"/>
  <c r="G185" i="11"/>
  <c r="I185" i="11" s="1"/>
  <c r="G186" i="11"/>
  <c r="I186" i="11" s="1"/>
  <c r="G187" i="11"/>
  <c r="I187" i="11" s="1"/>
  <c r="G188" i="11"/>
  <c r="I188" i="11" s="1"/>
  <c r="G189" i="11"/>
  <c r="I189" i="11" s="1"/>
  <c r="G190" i="11"/>
  <c r="I190" i="11" s="1"/>
  <c r="G191" i="11"/>
  <c r="I191" i="11" s="1"/>
  <c r="G192" i="11"/>
  <c r="I192" i="11" s="1"/>
  <c r="G193" i="11"/>
  <c r="I193" i="11" s="1"/>
  <c r="G194" i="11"/>
  <c r="I194" i="11" s="1"/>
  <c r="G195" i="11"/>
  <c r="I195" i="11" s="1"/>
  <c r="G196" i="11"/>
  <c r="I196" i="11" s="1"/>
  <c r="G197" i="11"/>
  <c r="I197" i="11" s="1"/>
  <c r="G198" i="11"/>
  <c r="I198" i="11" s="1"/>
  <c r="G199" i="11"/>
  <c r="I199" i="11" s="1"/>
  <c r="G200" i="11"/>
  <c r="I200" i="11" s="1"/>
  <c r="G201" i="11"/>
  <c r="I201" i="11" s="1"/>
  <c r="G202" i="11"/>
  <c r="I202" i="11" s="1"/>
  <c r="G203" i="11"/>
  <c r="I203" i="11" s="1"/>
  <c r="G204" i="11"/>
  <c r="I204" i="11" s="1"/>
  <c r="G205" i="11"/>
  <c r="I205" i="11" s="1"/>
  <c r="G206" i="11"/>
  <c r="I206" i="11" s="1"/>
  <c r="G207" i="11"/>
  <c r="I207" i="11" s="1"/>
  <c r="G208" i="11"/>
  <c r="I208" i="11" s="1"/>
  <c r="G209" i="11"/>
  <c r="I209" i="11" s="1"/>
  <c r="G210" i="11"/>
  <c r="I210" i="11" s="1"/>
  <c r="G211" i="11"/>
  <c r="I211" i="11" s="1"/>
  <c r="G212" i="11"/>
  <c r="I212" i="11" s="1"/>
  <c r="G213" i="11"/>
  <c r="I213" i="11" s="1"/>
  <c r="G214" i="11"/>
  <c r="I214" i="11" s="1"/>
  <c r="G215" i="11"/>
  <c r="I215" i="11" s="1"/>
  <c r="G216" i="11"/>
  <c r="I216" i="11" s="1"/>
  <c r="G217" i="11"/>
  <c r="I217" i="11" s="1"/>
  <c r="G218" i="11"/>
  <c r="I218" i="11" s="1"/>
  <c r="G219" i="11"/>
  <c r="I219" i="11" s="1"/>
  <c r="G220" i="11"/>
  <c r="I220" i="11" s="1"/>
  <c r="G221" i="11"/>
  <c r="I221" i="11" s="1"/>
  <c r="G222" i="11"/>
  <c r="I222" i="11" s="1"/>
  <c r="G223" i="11"/>
  <c r="I223" i="11" s="1"/>
  <c r="G224" i="11"/>
  <c r="I224" i="11" s="1"/>
  <c r="G225" i="11"/>
  <c r="I225" i="11" s="1"/>
  <c r="G226" i="11"/>
  <c r="I226" i="11" s="1"/>
  <c r="G227" i="11"/>
  <c r="I227" i="11" s="1"/>
  <c r="G228" i="11"/>
  <c r="I228" i="11" s="1"/>
  <c r="G229" i="11"/>
  <c r="I229" i="11" s="1"/>
  <c r="G230" i="11"/>
  <c r="I230" i="11" s="1"/>
  <c r="G231" i="11"/>
  <c r="I231" i="11" s="1"/>
  <c r="G232" i="11"/>
  <c r="I232" i="11" s="1"/>
  <c r="G233" i="11"/>
  <c r="I233" i="11" s="1"/>
  <c r="G234" i="11"/>
  <c r="I234" i="11" s="1"/>
  <c r="G235" i="11"/>
  <c r="I235" i="11" s="1"/>
  <c r="G236" i="11"/>
  <c r="I236" i="11" s="1"/>
  <c r="G237" i="11"/>
  <c r="I237" i="11" s="1"/>
  <c r="G238" i="11"/>
  <c r="I238" i="11" s="1"/>
  <c r="I133" i="9"/>
  <c r="I134" i="9"/>
  <c r="N131" i="9"/>
  <c r="N132" i="9"/>
  <c r="N133" i="9"/>
  <c r="N134" i="9"/>
  <c r="J131" i="9"/>
  <c r="C131" i="10" s="1"/>
  <c r="J132" i="9"/>
  <c r="C132" i="10" s="1"/>
  <c r="J133" i="9"/>
  <c r="C133" i="10" s="1"/>
  <c r="J134" i="9"/>
  <c r="C134" i="10" s="1"/>
  <c r="D134" i="9"/>
  <c r="E134" i="9"/>
  <c r="D131" i="9"/>
  <c r="E131" i="9"/>
  <c r="D132" i="9"/>
  <c r="E132" i="9"/>
  <c r="D133" i="9"/>
  <c r="E133" i="9"/>
  <c r="P134" i="11" l="1"/>
  <c r="O134" i="10"/>
  <c r="P133" i="11"/>
  <c r="O133" i="10"/>
  <c r="D134" i="11"/>
  <c r="D133" i="11"/>
  <c r="D132" i="11"/>
  <c r="D131" i="11"/>
  <c r="N129" i="9"/>
  <c r="N130" i="9"/>
  <c r="J129" i="9"/>
  <c r="C129" i="10" s="1"/>
  <c r="J130" i="9"/>
  <c r="C130" i="10" s="1"/>
  <c r="N128" i="9"/>
  <c r="J128" i="9"/>
  <c r="C128" i="10" s="1"/>
  <c r="AD128" i="9"/>
  <c r="D129" i="11" l="1"/>
  <c r="D128" i="11"/>
  <c r="D130" i="11"/>
  <c r="N127" i="9"/>
  <c r="J127" i="9"/>
  <c r="C127" i="10" s="1"/>
  <c r="I128" i="9"/>
  <c r="I129" i="9"/>
  <c r="I130" i="9"/>
  <c r="I131" i="9"/>
  <c r="I132" i="9"/>
  <c r="I127" i="9"/>
  <c r="AD127" i="9"/>
  <c r="P127" i="11" l="1"/>
  <c r="O127" i="10"/>
  <c r="P129" i="11"/>
  <c r="O129" i="10"/>
  <c r="P131" i="11"/>
  <c r="O131" i="10"/>
  <c r="P130" i="11"/>
  <c r="O130" i="10"/>
  <c r="P132" i="11"/>
  <c r="O132" i="10"/>
  <c r="P128" i="11"/>
  <c r="O128" i="10"/>
  <c r="D127" i="11"/>
  <c r="E127" i="9"/>
  <c r="E128" i="9"/>
  <c r="E129" i="9"/>
  <c r="E130" i="9"/>
  <c r="E126" i="9"/>
  <c r="E124" i="9"/>
  <c r="E98" i="9"/>
  <c r="E99" i="9"/>
  <c r="E100" i="9"/>
  <c r="E101" i="9"/>
  <c r="E102" i="9"/>
  <c r="E103" i="9"/>
  <c r="E104" i="9"/>
  <c r="E105" i="9"/>
  <c r="E106" i="9"/>
  <c r="E107" i="9"/>
  <c r="E108" i="9"/>
  <c r="E109" i="9"/>
  <c r="E110" i="9"/>
  <c r="E111" i="9"/>
  <c r="E112" i="9"/>
  <c r="E113" i="9"/>
  <c r="E114" i="9"/>
  <c r="E115" i="9"/>
  <c r="E116" i="9"/>
  <c r="E117" i="9"/>
  <c r="E118" i="9"/>
  <c r="E119" i="9"/>
  <c r="E120" i="9"/>
  <c r="E121" i="9"/>
  <c r="E122" i="9"/>
  <c r="E123" i="9"/>
  <c r="D127" i="9"/>
  <c r="D128" i="9"/>
  <c r="D129" i="9"/>
  <c r="D130" i="9"/>
  <c r="D126" i="9"/>
  <c r="D123" i="9"/>
  <c r="D124" i="9"/>
  <c r="D20" i="58" l="1"/>
  <c r="A1850" i="65"/>
  <c r="B1850" i="65"/>
  <c r="C1850" i="65"/>
  <c r="D1850" i="65"/>
  <c r="E1850" i="65"/>
  <c r="A1551" i="65"/>
  <c r="B1551" i="65"/>
  <c r="D1551" i="65"/>
  <c r="E1551" i="65"/>
  <c r="A1552" i="65"/>
  <c r="B1552" i="65"/>
  <c r="D1552" i="65"/>
  <c r="E1552" i="65"/>
  <c r="A1553" i="65"/>
  <c r="B1553" i="65"/>
  <c r="D1553" i="65"/>
  <c r="E1553" i="65"/>
  <c r="A1554" i="65"/>
  <c r="B1554" i="65"/>
  <c r="D1554" i="65"/>
  <c r="E1554" i="65"/>
  <c r="A1555" i="65"/>
  <c r="B1555" i="65"/>
  <c r="D1555" i="65"/>
  <c r="E1555" i="65"/>
  <c r="A1556" i="65"/>
  <c r="B1556" i="65"/>
  <c r="D1556" i="65"/>
  <c r="E1556" i="65"/>
  <c r="A1557" i="65"/>
  <c r="B1557" i="65"/>
  <c r="D1557" i="65"/>
  <c r="E1557" i="65"/>
  <c r="A1558" i="65"/>
  <c r="B1558" i="65"/>
  <c r="D1558" i="65"/>
  <c r="E1558" i="65"/>
  <c r="A1559" i="65"/>
  <c r="B1559" i="65"/>
  <c r="D1559" i="65"/>
  <c r="E1559" i="65"/>
  <c r="A1560" i="65"/>
  <c r="B1560" i="65"/>
  <c r="D1560" i="65"/>
  <c r="E1560" i="65"/>
  <c r="A1561" i="65"/>
  <c r="B1561" i="65"/>
  <c r="D1561" i="65"/>
  <c r="E1561" i="65"/>
  <c r="A1562" i="65"/>
  <c r="B1562" i="65"/>
  <c r="D1562" i="65"/>
  <c r="E1562" i="65"/>
  <c r="A1563" i="65"/>
  <c r="B1563" i="65"/>
  <c r="D1563" i="65"/>
  <c r="E1563" i="65"/>
  <c r="A1564" i="65"/>
  <c r="B1564" i="65"/>
  <c r="D1564" i="65"/>
  <c r="E1564" i="65"/>
  <c r="A1565" i="65"/>
  <c r="B1565" i="65"/>
  <c r="D1565" i="65"/>
  <c r="E1565" i="65"/>
  <c r="A1566" i="65"/>
  <c r="B1566" i="65"/>
  <c r="D1566" i="65"/>
  <c r="E1566" i="65"/>
  <c r="A1567" i="65"/>
  <c r="B1567" i="65"/>
  <c r="D1567" i="65"/>
  <c r="E1567" i="65"/>
  <c r="A1568" i="65"/>
  <c r="B1568" i="65"/>
  <c r="D1568" i="65"/>
  <c r="E1568" i="65"/>
  <c r="A1569" i="65"/>
  <c r="B1569" i="65"/>
  <c r="D1569" i="65"/>
  <c r="E1569" i="65"/>
  <c r="A1570" i="65"/>
  <c r="B1570" i="65"/>
  <c r="D1570" i="65"/>
  <c r="E1570" i="65"/>
  <c r="A1571" i="65"/>
  <c r="B1571" i="65"/>
  <c r="D1571" i="65"/>
  <c r="E1571" i="65"/>
  <c r="A1572" i="65"/>
  <c r="B1572" i="65"/>
  <c r="D1572" i="65"/>
  <c r="E1572" i="65"/>
  <c r="A1573" i="65"/>
  <c r="B1573" i="65"/>
  <c r="D1573" i="65"/>
  <c r="E1573" i="65"/>
  <c r="A1574" i="65"/>
  <c r="B1574" i="65"/>
  <c r="D1574" i="65"/>
  <c r="E1574" i="65"/>
  <c r="A1575" i="65"/>
  <c r="B1575" i="65"/>
  <c r="D1575" i="65"/>
  <c r="E1575" i="65"/>
  <c r="A1576" i="65"/>
  <c r="B1576" i="65"/>
  <c r="D1576" i="65"/>
  <c r="E1576" i="65"/>
  <c r="A1577" i="65"/>
  <c r="B1577" i="65"/>
  <c r="D1577" i="65"/>
  <c r="E1577" i="65"/>
  <c r="A1578" i="65"/>
  <c r="B1578" i="65"/>
  <c r="D1578" i="65"/>
  <c r="E1578" i="65"/>
  <c r="A1579" i="65"/>
  <c r="B1579" i="65"/>
  <c r="D1579" i="65"/>
  <c r="E1579" i="65"/>
  <c r="A1580" i="65"/>
  <c r="B1580" i="65"/>
  <c r="D1580" i="65"/>
  <c r="E1580" i="65"/>
  <c r="A1581" i="65"/>
  <c r="B1581" i="65"/>
  <c r="D1581" i="65"/>
  <c r="E1581" i="65"/>
  <c r="A1582" i="65"/>
  <c r="B1582" i="65"/>
  <c r="D1582" i="65"/>
  <c r="E1582" i="65"/>
  <c r="A1583" i="65"/>
  <c r="B1583" i="65"/>
  <c r="D1583" i="65"/>
  <c r="E1583" i="65"/>
  <c r="A1584" i="65"/>
  <c r="B1584" i="65"/>
  <c r="D1584" i="65"/>
  <c r="E1584" i="65"/>
  <c r="A1585" i="65"/>
  <c r="B1585" i="65"/>
  <c r="D1585" i="65"/>
  <c r="E1585" i="65"/>
  <c r="A1586" i="65"/>
  <c r="B1586" i="65"/>
  <c r="D1586" i="65"/>
  <c r="E1586" i="65"/>
  <c r="A1587" i="65"/>
  <c r="B1587" i="65"/>
  <c r="D1587" i="65"/>
  <c r="E1587" i="65"/>
  <c r="A1588" i="65"/>
  <c r="B1588" i="65"/>
  <c r="D1588" i="65"/>
  <c r="E1588" i="65"/>
  <c r="A1589" i="65"/>
  <c r="B1589" i="65"/>
  <c r="D1589" i="65"/>
  <c r="E1589" i="65"/>
  <c r="A1590" i="65"/>
  <c r="B1590" i="65"/>
  <c r="D1590" i="65"/>
  <c r="E1590" i="65"/>
  <c r="A1591" i="65"/>
  <c r="B1591" i="65"/>
  <c r="D1591" i="65"/>
  <c r="E1591" i="65"/>
  <c r="A1592" i="65"/>
  <c r="B1592" i="65"/>
  <c r="D1592" i="65"/>
  <c r="E1592" i="65"/>
  <c r="A1593" i="65"/>
  <c r="B1593" i="65"/>
  <c r="D1593" i="65"/>
  <c r="E1593" i="65"/>
  <c r="A1594" i="65"/>
  <c r="B1594" i="65"/>
  <c r="D1594" i="65"/>
  <c r="E1594" i="65"/>
  <c r="A1595" i="65"/>
  <c r="B1595" i="65"/>
  <c r="D1595" i="65"/>
  <c r="E1595" i="65"/>
  <c r="A1596" i="65"/>
  <c r="B1596" i="65"/>
  <c r="D1596" i="65"/>
  <c r="E1596" i="65"/>
  <c r="A1597" i="65"/>
  <c r="B1597" i="65"/>
  <c r="D1597" i="65"/>
  <c r="E1597" i="65"/>
  <c r="A1598" i="65"/>
  <c r="B1598" i="65"/>
  <c r="D1598" i="65"/>
  <c r="E1598" i="65"/>
  <c r="A1599" i="65"/>
  <c r="B1599" i="65"/>
  <c r="D1599" i="65"/>
  <c r="E1599" i="65"/>
  <c r="A1600" i="65"/>
  <c r="B1600" i="65"/>
  <c r="D1600" i="65"/>
  <c r="E1600" i="65"/>
  <c r="A1601" i="65"/>
  <c r="B1601" i="65"/>
  <c r="D1601" i="65"/>
  <c r="E1601" i="65"/>
  <c r="A1602" i="65"/>
  <c r="B1602" i="65"/>
  <c r="D1602" i="65"/>
  <c r="E1602" i="65"/>
  <c r="A1603" i="65"/>
  <c r="B1603" i="65"/>
  <c r="D1603" i="65"/>
  <c r="E1603" i="65"/>
  <c r="A1604" i="65"/>
  <c r="B1604" i="65"/>
  <c r="D1604" i="65"/>
  <c r="E1604" i="65"/>
  <c r="A1605" i="65"/>
  <c r="B1605" i="65"/>
  <c r="D1605" i="65"/>
  <c r="E1605" i="65"/>
  <c r="A1606" i="65"/>
  <c r="B1606" i="65"/>
  <c r="D1606" i="65"/>
  <c r="E1606" i="65"/>
  <c r="A1607" i="65"/>
  <c r="B1607" i="65"/>
  <c r="D1607" i="65"/>
  <c r="E1607" i="65"/>
  <c r="A1608" i="65"/>
  <c r="B1608" i="65"/>
  <c r="D1608" i="65"/>
  <c r="E1608" i="65"/>
  <c r="A1609" i="65"/>
  <c r="B1609" i="65"/>
  <c r="D1609" i="65"/>
  <c r="E1609" i="65"/>
  <c r="A1610" i="65"/>
  <c r="B1610" i="65"/>
  <c r="D1610" i="65"/>
  <c r="E1610" i="65"/>
  <c r="A1611" i="65"/>
  <c r="B1611" i="65"/>
  <c r="D1611" i="65"/>
  <c r="E1611" i="65"/>
  <c r="A1612" i="65"/>
  <c r="B1612" i="65"/>
  <c r="D1612" i="65"/>
  <c r="E1612" i="65"/>
  <c r="A1613" i="65"/>
  <c r="B1613" i="65"/>
  <c r="D1613" i="65"/>
  <c r="E1613" i="65"/>
  <c r="A1614" i="65"/>
  <c r="B1614" i="65"/>
  <c r="D1614" i="65"/>
  <c r="E1614" i="65"/>
  <c r="A1615" i="65"/>
  <c r="B1615" i="65"/>
  <c r="D1615" i="65"/>
  <c r="E1615" i="65"/>
  <c r="A1616" i="65"/>
  <c r="B1616" i="65"/>
  <c r="D1616" i="65"/>
  <c r="E1616" i="65"/>
  <c r="A1617" i="65"/>
  <c r="B1617" i="65"/>
  <c r="D1617" i="65"/>
  <c r="E1617" i="65"/>
  <c r="A1618" i="65"/>
  <c r="B1618" i="65"/>
  <c r="D1618" i="65"/>
  <c r="E1618" i="65"/>
  <c r="A1619" i="65"/>
  <c r="B1619" i="65"/>
  <c r="D1619" i="65"/>
  <c r="E1619" i="65"/>
  <c r="A1620" i="65"/>
  <c r="B1620" i="65"/>
  <c r="D1620" i="65"/>
  <c r="E1620" i="65"/>
  <c r="A1621" i="65"/>
  <c r="B1621" i="65"/>
  <c r="D1621" i="65"/>
  <c r="E1621" i="65"/>
  <c r="A1622" i="65"/>
  <c r="B1622" i="65"/>
  <c r="D1622" i="65"/>
  <c r="E1622" i="65"/>
  <c r="A1623" i="65"/>
  <c r="B1623" i="65"/>
  <c r="D1623" i="65"/>
  <c r="E1623" i="65"/>
  <c r="A1624" i="65"/>
  <c r="B1624" i="65"/>
  <c r="D1624" i="65"/>
  <c r="E1624" i="65"/>
  <c r="A1625" i="65"/>
  <c r="B1625" i="65"/>
  <c r="D1625" i="65"/>
  <c r="E1625" i="65"/>
  <c r="A1626" i="65"/>
  <c r="B1626" i="65"/>
  <c r="D1626" i="65"/>
  <c r="E1626" i="65"/>
  <c r="A1627" i="65"/>
  <c r="B1627" i="65"/>
  <c r="D1627" i="65"/>
  <c r="E1627" i="65"/>
  <c r="A1628" i="65"/>
  <c r="B1628" i="65"/>
  <c r="D1628" i="65"/>
  <c r="E1628" i="65"/>
  <c r="A1629" i="65"/>
  <c r="B1629" i="65"/>
  <c r="D1629" i="65"/>
  <c r="E1629" i="65"/>
  <c r="A1630" i="65"/>
  <c r="B1630" i="65"/>
  <c r="D1630" i="65"/>
  <c r="E1630" i="65"/>
  <c r="A1631" i="65"/>
  <c r="B1631" i="65"/>
  <c r="D1631" i="65"/>
  <c r="E1631" i="65"/>
  <c r="A1632" i="65"/>
  <c r="B1632" i="65"/>
  <c r="D1632" i="65"/>
  <c r="E1632" i="65"/>
  <c r="A1633" i="65"/>
  <c r="B1633" i="65"/>
  <c r="D1633" i="65"/>
  <c r="E1633" i="65"/>
  <c r="A1634" i="65"/>
  <c r="B1634" i="65"/>
  <c r="D1634" i="65"/>
  <c r="E1634" i="65"/>
  <c r="A1635" i="65"/>
  <c r="B1635" i="65"/>
  <c r="D1635" i="65"/>
  <c r="E1635" i="65"/>
  <c r="A1636" i="65"/>
  <c r="B1636" i="65"/>
  <c r="D1636" i="65"/>
  <c r="E1636" i="65"/>
  <c r="A1637" i="65"/>
  <c r="B1637" i="65"/>
  <c r="D1637" i="65"/>
  <c r="E1637" i="65"/>
  <c r="A1638" i="65"/>
  <c r="B1638" i="65"/>
  <c r="D1638" i="65"/>
  <c r="E1638" i="65"/>
  <c r="A1639" i="65"/>
  <c r="B1639" i="65"/>
  <c r="D1639" i="65"/>
  <c r="E1639" i="65"/>
  <c r="A1640" i="65"/>
  <c r="B1640" i="65"/>
  <c r="D1640" i="65"/>
  <c r="E1640" i="65"/>
  <c r="A1641" i="65"/>
  <c r="B1641" i="65"/>
  <c r="C1641" i="65"/>
  <c r="D1641" i="65"/>
  <c r="E1641" i="65"/>
  <c r="A1642" i="65"/>
  <c r="B1642" i="65"/>
  <c r="C1642" i="65"/>
  <c r="D1642" i="65"/>
  <c r="E1642" i="65"/>
  <c r="A1643" i="65"/>
  <c r="B1643" i="65"/>
  <c r="C1643" i="65"/>
  <c r="D1643" i="65"/>
  <c r="E1643" i="65"/>
  <c r="A1644" i="65"/>
  <c r="B1644" i="65"/>
  <c r="C1644" i="65"/>
  <c r="D1644" i="65"/>
  <c r="E1644" i="65"/>
  <c r="A1645" i="65"/>
  <c r="B1645" i="65"/>
  <c r="C1645" i="65"/>
  <c r="D1645" i="65"/>
  <c r="E1645" i="65"/>
  <c r="A1646" i="65"/>
  <c r="B1646" i="65"/>
  <c r="C1646" i="65"/>
  <c r="D1646" i="65"/>
  <c r="E1646" i="65"/>
  <c r="A1647" i="65"/>
  <c r="B1647" i="65"/>
  <c r="D1647" i="65"/>
  <c r="E1647" i="65"/>
  <c r="A1648" i="65"/>
  <c r="B1648" i="65"/>
  <c r="C1648" i="65"/>
  <c r="D1648" i="65"/>
  <c r="E1648" i="65"/>
  <c r="A1649" i="65"/>
  <c r="B1649" i="65"/>
  <c r="D1649" i="65"/>
  <c r="E1649" i="65"/>
  <c r="A1650" i="65"/>
  <c r="B1650" i="65"/>
  <c r="D1650" i="65"/>
  <c r="E1650" i="65"/>
  <c r="A1651" i="65"/>
  <c r="B1651" i="65"/>
  <c r="D1651" i="65"/>
  <c r="E1651" i="65"/>
  <c r="A1652" i="65"/>
  <c r="B1652" i="65"/>
  <c r="D1652" i="65"/>
  <c r="E1652" i="65"/>
  <c r="A1653" i="65"/>
  <c r="B1653" i="65"/>
  <c r="D1653" i="65"/>
  <c r="E1653" i="65"/>
  <c r="A1654" i="65"/>
  <c r="B1654" i="65"/>
  <c r="D1654" i="65"/>
  <c r="E1654" i="65"/>
  <c r="A1655" i="65"/>
  <c r="B1655" i="65"/>
  <c r="D1655" i="65"/>
  <c r="E1655" i="65"/>
  <c r="A1656" i="65"/>
  <c r="B1656" i="65"/>
  <c r="D1656" i="65"/>
  <c r="E1656" i="65"/>
  <c r="A1657" i="65"/>
  <c r="B1657" i="65"/>
  <c r="C1657" i="65"/>
  <c r="D1657" i="65"/>
  <c r="E1657" i="65"/>
  <c r="A1658" i="65"/>
  <c r="B1658" i="65"/>
  <c r="C1658" i="65"/>
  <c r="D1658" i="65"/>
  <c r="E1658" i="65"/>
  <c r="A1659" i="65"/>
  <c r="B1659" i="65"/>
  <c r="C1659" i="65"/>
  <c r="D1659" i="65"/>
  <c r="E1659" i="65"/>
  <c r="A1660" i="65"/>
  <c r="B1660" i="65"/>
  <c r="C1660" i="65"/>
  <c r="D1660" i="65"/>
  <c r="E1660" i="65"/>
  <c r="A1661" i="65"/>
  <c r="B1661" i="65"/>
  <c r="C1661" i="65"/>
  <c r="D1661" i="65"/>
  <c r="E1661" i="65"/>
  <c r="A1662" i="65"/>
  <c r="B1662" i="65"/>
  <c r="C1662" i="65"/>
  <c r="D1662" i="65"/>
  <c r="E1662" i="65"/>
  <c r="A1663" i="65"/>
  <c r="B1663" i="65"/>
  <c r="C1663" i="65"/>
  <c r="D1663" i="65"/>
  <c r="E1663" i="65"/>
  <c r="A1664" i="65"/>
  <c r="B1664" i="65"/>
  <c r="C1664" i="65"/>
  <c r="D1664" i="65"/>
  <c r="E1664" i="65"/>
  <c r="A1665" i="65"/>
  <c r="B1665" i="65"/>
  <c r="C1665" i="65"/>
  <c r="D1665" i="65"/>
  <c r="E1665" i="65"/>
  <c r="A1666" i="65"/>
  <c r="B1666" i="65"/>
  <c r="C1666" i="65"/>
  <c r="D1666" i="65"/>
  <c r="E1666" i="65"/>
  <c r="A1667" i="65"/>
  <c r="B1667" i="65"/>
  <c r="C1667" i="65"/>
  <c r="D1667" i="65"/>
  <c r="E1667" i="65"/>
  <c r="A1668" i="65"/>
  <c r="B1668" i="65"/>
  <c r="C1668" i="65"/>
  <c r="D1668" i="65"/>
  <c r="E1668" i="65"/>
  <c r="A1669" i="65"/>
  <c r="B1669" i="65"/>
  <c r="C1669" i="65"/>
  <c r="D1669" i="65"/>
  <c r="E1669" i="65"/>
  <c r="A1670" i="65"/>
  <c r="B1670" i="65"/>
  <c r="C1670" i="65"/>
  <c r="D1670" i="65"/>
  <c r="E1670" i="65"/>
  <c r="A1671" i="65"/>
  <c r="B1671" i="65"/>
  <c r="C1671" i="65"/>
  <c r="D1671" i="65"/>
  <c r="E1671" i="65"/>
  <c r="A1672" i="65"/>
  <c r="B1672" i="65"/>
  <c r="C1672" i="65"/>
  <c r="D1672" i="65"/>
  <c r="E1672" i="65"/>
  <c r="A1673" i="65"/>
  <c r="B1673" i="65"/>
  <c r="C1673" i="65"/>
  <c r="D1673" i="65"/>
  <c r="E1673" i="65"/>
  <c r="A1674" i="65"/>
  <c r="B1674" i="65"/>
  <c r="C1674" i="65"/>
  <c r="D1674" i="65"/>
  <c r="E1674" i="65"/>
  <c r="A1675" i="65"/>
  <c r="B1675" i="65"/>
  <c r="C1675" i="65"/>
  <c r="D1675" i="65"/>
  <c r="E1675" i="65"/>
  <c r="A1676" i="65"/>
  <c r="B1676" i="65"/>
  <c r="C1676" i="65"/>
  <c r="D1676" i="65"/>
  <c r="E1676" i="65"/>
  <c r="A1677" i="65"/>
  <c r="B1677" i="65"/>
  <c r="C1677" i="65"/>
  <c r="D1677" i="65"/>
  <c r="E1677" i="65"/>
  <c r="A1678" i="65"/>
  <c r="B1678" i="65"/>
  <c r="C1678" i="65"/>
  <c r="D1678" i="65"/>
  <c r="E1678" i="65"/>
  <c r="A1679" i="65"/>
  <c r="B1679" i="65"/>
  <c r="C1679" i="65"/>
  <c r="D1679" i="65"/>
  <c r="E1679" i="65"/>
  <c r="A1680" i="65"/>
  <c r="B1680" i="65"/>
  <c r="C1680" i="65"/>
  <c r="D1680" i="65"/>
  <c r="E1680" i="65"/>
  <c r="A1681" i="65"/>
  <c r="B1681" i="65"/>
  <c r="C1681" i="65"/>
  <c r="D1681" i="65"/>
  <c r="E1681" i="65"/>
  <c r="A1682" i="65"/>
  <c r="B1682" i="65"/>
  <c r="C1682" i="65"/>
  <c r="D1682" i="65"/>
  <c r="E1682" i="65"/>
  <c r="A1683" i="65"/>
  <c r="B1683" i="65"/>
  <c r="C1683" i="65"/>
  <c r="D1683" i="65"/>
  <c r="E1683" i="65"/>
  <c r="A1684" i="65"/>
  <c r="B1684" i="65"/>
  <c r="C1684" i="65"/>
  <c r="D1684" i="65"/>
  <c r="E1684" i="65"/>
  <c r="A1685" i="65"/>
  <c r="B1685" i="65"/>
  <c r="C1685" i="65"/>
  <c r="D1685" i="65"/>
  <c r="E1685" i="65"/>
  <c r="A1686" i="65"/>
  <c r="B1686" i="65"/>
  <c r="C1686" i="65"/>
  <c r="D1686" i="65"/>
  <c r="E1686" i="65"/>
  <c r="A1687" i="65"/>
  <c r="B1687" i="65"/>
  <c r="C1687" i="65"/>
  <c r="D1687" i="65"/>
  <c r="E1687" i="65"/>
  <c r="A1688" i="65"/>
  <c r="B1688" i="65"/>
  <c r="C1688" i="65"/>
  <c r="D1688" i="65"/>
  <c r="E1688" i="65"/>
  <c r="A1689" i="65"/>
  <c r="B1689" i="65"/>
  <c r="C1689" i="65"/>
  <c r="D1689" i="65"/>
  <c r="E1689" i="65"/>
  <c r="A1690" i="65"/>
  <c r="B1690" i="65"/>
  <c r="C1690" i="65"/>
  <c r="D1690" i="65"/>
  <c r="E1690" i="65"/>
  <c r="A1691" i="65"/>
  <c r="B1691" i="65"/>
  <c r="C1691" i="65"/>
  <c r="D1691" i="65"/>
  <c r="E1691" i="65"/>
  <c r="A1692" i="65"/>
  <c r="B1692" i="65"/>
  <c r="C1692" i="65"/>
  <c r="D1692" i="65"/>
  <c r="E1692" i="65"/>
  <c r="A1693" i="65"/>
  <c r="B1693" i="65"/>
  <c r="C1693" i="65"/>
  <c r="D1693" i="65"/>
  <c r="E1693" i="65"/>
  <c r="A1694" i="65"/>
  <c r="B1694" i="65"/>
  <c r="C1694" i="65"/>
  <c r="D1694" i="65"/>
  <c r="E1694" i="65"/>
  <c r="A1695" i="65"/>
  <c r="B1695" i="65"/>
  <c r="C1695" i="65"/>
  <c r="D1695" i="65"/>
  <c r="E1695" i="65"/>
  <c r="A1696" i="65"/>
  <c r="B1696" i="65"/>
  <c r="C1696" i="65"/>
  <c r="D1696" i="65"/>
  <c r="E1696" i="65"/>
  <c r="A1697" i="65"/>
  <c r="B1697" i="65"/>
  <c r="C1697" i="65"/>
  <c r="D1697" i="65"/>
  <c r="E1697" i="65"/>
  <c r="A1698" i="65"/>
  <c r="B1698" i="65"/>
  <c r="C1698" i="65"/>
  <c r="D1698" i="65"/>
  <c r="E1698" i="65"/>
  <c r="A1699" i="65"/>
  <c r="B1699" i="65"/>
  <c r="C1699" i="65"/>
  <c r="D1699" i="65"/>
  <c r="E1699" i="65"/>
  <c r="A1700" i="65"/>
  <c r="B1700" i="65"/>
  <c r="C1700" i="65"/>
  <c r="D1700" i="65"/>
  <c r="E1700" i="65"/>
  <c r="A1701" i="65"/>
  <c r="B1701" i="65"/>
  <c r="C1701" i="65"/>
  <c r="D1701" i="65"/>
  <c r="E1701" i="65"/>
  <c r="A1702" i="65"/>
  <c r="B1702" i="65"/>
  <c r="C1702" i="65"/>
  <c r="D1702" i="65"/>
  <c r="E1702" i="65"/>
  <c r="A1703" i="65"/>
  <c r="B1703" i="65"/>
  <c r="C1703" i="65"/>
  <c r="D1703" i="65"/>
  <c r="E1703" i="65"/>
  <c r="A1704" i="65"/>
  <c r="B1704" i="65"/>
  <c r="C1704" i="65"/>
  <c r="D1704" i="65"/>
  <c r="E1704" i="65"/>
  <c r="A1705" i="65"/>
  <c r="B1705" i="65"/>
  <c r="C1705" i="65"/>
  <c r="D1705" i="65"/>
  <c r="E1705" i="65"/>
  <c r="A1706" i="65"/>
  <c r="B1706" i="65"/>
  <c r="C1706" i="65"/>
  <c r="D1706" i="65"/>
  <c r="E1706" i="65"/>
  <c r="A1707" i="65"/>
  <c r="B1707" i="65"/>
  <c r="C1707" i="65"/>
  <c r="D1707" i="65"/>
  <c r="E1707" i="65"/>
  <c r="A1708" i="65"/>
  <c r="B1708" i="65"/>
  <c r="C1708" i="65"/>
  <c r="D1708" i="65"/>
  <c r="E1708" i="65"/>
  <c r="A1709" i="65"/>
  <c r="B1709" i="65"/>
  <c r="C1709" i="65"/>
  <c r="D1709" i="65"/>
  <c r="E1709" i="65"/>
  <c r="A1710" i="65"/>
  <c r="B1710" i="65"/>
  <c r="C1710" i="65"/>
  <c r="D1710" i="65"/>
  <c r="E1710" i="65"/>
  <c r="A1711" i="65"/>
  <c r="B1711" i="65"/>
  <c r="C1711" i="65"/>
  <c r="D1711" i="65"/>
  <c r="E1711" i="65"/>
  <c r="A1712" i="65"/>
  <c r="B1712" i="65"/>
  <c r="C1712" i="65"/>
  <c r="D1712" i="65"/>
  <c r="E1712" i="65"/>
  <c r="A1713" i="65"/>
  <c r="B1713" i="65"/>
  <c r="C1713" i="65"/>
  <c r="D1713" i="65"/>
  <c r="E1713" i="65"/>
  <c r="A1714" i="65"/>
  <c r="B1714" i="65"/>
  <c r="C1714" i="65"/>
  <c r="D1714" i="65"/>
  <c r="E1714" i="65"/>
  <c r="A1715" i="65"/>
  <c r="B1715" i="65"/>
  <c r="C1715" i="65"/>
  <c r="D1715" i="65"/>
  <c r="E1715" i="65"/>
  <c r="A1716" i="65"/>
  <c r="B1716" i="65"/>
  <c r="C1716" i="65"/>
  <c r="D1716" i="65"/>
  <c r="E1716" i="65"/>
  <c r="A1717" i="65"/>
  <c r="B1717" i="65"/>
  <c r="C1717" i="65"/>
  <c r="D1717" i="65"/>
  <c r="E1717" i="65"/>
  <c r="A1718" i="65"/>
  <c r="B1718" i="65"/>
  <c r="C1718" i="65"/>
  <c r="D1718" i="65"/>
  <c r="E1718" i="65"/>
  <c r="A1719" i="65"/>
  <c r="B1719" i="65"/>
  <c r="C1719" i="65"/>
  <c r="D1719" i="65"/>
  <c r="E1719" i="65"/>
  <c r="A1720" i="65"/>
  <c r="B1720" i="65"/>
  <c r="C1720" i="65"/>
  <c r="D1720" i="65"/>
  <c r="E1720" i="65"/>
  <c r="A1721" i="65"/>
  <c r="B1721" i="65"/>
  <c r="C1721" i="65"/>
  <c r="D1721" i="65"/>
  <c r="E1721" i="65"/>
  <c r="A1722" i="65"/>
  <c r="B1722" i="65"/>
  <c r="C1722" i="65"/>
  <c r="D1722" i="65"/>
  <c r="E1722" i="65"/>
  <c r="A1723" i="65"/>
  <c r="B1723" i="65"/>
  <c r="C1723" i="65"/>
  <c r="D1723" i="65"/>
  <c r="E1723" i="65"/>
  <c r="A1724" i="65"/>
  <c r="B1724" i="65"/>
  <c r="C1724" i="65"/>
  <c r="D1724" i="65"/>
  <c r="E1724" i="65"/>
  <c r="A1725" i="65"/>
  <c r="B1725" i="65"/>
  <c r="C1725" i="65"/>
  <c r="D1725" i="65"/>
  <c r="E1725" i="65"/>
  <c r="A1726" i="65"/>
  <c r="B1726" i="65"/>
  <c r="C1726" i="65"/>
  <c r="D1726" i="65"/>
  <c r="E1726" i="65"/>
  <c r="A1727" i="65"/>
  <c r="B1727" i="65"/>
  <c r="C1727" i="65"/>
  <c r="D1727" i="65"/>
  <c r="E1727" i="65"/>
  <c r="A1728" i="65"/>
  <c r="B1728" i="65"/>
  <c r="C1728" i="65"/>
  <c r="D1728" i="65"/>
  <c r="E1728" i="65"/>
  <c r="A1729" i="65"/>
  <c r="B1729" i="65"/>
  <c r="C1729" i="65"/>
  <c r="D1729" i="65"/>
  <c r="E1729" i="65"/>
  <c r="A1730" i="65"/>
  <c r="B1730" i="65"/>
  <c r="C1730" i="65"/>
  <c r="D1730" i="65"/>
  <c r="E1730" i="65"/>
  <c r="A1731" i="65"/>
  <c r="B1731" i="65"/>
  <c r="C1731" i="65"/>
  <c r="D1731" i="65"/>
  <c r="E1731" i="65"/>
  <c r="A1732" i="65"/>
  <c r="B1732" i="65"/>
  <c r="C1732" i="65"/>
  <c r="D1732" i="65"/>
  <c r="E1732" i="65"/>
  <c r="A1733" i="65"/>
  <c r="B1733" i="65"/>
  <c r="C1733" i="65"/>
  <c r="D1733" i="65"/>
  <c r="E1733" i="65"/>
  <c r="A1734" i="65"/>
  <c r="B1734" i="65"/>
  <c r="C1734" i="65"/>
  <c r="D1734" i="65"/>
  <c r="E1734" i="65"/>
  <c r="A1735" i="65"/>
  <c r="B1735" i="65"/>
  <c r="C1735" i="65"/>
  <c r="D1735" i="65"/>
  <c r="E1735" i="65"/>
  <c r="A1736" i="65"/>
  <c r="B1736" i="65"/>
  <c r="C1736" i="65"/>
  <c r="D1736" i="65"/>
  <c r="E1736" i="65"/>
  <c r="A1737" i="65"/>
  <c r="B1737" i="65"/>
  <c r="C1737" i="65"/>
  <c r="D1737" i="65"/>
  <c r="E1737" i="65"/>
  <c r="A1738" i="65"/>
  <c r="B1738" i="65"/>
  <c r="C1738" i="65"/>
  <c r="D1738" i="65"/>
  <c r="E1738" i="65"/>
  <c r="A1739" i="65"/>
  <c r="B1739" i="65"/>
  <c r="C1739" i="65"/>
  <c r="D1739" i="65"/>
  <c r="E1739" i="65"/>
  <c r="A1740" i="65"/>
  <c r="B1740" i="65"/>
  <c r="C1740" i="65"/>
  <c r="D1740" i="65"/>
  <c r="E1740" i="65"/>
  <c r="A1741" i="65"/>
  <c r="B1741" i="65"/>
  <c r="C1741" i="65"/>
  <c r="D1741" i="65"/>
  <c r="E1741" i="65"/>
  <c r="A1742" i="65"/>
  <c r="B1742" i="65"/>
  <c r="C1742" i="65"/>
  <c r="D1742" i="65"/>
  <c r="E1742" i="65"/>
  <c r="A1743" i="65"/>
  <c r="B1743" i="65"/>
  <c r="C1743" i="65"/>
  <c r="D1743" i="65"/>
  <c r="E1743" i="65"/>
  <c r="A1744" i="65"/>
  <c r="B1744" i="65"/>
  <c r="C1744" i="65"/>
  <c r="D1744" i="65"/>
  <c r="E1744" i="65"/>
  <c r="A1745" i="65"/>
  <c r="B1745" i="65"/>
  <c r="C1745" i="65"/>
  <c r="D1745" i="65"/>
  <c r="E1745" i="65"/>
  <c r="A1746" i="65"/>
  <c r="B1746" i="65"/>
  <c r="C1746" i="65"/>
  <c r="D1746" i="65"/>
  <c r="E1746" i="65"/>
  <c r="A1747" i="65"/>
  <c r="B1747" i="65"/>
  <c r="C1747" i="65"/>
  <c r="D1747" i="65"/>
  <c r="E1747" i="65"/>
  <c r="A1748" i="65"/>
  <c r="B1748" i="65"/>
  <c r="C1748" i="65"/>
  <c r="D1748" i="65"/>
  <c r="E1748" i="65"/>
  <c r="A1749" i="65"/>
  <c r="B1749" i="65"/>
  <c r="C1749" i="65"/>
  <c r="D1749" i="65"/>
  <c r="E1749" i="65"/>
  <c r="A1750" i="65"/>
  <c r="B1750" i="65"/>
  <c r="C1750" i="65"/>
  <c r="D1750" i="65"/>
  <c r="E1750" i="65"/>
  <c r="A1751" i="65"/>
  <c r="B1751" i="65"/>
  <c r="C1751" i="65"/>
  <c r="D1751" i="65"/>
  <c r="E1751" i="65"/>
  <c r="A1752" i="65"/>
  <c r="B1752" i="65"/>
  <c r="C1752" i="65"/>
  <c r="D1752" i="65"/>
  <c r="E1752" i="65"/>
  <c r="A1753" i="65"/>
  <c r="B1753" i="65"/>
  <c r="C1753" i="65"/>
  <c r="D1753" i="65"/>
  <c r="E1753" i="65"/>
  <c r="A1754" i="65"/>
  <c r="B1754" i="65"/>
  <c r="C1754" i="65"/>
  <c r="D1754" i="65"/>
  <c r="E1754" i="65"/>
  <c r="A1755" i="65"/>
  <c r="B1755" i="65"/>
  <c r="C1755" i="65"/>
  <c r="D1755" i="65"/>
  <c r="E1755" i="65"/>
  <c r="A1756" i="65"/>
  <c r="B1756" i="65"/>
  <c r="C1756" i="65"/>
  <c r="D1756" i="65"/>
  <c r="E1756" i="65"/>
  <c r="A1757" i="65"/>
  <c r="B1757" i="65"/>
  <c r="C1757" i="65"/>
  <c r="D1757" i="65"/>
  <c r="E1757" i="65"/>
  <c r="A1758" i="65"/>
  <c r="B1758" i="65"/>
  <c r="C1758" i="65"/>
  <c r="D1758" i="65"/>
  <c r="E1758" i="65"/>
  <c r="A1759" i="65"/>
  <c r="B1759" i="65"/>
  <c r="C1759" i="65"/>
  <c r="D1759" i="65"/>
  <c r="E1759" i="65"/>
  <c r="A1760" i="65"/>
  <c r="B1760" i="65"/>
  <c r="C1760" i="65"/>
  <c r="D1760" i="65"/>
  <c r="E1760" i="65"/>
  <c r="A1761" i="65"/>
  <c r="B1761" i="65"/>
  <c r="C1761" i="65"/>
  <c r="D1761" i="65"/>
  <c r="E1761" i="65"/>
  <c r="A1762" i="65"/>
  <c r="B1762" i="65"/>
  <c r="C1762" i="65"/>
  <c r="D1762" i="65"/>
  <c r="E1762" i="65"/>
  <c r="A1763" i="65"/>
  <c r="B1763" i="65"/>
  <c r="C1763" i="65"/>
  <c r="D1763" i="65"/>
  <c r="E1763" i="65"/>
  <c r="A1764" i="65"/>
  <c r="B1764" i="65"/>
  <c r="C1764" i="65"/>
  <c r="D1764" i="65"/>
  <c r="E1764" i="65"/>
  <c r="A1765" i="65"/>
  <c r="B1765" i="65"/>
  <c r="C1765" i="65"/>
  <c r="D1765" i="65"/>
  <c r="E1765" i="65"/>
  <c r="A1766" i="65"/>
  <c r="B1766" i="65"/>
  <c r="C1766" i="65"/>
  <c r="D1766" i="65"/>
  <c r="E1766" i="65"/>
  <c r="A1767" i="65"/>
  <c r="B1767" i="65"/>
  <c r="C1767" i="65"/>
  <c r="D1767" i="65"/>
  <c r="E1767" i="65"/>
  <c r="A1768" i="65"/>
  <c r="B1768" i="65"/>
  <c r="C1768" i="65"/>
  <c r="D1768" i="65"/>
  <c r="E1768" i="65"/>
  <c r="A1769" i="65"/>
  <c r="B1769" i="65"/>
  <c r="C1769" i="65"/>
  <c r="D1769" i="65"/>
  <c r="E1769" i="65"/>
  <c r="A1770" i="65"/>
  <c r="B1770" i="65"/>
  <c r="C1770" i="65"/>
  <c r="D1770" i="65"/>
  <c r="E1770" i="65"/>
  <c r="A1771" i="65"/>
  <c r="B1771" i="65"/>
  <c r="C1771" i="65"/>
  <c r="D1771" i="65"/>
  <c r="E1771" i="65"/>
  <c r="A1772" i="65"/>
  <c r="B1772" i="65"/>
  <c r="C1772" i="65"/>
  <c r="D1772" i="65"/>
  <c r="E1772" i="65"/>
  <c r="A1773" i="65"/>
  <c r="B1773" i="65"/>
  <c r="C1773" i="65"/>
  <c r="D1773" i="65"/>
  <c r="E1773" i="65"/>
  <c r="A1774" i="65"/>
  <c r="B1774" i="65"/>
  <c r="C1774" i="65"/>
  <c r="D1774" i="65"/>
  <c r="E1774" i="65"/>
  <c r="A1775" i="65"/>
  <c r="B1775" i="65"/>
  <c r="C1775" i="65"/>
  <c r="D1775" i="65"/>
  <c r="E1775" i="65"/>
  <c r="A1776" i="65"/>
  <c r="B1776" i="65"/>
  <c r="C1776" i="65"/>
  <c r="D1776" i="65"/>
  <c r="E1776" i="65"/>
  <c r="A1777" i="65"/>
  <c r="B1777" i="65"/>
  <c r="C1777" i="65"/>
  <c r="D1777" i="65"/>
  <c r="E1777" i="65"/>
  <c r="A1778" i="65"/>
  <c r="B1778" i="65"/>
  <c r="C1778" i="65"/>
  <c r="D1778" i="65"/>
  <c r="E1778" i="65"/>
  <c r="A1779" i="65"/>
  <c r="B1779" i="65"/>
  <c r="C1779" i="65"/>
  <c r="D1779" i="65"/>
  <c r="E1779" i="65"/>
  <c r="A1780" i="65"/>
  <c r="B1780" i="65"/>
  <c r="C1780" i="65"/>
  <c r="D1780" i="65"/>
  <c r="E1780" i="65"/>
  <c r="A1781" i="65"/>
  <c r="B1781" i="65"/>
  <c r="C1781" i="65"/>
  <c r="D1781" i="65"/>
  <c r="E1781" i="65"/>
  <c r="A1782" i="65"/>
  <c r="B1782" i="65"/>
  <c r="C1782" i="65"/>
  <c r="D1782" i="65"/>
  <c r="E1782" i="65"/>
  <c r="A1783" i="65"/>
  <c r="B1783" i="65"/>
  <c r="C1783" i="65"/>
  <c r="D1783" i="65"/>
  <c r="E1783" i="65"/>
  <c r="A1784" i="65"/>
  <c r="B1784" i="65"/>
  <c r="C1784" i="65"/>
  <c r="D1784" i="65"/>
  <c r="E1784" i="65"/>
  <c r="A1785" i="65"/>
  <c r="B1785" i="65"/>
  <c r="C1785" i="65"/>
  <c r="D1785" i="65"/>
  <c r="E1785" i="65"/>
  <c r="A1786" i="65"/>
  <c r="B1786" i="65"/>
  <c r="C1786" i="65"/>
  <c r="D1786" i="65"/>
  <c r="E1786" i="65"/>
  <c r="A1787" i="65"/>
  <c r="B1787" i="65"/>
  <c r="C1787" i="65"/>
  <c r="D1787" i="65"/>
  <c r="E1787" i="65"/>
  <c r="A1788" i="65"/>
  <c r="B1788" i="65"/>
  <c r="C1788" i="65"/>
  <c r="D1788" i="65"/>
  <c r="E1788" i="65"/>
  <c r="A1789" i="65"/>
  <c r="B1789" i="65"/>
  <c r="C1789" i="65"/>
  <c r="D1789" i="65"/>
  <c r="E1789" i="65"/>
  <c r="A1790" i="65"/>
  <c r="B1790" i="65"/>
  <c r="C1790" i="65"/>
  <c r="D1790" i="65"/>
  <c r="E1790" i="65"/>
  <c r="A1791" i="65"/>
  <c r="B1791" i="65"/>
  <c r="C1791" i="65"/>
  <c r="D1791" i="65"/>
  <c r="E1791" i="65"/>
  <c r="A1792" i="65"/>
  <c r="B1792" i="65"/>
  <c r="C1792" i="65"/>
  <c r="D1792" i="65"/>
  <c r="E1792" i="65"/>
  <c r="A1793" i="65"/>
  <c r="B1793" i="65"/>
  <c r="C1793" i="65"/>
  <c r="D1793" i="65"/>
  <c r="E1793" i="65"/>
  <c r="A1794" i="65"/>
  <c r="B1794" i="65"/>
  <c r="C1794" i="65"/>
  <c r="D1794" i="65"/>
  <c r="E1794" i="65"/>
  <c r="A1795" i="65"/>
  <c r="B1795" i="65"/>
  <c r="C1795" i="65"/>
  <c r="D1795" i="65"/>
  <c r="E1795" i="65"/>
  <c r="A1796" i="65"/>
  <c r="B1796" i="65"/>
  <c r="C1796" i="65"/>
  <c r="D1796" i="65"/>
  <c r="E1796" i="65"/>
  <c r="A1797" i="65"/>
  <c r="B1797" i="65"/>
  <c r="C1797" i="65"/>
  <c r="D1797" i="65"/>
  <c r="E1797" i="65"/>
  <c r="A1798" i="65"/>
  <c r="B1798" i="65"/>
  <c r="C1798" i="65"/>
  <c r="D1798" i="65"/>
  <c r="E1798" i="65"/>
  <c r="A1799" i="65"/>
  <c r="B1799" i="65"/>
  <c r="C1799" i="65"/>
  <c r="D1799" i="65"/>
  <c r="E1799" i="65"/>
  <c r="A1800" i="65"/>
  <c r="B1800" i="65"/>
  <c r="C1800" i="65"/>
  <c r="D1800" i="65"/>
  <c r="E1800" i="65"/>
  <c r="A1801" i="65"/>
  <c r="B1801" i="65"/>
  <c r="C1801" i="65"/>
  <c r="D1801" i="65"/>
  <c r="E1801" i="65"/>
  <c r="A1802" i="65"/>
  <c r="B1802" i="65"/>
  <c r="C1802" i="65"/>
  <c r="D1802" i="65"/>
  <c r="E1802" i="65"/>
  <c r="A1803" i="65"/>
  <c r="B1803" i="65"/>
  <c r="C1803" i="65"/>
  <c r="D1803" i="65"/>
  <c r="E1803" i="65"/>
  <c r="A1804" i="65"/>
  <c r="B1804" i="65"/>
  <c r="C1804" i="65"/>
  <c r="D1804" i="65"/>
  <c r="E1804" i="65"/>
  <c r="A1805" i="65"/>
  <c r="B1805" i="65"/>
  <c r="C1805" i="65"/>
  <c r="D1805" i="65"/>
  <c r="E1805" i="65"/>
  <c r="A1806" i="65"/>
  <c r="B1806" i="65"/>
  <c r="C1806" i="65"/>
  <c r="D1806" i="65"/>
  <c r="E1806" i="65"/>
  <c r="A1807" i="65"/>
  <c r="B1807" i="65"/>
  <c r="C1807" i="65"/>
  <c r="D1807" i="65"/>
  <c r="E1807" i="65"/>
  <c r="A1808" i="65"/>
  <c r="B1808" i="65"/>
  <c r="C1808" i="65"/>
  <c r="D1808" i="65"/>
  <c r="E1808" i="65"/>
  <c r="A1809" i="65"/>
  <c r="B1809" i="65"/>
  <c r="C1809" i="65"/>
  <c r="D1809" i="65"/>
  <c r="E1809" i="65"/>
  <c r="A1810" i="65"/>
  <c r="B1810" i="65"/>
  <c r="C1810" i="65"/>
  <c r="D1810" i="65"/>
  <c r="E1810" i="65"/>
  <c r="A1811" i="65"/>
  <c r="B1811" i="65"/>
  <c r="C1811" i="65"/>
  <c r="D1811" i="65"/>
  <c r="E1811" i="65"/>
  <c r="A1812" i="65"/>
  <c r="B1812" i="65"/>
  <c r="C1812" i="65"/>
  <c r="D1812" i="65"/>
  <c r="E1812" i="65"/>
  <c r="A1813" i="65"/>
  <c r="B1813" i="65"/>
  <c r="C1813" i="65"/>
  <c r="D1813" i="65"/>
  <c r="E1813" i="65"/>
  <c r="A1814" i="65"/>
  <c r="B1814" i="65"/>
  <c r="C1814" i="65"/>
  <c r="D1814" i="65"/>
  <c r="E1814" i="65"/>
  <c r="A1815" i="65"/>
  <c r="B1815" i="65"/>
  <c r="C1815" i="65"/>
  <c r="D1815" i="65"/>
  <c r="E1815" i="65"/>
  <c r="A1816" i="65"/>
  <c r="B1816" i="65"/>
  <c r="C1816" i="65"/>
  <c r="D1816" i="65"/>
  <c r="E1816" i="65"/>
  <c r="A1817" i="65"/>
  <c r="B1817" i="65"/>
  <c r="C1817" i="65"/>
  <c r="D1817" i="65"/>
  <c r="E1817" i="65"/>
  <c r="A1818" i="65"/>
  <c r="B1818" i="65"/>
  <c r="C1818" i="65"/>
  <c r="D1818" i="65"/>
  <c r="E1818" i="65"/>
  <c r="A1819" i="65"/>
  <c r="B1819" i="65"/>
  <c r="C1819" i="65"/>
  <c r="D1819" i="65"/>
  <c r="E1819" i="65"/>
  <c r="A1820" i="65"/>
  <c r="B1820" i="65"/>
  <c r="C1820" i="65"/>
  <c r="D1820" i="65"/>
  <c r="E1820" i="65"/>
  <c r="A1821" i="65"/>
  <c r="B1821" i="65"/>
  <c r="C1821" i="65"/>
  <c r="D1821" i="65"/>
  <c r="E1821" i="65"/>
  <c r="A1822" i="65"/>
  <c r="B1822" i="65"/>
  <c r="C1822" i="65"/>
  <c r="D1822" i="65"/>
  <c r="E1822" i="65"/>
  <c r="A1823" i="65"/>
  <c r="B1823" i="65"/>
  <c r="C1823" i="65"/>
  <c r="D1823" i="65"/>
  <c r="E1823" i="65"/>
  <c r="A1824" i="65"/>
  <c r="B1824" i="65"/>
  <c r="C1824" i="65"/>
  <c r="D1824" i="65"/>
  <c r="E1824" i="65"/>
  <c r="A1825" i="65"/>
  <c r="B1825" i="65"/>
  <c r="C1825" i="65"/>
  <c r="D1825" i="65"/>
  <c r="E1825" i="65"/>
  <c r="A1826" i="65"/>
  <c r="B1826" i="65"/>
  <c r="C1826" i="65"/>
  <c r="D1826" i="65"/>
  <c r="E1826" i="65"/>
  <c r="A1827" i="65"/>
  <c r="B1827" i="65"/>
  <c r="C1827" i="65"/>
  <c r="D1827" i="65"/>
  <c r="E1827" i="65"/>
  <c r="A1828" i="65"/>
  <c r="B1828" i="65"/>
  <c r="C1828" i="65"/>
  <c r="D1828" i="65"/>
  <c r="E1828" i="65"/>
  <c r="A1829" i="65"/>
  <c r="B1829" i="65"/>
  <c r="C1829" i="65"/>
  <c r="D1829" i="65"/>
  <c r="E1829" i="65"/>
  <c r="A1830" i="65"/>
  <c r="B1830" i="65"/>
  <c r="C1830" i="65"/>
  <c r="D1830" i="65"/>
  <c r="E1830" i="65"/>
  <c r="A1831" i="65"/>
  <c r="B1831" i="65"/>
  <c r="C1831" i="65"/>
  <c r="D1831" i="65"/>
  <c r="E1831" i="65"/>
  <c r="A1832" i="65"/>
  <c r="B1832" i="65"/>
  <c r="C1832" i="65"/>
  <c r="D1832" i="65"/>
  <c r="E1832" i="65"/>
  <c r="A1833" i="65"/>
  <c r="B1833" i="65"/>
  <c r="C1833" i="65"/>
  <c r="D1833" i="65"/>
  <c r="E1833" i="65"/>
  <c r="A1834" i="65"/>
  <c r="B1834" i="65"/>
  <c r="C1834" i="65"/>
  <c r="D1834" i="65"/>
  <c r="E1834" i="65"/>
  <c r="A1835" i="65"/>
  <c r="B1835" i="65"/>
  <c r="C1835" i="65"/>
  <c r="D1835" i="65"/>
  <c r="E1835" i="65"/>
  <c r="A1836" i="65"/>
  <c r="B1836" i="65"/>
  <c r="C1836" i="65"/>
  <c r="D1836" i="65"/>
  <c r="E1836" i="65"/>
  <c r="A1837" i="65"/>
  <c r="B1837" i="65"/>
  <c r="C1837" i="65"/>
  <c r="D1837" i="65"/>
  <c r="E1837" i="65"/>
  <c r="A1838" i="65"/>
  <c r="B1838" i="65"/>
  <c r="C1838" i="65"/>
  <c r="D1838" i="65"/>
  <c r="E1838" i="65"/>
  <c r="A1839" i="65"/>
  <c r="B1839" i="65"/>
  <c r="C1839" i="65"/>
  <c r="D1839" i="65"/>
  <c r="E1839" i="65"/>
  <c r="A1840" i="65"/>
  <c r="B1840" i="65"/>
  <c r="C1840" i="65"/>
  <c r="D1840" i="65"/>
  <c r="E1840" i="65"/>
  <c r="A1841" i="65"/>
  <c r="B1841" i="65"/>
  <c r="C1841" i="65"/>
  <c r="D1841" i="65"/>
  <c r="E1841" i="65"/>
  <c r="A1842" i="65"/>
  <c r="B1842" i="65"/>
  <c r="C1842" i="65"/>
  <c r="D1842" i="65"/>
  <c r="E1842" i="65"/>
  <c r="A1843" i="65"/>
  <c r="B1843" i="65"/>
  <c r="C1843" i="65"/>
  <c r="D1843" i="65"/>
  <c r="E1843" i="65"/>
  <c r="A1844" i="65"/>
  <c r="B1844" i="65"/>
  <c r="C1844" i="65"/>
  <c r="D1844" i="65"/>
  <c r="E1844" i="65"/>
  <c r="A1845" i="65"/>
  <c r="B1845" i="65"/>
  <c r="C1845" i="65"/>
  <c r="D1845" i="65"/>
  <c r="E1845" i="65"/>
  <c r="A1846" i="65"/>
  <c r="B1846" i="65"/>
  <c r="C1846" i="65"/>
  <c r="D1846" i="65"/>
  <c r="E1846" i="65"/>
  <c r="A1847" i="65"/>
  <c r="B1847" i="65"/>
  <c r="C1847" i="65"/>
  <c r="D1847" i="65"/>
  <c r="E1847" i="65"/>
  <c r="A1848" i="65"/>
  <c r="B1848" i="65"/>
  <c r="C1848" i="65"/>
  <c r="D1848" i="65"/>
  <c r="E1848" i="65"/>
  <c r="A1849" i="65"/>
  <c r="B1849" i="65"/>
  <c r="C1849" i="65"/>
  <c r="D1849" i="65"/>
  <c r="E1849" i="65"/>
  <c r="B1481" i="65"/>
  <c r="C1481" i="65"/>
  <c r="D1481" i="65"/>
  <c r="E1481" i="65"/>
  <c r="B1482" i="65"/>
  <c r="C1482" i="65"/>
  <c r="D1482" i="65"/>
  <c r="E1482" i="65"/>
  <c r="B1483" i="65"/>
  <c r="C1483" i="65"/>
  <c r="D1483" i="65"/>
  <c r="E1483" i="65"/>
  <c r="B1484" i="65"/>
  <c r="C1484" i="65"/>
  <c r="D1484" i="65"/>
  <c r="E1484" i="65"/>
  <c r="A1485" i="65"/>
  <c r="B1485" i="65"/>
  <c r="C1485" i="65"/>
  <c r="D1485" i="65"/>
  <c r="E1485" i="65"/>
  <c r="A1486" i="65"/>
  <c r="B1486" i="65"/>
  <c r="C1486" i="65"/>
  <c r="D1486" i="65"/>
  <c r="E1486" i="65"/>
  <c r="A1487" i="65"/>
  <c r="B1487" i="65"/>
  <c r="C1487" i="65"/>
  <c r="D1487" i="65"/>
  <c r="E1487" i="65"/>
  <c r="A1488" i="65"/>
  <c r="B1488" i="65"/>
  <c r="C1488" i="65"/>
  <c r="D1488" i="65"/>
  <c r="E1488" i="65"/>
  <c r="A1489" i="65"/>
  <c r="B1489" i="65"/>
  <c r="C1489" i="65"/>
  <c r="D1489" i="65"/>
  <c r="E1489" i="65"/>
  <c r="A1490" i="65"/>
  <c r="B1490" i="65"/>
  <c r="C1490" i="65"/>
  <c r="D1490" i="65"/>
  <c r="E1490" i="65"/>
  <c r="A1491" i="65"/>
  <c r="B1491" i="65"/>
  <c r="C1491" i="65"/>
  <c r="D1491" i="65"/>
  <c r="E1491" i="65"/>
  <c r="A1492" i="65"/>
  <c r="B1492" i="65"/>
  <c r="C1492" i="65"/>
  <c r="D1492" i="65"/>
  <c r="E1492" i="65"/>
  <c r="A1493" i="65"/>
  <c r="B1493" i="65"/>
  <c r="C1493" i="65"/>
  <c r="D1493" i="65"/>
  <c r="E1493" i="65"/>
  <c r="A1494" i="65"/>
  <c r="B1494" i="65"/>
  <c r="C1494" i="65"/>
  <c r="D1494" i="65"/>
  <c r="E1494" i="65"/>
  <c r="A1495" i="65"/>
  <c r="B1495" i="65"/>
  <c r="C1495" i="65"/>
  <c r="D1495" i="65"/>
  <c r="E1495" i="65"/>
  <c r="A1496" i="65"/>
  <c r="B1496" i="65"/>
  <c r="C1496" i="65"/>
  <c r="D1496" i="65"/>
  <c r="E1496" i="65"/>
  <c r="A1497" i="65"/>
  <c r="B1497" i="65"/>
  <c r="C1497" i="65"/>
  <c r="D1497" i="65"/>
  <c r="E1497" i="65"/>
  <c r="A1498" i="65"/>
  <c r="B1498" i="65"/>
  <c r="C1498" i="65"/>
  <c r="D1498" i="65"/>
  <c r="E1498" i="65"/>
  <c r="A1499" i="65"/>
  <c r="B1499" i="65"/>
  <c r="C1499" i="65"/>
  <c r="D1499" i="65"/>
  <c r="E1499" i="65"/>
  <c r="A1500" i="65"/>
  <c r="B1500" i="65"/>
  <c r="C1500" i="65"/>
  <c r="D1500" i="65"/>
  <c r="E1500" i="65"/>
  <c r="A1501" i="65"/>
  <c r="B1501" i="65"/>
  <c r="C1501" i="65"/>
  <c r="D1501" i="65"/>
  <c r="E1501" i="65"/>
  <c r="A1502" i="65"/>
  <c r="B1502" i="65"/>
  <c r="C1502" i="65"/>
  <c r="D1502" i="65"/>
  <c r="E1502" i="65"/>
  <c r="B1468" i="65"/>
  <c r="D1468" i="65"/>
  <c r="E1468" i="65"/>
  <c r="B1469" i="65"/>
  <c r="D1469" i="65"/>
  <c r="E1469" i="65"/>
  <c r="B1470" i="65"/>
  <c r="D1470" i="65"/>
  <c r="E1470" i="65"/>
  <c r="B1471" i="65"/>
  <c r="D1471" i="65"/>
  <c r="E1471" i="65"/>
  <c r="B1472" i="65"/>
  <c r="D1472" i="65"/>
  <c r="E1472" i="65"/>
  <c r="B1473" i="65"/>
  <c r="D1473" i="65"/>
  <c r="E1473" i="65"/>
  <c r="B1474" i="65"/>
  <c r="D1474" i="65"/>
  <c r="E1474" i="65"/>
  <c r="B1475" i="65"/>
  <c r="D1475" i="65"/>
  <c r="E1475" i="65"/>
  <c r="B1476" i="65"/>
  <c r="D1476" i="65"/>
  <c r="E1476" i="65"/>
  <c r="B1477" i="65"/>
  <c r="D1477" i="65"/>
  <c r="E1477" i="65"/>
  <c r="B1478" i="65"/>
  <c r="D1478" i="65"/>
  <c r="E1478" i="65"/>
  <c r="B1479" i="65"/>
  <c r="D1479" i="65"/>
  <c r="E1479" i="65"/>
  <c r="B1480" i="65"/>
  <c r="D1480" i="65"/>
  <c r="E1480" i="65"/>
  <c r="AC125" i="9" l="1"/>
  <c r="AD125" i="9" s="1"/>
  <c r="AC126" i="9"/>
  <c r="AD126" i="9" s="1"/>
  <c r="O150" i="19"/>
  <c r="O207" i="19"/>
  <c r="O208" i="19"/>
  <c r="O209" i="19"/>
  <c r="O210" i="19"/>
  <c r="O211" i="19"/>
  <c r="O212" i="19"/>
  <c r="O213" i="19"/>
  <c r="O214" i="19"/>
  <c r="O215" i="19"/>
  <c r="O216" i="19"/>
  <c r="O217" i="19"/>
  <c r="O218" i="19"/>
  <c r="O219" i="19"/>
  <c r="O220" i="19"/>
  <c r="O221" i="19"/>
  <c r="O222" i="19"/>
  <c r="O223" i="19"/>
  <c r="O224" i="19"/>
  <c r="O225" i="19"/>
  <c r="O226" i="19"/>
  <c r="O227" i="19"/>
  <c r="O228" i="19"/>
  <c r="O229" i="19"/>
  <c r="O230" i="19"/>
  <c r="O231" i="19"/>
  <c r="O232" i="19"/>
  <c r="O233" i="19"/>
  <c r="O234" i="19"/>
  <c r="O235" i="19"/>
  <c r="O236" i="19"/>
  <c r="O237" i="19"/>
  <c r="O238" i="19"/>
  <c r="O239" i="19"/>
  <c r="O240" i="19"/>
  <c r="O241" i="19"/>
  <c r="O242" i="19"/>
  <c r="O243" i="19"/>
  <c r="O244" i="19"/>
  <c r="O245" i="19"/>
  <c r="O246" i="19"/>
  <c r="O247" i="19"/>
  <c r="O248" i="19"/>
  <c r="O249" i="19"/>
  <c r="O250" i="19"/>
  <c r="O251" i="19"/>
  <c r="O252" i="19"/>
  <c r="O253" i="19"/>
  <c r="O254" i="19"/>
  <c r="O255" i="19"/>
  <c r="O256" i="19"/>
  <c r="O257" i="19"/>
  <c r="O258" i="19"/>
  <c r="O259" i="19"/>
  <c r="O260" i="19"/>
  <c r="O261" i="19"/>
  <c r="O262" i="19"/>
  <c r="O263" i="19"/>
  <c r="O264" i="19"/>
  <c r="O265" i="19"/>
  <c r="O266" i="19"/>
  <c r="O267" i="19"/>
  <c r="O268" i="19"/>
  <c r="O269" i="19"/>
  <c r="O270" i="19"/>
  <c r="O271" i="19"/>
  <c r="O272" i="19"/>
  <c r="O273" i="19"/>
  <c r="O274" i="19"/>
  <c r="O275" i="19"/>
  <c r="O276" i="19"/>
  <c r="O277" i="19"/>
  <c r="O278" i="19"/>
  <c r="O279" i="19"/>
  <c r="O280" i="19"/>
  <c r="O281" i="19"/>
  <c r="O282" i="19"/>
  <c r="O283" i="19"/>
  <c r="O284" i="19"/>
  <c r="O285" i="19"/>
  <c r="O286" i="19"/>
  <c r="O287" i="19"/>
  <c r="O288" i="19"/>
  <c r="O289" i="19"/>
  <c r="O290" i="19"/>
  <c r="O291" i="19"/>
  <c r="O292" i="19"/>
  <c r="O293" i="19"/>
  <c r="O294" i="19"/>
  <c r="O295" i="19"/>
  <c r="O296" i="19"/>
  <c r="O297" i="19"/>
  <c r="O298" i="19"/>
  <c r="O299" i="19"/>
  <c r="O300" i="19"/>
  <c r="O301" i="19"/>
  <c r="O302" i="19"/>
  <c r="O303" i="19"/>
  <c r="O304" i="19"/>
  <c r="O305" i="19"/>
  <c r="O306" i="19"/>
  <c r="O307" i="19"/>
  <c r="O308" i="19"/>
  <c r="O309" i="19"/>
  <c r="O310" i="19"/>
  <c r="O311" i="19"/>
  <c r="O312" i="19"/>
  <c r="O313" i="19"/>
  <c r="O314" i="19"/>
  <c r="O315" i="19"/>
  <c r="O316" i="19"/>
  <c r="O317" i="19"/>
  <c r="O318" i="19"/>
  <c r="O319" i="19"/>
  <c r="O320" i="19"/>
  <c r="O321" i="19"/>
  <c r="O322" i="19"/>
  <c r="O323" i="19"/>
  <c r="O324" i="19"/>
  <c r="O325" i="19"/>
  <c r="O326" i="19"/>
  <c r="O327" i="19"/>
  <c r="O328" i="19"/>
  <c r="O329" i="19"/>
  <c r="O330" i="19"/>
  <c r="O331" i="19"/>
  <c r="O332" i="19"/>
  <c r="O333" i="19"/>
  <c r="O334" i="19"/>
  <c r="O335" i="19"/>
  <c r="O336" i="19"/>
  <c r="O337" i="19"/>
  <c r="O338" i="19"/>
  <c r="O339" i="19"/>
  <c r="O340" i="19"/>
  <c r="O341" i="19"/>
  <c r="O342" i="19"/>
  <c r="O343" i="19"/>
  <c r="O344" i="19"/>
  <c r="O345" i="19"/>
  <c r="O346" i="19"/>
  <c r="O347" i="19"/>
  <c r="O348" i="19"/>
  <c r="O349" i="19"/>
  <c r="O350" i="19"/>
  <c r="O351" i="19"/>
  <c r="O352" i="19"/>
  <c r="O353" i="19"/>
  <c r="O354" i="19"/>
  <c r="O355" i="19"/>
  <c r="O356" i="19"/>
  <c r="O357" i="19"/>
  <c r="O358" i="19"/>
  <c r="O359" i="19"/>
  <c r="O360" i="19"/>
  <c r="O361" i="19"/>
  <c r="O362" i="19"/>
  <c r="O363" i="19"/>
  <c r="O364" i="19"/>
  <c r="O365" i="19"/>
  <c r="O366" i="19"/>
  <c r="O367" i="19"/>
  <c r="O368" i="19"/>
  <c r="O369" i="19"/>
  <c r="O370" i="19"/>
  <c r="O371" i="19"/>
  <c r="O372" i="19"/>
  <c r="O373" i="19"/>
  <c r="O374" i="19"/>
  <c r="O375" i="19"/>
  <c r="O376" i="19"/>
  <c r="O377" i="19"/>
  <c r="O378" i="19"/>
  <c r="O379" i="19"/>
  <c r="O380" i="19"/>
  <c r="O381" i="19"/>
  <c r="O382" i="19"/>
  <c r="O383" i="19"/>
  <c r="O384" i="19"/>
  <c r="O385" i="19"/>
  <c r="O386" i="19"/>
  <c r="O387" i="19"/>
  <c r="O388" i="19"/>
  <c r="O389" i="19"/>
  <c r="O390" i="19"/>
  <c r="O391" i="19"/>
  <c r="O392" i="19"/>
  <c r="O393" i="19"/>
  <c r="O394" i="19"/>
  <c r="O395" i="19"/>
  <c r="O396" i="19"/>
  <c r="O397" i="19"/>
  <c r="O398" i="19"/>
  <c r="O399" i="19"/>
  <c r="O400" i="19"/>
  <c r="O401" i="19"/>
  <c r="O402" i="19"/>
  <c r="O403" i="19"/>
  <c r="O404" i="19"/>
  <c r="O405" i="19"/>
  <c r="O406" i="19"/>
  <c r="O407" i="19"/>
  <c r="O408" i="19"/>
  <c r="O409" i="19"/>
  <c r="O410" i="19"/>
  <c r="O411" i="19"/>
  <c r="O412" i="19"/>
  <c r="O413" i="19"/>
  <c r="O414" i="19"/>
  <c r="O415" i="19"/>
  <c r="O416" i="19"/>
  <c r="O417" i="19"/>
  <c r="O418" i="19"/>
  <c r="O419" i="19"/>
  <c r="O420" i="19"/>
  <c r="O421" i="19"/>
  <c r="O422" i="19"/>
  <c r="O423" i="19"/>
  <c r="O424" i="19"/>
  <c r="O425" i="19"/>
  <c r="O426" i="19"/>
  <c r="O427" i="19"/>
  <c r="O428" i="19"/>
  <c r="O429" i="19"/>
  <c r="O430" i="19"/>
  <c r="F101" i="13" l="1"/>
  <c r="H101" i="13" s="1"/>
  <c r="F102" i="13"/>
  <c r="H102" i="13" s="1"/>
  <c r="B84" i="65" l="1"/>
  <c r="C84" i="65"/>
  <c r="D84" i="65"/>
  <c r="E84" i="65"/>
  <c r="C102" i="13"/>
  <c r="A84" i="65"/>
  <c r="B1164" i="65"/>
  <c r="C1164" i="65"/>
  <c r="D1164" i="65"/>
  <c r="E1164" i="65"/>
  <c r="B1165" i="65"/>
  <c r="C1165" i="65"/>
  <c r="D1165" i="65"/>
  <c r="E1165" i="65"/>
  <c r="B1166" i="65"/>
  <c r="C1166" i="65"/>
  <c r="D1166" i="65"/>
  <c r="E1166" i="65"/>
  <c r="B1167" i="65"/>
  <c r="C1167" i="65"/>
  <c r="D1167" i="65"/>
  <c r="E1167" i="65"/>
  <c r="B1168" i="65"/>
  <c r="C1168" i="65"/>
  <c r="D1168" i="65"/>
  <c r="E1168" i="65"/>
  <c r="AE193" i="42"/>
  <c r="AG193" i="42"/>
  <c r="AH193" i="42"/>
  <c r="AI193" i="42"/>
  <c r="AJ193" i="42"/>
  <c r="AE194" i="42"/>
  <c r="AG194" i="42"/>
  <c r="AH194" i="42"/>
  <c r="AI194" i="42"/>
  <c r="AJ194" i="42"/>
  <c r="AE195" i="42"/>
  <c r="AG195" i="42"/>
  <c r="AH195" i="42"/>
  <c r="AI195" i="42"/>
  <c r="AJ195" i="42"/>
  <c r="AE196" i="42"/>
  <c r="AG196" i="42"/>
  <c r="AH196" i="42"/>
  <c r="AI196" i="42"/>
  <c r="AJ196" i="42"/>
  <c r="AE197" i="42"/>
  <c r="AG197" i="42"/>
  <c r="AH197" i="42"/>
  <c r="AI197" i="42"/>
  <c r="AJ197" i="42"/>
  <c r="AE198" i="42"/>
  <c r="AG198" i="42"/>
  <c r="AH198" i="42"/>
  <c r="AI198" i="42"/>
  <c r="AJ198" i="42"/>
  <c r="AE199" i="42"/>
  <c r="AG199" i="42"/>
  <c r="AH199" i="42"/>
  <c r="AI199" i="42"/>
  <c r="AJ199" i="42"/>
  <c r="AE200" i="42"/>
  <c r="AG200" i="42"/>
  <c r="AH200" i="42"/>
  <c r="AI200" i="42"/>
  <c r="AJ200" i="42"/>
  <c r="AE201" i="42"/>
  <c r="AG201" i="42"/>
  <c r="AH201" i="42"/>
  <c r="AI201" i="42"/>
  <c r="AJ201" i="42"/>
  <c r="AE202" i="42"/>
  <c r="AG202" i="42"/>
  <c r="AH202" i="42"/>
  <c r="AI202" i="42"/>
  <c r="AJ202" i="42"/>
  <c r="AE203" i="42"/>
  <c r="AG203" i="42"/>
  <c r="AH203" i="42"/>
  <c r="AI203" i="42"/>
  <c r="AJ203" i="42"/>
  <c r="AC193" i="42"/>
  <c r="AD193" i="42" s="1"/>
  <c r="AC194" i="42"/>
  <c r="AD194" i="42" s="1"/>
  <c r="AC195" i="42"/>
  <c r="AD195" i="42" s="1"/>
  <c r="AC196" i="42"/>
  <c r="AD196" i="42" s="1"/>
  <c r="AC197" i="42"/>
  <c r="AD197" i="42" s="1"/>
  <c r="AC198" i="42"/>
  <c r="AD198" i="42" s="1"/>
  <c r="AC199" i="42"/>
  <c r="AD199" i="42" s="1"/>
  <c r="AC200" i="42"/>
  <c r="AD200" i="42" s="1"/>
  <c r="AC201" i="42"/>
  <c r="AD201" i="42" s="1"/>
  <c r="AC202" i="42"/>
  <c r="AD202" i="42" s="1"/>
  <c r="AC203" i="42"/>
  <c r="AD203" i="42" s="1"/>
  <c r="AE192" i="42"/>
  <c r="AE21" i="42"/>
  <c r="AE22" i="42"/>
  <c r="AE23" i="42"/>
  <c r="AE24" i="42"/>
  <c r="AE25" i="42"/>
  <c r="AE26" i="42"/>
  <c r="AE27" i="42"/>
  <c r="AE28" i="42"/>
  <c r="AE29" i="42"/>
  <c r="AE30" i="42"/>
  <c r="AE31" i="42"/>
  <c r="AE32" i="42"/>
  <c r="AE33" i="42"/>
  <c r="AE34" i="42"/>
  <c r="AE35" i="42"/>
  <c r="AE36" i="42"/>
  <c r="AE37" i="42"/>
  <c r="AE38" i="42"/>
  <c r="AE39" i="42"/>
  <c r="AE40" i="42"/>
  <c r="AE41" i="42"/>
  <c r="AE42" i="42"/>
  <c r="AE43" i="42"/>
  <c r="AE44" i="42"/>
  <c r="AE45" i="42"/>
  <c r="AE46" i="42"/>
  <c r="AE47" i="42"/>
  <c r="AE48" i="42"/>
  <c r="AE49" i="42"/>
  <c r="AE50" i="42"/>
  <c r="AE51" i="42"/>
  <c r="AE52" i="42"/>
  <c r="AE53" i="42"/>
  <c r="AE54" i="42"/>
  <c r="AE55" i="42"/>
  <c r="AE56" i="42"/>
  <c r="AE57" i="42"/>
  <c r="AE58" i="42"/>
  <c r="AE59" i="42"/>
  <c r="AE60" i="42"/>
  <c r="AE61" i="42"/>
  <c r="AE62" i="42"/>
  <c r="AE63" i="42"/>
  <c r="AE64" i="42"/>
  <c r="AE65" i="42"/>
  <c r="AE66" i="42"/>
  <c r="AE67" i="42"/>
  <c r="AE68" i="42"/>
  <c r="AE69" i="42"/>
  <c r="AE70" i="42"/>
  <c r="AE71" i="42"/>
  <c r="AE72" i="42"/>
  <c r="AE73" i="42"/>
  <c r="AE74" i="42"/>
  <c r="AE75" i="42"/>
  <c r="AE76" i="42"/>
  <c r="AE77" i="42"/>
  <c r="AE78" i="42"/>
  <c r="AE79" i="42"/>
  <c r="AE80" i="42"/>
  <c r="AE81" i="42"/>
  <c r="AE82" i="42"/>
  <c r="AE83" i="42"/>
  <c r="AE84" i="42"/>
  <c r="AE85" i="42"/>
  <c r="AE86" i="42"/>
  <c r="AE87" i="42"/>
  <c r="AE88" i="42"/>
  <c r="AE89" i="42"/>
  <c r="AE90" i="42"/>
  <c r="AE91" i="42"/>
  <c r="AE92" i="42"/>
  <c r="AE93" i="42"/>
  <c r="AE94" i="42"/>
  <c r="AE95" i="42"/>
  <c r="AE96" i="42"/>
  <c r="AE97" i="42"/>
  <c r="AE98" i="42"/>
  <c r="AE99" i="42"/>
  <c r="AE100" i="42"/>
  <c r="AE101" i="42"/>
  <c r="AE102" i="42"/>
  <c r="AE103" i="42"/>
  <c r="AE104" i="42"/>
  <c r="AE105" i="42"/>
  <c r="AE106" i="42"/>
  <c r="AE107" i="42"/>
  <c r="AE108" i="42"/>
  <c r="AE109" i="42"/>
  <c r="AE110" i="42"/>
  <c r="AE111" i="42"/>
  <c r="AE112" i="42"/>
  <c r="AE113" i="42"/>
  <c r="AE114" i="42"/>
  <c r="AE115" i="42"/>
  <c r="AE116" i="42"/>
  <c r="AE117" i="42"/>
  <c r="AE118" i="42"/>
  <c r="AE119" i="42"/>
  <c r="AE120" i="42"/>
  <c r="AE121" i="42"/>
  <c r="AE122" i="42"/>
  <c r="AE123" i="42"/>
  <c r="AE124" i="42"/>
  <c r="AE125" i="42"/>
  <c r="AE126" i="42"/>
  <c r="AE127" i="42"/>
  <c r="AE128" i="42"/>
  <c r="AE129" i="42"/>
  <c r="AE130" i="42"/>
  <c r="AE131" i="42"/>
  <c r="AE132" i="42"/>
  <c r="AE133" i="42"/>
  <c r="AE134" i="42"/>
  <c r="AE135" i="42"/>
  <c r="AE136" i="42"/>
  <c r="AE137" i="42"/>
  <c r="AE138" i="42"/>
  <c r="AE139" i="42"/>
  <c r="AE140" i="42"/>
  <c r="AE141" i="42"/>
  <c r="AE142" i="42"/>
  <c r="AE143" i="42"/>
  <c r="AE144" i="42"/>
  <c r="AE145" i="42"/>
  <c r="AE146" i="42"/>
  <c r="AE147" i="42"/>
  <c r="AE148" i="42"/>
  <c r="AE149" i="42"/>
  <c r="AE150" i="42"/>
  <c r="AE151" i="42"/>
  <c r="AE152" i="42"/>
  <c r="AE153" i="42"/>
  <c r="AE154" i="42"/>
  <c r="AE155" i="42"/>
  <c r="AE156" i="42"/>
  <c r="AE157" i="42"/>
  <c r="AE158" i="42"/>
  <c r="AE159" i="42"/>
  <c r="AE160" i="42"/>
  <c r="AE161" i="42"/>
  <c r="AE162" i="42"/>
  <c r="AE163" i="42"/>
  <c r="AE164" i="42"/>
  <c r="AE165" i="42"/>
  <c r="AE166" i="42"/>
  <c r="AE167" i="42"/>
  <c r="AE168" i="42"/>
  <c r="AE169" i="42"/>
  <c r="AE170" i="42"/>
  <c r="AE171" i="42"/>
  <c r="AE172" i="42"/>
  <c r="AE173" i="42"/>
  <c r="AE174" i="42"/>
  <c r="AE175" i="42"/>
  <c r="AE176" i="42"/>
  <c r="AE177" i="42"/>
  <c r="AE178" i="42"/>
  <c r="AE179" i="42"/>
  <c r="AE180" i="42"/>
  <c r="AE181" i="42"/>
  <c r="AE182" i="42"/>
  <c r="AE183" i="42"/>
  <c r="AE184" i="42"/>
  <c r="AE185" i="42"/>
  <c r="AE186" i="42"/>
  <c r="AE187" i="42"/>
  <c r="AE188" i="42"/>
  <c r="AE189" i="42"/>
  <c r="AE190" i="42"/>
  <c r="AE191" i="42"/>
  <c r="AE20" i="42"/>
  <c r="O102" i="13" l="1"/>
  <c r="I5" i="62"/>
  <c r="I6" i="62"/>
  <c r="I15" i="62"/>
  <c r="A1484" i="65" l="1"/>
  <c r="N126" i="9"/>
  <c r="J126" i="9"/>
  <c r="C126" i="10" s="1"/>
  <c r="I126" i="9"/>
  <c r="A1483" i="65"/>
  <c r="I125" i="9"/>
  <c r="P126" i="11" l="1"/>
  <c r="O126" i="10"/>
  <c r="P125" i="11"/>
  <c r="O125" i="10"/>
  <c r="D126" i="11"/>
  <c r="F21" i="13"/>
  <c r="H21" i="13" s="1"/>
  <c r="F22" i="13"/>
  <c r="H22" i="13" s="1"/>
  <c r="F23" i="13"/>
  <c r="H23" i="13" s="1"/>
  <c r="F24" i="13"/>
  <c r="H24" i="13" s="1"/>
  <c r="F25" i="13"/>
  <c r="H25" i="13" s="1"/>
  <c r="F26" i="13"/>
  <c r="H26" i="13" s="1"/>
  <c r="F27" i="13"/>
  <c r="H27" i="13" s="1"/>
  <c r="F28" i="13"/>
  <c r="H28" i="13" s="1"/>
  <c r="F29" i="13"/>
  <c r="H29" i="13" s="1"/>
  <c r="F30" i="13"/>
  <c r="H30" i="13" s="1"/>
  <c r="F31" i="13"/>
  <c r="H31" i="13" s="1"/>
  <c r="F32" i="13"/>
  <c r="H32" i="13" s="1"/>
  <c r="F33" i="13"/>
  <c r="H33" i="13" s="1"/>
  <c r="F34" i="13"/>
  <c r="H34" i="13" s="1"/>
  <c r="F35" i="13"/>
  <c r="H35" i="13" s="1"/>
  <c r="F36" i="13"/>
  <c r="H36" i="13" s="1"/>
  <c r="F37" i="13"/>
  <c r="H37" i="13" s="1"/>
  <c r="F38" i="13"/>
  <c r="H38" i="13" s="1"/>
  <c r="F39" i="13"/>
  <c r="H39" i="13" s="1"/>
  <c r="F40" i="13"/>
  <c r="H40" i="13" s="1"/>
  <c r="F41" i="13"/>
  <c r="H41" i="13" s="1"/>
  <c r="F42" i="13"/>
  <c r="H42" i="13" s="1"/>
  <c r="F43" i="13"/>
  <c r="H43" i="13" s="1"/>
  <c r="F44" i="13"/>
  <c r="H44" i="13" s="1"/>
  <c r="F45" i="13"/>
  <c r="H45" i="13" s="1"/>
  <c r="F46" i="13"/>
  <c r="H46" i="13" s="1"/>
  <c r="F47" i="13"/>
  <c r="H47" i="13" s="1"/>
  <c r="F48" i="13"/>
  <c r="H48" i="13" s="1"/>
  <c r="F49" i="13"/>
  <c r="H49" i="13" s="1"/>
  <c r="F50" i="13"/>
  <c r="H50" i="13" s="1"/>
  <c r="F51" i="13"/>
  <c r="H51" i="13" s="1"/>
  <c r="F52" i="13"/>
  <c r="H52" i="13" s="1"/>
  <c r="F53" i="13"/>
  <c r="H53" i="13" s="1"/>
  <c r="F54" i="13"/>
  <c r="H54" i="13" s="1"/>
  <c r="F55" i="13"/>
  <c r="H55" i="13" s="1"/>
  <c r="F56" i="13"/>
  <c r="H56" i="13" s="1"/>
  <c r="F57" i="13"/>
  <c r="H57" i="13" s="1"/>
  <c r="F58" i="13"/>
  <c r="H58" i="13" s="1"/>
  <c r="F59" i="13"/>
  <c r="H59" i="13" s="1"/>
  <c r="F60" i="13"/>
  <c r="H60" i="13" s="1"/>
  <c r="F61" i="13"/>
  <c r="H61" i="13" s="1"/>
  <c r="F62" i="13"/>
  <c r="H62" i="13" s="1"/>
  <c r="F63" i="13"/>
  <c r="H63" i="13" s="1"/>
  <c r="F64" i="13"/>
  <c r="H64" i="13" s="1"/>
  <c r="F65" i="13"/>
  <c r="H65" i="13" s="1"/>
  <c r="F66" i="13"/>
  <c r="H66" i="13" s="1"/>
  <c r="F67" i="13"/>
  <c r="H67" i="13" s="1"/>
  <c r="F68" i="13"/>
  <c r="H68" i="13" s="1"/>
  <c r="F69" i="13"/>
  <c r="H69" i="13" s="1"/>
  <c r="F70" i="13"/>
  <c r="H70" i="13" s="1"/>
  <c r="F71" i="13"/>
  <c r="H71" i="13" s="1"/>
  <c r="F72" i="13"/>
  <c r="H72" i="13" s="1"/>
  <c r="F73" i="13"/>
  <c r="H73" i="13" s="1"/>
  <c r="F74" i="13"/>
  <c r="H74" i="13" s="1"/>
  <c r="F75" i="13"/>
  <c r="H75" i="13" s="1"/>
  <c r="F76" i="13"/>
  <c r="H76" i="13" s="1"/>
  <c r="F77" i="13"/>
  <c r="H77" i="13" s="1"/>
  <c r="F78" i="13"/>
  <c r="H78" i="13" s="1"/>
  <c r="F79" i="13"/>
  <c r="H79" i="13" s="1"/>
  <c r="F80" i="13"/>
  <c r="H80" i="13" s="1"/>
  <c r="F81" i="13"/>
  <c r="H81" i="13" s="1"/>
  <c r="F82" i="13"/>
  <c r="H82" i="13" s="1"/>
  <c r="F83" i="13"/>
  <c r="H83" i="13" s="1"/>
  <c r="F84" i="13"/>
  <c r="H84" i="13" s="1"/>
  <c r="F85" i="13"/>
  <c r="H85" i="13" s="1"/>
  <c r="F86" i="13"/>
  <c r="H86" i="13" s="1"/>
  <c r="F87" i="13"/>
  <c r="H87" i="13" s="1"/>
  <c r="F88" i="13"/>
  <c r="H88" i="13" s="1"/>
  <c r="F89" i="13"/>
  <c r="H89" i="13" s="1"/>
  <c r="F90" i="13"/>
  <c r="H90" i="13" s="1"/>
  <c r="F91" i="13"/>
  <c r="H91" i="13" s="1"/>
  <c r="F92" i="13"/>
  <c r="H92" i="13" s="1"/>
  <c r="F93" i="13"/>
  <c r="H93" i="13" s="1"/>
  <c r="F94" i="13"/>
  <c r="H94" i="13" s="1"/>
  <c r="F95" i="13"/>
  <c r="H95" i="13" s="1"/>
  <c r="F96" i="13"/>
  <c r="H96" i="13" s="1"/>
  <c r="F97" i="13"/>
  <c r="H97" i="13" s="1"/>
  <c r="F98" i="13"/>
  <c r="H98" i="13" s="1"/>
  <c r="F99" i="13"/>
  <c r="H99" i="13" s="1"/>
  <c r="F100" i="13"/>
  <c r="H100" i="13" s="1"/>
  <c r="H16" i="62" l="1"/>
  <c r="H15" i="62" l="1"/>
  <c r="H5" i="62"/>
  <c r="H6" i="62"/>
  <c r="AC318" i="54" l="1"/>
  <c r="AD318" i="54" s="1"/>
  <c r="AC315" i="54"/>
  <c r="AD315" i="54" s="1"/>
  <c r="AC316" i="54"/>
  <c r="AD316" i="54" s="1"/>
  <c r="AC317" i="54"/>
  <c r="AD317" i="54" s="1"/>
  <c r="AC319" i="54"/>
  <c r="AD319" i="54" s="1"/>
  <c r="N315" i="54"/>
  <c r="O315" i="54" s="1"/>
  <c r="N316" i="54"/>
  <c r="O316" i="54" s="1"/>
  <c r="N317" i="54"/>
  <c r="O317" i="54" s="1"/>
  <c r="N318" i="54"/>
  <c r="O318" i="54" s="1"/>
  <c r="N319" i="54"/>
  <c r="O319" i="54" s="1"/>
  <c r="J315" i="54"/>
  <c r="C315" i="57" s="1"/>
  <c r="J316" i="54"/>
  <c r="C316" i="57" s="1"/>
  <c r="J317" i="54"/>
  <c r="C317" i="57" s="1"/>
  <c r="J318" i="54"/>
  <c r="C318" i="57" s="1"/>
  <c r="J319" i="54"/>
  <c r="C319" i="57" s="1"/>
  <c r="E315" i="54"/>
  <c r="P315" i="54" s="1"/>
  <c r="E316" i="54"/>
  <c r="P316" i="54" s="1"/>
  <c r="E317" i="54"/>
  <c r="P317" i="54" s="1"/>
  <c r="E318" i="54"/>
  <c r="P318" i="54" s="1"/>
  <c r="E319" i="54"/>
  <c r="P319" i="54" s="1"/>
  <c r="I319" i="54" l="1"/>
  <c r="O319" i="57" s="1"/>
  <c r="I315" i="54"/>
  <c r="O315" i="57" s="1"/>
  <c r="I317" i="54"/>
  <c r="O317" i="57" s="1"/>
  <c r="I316" i="54"/>
  <c r="O316" i="57" s="1"/>
  <c r="I318" i="54"/>
  <c r="O318" i="57" s="1"/>
  <c r="AC234" i="54"/>
  <c r="AD234" i="54" s="1"/>
  <c r="AC235" i="54"/>
  <c r="AD235" i="54" s="1"/>
  <c r="AC236" i="54"/>
  <c r="AD236" i="54" s="1"/>
  <c r="AC237" i="54"/>
  <c r="AD237" i="54" s="1"/>
  <c r="AC238" i="54"/>
  <c r="AD238" i="54" s="1"/>
  <c r="AC239" i="54"/>
  <c r="AD239" i="54" s="1"/>
  <c r="AC240" i="54"/>
  <c r="AD240" i="54" s="1"/>
  <c r="AC241" i="54"/>
  <c r="AD241" i="54" s="1"/>
  <c r="AC242" i="54"/>
  <c r="AD242" i="54" s="1"/>
  <c r="AC243" i="54"/>
  <c r="AD243" i="54" s="1"/>
  <c r="AC244" i="54"/>
  <c r="AD244" i="54" s="1"/>
  <c r="AC245" i="54"/>
  <c r="AD245" i="54" s="1"/>
  <c r="AC246" i="54"/>
  <c r="AD246" i="54" s="1"/>
  <c r="AC247" i="54"/>
  <c r="AD247" i="54" s="1"/>
  <c r="AC248" i="54"/>
  <c r="AD248" i="54" s="1"/>
  <c r="AC249" i="54"/>
  <c r="AD249" i="54" s="1"/>
  <c r="AC250" i="54"/>
  <c r="AD250" i="54" s="1"/>
  <c r="AC251" i="54"/>
  <c r="AD251" i="54" s="1"/>
  <c r="AC252" i="54"/>
  <c r="AD252" i="54" s="1"/>
  <c r="AC253" i="54"/>
  <c r="AD253" i="54" s="1"/>
  <c r="AC254" i="54"/>
  <c r="AD254" i="54" s="1"/>
  <c r="AC255" i="54"/>
  <c r="AD255" i="54" s="1"/>
  <c r="AC256" i="54"/>
  <c r="AD256" i="54" s="1"/>
  <c r="AC257" i="54"/>
  <c r="AD257" i="54" s="1"/>
  <c r="AC258" i="54"/>
  <c r="AD258" i="54" s="1"/>
  <c r="AC259" i="54"/>
  <c r="AD259" i="54" s="1"/>
  <c r="AC260" i="54"/>
  <c r="AD260" i="54" s="1"/>
  <c r="AC261" i="54"/>
  <c r="AD261" i="54" s="1"/>
  <c r="AC262" i="54"/>
  <c r="AD262" i="54" s="1"/>
  <c r="AC263" i="54"/>
  <c r="AD263" i="54" s="1"/>
  <c r="AC264" i="54"/>
  <c r="AD264" i="54" s="1"/>
  <c r="AC265" i="54"/>
  <c r="AD265" i="54" s="1"/>
  <c r="AC266" i="54"/>
  <c r="AD266" i="54" s="1"/>
  <c r="AC267" i="54"/>
  <c r="AD267" i="54" s="1"/>
  <c r="AC268" i="54"/>
  <c r="AD268" i="54" s="1"/>
  <c r="AC269" i="54"/>
  <c r="AD269" i="54" s="1"/>
  <c r="AC270" i="54"/>
  <c r="AD270" i="54" s="1"/>
  <c r="AC271" i="54"/>
  <c r="AD271" i="54" s="1"/>
  <c r="AC272" i="54"/>
  <c r="AD272" i="54" s="1"/>
  <c r="AC273" i="54"/>
  <c r="AD273" i="54" s="1"/>
  <c r="AC274" i="54"/>
  <c r="AD274" i="54" s="1"/>
  <c r="AC275" i="54"/>
  <c r="AD275" i="54" s="1"/>
  <c r="AC276" i="54"/>
  <c r="AD276" i="54" s="1"/>
  <c r="AC277" i="54"/>
  <c r="AD277" i="54" s="1"/>
  <c r="AC278" i="54"/>
  <c r="AD278" i="54" s="1"/>
  <c r="AC279" i="54"/>
  <c r="AD279" i="54" s="1"/>
  <c r="AC280" i="54"/>
  <c r="AD280" i="54" s="1"/>
  <c r="AC281" i="54"/>
  <c r="AD281" i="54" s="1"/>
  <c r="AC282" i="54"/>
  <c r="AD282" i="54" s="1"/>
  <c r="AC283" i="54"/>
  <c r="AD283" i="54" s="1"/>
  <c r="AC284" i="54"/>
  <c r="AD284" i="54" s="1"/>
  <c r="AC285" i="54"/>
  <c r="AD285" i="54" s="1"/>
  <c r="AC286" i="54"/>
  <c r="AD286" i="54" s="1"/>
  <c r="AC287" i="54"/>
  <c r="AD287" i="54" s="1"/>
  <c r="AC288" i="54"/>
  <c r="AD288" i="54" s="1"/>
  <c r="AC289" i="54"/>
  <c r="AD289" i="54" s="1"/>
  <c r="AC290" i="54"/>
  <c r="AD290" i="54" s="1"/>
  <c r="AC291" i="54"/>
  <c r="AD291" i="54" s="1"/>
  <c r="AC292" i="54"/>
  <c r="AD292" i="54" s="1"/>
  <c r="AC293" i="54"/>
  <c r="AD293" i="54" s="1"/>
  <c r="AC294" i="54"/>
  <c r="AD294" i="54" s="1"/>
  <c r="AC295" i="54"/>
  <c r="AD295" i="54" s="1"/>
  <c r="AC296" i="54"/>
  <c r="AD296" i="54" s="1"/>
  <c r="AC297" i="54"/>
  <c r="AD297" i="54" s="1"/>
  <c r="AC298" i="54"/>
  <c r="AD298" i="54" s="1"/>
  <c r="AC299" i="54"/>
  <c r="AD299" i="54" s="1"/>
  <c r="AC300" i="54"/>
  <c r="AD300" i="54" s="1"/>
  <c r="AC301" i="54"/>
  <c r="AD301" i="54" s="1"/>
  <c r="AC302" i="54"/>
  <c r="AD302" i="54" s="1"/>
  <c r="AC303" i="54"/>
  <c r="AD303" i="54" s="1"/>
  <c r="AC304" i="54"/>
  <c r="AD304" i="54" s="1"/>
  <c r="AC305" i="54"/>
  <c r="AD305" i="54" s="1"/>
  <c r="AC306" i="54"/>
  <c r="AD306" i="54" s="1"/>
  <c r="AC307" i="54"/>
  <c r="AD307" i="54" s="1"/>
  <c r="AC308" i="54"/>
  <c r="AD308" i="54" s="1"/>
  <c r="AC309" i="54"/>
  <c r="AD309" i="54" s="1"/>
  <c r="AC310" i="54"/>
  <c r="AD310" i="54" s="1"/>
  <c r="AC311" i="54"/>
  <c r="AD311" i="54" s="1"/>
  <c r="AC312" i="54"/>
  <c r="AD312" i="54" s="1"/>
  <c r="AC313" i="54"/>
  <c r="AD313" i="54" s="1"/>
  <c r="AC314" i="54"/>
  <c r="AD314" i="54" s="1"/>
  <c r="N234" i="54"/>
  <c r="O234" i="54" s="1"/>
  <c r="N235" i="54"/>
  <c r="O235" i="54" s="1"/>
  <c r="N236" i="54"/>
  <c r="O236" i="54" s="1"/>
  <c r="N237" i="54"/>
  <c r="O237" i="54" s="1"/>
  <c r="N238" i="54"/>
  <c r="O238" i="54" s="1"/>
  <c r="N239" i="54"/>
  <c r="O239" i="54" s="1"/>
  <c r="N240" i="54"/>
  <c r="O240" i="54" s="1"/>
  <c r="N241" i="54"/>
  <c r="O241" i="54" s="1"/>
  <c r="N242" i="54"/>
  <c r="O242" i="54" s="1"/>
  <c r="N243" i="54"/>
  <c r="O243" i="54" s="1"/>
  <c r="N244" i="54"/>
  <c r="O244" i="54" s="1"/>
  <c r="N245" i="54"/>
  <c r="O245" i="54" s="1"/>
  <c r="N246" i="54"/>
  <c r="O246" i="54" s="1"/>
  <c r="N247" i="54"/>
  <c r="O247" i="54" s="1"/>
  <c r="N248" i="54"/>
  <c r="O248" i="54" s="1"/>
  <c r="N249" i="54"/>
  <c r="O249" i="54" s="1"/>
  <c r="N250" i="54"/>
  <c r="O250" i="54" s="1"/>
  <c r="N251" i="54"/>
  <c r="O251" i="54" s="1"/>
  <c r="N252" i="54"/>
  <c r="O252" i="54" s="1"/>
  <c r="N253" i="54"/>
  <c r="O253" i="54" s="1"/>
  <c r="N254" i="54"/>
  <c r="O254" i="54" s="1"/>
  <c r="N255" i="54"/>
  <c r="O255" i="54" s="1"/>
  <c r="N256" i="54"/>
  <c r="O256" i="54" s="1"/>
  <c r="N257" i="54"/>
  <c r="O257" i="54" s="1"/>
  <c r="N258" i="54"/>
  <c r="O258" i="54" s="1"/>
  <c r="N259" i="54"/>
  <c r="O259" i="54" s="1"/>
  <c r="N260" i="54"/>
  <c r="O260" i="54" s="1"/>
  <c r="N261" i="54"/>
  <c r="O261" i="54" s="1"/>
  <c r="N262" i="54"/>
  <c r="O262" i="54" s="1"/>
  <c r="N263" i="54"/>
  <c r="O263" i="54" s="1"/>
  <c r="N264" i="54"/>
  <c r="O264" i="54" s="1"/>
  <c r="N265" i="54"/>
  <c r="O265" i="54" s="1"/>
  <c r="N266" i="54"/>
  <c r="O266" i="54" s="1"/>
  <c r="N267" i="54"/>
  <c r="O267" i="54" s="1"/>
  <c r="N268" i="54"/>
  <c r="O268" i="54" s="1"/>
  <c r="N269" i="54"/>
  <c r="O269" i="54" s="1"/>
  <c r="N270" i="54"/>
  <c r="O270" i="54" s="1"/>
  <c r="N271" i="54"/>
  <c r="O271" i="54" s="1"/>
  <c r="N272" i="54"/>
  <c r="O272" i="54" s="1"/>
  <c r="N273" i="54"/>
  <c r="O273" i="54" s="1"/>
  <c r="N274" i="54"/>
  <c r="O274" i="54" s="1"/>
  <c r="N275" i="54"/>
  <c r="O275" i="54" s="1"/>
  <c r="N276" i="54"/>
  <c r="O276" i="54" s="1"/>
  <c r="N277" i="54"/>
  <c r="O277" i="54" s="1"/>
  <c r="N278" i="54"/>
  <c r="O278" i="54" s="1"/>
  <c r="N279" i="54"/>
  <c r="O279" i="54" s="1"/>
  <c r="N280" i="54"/>
  <c r="O280" i="54" s="1"/>
  <c r="N281" i="54"/>
  <c r="O281" i="54" s="1"/>
  <c r="N282" i="54"/>
  <c r="O282" i="54" s="1"/>
  <c r="N283" i="54"/>
  <c r="O283" i="54" s="1"/>
  <c r="N284" i="54"/>
  <c r="O284" i="54" s="1"/>
  <c r="N285" i="54"/>
  <c r="O285" i="54" s="1"/>
  <c r="N286" i="54"/>
  <c r="O286" i="54" s="1"/>
  <c r="N287" i="54"/>
  <c r="O287" i="54" s="1"/>
  <c r="N288" i="54"/>
  <c r="O288" i="54" s="1"/>
  <c r="N289" i="54"/>
  <c r="O289" i="54" s="1"/>
  <c r="N290" i="54"/>
  <c r="O290" i="54" s="1"/>
  <c r="N291" i="54"/>
  <c r="O291" i="54" s="1"/>
  <c r="N292" i="54"/>
  <c r="O292" i="54" s="1"/>
  <c r="N293" i="54"/>
  <c r="O293" i="54" s="1"/>
  <c r="N294" i="54"/>
  <c r="O294" i="54" s="1"/>
  <c r="N295" i="54"/>
  <c r="O295" i="54" s="1"/>
  <c r="N296" i="54"/>
  <c r="O296" i="54" s="1"/>
  <c r="N297" i="54"/>
  <c r="O297" i="54" s="1"/>
  <c r="N298" i="54"/>
  <c r="O298" i="54" s="1"/>
  <c r="N299" i="54"/>
  <c r="O299" i="54" s="1"/>
  <c r="N300" i="54"/>
  <c r="O300" i="54" s="1"/>
  <c r="N301" i="54"/>
  <c r="O301" i="54" s="1"/>
  <c r="N302" i="54"/>
  <c r="O302" i="54" s="1"/>
  <c r="N303" i="54"/>
  <c r="O303" i="54" s="1"/>
  <c r="N304" i="54"/>
  <c r="O304" i="54" s="1"/>
  <c r="N305" i="54"/>
  <c r="O305" i="54" s="1"/>
  <c r="N306" i="54"/>
  <c r="O306" i="54" s="1"/>
  <c r="N307" i="54"/>
  <c r="O307" i="54" s="1"/>
  <c r="N308" i="54"/>
  <c r="O308" i="54" s="1"/>
  <c r="N309" i="54"/>
  <c r="O309" i="54" s="1"/>
  <c r="N310" i="54"/>
  <c r="O310" i="54" s="1"/>
  <c r="N311" i="54"/>
  <c r="O311" i="54" s="1"/>
  <c r="N312" i="54"/>
  <c r="O312" i="54" s="1"/>
  <c r="N313" i="54"/>
  <c r="O313" i="54" s="1"/>
  <c r="N314" i="54"/>
  <c r="O314" i="54" s="1"/>
  <c r="J234" i="54"/>
  <c r="C234" i="57" s="1"/>
  <c r="J235" i="54"/>
  <c r="C235" i="57" s="1"/>
  <c r="J236" i="54"/>
  <c r="C236" i="57" s="1"/>
  <c r="J237" i="54"/>
  <c r="C237" i="57" s="1"/>
  <c r="J238" i="54"/>
  <c r="C238" i="57" s="1"/>
  <c r="J239" i="54"/>
  <c r="C239" i="57" s="1"/>
  <c r="J240" i="54"/>
  <c r="C240" i="57" s="1"/>
  <c r="J241" i="54"/>
  <c r="C241" i="57" s="1"/>
  <c r="J242" i="54"/>
  <c r="C242" i="57" s="1"/>
  <c r="J243" i="54"/>
  <c r="C243" i="57" s="1"/>
  <c r="J244" i="54"/>
  <c r="C244" i="57" s="1"/>
  <c r="J245" i="54"/>
  <c r="C245" i="57" s="1"/>
  <c r="J246" i="54"/>
  <c r="C246" i="57" s="1"/>
  <c r="J247" i="54"/>
  <c r="C247" i="57" s="1"/>
  <c r="J248" i="54"/>
  <c r="C248" i="57" s="1"/>
  <c r="J249" i="54"/>
  <c r="C249" i="57" s="1"/>
  <c r="J250" i="54"/>
  <c r="C250" i="57" s="1"/>
  <c r="J251" i="54"/>
  <c r="C251" i="57" s="1"/>
  <c r="J252" i="54"/>
  <c r="C252" i="57" s="1"/>
  <c r="J253" i="54"/>
  <c r="C253" i="57" s="1"/>
  <c r="J254" i="54"/>
  <c r="C254" i="57" s="1"/>
  <c r="J255" i="54"/>
  <c r="C255" i="57" s="1"/>
  <c r="J256" i="54"/>
  <c r="C256" i="57" s="1"/>
  <c r="J257" i="54"/>
  <c r="C257" i="57" s="1"/>
  <c r="J258" i="54"/>
  <c r="C258" i="57" s="1"/>
  <c r="J259" i="54"/>
  <c r="C259" i="57" s="1"/>
  <c r="J260" i="54"/>
  <c r="C260" i="57" s="1"/>
  <c r="J261" i="54"/>
  <c r="C261" i="57" s="1"/>
  <c r="J262" i="54"/>
  <c r="C262" i="57" s="1"/>
  <c r="J263" i="54"/>
  <c r="C263" i="57" s="1"/>
  <c r="J264" i="54"/>
  <c r="C264" i="57" s="1"/>
  <c r="J265" i="54"/>
  <c r="C265" i="57" s="1"/>
  <c r="J266" i="54"/>
  <c r="C266" i="57" s="1"/>
  <c r="J267" i="54"/>
  <c r="C267" i="57" s="1"/>
  <c r="J268" i="54"/>
  <c r="C268" i="57" s="1"/>
  <c r="J269" i="54"/>
  <c r="C269" i="57" s="1"/>
  <c r="J270" i="54"/>
  <c r="C270" i="57" s="1"/>
  <c r="J271" i="54"/>
  <c r="C271" i="57" s="1"/>
  <c r="J272" i="54"/>
  <c r="C272" i="57" s="1"/>
  <c r="J273" i="54"/>
  <c r="C273" i="57" s="1"/>
  <c r="J274" i="54"/>
  <c r="C274" i="57" s="1"/>
  <c r="J275" i="54"/>
  <c r="C275" i="57" s="1"/>
  <c r="J276" i="54"/>
  <c r="C276" i="57" s="1"/>
  <c r="J277" i="54"/>
  <c r="C277" i="57" s="1"/>
  <c r="J278" i="54"/>
  <c r="C278" i="57" s="1"/>
  <c r="J279" i="54"/>
  <c r="C279" i="57" s="1"/>
  <c r="J280" i="54"/>
  <c r="C280" i="57" s="1"/>
  <c r="J281" i="54"/>
  <c r="C281" i="57" s="1"/>
  <c r="J282" i="54"/>
  <c r="C282" i="57" s="1"/>
  <c r="J283" i="54"/>
  <c r="C283" i="57" s="1"/>
  <c r="J284" i="54"/>
  <c r="C284" i="57" s="1"/>
  <c r="J285" i="54"/>
  <c r="C285" i="57" s="1"/>
  <c r="J286" i="54"/>
  <c r="C286" i="57" s="1"/>
  <c r="J287" i="54"/>
  <c r="C287" i="57" s="1"/>
  <c r="J288" i="54"/>
  <c r="C288" i="57" s="1"/>
  <c r="J289" i="54"/>
  <c r="C289" i="57" s="1"/>
  <c r="J290" i="54"/>
  <c r="C290" i="57" s="1"/>
  <c r="J291" i="54"/>
  <c r="C291" i="57" s="1"/>
  <c r="J292" i="54"/>
  <c r="C292" i="57" s="1"/>
  <c r="J293" i="54"/>
  <c r="C293" i="57" s="1"/>
  <c r="J294" i="54"/>
  <c r="C294" i="57" s="1"/>
  <c r="J295" i="54"/>
  <c r="C295" i="57" s="1"/>
  <c r="J296" i="54"/>
  <c r="C296" i="57" s="1"/>
  <c r="J297" i="54"/>
  <c r="C297" i="57" s="1"/>
  <c r="J298" i="54"/>
  <c r="C298" i="57" s="1"/>
  <c r="J299" i="54"/>
  <c r="C299" i="57" s="1"/>
  <c r="J300" i="54"/>
  <c r="C300" i="57" s="1"/>
  <c r="J301" i="54"/>
  <c r="C301" i="57" s="1"/>
  <c r="J302" i="54"/>
  <c r="C302" i="57" s="1"/>
  <c r="J303" i="54"/>
  <c r="C303" i="57" s="1"/>
  <c r="J304" i="54"/>
  <c r="C304" i="57" s="1"/>
  <c r="J305" i="54"/>
  <c r="C305" i="57" s="1"/>
  <c r="J306" i="54"/>
  <c r="C306" i="57" s="1"/>
  <c r="J307" i="54"/>
  <c r="C307" i="57" s="1"/>
  <c r="J308" i="54"/>
  <c r="C308" i="57" s="1"/>
  <c r="J309" i="54"/>
  <c r="C309" i="57" s="1"/>
  <c r="J310" i="54"/>
  <c r="C310" i="57" s="1"/>
  <c r="J311" i="54"/>
  <c r="C311" i="57" s="1"/>
  <c r="J312" i="54"/>
  <c r="C312" i="57" s="1"/>
  <c r="J313" i="54"/>
  <c r="C313" i="57" s="1"/>
  <c r="J314" i="54"/>
  <c r="C314" i="57" s="1"/>
  <c r="E234" i="54"/>
  <c r="P234" i="54" s="1"/>
  <c r="E235" i="54"/>
  <c r="P235" i="54" s="1"/>
  <c r="E236" i="54"/>
  <c r="P236" i="54" s="1"/>
  <c r="E237" i="54"/>
  <c r="P237" i="54" s="1"/>
  <c r="E238" i="54"/>
  <c r="P238" i="54" s="1"/>
  <c r="E239" i="54"/>
  <c r="P239" i="54" s="1"/>
  <c r="E240" i="54"/>
  <c r="P240" i="54" s="1"/>
  <c r="E241" i="54"/>
  <c r="P241" i="54" s="1"/>
  <c r="E242" i="54"/>
  <c r="P242" i="54" s="1"/>
  <c r="E243" i="54"/>
  <c r="P243" i="54" s="1"/>
  <c r="E244" i="54"/>
  <c r="P244" i="54" s="1"/>
  <c r="E245" i="54"/>
  <c r="P245" i="54" s="1"/>
  <c r="E246" i="54"/>
  <c r="P246" i="54" s="1"/>
  <c r="E247" i="54"/>
  <c r="P247" i="54" s="1"/>
  <c r="E248" i="54"/>
  <c r="P248" i="54" s="1"/>
  <c r="E249" i="54"/>
  <c r="P249" i="54" s="1"/>
  <c r="E250" i="54"/>
  <c r="P250" i="54" s="1"/>
  <c r="E251" i="54"/>
  <c r="P251" i="54" s="1"/>
  <c r="E252" i="54"/>
  <c r="P252" i="54" s="1"/>
  <c r="E253" i="54"/>
  <c r="P253" i="54" s="1"/>
  <c r="E254" i="54"/>
  <c r="P254" i="54" s="1"/>
  <c r="E255" i="54"/>
  <c r="P255" i="54" s="1"/>
  <c r="E256" i="54"/>
  <c r="P256" i="54" s="1"/>
  <c r="E257" i="54"/>
  <c r="P257" i="54" s="1"/>
  <c r="E258" i="54"/>
  <c r="P258" i="54" s="1"/>
  <c r="E259" i="54"/>
  <c r="P259" i="54" s="1"/>
  <c r="E260" i="54"/>
  <c r="P260" i="54" s="1"/>
  <c r="E261" i="54"/>
  <c r="P261" i="54" s="1"/>
  <c r="E262" i="54"/>
  <c r="P262" i="54" s="1"/>
  <c r="E263" i="54"/>
  <c r="P263" i="54" s="1"/>
  <c r="E264" i="54"/>
  <c r="P264" i="54" s="1"/>
  <c r="E265" i="54"/>
  <c r="P265" i="54" s="1"/>
  <c r="E266" i="54"/>
  <c r="P266" i="54" s="1"/>
  <c r="E267" i="54"/>
  <c r="P267" i="54" s="1"/>
  <c r="E268" i="54"/>
  <c r="P268" i="54" s="1"/>
  <c r="E269" i="54"/>
  <c r="P269" i="54" s="1"/>
  <c r="E270" i="54"/>
  <c r="P270" i="54" s="1"/>
  <c r="E271" i="54"/>
  <c r="P271" i="54" s="1"/>
  <c r="E272" i="54"/>
  <c r="P272" i="54" s="1"/>
  <c r="E273" i="54"/>
  <c r="P273" i="54" s="1"/>
  <c r="E274" i="54"/>
  <c r="P274" i="54" s="1"/>
  <c r="E275" i="54"/>
  <c r="P275" i="54" s="1"/>
  <c r="E276" i="54"/>
  <c r="P276" i="54" s="1"/>
  <c r="E277" i="54"/>
  <c r="P277" i="54" s="1"/>
  <c r="E278" i="54"/>
  <c r="P278" i="54" s="1"/>
  <c r="E279" i="54"/>
  <c r="P279" i="54" s="1"/>
  <c r="E280" i="54"/>
  <c r="P280" i="54" s="1"/>
  <c r="E281" i="54"/>
  <c r="P281" i="54" s="1"/>
  <c r="E282" i="54"/>
  <c r="P282" i="54" s="1"/>
  <c r="E283" i="54"/>
  <c r="P283" i="54" s="1"/>
  <c r="E284" i="54"/>
  <c r="P284" i="54" s="1"/>
  <c r="E285" i="54"/>
  <c r="P285" i="54" s="1"/>
  <c r="E286" i="54"/>
  <c r="P286" i="54" s="1"/>
  <c r="E287" i="54"/>
  <c r="P287" i="54" s="1"/>
  <c r="E288" i="54"/>
  <c r="P288" i="54" s="1"/>
  <c r="E289" i="54"/>
  <c r="P289" i="54" s="1"/>
  <c r="E290" i="54"/>
  <c r="P290" i="54" s="1"/>
  <c r="E291" i="54"/>
  <c r="P291" i="54" s="1"/>
  <c r="E292" i="54"/>
  <c r="P292" i="54" s="1"/>
  <c r="E293" i="54"/>
  <c r="P293" i="54" s="1"/>
  <c r="E294" i="54"/>
  <c r="P294" i="54" s="1"/>
  <c r="E295" i="54"/>
  <c r="P295" i="54" s="1"/>
  <c r="E296" i="54"/>
  <c r="P296" i="54" s="1"/>
  <c r="E297" i="54"/>
  <c r="P297" i="54" s="1"/>
  <c r="E298" i="54"/>
  <c r="P298" i="54" s="1"/>
  <c r="E299" i="54"/>
  <c r="P299" i="54" s="1"/>
  <c r="E300" i="54"/>
  <c r="P300" i="54" s="1"/>
  <c r="E301" i="54"/>
  <c r="P301" i="54" s="1"/>
  <c r="E302" i="54"/>
  <c r="P302" i="54" s="1"/>
  <c r="E303" i="54"/>
  <c r="P303" i="54" s="1"/>
  <c r="E304" i="54"/>
  <c r="P304" i="54" s="1"/>
  <c r="E305" i="54"/>
  <c r="P305" i="54" s="1"/>
  <c r="E306" i="54"/>
  <c r="P306" i="54" s="1"/>
  <c r="E307" i="54"/>
  <c r="P307" i="54" s="1"/>
  <c r="E308" i="54"/>
  <c r="P308" i="54" s="1"/>
  <c r="E309" i="54"/>
  <c r="P309" i="54" s="1"/>
  <c r="E310" i="54"/>
  <c r="P310" i="54" s="1"/>
  <c r="E311" i="54"/>
  <c r="P311" i="54" s="1"/>
  <c r="E312" i="54"/>
  <c r="P312" i="54" s="1"/>
  <c r="E313" i="54"/>
  <c r="P313" i="54" s="1"/>
  <c r="E314" i="54"/>
  <c r="P314" i="54" s="1"/>
  <c r="AC148" i="54"/>
  <c r="AD148" i="54" s="1"/>
  <c r="AC149" i="54"/>
  <c r="AD149" i="54" s="1"/>
  <c r="AC150" i="54"/>
  <c r="AD150" i="54" s="1"/>
  <c r="AC151" i="54"/>
  <c r="AD151" i="54" s="1"/>
  <c r="AC152" i="54"/>
  <c r="AD152" i="54" s="1"/>
  <c r="AC153" i="54"/>
  <c r="AD153" i="54" s="1"/>
  <c r="AC154" i="54"/>
  <c r="AD154" i="54" s="1"/>
  <c r="AC155" i="54"/>
  <c r="AD155" i="54" s="1"/>
  <c r="AC156" i="54"/>
  <c r="AD156" i="54" s="1"/>
  <c r="AC157" i="54"/>
  <c r="AD157" i="54" s="1"/>
  <c r="AC158" i="54"/>
  <c r="AD158" i="54" s="1"/>
  <c r="AC159" i="54"/>
  <c r="AD159" i="54" s="1"/>
  <c r="AC160" i="54"/>
  <c r="AD160" i="54" s="1"/>
  <c r="AC161" i="54"/>
  <c r="AD161" i="54" s="1"/>
  <c r="AC162" i="54"/>
  <c r="AD162" i="54" s="1"/>
  <c r="AC163" i="54"/>
  <c r="AD163" i="54" s="1"/>
  <c r="AC164" i="54"/>
  <c r="AD164" i="54" s="1"/>
  <c r="AC165" i="54"/>
  <c r="AD165" i="54" s="1"/>
  <c r="AC166" i="54"/>
  <c r="AD166" i="54" s="1"/>
  <c r="AC167" i="54"/>
  <c r="AD167" i="54" s="1"/>
  <c r="AC168" i="54"/>
  <c r="AD168" i="54" s="1"/>
  <c r="AC169" i="54"/>
  <c r="AD169" i="54" s="1"/>
  <c r="AC170" i="54"/>
  <c r="AD170" i="54" s="1"/>
  <c r="AC171" i="54"/>
  <c r="AD171" i="54" s="1"/>
  <c r="AC172" i="54"/>
  <c r="AD172" i="54" s="1"/>
  <c r="AC173" i="54"/>
  <c r="AD173" i="54" s="1"/>
  <c r="AC174" i="54"/>
  <c r="AD174" i="54" s="1"/>
  <c r="AC175" i="54"/>
  <c r="AD175" i="54" s="1"/>
  <c r="AC176" i="54"/>
  <c r="AD176" i="54" s="1"/>
  <c r="AC177" i="54"/>
  <c r="AD177" i="54" s="1"/>
  <c r="AC178" i="54"/>
  <c r="AD178" i="54" s="1"/>
  <c r="AC179" i="54"/>
  <c r="AD179" i="54" s="1"/>
  <c r="AC180" i="54"/>
  <c r="AD180" i="54" s="1"/>
  <c r="AC181" i="54"/>
  <c r="AD181" i="54" s="1"/>
  <c r="AC182" i="54"/>
  <c r="AD182" i="54" s="1"/>
  <c r="AC183" i="54"/>
  <c r="AD183" i="54" s="1"/>
  <c r="AC184" i="54"/>
  <c r="AD184" i="54" s="1"/>
  <c r="AC185" i="54"/>
  <c r="AD185" i="54" s="1"/>
  <c r="AC186" i="54"/>
  <c r="AD186" i="54" s="1"/>
  <c r="AC187" i="54"/>
  <c r="AD187" i="54" s="1"/>
  <c r="AC188" i="54"/>
  <c r="AD188" i="54" s="1"/>
  <c r="AC189" i="54"/>
  <c r="AD189" i="54" s="1"/>
  <c r="AC190" i="54"/>
  <c r="AD190" i="54" s="1"/>
  <c r="AC191" i="54"/>
  <c r="AD191" i="54" s="1"/>
  <c r="AC192" i="54"/>
  <c r="AD192" i="54" s="1"/>
  <c r="AC193" i="54"/>
  <c r="AD193" i="54" s="1"/>
  <c r="AC194" i="54"/>
  <c r="AD194" i="54" s="1"/>
  <c r="AC195" i="54"/>
  <c r="AD195" i="54" s="1"/>
  <c r="AC196" i="54"/>
  <c r="AD196" i="54" s="1"/>
  <c r="AC197" i="54"/>
  <c r="AD197" i="54" s="1"/>
  <c r="AC198" i="54"/>
  <c r="AD198" i="54" s="1"/>
  <c r="AC199" i="54"/>
  <c r="AD199" i="54" s="1"/>
  <c r="AC200" i="54"/>
  <c r="AD200" i="54" s="1"/>
  <c r="AC201" i="54"/>
  <c r="AD201" i="54" s="1"/>
  <c r="AC202" i="54"/>
  <c r="AD202" i="54" s="1"/>
  <c r="AC203" i="54"/>
  <c r="AD203" i="54" s="1"/>
  <c r="AC204" i="54"/>
  <c r="AD204" i="54" s="1"/>
  <c r="AC205" i="54"/>
  <c r="AD205" i="54" s="1"/>
  <c r="AC206" i="54"/>
  <c r="AD206" i="54" s="1"/>
  <c r="AC207" i="54"/>
  <c r="AD207" i="54" s="1"/>
  <c r="AC208" i="54"/>
  <c r="AD208" i="54" s="1"/>
  <c r="AC209" i="54"/>
  <c r="AD209" i="54" s="1"/>
  <c r="AC210" i="54"/>
  <c r="AD210" i="54" s="1"/>
  <c r="AC211" i="54"/>
  <c r="AD211" i="54" s="1"/>
  <c r="AC212" i="54"/>
  <c r="AD212" i="54" s="1"/>
  <c r="AC213" i="54"/>
  <c r="AD213" i="54" s="1"/>
  <c r="AC214" i="54"/>
  <c r="AD214" i="54" s="1"/>
  <c r="AC215" i="54"/>
  <c r="AD215" i="54" s="1"/>
  <c r="AC216" i="54"/>
  <c r="AD216" i="54" s="1"/>
  <c r="AC217" i="54"/>
  <c r="AD217" i="54" s="1"/>
  <c r="AC218" i="54"/>
  <c r="AD218" i="54" s="1"/>
  <c r="AC219" i="54"/>
  <c r="AD219" i="54" s="1"/>
  <c r="AC220" i="54"/>
  <c r="AD220" i="54" s="1"/>
  <c r="AC221" i="54"/>
  <c r="AD221" i="54" s="1"/>
  <c r="AC222" i="54"/>
  <c r="AD222" i="54" s="1"/>
  <c r="AC223" i="54"/>
  <c r="AD223" i="54" s="1"/>
  <c r="AC224" i="54"/>
  <c r="AD224" i="54" s="1"/>
  <c r="AC225" i="54"/>
  <c r="AD225" i="54" s="1"/>
  <c r="AC226" i="54"/>
  <c r="AD226" i="54" s="1"/>
  <c r="AC227" i="54"/>
  <c r="AD227" i="54" s="1"/>
  <c r="AC228" i="54"/>
  <c r="AD228" i="54" s="1"/>
  <c r="AC229" i="54"/>
  <c r="AD229" i="54" s="1"/>
  <c r="AC230" i="54"/>
  <c r="AD230" i="54" s="1"/>
  <c r="AC231" i="54"/>
  <c r="AD231" i="54" s="1"/>
  <c r="AC232" i="54"/>
  <c r="AD232" i="54" s="1"/>
  <c r="AC233" i="54"/>
  <c r="AD233" i="54" s="1"/>
  <c r="N148" i="54"/>
  <c r="O148" i="54" s="1"/>
  <c r="N149" i="54"/>
  <c r="O149" i="54" s="1"/>
  <c r="N150" i="54"/>
  <c r="O150" i="54" s="1"/>
  <c r="N151" i="54"/>
  <c r="O151" i="54" s="1"/>
  <c r="N152" i="54"/>
  <c r="O152" i="54" s="1"/>
  <c r="N153" i="54"/>
  <c r="O153" i="54" s="1"/>
  <c r="N154" i="54"/>
  <c r="O154" i="54" s="1"/>
  <c r="N155" i="54"/>
  <c r="O155" i="54" s="1"/>
  <c r="N156" i="54"/>
  <c r="O156" i="54" s="1"/>
  <c r="N157" i="54"/>
  <c r="O157" i="54" s="1"/>
  <c r="N158" i="54"/>
  <c r="O158" i="54" s="1"/>
  <c r="N159" i="54"/>
  <c r="O159" i="54" s="1"/>
  <c r="N160" i="54"/>
  <c r="O160" i="54" s="1"/>
  <c r="N161" i="54"/>
  <c r="O161" i="54" s="1"/>
  <c r="N162" i="54"/>
  <c r="O162" i="54" s="1"/>
  <c r="N163" i="54"/>
  <c r="O163" i="54" s="1"/>
  <c r="N164" i="54"/>
  <c r="O164" i="54" s="1"/>
  <c r="N165" i="54"/>
  <c r="O165" i="54" s="1"/>
  <c r="N166" i="54"/>
  <c r="O166" i="54" s="1"/>
  <c r="N167" i="54"/>
  <c r="O167" i="54" s="1"/>
  <c r="N168" i="54"/>
  <c r="O168" i="54" s="1"/>
  <c r="N169" i="54"/>
  <c r="O169" i="54" s="1"/>
  <c r="N170" i="54"/>
  <c r="O170" i="54" s="1"/>
  <c r="N171" i="54"/>
  <c r="O171" i="54" s="1"/>
  <c r="N172" i="54"/>
  <c r="O172" i="54" s="1"/>
  <c r="N173" i="54"/>
  <c r="O173" i="54" s="1"/>
  <c r="N174" i="54"/>
  <c r="O174" i="54" s="1"/>
  <c r="N175" i="54"/>
  <c r="O175" i="54" s="1"/>
  <c r="N176" i="54"/>
  <c r="O176" i="54" s="1"/>
  <c r="N177" i="54"/>
  <c r="O177" i="54" s="1"/>
  <c r="N178" i="54"/>
  <c r="O178" i="54" s="1"/>
  <c r="N179" i="54"/>
  <c r="O179" i="54" s="1"/>
  <c r="N180" i="54"/>
  <c r="O180" i="54" s="1"/>
  <c r="N181" i="54"/>
  <c r="O181" i="54" s="1"/>
  <c r="N182" i="54"/>
  <c r="O182" i="54" s="1"/>
  <c r="N183" i="54"/>
  <c r="O183" i="54" s="1"/>
  <c r="N184" i="54"/>
  <c r="O184" i="54" s="1"/>
  <c r="N185" i="54"/>
  <c r="O185" i="54" s="1"/>
  <c r="O186" i="54"/>
  <c r="O187" i="54"/>
  <c r="N188" i="54"/>
  <c r="O188" i="54" s="1"/>
  <c r="N189" i="54"/>
  <c r="O189" i="54" s="1"/>
  <c r="N190" i="54"/>
  <c r="O190" i="54" s="1"/>
  <c r="N191" i="54"/>
  <c r="O191" i="54" s="1"/>
  <c r="N192" i="54"/>
  <c r="O192" i="54" s="1"/>
  <c r="N193" i="54"/>
  <c r="O193" i="54" s="1"/>
  <c r="N194" i="54"/>
  <c r="O194" i="54" s="1"/>
  <c r="N195" i="54"/>
  <c r="O195" i="54" s="1"/>
  <c r="N196" i="54"/>
  <c r="O196" i="54" s="1"/>
  <c r="N197" i="54"/>
  <c r="O197" i="54" s="1"/>
  <c r="N198" i="54"/>
  <c r="O198" i="54" s="1"/>
  <c r="N199" i="54"/>
  <c r="O199" i="54" s="1"/>
  <c r="N200" i="54"/>
  <c r="O200" i="54" s="1"/>
  <c r="N201" i="54"/>
  <c r="O201" i="54" s="1"/>
  <c r="N202" i="54"/>
  <c r="O202" i="54" s="1"/>
  <c r="N203" i="54"/>
  <c r="O203" i="54" s="1"/>
  <c r="N204" i="54"/>
  <c r="O204" i="54" s="1"/>
  <c r="N205" i="54"/>
  <c r="O205" i="54" s="1"/>
  <c r="N206" i="54"/>
  <c r="O206" i="54" s="1"/>
  <c r="N207" i="54"/>
  <c r="O207" i="54" s="1"/>
  <c r="N208" i="54"/>
  <c r="O208" i="54" s="1"/>
  <c r="N209" i="54"/>
  <c r="O209" i="54" s="1"/>
  <c r="N210" i="54"/>
  <c r="O210" i="54" s="1"/>
  <c r="N211" i="54"/>
  <c r="O211" i="54" s="1"/>
  <c r="N212" i="54"/>
  <c r="O212" i="54" s="1"/>
  <c r="N213" i="54"/>
  <c r="O213" i="54" s="1"/>
  <c r="N214" i="54"/>
  <c r="O214" i="54" s="1"/>
  <c r="N215" i="54"/>
  <c r="O215" i="54" s="1"/>
  <c r="N216" i="54"/>
  <c r="O216" i="54" s="1"/>
  <c r="N217" i="54"/>
  <c r="O217" i="54" s="1"/>
  <c r="N218" i="54"/>
  <c r="O218" i="54" s="1"/>
  <c r="N219" i="54"/>
  <c r="O219" i="54" s="1"/>
  <c r="N220" i="54"/>
  <c r="O220" i="54" s="1"/>
  <c r="N221" i="54"/>
  <c r="O221" i="54" s="1"/>
  <c r="N222" i="54"/>
  <c r="O222" i="54" s="1"/>
  <c r="N223" i="54"/>
  <c r="O223" i="54" s="1"/>
  <c r="N224" i="54"/>
  <c r="O224" i="54" s="1"/>
  <c r="N225" i="54"/>
  <c r="O225" i="54" s="1"/>
  <c r="N226" i="54"/>
  <c r="O226" i="54" s="1"/>
  <c r="N227" i="54"/>
  <c r="O227" i="54" s="1"/>
  <c r="N228" i="54"/>
  <c r="O228" i="54" s="1"/>
  <c r="N229" i="54"/>
  <c r="O229" i="54" s="1"/>
  <c r="N230" i="54"/>
  <c r="O230" i="54" s="1"/>
  <c r="N231" i="54"/>
  <c r="O231" i="54" s="1"/>
  <c r="N232" i="54"/>
  <c r="O232" i="54" s="1"/>
  <c r="N233" i="54"/>
  <c r="O233" i="54" s="1"/>
  <c r="J148" i="54"/>
  <c r="C148" i="57" s="1"/>
  <c r="J149" i="54"/>
  <c r="C149" i="57" s="1"/>
  <c r="J150" i="54"/>
  <c r="C150" i="57" s="1"/>
  <c r="J151" i="54"/>
  <c r="C151" i="57" s="1"/>
  <c r="J152" i="54"/>
  <c r="C152" i="57" s="1"/>
  <c r="J153" i="54"/>
  <c r="C153" i="57" s="1"/>
  <c r="J154" i="54"/>
  <c r="C154" i="57" s="1"/>
  <c r="J155" i="54"/>
  <c r="C155" i="57" s="1"/>
  <c r="J156" i="54"/>
  <c r="C156" i="57" s="1"/>
  <c r="J157" i="54"/>
  <c r="C157" i="57" s="1"/>
  <c r="J158" i="54"/>
  <c r="C158" i="57" s="1"/>
  <c r="J159" i="54"/>
  <c r="C159" i="57" s="1"/>
  <c r="J160" i="54"/>
  <c r="C160" i="57" s="1"/>
  <c r="J161" i="54"/>
  <c r="C161" i="57" s="1"/>
  <c r="J162" i="54"/>
  <c r="C162" i="57" s="1"/>
  <c r="J163" i="54"/>
  <c r="C163" i="57" s="1"/>
  <c r="J164" i="54"/>
  <c r="C164" i="57" s="1"/>
  <c r="J165" i="54"/>
  <c r="C165" i="57" s="1"/>
  <c r="J166" i="54"/>
  <c r="C166" i="57" s="1"/>
  <c r="J167" i="54"/>
  <c r="C167" i="57" s="1"/>
  <c r="J168" i="54"/>
  <c r="C168" i="57" s="1"/>
  <c r="J169" i="54"/>
  <c r="C169" i="57" s="1"/>
  <c r="J170" i="54"/>
  <c r="C170" i="57" s="1"/>
  <c r="J171" i="54"/>
  <c r="C171" i="57" s="1"/>
  <c r="J172" i="54"/>
  <c r="C172" i="57" s="1"/>
  <c r="J173" i="54"/>
  <c r="C173" i="57" s="1"/>
  <c r="J174" i="54"/>
  <c r="C174" i="57" s="1"/>
  <c r="J175" i="54"/>
  <c r="C175" i="57" s="1"/>
  <c r="J176" i="54"/>
  <c r="C176" i="57" s="1"/>
  <c r="J177" i="54"/>
  <c r="C177" i="57" s="1"/>
  <c r="J178" i="54"/>
  <c r="C178" i="57" s="1"/>
  <c r="J179" i="54"/>
  <c r="C179" i="57" s="1"/>
  <c r="J180" i="54"/>
  <c r="C180" i="57" s="1"/>
  <c r="J181" i="54"/>
  <c r="C181" i="57" s="1"/>
  <c r="J182" i="54"/>
  <c r="C182" i="57" s="1"/>
  <c r="J183" i="54"/>
  <c r="C183" i="57" s="1"/>
  <c r="J184" i="54"/>
  <c r="C184" i="57" s="1"/>
  <c r="J185" i="54"/>
  <c r="C185" i="57" s="1"/>
  <c r="J186" i="54"/>
  <c r="C186" i="57" s="1"/>
  <c r="J187" i="54"/>
  <c r="C187" i="57" s="1"/>
  <c r="J188" i="54"/>
  <c r="C188" i="57" s="1"/>
  <c r="J189" i="54"/>
  <c r="C189" i="57" s="1"/>
  <c r="J190" i="54"/>
  <c r="C190" i="57" s="1"/>
  <c r="J191" i="54"/>
  <c r="C191" i="57" s="1"/>
  <c r="J192" i="54"/>
  <c r="C192" i="57" s="1"/>
  <c r="J193" i="54"/>
  <c r="C193" i="57" s="1"/>
  <c r="J194" i="54"/>
  <c r="C194" i="57" s="1"/>
  <c r="J195" i="54"/>
  <c r="C195" i="57" s="1"/>
  <c r="J196" i="54"/>
  <c r="C196" i="57" s="1"/>
  <c r="J197" i="54"/>
  <c r="C197" i="57" s="1"/>
  <c r="J198" i="54"/>
  <c r="C198" i="57" s="1"/>
  <c r="J199" i="54"/>
  <c r="C199" i="57" s="1"/>
  <c r="J200" i="54"/>
  <c r="C200" i="57" s="1"/>
  <c r="J201" i="54"/>
  <c r="C201" i="57" s="1"/>
  <c r="J202" i="54"/>
  <c r="C202" i="57" s="1"/>
  <c r="J203" i="54"/>
  <c r="C203" i="57" s="1"/>
  <c r="J204" i="54"/>
  <c r="C204" i="57" s="1"/>
  <c r="J205" i="54"/>
  <c r="C205" i="57" s="1"/>
  <c r="J206" i="54"/>
  <c r="C206" i="57" s="1"/>
  <c r="J207" i="54"/>
  <c r="C207" i="57" s="1"/>
  <c r="J208" i="54"/>
  <c r="C208" i="57" s="1"/>
  <c r="J209" i="54"/>
  <c r="C209" i="57" s="1"/>
  <c r="J210" i="54"/>
  <c r="C210" i="57" s="1"/>
  <c r="J211" i="54"/>
  <c r="C211" i="57" s="1"/>
  <c r="J212" i="54"/>
  <c r="C212" i="57" s="1"/>
  <c r="J213" i="54"/>
  <c r="C213" i="57" s="1"/>
  <c r="J214" i="54"/>
  <c r="C214" i="57" s="1"/>
  <c r="J215" i="54"/>
  <c r="C215" i="57" s="1"/>
  <c r="J216" i="54"/>
  <c r="C216" i="57" s="1"/>
  <c r="J217" i="54"/>
  <c r="C217" i="57" s="1"/>
  <c r="J218" i="54"/>
  <c r="C218" i="57" s="1"/>
  <c r="J219" i="54"/>
  <c r="C219" i="57" s="1"/>
  <c r="J220" i="54"/>
  <c r="C220" i="57" s="1"/>
  <c r="J221" i="54"/>
  <c r="C221" i="57" s="1"/>
  <c r="J222" i="54"/>
  <c r="C222" i="57" s="1"/>
  <c r="J223" i="54"/>
  <c r="C223" i="57" s="1"/>
  <c r="J224" i="54"/>
  <c r="C224" i="57" s="1"/>
  <c r="J225" i="54"/>
  <c r="C225" i="57" s="1"/>
  <c r="J226" i="54"/>
  <c r="C226" i="57" s="1"/>
  <c r="J227" i="54"/>
  <c r="C227" i="57" s="1"/>
  <c r="J228" i="54"/>
  <c r="C228" i="57" s="1"/>
  <c r="J229" i="54"/>
  <c r="C229" i="57" s="1"/>
  <c r="J230" i="54"/>
  <c r="C230" i="57" s="1"/>
  <c r="J231" i="54"/>
  <c r="C231" i="57" s="1"/>
  <c r="J232" i="54"/>
  <c r="C232" i="57" s="1"/>
  <c r="J233" i="54"/>
  <c r="C233" i="57" s="1"/>
  <c r="E229" i="54"/>
  <c r="P229" i="54" s="1"/>
  <c r="E230" i="54"/>
  <c r="P230" i="54" s="1"/>
  <c r="E231" i="54"/>
  <c r="P231" i="54" s="1"/>
  <c r="E232" i="54"/>
  <c r="P232" i="54" s="1"/>
  <c r="E233" i="54"/>
  <c r="P233" i="54" s="1"/>
  <c r="E148" i="54"/>
  <c r="P148" i="54" s="1"/>
  <c r="E149" i="54"/>
  <c r="P149" i="54" s="1"/>
  <c r="E150" i="54"/>
  <c r="P150" i="54" s="1"/>
  <c r="E151" i="54"/>
  <c r="P151" i="54" s="1"/>
  <c r="E152" i="54"/>
  <c r="P152" i="54" s="1"/>
  <c r="E153" i="54"/>
  <c r="P153" i="54" s="1"/>
  <c r="E154" i="54"/>
  <c r="P154" i="54" s="1"/>
  <c r="E155" i="54"/>
  <c r="P155" i="54" s="1"/>
  <c r="E156" i="54"/>
  <c r="P156" i="54" s="1"/>
  <c r="E157" i="54"/>
  <c r="P157" i="54" s="1"/>
  <c r="E158" i="54"/>
  <c r="P158" i="54" s="1"/>
  <c r="E159" i="54"/>
  <c r="P159" i="54" s="1"/>
  <c r="E160" i="54"/>
  <c r="P160" i="54" s="1"/>
  <c r="E161" i="54"/>
  <c r="P161" i="54" s="1"/>
  <c r="E162" i="54"/>
  <c r="P162" i="54" s="1"/>
  <c r="E163" i="54"/>
  <c r="P163" i="54" s="1"/>
  <c r="E164" i="54"/>
  <c r="P164" i="54" s="1"/>
  <c r="E165" i="54"/>
  <c r="P165" i="54" s="1"/>
  <c r="E166" i="54"/>
  <c r="P166" i="54" s="1"/>
  <c r="E167" i="54"/>
  <c r="P167" i="54" s="1"/>
  <c r="E168" i="54"/>
  <c r="P168" i="54" s="1"/>
  <c r="E169" i="54"/>
  <c r="P169" i="54" s="1"/>
  <c r="E170" i="54"/>
  <c r="P170" i="54" s="1"/>
  <c r="E171" i="54"/>
  <c r="P171" i="54" s="1"/>
  <c r="E172" i="54"/>
  <c r="P172" i="54" s="1"/>
  <c r="E173" i="54"/>
  <c r="P173" i="54" s="1"/>
  <c r="E174" i="54"/>
  <c r="P174" i="54" s="1"/>
  <c r="E175" i="54"/>
  <c r="P175" i="54" s="1"/>
  <c r="E176" i="54"/>
  <c r="P176" i="54" s="1"/>
  <c r="E177" i="54"/>
  <c r="P177" i="54" s="1"/>
  <c r="E178" i="54"/>
  <c r="P178" i="54" s="1"/>
  <c r="E179" i="54"/>
  <c r="P179" i="54" s="1"/>
  <c r="E180" i="54"/>
  <c r="P180" i="54" s="1"/>
  <c r="E181" i="54"/>
  <c r="P181" i="54" s="1"/>
  <c r="E182" i="54"/>
  <c r="P182" i="54" s="1"/>
  <c r="E183" i="54"/>
  <c r="P183" i="54" s="1"/>
  <c r="E184" i="54"/>
  <c r="P184" i="54" s="1"/>
  <c r="E185" i="54"/>
  <c r="P185" i="54" s="1"/>
  <c r="E186" i="54"/>
  <c r="P186" i="54" s="1"/>
  <c r="E187" i="54"/>
  <c r="P187" i="54" s="1"/>
  <c r="E188" i="54"/>
  <c r="P188" i="54" s="1"/>
  <c r="E189" i="54"/>
  <c r="P189" i="54" s="1"/>
  <c r="E190" i="54"/>
  <c r="P190" i="54" s="1"/>
  <c r="E191" i="54"/>
  <c r="P191" i="54" s="1"/>
  <c r="E192" i="54"/>
  <c r="P192" i="54" s="1"/>
  <c r="E193" i="54"/>
  <c r="P193" i="54" s="1"/>
  <c r="E194" i="54"/>
  <c r="P194" i="54" s="1"/>
  <c r="E195" i="54"/>
  <c r="P195" i="54" s="1"/>
  <c r="E196" i="54"/>
  <c r="P196" i="54" s="1"/>
  <c r="E197" i="54"/>
  <c r="P197" i="54" s="1"/>
  <c r="E198" i="54"/>
  <c r="P198" i="54" s="1"/>
  <c r="E199" i="54"/>
  <c r="P199" i="54" s="1"/>
  <c r="E200" i="54"/>
  <c r="P200" i="54" s="1"/>
  <c r="E201" i="54"/>
  <c r="P201" i="54" s="1"/>
  <c r="E202" i="54"/>
  <c r="P202" i="54" s="1"/>
  <c r="E203" i="54"/>
  <c r="P203" i="54" s="1"/>
  <c r="E204" i="54"/>
  <c r="P204" i="54" s="1"/>
  <c r="E205" i="54"/>
  <c r="P205" i="54" s="1"/>
  <c r="E206" i="54"/>
  <c r="P206" i="54" s="1"/>
  <c r="E207" i="54"/>
  <c r="P207" i="54" s="1"/>
  <c r="E208" i="54"/>
  <c r="P208" i="54" s="1"/>
  <c r="E209" i="54"/>
  <c r="P209" i="54" s="1"/>
  <c r="E210" i="54"/>
  <c r="P210" i="54" s="1"/>
  <c r="E211" i="54"/>
  <c r="P211" i="54" s="1"/>
  <c r="E212" i="54"/>
  <c r="P212" i="54" s="1"/>
  <c r="E213" i="54"/>
  <c r="P213" i="54" s="1"/>
  <c r="E214" i="54"/>
  <c r="P214" i="54" s="1"/>
  <c r="E215" i="54"/>
  <c r="P215" i="54" s="1"/>
  <c r="E216" i="54"/>
  <c r="P216" i="54" s="1"/>
  <c r="E217" i="54"/>
  <c r="P217" i="54" s="1"/>
  <c r="E218" i="54"/>
  <c r="P218" i="54" s="1"/>
  <c r="E219" i="54"/>
  <c r="P219" i="54" s="1"/>
  <c r="E220" i="54"/>
  <c r="P220" i="54" s="1"/>
  <c r="E221" i="54"/>
  <c r="P221" i="54" s="1"/>
  <c r="E222" i="54"/>
  <c r="P222" i="54" s="1"/>
  <c r="E223" i="54"/>
  <c r="P223" i="54" s="1"/>
  <c r="E224" i="54"/>
  <c r="P224" i="54" s="1"/>
  <c r="E225" i="54"/>
  <c r="P225" i="54" s="1"/>
  <c r="E226" i="54"/>
  <c r="P226" i="54" s="1"/>
  <c r="E227" i="54"/>
  <c r="P227" i="54" s="1"/>
  <c r="E228" i="54"/>
  <c r="P228" i="54" s="1"/>
  <c r="AC121" i="9"/>
  <c r="AD121" i="9" s="1"/>
  <c r="AC122" i="9"/>
  <c r="AC123" i="9"/>
  <c r="AC124" i="9"/>
  <c r="AD124" i="9" s="1"/>
  <c r="I229" i="54" l="1"/>
  <c r="O229" i="57" s="1"/>
  <c r="AD122" i="9"/>
  <c r="AD123" i="9"/>
  <c r="I312" i="54"/>
  <c r="O312" i="57" s="1"/>
  <c r="I308" i="54"/>
  <c r="O308" i="57" s="1"/>
  <c r="I304" i="54"/>
  <c r="O304" i="57" s="1"/>
  <c r="I300" i="54"/>
  <c r="O300" i="57" s="1"/>
  <c r="I296" i="54"/>
  <c r="O296" i="57" s="1"/>
  <c r="I292" i="54"/>
  <c r="O292" i="57" s="1"/>
  <c r="I288" i="54"/>
  <c r="O288" i="57" s="1"/>
  <c r="I284" i="54"/>
  <c r="O284" i="57" s="1"/>
  <c r="I280" i="54"/>
  <c r="O280" i="57" s="1"/>
  <c r="I276" i="54"/>
  <c r="O276" i="57" s="1"/>
  <c r="I272" i="54"/>
  <c r="O272" i="57" s="1"/>
  <c r="I268" i="54"/>
  <c r="O268" i="57" s="1"/>
  <c r="I264" i="54"/>
  <c r="O264" i="57" s="1"/>
  <c r="I260" i="54"/>
  <c r="O260" i="57" s="1"/>
  <c r="I256" i="54"/>
  <c r="O256" i="57" s="1"/>
  <c r="I252" i="54"/>
  <c r="O252" i="57" s="1"/>
  <c r="I248" i="54"/>
  <c r="O248" i="57" s="1"/>
  <c r="I244" i="54"/>
  <c r="O244" i="57" s="1"/>
  <c r="I240" i="54"/>
  <c r="O240" i="57" s="1"/>
  <c r="I236" i="54"/>
  <c r="O236" i="57" s="1"/>
  <c r="I217" i="54"/>
  <c r="O217" i="57" s="1"/>
  <c r="I205" i="54"/>
  <c r="O205" i="57" s="1"/>
  <c r="I197" i="54"/>
  <c r="O197" i="57" s="1"/>
  <c r="I189" i="54"/>
  <c r="O189" i="57" s="1"/>
  <c r="I181" i="54"/>
  <c r="O181" i="57" s="1"/>
  <c r="I173" i="54"/>
  <c r="O173" i="57" s="1"/>
  <c r="I233" i="54"/>
  <c r="O233" i="57" s="1"/>
  <c r="I221" i="54"/>
  <c r="O221" i="57" s="1"/>
  <c r="I209" i="54"/>
  <c r="O209" i="57" s="1"/>
  <c r="I201" i="54"/>
  <c r="O201" i="57" s="1"/>
  <c r="I193" i="54"/>
  <c r="O193" i="57" s="1"/>
  <c r="I185" i="54"/>
  <c r="O185" i="57" s="1"/>
  <c r="I169" i="54"/>
  <c r="O169" i="57" s="1"/>
  <c r="I225" i="54"/>
  <c r="O225" i="57" s="1"/>
  <c r="I213" i="54"/>
  <c r="O213" i="57" s="1"/>
  <c r="I177" i="54"/>
  <c r="O177" i="57" s="1"/>
  <c r="I165" i="54"/>
  <c r="O165" i="57" s="1"/>
  <c r="I161" i="54"/>
  <c r="O161" i="57" s="1"/>
  <c r="I157" i="54"/>
  <c r="O157" i="57" s="1"/>
  <c r="I153" i="54"/>
  <c r="O153" i="57" s="1"/>
  <c r="I149" i="54"/>
  <c r="O149" i="57" s="1"/>
  <c r="I232" i="54"/>
  <c r="O232" i="57" s="1"/>
  <c r="I313" i="54"/>
  <c r="O313" i="57" s="1"/>
  <c r="I309" i="54"/>
  <c r="O309" i="57" s="1"/>
  <c r="I305" i="54"/>
  <c r="O305" i="57" s="1"/>
  <c r="I301" i="54"/>
  <c r="O301" i="57" s="1"/>
  <c r="I297" i="54"/>
  <c r="O297" i="57" s="1"/>
  <c r="I293" i="54"/>
  <c r="O293" i="57" s="1"/>
  <c r="I289" i="54"/>
  <c r="O289" i="57" s="1"/>
  <c r="I285" i="54"/>
  <c r="O285" i="57" s="1"/>
  <c r="I281" i="54"/>
  <c r="O281" i="57" s="1"/>
  <c r="I277" i="54"/>
  <c r="O277" i="57" s="1"/>
  <c r="I273" i="54"/>
  <c r="O273" i="57" s="1"/>
  <c r="I269" i="54"/>
  <c r="O269" i="57" s="1"/>
  <c r="I265" i="54"/>
  <c r="O265" i="57" s="1"/>
  <c r="I261" i="54"/>
  <c r="O261" i="57" s="1"/>
  <c r="I257" i="54"/>
  <c r="O257" i="57" s="1"/>
  <c r="I253" i="54"/>
  <c r="O253" i="57" s="1"/>
  <c r="I249" i="54"/>
  <c r="O249" i="57" s="1"/>
  <c r="I245" i="54"/>
  <c r="O245" i="57" s="1"/>
  <c r="I241" i="54"/>
  <c r="O241" i="57" s="1"/>
  <c r="I237" i="54"/>
  <c r="O237" i="57" s="1"/>
  <c r="I228" i="54"/>
  <c r="O228" i="57" s="1"/>
  <c r="I224" i="54"/>
  <c r="O224" i="57" s="1"/>
  <c r="I220" i="54"/>
  <c r="O220" i="57" s="1"/>
  <c r="I216" i="54"/>
  <c r="O216" i="57" s="1"/>
  <c r="I212" i="54"/>
  <c r="O212" i="57" s="1"/>
  <c r="I208" i="54"/>
  <c r="O208" i="57" s="1"/>
  <c r="I204" i="54"/>
  <c r="O204" i="57" s="1"/>
  <c r="I200" i="54"/>
  <c r="O200" i="57" s="1"/>
  <c r="I196" i="54"/>
  <c r="O196" i="57" s="1"/>
  <c r="I192" i="54"/>
  <c r="O192" i="57" s="1"/>
  <c r="I188" i="54"/>
  <c r="O188" i="57" s="1"/>
  <c r="I184" i="54"/>
  <c r="O184" i="57" s="1"/>
  <c r="I180" i="54"/>
  <c r="O180" i="57" s="1"/>
  <c r="I176" i="54"/>
  <c r="O176" i="57" s="1"/>
  <c r="I172" i="54"/>
  <c r="O172" i="57" s="1"/>
  <c r="I168" i="54"/>
  <c r="O168" i="57" s="1"/>
  <c r="I164" i="54"/>
  <c r="O164" i="57" s="1"/>
  <c r="I160" i="54"/>
  <c r="O160" i="57" s="1"/>
  <c r="I156" i="54"/>
  <c r="O156" i="57" s="1"/>
  <c r="I152" i="54"/>
  <c r="O152" i="57" s="1"/>
  <c r="I148" i="54"/>
  <c r="O148" i="57" s="1"/>
  <c r="I314" i="54"/>
  <c r="O314" i="57" s="1"/>
  <c r="I310" i="54"/>
  <c r="O310" i="57" s="1"/>
  <c r="I306" i="54"/>
  <c r="O306" i="57" s="1"/>
  <c r="I302" i="54"/>
  <c r="O302" i="57" s="1"/>
  <c r="I298" i="54"/>
  <c r="O298" i="57" s="1"/>
  <c r="I294" i="54"/>
  <c r="O294" i="57" s="1"/>
  <c r="I290" i="54"/>
  <c r="O290" i="57" s="1"/>
  <c r="I286" i="54"/>
  <c r="O286" i="57" s="1"/>
  <c r="I282" i="54"/>
  <c r="O282" i="57" s="1"/>
  <c r="I278" i="54"/>
  <c r="O278" i="57" s="1"/>
  <c r="I274" i="54"/>
  <c r="O274" i="57" s="1"/>
  <c r="I270" i="54"/>
  <c r="O270" i="57" s="1"/>
  <c r="I266" i="54"/>
  <c r="O266" i="57" s="1"/>
  <c r="I262" i="54"/>
  <c r="O262" i="57" s="1"/>
  <c r="I258" i="54"/>
  <c r="O258" i="57" s="1"/>
  <c r="I254" i="54"/>
  <c r="O254" i="57" s="1"/>
  <c r="I250" i="54"/>
  <c r="O250" i="57" s="1"/>
  <c r="I246" i="54"/>
  <c r="O246" i="57" s="1"/>
  <c r="I242" i="54"/>
  <c r="O242" i="57" s="1"/>
  <c r="I238" i="54"/>
  <c r="O238" i="57" s="1"/>
  <c r="I234" i="54"/>
  <c r="O234" i="57" s="1"/>
  <c r="I227" i="54"/>
  <c r="O227" i="57" s="1"/>
  <c r="I219" i="54"/>
  <c r="O219" i="57" s="1"/>
  <c r="I211" i="54"/>
  <c r="O211" i="57" s="1"/>
  <c r="I203" i="54"/>
  <c r="O203" i="57" s="1"/>
  <c r="I191" i="54"/>
  <c r="O191" i="57" s="1"/>
  <c r="I183" i="54"/>
  <c r="O183" i="57" s="1"/>
  <c r="I175" i="54"/>
  <c r="O175" i="57" s="1"/>
  <c r="I163" i="54"/>
  <c r="O163" i="57" s="1"/>
  <c r="I155" i="54"/>
  <c r="O155" i="57" s="1"/>
  <c r="I311" i="54"/>
  <c r="O311" i="57" s="1"/>
  <c r="I299" i="54"/>
  <c r="O299" i="57" s="1"/>
  <c r="I291" i="54"/>
  <c r="O291" i="57" s="1"/>
  <c r="I283" i="54"/>
  <c r="O283" i="57" s="1"/>
  <c r="I275" i="54"/>
  <c r="O275" i="57" s="1"/>
  <c r="I267" i="54"/>
  <c r="O267" i="57" s="1"/>
  <c r="I255" i="54"/>
  <c r="O255" i="57" s="1"/>
  <c r="I247" i="54"/>
  <c r="O247" i="57" s="1"/>
  <c r="I239" i="54"/>
  <c r="O239" i="57" s="1"/>
  <c r="I230" i="54"/>
  <c r="O230" i="57" s="1"/>
  <c r="I222" i="54"/>
  <c r="O222" i="57" s="1"/>
  <c r="I214" i="54"/>
  <c r="O214" i="57" s="1"/>
  <c r="I206" i="54"/>
  <c r="O206" i="57" s="1"/>
  <c r="I198" i="54"/>
  <c r="O198" i="57" s="1"/>
  <c r="I186" i="54"/>
  <c r="O186" i="57" s="1"/>
  <c r="I178" i="54"/>
  <c r="O178" i="57" s="1"/>
  <c r="I166" i="54"/>
  <c r="O166" i="57" s="1"/>
  <c r="I158" i="54"/>
  <c r="O158" i="57" s="1"/>
  <c r="I150" i="54"/>
  <c r="O150" i="57" s="1"/>
  <c r="I231" i="54"/>
  <c r="O231" i="57" s="1"/>
  <c r="I223" i="54"/>
  <c r="O223" i="57" s="1"/>
  <c r="I215" i="54"/>
  <c r="O215" i="57" s="1"/>
  <c r="I207" i="54"/>
  <c r="O207" i="57" s="1"/>
  <c r="I199" i="54"/>
  <c r="O199" i="57" s="1"/>
  <c r="I195" i="54"/>
  <c r="O195" i="57" s="1"/>
  <c r="I187" i="54"/>
  <c r="O187" i="57" s="1"/>
  <c r="I179" i="54"/>
  <c r="O179" i="57" s="1"/>
  <c r="I171" i="54"/>
  <c r="O171" i="57" s="1"/>
  <c r="I167" i="54"/>
  <c r="O167" i="57" s="1"/>
  <c r="I159" i="54"/>
  <c r="O159" i="57" s="1"/>
  <c r="I151" i="54"/>
  <c r="O151" i="57" s="1"/>
  <c r="I307" i="54"/>
  <c r="O307" i="57" s="1"/>
  <c r="I303" i="54"/>
  <c r="O303" i="57" s="1"/>
  <c r="I295" i="54"/>
  <c r="O295" i="57" s="1"/>
  <c r="I287" i="54"/>
  <c r="O287" i="57" s="1"/>
  <c r="I279" i="54"/>
  <c r="O279" i="57" s="1"/>
  <c r="I271" i="54"/>
  <c r="O271" i="57" s="1"/>
  <c r="I263" i="54"/>
  <c r="O263" i="57" s="1"/>
  <c r="I259" i="54"/>
  <c r="O259" i="57" s="1"/>
  <c r="I251" i="54"/>
  <c r="O251" i="57" s="1"/>
  <c r="I243" i="54"/>
  <c r="O243" i="57" s="1"/>
  <c r="I235" i="54"/>
  <c r="O235" i="57" s="1"/>
  <c r="I226" i="54"/>
  <c r="O226" i="57" s="1"/>
  <c r="I218" i="54"/>
  <c r="O218" i="57" s="1"/>
  <c r="I210" i="54"/>
  <c r="O210" i="57" s="1"/>
  <c r="I202" i="54"/>
  <c r="O202" i="57" s="1"/>
  <c r="I194" i="54"/>
  <c r="O194" i="57" s="1"/>
  <c r="I190" i="54"/>
  <c r="O190" i="57" s="1"/>
  <c r="I182" i="54"/>
  <c r="O182" i="57" s="1"/>
  <c r="I174" i="54"/>
  <c r="O174" i="57" s="1"/>
  <c r="I170" i="54"/>
  <c r="O170" i="57" s="1"/>
  <c r="I162" i="54"/>
  <c r="O162" i="57" s="1"/>
  <c r="I154" i="54"/>
  <c r="O154" i="57" s="1"/>
  <c r="N124" i="9"/>
  <c r="J124" i="9"/>
  <c r="C124" i="10" s="1"/>
  <c r="I124" i="9"/>
  <c r="A1482" i="65"/>
  <c r="J122" i="9"/>
  <c r="C122" i="10" s="1"/>
  <c r="J123" i="9"/>
  <c r="C123" i="10" s="1"/>
  <c r="I122" i="9"/>
  <c r="I123" i="9"/>
  <c r="N122" i="9"/>
  <c r="N123" i="9"/>
  <c r="A1481" i="65"/>
  <c r="A1480" i="65"/>
  <c r="D122" i="9"/>
  <c r="I121" i="9"/>
  <c r="J121" i="9"/>
  <c r="C121" i="10" s="1"/>
  <c r="N121" i="9"/>
  <c r="A1479" i="65"/>
  <c r="P122" i="11" l="1"/>
  <c r="O122" i="10"/>
  <c r="P124" i="11"/>
  <c r="O124" i="10"/>
  <c r="P121" i="11"/>
  <c r="O121" i="10"/>
  <c r="P123" i="11"/>
  <c r="O123" i="10"/>
  <c r="D121" i="11"/>
  <c r="D123" i="11"/>
  <c r="D124" i="11"/>
  <c r="D122" i="11"/>
  <c r="C1480" i="65"/>
  <c r="N120" i="9"/>
  <c r="N119" i="9"/>
  <c r="J119" i="9"/>
  <c r="C119" i="10" s="1"/>
  <c r="J120" i="9"/>
  <c r="C120" i="10" s="1"/>
  <c r="I119" i="9"/>
  <c r="I120" i="9"/>
  <c r="A1478" i="65"/>
  <c r="D120" i="9"/>
  <c r="P120" i="11" l="1"/>
  <c r="O120" i="10"/>
  <c r="P119" i="11"/>
  <c r="O119" i="10"/>
  <c r="D120" i="11"/>
  <c r="D119" i="11"/>
  <c r="A1477" i="65"/>
  <c r="D119" i="9"/>
  <c r="I118" i="9" l="1"/>
  <c r="N118" i="9"/>
  <c r="N117" i="9"/>
  <c r="J117" i="9"/>
  <c r="C117" i="10" s="1"/>
  <c r="J118" i="9"/>
  <c r="C118" i="10" s="1"/>
  <c r="A1476" i="65"/>
  <c r="D117" i="9"/>
  <c r="D118" i="9"/>
  <c r="I117" i="9"/>
  <c r="AC111" i="9"/>
  <c r="AD111" i="9" s="1"/>
  <c r="AC112" i="9"/>
  <c r="AD112" i="9" s="1"/>
  <c r="AC113" i="9"/>
  <c r="AD113" i="9" s="1"/>
  <c r="AC114" i="9"/>
  <c r="AD114" i="9" s="1"/>
  <c r="AC115" i="9"/>
  <c r="AD115" i="9" s="1"/>
  <c r="AC116" i="9"/>
  <c r="AD116" i="9" s="1"/>
  <c r="AC117" i="9"/>
  <c r="AD117" i="9" s="1"/>
  <c r="AC118" i="9"/>
  <c r="AD118" i="9" s="1"/>
  <c r="AC119" i="9"/>
  <c r="AD119" i="9" s="1"/>
  <c r="AC120" i="9"/>
  <c r="AD120" i="9" s="1"/>
  <c r="P117" i="11" l="1"/>
  <c r="O117" i="10"/>
  <c r="P118" i="11"/>
  <c r="O118" i="10"/>
  <c r="D117" i="11"/>
  <c r="D118" i="11"/>
  <c r="N115" i="9"/>
  <c r="N116" i="9"/>
  <c r="J115" i="9"/>
  <c r="C115" i="10" s="1"/>
  <c r="J116" i="9"/>
  <c r="C116" i="10" s="1"/>
  <c r="I115" i="9"/>
  <c r="I116" i="9"/>
  <c r="A1475" i="65"/>
  <c r="A1474" i="65"/>
  <c r="A1473" i="65"/>
  <c r="D115" i="9"/>
  <c r="D116" i="9"/>
  <c r="P116" i="11" l="1"/>
  <c r="O116" i="10"/>
  <c r="P115" i="11"/>
  <c r="O115" i="10"/>
  <c r="D116" i="11"/>
  <c r="D115" i="11"/>
  <c r="J51" i="9" l="1"/>
  <c r="C51" i="10" s="1"/>
  <c r="J52" i="9"/>
  <c r="C52" i="10" s="1"/>
  <c r="J53" i="9"/>
  <c r="C53" i="10" s="1"/>
  <c r="J54" i="9"/>
  <c r="C54" i="10" s="1"/>
  <c r="J55" i="9"/>
  <c r="C55" i="10" s="1"/>
  <c r="J56" i="9"/>
  <c r="C56" i="10" s="1"/>
  <c r="J57" i="9"/>
  <c r="C57" i="10" s="1"/>
  <c r="J58" i="9"/>
  <c r="C58" i="10" s="1"/>
  <c r="J59" i="9"/>
  <c r="C59" i="10" s="1"/>
  <c r="J60" i="9"/>
  <c r="C60" i="10" s="1"/>
  <c r="J61" i="9"/>
  <c r="C61" i="10" s="1"/>
  <c r="J62" i="9"/>
  <c r="C62" i="10" s="1"/>
  <c r="J63" i="9"/>
  <c r="C63" i="10" s="1"/>
  <c r="J64" i="9"/>
  <c r="C64" i="10" s="1"/>
  <c r="J65" i="9"/>
  <c r="C65" i="10" s="1"/>
  <c r="J66" i="9"/>
  <c r="C66" i="10" s="1"/>
  <c r="J67" i="9"/>
  <c r="C67" i="10" s="1"/>
  <c r="J68" i="9"/>
  <c r="C68" i="10" s="1"/>
  <c r="J69" i="9"/>
  <c r="C69" i="10" s="1"/>
  <c r="J70" i="9"/>
  <c r="C70" i="10" s="1"/>
  <c r="J71" i="9"/>
  <c r="C71" i="10" s="1"/>
  <c r="J72" i="9"/>
  <c r="C72" i="10" s="1"/>
  <c r="J73" i="9"/>
  <c r="C73" i="10" s="1"/>
  <c r="J74" i="9"/>
  <c r="C74" i="10" s="1"/>
  <c r="J75" i="9"/>
  <c r="C75" i="10" s="1"/>
  <c r="J76" i="9"/>
  <c r="C76" i="10" s="1"/>
  <c r="J77" i="9"/>
  <c r="C77" i="10" s="1"/>
  <c r="J78" i="9"/>
  <c r="C78" i="10" s="1"/>
  <c r="J79" i="9"/>
  <c r="C79" i="10" s="1"/>
  <c r="J80" i="9"/>
  <c r="C80" i="10" s="1"/>
  <c r="J81" i="9"/>
  <c r="C81" i="10" s="1"/>
  <c r="J82" i="9"/>
  <c r="C82" i="10" s="1"/>
  <c r="J83" i="9"/>
  <c r="C83" i="10" s="1"/>
  <c r="J84" i="9"/>
  <c r="C84" i="10" s="1"/>
  <c r="J85" i="9"/>
  <c r="C85" i="10" s="1"/>
  <c r="J86" i="9"/>
  <c r="C86" i="10" s="1"/>
  <c r="J87" i="9"/>
  <c r="C87" i="10" s="1"/>
  <c r="J88" i="9"/>
  <c r="C88" i="10" s="1"/>
  <c r="J89" i="9"/>
  <c r="C89" i="10" s="1"/>
  <c r="J90" i="9"/>
  <c r="C90" i="10" s="1"/>
  <c r="J91" i="9"/>
  <c r="C91" i="10" s="1"/>
  <c r="J92" i="9"/>
  <c r="C92" i="10" s="1"/>
  <c r="J93" i="9"/>
  <c r="C93" i="10" s="1"/>
  <c r="J94" i="9"/>
  <c r="C94" i="10" s="1"/>
  <c r="J95" i="9"/>
  <c r="C95" i="10" s="1"/>
  <c r="J96" i="9"/>
  <c r="C96" i="10" s="1"/>
  <c r="J97" i="9"/>
  <c r="C97" i="10" s="1"/>
  <c r="J98" i="9"/>
  <c r="C98" i="10" s="1"/>
  <c r="J99" i="9"/>
  <c r="C99" i="10" s="1"/>
  <c r="J100" i="9"/>
  <c r="C100" i="10" s="1"/>
  <c r="J101" i="9"/>
  <c r="C101" i="10" s="1"/>
  <c r="J102" i="9"/>
  <c r="C102" i="10" s="1"/>
  <c r="J103" i="9"/>
  <c r="C103" i="10" s="1"/>
  <c r="J104" i="9"/>
  <c r="C104" i="10" s="1"/>
  <c r="J105" i="9"/>
  <c r="C105" i="10" s="1"/>
  <c r="J106" i="9"/>
  <c r="C106" i="10" s="1"/>
  <c r="J107" i="9"/>
  <c r="C107" i="10" s="1"/>
  <c r="J108" i="9"/>
  <c r="C108" i="10" s="1"/>
  <c r="J109" i="9"/>
  <c r="C109" i="10" s="1"/>
  <c r="J110" i="9"/>
  <c r="C110" i="10" s="1"/>
  <c r="J111" i="9"/>
  <c r="C111" i="10" s="1"/>
  <c r="J112" i="9"/>
  <c r="C112" i="10" s="1"/>
  <c r="J113" i="9"/>
  <c r="C113" i="10" s="1"/>
  <c r="J114" i="9"/>
  <c r="C114" i="10" s="1"/>
  <c r="N109" i="9"/>
  <c r="N110" i="9"/>
  <c r="N111" i="9"/>
  <c r="N112" i="9"/>
  <c r="N113" i="9"/>
  <c r="N114" i="9"/>
  <c r="I114" i="9"/>
  <c r="D114" i="9"/>
  <c r="I111" i="9"/>
  <c r="I112" i="9"/>
  <c r="I113" i="9"/>
  <c r="P111" i="11" l="1"/>
  <c r="O111" i="10"/>
  <c r="P113" i="11"/>
  <c r="O113" i="10"/>
  <c r="P114" i="11"/>
  <c r="O114" i="10"/>
  <c r="P112" i="11"/>
  <c r="O112" i="10"/>
  <c r="D102" i="11"/>
  <c r="D94" i="11"/>
  <c r="D82" i="11"/>
  <c r="D78" i="11"/>
  <c r="D66" i="11"/>
  <c r="D54" i="11"/>
  <c r="D113" i="11"/>
  <c r="D109" i="11"/>
  <c r="D105" i="11"/>
  <c r="D101" i="11"/>
  <c r="D97" i="11"/>
  <c r="D93" i="11"/>
  <c r="D89" i="11"/>
  <c r="D85" i="11"/>
  <c r="D81" i="11"/>
  <c r="D77" i="11"/>
  <c r="D73" i="11"/>
  <c r="D69" i="11"/>
  <c r="D65" i="11"/>
  <c r="D61" i="11"/>
  <c r="D57" i="11"/>
  <c r="D53" i="11"/>
  <c r="D110" i="11"/>
  <c r="D106" i="11"/>
  <c r="D90" i="11"/>
  <c r="D74" i="11"/>
  <c r="D70" i="11"/>
  <c r="D62" i="11"/>
  <c r="D58" i="11"/>
  <c r="D112" i="11"/>
  <c r="D108" i="11"/>
  <c r="D104" i="11"/>
  <c r="D100" i="11"/>
  <c r="D96" i="11"/>
  <c r="D92" i="11"/>
  <c r="D88" i="11"/>
  <c r="D84" i="11"/>
  <c r="D80" i="11"/>
  <c r="D76" i="11"/>
  <c r="D72" i="11"/>
  <c r="D68" i="11"/>
  <c r="D64" i="11"/>
  <c r="D60" i="11"/>
  <c r="D56" i="11"/>
  <c r="D52" i="11"/>
  <c r="D114" i="11"/>
  <c r="D98" i="11"/>
  <c r="D86" i="11"/>
  <c r="D111" i="11"/>
  <c r="D107" i="11"/>
  <c r="D103" i="11"/>
  <c r="D99" i="11"/>
  <c r="D95" i="11"/>
  <c r="D91" i="11"/>
  <c r="D87" i="11"/>
  <c r="D83" i="11"/>
  <c r="D79" i="11"/>
  <c r="D75" i="11"/>
  <c r="D71" i="11"/>
  <c r="D67" i="11"/>
  <c r="D63" i="11"/>
  <c r="D59" i="11"/>
  <c r="D55" i="11"/>
  <c r="D51" i="11"/>
  <c r="D111" i="9"/>
  <c r="D112" i="9"/>
  <c r="D113" i="9"/>
  <c r="A1472" i="65"/>
  <c r="A1471" i="65"/>
  <c r="A1470" i="65"/>
  <c r="A1469" i="65"/>
  <c r="K10" i="62" l="1"/>
  <c r="M10" i="62" l="1"/>
  <c r="L10" i="62"/>
  <c r="H10" i="62"/>
  <c r="I10" i="62"/>
  <c r="J10" i="62"/>
  <c r="B1467" i="65" l="1"/>
  <c r="D1467" i="65"/>
  <c r="E1467" i="65"/>
  <c r="I110" i="9"/>
  <c r="A1468" i="65"/>
  <c r="I109" i="9"/>
  <c r="H14" i="62"/>
  <c r="P109" i="11" l="1"/>
  <c r="O109" i="10"/>
  <c r="P110" i="11"/>
  <c r="O110" i="10"/>
  <c r="AC109" i="9"/>
  <c r="AD109" i="9" s="1"/>
  <c r="AC110" i="9"/>
  <c r="AD110" i="9" s="1"/>
  <c r="O10" i="62"/>
  <c r="O12" i="62"/>
  <c r="G16" i="62" l="1"/>
  <c r="P102" i="70" l="1"/>
  <c r="P103" i="70"/>
  <c r="P104" i="70"/>
  <c r="P105" i="70"/>
  <c r="P106" i="70"/>
  <c r="P107" i="70"/>
  <c r="P108" i="70"/>
  <c r="P109" i="70"/>
  <c r="P110" i="70"/>
  <c r="P111" i="70"/>
  <c r="P112" i="70"/>
  <c r="P113" i="70"/>
  <c r="P114" i="70"/>
  <c r="P115" i="70"/>
  <c r="P116" i="70"/>
  <c r="P117" i="70"/>
  <c r="P118" i="70"/>
  <c r="P119" i="70"/>
  <c r="P120" i="70"/>
  <c r="P121" i="70"/>
  <c r="P122" i="70"/>
  <c r="P123" i="70"/>
  <c r="P124" i="70"/>
  <c r="P125" i="70"/>
  <c r="P126" i="70"/>
  <c r="P127" i="70"/>
  <c r="P128" i="70"/>
  <c r="P129" i="70"/>
  <c r="P130" i="70"/>
  <c r="P131" i="70"/>
  <c r="P132" i="70"/>
  <c r="P133" i="70"/>
  <c r="P134" i="70"/>
  <c r="P135" i="70"/>
  <c r="P136" i="70"/>
  <c r="P137" i="70"/>
  <c r="P138" i="70"/>
  <c r="P139" i="70"/>
  <c r="P140" i="70"/>
  <c r="P141" i="70"/>
  <c r="P142" i="70"/>
  <c r="P143" i="70"/>
  <c r="P144" i="70"/>
  <c r="P145" i="70"/>
  <c r="P146" i="70"/>
  <c r="P147" i="70"/>
  <c r="P148" i="70"/>
  <c r="P149" i="70"/>
  <c r="P150" i="70"/>
  <c r="P151" i="70"/>
  <c r="P152" i="70"/>
  <c r="P153" i="70"/>
  <c r="P154" i="70"/>
  <c r="P155" i="70"/>
  <c r="P156" i="70"/>
  <c r="P157" i="70"/>
  <c r="P158" i="70"/>
  <c r="P159" i="70"/>
  <c r="P160" i="70"/>
  <c r="P161" i="70"/>
  <c r="P162" i="70"/>
  <c r="P163" i="70"/>
  <c r="P164" i="70"/>
  <c r="P165" i="70"/>
  <c r="P166" i="70"/>
  <c r="P167" i="70"/>
  <c r="P168" i="70"/>
  <c r="P169" i="70"/>
  <c r="P170" i="70"/>
  <c r="P171" i="70"/>
  <c r="P172" i="70"/>
  <c r="P173" i="70"/>
  <c r="P174" i="70"/>
  <c r="P175" i="70"/>
  <c r="P176" i="70"/>
  <c r="P177" i="70"/>
  <c r="P178" i="70"/>
  <c r="P179" i="70"/>
  <c r="P180" i="70"/>
  <c r="P181" i="70"/>
  <c r="P182" i="70"/>
  <c r="P183" i="70"/>
  <c r="P184" i="70"/>
  <c r="P185" i="70"/>
  <c r="P186" i="70"/>
  <c r="P187" i="70"/>
  <c r="P188" i="70"/>
  <c r="P189" i="70"/>
  <c r="P190" i="70"/>
  <c r="P191" i="70"/>
  <c r="P192" i="70"/>
  <c r="P193" i="70"/>
  <c r="P194" i="70"/>
  <c r="P195" i="70"/>
  <c r="P196" i="70"/>
  <c r="P197" i="70"/>
  <c r="P198" i="70"/>
  <c r="P199" i="70"/>
  <c r="P200" i="70"/>
  <c r="P201" i="70"/>
  <c r="P202" i="70"/>
  <c r="P203" i="70"/>
  <c r="P204" i="70"/>
  <c r="P205" i="70"/>
  <c r="P206" i="70"/>
  <c r="P207" i="70"/>
  <c r="P208" i="70"/>
  <c r="P209" i="70"/>
  <c r="P210" i="70"/>
  <c r="P211" i="70"/>
  <c r="P212" i="70"/>
  <c r="P213" i="70"/>
  <c r="P214" i="70"/>
  <c r="P215" i="70"/>
  <c r="P216" i="70"/>
  <c r="P217" i="70"/>
  <c r="P218" i="70"/>
  <c r="P219" i="70"/>
  <c r="P220" i="70"/>
  <c r="P221" i="70"/>
  <c r="P222" i="70"/>
  <c r="P223" i="70"/>
  <c r="P224" i="70"/>
  <c r="P225" i="70"/>
  <c r="P226" i="70"/>
  <c r="P227" i="70"/>
  <c r="P228" i="70"/>
  <c r="P229" i="70"/>
  <c r="P230" i="70"/>
  <c r="P231" i="70"/>
  <c r="P232" i="70"/>
  <c r="P233" i="70"/>
  <c r="P234" i="70"/>
  <c r="P235" i="70"/>
  <c r="P236" i="70"/>
  <c r="P237" i="70"/>
  <c r="P238" i="70"/>
  <c r="D102" i="70"/>
  <c r="D103" i="70"/>
  <c r="D104" i="70"/>
  <c r="D105" i="70"/>
  <c r="D106" i="70"/>
  <c r="D107" i="70"/>
  <c r="D108" i="70"/>
  <c r="D109" i="70"/>
  <c r="D110" i="70"/>
  <c r="D111" i="70"/>
  <c r="D112" i="70"/>
  <c r="D113" i="70"/>
  <c r="D114" i="70"/>
  <c r="D115" i="70"/>
  <c r="D116" i="70"/>
  <c r="D117" i="70"/>
  <c r="D118" i="70"/>
  <c r="D119" i="70"/>
  <c r="D120" i="70"/>
  <c r="D121" i="70"/>
  <c r="D122" i="70"/>
  <c r="D123" i="70"/>
  <c r="D124" i="70"/>
  <c r="D125" i="70"/>
  <c r="D126" i="70"/>
  <c r="D127" i="70"/>
  <c r="D128" i="70"/>
  <c r="D129" i="70"/>
  <c r="D130" i="70"/>
  <c r="D131" i="70"/>
  <c r="D132" i="70"/>
  <c r="D133" i="70"/>
  <c r="D134" i="70"/>
  <c r="D135" i="70"/>
  <c r="D136" i="70"/>
  <c r="D137" i="70"/>
  <c r="D138" i="70"/>
  <c r="D139" i="70"/>
  <c r="D140" i="70"/>
  <c r="D141" i="70"/>
  <c r="D142" i="70"/>
  <c r="D143" i="70"/>
  <c r="D144" i="70"/>
  <c r="D145" i="70"/>
  <c r="D146" i="70"/>
  <c r="D147" i="70"/>
  <c r="D148" i="70"/>
  <c r="D149" i="70"/>
  <c r="D150" i="70"/>
  <c r="D151" i="70"/>
  <c r="D152" i="70"/>
  <c r="D153" i="70"/>
  <c r="D154" i="70"/>
  <c r="D155" i="70"/>
  <c r="D156" i="70"/>
  <c r="D157" i="70"/>
  <c r="D158" i="70"/>
  <c r="D159" i="70"/>
  <c r="D160" i="70"/>
  <c r="D161" i="70"/>
  <c r="D162" i="70"/>
  <c r="D163" i="70"/>
  <c r="D164" i="70"/>
  <c r="D165" i="70"/>
  <c r="D166" i="70"/>
  <c r="D167" i="70"/>
  <c r="D168" i="70"/>
  <c r="D169" i="70"/>
  <c r="D170" i="70"/>
  <c r="D171" i="70"/>
  <c r="D172" i="70"/>
  <c r="D173" i="70"/>
  <c r="D174" i="70"/>
  <c r="D175" i="70"/>
  <c r="D176" i="70"/>
  <c r="D177" i="70"/>
  <c r="D178" i="70"/>
  <c r="D179" i="70"/>
  <c r="D180" i="70"/>
  <c r="D181" i="70"/>
  <c r="D182" i="70"/>
  <c r="D183" i="70"/>
  <c r="D184" i="70"/>
  <c r="D185" i="70"/>
  <c r="D186" i="70"/>
  <c r="D187" i="70"/>
  <c r="D188" i="70"/>
  <c r="D189" i="70"/>
  <c r="D190" i="70"/>
  <c r="D191" i="70"/>
  <c r="D192" i="70"/>
  <c r="D193" i="70"/>
  <c r="D194" i="70"/>
  <c r="D195" i="70"/>
  <c r="D196" i="70"/>
  <c r="D197" i="70"/>
  <c r="D198" i="70"/>
  <c r="D199" i="70"/>
  <c r="D200" i="70"/>
  <c r="D201" i="70"/>
  <c r="D202" i="70"/>
  <c r="D203" i="70"/>
  <c r="D204" i="70"/>
  <c r="D205" i="70"/>
  <c r="D206" i="70"/>
  <c r="D207" i="70"/>
  <c r="D208" i="70"/>
  <c r="D209" i="70"/>
  <c r="D210" i="70"/>
  <c r="D211" i="70"/>
  <c r="D212" i="70"/>
  <c r="D213" i="70"/>
  <c r="D214" i="70"/>
  <c r="D215" i="70"/>
  <c r="D216" i="70"/>
  <c r="D217" i="70"/>
  <c r="D218" i="70"/>
  <c r="D219" i="70"/>
  <c r="D220" i="70"/>
  <c r="D221" i="70"/>
  <c r="D222" i="70"/>
  <c r="D223" i="70"/>
  <c r="D224" i="70"/>
  <c r="D225" i="70"/>
  <c r="D226" i="70"/>
  <c r="D227" i="70"/>
  <c r="D228" i="70"/>
  <c r="D229" i="70"/>
  <c r="D230" i="70"/>
  <c r="D231" i="70"/>
  <c r="D232" i="70"/>
  <c r="D233" i="70"/>
  <c r="D234" i="70"/>
  <c r="D235" i="70"/>
  <c r="D236" i="70"/>
  <c r="D237" i="70"/>
  <c r="D238" i="70"/>
  <c r="G238" i="70"/>
  <c r="I238" i="70" s="1"/>
  <c r="G237" i="70"/>
  <c r="I237" i="70" s="1"/>
  <c r="G236" i="70"/>
  <c r="I236" i="70" s="1"/>
  <c r="G235" i="70"/>
  <c r="I235" i="70" s="1"/>
  <c r="G234" i="70"/>
  <c r="I234" i="70" s="1"/>
  <c r="G233" i="70"/>
  <c r="I233" i="70" s="1"/>
  <c r="G232" i="70"/>
  <c r="I232" i="70" s="1"/>
  <c r="G231" i="70"/>
  <c r="I231" i="70" s="1"/>
  <c r="G230" i="70"/>
  <c r="I230" i="70" s="1"/>
  <c r="G229" i="70"/>
  <c r="I229" i="70" s="1"/>
  <c r="G228" i="70"/>
  <c r="I228" i="70" s="1"/>
  <c r="G227" i="70"/>
  <c r="I227" i="70" s="1"/>
  <c r="G226" i="70"/>
  <c r="I226" i="70" s="1"/>
  <c r="G225" i="70"/>
  <c r="I225" i="70" s="1"/>
  <c r="G224" i="70"/>
  <c r="I224" i="70" s="1"/>
  <c r="G223" i="70"/>
  <c r="I223" i="70" s="1"/>
  <c r="G222" i="70"/>
  <c r="I222" i="70" s="1"/>
  <c r="G221" i="70"/>
  <c r="I221" i="70" s="1"/>
  <c r="G220" i="70"/>
  <c r="I220" i="70" s="1"/>
  <c r="G219" i="70"/>
  <c r="I219" i="70" s="1"/>
  <c r="G218" i="70"/>
  <c r="I218" i="70" s="1"/>
  <c r="G217" i="70"/>
  <c r="I217" i="70" s="1"/>
  <c r="G216" i="70"/>
  <c r="I216" i="70" s="1"/>
  <c r="G215" i="70"/>
  <c r="I215" i="70" s="1"/>
  <c r="G214" i="70"/>
  <c r="I214" i="70" s="1"/>
  <c r="G213" i="70"/>
  <c r="I213" i="70" s="1"/>
  <c r="G212" i="70"/>
  <c r="I212" i="70" s="1"/>
  <c r="G211" i="70"/>
  <c r="I211" i="70" s="1"/>
  <c r="G210" i="70"/>
  <c r="I210" i="70" s="1"/>
  <c r="G209" i="70"/>
  <c r="I209" i="70" s="1"/>
  <c r="G208" i="70"/>
  <c r="I208" i="70" s="1"/>
  <c r="G207" i="70"/>
  <c r="I207" i="70" s="1"/>
  <c r="G206" i="70"/>
  <c r="I206" i="70" s="1"/>
  <c r="G205" i="70"/>
  <c r="I205" i="70" s="1"/>
  <c r="G204" i="70"/>
  <c r="I204" i="70" s="1"/>
  <c r="G203" i="70"/>
  <c r="I203" i="70" s="1"/>
  <c r="G202" i="70"/>
  <c r="I202" i="70" s="1"/>
  <c r="G201" i="70"/>
  <c r="I201" i="70" s="1"/>
  <c r="G200" i="70"/>
  <c r="I200" i="70" s="1"/>
  <c r="G199" i="70"/>
  <c r="I199" i="70" s="1"/>
  <c r="G198" i="70"/>
  <c r="I198" i="70" s="1"/>
  <c r="G197" i="70"/>
  <c r="I197" i="70" s="1"/>
  <c r="G196" i="70"/>
  <c r="I196" i="70" s="1"/>
  <c r="G195" i="70"/>
  <c r="I195" i="70" s="1"/>
  <c r="G194" i="70"/>
  <c r="I194" i="70" s="1"/>
  <c r="G193" i="70"/>
  <c r="I193" i="70" s="1"/>
  <c r="G192" i="70"/>
  <c r="I192" i="70" s="1"/>
  <c r="G191" i="70"/>
  <c r="I191" i="70" s="1"/>
  <c r="G190" i="70"/>
  <c r="I190" i="70" s="1"/>
  <c r="G189" i="70"/>
  <c r="I189" i="70" s="1"/>
  <c r="G188" i="70"/>
  <c r="I188" i="70" s="1"/>
  <c r="G187" i="70"/>
  <c r="I187" i="70" s="1"/>
  <c r="G186" i="70"/>
  <c r="I186" i="70" s="1"/>
  <c r="G185" i="70"/>
  <c r="I185" i="70" s="1"/>
  <c r="G184" i="70"/>
  <c r="I184" i="70" s="1"/>
  <c r="G183" i="70"/>
  <c r="I183" i="70" s="1"/>
  <c r="G182" i="70"/>
  <c r="I182" i="70" s="1"/>
  <c r="G181" i="70"/>
  <c r="I181" i="70" s="1"/>
  <c r="G180" i="70"/>
  <c r="I180" i="70" s="1"/>
  <c r="G179" i="70"/>
  <c r="I179" i="70" s="1"/>
  <c r="G178" i="70"/>
  <c r="I178" i="70" s="1"/>
  <c r="G177" i="70"/>
  <c r="I177" i="70" s="1"/>
  <c r="G176" i="70"/>
  <c r="I176" i="70" s="1"/>
  <c r="G175" i="70"/>
  <c r="I175" i="70" s="1"/>
  <c r="G174" i="70"/>
  <c r="I174" i="70" s="1"/>
  <c r="G173" i="70"/>
  <c r="I173" i="70" s="1"/>
  <c r="G172" i="70"/>
  <c r="I172" i="70" s="1"/>
  <c r="G171" i="70"/>
  <c r="I171" i="70" s="1"/>
  <c r="G170" i="70"/>
  <c r="I170" i="70" s="1"/>
  <c r="G169" i="70"/>
  <c r="I169" i="70" s="1"/>
  <c r="G168" i="70"/>
  <c r="I168" i="70" s="1"/>
  <c r="G167" i="70"/>
  <c r="I167" i="70" s="1"/>
  <c r="G166" i="70"/>
  <c r="I166" i="70" s="1"/>
  <c r="G165" i="70"/>
  <c r="I165" i="70" s="1"/>
  <c r="G164" i="70"/>
  <c r="I164" i="70" s="1"/>
  <c r="G163" i="70"/>
  <c r="I163" i="70" s="1"/>
  <c r="G162" i="70"/>
  <c r="I162" i="70" s="1"/>
  <c r="G161" i="70"/>
  <c r="I161" i="70" s="1"/>
  <c r="G160" i="70"/>
  <c r="I160" i="70" s="1"/>
  <c r="G159" i="70"/>
  <c r="I159" i="70" s="1"/>
  <c r="G158" i="70"/>
  <c r="I158" i="70" s="1"/>
  <c r="G157" i="70"/>
  <c r="I157" i="70" s="1"/>
  <c r="G156" i="70"/>
  <c r="I156" i="70" s="1"/>
  <c r="G155" i="70"/>
  <c r="I155" i="70" s="1"/>
  <c r="G154" i="70"/>
  <c r="I154" i="70" s="1"/>
  <c r="G153" i="70"/>
  <c r="I153" i="70" s="1"/>
  <c r="G152" i="70"/>
  <c r="I152" i="70" s="1"/>
  <c r="G151" i="70"/>
  <c r="I151" i="70" s="1"/>
  <c r="G150" i="70"/>
  <c r="I150" i="70" s="1"/>
  <c r="G149" i="70"/>
  <c r="I149" i="70" s="1"/>
  <c r="G148" i="70"/>
  <c r="I148" i="70" s="1"/>
  <c r="G147" i="70"/>
  <c r="I147" i="70" s="1"/>
  <c r="G146" i="70"/>
  <c r="I146" i="70" s="1"/>
  <c r="G145" i="70"/>
  <c r="I145" i="70" s="1"/>
  <c r="G144" i="70"/>
  <c r="I144" i="70" s="1"/>
  <c r="G143" i="70"/>
  <c r="I143" i="70" s="1"/>
  <c r="G142" i="70"/>
  <c r="I142" i="70" s="1"/>
  <c r="G141" i="70"/>
  <c r="I141" i="70" s="1"/>
  <c r="G140" i="70"/>
  <c r="I140" i="70" s="1"/>
  <c r="G139" i="70"/>
  <c r="I139" i="70" s="1"/>
  <c r="G138" i="70"/>
  <c r="I138" i="70" s="1"/>
  <c r="G137" i="70"/>
  <c r="I137" i="70" s="1"/>
  <c r="G136" i="70"/>
  <c r="I136" i="70" s="1"/>
  <c r="G135" i="70"/>
  <c r="I135" i="70" s="1"/>
  <c r="G134" i="70"/>
  <c r="I134" i="70" s="1"/>
  <c r="G133" i="70"/>
  <c r="I133" i="70" s="1"/>
  <c r="G132" i="70"/>
  <c r="I132" i="70" s="1"/>
  <c r="G131" i="70"/>
  <c r="I131" i="70" s="1"/>
  <c r="G130" i="70"/>
  <c r="I130" i="70" s="1"/>
  <c r="G129" i="70"/>
  <c r="I129" i="70" s="1"/>
  <c r="G128" i="70"/>
  <c r="I128" i="70" s="1"/>
  <c r="G127" i="70"/>
  <c r="I127" i="70" s="1"/>
  <c r="G126" i="70"/>
  <c r="I126" i="70" s="1"/>
  <c r="G125" i="70"/>
  <c r="I125" i="70" s="1"/>
  <c r="G124" i="70"/>
  <c r="I124" i="70" s="1"/>
  <c r="G123" i="70"/>
  <c r="I123" i="70" s="1"/>
  <c r="G122" i="70"/>
  <c r="I122" i="70" s="1"/>
  <c r="G121" i="70"/>
  <c r="I121" i="70" s="1"/>
  <c r="G120" i="70"/>
  <c r="I120" i="70" s="1"/>
  <c r="G119" i="70"/>
  <c r="I119" i="70" s="1"/>
  <c r="G118" i="70"/>
  <c r="I118" i="70" s="1"/>
  <c r="G117" i="70"/>
  <c r="I117" i="70" s="1"/>
  <c r="G116" i="70"/>
  <c r="I116" i="70" s="1"/>
  <c r="G115" i="70"/>
  <c r="I115" i="70" s="1"/>
  <c r="G114" i="70"/>
  <c r="I114" i="70" s="1"/>
  <c r="G113" i="70"/>
  <c r="I113" i="70" s="1"/>
  <c r="G112" i="70"/>
  <c r="I112" i="70" s="1"/>
  <c r="G111" i="70"/>
  <c r="I111" i="70" s="1"/>
  <c r="G110" i="70"/>
  <c r="I110" i="70" s="1"/>
  <c r="G109" i="70"/>
  <c r="I109" i="70" s="1"/>
  <c r="G108" i="70"/>
  <c r="I108" i="70" s="1"/>
  <c r="G107" i="70"/>
  <c r="I107" i="70" s="1"/>
  <c r="G106" i="70"/>
  <c r="I106" i="70" s="1"/>
  <c r="G105" i="70"/>
  <c r="I105" i="70" s="1"/>
  <c r="G104" i="70"/>
  <c r="I104" i="70" s="1"/>
  <c r="G103" i="70"/>
  <c r="I103" i="70" s="1"/>
  <c r="G102" i="70"/>
  <c r="I102" i="70" s="1"/>
  <c r="G101" i="70"/>
  <c r="I101" i="70" s="1"/>
  <c r="G100" i="70"/>
  <c r="I100" i="70" s="1"/>
  <c r="G99" i="70"/>
  <c r="I99" i="70" s="1"/>
  <c r="G98" i="70"/>
  <c r="I98" i="70" s="1"/>
  <c r="G97" i="70"/>
  <c r="I97" i="70" s="1"/>
  <c r="G96" i="70"/>
  <c r="I96" i="70" s="1"/>
  <c r="G95" i="70"/>
  <c r="I95" i="70" s="1"/>
  <c r="G94" i="70"/>
  <c r="I94" i="70" s="1"/>
  <c r="G93" i="70"/>
  <c r="I93" i="70" s="1"/>
  <c r="G92" i="70"/>
  <c r="I92" i="70" s="1"/>
  <c r="G91" i="70"/>
  <c r="I91" i="70" s="1"/>
  <c r="G90" i="70"/>
  <c r="I90" i="70" s="1"/>
  <c r="G89" i="70"/>
  <c r="I89" i="70" s="1"/>
  <c r="G88" i="70"/>
  <c r="I88" i="70" s="1"/>
  <c r="G87" i="70"/>
  <c r="I87" i="70" s="1"/>
  <c r="G86" i="70"/>
  <c r="I86" i="70" s="1"/>
  <c r="G85" i="70"/>
  <c r="I85" i="70" s="1"/>
  <c r="G84" i="70"/>
  <c r="I84" i="70" s="1"/>
  <c r="G83" i="70"/>
  <c r="I83" i="70" s="1"/>
  <c r="G82" i="70"/>
  <c r="I82" i="70" s="1"/>
  <c r="G81" i="70"/>
  <c r="I81" i="70" s="1"/>
  <c r="G80" i="70"/>
  <c r="I80" i="70" s="1"/>
  <c r="G79" i="70"/>
  <c r="I79" i="70" s="1"/>
  <c r="G78" i="70"/>
  <c r="I78" i="70" s="1"/>
  <c r="G77" i="70"/>
  <c r="I77" i="70" s="1"/>
  <c r="G76" i="70"/>
  <c r="I76" i="70" s="1"/>
  <c r="G75" i="70"/>
  <c r="I75" i="70" s="1"/>
  <c r="G74" i="70"/>
  <c r="I74" i="70" s="1"/>
  <c r="G73" i="70"/>
  <c r="I73" i="70" s="1"/>
  <c r="G72" i="70"/>
  <c r="I72" i="70" s="1"/>
  <c r="G71" i="70"/>
  <c r="I71" i="70" s="1"/>
  <c r="G70" i="70"/>
  <c r="I70" i="70" s="1"/>
  <c r="G69" i="70"/>
  <c r="I69" i="70" s="1"/>
  <c r="G68" i="70"/>
  <c r="I68" i="70" s="1"/>
  <c r="G67" i="70"/>
  <c r="I67" i="70" s="1"/>
  <c r="G66" i="70"/>
  <c r="I66" i="70" s="1"/>
  <c r="G65" i="70"/>
  <c r="I65" i="70" s="1"/>
  <c r="G64" i="70"/>
  <c r="I64" i="70" s="1"/>
  <c r="G63" i="70"/>
  <c r="I63" i="70" s="1"/>
  <c r="G62" i="70"/>
  <c r="I62" i="70" s="1"/>
  <c r="G61" i="70"/>
  <c r="I61" i="70" s="1"/>
  <c r="G60" i="70"/>
  <c r="I60" i="70" s="1"/>
  <c r="G59" i="70"/>
  <c r="I59" i="70" s="1"/>
  <c r="G58" i="70"/>
  <c r="I58" i="70" s="1"/>
  <c r="G57" i="70"/>
  <c r="I57" i="70" s="1"/>
  <c r="G56" i="70"/>
  <c r="I56" i="70" s="1"/>
  <c r="G55" i="70"/>
  <c r="I55" i="70" s="1"/>
  <c r="G54" i="70"/>
  <c r="I54" i="70" s="1"/>
  <c r="G53" i="70"/>
  <c r="I53" i="70" s="1"/>
  <c r="G52" i="70"/>
  <c r="I52" i="70" s="1"/>
  <c r="G51" i="70"/>
  <c r="I51" i="70" s="1"/>
  <c r="G50" i="70"/>
  <c r="I50" i="70" s="1"/>
  <c r="G49" i="70"/>
  <c r="I49" i="70" s="1"/>
  <c r="G48" i="70"/>
  <c r="I48" i="70" s="1"/>
  <c r="G47" i="70"/>
  <c r="I47" i="70" s="1"/>
  <c r="G46" i="70"/>
  <c r="I46" i="70" s="1"/>
  <c r="G45" i="70"/>
  <c r="I45" i="70" s="1"/>
  <c r="G44" i="70"/>
  <c r="I44" i="70" s="1"/>
  <c r="G43" i="70"/>
  <c r="I43" i="70" s="1"/>
  <c r="G42" i="70"/>
  <c r="I42" i="70" s="1"/>
  <c r="G41" i="70"/>
  <c r="I41" i="70" s="1"/>
  <c r="G40" i="70"/>
  <c r="I40" i="70" s="1"/>
  <c r="G39" i="70"/>
  <c r="I39" i="70" s="1"/>
  <c r="G38" i="70"/>
  <c r="I38" i="70" s="1"/>
  <c r="G37" i="70"/>
  <c r="I37" i="70" s="1"/>
  <c r="G36" i="70"/>
  <c r="I36" i="70" s="1"/>
  <c r="G35" i="70"/>
  <c r="I35" i="70" s="1"/>
  <c r="G34" i="70"/>
  <c r="I34" i="70" s="1"/>
  <c r="G33" i="70"/>
  <c r="I33" i="70" s="1"/>
  <c r="G32" i="70"/>
  <c r="I32" i="70" s="1"/>
  <c r="G31" i="70"/>
  <c r="I31" i="70" s="1"/>
  <c r="G30" i="70"/>
  <c r="I30" i="70" s="1"/>
  <c r="G29" i="70"/>
  <c r="I29" i="70" s="1"/>
  <c r="G28" i="70"/>
  <c r="I28" i="70" s="1"/>
  <c r="G27" i="70"/>
  <c r="I27" i="70" s="1"/>
  <c r="G26" i="70"/>
  <c r="I26" i="70" s="1"/>
  <c r="G25" i="70"/>
  <c r="I25" i="70" s="1"/>
  <c r="G24" i="70"/>
  <c r="I24" i="70" s="1"/>
  <c r="G23" i="70"/>
  <c r="I23" i="70" s="1"/>
  <c r="G22" i="70"/>
  <c r="I22" i="70" s="1"/>
  <c r="G21" i="70"/>
  <c r="I21" i="70" s="1"/>
  <c r="G20" i="70"/>
  <c r="D5" i="70"/>
  <c r="C5" i="70"/>
  <c r="B10" i="70"/>
  <c r="B7" i="70"/>
  <c r="I20" i="70" l="1"/>
  <c r="F169" i="70"/>
  <c r="O169" i="70" s="1"/>
  <c r="F105" i="70"/>
  <c r="O105" i="70" s="1"/>
  <c r="F207" i="70"/>
  <c r="O207" i="70" s="1"/>
  <c r="F199" i="70"/>
  <c r="O199" i="70" s="1"/>
  <c r="F153" i="70"/>
  <c r="O153" i="70" s="1"/>
  <c r="F223" i="70"/>
  <c r="O223" i="70" s="1"/>
  <c r="F191" i="70"/>
  <c r="O191" i="70" s="1"/>
  <c r="F137" i="70"/>
  <c r="O137" i="70" s="1"/>
  <c r="F215" i="70"/>
  <c r="O215" i="70" s="1"/>
  <c r="F183" i="70"/>
  <c r="O183" i="70" s="1"/>
  <c r="F121" i="70"/>
  <c r="O121" i="70" s="1"/>
  <c r="F229" i="70"/>
  <c r="O229" i="70" s="1"/>
  <c r="F221" i="70"/>
  <c r="O221" i="70" s="1"/>
  <c r="F213" i="70"/>
  <c r="O213" i="70" s="1"/>
  <c r="F205" i="70"/>
  <c r="O205" i="70" s="1"/>
  <c r="F197" i="70"/>
  <c r="O197" i="70" s="1"/>
  <c r="F189" i="70"/>
  <c r="O189" i="70" s="1"/>
  <c r="F181" i="70"/>
  <c r="O181" i="70" s="1"/>
  <c r="F165" i="70"/>
  <c r="O165" i="70" s="1"/>
  <c r="F149" i="70"/>
  <c r="O149" i="70" s="1"/>
  <c r="F133" i="70"/>
  <c r="O133" i="70" s="1"/>
  <c r="F117" i="70"/>
  <c r="O117" i="70" s="1"/>
  <c r="F101" i="70"/>
  <c r="O101" i="70" s="1"/>
  <c r="F231" i="70"/>
  <c r="O231" i="70" s="1"/>
  <c r="F102" i="70"/>
  <c r="O102" i="70" s="1"/>
  <c r="F106" i="70"/>
  <c r="O106" i="70" s="1"/>
  <c r="F110" i="70"/>
  <c r="O110" i="70" s="1"/>
  <c r="F114" i="70"/>
  <c r="O114" i="70" s="1"/>
  <c r="F118" i="70"/>
  <c r="O118" i="70" s="1"/>
  <c r="F122" i="70"/>
  <c r="O122" i="70" s="1"/>
  <c r="F126" i="70"/>
  <c r="O126" i="70" s="1"/>
  <c r="F130" i="70"/>
  <c r="O130" i="70" s="1"/>
  <c r="F134" i="70"/>
  <c r="O134" i="70" s="1"/>
  <c r="F138" i="70"/>
  <c r="O138" i="70" s="1"/>
  <c r="F142" i="70"/>
  <c r="O142" i="70" s="1"/>
  <c r="F146" i="70"/>
  <c r="O146" i="70" s="1"/>
  <c r="F150" i="70"/>
  <c r="O150" i="70" s="1"/>
  <c r="F154" i="70"/>
  <c r="O154" i="70" s="1"/>
  <c r="F158" i="70"/>
  <c r="O158" i="70" s="1"/>
  <c r="F162" i="70"/>
  <c r="O162" i="70" s="1"/>
  <c r="F166" i="70"/>
  <c r="O166" i="70" s="1"/>
  <c r="F170" i="70"/>
  <c r="O170" i="70" s="1"/>
  <c r="F174" i="70"/>
  <c r="O174" i="70" s="1"/>
  <c r="F178" i="70"/>
  <c r="O178" i="70" s="1"/>
  <c r="F182" i="70"/>
  <c r="O182" i="70" s="1"/>
  <c r="F186" i="70"/>
  <c r="O186" i="70" s="1"/>
  <c r="F190" i="70"/>
  <c r="O190" i="70" s="1"/>
  <c r="F194" i="70"/>
  <c r="O194" i="70" s="1"/>
  <c r="F198" i="70"/>
  <c r="O198" i="70" s="1"/>
  <c r="F202" i="70"/>
  <c r="O202" i="70" s="1"/>
  <c r="F206" i="70"/>
  <c r="O206" i="70" s="1"/>
  <c r="F210" i="70"/>
  <c r="O210" i="70" s="1"/>
  <c r="F214" i="70"/>
  <c r="O214" i="70" s="1"/>
  <c r="F218" i="70"/>
  <c r="O218" i="70" s="1"/>
  <c r="F222" i="70"/>
  <c r="O222" i="70" s="1"/>
  <c r="F226" i="70"/>
  <c r="O226" i="70" s="1"/>
  <c r="F230" i="70"/>
  <c r="O230" i="70" s="1"/>
  <c r="F103" i="70"/>
  <c r="O103" i="70" s="1"/>
  <c r="F107" i="70"/>
  <c r="O107" i="70" s="1"/>
  <c r="F111" i="70"/>
  <c r="O111" i="70" s="1"/>
  <c r="F115" i="70"/>
  <c r="O115" i="70" s="1"/>
  <c r="F119" i="70"/>
  <c r="O119" i="70" s="1"/>
  <c r="F123" i="70"/>
  <c r="O123" i="70" s="1"/>
  <c r="F127" i="70"/>
  <c r="O127" i="70" s="1"/>
  <c r="F131" i="70"/>
  <c r="O131" i="70" s="1"/>
  <c r="F135" i="70"/>
  <c r="O135" i="70" s="1"/>
  <c r="F139" i="70"/>
  <c r="O139" i="70" s="1"/>
  <c r="F143" i="70"/>
  <c r="O143" i="70" s="1"/>
  <c r="F147" i="70"/>
  <c r="O147" i="70" s="1"/>
  <c r="F151" i="70"/>
  <c r="O151" i="70" s="1"/>
  <c r="F155" i="70"/>
  <c r="O155" i="70" s="1"/>
  <c r="F159" i="70"/>
  <c r="O159" i="70" s="1"/>
  <c r="F163" i="70"/>
  <c r="O163" i="70" s="1"/>
  <c r="F167" i="70"/>
  <c r="O167" i="70" s="1"/>
  <c r="F171" i="70"/>
  <c r="O171" i="70" s="1"/>
  <c r="F175" i="70"/>
  <c r="O175" i="70" s="1"/>
  <c r="F179" i="70"/>
  <c r="O179" i="70" s="1"/>
  <c r="F104" i="70"/>
  <c r="O104" i="70" s="1"/>
  <c r="F108" i="70"/>
  <c r="O108" i="70" s="1"/>
  <c r="F112" i="70"/>
  <c r="O112" i="70" s="1"/>
  <c r="F116" i="70"/>
  <c r="O116" i="70" s="1"/>
  <c r="F120" i="70"/>
  <c r="O120" i="70" s="1"/>
  <c r="F124" i="70"/>
  <c r="O124" i="70" s="1"/>
  <c r="F128" i="70"/>
  <c r="O128" i="70" s="1"/>
  <c r="F132" i="70"/>
  <c r="O132" i="70" s="1"/>
  <c r="F136" i="70"/>
  <c r="O136" i="70" s="1"/>
  <c r="F140" i="70"/>
  <c r="O140" i="70" s="1"/>
  <c r="F144" i="70"/>
  <c r="O144" i="70" s="1"/>
  <c r="F148" i="70"/>
  <c r="O148" i="70" s="1"/>
  <c r="F152" i="70"/>
  <c r="O152" i="70" s="1"/>
  <c r="F156" i="70"/>
  <c r="O156" i="70" s="1"/>
  <c r="F160" i="70"/>
  <c r="O160" i="70" s="1"/>
  <c r="F164" i="70"/>
  <c r="O164" i="70" s="1"/>
  <c r="F168" i="70"/>
  <c r="O168" i="70" s="1"/>
  <c r="F172" i="70"/>
  <c r="O172" i="70" s="1"/>
  <c r="F176" i="70"/>
  <c r="O176" i="70" s="1"/>
  <c r="F180" i="70"/>
  <c r="O180" i="70" s="1"/>
  <c r="F184" i="70"/>
  <c r="O184" i="70" s="1"/>
  <c r="F188" i="70"/>
  <c r="O188" i="70" s="1"/>
  <c r="F192" i="70"/>
  <c r="O192" i="70" s="1"/>
  <c r="F196" i="70"/>
  <c r="O196" i="70" s="1"/>
  <c r="F200" i="70"/>
  <c r="O200" i="70" s="1"/>
  <c r="F204" i="70"/>
  <c r="O204" i="70" s="1"/>
  <c r="F208" i="70"/>
  <c r="O208" i="70" s="1"/>
  <c r="F212" i="70"/>
  <c r="O212" i="70" s="1"/>
  <c r="F216" i="70"/>
  <c r="O216" i="70" s="1"/>
  <c r="F220" i="70"/>
  <c r="O220" i="70" s="1"/>
  <c r="F224" i="70"/>
  <c r="O224" i="70" s="1"/>
  <c r="F228" i="70"/>
  <c r="O228" i="70" s="1"/>
  <c r="F227" i="70"/>
  <c r="O227" i="70" s="1"/>
  <c r="F219" i="70"/>
  <c r="O219" i="70" s="1"/>
  <c r="F211" i="70"/>
  <c r="O211" i="70" s="1"/>
  <c r="F203" i="70"/>
  <c r="O203" i="70" s="1"/>
  <c r="F195" i="70"/>
  <c r="O195" i="70" s="1"/>
  <c r="F187" i="70"/>
  <c r="O187" i="70" s="1"/>
  <c r="F177" i="70"/>
  <c r="O177" i="70" s="1"/>
  <c r="F161" i="70"/>
  <c r="O161" i="70" s="1"/>
  <c r="F145" i="70"/>
  <c r="O145" i="70" s="1"/>
  <c r="F129" i="70"/>
  <c r="O129" i="70" s="1"/>
  <c r="F113" i="70"/>
  <c r="O113" i="70" s="1"/>
  <c r="F225" i="70"/>
  <c r="O225" i="70" s="1"/>
  <c r="F217" i="70"/>
  <c r="O217" i="70" s="1"/>
  <c r="F209" i="70"/>
  <c r="O209" i="70" s="1"/>
  <c r="F201" i="70"/>
  <c r="O201" i="70" s="1"/>
  <c r="F193" i="70"/>
  <c r="O193" i="70" s="1"/>
  <c r="F185" i="70"/>
  <c r="O185" i="70" s="1"/>
  <c r="F173" i="70"/>
  <c r="O173" i="70" s="1"/>
  <c r="F157" i="70"/>
  <c r="O157" i="70" s="1"/>
  <c r="F141" i="70"/>
  <c r="O141" i="70" s="1"/>
  <c r="F125" i="70"/>
  <c r="O125" i="70" s="1"/>
  <c r="F109" i="70"/>
  <c r="O109" i="70" s="1"/>
  <c r="F232" i="70"/>
  <c r="O232" i="70" s="1"/>
  <c r="F237" i="70"/>
  <c r="O237" i="70" s="1"/>
  <c r="F233" i="70"/>
  <c r="O233" i="70" s="1"/>
  <c r="F238" i="70"/>
  <c r="O238" i="70" s="1"/>
  <c r="F234" i="70"/>
  <c r="O234" i="70" s="1"/>
  <c r="F236" i="70"/>
  <c r="O236" i="70" s="1"/>
  <c r="F235" i="70"/>
  <c r="O235" i="70" s="1"/>
  <c r="G5" i="62" l="1"/>
  <c r="G6" i="62"/>
  <c r="G15" i="62"/>
  <c r="B83" i="65" l="1"/>
  <c r="C83" i="65"/>
  <c r="D83" i="65"/>
  <c r="E83" i="65"/>
  <c r="C101" i="13"/>
  <c r="A83" i="65"/>
  <c r="D101" i="70" l="1"/>
  <c r="O101" i="13"/>
  <c r="P101" i="70" l="1"/>
  <c r="G10" i="62" l="1"/>
  <c r="V15" i="21"/>
  <c r="V16" i="21"/>
  <c r="V14" i="21" l="1"/>
  <c r="F16" i="62"/>
  <c r="F5" i="62"/>
  <c r="F6" i="62"/>
  <c r="F15" i="62"/>
  <c r="AC107" i="9" l="1"/>
  <c r="AD107" i="9" s="1"/>
  <c r="AC108" i="9"/>
  <c r="AD108" i="9" s="1"/>
  <c r="N106" i="9"/>
  <c r="N107" i="9"/>
  <c r="N108" i="9"/>
  <c r="I94" i="9" l="1"/>
  <c r="I95" i="9"/>
  <c r="I96" i="9"/>
  <c r="I97" i="9"/>
  <c r="I98" i="9"/>
  <c r="I99" i="9"/>
  <c r="I100" i="9"/>
  <c r="I101" i="9"/>
  <c r="I102" i="9"/>
  <c r="I103" i="9"/>
  <c r="I104" i="9"/>
  <c r="I105" i="9"/>
  <c r="I106" i="9"/>
  <c r="I107" i="9"/>
  <c r="I108" i="9"/>
  <c r="AC106" i="9"/>
  <c r="AD106" i="9" s="1"/>
  <c r="A1464" i="65"/>
  <c r="A1465" i="65"/>
  <c r="A1466" i="65"/>
  <c r="A1467" i="65"/>
  <c r="B1462" i="65"/>
  <c r="D1462" i="65"/>
  <c r="E1462" i="65"/>
  <c r="B1463" i="65"/>
  <c r="D1463" i="65"/>
  <c r="E1463" i="65"/>
  <c r="B1464" i="65"/>
  <c r="D1464" i="65"/>
  <c r="E1464" i="65"/>
  <c r="B1465" i="65"/>
  <c r="D1465" i="65"/>
  <c r="E1465" i="65"/>
  <c r="B1466" i="65"/>
  <c r="D1466" i="65"/>
  <c r="E1466" i="65"/>
  <c r="AC93" i="9"/>
  <c r="AD93" i="9" s="1"/>
  <c r="AC94" i="9"/>
  <c r="AD94" i="9" s="1"/>
  <c r="AC95" i="9"/>
  <c r="AD95" i="9" s="1"/>
  <c r="AC96" i="9"/>
  <c r="AD96" i="9" s="1"/>
  <c r="AC97" i="9"/>
  <c r="AD97" i="9" s="1"/>
  <c r="AC98" i="9"/>
  <c r="AD98" i="9" s="1"/>
  <c r="AC99" i="9"/>
  <c r="AD99" i="9" s="1"/>
  <c r="AC100" i="9"/>
  <c r="AD100" i="9" s="1"/>
  <c r="AC101" i="9"/>
  <c r="AD101" i="9" s="1"/>
  <c r="AC102" i="9"/>
  <c r="AD102" i="9" s="1"/>
  <c r="AC103" i="9"/>
  <c r="AD103" i="9" s="1"/>
  <c r="AC104" i="9"/>
  <c r="AD104" i="9" s="1"/>
  <c r="AC105" i="9"/>
  <c r="AD105" i="9" s="1"/>
  <c r="I93" i="9"/>
  <c r="N93" i="9"/>
  <c r="N94" i="9"/>
  <c r="N95" i="9"/>
  <c r="N96" i="9"/>
  <c r="N97" i="9"/>
  <c r="N98" i="9"/>
  <c r="N99" i="9"/>
  <c r="N100" i="9"/>
  <c r="N101" i="9"/>
  <c r="N102" i="9"/>
  <c r="N103" i="9"/>
  <c r="N104" i="9"/>
  <c r="N105" i="9"/>
  <c r="E93" i="9"/>
  <c r="E94" i="9"/>
  <c r="E95" i="9"/>
  <c r="E96" i="9"/>
  <c r="E97" i="9"/>
  <c r="A1462" i="65"/>
  <c r="A1463" i="65"/>
  <c r="D92" i="9"/>
  <c r="D93" i="9"/>
  <c r="D94" i="9"/>
  <c r="D95" i="9"/>
  <c r="D96" i="9"/>
  <c r="D97" i="9"/>
  <c r="D98" i="9"/>
  <c r="D99" i="9"/>
  <c r="D100" i="9"/>
  <c r="D101" i="9"/>
  <c r="D102" i="9"/>
  <c r="D103" i="9"/>
  <c r="D104" i="9"/>
  <c r="D105" i="9"/>
  <c r="P105" i="11" l="1"/>
  <c r="O105" i="10"/>
  <c r="P101" i="11"/>
  <c r="O101" i="10"/>
  <c r="P97" i="11"/>
  <c r="O97" i="10"/>
  <c r="P108" i="11"/>
  <c r="O108" i="10"/>
  <c r="P104" i="11"/>
  <c r="O104" i="10"/>
  <c r="P100" i="11"/>
  <c r="O100" i="10"/>
  <c r="P96" i="11"/>
  <c r="O96" i="10"/>
  <c r="P107" i="11"/>
  <c r="O107" i="10"/>
  <c r="P103" i="11"/>
  <c r="O103" i="10"/>
  <c r="P99" i="11"/>
  <c r="O99" i="10"/>
  <c r="P95" i="11"/>
  <c r="O95" i="10"/>
  <c r="P93" i="11"/>
  <c r="O93" i="10"/>
  <c r="P106" i="11"/>
  <c r="O106" i="10"/>
  <c r="P102" i="11"/>
  <c r="O102" i="10"/>
  <c r="P98" i="11"/>
  <c r="O98" i="10"/>
  <c r="P94" i="11"/>
  <c r="O94" i="10"/>
  <c r="AC70" i="9"/>
  <c r="AD70" i="9" s="1"/>
  <c r="AC71" i="9"/>
  <c r="AD71" i="9" s="1"/>
  <c r="AC72" i="9"/>
  <c r="AD72" i="9" s="1"/>
  <c r="AC73" i="9"/>
  <c r="AD73" i="9" s="1"/>
  <c r="AC74" i="9"/>
  <c r="AD74" i="9" s="1"/>
  <c r="AC75" i="9"/>
  <c r="AD75" i="9" s="1"/>
  <c r="AC76" i="9"/>
  <c r="AD76" i="9" s="1"/>
  <c r="AC78" i="9"/>
  <c r="AD78" i="9" s="1"/>
  <c r="AC79" i="9"/>
  <c r="AD79" i="9" s="1"/>
  <c r="AC80" i="9"/>
  <c r="AD80" i="9" s="1"/>
  <c r="AC82" i="9"/>
  <c r="AD82" i="9" s="1"/>
  <c r="AC83" i="9"/>
  <c r="AD83" i="9" s="1"/>
  <c r="AC84" i="9"/>
  <c r="AD84" i="9" s="1"/>
  <c r="AC85" i="9"/>
  <c r="AD85" i="9" s="1"/>
  <c r="AC86" i="9"/>
  <c r="AD86" i="9" s="1"/>
  <c r="AC87" i="9"/>
  <c r="AD87" i="9" s="1"/>
  <c r="AC88" i="9"/>
  <c r="AD88" i="9" s="1"/>
  <c r="AC89" i="9"/>
  <c r="AD89" i="9" s="1"/>
  <c r="AC90" i="9"/>
  <c r="AD90" i="9" s="1"/>
  <c r="AC91" i="9"/>
  <c r="AD91" i="9" s="1"/>
  <c r="N92" i="9"/>
  <c r="I92" i="9"/>
  <c r="N81" i="9"/>
  <c r="I81" i="9"/>
  <c r="F14" i="62"/>
  <c r="E92" i="9"/>
  <c r="P81" i="11" l="1"/>
  <c r="O81" i="10"/>
  <c r="P92" i="11"/>
  <c r="O92" i="10"/>
  <c r="AC92" i="9"/>
  <c r="AD92" i="9" s="1"/>
  <c r="AC81" i="9"/>
  <c r="AD81" i="9" s="1"/>
  <c r="I91" i="9" l="1"/>
  <c r="I90" i="9"/>
  <c r="I89" i="9"/>
  <c r="I88" i="9"/>
  <c r="I87" i="9"/>
  <c r="I86" i="9"/>
  <c r="I85" i="9"/>
  <c r="I84" i="9"/>
  <c r="I83" i="9"/>
  <c r="I82" i="9"/>
  <c r="E86" i="9"/>
  <c r="E87" i="9"/>
  <c r="E88" i="9"/>
  <c r="E89" i="9"/>
  <c r="E90" i="9"/>
  <c r="E91" i="9"/>
  <c r="E85" i="9"/>
  <c r="E84" i="9"/>
  <c r="E81" i="9"/>
  <c r="E82" i="9"/>
  <c r="E83" i="9"/>
  <c r="P82" i="11" l="1"/>
  <c r="O82" i="10"/>
  <c r="P86" i="11"/>
  <c r="O86" i="10"/>
  <c r="P90" i="11"/>
  <c r="O90" i="10"/>
  <c r="P83" i="11"/>
  <c r="O83" i="10"/>
  <c r="P87" i="11"/>
  <c r="O87" i="10"/>
  <c r="P91" i="11"/>
  <c r="O91" i="10"/>
  <c r="P84" i="11"/>
  <c r="O84" i="10"/>
  <c r="P88" i="11"/>
  <c r="O88" i="10"/>
  <c r="P85" i="11"/>
  <c r="O85" i="10"/>
  <c r="P89" i="11"/>
  <c r="O89" i="10"/>
  <c r="N80" i="9" l="1"/>
  <c r="I80" i="9"/>
  <c r="E80" i="9"/>
  <c r="N79" i="9"/>
  <c r="I79" i="9"/>
  <c r="E79" i="9"/>
  <c r="N78" i="9"/>
  <c r="I78" i="9"/>
  <c r="E78" i="9"/>
  <c r="P78" i="11" l="1"/>
  <c r="O78" i="10"/>
  <c r="P79" i="11"/>
  <c r="O79" i="10"/>
  <c r="P80" i="11"/>
  <c r="O80" i="10"/>
  <c r="I69" i="9"/>
  <c r="D167" i="23"/>
  <c r="D168" i="23"/>
  <c r="D169" i="23"/>
  <c r="D170" i="23"/>
  <c r="D171" i="23"/>
  <c r="D172" i="23"/>
  <c r="D173" i="23"/>
  <c r="D174" i="23"/>
  <c r="D175" i="23"/>
  <c r="D176" i="23"/>
  <c r="D177" i="23"/>
  <c r="D178" i="23"/>
  <c r="D179" i="23"/>
  <c r="D180" i="23"/>
  <c r="D181" i="23"/>
  <c r="D182" i="23"/>
  <c r="D183" i="23"/>
  <c r="D184" i="23"/>
  <c r="D185" i="23"/>
  <c r="D186" i="23"/>
  <c r="D187" i="23"/>
  <c r="D188" i="23"/>
  <c r="D189" i="23"/>
  <c r="D190" i="23"/>
  <c r="D191" i="23"/>
  <c r="D192" i="23"/>
  <c r="D193" i="23"/>
  <c r="D194" i="23"/>
  <c r="D195" i="23"/>
  <c r="D196" i="23"/>
  <c r="D197" i="23"/>
  <c r="D198" i="23"/>
  <c r="D199" i="23"/>
  <c r="D200" i="23"/>
  <c r="D201" i="23"/>
  <c r="D202" i="23"/>
  <c r="D203" i="23"/>
  <c r="D204" i="23"/>
  <c r="D205" i="23"/>
  <c r="D206" i="23"/>
  <c r="D207" i="23"/>
  <c r="D208" i="23"/>
  <c r="D209" i="23"/>
  <c r="D210" i="23"/>
  <c r="D211" i="23"/>
  <c r="D212" i="23"/>
  <c r="D213" i="23"/>
  <c r="D214" i="23"/>
  <c r="D215" i="23"/>
  <c r="D216" i="23"/>
  <c r="D217" i="23"/>
  <c r="D218" i="23"/>
  <c r="D219" i="23"/>
  <c r="D220" i="23"/>
  <c r="D221" i="23"/>
  <c r="D222" i="23"/>
  <c r="D223" i="23"/>
  <c r="D224" i="23"/>
  <c r="D225" i="23"/>
  <c r="D226" i="23"/>
  <c r="D227" i="23"/>
  <c r="D228" i="23"/>
  <c r="D229" i="23"/>
  <c r="D230" i="23"/>
  <c r="D231" i="23"/>
  <c r="D232" i="23"/>
  <c r="D233" i="23"/>
  <c r="D234" i="23"/>
  <c r="D235" i="23"/>
  <c r="D236" i="23"/>
  <c r="D237" i="23"/>
  <c r="D238" i="23"/>
  <c r="D239" i="23"/>
  <c r="D240" i="23"/>
  <c r="D241" i="23"/>
  <c r="D242" i="23"/>
  <c r="D243" i="23"/>
  <c r="D244" i="23"/>
  <c r="D245" i="23"/>
  <c r="D246" i="23"/>
  <c r="D247" i="23"/>
  <c r="D248" i="23"/>
  <c r="D249" i="23"/>
  <c r="D250" i="23"/>
  <c r="D251" i="23"/>
  <c r="D252" i="23"/>
  <c r="D253" i="23"/>
  <c r="D254" i="23"/>
  <c r="D255" i="23"/>
  <c r="D256" i="23"/>
  <c r="D257" i="23"/>
  <c r="D258" i="23"/>
  <c r="D259" i="23"/>
  <c r="D260" i="23"/>
  <c r="D261" i="23"/>
  <c r="D262" i="23"/>
  <c r="D263" i="23"/>
  <c r="D264" i="23"/>
  <c r="D265" i="23"/>
  <c r="D266" i="23"/>
  <c r="D267" i="23"/>
  <c r="D268" i="23"/>
  <c r="D269" i="23"/>
  <c r="D270" i="23"/>
  <c r="D271" i="23"/>
  <c r="D272" i="23"/>
  <c r="D273" i="23"/>
  <c r="D274" i="23"/>
  <c r="D275" i="23"/>
  <c r="D276" i="23"/>
  <c r="D277" i="23"/>
  <c r="D278" i="23"/>
  <c r="D279" i="23"/>
  <c r="D280" i="23"/>
  <c r="D281" i="23"/>
  <c r="D282" i="23"/>
  <c r="D283" i="23"/>
  <c r="D284" i="23"/>
  <c r="D285" i="23"/>
  <c r="D286" i="23"/>
  <c r="D287" i="23"/>
  <c r="D288" i="23"/>
  <c r="D289" i="23"/>
  <c r="D290" i="23"/>
  <c r="D291" i="23"/>
  <c r="D292" i="23"/>
  <c r="D293" i="23"/>
  <c r="D294" i="23"/>
  <c r="D295" i="23"/>
  <c r="D296" i="23"/>
  <c r="D297" i="23"/>
  <c r="D298" i="23"/>
  <c r="D299" i="23"/>
  <c r="D300" i="23"/>
  <c r="D301" i="23"/>
  <c r="D302" i="23"/>
  <c r="D303" i="23"/>
  <c r="D304" i="23"/>
  <c r="D305" i="23"/>
  <c r="D306" i="23"/>
  <c r="D307" i="23"/>
  <c r="D308" i="23"/>
  <c r="D309" i="23"/>
  <c r="D310" i="23"/>
  <c r="D311" i="23"/>
  <c r="D312" i="23"/>
  <c r="D313" i="23"/>
  <c r="D314" i="23"/>
  <c r="D315" i="23"/>
  <c r="D316" i="23"/>
  <c r="D317" i="23"/>
  <c r="D318" i="23"/>
  <c r="D319" i="23"/>
  <c r="D320" i="23"/>
  <c r="D321" i="23"/>
  <c r="D322" i="23"/>
  <c r="D323" i="23"/>
  <c r="D324" i="23"/>
  <c r="D325" i="23"/>
  <c r="D326" i="23"/>
  <c r="D327" i="23"/>
  <c r="D328" i="23"/>
  <c r="D329" i="23"/>
  <c r="D330" i="23"/>
  <c r="D331" i="23"/>
  <c r="D332" i="23"/>
  <c r="D333" i="23"/>
  <c r="D334" i="23"/>
  <c r="D335" i="23"/>
  <c r="D336" i="23"/>
  <c r="D337" i="23"/>
  <c r="D338" i="23"/>
  <c r="D339" i="23"/>
  <c r="D340" i="23"/>
  <c r="D341" i="23"/>
  <c r="D342" i="23"/>
  <c r="D343" i="23"/>
  <c r="D344" i="23"/>
  <c r="D345" i="23"/>
  <c r="D346" i="23"/>
  <c r="D347" i="23"/>
  <c r="D348" i="23"/>
  <c r="D349" i="23"/>
  <c r="D350" i="23"/>
  <c r="D351" i="23"/>
  <c r="D352" i="23"/>
  <c r="D353" i="23"/>
  <c r="D354" i="23"/>
  <c r="D355" i="23"/>
  <c r="D356" i="23"/>
  <c r="D357" i="23"/>
  <c r="D358" i="23"/>
  <c r="D359" i="23"/>
  <c r="D360" i="23"/>
  <c r="D361" i="23"/>
  <c r="D362" i="23"/>
  <c r="D363" i="23"/>
  <c r="D364" i="23"/>
  <c r="D365" i="23"/>
  <c r="D366" i="23"/>
  <c r="D367" i="23"/>
  <c r="D368" i="23"/>
  <c r="D369" i="23"/>
  <c r="D370" i="23"/>
  <c r="D371" i="23"/>
  <c r="D372" i="23"/>
  <c r="D373" i="23"/>
  <c r="D374" i="23"/>
  <c r="D375" i="23"/>
  <c r="D376" i="23"/>
  <c r="D377" i="23"/>
  <c r="D378" i="23"/>
  <c r="D379" i="23"/>
  <c r="D380" i="23"/>
  <c r="D381" i="23"/>
  <c r="D382" i="23"/>
  <c r="D383" i="23"/>
  <c r="D384" i="23"/>
  <c r="D385" i="23"/>
  <c r="D386" i="23"/>
  <c r="D387" i="23"/>
  <c r="D388" i="23"/>
  <c r="D389" i="23"/>
  <c r="D390" i="23"/>
  <c r="D391" i="23"/>
  <c r="D392" i="23"/>
  <c r="D393" i="23"/>
  <c r="D394" i="23"/>
  <c r="D395" i="23"/>
  <c r="D396" i="23"/>
  <c r="D397" i="23"/>
  <c r="D398" i="23"/>
  <c r="P69" i="11" l="1"/>
  <c r="O69" i="10"/>
  <c r="F22" i="22" l="1"/>
  <c r="F23" i="22"/>
  <c r="F24" i="22"/>
  <c r="F25" i="22"/>
  <c r="F26" i="22"/>
  <c r="F27" i="22"/>
  <c r="F28" i="22"/>
  <c r="F29" i="22"/>
  <c r="F30" i="22"/>
  <c r="F31" i="22"/>
  <c r="F32" i="22"/>
  <c r="F33" i="22"/>
  <c r="F34" i="22"/>
  <c r="F35" i="22"/>
  <c r="F36" i="22"/>
  <c r="F37" i="22"/>
  <c r="F38" i="22"/>
  <c r="F39" i="22"/>
  <c r="F40" i="22"/>
  <c r="F41" i="22"/>
  <c r="F42" i="22"/>
  <c r="F43" i="22"/>
  <c r="F44" i="22"/>
  <c r="F45" i="22"/>
  <c r="F46" i="22"/>
  <c r="F47" i="22"/>
  <c r="F48" i="22"/>
  <c r="F49" i="22"/>
  <c r="F50" i="22"/>
  <c r="F51" i="22"/>
  <c r="F52" i="22"/>
  <c r="F53" i="22"/>
  <c r="F54" i="22"/>
  <c r="F55" i="22"/>
  <c r="F56" i="22"/>
  <c r="F57" i="22"/>
  <c r="F58" i="22"/>
  <c r="F59" i="22"/>
  <c r="F60" i="22"/>
  <c r="F61" i="22"/>
  <c r="F62" i="22"/>
  <c r="F63" i="22"/>
  <c r="F64" i="22"/>
  <c r="F65" i="22"/>
  <c r="F66" i="22"/>
  <c r="F67" i="22"/>
  <c r="F68" i="22"/>
  <c r="F69" i="22"/>
  <c r="F70" i="22"/>
  <c r="F71" i="22"/>
  <c r="F72" i="22"/>
  <c r="F73" i="22"/>
  <c r="F74" i="22"/>
  <c r="F75" i="22"/>
  <c r="F76" i="22"/>
  <c r="F77" i="22"/>
  <c r="F78" i="22"/>
  <c r="F79" i="22"/>
  <c r="F80" i="22"/>
  <c r="F81" i="22"/>
  <c r="F82" i="22"/>
  <c r="F83" i="22"/>
  <c r="F84" i="22"/>
  <c r="F85" i="22"/>
  <c r="F86" i="22"/>
  <c r="F87" i="22"/>
  <c r="F88" i="22"/>
  <c r="F89" i="22"/>
  <c r="F90" i="22"/>
  <c r="F91" i="22"/>
  <c r="F92" i="22"/>
  <c r="F93" i="22"/>
  <c r="F94" i="22"/>
  <c r="F95" i="22"/>
  <c r="F96" i="22"/>
  <c r="F97" i="22"/>
  <c r="F98" i="22"/>
  <c r="F99" i="22"/>
  <c r="F100" i="22"/>
  <c r="F101" i="22"/>
  <c r="F102" i="22"/>
  <c r="F103" i="22"/>
  <c r="F104" i="22"/>
  <c r="F105" i="22"/>
  <c r="F106" i="22"/>
  <c r="F107" i="22"/>
  <c r="F108" i="22"/>
  <c r="F109" i="22"/>
  <c r="F110" i="22"/>
  <c r="F111" i="22"/>
  <c r="F112" i="22"/>
  <c r="F113" i="22"/>
  <c r="F114" i="22"/>
  <c r="F115" i="22"/>
  <c r="F116" i="22"/>
  <c r="F117" i="22"/>
  <c r="F118" i="22"/>
  <c r="F119" i="22"/>
  <c r="F120" i="22"/>
  <c r="F121" i="22"/>
  <c r="F122" i="22"/>
  <c r="F123" i="22"/>
  <c r="F124" i="22"/>
  <c r="F125" i="22"/>
  <c r="F126" i="22"/>
  <c r="F127" i="22"/>
  <c r="F128" i="22"/>
  <c r="F129" i="22"/>
  <c r="F130" i="22"/>
  <c r="F131" i="22"/>
  <c r="F132" i="22"/>
  <c r="F133" i="22"/>
  <c r="F134" i="22"/>
  <c r="F135" i="22"/>
  <c r="F136" i="22"/>
  <c r="F137" i="22"/>
  <c r="F138" i="22"/>
  <c r="F139" i="22"/>
  <c r="F140" i="22"/>
  <c r="F141" i="22"/>
  <c r="F142" i="22"/>
  <c r="F143" i="22"/>
  <c r="F144" i="22"/>
  <c r="F145" i="22"/>
  <c r="F146" i="22"/>
  <c r="F147" i="22"/>
  <c r="F148" i="22"/>
  <c r="F149" i="22"/>
  <c r="F150" i="22"/>
  <c r="F151" i="22"/>
  <c r="F152" i="22"/>
  <c r="F153" i="22"/>
  <c r="F154" i="22"/>
  <c r="F155" i="22"/>
  <c r="F156" i="22"/>
  <c r="F157" i="22"/>
  <c r="F158" i="22"/>
  <c r="F159" i="22"/>
  <c r="F160" i="22"/>
  <c r="F161" i="22"/>
  <c r="F162" i="22"/>
  <c r="F163" i="22"/>
  <c r="F164" i="22"/>
  <c r="F165" i="22"/>
  <c r="F166" i="22"/>
  <c r="F167" i="22"/>
  <c r="F168" i="22"/>
  <c r="F169" i="22"/>
  <c r="F170" i="22"/>
  <c r="F171" i="22"/>
  <c r="F172" i="22"/>
  <c r="F173" i="22"/>
  <c r="F174" i="22"/>
  <c r="F175" i="22"/>
  <c r="F176" i="22"/>
  <c r="F177" i="22"/>
  <c r="F178" i="22"/>
  <c r="F179" i="22"/>
  <c r="F180" i="22"/>
  <c r="F181" i="22"/>
  <c r="F182" i="22"/>
  <c r="F183" i="22"/>
  <c r="F184" i="22"/>
  <c r="F185" i="22"/>
  <c r="F186" i="22"/>
  <c r="F187" i="22"/>
  <c r="F188" i="22"/>
  <c r="F189" i="22"/>
  <c r="F190" i="22"/>
  <c r="F191" i="22"/>
  <c r="F192" i="22"/>
  <c r="F193" i="22"/>
  <c r="F194" i="22"/>
  <c r="F195" i="22"/>
  <c r="F196" i="22"/>
  <c r="F197" i="22"/>
  <c r="F198" i="22"/>
  <c r="F199" i="22"/>
  <c r="F200" i="22"/>
  <c r="F201" i="22"/>
  <c r="F202" i="22"/>
  <c r="F203" i="22"/>
  <c r="F204" i="22"/>
  <c r="F205" i="22"/>
  <c r="F206" i="22"/>
  <c r="F207" i="22"/>
  <c r="F208" i="22"/>
  <c r="F209" i="22"/>
  <c r="F210" i="22"/>
  <c r="F211" i="22"/>
  <c r="F212" i="22"/>
  <c r="F213" i="22"/>
  <c r="F214" i="22"/>
  <c r="F215" i="22"/>
  <c r="F216" i="22"/>
  <c r="F217" i="22"/>
  <c r="F218" i="22"/>
  <c r="F219" i="22"/>
  <c r="F220" i="22"/>
  <c r="F221" i="22"/>
  <c r="F222" i="22"/>
  <c r="F223" i="22"/>
  <c r="F224" i="22"/>
  <c r="F225" i="22"/>
  <c r="F226" i="22"/>
  <c r="F227" i="22"/>
  <c r="F228" i="22"/>
  <c r="F229" i="22"/>
  <c r="F230" i="22"/>
  <c r="F231" i="22"/>
  <c r="F232" i="22"/>
  <c r="F233" i="22"/>
  <c r="F234" i="22"/>
  <c r="F235" i="22"/>
  <c r="F236" i="22"/>
  <c r="F237" i="22"/>
  <c r="F238" i="22"/>
  <c r="F239" i="22"/>
  <c r="F240" i="22"/>
  <c r="F241" i="22"/>
  <c r="F242" i="22"/>
  <c r="F243" i="22"/>
  <c r="F244" i="22"/>
  <c r="F245" i="22"/>
  <c r="F246" i="22"/>
  <c r="F247" i="22"/>
  <c r="F248" i="22"/>
  <c r="F249" i="22"/>
  <c r="F250" i="22"/>
  <c r="F251" i="22"/>
  <c r="F252" i="22"/>
  <c r="F253" i="22"/>
  <c r="F254" i="22"/>
  <c r="F255" i="22"/>
  <c r="F256" i="22"/>
  <c r="F257" i="22"/>
  <c r="F258" i="22"/>
  <c r="F259" i="22"/>
  <c r="F260" i="22"/>
  <c r="F261" i="22"/>
  <c r="F262" i="22"/>
  <c r="F263" i="22"/>
  <c r="F264" i="22"/>
  <c r="F265" i="22"/>
  <c r="F266" i="22"/>
  <c r="F267" i="22"/>
  <c r="F268" i="22"/>
  <c r="F269" i="22"/>
  <c r="F270" i="22"/>
  <c r="F271" i="22"/>
  <c r="F272" i="22"/>
  <c r="F273" i="22"/>
  <c r="F274" i="22"/>
  <c r="F275" i="22"/>
  <c r="F276" i="22"/>
  <c r="F277" i="22"/>
  <c r="F278" i="22"/>
  <c r="F279" i="22"/>
  <c r="F280" i="22"/>
  <c r="F281" i="22"/>
  <c r="F282" i="22"/>
  <c r="F283" i="22"/>
  <c r="F284" i="22"/>
  <c r="F285" i="22"/>
  <c r="F286" i="22"/>
  <c r="F287" i="22"/>
  <c r="F288" i="22"/>
  <c r="F289" i="22"/>
  <c r="F290" i="22"/>
  <c r="F291" i="22"/>
  <c r="F292" i="22"/>
  <c r="F293" i="22"/>
  <c r="F294" i="22"/>
  <c r="F295" i="22"/>
  <c r="F296" i="22"/>
  <c r="F297" i="22"/>
  <c r="F298" i="22"/>
  <c r="F299" i="22"/>
  <c r="F300" i="22"/>
  <c r="F301" i="22"/>
  <c r="F302" i="22"/>
  <c r="F303" i="22"/>
  <c r="F304" i="22"/>
  <c r="F305" i="22"/>
  <c r="F306" i="22"/>
  <c r="F307" i="22"/>
  <c r="F308" i="22"/>
  <c r="F309" i="22"/>
  <c r="F310" i="22"/>
  <c r="F311" i="22"/>
  <c r="F312" i="22"/>
  <c r="F313" i="22"/>
  <c r="F314" i="22"/>
  <c r="F315" i="22"/>
  <c r="F316" i="22"/>
  <c r="F317" i="22"/>
  <c r="F318" i="22"/>
  <c r="F319" i="22"/>
  <c r="F320" i="22"/>
  <c r="F321" i="22"/>
  <c r="F322" i="22"/>
  <c r="F323" i="22"/>
  <c r="F324" i="22"/>
  <c r="F325" i="22"/>
  <c r="F326" i="22"/>
  <c r="F327" i="22"/>
  <c r="F328" i="22"/>
  <c r="F329" i="22"/>
  <c r="F330" i="22"/>
  <c r="F331" i="22"/>
  <c r="F332" i="22"/>
  <c r="F333" i="22"/>
  <c r="F334" i="22"/>
  <c r="F335" i="22"/>
  <c r="F336" i="22"/>
  <c r="F337" i="22"/>
  <c r="F338" i="22"/>
  <c r="F339" i="22"/>
  <c r="F340" i="22"/>
  <c r="F341" i="22"/>
  <c r="F342" i="22"/>
  <c r="F343" i="22"/>
  <c r="F344" i="22"/>
  <c r="F345" i="22"/>
  <c r="F346" i="22"/>
  <c r="F347" i="22"/>
  <c r="F348" i="22"/>
  <c r="F349" i="22"/>
  <c r="F350" i="22"/>
  <c r="F351" i="22"/>
  <c r="F352" i="22"/>
  <c r="F353" i="22"/>
  <c r="F354" i="22"/>
  <c r="F355" i="22"/>
  <c r="F356" i="22"/>
  <c r="F357" i="22"/>
  <c r="F358" i="22"/>
  <c r="F359" i="22"/>
  <c r="F360" i="22"/>
  <c r="F361" i="22"/>
  <c r="F362" i="22"/>
  <c r="F363" i="22"/>
  <c r="F364" i="22"/>
  <c r="F365" i="22"/>
  <c r="F366" i="22"/>
  <c r="F367" i="22"/>
  <c r="F368" i="22"/>
  <c r="F369" i="22"/>
  <c r="F370" i="22"/>
  <c r="F371" i="22"/>
  <c r="F372" i="22"/>
  <c r="F373" i="22"/>
  <c r="F374" i="22"/>
  <c r="F375" i="22"/>
  <c r="F376" i="22"/>
  <c r="F377" i="22"/>
  <c r="F378" i="22"/>
  <c r="F379" i="22"/>
  <c r="F380" i="22"/>
  <c r="F381" i="22"/>
  <c r="F382" i="22"/>
  <c r="F383" i="22"/>
  <c r="F384" i="22"/>
  <c r="F385" i="22"/>
  <c r="F386" i="22"/>
  <c r="F387" i="22"/>
  <c r="F388" i="22"/>
  <c r="F389" i="22"/>
  <c r="F390" i="22"/>
  <c r="F391" i="22"/>
  <c r="F392" i="22"/>
  <c r="F393" i="22"/>
  <c r="F394" i="22"/>
  <c r="F395" i="22"/>
  <c r="F396" i="22"/>
  <c r="F397" i="22"/>
  <c r="F398" i="22"/>
  <c r="I22" i="48" l="1"/>
  <c r="I23" i="48"/>
  <c r="I24" i="48"/>
  <c r="I25" i="48"/>
  <c r="I26" i="48"/>
  <c r="I27" i="48"/>
  <c r="I28" i="48"/>
  <c r="I29" i="48"/>
  <c r="I30" i="48"/>
  <c r="I31" i="48"/>
  <c r="I32" i="48"/>
  <c r="I33" i="48"/>
  <c r="I34" i="48"/>
  <c r="I35" i="48"/>
  <c r="I36" i="48"/>
  <c r="I37" i="48"/>
  <c r="I38" i="48"/>
  <c r="I39" i="48"/>
  <c r="I40" i="48"/>
  <c r="I41" i="48"/>
  <c r="I42" i="48"/>
  <c r="I43" i="48"/>
  <c r="I44" i="48"/>
  <c r="I45" i="48"/>
  <c r="I46" i="48"/>
  <c r="I47" i="48"/>
  <c r="I48" i="48"/>
  <c r="I49" i="48"/>
  <c r="I50" i="48"/>
  <c r="I51" i="48"/>
  <c r="I52" i="48"/>
  <c r="I53" i="48"/>
  <c r="I54" i="48"/>
  <c r="I55" i="48"/>
  <c r="I56" i="48"/>
  <c r="I57" i="48"/>
  <c r="I58" i="48"/>
  <c r="I59" i="48"/>
  <c r="I60" i="48"/>
  <c r="I61" i="48"/>
  <c r="I62" i="48"/>
  <c r="I63" i="48"/>
  <c r="I64" i="48"/>
  <c r="I65" i="48"/>
  <c r="I66" i="48"/>
  <c r="I67" i="48"/>
  <c r="I68" i="48"/>
  <c r="I69" i="48"/>
  <c r="I70" i="48"/>
  <c r="I71" i="48"/>
  <c r="I72" i="48"/>
  <c r="I73" i="48"/>
  <c r="I74" i="48"/>
  <c r="I75" i="48"/>
  <c r="I76" i="48"/>
  <c r="I77" i="48"/>
  <c r="I78" i="48"/>
  <c r="I79" i="48"/>
  <c r="I80" i="48"/>
  <c r="I81" i="48"/>
  <c r="I82" i="48"/>
  <c r="I83" i="48"/>
  <c r="I84" i="48"/>
  <c r="I85" i="48"/>
  <c r="I86" i="48"/>
  <c r="I87" i="48"/>
  <c r="I88" i="48"/>
  <c r="I89" i="48"/>
  <c r="I90" i="48"/>
  <c r="I91" i="48"/>
  <c r="I92" i="48"/>
  <c r="I93" i="48"/>
  <c r="I94" i="48"/>
  <c r="I95" i="48"/>
  <c r="I96" i="48"/>
  <c r="I97" i="48"/>
  <c r="I98" i="48"/>
  <c r="I99" i="48"/>
  <c r="I100" i="48"/>
  <c r="I101" i="48"/>
  <c r="I102" i="48"/>
  <c r="I103" i="48"/>
  <c r="I104" i="48"/>
  <c r="I105" i="48"/>
  <c r="I106" i="48"/>
  <c r="I107" i="48"/>
  <c r="I108" i="48"/>
  <c r="I109" i="48"/>
  <c r="I110" i="48"/>
  <c r="I111" i="48"/>
  <c r="I112" i="48"/>
  <c r="I113" i="48"/>
  <c r="I114" i="48"/>
  <c r="I115" i="48"/>
  <c r="I116" i="48"/>
  <c r="I117" i="48"/>
  <c r="I118" i="48"/>
  <c r="I119" i="48"/>
  <c r="I120" i="48"/>
  <c r="I121" i="48"/>
  <c r="I122" i="48"/>
  <c r="I123" i="48"/>
  <c r="I124" i="48"/>
  <c r="I125" i="48"/>
  <c r="I126" i="48"/>
  <c r="I127" i="48"/>
  <c r="I128" i="48"/>
  <c r="I129" i="48"/>
  <c r="I130" i="48"/>
  <c r="I131" i="48"/>
  <c r="I132" i="48"/>
  <c r="I133" i="48"/>
  <c r="I134" i="48"/>
  <c r="I135" i="48"/>
  <c r="I136" i="48"/>
  <c r="I137" i="48"/>
  <c r="I138" i="48"/>
  <c r="I139" i="48"/>
  <c r="I140" i="48"/>
  <c r="I141" i="48"/>
  <c r="I142" i="48"/>
  <c r="I143" i="48"/>
  <c r="I144" i="48"/>
  <c r="I145" i="48"/>
  <c r="I146" i="48"/>
  <c r="I147" i="48"/>
  <c r="I148" i="48"/>
  <c r="I149" i="48"/>
  <c r="I150" i="48"/>
  <c r="I151" i="48"/>
  <c r="I152" i="48"/>
  <c r="I153" i="48"/>
  <c r="I154" i="48"/>
  <c r="I155" i="48"/>
  <c r="I156" i="48"/>
  <c r="I157" i="48"/>
  <c r="I158" i="48"/>
  <c r="I159" i="48"/>
  <c r="I160" i="48"/>
  <c r="I161" i="48"/>
  <c r="I162" i="48"/>
  <c r="I163" i="48"/>
  <c r="I164" i="48"/>
  <c r="I165" i="48"/>
  <c r="I166" i="48"/>
  <c r="I167" i="48"/>
  <c r="I168" i="48"/>
  <c r="I169" i="48"/>
  <c r="I170" i="48"/>
  <c r="I171" i="48"/>
  <c r="I172" i="48"/>
  <c r="I173" i="48"/>
  <c r="I174" i="48"/>
  <c r="I175" i="48"/>
  <c r="I176" i="48"/>
  <c r="I177" i="48"/>
  <c r="I178" i="48"/>
  <c r="I179" i="48"/>
  <c r="I180" i="48"/>
  <c r="I181" i="48"/>
  <c r="I182" i="48"/>
  <c r="I183" i="48"/>
  <c r="I184" i="48"/>
  <c r="I185" i="48"/>
  <c r="E14" i="62" l="1"/>
  <c r="N77" i="9"/>
  <c r="I77" i="9"/>
  <c r="E77" i="9"/>
  <c r="P148" i="67"/>
  <c r="P149" i="67"/>
  <c r="P150" i="67"/>
  <c r="P151" i="67"/>
  <c r="P152" i="67"/>
  <c r="P153" i="67"/>
  <c r="P154" i="67"/>
  <c r="P155" i="67"/>
  <c r="P156" i="67"/>
  <c r="P157" i="67"/>
  <c r="P158" i="67"/>
  <c r="P159" i="67"/>
  <c r="P160" i="67"/>
  <c r="P161" i="67"/>
  <c r="P162" i="67"/>
  <c r="P163" i="67"/>
  <c r="P164" i="67"/>
  <c r="P165" i="67"/>
  <c r="P166" i="67"/>
  <c r="P167" i="67"/>
  <c r="P168" i="67"/>
  <c r="P169" i="67"/>
  <c r="P170" i="67"/>
  <c r="P171" i="67"/>
  <c r="P172" i="67"/>
  <c r="P173" i="67"/>
  <c r="P174" i="67"/>
  <c r="P175" i="67"/>
  <c r="P176" i="67"/>
  <c r="P177" i="67"/>
  <c r="P178" i="67"/>
  <c r="P179" i="67"/>
  <c r="P180" i="67"/>
  <c r="P181" i="67"/>
  <c r="P182" i="67"/>
  <c r="P183" i="67"/>
  <c r="P184" i="67"/>
  <c r="P185" i="67"/>
  <c r="P186" i="67"/>
  <c r="P187" i="67"/>
  <c r="P188" i="67"/>
  <c r="P189" i="67"/>
  <c r="P190" i="67"/>
  <c r="P191" i="67"/>
  <c r="P192" i="67"/>
  <c r="P193" i="67"/>
  <c r="P194" i="67"/>
  <c r="P195" i="67"/>
  <c r="P196" i="67"/>
  <c r="P197" i="67"/>
  <c r="P198" i="67"/>
  <c r="P199" i="67"/>
  <c r="P200" i="67"/>
  <c r="P201" i="67"/>
  <c r="P202" i="67"/>
  <c r="P203" i="67"/>
  <c r="P204" i="67"/>
  <c r="P205" i="67"/>
  <c r="P206" i="67"/>
  <c r="P207" i="67"/>
  <c r="P208" i="67"/>
  <c r="P209" i="67"/>
  <c r="P210" i="67"/>
  <c r="P211" i="67"/>
  <c r="P212" i="67"/>
  <c r="P213" i="67"/>
  <c r="P214" i="67"/>
  <c r="P215" i="67"/>
  <c r="P216" i="67"/>
  <c r="P217" i="67"/>
  <c r="P218" i="67"/>
  <c r="P219" i="67"/>
  <c r="P220" i="67"/>
  <c r="P221" i="67"/>
  <c r="P222" i="67"/>
  <c r="P223" i="67"/>
  <c r="P224" i="67"/>
  <c r="P225" i="67"/>
  <c r="P226" i="67"/>
  <c r="P227" i="67"/>
  <c r="P228" i="67"/>
  <c r="P229" i="67"/>
  <c r="P230" i="67"/>
  <c r="P231" i="67"/>
  <c r="P232" i="67"/>
  <c r="P233" i="67"/>
  <c r="P234" i="67"/>
  <c r="P235" i="67"/>
  <c r="P236" i="67"/>
  <c r="P237" i="67"/>
  <c r="P238" i="67"/>
  <c r="H17" i="67"/>
  <c r="D148" i="67"/>
  <c r="D149" i="67"/>
  <c r="D150" i="67"/>
  <c r="D151" i="67"/>
  <c r="D152" i="67"/>
  <c r="D153" i="67"/>
  <c r="D154" i="67"/>
  <c r="D155" i="67"/>
  <c r="D156" i="67"/>
  <c r="D157" i="67"/>
  <c r="D158" i="67"/>
  <c r="D159" i="67"/>
  <c r="D160" i="67"/>
  <c r="D161" i="67"/>
  <c r="D162" i="67"/>
  <c r="D163" i="67"/>
  <c r="D164" i="67"/>
  <c r="D165" i="67"/>
  <c r="D166" i="67"/>
  <c r="D167" i="67"/>
  <c r="D168" i="67"/>
  <c r="D169" i="67"/>
  <c r="D170" i="67"/>
  <c r="D171" i="67"/>
  <c r="D172" i="67"/>
  <c r="D173" i="67"/>
  <c r="D174" i="67"/>
  <c r="D175" i="67"/>
  <c r="D176" i="67"/>
  <c r="D177" i="67"/>
  <c r="D178" i="67"/>
  <c r="D179" i="67"/>
  <c r="D180" i="67"/>
  <c r="D181" i="67"/>
  <c r="D182" i="67"/>
  <c r="D183" i="67"/>
  <c r="D184" i="67"/>
  <c r="D185" i="67"/>
  <c r="D186" i="67"/>
  <c r="D187" i="67"/>
  <c r="D188" i="67"/>
  <c r="D189" i="67"/>
  <c r="D190" i="67"/>
  <c r="D191" i="67"/>
  <c r="D192" i="67"/>
  <c r="D193" i="67"/>
  <c r="D194" i="67"/>
  <c r="D195" i="67"/>
  <c r="D196" i="67"/>
  <c r="D197" i="67"/>
  <c r="D198" i="67"/>
  <c r="D199" i="67"/>
  <c r="D200" i="67"/>
  <c r="D201" i="67"/>
  <c r="D202" i="67"/>
  <c r="D203" i="67"/>
  <c r="D204" i="67"/>
  <c r="D205" i="67"/>
  <c r="D206" i="67"/>
  <c r="D207" i="67"/>
  <c r="D208" i="67"/>
  <c r="D209" i="67"/>
  <c r="D210" i="67"/>
  <c r="D211" i="67"/>
  <c r="D212" i="67"/>
  <c r="D213" i="67"/>
  <c r="D214" i="67"/>
  <c r="D215" i="67"/>
  <c r="D216" i="67"/>
  <c r="D217" i="67"/>
  <c r="D218" i="67"/>
  <c r="D219" i="67"/>
  <c r="D220" i="67"/>
  <c r="D221" i="67"/>
  <c r="D222" i="67"/>
  <c r="D223" i="67"/>
  <c r="D224" i="67"/>
  <c r="D225" i="67"/>
  <c r="D226" i="67"/>
  <c r="D227" i="67"/>
  <c r="D228" i="67"/>
  <c r="D229" i="67"/>
  <c r="D230" i="67"/>
  <c r="D231" i="67"/>
  <c r="D232" i="67"/>
  <c r="D233" i="67"/>
  <c r="D234" i="67"/>
  <c r="D235" i="67"/>
  <c r="D236" i="67"/>
  <c r="D237" i="67"/>
  <c r="D238" i="67"/>
  <c r="G238" i="67"/>
  <c r="I238" i="67" s="1"/>
  <c r="G237" i="67"/>
  <c r="I237" i="67" s="1"/>
  <c r="G236" i="67"/>
  <c r="I236" i="67" s="1"/>
  <c r="G235" i="67"/>
  <c r="I235" i="67" s="1"/>
  <c r="G234" i="67"/>
  <c r="I234" i="67" s="1"/>
  <c r="G233" i="67"/>
  <c r="I233" i="67" s="1"/>
  <c r="G232" i="67"/>
  <c r="I232" i="67" s="1"/>
  <c r="G231" i="67"/>
  <c r="I231" i="67" s="1"/>
  <c r="G230" i="67"/>
  <c r="I230" i="67" s="1"/>
  <c r="G229" i="67"/>
  <c r="I229" i="67" s="1"/>
  <c r="G228" i="67"/>
  <c r="I228" i="67" s="1"/>
  <c r="G227" i="67"/>
  <c r="I227" i="67" s="1"/>
  <c r="G226" i="67"/>
  <c r="I226" i="67" s="1"/>
  <c r="G225" i="67"/>
  <c r="I225" i="67" s="1"/>
  <c r="G224" i="67"/>
  <c r="I224" i="67" s="1"/>
  <c r="G223" i="67"/>
  <c r="I223" i="67" s="1"/>
  <c r="G222" i="67"/>
  <c r="I222" i="67" s="1"/>
  <c r="G221" i="67"/>
  <c r="I221" i="67" s="1"/>
  <c r="G220" i="67"/>
  <c r="I220" i="67" s="1"/>
  <c r="G219" i="67"/>
  <c r="I219" i="67" s="1"/>
  <c r="G218" i="67"/>
  <c r="I218" i="67" s="1"/>
  <c r="G217" i="67"/>
  <c r="I217" i="67" s="1"/>
  <c r="G216" i="67"/>
  <c r="I216" i="67" s="1"/>
  <c r="G215" i="67"/>
  <c r="I215" i="67" s="1"/>
  <c r="G214" i="67"/>
  <c r="I214" i="67" s="1"/>
  <c r="G213" i="67"/>
  <c r="I213" i="67" s="1"/>
  <c r="G212" i="67"/>
  <c r="I212" i="67" s="1"/>
  <c r="G211" i="67"/>
  <c r="I211" i="67" s="1"/>
  <c r="G210" i="67"/>
  <c r="I210" i="67" s="1"/>
  <c r="G209" i="67"/>
  <c r="I209" i="67" s="1"/>
  <c r="G208" i="67"/>
  <c r="I208" i="67" s="1"/>
  <c r="G207" i="67"/>
  <c r="I207" i="67" s="1"/>
  <c r="G206" i="67"/>
  <c r="I206" i="67" s="1"/>
  <c r="G205" i="67"/>
  <c r="I205" i="67" s="1"/>
  <c r="G204" i="67"/>
  <c r="I204" i="67" s="1"/>
  <c r="G203" i="67"/>
  <c r="I203" i="67" s="1"/>
  <c r="G202" i="67"/>
  <c r="I202" i="67" s="1"/>
  <c r="G201" i="67"/>
  <c r="I201" i="67" s="1"/>
  <c r="G200" i="67"/>
  <c r="I200" i="67" s="1"/>
  <c r="G199" i="67"/>
  <c r="I199" i="67" s="1"/>
  <c r="G198" i="67"/>
  <c r="I198" i="67" s="1"/>
  <c r="G197" i="67"/>
  <c r="I197" i="67" s="1"/>
  <c r="G196" i="67"/>
  <c r="I196" i="67" s="1"/>
  <c r="G195" i="67"/>
  <c r="I195" i="67" s="1"/>
  <c r="G194" i="67"/>
  <c r="I194" i="67" s="1"/>
  <c r="G193" i="67"/>
  <c r="I193" i="67" s="1"/>
  <c r="G192" i="67"/>
  <c r="I192" i="67" s="1"/>
  <c r="G191" i="67"/>
  <c r="I191" i="67" s="1"/>
  <c r="G190" i="67"/>
  <c r="I190" i="67" s="1"/>
  <c r="G189" i="67"/>
  <c r="I189" i="67" s="1"/>
  <c r="G188" i="67"/>
  <c r="I188" i="67" s="1"/>
  <c r="G187" i="67"/>
  <c r="I187" i="67" s="1"/>
  <c r="G186" i="67"/>
  <c r="I186" i="67" s="1"/>
  <c r="G185" i="67"/>
  <c r="I185" i="67" s="1"/>
  <c r="G184" i="67"/>
  <c r="I184" i="67" s="1"/>
  <c r="G183" i="67"/>
  <c r="I183" i="67" s="1"/>
  <c r="G182" i="67"/>
  <c r="I182" i="67" s="1"/>
  <c r="G181" i="67"/>
  <c r="I181" i="67" s="1"/>
  <c r="G180" i="67"/>
  <c r="I180" i="67" s="1"/>
  <c r="G179" i="67"/>
  <c r="I179" i="67" s="1"/>
  <c r="G178" i="67"/>
  <c r="I178" i="67" s="1"/>
  <c r="G177" i="67"/>
  <c r="I177" i="67" s="1"/>
  <c r="G176" i="67"/>
  <c r="I176" i="67" s="1"/>
  <c r="G175" i="67"/>
  <c r="I175" i="67" s="1"/>
  <c r="G174" i="67"/>
  <c r="I174" i="67" s="1"/>
  <c r="G173" i="67"/>
  <c r="I173" i="67" s="1"/>
  <c r="G172" i="67"/>
  <c r="I172" i="67" s="1"/>
  <c r="G171" i="67"/>
  <c r="I171" i="67" s="1"/>
  <c r="G170" i="67"/>
  <c r="I170" i="67" s="1"/>
  <c r="G169" i="67"/>
  <c r="I169" i="67" s="1"/>
  <c r="G168" i="67"/>
  <c r="I168" i="67" s="1"/>
  <c r="G167" i="67"/>
  <c r="I167" i="67" s="1"/>
  <c r="G166" i="67"/>
  <c r="I166" i="67" s="1"/>
  <c r="G165" i="67"/>
  <c r="I165" i="67" s="1"/>
  <c r="G164" i="67"/>
  <c r="I164" i="67" s="1"/>
  <c r="G163" i="67"/>
  <c r="I163" i="67" s="1"/>
  <c r="G162" i="67"/>
  <c r="I162" i="67" s="1"/>
  <c r="G161" i="67"/>
  <c r="I161" i="67" s="1"/>
  <c r="G160" i="67"/>
  <c r="I160" i="67" s="1"/>
  <c r="G159" i="67"/>
  <c r="I159" i="67" s="1"/>
  <c r="G158" i="67"/>
  <c r="I158" i="67" s="1"/>
  <c r="G157" i="67"/>
  <c r="I157" i="67" s="1"/>
  <c r="G156" i="67"/>
  <c r="I156" i="67" s="1"/>
  <c r="G155" i="67"/>
  <c r="I155" i="67" s="1"/>
  <c r="G154" i="67"/>
  <c r="I154" i="67" s="1"/>
  <c r="G153" i="67"/>
  <c r="I153" i="67" s="1"/>
  <c r="G152" i="67"/>
  <c r="I152" i="67" s="1"/>
  <c r="G151" i="67"/>
  <c r="I151" i="67" s="1"/>
  <c r="G150" i="67"/>
  <c r="I150" i="67" s="1"/>
  <c r="G149" i="67"/>
  <c r="I149" i="67" s="1"/>
  <c r="G148" i="67"/>
  <c r="I148" i="67" s="1"/>
  <c r="G147" i="67"/>
  <c r="I147" i="67" s="1"/>
  <c r="G146" i="67"/>
  <c r="I146" i="67" s="1"/>
  <c r="G145" i="67"/>
  <c r="I145" i="67" s="1"/>
  <c r="G144" i="67"/>
  <c r="I144" i="67" s="1"/>
  <c r="G143" i="67"/>
  <c r="I143" i="67" s="1"/>
  <c r="G142" i="67"/>
  <c r="I142" i="67" s="1"/>
  <c r="G141" i="67"/>
  <c r="I141" i="67" s="1"/>
  <c r="G140" i="67"/>
  <c r="I140" i="67" s="1"/>
  <c r="G139" i="67"/>
  <c r="I139" i="67" s="1"/>
  <c r="G138" i="67"/>
  <c r="I138" i="67" s="1"/>
  <c r="G137" i="67"/>
  <c r="I137" i="67" s="1"/>
  <c r="G136" i="67"/>
  <c r="I136" i="67" s="1"/>
  <c r="G135" i="67"/>
  <c r="I135" i="67" s="1"/>
  <c r="G134" i="67"/>
  <c r="I134" i="67" s="1"/>
  <c r="G133" i="67"/>
  <c r="I133" i="67" s="1"/>
  <c r="G132" i="67"/>
  <c r="I132" i="67" s="1"/>
  <c r="G131" i="67"/>
  <c r="I131" i="67" s="1"/>
  <c r="G130" i="67"/>
  <c r="I130" i="67" s="1"/>
  <c r="G129" i="67"/>
  <c r="I129" i="67" s="1"/>
  <c r="G128" i="67"/>
  <c r="I128" i="67" s="1"/>
  <c r="G127" i="67"/>
  <c r="I127" i="67" s="1"/>
  <c r="G126" i="67"/>
  <c r="I126" i="67" s="1"/>
  <c r="G125" i="67"/>
  <c r="I125" i="67" s="1"/>
  <c r="G124" i="67"/>
  <c r="I124" i="67" s="1"/>
  <c r="G123" i="67"/>
  <c r="I123" i="67" s="1"/>
  <c r="G122" i="67"/>
  <c r="I122" i="67" s="1"/>
  <c r="G121" i="67"/>
  <c r="I121" i="67" s="1"/>
  <c r="G120" i="67"/>
  <c r="I120" i="67" s="1"/>
  <c r="G119" i="67"/>
  <c r="I119" i="67" s="1"/>
  <c r="G118" i="67"/>
  <c r="I118" i="67" s="1"/>
  <c r="G117" i="67"/>
  <c r="I117" i="67" s="1"/>
  <c r="G116" i="67"/>
  <c r="I116" i="67" s="1"/>
  <c r="G115" i="67"/>
  <c r="I115" i="67" s="1"/>
  <c r="G114" i="67"/>
  <c r="I114" i="67" s="1"/>
  <c r="G113" i="67"/>
  <c r="I113" i="67" s="1"/>
  <c r="G112" i="67"/>
  <c r="I112" i="67" s="1"/>
  <c r="G111" i="67"/>
  <c r="I111" i="67" s="1"/>
  <c r="G110" i="67"/>
  <c r="I110" i="67" s="1"/>
  <c r="G109" i="67"/>
  <c r="I109" i="67" s="1"/>
  <c r="G108" i="67"/>
  <c r="I108" i="67" s="1"/>
  <c r="G107" i="67"/>
  <c r="I107" i="67" s="1"/>
  <c r="G106" i="67"/>
  <c r="I106" i="67" s="1"/>
  <c r="G105" i="67"/>
  <c r="I105" i="67" s="1"/>
  <c r="G104" i="67"/>
  <c r="I104" i="67" s="1"/>
  <c r="G103" i="67"/>
  <c r="I103" i="67" s="1"/>
  <c r="G102" i="67"/>
  <c r="I102" i="67" s="1"/>
  <c r="G101" i="67"/>
  <c r="I101" i="67" s="1"/>
  <c r="G100" i="67"/>
  <c r="I100" i="67" s="1"/>
  <c r="G99" i="67"/>
  <c r="I99" i="67" s="1"/>
  <c r="G98" i="67"/>
  <c r="I98" i="67" s="1"/>
  <c r="G97" i="67"/>
  <c r="I97" i="67" s="1"/>
  <c r="G96" i="67"/>
  <c r="I96" i="67" s="1"/>
  <c r="G95" i="67"/>
  <c r="I95" i="67" s="1"/>
  <c r="G94" i="67"/>
  <c r="I94" i="67" s="1"/>
  <c r="G93" i="67"/>
  <c r="I93" i="67" s="1"/>
  <c r="G92" i="67"/>
  <c r="I92" i="67" s="1"/>
  <c r="G91" i="67"/>
  <c r="I91" i="67" s="1"/>
  <c r="G90" i="67"/>
  <c r="I90" i="67" s="1"/>
  <c r="G89" i="67"/>
  <c r="I89" i="67" s="1"/>
  <c r="G88" i="67"/>
  <c r="I88" i="67" s="1"/>
  <c r="G87" i="67"/>
  <c r="I87" i="67" s="1"/>
  <c r="G86" i="67"/>
  <c r="I86" i="67" s="1"/>
  <c r="G85" i="67"/>
  <c r="I85" i="67" s="1"/>
  <c r="G84" i="67"/>
  <c r="I84" i="67" s="1"/>
  <c r="G83" i="67"/>
  <c r="I83" i="67" s="1"/>
  <c r="G82" i="67"/>
  <c r="I82" i="67" s="1"/>
  <c r="G81" i="67"/>
  <c r="I81" i="67" s="1"/>
  <c r="G80" i="67"/>
  <c r="I80" i="67" s="1"/>
  <c r="G79" i="67"/>
  <c r="I79" i="67" s="1"/>
  <c r="G78" i="67"/>
  <c r="I78" i="67" s="1"/>
  <c r="G77" i="67"/>
  <c r="I77" i="67" s="1"/>
  <c r="G76" i="67"/>
  <c r="I76" i="67" s="1"/>
  <c r="G75" i="67"/>
  <c r="I75" i="67" s="1"/>
  <c r="G74" i="67"/>
  <c r="I74" i="67" s="1"/>
  <c r="G73" i="67"/>
  <c r="I73" i="67" s="1"/>
  <c r="G72" i="67"/>
  <c r="I72" i="67" s="1"/>
  <c r="G71" i="67"/>
  <c r="I71" i="67" s="1"/>
  <c r="G70" i="67"/>
  <c r="I70" i="67" s="1"/>
  <c r="G69" i="67"/>
  <c r="I69" i="67" s="1"/>
  <c r="G68" i="67"/>
  <c r="I68" i="67" s="1"/>
  <c r="G67" i="67"/>
  <c r="I67" i="67" s="1"/>
  <c r="G66" i="67"/>
  <c r="I66" i="67" s="1"/>
  <c r="G65" i="67"/>
  <c r="I65" i="67" s="1"/>
  <c r="G64" i="67"/>
  <c r="I64" i="67" s="1"/>
  <c r="G63" i="67"/>
  <c r="I63" i="67" s="1"/>
  <c r="G62" i="67"/>
  <c r="I62" i="67" s="1"/>
  <c r="G61" i="67"/>
  <c r="I61" i="67" s="1"/>
  <c r="G60" i="67"/>
  <c r="I60" i="67" s="1"/>
  <c r="G59" i="67"/>
  <c r="I59" i="67" s="1"/>
  <c r="G58" i="67"/>
  <c r="I58" i="67" s="1"/>
  <c r="G57" i="67"/>
  <c r="I57" i="67" s="1"/>
  <c r="G56" i="67"/>
  <c r="I56" i="67" s="1"/>
  <c r="G55" i="67"/>
  <c r="I55" i="67" s="1"/>
  <c r="G54" i="67"/>
  <c r="I54" i="67" s="1"/>
  <c r="G53" i="67"/>
  <c r="I53" i="67" s="1"/>
  <c r="G52" i="67"/>
  <c r="I52" i="67" s="1"/>
  <c r="G51" i="67"/>
  <c r="I51" i="67" s="1"/>
  <c r="G50" i="67"/>
  <c r="I50" i="67" s="1"/>
  <c r="G49" i="67"/>
  <c r="I49" i="67" s="1"/>
  <c r="G48" i="67"/>
  <c r="I48" i="67" s="1"/>
  <c r="G47" i="67"/>
  <c r="I47" i="67" s="1"/>
  <c r="G46" i="67"/>
  <c r="I46" i="67" s="1"/>
  <c r="G45" i="67"/>
  <c r="I45" i="67" s="1"/>
  <c r="G44" i="67"/>
  <c r="I44" i="67" s="1"/>
  <c r="G43" i="67"/>
  <c r="I43" i="67" s="1"/>
  <c r="G42" i="67"/>
  <c r="I42" i="67" s="1"/>
  <c r="G41" i="67"/>
  <c r="I41" i="67" s="1"/>
  <c r="G40" i="67"/>
  <c r="I40" i="67" s="1"/>
  <c r="G39" i="67"/>
  <c r="I39" i="67" s="1"/>
  <c r="G38" i="67"/>
  <c r="I38" i="67" s="1"/>
  <c r="G37" i="67"/>
  <c r="I37" i="67" s="1"/>
  <c r="G36" i="67"/>
  <c r="I36" i="67" s="1"/>
  <c r="G35" i="67"/>
  <c r="I35" i="67" s="1"/>
  <c r="G34" i="67"/>
  <c r="I34" i="67" s="1"/>
  <c r="G33" i="67"/>
  <c r="I33" i="67" s="1"/>
  <c r="G32" i="67"/>
  <c r="I32" i="67" s="1"/>
  <c r="G31" i="67"/>
  <c r="I31" i="67" s="1"/>
  <c r="G30" i="67"/>
  <c r="I30" i="67" s="1"/>
  <c r="G29" i="67"/>
  <c r="I29" i="67" s="1"/>
  <c r="G28" i="67"/>
  <c r="I28" i="67" s="1"/>
  <c r="G27" i="67"/>
  <c r="I27" i="67" s="1"/>
  <c r="G26" i="67"/>
  <c r="I26" i="67" s="1"/>
  <c r="G25" i="67"/>
  <c r="I25" i="67" s="1"/>
  <c r="G24" i="67"/>
  <c r="I24" i="67" s="1"/>
  <c r="G23" i="67"/>
  <c r="I23" i="67" s="1"/>
  <c r="G22" i="67"/>
  <c r="I22" i="67" s="1"/>
  <c r="G21" i="67"/>
  <c r="I21" i="67" s="1"/>
  <c r="G20" i="67"/>
  <c r="I20" i="67" s="1"/>
  <c r="D5" i="67"/>
  <c r="C5" i="67"/>
  <c r="B10" i="67"/>
  <c r="B7" i="67"/>
  <c r="P77" i="11" l="1"/>
  <c r="O77" i="10"/>
  <c r="F23" i="67"/>
  <c r="F27" i="67"/>
  <c r="F31" i="67"/>
  <c r="F35" i="67"/>
  <c r="F39" i="67"/>
  <c r="F43" i="67"/>
  <c r="F47" i="67"/>
  <c r="F51" i="67"/>
  <c r="F55" i="67"/>
  <c r="F59" i="67"/>
  <c r="F63" i="67"/>
  <c r="F67" i="67"/>
  <c r="F71" i="67"/>
  <c r="F75" i="67"/>
  <c r="F79" i="67"/>
  <c r="F83" i="67"/>
  <c r="F87" i="67"/>
  <c r="F91" i="67"/>
  <c r="F95" i="67"/>
  <c r="F99" i="67"/>
  <c r="F103" i="67"/>
  <c r="F107" i="67"/>
  <c r="F111" i="67"/>
  <c r="O111" i="67" s="1"/>
  <c r="F115" i="67"/>
  <c r="O115" i="67" s="1"/>
  <c r="F119" i="67"/>
  <c r="F123" i="67"/>
  <c r="F127" i="67"/>
  <c r="O127" i="67" s="1"/>
  <c r="F131" i="67"/>
  <c r="O131" i="67" s="1"/>
  <c r="F135" i="67"/>
  <c r="O135" i="67" s="1"/>
  <c r="F139" i="67"/>
  <c r="O139" i="67" s="1"/>
  <c r="F143" i="67"/>
  <c r="O143" i="67" s="1"/>
  <c r="F147" i="67"/>
  <c r="O147" i="67" s="1"/>
  <c r="F151" i="67"/>
  <c r="O151" i="67" s="1"/>
  <c r="F155" i="67"/>
  <c r="F159" i="67"/>
  <c r="O159" i="67" s="1"/>
  <c r="F163" i="67"/>
  <c r="O163" i="67" s="1"/>
  <c r="F167" i="67"/>
  <c r="O167" i="67" s="1"/>
  <c r="F171" i="67"/>
  <c r="O171" i="67" s="1"/>
  <c r="F175" i="67"/>
  <c r="O175" i="67" s="1"/>
  <c r="F179" i="67"/>
  <c r="O179" i="67" s="1"/>
  <c r="F183" i="67"/>
  <c r="O183" i="67" s="1"/>
  <c r="F187" i="67"/>
  <c r="F191" i="67"/>
  <c r="O191" i="67" s="1"/>
  <c r="F195" i="67"/>
  <c r="O195" i="67" s="1"/>
  <c r="F199" i="67"/>
  <c r="O199" i="67" s="1"/>
  <c r="F203" i="67"/>
  <c r="O203" i="67" s="1"/>
  <c r="F207" i="67"/>
  <c r="F211" i="67"/>
  <c r="O211" i="67" s="1"/>
  <c r="F215" i="67"/>
  <c r="O215" i="67" s="1"/>
  <c r="F219" i="67"/>
  <c r="O219" i="67" s="1"/>
  <c r="F223" i="67"/>
  <c r="O223" i="67" s="1"/>
  <c r="F227" i="67"/>
  <c r="O227" i="67" s="1"/>
  <c r="F231" i="67"/>
  <c r="O231" i="67" s="1"/>
  <c r="F235" i="67"/>
  <c r="O235" i="67" s="1"/>
  <c r="F24" i="67"/>
  <c r="F28" i="67"/>
  <c r="F32" i="67"/>
  <c r="F36" i="67"/>
  <c r="F40" i="67"/>
  <c r="F44" i="67"/>
  <c r="F48" i="67"/>
  <c r="F52" i="67"/>
  <c r="F56" i="67"/>
  <c r="F60" i="67"/>
  <c r="F64" i="67"/>
  <c r="F68" i="67"/>
  <c r="F72" i="67"/>
  <c r="F76" i="67"/>
  <c r="F80" i="67"/>
  <c r="F84" i="67"/>
  <c r="F88" i="67"/>
  <c r="F92" i="67"/>
  <c r="F96" i="67"/>
  <c r="F100" i="67"/>
  <c r="F104" i="67"/>
  <c r="F108" i="67"/>
  <c r="F112" i="67"/>
  <c r="O112" i="67" s="1"/>
  <c r="F116" i="67"/>
  <c r="O116" i="67" s="1"/>
  <c r="F120" i="67"/>
  <c r="F124" i="67"/>
  <c r="F128" i="67"/>
  <c r="O128" i="67" s="1"/>
  <c r="F132" i="67"/>
  <c r="F136" i="67"/>
  <c r="O136" i="67" s="1"/>
  <c r="F140" i="67"/>
  <c r="O140" i="67" s="1"/>
  <c r="F144" i="67"/>
  <c r="O144" i="67" s="1"/>
  <c r="F148" i="67"/>
  <c r="O148" i="67" s="1"/>
  <c r="F152" i="67"/>
  <c r="O152" i="67" s="1"/>
  <c r="F156" i="67"/>
  <c r="O156" i="67" s="1"/>
  <c r="F160" i="67"/>
  <c r="O160" i="67" s="1"/>
  <c r="F164" i="67"/>
  <c r="O164" i="67" s="1"/>
  <c r="F168" i="67"/>
  <c r="O168" i="67" s="1"/>
  <c r="F172" i="67"/>
  <c r="O172" i="67" s="1"/>
  <c r="F176" i="67"/>
  <c r="O176" i="67" s="1"/>
  <c r="F180" i="67"/>
  <c r="O180" i="67" s="1"/>
  <c r="F184" i="67"/>
  <c r="O184" i="67" s="1"/>
  <c r="F188" i="67"/>
  <c r="O188" i="67" s="1"/>
  <c r="F192" i="67"/>
  <c r="O192" i="67" s="1"/>
  <c r="F196" i="67"/>
  <c r="F200" i="67"/>
  <c r="O200" i="67" s="1"/>
  <c r="F204" i="67"/>
  <c r="O204" i="67" s="1"/>
  <c r="F208" i="67"/>
  <c r="O208" i="67" s="1"/>
  <c r="F212" i="67"/>
  <c r="O212" i="67" s="1"/>
  <c r="F216" i="67"/>
  <c r="O216" i="67" s="1"/>
  <c r="F220" i="67"/>
  <c r="O220" i="67" s="1"/>
  <c r="F224" i="67"/>
  <c r="O224" i="67" s="1"/>
  <c r="F228" i="67"/>
  <c r="O228" i="67" s="1"/>
  <c r="F232" i="67"/>
  <c r="O232" i="67" s="1"/>
  <c r="F236" i="67"/>
  <c r="O236" i="67" s="1"/>
  <c r="F21" i="67"/>
  <c r="F25" i="67"/>
  <c r="F29" i="67"/>
  <c r="F33" i="67"/>
  <c r="F37" i="67"/>
  <c r="F41" i="67"/>
  <c r="F45" i="67"/>
  <c r="F49" i="67"/>
  <c r="F53" i="67"/>
  <c r="F57" i="67"/>
  <c r="F61" i="67"/>
  <c r="F65" i="67"/>
  <c r="F69" i="67"/>
  <c r="F73" i="67"/>
  <c r="F77" i="67"/>
  <c r="F81" i="67"/>
  <c r="F85" i="67"/>
  <c r="F89" i="67"/>
  <c r="F93" i="67"/>
  <c r="F97" i="67"/>
  <c r="F101" i="67"/>
  <c r="F105" i="67"/>
  <c r="F109" i="67"/>
  <c r="F113" i="67"/>
  <c r="O113" i="67" s="1"/>
  <c r="F117" i="67"/>
  <c r="F121" i="67"/>
  <c r="F125" i="67"/>
  <c r="F129" i="67"/>
  <c r="O129" i="67" s="1"/>
  <c r="F133" i="67"/>
  <c r="O133" i="67" s="1"/>
  <c r="F137" i="67"/>
  <c r="O137" i="67" s="1"/>
  <c r="F141" i="67"/>
  <c r="O141" i="67" s="1"/>
  <c r="F145" i="67"/>
  <c r="O145" i="67" s="1"/>
  <c r="F149" i="67"/>
  <c r="O149" i="67" s="1"/>
  <c r="F153" i="67"/>
  <c r="O153" i="67" s="1"/>
  <c r="F157" i="67"/>
  <c r="O157" i="67" s="1"/>
  <c r="F161" i="67"/>
  <c r="O161" i="67" s="1"/>
  <c r="F165" i="67"/>
  <c r="O165" i="67" s="1"/>
  <c r="F169" i="67"/>
  <c r="O169" i="67" s="1"/>
  <c r="F173" i="67"/>
  <c r="O173" i="67" s="1"/>
  <c r="F177" i="67"/>
  <c r="O177" i="67" s="1"/>
  <c r="F181" i="67"/>
  <c r="O181" i="67" s="1"/>
  <c r="F185" i="67"/>
  <c r="O185" i="67" s="1"/>
  <c r="F189" i="67"/>
  <c r="O189" i="67" s="1"/>
  <c r="F193" i="67"/>
  <c r="O193" i="67" s="1"/>
  <c r="F197" i="67"/>
  <c r="O197" i="67" s="1"/>
  <c r="F201" i="67"/>
  <c r="O201" i="67" s="1"/>
  <c r="F205" i="67"/>
  <c r="O205" i="67" s="1"/>
  <c r="F209" i="67"/>
  <c r="O209" i="67" s="1"/>
  <c r="F213" i="67"/>
  <c r="O213" i="67" s="1"/>
  <c r="F217" i="67"/>
  <c r="O217" i="67" s="1"/>
  <c r="F221" i="67"/>
  <c r="F225" i="67"/>
  <c r="O225" i="67" s="1"/>
  <c r="F229" i="67"/>
  <c r="O229" i="67" s="1"/>
  <c r="F233" i="67"/>
  <c r="O233" i="67" s="1"/>
  <c r="F237" i="67"/>
  <c r="O237" i="67" s="1"/>
  <c r="F22" i="67"/>
  <c r="F26" i="67"/>
  <c r="F30" i="67"/>
  <c r="F34" i="67"/>
  <c r="F38" i="67"/>
  <c r="F42" i="67"/>
  <c r="F46" i="67"/>
  <c r="F50" i="67"/>
  <c r="F54" i="67"/>
  <c r="F58" i="67"/>
  <c r="F62" i="67"/>
  <c r="F66" i="67"/>
  <c r="F70" i="67"/>
  <c r="F74" i="67"/>
  <c r="F78" i="67"/>
  <c r="F82" i="67"/>
  <c r="F86" i="67"/>
  <c r="F90" i="67"/>
  <c r="F94" i="67"/>
  <c r="F98" i="67"/>
  <c r="F102" i="67"/>
  <c r="F106" i="67"/>
  <c r="F110" i="67"/>
  <c r="F114" i="67"/>
  <c r="O114" i="67" s="1"/>
  <c r="F118" i="67"/>
  <c r="O118" i="67" s="1"/>
  <c r="F122" i="67"/>
  <c r="F126" i="67"/>
  <c r="F130" i="67"/>
  <c r="O130" i="67" s="1"/>
  <c r="F134" i="67"/>
  <c r="O134" i="67" s="1"/>
  <c r="F138" i="67"/>
  <c r="O138" i="67" s="1"/>
  <c r="F142" i="67"/>
  <c r="O142" i="67" s="1"/>
  <c r="F146" i="67"/>
  <c r="O146" i="67" s="1"/>
  <c r="F150" i="67"/>
  <c r="O150" i="67" s="1"/>
  <c r="F154" i="67"/>
  <c r="O154" i="67" s="1"/>
  <c r="F158" i="67"/>
  <c r="O158" i="67" s="1"/>
  <c r="F162" i="67"/>
  <c r="O162" i="67" s="1"/>
  <c r="F166" i="67"/>
  <c r="O166" i="67" s="1"/>
  <c r="F170" i="67"/>
  <c r="O170" i="67" s="1"/>
  <c r="F174" i="67"/>
  <c r="O174" i="67" s="1"/>
  <c r="F178" i="67"/>
  <c r="O178" i="67" s="1"/>
  <c r="F182" i="67"/>
  <c r="O182" i="67" s="1"/>
  <c r="F186" i="67"/>
  <c r="O186" i="67" s="1"/>
  <c r="F190" i="67"/>
  <c r="O190" i="67" s="1"/>
  <c r="F194" i="67"/>
  <c r="O194" i="67" s="1"/>
  <c r="F198" i="67"/>
  <c r="O198" i="67" s="1"/>
  <c r="F202" i="67"/>
  <c r="O202" i="67" s="1"/>
  <c r="F206" i="67"/>
  <c r="O206" i="67" s="1"/>
  <c r="F210" i="67"/>
  <c r="O210" i="67" s="1"/>
  <c r="F214" i="67"/>
  <c r="O214" i="67" s="1"/>
  <c r="F218" i="67"/>
  <c r="O218" i="67" s="1"/>
  <c r="F222" i="67"/>
  <c r="O222" i="67" s="1"/>
  <c r="F226" i="67"/>
  <c r="O226" i="67" s="1"/>
  <c r="F230" i="67"/>
  <c r="O230" i="67" s="1"/>
  <c r="F234" i="67"/>
  <c r="O234" i="67" s="1"/>
  <c r="F238" i="67"/>
  <c r="O238" i="67" s="1"/>
  <c r="AC77" i="9"/>
  <c r="AD77" i="9" s="1"/>
  <c r="O187" i="67"/>
  <c r="O155" i="67"/>
  <c r="F20" i="67"/>
  <c r="O207" i="67"/>
  <c r="O221" i="67"/>
  <c r="O132" i="67"/>
  <c r="O196" i="67"/>
  <c r="F22" i="19"/>
  <c r="H22" i="19" s="1"/>
  <c r="F23" i="19"/>
  <c r="H23" i="19" s="1"/>
  <c r="F24" i="19"/>
  <c r="H24" i="19" s="1"/>
  <c r="F25" i="19"/>
  <c r="H25" i="19" s="1"/>
  <c r="F26" i="19"/>
  <c r="H26" i="19" s="1"/>
  <c r="F27" i="19"/>
  <c r="H27" i="19" s="1"/>
  <c r="F28" i="19"/>
  <c r="H28" i="19" s="1"/>
  <c r="F29" i="19"/>
  <c r="H29" i="19" s="1"/>
  <c r="F30" i="19"/>
  <c r="H30" i="19" s="1"/>
  <c r="F31" i="19"/>
  <c r="H31" i="19" s="1"/>
  <c r="F32" i="19"/>
  <c r="H32" i="19" s="1"/>
  <c r="F33" i="19"/>
  <c r="H33" i="19" s="1"/>
  <c r="F34" i="19"/>
  <c r="H34" i="19" s="1"/>
  <c r="F35" i="19"/>
  <c r="H35" i="19" s="1"/>
  <c r="F36" i="19"/>
  <c r="H36" i="19" s="1"/>
  <c r="F37" i="19"/>
  <c r="H37" i="19" s="1"/>
  <c r="F38" i="19"/>
  <c r="H38" i="19" s="1"/>
  <c r="F39" i="19"/>
  <c r="H39" i="19" s="1"/>
  <c r="F40" i="19"/>
  <c r="H40" i="19" s="1"/>
  <c r="F41" i="19"/>
  <c r="H41" i="19" s="1"/>
  <c r="F42" i="19"/>
  <c r="H42" i="19" s="1"/>
  <c r="F43" i="19"/>
  <c r="H43" i="19" s="1"/>
  <c r="F44" i="19"/>
  <c r="H44" i="19" s="1"/>
  <c r="F45" i="19"/>
  <c r="H45" i="19" s="1"/>
  <c r="F46" i="19"/>
  <c r="H46" i="19" s="1"/>
  <c r="F47" i="19"/>
  <c r="H47" i="19" s="1"/>
  <c r="F48" i="19"/>
  <c r="H48" i="19" s="1"/>
  <c r="F49" i="19"/>
  <c r="H49" i="19" s="1"/>
  <c r="F50" i="19"/>
  <c r="H50" i="19" s="1"/>
  <c r="F51" i="19"/>
  <c r="H51" i="19" s="1"/>
  <c r="F52" i="19"/>
  <c r="H52" i="19" s="1"/>
  <c r="F53" i="19"/>
  <c r="H53" i="19" s="1"/>
  <c r="F54" i="19"/>
  <c r="H54" i="19" s="1"/>
  <c r="F55" i="19"/>
  <c r="H55" i="19" s="1"/>
  <c r="F56" i="19"/>
  <c r="H56" i="19" s="1"/>
  <c r="F57" i="19"/>
  <c r="H57" i="19" s="1"/>
  <c r="F58" i="19"/>
  <c r="H58" i="19" s="1"/>
  <c r="F59" i="19"/>
  <c r="H59" i="19" s="1"/>
  <c r="F60" i="19"/>
  <c r="H60" i="19" s="1"/>
  <c r="F61" i="19"/>
  <c r="H61" i="19" s="1"/>
  <c r="F62" i="19"/>
  <c r="H62" i="19" s="1"/>
  <c r="F63" i="19"/>
  <c r="H63" i="19" s="1"/>
  <c r="F64" i="19"/>
  <c r="H64" i="19" s="1"/>
  <c r="F65" i="19"/>
  <c r="H65" i="19" s="1"/>
  <c r="F66" i="19"/>
  <c r="H66" i="19" s="1"/>
  <c r="F67" i="19"/>
  <c r="H67" i="19" s="1"/>
  <c r="F68" i="19"/>
  <c r="H68" i="19" s="1"/>
  <c r="F69" i="19"/>
  <c r="H69" i="19" s="1"/>
  <c r="F70" i="19"/>
  <c r="H70" i="19" s="1"/>
  <c r="F71" i="19"/>
  <c r="H71" i="19" s="1"/>
  <c r="F72" i="19"/>
  <c r="H72" i="19" s="1"/>
  <c r="F73" i="19"/>
  <c r="H73" i="19" s="1"/>
  <c r="F74" i="19"/>
  <c r="H74" i="19" s="1"/>
  <c r="F75" i="19"/>
  <c r="H75" i="19" s="1"/>
  <c r="F76" i="19"/>
  <c r="H76" i="19" s="1"/>
  <c r="F77" i="19"/>
  <c r="H77" i="19" s="1"/>
  <c r="F78" i="19"/>
  <c r="H78" i="19" s="1"/>
  <c r="F79" i="19"/>
  <c r="H79" i="19" s="1"/>
  <c r="F80" i="19"/>
  <c r="H80" i="19" s="1"/>
  <c r="F81" i="19"/>
  <c r="H81" i="19" s="1"/>
  <c r="F82" i="19"/>
  <c r="H82" i="19" s="1"/>
  <c r="F83" i="19"/>
  <c r="H83" i="19" s="1"/>
  <c r="F84" i="19"/>
  <c r="H84" i="19" s="1"/>
  <c r="F85" i="19"/>
  <c r="H85" i="19" s="1"/>
  <c r="F86" i="19"/>
  <c r="H86" i="19" s="1"/>
  <c r="F87" i="19"/>
  <c r="H87" i="19" s="1"/>
  <c r="F88" i="19"/>
  <c r="H88" i="19" s="1"/>
  <c r="F89" i="19"/>
  <c r="H89" i="19" s="1"/>
  <c r="F90" i="19"/>
  <c r="H90" i="19" s="1"/>
  <c r="F91" i="19"/>
  <c r="H91" i="19" s="1"/>
  <c r="F92" i="19"/>
  <c r="H92" i="19" s="1"/>
  <c r="F93" i="19"/>
  <c r="H93" i="19" s="1"/>
  <c r="F94" i="19"/>
  <c r="H94" i="19" s="1"/>
  <c r="F95" i="19"/>
  <c r="H95" i="19" s="1"/>
  <c r="F96" i="19"/>
  <c r="H96" i="19" s="1"/>
  <c r="F97" i="19"/>
  <c r="H97" i="19" s="1"/>
  <c r="F98" i="19"/>
  <c r="H98" i="19" s="1"/>
  <c r="F99" i="19"/>
  <c r="H99" i="19" s="1"/>
  <c r="F100" i="19"/>
  <c r="H100" i="19" s="1"/>
  <c r="F101" i="19"/>
  <c r="H101" i="19" s="1"/>
  <c r="F102" i="19"/>
  <c r="H102" i="19" s="1"/>
  <c r="F103" i="19"/>
  <c r="H103" i="19" s="1"/>
  <c r="F104" i="19"/>
  <c r="H104" i="19" s="1"/>
  <c r="F105" i="19"/>
  <c r="H105" i="19" s="1"/>
  <c r="F106" i="19"/>
  <c r="H106" i="19" s="1"/>
  <c r="F107" i="19"/>
  <c r="H107" i="19" s="1"/>
  <c r="F108" i="19"/>
  <c r="H108" i="19" s="1"/>
  <c r="F109" i="19"/>
  <c r="H109" i="19" s="1"/>
  <c r="F110" i="19"/>
  <c r="H110" i="19" s="1"/>
  <c r="F111" i="19"/>
  <c r="H111" i="19" s="1"/>
  <c r="F112" i="19"/>
  <c r="H112" i="19" s="1"/>
  <c r="F113" i="19"/>
  <c r="H113" i="19" s="1"/>
  <c r="F114" i="19"/>
  <c r="H114" i="19" s="1"/>
  <c r="F115" i="19"/>
  <c r="H115" i="19" s="1"/>
  <c r="F116" i="19"/>
  <c r="H116" i="19" s="1"/>
  <c r="F117" i="19"/>
  <c r="H117" i="19" s="1"/>
  <c r="F118" i="19"/>
  <c r="H118" i="19" s="1"/>
  <c r="F119" i="19"/>
  <c r="H119" i="19" s="1"/>
  <c r="F120" i="19"/>
  <c r="H120" i="19" s="1"/>
  <c r="F121" i="19"/>
  <c r="H121" i="19" s="1"/>
  <c r="F122" i="19"/>
  <c r="H122" i="19" s="1"/>
  <c r="F123" i="19"/>
  <c r="H123" i="19" s="1"/>
  <c r="F124" i="19"/>
  <c r="H124" i="19" s="1"/>
  <c r="F125" i="19"/>
  <c r="H125" i="19" s="1"/>
  <c r="F126" i="19"/>
  <c r="H126" i="19" s="1"/>
  <c r="F127" i="19"/>
  <c r="H127" i="19" s="1"/>
  <c r="F128" i="19"/>
  <c r="H128" i="19" s="1"/>
  <c r="F129" i="19"/>
  <c r="H129" i="19" s="1"/>
  <c r="F130" i="19"/>
  <c r="H130" i="19" s="1"/>
  <c r="F131" i="19"/>
  <c r="H131" i="19" s="1"/>
  <c r="F132" i="19"/>
  <c r="H132" i="19" s="1"/>
  <c r="F133" i="19"/>
  <c r="H133" i="19" s="1"/>
  <c r="F134" i="19"/>
  <c r="H134" i="19" s="1"/>
  <c r="F135" i="19"/>
  <c r="H135" i="19" s="1"/>
  <c r="F136" i="19"/>
  <c r="H136" i="19" s="1"/>
  <c r="F137" i="19"/>
  <c r="H137" i="19" s="1"/>
  <c r="F138" i="19"/>
  <c r="H138" i="19" s="1"/>
  <c r="F139" i="19"/>
  <c r="H139" i="19" s="1"/>
  <c r="F140" i="19"/>
  <c r="H140" i="19" s="1"/>
  <c r="F141" i="19"/>
  <c r="H141" i="19" s="1"/>
  <c r="F142" i="19"/>
  <c r="H142" i="19" s="1"/>
  <c r="F143" i="19"/>
  <c r="H143" i="19" s="1"/>
  <c r="F144" i="19"/>
  <c r="H144" i="19" s="1"/>
  <c r="F145" i="19"/>
  <c r="H145" i="19" s="1"/>
  <c r="F146" i="19"/>
  <c r="H146" i="19" s="1"/>
  <c r="F147" i="19"/>
  <c r="H147" i="19" s="1"/>
  <c r="F148" i="19"/>
  <c r="H148" i="19" s="1"/>
  <c r="F149" i="19"/>
  <c r="H149" i="19" s="1"/>
  <c r="F150" i="19"/>
  <c r="H150" i="19" s="1"/>
  <c r="F151" i="19"/>
  <c r="H151" i="19" s="1"/>
  <c r="F152" i="19"/>
  <c r="H152" i="19" s="1"/>
  <c r="F153" i="19"/>
  <c r="H153" i="19" s="1"/>
  <c r="F154" i="19"/>
  <c r="H154" i="19" s="1"/>
  <c r="F155" i="19"/>
  <c r="H155" i="19" s="1"/>
  <c r="F156" i="19"/>
  <c r="H156" i="19" s="1"/>
  <c r="F157" i="19"/>
  <c r="H157" i="19" s="1"/>
  <c r="F158" i="19"/>
  <c r="H158" i="19" s="1"/>
  <c r="F159" i="19"/>
  <c r="H159" i="19" s="1"/>
  <c r="F160" i="19"/>
  <c r="H160" i="19" s="1"/>
  <c r="F161" i="19"/>
  <c r="H161" i="19" s="1"/>
  <c r="F162" i="19"/>
  <c r="H162" i="19" s="1"/>
  <c r="F163" i="19"/>
  <c r="H163" i="19" s="1"/>
  <c r="F164" i="19"/>
  <c r="H164" i="19" s="1"/>
  <c r="F165" i="19"/>
  <c r="H165" i="19" s="1"/>
  <c r="F166" i="19"/>
  <c r="H166" i="19" s="1"/>
  <c r="F167" i="19"/>
  <c r="H167" i="19" s="1"/>
  <c r="F168" i="19"/>
  <c r="H168" i="19" s="1"/>
  <c r="F169" i="19"/>
  <c r="H169" i="19" s="1"/>
  <c r="F170" i="19"/>
  <c r="H170" i="19" s="1"/>
  <c r="F171" i="19"/>
  <c r="H171" i="19" s="1"/>
  <c r="F172" i="19"/>
  <c r="H172" i="19" s="1"/>
  <c r="F173" i="19"/>
  <c r="H173" i="19" s="1"/>
  <c r="F174" i="19"/>
  <c r="H174" i="19" s="1"/>
  <c r="F175" i="19"/>
  <c r="H175" i="19" s="1"/>
  <c r="F176" i="19"/>
  <c r="H176" i="19" s="1"/>
  <c r="F177" i="19"/>
  <c r="H177" i="19" s="1"/>
  <c r="F178" i="19"/>
  <c r="H178" i="19" s="1"/>
  <c r="F179" i="19"/>
  <c r="H179" i="19" s="1"/>
  <c r="F180" i="19"/>
  <c r="H180" i="19" s="1"/>
  <c r="F181" i="19"/>
  <c r="H181" i="19" s="1"/>
  <c r="F182" i="19"/>
  <c r="H182" i="19" s="1"/>
  <c r="F183" i="19"/>
  <c r="H183" i="19" s="1"/>
  <c r="F184" i="19"/>
  <c r="H184" i="19" s="1"/>
  <c r="F185" i="19"/>
  <c r="H185" i="19" s="1"/>
  <c r="F186" i="19"/>
  <c r="H186" i="19" s="1"/>
  <c r="F187" i="19"/>
  <c r="H187" i="19" s="1"/>
  <c r="F188" i="19"/>
  <c r="H188" i="19" s="1"/>
  <c r="F189" i="19"/>
  <c r="H189" i="19" s="1"/>
  <c r="F190" i="19"/>
  <c r="H190" i="19" s="1"/>
  <c r="F191" i="19"/>
  <c r="H191" i="19" s="1"/>
  <c r="F192" i="19"/>
  <c r="H192" i="19" s="1"/>
  <c r="F193" i="19"/>
  <c r="H193" i="19" s="1"/>
  <c r="F194" i="19"/>
  <c r="H194" i="19" s="1"/>
  <c r="F195" i="19"/>
  <c r="H195" i="19" s="1"/>
  <c r="F196" i="19"/>
  <c r="H196" i="19" s="1"/>
  <c r="F197" i="19"/>
  <c r="H197" i="19" s="1"/>
  <c r="F198" i="19"/>
  <c r="H198" i="19" s="1"/>
  <c r="F199" i="19"/>
  <c r="H199" i="19" s="1"/>
  <c r="F200" i="19"/>
  <c r="H200" i="19" s="1"/>
  <c r="F201" i="19"/>
  <c r="H201" i="19" s="1"/>
  <c r="F202" i="19"/>
  <c r="H202" i="19" s="1"/>
  <c r="F203" i="19"/>
  <c r="H203" i="19" s="1"/>
  <c r="F204" i="19"/>
  <c r="H204" i="19" s="1"/>
  <c r="F205" i="19"/>
  <c r="H205" i="19" s="1"/>
  <c r="F206" i="19"/>
  <c r="H206" i="19" s="1"/>
  <c r="F207" i="19"/>
  <c r="H207" i="19" s="1"/>
  <c r="F208" i="19"/>
  <c r="H208" i="19" s="1"/>
  <c r="F209" i="19"/>
  <c r="H209" i="19" s="1"/>
  <c r="F210" i="19"/>
  <c r="H210" i="19" s="1"/>
  <c r="F211" i="19"/>
  <c r="H211" i="19" s="1"/>
  <c r="F212" i="19"/>
  <c r="H212" i="19" s="1"/>
  <c r="F213" i="19"/>
  <c r="H213" i="19" s="1"/>
  <c r="F214" i="19"/>
  <c r="H214" i="19" s="1"/>
  <c r="F215" i="19"/>
  <c r="H215" i="19" s="1"/>
  <c r="F216" i="19"/>
  <c r="H216" i="19" s="1"/>
  <c r="F217" i="19"/>
  <c r="H217" i="19" s="1"/>
  <c r="F218" i="19"/>
  <c r="H218" i="19" s="1"/>
  <c r="F219" i="19"/>
  <c r="H219" i="19" s="1"/>
  <c r="F220" i="19"/>
  <c r="H220" i="19" s="1"/>
  <c r="F221" i="19"/>
  <c r="H221" i="19" s="1"/>
  <c r="F222" i="19"/>
  <c r="H222" i="19" s="1"/>
  <c r="F223" i="19"/>
  <c r="H223" i="19" s="1"/>
  <c r="F224" i="19"/>
  <c r="H224" i="19" s="1"/>
  <c r="F225" i="19"/>
  <c r="H225" i="19" s="1"/>
  <c r="F226" i="19"/>
  <c r="H226" i="19" s="1"/>
  <c r="F227" i="19"/>
  <c r="H227" i="19" s="1"/>
  <c r="F228" i="19"/>
  <c r="H228" i="19" s="1"/>
  <c r="F229" i="19"/>
  <c r="H229" i="19" s="1"/>
  <c r="F230" i="19"/>
  <c r="H230" i="19" s="1"/>
  <c r="F231" i="19"/>
  <c r="H231" i="19" s="1"/>
  <c r="F232" i="19"/>
  <c r="H232" i="19" s="1"/>
  <c r="F233" i="19"/>
  <c r="H233" i="19" s="1"/>
  <c r="F234" i="19"/>
  <c r="H234" i="19" s="1"/>
  <c r="F235" i="19"/>
  <c r="H235" i="19" s="1"/>
  <c r="F236" i="19"/>
  <c r="H236" i="19" s="1"/>
  <c r="F237" i="19"/>
  <c r="H237" i="19" s="1"/>
  <c r="F238" i="19"/>
  <c r="H238" i="19" s="1"/>
  <c r="F239" i="19"/>
  <c r="H239" i="19" s="1"/>
  <c r="F240" i="19"/>
  <c r="H240" i="19" s="1"/>
  <c r="F241" i="19"/>
  <c r="H241" i="19" s="1"/>
  <c r="F242" i="19"/>
  <c r="H242" i="19" s="1"/>
  <c r="F243" i="19"/>
  <c r="H243" i="19" s="1"/>
  <c r="F244" i="19"/>
  <c r="H244" i="19" s="1"/>
  <c r="F245" i="19"/>
  <c r="H245" i="19" s="1"/>
  <c r="F246" i="19"/>
  <c r="H246" i="19" s="1"/>
  <c r="F247" i="19"/>
  <c r="H247" i="19" s="1"/>
  <c r="F248" i="19"/>
  <c r="H248" i="19" s="1"/>
  <c r="F249" i="19"/>
  <c r="H249" i="19" s="1"/>
  <c r="F250" i="19"/>
  <c r="H250" i="19" s="1"/>
  <c r="F251" i="19"/>
  <c r="H251" i="19" s="1"/>
  <c r="F252" i="19"/>
  <c r="H252" i="19" s="1"/>
  <c r="F253" i="19"/>
  <c r="H253" i="19" s="1"/>
  <c r="F254" i="19"/>
  <c r="H254" i="19" s="1"/>
  <c r="F255" i="19"/>
  <c r="H255" i="19" s="1"/>
  <c r="F256" i="19"/>
  <c r="H256" i="19" s="1"/>
  <c r="F257" i="19"/>
  <c r="H257" i="19" s="1"/>
  <c r="F258" i="19"/>
  <c r="H258" i="19" s="1"/>
  <c r="F259" i="19"/>
  <c r="H259" i="19" s="1"/>
  <c r="F260" i="19"/>
  <c r="H260" i="19" s="1"/>
  <c r="F261" i="19"/>
  <c r="H261" i="19" s="1"/>
  <c r="F262" i="19"/>
  <c r="H262" i="19" s="1"/>
  <c r="F263" i="19"/>
  <c r="H263" i="19" s="1"/>
  <c r="F264" i="19"/>
  <c r="H264" i="19" s="1"/>
  <c r="F265" i="19"/>
  <c r="H265" i="19" s="1"/>
  <c r="F266" i="19"/>
  <c r="H266" i="19" s="1"/>
  <c r="F267" i="19"/>
  <c r="H267" i="19" s="1"/>
  <c r="F268" i="19"/>
  <c r="H268" i="19" s="1"/>
  <c r="F269" i="19"/>
  <c r="H269" i="19" s="1"/>
  <c r="F270" i="19"/>
  <c r="H270" i="19" s="1"/>
  <c r="F271" i="19"/>
  <c r="H271" i="19" s="1"/>
  <c r="F272" i="19"/>
  <c r="H272" i="19" s="1"/>
  <c r="F273" i="19"/>
  <c r="H273" i="19" s="1"/>
  <c r="F274" i="19"/>
  <c r="H274" i="19" s="1"/>
  <c r="F275" i="19"/>
  <c r="H275" i="19" s="1"/>
  <c r="F276" i="19"/>
  <c r="H276" i="19" s="1"/>
  <c r="F277" i="19"/>
  <c r="H277" i="19" s="1"/>
  <c r="F278" i="19"/>
  <c r="H278" i="19" s="1"/>
  <c r="F279" i="19"/>
  <c r="H279" i="19" s="1"/>
  <c r="F280" i="19"/>
  <c r="H280" i="19" s="1"/>
  <c r="F281" i="19"/>
  <c r="H281" i="19" s="1"/>
  <c r="F282" i="19"/>
  <c r="H282" i="19" s="1"/>
  <c r="F283" i="19"/>
  <c r="H283" i="19" s="1"/>
  <c r="F284" i="19"/>
  <c r="H284" i="19" s="1"/>
  <c r="F285" i="19"/>
  <c r="H285" i="19" s="1"/>
  <c r="F286" i="19"/>
  <c r="H286" i="19" s="1"/>
  <c r="F287" i="19"/>
  <c r="H287" i="19" s="1"/>
  <c r="F288" i="19"/>
  <c r="H288" i="19" s="1"/>
  <c r="F289" i="19"/>
  <c r="H289" i="19" s="1"/>
  <c r="F290" i="19"/>
  <c r="H290" i="19" s="1"/>
  <c r="F291" i="19"/>
  <c r="H291" i="19" s="1"/>
  <c r="F292" i="19"/>
  <c r="H292" i="19" s="1"/>
  <c r="F293" i="19"/>
  <c r="H293" i="19" s="1"/>
  <c r="F294" i="19"/>
  <c r="H294" i="19" s="1"/>
  <c r="F295" i="19"/>
  <c r="H295" i="19" s="1"/>
  <c r="F296" i="19"/>
  <c r="H296" i="19" s="1"/>
  <c r="F297" i="19"/>
  <c r="H297" i="19" s="1"/>
  <c r="F298" i="19"/>
  <c r="H298" i="19" s="1"/>
  <c r="F299" i="19"/>
  <c r="H299" i="19" s="1"/>
  <c r="F300" i="19"/>
  <c r="H300" i="19" s="1"/>
  <c r="F301" i="19"/>
  <c r="H301" i="19" s="1"/>
  <c r="F302" i="19"/>
  <c r="H302" i="19" s="1"/>
  <c r="F303" i="19"/>
  <c r="H303" i="19" s="1"/>
  <c r="F304" i="19"/>
  <c r="H304" i="19" s="1"/>
  <c r="F305" i="19"/>
  <c r="H305" i="19" s="1"/>
  <c r="F306" i="19"/>
  <c r="H306" i="19" s="1"/>
  <c r="F307" i="19"/>
  <c r="H307" i="19" s="1"/>
  <c r="F308" i="19"/>
  <c r="H308" i="19" s="1"/>
  <c r="F309" i="19"/>
  <c r="H309" i="19" s="1"/>
  <c r="F310" i="19"/>
  <c r="H310" i="19" s="1"/>
  <c r="F311" i="19"/>
  <c r="H311" i="19" s="1"/>
  <c r="F312" i="19"/>
  <c r="H312" i="19" s="1"/>
  <c r="F313" i="19"/>
  <c r="H313" i="19" s="1"/>
  <c r="F314" i="19"/>
  <c r="H314" i="19" s="1"/>
  <c r="F315" i="19"/>
  <c r="H315" i="19" s="1"/>
  <c r="F316" i="19"/>
  <c r="H316" i="19" s="1"/>
  <c r="F317" i="19"/>
  <c r="H317" i="19" s="1"/>
  <c r="F318" i="19"/>
  <c r="H318" i="19" s="1"/>
  <c r="F319" i="19"/>
  <c r="H319" i="19" s="1"/>
  <c r="F320" i="19"/>
  <c r="H320" i="19" s="1"/>
  <c r="F321" i="19"/>
  <c r="H321" i="19" s="1"/>
  <c r="F322" i="19"/>
  <c r="H322" i="19" s="1"/>
  <c r="F323" i="19"/>
  <c r="H323" i="19" s="1"/>
  <c r="F324" i="19"/>
  <c r="H324" i="19" s="1"/>
  <c r="F325" i="19"/>
  <c r="H325" i="19" s="1"/>
  <c r="F326" i="19"/>
  <c r="H326" i="19" s="1"/>
  <c r="F327" i="19"/>
  <c r="H327" i="19" s="1"/>
  <c r="F328" i="19"/>
  <c r="H328" i="19" s="1"/>
  <c r="F329" i="19"/>
  <c r="H329" i="19" s="1"/>
  <c r="F330" i="19"/>
  <c r="H330" i="19" s="1"/>
  <c r="F331" i="19"/>
  <c r="H331" i="19" s="1"/>
  <c r="F332" i="19"/>
  <c r="H332" i="19" s="1"/>
  <c r="F333" i="19"/>
  <c r="H333" i="19" s="1"/>
  <c r="F334" i="19"/>
  <c r="H334" i="19" s="1"/>
  <c r="F335" i="19"/>
  <c r="H335" i="19" s="1"/>
  <c r="F336" i="19"/>
  <c r="H336" i="19" s="1"/>
  <c r="F337" i="19"/>
  <c r="H337" i="19" s="1"/>
  <c r="F338" i="19"/>
  <c r="H338" i="19" s="1"/>
  <c r="F339" i="19"/>
  <c r="H339" i="19" s="1"/>
  <c r="F340" i="19"/>
  <c r="H340" i="19" s="1"/>
  <c r="F341" i="19"/>
  <c r="H341" i="19" s="1"/>
  <c r="F342" i="19"/>
  <c r="H342" i="19" s="1"/>
  <c r="F343" i="19"/>
  <c r="H343" i="19" s="1"/>
  <c r="F344" i="19"/>
  <c r="H344" i="19" s="1"/>
  <c r="F345" i="19"/>
  <c r="H345" i="19" s="1"/>
  <c r="F346" i="19"/>
  <c r="H346" i="19" s="1"/>
  <c r="F347" i="19"/>
  <c r="H347" i="19" s="1"/>
  <c r="F348" i="19"/>
  <c r="H348" i="19" s="1"/>
  <c r="F349" i="19"/>
  <c r="H349" i="19" s="1"/>
  <c r="F350" i="19"/>
  <c r="H350" i="19" s="1"/>
  <c r="F351" i="19"/>
  <c r="H351" i="19" s="1"/>
  <c r="F352" i="19"/>
  <c r="H352" i="19" s="1"/>
  <c r="F353" i="19"/>
  <c r="H353" i="19" s="1"/>
  <c r="F354" i="19"/>
  <c r="H354" i="19" s="1"/>
  <c r="F355" i="19"/>
  <c r="H355" i="19" s="1"/>
  <c r="F356" i="19"/>
  <c r="H356" i="19" s="1"/>
  <c r="F357" i="19"/>
  <c r="H357" i="19" s="1"/>
  <c r="F358" i="19"/>
  <c r="H358" i="19" s="1"/>
  <c r="F359" i="19"/>
  <c r="H359" i="19" s="1"/>
  <c r="F360" i="19"/>
  <c r="H360" i="19" s="1"/>
  <c r="F361" i="19"/>
  <c r="H361" i="19" s="1"/>
  <c r="F362" i="19"/>
  <c r="H362" i="19" s="1"/>
  <c r="F363" i="19"/>
  <c r="H363" i="19" s="1"/>
  <c r="F364" i="19"/>
  <c r="H364" i="19" s="1"/>
  <c r="F365" i="19"/>
  <c r="H365" i="19" s="1"/>
  <c r="F366" i="19"/>
  <c r="H366" i="19" s="1"/>
  <c r="F367" i="19"/>
  <c r="H367" i="19" s="1"/>
  <c r="F368" i="19"/>
  <c r="H368" i="19" s="1"/>
  <c r="F369" i="19"/>
  <c r="H369" i="19" s="1"/>
  <c r="F370" i="19"/>
  <c r="H370" i="19" s="1"/>
  <c r="F371" i="19"/>
  <c r="H371" i="19" s="1"/>
  <c r="F372" i="19"/>
  <c r="H372" i="19" s="1"/>
  <c r="F373" i="19"/>
  <c r="H373" i="19" s="1"/>
  <c r="F374" i="19"/>
  <c r="H374" i="19" s="1"/>
  <c r="F375" i="19"/>
  <c r="H375" i="19" s="1"/>
  <c r="F376" i="19"/>
  <c r="H376" i="19" s="1"/>
  <c r="F377" i="19"/>
  <c r="H377" i="19" s="1"/>
  <c r="F378" i="19"/>
  <c r="H378" i="19" s="1"/>
  <c r="F379" i="19"/>
  <c r="H379" i="19" s="1"/>
  <c r="F380" i="19"/>
  <c r="H380" i="19" s="1"/>
  <c r="F381" i="19"/>
  <c r="H381" i="19" s="1"/>
  <c r="F382" i="19"/>
  <c r="H382" i="19" s="1"/>
  <c r="F383" i="19"/>
  <c r="H383" i="19" s="1"/>
  <c r="F384" i="19"/>
  <c r="H384" i="19" s="1"/>
  <c r="F385" i="19"/>
  <c r="H385" i="19" s="1"/>
  <c r="F386" i="19"/>
  <c r="H386" i="19" s="1"/>
  <c r="F387" i="19"/>
  <c r="H387" i="19" s="1"/>
  <c r="F388" i="19"/>
  <c r="H388" i="19" s="1"/>
  <c r="F389" i="19"/>
  <c r="H389" i="19" s="1"/>
  <c r="F390" i="19"/>
  <c r="H390" i="19" s="1"/>
  <c r="F391" i="19"/>
  <c r="H391" i="19" s="1"/>
  <c r="F392" i="19"/>
  <c r="H392" i="19" s="1"/>
  <c r="F393" i="19"/>
  <c r="H393" i="19" s="1"/>
  <c r="F394" i="19"/>
  <c r="H394" i="19" s="1"/>
  <c r="F395" i="19"/>
  <c r="H395" i="19" s="1"/>
  <c r="F396" i="19"/>
  <c r="H396" i="19" s="1"/>
  <c r="F397" i="19"/>
  <c r="H397" i="19" s="1"/>
  <c r="F398" i="19"/>
  <c r="H398" i="19" s="1"/>
  <c r="F399" i="19"/>
  <c r="H399" i="19" s="1"/>
  <c r="F400" i="19"/>
  <c r="H400" i="19" s="1"/>
  <c r="F401" i="19"/>
  <c r="H401" i="19" s="1"/>
  <c r="F402" i="19"/>
  <c r="H402" i="19" s="1"/>
  <c r="F403" i="19"/>
  <c r="H403" i="19" s="1"/>
  <c r="F404" i="19"/>
  <c r="H404" i="19" s="1"/>
  <c r="F405" i="19"/>
  <c r="H405" i="19" s="1"/>
  <c r="F406" i="19"/>
  <c r="H406" i="19" s="1"/>
  <c r="F407" i="19"/>
  <c r="H407" i="19" s="1"/>
  <c r="F408" i="19"/>
  <c r="H408" i="19" s="1"/>
  <c r="F409" i="19"/>
  <c r="H409" i="19" s="1"/>
  <c r="F410" i="19"/>
  <c r="H410" i="19" s="1"/>
  <c r="F411" i="19"/>
  <c r="H411" i="19" s="1"/>
  <c r="F412" i="19"/>
  <c r="H412" i="19" s="1"/>
  <c r="F413" i="19"/>
  <c r="H413" i="19" s="1"/>
  <c r="F414" i="19"/>
  <c r="H414" i="19" s="1"/>
  <c r="F415" i="19"/>
  <c r="H415" i="19" s="1"/>
  <c r="F416" i="19"/>
  <c r="H416" i="19" s="1"/>
  <c r="F417" i="19"/>
  <c r="H417" i="19" s="1"/>
  <c r="F418" i="19"/>
  <c r="H418" i="19" s="1"/>
  <c r="F419" i="19"/>
  <c r="H419" i="19" s="1"/>
  <c r="F420" i="19"/>
  <c r="H420" i="19" s="1"/>
  <c r="F421" i="19"/>
  <c r="H421" i="19" s="1"/>
  <c r="F422" i="19"/>
  <c r="H422" i="19" s="1"/>
  <c r="F423" i="19"/>
  <c r="H423" i="19" s="1"/>
  <c r="F424" i="19"/>
  <c r="H424" i="19" s="1"/>
  <c r="F425" i="19"/>
  <c r="H425" i="19" s="1"/>
  <c r="F426" i="19"/>
  <c r="H426" i="19" s="1"/>
  <c r="F427" i="19"/>
  <c r="H427" i="19" s="1"/>
  <c r="F428" i="19"/>
  <c r="H428" i="19" s="1"/>
  <c r="F429" i="19"/>
  <c r="H429" i="19" s="1"/>
  <c r="F430" i="19"/>
  <c r="H430" i="19" s="1"/>
  <c r="B200" i="65"/>
  <c r="C200" i="65"/>
  <c r="E200" i="65"/>
  <c r="B201" i="65"/>
  <c r="C201" i="65"/>
  <c r="E201" i="65"/>
  <c r="B202" i="65"/>
  <c r="C202" i="65"/>
  <c r="E202" i="65"/>
  <c r="B203" i="65"/>
  <c r="C203" i="65"/>
  <c r="E203" i="65"/>
  <c r="B204" i="65"/>
  <c r="C204" i="65"/>
  <c r="E204" i="65"/>
  <c r="B205" i="65"/>
  <c r="C205" i="65"/>
  <c r="E205" i="65"/>
  <c r="B206" i="65"/>
  <c r="C206" i="65"/>
  <c r="E206" i="65"/>
  <c r="B207" i="65"/>
  <c r="C207" i="65"/>
  <c r="E207" i="65"/>
  <c r="B208" i="65"/>
  <c r="C208" i="65"/>
  <c r="E208" i="65"/>
  <c r="B209" i="65"/>
  <c r="C209" i="65"/>
  <c r="E209" i="65"/>
  <c r="B210" i="65"/>
  <c r="C210" i="65"/>
  <c r="E210" i="65"/>
  <c r="B211" i="65"/>
  <c r="C211" i="65"/>
  <c r="E211" i="65"/>
  <c r="B212" i="65"/>
  <c r="C212" i="65"/>
  <c r="E212" i="65"/>
  <c r="B213" i="65"/>
  <c r="C213" i="65"/>
  <c r="E213" i="65"/>
  <c r="B214" i="65"/>
  <c r="C214" i="65"/>
  <c r="E214" i="65"/>
  <c r="B215" i="65"/>
  <c r="C215" i="65"/>
  <c r="E215" i="65"/>
  <c r="AJ134" i="18"/>
  <c r="AG142" i="18"/>
  <c r="AG143" i="18"/>
  <c r="AI143" i="18"/>
  <c r="AJ143" i="18"/>
  <c r="AG144" i="18"/>
  <c r="AG145" i="18"/>
  <c r="AG146" i="18"/>
  <c r="AG147" i="18"/>
  <c r="AI147" i="18"/>
  <c r="AG148" i="18"/>
  <c r="AI148" i="18"/>
  <c r="AJ148" i="18"/>
  <c r="AG149" i="18"/>
  <c r="AC143" i="18"/>
  <c r="AD143" i="18" s="1"/>
  <c r="AC148" i="18"/>
  <c r="AD148" i="18" s="1"/>
  <c r="AH143" i="18"/>
  <c r="AJ145" i="18"/>
  <c r="AH147" i="18"/>
  <c r="AJ149" i="18"/>
  <c r="AG139" i="18"/>
  <c r="AG138" i="18"/>
  <c r="AI137" i="18"/>
  <c r="AJ136" i="18"/>
  <c r="AC136" i="18"/>
  <c r="AD136" i="18" s="1"/>
  <c r="AH136" i="18"/>
  <c r="AI136" i="18"/>
  <c r="AI135" i="18"/>
  <c r="J142" i="18"/>
  <c r="J143" i="18"/>
  <c r="J144" i="18"/>
  <c r="J145" i="18"/>
  <c r="J146" i="18"/>
  <c r="J147" i="18"/>
  <c r="J148" i="18"/>
  <c r="J149" i="18"/>
  <c r="N149" i="18"/>
  <c r="N148" i="18"/>
  <c r="N147" i="18"/>
  <c r="N146" i="18"/>
  <c r="N145" i="18"/>
  <c r="N144" i="18"/>
  <c r="N143" i="18"/>
  <c r="N142" i="18"/>
  <c r="P149" i="18"/>
  <c r="I149" i="18" s="1"/>
  <c r="P148" i="18"/>
  <c r="I148" i="18" s="1"/>
  <c r="P147" i="18"/>
  <c r="I147" i="18" s="1"/>
  <c r="P146" i="18"/>
  <c r="I146" i="18" s="1"/>
  <c r="P145" i="18"/>
  <c r="I145" i="18" s="1"/>
  <c r="P144" i="18"/>
  <c r="I144" i="18" s="1"/>
  <c r="P143" i="18"/>
  <c r="I143" i="18" s="1"/>
  <c r="P142" i="18"/>
  <c r="I142" i="18" s="1"/>
  <c r="A149" i="18"/>
  <c r="A215" i="65" s="1"/>
  <c r="A148" i="18"/>
  <c r="A214" i="65" s="1"/>
  <c r="A147" i="18"/>
  <c r="A213" i="65" s="1"/>
  <c r="A146" i="18"/>
  <c r="A212" i="65" s="1"/>
  <c r="A145" i="18"/>
  <c r="A211" i="65" s="1"/>
  <c r="A144" i="18"/>
  <c r="A210" i="65" s="1"/>
  <c r="A143" i="18"/>
  <c r="A209" i="65" s="1"/>
  <c r="A142" i="18"/>
  <c r="A208" i="65" s="1"/>
  <c r="AG134" i="18"/>
  <c r="N134" i="18"/>
  <c r="N135" i="18"/>
  <c r="N136" i="18"/>
  <c r="N137" i="18"/>
  <c r="N138" i="18"/>
  <c r="N139" i="18"/>
  <c r="N140" i="18"/>
  <c r="N141" i="18"/>
  <c r="J134" i="18"/>
  <c r="J135" i="18"/>
  <c r="J136" i="18"/>
  <c r="J137" i="18"/>
  <c r="J138" i="18"/>
  <c r="J139" i="18"/>
  <c r="J140" i="18"/>
  <c r="J141" i="18"/>
  <c r="P134" i="18"/>
  <c r="I134" i="18" s="1"/>
  <c r="P135" i="18"/>
  <c r="I135" i="18" s="1"/>
  <c r="P136" i="18"/>
  <c r="I136" i="18" s="1"/>
  <c r="P137" i="18"/>
  <c r="I137" i="18" s="1"/>
  <c r="P138" i="18"/>
  <c r="I138" i="18" s="1"/>
  <c r="P139" i="18"/>
  <c r="I139" i="18" s="1"/>
  <c r="P140" i="18"/>
  <c r="I140" i="18" s="1"/>
  <c r="P141" i="18"/>
  <c r="I141" i="18" s="1"/>
  <c r="A134" i="18"/>
  <c r="A200" i="65" s="1"/>
  <c r="A135" i="18"/>
  <c r="A201" i="65" s="1"/>
  <c r="A136" i="18"/>
  <c r="A202" i="65" s="1"/>
  <c r="A137" i="18"/>
  <c r="A203" i="65" s="1"/>
  <c r="A138" i="18"/>
  <c r="A204" i="65" s="1"/>
  <c r="A139" i="18"/>
  <c r="A205" i="65" s="1"/>
  <c r="A140" i="18"/>
  <c r="A206" i="65" s="1"/>
  <c r="A141" i="18"/>
  <c r="A207" i="65" s="1"/>
  <c r="C7" i="67" l="1"/>
  <c r="C10" i="67"/>
  <c r="C137" i="19"/>
  <c r="D137" i="20"/>
  <c r="O136" i="19"/>
  <c r="P136" i="20"/>
  <c r="C136" i="19"/>
  <c r="D136" i="20"/>
  <c r="O146" i="19"/>
  <c r="P146" i="20"/>
  <c r="C145" i="19"/>
  <c r="D145" i="20"/>
  <c r="O135" i="19"/>
  <c r="P135" i="20"/>
  <c r="C135" i="19"/>
  <c r="D135" i="20"/>
  <c r="O147" i="19"/>
  <c r="P147" i="20"/>
  <c r="C144" i="19"/>
  <c r="D144" i="20"/>
  <c r="O134" i="19"/>
  <c r="P134" i="20"/>
  <c r="C134" i="19"/>
  <c r="D134" i="20"/>
  <c r="O148" i="19"/>
  <c r="P148" i="20"/>
  <c r="C143" i="19"/>
  <c r="D143" i="20"/>
  <c r="O141" i="19"/>
  <c r="P141" i="20"/>
  <c r="C141" i="19"/>
  <c r="D141" i="20"/>
  <c r="O149" i="19"/>
  <c r="P149" i="20"/>
  <c r="C142" i="19"/>
  <c r="D142" i="20"/>
  <c r="O137" i="19"/>
  <c r="P137" i="20"/>
  <c r="O140" i="19"/>
  <c r="P140" i="20"/>
  <c r="C140" i="19"/>
  <c r="D140" i="20"/>
  <c r="O142" i="19"/>
  <c r="P142" i="20"/>
  <c r="C149" i="19"/>
  <c r="D149" i="20"/>
  <c r="O145" i="19"/>
  <c r="P145" i="20"/>
  <c r="O139" i="19"/>
  <c r="P139" i="20"/>
  <c r="C139" i="19"/>
  <c r="D139" i="20"/>
  <c r="O143" i="19"/>
  <c r="P143" i="20"/>
  <c r="C148" i="19"/>
  <c r="D148" i="20"/>
  <c r="C146" i="19"/>
  <c r="D146" i="20"/>
  <c r="O138" i="19"/>
  <c r="P138" i="20"/>
  <c r="C138" i="19"/>
  <c r="D138" i="20"/>
  <c r="O144" i="19"/>
  <c r="P144" i="20"/>
  <c r="C147" i="19"/>
  <c r="D147" i="20"/>
  <c r="AJ140" i="18"/>
  <c r="AC140" i="18"/>
  <c r="AD140" i="18" s="1"/>
  <c r="AI139" i="18"/>
  <c r="AC139" i="18"/>
  <c r="AD139" i="18" s="1"/>
  <c r="AJ135" i="18"/>
  <c r="AH139" i="18"/>
  <c r="AC147" i="18"/>
  <c r="AD147" i="18" s="1"/>
  <c r="AC134" i="18"/>
  <c r="AD134" i="18" s="1"/>
  <c r="AJ147" i="18"/>
  <c r="D207" i="65"/>
  <c r="D203" i="65"/>
  <c r="D212" i="65"/>
  <c r="D208" i="65"/>
  <c r="AJ146" i="18"/>
  <c r="AJ142" i="18"/>
  <c r="AH138" i="18"/>
  <c r="AI134" i="18"/>
  <c r="D215" i="65"/>
  <c r="D211" i="65"/>
  <c r="AJ138" i="18"/>
  <c r="AC149" i="18"/>
  <c r="AD149" i="18" s="1"/>
  <c r="AC145" i="18"/>
  <c r="AD145" i="18" s="1"/>
  <c r="AI149" i="18"/>
  <c r="AI146" i="18"/>
  <c r="AI145" i="18"/>
  <c r="AI142" i="18"/>
  <c r="AJ141" i="18"/>
  <c r="AJ137" i="18"/>
  <c r="AH134" i="18"/>
  <c r="AC135" i="18"/>
  <c r="AD135" i="18" s="1"/>
  <c r="AI141" i="18"/>
  <c r="AH149" i="18"/>
  <c r="AH148" i="18"/>
  <c r="AH146" i="18"/>
  <c r="AH145" i="18"/>
  <c r="AH142" i="18"/>
  <c r="D204" i="65"/>
  <c r="D200" i="65"/>
  <c r="AC138" i="18"/>
  <c r="AD138" i="18" s="1"/>
  <c r="AC141" i="18"/>
  <c r="AD141" i="18" s="1"/>
  <c r="AC146" i="18"/>
  <c r="AD146" i="18" s="1"/>
  <c r="AC142" i="18"/>
  <c r="AD142" i="18" s="1"/>
  <c r="D214" i="65"/>
  <c r="D213" i="65"/>
  <c r="D210" i="65"/>
  <c r="D209" i="65"/>
  <c r="D206" i="65"/>
  <c r="D205" i="65"/>
  <c r="D202" i="65"/>
  <c r="D201" i="65"/>
  <c r="AI138" i="18"/>
  <c r="AC137" i="18"/>
  <c r="AD137" i="18" s="1"/>
  <c r="AG141" i="18"/>
  <c r="AH141" i="18"/>
  <c r="AI140" i="18"/>
  <c r="AG140" i="18"/>
  <c r="AH140" i="18"/>
  <c r="AJ139" i="18"/>
  <c r="AG137" i="18"/>
  <c r="AH137" i="18"/>
  <c r="AG136" i="18"/>
  <c r="AG135" i="18"/>
  <c r="AH135" i="18"/>
  <c r="N76" i="9" l="1"/>
  <c r="I76" i="9"/>
  <c r="E76" i="9"/>
  <c r="P76" i="11" l="1"/>
  <c r="O76" i="10"/>
  <c r="N71" i="9"/>
  <c r="N72" i="9"/>
  <c r="N73" i="9"/>
  <c r="N74" i="9"/>
  <c r="N75" i="9"/>
  <c r="I71" i="9"/>
  <c r="I72" i="9"/>
  <c r="I73" i="9"/>
  <c r="I74" i="9"/>
  <c r="I75" i="9"/>
  <c r="E75" i="9"/>
  <c r="E74" i="9"/>
  <c r="E73" i="9"/>
  <c r="E72" i="9"/>
  <c r="E71" i="9"/>
  <c r="P73" i="11" l="1"/>
  <c r="O73" i="10"/>
  <c r="P72" i="11"/>
  <c r="O72" i="10"/>
  <c r="P75" i="11"/>
  <c r="O75" i="10"/>
  <c r="P71" i="11"/>
  <c r="O71" i="10"/>
  <c r="P74" i="11"/>
  <c r="O74" i="10"/>
  <c r="E16" i="62"/>
  <c r="E15" i="62"/>
  <c r="E5" i="62"/>
  <c r="D6" i="62"/>
  <c r="E476" i="65"/>
  <c r="D476" i="65"/>
  <c r="C476" i="65"/>
  <c r="B476" i="65"/>
  <c r="A476" i="65"/>
  <c r="E471" i="65"/>
  <c r="E472" i="65"/>
  <c r="E473" i="65"/>
  <c r="E474" i="65"/>
  <c r="E475" i="65"/>
  <c r="B471" i="65"/>
  <c r="C471" i="65"/>
  <c r="D471" i="65"/>
  <c r="B472" i="65"/>
  <c r="C472" i="65"/>
  <c r="D472" i="65"/>
  <c r="B473" i="65"/>
  <c r="C473" i="65"/>
  <c r="D473" i="65"/>
  <c r="B474" i="65"/>
  <c r="C474" i="65"/>
  <c r="D474" i="65"/>
  <c r="B475" i="65"/>
  <c r="C475" i="65"/>
  <c r="D475" i="65"/>
  <c r="A472" i="65"/>
  <c r="A473" i="65"/>
  <c r="A474" i="65"/>
  <c r="A475" i="65"/>
  <c r="E426" i="65"/>
  <c r="E427" i="65"/>
  <c r="D426" i="65"/>
  <c r="D427" i="65"/>
  <c r="C426" i="65"/>
  <c r="C427" i="65"/>
  <c r="B426" i="65"/>
  <c r="B427" i="65"/>
  <c r="AC150" i="24"/>
  <c r="AD150" i="24" s="1"/>
  <c r="AC162" i="24"/>
  <c r="AD162" i="24" s="1"/>
  <c r="AC166" i="24"/>
  <c r="AD166" i="24" s="1"/>
  <c r="AC178" i="24"/>
  <c r="AD178" i="24" s="1"/>
  <c r="AC151" i="24"/>
  <c r="AD151" i="24" s="1"/>
  <c r="AC152" i="24"/>
  <c r="AD152" i="24" s="1"/>
  <c r="AC153" i="24"/>
  <c r="AD153" i="24" s="1"/>
  <c r="AC154" i="24"/>
  <c r="AD154" i="24" s="1"/>
  <c r="AC155" i="24"/>
  <c r="AD155" i="24" s="1"/>
  <c r="AC156" i="24"/>
  <c r="AD156" i="24" s="1"/>
  <c r="AC157" i="24"/>
  <c r="AD157" i="24" s="1"/>
  <c r="AC158" i="24"/>
  <c r="AD158" i="24" s="1"/>
  <c r="AC159" i="24"/>
  <c r="AD159" i="24" s="1"/>
  <c r="AC160" i="24"/>
  <c r="AD160" i="24" s="1"/>
  <c r="AC161" i="24"/>
  <c r="AD161" i="24" s="1"/>
  <c r="AC163" i="24"/>
  <c r="AD163" i="24" s="1"/>
  <c r="AC164" i="24"/>
  <c r="AD164" i="24" s="1"/>
  <c r="AC165" i="24"/>
  <c r="AD165" i="24" s="1"/>
  <c r="AC167" i="24"/>
  <c r="AD167" i="24" s="1"/>
  <c r="AC168" i="24"/>
  <c r="AD168" i="24" s="1"/>
  <c r="AC169" i="24"/>
  <c r="AD169" i="24" s="1"/>
  <c r="AC170" i="24"/>
  <c r="AD170" i="24" s="1"/>
  <c r="AC171" i="24"/>
  <c r="AD171" i="24" s="1"/>
  <c r="AC172" i="24"/>
  <c r="AD172" i="24" s="1"/>
  <c r="AC173" i="24"/>
  <c r="AD173" i="24" s="1"/>
  <c r="AC174" i="24"/>
  <c r="AD174" i="24" s="1"/>
  <c r="AC175" i="24"/>
  <c r="AD175" i="24" s="1"/>
  <c r="AC176" i="24"/>
  <c r="AD176" i="24" s="1"/>
  <c r="AC177" i="24"/>
  <c r="AD177" i="24" s="1"/>
  <c r="AC179" i="24"/>
  <c r="AD179" i="24" s="1"/>
  <c r="AC180" i="24"/>
  <c r="AD180" i="24" s="1"/>
  <c r="AC181" i="24"/>
  <c r="AD181" i="24" s="1"/>
  <c r="AC182" i="24"/>
  <c r="AD182" i="24" s="1"/>
  <c r="AC183" i="24"/>
  <c r="AD183" i="24" s="1"/>
  <c r="AC184" i="24"/>
  <c r="AD184" i="24" s="1"/>
  <c r="AC185" i="24"/>
  <c r="AD185" i="24" s="1"/>
  <c r="AC186" i="24"/>
  <c r="AD186" i="24" s="1"/>
  <c r="AC187" i="24"/>
  <c r="AD187" i="24" s="1"/>
  <c r="AC188" i="24"/>
  <c r="AD188" i="24" s="1"/>
  <c r="AC189" i="24"/>
  <c r="AD189" i="24" s="1"/>
  <c r="AC190" i="24"/>
  <c r="AD190" i="24" s="1"/>
  <c r="AC191" i="24"/>
  <c r="AD191" i="24" s="1"/>
  <c r="AC192" i="24"/>
  <c r="AD192" i="24" s="1"/>
  <c r="AC193" i="24"/>
  <c r="AD193" i="24" s="1"/>
  <c r="AC194" i="24"/>
  <c r="AD194" i="24" s="1"/>
  <c r="AC195" i="24"/>
  <c r="AD195" i="24" s="1"/>
  <c r="AC196" i="24"/>
  <c r="AD196" i="24" s="1"/>
  <c r="AC197" i="24"/>
  <c r="AD197" i="24" s="1"/>
  <c r="AC198" i="24"/>
  <c r="AD198" i="24" s="1"/>
  <c r="AC199" i="24"/>
  <c r="AD199" i="24" s="1"/>
  <c r="AC200" i="24"/>
  <c r="AD200" i="24" s="1"/>
  <c r="AC201" i="24"/>
  <c r="AD201" i="24" s="1"/>
  <c r="AC202" i="24"/>
  <c r="AD202" i="24" s="1"/>
  <c r="AC203" i="24"/>
  <c r="AD203" i="24" s="1"/>
  <c r="AC204" i="24"/>
  <c r="AD204" i="24" s="1"/>
  <c r="AC205" i="24"/>
  <c r="AD205" i="24" s="1"/>
  <c r="AC206" i="24"/>
  <c r="AD206" i="24" s="1"/>
  <c r="AC207" i="24"/>
  <c r="AD207" i="24" s="1"/>
  <c r="AC208" i="24"/>
  <c r="AD208" i="24" s="1"/>
  <c r="AC209" i="24"/>
  <c r="AD209" i="24" s="1"/>
  <c r="AC210" i="24"/>
  <c r="AD210" i="24" s="1"/>
  <c r="AC211" i="24"/>
  <c r="AD211" i="24" s="1"/>
  <c r="AC212" i="24"/>
  <c r="AD212" i="24" s="1"/>
  <c r="AC213" i="24"/>
  <c r="AD213" i="24" s="1"/>
  <c r="AC214" i="24"/>
  <c r="AD214" i="24" s="1"/>
  <c r="AC215" i="24"/>
  <c r="AD215" i="24" s="1"/>
  <c r="AC216" i="24"/>
  <c r="AD216" i="24" s="1"/>
  <c r="AC217" i="24"/>
  <c r="AD217" i="24" s="1"/>
  <c r="AC218" i="24"/>
  <c r="AD218" i="24" s="1"/>
  <c r="AC219" i="24"/>
  <c r="AD219" i="24" s="1"/>
  <c r="AC220" i="24"/>
  <c r="AD220" i="24" s="1"/>
  <c r="E6" i="62" l="1"/>
  <c r="AC149" i="24"/>
  <c r="AD149" i="24" s="1"/>
  <c r="AG162" i="21"/>
  <c r="AG163" i="21"/>
  <c r="AG164" i="21"/>
  <c r="AG165" i="21"/>
  <c r="AG166" i="21"/>
  <c r="J161" i="21"/>
  <c r="C161" i="22" s="1"/>
  <c r="N161" i="21"/>
  <c r="O161" i="21" s="1"/>
  <c r="J162" i="21"/>
  <c r="C162" i="22" s="1"/>
  <c r="N162" i="21"/>
  <c r="O162" i="21" s="1"/>
  <c r="J163" i="21"/>
  <c r="C163" i="22" s="1"/>
  <c r="N163" i="21"/>
  <c r="O163" i="21" s="1"/>
  <c r="J164" i="21"/>
  <c r="C164" i="22" s="1"/>
  <c r="N164" i="21"/>
  <c r="O164" i="21" s="1"/>
  <c r="J165" i="21"/>
  <c r="C165" i="22" s="1"/>
  <c r="N165" i="21"/>
  <c r="O165" i="21" s="1"/>
  <c r="J166" i="21"/>
  <c r="C166" i="22" s="1"/>
  <c r="N166" i="21"/>
  <c r="O166" i="21" s="1"/>
  <c r="AD162" i="21"/>
  <c r="AD163" i="21"/>
  <c r="AD165" i="21"/>
  <c r="AD166" i="21"/>
  <c r="AD116" i="21"/>
  <c r="AD117" i="21"/>
  <c r="P117" i="21"/>
  <c r="J116" i="21"/>
  <c r="C116" i="22" s="1"/>
  <c r="N116" i="21"/>
  <c r="O116" i="21" s="1"/>
  <c r="J117" i="21"/>
  <c r="C117" i="22" s="1"/>
  <c r="N117" i="21"/>
  <c r="O117" i="21" s="1"/>
  <c r="I117" i="21" s="1"/>
  <c r="O117" i="22" s="1"/>
  <c r="A116" i="21"/>
  <c r="A426" i="65" s="1"/>
  <c r="A117" i="21"/>
  <c r="A427" i="65" s="1"/>
  <c r="E116" i="21"/>
  <c r="P116" i="21" s="1"/>
  <c r="AJ164" i="21" l="1"/>
  <c r="AD164" i="21"/>
  <c r="I116" i="21"/>
  <c r="O116" i="22" s="1"/>
  <c r="D116" i="23"/>
  <c r="D166" i="23"/>
  <c r="D164" i="23"/>
  <c r="D162" i="23"/>
  <c r="D117" i="23"/>
  <c r="D165" i="23"/>
  <c r="D163" i="23"/>
  <c r="D161" i="23"/>
  <c r="E10" i="62"/>
  <c r="AH163" i="21"/>
  <c r="AH162" i="21"/>
  <c r="AH165" i="21"/>
  <c r="AJ163" i="21"/>
  <c r="AH166" i="21"/>
  <c r="AH164" i="21"/>
  <c r="AI163" i="21"/>
  <c r="AI164" i="21"/>
  <c r="AJ165" i="21"/>
  <c r="AJ166" i="21"/>
  <c r="AJ162" i="21"/>
  <c r="AI166" i="21"/>
  <c r="AI165" i="21"/>
  <c r="AI162" i="21"/>
  <c r="F10" i="62" l="1"/>
  <c r="N70" i="9" l="1"/>
  <c r="I70" i="9"/>
  <c r="E70" i="9"/>
  <c r="P70" i="11" l="1"/>
  <c r="O70" i="10"/>
  <c r="AI23" i="42"/>
  <c r="AJ23" i="42"/>
  <c r="AH23" i="42"/>
  <c r="AG23" i="42"/>
  <c r="AC23" i="42"/>
  <c r="AD23" i="42" s="1"/>
  <c r="F103" i="13"/>
  <c r="H103" i="13" s="1"/>
  <c r="F104" i="13"/>
  <c r="H104" i="13" s="1"/>
  <c r="F105" i="13"/>
  <c r="H105" i="13" s="1"/>
  <c r="F106" i="13"/>
  <c r="H106" i="13" s="1"/>
  <c r="F107" i="13"/>
  <c r="H107" i="13" s="1"/>
  <c r="F108" i="13"/>
  <c r="H108" i="13" s="1"/>
  <c r="F109" i="13"/>
  <c r="H109" i="13" s="1"/>
  <c r="F110" i="13"/>
  <c r="H110" i="13" s="1"/>
  <c r="F111" i="13"/>
  <c r="H111" i="13" s="1"/>
  <c r="F112" i="13"/>
  <c r="H112" i="13" s="1"/>
  <c r="F113" i="13"/>
  <c r="H113" i="13" s="1"/>
  <c r="F114" i="13"/>
  <c r="H114" i="13" s="1"/>
  <c r="F115" i="13"/>
  <c r="H115" i="13" s="1"/>
  <c r="F116" i="13"/>
  <c r="H116" i="13" s="1"/>
  <c r="F117" i="13"/>
  <c r="H117" i="13" s="1"/>
  <c r="F118" i="13"/>
  <c r="H118" i="13" s="1"/>
  <c r="F119" i="13"/>
  <c r="H119" i="13" s="1"/>
  <c r="F120" i="13"/>
  <c r="H120" i="13" s="1"/>
  <c r="F121" i="13"/>
  <c r="H121" i="13" s="1"/>
  <c r="F122" i="13"/>
  <c r="H122" i="13" s="1"/>
  <c r="F123" i="13"/>
  <c r="H123" i="13" s="1"/>
  <c r="F124" i="13"/>
  <c r="H124" i="13" s="1"/>
  <c r="F125" i="13"/>
  <c r="H125" i="13" s="1"/>
  <c r="F126" i="13"/>
  <c r="H126" i="13" s="1"/>
  <c r="F127" i="13"/>
  <c r="H127" i="13" s="1"/>
  <c r="F128" i="13"/>
  <c r="H128" i="13" s="1"/>
  <c r="F129" i="13"/>
  <c r="H129" i="13" s="1"/>
  <c r="F130" i="13"/>
  <c r="H130" i="13" s="1"/>
  <c r="F131" i="13"/>
  <c r="H131" i="13" s="1"/>
  <c r="F132" i="13"/>
  <c r="H132" i="13" s="1"/>
  <c r="F133" i="13"/>
  <c r="H133" i="13" s="1"/>
  <c r="F134" i="13"/>
  <c r="H134" i="13" s="1"/>
  <c r="F135" i="13"/>
  <c r="H135" i="13" s="1"/>
  <c r="F136" i="13"/>
  <c r="H136" i="13" s="1"/>
  <c r="F137" i="13"/>
  <c r="H137" i="13" s="1"/>
  <c r="F138" i="13"/>
  <c r="H138" i="13" s="1"/>
  <c r="F139" i="13"/>
  <c r="H139" i="13" s="1"/>
  <c r="F140" i="13"/>
  <c r="H140" i="13" s="1"/>
  <c r="F141" i="13"/>
  <c r="H141" i="13" s="1"/>
  <c r="F142" i="13"/>
  <c r="H142" i="13" s="1"/>
  <c r="F143" i="13"/>
  <c r="H143" i="13" s="1"/>
  <c r="F144" i="13"/>
  <c r="H144" i="13" s="1"/>
  <c r="F145" i="13"/>
  <c r="H145" i="13" s="1"/>
  <c r="F146" i="13"/>
  <c r="H146" i="13" s="1"/>
  <c r="F147" i="13"/>
  <c r="H147" i="13" s="1"/>
  <c r="F148" i="13"/>
  <c r="H148" i="13" s="1"/>
  <c r="F149" i="13"/>
  <c r="H149" i="13" s="1"/>
  <c r="F150" i="13"/>
  <c r="H150" i="13" s="1"/>
  <c r="F151" i="13"/>
  <c r="H151" i="13" s="1"/>
  <c r="F152" i="13"/>
  <c r="H152" i="13" s="1"/>
  <c r="F153" i="13"/>
  <c r="H153" i="13" s="1"/>
  <c r="F154" i="13"/>
  <c r="H154" i="13" s="1"/>
  <c r="F155" i="13"/>
  <c r="H155" i="13" s="1"/>
  <c r="F156" i="13"/>
  <c r="H156" i="13" s="1"/>
  <c r="F157" i="13"/>
  <c r="H157" i="13" s="1"/>
  <c r="F158" i="13"/>
  <c r="H158" i="13" s="1"/>
  <c r="F159" i="13"/>
  <c r="H159" i="13" s="1"/>
  <c r="F160" i="13"/>
  <c r="H160" i="13" s="1"/>
  <c r="F161" i="13"/>
  <c r="H161" i="13" s="1"/>
  <c r="F162" i="13"/>
  <c r="H162" i="13" s="1"/>
  <c r="F163" i="13"/>
  <c r="H163" i="13" s="1"/>
  <c r="F164" i="13"/>
  <c r="H164" i="13" s="1"/>
  <c r="F165" i="13"/>
  <c r="H165" i="13" s="1"/>
  <c r="F166" i="13"/>
  <c r="H166" i="13" s="1"/>
  <c r="F167" i="13"/>
  <c r="H167" i="13" s="1"/>
  <c r="F168" i="13"/>
  <c r="H168" i="13" s="1"/>
  <c r="F169" i="13"/>
  <c r="H169" i="13" s="1"/>
  <c r="F170" i="13"/>
  <c r="H170" i="13" s="1"/>
  <c r="F171" i="13"/>
  <c r="H171" i="13" s="1"/>
  <c r="F172" i="13"/>
  <c r="H172" i="13" s="1"/>
  <c r="F173" i="13"/>
  <c r="H173" i="13" s="1"/>
  <c r="F174" i="13"/>
  <c r="H174" i="13" s="1"/>
  <c r="F175" i="13"/>
  <c r="H175" i="13" s="1"/>
  <c r="F176" i="13"/>
  <c r="H176" i="13" s="1"/>
  <c r="F177" i="13"/>
  <c r="H177" i="13" s="1"/>
  <c r="F178" i="13"/>
  <c r="H178" i="13" s="1"/>
  <c r="F179" i="13"/>
  <c r="H179" i="13" s="1"/>
  <c r="F180" i="13"/>
  <c r="H180" i="13" s="1"/>
  <c r="F181" i="13"/>
  <c r="H181" i="13" s="1"/>
  <c r="F182" i="13"/>
  <c r="H182" i="13" s="1"/>
  <c r="F183" i="13"/>
  <c r="H183" i="13" s="1"/>
  <c r="F184" i="13"/>
  <c r="H184" i="13" s="1"/>
  <c r="F185" i="13"/>
  <c r="H185" i="13" s="1"/>
  <c r="O13" i="62" l="1"/>
  <c r="D16" i="62" l="1"/>
  <c r="I21" i="48" l="1"/>
  <c r="B985" i="65" l="1"/>
  <c r="C985" i="65"/>
  <c r="D985" i="65"/>
  <c r="E985" i="65"/>
  <c r="B986" i="65"/>
  <c r="C986" i="65"/>
  <c r="D986" i="65"/>
  <c r="E986" i="65"/>
  <c r="B987" i="65"/>
  <c r="C987" i="65"/>
  <c r="D987" i="65"/>
  <c r="E987" i="65"/>
  <c r="B988" i="65"/>
  <c r="C988" i="65"/>
  <c r="D988" i="65"/>
  <c r="E988" i="65"/>
  <c r="B989" i="65"/>
  <c r="C989" i="65"/>
  <c r="D989" i="65"/>
  <c r="E989" i="65"/>
  <c r="B990" i="65"/>
  <c r="C990" i="65"/>
  <c r="D990" i="65"/>
  <c r="E990" i="65"/>
  <c r="B991" i="65"/>
  <c r="C991" i="65"/>
  <c r="D991" i="65"/>
  <c r="E991" i="65"/>
  <c r="B992" i="65"/>
  <c r="C992" i="65"/>
  <c r="D992" i="65"/>
  <c r="E992" i="65"/>
  <c r="B993" i="65"/>
  <c r="C993" i="65"/>
  <c r="D993" i="65"/>
  <c r="E993" i="65"/>
  <c r="B994" i="65"/>
  <c r="C994" i="65"/>
  <c r="D994" i="65"/>
  <c r="E994" i="65"/>
  <c r="B995" i="65"/>
  <c r="C995" i="65"/>
  <c r="D995" i="65"/>
  <c r="E995" i="65"/>
  <c r="B996" i="65"/>
  <c r="C996" i="65"/>
  <c r="D996" i="65"/>
  <c r="E996" i="65"/>
  <c r="B997" i="65"/>
  <c r="C997" i="65"/>
  <c r="D997" i="65"/>
  <c r="E997" i="65"/>
  <c r="B998" i="65"/>
  <c r="C998" i="65"/>
  <c r="D998" i="65"/>
  <c r="E998" i="65"/>
  <c r="B999" i="65"/>
  <c r="C999" i="65"/>
  <c r="D999" i="65"/>
  <c r="E999" i="65"/>
  <c r="B1000" i="65"/>
  <c r="C1000" i="65"/>
  <c r="D1000" i="65"/>
  <c r="E1000" i="65"/>
  <c r="B1001" i="65"/>
  <c r="C1001" i="65"/>
  <c r="D1001" i="65"/>
  <c r="E1001" i="65"/>
  <c r="B1002" i="65"/>
  <c r="C1002" i="65"/>
  <c r="D1002" i="65"/>
  <c r="E1002" i="65"/>
  <c r="B1003" i="65"/>
  <c r="C1003" i="65"/>
  <c r="D1003" i="65"/>
  <c r="E1003" i="65"/>
  <c r="B1004" i="65"/>
  <c r="C1004" i="65"/>
  <c r="D1004" i="65"/>
  <c r="E1004" i="65"/>
  <c r="B1005" i="65"/>
  <c r="C1005" i="65"/>
  <c r="D1005" i="65"/>
  <c r="E1005" i="65"/>
  <c r="B1006" i="65"/>
  <c r="C1006" i="65"/>
  <c r="D1006" i="65"/>
  <c r="E1006" i="65"/>
  <c r="B1007" i="65"/>
  <c r="C1007" i="65"/>
  <c r="D1007" i="65"/>
  <c r="E1007" i="65"/>
  <c r="B1008" i="65"/>
  <c r="C1008" i="65"/>
  <c r="D1008" i="65"/>
  <c r="E1008" i="65"/>
  <c r="B1009" i="65"/>
  <c r="C1009" i="65"/>
  <c r="D1009" i="65"/>
  <c r="E1009" i="65"/>
  <c r="B1010" i="65"/>
  <c r="C1010" i="65"/>
  <c r="D1010" i="65"/>
  <c r="E1010" i="65"/>
  <c r="B1011" i="65"/>
  <c r="C1011" i="65"/>
  <c r="D1011" i="65"/>
  <c r="E1011" i="65"/>
  <c r="B1012" i="65"/>
  <c r="C1012" i="65"/>
  <c r="D1012" i="65"/>
  <c r="E1012" i="65"/>
  <c r="B1013" i="65"/>
  <c r="C1013" i="65"/>
  <c r="D1013" i="65"/>
  <c r="E1013" i="65"/>
  <c r="B1014" i="65"/>
  <c r="C1014" i="65"/>
  <c r="D1014" i="65"/>
  <c r="E1014" i="65"/>
  <c r="B1015" i="65"/>
  <c r="C1015" i="65"/>
  <c r="D1015" i="65"/>
  <c r="E1015" i="65"/>
  <c r="B1016" i="65"/>
  <c r="C1016" i="65"/>
  <c r="D1016" i="65"/>
  <c r="E1016" i="65"/>
  <c r="B1017" i="65"/>
  <c r="C1017" i="65"/>
  <c r="D1017" i="65"/>
  <c r="E1017" i="65"/>
  <c r="B1018" i="65"/>
  <c r="C1018" i="65"/>
  <c r="D1018" i="65"/>
  <c r="E1018" i="65"/>
  <c r="B1019" i="65"/>
  <c r="C1019" i="65"/>
  <c r="D1019" i="65"/>
  <c r="E1019" i="65"/>
  <c r="B1020" i="65"/>
  <c r="C1020" i="65"/>
  <c r="D1020" i="65"/>
  <c r="E1020" i="65"/>
  <c r="B1021" i="65"/>
  <c r="C1021" i="65"/>
  <c r="D1021" i="65"/>
  <c r="E1021" i="65"/>
  <c r="B1022" i="65"/>
  <c r="C1022" i="65"/>
  <c r="D1022" i="65"/>
  <c r="E1022" i="65"/>
  <c r="B1023" i="65"/>
  <c r="C1023" i="65"/>
  <c r="D1023" i="65"/>
  <c r="E1023" i="65"/>
  <c r="B1024" i="65"/>
  <c r="C1024" i="65"/>
  <c r="D1024" i="65"/>
  <c r="E1024" i="65"/>
  <c r="B1025" i="65"/>
  <c r="C1025" i="65"/>
  <c r="D1025" i="65"/>
  <c r="E1025" i="65"/>
  <c r="B1026" i="65"/>
  <c r="C1026" i="65"/>
  <c r="D1026" i="65"/>
  <c r="E1026" i="65"/>
  <c r="B1027" i="65"/>
  <c r="C1027" i="65"/>
  <c r="D1027" i="65"/>
  <c r="E1027" i="65"/>
  <c r="B1028" i="65"/>
  <c r="C1028" i="65"/>
  <c r="D1028" i="65"/>
  <c r="E1028" i="65"/>
  <c r="B1029" i="65"/>
  <c r="C1029" i="65"/>
  <c r="D1029" i="65"/>
  <c r="E1029" i="65"/>
  <c r="B1030" i="65"/>
  <c r="C1030" i="65"/>
  <c r="D1030" i="65"/>
  <c r="E1030" i="65"/>
  <c r="B1031" i="65"/>
  <c r="C1031" i="65"/>
  <c r="D1031" i="65"/>
  <c r="E1031" i="65"/>
  <c r="B1032" i="65"/>
  <c r="C1032" i="65"/>
  <c r="D1032" i="65"/>
  <c r="E1032" i="65"/>
  <c r="B1033" i="65"/>
  <c r="C1033" i="65"/>
  <c r="D1033" i="65"/>
  <c r="E1033" i="65"/>
  <c r="B1034" i="65"/>
  <c r="C1034" i="65"/>
  <c r="D1034" i="65"/>
  <c r="E1034" i="65"/>
  <c r="B1035" i="65"/>
  <c r="C1035" i="65"/>
  <c r="D1035" i="65"/>
  <c r="E1035" i="65"/>
  <c r="B1036" i="65"/>
  <c r="C1036" i="65"/>
  <c r="D1036" i="65"/>
  <c r="E1036" i="65"/>
  <c r="B1037" i="65"/>
  <c r="C1037" i="65"/>
  <c r="D1037" i="65"/>
  <c r="E1037" i="65"/>
  <c r="B1038" i="65"/>
  <c r="C1038" i="65"/>
  <c r="D1038" i="65"/>
  <c r="E1038" i="65"/>
  <c r="B1039" i="65"/>
  <c r="C1039" i="65"/>
  <c r="D1039" i="65"/>
  <c r="E1039" i="65"/>
  <c r="B1040" i="65"/>
  <c r="C1040" i="65"/>
  <c r="D1040" i="65"/>
  <c r="E1040" i="65"/>
  <c r="B1041" i="65"/>
  <c r="C1041" i="65"/>
  <c r="D1041" i="65"/>
  <c r="E1041" i="65"/>
  <c r="B1042" i="65"/>
  <c r="C1042" i="65"/>
  <c r="D1042" i="65"/>
  <c r="E1042" i="65"/>
  <c r="B1043" i="65"/>
  <c r="C1043" i="65"/>
  <c r="D1043" i="65"/>
  <c r="E1043" i="65"/>
  <c r="B1044" i="65"/>
  <c r="C1044" i="65"/>
  <c r="D1044" i="65"/>
  <c r="E1044" i="65"/>
  <c r="B1045" i="65"/>
  <c r="C1045" i="65"/>
  <c r="D1045" i="65"/>
  <c r="E1045" i="65"/>
  <c r="B1046" i="65"/>
  <c r="C1046" i="65"/>
  <c r="D1046" i="65"/>
  <c r="E1046" i="65"/>
  <c r="B1047" i="65"/>
  <c r="C1047" i="65"/>
  <c r="D1047" i="65"/>
  <c r="E1047" i="65"/>
  <c r="B1048" i="65"/>
  <c r="C1048" i="65"/>
  <c r="D1048" i="65"/>
  <c r="E1048" i="65"/>
  <c r="B1049" i="65"/>
  <c r="C1049" i="65"/>
  <c r="D1049" i="65"/>
  <c r="E1049" i="65"/>
  <c r="B1050" i="65"/>
  <c r="C1050" i="65"/>
  <c r="D1050" i="65"/>
  <c r="E1050" i="65"/>
  <c r="B1051" i="65"/>
  <c r="C1051" i="65"/>
  <c r="D1051" i="65"/>
  <c r="E1051" i="65"/>
  <c r="B1052" i="65"/>
  <c r="C1052" i="65"/>
  <c r="D1052" i="65"/>
  <c r="E1052" i="65"/>
  <c r="B1053" i="65"/>
  <c r="C1053" i="65"/>
  <c r="D1053" i="65"/>
  <c r="E1053" i="65"/>
  <c r="B1054" i="65"/>
  <c r="C1054" i="65"/>
  <c r="D1054" i="65"/>
  <c r="E1054" i="65"/>
  <c r="B1055" i="65"/>
  <c r="C1055" i="65"/>
  <c r="D1055" i="65"/>
  <c r="E1055" i="65"/>
  <c r="B1056" i="65"/>
  <c r="C1056" i="65"/>
  <c r="D1056" i="65"/>
  <c r="E1056" i="65"/>
  <c r="B1057" i="65"/>
  <c r="C1057" i="65"/>
  <c r="D1057" i="65"/>
  <c r="E1057" i="65"/>
  <c r="B1058" i="65"/>
  <c r="C1058" i="65"/>
  <c r="D1058" i="65"/>
  <c r="E1058" i="65"/>
  <c r="B1059" i="65"/>
  <c r="C1059" i="65"/>
  <c r="D1059" i="65"/>
  <c r="E1059" i="65"/>
  <c r="B1060" i="65"/>
  <c r="C1060" i="65"/>
  <c r="D1060" i="65"/>
  <c r="E1060" i="65"/>
  <c r="B1061" i="65"/>
  <c r="C1061" i="65"/>
  <c r="D1061" i="65"/>
  <c r="E1061" i="65"/>
  <c r="B1062" i="65"/>
  <c r="C1062" i="65"/>
  <c r="D1062" i="65"/>
  <c r="E1062" i="65"/>
  <c r="B1063" i="65"/>
  <c r="C1063" i="65"/>
  <c r="D1063" i="65"/>
  <c r="E1063" i="65"/>
  <c r="B1064" i="65"/>
  <c r="C1064" i="65"/>
  <c r="D1064" i="65"/>
  <c r="E1064" i="65"/>
  <c r="B1065" i="65"/>
  <c r="C1065" i="65"/>
  <c r="D1065" i="65"/>
  <c r="E1065" i="65"/>
  <c r="B1066" i="65"/>
  <c r="C1066" i="65"/>
  <c r="D1066" i="65"/>
  <c r="E1066" i="65"/>
  <c r="B1067" i="65"/>
  <c r="C1067" i="65"/>
  <c r="D1067" i="65"/>
  <c r="E1067" i="65"/>
  <c r="B1068" i="65"/>
  <c r="C1068" i="65"/>
  <c r="D1068" i="65"/>
  <c r="E1068" i="65"/>
  <c r="B1069" i="65"/>
  <c r="C1069" i="65"/>
  <c r="D1069" i="65"/>
  <c r="E1069" i="65"/>
  <c r="B1070" i="65"/>
  <c r="C1070" i="65"/>
  <c r="D1070" i="65"/>
  <c r="E1070" i="65"/>
  <c r="B1071" i="65"/>
  <c r="C1071" i="65"/>
  <c r="D1071" i="65"/>
  <c r="E1071" i="65"/>
  <c r="B1072" i="65"/>
  <c r="C1072" i="65"/>
  <c r="D1072" i="65"/>
  <c r="E1072" i="65"/>
  <c r="B1073" i="65"/>
  <c r="C1073" i="65"/>
  <c r="D1073" i="65"/>
  <c r="E1073" i="65"/>
  <c r="B1074" i="65"/>
  <c r="C1074" i="65"/>
  <c r="D1074" i="65"/>
  <c r="E1074" i="65"/>
  <c r="B1075" i="65"/>
  <c r="C1075" i="65"/>
  <c r="D1075" i="65"/>
  <c r="E1075" i="65"/>
  <c r="B1076" i="65"/>
  <c r="C1076" i="65"/>
  <c r="D1076" i="65"/>
  <c r="E1076" i="65"/>
  <c r="B1077" i="65"/>
  <c r="C1077" i="65"/>
  <c r="D1077" i="65"/>
  <c r="E1077" i="65"/>
  <c r="B1078" i="65"/>
  <c r="C1078" i="65"/>
  <c r="D1078" i="65"/>
  <c r="E1078" i="65"/>
  <c r="B1079" i="65"/>
  <c r="C1079" i="65"/>
  <c r="D1079" i="65"/>
  <c r="E1079" i="65"/>
  <c r="B1080" i="65"/>
  <c r="C1080" i="65"/>
  <c r="D1080" i="65"/>
  <c r="E1080" i="65"/>
  <c r="B1081" i="65"/>
  <c r="C1081" i="65"/>
  <c r="D1081" i="65"/>
  <c r="E1081" i="65"/>
  <c r="B1082" i="65"/>
  <c r="C1082" i="65"/>
  <c r="D1082" i="65"/>
  <c r="E1082" i="65"/>
  <c r="B1083" i="65"/>
  <c r="C1083" i="65"/>
  <c r="D1083" i="65"/>
  <c r="E1083" i="65"/>
  <c r="B1084" i="65"/>
  <c r="C1084" i="65"/>
  <c r="D1084" i="65"/>
  <c r="E1084" i="65"/>
  <c r="B1085" i="65"/>
  <c r="C1085" i="65"/>
  <c r="D1085" i="65"/>
  <c r="E1085" i="65"/>
  <c r="B1086" i="65"/>
  <c r="C1086" i="65"/>
  <c r="D1086" i="65"/>
  <c r="E1086" i="65"/>
  <c r="B1087" i="65"/>
  <c r="C1087" i="65"/>
  <c r="D1087" i="65"/>
  <c r="E1087" i="65"/>
  <c r="B1088" i="65"/>
  <c r="C1088" i="65"/>
  <c r="D1088" i="65"/>
  <c r="E1088" i="65"/>
  <c r="B1089" i="65"/>
  <c r="C1089" i="65"/>
  <c r="D1089" i="65"/>
  <c r="E1089" i="65"/>
  <c r="B1090" i="65"/>
  <c r="C1090" i="65"/>
  <c r="D1090" i="65"/>
  <c r="E1090" i="65"/>
  <c r="B1091" i="65"/>
  <c r="C1091" i="65"/>
  <c r="D1091" i="65"/>
  <c r="E1091" i="65"/>
  <c r="B1092" i="65"/>
  <c r="C1092" i="65"/>
  <c r="D1092" i="65"/>
  <c r="E1092" i="65"/>
  <c r="B1093" i="65"/>
  <c r="C1093" i="65"/>
  <c r="D1093" i="65"/>
  <c r="E1093" i="65"/>
  <c r="B1094" i="65"/>
  <c r="C1094" i="65"/>
  <c r="D1094" i="65"/>
  <c r="E1094" i="65"/>
  <c r="B1095" i="65"/>
  <c r="C1095" i="65"/>
  <c r="D1095" i="65"/>
  <c r="E1095" i="65"/>
  <c r="B1096" i="65"/>
  <c r="C1096" i="65"/>
  <c r="D1096" i="65"/>
  <c r="E1096" i="65"/>
  <c r="B1097" i="65"/>
  <c r="C1097" i="65"/>
  <c r="D1097" i="65"/>
  <c r="E1097" i="65"/>
  <c r="B1098" i="65"/>
  <c r="C1098" i="65"/>
  <c r="D1098" i="65"/>
  <c r="E1098" i="65"/>
  <c r="B1099" i="65"/>
  <c r="C1099" i="65"/>
  <c r="D1099" i="65"/>
  <c r="E1099" i="65"/>
  <c r="B1100" i="65"/>
  <c r="C1100" i="65"/>
  <c r="D1100" i="65"/>
  <c r="E1100" i="65"/>
  <c r="B1101" i="65"/>
  <c r="C1101" i="65"/>
  <c r="D1101" i="65"/>
  <c r="E1101" i="65"/>
  <c r="B1102" i="65"/>
  <c r="C1102" i="65"/>
  <c r="D1102" i="65"/>
  <c r="E1102" i="65"/>
  <c r="B1103" i="65"/>
  <c r="C1103" i="65"/>
  <c r="D1103" i="65"/>
  <c r="E1103" i="65"/>
  <c r="B1104" i="65"/>
  <c r="C1104" i="65"/>
  <c r="D1104" i="65"/>
  <c r="E1104" i="65"/>
  <c r="B1105" i="65"/>
  <c r="C1105" i="65"/>
  <c r="D1105" i="65"/>
  <c r="E1105" i="65"/>
  <c r="B1106" i="65"/>
  <c r="C1106" i="65"/>
  <c r="D1106" i="65"/>
  <c r="E1106" i="65"/>
  <c r="B1107" i="65"/>
  <c r="C1107" i="65"/>
  <c r="D1107" i="65"/>
  <c r="E1107" i="65"/>
  <c r="B1108" i="65"/>
  <c r="C1108" i="65"/>
  <c r="D1108" i="65"/>
  <c r="E1108" i="65"/>
  <c r="B1109" i="65"/>
  <c r="C1109" i="65"/>
  <c r="D1109" i="65"/>
  <c r="E1109" i="65"/>
  <c r="B1110" i="65"/>
  <c r="C1110" i="65"/>
  <c r="D1110" i="65"/>
  <c r="E1110" i="65"/>
  <c r="B1111" i="65"/>
  <c r="C1111" i="65"/>
  <c r="D1111" i="65"/>
  <c r="E1111" i="65"/>
  <c r="B1112" i="65"/>
  <c r="C1112" i="65"/>
  <c r="D1112" i="65"/>
  <c r="E1112" i="65"/>
  <c r="B1113" i="65"/>
  <c r="C1113" i="65"/>
  <c r="D1113" i="65"/>
  <c r="E1113" i="65"/>
  <c r="B1114" i="65"/>
  <c r="C1114" i="65"/>
  <c r="D1114" i="65"/>
  <c r="E1114" i="65"/>
  <c r="B1115" i="65"/>
  <c r="C1115" i="65"/>
  <c r="D1115" i="65"/>
  <c r="E1115" i="65"/>
  <c r="B1116" i="65"/>
  <c r="C1116" i="65"/>
  <c r="D1116" i="65"/>
  <c r="E1116" i="65"/>
  <c r="B1117" i="65"/>
  <c r="C1117" i="65"/>
  <c r="D1117" i="65"/>
  <c r="E1117" i="65"/>
  <c r="B1118" i="65"/>
  <c r="C1118" i="65"/>
  <c r="D1118" i="65"/>
  <c r="E1118" i="65"/>
  <c r="B1119" i="65"/>
  <c r="C1119" i="65"/>
  <c r="D1119" i="65"/>
  <c r="E1119" i="65"/>
  <c r="B1120" i="65"/>
  <c r="C1120" i="65"/>
  <c r="D1120" i="65"/>
  <c r="E1120" i="65"/>
  <c r="B1121" i="65"/>
  <c r="C1121" i="65"/>
  <c r="D1121" i="65"/>
  <c r="E1121" i="65"/>
  <c r="B1122" i="65"/>
  <c r="C1122" i="65"/>
  <c r="D1122" i="65"/>
  <c r="E1122" i="65"/>
  <c r="B1123" i="65"/>
  <c r="C1123" i="65"/>
  <c r="D1123" i="65"/>
  <c r="E1123" i="65"/>
  <c r="B1124" i="65"/>
  <c r="C1124" i="65"/>
  <c r="D1124" i="65"/>
  <c r="E1124" i="65"/>
  <c r="B1125" i="65"/>
  <c r="C1125" i="65"/>
  <c r="D1125" i="65"/>
  <c r="E1125" i="65"/>
  <c r="B1126" i="65"/>
  <c r="C1126" i="65"/>
  <c r="D1126" i="65"/>
  <c r="E1126" i="65"/>
  <c r="B1127" i="65"/>
  <c r="C1127" i="65"/>
  <c r="D1127" i="65"/>
  <c r="E1127" i="65"/>
  <c r="B1128" i="65"/>
  <c r="C1128" i="65"/>
  <c r="D1128" i="65"/>
  <c r="E1128" i="65"/>
  <c r="B1129" i="65"/>
  <c r="C1129" i="65"/>
  <c r="D1129" i="65"/>
  <c r="E1129" i="65"/>
  <c r="B1130" i="65"/>
  <c r="C1130" i="65"/>
  <c r="D1130" i="65"/>
  <c r="E1130" i="65"/>
  <c r="B1131" i="65"/>
  <c r="C1131" i="65"/>
  <c r="D1131" i="65"/>
  <c r="E1131" i="65"/>
  <c r="B1132" i="65"/>
  <c r="C1132" i="65"/>
  <c r="D1132" i="65"/>
  <c r="E1132" i="65"/>
  <c r="B1133" i="65"/>
  <c r="C1133" i="65"/>
  <c r="D1133" i="65"/>
  <c r="E1133" i="65"/>
  <c r="B1134" i="65"/>
  <c r="C1134" i="65"/>
  <c r="D1134" i="65"/>
  <c r="E1134" i="65"/>
  <c r="B1135" i="65"/>
  <c r="C1135" i="65"/>
  <c r="D1135" i="65"/>
  <c r="E1135" i="65"/>
  <c r="B1136" i="65"/>
  <c r="C1136" i="65"/>
  <c r="D1136" i="65"/>
  <c r="E1136" i="65"/>
  <c r="B1137" i="65"/>
  <c r="C1137" i="65"/>
  <c r="D1137" i="65"/>
  <c r="E1137" i="65"/>
  <c r="B1138" i="65"/>
  <c r="C1138" i="65"/>
  <c r="D1138" i="65"/>
  <c r="E1138" i="65"/>
  <c r="B1139" i="65"/>
  <c r="C1139" i="65"/>
  <c r="D1139" i="65"/>
  <c r="E1139" i="65"/>
  <c r="B1140" i="65"/>
  <c r="C1140" i="65"/>
  <c r="D1140" i="65"/>
  <c r="E1140" i="65"/>
  <c r="B1141" i="65"/>
  <c r="C1141" i="65"/>
  <c r="D1141" i="65"/>
  <c r="E1141" i="65"/>
  <c r="B1142" i="65"/>
  <c r="C1142" i="65"/>
  <c r="D1142" i="65"/>
  <c r="E1142" i="65"/>
  <c r="B1143" i="65"/>
  <c r="C1143" i="65"/>
  <c r="D1143" i="65"/>
  <c r="E1143" i="65"/>
  <c r="B1144" i="65"/>
  <c r="C1144" i="65"/>
  <c r="D1144" i="65"/>
  <c r="E1144" i="65"/>
  <c r="B1145" i="65"/>
  <c r="C1145" i="65"/>
  <c r="D1145" i="65"/>
  <c r="E1145" i="65"/>
  <c r="B1146" i="65"/>
  <c r="C1146" i="65"/>
  <c r="D1146" i="65"/>
  <c r="E1146" i="65"/>
  <c r="B1147" i="65"/>
  <c r="C1147" i="65"/>
  <c r="D1147" i="65"/>
  <c r="E1147" i="65"/>
  <c r="B1148" i="65"/>
  <c r="C1148" i="65"/>
  <c r="D1148" i="65"/>
  <c r="E1148" i="65"/>
  <c r="B1149" i="65"/>
  <c r="C1149" i="65"/>
  <c r="D1149" i="65"/>
  <c r="E1149" i="65"/>
  <c r="B1150" i="65"/>
  <c r="C1150" i="65"/>
  <c r="D1150" i="65"/>
  <c r="E1150" i="65"/>
  <c r="B1151" i="65"/>
  <c r="C1151" i="65"/>
  <c r="D1151" i="65"/>
  <c r="E1151" i="65"/>
  <c r="B1152" i="65"/>
  <c r="C1152" i="65"/>
  <c r="D1152" i="65"/>
  <c r="E1152" i="65"/>
  <c r="B1153" i="65"/>
  <c r="C1153" i="65"/>
  <c r="D1153" i="65"/>
  <c r="E1153" i="65"/>
  <c r="B1154" i="65"/>
  <c r="C1154" i="65"/>
  <c r="D1154" i="65"/>
  <c r="E1154" i="65"/>
  <c r="B1155" i="65"/>
  <c r="C1155" i="65"/>
  <c r="D1155" i="65"/>
  <c r="E1155" i="65"/>
  <c r="B1156" i="65"/>
  <c r="C1156" i="65"/>
  <c r="D1156" i="65"/>
  <c r="E1156" i="65"/>
  <c r="B1157" i="65"/>
  <c r="C1157" i="65"/>
  <c r="D1157" i="65"/>
  <c r="E1157" i="65"/>
  <c r="B1158" i="65"/>
  <c r="C1158" i="65"/>
  <c r="D1158" i="65"/>
  <c r="E1158" i="65"/>
  <c r="B1159" i="65"/>
  <c r="C1159" i="65"/>
  <c r="D1159" i="65"/>
  <c r="E1159" i="65"/>
  <c r="B1160" i="65"/>
  <c r="C1160" i="65"/>
  <c r="D1160" i="65"/>
  <c r="E1160" i="65"/>
  <c r="B1161" i="65"/>
  <c r="C1161" i="65"/>
  <c r="D1161" i="65"/>
  <c r="E1161" i="65"/>
  <c r="B1162" i="65"/>
  <c r="C1162" i="65"/>
  <c r="D1162" i="65"/>
  <c r="E1162" i="65"/>
  <c r="B1163" i="65"/>
  <c r="C1163" i="65"/>
  <c r="D1163" i="65"/>
  <c r="E1163" i="65"/>
  <c r="D15" i="62"/>
  <c r="D5" i="62"/>
  <c r="F21" i="25" l="1"/>
  <c r="H21" i="25" s="1"/>
  <c r="F22" i="25"/>
  <c r="H22" i="25" s="1"/>
  <c r="F23" i="25"/>
  <c r="H23" i="25" s="1"/>
  <c r="F24" i="25"/>
  <c r="H24" i="25" s="1"/>
  <c r="F25" i="25"/>
  <c r="H25" i="25" s="1"/>
  <c r="F26" i="25"/>
  <c r="H26" i="25" s="1"/>
  <c r="F27" i="25"/>
  <c r="H27" i="25" s="1"/>
  <c r="F28" i="25"/>
  <c r="H28" i="25" s="1"/>
  <c r="F29" i="25"/>
  <c r="H29" i="25" s="1"/>
  <c r="F30" i="25"/>
  <c r="H30" i="25" s="1"/>
  <c r="F31" i="25"/>
  <c r="H31" i="25" s="1"/>
  <c r="F32" i="25"/>
  <c r="H32" i="25" s="1"/>
  <c r="F33" i="25"/>
  <c r="H33" i="25" s="1"/>
  <c r="F34" i="25"/>
  <c r="H34" i="25" s="1"/>
  <c r="F35" i="25"/>
  <c r="H35" i="25" s="1"/>
  <c r="F36" i="25"/>
  <c r="H36" i="25" s="1"/>
  <c r="F37" i="25"/>
  <c r="H37" i="25" s="1"/>
  <c r="F38" i="25"/>
  <c r="H38" i="25" s="1"/>
  <c r="F39" i="25"/>
  <c r="H39" i="25" s="1"/>
  <c r="F40" i="25"/>
  <c r="H40" i="25" s="1"/>
  <c r="F41" i="25"/>
  <c r="H41" i="25" s="1"/>
  <c r="F42" i="25"/>
  <c r="H42" i="25" s="1"/>
  <c r="F43" i="25"/>
  <c r="H43" i="25" s="1"/>
  <c r="F44" i="25"/>
  <c r="H44" i="25" s="1"/>
  <c r="F45" i="25"/>
  <c r="H45" i="25" s="1"/>
  <c r="F46" i="25"/>
  <c r="H46" i="25" s="1"/>
  <c r="F47" i="25"/>
  <c r="H47" i="25" s="1"/>
  <c r="F48" i="25"/>
  <c r="H48" i="25" s="1"/>
  <c r="F49" i="25"/>
  <c r="H49" i="25" s="1"/>
  <c r="F50" i="25"/>
  <c r="H50" i="25" s="1"/>
  <c r="F51" i="25"/>
  <c r="H51" i="25" s="1"/>
  <c r="F52" i="25"/>
  <c r="H52" i="25" s="1"/>
  <c r="F53" i="25"/>
  <c r="H53" i="25" s="1"/>
  <c r="F54" i="25"/>
  <c r="H54" i="25" s="1"/>
  <c r="F55" i="25"/>
  <c r="H55" i="25" s="1"/>
  <c r="F56" i="25"/>
  <c r="H56" i="25" s="1"/>
  <c r="F57" i="25"/>
  <c r="H57" i="25" s="1"/>
  <c r="F58" i="25"/>
  <c r="H58" i="25" s="1"/>
  <c r="F59" i="25"/>
  <c r="H59" i="25" s="1"/>
  <c r="F60" i="25"/>
  <c r="H60" i="25" s="1"/>
  <c r="F61" i="25"/>
  <c r="H61" i="25" s="1"/>
  <c r="F62" i="25"/>
  <c r="H62" i="25" s="1"/>
  <c r="F63" i="25"/>
  <c r="H63" i="25" s="1"/>
  <c r="F64" i="25"/>
  <c r="H64" i="25" s="1"/>
  <c r="F65" i="25"/>
  <c r="H65" i="25" s="1"/>
  <c r="F66" i="25"/>
  <c r="H66" i="25" s="1"/>
  <c r="F67" i="25"/>
  <c r="H67" i="25" s="1"/>
  <c r="F68" i="25"/>
  <c r="H68" i="25" s="1"/>
  <c r="F69" i="25"/>
  <c r="H69" i="25" s="1"/>
  <c r="F70" i="25"/>
  <c r="H70" i="25" s="1"/>
  <c r="F71" i="25"/>
  <c r="H71" i="25" s="1"/>
  <c r="F72" i="25"/>
  <c r="H72" i="25" s="1"/>
  <c r="F73" i="25"/>
  <c r="H73" i="25" s="1"/>
  <c r="F74" i="25"/>
  <c r="H74" i="25" s="1"/>
  <c r="F75" i="25"/>
  <c r="H75" i="25" s="1"/>
  <c r="F76" i="25"/>
  <c r="H76" i="25" s="1"/>
  <c r="F77" i="25"/>
  <c r="H77" i="25" s="1"/>
  <c r="F78" i="25"/>
  <c r="H78" i="25" s="1"/>
  <c r="F79" i="25"/>
  <c r="H79" i="25" s="1"/>
  <c r="F80" i="25"/>
  <c r="H80" i="25" s="1"/>
  <c r="F81" i="25"/>
  <c r="H81" i="25" s="1"/>
  <c r="F82" i="25"/>
  <c r="H82" i="25" s="1"/>
  <c r="F83" i="25"/>
  <c r="H83" i="25" s="1"/>
  <c r="F84" i="25"/>
  <c r="H84" i="25" s="1"/>
  <c r="F85" i="25"/>
  <c r="H85" i="25" s="1"/>
  <c r="F86" i="25"/>
  <c r="H86" i="25" s="1"/>
  <c r="F87" i="25"/>
  <c r="H87" i="25" s="1"/>
  <c r="F88" i="25"/>
  <c r="H88" i="25" s="1"/>
  <c r="F89" i="25"/>
  <c r="H89" i="25" s="1"/>
  <c r="F90" i="25"/>
  <c r="H90" i="25" s="1"/>
  <c r="F91" i="25"/>
  <c r="H91" i="25" s="1"/>
  <c r="F92" i="25"/>
  <c r="H92" i="25" s="1"/>
  <c r="F93" i="25"/>
  <c r="H93" i="25" s="1"/>
  <c r="F94" i="25"/>
  <c r="H94" i="25" s="1"/>
  <c r="F95" i="25"/>
  <c r="H95" i="25" s="1"/>
  <c r="F96" i="25"/>
  <c r="H96" i="25" s="1"/>
  <c r="F97" i="25"/>
  <c r="H97" i="25" s="1"/>
  <c r="F98" i="25"/>
  <c r="H98" i="25" s="1"/>
  <c r="F99" i="25"/>
  <c r="H99" i="25" s="1"/>
  <c r="F100" i="25"/>
  <c r="H100" i="25" s="1"/>
  <c r="F101" i="25"/>
  <c r="H101" i="25" s="1"/>
  <c r="F102" i="25"/>
  <c r="H102" i="25" s="1"/>
  <c r="F103" i="25"/>
  <c r="H103" i="25" s="1"/>
  <c r="F104" i="25"/>
  <c r="H104" i="25" s="1"/>
  <c r="F105" i="25"/>
  <c r="H105" i="25" s="1"/>
  <c r="F106" i="25"/>
  <c r="H106" i="25" s="1"/>
  <c r="F107" i="25"/>
  <c r="H107" i="25" s="1"/>
  <c r="F108" i="25"/>
  <c r="H108" i="25" s="1"/>
  <c r="F109" i="25"/>
  <c r="H109" i="25" s="1"/>
  <c r="F110" i="25"/>
  <c r="H110" i="25" s="1"/>
  <c r="F111" i="25"/>
  <c r="H111" i="25" s="1"/>
  <c r="F112" i="25"/>
  <c r="H112" i="25" s="1"/>
  <c r="F113" i="25"/>
  <c r="H113" i="25" s="1"/>
  <c r="F114" i="25"/>
  <c r="H114" i="25" s="1"/>
  <c r="F115" i="25"/>
  <c r="H115" i="25" s="1"/>
  <c r="F116" i="25"/>
  <c r="H116" i="25" s="1"/>
  <c r="F117" i="25"/>
  <c r="H117" i="25" s="1"/>
  <c r="F118" i="25"/>
  <c r="H118" i="25" s="1"/>
  <c r="F119" i="25"/>
  <c r="H119" i="25" s="1"/>
  <c r="F120" i="25"/>
  <c r="H120" i="25" s="1"/>
  <c r="F121" i="25"/>
  <c r="H121" i="25" s="1"/>
  <c r="F122" i="25"/>
  <c r="H122" i="25" s="1"/>
  <c r="F123" i="25"/>
  <c r="H123" i="25" s="1"/>
  <c r="F124" i="25"/>
  <c r="H124" i="25" s="1"/>
  <c r="F125" i="25"/>
  <c r="H125" i="25" s="1"/>
  <c r="F126" i="25"/>
  <c r="H126" i="25" s="1"/>
  <c r="F127" i="25"/>
  <c r="H127" i="25" s="1"/>
  <c r="F128" i="25"/>
  <c r="H128" i="25" s="1"/>
  <c r="F129" i="25"/>
  <c r="H129" i="25" s="1"/>
  <c r="F130" i="25"/>
  <c r="H130" i="25" s="1"/>
  <c r="F131" i="25"/>
  <c r="H131" i="25" s="1"/>
  <c r="F132" i="25"/>
  <c r="H132" i="25" s="1"/>
  <c r="F133" i="25"/>
  <c r="H133" i="25" s="1"/>
  <c r="F134" i="25"/>
  <c r="H134" i="25" s="1"/>
  <c r="F135" i="25"/>
  <c r="H135" i="25" s="1"/>
  <c r="F136" i="25"/>
  <c r="H136" i="25" s="1"/>
  <c r="F137" i="25"/>
  <c r="H137" i="25" s="1"/>
  <c r="F138" i="25"/>
  <c r="H138" i="25" s="1"/>
  <c r="F139" i="25"/>
  <c r="H139" i="25" s="1"/>
  <c r="F140" i="25"/>
  <c r="H140" i="25" s="1"/>
  <c r="F141" i="25"/>
  <c r="H141" i="25" s="1"/>
  <c r="F142" i="25"/>
  <c r="H142" i="25" s="1"/>
  <c r="F143" i="25"/>
  <c r="H143" i="25" s="1"/>
  <c r="F144" i="25"/>
  <c r="H144" i="25" s="1"/>
  <c r="F145" i="25"/>
  <c r="H145" i="25" s="1"/>
  <c r="F146" i="25"/>
  <c r="H146" i="25" s="1"/>
  <c r="F147" i="25"/>
  <c r="H147" i="25" s="1"/>
  <c r="F148" i="25"/>
  <c r="H148" i="25" s="1"/>
  <c r="F149" i="25"/>
  <c r="H149" i="25" s="1"/>
  <c r="F150" i="25"/>
  <c r="H150" i="25" s="1"/>
  <c r="F151" i="25"/>
  <c r="H151" i="25" s="1"/>
  <c r="F152" i="25"/>
  <c r="H152" i="25" s="1"/>
  <c r="F153" i="25"/>
  <c r="H153" i="25" s="1"/>
  <c r="F154" i="25"/>
  <c r="H154" i="25" s="1"/>
  <c r="F155" i="25"/>
  <c r="H155" i="25" s="1"/>
  <c r="F156" i="25"/>
  <c r="H156" i="25" s="1"/>
  <c r="F157" i="25"/>
  <c r="H157" i="25" s="1"/>
  <c r="F158" i="25"/>
  <c r="H158" i="25" s="1"/>
  <c r="F159" i="25"/>
  <c r="H159" i="25" s="1"/>
  <c r="F160" i="25"/>
  <c r="H160" i="25" s="1"/>
  <c r="F161" i="25"/>
  <c r="H161" i="25" s="1"/>
  <c r="F162" i="25"/>
  <c r="H162" i="25" s="1"/>
  <c r="F163" i="25"/>
  <c r="H163" i="25" s="1"/>
  <c r="F164" i="25"/>
  <c r="H164" i="25" s="1"/>
  <c r="F165" i="25"/>
  <c r="H165" i="25" s="1"/>
  <c r="F166" i="25"/>
  <c r="H166" i="25" s="1"/>
  <c r="F167" i="25"/>
  <c r="H167" i="25" s="1"/>
  <c r="F168" i="25"/>
  <c r="H168" i="25" s="1"/>
  <c r="F169" i="25"/>
  <c r="H169" i="25" s="1"/>
  <c r="F170" i="25"/>
  <c r="H170" i="25" s="1"/>
  <c r="F171" i="25"/>
  <c r="H171" i="25" s="1"/>
  <c r="F172" i="25"/>
  <c r="H172" i="25" s="1"/>
  <c r="F173" i="25"/>
  <c r="H173" i="25" s="1"/>
  <c r="F174" i="25"/>
  <c r="H174" i="25" s="1"/>
  <c r="F175" i="25"/>
  <c r="H175" i="25" s="1"/>
  <c r="F176" i="25"/>
  <c r="H176" i="25" s="1"/>
  <c r="F177" i="25"/>
  <c r="H177" i="25" s="1"/>
  <c r="F178" i="25"/>
  <c r="H178" i="25" s="1"/>
  <c r="F179" i="25"/>
  <c r="H179" i="25" s="1"/>
  <c r="F180" i="25"/>
  <c r="H180" i="25" s="1"/>
  <c r="F181" i="25"/>
  <c r="H181" i="25" s="1"/>
  <c r="F182" i="25"/>
  <c r="H182" i="25" s="1"/>
  <c r="F183" i="25"/>
  <c r="H183" i="25" s="1"/>
  <c r="F184" i="25"/>
  <c r="H184" i="25" s="1"/>
  <c r="F185" i="25"/>
  <c r="H185" i="25" s="1"/>
  <c r="F186" i="25"/>
  <c r="H186" i="25" s="1"/>
  <c r="F187" i="25"/>
  <c r="H187" i="25" s="1"/>
  <c r="F188" i="25"/>
  <c r="H188" i="25" s="1"/>
  <c r="F189" i="25"/>
  <c r="H189" i="25" s="1"/>
  <c r="F190" i="25"/>
  <c r="H190" i="25" s="1"/>
  <c r="F191" i="25"/>
  <c r="H191" i="25" s="1"/>
  <c r="F192" i="25"/>
  <c r="H192" i="25" s="1"/>
  <c r="F193" i="25"/>
  <c r="H193" i="25" s="1"/>
  <c r="F194" i="25"/>
  <c r="H194" i="25" s="1"/>
  <c r="F195" i="25"/>
  <c r="H195" i="25" s="1"/>
  <c r="F196" i="25"/>
  <c r="H196" i="25" s="1"/>
  <c r="F197" i="25"/>
  <c r="H197" i="25" s="1"/>
  <c r="F198" i="25"/>
  <c r="H198" i="25" s="1"/>
  <c r="F199" i="25"/>
  <c r="H199" i="25" s="1"/>
  <c r="F200" i="25"/>
  <c r="H200" i="25" s="1"/>
  <c r="F201" i="25"/>
  <c r="H201" i="25" s="1"/>
  <c r="F202" i="25"/>
  <c r="H202" i="25" s="1"/>
  <c r="F203" i="25"/>
  <c r="H203" i="25" s="1"/>
  <c r="F204" i="25"/>
  <c r="H204" i="25" s="1"/>
  <c r="F205" i="25"/>
  <c r="H205" i="25" s="1"/>
  <c r="F206" i="25"/>
  <c r="H206" i="25" s="1"/>
  <c r="F207" i="25"/>
  <c r="H207" i="25" s="1"/>
  <c r="F208" i="25"/>
  <c r="H208" i="25" s="1"/>
  <c r="F209" i="25"/>
  <c r="H209" i="25" s="1"/>
  <c r="F210" i="25"/>
  <c r="H210" i="25" s="1"/>
  <c r="F211" i="25"/>
  <c r="H211" i="25" s="1"/>
  <c r="F212" i="25"/>
  <c r="H212" i="25" s="1"/>
  <c r="F213" i="25"/>
  <c r="H213" i="25" s="1"/>
  <c r="F214" i="25"/>
  <c r="H214" i="25" s="1"/>
  <c r="F215" i="25"/>
  <c r="H215" i="25" s="1"/>
  <c r="F216" i="25"/>
  <c r="H216" i="25" s="1"/>
  <c r="F217" i="25"/>
  <c r="H217" i="25" s="1"/>
  <c r="F218" i="25"/>
  <c r="H218" i="25" s="1"/>
  <c r="F219" i="25"/>
  <c r="H219" i="25" s="1"/>
  <c r="F220" i="25"/>
  <c r="H220" i="25" s="1"/>
  <c r="F221" i="25"/>
  <c r="H221" i="25" s="1"/>
  <c r="F222" i="25"/>
  <c r="H222" i="25" s="1"/>
  <c r="F223" i="25"/>
  <c r="H223" i="25" s="1"/>
  <c r="F224" i="25"/>
  <c r="H224" i="25" s="1"/>
  <c r="F225" i="25"/>
  <c r="H225" i="25" s="1"/>
  <c r="F226" i="25"/>
  <c r="H226" i="25" s="1"/>
  <c r="F227" i="25"/>
  <c r="H227" i="25" s="1"/>
  <c r="F228" i="25"/>
  <c r="H228" i="25" s="1"/>
  <c r="F229" i="25"/>
  <c r="H229" i="25" s="1"/>
  <c r="F230" i="25"/>
  <c r="H230" i="25" s="1"/>
  <c r="F231" i="25"/>
  <c r="H231" i="25" s="1"/>
  <c r="F232" i="25"/>
  <c r="H232" i="25" s="1"/>
  <c r="F233" i="25"/>
  <c r="H233" i="25" s="1"/>
  <c r="F234" i="25"/>
  <c r="H234" i="25" s="1"/>
  <c r="F235" i="25"/>
  <c r="H235" i="25" s="1"/>
  <c r="F236" i="25"/>
  <c r="H236" i="25" s="1"/>
  <c r="F237" i="25"/>
  <c r="H237" i="25" s="1"/>
  <c r="F238" i="25"/>
  <c r="H238" i="25" s="1"/>
  <c r="H239" i="25"/>
  <c r="F21" i="6"/>
  <c r="H21" i="6" s="1"/>
  <c r="F22" i="6"/>
  <c r="H22" i="6" s="1"/>
  <c r="F23" i="6"/>
  <c r="H23" i="6" s="1"/>
  <c r="F24" i="6"/>
  <c r="H24" i="6" s="1"/>
  <c r="F25" i="6"/>
  <c r="H25" i="6" s="1"/>
  <c r="F26" i="6"/>
  <c r="H26" i="6" s="1"/>
  <c r="F27" i="6"/>
  <c r="H27" i="6" s="1"/>
  <c r="F28" i="6"/>
  <c r="H28" i="6" s="1"/>
  <c r="F29" i="6"/>
  <c r="H29" i="6" s="1"/>
  <c r="F30" i="6"/>
  <c r="H30" i="6" s="1"/>
  <c r="F31" i="6"/>
  <c r="H31" i="6" s="1"/>
  <c r="F32" i="6"/>
  <c r="H32" i="6" s="1"/>
  <c r="F33" i="6"/>
  <c r="H33" i="6" s="1"/>
  <c r="F34" i="6"/>
  <c r="H34" i="6" s="1"/>
  <c r="F35" i="6"/>
  <c r="H35" i="6" s="1"/>
  <c r="F36" i="6"/>
  <c r="H36" i="6" s="1"/>
  <c r="F37" i="6"/>
  <c r="H37" i="6" s="1"/>
  <c r="F38" i="6"/>
  <c r="H38" i="6" s="1"/>
  <c r="F39" i="6"/>
  <c r="H39" i="6" s="1"/>
  <c r="F40" i="6"/>
  <c r="H40" i="6" s="1"/>
  <c r="F41" i="6"/>
  <c r="H41" i="6" s="1"/>
  <c r="F42" i="6"/>
  <c r="H42" i="6" s="1"/>
  <c r="F43" i="6"/>
  <c r="H43" i="6" s="1"/>
  <c r="F44" i="6"/>
  <c r="H44" i="6" s="1"/>
  <c r="F45" i="6"/>
  <c r="H45" i="6" s="1"/>
  <c r="F46" i="6"/>
  <c r="H46" i="6" s="1"/>
  <c r="F47" i="6"/>
  <c r="H47" i="6" s="1"/>
  <c r="F48" i="6"/>
  <c r="H48" i="6" s="1"/>
  <c r="F49" i="6"/>
  <c r="H49" i="6" s="1"/>
  <c r="F50" i="6"/>
  <c r="H50" i="6" s="1"/>
  <c r="F21" i="17"/>
  <c r="H21" i="17" s="1"/>
  <c r="F22" i="17"/>
  <c r="H22" i="17" s="1"/>
  <c r="F23" i="17"/>
  <c r="H23" i="17" s="1"/>
  <c r="F24" i="17"/>
  <c r="H24" i="17" s="1"/>
  <c r="F25" i="17"/>
  <c r="H25" i="17" s="1"/>
  <c r="F26" i="17"/>
  <c r="H26" i="17" s="1"/>
  <c r="F21" i="22"/>
  <c r="H21" i="22" s="1"/>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8"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H201" i="22"/>
  <c r="H202" i="22"/>
  <c r="H203" i="22"/>
  <c r="H204" i="22"/>
  <c r="H205" i="22"/>
  <c r="H206" i="22"/>
  <c r="H207" i="22"/>
  <c r="H208" i="22"/>
  <c r="H209" i="22"/>
  <c r="H210" i="22"/>
  <c r="H211" i="22"/>
  <c r="H212" i="22"/>
  <c r="H213" i="22"/>
  <c r="H214" i="22"/>
  <c r="H215" i="22"/>
  <c r="H216" i="22"/>
  <c r="H217" i="22"/>
  <c r="H218" i="22"/>
  <c r="H219" i="22"/>
  <c r="H220" i="22"/>
  <c r="H221" i="22"/>
  <c r="H222" i="22"/>
  <c r="H223" i="22"/>
  <c r="H224" i="22"/>
  <c r="H225" i="22"/>
  <c r="H226" i="22"/>
  <c r="H227" i="22"/>
  <c r="H228" i="22"/>
  <c r="H229" i="22"/>
  <c r="H230" i="22"/>
  <c r="H231" i="22"/>
  <c r="H232" i="22"/>
  <c r="H233" i="22"/>
  <c r="H234" i="22"/>
  <c r="H235" i="22"/>
  <c r="H236" i="22"/>
  <c r="H237" i="22"/>
  <c r="H238" i="22"/>
  <c r="H239" i="22"/>
  <c r="H240" i="22"/>
  <c r="H241" i="22"/>
  <c r="H242" i="22"/>
  <c r="H243" i="22"/>
  <c r="H244" i="22"/>
  <c r="H245" i="22"/>
  <c r="H246" i="22"/>
  <c r="H247" i="22"/>
  <c r="H248" i="22"/>
  <c r="H249" i="22"/>
  <c r="H250" i="22"/>
  <c r="H251" i="22"/>
  <c r="H252" i="22"/>
  <c r="H253" i="22"/>
  <c r="H254" i="22"/>
  <c r="H255" i="22"/>
  <c r="H256" i="22"/>
  <c r="H257" i="22"/>
  <c r="H258" i="22"/>
  <c r="H259" i="22"/>
  <c r="H260" i="22"/>
  <c r="H261" i="22"/>
  <c r="H262" i="22"/>
  <c r="H263" i="22"/>
  <c r="H264" i="22"/>
  <c r="H265" i="22"/>
  <c r="H266" i="22"/>
  <c r="H267" i="22"/>
  <c r="H268" i="22"/>
  <c r="H269" i="22"/>
  <c r="H270" i="22"/>
  <c r="H271" i="22"/>
  <c r="H272" i="22"/>
  <c r="H273" i="22"/>
  <c r="H274" i="22"/>
  <c r="H275" i="22"/>
  <c r="H276" i="22"/>
  <c r="H277" i="22"/>
  <c r="H278" i="22"/>
  <c r="H279" i="22"/>
  <c r="H280" i="22"/>
  <c r="H281" i="22"/>
  <c r="H282" i="22"/>
  <c r="H283" i="22"/>
  <c r="H284" i="22"/>
  <c r="H285" i="22"/>
  <c r="H286" i="22"/>
  <c r="H287" i="22"/>
  <c r="H288" i="22"/>
  <c r="H289" i="22"/>
  <c r="H290" i="22"/>
  <c r="H291" i="22"/>
  <c r="H292" i="22"/>
  <c r="H293" i="22"/>
  <c r="H294" i="22"/>
  <c r="H295" i="22"/>
  <c r="H296" i="22"/>
  <c r="H297" i="22"/>
  <c r="H298" i="22"/>
  <c r="H299" i="22"/>
  <c r="H300" i="22"/>
  <c r="H301" i="22"/>
  <c r="H302" i="22"/>
  <c r="H303" i="22"/>
  <c r="H304" i="22"/>
  <c r="H305" i="22"/>
  <c r="H306" i="22"/>
  <c r="H307" i="22"/>
  <c r="H308" i="22"/>
  <c r="H309" i="22"/>
  <c r="H310" i="22"/>
  <c r="H311" i="22"/>
  <c r="H312" i="22"/>
  <c r="H313" i="22"/>
  <c r="H314" i="22"/>
  <c r="H315" i="22"/>
  <c r="H316" i="22"/>
  <c r="H317" i="22"/>
  <c r="H318" i="22"/>
  <c r="H319" i="22"/>
  <c r="H320" i="22"/>
  <c r="H321" i="22"/>
  <c r="H322" i="22"/>
  <c r="H323" i="22"/>
  <c r="H324" i="22"/>
  <c r="H325" i="22"/>
  <c r="H326" i="22"/>
  <c r="H327" i="22"/>
  <c r="H328" i="22"/>
  <c r="H329" i="22"/>
  <c r="H330" i="22"/>
  <c r="H331" i="22"/>
  <c r="H332" i="22"/>
  <c r="H333" i="22"/>
  <c r="H334" i="22"/>
  <c r="H335" i="22"/>
  <c r="H336" i="22"/>
  <c r="H337" i="22"/>
  <c r="H338" i="22"/>
  <c r="H339" i="22"/>
  <c r="H340" i="22"/>
  <c r="H341" i="22"/>
  <c r="H342" i="22"/>
  <c r="H343" i="22"/>
  <c r="H344" i="22"/>
  <c r="H345" i="22"/>
  <c r="H346" i="22"/>
  <c r="H347" i="22"/>
  <c r="H348" i="22"/>
  <c r="H349" i="22"/>
  <c r="H350" i="22"/>
  <c r="H351" i="22"/>
  <c r="H352" i="22"/>
  <c r="H353" i="22"/>
  <c r="H354" i="22"/>
  <c r="H355" i="22"/>
  <c r="H356" i="22"/>
  <c r="H357" i="22"/>
  <c r="H358" i="22"/>
  <c r="H359" i="22"/>
  <c r="H360" i="22"/>
  <c r="H361" i="22"/>
  <c r="H362" i="22"/>
  <c r="H363" i="22"/>
  <c r="H364" i="22"/>
  <c r="H365" i="22"/>
  <c r="H366" i="22"/>
  <c r="H367" i="22"/>
  <c r="H368" i="22"/>
  <c r="H369" i="22"/>
  <c r="H370" i="22"/>
  <c r="H371" i="22"/>
  <c r="H372" i="22"/>
  <c r="H373" i="22"/>
  <c r="H374" i="22"/>
  <c r="H375" i="22"/>
  <c r="H376" i="22"/>
  <c r="H377" i="22"/>
  <c r="H378" i="22"/>
  <c r="H379" i="22"/>
  <c r="H380" i="22"/>
  <c r="H381" i="22"/>
  <c r="H382" i="22"/>
  <c r="H383" i="22"/>
  <c r="H384" i="22"/>
  <c r="H385" i="22"/>
  <c r="H386" i="22"/>
  <c r="H387" i="22"/>
  <c r="H388" i="22"/>
  <c r="H389" i="22"/>
  <c r="H390" i="22"/>
  <c r="H391" i="22"/>
  <c r="H392" i="22"/>
  <c r="H393" i="22"/>
  <c r="H394" i="22"/>
  <c r="H395" i="22"/>
  <c r="H396" i="22"/>
  <c r="H397" i="22"/>
  <c r="H398" i="22"/>
  <c r="F21" i="19"/>
  <c r="H21" i="19" s="1"/>
  <c r="F21" i="10" l="1"/>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F71" i="10"/>
  <c r="F72" i="10"/>
  <c r="F73" i="10"/>
  <c r="F74" i="10"/>
  <c r="F75" i="10"/>
  <c r="F76" i="10"/>
  <c r="F77" i="10"/>
  <c r="F78" i="10"/>
  <c r="F79" i="10"/>
  <c r="F80" i="10"/>
  <c r="F81" i="10"/>
  <c r="F82" i="10"/>
  <c r="F83" i="10"/>
  <c r="F84" i="10"/>
  <c r="F85" i="10"/>
  <c r="F86" i="10"/>
  <c r="F87" i="10"/>
  <c r="F88" i="10"/>
  <c r="F89" i="10"/>
  <c r="F90" i="10"/>
  <c r="F91" i="10"/>
  <c r="F92" i="10"/>
  <c r="F93" i="10"/>
  <c r="F94" i="10"/>
  <c r="F95" i="10"/>
  <c r="F96" i="10"/>
  <c r="F97" i="10"/>
  <c r="F98" i="10"/>
  <c r="F99" i="10"/>
  <c r="F100" i="10"/>
  <c r="F101" i="10"/>
  <c r="F102" i="10"/>
  <c r="F103" i="10"/>
  <c r="F104" i="10"/>
  <c r="F105" i="10"/>
  <c r="F106" i="10"/>
  <c r="F107" i="10"/>
  <c r="F108" i="10"/>
  <c r="F109" i="10"/>
  <c r="F110" i="10"/>
  <c r="F111" i="10"/>
  <c r="F112" i="10"/>
  <c r="F113" i="10"/>
  <c r="F114" i="10"/>
  <c r="F115" i="10"/>
  <c r="F116" i="10"/>
  <c r="F117" i="10"/>
  <c r="F118" i="10"/>
  <c r="F119" i="10"/>
  <c r="F120" i="10"/>
  <c r="F121" i="10"/>
  <c r="F122" i="10"/>
  <c r="F123" i="10"/>
  <c r="F124" i="10"/>
  <c r="F125" i="10"/>
  <c r="F126" i="10"/>
  <c r="F127" i="10"/>
  <c r="F128" i="10"/>
  <c r="F129" i="10"/>
  <c r="F130" i="10"/>
  <c r="F131" i="10"/>
  <c r="F132" i="10"/>
  <c r="F133" i="10"/>
  <c r="F134" i="10"/>
  <c r="F135" i="10"/>
  <c r="F136" i="10"/>
  <c r="F137" i="10"/>
  <c r="F138" i="10"/>
  <c r="F139" i="10"/>
  <c r="F140" i="10"/>
  <c r="F141" i="10"/>
  <c r="F142" i="10"/>
  <c r="F143" i="10"/>
  <c r="F144" i="10"/>
  <c r="F145" i="10"/>
  <c r="F146" i="10"/>
  <c r="F147" i="10"/>
  <c r="F148" i="10"/>
  <c r="F149" i="10"/>
  <c r="F150" i="10"/>
  <c r="F151" i="10"/>
  <c r="F152" i="10"/>
  <c r="F153" i="10"/>
  <c r="F154" i="10"/>
  <c r="F155" i="10"/>
  <c r="F156" i="10"/>
  <c r="F157" i="10"/>
  <c r="F158" i="10"/>
  <c r="F159" i="10"/>
  <c r="F160" i="10"/>
  <c r="F161" i="10"/>
  <c r="F162" i="10"/>
  <c r="F163" i="10"/>
  <c r="F164" i="10"/>
  <c r="F165" i="10"/>
  <c r="F166" i="10"/>
  <c r="F167" i="10"/>
  <c r="F168" i="10"/>
  <c r="F169" i="10"/>
  <c r="F170" i="10"/>
  <c r="F171" i="10"/>
  <c r="F172" i="10"/>
  <c r="F173" i="10"/>
  <c r="F174" i="10"/>
  <c r="F175" i="10"/>
  <c r="F176" i="10"/>
  <c r="F177" i="10"/>
  <c r="F178" i="10"/>
  <c r="F179" i="10"/>
  <c r="F180" i="10"/>
  <c r="F181" i="10"/>
  <c r="F182" i="10"/>
  <c r="F183" i="10"/>
  <c r="F184" i="10"/>
  <c r="F185" i="10"/>
  <c r="F186" i="10"/>
  <c r="F187" i="10"/>
  <c r="F188" i="10"/>
  <c r="F189" i="10"/>
  <c r="F190" i="10"/>
  <c r="F191" i="10"/>
  <c r="F192" i="10"/>
  <c r="F193" i="10"/>
  <c r="F194" i="10"/>
  <c r="F195" i="10"/>
  <c r="F196" i="10"/>
  <c r="F197" i="10"/>
  <c r="AC180" i="42" l="1"/>
  <c r="AD180" i="42" s="1"/>
  <c r="AG180" i="42"/>
  <c r="AH180" i="42"/>
  <c r="AI180" i="42"/>
  <c r="AJ180" i="42"/>
  <c r="AC172" i="42"/>
  <c r="AD172" i="42" s="1"/>
  <c r="AG172" i="42"/>
  <c r="AH172" i="42"/>
  <c r="AI172" i="42"/>
  <c r="AJ172" i="42"/>
  <c r="AC145" i="42"/>
  <c r="AD145" i="42" s="1"/>
  <c r="AG145" i="42"/>
  <c r="AH145" i="42"/>
  <c r="AI145" i="42"/>
  <c r="AJ145" i="42"/>
  <c r="AC136" i="42"/>
  <c r="AD136" i="42" s="1"/>
  <c r="AG136" i="42"/>
  <c r="AH136" i="42"/>
  <c r="AI136" i="42"/>
  <c r="AJ136" i="42"/>
  <c r="AC128" i="42"/>
  <c r="AD128" i="42" s="1"/>
  <c r="AG128" i="42"/>
  <c r="AH128" i="42"/>
  <c r="AI128" i="42"/>
  <c r="AJ128" i="42"/>
  <c r="AC123" i="42"/>
  <c r="AD123" i="42" s="1"/>
  <c r="AG123" i="42"/>
  <c r="AH123" i="42"/>
  <c r="AI123" i="42"/>
  <c r="AJ123" i="42"/>
  <c r="AC115" i="42"/>
  <c r="AD115" i="42" s="1"/>
  <c r="AG115" i="42"/>
  <c r="AH115" i="42"/>
  <c r="AI115" i="42"/>
  <c r="AJ115" i="42"/>
  <c r="AC95" i="42"/>
  <c r="AD95" i="42" s="1"/>
  <c r="AG95" i="42"/>
  <c r="AH95" i="42"/>
  <c r="AI95" i="42"/>
  <c r="AJ95" i="42"/>
  <c r="AC93" i="42"/>
  <c r="AD93" i="42" s="1"/>
  <c r="AG93" i="42"/>
  <c r="AH93" i="42"/>
  <c r="AI93" i="42"/>
  <c r="AJ93" i="42"/>
  <c r="AC89" i="42"/>
  <c r="AD89" i="42" s="1"/>
  <c r="AG89" i="42"/>
  <c r="AH89" i="42"/>
  <c r="AI89" i="42"/>
  <c r="AJ89" i="42"/>
  <c r="AC85" i="42"/>
  <c r="AD85" i="42" s="1"/>
  <c r="AG85" i="42"/>
  <c r="AH85" i="42"/>
  <c r="AI85" i="42"/>
  <c r="AJ85" i="42"/>
  <c r="AC77" i="42"/>
  <c r="AD77" i="42" s="1"/>
  <c r="AG77" i="42"/>
  <c r="AH77" i="42"/>
  <c r="AI77" i="42"/>
  <c r="AJ77" i="42"/>
  <c r="AC76" i="42"/>
  <c r="AD76" i="42" s="1"/>
  <c r="AG76" i="42"/>
  <c r="AH76" i="42"/>
  <c r="AI76" i="42"/>
  <c r="AJ76" i="42"/>
  <c r="AC73" i="42"/>
  <c r="AD73" i="42" s="1"/>
  <c r="AG73" i="42"/>
  <c r="AH73" i="42"/>
  <c r="AI73" i="42"/>
  <c r="AJ73" i="42"/>
  <c r="AC68" i="42"/>
  <c r="AD68" i="42" s="1"/>
  <c r="AG68" i="42"/>
  <c r="AH68" i="42"/>
  <c r="AI68" i="42"/>
  <c r="AJ68" i="42"/>
  <c r="AC26" i="42"/>
  <c r="AD26" i="42" s="1"/>
  <c r="AG26" i="42"/>
  <c r="AH26" i="42"/>
  <c r="AI26" i="42"/>
  <c r="AJ26" i="42"/>
  <c r="AC52" i="9" l="1"/>
  <c r="AD52" i="9" s="1"/>
  <c r="AC53" i="9"/>
  <c r="AD53" i="9" s="1"/>
  <c r="AC54" i="9"/>
  <c r="AD54" i="9" s="1"/>
  <c r="AC55" i="9"/>
  <c r="AD55" i="9" s="1"/>
  <c r="AC56" i="9"/>
  <c r="AD56" i="9" s="1"/>
  <c r="AC57" i="9"/>
  <c r="AD57" i="9" s="1"/>
  <c r="AC58" i="9"/>
  <c r="AD58" i="9" s="1"/>
  <c r="AC59" i="9"/>
  <c r="AD59" i="9" s="1"/>
  <c r="AC60" i="9"/>
  <c r="AD60" i="9" s="1"/>
  <c r="AC61" i="9"/>
  <c r="AD61" i="9" s="1"/>
  <c r="AC62" i="9"/>
  <c r="AD62" i="9" s="1"/>
  <c r="AC63" i="9"/>
  <c r="AD63" i="9" s="1"/>
  <c r="AC64" i="9"/>
  <c r="AD64" i="9" s="1"/>
  <c r="AC65" i="9"/>
  <c r="AD65" i="9" s="1"/>
  <c r="AC66" i="9"/>
  <c r="AD66" i="9" s="1"/>
  <c r="AC67" i="9"/>
  <c r="AD67" i="9" s="1"/>
  <c r="AC68" i="9"/>
  <c r="AC69" i="9"/>
  <c r="E68" i="9"/>
  <c r="E69" i="9"/>
  <c r="N69" i="9"/>
  <c r="N68" i="9"/>
  <c r="I68" i="9"/>
  <c r="I53" i="9"/>
  <c r="I54" i="9"/>
  <c r="I55" i="9"/>
  <c r="I56" i="9"/>
  <c r="I57" i="9"/>
  <c r="I58" i="9"/>
  <c r="I59" i="9"/>
  <c r="I60" i="9"/>
  <c r="I61" i="9"/>
  <c r="I62" i="9"/>
  <c r="I63" i="9"/>
  <c r="I64" i="9"/>
  <c r="I65" i="9"/>
  <c r="I66" i="9"/>
  <c r="I67" i="9"/>
  <c r="N52" i="9"/>
  <c r="N53" i="9"/>
  <c r="N54" i="9"/>
  <c r="N55" i="9"/>
  <c r="N56" i="9"/>
  <c r="N57" i="9"/>
  <c r="N58" i="9"/>
  <c r="N59" i="9"/>
  <c r="N60" i="9"/>
  <c r="N61" i="9"/>
  <c r="N62" i="9"/>
  <c r="N63" i="9"/>
  <c r="N64" i="9"/>
  <c r="N65" i="9"/>
  <c r="N66" i="9"/>
  <c r="N67" i="9"/>
  <c r="I52" i="9"/>
  <c r="E52" i="9"/>
  <c r="E53" i="9"/>
  <c r="E54" i="9"/>
  <c r="E55" i="9"/>
  <c r="E56" i="9"/>
  <c r="E57" i="9"/>
  <c r="E58" i="9"/>
  <c r="E59" i="9"/>
  <c r="E60" i="9"/>
  <c r="E61" i="9"/>
  <c r="E62" i="9"/>
  <c r="E63" i="9"/>
  <c r="E64" i="9"/>
  <c r="E65" i="9"/>
  <c r="E66" i="9"/>
  <c r="E67" i="9"/>
  <c r="AC51" i="9"/>
  <c r="AD51" i="9" s="1"/>
  <c r="N51" i="9"/>
  <c r="I51" i="9"/>
  <c r="E51" i="9"/>
  <c r="AC49" i="9"/>
  <c r="AD49" i="9" s="1"/>
  <c r="AC50" i="9"/>
  <c r="AD50" i="9" s="1"/>
  <c r="I50" i="9"/>
  <c r="N50" i="9"/>
  <c r="J50" i="9"/>
  <c r="C50" i="10" s="1"/>
  <c r="E50" i="9"/>
  <c r="P50" i="11" l="1"/>
  <c r="O50" i="10"/>
  <c r="P65" i="11"/>
  <c r="O65" i="10"/>
  <c r="P57" i="11"/>
  <c r="O57" i="10"/>
  <c r="P52" i="11"/>
  <c r="O52" i="10"/>
  <c r="P64" i="11"/>
  <c r="O64" i="10"/>
  <c r="P60" i="11"/>
  <c r="O60" i="10"/>
  <c r="P56" i="11"/>
  <c r="O56" i="10"/>
  <c r="P68" i="11"/>
  <c r="O68" i="10"/>
  <c r="P61" i="11"/>
  <c r="O61" i="10"/>
  <c r="P53" i="11"/>
  <c r="O53" i="10"/>
  <c r="P51" i="11"/>
  <c r="O51" i="10"/>
  <c r="P67" i="11"/>
  <c r="O67" i="10"/>
  <c r="P63" i="11"/>
  <c r="O63" i="10"/>
  <c r="P59" i="11"/>
  <c r="O59" i="10"/>
  <c r="P55" i="11"/>
  <c r="O55" i="10"/>
  <c r="P66" i="11"/>
  <c r="O66" i="10"/>
  <c r="P62" i="11"/>
  <c r="O62" i="10"/>
  <c r="P58" i="11"/>
  <c r="O58" i="10"/>
  <c r="P54" i="11"/>
  <c r="O54" i="10"/>
  <c r="D50" i="11"/>
  <c r="AD69" i="9"/>
  <c r="AD68" i="9"/>
  <c r="I49" i="9"/>
  <c r="N49" i="9"/>
  <c r="J49" i="9"/>
  <c r="C49" i="10" s="1"/>
  <c r="E49" i="9"/>
  <c r="P49" i="11" l="1"/>
  <c r="O49" i="10"/>
  <c r="D49" i="11"/>
  <c r="AC127" i="54"/>
  <c r="AD127" i="54" s="1"/>
  <c r="AC128" i="54"/>
  <c r="AD128" i="54" s="1"/>
  <c r="AC129" i="54"/>
  <c r="AD129" i="54" s="1"/>
  <c r="AC130" i="54"/>
  <c r="AD130" i="54" s="1"/>
  <c r="AC131" i="54"/>
  <c r="AD131" i="54" s="1"/>
  <c r="AC132" i="54"/>
  <c r="AD132" i="54" s="1"/>
  <c r="AC133" i="54"/>
  <c r="AD133" i="54" s="1"/>
  <c r="AC134" i="54"/>
  <c r="AD134" i="54" s="1"/>
  <c r="AC135" i="54"/>
  <c r="AD135" i="54" s="1"/>
  <c r="AC136" i="54"/>
  <c r="AD136" i="54" s="1"/>
  <c r="AC137" i="54"/>
  <c r="AD137" i="54" s="1"/>
  <c r="AC138" i="54"/>
  <c r="AD138" i="54" s="1"/>
  <c r="AC139" i="54"/>
  <c r="AD139" i="54" s="1"/>
  <c r="AC140" i="54"/>
  <c r="AD140" i="54" s="1"/>
  <c r="AC141" i="54"/>
  <c r="AD141" i="54" s="1"/>
  <c r="AC142" i="54"/>
  <c r="AD142" i="54" s="1"/>
  <c r="AC143" i="54"/>
  <c r="AD143" i="54" s="1"/>
  <c r="AC144" i="54"/>
  <c r="AD144" i="54" s="1"/>
  <c r="AC145" i="54"/>
  <c r="AD145" i="54" s="1"/>
  <c r="AC146" i="54"/>
  <c r="AD146" i="54" s="1"/>
  <c r="AC147" i="54"/>
  <c r="AD147" i="54" s="1"/>
  <c r="N127" i="54"/>
  <c r="O127" i="54" s="1"/>
  <c r="N128" i="54"/>
  <c r="O128" i="54" s="1"/>
  <c r="N129" i="54"/>
  <c r="O129" i="54" s="1"/>
  <c r="N130" i="54"/>
  <c r="O130" i="54" s="1"/>
  <c r="N131" i="54"/>
  <c r="O131" i="54" s="1"/>
  <c r="N132" i="54"/>
  <c r="O132" i="54" s="1"/>
  <c r="N133" i="54"/>
  <c r="O133" i="54" s="1"/>
  <c r="N134" i="54"/>
  <c r="O134" i="54" s="1"/>
  <c r="N135" i="54"/>
  <c r="O135" i="54" s="1"/>
  <c r="N136" i="54"/>
  <c r="O136" i="54" s="1"/>
  <c r="N137" i="54"/>
  <c r="O137" i="54" s="1"/>
  <c r="N138" i="54"/>
  <c r="O138" i="54" s="1"/>
  <c r="N139" i="54"/>
  <c r="O139" i="54" s="1"/>
  <c r="N140" i="54"/>
  <c r="O140" i="54" s="1"/>
  <c r="N141" i="54"/>
  <c r="O141" i="54" s="1"/>
  <c r="N142" i="54"/>
  <c r="O142" i="54" s="1"/>
  <c r="N143" i="54"/>
  <c r="O143" i="54" s="1"/>
  <c r="N144" i="54"/>
  <c r="O144" i="54" s="1"/>
  <c r="N145" i="54"/>
  <c r="O145" i="54" s="1"/>
  <c r="N146" i="54"/>
  <c r="O146" i="54" s="1"/>
  <c r="N147" i="54"/>
  <c r="O147" i="54" s="1"/>
  <c r="J127" i="54"/>
  <c r="C127" i="57" s="1"/>
  <c r="J128" i="54"/>
  <c r="C128" i="57" s="1"/>
  <c r="J129" i="54"/>
  <c r="C129" i="57" s="1"/>
  <c r="J130" i="54"/>
  <c r="C130" i="57" s="1"/>
  <c r="J131" i="54"/>
  <c r="C131" i="57" s="1"/>
  <c r="J132" i="54"/>
  <c r="C132" i="57" s="1"/>
  <c r="J133" i="54"/>
  <c r="C133" i="57" s="1"/>
  <c r="J134" i="54"/>
  <c r="C134" i="57" s="1"/>
  <c r="J135" i="54"/>
  <c r="C135" i="57" s="1"/>
  <c r="J136" i="54"/>
  <c r="C136" i="57" s="1"/>
  <c r="J137" i="54"/>
  <c r="C137" i="57" s="1"/>
  <c r="J138" i="54"/>
  <c r="C138" i="57" s="1"/>
  <c r="J139" i="54"/>
  <c r="C139" i="57" s="1"/>
  <c r="J140" i="54"/>
  <c r="C140" i="57" s="1"/>
  <c r="J141" i="54"/>
  <c r="C141" i="57" s="1"/>
  <c r="J142" i="54"/>
  <c r="C142" i="57" s="1"/>
  <c r="J143" i="54"/>
  <c r="C143" i="57" s="1"/>
  <c r="J144" i="54"/>
  <c r="C144" i="57" s="1"/>
  <c r="J145" i="54"/>
  <c r="C145" i="57" s="1"/>
  <c r="J146" i="54"/>
  <c r="C146" i="57" s="1"/>
  <c r="J147" i="54"/>
  <c r="C147" i="57" s="1"/>
  <c r="E127" i="54"/>
  <c r="P127" i="54" s="1"/>
  <c r="E128" i="54"/>
  <c r="P128" i="54" s="1"/>
  <c r="E129" i="54"/>
  <c r="P129" i="54" s="1"/>
  <c r="E130" i="54"/>
  <c r="P130" i="54" s="1"/>
  <c r="E131" i="54"/>
  <c r="P131" i="54" s="1"/>
  <c r="E132" i="54"/>
  <c r="P132" i="54" s="1"/>
  <c r="E133" i="54"/>
  <c r="P133" i="54" s="1"/>
  <c r="E134" i="54"/>
  <c r="P134" i="54" s="1"/>
  <c r="E135" i="54"/>
  <c r="P135" i="54" s="1"/>
  <c r="E136" i="54"/>
  <c r="P136" i="54" s="1"/>
  <c r="E137" i="54"/>
  <c r="P137" i="54" s="1"/>
  <c r="E138" i="54"/>
  <c r="P138" i="54" s="1"/>
  <c r="E139" i="54"/>
  <c r="P139" i="54" s="1"/>
  <c r="E140" i="54"/>
  <c r="P140" i="54" s="1"/>
  <c r="E141" i="54"/>
  <c r="P141" i="54" s="1"/>
  <c r="E142" i="54"/>
  <c r="P142" i="54" s="1"/>
  <c r="E143" i="54"/>
  <c r="P143" i="54" s="1"/>
  <c r="E144" i="54"/>
  <c r="P144" i="54" s="1"/>
  <c r="E145" i="54"/>
  <c r="P145" i="54" s="1"/>
  <c r="E146" i="54"/>
  <c r="P146" i="54" s="1"/>
  <c r="E147" i="54"/>
  <c r="P147" i="54" s="1"/>
  <c r="D144" i="67" l="1"/>
  <c r="D140" i="67"/>
  <c r="D136" i="67"/>
  <c r="D132" i="67"/>
  <c r="D128" i="67"/>
  <c r="D147" i="67"/>
  <c r="D143" i="67"/>
  <c r="D139" i="67"/>
  <c r="D135" i="67"/>
  <c r="D131" i="67"/>
  <c r="D127" i="67"/>
  <c r="D146" i="67"/>
  <c r="D142" i="67"/>
  <c r="D138" i="67"/>
  <c r="D134" i="67"/>
  <c r="D130" i="67"/>
  <c r="D145" i="67"/>
  <c r="D141" i="67"/>
  <c r="D137" i="67"/>
  <c r="D133" i="67"/>
  <c r="D129" i="67"/>
  <c r="D10" i="62"/>
  <c r="I147" i="54"/>
  <c r="O147" i="57" s="1"/>
  <c r="I139" i="54"/>
  <c r="O139" i="57" s="1"/>
  <c r="I131" i="54"/>
  <c r="O131" i="57" s="1"/>
  <c r="I146" i="54"/>
  <c r="O146" i="57" s="1"/>
  <c r="I138" i="54"/>
  <c r="O138" i="57" s="1"/>
  <c r="I142" i="54"/>
  <c r="O142" i="57" s="1"/>
  <c r="I144" i="54"/>
  <c r="O144" i="57" s="1"/>
  <c r="I140" i="54"/>
  <c r="O140" i="57" s="1"/>
  <c r="I136" i="54"/>
  <c r="O136" i="57" s="1"/>
  <c r="I132" i="54"/>
  <c r="O132" i="57" s="1"/>
  <c r="I128" i="54"/>
  <c r="O128" i="57" s="1"/>
  <c r="I135" i="54"/>
  <c r="O135" i="57" s="1"/>
  <c r="I127" i="54"/>
  <c r="O127" i="57" s="1"/>
  <c r="I134" i="54"/>
  <c r="O134" i="57" s="1"/>
  <c r="I143" i="54"/>
  <c r="O143" i="57" s="1"/>
  <c r="I129" i="54"/>
  <c r="O129" i="57" s="1"/>
  <c r="I145" i="54"/>
  <c r="O145" i="57" s="1"/>
  <c r="I141" i="54"/>
  <c r="O141" i="57" s="1"/>
  <c r="I137" i="54"/>
  <c r="O137" i="57" s="1"/>
  <c r="I133" i="54"/>
  <c r="O133" i="57" s="1"/>
  <c r="I130" i="54"/>
  <c r="O130" i="57" s="1"/>
  <c r="AC40" i="9"/>
  <c r="AD40" i="9" s="1"/>
  <c r="AC41" i="9"/>
  <c r="AD41" i="9" s="1"/>
  <c r="AC42" i="9"/>
  <c r="AD42" i="9" s="1"/>
  <c r="AC43" i="9"/>
  <c r="AD43" i="9" s="1"/>
  <c r="AC44" i="9"/>
  <c r="AD44" i="9" s="1"/>
  <c r="AC45" i="9"/>
  <c r="AD45" i="9" s="1"/>
  <c r="AC46" i="9"/>
  <c r="AD46" i="9" s="1"/>
  <c r="AC47" i="9"/>
  <c r="AD47" i="9" s="1"/>
  <c r="AC48" i="9"/>
  <c r="AD48" i="9" s="1"/>
  <c r="N44" i="9"/>
  <c r="I44" i="9" s="1"/>
  <c r="N45" i="9"/>
  <c r="I45" i="9" s="1"/>
  <c r="N46" i="9"/>
  <c r="I46" i="9" s="1"/>
  <c r="N47" i="9"/>
  <c r="I47" i="9" s="1"/>
  <c r="N48" i="9"/>
  <c r="I48" i="9" s="1"/>
  <c r="J44" i="9"/>
  <c r="C44" i="10" s="1"/>
  <c r="J45" i="9"/>
  <c r="C45" i="10" s="1"/>
  <c r="J46" i="9"/>
  <c r="C46" i="10" s="1"/>
  <c r="J47" i="9"/>
  <c r="C47" i="10" s="1"/>
  <c r="J48" i="9"/>
  <c r="C48" i="10" s="1"/>
  <c r="E43" i="9"/>
  <c r="E44" i="9"/>
  <c r="E45" i="9"/>
  <c r="E46" i="9"/>
  <c r="E47" i="9"/>
  <c r="E48" i="9"/>
  <c r="P46" i="11" l="1"/>
  <c r="O46" i="10"/>
  <c r="P45" i="11"/>
  <c r="O45" i="10"/>
  <c r="P48" i="11"/>
  <c r="O48" i="10"/>
  <c r="P44" i="11"/>
  <c r="O44" i="10"/>
  <c r="P47" i="11"/>
  <c r="O47" i="10"/>
  <c r="D48" i="11"/>
  <c r="D44" i="11"/>
  <c r="D45" i="11"/>
  <c r="D47" i="11"/>
  <c r="D46" i="11"/>
  <c r="P133" i="67"/>
  <c r="P129" i="67"/>
  <c r="P135" i="67"/>
  <c r="P140" i="67"/>
  <c r="P146" i="67"/>
  <c r="P137" i="67"/>
  <c r="P143" i="67"/>
  <c r="P128" i="67"/>
  <c r="P144" i="67"/>
  <c r="P131" i="67"/>
  <c r="P141" i="67"/>
  <c r="P134" i="67"/>
  <c r="P132" i="67"/>
  <c r="P142" i="67"/>
  <c r="P139" i="67"/>
  <c r="P130" i="67"/>
  <c r="P145" i="67"/>
  <c r="P127" i="67"/>
  <c r="P136" i="67"/>
  <c r="P138" i="67"/>
  <c r="P147" i="67"/>
  <c r="J37" i="9"/>
  <c r="C37" i="10" s="1"/>
  <c r="J38" i="9"/>
  <c r="C38" i="10" s="1"/>
  <c r="J39" i="9"/>
  <c r="C39" i="10" s="1"/>
  <c r="J40" i="9"/>
  <c r="C40" i="10" s="1"/>
  <c r="J41" i="9"/>
  <c r="C41" i="10" s="1"/>
  <c r="J42" i="9"/>
  <c r="C42" i="10" s="1"/>
  <c r="J43" i="9"/>
  <c r="C43" i="10" s="1"/>
  <c r="D40" i="11" l="1"/>
  <c r="D43" i="11"/>
  <c r="D39" i="11"/>
  <c r="D42" i="11"/>
  <c r="D38" i="11"/>
  <c r="D41" i="11"/>
  <c r="D37" i="11"/>
  <c r="I43" i="9"/>
  <c r="N43" i="9"/>
  <c r="I41" i="9"/>
  <c r="I42" i="9"/>
  <c r="N41" i="9"/>
  <c r="N42" i="9"/>
  <c r="AC39" i="9"/>
  <c r="AD39" i="9" s="1"/>
  <c r="N39" i="9"/>
  <c r="N40" i="9"/>
  <c r="I39" i="9"/>
  <c r="I40" i="9"/>
  <c r="P39" i="11" l="1"/>
  <c r="O39" i="10"/>
  <c r="P40" i="11"/>
  <c r="O40" i="10"/>
  <c r="P42" i="11"/>
  <c r="O42" i="10"/>
  <c r="P43" i="11"/>
  <c r="O43" i="10"/>
  <c r="P41" i="11"/>
  <c r="O41" i="10"/>
  <c r="AC38" i="9"/>
  <c r="AD38" i="9" s="1"/>
  <c r="AC37" i="9"/>
  <c r="AD37" i="9" s="1"/>
  <c r="N37" i="9"/>
  <c r="N38" i="9"/>
  <c r="I37" i="9"/>
  <c r="I38" i="9"/>
  <c r="P38" i="11" l="1"/>
  <c r="O38" i="10"/>
  <c r="P37" i="11"/>
  <c r="O37" i="10"/>
  <c r="AC36" i="9"/>
  <c r="AD36" i="9" s="1"/>
  <c r="I36" i="9"/>
  <c r="N36" i="9"/>
  <c r="E33" i="9"/>
  <c r="E34" i="9"/>
  <c r="E35" i="9"/>
  <c r="E36" i="9"/>
  <c r="E37" i="9"/>
  <c r="E38" i="9"/>
  <c r="E39" i="9"/>
  <c r="E40" i="9"/>
  <c r="E41" i="9"/>
  <c r="E42" i="9"/>
  <c r="P36" i="11" l="1"/>
  <c r="O36" i="10"/>
  <c r="AC34" i="9"/>
  <c r="AD34" i="9" s="1"/>
  <c r="AC35" i="9"/>
  <c r="AD35" i="9" s="1"/>
  <c r="N32" i="9"/>
  <c r="N33" i="9"/>
  <c r="N34" i="9"/>
  <c r="N35" i="9"/>
  <c r="J32" i="9"/>
  <c r="C32" i="10" s="1"/>
  <c r="J33" i="9"/>
  <c r="C33" i="10" s="1"/>
  <c r="J34" i="9"/>
  <c r="C34" i="10" s="1"/>
  <c r="J35" i="9"/>
  <c r="C35" i="10" s="1"/>
  <c r="J36" i="9"/>
  <c r="C36" i="10" s="1"/>
  <c r="I32" i="9"/>
  <c r="I33" i="9"/>
  <c r="I34" i="9"/>
  <c r="I35" i="9"/>
  <c r="E32" i="9"/>
  <c r="P34" i="11" l="1"/>
  <c r="O34" i="10"/>
  <c r="P33" i="11"/>
  <c r="O33" i="10"/>
  <c r="P35" i="11"/>
  <c r="O35" i="10"/>
  <c r="P32" i="11"/>
  <c r="O32" i="10"/>
  <c r="D34" i="11"/>
  <c r="D33" i="11"/>
  <c r="D35" i="11"/>
  <c r="D36" i="11"/>
  <c r="D32" i="11"/>
  <c r="N31" i="9"/>
  <c r="J31" i="9"/>
  <c r="C31" i="10" s="1"/>
  <c r="I31" i="9"/>
  <c r="E31" i="9"/>
  <c r="P31" i="11" l="1"/>
  <c r="O31" i="10"/>
  <c r="D31" i="11"/>
  <c r="AH117" i="54"/>
  <c r="AI117" i="54"/>
  <c r="AJ117" i="54"/>
  <c r="AK117" i="54"/>
  <c r="AH118" i="54"/>
  <c r="AI118" i="54"/>
  <c r="AJ118" i="54"/>
  <c r="AK118" i="54"/>
  <c r="AH119" i="54"/>
  <c r="AI119" i="54"/>
  <c r="AJ119" i="54"/>
  <c r="AK119" i="54"/>
  <c r="AH120" i="54"/>
  <c r="AI120" i="54"/>
  <c r="AJ120" i="54"/>
  <c r="AK120" i="54"/>
  <c r="AH121" i="54"/>
  <c r="AI121" i="54"/>
  <c r="AJ121" i="54"/>
  <c r="AK121" i="54"/>
  <c r="AH122" i="54"/>
  <c r="AI122" i="54"/>
  <c r="AJ122" i="54"/>
  <c r="AK122" i="54"/>
  <c r="AH123" i="54"/>
  <c r="AI123" i="54"/>
  <c r="AJ123" i="54"/>
  <c r="AK123" i="54"/>
  <c r="AH124" i="54"/>
  <c r="AI124" i="54"/>
  <c r="AJ124" i="54"/>
  <c r="AK124" i="54"/>
  <c r="AH125" i="54"/>
  <c r="AI125" i="54"/>
  <c r="AJ125" i="54"/>
  <c r="AK125" i="54"/>
  <c r="AH126" i="54"/>
  <c r="AI126" i="54"/>
  <c r="AJ126" i="54"/>
  <c r="AK126" i="54"/>
  <c r="AF118" i="54"/>
  <c r="AC117" i="54"/>
  <c r="AC118" i="54"/>
  <c r="AD118" i="54" s="1"/>
  <c r="AC119" i="54"/>
  <c r="AD119" i="54" s="1"/>
  <c r="AC120" i="54"/>
  <c r="AD120" i="54" s="1"/>
  <c r="AC121" i="54"/>
  <c r="AD121" i="54" s="1"/>
  <c r="AC122" i="54"/>
  <c r="AD122" i="54" s="1"/>
  <c r="AC123" i="54"/>
  <c r="AD123" i="54" s="1"/>
  <c r="AC124" i="54"/>
  <c r="AD124" i="54" s="1"/>
  <c r="AC125" i="54"/>
  <c r="AC126" i="54"/>
  <c r="AD126" i="54" s="1"/>
  <c r="N126" i="54"/>
  <c r="J126" i="54"/>
  <c r="C126" i="57" s="1"/>
  <c r="E126" i="54"/>
  <c r="P126" i="54" s="1"/>
  <c r="I126" i="54" s="1"/>
  <c r="O126" i="57" s="1"/>
  <c r="AD125" i="54" l="1"/>
  <c r="AD117" i="54"/>
  <c r="C1656" i="65"/>
  <c r="D126" i="67"/>
  <c r="AF126" i="54"/>
  <c r="O126" i="67"/>
  <c r="P126" i="67"/>
  <c r="J9" i="62" l="1"/>
  <c r="F9" i="62"/>
  <c r="G9" i="62"/>
  <c r="V16" i="16"/>
  <c r="V15" i="16"/>
  <c r="I9" i="62"/>
  <c r="E9" i="62"/>
  <c r="H9" i="62"/>
  <c r="V14" i="16" l="1"/>
  <c r="D9" i="62"/>
  <c r="D4" i="41"/>
  <c r="D21" i="48" s="1"/>
  <c r="D5" i="41"/>
  <c r="D22" i="48" s="1"/>
  <c r="D6" i="41"/>
  <c r="D23" i="48" s="1"/>
  <c r="D7" i="41"/>
  <c r="D24" i="48" s="1"/>
  <c r="D8" i="41"/>
  <c r="D25" i="48" s="1"/>
  <c r="D9" i="41"/>
  <c r="D26" i="48" s="1"/>
  <c r="D10" i="41"/>
  <c r="D27" i="48" s="1"/>
  <c r="D11" i="41"/>
  <c r="D28" i="48" s="1"/>
  <c r="D12" i="41"/>
  <c r="D29" i="48" s="1"/>
  <c r="D13" i="41"/>
  <c r="D30" i="48" s="1"/>
  <c r="D14" i="41"/>
  <c r="D31" i="48" s="1"/>
  <c r="D15" i="41"/>
  <c r="D32" i="48" s="1"/>
  <c r="D16" i="41"/>
  <c r="D33" i="48" s="1"/>
  <c r="D17" i="41"/>
  <c r="D34" i="48" s="1"/>
  <c r="D18" i="41"/>
  <c r="D35" i="48" s="1"/>
  <c r="D19" i="41"/>
  <c r="D36" i="48" s="1"/>
  <c r="D20" i="41"/>
  <c r="D37" i="48" s="1"/>
  <c r="D21" i="41"/>
  <c r="D38" i="48" s="1"/>
  <c r="D22" i="41"/>
  <c r="D39" i="48" s="1"/>
  <c r="D23" i="41"/>
  <c r="D40" i="48" s="1"/>
  <c r="D24" i="41"/>
  <c r="D41" i="48" s="1"/>
  <c r="D25" i="41"/>
  <c r="D42" i="48" s="1"/>
  <c r="D26" i="41"/>
  <c r="D43" i="48" s="1"/>
  <c r="D27" i="41"/>
  <c r="D44" i="48" s="1"/>
  <c r="D28" i="41"/>
  <c r="D45" i="48" s="1"/>
  <c r="D29" i="41"/>
  <c r="D46" i="48" s="1"/>
  <c r="D30" i="41"/>
  <c r="D47" i="48" s="1"/>
  <c r="D31" i="41"/>
  <c r="D48" i="48" s="1"/>
  <c r="D32" i="41"/>
  <c r="D49" i="48" s="1"/>
  <c r="D33" i="41"/>
  <c r="D50" i="48" s="1"/>
  <c r="D34" i="41"/>
  <c r="D51" i="48" s="1"/>
  <c r="D35" i="41"/>
  <c r="D52" i="48" s="1"/>
  <c r="D36" i="41"/>
  <c r="D53" i="48" s="1"/>
  <c r="D37" i="41"/>
  <c r="D54" i="48" s="1"/>
  <c r="D38" i="41"/>
  <c r="D55" i="48" s="1"/>
  <c r="D39" i="41"/>
  <c r="D56" i="48" s="1"/>
  <c r="D40" i="41"/>
  <c r="D57" i="48" s="1"/>
  <c r="D41" i="41"/>
  <c r="D58" i="48" s="1"/>
  <c r="D42" i="41"/>
  <c r="D59" i="48" s="1"/>
  <c r="D43" i="41"/>
  <c r="D60" i="48" s="1"/>
  <c r="D44" i="41"/>
  <c r="D61" i="48" s="1"/>
  <c r="D45" i="41"/>
  <c r="D62" i="48" s="1"/>
  <c r="D46" i="41"/>
  <c r="D63" i="48" s="1"/>
  <c r="D47" i="41"/>
  <c r="D64" i="48" s="1"/>
  <c r="D48" i="41"/>
  <c r="D65" i="48" s="1"/>
  <c r="D49" i="41"/>
  <c r="D66" i="48" s="1"/>
  <c r="D50" i="41"/>
  <c r="D67" i="48" s="1"/>
  <c r="D51" i="41"/>
  <c r="D68" i="48" s="1"/>
  <c r="D52" i="41"/>
  <c r="D69" i="48" s="1"/>
  <c r="D53" i="41"/>
  <c r="D70" i="48" s="1"/>
  <c r="D54" i="41"/>
  <c r="D71" i="48" s="1"/>
  <c r="D55" i="41"/>
  <c r="D72" i="48" s="1"/>
  <c r="D56" i="41"/>
  <c r="D73" i="48" s="1"/>
  <c r="E1550" i="65" l="1"/>
  <c r="D1550" i="65"/>
  <c r="B1550" i="65"/>
  <c r="A1550" i="65"/>
  <c r="A1389" i="65"/>
  <c r="B1389" i="65"/>
  <c r="C1389" i="65"/>
  <c r="D1389" i="65"/>
  <c r="E1389" i="65"/>
  <c r="A1390" i="65"/>
  <c r="B1390" i="65"/>
  <c r="C1390" i="65"/>
  <c r="D1390" i="65"/>
  <c r="E1390" i="65"/>
  <c r="A1391" i="65"/>
  <c r="B1391" i="65"/>
  <c r="C1391" i="65"/>
  <c r="D1391" i="65"/>
  <c r="E1391" i="65"/>
  <c r="A1392" i="65"/>
  <c r="B1392" i="65"/>
  <c r="C1392" i="65"/>
  <c r="D1392" i="65"/>
  <c r="E1392" i="65"/>
  <c r="A1393" i="65"/>
  <c r="B1393" i="65"/>
  <c r="C1393" i="65"/>
  <c r="D1393" i="65"/>
  <c r="E1393" i="65"/>
  <c r="A1394" i="65"/>
  <c r="B1394" i="65"/>
  <c r="C1394" i="65"/>
  <c r="D1394" i="65"/>
  <c r="E1394" i="65"/>
  <c r="A1395" i="65"/>
  <c r="B1395" i="65"/>
  <c r="C1395" i="65"/>
  <c r="D1395" i="65"/>
  <c r="E1395" i="65"/>
  <c r="A1396" i="65"/>
  <c r="B1396" i="65"/>
  <c r="C1396" i="65"/>
  <c r="D1396" i="65"/>
  <c r="E1396" i="65"/>
  <c r="A1397" i="65"/>
  <c r="B1397" i="65"/>
  <c r="C1397" i="65"/>
  <c r="D1397" i="65"/>
  <c r="E1397" i="65"/>
  <c r="A1398" i="65"/>
  <c r="B1398" i="65"/>
  <c r="C1398" i="65"/>
  <c r="D1398" i="65"/>
  <c r="E1398" i="65"/>
  <c r="A1399" i="65"/>
  <c r="B1399" i="65"/>
  <c r="C1399" i="65"/>
  <c r="D1399" i="65"/>
  <c r="E1399" i="65"/>
  <c r="A1400" i="65"/>
  <c r="B1400" i="65"/>
  <c r="C1400" i="65"/>
  <c r="D1400" i="65"/>
  <c r="E1400" i="65"/>
  <c r="A1401" i="65"/>
  <c r="B1401" i="65"/>
  <c r="C1401" i="65"/>
  <c r="D1401" i="65"/>
  <c r="E1401" i="65"/>
  <c r="A1402" i="65"/>
  <c r="B1402" i="65"/>
  <c r="C1402" i="65"/>
  <c r="D1402" i="65"/>
  <c r="E1402" i="65"/>
  <c r="A1403" i="65"/>
  <c r="B1403" i="65"/>
  <c r="C1403" i="65"/>
  <c r="D1403" i="65"/>
  <c r="E1403" i="65"/>
  <c r="A1404" i="65"/>
  <c r="B1404" i="65"/>
  <c r="C1404" i="65"/>
  <c r="D1404" i="65"/>
  <c r="E1404" i="65"/>
  <c r="A1405" i="65"/>
  <c r="B1405" i="65"/>
  <c r="C1405" i="65"/>
  <c r="D1405" i="65"/>
  <c r="E1405" i="65"/>
  <c r="A1406" i="65"/>
  <c r="B1406" i="65"/>
  <c r="C1406" i="65"/>
  <c r="D1406" i="65"/>
  <c r="E1406" i="65"/>
  <c r="A1407" i="65"/>
  <c r="B1407" i="65"/>
  <c r="C1407" i="65"/>
  <c r="D1407" i="65"/>
  <c r="E1407" i="65"/>
  <c r="A1408" i="65"/>
  <c r="B1408" i="65"/>
  <c r="C1408" i="65"/>
  <c r="D1408" i="65"/>
  <c r="E1408" i="65"/>
  <c r="A1409" i="65"/>
  <c r="B1409" i="65"/>
  <c r="C1409" i="65"/>
  <c r="D1409" i="65"/>
  <c r="E1409" i="65"/>
  <c r="A1410" i="65"/>
  <c r="B1410" i="65"/>
  <c r="C1410" i="65"/>
  <c r="D1410" i="65"/>
  <c r="E1410" i="65"/>
  <c r="A1411" i="65"/>
  <c r="B1411" i="65"/>
  <c r="C1411" i="65"/>
  <c r="D1411" i="65"/>
  <c r="E1411" i="65"/>
  <c r="A1412" i="65"/>
  <c r="B1412" i="65"/>
  <c r="C1412" i="65"/>
  <c r="D1412" i="65"/>
  <c r="E1412" i="65"/>
  <c r="A1413" i="65"/>
  <c r="B1413" i="65"/>
  <c r="C1413" i="65"/>
  <c r="D1413" i="65"/>
  <c r="E1413" i="65"/>
  <c r="A1414" i="65"/>
  <c r="B1414" i="65"/>
  <c r="C1414" i="65"/>
  <c r="D1414" i="65"/>
  <c r="E1414" i="65"/>
  <c r="A1415" i="65"/>
  <c r="B1415" i="65"/>
  <c r="C1415" i="65"/>
  <c r="D1415" i="65"/>
  <c r="E1415" i="65"/>
  <c r="A1416" i="65"/>
  <c r="B1416" i="65"/>
  <c r="C1416" i="65"/>
  <c r="D1416" i="65"/>
  <c r="E1416" i="65"/>
  <c r="A1417" i="65"/>
  <c r="B1417" i="65"/>
  <c r="C1417" i="65"/>
  <c r="D1417" i="65"/>
  <c r="E1417" i="65"/>
  <c r="A1418" i="65"/>
  <c r="B1418" i="65"/>
  <c r="C1418" i="65"/>
  <c r="D1418" i="65"/>
  <c r="E1418" i="65"/>
  <c r="A1419" i="65"/>
  <c r="B1419" i="65"/>
  <c r="C1419" i="65"/>
  <c r="D1419" i="65"/>
  <c r="E1419" i="65"/>
  <c r="A1420" i="65"/>
  <c r="B1420" i="65"/>
  <c r="C1420" i="65"/>
  <c r="D1420" i="65"/>
  <c r="E1420" i="65"/>
  <c r="A1421" i="65"/>
  <c r="B1421" i="65"/>
  <c r="C1421" i="65"/>
  <c r="D1421" i="65"/>
  <c r="E1421" i="65"/>
  <c r="A1422" i="65"/>
  <c r="B1422" i="65"/>
  <c r="C1422" i="65"/>
  <c r="D1422" i="65"/>
  <c r="E1422" i="65"/>
  <c r="A1423" i="65"/>
  <c r="B1423" i="65"/>
  <c r="C1423" i="65"/>
  <c r="D1423" i="65"/>
  <c r="E1423" i="65"/>
  <c r="A1424" i="65"/>
  <c r="B1424" i="65"/>
  <c r="C1424" i="65"/>
  <c r="D1424" i="65"/>
  <c r="E1424" i="65"/>
  <c r="A1425" i="65"/>
  <c r="B1425" i="65"/>
  <c r="C1425" i="65"/>
  <c r="D1425" i="65"/>
  <c r="E1425" i="65"/>
  <c r="A1426" i="65"/>
  <c r="B1426" i="65"/>
  <c r="C1426" i="65"/>
  <c r="D1426" i="65"/>
  <c r="E1426" i="65"/>
  <c r="A1427" i="65"/>
  <c r="B1427" i="65"/>
  <c r="C1427" i="65"/>
  <c r="D1427" i="65"/>
  <c r="E1427" i="65"/>
  <c r="A1428" i="65"/>
  <c r="B1428" i="65"/>
  <c r="C1428" i="65"/>
  <c r="D1428" i="65"/>
  <c r="E1428" i="65"/>
  <c r="A1429" i="65"/>
  <c r="B1429" i="65"/>
  <c r="C1429" i="65"/>
  <c r="D1429" i="65"/>
  <c r="E1429" i="65"/>
  <c r="A1430" i="65"/>
  <c r="B1430" i="65"/>
  <c r="C1430" i="65"/>
  <c r="D1430" i="65"/>
  <c r="E1430" i="65"/>
  <c r="A1431" i="65"/>
  <c r="B1431" i="65"/>
  <c r="C1431" i="65"/>
  <c r="D1431" i="65"/>
  <c r="E1431" i="65"/>
  <c r="A1432" i="65"/>
  <c r="B1432" i="65"/>
  <c r="C1432" i="65"/>
  <c r="D1432" i="65"/>
  <c r="E1432" i="65"/>
  <c r="A1433" i="65"/>
  <c r="B1433" i="65"/>
  <c r="C1433" i="65"/>
  <c r="D1433" i="65"/>
  <c r="E1433" i="65"/>
  <c r="A1434" i="65"/>
  <c r="B1434" i="65"/>
  <c r="C1434" i="65"/>
  <c r="D1434" i="65"/>
  <c r="E1434" i="65"/>
  <c r="A1435" i="65"/>
  <c r="B1435" i="65"/>
  <c r="C1435" i="65"/>
  <c r="D1435" i="65"/>
  <c r="E1435" i="65"/>
  <c r="A1436" i="65"/>
  <c r="B1436" i="65"/>
  <c r="C1436" i="65"/>
  <c r="D1436" i="65"/>
  <c r="E1436" i="65"/>
  <c r="A1437" i="65"/>
  <c r="B1437" i="65"/>
  <c r="C1437" i="65"/>
  <c r="D1437" i="65"/>
  <c r="E1437" i="65"/>
  <c r="A1438" i="65"/>
  <c r="B1438" i="65"/>
  <c r="C1438" i="65"/>
  <c r="D1438" i="65"/>
  <c r="E1438" i="65"/>
  <c r="A1439" i="65"/>
  <c r="B1439" i="65"/>
  <c r="C1439" i="65"/>
  <c r="D1439" i="65"/>
  <c r="E1439" i="65"/>
  <c r="A1440" i="65"/>
  <c r="B1440" i="65"/>
  <c r="C1440" i="65"/>
  <c r="D1440" i="65"/>
  <c r="E1440" i="65"/>
  <c r="A1441" i="65"/>
  <c r="B1441" i="65"/>
  <c r="C1441" i="65"/>
  <c r="D1441" i="65"/>
  <c r="E1441" i="65"/>
  <c r="A1442" i="65"/>
  <c r="B1442" i="65"/>
  <c r="C1442" i="65"/>
  <c r="D1442" i="65"/>
  <c r="E1442" i="65"/>
  <c r="A1443" i="65"/>
  <c r="B1443" i="65"/>
  <c r="C1443" i="65"/>
  <c r="D1443" i="65"/>
  <c r="E1443" i="65"/>
  <c r="A1444" i="65"/>
  <c r="B1444" i="65"/>
  <c r="C1444" i="65"/>
  <c r="D1444" i="65"/>
  <c r="E1444" i="65"/>
  <c r="A1445" i="65"/>
  <c r="B1445" i="65"/>
  <c r="C1445" i="65"/>
  <c r="D1445" i="65"/>
  <c r="E1445" i="65"/>
  <c r="A1446" i="65"/>
  <c r="B1446" i="65"/>
  <c r="C1446" i="65"/>
  <c r="D1446" i="65"/>
  <c r="E1446" i="65"/>
  <c r="A1447" i="65"/>
  <c r="B1447" i="65"/>
  <c r="C1447" i="65"/>
  <c r="D1447" i="65"/>
  <c r="E1447" i="65"/>
  <c r="A1448" i="65"/>
  <c r="B1448" i="65"/>
  <c r="C1448" i="65"/>
  <c r="D1448" i="65"/>
  <c r="E1448" i="65"/>
  <c r="A1449" i="65"/>
  <c r="B1449" i="65"/>
  <c r="C1449" i="65"/>
  <c r="D1449" i="65"/>
  <c r="E1449" i="65"/>
  <c r="A1450" i="65"/>
  <c r="B1450" i="65"/>
  <c r="C1450" i="65"/>
  <c r="D1450" i="65"/>
  <c r="E1450" i="65"/>
  <c r="A1451" i="65"/>
  <c r="B1451" i="65"/>
  <c r="C1451" i="65"/>
  <c r="D1451" i="65"/>
  <c r="E1451" i="65"/>
  <c r="A1452" i="65"/>
  <c r="B1452" i="65"/>
  <c r="C1452" i="65"/>
  <c r="D1452" i="65"/>
  <c r="E1452" i="65"/>
  <c r="A1453" i="65"/>
  <c r="B1453" i="65"/>
  <c r="C1453" i="65"/>
  <c r="D1453" i="65"/>
  <c r="E1453" i="65"/>
  <c r="A1454" i="65"/>
  <c r="B1454" i="65"/>
  <c r="C1454" i="65"/>
  <c r="D1454" i="65"/>
  <c r="E1454" i="65"/>
  <c r="A1455" i="65"/>
  <c r="B1455" i="65"/>
  <c r="C1455" i="65"/>
  <c r="D1455" i="65"/>
  <c r="E1455" i="65"/>
  <c r="A1456" i="65"/>
  <c r="B1456" i="65"/>
  <c r="C1456" i="65"/>
  <c r="D1456" i="65"/>
  <c r="E1456" i="65"/>
  <c r="A1457" i="65"/>
  <c r="B1457" i="65"/>
  <c r="C1457" i="65"/>
  <c r="D1457" i="65"/>
  <c r="E1457" i="65"/>
  <c r="A1458" i="65"/>
  <c r="B1458" i="65"/>
  <c r="C1458" i="65"/>
  <c r="D1458" i="65"/>
  <c r="E1458" i="65"/>
  <c r="A1459" i="65"/>
  <c r="B1459" i="65"/>
  <c r="D1459" i="65"/>
  <c r="E1459" i="65"/>
  <c r="A1460" i="65"/>
  <c r="B1460" i="65"/>
  <c r="D1460" i="65"/>
  <c r="E1460" i="65"/>
  <c r="A1461" i="65"/>
  <c r="B1461" i="65"/>
  <c r="D1461" i="65"/>
  <c r="E1461" i="65"/>
  <c r="B1379" i="65"/>
  <c r="C1379" i="65"/>
  <c r="E1379" i="65"/>
  <c r="B1380" i="65"/>
  <c r="C1380" i="65"/>
  <c r="E1380" i="65"/>
  <c r="B1381" i="65"/>
  <c r="C1381" i="65"/>
  <c r="E1381" i="65"/>
  <c r="B1382" i="65"/>
  <c r="C1382" i="65"/>
  <c r="D1382" i="65"/>
  <c r="E1382" i="65"/>
  <c r="B1383" i="65"/>
  <c r="C1383" i="65"/>
  <c r="D1383" i="65"/>
  <c r="E1383" i="65"/>
  <c r="B1384" i="65"/>
  <c r="C1384" i="65"/>
  <c r="D1384" i="65"/>
  <c r="E1384" i="65"/>
  <c r="B1385" i="65"/>
  <c r="C1385" i="65"/>
  <c r="D1385" i="65"/>
  <c r="E1385" i="65"/>
  <c r="B1386" i="65"/>
  <c r="C1386" i="65"/>
  <c r="D1386" i="65"/>
  <c r="E1386" i="65"/>
  <c r="B1387" i="65"/>
  <c r="C1387" i="65"/>
  <c r="D1387" i="65"/>
  <c r="E1387" i="65"/>
  <c r="B1388" i="65"/>
  <c r="C1388" i="65"/>
  <c r="D1388" i="65"/>
  <c r="E1388" i="65"/>
  <c r="E1378" i="65"/>
  <c r="C1378" i="65"/>
  <c r="B1378" i="65"/>
  <c r="D1179" i="65"/>
  <c r="E1179" i="65"/>
  <c r="D1180" i="65"/>
  <c r="E1180" i="65"/>
  <c r="D1181" i="65"/>
  <c r="E1181" i="65"/>
  <c r="D1182" i="65"/>
  <c r="E1182" i="65"/>
  <c r="D1183" i="65"/>
  <c r="E1183" i="65"/>
  <c r="D1184" i="65"/>
  <c r="E1184" i="65"/>
  <c r="D1185" i="65"/>
  <c r="E1185" i="65"/>
  <c r="D1186" i="65"/>
  <c r="E1186" i="65"/>
  <c r="D1187" i="65"/>
  <c r="E1187" i="65"/>
  <c r="D1188" i="65"/>
  <c r="E1188" i="65"/>
  <c r="D1189" i="65"/>
  <c r="E1189" i="65"/>
  <c r="D1190" i="65"/>
  <c r="E1190" i="65"/>
  <c r="D1191" i="65"/>
  <c r="E1191" i="65"/>
  <c r="D1192" i="65"/>
  <c r="E1192" i="65"/>
  <c r="D1193" i="65"/>
  <c r="E1193" i="65"/>
  <c r="D1194" i="65"/>
  <c r="E1194" i="65"/>
  <c r="D1195" i="65"/>
  <c r="E1195" i="65"/>
  <c r="D1196" i="65"/>
  <c r="E1196" i="65"/>
  <c r="D1197" i="65"/>
  <c r="E1197" i="65"/>
  <c r="D1198" i="65"/>
  <c r="E1198" i="65"/>
  <c r="D1199" i="65"/>
  <c r="E1199" i="65"/>
  <c r="D1200" i="65"/>
  <c r="E1200" i="65"/>
  <c r="D1201" i="65"/>
  <c r="E1201" i="65"/>
  <c r="D1202" i="65"/>
  <c r="E1202" i="65"/>
  <c r="D1203" i="65"/>
  <c r="E1203" i="65"/>
  <c r="D1204" i="65"/>
  <c r="E1204" i="65"/>
  <c r="D1205" i="65"/>
  <c r="E1205" i="65"/>
  <c r="D1206" i="65"/>
  <c r="E1206" i="65"/>
  <c r="D1207" i="65"/>
  <c r="E1207" i="65"/>
  <c r="D1208" i="65"/>
  <c r="E1208" i="65"/>
  <c r="D1209" i="65"/>
  <c r="E1209" i="65"/>
  <c r="D1210" i="65"/>
  <c r="E1210" i="65"/>
  <c r="D1211" i="65"/>
  <c r="E1211" i="65"/>
  <c r="D1212" i="65"/>
  <c r="E1212" i="65"/>
  <c r="D1213" i="65"/>
  <c r="E1213" i="65"/>
  <c r="D1214" i="65"/>
  <c r="E1214" i="65"/>
  <c r="D1215" i="65"/>
  <c r="E1215" i="65"/>
  <c r="D1216" i="65"/>
  <c r="E1216" i="65"/>
  <c r="D1217" i="65"/>
  <c r="E1217" i="65"/>
  <c r="D1218" i="65"/>
  <c r="E1218" i="65"/>
  <c r="D1219" i="65"/>
  <c r="E1219" i="65"/>
  <c r="D1220" i="65"/>
  <c r="E1220" i="65"/>
  <c r="D1221" i="65"/>
  <c r="E1221" i="65"/>
  <c r="D1222" i="65"/>
  <c r="E1222" i="65"/>
  <c r="D1223" i="65"/>
  <c r="E1223" i="65"/>
  <c r="D1224" i="65"/>
  <c r="E1224" i="65"/>
  <c r="D1225" i="65"/>
  <c r="E1225" i="65"/>
  <c r="D1226" i="65"/>
  <c r="E1226" i="65"/>
  <c r="D1227" i="65"/>
  <c r="E1227" i="65"/>
  <c r="D1228" i="65"/>
  <c r="E1228" i="65"/>
  <c r="D1229" i="65"/>
  <c r="E1229" i="65"/>
  <c r="D1230" i="65"/>
  <c r="E1230" i="65"/>
  <c r="D1231" i="65"/>
  <c r="E1231" i="65"/>
  <c r="D1232" i="65"/>
  <c r="E1232" i="65"/>
  <c r="D1233" i="65"/>
  <c r="E1233" i="65"/>
  <c r="D1234" i="65"/>
  <c r="E1234" i="65"/>
  <c r="D1235" i="65"/>
  <c r="E1235" i="65"/>
  <c r="D1236" i="65"/>
  <c r="E1236" i="65"/>
  <c r="D1237" i="65"/>
  <c r="E1237" i="65"/>
  <c r="D1238" i="65"/>
  <c r="E1238" i="65"/>
  <c r="D1239" i="65"/>
  <c r="E1239" i="65"/>
  <c r="D1240" i="65"/>
  <c r="E1240" i="65"/>
  <c r="D1241" i="65"/>
  <c r="E1241" i="65"/>
  <c r="D1242" i="65"/>
  <c r="E1242" i="65"/>
  <c r="D1243" i="65"/>
  <c r="E1243" i="65"/>
  <c r="D1244" i="65"/>
  <c r="E1244" i="65"/>
  <c r="D1245" i="65"/>
  <c r="E1245" i="65"/>
  <c r="D1246" i="65"/>
  <c r="E1246" i="65"/>
  <c r="D1247" i="65"/>
  <c r="E1247" i="65"/>
  <c r="D1248" i="65"/>
  <c r="E1248" i="65"/>
  <c r="D1249" i="65"/>
  <c r="E1249" i="65"/>
  <c r="D1250" i="65"/>
  <c r="E1250" i="65"/>
  <c r="D1251" i="65"/>
  <c r="E1251" i="65"/>
  <c r="D1252" i="65"/>
  <c r="E1252" i="65"/>
  <c r="D1253" i="65"/>
  <c r="E1253" i="65"/>
  <c r="D1254" i="65"/>
  <c r="E1254" i="65"/>
  <c r="D1255" i="65"/>
  <c r="E1255" i="65"/>
  <c r="D1256" i="65"/>
  <c r="E1256" i="65"/>
  <c r="D1257" i="65"/>
  <c r="E1257" i="65"/>
  <c r="D1258" i="65"/>
  <c r="E1258" i="65"/>
  <c r="D1259" i="65"/>
  <c r="E1259" i="65"/>
  <c r="D1260" i="65"/>
  <c r="E1260" i="65"/>
  <c r="D1261" i="65"/>
  <c r="E1261" i="65"/>
  <c r="D1262" i="65"/>
  <c r="E1262" i="65"/>
  <c r="D1263" i="65"/>
  <c r="E1263" i="65"/>
  <c r="D1264" i="65"/>
  <c r="E1264" i="65"/>
  <c r="D1265" i="65"/>
  <c r="E1265" i="65"/>
  <c r="D1266" i="65"/>
  <c r="E1266" i="65"/>
  <c r="D1267" i="65"/>
  <c r="E1267" i="65"/>
  <c r="D1268" i="65"/>
  <c r="E1268" i="65"/>
  <c r="D1269" i="65"/>
  <c r="E1269" i="65"/>
  <c r="D1270" i="65"/>
  <c r="E1270" i="65"/>
  <c r="D1271" i="65"/>
  <c r="E1271" i="65"/>
  <c r="D1272" i="65"/>
  <c r="E1272" i="65"/>
  <c r="D1273" i="65"/>
  <c r="E1273" i="65"/>
  <c r="D1274" i="65"/>
  <c r="E1274" i="65"/>
  <c r="D1275" i="65"/>
  <c r="E1275" i="65"/>
  <c r="D1276" i="65"/>
  <c r="E1276" i="65"/>
  <c r="D1277" i="65"/>
  <c r="E1277" i="65"/>
  <c r="D1278" i="65"/>
  <c r="E1278" i="65"/>
  <c r="D1279" i="65"/>
  <c r="E1279" i="65"/>
  <c r="D1280" i="65"/>
  <c r="E1280" i="65"/>
  <c r="D1281" i="65"/>
  <c r="E1281" i="65"/>
  <c r="D1282" i="65"/>
  <c r="E1282" i="65"/>
  <c r="D1283" i="65"/>
  <c r="E1283" i="65"/>
  <c r="D1284" i="65"/>
  <c r="E1284" i="65"/>
  <c r="D1285" i="65"/>
  <c r="E1285" i="65"/>
  <c r="D1286" i="65"/>
  <c r="E1286" i="65"/>
  <c r="D1287" i="65"/>
  <c r="E1287" i="65"/>
  <c r="D1288" i="65"/>
  <c r="E1288" i="65"/>
  <c r="D1289" i="65"/>
  <c r="E1289" i="65"/>
  <c r="D1290" i="65"/>
  <c r="E1290" i="65"/>
  <c r="D1291" i="65"/>
  <c r="E1291" i="65"/>
  <c r="D1292" i="65"/>
  <c r="E1292" i="65"/>
  <c r="D1293" i="65"/>
  <c r="E1293" i="65"/>
  <c r="D1294" i="65"/>
  <c r="E1294" i="65"/>
  <c r="D1295" i="65"/>
  <c r="E1295" i="65"/>
  <c r="D1296" i="65"/>
  <c r="E1296" i="65"/>
  <c r="D1297" i="65"/>
  <c r="E1297" i="65"/>
  <c r="D1298" i="65"/>
  <c r="E1298" i="65"/>
  <c r="D1299" i="65"/>
  <c r="E1299" i="65"/>
  <c r="D1300" i="65"/>
  <c r="E1300" i="65"/>
  <c r="D1301" i="65"/>
  <c r="E1301" i="65"/>
  <c r="D1302" i="65"/>
  <c r="E1302" i="65"/>
  <c r="D1303" i="65"/>
  <c r="E1303" i="65"/>
  <c r="D1304" i="65"/>
  <c r="E1304" i="65"/>
  <c r="D1305" i="65"/>
  <c r="E1305" i="65"/>
  <c r="D1306" i="65"/>
  <c r="E1306" i="65"/>
  <c r="D1307" i="65"/>
  <c r="E1307" i="65"/>
  <c r="D1308" i="65"/>
  <c r="E1308" i="65"/>
  <c r="D1309" i="65"/>
  <c r="E1309" i="65"/>
  <c r="D1310" i="65"/>
  <c r="E1310" i="65"/>
  <c r="D1311" i="65"/>
  <c r="E1311" i="65"/>
  <c r="D1312" i="65"/>
  <c r="E1312" i="65"/>
  <c r="D1313" i="65"/>
  <c r="E1313" i="65"/>
  <c r="D1314" i="65"/>
  <c r="E1314" i="65"/>
  <c r="D1315" i="65"/>
  <c r="E1315" i="65"/>
  <c r="D1316" i="65"/>
  <c r="E1316" i="65"/>
  <c r="D1317" i="65"/>
  <c r="E1317" i="65"/>
  <c r="D1318" i="65"/>
  <c r="E1318" i="65"/>
  <c r="D1319" i="65"/>
  <c r="E1319" i="65"/>
  <c r="D1320" i="65"/>
  <c r="E1320" i="65"/>
  <c r="D1321" i="65"/>
  <c r="E1321" i="65"/>
  <c r="D1322" i="65"/>
  <c r="E1322" i="65"/>
  <c r="D1323" i="65"/>
  <c r="E1323" i="65"/>
  <c r="D1324" i="65"/>
  <c r="E1324" i="65"/>
  <c r="D1325" i="65"/>
  <c r="E1325" i="65"/>
  <c r="D1326" i="65"/>
  <c r="E1326" i="65"/>
  <c r="D1327" i="65"/>
  <c r="E1327" i="65"/>
  <c r="D1328" i="65"/>
  <c r="E1328" i="65"/>
  <c r="D1329" i="65"/>
  <c r="E1329" i="65"/>
  <c r="D1330" i="65"/>
  <c r="E1330" i="65"/>
  <c r="D1331" i="65"/>
  <c r="E1331" i="65"/>
  <c r="D1332" i="65"/>
  <c r="E1332" i="65"/>
  <c r="D1333" i="65"/>
  <c r="E1333" i="65"/>
  <c r="D1334" i="65"/>
  <c r="E1334" i="65"/>
  <c r="D1335" i="65"/>
  <c r="E1335" i="65"/>
  <c r="D1336" i="65"/>
  <c r="E1336" i="65"/>
  <c r="D1337" i="65"/>
  <c r="E1337" i="65"/>
  <c r="D1338" i="65"/>
  <c r="E1338" i="65"/>
  <c r="D1339" i="65"/>
  <c r="E1339" i="65"/>
  <c r="D1340" i="65"/>
  <c r="E1340" i="65"/>
  <c r="D1341" i="65"/>
  <c r="E1341" i="65"/>
  <c r="D1342" i="65"/>
  <c r="E1342" i="65"/>
  <c r="D1343" i="65"/>
  <c r="E1343" i="65"/>
  <c r="D1344" i="65"/>
  <c r="E1344" i="65"/>
  <c r="D1345" i="65"/>
  <c r="E1345" i="65"/>
  <c r="D1346" i="65"/>
  <c r="E1346" i="65"/>
  <c r="D1347" i="65"/>
  <c r="E1347" i="65"/>
  <c r="D1348" i="65"/>
  <c r="E1348" i="65"/>
  <c r="D1349" i="65"/>
  <c r="E1349" i="65"/>
  <c r="D1350" i="65"/>
  <c r="E1350" i="65"/>
  <c r="D1351" i="65"/>
  <c r="E1351" i="65"/>
  <c r="D1352" i="65"/>
  <c r="E1352" i="65"/>
  <c r="D1353" i="65"/>
  <c r="E1353" i="65"/>
  <c r="D1354" i="65"/>
  <c r="E1354" i="65"/>
  <c r="D1355" i="65"/>
  <c r="E1355" i="65"/>
  <c r="D1356" i="65"/>
  <c r="E1356" i="65"/>
  <c r="D1357" i="65"/>
  <c r="E1357" i="65"/>
  <c r="D1358" i="65"/>
  <c r="E1358" i="65"/>
  <c r="D1359" i="65"/>
  <c r="E1359" i="65"/>
  <c r="D1360" i="65"/>
  <c r="E1360" i="65"/>
  <c r="D1361" i="65"/>
  <c r="E1361" i="65"/>
  <c r="D1362" i="65"/>
  <c r="E1362" i="65"/>
  <c r="D1363" i="65"/>
  <c r="E1363" i="65"/>
  <c r="D1364" i="65"/>
  <c r="E1364" i="65"/>
  <c r="D1365" i="65"/>
  <c r="E1365" i="65"/>
  <c r="D1366" i="65"/>
  <c r="E1366" i="65"/>
  <c r="D1367" i="65"/>
  <c r="E1367" i="65"/>
  <c r="D1368" i="65"/>
  <c r="E1368" i="65"/>
  <c r="D1369" i="65"/>
  <c r="E1369" i="65"/>
  <c r="D1370" i="65"/>
  <c r="E1370" i="65"/>
  <c r="D1371" i="65"/>
  <c r="E1371" i="65"/>
  <c r="D1372" i="65"/>
  <c r="E1372" i="65"/>
  <c r="D1373" i="65"/>
  <c r="E1373" i="65"/>
  <c r="D1374" i="65"/>
  <c r="E1374" i="65"/>
  <c r="D1375" i="65"/>
  <c r="E1375" i="65"/>
  <c r="D1376" i="65"/>
  <c r="E1376" i="65"/>
  <c r="D1377" i="65"/>
  <c r="E1377" i="65"/>
  <c r="D1178" i="65"/>
  <c r="E1178" i="65"/>
  <c r="D1177" i="65"/>
  <c r="E984" i="65"/>
  <c r="D984" i="65"/>
  <c r="C984" i="65"/>
  <c r="B984" i="65"/>
  <c r="B945" i="65"/>
  <c r="C945" i="65"/>
  <c r="D945" i="65"/>
  <c r="B946" i="65"/>
  <c r="C946" i="65"/>
  <c r="D946" i="65"/>
  <c r="B947" i="65"/>
  <c r="C947" i="65"/>
  <c r="D947" i="65"/>
  <c r="B948" i="65"/>
  <c r="C948" i="65"/>
  <c r="D948" i="65"/>
  <c r="B949" i="65"/>
  <c r="C949" i="65"/>
  <c r="D949" i="65"/>
  <c r="B950" i="65"/>
  <c r="C950" i="65"/>
  <c r="D950" i="65"/>
  <c r="B951" i="65"/>
  <c r="C951" i="65"/>
  <c r="D951" i="65"/>
  <c r="B952" i="65"/>
  <c r="C952" i="65"/>
  <c r="D952" i="65"/>
  <c r="B953" i="65"/>
  <c r="C953" i="65"/>
  <c r="D953" i="65"/>
  <c r="B954" i="65"/>
  <c r="C954" i="65"/>
  <c r="D954" i="65"/>
  <c r="B955" i="65"/>
  <c r="C955" i="65"/>
  <c r="D955" i="65"/>
  <c r="B956" i="65"/>
  <c r="C956" i="65"/>
  <c r="D956" i="65"/>
  <c r="B957" i="65"/>
  <c r="C957" i="65"/>
  <c r="D957" i="65"/>
  <c r="B958" i="65"/>
  <c r="C958" i="65"/>
  <c r="D958" i="65"/>
  <c r="B959" i="65"/>
  <c r="C959" i="65"/>
  <c r="D959" i="65"/>
  <c r="B960" i="65"/>
  <c r="C960" i="65"/>
  <c r="D960" i="65"/>
  <c r="B961" i="65"/>
  <c r="C961" i="65"/>
  <c r="D961" i="65"/>
  <c r="B962" i="65"/>
  <c r="C962" i="65"/>
  <c r="D962" i="65"/>
  <c r="B963" i="65"/>
  <c r="C963" i="65"/>
  <c r="D963" i="65"/>
  <c r="B964" i="65"/>
  <c r="C964" i="65"/>
  <c r="D964" i="65"/>
  <c r="B965" i="65"/>
  <c r="C965" i="65"/>
  <c r="D965" i="65"/>
  <c r="B966" i="65"/>
  <c r="C966" i="65"/>
  <c r="D966" i="65"/>
  <c r="B967" i="65"/>
  <c r="C967" i="65"/>
  <c r="D967" i="65"/>
  <c r="B968" i="65"/>
  <c r="C968" i="65"/>
  <c r="D968" i="65"/>
  <c r="B969" i="65"/>
  <c r="C969" i="65"/>
  <c r="D969" i="65"/>
  <c r="B970" i="65"/>
  <c r="C970" i="65"/>
  <c r="D970" i="65"/>
  <c r="B971" i="65"/>
  <c r="C971" i="65"/>
  <c r="D971" i="65"/>
  <c r="B972" i="65"/>
  <c r="C972" i="65"/>
  <c r="D972" i="65"/>
  <c r="B973" i="65"/>
  <c r="C973" i="65"/>
  <c r="D973" i="65"/>
  <c r="B974" i="65"/>
  <c r="C974" i="65"/>
  <c r="D974" i="65"/>
  <c r="B975" i="65"/>
  <c r="C975" i="65"/>
  <c r="D975" i="65"/>
  <c r="B976" i="65"/>
  <c r="C976" i="65"/>
  <c r="D976" i="65"/>
  <c r="B977" i="65"/>
  <c r="C977" i="65"/>
  <c r="D977" i="65"/>
  <c r="B978" i="65"/>
  <c r="C978" i="65"/>
  <c r="D978" i="65"/>
  <c r="B979" i="65"/>
  <c r="C979" i="65"/>
  <c r="D979" i="65"/>
  <c r="B980" i="65"/>
  <c r="C980" i="65"/>
  <c r="D980" i="65"/>
  <c r="B981" i="65"/>
  <c r="C981" i="65"/>
  <c r="D981" i="65"/>
  <c r="B982" i="65"/>
  <c r="C982" i="65"/>
  <c r="D982" i="65"/>
  <c r="B983" i="65"/>
  <c r="C983" i="65"/>
  <c r="D983" i="65"/>
  <c r="B844" i="65"/>
  <c r="C844" i="65"/>
  <c r="D844" i="65"/>
  <c r="B845" i="65"/>
  <c r="C845" i="65"/>
  <c r="D845" i="65"/>
  <c r="B846" i="65"/>
  <c r="C846" i="65"/>
  <c r="D846" i="65"/>
  <c r="B847" i="65"/>
  <c r="C847" i="65"/>
  <c r="D847" i="65"/>
  <c r="B848" i="65"/>
  <c r="C848" i="65"/>
  <c r="D848" i="65"/>
  <c r="B849" i="65"/>
  <c r="C849" i="65"/>
  <c r="D849" i="65"/>
  <c r="B850" i="65"/>
  <c r="C850" i="65"/>
  <c r="D850" i="65"/>
  <c r="B851" i="65"/>
  <c r="C851" i="65"/>
  <c r="D851" i="65"/>
  <c r="B852" i="65"/>
  <c r="C852" i="65"/>
  <c r="D852" i="65"/>
  <c r="B853" i="65"/>
  <c r="C853" i="65"/>
  <c r="D853" i="65"/>
  <c r="B854" i="65"/>
  <c r="C854" i="65"/>
  <c r="D854" i="65"/>
  <c r="B855" i="65"/>
  <c r="C855" i="65"/>
  <c r="D855" i="65"/>
  <c r="B856" i="65"/>
  <c r="C856" i="65"/>
  <c r="D856" i="65"/>
  <c r="B857" i="65"/>
  <c r="C857" i="65"/>
  <c r="D857" i="65"/>
  <c r="B858" i="65"/>
  <c r="C858" i="65"/>
  <c r="D858" i="65"/>
  <c r="B859" i="65"/>
  <c r="C859" i="65"/>
  <c r="D859" i="65"/>
  <c r="B860" i="65"/>
  <c r="C860" i="65"/>
  <c r="D860" i="65"/>
  <c r="B861" i="65"/>
  <c r="C861" i="65"/>
  <c r="D861" i="65"/>
  <c r="B862" i="65"/>
  <c r="C862" i="65"/>
  <c r="D862" i="65"/>
  <c r="B863" i="65"/>
  <c r="C863" i="65"/>
  <c r="D863" i="65"/>
  <c r="B864" i="65"/>
  <c r="C864" i="65"/>
  <c r="D864" i="65"/>
  <c r="B865" i="65"/>
  <c r="C865" i="65"/>
  <c r="D865" i="65"/>
  <c r="B866" i="65"/>
  <c r="C866" i="65"/>
  <c r="D866" i="65"/>
  <c r="B867" i="65"/>
  <c r="C867" i="65"/>
  <c r="D867" i="65"/>
  <c r="B868" i="65"/>
  <c r="C868" i="65"/>
  <c r="D868" i="65"/>
  <c r="B869" i="65"/>
  <c r="C869" i="65"/>
  <c r="D869" i="65"/>
  <c r="B870" i="65"/>
  <c r="C870" i="65"/>
  <c r="D870" i="65"/>
  <c r="B871" i="65"/>
  <c r="C871" i="65"/>
  <c r="D871" i="65"/>
  <c r="B872" i="65"/>
  <c r="C872" i="65"/>
  <c r="D872" i="65"/>
  <c r="B873" i="65"/>
  <c r="C873" i="65"/>
  <c r="D873" i="65"/>
  <c r="B874" i="65"/>
  <c r="C874" i="65"/>
  <c r="D874" i="65"/>
  <c r="B875" i="65"/>
  <c r="C875" i="65"/>
  <c r="D875" i="65"/>
  <c r="B876" i="65"/>
  <c r="C876" i="65"/>
  <c r="D876" i="65"/>
  <c r="B877" i="65"/>
  <c r="C877" i="65"/>
  <c r="D877" i="65"/>
  <c r="B878" i="65"/>
  <c r="C878" i="65"/>
  <c r="D878" i="65"/>
  <c r="B879" i="65"/>
  <c r="C879" i="65"/>
  <c r="D879" i="65"/>
  <c r="B880" i="65"/>
  <c r="C880" i="65"/>
  <c r="D880" i="65"/>
  <c r="B881" i="65"/>
  <c r="C881" i="65"/>
  <c r="D881" i="65"/>
  <c r="B882" i="65"/>
  <c r="C882" i="65"/>
  <c r="D882" i="65"/>
  <c r="B883" i="65"/>
  <c r="C883" i="65"/>
  <c r="D883" i="65"/>
  <c r="B884" i="65"/>
  <c r="C884" i="65"/>
  <c r="D884" i="65"/>
  <c r="B885" i="65"/>
  <c r="C885" i="65"/>
  <c r="D885" i="65"/>
  <c r="B886" i="65"/>
  <c r="C886" i="65"/>
  <c r="D886" i="65"/>
  <c r="B887" i="65"/>
  <c r="C887" i="65"/>
  <c r="D887" i="65"/>
  <c r="B888" i="65"/>
  <c r="C888" i="65"/>
  <c r="D888" i="65"/>
  <c r="B889" i="65"/>
  <c r="C889" i="65"/>
  <c r="D889" i="65"/>
  <c r="B890" i="65"/>
  <c r="C890" i="65"/>
  <c r="D890" i="65"/>
  <c r="B891" i="65"/>
  <c r="C891" i="65"/>
  <c r="D891" i="65"/>
  <c r="B892" i="65"/>
  <c r="C892" i="65"/>
  <c r="D892" i="65"/>
  <c r="B893" i="65"/>
  <c r="C893" i="65"/>
  <c r="D893" i="65"/>
  <c r="B894" i="65"/>
  <c r="C894" i="65"/>
  <c r="D894" i="65"/>
  <c r="B895" i="65"/>
  <c r="C895" i="65"/>
  <c r="D895" i="65"/>
  <c r="B896" i="65"/>
  <c r="C896" i="65"/>
  <c r="D896" i="65"/>
  <c r="B897" i="65"/>
  <c r="C897" i="65"/>
  <c r="D897" i="65"/>
  <c r="B898" i="65"/>
  <c r="C898" i="65"/>
  <c r="D898" i="65"/>
  <c r="B899" i="65"/>
  <c r="C899" i="65"/>
  <c r="D899" i="65"/>
  <c r="B900" i="65"/>
  <c r="C900" i="65"/>
  <c r="D900" i="65"/>
  <c r="B901" i="65"/>
  <c r="C901" i="65"/>
  <c r="D901" i="65"/>
  <c r="B902" i="65"/>
  <c r="C902" i="65"/>
  <c r="D902" i="65"/>
  <c r="B903" i="65"/>
  <c r="C903" i="65"/>
  <c r="D903" i="65"/>
  <c r="B904" i="65"/>
  <c r="C904" i="65"/>
  <c r="D904" i="65"/>
  <c r="B905" i="65"/>
  <c r="C905" i="65"/>
  <c r="D905" i="65"/>
  <c r="B906" i="65"/>
  <c r="C906" i="65"/>
  <c r="D906" i="65"/>
  <c r="B907" i="65"/>
  <c r="C907" i="65"/>
  <c r="D907" i="65"/>
  <c r="B908" i="65"/>
  <c r="C908" i="65"/>
  <c r="D908" i="65"/>
  <c r="B909" i="65"/>
  <c r="C909" i="65"/>
  <c r="D909" i="65"/>
  <c r="B910" i="65"/>
  <c r="C910" i="65"/>
  <c r="D910" i="65"/>
  <c r="B911" i="65"/>
  <c r="C911" i="65"/>
  <c r="D911" i="65"/>
  <c r="B912" i="65"/>
  <c r="C912" i="65"/>
  <c r="D912" i="65"/>
  <c r="B913" i="65"/>
  <c r="C913" i="65"/>
  <c r="D913" i="65"/>
  <c r="B914" i="65"/>
  <c r="C914" i="65"/>
  <c r="D914" i="65"/>
  <c r="B915" i="65"/>
  <c r="C915" i="65"/>
  <c r="D915" i="65"/>
  <c r="B916" i="65"/>
  <c r="C916" i="65"/>
  <c r="D916" i="65"/>
  <c r="B917" i="65"/>
  <c r="C917" i="65"/>
  <c r="D917" i="65"/>
  <c r="B918" i="65"/>
  <c r="C918" i="65"/>
  <c r="D918" i="65"/>
  <c r="B919" i="65"/>
  <c r="C919" i="65"/>
  <c r="D919" i="65"/>
  <c r="B920" i="65"/>
  <c r="C920" i="65"/>
  <c r="D920" i="65"/>
  <c r="B921" i="65"/>
  <c r="C921" i="65"/>
  <c r="D921" i="65"/>
  <c r="B922" i="65"/>
  <c r="C922" i="65"/>
  <c r="D922" i="65"/>
  <c r="B923" i="65"/>
  <c r="C923" i="65"/>
  <c r="D923" i="65"/>
  <c r="B924" i="65"/>
  <c r="C924" i="65"/>
  <c r="D924" i="65"/>
  <c r="B925" i="65"/>
  <c r="C925" i="65"/>
  <c r="D925" i="65"/>
  <c r="B926" i="65"/>
  <c r="C926" i="65"/>
  <c r="D926" i="65"/>
  <c r="B927" i="65"/>
  <c r="C927" i="65"/>
  <c r="D927" i="65"/>
  <c r="B928" i="65"/>
  <c r="C928" i="65"/>
  <c r="D928" i="65"/>
  <c r="B929" i="65"/>
  <c r="C929" i="65"/>
  <c r="D929" i="65"/>
  <c r="B930" i="65"/>
  <c r="C930" i="65"/>
  <c r="D930" i="65"/>
  <c r="B931" i="65"/>
  <c r="C931" i="65"/>
  <c r="D931" i="65"/>
  <c r="B932" i="65"/>
  <c r="C932" i="65"/>
  <c r="D932" i="65"/>
  <c r="B933" i="65"/>
  <c r="C933" i="65"/>
  <c r="D933" i="65"/>
  <c r="B934" i="65"/>
  <c r="C934" i="65"/>
  <c r="D934" i="65"/>
  <c r="B935" i="65"/>
  <c r="C935" i="65"/>
  <c r="D935" i="65"/>
  <c r="B936" i="65"/>
  <c r="C936" i="65"/>
  <c r="D936" i="65"/>
  <c r="B937" i="65"/>
  <c r="C937" i="65"/>
  <c r="D937" i="65"/>
  <c r="B938" i="65"/>
  <c r="C938" i="65"/>
  <c r="D938" i="65"/>
  <c r="B939" i="65"/>
  <c r="C939" i="65"/>
  <c r="D939" i="65"/>
  <c r="B940" i="65"/>
  <c r="C940" i="65"/>
  <c r="D940" i="65"/>
  <c r="B941" i="65"/>
  <c r="C941" i="65"/>
  <c r="D941" i="65"/>
  <c r="B942" i="65"/>
  <c r="C942" i="65"/>
  <c r="D942" i="65"/>
  <c r="B943" i="65"/>
  <c r="C943" i="65"/>
  <c r="D943" i="65"/>
  <c r="B944" i="65"/>
  <c r="C944" i="65"/>
  <c r="D944" i="65"/>
  <c r="D499" i="65"/>
  <c r="D500" i="65"/>
  <c r="D501" i="65"/>
  <c r="D502" i="65"/>
  <c r="D503" i="65"/>
  <c r="D504" i="65"/>
  <c r="D505" i="65"/>
  <c r="D506" i="65"/>
  <c r="D507" i="65"/>
  <c r="D508" i="65"/>
  <c r="D509" i="65"/>
  <c r="D510" i="65"/>
  <c r="D511" i="65"/>
  <c r="D512" i="65"/>
  <c r="D513" i="65"/>
  <c r="D514" i="65"/>
  <c r="D515" i="65"/>
  <c r="D516" i="65"/>
  <c r="D517" i="65"/>
  <c r="D518" i="65"/>
  <c r="D519" i="65"/>
  <c r="D520" i="65"/>
  <c r="D521" i="65"/>
  <c r="D522" i="65"/>
  <c r="D523" i="65"/>
  <c r="D524" i="65"/>
  <c r="D525" i="65"/>
  <c r="D526" i="65"/>
  <c r="D527" i="65"/>
  <c r="D528" i="65"/>
  <c r="D529" i="65"/>
  <c r="D530" i="65"/>
  <c r="D531" i="65"/>
  <c r="D532" i="65"/>
  <c r="D533" i="65"/>
  <c r="D534" i="65"/>
  <c r="D535" i="65"/>
  <c r="D536" i="65"/>
  <c r="D537" i="65"/>
  <c r="D538" i="65"/>
  <c r="D539" i="65"/>
  <c r="D540" i="65"/>
  <c r="D541" i="65"/>
  <c r="D542" i="65"/>
  <c r="D543" i="65"/>
  <c r="D544" i="65"/>
  <c r="D545" i="65"/>
  <c r="D546" i="65"/>
  <c r="D547" i="65"/>
  <c r="D548" i="65"/>
  <c r="D549" i="65"/>
  <c r="D550" i="65"/>
  <c r="D551" i="65"/>
  <c r="D552" i="65"/>
  <c r="D553" i="65"/>
  <c r="D554" i="65"/>
  <c r="D555" i="65"/>
  <c r="D556" i="65"/>
  <c r="D557" i="65"/>
  <c r="D558" i="65"/>
  <c r="D559" i="65"/>
  <c r="D560" i="65"/>
  <c r="D561" i="65"/>
  <c r="D562" i="65"/>
  <c r="D563" i="65"/>
  <c r="D564" i="65"/>
  <c r="D565" i="65"/>
  <c r="D566" i="65"/>
  <c r="D567" i="65"/>
  <c r="D568" i="65"/>
  <c r="D569" i="65"/>
  <c r="D570" i="65"/>
  <c r="D571" i="65"/>
  <c r="D572" i="65"/>
  <c r="D573" i="65"/>
  <c r="D574" i="65"/>
  <c r="D575" i="65"/>
  <c r="D576" i="65"/>
  <c r="D577" i="65"/>
  <c r="D578" i="65"/>
  <c r="D579" i="65"/>
  <c r="D580" i="65"/>
  <c r="D581" i="65"/>
  <c r="D582" i="65"/>
  <c r="D583" i="65"/>
  <c r="D584" i="65"/>
  <c r="D585" i="65"/>
  <c r="D586" i="65"/>
  <c r="D587" i="65"/>
  <c r="D588" i="65"/>
  <c r="D589" i="65"/>
  <c r="D590" i="65"/>
  <c r="D591" i="65"/>
  <c r="D592" i="65"/>
  <c r="D593" i="65"/>
  <c r="D594" i="65"/>
  <c r="D595" i="65"/>
  <c r="D596" i="65"/>
  <c r="D597" i="65"/>
  <c r="D598" i="65"/>
  <c r="D599" i="65"/>
  <c r="D600" i="65"/>
  <c r="D601" i="65"/>
  <c r="D602" i="65"/>
  <c r="D603" i="65"/>
  <c r="D604" i="65"/>
  <c r="D605" i="65"/>
  <c r="D606" i="65"/>
  <c r="D607" i="65"/>
  <c r="D608" i="65"/>
  <c r="D609" i="65"/>
  <c r="D610" i="65"/>
  <c r="D611" i="65"/>
  <c r="D612" i="65"/>
  <c r="D613" i="65"/>
  <c r="D614" i="65"/>
  <c r="D615" i="65"/>
  <c r="D616" i="65"/>
  <c r="D617" i="65"/>
  <c r="D618" i="65"/>
  <c r="D619" i="65"/>
  <c r="D620" i="65"/>
  <c r="D621" i="65"/>
  <c r="D622" i="65"/>
  <c r="D623" i="65"/>
  <c r="D624" i="65"/>
  <c r="D625" i="65"/>
  <c r="D626" i="65"/>
  <c r="D627" i="65"/>
  <c r="D628" i="65"/>
  <c r="D629" i="65"/>
  <c r="D630" i="65"/>
  <c r="D631" i="65"/>
  <c r="D632" i="65"/>
  <c r="D633" i="65"/>
  <c r="D634" i="65"/>
  <c r="D635" i="65"/>
  <c r="D636" i="65"/>
  <c r="D637" i="65"/>
  <c r="D638" i="65"/>
  <c r="D639" i="65"/>
  <c r="D640" i="65"/>
  <c r="D641" i="65"/>
  <c r="D642" i="65"/>
  <c r="D643" i="65"/>
  <c r="D644" i="65"/>
  <c r="D645" i="65"/>
  <c r="D646" i="65"/>
  <c r="D647" i="65"/>
  <c r="D648" i="65"/>
  <c r="D649" i="65"/>
  <c r="D650" i="65"/>
  <c r="D651" i="65"/>
  <c r="D652" i="65"/>
  <c r="D653" i="65"/>
  <c r="D654" i="65"/>
  <c r="D655" i="65"/>
  <c r="D656" i="65"/>
  <c r="D657" i="65"/>
  <c r="D658" i="65"/>
  <c r="D659" i="65"/>
  <c r="D660" i="65"/>
  <c r="D661" i="65"/>
  <c r="D662" i="65"/>
  <c r="D663" i="65"/>
  <c r="D664" i="65"/>
  <c r="D665" i="65"/>
  <c r="D666" i="65"/>
  <c r="D667" i="65"/>
  <c r="D668" i="65"/>
  <c r="D669" i="65"/>
  <c r="D670" i="65"/>
  <c r="D671" i="65"/>
  <c r="D672" i="65"/>
  <c r="D673" i="65"/>
  <c r="D674" i="65"/>
  <c r="D675" i="65"/>
  <c r="D676" i="65"/>
  <c r="D677" i="65"/>
  <c r="D678" i="65"/>
  <c r="D679" i="65"/>
  <c r="D680" i="65"/>
  <c r="D681" i="65"/>
  <c r="D682" i="65"/>
  <c r="D683" i="65"/>
  <c r="D684" i="65"/>
  <c r="D685" i="65"/>
  <c r="D686" i="65"/>
  <c r="D687" i="65"/>
  <c r="D688" i="65"/>
  <c r="D689" i="65"/>
  <c r="D690" i="65"/>
  <c r="D691" i="65"/>
  <c r="D692" i="65"/>
  <c r="D693" i="65"/>
  <c r="D694" i="65"/>
  <c r="D695" i="65"/>
  <c r="D696" i="65"/>
  <c r="D697" i="65"/>
  <c r="D698" i="65"/>
  <c r="D699" i="65"/>
  <c r="D700" i="65"/>
  <c r="D701" i="65"/>
  <c r="D702" i="65"/>
  <c r="D703" i="65"/>
  <c r="D704" i="65"/>
  <c r="D705" i="65"/>
  <c r="D706" i="65"/>
  <c r="D707" i="65"/>
  <c r="D708" i="65"/>
  <c r="D709" i="65"/>
  <c r="D710" i="65"/>
  <c r="D711" i="65"/>
  <c r="D712" i="65"/>
  <c r="D713" i="65"/>
  <c r="D714" i="65"/>
  <c r="D715" i="65"/>
  <c r="D716" i="65"/>
  <c r="D717" i="65"/>
  <c r="D718" i="65"/>
  <c r="D719" i="65"/>
  <c r="D720" i="65"/>
  <c r="D721" i="65"/>
  <c r="D722" i="65"/>
  <c r="D723" i="65"/>
  <c r="D724" i="65"/>
  <c r="D725" i="65"/>
  <c r="D726" i="65"/>
  <c r="D727" i="65"/>
  <c r="D728" i="65"/>
  <c r="D729" i="65"/>
  <c r="D730" i="65"/>
  <c r="D731" i="65"/>
  <c r="D732" i="65"/>
  <c r="D733" i="65"/>
  <c r="D734" i="65"/>
  <c r="D735" i="65"/>
  <c r="D736" i="65"/>
  <c r="D737" i="65"/>
  <c r="D738" i="65"/>
  <c r="D739" i="65"/>
  <c r="D740" i="65"/>
  <c r="D741" i="65"/>
  <c r="D742" i="65"/>
  <c r="D743" i="65"/>
  <c r="D744" i="65"/>
  <c r="D745" i="65"/>
  <c r="D746" i="65"/>
  <c r="D747" i="65"/>
  <c r="D748" i="65"/>
  <c r="D749" i="65"/>
  <c r="D750" i="65"/>
  <c r="D751" i="65"/>
  <c r="D752" i="65"/>
  <c r="D753" i="65"/>
  <c r="D754" i="65"/>
  <c r="D755" i="65"/>
  <c r="D756" i="65"/>
  <c r="D757" i="65"/>
  <c r="D758" i="65"/>
  <c r="D759" i="65"/>
  <c r="D760" i="65"/>
  <c r="D761" i="65"/>
  <c r="D762" i="65"/>
  <c r="D763" i="65"/>
  <c r="D764" i="65"/>
  <c r="D765" i="65"/>
  <c r="D766" i="65"/>
  <c r="D767" i="65"/>
  <c r="D768" i="65"/>
  <c r="D769" i="65"/>
  <c r="D770" i="65"/>
  <c r="D771" i="65"/>
  <c r="D772" i="65"/>
  <c r="D773" i="65"/>
  <c r="D774" i="65"/>
  <c r="D775" i="65"/>
  <c r="D776" i="65"/>
  <c r="D777" i="65"/>
  <c r="D778" i="65"/>
  <c r="D779" i="65"/>
  <c r="D780" i="65"/>
  <c r="D781" i="65"/>
  <c r="D782" i="65"/>
  <c r="D783" i="65"/>
  <c r="D784" i="65"/>
  <c r="D785" i="65"/>
  <c r="D786" i="65"/>
  <c r="D787" i="65"/>
  <c r="D788" i="65"/>
  <c r="D789" i="65"/>
  <c r="D790" i="65"/>
  <c r="D791" i="65"/>
  <c r="D792" i="65"/>
  <c r="D793" i="65"/>
  <c r="D794" i="65"/>
  <c r="D795" i="65"/>
  <c r="D796" i="65"/>
  <c r="D797" i="65"/>
  <c r="D798" i="65"/>
  <c r="D799" i="65"/>
  <c r="D800" i="65"/>
  <c r="D801" i="65"/>
  <c r="D802" i="65"/>
  <c r="D803" i="65"/>
  <c r="D804" i="65"/>
  <c r="D805" i="65"/>
  <c r="D806" i="65"/>
  <c r="D807" i="65"/>
  <c r="D808" i="65"/>
  <c r="D809" i="65"/>
  <c r="D810" i="65"/>
  <c r="D811" i="65"/>
  <c r="D812" i="65"/>
  <c r="D813" i="65"/>
  <c r="D814" i="65"/>
  <c r="D815" i="65"/>
  <c r="D816" i="65"/>
  <c r="D817" i="65"/>
  <c r="D818" i="65"/>
  <c r="D819" i="65"/>
  <c r="D820" i="65"/>
  <c r="D821" i="65"/>
  <c r="D822" i="65"/>
  <c r="D823" i="65"/>
  <c r="D824" i="65"/>
  <c r="D825" i="65"/>
  <c r="D826" i="65"/>
  <c r="D827" i="65"/>
  <c r="D828" i="65"/>
  <c r="D829" i="65"/>
  <c r="D830" i="65"/>
  <c r="D831" i="65"/>
  <c r="D832" i="65"/>
  <c r="D833" i="65"/>
  <c r="D834" i="65"/>
  <c r="D835" i="65"/>
  <c r="D836" i="65"/>
  <c r="D837" i="65"/>
  <c r="D838" i="65"/>
  <c r="D839" i="65"/>
  <c r="D840" i="65"/>
  <c r="D841" i="65"/>
  <c r="D842" i="65"/>
  <c r="D843" i="65"/>
  <c r="D498" i="65"/>
  <c r="B499" i="65"/>
  <c r="C499" i="65"/>
  <c r="B500" i="65"/>
  <c r="C500" i="65"/>
  <c r="B501" i="65"/>
  <c r="C501" i="65"/>
  <c r="B502" i="65"/>
  <c r="C502" i="65"/>
  <c r="B503" i="65"/>
  <c r="C503" i="65"/>
  <c r="B504" i="65"/>
  <c r="C504" i="65"/>
  <c r="B505" i="65"/>
  <c r="C505" i="65"/>
  <c r="B506" i="65"/>
  <c r="C506" i="65"/>
  <c r="B507" i="65"/>
  <c r="C507" i="65"/>
  <c r="B508" i="65"/>
  <c r="C508" i="65"/>
  <c r="B509" i="65"/>
  <c r="C509" i="65"/>
  <c r="B510" i="65"/>
  <c r="C510" i="65"/>
  <c r="B511" i="65"/>
  <c r="C511" i="65"/>
  <c r="B512" i="65"/>
  <c r="C512" i="65"/>
  <c r="B513" i="65"/>
  <c r="C513" i="65"/>
  <c r="B514" i="65"/>
  <c r="C514" i="65"/>
  <c r="B515" i="65"/>
  <c r="C515" i="65"/>
  <c r="B516" i="65"/>
  <c r="C516" i="65"/>
  <c r="B517" i="65"/>
  <c r="C517" i="65"/>
  <c r="B518" i="65"/>
  <c r="C518" i="65"/>
  <c r="B519" i="65"/>
  <c r="C519" i="65"/>
  <c r="B520" i="65"/>
  <c r="C520" i="65"/>
  <c r="B521" i="65"/>
  <c r="C521" i="65"/>
  <c r="B522" i="65"/>
  <c r="C522" i="65"/>
  <c r="B523" i="65"/>
  <c r="C523" i="65"/>
  <c r="B524" i="65"/>
  <c r="C524" i="65"/>
  <c r="B525" i="65"/>
  <c r="C525" i="65"/>
  <c r="B526" i="65"/>
  <c r="C526" i="65"/>
  <c r="B527" i="65"/>
  <c r="C527" i="65"/>
  <c r="B528" i="65"/>
  <c r="C528" i="65"/>
  <c r="B529" i="65"/>
  <c r="C529" i="65"/>
  <c r="B530" i="65"/>
  <c r="C530" i="65"/>
  <c r="B531" i="65"/>
  <c r="C531" i="65"/>
  <c r="B532" i="65"/>
  <c r="C532" i="65"/>
  <c r="B533" i="65"/>
  <c r="C533" i="65"/>
  <c r="B534" i="65"/>
  <c r="C534" i="65"/>
  <c r="B535" i="65"/>
  <c r="C535" i="65"/>
  <c r="B536" i="65"/>
  <c r="C536" i="65"/>
  <c r="B537" i="65"/>
  <c r="C537" i="65"/>
  <c r="B538" i="65"/>
  <c r="C538" i="65"/>
  <c r="B539" i="65"/>
  <c r="C539" i="65"/>
  <c r="B540" i="65"/>
  <c r="C540" i="65"/>
  <c r="B541" i="65"/>
  <c r="C541" i="65"/>
  <c r="B542" i="65"/>
  <c r="C542" i="65"/>
  <c r="B543" i="65"/>
  <c r="C543" i="65"/>
  <c r="B544" i="65"/>
  <c r="C544" i="65"/>
  <c r="B545" i="65"/>
  <c r="C545" i="65"/>
  <c r="B546" i="65"/>
  <c r="C546" i="65"/>
  <c r="B547" i="65"/>
  <c r="C547" i="65"/>
  <c r="B548" i="65"/>
  <c r="C548" i="65"/>
  <c r="B549" i="65"/>
  <c r="C549" i="65"/>
  <c r="B550" i="65"/>
  <c r="C550" i="65"/>
  <c r="B551" i="65"/>
  <c r="C551" i="65"/>
  <c r="B552" i="65"/>
  <c r="C552" i="65"/>
  <c r="B553" i="65"/>
  <c r="C553" i="65"/>
  <c r="B554" i="65"/>
  <c r="C554" i="65"/>
  <c r="B555" i="65"/>
  <c r="C555" i="65"/>
  <c r="B556" i="65"/>
  <c r="C556" i="65"/>
  <c r="B557" i="65"/>
  <c r="C557" i="65"/>
  <c r="B558" i="65"/>
  <c r="C558" i="65"/>
  <c r="B559" i="65"/>
  <c r="C559" i="65"/>
  <c r="B560" i="65"/>
  <c r="C560" i="65"/>
  <c r="B561" i="65"/>
  <c r="C561" i="65"/>
  <c r="B562" i="65"/>
  <c r="C562" i="65"/>
  <c r="B563" i="65"/>
  <c r="C563" i="65"/>
  <c r="B564" i="65"/>
  <c r="C564" i="65"/>
  <c r="B565" i="65"/>
  <c r="C565" i="65"/>
  <c r="B566" i="65"/>
  <c r="C566" i="65"/>
  <c r="B567" i="65"/>
  <c r="C567" i="65"/>
  <c r="B568" i="65"/>
  <c r="C568" i="65"/>
  <c r="B569" i="65"/>
  <c r="C569" i="65"/>
  <c r="B570" i="65"/>
  <c r="C570" i="65"/>
  <c r="B571" i="65"/>
  <c r="C571" i="65"/>
  <c r="B572" i="65"/>
  <c r="C572" i="65"/>
  <c r="B573" i="65"/>
  <c r="C573" i="65"/>
  <c r="B574" i="65"/>
  <c r="C574" i="65"/>
  <c r="B575" i="65"/>
  <c r="C575" i="65"/>
  <c r="B576" i="65"/>
  <c r="C576" i="65"/>
  <c r="B577" i="65"/>
  <c r="C577" i="65"/>
  <c r="B578" i="65"/>
  <c r="C578" i="65"/>
  <c r="B579" i="65"/>
  <c r="C579" i="65"/>
  <c r="B580" i="65"/>
  <c r="C580" i="65"/>
  <c r="B581" i="65"/>
  <c r="C581" i="65"/>
  <c r="B582" i="65"/>
  <c r="C582" i="65"/>
  <c r="B583" i="65"/>
  <c r="C583" i="65"/>
  <c r="B584" i="65"/>
  <c r="C584" i="65"/>
  <c r="B585" i="65"/>
  <c r="C585" i="65"/>
  <c r="B586" i="65"/>
  <c r="C586" i="65"/>
  <c r="B587" i="65"/>
  <c r="C587" i="65"/>
  <c r="B588" i="65"/>
  <c r="C588" i="65"/>
  <c r="B589" i="65"/>
  <c r="C589" i="65"/>
  <c r="B590" i="65"/>
  <c r="C590" i="65"/>
  <c r="B591" i="65"/>
  <c r="C591" i="65"/>
  <c r="B592" i="65"/>
  <c r="C592" i="65"/>
  <c r="B593" i="65"/>
  <c r="C593" i="65"/>
  <c r="B594" i="65"/>
  <c r="C594" i="65"/>
  <c r="B595" i="65"/>
  <c r="C595" i="65"/>
  <c r="B596" i="65"/>
  <c r="C596" i="65"/>
  <c r="B597" i="65"/>
  <c r="C597" i="65"/>
  <c r="B598" i="65"/>
  <c r="C598" i="65"/>
  <c r="B599" i="65"/>
  <c r="C599" i="65"/>
  <c r="B600" i="65"/>
  <c r="C600" i="65"/>
  <c r="B601" i="65"/>
  <c r="C601" i="65"/>
  <c r="B602" i="65"/>
  <c r="C602" i="65"/>
  <c r="B603" i="65"/>
  <c r="C603" i="65"/>
  <c r="B604" i="65"/>
  <c r="C604" i="65"/>
  <c r="B605" i="65"/>
  <c r="C605" i="65"/>
  <c r="B606" i="65"/>
  <c r="C606" i="65"/>
  <c r="B607" i="65"/>
  <c r="C607" i="65"/>
  <c r="B608" i="65"/>
  <c r="C608" i="65"/>
  <c r="B609" i="65"/>
  <c r="C609" i="65"/>
  <c r="B610" i="65"/>
  <c r="C610" i="65"/>
  <c r="B611" i="65"/>
  <c r="C611" i="65"/>
  <c r="B612" i="65"/>
  <c r="C612" i="65"/>
  <c r="B613" i="65"/>
  <c r="C613" i="65"/>
  <c r="B614" i="65"/>
  <c r="C614" i="65"/>
  <c r="B615" i="65"/>
  <c r="C615" i="65"/>
  <c r="B616" i="65"/>
  <c r="C616" i="65"/>
  <c r="B617" i="65"/>
  <c r="C617" i="65"/>
  <c r="B618" i="65"/>
  <c r="C618" i="65"/>
  <c r="B619" i="65"/>
  <c r="C619" i="65"/>
  <c r="B620" i="65"/>
  <c r="C620" i="65"/>
  <c r="B621" i="65"/>
  <c r="C621" i="65"/>
  <c r="B622" i="65"/>
  <c r="C622" i="65"/>
  <c r="B623" i="65"/>
  <c r="C623" i="65"/>
  <c r="B624" i="65"/>
  <c r="C624" i="65"/>
  <c r="B625" i="65"/>
  <c r="C625" i="65"/>
  <c r="B626" i="65"/>
  <c r="C626" i="65"/>
  <c r="B627" i="65"/>
  <c r="C627" i="65"/>
  <c r="B628" i="65"/>
  <c r="C628" i="65"/>
  <c r="B629" i="65"/>
  <c r="C629" i="65"/>
  <c r="B630" i="65"/>
  <c r="C630" i="65"/>
  <c r="B631" i="65"/>
  <c r="C631" i="65"/>
  <c r="B632" i="65"/>
  <c r="C632" i="65"/>
  <c r="B633" i="65"/>
  <c r="C633" i="65"/>
  <c r="B634" i="65"/>
  <c r="C634" i="65"/>
  <c r="B635" i="65"/>
  <c r="C635" i="65"/>
  <c r="B636" i="65"/>
  <c r="C636" i="65"/>
  <c r="B637" i="65"/>
  <c r="C637" i="65"/>
  <c r="B638" i="65"/>
  <c r="C638" i="65"/>
  <c r="B639" i="65"/>
  <c r="C639" i="65"/>
  <c r="B640" i="65"/>
  <c r="C640" i="65"/>
  <c r="B641" i="65"/>
  <c r="C641" i="65"/>
  <c r="B642" i="65"/>
  <c r="C642" i="65"/>
  <c r="B643" i="65"/>
  <c r="C643" i="65"/>
  <c r="B644" i="65"/>
  <c r="C644" i="65"/>
  <c r="B645" i="65"/>
  <c r="C645" i="65"/>
  <c r="B646" i="65"/>
  <c r="C646" i="65"/>
  <c r="B647" i="65"/>
  <c r="C647" i="65"/>
  <c r="B648" i="65"/>
  <c r="C648" i="65"/>
  <c r="B649" i="65"/>
  <c r="C649" i="65"/>
  <c r="B650" i="65"/>
  <c r="C650" i="65"/>
  <c r="B651" i="65"/>
  <c r="C651" i="65"/>
  <c r="B652" i="65"/>
  <c r="C652" i="65"/>
  <c r="B653" i="65"/>
  <c r="C653" i="65"/>
  <c r="B654" i="65"/>
  <c r="C654" i="65"/>
  <c r="B655" i="65"/>
  <c r="C655" i="65"/>
  <c r="B656" i="65"/>
  <c r="C656" i="65"/>
  <c r="B657" i="65"/>
  <c r="C657" i="65"/>
  <c r="B658" i="65"/>
  <c r="C658" i="65"/>
  <c r="B659" i="65"/>
  <c r="C659" i="65"/>
  <c r="B660" i="65"/>
  <c r="C660" i="65"/>
  <c r="B661" i="65"/>
  <c r="C661" i="65"/>
  <c r="B662" i="65"/>
  <c r="C662" i="65"/>
  <c r="B663" i="65"/>
  <c r="C663" i="65"/>
  <c r="B664" i="65"/>
  <c r="C664" i="65"/>
  <c r="B665" i="65"/>
  <c r="C665" i="65"/>
  <c r="B666" i="65"/>
  <c r="C666" i="65"/>
  <c r="B667" i="65"/>
  <c r="C667" i="65"/>
  <c r="B668" i="65"/>
  <c r="C668" i="65"/>
  <c r="B669" i="65"/>
  <c r="C669" i="65"/>
  <c r="B670" i="65"/>
  <c r="C670" i="65"/>
  <c r="B671" i="65"/>
  <c r="C671" i="65"/>
  <c r="B672" i="65"/>
  <c r="C672" i="65"/>
  <c r="B673" i="65"/>
  <c r="C673" i="65"/>
  <c r="B674" i="65"/>
  <c r="C674" i="65"/>
  <c r="B675" i="65"/>
  <c r="C675" i="65"/>
  <c r="B676" i="65"/>
  <c r="C676" i="65"/>
  <c r="B677" i="65"/>
  <c r="C677" i="65"/>
  <c r="B678" i="65"/>
  <c r="C678" i="65"/>
  <c r="B679" i="65"/>
  <c r="C679" i="65"/>
  <c r="B680" i="65"/>
  <c r="C680" i="65"/>
  <c r="B681" i="65"/>
  <c r="C681" i="65"/>
  <c r="B682" i="65"/>
  <c r="C682" i="65"/>
  <c r="B683" i="65"/>
  <c r="C683" i="65"/>
  <c r="B684" i="65"/>
  <c r="C684" i="65"/>
  <c r="B685" i="65"/>
  <c r="C685" i="65"/>
  <c r="B686" i="65"/>
  <c r="C686" i="65"/>
  <c r="B687" i="65"/>
  <c r="C687" i="65"/>
  <c r="B688" i="65"/>
  <c r="C688" i="65"/>
  <c r="B689" i="65"/>
  <c r="C689" i="65"/>
  <c r="B690" i="65"/>
  <c r="C690" i="65"/>
  <c r="B691" i="65"/>
  <c r="C691" i="65"/>
  <c r="B692" i="65"/>
  <c r="C692" i="65"/>
  <c r="B693" i="65"/>
  <c r="C693" i="65"/>
  <c r="B694" i="65"/>
  <c r="C694" i="65"/>
  <c r="B695" i="65"/>
  <c r="C695" i="65"/>
  <c r="B696" i="65"/>
  <c r="C696" i="65"/>
  <c r="B697" i="65"/>
  <c r="C697" i="65"/>
  <c r="B698" i="65"/>
  <c r="C698" i="65"/>
  <c r="B699" i="65"/>
  <c r="C699" i="65"/>
  <c r="B700" i="65"/>
  <c r="C700" i="65"/>
  <c r="B701" i="65"/>
  <c r="C701" i="65"/>
  <c r="B702" i="65"/>
  <c r="C702" i="65"/>
  <c r="B703" i="65"/>
  <c r="C703" i="65"/>
  <c r="B704" i="65"/>
  <c r="C704" i="65"/>
  <c r="B705" i="65"/>
  <c r="C705" i="65"/>
  <c r="B706" i="65"/>
  <c r="C706" i="65"/>
  <c r="B707" i="65"/>
  <c r="C707" i="65"/>
  <c r="B708" i="65"/>
  <c r="C708" i="65"/>
  <c r="B709" i="65"/>
  <c r="C709" i="65"/>
  <c r="B710" i="65"/>
  <c r="C710" i="65"/>
  <c r="B711" i="65"/>
  <c r="C711" i="65"/>
  <c r="B712" i="65"/>
  <c r="C712" i="65"/>
  <c r="B713" i="65"/>
  <c r="C713" i="65"/>
  <c r="B714" i="65"/>
  <c r="C714" i="65"/>
  <c r="B715" i="65"/>
  <c r="C715" i="65"/>
  <c r="B716" i="65"/>
  <c r="C716" i="65"/>
  <c r="B717" i="65"/>
  <c r="C717" i="65"/>
  <c r="B718" i="65"/>
  <c r="C718" i="65"/>
  <c r="B719" i="65"/>
  <c r="C719" i="65"/>
  <c r="B720" i="65"/>
  <c r="C720" i="65"/>
  <c r="B721" i="65"/>
  <c r="C721" i="65"/>
  <c r="B722" i="65"/>
  <c r="C722" i="65"/>
  <c r="B723" i="65"/>
  <c r="C723" i="65"/>
  <c r="B724" i="65"/>
  <c r="C724" i="65"/>
  <c r="B725" i="65"/>
  <c r="C725" i="65"/>
  <c r="B726" i="65"/>
  <c r="C726" i="65"/>
  <c r="B727" i="65"/>
  <c r="C727" i="65"/>
  <c r="B728" i="65"/>
  <c r="C728" i="65"/>
  <c r="B729" i="65"/>
  <c r="C729" i="65"/>
  <c r="B730" i="65"/>
  <c r="C730" i="65"/>
  <c r="B731" i="65"/>
  <c r="C731" i="65"/>
  <c r="B732" i="65"/>
  <c r="C732" i="65"/>
  <c r="B733" i="65"/>
  <c r="C733" i="65"/>
  <c r="B734" i="65"/>
  <c r="C734" i="65"/>
  <c r="B735" i="65"/>
  <c r="C735" i="65"/>
  <c r="B736" i="65"/>
  <c r="C736" i="65"/>
  <c r="B737" i="65"/>
  <c r="C737" i="65"/>
  <c r="B738" i="65"/>
  <c r="C738" i="65"/>
  <c r="B739" i="65"/>
  <c r="C739" i="65"/>
  <c r="B740" i="65"/>
  <c r="C740" i="65"/>
  <c r="B741" i="65"/>
  <c r="C741" i="65"/>
  <c r="B742" i="65"/>
  <c r="C742" i="65"/>
  <c r="B743" i="65"/>
  <c r="C743" i="65"/>
  <c r="B744" i="65"/>
  <c r="C744" i="65"/>
  <c r="B745" i="65"/>
  <c r="C745" i="65"/>
  <c r="B746" i="65"/>
  <c r="C746" i="65"/>
  <c r="B747" i="65"/>
  <c r="C747" i="65"/>
  <c r="B748" i="65"/>
  <c r="C748" i="65"/>
  <c r="B749" i="65"/>
  <c r="C749" i="65"/>
  <c r="B750" i="65"/>
  <c r="C750" i="65"/>
  <c r="B751" i="65"/>
  <c r="C751" i="65"/>
  <c r="B752" i="65"/>
  <c r="C752" i="65"/>
  <c r="B753" i="65"/>
  <c r="C753" i="65"/>
  <c r="B754" i="65"/>
  <c r="C754" i="65"/>
  <c r="B755" i="65"/>
  <c r="C755" i="65"/>
  <c r="B756" i="65"/>
  <c r="C756" i="65"/>
  <c r="B757" i="65"/>
  <c r="C757" i="65"/>
  <c r="B758" i="65"/>
  <c r="C758" i="65"/>
  <c r="B759" i="65"/>
  <c r="C759" i="65"/>
  <c r="B760" i="65"/>
  <c r="C760" i="65"/>
  <c r="B761" i="65"/>
  <c r="C761" i="65"/>
  <c r="B762" i="65"/>
  <c r="C762" i="65"/>
  <c r="B763" i="65"/>
  <c r="C763" i="65"/>
  <c r="B764" i="65"/>
  <c r="C764" i="65"/>
  <c r="B765" i="65"/>
  <c r="C765" i="65"/>
  <c r="B766" i="65"/>
  <c r="C766" i="65"/>
  <c r="B767" i="65"/>
  <c r="C767" i="65"/>
  <c r="B768" i="65"/>
  <c r="C768" i="65"/>
  <c r="B769" i="65"/>
  <c r="C769" i="65"/>
  <c r="B770" i="65"/>
  <c r="C770" i="65"/>
  <c r="B771" i="65"/>
  <c r="C771" i="65"/>
  <c r="B772" i="65"/>
  <c r="C772" i="65"/>
  <c r="B773" i="65"/>
  <c r="C773" i="65"/>
  <c r="B774" i="65"/>
  <c r="C774" i="65"/>
  <c r="B775" i="65"/>
  <c r="C775" i="65"/>
  <c r="B776" i="65"/>
  <c r="C776" i="65"/>
  <c r="B777" i="65"/>
  <c r="C777" i="65"/>
  <c r="B778" i="65"/>
  <c r="C778" i="65"/>
  <c r="B779" i="65"/>
  <c r="C779" i="65"/>
  <c r="B780" i="65"/>
  <c r="C780" i="65"/>
  <c r="B781" i="65"/>
  <c r="C781" i="65"/>
  <c r="B782" i="65"/>
  <c r="C782" i="65"/>
  <c r="B783" i="65"/>
  <c r="C783" i="65"/>
  <c r="B784" i="65"/>
  <c r="C784" i="65"/>
  <c r="B785" i="65"/>
  <c r="C785" i="65"/>
  <c r="B786" i="65"/>
  <c r="C786" i="65"/>
  <c r="B787" i="65"/>
  <c r="C787" i="65"/>
  <c r="B788" i="65"/>
  <c r="C788" i="65"/>
  <c r="B789" i="65"/>
  <c r="C789" i="65"/>
  <c r="B790" i="65"/>
  <c r="C790" i="65"/>
  <c r="B791" i="65"/>
  <c r="C791" i="65"/>
  <c r="B792" i="65"/>
  <c r="C792" i="65"/>
  <c r="B793" i="65"/>
  <c r="C793" i="65"/>
  <c r="B794" i="65"/>
  <c r="C794" i="65"/>
  <c r="B795" i="65"/>
  <c r="C795" i="65"/>
  <c r="B796" i="65"/>
  <c r="C796" i="65"/>
  <c r="B797" i="65"/>
  <c r="C797" i="65"/>
  <c r="B798" i="65"/>
  <c r="C798" i="65"/>
  <c r="B799" i="65"/>
  <c r="C799" i="65"/>
  <c r="B800" i="65"/>
  <c r="C800" i="65"/>
  <c r="B801" i="65"/>
  <c r="C801" i="65"/>
  <c r="B802" i="65"/>
  <c r="C802" i="65"/>
  <c r="B803" i="65"/>
  <c r="C803" i="65"/>
  <c r="B804" i="65"/>
  <c r="C804" i="65"/>
  <c r="B805" i="65"/>
  <c r="C805" i="65"/>
  <c r="B806" i="65"/>
  <c r="C806" i="65"/>
  <c r="B807" i="65"/>
  <c r="C807" i="65"/>
  <c r="B808" i="65"/>
  <c r="C808" i="65"/>
  <c r="B809" i="65"/>
  <c r="C809" i="65"/>
  <c r="B810" i="65"/>
  <c r="C810" i="65"/>
  <c r="B811" i="65"/>
  <c r="C811" i="65"/>
  <c r="B812" i="65"/>
  <c r="C812" i="65"/>
  <c r="B813" i="65"/>
  <c r="C813" i="65"/>
  <c r="B814" i="65"/>
  <c r="C814" i="65"/>
  <c r="B815" i="65"/>
  <c r="C815" i="65"/>
  <c r="B816" i="65"/>
  <c r="C816" i="65"/>
  <c r="B817" i="65"/>
  <c r="C817" i="65"/>
  <c r="B818" i="65"/>
  <c r="C818" i="65"/>
  <c r="B819" i="65"/>
  <c r="C819" i="65"/>
  <c r="B820" i="65"/>
  <c r="C820" i="65"/>
  <c r="B821" i="65"/>
  <c r="C821" i="65"/>
  <c r="B822" i="65"/>
  <c r="C822" i="65"/>
  <c r="B823" i="65"/>
  <c r="C823" i="65"/>
  <c r="B824" i="65"/>
  <c r="C824" i="65"/>
  <c r="B825" i="65"/>
  <c r="C825" i="65"/>
  <c r="B826" i="65"/>
  <c r="C826" i="65"/>
  <c r="B827" i="65"/>
  <c r="C827" i="65"/>
  <c r="B828" i="65"/>
  <c r="C828" i="65"/>
  <c r="B829" i="65"/>
  <c r="C829" i="65"/>
  <c r="B830" i="65"/>
  <c r="C830" i="65"/>
  <c r="B831" i="65"/>
  <c r="C831" i="65"/>
  <c r="B832" i="65"/>
  <c r="C832" i="65"/>
  <c r="B833" i="65"/>
  <c r="C833" i="65"/>
  <c r="B834" i="65"/>
  <c r="C834" i="65"/>
  <c r="B835" i="65"/>
  <c r="C835" i="65"/>
  <c r="B836" i="65"/>
  <c r="C836" i="65"/>
  <c r="B837" i="65"/>
  <c r="C837" i="65"/>
  <c r="B838" i="65"/>
  <c r="C838" i="65"/>
  <c r="B839" i="65"/>
  <c r="C839" i="65"/>
  <c r="B840" i="65"/>
  <c r="C840" i="65"/>
  <c r="B841" i="65"/>
  <c r="C841" i="65"/>
  <c r="B842" i="65"/>
  <c r="C842" i="65"/>
  <c r="B843" i="65"/>
  <c r="C843" i="65"/>
  <c r="C498" i="65"/>
  <c r="B498" i="65"/>
  <c r="D485" i="65"/>
  <c r="D486" i="65"/>
  <c r="D487" i="65"/>
  <c r="D488" i="65"/>
  <c r="D489" i="65"/>
  <c r="D490" i="65"/>
  <c r="D491" i="65"/>
  <c r="D492" i="65"/>
  <c r="D493" i="65"/>
  <c r="D494" i="65"/>
  <c r="D484" i="65"/>
  <c r="B485" i="65"/>
  <c r="B486" i="65"/>
  <c r="B487" i="65"/>
  <c r="B488" i="65"/>
  <c r="B489" i="65"/>
  <c r="B490" i="65"/>
  <c r="B491" i="65"/>
  <c r="B492" i="65"/>
  <c r="B493" i="65"/>
  <c r="B494" i="65"/>
  <c r="B484" i="65"/>
  <c r="E478" i="65"/>
  <c r="E479" i="65"/>
  <c r="E480" i="65"/>
  <c r="E481" i="65"/>
  <c r="E482" i="65"/>
  <c r="E483" i="65"/>
  <c r="E477" i="65"/>
  <c r="D478" i="65"/>
  <c r="D479" i="65"/>
  <c r="D480" i="65"/>
  <c r="D481" i="65"/>
  <c r="D482" i="65"/>
  <c r="D483" i="65"/>
  <c r="D477" i="65"/>
  <c r="B478" i="65"/>
  <c r="B479" i="65"/>
  <c r="B480" i="65"/>
  <c r="B481" i="65"/>
  <c r="B482" i="65"/>
  <c r="B483" i="65"/>
  <c r="B477" i="65"/>
  <c r="B459" i="65"/>
  <c r="D459" i="65"/>
  <c r="B460" i="65"/>
  <c r="D460" i="65"/>
  <c r="B461" i="65"/>
  <c r="D461" i="65"/>
  <c r="B462" i="65"/>
  <c r="D462" i="65"/>
  <c r="B463" i="65"/>
  <c r="D463" i="65"/>
  <c r="B464" i="65"/>
  <c r="D464" i="65"/>
  <c r="B465" i="65"/>
  <c r="D465" i="65"/>
  <c r="B466" i="65"/>
  <c r="D466" i="65"/>
  <c r="B467" i="65"/>
  <c r="D467" i="65"/>
  <c r="B468" i="65"/>
  <c r="D468" i="65"/>
  <c r="B469" i="65"/>
  <c r="D469" i="65"/>
  <c r="B470" i="65"/>
  <c r="D470" i="65"/>
  <c r="B446" i="65"/>
  <c r="D446" i="65"/>
  <c r="B447" i="65"/>
  <c r="D447" i="65"/>
  <c r="B448" i="65"/>
  <c r="D448" i="65"/>
  <c r="B449" i="65"/>
  <c r="D449" i="65"/>
  <c r="B450" i="65"/>
  <c r="D450" i="65"/>
  <c r="B451" i="65"/>
  <c r="D451" i="65"/>
  <c r="B452" i="65"/>
  <c r="D452" i="65"/>
  <c r="B453" i="65"/>
  <c r="D453" i="65"/>
  <c r="B454" i="65"/>
  <c r="D454" i="65"/>
  <c r="B455" i="65"/>
  <c r="D455" i="65"/>
  <c r="B456" i="65"/>
  <c r="D456" i="65"/>
  <c r="B457" i="65"/>
  <c r="D457" i="65"/>
  <c r="B458" i="65"/>
  <c r="D458" i="65"/>
  <c r="B430" i="65"/>
  <c r="D430" i="65"/>
  <c r="B431" i="65"/>
  <c r="D431" i="65"/>
  <c r="B432" i="65"/>
  <c r="D432" i="65"/>
  <c r="B433" i="65"/>
  <c r="D433" i="65"/>
  <c r="B434" i="65"/>
  <c r="D434" i="65"/>
  <c r="B435" i="65"/>
  <c r="D435" i="65"/>
  <c r="B436" i="65"/>
  <c r="D436" i="65"/>
  <c r="B437" i="65"/>
  <c r="D437" i="65"/>
  <c r="B438" i="65"/>
  <c r="D438" i="65"/>
  <c r="B439" i="65"/>
  <c r="D439" i="65"/>
  <c r="B440" i="65"/>
  <c r="D440" i="65"/>
  <c r="B441" i="65"/>
  <c r="D441" i="65"/>
  <c r="B442" i="65"/>
  <c r="D442" i="65"/>
  <c r="B443" i="65"/>
  <c r="D443" i="65"/>
  <c r="B444" i="65"/>
  <c r="D444" i="65"/>
  <c r="B445" i="65"/>
  <c r="D445" i="65"/>
  <c r="B331" i="65"/>
  <c r="D331" i="65"/>
  <c r="B332" i="65"/>
  <c r="D332" i="65"/>
  <c r="B333" i="65"/>
  <c r="D333" i="65"/>
  <c r="B334" i="65"/>
  <c r="D334" i="65"/>
  <c r="B335" i="65"/>
  <c r="D335" i="65"/>
  <c r="B336" i="65"/>
  <c r="D336" i="65"/>
  <c r="B337" i="65"/>
  <c r="D337" i="65"/>
  <c r="B338" i="65"/>
  <c r="D338" i="65"/>
  <c r="B339" i="65"/>
  <c r="D339" i="65"/>
  <c r="B340" i="65"/>
  <c r="D340" i="65"/>
  <c r="B341" i="65"/>
  <c r="D341" i="65"/>
  <c r="B342" i="65"/>
  <c r="D342" i="65"/>
  <c r="B343" i="65"/>
  <c r="D343" i="65"/>
  <c r="B344" i="65"/>
  <c r="D344" i="65"/>
  <c r="B345" i="65"/>
  <c r="D345" i="65"/>
  <c r="B346" i="65"/>
  <c r="D346" i="65"/>
  <c r="B347" i="65"/>
  <c r="D347" i="65"/>
  <c r="B348" i="65"/>
  <c r="D348" i="65"/>
  <c r="B349" i="65"/>
  <c r="D349" i="65"/>
  <c r="B350" i="65"/>
  <c r="D350" i="65"/>
  <c r="B351" i="65"/>
  <c r="D351" i="65"/>
  <c r="B352" i="65"/>
  <c r="D352" i="65"/>
  <c r="B353" i="65"/>
  <c r="D353" i="65"/>
  <c r="B354" i="65"/>
  <c r="D354" i="65"/>
  <c r="B355" i="65"/>
  <c r="D355" i="65"/>
  <c r="B356" i="65"/>
  <c r="D356" i="65"/>
  <c r="B357" i="65"/>
  <c r="D357" i="65"/>
  <c r="B358" i="65"/>
  <c r="D358" i="65"/>
  <c r="B359" i="65"/>
  <c r="D359" i="65"/>
  <c r="B360" i="65"/>
  <c r="D360" i="65"/>
  <c r="B361" i="65"/>
  <c r="D361" i="65"/>
  <c r="B362" i="65"/>
  <c r="D362" i="65"/>
  <c r="B363" i="65"/>
  <c r="D363" i="65"/>
  <c r="B364" i="65"/>
  <c r="D364" i="65"/>
  <c r="B365" i="65"/>
  <c r="D365" i="65"/>
  <c r="B366" i="65"/>
  <c r="D366" i="65"/>
  <c r="B367" i="65"/>
  <c r="D367" i="65"/>
  <c r="B368" i="65"/>
  <c r="D368" i="65"/>
  <c r="B369" i="65"/>
  <c r="D369" i="65"/>
  <c r="B370" i="65"/>
  <c r="D370" i="65"/>
  <c r="B371" i="65"/>
  <c r="D371" i="65"/>
  <c r="B372" i="65"/>
  <c r="D372" i="65"/>
  <c r="B373" i="65"/>
  <c r="D373" i="65"/>
  <c r="B374" i="65"/>
  <c r="D374" i="65"/>
  <c r="B375" i="65"/>
  <c r="D375" i="65"/>
  <c r="B376" i="65"/>
  <c r="D376" i="65"/>
  <c r="B377" i="65"/>
  <c r="D377" i="65"/>
  <c r="B378" i="65"/>
  <c r="D378" i="65"/>
  <c r="B379" i="65"/>
  <c r="D379" i="65"/>
  <c r="B380" i="65"/>
  <c r="D380" i="65"/>
  <c r="B381" i="65"/>
  <c r="D381" i="65"/>
  <c r="B382" i="65"/>
  <c r="D382" i="65"/>
  <c r="B383" i="65"/>
  <c r="D383" i="65"/>
  <c r="B384" i="65"/>
  <c r="D384" i="65"/>
  <c r="B385" i="65"/>
  <c r="D385" i="65"/>
  <c r="B386" i="65"/>
  <c r="D386" i="65"/>
  <c r="B387" i="65"/>
  <c r="D387" i="65"/>
  <c r="B388" i="65"/>
  <c r="D388" i="65"/>
  <c r="B389" i="65"/>
  <c r="D389" i="65"/>
  <c r="B390" i="65"/>
  <c r="D390" i="65"/>
  <c r="B391" i="65"/>
  <c r="D391" i="65"/>
  <c r="B392" i="65"/>
  <c r="D392" i="65"/>
  <c r="B393" i="65"/>
  <c r="D393" i="65"/>
  <c r="B394" i="65"/>
  <c r="D394" i="65"/>
  <c r="B395" i="65"/>
  <c r="D395" i="65"/>
  <c r="B396" i="65"/>
  <c r="D396" i="65"/>
  <c r="B397" i="65"/>
  <c r="D397" i="65"/>
  <c r="B398" i="65"/>
  <c r="D398" i="65"/>
  <c r="B399" i="65"/>
  <c r="D399" i="65"/>
  <c r="B400" i="65"/>
  <c r="D400" i="65"/>
  <c r="B401" i="65"/>
  <c r="D401" i="65"/>
  <c r="B402" i="65"/>
  <c r="D402" i="65"/>
  <c r="B403" i="65"/>
  <c r="D403" i="65"/>
  <c r="B404" i="65"/>
  <c r="D404" i="65"/>
  <c r="B405" i="65"/>
  <c r="D405" i="65"/>
  <c r="B406" i="65"/>
  <c r="D406" i="65"/>
  <c r="B407" i="65"/>
  <c r="D407" i="65"/>
  <c r="B408" i="65"/>
  <c r="D408" i="65"/>
  <c r="B409" i="65"/>
  <c r="D409" i="65"/>
  <c r="B410" i="65"/>
  <c r="D410" i="65"/>
  <c r="B411" i="65"/>
  <c r="D411" i="65"/>
  <c r="B412" i="65"/>
  <c r="D412" i="65"/>
  <c r="B413" i="65"/>
  <c r="D413" i="65"/>
  <c r="B414" i="65"/>
  <c r="D414" i="65"/>
  <c r="B415" i="65"/>
  <c r="D415" i="65"/>
  <c r="B416" i="65"/>
  <c r="D416" i="65"/>
  <c r="B417" i="65"/>
  <c r="D417" i="65"/>
  <c r="B418" i="65"/>
  <c r="D418" i="65"/>
  <c r="B419" i="65"/>
  <c r="D419" i="65"/>
  <c r="B420" i="65"/>
  <c r="D420" i="65"/>
  <c r="B421" i="65"/>
  <c r="D421" i="65"/>
  <c r="B422" i="65"/>
  <c r="D422" i="65"/>
  <c r="B423" i="65"/>
  <c r="D423" i="65"/>
  <c r="B424" i="65"/>
  <c r="D424" i="65"/>
  <c r="B425" i="65"/>
  <c r="D425" i="65"/>
  <c r="B428" i="65"/>
  <c r="D428" i="65"/>
  <c r="B429" i="65"/>
  <c r="D429" i="65"/>
  <c r="D330" i="65"/>
  <c r="B330" i="65"/>
  <c r="B87" i="65"/>
  <c r="D87" i="65"/>
  <c r="E87" i="65"/>
  <c r="B88" i="65"/>
  <c r="D88" i="65"/>
  <c r="E88" i="65"/>
  <c r="B89" i="65"/>
  <c r="D89" i="65"/>
  <c r="E89" i="65"/>
  <c r="B90" i="65"/>
  <c r="D90" i="65"/>
  <c r="E90" i="65"/>
  <c r="B91" i="65"/>
  <c r="D91" i="65"/>
  <c r="E91" i="65"/>
  <c r="B92" i="65"/>
  <c r="D92" i="65"/>
  <c r="E92" i="65"/>
  <c r="B93" i="65"/>
  <c r="D93" i="65"/>
  <c r="E93" i="65"/>
  <c r="B94" i="65"/>
  <c r="D94" i="65"/>
  <c r="E94" i="65"/>
  <c r="B95" i="65"/>
  <c r="D95" i="65"/>
  <c r="E95" i="65"/>
  <c r="B96" i="65"/>
  <c r="D96" i="65"/>
  <c r="E96" i="65"/>
  <c r="B97" i="65"/>
  <c r="D97" i="65"/>
  <c r="E97" i="65"/>
  <c r="B98" i="65"/>
  <c r="D98" i="65"/>
  <c r="E98" i="65"/>
  <c r="B99" i="65"/>
  <c r="D99" i="65"/>
  <c r="E99" i="65"/>
  <c r="B100" i="65"/>
  <c r="D100" i="65"/>
  <c r="E100" i="65"/>
  <c r="B101" i="65"/>
  <c r="D101" i="65"/>
  <c r="E101" i="65"/>
  <c r="B102" i="65"/>
  <c r="D102" i="65"/>
  <c r="E102" i="65"/>
  <c r="B103" i="65"/>
  <c r="D103" i="65"/>
  <c r="E103" i="65"/>
  <c r="B104" i="65"/>
  <c r="D104" i="65"/>
  <c r="E104" i="65"/>
  <c r="B105" i="65"/>
  <c r="D105" i="65"/>
  <c r="E105" i="65"/>
  <c r="B106" i="65"/>
  <c r="D106" i="65"/>
  <c r="E106" i="65"/>
  <c r="B107" i="65"/>
  <c r="D107" i="65"/>
  <c r="E107" i="65"/>
  <c r="B108" i="65"/>
  <c r="D108" i="65"/>
  <c r="E108" i="65"/>
  <c r="B109" i="65"/>
  <c r="D109" i="65"/>
  <c r="E109" i="65"/>
  <c r="B110" i="65"/>
  <c r="D110" i="65"/>
  <c r="E110" i="65"/>
  <c r="B111" i="65"/>
  <c r="D111" i="65"/>
  <c r="E111" i="65"/>
  <c r="B112" i="65"/>
  <c r="D112" i="65"/>
  <c r="E112" i="65"/>
  <c r="B113" i="65"/>
  <c r="D113" i="65"/>
  <c r="E113" i="65"/>
  <c r="B114" i="65"/>
  <c r="D114" i="65"/>
  <c r="E114" i="65"/>
  <c r="B115" i="65"/>
  <c r="D115" i="65"/>
  <c r="E115" i="65"/>
  <c r="B116" i="65"/>
  <c r="D116" i="65"/>
  <c r="E116" i="65"/>
  <c r="B117" i="65"/>
  <c r="D117" i="65"/>
  <c r="E117" i="65"/>
  <c r="B118" i="65"/>
  <c r="D118" i="65"/>
  <c r="E118" i="65"/>
  <c r="B119" i="65"/>
  <c r="D119" i="65"/>
  <c r="E119" i="65"/>
  <c r="B120" i="65"/>
  <c r="D120" i="65"/>
  <c r="E120" i="65"/>
  <c r="B121" i="65"/>
  <c r="D121" i="65"/>
  <c r="E121" i="65"/>
  <c r="B122" i="65"/>
  <c r="D122" i="65"/>
  <c r="E122" i="65"/>
  <c r="B123" i="65"/>
  <c r="D123" i="65"/>
  <c r="E123" i="65"/>
  <c r="B124" i="65"/>
  <c r="D124" i="65"/>
  <c r="E124" i="65"/>
  <c r="B125" i="65"/>
  <c r="D125" i="65"/>
  <c r="E125" i="65"/>
  <c r="B126" i="65"/>
  <c r="D126" i="65"/>
  <c r="E126" i="65"/>
  <c r="B127" i="65"/>
  <c r="D127" i="65"/>
  <c r="E127" i="65"/>
  <c r="B128" i="65"/>
  <c r="D128" i="65"/>
  <c r="E128" i="65"/>
  <c r="B129" i="65"/>
  <c r="D129" i="65"/>
  <c r="E129" i="65"/>
  <c r="B130" i="65"/>
  <c r="D130" i="65"/>
  <c r="E130" i="65"/>
  <c r="B131" i="65"/>
  <c r="D131" i="65"/>
  <c r="E131" i="65"/>
  <c r="B132" i="65"/>
  <c r="D132" i="65"/>
  <c r="E132" i="65"/>
  <c r="B133" i="65"/>
  <c r="D133" i="65"/>
  <c r="E133" i="65"/>
  <c r="B134" i="65"/>
  <c r="D134" i="65"/>
  <c r="E134" i="65"/>
  <c r="B135" i="65"/>
  <c r="D135" i="65"/>
  <c r="E135" i="65"/>
  <c r="B136" i="65"/>
  <c r="D136" i="65"/>
  <c r="E136" i="65"/>
  <c r="B137" i="65"/>
  <c r="D137" i="65"/>
  <c r="E137" i="65"/>
  <c r="B138" i="65"/>
  <c r="D138" i="65"/>
  <c r="E138" i="65"/>
  <c r="B139" i="65"/>
  <c r="D139" i="65"/>
  <c r="E139" i="65"/>
  <c r="B140" i="65"/>
  <c r="D140" i="65"/>
  <c r="E140" i="65"/>
  <c r="B141" i="65"/>
  <c r="D141" i="65"/>
  <c r="E141" i="65"/>
  <c r="B142" i="65"/>
  <c r="D142" i="65"/>
  <c r="E142" i="65"/>
  <c r="B143" i="65"/>
  <c r="E143" i="65"/>
  <c r="B144" i="65"/>
  <c r="E144" i="65"/>
  <c r="B145" i="65"/>
  <c r="E145" i="65"/>
  <c r="B146" i="65"/>
  <c r="E146" i="65"/>
  <c r="B147" i="65"/>
  <c r="E147" i="65"/>
  <c r="B148" i="65"/>
  <c r="E148" i="65"/>
  <c r="B149" i="65"/>
  <c r="E149" i="65"/>
  <c r="B150" i="65"/>
  <c r="E150" i="65"/>
  <c r="B151" i="65"/>
  <c r="E151" i="65"/>
  <c r="B152" i="65"/>
  <c r="E152" i="65"/>
  <c r="B153" i="65"/>
  <c r="E153" i="65"/>
  <c r="B154" i="65"/>
  <c r="E154" i="65"/>
  <c r="B155" i="65"/>
  <c r="E155" i="65"/>
  <c r="B156" i="65"/>
  <c r="E156" i="65"/>
  <c r="B157" i="65"/>
  <c r="E157" i="65"/>
  <c r="B158" i="65"/>
  <c r="E158" i="65"/>
  <c r="B159" i="65"/>
  <c r="E159" i="65"/>
  <c r="B160" i="65"/>
  <c r="E160" i="65"/>
  <c r="B161" i="65"/>
  <c r="E161" i="65"/>
  <c r="B162" i="65"/>
  <c r="E162" i="65"/>
  <c r="B163" i="65"/>
  <c r="E163" i="65"/>
  <c r="B164" i="65"/>
  <c r="E164" i="65"/>
  <c r="B165" i="65"/>
  <c r="E165" i="65"/>
  <c r="B166" i="65"/>
  <c r="E166" i="65"/>
  <c r="B167" i="65"/>
  <c r="E167" i="65"/>
  <c r="B168" i="65"/>
  <c r="E168" i="65"/>
  <c r="B169" i="65"/>
  <c r="E169" i="65"/>
  <c r="B170" i="65"/>
  <c r="E170" i="65"/>
  <c r="B171" i="65"/>
  <c r="E171" i="65"/>
  <c r="B172" i="65"/>
  <c r="E172" i="65"/>
  <c r="B173" i="65"/>
  <c r="E173" i="65"/>
  <c r="B174" i="65"/>
  <c r="E174" i="65"/>
  <c r="B175" i="65"/>
  <c r="E175" i="65"/>
  <c r="B176" i="65"/>
  <c r="E176" i="65"/>
  <c r="B177" i="65"/>
  <c r="E177" i="65"/>
  <c r="B178" i="65"/>
  <c r="E178" i="65"/>
  <c r="B179" i="65"/>
  <c r="E179" i="65"/>
  <c r="B180" i="65"/>
  <c r="E180" i="65"/>
  <c r="B181" i="65"/>
  <c r="E181" i="65"/>
  <c r="B182" i="65"/>
  <c r="E182" i="65"/>
  <c r="B183" i="65"/>
  <c r="E183" i="65"/>
  <c r="B184" i="65"/>
  <c r="E184" i="65"/>
  <c r="B185" i="65"/>
  <c r="E185" i="65"/>
  <c r="B186" i="65"/>
  <c r="E186" i="65"/>
  <c r="B187" i="65"/>
  <c r="E187" i="65"/>
  <c r="B188" i="65"/>
  <c r="E188" i="65"/>
  <c r="B189" i="65"/>
  <c r="E189" i="65"/>
  <c r="B190" i="65"/>
  <c r="E190" i="65"/>
  <c r="B191" i="65"/>
  <c r="E191" i="65"/>
  <c r="B192" i="65"/>
  <c r="E192" i="65"/>
  <c r="B193" i="65"/>
  <c r="E193" i="65"/>
  <c r="B194" i="65"/>
  <c r="E194" i="65"/>
  <c r="B195" i="65"/>
  <c r="E195" i="65"/>
  <c r="B196" i="65"/>
  <c r="E196" i="65"/>
  <c r="B197" i="65"/>
  <c r="E197" i="65"/>
  <c r="B198" i="65"/>
  <c r="E198" i="65"/>
  <c r="B199" i="65"/>
  <c r="E199" i="65"/>
  <c r="E86" i="65"/>
  <c r="B86" i="65"/>
  <c r="D86" i="65"/>
  <c r="D3" i="65"/>
  <c r="D4" i="65"/>
  <c r="D5" i="65"/>
  <c r="D6" i="65"/>
  <c r="D7" i="65"/>
  <c r="D8" i="65"/>
  <c r="D9" i="65"/>
  <c r="D10" i="65"/>
  <c r="D11" i="65"/>
  <c r="D12" i="65"/>
  <c r="D13" i="65"/>
  <c r="D14" i="65"/>
  <c r="D15" i="65"/>
  <c r="D16" i="65"/>
  <c r="D17" i="65"/>
  <c r="D18" i="65"/>
  <c r="D19" i="65"/>
  <c r="D20" i="65"/>
  <c r="D21" i="65"/>
  <c r="D22" i="65"/>
  <c r="D23" i="65"/>
  <c r="D24" i="65"/>
  <c r="D25" i="65"/>
  <c r="D26" i="65"/>
  <c r="D27" i="65"/>
  <c r="D28" i="65"/>
  <c r="D29" i="65"/>
  <c r="D30" i="65"/>
  <c r="D31" i="65"/>
  <c r="D32" i="65"/>
  <c r="D33" i="65"/>
  <c r="D34" i="65"/>
  <c r="D35" i="65"/>
  <c r="D36" i="65"/>
  <c r="D37" i="65"/>
  <c r="D38" i="65"/>
  <c r="D39" i="65"/>
  <c r="D40" i="65"/>
  <c r="D41" i="65"/>
  <c r="D42" i="65"/>
  <c r="D43" i="65"/>
  <c r="D44" i="65"/>
  <c r="D45" i="65"/>
  <c r="D46" i="65"/>
  <c r="D47" i="65"/>
  <c r="D48" i="65"/>
  <c r="D49" i="65"/>
  <c r="D50" i="65"/>
  <c r="D51" i="65"/>
  <c r="D52" i="65"/>
  <c r="D53" i="65"/>
  <c r="D54" i="65"/>
  <c r="D55" i="65"/>
  <c r="D56" i="65"/>
  <c r="D57" i="65"/>
  <c r="D58" i="65"/>
  <c r="D59" i="65"/>
  <c r="D60" i="65"/>
  <c r="D61" i="65"/>
  <c r="D62" i="65"/>
  <c r="D63" i="65"/>
  <c r="D64" i="65"/>
  <c r="D65" i="65"/>
  <c r="D66" i="65"/>
  <c r="D67" i="65"/>
  <c r="D68" i="65"/>
  <c r="D69" i="65"/>
  <c r="D70" i="65"/>
  <c r="D71" i="65"/>
  <c r="D72" i="65"/>
  <c r="D73" i="65"/>
  <c r="D74" i="65"/>
  <c r="D75" i="65"/>
  <c r="D76" i="65"/>
  <c r="D77" i="65"/>
  <c r="D78" i="65"/>
  <c r="D79" i="65"/>
  <c r="D80" i="65"/>
  <c r="D81" i="65"/>
  <c r="D82" i="65"/>
  <c r="D2" i="65"/>
  <c r="N117" i="54" l="1"/>
  <c r="N118" i="54"/>
  <c r="N119" i="54"/>
  <c r="N120" i="54"/>
  <c r="N121" i="54"/>
  <c r="N122" i="54"/>
  <c r="N123" i="54"/>
  <c r="N124" i="54"/>
  <c r="N125" i="54"/>
  <c r="J117" i="54"/>
  <c r="C117" i="57" s="1"/>
  <c r="J118" i="54"/>
  <c r="C118" i="57" s="1"/>
  <c r="J119" i="54"/>
  <c r="C119" i="57" s="1"/>
  <c r="J120" i="54"/>
  <c r="C120" i="57" s="1"/>
  <c r="J121" i="54"/>
  <c r="C121" i="57" s="1"/>
  <c r="J122" i="54"/>
  <c r="C122" i="57" s="1"/>
  <c r="J123" i="54"/>
  <c r="C123" i="57" s="1"/>
  <c r="J124" i="54"/>
  <c r="C124" i="57" s="1"/>
  <c r="J125" i="54"/>
  <c r="C125" i="57" s="1"/>
  <c r="E117" i="54"/>
  <c r="P117" i="54" s="1"/>
  <c r="I117" i="54" s="1"/>
  <c r="O117" i="57" s="1"/>
  <c r="E118" i="54"/>
  <c r="P118" i="54" s="1"/>
  <c r="I118" i="54" s="1"/>
  <c r="O118" i="57" s="1"/>
  <c r="E119" i="54"/>
  <c r="P119" i="54" s="1"/>
  <c r="I119" i="54" s="1"/>
  <c r="O119" i="57" s="1"/>
  <c r="E120" i="54"/>
  <c r="E121" i="54"/>
  <c r="E122" i="54"/>
  <c r="E123" i="54"/>
  <c r="E124" i="54"/>
  <c r="P124" i="54" s="1"/>
  <c r="I124" i="54" s="1"/>
  <c r="O124" i="57" s="1"/>
  <c r="E125" i="54"/>
  <c r="P125" i="54" s="1"/>
  <c r="I125" i="54" s="1"/>
  <c r="O125" i="57" s="1"/>
  <c r="AC110" i="54"/>
  <c r="AD110" i="54" s="1"/>
  <c r="AC111" i="54"/>
  <c r="AD111" i="54" s="1"/>
  <c r="AC112" i="54"/>
  <c r="AD112" i="54" s="1"/>
  <c r="AC113" i="54"/>
  <c r="AD113" i="54" s="1"/>
  <c r="AC114" i="54"/>
  <c r="AD114" i="54" s="1"/>
  <c r="AC115" i="54"/>
  <c r="AD115" i="54" s="1"/>
  <c r="AC116" i="54"/>
  <c r="AD116" i="54" s="1"/>
  <c r="AH110" i="54"/>
  <c r="AI110" i="54"/>
  <c r="AJ110" i="54"/>
  <c r="AK110" i="54"/>
  <c r="AH111" i="54"/>
  <c r="AI111" i="54"/>
  <c r="AJ111" i="54"/>
  <c r="AK111" i="54"/>
  <c r="AH112" i="54"/>
  <c r="AI112" i="54"/>
  <c r="AJ112" i="54"/>
  <c r="AK112" i="54"/>
  <c r="AH113" i="54"/>
  <c r="AI113" i="54"/>
  <c r="AJ113" i="54"/>
  <c r="AK113" i="54"/>
  <c r="AH114" i="54"/>
  <c r="AI114" i="54"/>
  <c r="AJ114" i="54"/>
  <c r="AK114" i="54"/>
  <c r="AH115" i="54"/>
  <c r="AI115" i="54"/>
  <c r="AJ115" i="54"/>
  <c r="AK115" i="54"/>
  <c r="AH116" i="54"/>
  <c r="AI116" i="54"/>
  <c r="AJ116" i="54"/>
  <c r="AK116" i="54"/>
  <c r="AF111" i="54"/>
  <c r="AF112" i="54"/>
  <c r="AF113" i="54"/>
  <c r="AF114" i="54"/>
  <c r="AF115" i="54"/>
  <c r="AF116" i="54"/>
  <c r="N110" i="54"/>
  <c r="N111" i="54"/>
  <c r="N112" i="54"/>
  <c r="N113" i="54"/>
  <c r="N114" i="54"/>
  <c r="N115" i="54"/>
  <c r="N116" i="54"/>
  <c r="J110" i="54"/>
  <c r="C110" i="57" s="1"/>
  <c r="J111" i="54"/>
  <c r="C111" i="57" s="1"/>
  <c r="J112" i="54"/>
  <c r="C112" i="57" s="1"/>
  <c r="J113" i="54"/>
  <c r="C113" i="57" s="1"/>
  <c r="J114" i="54"/>
  <c r="C114" i="57" s="1"/>
  <c r="J115" i="54"/>
  <c r="C115" i="57" s="1"/>
  <c r="J116" i="54"/>
  <c r="C116" i="57" s="1"/>
  <c r="E110" i="54"/>
  <c r="P110" i="54" s="1"/>
  <c r="I110" i="54" s="1"/>
  <c r="O110" i="57" s="1"/>
  <c r="E111" i="54"/>
  <c r="P111" i="54" s="1"/>
  <c r="I111" i="54" s="1"/>
  <c r="O111" i="57" s="1"/>
  <c r="E112" i="54"/>
  <c r="P112" i="54" s="1"/>
  <c r="I112" i="54" s="1"/>
  <c r="O112" i="57" s="1"/>
  <c r="E113" i="54"/>
  <c r="P113" i="54" s="1"/>
  <c r="I113" i="54" s="1"/>
  <c r="O113" i="57" s="1"/>
  <c r="E114" i="54"/>
  <c r="P114" i="54" s="1"/>
  <c r="I114" i="54" s="1"/>
  <c r="O114" i="57" s="1"/>
  <c r="E115" i="54"/>
  <c r="P115" i="54" s="1"/>
  <c r="I115" i="54" s="1"/>
  <c r="O115" i="57" s="1"/>
  <c r="E116" i="54"/>
  <c r="P116" i="54" s="1"/>
  <c r="I116" i="54" s="1"/>
  <c r="O116" i="57" s="1"/>
  <c r="D110" i="54"/>
  <c r="C1655" i="65" l="1"/>
  <c r="C1647" i="65"/>
  <c r="C1653" i="65"/>
  <c r="P121" i="54"/>
  <c r="I121" i="54" s="1"/>
  <c r="O121" i="57" s="1"/>
  <c r="C1640" i="65"/>
  <c r="C1649" i="65"/>
  <c r="C1652" i="65"/>
  <c r="P120" i="54"/>
  <c r="I120" i="54" s="1"/>
  <c r="O120" i="57" s="1"/>
  <c r="C1651" i="65"/>
  <c r="P122" i="54"/>
  <c r="I122" i="54" s="1"/>
  <c r="O122" i="57" s="1"/>
  <c r="C1650" i="65"/>
  <c r="C1654" i="65"/>
  <c r="P123" i="54"/>
  <c r="I123" i="54" s="1"/>
  <c r="O123" i="57" s="1"/>
  <c r="P115" i="67"/>
  <c r="D114" i="67"/>
  <c r="D110" i="67"/>
  <c r="O125" i="67"/>
  <c r="D123" i="67"/>
  <c r="P110" i="67"/>
  <c r="O117" i="67"/>
  <c r="O123" i="67"/>
  <c r="D122" i="67"/>
  <c r="O110" i="67"/>
  <c r="P113" i="67"/>
  <c r="D116" i="67"/>
  <c r="D112" i="67"/>
  <c r="O119" i="67"/>
  <c r="O122" i="67"/>
  <c r="P124" i="67"/>
  <c r="D125" i="67"/>
  <c r="D121" i="67"/>
  <c r="D117" i="67"/>
  <c r="P111" i="67"/>
  <c r="O121" i="67"/>
  <c r="P118" i="67"/>
  <c r="D119" i="67"/>
  <c r="P114" i="67"/>
  <c r="D113" i="67"/>
  <c r="P125" i="67"/>
  <c r="P117" i="67"/>
  <c r="D118" i="67"/>
  <c r="P116" i="67"/>
  <c r="P112" i="67"/>
  <c r="D115" i="67"/>
  <c r="D111" i="67"/>
  <c r="O120" i="67"/>
  <c r="O124" i="67"/>
  <c r="P119" i="67"/>
  <c r="D124" i="67"/>
  <c r="D120" i="67"/>
  <c r="AF120" i="54"/>
  <c r="AF124" i="54"/>
  <c r="AF122" i="54"/>
  <c r="AF110" i="54"/>
  <c r="AF121" i="54"/>
  <c r="AF125" i="54"/>
  <c r="AF119" i="54"/>
  <c r="AF117" i="54"/>
  <c r="AF123" i="54"/>
  <c r="C9" i="62"/>
  <c r="C5" i="62"/>
  <c r="P123" i="67" l="1"/>
  <c r="P120" i="67"/>
  <c r="P121" i="67"/>
  <c r="P122" i="67"/>
  <c r="AC22" i="18"/>
  <c r="AD22" i="18" s="1"/>
  <c r="AC20" i="18" l="1"/>
  <c r="AD20" i="18" s="1"/>
  <c r="AC133" i="18"/>
  <c r="AD133" i="18" s="1"/>
  <c r="AC129" i="18"/>
  <c r="AD129" i="18" s="1"/>
  <c r="AC125" i="18"/>
  <c r="AD125" i="18" s="1"/>
  <c r="AC121" i="18"/>
  <c r="AD121" i="18" s="1"/>
  <c r="AC117" i="18"/>
  <c r="AD117" i="18" s="1"/>
  <c r="AC113" i="18"/>
  <c r="AD113" i="18" s="1"/>
  <c r="AC109" i="18"/>
  <c r="AD109" i="18" s="1"/>
  <c r="AC105" i="18"/>
  <c r="AD105" i="18" s="1"/>
  <c r="AC101" i="18"/>
  <c r="AD101" i="18" s="1"/>
  <c r="AC97" i="18"/>
  <c r="AD97" i="18" s="1"/>
  <c r="AC93" i="18"/>
  <c r="AD93" i="18" s="1"/>
  <c r="AC89" i="18"/>
  <c r="AD89" i="18" s="1"/>
  <c r="AC85" i="18"/>
  <c r="AD85" i="18" s="1"/>
  <c r="AC81" i="18"/>
  <c r="AD81" i="18" s="1"/>
  <c r="AC77" i="18"/>
  <c r="AD77" i="18" s="1"/>
  <c r="AC73" i="18"/>
  <c r="AD73" i="18" s="1"/>
  <c r="AC69" i="18"/>
  <c r="AD69" i="18" s="1"/>
  <c r="AC65" i="18"/>
  <c r="AD65" i="18" s="1"/>
  <c r="AC61" i="18"/>
  <c r="AD61" i="18" s="1"/>
  <c r="AC57" i="18"/>
  <c r="AD57" i="18" s="1"/>
  <c r="AC53" i="18"/>
  <c r="AD53" i="18" s="1"/>
  <c r="AC49" i="18"/>
  <c r="AD49" i="18" s="1"/>
  <c r="AC45" i="18"/>
  <c r="AD45" i="18" s="1"/>
  <c r="AC41" i="18"/>
  <c r="AD41" i="18" s="1"/>
  <c r="AC37" i="18"/>
  <c r="AD37" i="18" s="1"/>
  <c r="AC33" i="18"/>
  <c r="AD33" i="18" s="1"/>
  <c r="AC29" i="18"/>
  <c r="AD29" i="18" s="1"/>
  <c r="AC25" i="18"/>
  <c r="AD25" i="18" s="1"/>
  <c r="AC21" i="18"/>
  <c r="AD21" i="18" s="1"/>
  <c r="AC132" i="18"/>
  <c r="AD132" i="18" s="1"/>
  <c r="AC128" i="18"/>
  <c r="AD128" i="18" s="1"/>
  <c r="AC124" i="18"/>
  <c r="AD124" i="18" s="1"/>
  <c r="AC120" i="18"/>
  <c r="AD120" i="18" s="1"/>
  <c r="AC116" i="18"/>
  <c r="AD116" i="18" s="1"/>
  <c r="AC112" i="18"/>
  <c r="AD112" i="18" s="1"/>
  <c r="AC108" i="18"/>
  <c r="AD108" i="18" s="1"/>
  <c r="AC104" i="18"/>
  <c r="AD104" i="18" s="1"/>
  <c r="AC100" i="18"/>
  <c r="AD100" i="18" s="1"/>
  <c r="AC96" i="18"/>
  <c r="AD96" i="18" s="1"/>
  <c r="AC92" i="18"/>
  <c r="AD92" i="18" s="1"/>
  <c r="AC88" i="18"/>
  <c r="AD88" i="18" s="1"/>
  <c r="AC84" i="18"/>
  <c r="AD84" i="18" s="1"/>
  <c r="AC80" i="18"/>
  <c r="AD80" i="18" s="1"/>
  <c r="AC76" i="18"/>
  <c r="AD76" i="18" s="1"/>
  <c r="AC72" i="18"/>
  <c r="AD72" i="18" s="1"/>
  <c r="AC68" i="18"/>
  <c r="AD68" i="18" s="1"/>
  <c r="AC64" i="18"/>
  <c r="AD64" i="18" s="1"/>
  <c r="AC60" i="18"/>
  <c r="AD60" i="18" s="1"/>
  <c r="AC56" i="18"/>
  <c r="AD56" i="18" s="1"/>
  <c r="AC52" i="18"/>
  <c r="AD52" i="18" s="1"/>
  <c r="AC48" i="18"/>
  <c r="AD48" i="18" s="1"/>
  <c r="AC44" i="18"/>
  <c r="AD44" i="18" s="1"/>
  <c r="AC40" i="18"/>
  <c r="AD40" i="18" s="1"/>
  <c r="AC36" i="18"/>
  <c r="AD36" i="18" s="1"/>
  <c r="AC32" i="18"/>
  <c r="AD32" i="18" s="1"/>
  <c r="AC28" i="18"/>
  <c r="AD28" i="18" s="1"/>
  <c r="AC24" i="18"/>
  <c r="AD24" i="18" s="1"/>
  <c r="AC131" i="18"/>
  <c r="AD131" i="18" s="1"/>
  <c r="AC127" i="18"/>
  <c r="AD127" i="18" s="1"/>
  <c r="AC123" i="18"/>
  <c r="AD123" i="18" s="1"/>
  <c r="AC119" i="18"/>
  <c r="AD119" i="18" s="1"/>
  <c r="AC115" i="18"/>
  <c r="AD115" i="18" s="1"/>
  <c r="AC111" i="18"/>
  <c r="AD111" i="18" s="1"/>
  <c r="AC107" i="18"/>
  <c r="AD107" i="18" s="1"/>
  <c r="AC103" i="18"/>
  <c r="AD103" i="18" s="1"/>
  <c r="AC99" i="18"/>
  <c r="AD99" i="18" s="1"/>
  <c r="AC95" i="18"/>
  <c r="AD95" i="18" s="1"/>
  <c r="AC91" i="18"/>
  <c r="AD91" i="18" s="1"/>
  <c r="AC87" i="18"/>
  <c r="AD87" i="18" s="1"/>
  <c r="AC83" i="18"/>
  <c r="AD83" i="18" s="1"/>
  <c r="AC79" i="18"/>
  <c r="AD79" i="18" s="1"/>
  <c r="AC75" i="18"/>
  <c r="AD75" i="18" s="1"/>
  <c r="AC71" i="18"/>
  <c r="AD71" i="18" s="1"/>
  <c r="AC67" i="18"/>
  <c r="AD67" i="18" s="1"/>
  <c r="AC63" i="18"/>
  <c r="AD63" i="18" s="1"/>
  <c r="AC59" i="18"/>
  <c r="AD59" i="18" s="1"/>
  <c r="AC55" i="18"/>
  <c r="AD55" i="18" s="1"/>
  <c r="AC51" i="18"/>
  <c r="AD51" i="18" s="1"/>
  <c r="AC47" i="18"/>
  <c r="AD47" i="18" s="1"/>
  <c r="AC43" i="18"/>
  <c r="AD43" i="18" s="1"/>
  <c r="AC39" i="18"/>
  <c r="AD39" i="18" s="1"/>
  <c r="AC35" i="18"/>
  <c r="AD35" i="18" s="1"/>
  <c r="AC31" i="18"/>
  <c r="AD31" i="18" s="1"/>
  <c r="AC27" i="18"/>
  <c r="AD27" i="18" s="1"/>
  <c r="AC23" i="18"/>
  <c r="AD23" i="18" s="1"/>
  <c r="AC130" i="18"/>
  <c r="AD130" i="18" s="1"/>
  <c r="AC126" i="18"/>
  <c r="AD126" i="18" s="1"/>
  <c r="AC122" i="18"/>
  <c r="AD122" i="18" s="1"/>
  <c r="AC118" i="18"/>
  <c r="AD118" i="18" s="1"/>
  <c r="AC114" i="18"/>
  <c r="AD114" i="18" s="1"/>
  <c r="AC110" i="18"/>
  <c r="AD110" i="18" s="1"/>
  <c r="AC106" i="18"/>
  <c r="AD106" i="18" s="1"/>
  <c r="AC102" i="18"/>
  <c r="AD102" i="18" s="1"/>
  <c r="AC98" i="18"/>
  <c r="AD98" i="18" s="1"/>
  <c r="AC94" i="18"/>
  <c r="AD94" i="18" s="1"/>
  <c r="AC90" i="18"/>
  <c r="AD90" i="18" s="1"/>
  <c r="AC86" i="18"/>
  <c r="AD86" i="18" s="1"/>
  <c r="AC82" i="18"/>
  <c r="AD82" i="18" s="1"/>
  <c r="AC78" i="18"/>
  <c r="AD78" i="18" s="1"/>
  <c r="AC74" i="18"/>
  <c r="AD74" i="18" s="1"/>
  <c r="AC70" i="18"/>
  <c r="AD70" i="18" s="1"/>
  <c r="AC66" i="18"/>
  <c r="AD66" i="18" s="1"/>
  <c r="AC62" i="18"/>
  <c r="AD62" i="18" s="1"/>
  <c r="AC58" i="18"/>
  <c r="AD58" i="18" s="1"/>
  <c r="AC54" i="18"/>
  <c r="AD54" i="18" s="1"/>
  <c r="AC50" i="18"/>
  <c r="AD50" i="18" s="1"/>
  <c r="AC46" i="18"/>
  <c r="AD46" i="18" s="1"/>
  <c r="AC42" i="18"/>
  <c r="AD42" i="18" s="1"/>
  <c r="AC38" i="18"/>
  <c r="AD38" i="18" s="1"/>
  <c r="AC34" i="18"/>
  <c r="AD34" i="18" s="1"/>
  <c r="AC30" i="18"/>
  <c r="AD30" i="18" s="1"/>
  <c r="AC26" i="18"/>
  <c r="AD26" i="18" s="1"/>
  <c r="I29" i="9"/>
  <c r="C14" i="62"/>
  <c r="I28" i="9"/>
  <c r="P29" i="11" l="1"/>
  <c r="O29" i="10"/>
  <c r="P28" i="11"/>
  <c r="O28" i="10"/>
  <c r="AC28" i="9"/>
  <c r="AD28" i="9" s="1"/>
  <c r="AC29" i="9"/>
  <c r="AD29" i="9" s="1"/>
  <c r="C10" i="62"/>
  <c r="AC22" i="24"/>
  <c r="AC23" i="24"/>
  <c r="AG24" i="24"/>
  <c r="AC26" i="24"/>
  <c r="AC27" i="24"/>
  <c r="AG28" i="24"/>
  <c r="AC30" i="24"/>
  <c r="AC31" i="24"/>
  <c r="AG32" i="24"/>
  <c r="AC34" i="24"/>
  <c r="AC35" i="24"/>
  <c r="AG36" i="24"/>
  <c r="AC38" i="24"/>
  <c r="AC39" i="24"/>
  <c r="AG40" i="24"/>
  <c r="AC42" i="24"/>
  <c r="AC43" i="24"/>
  <c r="AG44" i="24"/>
  <c r="AC46" i="24"/>
  <c r="AC47" i="24"/>
  <c r="AG48" i="24"/>
  <c r="AC50" i="24"/>
  <c r="AC51" i="24"/>
  <c r="AG52" i="24"/>
  <c r="AC54" i="24"/>
  <c r="AC55" i="24"/>
  <c r="AG56" i="24"/>
  <c r="AC58" i="24"/>
  <c r="AC59" i="24"/>
  <c r="AG60" i="24"/>
  <c r="AC62" i="24"/>
  <c r="AC63" i="24"/>
  <c r="AG64" i="24"/>
  <c r="AC66" i="24"/>
  <c r="AC67" i="24"/>
  <c r="AG68" i="24"/>
  <c r="AC70" i="24"/>
  <c r="AG152" i="24"/>
  <c r="AG156" i="24"/>
  <c r="AG160" i="24"/>
  <c r="AG164" i="24"/>
  <c r="AG168" i="24"/>
  <c r="AG172" i="24"/>
  <c r="AG176" i="24"/>
  <c r="AG180" i="24"/>
  <c r="AG184" i="24"/>
  <c r="AG188" i="24"/>
  <c r="AG192" i="24"/>
  <c r="AG196" i="24"/>
  <c r="AG200" i="24"/>
  <c r="AG204" i="24"/>
  <c r="AG208" i="24"/>
  <c r="AG212" i="24"/>
  <c r="AG216" i="24"/>
  <c r="AG220" i="24"/>
  <c r="AG21" i="24"/>
  <c r="AG22" i="24"/>
  <c r="AG23" i="24"/>
  <c r="AG25" i="24"/>
  <c r="AG26" i="24"/>
  <c r="AG27" i="24"/>
  <c r="AG29" i="24"/>
  <c r="AG30" i="24"/>
  <c r="AG31" i="24"/>
  <c r="AG33" i="24"/>
  <c r="AG34" i="24"/>
  <c r="AG35" i="24"/>
  <c r="AG37" i="24"/>
  <c r="AG38" i="24"/>
  <c r="AG39" i="24"/>
  <c r="AG41" i="24"/>
  <c r="AG42" i="24"/>
  <c r="AG43" i="24"/>
  <c r="AG45" i="24"/>
  <c r="AG46" i="24"/>
  <c r="AG47" i="24"/>
  <c r="AG49" i="24"/>
  <c r="AG50" i="24"/>
  <c r="AG51" i="24"/>
  <c r="AG53" i="24"/>
  <c r="AG54" i="24"/>
  <c r="AG55" i="24"/>
  <c r="AG57" i="24"/>
  <c r="AG58" i="24"/>
  <c r="AG59" i="24"/>
  <c r="AG61" i="24"/>
  <c r="AG62" i="24"/>
  <c r="AG63" i="24"/>
  <c r="AG65" i="24"/>
  <c r="AG66" i="24"/>
  <c r="AG67" i="24"/>
  <c r="AG69" i="24"/>
  <c r="AG70" i="24"/>
  <c r="AG97" i="24"/>
  <c r="AG149" i="24"/>
  <c r="AG150" i="24"/>
  <c r="AG151" i="24"/>
  <c r="AG153" i="24"/>
  <c r="AG154" i="24"/>
  <c r="AG155" i="24"/>
  <c r="AG157" i="24"/>
  <c r="AG158" i="24"/>
  <c r="AG159" i="24"/>
  <c r="AG161" i="24"/>
  <c r="AG162" i="24"/>
  <c r="AG163" i="24"/>
  <c r="AG165" i="24"/>
  <c r="AG166" i="24"/>
  <c r="AG167" i="24"/>
  <c r="AG169" i="24"/>
  <c r="AG170" i="24"/>
  <c r="AG171" i="24"/>
  <c r="AG173" i="24"/>
  <c r="AG174" i="24"/>
  <c r="AG175" i="24"/>
  <c r="AG177" i="24"/>
  <c r="AG178" i="24"/>
  <c r="AG179" i="24"/>
  <c r="AG181" i="24"/>
  <c r="AG182" i="24"/>
  <c r="AG183" i="24"/>
  <c r="AG185" i="24"/>
  <c r="AG186" i="24"/>
  <c r="AG187" i="24"/>
  <c r="AG189" i="24"/>
  <c r="AG190" i="24"/>
  <c r="AG191" i="24"/>
  <c r="AG193" i="24"/>
  <c r="AG194" i="24"/>
  <c r="AG195" i="24"/>
  <c r="AG197" i="24"/>
  <c r="AG198" i="24"/>
  <c r="AG199" i="24"/>
  <c r="AG201" i="24"/>
  <c r="AG202" i="24"/>
  <c r="AG203" i="24"/>
  <c r="AG205" i="24"/>
  <c r="AG206" i="24"/>
  <c r="AG207" i="24"/>
  <c r="AG209" i="24"/>
  <c r="AG210" i="24"/>
  <c r="AG211" i="24"/>
  <c r="AG213" i="24"/>
  <c r="AG214" i="24"/>
  <c r="AG215" i="24"/>
  <c r="AG217" i="24"/>
  <c r="AG218" i="24"/>
  <c r="AG219" i="24"/>
  <c r="AC21" i="24"/>
  <c r="AC25" i="24"/>
  <c r="AC29" i="24"/>
  <c r="AC33" i="24"/>
  <c r="AC37" i="24"/>
  <c r="AC41" i="24"/>
  <c r="AC45" i="24"/>
  <c r="AC49" i="24"/>
  <c r="AC53" i="24"/>
  <c r="AC57" i="24"/>
  <c r="AC61" i="24"/>
  <c r="AC65" i="24"/>
  <c r="AC69" i="24"/>
  <c r="AG85" i="24" l="1"/>
  <c r="AG134" i="24"/>
  <c r="AG122" i="24"/>
  <c r="AG145" i="24"/>
  <c r="AG133" i="24"/>
  <c r="AG118" i="24"/>
  <c r="AG106" i="24"/>
  <c r="AG91" i="24"/>
  <c r="AG81" i="24"/>
  <c r="AG139" i="24"/>
  <c r="AG129" i="24"/>
  <c r="AG117" i="24"/>
  <c r="AG102" i="24"/>
  <c r="AG90" i="24"/>
  <c r="AG75" i="24"/>
  <c r="AG107" i="24"/>
  <c r="AG138" i="24"/>
  <c r="AG123" i="24"/>
  <c r="AG113" i="24"/>
  <c r="AG101" i="24"/>
  <c r="AG86" i="24"/>
  <c r="AG74" i="24"/>
  <c r="AG148" i="24"/>
  <c r="AG116" i="24"/>
  <c r="AG84" i="24"/>
  <c r="AG143" i="24"/>
  <c r="AG111" i="24"/>
  <c r="AG128" i="24"/>
  <c r="AG96" i="24"/>
  <c r="AG147" i="24"/>
  <c r="AG142" i="24"/>
  <c r="AG137" i="24"/>
  <c r="AG131" i="24"/>
  <c r="AG126" i="24"/>
  <c r="AG121" i="24"/>
  <c r="AG115" i="24"/>
  <c r="AG110" i="24"/>
  <c r="AG105" i="24"/>
  <c r="AG99" i="24"/>
  <c r="AG94" i="24"/>
  <c r="AG89" i="24"/>
  <c r="AG83" i="24"/>
  <c r="AG78" i="24"/>
  <c r="AG73" i="24"/>
  <c r="AG140" i="24"/>
  <c r="AG124" i="24"/>
  <c r="AG108" i="24"/>
  <c r="AG92" i="24"/>
  <c r="AG76" i="24"/>
  <c r="AG132" i="24"/>
  <c r="AG100" i="24"/>
  <c r="AG127" i="24"/>
  <c r="AG95" i="24"/>
  <c r="AG79" i="24"/>
  <c r="AG144" i="24"/>
  <c r="AG112" i="24"/>
  <c r="AG80" i="24"/>
  <c r="AG146" i="24"/>
  <c r="AG141" i="24"/>
  <c r="AG135" i="24"/>
  <c r="AG130" i="24"/>
  <c r="AG125" i="24"/>
  <c r="AG119" i="24"/>
  <c r="AG114" i="24"/>
  <c r="AG109" i="24"/>
  <c r="AG103" i="24"/>
  <c r="AG98" i="24"/>
  <c r="AG93" i="24"/>
  <c r="AG87" i="24"/>
  <c r="AG82" i="24"/>
  <c r="AG77" i="24"/>
  <c r="AG71" i="24"/>
  <c r="AG136" i="24"/>
  <c r="AG120" i="24"/>
  <c r="AG104" i="24"/>
  <c r="AG88" i="24"/>
  <c r="AG72" i="24"/>
  <c r="AC68" i="24"/>
  <c r="AC60" i="24"/>
  <c r="AC52" i="24"/>
  <c r="AC48" i="24"/>
  <c r="AC44" i="24"/>
  <c r="AC40" i="24"/>
  <c r="AC36" i="24"/>
  <c r="AC32" i="24"/>
  <c r="AC24" i="24"/>
  <c r="AC64" i="24"/>
  <c r="AC56" i="24"/>
  <c r="AC28" i="24"/>
  <c r="O5" i="62" l="1"/>
  <c r="N13" i="62"/>
  <c r="O14" i="62" l="1"/>
  <c r="D1380" i="65" l="1"/>
  <c r="D1381" i="65"/>
  <c r="O20" i="42"/>
  <c r="J20" i="42"/>
  <c r="N20" i="42" s="1"/>
  <c r="C20" i="27"/>
  <c r="AC21" i="42"/>
  <c r="AD21" i="42" s="1"/>
  <c r="AC22" i="42"/>
  <c r="AD22" i="42" s="1"/>
  <c r="AC24" i="42"/>
  <c r="AD24" i="42" s="1"/>
  <c r="AC25" i="42"/>
  <c r="AD25" i="42" s="1"/>
  <c r="AC27" i="42"/>
  <c r="AD27" i="42" s="1"/>
  <c r="AC28" i="42"/>
  <c r="AD28" i="42" s="1"/>
  <c r="AC29" i="42"/>
  <c r="AD29" i="42" s="1"/>
  <c r="AC30" i="42"/>
  <c r="AD30" i="42" s="1"/>
  <c r="AC31" i="42"/>
  <c r="AD31" i="42" s="1"/>
  <c r="AC32" i="42"/>
  <c r="AD32" i="42" s="1"/>
  <c r="AC33" i="42"/>
  <c r="AD33" i="42" s="1"/>
  <c r="AC34" i="42"/>
  <c r="AD34" i="42" s="1"/>
  <c r="AC35" i="42"/>
  <c r="AD35" i="42" s="1"/>
  <c r="AC36" i="42"/>
  <c r="AD36" i="42" s="1"/>
  <c r="AC37" i="42"/>
  <c r="AD37" i="42" s="1"/>
  <c r="AC38" i="42"/>
  <c r="AD38" i="42" s="1"/>
  <c r="AC39" i="42"/>
  <c r="AD39" i="42" s="1"/>
  <c r="AC40" i="42"/>
  <c r="AD40" i="42" s="1"/>
  <c r="AC41" i="42"/>
  <c r="AD41" i="42" s="1"/>
  <c r="AC42" i="42"/>
  <c r="AD42" i="42" s="1"/>
  <c r="AC43" i="42"/>
  <c r="AD43" i="42" s="1"/>
  <c r="AC44" i="42"/>
  <c r="AD44" i="42" s="1"/>
  <c r="AC45" i="42"/>
  <c r="AD45" i="42" s="1"/>
  <c r="AC46" i="42"/>
  <c r="AD46" i="42" s="1"/>
  <c r="AC47" i="42"/>
  <c r="AD47" i="42" s="1"/>
  <c r="AC48" i="42"/>
  <c r="AD48" i="42" s="1"/>
  <c r="AC49" i="42"/>
  <c r="AD49" i="42" s="1"/>
  <c r="AC50" i="42"/>
  <c r="AD50" i="42" s="1"/>
  <c r="AC51" i="42"/>
  <c r="AD51" i="42" s="1"/>
  <c r="AC52" i="42"/>
  <c r="AD52" i="42" s="1"/>
  <c r="AC53" i="42"/>
  <c r="AD53" i="42" s="1"/>
  <c r="AC54" i="42"/>
  <c r="AD54" i="42" s="1"/>
  <c r="AC55" i="42"/>
  <c r="AD55" i="42" s="1"/>
  <c r="AC56" i="42"/>
  <c r="AD56" i="42" s="1"/>
  <c r="AC57" i="42"/>
  <c r="AD57" i="42" s="1"/>
  <c r="AC58" i="42"/>
  <c r="AD58" i="42" s="1"/>
  <c r="AC59" i="42"/>
  <c r="AD59" i="42" s="1"/>
  <c r="AC60" i="42"/>
  <c r="AD60" i="42" s="1"/>
  <c r="AC61" i="42"/>
  <c r="AD61" i="42" s="1"/>
  <c r="AC62" i="42"/>
  <c r="AD62" i="42" s="1"/>
  <c r="AC63" i="42"/>
  <c r="AD63" i="42" s="1"/>
  <c r="AC64" i="42"/>
  <c r="AD64" i="42" s="1"/>
  <c r="AC65" i="42"/>
  <c r="AD65" i="42" s="1"/>
  <c r="AC66" i="42"/>
  <c r="AD66" i="42" s="1"/>
  <c r="AC67" i="42"/>
  <c r="AD67" i="42" s="1"/>
  <c r="AC69" i="42"/>
  <c r="AD69" i="42" s="1"/>
  <c r="AC70" i="42"/>
  <c r="AD70" i="42" s="1"/>
  <c r="AC71" i="42"/>
  <c r="AD71" i="42" s="1"/>
  <c r="AC72" i="42"/>
  <c r="AD72" i="42" s="1"/>
  <c r="AC74" i="42"/>
  <c r="AD74" i="42" s="1"/>
  <c r="AC75" i="42"/>
  <c r="AD75" i="42" s="1"/>
  <c r="AC78" i="42"/>
  <c r="AD78" i="42" s="1"/>
  <c r="AC79" i="42"/>
  <c r="AD79" i="42" s="1"/>
  <c r="AC80" i="42"/>
  <c r="AD80" i="42" s="1"/>
  <c r="AC81" i="42"/>
  <c r="AD81" i="42" s="1"/>
  <c r="AC82" i="42"/>
  <c r="AD82" i="42" s="1"/>
  <c r="AC83" i="42"/>
  <c r="AD83" i="42" s="1"/>
  <c r="AC84" i="42"/>
  <c r="AD84" i="42" s="1"/>
  <c r="AC192" i="42"/>
  <c r="AD192" i="42" s="1"/>
  <c r="AC86" i="42"/>
  <c r="AD86" i="42" s="1"/>
  <c r="AC87" i="42"/>
  <c r="AD87" i="42" s="1"/>
  <c r="AC88" i="42"/>
  <c r="AD88" i="42" s="1"/>
  <c r="AC90" i="42"/>
  <c r="AD90" i="42" s="1"/>
  <c r="AC91" i="42"/>
  <c r="AD91" i="42" s="1"/>
  <c r="AC92" i="42"/>
  <c r="AD92" i="42" s="1"/>
  <c r="AC94" i="42"/>
  <c r="AD94" i="42" s="1"/>
  <c r="AC96" i="42"/>
  <c r="AD96" i="42" s="1"/>
  <c r="AC97" i="42"/>
  <c r="AD97" i="42" s="1"/>
  <c r="AC98" i="42"/>
  <c r="AD98" i="42" s="1"/>
  <c r="AC99" i="42"/>
  <c r="AD99" i="42" s="1"/>
  <c r="AC100" i="42"/>
  <c r="AD100" i="42" s="1"/>
  <c r="AC101" i="42"/>
  <c r="AD101" i="42" s="1"/>
  <c r="AC102" i="42"/>
  <c r="AD102" i="42" s="1"/>
  <c r="AC103" i="42"/>
  <c r="AD103" i="42" s="1"/>
  <c r="AC104" i="42"/>
  <c r="AD104" i="42" s="1"/>
  <c r="AC105" i="42"/>
  <c r="AD105" i="42" s="1"/>
  <c r="AC106" i="42"/>
  <c r="AD106" i="42" s="1"/>
  <c r="AC107" i="42"/>
  <c r="AD107" i="42" s="1"/>
  <c r="AC108" i="42"/>
  <c r="AD108" i="42" s="1"/>
  <c r="AC109" i="42"/>
  <c r="AD109" i="42" s="1"/>
  <c r="AC110" i="42"/>
  <c r="AD110" i="42" s="1"/>
  <c r="AC111" i="42"/>
  <c r="AD111" i="42" s="1"/>
  <c r="AC112" i="42"/>
  <c r="AD112" i="42" s="1"/>
  <c r="AC113" i="42"/>
  <c r="AD113" i="42" s="1"/>
  <c r="AC114" i="42"/>
  <c r="AD114" i="42" s="1"/>
  <c r="AC116" i="42"/>
  <c r="AD116" i="42" s="1"/>
  <c r="AC117" i="42"/>
  <c r="AD117" i="42" s="1"/>
  <c r="AC118" i="42"/>
  <c r="AD118" i="42" s="1"/>
  <c r="AC119" i="42"/>
  <c r="AD119" i="42" s="1"/>
  <c r="AC120" i="42"/>
  <c r="AD120" i="42" s="1"/>
  <c r="AC121" i="42"/>
  <c r="AD121" i="42" s="1"/>
  <c r="AC122" i="42"/>
  <c r="AD122" i="42" s="1"/>
  <c r="AC124" i="42"/>
  <c r="AD124" i="42" s="1"/>
  <c r="AC125" i="42"/>
  <c r="AD125" i="42" s="1"/>
  <c r="AC126" i="42"/>
  <c r="AD126" i="42" s="1"/>
  <c r="AC127" i="42"/>
  <c r="AD127" i="42" s="1"/>
  <c r="AC129" i="42"/>
  <c r="AD129" i="42" s="1"/>
  <c r="AC130" i="42"/>
  <c r="AD130" i="42" s="1"/>
  <c r="AC131" i="42"/>
  <c r="AD131" i="42" s="1"/>
  <c r="AC132" i="42"/>
  <c r="AD132" i="42" s="1"/>
  <c r="AC133" i="42"/>
  <c r="AD133" i="42" s="1"/>
  <c r="AC134" i="42"/>
  <c r="AD134" i="42" s="1"/>
  <c r="AC135" i="42"/>
  <c r="AD135" i="42" s="1"/>
  <c r="AC137" i="42"/>
  <c r="AD137" i="42" s="1"/>
  <c r="AC138" i="42"/>
  <c r="AD138" i="42" s="1"/>
  <c r="AC139" i="42"/>
  <c r="AD139" i="42" s="1"/>
  <c r="AC140" i="42"/>
  <c r="AD140" i="42" s="1"/>
  <c r="AC141" i="42"/>
  <c r="AD141" i="42" s="1"/>
  <c r="AC142" i="42"/>
  <c r="AD142" i="42" s="1"/>
  <c r="AC143" i="42"/>
  <c r="AD143" i="42" s="1"/>
  <c r="AC144" i="42"/>
  <c r="AD144" i="42" s="1"/>
  <c r="AC146" i="42"/>
  <c r="AD146" i="42" s="1"/>
  <c r="AC147" i="42"/>
  <c r="AD147" i="42" s="1"/>
  <c r="AC148" i="42"/>
  <c r="AD148" i="42" s="1"/>
  <c r="AC149" i="42"/>
  <c r="AD149" i="42" s="1"/>
  <c r="AC150" i="42"/>
  <c r="AD150" i="42" s="1"/>
  <c r="AC151" i="42"/>
  <c r="AD151" i="42" s="1"/>
  <c r="AC152" i="42"/>
  <c r="AD152" i="42" s="1"/>
  <c r="AC153" i="42"/>
  <c r="AD153" i="42" s="1"/>
  <c r="AC154" i="42"/>
  <c r="AD154" i="42" s="1"/>
  <c r="AC155" i="42"/>
  <c r="AD155" i="42" s="1"/>
  <c r="AC156" i="42"/>
  <c r="AD156" i="42" s="1"/>
  <c r="AC157" i="42"/>
  <c r="AD157" i="42" s="1"/>
  <c r="AC158" i="42"/>
  <c r="AD158" i="42" s="1"/>
  <c r="AC159" i="42"/>
  <c r="AD159" i="42" s="1"/>
  <c r="AC160" i="42"/>
  <c r="AD160" i="42" s="1"/>
  <c r="AC161" i="42"/>
  <c r="AD161" i="42" s="1"/>
  <c r="AC162" i="42"/>
  <c r="AD162" i="42" s="1"/>
  <c r="AC163" i="42"/>
  <c r="AD163" i="42" s="1"/>
  <c r="AC164" i="42"/>
  <c r="AD164" i="42" s="1"/>
  <c r="AC165" i="42"/>
  <c r="AD165" i="42" s="1"/>
  <c r="AC166" i="42"/>
  <c r="AD166" i="42" s="1"/>
  <c r="AC167" i="42"/>
  <c r="AD167" i="42" s="1"/>
  <c r="AC168" i="42"/>
  <c r="AD168" i="42" s="1"/>
  <c r="AC169" i="42"/>
  <c r="AD169" i="42" s="1"/>
  <c r="AC170" i="42"/>
  <c r="AD170" i="42" s="1"/>
  <c r="AC171" i="42"/>
  <c r="AD171" i="42" s="1"/>
  <c r="AC173" i="42"/>
  <c r="AD173" i="42" s="1"/>
  <c r="AC174" i="42"/>
  <c r="AD174" i="42" s="1"/>
  <c r="AC175" i="42"/>
  <c r="AD175" i="42" s="1"/>
  <c r="AC176" i="42"/>
  <c r="AD176" i="42" s="1"/>
  <c r="AC177" i="42"/>
  <c r="AD177" i="42" s="1"/>
  <c r="AC178" i="42"/>
  <c r="AD178" i="42" s="1"/>
  <c r="AC179" i="42"/>
  <c r="AD179" i="42" s="1"/>
  <c r="AC181" i="42"/>
  <c r="AD181" i="42" s="1"/>
  <c r="AC182" i="42"/>
  <c r="AD182" i="42" s="1"/>
  <c r="AC183" i="42"/>
  <c r="AD183" i="42" s="1"/>
  <c r="AC184" i="42"/>
  <c r="AD184" i="42" s="1"/>
  <c r="AC185" i="42"/>
  <c r="AD185" i="42" s="1"/>
  <c r="AC186" i="42"/>
  <c r="AD186" i="42" s="1"/>
  <c r="AC187" i="42"/>
  <c r="AD187" i="42" s="1"/>
  <c r="AC188" i="42"/>
  <c r="AD188" i="42" s="1"/>
  <c r="AC189" i="42"/>
  <c r="AD189" i="42" s="1"/>
  <c r="AC190" i="42"/>
  <c r="AD190" i="42" s="1"/>
  <c r="AC191" i="42"/>
  <c r="AD191" i="42" s="1"/>
  <c r="O20" i="27" l="1"/>
  <c r="P20" i="58"/>
  <c r="AC20" i="42"/>
  <c r="AD20" i="42" s="1"/>
  <c r="P506" i="15" l="1"/>
  <c r="P507" i="15"/>
  <c r="P508" i="15"/>
  <c r="P509" i="15"/>
  <c r="P510" i="15"/>
  <c r="P511" i="15"/>
  <c r="P512" i="15"/>
  <c r="P513" i="15"/>
  <c r="P514" i="15"/>
  <c r="P515" i="15"/>
  <c r="P516" i="15"/>
  <c r="P517" i="15"/>
  <c r="P518" i="15"/>
  <c r="P519" i="15"/>
  <c r="P520" i="15"/>
  <c r="P521" i="15"/>
  <c r="P522" i="15"/>
  <c r="P523" i="15"/>
  <c r="P524" i="15"/>
  <c r="P525" i="15"/>
  <c r="P526" i="15"/>
  <c r="P527" i="15"/>
  <c r="P528" i="15"/>
  <c r="P529" i="15"/>
  <c r="P530" i="15"/>
  <c r="P531" i="15"/>
  <c r="P532" i="15"/>
  <c r="P533" i="15"/>
  <c r="P534" i="15"/>
  <c r="P535" i="15"/>
  <c r="P536" i="15"/>
  <c r="P537" i="15"/>
  <c r="P538" i="15"/>
  <c r="P539" i="15"/>
  <c r="P540" i="15"/>
  <c r="P541" i="15"/>
  <c r="P542" i="15"/>
  <c r="P543" i="15"/>
  <c r="P544" i="15"/>
  <c r="P545" i="15"/>
  <c r="P546" i="15"/>
  <c r="P547" i="15"/>
  <c r="P548" i="15"/>
  <c r="P549" i="15"/>
  <c r="P550" i="15"/>
  <c r="P551" i="15"/>
  <c r="P552" i="15"/>
  <c r="P553" i="15"/>
  <c r="P554" i="15"/>
  <c r="P555" i="15"/>
  <c r="P556" i="15"/>
  <c r="P557" i="15"/>
  <c r="P558" i="15"/>
  <c r="P559" i="15"/>
  <c r="P560" i="15"/>
  <c r="P561" i="15"/>
  <c r="P562" i="15"/>
  <c r="P563" i="15"/>
  <c r="P564" i="15"/>
  <c r="P565" i="15"/>
  <c r="P566" i="15"/>
  <c r="P567" i="15"/>
  <c r="P568" i="15"/>
  <c r="P569" i="15"/>
  <c r="P570" i="15"/>
  <c r="P571" i="15"/>
  <c r="P572" i="15"/>
  <c r="P573" i="15"/>
  <c r="P574" i="15"/>
  <c r="P575" i="15"/>
  <c r="P576" i="15"/>
  <c r="P577" i="15"/>
  <c r="P578" i="15"/>
  <c r="P579" i="15"/>
  <c r="P580" i="15"/>
  <c r="P581" i="15"/>
  <c r="P582" i="15"/>
  <c r="P583" i="15"/>
  <c r="P584" i="15"/>
  <c r="P585" i="15"/>
  <c r="P586" i="15"/>
  <c r="P587" i="15"/>
  <c r="P588" i="15"/>
  <c r="P589" i="15"/>
  <c r="P590" i="15"/>
  <c r="P591" i="15"/>
  <c r="P592" i="15"/>
  <c r="P593" i="15"/>
  <c r="P594" i="15"/>
  <c r="P595" i="15"/>
  <c r="P596" i="15"/>
  <c r="P597" i="15"/>
  <c r="P598" i="15"/>
  <c r="P599" i="15"/>
  <c r="P600" i="15"/>
  <c r="G268" i="15"/>
  <c r="I268" i="15" s="1"/>
  <c r="G269" i="15"/>
  <c r="I269" i="15" s="1"/>
  <c r="G270" i="15"/>
  <c r="I270" i="15" s="1"/>
  <c r="G271" i="15"/>
  <c r="I271" i="15" s="1"/>
  <c r="G272" i="15"/>
  <c r="I272" i="15" s="1"/>
  <c r="G273" i="15"/>
  <c r="I273" i="15" s="1"/>
  <c r="G274" i="15"/>
  <c r="I274" i="15" s="1"/>
  <c r="G275" i="15"/>
  <c r="I275" i="15" s="1"/>
  <c r="G276" i="15"/>
  <c r="I276" i="15" s="1"/>
  <c r="G277" i="15"/>
  <c r="I277" i="15" s="1"/>
  <c r="G278" i="15"/>
  <c r="I278" i="15" s="1"/>
  <c r="G279" i="15"/>
  <c r="I279" i="15" s="1"/>
  <c r="G280" i="15"/>
  <c r="I280" i="15" s="1"/>
  <c r="G281" i="15"/>
  <c r="I281" i="15" s="1"/>
  <c r="G282" i="15"/>
  <c r="I282" i="15" s="1"/>
  <c r="G283" i="15"/>
  <c r="I283" i="15" s="1"/>
  <c r="G284" i="15"/>
  <c r="I284" i="15" s="1"/>
  <c r="G285" i="15"/>
  <c r="I285" i="15" s="1"/>
  <c r="G286" i="15"/>
  <c r="I286" i="15" s="1"/>
  <c r="G287" i="15"/>
  <c r="I287" i="15" s="1"/>
  <c r="G288" i="15"/>
  <c r="I288" i="15" s="1"/>
  <c r="G289" i="15"/>
  <c r="I289" i="15" s="1"/>
  <c r="G290" i="15"/>
  <c r="I290" i="15" s="1"/>
  <c r="G291" i="15"/>
  <c r="I291" i="15" s="1"/>
  <c r="G292" i="15"/>
  <c r="I292" i="15" s="1"/>
  <c r="G293" i="15"/>
  <c r="I293" i="15" s="1"/>
  <c r="G294" i="15"/>
  <c r="I294" i="15" s="1"/>
  <c r="G295" i="15"/>
  <c r="I295" i="15" s="1"/>
  <c r="G296" i="15"/>
  <c r="I296" i="15" s="1"/>
  <c r="G297" i="15"/>
  <c r="I297" i="15" s="1"/>
  <c r="G298" i="15"/>
  <c r="I298" i="15" s="1"/>
  <c r="G299" i="15"/>
  <c r="I299" i="15" s="1"/>
  <c r="G300" i="15"/>
  <c r="I300" i="15" s="1"/>
  <c r="G301" i="15"/>
  <c r="I301" i="15" s="1"/>
  <c r="G302" i="15"/>
  <c r="I302" i="15" s="1"/>
  <c r="G303" i="15"/>
  <c r="I303" i="15" s="1"/>
  <c r="G304" i="15"/>
  <c r="I304" i="15" s="1"/>
  <c r="G305" i="15"/>
  <c r="I305" i="15" s="1"/>
  <c r="G306" i="15"/>
  <c r="I306" i="15" s="1"/>
  <c r="G307" i="15"/>
  <c r="I307" i="15" s="1"/>
  <c r="G308" i="15"/>
  <c r="I308" i="15" s="1"/>
  <c r="G309" i="15"/>
  <c r="I309" i="15" s="1"/>
  <c r="G310" i="15"/>
  <c r="I310" i="15" s="1"/>
  <c r="G311" i="15"/>
  <c r="I311" i="15" s="1"/>
  <c r="G312" i="15"/>
  <c r="I312" i="15" s="1"/>
  <c r="G313" i="15"/>
  <c r="I313" i="15" s="1"/>
  <c r="G314" i="15"/>
  <c r="I314" i="15" s="1"/>
  <c r="G315" i="15"/>
  <c r="I315" i="15" s="1"/>
  <c r="G316" i="15"/>
  <c r="I316" i="15" s="1"/>
  <c r="G317" i="15"/>
  <c r="I317" i="15" s="1"/>
  <c r="G318" i="15"/>
  <c r="I318" i="15" s="1"/>
  <c r="G319" i="15"/>
  <c r="I319" i="15" s="1"/>
  <c r="G320" i="15"/>
  <c r="I320" i="15" s="1"/>
  <c r="G321" i="15"/>
  <c r="I321" i="15" s="1"/>
  <c r="G322" i="15"/>
  <c r="I322" i="15" s="1"/>
  <c r="G323" i="15"/>
  <c r="I323" i="15" s="1"/>
  <c r="G324" i="15"/>
  <c r="I324" i="15" s="1"/>
  <c r="G325" i="15"/>
  <c r="I325" i="15" s="1"/>
  <c r="G326" i="15"/>
  <c r="I326" i="15" s="1"/>
  <c r="G327" i="15"/>
  <c r="I327" i="15" s="1"/>
  <c r="G328" i="15"/>
  <c r="I328" i="15" s="1"/>
  <c r="G329" i="15"/>
  <c r="I329" i="15" s="1"/>
  <c r="G330" i="15"/>
  <c r="I330" i="15" s="1"/>
  <c r="G331" i="15"/>
  <c r="I331" i="15" s="1"/>
  <c r="G332" i="15"/>
  <c r="I332" i="15" s="1"/>
  <c r="G333" i="15"/>
  <c r="I333" i="15" s="1"/>
  <c r="G334" i="15"/>
  <c r="I334" i="15" s="1"/>
  <c r="G335" i="15"/>
  <c r="I335" i="15" s="1"/>
  <c r="G336" i="15"/>
  <c r="I336" i="15" s="1"/>
  <c r="G337" i="15"/>
  <c r="I337" i="15" s="1"/>
  <c r="G338" i="15"/>
  <c r="I338" i="15" s="1"/>
  <c r="G339" i="15"/>
  <c r="I339" i="15" s="1"/>
  <c r="G340" i="15"/>
  <c r="I340" i="15" s="1"/>
  <c r="G341" i="15"/>
  <c r="I341" i="15" s="1"/>
  <c r="G342" i="15"/>
  <c r="I342" i="15" s="1"/>
  <c r="G343" i="15"/>
  <c r="I343" i="15" s="1"/>
  <c r="G344" i="15"/>
  <c r="I344" i="15" s="1"/>
  <c r="G345" i="15"/>
  <c r="I345" i="15" s="1"/>
  <c r="G346" i="15"/>
  <c r="I346" i="15" s="1"/>
  <c r="G347" i="15"/>
  <c r="I347" i="15" s="1"/>
  <c r="G348" i="15"/>
  <c r="I348" i="15" s="1"/>
  <c r="G349" i="15"/>
  <c r="I349" i="15" s="1"/>
  <c r="G350" i="15"/>
  <c r="I350" i="15" s="1"/>
  <c r="G351" i="15"/>
  <c r="I351" i="15" s="1"/>
  <c r="G352" i="15"/>
  <c r="I352" i="15" s="1"/>
  <c r="G353" i="15"/>
  <c r="I353" i="15" s="1"/>
  <c r="G354" i="15"/>
  <c r="I354" i="15" s="1"/>
  <c r="G355" i="15"/>
  <c r="I355" i="15" s="1"/>
  <c r="G356" i="15"/>
  <c r="I356" i="15" s="1"/>
  <c r="G357" i="15"/>
  <c r="I357" i="15" s="1"/>
  <c r="G358" i="15"/>
  <c r="I358" i="15" s="1"/>
  <c r="G359" i="15"/>
  <c r="I359" i="15" s="1"/>
  <c r="G360" i="15"/>
  <c r="I360" i="15" s="1"/>
  <c r="G361" i="15"/>
  <c r="I361" i="15" s="1"/>
  <c r="G362" i="15"/>
  <c r="I362" i="15" s="1"/>
  <c r="G363" i="15"/>
  <c r="I363" i="15" s="1"/>
  <c r="G364" i="15"/>
  <c r="I364" i="15" s="1"/>
  <c r="G365" i="15"/>
  <c r="I365" i="15" s="1"/>
  <c r="G366" i="15"/>
  <c r="I366" i="15" s="1"/>
  <c r="G367" i="15"/>
  <c r="I367" i="15" s="1"/>
  <c r="G368" i="15"/>
  <c r="I368" i="15" s="1"/>
  <c r="G369" i="15"/>
  <c r="I369" i="15" s="1"/>
  <c r="G370" i="15"/>
  <c r="I370" i="15" s="1"/>
  <c r="G371" i="15"/>
  <c r="I371" i="15" s="1"/>
  <c r="G372" i="15"/>
  <c r="I372" i="15" s="1"/>
  <c r="G373" i="15"/>
  <c r="I373" i="15" s="1"/>
  <c r="G374" i="15"/>
  <c r="I374" i="15" s="1"/>
  <c r="G375" i="15"/>
  <c r="I375" i="15" s="1"/>
  <c r="G376" i="15"/>
  <c r="I376" i="15" s="1"/>
  <c r="G377" i="15"/>
  <c r="I377" i="15" s="1"/>
  <c r="G378" i="15"/>
  <c r="I378" i="15" s="1"/>
  <c r="G379" i="15"/>
  <c r="I379" i="15" s="1"/>
  <c r="G380" i="15"/>
  <c r="I380" i="15" s="1"/>
  <c r="G381" i="15"/>
  <c r="I381" i="15" s="1"/>
  <c r="G382" i="15"/>
  <c r="I382" i="15" s="1"/>
  <c r="G383" i="15"/>
  <c r="I383" i="15" s="1"/>
  <c r="G384" i="15"/>
  <c r="I384" i="15" s="1"/>
  <c r="G385" i="15"/>
  <c r="I385" i="15" s="1"/>
  <c r="G386" i="15"/>
  <c r="I386" i="15" s="1"/>
  <c r="G387" i="15"/>
  <c r="I387" i="15" s="1"/>
  <c r="G388" i="15"/>
  <c r="I388" i="15" s="1"/>
  <c r="G389" i="15"/>
  <c r="I389" i="15" s="1"/>
  <c r="G390" i="15"/>
  <c r="I390" i="15" s="1"/>
  <c r="G391" i="15"/>
  <c r="I391" i="15" s="1"/>
  <c r="G392" i="15"/>
  <c r="I392" i="15" s="1"/>
  <c r="G393" i="15"/>
  <c r="I393" i="15" s="1"/>
  <c r="G394" i="15"/>
  <c r="I394" i="15" s="1"/>
  <c r="G395" i="15"/>
  <c r="I395" i="15" s="1"/>
  <c r="G396" i="15"/>
  <c r="I396" i="15" s="1"/>
  <c r="G397" i="15"/>
  <c r="I397" i="15" s="1"/>
  <c r="G398" i="15"/>
  <c r="I398" i="15" s="1"/>
  <c r="G399" i="15"/>
  <c r="I399" i="15" s="1"/>
  <c r="G400" i="15"/>
  <c r="I400" i="15" s="1"/>
  <c r="G401" i="15"/>
  <c r="I401" i="15" s="1"/>
  <c r="G402" i="15"/>
  <c r="I402" i="15" s="1"/>
  <c r="G403" i="15"/>
  <c r="I403" i="15" s="1"/>
  <c r="G404" i="15"/>
  <c r="I404" i="15" s="1"/>
  <c r="G405" i="15"/>
  <c r="I405" i="15" s="1"/>
  <c r="G406" i="15"/>
  <c r="I406" i="15" s="1"/>
  <c r="G407" i="15"/>
  <c r="I407" i="15" s="1"/>
  <c r="G408" i="15"/>
  <c r="I408" i="15" s="1"/>
  <c r="G409" i="15"/>
  <c r="I409" i="15" s="1"/>
  <c r="G410" i="15"/>
  <c r="I410" i="15" s="1"/>
  <c r="G411" i="15"/>
  <c r="I411" i="15" s="1"/>
  <c r="G412" i="15"/>
  <c r="I412" i="15" s="1"/>
  <c r="G413" i="15"/>
  <c r="I413" i="15" s="1"/>
  <c r="G414" i="15"/>
  <c r="I414" i="15" s="1"/>
  <c r="G415" i="15"/>
  <c r="I415" i="15" s="1"/>
  <c r="G416" i="15"/>
  <c r="I416" i="15" s="1"/>
  <c r="G417" i="15"/>
  <c r="I417" i="15" s="1"/>
  <c r="G418" i="15"/>
  <c r="I418" i="15" s="1"/>
  <c r="G419" i="15"/>
  <c r="I419" i="15" s="1"/>
  <c r="G420" i="15"/>
  <c r="I420" i="15" s="1"/>
  <c r="G421" i="15"/>
  <c r="I421" i="15" s="1"/>
  <c r="G422" i="15"/>
  <c r="I422" i="15" s="1"/>
  <c r="G423" i="15"/>
  <c r="I423" i="15" s="1"/>
  <c r="G424" i="15"/>
  <c r="I424" i="15" s="1"/>
  <c r="G425" i="15"/>
  <c r="I425" i="15" s="1"/>
  <c r="G426" i="15"/>
  <c r="I426" i="15" s="1"/>
  <c r="G427" i="15"/>
  <c r="I427" i="15" s="1"/>
  <c r="G428" i="15"/>
  <c r="I428" i="15" s="1"/>
  <c r="G429" i="15"/>
  <c r="I429" i="15" s="1"/>
  <c r="G430" i="15"/>
  <c r="I430" i="15" s="1"/>
  <c r="G431" i="15"/>
  <c r="I431" i="15" s="1"/>
  <c r="G432" i="15"/>
  <c r="I432" i="15" s="1"/>
  <c r="G433" i="15"/>
  <c r="I433" i="15" s="1"/>
  <c r="G434" i="15"/>
  <c r="I434" i="15" s="1"/>
  <c r="G435" i="15"/>
  <c r="I435" i="15" s="1"/>
  <c r="G436" i="15"/>
  <c r="I436" i="15" s="1"/>
  <c r="G437" i="15"/>
  <c r="I437" i="15" s="1"/>
  <c r="G438" i="15"/>
  <c r="I438" i="15" s="1"/>
  <c r="G439" i="15"/>
  <c r="I439" i="15" s="1"/>
  <c r="G440" i="15"/>
  <c r="I440" i="15" s="1"/>
  <c r="G441" i="15"/>
  <c r="I441" i="15" s="1"/>
  <c r="G442" i="15"/>
  <c r="I442" i="15" s="1"/>
  <c r="G443" i="15"/>
  <c r="I443" i="15" s="1"/>
  <c r="G444" i="15"/>
  <c r="I444" i="15" s="1"/>
  <c r="G445" i="15"/>
  <c r="I445" i="15" s="1"/>
  <c r="G446" i="15"/>
  <c r="I446" i="15" s="1"/>
  <c r="G447" i="15"/>
  <c r="I447" i="15" s="1"/>
  <c r="G448" i="15"/>
  <c r="I448" i="15" s="1"/>
  <c r="G449" i="15"/>
  <c r="I449" i="15" s="1"/>
  <c r="G450" i="15"/>
  <c r="I450" i="15" s="1"/>
  <c r="G451" i="15"/>
  <c r="I451" i="15" s="1"/>
  <c r="G452" i="15"/>
  <c r="I452" i="15" s="1"/>
  <c r="G453" i="15"/>
  <c r="I453" i="15" s="1"/>
  <c r="G454" i="15"/>
  <c r="I454" i="15" s="1"/>
  <c r="G455" i="15"/>
  <c r="I455" i="15" s="1"/>
  <c r="G456" i="15"/>
  <c r="I456" i="15" s="1"/>
  <c r="G457" i="15"/>
  <c r="I457" i="15" s="1"/>
  <c r="G458" i="15"/>
  <c r="I458" i="15" s="1"/>
  <c r="G459" i="15"/>
  <c r="I459" i="15" s="1"/>
  <c r="G460" i="15"/>
  <c r="I460" i="15" s="1"/>
  <c r="G461" i="15"/>
  <c r="I461" i="15" s="1"/>
  <c r="G462" i="15"/>
  <c r="I462" i="15" s="1"/>
  <c r="G463" i="15"/>
  <c r="I463" i="15" s="1"/>
  <c r="G464" i="15"/>
  <c r="I464" i="15" s="1"/>
  <c r="G465" i="15"/>
  <c r="I465" i="15" s="1"/>
  <c r="G466" i="15"/>
  <c r="I466" i="15" s="1"/>
  <c r="G467" i="15"/>
  <c r="I467" i="15" s="1"/>
  <c r="G468" i="15"/>
  <c r="I468" i="15" s="1"/>
  <c r="G469" i="15"/>
  <c r="I469" i="15" s="1"/>
  <c r="G470" i="15"/>
  <c r="I470" i="15" s="1"/>
  <c r="G471" i="15"/>
  <c r="I471" i="15" s="1"/>
  <c r="G472" i="15"/>
  <c r="I472" i="15" s="1"/>
  <c r="G473" i="15"/>
  <c r="I473" i="15" s="1"/>
  <c r="G474" i="15"/>
  <c r="I474" i="15" s="1"/>
  <c r="G475" i="15"/>
  <c r="I475" i="15" s="1"/>
  <c r="G476" i="15"/>
  <c r="I476" i="15" s="1"/>
  <c r="G477" i="15"/>
  <c r="I477" i="15" s="1"/>
  <c r="G478" i="15"/>
  <c r="I478" i="15" s="1"/>
  <c r="G479" i="15"/>
  <c r="I479" i="15" s="1"/>
  <c r="G480" i="15"/>
  <c r="I480" i="15" s="1"/>
  <c r="G481" i="15"/>
  <c r="I481" i="15" s="1"/>
  <c r="G482" i="15"/>
  <c r="I482" i="15" s="1"/>
  <c r="G483" i="15"/>
  <c r="I483" i="15" s="1"/>
  <c r="G484" i="15"/>
  <c r="I484" i="15" s="1"/>
  <c r="G485" i="15"/>
  <c r="I485" i="15" s="1"/>
  <c r="G486" i="15"/>
  <c r="I486" i="15" s="1"/>
  <c r="G487" i="15"/>
  <c r="I487" i="15" s="1"/>
  <c r="G488" i="15"/>
  <c r="I488" i="15" s="1"/>
  <c r="G489" i="15"/>
  <c r="I489" i="15" s="1"/>
  <c r="G490" i="15"/>
  <c r="I490" i="15" s="1"/>
  <c r="G491" i="15"/>
  <c r="I491" i="15" s="1"/>
  <c r="G492" i="15"/>
  <c r="I492" i="15" s="1"/>
  <c r="G493" i="15"/>
  <c r="I493" i="15" s="1"/>
  <c r="G494" i="15"/>
  <c r="I494" i="15" s="1"/>
  <c r="G495" i="15"/>
  <c r="I495" i="15" s="1"/>
  <c r="G496" i="15"/>
  <c r="I496" i="15" s="1"/>
  <c r="G497" i="15"/>
  <c r="I497" i="15" s="1"/>
  <c r="G498" i="15"/>
  <c r="I498" i="15" s="1"/>
  <c r="G499" i="15"/>
  <c r="I499" i="15" s="1"/>
  <c r="G500" i="15"/>
  <c r="I500" i="15" s="1"/>
  <c r="G501" i="15"/>
  <c r="I501" i="15" s="1"/>
  <c r="G502" i="15"/>
  <c r="I502" i="15" s="1"/>
  <c r="G503" i="15"/>
  <c r="I503" i="15" s="1"/>
  <c r="G504" i="15"/>
  <c r="I504" i="15" s="1"/>
  <c r="G505" i="15"/>
  <c r="I505" i="15" s="1"/>
  <c r="G506" i="15"/>
  <c r="I506" i="15" s="1"/>
  <c r="G507" i="15"/>
  <c r="I507" i="15" s="1"/>
  <c r="G508" i="15"/>
  <c r="I508" i="15" s="1"/>
  <c r="G509" i="15"/>
  <c r="I509" i="15" s="1"/>
  <c r="G510" i="15"/>
  <c r="I510" i="15" s="1"/>
  <c r="G511" i="15"/>
  <c r="I511" i="15" s="1"/>
  <c r="G512" i="15"/>
  <c r="I512" i="15" s="1"/>
  <c r="G513" i="15"/>
  <c r="I513" i="15" s="1"/>
  <c r="G514" i="15"/>
  <c r="I514" i="15" s="1"/>
  <c r="G515" i="15"/>
  <c r="I515" i="15" s="1"/>
  <c r="G516" i="15"/>
  <c r="I516" i="15" s="1"/>
  <c r="G517" i="15"/>
  <c r="I517" i="15" s="1"/>
  <c r="G518" i="15"/>
  <c r="I518" i="15" s="1"/>
  <c r="G519" i="15"/>
  <c r="I519" i="15" s="1"/>
  <c r="G520" i="15"/>
  <c r="I520" i="15" s="1"/>
  <c r="G521" i="15"/>
  <c r="I521" i="15" s="1"/>
  <c r="G522" i="15"/>
  <c r="I522" i="15" s="1"/>
  <c r="G523" i="15"/>
  <c r="I523" i="15" s="1"/>
  <c r="G524" i="15"/>
  <c r="I524" i="15" s="1"/>
  <c r="G525" i="15"/>
  <c r="I525" i="15" s="1"/>
  <c r="G526" i="15"/>
  <c r="I526" i="15" s="1"/>
  <c r="G527" i="15"/>
  <c r="I527" i="15" s="1"/>
  <c r="G528" i="15"/>
  <c r="I528" i="15" s="1"/>
  <c r="G529" i="15"/>
  <c r="I529" i="15" s="1"/>
  <c r="G530" i="15"/>
  <c r="I530" i="15" s="1"/>
  <c r="G531" i="15"/>
  <c r="I531" i="15" s="1"/>
  <c r="G532" i="15"/>
  <c r="I532" i="15" s="1"/>
  <c r="G533" i="15"/>
  <c r="I533" i="15" s="1"/>
  <c r="G534" i="15"/>
  <c r="I534" i="15" s="1"/>
  <c r="G535" i="15"/>
  <c r="I535" i="15" s="1"/>
  <c r="G536" i="15"/>
  <c r="I536" i="15" s="1"/>
  <c r="G537" i="15"/>
  <c r="I537" i="15" s="1"/>
  <c r="G538" i="15"/>
  <c r="I538" i="15" s="1"/>
  <c r="G539" i="15"/>
  <c r="I539" i="15" s="1"/>
  <c r="G540" i="15"/>
  <c r="I540" i="15" s="1"/>
  <c r="G541" i="15"/>
  <c r="I541" i="15" s="1"/>
  <c r="G542" i="15"/>
  <c r="I542" i="15" s="1"/>
  <c r="G543" i="15"/>
  <c r="I543" i="15" s="1"/>
  <c r="G544" i="15"/>
  <c r="I544" i="15" s="1"/>
  <c r="G545" i="15"/>
  <c r="I545" i="15" s="1"/>
  <c r="G546" i="15"/>
  <c r="I546" i="15" s="1"/>
  <c r="G547" i="15"/>
  <c r="I547" i="15" s="1"/>
  <c r="G548" i="15"/>
  <c r="I548" i="15" s="1"/>
  <c r="G549" i="15"/>
  <c r="I549" i="15" s="1"/>
  <c r="G550" i="15"/>
  <c r="I550" i="15" s="1"/>
  <c r="G551" i="15"/>
  <c r="I551" i="15" s="1"/>
  <c r="G552" i="15"/>
  <c r="I552" i="15" s="1"/>
  <c r="G553" i="15"/>
  <c r="I553" i="15" s="1"/>
  <c r="G554" i="15"/>
  <c r="I554" i="15" s="1"/>
  <c r="G555" i="15"/>
  <c r="I555" i="15" s="1"/>
  <c r="G556" i="15"/>
  <c r="I556" i="15" s="1"/>
  <c r="G557" i="15"/>
  <c r="I557" i="15" s="1"/>
  <c r="G558" i="15"/>
  <c r="I558" i="15" s="1"/>
  <c r="G559" i="15"/>
  <c r="I559" i="15" s="1"/>
  <c r="G560" i="15"/>
  <c r="I560" i="15" s="1"/>
  <c r="G561" i="15"/>
  <c r="I561" i="15" s="1"/>
  <c r="G562" i="15"/>
  <c r="I562" i="15" s="1"/>
  <c r="G563" i="15"/>
  <c r="I563" i="15" s="1"/>
  <c r="G564" i="15"/>
  <c r="I564" i="15" s="1"/>
  <c r="G565" i="15"/>
  <c r="I565" i="15" s="1"/>
  <c r="G566" i="15"/>
  <c r="I566" i="15" s="1"/>
  <c r="G567" i="15"/>
  <c r="I567" i="15" s="1"/>
  <c r="G568" i="15"/>
  <c r="I568" i="15" s="1"/>
  <c r="G569" i="15"/>
  <c r="I569" i="15" s="1"/>
  <c r="G570" i="15"/>
  <c r="I570" i="15" s="1"/>
  <c r="G571" i="15"/>
  <c r="I571" i="15" s="1"/>
  <c r="G572" i="15"/>
  <c r="I572" i="15" s="1"/>
  <c r="G573" i="15"/>
  <c r="I573" i="15" s="1"/>
  <c r="G574" i="15"/>
  <c r="I574" i="15" s="1"/>
  <c r="G575" i="15"/>
  <c r="I575" i="15" s="1"/>
  <c r="G576" i="15"/>
  <c r="I576" i="15" s="1"/>
  <c r="G577" i="15"/>
  <c r="I577" i="15" s="1"/>
  <c r="G578" i="15"/>
  <c r="I578" i="15" s="1"/>
  <c r="G579" i="15"/>
  <c r="I579" i="15" s="1"/>
  <c r="G580" i="15"/>
  <c r="I580" i="15" s="1"/>
  <c r="G581" i="15"/>
  <c r="I581" i="15" s="1"/>
  <c r="G582" i="15"/>
  <c r="I582" i="15" s="1"/>
  <c r="G583" i="15"/>
  <c r="I583" i="15" s="1"/>
  <c r="G584" i="15"/>
  <c r="I584" i="15" s="1"/>
  <c r="G585" i="15"/>
  <c r="I585" i="15" s="1"/>
  <c r="G586" i="15"/>
  <c r="I586" i="15" s="1"/>
  <c r="G587" i="15"/>
  <c r="I587" i="15" s="1"/>
  <c r="G588" i="15"/>
  <c r="I588" i="15" s="1"/>
  <c r="G589" i="15"/>
  <c r="I589" i="15" s="1"/>
  <c r="G590" i="15"/>
  <c r="I590" i="15" s="1"/>
  <c r="G591" i="15"/>
  <c r="I591" i="15" s="1"/>
  <c r="G592" i="15"/>
  <c r="I592" i="15" s="1"/>
  <c r="G593" i="15"/>
  <c r="I593" i="15" s="1"/>
  <c r="G594" i="15"/>
  <c r="I594" i="15" s="1"/>
  <c r="G595" i="15"/>
  <c r="I595" i="15" s="1"/>
  <c r="G596" i="15"/>
  <c r="I596" i="15" s="1"/>
  <c r="G597" i="15"/>
  <c r="I597" i="15" s="1"/>
  <c r="G598" i="15"/>
  <c r="I598" i="15" s="1"/>
  <c r="G599" i="15"/>
  <c r="I599" i="15" s="1"/>
  <c r="G600" i="15"/>
  <c r="I600" i="15" s="1"/>
  <c r="G22" i="15"/>
  <c r="I22" i="15" s="1"/>
  <c r="G23" i="15"/>
  <c r="I23" i="15" s="1"/>
  <c r="G24" i="15"/>
  <c r="I24" i="15" s="1"/>
  <c r="G25" i="15"/>
  <c r="I25" i="15" s="1"/>
  <c r="G26" i="15"/>
  <c r="I26" i="15" s="1"/>
  <c r="G27" i="15"/>
  <c r="I27" i="15" s="1"/>
  <c r="G28" i="15"/>
  <c r="I28" i="15" s="1"/>
  <c r="G29" i="15"/>
  <c r="I29" i="15" s="1"/>
  <c r="G30" i="15"/>
  <c r="I30" i="15" s="1"/>
  <c r="G31" i="15"/>
  <c r="I31" i="15" s="1"/>
  <c r="G32" i="15"/>
  <c r="I32" i="15" s="1"/>
  <c r="G33" i="15"/>
  <c r="I33" i="15" s="1"/>
  <c r="G34" i="15"/>
  <c r="I34" i="15" s="1"/>
  <c r="G35" i="15"/>
  <c r="I35" i="15" s="1"/>
  <c r="G36" i="15"/>
  <c r="I36" i="15" s="1"/>
  <c r="G37" i="15"/>
  <c r="I37" i="15" s="1"/>
  <c r="G38" i="15"/>
  <c r="I38" i="15" s="1"/>
  <c r="G39" i="15"/>
  <c r="I39" i="15" s="1"/>
  <c r="G40" i="15"/>
  <c r="I40" i="15" s="1"/>
  <c r="G41" i="15"/>
  <c r="I41" i="15" s="1"/>
  <c r="G42" i="15"/>
  <c r="I42" i="15" s="1"/>
  <c r="G43" i="15"/>
  <c r="I43" i="15" s="1"/>
  <c r="G44" i="15"/>
  <c r="I44" i="15" s="1"/>
  <c r="G45" i="15"/>
  <c r="I45" i="15" s="1"/>
  <c r="G46" i="15"/>
  <c r="I46" i="15" s="1"/>
  <c r="G47" i="15"/>
  <c r="I47" i="15" s="1"/>
  <c r="G48" i="15"/>
  <c r="I48" i="15" s="1"/>
  <c r="G49" i="15"/>
  <c r="I49" i="15" s="1"/>
  <c r="G50" i="15"/>
  <c r="I50" i="15" s="1"/>
  <c r="G51" i="15"/>
  <c r="I51" i="15" s="1"/>
  <c r="G52" i="15"/>
  <c r="I52" i="15" s="1"/>
  <c r="G53" i="15"/>
  <c r="I53" i="15" s="1"/>
  <c r="G54" i="15"/>
  <c r="I54" i="15" s="1"/>
  <c r="G55" i="15"/>
  <c r="I55" i="15" s="1"/>
  <c r="G56" i="15"/>
  <c r="I56" i="15" s="1"/>
  <c r="G57" i="15"/>
  <c r="I57" i="15" s="1"/>
  <c r="G58" i="15"/>
  <c r="I58" i="15" s="1"/>
  <c r="G59" i="15"/>
  <c r="I59" i="15" s="1"/>
  <c r="G60" i="15"/>
  <c r="I60" i="15" s="1"/>
  <c r="G61" i="15"/>
  <c r="I61" i="15" s="1"/>
  <c r="G62" i="15"/>
  <c r="I62" i="15" s="1"/>
  <c r="G63" i="15"/>
  <c r="I63" i="15" s="1"/>
  <c r="G64" i="15"/>
  <c r="I64" i="15" s="1"/>
  <c r="G65" i="15"/>
  <c r="I65" i="15" s="1"/>
  <c r="G66" i="15"/>
  <c r="I66" i="15" s="1"/>
  <c r="G67" i="15"/>
  <c r="I67" i="15" s="1"/>
  <c r="G68" i="15"/>
  <c r="I68" i="15" s="1"/>
  <c r="G69" i="15"/>
  <c r="I69" i="15" s="1"/>
  <c r="G70" i="15"/>
  <c r="I70" i="15" s="1"/>
  <c r="G71" i="15"/>
  <c r="I71" i="15" s="1"/>
  <c r="G72" i="15"/>
  <c r="I72" i="15" s="1"/>
  <c r="G73" i="15"/>
  <c r="I73" i="15" s="1"/>
  <c r="G74" i="15"/>
  <c r="I74" i="15" s="1"/>
  <c r="G75" i="15"/>
  <c r="I75" i="15" s="1"/>
  <c r="G76" i="15"/>
  <c r="I76" i="15" s="1"/>
  <c r="G77" i="15"/>
  <c r="I77" i="15" s="1"/>
  <c r="G78" i="15"/>
  <c r="I78" i="15" s="1"/>
  <c r="G79" i="15"/>
  <c r="I79" i="15" s="1"/>
  <c r="G80" i="15"/>
  <c r="I80" i="15" s="1"/>
  <c r="G81" i="15"/>
  <c r="I81" i="15" s="1"/>
  <c r="G82" i="15"/>
  <c r="I82" i="15" s="1"/>
  <c r="G83" i="15"/>
  <c r="I83" i="15" s="1"/>
  <c r="G84" i="15"/>
  <c r="I84" i="15" s="1"/>
  <c r="G85" i="15"/>
  <c r="I85" i="15" s="1"/>
  <c r="G86" i="15"/>
  <c r="I86" i="15" s="1"/>
  <c r="G87" i="15"/>
  <c r="I87" i="15" s="1"/>
  <c r="G88" i="15"/>
  <c r="I88" i="15" s="1"/>
  <c r="G89" i="15"/>
  <c r="I89" i="15" s="1"/>
  <c r="G90" i="15"/>
  <c r="I90" i="15" s="1"/>
  <c r="G91" i="15"/>
  <c r="I91" i="15" s="1"/>
  <c r="G92" i="15"/>
  <c r="I92" i="15" s="1"/>
  <c r="G93" i="15"/>
  <c r="I93" i="15" s="1"/>
  <c r="G94" i="15"/>
  <c r="I94" i="15" s="1"/>
  <c r="G95" i="15"/>
  <c r="I95" i="15" s="1"/>
  <c r="G96" i="15"/>
  <c r="I96" i="15" s="1"/>
  <c r="G97" i="15"/>
  <c r="I97" i="15" s="1"/>
  <c r="G98" i="15"/>
  <c r="I98" i="15" s="1"/>
  <c r="G99" i="15"/>
  <c r="I99" i="15" s="1"/>
  <c r="G100" i="15"/>
  <c r="I100" i="15" s="1"/>
  <c r="G101" i="15"/>
  <c r="I101" i="15" s="1"/>
  <c r="G102" i="15"/>
  <c r="I102" i="15" s="1"/>
  <c r="G103" i="15"/>
  <c r="I103" i="15" s="1"/>
  <c r="G104" i="15"/>
  <c r="I104" i="15" s="1"/>
  <c r="G105" i="15"/>
  <c r="I105" i="15" s="1"/>
  <c r="G106" i="15"/>
  <c r="I106" i="15" s="1"/>
  <c r="G107" i="15"/>
  <c r="I107" i="15" s="1"/>
  <c r="G108" i="15"/>
  <c r="I108" i="15" s="1"/>
  <c r="G109" i="15"/>
  <c r="I109" i="15" s="1"/>
  <c r="G110" i="15"/>
  <c r="I110" i="15" s="1"/>
  <c r="G111" i="15"/>
  <c r="I111" i="15" s="1"/>
  <c r="G112" i="15"/>
  <c r="I112" i="15" s="1"/>
  <c r="G113" i="15"/>
  <c r="I113" i="15" s="1"/>
  <c r="G114" i="15"/>
  <c r="I114" i="15" s="1"/>
  <c r="G115" i="15"/>
  <c r="I115" i="15" s="1"/>
  <c r="G116" i="15"/>
  <c r="I116" i="15" s="1"/>
  <c r="G117" i="15"/>
  <c r="I117" i="15" s="1"/>
  <c r="G118" i="15"/>
  <c r="I118" i="15" s="1"/>
  <c r="G119" i="15"/>
  <c r="I119" i="15" s="1"/>
  <c r="G120" i="15"/>
  <c r="I120" i="15" s="1"/>
  <c r="G121" i="15"/>
  <c r="I121" i="15" s="1"/>
  <c r="G122" i="15"/>
  <c r="I122" i="15" s="1"/>
  <c r="G123" i="15"/>
  <c r="I123" i="15" s="1"/>
  <c r="G124" i="15"/>
  <c r="I124" i="15" s="1"/>
  <c r="G125" i="15"/>
  <c r="I125" i="15" s="1"/>
  <c r="G126" i="15"/>
  <c r="I126" i="15" s="1"/>
  <c r="G127" i="15"/>
  <c r="I127" i="15" s="1"/>
  <c r="G128" i="15"/>
  <c r="I128" i="15" s="1"/>
  <c r="G129" i="15"/>
  <c r="I129" i="15" s="1"/>
  <c r="G130" i="15"/>
  <c r="I130" i="15" s="1"/>
  <c r="G131" i="15"/>
  <c r="I131" i="15" s="1"/>
  <c r="G132" i="15"/>
  <c r="I132" i="15" s="1"/>
  <c r="G133" i="15"/>
  <c r="I133" i="15" s="1"/>
  <c r="G134" i="15"/>
  <c r="I134" i="15" s="1"/>
  <c r="G135" i="15"/>
  <c r="I135" i="15" s="1"/>
  <c r="G136" i="15"/>
  <c r="I136" i="15" s="1"/>
  <c r="G137" i="15"/>
  <c r="I137" i="15" s="1"/>
  <c r="G138" i="15"/>
  <c r="I138" i="15" s="1"/>
  <c r="G139" i="15"/>
  <c r="I139" i="15" s="1"/>
  <c r="G140" i="15"/>
  <c r="I140" i="15" s="1"/>
  <c r="G141" i="15"/>
  <c r="I141" i="15" s="1"/>
  <c r="G142" i="15"/>
  <c r="I142" i="15" s="1"/>
  <c r="G143" i="15"/>
  <c r="I143" i="15" s="1"/>
  <c r="G144" i="15"/>
  <c r="I144" i="15" s="1"/>
  <c r="G145" i="15"/>
  <c r="I145" i="15" s="1"/>
  <c r="G146" i="15"/>
  <c r="I146" i="15" s="1"/>
  <c r="G147" i="15"/>
  <c r="I147" i="15" s="1"/>
  <c r="G148" i="15"/>
  <c r="I148" i="15" s="1"/>
  <c r="G149" i="15"/>
  <c r="I149" i="15" s="1"/>
  <c r="G150" i="15"/>
  <c r="I150" i="15" s="1"/>
  <c r="G151" i="15"/>
  <c r="I151" i="15" s="1"/>
  <c r="G152" i="15"/>
  <c r="I152" i="15" s="1"/>
  <c r="G153" i="15"/>
  <c r="I153" i="15" s="1"/>
  <c r="G154" i="15"/>
  <c r="I154" i="15" s="1"/>
  <c r="G155" i="15"/>
  <c r="I155" i="15" s="1"/>
  <c r="G156" i="15"/>
  <c r="I156" i="15" s="1"/>
  <c r="G157" i="15"/>
  <c r="I157" i="15" s="1"/>
  <c r="G158" i="15"/>
  <c r="I158" i="15" s="1"/>
  <c r="G159" i="15"/>
  <c r="I159" i="15" s="1"/>
  <c r="G160" i="15"/>
  <c r="I160" i="15" s="1"/>
  <c r="G161" i="15"/>
  <c r="I161" i="15" s="1"/>
  <c r="G162" i="15"/>
  <c r="I162" i="15" s="1"/>
  <c r="G163" i="15"/>
  <c r="I163" i="15" s="1"/>
  <c r="G164" i="15"/>
  <c r="I164" i="15" s="1"/>
  <c r="G165" i="15"/>
  <c r="I165" i="15" s="1"/>
  <c r="G166" i="15"/>
  <c r="I166" i="15" s="1"/>
  <c r="G167" i="15"/>
  <c r="I167" i="15" s="1"/>
  <c r="G168" i="15"/>
  <c r="I168" i="15" s="1"/>
  <c r="G169" i="15"/>
  <c r="I169" i="15" s="1"/>
  <c r="G170" i="15"/>
  <c r="I170" i="15" s="1"/>
  <c r="G171" i="15"/>
  <c r="I171" i="15" s="1"/>
  <c r="G172" i="15"/>
  <c r="I172" i="15" s="1"/>
  <c r="G173" i="15"/>
  <c r="I173" i="15" s="1"/>
  <c r="G174" i="15"/>
  <c r="I174" i="15" s="1"/>
  <c r="G175" i="15"/>
  <c r="I175" i="15" s="1"/>
  <c r="G176" i="15"/>
  <c r="I176" i="15" s="1"/>
  <c r="G177" i="15"/>
  <c r="I177" i="15" s="1"/>
  <c r="G178" i="15"/>
  <c r="I178" i="15" s="1"/>
  <c r="G179" i="15"/>
  <c r="I179" i="15" s="1"/>
  <c r="G180" i="15"/>
  <c r="I180" i="15" s="1"/>
  <c r="G181" i="15"/>
  <c r="I181" i="15" s="1"/>
  <c r="G182" i="15"/>
  <c r="I182" i="15" s="1"/>
  <c r="G183" i="15"/>
  <c r="I183" i="15" s="1"/>
  <c r="G184" i="15"/>
  <c r="I184" i="15" s="1"/>
  <c r="G185" i="15"/>
  <c r="I185" i="15" s="1"/>
  <c r="G186" i="15"/>
  <c r="I186" i="15" s="1"/>
  <c r="G187" i="15"/>
  <c r="I187" i="15" s="1"/>
  <c r="G188" i="15"/>
  <c r="I188" i="15" s="1"/>
  <c r="G189" i="15"/>
  <c r="I189" i="15" s="1"/>
  <c r="G190" i="15"/>
  <c r="I190" i="15" s="1"/>
  <c r="G191" i="15"/>
  <c r="I191" i="15" s="1"/>
  <c r="G192" i="15"/>
  <c r="I192" i="15" s="1"/>
  <c r="G193" i="15"/>
  <c r="I193" i="15" s="1"/>
  <c r="G194" i="15"/>
  <c r="I194" i="15" s="1"/>
  <c r="G195" i="15"/>
  <c r="I195" i="15" s="1"/>
  <c r="G196" i="15"/>
  <c r="I196" i="15" s="1"/>
  <c r="G197" i="15"/>
  <c r="I197" i="15" s="1"/>
  <c r="G198" i="15"/>
  <c r="I198" i="15" s="1"/>
  <c r="G199" i="15"/>
  <c r="I199" i="15" s="1"/>
  <c r="G200" i="15"/>
  <c r="I200" i="15" s="1"/>
  <c r="G201" i="15"/>
  <c r="I201" i="15" s="1"/>
  <c r="G202" i="15"/>
  <c r="I202" i="15" s="1"/>
  <c r="G203" i="15"/>
  <c r="I203" i="15" s="1"/>
  <c r="G204" i="15"/>
  <c r="I204" i="15" s="1"/>
  <c r="G205" i="15"/>
  <c r="I205" i="15" s="1"/>
  <c r="G206" i="15"/>
  <c r="I206" i="15" s="1"/>
  <c r="G207" i="15"/>
  <c r="I207" i="15" s="1"/>
  <c r="G208" i="15"/>
  <c r="I208" i="15" s="1"/>
  <c r="G209" i="15"/>
  <c r="I209" i="15" s="1"/>
  <c r="G210" i="15"/>
  <c r="I210" i="15" s="1"/>
  <c r="G211" i="15"/>
  <c r="I211" i="15" s="1"/>
  <c r="G212" i="15"/>
  <c r="I212" i="15" s="1"/>
  <c r="G213" i="15"/>
  <c r="I213" i="15" s="1"/>
  <c r="G214" i="15"/>
  <c r="I214" i="15" s="1"/>
  <c r="G215" i="15"/>
  <c r="I215" i="15" s="1"/>
  <c r="G216" i="15"/>
  <c r="I216" i="15" s="1"/>
  <c r="G217" i="15"/>
  <c r="I217" i="15" s="1"/>
  <c r="G218" i="15"/>
  <c r="I218" i="15" s="1"/>
  <c r="G219" i="15"/>
  <c r="I219" i="15" s="1"/>
  <c r="G220" i="15"/>
  <c r="I220" i="15" s="1"/>
  <c r="G221" i="15"/>
  <c r="I221" i="15" s="1"/>
  <c r="G222" i="15"/>
  <c r="I222" i="15" s="1"/>
  <c r="G223" i="15"/>
  <c r="I223" i="15" s="1"/>
  <c r="G224" i="15"/>
  <c r="I224" i="15" s="1"/>
  <c r="G225" i="15"/>
  <c r="I225" i="15" s="1"/>
  <c r="G226" i="15"/>
  <c r="I226" i="15" s="1"/>
  <c r="G227" i="15"/>
  <c r="I227" i="15" s="1"/>
  <c r="G228" i="15"/>
  <c r="I228" i="15" s="1"/>
  <c r="G229" i="15"/>
  <c r="I229" i="15" s="1"/>
  <c r="G230" i="15"/>
  <c r="I230" i="15" s="1"/>
  <c r="G231" i="15"/>
  <c r="I231" i="15" s="1"/>
  <c r="G232" i="15"/>
  <c r="I232" i="15" s="1"/>
  <c r="G233" i="15"/>
  <c r="I233" i="15" s="1"/>
  <c r="G234" i="15"/>
  <c r="I234" i="15" s="1"/>
  <c r="G235" i="15"/>
  <c r="I235" i="15" s="1"/>
  <c r="G236" i="15"/>
  <c r="I236" i="15" s="1"/>
  <c r="G237" i="15"/>
  <c r="I237" i="15" s="1"/>
  <c r="G238" i="15"/>
  <c r="I238" i="15" s="1"/>
  <c r="G239" i="15"/>
  <c r="I239" i="15" s="1"/>
  <c r="G240" i="15"/>
  <c r="I240" i="15" s="1"/>
  <c r="G241" i="15"/>
  <c r="I241" i="15" s="1"/>
  <c r="G242" i="15"/>
  <c r="I242" i="15" s="1"/>
  <c r="G243" i="15"/>
  <c r="I243" i="15" s="1"/>
  <c r="G244" i="15"/>
  <c r="I244" i="15" s="1"/>
  <c r="G245" i="15"/>
  <c r="I245" i="15" s="1"/>
  <c r="G246" i="15"/>
  <c r="I246" i="15" s="1"/>
  <c r="G247" i="15"/>
  <c r="I247" i="15" s="1"/>
  <c r="G248" i="15"/>
  <c r="I248" i="15" s="1"/>
  <c r="G249" i="15"/>
  <c r="I249" i="15" s="1"/>
  <c r="G250" i="15"/>
  <c r="I250" i="15" s="1"/>
  <c r="G251" i="15"/>
  <c r="I251" i="15" s="1"/>
  <c r="G252" i="15"/>
  <c r="I252" i="15" s="1"/>
  <c r="G253" i="15"/>
  <c r="I253" i="15" s="1"/>
  <c r="G254" i="15"/>
  <c r="I254" i="15" s="1"/>
  <c r="G255" i="15"/>
  <c r="I255" i="15" s="1"/>
  <c r="G256" i="15"/>
  <c r="I256" i="15" s="1"/>
  <c r="G257" i="15"/>
  <c r="I257" i="15" s="1"/>
  <c r="G258" i="15"/>
  <c r="I258" i="15" s="1"/>
  <c r="G259" i="15"/>
  <c r="I259" i="15" s="1"/>
  <c r="G260" i="15"/>
  <c r="I260" i="15" s="1"/>
  <c r="G261" i="15"/>
  <c r="I261" i="15" s="1"/>
  <c r="G262" i="15"/>
  <c r="I262" i="15" s="1"/>
  <c r="G263" i="15"/>
  <c r="I263" i="15" s="1"/>
  <c r="G264" i="15"/>
  <c r="I264" i="15" s="1"/>
  <c r="G265" i="15"/>
  <c r="I265" i="15" s="1"/>
  <c r="G266" i="15"/>
  <c r="I266" i="15" s="1"/>
  <c r="G267" i="15"/>
  <c r="I267" i="15" s="1"/>
  <c r="D506" i="15"/>
  <c r="D507" i="15"/>
  <c r="D508" i="15"/>
  <c r="D509" i="15"/>
  <c r="D510" i="15"/>
  <c r="D511" i="15"/>
  <c r="D512" i="15"/>
  <c r="D513" i="15"/>
  <c r="D514" i="15"/>
  <c r="D515" i="15"/>
  <c r="D516" i="15"/>
  <c r="D517" i="15"/>
  <c r="D518" i="15"/>
  <c r="D519" i="15"/>
  <c r="D520" i="15"/>
  <c r="D521" i="15"/>
  <c r="D522" i="15"/>
  <c r="D523" i="15"/>
  <c r="D524" i="15"/>
  <c r="D525" i="15"/>
  <c r="D526" i="15"/>
  <c r="D527" i="15"/>
  <c r="D528" i="15"/>
  <c r="D529" i="15"/>
  <c r="D530" i="15"/>
  <c r="D531" i="15"/>
  <c r="D532" i="15"/>
  <c r="D533" i="15"/>
  <c r="D534" i="15"/>
  <c r="D535" i="15"/>
  <c r="D536" i="15"/>
  <c r="D537" i="15"/>
  <c r="D538" i="15"/>
  <c r="D539" i="15"/>
  <c r="D540" i="15"/>
  <c r="D541" i="15"/>
  <c r="D542" i="15"/>
  <c r="D543" i="15"/>
  <c r="D544" i="15"/>
  <c r="D545" i="15"/>
  <c r="D546" i="15"/>
  <c r="D547" i="15"/>
  <c r="D548" i="15"/>
  <c r="D549" i="15"/>
  <c r="D550" i="15"/>
  <c r="D551" i="15"/>
  <c r="D552" i="15"/>
  <c r="D553" i="15"/>
  <c r="D554" i="15"/>
  <c r="D555" i="15"/>
  <c r="D556" i="15"/>
  <c r="D557" i="15"/>
  <c r="D558" i="15"/>
  <c r="D559" i="15"/>
  <c r="D560" i="15"/>
  <c r="D561" i="15"/>
  <c r="D562" i="15"/>
  <c r="D563" i="15"/>
  <c r="D564" i="15"/>
  <c r="D565" i="15"/>
  <c r="D566" i="15"/>
  <c r="D567" i="15"/>
  <c r="D568" i="15"/>
  <c r="D569" i="15"/>
  <c r="D570" i="15"/>
  <c r="D571" i="15"/>
  <c r="D572" i="15"/>
  <c r="D573" i="15"/>
  <c r="D574" i="15"/>
  <c r="D575" i="15"/>
  <c r="D576" i="15"/>
  <c r="D577" i="15"/>
  <c r="D578" i="15"/>
  <c r="D579" i="15"/>
  <c r="D580" i="15"/>
  <c r="D581" i="15"/>
  <c r="D582" i="15"/>
  <c r="D583" i="15"/>
  <c r="D584" i="15"/>
  <c r="D585" i="15"/>
  <c r="D586" i="15"/>
  <c r="D587" i="15"/>
  <c r="D588" i="15"/>
  <c r="D589" i="15"/>
  <c r="D590" i="15"/>
  <c r="D591" i="15"/>
  <c r="D592" i="15"/>
  <c r="D593" i="15"/>
  <c r="D594" i="15"/>
  <c r="D595" i="15"/>
  <c r="D596" i="15"/>
  <c r="D597" i="15"/>
  <c r="D598" i="15"/>
  <c r="D599" i="15"/>
  <c r="D600" i="15"/>
  <c r="Q429" i="14"/>
  <c r="Q433" i="14"/>
  <c r="Q441" i="14"/>
  <c r="Q445" i="14"/>
  <c r="Q449" i="14"/>
  <c r="Q457" i="14"/>
  <c r="Q461" i="14"/>
  <c r="Q465" i="14"/>
  <c r="Q473" i="14"/>
  <c r="Q477" i="14"/>
  <c r="Q481" i="14"/>
  <c r="Q488" i="14"/>
  <c r="Q489" i="14"/>
  <c r="Q493" i="14"/>
  <c r="Q497" i="14"/>
  <c r="Q500" i="14"/>
  <c r="Q504" i="14"/>
  <c r="Q505" i="14"/>
  <c r="Q425" i="14"/>
  <c r="Q424" i="14"/>
  <c r="Q348" i="14"/>
  <c r="Q356" i="14"/>
  <c r="Q364" i="14"/>
  <c r="Q372" i="14"/>
  <c r="Q380" i="14"/>
  <c r="Q388" i="14"/>
  <c r="Q396" i="14"/>
  <c r="Q404" i="14"/>
  <c r="Q412" i="14"/>
  <c r="Q420" i="14"/>
  <c r="Q343" i="14"/>
  <c r="Q265" i="14"/>
  <c r="E743" i="65" s="1"/>
  <c r="Q266" i="14"/>
  <c r="E744" i="65" s="1"/>
  <c r="Q270" i="14"/>
  <c r="E748" i="65" s="1"/>
  <c r="Q271" i="14"/>
  <c r="Q275" i="14"/>
  <c r="Q279" i="14"/>
  <c r="Q281" i="14"/>
  <c r="E759" i="65" s="1"/>
  <c r="Q282" i="14"/>
  <c r="E760" i="65" s="1"/>
  <c r="Q286" i="14"/>
  <c r="E764" i="65" s="1"/>
  <c r="Q287" i="14"/>
  <c r="Q291" i="14"/>
  <c r="Q295" i="14"/>
  <c r="Q297" i="14"/>
  <c r="E775" i="65" s="1"/>
  <c r="Q298" i="14"/>
  <c r="E776" i="65" s="1"/>
  <c r="Q302" i="14"/>
  <c r="E780" i="65" s="1"/>
  <c r="Q303" i="14"/>
  <c r="Q307" i="14"/>
  <c r="Q311" i="14"/>
  <c r="Q313" i="14"/>
  <c r="E791" i="65" s="1"/>
  <c r="Q314" i="14"/>
  <c r="E792" i="65" s="1"/>
  <c r="Q318" i="14"/>
  <c r="E796" i="65" s="1"/>
  <c r="Q319" i="14"/>
  <c r="Q323" i="14"/>
  <c r="Q327" i="14"/>
  <c r="Q329" i="14"/>
  <c r="Q330" i="14"/>
  <c r="E808" i="65" s="1"/>
  <c r="Q334" i="14"/>
  <c r="E812" i="65" s="1"/>
  <c r="Q335" i="14"/>
  <c r="Q339" i="14"/>
  <c r="Q263" i="14"/>
  <c r="Q437" i="14"/>
  <c r="Q453" i="14"/>
  <c r="Q469" i="14"/>
  <c r="Q485" i="14"/>
  <c r="Q501" i="14"/>
  <c r="Q347" i="14"/>
  <c r="Q351" i="14"/>
  <c r="Q352" i="14"/>
  <c r="Q355" i="14"/>
  <c r="Q359" i="14"/>
  <c r="Q360" i="14"/>
  <c r="Q363" i="14"/>
  <c r="Q367" i="14"/>
  <c r="Q368" i="14"/>
  <c r="Q371" i="14"/>
  <c r="Q375" i="14"/>
  <c r="Q376" i="14"/>
  <c r="Q379" i="14"/>
  <c r="Q383" i="14"/>
  <c r="Q384" i="14"/>
  <c r="Q387" i="14"/>
  <c r="Q391" i="14"/>
  <c r="Q392" i="14"/>
  <c r="Q395" i="14"/>
  <c r="Q399" i="14"/>
  <c r="Q400" i="14"/>
  <c r="Q403" i="14"/>
  <c r="Q407" i="14"/>
  <c r="Q408" i="14"/>
  <c r="Q411" i="14"/>
  <c r="Q415" i="14"/>
  <c r="Q416" i="14"/>
  <c r="Q419" i="14"/>
  <c r="Q423" i="14"/>
  <c r="Q344" i="14"/>
  <c r="Q267" i="14"/>
  <c r="Q283" i="14"/>
  <c r="Q299" i="14"/>
  <c r="Q315" i="14"/>
  <c r="Q331" i="14"/>
  <c r="Q264" i="14"/>
  <c r="Q268" i="14"/>
  <c r="Q269" i="14"/>
  <c r="E747" i="65" s="1"/>
  <c r="Q272" i="14"/>
  <c r="Q273" i="14"/>
  <c r="Q274" i="14"/>
  <c r="E752" i="65" s="1"/>
  <c r="Q276" i="14"/>
  <c r="Q277" i="14"/>
  <c r="Q278" i="14"/>
  <c r="Q280" i="14"/>
  <c r="Q284" i="14"/>
  <c r="Q285" i="14"/>
  <c r="E763" i="65" s="1"/>
  <c r="Q288" i="14"/>
  <c r="Q289" i="14"/>
  <c r="Q290" i="14"/>
  <c r="E768" i="65" s="1"/>
  <c r="Q292" i="14"/>
  <c r="Q293" i="14"/>
  <c r="Q294" i="14"/>
  <c r="Q296" i="14"/>
  <c r="Q300" i="14"/>
  <c r="Q301" i="14"/>
  <c r="E779" i="65" s="1"/>
  <c r="Q304" i="14"/>
  <c r="Q305" i="14"/>
  <c r="Q306" i="14"/>
  <c r="E784" i="65" s="1"/>
  <c r="Q308" i="14"/>
  <c r="Q309" i="14"/>
  <c r="Q310" i="14"/>
  <c r="Q312" i="14"/>
  <c r="Q316" i="14"/>
  <c r="Q317" i="14"/>
  <c r="E795" i="65" s="1"/>
  <c r="Q320" i="14"/>
  <c r="Q321" i="14"/>
  <c r="Q322" i="14"/>
  <c r="E800" i="65" s="1"/>
  <c r="Q324" i="14"/>
  <c r="Q325" i="14"/>
  <c r="Q326" i="14"/>
  <c r="Q328" i="14"/>
  <c r="Q332" i="14"/>
  <c r="Q333" i="14"/>
  <c r="Q336" i="14"/>
  <c r="Q337" i="14"/>
  <c r="Q338" i="14"/>
  <c r="E816" i="65" s="1"/>
  <c r="Q340" i="14"/>
  <c r="Q341" i="14"/>
  <c r="Q342" i="14"/>
  <c r="Q345" i="14"/>
  <c r="Q346" i="14"/>
  <c r="E824" i="65" s="1"/>
  <c r="Q349" i="14"/>
  <c r="Q350" i="14"/>
  <c r="Q353" i="14"/>
  <c r="Q354" i="14"/>
  <c r="E832" i="65" s="1"/>
  <c r="Q357" i="14"/>
  <c r="Q358" i="14"/>
  <c r="Q361" i="14"/>
  <c r="Q362" i="14"/>
  <c r="Q365" i="14"/>
  <c r="Q366" i="14"/>
  <c r="Q369" i="14"/>
  <c r="Q370" i="14"/>
  <c r="Q373" i="14"/>
  <c r="Q374" i="14"/>
  <c r="Q377" i="14"/>
  <c r="Q378" i="14"/>
  <c r="Q381" i="14"/>
  <c r="Q382" i="14"/>
  <c r="Q385" i="14"/>
  <c r="Q386" i="14"/>
  <c r="Q389" i="14"/>
  <c r="Q390" i="14"/>
  <c r="Q393" i="14"/>
  <c r="Q394" i="14"/>
  <c r="Q397" i="14"/>
  <c r="Q398" i="14"/>
  <c r="Q401" i="14"/>
  <c r="Q402" i="14"/>
  <c r="Q405" i="14"/>
  <c r="Q406" i="14"/>
  <c r="Q409" i="14"/>
  <c r="Q410" i="14"/>
  <c r="Q413" i="14"/>
  <c r="Q414" i="14"/>
  <c r="Q417" i="14"/>
  <c r="Q418" i="14"/>
  <c r="Q421" i="14"/>
  <c r="Q422" i="14"/>
  <c r="Q426" i="14"/>
  <c r="Q427" i="14"/>
  <c r="Q428" i="14"/>
  <c r="Q430" i="14"/>
  <c r="Q431" i="14"/>
  <c r="Q432" i="14"/>
  <c r="Q434" i="14"/>
  <c r="Q435" i="14"/>
  <c r="Q436" i="14"/>
  <c r="Q438" i="14"/>
  <c r="Q439" i="14"/>
  <c r="Q440" i="14"/>
  <c r="Q442" i="14"/>
  <c r="Q443" i="14"/>
  <c r="Q444" i="14"/>
  <c r="Q446" i="14"/>
  <c r="Q447" i="14"/>
  <c r="Q448" i="14"/>
  <c r="Q450" i="14"/>
  <c r="Q451" i="14"/>
  <c r="Q452" i="14"/>
  <c r="Q454" i="14"/>
  <c r="Q455" i="14"/>
  <c r="Q456" i="14"/>
  <c r="Q458" i="14"/>
  <c r="Q459" i="14"/>
  <c r="Q460" i="14"/>
  <c r="Q462" i="14"/>
  <c r="Q463" i="14"/>
  <c r="Q464" i="14"/>
  <c r="Q466" i="14"/>
  <c r="Q467" i="14"/>
  <c r="Q468" i="14"/>
  <c r="Q470" i="14"/>
  <c r="Q471" i="14"/>
  <c r="Q472" i="14"/>
  <c r="Q474" i="14"/>
  <c r="Q475" i="14"/>
  <c r="Q476" i="14"/>
  <c r="Q478" i="14"/>
  <c r="Q479" i="14"/>
  <c r="Q480" i="14"/>
  <c r="Q482" i="14"/>
  <c r="Q483" i="14"/>
  <c r="Q484" i="14"/>
  <c r="Q486" i="14"/>
  <c r="Q487" i="14"/>
  <c r="Q490" i="14"/>
  <c r="Q491" i="14"/>
  <c r="Q492" i="14"/>
  <c r="Q494" i="14"/>
  <c r="Q495" i="14"/>
  <c r="Q496" i="14"/>
  <c r="Q498" i="14"/>
  <c r="Q499" i="14"/>
  <c r="Q502" i="14"/>
  <c r="Q503" i="14"/>
  <c r="N263" i="14"/>
  <c r="N264" i="14"/>
  <c r="N265" i="14"/>
  <c r="N266" i="14"/>
  <c r="N267" i="14"/>
  <c r="N268" i="14"/>
  <c r="N269" i="14"/>
  <c r="N270" i="14"/>
  <c r="N271" i="14"/>
  <c r="N272" i="14"/>
  <c r="N273" i="14"/>
  <c r="N274" i="14"/>
  <c r="N275" i="14"/>
  <c r="N276" i="14"/>
  <c r="N277" i="14"/>
  <c r="N278" i="14"/>
  <c r="N279" i="14"/>
  <c r="N280" i="14"/>
  <c r="N281" i="14"/>
  <c r="N282" i="14"/>
  <c r="N283" i="14"/>
  <c r="N284" i="14"/>
  <c r="N285" i="14"/>
  <c r="N286" i="14"/>
  <c r="N287" i="14"/>
  <c r="N288" i="14"/>
  <c r="N289" i="14"/>
  <c r="N290" i="14"/>
  <c r="N291" i="14"/>
  <c r="N292" i="14"/>
  <c r="N293" i="14"/>
  <c r="N294" i="14"/>
  <c r="N295" i="14"/>
  <c r="N296" i="14"/>
  <c r="N297" i="14"/>
  <c r="N298" i="14"/>
  <c r="N299" i="14"/>
  <c r="N300" i="14"/>
  <c r="N301" i="14"/>
  <c r="N302" i="14"/>
  <c r="N303" i="14"/>
  <c r="N304" i="14"/>
  <c r="N305" i="14"/>
  <c r="N306" i="14"/>
  <c r="N307" i="14"/>
  <c r="N308" i="14"/>
  <c r="N309" i="14"/>
  <c r="N310" i="14"/>
  <c r="N311" i="14"/>
  <c r="N312" i="14"/>
  <c r="N313" i="14"/>
  <c r="N314" i="14"/>
  <c r="N315" i="14"/>
  <c r="N316" i="14"/>
  <c r="N317" i="14"/>
  <c r="N318" i="14"/>
  <c r="N319" i="14"/>
  <c r="N320" i="14"/>
  <c r="N321" i="14"/>
  <c r="N322" i="14"/>
  <c r="N323" i="14"/>
  <c r="N324" i="14"/>
  <c r="N325" i="14"/>
  <c r="N326" i="14"/>
  <c r="N327" i="14"/>
  <c r="N328" i="14"/>
  <c r="N329" i="14"/>
  <c r="N330" i="14"/>
  <c r="N331" i="14"/>
  <c r="N332" i="14"/>
  <c r="N333" i="14"/>
  <c r="N334" i="14"/>
  <c r="N335" i="14"/>
  <c r="N336" i="14"/>
  <c r="N337" i="14"/>
  <c r="N338" i="14"/>
  <c r="N339" i="14"/>
  <c r="N340" i="14"/>
  <c r="N341" i="14"/>
  <c r="N342" i="14"/>
  <c r="N343" i="14"/>
  <c r="N344" i="14"/>
  <c r="N345" i="14"/>
  <c r="N346" i="14"/>
  <c r="N347" i="14"/>
  <c r="N348" i="14"/>
  <c r="N349" i="14"/>
  <c r="N350" i="14"/>
  <c r="N351" i="14"/>
  <c r="N352" i="14"/>
  <c r="N353" i="14"/>
  <c r="N354" i="14"/>
  <c r="N355" i="14"/>
  <c r="N356" i="14"/>
  <c r="N357" i="14"/>
  <c r="N358" i="14"/>
  <c r="N359" i="14"/>
  <c r="N360" i="14"/>
  <c r="N361" i="14"/>
  <c r="N362" i="14"/>
  <c r="N363" i="14"/>
  <c r="N364" i="14"/>
  <c r="N365" i="14"/>
  <c r="N366" i="14"/>
  <c r="N367" i="14"/>
  <c r="N368" i="14"/>
  <c r="N369" i="14"/>
  <c r="N370" i="14"/>
  <c r="N371" i="14"/>
  <c r="N372" i="14"/>
  <c r="N373" i="14"/>
  <c r="N374" i="14"/>
  <c r="N375" i="14"/>
  <c r="N376" i="14"/>
  <c r="N377" i="14"/>
  <c r="N378" i="14"/>
  <c r="N379" i="14"/>
  <c r="N380" i="14"/>
  <c r="N381" i="14"/>
  <c r="N382" i="14"/>
  <c r="N383" i="14"/>
  <c r="N384" i="14"/>
  <c r="N385" i="14"/>
  <c r="N386" i="14"/>
  <c r="N387" i="14"/>
  <c r="N388" i="14"/>
  <c r="N389" i="14"/>
  <c r="N390" i="14"/>
  <c r="N391" i="14"/>
  <c r="N392" i="14"/>
  <c r="N393" i="14"/>
  <c r="N394" i="14"/>
  <c r="N395" i="14"/>
  <c r="N396" i="14"/>
  <c r="N397" i="14"/>
  <c r="N398" i="14"/>
  <c r="N399" i="14"/>
  <c r="N400" i="14"/>
  <c r="N401" i="14"/>
  <c r="N402" i="14"/>
  <c r="N403" i="14"/>
  <c r="N404" i="14"/>
  <c r="N405" i="14"/>
  <c r="N406" i="14"/>
  <c r="N407" i="14"/>
  <c r="N408" i="14"/>
  <c r="N409" i="14"/>
  <c r="N410" i="14"/>
  <c r="N411" i="14"/>
  <c r="N412" i="14"/>
  <c r="N413" i="14"/>
  <c r="N414" i="14"/>
  <c r="N415" i="14"/>
  <c r="N416" i="14"/>
  <c r="N417" i="14"/>
  <c r="N418" i="14"/>
  <c r="N419" i="14"/>
  <c r="N420" i="14"/>
  <c r="N421" i="14"/>
  <c r="N422" i="14"/>
  <c r="N423" i="14"/>
  <c r="N424" i="14"/>
  <c r="N425" i="14"/>
  <c r="N426" i="14"/>
  <c r="N427" i="14"/>
  <c r="N428" i="14"/>
  <c r="N429" i="14"/>
  <c r="N430" i="14"/>
  <c r="N431" i="14"/>
  <c r="N432" i="14"/>
  <c r="N433" i="14"/>
  <c r="N434" i="14"/>
  <c r="N435" i="14"/>
  <c r="N436" i="14"/>
  <c r="N437" i="14"/>
  <c r="N438" i="14"/>
  <c r="N439" i="14"/>
  <c r="N440" i="14"/>
  <c r="N441" i="14"/>
  <c r="N442" i="14"/>
  <c r="N443" i="14"/>
  <c r="N444" i="14"/>
  <c r="N445" i="14"/>
  <c r="N446" i="14"/>
  <c r="N447" i="14"/>
  <c r="N448" i="14"/>
  <c r="N449" i="14"/>
  <c r="N450" i="14"/>
  <c r="N451" i="14"/>
  <c r="N452" i="14"/>
  <c r="N453" i="14"/>
  <c r="N454" i="14"/>
  <c r="N455" i="14"/>
  <c r="N456" i="14"/>
  <c r="N457" i="14"/>
  <c r="N458" i="14"/>
  <c r="N459" i="14"/>
  <c r="N460" i="14"/>
  <c r="N461" i="14"/>
  <c r="N462" i="14"/>
  <c r="N463" i="14"/>
  <c r="N464" i="14"/>
  <c r="N465" i="14"/>
  <c r="N466" i="14"/>
  <c r="N467" i="14"/>
  <c r="N468" i="14"/>
  <c r="N469" i="14"/>
  <c r="N470" i="14"/>
  <c r="N471" i="14"/>
  <c r="N472" i="14"/>
  <c r="N473" i="14"/>
  <c r="N474" i="14"/>
  <c r="N475" i="14"/>
  <c r="N476" i="14"/>
  <c r="N477" i="14"/>
  <c r="N478" i="14"/>
  <c r="N479" i="14"/>
  <c r="N480" i="14"/>
  <c r="N481" i="14"/>
  <c r="N482" i="14"/>
  <c r="N483" i="14"/>
  <c r="N484" i="14"/>
  <c r="N485" i="14"/>
  <c r="N486" i="14"/>
  <c r="N487" i="14"/>
  <c r="N488" i="14"/>
  <c r="N489" i="14"/>
  <c r="N490" i="14"/>
  <c r="N491" i="14"/>
  <c r="N492" i="14"/>
  <c r="N493" i="14"/>
  <c r="N494" i="14"/>
  <c r="N495" i="14"/>
  <c r="N496" i="14"/>
  <c r="N497" i="14"/>
  <c r="N498" i="14"/>
  <c r="N499" i="14"/>
  <c r="N500" i="14"/>
  <c r="N501" i="14"/>
  <c r="N502" i="14"/>
  <c r="N503" i="14"/>
  <c r="N504" i="14"/>
  <c r="N505" i="14"/>
  <c r="J263" i="14"/>
  <c r="D263" i="15" s="1"/>
  <c r="J264" i="14"/>
  <c r="D264" i="15" s="1"/>
  <c r="J265" i="14"/>
  <c r="D265" i="15" s="1"/>
  <c r="J266" i="14"/>
  <c r="D266" i="15" s="1"/>
  <c r="J267" i="14"/>
  <c r="D267" i="15" s="1"/>
  <c r="J268" i="14"/>
  <c r="D268" i="15" s="1"/>
  <c r="J269" i="14"/>
  <c r="D269" i="15" s="1"/>
  <c r="J270" i="14"/>
  <c r="D270" i="15" s="1"/>
  <c r="J271" i="14"/>
  <c r="D271" i="15" s="1"/>
  <c r="J272" i="14"/>
  <c r="D272" i="15" s="1"/>
  <c r="J273" i="14"/>
  <c r="D273" i="15" s="1"/>
  <c r="J274" i="14"/>
  <c r="D274" i="15" s="1"/>
  <c r="J275" i="14"/>
  <c r="D275" i="15" s="1"/>
  <c r="J276" i="14"/>
  <c r="D276" i="15" s="1"/>
  <c r="J277" i="14"/>
  <c r="D277" i="15" s="1"/>
  <c r="J278" i="14"/>
  <c r="D278" i="15" s="1"/>
  <c r="J279" i="14"/>
  <c r="D279" i="15" s="1"/>
  <c r="J280" i="14"/>
  <c r="D280" i="15" s="1"/>
  <c r="J281" i="14"/>
  <c r="D281" i="15" s="1"/>
  <c r="J282" i="14"/>
  <c r="D282" i="15" s="1"/>
  <c r="J283" i="14"/>
  <c r="D283" i="15" s="1"/>
  <c r="J284" i="14"/>
  <c r="D284" i="15" s="1"/>
  <c r="J285" i="14"/>
  <c r="D285" i="15" s="1"/>
  <c r="J286" i="14"/>
  <c r="D286" i="15" s="1"/>
  <c r="J287" i="14"/>
  <c r="D287" i="15" s="1"/>
  <c r="J288" i="14"/>
  <c r="D288" i="15" s="1"/>
  <c r="J289" i="14"/>
  <c r="D289" i="15" s="1"/>
  <c r="J290" i="14"/>
  <c r="D290" i="15" s="1"/>
  <c r="J291" i="14"/>
  <c r="D291" i="15" s="1"/>
  <c r="J292" i="14"/>
  <c r="D292" i="15" s="1"/>
  <c r="J293" i="14"/>
  <c r="D293" i="15" s="1"/>
  <c r="J294" i="14"/>
  <c r="D294" i="15" s="1"/>
  <c r="J295" i="14"/>
  <c r="D295" i="15" s="1"/>
  <c r="J296" i="14"/>
  <c r="D296" i="15" s="1"/>
  <c r="J297" i="14"/>
  <c r="D297" i="15" s="1"/>
  <c r="J298" i="14"/>
  <c r="D298" i="15" s="1"/>
  <c r="J299" i="14"/>
  <c r="D299" i="15" s="1"/>
  <c r="J300" i="14"/>
  <c r="D300" i="15" s="1"/>
  <c r="J301" i="14"/>
  <c r="D301" i="15" s="1"/>
  <c r="J302" i="14"/>
  <c r="D302" i="15" s="1"/>
  <c r="J303" i="14"/>
  <c r="D303" i="15" s="1"/>
  <c r="J304" i="14"/>
  <c r="D304" i="15" s="1"/>
  <c r="J305" i="14"/>
  <c r="D305" i="15" s="1"/>
  <c r="J306" i="14"/>
  <c r="D306" i="15" s="1"/>
  <c r="J307" i="14"/>
  <c r="D307" i="15" s="1"/>
  <c r="J308" i="14"/>
  <c r="D308" i="15" s="1"/>
  <c r="J309" i="14"/>
  <c r="D309" i="15" s="1"/>
  <c r="J310" i="14"/>
  <c r="D310" i="15" s="1"/>
  <c r="J311" i="14"/>
  <c r="D311" i="15" s="1"/>
  <c r="J312" i="14"/>
  <c r="D312" i="15" s="1"/>
  <c r="J313" i="14"/>
  <c r="D313" i="15" s="1"/>
  <c r="J314" i="14"/>
  <c r="D314" i="15" s="1"/>
  <c r="J315" i="14"/>
  <c r="D315" i="15" s="1"/>
  <c r="J316" i="14"/>
  <c r="D316" i="15" s="1"/>
  <c r="J317" i="14"/>
  <c r="D317" i="15" s="1"/>
  <c r="J318" i="14"/>
  <c r="D318" i="15" s="1"/>
  <c r="J319" i="14"/>
  <c r="D319" i="15" s="1"/>
  <c r="J320" i="14"/>
  <c r="D320" i="15" s="1"/>
  <c r="J321" i="14"/>
  <c r="D321" i="15" s="1"/>
  <c r="J322" i="14"/>
  <c r="D322" i="15" s="1"/>
  <c r="J323" i="14"/>
  <c r="D323" i="15" s="1"/>
  <c r="J324" i="14"/>
  <c r="D324" i="15" s="1"/>
  <c r="J325" i="14"/>
  <c r="D325" i="15" s="1"/>
  <c r="J326" i="14"/>
  <c r="D326" i="15" s="1"/>
  <c r="J327" i="14"/>
  <c r="D327" i="15" s="1"/>
  <c r="J328" i="14"/>
  <c r="D328" i="15" s="1"/>
  <c r="J329" i="14"/>
  <c r="D329" i="15" s="1"/>
  <c r="J330" i="14"/>
  <c r="D330" i="15" s="1"/>
  <c r="J331" i="14"/>
  <c r="D331" i="15" s="1"/>
  <c r="J332" i="14"/>
  <c r="D332" i="15" s="1"/>
  <c r="J333" i="14"/>
  <c r="D333" i="15" s="1"/>
  <c r="J334" i="14"/>
  <c r="D334" i="15" s="1"/>
  <c r="J335" i="14"/>
  <c r="D335" i="15" s="1"/>
  <c r="J336" i="14"/>
  <c r="D336" i="15" s="1"/>
  <c r="J337" i="14"/>
  <c r="D337" i="15" s="1"/>
  <c r="J338" i="14"/>
  <c r="D338" i="15" s="1"/>
  <c r="J339" i="14"/>
  <c r="D339" i="15" s="1"/>
  <c r="J340" i="14"/>
  <c r="D340" i="15" s="1"/>
  <c r="J341" i="14"/>
  <c r="D341" i="15" s="1"/>
  <c r="J342" i="14"/>
  <c r="D342" i="15" s="1"/>
  <c r="J343" i="14"/>
  <c r="D343" i="15" s="1"/>
  <c r="J344" i="14"/>
  <c r="D344" i="15" s="1"/>
  <c r="J345" i="14"/>
  <c r="D345" i="15" s="1"/>
  <c r="J346" i="14"/>
  <c r="D346" i="15" s="1"/>
  <c r="J347" i="14"/>
  <c r="D347" i="15" s="1"/>
  <c r="J348" i="14"/>
  <c r="D348" i="15" s="1"/>
  <c r="J349" i="14"/>
  <c r="D349" i="15" s="1"/>
  <c r="J350" i="14"/>
  <c r="D350" i="15" s="1"/>
  <c r="J351" i="14"/>
  <c r="D351" i="15" s="1"/>
  <c r="J352" i="14"/>
  <c r="D352" i="15" s="1"/>
  <c r="J353" i="14"/>
  <c r="D353" i="15" s="1"/>
  <c r="J354" i="14"/>
  <c r="D354" i="15" s="1"/>
  <c r="J355" i="14"/>
  <c r="D355" i="15" s="1"/>
  <c r="J356" i="14"/>
  <c r="D356" i="15" s="1"/>
  <c r="J357" i="14"/>
  <c r="D357" i="15" s="1"/>
  <c r="J358" i="14"/>
  <c r="D358" i="15" s="1"/>
  <c r="J359" i="14"/>
  <c r="D359" i="15" s="1"/>
  <c r="J360" i="14"/>
  <c r="D360" i="15" s="1"/>
  <c r="J361" i="14"/>
  <c r="D361" i="15" s="1"/>
  <c r="J362" i="14"/>
  <c r="D362" i="15" s="1"/>
  <c r="J363" i="14"/>
  <c r="D363" i="15" s="1"/>
  <c r="J364" i="14"/>
  <c r="D364" i="15" s="1"/>
  <c r="J365" i="14"/>
  <c r="D365" i="15" s="1"/>
  <c r="J366" i="14"/>
  <c r="D366" i="15" s="1"/>
  <c r="J367" i="14"/>
  <c r="D367" i="15" s="1"/>
  <c r="J368" i="14"/>
  <c r="D368" i="15" s="1"/>
  <c r="J369" i="14"/>
  <c r="D369" i="15" s="1"/>
  <c r="J370" i="14"/>
  <c r="D370" i="15" s="1"/>
  <c r="J371" i="14"/>
  <c r="D371" i="15" s="1"/>
  <c r="J372" i="14"/>
  <c r="D372" i="15" s="1"/>
  <c r="J373" i="14"/>
  <c r="D373" i="15" s="1"/>
  <c r="J374" i="14"/>
  <c r="D374" i="15" s="1"/>
  <c r="J375" i="14"/>
  <c r="D375" i="15" s="1"/>
  <c r="J376" i="14"/>
  <c r="D376" i="15" s="1"/>
  <c r="J377" i="14"/>
  <c r="D377" i="15" s="1"/>
  <c r="J378" i="14"/>
  <c r="D378" i="15" s="1"/>
  <c r="J379" i="14"/>
  <c r="D379" i="15" s="1"/>
  <c r="J380" i="14"/>
  <c r="D380" i="15" s="1"/>
  <c r="J381" i="14"/>
  <c r="D381" i="15" s="1"/>
  <c r="J382" i="14"/>
  <c r="D382" i="15" s="1"/>
  <c r="J383" i="14"/>
  <c r="D383" i="15" s="1"/>
  <c r="J384" i="14"/>
  <c r="D384" i="15" s="1"/>
  <c r="J385" i="14"/>
  <c r="D385" i="15" s="1"/>
  <c r="J386" i="14"/>
  <c r="D386" i="15" s="1"/>
  <c r="J387" i="14"/>
  <c r="D387" i="15" s="1"/>
  <c r="J388" i="14"/>
  <c r="D388" i="15" s="1"/>
  <c r="J389" i="14"/>
  <c r="D389" i="15" s="1"/>
  <c r="J390" i="14"/>
  <c r="D390" i="15" s="1"/>
  <c r="J391" i="14"/>
  <c r="D391" i="15" s="1"/>
  <c r="J392" i="14"/>
  <c r="D392" i="15" s="1"/>
  <c r="J393" i="14"/>
  <c r="D393" i="15" s="1"/>
  <c r="J394" i="14"/>
  <c r="D394" i="15" s="1"/>
  <c r="J395" i="14"/>
  <c r="D395" i="15" s="1"/>
  <c r="J396" i="14"/>
  <c r="D396" i="15" s="1"/>
  <c r="J397" i="14"/>
  <c r="D397" i="15" s="1"/>
  <c r="J398" i="14"/>
  <c r="D398" i="15" s="1"/>
  <c r="J399" i="14"/>
  <c r="D399" i="15" s="1"/>
  <c r="J400" i="14"/>
  <c r="D400" i="15" s="1"/>
  <c r="J401" i="14"/>
  <c r="D401" i="15" s="1"/>
  <c r="J402" i="14"/>
  <c r="D402" i="15" s="1"/>
  <c r="J403" i="14"/>
  <c r="D403" i="15" s="1"/>
  <c r="J404" i="14"/>
  <c r="D404" i="15" s="1"/>
  <c r="J405" i="14"/>
  <c r="D405" i="15" s="1"/>
  <c r="J406" i="14"/>
  <c r="D406" i="15" s="1"/>
  <c r="J407" i="14"/>
  <c r="D407" i="15" s="1"/>
  <c r="J408" i="14"/>
  <c r="D408" i="15" s="1"/>
  <c r="J409" i="14"/>
  <c r="D409" i="15" s="1"/>
  <c r="J410" i="14"/>
  <c r="D410" i="15" s="1"/>
  <c r="J411" i="14"/>
  <c r="D411" i="15" s="1"/>
  <c r="J412" i="14"/>
  <c r="D412" i="15" s="1"/>
  <c r="J413" i="14"/>
  <c r="D413" i="15" s="1"/>
  <c r="J414" i="14"/>
  <c r="D414" i="15" s="1"/>
  <c r="J415" i="14"/>
  <c r="D415" i="15" s="1"/>
  <c r="J416" i="14"/>
  <c r="D416" i="15" s="1"/>
  <c r="J417" i="14"/>
  <c r="D417" i="15" s="1"/>
  <c r="J418" i="14"/>
  <c r="D418" i="15" s="1"/>
  <c r="J419" i="14"/>
  <c r="D419" i="15" s="1"/>
  <c r="J420" i="14"/>
  <c r="D420" i="15" s="1"/>
  <c r="J421" i="14"/>
  <c r="D421" i="15" s="1"/>
  <c r="J422" i="14"/>
  <c r="D422" i="15" s="1"/>
  <c r="J423" i="14"/>
  <c r="D423" i="15" s="1"/>
  <c r="J424" i="14"/>
  <c r="D424" i="15" s="1"/>
  <c r="J425" i="14"/>
  <c r="D425" i="15" s="1"/>
  <c r="J426" i="14"/>
  <c r="D426" i="15" s="1"/>
  <c r="J427" i="14"/>
  <c r="D427" i="15" s="1"/>
  <c r="J428" i="14"/>
  <c r="D428" i="15" s="1"/>
  <c r="J429" i="14"/>
  <c r="D429" i="15" s="1"/>
  <c r="J430" i="14"/>
  <c r="D430" i="15" s="1"/>
  <c r="J431" i="14"/>
  <c r="D431" i="15" s="1"/>
  <c r="J432" i="14"/>
  <c r="D432" i="15" s="1"/>
  <c r="J433" i="14"/>
  <c r="D433" i="15" s="1"/>
  <c r="J434" i="14"/>
  <c r="D434" i="15" s="1"/>
  <c r="J435" i="14"/>
  <c r="D435" i="15" s="1"/>
  <c r="J436" i="14"/>
  <c r="D436" i="15" s="1"/>
  <c r="J437" i="14"/>
  <c r="D437" i="15" s="1"/>
  <c r="J438" i="14"/>
  <c r="D438" i="15" s="1"/>
  <c r="J439" i="14"/>
  <c r="D439" i="15" s="1"/>
  <c r="J440" i="14"/>
  <c r="D440" i="15" s="1"/>
  <c r="J441" i="14"/>
  <c r="D441" i="15" s="1"/>
  <c r="J442" i="14"/>
  <c r="D442" i="15" s="1"/>
  <c r="J443" i="14"/>
  <c r="D443" i="15" s="1"/>
  <c r="J444" i="14"/>
  <c r="D444" i="15" s="1"/>
  <c r="J445" i="14"/>
  <c r="D445" i="15" s="1"/>
  <c r="J446" i="14"/>
  <c r="D446" i="15" s="1"/>
  <c r="J447" i="14"/>
  <c r="D447" i="15" s="1"/>
  <c r="J448" i="14"/>
  <c r="D448" i="15" s="1"/>
  <c r="J449" i="14"/>
  <c r="D449" i="15" s="1"/>
  <c r="J450" i="14"/>
  <c r="D450" i="15" s="1"/>
  <c r="J451" i="14"/>
  <c r="D451" i="15" s="1"/>
  <c r="J452" i="14"/>
  <c r="D452" i="15" s="1"/>
  <c r="J453" i="14"/>
  <c r="D453" i="15" s="1"/>
  <c r="J454" i="14"/>
  <c r="D454" i="15" s="1"/>
  <c r="J455" i="14"/>
  <c r="D455" i="15" s="1"/>
  <c r="J456" i="14"/>
  <c r="D456" i="15" s="1"/>
  <c r="J457" i="14"/>
  <c r="D457" i="15" s="1"/>
  <c r="J458" i="14"/>
  <c r="D458" i="15" s="1"/>
  <c r="J459" i="14"/>
  <c r="D459" i="15" s="1"/>
  <c r="J460" i="14"/>
  <c r="D460" i="15" s="1"/>
  <c r="J461" i="14"/>
  <c r="D461" i="15" s="1"/>
  <c r="J462" i="14"/>
  <c r="D462" i="15" s="1"/>
  <c r="J463" i="14"/>
  <c r="D463" i="15" s="1"/>
  <c r="J464" i="14"/>
  <c r="D464" i="15" s="1"/>
  <c r="J465" i="14"/>
  <c r="D465" i="15" s="1"/>
  <c r="J466" i="14"/>
  <c r="D466" i="15" s="1"/>
  <c r="J467" i="14"/>
  <c r="D467" i="15" s="1"/>
  <c r="J468" i="14"/>
  <c r="D468" i="15" s="1"/>
  <c r="J469" i="14"/>
  <c r="D469" i="15" s="1"/>
  <c r="J470" i="14"/>
  <c r="D470" i="15" s="1"/>
  <c r="J471" i="14"/>
  <c r="D471" i="15" s="1"/>
  <c r="J472" i="14"/>
  <c r="D472" i="15" s="1"/>
  <c r="J473" i="14"/>
  <c r="D473" i="15" s="1"/>
  <c r="J474" i="14"/>
  <c r="D474" i="15" s="1"/>
  <c r="J475" i="14"/>
  <c r="D475" i="15" s="1"/>
  <c r="J476" i="14"/>
  <c r="D476" i="15" s="1"/>
  <c r="J477" i="14"/>
  <c r="D477" i="15" s="1"/>
  <c r="J478" i="14"/>
  <c r="D478" i="15" s="1"/>
  <c r="J479" i="14"/>
  <c r="D479" i="15" s="1"/>
  <c r="J480" i="14"/>
  <c r="D480" i="15" s="1"/>
  <c r="J481" i="14"/>
  <c r="D481" i="15" s="1"/>
  <c r="J482" i="14"/>
  <c r="D482" i="15" s="1"/>
  <c r="J483" i="14"/>
  <c r="D483" i="15" s="1"/>
  <c r="J484" i="14"/>
  <c r="D484" i="15" s="1"/>
  <c r="J485" i="14"/>
  <c r="D485" i="15" s="1"/>
  <c r="J486" i="14"/>
  <c r="D486" i="15" s="1"/>
  <c r="J487" i="14"/>
  <c r="D487" i="15" s="1"/>
  <c r="J488" i="14"/>
  <c r="D488" i="15" s="1"/>
  <c r="J489" i="14"/>
  <c r="D489" i="15" s="1"/>
  <c r="J490" i="14"/>
  <c r="D490" i="15" s="1"/>
  <c r="J491" i="14"/>
  <c r="D491" i="15" s="1"/>
  <c r="J492" i="14"/>
  <c r="D492" i="15" s="1"/>
  <c r="J493" i="14"/>
  <c r="D493" i="15" s="1"/>
  <c r="J494" i="14"/>
  <c r="D494" i="15" s="1"/>
  <c r="J495" i="14"/>
  <c r="D495" i="15" s="1"/>
  <c r="J496" i="14"/>
  <c r="D496" i="15" s="1"/>
  <c r="J497" i="14"/>
  <c r="D497" i="15" s="1"/>
  <c r="J498" i="14"/>
  <c r="D498" i="15" s="1"/>
  <c r="J499" i="14"/>
  <c r="D499" i="15" s="1"/>
  <c r="J500" i="14"/>
  <c r="D500" i="15" s="1"/>
  <c r="J501" i="14"/>
  <c r="D501" i="15" s="1"/>
  <c r="J502" i="14"/>
  <c r="D502" i="15" s="1"/>
  <c r="J503" i="14"/>
  <c r="D503" i="15" s="1"/>
  <c r="J504" i="14"/>
  <c r="D504" i="15" s="1"/>
  <c r="J505" i="14"/>
  <c r="D505" i="15" s="1"/>
  <c r="E263" i="14"/>
  <c r="E264" i="14"/>
  <c r="E265" i="14"/>
  <c r="O265" i="14" s="1"/>
  <c r="E266" i="14"/>
  <c r="P266" i="14" s="1"/>
  <c r="E267" i="14"/>
  <c r="E268" i="14"/>
  <c r="E269" i="14"/>
  <c r="E270" i="14"/>
  <c r="P270" i="14" s="1"/>
  <c r="E271" i="14"/>
  <c r="E272" i="14"/>
  <c r="E273" i="14"/>
  <c r="O273" i="14" s="1"/>
  <c r="E274" i="14"/>
  <c r="P274" i="14" s="1"/>
  <c r="E275" i="14"/>
  <c r="E276" i="14"/>
  <c r="E277" i="14"/>
  <c r="E278" i="14"/>
  <c r="P278" i="14" s="1"/>
  <c r="E279" i="14"/>
  <c r="E280" i="14"/>
  <c r="E281" i="14"/>
  <c r="O281" i="14" s="1"/>
  <c r="E282" i="14"/>
  <c r="P282" i="14" s="1"/>
  <c r="E283" i="14"/>
  <c r="E284" i="14"/>
  <c r="E285" i="14"/>
  <c r="E286" i="14"/>
  <c r="P286" i="14" s="1"/>
  <c r="E287" i="14"/>
  <c r="E288" i="14"/>
  <c r="E289" i="14"/>
  <c r="O289" i="14" s="1"/>
  <c r="E290" i="14"/>
  <c r="P290" i="14" s="1"/>
  <c r="E291" i="14"/>
  <c r="E292" i="14"/>
  <c r="E293" i="14"/>
  <c r="E294" i="14"/>
  <c r="P294" i="14" s="1"/>
  <c r="E295" i="14"/>
  <c r="E296" i="14"/>
  <c r="E297" i="14"/>
  <c r="O297" i="14" s="1"/>
  <c r="E298" i="14"/>
  <c r="P298" i="14" s="1"/>
  <c r="E299" i="14"/>
  <c r="E300" i="14"/>
  <c r="E301" i="14"/>
  <c r="E302" i="14"/>
  <c r="P302" i="14" s="1"/>
  <c r="E303" i="14"/>
  <c r="E304" i="14"/>
  <c r="E305" i="14"/>
  <c r="O305" i="14" s="1"/>
  <c r="E306" i="14"/>
  <c r="P306" i="14" s="1"/>
  <c r="E307" i="14"/>
  <c r="E308" i="14"/>
  <c r="E309" i="14"/>
  <c r="E310" i="14"/>
  <c r="P310" i="14" s="1"/>
  <c r="E311" i="14"/>
  <c r="E312" i="14"/>
  <c r="E313" i="14"/>
  <c r="O313" i="14" s="1"/>
  <c r="E314" i="14"/>
  <c r="P314" i="14" s="1"/>
  <c r="E315" i="14"/>
  <c r="E316" i="14"/>
  <c r="E317" i="14"/>
  <c r="E318" i="14"/>
  <c r="P318" i="14" s="1"/>
  <c r="E319" i="14"/>
  <c r="E320" i="14"/>
  <c r="E321" i="14"/>
  <c r="O321" i="14" s="1"/>
  <c r="E322" i="14"/>
  <c r="P322" i="14" s="1"/>
  <c r="E323" i="14"/>
  <c r="E324" i="14"/>
  <c r="E325" i="14"/>
  <c r="E326" i="14"/>
  <c r="P326" i="14" s="1"/>
  <c r="E327" i="14"/>
  <c r="E328" i="14"/>
  <c r="E329" i="14"/>
  <c r="O329" i="14" s="1"/>
  <c r="E330" i="14"/>
  <c r="P330" i="14" s="1"/>
  <c r="E331" i="14"/>
  <c r="E332" i="14"/>
  <c r="E333" i="14"/>
  <c r="E334" i="14"/>
  <c r="P334" i="14" s="1"/>
  <c r="E335" i="14"/>
  <c r="E336" i="14"/>
  <c r="E337" i="14"/>
  <c r="E338" i="14"/>
  <c r="P338" i="14" s="1"/>
  <c r="E339" i="14"/>
  <c r="E340" i="14"/>
  <c r="E341" i="14"/>
  <c r="E342" i="14"/>
  <c r="P342" i="14" s="1"/>
  <c r="E343" i="14"/>
  <c r="E344" i="14"/>
  <c r="E345" i="14"/>
  <c r="E346" i="14"/>
  <c r="P346" i="14" s="1"/>
  <c r="E347" i="14"/>
  <c r="E348" i="14"/>
  <c r="E349" i="14"/>
  <c r="E350" i="14"/>
  <c r="P350" i="14" s="1"/>
  <c r="E351" i="14"/>
  <c r="E352" i="14"/>
  <c r="E353" i="14"/>
  <c r="E354" i="14"/>
  <c r="P354" i="14" s="1"/>
  <c r="E355" i="14"/>
  <c r="E356" i="14"/>
  <c r="E357" i="14"/>
  <c r="E358" i="14"/>
  <c r="P358" i="14" s="1"/>
  <c r="E359" i="14"/>
  <c r="E360" i="14"/>
  <c r="E361" i="14"/>
  <c r="E362" i="14"/>
  <c r="P362" i="14" s="1"/>
  <c r="E363" i="14"/>
  <c r="E364" i="14"/>
  <c r="E365" i="14"/>
  <c r="E366" i="14"/>
  <c r="P366" i="14" s="1"/>
  <c r="E367" i="14"/>
  <c r="E368" i="14"/>
  <c r="E369" i="14"/>
  <c r="E370" i="14"/>
  <c r="P370" i="14" s="1"/>
  <c r="E371" i="14"/>
  <c r="E372" i="14"/>
  <c r="E373" i="14"/>
  <c r="E374" i="14"/>
  <c r="P374" i="14" s="1"/>
  <c r="E375" i="14"/>
  <c r="E376" i="14"/>
  <c r="E377" i="14"/>
  <c r="E378" i="14"/>
  <c r="P378" i="14" s="1"/>
  <c r="E379" i="14"/>
  <c r="E380" i="14"/>
  <c r="E381" i="14"/>
  <c r="E382" i="14"/>
  <c r="P382" i="14" s="1"/>
  <c r="E383" i="14"/>
  <c r="E384" i="14"/>
  <c r="E385" i="14"/>
  <c r="E386" i="14"/>
  <c r="P386" i="14" s="1"/>
  <c r="E387" i="14"/>
  <c r="E388" i="14"/>
  <c r="E389" i="14"/>
  <c r="E390" i="14"/>
  <c r="P390" i="14" s="1"/>
  <c r="E391" i="14"/>
  <c r="E392" i="14"/>
  <c r="E393" i="14"/>
  <c r="E394" i="14"/>
  <c r="P394" i="14" s="1"/>
  <c r="E395" i="14"/>
  <c r="E396" i="14"/>
  <c r="E397" i="14"/>
  <c r="E398" i="14"/>
  <c r="P398" i="14" s="1"/>
  <c r="E399" i="14"/>
  <c r="E400" i="14"/>
  <c r="E401" i="14"/>
  <c r="E402" i="14"/>
  <c r="P402" i="14" s="1"/>
  <c r="E403" i="14"/>
  <c r="E404" i="14"/>
  <c r="E405" i="14"/>
  <c r="E406" i="14"/>
  <c r="P406" i="14" s="1"/>
  <c r="E407" i="14"/>
  <c r="E408" i="14"/>
  <c r="E409" i="14"/>
  <c r="E410" i="14"/>
  <c r="P410" i="14" s="1"/>
  <c r="E411" i="14"/>
  <c r="E412" i="14"/>
  <c r="E413" i="14"/>
  <c r="E414" i="14"/>
  <c r="P414" i="14" s="1"/>
  <c r="E415" i="14"/>
  <c r="E416" i="14"/>
  <c r="E417" i="14"/>
  <c r="E418" i="14"/>
  <c r="P418" i="14" s="1"/>
  <c r="E419" i="14"/>
  <c r="E420" i="14"/>
  <c r="E421" i="14"/>
  <c r="E422" i="14"/>
  <c r="P422" i="14" s="1"/>
  <c r="E423" i="14"/>
  <c r="E424" i="14"/>
  <c r="E425" i="14"/>
  <c r="E426" i="14"/>
  <c r="P426" i="14" s="1"/>
  <c r="E427" i="14"/>
  <c r="E428" i="14"/>
  <c r="E429" i="14"/>
  <c r="E430" i="14"/>
  <c r="P430" i="14" s="1"/>
  <c r="E431" i="14"/>
  <c r="E432" i="14"/>
  <c r="E433" i="14"/>
  <c r="E434" i="14"/>
  <c r="P434" i="14" s="1"/>
  <c r="E435" i="14"/>
  <c r="E436" i="14"/>
  <c r="E437" i="14"/>
  <c r="E438" i="14"/>
  <c r="P438" i="14" s="1"/>
  <c r="E439" i="14"/>
  <c r="E440" i="14"/>
  <c r="E441" i="14"/>
  <c r="E442" i="14"/>
  <c r="P442" i="14" s="1"/>
  <c r="E443" i="14"/>
  <c r="E444" i="14"/>
  <c r="E445" i="14"/>
  <c r="E446" i="14"/>
  <c r="P446" i="14" s="1"/>
  <c r="E447" i="14"/>
  <c r="E448" i="14"/>
  <c r="E449" i="14"/>
  <c r="E450" i="14"/>
  <c r="P450" i="14" s="1"/>
  <c r="E451" i="14"/>
  <c r="E452" i="14"/>
  <c r="E453" i="14"/>
  <c r="E454" i="14"/>
  <c r="P454" i="14" s="1"/>
  <c r="E455" i="14"/>
  <c r="E456" i="14"/>
  <c r="E457" i="14"/>
  <c r="E458" i="14"/>
  <c r="P458" i="14" s="1"/>
  <c r="E459" i="14"/>
  <c r="E460" i="14"/>
  <c r="E461" i="14"/>
  <c r="E462" i="14"/>
  <c r="P462" i="14" s="1"/>
  <c r="E463" i="14"/>
  <c r="E464" i="14"/>
  <c r="E465" i="14"/>
  <c r="E466" i="14"/>
  <c r="P466" i="14" s="1"/>
  <c r="E467" i="14"/>
  <c r="E468" i="14"/>
  <c r="E469" i="14"/>
  <c r="E470" i="14"/>
  <c r="P470" i="14" s="1"/>
  <c r="E471" i="14"/>
  <c r="E472" i="14"/>
  <c r="E473" i="14"/>
  <c r="E474" i="14"/>
  <c r="P474" i="14" s="1"/>
  <c r="E475" i="14"/>
  <c r="E476" i="14"/>
  <c r="E477" i="14"/>
  <c r="E478" i="14"/>
  <c r="P478" i="14" s="1"/>
  <c r="E479" i="14"/>
  <c r="E480" i="14"/>
  <c r="E481" i="14"/>
  <c r="E482" i="14"/>
  <c r="P482" i="14" s="1"/>
  <c r="E483" i="14"/>
  <c r="E484" i="14"/>
  <c r="E485" i="14"/>
  <c r="E486" i="14"/>
  <c r="P486" i="14" s="1"/>
  <c r="E487" i="14"/>
  <c r="E488" i="14"/>
  <c r="E489" i="14"/>
  <c r="E490" i="14"/>
  <c r="P490" i="14" s="1"/>
  <c r="E491" i="14"/>
  <c r="E492" i="14"/>
  <c r="E493" i="14"/>
  <c r="P493" i="14" s="1"/>
  <c r="E494" i="14"/>
  <c r="P494" i="14" s="1"/>
  <c r="E495" i="14"/>
  <c r="E496" i="14"/>
  <c r="E497" i="14"/>
  <c r="E498" i="14"/>
  <c r="P498" i="14" s="1"/>
  <c r="E499" i="14"/>
  <c r="E500" i="14"/>
  <c r="E501" i="14"/>
  <c r="E502" i="14"/>
  <c r="P502" i="14" s="1"/>
  <c r="E503" i="14"/>
  <c r="E504" i="14"/>
  <c r="E505" i="14"/>
  <c r="P505" i="14" s="1"/>
  <c r="A263" i="14"/>
  <c r="A741" i="65" s="1"/>
  <c r="A264" i="14"/>
  <c r="A742" i="65" s="1"/>
  <c r="A265" i="14"/>
  <c r="A743" i="65" s="1"/>
  <c r="A266" i="14"/>
  <c r="A744" i="65" s="1"/>
  <c r="A267" i="14"/>
  <c r="A745" i="65" s="1"/>
  <c r="A268" i="14"/>
  <c r="A746" i="65" s="1"/>
  <c r="A269" i="14"/>
  <c r="A747" i="65" s="1"/>
  <c r="A270" i="14"/>
  <c r="A748" i="65" s="1"/>
  <c r="A271" i="14"/>
  <c r="A749" i="65" s="1"/>
  <c r="A272" i="14"/>
  <c r="A750" i="65" s="1"/>
  <c r="A273" i="14"/>
  <c r="A751" i="65" s="1"/>
  <c r="A274" i="14"/>
  <c r="A752" i="65" s="1"/>
  <c r="A275" i="14"/>
  <c r="A753" i="65" s="1"/>
  <c r="A276" i="14"/>
  <c r="A754" i="65" s="1"/>
  <c r="A277" i="14"/>
  <c r="A755" i="65" s="1"/>
  <c r="A278" i="14"/>
  <c r="A756" i="65" s="1"/>
  <c r="A279" i="14"/>
  <c r="A757" i="65" s="1"/>
  <c r="A280" i="14"/>
  <c r="A758" i="65" s="1"/>
  <c r="A281" i="14"/>
  <c r="A759" i="65" s="1"/>
  <c r="A282" i="14"/>
  <c r="A760" i="65" s="1"/>
  <c r="A283" i="14"/>
  <c r="A761" i="65" s="1"/>
  <c r="A284" i="14"/>
  <c r="A762" i="65" s="1"/>
  <c r="A285" i="14"/>
  <c r="A763" i="65" s="1"/>
  <c r="A286" i="14"/>
  <c r="A764" i="65" s="1"/>
  <c r="A287" i="14"/>
  <c r="A765" i="65" s="1"/>
  <c r="A288" i="14"/>
  <c r="A766" i="65" s="1"/>
  <c r="A289" i="14"/>
  <c r="A767" i="65" s="1"/>
  <c r="A290" i="14"/>
  <c r="A768" i="65" s="1"/>
  <c r="A291" i="14"/>
  <c r="A769" i="65" s="1"/>
  <c r="A292" i="14"/>
  <c r="A770" i="65" s="1"/>
  <c r="A293" i="14"/>
  <c r="A771" i="65" s="1"/>
  <c r="A294" i="14"/>
  <c r="A772" i="65" s="1"/>
  <c r="A295" i="14"/>
  <c r="A773" i="65" s="1"/>
  <c r="A296" i="14"/>
  <c r="A774" i="65" s="1"/>
  <c r="A297" i="14"/>
  <c r="A775" i="65" s="1"/>
  <c r="A298" i="14"/>
  <c r="A776" i="65" s="1"/>
  <c r="A299" i="14"/>
  <c r="A777" i="65" s="1"/>
  <c r="A300" i="14"/>
  <c r="A778" i="65" s="1"/>
  <c r="A301" i="14"/>
  <c r="A779" i="65" s="1"/>
  <c r="A302" i="14"/>
  <c r="A780" i="65" s="1"/>
  <c r="A303" i="14"/>
  <c r="A781" i="65" s="1"/>
  <c r="A304" i="14"/>
  <c r="A782" i="65" s="1"/>
  <c r="A305" i="14"/>
  <c r="A783" i="65" s="1"/>
  <c r="A306" i="14"/>
  <c r="A784" i="65" s="1"/>
  <c r="A307" i="14"/>
  <c r="A785" i="65" s="1"/>
  <c r="A308" i="14"/>
  <c r="A786" i="65" s="1"/>
  <c r="A309" i="14"/>
  <c r="A787" i="65" s="1"/>
  <c r="A310" i="14"/>
  <c r="A788" i="65" s="1"/>
  <c r="A311" i="14"/>
  <c r="A789" i="65" s="1"/>
  <c r="A312" i="14"/>
  <c r="A790" i="65" s="1"/>
  <c r="A313" i="14"/>
  <c r="A791" i="65" s="1"/>
  <c r="A314" i="14"/>
  <c r="A792" i="65" s="1"/>
  <c r="A315" i="14"/>
  <c r="A793" i="65" s="1"/>
  <c r="A316" i="14"/>
  <c r="A794" i="65" s="1"/>
  <c r="A317" i="14"/>
  <c r="A795" i="65" s="1"/>
  <c r="A318" i="14"/>
  <c r="A796" i="65" s="1"/>
  <c r="A319" i="14"/>
  <c r="A797" i="65" s="1"/>
  <c r="A320" i="14"/>
  <c r="A798" i="65" s="1"/>
  <c r="A321" i="14"/>
  <c r="A799" i="65" s="1"/>
  <c r="A322" i="14"/>
  <c r="A800" i="65" s="1"/>
  <c r="A323" i="14"/>
  <c r="A801" i="65" s="1"/>
  <c r="A324" i="14"/>
  <c r="A802" i="65" s="1"/>
  <c r="A325" i="14"/>
  <c r="A803" i="65" s="1"/>
  <c r="A326" i="14"/>
  <c r="A804" i="65" s="1"/>
  <c r="A327" i="14"/>
  <c r="A805" i="65" s="1"/>
  <c r="A328" i="14"/>
  <c r="A806" i="65" s="1"/>
  <c r="A329" i="14"/>
  <c r="A807" i="65" s="1"/>
  <c r="A330" i="14"/>
  <c r="A808" i="65" s="1"/>
  <c r="A331" i="14"/>
  <c r="A809" i="65" s="1"/>
  <c r="A332" i="14"/>
  <c r="A810" i="65" s="1"/>
  <c r="A333" i="14"/>
  <c r="A811" i="65" s="1"/>
  <c r="A334" i="14"/>
  <c r="A812" i="65" s="1"/>
  <c r="A335" i="14"/>
  <c r="A813" i="65" s="1"/>
  <c r="A336" i="14"/>
  <c r="A814" i="65" s="1"/>
  <c r="A337" i="14"/>
  <c r="A815" i="65" s="1"/>
  <c r="A338" i="14"/>
  <c r="A816" i="65" s="1"/>
  <c r="A339" i="14"/>
  <c r="A817" i="65" s="1"/>
  <c r="A340" i="14"/>
  <c r="A818" i="65" s="1"/>
  <c r="A341" i="14"/>
  <c r="A819" i="65" s="1"/>
  <c r="A342" i="14"/>
  <c r="A820" i="65" s="1"/>
  <c r="A343" i="14"/>
  <c r="A821" i="65" s="1"/>
  <c r="A344" i="14"/>
  <c r="A822" i="65" s="1"/>
  <c r="A345" i="14"/>
  <c r="A823" i="65" s="1"/>
  <c r="A346" i="14"/>
  <c r="A824" i="65" s="1"/>
  <c r="A347" i="14"/>
  <c r="A825" i="65" s="1"/>
  <c r="A348" i="14"/>
  <c r="A826" i="65" s="1"/>
  <c r="A349" i="14"/>
  <c r="A827" i="65" s="1"/>
  <c r="A350" i="14"/>
  <c r="A828" i="65" s="1"/>
  <c r="A351" i="14"/>
  <c r="A829" i="65" s="1"/>
  <c r="A352" i="14"/>
  <c r="A830" i="65" s="1"/>
  <c r="A353" i="14"/>
  <c r="A831" i="65" s="1"/>
  <c r="A354" i="14"/>
  <c r="A832" i="65" s="1"/>
  <c r="A355" i="14"/>
  <c r="A833" i="65" s="1"/>
  <c r="A356" i="14"/>
  <c r="A834" i="65" s="1"/>
  <c r="A357" i="14"/>
  <c r="A835" i="65" s="1"/>
  <c r="A358" i="14"/>
  <c r="A836" i="65" s="1"/>
  <c r="A359" i="14"/>
  <c r="A837" i="65" s="1"/>
  <c r="A360" i="14"/>
  <c r="A838" i="65" s="1"/>
  <c r="A361" i="14"/>
  <c r="A839" i="65" s="1"/>
  <c r="A362" i="14"/>
  <c r="A840" i="65" s="1"/>
  <c r="A363" i="14"/>
  <c r="A841" i="65" s="1"/>
  <c r="A364" i="14"/>
  <c r="A842" i="65" s="1"/>
  <c r="A365" i="14"/>
  <c r="A843" i="65" s="1"/>
  <c r="A366" i="14"/>
  <c r="A844" i="65" s="1"/>
  <c r="A367" i="14"/>
  <c r="A845" i="65" s="1"/>
  <c r="A368" i="14"/>
  <c r="A846" i="65" s="1"/>
  <c r="A369" i="14"/>
  <c r="A847" i="65" s="1"/>
  <c r="A370" i="14"/>
  <c r="A848" i="65" s="1"/>
  <c r="A371" i="14"/>
  <c r="A849" i="65" s="1"/>
  <c r="A372" i="14"/>
  <c r="A850" i="65" s="1"/>
  <c r="A373" i="14"/>
  <c r="A851" i="65" s="1"/>
  <c r="A374" i="14"/>
  <c r="A852" i="65" s="1"/>
  <c r="A375" i="14"/>
  <c r="A853" i="65" s="1"/>
  <c r="A376" i="14"/>
  <c r="A854" i="65" s="1"/>
  <c r="A377" i="14"/>
  <c r="A855" i="65" s="1"/>
  <c r="A378" i="14"/>
  <c r="A856" i="65" s="1"/>
  <c r="A379" i="14"/>
  <c r="A857" i="65" s="1"/>
  <c r="A380" i="14"/>
  <c r="A858" i="65" s="1"/>
  <c r="A381" i="14"/>
  <c r="A859" i="65" s="1"/>
  <c r="A382" i="14"/>
  <c r="A860" i="65" s="1"/>
  <c r="A383" i="14"/>
  <c r="A861" i="65" s="1"/>
  <c r="A384" i="14"/>
  <c r="A862" i="65" s="1"/>
  <c r="A385" i="14"/>
  <c r="A863" i="65" s="1"/>
  <c r="A386" i="14"/>
  <c r="A864" i="65" s="1"/>
  <c r="A387" i="14"/>
  <c r="A865" i="65" s="1"/>
  <c r="A388" i="14"/>
  <c r="A866" i="65" s="1"/>
  <c r="A389" i="14"/>
  <c r="A867" i="65" s="1"/>
  <c r="A390" i="14"/>
  <c r="A868" i="65" s="1"/>
  <c r="A391" i="14"/>
  <c r="A869" i="65" s="1"/>
  <c r="A392" i="14"/>
  <c r="A870" i="65" s="1"/>
  <c r="A393" i="14"/>
  <c r="A871" i="65" s="1"/>
  <c r="A394" i="14"/>
  <c r="A872" i="65" s="1"/>
  <c r="A395" i="14"/>
  <c r="A873" i="65" s="1"/>
  <c r="A396" i="14"/>
  <c r="A874" i="65" s="1"/>
  <c r="A397" i="14"/>
  <c r="A875" i="65" s="1"/>
  <c r="A398" i="14"/>
  <c r="A876" i="65" s="1"/>
  <c r="A399" i="14"/>
  <c r="A877" i="65" s="1"/>
  <c r="A400" i="14"/>
  <c r="A878" i="65" s="1"/>
  <c r="A401" i="14"/>
  <c r="A879" i="65" s="1"/>
  <c r="A402" i="14"/>
  <c r="A880" i="65" s="1"/>
  <c r="A403" i="14"/>
  <c r="A881" i="65" s="1"/>
  <c r="A404" i="14"/>
  <c r="A882" i="65" s="1"/>
  <c r="A405" i="14"/>
  <c r="A883" i="65" s="1"/>
  <c r="A406" i="14"/>
  <c r="A884" i="65" s="1"/>
  <c r="A407" i="14"/>
  <c r="A885" i="65" s="1"/>
  <c r="A408" i="14"/>
  <c r="A886" i="65" s="1"/>
  <c r="A409" i="14"/>
  <c r="A887" i="65" s="1"/>
  <c r="A410" i="14"/>
  <c r="A888" i="65" s="1"/>
  <c r="A411" i="14"/>
  <c r="A889" i="65" s="1"/>
  <c r="A412" i="14"/>
  <c r="A890" i="65" s="1"/>
  <c r="A413" i="14"/>
  <c r="A891" i="65" s="1"/>
  <c r="A414" i="14"/>
  <c r="A892" i="65" s="1"/>
  <c r="A415" i="14"/>
  <c r="A893" i="65" s="1"/>
  <c r="A416" i="14"/>
  <c r="A894" i="65" s="1"/>
  <c r="A417" i="14"/>
  <c r="A895" i="65" s="1"/>
  <c r="A418" i="14"/>
  <c r="A896" i="65" s="1"/>
  <c r="A419" i="14"/>
  <c r="A897" i="65" s="1"/>
  <c r="A420" i="14"/>
  <c r="A898" i="65" s="1"/>
  <c r="A421" i="14"/>
  <c r="A899" i="65" s="1"/>
  <c r="A422" i="14"/>
  <c r="A900" i="65" s="1"/>
  <c r="A423" i="14"/>
  <c r="A901" i="65" s="1"/>
  <c r="A424" i="14"/>
  <c r="A902" i="65" s="1"/>
  <c r="A425" i="14"/>
  <c r="A903" i="65" s="1"/>
  <c r="A426" i="14"/>
  <c r="A904" i="65" s="1"/>
  <c r="A427" i="14"/>
  <c r="A905" i="65" s="1"/>
  <c r="A428" i="14"/>
  <c r="A906" i="65" s="1"/>
  <c r="A429" i="14"/>
  <c r="A907" i="65" s="1"/>
  <c r="A430" i="14"/>
  <c r="A908" i="65" s="1"/>
  <c r="A431" i="14"/>
  <c r="A909" i="65" s="1"/>
  <c r="A432" i="14"/>
  <c r="A910" i="65" s="1"/>
  <c r="A433" i="14"/>
  <c r="A911" i="65" s="1"/>
  <c r="A434" i="14"/>
  <c r="A912" i="65" s="1"/>
  <c r="A435" i="14"/>
  <c r="A913" i="65" s="1"/>
  <c r="A436" i="14"/>
  <c r="A914" i="65" s="1"/>
  <c r="A437" i="14"/>
  <c r="A915" i="65" s="1"/>
  <c r="A438" i="14"/>
  <c r="A916" i="65" s="1"/>
  <c r="A439" i="14"/>
  <c r="A917" i="65" s="1"/>
  <c r="A440" i="14"/>
  <c r="A918" i="65" s="1"/>
  <c r="A441" i="14"/>
  <c r="A919" i="65" s="1"/>
  <c r="A442" i="14"/>
  <c r="A920" i="65" s="1"/>
  <c r="A443" i="14"/>
  <c r="A921" i="65" s="1"/>
  <c r="A444" i="14"/>
  <c r="A922" i="65" s="1"/>
  <c r="A445" i="14"/>
  <c r="A923" i="65" s="1"/>
  <c r="A446" i="14"/>
  <c r="A924" i="65" s="1"/>
  <c r="A447" i="14"/>
  <c r="A925" i="65" s="1"/>
  <c r="A448" i="14"/>
  <c r="A926" i="65" s="1"/>
  <c r="A449" i="14"/>
  <c r="A927" i="65" s="1"/>
  <c r="A450" i="14"/>
  <c r="A928" i="65" s="1"/>
  <c r="A451" i="14"/>
  <c r="A929" i="65" s="1"/>
  <c r="A452" i="14"/>
  <c r="A930" i="65" s="1"/>
  <c r="A453" i="14"/>
  <c r="A931" i="65" s="1"/>
  <c r="A454" i="14"/>
  <c r="A932" i="65" s="1"/>
  <c r="A455" i="14"/>
  <c r="A933" i="65" s="1"/>
  <c r="A456" i="14"/>
  <c r="A934" i="65" s="1"/>
  <c r="A457" i="14"/>
  <c r="A935" i="65" s="1"/>
  <c r="A458" i="14"/>
  <c r="A936" i="65" s="1"/>
  <c r="A459" i="14"/>
  <c r="A937" i="65" s="1"/>
  <c r="A460" i="14"/>
  <c r="A938" i="65" s="1"/>
  <c r="A461" i="14"/>
  <c r="A939" i="65" s="1"/>
  <c r="A462" i="14"/>
  <c r="A940" i="65" s="1"/>
  <c r="A463" i="14"/>
  <c r="A941" i="65" s="1"/>
  <c r="A464" i="14"/>
  <c r="A942" i="65" s="1"/>
  <c r="A465" i="14"/>
  <c r="A943" i="65" s="1"/>
  <c r="A466" i="14"/>
  <c r="A944" i="65" s="1"/>
  <c r="A467" i="14"/>
  <c r="A945" i="65" s="1"/>
  <c r="A468" i="14"/>
  <c r="A946" i="65" s="1"/>
  <c r="A469" i="14"/>
  <c r="A947" i="65" s="1"/>
  <c r="A470" i="14"/>
  <c r="A948" i="65" s="1"/>
  <c r="A471" i="14"/>
  <c r="A949" i="65" s="1"/>
  <c r="A472" i="14"/>
  <c r="A950" i="65" s="1"/>
  <c r="A473" i="14"/>
  <c r="A951" i="65" s="1"/>
  <c r="A474" i="14"/>
  <c r="A952" i="65" s="1"/>
  <c r="A475" i="14"/>
  <c r="A953" i="65" s="1"/>
  <c r="A476" i="14"/>
  <c r="A954" i="65" s="1"/>
  <c r="A477" i="14"/>
  <c r="A955" i="65" s="1"/>
  <c r="A478" i="14"/>
  <c r="A956" i="65" s="1"/>
  <c r="A479" i="14"/>
  <c r="A957" i="65" s="1"/>
  <c r="A480" i="14"/>
  <c r="A958" i="65" s="1"/>
  <c r="A481" i="14"/>
  <c r="A959" i="65" s="1"/>
  <c r="A482" i="14"/>
  <c r="A960" i="65" s="1"/>
  <c r="A483" i="14"/>
  <c r="A961" i="65" s="1"/>
  <c r="A484" i="14"/>
  <c r="A962" i="65" s="1"/>
  <c r="A485" i="14"/>
  <c r="A963" i="65" s="1"/>
  <c r="A486" i="14"/>
  <c r="A964" i="65" s="1"/>
  <c r="A487" i="14"/>
  <c r="A965" i="65" s="1"/>
  <c r="A488" i="14"/>
  <c r="A966" i="65" s="1"/>
  <c r="A489" i="14"/>
  <c r="A967" i="65" s="1"/>
  <c r="A490" i="14"/>
  <c r="A968" i="65" s="1"/>
  <c r="A491" i="14"/>
  <c r="A969" i="65" s="1"/>
  <c r="A492" i="14"/>
  <c r="A970" i="65" s="1"/>
  <c r="A493" i="14"/>
  <c r="A971" i="65" s="1"/>
  <c r="A494" i="14"/>
  <c r="A972" i="65" s="1"/>
  <c r="A495" i="14"/>
  <c r="A973" i="65" s="1"/>
  <c r="A496" i="14"/>
  <c r="A974" i="65" s="1"/>
  <c r="A497" i="14"/>
  <c r="A975" i="65" s="1"/>
  <c r="A498" i="14"/>
  <c r="A976" i="65" s="1"/>
  <c r="A499" i="14"/>
  <c r="A977" i="65" s="1"/>
  <c r="A500" i="14"/>
  <c r="A978" i="65" s="1"/>
  <c r="A501" i="14"/>
  <c r="A979" i="65" s="1"/>
  <c r="A502" i="14"/>
  <c r="A980" i="65" s="1"/>
  <c r="A503" i="14"/>
  <c r="A981" i="65" s="1"/>
  <c r="A504" i="14"/>
  <c r="A982" i="65" s="1"/>
  <c r="A505" i="14"/>
  <c r="A983" i="65" s="1"/>
  <c r="O501" i="14" l="1"/>
  <c r="O497" i="14"/>
  <c r="O489" i="14"/>
  <c r="O485" i="14"/>
  <c r="O481" i="14"/>
  <c r="O477" i="14"/>
  <c r="O473" i="14"/>
  <c r="O469" i="14"/>
  <c r="O465" i="14"/>
  <c r="O461" i="14"/>
  <c r="O457" i="14"/>
  <c r="O453" i="14"/>
  <c r="O449" i="14"/>
  <c r="O445" i="14"/>
  <c r="O441" i="14"/>
  <c r="O433" i="14"/>
  <c r="O425" i="14"/>
  <c r="O417" i="14"/>
  <c r="O409" i="14"/>
  <c r="O401" i="14"/>
  <c r="O393" i="14"/>
  <c r="O385" i="14"/>
  <c r="O377" i="14"/>
  <c r="O369" i="14"/>
  <c r="O361" i="14"/>
  <c r="O353" i="14"/>
  <c r="O345" i="14"/>
  <c r="O337" i="14"/>
  <c r="AI479" i="14"/>
  <c r="E957" i="65"/>
  <c r="AG452" i="14"/>
  <c r="E930" i="65"/>
  <c r="AJ431" i="14"/>
  <c r="E909" i="65"/>
  <c r="AC401" i="14"/>
  <c r="AD401" i="14" s="1"/>
  <c r="E879" i="65"/>
  <c r="AC369" i="14"/>
  <c r="AD369" i="14" s="1"/>
  <c r="E847" i="65"/>
  <c r="AC345" i="14"/>
  <c r="AD345" i="14" s="1"/>
  <c r="E823" i="65"/>
  <c r="E810" i="65"/>
  <c r="E787" i="65"/>
  <c r="AC280" i="14"/>
  <c r="AD280" i="14" s="1"/>
  <c r="E758" i="65"/>
  <c r="E777" i="65"/>
  <c r="AG400" i="14"/>
  <c r="E878" i="65"/>
  <c r="E837" i="65"/>
  <c r="E813" i="65"/>
  <c r="E781" i="65"/>
  <c r="E821" i="65"/>
  <c r="AC481" i="14"/>
  <c r="AD481" i="14" s="1"/>
  <c r="E959" i="65"/>
  <c r="AH502" i="14"/>
  <c r="E980" i="65"/>
  <c r="AI495" i="14"/>
  <c r="E973" i="65"/>
  <c r="AH490" i="14"/>
  <c r="E968" i="65"/>
  <c r="E961" i="65"/>
  <c r="AI478" i="14"/>
  <c r="E956" i="65"/>
  <c r="AG472" i="14"/>
  <c r="E950" i="65"/>
  <c r="E945" i="65"/>
  <c r="E940" i="65"/>
  <c r="E934" i="65"/>
  <c r="E929" i="65"/>
  <c r="E924" i="65"/>
  <c r="E918" i="65"/>
  <c r="E913" i="65"/>
  <c r="E908" i="65"/>
  <c r="E900" i="65"/>
  <c r="E892" i="65"/>
  <c r="E884" i="65"/>
  <c r="E876" i="65"/>
  <c r="E868" i="65"/>
  <c r="E860" i="65"/>
  <c r="E852" i="65"/>
  <c r="E844" i="65"/>
  <c r="E836" i="65"/>
  <c r="E828" i="65"/>
  <c r="E820" i="65"/>
  <c r="E815" i="65"/>
  <c r="AC328" i="14"/>
  <c r="AD328" i="14" s="1"/>
  <c r="E806" i="65"/>
  <c r="E794" i="65"/>
  <c r="E786" i="65"/>
  <c r="E771" i="65"/>
  <c r="E766" i="65"/>
  <c r="E756" i="65"/>
  <c r="E751" i="65"/>
  <c r="AC264" i="14"/>
  <c r="AD264" i="14" s="1"/>
  <c r="E742" i="65"/>
  <c r="E761" i="65"/>
  <c r="E897" i="65"/>
  <c r="E886" i="65"/>
  <c r="E877" i="65"/>
  <c r="E865" i="65"/>
  <c r="E854" i="65"/>
  <c r="E845" i="65"/>
  <c r="E833" i="65"/>
  <c r="E979" i="65"/>
  <c r="E915" i="65"/>
  <c r="E801" i="65"/>
  <c r="E769" i="65"/>
  <c r="E898" i="65"/>
  <c r="E866" i="65"/>
  <c r="E834" i="65"/>
  <c r="AI505" i="14"/>
  <c r="E983" i="65"/>
  <c r="AC493" i="14"/>
  <c r="AD493" i="14" s="1"/>
  <c r="E971" i="65"/>
  <c r="AC477" i="14"/>
  <c r="AD477" i="14" s="1"/>
  <c r="E955" i="65"/>
  <c r="AH457" i="14"/>
  <c r="E935" i="65"/>
  <c r="AC433" i="14"/>
  <c r="AD433" i="14" s="1"/>
  <c r="E911" i="65"/>
  <c r="E981" i="65"/>
  <c r="E969" i="65"/>
  <c r="AH474" i="14"/>
  <c r="E952" i="65"/>
  <c r="AJ463" i="14"/>
  <c r="E941" i="65"/>
  <c r="AJ447" i="14"/>
  <c r="E925" i="65"/>
  <c r="AG436" i="14"/>
  <c r="E914" i="65"/>
  <c r="AH417" i="14"/>
  <c r="E895" i="65"/>
  <c r="AC393" i="14"/>
  <c r="AD393" i="14" s="1"/>
  <c r="E871" i="65"/>
  <c r="AC377" i="14"/>
  <c r="AD377" i="14" s="1"/>
  <c r="E855" i="65"/>
  <c r="AC353" i="14"/>
  <c r="AD353" i="14" s="1"/>
  <c r="E831" i="65"/>
  <c r="E772" i="65"/>
  <c r="E767" i="65"/>
  <c r="E746" i="65"/>
  <c r="E889" i="65"/>
  <c r="E857" i="65"/>
  <c r="E825" i="65"/>
  <c r="E773" i="65"/>
  <c r="E749" i="65"/>
  <c r="E842" i="65"/>
  <c r="AC497" i="14"/>
  <c r="AD497" i="14" s="1"/>
  <c r="E975" i="65"/>
  <c r="E939" i="65"/>
  <c r="E977" i="65"/>
  <c r="AI494" i="14"/>
  <c r="E972" i="65"/>
  <c r="E965" i="65"/>
  <c r="AI482" i="14"/>
  <c r="E960" i="65"/>
  <c r="AI476" i="14"/>
  <c r="E954" i="65"/>
  <c r="E949" i="65"/>
  <c r="AC466" i="14"/>
  <c r="AD466" i="14" s="1"/>
  <c r="E944" i="65"/>
  <c r="E938" i="65"/>
  <c r="E933" i="65"/>
  <c r="AC450" i="14"/>
  <c r="AD450" i="14" s="1"/>
  <c r="E928" i="65"/>
  <c r="E922" i="65"/>
  <c r="E917" i="65"/>
  <c r="AC434" i="14"/>
  <c r="AD434" i="14" s="1"/>
  <c r="E912" i="65"/>
  <c r="E906" i="65"/>
  <c r="E899" i="65"/>
  <c r="E891" i="65"/>
  <c r="E883" i="65"/>
  <c r="E875" i="65"/>
  <c r="AJ389" i="14"/>
  <c r="E867" i="65"/>
  <c r="E859" i="65"/>
  <c r="E851" i="65"/>
  <c r="E843" i="65"/>
  <c r="AJ357" i="14"/>
  <c r="E835" i="65"/>
  <c r="E827" i="65"/>
  <c r="E819" i="65"/>
  <c r="E814" i="65"/>
  <c r="E804" i="65"/>
  <c r="E799" i="65"/>
  <c r="AC312" i="14"/>
  <c r="AD312" i="14" s="1"/>
  <c r="E790" i="65"/>
  <c r="E778" i="65"/>
  <c r="E770" i="65"/>
  <c r="E755" i="65"/>
  <c r="E750" i="65"/>
  <c r="E809" i="65"/>
  <c r="E745" i="65"/>
  <c r="E894" i="65"/>
  <c r="E885" i="65"/>
  <c r="E873" i="65"/>
  <c r="AG384" i="14"/>
  <c r="E862" i="65"/>
  <c r="E853" i="65"/>
  <c r="E841" i="65"/>
  <c r="AG352" i="14"/>
  <c r="E830" i="65"/>
  <c r="E963" i="65"/>
  <c r="E741" i="65"/>
  <c r="E797" i="65"/>
  <c r="E789" i="65"/>
  <c r="E765" i="65"/>
  <c r="E757" i="65"/>
  <c r="E890" i="65"/>
  <c r="E858" i="65"/>
  <c r="E826" i="65"/>
  <c r="AI504" i="14"/>
  <c r="E982" i="65"/>
  <c r="AI489" i="14"/>
  <c r="E967" i="65"/>
  <c r="AH473" i="14"/>
  <c r="E951" i="65"/>
  <c r="AC449" i="14"/>
  <c r="AD449" i="14" s="1"/>
  <c r="E927" i="65"/>
  <c r="E907" i="65"/>
  <c r="AH496" i="14"/>
  <c r="E974" i="65"/>
  <c r="AC484" i="14"/>
  <c r="AD484" i="14" s="1"/>
  <c r="E962" i="65"/>
  <c r="AG468" i="14"/>
  <c r="E946" i="65"/>
  <c r="AH458" i="14"/>
  <c r="E936" i="65"/>
  <c r="AJ442" i="14"/>
  <c r="E920" i="65"/>
  <c r="AH426" i="14"/>
  <c r="E904" i="65"/>
  <c r="AC409" i="14"/>
  <c r="AD409" i="14" s="1"/>
  <c r="E887" i="65"/>
  <c r="AC385" i="14"/>
  <c r="AD385" i="14" s="1"/>
  <c r="E863" i="65"/>
  <c r="AC361" i="14"/>
  <c r="AD361" i="14" s="1"/>
  <c r="E839" i="65"/>
  <c r="E802" i="65"/>
  <c r="E782" i="65"/>
  <c r="AJ423" i="14"/>
  <c r="E901" i="65"/>
  <c r="E869" i="65"/>
  <c r="AG368" i="14"/>
  <c r="E846" i="65"/>
  <c r="E931" i="65"/>
  <c r="E805" i="65"/>
  <c r="E874" i="65"/>
  <c r="AC425" i="14"/>
  <c r="AD425" i="14" s="1"/>
  <c r="E903" i="65"/>
  <c r="AH441" i="14"/>
  <c r="E919" i="65"/>
  <c r="AI498" i="14"/>
  <c r="E976" i="65"/>
  <c r="AI492" i="14"/>
  <c r="E970" i="65"/>
  <c r="AI486" i="14"/>
  <c r="E964" i="65"/>
  <c r="AI480" i="14"/>
  <c r="E958" i="65"/>
  <c r="E953" i="65"/>
  <c r="AC470" i="14"/>
  <c r="AD470" i="14" s="1"/>
  <c r="E948" i="65"/>
  <c r="E942" i="65"/>
  <c r="E937" i="65"/>
  <c r="AC454" i="14"/>
  <c r="AD454" i="14" s="1"/>
  <c r="E932" i="65"/>
  <c r="AG448" i="14"/>
  <c r="E926" i="65"/>
  <c r="E921" i="65"/>
  <c r="AC438" i="14"/>
  <c r="AD438" i="14" s="1"/>
  <c r="E916" i="65"/>
  <c r="AG432" i="14"/>
  <c r="E910" i="65"/>
  <c r="E905" i="65"/>
  <c r="AC418" i="14"/>
  <c r="AD418" i="14" s="1"/>
  <c r="E896" i="65"/>
  <c r="AC410" i="14"/>
  <c r="AD410" i="14" s="1"/>
  <c r="E888" i="65"/>
  <c r="AC402" i="14"/>
  <c r="AD402" i="14" s="1"/>
  <c r="E880" i="65"/>
  <c r="AJ394" i="14"/>
  <c r="E872" i="65"/>
  <c r="AC386" i="14"/>
  <c r="AD386" i="14" s="1"/>
  <c r="E864" i="65"/>
  <c r="AJ378" i="14"/>
  <c r="E856" i="65"/>
  <c r="AC370" i="14"/>
  <c r="AD370" i="14" s="1"/>
  <c r="E848" i="65"/>
  <c r="AJ362" i="14"/>
  <c r="E840" i="65"/>
  <c r="E818" i="65"/>
  <c r="AC333" i="14"/>
  <c r="AD333" i="14" s="1"/>
  <c r="E811" i="65"/>
  <c r="E803" i="65"/>
  <c r="E798" i="65"/>
  <c r="E788" i="65"/>
  <c r="E783" i="65"/>
  <c r="AC296" i="14"/>
  <c r="AD296" i="14" s="1"/>
  <c r="E774" i="65"/>
  <c r="E762" i="65"/>
  <c r="E754" i="65"/>
  <c r="E793" i="65"/>
  <c r="E822" i="65"/>
  <c r="AJ415" i="14"/>
  <c r="E893" i="65"/>
  <c r="E881" i="65"/>
  <c r="E870" i="65"/>
  <c r="E861" i="65"/>
  <c r="E849" i="65"/>
  <c r="E838" i="65"/>
  <c r="E829" i="65"/>
  <c r="E947" i="65"/>
  <c r="E817" i="65"/>
  <c r="AC329" i="14"/>
  <c r="AD329" i="14" s="1"/>
  <c r="E807" i="65"/>
  <c r="E785" i="65"/>
  <c r="E753" i="65"/>
  <c r="E882" i="65"/>
  <c r="E850" i="65"/>
  <c r="AG424" i="14"/>
  <c r="E902" i="65"/>
  <c r="AC500" i="14"/>
  <c r="AD500" i="14" s="1"/>
  <c r="E978" i="65"/>
  <c r="AI488" i="14"/>
  <c r="E966" i="65"/>
  <c r="AC465" i="14"/>
  <c r="AD465" i="14" s="1"/>
  <c r="E943" i="65"/>
  <c r="E923" i="65"/>
  <c r="P273" i="14"/>
  <c r="I273" i="14" s="1"/>
  <c r="P273" i="15" s="1"/>
  <c r="AC394" i="14"/>
  <c r="AD394" i="14" s="1"/>
  <c r="AG464" i="14"/>
  <c r="AC317" i="14"/>
  <c r="AD317" i="14" s="1"/>
  <c r="AC338" i="14"/>
  <c r="AD338" i="14" s="1"/>
  <c r="AC274" i="14"/>
  <c r="AD274" i="14" s="1"/>
  <c r="AC322" i="14"/>
  <c r="AD322" i="14" s="1"/>
  <c r="AC301" i="14"/>
  <c r="AD301" i="14" s="1"/>
  <c r="AJ410" i="14"/>
  <c r="AC334" i="14"/>
  <c r="AD334" i="14" s="1"/>
  <c r="AC330" i="14"/>
  <c r="AD330" i="14" s="1"/>
  <c r="AC318" i="14"/>
  <c r="AD318" i="14" s="1"/>
  <c r="AC314" i="14"/>
  <c r="AD314" i="14" s="1"/>
  <c r="AC302" i="14"/>
  <c r="AD302" i="14" s="1"/>
  <c r="AC298" i="14"/>
  <c r="AD298" i="14" s="1"/>
  <c r="AC286" i="14"/>
  <c r="AD286" i="14" s="1"/>
  <c r="AC282" i="14"/>
  <c r="AD282" i="14" s="1"/>
  <c r="AC270" i="14"/>
  <c r="AD270" i="14" s="1"/>
  <c r="AC266" i="14"/>
  <c r="AD266" i="14" s="1"/>
  <c r="AC306" i="14"/>
  <c r="AD306" i="14" s="1"/>
  <c r="AC285" i="14"/>
  <c r="AD285" i="14" s="1"/>
  <c r="AC354" i="14"/>
  <c r="AD354" i="14" s="1"/>
  <c r="AJ346" i="14"/>
  <c r="AC290" i="14"/>
  <c r="AD290" i="14" s="1"/>
  <c r="AC269" i="14"/>
  <c r="AD269" i="14" s="1"/>
  <c r="AI496" i="14"/>
  <c r="AC313" i="14"/>
  <c r="AD313" i="14" s="1"/>
  <c r="AC297" i="14"/>
  <c r="AD297" i="14" s="1"/>
  <c r="AC281" i="14"/>
  <c r="AD281" i="14" s="1"/>
  <c r="AC265" i="14"/>
  <c r="AD265" i="14" s="1"/>
  <c r="AH461" i="14"/>
  <c r="AG461" i="14"/>
  <c r="AC461" i="14"/>
  <c r="AD461" i="14" s="1"/>
  <c r="AG445" i="14"/>
  <c r="AH445" i="14"/>
  <c r="AH429" i="14"/>
  <c r="AG429" i="14"/>
  <c r="AC429" i="14"/>
  <c r="AD429" i="14" s="1"/>
  <c r="AH486" i="14"/>
  <c r="AH480" i="14"/>
  <c r="AC482" i="14"/>
  <c r="AD482" i="14" s="1"/>
  <c r="AC502" i="14"/>
  <c r="AD502" i="14" s="1"/>
  <c r="AI502" i="14"/>
  <c r="AH368" i="14"/>
  <c r="AC378" i="14"/>
  <c r="AD378" i="14" s="1"/>
  <c r="AC362" i="14"/>
  <c r="AD362" i="14" s="1"/>
  <c r="AH352" i="14"/>
  <c r="AC346" i="14"/>
  <c r="AD346" i="14" s="1"/>
  <c r="AJ418" i="14"/>
  <c r="AC505" i="14"/>
  <c r="AD505" i="14" s="1"/>
  <c r="AC473" i="14"/>
  <c r="AD473" i="14" s="1"/>
  <c r="AC441" i="14"/>
  <c r="AD441" i="14" s="1"/>
  <c r="AC417" i="14"/>
  <c r="AD417" i="14" s="1"/>
  <c r="AH500" i="14"/>
  <c r="AI490" i="14"/>
  <c r="AH442" i="14"/>
  <c r="AG415" i="14"/>
  <c r="O306" i="14"/>
  <c r="AC490" i="14"/>
  <c r="AD490" i="14" s="1"/>
  <c r="AC458" i="14"/>
  <c r="AD458" i="14" s="1"/>
  <c r="AC426" i="14"/>
  <c r="AD426" i="14" s="1"/>
  <c r="AI484" i="14"/>
  <c r="AJ458" i="14"/>
  <c r="AJ426" i="14"/>
  <c r="O290" i="14"/>
  <c r="I290" i="14" s="1"/>
  <c r="P290" i="15" s="1"/>
  <c r="AC498" i="14"/>
  <c r="AD498" i="14" s="1"/>
  <c r="AC489" i="14"/>
  <c r="AD489" i="14" s="1"/>
  <c r="AC457" i="14"/>
  <c r="AD457" i="14" s="1"/>
  <c r="AC445" i="14"/>
  <c r="AD445" i="14" s="1"/>
  <c r="AH484" i="14"/>
  <c r="AI474" i="14"/>
  <c r="AH418" i="14"/>
  <c r="AH400" i="14"/>
  <c r="AH384" i="14"/>
  <c r="O274" i="14"/>
  <c r="AC486" i="14"/>
  <c r="AD486" i="14" s="1"/>
  <c r="AC474" i="14"/>
  <c r="AD474" i="14" s="1"/>
  <c r="AC442" i="14"/>
  <c r="AD442" i="14" s="1"/>
  <c r="AI500" i="14"/>
  <c r="O504" i="14"/>
  <c r="P504" i="14"/>
  <c r="O496" i="14"/>
  <c r="P496" i="14"/>
  <c r="O484" i="14"/>
  <c r="P484" i="14"/>
  <c r="O472" i="14"/>
  <c r="P472" i="14"/>
  <c r="O464" i="14"/>
  <c r="P464" i="14"/>
  <c r="O452" i="14"/>
  <c r="P452" i="14"/>
  <c r="P440" i="14"/>
  <c r="O440" i="14"/>
  <c r="P432" i="14"/>
  <c r="O432" i="14"/>
  <c r="P420" i="14"/>
  <c r="O420" i="14"/>
  <c r="P408" i="14"/>
  <c r="O408" i="14"/>
  <c r="P400" i="14"/>
  <c r="O400" i="14"/>
  <c r="P388" i="14"/>
  <c r="O388" i="14"/>
  <c r="P372" i="14"/>
  <c r="O372" i="14"/>
  <c r="P360" i="14"/>
  <c r="O360" i="14"/>
  <c r="P352" i="14"/>
  <c r="O352" i="14"/>
  <c r="P344" i="14"/>
  <c r="O344" i="14"/>
  <c r="P332" i="14"/>
  <c r="O332" i="14"/>
  <c r="P324" i="14"/>
  <c r="O324" i="14"/>
  <c r="P316" i="14"/>
  <c r="O316" i="14"/>
  <c r="P312" i="14"/>
  <c r="O312" i="14"/>
  <c r="P304" i="14"/>
  <c r="O304" i="14"/>
  <c r="P292" i="14"/>
  <c r="O292" i="14"/>
  <c r="P280" i="14"/>
  <c r="O280" i="14"/>
  <c r="P268" i="14"/>
  <c r="O268" i="14"/>
  <c r="O502" i="14"/>
  <c r="I502" i="14" s="1"/>
  <c r="P502" i="15" s="1"/>
  <c r="O494" i="14"/>
  <c r="I494" i="14" s="1"/>
  <c r="P494" i="15" s="1"/>
  <c r="O482" i="14"/>
  <c r="O466" i="14"/>
  <c r="O450" i="14"/>
  <c r="I450" i="14" s="1"/>
  <c r="P450" i="15" s="1"/>
  <c r="O434" i="14"/>
  <c r="I434" i="14" s="1"/>
  <c r="P434" i="15" s="1"/>
  <c r="O418" i="14"/>
  <c r="O402" i="14"/>
  <c r="O386" i="14"/>
  <c r="I386" i="14" s="1"/>
  <c r="P386" i="15" s="1"/>
  <c r="O370" i="14"/>
  <c r="I370" i="14" s="1"/>
  <c r="P370" i="15" s="1"/>
  <c r="O354" i="14"/>
  <c r="O338" i="14"/>
  <c r="O322" i="14"/>
  <c r="I322" i="14" s="1"/>
  <c r="P322" i="15" s="1"/>
  <c r="P501" i="14"/>
  <c r="I501" i="14" s="1"/>
  <c r="P501" i="15" s="1"/>
  <c r="P485" i="14"/>
  <c r="P469" i="14"/>
  <c r="P453" i="14"/>
  <c r="I453" i="14" s="1"/>
  <c r="P453" i="15" s="1"/>
  <c r="P433" i="14"/>
  <c r="P401" i="14"/>
  <c r="P369" i="14"/>
  <c r="P337" i="14"/>
  <c r="I337" i="14" s="1"/>
  <c r="P337" i="15" s="1"/>
  <c r="P305" i="14"/>
  <c r="I305" i="14" s="1"/>
  <c r="P305" i="15" s="1"/>
  <c r="O503" i="14"/>
  <c r="P503" i="14"/>
  <c r="O499" i="14"/>
  <c r="P499" i="14"/>
  <c r="O495" i="14"/>
  <c r="P495" i="14"/>
  <c r="O491" i="14"/>
  <c r="P491" i="14"/>
  <c r="O487" i="14"/>
  <c r="P487" i="14"/>
  <c r="O483" i="14"/>
  <c r="P483" i="14"/>
  <c r="O479" i="14"/>
  <c r="P479" i="14"/>
  <c r="O475" i="14"/>
  <c r="P475" i="14"/>
  <c r="O471" i="14"/>
  <c r="P471" i="14"/>
  <c r="O467" i="14"/>
  <c r="P467" i="14"/>
  <c r="O463" i="14"/>
  <c r="P463" i="14"/>
  <c r="O459" i="14"/>
  <c r="P459" i="14"/>
  <c r="O455" i="14"/>
  <c r="P455" i="14"/>
  <c r="O451" i="14"/>
  <c r="P451" i="14"/>
  <c r="O447" i="14"/>
  <c r="P447" i="14"/>
  <c r="O443" i="14"/>
  <c r="P443" i="14"/>
  <c r="P439" i="14"/>
  <c r="O439" i="14"/>
  <c r="P435" i="14"/>
  <c r="O435" i="14"/>
  <c r="P431" i="14"/>
  <c r="O431" i="14"/>
  <c r="P427" i="14"/>
  <c r="O427" i="14"/>
  <c r="P423" i="14"/>
  <c r="O423" i="14"/>
  <c r="P419" i="14"/>
  <c r="O419" i="14"/>
  <c r="P415" i="14"/>
  <c r="O415" i="14"/>
  <c r="P411" i="14"/>
  <c r="O411" i="14"/>
  <c r="P407" i="14"/>
  <c r="O407" i="14"/>
  <c r="P403" i="14"/>
  <c r="O403" i="14"/>
  <c r="P399" i="14"/>
  <c r="O399" i="14"/>
  <c r="P395" i="14"/>
  <c r="O395" i="14"/>
  <c r="P391" i="14"/>
  <c r="O391" i="14"/>
  <c r="P387" i="14"/>
  <c r="O387" i="14"/>
  <c r="P383" i="14"/>
  <c r="O383" i="14"/>
  <c r="P379" i="14"/>
  <c r="O379" i="14"/>
  <c r="P375" i="14"/>
  <c r="O375" i="14"/>
  <c r="P371" i="14"/>
  <c r="O371" i="14"/>
  <c r="P367" i="14"/>
  <c r="O367" i="14"/>
  <c r="P363" i="14"/>
  <c r="O363" i="14"/>
  <c r="P359" i="14"/>
  <c r="O359" i="14"/>
  <c r="P355" i="14"/>
  <c r="O355" i="14"/>
  <c r="P351" i="14"/>
  <c r="O351" i="14"/>
  <c r="P347" i="14"/>
  <c r="O347" i="14"/>
  <c r="P343" i="14"/>
  <c r="O343" i="14"/>
  <c r="P339" i="14"/>
  <c r="O339" i="14"/>
  <c r="P335" i="14"/>
  <c r="O335" i="14"/>
  <c r="P331" i="14"/>
  <c r="O331" i="14"/>
  <c r="P327" i="14"/>
  <c r="O327" i="14"/>
  <c r="P323" i="14"/>
  <c r="O323" i="14"/>
  <c r="P319" i="14"/>
  <c r="O319" i="14"/>
  <c r="P315" i="14"/>
  <c r="O315" i="14"/>
  <c r="P311" i="14"/>
  <c r="O311" i="14"/>
  <c r="P307" i="14"/>
  <c r="O307" i="14"/>
  <c r="P303" i="14"/>
  <c r="O303" i="14"/>
  <c r="P299" i="14"/>
  <c r="O299" i="14"/>
  <c r="P295" i="14"/>
  <c r="O295" i="14"/>
  <c r="P291" i="14"/>
  <c r="O291" i="14"/>
  <c r="P287" i="14"/>
  <c r="O287" i="14"/>
  <c r="P283" i="14"/>
  <c r="O283" i="14"/>
  <c r="P279" i="14"/>
  <c r="O279" i="14"/>
  <c r="P275" i="14"/>
  <c r="O275" i="14"/>
  <c r="P271" i="14"/>
  <c r="O271" i="14"/>
  <c r="P267" i="14"/>
  <c r="O267" i="14"/>
  <c r="P263" i="14"/>
  <c r="O263" i="14"/>
  <c r="O493" i="14"/>
  <c r="I493" i="14" s="1"/>
  <c r="P493" i="15" s="1"/>
  <c r="O478" i="14"/>
  <c r="I478" i="14" s="1"/>
  <c r="P478" i="15" s="1"/>
  <c r="O462" i="14"/>
  <c r="O446" i="14"/>
  <c r="I446" i="14" s="1"/>
  <c r="P446" i="15" s="1"/>
  <c r="O430" i="14"/>
  <c r="I430" i="14" s="1"/>
  <c r="P430" i="15" s="1"/>
  <c r="O414" i="14"/>
  <c r="I414" i="14" s="1"/>
  <c r="P414" i="15" s="1"/>
  <c r="O398" i="14"/>
  <c r="O382" i="14"/>
  <c r="I382" i="14" s="1"/>
  <c r="P382" i="15" s="1"/>
  <c r="O366" i="14"/>
  <c r="I366" i="14" s="1"/>
  <c r="P366" i="15" s="1"/>
  <c r="O350" i="14"/>
  <c r="I350" i="14" s="1"/>
  <c r="P350" i="15" s="1"/>
  <c r="O334" i="14"/>
  <c r="O318" i="14"/>
  <c r="O302" i="14"/>
  <c r="I302" i="14" s="1"/>
  <c r="P302" i="15" s="1"/>
  <c r="O286" i="14"/>
  <c r="I286" i="14" s="1"/>
  <c r="P286" i="15" s="1"/>
  <c r="O270" i="14"/>
  <c r="P497" i="14"/>
  <c r="I497" i="14" s="1"/>
  <c r="P497" i="15" s="1"/>
  <c r="P481" i="14"/>
  <c r="I481" i="14" s="1"/>
  <c r="P481" i="15" s="1"/>
  <c r="P465" i="14"/>
  <c r="I465" i="14" s="1"/>
  <c r="P465" i="15" s="1"/>
  <c r="P449" i="14"/>
  <c r="I449" i="14" s="1"/>
  <c r="P449" i="15" s="1"/>
  <c r="P425" i="14"/>
  <c r="I425" i="14" s="1"/>
  <c r="P425" i="15" s="1"/>
  <c r="P393" i="14"/>
  <c r="I393" i="14" s="1"/>
  <c r="P393" i="15" s="1"/>
  <c r="P361" i="14"/>
  <c r="I361" i="14" s="1"/>
  <c r="P361" i="15" s="1"/>
  <c r="P329" i="14"/>
  <c r="I329" i="14" s="1"/>
  <c r="P329" i="15" s="1"/>
  <c r="P297" i="14"/>
  <c r="I297" i="14" s="1"/>
  <c r="P297" i="15" s="1"/>
  <c r="P265" i="14"/>
  <c r="I265" i="14" s="1"/>
  <c r="P265" i="15" s="1"/>
  <c r="O492" i="14"/>
  <c r="P492" i="14"/>
  <c r="O476" i="14"/>
  <c r="P476" i="14"/>
  <c r="O460" i="14"/>
  <c r="P460" i="14"/>
  <c r="O444" i="14"/>
  <c r="P444" i="14"/>
  <c r="P428" i="14"/>
  <c r="O428" i="14"/>
  <c r="P416" i="14"/>
  <c r="O416" i="14"/>
  <c r="P396" i="14"/>
  <c r="O396" i="14"/>
  <c r="P380" i="14"/>
  <c r="O380" i="14"/>
  <c r="P364" i="14"/>
  <c r="O364" i="14"/>
  <c r="P340" i="14"/>
  <c r="O340" i="14"/>
  <c r="P328" i="14"/>
  <c r="O328" i="14"/>
  <c r="P300" i="14"/>
  <c r="O300" i="14"/>
  <c r="P288" i="14"/>
  <c r="O288" i="14"/>
  <c r="P272" i="14"/>
  <c r="O272" i="14"/>
  <c r="O498" i="14"/>
  <c r="I498" i="14" s="1"/>
  <c r="P498" i="15" s="1"/>
  <c r="O490" i="14"/>
  <c r="O474" i="14"/>
  <c r="I474" i="14" s="1"/>
  <c r="P474" i="15" s="1"/>
  <c r="O458" i="14"/>
  <c r="I458" i="14" s="1"/>
  <c r="P458" i="15" s="1"/>
  <c r="O442" i="14"/>
  <c r="I442" i="14" s="1"/>
  <c r="P442" i="15" s="1"/>
  <c r="O426" i="14"/>
  <c r="I426" i="14" s="1"/>
  <c r="P426" i="15" s="1"/>
  <c r="O410" i="14"/>
  <c r="I410" i="14" s="1"/>
  <c r="P410" i="15" s="1"/>
  <c r="O394" i="14"/>
  <c r="I394" i="14" s="1"/>
  <c r="P394" i="15" s="1"/>
  <c r="O378" i="14"/>
  <c r="I378" i="14" s="1"/>
  <c r="P378" i="15" s="1"/>
  <c r="O362" i="14"/>
  <c r="O346" i="14"/>
  <c r="I346" i="14" s="1"/>
  <c r="P346" i="15" s="1"/>
  <c r="O330" i="14"/>
  <c r="I330" i="14" s="1"/>
  <c r="P330" i="15" s="1"/>
  <c r="O314" i="14"/>
  <c r="I314" i="14" s="1"/>
  <c r="P314" i="15" s="1"/>
  <c r="O298" i="14"/>
  <c r="I298" i="14" s="1"/>
  <c r="P298" i="15" s="1"/>
  <c r="O282" i="14"/>
  <c r="I282" i="14" s="1"/>
  <c r="P282" i="15" s="1"/>
  <c r="O266" i="14"/>
  <c r="I266" i="14" s="1"/>
  <c r="P266" i="15" s="1"/>
  <c r="P477" i="14"/>
  <c r="I477" i="14" s="1"/>
  <c r="P477" i="15" s="1"/>
  <c r="P461" i="14"/>
  <c r="I461" i="14" s="1"/>
  <c r="P461" i="15" s="1"/>
  <c r="P445" i="14"/>
  <c r="I445" i="14" s="1"/>
  <c r="P445" i="15" s="1"/>
  <c r="P417" i="14"/>
  <c r="I417" i="14" s="1"/>
  <c r="P417" i="15" s="1"/>
  <c r="P385" i="14"/>
  <c r="I385" i="14" s="1"/>
  <c r="P385" i="15" s="1"/>
  <c r="P353" i="14"/>
  <c r="I353" i="14" s="1"/>
  <c r="P353" i="15" s="1"/>
  <c r="P321" i="14"/>
  <c r="I321" i="14" s="1"/>
  <c r="P321" i="15" s="1"/>
  <c r="P289" i="14"/>
  <c r="I289" i="14" s="1"/>
  <c r="P289" i="15" s="1"/>
  <c r="O500" i="14"/>
  <c r="P500" i="14"/>
  <c r="O488" i="14"/>
  <c r="P488" i="14"/>
  <c r="O480" i="14"/>
  <c r="P480" i="14"/>
  <c r="O468" i="14"/>
  <c r="P468" i="14"/>
  <c r="O456" i="14"/>
  <c r="P456" i="14"/>
  <c r="O448" i="14"/>
  <c r="P448" i="14"/>
  <c r="P436" i="14"/>
  <c r="O436" i="14"/>
  <c r="P424" i="14"/>
  <c r="O424" i="14"/>
  <c r="P412" i="14"/>
  <c r="O412" i="14"/>
  <c r="P404" i="14"/>
  <c r="O404" i="14"/>
  <c r="P392" i="14"/>
  <c r="O392" i="14"/>
  <c r="P384" i="14"/>
  <c r="O384" i="14"/>
  <c r="P376" i="14"/>
  <c r="O376" i="14"/>
  <c r="P368" i="14"/>
  <c r="O368" i="14"/>
  <c r="P356" i="14"/>
  <c r="O356" i="14"/>
  <c r="P348" i="14"/>
  <c r="O348" i="14"/>
  <c r="P336" i="14"/>
  <c r="O336" i="14"/>
  <c r="P320" i="14"/>
  <c r="O320" i="14"/>
  <c r="P308" i="14"/>
  <c r="O308" i="14"/>
  <c r="P296" i="14"/>
  <c r="O296" i="14"/>
  <c r="P284" i="14"/>
  <c r="O284" i="14"/>
  <c r="P276" i="14"/>
  <c r="O276" i="14"/>
  <c r="P264" i="14"/>
  <c r="O264" i="14"/>
  <c r="P437" i="14"/>
  <c r="O437" i="14"/>
  <c r="P429" i="14"/>
  <c r="O429" i="14"/>
  <c r="P421" i="14"/>
  <c r="O421" i="14"/>
  <c r="P413" i="14"/>
  <c r="O413" i="14"/>
  <c r="P405" i="14"/>
  <c r="O405" i="14"/>
  <c r="P397" i="14"/>
  <c r="O397" i="14"/>
  <c r="P389" i="14"/>
  <c r="O389" i="14"/>
  <c r="P381" i="14"/>
  <c r="O381" i="14"/>
  <c r="P373" i="14"/>
  <c r="O373" i="14"/>
  <c r="P365" i="14"/>
  <c r="O365" i="14"/>
  <c r="P357" i="14"/>
  <c r="O357" i="14"/>
  <c r="P349" i="14"/>
  <c r="O349" i="14"/>
  <c r="P341" i="14"/>
  <c r="O341" i="14"/>
  <c r="P333" i="14"/>
  <c r="O333" i="14"/>
  <c r="P325" i="14"/>
  <c r="O325" i="14"/>
  <c r="P317" i="14"/>
  <c r="O317" i="14"/>
  <c r="P309" i="14"/>
  <c r="O309" i="14"/>
  <c r="P301" i="14"/>
  <c r="O301" i="14"/>
  <c r="P293" i="14"/>
  <c r="O293" i="14"/>
  <c r="P285" i="14"/>
  <c r="O285" i="14"/>
  <c r="P277" i="14"/>
  <c r="O277" i="14"/>
  <c r="P269" i="14"/>
  <c r="O269" i="14"/>
  <c r="O505" i="14"/>
  <c r="I505" i="14" s="1"/>
  <c r="P505" i="15" s="1"/>
  <c r="O486" i="14"/>
  <c r="I486" i="14" s="1"/>
  <c r="P486" i="15" s="1"/>
  <c r="O470" i="14"/>
  <c r="I470" i="14" s="1"/>
  <c r="P470" i="15" s="1"/>
  <c r="O454" i="14"/>
  <c r="I454" i="14" s="1"/>
  <c r="P454" i="15" s="1"/>
  <c r="O438" i="14"/>
  <c r="I438" i="14" s="1"/>
  <c r="P438" i="15" s="1"/>
  <c r="O422" i="14"/>
  <c r="I422" i="14" s="1"/>
  <c r="P422" i="15" s="1"/>
  <c r="O406" i="14"/>
  <c r="I406" i="14" s="1"/>
  <c r="P406" i="15" s="1"/>
  <c r="O390" i="14"/>
  <c r="I390" i="14" s="1"/>
  <c r="P390" i="15" s="1"/>
  <c r="O374" i="14"/>
  <c r="I374" i="14" s="1"/>
  <c r="P374" i="15" s="1"/>
  <c r="O358" i="14"/>
  <c r="I358" i="14" s="1"/>
  <c r="P358" i="15" s="1"/>
  <c r="O342" i="14"/>
  <c r="I342" i="14" s="1"/>
  <c r="P342" i="15" s="1"/>
  <c r="O326" i="14"/>
  <c r="I326" i="14" s="1"/>
  <c r="P326" i="15" s="1"/>
  <c r="O310" i="14"/>
  <c r="I310" i="14" s="1"/>
  <c r="P310" i="15" s="1"/>
  <c r="O294" i="14"/>
  <c r="I294" i="14" s="1"/>
  <c r="P294" i="15" s="1"/>
  <c r="O278" i="14"/>
  <c r="I278" i="14" s="1"/>
  <c r="P278" i="15" s="1"/>
  <c r="P489" i="14"/>
  <c r="I489" i="14" s="1"/>
  <c r="P489" i="15" s="1"/>
  <c r="P473" i="14"/>
  <c r="I473" i="14" s="1"/>
  <c r="P473" i="15" s="1"/>
  <c r="P457" i="14"/>
  <c r="I457" i="14" s="1"/>
  <c r="P457" i="15" s="1"/>
  <c r="P441" i="14"/>
  <c r="I441" i="14" s="1"/>
  <c r="P441" i="15" s="1"/>
  <c r="P409" i="14"/>
  <c r="I409" i="14" s="1"/>
  <c r="P409" i="15" s="1"/>
  <c r="P377" i="14"/>
  <c r="I377" i="14" s="1"/>
  <c r="P377" i="15" s="1"/>
  <c r="P345" i="14"/>
  <c r="I345" i="14" s="1"/>
  <c r="P345" i="15" s="1"/>
  <c r="P313" i="14"/>
  <c r="I313" i="14" s="1"/>
  <c r="P313" i="15" s="1"/>
  <c r="P281" i="14"/>
  <c r="I281" i="14" s="1"/>
  <c r="P281" i="15" s="1"/>
  <c r="AJ504" i="14"/>
  <c r="AG504" i="14"/>
  <c r="AC504" i="14"/>
  <c r="AD504" i="14" s="1"/>
  <c r="AH504" i="14"/>
  <c r="AJ499" i="14"/>
  <c r="AG499" i="14"/>
  <c r="AH499" i="14"/>
  <c r="AC499" i="14"/>
  <c r="AD499" i="14" s="1"/>
  <c r="AI499" i="14"/>
  <c r="AJ494" i="14"/>
  <c r="AG494" i="14"/>
  <c r="AH494" i="14"/>
  <c r="AJ488" i="14"/>
  <c r="AG488" i="14"/>
  <c r="AC488" i="14"/>
  <c r="AD488" i="14" s="1"/>
  <c r="AH488" i="14"/>
  <c r="AJ483" i="14"/>
  <c r="AG483" i="14"/>
  <c r="AH483" i="14"/>
  <c r="AC483" i="14"/>
  <c r="AD483" i="14" s="1"/>
  <c r="AI483" i="14"/>
  <c r="AJ478" i="14"/>
  <c r="AG478" i="14"/>
  <c r="AH478" i="14"/>
  <c r="AI472" i="14"/>
  <c r="AH472" i="14"/>
  <c r="AJ472" i="14"/>
  <c r="AC472" i="14"/>
  <c r="AD472" i="14" s="1"/>
  <c r="AI467" i="14"/>
  <c r="AG467" i="14"/>
  <c r="AH467" i="14"/>
  <c r="AJ467" i="14"/>
  <c r="AC467" i="14"/>
  <c r="AD467" i="14" s="1"/>
  <c r="AI462" i="14"/>
  <c r="AG462" i="14"/>
  <c r="AH462" i="14"/>
  <c r="AJ462" i="14"/>
  <c r="AI456" i="14"/>
  <c r="AH456" i="14"/>
  <c r="AJ456" i="14"/>
  <c r="AC456" i="14"/>
  <c r="AD456" i="14" s="1"/>
  <c r="AI451" i="14"/>
  <c r="AG451" i="14"/>
  <c r="AH451" i="14"/>
  <c r="AJ451" i="14"/>
  <c r="AC451" i="14"/>
  <c r="AD451" i="14" s="1"/>
  <c r="AI446" i="14"/>
  <c r="AG446" i="14"/>
  <c r="AH446" i="14"/>
  <c r="AJ446" i="14"/>
  <c r="AI440" i="14"/>
  <c r="AH440" i="14"/>
  <c r="AJ440" i="14"/>
  <c r="AC440" i="14"/>
  <c r="AD440" i="14" s="1"/>
  <c r="AI435" i="14"/>
  <c r="AG435" i="14"/>
  <c r="AH435" i="14"/>
  <c r="AJ435" i="14"/>
  <c r="AC435" i="14"/>
  <c r="AD435" i="14" s="1"/>
  <c r="AI430" i="14"/>
  <c r="AG430" i="14"/>
  <c r="AH430" i="14"/>
  <c r="AJ430" i="14"/>
  <c r="AI422" i="14"/>
  <c r="AG422" i="14"/>
  <c r="AH422" i="14"/>
  <c r="AJ422" i="14"/>
  <c r="AI414" i="14"/>
  <c r="AG414" i="14"/>
  <c r="AH414" i="14"/>
  <c r="AJ414" i="14"/>
  <c r="AI406" i="14"/>
  <c r="AG406" i="14"/>
  <c r="AH406" i="14"/>
  <c r="AJ406" i="14"/>
  <c r="AI398" i="14"/>
  <c r="AG398" i="14"/>
  <c r="AH398" i="14"/>
  <c r="AJ398" i="14"/>
  <c r="AI390" i="14"/>
  <c r="AG390" i="14"/>
  <c r="AH390" i="14"/>
  <c r="AJ390" i="14"/>
  <c r="AI382" i="14"/>
  <c r="AG382" i="14"/>
  <c r="AH382" i="14"/>
  <c r="AJ382" i="14"/>
  <c r="AI374" i="14"/>
  <c r="AG374" i="14"/>
  <c r="AH374" i="14"/>
  <c r="AJ374" i="14"/>
  <c r="AI366" i="14"/>
  <c r="AG366" i="14"/>
  <c r="AH366" i="14"/>
  <c r="AJ366" i="14"/>
  <c r="AI358" i="14"/>
  <c r="AG358" i="14"/>
  <c r="AH358" i="14"/>
  <c r="AJ358" i="14"/>
  <c r="AI350" i="14"/>
  <c r="AG350" i="14"/>
  <c r="AH350" i="14"/>
  <c r="AJ350" i="14"/>
  <c r="AJ342" i="14"/>
  <c r="AG342" i="14"/>
  <c r="AH342" i="14"/>
  <c r="AI342" i="14"/>
  <c r="AJ337" i="14"/>
  <c r="AG337" i="14"/>
  <c r="AH337" i="14"/>
  <c r="AI337" i="14"/>
  <c r="AJ332" i="14"/>
  <c r="AG332" i="14"/>
  <c r="AI332" i="14"/>
  <c r="AH332" i="14"/>
  <c r="AC332" i="14"/>
  <c r="AD332" i="14" s="1"/>
  <c r="AJ326" i="14"/>
  <c r="AG326" i="14"/>
  <c r="AH326" i="14"/>
  <c r="AJ321" i="14"/>
  <c r="AG321" i="14"/>
  <c r="AH321" i="14"/>
  <c r="AI321" i="14"/>
  <c r="AJ316" i="14"/>
  <c r="AG316" i="14"/>
  <c r="AI316" i="14"/>
  <c r="AC316" i="14"/>
  <c r="AD316" i="14" s="1"/>
  <c r="AH316" i="14"/>
  <c r="AJ310" i="14"/>
  <c r="AG310" i="14"/>
  <c r="AH310" i="14"/>
  <c r="AI310" i="14"/>
  <c r="AJ305" i="14"/>
  <c r="AG305" i="14"/>
  <c r="AH305" i="14"/>
  <c r="AJ300" i="14"/>
  <c r="AG300" i="14"/>
  <c r="AI300" i="14"/>
  <c r="AH300" i="14"/>
  <c r="AC300" i="14"/>
  <c r="AD300" i="14" s="1"/>
  <c r="AJ294" i="14"/>
  <c r="AG294" i="14"/>
  <c r="AH294" i="14"/>
  <c r="AI294" i="14"/>
  <c r="AJ289" i="14"/>
  <c r="AG289" i="14"/>
  <c r="AH289" i="14"/>
  <c r="AI289" i="14"/>
  <c r="AJ284" i="14"/>
  <c r="AG284" i="14"/>
  <c r="AI284" i="14"/>
  <c r="AC284" i="14"/>
  <c r="AD284" i="14" s="1"/>
  <c r="AJ278" i="14"/>
  <c r="AG278" i="14"/>
  <c r="AH278" i="14"/>
  <c r="AI278" i="14"/>
  <c r="AJ273" i="14"/>
  <c r="AG273" i="14"/>
  <c r="AH273" i="14"/>
  <c r="AI273" i="14"/>
  <c r="AJ268" i="14"/>
  <c r="AG268" i="14"/>
  <c r="AI268" i="14"/>
  <c r="AH268" i="14"/>
  <c r="AC268" i="14"/>
  <c r="AD268" i="14" s="1"/>
  <c r="AJ263" i="14"/>
  <c r="AG263" i="14"/>
  <c r="AH263" i="14"/>
  <c r="AI263" i="14"/>
  <c r="AC263" i="14"/>
  <c r="AD263" i="14" s="1"/>
  <c r="AJ331" i="14"/>
  <c r="AG331" i="14"/>
  <c r="AH331" i="14"/>
  <c r="AI331" i="14"/>
  <c r="AC331" i="14"/>
  <c r="AD331" i="14" s="1"/>
  <c r="AJ315" i="14"/>
  <c r="AG315" i="14"/>
  <c r="AH315" i="14"/>
  <c r="AC315" i="14"/>
  <c r="AD315" i="14" s="1"/>
  <c r="AI315" i="14"/>
  <c r="AJ299" i="14"/>
  <c r="AG299" i="14"/>
  <c r="AH299" i="14"/>
  <c r="AI299" i="14"/>
  <c r="AC299" i="14"/>
  <c r="AD299" i="14" s="1"/>
  <c r="AJ283" i="14"/>
  <c r="AG283" i="14"/>
  <c r="AH283" i="14"/>
  <c r="AC283" i="14"/>
  <c r="AD283" i="14" s="1"/>
  <c r="AI283" i="14"/>
  <c r="AJ267" i="14"/>
  <c r="AG267" i="14"/>
  <c r="AH267" i="14"/>
  <c r="AI267" i="14"/>
  <c r="AC267" i="14"/>
  <c r="AD267" i="14" s="1"/>
  <c r="AI420" i="14"/>
  <c r="AH420" i="14"/>
  <c r="AJ420" i="14"/>
  <c r="AG420" i="14"/>
  <c r="AC420" i="14"/>
  <c r="AD420" i="14" s="1"/>
  <c r="AI412" i="14"/>
  <c r="AJ412" i="14"/>
  <c r="AG412" i="14"/>
  <c r="AH412" i="14"/>
  <c r="AC412" i="14"/>
  <c r="AD412" i="14" s="1"/>
  <c r="AI404" i="14"/>
  <c r="AJ404" i="14"/>
  <c r="AG404" i="14"/>
  <c r="AH404" i="14"/>
  <c r="AC404" i="14"/>
  <c r="AD404" i="14" s="1"/>
  <c r="AI396" i="14"/>
  <c r="AJ396" i="14"/>
  <c r="AG396" i="14"/>
  <c r="AH396" i="14"/>
  <c r="AC396" i="14"/>
  <c r="AD396" i="14" s="1"/>
  <c r="AI388" i="14"/>
  <c r="AJ388" i="14"/>
  <c r="AG388" i="14"/>
  <c r="AH388" i="14"/>
  <c r="AC388" i="14"/>
  <c r="AD388" i="14" s="1"/>
  <c r="AI380" i="14"/>
  <c r="AJ380" i="14"/>
  <c r="AG380" i="14"/>
  <c r="AH380" i="14"/>
  <c r="AC380" i="14"/>
  <c r="AD380" i="14" s="1"/>
  <c r="AI372" i="14"/>
  <c r="AJ372" i="14"/>
  <c r="AG372" i="14"/>
  <c r="AH372" i="14"/>
  <c r="AC372" i="14"/>
  <c r="AD372" i="14" s="1"/>
  <c r="AI364" i="14"/>
  <c r="AJ364" i="14"/>
  <c r="AG364" i="14"/>
  <c r="AH364" i="14"/>
  <c r="AC364" i="14"/>
  <c r="AD364" i="14" s="1"/>
  <c r="AI356" i="14"/>
  <c r="AJ356" i="14"/>
  <c r="AG356" i="14"/>
  <c r="AH356" i="14"/>
  <c r="AC356" i="14"/>
  <c r="AD356" i="14" s="1"/>
  <c r="AI348" i="14"/>
  <c r="AJ348" i="14"/>
  <c r="AG348" i="14"/>
  <c r="AH348" i="14"/>
  <c r="AC348" i="14"/>
  <c r="AD348" i="14" s="1"/>
  <c r="AJ501" i="14"/>
  <c r="AG501" i="14"/>
  <c r="AH501" i="14"/>
  <c r="AI501" i="14"/>
  <c r="AJ485" i="14"/>
  <c r="AG485" i="14"/>
  <c r="AH485" i="14"/>
  <c r="AI485" i="14"/>
  <c r="AI469" i="14"/>
  <c r="AJ469" i="14"/>
  <c r="AG469" i="14"/>
  <c r="AI453" i="14"/>
  <c r="AJ453" i="14"/>
  <c r="AG453" i="14"/>
  <c r="AH453" i="14"/>
  <c r="AI437" i="14"/>
  <c r="AJ437" i="14"/>
  <c r="AG437" i="14"/>
  <c r="AH437" i="14"/>
  <c r="AC337" i="14"/>
  <c r="AD337" i="14" s="1"/>
  <c r="AC321" i="14"/>
  <c r="AD321" i="14" s="1"/>
  <c r="AC305" i="14"/>
  <c r="AD305" i="14" s="1"/>
  <c r="AC289" i="14"/>
  <c r="AD289" i="14" s="1"/>
  <c r="AC273" i="14"/>
  <c r="AD273" i="14" s="1"/>
  <c r="AH469" i="14"/>
  <c r="AG456" i="14"/>
  <c r="AG440" i="14"/>
  <c r="AI326" i="14"/>
  <c r="AJ503" i="14"/>
  <c r="AG503" i="14"/>
  <c r="AH503" i="14"/>
  <c r="AC503" i="14"/>
  <c r="AD503" i="14" s="1"/>
  <c r="AI503" i="14"/>
  <c r="AJ498" i="14"/>
  <c r="AG498" i="14"/>
  <c r="AH498" i="14"/>
  <c r="AJ492" i="14"/>
  <c r="AG492" i="14"/>
  <c r="AC492" i="14"/>
  <c r="AD492" i="14" s="1"/>
  <c r="AH492" i="14"/>
  <c r="AJ487" i="14"/>
  <c r="AG487" i="14"/>
  <c r="AH487" i="14"/>
  <c r="AC487" i="14"/>
  <c r="AD487" i="14" s="1"/>
  <c r="AI487" i="14"/>
  <c r="AJ482" i="14"/>
  <c r="AG482" i="14"/>
  <c r="AH482" i="14"/>
  <c r="AJ476" i="14"/>
  <c r="AG476" i="14"/>
  <c r="AC476" i="14"/>
  <c r="AD476" i="14" s="1"/>
  <c r="AH476" i="14"/>
  <c r="AI471" i="14"/>
  <c r="AG471" i="14"/>
  <c r="AH471" i="14"/>
  <c r="AC471" i="14"/>
  <c r="AD471" i="14" s="1"/>
  <c r="AJ471" i="14"/>
  <c r="AI466" i="14"/>
  <c r="AG466" i="14"/>
  <c r="AH466" i="14"/>
  <c r="AI460" i="14"/>
  <c r="AH460" i="14"/>
  <c r="AJ460" i="14"/>
  <c r="AG460" i="14"/>
  <c r="AC460" i="14"/>
  <c r="AD460" i="14" s="1"/>
  <c r="AI455" i="14"/>
  <c r="AG455" i="14"/>
  <c r="AH455" i="14"/>
  <c r="AC455" i="14"/>
  <c r="AD455" i="14" s="1"/>
  <c r="AJ455" i="14"/>
  <c r="AI450" i="14"/>
  <c r="AG450" i="14"/>
  <c r="AH450" i="14"/>
  <c r="AI444" i="14"/>
  <c r="AH444" i="14"/>
  <c r="AJ444" i="14"/>
  <c r="AG444" i="14"/>
  <c r="AC444" i="14"/>
  <c r="AD444" i="14" s="1"/>
  <c r="AI439" i="14"/>
  <c r="AG439" i="14"/>
  <c r="AH439" i="14"/>
  <c r="AC439" i="14"/>
  <c r="AD439" i="14" s="1"/>
  <c r="AJ439" i="14"/>
  <c r="AI434" i="14"/>
  <c r="AG434" i="14"/>
  <c r="AH434" i="14"/>
  <c r="AI428" i="14"/>
  <c r="AH428" i="14"/>
  <c r="AJ428" i="14"/>
  <c r="AG428" i="14"/>
  <c r="AC428" i="14"/>
  <c r="AD428" i="14" s="1"/>
  <c r="AI421" i="14"/>
  <c r="AJ421" i="14"/>
  <c r="AG421" i="14"/>
  <c r="AH421" i="14"/>
  <c r="AI413" i="14"/>
  <c r="AG413" i="14"/>
  <c r="AH413" i="14"/>
  <c r="AJ413" i="14"/>
  <c r="AI405" i="14"/>
  <c r="AG405" i="14"/>
  <c r="AH405" i="14"/>
  <c r="AJ405" i="14"/>
  <c r="AI397" i="14"/>
  <c r="AG397" i="14"/>
  <c r="AH397" i="14"/>
  <c r="AJ397" i="14"/>
  <c r="AI389" i="14"/>
  <c r="AG389" i="14"/>
  <c r="AH389" i="14"/>
  <c r="AI381" i="14"/>
  <c r="AG381" i="14"/>
  <c r="AH381" i="14"/>
  <c r="AJ381" i="14"/>
  <c r="AI373" i="14"/>
  <c r="AG373" i="14"/>
  <c r="AH373" i="14"/>
  <c r="AJ373" i="14"/>
  <c r="AI365" i="14"/>
  <c r="AG365" i="14"/>
  <c r="AH365" i="14"/>
  <c r="AJ365" i="14"/>
  <c r="AI357" i="14"/>
  <c r="AG357" i="14"/>
  <c r="AH357" i="14"/>
  <c r="AI349" i="14"/>
  <c r="AG349" i="14"/>
  <c r="AH349" i="14"/>
  <c r="AJ349" i="14"/>
  <c r="AJ341" i="14"/>
  <c r="AG341" i="14"/>
  <c r="AH341" i="14"/>
  <c r="AI341" i="14"/>
  <c r="AJ336" i="14"/>
  <c r="AG336" i="14"/>
  <c r="AH336" i="14"/>
  <c r="AC336" i="14"/>
  <c r="AD336" i="14" s="1"/>
  <c r="AI336" i="14"/>
  <c r="AJ330" i="14"/>
  <c r="AG330" i="14"/>
  <c r="AH330" i="14"/>
  <c r="AI330" i="14"/>
  <c r="AJ325" i="14"/>
  <c r="AG325" i="14"/>
  <c r="AH325" i="14"/>
  <c r="AI325" i="14"/>
  <c r="AJ320" i="14"/>
  <c r="AG320" i="14"/>
  <c r="AH320" i="14"/>
  <c r="AI320" i="14"/>
  <c r="AC320" i="14"/>
  <c r="AD320" i="14" s="1"/>
  <c r="AJ314" i="14"/>
  <c r="AG314" i="14"/>
  <c r="AH314" i="14"/>
  <c r="AI314" i="14"/>
  <c r="AJ309" i="14"/>
  <c r="AG309" i="14"/>
  <c r="AH309" i="14"/>
  <c r="AI309" i="14"/>
  <c r="AJ304" i="14"/>
  <c r="AG304" i="14"/>
  <c r="AH304" i="14"/>
  <c r="AC304" i="14"/>
  <c r="AD304" i="14" s="1"/>
  <c r="AI304" i="14"/>
  <c r="AJ298" i="14"/>
  <c r="AG298" i="14"/>
  <c r="AH298" i="14"/>
  <c r="AI298" i="14"/>
  <c r="AJ293" i="14"/>
  <c r="AG293" i="14"/>
  <c r="AH293" i="14"/>
  <c r="AI293" i="14"/>
  <c r="AJ288" i="14"/>
  <c r="AG288" i="14"/>
  <c r="AH288" i="14"/>
  <c r="AI288" i="14"/>
  <c r="AC288" i="14"/>
  <c r="AD288" i="14" s="1"/>
  <c r="AJ282" i="14"/>
  <c r="AG282" i="14"/>
  <c r="AH282" i="14"/>
  <c r="AI282" i="14"/>
  <c r="AJ277" i="14"/>
  <c r="AG277" i="14"/>
  <c r="AH277" i="14"/>
  <c r="AI277" i="14"/>
  <c r="AJ272" i="14"/>
  <c r="AG272" i="14"/>
  <c r="AH272" i="14"/>
  <c r="AC272" i="14"/>
  <c r="AD272" i="14" s="1"/>
  <c r="AI272" i="14"/>
  <c r="AJ266" i="14"/>
  <c r="AG266" i="14"/>
  <c r="AH266" i="14"/>
  <c r="AI266" i="14"/>
  <c r="AJ343" i="14"/>
  <c r="AG343" i="14"/>
  <c r="AH343" i="14"/>
  <c r="AI343" i="14"/>
  <c r="AC343" i="14"/>
  <c r="AD343" i="14" s="1"/>
  <c r="AJ327" i="14"/>
  <c r="AG327" i="14"/>
  <c r="AH327" i="14"/>
  <c r="AI327" i="14"/>
  <c r="AC327" i="14"/>
  <c r="AD327" i="14" s="1"/>
  <c r="AJ311" i="14"/>
  <c r="AG311" i="14"/>
  <c r="AH311" i="14"/>
  <c r="AI311" i="14"/>
  <c r="AC311" i="14"/>
  <c r="AD311" i="14" s="1"/>
  <c r="AJ295" i="14"/>
  <c r="AG295" i="14"/>
  <c r="AH295" i="14"/>
  <c r="AI295" i="14"/>
  <c r="AC295" i="14"/>
  <c r="AD295" i="14" s="1"/>
  <c r="AJ279" i="14"/>
  <c r="AG279" i="14"/>
  <c r="AH279" i="14"/>
  <c r="AI279" i="14"/>
  <c r="AC279" i="14"/>
  <c r="AD279" i="14" s="1"/>
  <c r="AJ344" i="14"/>
  <c r="AG344" i="14"/>
  <c r="AH344" i="14"/>
  <c r="AI344" i="14"/>
  <c r="AC344" i="14"/>
  <c r="AD344" i="14" s="1"/>
  <c r="AI419" i="14"/>
  <c r="AG419" i="14"/>
  <c r="AH419" i="14"/>
  <c r="AJ419" i="14"/>
  <c r="AC419" i="14"/>
  <c r="AD419" i="14" s="1"/>
  <c r="AI411" i="14"/>
  <c r="AH411" i="14"/>
  <c r="AJ411" i="14"/>
  <c r="AC411" i="14"/>
  <c r="AD411" i="14" s="1"/>
  <c r="AI403" i="14"/>
  <c r="AH403" i="14"/>
  <c r="AJ403" i="14"/>
  <c r="AC403" i="14"/>
  <c r="AD403" i="14" s="1"/>
  <c r="AG403" i="14"/>
  <c r="AI395" i="14"/>
  <c r="AH395" i="14"/>
  <c r="AJ395" i="14"/>
  <c r="AC395" i="14"/>
  <c r="AD395" i="14" s="1"/>
  <c r="AG395" i="14"/>
  <c r="AI387" i="14"/>
  <c r="AH387" i="14"/>
  <c r="AJ387" i="14"/>
  <c r="AC387" i="14"/>
  <c r="AD387" i="14" s="1"/>
  <c r="AG387" i="14"/>
  <c r="AI379" i="14"/>
  <c r="AH379" i="14"/>
  <c r="AJ379" i="14"/>
  <c r="AC379" i="14"/>
  <c r="AD379" i="14" s="1"/>
  <c r="AI371" i="14"/>
  <c r="AH371" i="14"/>
  <c r="AJ371" i="14"/>
  <c r="AC371" i="14"/>
  <c r="AD371" i="14" s="1"/>
  <c r="AG371" i="14"/>
  <c r="AI363" i="14"/>
  <c r="AH363" i="14"/>
  <c r="AJ363" i="14"/>
  <c r="AC363" i="14"/>
  <c r="AD363" i="14" s="1"/>
  <c r="AG363" i="14"/>
  <c r="AI355" i="14"/>
  <c r="AH355" i="14"/>
  <c r="AJ355" i="14"/>
  <c r="AC355" i="14"/>
  <c r="AD355" i="14" s="1"/>
  <c r="AG355" i="14"/>
  <c r="AI347" i="14"/>
  <c r="AH347" i="14"/>
  <c r="AJ347" i="14"/>
  <c r="AC347" i="14"/>
  <c r="AD347" i="14" s="1"/>
  <c r="AJ497" i="14"/>
  <c r="AG497" i="14"/>
  <c r="AH497" i="14"/>
  <c r="AI497" i="14"/>
  <c r="AJ481" i="14"/>
  <c r="AG481" i="14"/>
  <c r="AH481" i="14"/>
  <c r="AI481" i="14"/>
  <c r="AI465" i="14"/>
  <c r="AJ465" i="14"/>
  <c r="AG465" i="14"/>
  <c r="AH465" i="14"/>
  <c r="AI449" i="14"/>
  <c r="AJ449" i="14"/>
  <c r="AG449" i="14"/>
  <c r="AH449" i="14"/>
  <c r="AI433" i="14"/>
  <c r="AJ433" i="14"/>
  <c r="AG433" i="14"/>
  <c r="AH433" i="14"/>
  <c r="AC494" i="14"/>
  <c r="AD494" i="14" s="1"/>
  <c r="AC478" i="14"/>
  <c r="AD478" i="14" s="1"/>
  <c r="AC462" i="14"/>
  <c r="AD462" i="14" s="1"/>
  <c r="AC446" i="14"/>
  <c r="AD446" i="14" s="1"/>
  <c r="AC430" i="14"/>
  <c r="AD430" i="14" s="1"/>
  <c r="AC422" i="14"/>
  <c r="AD422" i="14" s="1"/>
  <c r="AC414" i="14"/>
  <c r="AD414" i="14" s="1"/>
  <c r="AC406" i="14"/>
  <c r="AD406" i="14" s="1"/>
  <c r="AC398" i="14"/>
  <c r="AD398" i="14" s="1"/>
  <c r="AC390" i="14"/>
  <c r="AD390" i="14" s="1"/>
  <c r="AC382" i="14"/>
  <c r="AD382" i="14" s="1"/>
  <c r="AC374" i="14"/>
  <c r="AD374" i="14" s="1"/>
  <c r="AC366" i="14"/>
  <c r="AD366" i="14" s="1"/>
  <c r="AC358" i="14"/>
  <c r="AD358" i="14" s="1"/>
  <c r="AC350" i="14"/>
  <c r="AD350" i="14" s="1"/>
  <c r="AC342" i="14"/>
  <c r="AD342" i="14" s="1"/>
  <c r="AC326" i="14"/>
  <c r="AD326" i="14" s="1"/>
  <c r="AC310" i="14"/>
  <c r="AD310" i="14" s="1"/>
  <c r="AC294" i="14"/>
  <c r="AD294" i="14" s="1"/>
  <c r="AC278" i="14"/>
  <c r="AD278" i="14" s="1"/>
  <c r="AJ466" i="14"/>
  <c r="AJ450" i="14"/>
  <c r="AJ434" i="14"/>
  <c r="AI305" i="14"/>
  <c r="AC501" i="14"/>
  <c r="AD501" i="14" s="1"/>
  <c r="AC485" i="14"/>
  <c r="AD485" i="14" s="1"/>
  <c r="AC469" i="14"/>
  <c r="AD469" i="14" s="1"/>
  <c r="AC453" i="14"/>
  <c r="AD453" i="14" s="1"/>
  <c r="AC437" i="14"/>
  <c r="AD437" i="14" s="1"/>
  <c r="AC421" i="14"/>
  <c r="AD421" i="14" s="1"/>
  <c r="AC413" i="14"/>
  <c r="AD413" i="14" s="1"/>
  <c r="AC405" i="14"/>
  <c r="AD405" i="14" s="1"/>
  <c r="AC397" i="14"/>
  <c r="AD397" i="14" s="1"/>
  <c r="AC389" i="14"/>
  <c r="AD389" i="14" s="1"/>
  <c r="AC381" i="14"/>
  <c r="AD381" i="14" s="1"/>
  <c r="AC373" i="14"/>
  <c r="AD373" i="14" s="1"/>
  <c r="AC365" i="14"/>
  <c r="AD365" i="14" s="1"/>
  <c r="AC357" i="14"/>
  <c r="AD357" i="14" s="1"/>
  <c r="AC349" i="14"/>
  <c r="AD349" i="14" s="1"/>
  <c r="AC341" i="14"/>
  <c r="AD341" i="14" s="1"/>
  <c r="AC325" i="14"/>
  <c r="AD325" i="14" s="1"/>
  <c r="AC309" i="14"/>
  <c r="AD309" i="14" s="1"/>
  <c r="AC293" i="14"/>
  <c r="AD293" i="14" s="1"/>
  <c r="AC277" i="14"/>
  <c r="AD277" i="14" s="1"/>
  <c r="AG411" i="14"/>
  <c r="AG379" i="14"/>
  <c r="AG347" i="14"/>
  <c r="AH284" i="14"/>
  <c r="AJ502" i="14"/>
  <c r="AG502" i="14"/>
  <c r="AJ496" i="14"/>
  <c r="AG496" i="14"/>
  <c r="AJ491" i="14"/>
  <c r="AG491" i="14"/>
  <c r="AJ486" i="14"/>
  <c r="AG486" i="14"/>
  <c r="AJ480" i="14"/>
  <c r="AG480" i="14"/>
  <c r="AJ475" i="14"/>
  <c r="AG475" i="14"/>
  <c r="AI470" i="14"/>
  <c r="AG470" i="14"/>
  <c r="AI464" i="14"/>
  <c r="AH464" i="14"/>
  <c r="AJ464" i="14"/>
  <c r="AI459" i="14"/>
  <c r="AG459" i="14"/>
  <c r="AH459" i="14"/>
  <c r="AI454" i="14"/>
  <c r="AG454" i="14"/>
  <c r="AI448" i="14"/>
  <c r="AH448" i="14"/>
  <c r="AJ448" i="14"/>
  <c r="AI443" i="14"/>
  <c r="AG443" i="14"/>
  <c r="AH443" i="14"/>
  <c r="AI438" i="14"/>
  <c r="AG438" i="14"/>
  <c r="AI432" i="14"/>
  <c r="AH432" i="14"/>
  <c r="AJ432" i="14"/>
  <c r="AI427" i="14"/>
  <c r="AG427" i="14"/>
  <c r="AH427" i="14"/>
  <c r="AI418" i="14"/>
  <c r="AG418" i="14"/>
  <c r="AI410" i="14"/>
  <c r="AG410" i="14"/>
  <c r="AH410" i="14"/>
  <c r="AI402" i="14"/>
  <c r="AG402" i="14"/>
  <c r="AH402" i="14"/>
  <c r="AI394" i="14"/>
  <c r="AG394" i="14"/>
  <c r="AH394" i="14"/>
  <c r="AI386" i="14"/>
  <c r="AG386" i="14"/>
  <c r="AH386" i="14"/>
  <c r="AI378" i="14"/>
  <c r="AG378" i="14"/>
  <c r="AH378" i="14"/>
  <c r="AI370" i="14"/>
  <c r="AG370" i="14"/>
  <c r="AH370" i="14"/>
  <c r="AI362" i="14"/>
  <c r="AG362" i="14"/>
  <c r="AH362" i="14"/>
  <c r="AI354" i="14"/>
  <c r="AG354" i="14"/>
  <c r="AH354" i="14"/>
  <c r="AI346" i="14"/>
  <c r="AG346" i="14"/>
  <c r="AH346" i="14"/>
  <c r="AJ340" i="14"/>
  <c r="AG340" i="14"/>
  <c r="AI340" i="14"/>
  <c r="AH340" i="14"/>
  <c r="AJ334" i="14"/>
  <c r="AG334" i="14"/>
  <c r="AH334" i="14"/>
  <c r="AI334" i="14"/>
  <c r="AJ329" i="14"/>
  <c r="AG329" i="14"/>
  <c r="AH329" i="14"/>
  <c r="AI329" i="14"/>
  <c r="AJ324" i="14"/>
  <c r="AG324" i="14"/>
  <c r="AI324" i="14"/>
  <c r="AH324" i="14"/>
  <c r="AJ318" i="14"/>
  <c r="AG318" i="14"/>
  <c r="AH318" i="14"/>
  <c r="AI318" i="14"/>
  <c r="AJ313" i="14"/>
  <c r="AG313" i="14"/>
  <c r="AH313" i="14"/>
  <c r="AI313" i="14"/>
  <c r="AJ308" i="14"/>
  <c r="AG308" i="14"/>
  <c r="AI308" i="14"/>
  <c r="AH308" i="14"/>
  <c r="AJ302" i="14"/>
  <c r="AG302" i="14"/>
  <c r="AH302" i="14"/>
  <c r="AI302" i="14"/>
  <c r="AJ297" i="14"/>
  <c r="AG297" i="14"/>
  <c r="AH297" i="14"/>
  <c r="AI297" i="14"/>
  <c r="AJ292" i="14"/>
  <c r="AG292" i="14"/>
  <c r="AI292" i="14"/>
  <c r="AH292" i="14"/>
  <c r="AJ286" i="14"/>
  <c r="AG286" i="14"/>
  <c r="AH286" i="14"/>
  <c r="AI286" i="14"/>
  <c r="AJ281" i="14"/>
  <c r="AG281" i="14"/>
  <c r="AH281" i="14"/>
  <c r="AI281" i="14"/>
  <c r="AJ276" i="14"/>
  <c r="AG276" i="14"/>
  <c r="AI276" i="14"/>
  <c r="AH276" i="14"/>
  <c r="AJ270" i="14"/>
  <c r="AG270" i="14"/>
  <c r="AH270" i="14"/>
  <c r="AI270" i="14"/>
  <c r="AJ265" i="14"/>
  <c r="AG265" i="14"/>
  <c r="AH265" i="14"/>
  <c r="AI265" i="14"/>
  <c r="AJ339" i="14"/>
  <c r="AG339" i="14"/>
  <c r="AH339" i="14"/>
  <c r="AI339" i="14"/>
  <c r="AJ323" i="14"/>
  <c r="AG323" i="14"/>
  <c r="AH323" i="14"/>
  <c r="AI323" i="14"/>
  <c r="AJ307" i="14"/>
  <c r="AG307" i="14"/>
  <c r="AH307" i="14"/>
  <c r="AI307" i="14"/>
  <c r="AJ291" i="14"/>
  <c r="AG291" i="14"/>
  <c r="AH291" i="14"/>
  <c r="AI291" i="14"/>
  <c r="AJ275" i="14"/>
  <c r="AG275" i="14"/>
  <c r="AH275" i="14"/>
  <c r="AI275" i="14"/>
  <c r="AI424" i="14"/>
  <c r="AH424" i="14"/>
  <c r="AJ424" i="14"/>
  <c r="AI416" i="14"/>
  <c r="AJ416" i="14"/>
  <c r="AG416" i="14"/>
  <c r="AH416" i="14"/>
  <c r="AI408" i="14"/>
  <c r="AJ408" i="14"/>
  <c r="AI400" i="14"/>
  <c r="AJ400" i="14"/>
  <c r="AI392" i="14"/>
  <c r="AJ392" i="14"/>
  <c r="AI384" i="14"/>
  <c r="AJ384" i="14"/>
  <c r="AI376" i="14"/>
  <c r="AJ376" i="14"/>
  <c r="AI368" i="14"/>
  <c r="AJ368" i="14"/>
  <c r="AI360" i="14"/>
  <c r="AJ360" i="14"/>
  <c r="AI352" i="14"/>
  <c r="AJ352" i="14"/>
  <c r="AI425" i="14"/>
  <c r="AJ425" i="14"/>
  <c r="AJ493" i="14"/>
  <c r="AG493" i="14"/>
  <c r="AJ477" i="14"/>
  <c r="AG477" i="14"/>
  <c r="AI461" i="14"/>
  <c r="AJ461" i="14"/>
  <c r="AI445" i="14"/>
  <c r="AJ445" i="14"/>
  <c r="AI429" i="14"/>
  <c r="AJ429" i="14"/>
  <c r="AC496" i="14"/>
  <c r="AD496" i="14" s="1"/>
  <c r="AC480" i="14"/>
  <c r="AD480" i="14" s="1"/>
  <c r="AC468" i="14"/>
  <c r="AD468" i="14" s="1"/>
  <c r="AC464" i="14"/>
  <c r="AD464" i="14" s="1"/>
  <c r="AC452" i="14"/>
  <c r="AD452" i="14" s="1"/>
  <c r="AC448" i="14"/>
  <c r="AD448" i="14" s="1"/>
  <c r="AC436" i="14"/>
  <c r="AD436" i="14" s="1"/>
  <c r="AC432" i="14"/>
  <c r="AD432" i="14" s="1"/>
  <c r="AC424" i="14"/>
  <c r="AD424" i="14" s="1"/>
  <c r="AC416" i="14"/>
  <c r="AD416" i="14" s="1"/>
  <c r="AC408" i="14"/>
  <c r="AD408" i="14" s="1"/>
  <c r="AC400" i="14"/>
  <c r="AD400" i="14" s="1"/>
  <c r="AC392" i="14"/>
  <c r="AD392" i="14" s="1"/>
  <c r="AC384" i="14"/>
  <c r="AD384" i="14" s="1"/>
  <c r="AC376" i="14"/>
  <c r="AD376" i="14" s="1"/>
  <c r="AC368" i="14"/>
  <c r="AD368" i="14" s="1"/>
  <c r="AC360" i="14"/>
  <c r="AD360" i="14" s="1"/>
  <c r="AC352" i="14"/>
  <c r="AD352" i="14" s="1"/>
  <c r="AC340" i="14"/>
  <c r="AD340" i="14" s="1"/>
  <c r="AC324" i="14"/>
  <c r="AD324" i="14" s="1"/>
  <c r="AC308" i="14"/>
  <c r="AD308" i="14" s="1"/>
  <c r="AC292" i="14"/>
  <c r="AD292" i="14" s="1"/>
  <c r="AC276" i="14"/>
  <c r="AD276" i="14" s="1"/>
  <c r="AI493" i="14"/>
  <c r="AI491" i="14"/>
  <c r="AI477" i="14"/>
  <c r="AI475" i="14"/>
  <c r="AJ470" i="14"/>
  <c r="AJ454" i="14"/>
  <c r="AJ438" i="14"/>
  <c r="AH425" i="14"/>
  <c r="AH408" i="14"/>
  <c r="AH392" i="14"/>
  <c r="AH376" i="14"/>
  <c r="AH360" i="14"/>
  <c r="AJ500" i="14"/>
  <c r="AG500" i="14"/>
  <c r="AJ495" i="14"/>
  <c r="AG495" i="14"/>
  <c r="AJ490" i="14"/>
  <c r="AG490" i="14"/>
  <c r="AJ484" i="14"/>
  <c r="AG484" i="14"/>
  <c r="AJ479" i="14"/>
  <c r="AG479" i="14"/>
  <c r="AJ474" i="14"/>
  <c r="AG474" i="14"/>
  <c r="AI468" i="14"/>
  <c r="AH468" i="14"/>
  <c r="AJ468" i="14"/>
  <c r="AI463" i="14"/>
  <c r="AG463" i="14"/>
  <c r="AH463" i="14"/>
  <c r="AI458" i="14"/>
  <c r="AG458" i="14"/>
  <c r="AI452" i="14"/>
  <c r="AH452" i="14"/>
  <c r="AJ452" i="14"/>
  <c r="AI447" i="14"/>
  <c r="AG447" i="14"/>
  <c r="AH447" i="14"/>
  <c r="AI442" i="14"/>
  <c r="AG442" i="14"/>
  <c r="AI436" i="14"/>
  <c r="AH436" i="14"/>
  <c r="AJ436" i="14"/>
  <c r="AI431" i="14"/>
  <c r="AG431" i="14"/>
  <c r="AH431" i="14"/>
  <c r="AI426" i="14"/>
  <c r="AG426" i="14"/>
  <c r="AI417" i="14"/>
  <c r="AJ417" i="14"/>
  <c r="AI409" i="14"/>
  <c r="AG409" i="14"/>
  <c r="AH409" i="14"/>
  <c r="AJ409" i="14"/>
  <c r="AI401" i="14"/>
  <c r="AG401" i="14"/>
  <c r="AH401" i="14"/>
  <c r="AJ401" i="14"/>
  <c r="AI393" i="14"/>
  <c r="AG393" i="14"/>
  <c r="AH393" i="14"/>
  <c r="AJ393" i="14"/>
  <c r="AI385" i="14"/>
  <c r="AG385" i="14"/>
  <c r="AH385" i="14"/>
  <c r="AJ385" i="14"/>
  <c r="AI377" i="14"/>
  <c r="AG377" i="14"/>
  <c r="AH377" i="14"/>
  <c r="AJ377" i="14"/>
  <c r="AI369" i="14"/>
  <c r="AG369" i="14"/>
  <c r="AH369" i="14"/>
  <c r="AJ369" i="14"/>
  <c r="AI361" i="14"/>
  <c r="AG361" i="14"/>
  <c r="AH361" i="14"/>
  <c r="AJ361" i="14"/>
  <c r="AI353" i="14"/>
  <c r="AG353" i="14"/>
  <c r="AH353" i="14"/>
  <c r="AJ353" i="14"/>
  <c r="AJ345" i="14"/>
  <c r="AG345" i="14"/>
  <c r="AH345" i="14"/>
  <c r="AI345" i="14"/>
  <c r="AJ338" i="14"/>
  <c r="AG338" i="14"/>
  <c r="AH338" i="14"/>
  <c r="AI338" i="14"/>
  <c r="AJ333" i="14"/>
  <c r="AG333" i="14"/>
  <c r="AH333" i="14"/>
  <c r="AI333" i="14"/>
  <c r="AJ328" i="14"/>
  <c r="AG328" i="14"/>
  <c r="AH328" i="14"/>
  <c r="AI328" i="14"/>
  <c r="AJ322" i="14"/>
  <c r="AG322" i="14"/>
  <c r="AH322" i="14"/>
  <c r="AI322" i="14"/>
  <c r="AJ317" i="14"/>
  <c r="AG317" i="14"/>
  <c r="AH317" i="14"/>
  <c r="AI317" i="14"/>
  <c r="AJ312" i="14"/>
  <c r="AG312" i="14"/>
  <c r="AH312" i="14"/>
  <c r="AI312" i="14"/>
  <c r="AJ306" i="14"/>
  <c r="AG306" i="14"/>
  <c r="AH306" i="14"/>
  <c r="AI306" i="14"/>
  <c r="AJ301" i="14"/>
  <c r="AG301" i="14"/>
  <c r="AH301" i="14"/>
  <c r="AI301" i="14"/>
  <c r="AJ296" i="14"/>
  <c r="AG296" i="14"/>
  <c r="AH296" i="14"/>
  <c r="AI296" i="14"/>
  <c r="AJ290" i="14"/>
  <c r="AG290" i="14"/>
  <c r="AH290" i="14"/>
  <c r="AI290" i="14"/>
  <c r="AJ285" i="14"/>
  <c r="AG285" i="14"/>
  <c r="AH285" i="14"/>
  <c r="AI285" i="14"/>
  <c r="AJ280" i="14"/>
  <c r="AG280" i="14"/>
  <c r="AH280" i="14"/>
  <c r="AI280" i="14"/>
  <c r="AJ274" i="14"/>
  <c r="AG274" i="14"/>
  <c r="AH274" i="14"/>
  <c r="AI274" i="14"/>
  <c r="AJ269" i="14"/>
  <c r="AG269" i="14"/>
  <c r="AH269" i="14"/>
  <c r="AI269" i="14"/>
  <c r="AJ264" i="14"/>
  <c r="AG264" i="14"/>
  <c r="AH264" i="14"/>
  <c r="AI264" i="14"/>
  <c r="AJ335" i="14"/>
  <c r="AG335" i="14"/>
  <c r="AH335" i="14"/>
  <c r="AI335" i="14"/>
  <c r="AJ319" i="14"/>
  <c r="AG319" i="14"/>
  <c r="AH319" i="14"/>
  <c r="AI319" i="14"/>
  <c r="AJ303" i="14"/>
  <c r="AG303" i="14"/>
  <c r="AH303" i="14"/>
  <c r="AI303" i="14"/>
  <c r="AJ287" i="14"/>
  <c r="AG287" i="14"/>
  <c r="AH287" i="14"/>
  <c r="AI287" i="14"/>
  <c r="AJ271" i="14"/>
  <c r="AG271" i="14"/>
  <c r="AH271" i="14"/>
  <c r="AI271" i="14"/>
  <c r="AI423" i="14"/>
  <c r="AG423" i="14"/>
  <c r="AH423" i="14"/>
  <c r="AI415" i="14"/>
  <c r="AH415" i="14"/>
  <c r="AI407" i="14"/>
  <c r="AH407" i="14"/>
  <c r="AJ407" i="14"/>
  <c r="AG407" i="14"/>
  <c r="AI399" i="14"/>
  <c r="AH399" i="14"/>
  <c r="AJ399" i="14"/>
  <c r="AG399" i="14"/>
  <c r="AI391" i="14"/>
  <c r="AH391" i="14"/>
  <c r="AJ391" i="14"/>
  <c r="AG391" i="14"/>
  <c r="AI383" i="14"/>
  <c r="AH383" i="14"/>
  <c r="AJ383" i="14"/>
  <c r="AG383" i="14"/>
  <c r="AI375" i="14"/>
  <c r="AH375" i="14"/>
  <c r="AJ375" i="14"/>
  <c r="AG375" i="14"/>
  <c r="AI367" i="14"/>
  <c r="AH367" i="14"/>
  <c r="AJ367" i="14"/>
  <c r="AG367" i="14"/>
  <c r="AI359" i="14"/>
  <c r="AH359" i="14"/>
  <c r="AJ359" i="14"/>
  <c r="AG359" i="14"/>
  <c r="AI351" i="14"/>
  <c r="AH351" i="14"/>
  <c r="AJ351" i="14"/>
  <c r="AG351" i="14"/>
  <c r="AJ505" i="14"/>
  <c r="AG505" i="14"/>
  <c r="AJ489" i="14"/>
  <c r="AG489" i="14"/>
  <c r="AI473" i="14"/>
  <c r="AJ473" i="14"/>
  <c r="AI457" i="14"/>
  <c r="AJ457" i="14"/>
  <c r="AI441" i="14"/>
  <c r="AJ441" i="14"/>
  <c r="AC495" i="14"/>
  <c r="AD495" i="14" s="1"/>
  <c r="AC491" i="14"/>
  <c r="AD491" i="14" s="1"/>
  <c r="AC479" i="14"/>
  <c r="AD479" i="14" s="1"/>
  <c r="AC475" i="14"/>
  <c r="AD475" i="14" s="1"/>
  <c r="AC463" i="14"/>
  <c r="AD463" i="14" s="1"/>
  <c r="AC459" i="14"/>
  <c r="AD459" i="14" s="1"/>
  <c r="AC447" i="14"/>
  <c r="AD447" i="14" s="1"/>
  <c r="AC443" i="14"/>
  <c r="AD443" i="14" s="1"/>
  <c r="AC431" i="14"/>
  <c r="AD431" i="14" s="1"/>
  <c r="AC427" i="14"/>
  <c r="AD427" i="14" s="1"/>
  <c r="AC423" i="14"/>
  <c r="AD423" i="14" s="1"/>
  <c r="AC415" i="14"/>
  <c r="AD415" i="14" s="1"/>
  <c r="AC407" i="14"/>
  <c r="AD407" i="14" s="1"/>
  <c r="AC399" i="14"/>
  <c r="AD399" i="14" s="1"/>
  <c r="AC391" i="14"/>
  <c r="AD391" i="14" s="1"/>
  <c r="AC383" i="14"/>
  <c r="AD383" i="14" s="1"/>
  <c r="AC375" i="14"/>
  <c r="AD375" i="14" s="1"/>
  <c r="AC367" i="14"/>
  <c r="AD367" i="14" s="1"/>
  <c r="AC359" i="14"/>
  <c r="AD359" i="14" s="1"/>
  <c r="AC351" i="14"/>
  <c r="AD351" i="14" s="1"/>
  <c r="AC339" i="14"/>
  <c r="AD339" i="14" s="1"/>
  <c r="AC335" i="14"/>
  <c r="AD335" i="14" s="1"/>
  <c r="AC323" i="14"/>
  <c r="AD323" i="14" s="1"/>
  <c r="AC319" i="14"/>
  <c r="AD319" i="14" s="1"/>
  <c r="AC307" i="14"/>
  <c r="AD307" i="14" s="1"/>
  <c r="AC303" i="14"/>
  <c r="AD303" i="14" s="1"/>
  <c r="AC291" i="14"/>
  <c r="AD291" i="14" s="1"/>
  <c r="AC287" i="14"/>
  <c r="AD287" i="14" s="1"/>
  <c r="AC275" i="14"/>
  <c r="AD275" i="14" s="1"/>
  <c r="AC271" i="14"/>
  <c r="AD271" i="14" s="1"/>
  <c r="AH505" i="14"/>
  <c r="AH495" i="14"/>
  <c r="AH493" i="14"/>
  <c r="AH491" i="14"/>
  <c r="AH489" i="14"/>
  <c r="AH479" i="14"/>
  <c r="AH477" i="14"/>
  <c r="AH475" i="14"/>
  <c r="AG473" i="14"/>
  <c r="AH470" i="14"/>
  <c r="AJ459" i="14"/>
  <c r="AG457" i="14"/>
  <c r="AH454" i="14"/>
  <c r="AJ443" i="14"/>
  <c r="AG441" i="14"/>
  <c r="AH438" i="14"/>
  <c r="AJ427" i="14"/>
  <c r="AG425" i="14"/>
  <c r="AG417" i="14"/>
  <c r="AG408" i="14"/>
  <c r="AJ402" i="14"/>
  <c r="AG392" i="14"/>
  <c r="AJ386" i="14"/>
  <c r="AG376" i="14"/>
  <c r="AJ370" i="14"/>
  <c r="AG360" i="14"/>
  <c r="AJ354" i="14"/>
  <c r="I490" i="14"/>
  <c r="P490" i="15" s="1"/>
  <c r="I482" i="14"/>
  <c r="P482" i="15" s="1"/>
  <c r="I466" i="14"/>
  <c r="P466" i="15" s="1"/>
  <c r="I462" i="14"/>
  <c r="P462" i="15" s="1"/>
  <c r="I418" i="14"/>
  <c r="P418" i="15" s="1"/>
  <c r="I402" i="14"/>
  <c r="P402" i="15" s="1"/>
  <c r="I398" i="14"/>
  <c r="P398" i="15" s="1"/>
  <c r="I362" i="14"/>
  <c r="P362" i="15" s="1"/>
  <c r="I354" i="14"/>
  <c r="P354" i="15" s="1"/>
  <c r="I338" i="14"/>
  <c r="P338" i="15" s="1"/>
  <c r="I334" i="14"/>
  <c r="P334" i="15" s="1"/>
  <c r="I318" i="14"/>
  <c r="P318" i="15" s="1"/>
  <c r="I306" i="14"/>
  <c r="P306" i="15" s="1"/>
  <c r="I274" i="14"/>
  <c r="P274" i="15" s="1"/>
  <c r="I270" i="14"/>
  <c r="P270" i="15" s="1"/>
  <c r="I268" i="14" l="1"/>
  <c r="P268" i="15" s="1"/>
  <c r="I433" i="14"/>
  <c r="P433" i="15" s="1"/>
  <c r="I263" i="14"/>
  <c r="P263" i="15" s="1"/>
  <c r="I271" i="14"/>
  <c r="P271" i="15" s="1"/>
  <c r="I279" i="14"/>
  <c r="P279" i="15" s="1"/>
  <c r="I287" i="14"/>
  <c r="P287" i="15" s="1"/>
  <c r="I295" i="14"/>
  <c r="P295" i="15" s="1"/>
  <c r="I303" i="14"/>
  <c r="P303" i="15" s="1"/>
  <c r="I311" i="14"/>
  <c r="P311" i="15" s="1"/>
  <c r="I319" i="14"/>
  <c r="P319" i="15" s="1"/>
  <c r="I327" i="14"/>
  <c r="P327" i="15" s="1"/>
  <c r="I335" i="14"/>
  <c r="P335" i="15" s="1"/>
  <c r="I343" i="14"/>
  <c r="P343" i="15" s="1"/>
  <c r="I351" i="14"/>
  <c r="P351" i="15" s="1"/>
  <c r="I359" i="14"/>
  <c r="P359" i="15" s="1"/>
  <c r="I367" i="14"/>
  <c r="P367" i="15" s="1"/>
  <c r="I375" i="14"/>
  <c r="P375" i="15" s="1"/>
  <c r="I383" i="14"/>
  <c r="P383" i="15" s="1"/>
  <c r="I391" i="14"/>
  <c r="P391" i="15" s="1"/>
  <c r="I399" i="14"/>
  <c r="P399" i="15" s="1"/>
  <c r="I407" i="14"/>
  <c r="P407" i="15" s="1"/>
  <c r="I415" i="14"/>
  <c r="P415" i="15" s="1"/>
  <c r="I369" i="14"/>
  <c r="P369" i="15" s="1"/>
  <c r="I469" i="14"/>
  <c r="P469" i="15" s="1"/>
  <c r="I401" i="14"/>
  <c r="P401" i="15" s="1"/>
  <c r="I485" i="14"/>
  <c r="P485" i="15" s="1"/>
  <c r="I423" i="14"/>
  <c r="P423" i="15" s="1"/>
  <c r="I431" i="14"/>
  <c r="P431" i="15" s="1"/>
  <c r="I439" i="14"/>
  <c r="P439" i="15" s="1"/>
  <c r="I292" i="14"/>
  <c r="P292" i="15" s="1"/>
  <c r="I312" i="14"/>
  <c r="P312" i="15" s="1"/>
  <c r="I324" i="14"/>
  <c r="P324" i="15" s="1"/>
  <c r="I344" i="14"/>
  <c r="P344" i="15" s="1"/>
  <c r="I360" i="14"/>
  <c r="P360" i="15" s="1"/>
  <c r="I451" i="14"/>
  <c r="P451" i="15" s="1"/>
  <c r="I467" i="14"/>
  <c r="P467" i="15" s="1"/>
  <c r="I483" i="14"/>
  <c r="P483" i="15" s="1"/>
  <c r="I499" i="14"/>
  <c r="P499" i="15" s="1"/>
  <c r="I443" i="14"/>
  <c r="P443" i="15" s="1"/>
  <c r="I459" i="14"/>
  <c r="P459" i="15" s="1"/>
  <c r="I475" i="14"/>
  <c r="P475" i="15" s="1"/>
  <c r="I491" i="14"/>
  <c r="P491" i="15" s="1"/>
  <c r="I464" i="14"/>
  <c r="P464" i="15" s="1"/>
  <c r="I484" i="14"/>
  <c r="P484" i="15" s="1"/>
  <c r="I504" i="14"/>
  <c r="P504" i="15" s="1"/>
  <c r="I456" i="14"/>
  <c r="P456" i="15" s="1"/>
  <c r="I480" i="14"/>
  <c r="P480" i="15" s="1"/>
  <c r="I500" i="14"/>
  <c r="P500" i="15" s="1"/>
  <c r="I460" i="14"/>
  <c r="P460" i="15" s="1"/>
  <c r="I492" i="14"/>
  <c r="P492" i="15" s="1"/>
  <c r="I277" i="14"/>
  <c r="P277" i="15" s="1"/>
  <c r="I293" i="14"/>
  <c r="P293" i="15" s="1"/>
  <c r="I309" i="14"/>
  <c r="P309" i="15" s="1"/>
  <c r="I325" i="14"/>
  <c r="P325" i="15" s="1"/>
  <c r="I341" i="14"/>
  <c r="P341" i="15" s="1"/>
  <c r="I357" i="14"/>
  <c r="P357" i="15" s="1"/>
  <c r="I388" i="14"/>
  <c r="P388" i="15" s="1"/>
  <c r="I408" i="14"/>
  <c r="P408" i="15" s="1"/>
  <c r="I432" i="14"/>
  <c r="P432" i="15" s="1"/>
  <c r="I373" i="14"/>
  <c r="P373" i="15" s="1"/>
  <c r="I389" i="14"/>
  <c r="P389" i="15" s="1"/>
  <c r="I405" i="14"/>
  <c r="P405" i="15" s="1"/>
  <c r="I421" i="14"/>
  <c r="P421" i="15" s="1"/>
  <c r="I437" i="14"/>
  <c r="P437" i="15" s="1"/>
  <c r="I276" i="14"/>
  <c r="P276" i="15" s="1"/>
  <c r="I296" i="14"/>
  <c r="P296" i="15" s="1"/>
  <c r="I320" i="14"/>
  <c r="P320" i="15" s="1"/>
  <c r="I348" i="14"/>
  <c r="P348" i="15" s="1"/>
  <c r="I368" i="14"/>
  <c r="P368" i="15" s="1"/>
  <c r="I384" i="14"/>
  <c r="P384" i="15" s="1"/>
  <c r="I404" i="14"/>
  <c r="P404" i="15" s="1"/>
  <c r="I424" i="14"/>
  <c r="P424" i="15" s="1"/>
  <c r="I272" i="14"/>
  <c r="P272" i="15" s="1"/>
  <c r="I300" i="14"/>
  <c r="P300" i="15" s="1"/>
  <c r="I340" i="14"/>
  <c r="P340" i="15" s="1"/>
  <c r="I380" i="14"/>
  <c r="P380" i="15" s="1"/>
  <c r="I416" i="14"/>
  <c r="P416" i="15" s="1"/>
  <c r="I269" i="14"/>
  <c r="P269" i="15" s="1"/>
  <c r="I448" i="14"/>
  <c r="P448" i="15" s="1"/>
  <c r="I468" i="14"/>
  <c r="P468" i="15" s="1"/>
  <c r="I488" i="14"/>
  <c r="P488" i="15" s="1"/>
  <c r="I444" i="14"/>
  <c r="P444" i="15" s="1"/>
  <c r="I476" i="14"/>
  <c r="P476" i="15" s="1"/>
  <c r="I285" i="14"/>
  <c r="P285" i="15" s="1"/>
  <c r="I301" i="14"/>
  <c r="P301" i="15" s="1"/>
  <c r="I317" i="14"/>
  <c r="P317" i="15" s="1"/>
  <c r="I333" i="14"/>
  <c r="P333" i="15" s="1"/>
  <c r="I349" i="14"/>
  <c r="P349" i="15" s="1"/>
  <c r="I365" i="14"/>
  <c r="P365" i="15" s="1"/>
  <c r="I381" i="14"/>
  <c r="P381" i="15" s="1"/>
  <c r="I397" i="14"/>
  <c r="P397" i="15" s="1"/>
  <c r="I413" i="14"/>
  <c r="P413" i="15" s="1"/>
  <c r="I429" i="14"/>
  <c r="P429" i="15" s="1"/>
  <c r="I264" i="14"/>
  <c r="P264" i="15" s="1"/>
  <c r="I284" i="14"/>
  <c r="P284" i="15" s="1"/>
  <c r="I308" i="14"/>
  <c r="P308" i="15" s="1"/>
  <c r="I336" i="14"/>
  <c r="P336" i="15" s="1"/>
  <c r="I356" i="14"/>
  <c r="P356" i="15" s="1"/>
  <c r="I376" i="14"/>
  <c r="P376" i="15" s="1"/>
  <c r="I392" i="14"/>
  <c r="P392" i="15" s="1"/>
  <c r="I412" i="14"/>
  <c r="P412" i="15" s="1"/>
  <c r="I436" i="14"/>
  <c r="P436" i="15" s="1"/>
  <c r="I288" i="14"/>
  <c r="P288" i="15" s="1"/>
  <c r="I328" i="14"/>
  <c r="P328" i="15" s="1"/>
  <c r="I364" i="14"/>
  <c r="P364" i="15" s="1"/>
  <c r="I396" i="14"/>
  <c r="P396" i="15" s="1"/>
  <c r="I428" i="14"/>
  <c r="P428" i="15" s="1"/>
  <c r="I447" i="14"/>
  <c r="P447" i="15" s="1"/>
  <c r="I455" i="14"/>
  <c r="P455" i="15" s="1"/>
  <c r="I463" i="14"/>
  <c r="P463" i="15" s="1"/>
  <c r="I471" i="14"/>
  <c r="P471" i="15" s="1"/>
  <c r="I479" i="14"/>
  <c r="P479" i="15" s="1"/>
  <c r="I487" i="14"/>
  <c r="P487" i="15" s="1"/>
  <c r="I495" i="14"/>
  <c r="P495" i="15" s="1"/>
  <c r="I503" i="14"/>
  <c r="P503" i="15" s="1"/>
  <c r="I452" i="14"/>
  <c r="P452" i="15" s="1"/>
  <c r="I472" i="14"/>
  <c r="P472" i="15" s="1"/>
  <c r="I496" i="14"/>
  <c r="P496" i="15" s="1"/>
  <c r="I267" i="14"/>
  <c r="P267" i="15" s="1"/>
  <c r="I275" i="14"/>
  <c r="P275" i="15" s="1"/>
  <c r="I283" i="14"/>
  <c r="P283" i="15" s="1"/>
  <c r="I291" i="14"/>
  <c r="P291" i="15" s="1"/>
  <c r="I299" i="14"/>
  <c r="P299" i="15" s="1"/>
  <c r="I307" i="14"/>
  <c r="P307" i="15" s="1"/>
  <c r="I315" i="14"/>
  <c r="P315" i="15" s="1"/>
  <c r="I323" i="14"/>
  <c r="P323" i="15" s="1"/>
  <c r="I331" i="14"/>
  <c r="P331" i="15" s="1"/>
  <c r="I339" i="14"/>
  <c r="P339" i="15" s="1"/>
  <c r="I347" i="14"/>
  <c r="P347" i="15" s="1"/>
  <c r="I355" i="14"/>
  <c r="P355" i="15" s="1"/>
  <c r="I363" i="14"/>
  <c r="P363" i="15" s="1"/>
  <c r="I371" i="14"/>
  <c r="P371" i="15" s="1"/>
  <c r="I379" i="14"/>
  <c r="P379" i="15" s="1"/>
  <c r="I387" i="14"/>
  <c r="P387" i="15" s="1"/>
  <c r="I395" i="14"/>
  <c r="P395" i="15" s="1"/>
  <c r="I403" i="14"/>
  <c r="P403" i="15" s="1"/>
  <c r="I411" i="14"/>
  <c r="P411" i="15" s="1"/>
  <c r="I419" i="14"/>
  <c r="P419" i="15" s="1"/>
  <c r="I427" i="14"/>
  <c r="P427" i="15" s="1"/>
  <c r="I435" i="14"/>
  <c r="P435" i="15" s="1"/>
  <c r="I280" i="14"/>
  <c r="P280" i="15" s="1"/>
  <c r="I304" i="14"/>
  <c r="P304" i="15" s="1"/>
  <c r="I316" i="14"/>
  <c r="P316" i="15" s="1"/>
  <c r="I332" i="14"/>
  <c r="P332" i="15" s="1"/>
  <c r="I352" i="14"/>
  <c r="P352" i="15" s="1"/>
  <c r="I372" i="14"/>
  <c r="P372" i="15" s="1"/>
  <c r="I400" i="14"/>
  <c r="P400" i="15" s="1"/>
  <c r="I420" i="14"/>
  <c r="P420" i="15" s="1"/>
  <c r="I440" i="14"/>
  <c r="P440" i="15" s="1"/>
  <c r="B6" i="62" l="1"/>
  <c r="N6" i="62" s="1"/>
  <c r="D167" i="21" l="1"/>
  <c r="D168" i="21"/>
  <c r="D169" i="21"/>
  <c r="D170" i="21"/>
  <c r="D171" i="21"/>
  <c r="E5" i="13" l="1"/>
  <c r="AJ21" i="42" l="1"/>
  <c r="AJ22" i="42"/>
  <c r="AJ24" i="42"/>
  <c r="AJ25" i="42"/>
  <c r="AJ27" i="42"/>
  <c r="AJ28" i="42"/>
  <c r="AJ29" i="42"/>
  <c r="AJ30" i="42"/>
  <c r="AJ31" i="42"/>
  <c r="AJ32" i="42"/>
  <c r="AJ33" i="42"/>
  <c r="AJ34" i="42"/>
  <c r="AJ35" i="42"/>
  <c r="AJ36" i="42"/>
  <c r="AJ37" i="42"/>
  <c r="AJ38" i="42"/>
  <c r="AJ39" i="42"/>
  <c r="AJ40" i="42"/>
  <c r="AJ41" i="42"/>
  <c r="AJ42" i="42"/>
  <c r="AJ43" i="42"/>
  <c r="AJ44" i="42"/>
  <c r="AJ45" i="42"/>
  <c r="AJ46" i="42"/>
  <c r="AJ47" i="42"/>
  <c r="AJ48" i="42"/>
  <c r="AJ49" i="42"/>
  <c r="AJ50" i="42"/>
  <c r="AJ51" i="42"/>
  <c r="AJ52" i="42"/>
  <c r="AJ53" i="42"/>
  <c r="AJ54" i="42"/>
  <c r="AJ55" i="42"/>
  <c r="AJ56" i="42"/>
  <c r="AJ57" i="42"/>
  <c r="AJ58" i="42"/>
  <c r="AJ59" i="42"/>
  <c r="AJ60" i="42"/>
  <c r="AJ61" i="42"/>
  <c r="AJ62" i="42"/>
  <c r="AJ63" i="42"/>
  <c r="AJ64" i="42"/>
  <c r="AJ65" i="42"/>
  <c r="AJ66" i="42"/>
  <c r="AJ67" i="42"/>
  <c r="AJ69" i="42"/>
  <c r="AJ70" i="42"/>
  <c r="AJ71" i="42"/>
  <c r="AJ72" i="42"/>
  <c r="AJ74" i="42"/>
  <c r="AJ75" i="42"/>
  <c r="AJ78" i="42"/>
  <c r="AJ79" i="42"/>
  <c r="AJ80" i="42"/>
  <c r="AJ81" i="42"/>
  <c r="AJ82" i="42"/>
  <c r="AJ83" i="42"/>
  <c r="AJ84" i="42"/>
  <c r="AJ192" i="42"/>
  <c r="AJ86" i="42"/>
  <c r="AJ87" i="42"/>
  <c r="AJ88" i="42"/>
  <c r="AJ90" i="42"/>
  <c r="AJ91" i="42"/>
  <c r="AJ92" i="42"/>
  <c r="AJ94" i="42"/>
  <c r="AJ96" i="42"/>
  <c r="AJ97" i="42"/>
  <c r="AJ98" i="42"/>
  <c r="AJ99" i="42"/>
  <c r="AJ100" i="42"/>
  <c r="AJ101" i="42"/>
  <c r="AJ102" i="42"/>
  <c r="AJ103" i="42"/>
  <c r="AJ104" i="42"/>
  <c r="AJ105" i="42"/>
  <c r="AJ106" i="42"/>
  <c r="AJ107" i="42"/>
  <c r="AJ108" i="42"/>
  <c r="AJ109" i="42"/>
  <c r="AJ110" i="42"/>
  <c r="AJ111" i="42"/>
  <c r="AJ112" i="42"/>
  <c r="AJ113" i="42"/>
  <c r="AJ114" i="42"/>
  <c r="AJ116" i="42"/>
  <c r="AJ117" i="42"/>
  <c r="AJ118" i="42"/>
  <c r="AJ119" i="42"/>
  <c r="AJ120" i="42"/>
  <c r="AJ121" i="42"/>
  <c r="AJ122" i="42"/>
  <c r="AJ124" i="42"/>
  <c r="AJ125" i="42"/>
  <c r="AJ126" i="42"/>
  <c r="AJ127" i="42"/>
  <c r="AJ129" i="42"/>
  <c r="AJ130" i="42"/>
  <c r="AJ131" i="42"/>
  <c r="AJ132" i="42"/>
  <c r="AJ133" i="42"/>
  <c r="AJ134" i="42"/>
  <c r="AJ135" i="42"/>
  <c r="AJ137" i="42"/>
  <c r="AJ138" i="42"/>
  <c r="AJ139" i="42"/>
  <c r="AJ140" i="42"/>
  <c r="AJ141" i="42"/>
  <c r="AJ142" i="42"/>
  <c r="AJ143" i="42"/>
  <c r="AJ144" i="42"/>
  <c r="AJ146" i="42"/>
  <c r="AJ147" i="42"/>
  <c r="AJ148" i="42"/>
  <c r="AJ149" i="42"/>
  <c r="AJ150" i="42"/>
  <c r="AJ151" i="42"/>
  <c r="AJ152" i="42"/>
  <c r="AJ153" i="42"/>
  <c r="AJ154" i="42"/>
  <c r="AJ155" i="42"/>
  <c r="AJ156" i="42"/>
  <c r="AJ157" i="42"/>
  <c r="AJ158" i="42"/>
  <c r="AJ159" i="42"/>
  <c r="AJ160" i="42"/>
  <c r="AJ161" i="42"/>
  <c r="AJ162" i="42"/>
  <c r="AJ163" i="42"/>
  <c r="AJ164" i="42"/>
  <c r="AJ165" i="42"/>
  <c r="AJ166" i="42"/>
  <c r="AJ167" i="42"/>
  <c r="AJ168" i="42"/>
  <c r="AJ169" i="42"/>
  <c r="AJ170" i="42"/>
  <c r="AJ171" i="42"/>
  <c r="AJ173" i="42"/>
  <c r="AJ174" i="42"/>
  <c r="AJ175" i="42"/>
  <c r="AJ176" i="42"/>
  <c r="AJ177" i="42"/>
  <c r="AJ178" i="42"/>
  <c r="AJ179" i="42"/>
  <c r="AJ181" i="42"/>
  <c r="AJ182" i="42"/>
  <c r="AJ183" i="42"/>
  <c r="AJ184" i="42"/>
  <c r="AJ185" i="42"/>
  <c r="AJ186" i="42"/>
  <c r="AJ187" i="42"/>
  <c r="AJ188" i="42"/>
  <c r="AJ189" i="42"/>
  <c r="AJ190" i="42"/>
  <c r="AJ191" i="42"/>
  <c r="AI21" i="42"/>
  <c r="AI22" i="42"/>
  <c r="AI24" i="42"/>
  <c r="AI25" i="42"/>
  <c r="AI27" i="42"/>
  <c r="AI28" i="42"/>
  <c r="AI29" i="42"/>
  <c r="AI30" i="42"/>
  <c r="AI31" i="42"/>
  <c r="AI32" i="42"/>
  <c r="AI33" i="42"/>
  <c r="AI34" i="42"/>
  <c r="AI35" i="42"/>
  <c r="AI36" i="42"/>
  <c r="AI37" i="42"/>
  <c r="AI38" i="42"/>
  <c r="AI39" i="42"/>
  <c r="AI40" i="42"/>
  <c r="AI41" i="42"/>
  <c r="AI42" i="42"/>
  <c r="AI43" i="42"/>
  <c r="AI44" i="42"/>
  <c r="AI45" i="42"/>
  <c r="AI46" i="42"/>
  <c r="AI47" i="42"/>
  <c r="AI48" i="42"/>
  <c r="AI49" i="42"/>
  <c r="AI50" i="42"/>
  <c r="AI51" i="42"/>
  <c r="AI52" i="42"/>
  <c r="AI53" i="42"/>
  <c r="AI54" i="42"/>
  <c r="AI55" i="42"/>
  <c r="AI56" i="42"/>
  <c r="AI57" i="42"/>
  <c r="AI58" i="42"/>
  <c r="AI59" i="42"/>
  <c r="AI60" i="42"/>
  <c r="AI61" i="42"/>
  <c r="AI62" i="42"/>
  <c r="AI63" i="42"/>
  <c r="AI64" i="42"/>
  <c r="AI65" i="42"/>
  <c r="AI66" i="42"/>
  <c r="AI67" i="42"/>
  <c r="AI69" i="42"/>
  <c r="AI70" i="42"/>
  <c r="AI71" i="42"/>
  <c r="AI72" i="42"/>
  <c r="AI74" i="42"/>
  <c r="AI75" i="42"/>
  <c r="AI78" i="42"/>
  <c r="AI79" i="42"/>
  <c r="AI80" i="42"/>
  <c r="AI81" i="42"/>
  <c r="AI82" i="42"/>
  <c r="AI83" i="42"/>
  <c r="AI84" i="42"/>
  <c r="AI192" i="42"/>
  <c r="AI86" i="42"/>
  <c r="AI87" i="42"/>
  <c r="AI88" i="42"/>
  <c r="AI90" i="42"/>
  <c r="AI91" i="42"/>
  <c r="AI92" i="42"/>
  <c r="AI94" i="42"/>
  <c r="AI96" i="42"/>
  <c r="AI97" i="42"/>
  <c r="AI98" i="42"/>
  <c r="AI99" i="42"/>
  <c r="AI100" i="42"/>
  <c r="AI101" i="42"/>
  <c r="AI102" i="42"/>
  <c r="AI103" i="42"/>
  <c r="AI104" i="42"/>
  <c r="AI105" i="42"/>
  <c r="AI106" i="42"/>
  <c r="AI107" i="42"/>
  <c r="AI108" i="42"/>
  <c r="AI109" i="42"/>
  <c r="AI110" i="42"/>
  <c r="AI111" i="42"/>
  <c r="AI112" i="42"/>
  <c r="AI113" i="42"/>
  <c r="AI114" i="42"/>
  <c r="AI116" i="42"/>
  <c r="AI117" i="42"/>
  <c r="AI118" i="42"/>
  <c r="AI119" i="42"/>
  <c r="AI120" i="42"/>
  <c r="AI121" i="42"/>
  <c r="AI122" i="42"/>
  <c r="AI124" i="42"/>
  <c r="AI125" i="42"/>
  <c r="AI126" i="42"/>
  <c r="AI127" i="42"/>
  <c r="AI129" i="42"/>
  <c r="AI130" i="42"/>
  <c r="AI131" i="42"/>
  <c r="AI132" i="42"/>
  <c r="AI133" i="42"/>
  <c r="AI134" i="42"/>
  <c r="AI135" i="42"/>
  <c r="AI137" i="42"/>
  <c r="AI138" i="42"/>
  <c r="AI139" i="42"/>
  <c r="AI140" i="42"/>
  <c r="AI141" i="42"/>
  <c r="AI142" i="42"/>
  <c r="AI143" i="42"/>
  <c r="AI144" i="42"/>
  <c r="AI146" i="42"/>
  <c r="AI147" i="42"/>
  <c r="AI148" i="42"/>
  <c r="AI149" i="42"/>
  <c r="AI150" i="42"/>
  <c r="AI151" i="42"/>
  <c r="AI152" i="42"/>
  <c r="AI153" i="42"/>
  <c r="AI154" i="42"/>
  <c r="AI155" i="42"/>
  <c r="AI156" i="42"/>
  <c r="AI157" i="42"/>
  <c r="AI158" i="42"/>
  <c r="AI159" i="42"/>
  <c r="AI160" i="42"/>
  <c r="AI161" i="42"/>
  <c r="AI162" i="42"/>
  <c r="AI163" i="42"/>
  <c r="AI164" i="42"/>
  <c r="AI165" i="42"/>
  <c r="AI166" i="42"/>
  <c r="AI167" i="42"/>
  <c r="AI168" i="42"/>
  <c r="AI169" i="42"/>
  <c r="AI170" i="42"/>
  <c r="AI171" i="42"/>
  <c r="AI173" i="42"/>
  <c r="AI174" i="42"/>
  <c r="AI175" i="42"/>
  <c r="AI176" i="42"/>
  <c r="AI177" i="42"/>
  <c r="AI178" i="42"/>
  <c r="AI179" i="42"/>
  <c r="AI181" i="42"/>
  <c r="AI182" i="42"/>
  <c r="AI183" i="42"/>
  <c r="AI184" i="42"/>
  <c r="AI185" i="42"/>
  <c r="AI186" i="42"/>
  <c r="AI187" i="42"/>
  <c r="AI188" i="42"/>
  <c r="AI189" i="42"/>
  <c r="AI190" i="42"/>
  <c r="AI191" i="42"/>
  <c r="AH21" i="42"/>
  <c r="AH22" i="42"/>
  <c r="AH24" i="42"/>
  <c r="AH25" i="42"/>
  <c r="AH27" i="42"/>
  <c r="AH28" i="42"/>
  <c r="AH29" i="42"/>
  <c r="AH30" i="42"/>
  <c r="AH31" i="42"/>
  <c r="AH32" i="42"/>
  <c r="AH33" i="42"/>
  <c r="AH34" i="42"/>
  <c r="AH35" i="42"/>
  <c r="AH36" i="42"/>
  <c r="AH37" i="42"/>
  <c r="AH38" i="42"/>
  <c r="AH39" i="42"/>
  <c r="AH40" i="42"/>
  <c r="AH41" i="42"/>
  <c r="AH42" i="42"/>
  <c r="AH43" i="42"/>
  <c r="AH44" i="42"/>
  <c r="AH45" i="42"/>
  <c r="AH46" i="42"/>
  <c r="AH47" i="42"/>
  <c r="AH48" i="42"/>
  <c r="AH49" i="42"/>
  <c r="AH50" i="42"/>
  <c r="AH51" i="42"/>
  <c r="AH52" i="42"/>
  <c r="AH53" i="42"/>
  <c r="AH54" i="42"/>
  <c r="AH55" i="42"/>
  <c r="AH56" i="42"/>
  <c r="AH57" i="42"/>
  <c r="AH58" i="42"/>
  <c r="AH59" i="42"/>
  <c r="AH60" i="42"/>
  <c r="AH61" i="42"/>
  <c r="AH62" i="42"/>
  <c r="AH63" i="42"/>
  <c r="AH64" i="42"/>
  <c r="AH65" i="42"/>
  <c r="AH66" i="42"/>
  <c r="AH67" i="42"/>
  <c r="AH69" i="42"/>
  <c r="AH70" i="42"/>
  <c r="AH71" i="42"/>
  <c r="AH72" i="42"/>
  <c r="AH74" i="42"/>
  <c r="AH75" i="42"/>
  <c r="AH78" i="42"/>
  <c r="AH79" i="42"/>
  <c r="AH80" i="42"/>
  <c r="AH81" i="42"/>
  <c r="AH82" i="42"/>
  <c r="AH83" i="42"/>
  <c r="AH84" i="42"/>
  <c r="AH192" i="42"/>
  <c r="AH86" i="42"/>
  <c r="AH87" i="42"/>
  <c r="AH88" i="42"/>
  <c r="AH90" i="42"/>
  <c r="AH91" i="42"/>
  <c r="AH92" i="42"/>
  <c r="AH94" i="42"/>
  <c r="AH96" i="42"/>
  <c r="AH97" i="42"/>
  <c r="AH98" i="42"/>
  <c r="AH99" i="42"/>
  <c r="AH100" i="42"/>
  <c r="AH101" i="42"/>
  <c r="AH102" i="42"/>
  <c r="AH103" i="42"/>
  <c r="AH104" i="42"/>
  <c r="AH105" i="42"/>
  <c r="AH106" i="42"/>
  <c r="AH107" i="42"/>
  <c r="AH108" i="42"/>
  <c r="AH109" i="42"/>
  <c r="AH110" i="42"/>
  <c r="AH111" i="42"/>
  <c r="AH112" i="42"/>
  <c r="AH113" i="42"/>
  <c r="AH114" i="42"/>
  <c r="AH116" i="42"/>
  <c r="AH117" i="42"/>
  <c r="AH118" i="42"/>
  <c r="AH119" i="42"/>
  <c r="AH120" i="42"/>
  <c r="AH121" i="42"/>
  <c r="AH122" i="42"/>
  <c r="AH124" i="42"/>
  <c r="AH125" i="42"/>
  <c r="AH126" i="42"/>
  <c r="AH127" i="42"/>
  <c r="AH129" i="42"/>
  <c r="AH130" i="42"/>
  <c r="AH131" i="42"/>
  <c r="AH132" i="42"/>
  <c r="AH133" i="42"/>
  <c r="AH134" i="42"/>
  <c r="AH135" i="42"/>
  <c r="AH137" i="42"/>
  <c r="AH138" i="42"/>
  <c r="AH139" i="42"/>
  <c r="AH140" i="42"/>
  <c r="AH141" i="42"/>
  <c r="AH142" i="42"/>
  <c r="AH143" i="42"/>
  <c r="AH144" i="42"/>
  <c r="AH146" i="42"/>
  <c r="AH147" i="42"/>
  <c r="AH148" i="42"/>
  <c r="AH149" i="42"/>
  <c r="AH150" i="42"/>
  <c r="AH151" i="42"/>
  <c r="AH152" i="42"/>
  <c r="AH153" i="42"/>
  <c r="AH154" i="42"/>
  <c r="AH155" i="42"/>
  <c r="AH156" i="42"/>
  <c r="AH157" i="42"/>
  <c r="AH158" i="42"/>
  <c r="AH159" i="42"/>
  <c r="AH160" i="42"/>
  <c r="AH161" i="42"/>
  <c r="AH162" i="42"/>
  <c r="AH163" i="42"/>
  <c r="AH164" i="42"/>
  <c r="AH165" i="42"/>
  <c r="AH166" i="42"/>
  <c r="AH167" i="42"/>
  <c r="AH168" i="42"/>
  <c r="AH169" i="42"/>
  <c r="AH170" i="42"/>
  <c r="AH171" i="42"/>
  <c r="AH173" i="42"/>
  <c r="AH174" i="42"/>
  <c r="AH175" i="42"/>
  <c r="AH176" i="42"/>
  <c r="AH177" i="42"/>
  <c r="AH178" i="42"/>
  <c r="AH179" i="42"/>
  <c r="AH181" i="42"/>
  <c r="AH182" i="42"/>
  <c r="AH183" i="42"/>
  <c r="AH184" i="42"/>
  <c r="AH185" i="42"/>
  <c r="AH186" i="42"/>
  <c r="AH187" i="42"/>
  <c r="AH188" i="42"/>
  <c r="AH189" i="42"/>
  <c r="AH190" i="42"/>
  <c r="AH191" i="42"/>
  <c r="AJ20" i="42"/>
  <c r="AI20" i="42"/>
  <c r="AH20" i="42"/>
  <c r="AG21" i="42"/>
  <c r="AG22" i="42"/>
  <c r="AG24" i="42"/>
  <c r="AG25"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6" i="42"/>
  <c r="AG57" i="42"/>
  <c r="AG58" i="42"/>
  <c r="AG59" i="42"/>
  <c r="AG60" i="42"/>
  <c r="AG61" i="42"/>
  <c r="AG62" i="42"/>
  <c r="AG63" i="42"/>
  <c r="AG64" i="42"/>
  <c r="AG65" i="42"/>
  <c r="AG66" i="42"/>
  <c r="AG67" i="42"/>
  <c r="AG69" i="42"/>
  <c r="AG70" i="42"/>
  <c r="AG71" i="42"/>
  <c r="AG72" i="42"/>
  <c r="AG74" i="42"/>
  <c r="AG75" i="42"/>
  <c r="AG78" i="42"/>
  <c r="AG79" i="42"/>
  <c r="AG80" i="42"/>
  <c r="AG81" i="42"/>
  <c r="AG82" i="42"/>
  <c r="AG83" i="42"/>
  <c r="AG84" i="42"/>
  <c r="AG192" i="42"/>
  <c r="AG86" i="42"/>
  <c r="AG87" i="42"/>
  <c r="AG88" i="42"/>
  <c r="AG90" i="42"/>
  <c r="AG91" i="42"/>
  <c r="AG92" i="42"/>
  <c r="AG94" i="42"/>
  <c r="AG96" i="42"/>
  <c r="AG97" i="42"/>
  <c r="AG98" i="42"/>
  <c r="AG99" i="42"/>
  <c r="AG100" i="42"/>
  <c r="AG101" i="42"/>
  <c r="AG102" i="42"/>
  <c r="AG103" i="42"/>
  <c r="AG104" i="42"/>
  <c r="AG105" i="42"/>
  <c r="AG106" i="42"/>
  <c r="AG107" i="42"/>
  <c r="AG108" i="42"/>
  <c r="AG109" i="42"/>
  <c r="AG110" i="42"/>
  <c r="AG111" i="42"/>
  <c r="AG112" i="42"/>
  <c r="AG113" i="42"/>
  <c r="AG114" i="42"/>
  <c r="AG116" i="42"/>
  <c r="AG117" i="42"/>
  <c r="AG118" i="42"/>
  <c r="AG119" i="42"/>
  <c r="AG120" i="42"/>
  <c r="AG121" i="42"/>
  <c r="AG122" i="42"/>
  <c r="AG124" i="42"/>
  <c r="AG125" i="42"/>
  <c r="AG126" i="42"/>
  <c r="AG127" i="42"/>
  <c r="AG129" i="42"/>
  <c r="AG130" i="42"/>
  <c r="AG131" i="42"/>
  <c r="AG132" i="42"/>
  <c r="AG133" i="42"/>
  <c r="AG134" i="42"/>
  <c r="AG135" i="42"/>
  <c r="AG137" i="42"/>
  <c r="AG138" i="42"/>
  <c r="AG139" i="42"/>
  <c r="AG140" i="42"/>
  <c r="AG141" i="42"/>
  <c r="AG142" i="42"/>
  <c r="AG143" i="42"/>
  <c r="AG144" i="42"/>
  <c r="AG146" i="42"/>
  <c r="AG147" i="42"/>
  <c r="AG148" i="42"/>
  <c r="AG149" i="42"/>
  <c r="AG150" i="42"/>
  <c r="AG151" i="42"/>
  <c r="AG152" i="42"/>
  <c r="AG153" i="42"/>
  <c r="AG154" i="42"/>
  <c r="AG155" i="42"/>
  <c r="AG156" i="42"/>
  <c r="AG157" i="42"/>
  <c r="AG158" i="42"/>
  <c r="AG159" i="42"/>
  <c r="AG160" i="42"/>
  <c r="AG161" i="42"/>
  <c r="AG162" i="42"/>
  <c r="AG163" i="42"/>
  <c r="AG164" i="42"/>
  <c r="AG165" i="42"/>
  <c r="AG166" i="42"/>
  <c r="AG167" i="42"/>
  <c r="AG168" i="42"/>
  <c r="AG169" i="42"/>
  <c r="AG170" i="42"/>
  <c r="AG171" i="42"/>
  <c r="AG173" i="42"/>
  <c r="AG174" i="42"/>
  <c r="AG175" i="42"/>
  <c r="AG176" i="42"/>
  <c r="AG177" i="42"/>
  <c r="AG178" i="42"/>
  <c r="AG179" i="42"/>
  <c r="AG181" i="42"/>
  <c r="AG182" i="42"/>
  <c r="AG183" i="42"/>
  <c r="AG184" i="42"/>
  <c r="AG185" i="42"/>
  <c r="AG186" i="42"/>
  <c r="AG187" i="42"/>
  <c r="AG188" i="42"/>
  <c r="AG189" i="42"/>
  <c r="AG190" i="42"/>
  <c r="AG191" i="42"/>
  <c r="AG20" i="42"/>
  <c r="Q21" i="5"/>
  <c r="E485" i="65" s="1"/>
  <c r="Q22" i="5"/>
  <c r="E486" i="65" s="1"/>
  <c r="Q23" i="5"/>
  <c r="E487" i="65" s="1"/>
  <c r="Q24" i="5"/>
  <c r="E488" i="65" s="1"/>
  <c r="Q25" i="5"/>
  <c r="E489" i="65" s="1"/>
  <c r="Q26" i="5"/>
  <c r="E490" i="65" s="1"/>
  <c r="Q27" i="5"/>
  <c r="E491" i="65" s="1"/>
  <c r="Q28" i="5"/>
  <c r="E492" i="65" s="1"/>
  <c r="Q29" i="5"/>
  <c r="E493" i="65" s="1"/>
  <c r="Q30" i="5"/>
  <c r="E494" i="65" s="1"/>
  <c r="Q31" i="5"/>
  <c r="Q32" i="5"/>
  <c r="Q33" i="5"/>
  <c r="Q20" i="5"/>
  <c r="E484" i="65" s="1"/>
  <c r="AJ161" i="21"/>
  <c r="AI161" i="21"/>
  <c r="AH161" i="21"/>
  <c r="AG161" i="21"/>
  <c r="E499" i="65"/>
  <c r="E500" i="65"/>
  <c r="E501" i="65"/>
  <c r="E502" i="65"/>
  <c r="E503" i="65"/>
  <c r="E504" i="65"/>
  <c r="E505" i="65"/>
  <c r="E506" i="65"/>
  <c r="E507" i="65"/>
  <c r="E508" i="65"/>
  <c r="E509" i="65"/>
  <c r="E510" i="65"/>
  <c r="E511" i="65"/>
  <c r="E512" i="65"/>
  <c r="E513" i="65"/>
  <c r="E514" i="65"/>
  <c r="E515" i="65"/>
  <c r="E516" i="65"/>
  <c r="E517" i="65"/>
  <c r="E518" i="65"/>
  <c r="E519" i="65"/>
  <c r="E520" i="65"/>
  <c r="E521" i="65"/>
  <c r="E523" i="65"/>
  <c r="E524" i="65"/>
  <c r="E525" i="65"/>
  <c r="E526" i="65"/>
  <c r="E527" i="65"/>
  <c r="E528" i="65"/>
  <c r="E529" i="65"/>
  <c r="E530" i="65"/>
  <c r="E531" i="65"/>
  <c r="E532" i="65"/>
  <c r="E533" i="65"/>
  <c r="E534" i="65"/>
  <c r="E535" i="65"/>
  <c r="E536" i="65"/>
  <c r="E537" i="65"/>
  <c r="E538" i="65"/>
  <c r="E539" i="65"/>
  <c r="E540" i="65"/>
  <c r="E541" i="65"/>
  <c r="E542" i="65"/>
  <c r="E543" i="65"/>
  <c r="E544" i="65"/>
  <c r="E545" i="65"/>
  <c r="E546" i="65"/>
  <c r="E547" i="65"/>
  <c r="E548" i="65"/>
  <c r="E549" i="65"/>
  <c r="E550" i="65"/>
  <c r="E551" i="65"/>
  <c r="E552" i="65"/>
  <c r="E553" i="65"/>
  <c r="E554" i="65"/>
  <c r="E555" i="65"/>
  <c r="E556" i="65"/>
  <c r="E557" i="65"/>
  <c r="E558" i="65"/>
  <c r="E559" i="65"/>
  <c r="E560" i="65"/>
  <c r="E561" i="65"/>
  <c r="E562" i="65"/>
  <c r="E563" i="65"/>
  <c r="E564" i="65"/>
  <c r="E565" i="65"/>
  <c r="E566" i="65"/>
  <c r="E567" i="65"/>
  <c r="E568" i="65"/>
  <c r="E569" i="65"/>
  <c r="E570" i="65"/>
  <c r="E571" i="65"/>
  <c r="E572" i="65"/>
  <c r="E573" i="65"/>
  <c r="E574" i="65"/>
  <c r="E575" i="65"/>
  <c r="E576" i="65"/>
  <c r="E577" i="65"/>
  <c r="E578" i="65"/>
  <c r="Q101" i="14"/>
  <c r="E579" i="65" s="1"/>
  <c r="Q102" i="14"/>
  <c r="E580" i="65" s="1"/>
  <c r="Q103" i="14"/>
  <c r="E581" i="65" s="1"/>
  <c r="Q104" i="14"/>
  <c r="E582" i="65" s="1"/>
  <c r="Q105" i="14"/>
  <c r="E583" i="65" s="1"/>
  <c r="Q106" i="14"/>
  <c r="E584" i="65" s="1"/>
  <c r="Q107" i="14"/>
  <c r="E585" i="65" s="1"/>
  <c r="Q108" i="14"/>
  <c r="E586" i="65" s="1"/>
  <c r="Q109" i="14"/>
  <c r="E587" i="65" s="1"/>
  <c r="Q110" i="14"/>
  <c r="E588" i="65" s="1"/>
  <c r="Q111" i="14"/>
  <c r="E589" i="65" s="1"/>
  <c r="Q112" i="14"/>
  <c r="E590" i="65" s="1"/>
  <c r="Q113" i="14"/>
  <c r="E591" i="65" s="1"/>
  <c r="Q114" i="14"/>
  <c r="E592" i="65" s="1"/>
  <c r="Q115" i="14"/>
  <c r="E593" i="65" s="1"/>
  <c r="Q116" i="14"/>
  <c r="E594" i="65" s="1"/>
  <c r="Q117" i="14"/>
  <c r="E595" i="65" s="1"/>
  <c r="Q118" i="14"/>
  <c r="E596" i="65" s="1"/>
  <c r="Q119" i="14"/>
  <c r="E597" i="65" s="1"/>
  <c r="Q120" i="14"/>
  <c r="E598" i="65" s="1"/>
  <c r="Q121" i="14"/>
  <c r="E599" i="65" s="1"/>
  <c r="Q122" i="14"/>
  <c r="E600" i="65" s="1"/>
  <c r="Q123" i="14"/>
  <c r="E601" i="65" s="1"/>
  <c r="Q124" i="14"/>
  <c r="E602" i="65" s="1"/>
  <c r="Q125" i="14"/>
  <c r="Q126" i="14"/>
  <c r="E604" i="65" s="1"/>
  <c r="Q127" i="14"/>
  <c r="E605" i="65" s="1"/>
  <c r="Q128" i="14"/>
  <c r="E606" i="65" s="1"/>
  <c r="Q129" i="14"/>
  <c r="E607" i="65" s="1"/>
  <c r="Q130" i="14"/>
  <c r="E608" i="65" s="1"/>
  <c r="Q131" i="14"/>
  <c r="E609" i="65" s="1"/>
  <c r="Q132" i="14"/>
  <c r="E610" i="65" s="1"/>
  <c r="Q133" i="14"/>
  <c r="E611" i="65" s="1"/>
  <c r="Q134" i="14"/>
  <c r="E612" i="65" s="1"/>
  <c r="Q135" i="14"/>
  <c r="E613" i="65" s="1"/>
  <c r="Q136" i="14"/>
  <c r="E614" i="65" s="1"/>
  <c r="Q137" i="14"/>
  <c r="E615" i="65" s="1"/>
  <c r="Q138" i="14"/>
  <c r="E616" i="65" s="1"/>
  <c r="Q139" i="14"/>
  <c r="E617" i="65" s="1"/>
  <c r="Q140" i="14"/>
  <c r="E618" i="65" s="1"/>
  <c r="Q141" i="14"/>
  <c r="E619" i="65" s="1"/>
  <c r="Q142" i="14"/>
  <c r="E620" i="65" s="1"/>
  <c r="Q143" i="14"/>
  <c r="E621" i="65" s="1"/>
  <c r="Q144" i="14"/>
  <c r="E622" i="65" s="1"/>
  <c r="Q145" i="14"/>
  <c r="E623" i="65" s="1"/>
  <c r="Q146" i="14"/>
  <c r="E624" i="65" s="1"/>
  <c r="Q147" i="14"/>
  <c r="E625" i="65" s="1"/>
  <c r="Q148" i="14"/>
  <c r="E626" i="65" s="1"/>
  <c r="Q149" i="14"/>
  <c r="E627" i="65" s="1"/>
  <c r="Q150" i="14"/>
  <c r="E628" i="65" s="1"/>
  <c r="Q151" i="14"/>
  <c r="E629" i="65" s="1"/>
  <c r="Q152" i="14"/>
  <c r="E630" i="65" s="1"/>
  <c r="Q153" i="14"/>
  <c r="E631" i="65" s="1"/>
  <c r="Q154" i="14"/>
  <c r="E632" i="65" s="1"/>
  <c r="Q155" i="14"/>
  <c r="E633" i="65" s="1"/>
  <c r="Q156" i="14"/>
  <c r="E634" i="65" s="1"/>
  <c r="Q157" i="14"/>
  <c r="E635" i="65" s="1"/>
  <c r="Q158" i="14"/>
  <c r="E636" i="65" s="1"/>
  <c r="Q159" i="14"/>
  <c r="E637" i="65" s="1"/>
  <c r="Q160" i="14"/>
  <c r="E638" i="65" s="1"/>
  <c r="Q161" i="14"/>
  <c r="E639" i="65" s="1"/>
  <c r="Q162" i="14"/>
  <c r="E640" i="65" s="1"/>
  <c r="Q163" i="14"/>
  <c r="E641" i="65" s="1"/>
  <c r="Q164" i="14"/>
  <c r="E642" i="65" s="1"/>
  <c r="Q165" i="14"/>
  <c r="E643" i="65" s="1"/>
  <c r="Q166" i="14"/>
  <c r="E644" i="65" s="1"/>
  <c r="Q167" i="14"/>
  <c r="E645" i="65" s="1"/>
  <c r="Q168" i="14"/>
  <c r="E646" i="65" s="1"/>
  <c r="Q169" i="14"/>
  <c r="E647" i="65" s="1"/>
  <c r="Q170" i="14"/>
  <c r="E648" i="65" s="1"/>
  <c r="Q171" i="14"/>
  <c r="E649" i="65" s="1"/>
  <c r="Q172" i="14"/>
  <c r="E650" i="65" s="1"/>
  <c r="Q173" i="14"/>
  <c r="E651" i="65" s="1"/>
  <c r="Q174" i="14"/>
  <c r="E652" i="65" s="1"/>
  <c r="Q175" i="14"/>
  <c r="E653" i="65" s="1"/>
  <c r="Q176" i="14"/>
  <c r="E654" i="65" s="1"/>
  <c r="Q177" i="14"/>
  <c r="E655" i="65" s="1"/>
  <c r="Q178" i="14"/>
  <c r="E656" i="65" s="1"/>
  <c r="Q179" i="14"/>
  <c r="E657" i="65" s="1"/>
  <c r="Q180" i="14"/>
  <c r="E658" i="65" s="1"/>
  <c r="Q181" i="14"/>
  <c r="E659" i="65" s="1"/>
  <c r="Q182" i="14"/>
  <c r="E660" i="65" s="1"/>
  <c r="Q183" i="14"/>
  <c r="E661" i="65" s="1"/>
  <c r="Q184" i="14"/>
  <c r="E662" i="65" s="1"/>
  <c r="Q185" i="14"/>
  <c r="E663" i="65" s="1"/>
  <c r="Q186" i="14"/>
  <c r="E664" i="65" s="1"/>
  <c r="Q187" i="14"/>
  <c r="E665" i="65" s="1"/>
  <c r="Q188" i="14"/>
  <c r="E666" i="65" s="1"/>
  <c r="Q189" i="14"/>
  <c r="E667" i="65" s="1"/>
  <c r="Q190" i="14"/>
  <c r="E668" i="65" s="1"/>
  <c r="Q191" i="14"/>
  <c r="E669" i="65" s="1"/>
  <c r="Q192" i="14"/>
  <c r="E670" i="65" s="1"/>
  <c r="Q193" i="14"/>
  <c r="E671" i="65" s="1"/>
  <c r="Q194" i="14"/>
  <c r="E672" i="65" s="1"/>
  <c r="Q195" i="14"/>
  <c r="E673" i="65" s="1"/>
  <c r="Q196" i="14"/>
  <c r="E674" i="65" s="1"/>
  <c r="Q197" i="14"/>
  <c r="E675" i="65" s="1"/>
  <c r="Q198" i="14"/>
  <c r="E676" i="65" s="1"/>
  <c r="Q199" i="14"/>
  <c r="E677" i="65" s="1"/>
  <c r="Q200" i="14"/>
  <c r="E678" i="65" s="1"/>
  <c r="Q201" i="14"/>
  <c r="E679" i="65" s="1"/>
  <c r="Q202" i="14"/>
  <c r="E680" i="65" s="1"/>
  <c r="Q203" i="14"/>
  <c r="E681" i="65" s="1"/>
  <c r="Q204" i="14"/>
  <c r="E682" i="65" s="1"/>
  <c r="Q205" i="14"/>
  <c r="E683" i="65" s="1"/>
  <c r="Q206" i="14"/>
  <c r="Q207" i="14"/>
  <c r="E685" i="65" s="1"/>
  <c r="Q208" i="14"/>
  <c r="E686" i="65" s="1"/>
  <c r="Q209" i="14"/>
  <c r="E687" i="65" s="1"/>
  <c r="Q210" i="14"/>
  <c r="E688" i="65" s="1"/>
  <c r="Q211" i="14"/>
  <c r="E689" i="65" s="1"/>
  <c r="Q212" i="14"/>
  <c r="E690" i="65" s="1"/>
  <c r="Q213" i="14"/>
  <c r="E691" i="65" s="1"/>
  <c r="Q214" i="14"/>
  <c r="E692" i="65" s="1"/>
  <c r="Q215" i="14"/>
  <c r="E693" i="65" s="1"/>
  <c r="Q216" i="14"/>
  <c r="E694" i="65" s="1"/>
  <c r="Q217" i="14"/>
  <c r="E695" i="65" s="1"/>
  <c r="Q218" i="14"/>
  <c r="E696" i="65" s="1"/>
  <c r="Q219" i="14"/>
  <c r="E697" i="65" s="1"/>
  <c r="Q220" i="14"/>
  <c r="E698" i="65" s="1"/>
  <c r="Q221" i="14"/>
  <c r="E699" i="65" s="1"/>
  <c r="Q222" i="14"/>
  <c r="E700" i="65" s="1"/>
  <c r="Q223" i="14"/>
  <c r="E701" i="65" s="1"/>
  <c r="Q224" i="14"/>
  <c r="E702" i="65" s="1"/>
  <c r="Q225" i="14"/>
  <c r="E703" i="65" s="1"/>
  <c r="Q226" i="14"/>
  <c r="E704" i="65" s="1"/>
  <c r="Q227" i="14"/>
  <c r="E705" i="65" s="1"/>
  <c r="Q228" i="14"/>
  <c r="E706" i="65" s="1"/>
  <c r="Q229" i="14"/>
  <c r="E707" i="65" s="1"/>
  <c r="Q230" i="14"/>
  <c r="E708" i="65" s="1"/>
  <c r="Q231" i="14"/>
  <c r="E709" i="65" s="1"/>
  <c r="Q232" i="14"/>
  <c r="E710" i="65" s="1"/>
  <c r="Q233" i="14"/>
  <c r="E711" i="65" s="1"/>
  <c r="Q234" i="14"/>
  <c r="E712" i="65" s="1"/>
  <c r="Q235" i="14"/>
  <c r="E713" i="65" s="1"/>
  <c r="Q236" i="14"/>
  <c r="E714" i="65" s="1"/>
  <c r="Q237" i="14"/>
  <c r="E715" i="65" s="1"/>
  <c r="Q238" i="14"/>
  <c r="E716" i="65" s="1"/>
  <c r="Q239" i="14"/>
  <c r="E717" i="65" s="1"/>
  <c r="Q240" i="14"/>
  <c r="E718" i="65" s="1"/>
  <c r="Q241" i="14"/>
  <c r="E719" i="65" s="1"/>
  <c r="Q242" i="14"/>
  <c r="E720" i="65" s="1"/>
  <c r="Q243" i="14"/>
  <c r="E721" i="65" s="1"/>
  <c r="Q244" i="14"/>
  <c r="E722" i="65" s="1"/>
  <c r="Q245" i="14"/>
  <c r="E723" i="65" s="1"/>
  <c r="Q246" i="14"/>
  <c r="E724" i="65" s="1"/>
  <c r="Q247" i="14"/>
  <c r="E725" i="65" s="1"/>
  <c r="Q248" i="14"/>
  <c r="E726" i="65" s="1"/>
  <c r="Q249" i="14"/>
  <c r="E727" i="65" s="1"/>
  <c r="Q250" i="14"/>
  <c r="E728" i="65" s="1"/>
  <c r="Q251" i="14"/>
  <c r="E729" i="65" s="1"/>
  <c r="Q252" i="14"/>
  <c r="E730" i="65" s="1"/>
  <c r="Q253" i="14"/>
  <c r="E731" i="65" s="1"/>
  <c r="Q254" i="14"/>
  <c r="E732" i="65" s="1"/>
  <c r="Q255" i="14"/>
  <c r="E733" i="65" s="1"/>
  <c r="Q256" i="14"/>
  <c r="E734" i="65" s="1"/>
  <c r="Q257" i="14"/>
  <c r="E735" i="65" s="1"/>
  <c r="Q258" i="14"/>
  <c r="E736" i="65" s="1"/>
  <c r="Q259" i="14"/>
  <c r="E737" i="65" s="1"/>
  <c r="Q260" i="14"/>
  <c r="E738" i="65" s="1"/>
  <c r="Q261" i="14"/>
  <c r="E739" i="65" s="1"/>
  <c r="Q262" i="14"/>
  <c r="E740" i="65" s="1"/>
  <c r="I170" i="21"/>
  <c r="I168" i="21"/>
  <c r="I167" i="21"/>
  <c r="I171" i="21"/>
  <c r="E162" i="21"/>
  <c r="P162" i="21" s="1"/>
  <c r="I162" i="21" s="1"/>
  <c r="O162" i="22" s="1"/>
  <c r="E163" i="21"/>
  <c r="P163" i="21" s="1"/>
  <c r="I163" i="21" s="1"/>
  <c r="O163" i="22" s="1"/>
  <c r="E164" i="21"/>
  <c r="P164" i="21" s="1"/>
  <c r="I164" i="21" s="1"/>
  <c r="O164" i="22" s="1"/>
  <c r="E165" i="21"/>
  <c r="P165" i="21" s="1"/>
  <c r="I165" i="21" s="1"/>
  <c r="O165" i="22" s="1"/>
  <c r="E166" i="21"/>
  <c r="P166" i="21" s="1"/>
  <c r="I166" i="21" s="1"/>
  <c r="O166" i="22" s="1"/>
  <c r="E167" i="21"/>
  <c r="E168" i="21"/>
  <c r="E169" i="21"/>
  <c r="E170" i="21"/>
  <c r="E171" i="21"/>
  <c r="I169" i="21"/>
  <c r="AG25" i="16"/>
  <c r="AJ20" i="54"/>
  <c r="AJ21" i="54"/>
  <c r="AJ22" i="54"/>
  <c r="AJ23" i="54"/>
  <c r="AJ24" i="54"/>
  <c r="AJ25" i="54"/>
  <c r="AJ26" i="54"/>
  <c r="AJ27" i="54"/>
  <c r="AJ28" i="54"/>
  <c r="AJ29" i="54"/>
  <c r="AJ30" i="54"/>
  <c r="AJ31" i="54"/>
  <c r="AJ32" i="54"/>
  <c r="AJ33" i="54"/>
  <c r="AJ34" i="54"/>
  <c r="AJ35" i="54"/>
  <c r="AJ36" i="54"/>
  <c r="AJ37" i="54"/>
  <c r="AJ38" i="54"/>
  <c r="AJ39" i="54"/>
  <c r="AJ40" i="54"/>
  <c r="AJ41" i="54"/>
  <c r="AJ42" i="54"/>
  <c r="AJ43" i="54"/>
  <c r="AJ44" i="54"/>
  <c r="AJ45" i="54"/>
  <c r="AJ46" i="54"/>
  <c r="AJ47" i="54"/>
  <c r="AJ48" i="54"/>
  <c r="AJ49" i="54"/>
  <c r="AJ50" i="54"/>
  <c r="AJ51" i="54"/>
  <c r="AJ52" i="54"/>
  <c r="AJ53" i="54"/>
  <c r="AJ54" i="54"/>
  <c r="AJ55" i="54"/>
  <c r="AJ56" i="54"/>
  <c r="AJ57" i="54"/>
  <c r="AJ58" i="54"/>
  <c r="AJ59" i="54"/>
  <c r="AJ60" i="54"/>
  <c r="AJ61" i="54"/>
  <c r="AJ62" i="54"/>
  <c r="AJ63" i="54"/>
  <c r="AJ64" i="54"/>
  <c r="AJ65" i="54"/>
  <c r="AJ66" i="54"/>
  <c r="AJ67" i="54"/>
  <c r="AJ68" i="54"/>
  <c r="AJ69" i="54"/>
  <c r="AJ70" i="54"/>
  <c r="AJ71" i="54"/>
  <c r="AJ72" i="54"/>
  <c r="AJ73" i="54"/>
  <c r="AJ74" i="54"/>
  <c r="AJ75" i="54"/>
  <c r="AJ76" i="54"/>
  <c r="AJ77" i="54"/>
  <c r="AJ78" i="54"/>
  <c r="AJ79" i="54"/>
  <c r="AJ80" i="54"/>
  <c r="AJ81" i="54"/>
  <c r="AJ82" i="54"/>
  <c r="AJ83" i="54"/>
  <c r="AJ84" i="54"/>
  <c r="AJ85" i="54"/>
  <c r="AJ86" i="54"/>
  <c r="AJ87" i="54"/>
  <c r="AJ88" i="54"/>
  <c r="AJ89" i="54"/>
  <c r="AJ90" i="54"/>
  <c r="AJ91" i="54"/>
  <c r="AJ92" i="54"/>
  <c r="AJ93" i="54"/>
  <c r="AJ94" i="54"/>
  <c r="AJ95" i="54"/>
  <c r="AJ96" i="54"/>
  <c r="AJ97" i="54"/>
  <c r="AJ98" i="54"/>
  <c r="AJ99" i="54"/>
  <c r="AJ100" i="54"/>
  <c r="AJ101" i="54"/>
  <c r="AJ102" i="54"/>
  <c r="AJ103" i="54"/>
  <c r="AJ104" i="54"/>
  <c r="AJ105" i="54"/>
  <c r="AJ106" i="54"/>
  <c r="AJ107" i="54"/>
  <c r="AJ108" i="54"/>
  <c r="AJ109" i="54"/>
  <c r="AI20" i="54"/>
  <c r="AI21" i="54"/>
  <c r="AI22" i="54"/>
  <c r="AI23" i="54"/>
  <c r="AI24" i="54"/>
  <c r="AI25" i="54"/>
  <c r="AI26" i="54"/>
  <c r="AI27" i="54"/>
  <c r="AI28" i="54"/>
  <c r="AI29" i="54"/>
  <c r="AI30" i="54"/>
  <c r="AI31" i="54"/>
  <c r="AI32" i="54"/>
  <c r="AI33" i="54"/>
  <c r="AI34" i="54"/>
  <c r="AI35" i="54"/>
  <c r="AI36" i="54"/>
  <c r="AI37" i="54"/>
  <c r="AI38" i="54"/>
  <c r="AI39" i="54"/>
  <c r="AI40" i="54"/>
  <c r="AI41" i="54"/>
  <c r="AI42" i="54"/>
  <c r="AI43" i="54"/>
  <c r="AI44" i="54"/>
  <c r="AI45" i="54"/>
  <c r="AI46" i="54"/>
  <c r="AI47" i="54"/>
  <c r="AI48" i="54"/>
  <c r="AI49" i="54"/>
  <c r="AI50" i="54"/>
  <c r="AI51" i="54"/>
  <c r="AI52" i="54"/>
  <c r="AI53" i="54"/>
  <c r="AI54" i="54"/>
  <c r="AI55" i="54"/>
  <c r="AI56" i="54"/>
  <c r="AI57" i="54"/>
  <c r="AI58" i="54"/>
  <c r="AI59" i="54"/>
  <c r="AI60" i="54"/>
  <c r="AI61" i="54"/>
  <c r="AI62" i="54"/>
  <c r="AI63" i="54"/>
  <c r="AI64" i="54"/>
  <c r="AI65" i="54"/>
  <c r="AI66" i="54"/>
  <c r="AI67" i="54"/>
  <c r="AI68" i="54"/>
  <c r="AI69" i="54"/>
  <c r="AI70" i="54"/>
  <c r="AI71" i="54"/>
  <c r="AI72" i="54"/>
  <c r="AI73" i="54"/>
  <c r="AI74" i="54"/>
  <c r="AI75" i="54"/>
  <c r="AI76" i="54"/>
  <c r="AI77" i="54"/>
  <c r="AI78" i="54"/>
  <c r="AI79" i="54"/>
  <c r="AI80" i="54"/>
  <c r="AI81" i="54"/>
  <c r="AI82" i="54"/>
  <c r="AI83" i="54"/>
  <c r="AI84" i="54"/>
  <c r="AI85" i="54"/>
  <c r="AI86" i="54"/>
  <c r="AI87" i="54"/>
  <c r="AI88" i="54"/>
  <c r="AI89" i="54"/>
  <c r="AI90" i="54"/>
  <c r="AI91" i="54"/>
  <c r="AI92" i="54"/>
  <c r="AI93" i="54"/>
  <c r="AI94" i="54"/>
  <c r="AI95" i="54"/>
  <c r="AI96" i="54"/>
  <c r="AI97" i="54"/>
  <c r="AI98" i="54"/>
  <c r="AI99" i="54"/>
  <c r="AI100" i="54"/>
  <c r="AI101" i="54"/>
  <c r="AI102" i="54"/>
  <c r="AI103" i="54"/>
  <c r="AI104" i="54"/>
  <c r="AI105" i="54"/>
  <c r="AI106" i="54"/>
  <c r="AI107" i="54"/>
  <c r="AI108" i="54"/>
  <c r="AI109" i="54"/>
  <c r="AH20" i="54"/>
  <c r="AH21" i="54"/>
  <c r="AH22" i="54"/>
  <c r="AH23" i="54"/>
  <c r="AH24" i="54"/>
  <c r="AH25" i="54"/>
  <c r="AH26" i="54"/>
  <c r="AH27" i="54"/>
  <c r="AH28" i="54"/>
  <c r="AH29" i="54"/>
  <c r="AH30" i="54"/>
  <c r="AH31" i="54"/>
  <c r="AH32" i="54"/>
  <c r="AH33" i="54"/>
  <c r="AH34" i="54"/>
  <c r="AH35" i="54"/>
  <c r="AH36" i="54"/>
  <c r="AH37" i="54"/>
  <c r="AH38" i="54"/>
  <c r="AH39" i="54"/>
  <c r="AH40" i="54"/>
  <c r="AH41" i="54"/>
  <c r="AH42" i="54"/>
  <c r="AH43" i="54"/>
  <c r="AH44" i="54"/>
  <c r="AH45" i="54"/>
  <c r="AH46" i="54"/>
  <c r="AH47" i="54"/>
  <c r="AH48" i="54"/>
  <c r="AH49" i="54"/>
  <c r="AH50" i="54"/>
  <c r="AH51" i="54"/>
  <c r="AH52" i="54"/>
  <c r="AH53" i="54"/>
  <c r="AH54" i="54"/>
  <c r="AH55" i="54"/>
  <c r="AH56" i="54"/>
  <c r="AH57" i="54"/>
  <c r="AH58" i="54"/>
  <c r="AH59" i="54"/>
  <c r="AH60" i="54"/>
  <c r="AH61" i="54"/>
  <c r="AH62" i="54"/>
  <c r="AH63" i="54"/>
  <c r="AH64" i="54"/>
  <c r="AH65" i="54"/>
  <c r="AH66" i="54"/>
  <c r="AH67" i="54"/>
  <c r="AH68" i="54"/>
  <c r="AH69" i="54"/>
  <c r="AH70" i="54"/>
  <c r="AH71" i="54"/>
  <c r="AH72" i="54"/>
  <c r="AH73" i="54"/>
  <c r="AH74" i="54"/>
  <c r="AH75" i="54"/>
  <c r="AH76" i="54"/>
  <c r="AH77" i="54"/>
  <c r="AH78" i="54"/>
  <c r="AH79" i="54"/>
  <c r="AH80" i="54"/>
  <c r="AH81" i="54"/>
  <c r="AH82" i="54"/>
  <c r="AH83" i="54"/>
  <c r="AH84" i="54"/>
  <c r="AH85" i="54"/>
  <c r="AH86" i="54"/>
  <c r="AH87" i="54"/>
  <c r="AH88" i="54"/>
  <c r="AH89" i="54"/>
  <c r="AH90" i="54"/>
  <c r="AH91" i="54"/>
  <c r="AH92" i="54"/>
  <c r="AH93" i="54"/>
  <c r="AH94" i="54"/>
  <c r="AH95" i="54"/>
  <c r="AH96" i="54"/>
  <c r="AH97" i="54"/>
  <c r="AH98" i="54"/>
  <c r="AH99" i="54"/>
  <c r="AH100" i="54"/>
  <c r="AH101" i="54"/>
  <c r="AH102" i="54"/>
  <c r="AH103" i="54"/>
  <c r="AH104" i="54"/>
  <c r="AH105" i="54"/>
  <c r="AH106" i="54"/>
  <c r="AH107" i="54"/>
  <c r="AH108" i="54"/>
  <c r="AH109" i="54"/>
  <c r="AJ21" i="18"/>
  <c r="AJ22" i="18"/>
  <c r="AJ23" i="18"/>
  <c r="AJ24" i="18"/>
  <c r="AJ25" i="18"/>
  <c r="AJ26" i="18"/>
  <c r="AJ27" i="18"/>
  <c r="AJ28" i="18"/>
  <c r="AJ29" i="18"/>
  <c r="AJ30" i="18"/>
  <c r="AJ31" i="18"/>
  <c r="AJ32" i="18"/>
  <c r="AJ33" i="18"/>
  <c r="AJ34" i="18"/>
  <c r="AJ35" i="18"/>
  <c r="AJ36" i="18"/>
  <c r="AJ37" i="18"/>
  <c r="AJ38" i="18"/>
  <c r="AJ39" i="18"/>
  <c r="AJ40" i="18"/>
  <c r="AJ41" i="18"/>
  <c r="AJ42" i="18"/>
  <c r="AJ43" i="18"/>
  <c r="AJ44" i="18"/>
  <c r="AJ45" i="18"/>
  <c r="AJ46" i="18"/>
  <c r="AJ47" i="18"/>
  <c r="AJ48" i="18"/>
  <c r="AJ49" i="18"/>
  <c r="AJ50" i="18"/>
  <c r="AJ51" i="18"/>
  <c r="AJ52" i="18"/>
  <c r="AJ53" i="18"/>
  <c r="AJ54" i="18"/>
  <c r="AJ55" i="18"/>
  <c r="AJ56" i="18"/>
  <c r="AJ57" i="18"/>
  <c r="AJ58" i="18"/>
  <c r="AJ59" i="18"/>
  <c r="AJ60" i="18"/>
  <c r="AJ61" i="18"/>
  <c r="AJ62" i="18"/>
  <c r="AJ63" i="18"/>
  <c r="AJ64" i="18"/>
  <c r="AJ65" i="18"/>
  <c r="AJ66" i="18"/>
  <c r="AJ67" i="18"/>
  <c r="AJ68" i="18"/>
  <c r="AJ69" i="18"/>
  <c r="AJ70" i="18"/>
  <c r="AJ71" i="18"/>
  <c r="AJ72" i="18"/>
  <c r="AJ73" i="18"/>
  <c r="AJ74" i="18"/>
  <c r="AJ75" i="18"/>
  <c r="AJ76" i="18"/>
  <c r="AJ77" i="18"/>
  <c r="AJ78" i="18"/>
  <c r="AJ79" i="18"/>
  <c r="AJ80" i="18"/>
  <c r="AJ81" i="18"/>
  <c r="AJ82" i="18"/>
  <c r="AJ83" i="18"/>
  <c r="AJ84" i="18"/>
  <c r="AJ85" i="18"/>
  <c r="AJ86" i="18"/>
  <c r="AJ87" i="18"/>
  <c r="AJ88" i="18"/>
  <c r="AJ89" i="18"/>
  <c r="AJ90" i="18"/>
  <c r="AJ91" i="18"/>
  <c r="AJ92" i="18"/>
  <c r="AJ93" i="18"/>
  <c r="AJ94" i="18"/>
  <c r="AJ95" i="18"/>
  <c r="AJ96" i="18"/>
  <c r="AJ97" i="18"/>
  <c r="AJ98" i="18"/>
  <c r="AJ99" i="18"/>
  <c r="AJ100" i="18"/>
  <c r="AJ101" i="18"/>
  <c r="AJ102" i="18"/>
  <c r="AJ103" i="18"/>
  <c r="AJ104" i="18"/>
  <c r="AJ105" i="18"/>
  <c r="AJ106" i="18"/>
  <c r="AJ107" i="18"/>
  <c r="AJ108" i="18"/>
  <c r="AJ109" i="18"/>
  <c r="AJ110" i="18"/>
  <c r="AJ111" i="18"/>
  <c r="AJ112" i="18"/>
  <c r="AJ113" i="18"/>
  <c r="AJ114" i="18"/>
  <c r="AJ115" i="18"/>
  <c r="AJ116" i="18"/>
  <c r="AJ117" i="18"/>
  <c r="AJ118" i="18"/>
  <c r="AJ119" i="18"/>
  <c r="AJ120" i="18"/>
  <c r="AJ121" i="18"/>
  <c r="AJ122" i="18"/>
  <c r="AJ123" i="18"/>
  <c r="AJ124" i="18"/>
  <c r="AJ125" i="18"/>
  <c r="AJ126" i="18"/>
  <c r="AJ127" i="18"/>
  <c r="AJ128" i="18"/>
  <c r="AJ129" i="18"/>
  <c r="AJ130" i="18"/>
  <c r="AJ131" i="18"/>
  <c r="AJ132" i="18"/>
  <c r="AJ133" i="18"/>
  <c r="AJ20" i="18"/>
  <c r="AI21" i="18"/>
  <c r="AI22" i="18"/>
  <c r="AI23" i="18"/>
  <c r="AI24" i="18"/>
  <c r="AI25" i="18"/>
  <c r="AI26" i="18"/>
  <c r="AI27" i="18"/>
  <c r="AI28" i="18"/>
  <c r="AI29" i="18"/>
  <c r="AI30" i="18"/>
  <c r="AI31" i="18"/>
  <c r="AI32" i="18"/>
  <c r="AI33" i="18"/>
  <c r="AI34" i="18"/>
  <c r="AI35" i="18"/>
  <c r="AI36" i="18"/>
  <c r="AI37" i="18"/>
  <c r="AI38" i="18"/>
  <c r="AI39" i="18"/>
  <c r="AI40" i="18"/>
  <c r="AI41" i="18"/>
  <c r="AI42" i="18"/>
  <c r="AI43" i="18"/>
  <c r="AI44" i="18"/>
  <c r="AI45" i="18"/>
  <c r="AI46" i="18"/>
  <c r="AI47" i="18"/>
  <c r="AI48" i="18"/>
  <c r="AI49" i="18"/>
  <c r="AI50" i="18"/>
  <c r="AI51" i="18"/>
  <c r="AI52" i="18"/>
  <c r="AI53" i="18"/>
  <c r="AI54" i="18"/>
  <c r="AI55" i="18"/>
  <c r="AI56" i="18"/>
  <c r="AI57" i="18"/>
  <c r="AI58" i="18"/>
  <c r="AI59" i="18"/>
  <c r="AI60" i="18"/>
  <c r="AI61" i="18"/>
  <c r="AI62" i="18"/>
  <c r="AI63" i="18"/>
  <c r="AI64" i="18"/>
  <c r="AI65" i="18"/>
  <c r="AI66" i="18"/>
  <c r="AI67" i="18"/>
  <c r="AI68" i="18"/>
  <c r="AI69" i="18"/>
  <c r="AI70" i="18"/>
  <c r="AI71" i="18"/>
  <c r="AI72" i="18"/>
  <c r="AI73" i="18"/>
  <c r="AI74" i="18"/>
  <c r="AI75" i="18"/>
  <c r="AI76" i="18"/>
  <c r="AI77" i="18"/>
  <c r="AI78" i="18"/>
  <c r="AI79" i="18"/>
  <c r="AI80" i="18"/>
  <c r="AI81" i="18"/>
  <c r="AI82" i="18"/>
  <c r="AI83" i="18"/>
  <c r="AI84" i="18"/>
  <c r="AI85" i="18"/>
  <c r="AI86" i="18"/>
  <c r="AI87" i="18"/>
  <c r="AI88" i="18"/>
  <c r="AI89" i="18"/>
  <c r="AI90" i="18"/>
  <c r="AI91" i="18"/>
  <c r="AI92" i="18"/>
  <c r="AI93" i="18"/>
  <c r="AI94" i="18"/>
  <c r="AI95" i="18"/>
  <c r="AI96" i="18"/>
  <c r="AI97" i="18"/>
  <c r="AI98" i="18"/>
  <c r="AI99" i="18"/>
  <c r="AI100" i="18"/>
  <c r="AI101" i="18"/>
  <c r="AI102" i="18"/>
  <c r="AI103" i="18"/>
  <c r="AI104" i="18"/>
  <c r="AI105" i="18"/>
  <c r="AI106" i="18"/>
  <c r="AI107" i="18"/>
  <c r="AI108" i="18"/>
  <c r="AI109" i="18"/>
  <c r="AI110" i="18"/>
  <c r="AI111" i="18"/>
  <c r="AI112" i="18"/>
  <c r="AI113" i="18"/>
  <c r="AI114" i="18"/>
  <c r="AI115" i="18"/>
  <c r="AI116" i="18"/>
  <c r="AI117" i="18"/>
  <c r="AI118" i="18"/>
  <c r="AI119" i="18"/>
  <c r="AI120" i="18"/>
  <c r="AI121" i="18"/>
  <c r="AI122" i="18"/>
  <c r="AI123" i="18"/>
  <c r="AI124" i="18"/>
  <c r="AI125" i="18"/>
  <c r="AI126" i="18"/>
  <c r="AI127" i="18"/>
  <c r="AI128" i="18"/>
  <c r="AI129" i="18"/>
  <c r="AI130" i="18"/>
  <c r="AI131" i="18"/>
  <c r="AI132" i="18"/>
  <c r="AI133" i="18"/>
  <c r="AI20" i="18"/>
  <c r="AH21" i="18"/>
  <c r="AH22" i="18"/>
  <c r="AH23" i="18"/>
  <c r="AH24" i="18"/>
  <c r="AH25" i="18"/>
  <c r="AH26" i="18"/>
  <c r="AH27" i="18"/>
  <c r="AH28" i="18"/>
  <c r="AH29" i="18"/>
  <c r="AH30" i="18"/>
  <c r="AH31" i="18"/>
  <c r="AH32" i="18"/>
  <c r="AH33" i="18"/>
  <c r="AH34" i="18"/>
  <c r="AH35" i="18"/>
  <c r="AH36" i="18"/>
  <c r="AH37" i="18"/>
  <c r="AH38" i="18"/>
  <c r="AH39" i="18"/>
  <c r="AH40" i="18"/>
  <c r="AH41" i="18"/>
  <c r="AH42" i="18"/>
  <c r="AH43" i="18"/>
  <c r="AH44" i="18"/>
  <c r="AH45" i="18"/>
  <c r="AH46" i="18"/>
  <c r="AH47" i="18"/>
  <c r="AH48" i="18"/>
  <c r="AH49" i="18"/>
  <c r="AH50" i="18"/>
  <c r="AH51" i="18"/>
  <c r="AH52" i="18"/>
  <c r="AH53" i="18"/>
  <c r="AH54" i="18"/>
  <c r="AH55" i="18"/>
  <c r="AH56" i="18"/>
  <c r="AH57" i="18"/>
  <c r="AH58" i="18"/>
  <c r="AH59" i="18"/>
  <c r="AH60" i="18"/>
  <c r="AH61" i="18"/>
  <c r="AH62" i="18"/>
  <c r="AH63" i="18"/>
  <c r="AH64" i="18"/>
  <c r="AH65" i="18"/>
  <c r="AH66" i="18"/>
  <c r="AH67" i="18"/>
  <c r="AH68" i="18"/>
  <c r="AH69" i="18"/>
  <c r="AH70" i="18"/>
  <c r="AH71" i="18"/>
  <c r="AH72" i="18"/>
  <c r="AH73" i="18"/>
  <c r="AH74" i="18"/>
  <c r="AH75" i="18"/>
  <c r="AH76" i="18"/>
  <c r="AH77" i="18"/>
  <c r="AH78" i="18"/>
  <c r="AH79" i="18"/>
  <c r="AH80" i="18"/>
  <c r="AH81" i="18"/>
  <c r="AH82" i="18"/>
  <c r="AH83" i="18"/>
  <c r="AH84" i="18"/>
  <c r="AH85" i="18"/>
  <c r="AH86" i="18"/>
  <c r="AH87" i="18"/>
  <c r="AH88" i="18"/>
  <c r="AH89" i="18"/>
  <c r="AH90" i="18"/>
  <c r="AH91" i="18"/>
  <c r="AH92" i="18"/>
  <c r="AH93" i="18"/>
  <c r="AH94" i="18"/>
  <c r="AH95" i="18"/>
  <c r="AH96" i="18"/>
  <c r="AH97" i="18"/>
  <c r="AH98" i="18"/>
  <c r="AH99" i="18"/>
  <c r="AH100" i="18"/>
  <c r="AH101" i="18"/>
  <c r="AH102" i="18"/>
  <c r="AH103" i="18"/>
  <c r="AH104" i="18"/>
  <c r="AH105" i="18"/>
  <c r="AH106" i="18"/>
  <c r="AH107" i="18"/>
  <c r="AH108" i="18"/>
  <c r="AH109" i="18"/>
  <c r="AH110" i="18"/>
  <c r="AH111" i="18"/>
  <c r="AH112" i="18"/>
  <c r="AH113" i="18"/>
  <c r="AH114" i="18"/>
  <c r="AH115" i="18"/>
  <c r="AH116" i="18"/>
  <c r="AH117" i="18"/>
  <c r="AH118" i="18"/>
  <c r="AH119" i="18"/>
  <c r="AH120" i="18"/>
  <c r="AH121" i="18"/>
  <c r="AH122" i="18"/>
  <c r="AH123" i="18"/>
  <c r="AH124" i="18"/>
  <c r="AH125" i="18"/>
  <c r="AH126" i="18"/>
  <c r="AH127" i="18"/>
  <c r="AH128" i="18"/>
  <c r="AH129" i="18"/>
  <c r="AH130" i="18"/>
  <c r="AH131" i="18"/>
  <c r="AH132" i="18"/>
  <c r="AH133" i="18"/>
  <c r="AH20" i="18"/>
  <c r="AG21" i="18"/>
  <c r="AG22" i="18"/>
  <c r="AG23" i="18"/>
  <c r="AG24" i="18"/>
  <c r="AG25" i="18"/>
  <c r="AG26" i="18"/>
  <c r="AG27" i="18"/>
  <c r="AG28" i="18"/>
  <c r="AG29" i="18"/>
  <c r="AG30" i="18"/>
  <c r="AG31" i="18"/>
  <c r="AG32" i="18"/>
  <c r="AG33" i="18"/>
  <c r="AG34" i="18"/>
  <c r="AG35" i="18"/>
  <c r="AG36" i="18"/>
  <c r="AG37" i="18"/>
  <c r="AG38" i="18"/>
  <c r="AG39" i="18"/>
  <c r="AG40" i="18"/>
  <c r="AG41" i="18"/>
  <c r="AG42" i="18"/>
  <c r="AG43" i="18"/>
  <c r="AG44" i="18"/>
  <c r="AG45" i="18"/>
  <c r="AG46" i="18"/>
  <c r="AG47" i="18"/>
  <c r="AG48" i="18"/>
  <c r="AG49" i="18"/>
  <c r="AG50" i="18"/>
  <c r="AG51" i="18"/>
  <c r="AG52" i="18"/>
  <c r="AG53" i="18"/>
  <c r="AG54" i="18"/>
  <c r="AG55" i="18"/>
  <c r="AG56" i="18"/>
  <c r="AG57" i="18"/>
  <c r="AG58" i="18"/>
  <c r="AG59" i="18"/>
  <c r="AG60" i="18"/>
  <c r="AG61" i="18"/>
  <c r="AG62" i="18"/>
  <c r="AG63" i="18"/>
  <c r="AG64" i="18"/>
  <c r="AG65" i="18"/>
  <c r="AG66" i="18"/>
  <c r="AG67" i="18"/>
  <c r="AG68" i="18"/>
  <c r="AG69" i="18"/>
  <c r="AG70" i="18"/>
  <c r="AG71" i="18"/>
  <c r="AG72" i="18"/>
  <c r="AG73" i="18"/>
  <c r="AG74" i="18"/>
  <c r="AG75" i="18"/>
  <c r="AG76" i="18"/>
  <c r="AG77" i="18"/>
  <c r="AG78" i="18"/>
  <c r="AG79" i="18"/>
  <c r="AG80" i="18"/>
  <c r="AG81" i="18"/>
  <c r="AG82" i="18"/>
  <c r="AG83" i="18"/>
  <c r="AG84" i="18"/>
  <c r="AG85" i="18"/>
  <c r="AG86" i="18"/>
  <c r="AG87" i="18"/>
  <c r="AG88" i="18"/>
  <c r="AG89" i="18"/>
  <c r="AG90" i="18"/>
  <c r="AG91" i="18"/>
  <c r="AG92" i="18"/>
  <c r="AG93" i="18"/>
  <c r="AG94" i="18"/>
  <c r="AG95" i="18"/>
  <c r="AG96" i="18"/>
  <c r="AG97" i="18"/>
  <c r="AG98" i="18"/>
  <c r="AG99" i="18"/>
  <c r="AG100" i="18"/>
  <c r="AG101" i="18"/>
  <c r="AG102" i="18"/>
  <c r="AG103" i="18"/>
  <c r="AG104" i="18"/>
  <c r="AG105" i="18"/>
  <c r="AG106" i="18"/>
  <c r="AG107" i="18"/>
  <c r="AG108" i="18"/>
  <c r="AG109" i="18"/>
  <c r="AG110" i="18"/>
  <c r="AG111" i="18"/>
  <c r="AG112" i="18"/>
  <c r="AG113" i="18"/>
  <c r="AG114" i="18"/>
  <c r="AG115" i="18"/>
  <c r="AG116" i="18"/>
  <c r="AG117" i="18"/>
  <c r="AG118" i="18"/>
  <c r="AG119" i="18"/>
  <c r="AG120" i="18"/>
  <c r="AG121" i="18"/>
  <c r="AG122" i="18"/>
  <c r="AG123" i="18"/>
  <c r="AG124" i="18"/>
  <c r="AG125" i="18"/>
  <c r="AG126" i="18"/>
  <c r="AG127" i="18"/>
  <c r="AG128" i="18"/>
  <c r="AG129" i="18"/>
  <c r="AG130" i="18"/>
  <c r="AG131" i="18"/>
  <c r="AG132" i="18"/>
  <c r="AG133" i="18"/>
  <c r="AG20" i="18"/>
  <c r="AJ220" i="24"/>
  <c r="AI220" i="24"/>
  <c r="AH220" i="24"/>
  <c r="AJ219" i="24"/>
  <c r="AI219" i="24"/>
  <c r="AH219" i="24"/>
  <c r="AJ218" i="24"/>
  <c r="AI218" i="24"/>
  <c r="AH218" i="24"/>
  <c r="AJ217" i="24"/>
  <c r="AI217" i="24"/>
  <c r="AH217" i="24"/>
  <c r="AJ216" i="24"/>
  <c r="AI216" i="24"/>
  <c r="AH216" i="24"/>
  <c r="AJ215" i="24"/>
  <c r="AI215" i="24"/>
  <c r="AH215" i="24"/>
  <c r="AJ214" i="24"/>
  <c r="AI214" i="24"/>
  <c r="AH214" i="24"/>
  <c r="AJ213" i="24"/>
  <c r="AI213" i="24"/>
  <c r="AH213" i="24"/>
  <c r="AJ212" i="24"/>
  <c r="AI212" i="24"/>
  <c r="AH212" i="24"/>
  <c r="AJ211" i="24"/>
  <c r="AI211" i="24"/>
  <c r="AH211" i="24"/>
  <c r="AJ210" i="24"/>
  <c r="AI210" i="24"/>
  <c r="AH210" i="24"/>
  <c r="AJ209" i="24"/>
  <c r="AI209" i="24"/>
  <c r="AH209" i="24"/>
  <c r="AJ208" i="24"/>
  <c r="AI208" i="24"/>
  <c r="AH208" i="24"/>
  <c r="AJ207" i="24"/>
  <c r="AI207" i="24"/>
  <c r="AH207" i="24"/>
  <c r="AJ206" i="24"/>
  <c r="AI206" i="24"/>
  <c r="AH206" i="24"/>
  <c r="AJ205" i="24"/>
  <c r="AI205" i="24"/>
  <c r="AH205" i="24"/>
  <c r="AJ204" i="24"/>
  <c r="AI204" i="24"/>
  <c r="AH204" i="24"/>
  <c r="AJ203" i="24"/>
  <c r="AI203" i="24"/>
  <c r="AH203" i="24"/>
  <c r="AJ202" i="24"/>
  <c r="AI202" i="24"/>
  <c r="AH202" i="24"/>
  <c r="AJ201" i="24"/>
  <c r="AI201" i="24"/>
  <c r="AH201" i="24"/>
  <c r="AJ200" i="24"/>
  <c r="AI200" i="24"/>
  <c r="AH200" i="24"/>
  <c r="AJ199" i="24"/>
  <c r="AI199" i="24"/>
  <c r="AH199" i="24"/>
  <c r="AJ198" i="24"/>
  <c r="AI198" i="24"/>
  <c r="AH198" i="24"/>
  <c r="AJ197" i="24"/>
  <c r="AI197" i="24"/>
  <c r="AH197" i="24"/>
  <c r="AJ196" i="24"/>
  <c r="AI196" i="24"/>
  <c r="AH196" i="24"/>
  <c r="AJ195" i="24"/>
  <c r="AI195" i="24"/>
  <c r="AH195" i="24"/>
  <c r="AJ194" i="24"/>
  <c r="AI194" i="24"/>
  <c r="AH194" i="24"/>
  <c r="AJ193" i="24"/>
  <c r="AI193" i="24"/>
  <c r="AH193" i="24"/>
  <c r="AJ192" i="24"/>
  <c r="AI192" i="24"/>
  <c r="AH192" i="24"/>
  <c r="AJ191" i="24"/>
  <c r="AI191" i="24"/>
  <c r="AH191" i="24"/>
  <c r="AJ190" i="24"/>
  <c r="AI190" i="24"/>
  <c r="AH190" i="24"/>
  <c r="AJ189" i="24"/>
  <c r="AI189" i="24"/>
  <c r="AH189" i="24"/>
  <c r="AJ188" i="24"/>
  <c r="AI188" i="24"/>
  <c r="AH188" i="24"/>
  <c r="AJ187" i="24"/>
  <c r="AI187" i="24"/>
  <c r="AH187" i="24"/>
  <c r="AJ186" i="24"/>
  <c r="AI186" i="24"/>
  <c r="AH186" i="24"/>
  <c r="AJ185" i="24"/>
  <c r="AI185" i="24"/>
  <c r="AH185" i="24"/>
  <c r="AJ184" i="24"/>
  <c r="AI184" i="24"/>
  <c r="AH184" i="24"/>
  <c r="AJ183" i="24"/>
  <c r="AI183" i="24"/>
  <c r="AH183" i="24"/>
  <c r="AJ182" i="24"/>
  <c r="AI182" i="24"/>
  <c r="AH182" i="24"/>
  <c r="AJ181" i="24"/>
  <c r="AI181" i="24"/>
  <c r="AH181" i="24"/>
  <c r="AJ180" i="24"/>
  <c r="AI180" i="24"/>
  <c r="AH180" i="24"/>
  <c r="AJ179" i="24"/>
  <c r="AI179" i="24"/>
  <c r="AH179" i="24"/>
  <c r="AJ178" i="24"/>
  <c r="AI178" i="24"/>
  <c r="AH178" i="24"/>
  <c r="AJ177" i="24"/>
  <c r="AI177" i="24"/>
  <c r="AH177" i="24"/>
  <c r="AJ176" i="24"/>
  <c r="AI176" i="24"/>
  <c r="AH176" i="24"/>
  <c r="AJ175" i="24"/>
  <c r="AI175" i="24"/>
  <c r="AH175" i="24"/>
  <c r="AJ174" i="24"/>
  <c r="AI174" i="24"/>
  <c r="AH174" i="24"/>
  <c r="AJ173" i="24"/>
  <c r="AI173" i="24"/>
  <c r="AH173" i="24"/>
  <c r="AJ172" i="24"/>
  <c r="AI172" i="24"/>
  <c r="AH172" i="24"/>
  <c r="AJ171" i="24"/>
  <c r="AI171" i="24"/>
  <c r="AH171" i="24"/>
  <c r="AJ170" i="24"/>
  <c r="AI170" i="24"/>
  <c r="AH170" i="24"/>
  <c r="AJ169" i="24"/>
  <c r="AI169" i="24"/>
  <c r="AH169" i="24"/>
  <c r="AJ168" i="24"/>
  <c r="AI168" i="24"/>
  <c r="AH168" i="24"/>
  <c r="AJ167" i="24"/>
  <c r="AI167" i="24"/>
  <c r="AH167" i="24"/>
  <c r="AJ166" i="24"/>
  <c r="AI166" i="24"/>
  <c r="AH166" i="24"/>
  <c r="AJ165" i="24"/>
  <c r="AI165" i="24"/>
  <c r="AH165" i="24"/>
  <c r="AJ164" i="24"/>
  <c r="AI164" i="24"/>
  <c r="AH164" i="24"/>
  <c r="AJ163" i="24"/>
  <c r="AI163" i="24"/>
  <c r="AH163" i="24"/>
  <c r="AJ162" i="24"/>
  <c r="AI162" i="24"/>
  <c r="AH162" i="24"/>
  <c r="AJ161" i="24"/>
  <c r="AI161" i="24"/>
  <c r="AH161" i="24"/>
  <c r="AJ160" i="24"/>
  <c r="AI160" i="24"/>
  <c r="AH160" i="24"/>
  <c r="AJ159" i="24"/>
  <c r="AI159" i="24"/>
  <c r="AH159" i="24"/>
  <c r="AJ158" i="24"/>
  <c r="AI158" i="24"/>
  <c r="AH158" i="24"/>
  <c r="AJ157" i="24"/>
  <c r="AI157" i="24"/>
  <c r="AH157" i="24"/>
  <c r="AJ156" i="24"/>
  <c r="AI156" i="24"/>
  <c r="AH156" i="24"/>
  <c r="AJ155" i="24"/>
  <c r="AI155" i="24"/>
  <c r="AH155" i="24"/>
  <c r="AJ154" i="24"/>
  <c r="AI154" i="24"/>
  <c r="AH154" i="24"/>
  <c r="AJ153" i="24"/>
  <c r="AI153" i="24"/>
  <c r="AH153" i="24"/>
  <c r="AJ152" i="24"/>
  <c r="AI152" i="24"/>
  <c r="AH152" i="24"/>
  <c r="AJ151" i="24"/>
  <c r="AI151" i="24"/>
  <c r="AH151" i="24"/>
  <c r="AJ150" i="24"/>
  <c r="AI150" i="24"/>
  <c r="AH150" i="24"/>
  <c r="AJ149" i="24"/>
  <c r="AI149" i="24"/>
  <c r="AH149" i="24"/>
  <c r="AJ70" i="24"/>
  <c r="AI70" i="24"/>
  <c r="AH70" i="24"/>
  <c r="AJ69" i="24"/>
  <c r="AI69" i="24"/>
  <c r="AH69" i="24"/>
  <c r="AJ68" i="24"/>
  <c r="AI68" i="24"/>
  <c r="AH68" i="24"/>
  <c r="AJ67" i="24"/>
  <c r="AI67" i="24"/>
  <c r="AH67" i="24"/>
  <c r="AJ66" i="24"/>
  <c r="AI66" i="24"/>
  <c r="AH66" i="24"/>
  <c r="AJ65" i="24"/>
  <c r="AI65" i="24"/>
  <c r="AH65" i="24"/>
  <c r="AJ64" i="24"/>
  <c r="AI64" i="24"/>
  <c r="AH64" i="24"/>
  <c r="AJ63" i="24"/>
  <c r="AI63" i="24"/>
  <c r="AH63" i="24"/>
  <c r="AJ62" i="24"/>
  <c r="AI62" i="24"/>
  <c r="AH62" i="24"/>
  <c r="AJ61" i="24"/>
  <c r="AI61" i="24"/>
  <c r="AH61" i="24"/>
  <c r="AJ60" i="24"/>
  <c r="AI60" i="24"/>
  <c r="AH60" i="24"/>
  <c r="AJ59" i="24"/>
  <c r="AI59" i="24"/>
  <c r="AH59" i="24"/>
  <c r="AJ58" i="24"/>
  <c r="AI58" i="24"/>
  <c r="AH58" i="24"/>
  <c r="AJ57" i="24"/>
  <c r="AI57" i="24"/>
  <c r="AH57" i="24"/>
  <c r="AJ56" i="24"/>
  <c r="AI56" i="24"/>
  <c r="AH56" i="24"/>
  <c r="AJ55" i="24"/>
  <c r="AI55" i="24"/>
  <c r="AH55" i="24"/>
  <c r="AJ54" i="24"/>
  <c r="AI54" i="24"/>
  <c r="AH54" i="24"/>
  <c r="AJ53" i="24"/>
  <c r="AI53" i="24"/>
  <c r="AH53" i="24"/>
  <c r="AJ52" i="24"/>
  <c r="AI52" i="24"/>
  <c r="AH52" i="24"/>
  <c r="AJ51" i="24"/>
  <c r="AI51" i="24"/>
  <c r="AH51" i="24"/>
  <c r="AJ50" i="24"/>
  <c r="AI50" i="24"/>
  <c r="AH50" i="24"/>
  <c r="AJ49" i="24"/>
  <c r="AI49" i="24"/>
  <c r="AH49" i="24"/>
  <c r="AJ48" i="24"/>
  <c r="AI48" i="24"/>
  <c r="AH48" i="24"/>
  <c r="AJ47" i="24"/>
  <c r="AI47" i="24"/>
  <c r="AH47" i="24"/>
  <c r="AJ46" i="24"/>
  <c r="AI46" i="24"/>
  <c r="AH46" i="24"/>
  <c r="AJ45" i="24"/>
  <c r="AI45" i="24"/>
  <c r="AH45" i="24"/>
  <c r="AJ44" i="24"/>
  <c r="AI44" i="24"/>
  <c r="AH44" i="24"/>
  <c r="AJ43" i="24"/>
  <c r="AI43" i="24"/>
  <c r="AH43" i="24"/>
  <c r="AJ42" i="24"/>
  <c r="AI42" i="24"/>
  <c r="AH42" i="24"/>
  <c r="AJ41" i="24"/>
  <c r="AI41" i="24"/>
  <c r="AH41" i="24"/>
  <c r="AJ40" i="24"/>
  <c r="AI40" i="24"/>
  <c r="AH40" i="24"/>
  <c r="AJ39" i="24"/>
  <c r="AI39" i="24"/>
  <c r="AH39" i="24"/>
  <c r="AJ38" i="24"/>
  <c r="AI38" i="24"/>
  <c r="AH38" i="24"/>
  <c r="AJ37" i="24"/>
  <c r="AI37" i="24"/>
  <c r="AH37" i="24"/>
  <c r="AJ36" i="24"/>
  <c r="AI36" i="24"/>
  <c r="AH36" i="24"/>
  <c r="AJ35" i="24"/>
  <c r="AI35" i="24"/>
  <c r="AH35" i="24"/>
  <c r="AJ34" i="24"/>
  <c r="AI34" i="24"/>
  <c r="AH34" i="24"/>
  <c r="AJ33" i="24"/>
  <c r="AI33" i="24"/>
  <c r="AH33" i="24"/>
  <c r="AJ32" i="24"/>
  <c r="AI32" i="24"/>
  <c r="AH32" i="24"/>
  <c r="AJ31" i="24"/>
  <c r="AI31" i="24"/>
  <c r="AH31" i="24"/>
  <c r="AJ30" i="24"/>
  <c r="AI30" i="24"/>
  <c r="AH30" i="24"/>
  <c r="AJ29" i="24"/>
  <c r="AI29" i="24"/>
  <c r="AH29" i="24"/>
  <c r="AJ28" i="24"/>
  <c r="AI28" i="24"/>
  <c r="AH28" i="24"/>
  <c r="AJ27" i="24"/>
  <c r="AI27" i="24"/>
  <c r="AH27" i="24"/>
  <c r="AJ26" i="24"/>
  <c r="AI26" i="24"/>
  <c r="AH26" i="24"/>
  <c r="AJ25" i="24"/>
  <c r="AI25" i="24"/>
  <c r="AH25" i="24"/>
  <c r="AJ24" i="24"/>
  <c r="AI24" i="24"/>
  <c r="AH24" i="24"/>
  <c r="AJ23" i="24"/>
  <c r="AI23" i="24"/>
  <c r="AH23" i="24"/>
  <c r="AJ22" i="24"/>
  <c r="AI22" i="24"/>
  <c r="AH22" i="24"/>
  <c r="AJ21" i="24"/>
  <c r="AI21" i="24"/>
  <c r="AH21" i="24"/>
  <c r="AC81" i="24"/>
  <c r="AC83" i="24"/>
  <c r="AG22" i="16"/>
  <c r="AI83" i="24"/>
  <c r="AJ116" i="24"/>
  <c r="AJ148" i="24"/>
  <c r="AJ101" i="24"/>
  <c r="AH127" i="24"/>
  <c r="AJ124" i="24"/>
  <c r="AH83" i="24"/>
  <c r="AI141" i="24"/>
  <c r="AJ144" i="24"/>
  <c r="AJ112" i="24"/>
  <c r="AJ109" i="24"/>
  <c r="AH122" i="24"/>
  <c r="AJ83" i="24"/>
  <c r="AI119" i="24"/>
  <c r="AH131" i="24"/>
  <c r="AH97" i="24"/>
  <c r="AJ141" i="24"/>
  <c r="AH84" i="24"/>
  <c r="AH92" i="24"/>
  <c r="AH148" i="24"/>
  <c r="AI133" i="24"/>
  <c r="AJ100" i="24"/>
  <c r="AC97" i="24"/>
  <c r="AI81" i="24"/>
  <c r="AJ119" i="24"/>
  <c r="AI131" i="24"/>
  <c r="AI97" i="24"/>
  <c r="AH141" i="24"/>
  <c r="AI84" i="24"/>
  <c r="AI92" i="24"/>
  <c r="AH100" i="24"/>
  <c r="AH108" i="24"/>
  <c r="AH112" i="24"/>
  <c r="AH116" i="24"/>
  <c r="AI148" i="24"/>
  <c r="AH93" i="24"/>
  <c r="AH101" i="24"/>
  <c r="AH109" i="24"/>
  <c r="AJ108" i="24"/>
  <c r="AJ122" i="24"/>
  <c r="AJ81" i="24"/>
  <c r="AH147" i="24"/>
  <c r="AJ97" i="24"/>
  <c r="AJ84" i="24"/>
  <c r="AJ92" i="24"/>
  <c r="AI100" i="24"/>
  <c r="AI108" i="24"/>
  <c r="AI112" i="24"/>
  <c r="AI116" i="24"/>
  <c r="AI124" i="24"/>
  <c r="AI140" i="24"/>
  <c r="AI101" i="24"/>
  <c r="AI109" i="24"/>
  <c r="AC109" i="24"/>
  <c r="AC87" i="24"/>
  <c r="AC119" i="24"/>
  <c r="AD119" i="24" s="1"/>
  <c r="AC128" i="24"/>
  <c r="AD128" i="24" s="1"/>
  <c r="AC127" i="24"/>
  <c r="AD127" i="24" s="1"/>
  <c r="AC101" i="24"/>
  <c r="AC108" i="24"/>
  <c r="AC148" i="24"/>
  <c r="AD148" i="24" s="1"/>
  <c r="AC100" i="24"/>
  <c r="AC93" i="24"/>
  <c r="AC141" i="24"/>
  <c r="AD141" i="24" s="1"/>
  <c r="AC92" i="24"/>
  <c r="AC84" i="24"/>
  <c r="AC112" i="24"/>
  <c r="AG20" i="16"/>
  <c r="U16" i="21"/>
  <c r="Z11" i="21"/>
  <c r="AH119" i="21"/>
  <c r="AH120" i="21"/>
  <c r="AH122" i="21"/>
  <c r="AH123" i="21"/>
  <c r="AH124" i="21"/>
  <c r="AH126" i="21"/>
  <c r="AH127" i="21"/>
  <c r="AH128" i="21"/>
  <c r="AH130" i="21"/>
  <c r="AH131" i="21"/>
  <c r="AH132" i="21"/>
  <c r="AH134" i="21"/>
  <c r="AH135" i="21"/>
  <c r="AH136" i="21"/>
  <c r="AH138" i="21"/>
  <c r="AH139" i="21"/>
  <c r="AH140" i="21"/>
  <c r="AH142" i="21"/>
  <c r="AH143" i="21"/>
  <c r="AH144" i="21"/>
  <c r="AH146" i="21"/>
  <c r="AH147" i="21"/>
  <c r="AH148" i="21"/>
  <c r="AH150" i="21"/>
  <c r="AH151" i="21"/>
  <c r="AH152" i="21"/>
  <c r="AH154" i="21"/>
  <c r="AH155" i="21"/>
  <c r="AH156" i="21"/>
  <c r="AH158" i="21"/>
  <c r="AH159" i="21"/>
  <c r="AH160" i="21"/>
  <c r="AG22" i="21"/>
  <c r="AG26" i="21"/>
  <c r="AG30" i="21"/>
  <c r="AG34" i="21"/>
  <c r="H10" i="9"/>
  <c r="I10" i="9"/>
  <c r="I4" i="16"/>
  <c r="I3" i="16"/>
  <c r="U16" i="18"/>
  <c r="U15" i="18"/>
  <c r="T16" i="18"/>
  <c r="T15" i="18"/>
  <c r="S16" i="18"/>
  <c r="S15" i="18"/>
  <c r="R16" i="18"/>
  <c r="R15" i="18"/>
  <c r="Q15" i="18"/>
  <c r="J10" i="5"/>
  <c r="H90" i="10"/>
  <c r="H91" i="10"/>
  <c r="H92" i="10"/>
  <c r="H93" i="10"/>
  <c r="H94" i="10"/>
  <c r="H95" i="10"/>
  <c r="H96" i="10"/>
  <c r="H97" i="10"/>
  <c r="H98" i="10"/>
  <c r="H99" i="10"/>
  <c r="H100" i="10"/>
  <c r="H101" i="10"/>
  <c r="H102" i="10"/>
  <c r="H103" i="10"/>
  <c r="H104" i="10"/>
  <c r="H105" i="10"/>
  <c r="H106" i="10"/>
  <c r="H107" i="10"/>
  <c r="H108" i="10"/>
  <c r="H109" i="10"/>
  <c r="H110" i="10"/>
  <c r="H111" i="10"/>
  <c r="H112" i="10"/>
  <c r="H113" i="10"/>
  <c r="H114" i="10"/>
  <c r="H115" i="10"/>
  <c r="H116" i="10"/>
  <c r="H117" i="10"/>
  <c r="H118" i="10"/>
  <c r="H119" i="10"/>
  <c r="H120" i="10"/>
  <c r="H121" i="10"/>
  <c r="H122" i="10"/>
  <c r="H123" i="10"/>
  <c r="H124" i="10"/>
  <c r="H125" i="10"/>
  <c r="H126" i="10"/>
  <c r="H127" i="10"/>
  <c r="H128" i="10"/>
  <c r="H129" i="10"/>
  <c r="H130" i="10"/>
  <c r="H131" i="10"/>
  <c r="H132" i="10"/>
  <c r="H133" i="10"/>
  <c r="H134" i="10"/>
  <c r="H135" i="10"/>
  <c r="H136" i="10"/>
  <c r="H137" i="10"/>
  <c r="H138" i="10"/>
  <c r="H139" i="10"/>
  <c r="H140" i="10"/>
  <c r="H141" i="10"/>
  <c r="H142" i="10"/>
  <c r="H143" i="10"/>
  <c r="H144" i="10"/>
  <c r="H145" i="10"/>
  <c r="H146" i="10"/>
  <c r="H147" i="10"/>
  <c r="H148" i="10"/>
  <c r="H149" i="10"/>
  <c r="H150" i="10"/>
  <c r="H151" i="10"/>
  <c r="H152" i="10"/>
  <c r="H153" i="10"/>
  <c r="H154" i="10"/>
  <c r="H155" i="10"/>
  <c r="H156" i="10"/>
  <c r="H157" i="10"/>
  <c r="H158" i="10"/>
  <c r="H159" i="10"/>
  <c r="H160" i="10"/>
  <c r="H161" i="10"/>
  <c r="H162" i="10"/>
  <c r="H163" i="10"/>
  <c r="H164" i="10"/>
  <c r="H165" i="10"/>
  <c r="H166" i="10"/>
  <c r="H167" i="10"/>
  <c r="H168" i="10"/>
  <c r="H169" i="10"/>
  <c r="H170" i="10"/>
  <c r="H171" i="10"/>
  <c r="H172" i="10"/>
  <c r="H173" i="10"/>
  <c r="H174" i="10"/>
  <c r="H175" i="10"/>
  <c r="H176" i="10"/>
  <c r="H177" i="10"/>
  <c r="H178" i="10"/>
  <c r="H179" i="10"/>
  <c r="H180" i="10"/>
  <c r="H181" i="10"/>
  <c r="H182" i="10"/>
  <c r="H183" i="10"/>
  <c r="H184" i="10"/>
  <c r="H185" i="10"/>
  <c r="H186" i="10"/>
  <c r="H187" i="10"/>
  <c r="H188" i="10"/>
  <c r="H189" i="10"/>
  <c r="H190" i="10"/>
  <c r="H191" i="10"/>
  <c r="H192" i="10"/>
  <c r="H193" i="10"/>
  <c r="H194" i="10"/>
  <c r="H195" i="10"/>
  <c r="H196" i="10"/>
  <c r="H197" i="10"/>
  <c r="H89" i="10"/>
  <c r="H88" i="10"/>
  <c r="P160" i="23"/>
  <c r="P161" i="23"/>
  <c r="P162" i="23"/>
  <c r="P163" i="23"/>
  <c r="P164" i="23"/>
  <c r="P165" i="23"/>
  <c r="P166" i="23"/>
  <c r="P167" i="23"/>
  <c r="P168" i="23"/>
  <c r="P169" i="23"/>
  <c r="P170" i="23"/>
  <c r="P171" i="23"/>
  <c r="P172" i="23"/>
  <c r="P173" i="23"/>
  <c r="P174" i="23"/>
  <c r="P175" i="23"/>
  <c r="P176" i="23"/>
  <c r="P177" i="23"/>
  <c r="P178" i="23"/>
  <c r="P179" i="23"/>
  <c r="P180" i="23"/>
  <c r="P181" i="23"/>
  <c r="P182" i="23"/>
  <c r="P183" i="23"/>
  <c r="P184" i="23"/>
  <c r="P185" i="23"/>
  <c r="P186" i="23"/>
  <c r="P187" i="23"/>
  <c r="P188" i="23"/>
  <c r="P189" i="23"/>
  <c r="P190" i="23"/>
  <c r="P191" i="23"/>
  <c r="P192" i="23"/>
  <c r="P193" i="23"/>
  <c r="P194" i="23"/>
  <c r="P195" i="23"/>
  <c r="P196" i="23"/>
  <c r="P197" i="23"/>
  <c r="P198" i="23"/>
  <c r="P199" i="23"/>
  <c r="P200" i="23"/>
  <c r="P201" i="23"/>
  <c r="P202" i="23"/>
  <c r="P203" i="23"/>
  <c r="P204" i="23"/>
  <c r="P205" i="23"/>
  <c r="P206" i="23"/>
  <c r="P207" i="23"/>
  <c r="P208" i="23"/>
  <c r="P209" i="23"/>
  <c r="P210" i="23"/>
  <c r="P211" i="23"/>
  <c r="P212" i="23"/>
  <c r="P213" i="23"/>
  <c r="P214" i="23"/>
  <c r="P215" i="23"/>
  <c r="P216" i="23"/>
  <c r="P217" i="23"/>
  <c r="P218" i="23"/>
  <c r="P219" i="23"/>
  <c r="P220" i="23"/>
  <c r="P221" i="23"/>
  <c r="P222" i="23"/>
  <c r="P223" i="23"/>
  <c r="P224" i="23"/>
  <c r="P225" i="23"/>
  <c r="P226" i="23"/>
  <c r="P227" i="23"/>
  <c r="P228" i="23"/>
  <c r="P229" i="23"/>
  <c r="P230" i="23"/>
  <c r="P231" i="23"/>
  <c r="P232" i="23"/>
  <c r="P233" i="23"/>
  <c r="P234" i="23"/>
  <c r="P235" i="23"/>
  <c r="P236" i="23"/>
  <c r="P237" i="23"/>
  <c r="P238" i="23"/>
  <c r="P239" i="23"/>
  <c r="P240" i="23"/>
  <c r="P241" i="23"/>
  <c r="P242" i="23"/>
  <c r="P243" i="23"/>
  <c r="P244" i="23"/>
  <c r="P245" i="23"/>
  <c r="P246" i="23"/>
  <c r="P247" i="23"/>
  <c r="P248" i="23"/>
  <c r="P249" i="23"/>
  <c r="P250" i="23"/>
  <c r="P251" i="23"/>
  <c r="P252" i="23"/>
  <c r="P253" i="23"/>
  <c r="P254" i="23"/>
  <c r="P255" i="23"/>
  <c r="P256" i="23"/>
  <c r="E161" i="21"/>
  <c r="P161" i="21" s="1"/>
  <c r="I161" i="21" s="1"/>
  <c r="O161" i="22" s="1"/>
  <c r="A161" i="21"/>
  <c r="A471" i="65" s="1"/>
  <c r="AD161" i="21"/>
  <c r="E83" i="63"/>
  <c r="E4" i="63"/>
  <c r="E6" i="63"/>
  <c r="E7" i="63"/>
  <c r="E11" i="63"/>
  <c r="E12" i="63"/>
  <c r="E89" i="63"/>
  <c r="E14" i="63"/>
  <c r="E18" i="63"/>
  <c r="E21" i="63"/>
  <c r="E22" i="63"/>
  <c r="E23" i="63"/>
  <c r="E24" i="63"/>
  <c r="E25" i="63"/>
  <c r="E27" i="63"/>
  <c r="E79" i="63"/>
  <c r="E28" i="63"/>
  <c r="E80" i="63"/>
  <c r="E30" i="63"/>
  <c r="E31" i="63"/>
  <c r="E33" i="63"/>
  <c r="E38" i="63"/>
  <c r="E85" i="63"/>
  <c r="E39" i="63"/>
  <c r="E40" i="63"/>
  <c r="E41" i="63"/>
  <c r="E82" i="63"/>
  <c r="E42" i="63"/>
  <c r="E43" i="63"/>
  <c r="E44" i="63"/>
  <c r="E45" i="63"/>
  <c r="E46" i="63"/>
  <c r="E92" i="63"/>
  <c r="E77" i="63"/>
  <c r="E86" i="63"/>
  <c r="E87" i="63"/>
  <c r="E50" i="63"/>
  <c r="E52" i="63"/>
  <c r="E78" i="63"/>
  <c r="E54" i="63"/>
  <c r="E55" i="63"/>
  <c r="E56" i="63"/>
  <c r="E58" i="63"/>
  <c r="E59" i="63"/>
  <c r="E60" i="63"/>
  <c r="E61" i="63"/>
  <c r="E62" i="63"/>
  <c r="E88" i="63"/>
  <c r="E63" i="63"/>
  <c r="E64" i="63"/>
  <c r="E65" i="63"/>
  <c r="E66" i="63"/>
  <c r="E67" i="63"/>
  <c r="E68" i="63"/>
  <c r="E84" i="63"/>
  <c r="E69" i="63"/>
  <c r="E70" i="63"/>
  <c r="E71" i="63"/>
  <c r="E73" i="63"/>
  <c r="E75" i="63"/>
  <c r="E76" i="63"/>
  <c r="E9" i="63"/>
  <c r="E3" i="63"/>
  <c r="F89" i="63"/>
  <c r="F90" i="63"/>
  <c r="F91" i="63"/>
  <c r="F92" i="63"/>
  <c r="D4" i="63"/>
  <c r="D5" i="63"/>
  <c r="D6" i="63"/>
  <c r="D7" i="63"/>
  <c r="D8" i="63"/>
  <c r="D9" i="63"/>
  <c r="D10" i="63"/>
  <c r="D11" i="63"/>
  <c r="D12" i="63"/>
  <c r="D13" i="63"/>
  <c r="D14" i="63"/>
  <c r="D15" i="63"/>
  <c r="D16" i="63"/>
  <c r="D17" i="63"/>
  <c r="D18" i="63"/>
  <c r="D19" i="63"/>
  <c r="D20" i="63"/>
  <c r="D21" i="63"/>
  <c r="D22" i="63"/>
  <c r="D23" i="63"/>
  <c r="D24" i="63"/>
  <c r="D25" i="63"/>
  <c r="D26" i="63"/>
  <c r="D27" i="63"/>
  <c r="D28" i="63"/>
  <c r="D29" i="63"/>
  <c r="D30" i="63"/>
  <c r="D31" i="63"/>
  <c r="D32" i="63"/>
  <c r="D33" i="63"/>
  <c r="D34" i="63"/>
  <c r="D35" i="63"/>
  <c r="D36" i="63"/>
  <c r="D37" i="63"/>
  <c r="D38" i="63"/>
  <c r="D39" i="63"/>
  <c r="D40" i="63"/>
  <c r="D41" i="63"/>
  <c r="D42" i="63"/>
  <c r="D43" i="63"/>
  <c r="D44" i="63"/>
  <c r="D45" i="63"/>
  <c r="D46" i="63"/>
  <c r="D47" i="63"/>
  <c r="D48" i="63"/>
  <c r="D49" i="63"/>
  <c r="D50" i="63"/>
  <c r="D51" i="63"/>
  <c r="D52" i="63"/>
  <c r="D53" i="63"/>
  <c r="D54" i="63"/>
  <c r="D55" i="63"/>
  <c r="D56" i="63"/>
  <c r="D57" i="63"/>
  <c r="D58" i="63"/>
  <c r="D59" i="63"/>
  <c r="D60" i="63"/>
  <c r="D61" i="63"/>
  <c r="D62" i="63"/>
  <c r="D63" i="63"/>
  <c r="D64" i="63"/>
  <c r="D65" i="63"/>
  <c r="D66" i="63"/>
  <c r="D67" i="63"/>
  <c r="D68" i="63"/>
  <c r="D69" i="63"/>
  <c r="D70" i="63"/>
  <c r="D71" i="63"/>
  <c r="D72" i="63"/>
  <c r="D73" i="63"/>
  <c r="D74" i="63"/>
  <c r="D75" i="63"/>
  <c r="D76" i="63"/>
  <c r="D77" i="63"/>
  <c r="D78" i="63"/>
  <c r="D80" i="63"/>
  <c r="D86" i="63"/>
  <c r="D87" i="63"/>
  <c r="D89" i="63"/>
  <c r="D90" i="63"/>
  <c r="D91" i="63"/>
  <c r="D92" i="63"/>
  <c r="D3" i="63"/>
  <c r="J89" i="63"/>
  <c r="K89" i="63"/>
  <c r="L89" i="63"/>
  <c r="J90" i="63"/>
  <c r="K90" i="63"/>
  <c r="L90" i="63"/>
  <c r="J91" i="63"/>
  <c r="K91" i="63"/>
  <c r="L91" i="63"/>
  <c r="J92" i="63"/>
  <c r="K92" i="63"/>
  <c r="L92" i="63"/>
  <c r="L4" i="63"/>
  <c r="L5" i="63"/>
  <c r="L6" i="63"/>
  <c r="L7" i="63"/>
  <c r="L8" i="63"/>
  <c r="L9" i="63"/>
  <c r="L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3" i="63"/>
  <c r="E72" i="63"/>
  <c r="E91" i="63"/>
  <c r="E57" i="63"/>
  <c r="E51" i="63"/>
  <c r="E29" i="63"/>
  <c r="E17" i="63"/>
  <c r="E10" i="63"/>
  <c r="E74" i="63"/>
  <c r="E34" i="63"/>
  <c r="E15" i="63"/>
  <c r="E5" i="63"/>
  <c r="E90" i="63"/>
  <c r="E26" i="63"/>
  <c r="E49" i="63"/>
  <c r="E35" i="63"/>
  <c r="E19" i="63"/>
  <c r="E47" i="63"/>
  <c r="E81" i="63"/>
  <c r="E13" i="63"/>
  <c r="E32" i="63"/>
  <c r="E53" i="63"/>
  <c r="E20" i="63"/>
  <c r="E16" i="63"/>
  <c r="E8" i="63"/>
  <c r="E48" i="63"/>
  <c r="E37" i="63"/>
  <c r="E36"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3" i="63"/>
  <c r="J4" i="63"/>
  <c r="J5" i="63"/>
  <c r="J6" i="63"/>
  <c r="J7" i="63"/>
  <c r="J8" i="63"/>
  <c r="J9" i="63"/>
  <c r="J10" i="63"/>
  <c r="J11" i="63"/>
  <c r="J12" i="63"/>
  <c r="J13" i="63"/>
  <c r="J14" i="63"/>
  <c r="J15" i="63"/>
  <c r="J16"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J52" i="63"/>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3" i="63"/>
  <c r="N14" i="62"/>
  <c r="O9" i="62"/>
  <c r="B9" i="62"/>
  <c r="N9" i="62" s="1"/>
  <c r="G22" i="58"/>
  <c r="I22" i="58" s="1"/>
  <c r="G23" i="58"/>
  <c r="I23" i="58" s="1"/>
  <c r="G24" i="58"/>
  <c r="I24" i="58" s="1"/>
  <c r="G25" i="58"/>
  <c r="I25" i="58" s="1"/>
  <c r="G26" i="58"/>
  <c r="I26" i="58" s="1"/>
  <c r="G27" i="58"/>
  <c r="I27" i="58" s="1"/>
  <c r="G28" i="58"/>
  <c r="I28" i="58" s="1"/>
  <c r="G29" i="58"/>
  <c r="I29" i="58" s="1"/>
  <c r="G30" i="58"/>
  <c r="I30" i="58" s="1"/>
  <c r="G31" i="58"/>
  <c r="I31" i="58" s="1"/>
  <c r="G32" i="58"/>
  <c r="I32" i="58" s="1"/>
  <c r="G33" i="58"/>
  <c r="I33" i="58" s="1"/>
  <c r="G34" i="58"/>
  <c r="I34" i="58" s="1"/>
  <c r="G35" i="58"/>
  <c r="I35" i="58" s="1"/>
  <c r="G36" i="58"/>
  <c r="I36" i="58" s="1"/>
  <c r="G37" i="58"/>
  <c r="I37" i="58" s="1"/>
  <c r="G38" i="58"/>
  <c r="I38" i="58" s="1"/>
  <c r="G39" i="58"/>
  <c r="I39" i="58" s="1"/>
  <c r="G40" i="58"/>
  <c r="I40" i="58" s="1"/>
  <c r="G41" i="58"/>
  <c r="I41" i="58" s="1"/>
  <c r="G42" i="58"/>
  <c r="I42" i="58" s="1"/>
  <c r="G43" i="58"/>
  <c r="I43" i="58" s="1"/>
  <c r="G44" i="58"/>
  <c r="I44" i="58" s="1"/>
  <c r="G45" i="58"/>
  <c r="I45" i="58" s="1"/>
  <c r="G46" i="58"/>
  <c r="I46" i="58" s="1"/>
  <c r="G47" i="58"/>
  <c r="I47" i="58" s="1"/>
  <c r="G48" i="58"/>
  <c r="I48" i="58" s="1"/>
  <c r="G49" i="58"/>
  <c r="I49" i="58" s="1"/>
  <c r="G50" i="58"/>
  <c r="I50" i="58" s="1"/>
  <c r="G51" i="58"/>
  <c r="I51" i="58" s="1"/>
  <c r="G52" i="58"/>
  <c r="I52" i="58" s="1"/>
  <c r="G53" i="58"/>
  <c r="I53" i="58" s="1"/>
  <c r="G54" i="58"/>
  <c r="I54" i="58" s="1"/>
  <c r="G55" i="58"/>
  <c r="I55" i="58" s="1"/>
  <c r="G56" i="58"/>
  <c r="I56" i="58" s="1"/>
  <c r="G57" i="58"/>
  <c r="I57" i="58" s="1"/>
  <c r="G58" i="58"/>
  <c r="I58" i="58" s="1"/>
  <c r="G59" i="58"/>
  <c r="I59" i="58" s="1"/>
  <c r="G60" i="58"/>
  <c r="I60" i="58" s="1"/>
  <c r="G61" i="58"/>
  <c r="I61" i="58" s="1"/>
  <c r="G62" i="58"/>
  <c r="I62" i="58" s="1"/>
  <c r="G63" i="58"/>
  <c r="I63" i="58" s="1"/>
  <c r="G64" i="58"/>
  <c r="I64" i="58" s="1"/>
  <c r="G65" i="58"/>
  <c r="I65" i="58" s="1"/>
  <c r="G66" i="58"/>
  <c r="I66" i="58" s="1"/>
  <c r="G67" i="58"/>
  <c r="I67" i="58" s="1"/>
  <c r="G68" i="58"/>
  <c r="I68" i="58" s="1"/>
  <c r="G69" i="58"/>
  <c r="I69" i="58" s="1"/>
  <c r="G70" i="58"/>
  <c r="I70" i="58" s="1"/>
  <c r="G71" i="58"/>
  <c r="I71" i="58" s="1"/>
  <c r="G72" i="58"/>
  <c r="I72" i="58" s="1"/>
  <c r="G73" i="58"/>
  <c r="I73" i="58" s="1"/>
  <c r="G74" i="58"/>
  <c r="I74" i="58" s="1"/>
  <c r="G75" i="58"/>
  <c r="I75" i="58" s="1"/>
  <c r="G76" i="58"/>
  <c r="I76" i="58" s="1"/>
  <c r="G77" i="58"/>
  <c r="I77" i="58" s="1"/>
  <c r="G78" i="58"/>
  <c r="I78" i="58" s="1"/>
  <c r="G79" i="58"/>
  <c r="I79" i="58" s="1"/>
  <c r="G80" i="58"/>
  <c r="I80" i="58" s="1"/>
  <c r="G81" i="58"/>
  <c r="I81" i="58" s="1"/>
  <c r="G82" i="58"/>
  <c r="I82" i="58" s="1"/>
  <c r="G83" i="58"/>
  <c r="I83" i="58" s="1"/>
  <c r="G84" i="58"/>
  <c r="I84" i="58" s="1"/>
  <c r="G85" i="58"/>
  <c r="I85" i="58" s="1"/>
  <c r="G86" i="58"/>
  <c r="I86" i="58" s="1"/>
  <c r="G87" i="58"/>
  <c r="I87" i="58" s="1"/>
  <c r="G88" i="58"/>
  <c r="I88" i="58" s="1"/>
  <c r="G89" i="58"/>
  <c r="I89" i="58" s="1"/>
  <c r="G90" i="58"/>
  <c r="I90" i="58" s="1"/>
  <c r="G91" i="58"/>
  <c r="I91" i="58" s="1"/>
  <c r="G92" i="58"/>
  <c r="I92" i="58" s="1"/>
  <c r="G93" i="58"/>
  <c r="I93" i="58" s="1"/>
  <c r="G94" i="58"/>
  <c r="I94" i="58" s="1"/>
  <c r="G95" i="58"/>
  <c r="I95" i="58" s="1"/>
  <c r="G96" i="58"/>
  <c r="I96" i="58" s="1"/>
  <c r="G97" i="58"/>
  <c r="I97" i="58" s="1"/>
  <c r="G98" i="58"/>
  <c r="I98" i="58" s="1"/>
  <c r="G99" i="58"/>
  <c r="I99" i="58" s="1"/>
  <c r="G100" i="58"/>
  <c r="I100" i="58" s="1"/>
  <c r="G101" i="58"/>
  <c r="I101" i="58" s="1"/>
  <c r="G102" i="58"/>
  <c r="I102" i="58" s="1"/>
  <c r="G103" i="58"/>
  <c r="I103" i="58" s="1"/>
  <c r="G104" i="58"/>
  <c r="I104" i="58" s="1"/>
  <c r="G105" i="58"/>
  <c r="I105" i="58" s="1"/>
  <c r="G106" i="58"/>
  <c r="I106" i="58" s="1"/>
  <c r="G107" i="58"/>
  <c r="I107" i="58" s="1"/>
  <c r="G108" i="58"/>
  <c r="I108" i="58" s="1"/>
  <c r="G109" i="58"/>
  <c r="I109" i="58" s="1"/>
  <c r="G110" i="58"/>
  <c r="I110" i="58" s="1"/>
  <c r="G111" i="58"/>
  <c r="I111" i="58" s="1"/>
  <c r="G112" i="58"/>
  <c r="I112" i="58" s="1"/>
  <c r="G113" i="58"/>
  <c r="I113" i="58" s="1"/>
  <c r="G114" i="58"/>
  <c r="I114" i="58" s="1"/>
  <c r="G115" i="58"/>
  <c r="I115" i="58" s="1"/>
  <c r="G116" i="58"/>
  <c r="I116" i="58" s="1"/>
  <c r="G117" i="58"/>
  <c r="I117" i="58" s="1"/>
  <c r="G118" i="58"/>
  <c r="I118" i="58" s="1"/>
  <c r="G119" i="58"/>
  <c r="I119" i="58" s="1"/>
  <c r="G120" i="58"/>
  <c r="I120" i="58" s="1"/>
  <c r="G121" i="58"/>
  <c r="I121" i="58" s="1"/>
  <c r="G122" i="58"/>
  <c r="I122" i="58" s="1"/>
  <c r="G123" i="58"/>
  <c r="I123" i="58" s="1"/>
  <c r="G124" i="58"/>
  <c r="I124" i="58" s="1"/>
  <c r="G125" i="58"/>
  <c r="I125" i="58" s="1"/>
  <c r="G126" i="58"/>
  <c r="I126" i="58" s="1"/>
  <c r="G127" i="58"/>
  <c r="I127" i="58" s="1"/>
  <c r="G128" i="58"/>
  <c r="I128" i="58" s="1"/>
  <c r="G129" i="58"/>
  <c r="I129" i="58" s="1"/>
  <c r="G130" i="58"/>
  <c r="I130" i="58" s="1"/>
  <c r="G131" i="58"/>
  <c r="I131" i="58" s="1"/>
  <c r="G132" i="58"/>
  <c r="I132" i="58" s="1"/>
  <c r="G133" i="58"/>
  <c r="I133" i="58" s="1"/>
  <c r="G134" i="58"/>
  <c r="I134" i="58" s="1"/>
  <c r="G135" i="58"/>
  <c r="I135" i="58" s="1"/>
  <c r="G136" i="58"/>
  <c r="I136" i="58" s="1"/>
  <c r="G137" i="58"/>
  <c r="I137" i="58" s="1"/>
  <c r="G138" i="58"/>
  <c r="I138" i="58" s="1"/>
  <c r="G139" i="58"/>
  <c r="I139" i="58" s="1"/>
  <c r="G140" i="58"/>
  <c r="I140" i="58" s="1"/>
  <c r="G141" i="58"/>
  <c r="I141" i="58" s="1"/>
  <c r="G142" i="58"/>
  <c r="I142" i="58" s="1"/>
  <c r="G143" i="58"/>
  <c r="I143" i="58" s="1"/>
  <c r="G144" i="58"/>
  <c r="I144" i="58" s="1"/>
  <c r="G145" i="58"/>
  <c r="I145" i="58" s="1"/>
  <c r="G146" i="58"/>
  <c r="I146" i="58" s="1"/>
  <c r="G147" i="58"/>
  <c r="I147" i="58" s="1"/>
  <c r="G148" i="58"/>
  <c r="I148" i="58" s="1"/>
  <c r="G149" i="58"/>
  <c r="I149" i="58" s="1"/>
  <c r="G150" i="58"/>
  <c r="I150" i="58" s="1"/>
  <c r="G151" i="58"/>
  <c r="I151" i="58" s="1"/>
  <c r="G152" i="58"/>
  <c r="I152" i="58" s="1"/>
  <c r="G153" i="58"/>
  <c r="I153" i="58" s="1"/>
  <c r="G154" i="58"/>
  <c r="I154" i="58" s="1"/>
  <c r="G155" i="58"/>
  <c r="I155" i="58" s="1"/>
  <c r="G156" i="58"/>
  <c r="I156" i="58" s="1"/>
  <c r="G157" i="58"/>
  <c r="I157" i="58" s="1"/>
  <c r="G158" i="58"/>
  <c r="I158" i="58" s="1"/>
  <c r="G159" i="58"/>
  <c r="I159" i="58" s="1"/>
  <c r="G160" i="58"/>
  <c r="I160" i="58" s="1"/>
  <c r="G161" i="58"/>
  <c r="I161" i="58" s="1"/>
  <c r="G162" i="58"/>
  <c r="I162" i="58" s="1"/>
  <c r="G163" i="58"/>
  <c r="I163" i="58" s="1"/>
  <c r="G164" i="58"/>
  <c r="I164" i="58" s="1"/>
  <c r="G165" i="58"/>
  <c r="I165" i="58" s="1"/>
  <c r="G166" i="58"/>
  <c r="I166" i="58" s="1"/>
  <c r="G167" i="58"/>
  <c r="I167" i="58" s="1"/>
  <c r="G168" i="58"/>
  <c r="I168" i="58" s="1"/>
  <c r="G169" i="58"/>
  <c r="I169" i="58" s="1"/>
  <c r="G170" i="58"/>
  <c r="I170" i="58" s="1"/>
  <c r="G171" i="58"/>
  <c r="I171" i="58" s="1"/>
  <c r="G172" i="58"/>
  <c r="I172" i="58" s="1"/>
  <c r="G173" i="58"/>
  <c r="I173" i="58" s="1"/>
  <c r="G174" i="58"/>
  <c r="I174" i="58" s="1"/>
  <c r="G175" i="58"/>
  <c r="I175" i="58" s="1"/>
  <c r="G176" i="58"/>
  <c r="I176" i="58" s="1"/>
  <c r="G177" i="58"/>
  <c r="I177" i="58" s="1"/>
  <c r="G178" i="58"/>
  <c r="I178" i="58" s="1"/>
  <c r="G179" i="58"/>
  <c r="I179" i="58" s="1"/>
  <c r="G180" i="58"/>
  <c r="I180" i="58" s="1"/>
  <c r="G181" i="58"/>
  <c r="I181" i="58" s="1"/>
  <c r="G182" i="58"/>
  <c r="I182" i="58" s="1"/>
  <c r="G183" i="58"/>
  <c r="I183" i="58" s="1"/>
  <c r="G184" i="58"/>
  <c r="I184" i="58" s="1"/>
  <c r="G185" i="58"/>
  <c r="I185" i="58" s="1"/>
  <c r="G186" i="58"/>
  <c r="I186" i="58" s="1"/>
  <c r="G187" i="58"/>
  <c r="I187" i="58" s="1"/>
  <c r="G188" i="58"/>
  <c r="I188" i="58" s="1"/>
  <c r="G189" i="58"/>
  <c r="I189" i="58" s="1"/>
  <c r="G190" i="58"/>
  <c r="I190" i="58" s="1"/>
  <c r="G191" i="58"/>
  <c r="I191" i="58" s="1"/>
  <c r="G192" i="58"/>
  <c r="I192" i="58" s="1"/>
  <c r="G193" i="58"/>
  <c r="I193" i="58" s="1"/>
  <c r="G194" i="58"/>
  <c r="I194" i="58" s="1"/>
  <c r="G195" i="58"/>
  <c r="I195" i="58" s="1"/>
  <c r="G196" i="58"/>
  <c r="I196" i="58" s="1"/>
  <c r="G197" i="58"/>
  <c r="I197" i="58" s="1"/>
  <c r="G198" i="58"/>
  <c r="I198" i="58" s="1"/>
  <c r="G199" i="58"/>
  <c r="I199" i="58" s="1"/>
  <c r="G200" i="58"/>
  <c r="I200" i="58" s="1"/>
  <c r="G201" i="58"/>
  <c r="I201" i="58" s="1"/>
  <c r="G202" i="58"/>
  <c r="I202" i="58" s="1"/>
  <c r="G203" i="58"/>
  <c r="I203" i="58" s="1"/>
  <c r="G204" i="58"/>
  <c r="I204" i="58" s="1"/>
  <c r="G205" i="58"/>
  <c r="I205" i="58" s="1"/>
  <c r="G206" i="58"/>
  <c r="I206" i="58" s="1"/>
  <c r="G207" i="58"/>
  <c r="I207" i="58" s="1"/>
  <c r="G208" i="58"/>
  <c r="I208" i="58" s="1"/>
  <c r="G209" i="58"/>
  <c r="I209" i="58" s="1"/>
  <c r="G210" i="58"/>
  <c r="I210" i="58" s="1"/>
  <c r="G211" i="58"/>
  <c r="I211" i="58" s="1"/>
  <c r="G212" i="58"/>
  <c r="I212" i="58" s="1"/>
  <c r="G213" i="58"/>
  <c r="I213" i="58" s="1"/>
  <c r="G214" i="58"/>
  <c r="I214" i="58" s="1"/>
  <c r="G215" i="58"/>
  <c r="I215" i="58" s="1"/>
  <c r="G216" i="58"/>
  <c r="I216" i="58" s="1"/>
  <c r="G217" i="58"/>
  <c r="I217" i="58" s="1"/>
  <c r="G218" i="58"/>
  <c r="I218" i="58" s="1"/>
  <c r="G219" i="58"/>
  <c r="I219" i="58" s="1"/>
  <c r="G220" i="58"/>
  <c r="I220" i="58" s="1"/>
  <c r="G221" i="58"/>
  <c r="I221" i="58" s="1"/>
  <c r="G222" i="58"/>
  <c r="I222" i="58" s="1"/>
  <c r="G223" i="58"/>
  <c r="I223" i="58" s="1"/>
  <c r="G224" i="58"/>
  <c r="I224" i="58" s="1"/>
  <c r="G225" i="58"/>
  <c r="I225" i="58" s="1"/>
  <c r="G226" i="58"/>
  <c r="I226" i="58" s="1"/>
  <c r="G227" i="58"/>
  <c r="I227" i="58" s="1"/>
  <c r="G228" i="58"/>
  <c r="I228" i="58" s="1"/>
  <c r="G229" i="58"/>
  <c r="I229" i="58" s="1"/>
  <c r="G230" i="58"/>
  <c r="I230" i="58" s="1"/>
  <c r="G231" i="58"/>
  <c r="I231" i="58" s="1"/>
  <c r="G232" i="58"/>
  <c r="I232" i="58" s="1"/>
  <c r="G233" i="58"/>
  <c r="I233" i="58" s="1"/>
  <c r="G234" i="58"/>
  <c r="I234" i="58" s="1"/>
  <c r="G235" i="58"/>
  <c r="I235" i="58" s="1"/>
  <c r="G236" i="58"/>
  <c r="I236" i="58" s="1"/>
  <c r="G237" i="58"/>
  <c r="I237" i="58" s="1"/>
  <c r="G238" i="58"/>
  <c r="I238" i="58" s="1"/>
  <c r="G239" i="58"/>
  <c r="I239" i="58" s="1"/>
  <c r="G240" i="58"/>
  <c r="I240" i="58" s="1"/>
  <c r="G241" i="58"/>
  <c r="I241" i="58" s="1"/>
  <c r="G242" i="58"/>
  <c r="I242" i="58" s="1"/>
  <c r="G243" i="58"/>
  <c r="I243" i="58" s="1"/>
  <c r="G244" i="58"/>
  <c r="I244" i="58" s="1"/>
  <c r="G245" i="58"/>
  <c r="I245" i="58" s="1"/>
  <c r="G246" i="58"/>
  <c r="I246" i="58" s="1"/>
  <c r="G247" i="58"/>
  <c r="I247" i="58" s="1"/>
  <c r="G248" i="58"/>
  <c r="I248" i="58" s="1"/>
  <c r="G249" i="58"/>
  <c r="I249" i="58" s="1"/>
  <c r="G250" i="58"/>
  <c r="I250" i="58" s="1"/>
  <c r="G251" i="58"/>
  <c r="I251" i="58" s="1"/>
  <c r="G252" i="58"/>
  <c r="I252" i="58" s="1"/>
  <c r="G253" i="58"/>
  <c r="I253" i="58" s="1"/>
  <c r="G254" i="58"/>
  <c r="I254" i="58" s="1"/>
  <c r="G255" i="58"/>
  <c r="I255" i="58" s="1"/>
  <c r="G256" i="58"/>
  <c r="I256" i="58" s="1"/>
  <c r="G257" i="58"/>
  <c r="I257" i="58" s="1"/>
  <c r="G258" i="58"/>
  <c r="I258" i="58" s="1"/>
  <c r="G259" i="58"/>
  <c r="I259" i="58" s="1"/>
  <c r="G260" i="58"/>
  <c r="I260" i="58" s="1"/>
  <c r="G261" i="58"/>
  <c r="I261" i="58" s="1"/>
  <c r="G262" i="58"/>
  <c r="I262" i="58" s="1"/>
  <c r="G263" i="58"/>
  <c r="I263" i="58" s="1"/>
  <c r="G264" i="58"/>
  <c r="I264" i="58" s="1"/>
  <c r="G265" i="58"/>
  <c r="I265" i="58" s="1"/>
  <c r="G266" i="58"/>
  <c r="I266" i="58" s="1"/>
  <c r="P20" i="48"/>
  <c r="AC22" i="9"/>
  <c r="AD22" i="9" s="1"/>
  <c r="AC20" i="9"/>
  <c r="AD20" i="9" s="1"/>
  <c r="AC21" i="9"/>
  <c r="AD21" i="9" s="1"/>
  <c r="AC23" i="9"/>
  <c r="AD23" i="9" s="1"/>
  <c r="AC24" i="9"/>
  <c r="AD24" i="9" s="1"/>
  <c r="AC25" i="9"/>
  <c r="AD25" i="9" s="1"/>
  <c r="AC26" i="9"/>
  <c r="AD26" i="9" s="1"/>
  <c r="AC27" i="9"/>
  <c r="AD27" i="9" s="1"/>
  <c r="P13" i="62"/>
  <c r="G276" i="20"/>
  <c r="I276" i="20" s="1"/>
  <c r="G277" i="20"/>
  <c r="I277" i="20" s="1"/>
  <c r="G278" i="20"/>
  <c r="I278" i="20" s="1"/>
  <c r="G279" i="20"/>
  <c r="I279" i="20" s="1"/>
  <c r="G280" i="20"/>
  <c r="I280" i="20" s="1"/>
  <c r="G281" i="20"/>
  <c r="I281" i="20" s="1"/>
  <c r="G282" i="20"/>
  <c r="I282" i="20" s="1"/>
  <c r="G283" i="20"/>
  <c r="I283" i="20" s="1"/>
  <c r="G284" i="20"/>
  <c r="I284" i="20" s="1"/>
  <c r="G285" i="20"/>
  <c r="I285" i="20" s="1"/>
  <c r="G286" i="20"/>
  <c r="I286" i="20" s="1"/>
  <c r="G287" i="20"/>
  <c r="I287" i="20" s="1"/>
  <c r="G288" i="20"/>
  <c r="I288" i="20" s="1"/>
  <c r="G289" i="20"/>
  <c r="I289" i="20" s="1"/>
  <c r="G290" i="20"/>
  <c r="I290" i="20" s="1"/>
  <c r="G291" i="20"/>
  <c r="I291" i="20" s="1"/>
  <c r="G292" i="20"/>
  <c r="I292" i="20" s="1"/>
  <c r="G293" i="20"/>
  <c r="I293" i="20" s="1"/>
  <c r="G294" i="20"/>
  <c r="I294" i="20" s="1"/>
  <c r="G295" i="20"/>
  <c r="I295" i="20" s="1"/>
  <c r="G296" i="20"/>
  <c r="I296" i="20" s="1"/>
  <c r="G297" i="20"/>
  <c r="I297" i="20" s="1"/>
  <c r="G298" i="20"/>
  <c r="I298" i="20" s="1"/>
  <c r="G299" i="20"/>
  <c r="I299" i="20" s="1"/>
  <c r="G300" i="20"/>
  <c r="I300" i="20" s="1"/>
  <c r="G301" i="20"/>
  <c r="I301" i="20" s="1"/>
  <c r="G302" i="20"/>
  <c r="I302" i="20" s="1"/>
  <c r="G303" i="20"/>
  <c r="I303" i="20" s="1"/>
  <c r="G304" i="20"/>
  <c r="I304" i="20" s="1"/>
  <c r="G305" i="20"/>
  <c r="I305" i="20" s="1"/>
  <c r="G306" i="20"/>
  <c r="I306" i="20" s="1"/>
  <c r="G307" i="20"/>
  <c r="I307" i="20" s="1"/>
  <c r="G308" i="20"/>
  <c r="I308" i="20" s="1"/>
  <c r="G309" i="20"/>
  <c r="I309" i="20" s="1"/>
  <c r="G310" i="20"/>
  <c r="I310" i="20" s="1"/>
  <c r="G311" i="20"/>
  <c r="I311" i="20" s="1"/>
  <c r="G312" i="20"/>
  <c r="I312" i="20" s="1"/>
  <c r="G313" i="20"/>
  <c r="I313" i="20" s="1"/>
  <c r="G314" i="20"/>
  <c r="I314" i="20" s="1"/>
  <c r="G315" i="20"/>
  <c r="I315" i="20" s="1"/>
  <c r="G316" i="20"/>
  <c r="I316" i="20" s="1"/>
  <c r="G317" i="20"/>
  <c r="I317" i="20" s="1"/>
  <c r="G318" i="20"/>
  <c r="I318" i="20" s="1"/>
  <c r="G319" i="20"/>
  <c r="I319" i="20" s="1"/>
  <c r="G320" i="20"/>
  <c r="I320" i="20" s="1"/>
  <c r="G321" i="20"/>
  <c r="I321" i="20" s="1"/>
  <c r="G322" i="20"/>
  <c r="I322" i="20" s="1"/>
  <c r="G323" i="20"/>
  <c r="I323" i="20" s="1"/>
  <c r="G324" i="20"/>
  <c r="I324" i="20" s="1"/>
  <c r="G325" i="20"/>
  <c r="I325" i="20" s="1"/>
  <c r="G326" i="20"/>
  <c r="I326" i="20" s="1"/>
  <c r="G327" i="20"/>
  <c r="I327" i="20" s="1"/>
  <c r="G328" i="20"/>
  <c r="I328" i="20" s="1"/>
  <c r="G329" i="20"/>
  <c r="I329" i="20" s="1"/>
  <c r="G330" i="20"/>
  <c r="I330" i="20" s="1"/>
  <c r="G331" i="20"/>
  <c r="I331" i="20" s="1"/>
  <c r="G332" i="20"/>
  <c r="I332" i="20" s="1"/>
  <c r="G333" i="20"/>
  <c r="I333" i="20" s="1"/>
  <c r="G334" i="20"/>
  <c r="I334" i="20" s="1"/>
  <c r="G335" i="20"/>
  <c r="I335" i="20" s="1"/>
  <c r="G336" i="20"/>
  <c r="I336" i="20" s="1"/>
  <c r="G337" i="20"/>
  <c r="I337" i="20" s="1"/>
  <c r="G338" i="20"/>
  <c r="I338" i="20" s="1"/>
  <c r="G339" i="20"/>
  <c r="I339" i="20" s="1"/>
  <c r="G340" i="20"/>
  <c r="I340" i="20" s="1"/>
  <c r="G341" i="20"/>
  <c r="I341" i="20" s="1"/>
  <c r="G342" i="20"/>
  <c r="I342" i="20" s="1"/>
  <c r="G343" i="20"/>
  <c r="I343" i="20" s="1"/>
  <c r="G344" i="20"/>
  <c r="I344" i="20" s="1"/>
  <c r="G345" i="20"/>
  <c r="I345" i="20" s="1"/>
  <c r="G346" i="20"/>
  <c r="I346" i="20" s="1"/>
  <c r="G347" i="20"/>
  <c r="I347" i="20" s="1"/>
  <c r="G348" i="20"/>
  <c r="I348" i="20" s="1"/>
  <c r="G349" i="20"/>
  <c r="I349" i="20" s="1"/>
  <c r="G350" i="20"/>
  <c r="I350" i="20" s="1"/>
  <c r="G351" i="20"/>
  <c r="I351" i="20" s="1"/>
  <c r="G352" i="20"/>
  <c r="I352" i="20" s="1"/>
  <c r="G353" i="20"/>
  <c r="I353" i="20" s="1"/>
  <c r="G354" i="20"/>
  <c r="I354" i="20" s="1"/>
  <c r="G355" i="20"/>
  <c r="I355" i="20" s="1"/>
  <c r="G356" i="20"/>
  <c r="I356" i="20" s="1"/>
  <c r="G357" i="20"/>
  <c r="I357" i="20" s="1"/>
  <c r="G358" i="20"/>
  <c r="I358" i="20" s="1"/>
  <c r="G359" i="20"/>
  <c r="I359" i="20" s="1"/>
  <c r="G360" i="20"/>
  <c r="I360" i="20" s="1"/>
  <c r="G361" i="20"/>
  <c r="I361" i="20" s="1"/>
  <c r="G362" i="20"/>
  <c r="I362" i="20" s="1"/>
  <c r="G363" i="20"/>
  <c r="I363" i="20" s="1"/>
  <c r="G364" i="20"/>
  <c r="I364" i="20" s="1"/>
  <c r="G365" i="20"/>
  <c r="I365" i="20" s="1"/>
  <c r="G366" i="20"/>
  <c r="I366" i="20" s="1"/>
  <c r="G367" i="20"/>
  <c r="I367" i="20" s="1"/>
  <c r="G368" i="20"/>
  <c r="I368" i="20" s="1"/>
  <c r="G369" i="20"/>
  <c r="I369" i="20" s="1"/>
  <c r="G370" i="20"/>
  <c r="I370" i="20" s="1"/>
  <c r="G371" i="20"/>
  <c r="I371" i="20" s="1"/>
  <c r="G372" i="20"/>
  <c r="I372" i="20" s="1"/>
  <c r="G373" i="20"/>
  <c r="I373" i="20" s="1"/>
  <c r="G374" i="20"/>
  <c r="I374" i="20" s="1"/>
  <c r="G375" i="20"/>
  <c r="I375" i="20" s="1"/>
  <c r="G376" i="20"/>
  <c r="I376" i="20" s="1"/>
  <c r="G377" i="20"/>
  <c r="I377" i="20" s="1"/>
  <c r="G378" i="20"/>
  <c r="I378" i="20" s="1"/>
  <c r="G379" i="20"/>
  <c r="I379" i="20" s="1"/>
  <c r="G380" i="20"/>
  <c r="I380" i="20" s="1"/>
  <c r="G381" i="20"/>
  <c r="I381" i="20" s="1"/>
  <c r="G382" i="20"/>
  <c r="I382" i="20" s="1"/>
  <c r="G383" i="20"/>
  <c r="I383" i="20" s="1"/>
  <c r="G384" i="20"/>
  <c r="I384" i="20" s="1"/>
  <c r="G385" i="20"/>
  <c r="I385" i="20" s="1"/>
  <c r="G386" i="20"/>
  <c r="I386" i="20" s="1"/>
  <c r="G387" i="20"/>
  <c r="I387" i="20" s="1"/>
  <c r="G388" i="20"/>
  <c r="I388" i="20" s="1"/>
  <c r="G389" i="20"/>
  <c r="I389" i="20" s="1"/>
  <c r="G390" i="20"/>
  <c r="I390" i="20" s="1"/>
  <c r="G391" i="20"/>
  <c r="I391" i="20" s="1"/>
  <c r="G392" i="20"/>
  <c r="I392" i="20" s="1"/>
  <c r="G393" i="20"/>
  <c r="I393" i="20" s="1"/>
  <c r="G394" i="20"/>
  <c r="I394" i="20" s="1"/>
  <c r="G395" i="20"/>
  <c r="I395" i="20" s="1"/>
  <c r="G396" i="20"/>
  <c r="I396" i="20" s="1"/>
  <c r="G397" i="20"/>
  <c r="I397" i="20" s="1"/>
  <c r="G398" i="20"/>
  <c r="I398" i="20" s="1"/>
  <c r="G399" i="20"/>
  <c r="I399" i="20" s="1"/>
  <c r="G400" i="20"/>
  <c r="I400" i="20" s="1"/>
  <c r="G401" i="20"/>
  <c r="I401" i="20" s="1"/>
  <c r="G402" i="20"/>
  <c r="I402" i="20" s="1"/>
  <c r="G403" i="20"/>
  <c r="I403" i="20" s="1"/>
  <c r="G404" i="20"/>
  <c r="I404" i="20" s="1"/>
  <c r="G405" i="20"/>
  <c r="I405" i="20" s="1"/>
  <c r="G406" i="20"/>
  <c r="I406" i="20" s="1"/>
  <c r="G407" i="20"/>
  <c r="I407" i="20" s="1"/>
  <c r="G408" i="20"/>
  <c r="I408" i="20" s="1"/>
  <c r="G409" i="20"/>
  <c r="I409" i="20" s="1"/>
  <c r="G410" i="20"/>
  <c r="I410" i="20" s="1"/>
  <c r="G411" i="20"/>
  <c r="I411" i="20" s="1"/>
  <c r="G412" i="20"/>
  <c r="I412" i="20" s="1"/>
  <c r="G413" i="20"/>
  <c r="I413" i="20" s="1"/>
  <c r="G414" i="20"/>
  <c r="I414" i="20" s="1"/>
  <c r="G415" i="20"/>
  <c r="I415" i="20" s="1"/>
  <c r="G416" i="20"/>
  <c r="I416" i="20" s="1"/>
  <c r="G417" i="20"/>
  <c r="I417" i="20" s="1"/>
  <c r="G418" i="20"/>
  <c r="I418" i="20" s="1"/>
  <c r="G419" i="20"/>
  <c r="I419" i="20" s="1"/>
  <c r="G420" i="20"/>
  <c r="I420" i="20" s="1"/>
  <c r="G421" i="20"/>
  <c r="I421" i="20" s="1"/>
  <c r="G422" i="20"/>
  <c r="I422" i="20" s="1"/>
  <c r="G423" i="20"/>
  <c r="I423" i="20" s="1"/>
  <c r="G424" i="20"/>
  <c r="I424" i="20" s="1"/>
  <c r="G425" i="20"/>
  <c r="I425" i="20" s="1"/>
  <c r="G426" i="20"/>
  <c r="I426" i="20" s="1"/>
  <c r="G427" i="20"/>
  <c r="I427" i="20" s="1"/>
  <c r="G428" i="20"/>
  <c r="I428" i="20" s="1"/>
  <c r="G429" i="20"/>
  <c r="I429" i="20" s="1"/>
  <c r="G430" i="20"/>
  <c r="I430" i="20" s="1"/>
  <c r="G21" i="58"/>
  <c r="I21" i="58" s="1"/>
  <c r="G20" i="58"/>
  <c r="I20" i="58" s="1"/>
  <c r="D5" i="58"/>
  <c r="C5" i="58"/>
  <c r="BM21" i="42"/>
  <c r="BM25" i="42"/>
  <c r="BM28" i="42"/>
  <c r="BM29" i="42"/>
  <c r="BM30" i="42"/>
  <c r="BM31" i="42"/>
  <c r="BM32" i="42"/>
  <c r="BM33" i="42"/>
  <c r="BM34" i="42"/>
  <c r="BM37" i="42"/>
  <c r="BM38" i="42"/>
  <c r="BM40" i="42"/>
  <c r="BM41" i="42"/>
  <c r="BM42" i="42"/>
  <c r="BM43" i="42"/>
  <c r="BM45" i="42"/>
  <c r="BM46" i="42"/>
  <c r="BM47" i="42"/>
  <c r="BM50" i="42"/>
  <c r="BM51" i="42"/>
  <c r="BM52" i="42"/>
  <c r="BM53" i="42"/>
  <c r="BM54" i="42"/>
  <c r="BM55" i="42"/>
  <c r="BM56" i="42"/>
  <c r="BM57" i="42"/>
  <c r="BM58" i="42"/>
  <c r="BM59" i="42"/>
  <c r="BM60" i="42"/>
  <c r="BM61" i="42"/>
  <c r="BM62" i="42"/>
  <c r="BM63" i="42"/>
  <c r="BM64" i="42"/>
  <c r="BM65" i="42"/>
  <c r="BM70" i="42"/>
  <c r="BM71" i="42"/>
  <c r="BM72" i="42"/>
  <c r="BM74" i="42"/>
  <c r="BM79" i="42"/>
  <c r="BM80" i="42"/>
  <c r="BM81" i="42"/>
  <c r="BM82" i="42"/>
  <c r="BM83" i="42"/>
  <c r="BM84" i="42"/>
  <c r="BM88" i="42"/>
  <c r="BM90" i="42"/>
  <c r="BM91" i="42"/>
  <c r="BM96" i="42"/>
  <c r="BM97" i="42"/>
  <c r="BM100" i="42"/>
  <c r="BM103" i="42"/>
  <c r="BM105" i="42"/>
  <c r="BM106" i="42"/>
  <c r="BM111" i="42"/>
  <c r="BM112" i="42"/>
  <c r="BM113" i="42"/>
  <c r="BM114" i="42"/>
  <c r="BM116" i="42"/>
  <c r="BM117" i="42"/>
  <c r="BM118" i="42"/>
  <c r="BM119" i="42"/>
  <c r="BM124" i="42"/>
  <c r="BM125" i="42"/>
  <c r="BM126" i="42"/>
  <c r="BM127" i="42"/>
  <c r="BM129" i="42"/>
  <c r="BM130" i="42"/>
  <c r="BM131" i="42"/>
  <c r="BM132" i="42"/>
  <c r="BM133" i="42"/>
  <c r="BM134" i="42"/>
  <c r="BM135" i="42"/>
  <c r="BM137" i="42"/>
  <c r="BM138" i="42"/>
  <c r="BM139" i="42"/>
  <c r="BM140" i="42"/>
  <c r="BM141" i="42"/>
  <c r="BM142" i="42"/>
  <c r="BM144" i="42"/>
  <c r="BM146" i="42"/>
  <c r="BM149" i="42"/>
  <c r="BM150" i="42"/>
  <c r="BM151" i="42"/>
  <c r="BM152" i="42"/>
  <c r="BM157" i="42"/>
  <c r="BM160" i="42"/>
  <c r="BM161" i="42"/>
  <c r="BM162" i="42"/>
  <c r="BM163" i="42"/>
  <c r="BM164" i="42"/>
  <c r="BM165" i="42"/>
  <c r="BM166" i="42"/>
  <c r="BM167" i="42"/>
  <c r="BM168" i="42"/>
  <c r="BM169" i="42"/>
  <c r="BM170" i="42"/>
  <c r="BM171" i="42"/>
  <c r="BM173" i="42"/>
  <c r="BM174" i="42"/>
  <c r="BM175" i="42"/>
  <c r="BM176" i="42"/>
  <c r="BM177" i="42"/>
  <c r="BM178" i="42"/>
  <c r="BM181" i="42"/>
  <c r="BM182" i="42"/>
  <c r="BM183" i="42"/>
  <c r="BM186" i="42"/>
  <c r="BM187" i="42"/>
  <c r="BM188" i="42"/>
  <c r="BM189" i="42"/>
  <c r="BM190" i="42"/>
  <c r="BM191" i="42"/>
  <c r="BM20" i="42"/>
  <c r="H398" i="57"/>
  <c r="H397" i="57"/>
  <c r="H396" i="57"/>
  <c r="H395" i="57"/>
  <c r="H394" i="57"/>
  <c r="H393" i="57"/>
  <c r="H392" i="57"/>
  <c r="H391" i="57"/>
  <c r="H390" i="57"/>
  <c r="H389" i="57"/>
  <c r="H388" i="57"/>
  <c r="H387" i="57"/>
  <c r="H386" i="57"/>
  <c r="H385" i="57"/>
  <c r="H384" i="57"/>
  <c r="H383" i="57"/>
  <c r="H382" i="57"/>
  <c r="H381" i="57"/>
  <c r="H380" i="57"/>
  <c r="H379" i="57"/>
  <c r="H378" i="57"/>
  <c r="H377" i="57"/>
  <c r="H376" i="57"/>
  <c r="H375" i="57"/>
  <c r="H374" i="57"/>
  <c r="H373" i="57"/>
  <c r="H372" i="57"/>
  <c r="H371" i="57"/>
  <c r="H370" i="57"/>
  <c r="H369" i="57"/>
  <c r="H368" i="57"/>
  <c r="H367" i="57"/>
  <c r="H366" i="57"/>
  <c r="H365" i="57"/>
  <c r="H364" i="57"/>
  <c r="H363" i="57"/>
  <c r="H362" i="57"/>
  <c r="H361" i="57"/>
  <c r="H360" i="57"/>
  <c r="H359" i="57"/>
  <c r="H358" i="57"/>
  <c r="H357" i="57"/>
  <c r="H356" i="57"/>
  <c r="H355" i="57"/>
  <c r="H354" i="57"/>
  <c r="H353" i="57"/>
  <c r="H352" i="57"/>
  <c r="H351" i="57"/>
  <c r="H350" i="57"/>
  <c r="H349" i="57"/>
  <c r="H348" i="57"/>
  <c r="H347" i="57"/>
  <c r="H346" i="57"/>
  <c r="H345" i="57"/>
  <c r="H344" i="57"/>
  <c r="H343" i="57"/>
  <c r="H342" i="57"/>
  <c r="H341" i="57"/>
  <c r="H340" i="57"/>
  <c r="H339" i="57"/>
  <c r="H338" i="57"/>
  <c r="H337" i="57"/>
  <c r="H336" i="57"/>
  <c r="H335" i="57"/>
  <c r="H334" i="57"/>
  <c r="H333" i="57"/>
  <c r="H332" i="57"/>
  <c r="H331" i="57"/>
  <c r="H330" i="57"/>
  <c r="H329" i="57"/>
  <c r="H328" i="57"/>
  <c r="H327" i="57"/>
  <c r="H326" i="57"/>
  <c r="H325" i="57"/>
  <c r="H324" i="57"/>
  <c r="H323" i="57"/>
  <c r="H322" i="57"/>
  <c r="H321" i="57"/>
  <c r="H320" i="57"/>
  <c r="H319" i="57"/>
  <c r="H318" i="57"/>
  <c r="H317" i="57"/>
  <c r="H316" i="57"/>
  <c r="H315" i="57"/>
  <c r="H314" i="57"/>
  <c r="H313" i="57"/>
  <c r="H312" i="57"/>
  <c r="H311" i="57"/>
  <c r="H310" i="57"/>
  <c r="H309" i="57"/>
  <c r="H308" i="57"/>
  <c r="H307" i="57"/>
  <c r="H306" i="57"/>
  <c r="H305" i="57"/>
  <c r="H304" i="57"/>
  <c r="H303" i="57"/>
  <c r="H302" i="57"/>
  <c r="H301" i="57"/>
  <c r="H300" i="57"/>
  <c r="H299" i="57"/>
  <c r="H298" i="57"/>
  <c r="H297" i="57"/>
  <c r="H296" i="57"/>
  <c r="H295" i="57"/>
  <c r="H294" i="57"/>
  <c r="H293" i="57"/>
  <c r="H292" i="57"/>
  <c r="H291" i="57"/>
  <c r="H290" i="57"/>
  <c r="H289" i="57"/>
  <c r="H288" i="57"/>
  <c r="H287" i="57"/>
  <c r="H286" i="57"/>
  <c r="H285" i="57"/>
  <c r="H284" i="57"/>
  <c r="H283" i="57"/>
  <c r="H282" i="57"/>
  <c r="H281" i="57"/>
  <c r="H280" i="57"/>
  <c r="H279" i="57"/>
  <c r="H278" i="57"/>
  <c r="H277" i="57"/>
  <c r="H276" i="57"/>
  <c r="H275" i="57"/>
  <c r="H274" i="57"/>
  <c r="H273" i="57"/>
  <c r="H272" i="57"/>
  <c r="H271" i="57"/>
  <c r="H270" i="57"/>
  <c r="H269" i="57"/>
  <c r="H268" i="57"/>
  <c r="H267" i="57"/>
  <c r="H266" i="57"/>
  <c r="H265" i="57"/>
  <c r="H264" i="57"/>
  <c r="H263" i="57"/>
  <c r="H262" i="57"/>
  <c r="H261" i="57"/>
  <c r="H260" i="57"/>
  <c r="H259" i="57"/>
  <c r="H258" i="57"/>
  <c r="H257" i="57"/>
  <c r="H256" i="57"/>
  <c r="H255" i="57"/>
  <c r="H254" i="57"/>
  <c r="H253" i="57"/>
  <c r="H252" i="57"/>
  <c r="H251" i="57"/>
  <c r="H250" i="57"/>
  <c r="H249" i="57"/>
  <c r="H248" i="57"/>
  <c r="H247" i="57"/>
  <c r="H246" i="57"/>
  <c r="H245" i="57"/>
  <c r="H244" i="57"/>
  <c r="H243" i="57"/>
  <c r="H242" i="57"/>
  <c r="H241" i="57"/>
  <c r="H240" i="57"/>
  <c r="H239" i="57"/>
  <c r="H238" i="57"/>
  <c r="H237" i="57"/>
  <c r="H236" i="57"/>
  <c r="H235" i="57"/>
  <c r="H234" i="57"/>
  <c r="H233" i="57"/>
  <c r="H232" i="57"/>
  <c r="H231" i="57"/>
  <c r="H230" i="57"/>
  <c r="H229" i="57"/>
  <c r="H228" i="57"/>
  <c r="H227" i="57"/>
  <c r="H226" i="57"/>
  <c r="H225" i="57"/>
  <c r="H224" i="57"/>
  <c r="H223" i="57"/>
  <c r="H222" i="57"/>
  <c r="H221" i="57"/>
  <c r="H220" i="57"/>
  <c r="H219" i="57"/>
  <c r="H218" i="57"/>
  <c r="H217" i="57"/>
  <c r="H216" i="57"/>
  <c r="H215" i="57"/>
  <c r="H214" i="57"/>
  <c r="H213" i="57"/>
  <c r="H212" i="57"/>
  <c r="H211" i="57"/>
  <c r="H210" i="57"/>
  <c r="H209" i="57"/>
  <c r="H208" i="57"/>
  <c r="H207" i="57"/>
  <c r="H206" i="57"/>
  <c r="H205" i="57"/>
  <c r="H204" i="57"/>
  <c r="H203" i="57"/>
  <c r="H202" i="57"/>
  <c r="H201" i="57"/>
  <c r="H200" i="57"/>
  <c r="H199" i="57"/>
  <c r="H198" i="57"/>
  <c r="H197" i="57"/>
  <c r="H196" i="57"/>
  <c r="H195" i="57"/>
  <c r="H194" i="57"/>
  <c r="H193" i="57"/>
  <c r="H192" i="57"/>
  <c r="H191" i="57"/>
  <c r="H190" i="57"/>
  <c r="H189" i="57"/>
  <c r="H188" i="57"/>
  <c r="H187" i="57"/>
  <c r="H186" i="57"/>
  <c r="H185" i="57"/>
  <c r="H184" i="57"/>
  <c r="H183" i="57"/>
  <c r="H182" i="57"/>
  <c r="H181" i="57"/>
  <c r="H180" i="57"/>
  <c r="H179" i="57"/>
  <c r="H178" i="57"/>
  <c r="H177" i="57"/>
  <c r="H176" i="57"/>
  <c r="H175" i="57"/>
  <c r="H174" i="57"/>
  <c r="H173" i="57"/>
  <c r="H172" i="57"/>
  <c r="H171" i="57"/>
  <c r="H170" i="57"/>
  <c r="H169" i="57"/>
  <c r="H168" i="57"/>
  <c r="H167" i="57"/>
  <c r="H166" i="57"/>
  <c r="H165" i="57"/>
  <c r="H164" i="57"/>
  <c r="H163" i="57"/>
  <c r="H162" i="57"/>
  <c r="H161" i="57"/>
  <c r="H160" i="57"/>
  <c r="H159" i="57"/>
  <c r="H158" i="57"/>
  <c r="H157" i="57"/>
  <c r="H156" i="57"/>
  <c r="H155" i="57"/>
  <c r="H154" i="57"/>
  <c r="H153" i="57"/>
  <c r="H152" i="57"/>
  <c r="H151" i="57"/>
  <c r="H150" i="57"/>
  <c r="H149" i="57"/>
  <c r="H148" i="57"/>
  <c r="H147" i="57"/>
  <c r="H146" i="57"/>
  <c r="H145" i="57"/>
  <c r="H144" i="57"/>
  <c r="H143" i="57"/>
  <c r="H142" i="57"/>
  <c r="H141" i="57"/>
  <c r="H140" i="57"/>
  <c r="H139" i="57"/>
  <c r="H138" i="57"/>
  <c r="H137" i="57"/>
  <c r="H136" i="57"/>
  <c r="H135" i="57"/>
  <c r="H134" i="57"/>
  <c r="H133" i="57"/>
  <c r="H132" i="57"/>
  <c r="H131" i="57"/>
  <c r="H130" i="57"/>
  <c r="H129" i="57"/>
  <c r="H128" i="57"/>
  <c r="H127" i="57"/>
  <c r="H126" i="57"/>
  <c r="H125" i="57"/>
  <c r="H124" i="57"/>
  <c r="H123" i="57"/>
  <c r="H122" i="57"/>
  <c r="H121" i="57"/>
  <c r="H120" i="57"/>
  <c r="H119" i="57"/>
  <c r="H118" i="57"/>
  <c r="H117" i="57"/>
  <c r="H116" i="57"/>
  <c r="H115" i="57"/>
  <c r="H114" i="57"/>
  <c r="H113" i="57"/>
  <c r="H112" i="57"/>
  <c r="H111" i="57"/>
  <c r="H110" i="57"/>
  <c r="H109" i="57"/>
  <c r="H108" i="57"/>
  <c r="H107" i="57"/>
  <c r="H106" i="57"/>
  <c r="H105" i="57"/>
  <c r="H104" i="57"/>
  <c r="H103" i="57"/>
  <c r="H102" i="57"/>
  <c r="H101" i="57"/>
  <c r="H100" i="57"/>
  <c r="H99" i="57"/>
  <c r="H98" i="57"/>
  <c r="H97" i="57"/>
  <c r="H96" i="57"/>
  <c r="H95" i="57"/>
  <c r="H94" i="57"/>
  <c r="H93" i="57"/>
  <c r="H92" i="57"/>
  <c r="H91" i="57"/>
  <c r="H90" i="57"/>
  <c r="H89" i="57"/>
  <c r="H88" i="57"/>
  <c r="H87" i="57"/>
  <c r="H86" i="57"/>
  <c r="H85" i="57"/>
  <c r="H84" i="57"/>
  <c r="H83" i="57"/>
  <c r="H82" i="57"/>
  <c r="H81" i="57"/>
  <c r="H80" i="57"/>
  <c r="H79" i="57"/>
  <c r="H78" i="57"/>
  <c r="H77" i="57"/>
  <c r="H76" i="57"/>
  <c r="H75" i="57"/>
  <c r="H74" i="57"/>
  <c r="H73" i="57"/>
  <c r="H72" i="57"/>
  <c r="H71" i="57"/>
  <c r="H70" i="57"/>
  <c r="H69" i="57"/>
  <c r="H68" i="57"/>
  <c r="H67" i="57"/>
  <c r="H66" i="57"/>
  <c r="H65" i="57"/>
  <c r="H64" i="57"/>
  <c r="H63" i="57"/>
  <c r="H62" i="57"/>
  <c r="H61" i="57"/>
  <c r="H60" i="57"/>
  <c r="H59" i="57"/>
  <c r="H58" i="57"/>
  <c r="H57" i="57"/>
  <c r="H56" i="57"/>
  <c r="H55" i="57"/>
  <c r="H54" i="57"/>
  <c r="H53" i="57"/>
  <c r="H52" i="57"/>
  <c r="H51" i="57"/>
  <c r="H50" i="57"/>
  <c r="H49" i="57"/>
  <c r="H48" i="57"/>
  <c r="H47" i="57"/>
  <c r="H46" i="57"/>
  <c r="H45" i="57"/>
  <c r="H44" i="57"/>
  <c r="H43" i="57"/>
  <c r="H42" i="57"/>
  <c r="H41" i="57"/>
  <c r="H40" i="57"/>
  <c r="H39" i="57"/>
  <c r="H38" i="57"/>
  <c r="H37" i="57"/>
  <c r="H36" i="57"/>
  <c r="H35" i="57"/>
  <c r="H34" i="57"/>
  <c r="H33" i="57"/>
  <c r="H32" i="57"/>
  <c r="H31" i="57"/>
  <c r="H30" i="57"/>
  <c r="H29" i="57"/>
  <c r="H28" i="57"/>
  <c r="H27" i="57"/>
  <c r="H26" i="57"/>
  <c r="H25" i="57"/>
  <c r="H24" i="57"/>
  <c r="H23" i="57"/>
  <c r="H22" i="57"/>
  <c r="H21" i="57"/>
  <c r="F20" i="57"/>
  <c r="H20" i="57" s="1"/>
  <c r="D5" i="57"/>
  <c r="C5" i="57"/>
  <c r="BM153" i="42"/>
  <c r="BM156" i="42"/>
  <c r="BM155" i="42"/>
  <c r="BM154" i="42"/>
  <c r="BM69" i="42"/>
  <c r="BM67" i="42"/>
  <c r="BM66" i="42"/>
  <c r="H17" i="58"/>
  <c r="BM92" i="42"/>
  <c r="BM120" i="42"/>
  <c r="BM24" i="42"/>
  <c r="BM36" i="42"/>
  <c r="BM109" i="42"/>
  <c r="BM192" i="42"/>
  <c r="BM122" i="42"/>
  <c r="BM104" i="42"/>
  <c r="BM27" i="42"/>
  <c r="BM86" i="42"/>
  <c r="BM98" i="42"/>
  <c r="BM121" i="42"/>
  <c r="BM107" i="42"/>
  <c r="BM179" i="42"/>
  <c r="BM39" i="42"/>
  <c r="BM184" i="42"/>
  <c r="BM78" i="42"/>
  <c r="BM147" i="42"/>
  <c r="BM158" i="42"/>
  <c r="BM101" i="42"/>
  <c r="BM48" i="42"/>
  <c r="BM94" i="42"/>
  <c r="BM148" i="42"/>
  <c r="BM159" i="42"/>
  <c r="BM102" i="42"/>
  <c r="BM110" i="42"/>
  <c r="BM49" i="42"/>
  <c r="BM75" i="42"/>
  <c r="BM87" i="42"/>
  <c r="BM99" i="42"/>
  <c r="BM143" i="42"/>
  <c r="BM22" i="42"/>
  <c r="BM108" i="42"/>
  <c r="BM35" i="42"/>
  <c r="BM44" i="42"/>
  <c r="BM185" i="42"/>
  <c r="N109" i="54"/>
  <c r="O109" i="54" s="1"/>
  <c r="J109" i="54"/>
  <c r="C109" i="57" s="1"/>
  <c r="E109" i="54"/>
  <c r="P109" i="54" s="1"/>
  <c r="D109" i="54"/>
  <c r="N108" i="54"/>
  <c r="O108" i="54" s="1"/>
  <c r="J108" i="54"/>
  <c r="C108" i="57" s="1"/>
  <c r="E108" i="54"/>
  <c r="P108" i="54" s="1"/>
  <c r="D108" i="54"/>
  <c r="N107" i="54"/>
  <c r="O107" i="54" s="1"/>
  <c r="J107" i="54"/>
  <c r="C107" i="57" s="1"/>
  <c r="E107" i="54"/>
  <c r="P107" i="54" s="1"/>
  <c r="D107" i="54"/>
  <c r="N106" i="54"/>
  <c r="O106" i="54" s="1"/>
  <c r="J106" i="54"/>
  <c r="C106" i="57" s="1"/>
  <c r="E106" i="54"/>
  <c r="P106" i="54" s="1"/>
  <c r="D106" i="54"/>
  <c r="N105" i="54"/>
  <c r="O105" i="54" s="1"/>
  <c r="J105" i="54"/>
  <c r="C105" i="57" s="1"/>
  <c r="E105" i="54"/>
  <c r="P105" i="54" s="1"/>
  <c r="D105" i="54"/>
  <c r="N104" i="54"/>
  <c r="O104" i="54" s="1"/>
  <c r="J104" i="54"/>
  <c r="C104" i="57" s="1"/>
  <c r="E104" i="54"/>
  <c r="P104" i="54" s="1"/>
  <c r="D104" i="54"/>
  <c r="N103" i="54"/>
  <c r="O103" i="54" s="1"/>
  <c r="J103" i="54"/>
  <c r="C103" i="57" s="1"/>
  <c r="E103" i="54"/>
  <c r="P103" i="54" s="1"/>
  <c r="D103" i="54"/>
  <c r="N102" i="54"/>
  <c r="O102" i="54" s="1"/>
  <c r="J102" i="54"/>
  <c r="C102" i="57" s="1"/>
  <c r="E102" i="54"/>
  <c r="P102" i="54" s="1"/>
  <c r="D102" i="54"/>
  <c r="N101" i="54"/>
  <c r="O101" i="54" s="1"/>
  <c r="J101" i="54"/>
  <c r="C101" i="57" s="1"/>
  <c r="E101" i="54"/>
  <c r="P101" i="54" s="1"/>
  <c r="D101" i="54"/>
  <c r="N100" i="54"/>
  <c r="O100" i="54" s="1"/>
  <c r="J100" i="54"/>
  <c r="C100" i="57" s="1"/>
  <c r="E100" i="54"/>
  <c r="P100" i="54" s="1"/>
  <c r="D100" i="54"/>
  <c r="N99" i="54"/>
  <c r="O99" i="54" s="1"/>
  <c r="J99" i="54"/>
  <c r="C99" i="57" s="1"/>
  <c r="E99" i="54"/>
  <c r="P99" i="54" s="1"/>
  <c r="D99" i="54"/>
  <c r="N98" i="54"/>
  <c r="O98" i="54" s="1"/>
  <c r="J98" i="54"/>
  <c r="C98" i="57" s="1"/>
  <c r="E98" i="54"/>
  <c r="P98" i="54" s="1"/>
  <c r="D98" i="54"/>
  <c r="N97" i="54"/>
  <c r="O97" i="54" s="1"/>
  <c r="J97" i="54"/>
  <c r="C97" i="57" s="1"/>
  <c r="E97" i="54"/>
  <c r="P97" i="54" s="1"/>
  <c r="D97" i="54"/>
  <c r="N96" i="54"/>
  <c r="O96" i="54" s="1"/>
  <c r="J96" i="54"/>
  <c r="C96" i="57" s="1"/>
  <c r="E96" i="54"/>
  <c r="P96" i="54" s="1"/>
  <c r="D96" i="54"/>
  <c r="N95" i="54"/>
  <c r="O95" i="54" s="1"/>
  <c r="J95" i="54"/>
  <c r="C95" i="57" s="1"/>
  <c r="E95" i="54"/>
  <c r="P95" i="54" s="1"/>
  <c r="D95" i="54"/>
  <c r="N94" i="54"/>
  <c r="O94" i="54" s="1"/>
  <c r="J94" i="54"/>
  <c r="C94" i="57" s="1"/>
  <c r="E94" i="54"/>
  <c r="P94" i="54" s="1"/>
  <c r="D94" i="54"/>
  <c r="N93" i="54"/>
  <c r="O93" i="54" s="1"/>
  <c r="J93" i="54"/>
  <c r="C93" i="57" s="1"/>
  <c r="E93" i="54"/>
  <c r="P93" i="54" s="1"/>
  <c r="D93" i="54"/>
  <c r="N92" i="54"/>
  <c r="O92" i="54" s="1"/>
  <c r="J92" i="54"/>
  <c r="C92" i="57" s="1"/>
  <c r="E92" i="54"/>
  <c r="P92" i="54" s="1"/>
  <c r="D92" i="54"/>
  <c r="N91" i="54"/>
  <c r="O91" i="54" s="1"/>
  <c r="J91" i="54"/>
  <c r="C91" i="57" s="1"/>
  <c r="E91" i="54"/>
  <c r="D91" i="54"/>
  <c r="N90" i="54"/>
  <c r="O90" i="54" s="1"/>
  <c r="J90" i="54"/>
  <c r="C90" i="57" s="1"/>
  <c r="E90" i="54"/>
  <c r="P90" i="54" s="1"/>
  <c r="D90" i="54"/>
  <c r="N89" i="54"/>
  <c r="O89" i="54" s="1"/>
  <c r="J89" i="54"/>
  <c r="C89" i="57" s="1"/>
  <c r="E89" i="54"/>
  <c r="D89" i="54"/>
  <c r="N88" i="54"/>
  <c r="O88" i="54" s="1"/>
  <c r="J88" i="54"/>
  <c r="C88" i="57" s="1"/>
  <c r="E88" i="54"/>
  <c r="P88" i="54" s="1"/>
  <c r="D88" i="54"/>
  <c r="N87" i="54"/>
  <c r="O87" i="54" s="1"/>
  <c r="J87" i="54"/>
  <c r="C87" i="57" s="1"/>
  <c r="E87" i="54"/>
  <c r="P87" i="54" s="1"/>
  <c r="D87" i="54"/>
  <c r="N86" i="54"/>
  <c r="O86" i="54" s="1"/>
  <c r="J86" i="54"/>
  <c r="C86" i="57" s="1"/>
  <c r="E86" i="54"/>
  <c r="P86" i="54" s="1"/>
  <c r="D86" i="54"/>
  <c r="N85" i="54"/>
  <c r="O85" i="54" s="1"/>
  <c r="J85" i="54"/>
  <c r="C85" i="57" s="1"/>
  <c r="E85" i="54"/>
  <c r="P85" i="54" s="1"/>
  <c r="D85" i="54"/>
  <c r="N84" i="54"/>
  <c r="O84" i="54" s="1"/>
  <c r="J84" i="54"/>
  <c r="C84" i="57" s="1"/>
  <c r="E84" i="54"/>
  <c r="D84" i="54"/>
  <c r="N83" i="54"/>
  <c r="O83" i="54" s="1"/>
  <c r="J83" i="54"/>
  <c r="C83" i="57" s="1"/>
  <c r="E83" i="54"/>
  <c r="P83" i="54" s="1"/>
  <c r="D83" i="54"/>
  <c r="N82" i="54"/>
  <c r="O82" i="54" s="1"/>
  <c r="J82" i="54"/>
  <c r="C82" i="57" s="1"/>
  <c r="E82" i="54"/>
  <c r="P82" i="54" s="1"/>
  <c r="D82" i="54"/>
  <c r="N81" i="54"/>
  <c r="O81" i="54" s="1"/>
  <c r="J81" i="54"/>
  <c r="C81" i="57" s="1"/>
  <c r="E81" i="54"/>
  <c r="P81" i="54" s="1"/>
  <c r="D81" i="54"/>
  <c r="N80" i="54"/>
  <c r="O80" i="54" s="1"/>
  <c r="J80" i="54"/>
  <c r="C80" i="57" s="1"/>
  <c r="E80" i="54"/>
  <c r="P80" i="54" s="1"/>
  <c r="D80" i="54"/>
  <c r="N79" i="54"/>
  <c r="O79" i="54" s="1"/>
  <c r="J79" i="54"/>
  <c r="C79" i="57" s="1"/>
  <c r="E79" i="54"/>
  <c r="P79" i="54" s="1"/>
  <c r="D79" i="54"/>
  <c r="N78" i="54"/>
  <c r="O78" i="54" s="1"/>
  <c r="J78" i="54"/>
  <c r="C78" i="57" s="1"/>
  <c r="E78" i="54"/>
  <c r="P78" i="54" s="1"/>
  <c r="D78" i="54"/>
  <c r="N77" i="54"/>
  <c r="O77" i="54" s="1"/>
  <c r="J77" i="54"/>
  <c r="C77" i="57" s="1"/>
  <c r="E77" i="54"/>
  <c r="P77" i="54" s="1"/>
  <c r="D77" i="54"/>
  <c r="N76" i="54"/>
  <c r="O76" i="54" s="1"/>
  <c r="J76" i="54"/>
  <c r="C76" i="57" s="1"/>
  <c r="E76" i="54"/>
  <c r="P76" i="54" s="1"/>
  <c r="D76" i="54"/>
  <c r="N75" i="54"/>
  <c r="O75" i="54" s="1"/>
  <c r="J75" i="54"/>
  <c r="C75" i="57" s="1"/>
  <c r="E75" i="54"/>
  <c r="D75" i="54"/>
  <c r="N74" i="54"/>
  <c r="O74" i="54" s="1"/>
  <c r="J74" i="54"/>
  <c r="C74" i="57" s="1"/>
  <c r="E74" i="54"/>
  <c r="P74" i="54" s="1"/>
  <c r="D74" i="54"/>
  <c r="N73" i="54"/>
  <c r="O73" i="54" s="1"/>
  <c r="J73" i="54"/>
  <c r="C73" i="57" s="1"/>
  <c r="E73" i="54"/>
  <c r="D73" i="54"/>
  <c r="N72" i="54"/>
  <c r="O72" i="54" s="1"/>
  <c r="J72" i="54"/>
  <c r="C72" i="57" s="1"/>
  <c r="E72" i="54"/>
  <c r="P72" i="54" s="1"/>
  <c r="D72" i="54"/>
  <c r="N71" i="54"/>
  <c r="O71" i="54" s="1"/>
  <c r="J71" i="54"/>
  <c r="C71" i="57" s="1"/>
  <c r="E71" i="54"/>
  <c r="P71" i="54" s="1"/>
  <c r="D71" i="54"/>
  <c r="N70" i="54"/>
  <c r="O70" i="54" s="1"/>
  <c r="J70" i="54"/>
  <c r="C70" i="57" s="1"/>
  <c r="E70" i="54"/>
  <c r="P70" i="54" s="1"/>
  <c r="D70" i="54"/>
  <c r="N69" i="54"/>
  <c r="O69" i="54" s="1"/>
  <c r="J69" i="54"/>
  <c r="C69" i="57" s="1"/>
  <c r="E69" i="54"/>
  <c r="P69" i="54" s="1"/>
  <c r="D69" i="54"/>
  <c r="N68" i="54"/>
  <c r="O68" i="54" s="1"/>
  <c r="J68" i="54"/>
  <c r="C68" i="57" s="1"/>
  <c r="E68" i="54"/>
  <c r="P68" i="54" s="1"/>
  <c r="D68" i="54"/>
  <c r="N67" i="54"/>
  <c r="O67" i="54" s="1"/>
  <c r="J67" i="54"/>
  <c r="C67" i="57" s="1"/>
  <c r="E67" i="54"/>
  <c r="P67" i="54" s="1"/>
  <c r="D67" i="54"/>
  <c r="N66" i="54"/>
  <c r="O66" i="54" s="1"/>
  <c r="J66" i="54"/>
  <c r="C66" i="57" s="1"/>
  <c r="E66" i="54"/>
  <c r="P66" i="54" s="1"/>
  <c r="D66" i="54"/>
  <c r="N65" i="54"/>
  <c r="O65" i="54" s="1"/>
  <c r="J65" i="54"/>
  <c r="C65" i="57" s="1"/>
  <c r="E65" i="54"/>
  <c r="D65" i="54"/>
  <c r="N64" i="54"/>
  <c r="O64" i="54" s="1"/>
  <c r="J64" i="54"/>
  <c r="C64" i="57" s="1"/>
  <c r="E64" i="54"/>
  <c r="P64" i="54" s="1"/>
  <c r="D64" i="54"/>
  <c r="N63" i="54"/>
  <c r="O63" i="54" s="1"/>
  <c r="J63" i="54"/>
  <c r="C63" i="57" s="1"/>
  <c r="E63" i="54"/>
  <c r="D63" i="54"/>
  <c r="N62" i="54"/>
  <c r="O62" i="54" s="1"/>
  <c r="J62" i="54"/>
  <c r="C62" i="57" s="1"/>
  <c r="E62" i="54"/>
  <c r="P62" i="54" s="1"/>
  <c r="D62" i="54"/>
  <c r="N61" i="54"/>
  <c r="O61" i="54" s="1"/>
  <c r="J61" i="54"/>
  <c r="C61" i="57" s="1"/>
  <c r="E61" i="54"/>
  <c r="D61" i="54"/>
  <c r="N60" i="54"/>
  <c r="O60" i="54" s="1"/>
  <c r="J60" i="54"/>
  <c r="C60" i="57" s="1"/>
  <c r="E60" i="54"/>
  <c r="P60" i="54" s="1"/>
  <c r="D60" i="54"/>
  <c r="N59" i="54"/>
  <c r="O59" i="54" s="1"/>
  <c r="J59" i="54"/>
  <c r="C59" i="57" s="1"/>
  <c r="E59" i="54"/>
  <c r="P59" i="54" s="1"/>
  <c r="D59" i="54"/>
  <c r="N58" i="54"/>
  <c r="O58" i="54" s="1"/>
  <c r="J58" i="54"/>
  <c r="C58" i="57" s="1"/>
  <c r="E58" i="54"/>
  <c r="P58" i="54" s="1"/>
  <c r="D58" i="54"/>
  <c r="N57" i="54"/>
  <c r="O57" i="54" s="1"/>
  <c r="J57" i="54"/>
  <c r="C57" i="57" s="1"/>
  <c r="E57" i="54"/>
  <c r="P57" i="54" s="1"/>
  <c r="D57" i="54"/>
  <c r="N56" i="54"/>
  <c r="O56" i="54" s="1"/>
  <c r="J56" i="54"/>
  <c r="C56" i="57" s="1"/>
  <c r="E56" i="54"/>
  <c r="P56" i="54" s="1"/>
  <c r="D56" i="54"/>
  <c r="N55" i="54"/>
  <c r="O55" i="54" s="1"/>
  <c r="J55" i="54"/>
  <c r="C55" i="57" s="1"/>
  <c r="E55" i="54"/>
  <c r="P55" i="54" s="1"/>
  <c r="D55" i="54"/>
  <c r="N54" i="54"/>
  <c r="O54" i="54" s="1"/>
  <c r="J54" i="54"/>
  <c r="C54" i="57" s="1"/>
  <c r="E54" i="54"/>
  <c r="P54" i="54" s="1"/>
  <c r="D54" i="54"/>
  <c r="N53" i="54"/>
  <c r="O53" i="54" s="1"/>
  <c r="J53" i="54"/>
  <c r="C53" i="57" s="1"/>
  <c r="E53" i="54"/>
  <c r="D53" i="54"/>
  <c r="N52" i="54"/>
  <c r="O52" i="54" s="1"/>
  <c r="J52" i="54"/>
  <c r="C52" i="57" s="1"/>
  <c r="E52" i="54"/>
  <c r="P52" i="54" s="1"/>
  <c r="D52" i="54"/>
  <c r="N51" i="54"/>
  <c r="O51" i="54" s="1"/>
  <c r="J51" i="54"/>
  <c r="C51" i="57" s="1"/>
  <c r="E51" i="54"/>
  <c r="P51" i="54" s="1"/>
  <c r="D51" i="54"/>
  <c r="N50" i="54"/>
  <c r="O50" i="54" s="1"/>
  <c r="J50" i="54"/>
  <c r="C50" i="57" s="1"/>
  <c r="E50" i="54"/>
  <c r="P50" i="54" s="1"/>
  <c r="D50" i="54"/>
  <c r="N49" i="54"/>
  <c r="O49" i="54" s="1"/>
  <c r="J49" i="54"/>
  <c r="C49" i="57" s="1"/>
  <c r="E49" i="54"/>
  <c r="P49" i="54" s="1"/>
  <c r="D49" i="54"/>
  <c r="N48" i="54"/>
  <c r="O48" i="54" s="1"/>
  <c r="J48" i="54"/>
  <c r="C48" i="57" s="1"/>
  <c r="E48" i="54"/>
  <c r="P48" i="54" s="1"/>
  <c r="D48" i="54"/>
  <c r="N47" i="54"/>
  <c r="O47" i="54" s="1"/>
  <c r="J47" i="54"/>
  <c r="C47" i="57" s="1"/>
  <c r="E47" i="54"/>
  <c r="P47" i="54" s="1"/>
  <c r="D47" i="54"/>
  <c r="N46" i="54"/>
  <c r="O46" i="54" s="1"/>
  <c r="J46" i="54"/>
  <c r="C46" i="57" s="1"/>
  <c r="E46" i="54"/>
  <c r="P46" i="54" s="1"/>
  <c r="D46" i="54"/>
  <c r="N45" i="54"/>
  <c r="O45" i="54" s="1"/>
  <c r="J45" i="54"/>
  <c r="C45" i="57" s="1"/>
  <c r="E45" i="54"/>
  <c r="P45" i="54" s="1"/>
  <c r="D45" i="54"/>
  <c r="N44" i="54"/>
  <c r="O44" i="54" s="1"/>
  <c r="J44" i="54"/>
  <c r="C44" i="57" s="1"/>
  <c r="E44" i="54"/>
  <c r="P44" i="54" s="1"/>
  <c r="D44" i="54"/>
  <c r="N43" i="54"/>
  <c r="O43" i="54" s="1"/>
  <c r="J43" i="54"/>
  <c r="C43" i="57" s="1"/>
  <c r="E43" i="54"/>
  <c r="P43" i="54" s="1"/>
  <c r="D43" i="54"/>
  <c r="N42" i="54"/>
  <c r="O42" i="54" s="1"/>
  <c r="J42" i="54"/>
  <c r="C42" i="57" s="1"/>
  <c r="E42" i="54"/>
  <c r="P42" i="54" s="1"/>
  <c r="D42" i="54"/>
  <c r="N41" i="54"/>
  <c r="O41" i="54" s="1"/>
  <c r="J41" i="54"/>
  <c r="C41" i="57" s="1"/>
  <c r="E41" i="54"/>
  <c r="D41" i="54"/>
  <c r="N40" i="54"/>
  <c r="O40" i="54" s="1"/>
  <c r="J40" i="54"/>
  <c r="C40" i="57" s="1"/>
  <c r="E40" i="54"/>
  <c r="P40" i="54" s="1"/>
  <c r="D40" i="54"/>
  <c r="N39" i="54"/>
  <c r="O39" i="54" s="1"/>
  <c r="J39" i="54"/>
  <c r="C39" i="57" s="1"/>
  <c r="E39" i="54"/>
  <c r="D39" i="54"/>
  <c r="N38" i="54"/>
  <c r="O38" i="54" s="1"/>
  <c r="J38" i="54"/>
  <c r="C38" i="57" s="1"/>
  <c r="E38" i="54"/>
  <c r="P38" i="54" s="1"/>
  <c r="D38" i="54"/>
  <c r="N37" i="54"/>
  <c r="O37" i="54" s="1"/>
  <c r="J37" i="54"/>
  <c r="C37" i="57" s="1"/>
  <c r="E37" i="54"/>
  <c r="P37" i="54" s="1"/>
  <c r="D37" i="54"/>
  <c r="N36" i="54"/>
  <c r="O36" i="54" s="1"/>
  <c r="J36" i="54"/>
  <c r="C36" i="57" s="1"/>
  <c r="E36" i="54"/>
  <c r="P36" i="54" s="1"/>
  <c r="D36" i="54"/>
  <c r="N35" i="54"/>
  <c r="O35" i="54" s="1"/>
  <c r="J35" i="54"/>
  <c r="C35" i="57" s="1"/>
  <c r="E35" i="54"/>
  <c r="D35" i="54"/>
  <c r="N34" i="54"/>
  <c r="O34" i="54" s="1"/>
  <c r="J34" i="54"/>
  <c r="C34" i="57" s="1"/>
  <c r="E34" i="54"/>
  <c r="P34" i="54" s="1"/>
  <c r="D34" i="54"/>
  <c r="N33" i="54"/>
  <c r="O33" i="54" s="1"/>
  <c r="J33" i="54"/>
  <c r="C33" i="57" s="1"/>
  <c r="E33" i="54"/>
  <c r="P33" i="54" s="1"/>
  <c r="D33" i="54"/>
  <c r="N32" i="54"/>
  <c r="O32" i="54" s="1"/>
  <c r="J32" i="54"/>
  <c r="C32" i="57" s="1"/>
  <c r="E32" i="54"/>
  <c r="D32" i="54"/>
  <c r="N31" i="54"/>
  <c r="O31" i="54" s="1"/>
  <c r="J31" i="54"/>
  <c r="C31" i="57" s="1"/>
  <c r="E31" i="54"/>
  <c r="P31" i="54" s="1"/>
  <c r="D31" i="54"/>
  <c r="N30" i="54"/>
  <c r="O30" i="54" s="1"/>
  <c r="J30" i="54"/>
  <c r="C30" i="57" s="1"/>
  <c r="E30" i="54"/>
  <c r="P30" i="54" s="1"/>
  <c r="D30" i="54"/>
  <c r="N29" i="54"/>
  <c r="O29" i="54" s="1"/>
  <c r="J29" i="54"/>
  <c r="C29" i="57" s="1"/>
  <c r="E29" i="54"/>
  <c r="D29" i="54"/>
  <c r="N28" i="54"/>
  <c r="O28" i="54" s="1"/>
  <c r="J28" i="54"/>
  <c r="C28" i="57" s="1"/>
  <c r="E28" i="54"/>
  <c r="P28" i="54" s="1"/>
  <c r="D28" i="54"/>
  <c r="N27" i="54"/>
  <c r="O27" i="54" s="1"/>
  <c r="J27" i="54"/>
  <c r="C27" i="57" s="1"/>
  <c r="E27" i="54"/>
  <c r="P27" i="54" s="1"/>
  <c r="D27" i="54"/>
  <c r="N26" i="54"/>
  <c r="O26" i="54" s="1"/>
  <c r="J26" i="54"/>
  <c r="C26" i="57" s="1"/>
  <c r="E26" i="54"/>
  <c r="P26" i="54" s="1"/>
  <c r="D26" i="54"/>
  <c r="N25" i="54"/>
  <c r="O25" i="54" s="1"/>
  <c r="J25" i="54"/>
  <c r="C25" i="57" s="1"/>
  <c r="E25" i="54"/>
  <c r="P25" i="54" s="1"/>
  <c r="D25" i="54"/>
  <c r="N24" i="54"/>
  <c r="O24" i="54" s="1"/>
  <c r="J24" i="54"/>
  <c r="C24" i="57" s="1"/>
  <c r="E24" i="54"/>
  <c r="D24" i="54"/>
  <c r="N23" i="54"/>
  <c r="O23" i="54" s="1"/>
  <c r="I23" i="54" s="1"/>
  <c r="J23" i="54"/>
  <c r="C23" i="57" s="1"/>
  <c r="E23" i="54"/>
  <c r="P23" i="54" s="1"/>
  <c r="D23" i="54"/>
  <c r="N22" i="54"/>
  <c r="O22" i="54" s="1"/>
  <c r="J22" i="54"/>
  <c r="C22" i="57" s="1"/>
  <c r="E22" i="54"/>
  <c r="D22" i="54"/>
  <c r="N21" i="54"/>
  <c r="O21" i="54" s="1"/>
  <c r="I21" i="54" s="1"/>
  <c r="J21" i="54"/>
  <c r="C21" i="57" s="1"/>
  <c r="E21" i="54"/>
  <c r="P21" i="54" s="1"/>
  <c r="D21" i="54"/>
  <c r="N20" i="54"/>
  <c r="O20" i="54" s="1"/>
  <c r="J20" i="54"/>
  <c r="E20" i="54"/>
  <c r="D20" i="54"/>
  <c r="Y16" i="54"/>
  <c r="X16" i="54"/>
  <c r="W16" i="54"/>
  <c r="V16" i="54"/>
  <c r="Y15" i="54"/>
  <c r="X15" i="54"/>
  <c r="W15" i="54"/>
  <c r="V15" i="54"/>
  <c r="M4" i="54"/>
  <c r="I4" i="54"/>
  <c r="K4" i="54"/>
  <c r="R15" i="54"/>
  <c r="R16" i="54"/>
  <c r="AE15" i="54"/>
  <c r="AE16" i="54"/>
  <c r="J25" i="9"/>
  <c r="C25" i="10" s="1"/>
  <c r="J20" i="9"/>
  <c r="D20" i="11" s="1"/>
  <c r="J21" i="9"/>
  <c r="C21" i="10" s="1"/>
  <c r="J22" i="9"/>
  <c r="C22" i="10" s="1"/>
  <c r="J23" i="9"/>
  <c r="C23" i="10" s="1"/>
  <c r="J24" i="9"/>
  <c r="C24" i="10" s="1"/>
  <c r="J26" i="9"/>
  <c r="C26" i="10" s="1"/>
  <c r="J27" i="9"/>
  <c r="C27" i="10" s="1"/>
  <c r="J28" i="9"/>
  <c r="C28" i="10" s="1"/>
  <c r="J29" i="9"/>
  <c r="C29" i="10" s="1"/>
  <c r="J30" i="9"/>
  <c r="C30" i="10" s="1"/>
  <c r="G9" i="40"/>
  <c r="D3" i="41"/>
  <c r="G20" i="48"/>
  <c r="I20" i="48" s="1"/>
  <c r="D5" i="48"/>
  <c r="C5" i="48"/>
  <c r="P257" i="23"/>
  <c r="P258" i="23"/>
  <c r="P259" i="23"/>
  <c r="P260" i="23"/>
  <c r="P261" i="23"/>
  <c r="P262" i="23"/>
  <c r="P263" i="23"/>
  <c r="P264" i="23"/>
  <c r="P265" i="23"/>
  <c r="P266" i="23"/>
  <c r="P267" i="23"/>
  <c r="P268" i="23"/>
  <c r="P269" i="23"/>
  <c r="P270" i="23"/>
  <c r="P271" i="23"/>
  <c r="P272" i="23"/>
  <c r="P273" i="23"/>
  <c r="P274" i="23"/>
  <c r="P275" i="23"/>
  <c r="P276" i="23"/>
  <c r="P277" i="23"/>
  <c r="P278" i="23"/>
  <c r="P279" i="23"/>
  <c r="P280" i="23"/>
  <c r="P281" i="23"/>
  <c r="P282" i="23"/>
  <c r="P283" i="23"/>
  <c r="P284" i="23"/>
  <c r="P285" i="23"/>
  <c r="P286" i="23"/>
  <c r="P287" i="23"/>
  <c r="P288" i="23"/>
  <c r="P289" i="23"/>
  <c r="P290" i="23"/>
  <c r="P291" i="23"/>
  <c r="P292" i="23"/>
  <c r="P293" i="23"/>
  <c r="P294" i="23"/>
  <c r="P295" i="23"/>
  <c r="P296" i="23"/>
  <c r="P297" i="23"/>
  <c r="P298" i="23"/>
  <c r="P299" i="23"/>
  <c r="P300" i="23"/>
  <c r="P301" i="23"/>
  <c r="P302" i="23"/>
  <c r="P303" i="23"/>
  <c r="P304" i="23"/>
  <c r="P305" i="23"/>
  <c r="P306" i="23"/>
  <c r="P307" i="23"/>
  <c r="P308" i="23"/>
  <c r="P309" i="23"/>
  <c r="P310" i="23"/>
  <c r="P311" i="23"/>
  <c r="P312" i="23"/>
  <c r="P313" i="23"/>
  <c r="P314" i="23"/>
  <c r="P315" i="23"/>
  <c r="P316" i="23"/>
  <c r="P317" i="23"/>
  <c r="P318" i="23"/>
  <c r="P319" i="23"/>
  <c r="P320" i="23"/>
  <c r="P321" i="23"/>
  <c r="P322" i="23"/>
  <c r="P323" i="23"/>
  <c r="P324" i="23"/>
  <c r="P325" i="23"/>
  <c r="P326" i="23"/>
  <c r="P327" i="23"/>
  <c r="P328" i="23"/>
  <c r="P329" i="23"/>
  <c r="P330" i="23"/>
  <c r="P331" i="23"/>
  <c r="P332" i="23"/>
  <c r="P333" i="23"/>
  <c r="P334" i="23"/>
  <c r="P335" i="23"/>
  <c r="P336" i="23"/>
  <c r="P337" i="23"/>
  <c r="P338" i="23"/>
  <c r="P339" i="23"/>
  <c r="P340" i="23"/>
  <c r="P341" i="23"/>
  <c r="P342" i="23"/>
  <c r="P343" i="23"/>
  <c r="P344" i="23"/>
  <c r="P345" i="23"/>
  <c r="P346" i="23"/>
  <c r="P347" i="23"/>
  <c r="P348" i="23"/>
  <c r="P349" i="23"/>
  <c r="P350" i="23"/>
  <c r="P351" i="23"/>
  <c r="P352" i="23"/>
  <c r="P353" i="23"/>
  <c r="P354" i="23"/>
  <c r="P355" i="23"/>
  <c r="P356" i="23"/>
  <c r="P357" i="23"/>
  <c r="P358" i="23"/>
  <c r="P359" i="23"/>
  <c r="P360" i="23"/>
  <c r="P361" i="23"/>
  <c r="P362" i="23"/>
  <c r="P363" i="23"/>
  <c r="P364" i="23"/>
  <c r="P365" i="23"/>
  <c r="P366" i="23"/>
  <c r="P367" i="23"/>
  <c r="P368" i="23"/>
  <c r="P369" i="23"/>
  <c r="P370" i="23"/>
  <c r="P371" i="23"/>
  <c r="P372" i="23"/>
  <c r="P373" i="23"/>
  <c r="P374" i="23"/>
  <c r="P375" i="23"/>
  <c r="P376" i="23"/>
  <c r="P377" i="23"/>
  <c r="P378" i="23"/>
  <c r="P379" i="23"/>
  <c r="P380" i="23"/>
  <c r="P381" i="23"/>
  <c r="P382" i="23"/>
  <c r="P383" i="23"/>
  <c r="P384" i="23"/>
  <c r="P385" i="23"/>
  <c r="P386" i="23"/>
  <c r="P387" i="23"/>
  <c r="P388" i="23"/>
  <c r="P389" i="23"/>
  <c r="P390" i="23"/>
  <c r="P391" i="23"/>
  <c r="P392" i="23"/>
  <c r="P393" i="23"/>
  <c r="P394" i="23"/>
  <c r="P395" i="23"/>
  <c r="P396" i="23"/>
  <c r="P397" i="23"/>
  <c r="P398" i="23"/>
  <c r="G21" i="20"/>
  <c r="I21" i="20" s="1"/>
  <c r="G22" i="20"/>
  <c r="I22" i="20" s="1"/>
  <c r="G23" i="20"/>
  <c r="I23" i="20" s="1"/>
  <c r="G24" i="20"/>
  <c r="I24" i="20" s="1"/>
  <c r="G25" i="20"/>
  <c r="I25" i="20" s="1"/>
  <c r="G26" i="20"/>
  <c r="I26" i="20" s="1"/>
  <c r="G27" i="20"/>
  <c r="I27" i="20" s="1"/>
  <c r="G28" i="20"/>
  <c r="I28" i="20" s="1"/>
  <c r="G29" i="20"/>
  <c r="I29" i="20" s="1"/>
  <c r="G30" i="20"/>
  <c r="I30" i="20" s="1"/>
  <c r="G31" i="20"/>
  <c r="I31" i="20" s="1"/>
  <c r="G32" i="20"/>
  <c r="I32" i="20" s="1"/>
  <c r="G33" i="20"/>
  <c r="I33" i="20" s="1"/>
  <c r="G34" i="20"/>
  <c r="I34" i="20" s="1"/>
  <c r="G35" i="20"/>
  <c r="I35" i="20" s="1"/>
  <c r="G36" i="20"/>
  <c r="I36" i="20" s="1"/>
  <c r="G37" i="20"/>
  <c r="I37" i="20" s="1"/>
  <c r="G38" i="20"/>
  <c r="I38" i="20" s="1"/>
  <c r="G39" i="20"/>
  <c r="I39" i="20" s="1"/>
  <c r="G40" i="20"/>
  <c r="I40" i="20" s="1"/>
  <c r="G41" i="20"/>
  <c r="I41" i="20" s="1"/>
  <c r="G42" i="20"/>
  <c r="I42" i="20" s="1"/>
  <c r="G43" i="20"/>
  <c r="I43" i="20" s="1"/>
  <c r="G44" i="20"/>
  <c r="I44" i="20" s="1"/>
  <c r="G45" i="20"/>
  <c r="I45" i="20" s="1"/>
  <c r="G46" i="20"/>
  <c r="I46" i="20" s="1"/>
  <c r="G47" i="20"/>
  <c r="I47" i="20" s="1"/>
  <c r="G48" i="20"/>
  <c r="I48" i="20" s="1"/>
  <c r="G49" i="20"/>
  <c r="I49" i="20" s="1"/>
  <c r="G50" i="20"/>
  <c r="I50" i="20" s="1"/>
  <c r="G51" i="20"/>
  <c r="I51" i="20" s="1"/>
  <c r="G52" i="20"/>
  <c r="I52" i="20" s="1"/>
  <c r="G53" i="20"/>
  <c r="I53" i="20" s="1"/>
  <c r="G54" i="20"/>
  <c r="I54" i="20" s="1"/>
  <c r="G55" i="20"/>
  <c r="I55" i="20" s="1"/>
  <c r="G56" i="20"/>
  <c r="I56" i="20" s="1"/>
  <c r="G57" i="20"/>
  <c r="I57" i="20" s="1"/>
  <c r="G58" i="20"/>
  <c r="I58" i="20" s="1"/>
  <c r="G59" i="20"/>
  <c r="I59" i="20" s="1"/>
  <c r="G60" i="20"/>
  <c r="I60" i="20" s="1"/>
  <c r="G61" i="20"/>
  <c r="I61" i="20" s="1"/>
  <c r="G62" i="20"/>
  <c r="I62" i="20" s="1"/>
  <c r="G63" i="20"/>
  <c r="I63" i="20" s="1"/>
  <c r="G64" i="20"/>
  <c r="I64" i="20" s="1"/>
  <c r="G65" i="20"/>
  <c r="I65" i="20" s="1"/>
  <c r="G66" i="20"/>
  <c r="I66" i="20" s="1"/>
  <c r="G67" i="20"/>
  <c r="I67" i="20" s="1"/>
  <c r="G68" i="20"/>
  <c r="I68" i="20" s="1"/>
  <c r="G69" i="20"/>
  <c r="I69" i="20" s="1"/>
  <c r="G70" i="20"/>
  <c r="I70" i="20" s="1"/>
  <c r="G71" i="20"/>
  <c r="I71" i="20" s="1"/>
  <c r="G72" i="20"/>
  <c r="I72" i="20" s="1"/>
  <c r="G73" i="20"/>
  <c r="I73" i="20" s="1"/>
  <c r="G74" i="20"/>
  <c r="I74" i="20" s="1"/>
  <c r="G75" i="20"/>
  <c r="I75" i="20" s="1"/>
  <c r="G76" i="20"/>
  <c r="I76" i="20" s="1"/>
  <c r="G77" i="20"/>
  <c r="I77" i="20" s="1"/>
  <c r="G78" i="20"/>
  <c r="I78" i="20" s="1"/>
  <c r="G79" i="20"/>
  <c r="I79" i="20" s="1"/>
  <c r="G80" i="20"/>
  <c r="I80" i="20" s="1"/>
  <c r="G81" i="20"/>
  <c r="I81" i="20" s="1"/>
  <c r="G82" i="20"/>
  <c r="I82" i="20" s="1"/>
  <c r="G83" i="20"/>
  <c r="I83" i="20" s="1"/>
  <c r="G84" i="20"/>
  <c r="I84" i="20" s="1"/>
  <c r="G85" i="20"/>
  <c r="I85" i="20" s="1"/>
  <c r="G86" i="20"/>
  <c r="I86" i="20" s="1"/>
  <c r="G87" i="20"/>
  <c r="I87" i="20" s="1"/>
  <c r="G88" i="20"/>
  <c r="I88" i="20" s="1"/>
  <c r="G89" i="20"/>
  <c r="I89" i="20" s="1"/>
  <c r="G90" i="20"/>
  <c r="I90" i="20" s="1"/>
  <c r="G91" i="20"/>
  <c r="I91" i="20" s="1"/>
  <c r="G92" i="20"/>
  <c r="I92" i="20" s="1"/>
  <c r="G93" i="20"/>
  <c r="I93" i="20" s="1"/>
  <c r="G94" i="20"/>
  <c r="I94" i="20" s="1"/>
  <c r="G95" i="20"/>
  <c r="I95" i="20" s="1"/>
  <c r="G96" i="20"/>
  <c r="I96" i="20" s="1"/>
  <c r="G97" i="20"/>
  <c r="I97" i="20" s="1"/>
  <c r="G98" i="20"/>
  <c r="I98" i="20" s="1"/>
  <c r="G99" i="20"/>
  <c r="I99" i="20" s="1"/>
  <c r="G100" i="20"/>
  <c r="I100" i="20" s="1"/>
  <c r="G101" i="20"/>
  <c r="I101" i="20" s="1"/>
  <c r="G102" i="20"/>
  <c r="I102" i="20" s="1"/>
  <c r="G103" i="20"/>
  <c r="I103" i="20" s="1"/>
  <c r="G104" i="20"/>
  <c r="I104" i="20" s="1"/>
  <c r="G105" i="20"/>
  <c r="I105" i="20" s="1"/>
  <c r="G106" i="20"/>
  <c r="I106" i="20" s="1"/>
  <c r="G107" i="20"/>
  <c r="I107" i="20" s="1"/>
  <c r="G108" i="20"/>
  <c r="I108" i="20" s="1"/>
  <c r="G109" i="20"/>
  <c r="I109" i="20" s="1"/>
  <c r="G110" i="20"/>
  <c r="I110" i="20" s="1"/>
  <c r="G111" i="20"/>
  <c r="I111" i="20" s="1"/>
  <c r="G112" i="20"/>
  <c r="I112" i="20" s="1"/>
  <c r="G113" i="20"/>
  <c r="I113" i="20" s="1"/>
  <c r="G114" i="20"/>
  <c r="I114" i="20" s="1"/>
  <c r="G115" i="20"/>
  <c r="I115" i="20" s="1"/>
  <c r="G116" i="20"/>
  <c r="I116" i="20" s="1"/>
  <c r="G117" i="20"/>
  <c r="I117" i="20" s="1"/>
  <c r="G118" i="20"/>
  <c r="I118" i="20" s="1"/>
  <c r="G119" i="20"/>
  <c r="I119" i="20" s="1"/>
  <c r="G120" i="20"/>
  <c r="I120" i="20" s="1"/>
  <c r="G121" i="20"/>
  <c r="I121" i="20" s="1"/>
  <c r="G122" i="20"/>
  <c r="I122" i="20" s="1"/>
  <c r="G123" i="20"/>
  <c r="I123" i="20" s="1"/>
  <c r="G124" i="20"/>
  <c r="I124" i="20" s="1"/>
  <c r="G125" i="20"/>
  <c r="I125" i="20" s="1"/>
  <c r="G126" i="20"/>
  <c r="I126" i="20" s="1"/>
  <c r="G127" i="20"/>
  <c r="I127" i="20" s="1"/>
  <c r="G128" i="20"/>
  <c r="I128" i="20" s="1"/>
  <c r="G129" i="20"/>
  <c r="I129" i="20" s="1"/>
  <c r="G130" i="20"/>
  <c r="I130" i="20" s="1"/>
  <c r="G131" i="20"/>
  <c r="I131" i="20" s="1"/>
  <c r="G132" i="20"/>
  <c r="I132" i="20" s="1"/>
  <c r="G133" i="20"/>
  <c r="I133" i="20" s="1"/>
  <c r="G134" i="20"/>
  <c r="I134" i="20" s="1"/>
  <c r="G135" i="20"/>
  <c r="I135" i="20" s="1"/>
  <c r="G136" i="20"/>
  <c r="I136" i="20" s="1"/>
  <c r="G137" i="20"/>
  <c r="I137" i="20" s="1"/>
  <c r="G138" i="20"/>
  <c r="I138" i="20" s="1"/>
  <c r="G139" i="20"/>
  <c r="I139" i="20" s="1"/>
  <c r="G140" i="20"/>
  <c r="I140" i="20" s="1"/>
  <c r="G141" i="20"/>
  <c r="I141" i="20" s="1"/>
  <c r="G142" i="20"/>
  <c r="I142" i="20" s="1"/>
  <c r="G143" i="20"/>
  <c r="I143" i="20" s="1"/>
  <c r="G144" i="20"/>
  <c r="I144" i="20" s="1"/>
  <c r="G145" i="20"/>
  <c r="I145" i="20" s="1"/>
  <c r="G146" i="20"/>
  <c r="I146" i="20" s="1"/>
  <c r="G147" i="20"/>
  <c r="I147" i="20" s="1"/>
  <c r="G148" i="20"/>
  <c r="I148" i="20" s="1"/>
  <c r="G149" i="20"/>
  <c r="I149" i="20" s="1"/>
  <c r="G150" i="20"/>
  <c r="I150" i="20" s="1"/>
  <c r="G151" i="20"/>
  <c r="I151" i="20" s="1"/>
  <c r="G152" i="20"/>
  <c r="I152" i="20" s="1"/>
  <c r="G153" i="20"/>
  <c r="I153" i="20" s="1"/>
  <c r="G154" i="20"/>
  <c r="I154" i="20" s="1"/>
  <c r="G155" i="20"/>
  <c r="I155" i="20" s="1"/>
  <c r="G156" i="20"/>
  <c r="I156" i="20" s="1"/>
  <c r="G157" i="20"/>
  <c r="I157" i="20" s="1"/>
  <c r="G158" i="20"/>
  <c r="I158" i="20" s="1"/>
  <c r="G159" i="20"/>
  <c r="I159" i="20" s="1"/>
  <c r="G160" i="20"/>
  <c r="I160" i="20" s="1"/>
  <c r="G161" i="20"/>
  <c r="I161" i="20" s="1"/>
  <c r="G162" i="20"/>
  <c r="I162" i="20" s="1"/>
  <c r="G163" i="20"/>
  <c r="I163" i="20" s="1"/>
  <c r="G164" i="20"/>
  <c r="I164" i="20" s="1"/>
  <c r="G165" i="20"/>
  <c r="I165" i="20" s="1"/>
  <c r="G166" i="20"/>
  <c r="I166" i="20" s="1"/>
  <c r="G167" i="20"/>
  <c r="I167" i="20" s="1"/>
  <c r="G168" i="20"/>
  <c r="I168" i="20" s="1"/>
  <c r="G169" i="20"/>
  <c r="I169" i="20" s="1"/>
  <c r="G170" i="20"/>
  <c r="I170" i="20" s="1"/>
  <c r="G171" i="20"/>
  <c r="I171" i="20" s="1"/>
  <c r="G172" i="20"/>
  <c r="I172" i="20" s="1"/>
  <c r="G173" i="20"/>
  <c r="I173" i="20" s="1"/>
  <c r="G174" i="20"/>
  <c r="I174" i="20" s="1"/>
  <c r="G175" i="20"/>
  <c r="I175" i="20" s="1"/>
  <c r="G176" i="20"/>
  <c r="I176" i="20" s="1"/>
  <c r="G177" i="20"/>
  <c r="I177" i="20" s="1"/>
  <c r="G178" i="20"/>
  <c r="I178" i="20" s="1"/>
  <c r="G179" i="20"/>
  <c r="I179" i="20" s="1"/>
  <c r="G180" i="20"/>
  <c r="I180" i="20" s="1"/>
  <c r="G181" i="20"/>
  <c r="I181" i="20" s="1"/>
  <c r="G182" i="20"/>
  <c r="I182" i="20" s="1"/>
  <c r="G183" i="20"/>
  <c r="I183" i="20" s="1"/>
  <c r="G184" i="20"/>
  <c r="I184" i="20" s="1"/>
  <c r="G185" i="20"/>
  <c r="I185" i="20" s="1"/>
  <c r="G186" i="20"/>
  <c r="I186" i="20" s="1"/>
  <c r="G187" i="20"/>
  <c r="I187" i="20" s="1"/>
  <c r="G188" i="20"/>
  <c r="I188" i="20" s="1"/>
  <c r="G189" i="20"/>
  <c r="I189" i="20" s="1"/>
  <c r="G190" i="20"/>
  <c r="I190" i="20" s="1"/>
  <c r="G191" i="20"/>
  <c r="I191" i="20" s="1"/>
  <c r="G192" i="20"/>
  <c r="I192" i="20" s="1"/>
  <c r="G193" i="20"/>
  <c r="I193" i="20" s="1"/>
  <c r="G194" i="20"/>
  <c r="I194" i="20" s="1"/>
  <c r="G195" i="20"/>
  <c r="I195" i="20" s="1"/>
  <c r="G196" i="20"/>
  <c r="I196" i="20" s="1"/>
  <c r="G197" i="20"/>
  <c r="I197" i="20" s="1"/>
  <c r="G198" i="20"/>
  <c r="I198" i="20" s="1"/>
  <c r="G199" i="20"/>
  <c r="I199" i="20" s="1"/>
  <c r="G200" i="20"/>
  <c r="I200" i="20" s="1"/>
  <c r="G201" i="20"/>
  <c r="I201" i="20" s="1"/>
  <c r="G202" i="20"/>
  <c r="I202" i="20" s="1"/>
  <c r="G203" i="20"/>
  <c r="I203" i="20" s="1"/>
  <c r="G204" i="20"/>
  <c r="I204" i="20" s="1"/>
  <c r="G205" i="20"/>
  <c r="I205" i="20" s="1"/>
  <c r="G206" i="20"/>
  <c r="I206" i="20" s="1"/>
  <c r="G207" i="20"/>
  <c r="I207" i="20" s="1"/>
  <c r="G208" i="20"/>
  <c r="I208" i="20" s="1"/>
  <c r="G209" i="20"/>
  <c r="I209" i="20" s="1"/>
  <c r="G210" i="20"/>
  <c r="I210" i="20" s="1"/>
  <c r="G211" i="20"/>
  <c r="I211" i="20" s="1"/>
  <c r="G212" i="20"/>
  <c r="I212" i="20" s="1"/>
  <c r="G213" i="20"/>
  <c r="I213" i="20" s="1"/>
  <c r="G214" i="20"/>
  <c r="I214" i="20" s="1"/>
  <c r="G215" i="20"/>
  <c r="I215" i="20" s="1"/>
  <c r="G216" i="20"/>
  <c r="I216" i="20" s="1"/>
  <c r="G217" i="20"/>
  <c r="I217" i="20" s="1"/>
  <c r="G218" i="20"/>
  <c r="I218" i="20" s="1"/>
  <c r="G219" i="20"/>
  <c r="I219" i="20" s="1"/>
  <c r="G220" i="20"/>
  <c r="I220" i="20" s="1"/>
  <c r="G221" i="20"/>
  <c r="I221" i="20" s="1"/>
  <c r="G222" i="20"/>
  <c r="I222" i="20" s="1"/>
  <c r="G223" i="20"/>
  <c r="I223" i="20" s="1"/>
  <c r="G224" i="20"/>
  <c r="I224" i="20" s="1"/>
  <c r="G225" i="20"/>
  <c r="I225" i="20" s="1"/>
  <c r="G226" i="20"/>
  <c r="I226" i="20" s="1"/>
  <c r="G227" i="20"/>
  <c r="I227" i="20" s="1"/>
  <c r="G228" i="20"/>
  <c r="I228" i="20" s="1"/>
  <c r="G229" i="20"/>
  <c r="I229" i="20" s="1"/>
  <c r="G230" i="20"/>
  <c r="I230" i="20" s="1"/>
  <c r="G231" i="20"/>
  <c r="I231" i="20" s="1"/>
  <c r="G232" i="20"/>
  <c r="I232" i="20" s="1"/>
  <c r="G233" i="20"/>
  <c r="I233" i="20" s="1"/>
  <c r="G234" i="20"/>
  <c r="I234" i="20" s="1"/>
  <c r="G235" i="20"/>
  <c r="I235" i="20" s="1"/>
  <c r="G236" i="20"/>
  <c r="I236" i="20" s="1"/>
  <c r="G237" i="20"/>
  <c r="I237" i="20" s="1"/>
  <c r="G238" i="20"/>
  <c r="I238" i="20" s="1"/>
  <c r="G239" i="20"/>
  <c r="I239" i="20" s="1"/>
  <c r="G240" i="20"/>
  <c r="I240" i="20" s="1"/>
  <c r="G241" i="20"/>
  <c r="I241" i="20" s="1"/>
  <c r="G242" i="20"/>
  <c r="I242" i="20" s="1"/>
  <c r="G243" i="20"/>
  <c r="I243" i="20" s="1"/>
  <c r="G244" i="20"/>
  <c r="I244" i="20" s="1"/>
  <c r="G245" i="20"/>
  <c r="I245" i="20" s="1"/>
  <c r="G246" i="20"/>
  <c r="I246" i="20" s="1"/>
  <c r="G247" i="20"/>
  <c r="I247" i="20" s="1"/>
  <c r="G248" i="20"/>
  <c r="I248" i="20" s="1"/>
  <c r="G249" i="20"/>
  <c r="I249" i="20" s="1"/>
  <c r="G250" i="20"/>
  <c r="I250" i="20" s="1"/>
  <c r="G251" i="20"/>
  <c r="I251" i="20" s="1"/>
  <c r="G252" i="20"/>
  <c r="I252" i="20" s="1"/>
  <c r="G253" i="20"/>
  <c r="I253" i="20" s="1"/>
  <c r="G254" i="20"/>
  <c r="I254" i="20" s="1"/>
  <c r="G255" i="20"/>
  <c r="I255" i="20" s="1"/>
  <c r="G256" i="20"/>
  <c r="I256" i="20" s="1"/>
  <c r="G257" i="20"/>
  <c r="I257" i="20" s="1"/>
  <c r="G258" i="20"/>
  <c r="I258" i="20" s="1"/>
  <c r="G259" i="20"/>
  <c r="I259" i="20" s="1"/>
  <c r="G260" i="20"/>
  <c r="I260" i="20" s="1"/>
  <c r="G261" i="20"/>
  <c r="I261" i="20" s="1"/>
  <c r="G262" i="20"/>
  <c r="I262" i="20" s="1"/>
  <c r="G263" i="20"/>
  <c r="I263" i="20" s="1"/>
  <c r="G264" i="20"/>
  <c r="I264" i="20" s="1"/>
  <c r="G265" i="20"/>
  <c r="I265" i="20" s="1"/>
  <c r="G266" i="20"/>
  <c r="I266" i="20" s="1"/>
  <c r="G267" i="20"/>
  <c r="I267" i="20" s="1"/>
  <c r="G268" i="20"/>
  <c r="I268" i="20" s="1"/>
  <c r="G269" i="20"/>
  <c r="I269" i="20" s="1"/>
  <c r="G270" i="20"/>
  <c r="I270" i="20" s="1"/>
  <c r="G271" i="20"/>
  <c r="I271" i="20" s="1"/>
  <c r="G272" i="20"/>
  <c r="I272" i="20" s="1"/>
  <c r="G273" i="20"/>
  <c r="I273" i="20" s="1"/>
  <c r="G274" i="20"/>
  <c r="I274" i="20" s="1"/>
  <c r="G275" i="20"/>
  <c r="I275" i="20" s="1"/>
  <c r="N133" i="18"/>
  <c r="J133" i="18"/>
  <c r="A2" i="4"/>
  <c r="D26" i="30"/>
  <c r="D25" i="30"/>
  <c r="D23" i="30"/>
  <c r="D21" i="30"/>
  <c r="D18" i="30"/>
  <c r="D16" i="30"/>
  <c r="D15" i="30"/>
  <c r="D14" i="30"/>
  <c r="D13" i="30"/>
  <c r="D12" i="30"/>
  <c r="D11" i="30"/>
  <c r="D10" i="30"/>
  <c r="A3" i="30"/>
  <c r="B3" i="29"/>
  <c r="C150" i="26"/>
  <c r="D150" i="26" s="1"/>
  <c r="C149" i="26"/>
  <c r="C148" i="26"/>
  <c r="N148" i="26" s="1"/>
  <c r="C147" i="26"/>
  <c r="AA147" i="26" s="1"/>
  <c r="C146" i="26"/>
  <c r="C145" i="26"/>
  <c r="C144" i="26"/>
  <c r="AF144" i="26" s="1"/>
  <c r="C143" i="26"/>
  <c r="AG143" i="26" s="1"/>
  <c r="C142" i="26"/>
  <c r="C141" i="26"/>
  <c r="C140" i="26"/>
  <c r="V140" i="26" s="1"/>
  <c r="C139" i="26"/>
  <c r="AG139" i="26" s="1"/>
  <c r="C138" i="26"/>
  <c r="U138" i="26" s="1"/>
  <c r="C137" i="26"/>
  <c r="C136" i="26"/>
  <c r="C135" i="26"/>
  <c r="R135" i="26" s="1"/>
  <c r="C134" i="26"/>
  <c r="C133" i="26"/>
  <c r="C132" i="26"/>
  <c r="J132" i="26" s="1"/>
  <c r="C131" i="26"/>
  <c r="R131" i="26" s="1"/>
  <c r="C130" i="26"/>
  <c r="Y130" i="26" s="1"/>
  <c r="C129" i="26"/>
  <c r="C128" i="26"/>
  <c r="C127" i="26"/>
  <c r="S127" i="26" s="1"/>
  <c r="C126" i="26"/>
  <c r="C125" i="26"/>
  <c r="C124" i="26"/>
  <c r="J124" i="26" s="1"/>
  <c r="C123" i="26"/>
  <c r="AF123" i="26" s="1"/>
  <c r="C122" i="26"/>
  <c r="Q122" i="26" s="1"/>
  <c r="C121" i="26"/>
  <c r="BD121" i="26" s="1"/>
  <c r="C120" i="26"/>
  <c r="R120" i="26" s="1"/>
  <c r="C119" i="26"/>
  <c r="AA119" i="26" s="1"/>
  <c r="C118" i="26"/>
  <c r="C117" i="26"/>
  <c r="C116" i="26"/>
  <c r="J116" i="26" s="1"/>
  <c r="C115" i="26"/>
  <c r="AA115" i="26" s="1"/>
  <c r="C114" i="26"/>
  <c r="Y114" i="26" s="1"/>
  <c r="C113" i="26"/>
  <c r="C112" i="26"/>
  <c r="J112" i="26" s="1"/>
  <c r="C111" i="26"/>
  <c r="U111" i="26" s="1"/>
  <c r="C110" i="26"/>
  <c r="C109" i="26"/>
  <c r="N109" i="26" s="1"/>
  <c r="C108" i="26"/>
  <c r="C107" i="26"/>
  <c r="AF107" i="26" s="1"/>
  <c r="BF107" i="26" s="1"/>
  <c r="BR107" i="26" s="1"/>
  <c r="C106" i="26"/>
  <c r="C105" i="26"/>
  <c r="BD105" i="26" s="1"/>
  <c r="C104" i="26"/>
  <c r="D104" i="26" s="1"/>
  <c r="C103" i="26"/>
  <c r="AA103" i="26" s="1"/>
  <c r="C102" i="26"/>
  <c r="C101" i="26"/>
  <c r="C100" i="26"/>
  <c r="J100" i="26" s="1"/>
  <c r="C99" i="26"/>
  <c r="W99" i="26" s="1"/>
  <c r="C98" i="26"/>
  <c r="C97" i="26"/>
  <c r="C96" i="26"/>
  <c r="J96" i="26" s="1"/>
  <c r="C95" i="26"/>
  <c r="W95" i="26" s="1"/>
  <c r="C94" i="26"/>
  <c r="C93" i="26"/>
  <c r="C92" i="26"/>
  <c r="J92" i="26" s="1"/>
  <c r="C91" i="26"/>
  <c r="S91" i="26" s="1"/>
  <c r="C90" i="26"/>
  <c r="AE90" i="26" s="1"/>
  <c r="BE90" i="26" s="1"/>
  <c r="C89" i="26"/>
  <c r="BD89" i="26" s="1"/>
  <c r="C88" i="26"/>
  <c r="E88" i="26" s="1"/>
  <c r="P88" i="26" s="1"/>
  <c r="I88" i="26" s="1"/>
  <c r="C87" i="26"/>
  <c r="Y87" i="26" s="1"/>
  <c r="C86" i="26"/>
  <c r="C85" i="26"/>
  <c r="C84" i="26"/>
  <c r="D84" i="26" s="1"/>
  <c r="C83" i="26"/>
  <c r="S83" i="26" s="1"/>
  <c r="C82" i="26"/>
  <c r="C81" i="26"/>
  <c r="BD81" i="26" s="1"/>
  <c r="C80" i="26"/>
  <c r="J80" i="26" s="1"/>
  <c r="C79" i="26"/>
  <c r="AF79" i="26" s="1"/>
  <c r="C78" i="26"/>
  <c r="C77" i="26"/>
  <c r="J77" i="26" s="1"/>
  <c r="C76" i="26"/>
  <c r="J76" i="26" s="1"/>
  <c r="C75" i="26"/>
  <c r="AA75" i="26" s="1"/>
  <c r="C74" i="26"/>
  <c r="C73" i="26"/>
  <c r="C72" i="26"/>
  <c r="C71" i="26"/>
  <c r="AG71" i="26" s="1"/>
  <c r="AX71" i="26" s="1"/>
  <c r="C70" i="26"/>
  <c r="C69" i="26"/>
  <c r="C68" i="26"/>
  <c r="J68" i="26" s="1"/>
  <c r="C67" i="26"/>
  <c r="AA67" i="26" s="1"/>
  <c r="C66" i="26"/>
  <c r="C65" i="26"/>
  <c r="C64" i="26"/>
  <c r="J64" i="26" s="1"/>
  <c r="C63" i="26"/>
  <c r="S63" i="26" s="1"/>
  <c r="C62" i="26"/>
  <c r="C61" i="26"/>
  <c r="C60" i="26"/>
  <c r="C59" i="26"/>
  <c r="AG59" i="26" s="1"/>
  <c r="C58" i="26"/>
  <c r="C57" i="26"/>
  <c r="C56" i="26"/>
  <c r="C55" i="26"/>
  <c r="AA55" i="26" s="1"/>
  <c r="C54" i="26"/>
  <c r="C53" i="26"/>
  <c r="C52" i="26"/>
  <c r="J52" i="26" s="1"/>
  <c r="C51" i="26"/>
  <c r="AB51" i="26" s="1"/>
  <c r="C50" i="26"/>
  <c r="C49" i="26"/>
  <c r="C48" i="26"/>
  <c r="J48" i="26" s="1"/>
  <c r="C47" i="26"/>
  <c r="W47" i="26" s="1"/>
  <c r="C46" i="26"/>
  <c r="C45" i="26"/>
  <c r="J45" i="26" s="1"/>
  <c r="C44" i="26"/>
  <c r="C43" i="26"/>
  <c r="AE43" i="26" s="1"/>
  <c r="C42" i="26"/>
  <c r="C41" i="26"/>
  <c r="C40" i="26"/>
  <c r="C39" i="26"/>
  <c r="Q39" i="26" s="1"/>
  <c r="C38" i="26"/>
  <c r="C37" i="26"/>
  <c r="C36" i="26"/>
  <c r="C35" i="26"/>
  <c r="AF35" i="26" s="1"/>
  <c r="C34" i="26"/>
  <c r="C33" i="26"/>
  <c r="C32" i="26"/>
  <c r="Y32" i="26" s="1"/>
  <c r="C31" i="26"/>
  <c r="C30" i="26"/>
  <c r="J30" i="26" s="1"/>
  <c r="C29" i="26"/>
  <c r="J29" i="26" s="1"/>
  <c r="C28" i="26"/>
  <c r="C27" i="26"/>
  <c r="C26" i="26"/>
  <c r="D26" i="26" s="1"/>
  <c r="C25" i="26"/>
  <c r="Q25" i="26" s="1"/>
  <c r="C24" i="26"/>
  <c r="E24" i="26" s="1"/>
  <c r="P24" i="26" s="1"/>
  <c r="I24" i="26" s="1"/>
  <c r="C23" i="26"/>
  <c r="C22" i="26"/>
  <c r="J22" i="26" s="1"/>
  <c r="C21" i="26"/>
  <c r="C20" i="26"/>
  <c r="J219" i="24"/>
  <c r="C219" i="25" s="1"/>
  <c r="D218" i="24"/>
  <c r="N215" i="24"/>
  <c r="N211" i="24"/>
  <c r="N207" i="24"/>
  <c r="J206" i="24"/>
  <c r="C206" i="25" s="1"/>
  <c r="D203" i="24"/>
  <c r="N199" i="24"/>
  <c r="D195" i="24"/>
  <c r="D191" i="24"/>
  <c r="J187" i="24"/>
  <c r="C187" i="25" s="1"/>
  <c r="J183" i="24"/>
  <c r="C183" i="25" s="1"/>
  <c r="N179" i="24"/>
  <c r="J178" i="24"/>
  <c r="C178" i="25" s="1"/>
  <c r="N175" i="24"/>
  <c r="N171" i="24"/>
  <c r="E167" i="24"/>
  <c r="P167" i="24" s="1"/>
  <c r="E163" i="24"/>
  <c r="E159" i="24"/>
  <c r="P159" i="24" s="1"/>
  <c r="E155" i="24"/>
  <c r="P155" i="24" s="1"/>
  <c r="J151" i="24"/>
  <c r="C151" i="25" s="1"/>
  <c r="J147" i="24"/>
  <c r="C147" i="25" s="1"/>
  <c r="N143" i="24"/>
  <c r="E139" i="24"/>
  <c r="P139" i="24" s="1"/>
  <c r="E135" i="24"/>
  <c r="J127" i="24"/>
  <c r="C127" i="25" s="1"/>
  <c r="D123" i="24"/>
  <c r="E119" i="24"/>
  <c r="P119" i="24" s="1"/>
  <c r="D115" i="24"/>
  <c r="D113" i="24"/>
  <c r="E107" i="24"/>
  <c r="P107" i="24" s="1"/>
  <c r="J103" i="24"/>
  <c r="C103" i="25" s="1"/>
  <c r="E102" i="24"/>
  <c r="P102" i="24" s="1"/>
  <c r="E99" i="24"/>
  <c r="P99" i="24" s="1"/>
  <c r="N98" i="24"/>
  <c r="E95" i="24"/>
  <c r="P95" i="24" s="1"/>
  <c r="E92" i="24"/>
  <c r="P92" i="24" s="1"/>
  <c r="D91" i="24"/>
  <c r="J90" i="24"/>
  <c r="C90" i="25" s="1"/>
  <c r="E83" i="24"/>
  <c r="P83" i="24" s="1"/>
  <c r="D79" i="24"/>
  <c r="E67" i="24"/>
  <c r="P67" i="24" s="1"/>
  <c r="D55" i="24"/>
  <c r="E53" i="24"/>
  <c r="P53" i="24" s="1"/>
  <c r="J51" i="24"/>
  <c r="C51" i="25" s="1"/>
  <c r="D47" i="24"/>
  <c r="N43" i="24"/>
  <c r="J39" i="24"/>
  <c r="C39" i="25" s="1"/>
  <c r="N31" i="24"/>
  <c r="N23" i="24"/>
  <c r="F20" i="27"/>
  <c r="H20" i="27" s="1"/>
  <c r="D5" i="27"/>
  <c r="C5" i="27"/>
  <c r="A150" i="26"/>
  <c r="A149" i="26"/>
  <c r="A148" i="26"/>
  <c r="A147" i="26"/>
  <c r="A146" i="26"/>
  <c r="A145" i="26"/>
  <c r="A144" i="26"/>
  <c r="A143" i="26"/>
  <c r="A142" i="26"/>
  <c r="A141" i="26"/>
  <c r="A140" i="26"/>
  <c r="A139" i="26"/>
  <c r="A138" i="26"/>
  <c r="A137" i="26"/>
  <c r="A136" i="26"/>
  <c r="A135" i="26"/>
  <c r="A134" i="26"/>
  <c r="A133" i="26"/>
  <c r="A132" i="26"/>
  <c r="A131" i="26"/>
  <c r="A130" i="26"/>
  <c r="A129" i="26"/>
  <c r="A128" i="26"/>
  <c r="A127" i="26"/>
  <c r="A126" i="26"/>
  <c r="A125" i="26"/>
  <c r="A124" i="26"/>
  <c r="A123" i="26"/>
  <c r="A122" i="26"/>
  <c r="A121" i="26"/>
  <c r="A120" i="26"/>
  <c r="A119" i="26"/>
  <c r="A118" i="26"/>
  <c r="A117" i="26"/>
  <c r="A116" i="26"/>
  <c r="A115" i="26"/>
  <c r="A114" i="26"/>
  <c r="A113" i="26"/>
  <c r="A112" i="26"/>
  <c r="A111" i="26"/>
  <c r="A110" i="26"/>
  <c r="A109" i="26"/>
  <c r="A108" i="26"/>
  <c r="A107" i="26"/>
  <c r="A106" i="26"/>
  <c r="A105" i="26"/>
  <c r="A104" i="26"/>
  <c r="A103" i="26"/>
  <c r="A102" i="26"/>
  <c r="A101" i="26"/>
  <c r="A100" i="26"/>
  <c r="A99" i="26"/>
  <c r="A98" i="26"/>
  <c r="A97" i="26"/>
  <c r="A96" i="26"/>
  <c r="A95" i="26"/>
  <c r="A94" i="26"/>
  <c r="A93" i="26"/>
  <c r="A92" i="26"/>
  <c r="A91" i="26"/>
  <c r="A90" i="26"/>
  <c r="A89" i="26"/>
  <c r="A88" i="26"/>
  <c r="A87" i="26"/>
  <c r="A86" i="26"/>
  <c r="A85" i="26"/>
  <c r="A84" i="26"/>
  <c r="A83" i="26"/>
  <c r="A82" i="26"/>
  <c r="A81" i="26"/>
  <c r="A80" i="26"/>
  <c r="A79" i="26"/>
  <c r="A78" i="26"/>
  <c r="A77" i="26"/>
  <c r="A76" i="26"/>
  <c r="A75" i="26"/>
  <c r="A74" i="26"/>
  <c r="A73" i="26"/>
  <c r="A72" i="26"/>
  <c r="A71" i="26"/>
  <c r="A70" i="26"/>
  <c r="A69" i="26"/>
  <c r="A68" i="26"/>
  <c r="A67" i="26"/>
  <c r="A66" i="26"/>
  <c r="A65" i="26"/>
  <c r="A64" i="26"/>
  <c r="A63" i="26"/>
  <c r="A62" i="26"/>
  <c r="A61" i="26"/>
  <c r="A60" i="26"/>
  <c r="A59" i="26"/>
  <c r="A58" i="26"/>
  <c r="A57" i="26"/>
  <c r="A56" i="26"/>
  <c r="A55" i="26"/>
  <c r="A54" i="26"/>
  <c r="A53" i="26"/>
  <c r="A52" i="26"/>
  <c r="A51" i="26"/>
  <c r="A50" i="26"/>
  <c r="A49" i="26"/>
  <c r="A48" i="26"/>
  <c r="A47" i="26"/>
  <c r="A46" i="26"/>
  <c r="A45" i="26"/>
  <c r="A44" i="26"/>
  <c r="A43" i="26"/>
  <c r="A42" i="26"/>
  <c r="A41" i="26"/>
  <c r="A40" i="26"/>
  <c r="A39" i="26"/>
  <c r="A38" i="26"/>
  <c r="A37" i="26"/>
  <c r="A36" i="26"/>
  <c r="A35" i="26"/>
  <c r="A34" i="26"/>
  <c r="A33" i="26"/>
  <c r="A32" i="26"/>
  <c r="A31" i="26"/>
  <c r="A30" i="26"/>
  <c r="A29" i="26"/>
  <c r="A28" i="26"/>
  <c r="A27" i="26"/>
  <c r="A26" i="26"/>
  <c r="A25" i="26"/>
  <c r="A24" i="26"/>
  <c r="A23" i="26"/>
  <c r="A22" i="26"/>
  <c r="A21" i="26"/>
  <c r="A20" i="26"/>
  <c r="AW18" i="26"/>
  <c r="AV18" i="26"/>
  <c r="AU18" i="26"/>
  <c r="AT18" i="26"/>
  <c r="AS18" i="26"/>
  <c r="AR18" i="26"/>
  <c r="AQ18" i="26"/>
  <c r="AP18" i="26"/>
  <c r="AO18" i="26"/>
  <c r="AN18" i="26"/>
  <c r="AM18" i="26"/>
  <c r="AL18" i="26"/>
  <c r="AE18" i="26"/>
  <c r="AD18" i="26"/>
  <c r="AC18" i="26"/>
  <c r="AB18" i="26"/>
  <c r="AA18" i="26"/>
  <c r="Z18" i="26"/>
  <c r="Y18" i="26"/>
  <c r="X18" i="26"/>
  <c r="W18" i="26"/>
  <c r="V18" i="26"/>
  <c r="U18" i="26"/>
  <c r="T18" i="26"/>
  <c r="F20" i="25"/>
  <c r="H20" i="25" s="1"/>
  <c r="D5" i="25"/>
  <c r="C5" i="25"/>
  <c r="A220" i="24"/>
  <c r="A1377" i="65" s="1"/>
  <c r="A219" i="24"/>
  <c r="A1376" i="65" s="1"/>
  <c r="A218" i="24"/>
  <c r="A1375" i="65" s="1"/>
  <c r="A217" i="24"/>
  <c r="A1374" i="65" s="1"/>
  <c r="A216" i="24"/>
  <c r="A1373" i="65" s="1"/>
  <c r="A215" i="24"/>
  <c r="A1372" i="65" s="1"/>
  <c r="A214" i="24"/>
  <c r="A1371" i="65" s="1"/>
  <c r="A213" i="24"/>
  <c r="A1370" i="65" s="1"/>
  <c r="A212" i="24"/>
  <c r="A1369" i="65" s="1"/>
  <c r="A211" i="24"/>
  <c r="A1368" i="65" s="1"/>
  <c r="A210" i="24"/>
  <c r="A1367" i="65" s="1"/>
  <c r="A209" i="24"/>
  <c r="A1366" i="65" s="1"/>
  <c r="A208" i="24"/>
  <c r="A1365" i="65" s="1"/>
  <c r="A207" i="24"/>
  <c r="A1364" i="65" s="1"/>
  <c r="A206" i="24"/>
  <c r="A1363" i="65" s="1"/>
  <c r="A205" i="24"/>
  <c r="A1362" i="65" s="1"/>
  <c r="A204" i="24"/>
  <c r="A1361" i="65" s="1"/>
  <c r="A203" i="24"/>
  <c r="A1360" i="65" s="1"/>
  <c r="A202" i="24"/>
  <c r="A1359" i="65" s="1"/>
  <c r="A201" i="24"/>
  <c r="A1358" i="65" s="1"/>
  <c r="A200" i="24"/>
  <c r="A1357" i="65" s="1"/>
  <c r="A199" i="24"/>
  <c r="A1356" i="65" s="1"/>
  <c r="A198" i="24"/>
  <c r="A1355" i="65" s="1"/>
  <c r="A197" i="24"/>
  <c r="A1354" i="65" s="1"/>
  <c r="A196" i="24"/>
  <c r="A1353" i="65" s="1"/>
  <c r="A195" i="24"/>
  <c r="A1352" i="65" s="1"/>
  <c r="A194" i="24"/>
  <c r="A1351" i="65" s="1"/>
  <c r="A193" i="24"/>
  <c r="A1350" i="65" s="1"/>
  <c r="A192" i="24"/>
  <c r="A1349" i="65" s="1"/>
  <c r="A191" i="24"/>
  <c r="A1348" i="65" s="1"/>
  <c r="A190" i="24"/>
  <c r="A1347" i="65" s="1"/>
  <c r="A189" i="24"/>
  <c r="A1346" i="65" s="1"/>
  <c r="A188" i="24"/>
  <c r="A1345" i="65" s="1"/>
  <c r="A187" i="24"/>
  <c r="A1344" i="65" s="1"/>
  <c r="A186" i="24"/>
  <c r="A1343" i="65" s="1"/>
  <c r="A185" i="24"/>
  <c r="A1342" i="65" s="1"/>
  <c r="A184" i="24"/>
  <c r="A1341" i="65" s="1"/>
  <c r="A183" i="24"/>
  <c r="A1340" i="65" s="1"/>
  <c r="A182" i="24"/>
  <c r="A1339" i="65" s="1"/>
  <c r="A181" i="24"/>
  <c r="A1338" i="65" s="1"/>
  <c r="A180" i="24"/>
  <c r="A1337" i="65" s="1"/>
  <c r="A179" i="24"/>
  <c r="A1336" i="65" s="1"/>
  <c r="A178" i="24"/>
  <c r="A1335" i="65" s="1"/>
  <c r="A177" i="24"/>
  <c r="A1334" i="65" s="1"/>
  <c r="A176" i="24"/>
  <c r="A1333" i="65" s="1"/>
  <c r="A175" i="24"/>
  <c r="A1332" i="65" s="1"/>
  <c r="A174" i="24"/>
  <c r="A1331" i="65" s="1"/>
  <c r="A173" i="24"/>
  <c r="A1330" i="65" s="1"/>
  <c r="A172" i="24"/>
  <c r="A1329" i="65" s="1"/>
  <c r="A171" i="24"/>
  <c r="A1328" i="65" s="1"/>
  <c r="A170" i="24"/>
  <c r="A1327" i="65" s="1"/>
  <c r="A169" i="24"/>
  <c r="A1326" i="65" s="1"/>
  <c r="A168" i="24"/>
  <c r="A1325" i="65" s="1"/>
  <c r="A167" i="24"/>
  <c r="A1324" i="65" s="1"/>
  <c r="A166" i="24"/>
  <c r="A1323" i="65" s="1"/>
  <c r="A165" i="24"/>
  <c r="A1322" i="65" s="1"/>
  <c r="A164" i="24"/>
  <c r="A1321" i="65" s="1"/>
  <c r="A163" i="24"/>
  <c r="A1320" i="65" s="1"/>
  <c r="A162" i="24"/>
  <c r="A1319" i="65" s="1"/>
  <c r="A161" i="24"/>
  <c r="A1318" i="65" s="1"/>
  <c r="A160" i="24"/>
  <c r="A1317" i="65" s="1"/>
  <c r="A159" i="24"/>
  <c r="A1316" i="65" s="1"/>
  <c r="A158" i="24"/>
  <c r="A1315" i="65" s="1"/>
  <c r="A157" i="24"/>
  <c r="A1314" i="65" s="1"/>
  <c r="A156" i="24"/>
  <c r="A1313" i="65" s="1"/>
  <c r="A155" i="24"/>
  <c r="A1312" i="65" s="1"/>
  <c r="A154" i="24"/>
  <c r="A1311" i="65" s="1"/>
  <c r="A153" i="24"/>
  <c r="A1310" i="65" s="1"/>
  <c r="A152" i="24"/>
  <c r="A1309" i="65" s="1"/>
  <c r="A151" i="24"/>
  <c r="A1308" i="65" s="1"/>
  <c r="A150" i="24"/>
  <c r="A1307" i="65" s="1"/>
  <c r="A149" i="24"/>
  <c r="A1306" i="65" s="1"/>
  <c r="A148" i="24"/>
  <c r="A1305" i="65" s="1"/>
  <c r="A147" i="24"/>
  <c r="A1304" i="65" s="1"/>
  <c r="A146" i="24"/>
  <c r="A1303" i="65" s="1"/>
  <c r="A145" i="24"/>
  <c r="A1302" i="65" s="1"/>
  <c r="A144" i="24"/>
  <c r="A1301" i="65" s="1"/>
  <c r="A143" i="24"/>
  <c r="A1300" i="65" s="1"/>
  <c r="A142" i="24"/>
  <c r="A1299" i="65" s="1"/>
  <c r="A141" i="24"/>
  <c r="A1298" i="65" s="1"/>
  <c r="A140" i="24"/>
  <c r="A1297" i="65" s="1"/>
  <c r="A139" i="24"/>
  <c r="A1296" i="65" s="1"/>
  <c r="A138" i="24"/>
  <c r="A1295" i="65" s="1"/>
  <c r="A137" i="24"/>
  <c r="A1294" i="65" s="1"/>
  <c r="A136" i="24"/>
  <c r="A1293" i="65" s="1"/>
  <c r="A135" i="24"/>
  <c r="A1292" i="65" s="1"/>
  <c r="A134" i="24"/>
  <c r="A1291" i="65" s="1"/>
  <c r="A133" i="24"/>
  <c r="A1290" i="65" s="1"/>
  <c r="A132" i="24"/>
  <c r="A1289" i="65" s="1"/>
  <c r="A131" i="24"/>
  <c r="A1288" i="65" s="1"/>
  <c r="A130" i="24"/>
  <c r="A1287" i="65" s="1"/>
  <c r="A129" i="24"/>
  <c r="A1286" i="65" s="1"/>
  <c r="A128" i="24"/>
  <c r="A1285" i="65" s="1"/>
  <c r="A127" i="24"/>
  <c r="A1284" i="65" s="1"/>
  <c r="A126" i="24"/>
  <c r="A1283" i="65" s="1"/>
  <c r="A125" i="24"/>
  <c r="A1282" i="65" s="1"/>
  <c r="A124" i="24"/>
  <c r="A1281" i="65" s="1"/>
  <c r="A123" i="24"/>
  <c r="A1280" i="65" s="1"/>
  <c r="A122" i="24"/>
  <c r="A1279" i="65" s="1"/>
  <c r="A121" i="24"/>
  <c r="A1278" i="65" s="1"/>
  <c r="A120" i="24"/>
  <c r="A1277" i="65" s="1"/>
  <c r="A119" i="24"/>
  <c r="A1276" i="65" s="1"/>
  <c r="A118" i="24"/>
  <c r="A1275" i="65" s="1"/>
  <c r="A117" i="24"/>
  <c r="A1274" i="65" s="1"/>
  <c r="A116" i="24"/>
  <c r="A1273" i="65" s="1"/>
  <c r="A115" i="24"/>
  <c r="A1272" i="65" s="1"/>
  <c r="A114" i="24"/>
  <c r="A1271" i="65" s="1"/>
  <c r="A113" i="24"/>
  <c r="A1270" i="65" s="1"/>
  <c r="A112" i="24"/>
  <c r="A1269" i="65" s="1"/>
  <c r="A111" i="24"/>
  <c r="A1268" i="65" s="1"/>
  <c r="A110" i="24"/>
  <c r="A1267" i="65" s="1"/>
  <c r="A109" i="24"/>
  <c r="A1266" i="65" s="1"/>
  <c r="A108" i="24"/>
  <c r="A1265" i="65" s="1"/>
  <c r="A107" i="24"/>
  <c r="A1264" i="65" s="1"/>
  <c r="A106" i="24"/>
  <c r="A1263" i="65" s="1"/>
  <c r="A105" i="24"/>
  <c r="A1262" i="65" s="1"/>
  <c r="A104" i="24"/>
  <c r="A1261" i="65" s="1"/>
  <c r="A103" i="24"/>
  <c r="A1260" i="65" s="1"/>
  <c r="A102" i="24"/>
  <c r="A1259" i="65" s="1"/>
  <c r="A101" i="24"/>
  <c r="A1258" i="65" s="1"/>
  <c r="A100" i="24"/>
  <c r="A1257" i="65" s="1"/>
  <c r="A99" i="24"/>
  <c r="A1256" i="65" s="1"/>
  <c r="A98" i="24"/>
  <c r="A1255" i="65" s="1"/>
  <c r="A97" i="24"/>
  <c r="A1254" i="65" s="1"/>
  <c r="A96" i="24"/>
  <c r="A1253" i="65" s="1"/>
  <c r="A95" i="24"/>
  <c r="A1252" i="65" s="1"/>
  <c r="A94" i="24"/>
  <c r="A1251" i="65" s="1"/>
  <c r="A93" i="24"/>
  <c r="A1250" i="65" s="1"/>
  <c r="A92" i="24"/>
  <c r="A1249" i="65" s="1"/>
  <c r="A91" i="24"/>
  <c r="A1248" i="65" s="1"/>
  <c r="A90" i="24"/>
  <c r="A1247" i="65" s="1"/>
  <c r="A89" i="24"/>
  <c r="A1246" i="65" s="1"/>
  <c r="A88" i="24"/>
  <c r="A1245" i="65" s="1"/>
  <c r="A87" i="24"/>
  <c r="A1244" i="65" s="1"/>
  <c r="A86" i="24"/>
  <c r="A1243" i="65" s="1"/>
  <c r="A85" i="24"/>
  <c r="A1242" i="65" s="1"/>
  <c r="A84" i="24"/>
  <c r="A1241" i="65" s="1"/>
  <c r="A83" i="24"/>
  <c r="A1240" i="65" s="1"/>
  <c r="A82" i="24"/>
  <c r="A1239" i="65" s="1"/>
  <c r="A81" i="24"/>
  <c r="A1238" i="65" s="1"/>
  <c r="A80" i="24"/>
  <c r="A1237" i="65" s="1"/>
  <c r="A79" i="24"/>
  <c r="A1236" i="65" s="1"/>
  <c r="A78" i="24"/>
  <c r="A1235" i="65" s="1"/>
  <c r="A77" i="24"/>
  <c r="A1234" i="65" s="1"/>
  <c r="A76" i="24"/>
  <c r="A1233" i="65" s="1"/>
  <c r="A75" i="24"/>
  <c r="A1232" i="65" s="1"/>
  <c r="A74" i="24"/>
  <c r="A1231" i="65" s="1"/>
  <c r="A73" i="24"/>
  <c r="A1230" i="65" s="1"/>
  <c r="A72" i="24"/>
  <c r="A1229" i="65" s="1"/>
  <c r="A71" i="24"/>
  <c r="A1228" i="65" s="1"/>
  <c r="A70" i="24"/>
  <c r="A1227" i="65" s="1"/>
  <c r="A69" i="24"/>
  <c r="A1226" i="65" s="1"/>
  <c r="A68" i="24"/>
  <c r="A1225" i="65" s="1"/>
  <c r="A67" i="24"/>
  <c r="A1224" i="65" s="1"/>
  <c r="A66" i="24"/>
  <c r="A1223" i="65" s="1"/>
  <c r="A65" i="24"/>
  <c r="A1222" i="65" s="1"/>
  <c r="A64" i="24"/>
  <c r="A1221" i="65" s="1"/>
  <c r="A63" i="24"/>
  <c r="A1220" i="65" s="1"/>
  <c r="A62" i="24"/>
  <c r="A1219" i="65" s="1"/>
  <c r="A61" i="24"/>
  <c r="A1218" i="65" s="1"/>
  <c r="A60" i="24"/>
  <c r="A1217" i="65" s="1"/>
  <c r="A59" i="24"/>
  <c r="A1216" i="65" s="1"/>
  <c r="A58" i="24"/>
  <c r="A1215" i="65" s="1"/>
  <c r="A57" i="24"/>
  <c r="A1214" i="65" s="1"/>
  <c r="A56" i="24"/>
  <c r="A1213" i="65" s="1"/>
  <c r="A55" i="24"/>
  <c r="A1212" i="65" s="1"/>
  <c r="A54" i="24"/>
  <c r="A1211" i="65" s="1"/>
  <c r="A53" i="24"/>
  <c r="A1210" i="65" s="1"/>
  <c r="A52" i="24"/>
  <c r="A1209" i="65" s="1"/>
  <c r="A51" i="24"/>
  <c r="A1208" i="65" s="1"/>
  <c r="A50" i="24"/>
  <c r="A1207" i="65" s="1"/>
  <c r="A49" i="24"/>
  <c r="A1206" i="65" s="1"/>
  <c r="A48" i="24"/>
  <c r="A1205" i="65" s="1"/>
  <c r="A47" i="24"/>
  <c r="A1204" i="65" s="1"/>
  <c r="A46" i="24"/>
  <c r="A1203" i="65" s="1"/>
  <c r="A45" i="24"/>
  <c r="A1202" i="65" s="1"/>
  <c r="A44" i="24"/>
  <c r="A1201" i="65" s="1"/>
  <c r="A43" i="24"/>
  <c r="A1200" i="65" s="1"/>
  <c r="A42" i="24"/>
  <c r="A1199" i="65" s="1"/>
  <c r="A41" i="24"/>
  <c r="A1198" i="65" s="1"/>
  <c r="A40" i="24"/>
  <c r="A1197" i="65" s="1"/>
  <c r="A39" i="24"/>
  <c r="A1196" i="65" s="1"/>
  <c r="A38" i="24"/>
  <c r="A1195" i="65" s="1"/>
  <c r="A37" i="24"/>
  <c r="A1194" i="65" s="1"/>
  <c r="A36" i="24"/>
  <c r="A1193" i="65" s="1"/>
  <c r="A35" i="24"/>
  <c r="A1192" i="65" s="1"/>
  <c r="A34" i="24"/>
  <c r="A1191" i="65" s="1"/>
  <c r="A33" i="24"/>
  <c r="A1190" i="65" s="1"/>
  <c r="A32" i="24"/>
  <c r="A1189" i="65" s="1"/>
  <c r="A31" i="24"/>
  <c r="A1188" i="65" s="1"/>
  <c r="A30" i="24"/>
  <c r="A1187" i="65" s="1"/>
  <c r="A29" i="24"/>
  <c r="A1186" i="65" s="1"/>
  <c r="A28" i="24"/>
  <c r="A1185" i="65" s="1"/>
  <c r="A27" i="24"/>
  <c r="A1184" i="65" s="1"/>
  <c r="A26" i="24"/>
  <c r="A1183" i="65" s="1"/>
  <c r="A25" i="24"/>
  <c r="A1182" i="65" s="1"/>
  <c r="A24" i="24"/>
  <c r="A1181" i="65" s="1"/>
  <c r="A23" i="24"/>
  <c r="A1180" i="65" s="1"/>
  <c r="A22" i="24"/>
  <c r="A1179" i="65" s="1"/>
  <c r="A21" i="24"/>
  <c r="A1178" i="65" s="1"/>
  <c r="A20" i="24"/>
  <c r="A1177" i="65" s="1"/>
  <c r="AC18" i="24"/>
  <c r="AI6" i="24"/>
  <c r="AI5" i="24"/>
  <c r="AI4" i="24"/>
  <c r="AI3" i="24"/>
  <c r="AI2" i="24"/>
  <c r="AI1" i="24"/>
  <c r="D86" i="26"/>
  <c r="D118" i="26"/>
  <c r="H4" i="63"/>
  <c r="H9" i="63"/>
  <c r="G20" i="63"/>
  <c r="G34" i="63"/>
  <c r="G46" i="63"/>
  <c r="H55" i="63"/>
  <c r="H62" i="63"/>
  <c r="G71" i="63"/>
  <c r="G82" i="63"/>
  <c r="G89" i="63"/>
  <c r="G37" i="63"/>
  <c r="G79" i="63"/>
  <c r="G5" i="63"/>
  <c r="G10" i="63"/>
  <c r="G24" i="63"/>
  <c r="G35" i="63"/>
  <c r="H47" i="63"/>
  <c r="H56" i="63"/>
  <c r="H63" i="63"/>
  <c r="G77" i="63"/>
  <c r="H82" i="63"/>
  <c r="G90" i="63"/>
  <c r="G29" i="63"/>
  <c r="H83" i="63"/>
  <c r="H5" i="63"/>
  <c r="H10" i="63"/>
  <c r="G27" i="63"/>
  <c r="H36" i="63"/>
  <c r="G48" i="63"/>
  <c r="H57" i="63"/>
  <c r="H64" i="63"/>
  <c r="G78" i="63"/>
  <c r="G83" i="63"/>
  <c r="G91" i="63"/>
  <c r="G12" i="63"/>
  <c r="G49" i="63"/>
  <c r="H58" i="63"/>
  <c r="H65" i="63"/>
  <c r="G92" i="63"/>
  <c r="G6" i="63"/>
  <c r="H6" i="63"/>
  <c r="H12" i="63"/>
  <c r="G31" i="63"/>
  <c r="H40" i="63"/>
  <c r="G51" i="63"/>
  <c r="G59" i="63"/>
  <c r="H66" i="63"/>
  <c r="H79" i="63"/>
  <c r="G84" i="63"/>
  <c r="H3" i="63"/>
  <c r="G7" i="63"/>
  <c r="G14" i="63"/>
  <c r="G32" i="63"/>
  <c r="H41" i="63"/>
  <c r="H51" i="63"/>
  <c r="H59" i="63"/>
  <c r="H67" i="63"/>
  <c r="G80" i="63"/>
  <c r="H84" i="63"/>
  <c r="H7" i="63"/>
  <c r="G15" i="63"/>
  <c r="G33" i="63"/>
  <c r="H42" i="63"/>
  <c r="H52" i="63"/>
  <c r="H60" i="63"/>
  <c r="H68" i="63"/>
  <c r="G81" i="63"/>
  <c r="G85" i="63"/>
  <c r="G9" i="63"/>
  <c r="H17" i="63"/>
  <c r="H33" i="63"/>
  <c r="H43" i="63"/>
  <c r="G54" i="63"/>
  <c r="H61" i="63"/>
  <c r="H70" i="63"/>
  <c r="H81" i="63"/>
  <c r="H88" i="63"/>
  <c r="H37" i="63"/>
  <c r="H92" i="63"/>
  <c r="H48" i="63"/>
  <c r="H27" i="63"/>
  <c r="H15" i="63"/>
  <c r="H49" i="63"/>
  <c r="H71" i="63"/>
  <c r="H34" i="63"/>
  <c r="H32" i="63"/>
  <c r="H91" i="63"/>
  <c r="H89" i="63"/>
  <c r="H29" i="63"/>
  <c r="H35" i="63"/>
  <c r="H90" i="63"/>
  <c r="H20" i="63"/>
  <c r="H24" i="63"/>
  <c r="D30" i="26"/>
  <c r="N81" i="26"/>
  <c r="D38" i="26"/>
  <c r="D32" i="26"/>
  <c r="D48" i="26"/>
  <c r="D64" i="26"/>
  <c r="D80" i="26"/>
  <c r="D92" i="26"/>
  <c r="D112" i="26"/>
  <c r="J40" i="26"/>
  <c r="J56" i="26"/>
  <c r="J104" i="26"/>
  <c r="N53" i="26"/>
  <c r="E32" i="26"/>
  <c r="P32" i="26" s="1"/>
  <c r="I32" i="26" s="1"/>
  <c r="E48" i="26"/>
  <c r="P48" i="26" s="1"/>
  <c r="I48" i="26" s="1"/>
  <c r="E64" i="26"/>
  <c r="E80" i="26"/>
  <c r="P80" i="26" s="1"/>
  <c r="I80" i="26" s="1"/>
  <c r="E112" i="26"/>
  <c r="P112" i="26" s="1"/>
  <c r="I112" i="26" s="1"/>
  <c r="N89" i="26"/>
  <c r="N121" i="26"/>
  <c r="BD30" i="26"/>
  <c r="E20" i="24"/>
  <c r="P20" i="24" s="1"/>
  <c r="N93" i="26"/>
  <c r="E33" i="26"/>
  <c r="P33" i="26" s="1"/>
  <c r="I33" i="26" s="1"/>
  <c r="E45" i="26"/>
  <c r="P45" i="26" s="1"/>
  <c r="I45" i="26" s="1"/>
  <c r="E77" i="26"/>
  <c r="P77" i="26" s="1"/>
  <c r="I77" i="26" s="1"/>
  <c r="E81" i="26"/>
  <c r="P81" i="26" s="1"/>
  <c r="I81" i="26" s="1"/>
  <c r="E89" i="26"/>
  <c r="P89" i="26" s="1"/>
  <c r="I89" i="26" s="1"/>
  <c r="E105" i="26"/>
  <c r="P105" i="26" s="1"/>
  <c r="I105" i="26" s="1"/>
  <c r="E109" i="26"/>
  <c r="P109" i="26" s="1"/>
  <c r="I109" i="26" s="1"/>
  <c r="E121" i="26"/>
  <c r="P121" i="26" s="1"/>
  <c r="I121" i="26" s="1"/>
  <c r="J32" i="26"/>
  <c r="N37" i="26"/>
  <c r="N69" i="26"/>
  <c r="N41" i="26"/>
  <c r="N73" i="26"/>
  <c r="N105" i="26"/>
  <c r="N45" i="26"/>
  <c r="N77" i="26"/>
  <c r="D137" i="24"/>
  <c r="E141" i="24"/>
  <c r="E149" i="24"/>
  <c r="P149" i="24" s="1"/>
  <c r="E157" i="24"/>
  <c r="P157" i="24" s="1"/>
  <c r="E168" i="24"/>
  <c r="P168" i="24" s="1"/>
  <c r="E184" i="24"/>
  <c r="P184" i="24" s="1"/>
  <c r="D157" i="24"/>
  <c r="E212" i="24"/>
  <c r="P212" i="24" s="1"/>
  <c r="D28" i="24"/>
  <c r="D164" i="24"/>
  <c r="A17" i="24" s="1"/>
  <c r="D216" i="24"/>
  <c r="E52" i="24"/>
  <c r="P52" i="24" s="1"/>
  <c r="D196" i="24"/>
  <c r="E185" i="24"/>
  <c r="P185" i="24" s="1"/>
  <c r="E37" i="24"/>
  <c r="O37" i="24" s="1"/>
  <c r="D40" i="24"/>
  <c r="D64" i="24"/>
  <c r="E169" i="24"/>
  <c r="D172" i="24"/>
  <c r="E200" i="24"/>
  <c r="P200" i="24" s="1"/>
  <c r="E49" i="24"/>
  <c r="D60" i="24"/>
  <c r="E69" i="24"/>
  <c r="P69" i="24" s="1"/>
  <c r="E129" i="24"/>
  <c r="D180" i="24"/>
  <c r="D76" i="24"/>
  <c r="E88" i="24"/>
  <c r="P88" i="24" s="1"/>
  <c r="D93" i="24"/>
  <c r="D108" i="24"/>
  <c r="D124" i="24"/>
  <c r="D129" i="24"/>
  <c r="D133" i="24"/>
  <c r="D153" i="24"/>
  <c r="E161" i="24"/>
  <c r="E177" i="24"/>
  <c r="P177" i="24" s="1"/>
  <c r="D190" i="24"/>
  <c r="E193" i="24"/>
  <c r="P193" i="24" s="1"/>
  <c r="E204" i="24"/>
  <c r="P204" i="24" s="1"/>
  <c r="J188" i="24"/>
  <c r="C188" i="25" s="1"/>
  <c r="J157" i="24"/>
  <c r="C157" i="25" s="1"/>
  <c r="D77" i="24"/>
  <c r="E121" i="24"/>
  <c r="P121" i="24" s="1"/>
  <c r="D128" i="24"/>
  <c r="D132" i="24"/>
  <c r="E145" i="24"/>
  <c r="E205" i="24"/>
  <c r="P205" i="24" s="1"/>
  <c r="J166" i="24"/>
  <c r="C166" i="25" s="1"/>
  <c r="J208" i="24"/>
  <c r="C208" i="25" s="1"/>
  <c r="J180" i="24"/>
  <c r="C180" i="25" s="1"/>
  <c r="D24" i="24"/>
  <c r="J52" i="24"/>
  <c r="C52" i="25" s="1"/>
  <c r="D68" i="24"/>
  <c r="E77" i="24"/>
  <c r="P77" i="24" s="1"/>
  <c r="D97" i="24"/>
  <c r="D105" i="24"/>
  <c r="D116" i="24"/>
  <c r="D140" i="24"/>
  <c r="D149" i="24"/>
  <c r="J149" i="24"/>
  <c r="C149" i="25" s="1"/>
  <c r="J184" i="24"/>
  <c r="C184" i="25" s="1"/>
  <c r="D184" i="24"/>
  <c r="N21" i="24"/>
  <c r="J36" i="24"/>
  <c r="C36" i="25" s="1"/>
  <c r="J56" i="24"/>
  <c r="C56" i="25" s="1"/>
  <c r="J80" i="24"/>
  <c r="C80" i="25" s="1"/>
  <c r="J96" i="24"/>
  <c r="C96" i="25" s="1"/>
  <c r="E101" i="24"/>
  <c r="P101" i="24" s="1"/>
  <c r="D106" i="24"/>
  <c r="J144" i="24"/>
  <c r="C144" i="25" s="1"/>
  <c r="D144" i="24"/>
  <c r="D156" i="24"/>
  <c r="D192" i="24"/>
  <c r="J192" i="24"/>
  <c r="C192" i="25" s="1"/>
  <c r="J211" i="24"/>
  <c r="C211" i="25" s="1"/>
  <c r="J20" i="24"/>
  <c r="C20" i="25" s="1"/>
  <c r="E21" i="24"/>
  <c r="P21" i="24" s="1"/>
  <c r="J28" i="24"/>
  <c r="C28" i="25" s="1"/>
  <c r="D31" i="24"/>
  <c r="D34" i="24"/>
  <c r="D36" i="24"/>
  <c r="D44" i="24"/>
  <c r="D56" i="24"/>
  <c r="J64" i="24"/>
  <c r="C64" i="25" s="1"/>
  <c r="D80" i="24"/>
  <c r="D84" i="24"/>
  <c r="J87" i="24"/>
  <c r="C87" i="25" s="1"/>
  <c r="D96" i="24"/>
  <c r="J104" i="24"/>
  <c r="C104" i="25" s="1"/>
  <c r="E104" i="24"/>
  <c r="P104" i="24" s="1"/>
  <c r="E113" i="24"/>
  <c r="P113" i="24" s="1"/>
  <c r="E144" i="24"/>
  <c r="P144" i="24" s="1"/>
  <c r="E156" i="24"/>
  <c r="D168" i="24"/>
  <c r="J168" i="24"/>
  <c r="C168" i="25" s="1"/>
  <c r="J63" i="24"/>
  <c r="C63" i="25" s="1"/>
  <c r="J68" i="24"/>
  <c r="C68" i="25" s="1"/>
  <c r="J97" i="24"/>
  <c r="C97" i="25" s="1"/>
  <c r="E109" i="24"/>
  <c r="P109" i="24" s="1"/>
  <c r="J116" i="24"/>
  <c r="C116" i="25" s="1"/>
  <c r="J126" i="24"/>
  <c r="C126" i="25" s="1"/>
  <c r="D171" i="24"/>
  <c r="N173" i="24"/>
  <c r="J176" i="24"/>
  <c r="C176" i="25" s="1"/>
  <c r="D176" i="24"/>
  <c r="E164" i="24"/>
  <c r="P164" i="24" s="1"/>
  <c r="E172" i="24"/>
  <c r="P172" i="24" s="1"/>
  <c r="E180" i="24"/>
  <c r="P180" i="24" s="1"/>
  <c r="E188" i="24"/>
  <c r="P188" i="24" s="1"/>
  <c r="E196" i="24"/>
  <c r="P196" i="24" s="1"/>
  <c r="E208" i="24"/>
  <c r="P208" i="24" s="1"/>
  <c r="E216" i="24"/>
  <c r="P216" i="24" s="1"/>
  <c r="E220" i="24"/>
  <c r="P220" i="24" s="1"/>
  <c r="J132" i="24"/>
  <c r="C132" i="25" s="1"/>
  <c r="J200" i="24"/>
  <c r="C200" i="25" s="1"/>
  <c r="J216" i="24"/>
  <c r="C216" i="25" s="1"/>
  <c r="N169" i="24"/>
  <c r="J143" i="24"/>
  <c r="C143" i="25" s="1"/>
  <c r="J212" i="24"/>
  <c r="C212" i="25" s="1"/>
  <c r="J125" i="24"/>
  <c r="C125" i="25" s="1"/>
  <c r="E137" i="24"/>
  <c r="P137" i="24" s="1"/>
  <c r="E143" i="24"/>
  <c r="P143" i="24" s="1"/>
  <c r="E153" i="24"/>
  <c r="P153" i="24" s="1"/>
  <c r="D200" i="24"/>
  <c r="D204" i="24"/>
  <c r="D212" i="24"/>
  <c r="J117" i="24"/>
  <c r="C117" i="25" s="1"/>
  <c r="J137" i="24"/>
  <c r="C137" i="25" s="1"/>
  <c r="J153" i="24"/>
  <c r="C153" i="25" s="1"/>
  <c r="J164" i="24"/>
  <c r="C164" i="25" s="1"/>
  <c r="J172" i="24"/>
  <c r="C172" i="25" s="1"/>
  <c r="J196" i="24"/>
  <c r="C196" i="25" s="1"/>
  <c r="J204" i="24"/>
  <c r="C204" i="25" s="1"/>
  <c r="N193" i="24"/>
  <c r="J94" i="24"/>
  <c r="C94" i="25" s="1"/>
  <c r="N217" i="24"/>
  <c r="J25" i="24"/>
  <c r="C25" i="25" s="1"/>
  <c r="D25" i="24"/>
  <c r="J85" i="24"/>
  <c r="C85" i="25" s="1"/>
  <c r="D85" i="24"/>
  <c r="E108" i="24"/>
  <c r="P108" i="24" s="1"/>
  <c r="N108" i="24"/>
  <c r="J108" i="24"/>
  <c r="C108" i="25" s="1"/>
  <c r="N112" i="24"/>
  <c r="J112" i="24"/>
  <c r="C112" i="25" s="1"/>
  <c r="E112" i="24"/>
  <c r="E136" i="24"/>
  <c r="N136" i="24"/>
  <c r="J136" i="24"/>
  <c r="C136" i="25" s="1"/>
  <c r="N140" i="24"/>
  <c r="J140" i="24"/>
  <c r="C140" i="25" s="1"/>
  <c r="E140" i="24"/>
  <c r="N160" i="24"/>
  <c r="J160" i="24"/>
  <c r="C160" i="25" s="1"/>
  <c r="D160" i="24"/>
  <c r="E160" i="24"/>
  <c r="D183" i="24"/>
  <c r="J213" i="24"/>
  <c r="C213" i="25" s="1"/>
  <c r="D213" i="24"/>
  <c r="N213" i="24"/>
  <c r="N25" i="24"/>
  <c r="N85" i="24"/>
  <c r="E25" i="24"/>
  <c r="P25" i="24" s="1"/>
  <c r="J49" i="24"/>
  <c r="C49" i="25" s="1"/>
  <c r="D49" i="24"/>
  <c r="N49" i="24"/>
  <c r="E57" i="24"/>
  <c r="P57" i="24" s="1"/>
  <c r="E76" i="24"/>
  <c r="P76" i="24" s="1"/>
  <c r="N76" i="24"/>
  <c r="J76" i="24"/>
  <c r="C76" i="25" s="1"/>
  <c r="D83" i="24"/>
  <c r="E85" i="24"/>
  <c r="P85" i="24" s="1"/>
  <c r="J102" i="24"/>
  <c r="C102" i="25" s="1"/>
  <c r="N105" i="24"/>
  <c r="J105" i="24"/>
  <c r="C105" i="25" s="1"/>
  <c r="E105" i="24"/>
  <c r="P105" i="24" s="1"/>
  <c r="E128" i="24"/>
  <c r="P128" i="24" s="1"/>
  <c r="N128" i="24"/>
  <c r="J128" i="24"/>
  <c r="C128" i="25" s="1"/>
  <c r="N133" i="24"/>
  <c r="J133" i="24"/>
  <c r="C133" i="25" s="1"/>
  <c r="E133" i="24"/>
  <c r="P133" i="24" s="1"/>
  <c r="N155" i="24"/>
  <c r="E158" i="24"/>
  <c r="P158" i="24" s="1"/>
  <c r="J165" i="24"/>
  <c r="C165" i="25" s="1"/>
  <c r="D165" i="24"/>
  <c r="N165" i="24"/>
  <c r="E165" i="24"/>
  <c r="P165" i="24" s="1"/>
  <c r="J173" i="24"/>
  <c r="C173" i="25" s="1"/>
  <c r="D173" i="24"/>
  <c r="E173" i="24"/>
  <c r="P173" i="24" s="1"/>
  <c r="J181" i="24"/>
  <c r="C181" i="25" s="1"/>
  <c r="D181" i="24"/>
  <c r="N181" i="24"/>
  <c r="E181" i="24"/>
  <c r="P181" i="24" s="1"/>
  <c r="J189" i="24"/>
  <c r="C189" i="25" s="1"/>
  <c r="D189" i="24"/>
  <c r="E189" i="24"/>
  <c r="J197" i="24"/>
  <c r="C197" i="25" s="1"/>
  <c r="D197" i="24"/>
  <c r="N197" i="24"/>
  <c r="E197" i="24"/>
  <c r="P197" i="24" s="1"/>
  <c r="J209" i="24"/>
  <c r="C209" i="25" s="1"/>
  <c r="D209" i="24"/>
  <c r="E209" i="24"/>
  <c r="J217" i="24"/>
  <c r="C217" i="25" s="1"/>
  <c r="D217" i="24"/>
  <c r="E217" i="24"/>
  <c r="N209" i="24"/>
  <c r="J41" i="24"/>
  <c r="C41" i="25" s="1"/>
  <c r="D41" i="24"/>
  <c r="N41" i="24"/>
  <c r="E43" i="24"/>
  <c r="P43" i="24" s="1"/>
  <c r="J73" i="24"/>
  <c r="C73" i="25" s="1"/>
  <c r="D73" i="24"/>
  <c r="N73" i="24"/>
  <c r="N95" i="24"/>
  <c r="J98" i="24"/>
  <c r="C98" i="25" s="1"/>
  <c r="N100" i="24"/>
  <c r="E100" i="24"/>
  <c r="P100" i="24" s="1"/>
  <c r="N125" i="24"/>
  <c r="E125" i="24"/>
  <c r="E148" i="24"/>
  <c r="P148" i="24" s="1"/>
  <c r="N148" i="24"/>
  <c r="N152" i="24"/>
  <c r="E152" i="24"/>
  <c r="E178" i="24"/>
  <c r="P178" i="24" s="1"/>
  <c r="D178" i="24"/>
  <c r="E206" i="24"/>
  <c r="N206" i="24"/>
  <c r="N57" i="24"/>
  <c r="W23" i="26"/>
  <c r="S23" i="26"/>
  <c r="AF23" i="26"/>
  <c r="BF23" i="26" s="1"/>
  <c r="V23" i="26"/>
  <c r="R23" i="26"/>
  <c r="F23" i="26"/>
  <c r="Y23" i="26"/>
  <c r="U23" i="26"/>
  <c r="Q23" i="26"/>
  <c r="X23" i="26"/>
  <c r="T23" i="26"/>
  <c r="AG23" i="26"/>
  <c r="BH23" i="26" s="1"/>
  <c r="BD23" i="26"/>
  <c r="J23" i="26"/>
  <c r="N23" i="26"/>
  <c r="D23" i="26"/>
  <c r="AA27" i="26"/>
  <c r="W27" i="26"/>
  <c r="S27" i="26"/>
  <c r="AF27" i="26"/>
  <c r="Z27" i="26"/>
  <c r="V27" i="26"/>
  <c r="R27" i="26"/>
  <c r="F27" i="26"/>
  <c r="AE27" i="26"/>
  <c r="BE27" i="26" s="1"/>
  <c r="Y27" i="26"/>
  <c r="U27" i="26"/>
  <c r="Q27" i="26"/>
  <c r="AG27" i="26"/>
  <c r="AB27" i="26"/>
  <c r="X27" i="26"/>
  <c r="T27" i="26"/>
  <c r="BD27" i="26"/>
  <c r="J27" i="26"/>
  <c r="N27" i="26"/>
  <c r="E27" i="26"/>
  <c r="P27" i="26" s="1"/>
  <c r="I27" i="26" s="1"/>
  <c r="D27" i="26"/>
  <c r="AA35" i="26"/>
  <c r="AE35" i="26"/>
  <c r="BD35" i="26"/>
  <c r="J39" i="26"/>
  <c r="V43" i="26"/>
  <c r="T43" i="26"/>
  <c r="AE47" i="26"/>
  <c r="W51" i="26"/>
  <c r="V51" i="26"/>
  <c r="AB55" i="26"/>
  <c r="F55" i="26"/>
  <c r="AB59" i="26"/>
  <c r="Z59" i="26"/>
  <c r="BD59" i="26"/>
  <c r="AG63" i="26"/>
  <c r="F63" i="26"/>
  <c r="E63" i="26"/>
  <c r="P63" i="26" s="1"/>
  <c r="I63" i="26" s="1"/>
  <c r="AB71" i="26"/>
  <c r="V71" i="26"/>
  <c r="Z71" i="26"/>
  <c r="BD71" i="26"/>
  <c r="D71" i="26"/>
  <c r="AF75" i="26"/>
  <c r="X75" i="26"/>
  <c r="T75" i="26"/>
  <c r="Y75" i="26"/>
  <c r="E75" i="26"/>
  <c r="P75" i="26" s="1"/>
  <c r="I75" i="26" s="1"/>
  <c r="S79" i="26"/>
  <c r="R79" i="26"/>
  <c r="Q79" i="26"/>
  <c r="AG79" i="26"/>
  <c r="N79" i="26"/>
  <c r="W83" i="26"/>
  <c r="V83" i="26"/>
  <c r="AE83" i="26"/>
  <c r="F83" i="26"/>
  <c r="J83" i="26"/>
  <c r="T87" i="26"/>
  <c r="AA91" i="26"/>
  <c r="R91" i="26"/>
  <c r="U91" i="26"/>
  <c r="Y91" i="26"/>
  <c r="AA95" i="26"/>
  <c r="V95" i="26"/>
  <c r="Q95" i="26"/>
  <c r="BD95" i="26"/>
  <c r="AA99" i="26"/>
  <c r="Z99" i="26"/>
  <c r="Y99" i="26"/>
  <c r="X99" i="26"/>
  <c r="BD99" i="26"/>
  <c r="D99" i="26"/>
  <c r="AF103" i="26"/>
  <c r="AE103" i="26"/>
  <c r="AG103" i="26"/>
  <c r="F103" i="26"/>
  <c r="E103" i="26"/>
  <c r="P103" i="26" s="1"/>
  <c r="I103" i="26" s="1"/>
  <c r="S107" i="26"/>
  <c r="R107" i="26"/>
  <c r="Q107" i="26"/>
  <c r="X107" i="26"/>
  <c r="N107" i="26"/>
  <c r="AE111" i="26"/>
  <c r="BA111" i="26" s="1"/>
  <c r="X111" i="26"/>
  <c r="E111" i="26"/>
  <c r="P111" i="26" s="1"/>
  <c r="I111" i="26" s="1"/>
  <c r="D115" i="26"/>
  <c r="AF119" i="26"/>
  <c r="AE119" i="26"/>
  <c r="AB119" i="26"/>
  <c r="F119" i="26"/>
  <c r="E119" i="26"/>
  <c r="P119" i="26" s="1"/>
  <c r="I119" i="26" s="1"/>
  <c r="S123" i="26"/>
  <c r="R123" i="26"/>
  <c r="Q123" i="26"/>
  <c r="T123" i="26"/>
  <c r="N123" i="26"/>
  <c r="W127" i="26"/>
  <c r="V127" i="26"/>
  <c r="U127" i="26"/>
  <c r="AB127" i="26"/>
  <c r="J127" i="26"/>
  <c r="Z131" i="26"/>
  <c r="X131" i="26"/>
  <c r="F131" i="26"/>
  <c r="V135" i="26"/>
  <c r="U135" i="26"/>
  <c r="T135" i="26"/>
  <c r="S135" i="26"/>
  <c r="J135" i="26"/>
  <c r="AE139" i="26"/>
  <c r="AE143" i="26"/>
  <c r="E30" i="24"/>
  <c r="P30" i="24" s="1"/>
  <c r="J30" i="24"/>
  <c r="C30" i="25" s="1"/>
  <c r="J33" i="24"/>
  <c r="C33" i="25" s="1"/>
  <c r="E41" i="24"/>
  <c r="D43" i="24"/>
  <c r="E62" i="24"/>
  <c r="P62" i="24" s="1"/>
  <c r="J65" i="24"/>
  <c r="C65" i="25" s="1"/>
  <c r="D65" i="24"/>
  <c r="N67" i="24"/>
  <c r="E73" i="24"/>
  <c r="P73" i="24" s="1"/>
  <c r="D74" i="24"/>
  <c r="N89" i="24"/>
  <c r="J89" i="24"/>
  <c r="C89" i="25" s="1"/>
  <c r="J92" i="24"/>
  <c r="C92" i="25" s="1"/>
  <c r="D92" i="24"/>
  <c r="N93" i="24"/>
  <c r="J93" i="24"/>
  <c r="C93" i="25" s="1"/>
  <c r="E93" i="24"/>
  <c r="P93" i="24" s="1"/>
  <c r="E98" i="24"/>
  <c r="P98" i="24" s="1"/>
  <c r="D100" i="24"/>
  <c r="N120" i="24"/>
  <c r="E120" i="24"/>
  <c r="D125" i="24"/>
  <c r="N142" i="24"/>
  <c r="J142" i="24"/>
  <c r="C142" i="25" s="1"/>
  <c r="J145" i="24"/>
  <c r="C145" i="25" s="1"/>
  <c r="D145" i="24"/>
  <c r="N145" i="24"/>
  <c r="N146" i="24"/>
  <c r="D148" i="24"/>
  <c r="E150" i="24"/>
  <c r="P150" i="24" s="1"/>
  <c r="D152" i="24"/>
  <c r="J100" i="24"/>
  <c r="C100" i="25" s="1"/>
  <c r="J152" i="24"/>
  <c r="C152" i="25" s="1"/>
  <c r="N65" i="24"/>
  <c r="N189" i="24"/>
  <c r="J21" i="24"/>
  <c r="C21" i="25" s="1"/>
  <c r="D21" i="24"/>
  <c r="E26" i="24"/>
  <c r="P26" i="24" s="1"/>
  <c r="J29" i="24"/>
  <c r="C29" i="25" s="1"/>
  <c r="D29" i="24"/>
  <c r="E34" i="24"/>
  <c r="J37" i="24"/>
  <c r="C37" i="25" s="1"/>
  <c r="D37" i="24"/>
  <c r="E42" i="24"/>
  <c r="J45" i="24"/>
  <c r="C45" i="25" s="1"/>
  <c r="N47" i="24"/>
  <c r="J53" i="24"/>
  <c r="C53" i="25" s="1"/>
  <c r="D53" i="24"/>
  <c r="D61" i="24"/>
  <c r="N63" i="24"/>
  <c r="E66" i="24"/>
  <c r="P66" i="24" s="1"/>
  <c r="J69" i="24"/>
  <c r="C69" i="25" s="1"/>
  <c r="D69" i="24"/>
  <c r="N71" i="24"/>
  <c r="N77" i="24"/>
  <c r="E80" i="24"/>
  <c r="P80" i="24" s="1"/>
  <c r="D82" i="24"/>
  <c r="E86" i="24"/>
  <c r="J88" i="24"/>
  <c r="C88" i="25" s="1"/>
  <c r="D88" i="24"/>
  <c r="N90" i="24"/>
  <c r="N96" i="24"/>
  <c r="J101" i="24"/>
  <c r="C101" i="25" s="1"/>
  <c r="D101" i="24"/>
  <c r="N103" i="24"/>
  <c r="N109" i="24"/>
  <c r="E111" i="24"/>
  <c r="N116" i="24"/>
  <c r="J121" i="24"/>
  <c r="C121" i="25" s="1"/>
  <c r="D121" i="24"/>
  <c r="N124" i="24"/>
  <c r="N129" i="24"/>
  <c r="E132" i="24"/>
  <c r="P132" i="24" s="1"/>
  <c r="N132" i="24"/>
  <c r="D135" i="24"/>
  <c r="J141" i="24"/>
  <c r="C141" i="25" s="1"/>
  <c r="D141" i="24"/>
  <c r="N156" i="24"/>
  <c r="J161" i="24"/>
  <c r="C161" i="25" s="1"/>
  <c r="D161" i="24"/>
  <c r="N166" i="24"/>
  <c r="J169" i="24"/>
  <c r="C169" i="25" s="1"/>
  <c r="D169" i="24"/>
  <c r="E174" i="24"/>
  <c r="P174" i="24" s="1"/>
  <c r="J177" i="24"/>
  <c r="C177" i="25" s="1"/>
  <c r="D177" i="24"/>
  <c r="J185" i="24"/>
  <c r="C185" i="25" s="1"/>
  <c r="D185" i="24"/>
  <c r="N187" i="24"/>
  <c r="J193" i="24"/>
  <c r="C193" i="25" s="1"/>
  <c r="D193" i="24"/>
  <c r="J201" i="24"/>
  <c r="C201" i="25" s="1"/>
  <c r="D201" i="24"/>
  <c r="E201" i="24"/>
  <c r="J205" i="24"/>
  <c r="C205" i="25" s="1"/>
  <c r="D205" i="24"/>
  <c r="J23" i="24"/>
  <c r="C23" i="25" s="1"/>
  <c r="J42" i="24"/>
  <c r="C42" i="25" s="1"/>
  <c r="J84" i="24"/>
  <c r="C84" i="25" s="1"/>
  <c r="J109" i="24"/>
  <c r="C109" i="25" s="1"/>
  <c r="N29" i="24"/>
  <c r="N61" i="24"/>
  <c r="N80" i="24"/>
  <c r="N88" i="24"/>
  <c r="O88" i="24" s="1"/>
  <c r="I88" i="24" s="1"/>
  <c r="O88" i="25" s="1"/>
  <c r="N127" i="24"/>
  <c r="N161" i="24"/>
  <c r="N185" i="24"/>
  <c r="N205" i="24"/>
  <c r="N203" i="24"/>
  <c r="E218" i="24"/>
  <c r="P218" i="24" s="1"/>
  <c r="J218" i="24"/>
  <c r="C218" i="25" s="1"/>
  <c r="J66" i="24"/>
  <c r="C66" i="25" s="1"/>
  <c r="J77" i="24"/>
  <c r="C77" i="25" s="1"/>
  <c r="J129" i="24"/>
  <c r="C129" i="25" s="1"/>
  <c r="J156" i="24"/>
  <c r="C156" i="25" s="1"/>
  <c r="N26" i="24"/>
  <c r="N37" i="24"/>
  <c r="N69" i="24"/>
  <c r="N121" i="24"/>
  <c r="N141" i="24"/>
  <c r="O141" i="24" s="1"/>
  <c r="N177" i="24"/>
  <c r="N201" i="24"/>
  <c r="AE22" i="26"/>
  <c r="AB22" i="26"/>
  <c r="AA22" i="26"/>
  <c r="AF22" i="26"/>
  <c r="Z26" i="26"/>
  <c r="V26" i="26"/>
  <c r="R26" i="26"/>
  <c r="AE26" i="26"/>
  <c r="Y26" i="26"/>
  <c r="U26" i="26"/>
  <c r="Q26" i="26"/>
  <c r="AB26" i="26"/>
  <c r="X26" i="26"/>
  <c r="T26" i="26"/>
  <c r="AG26" i="26"/>
  <c r="AX26" i="26" s="1"/>
  <c r="AF26" i="26"/>
  <c r="AA26" i="26"/>
  <c r="W26" i="26"/>
  <c r="F26" i="26"/>
  <c r="S26" i="26"/>
  <c r="Z30" i="26"/>
  <c r="V30" i="26"/>
  <c r="R30" i="26"/>
  <c r="AE30" i="26"/>
  <c r="Y30" i="26"/>
  <c r="U30" i="26"/>
  <c r="Q30" i="26"/>
  <c r="AB30" i="26"/>
  <c r="X30" i="26"/>
  <c r="T30" i="26"/>
  <c r="AG30" i="26"/>
  <c r="S30" i="26"/>
  <c r="F30" i="26"/>
  <c r="AF30" i="26"/>
  <c r="BF30" i="26" s="1"/>
  <c r="AA30" i="26"/>
  <c r="W30" i="26"/>
  <c r="Z34" i="26"/>
  <c r="V34" i="26"/>
  <c r="Y34" i="26"/>
  <c r="U34" i="26"/>
  <c r="X34" i="26"/>
  <c r="T34" i="26"/>
  <c r="S34" i="26"/>
  <c r="AF34" i="26"/>
  <c r="Z38" i="26"/>
  <c r="V38" i="26"/>
  <c r="U38" i="26"/>
  <c r="AB38" i="26"/>
  <c r="AA38" i="26"/>
  <c r="F38" i="26"/>
  <c r="Z42" i="26"/>
  <c r="V42" i="26"/>
  <c r="U42" i="26"/>
  <c r="AB42" i="26"/>
  <c r="AF42" i="26"/>
  <c r="AA42" i="26"/>
  <c r="AA46" i="26"/>
  <c r="W46" i="26"/>
  <c r="R46" i="26"/>
  <c r="AE46" i="26"/>
  <c r="BE46" i="26" s="1"/>
  <c r="AB46" i="26"/>
  <c r="T46" i="26"/>
  <c r="S46" i="26"/>
  <c r="F46" i="26"/>
  <c r="AA50" i="26"/>
  <c r="W50" i="26"/>
  <c r="Z50" i="26"/>
  <c r="V50" i="26"/>
  <c r="Q50" i="26"/>
  <c r="X50" i="26"/>
  <c r="U50" i="26"/>
  <c r="AB50" i="26"/>
  <c r="W54" i="26"/>
  <c r="S54" i="26"/>
  <c r="W58" i="26"/>
  <c r="S58" i="26"/>
  <c r="S62" i="26"/>
  <c r="Z62" i="26"/>
  <c r="S66" i="26"/>
  <c r="AF66" i="26"/>
  <c r="R66" i="26"/>
  <c r="Y66" i="26"/>
  <c r="AG66" i="26"/>
  <c r="AE66" i="26"/>
  <c r="T66" i="26"/>
  <c r="F66" i="26"/>
  <c r="S70" i="26"/>
  <c r="AF70" i="26"/>
  <c r="R70" i="26"/>
  <c r="AE70" i="26"/>
  <c r="T70" i="26"/>
  <c r="Y70" i="26"/>
  <c r="X70" i="26"/>
  <c r="AG70" i="26"/>
  <c r="Y74" i="26"/>
  <c r="Q74" i="26"/>
  <c r="AG74" i="26"/>
  <c r="AA74" i="26"/>
  <c r="V78" i="26"/>
  <c r="R78" i="26"/>
  <c r="U78" i="26"/>
  <c r="Q78" i="26"/>
  <c r="X78" i="26"/>
  <c r="AG78" i="26"/>
  <c r="AX78" i="26" s="1"/>
  <c r="AF78" i="26"/>
  <c r="AB78" i="26"/>
  <c r="V82" i="26"/>
  <c r="R82" i="26"/>
  <c r="U82" i="26"/>
  <c r="Q82" i="26"/>
  <c r="AB82" i="26"/>
  <c r="T82" i="26"/>
  <c r="S82" i="26"/>
  <c r="AG82" i="26"/>
  <c r="V86" i="26"/>
  <c r="R86" i="26"/>
  <c r="U86" i="26"/>
  <c r="Q86" i="26"/>
  <c r="X86" i="26"/>
  <c r="AG86" i="26"/>
  <c r="BG86" i="26" s="1"/>
  <c r="W86" i="26"/>
  <c r="F86" i="26"/>
  <c r="U90" i="26"/>
  <c r="T90" i="26"/>
  <c r="F94" i="26"/>
  <c r="R98" i="26"/>
  <c r="AF98" i="26"/>
  <c r="BF98" i="26" s="1"/>
  <c r="Z102" i="26"/>
  <c r="AE102" i="26"/>
  <c r="Y102" i="26"/>
  <c r="AB102" i="26"/>
  <c r="X102" i="26"/>
  <c r="AF102" i="26"/>
  <c r="BF102" i="26" s="1"/>
  <c r="AA102" i="26"/>
  <c r="S102" i="26"/>
  <c r="Z106" i="26"/>
  <c r="AE106" i="26"/>
  <c r="BE106" i="26" s="1"/>
  <c r="Y106" i="26"/>
  <c r="AB106" i="26"/>
  <c r="X106" i="26"/>
  <c r="S106" i="26"/>
  <c r="AF106" i="26"/>
  <c r="W106" i="26"/>
  <c r="F106" i="26"/>
  <c r="Z110" i="26"/>
  <c r="R110" i="26"/>
  <c r="AE110" i="26"/>
  <c r="BE110" i="26" s="1"/>
  <c r="Y110" i="26"/>
  <c r="Q110" i="26"/>
  <c r="AB110" i="26"/>
  <c r="X110" i="26"/>
  <c r="AG110" i="26"/>
  <c r="AX110" i="26" s="1"/>
  <c r="W110" i="26"/>
  <c r="S110" i="26"/>
  <c r="F110" i="26"/>
  <c r="AA110" i="26"/>
  <c r="AE114" i="26"/>
  <c r="BA114" i="26" s="1"/>
  <c r="W114" i="26"/>
  <c r="S114" i="26"/>
  <c r="Z118" i="26"/>
  <c r="R118" i="26"/>
  <c r="AE118" i="26"/>
  <c r="BA118" i="26" s="1"/>
  <c r="Y118" i="26"/>
  <c r="Q118" i="26"/>
  <c r="AB118" i="26"/>
  <c r="X118" i="26"/>
  <c r="AG118" i="26"/>
  <c r="AX118" i="26" s="1"/>
  <c r="AA118" i="26"/>
  <c r="W118" i="26"/>
  <c r="AF118" i="26"/>
  <c r="AC118" i="26" s="1"/>
  <c r="F118" i="26"/>
  <c r="V122" i="26"/>
  <c r="T122" i="26"/>
  <c r="S122" i="26"/>
  <c r="Z126" i="26"/>
  <c r="Y126" i="26"/>
  <c r="Q126" i="26"/>
  <c r="X126" i="26"/>
  <c r="AF126" i="26"/>
  <c r="W126" i="26"/>
  <c r="Z130" i="26"/>
  <c r="Y134" i="26"/>
  <c r="U134" i="26"/>
  <c r="Q134" i="26"/>
  <c r="X134" i="26"/>
  <c r="T134" i="26"/>
  <c r="AG134" i="26"/>
  <c r="W134" i="26"/>
  <c r="S134" i="26"/>
  <c r="AF134" i="26"/>
  <c r="V134" i="26"/>
  <c r="R134" i="26"/>
  <c r="F134" i="26"/>
  <c r="S138" i="26"/>
  <c r="AE142" i="26"/>
  <c r="Y142" i="26"/>
  <c r="Q142" i="26"/>
  <c r="AB142" i="26"/>
  <c r="X142" i="26"/>
  <c r="AG142" i="26"/>
  <c r="BH142" i="26" s="1"/>
  <c r="AA142" i="26"/>
  <c r="W142" i="26"/>
  <c r="AF142" i="26"/>
  <c r="R142" i="26"/>
  <c r="Z142" i="26"/>
  <c r="F142" i="26"/>
  <c r="U146" i="26"/>
  <c r="Q146" i="26"/>
  <c r="AF146" i="26"/>
  <c r="AE150" i="26"/>
  <c r="U150" i="26"/>
  <c r="AB150" i="26"/>
  <c r="T150" i="26"/>
  <c r="AA150" i="26"/>
  <c r="S150" i="26"/>
  <c r="Z150" i="26"/>
  <c r="R150" i="26"/>
  <c r="N150" i="26"/>
  <c r="J25" i="26"/>
  <c r="J41" i="26"/>
  <c r="J49" i="26"/>
  <c r="J57" i="26"/>
  <c r="J73" i="26"/>
  <c r="J81" i="26"/>
  <c r="J89" i="26"/>
  <c r="J105" i="26"/>
  <c r="J113" i="26"/>
  <c r="J121" i="26"/>
  <c r="J129" i="26"/>
  <c r="N22" i="26"/>
  <c r="N26" i="26"/>
  <c r="N30" i="26"/>
  <c r="N34" i="26"/>
  <c r="N42" i="26"/>
  <c r="N46" i="26"/>
  <c r="N50" i="26"/>
  <c r="N66" i="26"/>
  <c r="N70" i="26"/>
  <c r="N74" i="26"/>
  <c r="N82" i="26"/>
  <c r="N86" i="26"/>
  <c r="N90" i="26"/>
  <c r="N106" i="26"/>
  <c r="N110" i="26"/>
  <c r="N118" i="26"/>
  <c r="N142" i="26"/>
  <c r="AE21" i="26"/>
  <c r="U21" i="26"/>
  <c r="Q21" i="26"/>
  <c r="AB21" i="26"/>
  <c r="T21" i="26"/>
  <c r="AG21" i="26"/>
  <c r="AA21" i="26"/>
  <c r="Z21" i="26"/>
  <c r="AF21" i="26"/>
  <c r="V21" i="26"/>
  <c r="S21" i="26"/>
  <c r="R21" i="26"/>
  <c r="AE25" i="26"/>
  <c r="S25" i="26"/>
  <c r="R25" i="26"/>
  <c r="AE29" i="26"/>
  <c r="BE29" i="26" s="1"/>
  <c r="Y29" i="26"/>
  <c r="U29" i="26"/>
  <c r="Q29" i="26"/>
  <c r="AB29" i="26"/>
  <c r="X29" i="26"/>
  <c r="T29" i="26"/>
  <c r="AG29" i="26"/>
  <c r="AA29" i="26"/>
  <c r="W29" i="26"/>
  <c r="S29" i="26"/>
  <c r="AF29" i="26"/>
  <c r="R29" i="26"/>
  <c r="F29" i="26"/>
  <c r="Z29" i="26"/>
  <c r="V29" i="26"/>
  <c r="U33" i="26"/>
  <c r="T33" i="26"/>
  <c r="AG33" i="26"/>
  <c r="S33" i="26"/>
  <c r="V33" i="26"/>
  <c r="AE37" i="26"/>
  <c r="Y37" i="26"/>
  <c r="U37" i="26"/>
  <c r="Q37" i="26"/>
  <c r="AB37" i="26"/>
  <c r="X37" i="26"/>
  <c r="T37" i="26"/>
  <c r="AG37" i="26"/>
  <c r="AA37" i="26"/>
  <c r="W37" i="26"/>
  <c r="S37" i="26"/>
  <c r="AF37" i="26"/>
  <c r="AC37" i="26" s="1"/>
  <c r="Z37" i="26"/>
  <c r="V37" i="26"/>
  <c r="F37" i="26"/>
  <c r="R37" i="26"/>
  <c r="AE41" i="26"/>
  <c r="Y41" i="26"/>
  <c r="U41" i="26"/>
  <c r="Q41" i="26"/>
  <c r="AB41" i="26"/>
  <c r="X41" i="26"/>
  <c r="T41" i="26"/>
  <c r="AG41" i="26"/>
  <c r="AX41" i="26" s="1"/>
  <c r="AA41" i="26"/>
  <c r="W41" i="26"/>
  <c r="S41" i="26"/>
  <c r="AF41" i="26"/>
  <c r="BF41" i="26" s="1"/>
  <c r="BR41" i="26" s="1"/>
  <c r="Z41" i="26"/>
  <c r="V41" i="26"/>
  <c r="F41" i="26"/>
  <c r="R41" i="26"/>
  <c r="AE45" i="26"/>
  <c r="BE45" i="26" s="1"/>
  <c r="Y45" i="26"/>
  <c r="U45" i="26"/>
  <c r="Q45" i="26"/>
  <c r="Z45" i="26"/>
  <c r="T45" i="26"/>
  <c r="AF45" i="26"/>
  <c r="X45" i="26"/>
  <c r="S45" i="26"/>
  <c r="AB45" i="26"/>
  <c r="W45" i="26"/>
  <c r="R45" i="26"/>
  <c r="AA45" i="26"/>
  <c r="V45" i="26"/>
  <c r="F45" i="26"/>
  <c r="AG45" i="26"/>
  <c r="Z49" i="26"/>
  <c r="R49" i="26"/>
  <c r="Y49" i="26"/>
  <c r="Q49" i="26"/>
  <c r="AG49" i="26"/>
  <c r="AX49" i="26" s="1"/>
  <c r="W49" i="26"/>
  <c r="AB49" i="26"/>
  <c r="AA49" i="26"/>
  <c r="F49" i="26"/>
  <c r="Z53" i="26"/>
  <c r="V53" i="26"/>
  <c r="R53" i="26"/>
  <c r="AE53" i="26"/>
  <c r="Y53" i="26"/>
  <c r="U53" i="26"/>
  <c r="Q53" i="26"/>
  <c r="AB53" i="26"/>
  <c r="T53" i="26"/>
  <c r="AA53" i="26"/>
  <c r="S53" i="26"/>
  <c r="X53" i="26"/>
  <c r="AG53" i="26"/>
  <c r="AX53" i="26" s="1"/>
  <c r="W53" i="26"/>
  <c r="F53" i="26"/>
  <c r="AF53" i="26"/>
  <c r="AC53" i="26" s="1"/>
  <c r="AE57" i="26"/>
  <c r="BA57" i="26" s="1"/>
  <c r="U57" i="26"/>
  <c r="W57" i="26"/>
  <c r="AF57" i="26"/>
  <c r="S57" i="26"/>
  <c r="F57" i="26"/>
  <c r="AE61" i="26"/>
  <c r="BA61" i="26" s="1"/>
  <c r="U61" i="26"/>
  <c r="AA61" i="26"/>
  <c r="S61" i="26"/>
  <c r="F61" i="26"/>
  <c r="W61" i="26"/>
  <c r="R65" i="26"/>
  <c r="Y65" i="26"/>
  <c r="AG65" i="26"/>
  <c r="W65" i="26"/>
  <c r="AA65" i="26"/>
  <c r="S65" i="26"/>
  <c r="Z69" i="26"/>
  <c r="V69" i="26"/>
  <c r="R69" i="26"/>
  <c r="AE69" i="26"/>
  <c r="Y69" i="26"/>
  <c r="U69" i="26"/>
  <c r="Q69" i="26"/>
  <c r="AB69" i="26"/>
  <c r="T69" i="26"/>
  <c r="AA69" i="26"/>
  <c r="S69" i="26"/>
  <c r="X69" i="26"/>
  <c r="AG69" i="26"/>
  <c r="BG69" i="26" s="1"/>
  <c r="AF69" i="26"/>
  <c r="F69" i="26"/>
  <c r="W69" i="26"/>
  <c r="AE73" i="26"/>
  <c r="BA73" i="26" s="1"/>
  <c r="Y73" i="26"/>
  <c r="U73" i="26"/>
  <c r="Q73" i="26"/>
  <c r="AB73" i="26"/>
  <c r="X73" i="26"/>
  <c r="T73" i="26"/>
  <c r="AG73" i="26"/>
  <c r="V73" i="26"/>
  <c r="AA73" i="26"/>
  <c r="S73" i="26"/>
  <c r="R73" i="26"/>
  <c r="AF73" i="26"/>
  <c r="BF73" i="26" s="1"/>
  <c r="BR73" i="26" s="1"/>
  <c r="Z73" i="26"/>
  <c r="W73" i="26"/>
  <c r="F73" i="26"/>
  <c r="AE77" i="26"/>
  <c r="BA77" i="26" s="1"/>
  <c r="Y77" i="26"/>
  <c r="U77" i="26"/>
  <c r="Q77" i="26"/>
  <c r="AB77" i="26"/>
  <c r="X77" i="26"/>
  <c r="T77" i="26"/>
  <c r="AG77" i="26"/>
  <c r="AX77" i="26" s="1"/>
  <c r="Z77" i="26"/>
  <c r="R77" i="26"/>
  <c r="W77" i="26"/>
  <c r="AF77" i="26"/>
  <c r="V77" i="26"/>
  <c r="S77" i="26"/>
  <c r="AA77" i="26"/>
  <c r="F77" i="26"/>
  <c r="AE81" i="26"/>
  <c r="BE81" i="26" s="1"/>
  <c r="Y81" i="26"/>
  <c r="U81" i="26"/>
  <c r="Q81" i="26"/>
  <c r="AB81" i="26"/>
  <c r="X81" i="26"/>
  <c r="T81" i="26"/>
  <c r="AG81" i="26"/>
  <c r="AX81" i="26" s="1"/>
  <c r="V81" i="26"/>
  <c r="AA81" i="26"/>
  <c r="S81" i="26"/>
  <c r="Z81" i="26"/>
  <c r="W81" i="26"/>
  <c r="R81" i="26"/>
  <c r="AF81" i="26"/>
  <c r="F81" i="26"/>
  <c r="AE85" i="26"/>
  <c r="U85" i="26"/>
  <c r="AB85" i="26"/>
  <c r="T85" i="26"/>
  <c r="R85" i="26"/>
  <c r="AF85" i="26"/>
  <c r="V85" i="26"/>
  <c r="S85" i="26"/>
  <c r="AE89" i="26"/>
  <c r="BE89" i="26" s="1"/>
  <c r="Y89" i="26"/>
  <c r="U89" i="26"/>
  <c r="Q89" i="26"/>
  <c r="AB89" i="26"/>
  <c r="X89" i="26"/>
  <c r="T89" i="26"/>
  <c r="AG89" i="26"/>
  <c r="AX89" i="26" s="1"/>
  <c r="V89" i="26"/>
  <c r="AA89" i="26"/>
  <c r="S89" i="26"/>
  <c r="R89" i="26"/>
  <c r="AF89" i="26"/>
  <c r="Z89" i="26"/>
  <c r="W89" i="26"/>
  <c r="F89" i="26"/>
  <c r="AE93" i="26"/>
  <c r="BA93" i="26" s="1"/>
  <c r="Y93" i="26"/>
  <c r="U93" i="26"/>
  <c r="Q93" i="26"/>
  <c r="AB93" i="26"/>
  <c r="X93" i="26"/>
  <c r="T93" i="26"/>
  <c r="AG93" i="26"/>
  <c r="AX93" i="26" s="1"/>
  <c r="Z93" i="26"/>
  <c r="R93" i="26"/>
  <c r="W93" i="26"/>
  <c r="AF93" i="26"/>
  <c r="BF93" i="26" s="1"/>
  <c r="V93" i="26"/>
  <c r="S93" i="26"/>
  <c r="F93" i="26"/>
  <c r="AA93" i="26"/>
  <c r="Y97" i="26"/>
  <c r="X97" i="26"/>
  <c r="T97" i="26"/>
  <c r="S97" i="26"/>
  <c r="AF97" i="26"/>
  <c r="BF97" i="26" s="1"/>
  <c r="F97" i="26"/>
  <c r="Y101" i="26"/>
  <c r="X101" i="26"/>
  <c r="T101" i="26"/>
  <c r="W101" i="26"/>
  <c r="S101" i="26"/>
  <c r="R101" i="26"/>
  <c r="AE105" i="26"/>
  <c r="BE105" i="26" s="1"/>
  <c r="Y105" i="26"/>
  <c r="U105" i="26"/>
  <c r="Q105" i="26"/>
  <c r="AB105" i="26"/>
  <c r="X105" i="26"/>
  <c r="T105" i="26"/>
  <c r="AG105" i="26"/>
  <c r="AA105" i="26"/>
  <c r="W105" i="26"/>
  <c r="S105" i="26"/>
  <c r="AF105" i="26"/>
  <c r="R105" i="26"/>
  <c r="Z105" i="26"/>
  <c r="V105" i="26"/>
  <c r="F105" i="26"/>
  <c r="AE109" i="26"/>
  <c r="BE109" i="26" s="1"/>
  <c r="Y109" i="26"/>
  <c r="U109" i="26"/>
  <c r="Q109" i="26"/>
  <c r="AB109" i="26"/>
  <c r="X109" i="26"/>
  <c r="T109" i="26"/>
  <c r="AG109" i="26"/>
  <c r="AX109" i="26" s="1"/>
  <c r="AA109" i="26"/>
  <c r="W109" i="26"/>
  <c r="S109" i="26"/>
  <c r="AF109" i="26"/>
  <c r="V109" i="26"/>
  <c r="R109" i="26"/>
  <c r="Z109" i="26"/>
  <c r="F109" i="26"/>
  <c r="AE113" i="26"/>
  <c r="BA113" i="26" s="1"/>
  <c r="U113" i="26"/>
  <c r="AB113" i="26"/>
  <c r="T113" i="26"/>
  <c r="W113" i="26"/>
  <c r="AF113" i="26"/>
  <c r="R113" i="26"/>
  <c r="F113" i="26"/>
  <c r="AE117" i="26"/>
  <c r="BE117" i="26" s="1"/>
  <c r="AB117" i="26"/>
  <c r="X117" i="26"/>
  <c r="W117" i="26"/>
  <c r="S117" i="26"/>
  <c r="R117" i="26"/>
  <c r="AE121" i="26"/>
  <c r="BA121" i="26" s="1"/>
  <c r="Y121" i="26"/>
  <c r="U121" i="26"/>
  <c r="Q121" i="26"/>
  <c r="AB121" i="26"/>
  <c r="X121" i="26"/>
  <c r="T121" i="26"/>
  <c r="AG121" i="26"/>
  <c r="AA121" i="26"/>
  <c r="W121" i="26"/>
  <c r="S121" i="26"/>
  <c r="AF121" i="26"/>
  <c r="AK121" i="26" s="1"/>
  <c r="Z121" i="26"/>
  <c r="V121" i="26"/>
  <c r="R121" i="26"/>
  <c r="F121" i="26"/>
  <c r="Q125" i="26"/>
  <c r="AB125" i="26"/>
  <c r="AA125" i="26"/>
  <c r="W125" i="26"/>
  <c r="Z125" i="26"/>
  <c r="F125" i="26"/>
  <c r="Z129" i="26"/>
  <c r="AA137" i="26"/>
  <c r="AA141" i="26"/>
  <c r="AA145" i="26"/>
  <c r="BD26" i="26"/>
  <c r="BD34" i="26"/>
  <c r="BD42" i="26"/>
  <c r="BD50" i="26"/>
  <c r="BD66" i="26"/>
  <c r="BD74" i="26"/>
  <c r="BD82" i="26"/>
  <c r="BD106" i="26"/>
  <c r="BD114" i="26"/>
  <c r="BD122" i="26"/>
  <c r="BD138" i="26"/>
  <c r="N24" i="24"/>
  <c r="N28" i="24"/>
  <c r="N32" i="24"/>
  <c r="N36" i="24"/>
  <c r="N40" i="24"/>
  <c r="N44" i="24"/>
  <c r="N52" i="24"/>
  <c r="N56" i="24"/>
  <c r="N60" i="24"/>
  <c r="N64" i="24"/>
  <c r="N68" i="24"/>
  <c r="N72" i="24"/>
  <c r="N75" i="24"/>
  <c r="N78" i="24"/>
  <c r="N87" i="24"/>
  <c r="N91" i="24"/>
  <c r="N94" i="24"/>
  <c r="N97" i="24"/>
  <c r="N104" i="24"/>
  <c r="N106" i="24"/>
  <c r="N110" i="24"/>
  <c r="N113" i="24"/>
  <c r="N117" i="24"/>
  <c r="N123" i="24"/>
  <c r="N126" i="24"/>
  <c r="N130" i="24"/>
  <c r="N134" i="24"/>
  <c r="N137" i="24"/>
  <c r="N144" i="24"/>
  <c r="N147" i="24"/>
  <c r="N149" i="24"/>
  <c r="N153" i="24"/>
  <c r="N157" i="24"/>
  <c r="N164" i="24"/>
  <c r="N168" i="24"/>
  <c r="N172" i="24"/>
  <c r="N176" i="24"/>
  <c r="N180" i="24"/>
  <c r="N184" i="24"/>
  <c r="N188" i="24"/>
  <c r="O188" i="24" s="1"/>
  <c r="I188" i="24" s="1"/>
  <c r="O188" i="25" s="1"/>
  <c r="N192" i="24"/>
  <c r="N196" i="24"/>
  <c r="N200" i="24"/>
  <c r="N204" i="24"/>
  <c r="O204" i="24" s="1"/>
  <c r="N208" i="24"/>
  <c r="N212" i="24"/>
  <c r="N216" i="24"/>
  <c r="N220" i="24"/>
  <c r="AB20" i="26"/>
  <c r="X20" i="26"/>
  <c r="T20" i="26"/>
  <c r="AG20" i="26"/>
  <c r="F20" i="26"/>
  <c r="AA20" i="26"/>
  <c r="W20" i="26"/>
  <c r="S20" i="26"/>
  <c r="AF20" i="26"/>
  <c r="V20" i="26"/>
  <c r="AE20" i="26"/>
  <c r="BA20" i="26" s="1"/>
  <c r="U20" i="26"/>
  <c r="Z20" i="26"/>
  <c r="R20" i="26"/>
  <c r="Q20" i="26"/>
  <c r="BD20" i="26"/>
  <c r="Y20" i="26"/>
  <c r="D21" i="26"/>
  <c r="E22" i="26"/>
  <c r="P22" i="26" s="1"/>
  <c r="I22" i="26" s="1"/>
  <c r="AB24" i="26"/>
  <c r="X24" i="26"/>
  <c r="T24" i="26"/>
  <c r="AG24" i="26"/>
  <c r="F24" i="26"/>
  <c r="AA24" i="26"/>
  <c r="W24" i="26"/>
  <c r="S24" i="26"/>
  <c r="AF24" i="26"/>
  <c r="BF24" i="26" s="1"/>
  <c r="BR24" i="26" s="1"/>
  <c r="Z24" i="26"/>
  <c r="V24" i="26"/>
  <c r="R24" i="26"/>
  <c r="AE24" i="26"/>
  <c r="Y24" i="26"/>
  <c r="U24" i="26"/>
  <c r="Q24" i="26"/>
  <c r="BD24" i="26"/>
  <c r="E26" i="26"/>
  <c r="P26" i="26" s="1"/>
  <c r="I26" i="26" s="1"/>
  <c r="AG28" i="26"/>
  <c r="AX28" i="26" s="1"/>
  <c r="F28" i="26"/>
  <c r="AF28" i="26"/>
  <c r="BF28" i="26" s="1"/>
  <c r="Z28" i="26"/>
  <c r="AE28" i="26"/>
  <c r="BA28" i="26" s="1"/>
  <c r="U28" i="26"/>
  <c r="D29" i="26"/>
  <c r="E30" i="26"/>
  <c r="P30" i="26" s="1"/>
  <c r="I30" i="26" s="1"/>
  <c r="AB32" i="26"/>
  <c r="X32" i="26"/>
  <c r="T32" i="26"/>
  <c r="AG32" i="26"/>
  <c r="F32" i="26"/>
  <c r="AA32" i="26"/>
  <c r="W32" i="26"/>
  <c r="S32" i="26"/>
  <c r="AF32" i="26"/>
  <c r="BF32" i="26" s="1"/>
  <c r="BR32" i="26" s="1"/>
  <c r="Z32" i="26"/>
  <c r="V32" i="26"/>
  <c r="R32" i="26"/>
  <c r="U32" i="26"/>
  <c r="Q32" i="26"/>
  <c r="AE32" i="26"/>
  <c r="BE32" i="26" s="1"/>
  <c r="BD32" i="26"/>
  <c r="D33" i="26"/>
  <c r="E34" i="26"/>
  <c r="P34" i="26" s="1"/>
  <c r="I34" i="26" s="1"/>
  <c r="T36" i="26"/>
  <c r="AG36" i="26"/>
  <c r="AX36" i="26" s="1"/>
  <c r="S36" i="26"/>
  <c r="AF36" i="26"/>
  <c r="Y36" i="26"/>
  <c r="Q36" i="26"/>
  <c r="D37" i="26"/>
  <c r="E38" i="26"/>
  <c r="P38" i="26" s="1"/>
  <c r="I38" i="26" s="1"/>
  <c r="AB40" i="26"/>
  <c r="X40" i="26"/>
  <c r="T40" i="26"/>
  <c r="AG40" i="26"/>
  <c r="AX40" i="26" s="1"/>
  <c r="F40" i="26"/>
  <c r="AA40" i="26"/>
  <c r="W40" i="26"/>
  <c r="S40" i="26"/>
  <c r="AF40" i="26"/>
  <c r="Z40" i="26"/>
  <c r="V40" i="26"/>
  <c r="R40" i="26"/>
  <c r="AE40" i="26"/>
  <c r="Y40" i="26"/>
  <c r="U40" i="26"/>
  <c r="Q40" i="26"/>
  <c r="BD40" i="26"/>
  <c r="D41" i="26"/>
  <c r="E42" i="26"/>
  <c r="P42" i="26" s="1"/>
  <c r="I42" i="26" s="1"/>
  <c r="AB44" i="26"/>
  <c r="X44" i="26"/>
  <c r="T44" i="26"/>
  <c r="Y44" i="26"/>
  <c r="S44" i="26"/>
  <c r="AE44" i="26"/>
  <c r="BA44" i="26" s="1"/>
  <c r="W44" i="26"/>
  <c r="AA44" i="26"/>
  <c r="V44" i="26"/>
  <c r="Q44" i="26"/>
  <c r="AF44" i="26"/>
  <c r="Z44" i="26"/>
  <c r="BD44" i="26"/>
  <c r="D45" i="26"/>
  <c r="E46" i="26"/>
  <c r="P46" i="26" s="1"/>
  <c r="I46" i="26" s="1"/>
  <c r="AE48" i="26"/>
  <c r="BE48" i="26" s="1"/>
  <c r="Y48" i="26"/>
  <c r="U48" i="26"/>
  <c r="Q48" i="26"/>
  <c r="AB48" i="26"/>
  <c r="X48" i="26"/>
  <c r="T48" i="26"/>
  <c r="AG48" i="26"/>
  <c r="AX48" i="26" s="1"/>
  <c r="W48" i="26"/>
  <c r="AF48" i="26"/>
  <c r="F48" i="26"/>
  <c r="V48" i="26"/>
  <c r="AA48" i="26"/>
  <c r="S48" i="26"/>
  <c r="Z48" i="26"/>
  <c r="R48" i="26"/>
  <c r="BD48" i="26"/>
  <c r="E50" i="26"/>
  <c r="P50" i="26" s="1"/>
  <c r="I50" i="26" s="1"/>
  <c r="AE52" i="26"/>
  <c r="Y52" i="26"/>
  <c r="U52" i="26"/>
  <c r="Q52" i="26"/>
  <c r="AB52" i="26"/>
  <c r="X52" i="26"/>
  <c r="T52" i="26"/>
  <c r="AG52" i="26"/>
  <c r="AA52" i="26"/>
  <c r="S52" i="26"/>
  <c r="F52" i="26"/>
  <c r="Z52" i="26"/>
  <c r="R52" i="26"/>
  <c r="W52" i="26"/>
  <c r="AF52" i="26"/>
  <c r="AK52" i="26" s="1"/>
  <c r="AT52" i="26" s="1"/>
  <c r="V52" i="26"/>
  <c r="BD52" i="26"/>
  <c r="D53" i="26"/>
  <c r="E54" i="26"/>
  <c r="P54" i="26" s="1"/>
  <c r="I54" i="26" s="1"/>
  <c r="AE56" i="26"/>
  <c r="Y56" i="26"/>
  <c r="U56" i="26"/>
  <c r="Q56" i="26"/>
  <c r="AB56" i="26"/>
  <c r="X56" i="26"/>
  <c r="T56" i="26"/>
  <c r="AG56" i="26"/>
  <c r="W56" i="26"/>
  <c r="AF56" i="26"/>
  <c r="F56" i="26"/>
  <c r="V56" i="26"/>
  <c r="AA56" i="26"/>
  <c r="S56" i="26"/>
  <c r="R56" i="26"/>
  <c r="Z56" i="26"/>
  <c r="BD56" i="26"/>
  <c r="D57" i="26"/>
  <c r="E58" i="26"/>
  <c r="P58" i="26" s="1"/>
  <c r="I58" i="26" s="1"/>
  <c r="AE60" i="26"/>
  <c r="Y60" i="26"/>
  <c r="U60" i="26"/>
  <c r="Q60" i="26"/>
  <c r="AB60" i="26"/>
  <c r="X60" i="26"/>
  <c r="T60" i="26"/>
  <c r="AG60" i="26"/>
  <c r="AA60" i="26"/>
  <c r="S60" i="26"/>
  <c r="F60" i="26"/>
  <c r="Z60" i="26"/>
  <c r="R60" i="26"/>
  <c r="W60" i="26"/>
  <c r="AF60" i="26"/>
  <c r="V60" i="26"/>
  <c r="BD60" i="26"/>
  <c r="AE64" i="26"/>
  <c r="BA64" i="26" s="1"/>
  <c r="Y64" i="26"/>
  <c r="U64" i="26"/>
  <c r="Q64" i="26"/>
  <c r="AB64" i="26"/>
  <c r="X64" i="26"/>
  <c r="T64" i="26"/>
  <c r="AG64" i="26"/>
  <c r="AX64" i="26" s="1"/>
  <c r="W64" i="26"/>
  <c r="AF64" i="26"/>
  <c r="AK64" i="26" s="1"/>
  <c r="F64" i="26"/>
  <c r="V64" i="26"/>
  <c r="AA64" i="26"/>
  <c r="S64" i="26"/>
  <c r="Z64" i="26"/>
  <c r="R64" i="26"/>
  <c r="BD64" i="26"/>
  <c r="D65" i="26"/>
  <c r="E66" i="26"/>
  <c r="P66" i="26" s="1"/>
  <c r="I66" i="26" s="1"/>
  <c r="AE68" i="26"/>
  <c r="Y68" i="26"/>
  <c r="U68" i="26"/>
  <c r="Q68" i="26"/>
  <c r="AB68" i="26"/>
  <c r="X68" i="26"/>
  <c r="T68" i="26"/>
  <c r="AG68" i="26"/>
  <c r="AA68" i="26"/>
  <c r="S68" i="26"/>
  <c r="F68" i="26"/>
  <c r="Z68" i="26"/>
  <c r="R68" i="26"/>
  <c r="W68" i="26"/>
  <c r="AF68" i="26"/>
  <c r="BF68" i="26" s="1"/>
  <c r="V68" i="26"/>
  <c r="BD68" i="26"/>
  <c r="D69" i="26"/>
  <c r="E70" i="26"/>
  <c r="P70" i="26" s="1"/>
  <c r="I70" i="26" s="1"/>
  <c r="AA72" i="26"/>
  <c r="U72" i="26"/>
  <c r="V72" i="26"/>
  <c r="D73" i="26"/>
  <c r="AB76" i="26"/>
  <c r="X76" i="26"/>
  <c r="T76" i="26"/>
  <c r="AG76" i="26"/>
  <c r="AA76" i="26"/>
  <c r="W76" i="26"/>
  <c r="S76" i="26"/>
  <c r="AF76" i="26"/>
  <c r="AK76" i="26" s="1"/>
  <c r="Y76" i="26"/>
  <c r="Q76" i="26"/>
  <c r="V76" i="26"/>
  <c r="U76" i="26"/>
  <c r="F76" i="26"/>
  <c r="R76" i="26"/>
  <c r="AE76" i="26"/>
  <c r="BE76" i="26" s="1"/>
  <c r="Z76" i="26"/>
  <c r="BD76" i="26"/>
  <c r="D77" i="26"/>
  <c r="E78" i="26"/>
  <c r="P78" i="26" s="1"/>
  <c r="I78" i="26" s="1"/>
  <c r="AB80" i="26"/>
  <c r="X80" i="26"/>
  <c r="T80" i="26"/>
  <c r="AG80" i="26"/>
  <c r="AX80" i="26" s="1"/>
  <c r="AA80" i="26"/>
  <c r="W80" i="26"/>
  <c r="S80" i="26"/>
  <c r="AF80" i="26"/>
  <c r="AE80" i="26"/>
  <c r="BA80" i="26" s="1"/>
  <c r="U80" i="26"/>
  <c r="Z80" i="26"/>
  <c r="R80" i="26"/>
  <c r="Y80" i="26"/>
  <c r="F80" i="26"/>
  <c r="V80" i="26"/>
  <c r="Q80" i="26"/>
  <c r="BD80" i="26"/>
  <c r="D81" i="26"/>
  <c r="E82" i="26"/>
  <c r="P82" i="26" s="1"/>
  <c r="I82" i="26" s="1"/>
  <c r="AB84" i="26"/>
  <c r="X84" i="26"/>
  <c r="W84" i="26"/>
  <c r="AF84" i="26"/>
  <c r="AE84" i="26"/>
  <c r="F84" i="26"/>
  <c r="BD84" i="26"/>
  <c r="D85" i="26"/>
  <c r="E86" i="26"/>
  <c r="P86" i="26" s="1"/>
  <c r="I86" i="26" s="1"/>
  <c r="AB88" i="26"/>
  <c r="X88" i="26"/>
  <c r="T88" i="26"/>
  <c r="AG88" i="26"/>
  <c r="AA88" i="26"/>
  <c r="W88" i="26"/>
  <c r="S88" i="26"/>
  <c r="AF88" i="26"/>
  <c r="BF88" i="26" s="1"/>
  <c r="BR88" i="26" s="1"/>
  <c r="AE88" i="26"/>
  <c r="U88" i="26"/>
  <c r="Z88" i="26"/>
  <c r="R88" i="26"/>
  <c r="Q88" i="26"/>
  <c r="F88" i="26"/>
  <c r="Y88" i="26"/>
  <c r="V88" i="26"/>
  <c r="BD88" i="26"/>
  <c r="D89" i="26"/>
  <c r="E90" i="26"/>
  <c r="P90" i="26" s="1"/>
  <c r="I90" i="26" s="1"/>
  <c r="AB92" i="26"/>
  <c r="X92" i="26"/>
  <c r="T92" i="26"/>
  <c r="AG92" i="26"/>
  <c r="AX92" i="26" s="1"/>
  <c r="AA92" i="26"/>
  <c r="W92" i="26"/>
  <c r="S92" i="26"/>
  <c r="AF92" i="26"/>
  <c r="AK92" i="26" s="1"/>
  <c r="Y92" i="26"/>
  <c r="Q92" i="26"/>
  <c r="V92" i="26"/>
  <c r="U92" i="26"/>
  <c r="F92" i="26"/>
  <c r="R92" i="26"/>
  <c r="AE92" i="26"/>
  <c r="Z92" i="26"/>
  <c r="BD92" i="26"/>
  <c r="D93" i="26"/>
  <c r="AB96" i="26"/>
  <c r="X96" i="26"/>
  <c r="T96" i="26"/>
  <c r="AG96" i="26"/>
  <c r="AA96" i="26"/>
  <c r="W96" i="26"/>
  <c r="S96" i="26"/>
  <c r="AF96" i="26"/>
  <c r="BF96" i="26" s="1"/>
  <c r="Z96" i="26"/>
  <c r="V96" i="26"/>
  <c r="R96" i="26"/>
  <c r="Y96" i="26"/>
  <c r="U96" i="26"/>
  <c r="F96" i="26"/>
  <c r="AE96" i="26"/>
  <c r="Q96" i="26"/>
  <c r="BD96" i="26"/>
  <c r="D97" i="26"/>
  <c r="AB100" i="26"/>
  <c r="X100" i="26"/>
  <c r="T100" i="26"/>
  <c r="AG100" i="26"/>
  <c r="AA100" i="26"/>
  <c r="W100" i="26"/>
  <c r="S100" i="26"/>
  <c r="AF100" i="26"/>
  <c r="BF100" i="26" s="1"/>
  <c r="BR100" i="26" s="1"/>
  <c r="Z100" i="26"/>
  <c r="V100" i="26"/>
  <c r="R100" i="26"/>
  <c r="AE100" i="26"/>
  <c r="BE100" i="26" s="1"/>
  <c r="Y100" i="26"/>
  <c r="F100" i="26"/>
  <c r="U100" i="26"/>
  <c r="Q100" i="26"/>
  <c r="BD100" i="26"/>
  <c r="D101" i="26"/>
  <c r="E102" i="26"/>
  <c r="P102" i="26" s="1"/>
  <c r="I102" i="26" s="1"/>
  <c r="AB104" i="26"/>
  <c r="X104" i="26"/>
  <c r="T104" i="26"/>
  <c r="AG104" i="26"/>
  <c r="AX104" i="26" s="1"/>
  <c r="AA104" i="26"/>
  <c r="W104" i="26"/>
  <c r="S104" i="26"/>
  <c r="AF104" i="26"/>
  <c r="AK104" i="26" s="1"/>
  <c r="Z104" i="26"/>
  <c r="V104" i="26"/>
  <c r="R104" i="26"/>
  <c r="Q104" i="26"/>
  <c r="AE104" i="26"/>
  <c r="BE104" i="26" s="1"/>
  <c r="F104" i="26"/>
  <c r="Y104" i="26"/>
  <c r="U104" i="26"/>
  <c r="BD104" i="26"/>
  <c r="D105" i="26"/>
  <c r="E106" i="26"/>
  <c r="P106" i="26" s="1"/>
  <c r="I106" i="26" s="1"/>
  <c r="X108" i="26"/>
  <c r="T108" i="26"/>
  <c r="AG108" i="26"/>
  <c r="AA108" i="26"/>
  <c r="W108" i="26"/>
  <c r="S108" i="26"/>
  <c r="Z108" i="26"/>
  <c r="V108" i="26"/>
  <c r="R108" i="26"/>
  <c r="Q108" i="26"/>
  <c r="F108" i="26"/>
  <c r="AE108" i="26"/>
  <c r="BE108" i="26" s="1"/>
  <c r="BD108" i="26"/>
  <c r="D109" i="26"/>
  <c r="E110" i="26"/>
  <c r="P110" i="26" s="1"/>
  <c r="I110" i="26" s="1"/>
  <c r="AB112" i="26"/>
  <c r="X112" i="26"/>
  <c r="T112" i="26"/>
  <c r="AG112" i="26"/>
  <c r="AA112" i="26"/>
  <c r="W112" i="26"/>
  <c r="Z112" i="26"/>
  <c r="V112" i="26"/>
  <c r="R112" i="26"/>
  <c r="U112" i="26"/>
  <c r="S112" i="26"/>
  <c r="AE112" i="26"/>
  <c r="Q112" i="26"/>
  <c r="AF112" i="26"/>
  <c r="F112" i="26"/>
  <c r="Y112" i="26"/>
  <c r="BD112" i="26"/>
  <c r="D113" i="26"/>
  <c r="AB116" i="26"/>
  <c r="X116" i="26"/>
  <c r="T116" i="26"/>
  <c r="AG116" i="26"/>
  <c r="AA116" i="26"/>
  <c r="W116" i="26"/>
  <c r="S116" i="26"/>
  <c r="AF116" i="26"/>
  <c r="AK116" i="26" s="1"/>
  <c r="Z116" i="26"/>
  <c r="V116" i="26"/>
  <c r="R116" i="26"/>
  <c r="Y116" i="26"/>
  <c r="U116" i="26"/>
  <c r="Q116" i="26"/>
  <c r="F116" i="26"/>
  <c r="AE116" i="26"/>
  <c r="BD116" i="26"/>
  <c r="E118" i="26"/>
  <c r="P118" i="26" s="1"/>
  <c r="I118" i="26" s="1"/>
  <c r="S120" i="26"/>
  <c r="D121" i="26"/>
  <c r="AB124" i="26"/>
  <c r="X124" i="26"/>
  <c r="T124" i="26"/>
  <c r="AG124" i="26"/>
  <c r="AA124" i="26"/>
  <c r="W124" i="26"/>
  <c r="S124" i="26"/>
  <c r="AF124" i="26"/>
  <c r="Z124" i="26"/>
  <c r="V124" i="26"/>
  <c r="R124" i="26"/>
  <c r="Q124" i="26"/>
  <c r="AE124" i="26"/>
  <c r="BE124" i="26" s="1"/>
  <c r="Y124" i="26"/>
  <c r="U124" i="26"/>
  <c r="F124" i="26"/>
  <c r="BD124" i="26"/>
  <c r="E126" i="26"/>
  <c r="P126" i="26" s="1"/>
  <c r="I126" i="26" s="1"/>
  <c r="AA128" i="26"/>
  <c r="AE128" i="26"/>
  <c r="BE128" i="26" s="1"/>
  <c r="Y128" i="26"/>
  <c r="S128" i="26"/>
  <c r="AB128" i="26"/>
  <c r="F128" i="26"/>
  <c r="BD128" i="26"/>
  <c r="AA132" i="26"/>
  <c r="W132" i="26"/>
  <c r="S132" i="26"/>
  <c r="AF132" i="26"/>
  <c r="AK132" i="26" s="1"/>
  <c r="Z132" i="26"/>
  <c r="V132" i="26"/>
  <c r="R132" i="26"/>
  <c r="AE132" i="26"/>
  <c r="BA132" i="26" s="1"/>
  <c r="Y132" i="26"/>
  <c r="U132" i="26"/>
  <c r="Q132" i="26"/>
  <c r="X132" i="26"/>
  <c r="T132" i="26"/>
  <c r="AG132" i="26"/>
  <c r="BH132" i="26" s="1"/>
  <c r="AB132" i="26"/>
  <c r="F132" i="26"/>
  <c r="BD132" i="26"/>
  <c r="E134" i="26"/>
  <c r="P134" i="26" s="1"/>
  <c r="I134" i="26" s="1"/>
  <c r="V136" i="26"/>
  <c r="AE136" i="26"/>
  <c r="BE136" i="26" s="1"/>
  <c r="T136" i="26"/>
  <c r="AG136" i="26"/>
  <c r="W140" i="26"/>
  <c r="AB140" i="26"/>
  <c r="E142" i="26"/>
  <c r="P142" i="26" s="1"/>
  <c r="I142" i="26" s="1"/>
  <c r="S144" i="26"/>
  <c r="AB144" i="26"/>
  <c r="E146" i="26"/>
  <c r="P146" i="26" s="1"/>
  <c r="I146" i="26" s="1"/>
  <c r="AA148" i="26"/>
  <c r="W148" i="26"/>
  <c r="S148" i="26"/>
  <c r="AF148" i="26"/>
  <c r="Z148" i="26"/>
  <c r="V148" i="26"/>
  <c r="R148" i="26"/>
  <c r="AE148" i="26"/>
  <c r="AC148" i="26" s="1"/>
  <c r="Y148" i="26"/>
  <c r="U148" i="26"/>
  <c r="Q148" i="26"/>
  <c r="X148" i="26"/>
  <c r="T148" i="26"/>
  <c r="AG148" i="26"/>
  <c r="AB148" i="26"/>
  <c r="F148" i="26"/>
  <c r="E150" i="26"/>
  <c r="P150" i="26" s="1"/>
  <c r="I150" i="26" s="1"/>
  <c r="N20" i="26"/>
  <c r="N24" i="26"/>
  <c r="N28" i="26"/>
  <c r="N32" i="26"/>
  <c r="N40" i="26"/>
  <c r="N44" i="26"/>
  <c r="N48" i="26"/>
  <c r="N52" i="26"/>
  <c r="N56" i="26"/>
  <c r="N60" i="26"/>
  <c r="N64" i="26"/>
  <c r="N68" i="26"/>
  <c r="N76" i="26"/>
  <c r="N80" i="26"/>
  <c r="N88" i="26"/>
  <c r="N92" i="26"/>
  <c r="N96" i="26"/>
  <c r="N100" i="26"/>
  <c r="N104" i="26"/>
  <c r="N108" i="26"/>
  <c r="N112" i="26"/>
  <c r="N116" i="26"/>
  <c r="N124" i="26"/>
  <c r="N128" i="26"/>
  <c r="N132" i="26"/>
  <c r="BD21" i="26"/>
  <c r="BD29" i="26"/>
  <c r="BD37" i="26"/>
  <c r="BD45" i="26"/>
  <c r="BD53" i="26"/>
  <c r="BD69" i="26"/>
  <c r="BD77" i="26"/>
  <c r="BD85" i="26"/>
  <c r="BD93" i="26"/>
  <c r="BD101" i="26"/>
  <c r="BD109" i="26"/>
  <c r="H6" i="24"/>
  <c r="P64" i="26"/>
  <c r="I64" i="26" s="1"/>
  <c r="N107" i="21"/>
  <c r="O107" i="21" s="1"/>
  <c r="N105" i="21"/>
  <c r="O105" i="21" s="1"/>
  <c r="J107" i="21"/>
  <c r="C107" i="22" s="1"/>
  <c r="J105" i="21"/>
  <c r="C105" i="22" s="1"/>
  <c r="E107" i="21"/>
  <c r="P107" i="21" s="1"/>
  <c r="I107" i="21" s="1"/>
  <c r="O107" i="22" s="1"/>
  <c r="D107" i="21"/>
  <c r="E105" i="21"/>
  <c r="P105" i="21" s="1"/>
  <c r="D105" i="21"/>
  <c r="G398" i="23"/>
  <c r="I398" i="23" s="1"/>
  <c r="G397" i="23"/>
  <c r="I397" i="23" s="1"/>
  <c r="G396" i="23"/>
  <c r="I396" i="23" s="1"/>
  <c r="G395" i="23"/>
  <c r="I395" i="23" s="1"/>
  <c r="G394" i="23"/>
  <c r="I394" i="23" s="1"/>
  <c r="G393" i="23"/>
  <c r="I393" i="23" s="1"/>
  <c r="G392" i="23"/>
  <c r="I392" i="23" s="1"/>
  <c r="G391" i="23"/>
  <c r="I391" i="23" s="1"/>
  <c r="G390" i="23"/>
  <c r="I390" i="23" s="1"/>
  <c r="G389" i="23"/>
  <c r="I389" i="23" s="1"/>
  <c r="G388" i="23"/>
  <c r="I388" i="23" s="1"/>
  <c r="G387" i="23"/>
  <c r="I387" i="23" s="1"/>
  <c r="G386" i="23"/>
  <c r="I386" i="23" s="1"/>
  <c r="G385" i="23"/>
  <c r="I385" i="23" s="1"/>
  <c r="G384" i="23"/>
  <c r="I384" i="23" s="1"/>
  <c r="G383" i="23"/>
  <c r="I383" i="23" s="1"/>
  <c r="G382" i="23"/>
  <c r="I382" i="23" s="1"/>
  <c r="G381" i="23"/>
  <c r="I381" i="23" s="1"/>
  <c r="G380" i="23"/>
  <c r="I380" i="23" s="1"/>
  <c r="G379" i="23"/>
  <c r="I379" i="23" s="1"/>
  <c r="G378" i="23"/>
  <c r="I378" i="23" s="1"/>
  <c r="G377" i="23"/>
  <c r="I377" i="23" s="1"/>
  <c r="G376" i="23"/>
  <c r="I376" i="23" s="1"/>
  <c r="G375" i="23"/>
  <c r="I375" i="23" s="1"/>
  <c r="G374" i="23"/>
  <c r="I374" i="23" s="1"/>
  <c r="G373" i="23"/>
  <c r="I373" i="23" s="1"/>
  <c r="G372" i="23"/>
  <c r="I372" i="23" s="1"/>
  <c r="G371" i="23"/>
  <c r="I371" i="23" s="1"/>
  <c r="G370" i="23"/>
  <c r="I370" i="23" s="1"/>
  <c r="G369" i="23"/>
  <c r="I369" i="23" s="1"/>
  <c r="G368" i="23"/>
  <c r="I368" i="23" s="1"/>
  <c r="G367" i="23"/>
  <c r="I367" i="23" s="1"/>
  <c r="G366" i="23"/>
  <c r="I366" i="23" s="1"/>
  <c r="G365" i="23"/>
  <c r="I365" i="23" s="1"/>
  <c r="G364" i="23"/>
  <c r="I364" i="23" s="1"/>
  <c r="G363" i="23"/>
  <c r="I363" i="23" s="1"/>
  <c r="G362" i="23"/>
  <c r="I362" i="23" s="1"/>
  <c r="G361" i="23"/>
  <c r="I361" i="23" s="1"/>
  <c r="G360" i="23"/>
  <c r="I360" i="23" s="1"/>
  <c r="G359" i="23"/>
  <c r="I359" i="23" s="1"/>
  <c r="G358" i="23"/>
  <c r="I358" i="23" s="1"/>
  <c r="G357" i="23"/>
  <c r="I357" i="23" s="1"/>
  <c r="G356" i="23"/>
  <c r="I356" i="23" s="1"/>
  <c r="G355" i="23"/>
  <c r="I355" i="23" s="1"/>
  <c r="G354" i="23"/>
  <c r="I354" i="23" s="1"/>
  <c r="G353" i="23"/>
  <c r="I353" i="23" s="1"/>
  <c r="G352" i="23"/>
  <c r="I352" i="23" s="1"/>
  <c r="G351" i="23"/>
  <c r="I351" i="23" s="1"/>
  <c r="G350" i="23"/>
  <c r="I350" i="23" s="1"/>
  <c r="G349" i="23"/>
  <c r="I349" i="23" s="1"/>
  <c r="G348" i="23"/>
  <c r="I348" i="23" s="1"/>
  <c r="G347" i="23"/>
  <c r="I347" i="23" s="1"/>
  <c r="G346" i="23"/>
  <c r="I346" i="23" s="1"/>
  <c r="G345" i="23"/>
  <c r="I345" i="23" s="1"/>
  <c r="G344" i="23"/>
  <c r="I344" i="23" s="1"/>
  <c r="G343" i="23"/>
  <c r="I343" i="23" s="1"/>
  <c r="G342" i="23"/>
  <c r="I342" i="23" s="1"/>
  <c r="G341" i="23"/>
  <c r="I341" i="23" s="1"/>
  <c r="G340" i="23"/>
  <c r="I340" i="23" s="1"/>
  <c r="G339" i="23"/>
  <c r="I339" i="23" s="1"/>
  <c r="G338" i="23"/>
  <c r="I338" i="23" s="1"/>
  <c r="G337" i="23"/>
  <c r="I337" i="23" s="1"/>
  <c r="G336" i="23"/>
  <c r="I336" i="23" s="1"/>
  <c r="G335" i="23"/>
  <c r="I335" i="23" s="1"/>
  <c r="G334" i="23"/>
  <c r="I334" i="23" s="1"/>
  <c r="G333" i="23"/>
  <c r="I333" i="23" s="1"/>
  <c r="G332" i="23"/>
  <c r="I332" i="23" s="1"/>
  <c r="G331" i="23"/>
  <c r="I331" i="23" s="1"/>
  <c r="G330" i="23"/>
  <c r="I330" i="23" s="1"/>
  <c r="G329" i="23"/>
  <c r="I329" i="23" s="1"/>
  <c r="G328" i="23"/>
  <c r="I328" i="23" s="1"/>
  <c r="G327" i="23"/>
  <c r="I327" i="23" s="1"/>
  <c r="G326" i="23"/>
  <c r="I326" i="23" s="1"/>
  <c r="G325" i="23"/>
  <c r="I325" i="23" s="1"/>
  <c r="G324" i="23"/>
  <c r="I324" i="23" s="1"/>
  <c r="G323" i="23"/>
  <c r="I323" i="23" s="1"/>
  <c r="G322" i="23"/>
  <c r="I322" i="23" s="1"/>
  <c r="G321" i="23"/>
  <c r="I321" i="23" s="1"/>
  <c r="G320" i="23"/>
  <c r="I320" i="23" s="1"/>
  <c r="G319" i="23"/>
  <c r="I319" i="23" s="1"/>
  <c r="G318" i="23"/>
  <c r="I318" i="23" s="1"/>
  <c r="G317" i="23"/>
  <c r="I317" i="23" s="1"/>
  <c r="G316" i="23"/>
  <c r="I316" i="23" s="1"/>
  <c r="G315" i="23"/>
  <c r="I315" i="23" s="1"/>
  <c r="G314" i="23"/>
  <c r="I314" i="23" s="1"/>
  <c r="G313" i="23"/>
  <c r="I313" i="23" s="1"/>
  <c r="G312" i="23"/>
  <c r="I312" i="23" s="1"/>
  <c r="G311" i="23"/>
  <c r="I311" i="23" s="1"/>
  <c r="G310" i="23"/>
  <c r="I310" i="23" s="1"/>
  <c r="G309" i="23"/>
  <c r="I309" i="23" s="1"/>
  <c r="G308" i="23"/>
  <c r="I308" i="23" s="1"/>
  <c r="G307" i="23"/>
  <c r="I307" i="23" s="1"/>
  <c r="G306" i="23"/>
  <c r="I306" i="23" s="1"/>
  <c r="G305" i="23"/>
  <c r="I305" i="23" s="1"/>
  <c r="G304" i="23"/>
  <c r="I304" i="23" s="1"/>
  <c r="G303" i="23"/>
  <c r="I303" i="23" s="1"/>
  <c r="G302" i="23"/>
  <c r="I302" i="23" s="1"/>
  <c r="G301" i="23"/>
  <c r="I301" i="23" s="1"/>
  <c r="G300" i="23"/>
  <c r="I300" i="23" s="1"/>
  <c r="G299" i="23"/>
  <c r="I299" i="23" s="1"/>
  <c r="G298" i="23"/>
  <c r="I298" i="23" s="1"/>
  <c r="G297" i="23"/>
  <c r="I297" i="23" s="1"/>
  <c r="G296" i="23"/>
  <c r="I296" i="23" s="1"/>
  <c r="G295" i="23"/>
  <c r="I295" i="23" s="1"/>
  <c r="G294" i="23"/>
  <c r="I294" i="23" s="1"/>
  <c r="G293" i="23"/>
  <c r="I293" i="23" s="1"/>
  <c r="G292" i="23"/>
  <c r="I292" i="23" s="1"/>
  <c r="G291" i="23"/>
  <c r="I291" i="23" s="1"/>
  <c r="G290" i="23"/>
  <c r="I290" i="23" s="1"/>
  <c r="G289" i="23"/>
  <c r="I289" i="23" s="1"/>
  <c r="G288" i="23"/>
  <c r="I288" i="23" s="1"/>
  <c r="G287" i="23"/>
  <c r="I287" i="23" s="1"/>
  <c r="G286" i="23"/>
  <c r="I286" i="23" s="1"/>
  <c r="G285" i="23"/>
  <c r="I285" i="23" s="1"/>
  <c r="G284" i="23"/>
  <c r="I284" i="23" s="1"/>
  <c r="G283" i="23"/>
  <c r="I283" i="23" s="1"/>
  <c r="G282" i="23"/>
  <c r="I282" i="23" s="1"/>
  <c r="G281" i="23"/>
  <c r="I281" i="23" s="1"/>
  <c r="G280" i="23"/>
  <c r="I280" i="23" s="1"/>
  <c r="G279" i="23"/>
  <c r="I279" i="23" s="1"/>
  <c r="G278" i="23"/>
  <c r="I278" i="23" s="1"/>
  <c r="G277" i="23"/>
  <c r="I277" i="23" s="1"/>
  <c r="G276" i="23"/>
  <c r="I276" i="23" s="1"/>
  <c r="G275" i="23"/>
  <c r="I275" i="23" s="1"/>
  <c r="G274" i="23"/>
  <c r="I274" i="23" s="1"/>
  <c r="G273" i="23"/>
  <c r="I273" i="23" s="1"/>
  <c r="G272" i="23"/>
  <c r="I272" i="23" s="1"/>
  <c r="G271" i="23"/>
  <c r="I271" i="23" s="1"/>
  <c r="G270" i="23"/>
  <c r="I270" i="23" s="1"/>
  <c r="G269" i="23"/>
  <c r="I269" i="23" s="1"/>
  <c r="G268" i="23"/>
  <c r="I268" i="23" s="1"/>
  <c r="G267" i="23"/>
  <c r="I267" i="23" s="1"/>
  <c r="G266" i="23"/>
  <c r="I266" i="23" s="1"/>
  <c r="G265" i="23"/>
  <c r="I265" i="23" s="1"/>
  <c r="G264" i="23"/>
  <c r="I264" i="23" s="1"/>
  <c r="G263" i="23"/>
  <c r="I263" i="23" s="1"/>
  <c r="G262" i="23"/>
  <c r="I262" i="23" s="1"/>
  <c r="G261" i="23"/>
  <c r="I261" i="23" s="1"/>
  <c r="G260" i="23"/>
  <c r="I260" i="23" s="1"/>
  <c r="G259" i="23"/>
  <c r="I259" i="23" s="1"/>
  <c r="G258" i="23"/>
  <c r="I258" i="23" s="1"/>
  <c r="G257" i="23"/>
  <c r="I257" i="23" s="1"/>
  <c r="G256" i="23"/>
  <c r="I256" i="23" s="1"/>
  <c r="G255" i="23"/>
  <c r="I255" i="23" s="1"/>
  <c r="G254" i="23"/>
  <c r="I254" i="23" s="1"/>
  <c r="G253" i="23"/>
  <c r="I253" i="23" s="1"/>
  <c r="G252" i="23"/>
  <c r="I252" i="23" s="1"/>
  <c r="G251" i="23"/>
  <c r="I251" i="23" s="1"/>
  <c r="G250" i="23"/>
  <c r="I250" i="23" s="1"/>
  <c r="G249" i="23"/>
  <c r="I249" i="23" s="1"/>
  <c r="G248" i="23"/>
  <c r="I248" i="23" s="1"/>
  <c r="G247" i="23"/>
  <c r="I247" i="23" s="1"/>
  <c r="G246" i="23"/>
  <c r="I246" i="23" s="1"/>
  <c r="G245" i="23"/>
  <c r="I245" i="23" s="1"/>
  <c r="G244" i="23"/>
  <c r="I244" i="23" s="1"/>
  <c r="G243" i="23"/>
  <c r="I243" i="23" s="1"/>
  <c r="G242" i="23"/>
  <c r="I242" i="23" s="1"/>
  <c r="G241" i="23"/>
  <c r="I241" i="23" s="1"/>
  <c r="G240" i="23"/>
  <c r="I240" i="23" s="1"/>
  <c r="G239" i="23"/>
  <c r="I239" i="23" s="1"/>
  <c r="G238" i="23"/>
  <c r="I238" i="23" s="1"/>
  <c r="G237" i="23"/>
  <c r="I237" i="23" s="1"/>
  <c r="G236" i="23"/>
  <c r="I236" i="23" s="1"/>
  <c r="G235" i="23"/>
  <c r="I235" i="23" s="1"/>
  <c r="G234" i="23"/>
  <c r="I234" i="23" s="1"/>
  <c r="G233" i="23"/>
  <c r="I233" i="23" s="1"/>
  <c r="G232" i="23"/>
  <c r="I232" i="23" s="1"/>
  <c r="G231" i="23"/>
  <c r="I231" i="23" s="1"/>
  <c r="G230" i="23"/>
  <c r="I230" i="23" s="1"/>
  <c r="G229" i="23"/>
  <c r="I229" i="23" s="1"/>
  <c r="G228" i="23"/>
  <c r="I228" i="23" s="1"/>
  <c r="G227" i="23"/>
  <c r="I227" i="23" s="1"/>
  <c r="G226" i="23"/>
  <c r="I226" i="23" s="1"/>
  <c r="G225" i="23"/>
  <c r="I225" i="23" s="1"/>
  <c r="G224" i="23"/>
  <c r="I224" i="23" s="1"/>
  <c r="G223" i="23"/>
  <c r="I223" i="23" s="1"/>
  <c r="G222" i="23"/>
  <c r="I222" i="23" s="1"/>
  <c r="G221" i="23"/>
  <c r="I221" i="23" s="1"/>
  <c r="G220" i="23"/>
  <c r="I220" i="23" s="1"/>
  <c r="G219" i="23"/>
  <c r="I219" i="23" s="1"/>
  <c r="G218" i="23"/>
  <c r="I218" i="23" s="1"/>
  <c r="G217" i="23"/>
  <c r="I217" i="23" s="1"/>
  <c r="G216" i="23"/>
  <c r="I216" i="23" s="1"/>
  <c r="G215" i="23"/>
  <c r="I215" i="23" s="1"/>
  <c r="G214" i="23"/>
  <c r="I214" i="23" s="1"/>
  <c r="G213" i="23"/>
  <c r="I213" i="23" s="1"/>
  <c r="G212" i="23"/>
  <c r="I212" i="23" s="1"/>
  <c r="G211" i="23"/>
  <c r="I211" i="23" s="1"/>
  <c r="G210" i="23"/>
  <c r="I210" i="23" s="1"/>
  <c r="G209" i="23"/>
  <c r="I209" i="23" s="1"/>
  <c r="G208" i="23"/>
  <c r="I208" i="23" s="1"/>
  <c r="G207" i="23"/>
  <c r="I207" i="23" s="1"/>
  <c r="G206" i="23"/>
  <c r="I206" i="23" s="1"/>
  <c r="G205" i="23"/>
  <c r="I205" i="23" s="1"/>
  <c r="G204" i="23"/>
  <c r="I204" i="23" s="1"/>
  <c r="G203" i="23"/>
  <c r="I203" i="23" s="1"/>
  <c r="G202" i="23"/>
  <c r="I202" i="23" s="1"/>
  <c r="G201" i="23"/>
  <c r="I201" i="23" s="1"/>
  <c r="G200" i="23"/>
  <c r="I200" i="23" s="1"/>
  <c r="G199" i="23"/>
  <c r="I199" i="23" s="1"/>
  <c r="G198" i="23"/>
  <c r="I198" i="23" s="1"/>
  <c r="G197" i="23"/>
  <c r="I197" i="23" s="1"/>
  <c r="G196" i="23"/>
  <c r="I196" i="23" s="1"/>
  <c r="G195" i="23"/>
  <c r="I195" i="23" s="1"/>
  <c r="G194" i="23"/>
  <c r="I194" i="23" s="1"/>
  <c r="G193" i="23"/>
  <c r="I193" i="23" s="1"/>
  <c r="G192" i="23"/>
  <c r="I192" i="23" s="1"/>
  <c r="G191" i="23"/>
  <c r="I191" i="23" s="1"/>
  <c r="G190" i="23"/>
  <c r="I190" i="23" s="1"/>
  <c r="G189" i="23"/>
  <c r="I189" i="23" s="1"/>
  <c r="G188" i="23"/>
  <c r="I188" i="23" s="1"/>
  <c r="G187" i="23"/>
  <c r="I187" i="23" s="1"/>
  <c r="G186" i="23"/>
  <c r="I186" i="23" s="1"/>
  <c r="G185" i="23"/>
  <c r="I185" i="23" s="1"/>
  <c r="G184" i="23"/>
  <c r="I184" i="23" s="1"/>
  <c r="G183" i="23"/>
  <c r="I183" i="23" s="1"/>
  <c r="G182" i="23"/>
  <c r="I182" i="23" s="1"/>
  <c r="G181" i="23"/>
  <c r="I181" i="23" s="1"/>
  <c r="G180" i="23"/>
  <c r="I180" i="23" s="1"/>
  <c r="G179" i="23"/>
  <c r="I179" i="23" s="1"/>
  <c r="G178" i="23"/>
  <c r="I178" i="23" s="1"/>
  <c r="G177" i="23"/>
  <c r="I177" i="23" s="1"/>
  <c r="G176" i="23"/>
  <c r="I176" i="23" s="1"/>
  <c r="G175" i="23"/>
  <c r="I175" i="23" s="1"/>
  <c r="G174" i="23"/>
  <c r="I174" i="23" s="1"/>
  <c r="G173" i="23"/>
  <c r="I173" i="23" s="1"/>
  <c r="G172" i="23"/>
  <c r="I172" i="23" s="1"/>
  <c r="G171" i="23"/>
  <c r="I171" i="23" s="1"/>
  <c r="G170" i="23"/>
  <c r="I170" i="23" s="1"/>
  <c r="G169" i="23"/>
  <c r="I169" i="23" s="1"/>
  <c r="G168" i="23"/>
  <c r="I168" i="23" s="1"/>
  <c r="G167" i="23"/>
  <c r="I167" i="23" s="1"/>
  <c r="G166" i="23"/>
  <c r="I166" i="23" s="1"/>
  <c r="G165" i="23"/>
  <c r="I165" i="23" s="1"/>
  <c r="G164" i="23"/>
  <c r="I164" i="23" s="1"/>
  <c r="G163" i="23"/>
  <c r="I163" i="23" s="1"/>
  <c r="G162" i="23"/>
  <c r="I162" i="23" s="1"/>
  <c r="G161" i="23"/>
  <c r="I161" i="23" s="1"/>
  <c r="G160" i="23"/>
  <c r="I160" i="23" s="1"/>
  <c r="G159" i="23"/>
  <c r="I159" i="23" s="1"/>
  <c r="G158" i="23"/>
  <c r="I158" i="23" s="1"/>
  <c r="G157" i="23"/>
  <c r="I157" i="23" s="1"/>
  <c r="G156" i="23"/>
  <c r="I156" i="23" s="1"/>
  <c r="G155" i="23"/>
  <c r="I155" i="23" s="1"/>
  <c r="G154" i="23"/>
  <c r="I154" i="23" s="1"/>
  <c r="G153" i="23"/>
  <c r="I153" i="23" s="1"/>
  <c r="G152" i="23"/>
  <c r="I152" i="23" s="1"/>
  <c r="G151" i="23"/>
  <c r="I151" i="23" s="1"/>
  <c r="G150" i="23"/>
  <c r="I150" i="23" s="1"/>
  <c r="G149" i="23"/>
  <c r="I149" i="23" s="1"/>
  <c r="G148" i="23"/>
  <c r="I148" i="23" s="1"/>
  <c r="G147" i="23"/>
  <c r="I147" i="23" s="1"/>
  <c r="G146" i="23"/>
  <c r="I146" i="23" s="1"/>
  <c r="G145" i="23"/>
  <c r="I145" i="23" s="1"/>
  <c r="G144" i="23"/>
  <c r="I144" i="23" s="1"/>
  <c r="G143" i="23"/>
  <c r="I143" i="23" s="1"/>
  <c r="G142" i="23"/>
  <c r="I142" i="23" s="1"/>
  <c r="G141" i="23"/>
  <c r="I141" i="23" s="1"/>
  <c r="G140" i="23"/>
  <c r="I140" i="23" s="1"/>
  <c r="G139" i="23"/>
  <c r="I139" i="23" s="1"/>
  <c r="G138" i="23"/>
  <c r="I138" i="23" s="1"/>
  <c r="G137" i="23"/>
  <c r="I137" i="23" s="1"/>
  <c r="G136" i="23"/>
  <c r="I136" i="23" s="1"/>
  <c r="G135" i="23"/>
  <c r="I135" i="23" s="1"/>
  <c r="G134" i="23"/>
  <c r="I134" i="23" s="1"/>
  <c r="G133" i="23"/>
  <c r="I133" i="23" s="1"/>
  <c r="G132" i="23"/>
  <c r="I132" i="23" s="1"/>
  <c r="G131" i="23"/>
  <c r="I131" i="23" s="1"/>
  <c r="G130" i="23"/>
  <c r="I130" i="23" s="1"/>
  <c r="G129" i="23"/>
  <c r="I129" i="23" s="1"/>
  <c r="G128" i="23"/>
  <c r="I128" i="23" s="1"/>
  <c r="G127" i="23"/>
  <c r="I127" i="23" s="1"/>
  <c r="G126" i="23"/>
  <c r="I126" i="23" s="1"/>
  <c r="G125" i="23"/>
  <c r="I125" i="23" s="1"/>
  <c r="G124" i="23"/>
  <c r="I124" i="23" s="1"/>
  <c r="G123" i="23"/>
  <c r="I123" i="23" s="1"/>
  <c r="G122" i="23"/>
  <c r="I122" i="23" s="1"/>
  <c r="G121" i="23"/>
  <c r="I121" i="23" s="1"/>
  <c r="G120" i="23"/>
  <c r="I120" i="23" s="1"/>
  <c r="G119" i="23"/>
  <c r="I119" i="23" s="1"/>
  <c r="G118" i="23"/>
  <c r="I118" i="23" s="1"/>
  <c r="G117" i="23"/>
  <c r="I117" i="23" s="1"/>
  <c r="G116" i="23"/>
  <c r="I116" i="23" s="1"/>
  <c r="G115" i="23"/>
  <c r="I115" i="23" s="1"/>
  <c r="G114" i="23"/>
  <c r="I114" i="23" s="1"/>
  <c r="G113" i="23"/>
  <c r="I113" i="23" s="1"/>
  <c r="G112" i="23"/>
  <c r="I112" i="23" s="1"/>
  <c r="G111" i="23"/>
  <c r="I111" i="23" s="1"/>
  <c r="G110" i="23"/>
  <c r="I110" i="23" s="1"/>
  <c r="G109" i="23"/>
  <c r="I109" i="23" s="1"/>
  <c r="G108" i="23"/>
  <c r="I108" i="23" s="1"/>
  <c r="G107" i="23"/>
  <c r="I107" i="23" s="1"/>
  <c r="G106" i="23"/>
  <c r="I106" i="23" s="1"/>
  <c r="G105" i="23"/>
  <c r="I105" i="23" s="1"/>
  <c r="G104" i="23"/>
  <c r="I104" i="23" s="1"/>
  <c r="G103" i="23"/>
  <c r="I103" i="23" s="1"/>
  <c r="G102" i="23"/>
  <c r="I102" i="23" s="1"/>
  <c r="G101" i="23"/>
  <c r="I101" i="23" s="1"/>
  <c r="G100" i="23"/>
  <c r="I100" i="23" s="1"/>
  <c r="G99" i="23"/>
  <c r="I99" i="23" s="1"/>
  <c r="G98" i="23"/>
  <c r="I98" i="23" s="1"/>
  <c r="G97" i="23"/>
  <c r="I97" i="23" s="1"/>
  <c r="G96" i="23"/>
  <c r="I96" i="23" s="1"/>
  <c r="G95" i="23"/>
  <c r="I95" i="23" s="1"/>
  <c r="G94" i="23"/>
  <c r="I94" i="23" s="1"/>
  <c r="G93" i="23"/>
  <c r="I93" i="23" s="1"/>
  <c r="G92" i="23"/>
  <c r="I92" i="23" s="1"/>
  <c r="G91" i="23"/>
  <c r="I91" i="23" s="1"/>
  <c r="G90" i="23"/>
  <c r="I90" i="23" s="1"/>
  <c r="G89" i="23"/>
  <c r="I89" i="23" s="1"/>
  <c r="G88" i="23"/>
  <c r="I88" i="23" s="1"/>
  <c r="G87" i="23"/>
  <c r="I87" i="23" s="1"/>
  <c r="G86" i="23"/>
  <c r="I86" i="23" s="1"/>
  <c r="G85" i="23"/>
  <c r="I85" i="23" s="1"/>
  <c r="G84" i="23"/>
  <c r="I84" i="23" s="1"/>
  <c r="G83" i="23"/>
  <c r="I83" i="23" s="1"/>
  <c r="G82" i="23"/>
  <c r="I82" i="23" s="1"/>
  <c r="G81" i="23"/>
  <c r="I81" i="23" s="1"/>
  <c r="G80" i="23"/>
  <c r="I80" i="23" s="1"/>
  <c r="G79" i="23"/>
  <c r="I79" i="23" s="1"/>
  <c r="G78" i="23"/>
  <c r="I78" i="23" s="1"/>
  <c r="G77" i="23"/>
  <c r="I77" i="23" s="1"/>
  <c r="G76" i="23"/>
  <c r="I76" i="23" s="1"/>
  <c r="G75" i="23"/>
  <c r="I75" i="23" s="1"/>
  <c r="G74" i="23"/>
  <c r="I74" i="23" s="1"/>
  <c r="G73" i="23"/>
  <c r="I73" i="23" s="1"/>
  <c r="G72" i="23"/>
  <c r="I72" i="23" s="1"/>
  <c r="G71" i="23"/>
  <c r="I71" i="23" s="1"/>
  <c r="G70" i="23"/>
  <c r="I70" i="23" s="1"/>
  <c r="G69" i="23"/>
  <c r="I69" i="23" s="1"/>
  <c r="G68" i="23"/>
  <c r="I68" i="23" s="1"/>
  <c r="G67" i="23"/>
  <c r="I67" i="23" s="1"/>
  <c r="G66" i="23"/>
  <c r="I66" i="23" s="1"/>
  <c r="G65" i="23"/>
  <c r="I65" i="23" s="1"/>
  <c r="G64" i="23"/>
  <c r="I64" i="23" s="1"/>
  <c r="G63" i="23"/>
  <c r="I63" i="23" s="1"/>
  <c r="G62" i="23"/>
  <c r="I62" i="23" s="1"/>
  <c r="G61" i="23"/>
  <c r="I61" i="23" s="1"/>
  <c r="G60" i="23"/>
  <c r="I60" i="23" s="1"/>
  <c r="G59" i="23"/>
  <c r="I59" i="23" s="1"/>
  <c r="G58" i="23"/>
  <c r="I58" i="23" s="1"/>
  <c r="G57" i="23"/>
  <c r="I57" i="23" s="1"/>
  <c r="G56" i="23"/>
  <c r="I56" i="23" s="1"/>
  <c r="G55" i="23"/>
  <c r="I55" i="23" s="1"/>
  <c r="G54" i="23"/>
  <c r="I54" i="23" s="1"/>
  <c r="G53" i="23"/>
  <c r="I53" i="23" s="1"/>
  <c r="G52" i="23"/>
  <c r="I52" i="23" s="1"/>
  <c r="G51" i="23"/>
  <c r="I51" i="23" s="1"/>
  <c r="G50" i="23"/>
  <c r="I50" i="23" s="1"/>
  <c r="G49" i="23"/>
  <c r="I49" i="23" s="1"/>
  <c r="G48" i="23"/>
  <c r="I48" i="23" s="1"/>
  <c r="G47" i="23"/>
  <c r="I47" i="23" s="1"/>
  <c r="G46" i="23"/>
  <c r="I46" i="23" s="1"/>
  <c r="G45" i="23"/>
  <c r="I45" i="23" s="1"/>
  <c r="G44" i="23"/>
  <c r="I44" i="23" s="1"/>
  <c r="G43" i="23"/>
  <c r="I43" i="23" s="1"/>
  <c r="G42" i="23"/>
  <c r="I42" i="23" s="1"/>
  <c r="G41" i="23"/>
  <c r="I41" i="23" s="1"/>
  <c r="G40" i="23"/>
  <c r="I40" i="23" s="1"/>
  <c r="G39" i="23"/>
  <c r="I39" i="23" s="1"/>
  <c r="G38" i="23"/>
  <c r="I38" i="23" s="1"/>
  <c r="G37" i="23"/>
  <c r="I37" i="23" s="1"/>
  <c r="G36" i="23"/>
  <c r="I36" i="23" s="1"/>
  <c r="G35" i="23"/>
  <c r="I35" i="23" s="1"/>
  <c r="G34" i="23"/>
  <c r="I34" i="23" s="1"/>
  <c r="G33" i="23"/>
  <c r="I33" i="23" s="1"/>
  <c r="G32" i="23"/>
  <c r="I32" i="23" s="1"/>
  <c r="G31" i="23"/>
  <c r="I31" i="23" s="1"/>
  <c r="G30" i="23"/>
  <c r="I30" i="23" s="1"/>
  <c r="G29" i="23"/>
  <c r="I29" i="23" s="1"/>
  <c r="G28" i="23"/>
  <c r="I28" i="23" s="1"/>
  <c r="G27" i="23"/>
  <c r="I27" i="23" s="1"/>
  <c r="G26" i="23"/>
  <c r="I26" i="23" s="1"/>
  <c r="G25" i="23"/>
  <c r="I25" i="23" s="1"/>
  <c r="G24" i="23"/>
  <c r="I24" i="23" s="1"/>
  <c r="G23" i="23"/>
  <c r="I23" i="23" s="1"/>
  <c r="G22" i="23"/>
  <c r="I22" i="23" s="1"/>
  <c r="G21" i="23"/>
  <c r="I21" i="23" s="1"/>
  <c r="G20" i="23"/>
  <c r="I20" i="23" s="1"/>
  <c r="D5" i="23"/>
  <c r="C5" i="23"/>
  <c r="F20" i="22"/>
  <c r="H20" i="22" s="1"/>
  <c r="D5" i="22"/>
  <c r="C5" i="22"/>
  <c r="F20" i="23" s="1"/>
  <c r="A160" i="21"/>
  <c r="A470" i="65" s="1"/>
  <c r="A159" i="21"/>
  <c r="A469" i="65" s="1"/>
  <c r="A158" i="21"/>
  <c r="A468" i="65" s="1"/>
  <c r="A157" i="21"/>
  <c r="A467" i="65" s="1"/>
  <c r="A156" i="21"/>
  <c r="A466" i="65" s="1"/>
  <c r="A155" i="21"/>
  <c r="A465" i="65" s="1"/>
  <c r="A154" i="21"/>
  <c r="A464" i="65" s="1"/>
  <c r="A153" i="21"/>
  <c r="A463" i="65" s="1"/>
  <c r="A152" i="21"/>
  <c r="A462" i="65" s="1"/>
  <c r="A151" i="21"/>
  <c r="A461" i="65" s="1"/>
  <c r="A150" i="21"/>
  <c r="A460" i="65" s="1"/>
  <c r="A149" i="21"/>
  <c r="A459" i="65" s="1"/>
  <c r="A148" i="21"/>
  <c r="A458" i="65" s="1"/>
  <c r="A147" i="21"/>
  <c r="A457" i="65" s="1"/>
  <c r="A146" i="21"/>
  <c r="A456" i="65" s="1"/>
  <c r="A145" i="21"/>
  <c r="A455" i="65" s="1"/>
  <c r="A144" i="21"/>
  <c r="A454" i="65" s="1"/>
  <c r="A143" i="21"/>
  <c r="A453" i="65" s="1"/>
  <c r="A142" i="21"/>
  <c r="A452" i="65" s="1"/>
  <c r="A141" i="21"/>
  <c r="A451" i="65" s="1"/>
  <c r="A140" i="21"/>
  <c r="A450" i="65" s="1"/>
  <c r="A139" i="21"/>
  <c r="A449" i="65" s="1"/>
  <c r="A138" i="21"/>
  <c r="A448" i="65" s="1"/>
  <c r="A137" i="21"/>
  <c r="A447" i="65" s="1"/>
  <c r="A136" i="21"/>
  <c r="A446" i="65" s="1"/>
  <c r="A135" i="21"/>
  <c r="A445" i="65" s="1"/>
  <c r="A134" i="21"/>
  <c r="A444" i="65" s="1"/>
  <c r="A133" i="21"/>
  <c r="A443" i="65" s="1"/>
  <c r="A132" i="21"/>
  <c r="A442" i="65" s="1"/>
  <c r="A131" i="21"/>
  <c r="A441" i="65" s="1"/>
  <c r="A130" i="21"/>
  <c r="A440" i="65" s="1"/>
  <c r="A129" i="21"/>
  <c r="A439" i="65" s="1"/>
  <c r="A128" i="21"/>
  <c r="A438" i="65" s="1"/>
  <c r="A127" i="21"/>
  <c r="A437" i="65" s="1"/>
  <c r="A126" i="21"/>
  <c r="A436" i="65" s="1"/>
  <c r="A125" i="21"/>
  <c r="A435" i="65" s="1"/>
  <c r="A124" i="21"/>
  <c r="A434" i="65" s="1"/>
  <c r="A123" i="21"/>
  <c r="A433" i="65" s="1"/>
  <c r="A122" i="21"/>
  <c r="A432" i="65" s="1"/>
  <c r="A121" i="21"/>
  <c r="A431" i="65" s="1"/>
  <c r="A120" i="21"/>
  <c r="A430" i="65" s="1"/>
  <c r="A119" i="21"/>
  <c r="A429" i="65" s="1"/>
  <c r="A118" i="21"/>
  <c r="A428" i="65" s="1"/>
  <c r="A115" i="21"/>
  <c r="A425" i="65" s="1"/>
  <c r="A114" i="21"/>
  <c r="A424" i="65" s="1"/>
  <c r="A113" i="21"/>
  <c r="A423" i="65" s="1"/>
  <c r="A112" i="21"/>
  <c r="A422" i="65" s="1"/>
  <c r="A111" i="21"/>
  <c r="A421" i="65" s="1"/>
  <c r="A110" i="21"/>
  <c r="A420" i="65" s="1"/>
  <c r="A109" i="21"/>
  <c r="A419" i="65" s="1"/>
  <c r="A108" i="21"/>
  <c r="A418" i="65" s="1"/>
  <c r="A107" i="21"/>
  <c r="A417" i="65" s="1"/>
  <c r="A106" i="21"/>
  <c r="A416" i="65" s="1"/>
  <c r="A105" i="21"/>
  <c r="A415" i="65" s="1"/>
  <c r="A104" i="21"/>
  <c r="A414" i="65" s="1"/>
  <c r="A103" i="21"/>
  <c r="A413" i="65" s="1"/>
  <c r="A102" i="21"/>
  <c r="A412" i="65" s="1"/>
  <c r="A101" i="21"/>
  <c r="A411" i="65" s="1"/>
  <c r="A100" i="21"/>
  <c r="A410" i="65" s="1"/>
  <c r="A99" i="21"/>
  <c r="A409" i="65" s="1"/>
  <c r="A98" i="21"/>
  <c r="A408" i="65" s="1"/>
  <c r="A97" i="21"/>
  <c r="A407" i="65" s="1"/>
  <c r="A96" i="21"/>
  <c r="A406" i="65" s="1"/>
  <c r="A95" i="21"/>
  <c r="A405" i="65" s="1"/>
  <c r="A94" i="21"/>
  <c r="A404" i="65" s="1"/>
  <c r="A93" i="21"/>
  <c r="A403" i="65" s="1"/>
  <c r="A92" i="21"/>
  <c r="A402" i="65" s="1"/>
  <c r="A91" i="21"/>
  <c r="A401" i="65" s="1"/>
  <c r="A90" i="21"/>
  <c r="A400" i="65" s="1"/>
  <c r="A89" i="21"/>
  <c r="A399" i="65" s="1"/>
  <c r="A88" i="21"/>
  <c r="A398" i="65" s="1"/>
  <c r="A87" i="21"/>
  <c r="A397" i="65" s="1"/>
  <c r="A86" i="21"/>
  <c r="A396" i="65" s="1"/>
  <c r="A85" i="21"/>
  <c r="A395" i="65" s="1"/>
  <c r="A84" i="21"/>
  <c r="A394" i="65" s="1"/>
  <c r="A83" i="21"/>
  <c r="A393" i="65" s="1"/>
  <c r="A82" i="21"/>
  <c r="A392" i="65" s="1"/>
  <c r="A81" i="21"/>
  <c r="A391" i="65" s="1"/>
  <c r="A80" i="21"/>
  <c r="A390" i="65" s="1"/>
  <c r="A79" i="21"/>
  <c r="A389" i="65" s="1"/>
  <c r="A78" i="21"/>
  <c r="A388" i="65" s="1"/>
  <c r="A77" i="21"/>
  <c r="A387" i="65" s="1"/>
  <c r="A76" i="21"/>
  <c r="A386" i="65" s="1"/>
  <c r="A75" i="21"/>
  <c r="A385" i="65" s="1"/>
  <c r="A74" i="21"/>
  <c r="A384" i="65" s="1"/>
  <c r="A73" i="21"/>
  <c r="A383" i="65" s="1"/>
  <c r="A72" i="21"/>
  <c r="A382" i="65" s="1"/>
  <c r="A71" i="21"/>
  <c r="A381" i="65" s="1"/>
  <c r="A70" i="21"/>
  <c r="A380" i="65" s="1"/>
  <c r="A69" i="21"/>
  <c r="A379" i="65" s="1"/>
  <c r="A68" i="21"/>
  <c r="A378" i="65" s="1"/>
  <c r="A67" i="21"/>
  <c r="A377" i="65" s="1"/>
  <c r="A66" i="21"/>
  <c r="A376" i="65" s="1"/>
  <c r="A65" i="21"/>
  <c r="A375" i="65" s="1"/>
  <c r="A64" i="21"/>
  <c r="A374" i="65" s="1"/>
  <c r="A63" i="21"/>
  <c r="A373" i="65" s="1"/>
  <c r="A62" i="21"/>
  <c r="A372" i="65" s="1"/>
  <c r="A61" i="21"/>
  <c r="A371" i="65" s="1"/>
  <c r="A60" i="21"/>
  <c r="A370" i="65" s="1"/>
  <c r="A59" i="21"/>
  <c r="A369" i="65" s="1"/>
  <c r="A58" i="21"/>
  <c r="A368" i="65" s="1"/>
  <c r="A57" i="21"/>
  <c r="A367" i="65" s="1"/>
  <c r="A56" i="21"/>
  <c r="A366" i="65" s="1"/>
  <c r="A55" i="21"/>
  <c r="A365" i="65" s="1"/>
  <c r="A54" i="21"/>
  <c r="A364" i="65" s="1"/>
  <c r="A53" i="21"/>
  <c r="A363" i="65" s="1"/>
  <c r="A52" i="21"/>
  <c r="A362" i="65" s="1"/>
  <c r="A51" i="21"/>
  <c r="A361" i="65" s="1"/>
  <c r="A50" i="21"/>
  <c r="A360" i="65" s="1"/>
  <c r="A49" i="21"/>
  <c r="A359" i="65" s="1"/>
  <c r="A48" i="21"/>
  <c r="A358" i="65" s="1"/>
  <c r="A47" i="21"/>
  <c r="A357" i="65" s="1"/>
  <c r="A46" i="21"/>
  <c r="A356" i="65" s="1"/>
  <c r="A45" i="21"/>
  <c r="A355" i="65" s="1"/>
  <c r="A44" i="21"/>
  <c r="A354" i="65" s="1"/>
  <c r="A43" i="21"/>
  <c r="A353" i="65" s="1"/>
  <c r="A42" i="21"/>
  <c r="A352" i="65" s="1"/>
  <c r="A41" i="21"/>
  <c r="A351" i="65" s="1"/>
  <c r="A40" i="21"/>
  <c r="A350" i="65" s="1"/>
  <c r="A39" i="21"/>
  <c r="A349" i="65" s="1"/>
  <c r="A38" i="21"/>
  <c r="A348" i="65" s="1"/>
  <c r="A37" i="21"/>
  <c r="A347" i="65" s="1"/>
  <c r="A36" i="21"/>
  <c r="A346" i="65" s="1"/>
  <c r="A35" i="21"/>
  <c r="A345" i="65" s="1"/>
  <c r="A34" i="21"/>
  <c r="A344" i="65" s="1"/>
  <c r="A33" i="21"/>
  <c r="A343" i="65" s="1"/>
  <c r="A32" i="21"/>
  <c r="A342" i="65" s="1"/>
  <c r="A31" i="21"/>
  <c r="A341" i="65" s="1"/>
  <c r="A30" i="21"/>
  <c r="A340" i="65" s="1"/>
  <c r="A29" i="21"/>
  <c r="A339" i="65" s="1"/>
  <c r="A28" i="21"/>
  <c r="A338" i="65" s="1"/>
  <c r="A27" i="21"/>
  <c r="A337" i="65" s="1"/>
  <c r="A26" i="21"/>
  <c r="A336" i="65" s="1"/>
  <c r="A25" i="21"/>
  <c r="A335" i="65" s="1"/>
  <c r="A24" i="21"/>
  <c r="A334" i="65" s="1"/>
  <c r="A23" i="21"/>
  <c r="A333" i="65" s="1"/>
  <c r="A22" i="21"/>
  <c r="A332" i="65" s="1"/>
  <c r="A21" i="21"/>
  <c r="A331" i="65" s="1"/>
  <c r="A20" i="21"/>
  <c r="A330" i="65" s="1"/>
  <c r="G20" i="20"/>
  <c r="I20" i="20" s="1"/>
  <c r="D5" i="20"/>
  <c r="C5" i="20"/>
  <c r="F20" i="19"/>
  <c r="H20" i="19" s="1"/>
  <c r="D5" i="19"/>
  <c r="C5" i="19"/>
  <c r="E124" i="19" s="1"/>
  <c r="A133" i="18"/>
  <c r="A199" i="65" s="1"/>
  <c r="A132" i="18"/>
  <c r="A198" i="65" s="1"/>
  <c r="A131" i="18"/>
  <c r="A197" i="65" s="1"/>
  <c r="A130" i="18"/>
  <c r="A196" i="65" s="1"/>
  <c r="A129" i="18"/>
  <c r="A195" i="65" s="1"/>
  <c r="A128" i="18"/>
  <c r="A194" i="65" s="1"/>
  <c r="A127" i="18"/>
  <c r="A193" i="65" s="1"/>
  <c r="A126" i="18"/>
  <c r="A192" i="65" s="1"/>
  <c r="A125" i="18"/>
  <c r="A191" i="65" s="1"/>
  <c r="A124" i="18"/>
  <c r="A190" i="65" s="1"/>
  <c r="A123" i="18"/>
  <c r="A189" i="65" s="1"/>
  <c r="A122" i="18"/>
  <c r="A188" i="65" s="1"/>
  <c r="A121" i="18"/>
  <c r="A187" i="65" s="1"/>
  <c r="A120" i="18"/>
  <c r="A186" i="65" s="1"/>
  <c r="A119" i="18"/>
  <c r="A185" i="65" s="1"/>
  <c r="A118" i="18"/>
  <c r="A184" i="65" s="1"/>
  <c r="A117" i="18"/>
  <c r="A183" i="65" s="1"/>
  <c r="A116" i="18"/>
  <c r="A182" i="65" s="1"/>
  <c r="A115" i="18"/>
  <c r="A181" i="65" s="1"/>
  <c r="A114" i="18"/>
  <c r="A180" i="65" s="1"/>
  <c r="A113" i="18"/>
  <c r="A179" i="65" s="1"/>
  <c r="A112" i="18"/>
  <c r="A178" i="65" s="1"/>
  <c r="A111" i="18"/>
  <c r="A177" i="65" s="1"/>
  <c r="A110" i="18"/>
  <c r="A176" i="65" s="1"/>
  <c r="A109" i="18"/>
  <c r="A175" i="65" s="1"/>
  <c r="A108" i="18"/>
  <c r="A174" i="65" s="1"/>
  <c r="A107" i="18"/>
  <c r="A173" i="65" s="1"/>
  <c r="A106" i="18"/>
  <c r="A172" i="65" s="1"/>
  <c r="A105" i="18"/>
  <c r="A171" i="65" s="1"/>
  <c r="A104" i="18"/>
  <c r="A170" i="65" s="1"/>
  <c r="A103" i="18"/>
  <c r="A169" i="65" s="1"/>
  <c r="A102" i="18"/>
  <c r="A168" i="65" s="1"/>
  <c r="A101" i="18"/>
  <c r="A167" i="65" s="1"/>
  <c r="A100" i="18"/>
  <c r="A166" i="65" s="1"/>
  <c r="A99" i="18"/>
  <c r="A165" i="65" s="1"/>
  <c r="A98" i="18"/>
  <c r="A164" i="65" s="1"/>
  <c r="A97" i="18"/>
  <c r="A163" i="65" s="1"/>
  <c r="A96" i="18"/>
  <c r="A162" i="65" s="1"/>
  <c r="A95" i="18"/>
  <c r="A161" i="65" s="1"/>
  <c r="A94" i="18"/>
  <c r="A160" i="65" s="1"/>
  <c r="A93" i="18"/>
  <c r="A159" i="65" s="1"/>
  <c r="A92" i="18"/>
  <c r="A158" i="65" s="1"/>
  <c r="A91" i="18"/>
  <c r="A157" i="65" s="1"/>
  <c r="A90" i="18"/>
  <c r="A156" i="65" s="1"/>
  <c r="A89" i="18"/>
  <c r="A155" i="65" s="1"/>
  <c r="A88" i="18"/>
  <c r="A154" i="65" s="1"/>
  <c r="A87" i="18"/>
  <c r="A153" i="65" s="1"/>
  <c r="A86" i="18"/>
  <c r="A152" i="65" s="1"/>
  <c r="A85" i="18"/>
  <c r="A151" i="65" s="1"/>
  <c r="A84" i="18"/>
  <c r="A150" i="65" s="1"/>
  <c r="A83" i="18"/>
  <c r="A149" i="65" s="1"/>
  <c r="A82" i="18"/>
  <c r="A148" i="65" s="1"/>
  <c r="A81" i="18"/>
  <c r="A147" i="65" s="1"/>
  <c r="A80" i="18"/>
  <c r="A146" i="65" s="1"/>
  <c r="A79" i="18"/>
  <c r="A145" i="65" s="1"/>
  <c r="A78" i="18"/>
  <c r="A144" i="65" s="1"/>
  <c r="A77" i="18"/>
  <c r="A143" i="65" s="1"/>
  <c r="A76" i="18"/>
  <c r="A142" i="65" s="1"/>
  <c r="A75" i="18"/>
  <c r="A141" i="65" s="1"/>
  <c r="A74" i="18"/>
  <c r="A140" i="65" s="1"/>
  <c r="A73" i="18"/>
  <c r="A139" i="65" s="1"/>
  <c r="A72" i="18"/>
  <c r="A138" i="65" s="1"/>
  <c r="A71" i="18"/>
  <c r="A137" i="65" s="1"/>
  <c r="A70" i="18"/>
  <c r="A136" i="65" s="1"/>
  <c r="A69" i="18"/>
  <c r="A135" i="65" s="1"/>
  <c r="A68" i="18"/>
  <c r="A134" i="65" s="1"/>
  <c r="A67" i="18"/>
  <c r="A133" i="65" s="1"/>
  <c r="A66" i="18"/>
  <c r="A132" i="65" s="1"/>
  <c r="A65" i="18"/>
  <c r="A131" i="65" s="1"/>
  <c r="A64" i="18"/>
  <c r="A130" i="65" s="1"/>
  <c r="A63" i="18"/>
  <c r="A129" i="65" s="1"/>
  <c r="A62" i="18"/>
  <c r="A128" i="65" s="1"/>
  <c r="A61" i="18"/>
  <c r="A127" i="65" s="1"/>
  <c r="A60" i="18"/>
  <c r="A126" i="65" s="1"/>
  <c r="A59" i="18"/>
  <c r="A125" i="65" s="1"/>
  <c r="A58" i="18"/>
  <c r="A124" i="65" s="1"/>
  <c r="A57" i="18"/>
  <c r="A123" i="65" s="1"/>
  <c r="A56" i="18"/>
  <c r="A122" i="65" s="1"/>
  <c r="A55" i="18"/>
  <c r="A121" i="65" s="1"/>
  <c r="A54" i="18"/>
  <c r="A120" i="65" s="1"/>
  <c r="A53" i="18"/>
  <c r="A119" i="65" s="1"/>
  <c r="A52" i="18"/>
  <c r="A118" i="65" s="1"/>
  <c r="A51" i="18"/>
  <c r="A117" i="65" s="1"/>
  <c r="A50" i="18"/>
  <c r="A116" i="65" s="1"/>
  <c r="A49" i="18"/>
  <c r="A115" i="65" s="1"/>
  <c r="A48" i="18"/>
  <c r="A114" i="65" s="1"/>
  <c r="A47" i="18"/>
  <c r="A113" i="65" s="1"/>
  <c r="A46" i="18"/>
  <c r="A112" i="65" s="1"/>
  <c r="A45" i="18"/>
  <c r="A111" i="65" s="1"/>
  <c r="A44" i="18"/>
  <c r="A110" i="65" s="1"/>
  <c r="A43" i="18"/>
  <c r="A109" i="65" s="1"/>
  <c r="A42" i="18"/>
  <c r="A108" i="65" s="1"/>
  <c r="A41" i="18"/>
  <c r="A107" i="65" s="1"/>
  <c r="A40" i="18"/>
  <c r="A106" i="65" s="1"/>
  <c r="A39" i="18"/>
  <c r="A105" i="65" s="1"/>
  <c r="A38" i="18"/>
  <c r="A104" i="65" s="1"/>
  <c r="A37" i="18"/>
  <c r="A103" i="65" s="1"/>
  <c r="A36" i="18"/>
  <c r="A102" i="65" s="1"/>
  <c r="A35" i="18"/>
  <c r="A101" i="65" s="1"/>
  <c r="A34" i="18"/>
  <c r="A100" i="65" s="1"/>
  <c r="A33" i="18"/>
  <c r="A99" i="65" s="1"/>
  <c r="A32" i="18"/>
  <c r="A98" i="65" s="1"/>
  <c r="A31" i="18"/>
  <c r="A97" i="65" s="1"/>
  <c r="A30" i="18"/>
  <c r="A96" i="65" s="1"/>
  <c r="A29" i="18"/>
  <c r="A95" i="65" s="1"/>
  <c r="A28" i="18"/>
  <c r="A94" i="65" s="1"/>
  <c r="A27" i="18"/>
  <c r="A93" i="65" s="1"/>
  <c r="A26" i="18"/>
  <c r="A92" i="65" s="1"/>
  <c r="A25" i="18"/>
  <c r="A91" i="65" s="1"/>
  <c r="A24" i="18"/>
  <c r="A90" i="65" s="1"/>
  <c r="A23" i="18"/>
  <c r="A89" i="65" s="1"/>
  <c r="A22" i="18"/>
  <c r="A88" i="65" s="1"/>
  <c r="A21" i="18"/>
  <c r="A87" i="65" s="1"/>
  <c r="A20" i="18"/>
  <c r="A86" i="65" s="1"/>
  <c r="BB146" i="16"/>
  <c r="BB145" i="16"/>
  <c r="BB144" i="16"/>
  <c r="BB143" i="16"/>
  <c r="N26" i="16"/>
  <c r="N25" i="16"/>
  <c r="N24" i="16"/>
  <c r="N23" i="16"/>
  <c r="N22" i="16"/>
  <c r="N21" i="16"/>
  <c r="N20" i="16"/>
  <c r="J26" i="16"/>
  <c r="C26" i="17" s="1"/>
  <c r="J25" i="16"/>
  <c r="C25" i="17" s="1"/>
  <c r="J24" i="16"/>
  <c r="C24" i="17" s="1"/>
  <c r="J23" i="16"/>
  <c r="C23" i="17" s="1"/>
  <c r="J22" i="16"/>
  <c r="C22" i="17" s="1"/>
  <c r="J21" i="16"/>
  <c r="C21" i="17" s="1"/>
  <c r="J20" i="16"/>
  <c r="C20" i="17" s="1"/>
  <c r="E26" i="16"/>
  <c r="P26" i="16" s="1"/>
  <c r="D26" i="16"/>
  <c r="E25" i="16"/>
  <c r="P25" i="16" s="1"/>
  <c r="I25" i="16" s="1"/>
  <c r="O25" i="17" s="1"/>
  <c r="D25" i="16"/>
  <c r="E24" i="16"/>
  <c r="P24" i="16" s="1"/>
  <c r="I24" i="16" s="1"/>
  <c r="O24" i="17" s="1"/>
  <c r="D24" i="16"/>
  <c r="E23" i="16"/>
  <c r="P23" i="16" s="1"/>
  <c r="I23" i="16" s="1"/>
  <c r="O23" i="17" s="1"/>
  <c r="D23" i="16"/>
  <c r="E22" i="16"/>
  <c r="P22" i="16" s="1"/>
  <c r="I22" i="16" s="1"/>
  <c r="O22" i="17" s="1"/>
  <c r="D22" i="16"/>
  <c r="E21" i="16"/>
  <c r="P21" i="16" s="1"/>
  <c r="I21" i="16" s="1"/>
  <c r="O21" i="17" s="1"/>
  <c r="D21" i="16"/>
  <c r="E20" i="16"/>
  <c r="P20" i="16" s="1"/>
  <c r="I20" i="16" s="1"/>
  <c r="O20" i="17" s="1"/>
  <c r="D20" i="16"/>
  <c r="C477" i="65" s="1"/>
  <c r="N262" i="14"/>
  <c r="N261" i="14"/>
  <c r="N260" i="14"/>
  <c r="N259" i="14"/>
  <c r="N258" i="14"/>
  <c r="N257" i="14"/>
  <c r="N256" i="14"/>
  <c r="N255" i="14"/>
  <c r="N254" i="14"/>
  <c r="N253" i="14"/>
  <c r="N252" i="14"/>
  <c r="N251" i="14"/>
  <c r="N250" i="14"/>
  <c r="N249" i="14"/>
  <c r="N248" i="14"/>
  <c r="N247" i="14"/>
  <c r="N246" i="14"/>
  <c r="N245" i="14"/>
  <c r="N244" i="14"/>
  <c r="N243" i="14"/>
  <c r="N242" i="14"/>
  <c r="N241" i="14"/>
  <c r="N240" i="14"/>
  <c r="N239" i="14"/>
  <c r="N238" i="14"/>
  <c r="N237" i="14"/>
  <c r="N236" i="14"/>
  <c r="N235" i="14"/>
  <c r="N234" i="14"/>
  <c r="N233" i="14"/>
  <c r="N232" i="14"/>
  <c r="N231" i="14"/>
  <c r="N230" i="14"/>
  <c r="N229" i="14"/>
  <c r="N228" i="14"/>
  <c r="N227" i="14"/>
  <c r="N226" i="14"/>
  <c r="N225" i="14"/>
  <c r="N224" i="14"/>
  <c r="N223" i="14"/>
  <c r="N222" i="14"/>
  <c r="N221" i="14"/>
  <c r="N220" i="14"/>
  <c r="N219" i="14"/>
  <c r="N218" i="14"/>
  <c r="N217" i="14"/>
  <c r="N216" i="14"/>
  <c r="N215" i="14"/>
  <c r="N214" i="14"/>
  <c r="N213" i="14"/>
  <c r="N212" i="14"/>
  <c r="N211" i="14"/>
  <c r="N210" i="14"/>
  <c r="N209" i="14"/>
  <c r="N208" i="14"/>
  <c r="N207" i="14"/>
  <c r="N206" i="14"/>
  <c r="N205" i="14"/>
  <c r="N204" i="14"/>
  <c r="N203" i="14"/>
  <c r="N202" i="14"/>
  <c r="N201" i="14"/>
  <c r="N200" i="14"/>
  <c r="N199" i="14"/>
  <c r="N198" i="14"/>
  <c r="N197" i="14"/>
  <c r="N196" i="14"/>
  <c r="N195" i="14"/>
  <c r="N194" i="14"/>
  <c r="N193" i="14"/>
  <c r="N192" i="14"/>
  <c r="N191" i="14"/>
  <c r="N190" i="14"/>
  <c r="N189" i="14"/>
  <c r="N188" i="14"/>
  <c r="N187" i="14"/>
  <c r="N186" i="14"/>
  <c r="N185" i="14"/>
  <c r="N184" i="14"/>
  <c r="N183" i="14"/>
  <c r="N182" i="14"/>
  <c r="N181" i="14"/>
  <c r="N180" i="14"/>
  <c r="N179" i="14"/>
  <c r="N178" i="14"/>
  <c r="N177" i="14"/>
  <c r="N176" i="14"/>
  <c r="N175" i="14"/>
  <c r="N174" i="14"/>
  <c r="N173" i="14"/>
  <c r="N172" i="14"/>
  <c r="N171" i="14"/>
  <c r="N170" i="14"/>
  <c r="N169" i="14"/>
  <c r="N168" i="14"/>
  <c r="N167" i="14"/>
  <c r="N166" i="14"/>
  <c r="N165" i="14"/>
  <c r="N164" i="14"/>
  <c r="N163" i="14"/>
  <c r="N162" i="14"/>
  <c r="N161" i="14"/>
  <c r="N160" i="14"/>
  <c r="N159" i="14"/>
  <c r="N158" i="14"/>
  <c r="N157" i="14"/>
  <c r="N156" i="14"/>
  <c r="N155" i="14"/>
  <c r="N154" i="14"/>
  <c r="N153" i="14"/>
  <c r="N152" i="14"/>
  <c r="N151" i="14"/>
  <c r="N150" i="14"/>
  <c r="N149" i="14"/>
  <c r="N148" i="14"/>
  <c r="N147" i="14"/>
  <c r="N146" i="14"/>
  <c r="N145" i="14"/>
  <c r="N144" i="14"/>
  <c r="N143" i="14"/>
  <c r="N142" i="14"/>
  <c r="N141" i="14"/>
  <c r="N140" i="14"/>
  <c r="N139" i="14"/>
  <c r="N138" i="14"/>
  <c r="N137" i="14"/>
  <c r="N136" i="14"/>
  <c r="N135" i="14"/>
  <c r="N134" i="14"/>
  <c r="N133" i="14"/>
  <c r="N132" i="14"/>
  <c r="N131" i="14"/>
  <c r="N130" i="14"/>
  <c r="N129" i="14"/>
  <c r="N128" i="14"/>
  <c r="N127" i="14"/>
  <c r="N126" i="14"/>
  <c r="N125" i="14"/>
  <c r="N124" i="14"/>
  <c r="N123" i="14"/>
  <c r="N122" i="14"/>
  <c r="N121" i="14"/>
  <c r="N120" i="14"/>
  <c r="N119" i="14"/>
  <c r="N118" i="14"/>
  <c r="N117" i="14"/>
  <c r="N116" i="14"/>
  <c r="N115" i="14"/>
  <c r="N114" i="14"/>
  <c r="N113" i="14"/>
  <c r="N112" i="14"/>
  <c r="N111" i="14"/>
  <c r="N110" i="14"/>
  <c r="N109" i="14"/>
  <c r="N108" i="14"/>
  <c r="N107" i="14"/>
  <c r="N106" i="14"/>
  <c r="N105" i="14"/>
  <c r="N104" i="14"/>
  <c r="N103" i="14"/>
  <c r="N102" i="14"/>
  <c r="N101" i="14"/>
  <c r="N100" i="14"/>
  <c r="N99" i="14"/>
  <c r="N98" i="14"/>
  <c r="N97" i="14"/>
  <c r="N96" i="14"/>
  <c r="N95" i="14"/>
  <c r="N94" i="14"/>
  <c r="N93" i="14"/>
  <c r="N92" i="14"/>
  <c r="N91" i="14"/>
  <c r="N90" i="14"/>
  <c r="N89" i="14"/>
  <c r="N88" i="14"/>
  <c r="N87" i="14"/>
  <c r="N86" i="14"/>
  <c r="N85" i="14"/>
  <c r="N84" i="14"/>
  <c r="N83" i="14"/>
  <c r="N82" i="14"/>
  <c r="N81" i="14"/>
  <c r="N80" i="14"/>
  <c r="N79" i="14"/>
  <c r="N78" i="14"/>
  <c r="N77" i="14"/>
  <c r="N76" i="14"/>
  <c r="N75" i="14"/>
  <c r="N74" i="14"/>
  <c r="N73" i="14"/>
  <c r="N72" i="14"/>
  <c r="N71" i="14"/>
  <c r="N70" i="14"/>
  <c r="N69" i="14"/>
  <c r="N68" i="14"/>
  <c r="N67" i="14"/>
  <c r="N66" i="14"/>
  <c r="N65" i="14"/>
  <c r="N64" i="14"/>
  <c r="N63" i="14"/>
  <c r="N62" i="14"/>
  <c r="N61" i="14"/>
  <c r="N60" i="14"/>
  <c r="N59" i="14"/>
  <c r="N58" i="14"/>
  <c r="N57" i="14"/>
  <c r="N56" i="14"/>
  <c r="N55" i="14"/>
  <c r="N54" i="14"/>
  <c r="N53" i="14"/>
  <c r="N52" i="14"/>
  <c r="N51" i="14"/>
  <c r="N50" i="14"/>
  <c r="N49" i="14"/>
  <c r="N48" i="14"/>
  <c r="N47" i="14"/>
  <c r="N46" i="14"/>
  <c r="N45" i="14"/>
  <c r="N44" i="14"/>
  <c r="N43" i="14"/>
  <c r="N42" i="14"/>
  <c r="N41" i="14"/>
  <c r="N40" i="14"/>
  <c r="N39" i="14"/>
  <c r="N38" i="14"/>
  <c r="N37" i="14"/>
  <c r="N36" i="14"/>
  <c r="N35" i="14"/>
  <c r="N34" i="14"/>
  <c r="N33" i="14"/>
  <c r="N32" i="14"/>
  <c r="N31" i="14"/>
  <c r="N30" i="14"/>
  <c r="N29" i="14"/>
  <c r="N28" i="14"/>
  <c r="N27" i="14"/>
  <c r="N26" i="14"/>
  <c r="N25" i="14"/>
  <c r="N24" i="14"/>
  <c r="N23" i="14"/>
  <c r="N22" i="14"/>
  <c r="N21" i="14"/>
  <c r="N20" i="14"/>
  <c r="J262" i="14"/>
  <c r="D262" i="15" s="1"/>
  <c r="J261" i="14"/>
  <c r="D261" i="15" s="1"/>
  <c r="J260" i="14"/>
  <c r="D260" i="15" s="1"/>
  <c r="J259" i="14"/>
  <c r="D259" i="15" s="1"/>
  <c r="J258" i="14"/>
  <c r="D258" i="15" s="1"/>
  <c r="J257" i="14"/>
  <c r="D257" i="15" s="1"/>
  <c r="J256" i="14"/>
  <c r="D256" i="15" s="1"/>
  <c r="J255" i="14"/>
  <c r="D255" i="15" s="1"/>
  <c r="J254" i="14"/>
  <c r="D254" i="15" s="1"/>
  <c r="J253" i="14"/>
  <c r="D253" i="15" s="1"/>
  <c r="J252" i="14"/>
  <c r="D252" i="15" s="1"/>
  <c r="J251" i="14"/>
  <c r="D251" i="15" s="1"/>
  <c r="J250" i="14"/>
  <c r="D250" i="15" s="1"/>
  <c r="J249" i="14"/>
  <c r="D249" i="15" s="1"/>
  <c r="J248" i="14"/>
  <c r="D248" i="15" s="1"/>
  <c r="J247" i="14"/>
  <c r="D247" i="15" s="1"/>
  <c r="J246" i="14"/>
  <c r="D246" i="15" s="1"/>
  <c r="J245" i="14"/>
  <c r="D245" i="15" s="1"/>
  <c r="J244" i="14"/>
  <c r="D244" i="15" s="1"/>
  <c r="J243" i="14"/>
  <c r="D243" i="15" s="1"/>
  <c r="J242" i="14"/>
  <c r="D242" i="15" s="1"/>
  <c r="J241" i="14"/>
  <c r="D241" i="15" s="1"/>
  <c r="J240" i="14"/>
  <c r="D240" i="15" s="1"/>
  <c r="J239" i="14"/>
  <c r="D239" i="15" s="1"/>
  <c r="J238" i="14"/>
  <c r="D238" i="15" s="1"/>
  <c r="J237" i="14"/>
  <c r="D237" i="15" s="1"/>
  <c r="J236" i="14"/>
  <c r="D236" i="15" s="1"/>
  <c r="J235" i="14"/>
  <c r="D235" i="15" s="1"/>
  <c r="J234" i="14"/>
  <c r="D234" i="15" s="1"/>
  <c r="J233" i="14"/>
  <c r="D233" i="15" s="1"/>
  <c r="J232" i="14"/>
  <c r="D232" i="15" s="1"/>
  <c r="J231" i="14"/>
  <c r="D231" i="15" s="1"/>
  <c r="J230" i="14"/>
  <c r="D230" i="15" s="1"/>
  <c r="J229" i="14"/>
  <c r="D229" i="15" s="1"/>
  <c r="J228" i="14"/>
  <c r="D228" i="15" s="1"/>
  <c r="J227" i="14"/>
  <c r="D227" i="15" s="1"/>
  <c r="J226" i="14"/>
  <c r="D226" i="15" s="1"/>
  <c r="J225" i="14"/>
  <c r="D225" i="15" s="1"/>
  <c r="J224" i="14"/>
  <c r="D224" i="15" s="1"/>
  <c r="J223" i="14"/>
  <c r="D223" i="15" s="1"/>
  <c r="J222" i="14"/>
  <c r="D222" i="15" s="1"/>
  <c r="J221" i="14"/>
  <c r="D221" i="15" s="1"/>
  <c r="J220" i="14"/>
  <c r="D220" i="15" s="1"/>
  <c r="J219" i="14"/>
  <c r="D219" i="15" s="1"/>
  <c r="J218" i="14"/>
  <c r="D218" i="15" s="1"/>
  <c r="J217" i="14"/>
  <c r="D217" i="15" s="1"/>
  <c r="J216" i="14"/>
  <c r="D216" i="15" s="1"/>
  <c r="J215" i="14"/>
  <c r="D215" i="15" s="1"/>
  <c r="J214" i="14"/>
  <c r="D214" i="15" s="1"/>
  <c r="J213" i="14"/>
  <c r="D213" i="15" s="1"/>
  <c r="J212" i="14"/>
  <c r="D212" i="15" s="1"/>
  <c r="J211" i="14"/>
  <c r="D211" i="15" s="1"/>
  <c r="J210" i="14"/>
  <c r="D210" i="15" s="1"/>
  <c r="J209" i="14"/>
  <c r="D209" i="15" s="1"/>
  <c r="J208" i="14"/>
  <c r="D208" i="15" s="1"/>
  <c r="J207" i="14"/>
  <c r="D207" i="15" s="1"/>
  <c r="J206" i="14"/>
  <c r="D206" i="15" s="1"/>
  <c r="J205" i="14"/>
  <c r="D205" i="15" s="1"/>
  <c r="J204" i="14"/>
  <c r="D204" i="15" s="1"/>
  <c r="J203" i="14"/>
  <c r="D203" i="15" s="1"/>
  <c r="J202" i="14"/>
  <c r="D202" i="15" s="1"/>
  <c r="J201" i="14"/>
  <c r="D201" i="15" s="1"/>
  <c r="J200" i="14"/>
  <c r="D200" i="15" s="1"/>
  <c r="J199" i="14"/>
  <c r="D199" i="15" s="1"/>
  <c r="J198" i="14"/>
  <c r="D198" i="15" s="1"/>
  <c r="J197" i="14"/>
  <c r="D197" i="15" s="1"/>
  <c r="J196" i="14"/>
  <c r="D196" i="15" s="1"/>
  <c r="J195" i="14"/>
  <c r="D195" i="15" s="1"/>
  <c r="J194" i="14"/>
  <c r="D194" i="15" s="1"/>
  <c r="J193" i="14"/>
  <c r="D193" i="15" s="1"/>
  <c r="J192" i="14"/>
  <c r="D192" i="15" s="1"/>
  <c r="J191" i="14"/>
  <c r="D191" i="15" s="1"/>
  <c r="J190" i="14"/>
  <c r="D190" i="15" s="1"/>
  <c r="J189" i="14"/>
  <c r="D189" i="15" s="1"/>
  <c r="J188" i="14"/>
  <c r="D188" i="15" s="1"/>
  <c r="J187" i="14"/>
  <c r="D187" i="15" s="1"/>
  <c r="J186" i="14"/>
  <c r="D186" i="15" s="1"/>
  <c r="J185" i="14"/>
  <c r="D185" i="15" s="1"/>
  <c r="J184" i="14"/>
  <c r="D184" i="15" s="1"/>
  <c r="J183" i="14"/>
  <c r="D183" i="15" s="1"/>
  <c r="J182" i="14"/>
  <c r="D182" i="15" s="1"/>
  <c r="J181" i="14"/>
  <c r="D181" i="15" s="1"/>
  <c r="J180" i="14"/>
  <c r="D180" i="15" s="1"/>
  <c r="J179" i="14"/>
  <c r="D179" i="15" s="1"/>
  <c r="J178" i="14"/>
  <c r="D178" i="15" s="1"/>
  <c r="J177" i="14"/>
  <c r="D177" i="15" s="1"/>
  <c r="J176" i="14"/>
  <c r="D176" i="15" s="1"/>
  <c r="J175" i="14"/>
  <c r="D175" i="15" s="1"/>
  <c r="J174" i="14"/>
  <c r="D174" i="15" s="1"/>
  <c r="J173" i="14"/>
  <c r="D173" i="15" s="1"/>
  <c r="J172" i="14"/>
  <c r="D172" i="15" s="1"/>
  <c r="J171" i="14"/>
  <c r="D171" i="15" s="1"/>
  <c r="J170" i="14"/>
  <c r="D170" i="15" s="1"/>
  <c r="J169" i="14"/>
  <c r="D169" i="15" s="1"/>
  <c r="J168" i="14"/>
  <c r="D168" i="15" s="1"/>
  <c r="J167" i="14"/>
  <c r="D167" i="15" s="1"/>
  <c r="J166" i="14"/>
  <c r="D166" i="15" s="1"/>
  <c r="J165" i="14"/>
  <c r="D165" i="15" s="1"/>
  <c r="J164" i="14"/>
  <c r="D164" i="15" s="1"/>
  <c r="J163" i="14"/>
  <c r="D163" i="15" s="1"/>
  <c r="J162" i="14"/>
  <c r="D162" i="15" s="1"/>
  <c r="J161" i="14"/>
  <c r="D161" i="15" s="1"/>
  <c r="J160" i="14"/>
  <c r="D160" i="15" s="1"/>
  <c r="J159" i="14"/>
  <c r="D159" i="15" s="1"/>
  <c r="J158" i="14"/>
  <c r="D158" i="15" s="1"/>
  <c r="J157" i="14"/>
  <c r="D157" i="15" s="1"/>
  <c r="J156" i="14"/>
  <c r="D156" i="15" s="1"/>
  <c r="J155" i="14"/>
  <c r="D155" i="15" s="1"/>
  <c r="J154" i="14"/>
  <c r="D154" i="15" s="1"/>
  <c r="J153" i="14"/>
  <c r="D153" i="15" s="1"/>
  <c r="J152" i="14"/>
  <c r="D152" i="15" s="1"/>
  <c r="J151" i="14"/>
  <c r="D151" i="15" s="1"/>
  <c r="J150" i="14"/>
  <c r="D150" i="15" s="1"/>
  <c r="J149" i="14"/>
  <c r="D149" i="15" s="1"/>
  <c r="J148" i="14"/>
  <c r="D148" i="15" s="1"/>
  <c r="J147" i="14"/>
  <c r="D147" i="15" s="1"/>
  <c r="J146" i="14"/>
  <c r="D146" i="15" s="1"/>
  <c r="J145" i="14"/>
  <c r="D145" i="15" s="1"/>
  <c r="J144" i="14"/>
  <c r="D144" i="15" s="1"/>
  <c r="J143" i="14"/>
  <c r="D143" i="15" s="1"/>
  <c r="J142" i="14"/>
  <c r="D142" i="15" s="1"/>
  <c r="J141" i="14"/>
  <c r="D141" i="15" s="1"/>
  <c r="J140" i="14"/>
  <c r="D140" i="15" s="1"/>
  <c r="J139" i="14"/>
  <c r="D139" i="15" s="1"/>
  <c r="J138" i="14"/>
  <c r="D138" i="15" s="1"/>
  <c r="J137" i="14"/>
  <c r="D137" i="15" s="1"/>
  <c r="J136" i="14"/>
  <c r="D136" i="15" s="1"/>
  <c r="J135" i="14"/>
  <c r="D135" i="15" s="1"/>
  <c r="J134" i="14"/>
  <c r="D134" i="15" s="1"/>
  <c r="J133" i="14"/>
  <c r="D133" i="15" s="1"/>
  <c r="J132" i="14"/>
  <c r="D132" i="15" s="1"/>
  <c r="J131" i="14"/>
  <c r="D131" i="15" s="1"/>
  <c r="J130" i="14"/>
  <c r="D130" i="15" s="1"/>
  <c r="J129" i="14"/>
  <c r="D129" i="15" s="1"/>
  <c r="J128" i="14"/>
  <c r="D128" i="15" s="1"/>
  <c r="J127" i="14"/>
  <c r="D127" i="15" s="1"/>
  <c r="J126" i="14"/>
  <c r="D126" i="15" s="1"/>
  <c r="J125" i="14"/>
  <c r="D125" i="15" s="1"/>
  <c r="J124" i="14"/>
  <c r="D124" i="15" s="1"/>
  <c r="J123" i="14"/>
  <c r="D123" i="15" s="1"/>
  <c r="J122" i="14"/>
  <c r="D122" i="15" s="1"/>
  <c r="J121" i="14"/>
  <c r="D121" i="15" s="1"/>
  <c r="J120" i="14"/>
  <c r="D120" i="15" s="1"/>
  <c r="J119" i="14"/>
  <c r="D119" i="15" s="1"/>
  <c r="J118" i="14"/>
  <c r="D118" i="15" s="1"/>
  <c r="J117" i="14"/>
  <c r="D117" i="15" s="1"/>
  <c r="J116" i="14"/>
  <c r="D116" i="15" s="1"/>
  <c r="J115" i="14"/>
  <c r="D115" i="15" s="1"/>
  <c r="J114" i="14"/>
  <c r="D114" i="15" s="1"/>
  <c r="J113" i="14"/>
  <c r="D113" i="15" s="1"/>
  <c r="J112" i="14"/>
  <c r="D112" i="15" s="1"/>
  <c r="J111" i="14"/>
  <c r="D111" i="15" s="1"/>
  <c r="J110" i="14"/>
  <c r="D110" i="15" s="1"/>
  <c r="J109" i="14"/>
  <c r="D109" i="15" s="1"/>
  <c r="J108" i="14"/>
  <c r="D108" i="15" s="1"/>
  <c r="J107" i="14"/>
  <c r="D107" i="15" s="1"/>
  <c r="J106" i="14"/>
  <c r="D106" i="15" s="1"/>
  <c r="J105" i="14"/>
  <c r="D105" i="15" s="1"/>
  <c r="J104" i="14"/>
  <c r="D104" i="15" s="1"/>
  <c r="J103" i="14"/>
  <c r="D103" i="15" s="1"/>
  <c r="J102" i="14"/>
  <c r="D102" i="15" s="1"/>
  <c r="J101" i="14"/>
  <c r="D101" i="15" s="1"/>
  <c r="J100" i="14"/>
  <c r="D100" i="15" s="1"/>
  <c r="J99" i="14"/>
  <c r="D99" i="15" s="1"/>
  <c r="J98" i="14"/>
  <c r="D98" i="15" s="1"/>
  <c r="J97" i="14"/>
  <c r="D97" i="15" s="1"/>
  <c r="J96" i="14"/>
  <c r="D96" i="15" s="1"/>
  <c r="J95" i="14"/>
  <c r="D95" i="15" s="1"/>
  <c r="J94" i="14"/>
  <c r="D94" i="15" s="1"/>
  <c r="J93" i="14"/>
  <c r="D93" i="15" s="1"/>
  <c r="J92" i="14"/>
  <c r="D92" i="15" s="1"/>
  <c r="J91" i="14"/>
  <c r="D91" i="15" s="1"/>
  <c r="J90" i="14"/>
  <c r="D90" i="15" s="1"/>
  <c r="J89" i="14"/>
  <c r="D89" i="15" s="1"/>
  <c r="J88" i="14"/>
  <c r="D88" i="15" s="1"/>
  <c r="J87" i="14"/>
  <c r="D87" i="15" s="1"/>
  <c r="J86" i="14"/>
  <c r="D86" i="15" s="1"/>
  <c r="J85" i="14"/>
  <c r="D85" i="15" s="1"/>
  <c r="J84" i="14"/>
  <c r="D84" i="15" s="1"/>
  <c r="J83" i="14"/>
  <c r="D83" i="15" s="1"/>
  <c r="J82" i="14"/>
  <c r="D82" i="15" s="1"/>
  <c r="J81" i="14"/>
  <c r="D81" i="15" s="1"/>
  <c r="J80" i="14"/>
  <c r="D80" i="15" s="1"/>
  <c r="J79" i="14"/>
  <c r="D79" i="15" s="1"/>
  <c r="J78" i="14"/>
  <c r="D78" i="15" s="1"/>
  <c r="J77" i="14"/>
  <c r="D77" i="15" s="1"/>
  <c r="J76" i="14"/>
  <c r="D76" i="15" s="1"/>
  <c r="J75" i="14"/>
  <c r="D75" i="15" s="1"/>
  <c r="J74" i="14"/>
  <c r="D74" i="15" s="1"/>
  <c r="J73" i="14"/>
  <c r="D73" i="15" s="1"/>
  <c r="J72" i="14"/>
  <c r="D72" i="15" s="1"/>
  <c r="J71" i="14"/>
  <c r="D71" i="15" s="1"/>
  <c r="J70" i="14"/>
  <c r="D70" i="15" s="1"/>
  <c r="J69" i="14"/>
  <c r="D69" i="15" s="1"/>
  <c r="J68" i="14"/>
  <c r="D68" i="15" s="1"/>
  <c r="J67" i="14"/>
  <c r="D67" i="15" s="1"/>
  <c r="J66" i="14"/>
  <c r="D66" i="15" s="1"/>
  <c r="J65" i="14"/>
  <c r="D65" i="15" s="1"/>
  <c r="J64" i="14"/>
  <c r="D64" i="15" s="1"/>
  <c r="J63" i="14"/>
  <c r="D63" i="15" s="1"/>
  <c r="J62" i="14"/>
  <c r="D62" i="15" s="1"/>
  <c r="J61" i="14"/>
  <c r="D61" i="15" s="1"/>
  <c r="J60" i="14"/>
  <c r="D60" i="15" s="1"/>
  <c r="J59" i="14"/>
  <c r="D59" i="15" s="1"/>
  <c r="J58" i="14"/>
  <c r="D58" i="15" s="1"/>
  <c r="J57" i="14"/>
  <c r="D57" i="15" s="1"/>
  <c r="J56" i="14"/>
  <c r="D56" i="15" s="1"/>
  <c r="J55" i="14"/>
  <c r="D55" i="15" s="1"/>
  <c r="J54" i="14"/>
  <c r="D54" i="15" s="1"/>
  <c r="J53" i="14"/>
  <c r="D53" i="15" s="1"/>
  <c r="J52" i="14"/>
  <c r="D52" i="15" s="1"/>
  <c r="J51" i="14"/>
  <c r="D51" i="15" s="1"/>
  <c r="J50" i="14"/>
  <c r="D50" i="15" s="1"/>
  <c r="J49" i="14"/>
  <c r="D49" i="15" s="1"/>
  <c r="J48" i="14"/>
  <c r="D48" i="15" s="1"/>
  <c r="J47" i="14"/>
  <c r="D47" i="15" s="1"/>
  <c r="J46" i="14"/>
  <c r="D46" i="15" s="1"/>
  <c r="J45" i="14"/>
  <c r="D45" i="15" s="1"/>
  <c r="J44" i="14"/>
  <c r="D44" i="15" s="1"/>
  <c r="J43" i="14"/>
  <c r="D43" i="15" s="1"/>
  <c r="J42" i="14"/>
  <c r="D42" i="15" s="1"/>
  <c r="J41" i="14"/>
  <c r="D41" i="15" s="1"/>
  <c r="J40" i="14"/>
  <c r="D40" i="15" s="1"/>
  <c r="J39" i="14"/>
  <c r="D39" i="15" s="1"/>
  <c r="J38" i="14"/>
  <c r="D38" i="15" s="1"/>
  <c r="J37" i="14"/>
  <c r="D37" i="15" s="1"/>
  <c r="J36" i="14"/>
  <c r="D36" i="15" s="1"/>
  <c r="J35" i="14"/>
  <c r="D35" i="15" s="1"/>
  <c r="J34" i="14"/>
  <c r="D34" i="15" s="1"/>
  <c r="J33" i="14"/>
  <c r="D33" i="15" s="1"/>
  <c r="J32" i="14"/>
  <c r="D32" i="15" s="1"/>
  <c r="J31" i="14"/>
  <c r="D31" i="15" s="1"/>
  <c r="J30" i="14"/>
  <c r="D30" i="15" s="1"/>
  <c r="J29" i="14"/>
  <c r="D29" i="15" s="1"/>
  <c r="J28" i="14"/>
  <c r="D28" i="15" s="1"/>
  <c r="J27" i="14"/>
  <c r="D27" i="15" s="1"/>
  <c r="J26" i="14"/>
  <c r="D26" i="15" s="1"/>
  <c r="J25" i="14"/>
  <c r="D25" i="15" s="1"/>
  <c r="J24" i="14"/>
  <c r="D24" i="15" s="1"/>
  <c r="J23" i="14"/>
  <c r="D23" i="15" s="1"/>
  <c r="J22" i="14"/>
  <c r="D22" i="15" s="1"/>
  <c r="J21" i="14"/>
  <c r="D21" i="15" s="1"/>
  <c r="J20" i="14"/>
  <c r="D20" i="15" s="1"/>
  <c r="E262" i="14"/>
  <c r="P262" i="14" s="1"/>
  <c r="E261" i="14"/>
  <c r="E260" i="14"/>
  <c r="P260" i="14" s="1"/>
  <c r="E259" i="14"/>
  <c r="E258" i="14"/>
  <c r="E257" i="14"/>
  <c r="E256" i="14"/>
  <c r="P256" i="14" s="1"/>
  <c r="E255" i="14"/>
  <c r="E254" i="14"/>
  <c r="P254" i="14" s="1"/>
  <c r="E253" i="14"/>
  <c r="E252" i="14"/>
  <c r="P252" i="14" s="1"/>
  <c r="E251" i="14"/>
  <c r="E250" i="14"/>
  <c r="E249" i="14"/>
  <c r="P249" i="14" s="1"/>
  <c r="E248" i="14"/>
  <c r="P248" i="14" s="1"/>
  <c r="E247" i="14"/>
  <c r="P247" i="14" s="1"/>
  <c r="E246" i="14"/>
  <c r="P246" i="14" s="1"/>
  <c r="E245" i="14"/>
  <c r="E244" i="14"/>
  <c r="P244" i="14" s="1"/>
  <c r="E243" i="14"/>
  <c r="E242" i="14"/>
  <c r="P242" i="14" s="1"/>
  <c r="E241" i="14"/>
  <c r="E240" i="14"/>
  <c r="E239" i="14"/>
  <c r="P239" i="14" s="1"/>
  <c r="E238" i="14"/>
  <c r="E237" i="14"/>
  <c r="P237" i="14" s="1"/>
  <c r="E236" i="14"/>
  <c r="P236" i="14" s="1"/>
  <c r="E235" i="14"/>
  <c r="P235" i="14" s="1"/>
  <c r="E234" i="14"/>
  <c r="P234" i="14" s="1"/>
  <c r="E233" i="14"/>
  <c r="E232" i="14"/>
  <c r="E231" i="14"/>
  <c r="E230" i="14"/>
  <c r="P230" i="14" s="1"/>
  <c r="E229" i="14"/>
  <c r="E228" i="14"/>
  <c r="P228" i="14" s="1"/>
  <c r="E227" i="14"/>
  <c r="P227" i="14" s="1"/>
  <c r="E226" i="14"/>
  <c r="P226" i="14" s="1"/>
  <c r="E225" i="14"/>
  <c r="P225" i="14" s="1"/>
  <c r="E224" i="14"/>
  <c r="P224" i="14" s="1"/>
  <c r="E223" i="14"/>
  <c r="E222" i="14"/>
  <c r="E221" i="14"/>
  <c r="E220" i="14"/>
  <c r="E219" i="14"/>
  <c r="P219" i="14" s="1"/>
  <c r="E218" i="14"/>
  <c r="E217" i="14"/>
  <c r="E216" i="14"/>
  <c r="E215" i="14"/>
  <c r="P215" i="14" s="1"/>
  <c r="E214" i="14"/>
  <c r="P214" i="14" s="1"/>
  <c r="E213" i="14"/>
  <c r="E212" i="14"/>
  <c r="E211" i="14"/>
  <c r="E210" i="14"/>
  <c r="P210" i="14" s="1"/>
  <c r="E209" i="14"/>
  <c r="P209" i="14" s="1"/>
  <c r="E208" i="14"/>
  <c r="P208" i="14" s="1"/>
  <c r="E207" i="14"/>
  <c r="E206" i="14"/>
  <c r="P206" i="14" s="1"/>
  <c r="E205" i="14"/>
  <c r="E204" i="14"/>
  <c r="E203" i="14"/>
  <c r="P203" i="14" s="1"/>
  <c r="E202" i="14"/>
  <c r="P202" i="14" s="1"/>
  <c r="E201" i="14"/>
  <c r="E200" i="14"/>
  <c r="P200" i="14" s="1"/>
  <c r="E199" i="14"/>
  <c r="P199" i="14" s="1"/>
  <c r="E198" i="14"/>
  <c r="E197" i="14"/>
  <c r="E196" i="14"/>
  <c r="P196" i="14" s="1"/>
  <c r="E195" i="14"/>
  <c r="P195" i="14" s="1"/>
  <c r="E194" i="14"/>
  <c r="P194" i="14" s="1"/>
  <c r="E193" i="14"/>
  <c r="E192" i="14"/>
  <c r="P192" i="14" s="1"/>
  <c r="E191" i="14"/>
  <c r="E190" i="14"/>
  <c r="P190" i="14" s="1"/>
  <c r="E189" i="14"/>
  <c r="E188" i="14"/>
  <c r="E187" i="14"/>
  <c r="P187" i="14" s="1"/>
  <c r="E186" i="14"/>
  <c r="P186" i="14" s="1"/>
  <c r="E185" i="14"/>
  <c r="E184" i="14"/>
  <c r="P184" i="14" s="1"/>
  <c r="E183" i="14"/>
  <c r="P183" i="14" s="1"/>
  <c r="E182" i="14"/>
  <c r="P182" i="14" s="1"/>
  <c r="E181" i="14"/>
  <c r="P181" i="14" s="1"/>
  <c r="E180" i="14"/>
  <c r="P180" i="14" s="1"/>
  <c r="E179" i="14"/>
  <c r="E178" i="14"/>
  <c r="P178" i="14" s="1"/>
  <c r="E177" i="14"/>
  <c r="E176" i="14"/>
  <c r="P176" i="14" s="1"/>
  <c r="E175" i="14"/>
  <c r="E174" i="14"/>
  <c r="P174" i="14" s="1"/>
  <c r="E173" i="14"/>
  <c r="E172" i="14"/>
  <c r="P172" i="14" s="1"/>
  <c r="E171" i="14"/>
  <c r="P171" i="14" s="1"/>
  <c r="E170" i="14"/>
  <c r="E169" i="14"/>
  <c r="E168" i="14"/>
  <c r="P168" i="14" s="1"/>
  <c r="E167" i="14"/>
  <c r="P167" i="14" s="1"/>
  <c r="E166" i="14"/>
  <c r="E165" i="14"/>
  <c r="P165" i="14" s="1"/>
  <c r="E164" i="14"/>
  <c r="P164" i="14" s="1"/>
  <c r="E163" i="14"/>
  <c r="E162" i="14"/>
  <c r="P162" i="14" s="1"/>
  <c r="E161" i="14"/>
  <c r="E160" i="14"/>
  <c r="P160" i="14" s="1"/>
  <c r="E159" i="14"/>
  <c r="E158" i="14"/>
  <c r="E157" i="14"/>
  <c r="E156" i="14"/>
  <c r="E155" i="14"/>
  <c r="P155" i="14" s="1"/>
  <c r="E154" i="14"/>
  <c r="P154" i="14" s="1"/>
  <c r="E153" i="14"/>
  <c r="E152" i="14"/>
  <c r="E151" i="14"/>
  <c r="E150" i="14"/>
  <c r="E149" i="14"/>
  <c r="E148" i="14"/>
  <c r="P148" i="14" s="1"/>
  <c r="E147" i="14"/>
  <c r="P147" i="14" s="1"/>
  <c r="E146" i="14"/>
  <c r="P146" i="14" s="1"/>
  <c r="E145" i="14"/>
  <c r="E144" i="14"/>
  <c r="E143" i="14"/>
  <c r="P143" i="14" s="1"/>
  <c r="E142" i="14"/>
  <c r="P142" i="14" s="1"/>
  <c r="E141" i="14"/>
  <c r="E140" i="14"/>
  <c r="P140" i="14" s="1"/>
  <c r="E139" i="14"/>
  <c r="P139" i="14" s="1"/>
  <c r="E138" i="14"/>
  <c r="E137" i="14"/>
  <c r="P137" i="14" s="1"/>
  <c r="E136" i="14"/>
  <c r="E135" i="14"/>
  <c r="E134" i="14"/>
  <c r="E133" i="14"/>
  <c r="E132" i="14"/>
  <c r="P132" i="14" s="1"/>
  <c r="E131" i="14"/>
  <c r="E130" i="14"/>
  <c r="P130" i="14" s="1"/>
  <c r="E129" i="14"/>
  <c r="E128" i="14"/>
  <c r="P128" i="14" s="1"/>
  <c r="E127" i="14"/>
  <c r="P127" i="14" s="1"/>
  <c r="E126" i="14"/>
  <c r="E125" i="14"/>
  <c r="P125" i="14" s="1"/>
  <c r="E124" i="14"/>
  <c r="P124" i="14" s="1"/>
  <c r="E123" i="14"/>
  <c r="E122" i="14"/>
  <c r="P122" i="14" s="1"/>
  <c r="E121" i="14"/>
  <c r="P121" i="14" s="1"/>
  <c r="E120" i="14"/>
  <c r="E119" i="14"/>
  <c r="P119" i="14" s="1"/>
  <c r="E118" i="14"/>
  <c r="E117" i="14"/>
  <c r="E116" i="14"/>
  <c r="E115" i="14"/>
  <c r="E114" i="14"/>
  <c r="P114" i="14" s="1"/>
  <c r="E113" i="14"/>
  <c r="E112" i="14"/>
  <c r="E111" i="14"/>
  <c r="P111" i="14" s="1"/>
  <c r="E110" i="14"/>
  <c r="E109" i="14"/>
  <c r="E108" i="14"/>
  <c r="P108" i="14" s="1"/>
  <c r="E107" i="14"/>
  <c r="P107" i="14" s="1"/>
  <c r="E106" i="14"/>
  <c r="P106" i="14" s="1"/>
  <c r="E105" i="14"/>
  <c r="P105" i="14" s="1"/>
  <c r="E104" i="14"/>
  <c r="P104" i="14" s="1"/>
  <c r="E103" i="14"/>
  <c r="P103" i="14" s="1"/>
  <c r="E102" i="14"/>
  <c r="P102" i="14" s="1"/>
  <c r="E101" i="14"/>
  <c r="E100" i="14"/>
  <c r="P100" i="14" s="1"/>
  <c r="E99" i="14"/>
  <c r="P99" i="14" s="1"/>
  <c r="E98" i="14"/>
  <c r="P98" i="14" s="1"/>
  <c r="E97" i="14"/>
  <c r="E96" i="14"/>
  <c r="P96" i="14" s="1"/>
  <c r="E95" i="14"/>
  <c r="P95" i="14" s="1"/>
  <c r="E94" i="14"/>
  <c r="E93" i="14"/>
  <c r="E92" i="14"/>
  <c r="P92" i="14" s="1"/>
  <c r="E91" i="14"/>
  <c r="P91" i="14" s="1"/>
  <c r="E90" i="14"/>
  <c r="E89" i="14"/>
  <c r="P89" i="14" s="1"/>
  <c r="E88" i="14"/>
  <c r="P88" i="14" s="1"/>
  <c r="E87" i="14"/>
  <c r="P87" i="14" s="1"/>
  <c r="E86" i="14"/>
  <c r="P86" i="14" s="1"/>
  <c r="E85" i="14"/>
  <c r="E84" i="14"/>
  <c r="P84" i="14" s="1"/>
  <c r="E83" i="14"/>
  <c r="P83" i="14" s="1"/>
  <c r="E82" i="14"/>
  <c r="P82" i="14" s="1"/>
  <c r="E81" i="14"/>
  <c r="P81" i="14" s="1"/>
  <c r="E80" i="14"/>
  <c r="P80" i="14" s="1"/>
  <c r="E79" i="14"/>
  <c r="P79" i="14" s="1"/>
  <c r="E78" i="14"/>
  <c r="P78" i="14" s="1"/>
  <c r="E77" i="14"/>
  <c r="E76" i="14"/>
  <c r="E75" i="14"/>
  <c r="P75" i="14" s="1"/>
  <c r="E74" i="14"/>
  <c r="E73" i="14"/>
  <c r="E72" i="14"/>
  <c r="E71" i="14"/>
  <c r="P71" i="14" s="1"/>
  <c r="E70" i="14"/>
  <c r="P70" i="14" s="1"/>
  <c r="E69" i="14"/>
  <c r="E68" i="14"/>
  <c r="P68" i="14" s="1"/>
  <c r="E67" i="14"/>
  <c r="P67" i="14" s="1"/>
  <c r="E66" i="14"/>
  <c r="E65" i="14"/>
  <c r="P65" i="14" s="1"/>
  <c r="E64" i="14"/>
  <c r="P64" i="14" s="1"/>
  <c r="E63" i="14"/>
  <c r="P63" i="14" s="1"/>
  <c r="E62" i="14"/>
  <c r="E61" i="14"/>
  <c r="P61" i="14" s="1"/>
  <c r="E60" i="14"/>
  <c r="P60" i="14" s="1"/>
  <c r="E59" i="14"/>
  <c r="P59" i="14" s="1"/>
  <c r="E58" i="14"/>
  <c r="P58" i="14" s="1"/>
  <c r="E57" i="14"/>
  <c r="E56" i="14"/>
  <c r="P56" i="14" s="1"/>
  <c r="E55" i="14"/>
  <c r="E54" i="14"/>
  <c r="P54" i="14" s="1"/>
  <c r="E53" i="14"/>
  <c r="P53" i="14" s="1"/>
  <c r="E52" i="14"/>
  <c r="P52" i="14" s="1"/>
  <c r="E51" i="14"/>
  <c r="P51" i="14" s="1"/>
  <c r="E50" i="14"/>
  <c r="P50" i="14" s="1"/>
  <c r="E49" i="14"/>
  <c r="P49" i="14" s="1"/>
  <c r="E48" i="14"/>
  <c r="P48" i="14" s="1"/>
  <c r="E47" i="14"/>
  <c r="P47" i="14" s="1"/>
  <c r="E46" i="14"/>
  <c r="E45" i="14"/>
  <c r="P45" i="14" s="1"/>
  <c r="E44" i="14"/>
  <c r="P44" i="14" s="1"/>
  <c r="E43" i="14"/>
  <c r="P43" i="14" s="1"/>
  <c r="E42" i="14"/>
  <c r="E41" i="14"/>
  <c r="E40" i="14"/>
  <c r="E39" i="14"/>
  <c r="P39" i="14" s="1"/>
  <c r="E38" i="14"/>
  <c r="E37" i="14"/>
  <c r="E36" i="14"/>
  <c r="P36" i="14" s="1"/>
  <c r="E35" i="14"/>
  <c r="P35" i="14" s="1"/>
  <c r="E34" i="14"/>
  <c r="P34" i="14" s="1"/>
  <c r="E33" i="14"/>
  <c r="E32" i="14"/>
  <c r="P32" i="14" s="1"/>
  <c r="E31" i="14"/>
  <c r="P31" i="14" s="1"/>
  <c r="E30" i="14"/>
  <c r="P30" i="14" s="1"/>
  <c r="E29" i="14"/>
  <c r="P29" i="14" s="1"/>
  <c r="E28" i="14"/>
  <c r="P28" i="14" s="1"/>
  <c r="E27" i="14"/>
  <c r="P27" i="14" s="1"/>
  <c r="E26" i="14"/>
  <c r="P26" i="14" s="1"/>
  <c r="E25" i="14"/>
  <c r="P25" i="14" s="1"/>
  <c r="E24" i="14"/>
  <c r="E23" i="14"/>
  <c r="E22" i="14"/>
  <c r="P22" i="14" s="1"/>
  <c r="E21" i="14"/>
  <c r="P21" i="14" s="1"/>
  <c r="E20" i="14"/>
  <c r="P20" i="14" s="1"/>
  <c r="F20" i="17"/>
  <c r="H20" i="17" s="1"/>
  <c r="D5" i="17"/>
  <c r="C5" i="17"/>
  <c r="BF146" i="16"/>
  <c r="BE146" i="16"/>
  <c r="BD146" i="16"/>
  <c r="BP146" i="16" s="1"/>
  <c r="AY146" i="16"/>
  <c r="AV146" i="16"/>
  <c r="AI146" i="16"/>
  <c r="AL146" i="16" s="1"/>
  <c r="BF145" i="16"/>
  <c r="BE145" i="16"/>
  <c r="BD145" i="16"/>
  <c r="BP145" i="16" s="1"/>
  <c r="AY145" i="16"/>
  <c r="AW145" i="16" s="1"/>
  <c r="AX145" i="16" s="1"/>
  <c r="AV145" i="16"/>
  <c r="AI145" i="16"/>
  <c r="BF144" i="16"/>
  <c r="BE144" i="16"/>
  <c r="BD144" i="16"/>
  <c r="BP144" i="16" s="1"/>
  <c r="AY144" i="16"/>
  <c r="AV144" i="16"/>
  <c r="AI144" i="16"/>
  <c r="AJ144" i="16" s="1"/>
  <c r="BI144" i="16" s="1"/>
  <c r="BJ144" i="16" s="1"/>
  <c r="BF143" i="16"/>
  <c r="BE143" i="16"/>
  <c r="BD143" i="16"/>
  <c r="BP143" i="16" s="1"/>
  <c r="AY143" i="16"/>
  <c r="AW143" i="16" s="1"/>
  <c r="AX143" i="16" s="1"/>
  <c r="AV143" i="16"/>
  <c r="AI143" i="16"/>
  <c r="A26" i="16"/>
  <c r="A483" i="65" s="1"/>
  <c r="A25" i="16"/>
  <c r="A482" i="65" s="1"/>
  <c r="A24" i="16"/>
  <c r="A481" i="65" s="1"/>
  <c r="A23" i="16"/>
  <c r="A480" i="65" s="1"/>
  <c r="A22" i="16"/>
  <c r="A479" i="65" s="1"/>
  <c r="A21" i="16"/>
  <c r="A478" i="65" s="1"/>
  <c r="A20" i="16"/>
  <c r="A477" i="65" s="1"/>
  <c r="AC18" i="16"/>
  <c r="R16" i="16"/>
  <c r="G21" i="15"/>
  <c r="I21" i="15" s="1"/>
  <c r="G20" i="15"/>
  <c r="I20" i="15" s="1"/>
  <c r="D5" i="15"/>
  <c r="C5" i="15"/>
  <c r="A262" i="14"/>
  <c r="A740" i="65" s="1"/>
  <c r="A261" i="14"/>
  <c r="A739" i="65" s="1"/>
  <c r="A260" i="14"/>
  <c r="A738" i="65" s="1"/>
  <c r="A259" i="14"/>
  <c r="A737" i="65" s="1"/>
  <c r="A258" i="14"/>
  <c r="A736" i="65" s="1"/>
  <c r="A257" i="14"/>
  <c r="A735" i="65" s="1"/>
  <c r="A256" i="14"/>
  <c r="A734" i="65" s="1"/>
  <c r="A255" i="14"/>
  <c r="A733" i="65" s="1"/>
  <c r="A254" i="14"/>
  <c r="A732" i="65" s="1"/>
  <c r="A253" i="14"/>
  <c r="A731" i="65" s="1"/>
  <c r="A252" i="14"/>
  <c r="A730" i="65" s="1"/>
  <c r="A251" i="14"/>
  <c r="A729" i="65" s="1"/>
  <c r="A250" i="14"/>
  <c r="A728" i="65" s="1"/>
  <c r="A249" i="14"/>
  <c r="A727" i="65" s="1"/>
  <c r="A248" i="14"/>
  <c r="A726" i="65" s="1"/>
  <c r="A247" i="14"/>
  <c r="A725" i="65" s="1"/>
  <c r="A246" i="14"/>
  <c r="A724" i="65" s="1"/>
  <c r="A245" i="14"/>
  <c r="A723" i="65" s="1"/>
  <c r="A244" i="14"/>
  <c r="A722" i="65" s="1"/>
  <c r="A243" i="14"/>
  <c r="A721" i="65" s="1"/>
  <c r="A242" i="14"/>
  <c r="A720" i="65" s="1"/>
  <c r="A241" i="14"/>
  <c r="A719" i="65" s="1"/>
  <c r="A240" i="14"/>
  <c r="A718" i="65" s="1"/>
  <c r="A239" i="14"/>
  <c r="A717" i="65" s="1"/>
  <c r="A238" i="14"/>
  <c r="A716" i="65" s="1"/>
  <c r="A237" i="14"/>
  <c r="A715" i="65" s="1"/>
  <c r="A236" i="14"/>
  <c r="A714" i="65" s="1"/>
  <c r="A235" i="14"/>
  <c r="A713" i="65" s="1"/>
  <c r="A234" i="14"/>
  <c r="A712" i="65" s="1"/>
  <c r="A233" i="14"/>
  <c r="A711" i="65" s="1"/>
  <c r="A232" i="14"/>
  <c r="A710" i="65" s="1"/>
  <c r="A231" i="14"/>
  <c r="A709" i="65" s="1"/>
  <c r="A230" i="14"/>
  <c r="A708" i="65" s="1"/>
  <c r="A229" i="14"/>
  <c r="A707" i="65" s="1"/>
  <c r="A228" i="14"/>
  <c r="A706" i="65" s="1"/>
  <c r="A227" i="14"/>
  <c r="A705" i="65" s="1"/>
  <c r="A226" i="14"/>
  <c r="A704" i="65" s="1"/>
  <c r="A225" i="14"/>
  <c r="A703" i="65" s="1"/>
  <c r="A224" i="14"/>
  <c r="A702" i="65" s="1"/>
  <c r="A223" i="14"/>
  <c r="A701" i="65" s="1"/>
  <c r="A222" i="14"/>
  <c r="A700" i="65" s="1"/>
  <c r="A221" i="14"/>
  <c r="A699" i="65" s="1"/>
  <c r="A220" i="14"/>
  <c r="A698" i="65" s="1"/>
  <c r="A219" i="14"/>
  <c r="A697" i="65" s="1"/>
  <c r="A218" i="14"/>
  <c r="A696" i="65" s="1"/>
  <c r="A217" i="14"/>
  <c r="A695" i="65" s="1"/>
  <c r="A216" i="14"/>
  <c r="A694" i="65" s="1"/>
  <c r="A215" i="14"/>
  <c r="A693" i="65" s="1"/>
  <c r="A214" i="14"/>
  <c r="A692" i="65" s="1"/>
  <c r="A213" i="14"/>
  <c r="A691" i="65" s="1"/>
  <c r="A212" i="14"/>
  <c r="A690" i="65" s="1"/>
  <c r="A211" i="14"/>
  <c r="A689" i="65" s="1"/>
  <c r="A210" i="14"/>
  <c r="A688" i="65" s="1"/>
  <c r="A209" i="14"/>
  <c r="A687" i="65" s="1"/>
  <c r="A208" i="14"/>
  <c r="A686" i="65" s="1"/>
  <c r="A207" i="14"/>
  <c r="A685" i="65" s="1"/>
  <c r="A206" i="14"/>
  <c r="A684" i="65" s="1"/>
  <c r="A205" i="14"/>
  <c r="A683" i="65" s="1"/>
  <c r="A204" i="14"/>
  <c r="A682" i="65" s="1"/>
  <c r="A203" i="14"/>
  <c r="A681" i="65" s="1"/>
  <c r="A202" i="14"/>
  <c r="A680" i="65" s="1"/>
  <c r="A201" i="14"/>
  <c r="A679" i="65" s="1"/>
  <c r="A200" i="14"/>
  <c r="A678" i="65" s="1"/>
  <c r="A199" i="14"/>
  <c r="A677" i="65" s="1"/>
  <c r="A198" i="14"/>
  <c r="A676" i="65" s="1"/>
  <c r="A197" i="14"/>
  <c r="A675" i="65" s="1"/>
  <c r="A196" i="14"/>
  <c r="A674" i="65" s="1"/>
  <c r="A195" i="14"/>
  <c r="A673" i="65" s="1"/>
  <c r="A194" i="14"/>
  <c r="A672" i="65" s="1"/>
  <c r="A193" i="14"/>
  <c r="A671" i="65" s="1"/>
  <c r="A192" i="14"/>
  <c r="A670" i="65" s="1"/>
  <c r="A191" i="14"/>
  <c r="A669" i="65" s="1"/>
  <c r="A190" i="14"/>
  <c r="A668" i="65" s="1"/>
  <c r="A189" i="14"/>
  <c r="A667" i="65" s="1"/>
  <c r="A188" i="14"/>
  <c r="A666" i="65" s="1"/>
  <c r="A187" i="14"/>
  <c r="A665" i="65" s="1"/>
  <c r="A186" i="14"/>
  <c r="A664" i="65" s="1"/>
  <c r="A185" i="14"/>
  <c r="A663" i="65" s="1"/>
  <c r="A184" i="14"/>
  <c r="A662" i="65" s="1"/>
  <c r="A183" i="14"/>
  <c r="A661" i="65" s="1"/>
  <c r="A182" i="14"/>
  <c r="A660" i="65" s="1"/>
  <c r="A181" i="14"/>
  <c r="A659" i="65" s="1"/>
  <c r="A180" i="14"/>
  <c r="A658" i="65" s="1"/>
  <c r="A179" i="14"/>
  <c r="A657" i="65" s="1"/>
  <c r="A178" i="14"/>
  <c r="A656" i="65" s="1"/>
  <c r="A177" i="14"/>
  <c r="A655" i="65" s="1"/>
  <c r="A176" i="14"/>
  <c r="A654" i="65" s="1"/>
  <c r="A175" i="14"/>
  <c r="A653" i="65" s="1"/>
  <c r="A174" i="14"/>
  <c r="A652" i="65" s="1"/>
  <c r="A173" i="14"/>
  <c r="A651" i="65" s="1"/>
  <c r="A172" i="14"/>
  <c r="A650" i="65" s="1"/>
  <c r="A171" i="14"/>
  <c r="A649" i="65" s="1"/>
  <c r="A170" i="14"/>
  <c r="A648" i="65" s="1"/>
  <c r="A169" i="14"/>
  <c r="A647" i="65" s="1"/>
  <c r="A168" i="14"/>
  <c r="A646" i="65" s="1"/>
  <c r="A167" i="14"/>
  <c r="A645" i="65" s="1"/>
  <c r="A166" i="14"/>
  <c r="A644" i="65" s="1"/>
  <c r="A165" i="14"/>
  <c r="A643" i="65" s="1"/>
  <c r="A164" i="14"/>
  <c r="A642" i="65" s="1"/>
  <c r="A163" i="14"/>
  <c r="A641" i="65" s="1"/>
  <c r="A162" i="14"/>
  <c r="A640" i="65" s="1"/>
  <c r="A161" i="14"/>
  <c r="A639" i="65" s="1"/>
  <c r="A160" i="14"/>
  <c r="A638" i="65" s="1"/>
  <c r="A159" i="14"/>
  <c r="A637" i="65" s="1"/>
  <c r="A158" i="14"/>
  <c r="A636" i="65" s="1"/>
  <c r="A157" i="14"/>
  <c r="A635" i="65" s="1"/>
  <c r="A156" i="14"/>
  <c r="A634" i="65" s="1"/>
  <c r="A155" i="14"/>
  <c r="A633" i="65" s="1"/>
  <c r="A154" i="14"/>
  <c r="A632" i="65" s="1"/>
  <c r="A153" i="14"/>
  <c r="A631" i="65" s="1"/>
  <c r="A152" i="14"/>
  <c r="A630" i="65" s="1"/>
  <c r="A151" i="14"/>
  <c r="A629" i="65" s="1"/>
  <c r="A150" i="14"/>
  <c r="A628" i="65" s="1"/>
  <c r="A149" i="14"/>
  <c r="A627" i="65" s="1"/>
  <c r="A148" i="14"/>
  <c r="A626" i="65" s="1"/>
  <c r="A147" i="14"/>
  <c r="A625" i="65" s="1"/>
  <c r="A146" i="14"/>
  <c r="A624" i="65" s="1"/>
  <c r="A145" i="14"/>
  <c r="A623" i="65" s="1"/>
  <c r="A144" i="14"/>
  <c r="A622" i="65" s="1"/>
  <c r="A143" i="14"/>
  <c r="A621" i="65" s="1"/>
  <c r="A142" i="14"/>
  <c r="A620" i="65" s="1"/>
  <c r="A141" i="14"/>
  <c r="A619" i="65" s="1"/>
  <c r="A140" i="14"/>
  <c r="A618" i="65" s="1"/>
  <c r="A139" i="14"/>
  <c r="A617" i="65" s="1"/>
  <c r="A138" i="14"/>
  <c r="A616" i="65" s="1"/>
  <c r="A137" i="14"/>
  <c r="A615" i="65" s="1"/>
  <c r="A136" i="14"/>
  <c r="A614" i="65" s="1"/>
  <c r="A135" i="14"/>
  <c r="A613" i="65" s="1"/>
  <c r="A134" i="14"/>
  <c r="A612" i="65" s="1"/>
  <c r="A133" i="14"/>
  <c r="A611" i="65" s="1"/>
  <c r="A132" i="14"/>
  <c r="A610" i="65" s="1"/>
  <c r="A131" i="14"/>
  <c r="A609" i="65" s="1"/>
  <c r="A130" i="14"/>
  <c r="A608" i="65" s="1"/>
  <c r="A129" i="14"/>
  <c r="A607" i="65" s="1"/>
  <c r="A128" i="14"/>
  <c r="A606" i="65" s="1"/>
  <c r="A127" i="14"/>
  <c r="A605" i="65" s="1"/>
  <c r="A126" i="14"/>
  <c r="A604" i="65" s="1"/>
  <c r="A125" i="14"/>
  <c r="A603" i="65" s="1"/>
  <c r="A124" i="14"/>
  <c r="A602" i="65" s="1"/>
  <c r="A123" i="14"/>
  <c r="A601" i="65" s="1"/>
  <c r="A122" i="14"/>
  <c r="A600" i="65" s="1"/>
  <c r="A121" i="14"/>
  <c r="A599" i="65" s="1"/>
  <c r="A120" i="14"/>
  <c r="A598" i="65" s="1"/>
  <c r="A119" i="14"/>
  <c r="A597" i="65" s="1"/>
  <c r="A118" i="14"/>
  <c r="A596" i="65" s="1"/>
  <c r="A117" i="14"/>
  <c r="A595" i="65" s="1"/>
  <c r="A116" i="14"/>
  <c r="A594" i="65" s="1"/>
  <c r="A115" i="14"/>
  <c r="A593" i="65" s="1"/>
  <c r="A114" i="14"/>
  <c r="A592" i="65" s="1"/>
  <c r="A113" i="14"/>
  <c r="A591" i="65" s="1"/>
  <c r="A112" i="14"/>
  <c r="A590" i="65" s="1"/>
  <c r="A111" i="14"/>
  <c r="A589" i="65" s="1"/>
  <c r="A110" i="14"/>
  <c r="A588" i="65" s="1"/>
  <c r="A109" i="14"/>
  <c r="A587" i="65" s="1"/>
  <c r="A108" i="14"/>
  <c r="A586" i="65" s="1"/>
  <c r="A107" i="14"/>
  <c r="A585" i="65" s="1"/>
  <c r="A106" i="14"/>
  <c r="A584" i="65" s="1"/>
  <c r="A105" i="14"/>
  <c r="A583" i="65" s="1"/>
  <c r="A104" i="14"/>
  <c r="A582" i="65" s="1"/>
  <c r="A103" i="14"/>
  <c r="A581" i="65" s="1"/>
  <c r="A102" i="14"/>
  <c r="A580" i="65" s="1"/>
  <c r="A101" i="14"/>
  <c r="A579" i="65" s="1"/>
  <c r="A100" i="14"/>
  <c r="A578" i="65" s="1"/>
  <c r="A99" i="14"/>
  <c r="A577" i="65" s="1"/>
  <c r="A98" i="14"/>
  <c r="A576" i="65" s="1"/>
  <c r="A97" i="14"/>
  <c r="A575" i="65" s="1"/>
  <c r="A96" i="14"/>
  <c r="A574" i="65" s="1"/>
  <c r="A95" i="14"/>
  <c r="A573" i="65" s="1"/>
  <c r="A94" i="14"/>
  <c r="A572" i="65" s="1"/>
  <c r="A93" i="14"/>
  <c r="A571" i="65" s="1"/>
  <c r="A92" i="14"/>
  <c r="A570" i="65" s="1"/>
  <c r="A91" i="14"/>
  <c r="A569" i="65" s="1"/>
  <c r="A90" i="14"/>
  <c r="A568" i="65" s="1"/>
  <c r="A89" i="14"/>
  <c r="A567" i="65" s="1"/>
  <c r="A88" i="14"/>
  <c r="A566" i="65" s="1"/>
  <c r="A87" i="14"/>
  <c r="A565" i="65" s="1"/>
  <c r="A86" i="14"/>
  <c r="A564" i="65" s="1"/>
  <c r="A85" i="14"/>
  <c r="A563" i="65" s="1"/>
  <c r="A84" i="14"/>
  <c r="A562" i="65" s="1"/>
  <c r="A83" i="14"/>
  <c r="A561" i="65" s="1"/>
  <c r="A82" i="14"/>
  <c r="A560" i="65" s="1"/>
  <c r="A81" i="14"/>
  <c r="A559" i="65" s="1"/>
  <c r="A80" i="14"/>
  <c r="A558" i="65" s="1"/>
  <c r="A79" i="14"/>
  <c r="A557" i="65" s="1"/>
  <c r="A78" i="14"/>
  <c r="A556" i="65" s="1"/>
  <c r="A77" i="14"/>
  <c r="A555" i="65" s="1"/>
  <c r="A76" i="14"/>
  <c r="A554" i="65" s="1"/>
  <c r="A75" i="14"/>
  <c r="A553" i="65" s="1"/>
  <c r="A74" i="14"/>
  <c r="A552" i="65" s="1"/>
  <c r="A73" i="14"/>
  <c r="A551" i="65" s="1"/>
  <c r="A72" i="14"/>
  <c r="A550" i="65" s="1"/>
  <c r="A71" i="14"/>
  <c r="A549" i="65" s="1"/>
  <c r="A70" i="14"/>
  <c r="A548" i="65" s="1"/>
  <c r="A69" i="14"/>
  <c r="A547" i="65" s="1"/>
  <c r="A68" i="14"/>
  <c r="A546" i="65" s="1"/>
  <c r="A67" i="14"/>
  <c r="A545" i="65" s="1"/>
  <c r="A66" i="14"/>
  <c r="A544" i="65" s="1"/>
  <c r="A65" i="14"/>
  <c r="A543" i="65" s="1"/>
  <c r="A64" i="14"/>
  <c r="A542" i="65" s="1"/>
  <c r="A63" i="14"/>
  <c r="A541" i="65" s="1"/>
  <c r="A62" i="14"/>
  <c r="A540" i="65" s="1"/>
  <c r="A61" i="14"/>
  <c r="A539" i="65" s="1"/>
  <c r="A60" i="14"/>
  <c r="A538" i="65" s="1"/>
  <c r="A59" i="14"/>
  <c r="A537" i="65" s="1"/>
  <c r="A58" i="14"/>
  <c r="A536" i="65" s="1"/>
  <c r="A57" i="14"/>
  <c r="A535" i="65" s="1"/>
  <c r="A56" i="14"/>
  <c r="A534" i="65" s="1"/>
  <c r="A55" i="14"/>
  <c r="A533" i="65" s="1"/>
  <c r="A54" i="14"/>
  <c r="A532" i="65" s="1"/>
  <c r="A53" i="14"/>
  <c r="A531" i="65" s="1"/>
  <c r="A52" i="14"/>
  <c r="A530" i="65" s="1"/>
  <c r="A51" i="14"/>
  <c r="A529" i="65" s="1"/>
  <c r="A50" i="14"/>
  <c r="A528" i="65" s="1"/>
  <c r="A49" i="14"/>
  <c r="A527" i="65" s="1"/>
  <c r="A48" i="14"/>
  <c r="A526" i="65" s="1"/>
  <c r="A47" i="14"/>
  <c r="A525" i="65" s="1"/>
  <c r="A46" i="14"/>
  <c r="A524" i="65" s="1"/>
  <c r="A45" i="14"/>
  <c r="A523" i="65" s="1"/>
  <c r="A44" i="14"/>
  <c r="A522" i="65" s="1"/>
  <c r="A43" i="14"/>
  <c r="A521" i="65" s="1"/>
  <c r="A42" i="14"/>
  <c r="A520" i="65" s="1"/>
  <c r="A41" i="14"/>
  <c r="A519" i="65" s="1"/>
  <c r="A40" i="14"/>
  <c r="A518" i="65" s="1"/>
  <c r="A39" i="14"/>
  <c r="A517" i="65" s="1"/>
  <c r="A38" i="14"/>
  <c r="A516" i="65" s="1"/>
  <c r="A37" i="14"/>
  <c r="A515" i="65" s="1"/>
  <c r="A36" i="14"/>
  <c r="A514" i="65" s="1"/>
  <c r="A35" i="14"/>
  <c r="A513" i="65" s="1"/>
  <c r="A34" i="14"/>
  <c r="A512" i="65" s="1"/>
  <c r="A33" i="14"/>
  <c r="A511" i="65" s="1"/>
  <c r="A32" i="14"/>
  <c r="A510" i="65" s="1"/>
  <c r="A31" i="14"/>
  <c r="A509" i="65" s="1"/>
  <c r="A30" i="14"/>
  <c r="A508" i="65" s="1"/>
  <c r="A29" i="14"/>
  <c r="A507" i="65" s="1"/>
  <c r="A28" i="14"/>
  <c r="A506" i="65" s="1"/>
  <c r="A27" i="14"/>
  <c r="A505" i="65" s="1"/>
  <c r="A26" i="14"/>
  <c r="A504" i="65" s="1"/>
  <c r="A25" i="14"/>
  <c r="A503" i="65" s="1"/>
  <c r="A24" i="14"/>
  <c r="A502" i="65" s="1"/>
  <c r="A23" i="14"/>
  <c r="A501" i="65" s="1"/>
  <c r="A22" i="14"/>
  <c r="A500" i="65" s="1"/>
  <c r="AA16" i="14"/>
  <c r="W16" i="14"/>
  <c r="A21" i="14"/>
  <c r="A499" i="65" s="1"/>
  <c r="Z16" i="14"/>
  <c r="Y16" i="14"/>
  <c r="V16" i="14"/>
  <c r="U15" i="14"/>
  <c r="A20" i="14"/>
  <c r="A498" i="65" s="1"/>
  <c r="AE18" i="14"/>
  <c r="AD18" i="14"/>
  <c r="AC18" i="14"/>
  <c r="AB18" i="14"/>
  <c r="AA18" i="14"/>
  <c r="Z18" i="14"/>
  <c r="Y18" i="14"/>
  <c r="X18" i="14"/>
  <c r="W18" i="14"/>
  <c r="V18" i="14"/>
  <c r="U18" i="14"/>
  <c r="T18" i="14"/>
  <c r="A17" i="14"/>
  <c r="AB16" i="14"/>
  <c r="X16" i="14"/>
  <c r="T16" i="14"/>
  <c r="AB15" i="14"/>
  <c r="AB14" i="14" s="1"/>
  <c r="Z15" i="14"/>
  <c r="Y15" i="14"/>
  <c r="X15" i="14"/>
  <c r="V15" i="14"/>
  <c r="V14" i="14" s="1"/>
  <c r="T15" i="14"/>
  <c r="R15" i="14"/>
  <c r="I3" i="14"/>
  <c r="C100" i="12"/>
  <c r="C99" i="12"/>
  <c r="C98" i="12"/>
  <c r="C97" i="12"/>
  <c r="C96" i="12"/>
  <c r="C95" i="12"/>
  <c r="C94" i="12"/>
  <c r="C93" i="12"/>
  <c r="C92" i="12"/>
  <c r="C91" i="12"/>
  <c r="C90" i="12"/>
  <c r="C89" i="12"/>
  <c r="C88" i="12"/>
  <c r="C87" i="12"/>
  <c r="C86" i="12"/>
  <c r="C85" i="12"/>
  <c r="C84" i="12"/>
  <c r="C83" i="12"/>
  <c r="C82" i="12"/>
  <c r="C81" i="12"/>
  <c r="C80" i="12"/>
  <c r="C79" i="12"/>
  <c r="C78" i="12"/>
  <c r="C77" i="12"/>
  <c r="C76" i="12"/>
  <c r="C75" i="12"/>
  <c r="C74" i="12"/>
  <c r="C73" i="12"/>
  <c r="C72" i="12"/>
  <c r="C71" i="12"/>
  <c r="C70" i="12"/>
  <c r="C69" i="12"/>
  <c r="C68" i="12"/>
  <c r="C67" i="12"/>
  <c r="C66" i="12"/>
  <c r="C65" i="12"/>
  <c r="C64" i="12"/>
  <c r="C63" i="12"/>
  <c r="C62" i="12"/>
  <c r="C61" i="12"/>
  <c r="C60" i="12"/>
  <c r="C59" i="12"/>
  <c r="C58" i="12"/>
  <c r="C57" i="12"/>
  <c r="C56" i="12"/>
  <c r="C55" i="12"/>
  <c r="C54" i="12"/>
  <c r="C53" i="12"/>
  <c r="C52" i="12"/>
  <c r="C51" i="12"/>
  <c r="C50" i="12"/>
  <c r="C49" i="12"/>
  <c r="C48" i="12"/>
  <c r="C47" i="12"/>
  <c r="C46" i="12"/>
  <c r="C45" i="12"/>
  <c r="C44" i="12"/>
  <c r="C43" i="12"/>
  <c r="C42" i="12"/>
  <c r="C41" i="12"/>
  <c r="C40" i="12"/>
  <c r="C39" i="12"/>
  <c r="C38" i="12"/>
  <c r="C37" i="12"/>
  <c r="C36" i="12"/>
  <c r="C35" i="12"/>
  <c r="C34" i="12"/>
  <c r="C33" i="12"/>
  <c r="C32" i="12"/>
  <c r="C31" i="12"/>
  <c r="C30" i="12"/>
  <c r="C29" i="12"/>
  <c r="C28" i="12"/>
  <c r="C27" i="12"/>
  <c r="C26" i="12"/>
  <c r="C25" i="12"/>
  <c r="C24" i="12"/>
  <c r="C23" i="12"/>
  <c r="C22" i="12"/>
  <c r="C21" i="12"/>
  <c r="C20" i="12"/>
  <c r="N30" i="9"/>
  <c r="N29" i="9"/>
  <c r="N28" i="9"/>
  <c r="N27" i="9"/>
  <c r="N26" i="9"/>
  <c r="N25" i="9"/>
  <c r="N24" i="9"/>
  <c r="N23" i="9"/>
  <c r="N22" i="9"/>
  <c r="N21" i="9"/>
  <c r="N20" i="9"/>
  <c r="E30" i="9"/>
  <c r="I30" i="9" s="1"/>
  <c r="E29" i="9"/>
  <c r="E28" i="9"/>
  <c r="E27" i="9"/>
  <c r="E26" i="9"/>
  <c r="E25" i="9"/>
  <c r="E24" i="9"/>
  <c r="I24" i="9" s="1"/>
  <c r="E23" i="9"/>
  <c r="E22" i="9"/>
  <c r="E21" i="9"/>
  <c r="E20" i="9"/>
  <c r="I20" i="9" s="1"/>
  <c r="F20" i="13"/>
  <c r="H20" i="13" s="1"/>
  <c r="D5" i="13"/>
  <c r="C5" i="13"/>
  <c r="A100" i="12"/>
  <c r="A82" i="65" s="1"/>
  <c r="A99" i="12"/>
  <c r="A81" i="65" s="1"/>
  <c r="A98" i="12"/>
  <c r="A80" i="65" s="1"/>
  <c r="A97" i="12"/>
  <c r="A79" i="65" s="1"/>
  <c r="A96" i="12"/>
  <c r="A78" i="65" s="1"/>
  <c r="A95" i="12"/>
  <c r="A77" i="65" s="1"/>
  <c r="A94" i="12"/>
  <c r="A76" i="65" s="1"/>
  <c r="A93" i="12"/>
  <c r="A75" i="65" s="1"/>
  <c r="A92" i="12"/>
  <c r="A74" i="65" s="1"/>
  <c r="A91" i="12"/>
  <c r="A73" i="65" s="1"/>
  <c r="A90" i="12"/>
  <c r="A72" i="65" s="1"/>
  <c r="A89" i="12"/>
  <c r="A71" i="65" s="1"/>
  <c r="A88" i="12"/>
  <c r="A70" i="65" s="1"/>
  <c r="A87" i="12"/>
  <c r="A69" i="65" s="1"/>
  <c r="A86" i="12"/>
  <c r="A68" i="65" s="1"/>
  <c r="A85" i="12"/>
  <c r="A67" i="65" s="1"/>
  <c r="A84" i="12"/>
  <c r="A66" i="65" s="1"/>
  <c r="A83" i="12"/>
  <c r="A65" i="65" s="1"/>
  <c r="A82" i="12"/>
  <c r="A64" i="65" s="1"/>
  <c r="A81" i="12"/>
  <c r="A63" i="65" s="1"/>
  <c r="A80" i="12"/>
  <c r="A62" i="65" s="1"/>
  <c r="A79" i="12"/>
  <c r="A61" i="65" s="1"/>
  <c r="A78" i="12"/>
  <c r="A60" i="65" s="1"/>
  <c r="A77" i="12"/>
  <c r="A59" i="65" s="1"/>
  <c r="A76" i="12"/>
  <c r="A58" i="65" s="1"/>
  <c r="A75" i="12"/>
  <c r="A57" i="65" s="1"/>
  <c r="A74" i="12"/>
  <c r="A56" i="65" s="1"/>
  <c r="A73" i="12"/>
  <c r="A55" i="65" s="1"/>
  <c r="A72" i="12"/>
  <c r="A54" i="65" s="1"/>
  <c r="A71" i="12"/>
  <c r="A53" i="65" s="1"/>
  <c r="A70" i="12"/>
  <c r="A52" i="65" s="1"/>
  <c r="A69" i="12"/>
  <c r="A51" i="65" s="1"/>
  <c r="A68" i="12"/>
  <c r="A50" i="65" s="1"/>
  <c r="A67" i="12"/>
  <c r="A49" i="65" s="1"/>
  <c r="A66" i="12"/>
  <c r="A48" i="65" s="1"/>
  <c r="A65" i="12"/>
  <c r="A47" i="65" s="1"/>
  <c r="A64" i="12"/>
  <c r="A46" i="65" s="1"/>
  <c r="A63" i="12"/>
  <c r="A45" i="65" s="1"/>
  <c r="A62" i="12"/>
  <c r="A44" i="65" s="1"/>
  <c r="A61" i="12"/>
  <c r="A43" i="65" s="1"/>
  <c r="A60" i="12"/>
  <c r="A42" i="65" s="1"/>
  <c r="A59" i="12"/>
  <c r="A41" i="65" s="1"/>
  <c r="A58" i="12"/>
  <c r="A40" i="65" s="1"/>
  <c r="A57" i="12"/>
  <c r="A39" i="65" s="1"/>
  <c r="A56" i="12"/>
  <c r="A38" i="65" s="1"/>
  <c r="A55" i="12"/>
  <c r="A37" i="65" s="1"/>
  <c r="A54" i="12"/>
  <c r="A36" i="65" s="1"/>
  <c r="A53" i="12"/>
  <c r="A35" i="65" s="1"/>
  <c r="A52" i="12"/>
  <c r="A34" i="65" s="1"/>
  <c r="A51" i="12"/>
  <c r="A33" i="65" s="1"/>
  <c r="A50" i="12"/>
  <c r="A32" i="65" s="1"/>
  <c r="A49" i="12"/>
  <c r="A31" i="65" s="1"/>
  <c r="A48" i="12"/>
  <c r="A30" i="65" s="1"/>
  <c r="A47" i="12"/>
  <c r="A29" i="65" s="1"/>
  <c r="A46" i="12"/>
  <c r="A28" i="65" s="1"/>
  <c r="A45" i="12"/>
  <c r="A27" i="65" s="1"/>
  <c r="A44" i="12"/>
  <c r="A26" i="65" s="1"/>
  <c r="A43" i="12"/>
  <c r="A25" i="65" s="1"/>
  <c r="A42" i="12"/>
  <c r="A24" i="65" s="1"/>
  <c r="A41" i="12"/>
  <c r="A23" i="65" s="1"/>
  <c r="A40" i="12"/>
  <c r="A22" i="65" s="1"/>
  <c r="A39" i="12"/>
  <c r="A21" i="65" s="1"/>
  <c r="A38" i="12"/>
  <c r="A20" i="65" s="1"/>
  <c r="A37" i="12"/>
  <c r="A19" i="65" s="1"/>
  <c r="A36" i="12"/>
  <c r="A18" i="65" s="1"/>
  <c r="A35" i="12"/>
  <c r="A17" i="65" s="1"/>
  <c r="A34" i="12"/>
  <c r="A16" i="65" s="1"/>
  <c r="A33" i="12"/>
  <c r="A15" i="65" s="1"/>
  <c r="A32" i="12"/>
  <c r="A14" i="65" s="1"/>
  <c r="A31" i="12"/>
  <c r="A13" i="65" s="1"/>
  <c r="A30" i="12"/>
  <c r="A12" i="65" s="1"/>
  <c r="A29" i="12"/>
  <c r="A11" i="65" s="1"/>
  <c r="A28" i="12"/>
  <c r="A10" i="65" s="1"/>
  <c r="A27" i="12"/>
  <c r="A9" i="65" s="1"/>
  <c r="A26" i="12"/>
  <c r="A8" i="65" s="1"/>
  <c r="A25" i="12"/>
  <c r="A7" i="65" s="1"/>
  <c r="A24" i="12"/>
  <c r="A6" i="65" s="1"/>
  <c r="A23" i="12"/>
  <c r="A5" i="65" s="1"/>
  <c r="A22" i="12"/>
  <c r="A4" i="65" s="1"/>
  <c r="A21" i="12"/>
  <c r="A3" i="65" s="1"/>
  <c r="A20" i="12"/>
  <c r="A2" i="65" s="1"/>
  <c r="G20" i="11"/>
  <c r="I20" i="11" s="1"/>
  <c r="D5" i="11"/>
  <c r="C5" i="11"/>
  <c r="H87" i="10"/>
  <c r="H86" i="10"/>
  <c r="H85" i="10"/>
  <c r="H84" i="10"/>
  <c r="H83" i="10"/>
  <c r="H82" i="10"/>
  <c r="H81" i="10"/>
  <c r="H80" i="10"/>
  <c r="H79" i="10"/>
  <c r="H78" i="10"/>
  <c r="H77" i="10"/>
  <c r="H76" i="10"/>
  <c r="H75" i="10"/>
  <c r="H74" i="10"/>
  <c r="H73" i="10"/>
  <c r="H72" i="10"/>
  <c r="H71" i="10"/>
  <c r="H70" i="10"/>
  <c r="H69" i="10"/>
  <c r="H68" i="10"/>
  <c r="H67" i="10"/>
  <c r="H66" i="10"/>
  <c r="H65" i="10"/>
  <c r="H64" i="10"/>
  <c r="H63" i="10"/>
  <c r="H62" i="10"/>
  <c r="H61" i="10"/>
  <c r="H60" i="10"/>
  <c r="H59" i="10"/>
  <c r="H58" i="10"/>
  <c r="H57" i="10"/>
  <c r="H56" i="10"/>
  <c r="H55" i="10"/>
  <c r="H54" i="10"/>
  <c r="H53" i="10"/>
  <c r="H52" i="10"/>
  <c r="H51" i="10"/>
  <c r="H50" i="10"/>
  <c r="H49" i="10"/>
  <c r="H48" i="10"/>
  <c r="H47" i="10"/>
  <c r="H46" i="10"/>
  <c r="H45" i="10"/>
  <c r="H44" i="10"/>
  <c r="H43" i="10"/>
  <c r="H42" i="10"/>
  <c r="H41" i="10"/>
  <c r="H40" i="10"/>
  <c r="H39" i="10"/>
  <c r="H38" i="10"/>
  <c r="H37" i="10"/>
  <c r="H36" i="10"/>
  <c r="H35" i="10"/>
  <c r="H34" i="10"/>
  <c r="H33" i="10"/>
  <c r="H32" i="10"/>
  <c r="H31" i="10"/>
  <c r="H30" i="10"/>
  <c r="H29" i="10"/>
  <c r="H28" i="10"/>
  <c r="H27" i="10"/>
  <c r="H26" i="10"/>
  <c r="H25" i="10"/>
  <c r="H24" i="10"/>
  <c r="H23" i="10"/>
  <c r="H22" i="10"/>
  <c r="H21" i="10"/>
  <c r="F20" i="10"/>
  <c r="H20" i="10" s="1"/>
  <c r="D5" i="10"/>
  <c r="C5" i="10"/>
  <c r="A1388" i="65"/>
  <c r="A1387" i="65"/>
  <c r="A1386" i="65"/>
  <c r="A1385" i="65"/>
  <c r="A1384" i="65"/>
  <c r="A1383" i="65"/>
  <c r="A1382" i="65"/>
  <c r="A1381" i="65"/>
  <c r="A1380" i="65"/>
  <c r="A1379" i="65"/>
  <c r="A1378" i="65"/>
  <c r="AE18" i="9"/>
  <c r="AD18" i="9"/>
  <c r="AC18" i="9"/>
  <c r="A17" i="9"/>
  <c r="AF15" i="12"/>
  <c r="AF16" i="12"/>
  <c r="AX66" i="26"/>
  <c r="AF45" i="18"/>
  <c r="BH64" i="26"/>
  <c r="AX142" i="26"/>
  <c r="BH109" i="26"/>
  <c r="BG81" i="26"/>
  <c r="AX73" i="26"/>
  <c r="BE44" i="26"/>
  <c r="AX124" i="26"/>
  <c r="BA46" i="26"/>
  <c r="BH53" i="26"/>
  <c r="AX86" i="26"/>
  <c r="BH86" i="26"/>
  <c r="AX82" i="26"/>
  <c r="BG82" i="26"/>
  <c r="BH78" i="26"/>
  <c r="BH49" i="26"/>
  <c r="AX121" i="26"/>
  <c r="BG77" i="26"/>
  <c r="BH41" i="26"/>
  <c r="BA110" i="26"/>
  <c r="BH76" i="26"/>
  <c r="AX63" i="26"/>
  <c r="BA48" i="26"/>
  <c r="BG30" i="26"/>
  <c r="BG26" i="26"/>
  <c r="AX27" i="26"/>
  <c r="AX23" i="26"/>
  <c r="BE118" i="26"/>
  <c r="AX30" i="26"/>
  <c r="AK112" i="26"/>
  <c r="AU112" i="26" s="1"/>
  <c r="BH104" i="26"/>
  <c r="BG74" i="26"/>
  <c r="AX79" i="26"/>
  <c r="BH79" i="26"/>
  <c r="AX88" i="26"/>
  <c r="AX116" i="26"/>
  <c r="BG100" i="26"/>
  <c r="BF112" i="26"/>
  <c r="BR112" i="26" s="1"/>
  <c r="AX100" i="26"/>
  <c r="BH80" i="26"/>
  <c r="BE52" i="26"/>
  <c r="BF106" i="26"/>
  <c r="BR106" i="26" s="1"/>
  <c r="BA52" i="26"/>
  <c r="BH124" i="26"/>
  <c r="BH116" i="26"/>
  <c r="BF92" i="26"/>
  <c r="BR92" i="26" s="1"/>
  <c r="BE114" i="26"/>
  <c r="BA90" i="26"/>
  <c r="AX103" i="26"/>
  <c r="AX105" i="26"/>
  <c r="AX33" i="26"/>
  <c r="AX21" i="26"/>
  <c r="BA104" i="26"/>
  <c r="BA96" i="26"/>
  <c r="I23" i="9"/>
  <c r="I27" i="9"/>
  <c r="G18" i="9"/>
  <c r="I26" i="9"/>
  <c r="I25" i="9"/>
  <c r="O169" i="24"/>
  <c r="P49" i="24"/>
  <c r="Z16" i="24"/>
  <c r="G18" i="24"/>
  <c r="AF16" i="24"/>
  <c r="P42" i="24"/>
  <c r="O95" i="24"/>
  <c r="O197" i="24"/>
  <c r="O145" i="24"/>
  <c r="O109" i="24"/>
  <c r="I109" i="24" s="1"/>
  <c r="O109" i="25" s="1"/>
  <c r="P41" i="24"/>
  <c r="O85" i="24"/>
  <c r="I85" i="24" s="1"/>
  <c r="O85" i="25" s="1"/>
  <c r="P136" i="24"/>
  <c r="O132" i="24"/>
  <c r="P206" i="24"/>
  <c r="O25" i="24"/>
  <c r="O212" i="24"/>
  <c r="O113" i="24"/>
  <c r="I113" i="24" s="1"/>
  <c r="O113" i="25" s="1"/>
  <c r="O52" i="24"/>
  <c r="I52" i="24" s="1"/>
  <c r="O52" i="25" s="1"/>
  <c r="P34" i="24"/>
  <c r="O41" i="24"/>
  <c r="R15" i="16"/>
  <c r="K4" i="16"/>
  <c r="G18" i="16"/>
  <c r="J78" i="18"/>
  <c r="J88" i="18"/>
  <c r="J95" i="18"/>
  <c r="J104" i="18"/>
  <c r="J121" i="18"/>
  <c r="N38" i="18"/>
  <c r="N21" i="18"/>
  <c r="N31" i="18"/>
  <c r="N47" i="18"/>
  <c r="N64" i="18"/>
  <c r="P130" i="18"/>
  <c r="P21" i="18"/>
  <c r="P28" i="18"/>
  <c r="P31" i="18"/>
  <c r="P34" i="18"/>
  <c r="P38" i="18"/>
  <c r="P40" i="18"/>
  <c r="P45" i="18"/>
  <c r="P47" i="18"/>
  <c r="P51" i="18"/>
  <c r="P54" i="18"/>
  <c r="P57" i="18"/>
  <c r="P62" i="18"/>
  <c r="P64" i="18"/>
  <c r="P65" i="18"/>
  <c r="P73" i="18"/>
  <c r="P78" i="18"/>
  <c r="P85" i="18"/>
  <c r="P88" i="18"/>
  <c r="P91" i="18"/>
  <c r="P95" i="18"/>
  <c r="P97" i="18"/>
  <c r="P102" i="18"/>
  <c r="P104" i="18"/>
  <c r="P114" i="18"/>
  <c r="P119" i="18"/>
  <c r="P121" i="18"/>
  <c r="P129" i="18"/>
  <c r="J28" i="18"/>
  <c r="J45" i="18"/>
  <c r="J54" i="18"/>
  <c r="J62" i="18"/>
  <c r="J73" i="18"/>
  <c r="J85" i="18"/>
  <c r="J102" i="18"/>
  <c r="J111" i="18"/>
  <c r="J119" i="18"/>
  <c r="J130" i="18"/>
  <c r="N28" i="18"/>
  <c r="N45" i="18"/>
  <c r="N54" i="18"/>
  <c r="N62" i="18"/>
  <c r="N73" i="18"/>
  <c r="N97" i="18"/>
  <c r="N114" i="18"/>
  <c r="P20" i="18"/>
  <c r="P25" i="18"/>
  <c r="P27" i="18"/>
  <c r="P37" i="18"/>
  <c r="P41" i="18"/>
  <c r="P44" i="18"/>
  <c r="P46" i="18"/>
  <c r="P50" i="18"/>
  <c r="P53" i="18"/>
  <c r="P58" i="18"/>
  <c r="P61" i="18"/>
  <c r="P67" i="18"/>
  <c r="P70" i="18"/>
  <c r="P72" i="18"/>
  <c r="P75" i="18"/>
  <c r="P77" i="18"/>
  <c r="P82" i="18"/>
  <c r="P84" i="18"/>
  <c r="P94" i="18"/>
  <c r="P98" i="18"/>
  <c r="P101" i="18"/>
  <c r="P103" i="18"/>
  <c r="P107" i="18"/>
  <c r="P110" i="18"/>
  <c r="P115" i="18"/>
  <c r="P118" i="18"/>
  <c r="P124" i="18"/>
  <c r="P127" i="18"/>
  <c r="J21" i="18"/>
  <c r="J31" i="18"/>
  <c r="J38" i="18"/>
  <c r="J47" i="18"/>
  <c r="J64" i="18"/>
  <c r="N99" i="18"/>
  <c r="N116" i="18"/>
  <c r="P132" i="18"/>
  <c r="J40" i="18"/>
  <c r="J51" i="18"/>
  <c r="J57" i="18"/>
  <c r="J65" i="18"/>
  <c r="J97" i="18"/>
  <c r="J108" i="18"/>
  <c r="J114" i="18"/>
  <c r="J122" i="18"/>
  <c r="N40" i="18"/>
  <c r="N51" i="18"/>
  <c r="N57" i="18"/>
  <c r="N65" i="18"/>
  <c r="N108" i="18"/>
  <c r="N122" i="18"/>
  <c r="J34" i="18"/>
  <c r="J91" i="18"/>
  <c r="N34" i="18"/>
  <c r="N92" i="18"/>
  <c r="N125" i="18"/>
  <c r="E153" i="21"/>
  <c r="P153" i="21" s="1"/>
  <c r="E123" i="21"/>
  <c r="P123" i="21" s="1"/>
  <c r="E129" i="21"/>
  <c r="P129" i="21" s="1"/>
  <c r="D138" i="21"/>
  <c r="D144" i="21"/>
  <c r="D104" i="21"/>
  <c r="E77" i="21"/>
  <c r="P77" i="21" s="1"/>
  <c r="E25" i="21"/>
  <c r="P25" i="21" s="1"/>
  <c r="E32" i="21"/>
  <c r="P32" i="21" s="1"/>
  <c r="E38" i="21"/>
  <c r="P38" i="21" s="1"/>
  <c r="E51" i="21"/>
  <c r="P51" i="21" s="1"/>
  <c r="E57" i="21"/>
  <c r="P57" i="21" s="1"/>
  <c r="E64" i="21"/>
  <c r="P64" i="21" s="1"/>
  <c r="E71" i="21"/>
  <c r="P71" i="21" s="1"/>
  <c r="E74" i="21"/>
  <c r="P74" i="21" s="1"/>
  <c r="E78" i="21"/>
  <c r="P78" i="21" s="1"/>
  <c r="D82" i="21"/>
  <c r="E89" i="21"/>
  <c r="P89" i="21" s="1"/>
  <c r="D92" i="21"/>
  <c r="E97" i="21"/>
  <c r="P97" i="21" s="1"/>
  <c r="D20" i="21"/>
  <c r="C330" i="65" s="1"/>
  <c r="E26" i="21"/>
  <c r="P26" i="21" s="1"/>
  <c r="E39" i="21"/>
  <c r="P39" i="21" s="1"/>
  <c r="E42" i="21"/>
  <c r="P42" i="21" s="1"/>
  <c r="D45" i="21"/>
  <c r="E52" i="21"/>
  <c r="P52" i="21" s="1"/>
  <c r="E54" i="21"/>
  <c r="P54" i="21" s="1"/>
  <c r="E61" i="21"/>
  <c r="P61" i="21" s="1"/>
  <c r="E69" i="21"/>
  <c r="P69" i="21" s="1"/>
  <c r="D103" i="21"/>
  <c r="D134" i="21"/>
  <c r="E114" i="21"/>
  <c r="P114" i="21" s="1"/>
  <c r="E45" i="21"/>
  <c r="P45" i="21" s="1"/>
  <c r="D97" i="21"/>
  <c r="D108" i="21"/>
  <c r="E134" i="21"/>
  <c r="P134" i="21" s="1"/>
  <c r="E156" i="21"/>
  <c r="P156" i="21" s="1"/>
  <c r="E108" i="21"/>
  <c r="P108" i="21" s="1"/>
  <c r="D74" i="21"/>
  <c r="D114" i="21"/>
  <c r="E141" i="21"/>
  <c r="P141" i="21" s="1"/>
  <c r="D26" i="21"/>
  <c r="D54" i="21"/>
  <c r="E92" i="21"/>
  <c r="P92" i="21" s="1"/>
  <c r="D95" i="21"/>
  <c r="E135" i="21"/>
  <c r="P135" i="21" s="1"/>
  <c r="E151" i="21"/>
  <c r="P151" i="21" s="1"/>
  <c r="D39" i="21"/>
  <c r="D78" i="21"/>
  <c r="D91" i="21"/>
  <c r="D42" i="21"/>
  <c r="D69" i="21"/>
  <c r="D96" i="21"/>
  <c r="D110" i="21"/>
  <c r="E20" i="21"/>
  <c r="P20" i="21" s="1"/>
  <c r="D52" i="21"/>
  <c r="D113" i="21"/>
  <c r="D140" i="21"/>
  <c r="E109" i="21"/>
  <c r="P109" i="21" s="1"/>
  <c r="E110" i="21"/>
  <c r="P110" i="21" s="1"/>
  <c r="E120" i="21"/>
  <c r="P120" i="21" s="1"/>
  <c r="E124" i="21"/>
  <c r="P124" i="21" s="1"/>
  <c r="E148" i="21"/>
  <c r="P148" i="21" s="1"/>
  <c r="D151" i="21"/>
  <c r="E155" i="21"/>
  <c r="P155" i="21" s="1"/>
  <c r="D156" i="21"/>
  <c r="E91" i="21"/>
  <c r="P91" i="21" s="1"/>
  <c r="E95" i="21"/>
  <c r="P95" i="21" s="1"/>
  <c r="E96" i="21"/>
  <c r="P96" i="21" s="1"/>
  <c r="E103" i="21"/>
  <c r="P103" i="21" s="1"/>
  <c r="D109" i="21"/>
  <c r="J115" i="21"/>
  <c r="C115" i="22" s="1"/>
  <c r="J126" i="21"/>
  <c r="C126" i="22" s="1"/>
  <c r="E127" i="21"/>
  <c r="P127" i="21" s="1"/>
  <c r="E143" i="21"/>
  <c r="P143" i="21" s="1"/>
  <c r="D158" i="21"/>
  <c r="D159" i="21"/>
  <c r="E65" i="21"/>
  <c r="P65" i="21" s="1"/>
  <c r="D90" i="21"/>
  <c r="D101" i="21"/>
  <c r="D111" i="21"/>
  <c r="D119" i="21"/>
  <c r="E128" i="21"/>
  <c r="P128" i="21" s="1"/>
  <c r="E132" i="21"/>
  <c r="P132" i="21" s="1"/>
  <c r="J137" i="21"/>
  <c r="C137" i="22" s="1"/>
  <c r="E158" i="21"/>
  <c r="P158" i="21" s="1"/>
  <c r="E159" i="21"/>
  <c r="P159" i="21" s="1"/>
  <c r="D23" i="21"/>
  <c r="D33" i="21"/>
  <c r="E44" i="21"/>
  <c r="P44" i="21" s="1"/>
  <c r="D49" i="21"/>
  <c r="D58" i="21"/>
  <c r="D65" i="21"/>
  <c r="D89" i="21"/>
  <c r="D98" i="21"/>
  <c r="E111" i="21"/>
  <c r="P111" i="21" s="1"/>
  <c r="E113" i="21"/>
  <c r="P113" i="21" s="1"/>
  <c r="E119" i="21"/>
  <c r="P119" i="21" s="1"/>
  <c r="D123" i="21"/>
  <c r="E130" i="21"/>
  <c r="P130" i="21" s="1"/>
  <c r="E138" i="21"/>
  <c r="P138" i="21" s="1"/>
  <c r="E139" i="21"/>
  <c r="P139" i="21" s="1"/>
  <c r="E140" i="21"/>
  <c r="P140" i="21" s="1"/>
  <c r="E142" i="21"/>
  <c r="P142" i="21" s="1"/>
  <c r="E145" i="21"/>
  <c r="P145" i="21" s="1"/>
  <c r="D147" i="21"/>
  <c r="E149" i="21"/>
  <c r="P149" i="21" s="1"/>
  <c r="D153" i="21"/>
  <c r="E23" i="21"/>
  <c r="P23" i="21" s="1"/>
  <c r="E33" i="21"/>
  <c r="P33" i="21" s="1"/>
  <c r="E49" i="21"/>
  <c r="P49" i="21" s="1"/>
  <c r="E58" i="21"/>
  <c r="P58" i="21" s="1"/>
  <c r="D61" i="21"/>
  <c r="E82" i="21"/>
  <c r="P82" i="21" s="1"/>
  <c r="E85" i="21"/>
  <c r="P85" i="21" s="1"/>
  <c r="E98" i="21"/>
  <c r="P98" i="21" s="1"/>
  <c r="E104" i="21"/>
  <c r="P104" i="21" s="1"/>
  <c r="E118" i="21"/>
  <c r="P118" i="21" s="1"/>
  <c r="E122" i="21"/>
  <c r="P122" i="21" s="1"/>
  <c r="D129" i="21"/>
  <c r="E144" i="21"/>
  <c r="P144" i="21" s="1"/>
  <c r="E146" i="21"/>
  <c r="P146" i="21" s="1"/>
  <c r="E147" i="21"/>
  <c r="P147" i="21" s="1"/>
  <c r="J150" i="21"/>
  <c r="C150" i="22" s="1"/>
  <c r="E152" i="21"/>
  <c r="P152" i="21" s="1"/>
  <c r="J125" i="21"/>
  <c r="C125" i="22" s="1"/>
  <c r="E131" i="21"/>
  <c r="J133" i="21"/>
  <c r="C133" i="22" s="1"/>
  <c r="E136" i="21"/>
  <c r="P136" i="21" s="1"/>
  <c r="E154" i="21"/>
  <c r="P154" i="21" s="1"/>
  <c r="E157" i="21"/>
  <c r="P157" i="21" s="1"/>
  <c r="N91" i="21"/>
  <c r="O91" i="21" s="1"/>
  <c r="N95" i="21"/>
  <c r="O95" i="21" s="1"/>
  <c r="N96" i="21"/>
  <c r="O96" i="21" s="1"/>
  <c r="J103" i="21"/>
  <c r="C103" i="22" s="1"/>
  <c r="D50" i="12"/>
  <c r="D34" i="12"/>
  <c r="D22" i="12"/>
  <c r="E98" i="12"/>
  <c r="P98" i="12" s="1"/>
  <c r="E38" i="12"/>
  <c r="P38" i="12" s="1"/>
  <c r="J67" i="12"/>
  <c r="C67" i="13" s="1"/>
  <c r="D33" i="12"/>
  <c r="E34" i="12"/>
  <c r="P34" i="12" s="1"/>
  <c r="E47" i="12"/>
  <c r="P47" i="12" s="1"/>
  <c r="D49" i="12"/>
  <c r="D58" i="12"/>
  <c r="E70" i="12"/>
  <c r="P70" i="12" s="1"/>
  <c r="D74" i="12"/>
  <c r="J50" i="12"/>
  <c r="C50" i="13" s="1"/>
  <c r="J90" i="12"/>
  <c r="C90" i="13" s="1"/>
  <c r="N45" i="12"/>
  <c r="O45" i="12" s="1"/>
  <c r="J70" i="12"/>
  <c r="C70" i="13" s="1"/>
  <c r="J73" i="12"/>
  <c r="C73" i="13" s="1"/>
  <c r="N58" i="12"/>
  <c r="O58" i="12" s="1"/>
  <c r="O219" i="14"/>
  <c r="P116" i="14"/>
  <c r="P156" i="14"/>
  <c r="P240" i="14"/>
  <c r="P112" i="14"/>
  <c r="P123" i="14"/>
  <c r="P131" i="14"/>
  <c r="P163" i="14"/>
  <c r="O175" i="14"/>
  <c r="P179" i="14"/>
  <c r="P191" i="14"/>
  <c r="M4" i="14"/>
  <c r="BG116" i="26"/>
  <c r="BA116" i="26"/>
  <c r="BE116" i="26"/>
  <c r="H8" i="24"/>
  <c r="BE119" i="26"/>
  <c r="BA119" i="26"/>
  <c r="BG105" i="26"/>
  <c r="BF103" i="26"/>
  <c r="BG142" i="26"/>
  <c r="BF132" i="26"/>
  <c r="BG132" i="26"/>
  <c r="BI132" i="26" s="1"/>
  <c r="BF124" i="26"/>
  <c r="AK124" i="26"/>
  <c r="AX134" i="26"/>
  <c r="BH134" i="26"/>
  <c r="BG134" i="26"/>
  <c r="BI134" i="26" s="1"/>
  <c r="BG118" i="26"/>
  <c r="BF126" i="26"/>
  <c r="BR126" i="26" s="1"/>
  <c r="AK126" i="26"/>
  <c r="BF116" i="26"/>
  <c r="BR116" i="26" s="1"/>
  <c r="BF104" i="26"/>
  <c r="BA47" i="26"/>
  <c r="BE47" i="26"/>
  <c r="AK23" i="26"/>
  <c r="AT23" i="26" s="1"/>
  <c r="BG104" i="26"/>
  <c r="BG96" i="26"/>
  <c r="BG92" i="26"/>
  <c r="BE66" i="26"/>
  <c r="BA66" i="26"/>
  <c r="BG79" i="26"/>
  <c r="BI79" i="26" s="1"/>
  <c r="BH68" i="26"/>
  <c r="AX68" i="26"/>
  <c r="BG68" i="26"/>
  <c r="BF52" i="26"/>
  <c r="BR52" i="26" s="1"/>
  <c r="BF48" i="26"/>
  <c r="AK48" i="26"/>
  <c r="BF44" i="26"/>
  <c r="BR44" i="26" s="1"/>
  <c r="BF42" i="26"/>
  <c r="BF40" i="26"/>
  <c r="BR40" i="26" s="1"/>
  <c r="AK40" i="26"/>
  <c r="AL40" i="26" s="1"/>
  <c r="BK40" i="26" s="1"/>
  <c r="BH45" i="26"/>
  <c r="BG41" i="26"/>
  <c r="BH30" i="26"/>
  <c r="BI30" i="26" s="1"/>
  <c r="AC44" i="26"/>
  <c r="BG29" i="26"/>
  <c r="AC26" i="26"/>
  <c r="AD26" i="26" s="1"/>
  <c r="BE26" i="26"/>
  <c r="BA26" i="26"/>
  <c r="AK24" i="26"/>
  <c r="BH27" i="26"/>
  <c r="BG23" i="26"/>
  <c r="BI23" i="26" s="1"/>
  <c r="P169" i="24"/>
  <c r="P160" i="24"/>
  <c r="AF15" i="24"/>
  <c r="AF14" i="24" s="1"/>
  <c r="BF109" i="26"/>
  <c r="BR109" i="26" s="1"/>
  <c r="AK109" i="26"/>
  <c r="AN109" i="26" s="1"/>
  <c r="BF119" i="26"/>
  <c r="BE103" i="26"/>
  <c r="BA103" i="26"/>
  <c r="BA139" i="26"/>
  <c r="BF113" i="26"/>
  <c r="BR113" i="26" s="1"/>
  <c r="BA105" i="26"/>
  <c r="BF105" i="26"/>
  <c r="BR105" i="26" s="1"/>
  <c r="AK105" i="26"/>
  <c r="AQ105" i="26" s="1"/>
  <c r="BM105" i="26" s="1"/>
  <c r="AC142" i="26"/>
  <c r="BA142" i="26"/>
  <c r="BF134" i="26"/>
  <c r="BR134" i="26" s="1"/>
  <c r="BG121" i="26"/>
  <c r="BH110" i="26"/>
  <c r="AC89" i="26"/>
  <c r="AD89" i="26" s="1"/>
  <c r="BH105" i="26"/>
  <c r="BA81" i="26"/>
  <c r="BF81" i="26"/>
  <c r="BR81" i="26" s="1"/>
  <c r="AK81" i="26"/>
  <c r="BE73" i="26"/>
  <c r="BE57" i="26"/>
  <c r="BF57" i="26"/>
  <c r="BR57" i="26" s="1"/>
  <c r="BE41" i="26"/>
  <c r="BA41" i="26"/>
  <c r="AK41" i="26"/>
  <c r="AV41" i="26" s="1"/>
  <c r="BE80" i="26"/>
  <c r="BF78" i="26"/>
  <c r="BR78" i="26" s="1"/>
  <c r="AK78" i="26"/>
  <c r="BH93" i="26"/>
  <c r="BF66" i="26"/>
  <c r="BR66" i="26" s="1"/>
  <c r="AK96" i="26"/>
  <c r="AK88" i="26"/>
  <c r="BG78" i="26"/>
  <c r="AC40" i="26"/>
  <c r="AD40" i="26" s="1"/>
  <c r="AC30" i="26"/>
  <c r="BE30" i="26"/>
  <c r="BA30" i="26"/>
  <c r="BE22" i="26"/>
  <c r="BA22" i="26"/>
  <c r="BG53" i="26"/>
  <c r="BI53" i="26" s="1"/>
  <c r="BG64" i="26"/>
  <c r="BI64" i="26" s="1"/>
  <c r="AK26" i="26"/>
  <c r="AO26" i="26" s="1"/>
  <c r="BF26" i="26"/>
  <c r="BH26" i="26"/>
  <c r="BH36" i="26"/>
  <c r="G18" i="26"/>
  <c r="AC20" i="26"/>
  <c r="BE20" i="26"/>
  <c r="P209" i="24"/>
  <c r="P163" i="24"/>
  <c r="P156" i="24"/>
  <c r="P145" i="24"/>
  <c r="W15" i="24"/>
  <c r="W16" i="24"/>
  <c r="V16" i="24"/>
  <c r="V15" i="24"/>
  <c r="Z15" i="24"/>
  <c r="BA143" i="26"/>
  <c r="BG109" i="26"/>
  <c r="BF142" i="26"/>
  <c r="AK142" i="26"/>
  <c r="AW142" i="26" s="1"/>
  <c r="BF118" i="26"/>
  <c r="BR118" i="26" s="1"/>
  <c r="BH112" i="26"/>
  <c r="AX112" i="26"/>
  <c r="AC116" i="26"/>
  <c r="BG110" i="26"/>
  <c r="AK100" i="26"/>
  <c r="AO100" i="26" s="1"/>
  <c r="BA83" i="26"/>
  <c r="BE83" i="26"/>
  <c r="BF75" i="26"/>
  <c r="BA35" i="26"/>
  <c r="BE35" i="26"/>
  <c r="BA27" i="26"/>
  <c r="BF27" i="26"/>
  <c r="BR27" i="26" s="1"/>
  <c r="AK27" i="26"/>
  <c r="AC100" i="26"/>
  <c r="BF76" i="26"/>
  <c r="BR76" i="26" s="1"/>
  <c r="BE70" i="26"/>
  <c r="BA70" i="26"/>
  <c r="AK56" i="26"/>
  <c r="AL56" i="26" s="1"/>
  <c r="BK56" i="26" s="1"/>
  <c r="BF56" i="26"/>
  <c r="BR56" i="26" s="1"/>
  <c r="BG49" i="26"/>
  <c r="BI49" i="26" s="1"/>
  <c r="BA32" i="26"/>
  <c r="AK30" i="26"/>
  <c r="BF22" i="26"/>
  <c r="BH77" i="26"/>
  <c r="BF34" i="26"/>
  <c r="BR34" i="26" s="1"/>
  <c r="BG21" i="26"/>
  <c r="BH24" i="26"/>
  <c r="AX24" i="26"/>
  <c r="BG24" i="26"/>
  <c r="AK36" i="26"/>
  <c r="BF36" i="26"/>
  <c r="BE28" i="26"/>
  <c r="BF20" i="26"/>
  <c r="BR20" i="26" s="1"/>
  <c r="AK20" i="26"/>
  <c r="BH20" i="26"/>
  <c r="AX20" i="26"/>
  <c r="BG20" i="26"/>
  <c r="P129" i="24"/>
  <c r="K4" i="24"/>
  <c r="R16" i="24"/>
  <c r="R15" i="24"/>
  <c r="AX136" i="26"/>
  <c r="AC132" i="26"/>
  <c r="AD132" i="26" s="1"/>
  <c r="BE132" i="26"/>
  <c r="BA128" i="26"/>
  <c r="AC124" i="26"/>
  <c r="AD124" i="26" s="1"/>
  <c r="BH118" i="26"/>
  <c r="BE93" i="26"/>
  <c r="AK93" i="26"/>
  <c r="BG108" i="26"/>
  <c r="BF85" i="26"/>
  <c r="BR85" i="26" s="1"/>
  <c r="BE77" i="26"/>
  <c r="AC77" i="26"/>
  <c r="AD77" i="26" s="1"/>
  <c r="BF77" i="26"/>
  <c r="BR77" i="26" s="1"/>
  <c r="AK77" i="26"/>
  <c r="AU77" i="26" s="1"/>
  <c r="BA69" i="26"/>
  <c r="BE69" i="26"/>
  <c r="AC69" i="26"/>
  <c r="AD69" i="26" s="1"/>
  <c r="BF69" i="26"/>
  <c r="AK69" i="26"/>
  <c r="AR69" i="26" s="1"/>
  <c r="BO69" i="26" s="1"/>
  <c r="BE53" i="26"/>
  <c r="BA53" i="26"/>
  <c r="BF53" i="26"/>
  <c r="AK53" i="26"/>
  <c r="AC45" i="26"/>
  <c r="AD45" i="26" s="1"/>
  <c r="BA45" i="26"/>
  <c r="BF45" i="26"/>
  <c r="BR45" i="26" s="1"/>
  <c r="AK45" i="26"/>
  <c r="AL45" i="26" s="1"/>
  <c r="AY45" i="26" s="1"/>
  <c r="AZ45" i="26" s="1"/>
  <c r="BE37" i="26"/>
  <c r="BA37" i="26"/>
  <c r="BF37" i="26"/>
  <c r="BR37" i="26" s="1"/>
  <c r="AK37" i="26"/>
  <c r="AC29" i="26"/>
  <c r="AD29" i="26" s="1"/>
  <c r="BF29" i="26"/>
  <c r="BR29" i="26" s="1"/>
  <c r="AK29" i="26"/>
  <c r="AL29" i="26" s="1"/>
  <c r="BE21" i="26"/>
  <c r="BA21" i="26"/>
  <c r="BF21" i="26"/>
  <c r="BR21" i="26" s="1"/>
  <c r="AK21" i="26"/>
  <c r="AC104" i="26"/>
  <c r="AD104" i="26" s="1"/>
  <c r="BH56" i="26"/>
  <c r="BF70" i="26"/>
  <c r="BR70" i="26" s="1"/>
  <c r="AC68" i="26"/>
  <c r="AD68" i="26" s="1"/>
  <c r="BA68" i="26"/>
  <c r="BE68" i="26"/>
  <c r="BH32" i="26"/>
  <c r="AX32" i="26"/>
  <c r="AC24" i="26"/>
  <c r="AD24" i="26" s="1"/>
  <c r="BA24" i="26"/>
  <c r="BE24" i="26"/>
  <c r="P141" i="24"/>
  <c r="P140" i="24"/>
  <c r="P112" i="24"/>
  <c r="P111" i="24"/>
  <c r="M4" i="24"/>
  <c r="I4" i="24"/>
  <c r="N87" i="18"/>
  <c r="N112" i="18"/>
  <c r="J21" i="21"/>
  <c r="C21" i="22" s="1"/>
  <c r="N21" i="21"/>
  <c r="O21" i="21" s="1"/>
  <c r="D21" i="21"/>
  <c r="J27" i="21"/>
  <c r="C27" i="22" s="1"/>
  <c r="N27" i="21"/>
  <c r="O27" i="21" s="1"/>
  <c r="D27" i="21"/>
  <c r="J29" i="21"/>
  <c r="C29" i="22" s="1"/>
  <c r="N29" i="21"/>
  <c r="O29" i="21" s="1"/>
  <c r="N31" i="21"/>
  <c r="O31" i="21" s="1"/>
  <c r="J31" i="21"/>
  <c r="C31" i="22" s="1"/>
  <c r="E31" i="21"/>
  <c r="P31" i="21" s="1"/>
  <c r="J35" i="21"/>
  <c r="C35" i="22" s="1"/>
  <c r="N35" i="21"/>
  <c r="O35" i="21" s="1"/>
  <c r="N37" i="21"/>
  <c r="O37" i="21" s="1"/>
  <c r="J37" i="21"/>
  <c r="C37" i="22" s="1"/>
  <c r="E37" i="21"/>
  <c r="P37" i="21" s="1"/>
  <c r="J40" i="21"/>
  <c r="C40" i="22" s="1"/>
  <c r="N40" i="21"/>
  <c r="O40" i="21" s="1"/>
  <c r="D40" i="21"/>
  <c r="J46" i="21"/>
  <c r="C46" i="22" s="1"/>
  <c r="N46" i="21"/>
  <c r="O46" i="21" s="1"/>
  <c r="D46" i="21"/>
  <c r="J48" i="21"/>
  <c r="C48" i="22" s="1"/>
  <c r="N48" i="21"/>
  <c r="O48" i="21" s="1"/>
  <c r="N50" i="21"/>
  <c r="O50" i="21" s="1"/>
  <c r="J50" i="21"/>
  <c r="C50" i="22" s="1"/>
  <c r="E50" i="21"/>
  <c r="P50" i="21" s="1"/>
  <c r="J53" i="21"/>
  <c r="C53" i="22" s="1"/>
  <c r="N53" i="21"/>
  <c r="O53" i="21" s="1"/>
  <c r="D53" i="21"/>
  <c r="N56" i="21"/>
  <c r="O56" i="21" s="1"/>
  <c r="J56" i="21"/>
  <c r="C56" i="22" s="1"/>
  <c r="E56" i="21"/>
  <c r="P56" i="21" s="1"/>
  <c r="J59" i="21"/>
  <c r="C59" i="22" s="1"/>
  <c r="N59" i="21"/>
  <c r="O59" i="21" s="1"/>
  <c r="D59" i="21"/>
  <c r="J60" i="21"/>
  <c r="C60" i="22" s="1"/>
  <c r="N60" i="21"/>
  <c r="O60" i="21" s="1"/>
  <c r="N63" i="21"/>
  <c r="O63" i="21" s="1"/>
  <c r="J63" i="21"/>
  <c r="C63" i="22" s="1"/>
  <c r="E63" i="21"/>
  <c r="P63" i="21" s="1"/>
  <c r="J66" i="21"/>
  <c r="C66" i="22" s="1"/>
  <c r="N66" i="21"/>
  <c r="O66" i="21" s="1"/>
  <c r="D66" i="21"/>
  <c r="J68" i="21"/>
  <c r="C68" i="22" s="1"/>
  <c r="N68" i="21"/>
  <c r="O68" i="21" s="1"/>
  <c r="N70" i="21"/>
  <c r="O70" i="21" s="1"/>
  <c r="J70" i="21"/>
  <c r="C70" i="22" s="1"/>
  <c r="E70" i="21"/>
  <c r="P70" i="21" s="1"/>
  <c r="J72" i="21"/>
  <c r="C72" i="22" s="1"/>
  <c r="N72" i="21"/>
  <c r="O72" i="21" s="1"/>
  <c r="D72" i="21"/>
  <c r="J73" i="21"/>
  <c r="C73" i="22" s="1"/>
  <c r="N73" i="21"/>
  <c r="O73" i="21" s="1"/>
  <c r="N76" i="21"/>
  <c r="O76" i="21" s="1"/>
  <c r="J76" i="21"/>
  <c r="C76" i="22" s="1"/>
  <c r="E76" i="21"/>
  <c r="P76" i="21" s="1"/>
  <c r="J79" i="21"/>
  <c r="C79" i="22" s="1"/>
  <c r="N79" i="21"/>
  <c r="O79" i="21" s="1"/>
  <c r="D79" i="21"/>
  <c r="J81" i="21"/>
  <c r="C81" i="22" s="1"/>
  <c r="N81" i="21"/>
  <c r="O81" i="21" s="1"/>
  <c r="N84" i="21"/>
  <c r="O84" i="21" s="1"/>
  <c r="J84" i="21"/>
  <c r="C84" i="22" s="1"/>
  <c r="E84" i="21"/>
  <c r="P84" i="21" s="1"/>
  <c r="J86" i="21"/>
  <c r="C86" i="22" s="1"/>
  <c r="N86" i="21"/>
  <c r="O86" i="21" s="1"/>
  <c r="D86" i="21"/>
  <c r="J88" i="21"/>
  <c r="C88" i="22" s="1"/>
  <c r="N88" i="21"/>
  <c r="O88" i="21" s="1"/>
  <c r="N94" i="21"/>
  <c r="O94" i="21" s="1"/>
  <c r="J94" i="21"/>
  <c r="C94" i="22" s="1"/>
  <c r="E94" i="21"/>
  <c r="P94" i="21" s="1"/>
  <c r="J102" i="21"/>
  <c r="C102" i="22" s="1"/>
  <c r="N102" i="21"/>
  <c r="O102" i="21" s="1"/>
  <c r="E102" i="21"/>
  <c r="P102" i="21" s="1"/>
  <c r="J22" i="18"/>
  <c r="J24" i="18"/>
  <c r="J29" i="18"/>
  <c r="J33" i="18"/>
  <c r="J35" i="18"/>
  <c r="J36" i="18"/>
  <c r="J42" i="18"/>
  <c r="J48" i="18"/>
  <c r="J56" i="18"/>
  <c r="J59" i="18"/>
  <c r="J63" i="18"/>
  <c r="J68" i="18"/>
  <c r="J76" i="18"/>
  <c r="J79" i="18"/>
  <c r="J81" i="18"/>
  <c r="J86" i="18"/>
  <c r="J90" i="18"/>
  <c r="J92" i="18"/>
  <c r="J93" i="18"/>
  <c r="J99" i="18"/>
  <c r="J105" i="18"/>
  <c r="J113" i="18"/>
  <c r="J116" i="18"/>
  <c r="J120" i="18"/>
  <c r="J125" i="18"/>
  <c r="N22" i="18"/>
  <c r="N24" i="18"/>
  <c r="N29" i="18"/>
  <c r="N33" i="18"/>
  <c r="N35" i="18"/>
  <c r="N36" i="18"/>
  <c r="N42" i="18"/>
  <c r="N48" i="18"/>
  <c r="N56" i="18"/>
  <c r="N59" i="18"/>
  <c r="N63" i="18"/>
  <c r="N68" i="18"/>
  <c r="N78" i="18"/>
  <c r="N81" i="18"/>
  <c r="N83" i="18"/>
  <c r="N88" i="18"/>
  <c r="N90" i="18"/>
  <c r="N95" i="18"/>
  <c r="N100" i="18"/>
  <c r="N104" i="18"/>
  <c r="N109" i="18"/>
  <c r="N117" i="18"/>
  <c r="N121" i="18"/>
  <c r="N126" i="18"/>
  <c r="E21" i="21"/>
  <c r="P21" i="21" s="1"/>
  <c r="E27" i="21"/>
  <c r="P27" i="21" s="1"/>
  <c r="D29" i="21"/>
  <c r="D31" i="21"/>
  <c r="D35" i="21"/>
  <c r="D37" i="21"/>
  <c r="E40" i="21"/>
  <c r="P40" i="21" s="1"/>
  <c r="E46" i="21"/>
  <c r="P46" i="21" s="1"/>
  <c r="D48" i="21"/>
  <c r="D50" i="21"/>
  <c r="E53" i="21"/>
  <c r="P53" i="21" s="1"/>
  <c r="D56" i="21"/>
  <c r="E59" i="21"/>
  <c r="P59" i="21" s="1"/>
  <c r="D60" i="21"/>
  <c r="D63" i="21"/>
  <c r="E66" i="21"/>
  <c r="P66" i="21" s="1"/>
  <c r="D68" i="21"/>
  <c r="D70" i="21"/>
  <c r="E72" i="21"/>
  <c r="P72" i="21" s="1"/>
  <c r="D73" i="21"/>
  <c r="D76" i="21"/>
  <c r="E79" i="21"/>
  <c r="P79" i="21" s="1"/>
  <c r="D81" i="21"/>
  <c r="D84" i="21"/>
  <c r="E86" i="21"/>
  <c r="P86" i="21" s="1"/>
  <c r="D88" i="21"/>
  <c r="D94" i="21"/>
  <c r="D102" i="21"/>
  <c r="P23" i="18"/>
  <c r="P26" i="18"/>
  <c r="P32" i="18"/>
  <c r="P39" i="18"/>
  <c r="P43" i="18"/>
  <c r="P49" i="18"/>
  <c r="P52" i="18"/>
  <c r="P55" i="18"/>
  <c r="P60" i="18"/>
  <c r="P66" i="18"/>
  <c r="P69" i="18"/>
  <c r="P71" i="18"/>
  <c r="P74" i="18"/>
  <c r="P80" i="18"/>
  <c r="P83" i="18"/>
  <c r="P96" i="18"/>
  <c r="P100" i="18"/>
  <c r="P109" i="18"/>
  <c r="P117" i="18"/>
  <c r="P123" i="18"/>
  <c r="P126" i="18"/>
  <c r="P128" i="18"/>
  <c r="P131" i="18"/>
  <c r="J23" i="18"/>
  <c r="J26" i="18"/>
  <c r="J30" i="18"/>
  <c r="J32" i="18"/>
  <c r="J39" i="18"/>
  <c r="J43" i="18"/>
  <c r="J49" i="18"/>
  <c r="J52" i="18"/>
  <c r="J55" i="18"/>
  <c r="J60" i="18"/>
  <c r="J66" i="18"/>
  <c r="J69" i="18"/>
  <c r="J71" i="18"/>
  <c r="J74" i="18"/>
  <c r="J80" i="18"/>
  <c r="J83" i="18"/>
  <c r="J87" i="18"/>
  <c r="J89" i="18"/>
  <c r="J96" i="18"/>
  <c r="J100" i="18"/>
  <c r="J106" i="18"/>
  <c r="J109" i="18"/>
  <c r="J112" i="18"/>
  <c r="J117" i="18"/>
  <c r="J123" i="18"/>
  <c r="J126" i="18"/>
  <c r="J128" i="18"/>
  <c r="J131" i="18"/>
  <c r="N23" i="18"/>
  <c r="N26" i="18"/>
  <c r="N30" i="18"/>
  <c r="N32" i="18"/>
  <c r="N39" i="18"/>
  <c r="N43" i="18"/>
  <c r="N49" i="18"/>
  <c r="N52" i="18"/>
  <c r="N55" i="18"/>
  <c r="N60" i="18"/>
  <c r="N66" i="18"/>
  <c r="N69" i="18"/>
  <c r="N71" i="18"/>
  <c r="N74" i="18"/>
  <c r="N79" i="18"/>
  <c r="N85" i="18"/>
  <c r="N102" i="18"/>
  <c r="N105" i="18"/>
  <c r="N111" i="18"/>
  <c r="N113" i="18"/>
  <c r="N119" i="18"/>
  <c r="N123" i="18"/>
  <c r="N128" i="18"/>
  <c r="N130" i="18"/>
  <c r="N22" i="21"/>
  <c r="O22" i="21" s="1"/>
  <c r="J22" i="21"/>
  <c r="C22" i="22" s="1"/>
  <c r="E22" i="21"/>
  <c r="P22" i="21" s="1"/>
  <c r="J24" i="21"/>
  <c r="C24" i="22" s="1"/>
  <c r="N24" i="21"/>
  <c r="O24" i="21" s="1"/>
  <c r="D24" i="21"/>
  <c r="J25" i="21"/>
  <c r="C25" i="22" s="1"/>
  <c r="N25" i="21"/>
  <c r="O25" i="21" s="1"/>
  <c r="N28" i="21"/>
  <c r="O28" i="21" s="1"/>
  <c r="J28" i="21"/>
  <c r="C28" i="22" s="1"/>
  <c r="E28" i="21"/>
  <c r="P28" i="21" s="1"/>
  <c r="E29" i="21"/>
  <c r="P29" i="21" s="1"/>
  <c r="J30" i="21"/>
  <c r="C30" i="22" s="1"/>
  <c r="N30" i="21"/>
  <c r="O30" i="21" s="1"/>
  <c r="D30" i="21"/>
  <c r="J32" i="21"/>
  <c r="C32" i="22" s="1"/>
  <c r="N32" i="21"/>
  <c r="O32" i="21" s="1"/>
  <c r="N34" i="21"/>
  <c r="O34" i="21" s="1"/>
  <c r="J34" i="21"/>
  <c r="C34" i="22" s="1"/>
  <c r="E34" i="21"/>
  <c r="P34" i="21" s="1"/>
  <c r="E35" i="21"/>
  <c r="P35" i="21" s="1"/>
  <c r="J36" i="21"/>
  <c r="C36" i="22" s="1"/>
  <c r="N36" i="21"/>
  <c r="O36" i="21" s="1"/>
  <c r="D36" i="21"/>
  <c r="J38" i="21"/>
  <c r="C38" i="22" s="1"/>
  <c r="N38" i="21"/>
  <c r="O38" i="21" s="1"/>
  <c r="N41" i="21"/>
  <c r="O41" i="21" s="1"/>
  <c r="J41" i="21"/>
  <c r="C41" i="22" s="1"/>
  <c r="E41" i="21"/>
  <c r="P41" i="21" s="1"/>
  <c r="J43" i="21"/>
  <c r="C43" i="22" s="1"/>
  <c r="N43" i="21"/>
  <c r="O43" i="21" s="1"/>
  <c r="D43" i="21"/>
  <c r="J44" i="21"/>
  <c r="C44" i="22" s="1"/>
  <c r="N44" i="21"/>
  <c r="O44" i="21" s="1"/>
  <c r="N47" i="21"/>
  <c r="O47" i="21" s="1"/>
  <c r="J47" i="21"/>
  <c r="C47" i="22" s="1"/>
  <c r="E47" i="21"/>
  <c r="P47" i="21" s="1"/>
  <c r="E48" i="21"/>
  <c r="P48" i="21" s="1"/>
  <c r="J51" i="21"/>
  <c r="C51" i="22" s="1"/>
  <c r="N51" i="21"/>
  <c r="O51" i="21" s="1"/>
  <c r="J55" i="21"/>
  <c r="C55" i="22" s="1"/>
  <c r="N55" i="21"/>
  <c r="O55" i="21" s="1"/>
  <c r="D55" i="21"/>
  <c r="J57" i="21"/>
  <c r="C57" i="22" s="1"/>
  <c r="N57" i="21"/>
  <c r="O57" i="21" s="1"/>
  <c r="E60" i="21"/>
  <c r="P60" i="21" s="1"/>
  <c r="J62" i="21"/>
  <c r="C62" i="22" s="1"/>
  <c r="N62" i="21"/>
  <c r="O62" i="21" s="1"/>
  <c r="D62" i="21"/>
  <c r="J64" i="21"/>
  <c r="C64" i="22" s="1"/>
  <c r="N64" i="21"/>
  <c r="O64" i="21" s="1"/>
  <c r="N67" i="21"/>
  <c r="O67" i="21" s="1"/>
  <c r="J67" i="21"/>
  <c r="C67" i="22" s="1"/>
  <c r="E67" i="21"/>
  <c r="P67" i="21" s="1"/>
  <c r="E68" i="21"/>
  <c r="P68" i="21" s="1"/>
  <c r="J71" i="21"/>
  <c r="C71" i="22" s="1"/>
  <c r="N71" i="21"/>
  <c r="O71" i="21" s="1"/>
  <c r="E73" i="21"/>
  <c r="P73" i="21" s="1"/>
  <c r="J75" i="21"/>
  <c r="C75" i="22" s="1"/>
  <c r="N75" i="21"/>
  <c r="O75" i="21" s="1"/>
  <c r="D75" i="21"/>
  <c r="J77" i="21"/>
  <c r="C77" i="22" s="1"/>
  <c r="N77" i="21"/>
  <c r="O77" i="21" s="1"/>
  <c r="N80" i="21"/>
  <c r="O80" i="21" s="1"/>
  <c r="J80" i="21"/>
  <c r="C80" i="22" s="1"/>
  <c r="E80" i="21"/>
  <c r="P80" i="21" s="1"/>
  <c r="E81" i="21"/>
  <c r="P81" i="21" s="1"/>
  <c r="J83" i="21"/>
  <c r="C83" i="22" s="1"/>
  <c r="N83" i="21"/>
  <c r="O83" i="21" s="1"/>
  <c r="D83" i="21"/>
  <c r="J85" i="21"/>
  <c r="C85" i="22" s="1"/>
  <c r="N85" i="21"/>
  <c r="O85" i="21" s="1"/>
  <c r="N87" i="21"/>
  <c r="O87" i="21" s="1"/>
  <c r="J87" i="21"/>
  <c r="C87" i="22" s="1"/>
  <c r="E87" i="21"/>
  <c r="P87" i="21" s="1"/>
  <c r="E88" i="21"/>
  <c r="P88" i="21" s="1"/>
  <c r="J100" i="21"/>
  <c r="C100" i="22" s="1"/>
  <c r="N100" i="21"/>
  <c r="O100" i="21" s="1"/>
  <c r="E100" i="21"/>
  <c r="P100" i="21" s="1"/>
  <c r="D100" i="21"/>
  <c r="J112" i="21"/>
  <c r="C112" i="22" s="1"/>
  <c r="E112" i="21"/>
  <c r="P112" i="21" s="1"/>
  <c r="N112" i="21"/>
  <c r="O112" i="21" s="1"/>
  <c r="D112" i="21"/>
  <c r="P24" i="18"/>
  <c r="P33" i="18"/>
  <c r="P35" i="18"/>
  <c r="P36" i="18"/>
  <c r="P42" i="18"/>
  <c r="P48" i="18"/>
  <c r="P56" i="18"/>
  <c r="P59" i="18"/>
  <c r="P63" i="18"/>
  <c r="P68" i="18"/>
  <c r="P76" i="18"/>
  <c r="N77" i="18"/>
  <c r="P79" i="18"/>
  <c r="P81" i="18"/>
  <c r="N82" i="18"/>
  <c r="N84" i="18"/>
  <c r="P86" i="18"/>
  <c r="P90" i="18"/>
  <c r="P92" i="18"/>
  <c r="P93" i="18"/>
  <c r="N94" i="18"/>
  <c r="N98" i="18"/>
  <c r="P99" i="18"/>
  <c r="N101" i="18"/>
  <c r="N103" i="18"/>
  <c r="P105" i="18"/>
  <c r="N107" i="18"/>
  <c r="N110" i="18"/>
  <c r="N115" i="18"/>
  <c r="P116" i="18"/>
  <c r="N118" i="18"/>
  <c r="P120" i="18"/>
  <c r="N124" i="18"/>
  <c r="P125" i="18"/>
  <c r="N127" i="18"/>
  <c r="N129" i="18"/>
  <c r="N132" i="18"/>
  <c r="P133" i="18"/>
  <c r="J20" i="18"/>
  <c r="C20" i="19" s="1"/>
  <c r="J25" i="18"/>
  <c r="J27" i="18"/>
  <c r="J37" i="18"/>
  <c r="J41" i="18"/>
  <c r="J44" i="18"/>
  <c r="J46" i="18"/>
  <c r="J50" i="18"/>
  <c r="J53" i="18"/>
  <c r="J58" i="18"/>
  <c r="J61" i="18"/>
  <c r="J67" i="18"/>
  <c r="J70" i="18"/>
  <c r="J72" i="18"/>
  <c r="J75" i="18"/>
  <c r="J77" i="18"/>
  <c r="J82" i="18"/>
  <c r="J84" i="18"/>
  <c r="J94" i="18"/>
  <c r="J98" i="18"/>
  <c r="J101" i="18"/>
  <c r="J103" i="18"/>
  <c r="J107" i="18"/>
  <c r="J110" i="18"/>
  <c r="J115" i="18"/>
  <c r="J118" i="18"/>
  <c r="J124" i="18"/>
  <c r="J127" i="18"/>
  <c r="J129" i="18"/>
  <c r="J132" i="18"/>
  <c r="N25" i="18"/>
  <c r="N27" i="18"/>
  <c r="N37" i="18"/>
  <c r="N41" i="18"/>
  <c r="N44" i="18"/>
  <c r="N46" i="18"/>
  <c r="N50" i="18"/>
  <c r="N53" i="18"/>
  <c r="N58" i="18"/>
  <c r="N61" i="18"/>
  <c r="N67" i="18"/>
  <c r="N70" i="18"/>
  <c r="N72" i="18"/>
  <c r="N75" i="18"/>
  <c r="N76" i="18"/>
  <c r="N80" i="18"/>
  <c r="N86" i="18"/>
  <c r="N89" i="18"/>
  <c r="N91" i="18"/>
  <c r="N93" i="18"/>
  <c r="N96" i="18"/>
  <c r="N106" i="18"/>
  <c r="N120" i="18"/>
  <c r="N131" i="18"/>
  <c r="D22" i="21"/>
  <c r="E24" i="21"/>
  <c r="P24" i="21" s="1"/>
  <c r="D25" i="21"/>
  <c r="D28" i="21"/>
  <c r="E30" i="21"/>
  <c r="P30" i="21" s="1"/>
  <c r="D32" i="21"/>
  <c r="D34" i="21"/>
  <c r="E36" i="21"/>
  <c r="P36" i="21" s="1"/>
  <c r="D38" i="21"/>
  <c r="D41" i="21"/>
  <c r="E43" i="21"/>
  <c r="P43" i="21" s="1"/>
  <c r="D44" i="21"/>
  <c r="D47" i="21"/>
  <c r="D51" i="21"/>
  <c r="E55" i="21"/>
  <c r="P55" i="21" s="1"/>
  <c r="D57" i="21"/>
  <c r="E62" i="21"/>
  <c r="P62" i="21" s="1"/>
  <c r="D64" i="21"/>
  <c r="D67" i="21"/>
  <c r="D71" i="21"/>
  <c r="E75" i="21"/>
  <c r="P75" i="21" s="1"/>
  <c r="D77" i="21"/>
  <c r="D80" i="21"/>
  <c r="E83" i="21"/>
  <c r="P83" i="21" s="1"/>
  <c r="D85" i="21"/>
  <c r="D87" i="21"/>
  <c r="N90" i="21"/>
  <c r="O90" i="21" s="1"/>
  <c r="J90" i="21"/>
  <c r="C90" i="22" s="1"/>
  <c r="E90" i="21"/>
  <c r="P90" i="21" s="1"/>
  <c r="J93" i="21"/>
  <c r="C93" i="22" s="1"/>
  <c r="N93" i="21"/>
  <c r="O93" i="21" s="1"/>
  <c r="E93" i="21"/>
  <c r="P93" i="21" s="1"/>
  <c r="D93" i="21"/>
  <c r="J99" i="21"/>
  <c r="C99" i="22" s="1"/>
  <c r="N99" i="21"/>
  <c r="O99" i="21" s="1"/>
  <c r="E99" i="21"/>
  <c r="P99" i="21" s="1"/>
  <c r="D99" i="21"/>
  <c r="J101" i="21"/>
  <c r="C101" i="22" s="1"/>
  <c r="N101" i="21"/>
  <c r="O101" i="21" s="1"/>
  <c r="E101" i="21"/>
  <c r="P101" i="21" s="1"/>
  <c r="N106" i="21"/>
  <c r="O106" i="21" s="1"/>
  <c r="E106" i="21"/>
  <c r="P106" i="21" s="1"/>
  <c r="J106" i="21"/>
  <c r="C106" i="22" s="1"/>
  <c r="D106" i="21"/>
  <c r="D121" i="21"/>
  <c r="J121" i="21"/>
  <c r="C121" i="22" s="1"/>
  <c r="N121" i="21"/>
  <c r="O121" i="21" s="1"/>
  <c r="E121" i="21"/>
  <c r="P121" i="21" s="1"/>
  <c r="D115" i="21"/>
  <c r="D118" i="21"/>
  <c r="E125" i="21"/>
  <c r="P125" i="21" s="1"/>
  <c r="E126" i="21"/>
  <c r="P126" i="21" s="1"/>
  <c r="D128" i="21"/>
  <c r="D131" i="21"/>
  <c r="D132" i="21"/>
  <c r="E133" i="21"/>
  <c r="P133" i="21" s="1"/>
  <c r="D136" i="21"/>
  <c r="E137" i="21"/>
  <c r="D139" i="21"/>
  <c r="D146" i="21"/>
  <c r="D149" i="21"/>
  <c r="E150" i="21"/>
  <c r="P150" i="21" s="1"/>
  <c r="D154" i="21"/>
  <c r="D157" i="21"/>
  <c r="J104" i="21"/>
  <c r="C104" i="22" s="1"/>
  <c r="J109" i="21"/>
  <c r="C109" i="22" s="1"/>
  <c r="J111" i="21"/>
  <c r="C111" i="22" s="1"/>
  <c r="J118" i="21"/>
  <c r="C118" i="22" s="1"/>
  <c r="J128" i="21"/>
  <c r="C128" i="22" s="1"/>
  <c r="J131" i="21"/>
  <c r="C131" i="22" s="1"/>
  <c r="J132" i="21"/>
  <c r="C132" i="22" s="1"/>
  <c r="J136" i="21"/>
  <c r="C136" i="22" s="1"/>
  <c r="J139" i="21"/>
  <c r="C139" i="22" s="1"/>
  <c r="J146" i="21"/>
  <c r="C146" i="22" s="1"/>
  <c r="J149" i="21"/>
  <c r="C149" i="22" s="1"/>
  <c r="J154" i="21"/>
  <c r="C154" i="22" s="1"/>
  <c r="J157" i="21"/>
  <c r="C157" i="22" s="1"/>
  <c r="N115" i="21"/>
  <c r="O115" i="21" s="1"/>
  <c r="N125" i="21"/>
  <c r="O125" i="21" s="1"/>
  <c r="N126" i="21"/>
  <c r="O126" i="21" s="1"/>
  <c r="N133" i="21"/>
  <c r="O133" i="21" s="1"/>
  <c r="N137" i="21"/>
  <c r="O137" i="21" s="1"/>
  <c r="N150" i="21"/>
  <c r="O150" i="21" s="1"/>
  <c r="E115" i="21"/>
  <c r="P115" i="21" s="1"/>
  <c r="D120" i="21"/>
  <c r="D122" i="21"/>
  <c r="D124" i="21"/>
  <c r="D127" i="21"/>
  <c r="D130" i="21"/>
  <c r="D135" i="21"/>
  <c r="D141" i="21"/>
  <c r="D142" i="21"/>
  <c r="D143" i="21"/>
  <c r="D145" i="21"/>
  <c r="D148" i="21"/>
  <c r="D152" i="21"/>
  <c r="D155" i="21"/>
  <c r="D160" i="21"/>
  <c r="J91" i="21"/>
  <c r="C91" i="22" s="1"/>
  <c r="J95" i="21"/>
  <c r="C95" i="22" s="1"/>
  <c r="J96" i="21"/>
  <c r="C96" i="22" s="1"/>
  <c r="N20" i="21"/>
  <c r="O20" i="21" s="1"/>
  <c r="N23" i="21"/>
  <c r="O23" i="21" s="1"/>
  <c r="N26" i="21"/>
  <c r="O26" i="21" s="1"/>
  <c r="N33" i="21"/>
  <c r="O33" i="21" s="1"/>
  <c r="N39" i="21"/>
  <c r="O39" i="21" s="1"/>
  <c r="N42" i="21"/>
  <c r="O42" i="21" s="1"/>
  <c r="N45" i="21"/>
  <c r="O45" i="21" s="1"/>
  <c r="N49" i="21"/>
  <c r="O49" i="21" s="1"/>
  <c r="N52" i="21"/>
  <c r="O52" i="21" s="1"/>
  <c r="N54" i="21"/>
  <c r="O54" i="21" s="1"/>
  <c r="N58" i="21"/>
  <c r="O58" i="21" s="1"/>
  <c r="N61" i="21"/>
  <c r="O61" i="21" s="1"/>
  <c r="N65" i="21"/>
  <c r="O65" i="21" s="1"/>
  <c r="N69" i="21"/>
  <c r="O69" i="21" s="1"/>
  <c r="N74" i="21"/>
  <c r="O74" i="21" s="1"/>
  <c r="N78" i="21"/>
  <c r="O78" i="21" s="1"/>
  <c r="N82" i="21"/>
  <c r="O82" i="21" s="1"/>
  <c r="N89" i="21"/>
  <c r="O89" i="21" s="1"/>
  <c r="N92" i="21"/>
  <c r="O92" i="21" s="1"/>
  <c r="N97" i="21"/>
  <c r="O97" i="21" s="1"/>
  <c r="N98" i="21"/>
  <c r="O98" i="21" s="1"/>
  <c r="N119" i="21"/>
  <c r="O119" i="21" s="1"/>
  <c r="N123" i="21"/>
  <c r="O123" i="21" s="1"/>
  <c r="I123" i="21" s="1"/>
  <c r="O123" i="22" s="1"/>
  <c r="N129" i="21"/>
  <c r="O129" i="21" s="1"/>
  <c r="N134" i="21"/>
  <c r="O134" i="21" s="1"/>
  <c r="N138" i="21"/>
  <c r="O138" i="21" s="1"/>
  <c r="N140" i="21"/>
  <c r="O140" i="21" s="1"/>
  <c r="N144" i="21"/>
  <c r="O144" i="21" s="1"/>
  <c r="N147" i="21"/>
  <c r="O147" i="21" s="1"/>
  <c r="N151" i="21"/>
  <c r="O151" i="21" s="1"/>
  <c r="N153" i="21"/>
  <c r="O153" i="21" s="1"/>
  <c r="N156" i="21"/>
  <c r="O156" i="21" s="1"/>
  <c r="N158" i="21"/>
  <c r="O158" i="21" s="1"/>
  <c r="N159" i="21"/>
  <c r="O159" i="21" s="1"/>
  <c r="E160" i="21"/>
  <c r="P160" i="21" s="1"/>
  <c r="J20" i="21"/>
  <c r="D20" i="23" s="1"/>
  <c r="J23" i="21"/>
  <c r="C23" i="22" s="1"/>
  <c r="J26" i="21"/>
  <c r="C26" i="22" s="1"/>
  <c r="J33" i="21"/>
  <c r="C33" i="22" s="1"/>
  <c r="J39" i="21"/>
  <c r="C39" i="22" s="1"/>
  <c r="J42" i="21"/>
  <c r="C42" i="22" s="1"/>
  <c r="J45" i="21"/>
  <c r="C45" i="22" s="1"/>
  <c r="J49" i="21"/>
  <c r="C49" i="22" s="1"/>
  <c r="J52" i="21"/>
  <c r="C52" i="22" s="1"/>
  <c r="J54" i="21"/>
  <c r="C54" i="22" s="1"/>
  <c r="J58" i="21"/>
  <c r="C58" i="22" s="1"/>
  <c r="J61" i="21"/>
  <c r="C61" i="22" s="1"/>
  <c r="J65" i="21"/>
  <c r="C65" i="22" s="1"/>
  <c r="J69" i="21"/>
  <c r="C69" i="22" s="1"/>
  <c r="J74" i="21"/>
  <c r="C74" i="22" s="1"/>
  <c r="J78" i="21"/>
  <c r="C78" i="22" s="1"/>
  <c r="J82" i="21"/>
  <c r="C82" i="22" s="1"/>
  <c r="J89" i="21"/>
  <c r="C89" i="22" s="1"/>
  <c r="J92" i="21"/>
  <c r="C92" i="22" s="1"/>
  <c r="J97" i="21"/>
  <c r="C97" i="22" s="1"/>
  <c r="J98" i="21"/>
  <c r="C98" i="22" s="1"/>
  <c r="J119" i="21"/>
  <c r="C119" i="22" s="1"/>
  <c r="J123" i="21"/>
  <c r="C123" i="22" s="1"/>
  <c r="J129" i="21"/>
  <c r="C129" i="22" s="1"/>
  <c r="J134" i="21"/>
  <c r="C134" i="22" s="1"/>
  <c r="J138" i="21"/>
  <c r="C138" i="22" s="1"/>
  <c r="J140" i="21"/>
  <c r="C140" i="22" s="1"/>
  <c r="J144" i="21"/>
  <c r="C144" i="22" s="1"/>
  <c r="J147" i="21"/>
  <c r="C147" i="22" s="1"/>
  <c r="J151" i="21"/>
  <c r="C151" i="22" s="1"/>
  <c r="J153" i="21"/>
  <c r="C153" i="22" s="1"/>
  <c r="J156" i="21"/>
  <c r="C156" i="22" s="1"/>
  <c r="J158" i="21"/>
  <c r="C158" i="22" s="1"/>
  <c r="J159" i="21"/>
  <c r="C159" i="22" s="1"/>
  <c r="N108" i="21"/>
  <c r="O108" i="21" s="1"/>
  <c r="N110" i="21"/>
  <c r="O110" i="21" s="1"/>
  <c r="N113" i="21"/>
  <c r="O113" i="21" s="1"/>
  <c r="N114" i="21"/>
  <c r="O114" i="21" s="1"/>
  <c r="N120" i="21"/>
  <c r="O120" i="21" s="1"/>
  <c r="N122" i="21"/>
  <c r="O122" i="21" s="1"/>
  <c r="N124" i="21"/>
  <c r="O124" i="21" s="1"/>
  <c r="N127" i="21"/>
  <c r="O127" i="21" s="1"/>
  <c r="N130" i="21"/>
  <c r="O130" i="21" s="1"/>
  <c r="N135" i="21"/>
  <c r="O135" i="21" s="1"/>
  <c r="N141" i="21"/>
  <c r="O141" i="21" s="1"/>
  <c r="N142" i="21"/>
  <c r="O142" i="21" s="1"/>
  <c r="N143" i="21"/>
  <c r="O143" i="21" s="1"/>
  <c r="N145" i="21"/>
  <c r="O145" i="21" s="1"/>
  <c r="N148" i="21"/>
  <c r="O148" i="21" s="1"/>
  <c r="N152" i="21"/>
  <c r="O152" i="21" s="1"/>
  <c r="N155" i="21"/>
  <c r="O155" i="21" s="1"/>
  <c r="I155" i="21" s="1"/>
  <c r="O155" i="22" s="1"/>
  <c r="N160" i="21"/>
  <c r="O160" i="21" s="1"/>
  <c r="D125" i="21"/>
  <c r="D126" i="21"/>
  <c r="D133" i="21"/>
  <c r="D137" i="21"/>
  <c r="D150" i="21"/>
  <c r="J108" i="21"/>
  <c r="C108" i="22" s="1"/>
  <c r="J110" i="21"/>
  <c r="C110" i="22" s="1"/>
  <c r="J113" i="21"/>
  <c r="C113" i="22" s="1"/>
  <c r="J114" i="21"/>
  <c r="C114" i="22" s="1"/>
  <c r="J120" i="21"/>
  <c r="C120" i="22" s="1"/>
  <c r="J122" i="21"/>
  <c r="C122" i="22" s="1"/>
  <c r="J124" i="21"/>
  <c r="C124" i="22" s="1"/>
  <c r="J127" i="21"/>
  <c r="C127" i="22" s="1"/>
  <c r="J130" i="21"/>
  <c r="C130" i="22" s="1"/>
  <c r="J135" i="21"/>
  <c r="C135" i="22" s="1"/>
  <c r="J141" i="21"/>
  <c r="C141" i="22" s="1"/>
  <c r="J142" i="21"/>
  <c r="C142" i="22" s="1"/>
  <c r="J143" i="21"/>
  <c r="C143" i="22" s="1"/>
  <c r="J145" i="21"/>
  <c r="C145" i="22" s="1"/>
  <c r="J148" i="21"/>
  <c r="C148" i="22" s="1"/>
  <c r="J152" i="21"/>
  <c r="C152" i="22" s="1"/>
  <c r="J155" i="21"/>
  <c r="C155" i="22" s="1"/>
  <c r="J160" i="21"/>
  <c r="C160" i="22" s="1"/>
  <c r="N103" i="21"/>
  <c r="O103" i="21" s="1"/>
  <c r="N104" i="21"/>
  <c r="O104" i="21" s="1"/>
  <c r="N109" i="21"/>
  <c r="O109" i="21" s="1"/>
  <c r="N111" i="21"/>
  <c r="O111" i="21" s="1"/>
  <c r="N118" i="21"/>
  <c r="O118" i="21" s="1"/>
  <c r="N128" i="21"/>
  <c r="O128" i="21" s="1"/>
  <c r="N131" i="21"/>
  <c r="O131" i="21" s="1"/>
  <c r="N132" i="21"/>
  <c r="O132" i="21" s="1"/>
  <c r="N136" i="21"/>
  <c r="O136" i="21" s="1"/>
  <c r="N139" i="21"/>
  <c r="O139" i="21" s="1"/>
  <c r="N146" i="21"/>
  <c r="O146" i="21" s="1"/>
  <c r="N149" i="21"/>
  <c r="O149" i="21" s="1"/>
  <c r="N154" i="21"/>
  <c r="O154" i="21" s="1"/>
  <c r="N157" i="21"/>
  <c r="O157" i="21" s="1"/>
  <c r="O67" i="14"/>
  <c r="I67" i="14" s="1"/>
  <c r="P67" i="15" s="1"/>
  <c r="P253" i="14"/>
  <c r="O191" i="14"/>
  <c r="P231" i="14"/>
  <c r="O112" i="14"/>
  <c r="O196" i="14"/>
  <c r="P204" i="14"/>
  <c r="P216" i="14"/>
  <c r="O256" i="14"/>
  <c r="P241" i="14"/>
  <c r="P175" i="14"/>
  <c r="P251" i="14"/>
  <c r="U16" i="14"/>
  <c r="K4" i="14"/>
  <c r="S15" i="14"/>
  <c r="W15" i="14"/>
  <c r="W14" i="14" s="1"/>
  <c r="AA15" i="14"/>
  <c r="R16" i="14"/>
  <c r="G18" i="14"/>
  <c r="P23" i="14"/>
  <c r="S16" i="14"/>
  <c r="I4" i="14"/>
  <c r="O52" i="14"/>
  <c r="O140" i="14"/>
  <c r="I140" i="14" s="1"/>
  <c r="P140" i="15" s="1"/>
  <c r="O230" i="14"/>
  <c r="O262" i="14"/>
  <c r="AL145" i="16"/>
  <c r="AL144" i="16"/>
  <c r="AL143" i="16"/>
  <c r="AP145" i="16"/>
  <c r="AP144" i="16"/>
  <c r="BM144" i="16" s="1"/>
  <c r="AP143" i="16"/>
  <c r="AT145" i="16"/>
  <c r="AT144" i="16"/>
  <c r="AT143" i="16"/>
  <c r="Q16" i="16"/>
  <c r="Q15" i="16"/>
  <c r="AF15" i="16"/>
  <c r="AF16" i="16"/>
  <c r="AF14" i="16" s="1"/>
  <c r="AJ143" i="16"/>
  <c r="AJ146" i="16"/>
  <c r="AW146" i="16" s="1"/>
  <c r="AX146" i="16" s="1"/>
  <c r="AJ145" i="16"/>
  <c r="AN143" i="16"/>
  <c r="AN146" i="16"/>
  <c r="AN145" i="16"/>
  <c r="AR143" i="16"/>
  <c r="AR146" i="16"/>
  <c r="AR145" i="16"/>
  <c r="M4" i="16"/>
  <c r="AK146" i="16"/>
  <c r="AK145" i="16"/>
  <c r="AK143" i="16"/>
  <c r="AO146" i="16"/>
  <c r="BK146" i="16" s="1"/>
  <c r="AO145" i="16"/>
  <c r="BK145" i="16" s="1"/>
  <c r="AO143" i="16"/>
  <c r="BK143" i="16" s="1"/>
  <c r="AS146" i="16"/>
  <c r="AS145" i="16"/>
  <c r="AS143" i="16"/>
  <c r="AM144" i="16"/>
  <c r="AM143" i="16"/>
  <c r="AM145" i="16"/>
  <c r="AQ144" i="16"/>
  <c r="AQ143" i="16"/>
  <c r="AQ145" i="16"/>
  <c r="AU144" i="16"/>
  <c r="AU143" i="16"/>
  <c r="AU145" i="16"/>
  <c r="J27" i="12"/>
  <c r="C27" i="13" s="1"/>
  <c r="J53" i="12"/>
  <c r="C53" i="13" s="1"/>
  <c r="J66" i="12"/>
  <c r="C66" i="13" s="1"/>
  <c r="J93" i="12"/>
  <c r="C93" i="13" s="1"/>
  <c r="N43" i="12"/>
  <c r="O43" i="12" s="1"/>
  <c r="N55" i="12"/>
  <c r="O55" i="12" s="1"/>
  <c r="D21" i="12"/>
  <c r="J23" i="12"/>
  <c r="C23" i="13" s="1"/>
  <c r="J26" i="12"/>
  <c r="C26" i="13" s="1"/>
  <c r="D30" i="12"/>
  <c r="J33" i="12"/>
  <c r="C33" i="13" s="1"/>
  <c r="D36" i="12"/>
  <c r="J42" i="12"/>
  <c r="C42" i="13" s="1"/>
  <c r="D43" i="12"/>
  <c r="J45" i="12"/>
  <c r="C45" i="13" s="1"/>
  <c r="J49" i="12"/>
  <c r="C49" i="13" s="1"/>
  <c r="J52" i="12"/>
  <c r="C52" i="13" s="1"/>
  <c r="D53" i="12"/>
  <c r="D55" i="12"/>
  <c r="J58" i="12"/>
  <c r="C58" i="13" s="1"/>
  <c r="J61" i="12"/>
  <c r="C61" i="13" s="1"/>
  <c r="D62" i="12"/>
  <c r="J65" i="12"/>
  <c r="C65" i="13" s="1"/>
  <c r="D66" i="12"/>
  <c r="J69" i="12"/>
  <c r="C69" i="13" s="1"/>
  <c r="J74" i="12"/>
  <c r="C74" i="13" s="1"/>
  <c r="D75" i="12"/>
  <c r="J78" i="12"/>
  <c r="C78" i="13" s="1"/>
  <c r="J82" i="12"/>
  <c r="C82" i="13" s="1"/>
  <c r="D83" i="12"/>
  <c r="D86" i="12"/>
  <c r="J89" i="12"/>
  <c r="C89" i="13" s="1"/>
  <c r="J92" i="12"/>
  <c r="C92" i="13" s="1"/>
  <c r="D93" i="12"/>
  <c r="D98" i="12"/>
  <c r="E100" i="12"/>
  <c r="P100" i="12" s="1"/>
  <c r="J24" i="12"/>
  <c r="C24" i="13" s="1"/>
  <c r="J57" i="12"/>
  <c r="C57" i="13" s="1"/>
  <c r="J75" i="12"/>
  <c r="C75" i="13" s="1"/>
  <c r="J85" i="12"/>
  <c r="C85" i="13" s="1"/>
  <c r="N23" i="12"/>
  <c r="O23" i="12" s="1"/>
  <c r="N40" i="12"/>
  <c r="O40" i="12" s="1"/>
  <c r="N49" i="12"/>
  <c r="O49" i="12" s="1"/>
  <c r="N53" i="12"/>
  <c r="O53" i="12" s="1"/>
  <c r="N61" i="12"/>
  <c r="O61" i="12" s="1"/>
  <c r="N66" i="12"/>
  <c r="O66" i="12" s="1"/>
  <c r="N79" i="12"/>
  <c r="O79" i="12" s="1"/>
  <c r="N89" i="12"/>
  <c r="O89" i="12" s="1"/>
  <c r="N93" i="12"/>
  <c r="O93" i="12" s="1"/>
  <c r="N97" i="12"/>
  <c r="O97" i="12" s="1"/>
  <c r="N98" i="12"/>
  <c r="O98" i="12" s="1"/>
  <c r="N100" i="12"/>
  <c r="O100" i="12" s="1"/>
  <c r="E21" i="12"/>
  <c r="P21" i="12" s="1"/>
  <c r="E30" i="12"/>
  <c r="P30" i="12" s="1"/>
  <c r="E43" i="12"/>
  <c r="P43" i="12" s="1"/>
  <c r="E46" i="12"/>
  <c r="P46" i="12" s="1"/>
  <c r="E53" i="12"/>
  <c r="P53" i="12" s="1"/>
  <c r="E55" i="12"/>
  <c r="P55" i="12" s="1"/>
  <c r="E59" i="12"/>
  <c r="P59" i="12" s="1"/>
  <c r="E62" i="12"/>
  <c r="P62" i="12" s="1"/>
  <c r="E79" i="12"/>
  <c r="P79" i="12" s="1"/>
  <c r="E83" i="12"/>
  <c r="P83" i="12" s="1"/>
  <c r="E93" i="12"/>
  <c r="P93" i="12" s="1"/>
  <c r="J21" i="12"/>
  <c r="C21" i="13" s="1"/>
  <c r="J29" i="12"/>
  <c r="C29" i="13" s="1"/>
  <c r="J59" i="12"/>
  <c r="C59" i="13" s="1"/>
  <c r="J68" i="12"/>
  <c r="C68" i="13" s="1"/>
  <c r="J81" i="12"/>
  <c r="C81" i="13" s="1"/>
  <c r="N29" i="12"/>
  <c r="O29" i="12" s="1"/>
  <c r="N62" i="12"/>
  <c r="O62" i="12" s="1"/>
  <c r="N68" i="12"/>
  <c r="O68" i="12" s="1"/>
  <c r="N75" i="12"/>
  <c r="O75" i="12" s="1"/>
  <c r="N81" i="12"/>
  <c r="O81" i="12" s="1"/>
  <c r="N22" i="12"/>
  <c r="O22" i="12" s="1"/>
  <c r="D25" i="12"/>
  <c r="E26" i="12"/>
  <c r="P26" i="12" s="1"/>
  <c r="N28" i="12"/>
  <c r="O28" i="12" s="1"/>
  <c r="D29" i="12"/>
  <c r="D32" i="12"/>
  <c r="E33" i="12"/>
  <c r="P33" i="12" s="1"/>
  <c r="D35" i="12"/>
  <c r="N37" i="12"/>
  <c r="O37" i="12" s="1"/>
  <c r="D38" i="12"/>
  <c r="N41" i="12"/>
  <c r="O41" i="12" s="1"/>
  <c r="E42" i="12"/>
  <c r="P42" i="12" s="1"/>
  <c r="D44" i="12"/>
  <c r="E45" i="12"/>
  <c r="P45" i="12" s="1"/>
  <c r="N47" i="12"/>
  <c r="O47" i="12" s="1"/>
  <c r="D48" i="12"/>
  <c r="E49" i="12"/>
  <c r="P49" i="12" s="1"/>
  <c r="D51" i="12"/>
  <c r="E54" i="12"/>
  <c r="P54" i="12" s="1"/>
  <c r="D57" i="12"/>
  <c r="E58" i="12"/>
  <c r="P58" i="12" s="1"/>
  <c r="E61" i="12"/>
  <c r="P61" i="12" s="1"/>
  <c r="D64" i="12"/>
  <c r="E65" i="12"/>
  <c r="P65" i="12" s="1"/>
  <c r="N67" i="12"/>
  <c r="O67" i="12" s="1"/>
  <c r="E69" i="12"/>
  <c r="P69" i="12" s="1"/>
  <c r="N70" i="12"/>
  <c r="O70" i="12" s="1"/>
  <c r="D71" i="12"/>
  <c r="D73" i="12"/>
  <c r="N76" i="12"/>
  <c r="O76" i="12" s="1"/>
  <c r="D77" i="12"/>
  <c r="E78" i="12"/>
  <c r="P78" i="12" s="1"/>
  <c r="D81" i="12"/>
  <c r="E82" i="12"/>
  <c r="P82" i="12" s="1"/>
  <c r="D85" i="12"/>
  <c r="E89" i="12"/>
  <c r="P89" i="12" s="1"/>
  <c r="N90" i="12"/>
  <c r="O90" i="12" s="1"/>
  <c r="D95" i="12"/>
  <c r="J96" i="12"/>
  <c r="C96" i="13" s="1"/>
  <c r="E97" i="12"/>
  <c r="P97" i="12" s="1"/>
  <c r="J22" i="12"/>
  <c r="C22" i="13" s="1"/>
  <c r="J25" i="12"/>
  <c r="C25" i="13" s="1"/>
  <c r="J34" i="12"/>
  <c r="C34" i="13" s="1"/>
  <c r="J38" i="12"/>
  <c r="C38" i="13" s="1"/>
  <c r="J43" i="12"/>
  <c r="C43" i="13" s="1"/>
  <c r="J51" i="12"/>
  <c r="C51" i="13" s="1"/>
  <c r="J55" i="12"/>
  <c r="C55" i="13" s="1"/>
  <c r="J77" i="12"/>
  <c r="C77" i="13" s="1"/>
  <c r="J87" i="12"/>
  <c r="C87" i="13" s="1"/>
  <c r="J91" i="12"/>
  <c r="C91" i="13" s="1"/>
  <c r="J94" i="12"/>
  <c r="C94" i="13" s="1"/>
  <c r="N21" i="12"/>
  <c r="O21" i="12" s="1"/>
  <c r="N25" i="12"/>
  <c r="O25" i="12" s="1"/>
  <c r="N38" i="12"/>
  <c r="O38" i="12" s="1"/>
  <c r="N42" i="12"/>
  <c r="O42" i="12" s="1"/>
  <c r="N54" i="12"/>
  <c r="O54" i="12" s="1"/>
  <c r="N59" i="12"/>
  <c r="O59" i="12" s="1"/>
  <c r="N64" i="12"/>
  <c r="O64" i="12" s="1"/>
  <c r="N69" i="12"/>
  <c r="O69" i="12" s="1"/>
  <c r="N77" i="12"/>
  <c r="O77" i="12" s="1"/>
  <c r="N82" i="12"/>
  <c r="O82" i="12" s="1"/>
  <c r="N91" i="12"/>
  <c r="O91" i="12" s="1"/>
  <c r="K4" i="9"/>
  <c r="M4" i="9"/>
  <c r="I4" i="9"/>
  <c r="N33" i="5"/>
  <c r="N32" i="5"/>
  <c r="N31" i="5"/>
  <c r="N30" i="5"/>
  <c r="N29" i="5"/>
  <c r="N28" i="5"/>
  <c r="N27" i="5"/>
  <c r="N26" i="5"/>
  <c r="N25" i="5"/>
  <c r="N24" i="5"/>
  <c r="N23" i="5"/>
  <c r="N22" i="5"/>
  <c r="N21" i="5"/>
  <c r="N20" i="5"/>
  <c r="J33" i="5"/>
  <c r="C33" i="6" s="1"/>
  <c r="J32" i="5"/>
  <c r="C32" i="6" s="1"/>
  <c r="J31" i="5"/>
  <c r="C31" i="6" s="1"/>
  <c r="J30" i="5"/>
  <c r="C30" i="6" s="1"/>
  <c r="J29" i="5"/>
  <c r="C29" i="6" s="1"/>
  <c r="J28" i="5"/>
  <c r="C28" i="6" s="1"/>
  <c r="J27" i="5"/>
  <c r="C27" i="6" s="1"/>
  <c r="J26" i="5"/>
  <c r="C26" i="6" s="1"/>
  <c r="J25" i="5"/>
  <c r="C25" i="6" s="1"/>
  <c r="J24" i="5"/>
  <c r="C24" i="6" s="1"/>
  <c r="J23" i="5"/>
  <c r="C23" i="6" s="1"/>
  <c r="J22" i="5"/>
  <c r="C22" i="6" s="1"/>
  <c r="J21" i="5"/>
  <c r="C21" i="6" s="1"/>
  <c r="J20" i="5"/>
  <c r="E33" i="5"/>
  <c r="D33" i="5"/>
  <c r="C497" i="65" s="1"/>
  <c r="E32" i="5"/>
  <c r="P32" i="5" s="1"/>
  <c r="I32" i="5" s="1"/>
  <c r="O32" i="6" s="1"/>
  <c r="D32" i="5"/>
  <c r="C496" i="65" s="1"/>
  <c r="E31" i="5"/>
  <c r="P31" i="5" s="1"/>
  <c r="D31" i="5"/>
  <c r="C495" i="65" s="1"/>
  <c r="E30" i="5"/>
  <c r="P30" i="5" s="1"/>
  <c r="I30" i="5" s="1"/>
  <c r="O30" i="6" s="1"/>
  <c r="D30" i="5"/>
  <c r="E29" i="5"/>
  <c r="D29" i="5"/>
  <c r="E28" i="5"/>
  <c r="P28" i="5" s="1"/>
  <c r="I28" i="5" s="1"/>
  <c r="O28" i="6" s="1"/>
  <c r="D28" i="5"/>
  <c r="E27" i="5"/>
  <c r="P27" i="5" s="1"/>
  <c r="I27" i="5" s="1"/>
  <c r="O27" i="6" s="1"/>
  <c r="D27" i="5"/>
  <c r="E26" i="5"/>
  <c r="P26" i="5" s="1"/>
  <c r="I26" i="5" s="1"/>
  <c r="O26" i="6" s="1"/>
  <c r="D26" i="5"/>
  <c r="E25" i="5"/>
  <c r="P25" i="5" s="1"/>
  <c r="I25" i="5" s="1"/>
  <c r="O25" i="6" s="1"/>
  <c r="D25" i="5"/>
  <c r="E24" i="5"/>
  <c r="P24" i="5" s="1"/>
  <c r="I24" i="5" s="1"/>
  <c r="O24" i="6" s="1"/>
  <c r="D24" i="5"/>
  <c r="E23" i="5"/>
  <c r="D23" i="5"/>
  <c r="E22" i="5"/>
  <c r="P22" i="5" s="1"/>
  <c r="D22" i="5"/>
  <c r="E21" i="5"/>
  <c r="P21" i="5" s="1"/>
  <c r="D21" i="5"/>
  <c r="E20" i="5"/>
  <c r="P20" i="5" s="1"/>
  <c r="I20" i="5" s="1"/>
  <c r="O20" i="6" s="1"/>
  <c r="D20" i="5"/>
  <c r="C484" i="65" s="1"/>
  <c r="F20" i="6"/>
  <c r="H20" i="6" s="1"/>
  <c r="D5" i="6"/>
  <c r="C5" i="6"/>
  <c r="A33" i="5"/>
  <c r="A32" i="5"/>
  <c r="A31" i="5"/>
  <c r="A30" i="5"/>
  <c r="A494" i="65" s="1"/>
  <c r="A29" i="5"/>
  <c r="A493" i="65" s="1"/>
  <c r="A28" i="5"/>
  <c r="A492" i="65" s="1"/>
  <c r="A27" i="5"/>
  <c r="A491" i="65" s="1"/>
  <c r="A26" i="5"/>
  <c r="A490" i="65" s="1"/>
  <c r="A25" i="5"/>
  <c r="A489" i="65" s="1"/>
  <c r="A24" i="5"/>
  <c r="A488" i="65" s="1"/>
  <c r="A23" i="5"/>
  <c r="A487" i="65" s="1"/>
  <c r="A22" i="5"/>
  <c r="A486" i="65" s="1"/>
  <c r="A21" i="5"/>
  <c r="A485" i="65" s="1"/>
  <c r="A20" i="5"/>
  <c r="A484" i="65" s="1"/>
  <c r="AE16" i="14"/>
  <c r="AE15" i="14"/>
  <c r="H87" i="63"/>
  <c r="H19" i="63"/>
  <c r="H50" i="63"/>
  <c r="H75" i="63"/>
  <c r="H11" i="63"/>
  <c r="H26" i="63"/>
  <c r="H23" i="63"/>
  <c r="H13" i="63"/>
  <c r="H73" i="63"/>
  <c r="H8" i="63"/>
  <c r="H28" i="63"/>
  <c r="H38" i="63"/>
  <c r="H46" i="63"/>
  <c r="H72" i="63"/>
  <c r="H76" i="63"/>
  <c r="H85" i="63"/>
  <c r="H14" i="63"/>
  <c r="H54" i="63"/>
  <c r="H39" i="63"/>
  <c r="H16" i="63"/>
  <c r="H31" i="63"/>
  <c r="H18" i="63"/>
  <c r="H74" i="63"/>
  <c r="H30" i="63"/>
  <c r="H44" i="63"/>
  <c r="H86" i="63"/>
  <c r="H22" i="63"/>
  <c r="G23" i="63"/>
  <c r="G40" i="63"/>
  <c r="G13" i="63"/>
  <c r="G21" i="63"/>
  <c r="G45" i="63"/>
  <c r="G56" i="63"/>
  <c r="G64" i="63"/>
  <c r="G8" i="63"/>
  <c r="G55" i="63"/>
  <c r="G63" i="63"/>
  <c r="G75" i="63"/>
  <c r="G16" i="63"/>
  <c r="G38" i="63"/>
  <c r="G25" i="63"/>
  <c r="G41" i="63"/>
  <c r="G50" i="63"/>
  <c r="G67" i="63"/>
  <c r="G88" i="63"/>
  <c r="AO112" i="26"/>
  <c r="AQ56" i="26"/>
  <c r="BM56" i="26" s="1"/>
  <c r="AW48" i="26"/>
  <c r="AU48" i="26"/>
  <c r="AL24" i="26"/>
  <c r="BK24" i="26" s="1"/>
  <c r="AM56" i="26"/>
  <c r="AO64" i="26"/>
  <c r="AM64" i="26"/>
  <c r="AM76" i="26"/>
  <c r="AR64" i="26"/>
  <c r="BO64" i="26" s="1"/>
  <c r="AP124" i="26"/>
  <c r="AS48" i="26"/>
  <c r="AR48" i="26"/>
  <c r="BO48" i="26" s="1"/>
  <c r="AT48" i="26"/>
  <c r="AD53" i="26"/>
  <c r="BR69" i="26"/>
  <c r="BR36" i="26"/>
  <c r="AP30" i="26"/>
  <c r="BI78" i="26"/>
  <c r="BR68" i="26"/>
  <c r="BR23" i="26"/>
  <c r="BR132" i="26"/>
  <c r="BI77" i="26"/>
  <c r="BR30" i="26"/>
  <c r="AD116" i="26"/>
  <c r="AD30" i="26"/>
  <c r="BR97" i="26"/>
  <c r="BR48" i="26"/>
  <c r="BR103" i="26"/>
  <c r="BR28" i="26"/>
  <c r="BR53" i="26"/>
  <c r="BR93" i="26"/>
  <c r="AD100" i="26"/>
  <c r="AP26" i="26"/>
  <c r="BR119" i="26"/>
  <c r="BR42" i="26"/>
  <c r="BR104" i="26"/>
  <c r="BR75" i="26"/>
  <c r="BR142" i="26"/>
  <c r="BR124" i="26"/>
  <c r="BR98" i="26"/>
  <c r="BR96" i="26"/>
  <c r="I21" i="9"/>
  <c r="I22" i="9"/>
  <c r="I204" i="24"/>
  <c r="O204" i="25" s="1"/>
  <c r="P29" i="5"/>
  <c r="I29" i="5" s="1"/>
  <c r="O29" i="6" s="1"/>
  <c r="C20" i="6"/>
  <c r="I26" i="16"/>
  <c r="O26" i="17" s="1"/>
  <c r="M4" i="18"/>
  <c r="AF16" i="21"/>
  <c r="AF15" i="21"/>
  <c r="P131" i="21"/>
  <c r="P137" i="21"/>
  <c r="AN77" i="26"/>
  <c r="AT77" i="26"/>
  <c r="AW77" i="26"/>
  <c r="AR77" i="26"/>
  <c r="AO92" i="26"/>
  <c r="AT92" i="26"/>
  <c r="AR92" i="26"/>
  <c r="BO92" i="26" s="1"/>
  <c r="AL92" i="26"/>
  <c r="BK92" i="26" s="1"/>
  <c r="AS92" i="26"/>
  <c r="AV92" i="26"/>
  <c r="AW92" i="26"/>
  <c r="BR102" i="26"/>
  <c r="AL20" i="26"/>
  <c r="BK20" i="26" s="1"/>
  <c r="BL20" i="26" s="1"/>
  <c r="AN30" i="26"/>
  <c r="AO30" i="26"/>
  <c r="AT30" i="26"/>
  <c r="AQ26" i="26"/>
  <c r="AT26" i="26"/>
  <c r="AL116" i="26"/>
  <c r="BK116" i="26" s="1"/>
  <c r="AV116" i="26"/>
  <c r="AN116" i="26"/>
  <c r="AQ116" i="26"/>
  <c r="BM116" i="26" s="1"/>
  <c r="AP116" i="26"/>
  <c r="AV53" i="26"/>
  <c r="AQ53" i="26"/>
  <c r="BM53" i="26" s="1"/>
  <c r="AL53" i="26"/>
  <c r="AY53" i="26" s="1"/>
  <c r="AZ53" i="26" s="1"/>
  <c r="AM53" i="26"/>
  <c r="AT53" i="26"/>
  <c r="AN142" i="26"/>
  <c r="AO20" i="26"/>
  <c r="AP20" i="26"/>
  <c r="AM30" i="26"/>
  <c r="AV30" i="26"/>
  <c r="AU30" i="26"/>
  <c r="AS88" i="26"/>
  <c r="AO88" i="26"/>
  <c r="AN88" i="26"/>
  <c r="AP88" i="26"/>
  <c r="AM88" i="26"/>
  <c r="AQ88" i="26"/>
  <c r="BM88" i="26" s="1"/>
  <c r="AW88" i="26"/>
  <c r="AR88" i="26"/>
  <c r="BO88" i="26" s="1"/>
  <c r="AV121" i="26"/>
  <c r="AM121" i="26"/>
  <c r="AU121" i="26"/>
  <c r="AP121" i="26"/>
  <c r="AO121" i="26"/>
  <c r="AS121" i="26"/>
  <c r="AQ121" i="26"/>
  <c r="BM121" i="26" s="1"/>
  <c r="AL109" i="26"/>
  <c r="AU109" i="26"/>
  <c r="AS26" i="26"/>
  <c r="AN26" i="26"/>
  <c r="AU26" i="26"/>
  <c r="AP23" i="26"/>
  <c r="AT29" i="26"/>
  <c r="AM29" i="26"/>
  <c r="AV29" i="26"/>
  <c r="AO29" i="26"/>
  <c r="AR29" i="26"/>
  <c r="BO29" i="26" s="1"/>
  <c r="AW29" i="26"/>
  <c r="AN29" i="26"/>
  <c r="AP29" i="26"/>
  <c r="AM93" i="26"/>
  <c r="AT93" i="26"/>
  <c r="AO93" i="26"/>
  <c r="AL93" i="26"/>
  <c r="AU93" i="26"/>
  <c r="AN93" i="26"/>
  <c r="AW93" i="26"/>
  <c r="AS27" i="26"/>
  <c r="AP27" i="26"/>
  <c r="AL27" i="26"/>
  <c r="BK27" i="26" s="1"/>
  <c r="AW27" i="26"/>
  <c r="AN27" i="26"/>
  <c r="AU27" i="26"/>
  <c r="AT27" i="26"/>
  <c r="AV27" i="26"/>
  <c r="AO27" i="26"/>
  <c r="AR27" i="26"/>
  <c r="BO27" i="26" s="1"/>
  <c r="AM27" i="26"/>
  <c r="AQ27" i="26"/>
  <c r="BM27" i="26" s="1"/>
  <c r="AD20" i="26"/>
  <c r="AG18" i="26" s="1"/>
  <c r="AT20" i="26"/>
  <c r="AS30" i="26"/>
  <c r="AQ30" i="26"/>
  <c r="BM30" i="26" s="1"/>
  <c r="AL30" i="26"/>
  <c r="BK30" i="26" s="1"/>
  <c r="BL30" i="26" s="1"/>
  <c r="AN41" i="26"/>
  <c r="AO41" i="26"/>
  <c r="AW26" i="26"/>
  <c r="AV26" i="26"/>
  <c r="AL26" i="26"/>
  <c r="BK26" i="26" s="1"/>
  <c r="AQ37" i="26"/>
  <c r="BM37" i="26" s="1"/>
  <c r="AM37" i="26"/>
  <c r="AN37" i="26"/>
  <c r="AT37" i="26"/>
  <c r="AP37" i="26"/>
  <c r="AV37" i="26"/>
  <c r="AO37" i="26"/>
  <c r="AU37" i="26"/>
  <c r="AV69" i="26"/>
  <c r="AU100" i="26"/>
  <c r="AL142" i="26"/>
  <c r="BK142" i="26" s="1"/>
  <c r="AR20" i="26"/>
  <c r="BO20" i="26" s="1"/>
  <c r="AR30" i="26"/>
  <c r="BO30" i="26" s="1"/>
  <c r="AW30" i="26"/>
  <c r="AS96" i="26"/>
  <c r="AU96" i="26"/>
  <c r="AV96" i="26"/>
  <c r="AM96" i="26"/>
  <c r="AR96" i="26"/>
  <c r="BO96" i="26" s="1"/>
  <c r="AN96" i="26"/>
  <c r="AW96" i="26"/>
  <c r="AU81" i="26"/>
  <c r="AL81" i="26"/>
  <c r="AV81" i="26"/>
  <c r="AP81" i="26"/>
  <c r="AT81" i="26"/>
  <c r="AW81" i="26"/>
  <c r="AO81" i="26"/>
  <c r="AQ81" i="26"/>
  <c r="BM81" i="26" s="1"/>
  <c r="AM26" i="26"/>
  <c r="AR26" i="26"/>
  <c r="BO26" i="26" s="1"/>
  <c r="AS104" i="26"/>
  <c r="AM104" i="26"/>
  <c r="AN104" i="26"/>
  <c r="AQ104" i="26"/>
  <c r="BM104" i="26" s="1"/>
  <c r="AR104" i="26"/>
  <c r="BO104" i="26" s="1"/>
  <c r="AW104" i="26"/>
  <c r="AO104" i="26"/>
  <c r="AV104" i="26"/>
  <c r="BI105" i="26"/>
  <c r="BJ105" i="26" s="1"/>
  <c r="R13" i="21"/>
  <c r="M4" i="21"/>
  <c r="R15" i="21"/>
  <c r="R16" i="21"/>
  <c r="T12" i="21"/>
  <c r="Q12" i="21"/>
  <c r="U15" i="21"/>
  <c r="U11" i="21"/>
  <c r="R11" i="21"/>
  <c r="Q16" i="18"/>
  <c r="Q14" i="18" s="1"/>
  <c r="K4" i="18"/>
  <c r="I4" i="18"/>
  <c r="K4" i="21"/>
  <c r="I4" i="21"/>
  <c r="I6" i="21"/>
  <c r="G18" i="21"/>
  <c r="H6" i="21"/>
  <c r="R12" i="21"/>
  <c r="AD16" i="18"/>
  <c r="AD15" i="18"/>
  <c r="T16" i="21"/>
  <c r="T13" i="21"/>
  <c r="S11" i="21"/>
  <c r="S15" i="21"/>
  <c r="BI143" i="16"/>
  <c r="BJ143" i="16" s="1"/>
  <c r="AF16" i="14"/>
  <c r="BM143" i="16"/>
  <c r="BI145" i="16"/>
  <c r="BJ145" i="16" s="1"/>
  <c r="BI146" i="16"/>
  <c r="BJ146" i="16" s="1"/>
  <c r="BM145" i="16"/>
  <c r="AF15" i="14"/>
  <c r="N4" i="12"/>
  <c r="L4" i="12"/>
  <c r="J4" i="12"/>
  <c r="H18" i="12"/>
  <c r="G18" i="5"/>
  <c r="H80" i="63"/>
  <c r="H25" i="63"/>
  <c r="H53" i="63"/>
  <c r="H77" i="63"/>
  <c r="H21" i="63"/>
  <c r="H45" i="63"/>
  <c r="H69" i="63"/>
  <c r="H78" i="63"/>
  <c r="BL24" i="26"/>
  <c r="BM26" i="26"/>
  <c r="BO77" i="26"/>
  <c r="BK29" i="26"/>
  <c r="N4" i="5"/>
  <c r="L4" i="5"/>
  <c r="I10" i="5"/>
  <c r="J4" i="5"/>
  <c r="C92" i="63"/>
  <c r="G39" i="63"/>
  <c r="G86" i="63"/>
  <c r="G18" i="63"/>
  <c r="G30" i="63"/>
  <c r="G61" i="63"/>
  <c r="G11" i="63"/>
  <c r="G65" i="63"/>
  <c r="G53" i="63"/>
  <c r="G58" i="63"/>
  <c r="G43" i="63"/>
  <c r="G76" i="63"/>
  <c r="G52" i="63"/>
  <c r="G66" i="63"/>
  <c r="G17" i="63"/>
  <c r="G62" i="63"/>
  <c r="G87" i="63"/>
  <c r="G42" i="63"/>
  <c r="G36" i="63"/>
  <c r="G74" i="63"/>
  <c r="G4" i="63"/>
  <c r="G70" i="63"/>
  <c r="G28" i="63"/>
  <c r="G47" i="63"/>
  <c r="G19" i="63"/>
  <c r="G3" i="63"/>
  <c r="G22" i="63"/>
  <c r="G44" i="63"/>
  <c r="G26" i="63"/>
  <c r="G72" i="63"/>
  <c r="G68" i="63"/>
  <c r="G60" i="63"/>
  <c r="G57" i="63"/>
  <c r="G69" i="63"/>
  <c r="G73" i="63"/>
  <c r="AD105" i="21"/>
  <c r="AD107" i="21"/>
  <c r="BJ17" i="14"/>
  <c r="W16" i="18"/>
  <c r="W15" i="18"/>
  <c r="P6" i="62"/>
  <c r="AD66" i="21"/>
  <c r="AD95" i="21"/>
  <c r="C7" i="27"/>
  <c r="AE18" i="16"/>
  <c r="AE16" i="16"/>
  <c r="AE15" i="16"/>
  <c r="AE14" i="16" s="1"/>
  <c r="AD141" i="21"/>
  <c r="AD157" i="21"/>
  <c r="AD126" i="21"/>
  <c r="AD108" i="21"/>
  <c r="AD119" i="21"/>
  <c r="AD111" i="21"/>
  <c r="AD138" i="21"/>
  <c r="AD123" i="21"/>
  <c r="AD139" i="21"/>
  <c r="AD133" i="21"/>
  <c r="AD120" i="21"/>
  <c r="AD118" i="21"/>
  <c r="AD125" i="21"/>
  <c r="AD113" i="21"/>
  <c r="AD110" i="21"/>
  <c r="AA12" i="21"/>
  <c r="AA16" i="21"/>
  <c r="AA15" i="21"/>
  <c r="AA13" i="21"/>
  <c r="AA11" i="21"/>
  <c r="X11" i="21"/>
  <c r="X16" i="21"/>
  <c r="X15" i="21"/>
  <c r="AB12" i="21"/>
  <c r="AB13" i="21"/>
  <c r="AD20" i="21"/>
  <c r="W11" i="21"/>
  <c r="W15" i="21"/>
  <c r="W16" i="21"/>
  <c r="W12" i="21"/>
  <c r="W13" i="21"/>
  <c r="Y16" i="21"/>
  <c r="Y12" i="21"/>
  <c r="Z12" i="21"/>
  <c r="Z15" i="18"/>
  <c r="Z16" i="18"/>
  <c r="AD156" i="21"/>
  <c r="AD112" i="21"/>
  <c r="AD140" i="21"/>
  <c r="AD159" i="21"/>
  <c r="AD122" i="21"/>
  <c r="AD155" i="21"/>
  <c r="AD142" i="21"/>
  <c r="AD128" i="21"/>
  <c r="AD131" i="21"/>
  <c r="AD145" i="21"/>
  <c r="AD153" i="21"/>
  <c r="AD134" i="21"/>
  <c r="AD130" i="21"/>
  <c r="AD115" i="21"/>
  <c r="AD146" i="21"/>
  <c r="AD127" i="21"/>
  <c r="AD158" i="21"/>
  <c r="AD137" i="21"/>
  <c r="AD135" i="21"/>
  <c r="AD150" i="21"/>
  <c r="AD129" i="21"/>
  <c r="AD109" i="21"/>
  <c r="AD114" i="21"/>
  <c r="AD121" i="21"/>
  <c r="AD154" i="21"/>
  <c r="AD152" i="21"/>
  <c r="AD151" i="21"/>
  <c r="AD147" i="21"/>
  <c r="AD132" i="21"/>
  <c r="AD148" i="21"/>
  <c r="AD124" i="21"/>
  <c r="AD136" i="21"/>
  <c r="AD143" i="21"/>
  <c r="AD160" i="21"/>
  <c r="AD144" i="21"/>
  <c r="AD149" i="21"/>
  <c r="AD50" i="21"/>
  <c r="AD61" i="21"/>
  <c r="AD41" i="21"/>
  <c r="AD34" i="21"/>
  <c r="AD92" i="21"/>
  <c r="AD85" i="21"/>
  <c r="AD74" i="21"/>
  <c r="AD64" i="21"/>
  <c r="AD35" i="21"/>
  <c r="AD31" i="21"/>
  <c r="AD24" i="21"/>
  <c r="AD96" i="21"/>
  <c r="AD42" i="21"/>
  <c r="AD81" i="21"/>
  <c r="AD99" i="21"/>
  <c r="AD88" i="21"/>
  <c r="AD91" i="21"/>
  <c r="AD40" i="21"/>
  <c r="AD68" i="21"/>
  <c r="AD23" i="21"/>
  <c r="AD73" i="21"/>
  <c r="AD52" i="21"/>
  <c r="AD104" i="21"/>
  <c r="AD48" i="21"/>
  <c r="AD55" i="21"/>
  <c r="AD97" i="21"/>
  <c r="AD65" i="21"/>
  <c r="AD46" i="21"/>
  <c r="AD39" i="21"/>
  <c r="AD25" i="21"/>
  <c r="AD49" i="21"/>
  <c r="AD29" i="21"/>
  <c r="AD72" i="21"/>
  <c r="AD27" i="21"/>
  <c r="AD43" i="21"/>
  <c r="AD36" i="21"/>
  <c r="AD51" i="21"/>
  <c r="AD75" i="21"/>
  <c r="AD102" i="21"/>
  <c r="AD45" i="21"/>
  <c r="AD47" i="21"/>
  <c r="AD86" i="21"/>
  <c r="AD87" i="21"/>
  <c r="AD62" i="21"/>
  <c r="AD56" i="21"/>
  <c r="AD101" i="21"/>
  <c r="AD71" i="21"/>
  <c r="AD44" i="21"/>
  <c r="AD63" i="21"/>
  <c r="AD89" i="21"/>
  <c r="AD67" i="21"/>
  <c r="AD37" i="21"/>
  <c r="AD69" i="21"/>
  <c r="AD80" i="21"/>
  <c r="AD94" i="21"/>
  <c r="AD98" i="21"/>
  <c r="AD54" i="21"/>
  <c r="AD59" i="21"/>
  <c r="AD26" i="21"/>
  <c r="AD83" i="21"/>
  <c r="AD76" i="21"/>
  <c r="AD77" i="21"/>
  <c r="AD33" i="21"/>
  <c r="AD28" i="21"/>
  <c r="AD84" i="21"/>
  <c r="AD100" i="21"/>
  <c r="AD60" i="21"/>
  <c r="AD70" i="21"/>
  <c r="AD90" i="21"/>
  <c r="AD93" i="21"/>
  <c r="AD106" i="21"/>
  <c r="AD57" i="21"/>
  <c r="AD53" i="21"/>
  <c r="AD82" i="21"/>
  <c r="AD32" i="21"/>
  <c r="AD21" i="21"/>
  <c r="AD30" i="21"/>
  <c r="AD79" i="21"/>
  <c r="AD58" i="21"/>
  <c r="AD78" i="21"/>
  <c r="AD103" i="21"/>
  <c r="AD22" i="21"/>
  <c r="AE18" i="24"/>
  <c r="AE15" i="24"/>
  <c r="AE16" i="24"/>
  <c r="AE15" i="5"/>
  <c r="AF16" i="5"/>
  <c r="AE16" i="5"/>
  <c r="AE18" i="21"/>
  <c r="AE16" i="21"/>
  <c r="AE15" i="21"/>
  <c r="AF15" i="5"/>
  <c r="BQ17" i="14"/>
  <c r="G17" i="22"/>
  <c r="B8" i="22"/>
  <c r="C7" i="22" s="1"/>
  <c r="H17" i="11"/>
  <c r="G17" i="10"/>
  <c r="I62" i="40" a="1"/>
  <c r="P63" i="40" a="1"/>
  <c r="G63" i="40" a="1"/>
  <c r="J63" i="40" a="1"/>
  <c r="J62" i="40" a="1"/>
  <c r="H63" i="40" a="1"/>
  <c r="M62" i="40" a="1"/>
  <c r="Q62" i="40" a="1"/>
  <c r="O63" i="40" a="1"/>
  <c r="L63" i="40" a="1"/>
  <c r="G62" i="40" a="1"/>
  <c r="F62" i="40" a="1"/>
  <c r="F63" i="40" a="1"/>
  <c r="N63" i="40" a="1"/>
  <c r="N62" i="40" a="1"/>
  <c r="O62" i="40" a="1"/>
  <c r="K62" i="40" a="1"/>
  <c r="K63" i="40" a="1"/>
  <c r="Q63" i="40" a="1"/>
  <c r="L62" i="40" a="1"/>
  <c r="P62" i="40" a="1"/>
  <c r="I63" i="40" a="1"/>
  <c r="M63" i="40" a="1"/>
  <c r="H62" i="40" a="1"/>
  <c r="P9" i="62" l="1"/>
  <c r="F63" i="40"/>
  <c r="J63" i="40"/>
  <c r="N63" i="40"/>
  <c r="G63" i="40"/>
  <c r="K63" i="40"/>
  <c r="O63" i="40"/>
  <c r="H63" i="40"/>
  <c r="L63" i="40"/>
  <c r="P63" i="40"/>
  <c r="I63" i="40"/>
  <c r="M63" i="40"/>
  <c r="Q63" i="40"/>
  <c r="F62" i="40"/>
  <c r="J62" i="40"/>
  <c r="N62" i="40"/>
  <c r="G62" i="40"/>
  <c r="K62" i="40"/>
  <c r="O62" i="40"/>
  <c r="H62" i="40"/>
  <c r="L62" i="40"/>
  <c r="P62" i="40"/>
  <c r="I62" i="40"/>
  <c r="M62" i="40"/>
  <c r="Q62" i="40"/>
  <c r="BJ77" i="26"/>
  <c r="AD148" i="26"/>
  <c r="AT132" i="26"/>
  <c r="AD37" i="26"/>
  <c r="AK134" i="26"/>
  <c r="AL134" i="26" s="1"/>
  <c r="O140" i="24"/>
  <c r="I140" i="24" s="1"/>
  <c r="O140" i="25" s="1"/>
  <c r="E29" i="26"/>
  <c r="P29" i="26" s="1"/>
  <c r="I29" i="26" s="1"/>
  <c r="E132" i="26"/>
  <c r="P132" i="26" s="1"/>
  <c r="I132" i="26" s="1"/>
  <c r="E68" i="26"/>
  <c r="P68" i="26" s="1"/>
  <c r="I68" i="26" s="1"/>
  <c r="D148" i="26"/>
  <c r="I105" i="21"/>
  <c r="O105" i="22" s="1"/>
  <c r="BG124" i="26"/>
  <c r="BI124" i="26" s="1"/>
  <c r="BG32" i="26"/>
  <c r="BG73" i="26"/>
  <c r="J148" i="26"/>
  <c r="E124" i="26"/>
  <c r="P124" i="26" s="1"/>
  <c r="I124" i="26" s="1"/>
  <c r="D132" i="26"/>
  <c r="D76" i="26"/>
  <c r="J26" i="26"/>
  <c r="I69" i="21"/>
  <c r="O69" i="22" s="1"/>
  <c r="AY24" i="26"/>
  <c r="AZ24" i="26" s="1"/>
  <c r="BI20" i="26"/>
  <c r="BH21" i="26"/>
  <c r="N29" i="26"/>
  <c r="E116" i="26"/>
  <c r="P116" i="26" s="1"/>
  <c r="I116" i="26" s="1"/>
  <c r="D124" i="26"/>
  <c r="D68" i="26"/>
  <c r="D116" i="26"/>
  <c r="BH100" i="26"/>
  <c r="AK89" i="26"/>
  <c r="AU89" i="26" s="1"/>
  <c r="BH37" i="26"/>
  <c r="AD118" i="26"/>
  <c r="BH82" i="26"/>
  <c r="BG27" i="26"/>
  <c r="E100" i="26"/>
  <c r="P100" i="26" s="1"/>
  <c r="I100" i="26" s="1"/>
  <c r="BJ132" i="26"/>
  <c r="AK44" i="26"/>
  <c r="AK146" i="26"/>
  <c r="BH74" i="26"/>
  <c r="BI74" i="26" s="1"/>
  <c r="E92" i="26"/>
  <c r="P92" i="26" s="1"/>
  <c r="I92" i="26" s="1"/>
  <c r="D100" i="26"/>
  <c r="BI118" i="26"/>
  <c r="BJ118" i="26" s="1"/>
  <c r="BI116" i="26"/>
  <c r="BI82" i="26"/>
  <c r="BG112" i="26"/>
  <c r="AC48" i="26"/>
  <c r="AW121" i="26"/>
  <c r="BH121" i="26"/>
  <c r="E148" i="26"/>
  <c r="P148" i="26" s="1"/>
  <c r="I148" i="26" s="1"/>
  <c r="E76" i="26"/>
  <c r="P76" i="26" s="1"/>
  <c r="I76" i="26" s="1"/>
  <c r="AU146" i="16"/>
  <c r="AQ146" i="16"/>
  <c r="AM146" i="16"/>
  <c r="AS144" i="16"/>
  <c r="AO144" i="16"/>
  <c r="BK144" i="16" s="1"/>
  <c r="BL144" i="16" s="1"/>
  <c r="BN144" i="16" s="1"/>
  <c r="BO144" i="16" s="1"/>
  <c r="AK144" i="16"/>
  <c r="AR144" i="16"/>
  <c r="AN144" i="16"/>
  <c r="AT146" i="16"/>
  <c r="AP146" i="16"/>
  <c r="BM146" i="16" s="1"/>
  <c r="BL146" i="16"/>
  <c r="W14" i="54"/>
  <c r="O21" i="57"/>
  <c r="P21" i="67"/>
  <c r="O23" i="57"/>
  <c r="P23" i="67"/>
  <c r="O112" i="24"/>
  <c r="AD112" i="24"/>
  <c r="AD84" i="24"/>
  <c r="AD92" i="24"/>
  <c r="AD101" i="24"/>
  <c r="AD93" i="24"/>
  <c r="AD87" i="24"/>
  <c r="AD97" i="24"/>
  <c r="AD83" i="24"/>
  <c r="AD100" i="24"/>
  <c r="AD109" i="24"/>
  <c r="AD81" i="24"/>
  <c r="AD108" i="24"/>
  <c r="O189" i="24"/>
  <c r="P189" i="24"/>
  <c r="P37" i="24"/>
  <c r="O93" i="24"/>
  <c r="I93" i="24" s="1"/>
  <c r="O93" i="25" s="1"/>
  <c r="O193" i="24"/>
  <c r="I193" i="24" s="1"/>
  <c r="O193" i="25" s="1"/>
  <c r="R14" i="24"/>
  <c r="O49" i="24"/>
  <c r="O69" i="24"/>
  <c r="I69" i="24" s="1"/>
  <c r="O69" i="25" s="1"/>
  <c r="O57" i="24"/>
  <c r="I57" i="24" s="1"/>
  <c r="O57" i="25" s="1"/>
  <c r="O67" i="24"/>
  <c r="O26" i="24"/>
  <c r="I26" i="24" s="1"/>
  <c r="O26" i="25" s="1"/>
  <c r="I41" i="24"/>
  <c r="O41" i="25" s="1"/>
  <c r="E243" i="25"/>
  <c r="E240" i="25"/>
  <c r="E241" i="25"/>
  <c r="E242" i="25"/>
  <c r="E28" i="57"/>
  <c r="J28" i="57" s="1"/>
  <c r="E36" i="57"/>
  <c r="J36" i="57" s="1"/>
  <c r="E44" i="57"/>
  <c r="J44" i="57" s="1"/>
  <c r="E52" i="57"/>
  <c r="J52" i="57" s="1"/>
  <c r="E60" i="57"/>
  <c r="J60" i="57" s="1"/>
  <c r="E68" i="57"/>
  <c r="J68" i="57" s="1"/>
  <c r="E76" i="57"/>
  <c r="J76" i="57" s="1"/>
  <c r="E84" i="57"/>
  <c r="J84" i="57" s="1"/>
  <c r="E92" i="57"/>
  <c r="J92" i="57" s="1"/>
  <c r="E100" i="57"/>
  <c r="J100" i="57" s="1"/>
  <c r="E108" i="57"/>
  <c r="J108" i="57" s="1"/>
  <c r="E116" i="57"/>
  <c r="J116" i="57" s="1"/>
  <c r="E124" i="57"/>
  <c r="J124" i="57" s="1"/>
  <c r="E132" i="57"/>
  <c r="J132" i="57" s="1"/>
  <c r="E140" i="57"/>
  <c r="J140" i="57" s="1"/>
  <c r="E148" i="57"/>
  <c r="J148" i="57" s="1"/>
  <c r="E156" i="57"/>
  <c r="J156" i="57" s="1"/>
  <c r="E164" i="57"/>
  <c r="J164" i="57" s="1"/>
  <c r="E172" i="57"/>
  <c r="J172" i="57" s="1"/>
  <c r="E180" i="57"/>
  <c r="J180" i="57" s="1"/>
  <c r="E188" i="57"/>
  <c r="J188" i="57" s="1"/>
  <c r="E196" i="57"/>
  <c r="J196" i="57" s="1"/>
  <c r="E204" i="57"/>
  <c r="J204" i="57" s="1"/>
  <c r="E212" i="57"/>
  <c r="J212" i="57" s="1"/>
  <c r="E220" i="57"/>
  <c r="J220" i="57" s="1"/>
  <c r="E228" i="57"/>
  <c r="J228" i="57" s="1"/>
  <c r="E236" i="57"/>
  <c r="J236" i="57" s="1"/>
  <c r="E244" i="57"/>
  <c r="J244" i="57" s="1"/>
  <c r="E252" i="57"/>
  <c r="J252" i="57" s="1"/>
  <c r="E260" i="57"/>
  <c r="J260" i="57" s="1"/>
  <c r="E268" i="57"/>
  <c r="J268" i="57" s="1"/>
  <c r="E276" i="57"/>
  <c r="J276" i="57" s="1"/>
  <c r="E284" i="57"/>
  <c r="J284" i="57" s="1"/>
  <c r="E292" i="57"/>
  <c r="J292" i="57" s="1"/>
  <c r="E300" i="57"/>
  <c r="J300" i="57" s="1"/>
  <c r="E308" i="57"/>
  <c r="J308" i="57" s="1"/>
  <c r="E316" i="57"/>
  <c r="J316" i="57" s="1"/>
  <c r="E324" i="57"/>
  <c r="J324" i="57" s="1"/>
  <c r="E332" i="57"/>
  <c r="J332" i="57" s="1"/>
  <c r="E340" i="57"/>
  <c r="J340" i="57" s="1"/>
  <c r="E348" i="57"/>
  <c r="J348" i="57" s="1"/>
  <c r="E356" i="57"/>
  <c r="J356" i="57" s="1"/>
  <c r="E364" i="57"/>
  <c r="J364" i="57" s="1"/>
  <c r="E372" i="57"/>
  <c r="J372" i="57" s="1"/>
  <c r="E380" i="57"/>
  <c r="J380" i="57" s="1"/>
  <c r="E388" i="57"/>
  <c r="J388" i="57" s="1"/>
  <c r="E396" i="57"/>
  <c r="J396" i="57" s="1"/>
  <c r="E21" i="57"/>
  <c r="J21" i="57" s="1"/>
  <c r="E29" i="57"/>
  <c r="J29" i="57" s="1"/>
  <c r="E37" i="57"/>
  <c r="J37" i="57" s="1"/>
  <c r="E45" i="57"/>
  <c r="J45" i="57" s="1"/>
  <c r="E53" i="57"/>
  <c r="J53" i="57" s="1"/>
  <c r="E61" i="57"/>
  <c r="J61" i="57" s="1"/>
  <c r="E69" i="57"/>
  <c r="J69" i="57" s="1"/>
  <c r="E77" i="57"/>
  <c r="J77" i="57" s="1"/>
  <c r="E85" i="57"/>
  <c r="J85" i="57" s="1"/>
  <c r="E93" i="57"/>
  <c r="J93" i="57" s="1"/>
  <c r="E101" i="57"/>
  <c r="J101" i="57" s="1"/>
  <c r="E109" i="57"/>
  <c r="J109" i="57" s="1"/>
  <c r="E117" i="57"/>
  <c r="J117" i="57" s="1"/>
  <c r="E125" i="57"/>
  <c r="J125" i="57" s="1"/>
  <c r="E133" i="57"/>
  <c r="J133" i="57" s="1"/>
  <c r="E141" i="57"/>
  <c r="J141" i="57" s="1"/>
  <c r="E149" i="57"/>
  <c r="J149" i="57" s="1"/>
  <c r="E157" i="57"/>
  <c r="J157" i="57" s="1"/>
  <c r="E165" i="57"/>
  <c r="J165" i="57" s="1"/>
  <c r="E173" i="57"/>
  <c r="J173" i="57" s="1"/>
  <c r="E181" i="57"/>
  <c r="J181" i="57" s="1"/>
  <c r="E189" i="57"/>
  <c r="J189" i="57" s="1"/>
  <c r="E197" i="57"/>
  <c r="J197" i="57" s="1"/>
  <c r="E205" i="57"/>
  <c r="J205" i="57" s="1"/>
  <c r="E213" i="57"/>
  <c r="J213" i="57" s="1"/>
  <c r="E221" i="57"/>
  <c r="J221" i="57" s="1"/>
  <c r="E229" i="57"/>
  <c r="J229" i="57" s="1"/>
  <c r="E237" i="57"/>
  <c r="J237" i="57" s="1"/>
  <c r="E245" i="57"/>
  <c r="J245" i="57" s="1"/>
  <c r="E253" i="57"/>
  <c r="J253" i="57" s="1"/>
  <c r="E261" i="57"/>
  <c r="J261" i="57" s="1"/>
  <c r="E269" i="57"/>
  <c r="J269" i="57" s="1"/>
  <c r="E277" i="57"/>
  <c r="J277" i="57" s="1"/>
  <c r="E285" i="57"/>
  <c r="J285" i="57" s="1"/>
  <c r="E293" i="57"/>
  <c r="J293" i="57" s="1"/>
  <c r="E301" i="57"/>
  <c r="J301" i="57" s="1"/>
  <c r="E309" i="57"/>
  <c r="J309" i="57" s="1"/>
  <c r="E317" i="57"/>
  <c r="J317" i="57" s="1"/>
  <c r="E325" i="57"/>
  <c r="J325" i="57" s="1"/>
  <c r="E333" i="57"/>
  <c r="J333" i="57" s="1"/>
  <c r="E341" i="57"/>
  <c r="J341" i="57" s="1"/>
  <c r="E349" i="57"/>
  <c r="J349" i="57" s="1"/>
  <c r="E357" i="57"/>
  <c r="J357" i="57" s="1"/>
  <c r="E365" i="57"/>
  <c r="J365" i="57" s="1"/>
  <c r="E373" i="57"/>
  <c r="J373" i="57" s="1"/>
  <c r="E381" i="57"/>
  <c r="J381" i="57" s="1"/>
  <c r="E389" i="57"/>
  <c r="J389" i="57" s="1"/>
  <c r="E397" i="57"/>
  <c r="J397" i="57" s="1"/>
  <c r="E22" i="57"/>
  <c r="J22" i="57" s="1"/>
  <c r="E30" i="57"/>
  <c r="J30" i="57" s="1"/>
  <c r="E38" i="57"/>
  <c r="J38" i="57" s="1"/>
  <c r="E46" i="57"/>
  <c r="J46" i="57" s="1"/>
  <c r="E54" i="57"/>
  <c r="J54" i="57" s="1"/>
  <c r="E62" i="57"/>
  <c r="J62" i="57" s="1"/>
  <c r="E70" i="57"/>
  <c r="J70" i="57" s="1"/>
  <c r="E78" i="57"/>
  <c r="J78" i="57" s="1"/>
  <c r="E86" i="57"/>
  <c r="J86" i="57" s="1"/>
  <c r="E94" i="57"/>
  <c r="J94" i="57" s="1"/>
  <c r="E102" i="57"/>
  <c r="J102" i="57" s="1"/>
  <c r="E110" i="57"/>
  <c r="J110" i="57" s="1"/>
  <c r="E118" i="57"/>
  <c r="J118" i="57" s="1"/>
  <c r="E126" i="57"/>
  <c r="J126" i="57" s="1"/>
  <c r="E134" i="57"/>
  <c r="J134" i="57" s="1"/>
  <c r="E142" i="57"/>
  <c r="J142" i="57" s="1"/>
  <c r="E150" i="57"/>
  <c r="J150" i="57" s="1"/>
  <c r="E158" i="57"/>
  <c r="J158" i="57" s="1"/>
  <c r="E166" i="57"/>
  <c r="J166" i="57" s="1"/>
  <c r="E174" i="57"/>
  <c r="J174" i="57" s="1"/>
  <c r="E182" i="57"/>
  <c r="J182" i="57" s="1"/>
  <c r="E190" i="57"/>
  <c r="J190" i="57" s="1"/>
  <c r="E198" i="57"/>
  <c r="J198" i="57" s="1"/>
  <c r="E206" i="57"/>
  <c r="J206" i="57" s="1"/>
  <c r="E214" i="57"/>
  <c r="J214" i="57" s="1"/>
  <c r="E222" i="57"/>
  <c r="J222" i="57" s="1"/>
  <c r="E230" i="57"/>
  <c r="J230" i="57" s="1"/>
  <c r="E238" i="57"/>
  <c r="J238" i="57" s="1"/>
  <c r="E246" i="57"/>
  <c r="J246" i="57" s="1"/>
  <c r="E254" i="57"/>
  <c r="J254" i="57" s="1"/>
  <c r="E262" i="57"/>
  <c r="J262" i="57" s="1"/>
  <c r="E270" i="57"/>
  <c r="J270" i="57" s="1"/>
  <c r="E278" i="57"/>
  <c r="J278" i="57" s="1"/>
  <c r="E286" i="57"/>
  <c r="J286" i="57" s="1"/>
  <c r="E294" i="57"/>
  <c r="J294" i="57" s="1"/>
  <c r="E302" i="57"/>
  <c r="J302" i="57" s="1"/>
  <c r="E310" i="57"/>
  <c r="J310" i="57" s="1"/>
  <c r="E318" i="57"/>
  <c r="J318" i="57" s="1"/>
  <c r="E326" i="57"/>
  <c r="J326" i="57" s="1"/>
  <c r="E334" i="57"/>
  <c r="J334" i="57" s="1"/>
  <c r="E342" i="57"/>
  <c r="J342" i="57" s="1"/>
  <c r="E350" i="57"/>
  <c r="J350" i="57" s="1"/>
  <c r="E358" i="57"/>
  <c r="J358" i="57" s="1"/>
  <c r="E366" i="57"/>
  <c r="J366" i="57" s="1"/>
  <c r="E374" i="57"/>
  <c r="J374" i="57" s="1"/>
  <c r="E382" i="57"/>
  <c r="J382" i="57" s="1"/>
  <c r="E390" i="57"/>
  <c r="J390" i="57" s="1"/>
  <c r="E398" i="57"/>
  <c r="J398" i="57" s="1"/>
  <c r="E23" i="57"/>
  <c r="J23" i="57" s="1"/>
  <c r="E31" i="57"/>
  <c r="J31" i="57" s="1"/>
  <c r="E39" i="57"/>
  <c r="J39" i="57" s="1"/>
  <c r="E47" i="57"/>
  <c r="J47" i="57" s="1"/>
  <c r="E55" i="57"/>
  <c r="J55" i="57" s="1"/>
  <c r="E63" i="57"/>
  <c r="J63" i="57" s="1"/>
  <c r="E71" i="57"/>
  <c r="J71" i="57" s="1"/>
  <c r="E79" i="57"/>
  <c r="J79" i="57" s="1"/>
  <c r="E87" i="57"/>
  <c r="J87" i="57" s="1"/>
  <c r="E95" i="57"/>
  <c r="J95" i="57" s="1"/>
  <c r="E103" i="57"/>
  <c r="J103" i="57" s="1"/>
  <c r="E111" i="57"/>
  <c r="J111" i="57" s="1"/>
  <c r="E119" i="57"/>
  <c r="J119" i="57" s="1"/>
  <c r="E127" i="57"/>
  <c r="J127" i="57" s="1"/>
  <c r="E135" i="57"/>
  <c r="J135" i="57" s="1"/>
  <c r="E143" i="57"/>
  <c r="J143" i="57" s="1"/>
  <c r="E151" i="57"/>
  <c r="J151" i="57" s="1"/>
  <c r="E159" i="57"/>
  <c r="J159" i="57" s="1"/>
  <c r="E167" i="57"/>
  <c r="J167" i="57" s="1"/>
  <c r="E175" i="57"/>
  <c r="J175" i="57" s="1"/>
  <c r="E183" i="57"/>
  <c r="J183" i="57" s="1"/>
  <c r="E191" i="57"/>
  <c r="J191" i="57" s="1"/>
  <c r="E199" i="57"/>
  <c r="J199" i="57" s="1"/>
  <c r="E207" i="57"/>
  <c r="J207" i="57" s="1"/>
  <c r="E215" i="57"/>
  <c r="J215" i="57" s="1"/>
  <c r="E223" i="57"/>
  <c r="J223" i="57" s="1"/>
  <c r="E231" i="57"/>
  <c r="J231" i="57" s="1"/>
  <c r="E239" i="57"/>
  <c r="J239" i="57" s="1"/>
  <c r="E247" i="57"/>
  <c r="J247" i="57" s="1"/>
  <c r="E255" i="57"/>
  <c r="J255" i="57" s="1"/>
  <c r="E263" i="57"/>
  <c r="J263" i="57" s="1"/>
  <c r="E271" i="57"/>
  <c r="J271" i="57" s="1"/>
  <c r="E279" i="57"/>
  <c r="J279" i="57" s="1"/>
  <c r="E287" i="57"/>
  <c r="J287" i="57" s="1"/>
  <c r="E295" i="57"/>
  <c r="J295" i="57" s="1"/>
  <c r="E303" i="57"/>
  <c r="J303" i="57" s="1"/>
  <c r="E311" i="57"/>
  <c r="J311" i="57" s="1"/>
  <c r="E319" i="57"/>
  <c r="J319" i="57" s="1"/>
  <c r="E327" i="57"/>
  <c r="J327" i="57" s="1"/>
  <c r="E335" i="57"/>
  <c r="J335" i="57" s="1"/>
  <c r="E343" i="57"/>
  <c r="J343" i="57" s="1"/>
  <c r="E351" i="57"/>
  <c r="J351" i="57" s="1"/>
  <c r="E359" i="57"/>
  <c r="J359" i="57" s="1"/>
  <c r="E367" i="57"/>
  <c r="J367" i="57" s="1"/>
  <c r="E375" i="57"/>
  <c r="J375" i="57" s="1"/>
  <c r="E383" i="57"/>
  <c r="J383" i="57" s="1"/>
  <c r="E391" i="57"/>
  <c r="J391" i="57" s="1"/>
  <c r="E24" i="57"/>
  <c r="J24" i="57" s="1"/>
  <c r="E32" i="57"/>
  <c r="J32" i="57" s="1"/>
  <c r="E40" i="57"/>
  <c r="J40" i="57" s="1"/>
  <c r="E48" i="57"/>
  <c r="J48" i="57" s="1"/>
  <c r="E56" i="57"/>
  <c r="J56" i="57" s="1"/>
  <c r="E64" i="57"/>
  <c r="J64" i="57" s="1"/>
  <c r="E72" i="57"/>
  <c r="J72" i="57" s="1"/>
  <c r="E80" i="57"/>
  <c r="J80" i="57" s="1"/>
  <c r="E88" i="57"/>
  <c r="J88" i="57" s="1"/>
  <c r="E96" i="57"/>
  <c r="J96" i="57" s="1"/>
  <c r="E104" i="57"/>
  <c r="J104" i="57" s="1"/>
  <c r="E112" i="57"/>
  <c r="J112" i="57" s="1"/>
  <c r="E120" i="57"/>
  <c r="J120" i="57" s="1"/>
  <c r="E128" i="57"/>
  <c r="J128" i="57" s="1"/>
  <c r="E136" i="57"/>
  <c r="J136" i="57" s="1"/>
  <c r="E144" i="57"/>
  <c r="J144" i="57" s="1"/>
  <c r="E152" i="57"/>
  <c r="J152" i="57" s="1"/>
  <c r="E160" i="57"/>
  <c r="J160" i="57" s="1"/>
  <c r="E168" i="57"/>
  <c r="J168" i="57" s="1"/>
  <c r="E176" i="57"/>
  <c r="J176" i="57" s="1"/>
  <c r="E184" i="57"/>
  <c r="J184" i="57" s="1"/>
  <c r="E192" i="57"/>
  <c r="J192" i="57" s="1"/>
  <c r="E200" i="57"/>
  <c r="J200" i="57" s="1"/>
  <c r="E208" i="57"/>
  <c r="J208" i="57" s="1"/>
  <c r="E216" i="57"/>
  <c r="J216" i="57" s="1"/>
  <c r="E224" i="57"/>
  <c r="J224" i="57" s="1"/>
  <c r="E232" i="57"/>
  <c r="J232" i="57" s="1"/>
  <c r="E240" i="57"/>
  <c r="J240" i="57" s="1"/>
  <c r="E248" i="57"/>
  <c r="J248" i="57" s="1"/>
  <c r="E256" i="57"/>
  <c r="J256" i="57" s="1"/>
  <c r="E264" i="57"/>
  <c r="J264" i="57" s="1"/>
  <c r="E272" i="57"/>
  <c r="J272" i="57" s="1"/>
  <c r="E280" i="57"/>
  <c r="J280" i="57" s="1"/>
  <c r="E288" i="57"/>
  <c r="J288" i="57" s="1"/>
  <c r="E296" i="57"/>
  <c r="J296" i="57" s="1"/>
  <c r="E304" i="57"/>
  <c r="J304" i="57" s="1"/>
  <c r="E312" i="57"/>
  <c r="J312" i="57" s="1"/>
  <c r="E320" i="57"/>
  <c r="J320" i="57" s="1"/>
  <c r="E328" i="57"/>
  <c r="J328" i="57" s="1"/>
  <c r="E336" i="57"/>
  <c r="J336" i="57" s="1"/>
  <c r="E344" i="57"/>
  <c r="J344" i="57" s="1"/>
  <c r="E352" i="57"/>
  <c r="J352" i="57" s="1"/>
  <c r="E360" i="57"/>
  <c r="J360" i="57" s="1"/>
  <c r="E368" i="57"/>
  <c r="J368" i="57" s="1"/>
  <c r="E376" i="57"/>
  <c r="J376" i="57" s="1"/>
  <c r="E384" i="57"/>
  <c r="J384" i="57" s="1"/>
  <c r="E392" i="57"/>
  <c r="J392" i="57" s="1"/>
  <c r="E25" i="57"/>
  <c r="J25" i="57" s="1"/>
  <c r="E33" i="57"/>
  <c r="J33" i="57" s="1"/>
  <c r="E41" i="57"/>
  <c r="J41" i="57" s="1"/>
  <c r="E49" i="57"/>
  <c r="J49" i="57" s="1"/>
  <c r="E57" i="57"/>
  <c r="J57" i="57" s="1"/>
  <c r="E65" i="57"/>
  <c r="J65" i="57" s="1"/>
  <c r="E73" i="57"/>
  <c r="J73" i="57" s="1"/>
  <c r="E81" i="57"/>
  <c r="J81" i="57" s="1"/>
  <c r="E89" i="57"/>
  <c r="J89" i="57" s="1"/>
  <c r="E97" i="57"/>
  <c r="J97" i="57" s="1"/>
  <c r="E105" i="57"/>
  <c r="J105" i="57" s="1"/>
  <c r="E113" i="57"/>
  <c r="J113" i="57" s="1"/>
  <c r="E121" i="57"/>
  <c r="J121" i="57" s="1"/>
  <c r="E129" i="57"/>
  <c r="J129" i="57" s="1"/>
  <c r="E137" i="57"/>
  <c r="J137" i="57" s="1"/>
  <c r="E145" i="57"/>
  <c r="J145" i="57" s="1"/>
  <c r="E153" i="57"/>
  <c r="J153" i="57" s="1"/>
  <c r="E161" i="57"/>
  <c r="J161" i="57" s="1"/>
  <c r="E169" i="57"/>
  <c r="J169" i="57" s="1"/>
  <c r="E177" i="57"/>
  <c r="J177" i="57" s="1"/>
  <c r="E185" i="57"/>
  <c r="J185" i="57" s="1"/>
  <c r="E193" i="57"/>
  <c r="J193" i="57" s="1"/>
  <c r="E201" i="57"/>
  <c r="J201" i="57" s="1"/>
  <c r="E209" i="57"/>
  <c r="J209" i="57" s="1"/>
  <c r="E217" i="57"/>
  <c r="J217" i="57" s="1"/>
  <c r="E225" i="57"/>
  <c r="J225" i="57" s="1"/>
  <c r="E233" i="57"/>
  <c r="J233" i="57" s="1"/>
  <c r="E241" i="57"/>
  <c r="J241" i="57" s="1"/>
  <c r="E249" i="57"/>
  <c r="J249" i="57" s="1"/>
  <c r="E257" i="57"/>
  <c r="J257" i="57" s="1"/>
  <c r="E265" i="57"/>
  <c r="J265" i="57" s="1"/>
  <c r="E273" i="57"/>
  <c r="J273" i="57" s="1"/>
  <c r="E281" i="57"/>
  <c r="J281" i="57" s="1"/>
  <c r="E289" i="57"/>
  <c r="J289" i="57" s="1"/>
  <c r="E297" i="57"/>
  <c r="J297" i="57" s="1"/>
  <c r="E305" i="57"/>
  <c r="J305" i="57" s="1"/>
  <c r="E313" i="57"/>
  <c r="J313" i="57" s="1"/>
  <c r="E321" i="57"/>
  <c r="J321" i="57" s="1"/>
  <c r="E329" i="57"/>
  <c r="J329" i="57" s="1"/>
  <c r="E337" i="57"/>
  <c r="J337" i="57" s="1"/>
  <c r="E345" i="57"/>
  <c r="J345" i="57" s="1"/>
  <c r="E353" i="57"/>
  <c r="J353" i="57" s="1"/>
  <c r="E361" i="57"/>
  <c r="J361" i="57" s="1"/>
  <c r="E369" i="57"/>
  <c r="J369" i="57" s="1"/>
  <c r="E377" i="57"/>
  <c r="J377" i="57" s="1"/>
  <c r="E385" i="57"/>
  <c r="J385" i="57" s="1"/>
  <c r="E393" i="57"/>
  <c r="J393" i="57" s="1"/>
  <c r="E26" i="57"/>
  <c r="J26" i="57" s="1"/>
  <c r="E34" i="57"/>
  <c r="J34" i="57" s="1"/>
  <c r="E42" i="57"/>
  <c r="J42" i="57" s="1"/>
  <c r="E50" i="57"/>
  <c r="J50" i="57" s="1"/>
  <c r="E58" i="57"/>
  <c r="J58" i="57" s="1"/>
  <c r="E66" i="57"/>
  <c r="J66" i="57" s="1"/>
  <c r="E74" i="57"/>
  <c r="J74" i="57" s="1"/>
  <c r="E82" i="57"/>
  <c r="J82" i="57" s="1"/>
  <c r="E90" i="57"/>
  <c r="J90" i="57" s="1"/>
  <c r="E98" i="57"/>
  <c r="J98" i="57" s="1"/>
  <c r="E106" i="57"/>
  <c r="J106" i="57" s="1"/>
  <c r="E114" i="57"/>
  <c r="J114" i="57" s="1"/>
  <c r="E122" i="57"/>
  <c r="J122" i="57" s="1"/>
  <c r="E130" i="57"/>
  <c r="J130" i="57" s="1"/>
  <c r="E138" i="57"/>
  <c r="J138" i="57" s="1"/>
  <c r="E146" i="57"/>
  <c r="J146" i="57" s="1"/>
  <c r="E154" i="57"/>
  <c r="J154" i="57" s="1"/>
  <c r="E162" i="57"/>
  <c r="J162" i="57" s="1"/>
  <c r="E170" i="57"/>
  <c r="J170" i="57" s="1"/>
  <c r="E178" i="57"/>
  <c r="J178" i="57" s="1"/>
  <c r="E186" i="57"/>
  <c r="J186" i="57" s="1"/>
  <c r="E194" i="57"/>
  <c r="J194" i="57" s="1"/>
  <c r="E202" i="57"/>
  <c r="J202" i="57" s="1"/>
  <c r="E210" i="57"/>
  <c r="J210" i="57" s="1"/>
  <c r="E218" i="57"/>
  <c r="J218" i="57" s="1"/>
  <c r="E226" i="57"/>
  <c r="J226" i="57" s="1"/>
  <c r="E234" i="57"/>
  <c r="J234" i="57" s="1"/>
  <c r="E242" i="57"/>
  <c r="J242" i="57" s="1"/>
  <c r="E250" i="57"/>
  <c r="J250" i="57" s="1"/>
  <c r="E258" i="57"/>
  <c r="J258" i="57" s="1"/>
  <c r="E266" i="57"/>
  <c r="J266" i="57" s="1"/>
  <c r="E274" i="57"/>
  <c r="J274" i="57" s="1"/>
  <c r="E282" i="57"/>
  <c r="J282" i="57" s="1"/>
  <c r="E290" i="57"/>
  <c r="J290" i="57" s="1"/>
  <c r="E298" i="57"/>
  <c r="J298" i="57" s="1"/>
  <c r="E306" i="57"/>
  <c r="J306" i="57" s="1"/>
  <c r="E314" i="57"/>
  <c r="J314" i="57" s="1"/>
  <c r="E322" i="57"/>
  <c r="J322" i="57" s="1"/>
  <c r="E330" i="57"/>
  <c r="J330" i="57" s="1"/>
  <c r="E338" i="57"/>
  <c r="J338" i="57" s="1"/>
  <c r="E346" i="57"/>
  <c r="J346" i="57" s="1"/>
  <c r="E354" i="57"/>
  <c r="J354" i="57" s="1"/>
  <c r="E362" i="57"/>
  <c r="J362" i="57" s="1"/>
  <c r="E370" i="57"/>
  <c r="J370" i="57" s="1"/>
  <c r="E378" i="57"/>
  <c r="J378" i="57" s="1"/>
  <c r="E386" i="57"/>
  <c r="J386" i="57" s="1"/>
  <c r="E394" i="57"/>
  <c r="J394" i="57" s="1"/>
  <c r="E27" i="57"/>
  <c r="J27" i="57" s="1"/>
  <c r="E35" i="57"/>
  <c r="J35" i="57" s="1"/>
  <c r="E43" i="57"/>
  <c r="J43" i="57" s="1"/>
  <c r="E51" i="57"/>
  <c r="J51" i="57" s="1"/>
  <c r="E59" i="57"/>
  <c r="J59" i="57" s="1"/>
  <c r="E67" i="57"/>
  <c r="J67" i="57" s="1"/>
  <c r="E75" i="57"/>
  <c r="J75" i="57" s="1"/>
  <c r="E83" i="57"/>
  <c r="J83" i="57" s="1"/>
  <c r="E91" i="57"/>
  <c r="J91" i="57" s="1"/>
  <c r="E99" i="57"/>
  <c r="J99" i="57" s="1"/>
  <c r="E107" i="57"/>
  <c r="J107" i="57" s="1"/>
  <c r="E115" i="57"/>
  <c r="J115" i="57" s="1"/>
  <c r="E123" i="57"/>
  <c r="J123" i="57" s="1"/>
  <c r="E131" i="57"/>
  <c r="J131" i="57" s="1"/>
  <c r="E139" i="57"/>
  <c r="J139" i="57" s="1"/>
  <c r="E147" i="57"/>
  <c r="J147" i="57" s="1"/>
  <c r="E155" i="57"/>
  <c r="J155" i="57" s="1"/>
  <c r="E163" i="57"/>
  <c r="J163" i="57" s="1"/>
  <c r="E171" i="57"/>
  <c r="J171" i="57" s="1"/>
  <c r="E179" i="57"/>
  <c r="J179" i="57" s="1"/>
  <c r="E187" i="57"/>
  <c r="J187" i="57" s="1"/>
  <c r="E195" i="57"/>
  <c r="J195" i="57" s="1"/>
  <c r="E203" i="57"/>
  <c r="J203" i="57" s="1"/>
  <c r="E211" i="57"/>
  <c r="J211" i="57" s="1"/>
  <c r="E219" i="57"/>
  <c r="J219" i="57" s="1"/>
  <c r="E227" i="57"/>
  <c r="J227" i="57" s="1"/>
  <c r="E235" i="57"/>
  <c r="J235" i="57" s="1"/>
  <c r="E243" i="57"/>
  <c r="J243" i="57" s="1"/>
  <c r="E251" i="57"/>
  <c r="J251" i="57" s="1"/>
  <c r="E259" i="57"/>
  <c r="J259" i="57" s="1"/>
  <c r="E267" i="57"/>
  <c r="J267" i="57" s="1"/>
  <c r="E275" i="57"/>
  <c r="J275" i="57" s="1"/>
  <c r="E283" i="57"/>
  <c r="J283" i="57" s="1"/>
  <c r="E291" i="57"/>
  <c r="J291" i="57" s="1"/>
  <c r="E299" i="57"/>
  <c r="J299" i="57" s="1"/>
  <c r="E307" i="57"/>
  <c r="J307" i="57" s="1"/>
  <c r="E315" i="57"/>
  <c r="J315" i="57" s="1"/>
  <c r="E323" i="57"/>
  <c r="J323" i="57" s="1"/>
  <c r="E331" i="57"/>
  <c r="J331" i="57" s="1"/>
  <c r="E339" i="57"/>
  <c r="J339" i="57" s="1"/>
  <c r="E347" i="57"/>
  <c r="J347" i="57" s="1"/>
  <c r="E355" i="57"/>
  <c r="J355" i="57" s="1"/>
  <c r="E363" i="57"/>
  <c r="J363" i="57" s="1"/>
  <c r="E371" i="57"/>
  <c r="J371" i="57" s="1"/>
  <c r="E379" i="57"/>
  <c r="J379" i="57" s="1"/>
  <c r="E387" i="57"/>
  <c r="J387" i="57" s="1"/>
  <c r="E395" i="57"/>
  <c r="J395" i="57" s="1"/>
  <c r="E85" i="19"/>
  <c r="E112" i="19"/>
  <c r="J112" i="19" s="1"/>
  <c r="U112" i="19" s="1"/>
  <c r="E81" i="19"/>
  <c r="T81" i="19" s="1"/>
  <c r="E89" i="19"/>
  <c r="E102" i="19"/>
  <c r="J102" i="19" s="1"/>
  <c r="E77" i="19"/>
  <c r="E97" i="19"/>
  <c r="J97" i="19" s="1"/>
  <c r="U97" i="19" s="1"/>
  <c r="E118" i="19"/>
  <c r="J118" i="19" s="1"/>
  <c r="U118" i="19" s="1"/>
  <c r="E93" i="19"/>
  <c r="E128" i="19"/>
  <c r="J128" i="19" s="1"/>
  <c r="U128" i="19" s="1"/>
  <c r="E114" i="19"/>
  <c r="J114" i="19" s="1"/>
  <c r="U114" i="19" s="1"/>
  <c r="E130" i="19"/>
  <c r="J130" i="19" s="1"/>
  <c r="E79" i="19"/>
  <c r="J79" i="19" s="1"/>
  <c r="U79" i="19" s="1"/>
  <c r="E83" i="19"/>
  <c r="J83" i="19" s="1"/>
  <c r="U83" i="19" s="1"/>
  <c r="E87" i="19"/>
  <c r="J87" i="19" s="1"/>
  <c r="U87" i="19" s="1"/>
  <c r="E91" i="19"/>
  <c r="J91" i="19" s="1"/>
  <c r="U91" i="19" s="1"/>
  <c r="E95" i="19"/>
  <c r="J95" i="19" s="1"/>
  <c r="E99" i="19"/>
  <c r="J99" i="19" s="1"/>
  <c r="U99" i="19" s="1"/>
  <c r="E104" i="19"/>
  <c r="T104" i="19" s="1"/>
  <c r="E120" i="19"/>
  <c r="J120" i="19" s="1"/>
  <c r="E110" i="19"/>
  <c r="J110" i="19" s="1"/>
  <c r="U110" i="19" s="1"/>
  <c r="E126" i="19"/>
  <c r="J126" i="19" s="1"/>
  <c r="U126" i="19" s="1"/>
  <c r="E80" i="19"/>
  <c r="E84" i="19"/>
  <c r="J84" i="19" s="1"/>
  <c r="U84" i="19" s="1"/>
  <c r="E88" i="19"/>
  <c r="E92" i="19"/>
  <c r="J92" i="19" s="1"/>
  <c r="U92" i="19" s="1"/>
  <c r="E96" i="19"/>
  <c r="T96" i="19" s="1"/>
  <c r="E100" i="19"/>
  <c r="J100" i="19" s="1"/>
  <c r="U100" i="19" s="1"/>
  <c r="E116" i="19"/>
  <c r="T116" i="19" s="1"/>
  <c r="E132" i="19"/>
  <c r="E106" i="19"/>
  <c r="J106" i="19" s="1"/>
  <c r="U106" i="19" s="1"/>
  <c r="E122" i="19"/>
  <c r="J122" i="19" s="1"/>
  <c r="U122" i="19" s="1"/>
  <c r="E78" i="19"/>
  <c r="J78" i="19" s="1"/>
  <c r="E82" i="19"/>
  <c r="J82" i="19" s="1"/>
  <c r="E86" i="19"/>
  <c r="J86" i="19" s="1"/>
  <c r="U86" i="19" s="1"/>
  <c r="E90" i="19"/>
  <c r="J90" i="19" s="1"/>
  <c r="U90" i="19" s="1"/>
  <c r="E94" i="19"/>
  <c r="J94" i="19" s="1"/>
  <c r="U94" i="19" s="1"/>
  <c r="E98" i="19"/>
  <c r="J98" i="19" s="1"/>
  <c r="E108" i="19"/>
  <c r="J108" i="19" s="1"/>
  <c r="E22" i="25"/>
  <c r="E30" i="25"/>
  <c r="E38" i="25"/>
  <c r="E46" i="25"/>
  <c r="T46" i="25" s="1"/>
  <c r="E54" i="25"/>
  <c r="E62" i="25"/>
  <c r="E70" i="25"/>
  <c r="E78" i="25"/>
  <c r="E86" i="25"/>
  <c r="E94" i="25"/>
  <c r="E102" i="25"/>
  <c r="E110" i="25"/>
  <c r="E118" i="25"/>
  <c r="E126" i="25"/>
  <c r="E134" i="25"/>
  <c r="E142" i="25"/>
  <c r="E150" i="25"/>
  <c r="E158" i="25"/>
  <c r="E166" i="25"/>
  <c r="E174" i="25"/>
  <c r="E182" i="25"/>
  <c r="E190" i="25"/>
  <c r="J190" i="25" s="1"/>
  <c r="E198" i="25"/>
  <c r="E206" i="25"/>
  <c r="E214" i="25"/>
  <c r="E222" i="25"/>
  <c r="J222" i="25" s="1"/>
  <c r="E230" i="25"/>
  <c r="J230" i="25" s="1"/>
  <c r="E238" i="25"/>
  <c r="J238" i="25" s="1"/>
  <c r="E23" i="25"/>
  <c r="E31" i="25"/>
  <c r="J31" i="25" s="1"/>
  <c r="E39" i="25"/>
  <c r="E47" i="25"/>
  <c r="J47" i="25" s="1"/>
  <c r="U47" i="25" s="1"/>
  <c r="E55" i="25"/>
  <c r="J55" i="25" s="1"/>
  <c r="E63" i="25"/>
  <c r="E71" i="25"/>
  <c r="E79" i="25"/>
  <c r="J79" i="25" s="1"/>
  <c r="E87" i="25"/>
  <c r="E95" i="25"/>
  <c r="T95" i="25" s="1"/>
  <c r="E103" i="25"/>
  <c r="E111" i="25"/>
  <c r="E119" i="25"/>
  <c r="E127" i="25"/>
  <c r="E135" i="25"/>
  <c r="J135" i="25" s="1"/>
  <c r="E143" i="25"/>
  <c r="E151" i="25"/>
  <c r="E159" i="25"/>
  <c r="E167" i="25"/>
  <c r="E175" i="25"/>
  <c r="E183" i="25"/>
  <c r="J183" i="25" s="1"/>
  <c r="U183" i="25" s="1"/>
  <c r="E191" i="25"/>
  <c r="J191" i="25" s="1"/>
  <c r="E199" i="25"/>
  <c r="E207" i="25"/>
  <c r="E215" i="25"/>
  <c r="E223" i="25"/>
  <c r="J223" i="25" s="1"/>
  <c r="U223" i="25" s="1"/>
  <c r="E231" i="25"/>
  <c r="J231" i="25" s="1"/>
  <c r="E239" i="25"/>
  <c r="J239" i="25" s="1"/>
  <c r="E24" i="25"/>
  <c r="J24" i="25" s="1"/>
  <c r="E32" i="25"/>
  <c r="T32" i="25" s="1"/>
  <c r="E40" i="25"/>
  <c r="J40" i="25" s="1"/>
  <c r="E48" i="25"/>
  <c r="T48" i="25" s="1"/>
  <c r="E56" i="25"/>
  <c r="J56" i="25" s="1"/>
  <c r="E64" i="25"/>
  <c r="J64" i="25" s="1"/>
  <c r="E72" i="25"/>
  <c r="E80" i="25"/>
  <c r="J80" i="25" s="1"/>
  <c r="E88" i="25"/>
  <c r="J88" i="25" s="1"/>
  <c r="E96" i="25"/>
  <c r="J96" i="25" s="1"/>
  <c r="U96" i="25" s="1"/>
  <c r="E104" i="25"/>
  <c r="E112" i="25"/>
  <c r="E120" i="25"/>
  <c r="E128" i="25"/>
  <c r="J128" i="25" s="1"/>
  <c r="E136" i="25"/>
  <c r="E144" i="25"/>
  <c r="J144" i="25" s="1"/>
  <c r="E152" i="25"/>
  <c r="J152" i="25" s="1"/>
  <c r="E160" i="25"/>
  <c r="J160" i="25" s="1"/>
  <c r="E168" i="25"/>
  <c r="J168" i="25" s="1"/>
  <c r="E176" i="25"/>
  <c r="J176" i="25" s="1"/>
  <c r="U176" i="25" s="1"/>
  <c r="E184" i="25"/>
  <c r="J184" i="25" s="1"/>
  <c r="E192" i="25"/>
  <c r="J192" i="25" s="1"/>
  <c r="E200" i="25"/>
  <c r="E208" i="25"/>
  <c r="E216" i="25"/>
  <c r="J216" i="25" s="1"/>
  <c r="E224" i="25"/>
  <c r="J224" i="25" s="1"/>
  <c r="E232" i="25"/>
  <c r="J232" i="25" s="1"/>
  <c r="E25" i="25"/>
  <c r="J25" i="25" s="1"/>
  <c r="U25" i="25" s="1"/>
  <c r="E33" i="25"/>
  <c r="E41" i="25"/>
  <c r="J41" i="25" s="1"/>
  <c r="U41" i="25" s="1"/>
  <c r="E49" i="25"/>
  <c r="E57" i="25"/>
  <c r="E65" i="25"/>
  <c r="J65" i="25" s="1"/>
  <c r="E73" i="25"/>
  <c r="J73" i="25" s="1"/>
  <c r="E81" i="25"/>
  <c r="E89" i="25"/>
  <c r="E97" i="25"/>
  <c r="E105" i="25"/>
  <c r="J105" i="25" s="1"/>
  <c r="E113" i="25"/>
  <c r="E121" i="25"/>
  <c r="J121" i="25" s="1"/>
  <c r="E129" i="25"/>
  <c r="J129" i="25" s="1"/>
  <c r="E137" i="25"/>
  <c r="J137" i="25" s="1"/>
  <c r="E145" i="25"/>
  <c r="J145" i="25" s="1"/>
  <c r="E153" i="25"/>
  <c r="J153" i="25" s="1"/>
  <c r="U153" i="25" s="1"/>
  <c r="E161" i="25"/>
  <c r="J161" i="25" s="1"/>
  <c r="E169" i="25"/>
  <c r="J169" i="25" s="1"/>
  <c r="E177" i="25"/>
  <c r="E185" i="25"/>
  <c r="J185" i="25" s="1"/>
  <c r="E193" i="25"/>
  <c r="J193" i="25" s="1"/>
  <c r="E201" i="25"/>
  <c r="J201" i="25" s="1"/>
  <c r="U201" i="25" s="1"/>
  <c r="E209" i="25"/>
  <c r="J209" i="25" s="1"/>
  <c r="U209" i="25" s="1"/>
  <c r="E217" i="25"/>
  <c r="J217" i="25" s="1"/>
  <c r="E225" i="25"/>
  <c r="J225" i="25" s="1"/>
  <c r="E233" i="25"/>
  <c r="J233" i="25" s="1"/>
  <c r="E26" i="25"/>
  <c r="E34" i="25"/>
  <c r="J34" i="25" s="1"/>
  <c r="E42" i="25"/>
  <c r="E50" i="25"/>
  <c r="T50" i="25" s="1"/>
  <c r="E58" i="25"/>
  <c r="E66" i="25"/>
  <c r="T66" i="25" s="1"/>
  <c r="E74" i="25"/>
  <c r="J74" i="25" s="1"/>
  <c r="E82" i="25"/>
  <c r="J82" i="25" s="1"/>
  <c r="U82" i="25" s="1"/>
  <c r="E90" i="25"/>
  <c r="E98" i="25"/>
  <c r="E106" i="25"/>
  <c r="J106" i="25" s="1"/>
  <c r="E114" i="25"/>
  <c r="E122" i="25"/>
  <c r="E130" i="25"/>
  <c r="E138" i="25"/>
  <c r="E146" i="25"/>
  <c r="E154" i="25"/>
  <c r="E162" i="25"/>
  <c r="E170" i="25"/>
  <c r="E178" i="25"/>
  <c r="J178" i="25" s="1"/>
  <c r="U178" i="25" s="1"/>
  <c r="E186" i="25"/>
  <c r="E194" i="25"/>
  <c r="E202" i="25"/>
  <c r="E210" i="25"/>
  <c r="E218" i="25"/>
  <c r="E226" i="25"/>
  <c r="J226" i="25" s="1"/>
  <c r="E234" i="25"/>
  <c r="J234" i="25" s="1"/>
  <c r="E27" i="25"/>
  <c r="E35" i="25"/>
  <c r="E43" i="25"/>
  <c r="J43" i="25" s="1"/>
  <c r="E51" i="25"/>
  <c r="E59" i="25"/>
  <c r="T59" i="25" s="1"/>
  <c r="E67" i="25"/>
  <c r="E75" i="25"/>
  <c r="E83" i="25"/>
  <c r="J83" i="25" s="1"/>
  <c r="U83" i="25" s="1"/>
  <c r="E91" i="25"/>
  <c r="J91" i="25" s="1"/>
  <c r="E99" i="25"/>
  <c r="E107" i="25"/>
  <c r="E115" i="25"/>
  <c r="J115" i="25" s="1"/>
  <c r="E123" i="25"/>
  <c r="T123" i="25" s="1"/>
  <c r="E131" i="25"/>
  <c r="E139" i="25"/>
  <c r="E147" i="25"/>
  <c r="E155" i="25"/>
  <c r="T155" i="25" s="1"/>
  <c r="E163" i="25"/>
  <c r="E171" i="25"/>
  <c r="J171" i="25" s="1"/>
  <c r="E179" i="25"/>
  <c r="E187" i="25"/>
  <c r="T187" i="25" s="1"/>
  <c r="E195" i="25"/>
  <c r="E203" i="25"/>
  <c r="E211" i="25"/>
  <c r="E219" i="25"/>
  <c r="T219" i="25" s="1"/>
  <c r="E227" i="25"/>
  <c r="J227" i="25" s="1"/>
  <c r="E235" i="25"/>
  <c r="J235" i="25" s="1"/>
  <c r="E28" i="25"/>
  <c r="J28" i="25" s="1"/>
  <c r="E36" i="25"/>
  <c r="J36" i="25" s="1"/>
  <c r="U36" i="25" s="1"/>
  <c r="E44" i="25"/>
  <c r="J44" i="25" s="1"/>
  <c r="U44" i="25" s="1"/>
  <c r="E52" i="25"/>
  <c r="E60" i="25"/>
  <c r="J60" i="25" s="1"/>
  <c r="E68" i="25"/>
  <c r="J68" i="25" s="1"/>
  <c r="E76" i="25"/>
  <c r="J76" i="25" s="1"/>
  <c r="E84" i="25"/>
  <c r="J84" i="25" s="1"/>
  <c r="E92" i="25"/>
  <c r="J92" i="25" s="1"/>
  <c r="E100" i="25"/>
  <c r="J100" i="25" s="1"/>
  <c r="E108" i="25"/>
  <c r="E116" i="25"/>
  <c r="J116" i="25" s="1"/>
  <c r="E124" i="25"/>
  <c r="J124" i="25" s="1"/>
  <c r="E132" i="25"/>
  <c r="J132" i="25" s="1"/>
  <c r="E140" i="25"/>
  <c r="J140" i="25" s="1"/>
  <c r="E148" i="25"/>
  <c r="J148" i="25" s="1"/>
  <c r="U148" i="25" s="1"/>
  <c r="E156" i="25"/>
  <c r="J156" i="25" s="1"/>
  <c r="E164" i="25"/>
  <c r="J164" i="25" s="1"/>
  <c r="E172" i="25"/>
  <c r="E180" i="25"/>
  <c r="J180" i="25" s="1"/>
  <c r="E188" i="25"/>
  <c r="E196" i="25"/>
  <c r="J196" i="25" s="1"/>
  <c r="E204" i="25"/>
  <c r="J204" i="25" s="1"/>
  <c r="U204" i="25" s="1"/>
  <c r="E212" i="25"/>
  <c r="J212" i="25" s="1"/>
  <c r="E220" i="25"/>
  <c r="E228" i="25"/>
  <c r="J228" i="25" s="1"/>
  <c r="E236" i="25"/>
  <c r="J236" i="25" s="1"/>
  <c r="E21" i="25"/>
  <c r="J21" i="25" s="1"/>
  <c r="E29" i="25"/>
  <c r="J29" i="25" s="1"/>
  <c r="E37" i="25"/>
  <c r="J37" i="25" s="1"/>
  <c r="E45" i="25"/>
  <c r="E53" i="25"/>
  <c r="J53" i="25" s="1"/>
  <c r="E61" i="25"/>
  <c r="J61" i="25" s="1"/>
  <c r="E69" i="25"/>
  <c r="J69" i="25" s="1"/>
  <c r="E77" i="25"/>
  <c r="J77" i="25" s="1"/>
  <c r="U77" i="25" s="1"/>
  <c r="E85" i="25"/>
  <c r="J85" i="25" s="1"/>
  <c r="U85" i="25" s="1"/>
  <c r="E93" i="25"/>
  <c r="J93" i="25" s="1"/>
  <c r="E101" i="25"/>
  <c r="J101" i="25" s="1"/>
  <c r="U101" i="25" s="1"/>
  <c r="E109" i="25"/>
  <c r="E117" i="25"/>
  <c r="E125" i="25"/>
  <c r="J125" i="25" s="1"/>
  <c r="U125" i="25" s="1"/>
  <c r="E133" i="25"/>
  <c r="J133" i="25" s="1"/>
  <c r="U133" i="25" s="1"/>
  <c r="E141" i="25"/>
  <c r="J141" i="25" s="1"/>
  <c r="E149" i="25"/>
  <c r="J149" i="25" s="1"/>
  <c r="E157" i="25"/>
  <c r="J157" i="25" s="1"/>
  <c r="E165" i="25"/>
  <c r="J165" i="25" s="1"/>
  <c r="E173" i="25"/>
  <c r="J173" i="25" s="1"/>
  <c r="U173" i="25" s="1"/>
  <c r="E181" i="25"/>
  <c r="J181" i="25" s="1"/>
  <c r="E189" i="25"/>
  <c r="J189" i="25" s="1"/>
  <c r="E197" i="25"/>
  <c r="J197" i="25" s="1"/>
  <c r="E205" i="25"/>
  <c r="J205" i="25" s="1"/>
  <c r="E213" i="25"/>
  <c r="J213" i="25" s="1"/>
  <c r="E221" i="25"/>
  <c r="J221" i="25" s="1"/>
  <c r="E229" i="25"/>
  <c r="J229" i="25" s="1"/>
  <c r="U229" i="25" s="1"/>
  <c r="E237" i="25"/>
  <c r="J237" i="25" s="1"/>
  <c r="J218" i="25"/>
  <c r="J97" i="25"/>
  <c r="U97" i="25" s="1"/>
  <c r="J195" i="25"/>
  <c r="U195" i="25" s="1"/>
  <c r="J177" i="25"/>
  <c r="J108" i="25"/>
  <c r="J49" i="25"/>
  <c r="U49" i="25" s="1"/>
  <c r="J203" i="25"/>
  <c r="J200" i="25"/>
  <c r="U200" i="25" s="1"/>
  <c r="J172" i="25"/>
  <c r="J113" i="25"/>
  <c r="C132" i="19"/>
  <c r="D132" i="20"/>
  <c r="C103" i="19"/>
  <c r="D103" i="20"/>
  <c r="C72" i="19"/>
  <c r="D72" i="20"/>
  <c r="C44" i="19"/>
  <c r="D44" i="20"/>
  <c r="C117" i="19"/>
  <c r="D117" i="20"/>
  <c r="C83" i="19"/>
  <c r="D83" i="20"/>
  <c r="C52" i="19"/>
  <c r="D52" i="20"/>
  <c r="C93" i="19"/>
  <c r="D93" i="20"/>
  <c r="C63" i="19"/>
  <c r="D63" i="20"/>
  <c r="C29" i="19"/>
  <c r="D29" i="20"/>
  <c r="C97" i="19"/>
  <c r="D97" i="20"/>
  <c r="C64" i="19"/>
  <c r="D64" i="20"/>
  <c r="C54" i="19"/>
  <c r="D54" i="20"/>
  <c r="C88" i="19"/>
  <c r="D88" i="20"/>
  <c r="C129" i="19"/>
  <c r="D129" i="20"/>
  <c r="C101" i="19"/>
  <c r="D101" i="20"/>
  <c r="C70" i="19"/>
  <c r="D70" i="20"/>
  <c r="C41" i="19"/>
  <c r="D41" i="20"/>
  <c r="C112" i="19"/>
  <c r="D112" i="20"/>
  <c r="C80" i="19"/>
  <c r="D80" i="20"/>
  <c r="C49" i="19"/>
  <c r="D49" i="20"/>
  <c r="C92" i="19"/>
  <c r="D92" i="20"/>
  <c r="C59" i="19"/>
  <c r="D59" i="20"/>
  <c r="C24" i="19"/>
  <c r="D24" i="20"/>
  <c r="C65" i="19"/>
  <c r="D65" i="20"/>
  <c r="C47" i="19"/>
  <c r="D47" i="20"/>
  <c r="C130" i="19"/>
  <c r="D130" i="20"/>
  <c r="C45" i="19"/>
  <c r="D45" i="20"/>
  <c r="C78" i="19"/>
  <c r="D78" i="20"/>
  <c r="C133" i="19"/>
  <c r="D133" i="20"/>
  <c r="C127" i="19"/>
  <c r="D127" i="20"/>
  <c r="C98" i="19"/>
  <c r="D98" i="20"/>
  <c r="C67" i="19"/>
  <c r="D67" i="20"/>
  <c r="C37" i="19"/>
  <c r="D37" i="20"/>
  <c r="C109" i="19"/>
  <c r="D109" i="20"/>
  <c r="C74" i="19"/>
  <c r="D74" i="20"/>
  <c r="C43" i="19"/>
  <c r="D43" i="20"/>
  <c r="C125" i="19"/>
  <c r="D125" i="20"/>
  <c r="C90" i="19"/>
  <c r="D90" i="20"/>
  <c r="C56" i="19"/>
  <c r="D56" i="20"/>
  <c r="C22" i="19"/>
  <c r="D22" i="20"/>
  <c r="C57" i="19"/>
  <c r="D57" i="20"/>
  <c r="C38" i="19"/>
  <c r="D38" i="20"/>
  <c r="C119" i="19"/>
  <c r="D119" i="20"/>
  <c r="C28" i="19"/>
  <c r="D28" i="20"/>
  <c r="C124" i="19"/>
  <c r="D124" i="20"/>
  <c r="C94" i="19"/>
  <c r="D94" i="20"/>
  <c r="C61" i="19"/>
  <c r="D61" i="20"/>
  <c r="C27" i="19"/>
  <c r="D27" i="20"/>
  <c r="C106" i="19"/>
  <c r="D106" i="20"/>
  <c r="C71" i="19"/>
  <c r="D71" i="20"/>
  <c r="C39" i="19"/>
  <c r="D39" i="20"/>
  <c r="C120" i="19"/>
  <c r="D120" i="20"/>
  <c r="C86" i="19"/>
  <c r="D86" i="20"/>
  <c r="C48" i="19"/>
  <c r="D48" i="20"/>
  <c r="C51" i="19"/>
  <c r="D51" i="20"/>
  <c r="C31" i="19"/>
  <c r="D31" i="20"/>
  <c r="C111" i="19"/>
  <c r="D111" i="20"/>
  <c r="C118" i="19"/>
  <c r="D118" i="20"/>
  <c r="C84" i="19"/>
  <c r="D84" i="20"/>
  <c r="C58" i="19"/>
  <c r="D58" i="20"/>
  <c r="C25" i="19"/>
  <c r="D25" i="20"/>
  <c r="C131" i="19"/>
  <c r="D131" i="20"/>
  <c r="C100" i="19"/>
  <c r="D100" i="20"/>
  <c r="C69" i="19"/>
  <c r="D69" i="20"/>
  <c r="C32" i="19"/>
  <c r="D32" i="20"/>
  <c r="C116" i="19"/>
  <c r="D116" i="20"/>
  <c r="C81" i="19"/>
  <c r="D81" i="20"/>
  <c r="C42" i="19"/>
  <c r="D42" i="20"/>
  <c r="C40" i="19"/>
  <c r="D40" i="20"/>
  <c r="C21" i="19"/>
  <c r="D21" i="20"/>
  <c r="C102" i="19"/>
  <c r="D102" i="20"/>
  <c r="C115" i="19"/>
  <c r="D115" i="20"/>
  <c r="C82" i="19"/>
  <c r="D82" i="20"/>
  <c r="C53" i="19"/>
  <c r="D53" i="20"/>
  <c r="C128" i="19"/>
  <c r="D128" i="20"/>
  <c r="C96" i="19"/>
  <c r="D96" i="20"/>
  <c r="C66" i="19"/>
  <c r="D66" i="20"/>
  <c r="C30" i="19"/>
  <c r="D30" i="20"/>
  <c r="C113" i="19"/>
  <c r="D113" i="20"/>
  <c r="C79" i="19"/>
  <c r="D79" i="20"/>
  <c r="C36" i="19"/>
  <c r="D36" i="20"/>
  <c r="C91" i="19"/>
  <c r="D91" i="20"/>
  <c r="C122" i="19"/>
  <c r="D122" i="20"/>
  <c r="C85" i="19"/>
  <c r="D85" i="20"/>
  <c r="C121" i="19"/>
  <c r="D121" i="20"/>
  <c r="C110" i="19"/>
  <c r="D110" i="20"/>
  <c r="C77" i="19"/>
  <c r="D77" i="20"/>
  <c r="C50" i="19"/>
  <c r="D50" i="20"/>
  <c r="C126" i="19"/>
  <c r="D126" i="20"/>
  <c r="C89" i="19"/>
  <c r="D89" i="20"/>
  <c r="C60" i="19"/>
  <c r="D60" i="20"/>
  <c r="C26" i="19"/>
  <c r="D26" i="20"/>
  <c r="C105" i="19"/>
  <c r="D105" i="20"/>
  <c r="C76" i="19"/>
  <c r="D76" i="20"/>
  <c r="C35" i="19"/>
  <c r="D35" i="20"/>
  <c r="C34" i="19"/>
  <c r="D34" i="20"/>
  <c r="C114" i="19"/>
  <c r="D114" i="20"/>
  <c r="C73" i="19"/>
  <c r="D73" i="20"/>
  <c r="C104" i="19"/>
  <c r="D104" i="20"/>
  <c r="C107" i="19"/>
  <c r="D107" i="20"/>
  <c r="C75" i="19"/>
  <c r="D75" i="20"/>
  <c r="C46" i="19"/>
  <c r="D46" i="20"/>
  <c r="C123" i="19"/>
  <c r="D123" i="20"/>
  <c r="C87" i="19"/>
  <c r="D87" i="20"/>
  <c r="C55" i="19"/>
  <c r="D55" i="20"/>
  <c r="C23" i="19"/>
  <c r="D23" i="20"/>
  <c r="C99" i="19"/>
  <c r="D99" i="20"/>
  <c r="C68" i="19"/>
  <c r="D68" i="20"/>
  <c r="C33" i="19"/>
  <c r="D33" i="20"/>
  <c r="C108" i="19"/>
  <c r="D108" i="20"/>
  <c r="C62" i="19"/>
  <c r="D62" i="20"/>
  <c r="C95" i="19"/>
  <c r="D95" i="20"/>
  <c r="H17" i="20"/>
  <c r="AP100" i="26"/>
  <c r="AT69" i="26"/>
  <c r="AS23" i="26"/>
  <c r="AM109" i="26"/>
  <c r="AU69" i="26"/>
  <c r="AV100" i="26"/>
  <c r="AS69" i="26"/>
  <c r="AN23" i="26"/>
  <c r="AT109" i="26"/>
  <c r="AM100" i="26"/>
  <c r="AS100" i="26"/>
  <c r="AW69" i="26"/>
  <c r="AQ23" i="26"/>
  <c r="BM23" i="26" s="1"/>
  <c r="AP109" i="26"/>
  <c r="AL52" i="26"/>
  <c r="AY52" i="26" s="1"/>
  <c r="AZ52" i="26" s="1"/>
  <c r="AW52" i="26"/>
  <c r="AS52" i="26"/>
  <c r="AO45" i="26"/>
  <c r="AL100" i="26"/>
  <c r="AO23" i="26"/>
  <c r="AO52" i="26"/>
  <c r="AV52" i="26"/>
  <c r="AL69" i="26"/>
  <c r="AY69" i="26" s="1"/>
  <c r="AZ69" i="26" s="1"/>
  <c r="AV23" i="26"/>
  <c r="BI21" i="26"/>
  <c r="AQ69" i="26"/>
  <c r="BM69" i="26" s="1"/>
  <c r="AU56" i="26"/>
  <c r="BI32" i="26"/>
  <c r="BJ32" i="26" s="1"/>
  <c r="AU45" i="26"/>
  <c r="AR45" i="26"/>
  <c r="BO45" i="26" s="1"/>
  <c r="BI24" i="26"/>
  <c r="AQ45" i="26"/>
  <c r="BM45" i="26" s="1"/>
  <c r="AV45" i="26"/>
  <c r="AL105" i="26"/>
  <c r="AY105" i="26" s="1"/>
  <c r="AZ105" i="26" s="1"/>
  <c r="AT105" i="26"/>
  <c r="AV105" i="26"/>
  <c r="AN105" i="26"/>
  <c r="AR105" i="26"/>
  <c r="BO105" i="26" s="1"/>
  <c r="AP105" i="26"/>
  <c r="AU41" i="26"/>
  <c r="AR134" i="26"/>
  <c r="BO134" i="26" s="1"/>
  <c r="BJ24" i="26"/>
  <c r="AT116" i="26"/>
  <c r="AR116" i="26"/>
  <c r="BO116" i="26" s="1"/>
  <c r="AS116" i="26"/>
  <c r="AU88" i="26"/>
  <c r="AM81" i="26"/>
  <c r="AV77" i="26"/>
  <c r="AN132" i="26"/>
  <c r="AV132" i="26"/>
  <c r="AU132" i="26"/>
  <c r="AM134" i="26"/>
  <c r="AN134" i="26"/>
  <c r="AT134" i="26"/>
  <c r="AU105" i="26"/>
  <c r="BJ20" i="26"/>
  <c r="BJ17" i="26" s="1"/>
  <c r="AQ134" i="26"/>
  <c r="BM134" i="26" s="1"/>
  <c r="AO109" i="26"/>
  <c r="AQ109" i="26"/>
  <c r="BM109" i="26" s="1"/>
  <c r="AR109" i="26"/>
  <c r="BO109" i="26" s="1"/>
  <c r="AS109" i="26"/>
  <c r="AR23" i="26"/>
  <c r="BO23" i="26" s="1"/>
  <c r="AW23" i="26"/>
  <c r="AM23" i="26"/>
  <c r="AL23" i="26"/>
  <c r="BK23" i="26" s="1"/>
  <c r="BL23" i="26" s="1"/>
  <c r="AU23" i="26"/>
  <c r="AP134" i="26"/>
  <c r="AO132" i="26"/>
  <c r="BE96" i="26"/>
  <c r="AC96" i="26"/>
  <c r="AD96" i="26" s="1"/>
  <c r="BH88" i="26"/>
  <c r="BG88" i="26"/>
  <c r="AK80" i="26"/>
  <c r="BF80" i="26"/>
  <c r="BR80" i="26" s="1"/>
  <c r="AW105" i="26"/>
  <c r="AS134" i="26"/>
  <c r="AO105" i="26"/>
  <c r="AL41" i="26"/>
  <c r="BK41" i="26" s="1"/>
  <c r="BL41" i="26" s="1"/>
  <c r="BL116" i="26"/>
  <c r="BN116" i="26" s="1"/>
  <c r="BP116" i="26" s="1"/>
  <c r="BQ116" i="26" s="1"/>
  <c r="AW134" i="26"/>
  <c r="AQ112" i="26"/>
  <c r="BM112" i="26" s="1"/>
  <c r="AW37" i="26"/>
  <c r="AS37" i="26"/>
  <c r="AR37" i="26"/>
  <c r="BO37" i="26" s="1"/>
  <c r="AL37" i="26"/>
  <c r="BI41" i="26"/>
  <c r="BJ41" i="26" s="1"/>
  <c r="AV48" i="26"/>
  <c r="AP48" i="26"/>
  <c r="AM132" i="26"/>
  <c r="AN112" i="26"/>
  <c r="AQ96" i="26"/>
  <c r="BM96" i="26" s="1"/>
  <c r="AP53" i="26"/>
  <c r="AR41" i="26"/>
  <c r="BO41" i="26" s="1"/>
  <c r="AV112" i="26"/>
  <c r="AV93" i="26"/>
  <c r="AS93" i="26"/>
  <c r="AQ93" i="26"/>
  <c r="BM93" i="26" s="1"/>
  <c r="AP93" i="26"/>
  <c r="AR93" i="26"/>
  <c r="BO93" i="26" s="1"/>
  <c r="AW24" i="26"/>
  <c r="AR24" i="26"/>
  <c r="BO24" i="26" s="1"/>
  <c r="AM105" i="26"/>
  <c r="AS105" i="26"/>
  <c r="AU20" i="26"/>
  <c r="AN20" i="26"/>
  <c r="AS20" i="26"/>
  <c r="AM20" i="26"/>
  <c r="AV20" i="26"/>
  <c r="AW20" i="26"/>
  <c r="AS41" i="26"/>
  <c r="AT41" i="26"/>
  <c r="AW41" i="26"/>
  <c r="AP41" i="26"/>
  <c r="BA112" i="26"/>
  <c r="BE112" i="26"/>
  <c r="BI112" i="26"/>
  <c r="BJ112" i="26" s="1"/>
  <c r="BH108" i="26"/>
  <c r="BI108" i="26" s="1"/>
  <c r="AX108" i="26"/>
  <c r="AU104" i="26"/>
  <c r="AP104" i="26"/>
  <c r="AT104" i="26"/>
  <c r="AL104" i="26"/>
  <c r="BK104" i="26" s="1"/>
  <c r="BL104" i="26" s="1"/>
  <c r="AU92" i="26"/>
  <c r="AN92" i="26"/>
  <c r="AM92" i="26"/>
  <c r="AP92" i="26"/>
  <c r="AQ92" i="26"/>
  <c r="BM92" i="26" s="1"/>
  <c r="AN81" i="26"/>
  <c r="AS81" i="26"/>
  <c r="AL96" i="26"/>
  <c r="AR100" i="26"/>
  <c r="BO100" i="26" s="1"/>
  <c r="AN69" i="26"/>
  <c r="AU29" i="26"/>
  <c r="AS29" i="26"/>
  <c r="AN121" i="26"/>
  <c r="AT88" i="26"/>
  <c r="AV88" i="26"/>
  <c r="AR53" i="26"/>
  <c r="BO53" i="26" s="1"/>
  <c r="AR89" i="26"/>
  <c r="BO89" i="26" s="1"/>
  <c r="AL77" i="26"/>
  <c r="BK77" i="26" s="1"/>
  <c r="BL77" i="26" s="1"/>
  <c r="AP77" i="26"/>
  <c r="AQ132" i="26"/>
  <c r="BM132" i="26" s="1"/>
  <c r="AW112" i="26"/>
  <c r="AU52" i="26"/>
  <c r="AC93" i="26"/>
  <c r="AD93" i="26" s="1"/>
  <c r="AK118" i="26"/>
  <c r="BH73" i="26"/>
  <c r="BI73" i="26" s="1"/>
  <c r="BJ73" i="26" s="1"/>
  <c r="AC81" i="26"/>
  <c r="AD81" i="26" s="1"/>
  <c r="AC105" i="26"/>
  <c r="AD105" i="26" s="1"/>
  <c r="BG80" i="26"/>
  <c r="BI80" i="26" s="1"/>
  <c r="BJ80" i="26" s="1"/>
  <c r="AX70" i="26"/>
  <c r="BE64" i="26"/>
  <c r="BG93" i="26"/>
  <c r="BI93" i="26" s="1"/>
  <c r="BJ93" i="26" s="1"/>
  <c r="AR81" i="26"/>
  <c r="BO81" i="26" s="1"/>
  <c r="AO96" i="26"/>
  <c r="AP96" i="26"/>
  <c r="AQ100" i="26"/>
  <c r="BM100" i="26" s="1"/>
  <c r="AP69" i="26"/>
  <c r="AM69" i="26"/>
  <c r="AQ29" i="26"/>
  <c r="BM29" i="26" s="1"/>
  <c r="AT121" i="26"/>
  <c r="AR121" i="26"/>
  <c r="BO121" i="26" s="1"/>
  <c r="AL88" i="26"/>
  <c r="BK88" i="26" s="1"/>
  <c r="AW53" i="26"/>
  <c r="AU53" i="26"/>
  <c r="AW89" i="26"/>
  <c r="AQ77" i="26"/>
  <c r="BM77" i="26" s="1"/>
  <c r="AN45" i="26"/>
  <c r="AR52" i="26"/>
  <c r="BO52" i="26" s="1"/>
  <c r="AR56" i="26"/>
  <c r="BO56" i="26" s="1"/>
  <c r="AS132" i="26"/>
  <c r="AW132" i="26"/>
  <c r="BG48" i="26"/>
  <c r="BA76" i="26"/>
  <c r="BA124" i="26"/>
  <c r="BG36" i="26"/>
  <c r="BI36" i="26" s="1"/>
  <c r="BH48" i="26"/>
  <c r="AK73" i="26"/>
  <c r="AL73" i="26" s="1"/>
  <c r="BF89" i="26"/>
  <c r="BR89" i="26" s="1"/>
  <c r="AD142" i="26"/>
  <c r="BA117" i="26"/>
  <c r="BH81" i="26"/>
  <c r="BI81" i="26" s="1"/>
  <c r="BA100" i="26"/>
  <c r="BH40" i="26"/>
  <c r="BL40" i="26" s="1"/>
  <c r="BG40" i="26"/>
  <c r="AT96" i="26"/>
  <c r="AT100" i="26"/>
  <c r="AO69" i="26"/>
  <c r="AL121" i="26"/>
  <c r="AY121" i="26" s="1"/>
  <c r="AZ121" i="26" s="1"/>
  <c r="AL132" i="26"/>
  <c r="BK132" i="26" s="1"/>
  <c r="BL132" i="26" s="1"/>
  <c r="BA29" i="26"/>
  <c r="AY29" i="26" s="1"/>
  <c r="AZ29" i="26" s="1"/>
  <c r="AC109" i="26"/>
  <c r="AD109" i="26" s="1"/>
  <c r="BI109" i="26"/>
  <c r="BJ109" i="26" s="1"/>
  <c r="BH92" i="26"/>
  <c r="BI92" i="26" s="1"/>
  <c r="BA89" i="26"/>
  <c r="BA136" i="26"/>
  <c r="O143" i="24"/>
  <c r="I143" i="24" s="1"/>
  <c r="O143" i="25" s="1"/>
  <c r="O43" i="24"/>
  <c r="I43" i="24" s="1"/>
  <c r="O43" i="25" s="1"/>
  <c r="O246" i="14"/>
  <c r="O214" i="14"/>
  <c r="I214" i="14" s="1"/>
  <c r="P214" i="15" s="1"/>
  <c r="S14" i="14"/>
  <c r="F408" i="20"/>
  <c r="O408" i="20" s="1"/>
  <c r="F410" i="20"/>
  <c r="O410" i="20" s="1"/>
  <c r="F412" i="20"/>
  <c r="O412" i="20" s="1"/>
  <c r="F414" i="20"/>
  <c r="O414" i="20" s="1"/>
  <c r="F416" i="20"/>
  <c r="O416" i="20" s="1"/>
  <c r="F418" i="20"/>
  <c r="O418" i="20" s="1"/>
  <c r="F420" i="20"/>
  <c r="O420" i="20" s="1"/>
  <c r="F422" i="20"/>
  <c r="O422" i="20" s="1"/>
  <c r="F424" i="20"/>
  <c r="O424" i="20" s="1"/>
  <c r="F426" i="20"/>
  <c r="O426" i="20" s="1"/>
  <c r="F428" i="20"/>
  <c r="O428" i="20" s="1"/>
  <c r="F430" i="20"/>
  <c r="O430" i="20" s="1"/>
  <c r="F267" i="20"/>
  <c r="O267" i="20" s="1"/>
  <c r="F271" i="20"/>
  <c r="O271" i="20" s="1"/>
  <c r="F275" i="20"/>
  <c r="O275" i="20" s="1"/>
  <c r="F279" i="20"/>
  <c r="O279" i="20" s="1"/>
  <c r="F283" i="20"/>
  <c r="O283" i="20" s="1"/>
  <c r="F287" i="20"/>
  <c r="O287" i="20" s="1"/>
  <c r="F291" i="20"/>
  <c r="O291" i="20" s="1"/>
  <c r="F295" i="20"/>
  <c r="O295" i="20" s="1"/>
  <c r="F299" i="20"/>
  <c r="O299" i="20" s="1"/>
  <c r="F303" i="20"/>
  <c r="O303" i="20" s="1"/>
  <c r="F307" i="20"/>
  <c r="O307" i="20" s="1"/>
  <c r="F311" i="20"/>
  <c r="O311" i="20" s="1"/>
  <c r="F315" i="20"/>
  <c r="O315" i="20" s="1"/>
  <c r="F319" i="20"/>
  <c r="O319" i="20" s="1"/>
  <c r="F323" i="20"/>
  <c r="O323" i="20" s="1"/>
  <c r="F327" i="20"/>
  <c r="O327" i="20" s="1"/>
  <c r="F331" i="20"/>
  <c r="O331" i="20" s="1"/>
  <c r="F335" i="20"/>
  <c r="O335" i="20" s="1"/>
  <c r="F339" i="20"/>
  <c r="O339" i="20" s="1"/>
  <c r="F343" i="20"/>
  <c r="O343" i="20" s="1"/>
  <c r="F347" i="20"/>
  <c r="O347" i="20" s="1"/>
  <c r="F351" i="20"/>
  <c r="O351" i="20" s="1"/>
  <c r="F355" i="20"/>
  <c r="O355" i="20" s="1"/>
  <c r="F359" i="20"/>
  <c r="O359" i="20" s="1"/>
  <c r="F363" i="20"/>
  <c r="O363" i="20" s="1"/>
  <c r="F367" i="20"/>
  <c r="O367" i="20" s="1"/>
  <c r="F371" i="20"/>
  <c r="O371" i="20" s="1"/>
  <c r="F375" i="20"/>
  <c r="O375" i="20" s="1"/>
  <c r="F379" i="20"/>
  <c r="O379" i="20" s="1"/>
  <c r="F383" i="20"/>
  <c r="O383" i="20" s="1"/>
  <c r="F387" i="20"/>
  <c r="O387" i="20" s="1"/>
  <c r="F391" i="20"/>
  <c r="O391" i="20" s="1"/>
  <c r="F395" i="20"/>
  <c r="O395" i="20" s="1"/>
  <c r="F399" i="20"/>
  <c r="O399" i="20" s="1"/>
  <c r="F403" i="20"/>
  <c r="O403" i="20" s="1"/>
  <c r="F21" i="20"/>
  <c r="O21" i="20" s="1"/>
  <c r="F25" i="20"/>
  <c r="O25" i="20" s="1"/>
  <c r="F29" i="20"/>
  <c r="O29" i="20" s="1"/>
  <c r="F33" i="20"/>
  <c r="O33" i="20" s="1"/>
  <c r="F37" i="20"/>
  <c r="O37" i="20" s="1"/>
  <c r="F41" i="20"/>
  <c r="O41" i="20" s="1"/>
  <c r="F45" i="20"/>
  <c r="O45" i="20" s="1"/>
  <c r="F49" i="20"/>
  <c r="O49" i="20" s="1"/>
  <c r="F53" i="20"/>
  <c r="O53" i="20" s="1"/>
  <c r="F57" i="20"/>
  <c r="O57" i="20" s="1"/>
  <c r="F61" i="20"/>
  <c r="O61" i="20" s="1"/>
  <c r="F65" i="20"/>
  <c r="O65" i="20" s="1"/>
  <c r="F69" i="20"/>
  <c r="O69" i="20" s="1"/>
  <c r="F73" i="20"/>
  <c r="O73" i="20" s="1"/>
  <c r="F77" i="20"/>
  <c r="O77" i="20" s="1"/>
  <c r="F81" i="20"/>
  <c r="O81" i="20" s="1"/>
  <c r="F85" i="20"/>
  <c r="O85" i="20" s="1"/>
  <c r="F89" i="20"/>
  <c r="O89" i="20" s="1"/>
  <c r="F93" i="20"/>
  <c r="O93" i="20" s="1"/>
  <c r="F97" i="20"/>
  <c r="O97" i="20" s="1"/>
  <c r="F101" i="20"/>
  <c r="O101" i="20" s="1"/>
  <c r="F105" i="20"/>
  <c r="O105" i="20" s="1"/>
  <c r="F109" i="20"/>
  <c r="O109" i="20" s="1"/>
  <c r="F113" i="20"/>
  <c r="O113" i="20" s="1"/>
  <c r="F117" i="20"/>
  <c r="O117" i="20" s="1"/>
  <c r="F411" i="20"/>
  <c r="O411" i="20" s="1"/>
  <c r="F419" i="20"/>
  <c r="O419" i="20" s="1"/>
  <c r="F427" i="20"/>
  <c r="O427" i="20" s="1"/>
  <c r="F268" i="20"/>
  <c r="O268" i="20" s="1"/>
  <c r="F273" i="20"/>
  <c r="O273" i="20" s="1"/>
  <c r="F278" i="20"/>
  <c r="O278" i="20" s="1"/>
  <c r="F284" i="20"/>
  <c r="O284" i="20" s="1"/>
  <c r="F289" i="20"/>
  <c r="O289" i="20" s="1"/>
  <c r="F294" i="20"/>
  <c r="O294" i="20" s="1"/>
  <c r="F300" i="20"/>
  <c r="O300" i="20" s="1"/>
  <c r="F305" i="20"/>
  <c r="O305" i="20" s="1"/>
  <c r="F310" i="20"/>
  <c r="O310" i="20" s="1"/>
  <c r="F316" i="20"/>
  <c r="O316" i="20" s="1"/>
  <c r="F321" i="20"/>
  <c r="O321" i="20" s="1"/>
  <c r="F326" i="20"/>
  <c r="O326" i="20" s="1"/>
  <c r="F332" i="20"/>
  <c r="O332" i="20" s="1"/>
  <c r="F337" i="20"/>
  <c r="O337" i="20" s="1"/>
  <c r="F342" i="20"/>
  <c r="O342" i="20" s="1"/>
  <c r="F348" i="20"/>
  <c r="O348" i="20" s="1"/>
  <c r="F353" i="20"/>
  <c r="O353" i="20" s="1"/>
  <c r="F358" i="20"/>
  <c r="O358" i="20" s="1"/>
  <c r="F364" i="20"/>
  <c r="O364" i="20" s="1"/>
  <c r="F369" i="20"/>
  <c r="O369" i="20" s="1"/>
  <c r="F374" i="20"/>
  <c r="O374" i="20" s="1"/>
  <c r="F380" i="20"/>
  <c r="O380" i="20" s="1"/>
  <c r="F385" i="20"/>
  <c r="O385" i="20" s="1"/>
  <c r="F390" i="20"/>
  <c r="O390" i="20" s="1"/>
  <c r="F396" i="20"/>
  <c r="O396" i="20" s="1"/>
  <c r="F401" i="20"/>
  <c r="O401" i="20" s="1"/>
  <c r="F406" i="20"/>
  <c r="O406" i="20" s="1"/>
  <c r="F26" i="20"/>
  <c r="O26" i="20" s="1"/>
  <c r="F31" i="20"/>
  <c r="O31" i="20" s="1"/>
  <c r="F36" i="20"/>
  <c r="O36" i="20" s="1"/>
  <c r="F42" i="20"/>
  <c r="O42" i="20" s="1"/>
  <c r="F47" i="20"/>
  <c r="O47" i="20" s="1"/>
  <c r="F52" i="20"/>
  <c r="O52" i="20" s="1"/>
  <c r="F58" i="20"/>
  <c r="O58" i="20" s="1"/>
  <c r="F63" i="20"/>
  <c r="O63" i="20" s="1"/>
  <c r="F68" i="20"/>
  <c r="O68" i="20" s="1"/>
  <c r="F74" i="20"/>
  <c r="O74" i="20" s="1"/>
  <c r="F79" i="20"/>
  <c r="O79" i="20" s="1"/>
  <c r="F84" i="20"/>
  <c r="O84" i="20" s="1"/>
  <c r="F90" i="20"/>
  <c r="O90" i="20" s="1"/>
  <c r="F95" i="20"/>
  <c r="O95" i="20" s="1"/>
  <c r="F100" i="20"/>
  <c r="O100" i="20" s="1"/>
  <c r="F106" i="20"/>
  <c r="O106" i="20" s="1"/>
  <c r="F111" i="20"/>
  <c r="O111" i="20" s="1"/>
  <c r="F116" i="20"/>
  <c r="O116" i="20" s="1"/>
  <c r="F121" i="20"/>
  <c r="O121" i="20" s="1"/>
  <c r="F125" i="20"/>
  <c r="O125" i="20" s="1"/>
  <c r="F129" i="20"/>
  <c r="O129" i="20" s="1"/>
  <c r="F133" i="20"/>
  <c r="O133" i="20" s="1"/>
  <c r="F137" i="20"/>
  <c r="O137" i="20" s="1"/>
  <c r="F141" i="20"/>
  <c r="O141" i="20" s="1"/>
  <c r="F407" i="20"/>
  <c r="O407" i="20" s="1"/>
  <c r="F413" i="20"/>
  <c r="O413" i="20" s="1"/>
  <c r="F264" i="20"/>
  <c r="O264" i="20" s="1"/>
  <c r="F285" i="20"/>
  <c r="O285" i="20" s="1"/>
  <c r="F292" i="20"/>
  <c r="O292" i="20" s="1"/>
  <c r="F313" i="20"/>
  <c r="O313" i="20" s="1"/>
  <c r="F334" i="20"/>
  <c r="O334" i="20" s="1"/>
  <c r="F356" i="20"/>
  <c r="O356" i="20" s="1"/>
  <c r="F384" i="20"/>
  <c r="O384" i="20" s="1"/>
  <c r="F27" i="20"/>
  <c r="O27" i="20" s="1"/>
  <c r="F55" i="20"/>
  <c r="O55" i="20" s="1"/>
  <c r="F91" i="20"/>
  <c r="O91" i="20" s="1"/>
  <c r="F112" i="20"/>
  <c r="O112" i="20" s="1"/>
  <c r="F130" i="20"/>
  <c r="O130" i="20" s="1"/>
  <c r="F153" i="20"/>
  <c r="O153" i="20" s="1"/>
  <c r="F165" i="20"/>
  <c r="O165" i="20" s="1"/>
  <c r="F177" i="20"/>
  <c r="O177" i="20" s="1"/>
  <c r="F193" i="20"/>
  <c r="O193" i="20" s="1"/>
  <c r="F209" i="20"/>
  <c r="O209" i="20" s="1"/>
  <c r="F221" i="20"/>
  <c r="O221" i="20" s="1"/>
  <c r="F425" i="20"/>
  <c r="O425" i="20" s="1"/>
  <c r="F265" i="20"/>
  <c r="O265" i="20" s="1"/>
  <c r="F272" i="20"/>
  <c r="O272" i="20" s="1"/>
  <c r="F280" i="20"/>
  <c r="O280" i="20" s="1"/>
  <c r="F286" i="20"/>
  <c r="O286" i="20" s="1"/>
  <c r="F293" i="20"/>
  <c r="O293" i="20" s="1"/>
  <c r="F301" i="20"/>
  <c r="O301" i="20" s="1"/>
  <c r="F308" i="20"/>
  <c r="O308" i="20" s="1"/>
  <c r="F314" i="20"/>
  <c r="O314" i="20" s="1"/>
  <c r="F322" i="20"/>
  <c r="O322" i="20" s="1"/>
  <c r="F329" i="20"/>
  <c r="O329" i="20" s="1"/>
  <c r="F336" i="20"/>
  <c r="O336" i="20" s="1"/>
  <c r="F417" i="20"/>
  <c r="O417" i="20" s="1"/>
  <c r="F423" i="20"/>
  <c r="O423" i="20" s="1"/>
  <c r="F429" i="20"/>
  <c r="O429" i="20" s="1"/>
  <c r="F266" i="20"/>
  <c r="O266" i="20" s="1"/>
  <c r="F274" i="20"/>
  <c r="O274" i="20" s="1"/>
  <c r="F281" i="20"/>
  <c r="O281" i="20" s="1"/>
  <c r="F288" i="20"/>
  <c r="O288" i="20" s="1"/>
  <c r="F296" i="20"/>
  <c r="O296" i="20" s="1"/>
  <c r="F302" i="20"/>
  <c r="O302" i="20" s="1"/>
  <c r="F309" i="20"/>
  <c r="O309" i="20" s="1"/>
  <c r="F317" i="20"/>
  <c r="O317" i="20" s="1"/>
  <c r="F324" i="20"/>
  <c r="O324" i="20" s="1"/>
  <c r="F330" i="20"/>
  <c r="O330" i="20" s="1"/>
  <c r="F338" i="20"/>
  <c r="O338" i="20" s="1"/>
  <c r="F345" i="20"/>
  <c r="O345" i="20" s="1"/>
  <c r="F352" i="20"/>
  <c r="O352" i="20" s="1"/>
  <c r="F360" i="20"/>
  <c r="O360" i="20" s="1"/>
  <c r="F366" i="20"/>
  <c r="O366" i="20" s="1"/>
  <c r="F373" i="20"/>
  <c r="O373" i="20" s="1"/>
  <c r="F381" i="20"/>
  <c r="O381" i="20" s="1"/>
  <c r="F388" i="20"/>
  <c r="O388" i="20" s="1"/>
  <c r="F394" i="20"/>
  <c r="O394" i="20" s="1"/>
  <c r="F402" i="20"/>
  <c r="O402" i="20" s="1"/>
  <c r="F23" i="20"/>
  <c r="O23" i="20" s="1"/>
  <c r="F30" i="20"/>
  <c r="O30" i="20" s="1"/>
  <c r="F38" i="20"/>
  <c r="O38" i="20" s="1"/>
  <c r="F44" i="20"/>
  <c r="O44" i="20" s="1"/>
  <c r="F51" i="20"/>
  <c r="O51" i="20" s="1"/>
  <c r="F59" i="20"/>
  <c r="O59" i="20" s="1"/>
  <c r="F66" i="20"/>
  <c r="O66" i="20" s="1"/>
  <c r="F72" i="20"/>
  <c r="O72" i="20" s="1"/>
  <c r="F80" i="20"/>
  <c r="O80" i="20" s="1"/>
  <c r="F87" i="20"/>
  <c r="O87" i="20" s="1"/>
  <c r="F94" i="20"/>
  <c r="O94" i="20" s="1"/>
  <c r="F102" i="20"/>
  <c r="O102" i="20" s="1"/>
  <c r="F108" i="20"/>
  <c r="O108" i="20" s="1"/>
  <c r="F115" i="20"/>
  <c r="O115" i="20" s="1"/>
  <c r="F122" i="20"/>
  <c r="O122" i="20" s="1"/>
  <c r="F127" i="20"/>
  <c r="O127" i="20" s="1"/>
  <c r="F132" i="20"/>
  <c r="O132" i="20" s="1"/>
  <c r="F138" i="20"/>
  <c r="O138" i="20" s="1"/>
  <c r="F143" i="20"/>
  <c r="O143" i="20" s="1"/>
  <c r="F147" i="20"/>
  <c r="O147" i="20" s="1"/>
  <c r="F151" i="20"/>
  <c r="O151" i="20" s="1"/>
  <c r="F155" i="20"/>
  <c r="O155" i="20" s="1"/>
  <c r="F159" i="20"/>
  <c r="O159" i="20" s="1"/>
  <c r="F163" i="20"/>
  <c r="O163" i="20" s="1"/>
  <c r="F167" i="20"/>
  <c r="O167" i="20" s="1"/>
  <c r="F171" i="20"/>
  <c r="O171" i="20" s="1"/>
  <c r="F175" i="20"/>
  <c r="O175" i="20" s="1"/>
  <c r="F179" i="20"/>
  <c r="O179" i="20" s="1"/>
  <c r="F183" i="20"/>
  <c r="O183" i="20" s="1"/>
  <c r="F187" i="20"/>
  <c r="O187" i="20" s="1"/>
  <c r="F191" i="20"/>
  <c r="O191" i="20" s="1"/>
  <c r="F195" i="20"/>
  <c r="O195" i="20" s="1"/>
  <c r="F199" i="20"/>
  <c r="O199" i="20" s="1"/>
  <c r="F203" i="20"/>
  <c r="O203" i="20" s="1"/>
  <c r="F207" i="20"/>
  <c r="O207" i="20" s="1"/>
  <c r="F211" i="20"/>
  <c r="O211" i="20" s="1"/>
  <c r="F215" i="20"/>
  <c r="O215" i="20" s="1"/>
  <c r="F219" i="20"/>
  <c r="O219" i="20" s="1"/>
  <c r="F223" i="20"/>
  <c r="O223" i="20" s="1"/>
  <c r="F227" i="20"/>
  <c r="O227" i="20" s="1"/>
  <c r="F231" i="20"/>
  <c r="O231" i="20" s="1"/>
  <c r="F235" i="20"/>
  <c r="O235" i="20" s="1"/>
  <c r="F239" i="20"/>
  <c r="O239" i="20" s="1"/>
  <c r="F243" i="20"/>
  <c r="O243" i="20" s="1"/>
  <c r="F247" i="20"/>
  <c r="O247" i="20" s="1"/>
  <c r="F251" i="20"/>
  <c r="O251" i="20" s="1"/>
  <c r="F255" i="20"/>
  <c r="O255" i="20" s="1"/>
  <c r="F259" i="20"/>
  <c r="O259" i="20" s="1"/>
  <c r="F263" i="20"/>
  <c r="O263" i="20" s="1"/>
  <c r="F196" i="20"/>
  <c r="O196" i="20" s="1"/>
  <c r="F220" i="20"/>
  <c r="O220" i="20" s="1"/>
  <c r="F228" i="20"/>
  <c r="O228" i="20" s="1"/>
  <c r="F236" i="20"/>
  <c r="O236" i="20" s="1"/>
  <c r="F244" i="20"/>
  <c r="O244" i="20" s="1"/>
  <c r="F252" i="20"/>
  <c r="O252" i="20" s="1"/>
  <c r="F260" i="20"/>
  <c r="O260" i="20" s="1"/>
  <c r="F277" i="20"/>
  <c r="O277" i="20" s="1"/>
  <c r="F298" i="20"/>
  <c r="O298" i="20" s="1"/>
  <c r="F320" i="20"/>
  <c r="O320" i="20" s="1"/>
  <c r="F341" i="20"/>
  <c r="O341" i="20" s="1"/>
  <c r="F362" i="20"/>
  <c r="O362" i="20" s="1"/>
  <c r="F377" i="20"/>
  <c r="O377" i="20" s="1"/>
  <c r="F398" i="20"/>
  <c r="O398" i="20" s="1"/>
  <c r="F34" i="20"/>
  <c r="O34" i="20" s="1"/>
  <c r="F48" i="20"/>
  <c r="O48" i="20" s="1"/>
  <c r="F70" i="20"/>
  <c r="O70" i="20" s="1"/>
  <c r="F76" i="20"/>
  <c r="O76" i="20" s="1"/>
  <c r="F98" i="20"/>
  <c r="O98" i="20" s="1"/>
  <c r="F119" i="20"/>
  <c r="O119" i="20" s="1"/>
  <c r="F140" i="20"/>
  <c r="O140" i="20" s="1"/>
  <c r="F149" i="20"/>
  <c r="O149" i="20" s="1"/>
  <c r="F161" i="20"/>
  <c r="O161" i="20" s="1"/>
  <c r="F173" i="20"/>
  <c r="O173" i="20" s="1"/>
  <c r="F181" i="20"/>
  <c r="O181" i="20" s="1"/>
  <c r="F189" i="20"/>
  <c r="O189" i="20" s="1"/>
  <c r="F201" i="20"/>
  <c r="O201" i="20" s="1"/>
  <c r="F213" i="20"/>
  <c r="O213" i="20" s="1"/>
  <c r="F225" i="20"/>
  <c r="O225" i="20" s="1"/>
  <c r="F409" i="20"/>
  <c r="O409" i="20" s="1"/>
  <c r="F415" i="20"/>
  <c r="O415" i="20" s="1"/>
  <c r="F421" i="20"/>
  <c r="O421" i="20" s="1"/>
  <c r="F269" i="20"/>
  <c r="O269" i="20" s="1"/>
  <c r="F276" i="20"/>
  <c r="O276" i="20" s="1"/>
  <c r="F282" i="20"/>
  <c r="O282" i="20" s="1"/>
  <c r="F290" i="20"/>
  <c r="O290" i="20" s="1"/>
  <c r="F297" i="20"/>
  <c r="O297" i="20" s="1"/>
  <c r="F304" i="20"/>
  <c r="O304" i="20" s="1"/>
  <c r="F312" i="20"/>
  <c r="O312" i="20" s="1"/>
  <c r="F318" i="20"/>
  <c r="O318" i="20" s="1"/>
  <c r="F325" i="20"/>
  <c r="O325" i="20" s="1"/>
  <c r="F333" i="20"/>
  <c r="O333" i="20" s="1"/>
  <c r="F340" i="20"/>
  <c r="O340" i="20" s="1"/>
  <c r="F346" i="20"/>
  <c r="O346" i="20" s="1"/>
  <c r="F354" i="20"/>
  <c r="O354" i="20" s="1"/>
  <c r="F361" i="20"/>
  <c r="O361" i="20" s="1"/>
  <c r="F368" i="20"/>
  <c r="O368" i="20" s="1"/>
  <c r="F376" i="20"/>
  <c r="O376" i="20" s="1"/>
  <c r="F382" i="20"/>
  <c r="O382" i="20" s="1"/>
  <c r="F389" i="20"/>
  <c r="O389" i="20" s="1"/>
  <c r="F397" i="20"/>
  <c r="O397" i="20" s="1"/>
  <c r="F404" i="20"/>
  <c r="O404" i="20" s="1"/>
  <c r="F24" i="20"/>
  <c r="O24" i="20" s="1"/>
  <c r="F32" i="20"/>
  <c r="O32" i="20" s="1"/>
  <c r="F39" i="20"/>
  <c r="O39" i="20" s="1"/>
  <c r="F46" i="20"/>
  <c r="O46" i="20" s="1"/>
  <c r="F54" i="20"/>
  <c r="O54" i="20" s="1"/>
  <c r="F60" i="20"/>
  <c r="O60" i="20" s="1"/>
  <c r="F67" i="20"/>
  <c r="O67" i="20" s="1"/>
  <c r="F75" i="20"/>
  <c r="O75" i="20" s="1"/>
  <c r="F82" i="20"/>
  <c r="O82" i="20" s="1"/>
  <c r="F88" i="20"/>
  <c r="O88" i="20" s="1"/>
  <c r="F96" i="20"/>
  <c r="O96" i="20" s="1"/>
  <c r="F103" i="20"/>
  <c r="O103" i="20" s="1"/>
  <c r="F110" i="20"/>
  <c r="O110" i="20" s="1"/>
  <c r="F118" i="20"/>
  <c r="O118" i="20" s="1"/>
  <c r="F123" i="20"/>
  <c r="O123" i="20" s="1"/>
  <c r="F128" i="20"/>
  <c r="O128" i="20" s="1"/>
  <c r="F134" i="20"/>
  <c r="O134" i="20" s="1"/>
  <c r="F139" i="20"/>
  <c r="O139" i="20" s="1"/>
  <c r="F144" i="20"/>
  <c r="O144" i="20" s="1"/>
  <c r="F148" i="20"/>
  <c r="O148" i="20" s="1"/>
  <c r="F152" i="20"/>
  <c r="O152" i="20" s="1"/>
  <c r="F156" i="20"/>
  <c r="O156" i="20" s="1"/>
  <c r="F160" i="20"/>
  <c r="O160" i="20" s="1"/>
  <c r="F164" i="20"/>
  <c r="O164" i="20" s="1"/>
  <c r="F168" i="20"/>
  <c r="O168" i="20" s="1"/>
  <c r="F172" i="20"/>
  <c r="O172" i="20" s="1"/>
  <c r="F176" i="20"/>
  <c r="O176" i="20" s="1"/>
  <c r="F180" i="20"/>
  <c r="O180" i="20" s="1"/>
  <c r="F184" i="20"/>
  <c r="O184" i="20" s="1"/>
  <c r="F188" i="20"/>
  <c r="O188" i="20" s="1"/>
  <c r="F192" i="20"/>
  <c r="O192" i="20" s="1"/>
  <c r="F200" i="20"/>
  <c r="O200" i="20" s="1"/>
  <c r="F204" i="20"/>
  <c r="O204" i="20" s="1"/>
  <c r="F208" i="20"/>
  <c r="O208" i="20" s="1"/>
  <c r="F212" i="20"/>
  <c r="O212" i="20" s="1"/>
  <c r="F216" i="20"/>
  <c r="O216" i="20" s="1"/>
  <c r="F224" i="20"/>
  <c r="O224" i="20" s="1"/>
  <c r="F232" i="20"/>
  <c r="O232" i="20" s="1"/>
  <c r="F240" i="20"/>
  <c r="O240" i="20" s="1"/>
  <c r="F248" i="20"/>
  <c r="O248" i="20" s="1"/>
  <c r="F256" i="20"/>
  <c r="O256" i="20" s="1"/>
  <c r="F270" i="20"/>
  <c r="O270" i="20" s="1"/>
  <c r="F306" i="20"/>
  <c r="O306" i="20" s="1"/>
  <c r="F328" i="20"/>
  <c r="O328" i="20" s="1"/>
  <c r="F349" i="20"/>
  <c r="O349" i="20" s="1"/>
  <c r="F370" i="20"/>
  <c r="O370" i="20" s="1"/>
  <c r="F392" i="20"/>
  <c r="O392" i="20" s="1"/>
  <c r="F405" i="20"/>
  <c r="O405" i="20" s="1"/>
  <c r="F40" i="20"/>
  <c r="O40" i="20" s="1"/>
  <c r="F62" i="20"/>
  <c r="O62" i="20" s="1"/>
  <c r="F83" i="20"/>
  <c r="O83" i="20" s="1"/>
  <c r="F104" i="20"/>
  <c r="O104" i="20" s="1"/>
  <c r="F124" i="20"/>
  <c r="O124" i="20" s="1"/>
  <c r="F135" i="20"/>
  <c r="O135" i="20" s="1"/>
  <c r="F145" i="20"/>
  <c r="O145" i="20" s="1"/>
  <c r="F157" i="20"/>
  <c r="O157" i="20" s="1"/>
  <c r="F169" i="20"/>
  <c r="O169" i="20" s="1"/>
  <c r="F185" i="20"/>
  <c r="O185" i="20" s="1"/>
  <c r="F197" i="20"/>
  <c r="O197" i="20" s="1"/>
  <c r="F205" i="20"/>
  <c r="O205" i="20" s="1"/>
  <c r="F217" i="20"/>
  <c r="O217" i="20" s="1"/>
  <c r="F229" i="20"/>
  <c r="O229" i="20" s="1"/>
  <c r="F245" i="20"/>
  <c r="O245" i="20" s="1"/>
  <c r="F344" i="20"/>
  <c r="O344" i="20" s="1"/>
  <c r="F178" i="20"/>
  <c r="O178" i="20" s="1"/>
  <c r="F350" i="20"/>
  <c r="O350" i="20" s="1"/>
  <c r="F378" i="20"/>
  <c r="O378" i="20" s="1"/>
  <c r="F22" i="20"/>
  <c r="O22" i="20" s="1"/>
  <c r="F50" i="20"/>
  <c r="O50" i="20" s="1"/>
  <c r="F78" i="20"/>
  <c r="O78" i="20" s="1"/>
  <c r="F107" i="20"/>
  <c r="O107" i="20" s="1"/>
  <c r="F131" i="20"/>
  <c r="O131" i="20" s="1"/>
  <c r="F150" i="20"/>
  <c r="O150" i="20" s="1"/>
  <c r="F166" i="20"/>
  <c r="O166" i="20" s="1"/>
  <c r="F182" i="20"/>
  <c r="O182" i="20" s="1"/>
  <c r="F198" i="20"/>
  <c r="O198" i="20" s="1"/>
  <c r="F214" i="20"/>
  <c r="O214" i="20" s="1"/>
  <c r="F230" i="20"/>
  <c r="O230" i="20" s="1"/>
  <c r="F238" i="20"/>
  <c r="O238" i="20" s="1"/>
  <c r="F246" i="20"/>
  <c r="O246" i="20" s="1"/>
  <c r="F254" i="20"/>
  <c r="O254" i="20" s="1"/>
  <c r="F262" i="20"/>
  <c r="O262" i="20" s="1"/>
  <c r="F365" i="20"/>
  <c r="O365" i="20" s="1"/>
  <c r="F35" i="20"/>
  <c r="O35" i="20" s="1"/>
  <c r="F92" i="20"/>
  <c r="O92" i="20" s="1"/>
  <c r="F142" i="20"/>
  <c r="O142" i="20" s="1"/>
  <c r="F190" i="20"/>
  <c r="O190" i="20" s="1"/>
  <c r="F222" i="20"/>
  <c r="O222" i="20" s="1"/>
  <c r="F242" i="20"/>
  <c r="O242" i="20" s="1"/>
  <c r="F258" i="20"/>
  <c r="O258" i="20" s="1"/>
  <c r="F400" i="20"/>
  <c r="O400" i="20" s="1"/>
  <c r="F71" i="20"/>
  <c r="O71" i="20" s="1"/>
  <c r="F99" i="20"/>
  <c r="O99" i="20" s="1"/>
  <c r="F146" i="20"/>
  <c r="O146" i="20" s="1"/>
  <c r="F194" i="20"/>
  <c r="O194" i="20" s="1"/>
  <c r="F226" i="20"/>
  <c r="O226" i="20" s="1"/>
  <c r="F253" i="20"/>
  <c r="O253" i="20" s="1"/>
  <c r="F357" i="20"/>
  <c r="O357" i="20" s="1"/>
  <c r="F386" i="20"/>
  <c r="O386" i="20" s="1"/>
  <c r="F28" i="20"/>
  <c r="O28" i="20" s="1"/>
  <c r="F56" i="20"/>
  <c r="O56" i="20" s="1"/>
  <c r="F86" i="20"/>
  <c r="O86" i="20" s="1"/>
  <c r="F114" i="20"/>
  <c r="O114" i="20" s="1"/>
  <c r="F136" i="20"/>
  <c r="O136" i="20" s="1"/>
  <c r="F154" i="20"/>
  <c r="O154" i="20" s="1"/>
  <c r="F170" i="20"/>
  <c r="O170" i="20" s="1"/>
  <c r="F186" i="20"/>
  <c r="O186" i="20" s="1"/>
  <c r="F202" i="20"/>
  <c r="O202" i="20" s="1"/>
  <c r="F218" i="20"/>
  <c r="O218" i="20" s="1"/>
  <c r="F233" i="20"/>
  <c r="O233" i="20" s="1"/>
  <c r="F241" i="20"/>
  <c r="O241" i="20" s="1"/>
  <c r="F249" i="20"/>
  <c r="O249" i="20" s="1"/>
  <c r="F257" i="20"/>
  <c r="O257" i="20" s="1"/>
  <c r="F393" i="20"/>
  <c r="O393" i="20" s="1"/>
  <c r="F64" i="20"/>
  <c r="O64" i="20" s="1"/>
  <c r="F120" i="20"/>
  <c r="O120" i="20" s="1"/>
  <c r="F158" i="20"/>
  <c r="O158" i="20" s="1"/>
  <c r="F174" i="20"/>
  <c r="O174" i="20" s="1"/>
  <c r="F206" i="20"/>
  <c r="O206" i="20" s="1"/>
  <c r="F234" i="20"/>
  <c r="O234" i="20" s="1"/>
  <c r="F250" i="20"/>
  <c r="O250" i="20" s="1"/>
  <c r="F372" i="20"/>
  <c r="O372" i="20" s="1"/>
  <c r="F43" i="20"/>
  <c r="O43" i="20" s="1"/>
  <c r="F126" i="20"/>
  <c r="O126" i="20" s="1"/>
  <c r="F162" i="20"/>
  <c r="O162" i="20" s="1"/>
  <c r="F210" i="20"/>
  <c r="O210" i="20" s="1"/>
  <c r="F237" i="20"/>
  <c r="O237" i="20" s="1"/>
  <c r="F261" i="20"/>
  <c r="O261" i="20" s="1"/>
  <c r="E22" i="19"/>
  <c r="J22" i="19" s="1"/>
  <c r="E26" i="19"/>
  <c r="J26" i="19" s="1"/>
  <c r="U26" i="19" s="1"/>
  <c r="E30" i="19"/>
  <c r="J30" i="19" s="1"/>
  <c r="U30" i="19" s="1"/>
  <c r="E34" i="19"/>
  <c r="J34" i="19" s="1"/>
  <c r="U34" i="19" s="1"/>
  <c r="E38" i="19"/>
  <c r="T38" i="19" s="1"/>
  <c r="E42" i="19"/>
  <c r="J42" i="19" s="1"/>
  <c r="U42" i="19" s="1"/>
  <c r="E46" i="19"/>
  <c r="T46" i="19" s="1"/>
  <c r="E50" i="19"/>
  <c r="T50" i="19" s="1"/>
  <c r="E54" i="19"/>
  <c r="T54" i="19" s="1"/>
  <c r="E58" i="19"/>
  <c r="J58" i="19" s="1"/>
  <c r="U58" i="19" s="1"/>
  <c r="E62" i="19"/>
  <c r="J62" i="19" s="1"/>
  <c r="U62" i="19" s="1"/>
  <c r="E66" i="19"/>
  <c r="T66" i="19" s="1"/>
  <c r="E70" i="19"/>
  <c r="T70" i="19" s="1"/>
  <c r="E74" i="19"/>
  <c r="J74" i="19" s="1"/>
  <c r="U74" i="19" s="1"/>
  <c r="E151" i="19"/>
  <c r="J151" i="19" s="1"/>
  <c r="E155" i="19"/>
  <c r="J155" i="19" s="1"/>
  <c r="E159" i="19"/>
  <c r="J159" i="19" s="1"/>
  <c r="E163" i="19"/>
  <c r="J163" i="19" s="1"/>
  <c r="U163" i="19" s="1"/>
  <c r="E167" i="19"/>
  <c r="J167" i="19" s="1"/>
  <c r="E171" i="19"/>
  <c r="J171" i="19" s="1"/>
  <c r="E175" i="19"/>
  <c r="J175" i="19" s="1"/>
  <c r="U175" i="19" s="1"/>
  <c r="E179" i="19"/>
  <c r="J179" i="19" s="1"/>
  <c r="E183" i="19"/>
  <c r="J183" i="19" s="1"/>
  <c r="E187" i="19"/>
  <c r="J187" i="19" s="1"/>
  <c r="E191" i="19"/>
  <c r="J191" i="19" s="1"/>
  <c r="E195" i="19"/>
  <c r="J195" i="19" s="1"/>
  <c r="U195" i="19" s="1"/>
  <c r="E199" i="19"/>
  <c r="J199" i="19" s="1"/>
  <c r="E203" i="19"/>
  <c r="J203" i="19" s="1"/>
  <c r="U203" i="19" s="1"/>
  <c r="E207" i="19"/>
  <c r="J207" i="19" s="1"/>
  <c r="E211" i="19"/>
  <c r="J211" i="19" s="1"/>
  <c r="E215" i="19"/>
  <c r="J215" i="19" s="1"/>
  <c r="E219" i="19"/>
  <c r="J219" i="19" s="1"/>
  <c r="U219" i="19" s="1"/>
  <c r="E223" i="19"/>
  <c r="J223" i="19" s="1"/>
  <c r="E227" i="19"/>
  <c r="J227" i="19" s="1"/>
  <c r="E231" i="19"/>
  <c r="J231" i="19" s="1"/>
  <c r="E235" i="19"/>
  <c r="J235" i="19" s="1"/>
  <c r="U235" i="19" s="1"/>
  <c r="E239" i="19"/>
  <c r="J239" i="19" s="1"/>
  <c r="E243" i="19"/>
  <c r="J243" i="19" s="1"/>
  <c r="E247" i="19"/>
  <c r="J247" i="19" s="1"/>
  <c r="U247" i="19" s="1"/>
  <c r="E251" i="19"/>
  <c r="J251" i="19" s="1"/>
  <c r="U251" i="19" s="1"/>
  <c r="E255" i="19"/>
  <c r="J255" i="19" s="1"/>
  <c r="E259" i="19"/>
  <c r="J259" i="19" s="1"/>
  <c r="E263" i="19"/>
  <c r="J263" i="19" s="1"/>
  <c r="E23" i="19"/>
  <c r="J23" i="19" s="1"/>
  <c r="U23" i="19" s="1"/>
  <c r="E27" i="19"/>
  <c r="J27" i="19" s="1"/>
  <c r="U27" i="19" s="1"/>
  <c r="E31" i="19"/>
  <c r="J31" i="19" s="1"/>
  <c r="U31" i="19" s="1"/>
  <c r="E35" i="19"/>
  <c r="J35" i="19" s="1"/>
  <c r="U35" i="19" s="1"/>
  <c r="E39" i="19"/>
  <c r="T39" i="19" s="1"/>
  <c r="E43" i="19"/>
  <c r="T43" i="19" s="1"/>
  <c r="E47" i="19"/>
  <c r="J47" i="19" s="1"/>
  <c r="U47" i="19" s="1"/>
  <c r="E51" i="19"/>
  <c r="J51" i="19" s="1"/>
  <c r="U51" i="19" s="1"/>
  <c r="E55" i="19"/>
  <c r="T55" i="19" s="1"/>
  <c r="E59" i="19"/>
  <c r="J59" i="19" s="1"/>
  <c r="U59" i="19" s="1"/>
  <c r="E63" i="19"/>
  <c r="J63" i="19" s="1"/>
  <c r="U63" i="19" s="1"/>
  <c r="E67" i="19"/>
  <c r="J67" i="19" s="1"/>
  <c r="U67" i="19" s="1"/>
  <c r="E71" i="19"/>
  <c r="J71" i="19" s="1"/>
  <c r="U71" i="19" s="1"/>
  <c r="E75" i="19"/>
  <c r="T75" i="19" s="1"/>
  <c r="E152" i="19"/>
  <c r="J152" i="19" s="1"/>
  <c r="U152" i="19" s="1"/>
  <c r="E156" i="19"/>
  <c r="J156" i="19" s="1"/>
  <c r="U156" i="19" s="1"/>
  <c r="E160" i="19"/>
  <c r="J160" i="19" s="1"/>
  <c r="E164" i="19"/>
  <c r="J164" i="19" s="1"/>
  <c r="U164" i="19" s="1"/>
  <c r="E168" i="19"/>
  <c r="J168" i="19" s="1"/>
  <c r="E172" i="19"/>
  <c r="J172" i="19" s="1"/>
  <c r="E176" i="19"/>
  <c r="J176" i="19" s="1"/>
  <c r="U176" i="19" s="1"/>
  <c r="E180" i="19"/>
  <c r="J180" i="19" s="1"/>
  <c r="U180" i="19" s="1"/>
  <c r="E184" i="19"/>
  <c r="J184" i="19" s="1"/>
  <c r="E188" i="19"/>
  <c r="J188" i="19" s="1"/>
  <c r="U188" i="19" s="1"/>
  <c r="E192" i="19"/>
  <c r="J192" i="19" s="1"/>
  <c r="E196" i="19"/>
  <c r="J196" i="19" s="1"/>
  <c r="E200" i="19"/>
  <c r="J200" i="19" s="1"/>
  <c r="E204" i="19"/>
  <c r="J204" i="19" s="1"/>
  <c r="E208" i="19"/>
  <c r="J208" i="19" s="1"/>
  <c r="U208" i="19" s="1"/>
  <c r="E212" i="19"/>
  <c r="J212" i="19" s="1"/>
  <c r="E216" i="19"/>
  <c r="J216" i="19" s="1"/>
  <c r="U216" i="19" s="1"/>
  <c r="E220" i="19"/>
  <c r="J220" i="19" s="1"/>
  <c r="E224" i="19"/>
  <c r="J224" i="19" s="1"/>
  <c r="U224" i="19" s="1"/>
  <c r="E228" i="19"/>
  <c r="J228" i="19" s="1"/>
  <c r="E232" i="19"/>
  <c r="J232" i="19" s="1"/>
  <c r="U232" i="19" s="1"/>
  <c r="E236" i="19"/>
  <c r="J236" i="19" s="1"/>
  <c r="U236" i="19" s="1"/>
  <c r="E240" i="19"/>
  <c r="J240" i="19" s="1"/>
  <c r="U240" i="19" s="1"/>
  <c r="E244" i="19"/>
  <c r="J244" i="19" s="1"/>
  <c r="E248" i="19"/>
  <c r="J248" i="19" s="1"/>
  <c r="U248" i="19" s="1"/>
  <c r="E252" i="19"/>
  <c r="J252" i="19" s="1"/>
  <c r="E256" i="19"/>
  <c r="J256" i="19" s="1"/>
  <c r="U256" i="19" s="1"/>
  <c r="E260" i="19"/>
  <c r="J260" i="19" s="1"/>
  <c r="E264" i="19"/>
  <c r="J264" i="19" s="1"/>
  <c r="U264" i="19" s="1"/>
  <c r="E24" i="19"/>
  <c r="J24" i="19" s="1"/>
  <c r="U24" i="19" s="1"/>
  <c r="E28" i="19"/>
  <c r="J28" i="19" s="1"/>
  <c r="U28" i="19" s="1"/>
  <c r="E32" i="19"/>
  <c r="J32" i="19" s="1"/>
  <c r="U32" i="19" s="1"/>
  <c r="E36" i="19"/>
  <c r="J36" i="19" s="1"/>
  <c r="U36" i="19" s="1"/>
  <c r="E40" i="19"/>
  <c r="J40" i="19" s="1"/>
  <c r="U40" i="19" s="1"/>
  <c r="E44" i="19"/>
  <c r="J44" i="19" s="1"/>
  <c r="U44" i="19" s="1"/>
  <c r="E48" i="19"/>
  <c r="J48" i="19" s="1"/>
  <c r="U48" i="19" s="1"/>
  <c r="E52" i="19"/>
  <c r="J52" i="19" s="1"/>
  <c r="U52" i="19" s="1"/>
  <c r="E56" i="19"/>
  <c r="J56" i="19" s="1"/>
  <c r="U56" i="19" s="1"/>
  <c r="E60" i="19"/>
  <c r="J60" i="19" s="1"/>
  <c r="U60" i="19" s="1"/>
  <c r="E64" i="19"/>
  <c r="J64" i="19" s="1"/>
  <c r="U64" i="19" s="1"/>
  <c r="E68" i="19"/>
  <c r="J68" i="19" s="1"/>
  <c r="U68" i="19" s="1"/>
  <c r="E72" i="19"/>
  <c r="J72" i="19" s="1"/>
  <c r="U72" i="19" s="1"/>
  <c r="E76" i="19"/>
  <c r="J76" i="19" s="1"/>
  <c r="U76" i="19" s="1"/>
  <c r="E153" i="19"/>
  <c r="J153" i="19" s="1"/>
  <c r="E157" i="19"/>
  <c r="J157" i="19" s="1"/>
  <c r="E161" i="19"/>
  <c r="J161" i="19" s="1"/>
  <c r="E165" i="19"/>
  <c r="J165" i="19" s="1"/>
  <c r="E169" i="19"/>
  <c r="J169" i="19" s="1"/>
  <c r="E173" i="19"/>
  <c r="J173" i="19" s="1"/>
  <c r="U173" i="19" s="1"/>
  <c r="E177" i="19"/>
  <c r="J177" i="19" s="1"/>
  <c r="E181" i="19"/>
  <c r="J181" i="19" s="1"/>
  <c r="E185" i="19"/>
  <c r="J185" i="19" s="1"/>
  <c r="U185" i="19" s="1"/>
  <c r="E189" i="19"/>
  <c r="J189" i="19" s="1"/>
  <c r="E193" i="19"/>
  <c r="J193" i="19" s="1"/>
  <c r="E197" i="19"/>
  <c r="J197" i="19" s="1"/>
  <c r="E201" i="19"/>
  <c r="J201" i="19" s="1"/>
  <c r="U201" i="19" s="1"/>
  <c r="E205" i="19"/>
  <c r="J205" i="19" s="1"/>
  <c r="U205" i="19" s="1"/>
  <c r="E209" i="19"/>
  <c r="J209" i="19" s="1"/>
  <c r="E213" i="19"/>
  <c r="J213" i="19" s="1"/>
  <c r="U213" i="19" s="1"/>
  <c r="E217" i="19"/>
  <c r="J217" i="19" s="1"/>
  <c r="E221" i="19"/>
  <c r="J221" i="19" s="1"/>
  <c r="E225" i="19"/>
  <c r="J225" i="19" s="1"/>
  <c r="E229" i="19"/>
  <c r="J229" i="19" s="1"/>
  <c r="U229" i="19" s="1"/>
  <c r="E233" i="19"/>
  <c r="J233" i="19" s="1"/>
  <c r="U233" i="19" s="1"/>
  <c r="E237" i="19"/>
  <c r="J237" i="19" s="1"/>
  <c r="U237" i="19" s="1"/>
  <c r="E241" i="19"/>
  <c r="J241" i="19" s="1"/>
  <c r="U241" i="19" s="1"/>
  <c r="E245" i="19"/>
  <c r="J245" i="19" s="1"/>
  <c r="U245" i="19" s="1"/>
  <c r="E249" i="19"/>
  <c r="J249" i="19" s="1"/>
  <c r="E253" i="19"/>
  <c r="J253" i="19" s="1"/>
  <c r="U253" i="19" s="1"/>
  <c r="E257" i="19"/>
  <c r="J257" i="19" s="1"/>
  <c r="U257" i="19" s="1"/>
  <c r="E261" i="19"/>
  <c r="J261" i="19" s="1"/>
  <c r="E265" i="19"/>
  <c r="J265" i="19" s="1"/>
  <c r="U265" i="19" s="1"/>
  <c r="E21" i="19"/>
  <c r="J21" i="19" s="1"/>
  <c r="U21" i="19" s="1"/>
  <c r="E25" i="19"/>
  <c r="J25" i="19" s="1"/>
  <c r="U25" i="19" s="1"/>
  <c r="E29" i="19"/>
  <c r="T29" i="19" s="1"/>
  <c r="E33" i="19"/>
  <c r="J33" i="19" s="1"/>
  <c r="U33" i="19" s="1"/>
  <c r="E37" i="19"/>
  <c r="J37" i="19" s="1"/>
  <c r="U37" i="19" s="1"/>
  <c r="E41" i="19"/>
  <c r="J41" i="19" s="1"/>
  <c r="U41" i="19" s="1"/>
  <c r="E45" i="19"/>
  <c r="J45" i="19" s="1"/>
  <c r="U45" i="19" s="1"/>
  <c r="E49" i="19"/>
  <c r="J49" i="19" s="1"/>
  <c r="U49" i="19" s="1"/>
  <c r="E53" i="19"/>
  <c r="J53" i="19" s="1"/>
  <c r="U53" i="19" s="1"/>
  <c r="E57" i="19"/>
  <c r="J57" i="19" s="1"/>
  <c r="U57" i="19" s="1"/>
  <c r="E61" i="19"/>
  <c r="J61" i="19" s="1"/>
  <c r="U61" i="19" s="1"/>
  <c r="E65" i="19"/>
  <c r="J65" i="19" s="1"/>
  <c r="U65" i="19" s="1"/>
  <c r="E69" i="19"/>
  <c r="J69" i="19" s="1"/>
  <c r="U69" i="19" s="1"/>
  <c r="E73" i="19"/>
  <c r="J73" i="19" s="1"/>
  <c r="U73" i="19" s="1"/>
  <c r="E150" i="19"/>
  <c r="J150" i="19" s="1"/>
  <c r="U150" i="19" s="1"/>
  <c r="E154" i="19"/>
  <c r="J154" i="19" s="1"/>
  <c r="U154" i="19" s="1"/>
  <c r="E158" i="19"/>
  <c r="J158" i="19" s="1"/>
  <c r="U158" i="19" s="1"/>
  <c r="E162" i="19"/>
  <c r="J162" i="19" s="1"/>
  <c r="U162" i="19" s="1"/>
  <c r="E166" i="19"/>
  <c r="J166" i="19" s="1"/>
  <c r="E170" i="19"/>
  <c r="J170" i="19" s="1"/>
  <c r="E174" i="19"/>
  <c r="J174" i="19" s="1"/>
  <c r="U174" i="19" s="1"/>
  <c r="E178" i="19"/>
  <c r="J178" i="19" s="1"/>
  <c r="E182" i="19"/>
  <c r="J182" i="19" s="1"/>
  <c r="E186" i="19"/>
  <c r="J186" i="19" s="1"/>
  <c r="U186" i="19" s="1"/>
  <c r="E190" i="19"/>
  <c r="J190" i="19" s="1"/>
  <c r="U190" i="19" s="1"/>
  <c r="E194" i="19"/>
  <c r="J194" i="19" s="1"/>
  <c r="U194" i="19" s="1"/>
  <c r="E198" i="19"/>
  <c r="J198" i="19" s="1"/>
  <c r="U198" i="19" s="1"/>
  <c r="E202" i="19"/>
  <c r="J202" i="19" s="1"/>
  <c r="U202" i="19" s="1"/>
  <c r="E206" i="19"/>
  <c r="J206" i="19" s="1"/>
  <c r="E210" i="19"/>
  <c r="J210" i="19" s="1"/>
  <c r="E214" i="19"/>
  <c r="J214" i="19" s="1"/>
  <c r="E218" i="19"/>
  <c r="J218" i="19" s="1"/>
  <c r="U218" i="19" s="1"/>
  <c r="E222" i="19"/>
  <c r="J222" i="19" s="1"/>
  <c r="U222" i="19" s="1"/>
  <c r="E226" i="19"/>
  <c r="J226" i="19" s="1"/>
  <c r="E230" i="19"/>
  <c r="J230" i="19" s="1"/>
  <c r="U230" i="19" s="1"/>
  <c r="E234" i="19"/>
  <c r="J234" i="19" s="1"/>
  <c r="U234" i="19" s="1"/>
  <c r="E238" i="19"/>
  <c r="J238" i="19" s="1"/>
  <c r="U238" i="19" s="1"/>
  <c r="E242" i="19"/>
  <c r="J242" i="19" s="1"/>
  <c r="E246" i="19"/>
  <c r="J246" i="19" s="1"/>
  <c r="E250" i="19"/>
  <c r="J250" i="19" s="1"/>
  <c r="U250" i="19" s="1"/>
  <c r="E254" i="19"/>
  <c r="J254" i="19" s="1"/>
  <c r="U254" i="19" s="1"/>
  <c r="E258" i="19"/>
  <c r="J258" i="19" s="1"/>
  <c r="E262" i="19"/>
  <c r="J262" i="19" s="1"/>
  <c r="U262" i="19" s="1"/>
  <c r="E266" i="19"/>
  <c r="J266" i="19" s="1"/>
  <c r="E269" i="19"/>
  <c r="J269" i="19" s="1"/>
  <c r="U269" i="19" s="1"/>
  <c r="E273" i="19"/>
  <c r="J273" i="19" s="1"/>
  <c r="E277" i="19"/>
  <c r="J277" i="19" s="1"/>
  <c r="U277" i="19" s="1"/>
  <c r="E281" i="19"/>
  <c r="J281" i="19" s="1"/>
  <c r="E285" i="19"/>
  <c r="J285" i="19" s="1"/>
  <c r="U285" i="19" s="1"/>
  <c r="E289" i="19"/>
  <c r="J289" i="19" s="1"/>
  <c r="E293" i="19"/>
  <c r="J293" i="19" s="1"/>
  <c r="E297" i="19"/>
  <c r="J297" i="19" s="1"/>
  <c r="E301" i="19"/>
  <c r="J301" i="19" s="1"/>
  <c r="U301" i="19" s="1"/>
  <c r="E305" i="19"/>
  <c r="J305" i="19" s="1"/>
  <c r="U305" i="19" s="1"/>
  <c r="E309" i="19"/>
  <c r="J309" i="19" s="1"/>
  <c r="U309" i="19" s="1"/>
  <c r="E313" i="19"/>
  <c r="J313" i="19" s="1"/>
  <c r="E317" i="19"/>
  <c r="J317" i="19" s="1"/>
  <c r="U317" i="19" s="1"/>
  <c r="E321" i="19"/>
  <c r="J321" i="19" s="1"/>
  <c r="U321" i="19" s="1"/>
  <c r="E325" i="19"/>
  <c r="J325" i="19" s="1"/>
  <c r="E329" i="19"/>
  <c r="J329" i="19" s="1"/>
  <c r="U329" i="19" s="1"/>
  <c r="E333" i="19"/>
  <c r="J333" i="19" s="1"/>
  <c r="U333" i="19" s="1"/>
  <c r="E337" i="19"/>
  <c r="J337" i="19" s="1"/>
  <c r="U337" i="19" s="1"/>
  <c r="E341" i="19"/>
  <c r="J341" i="19" s="1"/>
  <c r="U341" i="19" s="1"/>
  <c r="E345" i="19"/>
  <c r="J345" i="19" s="1"/>
  <c r="U345" i="19" s="1"/>
  <c r="E349" i="19"/>
  <c r="J349" i="19" s="1"/>
  <c r="U349" i="19" s="1"/>
  <c r="E353" i="19"/>
  <c r="J353" i="19" s="1"/>
  <c r="E357" i="19"/>
  <c r="J357" i="19" s="1"/>
  <c r="U357" i="19" s="1"/>
  <c r="E361" i="19"/>
  <c r="J361" i="19" s="1"/>
  <c r="U361" i="19" s="1"/>
  <c r="E365" i="19"/>
  <c r="J365" i="19" s="1"/>
  <c r="U365" i="19" s="1"/>
  <c r="E369" i="19"/>
  <c r="J369" i="19" s="1"/>
  <c r="U369" i="19" s="1"/>
  <c r="E373" i="19"/>
  <c r="J373" i="19" s="1"/>
  <c r="U373" i="19" s="1"/>
  <c r="E377" i="19"/>
  <c r="J377" i="19" s="1"/>
  <c r="U377" i="19" s="1"/>
  <c r="E381" i="19"/>
  <c r="J381" i="19" s="1"/>
  <c r="U381" i="19" s="1"/>
  <c r="E385" i="19"/>
  <c r="J385" i="19" s="1"/>
  <c r="U385" i="19" s="1"/>
  <c r="E389" i="19"/>
  <c r="J389" i="19" s="1"/>
  <c r="U389" i="19" s="1"/>
  <c r="E393" i="19"/>
  <c r="J393" i="19" s="1"/>
  <c r="U393" i="19" s="1"/>
  <c r="E397" i="19"/>
  <c r="J397" i="19" s="1"/>
  <c r="E401" i="19"/>
  <c r="J401" i="19" s="1"/>
  <c r="U401" i="19" s="1"/>
  <c r="E405" i="19"/>
  <c r="J405" i="19" s="1"/>
  <c r="U405" i="19" s="1"/>
  <c r="E409" i="19"/>
  <c r="J409" i="19" s="1"/>
  <c r="U409" i="19" s="1"/>
  <c r="E413" i="19"/>
  <c r="J413" i="19" s="1"/>
  <c r="U413" i="19" s="1"/>
  <c r="E417" i="19"/>
  <c r="J417" i="19" s="1"/>
  <c r="U417" i="19" s="1"/>
  <c r="E421" i="19"/>
  <c r="J421" i="19" s="1"/>
  <c r="U421" i="19" s="1"/>
  <c r="E425" i="19"/>
  <c r="J425" i="19" s="1"/>
  <c r="E429" i="19"/>
  <c r="J429" i="19" s="1"/>
  <c r="U429" i="19" s="1"/>
  <c r="E271" i="19"/>
  <c r="J271" i="19" s="1"/>
  <c r="E275" i="19"/>
  <c r="J275" i="19" s="1"/>
  <c r="E283" i="19"/>
  <c r="J283" i="19" s="1"/>
  <c r="U283" i="19" s="1"/>
  <c r="E291" i="19"/>
  <c r="J291" i="19" s="1"/>
  <c r="E299" i="19"/>
  <c r="J299" i="19" s="1"/>
  <c r="E307" i="19"/>
  <c r="J307" i="19" s="1"/>
  <c r="E315" i="19"/>
  <c r="J315" i="19" s="1"/>
  <c r="E323" i="19"/>
  <c r="J323" i="19" s="1"/>
  <c r="E331" i="19"/>
  <c r="J331" i="19" s="1"/>
  <c r="U331" i="19" s="1"/>
  <c r="E339" i="19"/>
  <c r="J339" i="19" s="1"/>
  <c r="U339" i="19" s="1"/>
  <c r="E347" i="19"/>
  <c r="J347" i="19" s="1"/>
  <c r="U347" i="19" s="1"/>
  <c r="E355" i="19"/>
  <c r="J355" i="19" s="1"/>
  <c r="U355" i="19" s="1"/>
  <c r="E363" i="19"/>
  <c r="J363" i="19" s="1"/>
  <c r="E371" i="19"/>
  <c r="J371" i="19" s="1"/>
  <c r="E379" i="19"/>
  <c r="J379" i="19" s="1"/>
  <c r="E387" i="19"/>
  <c r="J387" i="19" s="1"/>
  <c r="U387" i="19" s="1"/>
  <c r="E395" i="19"/>
  <c r="J395" i="19" s="1"/>
  <c r="E403" i="19"/>
  <c r="J403" i="19" s="1"/>
  <c r="U403" i="19" s="1"/>
  <c r="E411" i="19"/>
  <c r="J411" i="19" s="1"/>
  <c r="U411" i="19" s="1"/>
  <c r="E419" i="19"/>
  <c r="J419" i="19" s="1"/>
  <c r="U419" i="19" s="1"/>
  <c r="E427" i="19"/>
  <c r="J427" i="19" s="1"/>
  <c r="U427" i="19" s="1"/>
  <c r="E272" i="19"/>
  <c r="J272" i="19" s="1"/>
  <c r="U272" i="19" s="1"/>
  <c r="E276" i="19"/>
  <c r="J276" i="19" s="1"/>
  <c r="E288" i="19"/>
  <c r="J288" i="19" s="1"/>
  <c r="U288" i="19" s="1"/>
  <c r="E296" i="19"/>
  <c r="J296" i="19" s="1"/>
  <c r="E304" i="19"/>
  <c r="J304" i="19" s="1"/>
  <c r="U304" i="19" s="1"/>
  <c r="E308" i="19"/>
  <c r="J308" i="19" s="1"/>
  <c r="E316" i="19"/>
  <c r="J316" i="19" s="1"/>
  <c r="E324" i="19"/>
  <c r="J324" i="19" s="1"/>
  <c r="E332" i="19"/>
  <c r="J332" i="19" s="1"/>
  <c r="E340" i="19"/>
  <c r="J340" i="19" s="1"/>
  <c r="E348" i="19"/>
  <c r="J348" i="19" s="1"/>
  <c r="E356" i="19"/>
  <c r="J356" i="19" s="1"/>
  <c r="E364" i="19"/>
  <c r="J364" i="19" s="1"/>
  <c r="E372" i="19"/>
  <c r="J372" i="19" s="1"/>
  <c r="E380" i="19"/>
  <c r="J380" i="19" s="1"/>
  <c r="E388" i="19"/>
  <c r="J388" i="19" s="1"/>
  <c r="U388" i="19" s="1"/>
  <c r="E396" i="19"/>
  <c r="J396" i="19" s="1"/>
  <c r="E404" i="19"/>
  <c r="J404" i="19" s="1"/>
  <c r="E412" i="19"/>
  <c r="J412" i="19" s="1"/>
  <c r="U412" i="19" s="1"/>
  <c r="E420" i="19"/>
  <c r="J420" i="19" s="1"/>
  <c r="E428" i="19"/>
  <c r="J428" i="19" s="1"/>
  <c r="U428" i="19" s="1"/>
  <c r="E270" i="19"/>
  <c r="J270" i="19" s="1"/>
  <c r="E274" i="19"/>
  <c r="J274" i="19" s="1"/>
  <c r="E278" i="19"/>
  <c r="J278" i="19" s="1"/>
  <c r="E282" i="19"/>
  <c r="J282" i="19" s="1"/>
  <c r="U282" i="19" s="1"/>
  <c r="E286" i="19"/>
  <c r="J286" i="19" s="1"/>
  <c r="E290" i="19"/>
  <c r="J290" i="19" s="1"/>
  <c r="U290" i="19" s="1"/>
  <c r="E294" i="19"/>
  <c r="J294" i="19" s="1"/>
  <c r="U294" i="19" s="1"/>
  <c r="E298" i="19"/>
  <c r="J298" i="19" s="1"/>
  <c r="U298" i="19" s="1"/>
  <c r="E302" i="19"/>
  <c r="J302" i="19" s="1"/>
  <c r="U302" i="19" s="1"/>
  <c r="E306" i="19"/>
  <c r="J306" i="19" s="1"/>
  <c r="U306" i="19" s="1"/>
  <c r="E310" i="19"/>
  <c r="J310" i="19" s="1"/>
  <c r="E314" i="19"/>
  <c r="J314" i="19" s="1"/>
  <c r="U314" i="19" s="1"/>
  <c r="E318" i="19"/>
  <c r="J318" i="19" s="1"/>
  <c r="U318" i="19" s="1"/>
  <c r="E322" i="19"/>
  <c r="J322" i="19" s="1"/>
  <c r="U322" i="19" s="1"/>
  <c r="E326" i="19"/>
  <c r="J326" i="19" s="1"/>
  <c r="E330" i="19"/>
  <c r="J330" i="19" s="1"/>
  <c r="U330" i="19" s="1"/>
  <c r="E334" i="19"/>
  <c r="J334" i="19" s="1"/>
  <c r="U334" i="19" s="1"/>
  <c r="E338" i="19"/>
  <c r="J338" i="19" s="1"/>
  <c r="U338" i="19" s="1"/>
  <c r="E342" i="19"/>
  <c r="J342" i="19" s="1"/>
  <c r="U342" i="19" s="1"/>
  <c r="E346" i="19"/>
  <c r="J346" i="19" s="1"/>
  <c r="U346" i="19" s="1"/>
  <c r="E350" i="19"/>
  <c r="J350" i="19" s="1"/>
  <c r="E354" i="19"/>
  <c r="J354" i="19" s="1"/>
  <c r="E358" i="19"/>
  <c r="J358" i="19" s="1"/>
  <c r="E362" i="19"/>
  <c r="J362" i="19" s="1"/>
  <c r="E366" i="19"/>
  <c r="J366" i="19" s="1"/>
  <c r="U366" i="19" s="1"/>
  <c r="E370" i="19"/>
  <c r="J370" i="19" s="1"/>
  <c r="E374" i="19"/>
  <c r="J374" i="19" s="1"/>
  <c r="U374" i="19" s="1"/>
  <c r="E378" i="19"/>
  <c r="J378" i="19" s="1"/>
  <c r="U378" i="19" s="1"/>
  <c r="E382" i="19"/>
  <c r="J382" i="19" s="1"/>
  <c r="U382" i="19" s="1"/>
  <c r="E386" i="19"/>
  <c r="J386" i="19" s="1"/>
  <c r="U386" i="19" s="1"/>
  <c r="E390" i="19"/>
  <c r="J390" i="19" s="1"/>
  <c r="U390" i="19" s="1"/>
  <c r="E394" i="19"/>
  <c r="J394" i="19" s="1"/>
  <c r="U394" i="19" s="1"/>
  <c r="E398" i="19"/>
  <c r="J398" i="19" s="1"/>
  <c r="E402" i="19"/>
  <c r="J402" i="19" s="1"/>
  <c r="E406" i="19"/>
  <c r="J406" i="19" s="1"/>
  <c r="U406" i="19" s="1"/>
  <c r="E410" i="19"/>
  <c r="J410" i="19" s="1"/>
  <c r="U410" i="19" s="1"/>
  <c r="E414" i="19"/>
  <c r="J414" i="19" s="1"/>
  <c r="U414" i="19" s="1"/>
  <c r="E418" i="19"/>
  <c r="J418" i="19" s="1"/>
  <c r="U418" i="19" s="1"/>
  <c r="E422" i="19"/>
  <c r="J422" i="19" s="1"/>
  <c r="E426" i="19"/>
  <c r="J426" i="19" s="1"/>
  <c r="U426" i="19" s="1"/>
  <c r="E430" i="19"/>
  <c r="J430" i="19" s="1"/>
  <c r="U430" i="19" s="1"/>
  <c r="E267" i="19"/>
  <c r="J267" i="19" s="1"/>
  <c r="U267" i="19" s="1"/>
  <c r="E279" i="19"/>
  <c r="J279" i="19" s="1"/>
  <c r="E287" i="19"/>
  <c r="J287" i="19" s="1"/>
  <c r="E295" i="19"/>
  <c r="J295" i="19" s="1"/>
  <c r="E303" i="19"/>
  <c r="J303" i="19" s="1"/>
  <c r="E311" i="19"/>
  <c r="J311" i="19" s="1"/>
  <c r="E319" i="19"/>
  <c r="J319" i="19" s="1"/>
  <c r="E327" i="19"/>
  <c r="J327" i="19" s="1"/>
  <c r="E335" i="19"/>
  <c r="J335" i="19" s="1"/>
  <c r="U335" i="19" s="1"/>
  <c r="E343" i="19"/>
  <c r="J343" i="19" s="1"/>
  <c r="U343" i="19" s="1"/>
  <c r="E351" i="19"/>
  <c r="J351" i="19" s="1"/>
  <c r="U351" i="19" s="1"/>
  <c r="E359" i="19"/>
  <c r="J359" i="19" s="1"/>
  <c r="U359" i="19" s="1"/>
  <c r="E367" i="19"/>
  <c r="J367" i="19" s="1"/>
  <c r="U367" i="19" s="1"/>
  <c r="E375" i="19"/>
  <c r="J375" i="19" s="1"/>
  <c r="U375" i="19" s="1"/>
  <c r="E383" i="19"/>
  <c r="J383" i="19" s="1"/>
  <c r="U383" i="19" s="1"/>
  <c r="E391" i="19"/>
  <c r="J391" i="19" s="1"/>
  <c r="U391" i="19" s="1"/>
  <c r="E399" i="19"/>
  <c r="J399" i="19" s="1"/>
  <c r="U399" i="19" s="1"/>
  <c r="E407" i="19"/>
  <c r="J407" i="19" s="1"/>
  <c r="E415" i="19"/>
  <c r="J415" i="19" s="1"/>
  <c r="U415" i="19" s="1"/>
  <c r="E423" i="19"/>
  <c r="J423" i="19" s="1"/>
  <c r="E268" i="19"/>
  <c r="J268" i="19" s="1"/>
  <c r="E280" i="19"/>
  <c r="J280" i="19" s="1"/>
  <c r="E284" i="19"/>
  <c r="J284" i="19" s="1"/>
  <c r="E292" i="19"/>
  <c r="J292" i="19" s="1"/>
  <c r="U292" i="19" s="1"/>
  <c r="E300" i="19"/>
  <c r="J300" i="19" s="1"/>
  <c r="E312" i="19"/>
  <c r="J312" i="19" s="1"/>
  <c r="E320" i="19"/>
  <c r="J320" i="19" s="1"/>
  <c r="E328" i="19"/>
  <c r="J328" i="19" s="1"/>
  <c r="E336" i="19"/>
  <c r="J336" i="19" s="1"/>
  <c r="U336" i="19" s="1"/>
  <c r="E344" i="19"/>
  <c r="J344" i="19" s="1"/>
  <c r="E352" i="19"/>
  <c r="J352" i="19" s="1"/>
  <c r="E360" i="19"/>
  <c r="J360" i="19" s="1"/>
  <c r="E368" i="19"/>
  <c r="J368" i="19" s="1"/>
  <c r="U368" i="19" s="1"/>
  <c r="E376" i="19"/>
  <c r="J376" i="19" s="1"/>
  <c r="E384" i="19"/>
  <c r="J384" i="19" s="1"/>
  <c r="E392" i="19"/>
  <c r="J392" i="19" s="1"/>
  <c r="U392" i="19" s="1"/>
  <c r="E400" i="19"/>
  <c r="J400" i="19" s="1"/>
  <c r="U400" i="19" s="1"/>
  <c r="E408" i="19"/>
  <c r="J408" i="19" s="1"/>
  <c r="U408" i="19" s="1"/>
  <c r="E416" i="19"/>
  <c r="J416" i="19" s="1"/>
  <c r="U416" i="19" s="1"/>
  <c r="E424" i="19"/>
  <c r="J424" i="19" s="1"/>
  <c r="U424" i="19" s="1"/>
  <c r="E135" i="19"/>
  <c r="J135" i="19" s="1"/>
  <c r="E149" i="19"/>
  <c r="J149" i="19" s="1"/>
  <c r="E138" i="19"/>
  <c r="J138" i="19" s="1"/>
  <c r="U138" i="19" s="1"/>
  <c r="E148" i="19"/>
  <c r="J148" i="19" s="1"/>
  <c r="U148" i="19" s="1"/>
  <c r="E142" i="19"/>
  <c r="J142" i="19" s="1"/>
  <c r="E145" i="19"/>
  <c r="J145" i="19" s="1"/>
  <c r="E146" i="19"/>
  <c r="J146" i="19" s="1"/>
  <c r="U146" i="19" s="1"/>
  <c r="E144" i="19"/>
  <c r="J144" i="19" s="1"/>
  <c r="U144" i="19" s="1"/>
  <c r="E141" i="19"/>
  <c r="J141" i="19" s="1"/>
  <c r="E134" i="19"/>
  <c r="J134" i="19" s="1"/>
  <c r="U134" i="19" s="1"/>
  <c r="E140" i="19"/>
  <c r="J140" i="19" s="1"/>
  <c r="U140" i="19" s="1"/>
  <c r="E139" i="19"/>
  <c r="J139" i="19" s="1"/>
  <c r="E137" i="19"/>
  <c r="J137" i="19" s="1"/>
  <c r="U137" i="19" s="1"/>
  <c r="E147" i="19"/>
  <c r="J147" i="19" s="1"/>
  <c r="U147" i="19" s="1"/>
  <c r="E136" i="19"/>
  <c r="J136" i="19" s="1"/>
  <c r="E143" i="19"/>
  <c r="J143" i="19" s="1"/>
  <c r="J38" i="19"/>
  <c r="U38" i="19" s="1"/>
  <c r="E101" i="19"/>
  <c r="J101" i="19" s="1"/>
  <c r="U101" i="19" s="1"/>
  <c r="E103" i="19"/>
  <c r="J103" i="19" s="1"/>
  <c r="U103" i="19" s="1"/>
  <c r="E105" i="19"/>
  <c r="J105" i="19" s="1"/>
  <c r="U105" i="19" s="1"/>
  <c r="E107" i="19"/>
  <c r="J107" i="19" s="1"/>
  <c r="U107" i="19" s="1"/>
  <c r="E109" i="19"/>
  <c r="J109" i="19" s="1"/>
  <c r="U109" i="19" s="1"/>
  <c r="E111" i="19"/>
  <c r="J111" i="19" s="1"/>
  <c r="E113" i="19"/>
  <c r="J113" i="19" s="1"/>
  <c r="U113" i="19" s="1"/>
  <c r="E115" i="19"/>
  <c r="J115" i="19" s="1"/>
  <c r="E117" i="19"/>
  <c r="J117" i="19" s="1"/>
  <c r="U117" i="19" s="1"/>
  <c r="E119" i="19"/>
  <c r="J119" i="19" s="1"/>
  <c r="U119" i="19" s="1"/>
  <c r="E121" i="19"/>
  <c r="J121" i="19" s="1"/>
  <c r="E123" i="19"/>
  <c r="J123" i="19" s="1"/>
  <c r="E125" i="19"/>
  <c r="J125" i="19" s="1"/>
  <c r="E127" i="19"/>
  <c r="J127" i="19" s="1"/>
  <c r="E129" i="19"/>
  <c r="J129" i="19" s="1"/>
  <c r="E131" i="19"/>
  <c r="J131" i="19" s="1"/>
  <c r="E133" i="19"/>
  <c r="J133" i="19" s="1"/>
  <c r="U133" i="19" s="1"/>
  <c r="E5" i="65"/>
  <c r="E13" i="65"/>
  <c r="E17" i="65"/>
  <c r="E21" i="65"/>
  <c r="E25" i="65"/>
  <c r="E29" i="65"/>
  <c r="E33" i="65"/>
  <c r="E37" i="65"/>
  <c r="E41" i="65"/>
  <c r="E45" i="65"/>
  <c r="E49" i="65"/>
  <c r="E53" i="65"/>
  <c r="E57" i="65"/>
  <c r="E65" i="65"/>
  <c r="E69" i="65"/>
  <c r="E73" i="65"/>
  <c r="E77" i="65"/>
  <c r="E81" i="65"/>
  <c r="V20" i="12"/>
  <c r="E6" i="65"/>
  <c r="E10" i="65"/>
  <c r="E14" i="65"/>
  <c r="E18" i="65"/>
  <c r="E22" i="65"/>
  <c r="E26" i="65"/>
  <c r="E30" i="65"/>
  <c r="E34" i="65"/>
  <c r="E38" i="65"/>
  <c r="E42" i="65"/>
  <c r="E46" i="65"/>
  <c r="E50" i="65"/>
  <c r="E54" i="65"/>
  <c r="E58" i="65"/>
  <c r="E62" i="65"/>
  <c r="E66" i="65"/>
  <c r="E70" i="65"/>
  <c r="E74" i="65"/>
  <c r="E78" i="65"/>
  <c r="E82" i="65"/>
  <c r="E3" i="65"/>
  <c r="E7" i="65"/>
  <c r="E11" i="65"/>
  <c r="E15" i="65"/>
  <c r="E19" i="65"/>
  <c r="E23" i="65"/>
  <c r="E27" i="65"/>
  <c r="E31" i="65"/>
  <c r="E35" i="65"/>
  <c r="E39" i="65"/>
  <c r="E43" i="65"/>
  <c r="E47" i="65"/>
  <c r="E51" i="65"/>
  <c r="E55" i="65"/>
  <c r="E59" i="65"/>
  <c r="E63" i="65"/>
  <c r="E67" i="65"/>
  <c r="E71" i="65"/>
  <c r="E75" i="65"/>
  <c r="E79" i="65"/>
  <c r="E4" i="65"/>
  <c r="E8" i="65"/>
  <c r="E12" i="65"/>
  <c r="E16" i="65"/>
  <c r="E20" i="65"/>
  <c r="E24" i="65"/>
  <c r="E28" i="65"/>
  <c r="E32" i="65"/>
  <c r="E36" i="65"/>
  <c r="E40" i="65"/>
  <c r="E44" i="65"/>
  <c r="E48" i="65"/>
  <c r="E52" i="65"/>
  <c r="E56" i="65"/>
  <c r="E64" i="65"/>
  <c r="E68" i="65"/>
  <c r="E72" i="65"/>
  <c r="E80" i="65"/>
  <c r="Z20" i="12"/>
  <c r="Y20" i="12"/>
  <c r="U20" i="12"/>
  <c r="AB20" i="12"/>
  <c r="X20" i="12"/>
  <c r="T20" i="12"/>
  <c r="N78" i="12"/>
  <c r="O78" i="12" s="1"/>
  <c r="I78" i="12" s="1"/>
  <c r="O78" i="13" s="1"/>
  <c r="D94" i="12"/>
  <c r="C76" i="65" s="1"/>
  <c r="AA20" i="12"/>
  <c r="W20" i="12"/>
  <c r="S20" i="12"/>
  <c r="Q14" i="40"/>
  <c r="P14" i="40"/>
  <c r="F27" i="48"/>
  <c r="F35" i="48"/>
  <c r="F43" i="48"/>
  <c r="F51" i="48"/>
  <c r="O51" i="48" s="1"/>
  <c r="F59" i="48"/>
  <c r="F67" i="48"/>
  <c r="F75" i="48"/>
  <c r="O75" i="48" s="1"/>
  <c r="F83" i="48"/>
  <c r="O83" i="48" s="1"/>
  <c r="F91" i="48"/>
  <c r="O91" i="48" s="1"/>
  <c r="F99" i="48"/>
  <c r="O99" i="48" s="1"/>
  <c r="F107" i="48"/>
  <c r="O107" i="48" s="1"/>
  <c r="F115" i="48"/>
  <c r="O115" i="48" s="1"/>
  <c r="F123" i="48"/>
  <c r="O123" i="48" s="1"/>
  <c r="F131" i="48"/>
  <c r="O131" i="48" s="1"/>
  <c r="F139" i="48"/>
  <c r="O139" i="48" s="1"/>
  <c r="F147" i="48"/>
  <c r="O147" i="48" s="1"/>
  <c r="F155" i="48"/>
  <c r="O155" i="48" s="1"/>
  <c r="F163" i="48"/>
  <c r="O163" i="48" s="1"/>
  <c r="F171" i="48"/>
  <c r="O171" i="48" s="1"/>
  <c r="F179" i="48"/>
  <c r="O179" i="48" s="1"/>
  <c r="F28" i="48"/>
  <c r="F36" i="48"/>
  <c r="F44" i="48"/>
  <c r="F52" i="48"/>
  <c r="F60" i="48"/>
  <c r="F68" i="48"/>
  <c r="F76" i="48"/>
  <c r="O76" i="48" s="1"/>
  <c r="F84" i="48"/>
  <c r="O84" i="48" s="1"/>
  <c r="F92" i="48"/>
  <c r="O92" i="48" s="1"/>
  <c r="F100" i="48"/>
  <c r="O100" i="48" s="1"/>
  <c r="F108" i="48"/>
  <c r="O108" i="48" s="1"/>
  <c r="F116" i="48"/>
  <c r="O116" i="48" s="1"/>
  <c r="F124" i="48"/>
  <c r="O124" i="48" s="1"/>
  <c r="F132" i="48"/>
  <c r="O132" i="48" s="1"/>
  <c r="F140" i="48"/>
  <c r="O140" i="48" s="1"/>
  <c r="F148" i="48"/>
  <c r="O148" i="48" s="1"/>
  <c r="F156" i="48"/>
  <c r="O156" i="48" s="1"/>
  <c r="F164" i="48"/>
  <c r="O164" i="48" s="1"/>
  <c r="F172" i="48"/>
  <c r="O172" i="48" s="1"/>
  <c r="F180" i="48"/>
  <c r="O180" i="48" s="1"/>
  <c r="F49" i="48"/>
  <c r="F97" i="48"/>
  <c r="O97" i="48" s="1"/>
  <c r="F153" i="48"/>
  <c r="O153" i="48" s="1"/>
  <c r="F34" i="48"/>
  <c r="F90" i="48"/>
  <c r="O90" i="48" s="1"/>
  <c r="F130" i="48"/>
  <c r="O130" i="48" s="1"/>
  <c r="F178" i="48"/>
  <c r="O178" i="48" s="1"/>
  <c r="F21" i="48"/>
  <c r="F29" i="48"/>
  <c r="F37" i="48"/>
  <c r="F45" i="48"/>
  <c r="F53" i="48"/>
  <c r="F61" i="48"/>
  <c r="F69" i="48"/>
  <c r="F77" i="48"/>
  <c r="O77" i="48" s="1"/>
  <c r="F85" i="48"/>
  <c r="O85" i="48" s="1"/>
  <c r="F93" i="48"/>
  <c r="O93" i="48" s="1"/>
  <c r="F101" i="48"/>
  <c r="O101" i="48" s="1"/>
  <c r="F109" i="48"/>
  <c r="O109" i="48" s="1"/>
  <c r="F117" i="48"/>
  <c r="O117" i="48" s="1"/>
  <c r="F125" i="48"/>
  <c r="O125" i="48" s="1"/>
  <c r="F133" i="48"/>
  <c r="O133" i="48" s="1"/>
  <c r="F141" i="48"/>
  <c r="O141" i="48" s="1"/>
  <c r="F149" i="48"/>
  <c r="O149" i="48" s="1"/>
  <c r="F157" i="48"/>
  <c r="O157" i="48" s="1"/>
  <c r="F165" i="48"/>
  <c r="O165" i="48" s="1"/>
  <c r="F173" i="48"/>
  <c r="O173" i="48" s="1"/>
  <c r="F181" i="48"/>
  <c r="O181" i="48" s="1"/>
  <c r="F41" i="48"/>
  <c r="F81" i="48"/>
  <c r="O81" i="48" s="1"/>
  <c r="F113" i="48"/>
  <c r="O113" i="48" s="1"/>
  <c r="F145" i="48"/>
  <c r="O145" i="48" s="1"/>
  <c r="F161" i="48"/>
  <c r="O161" i="48" s="1"/>
  <c r="F50" i="48"/>
  <c r="F82" i="48"/>
  <c r="O82" i="48" s="1"/>
  <c r="F114" i="48"/>
  <c r="O114" i="48" s="1"/>
  <c r="F146" i="48"/>
  <c r="O146" i="48" s="1"/>
  <c r="F170" i="48"/>
  <c r="O170" i="48" s="1"/>
  <c r="F22" i="48"/>
  <c r="F30" i="48"/>
  <c r="F38" i="48"/>
  <c r="F46" i="48"/>
  <c r="F54" i="48"/>
  <c r="F62" i="48"/>
  <c r="F70" i="48"/>
  <c r="F78" i="48"/>
  <c r="O78" i="48" s="1"/>
  <c r="F86" i="48"/>
  <c r="O86" i="48" s="1"/>
  <c r="F94" i="48"/>
  <c r="O94" i="48" s="1"/>
  <c r="F102" i="48"/>
  <c r="O102" i="48" s="1"/>
  <c r="F110" i="48"/>
  <c r="O110" i="48" s="1"/>
  <c r="F118" i="48"/>
  <c r="O118" i="48" s="1"/>
  <c r="F126" i="48"/>
  <c r="O126" i="48" s="1"/>
  <c r="F134" i="48"/>
  <c r="O134" i="48" s="1"/>
  <c r="F142" i="48"/>
  <c r="O142" i="48" s="1"/>
  <c r="F150" i="48"/>
  <c r="O150" i="48" s="1"/>
  <c r="F158" i="48"/>
  <c r="O158" i="48" s="1"/>
  <c r="F166" i="48"/>
  <c r="O166" i="48" s="1"/>
  <c r="F174" i="48"/>
  <c r="O174" i="48" s="1"/>
  <c r="F182" i="48"/>
  <c r="O182" i="48" s="1"/>
  <c r="F57" i="48"/>
  <c r="F121" i="48"/>
  <c r="O121" i="48" s="1"/>
  <c r="F185" i="48"/>
  <c r="O185" i="48" s="1"/>
  <c r="F58" i="48"/>
  <c r="F106" i="48"/>
  <c r="O106" i="48" s="1"/>
  <c r="F154" i="48"/>
  <c r="O154" i="48" s="1"/>
  <c r="F23" i="48"/>
  <c r="F31" i="48"/>
  <c r="F39" i="48"/>
  <c r="F47" i="48"/>
  <c r="F55" i="48"/>
  <c r="F63" i="48"/>
  <c r="F71" i="48"/>
  <c r="F79" i="48"/>
  <c r="O79" i="48" s="1"/>
  <c r="F87" i="48"/>
  <c r="O87" i="48" s="1"/>
  <c r="F95" i="48"/>
  <c r="O95" i="48" s="1"/>
  <c r="F103" i="48"/>
  <c r="O103" i="48" s="1"/>
  <c r="F111" i="48"/>
  <c r="O111" i="48" s="1"/>
  <c r="F119" i="48"/>
  <c r="O119" i="48" s="1"/>
  <c r="F127" i="48"/>
  <c r="O127" i="48" s="1"/>
  <c r="F135" i="48"/>
  <c r="O135" i="48" s="1"/>
  <c r="F143" i="48"/>
  <c r="O143" i="48" s="1"/>
  <c r="F151" i="48"/>
  <c r="O151" i="48" s="1"/>
  <c r="F159" i="48"/>
  <c r="O159" i="48" s="1"/>
  <c r="F167" i="48"/>
  <c r="O167" i="48" s="1"/>
  <c r="F175" i="48"/>
  <c r="O175" i="48" s="1"/>
  <c r="F183" i="48"/>
  <c r="O183" i="48" s="1"/>
  <c r="F33" i="48"/>
  <c r="F65" i="48"/>
  <c r="F105" i="48"/>
  <c r="O105" i="48" s="1"/>
  <c r="F129" i="48"/>
  <c r="O129" i="48" s="1"/>
  <c r="F169" i="48"/>
  <c r="O169" i="48" s="1"/>
  <c r="F42" i="48"/>
  <c r="F74" i="48"/>
  <c r="O74" i="48" s="1"/>
  <c r="F98" i="48"/>
  <c r="O98" i="48" s="1"/>
  <c r="F122" i="48"/>
  <c r="O122" i="48" s="1"/>
  <c r="F162" i="48"/>
  <c r="O162" i="48" s="1"/>
  <c r="F24" i="48"/>
  <c r="F32" i="48"/>
  <c r="F40" i="48"/>
  <c r="F48" i="48"/>
  <c r="O48" i="48" s="1"/>
  <c r="F56" i="48"/>
  <c r="F64" i="48"/>
  <c r="F72" i="48"/>
  <c r="F80" i="48"/>
  <c r="O80" i="48" s="1"/>
  <c r="F88" i="48"/>
  <c r="O88" i="48" s="1"/>
  <c r="F96" i="48"/>
  <c r="O96" i="48" s="1"/>
  <c r="F104" i="48"/>
  <c r="O104" i="48" s="1"/>
  <c r="F112" i="48"/>
  <c r="O112" i="48" s="1"/>
  <c r="F120" i="48"/>
  <c r="O120" i="48" s="1"/>
  <c r="F128" i="48"/>
  <c r="O128" i="48" s="1"/>
  <c r="F136" i="48"/>
  <c r="O136" i="48" s="1"/>
  <c r="F144" i="48"/>
  <c r="O144" i="48" s="1"/>
  <c r="F152" i="48"/>
  <c r="O152" i="48" s="1"/>
  <c r="F160" i="48"/>
  <c r="O160" i="48" s="1"/>
  <c r="F168" i="48"/>
  <c r="O168" i="48" s="1"/>
  <c r="F176" i="48"/>
  <c r="O176" i="48" s="1"/>
  <c r="F184" i="48"/>
  <c r="O184" i="48" s="1"/>
  <c r="F25" i="48"/>
  <c r="F73" i="48"/>
  <c r="F89" i="48"/>
  <c r="O89" i="48" s="1"/>
  <c r="F137" i="48"/>
  <c r="O137" i="48" s="1"/>
  <c r="F177" i="48"/>
  <c r="O177" i="48" s="1"/>
  <c r="F26" i="48"/>
  <c r="F66" i="48"/>
  <c r="F138" i="48"/>
  <c r="O138" i="48" s="1"/>
  <c r="F220" i="58"/>
  <c r="O220" i="58" s="1"/>
  <c r="F228" i="58"/>
  <c r="O228" i="58" s="1"/>
  <c r="F236" i="58"/>
  <c r="O236" i="58" s="1"/>
  <c r="F244" i="58"/>
  <c r="O244" i="58" s="1"/>
  <c r="F252" i="58"/>
  <c r="O252" i="58" s="1"/>
  <c r="F260" i="58"/>
  <c r="O260" i="58" s="1"/>
  <c r="F253" i="58"/>
  <c r="O253" i="58" s="1"/>
  <c r="F265" i="58"/>
  <c r="O265" i="58" s="1"/>
  <c r="F213" i="58"/>
  <c r="O213" i="58" s="1"/>
  <c r="F221" i="58"/>
  <c r="O221" i="58" s="1"/>
  <c r="F229" i="58"/>
  <c r="O229" i="58" s="1"/>
  <c r="F237" i="58"/>
  <c r="O237" i="58" s="1"/>
  <c r="F245" i="58"/>
  <c r="O245" i="58" s="1"/>
  <c r="F217" i="58"/>
  <c r="O217" i="58" s="1"/>
  <c r="F214" i="58"/>
  <c r="O214" i="58" s="1"/>
  <c r="F222" i="58"/>
  <c r="O222" i="58" s="1"/>
  <c r="F230" i="58"/>
  <c r="O230" i="58" s="1"/>
  <c r="F238" i="58"/>
  <c r="O238" i="58" s="1"/>
  <c r="F246" i="58"/>
  <c r="O246" i="58" s="1"/>
  <c r="F254" i="58"/>
  <c r="O254" i="58" s="1"/>
  <c r="F262" i="58"/>
  <c r="O262" i="58" s="1"/>
  <c r="F257" i="58"/>
  <c r="O257" i="58" s="1"/>
  <c r="F215" i="58"/>
  <c r="O215" i="58" s="1"/>
  <c r="F223" i="58"/>
  <c r="O223" i="58" s="1"/>
  <c r="F231" i="58"/>
  <c r="O231" i="58" s="1"/>
  <c r="F239" i="58"/>
  <c r="O239" i="58" s="1"/>
  <c r="F247" i="58"/>
  <c r="O247" i="58" s="1"/>
  <c r="F255" i="58"/>
  <c r="O255" i="58" s="1"/>
  <c r="F263" i="58"/>
  <c r="O263" i="58" s="1"/>
  <c r="F233" i="58"/>
  <c r="O233" i="58" s="1"/>
  <c r="F216" i="58"/>
  <c r="O216" i="58" s="1"/>
  <c r="F224" i="58"/>
  <c r="O224" i="58" s="1"/>
  <c r="F232" i="58"/>
  <c r="O232" i="58" s="1"/>
  <c r="F240" i="58"/>
  <c r="O240" i="58" s="1"/>
  <c r="F248" i="58"/>
  <c r="O248" i="58" s="1"/>
  <c r="F256" i="58"/>
  <c r="O256" i="58" s="1"/>
  <c r="F264" i="58"/>
  <c r="O264" i="58" s="1"/>
  <c r="F225" i="58"/>
  <c r="O225" i="58" s="1"/>
  <c r="F218" i="58"/>
  <c r="O218" i="58" s="1"/>
  <c r="F226" i="58"/>
  <c r="O226" i="58" s="1"/>
  <c r="F234" i="58"/>
  <c r="O234" i="58" s="1"/>
  <c r="F242" i="58"/>
  <c r="O242" i="58" s="1"/>
  <c r="F250" i="58"/>
  <c r="O250" i="58" s="1"/>
  <c r="F258" i="58"/>
  <c r="O258" i="58" s="1"/>
  <c r="F266" i="58"/>
  <c r="O266" i="58" s="1"/>
  <c r="F241" i="58"/>
  <c r="O241" i="58" s="1"/>
  <c r="F219" i="58"/>
  <c r="O219" i="58" s="1"/>
  <c r="F227" i="58"/>
  <c r="O227" i="58" s="1"/>
  <c r="F235" i="58"/>
  <c r="O235" i="58" s="1"/>
  <c r="F243" i="58"/>
  <c r="O243" i="58" s="1"/>
  <c r="F251" i="58"/>
  <c r="O251" i="58" s="1"/>
  <c r="F259" i="58"/>
  <c r="O259" i="58" s="1"/>
  <c r="F261" i="58"/>
  <c r="O261" i="58" s="1"/>
  <c r="F249" i="58"/>
  <c r="O249" i="58" s="1"/>
  <c r="F201" i="58"/>
  <c r="O201" i="58" s="1"/>
  <c r="F108" i="58"/>
  <c r="O108" i="58" s="1"/>
  <c r="F25" i="58"/>
  <c r="O25" i="58" s="1"/>
  <c r="F163" i="58"/>
  <c r="O163" i="58" s="1"/>
  <c r="F114" i="58"/>
  <c r="O114" i="58" s="1"/>
  <c r="F62" i="58"/>
  <c r="O62" i="58" s="1"/>
  <c r="F187" i="58"/>
  <c r="O187" i="58" s="1"/>
  <c r="F212" i="58"/>
  <c r="O212" i="58" s="1"/>
  <c r="F157" i="58"/>
  <c r="O157" i="58" s="1"/>
  <c r="F106" i="58"/>
  <c r="O106" i="58" s="1"/>
  <c r="F48" i="58"/>
  <c r="O48" i="58" s="1"/>
  <c r="F169" i="58"/>
  <c r="O169" i="58" s="1"/>
  <c r="F161" i="58"/>
  <c r="O161" i="58" s="1"/>
  <c r="F104" i="58"/>
  <c r="O104" i="58" s="1"/>
  <c r="F51" i="58"/>
  <c r="O51" i="58" s="1"/>
  <c r="F63" i="58"/>
  <c r="O63" i="58" s="1"/>
  <c r="F70" i="58"/>
  <c r="O70" i="58" s="1"/>
  <c r="F176" i="58"/>
  <c r="O176" i="58" s="1"/>
  <c r="F101" i="58"/>
  <c r="O101" i="58" s="1"/>
  <c r="F206" i="58"/>
  <c r="O206" i="58" s="1"/>
  <c r="F158" i="58"/>
  <c r="O158" i="58" s="1"/>
  <c r="F107" i="58"/>
  <c r="O107" i="58" s="1"/>
  <c r="F56" i="58"/>
  <c r="O56" i="58" s="1"/>
  <c r="F159" i="58"/>
  <c r="O159" i="58" s="1"/>
  <c r="F198" i="58"/>
  <c r="O198" i="58" s="1"/>
  <c r="F151" i="58"/>
  <c r="O151" i="58" s="1"/>
  <c r="F97" i="58"/>
  <c r="O97" i="58" s="1"/>
  <c r="F38" i="58"/>
  <c r="O38" i="58" s="1"/>
  <c r="F204" i="58"/>
  <c r="O204" i="58" s="1"/>
  <c r="F155" i="58"/>
  <c r="O155" i="58" s="1"/>
  <c r="F95" i="58"/>
  <c r="O95" i="58" s="1"/>
  <c r="F45" i="58"/>
  <c r="O45" i="58" s="1"/>
  <c r="F182" i="58"/>
  <c r="O182" i="58" s="1"/>
  <c r="F80" i="58"/>
  <c r="O80" i="58" s="1"/>
  <c r="F76" i="58"/>
  <c r="O76" i="58" s="1"/>
  <c r="F21" i="58"/>
  <c r="O21" i="58" s="1"/>
  <c r="F164" i="58"/>
  <c r="O164" i="58" s="1"/>
  <c r="F87" i="58"/>
  <c r="O87" i="58" s="1"/>
  <c r="F199" i="58"/>
  <c r="O199" i="58" s="1"/>
  <c r="F153" i="58"/>
  <c r="O153" i="58" s="1"/>
  <c r="F99" i="58"/>
  <c r="O99" i="58" s="1"/>
  <c r="F49" i="58"/>
  <c r="O49" i="58" s="1"/>
  <c r="F142" i="58"/>
  <c r="O142" i="58" s="1"/>
  <c r="F192" i="58"/>
  <c r="O192" i="58" s="1"/>
  <c r="F144" i="58"/>
  <c r="O144" i="58" s="1"/>
  <c r="F90" i="58"/>
  <c r="O90" i="58" s="1"/>
  <c r="F33" i="58"/>
  <c r="O33" i="58" s="1"/>
  <c r="F197" i="58"/>
  <c r="O197" i="58" s="1"/>
  <c r="F143" i="58"/>
  <c r="O143" i="58" s="1"/>
  <c r="F89" i="58"/>
  <c r="O89" i="58" s="1"/>
  <c r="F37" i="58"/>
  <c r="O37" i="58" s="1"/>
  <c r="F126" i="58"/>
  <c r="O126" i="58" s="1"/>
  <c r="F178" i="58"/>
  <c r="O178" i="58" s="1"/>
  <c r="F154" i="58"/>
  <c r="O154" i="58" s="1"/>
  <c r="F83" i="58"/>
  <c r="O83" i="58" s="1"/>
  <c r="F195" i="58"/>
  <c r="O195" i="58" s="1"/>
  <c r="F145" i="58"/>
  <c r="O145" i="58" s="1"/>
  <c r="F91" i="58"/>
  <c r="O91" i="58" s="1"/>
  <c r="F39" i="58"/>
  <c r="O39" i="58" s="1"/>
  <c r="F123" i="58"/>
  <c r="O123" i="58" s="1"/>
  <c r="F185" i="58"/>
  <c r="O185" i="58" s="1"/>
  <c r="F138" i="58"/>
  <c r="O138" i="58" s="1"/>
  <c r="F85" i="58"/>
  <c r="O85" i="58" s="1"/>
  <c r="F28" i="58"/>
  <c r="O28" i="58" s="1"/>
  <c r="F188" i="58"/>
  <c r="O188" i="58" s="1"/>
  <c r="F136" i="58"/>
  <c r="O136" i="58" s="1"/>
  <c r="F84" i="58"/>
  <c r="O84" i="58" s="1"/>
  <c r="F31" i="58"/>
  <c r="O31" i="58" s="1"/>
  <c r="F134" i="58"/>
  <c r="O134" i="58" s="1"/>
  <c r="F146" i="58"/>
  <c r="O146" i="58" s="1"/>
  <c r="F69" i="58"/>
  <c r="O69" i="58" s="1"/>
  <c r="F186" i="58"/>
  <c r="O186" i="58" s="1"/>
  <c r="F139" i="58"/>
  <c r="O139" i="58" s="1"/>
  <c r="F86" i="58"/>
  <c r="O86" i="58" s="1"/>
  <c r="F34" i="58"/>
  <c r="O34" i="58" s="1"/>
  <c r="F94" i="58"/>
  <c r="O94" i="58" s="1"/>
  <c r="F179" i="58"/>
  <c r="O179" i="58" s="1"/>
  <c r="F133" i="58"/>
  <c r="O133" i="58" s="1"/>
  <c r="F79" i="58"/>
  <c r="O79" i="58" s="1"/>
  <c r="F23" i="58"/>
  <c r="O23" i="58" s="1"/>
  <c r="F184" i="58"/>
  <c r="O184" i="58" s="1"/>
  <c r="F132" i="58"/>
  <c r="O132" i="58" s="1"/>
  <c r="F77" i="58"/>
  <c r="O77" i="58" s="1"/>
  <c r="F27" i="58"/>
  <c r="O27" i="58" s="1"/>
  <c r="F135" i="58"/>
  <c r="O135" i="58" s="1"/>
  <c r="F29" i="58"/>
  <c r="O29" i="58" s="1"/>
  <c r="F71" i="58"/>
  <c r="O71" i="58" s="1"/>
  <c r="F125" i="58"/>
  <c r="O125" i="58" s="1"/>
  <c r="F129" i="58"/>
  <c r="O129" i="58" s="1"/>
  <c r="F50" i="58"/>
  <c r="O50" i="58" s="1"/>
  <c r="F174" i="58"/>
  <c r="O174" i="58" s="1"/>
  <c r="F127" i="58"/>
  <c r="O127" i="58" s="1"/>
  <c r="F73" i="58"/>
  <c r="O73" i="58" s="1"/>
  <c r="F24" i="58"/>
  <c r="O24" i="58" s="1"/>
  <c r="F57" i="58"/>
  <c r="O57" i="58" s="1"/>
  <c r="F166" i="58"/>
  <c r="O166" i="58" s="1"/>
  <c r="F120" i="58"/>
  <c r="O120" i="58" s="1"/>
  <c r="F67" i="58"/>
  <c r="O67" i="58" s="1"/>
  <c r="F196" i="58"/>
  <c r="O196" i="58" s="1"/>
  <c r="F170" i="58"/>
  <c r="O170" i="58" s="1"/>
  <c r="F119" i="58"/>
  <c r="O119" i="58" s="1"/>
  <c r="F66" i="58"/>
  <c r="O66" i="58" s="1"/>
  <c r="F208" i="58"/>
  <c r="O208" i="58" s="1"/>
  <c r="F209" i="58"/>
  <c r="O209" i="58" s="1"/>
  <c r="F115" i="58"/>
  <c r="O115" i="58" s="1"/>
  <c r="F30" i="58"/>
  <c r="O30" i="58" s="1"/>
  <c r="F168" i="58"/>
  <c r="O168" i="58" s="1"/>
  <c r="F122" i="58"/>
  <c r="O122" i="58" s="1"/>
  <c r="F68" i="58"/>
  <c r="O68" i="58" s="1"/>
  <c r="F210" i="58"/>
  <c r="O210" i="58" s="1"/>
  <c r="F35" i="58"/>
  <c r="O35" i="58" s="1"/>
  <c r="F162" i="58"/>
  <c r="O162" i="58" s="1"/>
  <c r="F111" i="58"/>
  <c r="O111" i="58" s="1"/>
  <c r="F59" i="58"/>
  <c r="O59" i="58" s="1"/>
  <c r="F183" i="58"/>
  <c r="O183" i="58" s="1"/>
  <c r="F165" i="58"/>
  <c r="O165" i="58" s="1"/>
  <c r="F110" i="58"/>
  <c r="O110" i="58" s="1"/>
  <c r="F58" i="58"/>
  <c r="O58" i="58" s="1"/>
  <c r="F171" i="58"/>
  <c r="O171" i="58" s="1"/>
  <c r="F82" i="58"/>
  <c r="O82" i="58" s="1"/>
  <c r="F190" i="58"/>
  <c r="O190" i="58" s="1"/>
  <c r="F140" i="58"/>
  <c r="O140" i="58" s="1"/>
  <c r="F96" i="58"/>
  <c r="O96" i="58" s="1"/>
  <c r="F131" i="58"/>
  <c r="O131" i="58" s="1"/>
  <c r="F141" i="58"/>
  <c r="O141" i="58" s="1"/>
  <c r="F205" i="58"/>
  <c r="O205" i="58" s="1"/>
  <c r="F147" i="58"/>
  <c r="O147" i="58" s="1"/>
  <c r="F128" i="58"/>
  <c r="O128" i="58" s="1"/>
  <c r="F52" i="58"/>
  <c r="O52" i="58" s="1"/>
  <c r="F36" i="58"/>
  <c r="O36" i="58" s="1"/>
  <c r="F112" i="58"/>
  <c r="O112" i="58" s="1"/>
  <c r="F46" i="58"/>
  <c r="O46" i="58" s="1"/>
  <c r="F75" i="58"/>
  <c r="O75" i="58" s="1"/>
  <c r="F191" i="58"/>
  <c r="O191" i="58" s="1"/>
  <c r="F152" i="58"/>
  <c r="O152" i="58" s="1"/>
  <c r="F121" i="58"/>
  <c r="O121" i="58" s="1"/>
  <c r="F203" i="58"/>
  <c r="O203" i="58" s="1"/>
  <c r="F117" i="58"/>
  <c r="O117" i="58" s="1"/>
  <c r="F41" i="58"/>
  <c r="O41" i="58" s="1"/>
  <c r="F207" i="58"/>
  <c r="O207" i="58" s="1"/>
  <c r="F193" i="58"/>
  <c r="O193" i="58" s="1"/>
  <c r="F72" i="58"/>
  <c r="O72" i="58" s="1"/>
  <c r="F100" i="58"/>
  <c r="O100" i="58" s="1"/>
  <c r="F148" i="58"/>
  <c r="O148" i="58" s="1"/>
  <c r="F175" i="58"/>
  <c r="O175" i="58" s="1"/>
  <c r="F156" i="58"/>
  <c r="O156" i="58" s="1"/>
  <c r="F81" i="58"/>
  <c r="O81" i="58" s="1"/>
  <c r="F61" i="58"/>
  <c r="O61" i="58" s="1"/>
  <c r="F88" i="58"/>
  <c r="O88" i="58" s="1"/>
  <c r="F124" i="58"/>
  <c r="O124" i="58" s="1"/>
  <c r="F109" i="58"/>
  <c r="O109" i="58" s="1"/>
  <c r="F92" i="58"/>
  <c r="O92" i="58" s="1"/>
  <c r="F93" i="58"/>
  <c r="O93" i="58" s="1"/>
  <c r="F172" i="58"/>
  <c r="O172" i="58" s="1"/>
  <c r="F102" i="58"/>
  <c r="O102" i="58" s="1"/>
  <c r="F60" i="58"/>
  <c r="O60" i="58" s="1"/>
  <c r="F181" i="58"/>
  <c r="O181" i="58" s="1"/>
  <c r="F211" i="58"/>
  <c r="O211" i="58" s="1"/>
  <c r="F189" i="58"/>
  <c r="O189" i="58" s="1"/>
  <c r="F65" i="58"/>
  <c r="O65" i="58" s="1"/>
  <c r="F113" i="58"/>
  <c r="O113" i="58" s="1"/>
  <c r="F160" i="58"/>
  <c r="O160" i="58" s="1"/>
  <c r="F180" i="58"/>
  <c r="O180" i="58" s="1"/>
  <c r="F130" i="58"/>
  <c r="O130" i="58" s="1"/>
  <c r="F167" i="58"/>
  <c r="O167" i="58" s="1"/>
  <c r="F64" i="58"/>
  <c r="O64" i="58" s="1"/>
  <c r="F40" i="58"/>
  <c r="O40" i="58" s="1"/>
  <c r="F105" i="58"/>
  <c r="O105" i="58" s="1"/>
  <c r="F74" i="58"/>
  <c r="O74" i="58" s="1"/>
  <c r="F32" i="58"/>
  <c r="O32" i="58" s="1"/>
  <c r="F173" i="58"/>
  <c r="O173" i="58" s="1"/>
  <c r="F78" i="58"/>
  <c r="O78" i="58" s="1"/>
  <c r="F202" i="58"/>
  <c r="O202" i="58" s="1"/>
  <c r="F42" i="58"/>
  <c r="O42" i="58" s="1"/>
  <c r="F26" i="58"/>
  <c r="O26" i="58" s="1"/>
  <c r="F177" i="58"/>
  <c r="O177" i="58" s="1"/>
  <c r="F98" i="58"/>
  <c r="O98" i="58" s="1"/>
  <c r="F118" i="58"/>
  <c r="O118" i="58" s="1"/>
  <c r="F53" i="58"/>
  <c r="O53" i="58" s="1"/>
  <c r="F137" i="58"/>
  <c r="O137" i="58" s="1"/>
  <c r="F22" i="58"/>
  <c r="O22" i="58" s="1"/>
  <c r="F103" i="58"/>
  <c r="O103" i="58" s="1"/>
  <c r="F194" i="58"/>
  <c r="O194" i="58" s="1"/>
  <c r="F54" i="58"/>
  <c r="O54" i="58" s="1"/>
  <c r="F200" i="58"/>
  <c r="O200" i="58" s="1"/>
  <c r="F55" i="58"/>
  <c r="O55" i="58" s="1"/>
  <c r="F47" i="58"/>
  <c r="O47" i="58" s="1"/>
  <c r="F43" i="58"/>
  <c r="O43" i="58" s="1"/>
  <c r="F150" i="58"/>
  <c r="O150" i="58" s="1"/>
  <c r="F44" i="58"/>
  <c r="O44" i="58" s="1"/>
  <c r="F149" i="58"/>
  <c r="O149" i="58" s="1"/>
  <c r="F116" i="58"/>
  <c r="O116" i="58" s="1"/>
  <c r="J132" i="19"/>
  <c r="U132" i="19" s="1"/>
  <c r="J124" i="19"/>
  <c r="U124" i="19" s="1"/>
  <c r="J89" i="19"/>
  <c r="U89" i="19" s="1"/>
  <c r="J77" i="19"/>
  <c r="U77" i="19" s="1"/>
  <c r="AF15" i="18"/>
  <c r="J80" i="19"/>
  <c r="J88" i="19"/>
  <c r="J85" i="19"/>
  <c r="U85" i="19" s="1"/>
  <c r="J93" i="19"/>
  <c r="E21" i="10"/>
  <c r="J21" i="10" s="1"/>
  <c r="E214" i="27"/>
  <c r="J214" i="27" s="1"/>
  <c r="E215" i="27"/>
  <c r="J215" i="27" s="1"/>
  <c r="E213" i="27"/>
  <c r="J213" i="27" s="1"/>
  <c r="E201" i="27"/>
  <c r="J201" i="27" s="1"/>
  <c r="E164" i="27"/>
  <c r="J164" i="27" s="1"/>
  <c r="E146" i="27"/>
  <c r="J146" i="27" s="1"/>
  <c r="E129" i="27"/>
  <c r="J129" i="27" s="1"/>
  <c r="E108" i="27"/>
  <c r="J108" i="27" s="1"/>
  <c r="E87" i="27"/>
  <c r="J87" i="27" s="1"/>
  <c r="E69" i="27"/>
  <c r="J69" i="27" s="1"/>
  <c r="E50" i="27"/>
  <c r="J50" i="27" s="1"/>
  <c r="E25" i="27"/>
  <c r="J25" i="27" s="1"/>
  <c r="E199" i="27"/>
  <c r="J199" i="27" s="1"/>
  <c r="E186" i="27"/>
  <c r="J186" i="27" s="1"/>
  <c r="E174" i="27"/>
  <c r="J174" i="27" s="1"/>
  <c r="E163" i="27"/>
  <c r="J163" i="27" s="1"/>
  <c r="E153" i="27"/>
  <c r="J153" i="27" s="1"/>
  <c r="E139" i="27"/>
  <c r="J139" i="27" s="1"/>
  <c r="E127" i="27"/>
  <c r="J127" i="27" s="1"/>
  <c r="E114" i="27"/>
  <c r="J114" i="27" s="1"/>
  <c r="E99" i="27"/>
  <c r="J99" i="27" s="1"/>
  <c r="E86" i="27"/>
  <c r="J86" i="27" s="1"/>
  <c r="E73" i="27"/>
  <c r="J73" i="27" s="1"/>
  <c r="E62" i="27"/>
  <c r="J62" i="27" s="1"/>
  <c r="E49" i="27"/>
  <c r="J49" i="27" s="1"/>
  <c r="E34" i="27"/>
  <c r="J34" i="27" s="1"/>
  <c r="E24" i="27"/>
  <c r="J24" i="27" s="1"/>
  <c r="E187" i="27"/>
  <c r="J187" i="27" s="1"/>
  <c r="E142" i="27"/>
  <c r="J142" i="27" s="1"/>
  <c r="E94" i="27"/>
  <c r="J94" i="27" s="1"/>
  <c r="E57" i="27"/>
  <c r="J57" i="27" s="1"/>
  <c r="E212" i="27"/>
  <c r="J212" i="27" s="1"/>
  <c r="E192" i="27"/>
  <c r="J192" i="27" s="1"/>
  <c r="E179" i="27"/>
  <c r="J179" i="27" s="1"/>
  <c r="E166" i="27"/>
  <c r="J166" i="27" s="1"/>
  <c r="E157" i="27"/>
  <c r="J157" i="27" s="1"/>
  <c r="E144" i="27"/>
  <c r="J144" i="27" s="1"/>
  <c r="E133" i="27"/>
  <c r="J133" i="27" s="1"/>
  <c r="E120" i="27"/>
  <c r="J120" i="27" s="1"/>
  <c r="E106" i="27"/>
  <c r="J106" i="27" s="1"/>
  <c r="E90" i="27"/>
  <c r="J90" i="27" s="1"/>
  <c r="E79" i="27"/>
  <c r="J79" i="27" s="1"/>
  <c r="E67" i="27"/>
  <c r="J67" i="27" s="1"/>
  <c r="E48" i="27"/>
  <c r="J48" i="27" s="1"/>
  <c r="E33" i="27"/>
  <c r="J33" i="27" s="1"/>
  <c r="E23" i="27"/>
  <c r="J23" i="27" s="1"/>
  <c r="E196" i="27"/>
  <c r="J196" i="27" s="1"/>
  <c r="E169" i="27"/>
  <c r="J169" i="27" s="1"/>
  <c r="E197" i="27"/>
  <c r="J197" i="27" s="1"/>
  <c r="E184" i="27"/>
  <c r="J184" i="27" s="1"/>
  <c r="E170" i="27"/>
  <c r="J170" i="27" s="1"/>
  <c r="E161" i="27"/>
  <c r="J161" i="27" s="1"/>
  <c r="E143" i="27"/>
  <c r="J143" i="27" s="1"/>
  <c r="E132" i="27"/>
  <c r="J132" i="27" s="1"/>
  <c r="E119" i="27"/>
  <c r="J119" i="27" s="1"/>
  <c r="E104" i="27"/>
  <c r="J104" i="27" s="1"/>
  <c r="E89" i="27"/>
  <c r="J89" i="27" s="1"/>
  <c r="E77" i="27"/>
  <c r="J77" i="27" s="1"/>
  <c r="E66" i="27"/>
  <c r="J66" i="27" s="1"/>
  <c r="E51" i="27"/>
  <c r="J51" i="27" s="1"/>
  <c r="E37" i="27"/>
  <c r="J37" i="27" s="1"/>
  <c r="E27" i="27"/>
  <c r="J27" i="27" s="1"/>
  <c r="E208" i="27"/>
  <c r="J208" i="27" s="1"/>
  <c r="E162" i="27"/>
  <c r="J162" i="27" s="1"/>
  <c r="E97" i="27"/>
  <c r="J97" i="27" s="1"/>
  <c r="E71" i="27"/>
  <c r="J71" i="27" s="1"/>
  <c r="E38" i="27"/>
  <c r="J38" i="27" s="1"/>
  <c r="E209" i="27"/>
  <c r="J209" i="27" s="1"/>
  <c r="E183" i="27"/>
  <c r="J183" i="27" s="1"/>
  <c r="E188" i="27"/>
  <c r="J188" i="27" s="1"/>
  <c r="E178" i="27"/>
  <c r="J178" i="27" s="1"/>
  <c r="E155" i="27"/>
  <c r="J155" i="27" s="1"/>
  <c r="E125" i="27"/>
  <c r="J125" i="27" s="1"/>
  <c r="E110" i="27"/>
  <c r="J110" i="27" s="1"/>
  <c r="E84" i="27"/>
  <c r="J84" i="27" s="1"/>
  <c r="E45" i="27"/>
  <c r="J45" i="27" s="1"/>
  <c r="E21" i="27"/>
  <c r="J21" i="27" s="1"/>
  <c r="E176" i="27"/>
  <c r="J176" i="27" s="1"/>
  <c r="E154" i="27"/>
  <c r="J154" i="27" s="1"/>
  <c r="E135" i="27"/>
  <c r="J135" i="27" s="1"/>
  <c r="E115" i="27"/>
  <c r="J115" i="27" s="1"/>
  <c r="E101" i="27"/>
  <c r="J101" i="27" s="1"/>
  <c r="E83" i="27"/>
  <c r="J83" i="27" s="1"/>
  <c r="E63" i="27"/>
  <c r="J63" i="27" s="1"/>
  <c r="E30" i="27"/>
  <c r="J30" i="27" s="1"/>
  <c r="E206" i="27"/>
  <c r="J206" i="27" s="1"/>
  <c r="E195" i="27"/>
  <c r="J195" i="27" s="1"/>
  <c r="E182" i="27"/>
  <c r="J182" i="27" s="1"/>
  <c r="E168" i="27"/>
  <c r="J168" i="27" s="1"/>
  <c r="E158" i="27"/>
  <c r="J158" i="27" s="1"/>
  <c r="E145" i="27"/>
  <c r="J145" i="27" s="1"/>
  <c r="E134" i="27"/>
  <c r="J134" i="27" s="1"/>
  <c r="E122" i="27"/>
  <c r="J122" i="27" s="1"/>
  <c r="E107" i="27"/>
  <c r="J107" i="27" s="1"/>
  <c r="E91" i="27"/>
  <c r="J91" i="27" s="1"/>
  <c r="E80" i="27"/>
  <c r="J80" i="27" s="1"/>
  <c r="E68" i="27"/>
  <c r="J68" i="27" s="1"/>
  <c r="E56" i="27"/>
  <c r="J56" i="27" s="1"/>
  <c r="E39" i="27"/>
  <c r="J39" i="27" s="1"/>
  <c r="E29" i="27"/>
  <c r="J29" i="27" s="1"/>
  <c r="E210" i="27"/>
  <c r="J210" i="27" s="1"/>
  <c r="E159" i="27"/>
  <c r="J159" i="27" s="1"/>
  <c r="E123" i="27"/>
  <c r="J123" i="27" s="1"/>
  <c r="E76" i="27"/>
  <c r="J76" i="27" s="1"/>
  <c r="E35" i="27"/>
  <c r="J35" i="27" s="1"/>
  <c r="E198" i="27"/>
  <c r="J198" i="27" s="1"/>
  <c r="E185" i="27"/>
  <c r="J185" i="27" s="1"/>
  <c r="E171" i="27"/>
  <c r="J171" i="27" s="1"/>
  <c r="E151" i="27"/>
  <c r="J151" i="27" s="1"/>
  <c r="E138" i="27"/>
  <c r="J138" i="27" s="1"/>
  <c r="E126" i="27"/>
  <c r="J126" i="27" s="1"/>
  <c r="E111" i="27"/>
  <c r="J111" i="27" s="1"/>
  <c r="E85" i="27"/>
  <c r="J85" i="27" s="1"/>
  <c r="E59" i="27"/>
  <c r="J59" i="27" s="1"/>
  <c r="E28" i="27"/>
  <c r="J28" i="27" s="1"/>
  <c r="E204" i="27"/>
  <c r="J204" i="27" s="1"/>
  <c r="E165" i="27"/>
  <c r="J165" i="27" s="1"/>
  <c r="E136" i="27"/>
  <c r="J136" i="27" s="1"/>
  <c r="E95" i="27"/>
  <c r="J95" i="27" s="1"/>
  <c r="E70" i="27"/>
  <c r="J70" i="27" s="1"/>
  <c r="E58" i="27"/>
  <c r="J58" i="27" s="1"/>
  <c r="E31" i="27"/>
  <c r="J31" i="27" s="1"/>
  <c r="E82" i="27"/>
  <c r="J82" i="27" s="1"/>
  <c r="E175" i="27"/>
  <c r="J175" i="27" s="1"/>
  <c r="E64" i="27"/>
  <c r="J64" i="27" s="1"/>
  <c r="E137" i="27"/>
  <c r="J137" i="27" s="1"/>
  <c r="E190" i="27"/>
  <c r="J190" i="27" s="1"/>
  <c r="E156" i="27"/>
  <c r="J156" i="27" s="1"/>
  <c r="E40" i="27"/>
  <c r="J40" i="27" s="1"/>
  <c r="E22" i="27"/>
  <c r="J22" i="27" s="1"/>
  <c r="E140" i="27"/>
  <c r="J140" i="27" s="1"/>
  <c r="E81" i="27"/>
  <c r="J81" i="27" s="1"/>
  <c r="E105" i="27"/>
  <c r="J105" i="27" s="1"/>
  <c r="E103" i="27"/>
  <c r="J103" i="27" s="1"/>
  <c r="E96" i="27"/>
  <c r="J96" i="27" s="1"/>
  <c r="E61" i="27"/>
  <c r="J61" i="27" s="1"/>
  <c r="E74" i="27"/>
  <c r="J74" i="27" s="1"/>
  <c r="E194" i="27"/>
  <c r="J194" i="27" s="1"/>
  <c r="E131" i="27"/>
  <c r="J131" i="27" s="1"/>
  <c r="E88" i="27"/>
  <c r="J88" i="27" s="1"/>
  <c r="E32" i="27"/>
  <c r="J32" i="27" s="1"/>
  <c r="E54" i="27"/>
  <c r="J54" i="27" s="1"/>
  <c r="E141" i="27"/>
  <c r="J141" i="27" s="1"/>
  <c r="E124" i="27"/>
  <c r="J124" i="27" s="1"/>
  <c r="E173" i="27"/>
  <c r="J173" i="27" s="1"/>
  <c r="E200" i="27"/>
  <c r="J200" i="27" s="1"/>
  <c r="E205" i="27"/>
  <c r="J205" i="27" s="1"/>
  <c r="E109" i="27"/>
  <c r="J109" i="27" s="1"/>
  <c r="E78" i="27"/>
  <c r="J78" i="27" s="1"/>
  <c r="E202" i="27"/>
  <c r="J202" i="27" s="1"/>
  <c r="E147" i="27"/>
  <c r="J147" i="27" s="1"/>
  <c r="E92" i="27"/>
  <c r="J92" i="27" s="1"/>
  <c r="E36" i="27"/>
  <c r="J36" i="27" s="1"/>
  <c r="E55" i="27"/>
  <c r="J55" i="27" s="1"/>
  <c r="E128" i="27"/>
  <c r="J128" i="27" s="1"/>
  <c r="E93" i="27"/>
  <c r="J93" i="27" s="1"/>
  <c r="E41" i="27"/>
  <c r="J41" i="27" s="1"/>
  <c r="E118" i="27"/>
  <c r="J118" i="27" s="1"/>
  <c r="E207" i="27"/>
  <c r="J207" i="27" s="1"/>
  <c r="E172" i="27"/>
  <c r="J172" i="27" s="1"/>
  <c r="E181" i="27"/>
  <c r="J181" i="27" s="1"/>
  <c r="E52" i="27"/>
  <c r="J52" i="27" s="1"/>
  <c r="E75" i="27"/>
  <c r="J75" i="27" s="1"/>
  <c r="E211" i="27"/>
  <c r="J211" i="27" s="1"/>
  <c r="E26" i="27"/>
  <c r="J26" i="27" s="1"/>
  <c r="E46" i="27"/>
  <c r="J46" i="27" s="1"/>
  <c r="E191" i="27"/>
  <c r="J191" i="27" s="1"/>
  <c r="E189" i="27"/>
  <c r="J189" i="27" s="1"/>
  <c r="E177" i="27"/>
  <c r="J177" i="27" s="1"/>
  <c r="E167" i="27"/>
  <c r="J167" i="27" s="1"/>
  <c r="E152" i="27"/>
  <c r="J152" i="27" s="1"/>
  <c r="E65" i="27"/>
  <c r="J65" i="27" s="1"/>
  <c r="E98" i="27"/>
  <c r="J98" i="27" s="1"/>
  <c r="E60" i="27"/>
  <c r="J60" i="27" s="1"/>
  <c r="E121" i="27"/>
  <c r="J121" i="27" s="1"/>
  <c r="E113" i="27"/>
  <c r="J113" i="27" s="1"/>
  <c r="E102" i="27"/>
  <c r="J102" i="27" s="1"/>
  <c r="E53" i="27"/>
  <c r="J53" i="27" s="1"/>
  <c r="E203" i="27"/>
  <c r="J203" i="27" s="1"/>
  <c r="E160" i="27"/>
  <c r="J160" i="27" s="1"/>
  <c r="E100" i="27"/>
  <c r="J100" i="27" s="1"/>
  <c r="E148" i="27"/>
  <c r="J148" i="27" s="1"/>
  <c r="E117" i="27"/>
  <c r="J117" i="27" s="1"/>
  <c r="E180" i="27"/>
  <c r="J180" i="27" s="1"/>
  <c r="E130" i="27"/>
  <c r="J130" i="27" s="1"/>
  <c r="E42" i="27"/>
  <c r="J42" i="27" s="1"/>
  <c r="E72" i="27"/>
  <c r="J72" i="27" s="1"/>
  <c r="E47" i="27"/>
  <c r="J47" i="27" s="1"/>
  <c r="E112" i="27"/>
  <c r="J112" i="27" s="1"/>
  <c r="E193" i="27"/>
  <c r="J193" i="27" s="1"/>
  <c r="E43" i="27"/>
  <c r="J43" i="27" s="1"/>
  <c r="E44" i="27"/>
  <c r="J44" i="27" s="1"/>
  <c r="E116" i="27"/>
  <c r="J116" i="27" s="1"/>
  <c r="E150" i="27"/>
  <c r="J150" i="27" s="1"/>
  <c r="E149" i="27"/>
  <c r="J149" i="27" s="1"/>
  <c r="E22" i="6"/>
  <c r="J22" i="6" s="1"/>
  <c r="E26" i="6"/>
  <c r="J26" i="6" s="1"/>
  <c r="E30" i="6"/>
  <c r="J30" i="6" s="1"/>
  <c r="E33" i="6"/>
  <c r="J33" i="6" s="1"/>
  <c r="E37" i="6"/>
  <c r="J37" i="6" s="1"/>
  <c r="E41" i="6"/>
  <c r="J41" i="6" s="1"/>
  <c r="E45" i="6"/>
  <c r="J45" i="6" s="1"/>
  <c r="E49" i="6"/>
  <c r="J49" i="6" s="1"/>
  <c r="E23" i="6"/>
  <c r="J23" i="6" s="1"/>
  <c r="E27" i="6"/>
  <c r="J27" i="6" s="1"/>
  <c r="E31" i="6"/>
  <c r="J31" i="6" s="1"/>
  <c r="E34" i="6"/>
  <c r="J34" i="6" s="1"/>
  <c r="E38" i="6"/>
  <c r="J38" i="6" s="1"/>
  <c r="E42" i="6"/>
  <c r="J42" i="6" s="1"/>
  <c r="E46" i="6"/>
  <c r="J46" i="6" s="1"/>
  <c r="E50" i="6"/>
  <c r="J50" i="6" s="1"/>
  <c r="E24" i="6"/>
  <c r="J24" i="6" s="1"/>
  <c r="E28" i="6"/>
  <c r="J28" i="6" s="1"/>
  <c r="E35" i="6"/>
  <c r="J35" i="6" s="1"/>
  <c r="E39" i="6"/>
  <c r="J39" i="6" s="1"/>
  <c r="E43" i="6"/>
  <c r="J43" i="6" s="1"/>
  <c r="E47" i="6"/>
  <c r="J47" i="6" s="1"/>
  <c r="E21" i="6"/>
  <c r="J21" i="6" s="1"/>
  <c r="E25" i="6"/>
  <c r="J25" i="6" s="1"/>
  <c r="E29" i="6"/>
  <c r="J29" i="6" s="1"/>
  <c r="E32" i="6"/>
  <c r="J32" i="6" s="1"/>
  <c r="E36" i="6"/>
  <c r="J36" i="6" s="1"/>
  <c r="E40" i="6"/>
  <c r="J40" i="6" s="1"/>
  <c r="E44" i="6"/>
  <c r="J44" i="6" s="1"/>
  <c r="E48" i="6"/>
  <c r="J48" i="6" s="1"/>
  <c r="E21" i="17"/>
  <c r="J21" i="17" s="1"/>
  <c r="E25" i="17"/>
  <c r="J25" i="17" s="1"/>
  <c r="E22" i="17"/>
  <c r="J22" i="17" s="1"/>
  <c r="E26" i="17"/>
  <c r="J26" i="17" s="1"/>
  <c r="E24" i="17"/>
  <c r="J24" i="17" s="1"/>
  <c r="E23" i="17"/>
  <c r="J23" i="17" s="1"/>
  <c r="E22" i="22"/>
  <c r="J22" i="22" s="1"/>
  <c r="E26" i="22"/>
  <c r="J26" i="22" s="1"/>
  <c r="E30" i="22"/>
  <c r="J30" i="22" s="1"/>
  <c r="E34" i="22"/>
  <c r="J34" i="22" s="1"/>
  <c r="E38" i="22"/>
  <c r="J38" i="22" s="1"/>
  <c r="E42" i="22"/>
  <c r="J42" i="22" s="1"/>
  <c r="E46" i="22"/>
  <c r="J46" i="22" s="1"/>
  <c r="E50" i="22"/>
  <c r="J50" i="22" s="1"/>
  <c r="E54" i="22"/>
  <c r="J54" i="22" s="1"/>
  <c r="E58" i="22"/>
  <c r="J58" i="22" s="1"/>
  <c r="E62" i="22"/>
  <c r="J62" i="22" s="1"/>
  <c r="E66" i="22"/>
  <c r="J66" i="22" s="1"/>
  <c r="E23" i="22"/>
  <c r="J23" i="22" s="1"/>
  <c r="E27" i="22"/>
  <c r="J27" i="22" s="1"/>
  <c r="E31" i="22"/>
  <c r="J31" i="22" s="1"/>
  <c r="E35" i="22"/>
  <c r="J35" i="22" s="1"/>
  <c r="E39" i="22"/>
  <c r="J39" i="22" s="1"/>
  <c r="E43" i="22"/>
  <c r="J43" i="22" s="1"/>
  <c r="E47" i="22"/>
  <c r="J47" i="22" s="1"/>
  <c r="E51" i="22"/>
  <c r="J51" i="22" s="1"/>
  <c r="E55" i="22"/>
  <c r="J55" i="22" s="1"/>
  <c r="E59" i="22"/>
  <c r="J59" i="22" s="1"/>
  <c r="E63" i="22"/>
  <c r="J63" i="22" s="1"/>
  <c r="E67" i="22"/>
  <c r="J67" i="22" s="1"/>
  <c r="E71" i="22"/>
  <c r="J71" i="22" s="1"/>
  <c r="E75" i="22"/>
  <c r="J75" i="22" s="1"/>
  <c r="E79" i="22"/>
  <c r="J79" i="22" s="1"/>
  <c r="E83" i="22"/>
  <c r="J83" i="22" s="1"/>
  <c r="E87" i="22"/>
  <c r="J87" i="22" s="1"/>
  <c r="E91" i="22"/>
  <c r="J91" i="22" s="1"/>
  <c r="E95" i="22"/>
  <c r="J95" i="22" s="1"/>
  <c r="E99" i="22"/>
  <c r="J99" i="22" s="1"/>
  <c r="E103" i="22"/>
  <c r="J103" i="22" s="1"/>
  <c r="E107" i="22"/>
  <c r="J107" i="22" s="1"/>
  <c r="E111" i="22"/>
  <c r="J111" i="22" s="1"/>
  <c r="E115" i="22"/>
  <c r="J115" i="22" s="1"/>
  <c r="E119" i="22"/>
  <c r="J119" i="22" s="1"/>
  <c r="E123" i="22"/>
  <c r="J123" i="22" s="1"/>
  <c r="E127" i="22"/>
  <c r="J127" i="22" s="1"/>
  <c r="E131" i="22"/>
  <c r="J131" i="22" s="1"/>
  <c r="E135" i="22"/>
  <c r="J135" i="22" s="1"/>
  <c r="E139" i="22"/>
  <c r="J139" i="22" s="1"/>
  <c r="E143" i="22"/>
  <c r="J143" i="22" s="1"/>
  <c r="E28" i="22"/>
  <c r="J28" i="22" s="1"/>
  <c r="E36" i="22"/>
  <c r="J36" i="22" s="1"/>
  <c r="E44" i="22"/>
  <c r="J44" i="22" s="1"/>
  <c r="E52" i="22"/>
  <c r="J52" i="22" s="1"/>
  <c r="E60" i="22"/>
  <c r="J60" i="22" s="1"/>
  <c r="E68" i="22"/>
  <c r="J68" i="22" s="1"/>
  <c r="E73" i="22"/>
  <c r="J73" i="22" s="1"/>
  <c r="E78" i="22"/>
  <c r="J78" i="22" s="1"/>
  <c r="E84" i="22"/>
  <c r="J84" i="22" s="1"/>
  <c r="E89" i="22"/>
  <c r="J89" i="22" s="1"/>
  <c r="E94" i="22"/>
  <c r="J94" i="22" s="1"/>
  <c r="E100" i="22"/>
  <c r="J100" i="22" s="1"/>
  <c r="E105" i="22"/>
  <c r="J105" i="22" s="1"/>
  <c r="E110" i="22"/>
  <c r="J110" i="22" s="1"/>
  <c r="E116" i="22"/>
  <c r="J116" i="22" s="1"/>
  <c r="E121" i="22"/>
  <c r="J121" i="22" s="1"/>
  <c r="E126" i="22"/>
  <c r="J126" i="22" s="1"/>
  <c r="E132" i="22"/>
  <c r="J132" i="22" s="1"/>
  <c r="E137" i="22"/>
  <c r="J137" i="22" s="1"/>
  <c r="E142" i="22"/>
  <c r="J142" i="22" s="1"/>
  <c r="E147" i="22"/>
  <c r="J147" i="22" s="1"/>
  <c r="E151" i="22"/>
  <c r="J151" i="22" s="1"/>
  <c r="E155" i="22"/>
  <c r="J155" i="22" s="1"/>
  <c r="E159" i="22"/>
  <c r="J159" i="22" s="1"/>
  <c r="E163" i="22"/>
  <c r="J163" i="22" s="1"/>
  <c r="E167" i="22"/>
  <c r="J167" i="22" s="1"/>
  <c r="E171" i="22"/>
  <c r="J171" i="22" s="1"/>
  <c r="E175" i="22"/>
  <c r="J175" i="22" s="1"/>
  <c r="E179" i="22"/>
  <c r="J179" i="22" s="1"/>
  <c r="E183" i="22"/>
  <c r="J183" i="22" s="1"/>
  <c r="E187" i="22"/>
  <c r="J187" i="22" s="1"/>
  <c r="E191" i="22"/>
  <c r="J191" i="22" s="1"/>
  <c r="E195" i="22"/>
  <c r="J195" i="22" s="1"/>
  <c r="E199" i="22"/>
  <c r="J199" i="22" s="1"/>
  <c r="E203" i="22"/>
  <c r="J203" i="22" s="1"/>
  <c r="E207" i="22"/>
  <c r="J207" i="22" s="1"/>
  <c r="E211" i="22"/>
  <c r="J211" i="22" s="1"/>
  <c r="E215" i="22"/>
  <c r="J215" i="22" s="1"/>
  <c r="E219" i="22"/>
  <c r="J219" i="22" s="1"/>
  <c r="E223" i="22"/>
  <c r="J223" i="22" s="1"/>
  <c r="E227" i="22"/>
  <c r="J227" i="22" s="1"/>
  <c r="E231" i="22"/>
  <c r="J231" i="22" s="1"/>
  <c r="E235" i="22"/>
  <c r="J235" i="22" s="1"/>
  <c r="E239" i="22"/>
  <c r="J239" i="22" s="1"/>
  <c r="E243" i="22"/>
  <c r="J243" i="22" s="1"/>
  <c r="E247" i="22"/>
  <c r="J247" i="22" s="1"/>
  <c r="E251" i="22"/>
  <c r="J251" i="22" s="1"/>
  <c r="E255" i="22"/>
  <c r="J255" i="22" s="1"/>
  <c r="E259" i="22"/>
  <c r="J259" i="22" s="1"/>
  <c r="E263" i="22"/>
  <c r="J263" i="22" s="1"/>
  <c r="E267" i="22"/>
  <c r="J267" i="22" s="1"/>
  <c r="E271" i="22"/>
  <c r="J271" i="22" s="1"/>
  <c r="E275" i="22"/>
  <c r="J275" i="22" s="1"/>
  <c r="E279" i="22"/>
  <c r="J279" i="22" s="1"/>
  <c r="E283" i="22"/>
  <c r="J283" i="22" s="1"/>
  <c r="E287" i="22"/>
  <c r="J287" i="22" s="1"/>
  <c r="E291" i="22"/>
  <c r="J291" i="22" s="1"/>
  <c r="E295" i="22"/>
  <c r="J295" i="22" s="1"/>
  <c r="E299" i="22"/>
  <c r="J299" i="22" s="1"/>
  <c r="E303" i="22"/>
  <c r="J303" i="22" s="1"/>
  <c r="E307" i="22"/>
  <c r="J307" i="22" s="1"/>
  <c r="E311" i="22"/>
  <c r="J311" i="22" s="1"/>
  <c r="E315" i="22"/>
  <c r="J315" i="22" s="1"/>
  <c r="E319" i="22"/>
  <c r="J319" i="22" s="1"/>
  <c r="E323" i="22"/>
  <c r="J323" i="22" s="1"/>
  <c r="E327" i="22"/>
  <c r="J327" i="22" s="1"/>
  <c r="E331" i="22"/>
  <c r="J331" i="22" s="1"/>
  <c r="E335" i="22"/>
  <c r="J335" i="22" s="1"/>
  <c r="E339" i="22"/>
  <c r="J339" i="22" s="1"/>
  <c r="E343" i="22"/>
  <c r="J343" i="22" s="1"/>
  <c r="E347" i="22"/>
  <c r="J347" i="22" s="1"/>
  <c r="E351" i="22"/>
  <c r="J351" i="22" s="1"/>
  <c r="E355" i="22"/>
  <c r="J355" i="22" s="1"/>
  <c r="E359" i="22"/>
  <c r="J359" i="22" s="1"/>
  <c r="E363" i="22"/>
  <c r="J363" i="22" s="1"/>
  <c r="E367" i="22"/>
  <c r="J367" i="22" s="1"/>
  <c r="E371" i="22"/>
  <c r="J371" i="22" s="1"/>
  <c r="E375" i="22"/>
  <c r="J375" i="22" s="1"/>
  <c r="E379" i="22"/>
  <c r="J379" i="22" s="1"/>
  <c r="E383" i="22"/>
  <c r="J383" i="22" s="1"/>
  <c r="E387" i="22"/>
  <c r="J387" i="22" s="1"/>
  <c r="E391" i="22"/>
  <c r="J391" i="22" s="1"/>
  <c r="E395" i="22"/>
  <c r="J395" i="22" s="1"/>
  <c r="E21" i="22"/>
  <c r="J21" i="22" s="1"/>
  <c r="E29" i="22"/>
  <c r="J29" i="22" s="1"/>
  <c r="E37" i="22"/>
  <c r="J37" i="22" s="1"/>
  <c r="E45" i="22"/>
  <c r="J45" i="22" s="1"/>
  <c r="E53" i="22"/>
  <c r="J53" i="22" s="1"/>
  <c r="E61" i="22"/>
  <c r="J61" i="22" s="1"/>
  <c r="E69" i="22"/>
  <c r="J69" i="22" s="1"/>
  <c r="E74" i="22"/>
  <c r="J74" i="22" s="1"/>
  <c r="E80" i="22"/>
  <c r="J80" i="22" s="1"/>
  <c r="E85" i="22"/>
  <c r="J85" i="22" s="1"/>
  <c r="E90" i="22"/>
  <c r="J90" i="22" s="1"/>
  <c r="E96" i="22"/>
  <c r="J96" i="22" s="1"/>
  <c r="E101" i="22"/>
  <c r="J101" i="22" s="1"/>
  <c r="E106" i="22"/>
  <c r="J106" i="22" s="1"/>
  <c r="E112" i="22"/>
  <c r="J112" i="22" s="1"/>
  <c r="E117" i="22"/>
  <c r="J117" i="22" s="1"/>
  <c r="E122" i="22"/>
  <c r="J122" i="22" s="1"/>
  <c r="E128" i="22"/>
  <c r="J128" i="22" s="1"/>
  <c r="E133" i="22"/>
  <c r="J133" i="22" s="1"/>
  <c r="E138" i="22"/>
  <c r="J138" i="22" s="1"/>
  <c r="E144" i="22"/>
  <c r="J144" i="22" s="1"/>
  <c r="E148" i="22"/>
  <c r="J148" i="22" s="1"/>
  <c r="E152" i="22"/>
  <c r="J152" i="22" s="1"/>
  <c r="E156" i="22"/>
  <c r="J156" i="22" s="1"/>
  <c r="E160" i="22"/>
  <c r="J160" i="22" s="1"/>
  <c r="E164" i="22"/>
  <c r="J164" i="22" s="1"/>
  <c r="E168" i="22"/>
  <c r="J168" i="22" s="1"/>
  <c r="E172" i="22"/>
  <c r="J172" i="22" s="1"/>
  <c r="E176" i="22"/>
  <c r="J176" i="22" s="1"/>
  <c r="E180" i="22"/>
  <c r="J180" i="22" s="1"/>
  <c r="E184" i="22"/>
  <c r="J184" i="22" s="1"/>
  <c r="E188" i="22"/>
  <c r="J188" i="22" s="1"/>
  <c r="E192" i="22"/>
  <c r="J192" i="22" s="1"/>
  <c r="E196" i="22"/>
  <c r="J196" i="22" s="1"/>
  <c r="E200" i="22"/>
  <c r="J200" i="22" s="1"/>
  <c r="E204" i="22"/>
  <c r="J204" i="22" s="1"/>
  <c r="E208" i="22"/>
  <c r="J208" i="22" s="1"/>
  <c r="E212" i="22"/>
  <c r="J212" i="22" s="1"/>
  <c r="E216" i="22"/>
  <c r="J216" i="22" s="1"/>
  <c r="E220" i="22"/>
  <c r="J220" i="22" s="1"/>
  <c r="E224" i="22"/>
  <c r="J224" i="22" s="1"/>
  <c r="E228" i="22"/>
  <c r="J228" i="22" s="1"/>
  <c r="E232" i="22"/>
  <c r="J232" i="22" s="1"/>
  <c r="E236" i="22"/>
  <c r="J236" i="22" s="1"/>
  <c r="E240" i="22"/>
  <c r="J240" i="22" s="1"/>
  <c r="E244" i="22"/>
  <c r="J244" i="22" s="1"/>
  <c r="E248" i="22"/>
  <c r="J248" i="22" s="1"/>
  <c r="E252" i="22"/>
  <c r="J252" i="22" s="1"/>
  <c r="E256" i="22"/>
  <c r="J256" i="22" s="1"/>
  <c r="E260" i="22"/>
  <c r="J260" i="22" s="1"/>
  <c r="E264" i="22"/>
  <c r="J264" i="22" s="1"/>
  <c r="E268" i="22"/>
  <c r="J268" i="22" s="1"/>
  <c r="E272" i="22"/>
  <c r="J272" i="22" s="1"/>
  <c r="E276" i="22"/>
  <c r="J276" i="22" s="1"/>
  <c r="E280" i="22"/>
  <c r="J280" i="22" s="1"/>
  <c r="E284" i="22"/>
  <c r="J284" i="22" s="1"/>
  <c r="E288" i="22"/>
  <c r="J288" i="22" s="1"/>
  <c r="E292" i="22"/>
  <c r="J292" i="22" s="1"/>
  <c r="E296" i="22"/>
  <c r="J296" i="22" s="1"/>
  <c r="E300" i="22"/>
  <c r="J300" i="22" s="1"/>
  <c r="E304" i="22"/>
  <c r="J304" i="22" s="1"/>
  <c r="E308" i="22"/>
  <c r="J308" i="22" s="1"/>
  <c r="E312" i="22"/>
  <c r="J312" i="22" s="1"/>
  <c r="E316" i="22"/>
  <c r="J316" i="22" s="1"/>
  <c r="E320" i="22"/>
  <c r="J320" i="22" s="1"/>
  <c r="E324" i="22"/>
  <c r="J324" i="22" s="1"/>
  <c r="E328" i="22"/>
  <c r="J328" i="22" s="1"/>
  <c r="E332" i="22"/>
  <c r="J332" i="22" s="1"/>
  <c r="E336" i="22"/>
  <c r="J336" i="22" s="1"/>
  <c r="E340" i="22"/>
  <c r="J340" i="22" s="1"/>
  <c r="E344" i="22"/>
  <c r="J344" i="22" s="1"/>
  <c r="E348" i="22"/>
  <c r="J348" i="22" s="1"/>
  <c r="E352" i="22"/>
  <c r="J352" i="22" s="1"/>
  <c r="E356" i="22"/>
  <c r="J356" i="22" s="1"/>
  <c r="E360" i="22"/>
  <c r="J360" i="22" s="1"/>
  <c r="E364" i="22"/>
  <c r="J364" i="22" s="1"/>
  <c r="E368" i="22"/>
  <c r="J368" i="22" s="1"/>
  <c r="E372" i="22"/>
  <c r="J372" i="22" s="1"/>
  <c r="E376" i="22"/>
  <c r="J376" i="22" s="1"/>
  <c r="E380" i="22"/>
  <c r="J380" i="22" s="1"/>
  <c r="E384" i="22"/>
  <c r="J384" i="22" s="1"/>
  <c r="E388" i="22"/>
  <c r="J388" i="22" s="1"/>
  <c r="E392" i="22"/>
  <c r="J392" i="22" s="1"/>
  <c r="E396" i="22"/>
  <c r="J396" i="22" s="1"/>
  <c r="E24" i="22"/>
  <c r="J24" i="22" s="1"/>
  <c r="E32" i="22"/>
  <c r="J32" i="22" s="1"/>
  <c r="E40" i="22"/>
  <c r="J40" i="22" s="1"/>
  <c r="E48" i="22"/>
  <c r="J48" i="22" s="1"/>
  <c r="E56" i="22"/>
  <c r="J56" i="22" s="1"/>
  <c r="E64" i="22"/>
  <c r="J64" i="22" s="1"/>
  <c r="E70" i="22"/>
  <c r="J70" i="22" s="1"/>
  <c r="E76" i="22"/>
  <c r="J76" i="22" s="1"/>
  <c r="E81" i="22"/>
  <c r="J81" i="22" s="1"/>
  <c r="E86" i="22"/>
  <c r="J86" i="22" s="1"/>
  <c r="E92" i="22"/>
  <c r="J92" i="22" s="1"/>
  <c r="E97" i="22"/>
  <c r="J97" i="22" s="1"/>
  <c r="E102" i="22"/>
  <c r="J102" i="22" s="1"/>
  <c r="E108" i="22"/>
  <c r="J108" i="22" s="1"/>
  <c r="E113" i="22"/>
  <c r="J113" i="22" s="1"/>
  <c r="E118" i="22"/>
  <c r="J118" i="22" s="1"/>
  <c r="E124" i="22"/>
  <c r="J124" i="22" s="1"/>
  <c r="E129" i="22"/>
  <c r="J129" i="22" s="1"/>
  <c r="E134" i="22"/>
  <c r="J134" i="22" s="1"/>
  <c r="E140" i="22"/>
  <c r="J140" i="22" s="1"/>
  <c r="E145" i="22"/>
  <c r="J145" i="22" s="1"/>
  <c r="E149" i="22"/>
  <c r="J149" i="22" s="1"/>
  <c r="E153" i="22"/>
  <c r="J153" i="22" s="1"/>
  <c r="E157" i="22"/>
  <c r="J157" i="22" s="1"/>
  <c r="E161" i="22"/>
  <c r="J161" i="22" s="1"/>
  <c r="E165" i="22"/>
  <c r="J165" i="22" s="1"/>
  <c r="E169" i="22"/>
  <c r="J169" i="22" s="1"/>
  <c r="E173" i="22"/>
  <c r="J173" i="22" s="1"/>
  <c r="E177" i="22"/>
  <c r="J177" i="22" s="1"/>
  <c r="E181" i="22"/>
  <c r="J181" i="22" s="1"/>
  <c r="E185" i="22"/>
  <c r="J185" i="22" s="1"/>
  <c r="E189" i="22"/>
  <c r="J189" i="22" s="1"/>
  <c r="E193" i="22"/>
  <c r="J193" i="22" s="1"/>
  <c r="E197" i="22"/>
  <c r="J197" i="22" s="1"/>
  <c r="E201" i="22"/>
  <c r="J201" i="22" s="1"/>
  <c r="E205" i="22"/>
  <c r="J205" i="22" s="1"/>
  <c r="E209" i="22"/>
  <c r="J209" i="22" s="1"/>
  <c r="E213" i="22"/>
  <c r="J213" i="22" s="1"/>
  <c r="E217" i="22"/>
  <c r="J217" i="22" s="1"/>
  <c r="E221" i="22"/>
  <c r="J221" i="22" s="1"/>
  <c r="E225" i="22"/>
  <c r="J225" i="22" s="1"/>
  <c r="E229" i="22"/>
  <c r="J229" i="22" s="1"/>
  <c r="E233" i="22"/>
  <c r="J233" i="22" s="1"/>
  <c r="E237" i="22"/>
  <c r="J237" i="22" s="1"/>
  <c r="E241" i="22"/>
  <c r="J241" i="22" s="1"/>
  <c r="E245" i="22"/>
  <c r="J245" i="22" s="1"/>
  <c r="E249" i="22"/>
  <c r="J249" i="22" s="1"/>
  <c r="E253" i="22"/>
  <c r="J253" i="22" s="1"/>
  <c r="E257" i="22"/>
  <c r="J257" i="22" s="1"/>
  <c r="E25" i="22"/>
  <c r="J25" i="22" s="1"/>
  <c r="E57" i="22"/>
  <c r="J57" i="22" s="1"/>
  <c r="E82" i="22"/>
  <c r="J82" i="22" s="1"/>
  <c r="E104" i="22"/>
  <c r="J104" i="22" s="1"/>
  <c r="E125" i="22"/>
  <c r="J125" i="22" s="1"/>
  <c r="E146" i="22"/>
  <c r="J146" i="22" s="1"/>
  <c r="E162" i="22"/>
  <c r="J162" i="22" s="1"/>
  <c r="E178" i="22"/>
  <c r="J178" i="22" s="1"/>
  <c r="E194" i="22"/>
  <c r="J194" i="22" s="1"/>
  <c r="E210" i="22"/>
  <c r="J210" i="22" s="1"/>
  <c r="E226" i="22"/>
  <c r="J226" i="22" s="1"/>
  <c r="E242" i="22"/>
  <c r="J242" i="22" s="1"/>
  <c r="E258" i="22"/>
  <c r="J258" i="22" s="1"/>
  <c r="E266" i="22"/>
  <c r="J266" i="22" s="1"/>
  <c r="E274" i="22"/>
  <c r="J274" i="22" s="1"/>
  <c r="E282" i="22"/>
  <c r="J282" i="22" s="1"/>
  <c r="E290" i="22"/>
  <c r="J290" i="22" s="1"/>
  <c r="E298" i="22"/>
  <c r="J298" i="22" s="1"/>
  <c r="E306" i="22"/>
  <c r="J306" i="22" s="1"/>
  <c r="E314" i="22"/>
  <c r="J314" i="22" s="1"/>
  <c r="E322" i="22"/>
  <c r="J322" i="22" s="1"/>
  <c r="E330" i="22"/>
  <c r="J330" i="22" s="1"/>
  <c r="E338" i="22"/>
  <c r="J338" i="22" s="1"/>
  <c r="E346" i="22"/>
  <c r="J346" i="22" s="1"/>
  <c r="E354" i="22"/>
  <c r="J354" i="22" s="1"/>
  <c r="E362" i="22"/>
  <c r="J362" i="22" s="1"/>
  <c r="E370" i="22"/>
  <c r="J370" i="22" s="1"/>
  <c r="E378" i="22"/>
  <c r="J378" i="22" s="1"/>
  <c r="E386" i="22"/>
  <c r="J386" i="22" s="1"/>
  <c r="E394" i="22"/>
  <c r="J394" i="22" s="1"/>
  <c r="E265" i="22"/>
  <c r="J265" i="22" s="1"/>
  <c r="E321" i="22"/>
  <c r="J321" i="22" s="1"/>
  <c r="E369" i="22"/>
  <c r="J369" i="22" s="1"/>
  <c r="E33" i="22"/>
  <c r="J33" i="22" s="1"/>
  <c r="E65" i="22"/>
  <c r="J65" i="22" s="1"/>
  <c r="E88" i="22"/>
  <c r="J88" i="22" s="1"/>
  <c r="E109" i="22"/>
  <c r="J109" i="22" s="1"/>
  <c r="E130" i="22"/>
  <c r="J130" i="22" s="1"/>
  <c r="E150" i="22"/>
  <c r="J150" i="22" s="1"/>
  <c r="E166" i="22"/>
  <c r="J166" i="22" s="1"/>
  <c r="E182" i="22"/>
  <c r="J182" i="22" s="1"/>
  <c r="E198" i="22"/>
  <c r="J198" i="22" s="1"/>
  <c r="E214" i="22"/>
  <c r="J214" i="22" s="1"/>
  <c r="E230" i="22"/>
  <c r="J230" i="22" s="1"/>
  <c r="E246" i="22"/>
  <c r="J246" i="22" s="1"/>
  <c r="E261" i="22"/>
  <c r="J261" i="22" s="1"/>
  <c r="E269" i="22"/>
  <c r="J269" i="22" s="1"/>
  <c r="E277" i="22"/>
  <c r="J277" i="22" s="1"/>
  <c r="E285" i="22"/>
  <c r="J285" i="22" s="1"/>
  <c r="E293" i="22"/>
  <c r="J293" i="22" s="1"/>
  <c r="E301" i="22"/>
  <c r="J301" i="22" s="1"/>
  <c r="E309" i="22"/>
  <c r="J309" i="22" s="1"/>
  <c r="E317" i="22"/>
  <c r="J317" i="22" s="1"/>
  <c r="E325" i="22"/>
  <c r="J325" i="22" s="1"/>
  <c r="E333" i="22"/>
  <c r="J333" i="22" s="1"/>
  <c r="E341" i="22"/>
  <c r="J341" i="22" s="1"/>
  <c r="E349" i="22"/>
  <c r="J349" i="22" s="1"/>
  <c r="E357" i="22"/>
  <c r="J357" i="22" s="1"/>
  <c r="E365" i="22"/>
  <c r="J365" i="22" s="1"/>
  <c r="E373" i="22"/>
  <c r="J373" i="22" s="1"/>
  <c r="E381" i="22"/>
  <c r="J381" i="22" s="1"/>
  <c r="E389" i="22"/>
  <c r="J389" i="22" s="1"/>
  <c r="E397" i="22"/>
  <c r="J397" i="22" s="1"/>
  <c r="E49" i="22"/>
  <c r="J49" i="22" s="1"/>
  <c r="E98" i="22"/>
  <c r="J98" i="22" s="1"/>
  <c r="E141" i="22"/>
  <c r="J141" i="22" s="1"/>
  <c r="E158" i="22"/>
  <c r="J158" i="22" s="1"/>
  <c r="E190" i="22"/>
  <c r="J190" i="22" s="1"/>
  <c r="E222" i="22"/>
  <c r="J222" i="22" s="1"/>
  <c r="E254" i="22"/>
  <c r="J254" i="22" s="1"/>
  <c r="E281" i="22"/>
  <c r="J281" i="22" s="1"/>
  <c r="E289" i="22"/>
  <c r="J289" i="22" s="1"/>
  <c r="E305" i="22"/>
  <c r="J305" i="22" s="1"/>
  <c r="E329" i="22"/>
  <c r="J329" i="22" s="1"/>
  <c r="E345" i="22"/>
  <c r="J345" i="22" s="1"/>
  <c r="E361" i="22"/>
  <c r="J361" i="22" s="1"/>
  <c r="E385" i="22"/>
  <c r="J385" i="22" s="1"/>
  <c r="E41" i="22"/>
  <c r="J41" i="22" s="1"/>
  <c r="E72" i="22"/>
  <c r="J72" i="22" s="1"/>
  <c r="E93" i="22"/>
  <c r="J93" i="22" s="1"/>
  <c r="E114" i="22"/>
  <c r="J114" i="22" s="1"/>
  <c r="E136" i="22"/>
  <c r="J136" i="22" s="1"/>
  <c r="E154" i="22"/>
  <c r="J154" i="22" s="1"/>
  <c r="E170" i="22"/>
  <c r="J170" i="22" s="1"/>
  <c r="E186" i="22"/>
  <c r="J186" i="22" s="1"/>
  <c r="E202" i="22"/>
  <c r="J202" i="22" s="1"/>
  <c r="E218" i="22"/>
  <c r="J218" i="22" s="1"/>
  <c r="E234" i="22"/>
  <c r="J234" i="22" s="1"/>
  <c r="E250" i="22"/>
  <c r="J250" i="22" s="1"/>
  <c r="E262" i="22"/>
  <c r="J262" i="22" s="1"/>
  <c r="E270" i="22"/>
  <c r="J270" i="22" s="1"/>
  <c r="E278" i="22"/>
  <c r="J278" i="22" s="1"/>
  <c r="E286" i="22"/>
  <c r="J286" i="22" s="1"/>
  <c r="E294" i="22"/>
  <c r="J294" i="22" s="1"/>
  <c r="E302" i="22"/>
  <c r="J302" i="22" s="1"/>
  <c r="E310" i="22"/>
  <c r="J310" i="22" s="1"/>
  <c r="E318" i="22"/>
  <c r="J318" i="22" s="1"/>
  <c r="E326" i="22"/>
  <c r="J326" i="22" s="1"/>
  <c r="E334" i="22"/>
  <c r="J334" i="22" s="1"/>
  <c r="E342" i="22"/>
  <c r="J342" i="22" s="1"/>
  <c r="E350" i="22"/>
  <c r="J350" i="22" s="1"/>
  <c r="E358" i="22"/>
  <c r="J358" i="22" s="1"/>
  <c r="E366" i="22"/>
  <c r="J366" i="22" s="1"/>
  <c r="E374" i="22"/>
  <c r="J374" i="22" s="1"/>
  <c r="E382" i="22"/>
  <c r="J382" i="22" s="1"/>
  <c r="E390" i="22"/>
  <c r="J390" i="22" s="1"/>
  <c r="E398" i="22"/>
  <c r="J398" i="22" s="1"/>
  <c r="E77" i="22"/>
  <c r="J77" i="22" s="1"/>
  <c r="E120" i="22"/>
  <c r="J120" i="22" s="1"/>
  <c r="E174" i="22"/>
  <c r="J174" i="22" s="1"/>
  <c r="E206" i="22"/>
  <c r="J206" i="22" s="1"/>
  <c r="E238" i="22"/>
  <c r="J238" i="22" s="1"/>
  <c r="E273" i="22"/>
  <c r="J273" i="22" s="1"/>
  <c r="E297" i="22"/>
  <c r="J297" i="22" s="1"/>
  <c r="E313" i="22"/>
  <c r="J313" i="22" s="1"/>
  <c r="E337" i="22"/>
  <c r="J337" i="22" s="1"/>
  <c r="E353" i="22"/>
  <c r="J353" i="22" s="1"/>
  <c r="E377" i="22"/>
  <c r="J377" i="22" s="1"/>
  <c r="E393" i="22"/>
  <c r="J393" i="22" s="1"/>
  <c r="E23" i="13"/>
  <c r="E27" i="13"/>
  <c r="E31" i="13"/>
  <c r="E35" i="13"/>
  <c r="J35" i="13" s="1"/>
  <c r="E39" i="13"/>
  <c r="E43" i="13"/>
  <c r="J43" i="13" s="1"/>
  <c r="E47" i="13"/>
  <c r="E51" i="13"/>
  <c r="J51" i="13" s="1"/>
  <c r="E55" i="13"/>
  <c r="J55" i="13" s="1"/>
  <c r="E59" i="13"/>
  <c r="E63" i="13"/>
  <c r="E67" i="13"/>
  <c r="E71" i="13"/>
  <c r="J71" i="13" s="1"/>
  <c r="E75" i="13"/>
  <c r="J75" i="13" s="1"/>
  <c r="E79" i="13"/>
  <c r="E83" i="13"/>
  <c r="J83" i="13" s="1"/>
  <c r="E87" i="13"/>
  <c r="E91" i="13"/>
  <c r="E95" i="13"/>
  <c r="J95" i="13" s="1"/>
  <c r="E99" i="13"/>
  <c r="E103" i="13"/>
  <c r="J103" i="13" s="1"/>
  <c r="E107" i="13"/>
  <c r="J107" i="13" s="1"/>
  <c r="E111" i="13"/>
  <c r="J111" i="13" s="1"/>
  <c r="E115" i="13"/>
  <c r="J115" i="13" s="1"/>
  <c r="E119" i="13"/>
  <c r="J119" i="13" s="1"/>
  <c r="E123" i="13"/>
  <c r="J123" i="13" s="1"/>
  <c r="E127" i="13"/>
  <c r="J127" i="13" s="1"/>
  <c r="E131" i="13"/>
  <c r="J131" i="13" s="1"/>
  <c r="E135" i="13"/>
  <c r="J135" i="13" s="1"/>
  <c r="E139" i="13"/>
  <c r="J139" i="13" s="1"/>
  <c r="E143" i="13"/>
  <c r="J143" i="13" s="1"/>
  <c r="E147" i="13"/>
  <c r="J147" i="13" s="1"/>
  <c r="E151" i="13"/>
  <c r="J151" i="13" s="1"/>
  <c r="E155" i="13"/>
  <c r="J155" i="13" s="1"/>
  <c r="E159" i="13"/>
  <c r="J159" i="13" s="1"/>
  <c r="E163" i="13"/>
  <c r="J163" i="13" s="1"/>
  <c r="E167" i="13"/>
  <c r="J167" i="13" s="1"/>
  <c r="E171" i="13"/>
  <c r="J171" i="13" s="1"/>
  <c r="E175" i="13"/>
  <c r="J175" i="13" s="1"/>
  <c r="E179" i="13"/>
  <c r="J179" i="13" s="1"/>
  <c r="E183" i="13"/>
  <c r="J183" i="13" s="1"/>
  <c r="E25" i="13"/>
  <c r="J25" i="13" s="1"/>
  <c r="E33" i="13"/>
  <c r="J33" i="13" s="1"/>
  <c r="E41" i="13"/>
  <c r="E49" i="13"/>
  <c r="J49" i="13" s="1"/>
  <c r="E61" i="13"/>
  <c r="E69" i="13"/>
  <c r="E77" i="13"/>
  <c r="J77" i="13" s="1"/>
  <c r="E89" i="13"/>
  <c r="E97" i="13"/>
  <c r="E24" i="13"/>
  <c r="E28" i="13"/>
  <c r="E32" i="13"/>
  <c r="J32" i="13" s="1"/>
  <c r="E36" i="13"/>
  <c r="J36" i="13" s="1"/>
  <c r="E40" i="13"/>
  <c r="E44" i="13"/>
  <c r="J44" i="13" s="1"/>
  <c r="E48" i="13"/>
  <c r="J48" i="13" s="1"/>
  <c r="E52" i="13"/>
  <c r="E56" i="13"/>
  <c r="E60" i="13"/>
  <c r="E64" i="13"/>
  <c r="J64" i="13" s="1"/>
  <c r="E68" i="13"/>
  <c r="E72" i="13"/>
  <c r="E76" i="13"/>
  <c r="E80" i="13"/>
  <c r="E84" i="13"/>
  <c r="E88" i="13"/>
  <c r="E92" i="13"/>
  <c r="E96" i="13"/>
  <c r="E100" i="13"/>
  <c r="E104" i="13"/>
  <c r="J104" i="13" s="1"/>
  <c r="E108" i="13"/>
  <c r="J108" i="13" s="1"/>
  <c r="E112" i="13"/>
  <c r="J112" i="13" s="1"/>
  <c r="E116" i="13"/>
  <c r="J116" i="13" s="1"/>
  <c r="E120" i="13"/>
  <c r="J120" i="13" s="1"/>
  <c r="E124" i="13"/>
  <c r="J124" i="13" s="1"/>
  <c r="E128" i="13"/>
  <c r="J128" i="13" s="1"/>
  <c r="E132" i="13"/>
  <c r="J132" i="13" s="1"/>
  <c r="E136" i="13"/>
  <c r="J136" i="13" s="1"/>
  <c r="E140" i="13"/>
  <c r="J140" i="13" s="1"/>
  <c r="E144" i="13"/>
  <c r="J144" i="13" s="1"/>
  <c r="E148" i="13"/>
  <c r="J148" i="13" s="1"/>
  <c r="E152" i="13"/>
  <c r="J152" i="13" s="1"/>
  <c r="E156" i="13"/>
  <c r="J156" i="13" s="1"/>
  <c r="E160" i="13"/>
  <c r="J160" i="13" s="1"/>
  <c r="E164" i="13"/>
  <c r="J164" i="13" s="1"/>
  <c r="E168" i="13"/>
  <c r="J168" i="13" s="1"/>
  <c r="E172" i="13"/>
  <c r="J172" i="13" s="1"/>
  <c r="E176" i="13"/>
  <c r="J176" i="13" s="1"/>
  <c r="E180" i="13"/>
  <c r="J180" i="13" s="1"/>
  <c r="E184" i="13"/>
  <c r="J184" i="13" s="1"/>
  <c r="E21" i="13"/>
  <c r="J21" i="13" s="1"/>
  <c r="E29" i="13"/>
  <c r="J29" i="13" s="1"/>
  <c r="E37" i="13"/>
  <c r="E45" i="13"/>
  <c r="E53" i="13"/>
  <c r="J53" i="13" s="1"/>
  <c r="E57" i="13"/>
  <c r="J57" i="13" s="1"/>
  <c r="E65" i="13"/>
  <c r="E73" i="13"/>
  <c r="J73" i="13" s="1"/>
  <c r="E81" i="13"/>
  <c r="J81" i="13" s="1"/>
  <c r="E85" i="13"/>
  <c r="J85" i="13" s="1"/>
  <c r="E93" i="13"/>
  <c r="J93" i="13" s="1"/>
  <c r="E22" i="13"/>
  <c r="J22" i="13" s="1"/>
  <c r="E38" i="13"/>
  <c r="J38" i="13" s="1"/>
  <c r="E54" i="13"/>
  <c r="E70" i="13"/>
  <c r="E86" i="13"/>
  <c r="J86" i="13" s="1"/>
  <c r="E101" i="13"/>
  <c r="J101" i="13" s="1"/>
  <c r="E109" i="13"/>
  <c r="J109" i="13" s="1"/>
  <c r="E117" i="13"/>
  <c r="J117" i="13" s="1"/>
  <c r="E125" i="13"/>
  <c r="J125" i="13" s="1"/>
  <c r="E133" i="13"/>
  <c r="J133" i="13" s="1"/>
  <c r="E141" i="13"/>
  <c r="J141" i="13" s="1"/>
  <c r="E149" i="13"/>
  <c r="J149" i="13" s="1"/>
  <c r="E157" i="13"/>
  <c r="J157" i="13" s="1"/>
  <c r="E165" i="13"/>
  <c r="J165" i="13" s="1"/>
  <c r="E173" i="13"/>
  <c r="J173" i="13" s="1"/>
  <c r="E181" i="13"/>
  <c r="J181" i="13" s="1"/>
  <c r="E166" i="13"/>
  <c r="J166" i="13" s="1"/>
  <c r="E174" i="13"/>
  <c r="J174" i="13" s="1"/>
  <c r="E50" i="13"/>
  <c r="J50" i="13" s="1"/>
  <c r="E82" i="13"/>
  <c r="E106" i="13"/>
  <c r="J106" i="13" s="1"/>
  <c r="E114" i="13"/>
  <c r="J114" i="13" s="1"/>
  <c r="E130" i="13"/>
  <c r="J130" i="13" s="1"/>
  <c r="E146" i="13"/>
  <c r="J146" i="13" s="1"/>
  <c r="E162" i="13"/>
  <c r="J162" i="13" s="1"/>
  <c r="E178" i="13"/>
  <c r="J178" i="13" s="1"/>
  <c r="E26" i="13"/>
  <c r="E42" i="13"/>
  <c r="E58" i="13"/>
  <c r="J58" i="13" s="1"/>
  <c r="E74" i="13"/>
  <c r="J74" i="13" s="1"/>
  <c r="E90" i="13"/>
  <c r="E102" i="13"/>
  <c r="J102" i="13" s="1"/>
  <c r="E110" i="13"/>
  <c r="J110" i="13" s="1"/>
  <c r="E118" i="13"/>
  <c r="J118" i="13" s="1"/>
  <c r="E126" i="13"/>
  <c r="J126" i="13" s="1"/>
  <c r="E134" i="13"/>
  <c r="J134" i="13" s="1"/>
  <c r="E142" i="13"/>
  <c r="J142" i="13" s="1"/>
  <c r="E150" i="13"/>
  <c r="J150" i="13" s="1"/>
  <c r="E158" i="13"/>
  <c r="J158" i="13" s="1"/>
  <c r="E182" i="13"/>
  <c r="J182" i="13" s="1"/>
  <c r="E30" i="13"/>
  <c r="J30" i="13" s="1"/>
  <c r="E46" i="13"/>
  <c r="E62" i="13"/>
  <c r="J62" i="13" s="1"/>
  <c r="E78" i="13"/>
  <c r="E94" i="13"/>
  <c r="J94" i="13" s="1"/>
  <c r="E105" i="13"/>
  <c r="J105" i="13" s="1"/>
  <c r="E113" i="13"/>
  <c r="J113" i="13" s="1"/>
  <c r="E121" i="13"/>
  <c r="J121" i="13" s="1"/>
  <c r="E129" i="13"/>
  <c r="J129" i="13" s="1"/>
  <c r="E137" i="13"/>
  <c r="J137" i="13" s="1"/>
  <c r="E145" i="13"/>
  <c r="J145" i="13" s="1"/>
  <c r="E153" i="13"/>
  <c r="J153" i="13" s="1"/>
  <c r="E161" i="13"/>
  <c r="J161" i="13" s="1"/>
  <c r="E169" i="13"/>
  <c r="J169" i="13" s="1"/>
  <c r="E177" i="13"/>
  <c r="J177" i="13" s="1"/>
  <c r="E185" i="13"/>
  <c r="J185" i="13" s="1"/>
  <c r="E34" i="13"/>
  <c r="J34" i="13" s="1"/>
  <c r="E66" i="13"/>
  <c r="J66" i="13" s="1"/>
  <c r="E98" i="13"/>
  <c r="J98" i="13" s="1"/>
  <c r="E122" i="13"/>
  <c r="J122" i="13" s="1"/>
  <c r="E138" i="13"/>
  <c r="J138" i="13" s="1"/>
  <c r="E154" i="13"/>
  <c r="J154" i="13" s="1"/>
  <c r="E170" i="13"/>
  <c r="J170" i="13" s="1"/>
  <c r="O14" i="40"/>
  <c r="F134" i="11"/>
  <c r="O134" i="11" s="1"/>
  <c r="F133" i="11"/>
  <c r="F152" i="11"/>
  <c r="O152" i="11" s="1"/>
  <c r="F132" i="11"/>
  <c r="O132" i="11" s="1"/>
  <c r="F144" i="11"/>
  <c r="O144" i="11" s="1"/>
  <c r="E24" i="10"/>
  <c r="J24" i="10" s="1"/>
  <c r="E28" i="10"/>
  <c r="J28" i="10" s="1"/>
  <c r="E32" i="10"/>
  <c r="J32" i="10" s="1"/>
  <c r="E36" i="10"/>
  <c r="J36" i="10" s="1"/>
  <c r="E40" i="10"/>
  <c r="J40" i="10" s="1"/>
  <c r="E44" i="10"/>
  <c r="J44" i="10" s="1"/>
  <c r="E48" i="10"/>
  <c r="J48" i="10" s="1"/>
  <c r="E52" i="10"/>
  <c r="J52" i="10" s="1"/>
  <c r="E56" i="10"/>
  <c r="J56" i="10" s="1"/>
  <c r="E60" i="10"/>
  <c r="J60" i="10" s="1"/>
  <c r="E64" i="10"/>
  <c r="J64" i="10" s="1"/>
  <c r="E68" i="10"/>
  <c r="J68" i="10" s="1"/>
  <c r="E72" i="10"/>
  <c r="J72" i="10" s="1"/>
  <c r="E76" i="10"/>
  <c r="J76" i="10" s="1"/>
  <c r="E80" i="10"/>
  <c r="J80" i="10" s="1"/>
  <c r="E84" i="10"/>
  <c r="J84" i="10" s="1"/>
  <c r="E88" i="10"/>
  <c r="J88" i="10" s="1"/>
  <c r="E92" i="10"/>
  <c r="J92" i="10" s="1"/>
  <c r="E96" i="10"/>
  <c r="J96" i="10" s="1"/>
  <c r="E100" i="10"/>
  <c r="J100" i="10" s="1"/>
  <c r="E104" i="10"/>
  <c r="J104" i="10" s="1"/>
  <c r="E108" i="10"/>
  <c r="J108" i="10" s="1"/>
  <c r="E112" i="10"/>
  <c r="J112" i="10" s="1"/>
  <c r="E116" i="10"/>
  <c r="J116" i="10" s="1"/>
  <c r="E120" i="10"/>
  <c r="J120" i="10" s="1"/>
  <c r="E124" i="10"/>
  <c r="J124" i="10" s="1"/>
  <c r="E128" i="10"/>
  <c r="J128" i="10" s="1"/>
  <c r="E132" i="10"/>
  <c r="J132" i="10" s="1"/>
  <c r="E136" i="10"/>
  <c r="J136" i="10" s="1"/>
  <c r="E140" i="10"/>
  <c r="J140" i="10" s="1"/>
  <c r="E144" i="10"/>
  <c r="J144" i="10" s="1"/>
  <c r="E148" i="10"/>
  <c r="J148" i="10" s="1"/>
  <c r="E152" i="10"/>
  <c r="J152" i="10" s="1"/>
  <c r="E156" i="10"/>
  <c r="J156" i="10" s="1"/>
  <c r="E160" i="10"/>
  <c r="J160" i="10" s="1"/>
  <c r="E164" i="10"/>
  <c r="J164" i="10" s="1"/>
  <c r="E168" i="10"/>
  <c r="J168" i="10" s="1"/>
  <c r="E172" i="10"/>
  <c r="J172" i="10" s="1"/>
  <c r="E176" i="10"/>
  <c r="J176" i="10" s="1"/>
  <c r="E180" i="10"/>
  <c r="J180" i="10" s="1"/>
  <c r="E184" i="10"/>
  <c r="J184" i="10" s="1"/>
  <c r="E188" i="10"/>
  <c r="J188" i="10" s="1"/>
  <c r="E192" i="10"/>
  <c r="J192" i="10" s="1"/>
  <c r="E196" i="10"/>
  <c r="J196" i="10" s="1"/>
  <c r="E25" i="10"/>
  <c r="J25" i="10" s="1"/>
  <c r="E29" i="10"/>
  <c r="J29" i="10" s="1"/>
  <c r="E33" i="10"/>
  <c r="J33" i="10" s="1"/>
  <c r="E37" i="10"/>
  <c r="J37" i="10" s="1"/>
  <c r="E41" i="10"/>
  <c r="J41" i="10" s="1"/>
  <c r="E45" i="10"/>
  <c r="J45" i="10" s="1"/>
  <c r="E49" i="10"/>
  <c r="J49" i="10" s="1"/>
  <c r="E53" i="10"/>
  <c r="J53" i="10" s="1"/>
  <c r="E57" i="10"/>
  <c r="J57" i="10" s="1"/>
  <c r="E61" i="10"/>
  <c r="J61" i="10" s="1"/>
  <c r="E65" i="10"/>
  <c r="J65" i="10" s="1"/>
  <c r="E69" i="10"/>
  <c r="J69" i="10" s="1"/>
  <c r="E73" i="10"/>
  <c r="J73" i="10" s="1"/>
  <c r="E77" i="10"/>
  <c r="J77" i="10" s="1"/>
  <c r="E81" i="10"/>
  <c r="J81" i="10" s="1"/>
  <c r="E85" i="10"/>
  <c r="J85" i="10" s="1"/>
  <c r="E89" i="10"/>
  <c r="J89" i="10" s="1"/>
  <c r="E93" i="10"/>
  <c r="J93" i="10" s="1"/>
  <c r="E97" i="10"/>
  <c r="J97" i="10" s="1"/>
  <c r="E101" i="10"/>
  <c r="J101" i="10" s="1"/>
  <c r="E105" i="10"/>
  <c r="J105" i="10" s="1"/>
  <c r="E109" i="10"/>
  <c r="J109" i="10" s="1"/>
  <c r="E113" i="10"/>
  <c r="J113" i="10" s="1"/>
  <c r="E117" i="10"/>
  <c r="J117" i="10" s="1"/>
  <c r="E121" i="10"/>
  <c r="J121" i="10" s="1"/>
  <c r="E125" i="10"/>
  <c r="J125" i="10" s="1"/>
  <c r="E129" i="10"/>
  <c r="J129" i="10" s="1"/>
  <c r="E133" i="10"/>
  <c r="J133" i="10" s="1"/>
  <c r="E137" i="10"/>
  <c r="J137" i="10" s="1"/>
  <c r="E141" i="10"/>
  <c r="J141" i="10" s="1"/>
  <c r="E145" i="10"/>
  <c r="J145" i="10" s="1"/>
  <c r="E149" i="10"/>
  <c r="J149" i="10" s="1"/>
  <c r="E153" i="10"/>
  <c r="J153" i="10" s="1"/>
  <c r="E157" i="10"/>
  <c r="J157" i="10" s="1"/>
  <c r="E161" i="10"/>
  <c r="J161" i="10" s="1"/>
  <c r="E165" i="10"/>
  <c r="J165" i="10" s="1"/>
  <c r="E169" i="10"/>
  <c r="J169" i="10" s="1"/>
  <c r="E173" i="10"/>
  <c r="J173" i="10" s="1"/>
  <c r="E177" i="10"/>
  <c r="J177" i="10" s="1"/>
  <c r="E181" i="10"/>
  <c r="J181" i="10" s="1"/>
  <c r="E185" i="10"/>
  <c r="J185" i="10" s="1"/>
  <c r="E189" i="10"/>
  <c r="J189" i="10" s="1"/>
  <c r="E193" i="10"/>
  <c r="J193" i="10" s="1"/>
  <c r="E197" i="10"/>
  <c r="J197" i="10" s="1"/>
  <c r="E26" i="10"/>
  <c r="J26" i="10" s="1"/>
  <c r="E30" i="10"/>
  <c r="J30" i="10" s="1"/>
  <c r="E34" i="10"/>
  <c r="J34" i="10" s="1"/>
  <c r="E38" i="10"/>
  <c r="J38" i="10" s="1"/>
  <c r="E42" i="10"/>
  <c r="J42" i="10" s="1"/>
  <c r="E46" i="10"/>
  <c r="J46" i="10" s="1"/>
  <c r="E50" i="10"/>
  <c r="J50" i="10" s="1"/>
  <c r="E54" i="10"/>
  <c r="J54" i="10" s="1"/>
  <c r="E58" i="10"/>
  <c r="J58" i="10" s="1"/>
  <c r="E62" i="10"/>
  <c r="J62" i="10" s="1"/>
  <c r="E66" i="10"/>
  <c r="J66" i="10" s="1"/>
  <c r="E70" i="10"/>
  <c r="J70" i="10" s="1"/>
  <c r="E74" i="10"/>
  <c r="J74" i="10" s="1"/>
  <c r="E78" i="10"/>
  <c r="J78" i="10" s="1"/>
  <c r="E82" i="10"/>
  <c r="J82" i="10" s="1"/>
  <c r="E86" i="10"/>
  <c r="J86" i="10" s="1"/>
  <c r="E90" i="10"/>
  <c r="J90" i="10" s="1"/>
  <c r="E94" i="10"/>
  <c r="J94" i="10" s="1"/>
  <c r="E98" i="10"/>
  <c r="J98" i="10" s="1"/>
  <c r="E102" i="10"/>
  <c r="J102" i="10" s="1"/>
  <c r="E106" i="10"/>
  <c r="J106" i="10" s="1"/>
  <c r="E110" i="10"/>
  <c r="J110" i="10" s="1"/>
  <c r="E114" i="10"/>
  <c r="J114" i="10" s="1"/>
  <c r="E118" i="10"/>
  <c r="J118" i="10" s="1"/>
  <c r="E122" i="10"/>
  <c r="J122" i="10" s="1"/>
  <c r="E126" i="10"/>
  <c r="J126" i="10" s="1"/>
  <c r="E130" i="10"/>
  <c r="J130" i="10" s="1"/>
  <c r="E134" i="10"/>
  <c r="J134" i="10" s="1"/>
  <c r="E138" i="10"/>
  <c r="J138" i="10" s="1"/>
  <c r="E142" i="10"/>
  <c r="J142" i="10" s="1"/>
  <c r="E146" i="10"/>
  <c r="J146" i="10" s="1"/>
  <c r="E150" i="10"/>
  <c r="J150" i="10" s="1"/>
  <c r="E154" i="10"/>
  <c r="J154" i="10" s="1"/>
  <c r="E158" i="10"/>
  <c r="J158" i="10" s="1"/>
  <c r="E162" i="10"/>
  <c r="J162" i="10" s="1"/>
  <c r="E166" i="10"/>
  <c r="J166" i="10" s="1"/>
  <c r="E170" i="10"/>
  <c r="J170" i="10" s="1"/>
  <c r="E174" i="10"/>
  <c r="J174" i="10" s="1"/>
  <c r="E178" i="10"/>
  <c r="J178" i="10" s="1"/>
  <c r="E182" i="10"/>
  <c r="J182" i="10" s="1"/>
  <c r="E186" i="10"/>
  <c r="J186" i="10" s="1"/>
  <c r="E190" i="10"/>
  <c r="J190" i="10" s="1"/>
  <c r="E194" i="10"/>
  <c r="J194" i="10" s="1"/>
  <c r="E27" i="10"/>
  <c r="J27" i="10" s="1"/>
  <c r="E31" i="10"/>
  <c r="J31" i="10" s="1"/>
  <c r="E35" i="10"/>
  <c r="J35" i="10" s="1"/>
  <c r="E39" i="10"/>
  <c r="J39" i="10" s="1"/>
  <c r="E43" i="10"/>
  <c r="J43" i="10" s="1"/>
  <c r="E47" i="10"/>
  <c r="J47" i="10" s="1"/>
  <c r="E51" i="10"/>
  <c r="J51" i="10" s="1"/>
  <c r="E55" i="10"/>
  <c r="J55" i="10" s="1"/>
  <c r="E59" i="10"/>
  <c r="J59" i="10" s="1"/>
  <c r="E63" i="10"/>
  <c r="J63" i="10" s="1"/>
  <c r="E67" i="10"/>
  <c r="J67" i="10" s="1"/>
  <c r="E71" i="10"/>
  <c r="J71" i="10" s="1"/>
  <c r="E75" i="10"/>
  <c r="J75" i="10" s="1"/>
  <c r="E79" i="10"/>
  <c r="J79" i="10" s="1"/>
  <c r="E83" i="10"/>
  <c r="J83" i="10" s="1"/>
  <c r="E87" i="10"/>
  <c r="J87" i="10" s="1"/>
  <c r="E91" i="10"/>
  <c r="J91" i="10" s="1"/>
  <c r="E95" i="10"/>
  <c r="J95" i="10" s="1"/>
  <c r="E99" i="10"/>
  <c r="J99" i="10" s="1"/>
  <c r="E103" i="10"/>
  <c r="J103" i="10" s="1"/>
  <c r="E107" i="10"/>
  <c r="J107" i="10" s="1"/>
  <c r="E111" i="10"/>
  <c r="J111" i="10" s="1"/>
  <c r="E115" i="10"/>
  <c r="J115" i="10" s="1"/>
  <c r="E119" i="10"/>
  <c r="J119" i="10" s="1"/>
  <c r="E123" i="10"/>
  <c r="J123" i="10" s="1"/>
  <c r="E127" i="10"/>
  <c r="J127" i="10" s="1"/>
  <c r="E131" i="10"/>
  <c r="J131" i="10" s="1"/>
  <c r="E135" i="10"/>
  <c r="J135" i="10" s="1"/>
  <c r="E139" i="10"/>
  <c r="J139" i="10" s="1"/>
  <c r="E143" i="10"/>
  <c r="J143" i="10" s="1"/>
  <c r="E147" i="10"/>
  <c r="J147" i="10" s="1"/>
  <c r="E151" i="10"/>
  <c r="J151" i="10" s="1"/>
  <c r="E155" i="10"/>
  <c r="J155" i="10" s="1"/>
  <c r="E159" i="10"/>
  <c r="J159" i="10" s="1"/>
  <c r="E163" i="10"/>
  <c r="J163" i="10" s="1"/>
  <c r="E167" i="10"/>
  <c r="J167" i="10" s="1"/>
  <c r="E171" i="10"/>
  <c r="J171" i="10" s="1"/>
  <c r="E175" i="10"/>
  <c r="J175" i="10" s="1"/>
  <c r="E179" i="10"/>
  <c r="J179" i="10" s="1"/>
  <c r="E183" i="10"/>
  <c r="J183" i="10" s="1"/>
  <c r="E187" i="10"/>
  <c r="J187" i="10" s="1"/>
  <c r="E191" i="10"/>
  <c r="J191" i="10" s="1"/>
  <c r="E195" i="10"/>
  <c r="J195" i="10" s="1"/>
  <c r="E22" i="10"/>
  <c r="J22" i="10" s="1"/>
  <c r="E23" i="10"/>
  <c r="J23" i="10" s="1"/>
  <c r="P25" i="11"/>
  <c r="O25" i="10"/>
  <c r="P24" i="11"/>
  <c r="O24" i="10"/>
  <c r="P23" i="11"/>
  <c r="O23" i="10"/>
  <c r="P26" i="11"/>
  <c r="O26" i="10"/>
  <c r="P22" i="11"/>
  <c r="O22" i="10"/>
  <c r="P30" i="11"/>
  <c r="O30" i="10"/>
  <c r="P21" i="11"/>
  <c r="O21" i="10"/>
  <c r="P27" i="11"/>
  <c r="O27" i="10"/>
  <c r="V14" i="54"/>
  <c r="AC67" i="54"/>
  <c r="AD67" i="54" s="1"/>
  <c r="AC107" i="54"/>
  <c r="AD107" i="54" s="1"/>
  <c r="AC52" i="54"/>
  <c r="AD52" i="54" s="1"/>
  <c r="AC44" i="54"/>
  <c r="AD44" i="54" s="1"/>
  <c r="AC71" i="54"/>
  <c r="AD71" i="54" s="1"/>
  <c r="AC109" i="54"/>
  <c r="AD109" i="54" s="1"/>
  <c r="AC64" i="54"/>
  <c r="AD64" i="54" s="1"/>
  <c r="AC66" i="54"/>
  <c r="AD66" i="54" s="1"/>
  <c r="AF76" i="54"/>
  <c r="AC36" i="54"/>
  <c r="AD36" i="54" s="1"/>
  <c r="AC39" i="54"/>
  <c r="AD39" i="54" s="1"/>
  <c r="AC56" i="54"/>
  <c r="AD56" i="54" s="1"/>
  <c r="AC79" i="54"/>
  <c r="AD79" i="54" s="1"/>
  <c r="AC108" i="54"/>
  <c r="AD108" i="54" s="1"/>
  <c r="AC51" i="54"/>
  <c r="AD51" i="54" s="1"/>
  <c r="AC68" i="54"/>
  <c r="AD68" i="54" s="1"/>
  <c r="AC87" i="54"/>
  <c r="AD87" i="54" s="1"/>
  <c r="AC80" i="54"/>
  <c r="AD80" i="54" s="1"/>
  <c r="AC43" i="54"/>
  <c r="AD43" i="54" s="1"/>
  <c r="AC84" i="54"/>
  <c r="AD84" i="54" s="1"/>
  <c r="AC85" i="54"/>
  <c r="AD85" i="54" s="1"/>
  <c r="AC91" i="54"/>
  <c r="AD91" i="54" s="1"/>
  <c r="AC105" i="54"/>
  <c r="AD105" i="54" s="1"/>
  <c r="AC28" i="54"/>
  <c r="AD28" i="54" s="1"/>
  <c r="AC48" i="54"/>
  <c r="AD48" i="54" s="1"/>
  <c r="AC70" i="54"/>
  <c r="AD70" i="54" s="1"/>
  <c r="AC88" i="54"/>
  <c r="AD88" i="54" s="1"/>
  <c r="K15" i="62"/>
  <c r="N15" i="62" s="1"/>
  <c r="P15" i="62" s="1"/>
  <c r="AC42" i="54"/>
  <c r="AD42" i="54" s="1"/>
  <c r="AC60" i="54"/>
  <c r="AD60" i="54" s="1"/>
  <c r="AC78" i="54"/>
  <c r="AD78" i="54" s="1"/>
  <c r="AC96" i="54"/>
  <c r="AD96" i="54" s="1"/>
  <c r="AC58" i="54"/>
  <c r="AD58" i="54" s="1"/>
  <c r="BL145" i="16"/>
  <c r="BN145" i="16" s="1"/>
  <c r="BO145" i="16" s="1"/>
  <c r="BF35" i="26"/>
  <c r="BR35" i="26" s="1"/>
  <c r="BE43" i="26"/>
  <c r="BA43" i="26"/>
  <c r="BF79" i="26"/>
  <c r="BR79" i="26" s="1"/>
  <c r="AK79" i="26"/>
  <c r="AK123" i="26"/>
  <c r="BF123" i="26"/>
  <c r="BR123" i="26" s="1"/>
  <c r="BL143" i="16"/>
  <c r="BN143" i="16" s="1"/>
  <c r="BO143" i="16" s="1"/>
  <c r="BN146" i="16"/>
  <c r="BO146" i="16" s="1"/>
  <c r="AF14" i="5"/>
  <c r="AE14" i="24"/>
  <c r="AW144" i="16"/>
  <c r="AX144" i="16" s="1"/>
  <c r="BN30" i="26"/>
  <c r="I112" i="24"/>
  <c r="O112" i="25" s="1"/>
  <c r="V14" i="24"/>
  <c r="I145" i="24"/>
  <c r="O145" i="25" s="1"/>
  <c r="BI26" i="26"/>
  <c r="BI104" i="26"/>
  <c r="BJ104" i="26" s="1"/>
  <c r="F23" i="70"/>
  <c r="F27" i="70"/>
  <c r="F31" i="70"/>
  <c r="F35" i="70"/>
  <c r="O35" i="70" s="1"/>
  <c r="F39" i="70"/>
  <c r="F43" i="70"/>
  <c r="O43" i="70" s="1"/>
  <c r="F47" i="70"/>
  <c r="F51" i="70"/>
  <c r="O51" i="70" s="1"/>
  <c r="F55" i="70"/>
  <c r="O55" i="70" s="1"/>
  <c r="F59" i="70"/>
  <c r="F63" i="70"/>
  <c r="F67" i="70"/>
  <c r="F71" i="70"/>
  <c r="O71" i="70" s="1"/>
  <c r="F75" i="70"/>
  <c r="O75" i="70" s="1"/>
  <c r="F79" i="70"/>
  <c r="F83" i="70"/>
  <c r="O83" i="70" s="1"/>
  <c r="F87" i="70"/>
  <c r="F91" i="70"/>
  <c r="F95" i="70"/>
  <c r="O95" i="70" s="1"/>
  <c r="F99" i="70"/>
  <c r="D28" i="11"/>
  <c r="D23" i="11"/>
  <c r="D25" i="11"/>
  <c r="E603" i="65"/>
  <c r="J20" i="12"/>
  <c r="D20" i="70" s="1"/>
  <c r="F20" i="70"/>
  <c r="F24" i="70"/>
  <c r="F28" i="70"/>
  <c r="F32" i="70"/>
  <c r="O32" i="70" s="1"/>
  <c r="F36" i="70"/>
  <c r="O36" i="70" s="1"/>
  <c r="F40" i="70"/>
  <c r="F44" i="70"/>
  <c r="O44" i="70" s="1"/>
  <c r="F48" i="70"/>
  <c r="O48" i="70" s="1"/>
  <c r="F52" i="70"/>
  <c r="F56" i="70"/>
  <c r="F60" i="70"/>
  <c r="F64" i="70"/>
  <c r="O64" i="70" s="1"/>
  <c r="F68" i="70"/>
  <c r="F72" i="70"/>
  <c r="F76" i="70"/>
  <c r="N80" i="12"/>
  <c r="O80" i="12" s="1"/>
  <c r="F80" i="70"/>
  <c r="F84" i="70"/>
  <c r="F88" i="70"/>
  <c r="F92" i="70"/>
  <c r="F96" i="70"/>
  <c r="F100" i="70"/>
  <c r="U196" i="19"/>
  <c r="V150" i="26"/>
  <c r="W150" i="26"/>
  <c r="X150" i="26"/>
  <c r="Y150" i="26"/>
  <c r="S22" i="26"/>
  <c r="AG22" i="26"/>
  <c r="Q22" i="26"/>
  <c r="R22" i="26"/>
  <c r="J207" i="24"/>
  <c r="C207" i="25" s="1"/>
  <c r="J195" i="24"/>
  <c r="C195" i="25" s="1"/>
  <c r="J99" i="24"/>
  <c r="C99" i="25" s="1"/>
  <c r="N195" i="24"/>
  <c r="N151" i="24"/>
  <c r="J135" i="24"/>
  <c r="C135" i="25" s="1"/>
  <c r="D127" i="24"/>
  <c r="J115" i="24"/>
  <c r="C115" i="25" s="1"/>
  <c r="AG147" i="26"/>
  <c r="D139" i="26"/>
  <c r="D135" i="26"/>
  <c r="BD135" i="26"/>
  <c r="W135" i="26"/>
  <c r="X135" i="26"/>
  <c r="Y135" i="26"/>
  <c r="Z135" i="26"/>
  <c r="AF131" i="26"/>
  <c r="Q131" i="26"/>
  <c r="D127" i="26"/>
  <c r="BD127" i="26"/>
  <c r="AG127" i="26"/>
  <c r="Y127" i="26"/>
  <c r="Z127" i="26"/>
  <c r="AA127" i="26"/>
  <c r="J123" i="26"/>
  <c r="X123" i="26"/>
  <c r="U123" i="26"/>
  <c r="V123" i="26"/>
  <c r="W123" i="26"/>
  <c r="N119" i="26"/>
  <c r="AG119" i="26"/>
  <c r="Q119" i="26"/>
  <c r="AC119" i="26" s="1"/>
  <c r="AD119" i="26" s="1"/>
  <c r="R119" i="26"/>
  <c r="S119" i="26"/>
  <c r="Q115" i="26"/>
  <c r="J111" i="26"/>
  <c r="Z111" i="26"/>
  <c r="W111" i="26"/>
  <c r="J107" i="26"/>
  <c r="AB107" i="26"/>
  <c r="U107" i="26"/>
  <c r="V107" i="26"/>
  <c r="W107" i="26"/>
  <c r="N103" i="26"/>
  <c r="T103" i="26"/>
  <c r="Q103" i="26"/>
  <c r="R103" i="26"/>
  <c r="S103" i="26"/>
  <c r="E99" i="26"/>
  <c r="P99" i="26" s="1"/>
  <c r="I99" i="26" s="1"/>
  <c r="F99" i="26"/>
  <c r="AB99" i="26"/>
  <c r="AE99" i="26"/>
  <c r="AF99" i="26"/>
  <c r="D95" i="26"/>
  <c r="F95" i="26"/>
  <c r="U95" i="26"/>
  <c r="Z95" i="26"/>
  <c r="E91" i="26"/>
  <c r="P91" i="26" s="1"/>
  <c r="I91" i="26" s="1"/>
  <c r="AB91" i="26"/>
  <c r="AE91" i="26"/>
  <c r="Z91" i="26"/>
  <c r="D87" i="26"/>
  <c r="D83" i="26"/>
  <c r="BD83" i="26"/>
  <c r="Y83" i="26"/>
  <c r="AG83" i="26"/>
  <c r="Z83" i="26"/>
  <c r="AA83" i="26"/>
  <c r="J79" i="26"/>
  <c r="F79" i="26"/>
  <c r="Y79" i="26"/>
  <c r="V79" i="26"/>
  <c r="W79" i="26"/>
  <c r="N75" i="26"/>
  <c r="AB75" i="26"/>
  <c r="U75" i="26"/>
  <c r="R75" i="26"/>
  <c r="S75" i="26"/>
  <c r="E71" i="26"/>
  <c r="P71" i="26" s="1"/>
  <c r="I71" i="26" s="1"/>
  <c r="Y71" i="26"/>
  <c r="F71" i="26"/>
  <c r="AF71" i="26"/>
  <c r="D67" i="26"/>
  <c r="N63" i="26"/>
  <c r="U63" i="26"/>
  <c r="T63" i="26"/>
  <c r="U59" i="26"/>
  <c r="AF59" i="26"/>
  <c r="D55" i="26"/>
  <c r="U55" i="26"/>
  <c r="D51" i="26"/>
  <c r="F51" i="26"/>
  <c r="AA51" i="26"/>
  <c r="Y43" i="26"/>
  <c r="AB43" i="26"/>
  <c r="AB35" i="26"/>
  <c r="F35" i="26"/>
  <c r="N183" i="24"/>
  <c r="D151" i="24"/>
  <c r="J151" i="25" s="1"/>
  <c r="N99" i="24"/>
  <c r="O21" i="24"/>
  <c r="D159" i="24"/>
  <c r="D27" i="11"/>
  <c r="D22" i="11"/>
  <c r="E522" i="65"/>
  <c r="AQ20" i="26"/>
  <c r="BM20" i="26" s="1"/>
  <c r="AW100" i="26"/>
  <c r="AN100" i="26"/>
  <c r="AQ41" i="26"/>
  <c r="BM41" i="26" s="1"/>
  <c r="BN41" i="26" s="1"/>
  <c r="BP41" i="26" s="1"/>
  <c r="BQ41" i="26" s="1"/>
  <c r="AM41" i="26"/>
  <c r="BL27" i="26"/>
  <c r="AW109" i="26"/>
  <c r="AV109" i="26"/>
  <c r="AW116" i="26"/>
  <c r="B10" i="5"/>
  <c r="BJ30" i="26"/>
  <c r="AV134" i="26"/>
  <c r="AR132" i="26"/>
  <c r="BO132" i="26" s="1"/>
  <c r="BL56" i="26"/>
  <c r="AO134" i="26"/>
  <c r="AE14" i="14"/>
  <c r="I246" i="14"/>
  <c r="P246" i="15" s="1"/>
  <c r="E94" i="12"/>
  <c r="P94" i="12" s="1"/>
  <c r="E56" i="12"/>
  <c r="P56" i="12" s="1"/>
  <c r="I37" i="24"/>
  <c r="O37" i="25" s="1"/>
  <c r="F21" i="11"/>
  <c r="O21" i="11" s="1"/>
  <c r="F21" i="70"/>
  <c r="O21" i="70" s="1"/>
  <c r="F25" i="70"/>
  <c r="O25" i="70" s="1"/>
  <c r="F29" i="70"/>
  <c r="O29" i="70" s="1"/>
  <c r="F33" i="70"/>
  <c r="O33" i="70" s="1"/>
  <c r="F37" i="70"/>
  <c r="J41" i="12"/>
  <c r="C41" i="13" s="1"/>
  <c r="F41" i="70"/>
  <c r="F45" i="70"/>
  <c r="F49" i="70"/>
  <c r="O49" i="70" s="1"/>
  <c r="F53" i="70"/>
  <c r="O53" i="70" s="1"/>
  <c r="F57" i="70"/>
  <c r="O57" i="70" s="1"/>
  <c r="F61" i="70"/>
  <c r="F65" i="70"/>
  <c r="F69" i="70"/>
  <c r="F73" i="70"/>
  <c r="O73" i="70" s="1"/>
  <c r="F77" i="70"/>
  <c r="O77" i="70" s="1"/>
  <c r="F81" i="70"/>
  <c r="O81" i="70" s="1"/>
  <c r="F85" i="70"/>
  <c r="O85" i="70" s="1"/>
  <c r="F89" i="70"/>
  <c r="F93" i="70"/>
  <c r="O93" i="70" s="1"/>
  <c r="F97" i="70"/>
  <c r="T14" i="14"/>
  <c r="Z14" i="14"/>
  <c r="O22" i="14"/>
  <c r="O42" i="14"/>
  <c r="O66" i="14"/>
  <c r="O94" i="14"/>
  <c r="O110" i="14"/>
  <c r="O118" i="14"/>
  <c r="O134" i="14"/>
  <c r="O138" i="14"/>
  <c r="O150" i="14"/>
  <c r="O154" i="14"/>
  <c r="O202" i="14"/>
  <c r="I202" i="14" s="1"/>
  <c r="P202" i="15" s="1"/>
  <c r="O210" i="14"/>
  <c r="O218" i="14"/>
  <c r="O234" i="14"/>
  <c r="O242" i="14"/>
  <c r="I242" i="14" s="1"/>
  <c r="P242" i="15" s="1"/>
  <c r="O108" i="14"/>
  <c r="O132" i="14"/>
  <c r="I132" i="14" s="1"/>
  <c r="P132" i="15" s="1"/>
  <c r="W22" i="26"/>
  <c r="T22" i="26"/>
  <c r="U22" i="26"/>
  <c r="V22" i="26"/>
  <c r="J119" i="24"/>
  <c r="C119" i="25" s="1"/>
  <c r="J47" i="24"/>
  <c r="C47" i="25" s="1"/>
  <c r="J163" i="24"/>
  <c r="C163" i="25" s="1"/>
  <c r="D211" i="24"/>
  <c r="J211" i="25" s="1"/>
  <c r="N159" i="24"/>
  <c r="E151" i="24"/>
  <c r="P151" i="24" s="1"/>
  <c r="N139" i="24"/>
  <c r="O139" i="24" s="1"/>
  <c r="I139" i="24" s="1"/>
  <c r="O139" i="25" s="1"/>
  <c r="D107" i="24"/>
  <c r="N115" i="24"/>
  <c r="W143" i="26"/>
  <c r="S139" i="26"/>
  <c r="E135" i="26"/>
  <c r="P135" i="26" s="1"/>
  <c r="I135" i="26" s="1"/>
  <c r="F135" i="26"/>
  <c r="AA135" i="26"/>
  <c r="AB135" i="26"/>
  <c r="AE135" i="26"/>
  <c r="E131" i="26"/>
  <c r="P131" i="26" s="1"/>
  <c r="I131" i="26" s="1"/>
  <c r="W131" i="26"/>
  <c r="Y131" i="26"/>
  <c r="E127" i="26"/>
  <c r="P127" i="26" s="1"/>
  <c r="I127" i="26" s="1"/>
  <c r="F127" i="26"/>
  <c r="T127" i="26"/>
  <c r="AE127" i="26"/>
  <c r="AF127" i="26"/>
  <c r="D123" i="26"/>
  <c r="BD123" i="26"/>
  <c r="AB123" i="26"/>
  <c r="Y123" i="26"/>
  <c r="Z123" i="26"/>
  <c r="AA123" i="26"/>
  <c r="J119" i="26"/>
  <c r="T119" i="26"/>
  <c r="U119" i="26"/>
  <c r="V119" i="26"/>
  <c r="W119" i="26"/>
  <c r="Z115" i="26"/>
  <c r="AG111" i="26"/>
  <c r="T111" i="26"/>
  <c r="D107" i="26"/>
  <c r="BD107" i="26"/>
  <c r="AG107" i="26"/>
  <c r="Y107" i="26"/>
  <c r="Z107" i="26"/>
  <c r="AA107" i="26"/>
  <c r="J103" i="26"/>
  <c r="X103" i="26"/>
  <c r="U103" i="26"/>
  <c r="V103" i="26"/>
  <c r="W103" i="26"/>
  <c r="N99" i="26"/>
  <c r="AG99" i="26"/>
  <c r="Q99" i="26"/>
  <c r="R99" i="26"/>
  <c r="S99" i="26"/>
  <c r="N95" i="26"/>
  <c r="AG95" i="26"/>
  <c r="Y95" i="26"/>
  <c r="S95" i="26"/>
  <c r="N91" i="26"/>
  <c r="F91" i="26"/>
  <c r="AG91" i="26"/>
  <c r="AF91" i="26"/>
  <c r="E87" i="26"/>
  <c r="P87" i="26" s="1"/>
  <c r="I87" i="26" s="1"/>
  <c r="E83" i="26"/>
  <c r="P83" i="26" s="1"/>
  <c r="I83" i="26" s="1"/>
  <c r="Q83" i="26"/>
  <c r="AB83" i="26"/>
  <c r="X83" i="26"/>
  <c r="AF83" i="26"/>
  <c r="D79" i="26"/>
  <c r="BD79" i="26"/>
  <c r="U79" i="26"/>
  <c r="T79" i="26"/>
  <c r="Z79" i="26"/>
  <c r="AA79" i="26"/>
  <c r="J75" i="26"/>
  <c r="F75" i="26"/>
  <c r="AE75" i="26"/>
  <c r="V75" i="26"/>
  <c r="W75" i="26"/>
  <c r="N71" i="26"/>
  <c r="Q71" i="26"/>
  <c r="U71" i="26"/>
  <c r="AA71" i="26"/>
  <c r="Z67" i="26"/>
  <c r="Q63" i="26"/>
  <c r="AF63" i="26"/>
  <c r="D59" i="26"/>
  <c r="F59" i="26"/>
  <c r="AA59" i="26"/>
  <c r="BD55" i="26"/>
  <c r="S55" i="26"/>
  <c r="J51" i="26"/>
  <c r="R51" i="26"/>
  <c r="X51" i="26"/>
  <c r="E43" i="26"/>
  <c r="P43" i="26" s="1"/>
  <c r="I43" i="26" s="1"/>
  <c r="U43" i="26"/>
  <c r="X43" i="26"/>
  <c r="D35" i="26"/>
  <c r="X35" i="26"/>
  <c r="Z35" i="26"/>
  <c r="E51" i="24"/>
  <c r="P51" i="24" s="1"/>
  <c r="N83" i="24"/>
  <c r="J123" i="24"/>
  <c r="C123" i="25" s="1"/>
  <c r="J95" i="24"/>
  <c r="C95" i="25" s="1"/>
  <c r="D30" i="11"/>
  <c r="D26" i="11"/>
  <c r="D21" i="11"/>
  <c r="E498" i="65"/>
  <c r="B5" i="62"/>
  <c r="N5" i="62" s="1"/>
  <c r="Q14" i="16"/>
  <c r="I169" i="24"/>
  <c r="O169" i="25" s="1"/>
  <c r="BI68" i="26"/>
  <c r="BJ68" i="26" s="1"/>
  <c r="I49" i="24"/>
  <c r="O49" i="25" s="1"/>
  <c r="BI88" i="26"/>
  <c r="F27" i="11"/>
  <c r="O27" i="11" s="1"/>
  <c r="F31" i="11"/>
  <c r="O31" i="11" s="1"/>
  <c r="F35" i="11"/>
  <c r="O35" i="11" s="1"/>
  <c r="F39" i="11"/>
  <c r="O39" i="11" s="1"/>
  <c r="F43" i="11"/>
  <c r="O43" i="11" s="1"/>
  <c r="F47" i="11"/>
  <c r="O47" i="11" s="1"/>
  <c r="F51" i="11"/>
  <c r="O51" i="11" s="1"/>
  <c r="F55" i="11"/>
  <c r="O55" i="11" s="1"/>
  <c r="F59" i="11"/>
  <c r="O59" i="11" s="1"/>
  <c r="F63" i="11"/>
  <c r="O63" i="11" s="1"/>
  <c r="F67" i="11"/>
  <c r="O67" i="11" s="1"/>
  <c r="F25" i="11"/>
  <c r="O25" i="11" s="1"/>
  <c r="F30" i="11"/>
  <c r="O30" i="11" s="1"/>
  <c r="F36" i="11"/>
  <c r="O36" i="11" s="1"/>
  <c r="F41" i="11"/>
  <c r="O41" i="11" s="1"/>
  <c r="F46" i="11"/>
  <c r="O46" i="11" s="1"/>
  <c r="F52" i="11"/>
  <c r="O52" i="11" s="1"/>
  <c r="F57" i="11"/>
  <c r="O57" i="11" s="1"/>
  <c r="F62" i="11"/>
  <c r="O62" i="11" s="1"/>
  <c r="F68" i="11"/>
  <c r="O68" i="11" s="1"/>
  <c r="F72" i="11"/>
  <c r="O72" i="11" s="1"/>
  <c r="F76" i="11"/>
  <c r="O76" i="11" s="1"/>
  <c r="F80" i="11"/>
  <c r="O80" i="11" s="1"/>
  <c r="F84" i="11"/>
  <c r="O84" i="11" s="1"/>
  <c r="F88" i="11"/>
  <c r="O88" i="11" s="1"/>
  <c r="F92" i="11"/>
  <c r="O92" i="11" s="1"/>
  <c r="F96" i="11"/>
  <c r="O96" i="11" s="1"/>
  <c r="F100" i="11"/>
  <c r="O100" i="11" s="1"/>
  <c r="F104" i="11"/>
  <c r="O104" i="11" s="1"/>
  <c r="F108" i="11"/>
  <c r="O108" i="11" s="1"/>
  <c r="F112" i="11"/>
  <c r="O112" i="11" s="1"/>
  <c r="F116" i="11"/>
  <c r="O116" i="11" s="1"/>
  <c r="F120" i="11"/>
  <c r="O120" i="11" s="1"/>
  <c r="F124" i="11"/>
  <c r="O124" i="11" s="1"/>
  <c r="F128" i="11"/>
  <c r="O128" i="11" s="1"/>
  <c r="F136" i="11"/>
  <c r="O136" i="11" s="1"/>
  <c r="F140" i="11"/>
  <c r="O140" i="11" s="1"/>
  <c r="F148" i="11"/>
  <c r="O148" i="11" s="1"/>
  <c r="F156" i="11"/>
  <c r="O156" i="11" s="1"/>
  <c r="F160" i="11"/>
  <c r="O160" i="11" s="1"/>
  <c r="F164" i="11"/>
  <c r="O164" i="11" s="1"/>
  <c r="F168" i="11"/>
  <c r="O168" i="11" s="1"/>
  <c r="F172" i="11"/>
  <c r="O172" i="11" s="1"/>
  <c r="F176" i="11"/>
  <c r="O176" i="11" s="1"/>
  <c r="F180" i="11"/>
  <c r="O180" i="11" s="1"/>
  <c r="F184" i="11"/>
  <c r="O184" i="11" s="1"/>
  <c r="F188" i="11"/>
  <c r="O188" i="11" s="1"/>
  <c r="F192" i="11"/>
  <c r="O192" i="11" s="1"/>
  <c r="F196" i="11"/>
  <c r="O196" i="11" s="1"/>
  <c r="F200" i="11"/>
  <c r="O200" i="11" s="1"/>
  <c r="F204" i="11"/>
  <c r="O204" i="11" s="1"/>
  <c r="F208" i="11"/>
  <c r="O208" i="11" s="1"/>
  <c r="F212" i="11"/>
  <c r="O212" i="11" s="1"/>
  <c r="F216" i="11"/>
  <c r="O216" i="11" s="1"/>
  <c r="F220" i="11"/>
  <c r="O220" i="11" s="1"/>
  <c r="F224" i="11"/>
  <c r="O224" i="11" s="1"/>
  <c r="F228" i="11"/>
  <c r="O228" i="11" s="1"/>
  <c r="F232" i="11"/>
  <c r="O232" i="11" s="1"/>
  <c r="F236" i="11"/>
  <c r="O236" i="11" s="1"/>
  <c r="F26" i="11"/>
  <c r="O26" i="11" s="1"/>
  <c r="F32" i="11"/>
  <c r="O32" i="11" s="1"/>
  <c r="F37" i="11"/>
  <c r="O37" i="11" s="1"/>
  <c r="F42" i="11"/>
  <c r="O42" i="11" s="1"/>
  <c r="F48" i="11"/>
  <c r="O48" i="11" s="1"/>
  <c r="F53" i="11"/>
  <c r="O53" i="11" s="1"/>
  <c r="F58" i="11"/>
  <c r="O58" i="11" s="1"/>
  <c r="F64" i="11"/>
  <c r="O64" i="11" s="1"/>
  <c r="F69" i="11"/>
  <c r="O69" i="11" s="1"/>
  <c r="F73" i="11"/>
  <c r="O73" i="11" s="1"/>
  <c r="F77" i="11"/>
  <c r="O77" i="11" s="1"/>
  <c r="F81" i="11"/>
  <c r="O81" i="11" s="1"/>
  <c r="F85" i="11"/>
  <c r="O85" i="11" s="1"/>
  <c r="F89" i="11"/>
  <c r="O89" i="11" s="1"/>
  <c r="F93" i="11"/>
  <c r="O93" i="11" s="1"/>
  <c r="F97" i="11"/>
  <c r="O97" i="11" s="1"/>
  <c r="F101" i="11"/>
  <c r="O101" i="11" s="1"/>
  <c r="F105" i="11"/>
  <c r="O105" i="11" s="1"/>
  <c r="F109" i="11"/>
  <c r="O109" i="11" s="1"/>
  <c r="F113" i="11"/>
  <c r="O113" i="11" s="1"/>
  <c r="F117" i="11"/>
  <c r="O117" i="11" s="1"/>
  <c r="F121" i="11"/>
  <c r="O121" i="11" s="1"/>
  <c r="F125" i="11"/>
  <c r="O125" i="11" s="1"/>
  <c r="F129" i="11"/>
  <c r="O129" i="11" s="1"/>
  <c r="O133" i="11"/>
  <c r="F137" i="11"/>
  <c r="O137" i="11" s="1"/>
  <c r="F141" i="11"/>
  <c r="O141" i="11" s="1"/>
  <c r="F145" i="11"/>
  <c r="O145" i="11" s="1"/>
  <c r="F149" i="11"/>
  <c r="O149" i="11" s="1"/>
  <c r="F153" i="11"/>
  <c r="O153" i="11" s="1"/>
  <c r="F157" i="11"/>
  <c r="O157" i="11" s="1"/>
  <c r="F161" i="11"/>
  <c r="O161" i="11" s="1"/>
  <c r="F165" i="11"/>
  <c r="O165" i="11" s="1"/>
  <c r="F169" i="11"/>
  <c r="O169" i="11" s="1"/>
  <c r="F173" i="11"/>
  <c r="O173" i="11" s="1"/>
  <c r="F177" i="11"/>
  <c r="O177" i="11" s="1"/>
  <c r="F181" i="11"/>
  <c r="O181" i="11" s="1"/>
  <c r="F185" i="11"/>
  <c r="O185" i="11" s="1"/>
  <c r="F189" i="11"/>
  <c r="O189" i="11" s="1"/>
  <c r="F193" i="11"/>
  <c r="O193" i="11" s="1"/>
  <c r="F197" i="11"/>
  <c r="O197" i="11" s="1"/>
  <c r="F201" i="11"/>
  <c r="O201" i="11" s="1"/>
  <c r="F205" i="11"/>
  <c r="O205" i="11" s="1"/>
  <c r="F209" i="11"/>
  <c r="O209" i="11" s="1"/>
  <c r="F213" i="11"/>
  <c r="O213" i="11" s="1"/>
  <c r="F217" i="11"/>
  <c r="O217" i="11" s="1"/>
  <c r="F221" i="11"/>
  <c r="O221" i="11" s="1"/>
  <c r="F225" i="11"/>
  <c r="O225" i="11" s="1"/>
  <c r="F229" i="11"/>
  <c r="O229" i="11" s="1"/>
  <c r="F233" i="11"/>
  <c r="O233" i="11" s="1"/>
  <c r="F237" i="11"/>
  <c r="O237" i="11" s="1"/>
  <c r="F74" i="11"/>
  <c r="O74" i="11" s="1"/>
  <c r="F82" i="11"/>
  <c r="O82" i="11" s="1"/>
  <c r="F90" i="11"/>
  <c r="O90" i="11" s="1"/>
  <c r="F102" i="11"/>
  <c r="O102" i="11" s="1"/>
  <c r="F110" i="11"/>
  <c r="O110" i="11" s="1"/>
  <c r="F118" i="11"/>
  <c r="O118" i="11" s="1"/>
  <c r="F126" i="11"/>
  <c r="O126" i="11" s="1"/>
  <c r="F142" i="11"/>
  <c r="O142" i="11" s="1"/>
  <c r="F150" i="11"/>
  <c r="O150" i="11" s="1"/>
  <c r="F158" i="11"/>
  <c r="O158" i="11" s="1"/>
  <c r="F166" i="11"/>
  <c r="O166" i="11" s="1"/>
  <c r="F174" i="11"/>
  <c r="O174" i="11" s="1"/>
  <c r="F182" i="11"/>
  <c r="O182" i="11" s="1"/>
  <c r="F190" i="11"/>
  <c r="O190" i="11" s="1"/>
  <c r="F198" i="11"/>
  <c r="O198" i="11" s="1"/>
  <c r="F206" i="11"/>
  <c r="O206" i="11" s="1"/>
  <c r="F214" i="11"/>
  <c r="O214" i="11" s="1"/>
  <c r="F222" i="11"/>
  <c r="O222" i="11" s="1"/>
  <c r="F226" i="11"/>
  <c r="O226" i="11" s="1"/>
  <c r="F234" i="11"/>
  <c r="O234" i="11" s="1"/>
  <c r="F28" i="11"/>
  <c r="O28" i="11" s="1"/>
  <c r="F33" i="11"/>
  <c r="O33" i="11" s="1"/>
  <c r="F38" i="11"/>
  <c r="O38" i="11" s="1"/>
  <c r="F44" i="11"/>
  <c r="O44" i="11" s="1"/>
  <c r="F49" i="11"/>
  <c r="O49" i="11" s="1"/>
  <c r="F54" i="11"/>
  <c r="O54" i="11" s="1"/>
  <c r="F60" i="11"/>
  <c r="O60" i="11" s="1"/>
  <c r="F65" i="11"/>
  <c r="O65" i="11" s="1"/>
  <c r="F70" i="11"/>
  <c r="O70" i="11" s="1"/>
  <c r="F78" i="11"/>
  <c r="O78" i="11" s="1"/>
  <c r="F86" i="11"/>
  <c r="O86" i="11" s="1"/>
  <c r="F94" i="11"/>
  <c r="O94" i="11" s="1"/>
  <c r="F98" i="11"/>
  <c r="O98" i="11" s="1"/>
  <c r="F106" i="11"/>
  <c r="O106" i="11" s="1"/>
  <c r="F114" i="11"/>
  <c r="O114" i="11" s="1"/>
  <c r="F122" i="11"/>
  <c r="O122" i="11" s="1"/>
  <c r="F130" i="11"/>
  <c r="O130" i="11" s="1"/>
  <c r="F138" i="11"/>
  <c r="O138" i="11" s="1"/>
  <c r="F146" i="11"/>
  <c r="O146" i="11" s="1"/>
  <c r="F154" i="11"/>
  <c r="O154" i="11" s="1"/>
  <c r="F162" i="11"/>
  <c r="O162" i="11" s="1"/>
  <c r="F170" i="11"/>
  <c r="O170" i="11" s="1"/>
  <c r="F178" i="11"/>
  <c r="O178" i="11" s="1"/>
  <c r="F186" i="11"/>
  <c r="O186" i="11" s="1"/>
  <c r="F194" i="11"/>
  <c r="O194" i="11" s="1"/>
  <c r="F202" i="11"/>
  <c r="O202" i="11" s="1"/>
  <c r="F210" i="11"/>
  <c r="O210" i="11" s="1"/>
  <c r="F218" i="11"/>
  <c r="O218" i="11" s="1"/>
  <c r="F230" i="11"/>
  <c r="O230" i="11" s="1"/>
  <c r="F238" i="11"/>
  <c r="O238" i="11" s="1"/>
  <c r="F24" i="11"/>
  <c r="O24" i="11" s="1"/>
  <c r="F29" i="11"/>
  <c r="O29" i="11" s="1"/>
  <c r="F34" i="11"/>
  <c r="O34" i="11" s="1"/>
  <c r="F40" i="11"/>
  <c r="O40" i="11" s="1"/>
  <c r="F45" i="11"/>
  <c r="O45" i="11" s="1"/>
  <c r="F50" i="11"/>
  <c r="O50" i="11" s="1"/>
  <c r="F56" i="11"/>
  <c r="O56" i="11" s="1"/>
  <c r="F61" i="11"/>
  <c r="O61" i="11" s="1"/>
  <c r="F66" i="11"/>
  <c r="O66" i="11" s="1"/>
  <c r="F71" i="11"/>
  <c r="O71" i="11" s="1"/>
  <c r="F75" i="11"/>
  <c r="O75" i="11" s="1"/>
  <c r="F79" i="11"/>
  <c r="O79" i="11" s="1"/>
  <c r="F83" i="11"/>
  <c r="O83" i="11" s="1"/>
  <c r="F87" i="11"/>
  <c r="O87" i="11" s="1"/>
  <c r="F91" i="11"/>
  <c r="O91" i="11" s="1"/>
  <c r="F95" i="11"/>
  <c r="O95" i="11" s="1"/>
  <c r="F99" i="11"/>
  <c r="O99" i="11" s="1"/>
  <c r="F103" i="11"/>
  <c r="O103" i="11" s="1"/>
  <c r="F107" i="11"/>
  <c r="O107" i="11" s="1"/>
  <c r="F111" i="11"/>
  <c r="O111" i="11" s="1"/>
  <c r="F115" i="11"/>
  <c r="O115" i="11" s="1"/>
  <c r="F119" i="11"/>
  <c r="O119" i="11" s="1"/>
  <c r="F123" i="11"/>
  <c r="O123" i="11" s="1"/>
  <c r="F127" i="11"/>
  <c r="O127" i="11" s="1"/>
  <c r="F131" i="11"/>
  <c r="O131" i="11" s="1"/>
  <c r="F135" i="11"/>
  <c r="O135" i="11" s="1"/>
  <c r="F139" i="11"/>
  <c r="O139" i="11" s="1"/>
  <c r="F143" i="11"/>
  <c r="O143" i="11" s="1"/>
  <c r="F147" i="11"/>
  <c r="O147" i="11" s="1"/>
  <c r="F151" i="11"/>
  <c r="O151" i="11" s="1"/>
  <c r="F155" i="11"/>
  <c r="O155" i="11" s="1"/>
  <c r="F159" i="11"/>
  <c r="O159" i="11" s="1"/>
  <c r="F163" i="11"/>
  <c r="O163" i="11" s="1"/>
  <c r="F167" i="11"/>
  <c r="O167" i="11" s="1"/>
  <c r="F171" i="11"/>
  <c r="O171" i="11" s="1"/>
  <c r="F175" i="11"/>
  <c r="O175" i="11" s="1"/>
  <c r="F179" i="11"/>
  <c r="O179" i="11" s="1"/>
  <c r="F183" i="11"/>
  <c r="O183" i="11" s="1"/>
  <c r="F187" i="11"/>
  <c r="O187" i="11" s="1"/>
  <c r="F191" i="11"/>
  <c r="O191" i="11" s="1"/>
  <c r="F195" i="11"/>
  <c r="O195" i="11" s="1"/>
  <c r="F199" i="11"/>
  <c r="O199" i="11" s="1"/>
  <c r="F203" i="11"/>
  <c r="O203" i="11" s="1"/>
  <c r="F207" i="11"/>
  <c r="O207" i="11" s="1"/>
  <c r="F211" i="11"/>
  <c r="O211" i="11" s="1"/>
  <c r="F215" i="11"/>
  <c r="O215" i="11" s="1"/>
  <c r="F219" i="11"/>
  <c r="O219" i="11" s="1"/>
  <c r="F223" i="11"/>
  <c r="O223" i="11" s="1"/>
  <c r="F227" i="11"/>
  <c r="O227" i="11" s="1"/>
  <c r="F231" i="11"/>
  <c r="O231" i="11" s="1"/>
  <c r="F235" i="11"/>
  <c r="O235" i="11" s="1"/>
  <c r="F23" i="11"/>
  <c r="O23" i="11" s="1"/>
  <c r="F22" i="11"/>
  <c r="O22" i="11" s="1"/>
  <c r="F22" i="70"/>
  <c r="O22" i="70" s="1"/>
  <c r="F26" i="70"/>
  <c r="F30" i="70"/>
  <c r="O30" i="70" s="1"/>
  <c r="F34" i="70"/>
  <c r="O34" i="70" s="1"/>
  <c r="F38" i="70"/>
  <c r="O38" i="70" s="1"/>
  <c r="F42" i="70"/>
  <c r="F46" i="70"/>
  <c r="F50" i="70"/>
  <c r="O50" i="70" s="1"/>
  <c r="F54" i="70"/>
  <c r="F58" i="70"/>
  <c r="O58" i="70" s="1"/>
  <c r="F62" i="70"/>
  <c r="O62" i="70" s="1"/>
  <c r="F66" i="70"/>
  <c r="O66" i="70" s="1"/>
  <c r="F70" i="70"/>
  <c r="F74" i="70"/>
  <c r="O74" i="70" s="1"/>
  <c r="F78" i="70"/>
  <c r="F82" i="70"/>
  <c r="F86" i="70"/>
  <c r="O86" i="70" s="1"/>
  <c r="F90" i="70"/>
  <c r="F94" i="70"/>
  <c r="F98" i="70"/>
  <c r="O98" i="70" s="1"/>
  <c r="Y14" i="14"/>
  <c r="F269" i="15"/>
  <c r="F271" i="15"/>
  <c r="F273" i="15"/>
  <c r="F275" i="15"/>
  <c r="F277" i="15"/>
  <c r="F279" i="15"/>
  <c r="F281" i="15"/>
  <c r="F283" i="15"/>
  <c r="F285" i="15"/>
  <c r="F287" i="15"/>
  <c r="F289" i="15"/>
  <c r="F291" i="15"/>
  <c r="F293" i="15"/>
  <c r="F295" i="15"/>
  <c r="F297" i="15"/>
  <c r="F299" i="15"/>
  <c r="F301" i="15"/>
  <c r="F303" i="15"/>
  <c r="F305" i="15"/>
  <c r="F307" i="15"/>
  <c r="F309" i="15"/>
  <c r="F311" i="15"/>
  <c r="F313" i="15"/>
  <c r="F315" i="15"/>
  <c r="F317" i="15"/>
  <c r="F319" i="15"/>
  <c r="F321" i="15"/>
  <c r="F323" i="15"/>
  <c r="F325" i="15"/>
  <c r="F327" i="15"/>
  <c r="F329" i="15"/>
  <c r="F331" i="15"/>
  <c r="F333" i="15"/>
  <c r="F335" i="15"/>
  <c r="F337" i="15"/>
  <c r="F339" i="15"/>
  <c r="F341" i="15"/>
  <c r="F343" i="15"/>
  <c r="F345" i="15"/>
  <c r="F347" i="15"/>
  <c r="F349" i="15"/>
  <c r="F351" i="15"/>
  <c r="F353" i="15"/>
  <c r="F355" i="15"/>
  <c r="F357" i="15"/>
  <c r="F359" i="15"/>
  <c r="F361" i="15"/>
  <c r="F363" i="15"/>
  <c r="F365" i="15"/>
  <c r="F367" i="15"/>
  <c r="F369" i="15"/>
  <c r="F371" i="15"/>
  <c r="F373" i="15"/>
  <c r="F375" i="15"/>
  <c r="F377" i="15"/>
  <c r="F379" i="15"/>
  <c r="F381" i="15"/>
  <c r="F383" i="15"/>
  <c r="F385" i="15"/>
  <c r="F387" i="15"/>
  <c r="F389" i="15"/>
  <c r="F391" i="15"/>
  <c r="F393" i="15"/>
  <c r="F395" i="15"/>
  <c r="F397" i="15"/>
  <c r="F399" i="15"/>
  <c r="F401" i="15"/>
  <c r="F403" i="15"/>
  <c r="F405" i="15"/>
  <c r="F407" i="15"/>
  <c r="F409" i="15"/>
  <c r="F411" i="15"/>
  <c r="F413" i="15"/>
  <c r="F415" i="15"/>
  <c r="F417" i="15"/>
  <c r="F419" i="15"/>
  <c r="F421" i="15"/>
  <c r="F423" i="15"/>
  <c r="F425" i="15"/>
  <c r="F427" i="15"/>
  <c r="F429" i="15"/>
  <c r="F431" i="15"/>
  <c r="F433" i="15"/>
  <c r="F435" i="15"/>
  <c r="F437" i="15"/>
  <c r="F439" i="15"/>
  <c r="F441" i="15"/>
  <c r="F443" i="15"/>
  <c r="F445" i="15"/>
  <c r="F447" i="15"/>
  <c r="F449" i="15"/>
  <c r="F451" i="15"/>
  <c r="F453" i="15"/>
  <c r="F455" i="15"/>
  <c r="F457" i="15"/>
  <c r="F459" i="15"/>
  <c r="F461" i="15"/>
  <c r="F463" i="15"/>
  <c r="F465" i="15"/>
  <c r="F467" i="15"/>
  <c r="F469" i="15"/>
  <c r="F471" i="15"/>
  <c r="F473" i="15"/>
  <c r="F475" i="15"/>
  <c r="F477" i="15"/>
  <c r="F479" i="15"/>
  <c r="F481" i="15"/>
  <c r="F483" i="15"/>
  <c r="F485" i="15"/>
  <c r="F487" i="15"/>
  <c r="F489" i="15"/>
  <c r="F491" i="15"/>
  <c r="F493" i="15"/>
  <c r="F495" i="15"/>
  <c r="F497" i="15"/>
  <c r="F499" i="15"/>
  <c r="F501" i="15"/>
  <c r="F503" i="15"/>
  <c r="F505" i="15"/>
  <c r="F507" i="15"/>
  <c r="O507" i="15" s="1"/>
  <c r="F509" i="15"/>
  <c r="O509" i="15" s="1"/>
  <c r="F511" i="15"/>
  <c r="O511" i="15" s="1"/>
  <c r="F513" i="15"/>
  <c r="O513" i="15" s="1"/>
  <c r="F515" i="15"/>
  <c r="O515" i="15" s="1"/>
  <c r="F517" i="15"/>
  <c r="O517" i="15" s="1"/>
  <c r="F519" i="15"/>
  <c r="O519" i="15" s="1"/>
  <c r="F521" i="15"/>
  <c r="O521" i="15" s="1"/>
  <c r="F523" i="15"/>
  <c r="O523" i="15" s="1"/>
  <c r="F525" i="15"/>
  <c r="O525" i="15" s="1"/>
  <c r="F527" i="15"/>
  <c r="O527" i="15" s="1"/>
  <c r="F529" i="15"/>
  <c r="O529" i="15" s="1"/>
  <c r="F531" i="15"/>
  <c r="O531" i="15" s="1"/>
  <c r="F533" i="15"/>
  <c r="O533" i="15" s="1"/>
  <c r="F535" i="15"/>
  <c r="O535" i="15" s="1"/>
  <c r="F537" i="15"/>
  <c r="O537" i="15" s="1"/>
  <c r="F539" i="15"/>
  <c r="O539" i="15" s="1"/>
  <c r="F541" i="15"/>
  <c r="O541" i="15" s="1"/>
  <c r="F543" i="15"/>
  <c r="O543" i="15" s="1"/>
  <c r="F545" i="15"/>
  <c r="O545" i="15" s="1"/>
  <c r="F547" i="15"/>
  <c r="O547" i="15" s="1"/>
  <c r="F549" i="15"/>
  <c r="O549" i="15" s="1"/>
  <c r="F551" i="15"/>
  <c r="O551" i="15" s="1"/>
  <c r="F553" i="15"/>
  <c r="O553" i="15" s="1"/>
  <c r="F555" i="15"/>
  <c r="O555" i="15" s="1"/>
  <c r="F557" i="15"/>
  <c r="O557" i="15" s="1"/>
  <c r="F559" i="15"/>
  <c r="O559" i="15" s="1"/>
  <c r="F561" i="15"/>
  <c r="O561" i="15" s="1"/>
  <c r="F563" i="15"/>
  <c r="O563" i="15" s="1"/>
  <c r="F565" i="15"/>
  <c r="O565" i="15" s="1"/>
  <c r="F567" i="15"/>
  <c r="O567" i="15" s="1"/>
  <c r="F569" i="15"/>
  <c r="O569" i="15" s="1"/>
  <c r="F571" i="15"/>
  <c r="O571" i="15" s="1"/>
  <c r="F573" i="15"/>
  <c r="O573" i="15" s="1"/>
  <c r="F575" i="15"/>
  <c r="O575" i="15" s="1"/>
  <c r="F577" i="15"/>
  <c r="O577" i="15" s="1"/>
  <c r="F579" i="15"/>
  <c r="O579" i="15" s="1"/>
  <c r="F581" i="15"/>
  <c r="O581" i="15" s="1"/>
  <c r="F583" i="15"/>
  <c r="O583" i="15" s="1"/>
  <c r="F585" i="15"/>
  <c r="O585" i="15" s="1"/>
  <c r="F587" i="15"/>
  <c r="O587" i="15" s="1"/>
  <c r="F589" i="15"/>
  <c r="O589" i="15" s="1"/>
  <c r="F591" i="15"/>
  <c r="O591" i="15" s="1"/>
  <c r="F593" i="15"/>
  <c r="O593" i="15" s="1"/>
  <c r="F595" i="15"/>
  <c r="O595" i="15" s="1"/>
  <c r="F597" i="15"/>
  <c r="O597" i="15" s="1"/>
  <c r="F599" i="15"/>
  <c r="O599" i="15" s="1"/>
  <c r="F23" i="15"/>
  <c r="F27" i="15"/>
  <c r="F31" i="15"/>
  <c r="F35" i="15"/>
  <c r="F39" i="15"/>
  <c r="F43" i="15"/>
  <c r="F47" i="15"/>
  <c r="F51" i="15"/>
  <c r="F55" i="15"/>
  <c r="F59" i="15"/>
  <c r="F63" i="15"/>
  <c r="F67" i="15"/>
  <c r="F71" i="15"/>
  <c r="F75" i="15"/>
  <c r="F79" i="15"/>
  <c r="F83" i="15"/>
  <c r="F87" i="15"/>
  <c r="F91" i="15"/>
  <c r="F95" i="15"/>
  <c r="F99" i="15"/>
  <c r="F103" i="15"/>
  <c r="F107" i="15"/>
  <c r="F111" i="15"/>
  <c r="F115" i="15"/>
  <c r="F119" i="15"/>
  <c r="F123" i="15"/>
  <c r="F127" i="15"/>
  <c r="F131" i="15"/>
  <c r="F135" i="15"/>
  <c r="F139" i="15"/>
  <c r="F143" i="15"/>
  <c r="F147" i="15"/>
  <c r="F151" i="15"/>
  <c r="F155" i="15"/>
  <c r="F159" i="15"/>
  <c r="F163" i="15"/>
  <c r="F167" i="15"/>
  <c r="F171" i="15"/>
  <c r="F175" i="15"/>
  <c r="O175" i="15" s="1"/>
  <c r="F179" i="15"/>
  <c r="O179" i="15" s="1"/>
  <c r="F183" i="15"/>
  <c r="F187" i="15"/>
  <c r="F191" i="15"/>
  <c r="F195" i="15"/>
  <c r="F199" i="15"/>
  <c r="F203" i="15"/>
  <c r="F207" i="15"/>
  <c r="F211" i="15"/>
  <c r="F215" i="15"/>
  <c r="F219" i="15"/>
  <c r="F223" i="15"/>
  <c r="F227" i="15"/>
  <c r="F231" i="15"/>
  <c r="F235" i="15"/>
  <c r="F239" i="15"/>
  <c r="F243" i="15"/>
  <c r="F247" i="15"/>
  <c r="F251" i="15"/>
  <c r="F255" i="15"/>
  <c r="F259" i="15"/>
  <c r="F263" i="15"/>
  <c r="F267" i="15"/>
  <c r="F26" i="15"/>
  <c r="F38" i="15"/>
  <c r="F54" i="15"/>
  <c r="F66" i="15"/>
  <c r="F74" i="15"/>
  <c r="F86" i="15"/>
  <c r="F98" i="15"/>
  <c r="F106" i="15"/>
  <c r="F118" i="15"/>
  <c r="F126" i="15"/>
  <c r="F138" i="15"/>
  <c r="F154" i="15"/>
  <c r="F166" i="15"/>
  <c r="F178" i="15"/>
  <c r="O178" i="15" s="1"/>
  <c r="F190" i="15"/>
  <c r="F202" i="15"/>
  <c r="F210" i="15"/>
  <c r="F222" i="15"/>
  <c r="F230" i="15"/>
  <c r="F246" i="15"/>
  <c r="F254" i="15"/>
  <c r="F266" i="15"/>
  <c r="F24" i="15"/>
  <c r="F28" i="15"/>
  <c r="F32" i="15"/>
  <c r="F36" i="15"/>
  <c r="F40" i="15"/>
  <c r="F44" i="15"/>
  <c r="F48" i="15"/>
  <c r="F52" i="15"/>
  <c r="F56" i="15"/>
  <c r="F60" i="15"/>
  <c r="F64" i="15"/>
  <c r="F68" i="15"/>
  <c r="F72" i="15"/>
  <c r="F76" i="15"/>
  <c r="F80" i="15"/>
  <c r="F84" i="15"/>
  <c r="F88" i="15"/>
  <c r="F92" i="15"/>
  <c r="F96" i="15"/>
  <c r="F100" i="15"/>
  <c r="F104" i="15"/>
  <c r="F108" i="15"/>
  <c r="F112" i="15"/>
  <c r="F116" i="15"/>
  <c r="F120" i="15"/>
  <c r="F124" i="15"/>
  <c r="F128" i="15"/>
  <c r="F132" i="15"/>
  <c r="F136" i="15"/>
  <c r="F140" i="15"/>
  <c r="F144" i="15"/>
  <c r="F148" i="15"/>
  <c r="F152" i="15"/>
  <c r="F156" i="15"/>
  <c r="F160" i="15"/>
  <c r="F164" i="15"/>
  <c r="F168" i="15"/>
  <c r="F172" i="15"/>
  <c r="F176" i="15"/>
  <c r="O176" i="15" s="1"/>
  <c r="F180" i="15"/>
  <c r="O180" i="15" s="1"/>
  <c r="F184" i="15"/>
  <c r="F188" i="15"/>
  <c r="F192" i="15"/>
  <c r="F196" i="15"/>
  <c r="F200" i="15"/>
  <c r="F204" i="15"/>
  <c r="F208" i="15"/>
  <c r="F212" i="15"/>
  <c r="F216" i="15"/>
  <c r="F220" i="15"/>
  <c r="F224" i="15"/>
  <c r="F228" i="15"/>
  <c r="F232" i="15"/>
  <c r="F236" i="15"/>
  <c r="F240" i="15"/>
  <c r="F244" i="15"/>
  <c r="F248" i="15"/>
  <c r="F252" i="15"/>
  <c r="F256" i="15"/>
  <c r="F260" i="15"/>
  <c r="F264" i="15"/>
  <c r="F20" i="15"/>
  <c r="F30" i="15"/>
  <c r="F42" i="15"/>
  <c r="F50" i="15"/>
  <c r="F62" i="15"/>
  <c r="F70" i="15"/>
  <c r="F82" i="15"/>
  <c r="F94" i="15"/>
  <c r="F110" i="15"/>
  <c r="F122" i="15"/>
  <c r="F130" i="15"/>
  <c r="F142" i="15"/>
  <c r="F150" i="15"/>
  <c r="F162" i="15"/>
  <c r="F174" i="15"/>
  <c r="F186" i="15"/>
  <c r="F194" i="15"/>
  <c r="F206" i="15"/>
  <c r="F218" i="15"/>
  <c r="F234" i="15"/>
  <c r="F242" i="15"/>
  <c r="F258" i="15"/>
  <c r="F268" i="15"/>
  <c r="F270" i="15"/>
  <c r="F272" i="15"/>
  <c r="F274" i="15"/>
  <c r="F276" i="15"/>
  <c r="F278" i="15"/>
  <c r="F280" i="15"/>
  <c r="F282" i="15"/>
  <c r="F284" i="15"/>
  <c r="F286" i="15"/>
  <c r="F288" i="15"/>
  <c r="F290" i="15"/>
  <c r="F292" i="15"/>
  <c r="F294" i="15"/>
  <c r="F296" i="15"/>
  <c r="F298" i="15"/>
  <c r="F300" i="15"/>
  <c r="F302" i="15"/>
  <c r="F304" i="15"/>
  <c r="F306" i="15"/>
  <c r="F308" i="15"/>
  <c r="F310" i="15"/>
  <c r="F312" i="15"/>
  <c r="F314" i="15"/>
  <c r="F316" i="15"/>
  <c r="F318" i="15"/>
  <c r="F320" i="15"/>
  <c r="F322" i="15"/>
  <c r="F324" i="15"/>
  <c r="F326" i="15"/>
  <c r="F328" i="15"/>
  <c r="F330" i="15"/>
  <c r="F332" i="15"/>
  <c r="F334" i="15"/>
  <c r="F336" i="15"/>
  <c r="F338" i="15"/>
  <c r="F340" i="15"/>
  <c r="F342" i="15"/>
  <c r="F344" i="15"/>
  <c r="F346" i="15"/>
  <c r="F348" i="15"/>
  <c r="F350" i="15"/>
  <c r="F352" i="15"/>
  <c r="F354" i="15"/>
  <c r="F356" i="15"/>
  <c r="F358" i="15"/>
  <c r="F360" i="15"/>
  <c r="F362" i="15"/>
  <c r="F364" i="15"/>
  <c r="F366" i="15"/>
  <c r="F368" i="15"/>
  <c r="F370" i="15"/>
  <c r="F372" i="15"/>
  <c r="F374" i="15"/>
  <c r="F376" i="15"/>
  <c r="F378" i="15"/>
  <c r="F380" i="15"/>
  <c r="F382" i="15"/>
  <c r="F384" i="15"/>
  <c r="F386" i="15"/>
  <c r="F388" i="15"/>
  <c r="F390" i="15"/>
  <c r="F392" i="15"/>
  <c r="F394" i="15"/>
  <c r="F396" i="15"/>
  <c r="F398" i="15"/>
  <c r="F400" i="15"/>
  <c r="F402" i="15"/>
  <c r="F404" i="15"/>
  <c r="F406" i="15"/>
  <c r="F408" i="15"/>
  <c r="F410" i="15"/>
  <c r="F412" i="15"/>
  <c r="F414" i="15"/>
  <c r="F416" i="15"/>
  <c r="F418" i="15"/>
  <c r="F420" i="15"/>
  <c r="F422" i="15"/>
  <c r="F424" i="15"/>
  <c r="F426" i="15"/>
  <c r="F428" i="15"/>
  <c r="F430" i="15"/>
  <c r="F432" i="15"/>
  <c r="F434" i="15"/>
  <c r="F436" i="15"/>
  <c r="F438" i="15"/>
  <c r="F440" i="15"/>
  <c r="F442" i="15"/>
  <c r="F444" i="15"/>
  <c r="F446" i="15"/>
  <c r="F448" i="15"/>
  <c r="F450" i="15"/>
  <c r="F452" i="15"/>
  <c r="F454" i="15"/>
  <c r="F456" i="15"/>
  <c r="F458" i="15"/>
  <c r="F460" i="15"/>
  <c r="F462" i="15"/>
  <c r="F464" i="15"/>
  <c r="F466" i="15"/>
  <c r="F468" i="15"/>
  <c r="F470" i="15"/>
  <c r="F472" i="15"/>
  <c r="F474" i="15"/>
  <c r="F476" i="15"/>
  <c r="F478" i="15"/>
  <c r="F480" i="15"/>
  <c r="F482" i="15"/>
  <c r="F484" i="15"/>
  <c r="F486" i="15"/>
  <c r="F488" i="15"/>
  <c r="F490" i="15"/>
  <c r="F492" i="15"/>
  <c r="F494" i="15"/>
  <c r="F496" i="15"/>
  <c r="F498" i="15"/>
  <c r="F500" i="15"/>
  <c r="F502" i="15"/>
  <c r="F504" i="15"/>
  <c r="F506" i="15"/>
  <c r="O506" i="15" s="1"/>
  <c r="F508" i="15"/>
  <c r="O508" i="15" s="1"/>
  <c r="F510" i="15"/>
  <c r="O510" i="15" s="1"/>
  <c r="F512" i="15"/>
  <c r="O512" i="15" s="1"/>
  <c r="F514" i="15"/>
  <c r="O514" i="15" s="1"/>
  <c r="F516" i="15"/>
  <c r="O516" i="15" s="1"/>
  <c r="F518" i="15"/>
  <c r="O518" i="15" s="1"/>
  <c r="F520" i="15"/>
  <c r="O520" i="15" s="1"/>
  <c r="F522" i="15"/>
  <c r="O522" i="15" s="1"/>
  <c r="F524" i="15"/>
  <c r="O524" i="15" s="1"/>
  <c r="F526" i="15"/>
  <c r="O526" i="15" s="1"/>
  <c r="F528" i="15"/>
  <c r="O528" i="15" s="1"/>
  <c r="F530" i="15"/>
  <c r="O530" i="15" s="1"/>
  <c r="F532" i="15"/>
  <c r="O532" i="15" s="1"/>
  <c r="F534" i="15"/>
  <c r="O534" i="15" s="1"/>
  <c r="F536" i="15"/>
  <c r="O536" i="15" s="1"/>
  <c r="F538" i="15"/>
  <c r="O538" i="15" s="1"/>
  <c r="F540" i="15"/>
  <c r="O540" i="15" s="1"/>
  <c r="F542" i="15"/>
  <c r="O542" i="15" s="1"/>
  <c r="F544" i="15"/>
  <c r="O544" i="15" s="1"/>
  <c r="F546" i="15"/>
  <c r="O546" i="15" s="1"/>
  <c r="F548" i="15"/>
  <c r="O548" i="15" s="1"/>
  <c r="F550" i="15"/>
  <c r="O550" i="15" s="1"/>
  <c r="F552" i="15"/>
  <c r="O552" i="15" s="1"/>
  <c r="F554" i="15"/>
  <c r="O554" i="15" s="1"/>
  <c r="F556" i="15"/>
  <c r="O556" i="15" s="1"/>
  <c r="F558" i="15"/>
  <c r="O558" i="15" s="1"/>
  <c r="F560" i="15"/>
  <c r="O560" i="15" s="1"/>
  <c r="F562" i="15"/>
  <c r="O562" i="15" s="1"/>
  <c r="F564" i="15"/>
  <c r="O564" i="15" s="1"/>
  <c r="F566" i="15"/>
  <c r="O566" i="15" s="1"/>
  <c r="F568" i="15"/>
  <c r="O568" i="15" s="1"/>
  <c r="F570" i="15"/>
  <c r="O570" i="15" s="1"/>
  <c r="F572" i="15"/>
  <c r="O572" i="15" s="1"/>
  <c r="F574" i="15"/>
  <c r="O574" i="15" s="1"/>
  <c r="F576" i="15"/>
  <c r="O576" i="15" s="1"/>
  <c r="F578" i="15"/>
  <c r="O578" i="15" s="1"/>
  <c r="F580" i="15"/>
  <c r="O580" i="15" s="1"/>
  <c r="F582" i="15"/>
  <c r="O582" i="15" s="1"/>
  <c r="F584" i="15"/>
  <c r="O584" i="15" s="1"/>
  <c r="F586" i="15"/>
  <c r="O586" i="15" s="1"/>
  <c r="F588" i="15"/>
  <c r="O588" i="15" s="1"/>
  <c r="F590" i="15"/>
  <c r="O590" i="15" s="1"/>
  <c r="F592" i="15"/>
  <c r="O592" i="15" s="1"/>
  <c r="F594" i="15"/>
  <c r="O594" i="15" s="1"/>
  <c r="F596" i="15"/>
  <c r="O596" i="15" s="1"/>
  <c r="F598" i="15"/>
  <c r="O598" i="15" s="1"/>
  <c r="F600" i="15"/>
  <c r="O600" i="15" s="1"/>
  <c r="F21" i="15"/>
  <c r="F25" i="15"/>
  <c r="F29" i="15"/>
  <c r="F33" i="15"/>
  <c r="F37" i="15"/>
  <c r="F41" i="15"/>
  <c r="F45" i="15"/>
  <c r="F49" i="15"/>
  <c r="F53" i="15"/>
  <c r="F57" i="15"/>
  <c r="F61" i="15"/>
  <c r="F65" i="15"/>
  <c r="F69" i="15"/>
  <c r="F73" i="15"/>
  <c r="F77" i="15"/>
  <c r="F81" i="15"/>
  <c r="F85" i="15"/>
  <c r="F89" i="15"/>
  <c r="F93" i="15"/>
  <c r="F97" i="15"/>
  <c r="F101" i="15"/>
  <c r="F105" i="15"/>
  <c r="F109" i="15"/>
  <c r="F113" i="15"/>
  <c r="F117" i="15"/>
  <c r="F121" i="15"/>
  <c r="F125" i="15"/>
  <c r="F129" i="15"/>
  <c r="F133" i="15"/>
  <c r="F137" i="15"/>
  <c r="F141" i="15"/>
  <c r="F145" i="15"/>
  <c r="F149" i="15"/>
  <c r="F153" i="15"/>
  <c r="F157" i="15"/>
  <c r="F161" i="15"/>
  <c r="F165" i="15"/>
  <c r="F169" i="15"/>
  <c r="F173" i="15"/>
  <c r="F177" i="15"/>
  <c r="O177" i="15" s="1"/>
  <c r="F181" i="15"/>
  <c r="F185" i="15"/>
  <c r="F189" i="15"/>
  <c r="F193" i="15"/>
  <c r="F197" i="15"/>
  <c r="F201" i="15"/>
  <c r="F205" i="15"/>
  <c r="F209" i="15"/>
  <c r="F213" i="15"/>
  <c r="F217" i="15"/>
  <c r="F221" i="15"/>
  <c r="F225" i="15"/>
  <c r="F229" i="15"/>
  <c r="F233" i="15"/>
  <c r="F237" i="15"/>
  <c r="F241" i="15"/>
  <c r="F245" i="15"/>
  <c r="F249" i="15"/>
  <c r="F253" i="15"/>
  <c r="F257" i="15"/>
  <c r="F261" i="15"/>
  <c r="F265" i="15"/>
  <c r="F22" i="15"/>
  <c r="F34" i="15"/>
  <c r="F46" i="15"/>
  <c r="F58" i="15"/>
  <c r="F78" i="15"/>
  <c r="F90" i="15"/>
  <c r="F102" i="15"/>
  <c r="F114" i="15"/>
  <c r="F134" i="15"/>
  <c r="F146" i="15"/>
  <c r="F158" i="15"/>
  <c r="F170" i="15"/>
  <c r="F182" i="15"/>
  <c r="F198" i="15"/>
  <c r="F214" i="15"/>
  <c r="F226" i="15"/>
  <c r="F238" i="15"/>
  <c r="F250" i="15"/>
  <c r="F262" i="15"/>
  <c r="R14" i="16"/>
  <c r="O157" i="24"/>
  <c r="F150" i="26"/>
  <c r="AF150" i="26"/>
  <c r="AG150" i="26"/>
  <c r="Q150" i="26"/>
  <c r="F22" i="26"/>
  <c r="X22" i="26"/>
  <c r="Y22" i="26"/>
  <c r="Z22" i="26"/>
  <c r="N163" i="24"/>
  <c r="J107" i="24"/>
  <c r="C107" i="25" s="1"/>
  <c r="E115" i="24"/>
  <c r="N135" i="26"/>
  <c r="AF135" i="26"/>
  <c r="AG135" i="26"/>
  <c r="Q135" i="26"/>
  <c r="J131" i="26"/>
  <c r="AG131" i="26"/>
  <c r="N127" i="26"/>
  <c r="X127" i="26"/>
  <c r="Q127" i="26"/>
  <c r="R127" i="26"/>
  <c r="E123" i="26"/>
  <c r="P123" i="26" s="1"/>
  <c r="I123" i="26" s="1"/>
  <c r="F123" i="26"/>
  <c r="AG123" i="26"/>
  <c r="AX123" i="26" s="1"/>
  <c r="AE123" i="26"/>
  <c r="D119" i="26"/>
  <c r="BD119" i="26"/>
  <c r="X119" i="26"/>
  <c r="Y119" i="26"/>
  <c r="Z119" i="26"/>
  <c r="V111" i="26"/>
  <c r="E107" i="26"/>
  <c r="P107" i="26" s="1"/>
  <c r="I107" i="26" s="1"/>
  <c r="F107" i="26"/>
  <c r="T107" i="26"/>
  <c r="AE107" i="26"/>
  <c r="D103" i="26"/>
  <c r="BD103" i="26"/>
  <c r="AB103" i="26"/>
  <c r="Y103" i="26"/>
  <c r="Z103" i="26"/>
  <c r="J99" i="26"/>
  <c r="T99" i="26"/>
  <c r="U99" i="26"/>
  <c r="V99" i="26"/>
  <c r="J95" i="26"/>
  <c r="T95" i="26"/>
  <c r="R95" i="26"/>
  <c r="J91" i="26"/>
  <c r="T91" i="26"/>
  <c r="X91" i="26"/>
  <c r="N83" i="26"/>
  <c r="T83" i="26"/>
  <c r="U83" i="26"/>
  <c r="R83" i="26"/>
  <c r="E79" i="26"/>
  <c r="P79" i="26" s="1"/>
  <c r="I79" i="26" s="1"/>
  <c r="AE79" i="26"/>
  <c r="X79" i="26"/>
  <c r="AB79" i="26"/>
  <c r="D75" i="26"/>
  <c r="BD75" i="26"/>
  <c r="Q75" i="26"/>
  <c r="AK75" i="26" s="1"/>
  <c r="AG75" i="26"/>
  <c r="Z75" i="26"/>
  <c r="J71" i="26"/>
  <c r="R71" i="26"/>
  <c r="AE71" i="26"/>
  <c r="BA71" i="26" s="1"/>
  <c r="Y63" i="26"/>
  <c r="E59" i="26"/>
  <c r="P59" i="26" s="1"/>
  <c r="I59" i="26" s="1"/>
  <c r="Q59" i="26"/>
  <c r="Q55" i="26"/>
  <c r="BD51" i="26"/>
  <c r="Z51" i="26"/>
  <c r="N43" i="26"/>
  <c r="Z43" i="26"/>
  <c r="E35" i="26"/>
  <c r="P35" i="26" s="1"/>
  <c r="I35" i="26" s="1"/>
  <c r="Q35" i="26"/>
  <c r="AC35" i="26" s="1"/>
  <c r="O206" i="24"/>
  <c r="O152" i="24"/>
  <c r="J155" i="24"/>
  <c r="C155" i="25" s="1"/>
  <c r="O133" i="24"/>
  <c r="I133" i="24" s="1"/>
  <c r="O133" i="25" s="1"/>
  <c r="J150" i="26"/>
  <c r="D29" i="11"/>
  <c r="D24" i="11"/>
  <c r="E684" i="65"/>
  <c r="Z14" i="24"/>
  <c r="U139" i="19"/>
  <c r="U358" i="19"/>
  <c r="U370" i="19"/>
  <c r="U396" i="19"/>
  <c r="U199" i="19"/>
  <c r="U266" i="19"/>
  <c r="U293" i="19"/>
  <c r="U325" i="19"/>
  <c r="U362" i="19"/>
  <c r="U350" i="19"/>
  <c r="N14" i="40"/>
  <c r="F20" i="58"/>
  <c r="C1551" i="65"/>
  <c r="C1552" i="65"/>
  <c r="C1553" i="65"/>
  <c r="C1554" i="65"/>
  <c r="C1555" i="65"/>
  <c r="C1556" i="65"/>
  <c r="C1557" i="65"/>
  <c r="C1558" i="65"/>
  <c r="C1559" i="65"/>
  <c r="C1560" i="65"/>
  <c r="C1561" i="65"/>
  <c r="C1562" i="65"/>
  <c r="C1563" i="65"/>
  <c r="C1564" i="65"/>
  <c r="C1565" i="65"/>
  <c r="C1566" i="65"/>
  <c r="C1567" i="65"/>
  <c r="C1568" i="65"/>
  <c r="C1569" i="65"/>
  <c r="C1570" i="65"/>
  <c r="C1571" i="65"/>
  <c r="C1572" i="65"/>
  <c r="C1573" i="65"/>
  <c r="C1574" i="65"/>
  <c r="C1575" i="65"/>
  <c r="C1576" i="65"/>
  <c r="C1577" i="65"/>
  <c r="C1578" i="65"/>
  <c r="C1579" i="65"/>
  <c r="C1580" i="65"/>
  <c r="C1581" i="65"/>
  <c r="C1582" i="65"/>
  <c r="C1583" i="65"/>
  <c r="AF54" i="54"/>
  <c r="C1584" i="65"/>
  <c r="C1585" i="65"/>
  <c r="C1586" i="65"/>
  <c r="C1587" i="65"/>
  <c r="C1588" i="65"/>
  <c r="C1589" i="65"/>
  <c r="C1590" i="65"/>
  <c r="C1591" i="65"/>
  <c r="C1592" i="65"/>
  <c r="C1593" i="65"/>
  <c r="C1594" i="65"/>
  <c r="C1595" i="65"/>
  <c r="C1596" i="65"/>
  <c r="C1597" i="65"/>
  <c r="C1598" i="65"/>
  <c r="C1599" i="65"/>
  <c r="C1600" i="65"/>
  <c r="C1601" i="65"/>
  <c r="C1602" i="65"/>
  <c r="C1603" i="65"/>
  <c r="C1604" i="65"/>
  <c r="C1605" i="65"/>
  <c r="C1606" i="65"/>
  <c r="C1607" i="65"/>
  <c r="C1608" i="65"/>
  <c r="C1609" i="65"/>
  <c r="C1610" i="65"/>
  <c r="C1611" i="65"/>
  <c r="C1612" i="65"/>
  <c r="C1613" i="65"/>
  <c r="C1614" i="65"/>
  <c r="C1615" i="65"/>
  <c r="C1616" i="65"/>
  <c r="C1617" i="65"/>
  <c r="C1618" i="65"/>
  <c r="C1619" i="65"/>
  <c r="C1620" i="65"/>
  <c r="C1621" i="65"/>
  <c r="C1622" i="65"/>
  <c r="C1623" i="65"/>
  <c r="C1624" i="65"/>
  <c r="C1625" i="65"/>
  <c r="C1626" i="65"/>
  <c r="C1627" i="65"/>
  <c r="C1628" i="65"/>
  <c r="C1629" i="65"/>
  <c r="C1630" i="65"/>
  <c r="AF101" i="54"/>
  <c r="C1631" i="65"/>
  <c r="C1632" i="65"/>
  <c r="C1633" i="65"/>
  <c r="C1634" i="65"/>
  <c r="C1635" i="65"/>
  <c r="C1636" i="65"/>
  <c r="C1637" i="65"/>
  <c r="C1638" i="65"/>
  <c r="C1639" i="65"/>
  <c r="E20" i="27"/>
  <c r="J20" i="27" s="1"/>
  <c r="M14" i="40"/>
  <c r="L14" i="40"/>
  <c r="D145" i="65"/>
  <c r="D149" i="65"/>
  <c r="D153" i="65"/>
  <c r="D157" i="65"/>
  <c r="D161" i="65"/>
  <c r="D165" i="65"/>
  <c r="D169" i="65"/>
  <c r="D173" i="65"/>
  <c r="D177" i="65"/>
  <c r="D181" i="65"/>
  <c r="D185" i="65"/>
  <c r="D189" i="65"/>
  <c r="D193" i="65"/>
  <c r="D199" i="65"/>
  <c r="D143" i="65"/>
  <c r="D147" i="65"/>
  <c r="D151" i="65"/>
  <c r="D155" i="65"/>
  <c r="D159" i="65"/>
  <c r="D163" i="65"/>
  <c r="D167" i="65"/>
  <c r="D171" i="65"/>
  <c r="D175" i="65"/>
  <c r="D179" i="65"/>
  <c r="D183" i="65"/>
  <c r="D187" i="65"/>
  <c r="D191" i="65"/>
  <c r="D195" i="65"/>
  <c r="D197" i="65"/>
  <c r="D144" i="65"/>
  <c r="D146" i="65"/>
  <c r="D148" i="65"/>
  <c r="D150" i="65"/>
  <c r="D152" i="65"/>
  <c r="D154" i="65"/>
  <c r="D156" i="65"/>
  <c r="D158" i="65"/>
  <c r="D160" i="65"/>
  <c r="D162" i="65"/>
  <c r="D164" i="65"/>
  <c r="D166" i="65"/>
  <c r="D168" i="65"/>
  <c r="D170" i="65"/>
  <c r="D172" i="65"/>
  <c r="D174" i="65"/>
  <c r="D176" i="65"/>
  <c r="D178" i="65"/>
  <c r="D180" i="65"/>
  <c r="D182" i="65"/>
  <c r="D184" i="65"/>
  <c r="D186" i="65"/>
  <c r="T120" i="19"/>
  <c r="D188" i="65"/>
  <c r="D190" i="65"/>
  <c r="D192" i="65"/>
  <c r="D194" i="65"/>
  <c r="D196" i="65"/>
  <c r="D198" i="65"/>
  <c r="K14" i="40"/>
  <c r="B10" i="9"/>
  <c r="C20" i="10"/>
  <c r="Y14" i="54"/>
  <c r="AF14" i="12"/>
  <c r="D77" i="70"/>
  <c r="D38" i="70"/>
  <c r="D29" i="70"/>
  <c r="D24" i="70"/>
  <c r="D92" i="70"/>
  <c r="D82" i="70"/>
  <c r="D69" i="70"/>
  <c r="D61" i="70"/>
  <c r="D52" i="70"/>
  <c r="D42" i="70"/>
  <c r="D26" i="70"/>
  <c r="D27" i="70"/>
  <c r="D67" i="70"/>
  <c r="D94" i="70"/>
  <c r="D55" i="70"/>
  <c r="D34" i="70"/>
  <c r="D96" i="70"/>
  <c r="D81" i="70"/>
  <c r="D21" i="70"/>
  <c r="D85" i="70"/>
  <c r="D89" i="70"/>
  <c r="D78" i="70"/>
  <c r="D58" i="70"/>
  <c r="D49" i="70"/>
  <c r="D23" i="70"/>
  <c r="D93" i="70"/>
  <c r="D73" i="70"/>
  <c r="D90" i="70"/>
  <c r="D91" i="70"/>
  <c r="D51" i="70"/>
  <c r="D25" i="70"/>
  <c r="D68" i="70"/>
  <c r="D75" i="70"/>
  <c r="D65" i="70"/>
  <c r="D45" i="70"/>
  <c r="D33" i="70"/>
  <c r="D66" i="70"/>
  <c r="D70" i="70"/>
  <c r="D50" i="70"/>
  <c r="C20" i="13"/>
  <c r="D87" i="70"/>
  <c r="D43" i="70"/>
  <c r="D22" i="70"/>
  <c r="D59" i="70"/>
  <c r="D57" i="70"/>
  <c r="D74" i="70"/>
  <c r="D53" i="70"/>
  <c r="AG20" i="12"/>
  <c r="C3" i="63" s="1"/>
  <c r="I93" i="12"/>
  <c r="O93" i="13" s="1"/>
  <c r="U226" i="25"/>
  <c r="U221" i="25"/>
  <c r="U237" i="25"/>
  <c r="U222" i="25"/>
  <c r="U231" i="25"/>
  <c r="U239" i="25"/>
  <c r="F20" i="20"/>
  <c r="O20" i="20" s="1"/>
  <c r="U289" i="19"/>
  <c r="J14" i="40"/>
  <c r="I14" i="40"/>
  <c r="O173" i="24"/>
  <c r="I173" i="24" s="1"/>
  <c r="O173" i="25" s="1"/>
  <c r="W14" i="24"/>
  <c r="O200" i="24"/>
  <c r="I200" i="24" s="1"/>
  <c r="O200" i="25" s="1"/>
  <c r="O216" i="24"/>
  <c r="I216" i="24" s="1"/>
  <c r="O216" i="25" s="1"/>
  <c r="O177" i="24"/>
  <c r="I177" i="24" s="1"/>
  <c r="O177" i="25" s="1"/>
  <c r="O121" i="24"/>
  <c r="I121" i="24" s="1"/>
  <c r="O121" i="25" s="1"/>
  <c r="O159" i="24"/>
  <c r="I159" i="24" s="1"/>
  <c r="O159" i="25" s="1"/>
  <c r="O168" i="24"/>
  <c r="O105" i="24"/>
  <c r="I105" i="24" s="1"/>
  <c r="O105" i="25" s="1"/>
  <c r="BL26" i="26"/>
  <c r="AT73" i="26"/>
  <c r="AS73" i="26"/>
  <c r="AP73" i="26"/>
  <c r="AQ142" i="26"/>
  <c r="BM142" i="26" s="1"/>
  <c r="BJ81" i="26"/>
  <c r="AT40" i="26"/>
  <c r="AM73" i="26"/>
  <c r="AO73" i="26"/>
  <c r="AS142" i="26"/>
  <c r="AV56" i="26"/>
  <c r="AS56" i="26"/>
  <c r="AP56" i="26"/>
  <c r="AO56" i="26"/>
  <c r="AT56" i="26"/>
  <c r="BI110" i="26"/>
  <c r="AT142" i="26"/>
  <c r="AP142" i="26"/>
  <c r="AU142" i="26"/>
  <c r="AR142" i="26"/>
  <c r="BO142" i="26" s="1"/>
  <c r="AV40" i="26"/>
  <c r="AP40" i="26"/>
  <c r="AR40" i="26"/>
  <c r="BO40" i="26" s="1"/>
  <c r="AU73" i="26"/>
  <c r="AY26" i="26"/>
  <c r="AZ26" i="26" s="1"/>
  <c r="AO142" i="26"/>
  <c r="AQ73" i="26"/>
  <c r="BM73" i="26" s="1"/>
  <c r="AW73" i="26"/>
  <c r="AV142" i="26"/>
  <c r="AM142" i="26"/>
  <c r="AQ40" i="26"/>
  <c r="BM40" i="26" s="1"/>
  <c r="AN56" i="26"/>
  <c r="AP45" i="26"/>
  <c r="AM45" i="26"/>
  <c r="AW45" i="26"/>
  <c r="AS45" i="26"/>
  <c r="AT45" i="26"/>
  <c r="AS53" i="26"/>
  <c r="AN53" i="26"/>
  <c r="AO53" i="26"/>
  <c r="AU134" i="26"/>
  <c r="AR79" i="26"/>
  <c r="BO79" i="26" s="1"/>
  <c r="AN79" i="26"/>
  <c r="AV79" i="26"/>
  <c r="AU116" i="26"/>
  <c r="AO116" i="26"/>
  <c r="AM116" i="26"/>
  <c r="AL64" i="26"/>
  <c r="AY64" i="26" s="1"/>
  <c r="AZ64" i="26" s="1"/>
  <c r="AW64" i="26"/>
  <c r="AU64" i="26"/>
  <c r="N24" i="12"/>
  <c r="O24" i="12" s="1"/>
  <c r="J44" i="12"/>
  <c r="C44" i="13" s="1"/>
  <c r="E48" i="12"/>
  <c r="P48" i="12" s="1"/>
  <c r="E52" i="12"/>
  <c r="P52" i="12" s="1"/>
  <c r="D60" i="12"/>
  <c r="J76" i="12"/>
  <c r="C76" i="13" s="1"/>
  <c r="D76" i="12"/>
  <c r="AM77" i="26"/>
  <c r="AO77" i="26"/>
  <c r="AS77" i="26"/>
  <c r="AO24" i="26"/>
  <c r="AV24" i="26"/>
  <c r="AS24" i="26"/>
  <c r="AL89" i="26"/>
  <c r="AY89" i="26" s="1"/>
  <c r="AZ89" i="26" s="1"/>
  <c r="AS89" i="26"/>
  <c r="AQ89" i="26"/>
  <c r="BM89" i="26" s="1"/>
  <c r="BA102" i="26"/>
  <c r="BE102" i="26"/>
  <c r="P120" i="24"/>
  <c r="O120" i="24"/>
  <c r="AX139" i="26"/>
  <c r="AC79" i="26"/>
  <c r="AD79" i="26" s="1"/>
  <c r="BA79" i="26"/>
  <c r="BE71" i="26"/>
  <c r="AC71" i="26"/>
  <c r="AX59" i="26"/>
  <c r="BH59" i="26"/>
  <c r="BG59" i="26"/>
  <c r="N129" i="26"/>
  <c r="F129" i="26"/>
  <c r="X129" i="26"/>
  <c r="W129" i="26"/>
  <c r="V129" i="26"/>
  <c r="AE129" i="26"/>
  <c r="T129" i="26"/>
  <c r="S129" i="26"/>
  <c r="R129" i="26"/>
  <c r="Y129" i="26"/>
  <c r="AG129" i="26"/>
  <c r="AF129" i="26"/>
  <c r="U129" i="26"/>
  <c r="D129" i="26"/>
  <c r="Z133" i="26"/>
  <c r="D133" i="26"/>
  <c r="U133" i="26"/>
  <c r="BD133" i="26"/>
  <c r="AG133" i="26"/>
  <c r="AE133" i="26"/>
  <c r="BA133" i="26" s="1"/>
  <c r="BD137" i="26"/>
  <c r="E137" i="26"/>
  <c r="P137" i="26" s="1"/>
  <c r="I137" i="26" s="1"/>
  <c r="N137" i="26"/>
  <c r="J137" i="26"/>
  <c r="X137" i="26"/>
  <c r="W137" i="26"/>
  <c r="V137" i="26"/>
  <c r="U137" i="26"/>
  <c r="T137" i="26"/>
  <c r="S137" i="26"/>
  <c r="R137" i="26"/>
  <c r="Q137" i="26"/>
  <c r="AG137" i="26"/>
  <c r="AF137" i="26"/>
  <c r="AE137" i="26"/>
  <c r="F137" i="26"/>
  <c r="D137" i="26"/>
  <c r="J141" i="26"/>
  <c r="N141" i="26"/>
  <c r="E141" i="26"/>
  <c r="P141" i="26" s="1"/>
  <c r="I141" i="26" s="1"/>
  <c r="X141" i="26"/>
  <c r="W141" i="26"/>
  <c r="V141" i="26"/>
  <c r="Y141" i="26"/>
  <c r="T141" i="26"/>
  <c r="S141" i="26"/>
  <c r="R141" i="26"/>
  <c r="U141" i="26"/>
  <c r="D141" i="26"/>
  <c r="AG141" i="26"/>
  <c r="AF141" i="26"/>
  <c r="Q141" i="26"/>
  <c r="F141" i="26"/>
  <c r="BD141" i="26"/>
  <c r="E145" i="26"/>
  <c r="P145" i="26" s="1"/>
  <c r="I145" i="26" s="1"/>
  <c r="N145" i="26"/>
  <c r="X145" i="26"/>
  <c r="W145" i="26"/>
  <c r="V145" i="26"/>
  <c r="AE145" i="26"/>
  <c r="BA145" i="26" s="1"/>
  <c r="J145" i="26"/>
  <c r="T145" i="26"/>
  <c r="S145" i="26"/>
  <c r="R145" i="26"/>
  <c r="Y145" i="26"/>
  <c r="D145" i="26"/>
  <c r="AG145" i="26"/>
  <c r="AF145" i="26"/>
  <c r="U145" i="26"/>
  <c r="F145" i="26"/>
  <c r="T149" i="26"/>
  <c r="F149" i="26"/>
  <c r="BJ53" i="26"/>
  <c r="BJ124" i="26"/>
  <c r="P152" i="24"/>
  <c r="AC76" i="26"/>
  <c r="AD76" i="26" s="1"/>
  <c r="BA109" i="26"/>
  <c r="AY109" i="26" s="1"/>
  <c r="AZ109" i="26" s="1"/>
  <c r="AC80" i="26"/>
  <c r="AD80" i="26" s="1"/>
  <c r="BF146" i="26"/>
  <c r="BR146" i="26" s="1"/>
  <c r="BE113" i="26"/>
  <c r="AK68" i="26"/>
  <c r="AW68" i="26" s="1"/>
  <c r="BE79" i="26"/>
  <c r="BJ79" i="26" s="1"/>
  <c r="BG123" i="26"/>
  <c r="O254" i="14"/>
  <c r="O130" i="14"/>
  <c r="BA106" i="26"/>
  <c r="BA108" i="26"/>
  <c r="AL112" i="26"/>
  <c r="BK112" i="26" s="1"/>
  <c r="BL112" i="26" s="1"/>
  <c r="BN112" i="26" s="1"/>
  <c r="AR112" i="26"/>
  <c r="BO112" i="26" s="1"/>
  <c r="R149" i="26"/>
  <c r="AB145" i="26"/>
  <c r="AB141" i="26"/>
  <c r="AB137" i="26"/>
  <c r="AA129" i="26"/>
  <c r="BH96" i="26"/>
  <c r="AX96" i="26"/>
  <c r="BG76" i="26"/>
  <c r="BI76" i="26" s="1"/>
  <c r="BJ76" i="26" s="1"/>
  <c r="AX76" i="26"/>
  <c r="BE40" i="26"/>
  <c r="BA40" i="26"/>
  <c r="Q145" i="26"/>
  <c r="AE141" i="26"/>
  <c r="Y137" i="26"/>
  <c r="AF133" i="26"/>
  <c r="AB129" i="26"/>
  <c r="BH69" i="26"/>
  <c r="BI69" i="26" s="1"/>
  <c r="BJ69" i="26" s="1"/>
  <c r="AX69" i="26"/>
  <c r="BG37" i="26"/>
  <c r="BI37" i="26" s="1"/>
  <c r="BJ37" i="26" s="1"/>
  <c r="AX37" i="26"/>
  <c r="BD129" i="26"/>
  <c r="AX74" i="26"/>
  <c r="BH123" i="26"/>
  <c r="E41" i="12"/>
  <c r="P41" i="12" s="1"/>
  <c r="I41" i="12" s="1"/>
  <c r="N57" i="12"/>
  <c r="O57" i="12" s="1"/>
  <c r="D65" i="12"/>
  <c r="E73" i="12"/>
  <c r="P73" i="12" s="1"/>
  <c r="N73" i="12"/>
  <c r="O73" i="12" s="1"/>
  <c r="D89" i="12"/>
  <c r="C71" i="65" s="1"/>
  <c r="O74" i="14"/>
  <c r="P74" i="14"/>
  <c r="O90" i="14"/>
  <c r="P90" i="14"/>
  <c r="P166" i="14"/>
  <c r="O166" i="14"/>
  <c r="P238" i="14"/>
  <c r="O238" i="14"/>
  <c r="O250" i="14"/>
  <c r="P250" i="14"/>
  <c r="D149" i="26"/>
  <c r="Z145" i="26"/>
  <c r="Z141" i="26"/>
  <c r="Z137" i="26"/>
  <c r="Q129" i="26"/>
  <c r="N22" i="24"/>
  <c r="J22" i="24"/>
  <c r="C22" i="25" s="1"/>
  <c r="D22" i="24"/>
  <c r="J22" i="25" s="1"/>
  <c r="E22" i="24"/>
  <c r="P22" i="24" s="1"/>
  <c r="N34" i="24"/>
  <c r="O34" i="24" s="1"/>
  <c r="I34" i="24" s="1"/>
  <c r="O34" i="25" s="1"/>
  <c r="J34" i="24"/>
  <c r="C34" i="25" s="1"/>
  <c r="D46" i="24"/>
  <c r="N46" i="24"/>
  <c r="J46" i="24"/>
  <c r="C46" i="25" s="1"/>
  <c r="E46" i="24"/>
  <c r="P46" i="24" s="1"/>
  <c r="J50" i="24"/>
  <c r="C50" i="25" s="1"/>
  <c r="N50" i="24"/>
  <c r="E50" i="24"/>
  <c r="P50" i="24" s="1"/>
  <c r="T58" i="25"/>
  <c r="E58" i="24"/>
  <c r="P58" i="24" s="1"/>
  <c r="N58" i="24"/>
  <c r="N62" i="24"/>
  <c r="O62" i="24" s="1"/>
  <c r="J62" i="24"/>
  <c r="C62" i="25" s="1"/>
  <c r="N66" i="24"/>
  <c r="O66" i="24" s="1"/>
  <c r="T70" i="25"/>
  <c r="E70" i="24"/>
  <c r="P70" i="24" s="1"/>
  <c r="N74" i="24"/>
  <c r="N82" i="24"/>
  <c r="J82" i="24"/>
  <c r="C82" i="25" s="1"/>
  <c r="E94" i="24"/>
  <c r="D94" i="24"/>
  <c r="J106" i="24"/>
  <c r="C106" i="25" s="1"/>
  <c r="D110" i="24"/>
  <c r="J110" i="24"/>
  <c r="C110" i="25" s="1"/>
  <c r="D114" i="24"/>
  <c r="J118" i="24"/>
  <c r="C118" i="25" s="1"/>
  <c r="D118" i="24"/>
  <c r="J118" i="25" s="1"/>
  <c r="D122" i="24"/>
  <c r="J122" i="25" s="1"/>
  <c r="N122" i="24"/>
  <c r="J122" i="24"/>
  <c r="C122" i="25" s="1"/>
  <c r="D130" i="24"/>
  <c r="J130" i="24"/>
  <c r="C130" i="25" s="1"/>
  <c r="E134" i="24"/>
  <c r="O134" i="24" s="1"/>
  <c r="J134" i="24"/>
  <c r="C134" i="25" s="1"/>
  <c r="N138" i="24"/>
  <c r="D138" i="24"/>
  <c r="J138" i="25" s="1"/>
  <c r="U138" i="25" s="1"/>
  <c r="E138" i="24"/>
  <c r="P138" i="24" s="1"/>
  <c r="J146" i="24"/>
  <c r="C146" i="25" s="1"/>
  <c r="D146" i="24"/>
  <c r="J150" i="24"/>
  <c r="C150" i="25" s="1"/>
  <c r="D150" i="24"/>
  <c r="N154" i="24"/>
  <c r="E154" i="24"/>
  <c r="D154" i="24"/>
  <c r="J154" i="25" s="1"/>
  <c r="D158" i="24"/>
  <c r="N158" i="24"/>
  <c r="E162" i="24"/>
  <c r="P162" i="24" s="1"/>
  <c r="J162" i="24"/>
  <c r="C162" i="25" s="1"/>
  <c r="D162" i="24"/>
  <c r="J162" i="25" s="1"/>
  <c r="J170" i="24"/>
  <c r="C170" i="25" s="1"/>
  <c r="D170" i="24"/>
  <c r="J170" i="25" s="1"/>
  <c r="E170" i="24"/>
  <c r="P170" i="24" s="1"/>
  <c r="N174" i="24"/>
  <c r="O174" i="24" s="1"/>
  <c r="I174" i="24" s="1"/>
  <c r="O174" i="25" s="1"/>
  <c r="J174" i="24"/>
  <c r="C174" i="25" s="1"/>
  <c r="E182" i="24"/>
  <c r="P182" i="24" s="1"/>
  <c r="N182" i="24"/>
  <c r="J182" i="24"/>
  <c r="C182" i="25" s="1"/>
  <c r="E186" i="24"/>
  <c r="P186" i="24" s="1"/>
  <c r="N186" i="24"/>
  <c r="D186" i="24"/>
  <c r="E190" i="24"/>
  <c r="P190" i="24" s="1"/>
  <c r="N194" i="24"/>
  <c r="D194" i="24"/>
  <c r="E194" i="24"/>
  <c r="D198" i="24"/>
  <c r="J198" i="25" s="1"/>
  <c r="J198" i="24"/>
  <c r="C198" i="25" s="1"/>
  <c r="N198" i="24"/>
  <c r="D202" i="24"/>
  <c r="J202" i="25" s="1"/>
  <c r="E202" i="24"/>
  <c r="P202" i="24" s="1"/>
  <c r="N202" i="24"/>
  <c r="E210" i="24"/>
  <c r="P210" i="24" s="1"/>
  <c r="J210" i="24"/>
  <c r="C210" i="25" s="1"/>
  <c r="N210" i="24"/>
  <c r="J214" i="24"/>
  <c r="C214" i="25" s="1"/>
  <c r="N214" i="24"/>
  <c r="D214" i="24"/>
  <c r="E21" i="26"/>
  <c r="P21" i="26" s="1"/>
  <c r="I21" i="26" s="1"/>
  <c r="Y21" i="26"/>
  <c r="X21" i="26"/>
  <c r="W21" i="26"/>
  <c r="F21" i="26"/>
  <c r="BJ21" i="26" s="1"/>
  <c r="S31" i="26"/>
  <c r="Q31" i="26"/>
  <c r="W31" i="26"/>
  <c r="AG31" i="26"/>
  <c r="J34" i="26"/>
  <c r="D34" i="26"/>
  <c r="R34" i="26"/>
  <c r="Q34" i="26"/>
  <c r="AK34" i="26" s="1"/>
  <c r="AG34" i="26"/>
  <c r="F34" i="26"/>
  <c r="AE34" i="26"/>
  <c r="AB34" i="26"/>
  <c r="W34" i="26"/>
  <c r="AA34" i="26"/>
  <c r="AE38" i="26"/>
  <c r="X38" i="26"/>
  <c r="W38" i="26"/>
  <c r="N38" i="26"/>
  <c r="Y38" i="26"/>
  <c r="T38" i="26"/>
  <c r="AF38" i="26"/>
  <c r="AE42" i="26"/>
  <c r="X42" i="26"/>
  <c r="W42" i="26"/>
  <c r="Y42" i="26"/>
  <c r="T42" i="26"/>
  <c r="S42" i="26"/>
  <c r="J46" i="26"/>
  <c r="Z46" i="26"/>
  <c r="U46" i="26"/>
  <c r="AF46" i="26"/>
  <c r="X46" i="26"/>
  <c r="V46" i="26"/>
  <c r="AG46" i="26"/>
  <c r="BG46" i="26" s="1"/>
  <c r="Y46" i="26"/>
  <c r="Q46" i="26"/>
  <c r="J50" i="26"/>
  <c r="D50" i="26"/>
  <c r="S50" i="26"/>
  <c r="R50" i="26"/>
  <c r="AG50" i="26"/>
  <c r="F50" i="26"/>
  <c r="AF50" i="26"/>
  <c r="Y50" i="26"/>
  <c r="AE50" i="26"/>
  <c r="T50" i="26"/>
  <c r="AB54" i="26"/>
  <c r="N54" i="26"/>
  <c r="T54" i="26"/>
  <c r="X58" i="26"/>
  <c r="AG58" i="26"/>
  <c r="J66" i="26"/>
  <c r="AA66" i="26"/>
  <c r="Z66" i="26"/>
  <c r="Q66" i="26"/>
  <c r="BH66" i="26" s="1"/>
  <c r="U66" i="26"/>
  <c r="W66" i="26"/>
  <c r="V66" i="26"/>
  <c r="X66" i="26"/>
  <c r="AB66" i="26"/>
  <c r="J70" i="26"/>
  <c r="AA70" i="26"/>
  <c r="Z70" i="26"/>
  <c r="U70" i="26"/>
  <c r="Q70" i="26"/>
  <c r="BH70" i="26" s="1"/>
  <c r="W70" i="26"/>
  <c r="V70" i="26"/>
  <c r="AB70" i="26"/>
  <c r="F70" i="26"/>
  <c r="Z74" i="26"/>
  <c r="AF74" i="26"/>
  <c r="F74" i="26"/>
  <c r="R74" i="26"/>
  <c r="T74" i="26"/>
  <c r="AE78" i="26"/>
  <c r="AA78" i="26"/>
  <c r="W78" i="26"/>
  <c r="F78" i="26"/>
  <c r="N78" i="26"/>
  <c r="Z78" i="26"/>
  <c r="Y78" i="26"/>
  <c r="S78" i="26"/>
  <c r="T78" i="26"/>
  <c r="J82" i="26"/>
  <c r="D82" i="26"/>
  <c r="AE82" i="26"/>
  <c r="W82" i="26"/>
  <c r="AA82" i="26"/>
  <c r="F82" i="26"/>
  <c r="Z82" i="26"/>
  <c r="Y82" i="26"/>
  <c r="AF82" i="26"/>
  <c r="X82" i="26"/>
  <c r="J86" i="26"/>
  <c r="AE86" i="26"/>
  <c r="BE86" i="26" s="1"/>
  <c r="AA86" i="26"/>
  <c r="AF86" i="26"/>
  <c r="T86" i="26"/>
  <c r="Z86" i="26"/>
  <c r="Y86" i="26"/>
  <c r="S86" i="26"/>
  <c r="AB86" i="26"/>
  <c r="V94" i="26"/>
  <c r="X94" i="26"/>
  <c r="AB98" i="26"/>
  <c r="AG98" i="26"/>
  <c r="BG98" i="26" s="1"/>
  <c r="BD102" i="26"/>
  <c r="J102" i="26"/>
  <c r="D102" i="26"/>
  <c r="V102" i="26"/>
  <c r="U102" i="26"/>
  <c r="T102" i="26"/>
  <c r="W102" i="26"/>
  <c r="N102" i="26"/>
  <c r="R102" i="26"/>
  <c r="Q102" i="26"/>
  <c r="AG102" i="26"/>
  <c r="F102" i="26"/>
  <c r="D106" i="26"/>
  <c r="V106" i="26"/>
  <c r="U106" i="26"/>
  <c r="T106" i="26"/>
  <c r="AA106" i="26"/>
  <c r="R106" i="26"/>
  <c r="Q106" i="26"/>
  <c r="AK106" i="26" s="1"/>
  <c r="AG106" i="26"/>
  <c r="BD110" i="26"/>
  <c r="D110" i="26"/>
  <c r="J110" i="26"/>
  <c r="V110" i="26"/>
  <c r="U110" i="26"/>
  <c r="T110" i="26"/>
  <c r="AF110" i="26"/>
  <c r="J118" i="26"/>
  <c r="V118" i="26"/>
  <c r="U118" i="26"/>
  <c r="T118" i="26"/>
  <c r="S118" i="26"/>
  <c r="R126" i="26"/>
  <c r="AG126" i="26"/>
  <c r="BH126" i="26" s="1"/>
  <c r="BD134" i="26"/>
  <c r="J134" i="26"/>
  <c r="D134" i="26"/>
  <c r="AE134" i="26"/>
  <c r="AB134" i="26"/>
  <c r="AA134" i="26"/>
  <c r="Z134" i="26"/>
  <c r="N134" i="26"/>
  <c r="J142" i="26"/>
  <c r="BD142" i="26"/>
  <c r="U142" i="26"/>
  <c r="T142" i="26"/>
  <c r="S142" i="26"/>
  <c r="V142" i="26"/>
  <c r="D142" i="26"/>
  <c r="D146" i="26"/>
  <c r="S146" i="26"/>
  <c r="AD48" i="26"/>
  <c r="E106" i="24"/>
  <c r="D182" i="24"/>
  <c r="J182" i="25" s="1"/>
  <c r="D66" i="26"/>
  <c r="J31" i="24"/>
  <c r="C31" i="25" s="1"/>
  <c r="E47" i="24"/>
  <c r="T51" i="25"/>
  <c r="D51" i="24"/>
  <c r="N51" i="24"/>
  <c r="N59" i="24"/>
  <c r="E59" i="24"/>
  <c r="P59" i="24" s="1"/>
  <c r="D59" i="24"/>
  <c r="E71" i="24"/>
  <c r="O71" i="24" s="1"/>
  <c r="D71" i="24"/>
  <c r="J71" i="25" s="1"/>
  <c r="E79" i="24"/>
  <c r="P79" i="24" s="1"/>
  <c r="J79" i="24"/>
  <c r="C79" i="25" s="1"/>
  <c r="D87" i="24"/>
  <c r="J87" i="25" s="1"/>
  <c r="J91" i="24"/>
  <c r="C91" i="25" s="1"/>
  <c r="D103" i="24"/>
  <c r="J103" i="25" s="1"/>
  <c r="T111" i="25"/>
  <c r="J111" i="24"/>
  <c r="C111" i="25" s="1"/>
  <c r="N119" i="24"/>
  <c r="O119" i="24" s="1"/>
  <c r="I119" i="24" s="1"/>
  <c r="O119" i="25" s="1"/>
  <c r="E131" i="24"/>
  <c r="P131" i="24" s="1"/>
  <c r="D131" i="24"/>
  <c r="J159" i="24"/>
  <c r="C159" i="25" s="1"/>
  <c r="N167" i="24"/>
  <c r="O167" i="24" s="1"/>
  <c r="I167" i="24" s="1"/>
  <c r="O167" i="25" s="1"/>
  <c r="J167" i="24"/>
  <c r="C167" i="25" s="1"/>
  <c r="J175" i="24"/>
  <c r="C175" i="25" s="1"/>
  <c r="E175" i="24"/>
  <c r="D179" i="24"/>
  <c r="N191" i="24"/>
  <c r="J191" i="24"/>
  <c r="C191" i="25" s="1"/>
  <c r="J199" i="24"/>
  <c r="C199" i="25" s="1"/>
  <c r="D199" i="24"/>
  <c r="J203" i="24"/>
  <c r="C203" i="25" s="1"/>
  <c r="E203" i="24"/>
  <c r="D215" i="24"/>
  <c r="J215" i="25" s="1"/>
  <c r="J215" i="24"/>
  <c r="C215" i="25" s="1"/>
  <c r="E219" i="24"/>
  <c r="P219" i="24" s="1"/>
  <c r="D219" i="24"/>
  <c r="W35" i="26"/>
  <c r="V35" i="26"/>
  <c r="Y35" i="26"/>
  <c r="T35" i="26"/>
  <c r="J35" i="26"/>
  <c r="S35" i="26"/>
  <c r="R35" i="26"/>
  <c r="U35" i="26"/>
  <c r="AG35" i="26"/>
  <c r="N35" i="26"/>
  <c r="AA39" i="26"/>
  <c r="F39" i="26"/>
  <c r="AA43" i="26"/>
  <c r="S43" i="26"/>
  <c r="R43" i="26"/>
  <c r="Q43" i="26"/>
  <c r="BD43" i="26"/>
  <c r="D43" i="26"/>
  <c r="W43" i="26"/>
  <c r="AF43" i="26"/>
  <c r="F43" i="26"/>
  <c r="AG43" i="26"/>
  <c r="J43" i="26"/>
  <c r="R47" i="26"/>
  <c r="X47" i="26"/>
  <c r="J47" i="26"/>
  <c r="T51" i="26"/>
  <c r="S51" i="26"/>
  <c r="Y51" i="26"/>
  <c r="AE51" i="26"/>
  <c r="N51" i="26"/>
  <c r="AG51" i="26"/>
  <c r="AF51" i="26"/>
  <c r="Q51" i="26"/>
  <c r="U51" i="26"/>
  <c r="E51" i="26"/>
  <c r="P51" i="26" s="1"/>
  <c r="I51" i="26" s="1"/>
  <c r="X55" i="26"/>
  <c r="AF55" i="26"/>
  <c r="Z55" i="26"/>
  <c r="N55" i="26"/>
  <c r="AG55" i="26"/>
  <c r="V55" i="26"/>
  <c r="Y55" i="26"/>
  <c r="E55" i="26"/>
  <c r="P55" i="26" s="1"/>
  <c r="I55" i="26" s="1"/>
  <c r="X59" i="26"/>
  <c r="W59" i="26"/>
  <c r="R59" i="26"/>
  <c r="V59" i="26"/>
  <c r="J59" i="26"/>
  <c r="T59" i="26"/>
  <c r="S59" i="26"/>
  <c r="Y59" i="26"/>
  <c r="AE59" i="26"/>
  <c r="AC59" i="26" s="1"/>
  <c r="AD59" i="26" s="1"/>
  <c r="N59" i="26"/>
  <c r="AB63" i="26"/>
  <c r="AA63" i="26"/>
  <c r="V63" i="26"/>
  <c r="Z63" i="26"/>
  <c r="BD63" i="26"/>
  <c r="D63" i="26"/>
  <c r="X63" i="26"/>
  <c r="W63" i="26"/>
  <c r="AE63" i="26"/>
  <c r="R63" i="26"/>
  <c r="J63" i="26"/>
  <c r="F67" i="26"/>
  <c r="X67" i="26"/>
  <c r="BD67" i="26"/>
  <c r="X71" i="26"/>
  <c r="W71" i="26"/>
  <c r="T71" i="26"/>
  <c r="S71" i="26"/>
  <c r="BN23" i="26"/>
  <c r="AY41" i="26"/>
  <c r="AZ41" i="26" s="1"/>
  <c r="BN56" i="26"/>
  <c r="AY116" i="26"/>
  <c r="AZ116" i="26" s="1"/>
  <c r="AY20" i="26"/>
  <c r="AZ20" i="26" s="1"/>
  <c r="BI121" i="26"/>
  <c r="BI27" i="26"/>
  <c r="BJ27" i="26" s="1"/>
  <c r="E56" i="24"/>
  <c r="P56" i="24" s="1"/>
  <c r="E87" i="24"/>
  <c r="AC21" i="26"/>
  <c r="AD21" i="26" s="1"/>
  <c r="E28" i="24"/>
  <c r="P28" i="24" s="1"/>
  <c r="E31" i="24"/>
  <c r="P31" i="24" s="1"/>
  <c r="BL142" i="26"/>
  <c r="BN27" i="26"/>
  <c r="BP27" i="26" s="1"/>
  <c r="BQ27" i="26" s="1"/>
  <c r="BN132" i="26"/>
  <c r="BP132" i="26" s="1"/>
  <c r="BQ132" i="26" s="1"/>
  <c r="AC27" i="26"/>
  <c r="AD27" i="26" s="1"/>
  <c r="AY104" i="26"/>
  <c r="AZ104" i="26" s="1"/>
  <c r="BN104" i="26"/>
  <c r="BP104" i="26" s="1"/>
  <c r="BQ104" i="26" s="1"/>
  <c r="AC32" i="26"/>
  <c r="AD32" i="26" s="1"/>
  <c r="AY77" i="26"/>
  <c r="AZ77" i="26" s="1"/>
  <c r="D99" i="24"/>
  <c r="D52" i="24"/>
  <c r="D152" i="23"/>
  <c r="D142" i="23"/>
  <c r="D127" i="23"/>
  <c r="D114" i="23"/>
  <c r="D158" i="23"/>
  <c r="D147" i="23"/>
  <c r="D134" i="23"/>
  <c r="D98" i="23"/>
  <c r="D82" i="23"/>
  <c r="D65" i="23"/>
  <c r="D52" i="23"/>
  <c r="D39" i="23"/>
  <c r="D96" i="23"/>
  <c r="D157" i="23"/>
  <c r="D139" i="23"/>
  <c r="D128" i="23"/>
  <c r="D104" i="23"/>
  <c r="D87" i="23"/>
  <c r="D77" i="23"/>
  <c r="D64" i="23"/>
  <c r="D43" i="23"/>
  <c r="D36" i="23"/>
  <c r="D28" i="23"/>
  <c r="D22" i="23"/>
  <c r="D88" i="23"/>
  <c r="D81" i="23"/>
  <c r="D73" i="23"/>
  <c r="D68" i="23"/>
  <c r="D60" i="23"/>
  <c r="D40" i="23"/>
  <c r="D21" i="23"/>
  <c r="AP132" i="26"/>
  <c r="BJ116" i="26"/>
  <c r="D103" i="23"/>
  <c r="D105" i="23"/>
  <c r="AC73" i="26"/>
  <c r="AD73" i="26" s="1"/>
  <c r="AC82" i="26"/>
  <c r="AD82" i="26" s="1"/>
  <c r="O160" i="24"/>
  <c r="I160" i="24" s="1"/>
  <c r="O160" i="25" s="1"/>
  <c r="O136" i="24"/>
  <c r="I136" i="24" s="1"/>
  <c r="O136" i="25" s="1"/>
  <c r="E33" i="24"/>
  <c r="P33" i="24" s="1"/>
  <c r="D62" i="24"/>
  <c r="E91" i="24"/>
  <c r="E97" i="24"/>
  <c r="E103" i="24"/>
  <c r="P103" i="24" s="1"/>
  <c r="E117" i="24"/>
  <c r="P117" i="24" s="1"/>
  <c r="D136" i="24"/>
  <c r="J136" i="25" s="1"/>
  <c r="J148" i="24"/>
  <c r="C148" i="25" s="1"/>
  <c r="E176" i="24"/>
  <c r="P176" i="24" s="1"/>
  <c r="D188" i="24"/>
  <c r="J188" i="25" s="1"/>
  <c r="E192" i="24"/>
  <c r="D208" i="24"/>
  <c r="J208" i="25" s="1"/>
  <c r="BD86" i="26"/>
  <c r="C20" i="57"/>
  <c r="D20" i="67"/>
  <c r="D21" i="67"/>
  <c r="D22" i="67"/>
  <c r="D23" i="67"/>
  <c r="D24" i="67"/>
  <c r="D25" i="67"/>
  <c r="D26" i="67"/>
  <c r="D27" i="67"/>
  <c r="D28" i="67"/>
  <c r="D29" i="67"/>
  <c r="D30" i="67"/>
  <c r="D31" i="67"/>
  <c r="D32" i="67"/>
  <c r="D33" i="67"/>
  <c r="D34" i="67"/>
  <c r="D35" i="67"/>
  <c r="D36" i="67"/>
  <c r="D37" i="67"/>
  <c r="D38" i="67"/>
  <c r="D39" i="67"/>
  <c r="D40" i="67"/>
  <c r="D41" i="67"/>
  <c r="D42" i="67"/>
  <c r="D43" i="67"/>
  <c r="D44" i="67"/>
  <c r="D45" i="67"/>
  <c r="D46" i="67"/>
  <c r="D47" i="67"/>
  <c r="D48" i="67"/>
  <c r="D49" i="67"/>
  <c r="D50" i="67"/>
  <c r="D51" i="67"/>
  <c r="D52" i="67"/>
  <c r="D53" i="67"/>
  <c r="D54" i="67"/>
  <c r="D55" i="67"/>
  <c r="D56" i="67"/>
  <c r="D57" i="67"/>
  <c r="D58" i="67"/>
  <c r="D59" i="67"/>
  <c r="D60" i="67"/>
  <c r="D61" i="67"/>
  <c r="D62" i="67"/>
  <c r="D63" i="67"/>
  <c r="D64" i="67"/>
  <c r="D65" i="67"/>
  <c r="D66" i="67"/>
  <c r="D67" i="67"/>
  <c r="D68" i="67"/>
  <c r="D69" i="67"/>
  <c r="D70" i="67"/>
  <c r="D71" i="67"/>
  <c r="D72" i="67"/>
  <c r="D73" i="67"/>
  <c r="D74" i="67"/>
  <c r="D75" i="67"/>
  <c r="D76" i="67"/>
  <c r="D77" i="67"/>
  <c r="D78" i="67"/>
  <c r="D79" i="67"/>
  <c r="D80" i="67"/>
  <c r="D81" i="67"/>
  <c r="D82" i="67"/>
  <c r="D83" i="67"/>
  <c r="D84" i="67"/>
  <c r="D85" i="67"/>
  <c r="D86" i="67"/>
  <c r="D87" i="67"/>
  <c r="D88" i="67"/>
  <c r="D89" i="67"/>
  <c r="D90" i="67"/>
  <c r="D91" i="67"/>
  <c r="D92" i="67"/>
  <c r="D93" i="67"/>
  <c r="D94" i="67"/>
  <c r="D95" i="67"/>
  <c r="D96" i="67"/>
  <c r="D97" i="67"/>
  <c r="D98" i="67"/>
  <c r="D99" i="67"/>
  <c r="D100" i="67"/>
  <c r="D101" i="67"/>
  <c r="D102" i="67"/>
  <c r="D103" i="67"/>
  <c r="D104" i="67"/>
  <c r="D105" i="67"/>
  <c r="D106" i="67"/>
  <c r="D107" i="67"/>
  <c r="D108" i="67"/>
  <c r="D109" i="67"/>
  <c r="BK69" i="26"/>
  <c r="AY27" i="26"/>
  <c r="AZ27" i="26" s="1"/>
  <c r="BN77" i="26"/>
  <c r="BP77" i="26" s="1"/>
  <c r="BQ77" i="26" s="1"/>
  <c r="D148" i="23"/>
  <c r="D141" i="23"/>
  <c r="D124" i="23"/>
  <c r="D113" i="23"/>
  <c r="D156" i="23"/>
  <c r="D144" i="23"/>
  <c r="D129" i="23"/>
  <c r="D97" i="23"/>
  <c r="D78" i="23"/>
  <c r="D61" i="23"/>
  <c r="D49" i="23"/>
  <c r="D33" i="23"/>
  <c r="D95" i="23"/>
  <c r="D154" i="23"/>
  <c r="D136" i="23"/>
  <c r="D118" i="23"/>
  <c r="D90" i="23"/>
  <c r="D112" i="23"/>
  <c r="D100" i="23"/>
  <c r="D80" i="23"/>
  <c r="D67" i="23"/>
  <c r="D55" i="23"/>
  <c r="D44" i="23"/>
  <c r="D38" i="23"/>
  <c r="D30" i="23"/>
  <c r="D94" i="23"/>
  <c r="D84" i="23"/>
  <c r="D76" i="23"/>
  <c r="D70" i="23"/>
  <c r="D63" i="23"/>
  <c r="D56" i="23"/>
  <c r="D53" i="23"/>
  <c r="D46" i="23"/>
  <c r="D35" i="23"/>
  <c r="D27" i="23"/>
  <c r="D125" i="23"/>
  <c r="BI100" i="26"/>
  <c r="BJ100" i="26" s="1"/>
  <c r="I27" i="63"/>
  <c r="D26" i="12"/>
  <c r="N34" i="12"/>
  <c r="O34" i="12" s="1"/>
  <c r="I34" i="12" s="1"/>
  <c r="N50" i="12"/>
  <c r="O50" i="12" s="1"/>
  <c r="E66" i="12"/>
  <c r="P66" i="12" s="1"/>
  <c r="I66" i="12" s="1"/>
  <c r="D70" i="12"/>
  <c r="D78" i="12"/>
  <c r="D82" i="12"/>
  <c r="N94" i="12"/>
  <c r="O94" i="12" s="1"/>
  <c r="J98" i="12"/>
  <c r="C98" i="13" s="1"/>
  <c r="D107" i="23"/>
  <c r="O163" i="24"/>
  <c r="I163" i="24" s="1"/>
  <c r="O163" i="25" s="1"/>
  <c r="E24" i="24"/>
  <c r="P24" i="24" s="1"/>
  <c r="N42" i="24"/>
  <c r="O42" i="24" s="1"/>
  <c r="I42" i="24" s="1"/>
  <c r="O42" i="25" s="1"/>
  <c r="J59" i="24"/>
  <c r="C59" i="25" s="1"/>
  <c r="D160" i="23"/>
  <c r="D145" i="23"/>
  <c r="D135" i="23"/>
  <c r="D122" i="23"/>
  <c r="D110" i="23"/>
  <c r="D153" i="23"/>
  <c r="D140" i="23"/>
  <c r="D123" i="23"/>
  <c r="D92" i="23"/>
  <c r="D74" i="23"/>
  <c r="D58" i="23"/>
  <c r="D45" i="23"/>
  <c r="D26" i="23"/>
  <c r="D91" i="23"/>
  <c r="D149" i="23"/>
  <c r="D132" i="23"/>
  <c r="D111" i="23"/>
  <c r="D106" i="23"/>
  <c r="D83" i="23"/>
  <c r="D71" i="23"/>
  <c r="D57" i="23"/>
  <c r="D47" i="23"/>
  <c r="D41" i="23"/>
  <c r="D32" i="23"/>
  <c r="D24" i="23"/>
  <c r="D48" i="23"/>
  <c r="D37" i="23"/>
  <c r="D29" i="23"/>
  <c r="D137" i="23"/>
  <c r="D126" i="23"/>
  <c r="I12" i="63"/>
  <c r="E23" i="12"/>
  <c r="P23" i="12" s="1"/>
  <c r="I23" i="12" s="1"/>
  <c r="O23" i="13" s="1"/>
  <c r="D31" i="12"/>
  <c r="E51" i="12"/>
  <c r="P51" i="12" s="1"/>
  <c r="D59" i="12"/>
  <c r="D67" i="12"/>
  <c r="J83" i="12"/>
  <c r="C83" i="13" s="1"/>
  <c r="N87" i="12"/>
  <c r="O87" i="12" s="1"/>
  <c r="N95" i="12"/>
  <c r="O95" i="12" s="1"/>
  <c r="E39" i="24"/>
  <c r="P39" i="24" s="1"/>
  <c r="J43" i="24"/>
  <c r="C43" i="25" s="1"/>
  <c r="N53" i="24"/>
  <c r="O53" i="24" s="1"/>
  <c r="E64" i="24"/>
  <c r="P64" i="24" s="1"/>
  <c r="E68" i="24"/>
  <c r="E82" i="24"/>
  <c r="D95" i="24"/>
  <c r="D98" i="24"/>
  <c r="J98" i="25" s="1"/>
  <c r="N101" i="24"/>
  <c r="O101" i="24" s="1"/>
  <c r="I101" i="24" s="1"/>
  <c r="O101" i="25" s="1"/>
  <c r="D104" i="24"/>
  <c r="E110" i="24"/>
  <c r="E116" i="24"/>
  <c r="P116" i="24" s="1"/>
  <c r="E122" i="24"/>
  <c r="P122" i="24" s="1"/>
  <c r="D126" i="24"/>
  <c r="E130" i="24"/>
  <c r="D134" i="24"/>
  <c r="J134" i="25" s="1"/>
  <c r="J138" i="24"/>
  <c r="C138" i="25" s="1"/>
  <c r="E146" i="24"/>
  <c r="P146" i="24" s="1"/>
  <c r="N150" i="24"/>
  <c r="O150" i="24" s="1"/>
  <c r="J154" i="24"/>
  <c r="C154" i="25" s="1"/>
  <c r="J158" i="24"/>
  <c r="C158" i="25" s="1"/>
  <c r="N162" i="24"/>
  <c r="N170" i="24"/>
  <c r="O170" i="24" s="1"/>
  <c r="I170" i="24" s="1"/>
  <c r="O170" i="25" s="1"/>
  <c r="D174" i="24"/>
  <c r="N178" i="24"/>
  <c r="J186" i="24"/>
  <c r="C186" i="25" s="1"/>
  <c r="J194" i="24"/>
  <c r="C194" i="25" s="1"/>
  <c r="E198" i="24"/>
  <c r="J202" i="24"/>
  <c r="C202" i="25" s="1"/>
  <c r="D206" i="24"/>
  <c r="J206" i="25" s="1"/>
  <c r="D210" i="24"/>
  <c r="E214" i="24"/>
  <c r="N218" i="24"/>
  <c r="O218" i="24" s="1"/>
  <c r="I218" i="24" s="1"/>
  <c r="O218" i="25" s="1"/>
  <c r="J21" i="26"/>
  <c r="E104" i="26"/>
  <c r="P104" i="26" s="1"/>
  <c r="I104" i="26" s="1"/>
  <c r="J106" i="26"/>
  <c r="J109" i="26"/>
  <c r="BD118" i="26"/>
  <c r="BD145" i="26"/>
  <c r="I3" i="54"/>
  <c r="O20" i="67"/>
  <c r="O21" i="67"/>
  <c r="O22" i="67"/>
  <c r="O23" i="67"/>
  <c r="O24" i="67"/>
  <c r="O25" i="67"/>
  <c r="O26" i="67"/>
  <c r="O27" i="67"/>
  <c r="O28" i="67"/>
  <c r="O29" i="67"/>
  <c r="O30" i="67"/>
  <c r="O31" i="67"/>
  <c r="O32" i="67"/>
  <c r="O33" i="67"/>
  <c r="O34" i="67"/>
  <c r="O35" i="67"/>
  <c r="O36" i="67"/>
  <c r="O37" i="67"/>
  <c r="O38" i="67"/>
  <c r="O39" i="67"/>
  <c r="O40" i="67"/>
  <c r="O41" i="67"/>
  <c r="O42" i="67"/>
  <c r="O43" i="67"/>
  <c r="O44" i="67"/>
  <c r="O45" i="67"/>
  <c r="O46" i="67"/>
  <c r="O47" i="67"/>
  <c r="O48" i="67"/>
  <c r="O49" i="67"/>
  <c r="O50" i="67"/>
  <c r="O51" i="67"/>
  <c r="O52" i="67"/>
  <c r="O53" i="67"/>
  <c r="O54" i="67"/>
  <c r="O55" i="67"/>
  <c r="O56" i="67"/>
  <c r="O57" i="67"/>
  <c r="O58" i="67"/>
  <c r="O59" i="67"/>
  <c r="O60" i="67"/>
  <c r="O61" i="67"/>
  <c r="O62" i="67"/>
  <c r="O63" i="67"/>
  <c r="O64" i="67"/>
  <c r="O65" i="67"/>
  <c r="O66" i="67"/>
  <c r="O67" i="67"/>
  <c r="O68" i="67"/>
  <c r="O69" i="67"/>
  <c r="O70" i="67"/>
  <c r="O71" i="67"/>
  <c r="O72" i="67"/>
  <c r="O73" i="67"/>
  <c r="O74" i="67"/>
  <c r="O75" i="67"/>
  <c r="O76" i="67"/>
  <c r="O77" i="67"/>
  <c r="O78" i="67"/>
  <c r="O79" i="67"/>
  <c r="O80" i="67"/>
  <c r="O81" i="67"/>
  <c r="O82" i="67"/>
  <c r="O83" i="67"/>
  <c r="O84" i="67"/>
  <c r="O85" i="67"/>
  <c r="O86" i="67"/>
  <c r="O87" i="67"/>
  <c r="O88" i="67"/>
  <c r="O89" i="67"/>
  <c r="O90" i="67"/>
  <c r="O91" i="67"/>
  <c r="O92" i="67"/>
  <c r="O93" i="67"/>
  <c r="O94" i="67"/>
  <c r="O95" i="67"/>
  <c r="O96" i="67"/>
  <c r="O97" i="67"/>
  <c r="O98" i="67"/>
  <c r="O99" i="67"/>
  <c r="O100" i="67"/>
  <c r="O101" i="67"/>
  <c r="O102" i="67"/>
  <c r="O103" i="67"/>
  <c r="O104" i="67"/>
  <c r="O105" i="67"/>
  <c r="O106" i="67"/>
  <c r="O107" i="67"/>
  <c r="O108" i="67"/>
  <c r="O109" i="67"/>
  <c r="BK53" i="26"/>
  <c r="BL53" i="26" s="1"/>
  <c r="BN53" i="26" s="1"/>
  <c r="BP53" i="26" s="1"/>
  <c r="BQ53" i="26" s="1"/>
  <c r="AY30" i="26"/>
  <c r="AZ30" i="26" s="1"/>
  <c r="BK121" i="26"/>
  <c r="BL121" i="26" s="1"/>
  <c r="BN121" i="26" s="1"/>
  <c r="BK134" i="26"/>
  <c r="BL134" i="26" s="1"/>
  <c r="BN134" i="26" s="1"/>
  <c r="AY132" i="26"/>
  <c r="AZ132" i="26" s="1"/>
  <c r="D155" i="23"/>
  <c r="D143" i="23"/>
  <c r="D130" i="23"/>
  <c r="D120" i="23"/>
  <c r="D108" i="23"/>
  <c r="D159" i="23"/>
  <c r="D151" i="23"/>
  <c r="D138" i="23"/>
  <c r="D119" i="23"/>
  <c r="D89" i="23"/>
  <c r="D69" i="23"/>
  <c r="D54" i="23"/>
  <c r="D42" i="23"/>
  <c r="D23" i="23"/>
  <c r="D146" i="23"/>
  <c r="D131" i="23"/>
  <c r="D109" i="23"/>
  <c r="D121" i="23"/>
  <c r="D101" i="23"/>
  <c r="D99" i="23"/>
  <c r="D93" i="23"/>
  <c r="D85" i="23"/>
  <c r="D75" i="23"/>
  <c r="D62" i="23"/>
  <c r="D51" i="23"/>
  <c r="D34" i="23"/>
  <c r="D25" i="23"/>
  <c r="D102" i="23"/>
  <c r="D86" i="23"/>
  <c r="D79" i="23"/>
  <c r="D72" i="23"/>
  <c r="D66" i="23"/>
  <c r="D59" i="23"/>
  <c r="D50" i="23"/>
  <c r="D31" i="23"/>
  <c r="D133" i="23"/>
  <c r="D150" i="23"/>
  <c r="D115" i="23"/>
  <c r="D28" i="12"/>
  <c r="E32" i="12"/>
  <c r="P32" i="12" s="1"/>
  <c r="N52" i="12"/>
  <c r="O52" i="12" s="1"/>
  <c r="I52" i="12" s="1"/>
  <c r="O52" i="13" s="1"/>
  <c r="E68" i="12"/>
  <c r="P68" i="12" s="1"/>
  <c r="I68" i="12" s="1"/>
  <c r="O68" i="13" s="1"/>
  <c r="J80" i="12"/>
  <c r="C80" i="13" s="1"/>
  <c r="J84" i="12"/>
  <c r="C84" i="13" s="1"/>
  <c r="J88" i="12"/>
  <c r="C88" i="13" s="1"/>
  <c r="AC112" i="26"/>
  <c r="AD112" i="26" s="1"/>
  <c r="J26" i="24"/>
  <c r="C26" i="25" s="1"/>
  <c r="E29" i="24"/>
  <c r="E36" i="24"/>
  <c r="E65" i="24"/>
  <c r="P65" i="24" s="1"/>
  <c r="J71" i="24"/>
  <c r="C71" i="25" s="1"/>
  <c r="N79" i="24"/>
  <c r="O79" i="24" s="1"/>
  <c r="I79" i="24" s="1"/>
  <c r="O79" i="25" s="1"/>
  <c r="J83" i="24"/>
  <c r="C83" i="25" s="1"/>
  <c r="D90" i="24"/>
  <c r="J90" i="25" s="1"/>
  <c r="T90" i="25"/>
  <c r="N92" i="24"/>
  <c r="O92" i="24" s="1"/>
  <c r="I92" i="24" s="1"/>
  <c r="O92" i="25" s="1"/>
  <c r="E96" i="24"/>
  <c r="P96" i="24" s="1"/>
  <c r="D102" i="24"/>
  <c r="J102" i="25" s="1"/>
  <c r="N107" i="24"/>
  <c r="O107" i="24" s="1"/>
  <c r="I107" i="24" s="1"/>
  <c r="O107" i="25" s="1"/>
  <c r="J113" i="24"/>
  <c r="C113" i="25" s="1"/>
  <c r="E123" i="24"/>
  <c r="P123" i="24" s="1"/>
  <c r="E127" i="24"/>
  <c r="O127" i="24" s="1"/>
  <c r="J131" i="24"/>
  <c r="C131" i="25" s="1"/>
  <c r="N135" i="24"/>
  <c r="O135" i="24" s="1"/>
  <c r="D139" i="24"/>
  <c r="D143" i="24"/>
  <c r="D147" i="24"/>
  <c r="T147" i="25"/>
  <c r="D155" i="24"/>
  <c r="J155" i="25" s="1"/>
  <c r="D163" i="24"/>
  <c r="D167" i="24"/>
  <c r="J167" i="25" s="1"/>
  <c r="J171" i="24"/>
  <c r="C171" i="25" s="1"/>
  <c r="D175" i="24"/>
  <c r="J175" i="25" s="1"/>
  <c r="E183" i="24"/>
  <c r="D187" i="24"/>
  <c r="E191" i="24"/>
  <c r="E195" i="24"/>
  <c r="O195" i="24" s="1"/>
  <c r="E199" i="24"/>
  <c r="T199" i="25"/>
  <c r="E207" i="24"/>
  <c r="P207" i="24" s="1"/>
  <c r="E211" i="24"/>
  <c r="E215" i="24"/>
  <c r="N219" i="24"/>
  <c r="O219" i="24" s="1"/>
  <c r="I219" i="24" s="1"/>
  <c r="O219" i="25" s="1"/>
  <c r="F24" i="23"/>
  <c r="O24" i="23" s="1"/>
  <c r="F28" i="23"/>
  <c r="O28" i="23" s="1"/>
  <c r="F32" i="23"/>
  <c r="O32" i="23" s="1"/>
  <c r="F36" i="23"/>
  <c r="O36" i="23" s="1"/>
  <c r="F40" i="23"/>
  <c r="O40" i="23" s="1"/>
  <c r="F44" i="23"/>
  <c r="O44" i="23" s="1"/>
  <c r="F48" i="23"/>
  <c r="O48" i="23" s="1"/>
  <c r="F52" i="23"/>
  <c r="O52" i="23" s="1"/>
  <c r="F56" i="23"/>
  <c r="O56" i="23" s="1"/>
  <c r="F60" i="23"/>
  <c r="O60" i="23" s="1"/>
  <c r="F64" i="23"/>
  <c r="O64" i="23" s="1"/>
  <c r="F68" i="23"/>
  <c r="O68" i="23" s="1"/>
  <c r="F72" i="23"/>
  <c r="O72" i="23" s="1"/>
  <c r="F76" i="23"/>
  <c r="O76" i="23" s="1"/>
  <c r="F80" i="23"/>
  <c r="O80" i="23" s="1"/>
  <c r="F84" i="23"/>
  <c r="O84" i="23" s="1"/>
  <c r="F88" i="23"/>
  <c r="O88" i="23" s="1"/>
  <c r="F92" i="23"/>
  <c r="O92" i="23" s="1"/>
  <c r="F96" i="23"/>
  <c r="O96" i="23" s="1"/>
  <c r="F100" i="23"/>
  <c r="O100" i="23" s="1"/>
  <c r="F104" i="23"/>
  <c r="O104" i="23" s="1"/>
  <c r="F108" i="23"/>
  <c r="O108" i="23" s="1"/>
  <c r="F112" i="23"/>
  <c r="O112" i="23" s="1"/>
  <c r="F116" i="23"/>
  <c r="O116" i="23" s="1"/>
  <c r="F120" i="23"/>
  <c r="O120" i="23" s="1"/>
  <c r="F124" i="23"/>
  <c r="O124" i="23" s="1"/>
  <c r="F128" i="23"/>
  <c r="O128" i="23" s="1"/>
  <c r="F132" i="23"/>
  <c r="O132" i="23" s="1"/>
  <c r="F136" i="23"/>
  <c r="O136" i="23" s="1"/>
  <c r="F140" i="23"/>
  <c r="O140" i="23" s="1"/>
  <c r="F144" i="23"/>
  <c r="O144" i="23" s="1"/>
  <c r="F148" i="23"/>
  <c r="O148" i="23" s="1"/>
  <c r="F152" i="23"/>
  <c r="O152" i="23" s="1"/>
  <c r="F156" i="23"/>
  <c r="O156" i="23" s="1"/>
  <c r="F160" i="23"/>
  <c r="O160" i="23" s="1"/>
  <c r="F164" i="23"/>
  <c r="O164" i="23" s="1"/>
  <c r="F168" i="23"/>
  <c r="O168" i="23" s="1"/>
  <c r="F172" i="23"/>
  <c r="O172" i="23" s="1"/>
  <c r="F176" i="23"/>
  <c r="O176" i="23" s="1"/>
  <c r="F180" i="23"/>
  <c r="O180" i="23" s="1"/>
  <c r="F184" i="23"/>
  <c r="O184" i="23" s="1"/>
  <c r="F188" i="23"/>
  <c r="O188" i="23" s="1"/>
  <c r="F192" i="23"/>
  <c r="O192" i="23" s="1"/>
  <c r="F21" i="23"/>
  <c r="O21" i="23" s="1"/>
  <c r="F25" i="23"/>
  <c r="O25" i="23" s="1"/>
  <c r="F29" i="23"/>
  <c r="O29" i="23" s="1"/>
  <c r="F33" i="23"/>
  <c r="O33" i="23" s="1"/>
  <c r="F37" i="23"/>
  <c r="O37" i="23" s="1"/>
  <c r="F41" i="23"/>
  <c r="O41" i="23" s="1"/>
  <c r="F45" i="23"/>
  <c r="O45" i="23" s="1"/>
  <c r="F49" i="23"/>
  <c r="O49" i="23" s="1"/>
  <c r="F53" i="23"/>
  <c r="O53" i="23" s="1"/>
  <c r="F57" i="23"/>
  <c r="O57" i="23" s="1"/>
  <c r="F61" i="23"/>
  <c r="O61" i="23" s="1"/>
  <c r="F65" i="23"/>
  <c r="O65" i="23" s="1"/>
  <c r="F69" i="23"/>
  <c r="O69" i="23" s="1"/>
  <c r="F73" i="23"/>
  <c r="O73" i="23" s="1"/>
  <c r="F77" i="23"/>
  <c r="O77" i="23" s="1"/>
  <c r="F81" i="23"/>
  <c r="O81" i="23" s="1"/>
  <c r="F85" i="23"/>
  <c r="O85" i="23" s="1"/>
  <c r="F89" i="23"/>
  <c r="O89" i="23" s="1"/>
  <c r="F93" i="23"/>
  <c r="O93" i="23" s="1"/>
  <c r="F97" i="23"/>
  <c r="O97" i="23" s="1"/>
  <c r="F101" i="23"/>
  <c r="O101" i="23" s="1"/>
  <c r="F105" i="23"/>
  <c r="O105" i="23" s="1"/>
  <c r="F109" i="23"/>
  <c r="O109" i="23" s="1"/>
  <c r="F113" i="23"/>
  <c r="O113" i="23" s="1"/>
  <c r="F117" i="23"/>
  <c r="O117" i="23" s="1"/>
  <c r="F121" i="23"/>
  <c r="O121" i="23" s="1"/>
  <c r="F125" i="23"/>
  <c r="O125" i="23" s="1"/>
  <c r="F129" i="23"/>
  <c r="O129" i="23" s="1"/>
  <c r="F133" i="23"/>
  <c r="O133" i="23" s="1"/>
  <c r="F137" i="23"/>
  <c r="O137" i="23" s="1"/>
  <c r="F141" i="23"/>
  <c r="O141" i="23" s="1"/>
  <c r="F145" i="23"/>
  <c r="O145" i="23" s="1"/>
  <c r="F149" i="23"/>
  <c r="O149" i="23" s="1"/>
  <c r="F153" i="23"/>
  <c r="O153" i="23" s="1"/>
  <c r="F157" i="23"/>
  <c r="O157" i="23" s="1"/>
  <c r="F161" i="23"/>
  <c r="O161" i="23" s="1"/>
  <c r="F165" i="23"/>
  <c r="O165" i="23" s="1"/>
  <c r="F169" i="23"/>
  <c r="O169" i="23" s="1"/>
  <c r="F173" i="23"/>
  <c r="O173" i="23" s="1"/>
  <c r="F177" i="23"/>
  <c r="O177" i="23" s="1"/>
  <c r="F181" i="23"/>
  <c r="O181" i="23" s="1"/>
  <c r="F185" i="23"/>
  <c r="O185" i="23" s="1"/>
  <c r="F189" i="23"/>
  <c r="O189" i="23" s="1"/>
  <c r="F193" i="23"/>
  <c r="O193" i="23" s="1"/>
  <c r="F26" i="23"/>
  <c r="O26" i="23" s="1"/>
  <c r="F34" i="23"/>
  <c r="O34" i="23" s="1"/>
  <c r="F42" i="23"/>
  <c r="O42" i="23" s="1"/>
  <c r="F50" i="23"/>
  <c r="O50" i="23" s="1"/>
  <c r="F58" i="23"/>
  <c r="O58" i="23" s="1"/>
  <c r="F66" i="23"/>
  <c r="O66" i="23" s="1"/>
  <c r="F74" i="23"/>
  <c r="O74" i="23" s="1"/>
  <c r="F82" i="23"/>
  <c r="O82" i="23" s="1"/>
  <c r="F90" i="23"/>
  <c r="O90" i="23" s="1"/>
  <c r="F98" i="23"/>
  <c r="O98" i="23" s="1"/>
  <c r="F106" i="23"/>
  <c r="O106" i="23" s="1"/>
  <c r="F114" i="23"/>
  <c r="O114" i="23" s="1"/>
  <c r="F122" i="23"/>
  <c r="O122" i="23" s="1"/>
  <c r="F130" i="23"/>
  <c r="O130" i="23" s="1"/>
  <c r="F138" i="23"/>
  <c r="O138" i="23" s="1"/>
  <c r="F146" i="23"/>
  <c r="O146" i="23" s="1"/>
  <c r="F154" i="23"/>
  <c r="O154" i="23" s="1"/>
  <c r="F162" i="23"/>
  <c r="O162" i="23" s="1"/>
  <c r="F170" i="23"/>
  <c r="O170" i="23" s="1"/>
  <c r="F178" i="23"/>
  <c r="O178" i="23" s="1"/>
  <c r="F186" i="23"/>
  <c r="O186" i="23" s="1"/>
  <c r="F194" i="23"/>
  <c r="O194" i="23" s="1"/>
  <c r="F198" i="23"/>
  <c r="O198" i="23" s="1"/>
  <c r="F202" i="23"/>
  <c r="O202" i="23" s="1"/>
  <c r="F206" i="23"/>
  <c r="O206" i="23" s="1"/>
  <c r="F210" i="23"/>
  <c r="O210" i="23" s="1"/>
  <c r="F214" i="23"/>
  <c r="O214" i="23" s="1"/>
  <c r="F218" i="23"/>
  <c r="O218" i="23" s="1"/>
  <c r="F222" i="23"/>
  <c r="O222" i="23" s="1"/>
  <c r="F226" i="23"/>
  <c r="O226" i="23" s="1"/>
  <c r="F230" i="23"/>
  <c r="O230" i="23" s="1"/>
  <c r="F234" i="23"/>
  <c r="O234" i="23" s="1"/>
  <c r="F238" i="23"/>
  <c r="O238" i="23" s="1"/>
  <c r="F242" i="23"/>
  <c r="O242" i="23" s="1"/>
  <c r="F246" i="23"/>
  <c r="O246" i="23" s="1"/>
  <c r="F250" i="23"/>
  <c r="O250" i="23" s="1"/>
  <c r="F254" i="23"/>
  <c r="O254" i="23" s="1"/>
  <c r="F258" i="23"/>
  <c r="O258" i="23" s="1"/>
  <c r="F262" i="23"/>
  <c r="O262" i="23" s="1"/>
  <c r="F266" i="23"/>
  <c r="O266" i="23" s="1"/>
  <c r="F270" i="23"/>
  <c r="O270" i="23" s="1"/>
  <c r="F274" i="23"/>
  <c r="O274" i="23" s="1"/>
  <c r="F278" i="23"/>
  <c r="O278" i="23" s="1"/>
  <c r="F282" i="23"/>
  <c r="O282" i="23" s="1"/>
  <c r="F286" i="23"/>
  <c r="O286" i="23" s="1"/>
  <c r="F290" i="23"/>
  <c r="O290" i="23" s="1"/>
  <c r="F294" i="23"/>
  <c r="O294" i="23" s="1"/>
  <c r="F298" i="23"/>
  <c r="O298" i="23" s="1"/>
  <c r="F302" i="23"/>
  <c r="O302" i="23" s="1"/>
  <c r="F306" i="23"/>
  <c r="O306" i="23" s="1"/>
  <c r="F310" i="23"/>
  <c r="O310" i="23" s="1"/>
  <c r="F314" i="23"/>
  <c r="O314" i="23" s="1"/>
  <c r="F318" i="23"/>
  <c r="O318" i="23" s="1"/>
  <c r="F322" i="23"/>
  <c r="O322" i="23" s="1"/>
  <c r="F326" i="23"/>
  <c r="O326" i="23" s="1"/>
  <c r="F330" i="23"/>
  <c r="O330" i="23" s="1"/>
  <c r="F27" i="23"/>
  <c r="O27" i="23" s="1"/>
  <c r="F35" i="23"/>
  <c r="O35" i="23" s="1"/>
  <c r="F43" i="23"/>
  <c r="O43" i="23" s="1"/>
  <c r="F51" i="23"/>
  <c r="O51" i="23" s="1"/>
  <c r="F59" i="23"/>
  <c r="O59" i="23" s="1"/>
  <c r="F67" i="23"/>
  <c r="O67" i="23" s="1"/>
  <c r="F75" i="23"/>
  <c r="O75" i="23" s="1"/>
  <c r="F83" i="23"/>
  <c r="O83" i="23" s="1"/>
  <c r="F91" i="23"/>
  <c r="O91" i="23" s="1"/>
  <c r="F99" i="23"/>
  <c r="O99" i="23" s="1"/>
  <c r="F107" i="23"/>
  <c r="O107" i="23" s="1"/>
  <c r="F115" i="23"/>
  <c r="O115" i="23" s="1"/>
  <c r="F123" i="23"/>
  <c r="O123" i="23" s="1"/>
  <c r="F131" i="23"/>
  <c r="O131" i="23" s="1"/>
  <c r="F139" i="23"/>
  <c r="O139" i="23" s="1"/>
  <c r="F147" i="23"/>
  <c r="O147" i="23" s="1"/>
  <c r="F155" i="23"/>
  <c r="O155" i="23" s="1"/>
  <c r="F163" i="23"/>
  <c r="O163" i="23" s="1"/>
  <c r="F171" i="23"/>
  <c r="O171" i="23" s="1"/>
  <c r="F179" i="23"/>
  <c r="O179" i="23" s="1"/>
  <c r="F187" i="23"/>
  <c r="O187" i="23" s="1"/>
  <c r="F195" i="23"/>
  <c r="O195" i="23" s="1"/>
  <c r="F199" i="23"/>
  <c r="O199" i="23" s="1"/>
  <c r="F203" i="23"/>
  <c r="O203" i="23" s="1"/>
  <c r="F207" i="23"/>
  <c r="O207" i="23" s="1"/>
  <c r="F211" i="23"/>
  <c r="O211" i="23" s="1"/>
  <c r="F215" i="23"/>
  <c r="O215" i="23" s="1"/>
  <c r="F219" i="23"/>
  <c r="O219" i="23" s="1"/>
  <c r="F223" i="23"/>
  <c r="O223" i="23" s="1"/>
  <c r="F227" i="23"/>
  <c r="O227" i="23" s="1"/>
  <c r="F231" i="23"/>
  <c r="O231" i="23" s="1"/>
  <c r="F235" i="23"/>
  <c r="O235" i="23" s="1"/>
  <c r="F239" i="23"/>
  <c r="O239" i="23" s="1"/>
  <c r="F243" i="23"/>
  <c r="O243" i="23" s="1"/>
  <c r="F247" i="23"/>
  <c r="O247" i="23" s="1"/>
  <c r="F251" i="23"/>
  <c r="O251" i="23" s="1"/>
  <c r="F255" i="23"/>
  <c r="O255" i="23" s="1"/>
  <c r="F259" i="23"/>
  <c r="O259" i="23" s="1"/>
  <c r="F263" i="23"/>
  <c r="O263" i="23" s="1"/>
  <c r="F267" i="23"/>
  <c r="O267" i="23" s="1"/>
  <c r="F271" i="23"/>
  <c r="O271" i="23" s="1"/>
  <c r="F275" i="23"/>
  <c r="O275" i="23" s="1"/>
  <c r="F279" i="23"/>
  <c r="O279" i="23" s="1"/>
  <c r="F283" i="23"/>
  <c r="O283" i="23" s="1"/>
  <c r="F287" i="23"/>
  <c r="O287" i="23" s="1"/>
  <c r="F291" i="23"/>
  <c r="O291" i="23" s="1"/>
  <c r="F295" i="23"/>
  <c r="O295" i="23" s="1"/>
  <c r="F299" i="23"/>
  <c r="O299" i="23" s="1"/>
  <c r="F303" i="23"/>
  <c r="O303" i="23" s="1"/>
  <c r="F307" i="23"/>
  <c r="O307" i="23" s="1"/>
  <c r="F311" i="23"/>
  <c r="O311" i="23" s="1"/>
  <c r="F315" i="23"/>
  <c r="O315" i="23" s="1"/>
  <c r="F319" i="23"/>
  <c r="O319" i="23" s="1"/>
  <c r="F323" i="23"/>
  <c r="O323" i="23" s="1"/>
  <c r="F327" i="23"/>
  <c r="O327" i="23" s="1"/>
  <c r="F331" i="23"/>
  <c r="O331" i="23" s="1"/>
  <c r="F335" i="23"/>
  <c r="O335" i="23" s="1"/>
  <c r="F339" i="23"/>
  <c r="O339" i="23" s="1"/>
  <c r="F343" i="23"/>
  <c r="O343" i="23" s="1"/>
  <c r="F347" i="23"/>
  <c r="O347" i="23" s="1"/>
  <c r="F351" i="23"/>
  <c r="O351" i="23" s="1"/>
  <c r="F355" i="23"/>
  <c r="O355" i="23" s="1"/>
  <c r="F359" i="23"/>
  <c r="O359" i="23" s="1"/>
  <c r="F363" i="23"/>
  <c r="O363" i="23" s="1"/>
  <c r="F367" i="23"/>
  <c r="O367" i="23" s="1"/>
  <c r="F371" i="23"/>
  <c r="O371" i="23" s="1"/>
  <c r="F375" i="23"/>
  <c r="O375" i="23" s="1"/>
  <c r="F379" i="23"/>
  <c r="O379" i="23" s="1"/>
  <c r="F383" i="23"/>
  <c r="O383" i="23" s="1"/>
  <c r="F387" i="23"/>
  <c r="O387" i="23" s="1"/>
  <c r="F391" i="23"/>
  <c r="O391" i="23" s="1"/>
  <c r="F395" i="23"/>
  <c r="O395" i="23" s="1"/>
  <c r="F22" i="23"/>
  <c r="O22" i="23" s="1"/>
  <c r="F30" i="23"/>
  <c r="O30" i="23" s="1"/>
  <c r="F38" i="23"/>
  <c r="O38" i="23" s="1"/>
  <c r="F46" i="23"/>
  <c r="O46" i="23" s="1"/>
  <c r="F54" i="23"/>
  <c r="O54" i="23" s="1"/>
  <c r="F62" i="23"/>
  <c r="O62" i="23" s="1"/>
  <c r="F70" i="23"/>
  <c r="O70" i="23" s="1"/>
  <c r="F78" i="23"/>
  <c r="O78" i="23" s="1"/>
  <c r="F86" i="23"/>
  <c r="O86" i="23" s="1"/>
  <c r="F94" i="23"/>
  <c r="O94" i="23" s="1"/>
  <c r="F102" i="23"/>
  <c r="O102" i="23" s="1"/>
  <c r="F110" i="23"/>
  <c r="O110" i="23" s="1"/>
  <c r="F118" i="23"/>
  <c r="O118" i="23" s="1"/>
  <c r="F126" i="23"/>
  <c r="O126" i="23" s="1"/>
  <c r="F134" i="23"/>
  <c r="O134" i="23" s="1"/>
  <c r="F142" i="23"/>
  <c r="O142" i="23" s="1"/>
  <c r="F150" i="23"/>
  <c r="O150" i="23" s="1"/>
  <c r="F158" i="23"/>
  <c r="O158" i="23" s="1"/>
  <c r="F166" i="23"/>
  <c r="O166" i="23" s="1"/>
  <c r="F174" i="23"/>
  <c r="O174" i="23" s="1"/>
  <c r="F182" i="23"/>
  <c r="O182" i="23" s="1"/>
  <c r="F190" i="23"/>
  <c r="O190" i="23" s="1"/>
  <c r="F196" i="23"/>
  <c r="O196" i="23" s="1"/>
  <c r="F200" i="23"/>
  <c r="O200" i="23" s="1"/>
  <c r="F204" i="23"/>
  <c r="O204" i="23" s="1"/>
  <c r="F208" i="23"/>
  <c r="O208" i="23" s="1"/>
  <c r="F212" i="23"/>
  <c r="O212" i="23" s="1"/>
  <c r="F216" i="23"/>
  <c r="O216" i="23" s="1"/>
  <c r="F220" i="23"/>
  <c r="O220" i="23" s="1"/>
  <c r="F224" i="23"/>
  <c r="O224" i="23" s="1"/>
  <c r="F228" i="23"/>
  <c r="O228" i="23" s="1"/>
  <c r="F232" i="23"/>
  <c r="O232" i="23" s="1"/>
  <c r="F236" i="23"/>
  <c r="O236" i="23" s="1"/>
  <c r="F240" i="23"/>
  <c r="O240" i="23" s="1"/>
  <c r="F244" i="23"/>
  <c r="O244" i="23" s="1"/>
  <c r="F248" i="23"/>
  <c r="O248" i="23" s="1"/>
  <c r="F252" i="23"/>
  <c r="O252" i="23" s="1"/>
  <c r="F256" i="23"/>
  <c r="O256" i="23" s="1"/>
  <c r="F260" i="23"/>
  <c r="O260" i="23" s="1"/>
  <c r="F264" i="23"/>
  <c r="O264" i="23" s="1"/>
  <c r="F268" i="23"/>
  <c r="O268" i="23" s="1"/>
  <c r="F272" i="23"/>
  <c r="O272" i="23" s="1"/>
  <c r="F276" i="23"/>
  <c r="O276" i="23" s="1"/>
  <c r="F280" i="23"/>
  <c r="O280" i="23" s="1"/>
  <c r="F284" i="23"/>
  <c r="O284" i="23" s="1"/>
  <c r="F288" i="23"/>
  <c r="O288" i="23" s="1"/>
  <c r="F292" i="23"/>
  <c r="O292" i="23" s="1"/>
  <c r="F296" i="23"/>
  <c r="O296" i="23" s="1"/>
  <c r="F300" i="23"/>
  <c r="O300" i="23" s="1"/>
  <c r="F304" i="23"/>
  <c r="O304" i="23" s="1"/>
  <c r="F308" i="23"/>
  <c r="O308" i="23" s="1"/>
  <c r="F312" i="23"/>
  <c r="O312" i="23" s="1"/>
  <c r="F316" i="23"/>
  <c r="O316" i="23" s="1"/>
  <c r="F320" i="23"/>
  <c r="O320" i="23" s="1"/>
  <c r="F324" i="23"/>
  <c r="O324" i="23" s="1"/>
  <c r="F328" i="23"/>
  <c r="O328" i="23" s="1"/>
  <c r="F332" i="23"/>
  <c r="O332" i="23" s="1"/>
  <c r="F336" i="23"/>
  <c r="O336" i="23" s="1"/>
  <c r="F340" i="23"/>
  <c r="O340" i="23" s="1"/>
  <c r="F344" i="23"/>
  <c r="O344" i="23" s="1"/>
  <c r="F348" i="23"/>
  <c r="O348" i="23" s="1"/>
  <c r="F352" i="23"/>
  <c r="O352" i="23" s="1"/>
  <c r="F356" i="23"/>
  <c r="O356" i="23" s="1"/>
  <c r="F360" i="23"/>
  <c r="O360" i="23" s="1"/>
  <c r="F364" i="23"/>
  <c r="O364" i="23" s="1"/>
  <c r="F368" i="23"/>
  <c r="O368" i="23" s="1"/>
  <c r="F372" i="23"/>
  <c r="O372" i="23" s="1"/>
  <c r="F376" i="23"/>
  <c r="O376" i="23" s="1"/>
  <c r="F380" i="23"/>
  <c r="O380" i="23" s="1"/>
  <c r="F384" i="23"/>
  <c r="O384" i="23" s="1"/>
  <c r="F388" i="23"/>
  <c r="O388" i="23" s="1"/>
  <c r="F392" i="23"/>
  <c r="O392" i="23" s="1"/>
  <c r="F396" i="23"/>
  <c r="O396" i="23" s="1"/>
  <c r="F23" i="23"/>
  <c r="O23" i="23" s="1"/>
  <c r="F31" i="23"/>
  <c r="O31" i="23" s="1"/>
  <c r="F39" i="23"/>
  <c r="O39" i="23" s="1"/>
  <c r="F47" i="23"/>
  <c r="O47" i="23" s="1"/>
  <c r="F55" i="23"/>
  <c r="O55" i="23" s="1"/>
  <c r="F63" i="23"/>
  <c r="O63" i="23" s="1"/>
  <c r="F71" i="23"/>
  <c r="O71" i="23" s="1"/>
  <c r="F79" i="23"/>
  <c r="O79" i="23" s="1"/>
  <c r="F87" i="23"/>
  <c r="O87" i="23" s="1"/>
  <c r="F95" i="23"/>
  <c r="O95" i="23" s="1"/>
  <c r="F103" i="23"/>
  <c r="O103" i="23" s="1"/>
  <c r="F111" i="23"/>
  <c r="O111" i="23" s="1"/>
  <c r="F119" i="23"/>
  <c r="O119" i="23" s="1"/>
  <c r="F127" i="23"/>
  <c r="O127" i="23" s="1"/>
  <c r="F135" i="23"/>
  <c r="O135" i="23" s="1"/>
  <c r="F143" i="23"/>
  <c r="O143" i="23" s="1"/>
  <c r="F151" i="23"/>
  <c r="O151" i="23" s="1"/>
  <c r="F159" i="23"/>
  <c r="O159" i="23" s="1"/>
  <c r="F167" i="23"/>
  <c r="O167" i="23" s="1"/>
  <c r="F175" i="23"/>
  <c r="O175" i="23" s="1"/>
  <c r="F183" i="23"/>
  <c r="O183" i="23" s="1"/>
  <c r="F191" i="23"/>
  <c r="O191" i="23" s="1"/>
  <c r="F197" i="23"/>
  <c r="O197" i="23" s="1"/>
  <c r="F201" i="23"/>
  <c r="O201" i="23" s="1"/>
  <c r="F205" i="23"/>
  <c r="O205" i="23" s="1"/>
  <c r="F209" i="23"/>
  <c r="O209" i="23" s="1"/>
  <c r="F213" i="23"/>
  <c r="O213" i="23" s="1"/>
  <c r="F217" i="23"/>
  <c r="O217" i="23" s="1"/>
  <c r="F221" i="23"/>
  <c r="O221" i="23" s="1"/>
  <c r="F225" i="23"/>
  <c r="O225" i="23" s="1"/>
  <c r="F229" i="23"/>
  <c r="O229" i="23" s="1"/>
  <c r="F233" i="23"/>
  <c r="O233" i="23" s="1"/>
  <c r="F237" i="23"/>
  <c r="O237" i="23" s="1"/>
  <c r="F241" i="23"/>
  <c r="O241" i="23" s="1"/>
  <c r="F245" i="23"/>
  <c r="O245" i="23" s="1"/>
  <c r="F249" i="23"/>
  <c r="O249" i="23" s="1"/>
  <c r="F253" i="23"/>
  <c r="O253" i="23" s="1"/>
  <c r="F257" i="23"/>
  <c r="O257" i="23" s="1"/>
  <c r="F261" i="23"/>
  <c r="O261" i="23" s="1"/>
  <c r="F265" i="23"/>
  <c r="O265" i="23" s="1"/>
  <c r="F269" i="23"/>
  <c r="O269" i="23" s="1"/>
  <c r="F273" i="23"/>
  <c r="O273" i="23" s="1"/>
  <c r="F277" i="23"/>
  <c r="O277" i="23" s="1"/>
  <c r="F281" i="23"/>
  <c r="O281" i="23" s="1"/>
  <c r="F285" i="23"/>
  <c r="O285" i="23" s="1"/>
  <c r="F289" i="23"/>
  <c r="O289" i="23" s="1"/>
  <c r="F293" i="23"/>
  <c r="O293" i="23" s="1"/>
  <c r="F297" i="23"/>
  <c r="O297" i="23" s="1"/>
  <c r="F301" i="23"/>
  <c r="O301" i="23" s="1"/>
  <c r="F305" i="23"/>
  <c r="O305" i="23" s="1"/>
  <c r="F309" i="23"/>
  <c r="O309" i="23" s="1"/>
  <c r="F313" i="23"/>
  <c r="O313" i="23" s="1"/>
  <c r="F317" i="23"/>
  <c r="O317" i="23" s="1"/>
  <c r="F321" i="23"/>
  <c r="O321" i="23" s="1"/>
  <c r="F325" i="23"/>
  <c r="O325" i="23" s="1"/>
  <c r="F329" i="23"/>
  <c r="O329" i="23" s="1"/>
  <c r="F333" i="23"/>
  <c r="O333" i="23" s="1"/>
  <c r="F337" i="23"/>
  <c r="O337" i="23" s="1"/>
  <c r="F341" i="23"/>
  <c r="O341" i="23" s="1"/>
  <c r="F345" i="23"/>
  <c r="O345" i="23" s="1"/>
  <c r="F349" i="23"/>
  <c r="O349" i="23" s="1"/>
  <c r="F353" i="23"/>
  <c r="O353" i="23" s="1"/>
  <c r="F357" i="23"/>
  <c r="O357" i="23" s="1"/>
  <c r="F361" i="23"/>
  <c r="O361" i="23" s="1"/>
  <c r="F365" i="23"/>
  <c r="O365" i="23" s="1"/>
  <c r="F338" i="23"/>
  <c r="O338" i="23" s="1"/>
  <c r="F354" i="23"/>
  <c r="O354" i="23" s="1"/>
  <c r="F369" i="23"/>
  <c r="O369" i="23" s="1"/>
  <c r="F377" i="23"/>
  <c r="O377" i="23" s="1"/>
  <c r="F385" i="23"/>
  <c r="O385" i="23" s="1"/>
  <c r="F393" i="23"/>
  <c r="O393" i="23" s="1"/>
  <c r="F342" i="23"/>
  <c r="O342" i="23" s="1"/>
  <c r="F358" i="23"/>
  <c r="O358" i="23" s="1"/>
  <c r="F370" i="23"/>
  <c r="O370" i="23" s="1"/>
  <c r="F378" i="23"/>
  <c r="O378" i="23" s="1"/>
  <c r="F386" i="23"/>
  <c r="O386" i="23" s="1"/>
  <c r="F394" i="23"/>
  <c r="O394" i="23" s="1"/>
  <c r="F350" i="23"/>
  <c r="O350" i="23" s="1"/>
  <c r="F374" i="23"/>
  <c r="O374" i="23" s="1"/>
  <c r="F390" i="23"/>
  <c r="O390" i="23" s="1"/>
  <c r="F346" i="23"/>
  <c r="O346" i="23" s="1"/>
  <c r="F362" i="23"/>
  <c r="O362" i="23" s="1"/>
  <c r="F373" i="23"/>
  <c r="O373" i="23" s="1"/>
  <c r="F381" i="23"/>
  <c r="O381" i="23" s="1"/>
  <c r="F389" i="23"/>
  <c r="O389" i="23" s="1"/>
  <c r="F397" i="23"/>
  <c r="O397" i="23" s="1"/>
  <c r="F334" i="23"/>
  <c r="O334" i="23" s="1"/>
  <c r="F382" i="23"/>
  <c r="O382" i="23" s="1"/>
  <c r="F398" i="23"/>
  <c r="O398" i="23" s="1"/>
  <c r="F366" i="23"/>
  <c r="O366" i="23" s="1"/>
  <c r="T14" i="18"/>
  <c r="R14" i="18"/>
  <c r="I56" i="21"/>
  <c r="O56" i="22" s="1"/>
  <c r="I159" i="21"/>
  <c r="O159" i="22" s="1"/>
  <c r="I109" i="21"/>
  <c r="O109" i="22" s="1"/>
  <c r="I39" i="21"/>
  <c r="O39" i="22" s="1"/>
  <c r="I140" i="21"/>
  <c r="O140" i="22" s="1"/>
  <c r="I57" i="21"/>
  <c r="O57" i="22" s="1"/>
  <c r="I32" i="21"/>
  <c r="O32" i="22" s="1"/>
  <c r="I84" i="21"/>
  <c r="O84" i="22" s="1"/>
  <c r="I76" i="21"/>
  <c r="O76" i="22" s="1"/>
  <c r="I141" i="21"/>
  <c r="O141" i="22" s="1"/>
  <c r="I78" i="21"/>
  <c r="O78" i="22" s="1"/>
  <c r="I143" i="21"/>
  <c r="O143" i="22" s="1"/>
  <c r="I108" i="21"/>
  <c r="O108" i="22" s="1"/>
  <c r="I119" i="21"/>
  <c r="O119" i="22" s="1"/>
  <c r="I52" i="21"/>
  <c r="O52" i="22" s="1"/>
  <c r="AF14" i="21"/>
  <c r="I160" i="21"/>
  <c r="O160" i="22" s="1"/>
  <c r="I58" i="21"/>
  <c r="O58" i="22" s="1"/>
  <c r="I26" i="21"/>
  <c r="O26" i="22" s="1"/>
  <c r="I71" i="21"/>
  <c r="O71" i="22" s="1"/>
  <c r="W14" i="21"/>
  <c r="I90" i="21"/>
  <c r="O90" i="22" s="1"/>
  <c r="I80" i="21"/>
  <c r="O80" i="22" s="1"/>
  <c r="I75" i="21"/>
  <c r="O75" i="22" s="1"/>
  <c r="I62" i="21"/>
  <c r="O62" i="22" s="1"/>
  <c r="I79" i="21"/>
  <c r="O79" i="22" s="1"/>
  <c r="I59" i="21"/>
  <c r="O59" i="22" s="1"/>
  <c r="I145" i="21"/>
  <c r="O145" i="22" s="1"/>
  <c r="I115" i="21"/>
  <c r="O115" i="22" s="1"/>
  <c r="I28" i="21"/>
  <c r="O28" i="22" s="1"/>
  <c r="R14" i="21"/>
  <c r="D1379" i="65"/>
  <c r="E20" i="10"/>
  <c r="J20" i="10" s="1"/>
  <c r="D1378" i="65"/>
  <c r="H14" i="40"/>
  <c r="E20" i="6"/>
  <c r="J20" i="6" s="1"/>
  <c r="T95" i="19"/>
  <c r="T92" i="19"/>
  <c r="U172" i="19"/>
  <c r="T85" i="19"/>
  <c r="E20" i="19"/>
  <c r="T20" i="19" s="1"/>
  <c r="E20" i="57"/>
  <c r="J20" i="57" s="1"/>
  <c r="E20" i="22"/>
  <c r="T118" i="19"/>
  <c r="T48" i="19"/>
  <c r="T91" i="19"/>
  <c r="T132" i="19"/>
  <c r="U310" i="19"/>
  <c r="T77" i="19"/>
  <c r="T93" i="19"/>
  <c r="T109" i="19"/>
  <c r="U423" i="19"/>
  <c r="T124" i="19"/>
  <c r="I125" i="21"/>
  <c r="O125" i="22" s="1"/>
  <c r="Z13" i="21"/>
  <c r="Z10" i="21" s="1"/>
  <c r="Z15" i="21"/>
  <c r="U14" i="21"/>
  <c r="I38" i="21"/>
  <c r="O38" i="22" s="1"/>
  <c r="Z16" i="21"/>
  <c r="Y15" i="21"/>
  <c r="Y14" i="21" s="1"/>
  <c r="Y11" i="21"/>
  <c r="AA10" i="21"/>
  <c r="H17" i="23"/>
  <c r="U13" i="21"/>
  <c r="U12" i="21"/>
  <c r="I70" i="21"/>
  <c r="O70" i="22" s="1"/>
  <c r="I110" i="21"/>
  <c r="O110" i="22" s="1"/>
  <c r="C20" i="22"/>
  <c r="I153" i="21"/>
  <c r="O153" i="22" s="1"/>
  <c r="P159" i="23"/>
  <c r="I50" i="21"/>
  <c r="O50" i="22" s="1"/>
  <c r="AE14" i="21"/>
  <c r="Y13" i="21"/>
  <c r="X14" i="21"/>
  <c r="O20" i="23"/>
  <c r="I132" i="21"/>
  <c r="O132" i="22" s="1"/>
  <c r="I130" i="21"/>
  <c r="O130" i="22" s="1"/>
  <c r="I89" i="21"/>
  <c r="O89" i="22" s="1"/>
  <c r="I150" i="21"/>
  <c r="O150" i="22" s="1"/>
  <c r="X14" i="54"/>
  <c r="AY100" i="26"/>
  <c r="AZ100" i="26" s="1"/>
  <c r="BK100" i="26"/>
  <c r="BL100" i="26" s="1"/>
  <c r="BN100" i="26" s="1"/>
  <c r="BP100" i="26" s="1"/>
  <c r="BQ100" i="26" s="1"/>
  <c r="AY96" i="26"/>
  <c r="AZ96" i="26" s="1"/>
  <c r="BK96" i="26"/>
  <c r="BL96" i="26" s="1"/>
  <c r="BN96" i="26" s="1"/>
  <c r="BP96" i="26" s="1"/>
  <c r="BQ96" i="26" s="1"/>
  <c r="AY37" i="26"/>
  <c r="AZ37" i="26" s="1"/>
  <c r="BK37" i="26"/>
  <c r="BL37" i="26" s="1"/>
  <c r="BN37" i="26" s="1"/>
  <c r="BP37" i="26" s="1"/>
  <c r="BQ37" i="26" s="1"/>
  <c r="BK109" i="26"/>
  <c r="BL109" i="26" s="1"/>
  <c r="BN109" i="26" s="1"/>
  <c r="AY81" i="26"/>
  <c r="AZ81" i="26" s="1"/>
  <c r="BK81" i="26"/>
  <c r="BL81" i="26" s="1"/>
  <c r="BN81" i="26" s="1"/>
  <c r="BP81" i="26" s="1"/>
  <c r="BQ81" i="26" s="1"/>
  <c r="BN26" i="26"/>
  <c r="BP26" i="26" s="1"/>
  <c r="BQ26" i="26" s="1"/>
  <c r="AY93" i="26"/>
  <c r="AZ93" i="26" s="1"/>
  <c r="BK93" i="26"/>
  <c r="BL93" i="26" s="1"/>
  <c r="BN93" i="26" s="1"/>
  <c r="BP93" i="26" s="1"/>
  <c r="BQ93" i="26" s="1"/>
  <c r="AQ24" i="26"/>
  <c r="BM24" i="26" s="1"/>
  <c r="BN24" i="26" s="1"/>
  <c r="BP24" i="26" s="1"/>
  <c r="BQ24" i="26" s="1"/>
  <c r="AU24" i="26"/>
  <c r="AM24" i="26"/>
  <c r="AP24" i="26"/>
  <c r="AN52" i="26"/>
  <c r="AM52" i="26"/>
  <c r="AQ52" i="26"/>
  <c r="BM52" i="26" s="1"/>
  <c r="AP52" i="26"/>
  <c r="I58" i="12"/>
  <c r="O58" i="13" s="1"/>
  <c r="AV64" i="26"/>
  <c r="AS64" i="26"/>
  <c r="BK45" i="26"/>
  <c r="BL45" i="26" s="1"/>
  <c r="BN45" i="26" s="1"/>
  <c r="BP45" i="26" s="1"/>
  <c r="BQ45" i="26" s="1"/>
  <c r="BK89" i="26"/>
  <c r="BK64" i="26"/>
  <c r="BL64" i="26" s="1"/>
  <c r="I100" i="21"/>
  <c r="O100" i="22" s="1"/>
  <c r="BR22" i="26"/>
  <c r="AN24" i="26"/>
  <c r="I47" i="12"/>
  <c r="D27" i="12"/>
  <c r="E27" i="12"/>
  <c r="P27" i="12" s="1"/>
  <c r="E35" i="12"/>
  <c r="P35" i="12" s="1"/>
  <c r="J39" i="12"/>
  <c r="C39" i="13" s="1"/>
  <c r="E39" i="12"/>
  <c r="P39" i="12" s="1"/>
  <c r="D47" i="12"/>
  <c r="C29" i="65" s="1"/>
  <c r="J47" i="12"/>
  <c r="C47" i="13" s="1"/>
  <c r="J63" i="12"/>
  <c r="C63" i="13" s="1"/>
  <c r="N63" i="12"/>
  <c r="O63" i="12" s="1"/>
  <c r="D79" i="12"/>
  <c r="D99" i="12"/>
  <c r="J99" i="12"/>
  <c r="C99" i="13" s="1"/>
  <c r="P46" i="14"/>
  <c r="O46" i="14"/>
  <c r="P126" i="14"/>
  <c r="O126" i="14"/>
  <c r="P158" i="14"/>
  <c r="O158" i="14"/>
  <c r="P198" i="14"/>
  <c r="O198" i="14"/>
  <c r="P222" i="14"/>
  <c r="O222" i="14"/>
  <c r="P258" i="14"/>
  <c r="O258" i="14"/>
  <c r="X144" i="26"/>
  <c r="BD140" i="26"/>
  <c r="AT80" i="26"/>
  <c r="AO80" i="26"/>
  <c r="P134" i="24"/>
  <c r="E45" i="24"/>
  <c r="P45" i="24" s="1"/>
  <c r="N49" i="63"/>
  <c r="D45" i="24"/>
  <c r="J45" i="25" s="1"/>
  <c r="N21" i="63"/>
  <c r="M41" i="63"/>
  <c r="N45" i="24"/>
  <c r="N42" i="63"/>
  <c r="BD25" i="26"/>
  <c r="E25" i="26"/>
  <c r="P25" i="26" s="1"/>
  <c r="I25" i="26" s="1"/>
  <c r="N25" i="26"/>
  <c r="Y25" i="26"/>
  <c r="X25" i="26"/>
  <c r="AA25" i="26"/>
  <c r="Z25" i="26"/>
  <c r="D25" i="26"/>
  <c r="U25" i="26"/>
  <c r="T25" i="26"/>
  <c r="W25" i="26"/>
  <c r="V25" i="26"/>
  <c r="AB25" i="26"/>
  <c r="AF25" i="26"/>
  <c r="AK25" i="26" s="1"/>
  <c r="AG25" i="26"/>
  <c r="F25" i="26"/>
  <c r="J28" i="26"/>
  <c r="E28" i="26"/>
  <c r="P28" i="26" s="1"/>
  <c r="I28" i="26" s="1"/>
  <c r="D28" i="26"/>
  <c r="T28" i="26"/>
  <c r="W28" i="26"/>
  <c r="V28" i="26"/>
  <c r="Y28" i="26"/>
  <c r="AB28" i="26"/>
  <c r="AA28" i="26"/>
  <c r="R28" i="26"/>
  <c r="BD28" i="26"/>
  <c r="X28" i="26"/>
  <c r="S28" i="26"/>
  <c r="Q28" i="26"/>
  <c r="AC28" i="26" s="1"/>
  <c r="AD28" i="26" s="1"/>
  <c r="AA31" i="26"/>
  <c r="Z31" i="26"/>
  <c r="AE31" i="26"/>
  <c r="T31" i="26"/>
  <c r="BD31" i="26"/>
  <c r="D31" i="26"/>
  <c r="AF31" i="26"/>
  <c r="Y31" i="26"/>
  <c r="AB31" i="26"/>
  <c r="E31" i="26"/>
  <c r="P31" i="26" s="1"/>
  <c r="I31" i="26" s="1"/>
  <c r="V31" i="26"/>
  <c r="U31" i="26"/>
  <c r="X31" i="26"/>
  <c r="R31" i="26"/>
  <c r="J31" i="26"/>
  <c r="F31" i="26"/>
  <c r="N31" i="26"/>
  <c r="D122" i="26"/>
  <c r="AE122" i="26"/>
  <c r="AB122" i="26"/>
  <c r="AF122" i="26"/>
  <c r="F122" i="26"/>
  <c r="Z122" i="26"/>
  <c r="Y122" i="26"/>
  <c r="X122" i="26"/>
  <c r="AA122" i="26"/>
  <c r="R122" i="26"/>
  <c r="AG122" i="26"/>
  <c r="E122" i="26"/>
  <c r="P122" i="26" s="1"/>
  <c r="I122" i="26" s="1"/>
  <c r="U122" i="26"/>
  <c r="W122" i="26"/>
  <c r="N122" i="26"/>
  <c r="J122" i="26"/>
  <c r="O82" i="14"/>
  <c r="J35" i="12"/>
  <c r="C35" i="13" s="1"/>
  <c r="J31" i="12"/>
  <c r="C31" i="13" s="1"/>
  <c r="E87" i="12"/>
  <c r="P87" i="12" s="1"/>
  <c r="E67" i="12"/>
  <c r="P67" i="12" s="1"/>
  <c r="I67" i="12" s="1"/>
  <c r="E31" i="12"/>
  <c r="P31" i="12" s="1"/>
  <c r="E95" i="12"/>
  <c r="P95" i="12" s="1"/>
  <c r="E71" i="12"/>
  <c r="P71" i="12" s="1"/>
  <c r="I66" i="24"/>
  <c r="O66" i="25" s="1"/>
  <c r="C91" i="63"/>
  <c r="I47" i="63"/>
  <c r="BG56" i="26"/>
  <c r="BI56" i="26" s="1"/>
  <c r="AX56" i="26"/>
  <c r="AX65" i="26"/>
  <c r="BG45" i="26"/>
  <c r="BI45" i="26" s="1"/>
  <c r="BJ45" i="26" s="1"/>
  <c r="AX45" i="26"/>
  <c r="D120" i="26"/>
  <c r="J120" i="26"/>
  <c r="AB120" i="26"/>
  <c r="AA120" i="26"/>
  <c r="Z120" i="26"/>
  <c r="Y120" i="26"/>
  <c r="BD120" i="26"/>
  <c r="T120" i="26"/>
  <c r="AF120" i="26"/>
  <c r="U120" i="26"/>
  <c r="N120" i="26"/>
  <c r="AG120" i="26"/>
  <c r="V120" i="26"/>
  <c r="Q120" i="26"/>
  <c r="E120" i="26"/>
  <c r="P120" i="26" s="1"/>
  <c r="I120" i="26" s="1"/>
  <c r="Q130" i="26"/>
  <c r="AG130" i="26"/>
  <c r="AF130" i="26"/>
  <c r="F130" i="26"/>
  <c r="BD130" i="26"/>
  <c r="E130" i="26"/>
  <c r="P130" i="26" s="1"/>
  <c r="I130" i="26" s="1"/>
  <c r="D130" i="26"/>
  <c r="AE130" i="26"/>
  <c r="AB130" i="26"/>
  <c r="AA130" i="26"/>
  <c r="V130" i="26"/>
  <c r="U130" i="26"/>
  <c r="S130" i="26"/>
  <c r="X130" i="26"/>
  <c r="R130" i="26"/>
  <c r="J130" i="26"/>
  <c r="J140" i="26"/>
  <c r="AF140" i="26"/>
  <c r="AE140" i="26"/>
  <c r="BA140" i="26" s="1"/>
  <c r="AG140" i="26"/>
  <c r="F140" i="26"/>
  <c r="D140" i="26"/>
  <c r="E140" i="26"/>
  <c r="P140" i="26" s="1"/>
  <c r="I140" i="26" s="1"/>
  <c r="S140" i="26"/>
  <c r="Y140" i="26"/>
  <c r="X140" i="26"/>
  <c r="N140" i="26"/>
  <c r="Z140" i="26"/>
  <c r="U140" i="26"/>
  <c r="T140" i="26"/>
  <c r="J144" i="26"/>
  <c r="AA144" i="26"/>
  <c r="Z144" i="26"/>
  <c r="Y144" i="26"/>
  <c r="AG144" i="26"/>
  <c r="BD144" i="26"/>
  <c r="V144" i="26"/>
  <c r="Q144" i="26"/>
  <c r="F144" i="26"/>
  <c r="D144" i="26"/>
  <c r="E144" i="26"/>
  <c r="P144" i="26" s="1"/>
  <c r="I144" i="26" s="1"/>
  <c r="W144" i="26"/>
  <c r="R144" i="26"/>
  <c r="T144" i="26"/>
  <c r="N144" i="26"/>
  <c r="AE147" i="26"/>
  <c r="AB147" i="26"/>
  <c r="W147" i="26"/>
  <c r="F147" i="26"/>
  <c r="D147" i="26"/>
  <c r="V147" i="26"/>
  <c r="Q147" i="26"/>
  <c r="S147" i="26"/>
  <c r="J147" i="26"/>
  <c r="R147" i="26"/>
  <c r="X147" i="26"/>
  <c r="AF147" i="26"/>
  <c r="E147" i="26"/>
  <c r="P147" i="26" s="1"/>
  <c r="I147" i="26" s="1"/>
  <c r="U147" i="26"/>
  <c r="N147" i="26"/>
  <c r="T147" i="26"/>
  <c r="N51" i="12"/>
  <c r="O51" i="12" s="1"/>
  <c r="E99" i="12"/>
  <c r="P99" i="12" s="1"/>
  <c r="D91" i="12"/>
  <c r="I70" i="12"/>
  <c r="O70" i="13" s="1"/>
  <c r="N31" i="12"/>
  <c r="O31" i="12" s="1"/>
  <c r="E75" i="12"/>
  <c r="P75" i="12" s="1"/>
  <c r="I75" i="12" s="1"/>
  <c r="O75" i="13" s="1"/>
  <c r="N27" i="12"/>
  <c r="O27" i="12" s="1"/>
  <c r="J71" i="12"/>
  <c r="C71" i="13" s="1"/>
  <c r="N83" i="12"/>
  <c r="O83" i="12" s="1"/>
  <c r="I83" i="12" s="1"/>
  <c r="O83" i="13" s="1"/>
  <c r="J79" i="12"/>
  <c r="C79" i="13" s="1"/>
  <c r="P218" i="14"/>
  <c r="I218" i="14" s="1"/>
  <c r="P218" i="15" s="1"/>
  <c r="P138" i="14"/>
  <c r="I138" i="14" s="1"/>
  <c r="P138" i="15" s="1"/>
  <c r="I147" i="21"/>
  <c r="O147" i="22" s="1"/>
  <c r="I25" i="21"/>
  <c r="O25" i="22" s="1"/>
  <c r="AK32" i="26"/>
  <c r="AC52" i="26"/>
  <c r="AD52" i="26" s="1"/>
  <c r="AC41" i="26"/>
  <c r="AD41" i="26" s="1"/>
  <c r="BF84" i="26"/>
  <c r="BR84" i="26" s="1"/>
  <c r="AX132" i="26"/>
  <c r="O58" i="14"/>
  <c r="I58" i="14" s="1"/>
  <c r="P58" i="15" s="1"/>
  <c r="O194" i="14"/>
  <c r="P94" i="14"/>
  <c r="O206" i="14"/>
  <c r="I206" i="14" s="1"/>
  <c r="P206" i="15" s="1"/>
  <c r="P66" i="14"/>
  <c r="I66" i="14" s="1"/>
  <c r="P66" i="15" s="1"/>
  <c r="N39" i="12"/>
  <c r="O39" i="12" s="1"/>
  <c r="N99" i="12"/>
  <c r="O99" i="12" s="1"/>
  <c r="N71" i="12"/>
  <c r="O71" i="12" s="1"/>
  <c r="N26" i="12"/>
  <c r="O26" i="12" s="1"/>
  <c r="I26" i="12" s="1"/>
  <c r="O26" i="13" s="1"/>
  <c r="E50" i="12"/>
  <c r="P50" i="12" s="1"/>
  <c r="D39" i="12"/>
  <c r="E91" i="12"/>
  <c r="P91" i="12" s="1"/>
  <c r="I91" i="12" s="1"/>
  <c r="O91" i="13" s="1"/>
  <c r="D87" i="12"/>
  <c r="D63" i="12"/>
  <c r="I91" i="21"/>
  <c r="O91" i="22" s="1"/>
  <c r="AX143" i="26"/>
  <c r="AT112" i="26"/>
  <c r="AM112" i="26"/>
  <c r="BG139" i="26"/>
  <c r="I62" i="63"/>
  <c r="U144" i="26"/>
  <c r="Q140" i="26"/>
  <c r="AA140" i="26"/>
  <c r="F120" i="26"/>
  <c r="W120" i="26"/>
  <c r="BA92" i="26"/>
  <c r="AY92" i="26" s="1"/>
  <c r="AZ92" i="26" s="1"/>
  <c r="AC92" i="26"/>
  <c r="AD92" i="26" s="1"/>
  <c r="BE92" i="26"/>
  <c r="AW56" i="26"/>
  <c r="W130" i="26"/>
  <c r="Y147" i="26"/>
  <c r="BH63" i="26"/>
  <c r="BG63" i="26"/>
  <c r="E65" i="26"/>
  <c r="P65" i="26" s="1"/>
  <c r="I65" i="26" s="1"/>
  <c r="AE65" i="26"/>
  <c r="X65" i="26"/>
  <c r="AB65" i="26"/>
  <c r="F65" i="26"/>
  <c r="J65" i="26"/>
  <c r="Z65" i="26"/>
  <c r="U65" i="26"/>
  <c r="AF65" i="26"/>
  <c r="V65" i="26"/>
  <c r="Q65" i="26"/>
  <c r="BG65" i="26" s="1"/>
  <c r="T65" i="26"/>
  <c r="BD65" i="26"/>
  <c r="J84" i="26"/>
  <c r="T84" i="26"/>
  <c r="S84" i="26"/>
  <c r="V84" i="26"/>
  <c r="U84" i="26"/>
  <c r="N84" i="26"/>
  <c r="AG84" i="26"/>
  <c r="AX84" i="26" s="1"/>
  <c r="Y84" i="26"/>
  <c r="Z84" i="26"/>
  <c r="E84" i="26"/>
  <c r="P84" i="26" s="1"/>
  <c r="I84" i="26" s="1"/>
  <c r="AA84" i="26"/>
  <c r="Q84" i="26"/>
  <c r="AC84" i="26" s="1"/>
  <c r="AD84" i="26" s="1"/>
  <c r="R84" i="26"/>
  <c r="S87" i="26"/>
  <c r="R87" i="26"/>
  <c r="Q87" i="26"/>
  <c r="X87" i="26"/>
  <c r="N87" i="26"/>
  <c r="AA87" i="26"/>
  <c r="V87" i="26"/>
  <c r="AG87" i="26"/>
  <c r="BD87" i="26"/>
  <c r="W87" i="26"/>
  <c r="AB87" i="26"/>
  <c r="AE87" i="26"/>
  <c r="J87" i="26"/>
  <c r="AF87" i="26"/>
  <c r="F87" i="26"/>
  <c r="Z87" i="26"/>
  <c r="U87" i="26"/>
  <c r="D90" i="26"/>
  <c r="J90" i="26"/>
  <c r="Z90" i="26"/>
  <c r="W90" i="26"/>
  <c r="S90" i="26"/>
  <c r="X90" i="26"/>
  <c r="V90" i="26"/>
  <c r="Y90" i="26"/>
  <c r="AF90" i="26"/>
  <c r="AG90" i="26"/>
  <c r="F90" i="26"/>
  <c r="Q90" i="26"/>
  <c r="AA90" i="26"/>
  <c r="BD90" i="26"/>
  <c r="R90" i="26"/>
  <c r="AB90" i="26"/>
  <c r="J94" i="26"/>
  <c r="D94" i="26"/>
  <c r="R94" i="26"/>
  <c r="U94" i="26"/>
  <c r="T94" i="26"/>
  <c r="S94" i="26"/>
  <c r="E94" i="26"/>
  <c r="P94" i="26" s="1"/>
  <c r="I94" i="26" s="1"/>
  <c r="BD94" i="26"/>
  <c r="AE94" i="26"/>
  <c r="Q94" i="26"/>
  <c r="AG94" i="26"/>
  <c r="AA94" i="26"/>
  <c r="Y94" i="26"/>
  <c r="W94" i="26"/>
  <c r="N94" i="26"/>
  <c r="Z94" i="26"/>
  <c r="AB94" i="26"/>
  <c r="AF94" i="26"/>
  <c r="AK94" i="26" s="1"/>
  <c r="J98" i="26"/>
  <c r="D98" i="26"/>
  <c r="Z98" i="26"/>
  <c r="Y98" i="26"/>
  <c r="X98" i="26"/>
  <c r="AA98" i="26"/>
  <c r="F98" i="26"/>
  <c r="N98" i="26"/>
  <c r="BD98" i="26"/>
  <c r="V98" i="26"/>
  <c r="U98" i="26"/>
  <c r="T98" i="26"/>
  <c r="W98" i="26"/>
  <c r="AE98" i="26"/>
  <c r="E98" i="26"/>
  <c r="P98" i="26" s="1"/>
  <c r="I98" i="26" s="1"/>
  <c r="Q98" i="26"/>
  <c r="AK98" i="26" s="1"/>
  <c r="S98" i="26"/>
  <c r="AE101" i="26"/>
  <c r="AB101" i="26"/>
  <c r="AF101" i="26"/>
  <c r="F101" i="26"/>
  <c r="U101" i="26"/>
  <c r="AG101" i="26"/>
  <c r="Z101" i="26"/>
  <c r="Q101" i="26"/>
  <c r="AA101" i="26"/>
  <c r="V101" i="26"/>
  <c r="AF115" i="26"/>
  <c r="AE115" i="26"/>
  <c r="X115" i="26"/>
  <c r="AB115" i="26"/>
  <c r="N115" i="26"/>
  <c r="W115" i="26"/>
  <c r="R115" i="26"/>
  <c r="T115" i="26"/>
  <c r="BD115" i="26"/>
  <c r="S115" i="26"/>
  <c r="Y115" i="26"/>
  <c r="AG115" i="26"/>
  <c r="J115" i="26"/>
  <c r="V115" i="26"/>
  <c r="F115" i="26"/>
  <c r="U115" i="26"/>
  <c r="E115" i="26"/>
  <c r="P115" i="26" s="1"/>
  <c r="I115" i="26" s="1"/>
  <c r="D128" i="26"/>
  <c r="E128" i="26"/>
  <c r="P128" i="26" s="1"/>
  <c r="I128" i="26" s="1"/>
  <c r="Z128" i="26"/>
  <c r="U128" i="26"/>
  <c r="AF128" i="26"/>
  <c r="Q128" i="26"/>
  <c r="W128" i="26"/>
  <c r="T128" i="26"/>
  <c r="R128" i="26"/>
  <c r="V128" i="26"/>
  <c r="AG128" i="26"/>
  <c r="X128" i="26"/>
  <c r="J128" i="26"/>
  <c r="I262" i="14"/>
  <c r="P262" i="15" s="1"/>
  <c r="P134" i="14"/>
  <c r="P42" i="14"/>
  <c r="I42" i="14" s="1"/>
  <c r="P42" i="15" s="1"/>
  <c r="P150" i="14"/>
  <c r="P110" i="14"/>
  <c r="I110" i="14" s="1"/>
  <c r="P110" i="15" s="1"/>
  <c r="O190" i="14"/>
  <c r="O78" i="14"/>
  <c r="I78" i="14" s="1"/>
  <c r="P78" i="15" s="1"/>
  <c r="J95" i="12"/>
  <c r="C95" i="13" s="1"/>
  <c r="N35" i="12"/>
  <c r="O35" i="12" s="1"/>
  <c r="E63" i="12"/>
  <c r="P63" i="12" s="1"/>
  <c r="D23" i="12"/>
  <c r="I44" i="63"/>
  <c r="E22" i="12"/>
  <c r="P22" i="12" s="1"/>
  <c r="I22" i="12" s="1"/>
  <c r="O22" i="13" s="1"/>
  <c r="I56" i="63"/>
  <c r="I63" i="63"/>
  <c r="I45" i="63"/>
  <c r="N30" i="12"/>
  <c r="O30" i="12" s="1"/>
  <c r="I30" i="12" s="1"/>
  <c r="J30" i="12"/>
  <c r="C30" i="13" s="1"/>
  <c r="D42" i="12"/>
  <c r="C24" i="65" s="1"/>
  <c r="D46" i="12"/>
  <c r="J46" i="12"/>
  <c r="C46" i="13" s="1"/>
  <c r="N46" i="12"/>
  <c r="O46" i="12" s="1"/>
  <c r="I46" i="12" s="1"/>
  <c r="O46" i="13" s="1"/>
  <c r="D54" i="12"/>
  <c r="J54" i="12"/>
  <c r="C54" i="13" s="1"/>
  <c r="J62" i="12"/>
  <c r="C62" i="13" s="1"/>
  <c r="N74" i="12"/>
  <c r="O74" i="12" s="1"/>
  <c r="E74" i="12"/>
  <c r="P74" i="12" s="1"/>
  <c r="E86" i="12"/>
  <c r="P86" i="12" s="1"/>
  <c r="J86" i="12"/>
  <c r="C86" i="13" s="1"/>
  <c r="N86" i="12"/>
  <c r="O86" i="12" s="1"/>
  <c r="D90" i="12"/>
  <c r="E90" i="12"/>
  <c r="P90" i="12" s="1"/>
  <c r="I90" i="12" s="1"/>
  <c r="O90" i="13" s="1"/>
  <c r="AE144" i="26"/>
  <c r="R140" i="26"/>
  <c r="AE120" i="26"/>
  <c r="X120" i="26"/>
  <c r="AK60" i="26"/>
  <c r="AR60" i="26" s="1"/>
  <c r="BO60" i="26" s="1"/>
  <c r="BF60" i="26"/>
  <c r="BR60" i="26" s="1"/>
  <c r="AT24" i="26"/>
  <c r="N130" i="26"/>
  <c r="T130" i="26"/>
  <c r="BI86" i="26"/>
  <c r="Z147" i="26"/>
  <c r="I197" i="24"/>
  <c r="O197" i="25" s="1"/>
  <c r="E36" i="26"/>
  <c r="P36" i="26" s="1"/>
  <c r="I36" i="26" s="1"/>
  <c r="D36" i="26"/>
  <c r="X36" i="26"/>
  <c r="AA36" i="26"/>
  <c r="Z36" i="26"/>
  <c r="U36" i="26"/>
  <c r="F36" i="26"/>
  <c r="V36" i="26"/>
  <c r="BD36" i="26"/>
  <c r="AB36" i="26"/>
  <c r="W36" i="26"/>
  <c r="R36" i="26"/>
  <c r="AE36" i="26"/>
  <c r="N36" i="26"/>
  <c r="J36" i="26"/>
  <c r="BD54" i="26"/>
  <c r="J54" i="26"/>
  <c r="AF54" i="26"/>
  <c r="AE54" i="26"/>
  <c r="Y54" i="26"/>
  <c r="F54" i="26"/>
  <c r="AA54" i="26"/>
  <c r="Z54" i="26"/>
  <c r="U54" i="26"/>
  <c r="Q54" i="26"/>
  <c r="V54" i="26"/>
  <c r="AG54" i="26"/>
  <c r="X54" i="26"/>
  <c r="R54" i="26"/>
  <c r="D54" i="26"/>
  <c r="D58" i="26"/>
  <c r="J58" i="26"/>
  <c r="AF58" i="26"/>
  <c r="Y58" i="26"/>
  <c r="AE58" i="26"/>
  <c r="AB58" i="26"/>
  <c r="AA58" i="26"/>
  <c r="Z58" i="26"/>
  <c r="Q58" i="26"/>
  <c r="U58" i="26"/>
  <c r="V58" i="26"/>
  <c r="T58" i="26"/>
  <c r="N58" i="26"/>
  <c r="BD58" i="26"/>
  <c r="R58" i="26"/>
  <c r="F58" i="26"/>
  <c r="R62" i="26"/>
  <c r="AG62" i="26"/>
  <c r="AA62" i="26"/>
  <c r="AB62" i="26"/>
  <c r="Y62" i="26"/>
  <c r="X62" i="26"/>
  <c r="E62" i="26"/>
  <c r="P62" i="26" s="1"/>
  <c r="I62" i="26" s="1"/>
  <c r="E125" i="26"/>
  <c r="P125" i="26" s="1"/>
  <c r="I125" i="26" s="1"/>
  <c r="U125" i="26"/>
  <c r="T125" i="26"/>
  <c r="S125" i="26"/>
  <c r="V125" i="26"/>
  <c r="D125" i="26"/>
  <c r="BD125" i="26"/>
  <c r="N125" i="26"/>
  <c r="AE125" i="26"/>
  <c r="X125" i="26"/>
  <c r="AF125" i="26"/>
  <c r="Y125" i="26"/>
  <c r="AG125" i="26"/>
  <c r="BH125" i="26" s="1"/>
  <c r="R125" i="26"/>
  <c r="J125" i="26"/>
  <c r="D48" i="24"/>
  <c r="E48" i="24"/>
  <c r="P48" i="24" s="1"/>
  <c r="J48" i="24"/>
  <c r="C48" i="25" s="1"/>
  <c r="J54" i="24"/>
  <c r="C54" i="25" s="1"/>
  <c r="D54" i="24"/>
  <c r="J57" i="24"/>
  <c r="C57" i="25" s="1"/>
  <c r="D57" i="24"/>
  <c r="J57" i="25" s="1"/>
  <c r="BD33" i="26"/>
  <c r="AE33" i="26"/>
  <c r="AB33" i="26"/>
  <c r="AF33" i="26"/>
  <c r="F33" i="26"/>
  <c r="Y33" i="26"/>
  <c r="W39" i="26"/>
  <c r="V39" i="26"/>
  <c r="Y39" i="26"/>
  <c r="X39" i="26"/>
  <c r="BD39" i="26"/>
  <c r="D39" i="26"/>
  <c r="AF39" i="26"/>
  <c r="AE39" i="26"/>
  <c r="T39" i="26"/>
  <c r="N39" i="26"/>
  <c r="Z39" i="26"/>
  <c r="U39" i="26"/>
  <c r="AG39" i="26"/>
  <c r="E39" i="26"/>
  <c r="P39" i="26" s="1"/>
  <c r="I39" i="26" s="1"/>
  <c r="BD57" i="26"/>
  <c r="E57" i="26"/>
  <c r="P57" i="26" s="1"/>
  <c r="I57" i="26" s="1"/>
  <c r="Z57" i="26"/>
  <c r="Y57" i="26"/>
  <c r="AG57" i="26"/>
  <c r="T57" i="26"/>
  <c r="N57" i="26"/>
  <c r="J61" i="26"/>
  <c r="N61" i="26"/>
  <c r="E61" i="26"/>
  <c r="P61" i="26" s="1"/>
  <c r="I61" i="26" s="1"/>
  <c r="Z61" i="26"/>
  <c r="Y61" i="26"/>
  <c r="T61" i="26"/>
  <c r="AG61" i="26"/>
  <c r="AF61" i="26"/>
  <c r="D61" i="26"/>
  <c r="BD61" i="26"/>
  <c r="N97" i="26"/>
  <c r="BD97" i="26"/>
  <c r="E97" i="26"/>
  <c r="P97" i="26" s="1"/>
  <c r="I97" i="26" s="1"/>
  <c r="AE97" i="26"/>
  <c r="AB97" i="26"/>
  <c r="AA97" i="26"/>
  <c r="Z97" i="26"/>
  <c r="J114" i="26"/>
  <c r="D114" i="26"/>
  <c r="V114" i="26"/>
  <c r="U114" i="26"/>
  <c r="T114" i="26"/>
  <c r="AF114" i="26"/>
  <c r="N114" i="26"/>
  <c r="E114" i="26"/>
  <c r="P114" i="26" s="1"/>
  <c r="I114" i="26" s="1"/>
  <c r="R114" i="26"/>
  <c r="Q114" i="26"/>
  <c r="AG114" i="26"/>
  <c r="AA114" i="26"/>
  <c r="N117" i="26"/>
  <c r="Q117" i="26"/>
  <c r="AG117" i="26"/>
  <c r="AF117" i="26"/>
  <c r="F117" i="26"/>
  <c r="N133" i="26"/>
  <c r="T133" i="26"/>
  <c r="W133" i="26"/>
  <c r="V133" i="26"/>
  <c r="Q133" i="26"/>
  <c r="W136" i="26"/>
  <c r="R136" i="26"/>
  <c r="AB136" i="26"/>
  <c r="V139" i="26"/>
  <c r="U139" i="26"/>
  <c r="T139" i="26"/>
  <c r="W139" i="26"/>
  <c r="J139" i="26"/>
  <c r="Z139" i="26"/>
  <c r="Q139" i="26"/>
  <c r="BH139" i="26" s="1"/>
  <c r="AF139" i="26"/>
  <c r="BD139" i="26"/>
  <c r="R139" i="26"/>
  <c r="AB139" i="26"/>
  <c r="AA139" i="26"/>
  <c r="N139" i="26"/>
  <c r="Z143" i="26"/>
  <c r="Y143" i="26"/>
  <c r="X143" i="26"/>
  <c r="AF143" i="26"/>
  <c r="BD143" i="26"/>
  <c r="D143" i="26"/>
  <c r="V143" i="26"/>
  <c r="Q143" i="26"/>
  <c r="BH143" i="26" s="1"/>
  <c r="S143" i="26"/>
  <c r="J143" i="26"/>
  <c r="R143" i="26"/>
  <c r="AB143" i="26"/>
  <c r="AA143" i="26"/>
  <c r="N143" i="26"/>
  <c r="J146" i="26"/>
  <c r="AE146" i="26"/>
  <c r="AB146" i="26"/>
  <c r="AA146" i="26"/>
  <c r="V146" i="26"/>
  <c r="N146" i="26"/>
  <c r="Y146" i="26"/>
  <c r="X146" i="26"/>
  <c r="W146" i="26"/>
  <c r="R146" i="26"/>
  <c r="I88" i="63"/>
  <c r="O131" i="14"/>
  <c r="O223" i="14"/>
  <c r="O255" i="14"/>
  <c r="O105" i="14"/>
  <c r="O225" i="14"/>
  <c r="I225" i="14" s="1"/>
  <c r="P225" i="15" s="1"/>
  <c r="BD117" i="26"/>
  <c r="Q136" i="26"/>
  <c r="BH136" i="26" s="1"/>
  <c r="AF136" i="26"/>
  <c r="D117" i="26"/>
  <c r="BD146" i="26"/>
  <c r="Y133" i="26"/>
  <c r="S133" i="26"/>
  <c r="X133" i="26"/>
  <c r="V117" i="26"/>
  <c r="AA117" i="26"/>
  <c r="U117" i="26"/>
  <c r="R97" i="26"/>
  <c r="W97" i="26"/>
  <c r="Q97" i="26"/>
  <c r="AK97" i="26" s="1"/>
  <c r="AB61" i="26"/>
  <c r="R61" i="26"/>
  <c r="AA57" i="26"/>
  <c r="X57" i="26"/>
  <c r="R57" i="26"/>
  <c r="Z33" i="26"/>
  <c r="W33" i="26"/>
  <c r="X33" i="26"/>
  <c r="F146" i="26"/>
  <c r="AG146" i="26"/>
  <c r="X114" i="26"/>
  <c r="Z114" i="26"/>
  <c r="E143" i="26"/>
  <c r="P143" i="26" s="1"/>
  <c r="I143" i="26" s="1"/>
  <c r="T143" i="26"/>
  <c r="E139" i="26"/>
  <c r="P139" i="26" s="1"/>
  <c r="I139" i="26" s="1"/>
  <c r="X139" i="26"/>
  <c r="R39" i="26"/>
  <c r="N54" i="24"/>
  <c r="N33" i="26"/>
  <c r="AY40" i="26"/>
  <c r="AZ40" i="26" s="1"/>
  <c r="I106" i="21"/>
  <c r="O106" i="22" s="1"/>
  <c r="O235" i="14"/>
  <c r="I150" i="24"/>
  <c r="O150" i="25" s="1"/>
  <c r="I141" i="24"/>
  <c r="O141" i="25" s="1"/>
  <c r="I5" i="63"/>
  <c r="I66" i="63"/>
  <c r="I24" i="63"/>
  <c r="O24" i="14"/>
  <c r="O40" i="14"/>
  <c r="F136" i="26"/>
  <c r="U136" i="26"/>
  <c r="S136" i="26"/>
  <c r="N48" i="24"/>
  <c r="F133" i="26"/>
  <c r="R133" i="26"/>
  <c r="AA133" i="26"/>
  <c r="AB133" i="26"/>
  <c r="Z117" i="26"/>
  <c r="T117" i="26"/>
  <c r="Y117" i="26"/>
  <c r="V97" i="26"/>
  <c r="AG97" i="26"/>
  <c r="U97" i="26"/>
  <c r="X61" i="26"/>
  <c r="Q61" i="26"/>
  <c r="V61" i="26"/>
  <c r="AB57" i="26"/>
  <c r="Q57" i="26"/>
  <c r="AC57" i="26" s="1"/>
  <c r="AD57" i="26" s="1"/>
  <c r="V57" i="26"/>
  <c r="R33" i="26"/>
  <c r="AA33" i="26"/>
  <c r="Q33" i="26"/>
  <c r="BH33" i="26" s="1"/>
  <c r="J97" i="26"/>
  <c r="J33" i="26"/>
  <c r="Z146" i="26"/>
  <c r="T146" i="26"/>
  <c r="F114" i="26"/>
  <c r="AB114" i="26"/>
  <c r="F143" i="26"/>
  <c r="U143" i="26"/>
  <c r="F139" i="26"/>
  <c r="Y139" i="26"/>
  <c r="AB39" i="26"/>
  <c r="S39" i="26"/>
  <c r="E54" i="24"/>
  <c r="P54" i="24" s="1"/>
  <c r="N12" i="63"/>
  <c r="N19" i="63"/>
  <c r="N40" i="63"/>
  <c r="D63" i="24"/>
  <c r="E63" i="24"/>
  <c r="E20" i="26"/>
  <c r="P20" i="26" s="1"/>
  <c r="I20" i="26" s="1"/>
  <c r="J20" i="26"/>
  <c r="D20" i="26"/>
  <c r="AA23" i="26"/>
  <c r="Z23" i="26"/>
  <c r="AE23" i="26"/>
  <c r="AB23" i="26"/>
  <c r="E23" i="26"/>
  <c r="P23" i="26" s="1"/>
  <c r="I23" i="26" s="1"/>
  <c r="E41" i="26"/>
  <c r="P41" i="26" s="1"/>
  <c r="I41" i="26" s="1"/>
  <c r="BD41" i="26"/>
  <c r="T55" i="26"/>
  <c r="W55" i="26"/>
  <c r="AE55" i="26"/>
  <c r="R55" i="26"/>
  <c r="J55" i="26"/>
  <c r="E73" i="26"/>
  <c r="P73" i="26" s="1"/>
  <c r="I73" i="26" s="1"/>
  <c r="BD73" i="26"/>
  <c r="W91" i="26"/>
  <c r="V91" i="26"/>
  <c r="Q91" i="26"/>
  <c r="BD91" i="26"/>
  <c r="D91" i="26"/>
  <c r="AF95" i="26"/>
  <c r="AE95" i="26"/>
  <c r="X95" i="26"/>
  <c r="AB95" i="26"/>
  <c r="E95" i="26"/>
  <c r="P95" i="26" s="1"/>
  <c r="I95" i="26" s="1"/>
  <c r="O72" i="14"/>
  <c r="O120" i="14"/>
  <c r="O136" i="14"/>
  <c r="O144" i="14"/>
  <c r="O152" i="14"/>
  <c r="O156" i="14"/>
  <c r="O188" i="14"/>
  <c r="O204" i="14"/>
  <c r="I204" i="14" s="1"/>
  <c r="P204" i="15" s="1"/>
  <c r="O212" i="14"/>
  <c r="O220" i="14"/>
  <c r="O232" i="14"/>
  <c r="O34" i="14"/>
  <c r="I34" i="14" s="1"/>
  <c r="P34" i="15" s="1"/>
  <c r="O70" i="14"/>
  <c r="I70" i="14" s="1"/>
  <c r="P70" i="15" s="1"/>
  <c r="O142" i="14"/>
  <c r="I142" i="14" s="1"/>
  <c r="P142" i="15" s="1"/>
  <c r="O226" i="14"/>
  <c r="N33" i="24"/>
  <c r="O33" i="24" s="1"/>
  <c r="I33" i="24" s="1"/>
  <c r="O33" i="25" s="1"/>
  <c r="D33" i="24"/>
  <c r="J33" i="25" s="1"/>
  <c r="D39" i="24"/>
  <c r="J39" i="25" s="1"/>
  <c r="N39" i="24"/>
  <c r="E60" i="24"/>
  <c r="P60" i="24" s="1"/>
  <c r="J60" i="24"/>
  <c r="C60" i="25" s="1"/>
  <c r="J74" i="24"/>
  <c r="C74" i="25" s="1"/>
  <c r="E74" i="24"/>
  <c r="P74" i="24" s="1"/>
  <c r="J86" i="24"/>
  <c r="C86" i="25" s="1"/>
  <c r="N86" i="24"/>
  <c r="O86" i="24" s="1"/>
  <c r="D89" i="24"/>
  <c r="E89" i="24"/>
  <c r="E118" i="24"/>
  <c r="N118" i="24"/>
  <c r="E142" i="24"/>
  <c r="P142" i="24" s="1"/>
  <c r="D142" i="24"/>
  <c r="J142" i="25" s="1"/>
  <c r="D166" i="24"/>
  <c r="J166" i="25" s="1"/>
  <c r="E166" i="24"/>
  <c r="J190" i="24"/>
  <c r="C190" i="25" s="1"/>
  <c r="N190" i="24"/>
  <c r="J38" i="26"/>
  <c r="BD38" i="26"/>
  <c r="R38" i="26"/>
  <c r="Q38" i="26"/>
  <c r="AG38" i="26"/>
  <c r="S38" i="26"/>
  <c r="J42" i="26"/>
  <c r="D42" i="26"/>
  <c r="R42" i="26"/>
  <c r="Q42" i="26"/>
  <c r="AK42" i="26" s="1"/>
  <c r="AG42" i="26"/>
  <c r="F42" i="26"/>
  <c r="AL42" i="26" s="1"/>
  <c r="E52" i="26"/>
  <c r="P52" i="26" s="1"/>
  <c r="I52" i="26" s="1"/>
  <c r="D52" i="26"/>
  <c r="D70" i="26"/>
  <c r="BD70" i="26"/>
  <c r="E44" i="24"/>
  <c r="P44" i="24" s="1"/>
  <c r="J44" i="24"/>
  <c r="C44" i="25" s="1"/>
  <c r="E179" i="24"/>
  <c r="P179" i="24" s="1"/>
  <c r="J179" i="24"/>
  <c r="C179" i="25" s="1"/>
  <c r="D40" i="26"/>
  <c r="E40" i="26"/>
  <c r="P40" i="26" s="1"/>
  <c r="I40" i="26" s="1"/>
  <c r="D56" i="26"/>
  <c r="E56" i="26"/>
  <c r="P56" i="26" s="1"/>
  <c r="I56" i="26" s="1"/>
  <c r="O80" i="24"/>
  <c r="I80" i="24" s="1"/>
  <c r="O80" i="25" s="1"/>
  <c r="AC51" i="26"/>
  <c r="AD51" i="26" s="1"/>
  <c r="N131" i="24"/>
  <c r="N102" i="24"/>
  <c r="O102" i="24" s="1"/>
  <c r="I102" i="24" s="1"/>
  <c r="O102" i="25" s="1"/>
  <c r="E147" i="24"/>
  <c r="J139" i="24"/>
  <c r="C139" i="25" s="1"/>
  <c r="E187" i="24"/>
  <c r="P187" i="24" s="1"/>
  <c r="D207" i="24"/>
  <c r="O205" i="24"/>
  <c r="I205" i="24" s="1"/>
  <c r="O205" i="25" s="1"/>
  <c r="E90" i="24"/>
  <c r="E96" i="26"/>
  <c r="P96" i="26" s="1"/>
  <c r="I96" i="26" s="1"/>
  <c r="N21" i="26"/>
  <c r="D96" i="26"/>
  <c r="D23" i="24"/>
  <c r="J23" i="25" s="1"/>
  <c r="E23" i="24"/>
  <c r="P23" i="24" s="1"/>
  <c r="D220" i="24"/>
  <c r="J220" i="25" s="1"/>
  <c r="J220" i="24"/>
  <c r="C220" i="25" s="1"/>
  <c r="D22" i="26"/>
  <c r="BD22" i="26"/>
  <c r="J60" i="26"/>
  <c r="D60" i="26"/>
  <c r="J93" i="26"/>
  <c r="E93" i="26"/>
  <c r="P93" i="26" s="1"/>
  <c r="I93" i="26" s="1"/>
  <c r="O129" i="24"/>
  <c r="I129" i="24" s="1"/>
  <c r="O129" i="25" s="1"/>
  <c r="BP30" i="26"/>
  <c r="BQ30" i="26" s="1"/>
  <c r="BN20" i="26"/>
  <c r="BP20" i="26" s="1"/>
  <c r="BQ20" i="26" s="1"/>
  <c r="BQ17" i="26" s="1"/>
  <c r="AY142" i="26"/>
  <c r="AZ142" i="26" s="1"/>
  <c r="AN76" i="26"/>
  <c r="AQ76" i="26"/>
  <c r="BM76" i="26" s="1"/>
  <c r="AT76" i="26"/>
  <c r="AV76" i="26"/>
  <c r="AU76" i="26"/>
  <c r="AR76" i="26"/>
  <c r="BO76" i="26" s="1"/>
  <c r="AL76" i="26"/>
  <c r="AW76" i="26"/>
  <c r="AS76" i="26"/>
  <c r="AO76" i="26"/>
  <c r="AP76" i="26"/>
  <c r="BR26" i="26"/>
  <c r="BJ26" i="26"/>
  <c r="I64" i="21"/>
  <c r="O64" i="22" s="1"/>
  <c r="AN124" i="26"/>
  <c r="AS124" i="26"/>
  <c r="AM124" i="26"/>
  <c r="AT124" i="26"/>
  <c r="AQ124" i="26"/>
  <c r="BM124" i="26" s="1"/>
  <c r="AV124" i="26"/>
  <c r="AW124" i="26"/>
  <c r="AO124" i="26"/>
  <c r="AU124" i="26"/>
  <c r="AR124" i="26"/>
  <c r="BO124" i="26" s="1"/>
  <c r="AL124" i="26"/>
  <c r="C485" i="65"/>
  <c r="C487" i="65"/>
  <c r="C489" i="65"/>
  <c r="C491" i="65"/>
  <c r="C493" i="65"/>
  <c r="AF99" i="18"/>
  <c r="C165" i="65"/>
  <c r="AF90" i="18"/>
  <c r="C156" i="65"/>
  <c r="C142" i="65"/>
  <c r="AF68" i="18"/>
  <c r="C134" i="65"/>
  <c r="AF59" i="18"/>
  <c r="C125" i="65"/>
  <c r="C90" i="65"/>
  <c r="AF131" i="18"/>
  <c r="C197" i="65"/>
  <c r="C183" i="65"/>
  <c r="C166" i="65"/>
  <c r="AF83" i="18"/>
  <c r="C149" i="65"/>
  <c r="AF69" i="18"/>
  <c r="C135" i="65"/>
  <c r="AF52" i="18"/>
  <c r="C118" i="65"/>
  <c r="AF32" i="18"/>
  <c r="C98" i="65"/>
  <c r="AQ64" i="26"/>
  <c r="BM64" i="26" s="1"/>
  <c r="BN64" i="26" s="1"/>
  <c r="BP64" i="26" s="1"/>
  <c r="BQ64" i="26" s="1"/>
  <c r="AN64" i="26"/>
  <c r="AP64" i="26"/>
  <c r="AT64" i="26"/>
  <c r="BF121" i="26"/>
  <c r="BR121" i="26" s="1"/>
  <c r="AF127" i="18"/>
  <c r="C193" i="65"/>
  <c r="AF98" i="18"/>
  <c r="C164" i="65"/>
  <c r="C148" i="65"/>
  <c r="AF58" i="18"/>
  <c r="C124" i="65"/>
  <c r="AF20" i="18"/>
  <c r="C86" i="65"/>
  <c r="AF95" i="18"/>
  <c r="C161" i="65"/>
  <c r="AF47" i="18"/>
  <c r="C113" i="65"/>
  <c r="AF129" i="18"/>
  <c r="C195" i="65"/>
  <c r="AF108" i="18"/>
  <c r="C174" i="65"/>
  <c r="AF97" i="18"/>
  <c r="C163" i="65"/>
  <c r="C177" i="65"/>
  <c r="AF119" i="18"/>
  <c r="C185" i="65"/>
  <c r="I30" i="63"/>
  <c r="I69" i="63"/>
  <c r="I83" i="63"/>
  <c r="I65" i="63"/>
  <c r="I34" i="63"/>
  <c r="I89" i="63"/>
  <c r="BH60" i="26"/>
  <c r="BG60" i="26"/>
  <c r="AX60" i="26"/>
  <c r="AF130" i="18"/>
  <c r="C196" i="65"/>
  <c r="C199" i="65"/>
  <c r="C191" i="65"/>
  <c r="AF116" i="18"/>
  <c r="C182" i="65"/>
  <c r="AF81" i="18"/>
  <c r="C147" i="65"/>
  <c r="AF56" i="18"/>
  <c r="C122" i="65"/>
  <c r="AF48" i="18"/>
  <c r="C114" i="65"/>
  <c r="AF36" i="18"/>
  <c r="C102" i="65"/>
  <c r="AF128" i="18"/>
  <c r="C194" i="65"/>
  <c r="AF112" i="18"/>
  <c r="C178" i="65"/>
  <c r="AF96" i="18"/>
  <c r="C162" i="65"/>
  <c r="AF80" i="18"/>
  <c r="C146" i="65"/>
  <c r="C132" i="65"/>
  <c r="AF49" i="18"/>
  <c r="C115" i="65"/>
  <c r="AF30" i="18"/>
  <c r="C96" i="65"/>
  <c r="AS78" i="26"/>
  <c r="AO78" i="26"/>
  <c r="AQ78" i="26"/>
  <c r="BM78" i="26" s="1"/>
  <c r="AV78" i="26"/>
  <c r="AM40" i="26"/>
  <c r="AN40" i="26"/>
  <c r="AO40" i="26"/>
  <c r="AW40" i="26"/>
  <c r="AU40" i="26"/>
  <c r="AS40" i="26"/>
  <c r="I71" i="63"/>
  <c r="I76" i="63"/>
  <c r="I74" i="63"/>
  <c r="I25" i="63"/>
  <c r="O109" i="14"/>
  <c r="O113" i="14"/>
  <c r="O117" i="14"/>
  <c r="P117" i="14"/>
  <c r="BE88" i="26"/>
  <c r="AC88" i="26"/>
  <c r="AD88" i="26" s="1"/>
  <c r="BA88" i="26"/>
  <c r="AY88" i="26" s="1"/>
  <c r="AZ88" i="26" s="1"/>
  <c r="BA84" i="26"/>
  <c r="BE84" i="26"/>
  <c r="BH89" i="26"/>
  <c r="BG89" i="26"/>
  <c r="BA85" i="26"/>
  <c r="BE85" i="26"/>
  <c r="BE61" i="26"/>
  <c r="BH29" i="26"/>
  <c r="AX29" i="26"/>
  <c r="BA25" i="26"/>
  <c r="BE25" i="26"/>
  <c r="AX58" i="26"/>
  <c r="AX46" i="26"/>
  <c r="BH46" i="26"/>
  <c r="AF54" i="18"/>
  <c r="C120" i="65"/>
  <c r="AC145" i="26"/>
  <c r="AD145" i="26" s="1"/>
  <c r="BG125" i="26"/>
  <c r="BE121" i="26"/>
  <c r="AC121" i="26"/>
  <c r="AD121" i="26" s="1"/>
  <c r="AX126" i="26"/>
  <c r="BG126" i="26"/>
  <c r="BF94" i="26"/>
  <c r="BA86" i="26"/>
  <c r="AM48" i="26"/>
  <c r="AO48" i="26"/>
  <c r="AL48" i="26"/>
  <c r="AN48" i="26"/>
  <c r="AQ48" i="26"/>
  <c r="BM48" i="26" s="1"/>
  <c r="B2" i="65"/>
  <c r="I90" i="63"/>
  <c r="I32" i="63"/>
  <c r="I64" i="63"/>
  <c r="I57" i="63"/>
  <c r="I58" i="63"/>
  <c r="I43" i="63"/>
  <c r="I87" i="63"/>
  <c r="I33" i="63"/>
  <c r="I81" i="63"/>
  <c r="I51" i="63"/>
  <c r="I10" i="63"/>
  <c r="I19" i="63"/>
  <c r="I15" i="63"/>
  <c r="I20" i="63"/>
  <c r="I52" i="63"/>
  <c r="I84" i="63"/>
  <c r="I85" i="63"/>
  <c r="I13" i="63"/>
  <c r="I61" i="63"/>
  <c r="I6" i="63"/>
  <c r="I38" i="63"/>
  <c r="I70" i="63"/>
  <c r="C89" i="63"/>
  <c r="I91" i="63"/>
  <c r="I8" i="63"/>
  <c r="I40" i="63"/>
  <c r="I72" i="63"/>
  <c r="I73" i="63"/>
  <c r="I82" i="63"/>
  <c r="I67" i="63"/>
  <c r="I9" i="63"/>
  <c r="I41" i="63"/>
  <c r="I18" i="63"/>
  <c r="I75" i="63"/>
  <c r="I26" i="63"/>
  <c r="I35" i="63"/>
  <c r="I55" i="63"/>
  <c r="I28" i="63"/>
  <c r="I60" i="63"/>
  <c r="I37" i="63"/>
  <c r="I39" i="63"/>
  <c r="I21" i="63"/>
  <c r="I77" i="63"/>
  <c r="I14" i="63"/>
  <c r="I46" i="63"/>
  <c r="I78" i="63"/>
  <c r="C90" i="63"/>
  <c r="E20" i="12"/>
  <c r="P20" i="12" s="1"/>
  <c r="D20" i="12"/>
  <c r="N20" i="12"/>
  <c r="O20" i="12" s="1"/>
  <c r="I92" i="63"/>
  <c r="I16" i="63"/>
  <c r="I48" i="63"/>
  <c r="I80" i="63"/>
  <c r="I3" i="63"/>
  <c r="I11" i="63"/>
  <c r="I7" i="63"/>
  <c r="I17" i="63"/>
  <c r="I49" i="63"/>
  <c r="I42" i="63"/>
  <c r="I23" i="63"/>
  <c r="I50" i="63"/>
  <c r="I59" i="63"/>
  <c r="I4" i="63"/>
  <c r="I36" i="63"/>
  <c r="I68" i="63"/>
  <c r="I53" i="63"/>
  <c r="I79" i="63"/>
  <c r="I29" i="63"/>
  <c r="I31" i="63"/>
  <c r="I22" i="63"/>
  <c r="I54" i="63"/>
  <c r="I86" i="63"/>
  <c r="B6" i="65"/>
  <c r="D24" i="12"/>
  <c r="E24" i="12"/>
  <c r="P24" i="12" s="1"/>
  <c r="B10" i="65"/>
  <c r="E28" i="12"/>
  <c r="P28" i="12" s="1"/>
  <c r="I28" i="12" s="1"/>
  <c r="O28" i="13" s="1"/>
  <c r="J28" i="12"/>
  <c r="C28" i="13" s="1"/>
  <c r="B14" i="65"/>
  <c r="N32" i="12"/>
  <c r="O32" i="12" s="1"/>
  <c r="J32" i="12"/>
  <c r="C32" i="13" s="1"/>
  <c r="B18" i="65"/>
  <c r="E36" i="12"/>
  <c r="P36" i="12" s="1"/>
  <c r="J36" i="12"/>
  <c r="C36" i="13" s="1"/>
  <c r="N36" i="12"/>
  <c r="O36" i="12" s="1"/>
  <c r="B22" i="65"/>
  <c r="D40" i="12"/>
  <c r="J40" i="12"/>
  <c r="C40" i="13" s="1"/>
  <c r="E40" i="12"/>
  <c r="P40" i="12" s="1"/>
  <c r="I40" i="12" s="1"/>
  <c r="O40" i="13" s="1"/>
  <c r="B26" i="65"/>
  <c r="E44" i="12"/>
  <c r="P44" i="12" s="1"/>
  <c r="N44" i="12"/>
  <c r="O44" i="12" s="1"/>
  <c r="B30" i="65"/>
  <c r="J48" i="12"/>
  <c r="C48" i="13" s="1"/>
  <c r="N48" i="12"/>
  <c r="O48" i="12" s="1"/>
  <c r="B34" i="65"/>
  <c r="D52" i="12"/>
  <c r="B38" i="65"/>
  <c r="D56" i="12"/>
  <c r="N56" i="12"/>
  <c r="O56" i="12" s="1"/>
  <c r="J56" i="12"/>
  <c r="C56" i="13" s="1"/>
  <c r="B42" i="65"/>
  <c r="N60" i="12"/>
  <c r="O60" i="12" s="1"/>
  <c r="E60" i="12"/>
  <c r="P60" i="12" s="1"/>
  <c r="J60" i="12"/>
  <c r="C60" i="13" s="1"/>
  <c r="B46" i="65"/>
  <c r="J64" i="12"/>
  <c r="C64" i="13" s="1"/>
  <c r="E64" i="12"/>
  <c r="P64" i="12" s="1"/>
  <c r="I64" i="12" s="1"/>
  <c r="B50" i="65"/>
  <c r="D68" i="12"/>
  <c r="J68" i="13" s="1"/>
  <c r="B54" i="65"/>
  <c r="J72" i="12"/>
  <c r="C72" i="13" s="1"/>
  <c r="D72" i="12"/>
  <c r="E72" i="12"/>
  <c r="P72" i="12" s="1"/>
  <c r="N72" i="12"/>
  <c r="O72" i="12" s="1"/>
  <c r="B58" i="65"/>
  <c r="E76" i="12"/>
  <c r="P76" i="12" s="1"/>
  <c r="I76" i="12" s="1"/>
  <c r="B62" i="65"/>
  <c r="D80" i="12"/>
  <c r="E80" i="12"/>
  <c r="P80" i="12" s="1"/>
  <c r="B66" i="65"/>
  <c r="E84" i="12"/>
  <c r="P84" i="12" s="1"/>
  <c r="N84" i="12"/>
  <c r="O84" i="12" s="1"/>
  <c r="D84" i="12"/>
  <c r="B70" i="65"/>
  <c r="N88" i="12"/>
  <c r="O88" i="12" s="1"/>
  <c r="D88" i="12"/>
  <c r="E88" i="12"/>
  <c r="P88" i="12" s="1"/>
  <c r="B74" i="65"/>
  <c r="D92" i="12"/>
  <c r="N92" i="12"/>
  <c r="O92" i="12" s="1"/>
  <c r="E92" i="12"/>
  <c r="P92" i="12" s="1"/>
  <c r="B78" i="65"/>
  <c r="E96" i="12"/>
  <c r="P96" i="12" s="1"/>
  <c r="N96" i="12"/>
  <c r="O96" i="12" s="1"/>
  <c r="D96" i="12"/>
  <c r="B82" i="65"/>
  <c r="J100" i="12"/>
  <c r="C100" i="13" s="1"/>
  <c r="D100" i="12"/>
  <c r="J100" i="13" s="1"/>
  <c r="O55" i="14"/>
  <c r="P55" i="14"/>
  <c r="P151" i="14"/>
  <c r="I151" i="14" s="1"/>
  <c r="P151" i="15" s="1"/>
  <c r="O151" i="14"/>
  <c r="P159" i="14"/>
  <c r="O159" i="14"/>
  <c r="O207" i="14"/>
  <c r="I207" i="14" s="1"/>
  <c r="P207" i="15" s="1"/>
  <c r="P207" i="14"/>
  <c r="AK144" i="26"/>
  <c r="BF144" i="26"/>
  <c r="BR144" i="26" s="1"/>
  <c r="BF64" i="26"/>
  <c r="AC64" i="26"/>
  <c r="AD64" i="26" s="1"/>
  <c r="BA60" i="26"/>
  <c r="AC60" i="26"/>
  <c r="AD60" i="26" s="1"/>
  <c r="BE60" i="26"/>
  <c r="BA56" i="26"/>
  <c r="AY56" i="26" s="1"/>
  <c r="AZ56" i="26" s="1"/>
  <c r="AC56" i="26"/>
  <c r="AD56" i="26" s="1"/>
  <c r="BE56" i="26"/>
  <c r="AX52" i="26"/>
  <c r="BH52" i="26"/>
  <c r="BG52" i="26"/>
  <c r="C1239" i="65"/>
  <c r="C1257" i="65"/>
  <c r="C1200" i="65"/>
  <c r="C1179" i="65"/>
  <c r="C1182" i="65"/>
  <c r="C1328" i="65"/>
  <c r="C1241" i="65"/>
  <c r="C1201" i="65"/>
  <c r="C1341" i="65"/>
  <c r="B1189" i="65"/>
  <c r="D32" i="24"/>
  <c r="E32" i="24"/>
  <c r="P32" i="24" s="1"/>
  <c r="J32" i="24"/>
  <c r="C32" i="25" s="1"/>
  <c r="B1192" i="65"/>
  <c r="E35" i="24"/>
  <c r="P35" i="24" s="1"/>
  <c r="D35" i="24"/>
  <c r="J35" i="25" s="1"/>
  <c r="N35" i="24"/>
  <c r="B1195" i="65"/>
  <c r="E38" i="24"/>
  <c r="P38" i="24" s="1"/>
  <c r="N38" i="24"/>
  <c r="B1235" i="65"/>
  <c r="E78" i="24"/>
  <c r="O78" i="24" s="1"/>
  <c r="J78" i="24"/>
  <c r="C78" i="25" s="1"/>
  <c r="D78" i="24"/>
  <c r="J78" i="25" s="1"/>
  <c r="D72" i="26"/>
  <c r="E72" i="26"/>
  <c r="P72" i="26" s="1"/>
  <c r="I72" i="26" s="1"/>
  <c r="T72" i="26"/>
  <c r="S72" i="26"/>
  <c r="Z72" i="26"/>
  <c r="Y72" i="26"/>
  <c r="N72" i="26"/>
  <c r="J138" i="26"/>
  <c r="Y138" i="26"/>
  <c r="X138" i="26"/>
  <c r="W138" i="26"/>
  <c r="V138" i="26"/>
  <c r="D138" i="26"/>
  <c r="Q138" i="26"/>
  <c r="AG138" i="26"/>
  <c r="AF138" i="26"/>
  <c r="F138" i="26"/>
  <c r="J149" i="26"/>
  <c r="E149" i="26"/>
  <c r="P149" i="26" s="1"/>
  <c r="I149" i="26" s="1"/>
  <c r="X149" i="26"/>
  <c r="W149" i="26"/>
  <c r="V149" i="26"/>
  <c r="Q149" i="26"/>
  <c r="AG149" i="26"/>
  <c r="AF149" i="26"/>
  <c r="I94" i="14"/>
  <c r="P94" i="15" s="1"/>
  <c r="C198" i="65"/>
  <c r="AF124" i="18"/>
  <c r="C190" i="65"/>
  <c r="AF118" i="18"/>
  <c r="C184" i="65"/>
  <c r="AF110" i="18"/>
  <c r="C176" i="65"/>
  <c r="AF103" i="18"/>
  <c r="C169" i="65"/>
  <c r="C138" i="65"/>
  <c r="C116" i="65"/>
  <c r="AF44" i="18"/>
  <c r="C110" i="65"/>
  <c r="C103" i="65"/>
  <c r="C93" i="65"/>
  <c r="C154" i="65"/>
  <c r="AF38" i="18"/>
  <c r="C104" i="65"/>
  <c r="AF91" i="18"/>
  <c r="C157" i="65"/>
  <c r="AF65" i="18"/>
  <c r="C131" i="65"/>
  <c r="C123" i="65"/>
  <c r="O153" i="24"/>
  <c r="I153" i="24" s="1"/>
  <c r="O153" i="25" s="1"/>
  <c r="I25" i="24"/>
  <c r="O25" i="25" s="1"/>
  <c r="I206" i="24"/>
  <c r="O206" i="25" s="1"/>
  <c r="B3" i="65"/>
  <c r="B7" i="65"/>
  <c r="B11" i="65"/>
  <c r="B15" i="65"/>
  <c r="B19" i="65"/>
  <c r="B23" i="65"/>
  <c r="B27" i="65"/>
  <c r="B31" i="65"/>
  <c r="B35" i="65"/>
  <c r="B39" i="65"/>
  <c r="B43" i="65"/>
  <c r="B47" i="65"/>
  <c r="B51" i="65"/>
  <c r="B55" i="65"/>
  <c r="B59" i="65"/>
  <c r="B63" i="65"/>
  <c r="B67" i="65"/>
  <c r="B71" i="65"/>
  <c r="B75" i="65"/>
  <c r="B79" i="65"/>
  <c r="C478" i="65"/>
  <c r="C480" i="65"/>
  <c r="C482" i="65"/>
  <c r="F72" i="26"/>
  <c r="AE72" i="26"/>
  <c r="AG72" i="26"/>
  <c r="AE149" i="26"/>
  <c r="Z149" i="26"/>
  <c r="AB149" i="26"/>
  <c r="AA138" i="26"/>
  <c r="AE138" i="26"/>
  <c r="C1342" i="65"/>
  <c r="C1311" i="65"/>
  <c r="C1264" i="65"/>
  <c r="C1245" i="65"/>
  <c r="C1226" i="65"/>
  <c r="C1218" i="65"/>
  <c r="C1305" i="65"/>
  <c r="C1198" i="65"/>
  <c r="C1289" i="65"/>
  <c r="C1233" i="65"/>
  <c r="M82" i="63"/>
  <c r="N89" i="63"/>
  <c r="N87" i="63"/>
  <c r="M35" i="63"/>
  <c r="B1177" i="65"/>
  <c r="N26" i="63"/>
  <c r="N58" i="63"/>
  <c r="M4" i="63"/>
  <c r="M36" i="63"/>
  <c r="M68" i="63"/>
  <c r="N27" i="63"/>
  <c r="N59" i="63"/>
  <c r="M5" i="63"/>
  <c r="M37" i="63"/>
  <c r="M69" i="63"/>
  <c r="M39" i="63"/>
  <c r="M90" i="63"/>
  <c r="N28" i="63"/>
  <c r="N60" i="63"/>
  <c r="M6" i="63"/>
  <c r="M38" i="63"/>
  <c r="M70" i="63"/>
  <c r="N5" i="63"/>
  <c r="N37" i="63"/>
  <c r="N77" i="63"/>
  <c r="N6" i="63"/>
  <c r="N38" i="63"/>
  <c r="N70" i="63"/>
  <c r="M16" i="63"/>
  <c r="M48" i="63"/>
  <c r="M80" i="63"/>
  <c r="M87" i="63"/>
  <c r="N7" i="63"/>
  <c r="N39" i="63"/>
  <c r="N71" i="63"/>
  <c r="M17" i="63"/>
  <c r="M49" i="63"/>
  <c r="M81" i="63"/>
  <c r="M79" i="63"/>
  <c r="N16" i="63"/>
  <c r="N48" i="63"/>
  <c r="N80" i="63"/>
  <c r="M26" i="63"/>
  <c r="M58" i="63"/>
  <c r="N9" i="63"/>
  <c r="N41" i="63"/>
  <c r="N73" i="63"/>
  <c r="M51" i="63"/>
  <c r="M91" i="63"/>
  <c r="N91" i="63"/>
  <c r="N34" i="63"/>
  <c r="N66" i="63"/>
  <c r="M12" i="63"/>
  <c r="M44" i="63"/>
  <c r="M76" i="63"/>
  <c r="N90" i="63"/>
  <c r="N35" i="63"/>
  <c r="N67" i="63"/>
  <c r="M13" i="63"/>
  <c r="M45" i="63"/>
  <c r="M77" i="63"/>
  <c r="N69" i="63"/>
  <c r="M71" i="63"/>
  <c r="N4" i="63"/>
  <c r="N36" i="63"/>
  <c r="N68" i="63"/>
  <c r="M14" i="63"/>
  <c r="M46" i="63"/>
  <c r="M78" i="63"/>
  <c r="N13" i="63"/>
  <c r="N45" i="63"/>
  <c r="M7" i="63"/>
  <c r="N14" i="63"/>
  <c r="N46" i="63"/>
  <c r="N78" i="63"/>
  <c r="M24" i="63"/>
  <c r="M56" i="63"/>
  <c r="M88" i="63"/>
  <c r="N50" i="63"/>
  <c r="M28" i="63"/>
  <c r="N43" i="63"/>
  <c r="M21" i="63"/>
  <c r="M85" i="63"/>
  <c r="M15" i="63"/>
  <c r="N20" i="63"/>
  <c r="N84" i="63"/>
  <c r="M62" i="63"/>
  <c r="N29" i="63"/>
  <c r="M63" i="63"/>
  <c r="M92" i="63"/>
  <c r="N62" i="63"/>
  <c r="M40" i="63"/>
  <c r="M59" i="63"/>
  <c r="N15" i="63"/>
  <c r="N55" i="63"/>
  <c r="M9" i="63"/>
  <c r="M57" i="63"/>
  <c r="M27" i="63"/>
  <c r="N8" i="63"/>
  <c r="N56" i="63"/>
  <c r="M10" i="63"/>
  <c r="M50" i="63"/>
  <c r="N17" i="63"/>
  <c r="N57" i="63"/>
  <c r="M19" i="63"/>
  <c r="M11" i="63"/>
  <c r="E20" i="25"/>
  <c r="T20" i="25" s="1"/>
  <c r="D20" i="24"/>
  <c r="N20" i="24"/>
  <c r="O20" i="24" s="1"/>
  <c r="I20" i="24" s="1"/>
  <c r="O20" i="25" s="1"/>
  <c r="N10" i="63"/>
  <c r="N74" i="63"/>
  <c r="M52" i="63"/>
  <c r="N51" i="63"/>
  <c r="M29" i="63"/>
  <c r="N44" i="63"/>
  <c r="M22" i="63"/>
  <c r="M86" i="63"/>
  <c r="N53" i="63"/>
  <c r="N22" i="63"/>
  <c r="N86" i="63"/>
  <c r="M64" i="63"/>
  <c r="N23" i="63"/>
  <c r="N63" i="63"/>
  <c r="M25" i="63"/>
  <c r="M65" i="63"/>
  <c r="M67" i="63"/>
  <c r="N24" i="63"/>
  <c r="N64" i="63"/>
  <c r="M18" i="63"/>
  <c r="M66" i="63"/>
  <c r="N25" i="63"/>
  <c r="N65" i="63"/>
  <c r="M75" i="63"/>
  <c r="M43" i="63"/>
  <c r="N18" i="63"/>
  <c r="N82" i="63"/>
  <c r="M60" i="63"/>
  <c r="M23" i="63"/>
  <c r="N11" i="63"/>
  <c r="N75" i="63"/>
  <c r="M53" i="63"/>
  <c r="N52" i="63"/>
  <c r="M30" i="63"/>
  <c r="N61" i="63"/>
  <c r="N30" i="63"/>
  <c r="M8" i="63"/>
  <c r="M72" i="63"/>
  <c r="M89" i="63"/>
  <c r="N31" i="63"/>
  <c r="N79" i="63"/>
  <c r="M33" i="63"/>
  <c r="M73" i="63"/>
  <c r="N32" i="63"/>
  <c r="N72" i="63"/>
  <c r="M34" i="63"/>
  <c r="M74" i="63"/>
  <c r="N33" i="63"/>
  <c r="N81" i="63"/>
  <c r="M55" i="63"/>
  <c r="M83" i="63"/>
  <c r="B1184" i="65"/>
  <c r="N27" i="24"/>
  <c r="J27" i="24"/>
  <c r="C27" i="25" s="1"/>
  <c r="D27" i="24"/>
  <c r="E27" i="24"/>
  <c r="P27" i="24" s="1"/>
  <c r="B1187" i="65"/>
  <c r="D30" i="24"/>
  <c r="N30" i="24"/>
  <c r="O30" i="24" s="1"/>
  <c r="I30" i="24" s="1"/>
  <c r="O30" i="25" s="1"/>
  <c r="B1232" i="65"/>
  <c r="E75" i="24"/>
  <c r="J75" i="24"/>
  <c r="C75" i="25" s="1"/>
  <c r="D75" i="24"/>
  <c r="J75" i="25" s="1"/>
  <c r="N49" i="26"/>
  <c r="BD49" i="26"/>
  <c r="AE49" i="26"/>
  <c r="X49" i="26"/>
  <c r="AF49" i="26"/>
  <c r="S49" i="26"/>
  <c r="D49" i="26"/>
  <c r="E49" i="26"/>
  <c r="P49" i="26" s="1"/>
  <c r="I49" i="26" s="1"/>
  <c r="V49" i="26"/>
  <c r="U49" i="26"/>
  <c r="T49" i="26"/>
  <c r="BD62" i="26"/>
  <c r="D62" i="26"/>
  <c r="AF62" i="26"/>
  <c r="AE62" i="26"/>
  <c r="T62" i="26"/>
  <c r="F62" i="26"/>
  <c r="N62" i="26"/>
  <c r="J62" i="26"/>
  <c r="W62" i="26"/>
  <c r="V62" i="26"/>
  <c r="U62" i="26"/>
  <c r="Q62" i="26"/>
  <c r="T67" i="26"/>
  <c r="W67" i="26"/>
  <c r="R67" i="26"/>
  <c r="V67" i="26"/>
  <c r="J67" i="26"/>
  <c r="AG67" i="26"/>
  <c r="S67" i="26"/>
  <c r="Y67" i="26"/>
  <c r="AE67" i="26"/>
  <c r="N67" i="26"/>
  <c r="AB67" i="26"/>
  <c r="AF67" i="26"/>
  <c r="Q67" i="26"/>
  <c r="U67" i="26"/>
  <c r="E67" i="26"/>
  <c r="P67" i="26" s="1"/>
  <c r="I67" i="26" s="1"/>
  <c r="D136" i="26"/>
  <c r="E136" i="26"/>
  <c r="P136" i="26" s="1"/>
  <c r="I136" i="26" s="1"/>
  <c r="AA136" i="26"/>
  <c r="Z136" i="26"/>
  <c r="Y136" i="26"/>
  <c r="X136" i="26"/>
  <c r="BD136" i="26"/>
  <c r="N136" i="26"/>
  <c r="J136" i="26"/>
  <c r="C486" i="65"/>
  <c r="C488" i="65"/>
  <c r="A17" i="5"/>
  <c r="C490" i="65"/>
  <c r="C492" i="65"/>
  <c r="C494" i="65"/>
  <c r="AF113" i="18"/>
  <c r="C179" i="65"/>
  <c r="C171" i="65"/>
  <c r="C159" i="65"/>
  <c r="AF63" i="18"/>
  <c r="C129" i="65"/>
  <c r="AF35" i="18"/>
  <c r="C101" i="65"/>
  <c r="C95" i="65"/>
  <c r="C88" i="65"/>
  <c r="AF126" i="18"/>
  <c r="C192" i="65"/>
  <c r="C175" i="65"/>
  <c r="C155" i="65"/>
  <c r="C140" i="65"/>
  <c r="C126" i="65"/>
  <c r="AF43" i="18"/>
  <c r="C109" i="65"/>
  <c r="AF26" i="18"/>
  <c r="C92" i="65"/>
  <c r="I37" i="21"/>
  <c r="O37" i="22" s="1"/>
  <c r="AK35" i="26"/>
  <c r="BF59" i="26"/>
  <c r="AK107" i="26"/>
  <c r="BG71" i="26"/>
  <c r="BE127" i="26"/>
  <c r="AC55" i="26"/>
  <c r="AD55" i="26" s="1"/>
  <c r="BA95" i="26"/>
  <c r="BE111" i="26"/>
  <c r="AP112" i="26"/>
  <c r="AS112" i="26"/>
  <c r="O121" i="14"/>
  <c r="I121" i="14" s="1"/>
  <c r="P121" i="15" s="1"/>
  <c r="N85" i="12"/>
  <c r="O85" i="12" s="1"/>
  <c r="D69" i="12"/>
  <c r="D61" i="12"/>
  <c r="J61" i="13" s="1"/>
  <c r="D45" i="12"/>
  <c r="E37" i="12"/>
  <c r="P37" i="12" s="1"/>
  <c r="I37" i="12" s="1"/>
  <c r="O37" i="13" s="1"/>
  <c r="E81" i="12"/>
  <c r="P81" i="12" s="1"/>
  <c r="I81" i="12" s="1"/>
  <c r="O81" i="13" s="1"/>
  <c r="E29" i="12"/>
  <c r="P29" i="12" s="1"/>
  <c r="I29" i="12" s="1"/>
  <c r="N65" i="12"/>
  <c r="O65" i="12" s="1"/>
  <c r="I65" i="12" s="1"/>
  <c r="O65" i="13" s="1"/>
  <c r="AF115" i="18"/>
  <c r="C181" i="65"/>
  <c r="AF77" i="18"/>
  <c r="C143" i="65"/>
  <c r="C136" i="65"/>
  <c r="AF41" i="18"/>
  <c r="C107" i="65"/>
  <c r="C91" i="65"/>
  <c r="AF121" i="18"/>
  <c r="C187" i="65"/>
  <c r="AF78" i="18"/>
  <c r="C144" i="65"/>
  <c r="C97" i="65"/>
  <c r="AF34" i="18"/>
  <c r="C100" i="65"/>
  <c r="AF51" i="18"/>
  <c r="C117" i="65"/>
  <c r="C106" i="65"/>
  <c r="C151" i="65"/>
  <c r="O220" i="24"/>
  <c r="I220" i="24" s="1"/>
  <c r="O220" i="25" s="1"/>
  <c r="O73" i="24"/>
  <c r="I73" i="24" s="1"/>
  <c r="O73" i="25" s="1"/>
  <c r="O196" i="24"/>
  <c r="I196" i="24" s="1"/>
  <c r="O196" i="25" s="1"/>
  <c r="B4" i="65"/>
  <c r="B8" i="65"/>
  <c r="B12" i="65"/>
  <c r="B16" i="65"/>
  <c r="B20" i="65"/>
  <c r="B24" i="65"/>
  <c r="B28" i="65"/>
  <c r="B32" i="65"/>
  <c r="B36" i="65"/>
  <c r="B40" i="65"/>
  <c r="B44" i="65"/>
  <c r="B48" i="65"/>
  <c r="B52" i="65"/>
  <c r="B56" i="65"/>
  <c r="B60" i="65"/>
  <c r="B64" i="65"/>
  <c r="B68" i="65"/>
  <c r="B72" i="65"/>
  <c r="B76" i="65"/>
  <c r="B80" i="65"/>
  <c r="O41" i="14"/>
  <c r="O57" i="14"/>
  <c r="O97" i="14"/>
  <c r="O133" i="14"/>
  <c r="O141" i="14"/>
  <c r="O153" i="14"/>
  <c r="O157" i="14"/>
  <c r="O161" i="14"/>
  <c r="O165" i="14"/>
  <c r="I165" i="14" s="1"/>
  <c r="P165" i="15" s="1"/>
  <c r="O169" i="14"/>
  <c r="O193" i="14"/>
  <c r="O201" i="14"/>
  <c r="O205" i="14"/>
  <c r="O213" i="14"/>
  <c r="O217" i="14"/>
  <c r="O241" i="14"/>
  <c r="I241" i="14" s="1"/>
  <c r="P241" i="15" s="1"/>
  <c r="O253" i="14"/>
  <c r="I253" i="14" s="1"/>
  <c r="P253" i="15" s="1"/>
  <c r="A17" i="16"/>
  <c r="AF28" i="18"/>
  <c r="C94" i="65"/>
  <c r="Q72" i="26"/>
  <c r="AF72" i="26"/>
  <c r="X72" i="26"/>
  <c r="U149" i="26"/>
  <c r="S149" i="26"/>
  <c r="R138" i="26"/>
  <c r="T138" i="26"/>
  <c r="C1278" i="65"/>
  <c r="C1271" i="65"/>
  <c r="C1252" i="65"/>
  <c r="C1249" i="65"/>
  <c r="D38" i="24"/>
  <c r="J38" i="25" s="1"/>
  <c r="C1327" i="65"/>
  <c r="C1319" i="65"/>
  <c r="C1206" i="65"/>
  <c r="C1219" i="65"/>
  <c r="C1188" i="65"/>
  <c r="C1349" i="65"/>
  <c r="C1281" i="65"/>
  <c r="C1329" i="65"/>
  <c r="C1197" i="65"/>
  <c r="C1204" i="65"/>
  <c r="J72" i="26"/>
  <c r="M42" i="63"/>
  <c r="N47" i="63"/>
  <c r="M32" i="63"/>
  <c r="M54" i="63"/>
  <c r="M61" i="63"/>
  <c r="M84" i="63"/>
  <c r="B1229" i="65"/>
  <c r="T72" i="25"/>
  <c r="E72" i="24"/>
  <c r="P72" i="24" s="1"/>
  <c r="D72" i="24"/>
  <c r="J72" i="25" s="1"/>
  <c r="J72" i="24"/>
  <c r="C72" i="25" s="1"/>
  <c r="B1241" i="65"/>
  <c r="E84" i="24"/>
  <c r="N84" i="24"/>
  <c r="B1268" i="65"/>
  <c r="D111" i="24"/>
  <c r="J111" i="25" s="1"/>
  <c r="N111" i="24"/>
  <c r="O111" i="24" s="1"/>
  <c r="I111" i="24" s="1"/>
  <c r="O111" i="25" s="1"/>
  <c r="B1271" i="65"/>
  <c r="E114" i="24"/>
  <c r="J114" i="24"/>
  <c r="C114" i="25" s="1"/>
  <c r="N114" i="24"/>
  <c r="B1277" i="65"/>
  <c r="J120" i="24"/>
  <c r="C120" i="25" s="1"/>
  <c r="D120" i="24"/>
  <c r="J120" i="25" s="1"/>
  <c r="B1281" i="65"/>
  <c r="E124" i="24"/>
  <c r="J124" i="24"/>
  <c r="C124" i="25" s="1"/>
  <c r="J44" i="26"/>
  <c r="E44" i="26"/>
  <c r="P44" i="26" s="1"/>
  <c r="I44" i="26" s="1"/>
  <c r="D44" i="26"/>
  <c r="AG44" i="26"/>
  <c r="F44" i="26"/>
  <c r="R44" i="26"/>
  <c r="U44" i="26"/>
  <c r="T47" i="26"/>
  <c r="S47" i="26"/>
  <c r="U47" i="26"/>
  <c r="Y47" i="26"/>
  <c r="N47" i="26"/>
  <c r="AG47" i="26"/>
  <c r="AF47" i="26"/>
  <c r="F47" i="26"/>
  <c r="Q47" i="26"/>
  <c r="E47" i="26"/>
  <c r="P47" i="26" s="1"/>
  <c r="I47" i="26" s="1"/>
  <c r="AB47" i="26"/>
  <c r="AA47" i="26"/>
  <c r="V47" i="26"/>
  <c r="Z47" i="26"/>
  <c r="BD47" i="26"/>
  <c r="D47" i="26"/>
  <c r="N113" i="26"/>
  <c r="BD113" i="26"/>
  <c r="Y113" i="26"/>
  <c r="X113" i="26"/>
  <c r="AA113" i="26"/>
  <c r="V113" i="26"/>
  <c r="E113" i="26"/>
  <c r="P113" i="26" s="1"/>
  <c r="I113" i="26" s="1"/>
  <c r="Q113" i="26"/>
  <c r="AK113" i="26" s="1"/>
  <c r="AS113" i="26" s="1"/>
  <c r="AG113" i="26"/>
  <c r="S113" i="26"/>
  <c r="Z113" i="26"/>
  <c r="BD126" i="26"/>
  <c r="J126" i="26"/>
  <c r="V126" i="26"/>
  <c r="U126" i="26"/>
  <c r="T126" i="26"/>
  <c r="AA126" i="26"/>
  <c r="N126" i="26"/>
  <c r="D126" i="26"/>
  <c r="AE126" i="26"/>
  <c r="AB126" i="26"/>
  <c r="S126" i="26"/>
  <c r="F126" i="26"/>
  <c r="AE131" i="26"/>
  <c r="AB131" i="26"/>
  <c r="AA131" i="26"/>
  <c r="N131" i="26"/>
  <c r="V131" i="26"/>
  <c r="U131" i="26"/>
  <c r="T131" i="26"/>
  <c r="S131" i="26"/>
  <c r="BD131" i="26"/>
  <c r="D131" i="26"/>
  <c r="I69" i="12"/>
  <c r="O69" i="13" s="1"/>
  <c r="C186" i="65"/>
  <c r="AF92" i="18"/>
  <c r="C158" i="65"/>
  <c r="C152" i="65"/>
  <c r="AF79" i="18"/>
  <c r="C145" i="65"/>
  <c r="C108" i="65"/>
  <c r="C99" i="65"/>
  <c r="C189" i="65"/>
  <c r="C172" i="65"/>
  <c r="AF87" i="18"/>
  <c r="C153" i="65"/>
  <c r="C137" i="65"/>
  <c r="C121" i="65"/>
  <c r="AF39" i="18"/>
  <c r="C105" i="65"/>
  <c r="AF23" i="18"/>
  <c r="C89" i="65"/>
  <c r="O104" i="14"/>
  <c r="I104" i="14" s="1"/>
  <c r="P104" i="15" s="1"/>
  <c r="P136" i="14"/>
  <c r="O56" i="14"/>
  <c r="I56" i="14" s="1"/>
  <c r="P56" i="15" s="1"/>
  <c r="J97" i="12"/>
  <c r="C97" i="13" s="1"/>
  <c r="J37" i="12"/>
  <c r="C37" i="13" s="1"/>
  <c r="N33" i="12"/>
  <c r="O33" i="12" s="1"/>
  <c r="I33" i="12" s="1"/>
  <c r="O33" i="13" s="1"/>
  <c r="D97" i="12"/>
  <c r="E77" i="12"/>
  <c r="P77" i="12" s="1"/>
  <c r="I77" i="12" s="1"/>
  <c r="O77" i="13" s="1"/>
  <c r="E25" i="12"/>
  <c r="P25" i="12" s="1"/>
  <c r="I25" i="12" s="1"/>
  <c r="O25" i="13" s="1"/>
  <c r="D41" i="12"/>
  <c r="D37" i="12"/>
  <c r="J37" i="13" s="1"/>
  <c r="E85" i="12"/>
  <c r="P85" i="12" s="1"/>
  <c r="E57" i="12"/>
  <c r="P57" i="12" s="1"/>
  <c r="AF107" i="18"/>
  <c r="C173" i="65"/>
  <c r="AF101" i="18"/>
  <c r="C167" i="65"/>
  <c r="AF94" i="18"/>
  <c r="C160" i="65"/>
  <c r="AF84" i="18"/>
  <c r="C150" i="65"/>
  <c r="C141" i="65"/>
  <c r="AF67" i="18"/>
  <c r="C133" i="65"/>
  <c r="C127" i="65"/>
  <c r="AF53" i="18"/>
  <c r="C119" i="65"/>
  <c r="C112" i="65"/>
  <c r="C170" i="65"/>
  <c r="C130" i="65"/>
  <c r="C87" i="65"/>
  <c r="AF122" i="18"/>
  <c r="C188" i="65"/>
  <c r="AF114" i="18"/>
  <c r="C180" i="65"/>
  <c r="C139" i="65"/>
  <c r="C168" i="65"/>
  <c r="O164" i="24"/>
  <c r="I164" i="24" s="1"/>
  <c r="O164" i="25" s="1"/>
  <c r="I132" i="24"/>
  <c r="O132" i="25" s="1"/>
  <c r="O144" i="24"/>
  <c r="I144" i="24" s="1"/>
  <c r="O144" i="25" s="1"/>
  <c r="BH71" i="26"/>
  <c r="B5" i="65"/>
  <c r="B9" i="65"/>
  <c r="B13" i="65"/>
  <c r="B17" i="65"/>
  <c r="B21" i="65"/>
  <c r="B25" i="65"/>
  <c r="B29" i="65"/>
  <c r="B33" i="65"/>
  <c r="B37" i="65"/>
  <c r="B41" i="65"/>
  <c r="B45" i="65"/>
  <c r="B49" i="65"/>
  <c r="B53" i="65"/>
  <c r="B57" i="65"/>
  <c r="B61" i="65"/>
  <c r="B65" i="65"/>
  <c r="B69" i="65"/>
  <c r="B73" i="65"/>
  <c r="B77" i="65"/>
  <c r="B81" i="65"/>
  <c r="O26" i="14"/>
  <c r="I26" i="14" s="1"/>
  <c r="P26" i="15" s="1"/>
  <c r="O30" i="14"/>
  <c r="O38" i="14"/>
  <c r="O86" i="14"/>
  <c r="O98" i="14"/>
  <c r="I98" i="14" s="1"/>
  <c r="P98" i="15" s="1"/>
  <c r="O102" i="14"/>
  <c r="O146" i="14"/>
  <c r="I146" i="14" s="1"/>
  <c r="P146" i="15" s="1"/>
  <c r="O170" i="14"/>
  <c r="O174" i="14"/>
  <c r="I174" i="14" s="1"/>
  <c r="P174" i="15" s="1"/>
  <c r="O186" i="14"/>
  <c r="C479" i="65"/>
  <c r="C481" i="65"/>
  <c r="C483" i="65"/>
  <c r="C111" i="65"/>
  <c r="E138" i="26"/>
  <c r="P138" i="26" s="1"/>
  <c r="I138" i="26" s="1"/>
  <c r="BD72" i="26"/>
  <c r="R72" i="26"/>
  <c r="W72" i="26"/>
  <c r="AB72" i="26"/>
  <c r="N149" i="26"/>
  <c r="Y149" i="26"/>
  <c r="AA149" i="26"/>
  <c r="N138" i="26"/>
  <c r="Z138" i="26"/>
  <c r="AB138" i="26"/>
  <c r="C1358" i="65"/>
  <c r="C1326" i="65"/>
  <c r="C1284" i="65"/>
  <c r="C1210" i="65"/>
  <c r="C1202" i="65"/>
  <c r="C1194" i="65"/>
  <c r="C1186" i="65"/>
  <c r="C1178" i="65"/>
  <c r="C1309" i="65"/>
  <c r="C1282" i="65"/>
  <c r="J35" i="24"/>
  <c r="C35" i="25" s="1"/>
  <c r="C1374" i="65"/>
  <c r="C1370" i="65"/>
  <c r="C1242" i="65"/>
  <c r="C1228" i="65"/>
  <c r="J38" i="24"/>
  <c r="C38" i="25" s="1"/>
  <c r="C1283" i="65"/>
  <c r="C1212" i="65"/>
  <c r="C1316" i="65"/>
  <c r="N3" i="63"/>
  <c r="N88" i="63"/>
  <c r="M3" i="63"/>
  <c r="N92" i="63"/>
  <c r="N54" i="63"/>
  <c r="M31" i="63"/>
  <c r="N76" i="63"/>
  <c r="N85" i="63"/>
  <c r="N83" i="63"/>
  <c r="M47" i="63"/>
  <c r="M20" i="63"/>
  <c r="B1197" i="65"/>
  <c r="T40" i="25"/>
  <c r="E40" i="24"/>
  <c r="P40" i="24" s="1"/>
  <c r="J40" i="24"/>
  <c r="C40" i="25" s="1"/>
  <c r="B1212" i="65"/>
  <c r="E55" i="24"/>
  <c r="P55" i="24" s="1"/>
  <c r="N55" i="24"/>
  <c r="J55" i="24"/>
  <c r="C55" i="25" s="1"/>
  <c r="B1215" i="65"/>
  <c r="J58" i="24"/>
  <c r="C58" i="25" s="1"/>
  <c r="D58" i="24"/>
  <c r="J58" i="25" s="1"/>
  <c r="B1218" i="65"/>
  <c r="T61" i="25"/>
  <c r="E61" i="24"/>
  <c r="P61" i="24" s="1"/>
  <c r="J61" i="24"/>
  <c r="C61" i="25" s="1"/>
  <c r="B1224" i="65"/>
  <c r="D67" i="24"/>
  <c r="J67" i="25" s="1"/>
  <c r="J67" i="24"/>
  <c r="C67" i="25" s="1"/>
  <c r="B1227" i="65"/>
  <c r="N70" i="24"/>
  <c r="O70" i="24" s="1"/>
  <c r="I70" i="24" s="1"/>
  <c r="O70" i="25" s="1"/>
  <c r="D70" i="24"/>
  <c r="J70" i="25" s="1"/>
  <c r="J70" i="24"/>
  <c r="C70" i="25" s="1"/>
  <c r="B1238" i="65"/>
  <c r="T81" i="25"/>
  <c r="E81" i="24"/>
  <c r="P81" i="24" s="1"/>
  <c r="N81" i="24"/>
  <c r="J81" i="24"/>
  <c r="C81" i="25" s="1"/>
  <c r="D81" i="24"/>
  <c r="J81" i="25" s="1"/>
  <c r="J74" i="26"/>
  <c r="D74" i="26"/>
  <c r="AE74" i="26"/>
  <c r="W74" i="26"/>
  <c r="S74" i="26"/>
  <c r="X74" i="26"/>
  <c r="E74" i="26"/>
  <c r="P74" i="26" s="1"/>
  <c r="I74" i="26" s="1"/>
  <c r="V74" i="26"/>
  <c r="U74" i="26"/>
  <c r="AB74" i="26"/>
  <c r="J85" i="26"/>
  <c r="E85" i="26"/>
  <c r="P85" i="26" s="1"/>
  <c r="I85" i="26" s="1"/>
  <c r="Q85" i="26"/>
  <c r="AG85" i="26"/>
  <c r="W85" i="26"/>
  <c r="F85" i="26"/>
  <c r="N85" i="26"/>
  <c r="Y85" i="26"/>
  <c r="X85" i="26"/>
  <c r="Z85" i="26"/>
  <c r="AA85" i="26"/>
  <c r="J108" i="26"/>
  <c r="E108" i="26"/>
  <c r="P108" i="26" s="1"/>
  <c r="I108" i="26" s="1"/>
  <c r="D108" i="26"/>
  <c r="AB108" i="26"/>
  <c r="AF108" i="26"/>
  <c r="U108" i="26"/>
  <c r="Y108" i="26"/>
  <c r="S111" i="26"/>
  <c r="AB111" i="26"/>
  <c r="R111" i="26"/>
  <c r="F111" i="26"/>
  <c r="N111" i="26"/>
  <c r="AA111" i="26"/>
  <c r="Y111" i="26"/>
  <c r="AF111" i="26"/>
  <c r="Q111" i="26"/>
  <c r="BD111" i="26"/>
  <c r="D111" i="26"/>
  <c r="C1360" i="65"/>
  <c r="C1368" i="65"/>
  <c r="C1334" i="65"/>
  <c r="C1298" i="65"/>
  <c r="C1292" i="65"/>
  <c r="C1258" i="65"/>
  <c r="C1279" i="65"/>
  <c r="C1275" i="65"/>
  <c r="C1231" i="65"/>
  <c r="C1335" i="65"/>
  <c r="C1230" i="65"/>
  <c r="C1346" i="65"/>
  <c r="C1330" i="65"/>
  <c r="C1322" i="65"/>
  <c r="C1240" i="65"/>
  <c r="C1216" i="65"/>
  <c r="C1295" i="65"/>
  <c r="C1361" i="65"/>
  <c r="C1333" i="65"/>
  <c r="C1308" i="65"/>
  <c r="C1352" i="65"/>
  <c r="C1325" i="65"/>
  <c r="C1272" i="65"/>
  <c r="C1253" i="65"/>
  <c r="C1237" i="65"/>
  <c r="C1193" i="65"/>
  <c r="C1344" i="65"/>
  <c r="C1293" i="65"/>
  <c r="C1263" i="65"/>
  <c r="C1297" i="65"/>
  <c r="C1254" i="65"/>
  <c r="C1246" i="65"/>
  <c r="C1205" i="65"/>
  <c r="C1181" i="65"/>
  <c r="C1303" i="65"/>
  <c r="C1285" i="65"/>
  <c r="C1244" i="65"/>
  <c r="C1375" i="65"/>
  <c r="C1331" i="65"/>
  <c r="C1310" i="65"/>
  <c r="C1286" i="65"/>
  <c r="C1265" i="65"/>
  <c r="C1353" i="65"/>
  <c r="C1373" i="65"/>
  <c r="C1314" i="65"/>
  <c r="C1294" i="65"/>
  <c r="B1178" i="65"/>
  <c r="B1181" i="65"/>
  <c r="B1207" i="65"/>
  <c r="D50" i="24"/>
  <c r="B1216" i="65"/>
  <c r="B1219" i="65"/>
  <c r="B1221" i="65"/>
  <c r="B1266" i="65"/>
  <c r="D109" i="24"/>
  <c r="J109" i="25" s="1"/>
  <c r="B1269" i="65"/>
  <c r="B1272" i="65"/>
  <c r="T115" i="25"/>
  <c r="B1274" i="65"/>
  <c r="B1370" i="65"/>
  <c r="E213" i="24"/>
  <c r="B1374" i="65"/>
  <c r="D24" i="26"/>
  <c r="J24" i="26"/>
  <c r="J37" i="26"/>
  <c r="E37" i="26"/>
  <c r="P37" i="26" s="1"/>
  <c r="I37" i="26" s="1"/>
  <c r="J78" i="26"/>
  <c r="BD78" i="26"/>
  <c r="D78" i="26"/>
  <c r="D88" i="26"/>
  <c r="J88" i="26"/>
  <c r="J101" i="26"/>
  <c r="E101" i="26"/>
  <c r="P101" i="26" s="1"/>
  <c r="I101" i="26" s="1"/>
  <c r="N101" i="26"/>
  <c r="C1363" i="65"/>
  <c r="O148" i="24"/>
  <c r="I148" i="24" s="1"/>
  <c r="O148" i="25" s="1"/>
  <c r="C1255" i="65"/>
  <c r="O209" i="24"/>
  <c r="I209" i="24" s="1"/>
  <c r="O209" i="25" s="1"/>
  <c r="C1354" i="65"/>
  <c r="C1338" i="65"/>
  <c r="C1332" i="65"/>
  <c r="C1324" i="65"/>
  <c r="C1317" i="65"/>
  <c r="C1359" i="65"/>
  <c r="C1372" i="65"/>
  <c r="J24" i="24"/>
  <c r="C24" i="25" s="1"/>
  <c r="C1313" i="65"/>
  <c r="C1287" i="65"/>
  <c r="C1273" i="65"/>
  <c r="C1234" i="65"/>
  <c r="C1180" i="65"/>
  <c r="C1347" i="65"/>
  <c r="C1247" i="65"/>
  <c r="C1345" i="65"/>
  <c r="C1321" i="65"/>
  <c r="D117" i="24"/>
  <c r="N65" i="26"/>
  <c r="E129" i="26"/>
  <c r="P129" i="26" s="1"/>
  <c r="I129" i="26" s="1"/>
  <c r="B1199" i="65"/>
  <c r="T42" i="25"/>
  <c r="D42" i="24"/>
  <c r="J42" i="25" s="1"/>
  <c r="B1208" i="65"/>
  <c r="B1210" i="65"/>
  <c r="B1243" i="65"/>
  <c r="D86" i="24"/>
  <c r="J86" i="25" s="1"/>
  <c r="B1246" i="65"/>
  <c r="B1252" i="65"/>
  <c r="B1255" i="65"/>
  <c r="T98" i="25"/>
  <c r="B1258" i="65"/>
  <c r="C1261" i="65"/>
  <c r="B1283" i="65"/>
  <c r="E126" i="24"/>
  <c r="B1287" i="65"/>
  <c r="B1291" i="65"/>
  <c r="B1295" i="65"/>
  <c r="B1299" i="65"/>
  <c r="B1303" i="65"/>
  <c r="B1307" i="65"/>
  <c r="B1311" i="65"/>
  <c r="B1315" i="65"/>
  <c r="B1319" i="65"/>
  <c r="B1323" i="65"/>
  <c r="T166" i="25"/>
  <c r="B1327" i="65"/>
  <c r="B1331" i="65"/>
  <c r="B1335" i="65"/>
  <c r="B1339" i="65"/>
  <c r="T182" i="25"/>
  <c r="B1343" i="65"/>
  <c r="B1347" i="65"/>
  <c r="B1351" i="65"/>
  <c r="B1355" i="65"/>
  <c r="B1359" i="65"/>
  <c r="B1363" i="65"/>
  <c r="B1367" i="65"/>
  <c r="B1371" i="65"/>
  <c r="T214" i="25"/>
  <c r="B1375" i="65"/>
  <c r="J53" i="26"/>
  <c r="E53" i="26"/>
  <c r="P53" i="26" s="1"/>
  <c r="I53" i="26" s="1"/>
  <c r="J117" i="26"/>
  <c r="E117" i="26"/>
  <c r="P117" i="26" s="1"/>
  <c r="I117" i="26" s="1"/>
  <c r="AF62" i="18"/>
  <c r="C128" i="65"/>
  <c r="C1362" i="65"/>
  <c r="C1350" i="65"/>
  <c r="C1318" i="65"/>
  <c r="O146" i="24"/>
  <c r="I146" i="24" s="1"/>
  <c r="O146" i="25" s="1"/>
  <c r="C1302" i="65"/>
  <c r="C1222" i="65"/>
  <c r="I62" i="24"/>
  <c r="O62" i="25" s="1"/>
  <c r="O125" i="24"/>
  <c r="O217" i="24"/>
  <c r="C1366" i="65"/>
  <c r="O158" i="24"/>
  <c r="I158" i="24" s="1"/>
  <c r="O158" i="25" s="1"/>
  <c r="C1236" i="65"/>
  <c r="C1211" i="65"/>
  <c r="C1348" i="65"/>
  <c r="C1340" i="65"/>
  <c r="C1369" i="65"/>
  <c r="C1357" i="65"/>
  <c r="O156" i="24"/>
  <c r="I156" i="24" s="1"/>
  <c r="O156" i="25" s="1"/>
  <c r="C1280" i="65"/>
  <c r="C1213" i="65"/>
  <c r="C1191" i="65"/>
  <c r="I21" i="24"/>
  <c r="O21" i="25" s="1"/>
  <c r="C1301" i="65"/>
  <c r="C1306" i="65"/>
  <c r="C1262" i="65"/>
  <c r="C1248" i="65"/>
  <c r="C1225" i="65"/>
  <c r="C1291" i="65"/>
  <c r="C1355" i="65"/>
  <c r="C1339" i="65"/>
  <c r="O161" i="24"/>
  <c r="C1290" i="65"/>
  <c r="C1250" i="65"/>
  <c r="C1337" i="65"/>
  <c r="C1217" i="65"/>
  <c r="C1221" i="65"/>
  <c r="C1185" i="65"/>
  <c r="C1300" i="65"/>
  <c r="D112" i="24"/>
  <c r="E60" i="26"/>
  <c r="P60" i="26" s="1"/>
  <c r="I60" i="26" s="1"/>
  <c r="B1183" i="65"/>
  <c r="D26" i="24"/>
  <c r="J26" i="25" s="1"/>
  <c r="B1186" i="65"/>
  <c r="B1191" i="65"/>
  <c r="B1194" i="65"/>
  <c r="B1200" i="65"/>
  <c r="B1202" i="65"/>
  <c r="B1205" i="65"/>
  <c r="B1223" i="65"/>
  <c r="D66" i="24"/>
  <c r="B1226" i="65"/>
  <c r="B1247" i="65"/>
  <c r="B1249" i="65"/>
  <c r="T92" i="25"/>
  <c r="B1253" i="65"/>
  <c r="C1256" i="65"/>
  <c r="B1259" i="65"/>
  <c r="B1261" i="65"/>
  <c r="B1264" i="65"/>
  <c r="B1276" i="65"/>
  <c r="D119" i="24"/>
  <c r="J119" i="25" s="1"/>
  <c r="B1280" i="65"/>
  <c r="B1284" i="65"/>
  <c r="B1288" i="65"/>
  <c r="B1292" i="65"/>
  <c r="B1296" i="65"/>
  <c r="B1300" i="65"/>
  <c r="B1304" i="65"/>
  <c r="B1308" i="65"/>
  <c r="T151" i="25"/>
  <c r="B1312" i="65"/>
  <c r="B1316" i="65"/>
  <c r="B1320" i="65"/>
  <c r="B1324" i="65"/>
  <c r="T167" i="25"/>
  <c r="B1328" i="65"/>
  <c r="E171" i="24"/>
  <c r="B1332" i="65"/>
  <c r="B1336" i="65"/>
  <c r="B1340" i="65"/>
  <c r="B1344" i="65"/>
  <c r="B1348" i="65"/>
  <c r="B1352" i="65"/>
  <c r="B1356" i="65"/>
  <c r="B1360" i="65"/>
  <c r="B1364" i="65"/>
  <c r="B1368" i="65"/>
  <c r="BD46" i="26"/>
  <c r="D46" i="26"/>
  <c r="J69" i="26"/>
  <c r="E69" i="26"/>
  <c r="P69" i="26" s="1"/>
  <c r="I69" i="26" s="1"/>
  <c r="J133" i="26"/>
  <c r="E133" i="26"/>
  <c r="P133" i="26" s="1"/>
  <c r="I133" i="26" s="1"/>
  <c r="B1179" i="65"/>
  <c r="B1182" i="65"/>
  <c r="B1198" i="65"/>
  <c r="B1203" i="65"/>
  <c r="B1206" i="65"/>
  <c r="C1209" i="65"/>
  <c r="B1211" i="65"/>
  <c r="B1213" i="65"/>
  <c r="T56" i="25"/>
  <c r="B1222" i="65"/>
  <c r="B1230" i="65"/>
  <c r="B1233" i="65"/>
  <c r="B1236" i="65"/>
  <c r="B1239" i="65"/>
  <c r="B1242" i="65"/>
  <c r="B1244" i="65"/>
  <c r="B1250" i="65"/>
  <c r="T93" i="25"/>
  <c r="O97" i="24"/>
  <c r="B1256" i="65"/>
  <c r="B1262" i="65"/>
  <c r="B1265" i="65"/>
  <c r="B1267" i="65"/>
  <c r="C1270" i="65"/>
  <c r="B1275" i="65"/>
  <c r="T118" i="25"/>
  <c r="B1278" i="65"/>
  <c r="T121" i="25"/>
  <c r="B1282" i="65"/>
  <c r="B1285" i="65"/>
  <c r="B1289" i="65"/>
  <c r="B1293" i="65"/>
  <c r="B1297" i="65"/>
  <c r="T140" i="25"/>
  <c r="B1301" i="65"/>
  <c r="T144" i="25"/>
  <c r="B1305" i="65"/>
  <c r="B1309" i="65"/>
  <c r="B1313" i="65"/>
  <c r="T156" i="25"/>
  <c r="B1317" i="65"/>
  <c r="B1321" i="65"/>
  <c r="B1325" i="65"/>
  <c r="B1329" i="65"/>
  <c r="T172" i="25"/>
  <c r="B1333" i="65"/>
  <c r="B1337" i="65"/>
  <c r="B1341" i="65"/>
  <c r="B1345" i="65"/>
  <c r="T188" i="25"/>
  <c r="B1349" i="65"/>
  <c r="B1353" i="65"/>
  <c r="B1357" i="65"/>
  <c r="B1361" i="65"/>
  <c r="B1365" i="65"/>
  <c r="T208" i="25"/>
  <c r="B1369" i="65"/>
  <c r="B1372" i="65"/>
  <c r="B1376" i="65"/>
  <c r="B1180" i="65"/>
  <c r="B1185" i="65"/>
  <c r="T28" i="25"/>
  <c r="B1188" i="65"/>
  <c r="B1190" i="65"/>
  <c r="T33" i="25"/>
  <c r="B1193" i="65"/>
  <c r="B1196" i="65"/>
  <c r="B1201" i="65"/>
  <c r="B1204" i="65"/>
  <c r="B1209" i="65"/>
  <c r="B1214" i="65"/>
  <c r="T57" i="25"/>
  <c r="B1217" i="65"/>
  <c r="T60" i="25"/>
  <c r="B1220" i="65"/>
  <c r="B1225" i="65"/>
  <c r="B1228" i="65"/>
  <c r="T71" i="25"/>
  <c r="B1231" i="65"/>
  <c r="T74" i="25"/>
  <c r="B1234" i="65"/>
  <c r="B1237" i="65"/>
  <c r="T80" i="25"/>
  <c r="B1240" i="65"/>
  <c r="B1245" i="65"/>
  <c r="T88" i="25"/>
  <c r="B1248" i="65"/>
  <c r="B1251" i="65"/>
  <c r="B1254" i="65"/>
  <c r="B1257" i="65"/>
  <c r="B1260" i="65"/>
  <c r="T103" i="25"/>
  <c r="B1263" i="65"/>
  <c r="B1270" i="65"/>
  <c r="B1273" i="65"/>
  <c r="T116" i="25"/>
  <c r="B1279" i="65"/>
  <c r="T122" i="25"/>
  <c r="B1286" i="65"/>
  <c r="T129" i="25"/>
  <c r="B1290" i="65"/>
  <c r="B1294" i="65"/>
  <c r="B1298" i="65"/>
  <c r="T141" i="25"/>
  <c r="B1302" i="65"/>
  <c r="T145" i="25"/>
  <c r="B1306" i="65"/>
  <c r="B1310" i="65"/>
  <c r="B1314" i="65"/>
  <c r="T157" i="25"/>
  <c r="B1318" i="65"/>
  <c r="B1322" i="65"/>
  <c r="T165" i="25"/>
  <c r="B1326" i="65"/>
  <c r="B1330" i="65"/>
  <c r="B1334" i="65"/>
  <c r="B1338" i="65"/>
  <c r="B1342" i="65"/>
  <c r="B1346" i="65"/>
  <c r="T189" i="25"/>
  <c r="B1350" i="65"/>
  <c r="B1354" i="65"/>
  <c r="B1358" i="65"/>
  <c r="B1362" i="65"/>
  <c r="T205" i="25"/>
  <c r="B1366" i="65"/>
  <c r="B1373" i="65"/>
  <c r="B1377" i="65"/>
  <c r="I25" i="54"/>
  <c r="O25" i="57" s="1"/>
  <c r="I26" i="54"/>
  <c r="O26" i="57" s="1"/>
  <c r="I27" i="54"/>
  <c r="O27" i="57" s="1"/>
  <c r="I28" i="54"/>
  <c r="O28" i="57" s="1"/>
  <c r="I30" i="54"/>
  <c r="O30" i="57" s="1"/>
  <c r="I31" i="54"/>
  <c r="O31" i="57" s="1"/>
  <c r="I33" i="54"/>
  <c r="O33" i="57" s="1"/>
  <c r="I34" i="54"/>
  <c r="O34" i="57" s="1"/>
  <c r="I36" i="54"/>
  <c r="O36" i="57" s="1"/>
  <c r="I37" i="54"/>
  <c r="O37" i="57" s="1"/>
  <c r="I38" i="54"/>
  <c r="O38" i="57" s="1"/>
  <c r="I40" i="54"/>
  <c r="O40" i="57" s="1"/>
  <c r="I42" i="54"/>
  <c r="O42" i="57" s="1"/>
  <c r="I43" i="54"/>
  <c r="O43" i="57" s="1"/>
  <c r="I44" i="54"/>
  <c r="O44" i="57" s="1"/>
  <c r="I45" i="54"/>
  <c r="O45" i="57" s="1"/>
  <c r="I46" i="54"/>
  <c r="O46" i="57" s="1"/>
  <c r="I47" i="54"/>
  <c r="O47" i="57" s="1"/>
  <c r="I48" i="54"/>
  <c r="O48" i="57" s="1"/>
  <c r="I49" i="54"/>
  <c r="O49" i="57" s="1"/>
  <c r="I50" i="54"/>
  <c r="O50" i="57" s="1"/>
  <c r="I51" i="54"/>
  <c r="O51" i="57" s="1"/>
  <c r="I52" i="54"/>
  <c r="O52" i="57" s="1"/>
  <c r="I54" i="54"/>
  <c r="O54" i="57" s="1"/>
  <c r="I55" i="54"/>
  <c r="O55" i="57" s="1"/>
  <c r="I56" i="54"/>
  <c r="O56" i="57" s="1"/>
  <c r="I57" i="54"/>
  <c r="O57" i="57" s="1"/>
  <c r="I58" i="54"/>
  <c r="O58" i="57" s="1"/>
  <c r="I59" i="54"/>
  <c r="O59" i="57" s="1"/>
  <c r="I60" i="54"/>
  <c r="O60" i="57" s="1"/>
  <c r="I62" i="54"/>
  <c r="O62" i="57" s="1"/>
  <c r="I64" i="54"/>
  <c r="O64" i="57" s="1"/>
  <c r="I66" i="54"/>
  <c r="O66" i="57" s="1"/>
  <c r="I67" i="54"/>
  <c r="O67" i="57" s="1"/>
  <c r="I68" i="54"/>
  <c r="O68" i="57" s="1"/>
  <c r="I69" i="54"/>
  <c r="O69" i="57" s="1"/>
  <c r="I70" i="54"/>
  <c r="O70" i="57" s="1"/>
  <c r="I71" i="54"/>
  <c r="O71" i="57" s="1"/>
  <c r="I72" i="54"/>
  <c r="O72" i="57" s="1"/>
  <c r="I74" i="54"/>
  <c r="O74" i="57" s="1"/>
  <c r="I76" i="54"/>
  <c r="O76" i="57" s="1"/>
  <c r="I77" i="54"/>
  <c r="O77" i="57" s="1"/>
  <c r="I78" i="54"/>
  <c r="O78" i="57" s="1"/>
  <c r="I79" i="54"/>
  <c r="O79" i="57" s="1"/>
  <c r="I80" i="54"/>
  <c r="O80" i="57" s="1"/>
  <c r="I81" i="54"/>
  <c r="O81" i="57" s="1"/>
  <c r="I82" i="54"/>
  <c r="O82" i="57" s="1"/>
  <c r="I83" i="54"/>
  <c r="O83" i="57" s="1"/>
  <c r="I85" i="54"/>
  <c r="O85" i="57" s="1"/>
  <c r="I86" i="54"/>
  <c r="O86" i="57" s="1"/>
  <c r="I87" i="54"/>
  <c r="O87" i="57" s="1"/>
  <c r="I88" i="54"/>
  <c r="O88" i="57" s="1"/>
  <c r="I90" i="54"/>
  <c r="O90" i="57" s="1"/>
  <c r="I92" i="54"/>
  <c r="O92" i="57" s="1"/>
  <c r="I93" i="54"/>
  <c r="O93" i="57" s="1"/>
  <c r="I94" i="54"/>
  <c r="O94" i="57" s="1"/>
  <c r="I95" i="54"/>
  <c r="O95" i="57" s="1"/>
  <c r="I96" i="54"/>
  <c r="O96" i="57" s="1"/>
  <c r="I97" i="54"/>
  <c r="O97" i="57" s="1"/>
  <c r="I98" i="54"/>
  <c r="O98" i="57" s="1"/>
  <c r="I99" i="54"/>
  <c r="O99" i="57" s="1"/>
  <c r="I100" i="54"/>
  <c r="O100" i="57" s="1"/>
  <c r="I101" i="54"/>
  <c r="O101" i="57" s="1"/>
  <c r="I102" i="54"/>
  <c r="O102" i="57" s="1"/>
  <c r="I103" i="54"/>
  <c r="O103" i="57" s="1"/>
  <c r="I104" i="54"/>
  <c r="O104" i="57" s="1"/>
  <c r="I105" i="54"/>
  <c r="O105" i="57" s="1"/>
  <c r="I106" i="54"/>
  <c r="O106" i="57" s="1"/>
  <c r="I107" i="54"/>
  <c r="O107" i="57" s="1"/>
  <c r="I108" i="54"/>
  <c r="O108" i="57" s="1"/>
  <c r="I109" i="54"/>
  <c r="O109" i="57" s="1"/>
  <c r="AK80" i="54"/>
  <c r="AK45" i="54"/>
  <c r="AC45" i="54"/>
  <c r="AD45" i="54" s="1"/>
  <c r="AK30" i="54"/>
  <c r="AC30" i="54"/>
  <c r="AD30" i="54" s="1"/>
  <c r="AK57" i="54"/>
  <c r="AC57" i="54"/>
  <c r="AD57" i="54" s="1"/>
  <c r="AK81" i="54"/>
  <c r="AC81" i="54"/>
  <c r="AD81" i="54" s="1"/>
  <c r="AK93" i="54"/>
  <c r="AC93" i="54"/>
  <c r="AD93" i="54" s="1"/>
  <c r="AK31" i="54"/>
  <c r="AC31" i="54"/>
  <c r="AD31" i="54" s="1"/>
  <c r="AK50" i="54"/>
  <c r="AC50" i="54"/>
  <c r="AD50" i="54" s="1"/>
  <c r="AK86" i="54"/>
  <c r="AC86" i="54"/>
  <c r="AD86" i="54" s="1"/>
  <c r="AK34" i="54"/>
  <c r="AC34" i="54"/>
  <c r="AD34" i="54" s="1"/>
  <c r="AK74" i="54"/>
  <c r="AC74" i="54"/>
  <c r="AD74" i="54" s="1"/>
  <c r="AK92" i="54"/>
  <c r="AC92" i="54"/>
  <c r="AD92" i="54" s="1"/>
  <c r="AK27" i="54"/>
  <c r="AC27" i="54"/>
  <c r="AD27" i="54" s="1"/>
  <c r="AK47" i="54"/>
  <c r="AC47" i="54"/>
  <c r="AD47" i="54" s="1"/>
  <c r="AK83" i="54"/>
  <c r="AC83" i="54"/>
  <c r="AD83" i="54" s="1"/>
  <c r="AK104" i="54"/>
  <c r="AC104" i="54"/>
  <c r="AD104" i="54" s="1"/>
  <c r="AK25" i="54"/>
  <c r="AC25" i="54"/>
  <c r="AD25" i="54" s="1"/>
  <c r="AK67" i="54"/>
  <c r="AK69" i="54"/>
  <c r="AC69" i="54"/>
  <c r="AD69" i="54" s="1"/>
  <c r="AE14" i="54"/>
  <c r="AK101" i="54"/>
  <c r="AC101" i="54"/>
  <c r="AD101" i="54" s="1"/>
  <c r="AK37" i="54"/>
  <c r="AC37" i="54"/>
  <c r="AD37" i="54" s="1"/>
  <c r="AK99" i="54"/>
  <c r="AC99" i="54"/>
  <c r="AD99" i="54" s="1"/>
  <c r="AK54" i="54"/>
  <c r="AC54" i="54"/>
  <c r="AD54" i="54" s="1"/>
  <c r="AK72" i="54"/>
  <c r="AC72" i="54"/>
  <c r="AD72" i="54" s="1"/>
  <c r="AK90" i="54"/>
  <c r="AC90" i="54"/>
  <c r="AD90" i="54" s="1"/>
  <c r="AK23" i="54"/>
  <c r="AC23" i="54"/>
  <c r="AD23" i="54" s="1"/>
  <c r="AK100" i="54"/>
  <c r="AC100" i="54"/>
  <c r="AD100" i="54" s="1"/>
  <c r="AK49" i="54"/>
  <c r="AC49" i="54"/>
  <c r="AD49" i="54" s="1"/>
  <c r="AK75" i="54"/>
  <c r="AC75" i="54"/>
  <c r="AD75" i="54" s="1"/>
  <c r="AK32" i="54"/>
  <c r="AC32" i="54"/>
  <c r="AD32" i="54" s="1"/>
  <c r="AK65" i="54"/>
  <c r="AC65" i="54"/>
  <c r="AD65" i="54" s="1"/>
  <c r="AK29" i="54"/>
  <c r="AC29" i="54"/>
  <c r="AD29" i="54" s="1"/>
  <c r="C1550" i="65"/>
  <c r="AF22" i="54"/>
  <c r="AF24" i="54"/>
  <c r="AF25" i="54"/>
  <c r="AF26" i="54"/>
  <c r="AF27" i="54"/>
  <c r="AF28" i="54"/>
  <c r="AF29" i="54"/>
  <c r="AF30" i="54"/>
  <c r="AF32" i="54"/>
  <c r="AF34" i="54"/>
  <c r="AF35" i="54"/>
  <c r="AF36" i="54"/>
  <c r="AF37" i="54"/>
  <c r="AF38" i="54"/>
  <c r="AF39" i="54"/>
  <c r="AF40" i="54"/>
  <c r="AF41" i="54"/>
  <c r="AF43" i="54"/>
  <c r="AF44" i="54"/>
  <c r="AF45" i="54"/>
  <c r="AF46" i="54"/>
  <c r="AF47" i="54"/>
  <c r="AF48" i="54"/>
  <c r="AF49" i="54"/>
  <c r="AF50" i="54"/>
  <c r="AF51" i="54"/>
  <c r="AF52" i="54"/>
  <c r="AF53" i="54"/>
  <c r="AF55" i="54"/>
  <c r="AF56" i="54"/>
  <c r="AF57" i="54"/>
  <c r="AF58" i="54"/>
  <c r="AF59" i="54"/>
  <c r="AF60" i="54"/>
  <c r="AF61" i="54"/>
  <c r="AF62" i="54"/>
  <c r="AF63" i="54"/>
  <c r="AF64" i="54"/>
  <c r="AF65" i="54"/>
  <c r="AF66" i="54"/>
  <c r="AF67" i="54"/>
  <c r="AF68" i="54"/>
  <c r="AF69" i="54"/>
  <c r="AF70" i="54"/>
  <c r="AF71" i="54"/>
  <c r="AF72" i="54"/>
  <c r="AF74" i="54"/>
  <c r="AF75" i="54"/>
  <c r="AF77" i="54"/>
  <c r="AF78" i="54"/>
  <c r="AF79" i="54"/>
  <c r="AF80" i="54"/>
  <c r="AF81" i="54"/>
  <c r="AF82" i="54"/>
  <c r="AF83" i="54"/>
  <c r="AF84" i="54"/>
  <c r="AF85" i="54"/>
  <c r="AF86" i="54"/>
  <c r="AF87" i="54"/>
  <c r="AF88" i="54"/>
  <c r="AF89" i="54"/>
  <c r="AF90" i="54"/>
  <c r="AF91" i="54"/>
  <c r="AF92" i="54"/>
  <c r="AF93" i="54"/>
  <c r="AF94" i="54"/>
  <c r="AF95" i="54"/>
  <c r="AF96" i="54"/>
  <c r="AF97" i="54"/>
  <c r="AF98" i="54"/>
  <c r="AF99" i="54"/>
  <c r="AF100" i="54"/>
  <c r="AF103" i="54"/>
  <c r="AF104" i="54"/>
  <c r="AF105" i="54"/>
  <c r="AF106" i="54"/>
  <c r="AF107" i="54"/>
  <c r="AF108" i="54"/>
  <c r="AF109" i="54"/>
  <c r="AK107" i="54"/>
  <c r="AK52" i="54"/>
  <c r="AK26" i="54"/>
  <c r="AC26" i="54"/>
  <c r="AD26" i="54" s="1"/>
  <c r="AK46" i="54"/>
  <c r="AC46" i="54"/>
  <c r="AD46" i="54" s="1"/>
  <c r="AK63" i="54"/>
  <c r="AC63" i="54"/>
  <c r="AD63" i="54" s="1"/>
  <c r="AK82" i="54"/>
  <c r="AC82" i="54"/>
  <c r="AD82" i="54" s="1"/>
  <c r="AK103" i="54"/>
  <c r="AC103" i="54"/>
  <c r="AD103" i="54" s="1"/>
  <c r="AK35" i="54"/>
  <c r="AC35" i="54"/>
  <c r="AD35" i="54" s="1"/>
  <c r="AK62" i="54"/>
  <c r="AC62" i="54"/>
  <c r="AD62" i="54" s="1"/>
  <c r="AK94" i="54"/>
  <c r="AC94" i="54"/>
  <c r="AD94" i="54" s="1"/>
  <c r="AK20" i="54"/>
  <c r="AC20" i="54"/>
  <c r="AD20" i="54" s="1"/>
  <c r="AK106" i="54"/>
  <c r="AC106" i="54"/>
  <c r="AD106" i="54" s="1"/>
  <c r="AK102" i="54"/>
  <c r="AC102" i="54"/>
  <c r="AD102" i="54" s="1"/>
  <c r="AK97" i="54"/>
  <c r="AC97" i="54"/>
  <c r="AD97" i="54" s="1"/>
  <c r="AK77" i="54"/>
  <c r="AC77" i="54"/>
  <c r="AD77" i="54" s="1"/>
  <c r="AK33" i="54"/>
  <c r="AC33" i="54"/>
  <c r="AD33" i="54" s="1"/>
  <c r="AK21" i="54"/>
  <c r="AC21" i="54"/>
  <c r="AD21" i="54" s="1"/>
  <c r="AK41" i="54"/>
  <c r="AC41" i="54"/>
  <c r="AD41" i="54" s="1"/>
  <c r="AK59" i="54"/>
  <c r="AC59" i="54"/>
  <c r="AD59" i="54" s="1"/>
  <c r="AK76" i="54"/>
  <c r="AC76" i="54"/>
  <c r="AD76" i="54" s="1"/>
  <c r="AK95" i="54"/>
  <c r="AC95" i="54"/>
  <c r="AD95" i="54" s="1"/>
  <c r="AF73" i="54"/>
  <c r="AK24" i="54"/>
  <c r="AC24" i="54"/>
  <c r="AD24" i="54" s="1"/>
  <c r="AK61" i="54"/>
  <c r="AC61" i="54"/>
  <c r="AD61" i="54" s="1"/>
  <c r="AK22" i="54"/>
  <c r="AC22" i="54"/>
  <c r="AD22" i="54" s="1"/>
  <c r="AK53" i="54"/>
  <c r="AC53" i="54"/>
  <c r="AD53" i="54" s="1"/>
  <c r="AK98" i="54"/>
  <c r="AC98" i="54"/>
  <c r="AD98" i="54" s="1"/>
  <c r="AK38" i="54"/>
  <c r="AC38" i="54"/>
  <c r="AD38" i="54" s="1"/>
  <c r="AK55" i="54"/>
  <c r="AC55" i="54"/>
  <c r="AD55" i="54" s="1"/>
  <c r="AK73" i="54"/>
  <c r="AC73" i="54"/>
  <c r="AD73" i="54" s="1"/>
  <c r="AK40" i="54"/>
  <c r="AC40" i="54"/>
  <c r="AD40" i="54" s="1"/>
  <c r="AK89" i="54"/>
  <c r="AC89" i="54"/>
  <c r="AD89" i="54" s="1"/>
  <c r="AK96" i="54"/>
  <c r="AK36" i="54"/>
  <c r="I38" i="12"/>
  <c r="O38" i="13" s="1"/>
  <c r="I82" i="12"/>
  <c r="O82" i="13" s="1"/>
  <c r="I49" i="12"/>
  <c r="O49" i="13" s="1"/>
  <c r="AI20" i="12"/>
  <c r="AJ20" i="12"/>
  <c r="AC20" i="12"/>
  <c r="AH23" i="16"/>
  <c r="AI25" i="16"/>
  <c r="D88" i="63" s="1"/>
  <c r="AC23" i="16"/>
  <c r="AD23" i="16" s="1"/>
  <c r="AG21" i="16"/>
  <c r="AJ23" i="16"/>
  <c r="AG24" i="16"/>
  <c r="AI23" i="16"/>
  <c r="D83" i="63" s="1"/>
  <c r="AH25" i="16"/>
  <c r="S15" i="16"/>
  <c r="AC25" i="16"/>
  <c r="AD25" i="16" s="1"/>
  <c r="AG23" i="16"/>
  <c r="AJ25" i="16"/>
  <c r="G14" i="40"/>
  <c r="Q15" i="21"/>
  <c r="Q13" i="21"/>
  <c r="Q11" i="21"/>
  <c r="Q16" i="21"/>
  <c r="N10" i="62"/>
  <c r="P10" i="62" s="1"/>
  <c r="AB15" i="21"/>
  <c r="AB16" i="21"/>
  <c r="AB11" i="21"/>
  <c r="AB10" i="21" s="1"/>
  <c r="X13" i="21"/>
  <c r="X12" i="21"/>
  <c r="T15" i="21"/>
  <c r="T14" i="21" s="1"/>
  <c r="T11" i="21"/>
  <c r="T10" i="21" s="1"/>
  <c r="S16" i="21"/>
  <c r="S14" i="21" s="1"/>
  <c r="S12" i="21"/>
  <c r="S13" i="21"/>
  <c r="W10" i="21"/>
  <c r="AA14" i="21"/>
  <c r="I154" i="21"/>
  <c r="O154" i="22" s="1"/>
  <c r="I83" i="21"/>
  <c r="O83" i="22" s="1"/>
  <c r="I45" i="21"/>
  <c r="O45" i="22" s="1"/>
  <c r="I111" i="21"/>
  <c r="O111" i="22" s="1"/>
  <c r="I129" i="21"/>
  <c r="O129" i="22" s="1"/>
  <c r="I88" i="21"/>
  <c r="O88" i="22" s="1"/>
  <c r="P75" i="23"/>
  <c r="I101" i="21"/>
  <c r="O101" i="22" s="1"/>
  <c r="R10" i="21"/>
  <c r="I24" i="21"/>
  <c r="O24" i="22" s="1"/>
  <c r="I128" i="21"/>
  <c r="O128" i="22" s="1"/>
  <c r="I157" i="21"/>
  <c r="O157" i="22" s="1"/>
  <c r="I156" i="21"/>
  <c r="O156" i="22" s="1"/>
  <c r="I53" i="21"/>
  <c r="O53" i="22" s="1"/>
  <c r="I27" i="21"/>
  <c r="O27" i="22" s="1"/>
  <c r="AC12" i="21"/>
  <c r="I20" i="21"/>
  <c r="P20" i="23" s="1"/>
  <c r="AG38" i="21"/>
  <c r="I122" i="21"/>
  <c r="O122" i="22" s="1"/>
  <c r="I36" i="21"/>
  <c r="O36" i="22" s="1"/>
  <c r="I85" i="21"/>
  <c r="O85" i="22" s="1"/>
  <c r="C460" i="65"/>
  <c r="C435" i="65"/>
  <c r="C470" i="65"/>
  <c r="C455" i="65"/>
  <c r="C445" i="65"/>
  <c r="C432" i="65"/>
  <c r="C467" i="65"/>
  <c r="C456" i="65"/>
  <c r="I133" i="21"/>
  <c r="O133" i="22" s="1"/>
  <c r="I126" i="21"/>
  <c r="O126" i="22" s="1"/>
  <c r="I121" i="21"/>
  <c r="O121" i="22" s="1"/>
  <c r="C416" i="65"/>
  <c r="C390" i="65"/>
  <c r="C377" i="65"/>
  <c r="I55" i="21"/>
  <c r="O55" i="22" s="1"/>
  <c r="I43" i="21"/>
  <c r="O43" i="22" s="1"/>
  <c r="C344" i="65"/>
  <c r="C335" i="65"/>
  <c r="C422" i="65"/>
  <c r="C393" i="65"/>
  <c r="I81" i="21"/>
  <c r="O81" i="22" s="1"/>
  <c r="I68" i="21"/>
  <c r="O68" i="22" s="1"/>
  <c r="C365" i="65"/>
  <c r="C353" i="65"/>
  <c r="C346" i="65"/>
  <c r="I35" i="21"/>
  <c r="O35" i="22" s="1"/>
  <c r="C334" i="65"/>
  <c r="I86" i="21"/>
  <c r="O86" i="22" s="1"/>
  <c r="C386" i="65"/>
  <c r="C378" i="65"/>
  <c r="C358" i="65"/>
  <c r="C345" i="65"/>
  <c r="I21" i="21"/>
  <c r="O21" i="22" s="1"/>
  <c r="C337" i="65"/>
  <c r="C331" i="65"/>
  <c r="C439" i="65"/>
  <c r="I98" i="21"/>
  <c r="O98" i="22" s="1"/>
  <c r="C463" i="65"/>
  <c r="C368" i="65"/>
  <c r="C333" i="65"/>
  <c r="C411" i="65"/>
  <c r="C468" i="65"/>
  <c r="C461" i="65"/>
  <c r="C362" i="65"/>
  <c r="C379" i="65"/>
  <c r="C349" i="65"/>
  <c r="I135" i="21"/>
  <c r="O135" i="22" s="1"/>
  <c r="C336" i="65"/>
  <c r="C407" i="65"/>
  <c r="C413" i="65"/>
  <c r="C414" i="65"/>
  <c r="C415" i="65"/>
  <c r="E424" i="65"/>
  <c r="AJ114" i="21"/>
  <c r="AI114" i="21"/>
  <c r="E420" i="65"/>
  <c r="AJ110" i="21"/>
  <c r="AI110" i="21"/>
  <c r="E416" i="65"/>
  <c r="AJ106" i="21"/>
  <c r="AI106" i="21"/>
  <c r="E412" i="65"/>
  <c r="AJ102" i="21"/>
  <c r="AI102" i="21"/>
  <c r="E408" i="65"/>
  <c r="AJ98" i="21"/>
  <c r="AI98" i="21"/>
  <c r="E404" i="65"/>
  <c r="AJ94" i="21"/>
  <c r="AI94" i="21"/>
  <c r="E400" i="65"/>
  <c r="AJ90" i="21"/>
  <c r="AI90" i="21"/>
  <c r="E396" i="65"/>
  <c r="AJ86" i="21"/>
  <c r="AI86" i="21"/>
  <c r="E392" i="65"/>
  <c r="AJ82" i="21"/>
  <c r="AI82" i="21"/>
  <c r="E388" i="65"/>
  <c r="AJ78" i="21"/>
  <c r="AI78" i="21"/>
  <c r="AH78" i="21"/>
  <c r="E384" i="65"/>
  <c r="AJ74" i="21"/>
  <c r="AI74" i="21"/>
  <c r="AH74" i="21"/>
  <c r="E380" i="65"/>
  <c r="AJ70" i="21"/>
  <c r="AI70" i="21"/>
  <c r="AH70" i="21"/>
  <c r="E376" i="65"/>
  <c r="AJ66" i="21"/>
  <c r="AI66" i="21"/>
  <c r="AH66" i="21"/>
  <c r="E372" i="65"/>
  <c r="AJ62" i="21"/>
  <c r="AI62" i="21"/>
  <c r="AH62" i="21"/>
  <c r="E368" i="65"/>
  <c r="AJ58" i="21"/>
  <c r="AI58" i="21"/>
  <c r="AH58" i="21"/>
  <c r="E364" i="65"/>
  <c r="AJ54" i="21"/>
  <c r="AI54" i="21"/>
  <c r="AH54" i="21"/>
  <c r="E360" i="65"/>
  <c r="AJ50" i="21"/>
  <c r="AI50" i="21"/>
  <c r="AH50" i="21"/>
  <c r="E356" i="65"/>
  <c r="AJ46" i="21"/>
  <c r="AI46" i="21"/>
  <c r="AH46" i="21"/>
  <c r="E352" i="65"/>
  <c r="AJ42" i="21"/>
  <c r="AI42" i="21"/>
  <c r="AH42" i="21"/>
  <c r="E347" i="65"/>
  <c r="AJ37" i="21"/>
  <c r="AI37" i="21"/>
  <c r="AH37" i="21"/>
  <c r="E343" i="65"/>
  <c r="AJ33" i="21"/>
  <c r="AI33" i="21"/>
  <c r="AH33" i="21"/>
  <c r="E339" i="65"/>
  <c r="AJ29" i="21"/>
  <c r="AI29" i="21"/>
  <c r="AH29" i="21"/>
  <c r="E335" i="65"/>
  <c r="AJ25" i="21"/>
  <c r="AI25" i="21"/>
  <c r="AH25" i="21"/>
  <c r="E331" i="65"/>
  <c r="AJ21" i="21"/>
  <c r="AI21" i="21"/>
  <c r="AH21" i="21"/>
  <c r="E467" i="65"/>
  <c r="AJ157" i="21"/>
  <c r="AI157" i="21"/>
  <c r="E463" i="65"/>
  <c r="AJ153" i="21"/>
  <c r="AI153" i="21"/>
  <c r="E459" i="65"/>
  <c r="AJ149" i="21"/>
  <c r="AI149" i="21"/>
  <c r="E455" i="65"/>
  <c r="AJ145" i="21"/>
  <c r="AI145" i="21"/>
  <c r="E451" i="65"/>
  <c r="AJ141" i="21"/>
  <c r="AI141" i="21"/>
  <c r="E447" i="65"/>
  <c r="AJ137" i="21"/>
  <c r="AI137" i="21"/>
  <c r="E443" i="65"/>
  <c r="AJ133" i="21"/>
  <c r="AI133" i="21"/>
  <c r="E439" i="65"/>
  <c r="AJ129" i="21"/>
  <c r="AI129" i="21"/>
  <c r="E435" i="65"/>
  <c r="AJ125" i="21"/>
  <c r="AI125" i="21"/>
  <c r="E431" i="65"/>
  <c r="AJ121" i="21"/>
  <c r="AI121" i="21"/>
  <c r="AG160" i="21"/>
  <c r="AG156" i="21"/>
  <c r="AG152" i="21"/>
  <c r="AG148" i="21"/>
  <c r="AG144" i="21"/>
  <c r="AG140" i="21"/>
  <c r="AG136" i="21"/>
  <c r="AG132" i="21"/>
  <c r="AG128" i="21"/>
  <c r="AG124" i="21"/>
  <c r="AG120" i="21"/>
  <c r="AG114" i="21"/>
  <c r="AG110" i="21"/>
  <c r="AG106" i="21"/>
  <c r="AG102" i="21"/>
  <c r="AG98" i="21"/>
  <c r="AG94" i="21"/>
  <c r="AG90" i="21"/>
  <c r="AG86" i="21"/>
  <c r="AG82" i="21"/>
  <c r="AG78" i="21"/>
  <c r="AG74" i="21"/>
  <c r="AG70" i="21"/>
  <c r="AG66" i="21"/>
  <c r="AG62" i="21"/>
  <c r="AG58" i="21"/>
  <c r="AG54" i="21"/>
  <c r="AG50" i="21"/>
  <c r="F33" i="63" s="1"/>
  <c r="AG46" i="21"/>
  <c r="AG42" i="21"/>
  <c r="AH114" i="21"/>
  <c r="AH110" i="21"/>
  <c r="AH106" i="21"/>
  <c r="AH102" i="21"/>
  <c r="AH98" i="21"/>
  <c r="AH94" i="21"/>
  <c r="AH90" i="21"/>
  <c r="AH86" i="21"/>
  <c r="P69" i="23"/>
  <c r="I31" i="21"/>
  <c r="O31" i="22" s="1"/>
  <c r="I47" i="21"/>
  <c r="O47" i="22" s="1"/>
  <c r="I93" i="21"/>
  <c r="O93" i="22" s="1"/>
  <c r="I158" i="21"/>
  <c r="O158" i="22" s="1"/>
  <c r="I152" i="21"/>
  <c r="O152" i="22" s="1"/>
  <c r="I148" i="21"/>
  <c r="O148" i="22" s="1"/>
  <c r="I49" i="21"/>
  <c r="O49" i="22" s="1"/>
  <c r="I144" i="21"/>
  <c r="O144" i="22" s="1"/>
  <c r="I22" i="21"/>
  <c r="O22" i="22" s="1"/>
  <c r="I3" i="21"/>
  <c r="C447" i="65"/>
  <c r="C465" i="65"/>
  <c r="C453" i="65"/>
  <c r="C440" i="65"/>
  <c r="C430" i="65"/>
  <c r="C464" i="65"/>
  <c r="C449" i="65"/>
  <c r="C442" i="65"/>
  <c r="C409" i="65"/>
  <c r="C403" i="65"/>
  <c r="C397" i="65"/>
  <c r="C387" i="65"/>
  <c r="C374" i="65"/>
  <c r="C361" i="65"/>
  <c r="C351" i="65"/>
  <c r="C342" i="65"/>
  <c r="C410" i="65"/>
  <c r="I73" i="21"/>
  <c r="O73" i="22" s="1"/>
  <c r="I67" i="21"/>
  <c r="O67" i="22" s="1"/>
  <c r="I60" i="21"/>
  <c r="O60" i="22" s="1"/>
  <c r="I34" i="21"/>
  <c r="O34" i="22" s="1"/>
  <c r="I29" i="21"/>
  <c r="O29" i="22" s="1"/>
  <c r="C412" i="65"/>
  <c r="C394" i="65"/>
  <c r="C383" i="65"/>
  <c r="I66" i="21"/>
  <c r="O66" i="22" s="1"/>
  <c r="C366" i="65"/>
  <c r="I46" i="21"/>
  <c r="O46" i="22" s="1"/>
  <c r="C341" i="65"/>
  <c r="I94" i="21"/>
  <c r="O94" i="22" s="1"/>
  <c r="C382" i="65"/>
  <c r="I63" i="21"/>
  <c r="O63" i="22" s="1"/>
  <c r="C363" i="65"/>
  <c r="C433" i="65"/>
  <c r="C408" i="65"/>
  <c r="C359" i="65"/>
  <c r="C400" i="65"/>
  <c r="C419" i="65"/>
  <c r="C352" i="65"/>
  <c r="C405" i="65"/>
  <c r="C355" i="65"/>
  <c r="C392" i="65"/>
  <c r="C454" i="65"/>
  <c r="E428" i="65"/>
  <c r="AJ118" i="21"/>
  <c r="AI118" i="21"/>
  <c r="E423" i="65"/>
  <c r="AJ113" i="21"/>
  <c r="AI113" i="21"/>
  <c r="E419" i="65"/>
  <c r="AJ109" i="21"/>
  <c r="AI109" i="21"/>
  <c r="E415" i="65"/>
  <c r="AJ105" i="21"/>
  <c r="AI105" i="21"/>
  <c r="E411" i="65"/>
  <c r="AJ101" i="21"/>
  <c r="AI101" i="21"/>
  <c r="E407" i="65"/>
  <c r="AJ97" i="21"/>
  <c r="AI97" i="21"/>
  <c r="E403" i="65"/>
  <c r="AJ93" i="21"/>
  <c r="AI93" i="21"/>
  <c r="E399" i="65"/>
  <c r="AJ89" i="21"/>
  <c r="AI89" i="21"/>
  <c r="E395" i="65"/>
  <c r="AJ85" i="21"/>
  <c r="AI85" i="21"/>
  <c r="E391" i="65"/>
  <c r="AJ81" i="21"/>
  <c r="AI81" i="21"/>
  <c r="AH81" i="21"/>
  <c r="E387" i="65"/>
  <c r="AJ77" i="21"/>
  <c r="AI77" i="21"/>
  <c r="AH77" i="21"/>
  <c r="E383" i="65"/>
  <c r="AJ73" i="21"/>
  <c r="AI73" i="21"/>
  <c r="AH73" i="21"/>
  <c r="E379" i="65"/>
  <c r="AJ69" i="21"/>
  <c r="AI69" i="21"/>
  <c r="AH69" i="21"/>
  <c r="E375" i="65"/>
  <c r="AJ65" i="21"/>
  <c r="AI65" i="21"/>
  <c r="AH65" i="21"/>
  <c r="E371" i="65"/>
  <c r="AJ61" i="21"/>
  <c r="AI61" i="21"/>
  <c r="AH61" i="21"/>
  <c r="E367" i="65"/>
  <c r="AJ57" i="21"/>
  <c r="AI57" i="21"/>
  <c r="AH57" i="21"/>
  <c r="E363" i="65"/>
  <c r="AJ53" i="21"/>
  <c r="AI53" i="21"/>
  <c r="AH53" i="21"/>
  <c r="E359" i="65"/>
  <c r="AJ49" i="21"/>
  <c r="AI49" i="21"/>
  <c r="AH49" i="21"/>
  <c r="E355" i="65"/>
  <c r="AJ45" i="21"/>
  <c r="AI45" i="21"/>
  <c r="AH45" i="21"/>
  <c r="E351" i="65"/>
  <c r="AJ41" i="21"/>
  <c r="AI41" i="21"/>
  <c r="AH41" i="21"/>
  <c r="E346" i="65"/>
  <c r="AJ36" i="21"/>
  <c r="AI36" i="21"/>
  <c r="AH36" i="21"/>
  <c r="E342" i="65"/>
  <c r="AJ32" i="21"/>
  <c r="AI32" i="21"/>
  <c r="AH32" i="21"/>
  <c r="E338" i="65"/>
  <c r="AJ28" i="21"/>
  <c r="AI28" i="21"/>
  <c r="AH28" i="21"/>
  <c r="E334" i="65"/>
  <c r="AJ24" i="21"/>
  <c r="AI24" i="21"/>
  <c r="AH24" i="21"/>
  <c r="E470" i="65"/>
  <c r="AJ160" i="21"/>
  <c r="AI160" i="21"/>
  <c r="E466" i="65"/>
  <c r="AJ156" i="21"/>
  <c r="AI156" i="21"/>
  <c r="E462" i="65"/>
  <c r="AJ152" i="21"/>
  <c r="AI152" i="21"/>
  <c r="E458" i="65"/>
  <c r="AJ148" i="21"/>
  <c r="AI148" i="21"/>
  <c r="E454" i="65"/>
  <c r="AJ144" i="21"/>
  <c r="AI144" i="21"/>
  <c r="E450" i="65"/>
  <c r="AJ140" i="21"/>
  <c r="AI140" i="21"/>
  <c r="E446" i="65"/>
  <c r="AJ136" i="21"/>
  <c r="AI136" i="21"/>
  <c r="E442" i="65"/>
  <c r="AJ132" i="21"/>
  <c r="AI132" i="21"/>
  <c r="E438" i="65"/>
  <c r="AJ128" i="21"/>
  <c r="AI128" i="21"/>
  <c r="E434" i="65"/>
  <c r="AJ124" i="21"/>
  <c r="AI124" i="21"/>
  <c r="E430" i="65"/>
  <c r="AJ120" i="21"/>
  <c r="AI120" i="21"/>
  <c r="AG159" i="21"/>
  <c r="AG155" i="21"/>
  <c r="AG151" i="21"/>
  <c r="AG147" i="21"/>
  <c r="AG143" i="21"/>
  <c r="AG139" i="21"/>
  <c r="AG135" i="21"/>
  <c r="AG131" i="21"/>
  <c r="AG127" i="21"/>
  <c r="AG123" i="21"/>
  <c r="F17" i="63" s="1"/>
  <c r="AG119" i="21"/>
  <c r="AG113" i="21"/>
  <c r="AG109" i="21"/>
  <c r="AG105" i="21"/>
  <c r="AG101" i="21"/>
  <c r="AG97" i="21"/>
  <c r="AG93" i="21"/>
  <c r="AG89" i="21"/>
  <c r="AG85" i="21"/>
  <c r="AG81" i="21"/>
  <c r="AG77" i="21"/>
  <c r="AG73" i="21"/>
  <c r="AG69" i="21"/>
  <c r="AG65" i="21"/>
  <c r="AG61" i="21"/>
  <c r="AG57" i="21"/>
  <c r="AG53" i="21"/>
  <c r="AG49" i="21"/>
  <c r="F32" i="63" s="1"/>
  <c r="AG45" i="21"/>
  <c r="AG41" i="21"/>
  <c r="F24" i="63" s="1"/>
  <c r="AG37" i="21"/>
  <c r="AG33" i="21"/>
  <c r="F16" i="63" s="1"/>
  <c r="AG29" i="21"/>
  <c r="AG25" i="21"/>
  <c r="AG21" i="21"/>
  <c r="F4" i="63" s="1"/>
  <c r="AH113" i="21"/>
  <c r="AH109" i="21"/>
  <c r="AH105" i="21"/>
  <c r="AH101" i="21"/>
  <c r="AH97" i="21"/>
  <c r="AH93" i="21"/>
  <c r="AH89" i="21"/>
  <c r="AH85" i="21"/>
  <c r="I48" i="21"/>
  <c r="O48" i="22" s="1"/>
  <c r="I137" i="21"/>
  <c r="O137" i="22" s="1"/>
  <c r="I142" i="21"/>
  <c r="O142" i="22" s="1"/>
  <c r="I131" i="21"/>
  <c r="O131" i="22" s="1"/>
  <c r="I72" i="21"/>
  <c r="O72" i="22" s="1"/>
  <c r="I87" i="21"/>
  <c r="O87" i="22" s="1"/>
  <c r="I95" i="21"/>
  <c r="O95" i="22" s="1"/>
  <c r="A17" i="21"/>
  <c r="C443" i="65"/>
  <c r="C462" i="65"/>
  <c r="C452" i="65"/>
  <c r="C437" i="65"/>
  <c r="C441" i="65"/>
  <c r="C428" i="65"/>
  <c r="C395" i="65"/>
  <c r="C357" i="65"/>
  <c r="C348" i="65"/>
  <c r="C332" i="65"/>
  <c r="C385" i="65"/>
  <c r="C372" i="65"/>
  <c r="C340" i="65"/>
  <c r="C404" i="65"/>
  <c r="C391" i="65"/>
  <c r="C373" i="65"/>
  <c r="I40" i="21"/>
  <c r="O40" i="22" s="1"/>
  <c r="C339" i="65"/>
  <c r="I102" i="21"/>
  <c r="O102" i="22" s="1"/>
  <c r="C376" i="65"/>
  <c r="C356" i="65"/>
  <c r="C350" i="65"/>
  <c r="I118" i="21"/>
  <c r="O118" i="22" s="1"/>
  <c r="I82" i="21"/>
  <c r="O82" i="22" s="1"/>
  <c r="I33" i="21"/>
  <c r="O33" i="22" s="1"/>
  <c r="C457" i="65"/>
  <c r="C399" i="65"/>
  <c r="I44" i="21"/>
  <c r="O44" i="22" s="1"/>
  <c r="C429" i="65"/>
  <c r="I65" i="21"/>
  <c r="O65" i="22" s="1"/>
  <c r="I127" i="21"/>
  <c r="O127" i="22" s="1"/>
  <c r="I103" i="21"/>
  <c r="O103" i="22" s="1"/>
  <c r="C466" i="65"/>
  <c r="I124" i="21"/>
  <c r="O124" i="22" s="1"/>
  <c r="C450" i="65"/>
  <c r="C420" i="65"/>
  <c r="C401" i="65"/>
  <c r="I92" i="21"/>
  <c r="O92" i="22" s="1"/>
  <c r="C424" i="65"/>
  <c r="I134" i="21"/>
  <c r="O134" i="22" s="1"/>
  <c r="I114" i="21"/>
  <c r="O114" i="22" s="1"/>
  <c r="I61" i="21"/>
  <c r="O61" i="22" s="1"/>
  <c r="I42" i="21"/>
  <c r="O42" i="22" s="1"/>
  <c r="I97" i="21"/>
  <c r="O97" i="22" s="1"/>
  <c r="C448" i="65"/>
  <c r="C417" i="65"/>
  <c r="E330" i="65"/>
  <c r="AJ20" i="21"/>
  <c r="AI20" i="21"/>
  <c r="E422" i="65"/>
  <c r="AJ112" i="21"/>
  <c r="AI112" i="21"/>
  <c r="E418" i="65"/>
  <c r="AJ108" i="21"/>
  <c r="AI108" i="21"/>
  <c r="E414" i="65"/>
  <c r="AJ104" i="21"/>
  <c r="AI104" i="21"/>
  <c r="E410" i="65"/>
  <c r="AJ100" i="21"/>
  <c r="AI100" i="21"/>
  <c r="E406" i="65"/>
  <c r="AJ96" i="21"/>
  <c r="AI96" i="21"/>
  <c r="E402" i="65"/>
  <c r="AJ92" i="21"/>
  <c r="AI92" i="21"/>
  <c r="E398" i="65"/>
  <c r="AJ88" i="21"/>
  <c r="AI88" i="21"/>
  <c r="E394" i="65"/>
  <c r="AJ84" i="21"/>
  <c r="AI84" i="21"/>
  <c r="E390" i="65"/>
  <c r="AJ80" i="21"/>
  <c r="AI80" i="21"/>
  <c r="AH80" i="21"/>
  <c r="E386" i="65"/>
  <c r="AJ76" i="21"/>
  <c r="AI76" i="21"/>
  <c r="AH76" i="21"/>
  <c r="E382" i="65"/>
  <c r="AJ72" i="21"/>
  <c r="AI72" i="21"/>
  <c r="AH72" i="21"/>
  <c r="E378" i="65"/>
  <c r="AJ68" i="21"/>
  <c r="AI68" i="21"/>
  <c r="AH68" i="21"/>
  <c r="E374" i="65"/>
  <c r="AJ64" i="21"/>
  <c r="AI64" i="21"/>
  <c r="AH64" i="21"/>
  <c r="E370" i="65"/>
  <c r="AJ60" i="21"/>
  <c r="AI60" i="21"/>
  <c r="AH60" i="21"/>
  <c r="E366" i="65"/>
  <c r="AJ56" i="21"/>
  <c r="AI56" i="21"/>
  <c r="AH56" i="21"/>
  <c r="E362" i="65"/>
  <c r="AJ52" i="21"/>
  <c r="AI52" i="21"/>
  <c r="AH52" i="21"/>
  <c r="E358" i="65"/>
  <c r="AJ48" i="21"/>
  <c r="AI48" i="21"/>
  <c r="AH48" i="21"/>
  <c r="E354" i="65"/>
  <c r="AJ44" i="21"/>
  <c r="AI44" i="21"/>
  <c r="AH44" i="21"/>
  <c r="E350" i="65"/>
  <c r="AJ40" i="21"/>
  <c r="AI40" i="21"/>
  <c r="AH40" i="21"/>
  <c r="E345" i="65"/>
  <c r="AJ35" i="21"/>
  <c r="AI35" i="21"/>
  <c r="AH35" i="21"/>
  <c r="E341" i="65"/>
  <c r="AJ31" i="21"/>
  <c r="AI31" i="21"/>
  <c r="AH31" i="21"/>
  <c r="E337" i="65"/>
  <c r="AJ27" i="21"/>
  <c r="AI27" i="21"/>
  <c r="AH27" i="21"/>
  <c r="E333" i="65"/>
  <c r="AJ23" i="21"/>
  <c r="AI23" i="21"/>
  <c r="AH23" i="21"/>
  <c r="E469" i="65"/>
  <c r="AJ159" i="21"/>
  <c r="AI159" i="21"/>
  <c r="E465" i="65"/>
  <c r="AJ155" i="21"/>
  <c r="AI155" i="21"/>
  <c r="E461" i="65"/>
  <c r="AJ151" i="21"/>
  <c r="AI151" i="21"/>
  <c r="E457" i="65"/>
  <c r="AJ147" i="21"/>
  <c r="AI147" i="21"/>
  <c r="E453" i="65"/>
  <c r="AJ143" i="21"/>
  <c r="AI143" i="21"/>
  <c r="E449" i="65"/>
  <c r="AJ139" i="21"/>
  <c r="AI139" i="21"/>
  <c r="E445" i="65"/>
  <c r="AJ135" i="21"/>
  <c r="AI135" i="21"/>
  <c r="E441" i="65"/>
  <c r="AJ131" i="21"/>
  <c r="AI131" i="21"/>
  <c r="E437" i="65"/>
  <c r="AJ127" i="21"/>
  <c r="AI127" i="21"/>
  <c r="E433" i="65"/>
  <c r="AJ123" i="21"/>
  <c r="AI123" i="21"/>
  <c r="E429" i="65"/>
  <c r="AJ119" i="21"/>
  <c r="AI119" i="21"/>
  <c r="AG20" i="21"/>
  <c r="AG158" i="21"/>
  <c r="AG154" i="21"/>
  <c r="AG150" i="21"/>
  <c r="AG146" i="21"/>
  <c r="AG142" i="21"/>
  <c r="AG138" i="21"/>
  <c r="AG134" i="21"/>
  <c r="AG130" i="21"/>
  <c r="AG126" i="21"/>
  <c r="AG122" i="21"/>
  <c r="AG118" i="21"/>
  <c r="AG112" i="21"/>
  <c r="AG108" i="21"/>
  <c r="AG104" i="21"/>
  <c r="F87" i="63" s="1"/>
  <c r="AG100" i="21"/>
  <c r="AG96" i="21"/>
  <c r="AG92" i="21"/>
  <c r="AG88" i="21"/>
  <c r="F71" i="63" s="1"/>
  <c r="AG84" i="21"/>
  <c r="AG80" i="21"/>
  <c r="AG76" i="21"/>
  <c r="AG72" i="21"/>
  <c r="AG68" i="21"/>
  <c r="AG64" i="21"/>
  <c r="F47" i="63" s="1"/>
  <c r="AG60" i="21"/>
  <c r="F9" i="63" s="1"/>
  <c r="AG56" i="21"/>
  <c r="AG52" i="21"/>
  <c r="AG48" i="21"/>
  <c r="AG44" i="21"/>
  <c r="AG40" i="21"/>
  <c r="AG36" i="21"/>
  <c r="F19" i="63" s="1"/>
  <c r="AG32" i="21"/>
  <c r="AG28" i="21"/>
  <c r="F11" i="63" s="1"/>
  <c r="AG24" i="21"/>
  <c r="F7" i="63" s="1"/>
  <c r="AH20" i="21"/>
  <c r="AH118" i="21"/>
  <c r="AH112" i="21"/>
  <c r="AH108" i="21"/>
  <c r="AH104" i="21"/>
  <c r="AH100" i="21"/>
  <c r="AH96" i="21"/>
  <c r="AH92" i="21"/>
  <c r="AH88" i="21"/>
  <c r="AH84" i="21"/>
  <c r="I41" i="21"/>
  <c r="O41" i="22" s="1"/>
  <c r="I30" i="21"/>
  <c r="O30" i="22" s="1"/>
  <c r="I99" i="21"/>
  <c r="O99" i="22" s="1"/>
  <c r="I149" i="21"/>
  <c r="O149" i="22" s="1"/>
  <c r="I146" i="21"/>
  <c r="O146" i="22" s="1"/>
  <c r="I139" i="21"/>
  <c r="O139" i="22" s="1"/>
  <c r="I113" i="21"/>
  <c r="O113" i="22" s="1"/>
  <c r="I77" i="21"/>
  <c r="O77" i="22" s="1"/>
  <c r="I54" i="21"/>
  <c r="O54" i="22" s="1"/>
  <c r="C436" i="65"/>
  <c r="C458" i="65"/>
  <c r="C451" i="65"/>
  <c r="C434" i="65"/>
  <c r="C459" i="65"/>
  <c r="C446" i="65"/>
  <c r="C438" i="65"/>
  <c r="C425" i="65"/>
  <c r="C431" i="65"/>
  <c r="C381" i="65"/>
  <c r="C367" i="65"/>
  <c r="C354" i="65"/>
  <c r="C338" i="65"/>
  <c r="I112" i="21"/>
  <c r="O112" i="22" s="1"/>
  <c r="C398" i="65"/>
  <c r="C380" i="65"/>
  <c r="C370" i="65"/>
  <c r="C360" i="65"/>
  <c r="C347" i="65"/>
  <c r="C396" i="65"/>
  <c r="C389" i="65"/>
  <c r="C369" i="65"/>
  <c r="I136" i="21"/>
  <c r="O136" i="22" s="1"/>
  <c r="I104" i="21"/>
  <c r="O104" i="22" s="1"/>
  <c r="C371" i="65"/>
  <c r="I23" i="21"/>
  <c r="O23" i="22" s="1"/>
  <c r="I138" i="21"/>
  <c r="O138" i="22" s="1"/>
  <c r="C375" i="65"/>
  <c r="C343" i="65"/>
  <c r="C421" i="65"/>
  <c r="C469" i="65"/>
  <c r="I96" i="21"/>
  <c r="O96" i="22" s="1"/>
  <c r="I120" i="21"/>
  <c r="O120" i="22" s="1"/>
  <c r="C423" i="65"/>
  <c r="C406" i="65"/>
  <c r="C388" i="65"/>
  <c r="I151" i="21"/>
  <c r="O151" i="22" s="1"/>
  <c r="C364" i="65"/>
  <c r="C384" i="65"/>
  <c r="C418" i="65"/>
  <c r="C444" i="65"/>
  <c r="C402" i="65"/>
  <c r="I74" i="21"/>
  <c r="O74" i="22" s="1"/>
  <c r="I51" i="21"/>
  <c r="O51" i="22" s="1"/>
  <c r="E425" i="65"/>
  <c r="AJ115" i="21"/>
  <c r="AI115" i="21"/>
  <c r="E421" i="65"/>
  <c r="AJ111" i="21"/>
  <c r="AI111" i="21"/>
  <c r="E417" i="65"/>
  <c r="AJ107" i="21"/>
  <c r="AI107" i="21"/>
  <c r="E413" i="65"/>
  <c r="AJ103" i="21"/>
  <c r="AI103" i="21"/>
  <c r="E409" i="65"/>
  <c r="AJ99" i="21"/>
  <c r="AI99" i="21"/>
  <c r="E405" i="65"/>
  <c r="AJ95" i="21"/>
  <c r="AI95" i="21"/>
  <c r="E401" i="65"/>
  <c r="AJ91" i="21"/>
  <c r="AI91" i="21"/>
  <c r="E397" i="65"/>
  <c r="AJ87" i="21"/>
  <c r="AI87" i="21"/>
  <c r="E393" i="65"/>
  <c r="AJ83" i="21"/>
  <c r="AI83" i="21"/>
  <c r="AH83" i="21"/>
  <c r="E389" i="65"/>
  <c r="AJ79" i="21"/>
  <c r="AI79" i="21"/>
  <c r="AH79" i="21"/>
  <c r="E385" i="65"/>
  <c r="AJ75" i="21"/>
  <c r="AI75" i="21"/>
  <c r="AH75" i="21"/>
  <c r="E381" i="65"/>
  <c r="AJ71" i="21"/>
  <c r="AI71" i="21"/>
  <c r="AH71" i="21"/>
  <c r="E377" i="65"/>
  <c r="AJ67" i="21"/>
  <c r="AI67" i="21"/>
  <c r="AH67" i="21"/>
  <c r="E373" i="65"/>
  <c r="AJ63" i="21"/>
  <c r="AI63" i="21"/>
  <c r="AH63" i="21"/>
  <c r="E369" i="65"/>
  <c r="AJ59" i="21"/>
  <c r="AI59" i="21"/>
  <c r="AH59" i="21"/>
  <c r="E365" i="65"/>
  <c r="AJ55" i="21"/>
  <c r="AI55" i="21"/>
  <c r="AH55" i="21"/>
  <c r="E361" i="65"/>
  <c r="AJ51" i="21"/>
  <c r="AI51" i="21"/>
  <c r="AH51" i="21"/>
  <c r="E357" i="65"/>
  <c r="AJ47" i="21"/>
  <c r="AI47" i="21"/>
  <c r="AH47" i="21"/>
  <c r="E353" i="65"/>
  <c r="AJ43" i="21"/>
  <c r="AI43" i="21"/>
  <c r="AH43" i="21"/>
  <c r="E349" i="65"/>
  <c r="AJ39" i="21"/>
  <c r="AI39" i="21"/>
  <c r="AH39" i="21"/>
  <c r="E344" i="65"/>
  <c r="AJ34" i="21"/>
  <c r="AI34" i="21"/>
  <c r="AH34" i="21"/>
  <c r="E340" i="65"/>
  <c r="AJ30" i="21"/>
  <c r="AI30" i="21"/>
  <c r="AH30" i="21"/>
  <c r="E336" i="65"/>
  <c r="AJ26" i="21"/>
  <c r="AI26" i="21"/>
  <c r="AH26" i="21"/>
  <c r="E332" i="65"/>
  <c r="AJ22" i="21"/>
  <c r="AI22" i="21"/>
  <c r="AH22" i="21"/>
  <c r="E468" i="65"/>
  <c r="AJ158" i="21"/>
  <c r="AI158" i="21"/>
  <c r="E464" i="65"/>
  <c r="AJ154" i="21"/>
  <c r="AI154" i="21"/>
  <c r="E460" i="65"/>
  <c r="AJ150" i="21"/>
  <c r="AI150" i="21"/>
  <c r="E456" i="65"/>
  <c r="AJ146" i="21"/>
  <c r="AI146" i="21"/>
  <c r="E452" i="65"/>
  <c r="AJ142" i="21"/>
  <c r="AI142" i="21"/>
  <c r="E448" i="65"/>
  <c r="AJ138" i="21"/>
  <c r="AI138" i="21"/>
  <c r="E444" i="65"/>
  <c r="AJ134" i="21"/>
  <c r="AI134" i="21"/>
  <c r="E440" i="65"/>
  <c r="AJ130" i="21"/>
  <c r="AI130" i="21"/>
  <c r="E436" i="65"/>
  <c r="AJ126" i="21"/>
  <c r="AI126" i="21"/>
  <c r="E432" i="65"/>
  <c r="AJ122" i="21"/>
  <c r="AI122" i="21"/>
  <c r="E348" i="65"/>
  <c r="AJ38" i="21"/>
  <c r="AI38" i="21"/>
  <c r="AH38" i="21"/>
  <c r="AG157" i="21"/>
  <c r="AG153" i="21"/>
  <c r="AG149" i="21"/>
  <c r="AG145" i="21"/>
  <c r="AG141" i="21"/>
  <c r="AG137" i="21"/>
  <c r="AG133" i="21"/>
  <c r="AG129" i="21"/>
  <c r="AG125" i="21"/>
  <c r="AG121" i="21"/>
  <c r="AG115" i="21"/>
  <c r="AG111" i="21"/>
  <c r="AG107" i="21"/>
  <c r="AG103" i="21"/>
  <c r="F86" i="63" s="1"/>
  <c r="AG99" i="21"/>
  <c r="F82" i="63" s="1"/>
  <c r="AG95" i="21"/>
  <c r="AG91" i="21"/>
  <c r="AG87" i="21"/>
  <c r="AG83" i="21"/>
  <c r="AG79" i="21"/>
  <c r="AG75" i="21"/>
  <c r="F58" i="63" s="1"/>
  <c r="AG71" i="21"/>
  <c r="AG67" i="21"/>
  <c r="AG63" i="21"/>
  <c r="AG59" i="21"/>
  <c r="F42" i="63" s="1"/>
  <c r="AG55" i="21"/>
  <c r="F38" i="63" s="1"/>
  <c r="AG51" i="21"/>
  <c r="F34" i="63" s="1"/>
  <c r="AG47" i="21"/>
  <c r="F30" i="63" s="1"/>
  <c r="AG43" i="21"/>
  <c r="AG39" i="21"/>
  <c r="F22" i="63" s="1"/>
  <c r="AG35" i="21"/>
  <c r="AG31" i="21"/>
  <c r="F14" i="63" s="1"/>
  <c r="AG27" i="21"/>
  <c r="F10" i="63" s="1"/>
  <c r="AG23" i="21"/>
  <c r="F6" i="63" s="1"/>
  <c r="AH157" i="21"/>
  <c r="AH153" i="21"/>
  <c r="AH149" i="21"/>
  <c r="AH145" i="21"/>
  <c r="AH141" i="21"/>
  <c r="AH137" i="21"/>
  <c r="AH133" i="21"/>
  <c r="AH129" i="21"/>
  <c r="AH125" i="21"/>
  <c r="AH121" i="21"/>
  <c r="AH115" i="21"/>
  <c r="AH111" i="21"/>
  <c r="AH107" i="21"/>
  <c r="AH103" i="21"/>
  <c r="AH99" i="21"/>
  <c r="AH95" i="21"/>
  <c r="AH91" i="21"/>
  <c r="AH87" i="21"/>
  <c r="AH82" i="21"/>
  <c r="P135" i="24"/>
  <c r="P24" i="14"/>
  <c r="P118" i="14"/>
  <c r="I118" i="14" s="1"/>
  <c r="P118" i="15" s="1"/>
  <c r="O181" i="24"/>
  <c r="I181" i="24" s="1"/>
  <c r="O181" i="25" s="1"/>
  <c r="O165" i="24"/>
  <c r="I165" i="24" s="1"/>
  <c r="O165" i="25" s="1"/>
  <c r="O176" i="24"/>
  <c r="I176" i="24" s="1"/>
  <c r="O176" i="25" s="1"/>
  <c r="O98" i="24"/>
  <c r="I98" i="24" s="1"/>
  <c r="O98" i="25" s="1"/>
  <c r="O172" i="24"/>
  <c r="I172" i="24" s="1"/>
  <c r="O172" i="25" s="1"/>
  <c r="O76" i="24"/>
  <c r="I76" i="24" s="1"/>
  <c r="O76" i="25" s="1"/>
  <c r="P97" i="24"/>
  <c r="P39" i="23"/>
  <c r="I53" i="12"/>
  <c r="O53" i="13" s="1"/>
  <c r="P152" i="23"/>
  <c r="O252" i="14"/>
  <c r="I252" i="14" s="1"/>
  <c r="P252" i="15" s="1"/>
  <c r="P212" i="14"/>
  <c r="P232" i="14"/>
  <c r="I232" i="14" s="1"/>
  <c r="P232" i="15" s="1"/>
  <c r="P152" i="14"/>
  <c r="I152" i="14" s="1"/>
  <c r="P152" i="15" s="1"/>
  <c r="P138" i="23"/>
  <c r="O260" i="14"/>
  <c r="I260" i="14" s="1"/>
  <c r="P260" i="15" s="1"/>
  <c r="O125" i="14"/>
  <c r="I125" i="14" s="1"/>
  <c r="P125" i="15" s="1"/>
  <c r="O28" i="14"/>
  <c r="I28" i="14" s="1"/>
  <c r="P28" i="15" s="1"/>
  <c r="O65" i="14"/>
  <c r="I65" i="14" s="1"/>
  <c r="P65" i="15" s="1"/>
  <c r="P220" i="14"/>
  <c r="P188" i="14"/>
  <c r="I188" i="14" s="1"/>
  <c r="P188" i="15" s="1"/>
  <c r="P125" i="24"/>
  <c r="P217" i="24"/>
  <c r="O96" i="14"/>
  <c r="O45" i="14"/>
  <c r="O25" i="14"/>
  <c r="I25" i="14" s="1"/>
  <c r="P25" i="15" s="1"/>
  <c r="O137" i="24"/>
  <c r="I137" i="24" s="1"/>
  <c r="O137" i="25" s="1"/>
  <c r="O108" i="24"/>
  <c r="I108" i="24" s="1"/>
  <c r="O108" i="25" s="1"/>
  <c r="O100" i="24"/>
  <c r="I100" i="24" s="1"/>
  <c r="O100" i="25" s="1"/>
  <c r="O178" i="24"/>
  <c r="I178" i="24" s="1"/>
  <c r="O178" i="25" s="1"/>
  <c r="O99" i="24"/>
  <c r="I99" i="24" s="1"/>
  <c r="O99" i="25" s="1"/>
  <c r="O151" i="24"/>
  <c r="I151" i="24" s="1"/>
  <c r="O151" i="25" s="1"/>
  <c r="O88" i="14"/>
  <c r="I88" i="14" s="1"/>
  <c r="P88" i="15" s="1"/>
  <c r="O92" i="14"/>
  <c r="P40" i="14"/>
  <c r="P153" i="23"/>
  <c r="P32" i="23"/>
  <c r="I79" i="12"/>
  <c r="P144" i="14"/>
  <c r="I90" i="14"/>
  <c r="P90" i="15" s="1"/>
  <c r="O180" i="14"/>
  <c r="I180" i="14" s="1"/>
  <c r="P180" i="15" s="1"/>
  <c r="P161" i="14"/>
  <c r="O176" i="14"/>
  <c r="I176" i="14" s="1"/>
  <c r="P176" i="15" s="1"/>
  <c r="O114" i="14"/>
  <c r="I114" i="14" s="1"/>
  <c r="P114" i="15" s="1"/>
  <c r="O224" i="14"/>
  <c r="I224" i="14" s="1"/>
  <c r="P224" i="15" s="1"/>
  <c r="O185" i="24"/>
  <c r="I185" i="24" s="1"/>
  <c r="O185" i="25" s="1"/>
  <c r="O104" i="24"/>
  <c r="I104" i="24" s="1"/>
  <c r="O104" i="25" s="1"/>
  <c r="O208" i="24"/>
  <c r="I208" i="24" s="1"/>
  <c r="O208" i="25" s="1"/>
  <c r="C77" i="65"/>
  <c r="C67" i="65"/>
  <c r="C46" i="65"/>
  <c r="I62" i="12"/>
  <c r="O62" i="13" s="1"/>
  <c r="C17" i="65"/>
  <c r="C80" i="65"/>
  <c r="C68" i="65"/>
  <c r="C12" i="65"/>
  <c r="I54" i="12"/>
  <c r="O54" i="13" s="1"/>
  <c r="C75" i="65"/>
  <c r="C65" i="65"/>
  <c r="C57" i="65"/>
  <c r="C48" i="65"/>
  <c r="C35" i="65"/>
  <c r="C3" i="65"/>
  <c r="I45" i="12"/>
  <c r="O45" i="13" s="1"/>
  <c r="C56" i="65"/>
  <c r="C47" i="65"/>
  <c r="C31" i="65"/>
  <c r="C15" i="65"/>
  <c r="C5" i="65"/>
  <c r="I98" i="12"/>
  <c r="O98" i="13" s="1"/>
  <c r="C63" i="65"/>
  <c r="C42" i="65"/>
  <c r="I21" i="12"/>
  <c r="O21" i="13" s="1"/>
  <c r="C16" i="65"/>
  <c r="I97" i="12"/>
  <c r="O97" i="13" s="1"/>
  <c r="I89" i="12"/>
  <c r="O89" i="13" s="1"/>
  <c r="C55" i="65"/>
  <c r="C39" i="65"/>
  <c r="C30" i="65"/>
  <c r="C26" i="65"/>
  <c r="C20" i="65"/>
  <c r="C11" i="65"/>
  <c r="C7" i="65"/>
  <c r="I59" i="12"/>
  <c r="O59" i="13" s="1"/>
  <c r="I43" i="12"/>
  <c r="O43" i="13" s="1"/>
  <c r="I100" i="12"/>
  <c r="O100" i="13" s="1"/>
  <c r="C25" i="65"/>
  <c r="C18" i="65"/>
  <c r="C32" i="65"/>
  <c r="C59" i="65"/>
  <c r="C53" i="65"/>
  <c r="I61" i="12"/>
  <c r="O61" i="13" s="1"/>
  <c r="C33" i="65"/>
  <c r="I42" i="12"/>
  <c r="O42" i="13" s="1"/>
  <c r="C14" i="65"/>
  <c r="I55" i="12"/>
  <c r="O55" i="13" s="1"/>
  <c r="C44" i="65"/>
  <c r="C37" i="65"/>
  <c r="C40" i="65"/>
  <c r="C4" i="65"/>
  <c r="AH20" i="12"/>
  <c r="T202" i="19"/>
  <c r="T137" i="19"/>
  <c r="T30" i="19"/>
  <c r="T62" i="19"/>
  <c r="T234" i="19"/>
  <c r="T282" i="19"/>
  <c r="T35" i="19"/>
  <c r="T51" i="19"/>
  <c r="T40" i="19"/>
  <c r="T72" i="19"/>
  <c r="T133" i="19"/>
  <c r="E20" i="17"/>
  <c r="J20" i="17" s="1"/>
  <c r="T221" i="25"/>
  <c r="T237" i="25"/>
  <c r="AF23" i="54"/>
  <c r="R14" i="54"/>
  <c r="AK51" i="54"/>
  <c r="AK84" i="54"/>
  <c r="AK60" i="54"/>
  <c r="AK44" i="54"/>
  <c r="AK28" i="54"/>
  <c r="Z16" i="54"/>
  <c r="AK108" i="54"/>
  <c r="AK68" i="54"/>
  <c r="AK43" i="54"/>
  <c r="AK109" i="54"/>
  <c r="A17" i="54"/>
  <c r="AK91" i="54"/>
  <c r="AK42" i="54"/>
  <c r="Z15" i="54"/>
  <c r="AF102" i="54"/>
  <c r="AF42" i="54"/>
  <c r="AF31" i="54"/>
  <c r="AF21" i="54"/>
  <c r="AK70" i="54"/>
  <c r="AK85" i="54"/>
  <c r="AK88" i="54"/>
  <c r="AK64" i="54"/>
  <c r="AK56" i="54"/>
  <c r="AK48" i="54"/>
  <c r="AK78" i="54"/>
  <c r="AK105" i="54"/>
  <c r="AK66" i="54"/>
  <c r="AF33" i="54"/>
  <c r="AF20" i="54"/>
  <c r="AK58" i="54"/>
  <c r="AK87" i="54"/>
  <c r="AK79" i="54"/>
  <c r="AK71" i="54"/>
  <c r="AK39" i="54"/>
  <c r="T390" i="19"/>
  <c r="AF16" i="18"/>
  <c r="O132" i="18"/>
  <c r="I132" i="18" s="1"/>
  <c r="O44" i="18"/>
  <c r="I44" i="18" s="1"/>
  <c r="O41" i="18"/>
  <c r="I41" i="18" s="1"/>
  <c r="O79" i="18"/>
  <c r="I79" i="18" s="1"/>
  <c r="T385" i="19"/>
  <c r="O62" i="18"/>
  <c r="I62" i="18" s="1"/>
  <c r="AF102" i="18"/>
  <c r="O131" i="18"/>
  <c r="I131" i="18" s="1"/>
  <c r="O80" i="18"/>
  <c r="I80" i="18" s="1"/>
  <c r="O53" i="18"/>
  <c r="I53" i="18" s="1"/>
  <c r="T289" i="19"/>
  <c r="U167" i="19"/>
  <c r="O107" i="18"/>
  <c r="I107" i="18" s="1"/>
  <c r="O84" i="18"/>
  <c r="I84" i="18" s="1"/>
  <c r="AF40" i="18"/>
  <c r="O75" i="18"/>
  <c r="I75" i="18" s="1"/>
  <c r="O61" i="18"/>
  <c r="I61" i="18" s="1"/>
  <c r="U14" i="18"/>
  <c r="O94" i="18"/>
  <c r="I94" i="18" s="1"/>
  <c r="O22" i="18"/>
  <c r="O82" i="18"/>
  <c r="I82" i="18" s="1"/>
  <c r="O96" i="18"/>
  <c r="I96" i="18" s="1"/>
  <c r="O110" i="18"/>
  <c r="I110" i="18" s="1"/>
  <c r="O72" i="18"/>
  <c r="I72" i="18" s="1"/>
  <c r="O30" i="18"/>
  <c r="O117" i="18"/>
  <c r="I117" i="18" s="1"/>
  <c r="O88" i="18"/>
  <c r="I88" i="18" s="1"/>
  <c r="O99" i="18"/>
  <c r="I99" i="18" s="1"/>
  <c r="O98" i="18"/>
  <c r="I98" i="18" s="1"/>
  <c r="O77" i="18"/>
  <c r="I77" i="18" s="1"/>
  <c r="O66" i="18"/>
  <c r="I66" i="18" s="1"/>
  <c r="O127" i="18"/>
  <c r="I127" i="18" s="1"/>
  <c r="O54" i="18"/>
  <c r="I54" i="18" s="1"/>
  <c r="O133" i="18"/>
  <c r="I133" i="18" s="1"/>
  <c r="O125" i="18"/>
  <c r="I125" i="18" s="1"/>
  <c r="O89" i="18"/>
  <c r="O45" i="18"/>
  <c r="I45" i="18" s="1"/>
  <c r="O73" i="18"/>
  <c r="I73" i="18" s="1"/>
  <c r="AF57" i="18"/>
  <c r="O63" i="18"/>
  <c r="I63" i="18" s="1"/>
  <c r="O29" i="18"/>
  <c r="O114" i="18"/>
  <c r="I114" i="18" s="1"/>
  <c r="O28" i="18"/>
  <c r="I28" i="18" s="1"/>
  <c r="O122" i="18"/>
  <c r="Z14" i="18"/>
  <c r="O47" i="18"/>
  <c r="I47" i="18" s="1"/>
  <c r="AF73" i="18"/>
  <c r="O129" i="18"/>
  <c r="I129" i="18" s="1"/>
  <c r="O115" i="18"/>
  <c r="I115" i="18" s="1"/>
  <c r="O123" i="18"/>
  <c r="I123" i="18" s="1"/>
  <c r="AF64" i="18"/>
  <c r="P30" i="18"/>
  <c r="P122" i="18"/>
  <c r="AF93" i="18"/>
  <c r="T329" i="19"/>
  <c r="AF82" i="18"/>
  <c r="O91" i="18"/>
  <c r="I91" i="18" s="1"/>
  <c r="O116" i="18"/>
  <c r="I116" i="18" s="1"/>
  <c r="O104" i="18"/>
  <c r="I104" i="18" s="1"/>
  <c r="O106" i="18"/>
  <c r="P106" i="18"/>
  <c r="AF61" i="18"/>
  <c r="AF37" i="18"/>
  <c r="O21" i="18"/>
  <c r="I21" i="18" s="1"/>
  <c r="AF86" i="18"/>
  <c r="AF123" i="18"/>
  <c r="O20" i="18"/>
  <c r="I20" i="18" s="1"/>
  <c r="O20" i="19" s="1"/>
  <c r="O78" i="18"/>
  <c r="I78" i="18" s="1"/>
  <c r="O65" i="18"/>
  <c r="I65" i="18" s="1"/>
  <c r="O64" i="18"/>
  <c r="I64" i="18" s="1"/>
  <c r="AF104" i="18"/>
  <c r="AF76" i="18"/>
  <c r="O27" i="18"/>
  <c r="I27" i="18" s="1"/>
  <c r="O26" i="18"/>
  <c r="I26" i="18" s="1"/>
  <c r="O92" i="18"/>
  <c r="I92" i="18" s="1"/>
  <c r="O57" i="18"/>
  <c r="I57" i="18" s="1"/>
  <c r="O97" i="18"/>
  <c r="I97" i="18" s="1"/>
  <c r="O111" i="18"/>
  <c r="O108" i="18"/>
  <c r="O102" i="18"/>
  <c r="I102" i="18" s="1"/>
  <c r="O124" i="18"/>
  <c r="I124" i="18" s="1"/>
  <c r="O113" i="18"/>
  <c r="O103" i="18"/>
  <c r="I103" i="18" s="1"/>
  <c r="O69" i="18"/>
  <c r="I69" i="18" s="1"/>
  <c r="O31" i="18"/>
  <c r="I31" i="18" s="1"/>
  <c r="P89" i="18"/>
  <c r="AF25" i="18"/>
  <c r="O105" i="18"/>
  <c r="I105" i="18" s="1"/>
  <c r="O74" i="18"/>
  <c r="I74" i="18" s="1"/>
  <c r="O23" i="18"/>
  <c r="I23" i="18" s="1"/>
  <c r="O112" i="18"/>
  <c r="T177" i="19"/>
  <c r="AF33" i="18"/>
  <c r="U260" i="19"/>
  <c r="P108" i="18"/>
  <c r="O25" i="18"/>
  <c r="I25" i="18" s="1"/>
  <c r="O37" i="18"/>
  <c r="I37" i="18" s="1"/>
  <c r="AF75" i="18"/>
  <c r="AF27" i="18"/>
  <c r="O38" i="18"/>
  <c r="I38" i="18" s="1"/>
  <c r="P111" i="18"/>
  <c r="O67" i="18"/>
  <c r="I67" i="18" s="1"/>
  <c r="O46" i="18"/>
  <c r="I46" i="18" s="1"/>
  <c r="AF111" i="18"/>
  <c r="AF132" i="18"/>
  <c r="AF89" i="18"/>
  <c r="AF60" i="18"/>
  <c r="AF29" i="18"/>
  <c r="O93" i="18"/>
  <c r="I93" i="18" s="1"/>
  <c r="O55" i="18"/>
  <c r="I55" i="18" s="1"/>
  <c r="O121" i="18"/>
  <c r="I121" i="18" s="1"/>
  <c r="O100" i="18"/>
  <c r="I100" i="18" s="1"/>
  <c r="AF31" i="18"/>
  <c r="AF66" i="18"/>
  <c r="W14" i="18"/>
  <c r="O34" i="18"/>
  <c r="I34" i="18" s="1"/>
  <c r="AF88" i="18"/>
  <c r="AF100" i="18"/>
  <c r="AF42" i="18"/>
  <c r="AF74" i="18"/>
  <c r="AF50" i="18"/>
  <c r="O130" i="18"/>
  <c r="I130" i="18" s="1"/>
  <c r="O85" i="18"/>
  <c r="I85" i="18" s="1"/>
  <c r="O32" i="18"/>
  <c r="I32" i="18" s="1"/>
  <c r="O87" i="18"/>
  <c r="T199" i="19"/>
  <c r="O119" i="18"/>
  <c r="I119" i="18" s="1"/>
  <c r="T324" i="19"/>
  <c r="T294" i="19"/>
  <c r="P29" i="18"/>
  <c r="O36" i="18"/>
  <c r="I36" i="18" s="1"/>
  <c r="O81" i="18"/>
  <c r="I81" i="18" s="1"/>
  <c r="O120" i="18"/>
  <c r="I120" i="18" s="1"/>
  <c r="T321" i="19"/>
  <c r="T392" i="19"/>
  <c r="T310" i="19"/>
  <c r="O60" i="18"/>
  <c r="I60" i="18" s="1"/>
  <c r="O71" i="18"/>
  <c r="I71" i="18" s="1"/>
  <c r="O39" i="18"/>
  <c r="I39" i="18" s="1"/>
  <c r="O90" i="18"/>
  <c r="I90" i="18" s="1"/>
  <c r="O86" i="18"/>
  <c r="I86" i="18" s="1"/>
  <c r="O128" i="18"/>
  <c r="I128" i="18" s="1"/>
  <c r="P87" i="18"/>
  <c r="P112" i="18"/>
  <c r="AF125" i="18"/>
  <c r="AF70" i="18"/>
  <c r="T417" i="19"/>
  <c r="O76" i="18"/>
  <c r="I76" i="18" s="1"/>
  <c r="P113" i="18"/>
  <c r="O40" i="18"/>
  <c r="I40" i="18" s="1"/>
  <c r="P22" i="18"/>
  <c r="AF72" i="18"/>
  <c r="AD14" i="18"/>
  <c r="O51" i="18"/>
  <c r="I51" i="18" s="1"/>
  <c r="AF106" i="18"/>
  <c r="AF24" i="18"/>
  <c r="AF55" i="18"/>
  <c r="A17" i="18"/>
  <c r="O43" i="18"/>
  <c r="I43" i="18" s="1"/>
  <c r="O52" i="18"/>
  <c r="I52" i="18" s="1"/>
  <c r="O56" i="18"/>
  <c r="I56" i="18" s="1"/>
  <c r="O33" i="18"/>
  <c r="I33" i="18" s="1"/>
  <c r="AF71" i="18"/>
  <c r="O70" i="18"/>
  <c r="I70" i="18" s="1"/>
  <c r="O58" i="18"/>
  <c r="I58" i="18" s="1"/>
  <c r="O50" i="18"/>
  <c r="I50" i="18" s="1"/>
  <c r="O118" i="18"/>
  <c r="I118" i="18" s="1"/>
  <c r="O101" i="18"/>
  <c r="I101" i="18" s="1"/>
  <c r="T115" i="19"/>
  <c r="T175" i="19"/>
  <c r="O126" i="18"/>
  <c r="I126" i="18" s="1"/>
  <c r="O109" i="18"/>
  <c r="I109" i="18" s="1"/>
  <c r="O95" i="18"/>
  <c r="I95" i="18" s="1"/>
  <c r="O83" i="18"/>
  <c r="I83" i="18" s="1"/>
  <c r="O68" i="18"/>
  <c r="I68" i="18" s="1"/>
  <c r="O59" i="18"/>
  <c r="I59" i="18" s="1"/>
  <c r="O48" i="18"/>
  <c r="I48" i="18" s="1"/>
  <c r="O35" i="18"/>
  <c r="I35" i="18" s="1"/>
  <c r="O24" i="18"/>
  <c r="I24" i="18" s="1"/>
  <c r="U315" i="19"/>
  <c r="S14" i="18"/>
  <c r="AF109" i="18"/>
  <c r="AF117" i="18"/>
  <c r="AF120" i="18"/>
  <c r="AF46" i="18"/>
  <c r="D20" i="20"/>
  <c r="O49" i="18"/>
  <c r="I49" i="18" s="1"/>
  <c r="AF133" i="18"/>
  <c r="AF85" i="18"/>
  <c r="O42" i="18"/>
  <c r="I42" i="18" s="1"/>
  <c r="AF105" i="18"/>
  <c r="AF22" i="18"/>
  <c r="AF21" i="18"/>
  <c r="T393" i="19"/>
  <c r="I3" i="18"/>
  <c r="U354" i="19"/>
  <c r="AC133" i="24"/>
  <c r="AD133" i="24" s="1"/>
  <c r="AI144" i="24"/>
  <c r="AH140" i="24"/>
  <c r="AJ87" i="24"/>
  <c r="AH144" i="24"/>
  <c r="AJ133" i="24"/>
  <c r="AH135" i="24"/>
  <c r="AJ93" i="24"/>
  <c r="AC116" i="24"/>
  <c r="AD116" i="24" s="1"/>
  <c r="AC132" i="24"/>
  <c r="AD132" i="24" s="1"/>
  <c r="AC144" i="24"/>
  <c r="AD144" i="24" s="1"/>
  <c r="AC147" i="24"/>
  <c r="AD147" i="24" s="1"/>
  <c r="AC140" i="24"/>
  <c r="AD140" i="24" s="1"/>
  <c r="AI93" i="24"/>
  <c r="AI132" i="24"/>
  <c r="AH133" i="24"/>
  <c r="AI135" i="24"/>
  <c r="AH128" i="24"/>
  <c r="AJ76" i="24"/>
  <c r="AJ127" i="24"/>
  <c r="AC131" i="24"/>
  <c r="AD131" i="24" s="1"/>
  <c r="AI76" i="24"/>
  <c r="AI127" i="24"/>
  <c r="AI87" i="24"/>
  <c r="AH81" i="24"/>
  <c r="AJ128" i="24"/>
  <c r="AH87" i="24"/>
  <c r="AI147" i="24"/>
  <c r="AC76" i="24"/>
  <c r="AC124" i="24"/>
  <c r="AD124" i="24" s="1"/>
  <c r="AC135" i="24"/>
  <c r="AD135" i="24" s="1"/>
  <c r="AI128" i="24"/>
  <c r="AJ131" i="24"/>
  <c r="AH124" i="24"/>
  <c r="AI122" i="24"/>
  <c r="AH132" i="24"/>
  <c r="AJ147" i="24"/>
  <c r="AJ140" i="24"/>
  <c r="AJ135" i="24"/>
  <c r="AJ132" i="24"/>
  <c r="AC122" i="24"/>
  <c r="AD122" i="24" s="1"/>
  <c r="AI120" i="24"/>
  <c r="AI72" i="24"/>
  <c r="AJ72" i="24"/>
  <c r="AH72" i="24"/>
  <c r="AC72" i="24"/>
  <c r="AC99" i="24"/>
  <c r="AH99" i="24"/>
  <c r="AJ99" i="24"/>
  <c r="AC103" i="24"/>
  <c r="AJ88" i="24"/>
  <c r="AH88" i="24"/>
  <c r="AI134" i="24"/>
  <c r="AH104" i="24"/>
  <c r="AJ104" i="24"/>
  <c r="AH115" i="24"/>
  <c r="AC115" i="24"/>
  <c r="AD115" i="24" s="1"/>
  <c r="AI115" i="24"/>
  <c r="AJ75" i="24"/>
  <c r="AH75" i="24"/>
  <c r="AI75" i="24"/>
  <c r="AC75" i="24"/>
  <c r="AH139" i="24"/>
  <c r="AI139" i="24"/>
  <c r="AC139" i="24"/>
  <c r="AD139" i="24" s="1"/>
  <c r="AJ139" i="24"/>
  <c r="AC136" i="24"/>
  <c r="AD136" i="24" s="1"/>
  <c r="AH136" i="24"/>
  <c r="AC130" i="24"/>
  <c r="AD130" i="24" s="1"/>
  <c r="AH130" i="24"/>
  <c r="AJ91" i="24"/>
  <c r="AH91" i="24"/>
  <c r="AI91" i="24"/>
  <c r="AC91" i="24"/>
  <c r="AI123" i="24"/>
  <c r="AI78" i="24"/>
  <c r="AC146" i="24"/>
  <c r="AD146" i="24" s="1"/>
  <c r="AJ146" i="24"/>
  <c r="AC107" i="24"/>
  <c r="AJ107" i="24"/>
  <c r="AI107" i="24"/>
  <c r="AJ134" i="24"/>
  <c r="AH119" i="24"/>
  <c r="P157" i="23"/>
  <c r="I53" i="24"/>
  <c r="O53" i="25" s="1"/>
  <c r="P77" i="23"/>
  <c r="P56" i="23"/>
  <c r="I86" i="14"/>
  <c r="P86" i="15" s="1"/>
  <c r="I74" i="14"/>
  <c r="P74" i="15" s="1"/>
  <c r="P20" i="54"/>
  <c r="I20" i="54" s="1"/>
  <c r="P110" i="23"/>
  <c r="P69" i="14"/>
  <c r="O69" i="14"/>
  <c r="O77" i="14"/>
  <c r="P77" i="14"/>
  <c r="P85" i="14"/>
  <c r="O85" i="14"/>
  <c r="P93" i="14"/>
  <c r="O93" i="14"/>
  <c r="O101" i="14"/>
  <c r="P101" i="14"/>
  <c r="P129" i="14"/>
  <c r="O129" i="14"/>
  <c r="P149" i="14"/>
  <c r="O149" i="14"/>
  <c r="P173" i="14"/>
  <c r="O173" i="14"/>
  <c r="O177" i="14"/>
  <c r="P177" i="14"/>
  <c r="P185" i="14"/>
  <c r="O185" i="14"/>
  <c r="O189" i="14"/>
  <c r="P189" i="14"/>
  <c r="O197" i="14"/>
  <c r="P197" i="14"/>
  <c r="O221" i="14"/>
  <c r="P221" i="14"/>
  <c r="P229" i="14"/>
  <c r="O229" i="14"/>
  <c r="O233" i="14"/>
  <c r="P233" i="14"/>
  <c r="P245" i="14"/>
  <c r="O245" i="14"/>
  <c r="O257" i="14"/>
  <c r="P257" i="14"/>
  <c r="O261" i="14"/>
  <c r="P261" i="14"/>
  <c r="O89" i="14"/>
  <c r="I89" i="14" s="1"/>
  <c r="P89" i="15" s="1"/>
  <c r="P169" i="14"/>
  <c r="I169" i="14" s="1"/>
  <c r="P169" i="15" s="1"/>
  <c r="O181" i="14"/>
  <c r="I181" i="14" s="1"/>
  <c r="P181" i="15" s="1"/>
  <c r="O122" i="14"/>
  <c r="I122" i="14" s="1"/>
  <c r="P122" i="15" s="1"/>
  <c r="P157" i="14"/>
  <c r="I157" i="14" s="1"/>
  <c r="P157" i="15" s="1"/>
  <c r="O237" i="14"/>
  <c r="I237" i="14" s="1"/>
  <c r="P237" i="15" s="1"/>
  <c r="O209" i="14"/>
  <c r="I209" i="14" s="1"/>
  <c r="P209" i="15" s="1"/>
  <c r="P133" i="14"/>
  <c r="O111" i="14"/>
  <c r="I111" i="14" s="1"/>
  <c r="P111" i="15" s="1"/>
  <c r="O201" i="24"/>
  <c r="P201" i="24"/>
  <c r="P86" i="24"/>
  <c r="P89" i="24"/>
  <c r="O89" i="24"/>
  <c r="P213" i="14"/>
  <c r="I105" i="14"/>
  <c r="P105" i="15" s="1"/>
  <c r="O184" i="24"/>
  <c r="I184" i="24" s="1"/>
  <c r="O184" i="25" s="1"/>
  <c r="O83" i="24"/>
  <c r="I83" i="24" s="1"/>
  <c r="O83" i="25" s="1"/>
  <c r="O128" i="24"/>
  <c r="I128" i="24" s="1"/>
  <c r="O128" i="25" s="1"/>
  <c r="O180" i="24"/>
  <c r="I180" i="24" s="1"/>
  <c r="O180" i="25" s="1"/>
  <c r="I191" i="14"/>
  <c r="P191" i="15" s="1"/>
  <c r="P161" i="24"/>
  <c r="I161" i="24" s="1"/>
  <c r="O161" i="25" s="1"/>
  <c r="P195" i="24"/>
  <c r="O155" i="24"/>
  <c r="I155" i="24" s="1"/>
  <c r="O155" i="25" s="1"/>
  <c r="O149" i="24"/>
  <c r="I149" i="24" s="1"/>
  <c r="O149" i="25" s="1"/>
  <c r="O77" i="24"/>
  <c r="I77" i="24" s="1"/>
  <c r="O77" i="25" s="1"/>
  <c r="P121" i="23"/>
  <c r="P84" i="23"/>
  <c r="P107" i="23"/>
  <c r="I95" i="24"/>
  <c r="O95" i="25" s="1"/>
  <c r="P75" i="54"/>
  <c r="I75" i="54" s="1"/>
  <c r="O75" i="57" s="1"/>
  <c r="P63" i="54"/>
  <c r="I63" i="54" s="1"/>
  <c r="O63" i="57" s="1"/>
  <c r="P24" i="54"/>
  <c r="I24" i="54" s="1"/>
  <c r="O24" i="57" s="1"/>
  <c r="P53" i="54"/>
  <c r="I53" i="54" s="1"/>
  <c r="O53" i="57" s="1"/>
  <c r="P61" i="54"/>
  <c r="I61" i="54" s="1"/>
  <c r="O61" i="57" s="1"/>
  <c r="P65" i="54"/>
  <c r="I65" i="54" s="1"/>
  <c r="O65" i="57" s="1"/>
  <c r="P73" i="54"/>
  <c r="I73" i="54" s="1"/>
  <c r="O73" i="57" s="1"/>
  <c r="I212" i="24"/>
  <c r="O212" i="25" s="1"/>
  <c r="I168" i="24"/>
  <c r="O168" i="25" s="1"/>
  <c r="P84" i="54"/>
  <c r="I84" i="54" s="1"/>
  <c r="O84" i="57" s="1"/>
  <c r="P89" i="54"/>
  <c r="I89" i="54" s="1"/>
  <c r="O89" i="57" s="1"/>
  <c r="P91" i="54"/>
  <c r="I91" i="54" s="1"/>
  <c r="O91" i="57" s="1"/>
  <c r="I190" i="14"/>
  <c r="P190" i="15" s="1"/>
  <c r="P29" i="54"/>
  <c r="I29" i="54" s="1"/>
  <c r="O29" i="57" s="1"/>
  <c r="P32" i="54"/>
  <c r="I32" i="54" s="1"/>
  <c r="O32" i="57" s="1"/>
  <c r="P35" i="54"/>
  <c r="I35" i="54" s="1"/>
  <c r="O35" i="57" s="1"/>
  <c r="P39" i="54"/>
  <c r="I39" i="54" s="1"/>
  <c r="O39" i="57" s="1"/>
  <c r="P41" i="54"/>
  <c r="I41" i="54" s="1"/>
  <c r="O41" i="57" s="1"/>
  <c r="I67" i="24"/>
  <c r="O67" i="25" s="1"/>
  <c r="I157" i="24"/>
  <c r="O157" i="25" s="1"/>
  <c r="P22" i="54"/>
  <c r="I22" i="54" s="1"/>
  <c r="P105" i="23"/>
  <c r="I30" i="14"/>
  <c r="P30" i="15" s="1"/>
  <c r="I126" i="14"/>
  <c r="P126" i="15" s="1"/>
  <c r="I175" i="14"/>
  <c r="P175" i="15" s="1"/>
  <c r="I102" i="14"/>
  <c r="P102" i="15" s="1"/>
  <c r="I250" i="14"/>
  <c r="P250" i="15" s="1"/>
  <c r="O23" i="14"/>
  <c r="I23" i="14" s="1"/>
  <c r="P23" i="15" s="1"/>
  <c r="O27" i="14"/>
  <c r="I27" i="14" s="1"/>
  <c r="P27" i="15" s="1"/>
  <c r="O31" i="14"/>
  <c r="I31" i="14" s="1"/>
  <c r="P31" i="15" s="1"/>
  <c r="O35" i="14"/>
  <c r="I35" i="14" s="1"/>
  <c r="P35" i="15" s="1"/>
  <c r="O39" i="14"/>
  <c r="I39" i="14" s="1"/>
  <c r="P39" i="15" s="1"/>
  <c r="O43" i="14"/>
  <c r="I43" i="14" s="1"/>
  <c r="P43" i="15" s="1"/>
  <c r="O47" i="14"/>
  <c r="I47" i="14" s="1"/>
  <c r="P47" i="15" s="1"/>
  <c r="O51" i="14"/>
  <c r="I51" i="14" s="1"/>
  <c r="P51" i="15" s="1"/>
  <c r="O59" i="14"/>
  <c r="I59" i="14" s="1"/>
  <c r="P59" i="15" s="1"/>
  <c r="O63" i="14"/>
  <c r="I63" i="14" s="1"/>
  <c r="P63" i="15" s="1"/>
  <c r="O83" i="14"/>
  <c r="I83" i="14" s="1"/>
  <c r="P83" i="15" s="1"/>
  <c r="O91" i="14"/>
  <c r="I91" i="14" s="1"/>
  <c r="P91" i="15" s="1"/>
  <c r="O119" i="14"/>
  <c r="I119" i="14" s="1"/>
  <c r="P119" i="15" s="1"/>
  <c r="O123" i="14"/>
  <c r="I123" i="14" s="1"/>
  <c r="P123" i="15" s="1"/>
  <c r="O155" i="14"/>
  <c r="I155" i="14" s="1"/>
  <c r="P155" i="15" s="1"/>
  <c r="O163" i="14"/>
  <c r="I163" i="14" s="1"/>
  <c r="P163" i="15" s="1"/>
  <c r="O167" i="14"/>
  <c r="I167" i="14" s="1"/>
  <c r="P167" i="15" s="1"/>
  <c r="O171" i="14"/>
  <c r="I171" i="14" s="1"/>
  <c r="P171" i="15" s="1"/>
  <c r="O183" i="14"/>
  <c r="I183" i="14" s="1"/>
  <c r="P183" i="15" s="1"/>
  <c r="O187" i="14"/>
  <c r="I187" i="14" s="1"/>
  <c r="P187" i="15" s="1"/>
  <c r="O199" i="14"/>
  <c r="I199" i="14" s="1"/>
  <c r="P199" i="15" s="1"/>
  <c r="O215" i="14"/>
  <c r="I215" i="14" s="1"/>
  <c r="P215" i="15" s="1"/>
  <c r="O231" i="14"/>
  <c r="I231" i="14" s="1"/>
  <c r="P231" i="15" s="1"/>
  <c r="O239" i="14"/>
  <c r="I239" i="14" s="1"/>
  <c r="P239" i="15" s="1"/>
  <c r="O247" i="14"/>
  <c r="I247" i="14" s="1"/>
  <c r="P247" i="15" s="1"/>
  <c r="I150" i="14"/>
  <c r="P150" i="15" s="1"/>
  <c r="I134" i="14"/>
  <c r="P134" i="15" s="1"/>
  <c r="I226" i="14"/>
  <c r="P226" i="15" s="1"/>
  <c r="T16" i="16"/>
  <c r="T15" i="16"/>
  <c r="S16" i="16"/>
  <c r="AG26" i="16"/>
  <c r="AJ82" i="24"/>
  <c r="AC82" i="24"/>
  <c r="AJ89" i="24"/>
  <c r="AC89" i="24"/>
  <c r="AI89" i="24"/>
  <c r="AH89" i="24"/>
  <c r="AJ77" i="24"/>
  <c r="AI77" i="24"/>
  <c r="AH77" i="24"/>
  <c r="AC77" i="24"/>
  <c r="AJ114" i="24"/>
  <c r="AJ105" i="24"/>
  <c r="AH125" i="24"/>
  <c r="AC125" i="24"/>
  <c r="AD125" i="24" s="1"/>
  <c r="AI98" i="24"/>
  <c r="AH118" i="24"/>
  <c r="AI118" i="24"/>
  <c r="AC118" i="24"/>
  <c r="AD118" i="24" s="1"/>
  <c r="AJ118" i="24"/>
  <c r="AJ121" i="24"/>
  <c r="AC121" i="24"/>
  <c r="AD121" i="24" s="1"/>
  <c r="AI121" i="24"/>
  <c r="AH121" i="24"/>
  <c r="AH73" i="24"/>
  <c r="AJ73" i="24"/>
  <c r="AI137" i="24"/>
  <c r="AC137" i="24"/>
  <c r="AD137" i="24" s="1"/>
  <c r="AJ103" i="24"/>
  <c r="AI130" i="24"/>
  <c r="AI102" i="24"/>
  <c r="AC94" i="24"/>
  <c r="AC95" i="24"/>
  <c r="AI138" i="24"/>
  <c r="AH143" i="24"/>
  <c r="AH146" i="24"/>
  <c r="AC106" i="24"/>
  <c r="AI106" i="24"/>
  <c r="AH138" i="24"/>
  <c r="AH95" i="24"/>
  <c r="N7" i="62"/>
  <c r="AC262" i="14"/>
  <c r="AD262" i="14" s="1"/>
  <c r="AC258" i="14"/>
  <c r="AD258" i="14" s="1"/>
  <c r="AC254" i="14"/>
  <c r="AD254" i="14" s="1"/>
  <c r="AC250" i="14"/>
  <c r="AD250" i="14" s="1"/>
  <c r="AC246" i="14"/>
  <c r="AD246" i="14" s="1"/>
  <c r="AC242" i="14"/>
  <c r="AD242" i="14" s="1"/>
  <c r="AC238" i="14"/>
  <c r="AD238" i="14" s="1"/>
  <c r="AC234" i="14"/>
  <c r="AD234" i="14" s="1"/>
  <c r="AC230" i="14"/>
  <c r="AD230" i="14" s="1"/>
  <c r="AC226" i="14"/>
  <c r="AD226" i="14" s="1"/>
  <c r="AC222" i="14"/>
  <c r="AD222" i="14" s="1"/>
  <c r="AC218" i="14"/>
  <c r="AD218" i="14" s="1"/>
  <c r="AC214" i="14"/>
  <c r="AD214" i="14" s="1"/>
  <c r="AC210" i="14"/>
  <c r="AD210" i="14" s="1"/>
  <c r="AC202" i="14"/>
  <c r="AD202" i="14" s="1"/>
  <c r="AC198" i="14"/>
  <c r="AD198" i="14" s="1"/>
  <c r="AC194" i="14"/>
  <c r="AD194" i="14" s="1"/>
  <c r="AC190" i="14"/>
  <c r="AD190" i="14" s="1"/>
  <c r="AC186" i="14"/>
  <c r="AD186" i="14" s="1"/>
  <c r="AC182" i="14"/>
  <c r="AD182" i="14" s="1"/>
  <c r="AC178" i="14"/>
  <c r="AD178" i="14" s="1"/>
  <c r="AC174" i="14"/>
  <c r="AD174" i="14" s="1"/>
  <c r="AC170" i="14"/>
  <c r="AD170" i="14" s="1"/>
  <c r="AC166" i="14"/>
  <c r="AD166" i="14" s="1"/>
  <c r="AC162" i="14"/>
  <c r="AD162" i="14" s="1"/>
  <c r="AC158" i="14"/>
  <c r="AD158" i="14" s="1"/>
  <c r="AC154" i="14"/>
  <c r="AD154" i="14" s="1"/>
  <c r="AC150" i="14"/>
  <c r="AD150" i="14" s="1"/>
  <c r="AC146" i="14"/>
  <c r="AD146" i="14" s="1"/>
  <c r="AC142" i="14"/>
  <c r="AD142" i="14" s="1"/>
  <c r="AC138" i="14"/>
  <c r="AD138" i="14" s="1"/>
  <c r="AC134" i="14"/>
  <c r="AD134" i="14" s="1"/>
  <c r="AC130" i="14"/>
  <c r="AD130" i="14" s="1"/>
  <c r="AC126" i="14"/>
  <c r="AD126" i="14" s="1"/>
  <c r="AC122" i="14"/>
  <c r="AD122" i="14" s="1"/>
  <c r="AC118" i="14"/>
  <c r="AD118" i="14" s="1"/>
  <c r="AC114" i="14"/>
  <c r="AD114" i="14" s="1"/>
  <c r="AC110" i="14"/>
  <c r="AD110" i="14" s="1"/>
  <c r="AC106" i="14"/>
  <c r="AD106" i="14" s="1"/>
  <c r="AC102" i="14"/>
  <c r="AD102" i="14" s="1"/>
  <c r="AC98" i="14"/>
  <c r="AD98" i="14" s="1"/>
  <c r="AC94" i="14"/>
  <c r="AD94" i="14" s="1"/>
  <c r="AC90" i="14"/>
  <c r="AD90" i="14" s="1"/>
  <c r="AC86" i="14"/>
  <c r="AD86" i="14" s="1"/>
  <c r="AC82" i="14"/>
  <c r="AD82" i="14" s="1"/>
  <c r="AC78" i="14"/>
  <c r="AD78" i="14" s="1"/>
  <c r="AC74" i="14"/>
  <c r="AD74" i="14" s="1"/>
  <c r="AC70" i="14"/>
  <c r="AD70" i="14" s="1"/>
  <c r="AC66" i="14"/>
  <c r="AD66" i="14" s="1"/>
  <c r="AC62" i="14"/>
  <c r="AD62" i="14" s="1"/>
  <c r="AC58" i="14"/>
  <c r="AD58" i="14" s="1"/>
  <c r="AC54" i="14"/>
  <c r="AD54" i="14" s="1"/>
  <c r="AC50" i="14"/>
  <c r="AD50" i="14" s="1"/>
  <c r="AC46" i="14"/>
  <c r="AD46" i="14" s="1"/>
  <c r="AC42" i="14"/>
  <c r="AD42" i="14" s="1"/>
  <c r="AC38" i="14"/>
  <c r="AD38" i="14" s="1"/>
  <c r="AC34" i="14"/>
  <c r="AD34" i="14" s="1"/>
  <c r="AC30" i="14"/>
  <c r="AD30" i="14" s="1"/>
  <c r="AC26" i="14"/>
  <c r="AD26" i="14" s="1"/>
  <c r="AC22" i="14"/>
  <c r="AD22" i="14" s="1"/>
  <c r="AC261" i="14"/>
  <c r="AD261" i="14" s="1"/>
  <c r="AC257" i="14"/>
  <c r="AD257" i="14" s="1"/>
  <c r="AC253" i="14"/>
  <c r="AD253" i="14" s="1"/>
  <c r="AC249" i="14"/>
  <c r="AD249" i="14" s="1"/>
  <c r="AC245" i="14"/>
  <c r="AD245" i="14" s="1"/>
  <c r="AC241" i="14"/>
  <c r="AD241" i="14" s="1"/>
  <c r="AC237" i="14"/>
  <c r="AD237" i="14" s="1"/>
  <c r="AC233" i="14"/>
  <c r="AD233" i="14" s="1"/>
  <c r="AC229" i="14"/>
  <c r="AD229" i="14" s="1"/>
  <c r="AC225" i="14"/>
  <c r="AD225" i="14" s="1"/>
  <c r="AC221" i="14"/>
  <c r="AD221" i="14" s="1"/>
  <c r="AC217" i="14"/>
  <c r="AD217" i="14" s="1"/>
  <c r="AC213" i="14"/>
  <c r="AD213" i="14" s="1"/>
  <c r="AC209" i="14"/>
  <c r="AD209" i="14" s="1"/>
  <c r="AC205" i="14"/>
  <c r="AD205" i="14" s="1"/>
  <c r="AC201" i="14"/>
  <c r="AD201" i="14" s="1"/>
  <c r="AC197" i="14"/>
  <c r="AD197" i="14" s="1"/>
  <c r="AC193" i="14"/>
  <c r="AD193" i="14" s="1"/>
  <c r="AC189" i="14"/>
  <c r="AD189" i="14" s="1"/>
  <c r="AC185" i="14"/>
  <c r="AD185" i="14" s="1"/>
  <c r="AC181" i="14"/>
  <c r="AD181" i="14" s="1"/>
  <c r="AC177" i="14"/>
  <c r="AD177" i="14" s="1"/>
  <c r="AC173" i="14"/>
  <c r="AD173" i="14" s="1"/>
  <c r="AC169" i="14"/>
  <c r="AD169" i="14" s="1"/>
  <c r="AC165" i="14"/>
  <c r="AD165" i="14" s="1"/>
  <c r="AC161" i="14"/>
  <c r="AD161" i="14" s="1"/>
  <c r="AC157" i="14"/>
  <c r="AD157" i="14" s="1"/>
  <c r="AC153" i="14"/>
  <c r="AD153" i="14" s="1"/>
  <c r="AC149" i="14"/>
  <c r="AD149" i="14" s="1"/>
  <c r="AC145" i="14"/>
  <c r="AD145" i="14" s="1"/>
  <c r="AC141" i="14"/>
  <c r="AD141" i="14" s="1"/>
  <c r="AC137" i="14"/>
  <c r="AD137" i="14" s="1"/>
  <c r="AC133" i="14"/>
  <c r="AD133" i="14" s="1"/>
  <c r="AC129" i="14"/>
  <c r="AD129" i="14" s="1"/>
  <c r="AC121" i="14"/>
  <c r="AD121" i="14" s="1"/>
  <c r="AC117" i="14"/>
  <c r="AD117" i="14" s="1"/>
  <c r="AC113" i="14"/>
  <c r="AD113" i="14" s="1"/>
  <c r="AC109" i="14"/>
  <c r="AD109" i="14" s="1"/>
  <c r="AC105" i="14"/>
  <c r="AD105" i="14" s="1"/>
  <c r="AC101" i="14"/>
  <c r="AD101" i="14" s="1"/>
  <c r="AC97" i="14"/>
  <c r="AD97" i="14" s="1"/>
  <c r="AC93" i="14"/>
  <c r="AD93" i="14" s="1"/>
  <c r="AC89" i="14"/>
  <c r="AD89" i="14" s="1"/>
  <c r="AC85" i="14"/>
  <c r="AD85" i="14" s="1"/>
  <c r="AC81" i="14"/>
  <c r="AD81" i="14" s="1"/>
  <c r="AC77" i="14"/>
  <c r="AD77" i="14" s="1"/>
  <c r="AC73" i="14"/>
  <c r="AD73" i="14" s="1"/>
  <c r="AC69" i="14"/>
  <c r="AD69" i="14" s="1"/>
  <c r="AC65" i="14"/>
  <c r="AD65" i="14" s="1"/>
  <c r="AC61" i="14"/>
  <c r="AD61" i="14" s="1"/>
  <c r="AC57" i="14"/>
  <c r="AD57" i="14" s="1"/>
  <c r="AC53" i="14"/>
  <c r="AD53" i="14" s="1"/>
  <c r="AC49" i="14"/>
  <c r="AD49" i="14" s="1"/>
  <c r="AC45" i="14"/>
  <c r="AD45" i="14" s="1"/>
  <c r="AC41" i="14"/>
  <c r="AD41" i="14" s="1"/>
  <c r="AC37" i="14"/>
  <c r="AD37" i="14" s="1"/>
  <c r="AC33" i="14"/>
  <c r="AD33" i="14" s="1"/>
  <c r="AC29" i="14"/>
  <c r="AD29" i="14" s="1"/>
  <c r="AC25" i="14"/>
  <c r="AD25" i="14" s="1"/>
  <c r="AC21" i="14"/>
  <c r="AD21" i="14" s="1"/>
  <c r="AC260" i="14"/>
  <c r="AD260" i="14" s="1"/>
  <c r="AC256" i="14"/>
  <c r="AD256" i="14" s="1"/>
  <c r="AC252" i="14"/>
  <c r="AD252" i="14" s="1"/>
  <c r="AC248" i="14"/>
  <c r="AD248" i="14" s="1"/>
  <c r="AC244" i="14"/>
  <c r="AD244" i="14" s="1"/>
  <c r="AC240" i="14"/>
  <c r="AD240" i="14" s="1"/>
  <c r="AC236" i="14"/>
  <c r="AD236" i="14" s="1"/>
  <c r="AC232" i="14"/>
  <c r="AD232" i="14" s="1"/>
  <c r="AC228" i="14"/>
  <c r="AD228" i="14" s="1"/>
  <c r="AC224" i="14"/>
  <c r="AD224" i="14" s="1"/>
  <c r="AC220" i="14"/>
  <c r="AD220" i="14" s="1"/>
  <c r="AC216" i="14"/>
  <c r="AD216" i="14" s="1"/>
  <c r="AC212" i="14"/>
  <c r="AD212" i="14" s="1"/>
  <c r="AC208" i="14"/>
  <c r="AD208" i="14" s="1"/>
  <c r="AC204" i="14"/>
  <c r="AD204" i="14" s="1"/>
  <c r="AC200" i="14"/>
  <c r="AD200" i="14" s="1"/>
  <c r="AC196" i="14"/>
  <c r="AD196" i="14" s="1"/>
  <c r="AC192" i="14"/>
  <c r="AD192" i="14" s="1"/>
  <c r="AC188" i="14"/>
  <c r="AD188" i="14" s="1"/>
  <c r="AC184" i="14"/>
  <c r="AD184" i="14" s="1"/>
  <c r="AC180" i="14"/>
  <c r="AD180" i="14" s="1"/>
  <c r="AC176" i="14"/>
  <c r="AD176" i="14" s="1"/>
  <c r="AC172" i="14"/>
  <c r="AD172" i="14" s="1"/>
  <c r="AC168" i="14"/>
  <c r="AD168" i="14" s="1"/>
  <c r="AC164" i="14"/>
  <c r="AD164" i="14" s="1"/>
  <c r="AC160" i="14"/>
  <c r="AD160" i="14" s="1"/>
  <c r="AC156" i="14"/>
  <c r="AD156" i="14" s="1"/>
  <c r="AC152" i="14"/>
  <c r="AD152" i="14" s="1"/>
  <c r="AC148" i="14"/>
  <c r="AD148" i="14" s="1"/>
  <c r="AC144" i="14"/>
  <c r="AD144" i="14" s="1"/>
  <c r="AC140" i="14"/>
  <c r="AD140" i="14" s="1"/>
  <c r="AC136" i="14"/>
  <c r="AD136" i="14" s="1"/>
  <c r="AC132" i="14"/>
  <c r="AD132" i="14" s="1"/>
  <c r="AC128" i="14"/>
  <c r="AD128" i="14" s="1"/>
  <c r="AC124" i="14"/>
  <c r="AD124" i="14" s="1"/>
  <c r="AC120" i="14"/>
  <c r="AD120" i="14" s="1"/>
  <c r="AC116" i="14"/>
  <c r="AD116" i="14" s="1"/>
  <c r="AC112" i="14"/>
  <c r="AD112" i="14" s="1"/>
  <c r="AC108" i="14"/>
  <c r="AD108" i="14" s="1"/>
  <c r="AC104" i="14"/>
  <c r="AD104" i="14" s="1"/>
  <c r="AC100" i="14"/>
  <c r="AD100" i="14" s="1"/>
  <c r="AC96" i="14"/>
  <c r="AD96" i="14" s="1"/>
  <c r="AC92" i="14"/>
  <c r="AD92" i="14" s="1"/>
  <c r="AC88" i="14"/>
  <c r="AD88" i="14" s="1"/>
  <c r="AC84" i="14"/>
  <c r="AD84" i="14" s="1"/>
  <c r="AC80" i="14"/>
  <c r="AD80" i="14" s="1"/>
  <c r="AC76" i="14"/>
  <c r="AD76" i="14" s="1"/>
  <c r="AC72" i="14"/>
  <c r="AD72" i="14" s="1"/>
  <c r="AC68" i="14"/>
  <c r="AD68" i="14" s="1"/>
  <c r="AC64" i="14"/>
  <c r="AD64" i="14" s="1"/>
  <c r="AC60" i="14"/>
  <c r="AD60" i="14" s="1"/>
  <c r="AC56" i="14"/>
  <c r="AD56" i="14" s="1"/>
  <c r="AC52" i="14"/>
  <c r="AD52" i="14" s="1"/>
  <c r="AC48" i="14"/>
  <c r="AD48" i="14" s="1"/>
  <c r="AC40" i="14"/>
  <c r="AD40" i="14" s="1"/>
  <c r="AC36" i="14"/>
  <c r="AD36" i="14" s="1"/>
  <c r="AC32" i="14"/>
  <c r="AD32" i="14" s="1"/>
  <c r="AC28" i="14"/>
  <c r="AD28" i="14" s="1"/>
  <c r="AC24" i="14"/>
  <c r="AD24" i="14" s="1"/>
  <c r="AC20" i="14"/>
  <c r="AD20" i="14" s="1"/>
  <c r="AC259" i="14"/>
  <c r="AD259" i="14" s="1"/>
  <c r="AC255" i="14"/>
  <c r="AD255" i="14" s="1"/>
  <c r="AC251" i="14"/>
  <c r="AD251" i="14" s="1"/>
  <c r="AC247" i="14"/>
  <c r="AD247" i="14" s="1"/>
  <c r="AC243" i="14"/>
  <c r="AD243" i="14" s="1"/>
  <c r="AC239" i="14"/>
  <c r="AD239" i="14" s="1"/>
  <c r="AC235" i="14"/>
  <c r="AD235" i="14" s="1"/>
  <c r="AC231" i="14"/>
  <c r="AD231" i="14" s="1"/>
  <c r="AC227" i="14"/>
  <c r="AD227" i="14" s="1"/>
  <c r="AC223" i="14"/>
  <c r="AD223" i="14" s="1"/>
  <c r="AC219" i="14"/>
  <c r="AD219" i="14" s="1"/>
  <c r="AC215" i="14"/>
  <c r="AD215" i="14" s="1"/>
  <c r="AC211" i="14"/>
  <c r="AD211" i="14" s="1"/>
  <c r="AC207" i="14"/>
  <c r="AD207" i="14" s="1"/>
  <c r="AC203" i="14"/>
  <c r="AD203" i="14" s="1"/>
  <c r="AC199" i="14"/>
  <c r="AD199" i="14" s="1"/>
  <c r="AC195" i="14"/>
  <c r="AD195" i="14" s="1"/>
  <c r="AC191" i="14"/>
  <c r="AD191" i="14" s="1"/>
  <c r="AC187" i="14"/>
  <c r="AD187" i="14" s="1"/>
  <c r="AC183" i="14"/>
  <c r="AD183" i="14" s="1"/>
  <c r="AC179" i="14"/>
  <c r="AD179" i="14" s="1"/>
  <c r="AC175" i="14"/>
  <c r="AD175" i="14" s="1"/>
  <c r="AC171" i="14"/>
  <c r="AD171" i="14" s="1"/>
  <c r="AC167" i="14"/>
  <c r="AD167" i="14" s="1"/>
  <c r="AC163" i="14"/>
  <c r="AD163" i="14" s="1"/>
  <c r="AC159" i="14"/>
  <c r="AD159" i="14" s="1"/>
  <c r="AC155" i="14"/>
  <c r="AD155" i="14" s="1"/>
  <c r="AC151" i="14"/>
  <c r="AD151" i="14" s="1"/>
  <c r="AC147" i="14"/>
  <c r="AD147" i="14" s="1"/>
  <c r="AC143" i="14"/>
  <c r="AD143" i="14" s="1"/>
  <c r="AC139" i="14"/>
  <c r="AD139" i="14" s="1"/>
  <c r="AC135" i="14"/>
  <c r="AD135" i="14" s="1"/>
  <c r="AC131" i="14"/>
  <c r="AD131" i="14" s="1"/>
  <c r="AC127" i="14"/>
  <c r="AD127" i="14" s="1"/>
  <c r="AC123" i="14"/>
  <c r="AD123" i="14" s="1"/>
  <c r="AC119" i="14"/>
  <c r="AD119" i="14" s="1"/>
  <c r="AC115" i="14"/>
  <c r="AD115" i="14" s="1"/>
  <c r="AC111" i="14"/>
  <c r="AD111" i="14" s="1"/>
  <c r="AC107" i="14"/>
  <c r="AD107" i="14" s="1"/>
  <c r="AC103" i="14"/>
  <c r="AD103" i="14" s="1"/>
  <c r="AC99" i="14"/>
  <c r="AD99" i="14" s="1"/>
  <c r="AC95" i="14"/>
  <c r="AD95" i="14" s="1"/>
  <c r="AC91" i="14"/>
  <c r="AD91" i="14" s="1"/>
  <c r="AC87" i="14"/>
  <c r="AD87" i="14" s="1"/>
  <c r="AC83" i="14"/>
  <c r="AD83" i="14" s="1"/>
  <c r="AC79" i="14"/>
  <c r="AD79" i="14" s="1"/>
  <c r="AC75" i="14"/>
  <c r="AD75" i="14" s="1"/>
  <c r="AC71" i="14"/>
  <c r="AD71" i="14" s="1"/>
  <c r="AC67" i="14"/>
  <c r="AD67" i="14" s="1"/>
  <c r="AC63" i="14"/>
  <c r="AD63" i="14" s="1"/>
  <c r="AC59" i="14"/>
  <c r="AD59" i="14" s="1"/>
  <c r="AC55" i="14"/>
  <c r="AD55" i="14" s="1"/>
  <c r="AC51" i="14"/>
  <c r="AD51" i="14" s="1"/>
  <c r="AC47" i="14"/>
  <c r="AD47" i="14" s="1"/>
  <c r="AC43" i="14"/>
  <c r="AD43" i="14" s="1"/>
  <c r="AC39" i="14"/>
  <c r="AD39" i="14" s="1"/>
  <c r="AC35" i="14"/>
  <c r="AD35" i="14" s="1"/>
  <c r="AC31" i="14"/>
  <c r="AD31" i="14" s="1"/>
  <c r="AC27" i="14"/>
  <c r="AD27" i="14" s="1"/>
  <c r="AC23" i="14"/>
  <c r="AD23" i="14" s="1"/>
  <c r="P20" i="11"/>
  <c r="O20" i="10"/>
  <c r="I22" i="5"/>
  <c r="O22" i="6" s="1"/>
  <c r="R26" i="5"/>
  <c r="J3" i="5"/>
  <c r="R22" i="5"/>
  <c r="R33" i="5"/>
  <c r="AE14" i="5"/>
  <c r="R30" i="5"/>
  <c r="S30" i="5" s="1"/>
  <c r="I21" i="5"/>
  <c r="O21" i="6" s="1"/>
  <c r="P33" i="5"/>
  <c r="I33" i="5" s="1"/>
  <c r="O33" i="6" s="1"/>
  <c r="R20" i="5"/>
  <c r="B12" i="62"/>
  <c r="R31" i="5"/>
  <c r="R27" i="5"/>
  <c r="R23" i="5"/>
  <c r="S26" i="5"/>
  <c r="P23" i="5"/>
  <c r="R28" i="5"/>
  <c r="R24" i="5"/>
  <c r="R32" i="5"/>
  <c r="R29" i="5"/>
  <c r="R25" i="5"/>
  <c r="R21" i="5"/>
  <c r="P37" i="14"/>
  <c r="O37" i="14"/>
  <c r="I92" i="14"/>
  <c r="P92" i="15" s="1"/>
  <c r="I219" i="14"/>
  <c r="P219" i="15" s="1"/>
  <c r="P62" i="14"/>
  <c r="O62" i="14"/>
  <c r="O73" i="14"/>
  <c r="P73" i="14"/>
  <c r="O115" i="14"/>
  <c r="P145" i="14"/>
  <c r="O145" i="14"/>
  <c r="I156" i="14"/>
  <c r="P156" i="15" s="1"/>
  <c r="O203" i="14"/>
  <c r="I203" i="14" s="1"/>
  <c r="P203" i="15" s="1"/>
  <c r="O211" i="14"/>
  <c r="O243" i="14"/>
  <c r="O251" i="14"/>
  <c r="I251" i="14" s="1"/>
  <c r="P251" i="15" s="1"/>
  <c r="O259" i="14"/>
  <c r="O76" i="14"/>
  <c r="P76" i="14"/>
  <c r="P57" i="14"/>
  <c r="I57" i="14" s="1"/>
  <c r="P57" i="15" s="1"/>
  <c r="I112" i="14"/>
  <c r="P112" i="15" s="1"/>
  <c r="P72" i="14"/>
  <c r="O53" i="14"/>
  <c r="I53" i="14" s="1"/>
  <c r="P53" i="15" s="1"/>
  <c r="I52" i="14"/>
  <c r="P52" i="15" s="1"/>
  <c r="U14" i="14"/>
  <c r="O137" i="14"/>
  <c r="I137" i="14" s="1"/>
  <c r="P137" i="15" s="1"/>
  <c r="O227" i="14"/>
  <c r="I227" i="14" s="1"/>
  <c r="P227" i="15" s="1"/>
  <c r="P223" i="14"/>
  <c r="I196" i="14"/>
  <c r="P196" i="15" s="1"/>
  <c r="O80" i="14"/>
  <c r="I80" i="14" s="1"/>
  <c r="P80" i="15" s="1"/>
  <c r="O172" i="14"/>
  <c r="I172" i="14" s="1"/>
  <c r="P172" i="15" s="1"/>
  <c r="I108" i="14"/>
  <c r="P108" i="15" s="1"/>
  <c r="P259" i="14"/>
  <c r="P141" i="14"/>
  <c r="I131" i="14"/>
  <c r="P131" i="15" s="1"/>
  <c r="P38" i="14"/>
  <c r="I38" i="14" s="1"/>
  <c r="P38" i="15" s="1"/>
  <c r="I230" i="14"/>
  <c r="P230" i="15" s="1"/>
  <c r="I258" i="14"/>
  <c r="P258" i="15" s="1"/>
  <c r="I45" i="14"/>
  <c r="P45" i="15" s="1"/>
  <c r="I22" i="14"/>
  <c r="P22" i="15" s="1"/>
  <c r="P33" i="14"/>
  <c r="O33" i="14"/>
  <c r="X14" i="14"/>
  <c r="O81" i="14"/>
  <c r="I81" i="14" s="1"/>
  <c r="P81" i="15" s="1"/>
  <c r="O54" i="14"/>
  <c r="I54" i="14" s="1"/>
  <c r="P54" i="15" s="1"/>
  <c r="P153" i="14"/>
  <c r="I256" i="14"/>
  <c r="P256" i="15" s="1"/>
  <c r="P255" i="14"/>
  <c r="I255" i="14" s="1"/>
  <c r="P255" i="15" s="1"/>
  <c r="O29" i="14"/>
  <c r="I29" i="14" s="1"/>
  <c r="P29" i="15" s="1"/>
  <c r="P243" i="14"/>
  <c r="P211" i="14"/>
  <c r="P115" i="14"/>
  <c r="P97" i="14"/>
  <c r="P41" i="14"/>
  <c r="I82" i="14"/>
  <c r="P82" i="15" s="1"/>
  <c r="O50" i="14"/>
  <c r="I50" i="14" s="1"/>
  <c r="P50" i="15" s="1"/>
  <c r="O195" i="14"/>
  <c r="I195" i="14" s="1"/>
  <c r="P195" i="15" s="1"/>
  <c r="I194" i="14"/>
  <c r="P194" i="15" s="1"/>
  <c r="P205" i="14"/>
  <c r="P113" i="14"/>
  <c r="O106" i="14"/>
  <c r="I106" i="14" s="1"/>
  <c r="P106" i="15" s="1"/>
  <c r="O162" i="14"/>
  <c r="I162" i="14" s="1"/>
  <c r="P162" i="15" s="1"/>
  <c r="O116" i="14"/>
  <c r="I116" i="14" s="1"/>
  <c r="P116" i="15" s="1"/>
  <c r="O148" i="14"/>
  <c r="I148" i="14" s="1"/>
  <c r="P148" i="15" s="1"/>
  <c r="O160" i="14"/>
  <c r="I160" i="14" s="1"/>
  <c r="P160" i="15" s="1"/>
  <c r="O164" i="14"/>
  <c r="I164" i="14" s="1"/>
  <c r="P164" i="15" s="1"/>
  <c r="O168" i="14"/>
  <c r="I168" i="14" s="1"/>
  <c r="P168" i="15" s="1"/>
  <c r="O184" i="14"/>
  <c r="I184" i="14" s="1"/>
  <c r="P184" i="15" s="1"/>
  <c r="O192" i="14"/>
  <c r="I192" i="14" s="1"/>
  <c r="P192" i="15" s="1"/>
  <c r="O200" i="14"/>
  <c r="I200" i="14" s="1"/>
  <c r="P200" i="15" s="1"/>
  <c r="O208" i="14"/>
  <c r="I208" i="14" s="1"/>
  <c r="P208" i="15" s="1"/>
  <c r="O216" i="14"/>
  <c r="I216" i="14" s="1"/>
  <c r="P216" i="15" s="1"/>
  <c r="O228" i="14"/>
  <c r="I228" i="14" s="1"/>
  <c r="P228" i="15" s="1"/>
  <c r="O236" i="14"/>
  <c r="I236" i="14" s="1"/>
  <c r="P236" i="15" s="1"/>
  <c r="O240" i="14"/>
  <c r="I240" i="14" s="1"/>
  <c r="P240" i="15" s="1"/>
  <c r="O244" i="14"/>
  <c r="I244" i="14" s="1"/>
  <c r="P244" i="15" s="1"/>
  <c r="O248" i="14"/>
  <c r="I248" i="14" s="1"/>
  <c r="P248" i="15" s="1"/>
  <c r="O71" i="14"/>
  <c r="I71" i="14" s="1"/>
  <c r="P71" i="15" s="1"/>
  <c r="I117" i="14"/>
  <c r="P117" i="15" s="1"/>
  <c r="O135" i="14"/>
  <c r="O139" i="14"/>
  <c r="I139" i="14" s="1"/>
  <c r="P139" i="15" s="1"/>
  <c r="O143" i="14"/>
  <c r="I143" i="14" s="1"/>
  <c r="P143" i="15" s="1"/>
  <c r="I186" i="14"/>
  <c r="P186" i="15" s="1"/>
  <c r="O179" i="14"/>
  <c r="I179" i="14" s="1"/>
  <c r="P179" i="15" s="1"/>
  <c r="O48" i="14"/>
  <c r="I48" i="14" s="1"/>
  <c r="P48" i="15" s="1"/>
  <c r="O20" i="14"/>
  <c r="I20" i="14" s="1"/>
  <c r="P20" i="15" s="1"/>
  <c r="O36" i="14"/>
  <c r="I36" i="14" s="1"/>
  <c r="P36" i="15" s="1"/>
  <c r="O103" i="14"/>
  <c r="I103" i="14" s="1"/>
  <c r="P103" i="15" s="1"/>
  <c r="O75" i="14"/>
  <c r="I75" i="14" s="1"/>
  <c r="P75" i="15" s="1"/>
  <c r="O32" i="14"/>
  <c r="I32" i="14" s="1"/>
  <c r="P32" i="15" s="1"/>
  <c r="AC44" i="14"/>
  <c r="AF14" i="14"/>
  <c r="R14" i="14"/>
  <c r="P201" i="14"/>
  <c r="I201" i="14" s="1"/>
  <c r="P201" i="15" s="1"/>
  <c r="O128" i="14"/>
  <c r="I128" i="14" s="1"/>
  <c r="P128" i="15" s="1"/>
  <c r="O64" i="14"/>
  <c r="I64" i="14" s="1"/>
  <c r="P64" i="15" s="1"/>
  <c r="O49" i="14"/>
  <c r="I49" i="14" s="1"/>
  <c r="P49" i="15" s="1"/>
  <c r="O84" i="14"/>
  <c r="I84" i="14" s="1"/>
  <c r="P84" i="15" s="1"/>
  <c r="O124" i="14"/>
  <c r="I124" i="14" s="1"/>
  <c r="P124" i="15" s="1"/>
  <c r="I254" i="14"/>
  <c r="P254" i="15" s="1"/>
  <c r="I234" i="14"/>
  <c r="P234" i="15" s="1"/>
  <c r="I154" i="14"/>
  <c r="P154" i="15" s="1"/>
  <c r="O68" i="14"/>
  <c r="I68" i="14" s="1"/>
  <c r="P68" i="15" s="1"/>
  <c r="O44" i="14"/>
  <c r="I44" i="14" s="1"/>
  <c r="P44" i="15" s="1"/>
  <c r="P217" i="14"/>
  <c r="P193" i="14"/>
  <c r="P135" i="14"/>
  <c r="P109" i="14"/>
  <c r="I109" i="14" s="1"/>
  <c r="P109" i="15" s="1"/>
  <c r="O95" i="14"/>
  <c r="I95" i="14" s="1"/>
  <c r="P95" i="15" s="1"/>
  <c r="O178" i="14"/>
  <c r="I178" i="14" s="1"/>
  <c r="P178" i="15" s="1"/>
  <c r="I210" i="14"/>
  <c r="P210" i="15" s="1"/>
  <c r="P170" i="14"/>
  <c r="O107" i="14"/>
  <c r="I107" i="14" s="1"/>
  <c r="P107" i="15" s="1"/>
  <c r="O127" i="14"/>
  <c r="I127" i="14" s="1"/>
  <c r="P127" i="15" s="1"/>
  <c r="O87" i="14"/>
  <c r="I87" i="14" s="1"/>
  <c r="P87" i="15" s="1"/>
  <c r="O79" i="14"/>
  <c r="I79" i="14" s="1"/>
  <c r="P79" i="15" s="1"/>
  <c r="O61" i="14"/>
  <c r="I61" i="14" s="1"/>
  <c r="P61" i="15" s="1"/>
  <c r="AA14" i="14"/>
  <c r="O21" i="14"/>
  <c r="I21" i="14" s="1"/>
  <c r="P21" i="15" s="1"/>
  <c r="P120" i="14"/>
  <c r="I120" i="14" s="1"/>
  <c r="P120" i="15" s="1"/>
  <c r="O60" i="14"/>
  <c r="I60" i="14" s="1"/>
  <c r="P60" i="15" s="1"/>
  <c r="O182" i="14"/>
  <c r="I182" i="14" s="1"/>
  <c r="P182" i="15" s="1"/>
  <c r="O100" i="14"/>
  <c r="I100" i="14" s="1"/>
  <c r="P100" i="15" s="1"/>
  <c r="O249" i="14"/>
  <c r="I249" i="14" s="1"/>
  <c r="P249" i="15" s="1"/>
  <c r="O147" i="14"/>
  <c r="I147" i="14" s="1"/>
  <c r="P147" i="15" s="1"/>
  <c r="O99" i="14"/>
  <c r="I99" i="14" s="1"/>
  <c r="P99" i="15" s="1"/>
  <c r="I130" i="14"/>
  <c r="P130" i="15" s="1"/>
  <c r="AC206" i="14"/>
  <c r="AD206" i="14" s="1"/>
  <c r="AC125" i="14"/>
  <c r="AD125" i="14" s="1"/>
  <c r="I222" i="14"/>
  <c r="P222" i="15" s="1"/>
  <c r="I198" i="14"/>
  <c r="P198" i="15" s="1"/>
  <c r="AJ260" i="14"/>
  <c r="AG260" i="14"/>
  <c r="AH260" i="14"/>
  <c r="AI260" i="14"/>
  <c r="AJ256" i="14"/>
  <c r="AG256" i="14"/>
  <c r="AH256" i="14"/>
  <c r="AI256" i="14"/>
  <c r="AJ252" i="14"/>
  <c r="AG252" i="14"/>
  <c r="AH252" i="14"/>
  <c r="AI252" i="14"/>
  <c r="AJ248" i="14"/>
  <c r="AG248" i="14"/>
  <c r="AH248" i="14"/>
  <c r="AI248" i="14"/>
  <c r="AJ244" i="14"/>
  <c r="AG244" i="14"/>
  <c r="AH244" i="14"/>
  <c r="AI244" i="14"/>
  <c r="AJ240" i="14"/>
  <c r="AG240" i="14"/>
  <c r="AH240" i="14"/>
  <c r="AI240" i="14"/>
  <c r="AJ236" i="14"/>
  <c r="AG236" i="14"/>
  <c r="AH236" i="14"/>
  <c r="AI236" i="14"/>
  <c r="AJ232" i="14"/>
  <c r="AG232" i="14"/>
  <c r="AH232" i="14"/>
  <c r="AI232" i="14"/>
  <c r="AJ228" i="14"/>
  <c r="AG228" i="14"/>
  <c r="AH228" i="14"/>
  <c r="AI228" i="14"/>
  <c r="AJ224" i="14"/>
  <c r="AG224" i="14"/>
  <c r="AH224" i="14"/>
  <c r="AI224" i="14"/>
  <c r="AJ220" i="14"/>
  <c r="AG220" i="14"/>
  <c r="AH220" i="14"/>
  <c r="AI220" i="14"/>
  <c r="AJ216" i="14"/>
  <c r="AG216" i="14"/>
  <c r="AH216" i="14"/>
  <c r="AI216" i="14"/>
  <c r="AJ212" i="14"/>
  <c r="AG212" i="14"/>
  <c r="AH212" i="14"/>
  <c r="AI212" i="14"/>
  <c r="AJ208" i="14"/>
  <c r="AG208" i="14"/>
  <c r="AH208" i="14"/>
  <c r="AI208" i="14"/>
  <c r="AJ204" i="14"/>
  <c r="AG204" i="14"/>
  <c r="AH204" i="14"/>
  <c r="AI204" i="14"/>
  <c r="AJ200" i="14"/>
  <c r="AG200" i="14"/>
  <c r="AH200" i="14"/>
  <c r="AI200" i="14"/>
  <c r="AI196" i="14"/>
  <c r="AH196" i="14"/>
  <c r="AG196" i="14"/>
  <c r="AJ196" i="14"/>
  <c r="AI192" i="14"/>
  <c r="AH192" i="14"/>
  <c r="AG192" i="14"/>
  <c r="AJ192" i="14"/>
  <c r="AI188" i="14"/>
  <c r="AH188" i="14"/>
  <c r="AG188" i="14"/>
  <c r="AJ188" i="14"/>
  <c r="AI184" i="14"/>
  <c r="AH184" i="14"/>
  <c r="AG184" i="14"/>
  <c r="AJ184" i="14"/>
  <c r="AI180" i="14"/>
  <c r="AH180" i="14"/>
  <c r="AG180" i="14"/>
  <c r="AJ180" i="14"/>
  <c r="AI176" i="14"/>
  <c r="AJ176" i="14"/>
  <c r="AG176" i="14"/>
  <c r="AH176" i="14"/>
  <c r="AI172" i="14"/>
  <c r="AJ172" i="14"/>
  <c r="AG172" i="14"/>
  <c r="AH172" i="14"/>
  <c r="AI168" i="14"/>
  <c r="AJ168" i="14"/>
  <c r="AG168" i="14"/>
  <c r="AH168" i="14"/>
  <c r="AI164" i="14"/>
  <c r="AJ164" i="14"/>
  <c r="AG164" i="14"/>
  <c r="AH164" i="14"/>
  <c r="AI160" i="14"/>
  <c r="AJ160" i="14"/>
  <c r="AG160" i="14"/>
  <c r="AH160" i="14"/>
  <c r="AI156" i="14"/>
  <c r="AJ156" i="14"/>
  <c r="AG156" i="14"/>
  <c r="AH156" i="14"/>
  <c r="AI152" i="14"/>
  <c r="AJ152" i="14"/>
  <c r="AG152" i="14"/>
  <c r="AH152" i="14"/>
  <c r="AI148" i="14"/>
  <c r="AJ148" i="14"/>
  <c r="AG148" i="14"/>
  <c r="AH148" i="14"/>
  <c r="AI144" i="14"/>
  <c r="AJ144" i="14"/>
  <c r="AG144" i="14"/>
  <c r="AH144" i="14"/>
  <c r="AI140" i="14"/>
  <c r="AJ140" i="14"/>
  <c r="AG140" i="14"/>
  <c r="AH140" i="14"/>
  <c r="AG20" i="14"/>
  <c r="AJ20" i="14"/>
  <c r="AI20" i="14"/>
  <c r="AH20" i="14"/>
  <c r="AJ259" i="14"/>
  <c r="AG259" i="14"/>
  <c r="AH259" i="14"/>
  <c r="AI259" i="14"/>
  <c r="AJ255" i="14"/>
  <c r="AG255" i="14"/>
  <c r="AH255" i="14"/>
  <c r="AI255" i="14"/>
  <c r="AJ251" i="14"/>
  <c r="AG251" i="14"/>
  <c r="AH251" i="14"/>
  <c r="AI251" i="14"/>
  <c r="AJ247" i="14"/>
  <c r="AG247" i="14"/>
  <c r="AH247" i="14"/>
  <c r="AI247" i="14"/>
  <c r="AJ243" i="14"/>
  <c r="AG243" i="14"/>
  <c r="AH243" i="14"/>
  <c r="AI243" i="14"/>
  <c r="AJ239" i="14"/>
  <c r="AG239" i="14"/>
  <c r="AH239" i="14"/>
  <c r="AI239" i="14"/>
  <c r="AJ235" i="14"/>
  <c r="AG235" i="14"/>
  <c r="AH235" i="14"/>
  <c r="AI235" i="14"/>
  <c r="AJ231" i="14"/>
  <c r="AG231" i="14"/>
  <c r="AH231" i="14"/>
  <c r="AI231" i="14"/>
  <c r="AJ227" i="14"/>
  <c r="AG227" i="14"/>
  <c r="AH227" i="14"/>
  <c r="AI227" i="14"/>
  <c r="AJ223" i="14"/>
  <c r="AG223" i="14"/>
  <c r="AH223" i="14"/>
  <c r="AI223" i="14"/>
  <c r="AJ219" i="14"/>
  <c r="AG219" i="14"/>
  <c r="AH219" i="14"/>
  <c r="AI219" i="14"/>
  <c r="AJ215" i="14"/>
  <c r="AG215" i="14"/>
  <c r="AH215" i="14"/>
  <c r="AI215" i="14"/>
  <c r="AJ211" i="14"/>
  <c r="AG211" i="14"/>
  <c r="AH211" i="14"/>
  <c r="AI211" i="14"/>
  <c r="AJ207" i="14"/>
  <c r="AG207" i="14"/>
  <c r="AH207" i="14"/>
  <c r="AI207" i="14"/>
  <c r="AJ203" i="14"/>
  <c r="AG203" i="14"/>
  <c r="AH203" i="14"/>
  <c r="AI203" i="14"/>
  <c r="AJ199" i="14"/>
  <c r="AG199" i="14"/>
  <c r="AH199" i="14"/>
  <c r="AI199" i="14"/>
  <c r="AI195" i="14"/>
  <c r="AH195" i="14"/>
  <c r="AJ195" i="14"/>
  <c r="AG195" i="14"/>
  <c r="AI191" i="14"/>
  <c r="AH191" i="14"/>
  <c r="AJ191" i="14"/>
  <c r="AG191" i="14"/>
  <c r="AI187" i="14"/>
  <c r="AH187" i="14"/>
  <c r="AJ187" i="14"/>
  <c r="AG187" i="14"/>
  <c r="AI183" i="14"/>
  <c r="AH183" i="14"/>
  <c r="AJ183" i="14"/>
  <c r="AG183" i="14"/>
  <c r="AI179" i="14"/>
  <c r="AG179" i="14"/>
  <c r="AH179" i="14"/>
  <c r="AJ179" i="14"/>
  <c r="AI175" i="14"/>
  <c r="AJ175" i="14"/>
  <c r="AG175" i="14"/>
  <c r="AH175" i="14"/>
  <c r="AI171" i="14"/>
  <c r="AJ171" i="14"/>
  <c r="AG171" i="14"/>
  <c r="AH171" i="14"/>
  <c r="AI167" i="14"/>
  <c r="AJ167" i="14"/>
  <c r="AG167" i="14"/>
  <c r="AH167" i="14"/>
  <c r="AI163" i="14"/>
  <c r="AJ163" i="14"/>
  <c r="AG163" i="14"/>
  <c r="AH163" i="14"/>
  <c r="AI159" i="14"/>
  <c r="AJ159" i="14"/>
  <c r="AG159" i="14"/>
  <c r="AH159" i="14"/>
  <c r="AI155" i="14"/>
  <c r="AJ155" i="14"/>
  <c r="AG155" i="14"/>
  <c r="AH155" i="14"/>
  <c r="AI151" i="14"/>
  <c r="AJ151" i="14"/>
  <c r="AG151" i="14"/>
  <c r="AH151" i="14"/>
  <c r="I235" i="14"/>
  <c r="P235" i="15" s="1"/>
  <c r="AJ262" i="14"/>
  <c r="AG262" i="14"/>
  <c r="AH262" i="14"/>
  <c r="AI262" i="14"/>
  <c r="AJ258" i="14"/>
  <c r="AG258" i="14"/>
  <c r="AH258" i="14"/>
  <c r="AI258" i="14"/>
  <c r="AJ254" i="14"/>
  <c r="AG254" i="14"/>
  <c r="AH254" i="14"/>
  <c r="AI254" i="14"/>
  <c r="AJ250" i="14"/>
  <c r="AG250" i="14"/>
  <c r="AH250" i="14"/>
  <c r="AI250" i="14"/>
  <c r="AJ246" i="14"/>
  <c r="AG246" i="14"/>
  <c r="AH246" i="14"/>
  <c r="AI246" i="14"/>
  <c r="AJ242" i="14"/>
  <c r="AG242" i="14"/>
  <c r="AH242" i="14"/>
  <c r="AI242" i="14"/>
  <c r="AJ238" i="14"/>
  <c r="AG238" i="14"/>
  <c r="AH238" i="14"/>
  <c r="AI238" i="14"/>
  <c r="AJ234" i="14"/>
  <c r="AG234" i="14"/>
  <c r="AH234" i="14"/>
  <c r="AI234" i="14"/>
  <c r="AJ230" i="14"/>
  <c r="AG230" i="14"/>
  <c r="AH230" i="14"/>
  <c r="AI230" i="14"/>
  <c r="AJ226" i="14"/>
  <c r="AG226" i="14"/>
  <c r="AH226" i="14"/>
  <c r="AI226" i="14"/>
  <c r="AJ222" i="14"/>
  <c r="AG222" i="14"/>
  <c r="AH222" i="14"/>
  <c r="AI222" i="14"/>
  <c r="AJ218" i="14"/>
  <c r="AG218" i="14"/>
  <c r="AH218" i="14"/>
  <c r="AI218" i="14"/>
  <c r="AJ214" i="14"/>
  <c r="AG214" i="14"/>
  <c r="AH214" i="14"/>
  <c r="AI214" i="14"/>
  <c r="AJ210" i="14"/>
  <c r="AG210" i="14"/>
  <c r="AH210" i="14"/>
  <c r="AI210" i="14"/>
  <c r="AJ206" i="14"/>
  <c r="AG206" i="14"/>
  <c r="AH206" i="14"/>
  <c r="AI206" i="14"/>
  <c r="AJ202" i="14"/>
  <c r="AG202" i="14"/>
  <c r="AH202" i="14"/>
  <c r="AI202" i="14"/>
  <c r="AJ198" i="14"/>
  <c r="AG198" i="14"/>
  <c r="AH198" i="14"/>
  <c r="AI198" i="14"/>
  <c r="AI194" i="14"/>
  <c r="AH194" i="14"/>
  <c r="AG194" i="14"/>
  <c r="AJ194" i="14"/>
  <c r="AI190" i="14"/>
  <c r="AH190" i="14"/>
  <c r="AG190" i="14"/>
  <c r="AJ190" i="14"/>
  <c r="AI186" i="14"/>
  <c r="AH186" i="14"/>
  <c r="AG186" i="14"/>
  <c r="AJ186" i="14"/>
  <c r="AI182" i="14"/>
  <c r="AH182" i="14"/>
  <c r="AG182" i="14"/>
  <c r="AJ182" i="14"/>
  <c r="AI178" i="14"/>
  <c r="AJ178" i="14"/>
  <c r="AG178" i="14"/>
  <c r="AH178" i="14"/>
  <c r="AI174" i="14"/>
  <c r="AJ174" i="14"/>
  <c r="AG174" i="14"/>
  <c r="AH174" i="14"/>
  <c r="AI170" i="14"/>
  <c r="AJ170" i="14"/>
  <c r="AG170" i="14"/>
  <c r="AH170" i="14"/>
  <c r="AI166" i="14"/>
  <c r="AJ166" i="14"/>
  <c r="AG166" i="14"/>
  <c r="AH166" i="14"/>
  <c r="AI162" i="14"/>
  <c r="AJ162" i="14"/>
  <c r="AG162" i="14"/>
  <c r="AH162" i="14"/>
  <c r="AI158" i="14"/>
  <c r="AJ158" i="14"/>
  <c r="AG158" i="14"/>
  <c r="AH158" i="14"/>
  <c r="AI154" i="14"/>
  <c r="AJ154" i="14"/>
  <c r="AG154" i="14"/>
  <c r="AH154" i="14"/>
  <c r="AI150" i="14"/>
  <c r="AJ150" i="14"/>
  <c r="AG150" i="14"/>
  <c r="AH150" i="14"/>
  <c r="AI146" i="14"/>
  <c r="AJ146" i="14"/>
  <c r="AG146" i="14"/>
  <c r="AH146" i="14"/>
  <c r="AI142" i="14"/>
  <c r="AJ142" i="14"/>
  <c r="AG142" i="14"/>
  <c r="AH142" i="14"/>
  <c r="AI138" i="14"/>
  <c r="AJ138" i="14"/>
  <c r="AG138" i="14"/>
  <c r="AH138" i="14"/>
  <c r="I166" i="14"/>
  <c r="P166" i="15" s="1"/>
  <c r="AJ261" i="14"/>
  <c r="AG261" i="14"/>
  <c r="AH261" i="14"/>
  <c r="AI261" i="14"/>
  <c r="AJ257" i="14"/>
  <c r="AG257" i="14"/>
  <c r="AH257" i="14"/>
  <c r="AI257" i="14"/>
  <c r="AJ253" i="14"/>
  <c r="AG253" i="14"/>
  <c r="AH253" i="14"/>
  <c r="AI253" i="14"/>
  <c r="AJ249" i="14"/>
  <c r="AG249" i="14"/>
  <c r="AH249" i="14"/>
  <c r="AI249" i="14"/>
  <c r="AJ245" i="14"/>
  <c r="AG245" i="14"/>
  <c r="AH245" i="14"/>
  <c r="AI245" i="14"/>
  <c r="AJ241" i="14"/>
  <c r="AG241" i="14"/>
  <c r="AH241" i="14"/>
  <c r="AI241" i="14"/>
  <c r="AJ237" i="14"/>
  <c r="AG237" i="14"/>
  <c r="AH237" i="14"/>
  <c r="AI237" i="14"/>
  <c r="AJ233" i="14"/>
  <c r="AG233" i="14"/>
  <c r="AH233" i="14"/>
  <c r="AI233" i="14"/>
  <c r="AJ229" i="14"/>
  <c r="AG229" i="14"/>
  <c r="AH229" i="14"/>
  <c r="AI229" i="14"/>
  <c r="AJ225" i="14"/>
  <c r="AG225" i="14"/>
  <c r="AH225" i="14"/>
  <c r="AI225" i="14"/>
  <c r="AJ221" i="14"/>
  <c r="AG221" i="14"/>
  <c r="AH221" i="14"/>
  <c r="AI221" i="14"/>
  <c r="AJ217" i="14"/>
  <c r="AG217" i="14"/>
  <c r="AH217" i="14"/>
  <c r="AI217" i="14"/>
  <c r="AJ213" i="14"/>
  <c r="AG213" i="14"/>
  <c r="AH213" i="14"/>
  <c r="AI213" i="14"/>
  <c r="AJ209" i="14"/>
  <c r="AG209" i="14"/>
  <c r="AH209" i="14"/>
  <c r="AI209" i="14"/>
  <c r="AJ205" i="14"/>
  <c r="AG205" i="14"/>
  <c r="AH205" i="14"/>
  <c r="AI205" i="14"/>
  <c r="AJ201" i="14"/>
  <c r="AG201" i="14"/>
  <c r="AH201" i="14"/>
  <c r="AI201" i="14"/>
  <c r="AI197" i="14"/>
  <c r="AH197" i="14"/>
  <c r="AJ197" i="14"/>
  <c r="AG197" i="14"/>
  <c r="AI193" i="14"/>
  <c r="AH193" i="14"/>
  <c r="AJ193" i="14"/>
  <c r="AG193" i="14"/>
  <c r="AI189" i="14"/>
  <c r="AH189" i="14"/>
  <c r="AJ189" i="14"/>
  <c r="AG189" i="14"/>
  <c r="AI185" i="14"/>
  <c r="AH185" i="14"/>
  <c r="AJ185" i="14"/>
  <c r="AG185" i="14"/>
  <c r="AI181" i="14"/>
  <c r="AH181" i="14"/>
  <c r="AJ181" i="14"/>
  <c r="AG181" i="14"/>
  <c r="AI177" i="14"/>
  <c r="AJ177" i="14"/>
  <c r="AG177" i="14"/>
  <c r="AH177" i="14"/>
  <c r="AI173" i="14"/>
  <c r="AJ173" i="14"/>
  <c r="AG173" i="14"/>
  <c r="AH173" i="14"/>
  <c r="AI169" i="14"/>
  <c r="AJ169" i="14"/>
  <c r="AG169" i="14"/>
  <c r="AH169" i="14"/>
  <c r="AI165" i="14"/>
  <c r="AJ165" i="14"/>
  <c r="AG165" i="14"/>
  <c r="AH165" i="14"/>
  <c r="AI161" i="14"/>
  <c r="AJ161" i="14"/>
  <c r="AG161" i="14"/>
  <c r="AH161" i="14"/>
  <c r="AI157" i="14"/>
  <c r="AJ157" i="14"/>
  <c r="AG157" i="14"/>
  <c r="AH157" i="14"/>
  <c r="AI153" i="14"/>
  <c r="AJ153" i="14"/>
  <c r="AG153" i="14"/>
  <c r="AH153" i="14"/>
  <c r="AI149" i="14"/>
  <c r="AJ149" i="14"/>
  <c r="AG149" i="14"/>
  <c r="AH149" i="14"/>
  <c r="AI147" i="14"/>
  <c r="AJ147" i="14"/>
  <c r="AG147" i="14"/>
  <c r="AH147" i="14"/>
  <c r="AI143" i="14"/>
  <c r="AJ143" i="14"/>
  <c r="AG143" i="14"/>
  <c r="AH143" i="14"/>
  <c r="AI139" i="14"/>
  <c r="AJ139" i="14"/>
  <c r="AG139" i="14"/>
  <c r="AH139" i="14"/>
  <c r="AI135" i="14"/>
  <c r="AJ135" i="14"/>
  <c r="AG135" i="14"/>
  <c r="AH135" i="14"/>
  <c r="AI131" i="14"/>
  <c r="AJ131" i="14"/>
  <c r="AG131" i="14"/>
  <c r="AH131" i="14"/>
  <c r="AI127" i="14"/>
  <c r="AJ127" i="14"/>
  <c r="AG127" i="14"/>
  <c r="AH127" i="14"/>
  <c r="AI123" i="14"/>
  <c r="AJ123" i="14"/>
  <c r="AG123" i="14"/>
  <c r="AH123" i="14"/>
  <c r="AI119" i="14"/>
  <c r="AJ119" i="14"/>
  <c r="AG119" i="14"/>
  <c r="AH119" i="14"/>
  <c r="AI115" i="14"/>
  <c r="AJ115" i="14"/>
  <c r="AG115" i="14"/>
  <c r="AH115" i="14"/>
  <c r="AI111" i="14"/>
  <c r="AJ111" i="14"/>
  <c r="AG111" i="14"/>
  <c r="AH111" i="14"/>
  <c r="AI107" i="14"/>
  <c r="AJ107" i="14"/>
  <c r="AG107" i="14"/>
  <c r="AH107" i="14"/>
  <c r="AG103" i="14"/>
  <c r="AJ103" i="14"/>
  <c r="AH103" i="14"/>
  <c r="AI103" i="14"/>
  <c r="AG99" i="14"/>
  <c r="AJ99" i="14"/>
  <c r="AH99" i="14"/>
  <c r="AI99" i="14"/>
  <c r="AG95" i="14"/>
  <c r="AJ95" i="14"/>
  <c r="AH95" i="14"/>
  <c r="AI95" i="14"/>
  <c r="AG91" i="14"/>
  <c r="AJ91" i="14"/>
  <c r="AH91" i="14"/>
  <c r="AI91" i="14"/>
  <c r="AG87" i="14"/>
  <c r="AJ87" i="14"/>
  <c r="AH87" i="14"/>
  <c r="AI87" i="14"/>
  <c r="AG83" i="14"/>
  <c r="AH83" i="14"/>
  <c r="AJ83" i="14"/>
  <c r="AI83" i="14"/>
  <c r="AG79" i="14"/>
  <c r="AH79" i="14"/>
  <c r="AI79" i="14"/>
  <c r="AJ79" i="14"/>
  <c r="AG75" i="14"/>
  <c r="AH75" i="14"/>
  <c r="AI75" i="14"/>
  <c r="AJ75" i="14"/>
  <c r="AG71" i="14"/>
  <c r="AH71" i="14"/>
  <c r="AI71" i="14"/>
  <c r="AJ71" i="14"/>
  <c r="AG67" i="14"/>
  <c r="AH67" i="14"/>
  <c r="AI67" i="14"/>
  <c r="AJ67" i="14"/>
  <c r="AG63" i="14"/>
  <c r="AH63" i="14"/>
  <c r="AI63" i="14"/>
  <c r="AJ63" i="14"/>
  <c r="AG59" i="14"/>
  <c r="AH59" i="14"/>
  <c r="AI59" i="14"/>
  <c r="AJ59" i="14"/>
  <c r="AG55" i="14"/>
  <c r="AH55" i="14"/>
  <c r="AI55" i="14"/>
  <c r="AJ55" i="14"/>
  <c r="AG51" i="14"/>
  <c r="AH51" i="14"/>
  <c r="AI51" i="14"/>
  <c r="AJ51" i="14"/>
  <c r="AG47" i="14"/>
  <c r="AH47" i="14"/>
  <c r="AI47" i="14"/>
  <c r="AJ47" i="14"/>
  <c r="AG43" i="14"/>
  <c r="AH43" i="14"/>
  <c r="AI43" i="14"/>
  <c r="AJ43" i="14"/>
  <c r="AG39" i="14"/>
  <c r="AH39" i="14"/>
  <c r="AI39" i="14"/>
  <c r="AJ39" i="14"/>
  <c r="AG35" i="14"/>
  <c r="AH35" i="14"/>
  <c r="AI35" i="14"/>
  <c r="AJ35" i="14"/>
  <c r="AG31" i="14"/>
  <c r="AH31" i="14"/>
  <c r="AI31" i="14"/>
  <c r="AJ31" i="14"/>
  <c r="AG27" i="14"/>
  <c r="AH27" i="14"/>
  <c r="AI27" i="14"/>
  <c r="AJ27" i="14"/>
  <c r="AG23" i="14"/>
  <c r="AH23" i="14"/>
  <c r="AI23" i="14"/>
  <c r="AJ23" i="14"/>
  <c r="AI134" i="14"/>
  <c r="AJ134" i="14"/>
  <c r="AG134" i="14"/>
  <c r="AH134" i="14"/>
  <c r="AI130" i="14"/>
  <c r="AJ130" i="14"/>
  <c r="AG130" i="14"/>
  <c r="AH130" i="14"/>
  <c r="AI126" i="14"/>
  <c r="AJ126" i="14"/>
  <c r="AG126" i="14"/>
  <c r="AH126" i="14"/>
  <c r="AI122" i="14"/>
  <c r="AJ122" i="14"/>
  <c r="AG122" i="14"/>
  <c r="AH122" i="14"/>
  <c r="AI118" i="14"/>
  <c r="AJ118" i="14"/>
  <c r="AG118" i="14"/>
  <c r="AH118" i="14"/>
  <c r="AI114" i="14"/>
  <c r="AJ114" i="14"/>
  <c r="AG114" i="14"/>
  <c r="AH114" i="14"/>
  <c r="AI110" i="14"/>
  <c r="AJ110" i="14"/>
  <c r="AG110" i="14"/>
  <c r="AH110" i="14"/>
  <c r="AI106" i="14"/>
  <c r="AJ106" i="14"/>
  <c r="AG106" i="14"/>
  <c r="AH106" i="14"/>
  <c r="AG102" i="14"/>
  <c r="AJ102" i="14"/>
  <c r="AH102" i="14"/>
  <c r="AI102" i="14"/>
  <c r="AG98" i="14"/>
  <c r="AJ98" i="14"/>
  <c r="AH98" i="14"/>
  <c r="AI98" i="14"/>
  <c r="AG94" i="14"/>
  <c r="AJ94" i="14"/>
  <c r="AH94" i="14"/>
  <c r="AI94" i="14"/>
  <c r="AG90" i="14"/>
  <c r="AJ90" i="14"/>
  <c r="AH90" i="14"/>
  <c r="AI90" i="14"/>
  <c r="AG86" i="14"/>
  <c r="AJ86" i="14"/>
  <c r="AH86" i="14"/>
  <c r="AI86" i="14"/>
  <c r="AG82" i="14"/>
  <c r="AH82" i="14"/>
  <c r="AJ82" i="14"/>
  <c r="AI82" i="14"/>
  <c r="AG78" i="14"/>
  <c r="AH78" i="14"/>
  <c r="AI78" i="14"/>
  <c r="AJ78" i="14"/>
  <c r="AG74" i="14"/>
  <c r="AH74" i="14"/>
  <c r="AI74" i="14"/>
  <c r="AJ74" i="14"/>
  <c r="AG70" i="14"/>
  <c r="AH70" i="14"/>
  <c r="AI70" i="14"/>
  <c r="AJ70" i="14"/>
  <c r="AG66" i="14"/>
  <c r="AH66" i="14"/>
  <c r="AI66" i="14"/>
  <c r="AJ66" i="14"/>
  <c r="AG62" i="14"/>
  <c r="AH62" i="14"/>
  <c r="AI62" i="14"/>
  <c r="AJ62" i="14"/>
  <c r="AG58" i="14"/>
  <c r="AH58" i="14"/>
  <c r="AI58" i="14"/>
  <c r="AJ58" i="14"/>
  <c r="AG54" i="14"/>
  <c r="AH54" i="14"/>
  <c r="AI54" i="14"/>
  <c r="AJ54" i="14"/>
  <c r="AG50" i="14"/>
  <c r="AH50" i="14"/>
  <c r="AI50" i="14"/>
  <c r="AJ50" i="14"/>
  <c r="AG46" i="14"/>
  <c r="AH46" i="14"/>
  <c r="AI46" i="14"/>
  <c r="AJ46" i="14"/>
  <c r="AG42" i="14"/>
  <c r="AH42" i="14"/>
  <c r="AI42" i="14"/>
  <c r="AJ42" i="14"/>
  <c r="AG38" i="14"/>
  <c r="AH38" i="14"/>
  <c r="AI38" i="14"/>
  <c r="AJ38" i="14"/>
  <c r="AG34" i="14"/>
  <c r="AH34" i="14"/>
  <c r="AI34" i="14"/>
  <c r="AJ34" i="14"/>
  <c r="AG30" i="14"/>
  <c r="AH30" i="14"/>
  <c r="AI30" i="14"/>
  <c r="AJ30" i="14"/>
  <c r="AG26" i="14"/>
  <c r="AH26" i="14"/>
  <c r="AI26" i="14"/>
  <c r="AJ26" i="14"/>
  <c r="AG22" i="14"/>
  <c r="AH22" i="14"/>
  <c r="AI22" i="14"/>
  <c r="AJ22" i="14"/>
  <c r="AI145" i="14"/>
  <c r="AJ145" i="14"/>
  <c r="AG145" i="14"/>
  <c r="AH145" i="14"/>
  <c r="AI141" i="14"/>
  <c r="AJ141" i="14"/>
  <c r="AG141" i="14"/>
  <c r="AH141" i="14"/>
  <c r="AI137" i="14"/>
  <c r="AJ137" i="14"/>
  <c r="AG137" i="14"/>
  <c r="AH137" i="14"/>
  <c r="AI133" i="14"/>
  <c r="AJ133" i="14"/>
  <c r="AG133" i="14"/>
  <c r="AH133" i="14"/>
  <c r="AI129" i="14"/>
  <c r="AJ129" i="14"/>
  <c r="AG129" i="14"/>
  <c r="AH129" i="14"/>
  <c r="AI125" i="14"/>
  <c r="AJ125" i="14"/>
  <c r="AG125" i="14"/>
  <c r="AH125" i="14"/>
  <c r="AI121" i="14"/>
  <c r="AJ121" i="14"/>
  <c r="AG121" i="14"/>
  <c r="AH121" i="14"/>
  <c r="AI117" i="14"/>
  <c r="AJ117" i="14"/>
  <c r="AG117" i="14"/>
  <c r="AH117" i="14"/>
  <c r="AI113" i="14"/>
  <c r="AJ113" i="14"/>
  <c r="AG113" i="14"/>
  <c r="AH113" i="14"/>
  <c r="AI109" i="14"/>
  <c r="AJ109" i="14"/>
  <c r="AG109" i="14"/>
  <c r="AH109" i="14"/>
  <c r="AG105" i="14"/>
  <c r="AJ105" i="14"/>
  <c r="AH105" i="14"/>
  <c r="AI105" i="14"/>
  <c r="AG101" i="14"/>
  <c r="AJ101" i="14"/>
  <c r="AH101" i="14"/>
  <c r="AI101" i="14"/>
  <c r="AG97" i="14"/>
  <c r="AJ97" i="14"/>
  <c r="AH97" i="14"/>
  <c r="AI97" i="14"/>
  <c r="AG93" i="14"/>
  <c r="AJ93" i="14"/>
  <c r="AH93" i="14"/>
  <c r="AI93" i="14"/>
  <c r="AG89" i="14"/>
  <c r="AJ89" i="14"/>
  <c r="AH89" i="14"/>
  <c r="AI89" i="14"/>
  <c r="AG85" i="14"/>
  <c r="AJ85" i="14"/>
  <c r="AH85" i="14"/>
  <c r="AI85" i="14"/>
  <c r="AG81" i="14"/>
  <c r="AH81" i="14"/>
  <c r="AI81" i="14"/>
  <c r="AJ81" i="14"/>
  <c r="AG77" i="14"/>
  <c r="AH77" i="14"/>
  <c r="AI77" i="14"/>
  <c r="AJ77" i="14"/>
  <c r="AG73" i="14"/>
  <c r="AH73" i="14"/>
  <c r="AI73" i="14"/>
  <c r="AJ73" i="14"/>
  <c r="AG69" i="14"/>
  <c r="AH69" i="14"/>
  <c r="AI69" i="14"/>
  <c r="AJ69" i="14"/>
  <c r="AG65" i="14"/>
  <c r="AH65" i="14"/>
  <c r="AI65" i="14"/>
  <c r="AJ65" i="14"/>
  <c r="AG61" i="14"/>
  <c r="AH61" i="14"/>
  <c r="AI61" i="14"/>
  <c r="AJ61" i="14"/>
  <c r="AG57" i="14"/>
  <c r="AH57" i="14"/>
  <c r="AI57" i="14"/>
  <c r="AJ57" i="14"/>
  <c r="AG53" i="14"/>
  <c r="AH53" i="14"/>
  <c r="AI53" i="14"/>
  <c r="AJ53" i="14"/>
  <c r="AG49" i="14"/>
  <c r="AH49" i="14"/>
  <c r="AI49" i="14"/>
  <c r="AJ49" i="14"/>
  <c r="AG45" i="14"/>
  <c r="AH45" i="14"/>
  <c r="AI45" i="14"/>
  <c r="AJ45" i="14"/>
  <c r="AG41" i="14"/>
  <c r="AH41" i="14"/>
  <c r="AI41" i="14"/>
  <c r="AJ41" i="14"/>
  <c r="AG37" i="14"/>
  <c r="AH37" i="14"/>
  <c r="AI37" i="14"/>
  <c r="AJ37" i="14"/>
  <c r="AG33" i="14"/>
  <c r="AH33" i="14"/>
  <c r="AI33" i="14"/>
  <c r="AJ33" i="14"/>
  <c r="AG29" i="14"/>
  <c r="AH29" i="14"/>
  <c r="AI29" i="14"/>
  <c r="AJ29" i="14"/>
  <c r="AG25" i="14"/>
  <c r="AH25" i="14"/>
  <c r="AI25" i="14"/>
  <c r="AJ25" i="14"/>
  <c r="AG21" i="14"/>
  <c r="AH21" i="14"/>
  <c r="AI21" i="14"/>
  <c r="AJ21" i="14"/>
  <c r="AI136" i="14"/>
  <c r="AJ136" i="14"/>
  <c r="AG136" i="14"/>
  <c r="AH136" i="14"/>
  <c r="AI132" i="14"/>
  <c r="AJ132" i="14"/>
  <c r="AG132" i="14"/>
  <c r="AH132" i="14"/>
  <c r="AI128" i="14"/>
  <c r="AJ128" i="14"/>
  <c r="AG128" i="14"/>
  <c r="AH128" i="14"/>
  <c r="AI124" i="14"/>
  <c r="AJ124" i="14"/>
  <c r="AG124" i="14"/>
  <c r="AH124" i="14"/>
  <c r="AI120" i="14"/>
  <c r="AJ120" i="14"/>
  <c r="AG120" i="14"/>
  <c r="AH120" i="14"/>
  <c r="AI116" i="14"/>
  <c r="AJ116" i="14"/>
  <c r="AG116" i="14"/>
  <c r="AH116" i="14"/>
  <c r="AI112" i="14"/>
  <c r="AJ112" i="14"/>
  <c r="AG112" i="14"/>
  <c r="AH112" i="14"/>
  <c r="AI108" i="14"/>
  <c r="AJ108" i="14"/>
  <c r="AG108" i="14"/>
  <c r="AH108" i="14"/>
  <c r="AG104" i="14"/>
  <c r="AJ104" i="14"/>
  <c r="AH104" i="14"/>
  <c r="AI104" i="14"/>
  <c r="AG100" i="14"/>
  <c r="AJ100" i="14"/>
  <c r="AH100" i="14"/>
  <c r="AI100" i="14"/>
  <c r="AG96" i="14"/>
  <c r="AJ96" i="14"/>
  <c r="AH96" i="14"/>
  <c r="AI96" i="14"/>
  <c r="AG92" i="14"/>
  <c r="AJ92" i="14"/>
  <c r="AH92" i="14"/>
  <c r="AI92" i="14"/>
  <c r="AG88" i="14"/>
  <c r="AJ88" i="14"/>
  <c r="AH88" i="14"/>
  <c r="AI88" i="14"/>
  <c r="AG84" i="14"/>
  <c r="AJ84" i="14"/>
  <c r="AH84" i="14"/>
  <c r="AI84" i="14"/>
  <c r="AG80" i="14"/>
  <c r="AH80" i="14"/>
  <c r="AI80" i="14"/>
  <c r="AJ80" i="14"/>
  <c r="AG76" i="14"/>
  <c r="AH76" i="14"/>
  <c r="AI76" i="14"/>
  <c r="AJ76" i="14"/>
  <c r="AG72" i="14"/>
  <c r="AH72" i="14"/>
  <c r="AI72" i="14"/>
  <c r="AJ72" i="14"/>
  <c r="AG68" i="14"/>
  <c r="AH68" i="14"/>
  <c r="AI68" i="14"/>
  <c r="AJ68" i="14"/>
  <c r="AG64" i="14"/>
  <c r="AH64" i="14"/>
  <c r="AI64" i="14"/>
  <c r="AJ64" i="14"/>
  <c r="AG60" i="14"/>
  <c r="AH60" i="14"/>
  <c r="AI60" i="14"/>
  <c r="AJ60" i="14"/>
  <c r="AG56" i="14"/>
  <c r="AH56" i="14"/>
  <c r="AI56" i="14"/>
  <c r="AJ56" i="14"/>
  <c r="AG52" i="14"/>
  <c r="AH52" i="14"/>
  <c r="AI52" i="14"/>
  <c r="AJ52" i="14"/>
  <c r="AG48" i="14"/>
  <c r="AH48" i="14"/>
  <c r="AI48" i="14"/>
  <c r="AJ48" i="14"/>
  <c r="AG44" i="14"/>
  <c r="AH44" i="14"/>
  <c r="AI44" i="14"/>
  <c r="AJ44" i="14"/>
  <c r="AG40" i="14"/>
  <c r="AH40" i="14"/>
  <c r="AI40" i="14"/>
  <c r="AJ40" i="14"/>
  <c r="AG36" i="14"/>
  <c r="AH36" i="14"/>
  <c r="AI36" i="14"/>
  <c r="AJ36" i="14"/>
  <c r="AG32" i="14"/>
  <c r="AH32" i="14"/>
  <c r="AI32" i="14"/>
  <c r="AJ32" i="14"/>
  <c r="AG28" i="14"/>
  <c r="AH28" i="14"/>
  <c r="AI28" i="14"/>
  <c r="AJ28" i="14"/>
  <c r="AG24" i="14"/>
  <c r="AH24" i="14"/>
  <c r="AI24" i="14"/>
  <c r="AJ24" i="14"/>
  <c r="I96" i="14"/>
  <c r="P96" i="15" s="1"/>
  <c r="D20" i="48"/>
  <c r="AG18" i="9"/>
  <c r="F20" i="48"/>
  <c r="I3" i="9"/>
  <c r="C7" i="10"/>
  <c r="F20" i="11"/>
  <c r="O20" i="11" s="1"/>
  <c r="T109" i="25"/>
  <c r="T99" i="25"/>
  <c r="T195" i="25"/>
  <c r="T138" i="25"/>
  <c r="T102" i="25"/>
  <c r="T97" i="25"/>
  <c r="T207" i="25"/>
  <c r="T150" i="25"/>
  <c r="T83" i="25"/>
  <c r="T44" i="25"/>
  <c r="T26" i="25"/>
  <c r="T49" i="25"/>
  <c r="T389" i="19"/>
  <c r="T87" i="19"/>
  <c r="T33" i="19"/>
  <c r="T113" i="19"/>
  <c r="T83" i="19"/>
  <c r="T186" i="19"/>
  <c r="T126" i="19"/>
  <c r="T57" i="19"/>
  <c r="T427" i="19"/>
  <c r="T241" i="19"/>
  <c r="T410" i="19"/>
  <c r="E20" i="13"/>
  <c r="T375" i="19" l="1"/>
  <c r="T105" i="19"/>
  <c r="T41" i="19"/>
  <c r="T408" i="19"/>
  <c r="J46" i="19"/>
  <c r="U46" i="19" s="1"/>
  <c r="T257" i="19"/>
  <c r="T183" i="19"/>
  <c r="T369" i="19"/>
  <c r="T401" i="19"/>
  <c r="T24" i="19"/>
  <c r="T358" i="19"/>
  <c r="T305" i="19"/>
  <c r="T67" i="19"/>
  <c r="T147" i="19"/>
  <c r="T161" i="19"/>
  <c r="T337" i="19"/>
  <c r="T73" i="19"/>
  <c r="T248" i="19"/>
  <c r="T355" i="19"/>
  <c r="T26" i="19"/>
  <c r="T205" i="19"/>
  <c r="T370" i="19"/>
  <c r="T216" i="19"/>
  <c r="T21" i="19"/>
  <c r="T111" i="19"/>
  <c r="T110" i="19"/>
  <c r="J56" i="13"/>
  <c r="T94" i="19"/>
  <c r="T394" i="19"/>
  <c r="T362" i="19"/>
  <c r="T330" i="19"/>
  <c r="T403" i="19"/>
  <c r="T339" i="19"/>
  <c r="T298" i="19"/>
  <c r="T383" i="19"/>
  <c r="J187" i="25"/>
  <c r="T37" i="19"/>
  <c r="T269" i="19"/>
  <c r="T86" i="19"/>
  <c r="T367" i="19"/>
  <c r="J112" i="25"/>
  <c r="U112" i="25" s="1"/>
  <c r="J117" i="25"/>
  <c r="U117" i="25" s="1"/>
  <c r="T63" i="19"/>
  <c r="T176" i="25"/>
  <c r="T25" i="25"/>
  <c r="T418" i="19"/>
  <c r="T84" i="25"/>
  <c r="T322" i="19"/>
  <c r="J66" i="25"/>
  <c r="U66" i="25" s="1"/>
  <c r="J207" i="25"/>
  <c r="U207" i="25" s="1"/>
  <c r="J48" i="25"/>
  <c r="T69" i="19"/>
  <c r="T74" i="19"/>
  <c r="J143" i="25"/>
  <c r="U143" i="25" s="1"/>
  <c r="J46" i="25"/>
  <c r="T264" i="19"/>
  <c r="T301" i="19"/>
  <c r="T333" i="19"/>
  <c r="T386" i="19"/>
  <c r="T387" i="19"/>
  <c r="J89" i="25"/>
  <c r="U89" i="25" s="1"/>
  <c r="T52" i="19"/>
  <c r="J174" i="25"/>
  <c r="T31" i="19"/>
  <c r="T42" i="19"/>
  <c r="T290" i="19"/>
  <c r="T354" i="19"/>
  <c r="J194" i="25"/>
  <c r="J130" i="25"/>
  <c r="J110" i="25"/>
  <c r="T238" i="19"/>
  <c r="T412" i="19"/>
  <c r="T429" i="19"/>
  <c r="T174" i="19"/>
  <c r="T365" i="19"/>
  <c r="AC85" i="26"/>
  <c r="AK85" i="26"/>
  <c r="A17" i="26"/>
  <c r="BH65" i="26"/>
  <c r="BI65" i="26" s="1"/>
  <c r="AM106" i="26"/>
  <c r="AN106" i="26"/>
  <c r="AO106" i="26"/>
  <c r="AL106" i="26"/>
  <c r="BK106" i="26" s="1"/>
  <c r="AQ106" i="26"/>
  <c r="BM106" i="26" s="1"/>
  <c r="AV106" i="26"/>
  <c r="AT106" i="26"/>
  <c r="AO113" i="26"/>
  <c r="AK59" i="26"/>
  <c r="AN59" i="26" s="1"/>
  <c r="AL113" i="26"/>
  <c r="P51" i="23"/>
  <c r="I170" i="14"/>
  <c r="P170" i="15" s="1"/>
  <c r="AX125" i="26"/>
  <c r="AK102" i="26"/>
  <c r="AC102" i="26"/>
  <c r="AK28" i="26"/>
  <c r="AC22" i="26"/>
  <c r="AK22" i="26"/>
  <c r="AC61" i="26"/>
  <c r="AD61" i="26" s="1"/>
  <c r="BH58" i="26"/>
  <c r="AC103" i="26"/>
  <c r="AD103" i="26" s="1"/>
  <c r="BG103" i="26"/>
  <c r="AK103" i="26"/>
  <c r="AC113" i="26"/>
  <c r="AD113" i="26" s="1"/>
  <c r="BI48" i="26"/>
  <c r="AN113" i="26"/>
  <c r="BH103" i="26"/>
  <c r="AY106" i="26"/>
  <c r="AZ106" i="26" s="1"/>
  <c r="AS106" i="26"/>
  <c r="AQ113" i="26"/>
  <c r="BM113" i="26" s="1"/>
  <c r="R62" i="40"/>
  <c r="O72" i="24"/>
  <c r="I72" i="24" s="1"/>
  <c r="O72" i="25" s="1"/>
  <c r="AC70" i="26"/>
  <c r="AK70" i="26"/>
  <c r="AR70" i="26" s="1"/>
  <c r="BO70" i="26" s="1"/>
  <c r="AC106" i="26"/>
  <c r="AD106" i="26" s="1"/>
  <c r="AU113" i="26"/>
  <c r="AW106" i="26"/>
  <c r="AM89" i="26"/>
  <c r="AP89" i="26"/>
  <c r="AT89" i="26"/>
  <c r="AO89" i="26"/>
  <c r="AN89" i="26"/>
  <c r="AV89" i="26"/>
  <c r="BG33" i="26"/>
  <c r="BG70" i="26"/>
  <c r="BI70" i="26" s="1"/>
  <c r="AW113" i="26"/>
  <c r="AU106" i="26"/>
  <c r="AK84" i="26"/>
  <c r="AX98" i="26"/>
  <c r="AK66" i="26"/>
  <c r="BG66" i="26"/>
  <c r="BI66" i="26" s="1"/>
  <c r="BJ66" i="26" s="1"/>
  <c r="AC66" i="26"/>
  <c r="AD66" i="26" s="1"/>
  <c r="BG143" i="26"/>
  <c r="AV113" i="26"/>
  <c r="AP106" i="26"/>
  <c r="AK57" i="26"/>
  <c r="AM113" i="26"/>
  <c r="AR113" i="26"/>
  <c r="BO113" i="26" s="1"/>
  <c r="BH98" i="26"/>
  <c r="BI98" i="26" s="1"/>
  <c r="BH28" i="26"/>
  <c r="BG28" i="26"/>
  <c r="O50" i="24"/>
  <c r="AP113" i="26"/>
  <c r="AC150" i="26"/>
  <c r="AD150" i="26" s="1"/>
  <c r="AT113" i="26"/>
  <c r="AR106" i="26"/>
  <c r="BO106" i="26" s="1"/>
  <c r="BG136" i="26"/>
  <c r="BI136" i="26" s="1"/>
  <c r="AK119" i="26"/>
  <c r="R63" i="40"/>
  <c r="T300" i="19"/>
  <c r="T335" i="19"/>
  <c r="T237" i="19"/>
  <c r="T349" i="19"/>
  <c r="T285" i="19"/>
  <c r="T267" i="19"/>
  <c r="T128" i="25"/>
  <c r="T36" i="19"/>
  <c r="J116" i="19"/>
  <c r="U116" i="19" s="1"/>
  <c r="T41" i="25"/>
  <c r="T197" i="25"/>
  <c r="T192" i="25"/>
  <c r="T69" i="25"/>
  <c r="J62" i="25"/>
  <c r="U62" i="25" s="1"/>
  <c r="J146" i="25"/>
  <c r="T127" i="19"/>
  <c r="J159" i="25"/>
  <c r="U159" i="25" s="1"/>
  <c r="J123" i="25"/>
  <c r="U123" i="25" s="1"/>
  <c r="T158" i="19"/>
  <c r="T119" i="19"/>
  <c r="T68" i="19"/>
  <c r="J210" i="25"/>
  <c r="U210" i="25" s="1"/>
  <c r="T102" i="19"/>
  <c r="T419" i="19"/>
  <c r="T317" i="19"/>
  <c r="T338" i="19"/>
  <c r="T135" i="19"/>
  <c r="T399" i="19"/>
  <c r="T190" i="19"/>
  <c r="T28" i="19"/>
  <c r="T58" i="19"/>
  <c r="T413" i="19"/>
  <c r="J126" i="25"/>
  <c r="U126" i="25" s="1"/>
  <c r="J95" i="25"/>
  <c r="J107" i="25"/>
  <c r="T306" i="19"/>
  <c r="T53" i="19"/>
  <c r="T222" i="19"/>
  <c r="T368" i="19"/>
  <c r="T381" i="19"/>
  <c r="T47" i="19"/>
  <c r="J59" i="25"/>
  <c r="J96" i="19"/>
  <c r="U96" i="19" s="1"/>
  <c r="O94" i="70"/>
  <c r="I80" i="12"/>
  <c r="O80" i="13" s="1"/>
  <c r="J31" i="13"/>
  <c r="J88" i="13"/>
  <c r="J78" i="13"/>
  <c r="J24" i="13"/>
  <c r="J63" i="13"/>
  <c r="G20" i="13" a="1"/>
  <c r="G20" i="13" s="1"/>
  <c r="H20" i="70" a="1"/>
  <c r="H20" i="70" s="1"/>
  <c r="T45" i="19"/>
  <c r="T60" i="19"/>
  <c r="J39" i="19"/>
  <c r="J50" i="19"/>
  <c r="U50" i="19" s="1"/>
  <c r="T101" i="19"/>
  <c r="T251" i="19"/>
  <c r="J29" i="19"/>
  <c r="T219" i="19"/>
  <c r="T229" i="19"/>
  <c r="T146" i="19"/>
  <c r="T117" i="19"/>
  <c r="T71" i="19"/>
  <c r="F62" i="63"/>
  <c r="F83" i="63"/>
  <c r="F76" i="63"/>
  <c r="F29" i="63"/>
  <c r="F55" i="63"/>
  <c r="F49" i="63"/>
  <c r="F21" i="63"/>
  <c r="F13" i="63"/>
  <c r="F75" i="63"/>
  <c r="F20" i="63"/>
  <c r="F52" i="63"/>
  <c r="F37" i="63"/>
  <c r="F69" i="63"/>
  <c r="F85" i="63"/>
  <c r="F74" i="63"/>
  <c r="F40" i="63"/>
  <c r="F25" i="63"/>
  <c r="F41" i="63"/>
  <c r="F57" i="63"/>
  <c r="F73" i="63"/>
  <c r="F8" i="63"/>
  <c r="Z14" i="54"/>
  <c r="T414" i="19"/>
  <c r="T233" i="19"/>
  <c r="S14" i="16"/>
  <c r="T197" i="19"/>
  <c r="T421" i="19"/>
  <c r="T378" i="19"/>
  <c r="T352" i="19"/>
  <c r="T346" i="19"/>
  <c r="T341" i="19"/>
  <c r="T428" i="19"/>
  <c r="T415" i="19"/>
  <c r="T176" i="19"/>
  <c r="T266" i="19"/>
  <c r="T351" i="19"/>
  <c r="T315" i="19"/>
  <c r="T27" i="19"/>
  <c r="J81" i="19"/>
  <c r="U81" i="19" s="1"/>
  <c r="J104" i="19"/>
  <c r="U104" i="19" s="1"/>
  <c r="J70" i="19"/>
  <c r="U70" i="19" s="1"/>
  <c r="T143" i="19"/>
  <c r="T100" i="19"/>
  <c r="T90" i="19"/>
  <c r="T361" i="19"/>
  <c r="T235" i="19"/>
  <c r="T49" i="19"/>
  <c r="T409" i="19"/>
  <c r="T396" i="19"/>
  <c r="T187" i="19"/>
  <c r="T131" i="19"/>
  <c r="T405" i="19"/>
  <c r="T340" i="19"/>
  <c r="T260" i="19"/>
  <c r="T350" i="19"/>
  <c r="T382" i="19"/>
  <c r="T426" i="19"/>
  <c r="AF14" i="18"/>
  <c r="T250" i="19"/>
  <c r="T164" i="19"/>
  <c r="T314" i="19"/>
  <c r="T44" i="19"/>
  <c r="T65" i="19"/>
  <c r="T59" i="19"/>
  <c r="O22" i="57"/>
  <c r="P22" i="67"/>
  <c r="P20" i="67"/>
  <c r="O20" i="57"/>
  <c r="O58" i="24"/>
  <c r="AD77" i="24"/>
  <c r="AD82" i="24"/>
  <c r="AD107" i="24"/>
  <c r="AD99" i="24"/>
  <c r="AD95" i="24"/>
  <c r="AD75" i="24"/>
  <c r="AD72" i="24"/>
  <c r="AD94" i="24"/>
  <c r="O74" i="24"/>
  <c r="I74" i="24" s="1"/>
  <c r="O74" i="25" s="1"/>
  <c r="AD76" i="24"/>
  <c r="AD106" i="24"/>
  <c r="AD89" i="24"/>
  <c r="AD91" i="24"/>
  <c r="AD103" i="24"/>
  <c r="I120" i="24"/>
  <c r="O120" i="25" s="1"/>
  <c r="I152" i="24"/>
  <c r="O152" i="25" s="1"/>
  <c r="O142" i="24"/>
  <c r="I142" i="24" s="1"/>
  <c r="O142" i="25" s="1"/>
  <c r="O190" i="24"/>
  <c r="I190" i="24" s="1"/>
  <c r="O190" i="25" s="1"/>
  <c r="I125" i="24"/>
  <c r="O125" i="25" s="1"/>
  <c r="O202" i="24"/>
  <c r="I202" i="24" s="1"/>
  <c r="O202" i="25" s="1"/>
  <c r="O179" i="24"/>
  <c r="I179" i="24" s="1"/>
  <c r="O179" i="25" s="1"/>
  <c r="I189" i="24"/>
  <c r="O189" i="25" s="1"/>
  <c r="O103" i="24"/>
  <c r="I103" i="24" s="1"/>
  <c r="O103" i="25" s="1"/>
  <c r="O48" i="24"/>
  <c r="O23" i="24"/>
  <c r="I23" i="24" s="1"/>
  <c r="O23" i="25" s="1"/>
  <c r="O45" i="24"/>
  <c r="O24" i="24"/>
  <c r="I24" i="24" s="1"/>
  <c r="O24" i="25" s="1"/>
  <c r="O38" i="24"/>
  <c r="O56" i="24"/>
  <c r="I56" i="24" s="1"/>
  <c r="O56" i="25" s="1"/>
  <c r="P71" i="24"/>
  <c r="I71" i="24" s="1"/>
  <c r="O71" i="25" s="1"/>
  <c r="O60" i="24"/>
  <c r="I60" i="24" s="1"/>
  <c r="O60" i="25" s="1"/>
  <c r="P78" i="24"/>
  <c r="I78" i="24" s="1"/>
  <c r="O78" i="25" s="1"/>
  <c r="O39" i="24"/>
  <c r="I39" i="24" s="1"/>
  <c r="O39" i="25" s="1"/>
  <c r="O59" i="24"/>
  <c r="O55" i="24"/>
  <c r="O54" i="24"/>
  <c r="O31" i="24"/>
  <c r="I31" i="24" s="1"/>
  <c r="O31" i="25" s="1"/>
  <c r="P36" i="24"/>
  <c r="O36" i="24"/>
  <c r="O51" i="24"/>
  <c r="I51" i="24" s="1"/>
  <c r="O51" i="25" s="1"/>
  <c r="O61" i="24"/>
  <c r="I61" i="24" s="1"/>
  <c r="O61" i="25" s="1"/>
  <c r="P63" i="24"/>
  <c r="O63" i="24"/>
  <c r="P47" i="24"/>
  <c r="O47" i="24"/>
  <c r="O40" i="24"/>
  <c r="I40" i="24" s="1"/>
  <c r="O40" i="25" s="1"/>
  <c r="O28" i="24"/>
  <c r="I28" i="24" s="1"/>
  <c r="O28" i="25" s="1"/>
  <c r="P68" i="24"/>
  <c r="O68" i="24"/>
  <c r="O64" i="24"/>
  <c r="I64" i="24" s="1"/>
  <c r="O64" i="25" s="1"/>
  <c r="O35" i="24"/>
  <c r="I35" i="24" s="1"/>
  <c r="O35" i="25" s="1"/>
  <c r="O46" i="24"/>
  <c r="O22" i="24"/>
  <c r="I22" i="24" s="1"/>
  <c r="O22" i="25" s="1"/>
  <c r="P29" i="24"/>
  <c r="O29" i="24"/>
  <c r="O32" i="24"/>
  <c r="I32" i="24" s="1"/>
  <c r="O32" i="25" s="1"/>
  <c r="O27" i="24"/>
  <c r="I27" i="24" s="1"/>
  <c r="O27" i="25" s="1"/>
  <c r="O65" i="24"/>
  <c r="I65" i="24" s="1"/>
  <c r="O65" i="25" s="1"/>
  <c r="O44" i="24"/>
  <c r="I44" i="24" s="1"/>
  <c r="O44" i="25" s="1"/>
  <c r="T201" i="19"/>
  <c r="T99" i="19"/>
  <c r="T144" i="19"/>
  <c r="J50" i="25"/>
  <c r="U50" i="25" s="1"/>
  <c r="J30" i="25"/>
  <c r="U30" i="25" s="1"/>
  <c r="T22" i="19"/>
  <c r="J54" i="19"/>
  <c r="U54" i="19" s="1"/>
  <c r="J75" i="19"/>
  <c r="U75" i="19" s="1"/>
  <c r="T391" i="19"/>
  <c r="T218" i="19"/>
  <c r="T78" i="19"/>
  <c r="J43" i="19"/>
  <c r="U43" i="19" s="1"/>
  <c r="T112" i="19"/>
  <c r="T372" i="19"/>
  <c r="T334" i="19"/>
  <c r="T137" i="25"/>
  <c r="T160" i="25"/>
  <c r="J32" i="25"/>
  <c r="T64" i="19"/>
  <c r="J114" i="25"/>
  <c r="U114" i="25" s="1"/>
  <c r="T424" i="19"/>
  <c r="T292" i="19"/>
  <c r="T96" i="25"/>
  <c r="T377" i="19"/>
  <c r="J27" i="25"/>
  <c r="U27" i="25" s="1"/>
  <c r="T169" i="19"/>
  <c r="T345" i="19"/>
  <c r="J63" i="25"/>
  <c r="U63" i="25" s="1"/>
  <c r="T366" i="19"/>
  <c r="T283" i="19"/>
  <c r="J127" i="25"/>
  <c r="T265" i="19"/>
  <c r="T302" i="19"/>
  <c r="T411" i="19"/>
  <c r="T128" i="19"/>
  <c r="T347" i="19"/>
  <c r="T32" i="19"/>
  <c r="J94" i="25"/>
  <c r="U94" i="25" s="1"/>
  <c r="J242" i="25"/>
  <c r="U242" i="25" s="1"/>
  <c r="T242" i="25"/>
  <c r="T241" i="25"/>
  <c r="J241" i="25"/>
  <c r="U241" i="25" s="1"/>
  <c r="T240" i="25"/>
  <c r="J240" i="25"/>
  <c r="U240" i="25" s="1"/>
  <c r="T243" i="25"/>
  <c r="J243" i="25"/>
  <c r="U243" i="25" s="1"/>
  <c r="B11" i="57"/>
  <c r="B8" i="57"/>
  <c r="C7" i="57" s="1"/>
  <c r="T129" i="19"/>
  <c r="T312" i="19"/>
  <c r="T342" i="19"/>
  <c r="T134" i="19"/>
  <c r="T25" i="19"/>
  <c r="T406" i="19"/>
  <c r="T374" i="19"/>
  <c r="T103" i="13"/>
  <c r="J54" i="13"/>
  <c r="J87" i="13"/>
  <c r="J23" i="13"/>
  <c r="T58" i="13"/>
  <c r="O109" i="19"/>
  <c r="P109" i="20"/>
  <c r="T262" i="19"/>
  <c r="T230" i="19"/>
  <c r="T213" i="19"/>
  <c r="O24" i="19"/>
  <c r="P24" i="20"/>
  <c r="O126" i="19"/>
  <c r="P126" i="20"/>
  <c r="O76" i="19"/>
  <c r="P76" i="20"/>
  <c r="O86" i="19"/>
  <c r="P86" i="20"/>
  <c r="O119" i="19"/>
  <c r="P119" i="20"/>
  <c r="O85" i="19"/>
  <c r="P85" i="20"/>
  <c r="O38" i="19"/>
  <c r="P38" i="20"/>
  <c r="O64" i="19"/>
  <c r="P64" i="20"/>
  <c r="O99" i="19"/>
  <c r="P99" i="20"/>
  <c r="O107" i="19"/>
  <c r="P107" i="20"/>
  <c r="T198" i="19"/>
  <c r="T34" i="19"/>
  <c r="O35" i="19"/>
  <c r="P35" i="20"/>
  <c r="O33" i="19"/>
  <c r="P33" i="20"/>
  <c r="O51" i="19"/>
  <c r="P51" i="20"/>
  <c r="O130" i="19"/>
  <c r="P130" i="20"/>
  <c r="O31" i="19"/>
  <c r="P31" i="20"/>
  <c r="O97" i="19"/>
  <c r="P97" i="20"/>
  <c r="O65" i="19"/>
  <c r="P65" i="20"/>
  <c r="O123" i="19"/>
  <c r="P123" i="20"/>
  <c r="O28" i="19"/>
  <c r="P28" i="20"/>
  <c r="O73" i="19"/>
  <c r="P73" i="20"/>
  <c r="O133" i="19"/>
  <c r="P133" i="20"/>
  <c r="O88" i="19"/>
  <c r="P88" i="20"/>
  <c r="O94" i="19"/>
  <c r="P94" i="20"/>
  <c r="O79" i="19"/>
  <c r="P79" i="20"/>
  <c r="T23" i="19"/>
  <c r="O70" i="19"/>
  <c r="P70" i="20"/>
  <c r="O82" i="19"/>
  <c r="P82" i="20"/>
  <c r="O42" i="19"/>
  <c r="P42" i="20"/>
  <c r="O48" i="19"/>
  <c r="P48" i="20"/>
  <c r="O56" i="19"/>
  <c r="P56" i="20"/>
  <c r="O120" i="19"/>
  <c r="P120" i="20"/>
  <c r="O69" i="19"/>
  <c r="P69" i="20"/>
  <c r="O57" i="19"/>
  <c r="P57" i="20"/>
  <c r="O78" i="19"/>
  <c r="P78" i="20"/>
  <c r="O115" i="19"/>
  <c r="P115" i="20"/>
  <c r="O114" i="19"/>
  <c r="P114" i="20"/>
  <c r="O54" i="19"/>
  <c r="P54" i="20"/>
  <c r="O117" i="19"/>
  <c r="P117" i="20"/>
  <c r="O53" i="19"/>
  <c r="P53" i="20"/>
  <c r="O131" i="19"/>
  <c r="P131" i="20"/>
  <c r="O41" i="19"/>
  <c r="P41" i="20"/>
  <c r="T256" i="19"/>
  <c r="O34" i="19"/>
  <c r="P34" i="20"/>
  <c r="O59" i="19"/>
  <c r="P59" i="20"/>
  <c r="O101" i="19"/>
  <c r="P101" i="20"/>
  <c r="O52" i="19"/>
  <c r="P52" i="20"/>
  <c r="O81" i="19"/>
  <c r="P81" i="20"/>
  <c r="O100" i="19"/>
  <c r="P100" i="20"/>
  <c r="O37" i="19"/>
  <c r="P37" i="20"/>
  <c r="O103" i="19"/>
  <c r="P103" i="20"/>
  <c r="O92" i="19"/>
  <c r="P92" i="20"/>
  <c r="O104" i="19"/>
  <c r="P104" i="20"/>
  <c r="O129" i="19"/>
  <c r="P129" i="20"/>
  <c r="O127" i="19"/>
  <c r="P127" i="20"/>
  <c r="O61" i="19"/>
  <c r="P61" i="20"/>
  <c r="O80" i="19"/>
  <c r="P80" i="20"/>
  <c r="O44" i="19"/>
  <c r="P44" i="20"/>
  <c r="T224" i="19"/>
  <c r="O32" i="19"/>
  <c r="P32" i="20"/>
  <c r="O125" i="19"/>
  <c r="P125" i="20"/>
  <c r="O68" i="19"/>
  <c r="P68" i="20"/>
  <c r="T181" i="19"/>
  <c r="O118" i="19"/>
  <c r="P118" i="20"/>
  <c r="O43" i="19"/>
  <c r="P43" i="20"/>
  <c r="O90" i="19"/>
  <c r="P90" i="20"/>
  <c r="O71" i="19"/>
  <c r="P71" i="20"/>
  <c r="O36" i="19"/>
  <c r="P36" i="20"/>
  <c r="T123" i="19"/>
  <c r="O121" i="19"/>
  <c r="P121" i="20"/>
  <c r="O25" i="19"/>
  <c r="P25" i="20"/>
  <c r="O23" i="19"/>
  <c r="P23" i="20"/>
  <c r="O26" i="19"/>
  <c r="P26" i="20"/>
  <c r="O116" i="19"/>
  <c r="P116" i="20"/>
  <c r="O63" i="19"/>
  <c r="P63" i="20"/>
  <c r="O45" i="19"/>
  <c r="P45" i="20"/>
  <c r="O66" i="19"/>
  <c r="P66" i="20"/>
  <c r="O72" i="19"/>
  <c r="P72" i="20"/>
  <c r="O75" i="19"/>
  <c r="P75" i="20"/>
  <c r="O132" i="19"/>
  <c r="P132" i="20"/>
  <c r="T107" i="19"/>
  <c r="O60" i="19"/>
  <c r="P60" i="20"/>
  <c r="O55" i="19"/>
  <c r="P55" i="20"/>
  <c r="O46" i="19"/>
  <c r="P46" i="20"/>
  <c r="O124" i="19"/>
  <c r="P124" i="20"/>
  <c r="O27" i="19"/>
  <c r="P27" i="20"/>
  <c r="O91" i="19"/>
  <c r="P91" i="20"/>
  <c r="O47" i="19"/>
  <c r="P47" i="20"/>
  <c r="O77" i="19"/>
  <c r="P77" i="20"/>
  <c r="O110" i="19"/>
  <c r="P110" i="20"/>
  <c r="T76" i="19"/>
  <c r="J55" i="19"/>
  <c r="U55" i="19" s="1"/>
  <c r="J66" i="19"/>
  <c r="U66" i="19" s="1"/>
  <c r="O49" i="19"/>
  <c r="P49" i="20"/>
  <c r="O128" i="19"/>
  <c r="P128" i="20"/>
  <c r="O84" i="19"/>
  <c r="P84" i="20"/>
  <c r="O83" i="19"/>
  <c r="P83" i="20"/>
  <c r="O50" i="19"/>
  <c r="P50" i="20"/>
  <c r="O39" i="19"/>
  <c r="P39" i="20"/>
  <c r="O74" i="19"/>
  <c r="P74" i="20"/>
  <c r="O95" i="19"/>
  <c r="P95" i="20"/>
  <c r="O58" i="19"/>
  <c r="P58" i="20"/>
  <c r="O40" i="19"/>
  <c r="P40" i="20"/>
  <c r="O93" i="19"/>
  <c r="P93" i="20"/>
  <c r="O67" i="19"/>
  <c r="P67" i="20"/>
  <c r="O105" i="19"/>
  <c r="P105" i="20"/>
  <c r="O102" i="19"/>
  <c r="P102" i="20"/>
  <c r="O21" i="19"/>
  <c r="P21" i="20"/>
  <c r="O98" i="19"/>
  <c r="P98" i="20"/>
  <c r="O96" i="19"/>
  <c r="P96" i="20"/>
  <c r="O62" i="19"/>
  <c r="P62" i="20"/>
  <c r="AS68" i="26"/>
  <c r="AL68" i="26"/>
  <c r="AV68" i="26"/>
  <c r="BL92" i="26"/>
  <c r="BN92" i="26" s="1"/>
  <c r="AN68" i="26"/>
  <c r="BK52" i="26"/>
  <c r="BL52" i="26" s="1"/>
  <c r="BN52" i="26" s="1"/>
  <c r="BP52" i="26" s="1"/>
  <c r="BQ52" i="26" s="1"/>
  <c r="AT68" i="26"/>
  <c r="BI126" i="26"/>
  <c r="BJ92" i="26"/>
  <c r="BK105" i="26"/>
  <c r="BL105" i="26" s="1"/>
  <c r="BN105" i="26" s="1"/>
  <c r="BP105" i="26" s="1"/>
  <c r="BQ105" i="26" s="1"/>
  <c r="BN40" i="26"/>
  <c r="AT59" i="26"/>
  <c r="BP109" i="26"/>
  <c r="BQ109" i="26" s="1"/>
  <c r="AV59" i="26"/>
  <c r="BL88" i="26"/>
  <c r="BN88" i="26" s="1"/>
  <c r="AY112" i="26"/>
  <c r="AZ112" i="26" s="1"/>
  <c r="AS59" i="26"/>
  <c r="AW59" i="26"/>
  <c r="AR59" i="26"/>
  <c r="BO59" i="26" s="1"/>
  <c r="AN73" i="26"/>
  <c r="AM59" i="26"/>
  <c r="AO59" i="26"/>
  <c r="BP112" i="26"/>
  <c r="BQ112" i="26" s="1"/>
  <c r="AY73" i="26"/>
  <c r="AZ73" i="26" s="1"/>
  <c r="BK73" i="26"/>
  <c r="BL73" i="26" s="1"/>
  <c r="I3" i="26"/>
  <c r="BH84" i="26"/>
  <c r="BE133" i="26"/>
  <c r="AD71" i="26"/>
  <c r="AM80" i="26"/>
  <c r="AP80" i="26"/>
  <c r="AS80" i="26"/>
  <c r="AW80" i="26"/>
  <c r="AN80" i="26"/>
  <c r="AR80" i="26"/>
  <c r="BO80" i="26" s="1"/>
  <c r="AQ80" i="26"/>
  <c r="BM80" i="26" s="1"/>
  <c r="AU80" i="26"/>
  <c r="AV80" i="26"/>
  <c r="AL80" i="26"/>
  <c r="BK113" i="26"/>
  <c r="AY113" i="26"/>
  <c r="AZ113" i="26" s="1"/>
  <c r="BN142" i="26"/>
  <c r="BP142" i="26" s="1"/>
  <c r="BQ142" i="26" s="1"/>
  <c r="BI40" i="26"/>
  <c r="AS118" i="26"/>
  <c r="AQ118" i="26"/>
  <c r="BM118" i="26" s="1"/>
  <c r="AV118" i="26"/>
  <c r="AR118" i="26"/>
  <c r="BO118" i="26" s="1"/>
  <c r="AN118" i="26"/>
  <c r="AM118" i="26"/>
  <c r="AW118" i="26"/>
  <c r="AT118" i="26"/>
  <c r="AO118" i="26"/>
  <c r="AP118" i="26"/>
  <c r="AU118" i="26"/>
  <c r="AL118" i="26"/>
  <c r="AC133" i="26"/>
  <c r="AV73" i="26"/>
  <c r="AR73" i="26"/>
  <c r="BO73" i="26" s="1"/>
  <c r="BL69" i="26"/>
  <c r="BN69" i="26" s="1"/>
  <c r="BP69" i="26" s="1"/>
  <c r="BQ69" i="26" s="1"/>
  <c r="BJ48" i="26"/>
  <c r="BJ40" i="26"/>
  <c r="BI123" i="26"/>
  <c r="BJ123" i="26" s="1"/>
  <c r="C1260" i="65"/>
  <c r="C1196" i="65"/>
  <c r="C1320" i="65"/>
  <c r="J163" i="25"/>
  <c r="U163" i="25" s="1"/>
  <c r="C1336" i="65"/>
  <c r="J179" i="25"/>
  <c r="C1315" i="65"/>
  <c r="J158" i="25"/>
  <c r="U158" i="25" s="1"/>
  <c r="C1371" i="65"/>
  <c r="J214" i="25"/>
  <c r="U214" i="25" s="1"/>
  <c r="C1343" i="65"/>
  <c r="J186" i="25"/>
  <c r="U186" i="25" s="1"/>
  <c r="O207" i="24"/>
  <c r="C1367" i="65"/>
  <c r="J104" i="25"/>
  <c r="U104" i="25" s="1"/>
  <c r="J52" i="25"/>
  <c r="U52" i="25" s="1"/>
  <c r="O186" i="24"/>
  <c r="I186" i="24" s="1"/>
  <c r="O186" i="25" s="1"/>
  <c r="I58" i="24"/>
  <c r="O58" i="25" s="1"/>
  <c r="C1304" i="65"/>
  <c r="J147" i="25"/>
  <c r="U147" i="25" s="1"/>
  <c r="J54" i="25"/>
  <c r="U54" i="25" s="1"/>
  <c r="C1356" i="65"/>
  <c r="J199" i="25"/>
  <c r="C1307" i="65"/>
  <c r="J150" i="25"/>
  <c r="U150" i="25" s="1"/>
  <c r="C1365" i="65"/>
  <c r="C1296" i="65"/>
  <c r="J139" i="25"/>
  <c r="U139" i="25" s="1"/>
  <c r="O162" i="24"/>
  <c r="I162" i="24" s="1"/>
  <c r="O162" i="25" s="1"/>
  <c r="J99" i="25"/>
  <c r="U99" i="25" s="1"/>
  <c r="O182" i="24"/>
  <c r="I182" i="24" s="1"/>
  <c r="O182" i="25" s="1"/>
  <c r="I50" i="24"/>
  <c r="O50" i="25" s="1"/>
  <c r="I45" i="24"/>
  <c r="O45" i="25" s="1"/>
  <c r="C1376" i="65"/>
  <c r="J219" i="25"/>
  <c r="U219" i="25" s="1"/>
  <c r="C1288" i="65"/>
  <c r="J131" i="25"/>
  <c r="U131" i="25" s="1"/>
  <c r="C1208" i="65"/>
  <c r="J51" i="25"/>
  <c r="I46" i="24"/>
  <c r="O46" i="25" s="1"/>
  <c r="I193" i="14"/>
  <c r="P193" i="15" s="1"/>
  <c r="I153" i="14"/>
  <c r="P153" i="15" s="1"/>
  <c r="I72" i="14"/>
  <c r="P72" i="15" s="1"/>
  <c r="I217" i="14"/>
  <c r="P217" i="15" s="1"/>
  <c r="I97" i="14"/>
  <c r="P97" i="15" s="1"/>
  <c r="I213" i="14"/>
  <c r="P213" i="15" s="1"/>
  <c r="I220" i="14"/>
  <c r="P220" i="15" s="1"/>
  <c r="I212" i="14"/>
  <c r="P212" i="15" s="1"/>
  <c r="I238" i="14"/>
  <c r="P238" i="15" s="1"/>
  <c r="I24" i="14"/>
  <c r="P24" i="15" s="1"/>
  <c r="I136" i="14"/>
  <c r="P136" i="15" s="1"/>
  <c r="J80" i="13"/>
  <c r="O3" i="62"/>
  <c r="R15" i="12"/>
  <c r="S90" i="12"/>
  <c r="S70" i="12"/>
  <c r="S54" i="12"/>
  <c r="S46" i="12"/>
  <c r="S30" i="12"/>
  <c r="S22" i="12"/>
  <c r="S93" i="12"/>
  <c r="S85" i="12"/>
  <c r="S77" i="12"/>
  <c r="S69" i="12"/>
  <c r="S61" i="12"/>
  <c r="S53" i="12"/>
  <c r="S45" i="12"/>
  <c r="S37" i="12"/>
  <c r="S29" i="12"/>
  <c r="S21" i="12"/>
  <c r="S51" i="12"/>
  <c r="S35" i="12"/>
  <c r="S27" i="12"/>
  <c r="S74" i="12"/>
  <c r="S50" i="12"/>
  <c r="S26" i="12"/>
  <c r="S100" i="12"/>
  <c r="S92" i="12"/>
  <c r="S84" i="12"/>
  <c r="S76" i="12"/>
  <c r="S68" i="12"/>
  <c r="S60" i="12"/>
  <c r="S52" i="12"/>
  <c r="S44" i="12"/>
  <c r="S36" i="12"/>
  <c r="S28" i="12"/>
  <c r="E2" i="65"/>
  <c r="S99" i="12"/>
  <c r="S91" i="12"/>
  <c r="S83" i="12"/>
  <c r="S75" i="12"/>
  <c r="S67" i="12"/>
  <c r="S59" i="12"/>
  <c r="S43" i="12"/>
  <c r="E9" i="65"/>
  <c r="S98" i="12"/>
  <c r="S86" i="12"/>
  <c r="S66" i="12"/>
  <c r="S58" i="12"/>
  <c r="S42" i="12"/>
  <c r="S34" i="12"/>
  <c r="S97" i="12"/>
  <c r="S89" i="12"/>
  <c r="S81" i="12"/>
  <c r="S73" i="12"/>
  <c r="S65" i="12"/>
  <c r="S57" i="12"/>
  <c r="S49" i="12"/>
  <c r="S41" i="12"/>
  <c r="S33" i="12"/>
  <c r="S25" i="12"/>
  <c r="R16" i="12"/>
  <c r="S87" i="12"/>
  <c r="S79" i="12"/>
  <c r="S71" i="12"/>
  <c r="S82" i="12"/>
  <c r="S62" i="12"/>
  <c r="S38" i="12"/>
  <c r="S96" i="12"/>
  <c r="S88" i="12"/>
  <c r="S80" i="12"/>
  <c r="S72" i="12"/>
  <c r="S64" i="12"/>
  <c r="S56" i="12"/>
  <c r="S48" i="12"/>
  <c r="S40" i="12"/>
  <c r="S32" i="12"/>
  <c r="S24" i="12"/>
  <c r="S95" i="12"/>
  <c r="E61" i="65"/>
  <c r="AG79" i="12"/>
  <c r="C62" i="63" s="1"/>
  <c r="S63" i="12"/>
  <c r="S55" i="12"/>
  <c r="S47" i="12"/>
  <c r="S39" i="12"/>
  <c r="S31" i="12"/>
  <c r="S23" i="12"/>
  <c r="J89" i="13"/>
  <c r="J26" i="13"/>
  <c r="U65" i="48"/>
  <c r="O65" i="48"/>
  <c r="V65" i="48" s="1"/>
  <c r="U71" i="48"/>
  <c r="O71" i="48"/>
  <c r="V71" i="48" s="1"/>
  <c r="U30" i="48"/>
  <c r="O30" i="48"/>
  <c r="V30" i="48" s="1"/>
  <c r="U21" i="48"/>
  <c r="O21" i="48"/>
  <c r="V21" i="48" s="1"/>
  <c r="O52" i="48"/>
  <c r="V52" i="48" s="1"/>
  <c r="U52" i="48"/>
  <c r="U73" i="48"/>
  <c r="O73" i="48"/>
  <c r="V73" i="48" s="1"/>
  <c r="O72" i="48"/>
  <c r="V72" i="48" s="1"/>
  <c r="U72" i="48"/>
  <c r="U33" i="48"/>
  <c r="O33" i="48"/>
  <c r="V33" i="48" s="1"/>
  <c r="U63" i="48"/>
  <c r="O63" i="48"/>
  <c r="V63" i="48" s="1"/>
  <c r="U58" i="48"/>
  <c r="O58" i="48"/>
  <c r="V58" i="48" s="1"/>
  <c r="U22" i="48"/>
  <c r="O22" i="48"/>
  <c r="V22" i="48" s="1"/>
  <c r="U44" i="48"/>
  <c r="O44" i="48"/>
  <c r="V44" i="48" s="1"/>
  <c r="U25" i="48"/>
  <c r="O25" i="48"/>
  <c r="V25" i="48" s="1"/>
  <c r="O64" i="48"/>
  <c r="V64" i="48" s="1"/>
  <c r="U64" i="48"/>
  <c r="U55" i="48"/>
  <c r="O55" i="48"/>
  <c r="V55" i="48" s="1"/>
  <c r="U69" i="48"/>
  <c r="O69" i="48"/>
  <c r="V69" i="48" s="1"/>
  <c r="U36" i="48"/>
  <c r="O36" i="48"/>
  <c r="V36" i="48" s="1"/>
  <c r="U67" i="48"/>
  <c r="O67" i="48"/>
  <c r="V67" i="48" s="1"/>
  <c r="U56" i="48"/>
  <c r="O56" i="48"/>
  <c r="V56" i="48" s="1"/>
  <c r="O47" i="48"/>
  <c r="V47" i="48" s="1"/>
  <c r="U47" i="48"/>
  <c r="U70" i="48"/>
  <c r="O70" i="48"/>
  <c r="V70" i="48" s="1"/>
  <c r="U41" i="48"/>
  <c r="O41" i="48"/>
  <c r="V41" i="48" s="1"/>
  <c r="U61" i="48"/>
  <c r="O61" i="48"/>
  <c r="V61" i="48" s="1"/>
  <c r="U28" i="48"/>
  <c r="O28" i="48"/>
  <c r="V28" i="48" s="1"/>
  <c r="U59" i="48"/>
  <c r="O59" i="48"/>
  <c r="V59" i="48" s="1"/>
  <c r="U66" i="48"/>
  <c r="O66" i="48"/>
  <c r="V66" i="48" s="1"/>
  <c r="U42" i="48"/>
  <c r="O42" i="48"/>
  <c r="V42" i="48" s="1"/>
  <c r="O39" i="48"/>
  <c r="V39" i="48" s="1"/>
  <c r="U39" i="48"/>
  <c r="U57" i="48"/>
  <c r="O57" i="48"/>
  <c r="V57" i="48" s="1"/>
  <c r="U62" i="48"/>
  <c r="O62" i="48"/>
  <c r="V62" i="48" s="1"/>
  <c r="U53" i="48"/>
  <c r="O53" i="48"/>
  <c r="V53" i="48" s="1"/>
  <c r="U34" i="48"/>
  <c r="O34" i="48"/>
  <c r="V34" i="48" s="1"/>
  <c r="U26" i="48"/>
  <c r="O26" i="48"/>
  <c r="V26" i="48" s="1"/>
  <c r="U40" i="48"/>
  <c r="O40" i="48"/>
  <c r="V40" i="48" s="1"/>
  <c r="O31" i="48"/>
  <c r="V31" i="48" s="1"/>
  <c r="U31" i="48"/>
  <c r="U54" i="48"/>
  <c r="O54" i="48"/>
  <c r="V54" i="48" s="1"/>
  <c r="U45" i="48"/>
  <c r="O45" i="48"/>
  <c r="V45" i="48" s="1"/>
  <c r="O43" i="48"/>
  <c r="V43" i="48" s="1"/>
  <c r="U43" i="48"/>
  <c r="U32" i="48"/>
  <c r="O32" i="48"/>
  <c r="V32" i="48" s="1"/>
  <c r="O23" i="48"/>
  <c r="V23" i="48" s="1"/>
  <c r="U23" i="48"/>
  <c r="U46" i="48"/>
  <c r="O46" i="48"/>
  <c r="V46" i="48" s="1"/>
  <c r="U50" i="48"/>
  <c r="O50" i="48"/>
  <c r="V50" i="48" s="1"/>
  <c r="U37" i="48"/>
  <c r="O37" i="48"/>
  <c r="V37" i="48" s="1"/>
  <c r="U68" i="48"/>
  <c r="O68" i="48"/>
  <c r="V68" i="48" s="1"/>
  <c r="O35" i="48"/>
  <c r="V35" i="48" s="1"/>
  <c r="U35" i="48"/>
  <c r="U24" i="48"/>
  <c r="O24" i="48"/>
  <c r="V24" i="48" s="1"/>
  <c r="U38" i="48"/>
  <c r="O38" i="48"/>
  <c r="V38" i="48" s="1"/>
  <c r="U29" i="48"/>
  <c r="O29" i="48"/>
  <c r="V29" i="48" s="1"/>
  <c r="U49" i="48"/>
  <c r="O49" i="48"/>
  <c r="V49" i="48" s="1"/>
  <c r="O60" i="48"/>
  <c r="V60" i="48" s="1"/>
  <c r="U60" i="48"/>
  <c r="O27" i="48"/>
  <c r="V27" i="48" s="1"/>
  <c r="U27" i="48"/>
  <c r="I63" i="12"/>
  <c r="O63" i="13" s="1"/>
  <c r="J90" i="13"/>
  <c r="J96" i="13"/>
  <c r="I32" i="12"/>
  <c r="O32" i="13" s="1"/>
  <c r="J39" i="13"/>
  <c r="I24" i="12"/>
  <c r="O24" i="13" s="1"/>
  <c r="J41" i="13"/>
  <c r="C13" i="65"/>
  <c r="J42" i="13"/>
  <c r="J82" i="13"/>
  <c r="J65" i="13"/>
  <c r="J84" i="13"/>
  <c r="J27" i="13"/>
  <c r="J70" i="13"/>
  <c r="J97" i="13"/>
  <c r="J52" i="13"/>
  <c r="J59" i="13"/>
  <c r="J91" i="13"/>
  <c r="T26" i="13"/>
  <c r="C36" i="65"/>
  <c r="J46" i="13"/>
  <c r="J92" i="13"/>
  <c r="J99" i="13"/>
  <c r="J28" i="13"/>
  <c r="J67" i="13"/>
  <c r="J60" i="13"/>
  <c r="I31" i="12"/>
  <c r="P31" i="70" s="1"/>
  <c r="I99" i="12"/>
  <c r="O99" i="13" s="1"/>
  <c r="J72" i="13"/>
  <c r="J47" i="13"/>
  <c r="J45" i="13"/>
  <c r="J40" i="13"/>
  <c r="D41" i="70"/>
  <c r="J69" i="13"/>
  <c r="J79" i="13"/>
  <c r="I56" i="12"/>
  <c r="O56" i="13" s="1"/>
  <c r="C8" i="65"/>
  <c r="J76" i="13"/>
  <c r="AD20" i="12"/>
  <c r="O20" i="48"/>
  <c r="V20" i="48" s="1"/>
  <c r="U20" i="48"/>
  <c r="I94" i="12"/>
  <c r="O94" i="13" s="1"/>
  <c r="I39" i="12"/>
  <c r="O39" i="13" s="1"/>
  <c r="P47" i="70"/>
  <c r="O47" i="13"/>
  <c r="C45" i="65"/>
  <c r="P64" i="70"/>
  <c r="O64" i="13"/>
  <c r="O20" i="70"/>
  <c r="P30" i="70"/>
  <c r="O30" i="13"/>
  <c r="P66" i="70"/>
  <c r="O66" i="13"/>
  <c r="P29" i="70"/>
  <c r="O29" i="13"/>
  <c r="C10" i="65"/>
  <c r="P79" i="70"/>
  <c r="O79" i="13"/>
  <c r="I84" i="12"/>
  <c r="O84" i="13" s="1"/>
  <c r="P34" i="70"/>
  <c r="O34" i="13"/>
  <c r="C64" i="65"/>
  <c r="C28" i="65"/>
  <c r="P76" i="70"/>
  <c r="O76" i="13"/>
  <c r="P67" i="70"/>
  <c r="O67" i="13"/>
  <c r="P41" i="70"/>
  <c r="O41" i="13"/>
  <c r="T171" i="19"/>
  <c r="T203" i="19"/>
  <c r="T194" i="19"/>
  <c r="T196" i="19"/>
  <c r="T189" i="19"/>
  <c r="G17" i="57"/>
  <c r="T26" i="5"/>
  <c r="S33" i="5"/>
  <c r="S22" i="5"/>
  <c r="C12" i="62"/>
  <c r="I55" i="14"/>
  <c r="P55" i="15" s="1"/>
  <c r="O96" i="70"/>
  <c r="O67" i="70"/>
  <c r="U258" i="22"/>
  <c r="T258" i="22"/>
  <c r="U69" i="22"/>
  <c r="T69" i="22"/>
  <c r="U282" i="22"/>
  <c r="T282" i="22"/>
  <c r="U165" i="22"/>
  <c r="T165" i="22"/>
  <c r="U281" i="22"/>
  <c r="T281" i="22"/>
  <c r="U265" i="22"/>
  <c r="T265" i="22"/>
  <c r="U249" i="22"/>
  <c r="T249" i="22"/>
  <c r="U225" i="22"/>
  <c r="T225" i="22"/>
  <c r="U161" i="22"/>
  <c r="T161" i="22"/>
  <c r="U97" i="22"/>
  <c r="T97" i="22"/>
  <c r="U33" i="22"/>
  <c r="T33" i="22"/>
  <c r="U278" i="22"/>
  <c r="T278" i="22"/>
  <c r="U149" i="22"/>
  <c r="T149" i="22"/>
  <c r="U280" i="22"/>
  <c r="T280" i="22"/>
  <c r="U264" i="22"/>
  <c r="T264" i="22"/>
  <c r="U248" i="22"/>
  <c r="T248" i="22"/>
  <c r="U221" i="22"/>
  <c r="T221" i="22"/>
  <c r="U157" i="22"/>
  <c r="T157" i="22"/>
  <c r="U93" i="22"/>
  <c r="T93" i="22"/>
  <c r="U29" i="22"/>
  <c r="T29" i="22"/>
  <c r="U197" i="22"/>
  <c r="T197" i="22"/>
  <c r="U279" i="22"/>
  <c r="T279" i="22"/>
  <c r="U263" i="22"/>
  <c r="T263" i="22"/>
  <c r="U247" i="22"/>
  <c r="T247" i="22"/>
  <c r="U217" i="22"/>
  <c r="T217" i="22"/>
  <c r="U153" i="22"/>
  <c r="T153" i="22"/>
  <c r="U89" i="22"/>
  <c r="T89" i="22"/>
  <c r="U25" i="22"/>
  <c r="T25" i="22"/>
  <c r="U220" i="22"/>
  <c r="T220" i="22"/>
  <c r="U204" i="22"/>
  <c r="T204" i="22"/>
  <c r="U188" i="22"/>
  <c r="T188" i="22"/>
  <c r="U172" i="22"/>
  <c r="T172" i="22"/>
  <c r="U156" i="22"/>
  <c r="T156" i="22"/>
  <c r="U140" i="22"/>
  <c r="T140" i="22"/>
  <c r="U124" i="22"/>
  <c r="T124" i="22"/>
  <c r="U108" i="22"/>
  <c r="T108" i="22"/>
  <c r="U92" i="22"/>
  <c r="T92" i="22"/>
  <c r="U76" i="22"/>
  <c r="T76" i="22"/>
  <c r="U60" i="22"/>
  <c r="T60" i="22"/>
  <c r="U44" i="22"/>
  <c r="T44" i="22"/>
  <c r="U28" i="22"/>
  <c r="T28" i="22"/>
  <c r="U227" i="22"/>
  <c r="T227" i="22"/>
  <c r="U211" i="22"/>
  <c r="T211" i="22"/>
  <c r="U195" i="22"/>
  <c r="T195" i="22"/>
  <c r="U179" i="22"/>
  <c r="T179" i="22"/>
  <c r="U163" i="22"/>
  <c r="T163" i="22"/>
  <c r="U147" i="22"/>
  <c r="T147" i="22"/>
  <c r="U131" i="22"/>
  <c r="T131" i="22"/>
  <c r="U115" i="22"/>
  <c r="T115" i="22"/>
  <c r="U99" i="22"/>
  <c r="T99" i="22"/>
  <c r="U83" i="22"/>
  <c r="T83" i="22"/>
  <c r="U67" i="22"/>
  <c r="T67" i="22"/>
  <c r="U51" i="22"/>
  <c r="T51" i="22"/>
  <c r="U35" i="22"/>
  <c r="T35" i="22"/>
  <c r="U234" i="22"/>
  <c r="T234" i="22"/>
  <c r="U218" i="22"/>
  <c r="T218" i="22"/>
  <c r="U202" i="22"/>
  <c r="T202" i="22"/>
  <c r="U186" i="22"/>
  <c r="T186" i="22"/>
  <c r="U170" i="22"/>
  <c r="T170" i="22"/>
  <c r="U154" i="22"/>
  <c r="T154" i="22"/>
  <c r="U138" i="22"/>
  <c r="T138" i="22"/>
  <c r="U122" i="22"/>
  <c r="T122" i="22"/>
  <c r="T106" i="22"/>
  <c r="U90" i="22"/>
  <c r="T90" i="22"/>
  <c r="U74" i="22"/>
  <c r="T74" i="22"/>
  <c r="U58" i="22"/>
  <c r="T58" i="22"/>
  <c r="U42" i="22"/>
  <c r="T42" i="22"/>
  <c r="U26" i="22"/>
  <c r="T26" i="22"/>
  <c r="BE123" i="26"/>
  <c r="AC123" i="26"/>
  <c r="AD123" i="26" s="1"/>
  <c r="BA123" i="26"/>
  <c r="BH131" i="26"/>
  <c r="BG131" i="26"/>
  <c r="AX131" i="26"/>
  <c r="AC135" i="26"/>
  <c r="AD135" i="26" s="1"/>
  <c r="AK135" i="26"/>
  <c r="AP135" i="26" s="1"/>
  <c r="BF135" i="26"/>
  <c r="BR135" i="26" s="1"/>
  <c r="AS22" i="26"/>
  <c r="AN22" i="26"/>
  <c r="AV22" i="26"/>
  <c r="AO22" i="26"/>
  <c r="AW22" i="26"/>
  <c r="AL22" i="26"/>
  <c r="AT22" i="26"/>
  <c r="AR22" i="26"/>
  <c r="BO22" i="26" s="1"/>
  <c r="AU22" i="26"/>
  <c r="AM22" i="26"/>
  <c r="AQ22" i="26"/>
  <c r="BM22" i="26" s="1"/>
  <c r="U250" i="15"/>
  <c r="O250" i="15"/>
  <c r="V250" i="15" s="1"/>
  <c r="U198" i="15"/>
  <c r="O198" i="15"/>
  <c r="V198" i="15" s="1"/>
  <c r="U146" i="15"/>
  <c r="O146" i="15"/>
  <c r="V146" i="15" s="1"/>
  <c r="U90" i="15"/>
  <c r="O90" i="15"/>
  <c r="V90" i="15" s="1"/>
  <c r="U34" i="15"/>
  <c r="O34" i="15"/>
  <c r="V34" i="15" s="1"/>
  <c r="U257" i="15"/>
  <c r="O257" i="15"/>
  <c r="V257" i="15" s="1"/>
  <c r="U241" i="15"/>
  <c r="O241" i="15"/>
  <c r="V241" i="15" s="1"/>
  <c r="U225" i="15"/>
  <c r="O225" i="15"/>
  <c r="V225" i="15" s="1"/>
  <c r="U209" i="15"/>
  <c r="O209" i="15"/>
  <c r="V209" i="15" s="1"/>
  <c r="U193" i="15"/>
  <c r="O193" i="15"/>
  <c r="V193" i="15" s="1"/>
  <c r="U161" i="15"/>
  <c r="O161" i="15"/>
  <c r="V161" i="15" s="1"/>
  <c r="U145" i="15"/>
  <c r="O145" i="15"/>
  <c r="V145" i="15" s="1"/>
  <c r="U129" i="15"/>
  <c r="O129" i="15"/>
  <c r="V129" i="15" s="1"/>
  <c r="U113" i="15"/>
  <c r="O113" i="15"/>
  <c r="V113" i="15" s="1"/>
  <c r="U97" i="15"/>
  <c r="O97" i="15"/>
  <c r="V97" i="15" s="1"/>
  <c r="U81" i="15"/>
  <c r="O81" i="15"/>
  <c r="V81" i="15" s="1"/>
  <c r="U65" i="15"/>
  <c r="O65" i="15"/>
  <c r="V65" i="15" s="1"/>
  <c r="U49" i="15"/>
  <c r="O49" i="15"/>
  <c r="V49" i="15" s="1"/>
  <c r="U33" i="15"/>
  <c r="O33" i="15"/>
  <c r="V33" i="15" s="1"/>
  <c r="U504" i="15"/>
  <c r="O504" i="15"/>
  <c r="V504" i="15" s="1"/>
  <c r="U496" i="15"/>
  <c r="O496" i="15"/>
  <c r="V496" i="15" s="1"/>
  <c r="U488" i="15"/>
  <c r="O488" i="15"/>
  <c r="V488" i="15" s="1"/>
  <c r="U480" i="15"/>
  <c r="O480" i="15"/>
  <c r="V480" i="15" s="1"/>
  <c r="U472" i="15"/>
  <c r="O472" i="15"/>
  <c r="V472" i="15" s="1"/>
  <c r="U464" i="15"/>
  <c r="O464" i="15"/>
  <c r="V464" i="15" s="1"/>
  <c r="U456" i="15"/>
  <c r="O456" i="15"/>
  <c r="V456" i="15" s="1"/>
  <c r="U448" i="15"/>
  <c r="O448" i="15"/>
  <c r="V448" i="15" s="1"/>
  <c r="U440" i="15"/>
  <c r="O440" i="15"/>
  <c r="V440" i="15" s="1"/>
  <c r="U432" i="15"/>
  <c r="O432" i="15"/>
  <c r="V432" i="15" s="1"/>
  <c r="U424" i="15"/>
  <c r="O424" i="15"/>
  <c r="V424" i="15" s="1"/>
  <c r="U416" i="15"/>
  <c r="O416" i="15"/>
  <c r="V416" i="15" s="1"/>
  <c r="U408" i="15"/>
  <c r="O408" i="15"/>
  <c r="V408" i="15" s="1"/>
  <c r="U400" i="15"/>
  <c r="O400" i="15"/>
  <c r="V400" i="15" s="1"/>
  <c r="U392" i="15"/>
  <c r="O392" i="15"/>
  <c r="V392" i="15" s="1"/>
  <c r="U384" i="15"/>
  <c r="O384" i="15"/>
  <c r="V384" i="15" s="1"/>
  <c r="U376" i="15"/>
  <c r="O376" i="15"/>
  <c r="V376" i="15" s="1"/>
  <c r="U368" i="15"/>
  <c r="O368" i="15"/>
  <c r="V368" i="15" s="1"/>
  <c r="U360" i="15"/>
  <c r="O360" i="15"/>
  <c r="V360" i="15" s="1"/>
  <c r="U352" i="15"/>
  <c r="O352" i="15"/>
  <c r="V352" i="15" s="1"/>
  <c r="U344" i="15"/>
  <c r="O344" i="15"/>
  <c r="V344" i="15" s="1"/>
  <c r="U336" i="15"/>
  <c r="O336" i="15"/>
  <c r="V336" i="15" s="1"/>
  <c r="U328" i="15"/>
  <c r="O328" i="15"/>
  <c r="V328" i="15" s="1"/>
  <c r="U320" i="15"/>
  <c r="O320" i="15"/>
  <c r="V320" i="15" s="1"/>
  <c r="U312" i="15"/>
  <c r="O312" i="15"/>
  <c r="V312" i="15" s="1"/>
  <c r="U304" i="15"/>
  <c r="O304" i="15"/>
  <c r="V304" i="15" s="1"/>
  <c r="U296" i="15"/>
  <c r="O296" i="15"/>
  <c r="V296" i="15" s="1"/>
  <c r="U288" i="15"/>
  <c r="O288" i="15"/>
  <c r="V288" i="15" s="1"/>
  <c r="U280" i="15"/>
  <c r="O280" i="15"/>
  <c r="V280" i="15" s="1"/>
  <c r="U272" i="15"/>
  <c r="O272" i="15"/>
  <c r="V272" i="15" s="1"/>
  <c r="U242" i="15"/>
  <c r="O242" i="15"/>
  <c r="V242" i="15" s="1"/>
  <c r="U194" i="15"/>
  <c r="O194" i="15"/>
  <c r="V194" i="15" s="1"/>
  <c r="U150" i="15"/>
  <c r="O150" i="15"/>
  <c r="V150" i="15" s="1"/>
  <c r="U110" i="15"/>
  <c r="O110" i="15"/>
  <c r="V110" i="15" s="1"/>
  <c r="U62" i="15"/>
  <c r="O62" i="15"/>
  <c r="V62" i="15" s="1"/>
  <c r="U20" i="15"/>
  <c r="O20" i="15"/>
  <c r="V20" i="15" s="1"/>
  <c r="U252" i="15"/>
  <c r="O252" i="15"/>
  <c r="V252" i="15" s="1"/>
  <c r="U236" i="15"/>
  <c r="O236" i="15"/>
  <c r="V236" i="15" s="1"/>
  <c r="U220" i="15"/>
  <c r="O220" i="15"/>
  <c r="V220" i="15" s="1"/>
  <c r="U204" i="15"/>
  <c r="O204" i="15"/>
  <c r="V204" i="15" s="1"/>
  <c r="U188" i="15"/>
  <c r="O188" i="15"/>
  <c r="V188" i="15" s="1"/>
  <c r="U172" i="15"/>
  <c r="O172" i="15"/>
  <c r="V172" i="15" s="1"/>
  <c r="U156" i="15"/>
  <c r="O156" i="15"/>
  <c r="V156" i="15" s="1"/>
  <c r="U140" i="15"/>
  <c r="O140" i="15"/>
  <c r="V140" i="15" s="1"/>
  <c r="U124" i="15"/>
  <c r="O124" i="15"/>
  <c r="V124" i="15" s="1"/>
  <c r="U108" i="15"/>
  <c r="O108" i="15"/>
  <c r="V108" i="15" s="1"/>
  <c r="U92" i="15"/>
  <c r="O92" i="15"/>
  <c r="V92" i="15" s="1"/>
  <c r="U76" i="15"/>
  <c r="O76" i="15"/>
  <c r="V76" i="15" s="1"/>
  <c r="U60" i="15"/>
  <c r="O60" i="15"/>
  <c r="V60" i="15" s="1"/>
  <c r="U44" i="15"/>
  <c r="O44" i="15"/>
  <c r="V44" i="15" s="1"/>
  <c r="U28" i="15"/>
  <c r="O28" i="15"/>
  <c r="V28" i="15" s="1"/>
  <c r="U246" i="15"/>
  <c r="O246" i="15"/>
  <c r="V246" i="15" s="1"/>
  <c r="U202" i="15"/>
  <c r="O202" i="15"/>
  <c r="V202" i="15" s="1"/>
  <c r="U154" i="15"/>
  <c r="O154" i="15"/>
  <c r="V154" i="15" s="1"/>
  <c r="U106" i="15"/>
  <c r="O106" i="15"/>
  <c r="V106" i="15" s="1"/>
  <c r="U66" i="15"/>
  <c r="O66" i="15"/>
  <c r="V66" i="15" s="1"/>
  <c r="U267" i="15"/>
  <c r="O267" i="15"/>
  <c r="V267" i="15" s="1"/>
  <c r="U251" i="15"/>
  <c r="O251" i="15"/>
  <c r="V251" i="15" s="1"/>
  <c r="U235" i="15"/>
  <c r="O235" i="15"/>
  <c r="V235" i="15" s="1"/>
  <c r="U219" i="15"/>
  <c r="O219" i="15"/>
  <c r="V219" i="15" s="1"/>
  <c r="U203" i="15"/>
  <c r="O203" i="15"/>
  <c r="V203" i="15" s="1"/>
  <c r="U187" i="15"/>
  <c r="O187" i="15"/>
  <c r="V187" i="15" s="1"/>
  <c r="U171" i="15"/>
  <c r="O171" i="15"/>
  <c r="V171" i="15" s="1"/>
  <c r="U155" i="15"/>
  <c r="O155" i="15"/>
  <c r="V155" i="15" s="1"/>
  <c r="U139" i="15"/>
  <c r="O139" i="15"/>
  <c r="V139" i="15" s="1"/>
  <c r="U123" i="15"/>
  <c r="O123" i="15"/>
  <c r="V123" i="15" s="1"/>
  <c r="U107" i="15"/>
  <c r="O107" i="15"/>
  <c r="V107" i="15" s="1"/>
  <c r="U91" i="15"/>
  <c r="O91" i="15"/>
  <c r="V91" i="15" s="1"/>
  <c r="U75" i="15"/>
  <c r="O75" i="15"/>
  <c r="V75" i="15" s="1"/>
  <c r="U59" i="15"/>
  <c r="O59" i="15"/>
  <c r="V59" i="15" s="1"/>
  <c r="U43" i="15"/>
  <c r="O43" i="15"/>
  <c r="V43" i="15" s="1"/>
  <c r="U27" i="15"/>
  <c r="O27" i="15"/>
  <c r="V27" i="15" s="1"/>
  <c r="U499" i="15"/>
  <c r="O499" i="15"/>
  <c r="V499" i="15" s="1"/>
  <c r="U491" i="15"/>
  <c r="O491" i="15"/>
  <c r="V491" i="15" s="1"/>
  <c r="U483" i="15"/>
  <c r="O483" i="15"/>
  <c r="V483" i="15" s="1"/>
  <c r="U475" i="15"/>
  <c r="O475" i="15"/>
  <c r="V475" i="15" s="1"/>
  <c r="U467" i="15"/>
  <c r="O467" i="15"/>
  <c r="V467" i="15" s="1"/>
  <c r="U459" i="15"/>
  <c r="O459" i="15"/>
  <c r="V459" i="15" s="1"/>
  <c r="U451" i="15"/>
  <c r="O451" i="15"/>
  <c r="V451" i="15" s="1"/>
  <c r="U443" i="15"/>
  <c r="O443" i="15"/>
  <c r="V443" i="15" s="1"/>
  <c r="U435" i="15"/>
  <c r="O435" i="15"/>
  <c r="V435" i="15" s="1"/>
  <c r="U427" i="15"/>
  <c r="O427" i="15"/>
  <c r="V427" i="15" s="1"/>
  <c r="U419" i="15"/>
  <c r="O419" i="15"/>
  <c r="V419" i="15" s="1"/>
  <c r="U411" i="15"/>
  <c r="O411" i="15"/>
  <c r="V411" i="15" s="1"/>
  <c r="U403" i="15"/>
  <c r="O403" i="15"/>
  <c r="V403" i="15" s="1"/>
  <c r="U395" i="15"/>
  <c r="O395" i="15"/>
  <c r="V395" i="15" s="1"/>
  <c r="U387" i="15"/>
  <c r="O387" i="15"/>
  <c r="V387" i="15" s="1"/>
  <c r="U379" i="15"/>
  <c r="O379" i="15"/>
  <c r="V379" i="15" s="1"/>
  <c r="U371" i="15"/>
  <c r="O371" i="15"/>
  <c r="V371" i="15" s="1"/>
  <c r="U363" i="15"/>
  <c r="O363" i="15"/>
  <c r="V363" i="15" s="1"/>
  <c r="U355" i="15"/>
  <c r="O355" i="15"/>
  <c r="V355" i="15" s="1"/>
  <c r="U347" i="15"/>
  <c r="O347" i="15"/>
  <c r="V347" i="15" s="1"/>
  <c r="U339" i="15"/>
  <c r="O339" i="15"/>
  <c r="V339" i="15" s="1"/>
  <c r="U331" i="15"/>
  <c r="O331" i="15"/>
  <c r="V331" i="15" s="1"/>
  <c r="U323" i="15"/>
  <c r="O323" i="15"/>
  <c r="V323" i="15" s="1"/>
  <c r="U315" i="15"/>
  <c r="O315" i="15"/>
  <c r="V315" i="15" s="1"/>
  <c r="U307" i="15"/>
  <c r="O307" i="15"/>
  <c r="V307" i="15" s="1"/>
  <c r="U299" i="15"/>
  <c r="O299" i="15"/>
  <c r="V299" i="15" s="1"/>
  <c r="U291" i="15"/>
  <c r="O291" i="15"/>
  <c r="V291" i="15" s="1"/>
  <c r="U283" i="15"/>
  <c r="O283" i="15"/>
  <c r="V283" i="15" s="1"/>
  <c r="U275" i="15"/>
  <c r="O275" i="15"/>
  <c r="V275" i="15" s="1"/>
  <c r="BH99" i="26"/>
  <c r="AX99" i="26"/>
  <c r="BG99" i="26"/>
  <c r="BA127" i="26"/>
  <c r="AC127" i="26"/>
  <c r="AD127" i="26" s="1"/>
  <c r="U106" i="22"/>
  <c r="AK99" i="26"/>
  <c r="BF99" i="26"/>
  <c r="BR99" i="26" s="1"/>
  <c r="BH127" i="26"/>
  <c r="BG127" i="26"/>
  <c r="BI127" i="26" s="1"/>
  <c r="AX127" i="26"/>
  <c r="BF131" i="26"/>
  <c r="BR131" i="26" s="1"/>
  <c r="AK131" i="26"/>
  <c r="O61" i="70"/>
  <c r="O80" i="70"/>
  <c r="O56" i="70"/>
  <c r="C21" i="65"/>
  <c r="O91" i="70"/>
  <c r="O47" i="70"/>
  <c r="J20" i="22"/>
  <c r="U20" i="22" s="1"/>
  <c r="T20" i="22"/>
  <c r="O28" i="70"/>
  <c r="O59" i="70"/>
  <c r="O70" i="70"/>
  <c r="O26" i="70"/>
  <c r="BN73" i="26"/>
  <c r="BI59" i="26"/>
  <c r="U238" i="22"/>
  <c r="T238" i="22"/>
  <c r="U266" i="22"/>
  <c r="T266" i="22"/>
  <c r="U101" i="22"/>
  <c r="T101" i="22"/>
  <c r="U277" i="22"/>
  <c r="T277" i="22"/>
  <c r="U261" i="22"/>
  <c r="T261" i="22"/>
  <c r="U245" i="22"/>
  <c r="T245" i="22"/>
  <c r="U209" i="22"/>
  <c r="T209" i="22"/>
  <c r="U145" i="22"/>
  <c r="T145" i="22"/>
  <c r="U81" i="22"/>
  <c r="T81" i="22"/>
  <c r="U262" i="22"/>
  <c r="T262" i="22"/>
  <c r="U85" i="22"/>
  <c r="T85" i="22"/>
  <c r="U276" i="22"/>
  <c r="T276" i="22"/>
  <c r="U260" i="22"/>
  <c r="T260" i="22"/>
  <c r="U244" i="22"/>
  <c r="T244" i="22"/>
  <c r="U205" i="22"/>
  <c r="T205" i="22"/>
  <c r="U141" i="22"/>
  <c r="T141" i="22"/>
  <c r="U77" i="22"/>
  <c r="T77" i="22"/>
  <c r="U270" i="22"/>
  <c r="T270" i="22"/>
  <c r="U117" i="22"/>
  <c r="T117" i="22"/>
  <c r="U275" i="22"/>
  <c r="T275" i="22"/>
  <c r="U259" i="22"/>
  <c r="T259" i="22"/>
  <c r="U243" i="22"/>
  <c r="T243" i="22"/>
  <c r="U201" i="22"/>
  <c r="T201" i="22"/>
  <c r="U137" i="22"/>
  <c r="T137" i="22"/>
  <c r="U73" i="22"/>
  <c r="T73" i="22"/>
  <c r="U232" i="22"/>
  <c r="T232" i="22"/>
  <c r="U216" i="22"/>
  <c r="T216" i="22"/>
  <c r="U200" i="22"/>
  <c r="T200" i="22"/>
  <c r="U184" i="22"/>
  <c r="T184" i="22"/>
  <c r="U168" i="22"/>
  <c r="T168" i="22"/>
  <c r="U152" i="22"/>
  <c r="T152" i="22"/>
  <c r="U136" i="22"/>
  <c r="T136" i="22"/>
  <c r="U120" i="22"/>
  <c r="T120" i="22"/>
  <c r="U104" i="22"/>
  <c r="T104" i="22"/>
  <c r="U88" i="22"/>
  <c r="T88" i="22"/>
  <c r="U72" i="22"/>
  <c r="T72" i="22"/>
  <c r="U56" i="22"/>
  <c r="T56" i="22"/>
  <c r="U40" i="22"/>
  <c r="T40" i="22"/>
  <c r="U24" i="22"/>
  <c r="T24" i="22"/>
  <c r="U223" i="22"/>
  <c r="T223" i="22"/>
  <c r="U207" i="22"/>
  <c r="T207" i="22"/>
  <c r="U191" i="22"/>
  <c r="T191" i="22"/>
  <c r="U175" i="22"/>
  <c r="T175" i="22"/>
  <c r="U159" i="22"/>
  <c r="T159" i="22"/>
  <c r="U143" i="22"/>
  <c r="T143" i="22"/>
  <c r="U127" i="22"/>
  <c r="T127" i="22"/>
  <c r="U111" i="22"/>
  <c r="T111" i="22"/>
  <c r="U95" i="22"/>
  <c r="T95" i="22"/>
  <c r="U79" i="22"/>
  <c r="T79" i="22"/>
  <c r="U63" i="22"/>
  <c r="T63" i="22"/>
  <c r="U47" i="22"/>
  <c r="T47" i="22"/>
  <c r="U31" i="22"/>
  <c r="T31" i="22"/>
  <c r="U230" i="22"/>
  <c r="T230" i="22"/>
  <c r="U214" i="22"/>
  <c r="T214" i="22"/>
  <c r="U198" i="22"/>
  <c r="T198" i="22"/>
  <c r="U182" i="22"/>
  <c r="T182" i="22"/>
  <c r="U166" i="22"/>
  <c r="T166" i="22"/>
  <c r="U150" i="22"/>
  <c r="T150" i="22"/>
  <c r="U134" i="22"/>
  <c r="T134" i="22"/>
  <c r="U118" i="22"/>
  <c r="T118" i="22"/>
  <c r="U102" i="22"/>
  <c r="T102" i="22"/>
  <c r="U86" i="22"/>
  <c r="T86" i="22"/>
  <c r="U70" i="22"/>
  <c r="T70" i="22"/>
  <c r="U54" i="22"/>
  <c r="T54" i="22"/>
  <c r="U38" i="22"/>
  <c r="T38" i="22"/>
  <c r="U22" i="22"/>
  <c r="T22" i="22"/>
  <c r="U238" i="15"/>
  <c r="O238" i="15"/>
  <c r="V238" i="15" s="1"/>
  <c r="U182" i="15"/>
  <c r="O182" i="15"/>
  <c r="V182" i="15" s="1"/>
  <c r="U134" i="15"/>
  <c r="O134" i="15"/>
  <c r="V134" i="15" s="1"/>
  <c r="U78" i="15"/>
  <c r="O78" i="15"/>
  <c r="V78" i="15" s="1"/>
  <c r="U22" i="15"/>
  <c r="O22" i="15"/>
  <c r="V22" i="15" s="1"/>
  <c r="U253" i="15"/>
  <c r="O253" i="15"/>
  <c r="V253" i="15" s="1"/>
  <c r="U237" i="15"/>
  <c r="O237" i="15"/>
  <c r="V237" i="15" s="1"/>
  <c r="U221" i="15"/>
  <c r="O221" i="15"/>
  <c r="V221" i="15" s="1"/>
  <c r="U205" i="15"/>
  <c r="O205" i="15"/>
  <c r="V205" i="15" s="1"/>
  <c r="U189" i="15"/>
  <c r="O189" i="15"/>
  <c r="V189" i="15" s="1"/>
  <c r="U173" i="15"/>
  <c r="O173" i="15"/>
  <c r="V173" i="15" s="1"/>
  <c r="U157" i="15"/>
  <c r="O157" i="15"/>
  <c r="V157" i="15" s="1"/>
  <c r="U141" i="15"/>
  <c r="O141" i="15"/>
  <c r="V141" i="15" s="1"/>
  <c r="U125" i="15"/>
  <c r="O125" i="15"/>
  <c r="V125" i="15" s="1"/>
  <c r="U109" i="15"/>
  <c r="O109" i="15"/>
  <c r="V109" i="15" s="1"/>
  <c r="U93" i="15"/>
  <c r="O93" i="15"/>
  <c r="V93" i="15" s="1"/>
  <c r="U77" i="15"/>
  <c r="O77" i="15"/>
  <c r="V77" i="15" s="1"/>
  <c r="U61" i="15"/>
  <c r="O61" i="15"/>
  <c r="V61" i="15" s="1"/>
  <c r="U45" i="15"/>
  <c r="O45" i="15"/>
  <c r="V45" i="15" s="1"/>
  <c r="U29" i="15"/>
  <c r="O29" i="15"/>
  <c r="V29" i="15" s="1"/>
  <c r="U502" i="15"/>
  <c r="O502" i="15"/>
  <c r="V502" i="15" s="1"/>
  <c r="U494" i="15"/>
  <c r="O494" i="15"/>
  <c r="V494" i="15" s="1"/>
  <c r="U486" i="15"/>
  <c r="O486" i="15"/>
  <c r="V486" i="15" s="1"/>
  <c r="U478" i="15"/>
  <c r="O478" i="15"/>
  <c r="V478" i="15" s="1"/>
  <c r="U470" i="15"/>
  <c r="O470" i="15"/>
  <c r="V470" i="15" s="1"/>
  <c r="U462" i="15"/>
  <c r="O462" i="15"/>
  <c r="V462" i="15" s="1"/>
  <c r="U454" i="15"/>
  <c r="O454" i="15"/>
  <c r="V454" i="15" s="1"/>
  <c r="U446" i="15"/>
  <c r="O446" i="15"/>
  <c r="V446" i="15" s="1"/>
  <c r="U438" i="15"/>
  <c r="O438" i="15"/>
  <c r="V438" i="15" s="1"/>
  <c r="U430" i="15"/>
  <c r="O430" i="15"/>
  <c r="V430" i="15" s="1"/>
  <c r="U422" i="15"/>
  <c r="O422" i="15"/>
  <c r="V422" i="15" s="1"/>
  <c r="U414" i="15"/>
  <c r="O414" i="15"/>
  <c r="V414" i="15" s="1"/>
  <c r="U406" i="15"/>
  <c r="O406" i="15"/>
  <c r="V406" i="15" s="1"/>
  <c r="U398" i="15"/>
  <c r="O398" i="15"/>
  <c r="V398" i="15" s="1"/>
  <c r="U390" i="15"/>
  <c r="O390" i="15"/>
  <c r="V390" i="15" s="1"/>
  <c r="U382" i="15"/>
  <c r="O382" i="15"/>
  <c r="V382" i="15" s="1"/>
  <c r="U374" i="15"/>
  <c r="O374" i="15"/>
  <c r="V374" i="15" s="1"/>
  <c r="U366" i="15"/>
  <c r="O366" i="15"/>
  <c r="V366" i="15" s="1"/>
  <c r="U358" i="15"/>
  <c r="O358" i="15"/>
  <c r="V358" i="15" s="1"/>
  <c r="U350" i="15"/>
  <c r="O350" i="15"/>
  <c r="V350" i="15" s="1"/>
  <c r="U342" i="15"/>
  <c r="O342" i="15"/>
  <c r="V342" i="15" s="1"/>
  <c r="U334" i="15"/>
  <c r="O334" i="15"/>
  <c r="V334" i="15" s="1"/>
  <c r="U326" i="15"/>
  <c r="O326" i="15"/>
  <c r="V326" i="15" s="1"/>
  <c r="U318" i="15"/>
  <c r="O318" i="15"/>
  <c r="V318" i="15" s="1"/>
  <c r="U310" i="15"/>
  <c r="O310" i="15"/>
  <c r="V310" i="15" s="1"/>
  <c r="U302" i="15"/>
  <c r="O302" i="15"/>
  <c r="V302" i="15" s="1"/>
  <c r="U294" i="15"/>
  <c r="O294" i="15"/>
  <c r="V294" i="15" s="1"/>
  <c r="U286" i="15"/>
  <c r="O286" i="15"/>
  <c r="V286" i="15" s="1"/>
  <c r="U278" i="15"/>
  <c r="O278" i="15"/>
  <c r="V278" i="15" s="1"/>
  <c r="U270" i="15"/>
  <c r="O270" i="15"/>
  <c r="V270" i="15" s="1"/>
  <c r="U234" i="15"/>
  <c r="O234" i="15"/>
  <c r="V234" i="15" s="1"/>
  <c r="U186" i="15"/>
  <c r="O186" i="15"/>
  <c r="V186" i="15" s="1"/>
  <c r="U142" i="15"/>
  <c r="O142" i="15"/>
  <c r="V142" i="15" s="1"/>
  <c r="U94" i="15"/>
  <c r="O94" i="15"/>
  <c r="V94" i="15" s="1"/>
  <c r="U50" i="15"/>
  <c r="O50" i="15"/>
  <c r="V50" i="15" s="1"/>
  <c r="U264" i="15"/>
  <c r="O264" i="15"/>
  <c r="V264" i="15" s="1"/>
  <c r="U248" i="15"/>
  <c r="O248" i="15"/>
  <c r="V248" i="15" s="1"/>
  <c r="U232" i="15"/>
  <c r="O232" i="15"/>
  <c r="V232" i="15" s="1"/>
  <c r="U216" i="15"/>
  <c r="O216" i="15"/>
  <c r="V216" i="15" s="1"/>
  <c r="U200" i="15"/>
  <c r="O200" i="15"/>
  <c r="V200" i="15" s="1"/>
  <c r="U184" i="15"/>
  <c r="O184" i="15"/>
  <c r="V184" i="15" s="1"/>
  <c r="U168" i="15"/>
  <c r="O168" i="15"/>
  <c r="V168" i="15" s="1"/>
  <c r="U152" i="15"/>
  <c r="O152" i="15"/>
  <c r="V152" i="15" s="1"/>
  <c r="U136" i="15"/>
  <c r="O136" i="15"/>
  <c r="V136" i="15" s="1"/>
  <c r="U120" i="15"/>
  <c r="O120" i="15"/>
  <c r="V120" i="15" s="1"/>
  <c r="U104" i="15"/>
  <c r="O104" i="15"/>
  <c r="V104" i="15" s="1"/>
  <c r="U88" i="15"/>
  <c r="O88" i="15"/>
  <c r="V88" i="15" s="1"/>
  <c r="U72" i="15"/>
  <c r="O72" i="15"/>
  <c r="V72" i="15" s="1"/>
  <c r="U56" i="15"/>
  <c r="O56" i="15"/>
  <c r="V56" i="15" s="1"/>
  <c r="U40" i="15"/>
  <c r="O40" i="15"/>
  <c r="V40" i="15" s="1"/>
  <c r="U24" i="15"/>
  <c r="O24" i="15"/>
  <c r="V24" i="15" s="1"/>
  <c r="U230" i="15"/>
  <c r="O230" i="15"/>
  <c r="V230" i="15" s="1"/>
  <c r="U190" i="15"/>
  <c r="O190" i="15"/>
  <c r="V190" i="15" s="1"/>
  <c r="U138" i="15"/>
  <c r="O138" i="15"/>
  <c r="V138" i="15" s="1"/>
  <c r="U98" i="15"/>
  <c r="O98" i="15"/>
  <c r="V98" i="15" s="1"/>
  <c r="U54" i="15"/>
  <c r="O54" i="15"/>
  <c r="V54" i="15" s="1"/>
  <c r="U263" i="15"/>
  <c r="O263" i="15"/>
  <c r="V263" i="15" s="1"/>
  <c r="U247" i="15"/>
  <c r="O247" i="15"/>
  <c r="V247" i="15" s="1"/>
  <c r="U231" i="15"/>
  <c r="O231" i="15"/>
  <c r="V231" i="15" s="1"/>
  <c r="U215" i="15"/>
  <c r="O215" i="15"/>
  <c r="V215" i="15" s="1"/>
  <c r="U199" i="15"/>
  <c r="O199" i="15"/>
  <c r="V199" i="15" s="1"/>
  <c r="U183" i="15"/>
  <c r="O183" i="15"/>
  <c r="V183" i="15" s="1"/>
  <c r="U167" i="15"/>
  <c r="O167" i="15"/>
  <c r="V167" i="15" s="1"/>
  <c r="U151" i="15"/>
  <c r="O151" i="15"/>
  <c r="V151" i="15" s="1"/>
  <c r="U135" i="15"/>
  <c r="O135" i="15"/>
  <c r="V135" i="15" s="1"/>
  <c r="U119" i="15"/>
  <c r="O119" i="15"/>
  <c r="V119" i="15" s="1"/>
  <c r="U103" i="15"/>
  <c r="O103" i="15"/>
  <c r="V103" i="15" s="1"/>
  <c r="U87" i="15"/>
  <c r="O87" i="15"/>
  <c r="V87" i="15" s="1"/>
  <c r="U71" i="15"/>
  <c r="O71" i="15"/>
  <c r="V71" i="15" s="1"/>
  <c r="U55" i="15"/>
  <c r="O55" i="15"/>
  <c r="V55" i="15" s="1"/>
  <c r="U39" i="15"/>
  <c r="O39" i="15"/>
  <c r="V39" i="15" s="1"/>
  <c r="U23" i="15"/>
  <c r="O23" i="15"/>
  <c r="V23" i="15" s="1"/>
  <c r="U505" i="15"/>
  <c r="O505" i="15"/>
  <c r="V505" i="15" s="1"/>
  <c r="U497" i="15"/>
  <c r="O497" i="15"/>
  <c r="V497" i="15" s="1"/>
  <c r="U489" i="15"/>
  <c r="O489" i="15"/>
  <c r="V489" i="15" s="1"/>
  <c r="U481" i="15"/>
  <c r="O481" i="15"/>
  <c r="V481" i="15" s="1"/>
  <c r="U473" i="15"/>
  <c r="O473" i="15"/>
  <c r="V473" i="15" s="1"/>
  <c r="U465" i="15"/>
  <c r="O465" i="15"/>
  <c r="V465" i="15" s="1"/>
  <c r="U457" i="15"/>
  <c r="O457" i="15"/>
  <c r="V457" i="15" s="1"/>
  <c r="U449" i="15"/>
  <c r="O449" i="15"/>
  <c r="V449" i="15" s="1"/>
  <c r="U441" i="15"/>
  <c r="O441" i="15"/>
  <c r="V441" i="15" s="1"/>
  <c r="U433" i="15"/>
  <c r="O433" i="15"/>
  <c r="V433" i="15" s="1"/>
  <c r="U425" i="15"/>
  <c r="O425" i="15"/>
  <c r="V425" i="15" s="1"/>
  <c r="U417" i="15"/>
  <c r="O417" i="15"/>
  <c r="V417" i="15" s="1"/>
  <c r="U409" i="15"/>
  <c r="O409" i="15"/>
  <c r="V409" i="15" s="1"/>
  <c r="U401" i="15"/>
  <c r="O401" i="15"/>
  <c r="V401" i="15" s="1"/>
  <c r="U393" i="15"/>
  <c r="O393" i="15"/>
  <c r="V393" i="15" s="1"/>
  <c r="U385" i="15"/>
  <c r="O385" i="15"/>
  <c r="V385" i="15" s="1"/>
  <c r="U377" i="15"/>
  <c r="O377" i="15"/>
  <c r="V377" i="15" s="1"/>
  <c r="U369" i="15"/>
  <c r="O369" i="15"/>
  <c r="V369" i="15" s="1"/>
  <c r="U361" i="15"/>
  <c r="O361" i="15"/>
  <c r="V361" i="15" s="1"/>
  <c r="U353" i="15"/>
  <c r="O353" i="15"/>
  <c r="V353" i="15" s="1"/>
  <c r="U345" i="15"/>
  <c r="O345" i="15"/>
  <c r="V345" i="15" s="1"/>
  <c r="U337" i="15"/>
  <c r="O337" i="15"/>
  <c r="V337" i="15" s="1"/>
  <c r="U329" i="15"/>
  <c r="O329" i="15"/>
  <c r="V329" i="15" s="1"/>
  <c r="U321" i="15"/>
  <c r="O321" i="15"/>
  <c r="V321" i="15" s="1"/>
  <c r="U313" i="15"/>
  <c r="O313" i="15"/>
  <c r="V313" i="15" s="1"/>
  <c r="U305" i="15"/>
  <c r="O305" i="15"/>
  <c r="V305" i="15" s="1"/>
  <c r="U297" i="15"/>
  <c r="O297" i="15"/>
  <c r="V297" i="15" s="1"/>
  <c r="U289" i="15"/>
  <c r="O289" i="15"/>
  <c r="V289" i="15" s="1"/>
  <c r="U281" i="15"/>
  <c r="O281" i="15"/>
  <c r="V281" i="15" s="1"/>
  <c r="U273" i="15"/>
  <c r="O273" i="15"/>
  <c r="V273" i="15" s="1"/>
  <c r="AD22" i="26"/>
  <c r="BF63" i="26"/>
  <c r="BR63" i="26" s="1"/>
  <c r="AK63" i="26"/>
  <c r="BF91" i="26"/>
  <c r="BR91" i="26" s="1"/>
  <c r="AK91" i="26"/>
  <c r="AV91" i="26" s="1"/>
  <c r="AP59" i="26"/>
  <c r="BA91" i="26"/>
  <c r="BE91" i="26"/>
  <c r="AC91" i="26"/>
  <c r="AD91" i="26" s="1"/>
  <c r="BE99" i="26"/>
  <c r="AC99" i="26"/>
  <c r="AD99" i="26" s="1"/>
  <c r="BA99" i="26"/>
  <c r="AD35" i="26"/>
  <c r="O37" i="70"/>
  <c r="C79" i="65"/>
  <c r="O69" i="70"/>
  <c r="O24" i="70"/>
  <c r="I144" i="14"/>
  <c r="P144" i="15" s="1"/>
  <c r="O46" i="70"/>
  <c r="O63" i="70"/>
  <c r="O27" i="70"/>
  <c r="O65" i="70"/>
  <c r="U181" i="22"/>
  <c r="T181" i="22"/>
  <c r="U250" i="22"/>
  <c r="T250" i="22"/>
  <c r="U21" i="22"/>
  <c r="T21" i="22"/>
  <c r="U273" i="22"/>
  <c r="T273" i="22"/>
  <c r="U257" i="22"/>
  <c r="T257" i="22"/>
  <c r="U241" i="22"/>
  <c r="T241" i="22"/>
  <c r="U193" i="22"/>
  <c r="T193" i="22"/>
  <c r="U129" i="22"/>
  <c r="T129" i="22"/>
  <c r="U65" i="22"/>
  <c r="T65" i="22"/>
  <c r="U246" i="22"/>
  <c r="T246" i="22"/>
  <c r="U37" i="22"/>
  <c r="T37" i="22"/>
  <c r="U272" i="22"/>
  <c r="T272" i="22"/>
  <c r="U256" i="22"/>
  <c r="T256" i="22"/>
  <c r="U240" i="22"/>
  <c r="T240" i="22"/>
  <c r="U189" i="22"/>
  <c r="T189" i="22"/>
  <c r="U125" i="22"/>
  <c r="T125" i="22"/>
  <c r="U61" i="22"/>
  <c r="T61" i="22"/>
  <c r="U254" i="22"/>
  <c r="T254" i="22"/>
  <c r="U53" i="22"/>
  <c r="T53" i="22"/>
  <c r="U271" i="22"/>
  <c r="T271" i="22"/>
  <c r="U255" i="22"/>
  <c r="T255" i="22"/>
  <c r="U239" i="22"/>
  <c r="T239" i="22"/>
  <c r="U185" i="22"/>
  <c r="T185" i="22"/>
  <c r="U121" i="22"/>
  <c r="T121" i="22"/>
  <c r="U57" i="22"/>
  <c r="T57" i="22"/>
  <c r="U228" i="22"/>
  <c r="T228" i="22"/>
  <c r="U212" i="22"/>
  <c r="T212" i="22"/>
  <c r="U196" i="22"/>
  <c r="T196" i="22"/>
  <c r="U180" i="22"/>
  <c r="T180" i="22"/>
  <c r="U164" i="22"/>
  <c r="T164" i="22"/>
  <c r="U148" i="22"/>
  <c r="T148" i="22"/>
  <c r="U132" i="22"/>
  <c r="T132" i="22"/>
  <c r="U116" i="22"/>
  <c r="T116" i="22"/>
  <c r="U100" i="22"/>
  <c r="T100" i="22"/>
  <c r="U84" i="22"/>
  <c r="T84" i="22"/>
  <c r="U68" i="22"/>
  <c r="T68" i="22"/>
  <c r="U52" i="22"/>
  <c r="T52" i="22"/>
  <c r="U36" i="22"/>
  <c r="T36" i="22"/>
  <c r="U235" i="22"/>
  <c r="T235" i="22"/>
  <c r="U219" i="22"/>
  <c r="T219" i="22"/>
  <c r="U203" i="22"/>
  <c r="T203" i="22"/>
  <c r="U187" i="22"/>
  <c r="T187" i="22"/>
  <c r="U171" i="22"/>
  <c r="T171" i="22"/>
  <c r="U155" i="22"/>
  <c r="T155" i="22"/>
  <c r="U139" i="22"/>
  <c r="T139" i="22"/>
  <c r="U123" i="22"/>
  <c r="T123" i="22"/>
  <c r="U107" i="22"/>
  <c r="T107" i="22"/>
  <c r="U91" i="22"/>
  <c r="T91" i="22"/>
  <c r="U75" i="22"/>
  <c r="T75" i="22"/>
  <c r="U59" i="22"/>
  <c r="T59" i="22"/>
  <c r="U43" i="22"/>
  <c r="T43" i="22"/>
  <c r="U27" i="22"/>
  <c r="T27" i="22"/>
  <c r="U226" i="22"/>
  <c r="T226" i="22"/>
  <c r="U210" i="22"/>
  <c r="T210" i="22"/>
  <c r="U194" i="22"/>
  <c r="T194" i="22"/>
  <c r="U178" i="22"/>
  <c r="T178" i="22"/>
  <c r="U162" i="22"/>
  <c r="T162" i="22"/>
  <c r="U146" i="22"/>
  <c r="T146" i="22"/>
  <c r="U130" i="22"/>
  <c r="T130" i="22"/>
  <c r="U114" i="22"/>
  <c r="T114" i="22"/>
  <c r="U98" i="22"/>
  <c r="T98" i="22"/>
  <c r="U82" i="22"/>
  <c r="T82" i="22"/>
  <c r="U66" i="22"/>
  <c r="T66" i="22"/>
  <c r="U50" i="22"/>
  <c r="T50" i="22"/>
  <c r="U34" i="22"/>
  <c r="T34" i="22"/>
  <c r="BE107" i="26"/>
  <c r="AC107" i="26"/>
  <c r="AD107" i="26" s="1"/>
  <c r="BA107" i="26"/>
  <c r="AN123" i="26"/>
  <c r="AT123" i="26"/>
  <c r="AO123" i="26"/>
  <c r="AM123" i="26"/>
  <c r="AQ123" i="26"/>
  <c r="BM123" i="26" s="1"/>
  <c r="AW123" i="26"/>
  <c r="AR123" i="26"/>
  <c r="BO123" i="26" s="1"/>
  <c r="AU123" i="26"/>
  <c r="AL123" i="26"/>
  <c r="AS123" i="26"/>
  <c r="AP123" i="26"/>
  <c r="AV123" i="26"/>
  <c r="O115" i="24"/>
  <c r="P115" i="24"/>
  <c r="U226" i="15"/>
  <c r="O226" i="15"/>
  <c r="V226" i="15" s="1"/>
  <c r="U170" i="15"/>
  <c r="O170" i="15"/>
  <c r="V170" i="15" s="1"/>
  <c r="U114" i="15"/>
  <c r="O114" i="15"/>
  <c r="V114" i="15" s="1"/>
  <c r="U58" i="15"/>
  <c r="O58" i="15"/>
  <c r="V58" i="15" s="1"/>
  <c r="U265" i="15"/>
  <c r="O265" i="15"/>
  <c r="V265" i="15" s="1"/>
  <c r="U249" i="15"/>
  <c r="O249" i="15"/>
  <c r="V249" i="15" s="1"/>
  <c r="U233" i="15"/>
  <c r="O233" i="15"/>
  <c r="V233" i="15" s="1"/>
  <c r="U217" i="15"/>
  <c r="O217" i="15"/>
  <c r="V217" i="15" s="1"/>
  <c r="U201" i="15"/>
  <c r="O201" i="15"/>
  <c r="V201" i="15" s="1"/>
  <c r="U185" i="15"/>
  <c r="O185" i="15"/>
  <c r="V185" i="15" s="1"/>
  <c r="U169" i="15"/>
  <c r="O169" i="15"/>
  <c r="V169" i="15" s="1"/>
  <c r="U153" i="15"/>
  <c r="O153" i="15"/>
  <c r="V153" i="15" s="1"/>
  <c r="U137" i="15"/>
  <c r="O137" i="15"/>
  <c r="V137" i="15" s="1"/>
  <c r="U121" i="15"/>
  <c r="O121" i="15"/>
  <c r="V121" i="15" s="1"/>
  <c r="U105" i="15"/>
  <c r="O105" i="15"/>
  <c r="V105" i="15" s="1"/>
  <c r="U89" i="15"/>
  <c r="O89" i="15"/>
  <c r="V89" i="15" s="1"/>
  <c r="U73" i="15"/>
  <c r="O73" i="15"/>
  <c r="V73" i="15" s="1"/>
  <c r="U57" i="15"/>
  <c r="O57" i="15"/>
  <c r="V57" i="15" s="1"/>
  <c r="U41" i="15"/>
  <c r="O41" i="15"/>
  <c r="V41" i="15" s="1"/>
  <c r="U25" i="15"/>
  <c r="O25" i="15"/>
  <c r="V25" i="15" s="1"/>
  <c r="U500" i="15"/>
  <c r="O500" i="15"/>
  <c r="V500" i="15" s="1"/>
  <c r="U492" i="15"/>
  <c r="O492" i="15"/>
  <c r="V492" i="15" s="1"/>
  <c r="U484" i="15"/>
  <c r="O484" i="15"/>
  <c r="V484" i="15" s="1"/>
  <c r="U476" i="15"/>
  <c r="O476" i="15"/>
  <c r="V476" i="15" s="1"/>
  <c r="U468" i="15"/>
  <c r="O468" i="15"/>
  <c r="V468" i="15" s="1"/>
  <c r="U460" i="15"/>
  <c r="O460" i="15"/>
  <c r="V460" i="15" s="1"/>
  <c r="U452" i="15"/>
  <c r="O452" i="15"/>
  <c r="V452" i="15" s="1"/>
  <c r="U444" i="15"/>
  <c r="O444" i="15"/>
  <c r="V444" i="15" s="1"/>
  <c r="U436" i="15"/>
  <c r="O436" i="15"/>
  <c r="V436" i="15" s="1"/>
  <c r="U428" i="15"/>
  <c r="O428" i="15"/>
  <c r="V428" i="15" s="1"/>
  <c r="U420" i="15"/>
  <c r="O420" i="15"/>
  <c r="V420" i="15" s="1"/>
  <c r="U412" i="15"/>
  <c r="O412" i="15"/>
  <c r="V412" i="15" s="1"/>
  <c r="U404" i="15"/>
  <c r="O404" i="15"/>
  <c r="V404" i="15" s="1"/>
  <c r="U396" i="15"/>
  <c r="O396" i="15"/>
  <c r="V396" i="15" s="1"/>
  <c r="U388" i="15"/>
  <c r="O388" i="15"/>
  <c r="V388" i="15" s="1"/>
  <c r="U380" i="15"/>
  <c r="O380" i="15"/>
  <c r="V380" i="15" s="1"/>
  <c r="U372" i="15"/>
  <c r="O372" i="15"/>
  <c r="V372" i="15" s="1"/>
  <c r="U364" i="15"/>
  <c r="O364" i="15"/>
  <c r="V364" i="15" s="1"/>
  <c r="U356" i="15"/>
  <c r="O356" i="15"/>
  <c r="V356" i="15" s="1"/>
  <c r="U348" i="15"/>
  <c r="O348" i="15"/>
  <c r="V348" i="15" s="1"/>
  <c r="U340" i="15"/>
  <c r="O340" i="15"/>
  <c r="V340" i="15" s="1"/>
  <c r="U332" i="15"/>
  <c r="O332" i="15"/>
  <c r="V332" i="15" s="1"/>
  <c r="U324" i="15"/>
  <c r="O324" i="15"/>
  <c r="V324" i="15" s="1"/>
  <c r="U316" i="15"/>
  <c r="O316" i="15"/>
  <c r="V316" i="15" s="1"/>
  <c r="U308" i="15"/>
  <c r="O308" i="15"/>
  <c r="V308" i="15" s="1"/>
  <c r="U300" i="15"/>
  <c r="O300" i="15"/>
  <c r="V300" i="15" s="1"/>
  <c r="U292" i="15"/>
  <c r="O292" i="15"/>
  <c r="V292" i="15" s="1"/>
  <c r="U284" i="15"/>
  <c r="O284" i="15"/>
  <c r="V284" i="15" s="1"/>
  <c r="U276" i="15"/>
  <c r="O276" i="15"/>
  <c r="V276" i="15" s="1"/>
  <c r="U268" i="15"/>
  <c r="O268" i="15"/>
  <c r="V268" i="15" s="1"/>
  <c r="U218" i="15"/>
  <c r="O218" i="15"/>
  <c r="V218" i="15" s="1"/>
  <c r="U174" i="15"/>
  <c r="O174" i="15"/>
  <c r="V174" i="15" s="1"/>
  <c r="U130" i="15"/>
  <c r="O130" i="15"/>
  <c r="V130" i="15" s="1"/>
  <c r="U82" i="15"/>
  <c r="O82" i="15"/>
  <c r="V82" i="15" s="1"/>
  <c r="U42" i="15"/>
  <c r="O42" i="15"/>
  <c r="V42" i="15" s="1"/>
  <c r="U260" i="15"/>
  <c r="O260" i="15"/>
  <c r="V260" i="15" s="1"/>
  <c r="U244" i="15"/>
  <c r="O244" i="15"/>
  <c r="V244" i="15" s="1"/>
  <c r="U228" i="15"/>
  <c r="O228" i="15"/>
  <c r="V228" i="15" s="1"/>
  <c r="U212" i="15"/>
  <c r="O212" i="15"/>
  <c r="V212" i="15" s="1"/>
  <c r="U196" i="15"/>
  <c r="O196" i="15"/>
  <c r="V196" i="15" s="1"/>
  <c r="U164" i="15"/>
  <c r="O164" i="15"/>
  <c r="V164" i="15" s="1"/>
  <c r="U148" i="15"/>
  <c r="O148" i="15"/>
  <c r="V148" i="15" s="1"/>
  <c r="U132" i="15"/>
  <c r="O132" i="15"/>
  <c r="V132" i="15" s="1"/>
  <c r="U116" i="15"/>
  <c r="O116" i="15"/>
  <c r="V116" i="15" s="1"/>
  <c r="U100" i="15"/>
  <c r="O100" i="15"/>
  <c r="V100" i="15" s="1"/>
  <c r="U84" i="15"/>
  <c r="O84" i="15"/>
  <c r="V84" i="15" s="1"/>
  <c r="U68" i="15"/>
  <c r="O68" i="15"/>
  <c r="V68" i="15" s="1"/>
  <c r="U52" i="15"/>
  <c r="O52" i="15"/>
  <c r="V52" i="15" s="1"/>
  <c r="U36" i="15"/>
  <c r="O36" i="15"/>
  <c r="V36" i="15" s="1"/>
  <c r="U266" i="15"/>
  <c r="O266" i="15"/>
  <c r="V266" i="15" s="1"/>
  <c r="U222" i="15"/>
  <c r="O222" i="15"/>
  <c r="V222" i="15" s="1"/>
  <c r="U126" i="15"/>
  <c r="O126" i="15"/>
  <c r="V126" i="15" s="1"/>
  <c r="U86" i="15"/>
  <c r="O86" i="15"/>
  <c r="V86" i="15" s="1"/>
  <c r="U38" i="15"/>
  <c r="O38" i="15"/>
  <c r="V38" i="15" s="1"/>
  <c r="U259" i="15"/>
  <c r="O259" i="15"/>
  <c r="V259" i="15" s="1"/>
  <c r="U243" i="15"/>
  <c r="O243" i="15"/>
  <c r="V243" i="15" s="1"/>
  <c r="U227" i="15"/>
  <c r="O227" i="15"/>
  <c r="V227" i="15" s="1"/>
  <c r="U211" i="15"/>
  <c r="O211" i="15"/>
  <c r="V211" i="15" s="1"/>
  <c r="U195" i="15"/>
  <c r="O195" i="15"/>
  <c r="V195" i="15" s="1"/>
  <c r="U163" i="15"/>
  <c r="O163" i="15"/>
  <c r="V163" i="15" s="1"/>
  <c r="U147" i="15"/>
  <c r="O147" i="15"/>
  <c r="V147" i="15" s="1"/>
  <c r="U131" i="15"/>
  <c r="O131" i="15"/>
  <c r="V131" i="15" s="1"/>
  <c r="U115" i="15"/>
  <c r="O115" i="15"/>
  <c r="V115" i="15" s="1"/>
  <c r="U99" i="15"/>
  <c r="O99" i="15"/>
  <c r="V99" i="15" s="1"/>
  <c r="U83" i="15"/>
  <c r="O83" i="15"/>
  <c r="V83" i="15" s="1"/>
  <c r="U67" i="15"/>
  <c r="O67" i="15"/>
  <c r="V67" i="15" s="1"/>
  <c r="U51" i="15"/>
  <c r="O51" i="15"/>
  <c r="V51" i="15" s="1"/>
  <c r="U35" i="15"/>
  <c r="O35" i="15"/>
  <c r="V35" i="15" s="1"/>
  <c r="U503" i="15"/>
  <c r="O503" i="15"/>
  <c r="V503" i="15" s="1"/>
  <c r="U495" i="15"/>
  <c r="O495" i="15"/>
  <c r="V495" i="15" s="1"/>
  <c r="U487" i="15"/>
  <c r="O487" i="15"/>
  <c r="V487" i="15" s="1"/>
  <c r="U479" i="15"/>
  <c r="O479" i="15"/>
  <c r="V479" i="15" s="1"/>
  <c r="U471" i="15"/>
  <c r="O471" i="15"/>
  <c r="V471" i="15" s="1"/>
  <c r="U463" i="15"/>
  <c r="O463" i="15"/>
  <c r="V463" i="15" s="1"/>
  <c r="U455" i="15"/>
  <c r="O455" i="15"/>
  <c r="V455" i="15" s="1"/>
  <c r="U447" i="15"/>
  <c r="O447" i="15"/>
  <c r="V447" i="15" s="1"/>
  <c r="U439" i="15"/>
  <c r="O439" i="15"/>
  <c r="V439" i="15" s="1"/>
  <c r="U431" i="15"/>
  <c r="O431" i="15"/>
  <c r="V431" i="15" s="1"/>
  <c r="U423" i="15"/>
  <c r="O423" i="15"/>
  <c r="V423" i="15" s="1"/>
  <c r="U415" i="15"/>
  <c r="O415" i="15"/>
  <c r="V415" i="15" s="1"/>
  <c r="U407" i="15"/>
  <c r="O407" i="15"/>
  <c r="V407" i="15" s="1"/>
  <c r="U399" i="15"/>
  <c r="O399" i="15"/>
  <c r="V399" i="15" s="1"/>
  <c r="U391" i="15"/>
  <c r="O391" i="15"/>
  <c r="V391" i="15" s="1"/>
  <c r="U383" i="15"/>
  <c r="O383" i="15"/>
  <c r="V383" i="15" s="1"/>
  <c r="U375" i="15"/>
  <c r="O375" i="15"/>
  <c r="V375" i="15" s="1"/>
  <c r="U367" i="15"/>
  <c r="O367" i="15"/>
  <c r="V367" i="15" s="1"/>
  <c r="U359" i="15"/>
  <c r="O359" i="15"/>
  <c r="V359" i="15" s="1"/>
  <c r="U351" i="15"/>
  <c r="O351" i="15"/>
  <c r="V351" i="15" s="1"/>
  <c r="U343" i="15"/>
  <c r="O343" i="15"/>
  <c r="V343" i="15" s="1"/>
  <c r="U335" i="15"/>
  <c r="O335" i="15"/>
  <c r="V335" i="15" s="1"/>
  <c r="U327" i="15"/>
  <c r="O327" i="15"/>
  <c r="V327" i="15" s="1"/>
  <c r="U319" i="15"/>
  <c r="O319" i="15"/>
  <c r="V319" i="15" s="1"/>
  <c r="U311" i="15"/>
  <c r="O311" i="15"/>
  <c r="V311" i="15" s="1"/>
  <c r="U303" i="15"/>
  <c r="O303" i="15"/>
  <c r="V303" i="15" s="1"/>
  <c r="U295" i="15"/>
  <c r="O295" i="15"/>
  <c r="V295" i="15" s="1"/>
  <c r="U287" i="15"/>
  <c r="O287" i="15"/>
  <c r="V287" i="15" s="1"/>
  <c r="U279" i="15"/>
  <c r="O279" i="15"/>
  <c r="V279" i="15" s="1"/>
  <c r="U271" i="15"/>
  <c r="O271" i="15"/>
  <c r="V271" i="15" s="1"/>
  <c r="AP22" i="26"/>
  <c r="BE75" i="26"/>
  <c r="AC75" i="26"/>
  <c r="AD75" i="26" s="1"/>
  <c r="BA75" i="26"/>
  <c r="BH91" i="26"/>
  <c r="AX91" i="26"/>
  <c r="BG91" i="26"/>
  <c r="BH107" i="26"/>
  <c r="AX107" i="26"/>
  <c r="BG107" i="26"/>
  <c r="AX111" i="26"/>
  <c r="BH111" i="26"/>
  <c r="BI111" i="26" s="1"/>
  <c r="BG111" i="26"/>
  <c r="BH119" i="26"/>
  <c r="AX119" i="26"/>
  <c r="BG119" i="26"/>
  <c r="O52" i="70"/>
  <c r="O54" i="70"/>
  <c r="O42" i="70"/>
  <c r="O23" i="70"/>
  <c r="O31" i="70"/>
  <c r="O82" i="70"/>
  <c r="I50" i="12"/>
  <c r="O50" i="13" s="1"/>
  <c r="O60" i="70"/>
  <c r="U274" i="22"/>
  <c r="T274" i="22"/>
  <c r="U133" i="22"/>
  <c r="T133" i="22"/>
  <c r="U229" i="22"/>
  <c r="T229" i="22"/>
  <c r="U269" i="22"/>
  <c r="T269" i="22"/>
  <c r="U253" i="22"/>
  <c r="T253" i="22"/>
  <c r="U237" i="22"/>
  <c r="T237" i="22"/>
  <c r="U177" i="22"/>
  <c r="T177" i="22"/>
  <c r="U113" i="22"/>
  <c r="T113" i="22"/>
  <c r="U49" i="22"/>
  <c r="T49" i="22"/>
  <c r="U213" i="22"/>
  <c r="T213" i="22"/>
  <c r="U268" i="22"/>
  <c r="T268" i="22"/>
  <c r="U252" i="22"/>
  <c r="T252" i="22"/>
  <c r="U236" i="22"/>
  <c r="T236" i="22"/>
  <c r="U173" i="22"/>
  <c r="T173" i="22"/>
  <c r="U109" i="22"/>
  <c r="T109" i="22"/>
  <c r="U45" i="22"/>
  <c r="T45" i="22"/>
  <c r="U242" i="22"/>
  <c r="T242" i="22"/>
  <c r="U283" i="22"/>
  <c r="T283" i="22"/>
  <c r="U267" i="22"/>
  <c r="T267" i="22"/>
  <c r="U251" i="22"/>
  <c r="T251" i="22"/>
  <c r="U233" i="22"/>
  <c r="T233" i="22"/>
  <c r="U169" i="22"/>
  <c r="T169" i="22"/>
  <c r="U105" i="22"/>
  <c r="T105" i="22"/>
  <c r="U41" i="22"/>
  <c r="T41" i="22"/>
  <c r="U224" i="22"/>
  <c r="T224" i="22"/>
  <c r="U208" i="22"/>
  <c r="T208" i="22"/>
  <c r="U192" i="22"/>
  <c r="T192" i="22"/>
  <c r="U176" i="22"/>
  <c r="T176" i="22"/>
  <c r="U160" i="22"/>
  <c r="T160" i="22"/>
  <c r="U144" i="22"/>
  <c r="T144" i="22"/>
  <c r="U128" i="22"/>
  <c r="T128" i="22"/>
  <c r="U112" i="22"/>
  <c r="T112" i="22"/>
  <c r="U96" i="22"/>
  <c r="T96" i="22"/>
  <c r="U80" i="22"/>
  <c r="T80" i="22"/>
  <c r="U64" i="22"/>
  <c r="T64" i="22"/>
  <c r="U48" i="22"/>
  <c r="T48" i="22"/>
  <c r="U32" i="22"/>
  <c r="T32" i="22"/>
  <c r="U231" i="22"/>
  <c r="T231" i="22"/>
  <c r="U215" i="22"/>
  <c r="T215" i="22"/>
  <c r="U199" i="22"/>
  <c r="T199" i="22"/>
  <c r="U183" i="22"/>
  <c r="T183" i="22"/>
  <c r="U167" i="22"/>
  <c r="T167" i="22"/>
  <c r="U151" i="22"/>
  <c r="T151" i="22"/>
  <c r="U135" i="22"/>
  <c r="T135" i="22"/>
  <c r="U119" i="22"/>
  <c r="T119" i="22"/>
  <c r="U103" i="22"/>
  <c r="T103" i="22"/>
  <c r="U87" i="22"/>
  <c r="T87" i="22"/>
  <c r="U71" i="22"/>
  <c r="T71" i="22"/>
  <c r="U55" i="22"/>
  <c r="T55" i="22"/>
  <c r="U39" i="22"/>
  <c r="T39" i="22"/>
  <c r="U23" i="22"/>
  <c r="T23" i="22"/>
  <c r="U222" i="22"/>
  <c r="T222" i="22"/>
  <c r="U206" i="22"/>
  <c r="T206" i="22"/>
  <c r="U190" i="22"/>
  <c r="T190" i="22"/>
  <c r="U174" i="22"/>
  <c r="T174" i="22"/>
  <c r="U158" i="22"/>
  <c r="T158" i="22"/>
  <c r="U142" i="22"/>
  <c r="T142" i="22"/>
  <c r="U126" i="22"/>
  <c r="T126" i="22"/>
  <c r="U110" i="22"/>
  <c r="T110" i="22"/>
  <c r="U94" i="22"/>
  <c r="T94" i="22"/>
  <c r="U78" i="22"/>
  <c r="T78" i="22"/>
  <c r="U62" i="22"/>
  <c r="T62" i="22"/>
  <c r="U46" i="22"/>
  <c r="T46" i="22"/>
  <c r="U30" i="22"/>
  <c r="T30" i="22"/>
  <c r="BH75" i="26"/>
  <c r="AX75" i="26"/>
  <c r="BG75" i="26"/>
  <c r="AX135" i="26"/>
  <c r="BH135" i="26"/>
  <c r="BG135" i="26"/>
  <c r="U262" i="15"/>
  <c r="O262" i="15"/>
  <c r="V262" i="15" s="1"/>
  <c r="U214" i="15"/>
  <c r="O214" i="15"/>
  <c r="V214" i="15" s="1"/>
  <c r="U158" i="15"/>
  <c r="O158" i="15"/>
  <c r="V158" i="15" s="1"/>
  <c r="U102" i="15"/>
  <c r="O102" i="15"/>
  <c r="V102" i="15" s="1"/>
  <c r="U46" i="15"/>
  <c r="O46" i="15"/>
  <c r="V46" i="15" s="1"/>
  <c r="U261" i="15"/>
  <c r="O261" i="15"/>
  <c r="V261" i="15" s="1"/>
  <c r="U245" i="15"/>
  <c r="O245" i="15"/>
  <c r="V245" i="15" s="1"/>
  <c r="U229" i="15"/>
  <c r="O229" i="15"/>
  <c r="V229" i="15" s="1"/>
  <c r="U213" i="15"/>
  <c r="O213" i="15"/>
  <c r="V213" i="15" s="1"/>
  <c r="U197" i="15"/>
  <c r="O197" i="15"/>
  <c r="V197" i="15" s="1"/>
  <c r="U181" i="15"/>
  <c r="O181" i="15"/>
  <c r="V181" i="15" s="1"/>
  <c r="U165" i="15"/>
  <c r="O165" i="15"/>
  <c r="V165" i="15" s="1"/>
  <c r="U149" i="15"/>
  <c r="O149" i="15"/>
  <c r="V149" i="15" s="1"/>
  <c r="U133" i="15"/>
  <c r="O133" i="15"/>
  <c r="V133" i="15" s="1"/>
  <c r="U117" i="15"/>
  <c r="O117" i="15"/>
  <c r="V117" i="15" s="1"/>
  <c r="U101" i="15"/>
  <c r="O101" i="15"/>
  <c r="V101" i="15" s="1"/>
  <c r="U85" i="15"/>
  <c r="O85" i="15"/>
  <c r="V85" i="15" s="1"/>
  <c r="U69" i="15"/>
  <c r="O69" i="15"/>
  <c r="V69" i="15" s="1"/>
  <c r="U53" i="15"/>
  <c r="O53" i="15"/>
  <c r="V53" i="15" s="1"/>
  <c r="U37" i="15"/>
  <c r="O37" i="15"/>
  <c r="V37" i="15" s="1"/>
  <c r="U21" i="15"/>
  <c r="O21" i="15"/>
  <c r="V21" i="15" s="1"/>
  <c r="U498" i="15"/>
  <c r="O498" i="15"/>
  <c r="V498" i="15" s="1"/>
  <c r="U490" i="15"/>
  <c r="O490" i="15"/>
  <c r="V490" i="15" s="1"/>
  <c r="U482" i="15"/>
  <c r="O482" i="15"/>
  <c r="V482" i="15" s="1"/>
  <c r="U474" i="15"/>
  <c r="O474" i="15"/>
  <c r="V474" i="15" s="1"/>
  <c r="U466" i="15"/>
  <c r="O466" i="15"/>
  <c r="V466" i="15" s="1"/>
  <c r="U458" i="15"/>
  <c r="O458" i="15"/>
  <c r="V458" i="15" s="1"/>
  <c r="U450" i="15"/>
  <c r="O450" i="15"/>
  <c r="V450" i="15" s="1"/>
  <c r="U442" i="15"/>
  <c r="O442" i="15"/>
  <c r="V442" i="15" s="1"/>
  <c r="U434" i="15"/>
  <c r="O434" i="15"/>
  <c r="V434" i="15" s="1"/>
  <c r="U426" i="15"/>
  <c r="O426" i="15"/>
  <c r="V426" i="15" s="1"/>
  <c r="U418" i="15"/>
  <c r="O418" i="15"/>
  <c r="V418" i="15" s="1"/>
  <c r="U410" i="15"/>
  <c r="O410" i="15"/>
  <c r="V410" i="15" s="1"/>
  <c r="U402" i="15"/>
  <c r="O402" i="15"/>
  <c r="V402" i="15" s="1"/>
  <c r="U394" i="15"/>
  <c r="O394" i="15"/>
  <c r="V394" i="15" s="1"/>
  <c r="U386" i="15"/>
  <c r="O386" i="15"/>
  <c r="V386" i="15" s="1"/>
  <c r="U378" i="15"/>
  <c r="O378" i="15"/>
  <c r="V378" i="15" s="1"/>
  <c r="U370" i="15"/>
  <c r="O370" i="15"/>
  <c r="V370" i="15" s="1"/>
  <c r="U362" i="15"/>
  <c r="O362" i="15"/>
  <c r="V362" i="15" s="1"/>
  <c r="U354" i="15"/>
  <c r="O354" i="15"/>
  <c r="V354" i="15" s="1"/>
  <c r="U346" i="15"/>
  <c r="O346" i="15"/>
  <c r="V346" i="15" s="1"/>
  <c r="U338" i="15"/>
  <c r="O338" i="15"/>
  <c r="V338" i="15" s="1"/>
  <c r="U330" i="15"/>
  <c r="O330" i="15"/>
  <c r="V330" i="15" s="1"/>
  <c r="U322" i="15"/>
  <c r="O322" i="15"/>
  <c r="V322" i="15" s="1"/>
  <c r="U314" i="15"/>
  <c r="O314" i="15"/>
  <c r="V314" i="15" s="1"/>
  <c r="U306" i="15"/>
  <c r="O306" i="15"/>
  <c r="V306" i="15" s="1"/>
  <c r="U298" i="15"/>
  <c r="O298" i="15"/>
  <c r="V298" i="15" s="1"/>
  <c r="U290" i="15"/>
  <c r="O290" i="15"/>
  <c r="V290" i="15" s="1"/>
  <c r="U282" i="15"/>
  <c r="O282" i="15"/>
  <c r="V282" i="15" s="1"/>
  <c r="U274" i="15"/>
  <c r="O274" i="15"/>
  <c r="V274" i="15" s="1"/>
  <c r="U258" i="15"/>
  <c r="O258" i="15"/>
  <c r="V258" i="15" s="1"/>
  <c r="U206" i="15"/>
  <c r="O206" i="15"/>
  <c r="V206" i="15" s="1"/>
  <c r="U162" i="15"/>
  <c r="O162" i="15"/>
  <c r="V162" i="15" s="1"/>
  <c r="U122" i="15"/>
  <c r="O122" i="15"/>
  <c r="V122" i="15" s="1"/>
  <c r="U70" i="15"/>
  <c r="O70" i="15"/>
  <c r="V70" i="15" s="1"/>
  <c r="U30" i="15"/>
  <c r="O30" i="15"/>
  <c r="V30" i="15" s="1"/>
  <c r="U256" i="15"/>
  <c r="O256" i="15"/>
  <c r="V256" i="15" s="1"/>
  <c r="U240" i="15"/>
  <c r="O240" i="15"/>
  <c r="V240" i="15" s="1"/>
  <c r="U224" i="15"/>
  <c r="O224" i="15"/>
  <c r="V224" i="15" s="1"/>
  <c r="U208" i="15"/>
  <c r="O208" i="15"/>
  <c r="V208" i="15" s="1"/>
  <c r="U192" i="15"/>
  <c r="O192" i="15"/>
  <c r="V192" i="15" s="1"/>
  <c r="U160" i="15"/>
  <c r="O160" i="15"/>
  <c r="V160" i="15" s="1"/>
  <c r="U144" i="15"/>
  <c r="O144" i="15"/>
  <c r="V144" i="15" s="1"/>
  <c r="U128" i="15"/>
  <c r="O128" i="15"/>
  <c r="V128" i="15" s="1"/>
  <c r="U112" i="15"/>
  <c r="O112" i="15"/>
  <c r="V112" i="15" s="1"/>
  <c r="U96" i="15"/>
  <c r="O96" i="15"/>
  <c r="V96" i="15" s="1"/>
  <c r="U80" i="15"/>
  <c r="O80" i="15"/>
  <c r="V80" i="15" s="1"/>
  <c r="U64" i="15"/>
  <c r="O64" i="15"/>
  <c r="V64" i="15" s="1"/>
  <c r="U48" i="15"/>
  <c r="O48" i="15"/>
  <c r="V48" i="15" s="1"/>
  <c r="U32" i="15"/>
  <c r="O32" i="15"/>
  <c r="V32" i="15" s="1"/>
  <c r="U254" i="15"/>
  <c r="O254" i="15"/>
  <c r="V254" i="15" s="1"/>
  <c r="U210" i="15"/>
  <c r="O210" i="15"/>
  <c r="V210" i="15" s="1"/>
  <c r="U166" i="15"/>
  <c r="O166" i="15"/>
  <c r="V166" i="15" s="1"/>
  <c r="U118" i="15"/>
  <c r="O118" i="15"/>
  <c r="V118" i="15" s="1"/>
  <c r="U74" i="15"/>
  <c r="O74" i="15"/>
  <c r="V74" i="15" s="1"/>
  <c r="U26" i="15"/>
  <c r="O26" i="15"/>
  <c r="V26" i="15" s="1"/>
  <c r="U255" i="15"/>
  <c r="O255" i="15"/>
  <c r="V255" i="15" s="1"/>
  <c r="U239" i="15"/>
  <c r="O239" i="15"/>
  <c r="V239" i="15" s="1"/>
  <c r="U223" i="15"/>
  <c r="O223" i="15"/>
  <c r="V223" i="15" s="1"/>
  <c r="U207" i="15"/>
  <c r="O207" i="15"/>
  <c r="V207" i="15" s="1"/>
  <c r="U191" i="15"/>
  <c r="O191" i="15"/>
  <c r="V191" i="15" s="1"/>
  <c r="U159" i="15"/>
  <c r="O159" i="15"/>
  <c r="V159" i="15" s="1"/>
  <c r="U143" i="15"/>
  <c r="O143" i="15"/>
  <c r="V143" i="15" s="1"/>
  <c r="U127" i="15"/>
  <c r="O127" i="15"/>
  <c r="V127" i="15" s="1"/>
  <c r="U111" i="15"/>
  <c r="O111" i="15"/>
  <c r="V111" i="15" s="1"/>
  <c r="U95" i="15"/>
  <c r="O95" i="15"/>
  <c r="V95" i="15" s="1"/>
  <c r="U79" i="15"/>
  <c r="O79" i="15"/>
  <c r="V79" i="15" s="1"/>
  <c r="U63" i="15"/>
  <c r="O63" i="15"/>
  <c r="V63" i="15" s="1"/>
  <c r="U47" i="15"/>
  <c r="O47" i="15"/>
  <c r="V47" i="15" s="1"/>
  <c r="U31" i="15"/>
  <c r="O31" i="15"/>
  <c r="V31" i="15" s="1"/>
  <c r="U501" i="15"/>
  <c r="O501" i="15"/>
  <c r="V501" i="15" s="1"/>
  <c r="U493" i="15"/>
  <c r="O493" i="15"/>
  <c r="V493" i="15" s="1"/>
  <c r="U485" i="15"/>
  <c r="O485" i="15"/>
  <c r="V485" i="15" s="1"/>
  <c r="U477" i="15"/>
  <c r="O477" i="15"/>
  <c r="V477" i="15" s="1"/>
  <c r="U469" i="15"/>
  <c r="O469" i="15"/>
  <c r="V469" i="15" s="1"/>
  <c r="U461" i="15"/>
  <c r="O461" i="15"/>
  <c r="V461" i="15" s="1"/>
  <c r="U453" i="15"/>
  <c r="O453" i="15"/>
  <c r="V453" i="15" s="1"/>
  <c r="U445" i="15"/>
  <c r="O445" i="15"/>
  <c r="V445" i="15" s="1"/>
  <c r="U437" i="15"/>
  <c r="O437" i="15"/>
  <c r="V437" i="15" s="1"/>
  <c r="U429" i="15"/>
  <c r="O429" i="15"/>
  <c r="V429" i="15" s="1"/>
  <c r="U421" i="15"/>
  <c r="O421" i="15"/>
  <c r="V421" i="15" s="1"/>
  <c r="U413" i="15"/>
  <c r="O413" i="15"/>
  <c r="V413" i="15" s="1"/>
  <c r="U405" i="15"/>
  <c r="O405" i="15"/>
  <c r="V405" i="15" s="1"/>
  <c r="U397" i="15"/>
  <c r="O397" i="15"/>
  <c r="V397" i="15" s="1"/>
  <c r="U389" i="15"/>
  <c r="O389" i="15"/>
  <c r="V389" i="15" s="1"/>
  <c r="U381" i="15"/>
  <c r="O381" i="15"/>
  <c r="V381" i="15" s="1"/>
  <c r="U373" i="15"/>
  <c r="O373" i="15"/>
  <c r="V373" i="15" s="1"/>
  <c r="U365" i="15"/>
  <c r="O365" i="15"/>
  <c r="V365" i="15" s="1"/>
  <c r="U357" i="15"/>
  <c r="O357" i="15"/>
  <c r="V357" i="15" s="1"/>
  <c r="U349" i="15"/>
  <c r="O349" i="15"/>
  <c r="V349" i="15" s="1"/>
  <c r="U341" i="15"/>
  <c r="O341" i="15"/>
  <c r="V341" i="15" s="1"/>
  <c r="U333" i="15"/>
  <c r="O333" i="15"/>
  <c r="V333" i="15" s="1"/>
  <c r="U325" i="15"/>
  <c r="O325" i="15"/>
  <c r="V325" i="15" s="1"/>
  <c r="U317" i="15"/>
  <c r="O317" i="15"/>
  <c r="V317" i="15" s="1"/>
  <c r="U309" i="15"/>
  <c r="O309" i="15"/>
  <c r="V309" i="15" s="1"/>
  <c r="U301" i="15"/>
  <c r="O301" i="15"/>
  <c r="V301" i="15" s="1"/>
  <c r="U293" i="15"/>
  <c r="O293" i="15"/>
  <c r="V293" i="15" s="1"/>
  <c r="U285" i="15"/>
  <c r="O285" i="15"/>
  <c r="V285" i="15" s="1"/>
  <c r="U277" i="15"/>
  <c r="O277" i="15"/>
  <c r="V277" i="15" s="1"/>
  <c r="U269" i="15"/>
  <c r="O269" i="15"/>
  <c r="V269" i="15" s="1"/>
  <c r="AL59" i="26"/>
  <c r="BK59" i="26" s="1"/>
  <c r="BL59" i="26" s="1"/>
  <c r="AQ59" i="26"/>
  <c r="BM59" i="26" s="1"/>
  <c r="AU59" i="26"/>
  <c r="AM75" i="26"/>
  <c r="AR75" i="26"/>
  <c r="BO75" i="26" s="1"/>
  <c r="AT75" i="26"/>
  <c r="AV75" i="26"/>
  <c r="AW75" i="26"/>
  <c r="AL75" i="26"/>
  <c r="AS75" i="26"/>
  <c r="AO75" i="26"/>
  <c r="AN75" i="26"/>
  <c r="AU75" i="26"/>
  <c r="AP75" i="26"/>
  <c r="AQ75" i="26"/>
  <c r="BM75" i="26" s="1"/>
  <c r="AK83" i="26"/>
  <c r="AC83" i="26"/>
  <c r="AD83" i="26" s="1"/>
  <c r="BF83" i="26"/>
  <c r="BR83" i="26" s="1"/>
  <c r="AN91" i="26"/>
  <c r="AX95" i="26"/>
  <c r="BG95" i="26"/>
  <c r="BH95" i="26"/>
  <c r="BF127" i="26"/>
  <c r="BR127" i="26" s="1"/>
  <c r="AK127" i="26"/>
  <c r="BE135" i="26"/>
  <c r="BA135" i="26"/>
  <c r="BF71" i="26"/>
  <c r="BR71" i="26" s="1"/>
  <c r="AK71" i="26"/>
  <c r="AV71" i="26" s="1"/>
  <c r="AU79" i="26"/>
  <c r="AO79" i="26"/>
  <c r="AP79" i="26"/>
  <c r="AM79" i="26"/>
  <c r="AQ79" i="26"/>
  <c r="BM79" i="26" s="1"/>
  <c r="AS79" i="26"/>
  <c r="AT79" i="26"/>
  <c r="AL79" i="26"/>
  <c r="BK79" i="26" s="1"/>
  <c r="BL79" i="26" s="1"/>
  <c r="AW79" i="26"/>
  <c r="BH83" i="26"/>
  <c r="BG83" i="26"/>
  <c r="AX83" i="26"/>
  <c r="AR99" i="26"/>
  <c r="BO99" i="26" s="1"/>
  <c r="AN99" i="26"/>
  <c r="AV99" i="26"/>
  <c r="AL99" i="26"/>
  <c r="AT99" i="26"/>
  <c r="AM99" i="26"/>
  <c r="AW99" i="26"/>
  <c r="AS99" i="26"/>
  <c r="AO99" i="26"/>
  <c r="AU99" i="26"/>
  <c r="AQ99" i="26"/>
  <c r="BM99" i="26" s="1"/>
  <c r="AP99" i="26"/>
  <c r="BH22" i="26"/>
  <c r="AX22" i="26"/>
  <c r="BG22" i="26"/>
  <c r="T232" i="19"/>
  <c r="T254" i="19"/>
  <c r="T247" i="19"/>
  <c r="T84" i="13"/>
  <c r="T122" i="13"/>
  <c r="O20" i="58"/>
  <c r="V20" i="58" s="1"/>
  <c r="U20" i="58"/>
  <c r="U208" i="27"/>
  <c r="T208" i="27"/>
  <c r="U205" i="27"/>
  <c r="T205" i="27"/>
  <c r="T203" i="27"/>
  <c r="U203" i="27"/>
  <c r="T206" i="27"/>
  <c r="U206" i="27"/>
  <c r="U204" i="27"/>
  <c r="T204" i="27"/>
  <c r="U202" i="27"/>
  <c r="T202" i="27"/>
  <c r="T207" i="27"/>
  <c r="U207" i="27"/>
  <c r="T93" i="13"/>
  <c r="T104" i="13"/>
  <c r="T92" i="13"/>
  <c r="U200" i="27"/>
  <c r="T200" i="27"/>
  <c r="U195" i="27"/>
  <c r="T195" i="27"/>
  <c r="U198" i="27"/>
  <c r="T198" i="27"/>
  <c r="U197" i="27"/>
  <c r="T197" i="27"/>
  <c r="U199" i="27"/>
  <c r="T199" i="27"/>
  <c r="U194" i="27"/>
  <c r="T194" i="27"/>
  <c r="U196" i="27"/>
  <c r="T196" i="27"/>
  <c r="U201" i="27"/>
  <c r="T201" i="27"/>
  <c r="U127" i="19"/>
  <c r="T122" i="19"/>
  <c r="T80" i="19"/>
  <c r="T108" i="19"/>
  <c r="T106" i="19"/>
  <c r="T82" i="19"/>
  <c r="U120" i="19"/>
  <c r="U102" i="19"/>
  <c r="U78" i="19"/>
  <c r="T114" i="19"/>
  <c r="T84" i="19"/>
  <c r="T130" i="19"/>
  <c r="T98" i="19"/>
  <c r="U129" i="19"/>
  <c r="T97" i="19"/>
  <c r="T103" i="19"/>
  <c r="I30" i="18"/>
  <c r="T136" i="27"/>
  <c r="U136" i="27"/>
  <c r="T171" i="27"/>
  <c r="U171" i="27"/>
  <c r="U118" i="27"/>
  <c r="T118" i="27"/>
  <c r="U105" i="27"/>
  <c r="T105" i="27"/>
  <c r="T104" i="27"/>
  <c r="U104" i="27"/>
  <c r="U99" i="27"/>
  <c r="T99" i="27"/>
  <c r="T76" i="27"/>
  <c r="U76" i="27"/>
  <c r="T84" i="27"/>
  <c r="U84" i="27"/>
  <c r="T60" i="27"/>
  <c r="U60" i="27"/>
  <c r="T160" i="27"/>
  <c r="U160" i="27"/>
  <c r="U115" i="27"/>
  <c r="T115" i="27"/>
  <c r="T90" i="27"/>
  <c r="U90" i="27"/>
  <c r="T21" i="27"/>
  <c r="U21" i="27"/>
  <c r="T69" i="27"/>
  <c r="U69" i="27"/>
  <c r="T140" i="27"/>
  <c r="U140" i="27"/>
  <c r="U96" i="27"/>
  <c r="T96" i="27"/>
  <c r="T177" i="27"/>
  <c r="U177" i="27"/>
  <c r="T170" i="27"/>
  <c r="U170" i="27"/>
  <c r="U124" i="27"/>
  <c r="T124" i="27"/>
  <c r="U25" i="27"/>
  <c r="T25" i="27"/>
  <c r="T33" i="27"/>
  <c r="U33" i="27"/>
  <c r="T122" i="27"/>
  <c r="U122" i="27"/>
  <c r="T137" i="27"/>
  <c r="U137" i="27"/>
  <c r="T29" i="27"/>
  <c r="U29" i="27"/>
  <c r="T119" i="27"/>
  <c r="U119" i="27"/>
  <c r="T114" i="27"/>
  <c r="U114" i="27"/>
  <c r="T30" i="27"/>
  <c r="U30" i="27"/>
  <c r="T143" i="27"/>
  <c r="U143" i="27"/>
  <c r="T63" i="27"/>
  <c r="U63" i="27"/>
  <c r="T149" i="27"/>
  <c r="U149" i="27"/>
  <c r="T62" i="27"/>
  <c r="U62" i="27"/>
  <c r="U57" i="27"/>
  <c r="T57" i="27"/>
  <c r="T146" i="27"/>
  <c r="U146" i="27"/>
  <c r="U185" i="27"/>
  <c r="T185" i="27"/>
  <c r="U59" i="27"/>
  <c r="T59" i="27"/>
  <c r="U37" i="27"/>
  <c r="T37" i="27"/>
  <c r="T89" i="27"/>
  <c r="U89" i="27"/>
  <c r="U176" i="27"/>
  <c r="T176" i="27"/>
  <c r="T138" i="27"/>
  <c r="U138" i="27"/>
  <c r="T85" i="27"/>
  <c r="U85" i="27"/>
  <c r="T169" i="27"/>
  <c r="U169" i="27"/>
  <c r="T121" i="27"/>
  <c r="U121" i="27"/>
  <c r="U120" i="27"/>
  <c r="T120" i="27"/>
  <c r="T51" i="27"/>
  <c r="U51" i="27"/>
  <c r="U156" i="27"/>
  <c r="T156" i="27"/>
  <c r="T88" i="27"/>
  <c r="U88" i="27"/>
  <c r="T61" i="27"/>
  <c r="U61" i="27"/>
  <c r="U41" i="27"/>
  <c r="T41" i="27"/>
  <c r="T184" i="27"/>
  <c r="U184" i="27"/>
  <c r="U180" i="27"/>
  <c r="T180" i="27"/>
  <c r="T183" i="27"/>
  <c r="U183" i="27"/>
  <c r="U26" i="27"/>
  <c r="T26" i="27"/>
  <c r="T92" i="27"/>
  <c r="U92" i="27"/>
  <c r="U58" i="27"/>
  <c r="T58" i="27"/>
  <c r="U174" i="27"/>
  <c r="T174" i="27"/>
  <c r="U73" i="27"/>
  <c r="T73" i="27"/>
  <c r="T154" i="27"/>
  <c r="U154" i="27"/>
  <c r="U45" i="27"/>
  <c r="T45" i="27"/>
  <c r="U181" i="27"/>
  <c r="T181" i="27"/>
  <c r="T131" i="27"/>
  <c r="U131" i="27"/>
  <c r="T46" i="27"/>
  <c r="U46" i="27"/>
  <c r="T24" i="27"/>
  <c r="U24" i="27"/>
  <c r="U116" i="27"/>
  <c r="T116" i="27"/>
  <c r="T55" i="27"/>
  <c r="U55" i="27"/>
  <c r="U145" i="27"/>
  <c r="T145" i="27"/>
  <c r="T191" i="27"/>
  <c r="U191" i="27"/>
  <c r="T52" i="27"/>
  <c r="U52" i="27"/>
  <c r="T141" i="27"/>
  <c r="U141" i="27"/>
  <c r="T166" i="27"/>
  <c r="U166" i="27"/>
  <c r="T53" i="27"/>
  <c r="U53" i="27"/>
  <c r="T31" i="27"/>
  <c r="U31" i="27"/>
  <c r="T83" i="27"/>
  <c r="U83" i="27"/>
  <c r="T168" i="27"/>
  <c r="U168" i="27"/>
  <c r="T125" i="27"/>
  <c r="U125" i="27"/>
  <c r="U80" i="27"/>
  <c r="T80" i="27"/>
  <c r="T165" i="27"/>
  <c r="U165" i="27"/>
  <c r="U106" i="27"/>
  <c r="T106" i="27"/>
  <c r="T98" i="27"/>
  <c r="U98" i="27"/>
  <c r="T22" i="27"/>
  <c r="U22" i="27"/>
  <c r="T112" i="27"/>
  <c r="U112" i="27"/>
  <c r="T109" i="27"/>
  <c r="U109" i="27"/>
  <c r="T192" i="27"/>
  <c r="U192" i="27"/>
  <c r="T108" i="27"/>
  <c r="U108" i="27"/>
  <c r="T86" i="27"/>
  <c r="U86" i="27"/>
  <c r="T187" i="27"/>
  <c r="U187" i="27"/>
  <c r="U100" i="27"/>
  <c r="T100" i="27"/>
  <c r="U134" i="27"/>
  <c r="T134" i="27"/>
  <c r="T95" i="27"/>
  <c r="U95" i="27"/>
  <c r="T72" i="27"/>
  <c r="U72" i="27"/>
  <c r="T48" i="27"/>
  <c r="U48" i="27"/>
  <c r="U144" i="27"/>
  <c r="T144" i="27"/>
  <c r="T36" i="27"/>
  <c r="U36" i="27"/>
  <c r="U23" i="27"/>
  <c r="T23" i="27"/>
  <c r="T40" i="27"/>
  <c r="U40" i="27"/>
  <c r="T67" i="27"/>
  <c r="U67" i="27"/>
  <c r="U190" i="27"/>
  <c r="T190" i="27"/>
  <c r="U126" i="27"/>
  <c r="T126" i="27"/>
  <c r="U32" i="27"/>
  <c r="T32" i="27"/>
  <c r="U158" i="27"/>
  <c r="T158" i="27"/>
  <c r="T78" i="27"/>
  <c r="U78" i="27"/>
  <c r="U155" i="27"/>
  <c r="T155" i="27"/>
  <c r="T152" i="27"/>
  <c r="U152" i="27"/>
  <c r="T151" i="27"/>
  <c r="U151" i="27"/>
  <c r="T28" i="27"/>
  <c r="U28" i="27"/>
  <c r="T113" i="27"/>
  <c r="U113" i="27"/>
  <c r="T27" i="27"/>
  <c r="U27" i="27"/>
  <c r="T79" i="27"/>
  <c r="U79" i="27"/>
  <c r="T164" i="27"/>
  <c r="U164" i="27"/>
  <c r="T111" i="27"/>
  <c r="U111" i="27"/>
  <c r="T74" i="27"/>
  <c r="U74" i="27"/>
  <c r="T159" i="27"/>
  <c r="U159" i="27"/>
  <c r="T87" i="27"/>
  <c r="U87" i="27"/>
  <c r="T81" i="27"/>
  <c r="U81" i="27"/>
  <c r="T54" i="27"/>
  <c r="U54" i="27"/>
  <c r="T107" i="27"/>
  <c r="U107" i="27"/>
  <c r="U93" i="27"/>
  <c r="T93" i="27"/>
  <c r="U179" i="27"/>
  <c r="T179" i="27"/>
  <c r="U102" i="27"/>
  <c r="T102" i="27"/>
  <c r="T189" i="27"/>
  <c r="U189" i="27"/>
  <c r="U163" i="27"/>
  <c r="T163" i="27"/>
  <c r="T71" i="27"/>
  <c r="U71" i="27"/>
  <c r="T44" i="27"/>
  <c r="U44" i="27"/>
  <c r="U132" i="27"/>
  <c r="T132" i="27"/>
  <c r="T162" i="27"/>
  <c r="U162" i="27"/>
  <c r="T39" i="27"/>
  <c r="U39" i="27"/>
  <c r="U129" i="27"/>
  <c r="T129" i="27"/>
  <c r="U142" i="27"/>
  <c r="T142" i="27"/>
  <c r="U42" i="27"/>
  <c r="T42" i="27"/>
  <c r="T175" i="27"/>
  <c r="U175" i="27"/>
  <c r="T193" i="27"/>
  <c r="U193" i="27"/>
  <c r="T135" i="27"/>
  <c r="U135" i="27"/>
  <c r="U50" i="27"/>
  <c r="T50" i="27"/>
  <c r="U173" i="27"/>
  <c r="T173" i="27"/>
  <c r="T161" i="27"/>
  <c r="U161" i="27"/>
  <c r="T172" i="27"/>
  <c r="U172" i="27"/>
  <c r="U128" i="27"/>
  <c r="T128" i="27"/>
  <c r="U56" i="27"/>
  <c r="T56" i="27"/>
  <c r="U75" i="27"/>
  <c r="T75" i="27"/>
  <c r="T186" i="27"/>
  <c r="U186" i="27"/>
  <c r="T110" i="27"/>
  <c r="U110" i="27"/>
  <c r="T77" i="27"/>
  <c r="U77" i="27"/>
  <c r="T139" i="27"/>
  <c r="U139" i="27"/>
  <c r="U133" i="27"/>
  <c r="T133" i="27"/>
  <c r="U94" i="27"/>
  <c r="T94" i="27"/>
  <c r="U70" i="27"/>
  <c r="T70" i="27"/>
  <c r="T43" i="27"/>
  <c r="U43" i="27"/>
  <c r="U91" i="27"/>
  <c r="T91" i="27"/>
  <c r="T49" i="27"/>
  <c r="U49" i="27"/>
  <c r="T117" i="27"/>
  <c r="U117" i="27"/>
  <c r="U103" i="27"/>
  <c r="T103" i="27"/>
  <c r="U47" i="27"/>
  <c r="T47" i="27"/>
  <c r="U101" i="27"/>
  <c r="T101" i="27"/>
  <c r="T188" i="27"/>
  <c r="U188" i="27"/>
  <c r="U167" i="27"/>
  <c r="T167" i="27"/>
  <c r="T97" i="27"/>
  <c r="U97" i="27"/>
  <c r="T182" i="27"/>
  <c r="U182" i="27"/>
  <c r="T148" i="27"/>
  <c r="U148" i="27"/>
  <c r="T178" i="27"/>
  <c r="U178" i="27"/>
  <c r="U38" i="27"/>
  <c r="T38" i="27"/>
  <c r="T127" i="27"/>
  <c r="U127" i="27"/>
  <c r="T147" i="27"/>
  <c r="U147" i="27"/>
  <c r="T34" i="27"/>
  <c r="U34" i="27"/>
  <c r="T123" i="27"/>
  <c r="U123" i="27"/>
  <c r="U130" i="27"/>
  <c r="T130" i="27"/>
  <c r="T35" i="27"/>
  <c r="U35" i="27"/>
  <c r="T157" i="27"/>
  <c r="U157" i="27"/>
  <c r="T68" i="27"/>
  <c r="U68" i="27"/>
  <c r="U153" i="27"/>
  <c r="T153" i="27"/>
  <c r="T82" i="27"/>
  <c r="U82" i="27"/>
  <c r="T64" i="27"/>
  <c r="U64" i="27"/>
  <c r="U150" i="27"/>
  <c r="T150" i="27"/>
  <c r="U66" i="27"/>
  <c r="T66" i="27"/>
  <c r="T65" i="27"/>
  <c r="U65" i="27"/>
  <c r="T72" i="13"/>
  <c r="T23" i="13"/>
  <c r="T85" i="13"/>
  <c r="T167" i="13"/>
  <c r="C73" i="65"/>
  <c r="C41" i="65"/>
  <c r="I92" i="12"/>
  <c r="O92" i="13" s="1"/>
  <c r="C6" i="65"/>
  <c r="C52" i="65"/>
  <c r="I51" i="12"/>
  <c r="C34" i="65"/>
  <c r="I71" i="12"/>
  <c r="P75" i="70"/>
  <c r="P25" i="70"/>
  <c r="P21" i="70"/>
  <c r="P53" i="70"/>
  <c r="P38" i="70"/>
  <c r="P77" i="70"/>
  <c r="D97" i="70"/>
  <c r="P37" i="70"/>
  <c r="P22" i="70"/>
  <c r="D100" i="70"/>
  <c r="D72" i="70"/>
  <c r="D56" i="70"/>
  <c r="D48" i="70"/>
  <c r="C22" i="65"/>
  <c r="O40" i="70"/>
  <c r="O90" i="70"/>
  <c r="I74" i="12"/>
  <c r="O74" i="13" s="1"/>
  <c r="D46" i="70"/>
  <c r="D30" i="70"/>
  <c r="D95" i="70"/>
  <c r="O39" i="70"/>
  <c r="C61" i="65"/>
  <c r="O79" i="70"/>
  <c r="D47" i="70"/>
  <c r="P23" i="70"/>
  <c r="D44" i="70"/>
  <c r="P42" i="70"/>
  <c r="P100" i="70"/>
  <c r="P78" i="70"/>
  <c r="P90" i="70"/>
  <c r="O97" i="70"/>
  <c r="P65" i="70"/>
  <c r="O45" i="70"/>
  <c r="D54" i="70"/>
  <c r="D79" i="70"/>
  <c r="D84" i="70"/>
  <c r="C58" i="65"/>
  <c r="O76" i="70"/>
  <c r="P43" i="70"/>
  <c r="P52" i="70"/>
  <c r="P89" i="70"/>
  <c r="P98" i="70"/>
  <c r="P54" i="70"/>
  <c r="P62" i="70"/>
  <c r="P63" i="70"/>
  <c r="P49" i="70"/>
  <c r="C23" i="65"/>
  <c r="O41" i="70"/>
  <c r="P33" i="70"/>
  <c r="O92" i="70"/>
  <c r="C66" i="65"/>
  <c r="O84" i="70"/>
  <c r="P80" i="70"/>
  <c r="D60" i="70"/>
  <c r="P40" i="70"/>
  <c r="D28" i="70"/>
  <c r="D86" i="70"/>
  <c r="C69" i="65"/>
  <c r="O87" i="70"/>
  <c r="P26" i="70"/>
  <c r="P83" i="70"/>
  <c r="D31" i="70"/>
  <c r="D99" i="70"/>
  <c r="P58" i="70"/>
  <c r="D80" i="70"/>
  <c r="D83" i="70"/>
  <c r="I73" i="12"/>
  <c r="D76" i="70"/>
  <c r="P93" i="70"/>
  <c r="P55" i="70"/>
  <c r="P61" i="70"/>
  <c r="P59" i="70"/>
  <c r="P97" i="70"/>
  <c r="P68" i="70"/>
  <c r="P45" i="70"/>
  <c r="P82" i="70"/>
  <c r="D37" i="70"/>
  <c r="P69" i="70"/>
  <c r="P81" i="70"/>
  <c r="C82" i="65"/>
  <c r="O100" i="70"/>
  <c r="C70" i="65"/>
  <c r="O88" i="70"/>
  <c r="C54" i="65"/>
  <c r="O72" i="70"/>
  <c r="O68" i="70"/>
  <c r="D64" i="70"/>
  <c r="D40" i="70"/>
  <c r="D36" i="70"/>
  <c r="D32" i="70"/>
  <c r="P28" i="70"/>
  <c r="I20" i="12"/>
  <c r="I86" i="12"/>
  <c r="O86" i="13" s="1"/>
  <c r="D62" i="70"/>
  <c r="P46" i="70"/>
  <c r="P91" i="70"/>
  <c r="D71" i="70"/>
  <c r="P70" i="70"/>
  <c r="D35" i="70"/>
  <c r="C81" i="65"/>
  <c r="O99" i="70"/>
  <c r="D63" i="70"/>
  <c r="D39" i="70"/>
  <c r="I27" i="12"/>
  <c r="O27" i="13" s="1"/>
  <c r="D88" i="70"/>
  <c r="D98" i="70"/>
  <c r="C60" i="65"/>
  <c r="O78" i="70"/>
  <c r="O89" i="70"/>
  <c r="U20" i="27"/>
  <c r="T20" i="27"/>
  <c r="T105" i="13"/>
  <c r="T87" i="13"/>
  <c r="T106" i="13"/>
  <c r="T86" i="13"/>
  <c r="O20" i="13"/>
  <c r="I87" i="12"/>
  <c r="O87" i="13" s="1"/>
  <c r="T53" i="13"/>
  <c r="C43" i="65"/>
  <c r="T43" i="13"/>
  <c r="I48" i="12"/>
  <c r="C62" i="65"/>
  <c r="C50" i="65"/>
  <c r="C78" i="65"/>
  <c r="C19" i="65"/>
  <c r="C49" i="65"/>
  <c r="I57" i="12"/>
  <c r="O57" i="13" s="1"/>
  <c r="I95" i="12"/>
  <c r="I72" i="12"/>
  <c r="O72" i="13" s="1"/>
  <c r="T106" i="25"/>
  <c r="T79" i="25"/>
  <c r="T29" i="25"/>
  <c r="U103" i="25"/>
  <c r="U87" i="25"/>
  <c r="T65" i="25"/>
  <c r="U111" i="25"/>
  <c r="T239" i="25"/>
  <c r="T31" i="25"/>
  <c r="T211" i="25"/>
  <c r="T34" i="25"/>
  <c r="U42" i="25"/>
  <c r="U58" i="25"/>
  <c r="U75" i="25"/>
  <c r="J20" i="25"/>
  <c r="U20" i="25" s="1"/>
  <c r="U78" i="25"/>
  <c r="T55" i="13"/>
  <c r="T46" i="13"/>
  <c r="T52" i="13"/>
  <c r="T138" i="13"/>
  <c r="T149" i="13"/>
  <c r="T83" i="13"/>
  <c r="O122" i="24"/>
  <c r="I122" i="24" s="1"/>
  <c r="O122" i="25" s="1"/>
  <c r="O96" i="24"/>
  <c r="I96" i="24" s="1"/>
  <c r="O96" i="25" s="1"/>
  <c r="I97" i="24"/>
  <c r="O97" i="25" s="1"/>
  <c r="T198" i="25"/>
  <c r="T24" i="25"/>
  <c r="O138" i="24"/>
  <c r="I138" i="24" s="1"/>
  <c r="O138" i="25" s="1"/>
  <c r="U215" i="25"/>
  <c r="U208" i="25"/>
  <c r="O210" i="24"/>
  <c r="I210" i="24" s="1"/>
  <c r="O210" i="25" s="1"/>
  <c r="O116" i="24"/>
  <c r="I116" i="24" s="1"/>
  <c r="O116" i="25" s="1"/>
  <c r="T64" i="25"/>
  <c r="C1351" i="65"/>
  <c r="C1190" i="65"/>
  <c r="U187" i="25"/>
  <c r="U175" i="25"/>
  <c r="U155" i="25"/>
  <c r="U102" i="25"/>
  <c r="T148" i="25"/>
  <c r="O117" i="24"/>
  <c r="I117" i="24" s="1"/>
  <c r="O117" i="25" s="1"/>
  <c r="C1267" i="65"/>
  <c r="U70" i="25"/>
  <c r="C1251" i="65"/>
  <c r="U199" i="25"/>
  <c r="U46" i="25"/>
  <c r="AX51" i="26"/>
  <c r="BH51" i="26"/>
  <c r="BG51" i="26"/>
  <c r="AK43" i="26"/>
  <c r="AT43" i="26" s="1"/>
  <c r="BF43" i="26"/>
  <c r="BR43" i="26" s="1"/>
  <c r="P203" i="24"/>
  <c r="O203" i="24"/>
  <c r="AC78" i="26"/>
  <c r="AD78" i="26" s="1"/>
  <c r="BE78" i="26"/>
  <c r="BJ78" i="26" s="1"/>
  <c r="BA78" i="26"/>
  <c r="BF74" i="26"/>
  <c r="BR74" i="26" s="1"/>
  <c r="AK74" i="26"/>
  <c r="AW74" i="26" s="1"/>
  <c r="BF50" i="26"/>
  <c r="BR50" i="26" s="1"/>
  <c r="AK50" i="26"/>
  <c r="AT50" i="26" s="1"/>
  <c r="AK46" i="26"/>
  <c r="AC46" i="26"/>
  <c r="AD46" i="26" s="1"/>
  <c r="BF46" i="26"/>
  <c r="BR46" i="26" s="1"/>
  <c r="BE38" i="26"/>
  <c r="BA38" i="26"/>
  <c r="AC38" i="26"/>
  <c r="AD38" i="26" s="1"/>
  <c r="BE34" i="26"/>
  <c r="BA34" i="26"/>
  <c r="AC34" i="26"/>
  <c r="AD34" i="26" s="1"/>
  <c r="P194" i="24"/>
  <c r="O194" i="24"/>
  <c r="BA141" i="26"/>
  <c r="AC141" i="26"/>
  <c r="AD141" i="26" s="1"/>
  <c r="BF145" i="26"/>
  <c r="BR145" i="26" s="1"/>
  <c r="AK145" i="26"/>
  <c r="AU145" i="26" s="1"/>
  <c r="AK129" i="26"/>
  <c r="AM129" i="26" s="1"/>
  <c r="BF129" i="26"/>
  <c r="BR129" i="26" s="1"/>
  <c r="AC43" i="26"/>
  <c r="AD43" i="26" s="1"/>
  <c r="C72" i="65"/>
  <c r="C9" i="65"/>
  <c r="C1323" i="65"/>
  <c r="C1220" i="65"/>
  <c r="C1312" i="65"/>
  <c r="AC86" i="26"/>
  <c r="AD86" i="26" s="1"/>
  <c r="BG84" i="26"/>
  <c r="O131" i="24"/>
  <c r="I131" i="24" s="1"/>
  <c r="O131" i="25" s="1"/>
  <c r="P127" i="24"/>
  <c r="I127" i="24" s="1"/>
  <c r="O127" i="25" s="1"/>
  <c r="BA63" i="26"/>
  <c r="BE63" i="26"/>
  <c r="AC63" i="26"/>
  <c r="AD63" i="26" s="1"/>
  <c r="P175" i="24"/>
  <c r="O175" i="24"/>
  <c r="I59" i="24"/>
  <c r="O59" i="25" s="1"/>
  <c r="AX106" i="26"/>
  <c r="BG106" i="26"/>
  <c r="BI106" i="26" s="1"/>
  <c r="BH106" i="26"/>
  <c r="AS102" i="26"/>
  <c r="AQ102" i="26"/>
  <c r="BM102" i="26" s="1"/>
  <c r="AV102" i="26"/>
  <c r="AR102" i="26"/>
  <c r="BO102" i="26" s="1"/>
  <c r="AM102" i="26"/>
  <c r="AU102" i="26"/>
  <c r="AO102" i="26"/>
  <c r="AN102" i="26"/>
  <c r="AW102" i="26"/>
  <c r="AT102" i="26"/>
  <c r="AP102" i="26"/>
  <c r="AL102" i="26"/>
  <c r="BE82" i="26"/>
  <c r="BA82" i="26"/>
  <c r="AW78" i="26"/>
  <c r="AN78" i="26"/>
  <c r="AL78" i="26"/>
  <c r="BK78" i="26" s="1"/>
  <c r="BL78" i="26" s="1"/>
  <c r="BN78" i="26" s="1"/>
  <c r="AP78" i="26"/>
  <c r="AM78" i="26"/>
  <c r="AU78" i="26"/>
  <c r="AR78" i="26"/>
  <c r="BO78" i="26" s="1"/>
  <c r="BE42" i="26"/>
  <c r="BA42" i="26"/>
  <c r="AY42" i="26" s="1"/>
  <c r="AZ42" i="26" s="1"/>
  <c r="AC42" i="26"/>
  <c r="AP34" i="26"/>
  <c r="AL34" i="26"/>
  <c r="BK34" i="26" s="1"/>
  <c r="AT34" i="26"/>
  <c r="AV34" i="26"/>
  <c r="AQ34" i="26"/>
  <c r="BM34" i="26" s="1"/>
  <c r="AW34" i="26"/>
  <c r="AN34" i="26"/>
  <c r="AO34" i="26"/>
  <c r="AR34" i="26"/>
  <c r="BO34" i="26" s="1"/>
  <c r="AS34" i="26"/>
  <c r="AU34" i="26"/>
  <c r="AM34" i="26"/>
  <c r="AL97" i="26"/>
  <c r="BK97" i="26" s="1"/>
  <c r="AO97" i="26"/>
  <c r="AP97" i="26"/>
  <c r="AN97" i="26"/>
  <c r="AV97" i="26"/>
  <c r="AT97" i="26"/>
  <c r="AQ97" i="26"/>
  <c r="BM97" i="26" s="1"/>
  <c r="AR97" i="26"/>
  <c r="BO97" i="26" s="1"/>
  <c r="AS97" i="26"/>
  <c r="AW97" i="26"/>
  <c r="AU97" i="26"/>
  <c r="AM97" i="26"/>
  <c r="AX145" i="26"/>
  <c r="BH145" i="26"/>
  <c r="BG145" i="26"/>
  <c r="BF141" i="26"/>
  <c r="BR141" i="26" s="1"/>
  <c r="AK141" i="26"/>
  <c r="AN141" i="26" s="1"/>
  <c r="BE137" i="26"/>
  <c r="BA137" i="26"/>
  <c r="AC137" i="26"/>
  <c r="AD137" i="26" s="1"/>
  <c r="BG133" i="26"/>
  <c r="BI133" i="26" s="1"/>
  <c r="BH133" i="26"/>
  <c r="AX133" i="26"/>
  <c r="BH129" i="26"/>
  <c r="AX129" i="26"/>
  <c r="BG129" i="26"/>
  <c r="AT78" i="26"/>
  <c r="I40" i="14"/>
  <c r="P40" i="15" s="1"/>
  <c r="C1203" i="65"/>
  <c r="U39" i="25"/>
  <c r="BP40" i="26"/>
  <c r="BQ40" i="26" s="1"/>
  <c r="BF55" i="26"/>
  <c r="BR55" i="26" s="1"/>
  <c r="AK55" i="26"/>
  <c r="BE51" i="26"/>
  <c r="BA51" i="26"/>
  <c r="BG43" i="26"/>
  <c r="AX43" i="26"/>
  <c r="BH43" i="26"/>
  <c r="BF110" i="26"/>
  <c r="AC110" i="26"/>
  <c r="AD110" i="26" s="1"/>
  <c r="AK110" i="26"/>
  <c r="BG102" i="26"/>
  <c r="BH102" i="26"/>
  <c r="AX102" i="26"/>
  <c r="AK86" i="26"/>
  <c r="BF86" i="26"/>
  <c r="BR86" i="26" s="1"/>
  <c r="AL70" i="26"/>
  <c r="AD70" i="26"/>
  <c r="AS70" i="26"/>
  <c r="BJ70" i="26"/>
  <c r="BA50" i="26"/>
  <c r="BE50" i="26"/>
  <c r="AC50" i="26"/>
  <c r="AD50" i="26" s="1"/>
  <c r="AX50" i="26"/>
  <c r="BH50" i="26"/>
  <c r="BG50" i="26"/>
  <c r="AK38" i="26"/>
  <c r="BF38" i="26"/>
  <c r="BR38" i="26" s="1"/>
  <c r="BG34" i="26"/>
  <c r="AX34" i="26"/>
  <c r="BH34" i="26"/>
  <c r="P94" i="24"/>
  <c r="O94" i="24"/>
  <c r="U22" i="25"/>
  <c r="BF133" i="26"/>
  <c r="BR133" i="26" s="1"/>
  <c r="AK133" i="26"/>
  <c r="AO133" i="26" s="1"/>
  <c r="AR68" i="26"/>
  <c r="BO68" i="26" s="1"/>
  <c r="AO68" i="26"/>
  <c r="AU68" i="26"/>
  <c r="AM68" i="26"/>
  <c r="AQ68" i="26"/>
  <c r="BM68" i="26" s="1"/>
  <c r="AP68" i="26"/>
  <c r="BH141" i="26"/>
  <c r="BG141" i="26"/>
  <c r="AX141" i="26"/>
  <c r="AK137" i="26"/>
  <c r="AQ137" i="26" s="1"/>
  <c r="BM137" i="26" s="1"/>
  <c r="BF137" i="26"/>
  <c r="BR137" i="26" s="1"/>
  <c r="BE129" i="26"/>
  <c r="AC129" i="26"/>
  <c r="AD129" i="26" s="1"/>
  <c r="BA129" i="26"/>
  <c r="AO129" i="26"/>
  <c r="AD102" i="26"/>
  <c r="J20" i="13"/>
  <c r="P52" i="23"/>
  <c r="I113" i="14"/>
  <c r="P113" i="15" s="1"/>
  <c r="I223" i="14"/>
  <c r="P223" i="15" s="1"/>
  <c r="C1259" i="65"/>
  <c r="C1364" i="65"/>
  <c r="C1377" i="65"/>
  <c r="BG58" i="26"/>
  <c r="BI58" i="26" s="1"/>
  <c r="BE59" i="26"/>
  <c r="BA59" i="26"/>
  <c r="AX55" i="26"/>
  <c r="BH55" i="26"/>
  <c r="BG55" i="26"/>
  <c r="AK51" i="26"/>
  <c r="BF51" i="26"/>
  <c r="BR51" i="26" s="1"/>
  <c r="AR43" i="26"/>
  <c r="BO43" i="26" s="1"/>
  <c r="AX35" i="26"/>
  <c r="BH35" i="26"/>
  <c r="BG35" i="26"/>
  <c r="U179" i="25"/>
  <c r="U51" i="25"/>
  <c r="P106" i="24"/>
  <c r="O106" i="24"/>
  <c r="BA134" i="26"/>
  <c r="AY134" i="26" s="1"/>
  <c r="AZ134" i="26" s="1"/>
  <c r="AC134" i="26"/>
  <c r="AD134" i="26" s="1"/>
  <c r="BE134" i="26"/>
  <c r="BJ134" i="26" s="1"/>
  <c r="BF82" i="26"/>
  <c r="BR82" i="26" s="1"/>
  <c r="AK82" i="26"/>
  <c r="AU82" i="26" s="1"/>
  <c r="AR74" i="26"/>
  <c r="BO74" i="26" s="1"/>
  <c r="AX31" i="26"/>
  <c r="BH31" i="26"/>
  <c r="BG31" i="26"/>
  <c r="AT21" i="26"/>
  <c r="AL21" i="26"/>
  <c r="AV21" i="26"/>
  <c r="AU21" i="26"/>
  <c r="AQ21" i="26"/>
  <c r="BM21" i="26" s="1"/>
  <c r="AO21" i="26"/>
  <c r="AN21" i="26"/>
  <c r="AS21" i="26"/>
  <c r="AR21" i="26"/>
  <c r="BO21" i="26" s="1"/>
  <c r="AP21" i="26"/>
  <c r="AM21" i="26"/>
  <c r="AW21" i="26"/>
  <c r="O154" i="24"/>
  <c r="P154" i="24"/>
  <c r="U118" i="25"/>
  <c r="AO28" i="26"/>
  <c r="AP28" i="26"/>
  <c r="AU28" i="26"/>
  <c r="AM28" i="26"/>
  <c r="AN28" i="26"/>
  <c r="AQ28" i="26"/>
  <c r="BM28" i="26" s="1"/>
  <c r="AW28" i="26"/>
  <c r="AT28" i="26"/>
  <c r="AS28" i="26"/>
  <c r="AL28" i="26"/>
  <c r="AV28" i="26"/>
  <c r="AR28" i="26"/>
  <c r="BO28" i="26" s="1"/>
  <c r="BH137" i="26"/>
  <c r="BG137" i="26"/>
  <c r="AX137" i="26"/>
  <c r="BI96" i="26"/>
  <c r="BJ96" i="26" s="1"/>
  <c r="I261" i="14"/>
  <c r="P261" i="15" s="1"/>
  <c r="U95" i="25"/>
  <c r="I257" i="14"/>
  <c r="P257" i="15" s="1"/>
  <c r="I233" i="14"/>
  <c r="P233" i="15" s="1"/>
  <c r="I221" i="14"/>
  <c r="P221" i="15" s="1"/>
  <c r="I101" i="14"/>
  <c r="P101" i="15" s="1"/>
  <c r="I85" i="14"/>
  <c r="P85" i="15" s="1"/>
  <c r="I69" i="14"/>
  <c r="P69" i="15" s="1"/>
  <c r="I88" i="12"/>
  <c r="O88" i="13" s="1"/>
  <c r="I36" i="12"/>
  <c r="O36" i="13" s="1"/>
  <c r="I133" i="14"/>
  <c r="P133" i="15" s="1"/>
  <c r="U188" i="25"/>
  <c r="P87" i="24"/>
  <c r="O87" i="24"/>
  <c r="I243" i="14"/>
  <c r="P243" i="15" s="1"/>
  <c r="J3" i="12"/>
  <c r="C74" i="65"/>
  <c r="C27" i="65"/>
  <c r="BI33" i="26"/>
  <c r="I158" i="14"/>
  <c r="P158" i="15" s="1"/>
  <c r="I46" i="14"/>
  <c r="P46" i="15" s="1"/>
  <c r="A17" i="12"/>
  <c r="I77" i="14"/>
  <c r="P77" i="15" s="1"/>
  <c r="O81" i="24"/>
  <c r="I81" i="24" s="1"/>
  <c r="O81" i="25" s="1"/>
  <c r="AC94" i="26"/>
  <c r="AD94" i="26" s="1"/>
  <c r="BI60" i="26"/>
  <c r="BJ60" i="26" s="1"/>
  <c r="C38" i="65"/>
  <c r="I161" i="14"/>
  <c r="P161" i="15" s="1"/>
  <c r="O187" i="24"/>
  <c r="I187" i="24" s="1"/>
  <c r="O187" i="25" s="1"/>
  <c r="C1299" i="65"/>
  <c r="C1214" i="65"/>
  <c r="I35" i="12"/>
  <c r="U136" i="25"/>
  <c r="P39" i="67"/>
  <c r="P65" i="67"/>
  <c r="P84" i="67"/>
  <c r="P61" i="67"/>
  <c r="P24" i="67"/>
  <c r="P32" i="67"/>
  <c r="P75" i="67"/>
  <c r="P60" i="23"/>
  <c r="I245" i="14"/>
  <c r="P245" i="15" s="1"/>
  <c r="I173" i="14"/>
  <c r="P173" i="15" s="1"/>
  <c r="P68" i="23"/>
  <c r="I135" i="24"/>
  <c r="O135" i="25" s="1"/>
  <c r="P109" i="67"/>
  <c r="P105" i="67"/>
  <c r="P101" i="67"/>
  <c r="P97" i="67"/>
  <c r="P93" i="67"/>
  <c r="P87" i="67"/>
  <c r="P82" i="67"/>
  <c r="P78" i="67"/>
  <c r="P72" i="67"/>
  <c r="P68" i="67"/>
  <c r="P62" i="67"/>
  <c r="P57" i="67"/>
  <c r="P52" i="67"/>
  <c r="P48" i="67"/>
  <c r="P44" i="67"/>
  <c r="P38" i="67"/>
  <c r="P33" i="67"/>
  <c r="P27" i="67"/>
  <c r="I41" i="14"/>
  <c r="P41" i="15" s="1"/>
  <c r="I44" i="12"/>
  <c r="P130" i="24"/>
  <c r="O130" i="24"/>
  <c r="P89" i="67"/>
  <c r="P35" i="67"/>
  <c r="P41" i="67"/>
  <c r="P29" i="67"/>
  <c r="P91" i="67"/>
  <c r="P73" i="67"/>
  <c r="P53" i="67"/>
  <c r="P63" i="67"/>
  <c r="P108" i="67"/>
  <c r="P104" i="67"/>
  <c r="P100" i="67"/>
  <c r="P96" i="67"/>
  <c r="P92" i="67"/>
  <c r="P86" i="67"/>
  <c r="P81" i="67"/>
  <c r="P77" i="67"/>
  <c r="P71" i="67"/>
  <c r="P67" i="67"/>
  <c r="P60" i="67"/>
  <c r="P56" i="67"/>
  <c r="P51" i="67"/>
  <c r="P47" i="67"/>
  <c r="P43" i="67"/>
  <c r="P37" i="67"/>
  <c r="P31" i="67"/>
  <c r="P26" i="67"/>
  <c r="I38" i="24"/>
  <c r="O38" i="25" s="1"/>
  <c r="BI89" i="26"/>
  <c r="P215" i="24"/>
  <c r="O215" i="24"/>
  <c r="P107" i="67"/>
  <c r="P103" i="67"/>
  <c r="P99" i="67"/>
  <c r="P95" i="67"/>
  <c r="P90" i="67"/>
  <c r="P85" i="67"/>
  <c r="P80" i="67"/>
  <c r="P76" i="67"/>
  <c r="P70" i="67"/>
  <c r="P66" i="67"/>
  <c r="P59" i="67"/>
  <c r="P55" i="67"/>
  <c r="P50" i="67"/>
  <c r="P46" i="67"/>
  <c r="P42" i="67"/>
  <c r="P36" i="67"/>
  <c r="P30" i="67"/>
  <c r="P25" i="67"/>
  <c r="O214" i="24"/>
  <c r="P214" i="24"/>
  <c r="U206" i="25"/>
  <c r="P198" i="24"/>
  <c r="O198" i="24"/>
  <c r="U174" i="25"/>
  <c r="U134" i="25"/>
  <c r="O110" i="24"/>
  <c r="P110" i="24"/>
  <c r="I89" i="24"/>
  <c r="O89" i="25" s="1"/>
  <c r="P106" i="67"/>
  <c r="P102" i="67"/>
  <c r="P98" i="67"/>
  <c r="P94" i="67"/>
  <c r="P88" i="67"/>
  <c r="P83" i="67"/>
  <c r="P79" i="67"/>
  <c r="P74" i="67"/>
  <c r="P69" i="67"/>
  <c r="P64" i="67"/>
  <c r="P58" i="67"/>
  <c r="P54" i="67"/>
  <c r="P49" i="67"/>
  <c r="P45" i="67"/>
  <c r="P40" i="67"/>
  <c r="P34" i="67"/>
  <c r="P28" i="67"/>
  <c r="I54" i="24"/>
  <c r="O54" i="25" s="1"/>
  <c r="BP92" i="26"/>
  <c r="BQ92" i="26" s="1"/>
  <c r="O211" i="24"/>
  <c r="P211" i="24"/>
  <c r="P199" i="24"/>
  <c r="O199" i="24"/>
  <c r="P191" i="24"/>
  <c r="O191" i="24"/>
  <c r="P183" i="24"/>
  <c r="O183" i="24"/>
  <c r="U90" i="25"/>
  <c r="U98" i="25"/>
  <c r="P82" i="24"/>
  <c r="O82" i="24"/>
  <c r="P192" i="24"/>
  <c r="O192" i="24"/>
  <c r="P91" i="24"/>
  <c r="O91" i="24"/>
  <c r="O123" i="24"/>
  <c r="I123" i="24" s="1"/>
  <c r="O123" i="25" s="1"/>
  <c r="T215" i="25"/>
  <c r="T200" i="25"/>
  <c r="T229" i="25"/>
  <c r="T63" i="25"/>
  <c r="T152" i="25"/>
  <c r="T132" i="25"/>
  <c r="T127" i="25"/>
  <c r="T206" i="25"/>
  <c r="T174" i="25"/>
  <c r="T142" i="25"/>
  <c r="T213" i="25"/>
  <c r="T114" i="25"/>
  <c r="T222" i="25"/>
  <c r="T216" i="25"/>
  <c r="T181" i="25"/>
  <c r="T149" i="25"/>
  <c r="T100" i="25"/>
  <c r="T168" i="25"/>
  <c r="T191" i="25"/>
  <c r="T130" i="25"/>
  <c r="T112" i="25"/>
  <c r="T67" i="25"/>
  <c r="T82" i="25"/>
  <c r="T175" i="25"/>
  <c r="T91" i="25"/>
  <c r="T39" i="25"/>
  <c r="T184" i="25"/>
  <c r="T107" i="25"/>
  <c r="T190" i="25"/>
  <c r="T158" i="25"/>
  <c r="T27" i="25"/>
  <c r="P148" i="23"/>
  <c r="P134" i="23"/>
  <c r="P24" i="23"/>
  <c r="P142" i="23"/>
  <c r="R14" i="40"/>
  <c r="U189" i="19"/>
  <c r="P46" i="23"/>
  <c r="P88" i="23"/>
  <c r="F18" i="63"/>
  <c r="F50" i="63"/>
  <c r="P80" i="23"/>
  <c r="P63" i="23"/>
  <c r="G3" i="41"/>
  <c r="H3" i="41" s="1"/>
  <c r="P145" i="23"/>
  <c r="P59" i="23"/>
  <c r="P57" i="23"/>
  <c r="F27" i="63"/>
  <c r="Z14" i="21"/>
  <c r="P106" i="23"/>
  <c r="P155" i="23"/>
  <c r="P29" i="23"/>
  <c r="F35" i="63"/>
  <c r="F56" i="63"/>
  <c r="P143" i="23"/>
  <c r="F88" i="63"/>
  <c r="P26" i="23"/>
  <c r="P118" i="23"/>
  <c r="P109" i="23"/>
  <c r="P117" i="23"/>
  <c r="P73" i="23"/>
  <c r="F70" i="63"/>
  <c r="F64" i="63"/>
  <c r="P158" i="23"/>
  <c r="P76" i="23"/>
  <c r="P136" i="23"/>
  <c r="P22" i="23"/>
  <c r="P97" i="23"/>
  <c r="F66" i="63"/>
  <c r="F43" i="63"/>
  <c r="F5" i="63"/>
  <c r="P130" i="23"/>
  <c r="P132" i="23"/>
  <c r="P96" i="23"/>
  <c r="P82" i="23"/>
  <c r="P156" i="23"/>
  <c r="P144" i="23"/>
  <c r="P101" i="23"/>
  <c r="P53" i="23"/>
  <c r="P129" i="23"/>
  <c r="Q14" i="21"/>
  <c r="P44" i="23"/>
  <c r="P36" i="23"/>
  <c r="P54" i="23"/>
  <c r="P71" i="23"/>
  <c r="P141" i="23"/>
  <c r="P119" i="23"/>
  <c r="P62" i="23"/>
  <c r="P27" i="23"/>
  <c r="P125" i="23"/>
  <c r="P43" i="23"/>
  <c r="P41" i="23"/>
  <c r="P37" i="23"/>
  <c r="O20" i="22"/>
  <c r="P45" i="23"/>
  <c r="P115" i="23"/>
  <c r="P139" i="23"/>
  <c r="P91" i="23"/>
  <c r="P70" i="23"/>
  <c r="P86" i="23"/>
  <c r="F54" i="63"/>
  <c r="F31" i="63"/>
  <c r="F63" i="63"/>
  <c r="F68" i="63"/>
  <c r="F26" i="63"/>
  <c r="F67" i="63"/>
  <c r="P40" i="23"/>
  <c r="P48" i="23"/>
  <c r="P34" i="23"/>
  <c r="F39" i="63"/>
  <c r="F12" i="63"/>
  <c r="F44" i="63"/>
  <c r="P89" i="23"/>
  <c r="P135" i="23"/>
  <c r="P67" i="23"/>
  <c r="P78" i="23"/>
  <c r="P124" i="23"/>
  <c r="P149" i="23"/>
  <c r="P64" i="23"/>
  <c r="P50" i="23"/>
  <c r="P120" i="23"/>
  <c r="P83" i="23"/>
  <c r="P122" i="23"/>
  <c r="P58" i="23"/>
  <c r="P131" i="23"/>
  <c r="P25" i="23"/>
  <c r="P28" i="23"/>
  <c r="P23" i="23"/>
  <c r="P90" i="23"/>
  <c r="P113" i="23"/>
  <c r="P108" i="23"/>
  <c r="P79" i="23"/>
  <c r="P146" i="23"/>
  <c r="P92" i="23"/>
  <c r="P128" i="23"/>
  <c r="P99" i="23"/>
  <c r="P61" i="23"/>
  <c r="P104" i="23"/>
  <c r="P103" i="23"/>
  <c r="P55" i="23"/>
  <c r="P65" i="23"/>
  <c r="P87" i="23"/>
  <c r="P137" i="23"/>
  <c r="P114" i="23"/>
  <c r="U10" i="21"/>
  <c r="X10" i="21"/>
  <c r="T119" i="25"/>
  <c r="T75" i="25"/>
  <c r="T231" i="25"/>
  <c r="T104" i="25"/>
  <c r="T161" i="25"/>
  <c r="T212" i="25"/>
  <c r="T164" i="25"/>
  <c r="T179" i="25"/>
  <c r="T21" i="25"/>
  <c r="T124" i="25"/>
  <c r="T85" i="25"/>
  <c r="T62" i="25"/>
  <c r="T133" i="25"/>
  <c r="T223" i="25"/>
  <c r="T101" i="25"/>
  <c r="T177" i="25"/>
  <c r="T171" i="25"/>
  <c r="T30" i="25"/>
  <c r="T186" i="25"/>
  <c r="T196" i="25"/>
  <c r="T180" i="25"/>
  <c r="T110" i="25"/>
  <c r="T87" i="25"/>
  <c r="T36" i="25"/>
  <c r="T47" i="25"/>
  <c r="T209" i="25"/>
  <c r="T52" i="25"/>
  <c r="T193" i="25"/>
  <c r="T94" i="25"/>
  <c r="T68" i="25"/>
  <c r="T23" i="25"/>
  <c r="T136" i="25"/>
  <c r="T139" i="25"/>
  <c r="T126" i="25"/>
  <c r="T117" i="25"/>
  <c r="T78" i="25"/>
  <c r="T35" i="25"/>
  <c r="T108" i="25"/>
  <c r="T226" i="25"/>
  <c r="T76" i="25"/>
  <c r="T22" i="25"/>
  <c r="T203" i="25"/>
  <c r="T178" i="25"/>
  <c r="T183" i="25"/>
  <c r="T77" i="25"/>
  <c r="T163" i="25"/>
  <c r="T131" i="25"/>
  <c r="T45" i="25"/>
  <c r="T134" i="25"/>
  <c r="T86" i="25"/>
  <c r="T38" i="25"/>
  <c r="T201" i="25"/>
  <c r="T204" i="25"/>
  <c r="T125" i="25"/>
  <c r="T120" i="25"/>
  <c r="T54" i="25"/>
  <c r="T153" i="25"/>
  <c r="T220" i="25"/>
  <c r="T159" i="25"/>
  <c r="T143" i="25"/>
  <c r="T135" i="25"/>
  <c r="T43" i="25"/>
  <c r="T218" i="25"/>
  <c r="T210" i="25"/>
  <c r="T202" i="25"/>
  <c r="T194" i="25"/>
  <c r="T170" i="25"/>
  <c r="T162" i="25"/>
  <c r="T154" i="25"/>
  <c r="T146" i="25"/>
  <c r="T217" i="25"/>
  <c r="T55" i="25"/>
  <c r="J20" i="19"/>
  <c r="U20" i="19" s="1"/>
  <c r="T388" i="19"/>
  <c r="T245" i="19"/>
  <c r="T131" i="13"/>
  <c r="T126" i="13"/>
  <c r="T108" i="13"/>
  <c r="T51" i="13"/>
  <c r="T56" i="13"/>
  <c r="T91" i="13"/>
  <c r="T37" i="13"/>
  <c r="T65" i="13"/>
  <c r="T172" i="13"/>
  <c r="T156" i="13"/>
  <c r="T44" i="13"/>
  <c r="T173" i="25"/>
  <c r="U115" i="25"/>
  <c r="U232" i="25"/>
  <c r="T232" i="25"/>
  <c r="U238" i="25"/>
  <c r="T238" i="25"/>
  <c r="U235" i="25"/>
  <c r="T235" i="25"/>
  <c r="U145" i="25"/>
  <c r="U230" i="25"/>
  <c r="T230" i="25"/>
  <c r="U225" i="25"/>
  <c r="T225" i="25"/>
  <c r="U228" i="25"/>
  <c r="T228" i="25"/>
  <c r="U108" i="25"/>
  <c r="U224" i="25"/>
  <c r="T224" i="25"/>
  <c r="U227" i="25"/>
  <c r="T227" i="25"/>
  <c r="U65" i="25"/>
  <c r="U24" i="25"/>
  <c r="U233" i="25"/>
  <c r="T233" i="25"/>
  <c r="U234" i="25"/>
  <c r="T234" i="25"/>
  <c r="U236" i="25"/>
  <c r="T236" i="25"/>
  <c r="U39" i="19"/>
  <c r="U22" i="19"/>
  <c r="U80" i="19"/>
  <c r="U111" i="19"/>
  <c r="U98" i="19"/>
  <c r="T185" i="19"/>
  <c r="T373" i="19"/>
  <c r="T288" i="19"/>
  <c r="T240" i="19"/>
  <c r="T89" i="19"/>
  <c r="T61" i="19"/>
  <c r="T236" i="19"/>
  <c r="T293" i="19"/>
  <c r="T191" i="19"/>
  <c r="T423" i="19"/>
  <c r="T430" i="19"/>
  <c r="T79" i="19"/>
  <c r="T320" i="19"/>
  <c r="T208" i="19"/>
  <c r="T253" i="19"/>
  <c r="T336" i="19"/>
  <c r="T272" i="19"/>
  <c r="T304" i="19"/>
  <c r="U130" i="19"/>
  <c r="U108" i="19"/>
  <c r="T162" i="19"/>
  <c r="T318" i="19"/>
  <c r="T357" i="19"/>
  <c r="T277" i="19"/>
  <c r="T416" i="19"/>
  <c r="T153" i="19"/>
  <c r="T325" i="19"/>
  <c r="T309" i="19"/>
  <c r="T400" i="19"/>
  <c r="T56" i="19"/>
  <c r="T172" i="19"/>
  <c r="T359" i="19"/>
  <c r="T343" i="19"/>
  <c r="U29" i="19"/>
  <c r="U93" i="19"/>
  <c r="U95" i="19"/>
  <c r="U82" i="19"/>
  <c r="U407" i="19"/>
  <c r="T407" i="19"/>
  <c r="U295" i="19"/>
  <c r="T295" i="19"/>
  <c r="U279" i="19"/>
  <c r="T279" i="19"/>
  <c r="U221" i="19"/>
  <c r="T221" i="19"/>
  <c r="U157" i="19"/>
  <c r="T157" i="19"/>
  <c r="U286" i="19"/>
  <c r="T286" i="19"/>
  <c r="U268" i="19"/>
  <c r="T268" i="19"/>
  <c r="U204" i="19"/>
  <c r="T204" i="19"/>
  <c r="U249" i="19"/>
  <c r="T249" i="19"/>
  <c r="U217" i="19"/>
  <c r="T217" i="19"/>
  <c r="U271" i="19"/>
  <c r="T271" i="19"/>
  <c r="U255" i="19"/>
  <c r="T255" i="19"/>
  <c r="U239" i="19"/>
  <c r="T239" i="19"/>
  <c r="U223" i="19"/>
  <c r="T223" i="19"/>
  <c r="U207" i="19"/>
  <c r="T207" i="19"/>
  <c r="U258" i="19"/>
  <c r="T258" i="19"/>
  <c r="U242" i="19"/>
  <c r="T242" i="19"/>
  <c r="U226" i="19"/>
  <c r="T226" i="19"/>
  <c r="U210" i="19"/>
  <c r="T210" i="19"/>
  <c r="U178" i="19"/>
  <c r="T178" i="19"/>
  <c r="T173" i="19"/>
  <c r="T188" i="19"/>
  <c r="T154" i="19"/>
  <c r="U284" i="19"/>
  <c r="T284" i="19"/>
  <c r="U200" i="19"/>
  <c r="T200" i="19"/>
  <c r="U168" i="19"/>
  <c r="T168" i="19"/>
  <c r="U136" i="19"/>
  <c r="T136" i="19"/>
  <c r="U291" i="19"/>
  <c r="T291" i="19"/>
  <c r="U275" i="19"/>
  <c r="T275" i="19"/>
  <c r="U228" i="19"/>
  <c r="T228" i="19"/>
  <c r="U353" i="19"/>
  <c r="T353" i="19"/>
  <c r="U273" i="19"/>
  <c r="T273" i="19"/>
  <c r="U209" i="19"/>
  <c r="T209" i="19"/>
  <c r="U270" i="19"/>
  <c r="T270" i="19"/>
  <c r="U206" i="19"/>
  <c r="T206" i="19"/>
  <c r="U142" i="19"/>
  <c r="T142" i="19"/>
  <c r="T167" i="19"/>
  <c r="T180" i="19"/>
  <c r="T152" i="19"/>
  <c r="U296" i="19"/>
  <c r="T296" i="19"/>
  <c r="U280" i="19"/>
  <c r="T280" i="19"/>
  <c r="U192" i="19"/>
  <c r="T192" i="19"/>
  <c r="U160" i="19"/>
  <c r="T160" i="19"/>
  <c r="U287" i="19"/>
  <c r="T287" i="19"/>
  <c r="U422" i="19"/>
  <c r="T422" i="19"/>
  <c r="U326" i="19"/>
  <c r="T326" i="19"/>
  <c r="U278" i="19"/>
  <c r="T278" i="19"/>
  <c r="U252" i="19"/>
  <c r="T252" i="19"/>
  <c r="U220" i="19"/>
  <c r="T220" i="19"/>
  <c r="U263" i="19"/>
  <c r="T263" i="19"/>
  <c r="U231" i="19"/>
  <c r="T231" i="19"/>
  <c r="U215" i="19"/>
  <c r="T215" i="19"/>
  <c r="U170" i="19"/>
  <c r="T170" i="19"/>
  <c r="T140" i="19"/>
  <c r="T163" i="19"/>
  <c r="T150" i="19"/>
  <c r="U404" i="19"/>
  <c r="T404" i="19"/>
  <c r="U276" i="19"/>
  <c r="T276" i="19"/>
  <c r="U184" i="19"/>
  <c r="T184" i="19"/>
  <c r="U395" i="19"/>
  <c r="T395" i="19"/>
  <c r="U261" i="19"/>
  <c r="T261" i="19"/>
  <c r="U402" i="19"/>
  <c r="T402" i="19"/>
  <c r="U274" i="19"/>
  <c r="T274" i="19"/>
  <c r="U244" i="19"/>
  <c r="T244" i="19"/>
  <c r="U212" i="19"/>
  <c r="T212" i="19"/>
  <c r="U313" i="19"/>
  <c r="T313" i="19"/>
  <c r="U297" i="19"/>
  <c r="T297" i="19"/>
  <c r="U281" i="19"/>
  <c r="T281" i="19"/>
  <c r="U225" i="19"/>
  <c r="T225" i="19"/>
  <c r="U259" i="19"/>
  <c r="T259" i="19"/>
  <c r="U243" i="19"/>
  <c r="T243" i="19"/>
  <c r="U227" i="19"/>
  <c r="T227" i="19"/>
  <c r="U211" i="19"/>
  <c r="T211" i="19"/>
  <c r="U246" i="19"/>
  <c r="T246" i="19"/>
  <c r="U214" i="19"/>
  <c r="T214" i="19"/>
  <c r="U182" i="19"/>
  <c r="T182" i="19"/>
  <c r="U166" i="19"/>
  <c r="T166" i="19"/>
  <c r="T138" i="19"/>
  <c r="T156" i="19"/>
  <c r="T148" i="19"/>
  <c r="T195" i="19"/>
  <c r="F77" i="63"/>
  <c r="P35" i="23"/>
  <c r="F46" i="63"/>
  <c r="F59" i="63"/>
  <c r="F28" i="63"/>
  <c r="S10" i="21"/>
  <c r="AB14" i="21"/>
  <c r="Y10" i="21"/>
  <c r="P116" i="23"/>
  <c r="P151" i="23"/>
  <c r="P111" i="23"/>
  <c r="P150" i="23"/>
  <c r="P126" i="23"/>
  <c r="F15" i="63"/>
  <c r="F48" i="63"/>
  <c r="F53" i="63"/>
  <c r="P123" i="23"/>
  <c r="P38" i="23"/>
  <c r="P100" i="23"/>
  <c r="AC11" i="21"/>
  <c r="AB15" i="26"/>
  <c r="AH15" i="26"/>
  <c r="AP42" i="26"/>
  <c r="AW42" i="26"/>
  <c r="AT42" i="26"/>
  <c r="AO42" i="26"/>
  <c r="AU42" i="26"/>
  <c r="AD42" i="26"/>
  <c r="AV42" i="26"/>
  <c r="AR42" i="26"/>
  <c r="BO42" i="26" s="1"/>
  <c r="AQ42" i="26"/>
  <c r="BM42" i="26" s="1"/>
  <c r="AC23" i="26"/>
  <c r="AD23" i="26" s="1"/>
  <c r="BE23" i="26"/>
  <c r="BA23" i="26"/>
  <c r="AY23" i="26" s="1"/>
  <c r="AZ23" i="26" s="1"/>
  <c r="AX146" i="26"/>
  <c r="BH146" i="26"/>
  <c r="BG146" i="26"/>
  <c r="BF117" i="26"/>
  <c r="AC117" i="26"/>
  <c r="AD117" i="26" s="1"/>
  <c r="AK117" i="26"/>
  <c r="AV117" i="26" s="1"/>
  <c r="AC33" i="26"/>
  <c r="AD33" i="26" s="1"/>
  <c r="BF33" i="26"/>
  <c r="BR33" i="26" s="1"/>
  <c r="AK33" i="26"/>
  <c r="AM33" i="26" s="1"/>
  <c r="BA58" i="26"/>
  <c r="BE58" i="26"/>
  <c r="BH54" i="26"/>
  <c r="BG54" i="26"/>
  <c r="AX54" i="26"/>
  <c r="BE54" i="26"/>
  <c r="BA54" i="26"/>
  <c r="AV36" i="26"/>
  <c r="AP36" i="26"/>
  <c r="AT36" i="26"/>
  <c r="AN36" i="26"/>
  <c r="AQ36" i="26"/>
  <c r="BM36" i="26" s="1"/>
  <c r="AU36" i="26"/>
  <c r="AW36" i="26"/>
  <c r="AL36" i="26"/>
  <c r="AM36" i="26"/>
  <c r="AS36" i="26"/>
  <c r="AR36" i="26"/>
  <c r="BO36" i="26" s="1"/>
  <c r="AO36" i="26"/>
  <c r="AW60" i="26"/>
  <c r="AP60" i="26"/>
  <c r="AS60" i="26"/>
  <c r="AU60" i="26"/>
  <c r="AL60" i="26"/>
  <c r="BK60" i="26" s="1"/>
  <c r="BL60" i="26" s="1"/>
  <c r="AQ60" i="26"/>
  <c r="BM60" i="26" s="1"/>
  <c r="BA120" i="26"/>
  <c r="BE120" i="26"/>
  <c r="BF128" i="26"/>
  <c r="AC128" i="26"/>
  <c r="AD128" i="26" s="1"/>
  <c r="AK128" i="26"/>
  <c r="BE115" i="26"/>
  <c r="BA115" i="26"/>
  <c r="BG94" i="26"/>
  <c r="BH94" i="26"/>
  <c r="AX94" i="26"/>
  <c r="BE87" i="26"/>
  <c r="BA87" i="26"/>
  <c r="AX87" i="26"/>
  <c r="BH87" i="26"/>
  <c r="BG87" i="26"/>
  <c r="BE65" i="26"/>
  <c r="BA65" i="26"/>
  <c r="AX144" i="26"/>
  <c r="BH144" i="26"/>
  <c r="BG144" i="26"/>
  <c r="AK130" i="26"/>
  <c r="AO130" i="26" s="1"/>
  <c r="AC130" i="26"/>
  <c r="AD130" i="26" s="1"/>
  <c r="BF130" i="26"/>
  <c r="BR130" i="26" s="1"/>
  <c r="AC122" i="26"/>
  <c r="AD122" i="26" s="1"/>
  <c r="AK122" i="26"/>
  <c r="AL122" i="26" s="1"/>
  <c r="BF122" i="26"/>
  <c r="BR122" i="26" s="1"/>
  <c r="AX25" i="26"/>
  <c r="BH25" i="26"/>
  <c r="BG25" i="26"/>
  <c r="P66" i="23"/>
  <c r="P33" i="23"/>
  <c r="I93" i="14"/>
  <c r="P93" i="15" s="1"/>
  <c r="P81" i="23"/>
  <c r="P140" i="23"/>
  <c r="P30" i="23"/>
  <c r="C51" i="65"/>
  <c r="I217" i="24"/>
  <c r="O217" i="25" s="1"/>
  <c r="U64" i="25"/>
  <c r="AS42" i="26"/>
  <c r="O90" i="24"/>
  <c r="P90" i="24"/>
  <c r="BH42" i="26"/>
  <c r="AX42" i="26"/>
  <c r="BG42" i="26"/>
  <c r="BE55" i="26"/>
  <c r="BA55" i="26"/>
  <c r="AP146" i="26"/>
  <c r="AU146" i="26"/>
  <c r="AN146" i="26"/>
  <c r="AR146" i="26"/>
  <c r="BO146" i="26" s="1"/>
  <c r="AS146" i="26"/>
  <c r="AW146" i="26"/>
  <c r="AO146" i="26"/>
  <c r="AV146" i="26"/>
  <c r="AM146" i="26"/>
  <c r="AT146" i="26"/>
  <c r="AL146" i="26"/>
  <c r="AQ146" i="26"/>
  <c r="BM146" i="26" s="1"/>
  <c r="BF136" i="26"/>
  <c r="AC136" i="26"/>
  <c r="AD136" i="26" s="1"/>
  <c r="AK136" i="26"/>
  <c r="AO136" i="26" s="1"/>
  <c r="AX117" i="26"/>
  <c r="BG117" i="26"/>
  <c r="BH117" i="26"/>
  <c r="AX114" i="26"/>
  <c r="BG114" i="26"/>
  <c r="BH114" i="26"/>
  <c r="BF61" i="26"/>
  <c r="BR61" i="26" s="1"/>
  <c r="AK61" i="26"/>
  <c r="BG39" i="26"/>
  <c r="BH39" i="26"/>
  <c r="AX39" i="26"/>
  <c r="BA125" i="26"/>
  <c r="BE125" i="26"/>
  <c r="BF54" i="26"/>
  <c r="BR54" i="26" s="1"/>
  <c r="AC54" i="26"/>
  <c r="AD54" i="26" s="1"/>
  <c r="AK54" i="26"/>
  <c r="AQ54" i="26" s="1"/>
  <c r="BM54" i="26" s="1"/>
  <c r="AV60" i="26"/>
  <c r="BK68" i="26"/>
  <c r="BL68" i="26" s="1"/>
  <c r="AY68" i="26"/>
  <c r="AZ68" i="26" s="1"/>
  <c r="BF115" i="26"/>
  <c r="BR115" i="26" s="1"/>
  <c r="AC115" i="26"/>
  <c r="AD115" i="26" s="1"/>
  <c r="AK115" i="26"/>
  <c r="AQ115" i="26" s="1"/>
  <c r="BM115" i="26" s="1"/>
  <c r="BF101" i="26"/>
  <c r="BR101" i="26" s="1"/>
  <c r="AK101" i="26"/>
  <c r="AV101" i="26" s="1"/>
  <c r="AC101" i="26"/>
  <c r="AD101" i="26" s="1"/>
  <c r="AX90" i="26"/>
  <c r="BH90" i="26"/>
  <c r="BG90" i="26"/>
  <c r="AC65" i="26"/>
  <c r="AD65" i="26" s="1"/>
  <c r="AK65" i="26"/>
  <c r="AN65" i="26" s="1"/>
  <c r="BF65" i="26"/>
  <c r="BR65" i="26" s="1"/>
  <c r="AU32" i="26"/>
  <c r="AV32" i="26"/>
  <c r="AP32" i="26"/>
  <c r="AM32" i="26"/>
  <c r="AQ32" i="26"/>
  <c r="BM32" i="26" s="1"/>
  <c r="AO32" i="26"/>
  <c r="AR32" i="26"/>
  <c r="BO32" i="26" s="1"/>
  <c r="AN32" i="26"/>
  <c r="AT32" i="26"/>
  <c r="AS32" i="26"/>
  <c r="AL32" i="26"/>
  <c r="AW32" i="26"/>
  <c r="AC140" i="26"/>
  <c r="AD140" i="26" s="1"/>
  <c r="BF140" i="26"/>
  <c r="BR140" i="26" s="1"/>
  <c r="AK140" i="26"/>
  <c r="AM140" i="26" s="1"/>
  <c r="BG130" i="26"/>
  <c r="BH130" i="26"/>
  <c r="AX130" i="26"/>
  <c r="AC120" i="26"/>
  <c r="AD120" i="26" s="1"/>
  <c r="AK120" i="26"/>
  <c r="AS120" i="26" s="1"/>
  <c r="BF120" i="26"/>
  <c r="BR120" i="26" s="1"/>
  <c r="BG122" i="26"/>
  <c r="BH122" i="26"/>
  <c r="AX122" i="26"/>
  <c r="BF25" i="26"/>
  <c r="BR25" i="26" s="1"/>
  <c r="AC25" i="26"/>
  <c r="AD25" i="26" s="1"/>
  <c r="U167" i="25"/>
  <c r="V15" i="26"/>
  <c r="AN42" i="26"/>
  <c r="P147" i="24"/>
  <c r="O147" i="24"/>
  <c r="P166" i="24"/>
  <c r="O166" i="24"/>
  <c r="AC95" i="26"/>
  <c r="AD95" i="26" s="1"/>
  <c r="BE95" i="26"/>
  <c r="BH97" i="26"/>
  <c r="BL97" i="26" s="1"/>
  <c r="BG97" i="26"/>
  <c r="AX97" i="26"/>
  <c r="AL133" i="26"/>
  <c r="AM133" i="26"/>
  <c r="AW133" i="26"/>
  <c r="AS133" i="26"/>
  <c r="AT133" i="26"/>
  <c r="AN133" i="26"/>
  <c r="AU133" i="26"/>
  <c r="AV133" i="26"/>
  <c r="AR133" i="26"/>
  <c r="BO133" i="26" s="1"/>
  <c r="AP133" i="26"/>
  <c r="AQ133" i="26"/>
  <c r="BM133" i="26" s="1"/>
  <c r="AC146" i="26"/>
  <c r="AD146" i="26" s="1"/>
  <c r="BA146" i="26"/>
  <c r="AK143" i="26"/>
  <c r="AV143" i="26" s="1"/>
  <c r="BF143" i="26"/>
  <c r="BR143" i="26" s="1"/>
  <c r="AC143" i="26"/>
  <c r="AD143" i="26" s="1"/>
  <c r="BF114" i="26"/>
  <c r="AC114" i="26"/>
  <c r="AD114" i="26" s="1"/>
  <c r="AK114" i="26"/>
  <c r="AT114" i="26" s="1"/>
  <c r="BG61" i="26"/>
  <c r="BH61" i="26"/>
  <c r="AX61" i="26"/>
  <c r="BA39" i="26"/>
  <c r="BE39" i="26"/>
  <c r="BA33" i="26"/>
  <c r="BE33" i="26"/>
  <c r="BF58" i="26"/>
  <c r="BR58" i="26" s="1"/>
  <c r="AK58" i="26"/>
  <c r="AM58" i="26" s="1"/>
  <c r="AC58" i="26"/>
  <c r="AD58" i="26" s="1"/>
  <c r="BA36" i="26"/>
  <c r="BE36" i="26"/>
  <c r="BJ36" i="26" s="1"/>
  <c r="AN60" i="26"/>
  <c r="AT60" i="26"/>
  <c r="AC144" i="26"/>
  <c r="AD144" i="26" s="1"/>
  <c r="BA144" i="26"/>
  <c r="BH128" i="26"/>
  <c r="AX128" i="26"/>
  <c r="BG128" i="26"/>
  <c r="BH115" i="26"/>
  <c r="AX115" i="26"/>
  <c r="BG115" i="26"/>
  <c r="BG101" i="26"/>
  <c r="AX101" i="26"/>
  <c r="BH101" i="26"/>
  <c r="AT98" i="26"/>
  <c r="AV98" i="26"/>
  <c r="AM98" i="26"/>
  <c r="AQ98" i="26"/>
  <c r="BM98" i="26" s="1"/>
  <c r="AO98" i="26"/>
  <c r="AP98" i="26"/>
  <c r="AR98" i="26"/>
  <c r="BO98" i="26" s="1"/>
  <c r="AW98" i="26"/>
  <c r="AU98" i="26"/>
  <c r="AL98" i="26"/>
  <c r="AN98" i="26"/>
  <c r="AS98" i="26"/>
  <c r="BA94" i="26"/>
  <c r="BE94" i="26"/>
  <c r="BF90" i="26"/>
  <c r="AC90" i="26"/>
  <c r="AD90" i="26" s="1"/>
  <c r="AK90" i="26"/>
  <c r="AM90" i="26" s="1"/>
  <c r="AC87" i="26"/>
  <c r="AD87" i="26" s="1"/>
  <c r="BF87" i="26"/>
  <c r="BR87" i="26" s="1"/>
  <c r="AK87" i="26"/>
  <c r="AO87" i="26" s="1"/>
  <c r="BI63" i="26"/>
  <c r="AC147" i="26"/>
  <c r="AD147" i="26" s="1"/>
  <c r="BG120" i="26"/>
  <c r="AX120" i="26"/>
  <c r="BH120" i="26"/>
  <c r="BA122" i="26"/>
  <c r="BE122" i="26"/>
  <c r="AK31" i="26"/>
  <c r="AT31" i="26" s="1"/>
  <c r="AC31" i="26"/>
  <c r="AD31" i="26" s="1"/>
  <c r="BF31" i="26"/>
  <c r="BR31" i="26" s="1"/>
  <c r="BE31" i="26"/>
  <c r="BA31" i="26"/>
  <c r="P95" i="23"/>
  <c r="P31" i="23"/>
  <c r="I205" i="14"/>
  <c r="P205" i="15" s="1"/>
  <c r="I141" i="14"/>
  <c r="P141" i="15" s="1"/>
  <c r="P74" i="23"/>
  <c r="P133" i="23"/>
  <c r="P72" i="23"/>
  <c r="P42" i="23"/>
  <c r="P93" i="23"/>
  <c r="I195" i="24"/>
  <c r="O195" i="25" s="1"/>
  <c r="I149" i="14"/>
  <c r="P149" i="15" s="1"/>
  <c r="P21" i="23"/>
  <c r="P112" i="23"/>
  <c r="I22" i="18"/>
  <c r="I207" i="24"/>
  <c r="O207" i="25" s="1"/>
  <c r="P154" i="23"/>
  <c r="P94" i="23"/>
  <c r="U28" i="25"/>
  <c r="U60" i="25"/>
  <c r="U218" i="25"/>
  <c r="T15" i="26"/>
  <c r="Z16" i="26"/>
  <c r="AA15" i="26"/>
  <c r="BI52" i="26"/>
  <c r="BJ52" i="26" s="1"/>
  <c r="I159" i="14"/>
  <c r="P159" i="15" s="1"/>
  <c r="I60" i="12"/>
  <c r="O60" i="13" s="1"/>
  <c r="AM60" i="26"/>
  <c r="AM42" i="26"/>
  <c r="BH38" i="26"/>
  <c r="BG38" i="26"/>
  <c r="AX38" i="26"/>
  <c r="P118" i="24"/>
  <c r="O118" i="24"/>
  <c r="AK95" i="26"/>
  <c r="BF95" i="26"/>
  <c r="BR95" i="26" s="1"/>
  <c r="I48" i="24"/>
  <c r="O48" i="25" s="1"/>
  <c r="BF139" i="26"/>
  <c r="BR139" i="26" s="1"/>
  <c r="AK139" i="26"/>
  <c r="AT139" i="26" s="1"/>
  <c r="AC139" i="26"/>
  <c r="AD139" i="26" s="1"/>
  <c r="BA97" i="26"/>
  <c r="BE97" i="26"/>
  <c r="AC97" i="26"/>
  <c r="AD97" i="26" s="1"/>
  <c r="BG57" i="26"/>
  <c r="BH57" i="26"/>
  <c r="AX57" i="26"/>
  <c r="AK39" i="26"/>
  <c r="AC39" i="26"/>
  <c r="AD39" i="26" s="1"/>
  <c r="BF39" i="26"/>
  <c r="BR39" i="26" s="1"/>
  <c r="AC125" i="26"/>
  <c r="AD125" i="26" s="1"/>
  <c r="BF125" i="26"/>
  <c r="BR125" i="26" s="1"/>
  <c r="AK125" i="26"/>
  <c r="BH62" i="26"/>
  <c r="AX62" i="26"/>
  <c r="BG62" i="26"/>
  <c r="AO60" i="26"/>
  <c r="AL115" i="26"/>
  <c r="BA101" i="26"/>
  <c r="BE101" i="26"/>
  <c r="BE98" i="26"/>
  <c r="BJ98" i="26" s="1"/>
  <c r="BA98" i="26"/>
  <c r="AC98" i="26"/>
  <c r="AD98" i="26" s="1"/>
  <c r="AD133" i="26"/>
  <c r="AX140" i="26"/>
  <c r="BG140" i="26"/>
  <c r="BH140" i="26"/>
  <c r="BA130" i="26"/>
  <c r="BE130" i="26"/>
  <c r="AW130" i="26"/>
  <c r="I134" i="24"/>
  <c r="O134" i="25" s="1"/>
  <c r="AC36" i="26"/>
  <c r="AD36" i="26" s="1"/>
  <c r="I33" i="14"/>
  <c r="P33" i="15" s="1"/>
  <c r="C1276" i="65"/>
  <c r="U119" i="25"/>
  <c r="U198" i="25"/>
  <c r="U91" i="25"/>
  <c r="U149" i="25"/>
  <c r="U56" i="25"/>
  <c r="U212" i="25"/>
  <c r="U191" i="25"/>
  <c r="U193" i="25"/>
  <c r="C1243" i="65"/>
  <c r="U86" i="25"/>
  <c r="C1274" i="65"/>
  <c r="U166" i="25"/>
  <c r="U23" i="25"/>
  <c r="U116" i="25"/>
  <c r="U156" i="25"/>
  <c r="O213" i="24"/>
  <c r="P213" i="24"/>
  <c r="U74" i="25"/>
  <c r="U122" i="25"/>
  <c r="U135" i="25"/>
  <c r="U177" i="25"/>
  <c r="U203" i="25"/>
  <c r="BF108" i="26"/>
  <c r="AK108" i="26"/>
  <c r="AC108" i="26"/>
  <c r="AD108" i="26" s="1"/>
  <c r="BG85" i="26"/>
  <c r="AX85" i="26"/>
  <c r="BH85" i="26"/>
  <c r="U71" i="25"/>
  <c r="U217" i="25"/>
  <c r="AM126" i="26"/>
  <c r="AW126" i="26"/>
  <c r="AN126" i="26"/>
  <c r="AS126" i="26"/>
  <c r="AU126" i="26"/>
  <c r="AL126" i="26"/>
  <c r="BK126" i="26" s="1"/>
  <c r="BL126" i="26" s="1"/>
  <c r="AO126" i="26"/>
  <c r="AT126" i="26"/>
  <c r="AV126" i="26"/>
  <c r="AP126" i="26"/>
  <c r="AQ126" i="26"/>
  <c r="BM126" i="26" s="1"/>
  <c r="AR126" i="26"/>
  <c r="BO126" i="26" s="1"/>
  <c r="AC47" i="26"/>
  <c r="AK47" i="26"/>
  <c r="AT47" i="26" s="1"/>
  <c r="R16" i="26"/>
  <c r="BF47" i="26"/>
  <c r="U15" i="26"/>
  <c r="U16" i="26"/>
  <c r="P114" i="24"/>
  <c r="O114" i="24"/>
  <c r="C1268" i="65"/>
  <c r="O84" i="24"/>
  <c r="P84" i="24"/>
  <c r="C1229" i="65"/>
  <c r="U72" i="25"/>
  <c r="U121" i="25"/>
  <c r="BI71" i="26"/>
  <c r="BJ71" i="26" s="1"/>
  <c r="AK62" i="26"/>
  <c r="AR62" i="26" s="1"/>
  <c r="BO62" i="26" s="1"/>
  <c r="BF62" i="26"/>
  <c r="BR62" i="26" s="1"/>
  <c r="P75" i="24"/>
  <c r="O75" i="24"/>
  <c r="C1187" i="65"/>
  <c r="C1184" i="65"/>
  <c r="AK138" i="26"/>
  <c r="AR138" i="26" s="1"/>
  <c r="BO138" i="26" s="1"/>
  <c r="BF138" i="26"/>
  <c r="BR138" i="26" s="1"/>
  <c r="C1235" i="65"/>
  <c r="C1189" i="65"/>
  <c r="U32" i="25"/>
  <c r="AW144" i="26"/>
  <c r="AU144" i="26"/>
  <c r="AT144" i="26"/>
  <c r="AL144" i="26"/>
  <c r="AQ144" i="26"/>
  <c r="BM144" i="26" s="1"/>
  <c r="AS144" i="26"/>
  <c r="AP144" i="26"/>
  <c r="AM144" i="26"/>
  <c r="AN144" i="26"/>
  <c r="AV144" i="26"/>
  <c r="AO144" i="26"/>
  <c r="AR144" i="26"/>
  <c r="BO144" i="26" s="1"/>
  <c r="C2" i="65"/>
  <c r="AA16" i="26"/>
  <c r="T16" i="26"/>
  <c r="BI29" i="26"/>
  <c r="BJ29" i="26" s="1"/>
  <c r="BL29" i="26"/>
  <c r="BN29" i="26" s="1"/>
  <c r="BP29" i="26" s="1"/>
  <c r="BQ29" i="26" s="1"/>
  <c r="BK124" i="26"/>
  <c r="BL124" i="26" s="1"/>
  <c r="AY124" i="26"/>
  <c r="AZ124" i="26" s="1"/>
  <c r="P171" i="24"/>
  <c r="O171" i="24"/>
  <c r="U93" i="25"/>
  <c r="U202" i="25"/>
  <c r="U181" i="25"/>
  <c r="C1266" i="65"/>
  <c r="U109" i="25"/>
  <c r="U137" i="25"/>
  <c r="U157" i="25"/>
  <c r="U196" i="25"/>
  <c r="U129" i="25"/>
  <c r="U146" i="25"/>
  <c r="U48" i="25"/>
  <c r="U106" i="25"/>
  <c r="U80" i="25"/>
  <c r="U110" i="25"/>
  <c r="C1227" i="65"/>
  <c r="C1215" i="65"/>
  <c r="U55" i="25"/>
  <c r="U152" i="25"/>
  <c r="U29" i="25"/>
  <c r="U45" i="25"/>
  <c r="U127" i="25"/>
  <c r="AX47" i="26"/>
  <c r="BH47" i="26"/>
  <c r="BG47" i="26"/>
  <c r="V16" i="26"/>
  <c r="AN44" i="26"/>
  <c r="AP44" i="26"/>
  <c r="I4" i="26"/>
  <c r="AQ44" i="26"/>
  <c r="BM44" i="26" s="1"/>
  <c r="AR44" i="26"/>
  <c r="BO44" i="26" s="1"/>
  <c r="AL44" i="26"/>
  <c r="M4" i="26"/>
  <c r="AO44" i="26"/>
  <c r="AW44" i="26"/>
  <c r="AV44" i="26"/>
  <c r="AT44" i="26"/>
  <c r="AM44" i="26"/>
  <c r="AU44" i="26"/>
  <c r="AS44" i="26"/>
  <c r="U40" i="25"/>
  <c r="U124" i="25"/>
  <c r="U192" i="25"/>
  <c r="U162" i="25"/>
  <c r="C1195" i="65"/>
  <c r="U38" i="25"/>
  <c r="AV107" i="26"/>
  <c r="AU107" i="26"/>
  <c r="AN107" i="26"/>
  <c r="AO107" i="26"/>
  <c r="AW107" i="26"/>
  <c r="AP107" i="26"/>
  <c r="AQ107" i="26"/>
  <c r="BM107" i="26" s="1"/>
  <c r="AT107" i="26"/>
  <c r="AS107" i="26"/>
  <c r="AM107" i="26"/>
  <c r="AR107" i="26"/>
  <c r="BO107" i="26" s="1"/>
  <c r="AL107" i="26"/>
  <c r="AX67" i="26"/>
  <c r="BG67" i="26"/>
  <c r="BH67" i="26"/>
  <c r="BF49" i="26"/>
  <c r="BR49" i="26" s="1"/>
  <c r="AK49" i="26"/>
  <c r="C1177" i="65"/>
  <c r="I3" i="24"/>
  <c r="U132" i="25"/>
  <c r="U61" i="25"/>
  <c r="U88" i="25"/>
  <c r="U154" i="25"/>
  <c r="AC138" i="26"/>
  <c r="AD138" i="26" s="1"/>
  <c r="BA138" i="26"/>
  <c r="AC149" i="26"/>
  <c r="AD149" i="26" s="1"/>
  <c r="BH138" i="26"/>
  <c r="AX138" i="26"/>
  <c r="BG138" i="26"/>
  <c r="U184" i="25"/>
  <c r="U84" i="25"/>
  <c r="U43" i="25"/>
  <c r="BR64" i="26"/>
  <c r="BJ64" i="26"/>
  <c r="I96" i="12"/>
  <c r="O96" i="13" s="1"/>
  <c r="AP94" i="26"/>
  <c r="AO94" i="26"/>
  <c r="AT94" i="26"/>
  <c r="AM94" i="26"/>
  <c r="AL94" i="26"/>
  <c r="AR94" i="26"/>
  <c r="BO94" i="26" s="1"/>
  <c r="AU94" i="26"/>
  <c r="AQ94" i="26"/>
  <c r="BM94" i="26" s="1"/>
  <c r="AS94" i="26"/>
  <c r="AV94" i="26"/>
  <c r="AW94" i="26"/>
  <c r="AN94" i="26"/>
  <c r="Z15" i="26"/>
  <c r="AB16" i="26"/>
  <c r="BI46" i="26"/>
  <c r="BI84" i="26"/>
  <c r="BJ84" i="26" s="1"/>
  <c r="BP88" i="26"/>
  <c r="BQ88" i="26" s="1"/>
  <c r="BJ88" i="26"/>
  <c r="C1183" i="65"/>
  <c r="U26" i="25"/>
  <c r="C1269" i="65"/>
  <c r="U182" i="25"/>
  <c r="U68" i="25"/>
  <c r="U34" i="25"/>
  <c r="U79" i="25"/>
  <c r="U161" i="25"/>
  <c r="U205" i="25"/>
  <c r="U164" i="25"/>
  <c r="U190" i="25"/>
  <c r="U130" i="25"/>
  <c r="C1207" i="65"/>
  <c r="U168" i="25"/>
  <c r="U151" i="25"/>
  <c r="U59" i="25"/>
  <c r="U165" i="25"/>
  <c r="U189" i="25"/>
  <c r="U194" i="25"/>
  <c r="U141" i="25"/>
  <c r="U211" i="25"/>
  <c r="BF111" i="26"/>
  <c r="BR111" i="26" s="1"/>
  <c r="AC111" i="26"/>
  <c r="AD111" i="26" s="1"/>
  <c r="AK111" i="26"/>
  <c r="AT111" i="26" s="1"/>
  <c r="AD85" i="26"/>
  <c r="AS85" i="26"/>
  <c r="AV85" i="26"/>
  <c r="AM85" i="26"/>
  <c r="AP85" i="26"/>
  <c r="AU85" i="26"/>
  <c r="AO85" i="26"/>
  <c r="AT85" i="26"/>
  <c r="AR85" i="26"/>
  <c r="BO85" i="26" s="1"/>
  <c r="AN85" i="26"/>
  <c r="AQ85" i="26"/>
  <c r="BM85" i="26" s="1"/>
  <c r="AW85" i="26"/>
  <c r="AL85" i="26"/>
  <c r="BK85" i="26" s="1"/>
  <c r="C1238" i="65"/>
  <c r="U81" i="25"/>
  <c r="C1224" i="65"/>
  <c r="U67" i="25"/>
  <c r="I55" i="24"/>
  <c r="O55" i="25" s="1"/>
  <c r="U57" i="25"/>
  <c r="U213" i="25"/>
  <c r="BG113" i="26"/>
  <c r="BH113" i="26"/>
  <c r="AX113" i="26"/>
  <c r="Y15" i="26"/>
  <c r="Y16" i="26"/>
  <c r="W16" i="26"/>
  <c r="W15" i="26"/>
  <c r="BG44" i="26"/>
  <c r="S16" i="26"/>
  <c r="BH44" i="26"/>
  <c r="AX44" i="26"/>
  <c r="C1277" i="65"/>
  <c r="U120" i="25"/>
  <c r="U92" i="25"/>
  <c r="BR59" i="26"/>
  <c r="BA67" i="26"/>
  <c r="BE67" i="26"/>
  <c r="AC67" i="26"/>
  <c r="AD67" i="26" s="1"/>
  <c r="C1232" i="65"/>
  <c r="BH72" i="26"/>
  <c r="AX72" i="26"/>
  <c r="BG72" i="26"/>
  <c r="C1192" i="65"/>
  <c r="U35" i="25"/>
  <c r="K4" i="26"/>
  <c r="BJ56" i="26"/>
  <c r="BP56" i="26"/>
  <c r="BQ56" i="26" s="1"/>
  <c r="G52" i="41"/>
  <c r="H52" i="41" s="1"/>
  <c r="G51" i="41"/>
  <c r="H51" i="41" s="1"/>
  <c r="G15" i="41"/>
  <c r="H15" i="41" s="1"/>
  <c r="G17" i="41"/>
  <c r="H17" i="41" s="1"/>
  <c r="G22" i="41"/>
  <c r="H22" i="41" s="1"/>
  <c r="G23" i="41"/>
  <c r="H23" i="41" s="1"/>
  <c r="G9" i="41"/>
  <c r="H9" i="41" s="1"/>
  <c r="G50" i="41"/>
  <c r="H50" i="41" s="1"/>
  <c r="G14" i="41"/>
  <c r="H14" i="41" s="1"/>
  <c r="G43" i="41"/>
  <c r="H43" i="41" s="1"/>
  <c r="G26" i="41"/>
  <c r="H26" i="41" s="1"/>
  <c r="G16" i="41"/>
  <c r="H16" i="41" s="1"/>
  <c r="G13" i="41"/>
  <c r="H13" i="41" s="1"/>
  <c r="G29" i="41"/>
  <c r="H29" i="41" s="1"/>
  <c r="G6" i="41"/>
  <c r="H6" i="41" s="1"/>
  <c r="G25" i="41"/>
  <c r="H25" i="41" s="1"/>
  <c r="G36" i="41"/>
  <c r="H36" i="41" s="1"/>
  <c r="G39" i="41"/>
  <c r="H39" i="41" s="1"/>
  <c r="G41" i="41"/>
  <c r="H41" i="41" s="1"/>
  <c r="G47" i="41"/>
  <c r="H47" i="41" s="1"/>
  <c r="G35" i="41"/>
  <c r="H35" i="41" s="1"/>
  <c r="G33" i="41"/>
  <c r="H33" i="41" s="1"/>
  <c r="G32" i="41"/>
  <c r="H32" i="41" s="1"/>
  <c r="G31" i="41"/>
  <c r="H31" i="41" s="1"/>
  <c r="G21" i="41"/>
  <c r="H21" i="41" s="1"/>
  <c r="G42" i="41"/>
  <c r="H42" i="41" s="1"/>
  <c r="G40" i="41"/>
  <c r="H40" i="41" s="1"/>
  <c r="G7" i="41"/>
  <c r="H7" i="41" s="1"/>
  <c r="G45" i="41"/>
  <c r="H45" i="41" s="1"/>
  <c r="G54" i="41"/>
  <c r="H54" i="41" s="1"/>
  <c r="G53" i="41"/>
  <c r="H53" i="41" s="1"/>
  <c r="G20" i="41"/>
  <c r="H20" i="41" s="1"/>
  <c r="G48" i="41"/>
  <c r="H48" i="41" s="1"/>
  <c r="G8" i="41"/>
  <c r="H8" i="41" s="1"/>
  <c r="G46" i="41"/>
  <c r="H46" i="41" s="1"/>
  <c r="G37" i="41"/>
  <c r="H37" i="41" s="1"/>
  <c r="G18" i="41"/>
  <c r="H18" i="41" s="1"/>
  <c r="G24" i="41"/>
  <c r="H24" i="41" s="1"/>
  <c r="G34" i="41"/>
  <c r="H34" i="41" s="1"/>
  <c r="G4" i="41"/>
  <c r="H4" i="41" s="1"/>
  <c r="G5" i="41"/>
  <c r="H5" i="41" s="1"/>
  <c r="G10" i="41"/>
  <c r="H10" i="41" s="1"/>
  <c r="G11" i="41"/>
  <c r="H11" i="41" s="1"/>
  <c r="G49" i="41"/>
  <c r="H49" i="41" s="1"/>
  <c r="G28" i="41"/>
  <c r="H28" i="41" s="1"/>
  <c r="G19" i="41"/>
  <c r="H19" i="41" s="1"/>
  <c r="G12" i="41"/>
  <c r="H12" i="41" s="1"/>
  <c r="G56" i="41"/>
  <c r="H56" i="41" s="1"/>
  <c r="G55" i="41"/>
  <c r="H55" i="41" s="1"/>
  <c r="G27" i="41"/>
  <c r="H27" i="41" s="1"/>
  <c r="G44" i="41"/>
  <c r="H44" i="41" s="1"/>
  <c r="G38" i="41"/>
  <c r="H38" i="41" s="1"/>
  <c r="BI125" i="26"/>
  <c r="R15" i="26"/>
  <c r="R14" i="26" s="1"/>
  <c r="BJ89" i="26"/>
  <c r="BL89" i="26"/>
  <c r="BN89" i="26" s="1"/>
  <c r="BP89" i="26" s="1"/>
  <c r="BQ89" i="26" s="1"/>
  <c r="BK42" i="26"/>
  <c r="BN124" i="26"/>
  <c r="BP124" i="26" s="1"/>
  <c r="BQ124" i="26" s="1"/>
  <c r="C1223" i="65"/>
  <c r="U180" i="25"/>
  <c r="U144" i="25"/>
  <c r="P126" i="24"/>
  <c r="O126" i="24"/>
  <c r="C1199" i="65"/>
  <c r="U160" i="25"/>
  <c r="U197" i="25"/>
  <c r="U142" i="25"/>
  <c r="U216" i="25"/>
  <c r="U128" i="25"/>
  <c r="U140" i="25"/>
  <c r="BA74" i="26"/>
  <c r="BE74" i="26"/>
  <c r="BJ74" i="26" s="1"/>
  <c r="AC74" i="26"/>
  <c r="AD74" i="26" s="1"/>
  <c r="U21" i="25"/>
  <c r="AC131" i="26"/>
  <c r="AD131" i="26" s="1"/>
  <c r="BE131" i="26"/>
  <c r="BA131" i="26"/>
  <c r="BE126" i="26"/>
  <c r="BJ126" i="26" s="1"/>
  <c r="AC126" i="26"/>
  <c r="AD126" i="26" s="1"/>
  <c r="BA126" i="26"/>
  <c r="AY126" i="26" s="1"/>
  <c r="AZ126" i="26" s="1"/>
  <c r="AV47" i="26"/>
  <c r="AM47" i="26"/>
  <c r="AU47" i="26"/>
  <c r="AW47" i="26"/>
  <c r="AL47" i="26"/>
  <c r="AN47" i="26"/>
  <c r="X16" i="26"/>
  <c r="O124" i="24"/>
  <c r="P124" i="24"/>
  <c r="U172" i="25"/>
  <c r="U31" i="25"/>
  <c r="U170" i="25"/>
  <c r="BF72" i="26"/>
  <c r="BR72" i="26" s="1"/>
  <c r="AK72" i="26"/>
  <c r="AT72" i="26" s="1"/>
  <c r="I85" i="12"/>
  <c r="O85" i="13" s="1"/>
  <c r="AP35" i="26"/>
  <c r="AO35" i="26"/>
  <c r="AN35" i="26"/>
  <c r="AT35" i="26"/>
  <c r="AR35" i="26"/>
  <c r="BO35" i="26" s="1"/>
  <c r="AU35" i="26"/>
  <c r="AS35" i="26"/>
  <c r="AL35" i="26"/>
  <c r="AM35" i="26"/>
  <c r="AW35" i="26"/>
  <c r="AV35" i="26"/>
  <c r="AQ35" i="26"/>
  <c r="BM35" i="26" s="1"/>
  <c r="BF67" i="26"/>
  <c r="BR67" i="26" s="1"/>
  <c r="AK67" i="26"/>
  <c r="BA62" i="26"/>
  <c r="BE62" i="26"/>
  <c r="AC62" i="26"/>
  <c r="AD62" i="26" s="1"/>
  <c r="BE49" i="26"/>
  <c r="AH16" i="26"/>
  <c r="AC49" i="26"/>
  <c r="AD49" i="26" s="1"/>
  <c r="BA49" i="26"/>
  <c r="U76" i="25"/>
  <c r="U69" i="25"/>
  <c r="U107" i="25"/>
  <c r="BE72" i="26"/>
  <c r="BA72" i="26"/>
  <c r="AC72" i="26"/>
  <c r="AD72" i="26" s="1"/>
  <c r="AN138" i="26"/>
  <c r="AS138" i="26"/>
  <c r="U220" i="25"/>
  <c r="U171" i="25"/>
  <c r="U33" i="25"/>
  <c r="U100" i="25"/>
  <c r="BK48" i="26"/>
  <c r="BL48" i="26" s="1"/>
  <c r="BN48" i="26" s="1"/>
  <c r="BP48" i="26" s="1"/>
  <c r="BQ48" i="26" s="1"/>
  <c r="AY48" i="26"/>
  <c r="AZ48" i="26" s="1"/>
  <c r="BR94" i="26"/>
  <c r="BJ121" i="26"/>
  <c r="BP121" i="26"/>
  <c r="BQ121" i="26" s="1"/>
  <c r="X15" i="26"/>
  <c r="AO25" i="26"/>
  <c r="AS25" i="26"/>
  <c r="AQ25" i="26"/>
  <c r="BM25" i="26" s="1"/>
  <c r="AM25" i="26"/>
  <c r="AL25" i="26"/>
  <c r="BK25" i="26" s="1"/>
  <c r="AR25" i="26"/>
  <c r="BO25" i="26" s="1"/>
  <c r="AT25" i="26"/>
  <c r="AV25" i="26"/>
  <c r="AU25" i="26"/>
  <c r="AW25" i="26"/>
  <c r="AP25" i="26"/>
  <c r="AN25" i="26"/>
  <c r="S15" i="26"/>
  <c r="AD44" i="26"/>
  <c r="BK76" i="26"/>
  <c r="BL76" i="26" s="1"/>
  <c r="BN76" i="26" s="1"/>
  <c r="BP76" i="26" s="1"/>
  <c r="BQ76" i="26" s="1"/>
  <c r="AY76" i="26"/>
  <c r="AZ76" i="26" s="1"/>
  <c r="AC21" i="16"/>
  <c r="AD21" i="16" s="1"/>
  <c r="AH20" i="16"/>
  <c r="AC20" i="16"/>
  <c r="AD20" i="16" s="1"/>
  <c r="AH21" i="16"/>
  <c r="AJ20" i="16"/>
  <c r="AI21" i="16"/>
  <c r="D81" i="63" s="1"/>
  <c r="AJ21" i="16"/>
  <c r="AI20" i="16"/>
  <c r="D79" i="63" s="1"/>
  <c r="AC15" i="21"/>
  <c r="AC13" i="21"/>
  <c r="P127" i="23"/>
  <c r="AD38" i="21"/>
  <c r="F84" i="63"/>
  <c r="AC16" i="21"/>
  <c r="Q10" i="21"/>
  <c r="F23" i="63"/>
  <c r="F72" i="63"/>
  <c r="F45" i="63"/>
  <c r="F61" i="63"/>
  <c r="P85" i="23"/>
  <c r="F78" i="63"/>
  <c r="F60" i="63"/>
  <c r="F65" i="63"/>
  <c r="F81" i="63"/>
  <c r="P98" i="23"/>
  <c r="P147" i="23"/>
  <c r="F79" i="63"/>
  <c r="F3" i="63"/>
  <c r="F80" i="63"/>
  <c r="P49" i="23"/>
  <c r="F51" i="63"/>
  <c r="P102" i="23"/>
  <c r="F36" i="63"/>
  <c r="P47" i="23"/>
  <c r="I201" i="24"/>
  <c r="O201" i="25" s="1"/>
  <c r="I189" i="14"/>
  <c r="P189" i="15" s="1"/>
  <c r="I177" i="14"/>
  <c r="P177" i="15" s="1"/>
  <c r="I145" i="14"/>
  <c r="P145" i="15" s="1"/>
  <c r="U425" i="19"/>
  <c r="T425" i="19"/>
  <c r="T331" i="19"/>
  <c r="U371" i="19"/>
  <c r="T371" i="19"/>
  <c r="U420" i="19"/>
  <c r="T420" i="19"/>
  <c r="T88" i="19"/>
  <c r="U88" i="19"/>
  <c r="U379" i="19"/>
  <c r="T379" i="19"/>
  <c r="U312" i="19"/>
  <c r="U363" i="19"/>
  <c r="T363" i="19"/>
  <c r="T20" i="13"/>
  <c r="AD15" i="54"/>
  <c r="AD16" i="54"/>
  <c r="U372" i="19"/>
  <c r="U123" i="19"/>
  <c r="I106" i="18"/>
  <c r="U300" i="19"/>
  <c r="I111" i="18"/>
  <c r="U161" i="19"/>
  <c r="I112" i="18"/>
  <c r="P20" i="20"/>
  <c r="U177" i="19"/>
  <c r="I89" i="18"/>
  <c r="I122" i="18"/>
  <c r="I29" i="18"/>
  <c r="I113" i="18"/>
  <c r="U324" i="19"/>
  <c r="T139" i="19"/>
  <c r="U131" i="19"/>
  <c r="I108" i="18"/>
  <c r="U143" i="19"/>
  <c r="I87" i="18"/>
  <c r="U153" i="19"/>
  <c r="U340" i="19"/>
  <c r="U183" i="19"/>
  <c r="U187" i="19"/>
  <c r="U352" i="19"/>
  <c r="U169" i="19"/>
  <c r="AE15" i="18"/>
  <c r="U115" i="19"/>
  <c r="U179" i="19"/>
  <c r="T179" i="19"/>
  <c r="T155" i="19"/>
  <c r="U155" i="19"/>
  <c r="U356" i="19"/>
  <c r="T356" i="19"/>
  <c r="U384" i="19"/>
  <c r="T384" i="19"/>
  <c r="U380" i="19"/>
  <c r="T380" i="19"/>
  <c r="U316" i="19"/>
  <c r="T316" i="19"/>
  <c r="U320" i="19"/>
  <c r="U398" i="19"/>
  <c r="T398" i="19"/>
  <c r="U344" i="19"/>
  <c r="T344" i="19"/>
  <c r="U364" i="19"/>
  <c r="T364" i="19"/>
  <c r="U360" i="19"/>
  <c r="T360" i="19"/>
  <c r="U348" i="19"/>
  <c r="T348" i="19"/>
  <c r="U308" i="19"/>
  <c r="T308" i="19"/>
  <c r="T149" i="19"/>
  <c r="U149" i="19"/>
  <c r="U397" i="19"/>
  <c r="T397" i="19"/>
  <c r="U376" i="19"/>
  <c r="T376" i="19"/>
  <c r="U332" i="19"/>
  <c r="T332" i="19"/>
  <c r="U328" i="19"/>
  <c r="T328" i="19"/>
  <c r="T165" i="19"/>
  <c r="U165" i="19"/>
  <c r="T159" i="19"/>
  <c r="U159" i="19"/>
  <c r="U145" i="19"/>
  <c r="T145" i="19"/>
  <c r="T121" i="19"/>
  <c r="U121" i="19"/>
  <c r="U191" i="19"/>
  <c r="T151" i="19"/>
  <c r="U151" i="19"/>
  <c r="T125" i="19"/>
  <c r="U125" i="19"/>
  <c r="T193" i="19"/>
  <c r="U193" i="19"/>
  <c r="T141" i="19"/>
  <c r="U141" i="19"/>
  <c r="U181" i="19"/>
  <c r="U197" i="19"/>
  <c r="U171" i="19"/>
  <c r="U135" i="19"/>
  <c r="U327" i="19"/>
  <c r="T327" i="19"/>
  <c r="U323" i="19"/>
  <c r="T323" i="19"/>
  <c r="U319" i="19"/>
  <c r="T319" i="19"/>
  <c r="U307" i="19"/>
  <c r="T307" i="19"/>
  <c r="U311" i="19"/>
  <c r="T311" i="19"/>
  <c r="U303" i="19"/>
  <c r="T303" i="19"/>
  <c r="U299" i="19"/>
  <c r="T299" i="19"/>
  <c r="AE16" i="18"/>
  <c r="AI88" i="24"/>
  <c r="AI103" i="24"/>
  <c r="AC105" i="24"/>
  <c r="AC90" i="24"/>
  <c r="AH107" i="24"/>
  <c r="AI146" i="24"/>
  <c r="AJ123" i="24"/>
  <c r="AJ115" i="24"/>
  <c r="AC104" i="24"/>
  <c r="AH134" i="24"/>
  <c r="AC88" i="24"/>
  <c r="AH103" i="24"/>
  <c r="AH120" i="24"/>
  <c r="AH76" i="24"/>
  <c r="AJ142" i="24"/>
  <c r="AI104" i="24"/>
  <c r="AC134" i="24"/>
  <c r="AD134" i="24" s="1"/>
  <c r="AC120" i="24"/>
  <c r="AD120" i="24" s="1"/>
  <c r="AI94" i="24"/>
  <c r="AJ120" i="24"/>
  <c r="AC98" i="24"/>
  <c r="AI82" i="24"/>
  <c r="AH123" i="24"/>
  <c r="AJ130" i="24"/>
  <c r="AI136" i="24"/>
  <c r="AI99" i="24"/>
  <c r="AI143" i="24"/>
  <c r="AC73" i="24"/>
  <c r="AH98" i="24"/>
  <c r="AJ94" i="24"/>
  <c r="AJ137" i="24"/>
  <c r="AJ98" i="24"/>
  <c r="AI105" i="24"/>
  <c r="AI114" i="24"/>
  <c r="AJ90" i="24"/>
  <c r="AH90" i="24"/>
  <c r="AC78" i="24"/>
  <c r="AI142" i="24"/>
  <c r="AH114" i="24"/>
  <c r="AJ102" i="24"/>
  <c r="AH105" i="24"/>
  <c r="AC114" i="24"/>
  <c r="AD114" i="24" s="1"/>
  <c r="AJ78" i="24"/>
  <c r="AC123" i="24"/>
  <c r="AD123" i="24" s="1"/>
  <c r="AH142" i="24"/>
  <c r="AJ136" i="24"/>
  <c r="AH94" i="24"/>
  <c r="AH137" i="24"/>
  <c r="AI90" i="24"/>
  <c r="AH78" i="24"/>
  <c r="AC142" i="24"/>
  <c r="AD142" i="24" s="1"/>
  <c r="I211" i="14"/>
  <c r="P211" i="15" s="1"/>
  <c r="I229" i="14"/>
  <c r="P229" i="15" s="1"/>
  <c r="I197" i="14"/>
  <c r="P197" i="15" s="1"/>
  <c r="I185" i="14"/>
  <c r="P185" i="15" s="1"/>
  <c r="I129" i="14"/>
  <c r="P129" i="15" s="1"/>
  <c r="I62" i="14"/>
  <c r="P62" i="15" s="1"/>
  <c r="I86" i="24"/>
  <c r="O86" i="25" s="1"/>
  <c r="I135" i="14"/>
  <c r="P135" i="15" s="1"/>
  <c r="I76" i="14"/>
  <c r="P76" i="15" s="1"/>
  <c r="U15" i="16"/>
  <c r="U16" i="16"/>
  <c r="AH26" i="16"/>
  <c r="B8" i="17"/>
  <c r="C7" i="17" s="1"/>
  <c r="G17" i="17"/>
  <c r="T14" i="16"/>
  <c r="AH96" i="24"/>
  <c r="AH106" i="24"/>
  <c r="AJ106" i="24"/>
  <c r="AI145" i="24"/>
  <c r="AH85" i="24"/>
  <c r="AC85" i="24"/>
  <c r="AJ95" i="24"/>
  <c r="AI95" i="24"/>
  <c r="AJ126" i="24"/>
  <c r="AC145" i="24"/>
  <c r="AD145" i="24" s="1"/>
  <c r="AH80" i="24"/>
  <c r="AJ80" i="24"/>
  <c r="AJ129" i="24"/>
  <c r="AC138" i="24"/>
  <c r="AD138" i="24" s="1"/>
  <c r="AJ138" i="24"/>
  <c r="AH111" i="24"/>
  <c r="AH102" i="24"/>
  <c r="AC102" i="24"/>
  <c r="AI73" i="24"/>
  <c r="AJ125" i="24"/>
  <c r="AJ86" i="24"/>
  <c r="S16" i="24"/>
  <c r="S15" i="24"/>
  <c r="AC117" i="24"/>
  <c r="AD117" i="24" s="1"/>
  <c r="AH79" i="24"/>
  <c r="AH145" i="24"/>
  <c r="AJ145" i="24"/>
  <c r="AC143" i="24"/>
  <c r="AD143" i="24" s="1"/>
  <c r="AJ143" i="24"/>
  <c r="AC113" i="24"/>
  <c r="AI125" i="24"/>
  <c r="AI86" i="24"/>
  <c r="AH86" i="24"/>
  <c r="AH82" i="24"/>
  <c r="AC110" i="24"/>
  <c r="AH110" i="24"/>
  <c r="AC74" i="24"/>
  <c r="AC86" i="24"/>
  <c r="I23" i="5"/>
  <c r="O23" i="6" s="1"/>
  <c r="S21" i="5"/>
  <c r="S24" i="5"/>
  <c r="T22" i="5"/>
  <c r="AG22" i="5"/>
  <c r="S25" i="5"/>
  <c r="AG25" i="5" s="1"/>
  <c r="S28" i="5"/>
  <c r="S23" i="5"/>
  <c r="T30" i="5"/>
  <c r="AG30" i="5"/>
  <c r="S29" i="5"/>
  <c r="AG29" i="5"/>
  <c r="S27" i="5"/>
  <c r="S32" i="5"/>
  <c r="T33" i="5"/>
  <c r="AG33" i="5"/>
  <c r="S31" i="5"/>
  <c r="C17" i="62"/>
  <c r="S20" i="5"/>
  <c r="R16" i="5"/>
  <c r="R15" i="5"/>
  <c r="AG26" i="5"/>
  <c r="I259" i="14"/>
  <c r="P259" i="15" s="1"/>
  <c r="I115" i="14"/>
  <c r="P115" i="15" s="1"/>
  <c r="I37" i="14"/>
  <c r="P37" i="15" s="1"/>
  <c r="I73" i="14"/>
  <c r="P73" i="15" s="1"/>
  <c r="AD44" i="14"/>
  <c r="AC16" i="14"/>
  <c r="AC15" i="14"/>
  <c r="AH15" i="14"/>
  <c r="AH16" i="14"/>
  <c r="AG15" i="14"/>
  <c r="AG16" i="14"/>
  <c r="AG18" i="14"/>
  <c r="P5" i="62"/>
  <c r="P14" i="62"/>
  <c r="T73" i="25"/>
  <c r="U73" i="25"/>
  <c r="T89" i="25"/>
  <c r="T169" i="25"/>
  <c r="U169" i="25"/>
  <c r="U37" i="25"/>
  <c r="T37" i="25"/>
  <c r="T105" i="25"/>
  <c r="U105" i="25"/>
  <c r="U185" i="25"/>
  <c r="T185" i="25"/>
  <c r="T53" i="25"/>
  <c r="U53" i="25"/>
  <c r="U113" i="25"/>
  <c r="T113" i="25"/>
  <c r="H17" i="15"/>
  <c r="T24" i="13"/>
  <c r="T50" i="13"/>
  <c r="T27" i="13"/>
  <c r="T60" i="13"/>
  <c r="T155" i="13"/>
  <c r="T38" i="13"/>
  <c r="T59" i="13"/>
  <c r="T54" i="13"/>
  <c r="T21" i="13"/>
  <c r="T61" i="13"/>
  <c r="T22" i="13"/>
  <c r="T70" i="13"/>
  <c r="T71" i="13"/>
  <c r="T40" i="13"/>
  <c r="T129" i="13"/>
  <c r="T73" i="13"/>
  <c r="T34" i="13"/>
  <c r="T74" i="13"/>
  <c r="T28" i="13"/>
  <c r="T76" i="13"/>
  <c r="T29" i="13"/>
  <c r="T39" i="13"/>
  <c r="T49" i="13"/>
  <c r="T88" i="13"/>
  <c r="T171" i="13"/>
  <c r="T184" i="13"/>
  <c r="T41" i="13"/>
  <c r="T81" i="13"/>
  <c r="T42" i="13"/>
  <c r="T82" i="13"/>
  <c r="T75" i="13"/>
  <c r="T99" i="13"/>
  <c r="T67" i="13"/>
  <c r="T35" i="13"/>
  <c r="T98" i="13"/>
  <c r="T66" i="13"/>
  <c r="T89" i="13"/>
  <c r="T90" i="13"/>
  <c r="T57" i="13"/>
  <c r="T25" i="13"/>
  <c r="T168" i="13"/>
  <c r="T124" i="13"/>
  <c r="T123" i="13"/>
  <c r="T169" i="13"/>
  <c r="T170" i="13"/>
  <c r="T185" i="13"/>
  <c r="T144" i="13"/>
  <c r="T145" i="13"/>
  <c r="T147" i="13"/>
  <c r="T140" i="13"/>
  <c r="T139" i="13"/>
  <c r="T121" i="13"/>
  <c r="T120" i="13"/>
  <c r="T161" i="13"/>
  <c r="T160" i="13"/>
  <c r="T115" i="13"/>
  <c r="T136" i="13"/>
  <c r="T137" i="13"/>
  <c r="T177" i="13"/>
  <c r="T154" i="13"/>
  <c r="T153" i="13"/>
  <c r="T112" i="13"/>
  <c r="T113" i="13"/>
  <c r="T152" i="13"/>
  <c r="T107" i="13"/>
  <c r="T175" i="13"/>
  <c r="T176" i="13"/>
  <c r="T159" i="13"/>
  <c r="T143" i="13"/>
  <c r="T128" i="13"/>
  <c r="T127" i="13"/>
  <c r="T111" i="13"/>
  <c r="T182" i="13"/>
  <c r="T183" i="13"/>
  <c r="T166" i="13"/>
  <c r="T151" i="13"/>
  <c r="T150" i="13"/>
  <c r="T135" i="13"/>
  <c r="T134" i="13"/>
  <c r="T119" i="13"/>
  <c r="T118" i="13"/>
  <c r="T173" i="13"/>
  <c r="T174" i="13"/>
  <c r="T158" i="13"/>
  <c r="T157" i="13"/>
  <c r="T142" i="13"/>
  <c r="T141" i="13"/>
  <c r="T125" i="13"/>
  <c r="T110" i="13"/>
  <c r="T109" i="13"/>
  <c r="T180" i="13"/>
  <c r="T181" i="13"/>
  <c r="T164" i="13"/>
  <c r="T165" i="13"/>
  <c r="T148" i="13"/>
  <c r="T133" i="13"/>
  <c r="T132" i="13"/>
  <c r="T116" i="13"/>
  <c r="T117" i="13"/>
  <c r="T179" i="13"/>
  <c r="T178" i="13"/>
  <c r="T162" i="13"/>
  <c r="T163" i="13"/>
  <c r="T146" i="13"/>
  <c r="T130" i="13"/>
  <c r="T114" i="13"/>
  <c r="T96" i="13"/>
  <c r="T97" i="13"/>
  <c r="T64" i="13"/>
  <c r="T32" i="13"/>
  <c r="T33" i="13"/>
  <c r="T79" i="13"/>
  <c r="T80" i="13"/>
  <c r="T48" i="13"/>
  <c r="T47" i="13"/>
  <c r="T94" i="13"/>
  <c r="T95" i="13"/>
  <c r="T62" i="13"/>
  <c r="T63" i="13"/>
  <c r="T31" i="13"/>
  <c r="T30" i="13"/>
  <c r="T78" i="13"/>
  <c r="T77" i="13"/>
  <c r="T45" i="13"/>
  <c r="T100" i="13"/>
  <c r="T69" i="13"/>
  <c r="T68" i="13"/>
  <c r="T36" i="13"/>
  <c r="S63" i="40" a="1"/>
  <c r="S62" i="40" a="1"/>
  <c r="S62" i="40" l="1"/>
  <c r="T62" i="40" s="1"/>
  <c r="S63" i="40"/>
  <c r="T63" i="40" s="1"/>
  <c r="AV74" i="26"/>
  <c r="AU74" i="26"/>
  <c r="AS43" i="26"/>
  <c r="AW43" i="26"/>
  <c r="AQ70" i="26"/>
  <c r="BM70" i="26" s="1"/>
  <c r="AU70" i="26"/>
  <c r="AL91" i="26"/>
  <c r="BK91" i="26" s="1"/>
  <c r="BL91" i="26" s="1"/>
  <c r="AS57" i="26"/>
  <c r="AM57" i="26"/>
  <c r="AN57" i="26"/>
  <c r="AW57" i="26"/>
  <c r="AP57" i="26"/>
  <c r="AL57" i="26"/>
  <c r="AV57" i="26"/>
  <c r="AO57" i="26"/>
  <c r="AU57" i="26"/>
  <c r="AT57" i="26"/>
  <c r="AQ57" i="26"/>
  <c r="BM57" i="26" s="1"/>
  <c r="AR57" i="26"/>
  <c r="BO57" i="26" s="1"/>
  <c r="AP138" i="26"/>
  <c r="AU138" i="26"/>
  <c r="AL138" i="26"/>
  <c r="BK138" i="26" s="1"/>
  <c r="AS74" i="26"/>
  <c r="AL74" i="26"/>
  <c r="BK74" i="26" s="1"/>
  <c r="BL74" i="26" s="1"/>
  <c r="AV43" i="26"/>
  <c r="AU43" i="26"/>
  <c r="AW70" i="26"/>
  <c r="AT70" i="26"/>
  <c r="AV50" i="26"/>
  <c r="AU91" i="26"/>
  <c r="AM91" i="26"/>
  <c r="AQ135" i="26"/>
  <c r="BM135" i="26" s="1"/>
  <c r="AO84" i="26"/>
  <c r="AW84" i="26"/>
  <c r="AT84" i="26"/>
  <c r="AM84" i="26"/>
  <c r="AV84" i="26"/>
  <c r="AL84" i="26"/>
  <c r="AP84" i="26"/>
  <c r="AQ84" i="26"/>
  <c r="BM84" i="26" s="1"/>
  <c r="AU84" i="26"/>
  <c r="AR84" i="26"/>
  <c r="BO84" i="26" s="1"/>
  <c r="AS84" i="26"/>
  <c r="AN84" i="26"/>
  <c r="BN68" i="26"/>
  <c r="AO74" i="26"/>
  <c r="AQ74" i="26"/>
  <c r="BM74" i="26" s="1"/>
  <c r="AL43" i="26"/>
  <c r="AO43" i="26"/>
  <c r="AP70" i="26"/>
  <c r="AM70" i="26"/>
  <c r="AP50" i="26"/>
  <c r="AP91" i="26"/>
  <c r="AW91" i="26"/>
  <c r="AV138" i="26"/>
  <c r="AN74" i="26"/>
  <c r="AP74" i="26"/>
  <c r="AM43" i="26"/>
  <c r="AN43" i="26"/>
  <c r="AN50" i="26"/>
  <c r="AQ91" i="26"/>
  <c r="BM91" i="26" s="1"/>
  <c r="AO91" i="26"/>
  <c r="AO103" i="26"/>
  <c r="AU103" i="26"/>
  <c r="AV103" i="26"/>
  <c r="AM103" i="26"/>
  <c r="AQ103" i="26"/>
  <c r="BM103" i="26" s="1"/>
  <c r="AR103" i="26"/>
  <c r="BO103" i="26" s="1"/>
  <c r="AL103" i="26"/>
  <c r="AT103" i="26"/>
  <c r="AN103" i="26"/>
  <c r="AP103" i="26"/>
  <c r="AS103" i="26"/>
  <c r="AW103" i="26"/>
  <c r="AQ138" i="26"/>
  <c r="BM138" i="26" s="1"/>
  <c r="AM74" i="26"/>
  <c r="AQ43" i="26"/>
  <c r="BM43" i="26" s="1"/>
  <c r="AT129" i="26"/>
  <c r="AN70" i="26"/>
  <c r="AS91" i="26"/>
  <c r="AR91" i="26"/>
  <c r="BO91" i="26" s="1"/>
  <c r="BJ59" i="26"/>
  <c r="AT119" i="26"/>
  <c r="AM119" i="26"/>
  <c r="AW119" i="26"/>
  <c r="AR119" i="26"/>
  <c r="BO119" i="26" s="1"/>
  <c r="AS119" i="26"/>
  <c r="AU119" i="26"/>
  <c r="AL119" i="26"/>
  <c r="AQ119" i="26"/>
  <c r="BM119" i="26" s="1"/>
  <c r="AV119" i="26"/>
  <c r="AO119" i="26"/>
  <c r="AP119" i="26"/>
  <c r="AN119" i="26"/>
  <c r="BI28" i="26"/>
  <c r="BJ28" i="26" s="1"/>
  <c r="BI103" i="26"/>
  <c r="AO138" i="26"/>
  <c r="AT138" i="26"/>
  <c r="AT74" i="26"/>
  <c r="AP43" i="26"/>
  <c r="AO70" i="26"/>
  <c r="AV70" i="26"/>
  <c r="AT91" i="26"/>
  <c r="BI107" i="26"/>
  <c r="BJ103" i="26"/>
  <c r="AW138" i="26"/>
  <c r="AY74" i="26"/>
  <c r="AZ74" i="26" s="1"/>
  <c r="BJ63" i="26"/>
  <c r="AQ129" i="26"/>
  <c r="BM129" i="26" s="1"/>
  <c r="BN59" i="26"/>
  <c r="AU66" i="26"/>
  <c r="AT66" i="26"/>
  <c r="AO66" i="26"/>
  <c r="AQ66" i="26"/>
  <c r="BM66" i="26" s="1"/>
  <c r="AW66" i="26"/>
  <c r="AS66" i="26"/>
  <c r="AR66" i="26"/>
  <c r="BO66" i="26" s="1"/>
  <c r="AV66" i="26"/>
  <c r="AL66" i="26"/>
  <c r="AN66" i="26"/>
  <c r="AP66" i="26"/>
  <c r="AM66" i="26"/>
  <c r="P56" i="70"/>
  <c r="P32" i="70"/>
  <c r="P99" i="70"/>
  <c r="AG27" i="12"/>
  <c r="C10" i="63" s="1"/>
  <c r="O31" i="13"/>
  <c r="AD105" i="24"/>
  <c r="AD86" i="24"/>
  <c r="AD113" i="24"/>
  <c r="AD74" i="24"/>
  <c r="AD85" i="24"/>
  <c r="AD78" i="24"/>
  <c r="AD98" i="24"/>
  <c r="AD110" i="24"/>
  <c r="AD73" i="24"/>
  <c r="AD90" i="24"/>
  <c r="AD88" i="24"/>
  <c r="AD102" i="24"/>
  <c r="AD104" i="24"/>
  <c r="I47" i="24"/>
  <c r="O47" i="25" s="1"/>
  <c r="I36" i="24"/>
  <c r="O36" i="25" s="1"/>
  <c r="I29" i="24"/>
  <c r="O29" i="25" s="1"/>
  <c r="I68" i="24"/>
  <c r="O68" i="25" s="1"/>
  <c r="I63" i="24"/>
  <c r="O63" i="25" s="1"/>
  <c r="O29" i="19"/>
  <c r="P29" i="20"/>
  <c r="O22" i="19"/>
  <c r="P22" i="20"/>
  <c r="O30" i="19"/>
  <c r="P30" i="20"/>
  <c r="O87" i="19"/>
  <c r="P87" i="20"/>
  <c r="O122" i="19"/>
  <c r="P122" i="20"/>
  <c r="O89" i="19"/>
  <c r="P89" i="20"/>
  <c r="O108" i="19"/>
  <c r="P108" i="20"/>
  <c r="O106" i="19"/>
  <c r="P106" i="20"/>
  <c r="O113" i="19"/>
  <c r="P113" i="20"/>
  <c r="O111" i="19"/>
  <c r="P111" i="20"/>
  <c r="O112" i="19"/>
  <c r="P112" i="20"/>
  <c r="AB14" i="26"/>
  <c r="BJ86" i="26"/>
  <c r="BI22" i="26"/>
  <c r="AL135" i="26"/>
  <c r="BK135" i="26" s="1"/>
  <c r="BP59" i="26"/>
  <c r="BQ59" i="26" s="1"/>
  <c r="AN135" i="26"/>
  <c r="AS115" i="26"/>
  <c r="BN97" i="26"/>
  <c r="AS135" i="26"/>
  <c r="AM138" i="26"/>
  <c r="AO47" i="26"/>
  <c r="AC15" i="26"/>
  <c r="AR115" i="26"/>
  <c r="BO115" i="26" s="1"/>
  <c r="BP68" i="26"/>
  <c r="BQ68" i="26" s="1"/>
  <c r="AT135" i="26"/>
  <c r="AW135" i="26"/>
  <c r="AC16" i="26"/>
  <c r="AT122" i="26"/>
  <c r="AN115" i="26"/>
  <c r="AY135" i="26"/>
  <c r="AZ135" i="26" s="1"/>
  <c r="AM135" i="26"/>
  <c r="AO135" i="26"/>
  <c r="AU135" i="26"/>
  <c r="AV135" i="26"/>
  <c r="AR135" i="26"/>
  <c r="BO135" i="26" s="1"/>
  <c r="AT141" i="26"/>
  <c r="AO145" i="26"/>
  <c r="AW141" i="26"/>
  <c r="AY59" i="26"/>
  <c r="AZ59" i="26" s="1"/>
  <c r="AP145" i="26"/>
  <c r="AT117" i="26"/>
  <c r="BJ49" i="26"/>
  <c r="AR47" i="26"/>
  <c r="BO47" i="26" s="1"/>
  <c r="BL42" i="26"/>
  <c r="BN42" i="26" s="1"/>
  <c r="BJ46" i="26"/>
  <c r="AM117" i="26"/>
  <c r="BI50" i="26"/>
  <c r="BJ50" i="26" s="1"/>
  <c r="BJ111" i="26"/>
  <c r="BL25" i="26"/>
  <c r="BN25" i="26" s="1"/>
  <c r="BP25" i="26" s="1"/>
  <c r="BQ25" i="26" s="1"/>
  <c r="AS47" i="26"/>
  <c r="AV65" i="26"/>
  <c r="AU141" i="26"/>
  <c r="BL138" i="26"/>
  <c r="AE16" i="26"/>
  <c r="AL145" i="26"/>
  <c r="BK145" i="26" s="1"/>
  <c r="BL145" i="26" s="1"/>
  <c r="AY118" i="26"/>
  <c r="AZ118" i="26" s="1"/>
  <c r="BK118" i="26"/>
  <c r="BL118" i="26" s="1"/>
  <c r="BN118" i="26" s="1"/>
  <c r="BP118" i="26" s="1"/>
  <c r="BQ118" i="26" s="1"/>
  <c r="AY80" i="26"/>
  <c r="AZ80" i="26" s="1"/>
  <c r="BK80" i="26"/>
  <c r="BL80" i="26" s="1"/>
  <c r="BN80" i="26" s="1"/>
  <c r="BP80" i="26" s="1"/>
  <c r="BQ80" i="26" s="1"/>
  <c r="AT145" i="26"/>
  <c r="BJ107" i="26"/>
  <c r="BP73" i="26"/>
  <c r="BQ73" i="26" s="1"/>
  <c r="BJ133" i="26"/>
  <c r="BI131" i="26"/>
  <c r="AM145" i="26"/>
  <c r="AE15" i="26"/>
  <c r="AQ145" i="26"/>
  <c r="BM145" i="26" s="1"/>
  <c r="BN145" i="26" s="1"/>
  <c r="BI83" i="26"/>
  <c r="BJ83" i="26" s="1"/>
  <c r="R14" i="12"/>
  <c r="T23" i="12"/>
  <c r="AG23" i="12"/>
  <c r="C6" i="63" s="1"/>
  <c r="AG39" i="12"/>
  <c r="C22" i="63" s="1"/>
  <c r="T39" i="12"/>
  <c r="T55" i="12"/>
  <c r="AG55" i="12"/>
  <c r="C38" i="63" s="1"/>
  <c r="AG24" i="12"/>
  <c r="C7" i="63" s="1"/>
  <c r="T24" i="12"/>
  <c r="AG40" i="12"/>
  <c r="C23" i="63" s="1"/>
  <c r="T40" i="12"/>
  <c r="AG56" i="12"/>
  <c r="C39" i="63" s="1"/>
  <c r="T56" i="12"/>
  <c r="AG72" i="12"/>
  <c r="C55" i="63" s="1"/>
  <c r="T72" i="12"/>
  <c r="AG88" i="12"/>
  <c r="C71" i="63" s="1"/>
  <c r="T88" i="12"/>
  <c r="T38" i="12"/>
  <c r="AG38" i="12"/>
  <c r="C21" i="63" s="1"/>
  <c r="AG82" i="12"/>
  <c r="C65" i="63" s="1"/>
  <c r="T82" i="12"/>
  <c r="T79" i="12"/>
  <c r="AG25" i="12"/>
  <c r="C8" i="63" s="1"/>
  <c r="T25" i="12"/>
  <c r="T41" i="12"/>
  <c r="AG41" i="12"/>
  <c r="C24" i="63" s="1"/>
  <c r="T57" i="12"/>
  <c r="AG57" i="12"/>
  <c r="C40" i="63" s="1"/>
  <c r="AG73" i="12"/>
  <c r="C56" i="63" s="1"/>
  <c r="T73" i="12"/>
  <c r="T89" i="12"/>
  <c r="AG89" i="12"/>
  <c r="C72" i="63" s="1"/>
  <c r="T34" i="12"/>
  <c r="AG34" i="12"/>
  <c r="C17" i="63" s="1"/>
  <c r="T58" i="12"/>
  <c r="AG58" i="12"/>
  <c r="C41" i="63" s="1"/>
  <c r="T86" i="12"/>
  <c r="AG86" i="12"/>
  <c r="C69" i="63" s="1"/>
  <c r="S94" i="12"/>
  <c r="AG43" i="12"/>
  <c r="C26" i="63" s="1"/>
  <c r="T43" i="12"/>
  <c r="T67" i="12"/>
  <c r="AG67" i="12"/>
  <c r="C50" i="63" s="1"/>
  <c r="AG83" i="12"/>
  <c r="C66" i="63" s="1"/>
  <c r="T83" i="12"/>
  <c r="AG99" i="12"/>
  <c r="C84" i="63" s="1"/>
  <c r="T99" i="12"/>
  <c r="AG28" i="12"/>
  <c r="C11" i="63" s="1"/>
  <c r="T28" i="12"/>
  <c r="AG44" i="12"/>
  <c r="C27" i="63" s="1"/>
  <c r="T44" i="12"/>
  <c r="AG60" i="12"/>
  <c r="C43" i="63" s="1"/>
  <c r="T60" i="12"/>
  <c r="T76" i="12"/>
  <c r="AG76" i="12"/>
  <c r="C59" i="63" s="1"/>
  <c r="T92" i="12"/>
  <c r="AG92" i="12"/>
  <c r="C75" i="63" s="1"/>
  <c r="AG26" i="12"/>
  <c r="C9" i="63" s="1"/>
  <c r="T26" i="12"/>
  <c r="T74" i="12"/>
  <c r="AG74" i="12"/>
  <c r="C57" i="63" s="1"/>
  <c r="T35" i="12"/>
  <c r="AG35" i="12"/>
  <c r="C18" i="63" s="1"/>
  <c r="AG21" i="12"/>
  <c r="C4" i="63" s="1"/>
  <c r="T21" i="12"/>
  <c r="AG37" i="12"/>
  <c r="T37" i="12"/>
  <c r="T53" i="12"/>
  <c r="AG53" i="12"/>
  <c r="C36" i="63" s="1"/>
  <c r="T69" i="12"/>
  <c r="AG69" i="12"/>
  <c r="C52" i="63" s="1"/>
  <c r="T85" i="12"/>
  <c r="AG85" i="12"/>
  <c r="C68" i="63" s="1"/>
  <c r="AG22" i="12"/>
  <c r="C5" i="63" s="1"/>
  <c r="T22" i="12"/>
  <c r="AG46" i="12"/>
  <c r="C29" i="63" s="1"/>
  <c r="T46" i="12"/>
  <c r="T70" i="12"/>
  <c r="AG70" i="12"/>
  <c r="C53" i="63" s="1"/>
  <c r="E60" i="65"/>
  <c r="E76" i="65"/>
  <c r="AG94" i="12"/>
  <c r="C79" i="63" s="1"/>
  <c r="G30" i="41"/>
  <c r="H30" i="41" s="1"/>
  <c r="I30" i="41" s="1"/>
  <c r="S78" i="12"/>
  <c r="AG31" i="12"/>
  <c r="C14" i="63" s="1"/>
  <c r="T31" i="12"/>
  <c r="AG47" i="12"/>
  <c r="C30" i="63" s="1"/>
  <c r="T47" i="12"/>
  <c r="T63" i="12"/>
  <c r="AG63" i="12"/>
  <c r="C46" i="63" s="1"/>
  <c r="T95" i="12"/>
  <c r="AG95" i="12"/>
  <c r="C80" i="63" s="1"/>
  <c r="T32" i="12"/>
  <c r="AG32" i="12"/>
  <c r="C15" i="63" s="1"/>
  <c r="T48" i="12"/>
  <c r="AG48" i="12"/>
  <c r="C31" i="63" s="1"/>
  <c r="T64" i="12"/>
  <c r="AG64" i="12"/>
  <c r="C47" i="63" s="1"/>
  <c r="AG80" i="12"/>
  <c r="C63" i="63" s="1"/>
  <c r="T80" i="12"/>
  <c r="AG96" i="12"/>
  <c r="T96" i="12"/>
  <c r="AG62" i="12"/>
  <c r="C45" i="63" s="1"/>
  <c r="T62" i="12"/>
  <c r="AG71" i="12"/>
  <c r="C54" i="63" s="1"/>
  <c r="T71" i="12"/>
  <c r="AG87" i="12"/>
  <c r="C70" i="63" s="1"/>
  <c r="T87" i="12"/>
  <c r="T33" i="12"/>
  <c r="AG33" i="12"/>
  <c r="T49" i="12"/>
  <c r="AG49" i="12"/>
  <c r="C32" i="63" s="1"/>
  <c r="T65" i="12"/>
  <c r="AG65" i="12"/>
  <c r="C48" i="63" s="1"/>
  <c r="T81" i="12"/>
  <c r="AG81" i="12"/>
  <c r="C64" i="63" s="1"/>
  <c r="AG97" i="12"/>
  <c r="C82" i="63" s="1"/>
  <c r="T97" i="12"/>
  <c r="AG42" i="12"/>
  <c r="C25" i="63" s="1"/>
  <c r="T42" i="12"/>
  <c r="AG66" i="12"/>
  <c r="T66" i="12"/>
  <c r="AG98" i="12"/>
  <c r="C83" i="63" s="1"/>
  <c r="T98" i="12"/>
  <c r="AG59" i="12"/>
  <c r="C42" i="63" s="1"/>
  <c r="T59" i="12"/>
  <c r="AG75" i="12"/>
  <c r="C58" i="63" s="1"/>
  <c r="T75" i="12"/>
  <c r="AG91" i="12"/>
  <c r="C74" i="63" s="1"/>
  <c r="T91" i="12"/>
  <c r="T36" i="12"/>
  <c r="AG36" i="12"/>
  <c r="T52" i="12"/>
  <c r="AG52" i="12"/>
  <c r="C35" i="63" s="1"/>
  <c r="AG68" i="12"/>
  <c r="C51" i="63" s="1"/>
  <c r="T68" i="12"/>
  <c r="T84" i="12"/>
  <c r="AG84" i="12"/>
  <c r="C67" i="63" s="1"/>
  <c r="AG100" i="12"/>
  <c r="C88" i="63" s="1"/>
  <c r="T100" i="12"/>
  <c r="AG50" i="12"/>
  <c r="C33" i="63" s="1"/>
  <c r="T50" i="12"/>
  <c r="T27" i="12"/>
  <c r="AG51" i="12"/>
  <c r="C34" i="63" s="1"/>
  <c r="T51" i="12"/>
  <c r="AG29" i="12"/>
  <c r="C12" i="63" s="1"/>
  <c r="T29" i="12"/>
  <c r="AG45" i="12"/>
  <c r="C28" i="63" s="1"/>
  <c r="T45" i="12"/>
  <c r="T61" i="12"/>
  <c r="AG61" i="12"/>
  <c r="C44" i="63" s="1"/>
  <c r="AG77" i="12"/>
  <c r="C60" i="63" s="1"/>
  <c r="T77" i="12"/>
  <c r="AG93" i="12"/>
  <c r="C76" i="63" s="1"/>
  <c r="T93" i="12"/>
  <c r="AG30" i="12"/>
  <c r="C13" i="63" s="1"/>
  <c r="T30" i="12"/>
  <c r="AG54" i="12"/>
  <c r="T54" i="12"/>
  <c r="AG90" i="12"/>
  <c r="C73" i="63" s="1"/>
  <c r="T90" i="12"/>
  <c r="P24" i="70"/>
  <c r="P94" i="70"/>
  <c r="P92" i="70"/>
  <c r="P39" i="70"/>
  <c r="P50" i="70"/>
  <c r="P84" i="70"/>
  <c r="P35" i="70"/>
  <c r="O35" i="13"/>
  <c r="P71" i="70"/>
  <c r="O71" i="13"/>
  <c r="P51" i="70"/>
  <c r="O51" i="13"/>
  <c r="P48" i="70"/>
  <c r="O48" i="13"/>
  <c r="P73" i="70"/>
  <c r="O73" i="13"/>
  <c r="P95" i="70"/>
  <c r="O95" i="13"/>
  <c r="P44" i="70"/>
  <c r="O44" i="13"/>
  <c r="AY99" i="26"/>
  <c r="AZ99" i="26" s="1"/>
  <c r="BK99" i="26"/>
  <c r="BL99" i="26" s="1"/>
  <c r="BN99" i="26" s="1"/>
  <c r="BP99" i="26" s="1"/>
  <c r="BQ99" i="26" s="1"/>
  <c r="AM127" i="26"/>
  <c r="AL127" i="26"/>
  <c r="AW127" i="26"/>
  <c r="AQ127" i="26"/>
  <c r="BM127" i="26" s="1"/>
  <c r="AT127" i="26"/>
  <c r="AS127" i="26"/>
  <c r="AU127" i="26"/>
  <c r="AN71" i="26"/>
  <c r="AM71" i="26"/>
  <c r="AO71" i="26"/>
  <c r="BK22" i="26"/>
  <c r="BL22" i="26" s="1"/>
  <c r="BN22" i="26" s="1"/>
  <c r="BP22" i="26" s="1"/>
  <c r="BQ22" i="26" s="1"/>
  <c r="AY22" i="26"/>
  <c r="AZ22" i="26" s="1"/>
  <c r="T24" i="5"/>
  <c r="D12" i="62"/>
  <c r="T23" i="5"/>
  <c r="T25" i="5"/>
  <c r="BP42" i="26"/>
  <c r="BQ42" i="26" s="1"/>
  <c r="BJ125" i="26"/>
  <c r="AP141" i="26"/>
  <c r="AQ141" i="26"/>
  <c r="BM141" i="26" s="1"/>
  <c r="AL141" i="26"/>
  <c r="BK141" i="26" s="1"/>
  <c r="BL141" i="26" s="1"/>
  <c r="AL129" i="26"/>
  <c r="BK129" i="26" s="1"/>
  <c r="BL129" i="26" s="1"/>
  <c r="BN129" i="26" s="1"/>
  <c r="BP129" i="26" s="1"/>
  <c r="BQ129" i="26" s="1"/>
  <c r="AV129" i="26"/>
  <c r="AW129" i="26"/>
  <c r="AS50" i="26"/>
  <c r="AU50" i="26"/>
  <c r="AL50" i="26"/>
  <c r="BK50" i="26" s="1"/>
  <c r="AP127" i="26"/>
  <c r="AY79" i="26"/>
  <c r="AZ79" i="26" s="1"/>
  <c r="BJ127" i="26"/>
  <c r="AL131" i="26"/>
  <c r="BK131" i="26" s="1"/>
  <c r="BL131" i="26" s="1"/>
  <c r="AQ131" i="26"/>
  <c r="BM131" i="26" s="1"/>
  <c r="AP131" i="26"/>
  <c r="AM131" i="26"/>
  <c r="AU131" i="26"/>
  <c r="AR131" i="26"/>
  <c r="BO131" i="26" s="1"/>
  <c r="AW131" i="26"/>
  <c r="AV131" i="26"/>
  <c r="AT131" i="26"/>
  <c r="AN131" i="26"/>
  <c r="AS131" i="26"/>
  <c r="AO131" i="26"/>
  <c r="AP71" i="26"/>
  <c r="AQ71" i="26"/>
  <c r="BM71" i="26" s="1"/>
  <c r="AU71" i="26"/>
  <c r="AH14" i="14"/>
  <c r="T32" i="5"/>
  <c r="U14" i="16"/>
  <c r="T29" i="5"/>
  <c r="T28" i="5"/>
  <c r="AG24" i="5"/>
  <c r="S14" i="26"/>
  <c r="AH14" i="26"/>
  <c r="AP47" i="26"/>
  <c r="AQ47" i="26"/>
  <c r="BM47" i="26" s="1"/>
  <c r="AY97" i="26"/>
  <c r="AZ97" i="26" s="1"/>
  <c r="AM141" i="26"/>
  <c r="AV141" i="26"/>
  <c r="AR141" i="26"/>
  <c r="BO141" i="26" s="1"/>
  <c r="BI31" i="26"/>
  <c r="I106" i="24"/>
  <c r="O106" i="25" s="1"/>
  <c r="BI35" i="26"/>
  <c r="BJ35" i="26" s="1"/>
  <c r="AS129" i="26"/>
  <c r="AR129" i="26"/>
  <c r="BO129" i="26" s="1"/>
  <c r="AU129" i="26"/>
  <c r="AS145" i="26"/>
  <c r="AN145" i="26"/>
  <c r="AV145" i="26"/>
  <c r="AY50" i="26"/>
  <c r="AZ50" i="26" s="1"/>
  <c r="AM50" i="26"/>
  <c r="AO50" i="26"/>
  <c r="AY75" i="26"/>
  <c r="AZ75" i="26" s="1"/>
  <c r="BK75" i="26"/>
  <c r="BL75" i="26" s="1"/>
  <c r="BN75" i="26" s="1"/>
  <c r="BP75" i="26" s="1"/>
  <c r="BQ75" i="26" s="1"/>
  <c r="BI75" i="26"/>
  <c r="BJ75" i="26" s="1"/>
  <c r="BL135" i="26"/>
  <c r="BN135" i="26" s="1"/>
  <c r="AN127" i="26"/>
  <c r="AR127" i="26"/>
  <c r="BO127" i="26" s="1"/>
  <c r="AY91" i="26"/>
  <c r="AZ91" i="26" s="1"/>
  <c r="AW71" i="26"/>
  <c r="AL71" i="26"/>
  <c r="AS71" i="26"/>
  <c r="AG32" i="5"/>
  <c r="AG27" i="5"/>
  <c r="T21" i="5"/>
  <c r="V14" i="26"/>
  <c r="AP122" i="26"/>
  <c r="AO141" i="26"/>
  <c r="AS141" i="26"/>
  <c r="BI55" i="26"/>
  <c r="AN129" i="26"/>
  <c r="AP129" i="26"/>
  <c r="AW145" i="26"/>
  <c r="AR145" i="26"/>
  <c r="BO145" i="26" s="1"/>
  <c r="BP78" i="26"/>
  <c r="BQ78" i="26" s="1"/>
  <c r="BI129" i="26"/>
  <c r="BJ129" i="26" s="1"/>
  <c r="AR50" i="26"/>
  <c r="BO50" i="26" s="1"/>
  <c r="I203" i="24"/>
  <c r="O203" i="25" s="1"/>
  <c r="BI51" i="26"/>
  <c r="BJ51" i="26" s="1"/>
  <c r="BJ22" i="26"/>
  <c r="BN79" i="26"/>
  <c r="BP79" i="26" s="1"/>
  <c r="BQ79" i="26" s="1"/>
  <c r="BI95" i="26"/>
  <c r="BJ95" i="26" s="1"/>
  <c r="BN91" i="26"/>
  <c r="BP91" i="26" s="1"/>
  <c r="BQ91" i="26" s="1"/>
  <c r="AM83" i="26"/>
  <c r="AL83" i="26"/>
  <c r="AR83" i="26"/>
  <c r="BO83" i="26" s="1"/>
  <c r="AO83" i="26"/>
  <c r="AV83" i="26"/>
  <c r="AN83" i="26"/>
  <c r="AT83" i="26"/>
  <c r="AP83" i="26"/>
  <c r="AQ83" i="26"/>
  <c r="BM83" i="26" s="1"/>
  <c r="AS83" i="26"/>
  <c r="AU83" i="26"/>
  <c r="AW83" i="26"/>
  <c r="BI135" i="26"/>
  <c r="BJ135" i="26" s="1"/>
  <c r="BI119" i="26"/>
  <c r="BJ119" i="26" s="1"/>
  <c r="AV127" i="26"/>
  <c r="AO127" i="26"/>
  <c r="BI91" i="26"/>
  <c r="BJ91" i="26" s="1"/>
  <c r="I115" i="24"/>
  <c r="O115" i="25" s="1"/>
  <c r="AY123" i="26"/>
  <c r="AZ123" i="26" s="1"/>
  <c r="BK123" i="26"/>
  <c r="BL123" i="26" s="1"/>
  <c r="BN123" i="26" s="1"/>
  <c r="BP123" i="26" s="1"/>
  <c r="BQ123" i="26" s="1"/>
  <c r="AR63" i="26"/>
  <c r="BO63" i="26" s="1"/>
  <c r="AQ63" i="26"/>
  <c r="BM63" i="26" s="1"/>
  <c r="AV63" i="26"/>
  <c r="AL63" i="26"/>
  <c r="BK63" i="26" s="1"/>
  <c r="BL63" i="26" s="1"/>
  <c r="AO63" i="26"/>
  <c r="AU63" i="26"/>
  <c r="AT63" i="26"/>
  <c r="AS63" i="26"/>
  <c r="AP63" i="26"/>
  <c r="AM63" i="26"/>
  <c r="AN63" i="26"/>
  <c r="AW63" i="26"/>
  <c r="AT71" i="26"/>
  <c r="AR71" i="26"/>
  <c r="BO71" i="26" s="1"/>
  <c r="BI99" i="26"/>
  <c r="BJ99" i="26" s="1"/>
  <c r="U26" i="5"/>
  <c r="P27" i="70"/>
  <c r="P86" i="70"/>
  <c r="P57" i="70"/>
  <c r="P87" i="70"/>
  <c r="P20" i="70"/>
  <c r="P74" i="70"/>
  <c r="P36" i="70"/>
  <c r="P85" i="70"/>
  <c r="P96" i="70"/>
  <c r="P60" i="70"/>
  <c r="P88" i="70"/>
  <c r="P72" i="70"/>
  <c r="I110" i="24"/>
  <c r="O110" i="25" s="1"/>
  <c r="I94" i="24"/>
  <c r="O94" i="25" s="1"/>
  <c r="I91" i="24"/>
  <c r="O91" i="25" s="1"/>
  <c r="I198" i="24"/>
  <c r="O198" i="25" s="1"/>
  <c r="I214" i="24"/>
  <c r="O214" i="25" s="1"/>
  <c r="I87" i="24"/>
  <c r="O87" i="25" s="1"/>
  <c r="I154" i="24"/>
  <c r="O154" i="25" s="1"/>
  <c r="AY25" i="26"/>
  <c r="AZ25" i="26" s="1"/>
  <c r="AV115" i="26"/>
  <c r="AT38" i="26"/>
  <c r="AV38" i="26"/>
  <c r="AQ38" i="26"/>
  <c r="BM38" i="26" s="1"/>
  <c r="AM38" i="26"/>
  <c r="AO38" i="26"/>
  <c r="AR38" i="26"/>
  <c r="BO38" i="26" s="1"/>
  <c r="AL38" i="26"/>
  <c r="BK38" i="26" s="1"/>
  <c r="BL38" i="26" s="1"/>
  <c r="AS38" i="26"/>
  <c r="AP38" i="26"/>
  <c r="AN38" i="26"/>
  <c r="AU38" i="26"/>
  <c r="AW38" i="26"/>
  <c r="AT82" i="26"/>
  <c r="AN82" i="26"/>
  <c r="AR82" i="26"/>
  <c r="BO82" i="26" s="1"/>
  <c r="BR110" i="26"/>
  <c r="BJ110" i="26"/>
  <c r="BL34" i="26"/>
  <c r="BN34" i="26" s="1"/>
  <c r="BP34" i="26" s="1"/>
  <c r="BQ34" i="26" s="1"/>
  <c r="BK102" i="26"/>
  <c r="BL102" i="26" s="1"/>
  <c r="AY102" i="26"/>
  <c r="AZ102" i="26" s="1"/>
  <c r="BL106" i="26"/>
  <c r="BN106" i="26" s="1"/>
  <c r="BP106" i="26" s="1"/>
  <c r="BQ106" i="26" s="1"/>
  <c r="BJ106" i="26"/>
  <c r="I175" i="24"/>
  <c r="O175" i="25" s="1"/>
  <c r="AR137" i="26"/>
  <c r="BO137" i="26" s="1"/>
  <c r="AS137" i="26"/>
  <c r="AV137" i="26"/>
  <c r="AY145" i="26"/>
  <c r="AZ145" i="26" s="1"/>
  <c r="Z14" i="26"/>
  <c r="AW51" i="26"/>
  <c r="AQ51" i="26"/>
  <c r="BM51" i="26" s="1"/>
  <c r="AM51" i="26"/>
  <c r="AS51" i="26"/>
  <c r="AN51" i="26"/>
  <c r="AV51" i="26"/>
  <c r="AO51" i="26"/>
  <c r="AR51" i="26"/>
  <c r="BO51" i="26" s="1"/>
  <c r="AT51" i="26"/>
  <c r="AP51" i="26"/>
  <c r="AU51" i="26"/>
  <c r="AL51" i="26"/>
  <c r="BK51" i="26" s="1"/>
  <c r="BL51" i="26" s="1"/>
  <c r="BK70" i="26"/>
  <c r="BL70" i="26" s="1"/>
  <c r="BN70" i="26" s="1"/>
  <c r="BP70" i="26" s="1"/>
  <c r="BQ70" i="26" s="1"/>
  <c r="AY70" i="26"/>
  <c r="AZ70" i="26" s="1"/>
  <c r="AS82" i="26"/>
  <c r="AM82" i="26"/>
  <c r="AW82" i="26"/>
  <c r="BI102" i="26"/>
  <c r="BJ102" i="26" s="1"/>
  <c r="AM137" i="26"/>
  <c r="AO137" i="26"/>
  <c r="AP137" i="26"/>
  <c r="AU46" i="26"/>
  <c r="AN46" i="26"/>
  <c r="AQ46" i="26"/>
  <c r="BM46" i="26" s="1"/>
  <c r="AV46" i="26"/>
  <c r="AO46" i="26"/>
  <c r="AT46" i="26"/>
  <c r="AW46" i="26"/>
  <c r="AS46" i="26"/>
  <c r="AR46" i="26"/>
  <c r="BO46" i="26" s="1"/>
  <c r="AL46" i="26"/>
  <c r="AM46" i="26"/>
  <c r="AP46" i="26"/>
  <c r="AQ62" i="26"/>
  <c r="BM62" i="26" s="1"/>
  <c r="BN74" i="26"/>
  <c r="BP74" i="26" s="1"/>
  <c r="BQ74" i="26" s="1"/>
  <c r="AY43" i="26"/>
  <c r="AZ43" i="26" s="1"/>
  <c r="BK43" i="26"/>
  <c r="BL43" i="26" s="1"/>
  <c r="BN43" i="26" s="1"/>
  <c r="BP43" i="26" s="1"/>
  <c r="BQ43" i="26" s="1"/>
  <c r="BI34" i="26"/>
  <c r="BJ34" i="26" s="1"/>
  <c r="AQ82" i="26"/>
  <c r="BM82" i="26" s="1"/>
  <c r="AP82" i="26"/>
  <c r="AO82" i="26"/>
  <c r="AS86" i="26"/>
  <c r="AV86" i="26"/>
  <c r="AP86" i="26"/>
  <c r="AO86" i="26"/>
  <c r="AU86" i="26"/>
  <c r="AT86" i="26"/>
  <c r="AL86" i="26"/>
  <c r="AN86" i="26"/>
  <c r="AQ86" i="26"/>
  <c r="BM86" i="26" s="1"/>
  <c r="AR86" i="26"/>
  <c r="BO86" i="26" s="1"/>
  <c r="AW86" i="26"/>
  <c r="AM86" i="26"/>
  <c r="AP110" i="26"/>
  <c r="AN110" i="26"/>
  <c r="AW110" i="26"/>
  <c r="AT110" i="26"/>
  <c r="AR110" i="26"/>
  <c r="BO110" i="26" s="1"/>
  <c r="AS110" i="26"/>
  <c r="AO110" i="26"/>
  <c r="AV110" i="26"/>
  <c r="AM110" i="26"/>
  <c r="AU110" i="26"/>
  <c r="AQ110" i="26"/>
  <c r="BM110" i="26" s="1"/>
  <c r="AL110" i="26"/>
  <c r="AL55" i="26"/>
  <c r="BK55" i="26" s="1"/>
  <c r="BL55" i="26" s="1"/>
  <c r="AS55" i="26"/>
  <c r="AO55" i="26"/>
  <c r="AU55" i="26"/>
  <c r="AT55" i="26"/>
  <c r="AN55" i="26"/>
  <c r="AP55" i="26"/>
  <c r="AR55" i="26"/>
  <c r="BO55" i="26" s="1"/>
  <c r="AM55" i="26"/>
  <c r="AQ55" i="26"/>
  <c r="BM55" i="26" s="1"/>
  <c r="AW55" i="26"/>
  <c r="AV55" i="26"/>
  <c r="BP134" i="26"/>
  <c r="BQ134" i="26" s="1"/>
  <c r="BL50" i="26"/>
  <c r="BN102" i="26"/>
  <c r="BP102" i="26" s="1"/>
  <c r="BQ102" i="26" s="1"/>
  <c r="AN137" i="26"/>
  <c r="AW137" i="26"/>
  <c r="AL137" i="26"/>
  <c r="AY34" i="26"/>
  <c r="AZ34" i="26" s="1"/>
  <c r="AW50" i="26"/>
  <c r="AQ50" i="26"/>
  <c r="BM50" i="26" s="1"/>
  <c r="BN50" i="26" s="1"/>
  <c r="BP50" i="26" s="1"/>
  <c r="BQ50" i="26" s="1"/>
  <c r="AY78" i="26"/>
  <c r="AZ78" i="26" s="1"/>
  <c r="BI137" i="26"/>
  <c r="BJ137" i="26" s="1"/>
  <c r="AY28" i="26"/>
  <c r="AZ28" i="26" s="1"/>
  <c r="BK28" i="26"/>
  <c r="BL28" i="26" s="1"/>
  <c r="BN28" i="26" s="1"/>
  <c r="BP28" i="26" s="1"/>
  <c r="BQ28" i="26" s="1"/>
  <c r="BK21" i="26"/>
  <c r="BL21" i="26" s="1"/>
  <c r="BN21" i="26" s="1"/>
  <c r="BP21" i="26" s="1"/>
  <c r="BQ21" i="26" s="1"/>
  <c r="AY21" i="26"/>
  <c r="AZ21" i="26" s="1"/>
  <c r="AV82" i="26"/>
  <c r="AL82" i="26"/>
  <c r="BK82" i="26" s="1"/>
  <c r="BL82" i="26" s="1"/>
  <c r="BN82" i="26" s="1"/>
  <c r="BI43" i="26"/>
  <c r="BJ43" i="26" s="1"/>
  <c r="BJ82" i="26"/>
  <c r="AU137" i="26"/>
  <c r="AT137" i="26"/>
  <c r="I194" i="24"/>
  <c r="O194" i="25" s="1"/>
  <c r="AS33" i="26"/>
  <c r="AS62" i="26"/>
  <c r="AL58" i="26"/>
  <c r="AV33" i="26"/>
  <c r="AL114" i="26"/>
  <c r="BK114" i="26" s="1"/>
  <c r="BL114" i="26" s="1"/>
  <c r="AE14" i="18"/>
  <c r="AW114" i="26"/>
  <c r="AU65" i="26"/>
  <c r="AO62" i="26"/>
  <c r="AO115" i="26"/>
  <c r="AM115" i="26"/>
  <c r="AP117" i="26"/>
  <c r="AR114" i="26"/>
  <c r="BO114" i="26" s="1"/>
  <c r="AT115" i="26"/>
  <c r="AP115" i="26"/>
  <c r="AO117" i="26"/>
  <c r="AL139" i="26"/>
  <c r="AY139" i="26" s="1"/>
  <c r="AZ139" i="26" s="1"/>
  <c r="BI25" i="26"/>
  <c r="BJ25" i="26" s="1"/>
  <c r="AR140" i="26"/>
  <c r="BO140" i="26" s="1"/>
  <c r="AO54" i="26"/>
  <c r="AQ136" i="26"/>
  <c r="BM136" i="26" s="1"/>
  <c r="AT140" i="26"/>
  <c r="AL54" i="26"/>
  <c r="BK54" i="26" s="1"/>
  <c r="BL54" i="26" s="1"/>
  <c r="BJ33" i="26"/>
  <c r="AT62" i="26"/>
  <c r="AP62" i="26"/>
  <c r="AV62" i="26"/>
  <c r="T14" i="26"/>
  <c r="AV114" i="26"/>
  <c r="AV139" i="26"/>
  <c r="AU120" i="26"/>
  <c r="AN140" i="26"/>
  <c r="AS140" i="26"/>
  <c r="AS54" i="26"/>
  <c r="AW136" i="26"/>
  <c r="I90" i="24"/>
  <c r="O90" i="25" s="1"/>
  <c r="AL62" i="26"/>
  <c r="BK62" i="26" s="1"/>
  <c r="BL62" i="26" s="1"/>
  <c r="AM62" i="26"/>
  <c r="AW62" i="26"/>
  <c r="AE14" i="26"/>
  <c r="AR33" i="26"/>
  <c r="BO33" i="26" s="1"/>
  <c r="AO114" i="26"/>
  <c r="AQ114" i="26"/>
  <c r="BM114" i="26" s="1"/>
  <c r="AQ140" i="26"/>
  <c r="BM140" i="26" s="1"/>
  <c r="AW140" i="26"/>
  <c r="AP54" i="26"/>
  <c r="AU54" i="26"/>
  <c r="AT136" i="26"/>
  <c r="AU62" i="26"/>
  <c r="AN62" i="26"/>
  <c r="AP140" i="26"/>
  <c r="AL140" i="26"/>
  <c r="BK140" i="26" s="1"/>
  <c r="BL140" i="26" s="1"/>
  <c r="BN140" i="26" s="1"/>
  <c r="AU140" i="26"/>
  <c r="AV54" i="26"/>
  <c r="AM54" i="26"/>
  <c r="AS136" i="26"/>
  <c r="AR87" i="26"/>
  <c r="BO87" i="26" s="1"/>
  <c r="AN122" i="26"/>
  <c r="AS122" i="26"/>
  <c r="AL130" i="26"/>
  <c r="AY130" i="26" s="1"/>
  <c r="AZ130" i="26" s="1"/>
  <c r="AQ33" i="26"/>
  <c r="BM33" i="26" s="1"/>
  <c r="AW33" i="26"/>
  <c r="AQ139" i="26"/>
  <c r="BM139" i="26" s="1"/>
  <c r="AW87" i="26"/>
  <c r="BL85" i="26"/>
  <c r="BN85" i="26" s="1"/>
  <c r="BP85" i="26" s="1"/>
  <c r="BQ85" i="26" s="1"/>
  <c r="AU122" i="26"/>
  <c r="AQ130" i="26"/>
  <c r="BM130" i="26" s="1"/>
  <c r="AP130" i="26"/>
  <c r="AU115" i="26"/>
  <c r="AW115" i="26"/>
  <c r="AU33" i="26"/>
  <c r="AP33" i="26"/>
  <c r="BI57" i="26"/>
  <c r="BJ57" i="26" s="1"/>
  <c r="AQ117" i="26"/>
  <c r="BM117" i="26" s="1"/>
  <c r="AU117" i="26"/>
  <c r="AN114" i="26"/>
  <c r="AS114" i="26"/>
  <c r="AP139" i="26"/>
  <c r="BI38" i="26"/>
  <c r="BJ38" i="26" s="1"/>
  <c r="BI120" i="26"/>
  <c r="AO140" i="26"/>
  <c r="AV140" i="26"/>
  <c r="BI101" i="26"/>
  <c r="BJ101" i="26" s="1"/>
  <c r="BI128" i="26"/>
  <c r="AW54" i="26"/>
  <c r="AN54" i="26"/>
  <c r="BI61" i="26"/>
  <c r="BJ61" i="26" s="1"/>
  <c r="AN136" i="26"/>
  <c r="AW65" i="26"/>
  <c r="AT87" i="26"/>
  <c r="BI87" i="26"/>
  <c r="BJ87" i="26" s="1"/>
  <c r="AR101" i="26"/>
  <c r="BO101" i="26" s="1"/>
  <c r="AR111" i="26"/>
  <c r="BO111" i="26" s="1"/>
  <c r="AV122" i="26"/>
  <c r="AU130" i="26"/>
  <c r="AV130" i="26"/>
  <c r="AL33" i="26"/>
  <c r="BK33" i="26" s="1"/>
  <c r="BL33" i="26" s="1"/>
  <c r="AT33" i="26"/>
  <c r="AU139" i="26"/>
  <c r="AY60" i="26"/>
  <c r="AZ60" i="26" s="1"/>
  <c r="AM65" i="26"/>
  <c r="AS87" i="26"/>
  <c r="BN54" i="26"/>
  <c r="AU101" i="26"/>
  <c r="I192" i="24"/>
  <c r="O192" i="25" s="1"/>
  <c r="I183" i="24"/>
  <c r="O183" i="25" s="1"/>
  <c r="I199" i="24"/>
  <c r="O199" i="25" s="1"/>
  <c r="I215" i="24"/>
  <c r="O215" i="25" s="1"/>
  <c r="AM143" i="26"/>
  <c r="AN143" i="26"/>
  <c r="BI42" i="26"/>
  <c r="BJ42" i="26" s="1"/>
  <c r="X14" i="26"/>
  <c r="U14" i="26"/>
  <c r="I213" i="24"/>
  <c r="O213" i="25" s="1"/>
  <c r="AQ122" i="26"/>
  <c r="BM122" i="26" s="1"/>
  <c r="AM122" i="26"/>
  <c r="AR122" i="26"/>
  <c r="BO122" i="26" s="1"/>
  <c r="AS130" i="26"/>
  <c r="AR130" i="26"/>
  <c r="BO130" i="26" s="1"/>
  <c r="AM130" i="26"/>
  <c r="AL117" i="26"/>
  <c r="AY117" i="26" s="1"/>
  <c r="AZ117" i="26" s="1"/>
  <c r="AS117" i="26"/>
  <c r="AR117" i="26"/>
  <c r="BO117" i="26" s="1"/>
  <c r="I118" i="24"/>
  <c r="O118" i="25" s="1"/>
  <c r="BJ31" i="26"/>
  <c r="BJ120" i="26"/>
  <c r="BI97" i="26"/>
  <c r="BJ97" i="26" s="1"/>
  <c r="I166" i="24"/>
  <c r="O166" i="25" s="1"/>
  <c r="AT120" i="26"/>
  <c r="BI90" i="26"/>
  <c r="BJ90" i="26" s="1"/>
  <c r="AT143" i="26"/>
  <c r="AR143" i="26"/>
  <c r="BO143" i="26" s="1"/>
  <c r="BJ65" i="26"/>
  <c r="BN60" i="26"/>
  <c r="BP60" i="26" s="1"/>
  <c r="BQ60" i="26" s="1"/>
  <c r="BI54" i="26"/>
  <c r="I82" i="24"/>
  <c r="O82" i="25" s="1"/>
  <c r="AP143" i="26"/>
  <c r="AO111" i="26"/>
  <c r="AA14" i="26"/>
  <c r="AW122" i="26"/>
  <c r="AO122" i="26"/>
  <c r="AT130" i="26"/>
  <c r="AN130" i="26"/>
  <c r="AO33" i="26"/>
  <c r="AN33" i="26"/>
  <c r="AW117" i="26"/>
  <c r="AN117" i="26"/>
  <c r="AM114" i="26"/>
  <c r="AU114" i="26"/>
  <c r="AP114" i="26"/>
  <c r="AN139" i="26"/>
  <c r="AT54" i="26"/>
  <c r="AR54" i="26"/>
  <c r="BO54" i="26" s="1"/>
  <c r="AU136" i="26"/>
  <c r="AL136" i="26"/>
  <c r="AY136" i="26" s="1"/>
  <c r="AZ136" i="26" s="1"/>
  <c r="AT65" i="26"/>
  <c r="AO65" i="26"/>
  <c r="AM87" i="26"/>
  <c r="AQ87" i="26"/>
  <c r="BM87" i="26" s="1"/>
  <c r="AQ143" i="26"/>
  <c r="BM143" i="26" s="1"/>
  <c r="AM101" i="26"/>
  <c r="BJ58" i="26"/>
  <c r="I191" i="24"/>
  <c r="O191" i="25" s="1"/>
  <c r="I211" i="24"/>
  <c r="O211" i="25" s="1"/>
  <c r="I130" i="24"/>
  <c r="O130" i="25" s="1"/>
  <c r="AC14" i="21"/>
  <c r="AC10" i="21"/>
  <c r="AY115" i="26"/>
  <c r="AZ115" i="26" s="1"/>
  <c r="BK115" i="26"/>
  <c r="BL115" i="26" s="1"/>
  <c r="BN115" i="26" s="1"/>
  <c r="BP115" i="26" s="1"/>
  <c r="BQ115" i="26" s="1"/>
  <c r="AN125" i="26"/>
  <c r="AV125" i="26"/>
  <c r="AR125" i="26"/>
  <c r="BO125" i="26" s="1"/>
  <c r="AM125" i="26"/>
  <c r="AO125" i="26"/>
  <c r="AS125" i="26"/>
  <c r="AL125" i="26"/>
  <c r="AT125" i="26"/>
  <c r="AU125" i="26"/>
  <c r="AW125" i="26"/>
  <c r="AQ125" i="26"/>
  <c r="BM125" i="26" s="1"/>
  <c r="AP125" i="26"/>
  <c r="AN95" i="26"/>
  <c r="AS95" i="26"/>
  <c r="AP95" i="26"/>
  <c r="AT95" i="26"/>
  <c r="AR95" i="26"/>
  <c r="BO95" i="26" s="1"/>
  <c r="AU95" i="26"/>
  <c r="AW95" i="26"/>
  <c r="AM95" i="26"/>
  <c r="AQ95" i="26"/>
  <c r="BM95" i="26" s="1"/>
  <c r="AO95" i="26"/>
  <c r="AV95" i="26"/>
  <c r="AL95" i="26"/>
  <c r="AY98" i="26"/>
  <c r="AZ98" i="26" s="1"/>
  <c r="BK98" i="26"/>
  <c r="BL98" i="26" s="1"/>
  <c r="BN98" i="26" s="1"/>
  <c r="BP98" i="26" s="1"/>
  <c r="BQ98" i="26" s="1"/>
  <c r="AV31" i="26"/>
  <c r="AM31" i="26"/>
  <c r="AW31" i="26"/>
  <c r="AW120" i="26"/>
  <c r="AV120" i="26"/>
  <c r="AR120" i="26"/>
  <c r="BO120" i="26" s="1"/>
  <c r="AN120" i="26"/>
  <c r="AL120" i="26"/>
  <c r="AS58" i="26"/>
  <c r="AU58" i="26"/>
  <c r="AN58" i="26"/>
  <c r="AR90" i="26"/>
  <c r="BO90" i="26" s="1"/>
  <c r="AN90" i="26"/>
  <c r="AS90" i="26"/>
  <c r="BI94" i="26"/>
  <c r="BJ94" i="26" s="1"/>
  <c r="AQ101" i="26"/>
  <c r="BM101" i="26" s="1"/>
  <c r="AS101" i="26"/>
  <c r="AL101" i="26"/>
  <c r="I126" i="24"/>
  <c r="O126" i="25" s="1"/>
  <c r="Y14" i="26"/>
  <c r="AM111" i="26"/>
  <c r="I84" i="24"/>
  <c r="O84" i="25" s="1"/>
  <c r="AY122" i="26"/>
  <c r="AZ122" i="26" s="1"/>
  <c r="BK122" i="26"/>
  <c r="BL122" i="26" s="1"/>
  <c r="BN122" i="26" s="1"/>
  <c r="BI62" i="26"/>
  <c r="BJ62" i="26" s="1"/>
  <c r="AM39" i="26"/>
  <c r="AR39" i="26"/>
  <c r="BO39" i="26" s="1"/>
  <c r="AT39" i="26"/>
  <c r="AU39" i="26"/>
  <c r="AL39" i="26"/>
  <c r="AV39" i="26"/>
  <c r="AW39" i="26"/>
  <c r="AS39" i="26"/>
  <c r="AN39" i="26"/>
  <c r="AO39" i="26"/>
  <c r="AP39" i="26"/>
  <c r="AQ39" i="26"/>
  <c r="BM39" i="26" s="1"/>
  <c r="AM139" i="26"/>
  <c r="AW139" i="26"/>
  <c r="AR139" i="26"/>
  <c r="BO139" i="26" s="1"/>
  <c r="BI115" i="26"/>
  <c r="BJ115" i="26" s="1"/>
  <c r="BP97" i="26"/>
  <c r="BQ97" i="26" s="1"/>
  <c r="AM120" i="26"/>
  <c r="AL31" i="26"/>
  <c r="AS31" i="26"/>
  <c r="AU31" i="26"/>
  <c r="AY32" i="26"/>
  <c r="AZ32" i="26" s="1"/>
  <c r="BK32" i="26"/>
  <c r="BL32" i="26" s="1"/>
  <c r="BN32" i="26" s="1"/>
  <c r="BP32" i="26" s="1"/>
  <c r="BQ32" i="26" s="1"/>
  <c r="AQ120" i="26"/>
  <c r="BM120" i="26" s="1"/>
  <c r="AL65" i="26"/>
  <c r="AQ65" i="26"/>
  <c r="BM65" i="26" s="1"/>
  <c r="AP65" i="26"/>
  <c r="AP87" i="26"/>
  <c r="AU87" i="26"/>
  <c r="AL87" i="26"/>
  <c r="AT58" i="26"/>
  <c r="AO58" i="26"/>
  <c r="AQ58" i="26"/>
  <c r="BM58" i="26" s="1"/>
  <c r="BI117" i="26"/>
  <c r="BJ117" i="26" s="1"/>
  <c r="BR136" i="26"/>
  <c r="BJ136" i="26"/>
  <c r="AW143" i="26"/>
  <c r="AU143" i="26"/>
  <c r="AO143" i="26"/>
  <c r="AO90" i="26"/>
  <c r="AV90" i="26"/>
  <c r="AW90" i="26"/>
  <c r="AO101" i="26"/>
  <c r="AN101" i="26"/>
  <c r="AW101" i="26"/>
  <c r="BJ128" i="26"/>
  <c r="BR128" i="26"/>
  <c r="W14" i="26"/>
  <c r="AQ111" i="26"/>
  <c r="BM111" i="26" s="1"/>
  <c r="AP111" i="26"/>
  <c r="I75" i="24"/>
  <c r="O75" i="25" s="1"/>
  <c r="AS139" i="26"/>
  <c r="AO139" i="26"/>
  <c r="AP120" i="26"/>
  <c r="AV136" i="26"/>
  <c r="AR136" i="26"/>
  <c r="BO136" i="26" s="1"/>
  <c r="AY133" i="26"/>
  <c r="AZ133" i="26" s="1"/>
  <c r="BK133" i="26"/>
  <c r="BL133" i="26" s="1"/>
  <c r="BN133" i="26" s="1"/>
  <c r="BP133" i="26" s="1"/>
  <c r="BQ133" i="26" s="1"/>
  <c r="I147" i="24"/>
  <c r="O147" i="25" s="1"/>
  <c r="AO120" i="26"/>
  <c r="AO31" i="26"/>
  <c r="AR31" i="26"/>
  <c r="BO31" i="26" s="1"/>
  <c r="AQ31" i="26"/>
  <c r="BM31" i="26" s="1"/>
  <c r="BI122" i="26"/>
  <c r="BJ122" i="26" s="1"/>
  <c r="AR65" i="26"/>
  <c r="BO65" i="26" s="1"/>
  <c r="AS65" i="26"/>
  <c r="AN87" i="26"/>
  <c r="AV87" i="26"/>
  <c r="AR58" i="26"/>
  <c r="BO58" i="26" s="1"/>
  <c r="AW58" i="26"/>
  <c r="BI39" i="26"/>
  <c r="BJ39" i="26" s="1"/>
  <c r="BI114" i="26"/>
  <c r="BJ114" i="26" s="1"/>
  <c r="AS143" i="26"/>
  <c r="AL143" i="26"/>
  <c r="AQ90" i="26"/>
  <c r="BM90" i="26" s="1"/>
  <c r="AT90" i="26"/>
  <c r="AU90" i="26"/>
  <c r="AT101" i="26"/>
  <c r="AP101" i="26"/>
  <c r="BK36" i="26"/>
  <c r="BL36" i="26" s="1"/>
  <c r="BN36" i="26" s="1"/>
  <c r="BP36" i="26" s="1"/>
  <c r="BQ36" i="26" s="1"/>
  <c r="AY36" i="26"/>
  <c r="AZ36" i="26" s="1"/>
  <c r="BR117" i="26"/>
  <c r="AC14" i="26"/>
  <c r="BK117" i="26"/>
  <c r="BL117" i="26" s="1"/>
  <c r="BR90" i="26"/>
  <c r="BR114" i="26"/>
  <c r="AN31" i="26"/>
  <c r="AP31" i="26"/>
  <c r="BI130" i="26"/>
  <c r="BJ130" i="26" s="1"/>
  <c r="AP58" i="26"/>
  <c r="AV58" i="26"/>
  <c r="AQ61" i="26"/>
  <c r="BM61" i="26" s="1"/>
  <c r="AW61" i="26"/>
  <c r="AL61" i="26"/>
  <c r="AO61" i="26"/>
  <c r="AT61" i="26"/>
  <c r="AS61" i="26"/>
  <c r="AV61" i="26"/>
  <c r="AM61" i="26"/>
  <c r="AN61" i="26"/>
  <c r="AR61" i="26"/>
  <c r="BO61" i="26" s="1"/>
  <c r="AP61" i="26"/>
  <c r="AU61" i="26"/>
  <c r="AM136" i="26"/>
  <c r="AP136" i="26"/>
  <c r="AY146" i="26"/>
  <c r="AZ146" i="26" s="1"/>
  <c r="BK146" i="26"/>
  <c r="BL146" i="26" s="1"/>
  <c r="BN146" i="26" s="1"/>
  <c r="BP146" i="26" s="1"/>
  <c r="BQ146" i="26" s="1"/>
  <c r="BJ55" i="26"/>
  <c r="AP90" i="26"/>
  <c r="AL90" i="26"/>
  <c r="AQ128" i="26"/>
  <c r="BM128" i="26" s="1"/>
  <c r="AM128" i="26"/>
  <c r="AL128" i="26"/>
  <c r="AV128" i="26"/>
  <c r="AN128" i="26"/>
  <c r="AT128" i="26"/>
  <c r="AR128" i="26"/>
  <c r="BO128" i="26" s="1"/>
  <c r="AU128" i="26"/>
  <c r="AS128" i="26"/>
  <c r="AP128" i="26"/>
  <c r="AO128" i="26"/>
  <c r="AW128" i="26"/>
  <c r="BJ54" i="26"/>
  <c r="BJ23" i="26"/>
  <c r="BP23" i="26"/>
  <c r="BQ23" i="26" s="1"/>
  <c r="BK35" i="26"/>
  <c r="BL35" i="26" s="1"/>
  <c r="BN35" i="26" s="1"/>
  <c r="BP35" i="26" s="1"/>
  <c r="BQ35" i="26" s="1"/>
  <c r="AY35" i="26"/>
  <c r="AZ35" i="26" s="1"/>
  <c r="I124" i="24"/>
  <c r="O124" i="25" s="1"/>
  <c r="I55" i="41"/>
  <c r="I28" i="41"/>
  <c r="I10" i="41"/>
  <c r="I24" i="41"/>
  <c r="I8" i="41"/>
  <c r="I54" i="41"/>
  <c r="I42" i="41"/>
  <c r="I33" i="41"/>
  <c r="I39" i="41"/>
  <c r="I6" i="41"/>
  <c r="I26" i="41"/>
  <c r="I9" i="41"/>
  <c r="I15" i="41"/>
  <c r="AY107" i="26"/>
  <c r="AZ107" i="26" s="1"/>
  <c r="BK107" i="26"/>
  <c r="BL107" i="26" s="1"/>
  <c r="BN107" i="26" s="1"/>
  <c r="BP107" i="26" s="1"/>
  <c r="BQ107" i="26" s="1"/>
  <c r="AV72" i="26"/>
  <c r="AO72" i="26"/>
  <c r="AS72" i="26"/>
  <c r="AL108" i="26"/>
  <c r="AS108" i="26"/>
  <c r="AO108" i="26"/>
  <c r="AR108" i="26"/>
  <c r="BO108" i="26" s="1"/>
  <c r="AM108" i="26"/>
  <c r="AP108" i="26"/>
  <c r="AU108" i="26"/>
  <c r="AT108" i="26"/>
  <c r="AW108" i="26"/>
  <c r="AV108" i="26"/>
  <c r="AN108" i="26"/>
  <c r="AQ108" i="26"/>
  <c r="BM108" i="26" s="1"/>
  <c r="BN138" i="26"/>
  <c r="BP138" i="26" s="1"/>
  <c r="BQ138" i="26" s="1"/>
  <c r="AY47" i="26"/>
  <c r="AZ47" i="26" s="1"/>
  <c r="BK47" i="26"/>
  <c r="BL47" i="26" s="1"/>
  <c r="I38" i="41"/>
  <c r="I56" i="41"/>
  <c r="I49" i="41"/>
  <c r="I5" i="41"/>
  <c r="I18" i="41"/>
  <c r="I48" i="41"/>
  <c r="I45" i="41"/>
  <c r="I21" i="41"/>
  <c r="I35" i="41"/>
  <c r="I29" i="41"/>
  <c r="I43" i="41"/>
  <c r="I23" i="41"/>
  <c r="I51" i="41"/>
  <c r="BL113" i="26"/>
  <c r="BN113" i="26" s="1"/>
  <c r="BP113" i="26" s="1"/>
  <c r="BQ113" i="26" s="1"/>
  <c r="AL111" i="26"/>
  <c r="AY138" i="26"/>
  <c r="AZ138" i="26" s="1"/>
  <c r="I171" i="24"/>
  <c r="O171" i="25" s="1"/>
  <c r="AY144" i="26"/>
  <c r="AZ144" i="26" s="1"/>
  <c r="BK144" i="26"/>
  <c r="BL144" i="26" s="1"/>
  <c r="BN144" i="26" s="1"/>
  <c r="BP144" i="26" s="1"/>
  <c r="BQ144" i="26" s="1"/>
  <c r="AP72" i="26"/>
  <c r="AW72" i="26"/>
  <c r="AM72" i="26"/>
  <c r="AD47" i="26"/>
  <c r="AF15" i="26"/>
  <c r="AF16" i="26"/>
  <c r="BJ108" i="26"/>
  <c r="BR108" i="26"/>
  <c r="AU67" i="26"/>
  <c r="AV67" i="26"/>
  <c r="AR67" i="26"/>
  <c r="BO67" i="26" s="1"/>
  <c r="AT67" i="26"/>
  <c r="AO67" i="26"/>
  <c r="AM67" i="26"/>
  <c r="AQ67" i="26"/>
  <c r="BM67" i="26" s="1"/>
  <c r="AP67" i="26"/>
  <c r="AS67" i="26"/>
  <c r="AN67" i="26"/>
  <c r="AL67" i="26"/>
  <c r="BK67" i="26" s="1"/>
  <c r="BL67" i="26" s="1"/>
  <c r="AW67" i="26"/>
  <c r="I44" i="41"/>
  <c r="I12" i="41"/>
  <c r="I3" i="41"/>
  <c r="I4" i="41"/>
  <c r="I37" i="41"/>
  <c r="I20" i="41"/>
  <c r="I7" i="41"/>
  <c r="I31" i="41"/>
  <c r="I47" i="41"/>
  <c r="I36" i="41"/>
  <c r="I13" i="41"/>
  <c r="I14" i="41"/>
  <c r="I22" i="41"/>
  <c r="I52" i="41"/>
  <c r="BI72" i="26"/>
  <c r="BJ72" i="26" s="1"/>
  <c r="BI113" i="26"/>
  <c r="BJ113" i="26" s="1"/>
  <c r="AV111" i="26"/>
  <c r="AS111" i="26"/>
  <c r="AU111" i="26"/>
  <c r="BK94" i="26"/>
  <c r="BL94" i="26" s="1"/>
  <c r="BN94" i="26" s="1"/>
  <c r="BP94" i="26" s="1"/>
  <c r="BQ94" i="26" s="1"/>
  <c r="AY94" i="26"/>
  <c r="AZ94" i="26" s="1"/>
  <c r="BI67" i="26"/>
  <c r="BJ67" i="26" s="1"/>
  <c r="BI47" i="26"/>
  <c r="BJ47" i="26" s="1"/>
  <c r="AL72" i="26"/>
  <c r="BK72" i="26" s="1"/>
  <c r="BL72" i="26" s="1"/>
  <c r="AQ72" i="26"/>
  <c r="BM72" i="26" s="1"/>
  <c r="AU72" i="26"/>
  <c r="I114" i="24"/>
  <c r="O114" i="25" s="1"/>
  <c r="BR47" i="26"/>
  <c r="BI85" i="26"/>
  <c r="BJ85" i="26" s="1"/>
  <c r="BJ131" i="26"/>
  <c r="I27" i="41"/>
  <c r="I19" i="41"/>
  <c r="I11" i="41"/>
  <c r="I34" i="41"/>
  <c r="I46" i="41"/>
  <c r="I53" i="41"/>
  <c r="I40" i="41"/>
  <c r="I32" i="41"/>
  <c r="I41" i="41"/>
  <c r="I25" i="41"/>
  <c r="I16" i="41"/>
  <c r="I50" i="41"/>
  <c r="I17" i="41"/>
  <c r="BI44" i="26"/>
  <c r="BJ44" i="26" s="1"/>
  <c r="AN111" i="26"/>
  <c r="AW111" i="26"/>
  <c r="AS49" i="26"/>
  <c r="AV49" i="26"/>
  <c r="AR49" i="26"/>
  <c r="BO49" i="26" s="1"/>
  <c r="AW49" i="26"/>
  <c r="AQ49" i="26"/>
  <c r="BM49" i="26" s="1"/>
  <c r="AL49" i="26"/>
  <c r="BK49" i="26" s="1"/>
  <c r="BL49" i="26" s="1"/>
  <c r="AN49" i="26"/>
  <c r="AO49" i="26"/>
  <c r="AP49" i="26"/>
  <c r="AT49" i="26"/>
  <c r="AU49" i="26"/>
  <c r="AM49" i="26"/>
  <c r="AY44" i="26"/>
  <c r="AZ44" i="26" s="1"/>
  <c r="BK44" i="26"/>
  <c r="BL44" i="26" s="1"/>
  <c r="BN44" i="26" s="1"/>
  <c r="BP44" i="26" s="1"/>
  <c r="BQ44" i="26" s="1"/>
  <c r="AY85" i="26"/>
  <c r="AZ85" i="26" s="1"/>
  <c r="AR72" i="26"/>
  <c r="BO72" i="26" s="1"/>
  <c r="AN72" i="26"/>
  <c r="BN126" i="26"/>
  <c r="BP126" i="26" s="1"/>
  <c r="BQ126" i="26" s="1"/>
  <c r="AD14" i="54"/>
  <c r="AH24" i="16"/>
  <c r="AD16" i="21"/>
  <c r="AD15" i="21"/>
  <c r="AJ74" i="24"/>
  <c r="AH129" i="24"/>
  <c r="AI85" i="24"/>
  <c r="AJ110" i="24"/>
  <c r="AI113" i="24"/>
  <c r="AI129" i="24"/>
  <c r="AI80" i="24"/>
  <c r="AH74" i="24"/>
  <c r="AI110" i="24"/>
  <c r="AC129" i="24"/>
  <c r="AD129" i="24" s="1"/>
  <c r="AC80" i="24"/>
  <c r="AJ113" i="24"/>
  <c r="AI79" i="24"/>
  <c r="AH126" i="24"/>
  <c r="AJ96" i="24"/>
  <c r="AI126" i="24"/>
  <c r="AC96" i="24"/>
  <c r="AJ79" i="24"/>
  <c r="AC126" i="24"/>
  <c r="AD126" i="24" s="1"/>
  <c r="AI96" i="24"/>
  <c r="AI117" i="24"/>
  <c r="AI111" i="24"/>
  <c r="AH113" i="24"/>
  <c r="AC79" i="24"/>
  <c r="AJ117" i="24"/>
  <c r="AC111" i="24"/>
  <c r="AI74" i="24"/>
  <c r="AH117" i="24"/>
  <c r="S14" i="24"/>
  <c r="AJ111" i="24"/>
  <c r="AJ85" i="24"/>
  <c r="T16" i="24"/>
  <c r="T15" i="24"/>
  <c r="R14" i="5"/>
  <c r="AG31" i="5"/>
  <c r="AG23" i="5"/>
  <c r="AG21" i="5"/>
  <c r="AG28" i="5"/>
  <c r="S16" i="5"/>
  <c r="T20" i="5"/>
  <c r="S15" i="5"/>
  <c r="AG20" i="5"/>
  <c r="T31" i="5"/>
  <c r="U33" i="5"/>
  <c r="T27" i="5"/>
  <c r="U30" i="5"/>
  <c r="U22" i="5"/>
  <c r="AC14" i="14"/>
  <c r="AD16" i="14"/>
  <c r="AD15" i="14"/>
  <c r="AG14" i="14"/>
  <c r="J27" i="40" a="1"/>
  <c r="K51" i="40" a="1"/>
  <c r="I55" i="40" a="1"/>
  <c r="O36" i="40" a="1"/>
  <c r="K44" i="40" a="1"/>
  <c r="F82" i="40" a="1"/>
  <c r="K31" i="40" a="1"/>
  <c r="K41" i="40" a="1"/>
  <c r="H38" i="40" a="1"/>
  <c r="I78" i="40" a="1"/>
  <c r="L36" i="40" a="1"/>
  <c r="F78" i="40" a="1"/>
  <c r="M25" i="40" a="1"/>
  <c r="Q64" i="40" a="1"/>
  <c r="G69" i="40" a="1"/>
  <c r="G81" i="40" a="1"/>
  <c r="G68" i="40" a="1"/>
  <c r="L44" i="40" a="1"/>
  <c r="J43" i="40" a="1"/>
  <c r="M38" i="40" a="1"/>
  <c r="Q51" i="40" a="1"/>
  <c r="I25" i="40" a="1"/>
  <c r="M37" i="40" a="1"/>
  <c r="L26" i="40" a="1"/>
  <c r="L42" i="40" a="1"/>
  <c r="F58" i="40" a="1"/>
  <c r="L85" i="40" a="1"/>
  <c r="H83" i="40" a="1"/>
  <c r="Q56" i="40" a="1"/>
  <c r="M59" i="40" a="1"/>
  <c r="I83" i="40" a="1"/>
  <c r="J75" i="40" a="1"/>
  <c r="O34" i="40" a="1"/>
  <c r="F45" i="40" a="1"/>
  <c r="L74" i="40" a="1"/>
  <c r="Q61" i="40" a="1"/>
  <c r="L67" i="40" a="1"/>
  <c r="B7" i="20"/>
  <c r="N76" i="40" a="1"/>
  <c r="O25" i="40" a="1"/>
  <c r="K57" i="40" a="1"/>
  <c r="J26" i="40" a="1"/>
  <c r="Q34" i="40" a="1"/>
  <c r="I49" i="40" a="1"/>
  <c r="O56" i="40" a="1"/>
  <c r="I68" i="40" a="1"/>
  <c r="P57" i="40" a="1"/>
  <c r="H55" i="40" a="1"/>
  <c r="L37" i="40" a="1"/>
  <c r="M58" i="40" a="1"/>
  <c r="H30" i="40" a="1"/>
  <c r="B10" i="25"/>
  <c r="J30" i="40" a="1"/>
  <c r="I34" i="40" a="1"/>
  <c r="F68" i="40" a="1"/>
  <c r="J69" i="40" a="1"/>
  <c r="P74" i="40" a="1"/>
  <c r="Q42" i="40" a="1"/>
  <c r="L28" i="40" a="1"/>
  <c r="N74" i="40" a="1"/>
  <c r="F61" i="40" a="1"/>
  <c r="N26" i="40" a="1"/>
  <c r="K58" i="40" a="1"/>
  <c r="G36" i="40" a="1"/>
  <c r="M49" i="40" a="1"/>
  <c r="O61" i="40" a="1"/>
  <c r="N42" i="40" a="1"/>
  <c r="O23" i="40" a="1"/>
  <c r="K75" i="40" a="1"/>
  <c r="O76" i="40" a="1"/>
  <c r="G58" i="40" a="1"/>
  <c r="L59" i="40" a="1"/>
  <c r="P79" i="40" a="1"/>
  <c r="H77" i="40" a="1"/>
  <c r="H23" i="40" a="1"/>
  <c r="B10" i="15"/>
  <c r="N81" i="40" a="1"/>
  <c r="N75" i="40" a="1"/>
  <c r="L27" i="40" a="1"/>
  <c r="J82" i="40" a="1"/>
  <c r="I67" i="40" a="1"/>
  <c r="J79" i="40" a="1"/>
  <c r="I84" i="40" a="1"/>
  <c r="K23" i="40" a="1"/>
  <c r="L71" i="40" a="1"/>
  <c r="O73" i="40" a="1"/>
  <c r="P75" i="40" a="1"/>
  <c r="O57" i="40" a="1"/>
  <c r="F69" i="40" a="1"/>
  <c r="J71" i="40" a="1"/>
  <c r="P47" i="40" a="1"/>
  <c r="I71" i="40" a="1"/>
  <c r="O39" i="40" a="1"/>
  <c r="Q84" i="40" a="1"/>
  <c r="O67" i="40" a="1"/>
  <c r="G26" i="40" a="1"/>
  <c r="Q77" i="40" a="1"/>
  <c r="G79" i="40" a="1"/>
  <c r="O27" i="40" a="1"/>
  <c r="G64" i="40" a="1"/>
  <c r="Q66" i="40" a="1"/>
  <c r="F22" i="40" a="1"/>
  <c r="Q55" i="40" a="1"/>
  <c r="J85" i="40" a="1"/>
  <c r="J59" i="40" a="1"/>
  <c r="G48" i="40" a="1"/>
  <c r="K77" i="40" a="1"/>
  <c r="K50" i="40" a="1"/>
  <c r="I74" i="40" a="1"/>
  <c r="K30" i="40" a="1"/>
  <c r="F73" i="40" a="1"/>
  <c r="H57" i="40" a="1"/>
  <c r="H64" i="40" a="1"/>
  <c r="P73" i="40" a="1"/>
  <c r="Q83" i="40" a="1"/>
  <c r="B10" i="57"/>
  <c r="H39" i="40" a="1"/>
  <c r="K73" i="40" a="1"/>
  <c r="G39" i="40" a="1"/>
  <c r="Q85" i="40" a="1"/>
  <c r="P51" i="40" a="1"/>
  <c r="I80" i="40" a="1"/>
  <c r="O32" i="40" a="1"/>
  <c r="O75" i="40" a="1"/>
  <c r="M55" i="40" a="1"/>
  <c r="O24" i="40" a="1"/>
  <c r="F80" i="40" a="1"/>
  <c r="L57" i="40" a="1"/>
  <c r="M45" i="40" a="1"/>
  <c r="F70" i="40" a="1"/>
  <c r="N43" i="40" a="1"/>
  <c r="F72" i="40" a="1"/>
  <c r="K25" i="40" a="1"/>
  <c r="Q65" i="40" a="1"/>
  <c r="G57" i="40" a="1"/>
  <c r="F50" i="40" a="1"/>
  <c r="I42" i="40" a="1"/>
  <c r="Q67" i="40" a="1"/>
  <c r="P55" i="40" a="1"/>
  <c r="L55" i="40" a="1"/>
  <c r="G80" i="40" a="1"/>
  <c r="Q72" i="40" a="1"/>
  <c r="F84" i="40" a="1"/>
  <c r="M60" i="40" a="1"/>
  <c r="G25" i="40" a="1"/>
  <c r="K39" i="40" a="1"/>
  <c r="F34" i="40" a="1"/>
  <c r="K34" i="40" a="1"/>
  <c r="G30" i="40" a="1"/>
  <c r="Q69" i="40" a="1"/>
  <c r="M80" i="40" a="1"/>
  <c r="J28" i="40" a="1"/>
  <c r="H71" i="40" a="1"/>
  <c r="K56" i="40" a="1"/>
  <c r="K74" i="40" a="1"/>
  <c r="G34" i="40" a="1"/>
  <c r="Q74" i="40" a="1"/>
  <c r="O38" i="40" a="1"/>
  <c r="Q47" i="40" a="1"/>
  <c r="O72" i="40" a="1"/>
  <c r="B10" i="19"/>
  <c r="K37" i="40" a="1"/>
  <c r="N66" i="40" a="1"/>
  <c r="F44" i="40" a="1"/>
  <c r="I58" i="40" a="1"/>
  <c r="H67" i="40" a="1"/>
  <c r="O74" i="40" a="1"/>
  <c r="G28" i="40" a="1"/>
  <c r="N84" i="40" a="1"/>
  <c r="J24" i="40" a="1"/>
  <c r="H73" i="40" a="1"/>
  <c r="K49" i="40" a="1"/>
  <c r="I82" i="40" a="1"/>
  <c r="F31" i="40" a="1"/>
  <c r="Q81" i="40" a="1"/>
  <c r="Q82" i="40" a="1"/>
  <c r="L75" i="40" a="1"/>
  <c r="O48" i="40" a="1"/>
  <c r="K76" i="40" a="1"/>
  <c r="M78" i="40" a="1"/>
  <c r="M36" i="40" a="1"/>
  <c r="F67" i="40" a="1"/>
  <c r="H59" i="40" a="1"/>
  <c r="L49" i="40" a="1"/>
  <c r="I28" i="40" a="1"/>
  <c r="F30" i="40" a="1"/>
  <c r="K47" i="40" a="1"/>
  <c r="G82" i="40" a="1"/>
  <c r="J65" i="40" a="1"/>
  <c r="K32" i="40" a="1"/>
  <c r="L43" i="40" a="1"/>
  <c r="J78" i="40" a="1"/>
  <c r="P85" i="40" a="1"/>
  <c r="P37" i="40" a="1"/>
  <c r="P41" i="40" a="1"/>
  <c r="J49" i="40" a="1"/>
  <c r="Q26" i="40" a="1"/>
  <c r="M32" i="40" a="1"/>
  <c r="J55" i="40" a="1"/>
  <c r="F27" i="40" a="1"/>
  <c r="I77" i="40" a="1"/>
  <c r="I69" i="40" a="1"/>
  <c r="I85" i="40" a="1"/>
  <c r="L56" i="40" a="1"/>
  <c r="P24" i="40" a="1"/>
  <c r="H58" i="40" a="1"/>
  <c r="K65" i="40" a="1"/>
  <c r="G85" i="40" a="1"/>
  <c r="J73" i="40" a="1"/>
  <c r="I38" i="40" a="1"/>
  <c r="F48" i="40" a="1"/>
  <c r="P56" i="40" a="1"/>
  <c r="P84" i="40" a="1"/>
  <c r="L31" i="40" a="1"/>
  <c r="H32" i="40" a="1"/>
  <c r="B10" i="27"/>
  <c r="N28" i="40" a="1"/>
  <c r="N73" i="40" a="1"/>
  <c r="G24" i="40" a="1"/>
  <c r="J56" i="40" a="1"/>
  <c r="O51" i="40" a="1"/>
  <c r="M30" i="40" a="1"/>
  <c r="H25" i="40" a="1"/>
  <c r="H70" i="40" a="1"/>
  <c r="O66" i="40" a="1"/>
  <c r="H24" i="40" a="1"/>
  <c r="N68" i="40" a="1"/>
  <c r="G72" i="40" a="1"/>
  <c r="M84" i="40" a="1"/>
  <c r="J32" i="40" a="1"/>
  <c r="O60" i="40" a="1"/>
  <c r="O44" i="40" a="1"/>
  <c r="L70" i="40" a="1"/>
  <c r="O55" i="40" a="1"/>
  <c r="G84" i="40" a="1"/>
  <c r="G31" i="40" a="1"/>
  <c r="N64" i="40" a="1"/>
  <c r="B7" i="23"/>
  <c r="P69" i="40" a="1"/>
  <c r="L65" i="40" a="1"/>
  <c r="O59" i="40" a="1"/>
  <c r="J34" i="40" a="1"/>
  <c r="F75" i="40" a="1"/>
  <c r="G75" i="40" a="1"/>
  <c r="I56" i="40" a="1"/>
  <c r="K48" i="40" a="1"/>
  <c r="M53" i="40" a="1"/>
  <c r="I31" i="40" a="1"/>
  <c r="M76" i="40" a="1"/>
  <c r="L81" i="40" a="1"/>
  <c r="K68" i="40" a="1"/>
  <c r="O78" i="40" a="1"/>
  <c r="J76" i="40" a="1"/>
  <c r="F76" i="40" a="1"/>
  <c r="F42" i="40" a="1"/>
  <c r="O68" i="40" a="1"/>
  <c r="L80" i="40" a="1"/>
  <c r="P25" i="40" a="1"/>
  <c r="H50" i="40" a="1"/>
  <c r="G56" i="40" a="1"/>
  <c r="J84" i="40" a="1"/>
  <c r="I44" i="40" a="1"/>
  <c r="B10" i="58"/>
  <c r="N47" i="40" a="1"/>
  <c r="B10" i="11"/>
  <c r="G51" i="40" a="1"/>
  <c r="L82" i="40" a="1"/>
  <c r="K69" i="40" a="1"/>
  <c r="G83" i="40" a="1"/>
  <c r="F51" i="40" a="1"/>
  <c r="H82" i="40" a="1"/>
  <c r="K85" i="40" a="1"/>
  <c r="J77" i="40" a="1"/>
  <c r="O47" i="40" a="1"/>
  <c r="F65" i="40" a="1"/>
  <c r="H61" i="40" a="1"/>
  <c r="M79" i="40" a="1"/>
  <c r="J39" i="40" a="1"/>
  <c r="H34" i="40" a="1"/>
  <c r="M65" i="40" a="1"/>
  <c r="H28" i="40" a="1"/>
  <c r="I65" i="40" a="1"/>
  <c r="H27" i="40" a="1"/>
  <c r="O80" i="40" a="1"/>
  <c r="N32" i="40" a="1"/>
  <c r="O53" i="40" a="1"/>
  <c r="F36" i="40" a="1"/>
  <c r="J57" i="40" a="1"/>
  <c r="K60" i="40" a="1"/>
  <c r="F77" i="40" a="1"/>
  <c r="F47" i="40" a="1"/>
  <c r="L79" i="40" a="1"/>
  <c r="K28" i="40" a="1"/>
  <c r="B7" i="11"/>
  <c r="Q45" i="40" a="1"/>
  <c r="Q25" i="40" a="1"/>
  <c r="M42" i="40" a="1"/>
  <c r="G47" i="40" a="1"/>
  <c r="K84" i="40" a="1"/>
  <c r="M72" i="40" a="1"/>
  <c r="L60" i="40" a="1"/>
  <c r="K38" i="40" a="1"/>
  <c r="J53" i="40" a="1"/>
  <c r="M51" i="40" a="1"/>
  <c r="K81" i="40" a="1"/>
  <c r="M34" i="40" a="1"/>
  <c r="N67" i="40" a="1"/>
  <c r="M24" i="40" a="1"/>
  <c r="N55" i="40" a="1"/>
  <c r="L66" i="40" a="1"/>
  <c r="J83" i="40" a="1"/>
  <c r="F49" i="40" a="1"/>
  <c r="Q53" i="40" a="1"/>
  <c r="M69" i="40" a="1"/>
  <c r="N34" i="40" a="1"/>
  <c r="G67" i="40" a="1"/>
  <c r="I23" i="40" a="1"/>
  <c r="K82" i="40" a="1"/>
  <c r="Q73" i="40" a="1"/>
  <c r="G70" i="40" a="1"/>
  <c r="M23" i="40" a="1"/>
  <c r="K43" i="40" a="1"/>
  <c r="M74" i="40" a="1"/>
  <c r="Q60" i="40" a="1"/>
  <c r="J37" i="40" a="1"/>
  <c r="J51" i="40" a="1"/>
  <c r="I61" i="40" a="1"/>
  <c r="G50" i="40" a="1"/>
  <c r="I72" i="40" a="1"/>
  <c r="M81" i="40" a="1"/>
  <c r="L50" i="40" a="1"/>
  <c r="J67" i="40" a="1"/>
  <c r="J50" i="40" a="1"/>
  <c r="G66" i="40" a="1"/>
  <c r="P31" i="40" a="1"/>
  <c r="L34" i="40" a="1"/>
  <c r="F55" i="40" a="1"/>
  <c r="I75" i="40" a="1"/>
  <c r="I32" i="40" a="1"/>
  <c r="M66" i="40" a="1"/>
  <c r="I37" i="40" a="1"/>
  <c r="N80" i="40" a="1"/>
  <c r="N37" i="40" a="1"/>
  <c r="G76" i="40" a="1"/>
  <c r="B10" i="22"/>
  <c r="H44" i="40" a="1"/>
  <c r="O49" i="40" a="1"/>
  <c r="P30" i="40" a="1"/>
  <c r="K78" i="40" a="1"/>
  <c r="N38" i="40" a="1"/>
  <c r="K27" i="40" a="1"/>
  <c r="O77" i="40" a="1"/>
  <c r="O30" i="40" a="1"/>
  <c r="F56" i="40" a="1"/>
  <c r="H37" i="40" a="1"/>
  <c r="Q50" i="40" a="1"/>
  <c r="K61" i="40" a="1"/>
  <c r="O65" i="40" a="1"/>
  <c r="B10" i="20"/>
  <c r="P68" i="40" a="1"/>
  <c r="Q31" i="40" a="1"/>
  <c r="H53" i="40" a="1"/>
  <c r="M70" i="40" a="1"/>
  <c r="J48" i="40" a="1"/>
  <c r="K45" i="40" a="1"/>
  <c r="I64" i="40" a="1"/>
  <c r="F64" i="40" a="1"/>
  <c r="H66" i="40" a="1"/>
  <c r="H42" i="40" a="1"/>
  <c r="P23" i="40" a="1"/>
  <c r="I26" i="40" a="1"/>
  <c r="O79" i="40" a="1"/>
  <c r="N48" i="40" a="1"/>
  <c r="P80" i="40" a="1"/>
  <c r="L69" i="40" a="1"/>
  <c r="H84" i="40" a="1"/>
  <c r="H65" i="40" a="1"/>
  <c r="O42" i="40" a="1"/>
  <c r="J64" i="40" a="1"/>
  <c r="Q75" i="40" a="1"/>
  <c r="L48" i="40" a="1"/>
  <c r="Q78" i="40" a="1"/>
  <c r="P34" i="40" a="1"/>
  <c r="M50" i="40" a="1"/>
  <c r="G60" i="40" a="1"/>
  <c r="F57" i="40" a="1"/>
  <c r="B10" i="13"/>
  <c r="Q37" i="40" a="1"/>
  <c r="P38" i="40" a="1"/>
  <c r="I81" i="40" a="1"/>
  <c r="L53" i="40" a="1"/>
  <c r="P82" i="40" a="1"/>
  <c r="M57" i="40" a="1"/>
  <c r="F83" i="40" a="1"/>
  <c r="N79" i="40" a="1"/>
  <c r="P45" i="40" a="1"/>
  <c r="N70" i="40" a="1"/>
  <c r="I51" i="40" a="1"/>
  <c r="F53" i="40" a="1"/>
  <c r="H22" i="40" a="1"/>
  <c r="N60" i="40" a="1"/>
  <c r="F32" i="40" a="1"/>
  <c r="L30" i="40" a="1"/>
  <c r="L32" i="40" a="1"/>
  <c r="H74" i="40" a="1"/>
  <c r="G78" i="40" a="1"/>
  <c r="K79" i="40" a="1"/>
  <c r="H26" i="40" a="1"/>
  <c r="O45" i="40" a="1"/>
  <c r="K71" i="40" a="1"/>
  <c r="L25" i="40" a="1"/>
  <c r="L38" i="40" a="1"/>
  <c r="G37" i="40" a="1"/>
  <c r="P77" i="40" a="1"/>
  <c r="N39" i="40" a="1"/>
  <c r="O83" i="40" a="1"/>
  <c r="F59" i="40" a="1"/>
  <c r="J61" i="40" a="1"/>
  <c r="I73" i="40" a="1"/>
  <c r="P27" i="40" a="1"/>
  <c r="O69" i="40" a="1"/>
  <c r="N27" i="40" a="1"/>
  <c r="K83" i="40" a="1"/>
  <c r="H43" i="40" a="1"/>
  <c r="P50" i="40" a="1"/>
  <c r="P48" i="40" a="1"/>
  <c r="N71" i="40" a="1"/>
  <c r="P66" i="40" a="1"/>
  <c r="J58" i="40" a="1"/>
  <c r="G61" i="40" a="1"/>
  <c r="H51" i="40" a="1"/>
  <c r="L39" i="40" a="1"/>
  <c r="Q24" i="40" a="1"/>
  <c r="M47" i="40" a="1"/>
  <c r="M71" i="40" a="1"/>
  <c r="P65" i="40" a="1"/>
  <c r="O50" i="40" a="1"/>
  <c r="H69" i="40" a="1"/>
  <c r="J38" i="40" a="1"/>
  <c r="N51" i="40" a="1"/>
  <c r="P78" i="40" a="1"/>
  <c r="I48" i="40" a="1"/>
  <c r="F43" i="40" a="1"/>
  <c r="J80" i="40" a="1"/>
  <c r="L51" i="40" a="1"/>
  <c r="O26" i="40" a="1"/>
  <c r="O41" i="40" a="1"/>
  <c r="L83" i="40" a="1"/>
  <c r="J31" i="40" a="1"/>
  <c r="P49" i="40" a="1"/>
  <c r="H48" i="40" a="1"/>
  <c r="I60" i="40" a="1"/>
  <c r="H36" i="40" a="1"/>
  <c r="O28" i="40" a="1"/>
  <c r="F74" i="40" a="1"/>
  <c r="L23" i="40" a="1"/>
  <c r="M27" i="40" a="1"/>
  <c r="N23" i="40" a="1"/>
  <c r="M73" i="40" a="1"/>
  <c r="J42" i="40" a="1"/>
  <c r="N53" i="40" a="1"/>
  <c r="M61" i="40" a="1"/>
  <c r="P76" i="40" a="1"/>
  <c r="J44" i="40" a="1"/>
  <c r="N57" i="40" a="1"/>
  <c r="O70" i="40" a="1"/>
  <c r="J81" i="40" a="1"/>
  <c r="M56" i="40" a="1"/>
  <c r="H56" i="40" a="1"/>
  <c r="N58" i="40" a="1"/>
  <c r="B7" i="15"/>
  <c r="J74" i="40" a="1"/>
  <c r="G27" i="40" a="1"/>
  <c r="P58" i="40" a="1"/>
  <c r="H68" i="40" a="1"/>
  <c r="I66" i="40" a="1"/>
  <c r="G43" i="40" a="1"/>
  <c r="O85" i="40" a="1"/>
  <c r="I47" i="40" a="1"/>
  <c r="I45" i="40" a="1"/>
  <c r="H75" i="40" a="1"/>
  <c r="M67" i="40" a="1"/>
  <c r="K64" i="40" a="1"/>
  <c r="Q48" i="40" a="1"/>
  <c r="N31" i="40" a="1"/>
  <c r="Q58" i="40" a="1"/>
  <c r="G42" i="40" a="1"/>
  <c r="L77" i="40" a="1"/>
  <c r="I50" i="40" a="1"/>
  <c r="G22" i="40" a="1"/>
  <c r="I36" i="40" a="1"/>
  <c r="J72" i="40" a="1"/>
  <c r="J45" i="40" a="1"/>
  <c r="M39" i="40" a="1"/>
  <c r="P28" i="40" a="1"/>
  <c r="H72" i="40" a="1"/>
  <c r="N30" i="40" a="1"/>
  <c r="Q44" i="40" a="1"/>
  <c r="K53" i="40" a="1"/>
  <c r="G59" i="40" a="1"/>
  <c r="O43" i="40" a="1"/>
  <c r="N44" i="40" a="1"/>
  <c r="N85" i="40" a="1"/>
  <c r="M26" i="40" a="1"/>
  <c r="L84" i="40" a="1"/>
  <c r="P32" i="40" a="1"/>
  <c r="M43" i="40" a="1"/>
  <c r="N82" i="40" a="1"/>
  <c r="B7" i="58"/>
  <c r="Q71" i="40" a="1"/>
  <c r="J60" i="40" a="1"/>
  <c r="Q30" i="40" a="1"/>
  <c r="I27" i="40" a="1"/>
  <c r="H76" i="40" a="1"/>
  <c r="Q38" i="40" a="1"/>
  <c r="P71" i="40" a="1"/>
  <c r="Q28" i="40" a="1"/>
  <c r="F26" i="40" a="1"/>
  <c r="N72" i="40" a="1"/>
  <c r="G23" i="40" a="1"/>
  <c r="Q59" i="40" a="1"/>
  <c r="M64" i="40" a="1"/>
  <c r="G44" i="40" a="1"/>
  <c r="P64" i="40" a="1"/>
  <c r="F60" i="40" a="1"/>
  <c r="L61" i="40" a="1"/>
  <c r="Q43" i="40" a="1"/>
  <c r="I59" i="40" a="1"/>
  <c r="P43" i="40" a="1"/>
  <c r="I53" i="40" a="1"/>
  <c r="F23" i="40" a="1"/>
  <c r="K26" i="40" a="1"/>
  <c r="G65" i="40" a="1"/>
  <c r="G73" i="40" a="1"/>
  <c r="I43" i="40" a="1"/>
  <c r="I22" i="40" a="1"/>
  <c r="N41" i="40" a="1"/>
  <c r="B10" i="17"/>
  <c r="N36" i="40" a="1"/>
  <c r="M48" i="40" a="1"/>
  <c r="O81" i="40" a="1"/>
  <c r="J36" i="40" a="1"/>
  <c r="N50" i="40" a="1"/>
  <c r="N25" i="40" a="1"/>
  <c r="B10" i="23"/>
  <c r="I39" i="40" a="1"/>
  <c r="O84" i="40" a="1"/>
  <c r="G45" i="40" a="1"/>
  <c r="Q27" i="40" a="1"/>
  <c r="Q36" i="40" a="1"/>
  <c r="J68" i="40" a="1"/>
  <c r="Q23" i="40" a="1"/>
  <c r="Q57" i="40" a="1"/>
  <c r="F66" i="40" a="1"/>
  <c r="H85" i="40" a="1"/>
  <c r="K67" i="40" a="1"/>
  <c r="M82" i="40" a="1"/>
  <c r="O58" i="40" a="1"/>
  <c r="H80" i="40" a="1"/>
  <c r="Q41" i="40" a="1"/>
  <c r="P60" i="40" a="1"/>
  <c r="J47" i="40" a="1"/>
  <c r="N49" i="40" a="1"/>
  <c r="O31" i="40" a="1"/>
  <c r="L41" i="40" a="1"/>
  <c r="P83" i="40" a="1"/>
  <c r="N78" i="40" a="1"/>
  <c r="I24" i="40" a="1"/>
  <c r="K24" i="40" a="1"/>
  <c r="I70" i="40" a="1"/>
  <c r="L68" i="40" a="1"/>
  <c r="F37" i="40" a="1"/>
  <c r="N65" i="40" a="1"/>
  <c r="G53" i="40" a="1"/>
  <c r="N83" i="40" a="1"/>
  <c r="L58" i="40" a="1"/>
  <c r="N24" i="40" a="1"/>
  <c r="P53" i="40" a="1"/>
  <c r="M77" i="40" a="1"/>
  <c r="F71" i="40" a="1"/>
  <c r="L76" i="40" a="1"/>
  <c r="O64" i="40" a="1"/>
  <c r="P59" i="40" a="1"/>
  <c r="G71" i="40" a="1"/>
  <c r="Q80" i="40" a="1"/>
  <c r="Q79" i="40" a="1"/>
  <c r="O71" i="40" a="1"/>
  <c r="F41" i="40" a="1"/>
  <c r="L47" i="40" a="1"/>
  <c r="P39" i="40" a="1"/>
  <c r="G38" i="40" a="1"/>
  <c r="P70" i="40" a="1"/>
  <c r="P61" i="40" a="1"/>
  <c r="K36" i="40" a="1"/>
  <c r="F38" i="40" a="1"/>
  <c r="H60" i="40" a="1"/>
  <c r="F81" i="40" a="1"/>
  <c r="I41" i="40" a="1"/>
  <c r="Q76" i="40" a="1"/>
  <c r="M68" i="40" a="1"/>
  <c r="M75" i="40" a="1"/>
  <c r="I57" i="40" a="1"/>
  <c r="N77" i="40" a="1"/>
  <c r="I79" i="40" a="1"/>
  <c r="Q68" i="40" a="1"/>
  <c r="H45" i="40" a="1"/>
  <c r="P42" i="40" a="1"/>
  <c r="K42" i="40" a="1"/>
  <c r="G77" i="40" a="1"/>
  <c r="F25" i="40" a="1"/>
  <c r="F85" i="40" a="1"/>
  <c r="M41" i="40" a="1"/>
  <c r="L24" i="40" a="1"/>
  <c r="O37" i="40" a="1"/>
  <c r="K66" i="40" a="1"/>
  <c r="P44" i="40" a="1"/>
  <c r="L72" i="40" a="1"/>
  <c r="F28" i="40" a="1"/>
  <c r="J25" i="40" a="1"/>
  <c r="L78" i="40" a="1"/>
  <c r="P72" i="40" a="1"/>
  <c r="Q32" i="40" a="1"/>
  <c r="N45" i="40" a="1"/>
  <c r="L73" i="40" a="1"/>
  <c r="N69" i="40" a="1"/>
  <c r="J23" i="40" a="1"/>
  <c r="F79" i="40" a="1"/>
  <c r="H78" i="40" a="1"/>
  <c r="J41" i="40" a="1"/>
  <c r="Q39" i="40" a="1"/>
  <c r="G49" i="40" a="1"/>
  <c r="H81" i="40" a="1"/>
  <c r="F39" i="40" a="1"/>
  <c r="H47" i="40" a="1"/>
  <c r="G41" i="40" a="1"/>
  <c r="G55" i="40" a="1"/>
  <c r="H79" i="40" a="1"/>
  <c r="B10" i="10"/>
  <c r="K59" i="40" a="1"/>
  <c r="K72" i="40" a="1"/>
  <c r="H49" i="40" a="1"/>
  <c r="P67" i="40" a="1"/>
  <c r="N56" i="40" a="1"/>
  <c r="K55" i="40" a="1"/>
  <c r="P36" i="40" a="1"/>
  <c r="M85" i="40" a="1"/>
  <c r="L45" i="40" a="1"/>
  <c r="J70" i="40" a="1"/>
  <c r="M31" i="40" a="1"/>
  <c r="Q49" i="40" a="1"/>
  <c r="I76" i="40" a="1"/>
  <c r="K80" i="40" a="1"/>
  <c r="O82" i="40" a="1"/>
  <c r="K70" i="40" a="1"/>
  <c r="L64" i="40" a="1"/>
  <c r="H41" i="40" a="1"/>
  <c r="N59" i="40" a="1"/>
  <c r="J66" i="40" a="1"/>
  <c r="G74" i="40" a="1"/>
  <c r="F24" i="40" a="1"/>
  <c r="G32" i="40" a="1"/>
  <c r="N61" i="40" a="1"/>
  <c r="M28" i="40" a="1"/>
  <c r="H31" i="40" a="1"/>
  <c r="M83" i="40" a="1"/>
  <c r="B10" i="6"/>
  <c r="P26" i="40" a="1"/>
  <c r="P81" i="40" a="1"/>
  <c r="Q70" i="40" a="1"/>
  <c r="M44" i="40" a="1"/>
  <c r="I30" i="40" a="1"/>
  <c r="BN117" i="26" l="1"/>
  <c r="BP140" i="26"/>
  <c r="BQ140" i="26" s="1"/>
  <c r="AY82" i="26"/>
  <c r="AZ82" i="26" s="1"/>
  <c r="AY103" i="26"/>
  <c r="AZ103" i="26" s="1"/>
  <c r="BK103" i="26"/>
  <c r="BL103" i="26" s="1"/>
  <c r="BN103" i="26" s="1"/>
  <c r="BP103" i="26" s="1"/>
  <c r="BQ103" i="26" s="1"/>
  <c r="BK84" i="26"/>
  <c r="BL84" i="26" s="1"/>
  <c r="BN84" i="26" s="1"/>
  <c r="BP84" i="26" s="1"/>
  <c r="BQ84" i="26" s="1"/>
  <c r="AY84" i="26"/>
  <c r="AZ84" i="26" s="1"/>
  <c r="AY57" i="26"/>
  <c r="AZ57" i="26" s="1"/>
  <c r="BK57" i="26"/>
  <c r="BL57" i="26" s="1"/>
  <c r="BN57" i="26" s="1"/>
  <c r="BP57" i="26" s="1"/>
  <c r="BQ57" i="26" s="1"/>
  <c r="BP122" i="26"/>
  <c r="BQ122" i="26" s="1"/>
  <c r="BN33" i="26"/>
  <c r="BP33" i="26" s="1"/>
  <c r="BQ33" i="26" s="1"/>
  <c r="AY114" i="26"/>
  <c r="AZ114" i="26" s="1"/>
  <c r="AY119" i="26"/>
  <c r="AZ119" i="26" s="1"/>
  <c r="BK119" i="26"/>
  <c r="BL119" i="26" s="1"/>
  <c r="BN119" i="26" s="1"/>
  <c r="BP119" i="26" s="1"/>
  <c r="BQ119" i="26" s="1"/>
  <c r="AY66" i="26"/>
  <c r="AZ66" i="26" s="1"/>
  <c r="BK66" i="26"/>
  <c r="BL66" i="26" s="1"/>
  <c r="BN66" i="26" s="1"/>
  <c r="BP66" i="26" s="1"/>
  <c r="BQ66" i="26" s="1"/>
  <c r="S15" i="12"/>
  <c r="S18" i="12"/>
  <c r="F81" i="40"/>
  <c r="Q43" i="40"/>
  <c r="N59" i="40"/>
  <c r="M44" i="40"/>
  <c r="K61" i="40"/>
  <c r="H75" i="40"/>
  <c r="Q32" i="40"/>
  <c r="H85" i="40"/>
  <c r="P30" i="40"/>
  <c r="L85" i="40"/>
  <c r="J34" i="40"/>
  <c r="M79" i="40"/>
  <c r="N75" i="40"/>
  <c r="I28" i="40"/>
  <c r="K32" i="40"/>
  <c r="I60" i="40"/>
  <c r="P44" i="40"/>
  <c r="P48" i="40"/>
  <c r="F53" i="40"/>
  <c r="Q26" i="40"/>
  <c r="L77" i="40"/>
  <c r="Q69" i="40"/>
  <c r="F69" i="40"/>
  <c r="Q38" i="40"/>
  <c r="K70" i="40"/>
  <c r="I55" i="40"/>
  <c r="J57" i="40"/>
  <c r="G66" i="40"/>
  <c r="G43" i="40"/>
  <c r="L34" i="40"/>
  <c r="L69" i="40"/>
  <c r="J26" i="40"/>
  <c r="J68" i="40"/>
  <c r="C7" i="11"/>
  <c r="O41" i="40"/>
  <c r="I66" i="40"/>
  <c r="Q53" i="40"/>
  <c r="J60" i="40"/>
  <c r="O24" i="40"/>
  <c r="H57" i="40"/>
  <c r="G39" i="40"/>
  <c r="H70" i="40"/>
  <c r="N70" i="40"/>
  <c r="I65" i="40"/>
  <c r="O76" i="40"/>
  <c r="N44" i="40"/>
  <c r="J25" i="40"/>
  <c r="O70" i="40"/>
  <c r="I31" i="40"/>
  <c r="I43" i="40"/>
  <c r="F57" i="40"/>
  <c r="C10" i="15"/>
  <c r="C10" i="27"/>
  <c r="C7" i="15"/>
  <c r="P59" i="40"/>
  <c r="P67" i="40"/>
  <c r="C7" i="58"/>
  <c r="G30" i="40"/>
  <c r="G58" i="40"/>
  <c r="N49" i="40"/>
  <c r="F31" i="40"/>
  <c r="G77" i="40"/>
  <c r="N25" i="40"/>
  <c r="H37" i="40"/>
  <c r="H73" i="40"/>
  <c r="O47" i="40"/>
  <c r="G49" i="40"/>
  <c r="M49" i="40"/>
  <c r="M85" i="40"/>
  <c r="P70" i="40"/>
  <c r="J28" i="40"/>
  <c r="F71" i="40"/>
  <c r="N71" i="40"/>
  <c r="H74" i="40"/>
  <c r="I76" i="40"/>
  <c r="C7" i="20"/>
  <c r="Q85" i="40"/>
  <c r="I83" i="40"/>
  <c r="L25" i="40"/>
  <c r="G42" i="40"/>
  <c r="M67" i="40"/>
  <c r="M38" i="40"/>
  <c r="O25" i="40"/>
  <c r="J77" i="40"/>
  <c r="N66" i="40"/>
  <c r="O66" i="40"/>
  <c r="P53" i="40"/>
  <c r="P26" i="40"/>
  <c r="N47" i="40"/>
  <c r="O81" i="40"/>
  <c r="J51" i="40"/>
  <c r="G74" i="40"/>
  <c r="H56" i="40"/>
  <c r="P57" i="40"/>
  <c r="M24" i="40"/>
  <c r="I74" i="40"/>
  <c r="I23" i="40"/>
  <c r="P74" i="40"/>
  <c r="K66" i="40"/>
  <c r="F49" i="40"/>
  <c r="O65" i="40"/>
  <c r="G38" i="40"/>
  <c r="J64" i="40"/>
  <c r="L80" i="40"/>
  <c r="K53" i="40"/>
  <c r="L58" i="40"/>
  <c r="O60" i="40"/>
  <c r="G84" i="40"/>
  <c r="C10" i="22"/>
  <c r="O84" i="40"/>
  <c r="F23" i="40"/>
  <c r="N55" i="40"/>
  <c r="K44" i="40"/>
  <c r="Q83" i="40"/>
  <c r="O82" i="40"/>
  <c r="G44" i="40"/>
  <c r="K56" i="40"/>
  <c r="Q42" i="40"/>
  <c r="Q58" i="40"/>
  <c r="Q47" i="40"/>
  <c r="J55" i="40"/>
  <c r="K60" i="40"/>
  <c r="H34" i="40"/>
  <c r="K42" i="40"/>
  <c r="P42" i="40"/>
  <c r="Q45" i="40"/>
  <c r="P49" i="40"/>
  <c r="C10" i="23"/>
  <c r="F77" i="40"/>
  <c r="N74" i="40"/>
  <c r="G76" i="40"/>
  <c r="Q81" i="40"/>
  <c r="P71" i="40"/>
  <c r="L56" i="40"/>
  <c r="N27" i="40"/>
  <c r="H69" i="40"/>
  <c r="K24" i="40"/>
  <c r="I27" i="40"/>
  <c r="G34" i="40"/>
  <c r="J44" i="40"/>
  <c r="G73" i="40"/>
  <c r="F22" i="40"/>
  <c r="I38" i="40"/>
  <c r="C10" i="11"/>
  <c r="F42" i="40"/>
  <c r="I51" i="40"/>
  <c r="J71" i="40"/>
  <c r="M25" i="40"/>
  <c r="P83" i="40"/>
  <c r="G59" i="40"/>
  <c r="L75" i="40"/>
  <c r="K59" i="40"/>
  <c r="I39" i="40"/>
  <c r="Q68" i="40"/>
  <c r="K64" i="40"/>
  <c r="G23" i="40"/>
  <c r="F68" i="40"/>
  <c r="J30" i="40"/>
  <c r="J65" i="40"/>
  <c r="L49" i="40"/>
  <c r="H28" i="40"/>
  <c r="N68" i="40"/>
  <c r="F47" i="40"/>
  <c r="K65" i="40"/>
  <c r="J74" i="40"/>
  <c r="Q23" i="40"/>
  <c r="Q31" i="40"/>
  <c r="J84" i="40"/>
  <c r="N64" i="40"/>
  <c r="H67" i="40"/>
  <c r="I72" i="40"/>
  <c r="H32" i="40"/>
  <c r="F51" i="40"/>
  <c r="F66" i="40"/>
  <c r="I53" i="40"/>
  <c r="L64" i="40"/>
  <c r="K31" i="40"/>
  <c r="H68" i="40"/>
  <c r="M47" i="40"/>
  <c r="Q37" i="40"/>
  <c r="O58" i="40"/>
  <c r="I84" i="40"/>
  <c r="C7" i="23"/>
  <c r="I49" i="40"/>
  <c r="J42" i="40"/>
  <c r="Q79" i="40"/>
  <c r="Q64" i="40"/>
  <c r="J67" i="40"/>
  <c r="J38" i="40"/>
  <c r="I24" i="40"/>
  <c r="P72" i="40"/>
  <c r="J58" i="40"/>
  <c r="N42" i="40"/>
  <c r="F43" i="40"/>
  <c r="H43" i="40"/>
  <c r="F75" i="40"/>
  <c r="N72" i="40"/>
  <c r="K49" i="40"/>
  <c r="O50" i="40"/>
  <c r="J85" i="40"/>
  <c r="M27" i="40"/>
  <c r="N57" i="40"/>
  <c r="Q65" i="40"/>
  <c r="J48" i="40"/>
  <c r="M43" i="40"/>
  <c r="I61" i="40"/>
  <c r="P41" i="40"/>
  <c r="N77" i="40"/>
  <c r="J24" i="40"/>
  <c r="M65" i="40"/>
  <c r="Q57" i="40"/>
  <c r="O75" i="40"/>
  <c r="O61" i="40"/>
  <c r="I37" i="40"/>
  <c r="Q51" i="40"/>
  <c r="H47" i="40"/>
  <c r="Q41" i="40"/>
  <c r="C10" i="57"/>
  <c r="I85" i="40"/>
  <c r="P31" i="40"/>
  <c r="G64" i="40"/>
  <c r="M28" i="40"/>
  <c r="K57" i="40"/>
  <c r="Q34" i="40"/>
  <c r="M58" i="40"/>
  <c r="N79" i="40"/>
  <c r="F55" i="40"/>
  <c r="G75" i="40"/>
  <c r="N78" i="40"/>
  <c r="K77" i="40"/>
  <c r="M71" i="40"/>
  <c r="J27" i="40"/>
  <c r="P77" i="40"/>
  <c r="Q24" i="40"/>
  <c r="M74" i="40"/>
  <c r="G70" i="40"/>
  <c r="L71" i="40"/>
  <c r="I69" i="40"/>
  <c r="M30" i="40"/>
  <c r="K85" i="40"/>
  <c r="I48" i="40"/>
  <c r="I36" i="40"/>
  <c r="K26" i="40"/>
  <c r="K25" i="40"/>
  <c r="M68" i="40"/>
  <c r="G51" i="40"/>
  <c r="F27" i="40"/>
  <c r="I79" i="40"/>
  <c r="N45" i="40"/>
  <c r="Q71" i="40"/>
  <c r="H23" i="40"/>
  <c r="P76" i="40"/>
  <c r="K43" i="40"/>
  <c r="F58" i="40"/>
  <c r="I59" i="40"/>
  <c r="G25" i="40"/>
  <c r="L55" i="40"/>
  <c r="L84" i="40"/>
  <c r="P23" i="40"/>
  <c r="O45" i="40"/>
  <c r="M57" i="40"/>
  <c r="N76" i="40"/>
  <c r="N67" i="40"/>
  <c r="J41" i="40"/>
  <c r="N34" i="40"/>
  <c r="G26" i="40"/>
  <c r="L73" i="40"/>
  <c r="K51" i="40"/>
  <c r="I50" i="40"/>
  <c r="K41" i="40"/>
  <c r="N60" i="40"/>
  <c r="J66" i="40"/>
  <c r="N58" i="40"/>
  <c r="P84" i="40"/>
  <c r="L72" i="40"/>
  <c r="K58" i="40"/>
  <c r="M83" i="40"/>
  <c r="L79" i="40"/>
  <c r="H38" i="40"/>
  <c r="F70" i="40"/>
  <c r="J45" i="40"/>
  <c r="F34" i="40"/>
  <c r="I41" i="40"/>
  <c r="H80" i="40"/>
  <c r="G50" i="40"/>
  <c r="Q61" i="40"/>
  <c r="Q50" i="40"/>
  <c r="I56" i="40"/>
  <c r="G53" i="40"/>
  <c r="O56" i="40"/>
  <c r="M37" i="40"/>
  <c r="N37" i="40"/>
  <c r="H25" i="40"/>
  <c r="K55" i="40"/>
  <c r="Q77" i="40"/>
  <c r="H60" i="40"/>
  <c r="K84" i="40"/>
  <c r="O72" i="40"/>
  <c r="H30" i="40"/>
  <c r="K34" i="40"/>
  <c r="J59" i="40"/>
  <c r="K48" i="40"/>
  <c r="O57" i="40"/>
  <c r="M51" i="40"/>
  <c r="F64" i="40"/>
  <c r="M55" i="40"/>
  <c r="P37" i="40"/>
  <c r="L43" i="40"/>
  <c r="O53" i="40"/>
  <c r="F39" i="40"/>
  <c r="G72" i="40"/>
  <c r="Q66" i="40"/>
  <c r="F37" i="40"/>
  <c r="J36" i="40"/>
  <c r="G27" i="40"/>
  <c r="M77" i="40"/>
  <c r="G67" i="40"/>
  <c r="G68" i="40"/>
  <c r="P25" i="40"/>
  <c r="G37" i="40"/>
  <c r="K28" i="40"/>
  <c r="K67" i="40"/>
  <c r="Q30" i="40"/>
  <c r="L57" i="40"/>
  <c r="Q70" i="40"/>
  <c r="G80" i="40"/>
  <c r="N83" i="40"/>
  <c r="O55" i="40"/>
  <c r="L45" i="40"/>
  <c r="P66" i="40"/>
  <c r="H27" i="40"/>
  <c r="H82" i="40"/>
  <c r="I44" i="40"/>
  <c r="I45" i="40"/>
  <c r="G83" i="40"/>
  <c r="L60" i="40"/>
  <c r="F41" i="40"/>
  <c r="M61" i="40"/>
  <c r="I30" i="40"/>
  <c r="H58" i="40"/>
  <c r="O31" i="40"/>
  <c r="O30" i="40"/>
  <c r="L37" i="40"/>
  <c r="M56" i="40"/>
  <c r="H26" i="40"/>
  <c r="L32" i="40"/>
  <c r="L48" i="40"/>
  <c r="K23" i="40"/>
  <c r="G36" i="40"/>
  <c r="N84" i="40"/>
  <c r="I57" i="40"/>
  <c r="Q27" i="40"/>
  <c r="O78" i="40"/>
  <c r="L65" i="40"/>
  <c r="I47" i="40"/>
  <c r="G82" i="40"/>
  <c r="O37" i="40"/>
  <c r="F72" i="40"/>
  <c r="P61" i="40"/>
  <c r="L51" i="40"/>
  <c r="O83" i="40"/>
  <c r="L47" i="40"/>
  <c r="I81" i="40"/>
  <c r="I58" i="40"/>
  <c r="F61" i="40"/>
  <c r="F76" i="40"/>
  <c r="L66" i="40"/>
  <c r="O23" i="40"/>
  <c r="L83" i="40"/>
  <c r="J53" i="40"/>
  <c r="P50" i="40"/>
  <c r="F67" i="40"/>
  <c r="K79" i="40"/>
  <c r="F79" i="40"/>
  <c r="I25" i="40"/>
  <c r="P28" i="40"/>
  <c r="K74" i="40"/>
  <c r="P27" i="40"/>
  <c r="P34" i="40"/>
  <c r="L59" i="40"/>
  <c r="M72" i="40"/>
  <c r="I42" i="40"/>
  <c r="O67" i="40"/>
  <c r="P36" i="40"/>
  <c r="Q78" i="40"/>
  <c r="I70" i="40"/>
  <c r="M42" i="40"/>
  <c r="G85" i="40"/>
  <c r="N61" i="40"/>
  <c r="O80" i="40"/>
  <c r="F38" i="40"/>
  <c r="P43" i="40"/>
  <c r="I77" i="40"/>
  <c r="G69" i="40"/>
  <c r="H51" i="40"/>
  <c r="K83" i="40"/>
  <c r="K68" i="40"/>
  <c r="P73" i="40"/>
  <c r="N81" i="40"/>
  <c r="F74" i="40"/>
  <c r="Q67" i="40"/>
  <c r="M82" i="40"/>
  <c r="N85" i="40"/>
  <c r="P51" i="40"/>
  <c r="K80" i="40"/>
  <c r="N51" i="40"/>
  <c r="G32" i="40"/>
  <c r="O64" i="40"/>
  <c r="G41" i="40"/>
  <c r="K76" i="40"/>
  <c r="O27" i="40"/>
  <c r="P81" i="40"/>
  <c r="H65" i="40"/>
  <c r="M31" i="40"/>
  <c r="Q56" i="40"/>
  <c r="L39" i="40"/>
  <c r="Q74" i="40"/>
  <c r="L61" i="40"/>
  <c r="M45" i="40"/>
  <c r="M78" i="40"/>
  <c r="P60" i="40"/>
  <c r="P85" i="40"/>
  <c r="I73" i="40"/>
  <c r="K36" i="40"/>
  <c r="G22" i="40"/>
  <c r="H66" i="40"/>
  <c r="O44" i="40"/>
  <c r="J76" i="40"/>
  <c r="F59" i="40"/>
  <c r="O85" i="40"/>
  <c r="H84" i="40"/>
  <c r="M75" i="40"/>
  <c r="P69" i="40"/>
  <c r="L31" i="40"/>
  <c r="H31" i="40"/>
  <c r="F82" i="40"/>
  <c r="M81" i="40"/>
  <c r="N56" i="40"/>
  <c r="F50" i="40"/>
  <c r="J49" i="40"/>
  <c r="H24" i="40"/>
  <c r="M41" i="40"/>
  <c r="P32" i="40"/>
  <c r="I68" i="40"/>
  <c r="I32" i="40"/>
  <c r="P80" i="40"/>
  <c r="Q72" i="40"/>
  <c r="C10" i="10"/>
  <c r="N73" i="40"/>
  <c r="H36" i="40"/>
  <c r="J32" i="40"/>
  <c r="M70" i="40"/>
  <c r="N23" i="40"/>
  <c r="G78" i="40"/>
  <c r="N48" i="40"/>
  <c r="O48" i="40"/>
  <c r="H61" i="40"/>
  <c r="J43" i="40"/>
  <c r="H71" i="40"/>
  <c r="K69" i="40"/>
  <c r="G28" i="40"/>
  <c r="P64" i="40"/>
  <c r="G24" i="40"/>
  <c r="F36" i="40"/>
  <c r="J37" i="40"/>
  <c r="L23" i="40"/>
  <c r="H42" i="40"/>
  <c r="O71" i="40"/>
  <c r="O79" i="40"/>
  <c r="L28" i="40"/>
  <c r="L30" i="40"/>
  <c r="H50" i="40"/>
  <c r="H83" i="40"/>
  <c r="N53" i="40"/>
  <c r="I78" i="40"/>
  <c r="J70" i="40"/>
  <c r="K73" i="40"/>
  <c r="Q82" i="40"/>
  <c r="Q76" i="40"/>
  <c r="H41" i="40"/>
  <c r="M80" i="40"/>
  <c r="N69" i="40"/>
  <c r="P45" i="40"/>
  <c r="N80" i="40"/>
  <c r="G45" i="40"/>
  <c r="N82" i="40"/>
  <c r="G56" i="40"/>
  <c r="O38" i="40"/>
  <c r="J83" i="40"/>
  <c r="O74" i="40"/>
  <c r="J23" i="40"/>
  <c r="M66" i="40"/>
  <c r="M69" i="40"/>
  <c r="H53" i="40"/>
  <c r="H48" i="40"/>
  <c r="N32" i="40"/>
  <c r="J78" i="40"/>
  <c r="K47" i="40"/>
  <c r="P38" i="40"/>
  <c r="G61" i="40"/>
  <c r="O77" i="40"/>
  <c r="Q39" i="40"/>
  <c r="F78" i="40"/>
  <c r="O59" i="40"/>
  <c r="F26" i="40"/>
  <c r="J82" i="40"/>
  <c r="L26" i="40"/>
  <c r="M32" i="40"/>
  <c r="I82" i="40"/>
  <c r="P78" i="40"/>
  <c r="L41" i="40"/>
  <c r="F73" i="40"/>
  <c r="L36" i="40"/>
  <c r="I64" i="40"/>
  <c r="L76" i="40"/>
  <c r="K27" i="40"/>
  <c r="L81" i="40"/>
  <c r="K37" i="40"/>
  <c r="L50" i="40"/>
  <c r="I22" i="40"/>
  <c r="N43" i="40"/>
  <c r="Q84" i="40"/>
  <c r="J75" i="40"/>
  <c r="J81" i="40"/>
  <c r="Q73" i="40"/>
  <c r="O28" i="40"/>
  <c r="M59" i="40"/>
  <c r="F30" i="40"/>
  <c r="J47" i="40"/>
  <c r="F48" i="40"/>
  <c r="O68" i="40"/>
  <c r="M60" i="40"/>
  <c r="N65" i="40"/>
  <c r="K50" i="40"/>
  <c r="G48" i="40"/>
  <c r="P56" i="40"/>
  <c r="N50" i="40"/>
  <c r="K81" i="40"/>
  <c r="M76" i="40"/>
  <c r="G31" i="40"/>
  <c r="Q80" i="40"/>
  <c r="K71" i="40"/>
  <c r="P58" i="40"/>
  <c r="J80" i="40"/>
  <c r="H39" i="40"/>
  <c r="K82" i="40"/>
  <c r="O69" i="40"/>
  <c r="F28" i="40"/>
  <c r="G55" i="40"/>
  <c r="C10" i="17"/>
  <c r="H64" i="40"/>
  <c r="J61" i="40"/>
  <c r="M34" i="40"/>
  <c r="K72" i="40"/>
  <c r="F32" i="40"/>
  <c r="G47" i="40"/>
  <c r="Q59" i="40"/>
  <c r="M73" i="40"/>
  <c r="Q36" i="40"/>
  <c r="G57" i="40"/>
  <c r="Q28" i="40"/>
  <c r="L38" i="40"/>
  <c r="P75" i="40"/>
  <c r="H78" i="40"/>
  <c r="J39" i="40"/>
  <c r="J73" i="40"/>
  <c r="L44" i="40"/>
  <c r="H81" i="40"/>
  <c r="P55" i="40"/>
  <c r="H45" i="40"/>
  <c r="F80" i="40"/>
  <c r="N30" i="40"/>
  <c r="L24" i="40"/>
  <c r="Q49" i="40"/>
  <c r="M53" i="40"/>
  <c r="N24" i="40"/>
  <c r="P79" i="40"/>
  <c r="H77" i="40"/>
  <c r="G65" i="40"/>
  <c r="N31" i="40"/>
  <c r="Q48" i="40"/>
  <c r="J79" i="40"/>
  <c r="L70" i="40"/>
  <c r="Q60" i="40"/>
  <c r="H72" i="40"/>
  <c r="P65" i="40"/>
  <c r="L68" i="40"/>
  <c r="L27" i="40"/>
  <c r="L82" i="40"/>
  <c r="Q55" i="40"/>
  <c r="N39" i="40"/>
  <c r="H22" i="40"/>
  <c r="F56" i="40"/>
  <c r="M36" i="40"/>
  <c r="N38" i="40"/>
  <c r="O39" i="40"/>
  <c r="I26" i="40"/>
  <c r="Q44" i="40"/>
  <c r="M26" i="40"/>
  <c r="H59" i="40"/>
  <c r="O34" i="40"/>
  <c r="P39" i="40"/>
  <c r="Q75" i="40"/>
  <c r="H44" i="40"/>
  <c r="I67" i="40"/>
  <c r="O51" i="40"/>
  <c r="L53" i="40"/>
  <c r="M39" i="40"/>
  <c r="I75" i="40"/>
  <c r="O32" i="40"/>
  <c r="M64" i="40"/>
  <c r="N36" i="40"/>
  <c r="L74" i="40"/>
  <c r="O26" i="40"/>
  <c r="P82" i="40"/>
  <c r="O43" i="40"/>
  <c r="K78" i="40"/>
  <c r="P47" i="40"/>
  <c r="F85" i="40"/>
  <c r="H79" i="40"/>
  <c r="H49" i="40"/>
  <c r="M23" i="40"/>
  <c r="F60" i="40"/>
  <c r="O36" i="40"/>
  <c r="L78" i="40"/>
  <c r="F25" i="40"/>
  <c r="G79" i="40"/>
  <c r="J50" i="40"/>
  <c r="G81" i="40"/>
  <c r="J69" i="40"/>
  <c r="F45" i="40"/>
  <c r="F44" i="40"/>
  <c r="L42" i="40"/>
  <c r="K30" i="40"/>
  <c r="K75" i="40"/>
  <c r="I34" i="40"/>
  <c r="N26" i="40"/>
  <c r="F65" i="40"/>
  <c r="Q25" i="40"/>
  <c r="F84" i="40"/>
  <c r="J72" i="40"/>
  <c r="H55" i="40"/>
  <c r="C10" i="20"/>
  <c r="I71" i="40"/>
  <c r="G60" i="40"/>
  <c r="J56" i="40"/>
  <c r="K38" i="40"/>
  <c r="F83" i="40"/>
  <c r="L67" i="40"/>
  <c r="N28" i="40"/>
  <c r="I80" i="40"/>
  <c r="O73" i="40"/>
  <c r="O49" i="40"/>
  <c r="M50" i="40"/>
  <c r="K39" i="40"/>
  <c r="N41" i="40"/>
  <c r="G71" i="40"/>
  <c r="P24" i="40"/>
  <c r="F24" i="40"/>
  <c r="M48" i="40"/>
  <c r="P68" i="40"/>
  <c r="O42" i="40"/>
  <c r="K45" i="40"/>
  <c r="H76" i="40"/>
  <c r="J31" i="40"/>
  <c r="M84" i="40"/>
  <c r="AD96" i="24"/>
  <c r="AD79" i="24"/>
  <c r="AD111" i="24"/>
  <c r="AD80" i="24"/>
  <c r="BK130" i="26"/>
  <c r="BL130" i="26" s="1"/>
  <c r="BP135" i="26"/>
  <c r="BQ135" i="26" s="1"/>
  <c r="AG16" i="26"/>
  <c r="AD16" i="26"/>
  <c r="AY33" i="26"/>
  <c r="AZ33" i="26" s="1"/>
  <c r="BN62" i="26"/>
  <c r="BP62" i="26" s="1"/>
  <c r="BQ62" i="26" s="1"/>
  <c r="AD15" i="26"/>
  <c r="BN114" i="26"/>
  <c r="BN63" i="26"/>
  <c r="BP63" i="26" s="1"/>
  <c r="BQ63" i="26" s="1"/>
  <c r="BN47" i="26"/>
  <c r="BP47" i="26" s="1"/>
  <c r="BQ47" i="26" s="1"/>
  <c r="BP114" i="26"/>
  <c r="BQ114" i="26" s="1"/>
  <c r="BP145" i="26"/>
  <c r="BQ145" i="26" s="1"/>
  <c r="BP54" i="26"/>
  <c r="BQ54" i="26" s="1"/>
  <c r="BN38" i="26"/>
  <c r="BP38" i="26" s="1"/>
  <c r="BQ38" i="26" s="1"/>
  <c r="AY129" i="26"/>
  <c r="AZ129" i="26" s="1"/>
  <c r="BK136" i="26"/>
  <c r="BL136" i="26" s="1"/>
  <c r="S16" i="12"/>
  <c r="U90" i="12"/>
  <c r="U93" i="12"/>
  <c r="U61" i="12"/>
  <c r="U50" i="12"/>
  <c r="U84" i="12"/>
  <c r="U36" i="12"/>
  <c r="U59" i="12"/>
  <c r="U97" i="12"/>
  <c r="U65" i="12"/>
  <c r="U80" i="12"/>
  <c r="U64" i="12"/>
  <c r="U63" i="12"/>
  <c r="U46" i="12"/>
  <c r="U22" i="12"/>
  <c r="U37" i="12"/>
  <c r="U99" i="12"/>
  <c r="U83" i="12"/>
  <c r="U67" i="12"/>
  <c r="T94" i="12"/>
  <c r="U86" i="12"/>
  <c r="U25" i="12"/>
  <c r="U38" i="12"/>
  <c r="U56" i="12"/>
  <c r="U39" i="12"/>
  <c r="U30" i="12"/>
  <c r="U45" i="12"/>
  <c r="U29" i="12"/>
  <c r="U68" i="12"/>
  <c r="U52" i="12"/>
  <c r="U75" i="12"/>
  <c r="U42" i="12"/>
  <c r="U81" i="12"/>
  <c r="U62" i="12"/>
  <c r="U96" i="12"/>
  <c r="U95" i="12"/>
  <c r="U47" i="12"/>
  <c r="U31" i="12"/>
  <c r="U74" i="12"/>
  <c r="U89" i="12"/>
  <c r="U82" i="12"/>
  <c r="U23" i="12"/>
  <c r="U27" i="12"/>
  <c r="U49" i="12"/>
  <c r="U33" i="12"/>
  <c r="U71" i="12"/>
  <c r="U32" i="12"/>
  <c r="U53" i="12"/>
  <c r="U35" i="12"/>
  <c r="U26" i="12"/>
  <c r="U76" i="12"/>
  <c r="U44" i="12"/>
  <c r="U28" i="12"/>
  <c r="U43" i="12"/>
  <c r="U58" i="12"/>
  <c r="U34" i="12"/>
  <c r="U73" i="12"/>
  <c r="U57" i="12"/>
  <c r="U41" i="12"/>
  <c r="U79" i="12"/>
  <c r="U72" i="12"/>
  <c r="U24" i="12"/>
  <c r="F1851" i="65"/>
  <c r="U54" i="12"/>
  <c r="U77" i="12"/>
  <c r="U51" i="12"/>
  <c r="U100" i="12"/>
  <c r="U91" i="12"/>
  <c r="U98" i="12"/>
  <c r="U66" i="12"/>
  <c r="U87" i="12"/>
  <c r="U48" i="12"/>
  <c r="T78" i="12"/>
  <c r="AG78" i="12"/>
  <c r="C61" i="63" s="1"/>
  <c r="U70" i="12"/>
  <c r="U85" i="12"/>
  <c r="U69" i="12"/>
  <c r="U21" i="12"/>
  <c r="D17" i="62"/>
  <c r="U92" i="12"/>
  <c r="U60" i="12"/>
  <c r="U88" i="12"/>
  <c r="U40" i="12"/>
  <c r="U55" i="12"/>
  <c r="AY62" i="26"/>
  <c r="AZ62" i="26" s="1"/>
  <c r="E12" i="62"/>
  <c r="BP117" i="26"/>
  <c r="BQ117" i="26" s="1"/>
  <c r="BN55" i="26"/>
  <c r="BP55" i="26" s="1"/>
  <c r="BQ55" i="26" s="1"/>
  <c r="AY63" i="26"/>
  <c r="AZ63" i="26" s="1"/>
  <c r="U29" i="5"/>
  <c r="BN131" i="26"/>
  <c r="BP131" i="26" s="1"/>
  <c r="BQ131" i="26" s="1"/>
  <c r="BN141" i="26"/>
  <c r="BP141" i="26" s="1"/>
  <c r="BQ141" i="26" s="1"/>
  <c r="U23" i="5"/>
  <c r="U24" i="5"/>
  <c r="U31" i="5"/>
  <c r="U32" i="5"/>
  <c r="AY127" i="26"/>
  <c r="AZ127" i="26" s="1"/>
  <c r="BK127" i="26"/>
  <c r="BL127" i="26" s="1"/>
  <c r="BN127" i="26" s="1"/>
  <c r="BP127" i="26" s="1"/>
  <c r="BQ127" i="26" s="1"/>
  <c r="U21" i="5"/>
  <c r="AY71" i="26"/>
  <c r="AZ71" i="26" s="1"/>
  <c r="BK71" i="26"/>
  <c r="BL71" i="26" s="1"/>
  <c r="BN71" i="26" s="1"/>
  <c r="BP71" i="26" s="1"/>
  <c r="BQ71" i="26" s="1"/>
  <c r="BK139" i="26"/>
  <c r="BL139" i="26" s="1"/>
  <c r="BN139" i="26" s="1"/>
  <c r="BP139" i="26" s="1"/>
  <c r="BQ139" i="26" s="1"/>
  <c r="AY140" i="26"/>
  <c r="AZ140" i="26" s="1"/>
  <c r="BN136" i="26"/>
  <c r="BP136" i="26" s="1"/>
  <c r="BQ136" i="26" s="1"/>
  <c r="BN72" i="26"/>
  <c r="BP72" i="26" s="1"/>
  <c r="BQ72" i="26" s="1"/>
  <c r="AY54" i="26"/>
  <c r="AZ54" i="26" s="1"/>
  <c r="BN130" i="26"/>
  <c r="BP130" i="26" s="1"/>
  <c r="BQ130" i="26" s="1"/>
  <c r="AY141" i="26"/>
  <c r="AZ141" i="26" s="1"/>
  <c r="V26" i="5"/>
  <c r="AH26" i="5" s="1"/>
  <c r="BK83" i="26"/>
  <c r="BL83" i="26" s="1"/>
  <c r="BN83" i="26" s="1"/>
  <c r="BP83" i="26" s="1"/>
  <c r="BQ83" i="26" s="1"/>
  <c r="AY83" i="26"/>
  <c r="AZ83" i="26" s="1"/>
  <c r="AY131" i="26"/>
  <c r="AZ131" i="26" s="1"/>
  <c r="U28" i="5"/>
  <c r="U25" i="5"/>
  <c r="AY137" i="26"/>
  <c r="AZ137" i="26" s="1"/>
  <c r="BK137" i="26"/>
  <c r="BL137" i="26" s="1"/>
  <c r="BN137" i="26" s="1"/>
  <c r="BP137" i="26" s="1"/>
  <c r="BQ137" i="26" s="1"/>
  <c r="BK86" i="26"/>
  <c r="BL86" i="26" s="1"/>
  <c r="BN86" i="26" s="1"/>
  <c r="BP86" i="26" s="1"/>
  <c r="BQ86" i="26" s="1"/>
  <c r="AY86" i="26"/>
  <c r="AZ86" i="26" s="1"/>
  <c r="BP82" i="26"/>
  <c r="BQ82" i="26" s="1"/>
  <c r="AY55" i="26"/>
  <c r="AZ55" i="26" s="1"/>
  <c r="AY46" i="26"/>
  <c r="AZ46" i="26" s="1"/>
  <c r="BK46" i="26"/>
  <c r="BL46" i="26" s="1"/>
  <c r="BN46" i="26" s="1"/>
  <c r="BP46" i="26" s="1"/>
  <c r="BQ46" i="26" s="1"/>
  <c r="AY51" i="26"/>
  <c r="AZ51" i="26" s="1"/>
  <c r="BN51" i="26"/>
  <c r="BP51" i="26" s="1"/>
  <c r="BQ51" i="26" s="1"/>
  <c r="BK110" i="26"/>
  <c r="BL110" i="26" s="1"/>
  <c r="BN110" i="26" s="1"/>
  <c r="BP110" i="26" s="1"/>
  <c r="BQ110" i="26" s="1"/>
  <c r="AY110" i="26"/>
  <c r="AZ110" i="26" s="1"/>
  <c r="AY38" i="26"/>
  <c r="AZ38" i="26" s="1"/>
  <c r="BK58" i="26"/>
  <c r="BL58" i="26" s="1"/>
  <c r="AY58" i="26"/>
  <c r="AZ58" i="26" s="1"/>
  <c r="BN58" i="26"/>
  <c r="BP58" i="26" s="1"/>
  <c r="BQ58" i="26" s="1"/>
  <c r="BN49" i="26"/>
  <c r="BP49" i="26" s="1"/>
  <c r="BQ49" i="26" s="1"/>
  <c r="AY67" i="26"/>
  <c r="AZ67" i="26" s="1"/>
  <c r="AD14" i="21"/>
  <c r="AY120" i="26"/>
  <c r="AZ120" i="26" s="1"/>
  <c r="BK120" i="26"/>
  <c r="BL120" i="26" s="1"/>
  <c r="BN120" i="26" s="1"/>
  <c r="AY49" i="26"/>
  <c r="AZ49" i="26" s="1"/>
  <c r="AY101" i="26"/>
  <c r="AZ101" i="26" s="1"/>
  <c r="BK101" i="26"/>
  <c r="BL101" i="26" s="1"/>
  <c r="BN101" i="26" s="1"/>
  <c r="BP101" i="26" s="1"/>
  <c r="BQ101" i="26" s="1"/>
  <c r="AY128" i="26"/>
  <c r="AZ128" i="26" s="1"/>
  <c r="BK128" i="26"/>
  <c r="BL128" i="26" s="1"/>
  <c r="BN128" i="26" s="1"/>
  <c r="BP128" i="26" s="1"/>
  <c r="BQ128" i="26" s="1"/>
  <c r="AY90" i="26"/>
  <c r="AZ90" i="26" s="1"/>
  <c r="BK90" i="26"/>
  <c r="BL90" i="26" s="1"/>
  <c r="BN90" i="26" s="1"/>
  <c r="BP90" i="26" s="1"/>
  <c r="BQ90" i="26" s="1"/>
  <c r="AY143" i="26"/>
  <c r="AZ143" i="26" s="1"/>
  <c r="BK143" i="26"/>
  <c r="BL143" i="26" s="1"/>
  <c r="BN143" i="26" s="1"/>
  <c r="BP143" i="26" s="1"/>
  <c r="BQ143" i="26" s="1"/>
  <c r="AY87" i="26"/>
  <c r="AZ87" i="26" s="1"/>
  <c r="BK87" i="26"/>
  <c r="BL87" i="26" s="1"/>
  <c r="BN87" i="26" s="1"/>
  <c r="BP87" i="26" s="1"/>
  <c r="BQ87" i="26" s="1"/>
  <c r="BK31" i="26"/>
  <c r="BL31" i="26" s="1"/>
  <c r="BN31" i="26" s="1"/>
  <c r="BP31" i="26" s="1"/>
  <c r="BQ31" i="26" s="1"/>
  <c r="AY31" i="26"/>
  <c r="AZ31" i="26" s="1"/>
  <c r="BP120" i="26"/>
  <c r="BQ120" i="26" s="1"/>
  <c r="BK125" i="26"/>
  <c r="BL125" i="26" s="1"/>
  <c r="BN125" i="26" s="1"/>
  <c r="BP125" i="26" s="1"/>
  <c r="BQ125" i="26" s="1"/>
  <c r="AY125" i="26"/>
  <c r="AZ125" i="26" s="1"/>
  <c r="AY61" i="26"/>
  <c r="AZ61" i="26" s="1"/>
  <c r="BK61" i="26"/>
  <c r="BL61" i="26" s="1"/>
  <c r="BN61" i="26" s="1"/>
  <c r="BP61" i="26" s="1"/>
  <c r="BQ61" i="26" s="1"/>
  <c r="AY65" i="26"/>
  <c r="AZ65" i="26" s="1"/>
  <c r="BK65" i="26"/>
  <c r="BL65" i="26" s="1"/>
  <c r="BN65" i="26" s="1"/>
  <c r="BP65" i="26" s="1"/>
  <c r="BQ65" i="26" s="1"/>
  <c r="BK39" i="26"/>
  <c r="BL39" i="26" s="1"/>
  <c r="BN39" i="26" s="1"/>
  <c r="BP39" i="26" s="1"/>
  <c r="BQ39" i="26" s="1"/>
  <c r="AY39" i="26"/>
  <c r="AZ39" i="26" s="1"/>
  <c r="BK95" i="26"/>
  <c r="BL95" i="26" s="1"/>
  <c r="BN95" i="26" s="1"/>
  <c r="BP95" i="26" s="1"/>
  <c r="BQ95" i="26" s="1"/>
  <c r="AY95" i="26"/>
  <c r="AZ95" i="26" s="1"/>
  <c r="AG15" i="26"/>
  <c r="BN67" i="26"/>
  <c r="BP67" i="26" s="1"/>
  <c r="BQ67" i="26" s="1"/>
  <c r="AF14" i="26"/>
  <c r="AY72" i="26"/>
  <c r="AZ72" i="26" s="1"/>
  <c r="BK111" i="26"/>
  <c r="BL111" i="26" s="1"/>
  <c r="BN111" i="26" s="1"/>
  <c r="BP111" i="26" s="1"/>
  <c r="BQ111" i="26" s="1"/>
  <c r="AY111" i="26"/>
  <c r="AZ111" i="26" s="1"/>
  <c r="AY108" i="26"/>
  <c r="AZ108" i="26" s="1"/>
  <c r="BK108" i="26"/>
  <c r="BL108" i="26" s="1"/>
  <c r="BN108" i="26" s="1"/>
  <c r="BP108" i="26" s="1"/>
  <c r="BQ108" i="26" s="1"/>
  <c r="AH22" i="16"/>
  <c r="AC22" i="16"/>
  <c r="AD22" i="16" s="1"/>
  <c r="AJ22" i="16"/>
  <c r="AI22" i="16"/>
  <c r="D82" i="63" s="1"/>
  <c r="W15" i="16"/>
  <c r="W16" i="16"/>
  <c r="AJ71" i="24"/>
  <c r="AH71" i="24"/>
  <c r="AC71" i="24"/>
  <c r="T14" i="24"/>
  <c r="AI71" i="24"/>
  <c r="U16" i="24"/>
  <c r="U15" i="24"/>
  <c r="V30" i="5"/>
  <c r="S14" i="5"/>
  <c r="V22" i="5"/>
  <c r="AH22" i="5" s="1"/>
  <c r="V33" i="5"/>
  <c r="U27" i="5"/>
  <c r="AG16" i="5"/>
  <c r="AG15" i="5"/>
  <c r="U20" i="5"/>
  <c r="T16" i="5"/>
  <c r="T15" i="5"/>
  <c r="AD14" i="14"/>
  <c r="D32" i="4"/>
  <c r="D51" i="4"/>
  <c r="D11" i="4"/>
  <c r="D41" i="4"/>
  <c r="D38" i="4"/>
  <c r="D8" i="4"/>
  <c r="D19" i="4"/>
  <c r="D21" i="4"/>
  <c r="D16" i="4"/>
  <c r="D24" i="4"/>
  <c r="D18" i="4"/>
  <c r="D29" i="4"/>
  <c r="D9" i="4"/>
  <c r="D30" i="4"/>
  <c r="D10" i="4"/>
  <c r="J22" i="40" a="1"/>
  <c r="D13" i="4"/>
  <c r="D14" i="4"/>
  <c r="D25" i="4"/>
  <c r="D52" i="4"/>
  <c r="D37" i="4"/>
  <c r="D20" i="4"/>
  <c r="D40" i="4"/>
  <c r="D42" i="4"/>
  <c r="D12" i="4"/>
  <c r="D49" i="4"/>
  <c r="D36" i="4"/>
  <c r="D56" i="4"/>
  <c r="D54" i="4"/>
  <c r="D55" i="4"/>
  <c r="D17" i="4"/>
  <c r="D34" i="4"/>
  <c r="D33" i="4"/>
  <c r="D15" i="4"/>
  <c r="D57" i="4"/>
  <c r="D23" i="4"/>
  <c r="D53" i="4"/>
  <c r="D7" i="4"/>
  <c r="D26" i="4"/>
  <c r="D35" i="4"/>
  <c r="D39" i="4"/>
  <c r="D22" i="4"/>
  <c r="D50" i="4"/>
  <c r="D28" i="4"/>
  <c r="D43" i="4"/>
  <c r="D31" i="4"/>
  <c r="D27" i="4"/>
  <c r="AG14" i="26" l="1"/>
  <c r="S14" i="12"/>
  <c r="J22" i="40"/>
  <c r="J86" i="40" s="1"/>
  <c r="J13" i="40" s="1"/>
  <c r="J15" i="40" s="1"/>
  <c r="T15" i="12"/>
  <c r="T16" i="12"/>
  <c r="T18" i="12"/>
  <c r="R76" i="40"/>
  <c r="R80" i="40"/>
  <c r="R25" i="40"/>
  <c r="R48" i="40"/>
  <c r="R71" i="40"/>
  <c r="R67" i="40"/>
  <c r="G86" i="40"/>
  <c r="R79" i="40"/>
  <c r="R28" i="40"/>
  <c r="R30" i="40"/>
  <c r="I86" i="40"/>
  <c r="I13" i="40" s="1"/>
  <c r="I15" i="40" s="1"/>
  <c r="R73" i="40"/>
  <c r="R66" i="40"/>
  <c r="R41" i="40"/>
  <c r="R50" i="40"/>
  <c r="R82" i="40"/>
  <c r="R85" i="40"/>
  <c r="R34" i="40"/>
  <c r="R58" i="40"/>
  <c r="R59" i="40"/>
  <c r="R75" i="40"/>
  <c r="R61" i="40"/>
  <c r="R53" i="40"/>
  <c r="R72" i="40"/>
  <c r="R56" i="40"/>
  <c r="R31" i="40"/>
  <c r="R70" i="40"/>
  <c r="R44" i="40"/>
  <c r="R37" i="40"/>
  <c r="R38" i="40"/>
  <c r="R51" i="40"/>
  <c r="R23" i="40"/>
  <c r="R49" i="40"/>
  <c r="R36" i="40"/>
  <c r="R39" i="40"/>
  <c r="R55" i="40"/>
  <c r="R65" i="40"/>
  <c r="R60" i="40"/>
  <c r="R78" i="40"/>
  <c r="R57" i="40"/>
  <c r="R26" i="40"/>
  <c r="R45" i="40"/>
  <c r="R24" i="40"/>
  <c r="R27" i="40"/>
  <c r="R68" i="40"/>
  <c r="R42" i="40"/>
  <c r="R47" i="40"/>
  <c r="R69" i="40"/>
  <c r="R77" i="40"/>
  <c r="R43" i="40"/>
  <c r="R81" i="40"/>
  <c r="R32" i="40"/>
  <c r="F86" i="40"/>
  <c r="R83" i="40"/>
  <c r="R84" i="40"/>
  <c r="R74" i="40"/>
  <c r="H86" i="40"/>
  <c r="H13" i="40" s="1"/>
  <c r="H15" i="40" s="1"/>
  <c r="R64" i="40"/>
  <c r="AD14" i="26"/>
  <c r="E17" i="62"/>
  <c r="G1851" i="65"/>
  <c r="V60" i="12"/>
  <c r="V92" i="12"/>
  <c r="V69" i="12"/>
  <c r="V98" i="12"/>
  <c r="V100" i="12"/>
  <c r="V77" i="12"/>
  <c r="V57" i="12"/>
  <c r="V44" i="12"/>
  <c r="AH44" i="12" s="1"/>
  <c r="V26" i="12"/>
  <c r="V53" i="12"/>
  <c r="AH53" i="12" s="1"/>
  <c r="V49" i="12"/>
  <c r="AH49" i="12" s="1"/>
  <c r="V47" i="12"/>
  <c r="AH47" i="12" s="1"/>
  <c r="V81" i="12"/>
  <c r="V75" i="12"/>
  <c r="V86" i="12"/>
  <c r="V99" i="12"/>
  <c r="AH99" i="12" s="1"/>
  <c r="V22" i="12"/>
  <c r="V80" i="12"/>
  <c r="V93" i="12"/>
  <c r="V66" i="12"/>
  <c r="V54" i="12"/>
  <c r="AH54" i="12" s="1"/>
  <c r="V24" i="12"/>
  <c r="AH24" i="12" s="1"/>
  <c r="V79" i="12"/>
  <c r="V34" i="12"/>
  <c r="AH34" i="12" s="1"/>
  <c r="V43" i="12"/>
  <c r="V71" i="12"/>
  <c r="V89" i="12"/>
  <c r="V96" i="12"/>
  <c r="V68" i="12"/>
  <c r="V45" i="12"/>
  <c r="AH45" i="12" s="1"/>
  <c r="V39" i="12"/>
  <c r="V38" i="12"/>
  <c r="AH38" i="12" s="1"/>
  <c r="V67" i="12"/>
  <c r="V63" i="12"/>
  <c r="AH63" i="12" s="1"/>
  <c r="V97" i="12"/>
  <c r="V36" i="12"/>
  <c r="V50" i="12"/>
  <c r="V40" i="12"/>
  <c r="AH40" i="12" s="1"/>
  <c r="V85" i="12"/>
  <c r="V48" i="12"/>
  <c r="V91" i="12"/>
  <c r="V51" i="12"/>
  <c r="AH51" i="12" s="1"/>
  <c r="V58" i="12"/>
  <c r="V32" i="12"/>
  <c r="AH32" i="12" s="1"/>
  <c r="V27" i="12"/>
  <c r="V23" i="12"/>
  <c r="V31" i="12"/>
  <c r="V95" i="12"/>
  <c r="AH95" i="12" s="1"/>
  <c r="V42" i="12"/>
  <c r="V29" i="12"/>
  <c r="V56" i="12"/>
  <c r="V25" i="12"/>
  <c r="U94" i="12"/>
  <c r="V83" i="12"/>
  <c r="V65" i="12"/>
  <c r="V59" i="12"/>
  <c r="AH59" i="12" s="1"/>
  <c r="V21" i="12"/>
  <c r="V55" i="12"/>
  <c r="V88" i="12"/>
  <c r="V70" i="12"/>
  <c r="U78" i="12"/>
  <c r="U18" i="12" s="1"/>
  <c r="V87" i="12"/>
  <c r="V72" i="12"/>
  <c r="V41" i="12"/>
  <c r="V73" i="12"/>
  <c r="V28" i="12"/>
  <c r="V76" i="12"/>
  <c r="V35" i="12"/>
  <c r="V33" i="12"/>
  <c r="V82" i="12"/>
  <c r="V74" i="12"/>
  <c r="V62" i="12"/>
  <c r="V52" i="12"/>
  <c r="AH52" i="12" s="1"/>
  <c r="V30" i="12"/>
  <c r="AH30" i="12" s="1"/>
  <c r="V37" i="12"/>
  <c r="V46" i="12"/>
  <c r="V64" i="12"/>
  <c r="V84" i="12"/>
  <c r="V61" i="12"/>
  <c r="V90" i="12"/>
  <c r="V27" i="5"/>
  <c r="W14" i="16"/>
  <c r="V28" i="5"/>
  <c r="AH28" i="5"/>
  <c r="V21" i="5"/>
  <c r="V24" i="5"/>
  <c r="AH24" i="5" s="1"/>
  <c r="AG14" i="5"/>
  <c r="V25" i="5"/>
  <c r="AH25" i="5" s="1"/>
  <c r="W26" i="5"/>
  <c r="T14" i="5"/>
  <c r="F12" i="62"/>
  <c r="V32" i="5"/>
  <c r="V31" i="5"/>
  <c r="V23" i="5"/>
  <c r="AH23" i="5" s="1"/>
  <c r="V29" i="5"/>
  <c r="N16" i="62"/>
  <c r="P16" i="62" s="1"/>
  <c r="U14" i="24"/>
  <c r="X15" i="16"/>
  <c r="AD71" i="24"/>
  <c r="W33" i="5"/>
  <c r="AH33" i="5"/>
  <c r="W30" i="5"/>
  <c r="AH30" i="5"/>
  <c r="W22" i="5"/>
  <c r="V20" i="5"/>
  <c r="AH20" i="5" s="1"/>
  <c r="U16" i="5"/>
  <c r="U15" i="5"/>
  <c r="S81" i="40" a="1"/>
  <c r="S59" i="40" a="1"/>
  <c r="S28" i="40" a="1"/>
  <c r="S67" i="40" a="1"/>
  <c r="S65" i="40" a="1"/>
  <c r="S51" i="40" a="1"/>
  <c r="S69" i="40" a="1"/>
  <c r="S26" i="40" a="1"/>
  <c r="S72" i="40" a="1"/>
  <c r="S32" i="40" a="1"/>
  <c r="S56" i="40" a="1"/>
  <c r="S39" i="40" a="1"/>
  <c r="S50" i="40" a="1"/>
  <c r="S80" i="40" a="1"/>
  <c r="S64" i="40" a="1"/>
  <c r="S79" i="40" a="1"/>
  <c r="S37" i="40" a="1"/>
  <c r="S66" i="40" a="1"/>
  <c r="S47" i="40" a="1"/>
  <c r="S78" i="40" a="1"/>
  <c r="S70" i="40" a="1"/>
  <c r="S55" i="40" a="1"/>
  <c r="K22" i="40" a="1"/>
  <c r="S36" i="40" a="1"/>
  <c r="S53" i="40" a="1"/>
  <c r="S71" i="40" a="1"/>
  <c r="S25" i="40" a="1"/>
  <c r="S45" i="40" a="1"/>
  <c r="S31" i="40" a="1"/>
  <c r="S43" i="40" a="1"/>
  <c r="S27" i="40" a="1"/>
  <c r="S75" i="40" a="1"/>
  <c r="S49" i="40" a="1"/>
  <c r="S24" i="40" a="1"/>
  <c r="S44" i="40" a="1"/>
  <c r="S74" i="40" a="1"/>
  <c r="S48" i="40" a="1"/>
  <c r="S61" i="40" a="1"/>
  <c r="S34" i="40" a="1"/>
  <c r="S73" i="40" a="1"/>
  <c r="S85" i="40" a="1"/>
  <c r="S60" i="40" a="1"/>
  <c r="S23" i="40" a="1"/>
  <c r="S30" i="40" a="1"/>
  <c r="S41" i="40" a="1"/>
  <c r="S82" i="40" a="1"/>
  <c r="S76" i="40" a="1"/>
  <c r="S68" i="40" a="1"/>
  <c r="S83" i="40" a="1"/>
  <c r="S57" i="40" a="1"/>
  <c r="S38" i="40" a="1"/>
  <c r="S58" i="40" a="1"/>
  <c r="S77" i="40" a="1"/>
  <c r="S42" i="40" a="1"/>
  <c r="S84" i="40" a="1"/>
  <c r="T14" i="12" l="1"/>
  <c r="K22" i="40"/>
  <c r="K86" i="40" s="1"/>
  <c r="K13" i="40" s="1"/>
  <c r="K15" i="40" s="1"/>
  <c r="AH21" i="12"/>
  <c r="AH67" i="12"/>
  <c r="S76" i="40"/>
  <c r="T76" i="40" s="1"/>
  <c r="S80" i="40"/>
  <c r="T80" i="40" s="1"/>
  <c r="S34" i="40"/>
  <c r="S41" i="40"/>
  <c r="T41" i="40" s="1"/>
  <c r="S30" i="40"/>
  <c r="T30" i="40" s="1"/>
  <c r="S67" i="40"/>
  <c r="T67" i="40" s="1"/>
  <c r="S85" i="40"/>
  <c r="T85" i="40" s="1"/>
  <c r="S66" i="40"/>
  <c r="T66" i="40" s="1"/>
  <c r="S28" i="40"/>
  <c r="T28" i="40" s="1"/>
  <c r="S71" i="40"/>
  <c r="T71" i="40" s="1"/>
  <c r="S82" i="40"/>
  <c r="T82" i="40" s="1"/>
  <c r="S73" i="40"/>
  <c r="T73" i="40" s="1"/>
  <c r="S79" i="40"/>
  <c r="T79" i="40" s="1"/>
  <c r="S48" i="40"/>
  <c r="T48" i="40" s="1"/>
  <c r="S58" i="40"/>
  <c r="T58" i="40" s="1"/>
  <c r="S50" i="40"/>
  <c r="T50" i="40" s="1"/>
  <c r="S25" i="40"/>
  <c r="T25" i="40" s="1"/>
  <c r="S59" i="40"/>
  <c r="T59" i="40" s="1"/>
  <c r="S49" i="40"/>
  <c r="T49" i="40" s="1"/>
  <c r="S37" i="40"/>
  <c r="T37" i="40" s="1"/>
  <c r="S56" i="40"/>
  <c r="T56" i="40" s="1"/>
  <c r="S75" i="40"/>
  <c r="T75" i="40" s="1"/>
  <c r="S23" i="40"/>
  <c r="T23" i="40" s="1"/>
  <c r="S44" i="40"/>
  <c r="T44" i="40" s="1"/>
  <c r="S72" i="40"/>
  <c r="T72" i="40" s="1"/>
  <c r="S51" i="40"/>
  <c r="T51" i="40" s="1"/>
  <c r="S70" i="40"/>
  <c r="T70" i="40" s="1"/>
  <c r="S53" i="40"/>
  <c r="T53" i="40" s="1"/>
  <c r="S38" i="40"/>
  <c r="T38" i="40" s="1"/>
  <c r="S31" i="40"/>
  <c r="T31" i="40" s="1"/>
  <c r="S61" i="40"/>
  <c r="T61" i="40" s="1"/>
  <c r="S77" i="40"/>
  <c r="T77" i="40" s="1"/>
  <c r="S42" i="40"/>
  <c r="T42" i="40" s="1"/>
  <c r="S45" i="40"/>
  <c r="T45" i="40" s="1"/>
  <c r="S60" i="40"/>
  <c r="T60" i="40" s="1"/>
  <c r="S36" i="40"/>
  <c r="T36" i="40" s="1"/>
  <c r="S69" i="40"/>
  <c r="T69" i="40" s="1"/>
  <c r="S68" i="40"/>
  <c r="T68" i="40" s="1"/>
  <c r="S26" i="40"/>
  <c r="T26" i="40" s="1"/>
  <c r="S65" i="40"/>
  <c r="T65" i="40" s="1"/>
  <c r="S81" i="40"/>
  <c r="T81" i="40" s="1"/>
  <c r="S47" i="40"/>
  <c r="T47" i="40" s="1"/>
  <c r="S27" i="40"/>
  <c r="T27" i="40" s="1"/>
  <c r="S57" i="40"/>
  <c r="T57" i="40" s="1"/>
  <c r="S55" i="40"/>
  <c r="T55" i="40" s="1"/>
  <c r="S43" i="40"/>
  <c r="T43" i="40" s="1"/>
  <c r="S24" i="40"/>
  <c r="T24" i="40" s="1"/>
  <c r="S78" i="40"/>
  <c r="T78" i="40" s="1"/>
  <c r="S39" i="40"/>
  <c r="T39" i="40" s="1"/>
  <c r="S84" i="40"/>
  <c r="T84" i="40" s="1"/>
  <c r="S74" i="40"/>
  <c r="T74" i="40" s="1"/>
  <c r="S32" i="40"/>
  <c r="T32" i="40" s="1"/>
  <c r="S64" i="40"/>
  <c r="T64" i="40" s="1"/>
  <c r="S83" i="40"/>
  <c r="H1851" i="65"/>
  <c r="U16" i="12"/>
  <c r="AH37" i="12"/>
  <c r="W37" i="12"/>
  <c r="W30" i="12"/>
  <c r="AH62" i="12"/>
  <c r="W62" i="12"/>
  <c r="W82" i="12"/>
  <c r="AH82" i="12"/>
  <c r="W41" i="12"/>
  <c r="AH41" i="12"/>
  <c r="W70" i="12"/>
  <c r="AH70" i="12"/>
  <c r="AH25" i="12"/>
  <c r="W25" i="12"/>
  <c r="W29" i="12"/>
  <c r="AH29" i="12"/>
  <c r="AH31" i="12"/>
  <c r="W31" i="12"/>
  <c r="W27" i="12"/>
  <c r="AH27" i="12"/>
  <c r="W38" i="12"/>
  <c r="W79" i="12"/>
  <c r="AH79" i="12"/>
  <c r="AH66" i="12"/>
  <c r="W66" i="12"/>
  <c r="W80" i="12"/>
  <c r="AH80" i="12"/>
  <c r="W49" i="12"/>
  <c r="W53" i="12"/>
  <c r="AH77" i="12"/>
  <c r="W77" i="12"/>
  <c r="AH92" i="12"/>
  <c r="W92" i="12"/>
  <c r="AH61" i="12"/>
  <c r="W61" i="12"/>
  <c r="AH64" i="12"/>
  <c r="W64" i="12"/>
  <c r="W35" i="12"/>
  <c r="AH35" i="12"/>
  <c r="AH28" i="12"/>
  <c r="W28" i="12"/>
  <c r="AH87" i="12"/>
  <c r="W87" i="12"/>
  <c r="W65" i="12"/>
  <c r="AH65" i="12"/>
  <c r="W95" i="12"/>
  <c r="AH58" i="12"/>
  <c r="W58" i="12"/>
  <c r="AH91" i="12"/>
  <c r="W91" i="12"/>
  <c r="W40" i="12"/>
  <c r="AH36" i="12"/>
  <c r="W36" i="12"/>
  <c r="W67" i="12"/>
  <c r="AH39" i="12"/>
  <c r="W39" i="12"/>
  <c r="W45" i="12"/>
  <c r="AH96" i="12"/>
  <c r="W96" i="12"/>
  <c r="AH71" i="12"/>
  <c r="W71" i="12"/>
  <c r="W54" i="12"/>
  <c r="AH93" i="12"/>
  <c r="W93" i="12"/>
  <c r="AH22" i="12"/>
  <c r="W22" i="12"/>
  <c r="W99" i="12"/>
  <c r="W75" i="12"/>
  <c r="AH75" i="12"/>
  <c r="AH26" i="12"/>
  <c r="W26" i="12"/>
  <c r="W44" i="12"/>
  <c r="W98" i="12"/>
  <c r="AH98" i="12"/>
  <c r="W46" i="12"/>
  <c r="AH46" i="12"/>
  <c r="AH33" i="12"/>
  <c r="W33" i="12"/>
  <c r="W76" i="12"/>
  <c r="AH76" i="12"/>
  <c r="V78" i="12"/>
  <c r="AH55" i="12"/>
  <c r="W55" i="12"/>
  <c r="F17" i="62"/>
  <c r="AH42" i="12"/>
  <c r="W42" i="12"/>
  <c r="AH23" i="12"/>
  <c r="W23" i="12"/>
  <c r="W32" i="12"/>
  <c r="AH85" i="12"/>
  <c r="W85" i="12"/>
  <c r="W50" i="12"/>
  <c r="AH50" i="12"/>
  <c r="W63" i="12"/>
  <c r="W34" i="12"/>
  <c r="AH81" i="12"/>
  <c r="W81" i="12"/>
  <c r="W47" i="12"/>
  <c r="AH60" i="12"/>
  <c r="W60" i="12"/>
  <c r="AH90" i="12"/>
  <c r="W90" i="12"/>
  <c r="W84" i="12"/>
  <c r="AH84" i="12"/>
  <c r="W52" i="12"/>
  <c r="AH74" i="12"/>
  <c r="W74" i="12"/>
  <c r="AH73" i="12"/>
  <c r="W73" i="12"/>
  <c r="AH72" i="12"/>
  <c r="W72" i="12"/>
  <c r="W88" i="12"/>
  <c r="AH88" i="12"/>
  <c r="U15" i="12"/>
  <c r="W21" i="12"/>
  <c r="W59" i="12"/>
  <c r="W83" i="12"/>
  <c r="AH83" i="12"/>
  <c r="V94" i="12"/>
  <c r="W56" i="12"/>
  <c r="AH56" i="12"/>
  <c r="W51" i="12"/>
  <c r="W48" i="12"/>
  <c r="AH48" i="12"/>
  <c r="W97" i="12"/>
  <c r="AH97" i="12"/>
  <c r="AH68" i="12"/>
  <c r="W68" i="12"/>
  <c r="AH89" i="12"/>
  <c r="W89" i="12"/>
  <c r="W43" i="12"/>
  <c r="AH43" i="12"/>
  <c r="W24" i="12"/>
  <c r="AH86" i="12"/>
  <c r="W86" i="12"/>
  <c r="W57" i="12"/>
  <c r="AH57" i="12"/>
  <c r="AH100" i="12"/>
  <c r="W100" i="12"/>
  <c r="W69" i="12"/>
  <c r="AH69" i="12"/>
  <c r="W27" i="5"/>
  <c r="U14" i="5"/>
  <c r="AH27" i="5"/>
  <c r="W29" i="5"/>
  <c r="AH29" i="5"/>
  <c r="W25" i="5"/>
  <c r="W24" i="5"/>
  <c r="W28" i="5"/>
  <c r="W32" i="5"/>
  <c r="I1851" i="65"/>
  <c r="W23" i="5"/>
  <c r="W31" i="5"/>
  <c r="AH32" i="5"/>
  <c r="G12" i="62"/>
  <c r="AH31" i="5"/>
  <c r="X26" i="5"/>
  <c r="W21" i="5"/>
  <c r="AH21" i="5"/>
  <c r="AI24" i="16"/>
  <c r="D84" i="63" s="1"/>
  <c r="X16" i="16"/>
  <c r="X14" i="16" s="1"/>
  <c r="Y15" i="16"/>
  <c r="Y16" i="16"/>
  <c r="AI26" i="16"/>
  <c r="D85" i="63" s="1"/>
  <c r="AD16" i="24"/>
  <c r="AD15" i="24"/>
  <c r="X22" i="5"/>
  <c r="X30" i="5"/>
  <c r="X33" i="5"/>
  <c r="W20" i="5"/>
  <c r="L22" i="40" a="1"/>
  <c r="L22" i="40" l="1"/>
  <c r="L86" i="40" s="1"/>
  <c r="L13" i="40" s="1"/>
  <c r="L15" i="40" s="1"/>
  <c r="V18" i="12"/>
  <c r="U14" i="12"/>
  <c r="V16" i="12"/>
  <c r="X69" i="12"/>
  <c r="X51" i="12"/>
  <c r="W94" i="12"/>
  <c r="X83" i="12"/>
  <c r="X72" i="12"/>
  <c r="X47" i="12"/>
  <c r="X63" i="12"/>
  <c r="X32" i="12"/>
  <c r="X76" i="12"/>
  <c r="X26" i="12"/>
  <c r="X93" i="12"/>
  <c r="X71" i="12"/>
  <c r="X96" i="12"/>
  <c r="X39" i="12"/>
  <c r="X67" i="12"/>
  <c r="X35" i="12"/>
  <c r="X77" i="12"/>
  <c r="X53" i="12"/>
  <c r="X38" i="12"/>
  <c r="X27" i="12"/>
  <c r="X25" i="12"/>
  <c r="X70" i="12"/>
  <c r="X84" i="12"/>
  <c r="X85" i="12"/>
  <c r="X42" i="12"/>
  <c r="X55" i="12"/>
  <c r="W78" i="12"/>
  <c r="X33" i="12"/>
  <c r="X98" i="12"/>
  <c r="X75" i="12"/>
  <c r="X22" i="12"/>
  <c r="X36" i="12"/>
  <c r="X40" i="12"/>
  <c r="X95" i="12"/>
  <c r="X87" i="12"/>
  <c r="X28" i="12"/>
  <c r="X61" i="12"/>
  <c r="X80" i="12"/>
  <c r="X82" i="12"/>
  <c r="X37" i="12"/>
  <c r="X57" i="12"/>
  <c r="X43" i="12"/>
  <c r="X48" i="12"/>
  <c r="X56" i="12"/>
  <c r="X59" i="12"/>
  <c r="X74" i="12"/>
  <c r="X52" i="12"/>
  <c r="X60" i="12"/>
  <c r="X81" i="12"/>
  <c r="X34" i="12"/>
  <c r="X23" i="12"/>
  <c r="X46" i="12"/>
  <c r="X99" i="12"/>
  <c r="X91" i="12"/>
  <c r="X58" i="12"/>
  <c r="X92" i="12"/>
  <c r="X49" i="12"/>
  <c r="X66" i="12"/>
  <c r="X31" i="12"/>
  <c r="X29" i="12"/>
  <c r="X100" i="12"/>
  <c r="X86" i="12"/>
  <c r="X24" i="12"/>
  <c r="X89" i="12"/>
  <c r="X68" i="12"/>
  <c r="X97" i="12"/>
  <c r="V15" i="12"/>
  <c r="V14" i="12" s="1"/>
  <c r="X21" i="12"/>
  <c r="W16" i="12"/>
  <c r="X88" i="12"/>
  <c r="X73" i="12"/>
  <c r="X90" i="12"/>
  <c r="X50" i="12"/>
  <c r="AH78" i="12"/>
  <c r="X44" i="12"/>
  <c r="X54" i="12"/>
  <c r="X45" i="12"/>
  <c r="X65" i="12"/>
  <c r="X64" i="12"/>
  <c r="X79" i="12"/>
  <c r="X41" i="12"/>
  <c r="X62" i="12"/>
  <c r="X30" i="12"/>
  <c r="AH94" i="12"/>
  <c r="X21" i="5"/>
  <c r="H12" i="62"/>
  <c r="X32" i="5"/>
  <c r="X31" i="5"/>
  <c r="X27" i="5"/>
  <c r="X28" i="5"/>
  <c r="Y26" i="5"/>
  <c r="X23" i="5"/>
  <c r="X24" i="5"/>
  <c r="X25" i="5"/>
  <c r="X29" i="5"/>
  <c r="Y14" i="16"/>
  <c r="AJ24" i="16"/>
  <c r="AC24" i="16"/>
  <c r="AD14" i="24"/>
  <c r="Z16" i="16"/>
  <c r="Z15" i="16"/>
  <c r="Y33" i="5"/>
  <c r="Y22" i="5"/>
  <c r="Y30" i="5"/>
  <c r="X20" i="5"/>
  <c r="M22" i="40" a="1"/>
  <c r="M22" i="40" l="1"/>
  <c r="M86" i="40" s="1"/>
  <c r="M13" i="40" s="1"/>
  <c r="M15" i="40" s="1"/>
  <c r="H17" i="62"/>
  <c r="W18" i="12"/>
  <c r="W15" i="12"/>
  <c r="W14" i="12" s="1"/>
  <c r="Y79" i="12"/>
  <c r="AI79" i="12" s="1"/>
  <c r="Y64" i="12"/>
  <c r="Y50" i="12"/>
  <c r="Y24" i="12"/>
  <c r="AI24" i="12" s="1"/>
  <c r="Y100" i="12"/>
  <c r="Y31" i="12"/>
  <c r="Y58" i="12"/>
  <c r="AI58" i="12" s="1"/>
  <c r="Y99" i="12"/>
  <c r="AI99" i="12" s="1"/>
  <c r="Y81" i="12"/>
  <c r="Y52" i="12"/>
  <c r="AI52" i="12" s="1"/>
  <c r="Y59" i="12"/>
  <c r="AI59" i="12" s="1"/>
  <c r="Y57" i="12"/>
  <c r="Y61" i="12"/>
  <c r="Y40" i="12"/>
  <c r="AI40" i="12" s="1"/>
  <c r="X78" i="12"/>
  <c r="Y42" i="12"/>
  <c r="Y38" i="12"/>
  <c r="Y77" i="12"/>
  <c r="Y93" i="12"/>
  <c r="Y76" i="12"/>
  <c r="Y63" i="12"/>
  <c r="Y72" i="12"/>
  <c r="Y83" i="12"/>
  <c r="Y30" i="12"/>
  <c r="AI30" i="12" s="1"/>
  <c r="Y41" i="12"/>
  <c r="Y45" i="12"/>
  <c r="Y44" i="12"/>
  <c r="AI44" i="12" s="1"/>
  <c r="Y88" i="12"/>
  <c r="AI88" i="12" s="1"/>
  <c r="Y89" i="12"/>
  <c r="Y86" i="12"/>
  <c r="Y91" i="12"/>
  <c r="Y28" i="12"/>
  <c r="Y95" i="12"/>
  <c r="Y75" i="12"/>
  <c r="Y55" i="12"/>
  <c r="Y85" i="12"/>
  <c r="Y70" i="12"/>
  <c r="AI70" i="12" s="1"/>
  <c r="Y67" i="12"/>
  <c r="AI67" i="12" s="1"/>
  <c r="Y96" i="12"/>
  <c r="X94" i="12"/>
  <c r="X16" i="12" s="1"/>
  <c r="K1851" i="65"/>
  <c r="Y65" i="12"/>
  <c r="Y54" i="12"/>
  <c r="AI54" i="12" s="1"/>
  <c r="Y90" i="12"/>
  <c r="Y21" i="12"/>
  <c r="Y97" i="12"/>
  <c r="Y29" i="12"/>
  <c r="Y66" i="12"/>
  <c r="Y92" i="12"/>
  <c r="Y46" i="12"/>
  <c r="Y34" i="12"/>
  <c r="AI34" i="12" s="1"/>
  <c r="Y60" i="12"/>
  <c r="Y74" i="12"/>
  <c r="AI74" i="12" s="1"/>
  <c r="Y56" i="12"/>
  <c r="Y43" i="12"/>
  <c r="Y37" i="12"/>
  <c r="Y80" i="12"/>
  <c r="Y36" i="12"/>
  <c r="AI36" i="12" s="1"/>
  <c r="Y33" i="12"/>
  <c r="Y27" i="12"/>
  <c r="Y53" i="12"/>
  <c r="AI53" i="12" s="1"/>
  <c r="Y35" i="12"/>
  <c r="Y39" i="12"/>
  <c r="Y71" i="12"/>
  <c r="AI71" i="12" s="1"/>
  <c r="Y32" i="12"/>
  <c r="AI32" i="12" s="1"/>
  <c r="Y69" i="12"/>
  <c r="Y62" i="12"/>
  <c r="Y73" i="12"/>
  <c r="Y68" i="12"/>
  <c r="Y49" i="12"/>
  <c r="AI49" i="12" s="1"/>
  <c r="Y23" i="12"/>
  <c r="Y48" i="12"/>
  <c r="AI48" i="12" s="1"/>
  <c r="Y82" i="12"/>
  <c r="Y87" i="12"/>
  <c r="Y22" i="12"/>
  <c r="Y98" i="12"/>
  <c r="Y84" i="12"/>
  <c r="Y25" i="12"/>
  <c r="AI25" i="12" s="1"/>
  <c r="Y26" i="12"/>
  <c r="AI26" i="12" s="1"/>
  <c r="Y47" i="12"/>
  <c r="AI47" i="12" s="1"/>
  <c r="Y51" i="12"/>
  <c r="Y31" i="5"/>
  <c r="Y29" i="5"/>
  <c r="AI29" i="5" s="1"/>
  <c r="Y25" i="5"/>
  <c r="AI25" i="5" s="1"/>
  <c r="C16" i="63" s="1"/>
  <c r="Y32" i="5"/>
  <c r="I12" i="62"/>
  <c r="Z26" i="5"/>
  <c r="AA26" i="5" s="1"/>
  <c r="AB26" i="5" s="1"/>
  <c r="Z33" i="5"/>
  <c r="Y27" i="5"/>
  <c r="Y21" i="5"/>
  <c r="Y28" i="5"/>
  <c r="AI28" i="5" s="1"/>
  <c r="C86" i="63" s="1"/>
  <c r="Z14" i="16"/>
  <c r="AD24" i="16"/>
  <c r="T34" i="40"/>
  <c r="Y24" i="5"/>
  <c r="Y23" i="5"/>
  <c r="AI23" i="5" s="1"/>
  <c r="C20" i="63" s="1"/>
  <c r="AI26" i="5"/>
  <c r="C49" i="63" s="1"/>
  <c r="AI31" i="5"/>
  <c r="AA15" i="16"/>
  <c r="AC26" i="16"/>
  <c r="AA16" i="16"/>
  <c r="AJ26" i="16"/>
  <c r="AI33" i="5"/>
  <c r="Z22" i="5"/>
  <c r="AA22" i="5" s="1"/>
  <c r="AB22" i="5" s="1"/>
  <c r="AI22" i="5"/>
  <c r="C19" i="63" s="1"/>
  <c r="Z30" i="5"/>
  <c r="AI30" i="5"/>
  <c r="C85" i="63" s="1"/>
  <c r="Y20" i="5"/>
  <c r="N22" i="40" a="1"/>
  <c r="N22" i="40" l="1"/>
  <c r="N86" i="40" s="1"/>
  <c r="N13" i="40" s="1"/>
  <c r="N15" i="40" s="1"/>
  <c r="X18" i="12"/>
  <c r="AI21" i="12"/>
  <c r="C87" i="63"/>
  <c r="AJ26" i="5"/>
  <c r="AC26" i="5"/>
  <c r="AD26" i="5" s="1"/>
  <c r="AC22" i="5"/>
  <c r="AD22" i="5" s="1"/>
  <c r="AJ22" i="5"/>
  <c r="I17" i="62"/>
  <c r="X15" i="12"/>
  <c r="X14" i="12" s="1"/>
  <c r="Z49" i="12"/>
  <c r="Z47" i="12"/>
  <c r="Z25" i="12"/>
  <c r="Z82" i="12"/>
  <c r="AI82" i="12"/>
  <c r="AI23" i="12"/>
  <c r="Z23" i="12"/>
  <c r="AI73" i="12"/>
  <c r="Z73" i="12"/>
  <c r="Z69" i="12"/>
  <c r="AI69" i="12"/>
  <c r="AI39" i="12"/>
  <c r="Z39" i="12"/>
  <c r="Z53" i="12"/>
  <c r="Z33" i="12"/>
  <c r="AI33" i="12"/>
  <c r="Z36" i="12"/>
  <c r="AI56" i="12"/>
  <c r="Z56" i="12"/>
  <c r="AI60" i="12"/>
  <c r="Z60" i="12"/>
  <c r="Z34" i="12"/>
  <c r="Z21" i="12"/>
  <c r="Z54" i="12"/>
  <c r="Y94" i="12"/>
  <c r="Z70" i="12"/>
  <c r="AI95" i="12"/>
  <c r="Z95" i="12"/>
  <c r="Z44" i="12"/>
  <c r="AI41" i="12"/>
  <c r="Z41" i="12"/>
  <c r="Z30" i="12"/>
  <c r="Z72" i="12"/>
  <c r="AI72" i="12"/>
  <c r="AI76" i="12"/>
  <c r="Z76" i="12"/>
  <c r="Z77" i="12"/>
  <c r="AI77" i="12"/>
  <c r="Z59" i="12"/>
  <c r="Z52" i="12"/>
  <c r="AI100" i="12"/>
  <c r="Z100" i="12"/>
  <c r="AI64" i="12"/>
  <c r="Z64" i="12"/>
  <c r="AI51" i="12"/>
  <c r="Z51" i="12"/>
  <c r="AI98" i="12"/>
  <c r="Z98" i="12"/>
  <c r="Z87" i="12"/>
  <c r="AI87" i="12"/>
  <c r="Z68" i="12"/>
  <c r="AI68" i="12"/>
  <c r="AI62" i="12"/>
  <c r="Z62" i="12"/>
  <c r="Z71" i="12"/>
  <c r="Z35" i="12"/>
  <c r="AI35" i="12"/>
  <c r="AI43" i="12"/>
  <c r="Z43" i="12"/>
  <c r="AI46" i="12"/>
  <c r="Z46" i="12"/>
  <c r="Z90" i="12"/>
  <c r="AI90" i="12"/>
  <c r="Z67" i="12"/>
  <c r="Z28" i="12"/>
  <c r="AI28" i="12"/>
  <c r="Z88" i="12"/>
  <c r="Z42" i="12"/>
  <c r="AI42" i="12"/>
  <c r="Z40" i="12"/>
  <c r="Z57" i="12"/>
  <c r="AI57" i="12"/>
  <c r="AI81" i="12"/>
  <c r="Z81" i="12"/>
  <c r="Z99" i="12"/>
  <c r="Z31" i="12"/>
  <c r="AI31" i="12"/>
  <c r="Z50" i="12"/>
  <c r="AI50" i="12"/>
  <c r="Z79" i="12"/>
  <c r="Z48" i="12"/>
  <c r="Z32" i="12"/>
  <c r="AI80" i="12"/>
  <c r="Z80" i="12"/>
  <c r="AI66" i="12"/>
  <c r="Z66" i="12"/>
  <c r="AI97" i="12"/>
  <c r="Z97" i="12"/>
  <c r="AI65" i="12"/>
  <c r="Z65" i="12"/>
  <c r="AI96" i="12"/>
  <c r="Z96" i="12"/>
  <c r="AI85" i="12"/>
  <c r="Z85" i="12"/>
  <c r="AI75" i="12"/>
  <c r="Z75" i="12"/>
  <c r="AI86" i="12"/>
  <c r="Z86" i="12"/>
  <c r="AI45" i="12"/>
  <c r="Z45" i="12"/>
  <c r="AI63" i="12"/>
  <c r="Z63" i="12"/>
  <c r="AI93" i="12"/>
  <c r="Z93" i="12"/>
  <c r="Z38" i="12"/>
  <c r="AI38" i="12"/>
  <c r="Y78" i="12"/>
  <c r="Y16" i="12" s="1"/>
  <c r="Z24" i="12"/>
  <c r="Z26" i="12"/>
  <c r="Z84" i="12"/>
  <c r="AI84" i="12"/>
  <c r="Z22" i="12"/>
  <c r="AI22" i="12"/>
  <c r="Z27" i="12"/>
  <c r="AI27" i="12"/>
  <c r="AI37" i="12"/>
  <c r="Z37" i="12"/>
  <c r="Z74" i="12"/>
  <c r="AI92" i="12"/>
  <c r="Z92" i="12"/>
  <c r="AI29" i="12"/>
  <c r="Z29" i="12"/>
  <c r="AI55" i="12"/>
  <c r="Z55" i="12"/>
  <c r="AI91" i="12"/>
  <c r="Z91" i="12"/>
  <c r="Z89" i="12"/>
  <c r="AI89" i="12"/>
  <c r="AI83" i="12"/>
  <c r="Z83" i="12"/>
  <c r="AI61" i="12"/>
  <c r="Z61" i="12"/>
  <c r="Z58" i="12"/>
  <c r="Z27" i="5"/>
  <c r="AI27" i="5"/>
  <c r="C81" i="63" s="1"/>
  <c r="Z25" i="5"/>
  <c r="Z29" i="5"/>
  <c r="AA29" i="5" s="1"/>
  <c r="AB29" i="5" s="1"/>
  <c r="AA33" i="5"/>
  <c r="Z32" i="5"/>
  <c r="AI32" i="5"/>
  <c r="J12" i="62"/>
  <c r="Z28" i="5"/>
  <c r="Z23" i="5"/>
  <c r="AA23" i="5" s="1"/>
  <c r="AB23" i="5" s="1"/>
  <c r="Z24" i="5"/>
  <c r="AA24" i="5" s="1"/>
  <c r="AB24" i="5" s="1"/>
  <c r="AI24" i="5"/>
  <c r="Z21" i="5"/>
  <c r="AA21" i="5" s="1"/>
  <c r="AB21" i="5" s="1"/>
  <c r="AI21" i="5"/>
  <c r="C77" i="63" s="1"/>
  <c r="Z31" i="5"/>
  <c r="AA14" i="16"/>
  <c r="AD26" i="16"/>
  <c r="AC16" i="16"/>
  <c r="AC15" i="16"/>
  <c r="AB15" i="16"/>
  <c r="AB16" i="16"/>
  <c r="AI20" i="5"/>
  <c r="C78" i="63" s="1"/>
  <c r="AA30" i="5"/>
  <c r="Z20" i="5"/>
  <c r="Y15" i="5"/>
  <c r="Y16" i="5"/>
  <c r="O22" i="40" a="1"/>
  <c r="AI78" i="12" l="1"/>
  <c r="O22" i="40"/>
  <c r="O86" i="40" s="1"/>
  <c r="O13" i="40" s="1"/>
  <c r="O15" i="40" s="1"/>
  <c r="Y18" i="12"/>
  <c r="AC24" i="5"/>
  <c r="AD24" i="5" s="1"/>
  <c r="AJ24" i="5"/>
  <c r="AC29" i="5"/>
  <c r="AD29" i="5" s="1"/>
  <c r="AC21" i="5"/>
  <c r="AD21" i="5" s="1"/>
  <c r="K12" i="62"/>
  <c r="AC14" i="16"/>
  <c r="L1851" i="65"/>
  <c r="AA61" i="12"/>
  <c r="AA74" i="12"/>
  <c r="AA84" i="12"/>
  <c r="AA97" i="12"/>
  <c r="AA79" i="12"/>
  <c r="AA99" i="12"/>
  <c r="AA42" i="12"/>
  <c r="AA28" i="12"/>
  <c r="AA46" i="12"/>
  <c r="AA98" i="12"/>
  <c r="AA100" i="12"/>
  <c r="AA52" i="12"/>
  <c r="AA77" i="12"/>
  <c r="AA95" i="12"/>
  <c r="Z94" i="12"/>
  <c r="AI94" i="12"/>
  <c r="AI15" i="12" s="1"/>
  <c r="J17" i="62"/>
  <c r="AA21" i="12"/>
  <c r="AA60" i="12"/>
  <c r="AA25" i="12"/>
  <c r="AA89" i="12"/>
  <c r="AA29" i="12"/>
  <c r="AA92" i="12"/>
  <c r="AA37" i="12"/>
  <c r="AA86" i="12"/>
  <c r="AA96" i="12"/>
  <c r="AA65" i="12"/>
  <c r="AA90" i="12"/>
  <c r="AA71" i="12"/>
  <c r="AA64" i="12"/>
  <c r="AA30" i="12"/>
  <c r="AA44" i="12"/>
  <c r="AA33" i="12"/>
  <c r="AA39" i="12"/>
  <c r="AA69" i="12"/>
  <c r="AA49" i="12"/>
  <c r="AA58" i="12"/>
  <c r="AA22" i="12"/>
  <c r="AA26" i="12"/>
  <c r="AA32" i="12"/>
  <c r="AA40" i="12"/>
  <c r="AA83" i="12"/>
  <c r="AA55" i="12"/>
  <c r="AA27" i="12"/>
  <c r="Z78" i="12"/>
  <c r="AA38" i="12"/>
  <c r="AA63" i="12"/>
  <c r="AA45" i="12"/>
  <c r="AA66" i="12"/>
  <c r="AA80" i="12"/>
  <c r="AA48" i="12"/>
  <c r="AA88" i="12"/>
  <c r="AA67" i="12"/>
  <c r="AA62" i="12"/>
  <c r="AA87" i="12"/>
  <c r="AA59" i="12"/>
  <c r="AA76" i="12"/>
  <c r="AA72" i="12"/>
  <c r="AA54" i="12"/>
  <c r="Y15" i="12"/>
  <c r="Y14" i="12" s="1"/>
  <c r="AA34" i="12"/>
  <c r="AA36" i="12"/>
  <c r="AA23" i="12"/>
  <c r="AA82" i="12"/>
  <c r="AA47" i="12"/>
  <c r="AA91" i="12"/>
  <c r="AA24" i="12"/>
  <c r="AA93" i="12"/>
  <c r="AA75" i="12"/>
  <c r="AA85" i="12"/>
  <c r="AA50" i="12"/>
  <c r="AA31" i="12"/>
  <c r="AA81" i="12"/>
  <c r="AA57" i="12"/>
  <c r="AA43" i="12"/>
  <c r="AA35" i="12"/>
  <c r="AA68" i="12"/>
  <c r="AA51" i="12"/>
  <c r="AA41" i="12"/>
  <c r="AA70" i="12"/>
  <c r="AA56" i="12"/>
  <c r="AA53" i="12"/>
  <c r="AA73" i="12"/>
  <c r="AI16" i="12"/>
  <c r="Y14" i="5"/>
  <c r="AB33" i="5"/>
  <c r="AA25" i="5"/>
  <c r="AB25" i="5" s="1"/>
  <c r="AC25" i="5"/>
  <c r="AD25" i="5" s="1"/>
  <c r="AC23" i="5"/>
  <c r="AD23" i="5" s="1"/>
  <c r="AJ21" i="5"/>
  <c r="C37" i="63"/>
  <c r="AJ23" i="5"/>
  <c r="AJ25" i="5"/>
  <c r="AA31" i="5"/>
  <c r="AB31" i="5" s="1"/>
  <c r="AC31" i="5"/>
  <c r="AD31" i="5" s="1"/>
  <c r="M1851" i="65"/>
  <c r="AA27" i="5"/>
  <c r="AB27" i="5" s="1"/>
  <c r="AA28" i="5"/>
  <c r="AB28" i="5" s="1"/>
  <c r="AJ29" i="5"/>
  <c r="AA32" i="5"/>
  <c r="AB32" i="5" s="1"/>
  <c r="AJ27" i="5"/>
  <c r="AD16" i="16"/>
  <c r="AD15" i="16"/>
  <c r="AB14" i="16"/>
  <c r="AB30" i="5"/>
  <c r="AJ30" i="5" s="1"/>
  <c r="AA20" i="5"/>
  <c r="Z15" i="5"/>
  <c r="Z16" i="5"/>
  <c r="P22" i="40" a="1"/>
  <c r="Z18" i="12" l="1"/>
  <c r="P22" i="40"/>
  <c r="AC32" i="5"/>
  <c r="AD32" i="5" s="1"/>
  <c r="AJ32" i="5"/>
  <c r="AC33" i="5"/>
  <c r="AD33" i="5" s="1"/>
  <c r="AJ33" i="5"/>
  <c r="AC30" i="5"/>
  <c r="AD30" i="5" s="1"/>
  <c r="AJ28" i="5"/>
  <c r="AC28" i="5"/>
  <c r="AD28" i="5" s="1"/>
  <c r="AJ31" i="5"/>
  <c r="L12" i="62"/>
  <c r="AB63" i="12"/>
  <c r="AB73" i="12"/>
  <c r="AB56" i="12"/>
  <c r="AB41" i="12"/>
  <c r="AJ41" i="12" s="1"/>
  <c r="AB68" i="12"/>
  <c r="AB43" i="12"/>
  <c r="AC43" i="12" s="1"/>
  <c r="AD43" i="12" s="1"/>
  <c r="AB81" i="12"/>
  <c r="AB50" i="12"/>
  <c r="AC50" i="12" s="1"/>
  <c r="AD50" i="12" s="1"/>
  <c r="AB75" i="12"/>
  <c r="AB24" i="12"/>
  <c r="AB25" i="12"/>
  <c r="Z15" i="12"/>
  <c r="AB21" i="12"/>
  <c r="AC21" i="12" s="1"/>
  <c r="AD21" i="12" s="1"/>
  <c r="AB100" i="12"/>
  <c r="AB46" i="12"/>
  <c r="AB79" i="12"/>
  <c r="AB84" i="12"/>
  <c r="AB61" i="12"/>
  <c r="AB40" i="12"/>
  <c r="AB26" i="12"/>
  <c r="AB58" i="12"/>
  <c r="AJ58" i="12" s="1"/>
  <c r="AB47" i="12"/>
  <c r="AB23" i="12"/>
  <c r="AB34" i="12"/>
  <c r="AC63" i="12"/>
  <c r="AD63" i="12" s="1"/>
  <c r="AB55" i="12"/>
  <c r="AB69" i="12"/>
  <c r="AB33" i="12"/>
  <c r="AB30" i="12"/>
  <c r="AB71" i="12"/>
  <c r="AB65" i="12"/>
  <c r="AB86" i="12"/>
  <c r="AB92" i="12"/>
  <c r="AB89" i="12"/>
  <c r="AB95" i="12"/>
  <c r="AB42" i="12"/>
  <c r="AB54" i="12"/>
  <c r="AB76" i="12"/>
  <c r="AB87" i="12"/>
  <c r="AB67" i="12"/>
  <c r="AB48" i="12"/>
  <c r="AB66" i="12"/>
  <c r="AB53" i="12"/>
  <c r="AB70" i="12"/>
  <c r="AB51" i="12"/>
  <c r="AB35" i="12"/>
  <c r="AB57" i="12"/>
  <c r="AB31" i="12"/>
  <c r="AB85" i="12"/>
  <c r="AB93" i="12"/>
  <c r="AI14" i="12"/>
  <c r="AB72" i="12"/>
  <c r="AB59" i="12"/>
  <c r="AB62" i="12"/>
  <c r="AB88" i="12"/>
  <c r="AB80" i="12"/>
  <c r="AA78" i="12"/>
  <c r="AB32" i="12"/>
  <c r="AB22" i="12"/>
  <c r="AB60" i="12"/>
  <c r="Z16" i="12"/>
  <c r="AB52" i="12"/>
  <c r="AB98" i="12"/>
  <c r="AB28" i="12"/>
  <c r="AB99" i="12"/>
  <c r="AB97" i="12"/>
  <c r="AB74" i="12"/>
  <c r="AB91" i="12"/>
  <c r="AB82" i="12"/>
  <c r="AB36" i="12"/>
  <c r="AB45" i="12"/>
  <c r="AB38" i="12"/>
  <c r="AB27" i="12"/>
  <c r="AB83" i="12"/>
  <c r="AB49" i="12"/>
  <c r="AB39" i="12"/>
  <c r="AB44" i="12"/>
  <c r="AB64" i="12"/>
  <c r="AB90" i="12"/>
  <c r="AB96" i="12"/>
  <c r="AB37" i="12"/>
  <c r="AB29" i="12"/>
  <c r="AA94" i="12"/>
  <c r="AB77" i="12"/>
  <c r="AJ26" i="12"/>
  <c r="AC27" i="5"/>
  <c r="AD27" i="5" s="1"/>
  <c r="AD14" i="16"/>
  <c r="K17" i="62"/>
  <c r="Z14" i="5"/>
  <c r="AA15" i="5"/>
  <c r="AA16" i="5"/>
  <c r="AB20" i="5"/>
  <c r="Q22" i="40" a="1"/>
  <c r="AJ50" i="12" l="1"/>
  <c r="AA18" i="12"/>
  <c r="Q22" i="40"/>
  <c r="Q86" i="40" s="1"/>
  <c r="Q13" i="40" s="1"/>
  <c r="Q15" i="40" s="1"/>
  <c r="G90" i="13" a="1"/>
  <c r="G90" i="13" s="1"/>
  <c r="H90" i="70" a="1"/>
  <c r="H90" i="70" s="1"/>
  <c r="G28" i="13" a="1"/>
  <c r="G28" i="13" s="1"/>
  <c r="H28" i="70" a="1"/>
  <c r="H28" i="70" s="1"/>
  <c r="H42" i="70" a="1"/>
  <c r="H42" i="70" s="1"/>
  <c r="G42" i="13" a="1"/>
  <c r="G42" i="13" s="1"/>
  <c r="G81" i="13" a="1"/>
  <c r="G81" i="13" s="1"/>
  <c r="H81" i="70" a="1"/>
  <c r="H81" i="70" s="1"/>
  <c r="AJ36" i="12"/>
  <c r="G36" i="13" a="1"/>
  <c r="G36" i="13" s="1"/>
  <c r="H36" i="70" a="1"/>
  <c r="H36" i="70" s="1"/>
  <c r="G31" i="13" a="1"/>
  <c r="G31" i="13" s="1"/>
  <c r="H31" i="70" a="1"/>
  <c r="H31" i="70" s="1"/>
  <c r="H39" i="70" a="1"/>
  <c r="H39" i="70" s="1"/>
  <c r="G39" i="13" a="1"/>
  <c r="G39" i="13" s="1"/>
  <c r="H62" i="70" a="1"/>
  <c r="H62" i="70" s="1"/>
  <c r="G62" i="13" a="1"/>
  <c r="G62" i="13" s="1"/>
  <c r="G55" i="13" a="1"/>
  <c r="G55" i="13" s="1"/>
  <c r="H55" i="70" a="1"/>
  <c r="H55" i="70" s="1"/>
  <c r="H59" i="70" a="1"/>
  <c r="H59" i="70" s="1"/>
  <c r="G59" i="13" a="1"/>
  <c r="G59" i="13" s="1"/>
  <c r="AJ51" i="12"/>
  <c r="H51" i="70" a="1"/>
  <c r="H51" i="70" s="1"/>
  <c r="G51" i="13" a="1"/>
  <c r="G51" i="13" s="1"/>
  <c r="G67" i="13" a="1"/>
  <c r="G67" i="13" s="1"/>
  <c r="H67" i="70" a="1"/>
  <c r="H67" i="70" s="1"/>
  <c r="H86" i="70" a="1"/>
  <c r="H86" i="70" s="1"/>
  <c r="G86" i="13" a="1"/>
  <c r="G86" i="13" s="1"/>
  <c r="H61" i="70" a="1"/>
  <c r="H61" i="70" s="1"/>
  <c r="G61" i="13" a="1"/>
  <c r="G61" i="13" s="1"/>
  <c r="G25" i="13" a="1"/>
  <c r="G25" i="13" s="1"/>
  <c r="H25" i="70" a="1"/>
  <c r="H25" i="70" s="1"/>
  <c r="H56" i="70" a="1"/>
  <c r="H56" i="70" s="1"/>
  <c r="G56" i="13" a="1"/>
  <c r="G56" i="13" s="1"/>
  <c r="G35" i="13" a="1"/>
  <c r="G35" i="13" s="1"/>
  <c r="H35" i="70" a="1"/>
  <c r="H35" i="70" s="1"/>
  <c r="G92" i="13" a="1"/>
  <c r="G92" i="13" s="1"/>
  <c r="H92" i="70" a="1"/>
  <c r="H92" i="70" s="1"/>
  <c r="AC40" i="12"/>
  <c r="AD40" i="12" s="1"/>
  <c r="G40" i="13" a="1"/>
  <c r="G40" i="13" s="1"/>
  <c r="H40" i="70" a="1"/>
  <c r="H40" i="70" s="1"/>
  <c r="H49" i="70" a="1"/>
  <c r="H49" i="70" s="1"/>
  <c r="G49" i="13" a="1"/>
  <c r="G49" i="13" s="1"/>
  <c r="G60" i="13" a="1"/>
  <c r="G60" i="13" s="1"/>
  <c r="H60" i="70" a="1"/>
  <c r="H60" i="70" s="1"/>
  <c r="H29" i="70" a="1"/>
  <c r="H29" i="70" s="1"/>
  <c r="G29" i="13" a="1"/>
  <c r="G29" i="13" s="1"/>
  <c r="G83" i="13" a="1"/>
  <c r="G83" i="13" s="1"/>
  <c r="H83" i="70" a="1"/>
  <c r="H83" i="70" s="1"/>
  <c r="AC74" i="12"/>
  <c r="AD74" i="12" s="1"/>
  <c r="G74" i="13" a="1"/>
  <c r="G74" i="13" s="1"/>
  <c r="H74" i="70" a="1"/>
  <c r="H74" i="70" s="1"/>
  <c r="G22" i="13" a="1"/>
  <c r="G22" i="13" s="1"/>
  <c r="H22" i="70" a="1"/>
  <c r="H22" i="70" s="1"/>
  <c r="G72" i="13" a="1"/>
  <c r="G72" i="13" s="1"/>
  <c r="H72" i="70" a="1"/>
  <c r="H72" i="70" s="1"/>
  <c r="H70" i="70" a="1"/>
  <c r="H70" i="70" s="1"/>
  <c r="G70" i="13" a="1"/>
  <c r="G70" i="13" s="1"/>
  <c r="AC87" i="12"/>
  <c r="AD87" i="12" s="1"/>
  <c r="G87" i="13" a="1"/>
  <c r="G87" i="13" s="1"/>
  <c r="H87" i="70" a="1"/>
  <c r="H87" i="70" s="1"/>
  <c r="H65" i="70" a="1"/>
  <c r="H65" i="70" s="1"/>
  <c r="G65" i="13" a="1"/>
  <c r="G65" i="13" s="1"/>
  <c r="AC34" i="12"/>
  <c r="AD34" i="12" s="1"/>
  <c r="H34" i="70" a="1"/>
  <c r="H34" i="70" s="1"/>
  <c r="G34" i="13" a="1"/>
  <c r="G34" i="13" s="1"/>
  <c r="G84" i="13" a="1"/>
  <c r="G84" i="13" s="1"/>
  <c r="H84" i="70" a="1"/>
  <c r="H84" i="70" s="1"/>
  <c r="AC24" i="12"/>
  <c r="AD24" i="12" s="1"/>
  <c r="G24" i="13" a="1"/>
  <c r="G24" i="13" s="1"/>
  <c r="H24" i="70" a="1"/>
  <c r="H24" i="70" s="1"/>
  <c r="AC73" i="12"/>
  <c r="AD73" i="12" s="1"/>
  <c r="H73" i="70" a="1"/>
  <c r="H73" i="70" s="1"/>
  <c r="G73" i="13" a="1"/>
  <c r="G73" i="13" s="1"/>
  <c r="AC45" i="12"/>
  <c r="AD45" i="12" s="1"/>
  <c r="H45" i="70" a="1"/>
  <c r="H45" i="70" s="1"/>
  <c r="G45" i="13" a="1"/>
  <c r="G45" i="13" s="1"/>
  <c r="G85" i="13" a="1"/>
  <c r="G85" i="13" s="1"/>
  <c r="H85" i="70" a="1"/>
  <c r="H85" i="70" s="1"/>
  <c r="G33" i="13" a="1"/>
  <c r="G33" i="13" s="1"/>
  <c r="H33" i="70" a="1"/>
  <c r="H33" i="70" s="1"/>
  <c r="H64" i="70" a="1"/>
  <c r="H64" i="70" s="1"/>
  <c r="G64" i="13" a="1"/>
  <c r="G64" i="13" s="1"/>
  <c r="G98" i="13" a="1"/>
  <c r="G98" i="13" s="1"/>
  <c r="H98" i="70" a="1"/>
  <c r="H98" i="70" s="1"/>
  <c r="H91" i="70" a="1"/>
  <c r="H91" i="70" s="1"/>
  <c r="G91" i="13" a="1"/>
  <c r="G91" i="13" s="1"/>
  <c r="AJ48" i="12"/>
  <c r="H48" i="70" a="1"/>
  <c r="H48" i="70" s="1"/>
  <c r="G48" i="13" a="1"/>
  <c r="G48" i="13" s="1"/>
  <c r="H37" i="70" a="1"/>
  <c r="H37" i="70" s="1"/>
  <c r="G37" i="13" a="1"/>
  <c r="G37" i="13" s="1"/>
  <c r="G27" i="13" a="1"/>
  <c r="G27" i="13" s="1"/>
  <c r="H27" i="70" a="1"/>
  <c r="H27" i="70" s="1"/>
  <c r="G97" i="13" a="1"/>
  <c r="G97" i="13" s="1"/>
  <c r="H97" i="70" a="1"/>
  <c r="H97" i="70" s="1"/>
  <c r="AC32" i="12"/>
  <c r="AD32" i="12" s="1"/>
  <c r="G32" i="13" a="1"/>
  <c r="G32" i="13" s="1"/>
  <c r="H32" i="70" a="1"/>
  <c r="H32" i="70" s="1"/>
  <c r="AC53" i="12"/>
  <c r="AD53" i="12" s="1"/>
  <c r="G53" i="13" a="1"/>
  <c r="G53" i="13" s="1"/>
  <c r="H53" i="70" a="1"/>
  <c r="H53" i="70" s="1"/>
  <c r="H76" i="70" a="1"/>
  <c r="H76" i="70" s="1"/>
  <c r="G76" i="13" a="1"/>
  <c r="G76" i="13" s="1"/>
  <c r="G71" i="13" a="1"/>
  <c r="G71" i="13" s="1"/>
  <c r="H71" i="70" a="1"/>
  <c r="H71" i="70" s="1"/>
  <c r="G23" i="13" a="1"/>
  <c r="G23" i="13" s="1"/>
  <c r="H23" i="70" a="1"/>
  <c r="H23" i="70" s="1"/>
  <c r="H79" i="70" a="1"/>
  <c r="H79" i="70" s="1"/>
  <c r="G79" i="13" a="1"/>
  <c r="G79" i="13" s="1"/>
  <c r="AC75" i="12"/>
  <c r="AD75" i="12" s="1"/>
  <c r="G75" i="13" a="1"/>
  <c r="G75" i="13" s="1"/>
  <c r="H75" i="70" a="1"/>
  <c r="H75" i="70" s="1"/>
  <c r="G100" i="13" a="1"/>
  <c r="G100" i="13" s="1"/>
  <c r="H100" i="70" a="1"/>
  <c r="H100" i="70" s="1"/>
  <c r="H77" i="70" a="1"/>
  <c r="H77" i="70" s="1"/>
  <c r="G77" i="13" a="1"/>
  <c r="G77" i="13" s="1"/>
  <c r="G96" i="13" a="1"/>
  <c r="G96" i="13" s="1"/>
  <c r="H96" i="70" a="1"/>
  <c r="H96" i="70" s="1"/>
  <c r="AC38" i="12"/>
  <c r="AD38" i="12" s="1"/>
  <c r="G38" i="13" a="1"/>
  <c r="G38" i="13" s="1"/>
  <c r="H38" i="70" a="1"/>
  <c r="H38" i="70" s="1"/>
  <c r="H99" i="70" a="1"/>
  <c r="H99" i="70" s="1"/>
  <c r="G99" i="13" a="1"/>
  <c r="G99" i="13" s="1"/>
  <c r="AJ40" i="12"/>
  <c r="H93" i="70" a="1"/>
  <c r="H93" i="70" s="1"/>
  <c r="G93" i="13" a="1"/>
  <c r="G93" i="13" s="1"/>
  <c r="G54" i="13" a="1"/>
  <c r="G54" i="13" s="1"/>
  <c r="H54" i="70" a="1"/>
  <c r="H54" i="70" s="1"/>
  <c r="H30" i="70" a="1"/>
  <c r="H30" i="70" s="1"/>
  <c r="G30" i="13" a="1"/>
  <c r="G30" i="13" s="1"/>
  <c r="H47" i="70" a="1"/>
  <c r="H47" i="70" s="1"/>
  <c r="G47" i="13" a="1"/>
  <c r="G47" i="13" s="1"/>
  <c r="G46" i="13" a="1"/>
  <c r="G46" i="13" s="1"/>
  <c r="H46" i="70" a="1"/>
  <c r="H46" i="70" s="1"/>
  <c r="H50" i="70" a="1"/>
  <c r="H50" i="70" s="1"/>
  <c r="G50" i="13" a="1"/>
  <c r="G50" i="13" s="1"/>
  <c r="H63" i="70" a="1"/>
  <c r="H63" i="70" s="1"/>
  <c r="G63" i="13" a="1"/>
  <c r="G63" i="13" s="1"/>
  <c r="G80" i="13" a="1"/>
  <c r="G80" i="13" s="1"/>
  <c r="H80" i="70" a="1"/>
  <c r="H80" i="70" s="1"/>
  <c r="AC95" i="12"/>
  <c r="AD95" i="12" s="1"/>
  <c r="H95" i="70" a="1"/>
  <c r="H95" i="70" s="1"/>
  <c r="G95" i="13" a="1"/>
  <c r="G95" i="13" s="1"/>
  <c r="H69" i="70" a="1"/>
  <c r="H69" i="70" s="1"/>
  <c r="G69" i="13" a="1"/>
  <c r="G69" i="13" s="1"/>
  <c r="H58" i="70" a="1"/>
  <c r="H58" i="70" s="1"/>
  <c r="G58" i="13" a="1"/>
  <c r="G58" i="13" s="1"/>
  <c r="AJ43" i="12"/>
  <c r="G43" i="13" a="1"/>
  <c r="G43" i="13" s="1"/>
  <c r="H43" i="70" a="1"/>
  <c r="H43" i="70" s="1"/>
  <c r="AC44" i="12"/>
  <c r="AD44" i="12" s="1"/>
  <c r="H44" i="70" a="1"/>
  <c r="H44" i="70" s="1"/>
  <c r="G44" i="13" a="1"/>
  <c r="G44" i="13" s="1"/>
  <c r="G82" i="13" a="1"/>
  <c r="G82" i="13" s="1"/>
  <c r="H82" i="70" a="1"/>
  <c r="H82" i="70" s="1"/>
  <c r="AC52" i="12"/>
  <c r="AD52" i="12" s="1"/>
  <c r="G52" i="13" a="1"/>
  <c r="G52" i="13" s="1"/>
  <c r="H52" i="70" a="1"/>
  <c r="H52" i="70" s="1"/>
  <c r="G88" i="13" a="1"/>
  <c r="G88" i="13" s="1"/>
  <c r="H88" i="70" a="1"/>
  <c r="H88" i="70" s="1"/>
  <c r="G57" i="13" a="1"/>
  <c r="G57" i="13" s="1"/>
  <c r="H57" i="70" a="1"/>
  <c r="H57" i="70" s="1"/>
  <c r="H66" i="70" a="1"/>
  <c r="H66" i="70" s="1"/>
  <c r="G66" i="13" a="1"/>
  <c r="G66" i="13" s="1"/>
  <c r="G89" i="13" a="1"/>
  <c r="G89" i="13" s="1"/>
  <c r="H89" i="70" a="1"/>
  <c r="H89" i="70" s="1"/>
  <c r="AC58" i="12"/>
  <c r="AD58" i="12" s="1"/>
  <c r="AC26" i="12"/>
  <c r="AD26" i="12" s="1"/>
  <c r="G26" i="13" a="1"/>
  <c r="G26" i="13" s="1"/>
  <c r="H26" i="70" a="1"/>
  <c r="H26" i="70" s="1"/>
  <c r="H21" i="70" a="1"/>
  <c r="H21" i="70" s="1"/>
  <c r="G21" i="13" a="1"/>
  <c r="G21" i="13" s="1"/>
  <c r="AJ68" i="12"/>
  <c r="G68" i="13" a="1"/>
  <c r="G68" i="13" s="1"/>
  <c r="H68" i="70" a="1"/>
  <c r="H68" i="70" s="1"/>
  <c r="G41" i="13" a="1"/>
  <c r="G41" i="13" s="1"/>
  <c r="H41" i="70" a="1"/>
  <c r="H41" i="70" s="1"/>
  <c r="P86" i="40"/>
  <c r="P13" i="40" s="1"/>
  <c r="P15" i="40" s="1"/>
  <c r="M12" i="62"/>
  <c r="N12" i="62" s="1"/>
  <c r="AJ63" i="12"/>
  <c r="AJ73" i="12"/>
  <c r="N1851" i="65"/>
  <c r="AJ24" i="12"/>
  <c r="AC51" i="12"/>
  <c r="AD51" i="12" s="1"/>
  <c r="AJ44" i="12"/>
  <c r="AJ34" i="12"/>
  <c r="AJ95" i="12"/>
  <c r="AJ49" i="12"/>
  <c r="AC27" i="12"/>
  <c r="AD27" i="12" s="1"/>
  <c r="AJ27" i="12"/>
  <c r="AC80" i="12"/>
  <c r="AD80" i="12" s="1"/>
  <c r="AJ80" i="12"/>
  <c r="AC62" i="12"/>
  <c r="AD62" i="12" s="1"/>
  <c r="AJ62" i="12"/>
  <c r="AC66" i="12"/>
  <c r="AD66" i="12" s="1"/>
  <c r="AC76" i="12"/>
  <c r="AD76" i="12" s="1"/>
  <c r="AC89" i="12"/>
  <c r="AD89" i="12" s="1"/>
  <c r="AJ89" i="12"/>
  <c r="AJ86" i="12"/>
  <c r="AC86" i="12"/>
  <c r="AD86" i="12" s="1"/>
  <c r="AC71" i="12"/>
  <c r="AD71" i="12" s="1"/>
  <c r="AJ71" i="12"/>
  <c r="AC61" i="12"/>
  <c r="AD61" i="12" s="1"/>
  <c r="AJ61" i="12"/>
  <c r="AC79" i="12"/>
  <c r="AD79" i="12" s="1"/>
  <c r="AJ79" i="12"/>
  <c r="AC100" i="12"/>
  <c r="AD100" i="12" s="1"/>
  <c r="AJ100" i="12"/>
  <c r="AJ75" i="12"/>
  <c r="AJ37" i="12"/>
  <c r="AC37" i="12"/>
  <c r="AD37" i="12" s="1"/>
  <c r="AJ90" i="12"/>
  <c r="AC90" i="12"/>
  <c r="AD90" i="12" s="1"/>
  <c r="AJ91" i="12"/>
  <c r="AC91" i="12"/>
  <c r="AD91" i="12" s="1"/>
  <c r="AJ74" i="12"/>
  <c r="AC99" i="12"/>
  <c r="AD99" i="12" s="1"/>
  <c r="AJ28" i="12"/>
  <c r="AC28" i="12"/>
  <c r="AD28" i="12" s="1"/>
  <c r="AC60" i="12"/>
  <c r="AD60" i="12" s="1"/>
  <c r="AJ60" i="12"/>
  <c r="AB78" i="12"/>
  <c r="AC93" i="12"/>
  <c r="AD93" i="12" s="1"/>
  <c r="AJ93" i="12"/>
  <c r="AJ35" i="12"/>
  <c r="AC35" i="12"/>
  <c r="AD35" i="12" s="1"/>
  <c r="AJ53" i="12"/>
  <c r="AJ76" i="12"/>
  <c r="AJ69" i="12"/>
  <c r="AC69" i="12"/>
  <c r="AD69" i="12" s="1"/>
  <c r="AJ38" i="12"/>
  <c r="AJ47" i="12"/>
  <c r="AA15" i="12"/>
  <c r="Z14" i="12"/>
  <c r="AC81" i="12"/>
  <c r="AD81" i="12" s="1"/>
  <c r="AJ81" i="12"/>
  <c r="AC68" i="12"/>
  <c r="AD68" i="12" s="1"/>
  <c r="AJ56" i="12"/>
  <c r="AC56" i="12"/>
  <c r="AD56" i="12" s="1"/>
  <c r="AJ99" i="12"/>
  <c r="AJ52" i="12"/>
  <c r="AJ32" i="12"/>
  <c r="AC88" i="12"/>
  <c r="AD88" i="12" s="1"/>
  <c r="AJ88" i="12"/>
  <c r="AC59" i="12"/>
  <c r="AD59" i="12" s="1"/>
  <c r="AJ72" i="12"/>
  <c r="AC72" i="12"/>
  <c r="AD72" i="12" s="1"/>
  <c r="AC31" i="12"/>
  <c r="AD31" i="12" s="1"/>
  <c r="AJ31" i="12"/>
  <c r="AC48" i="12"/>
  <c r="AD48" i="12" s="1"/>
  <c r="AJ67" i="12"/>
  <c r="AJ54" i="12"/>
  <c r="AJ42" i="12"/>
  <c r="AC42" i="12"/>
  <c r="AD42" i="12" s="1"/>
  <c r="AJ92" i="12"/>
  <c r="AC92" i="12"/>
  <c r="AD92" i="12" s="1"/>
  <c r="AJ65" i="12"/>
  <c r="AC65" i="12"/>
  <c r="AD65" i="12" s="1"/>
  <c r="AJ30" i="12"/>
  <c r="AJ33" i="12"/>
  <c r="AC33" i="12"/>
  <c r="AD33" i="12" s="1"/>
  <c r="AC47" i="12"/>
  <c r="AD47" i="12" s="1"/>
  <c r="AJ21" i="12"/>
  <c r="AA16" i="12"/>
  <c r="AC25" i="12"/>
  <c r="AD25" i="12" s="1"/>
  <c r="AJ25" i="12"/>
  <c r="AJ45" i="12"/>
  <c r="AJ96" i="12"/>
  <c r="AC96" i="12"/>
  <c r="AD96" i="12" s="1"/>
  <c r="AC39" i="12"/>
  <c r="AD39" i="12" s="1"/>
  <c r="AJ39" i="12"/>
  <c r="AC77" i="12"/>
  <c r="AD77" i="12" s="1"/>
  <c r="AJ77" i="12"/>
  <c r="AB94" i="12"/>
  <c r="AC29" i="12"/>
  <c r="AD29" i="12" s="1"/>
  <c r="AJ29" i="12"/>
  <c r="AC64" i="12"/>
  <c r="AD64" i="12" s="1"/>
  <c r="AJ64" i="12"/>
  <c r="AC49" i="12"/>
  <c r="AD49" i="12" s="1"/>
  <c r="AJ83" i="12"/>
  <c r="AC83" i="12"/>
  <c r="AD83" i="12" s="1"/>
  <c r="AC36" i="12"/>
  <c r="AD36" i="12" s="1"/>
  <c r="AJ82" i="12"/>
  <c r="AC82" i="12"/>
  <c r="AD82" i="12" s="1"/>
  <c r="AC97" i="12"/>
  <c r="AD97" i="12" s="1"/>
  <c r="AJ97" i="12"/>
  <c r="AJ98" i="12"/>
  <c r="AC98" i="12"/>
  <c r="AD98" i="12" s="1"/>
  <c r="AJ22" i="12"/>
  <c r="AC22" i="12"/>
  <c r="AJ59" i="12"/>
  <c r="AC85" i="12"/>
  <c r="AD85" i="12" s="1"/>
  <c r="AJ85" i="12"/>
  <c r="AJ57" i="12"/>
  <c r="AC57" i="12"/>
  <c r="AD57" i="12" s="1"/>
  <c r="AC70" i="12"/>
  <c r="AD70" i="12" s="1"/>
  <c r="AJ70" i="12"/>
  <c r="AC67" i="12"/>
  <c r="AD67" i="12" s="1"/>
  <c r="AJ87" i="12"/>
  <c r="AC54" i="12"/>
  <c r="AD54" i="12" s="1"/>
  <c r="AC30" i="12"/>
  <c r="AD30" i="12" s="1"/>
  <c r="AJ55" i="12"/>
  <c r="AC55" i="12"/>
  <c r="AD55" i="12" s="1"/>
  <c r="AJ23" i="12"/>
  <c r="AC23" i="12"/>
  <c r="AD23" i="12" s="1"/>
  <c r="AJ84" i="12"/>
  <c r="AC84" i="12"/>
  <c r="AD84" i="12" s="1"/>
  <c r="AC46" i="12"/>
  <c r="AD46" i="12" s="1"/>
  <c r="AJ46" i="12"/>
  <c r="L17" i="62"/>
  <c r="O1851" i="65"/>
  <c r="AC41" i="12"/>
  <c r="AD41" i="12" s="1"/>
  <c r="AJ66" i="12"/>
  <c r="AJ20" i="5"/>
  <c r="AC20" i="5"/>
  <c r="AA14" i="5"/>
  <c r="AB16" i="5"/>
  <c r="AB15" i="5"/>
  <c r="R22" i="40" l="1"/>
  <c r="R86" i="40" s="1"/>
  <c r="H94" i="70" a="1"/>
  <c r="H94" i="70" s="1"/>
  <c r="G94" i="13" a="1"/>
  <c r="G94" i="13" s="1"/>
  <c r="AB18" i="12"/>
  <c r="AJ78" i="12"/>
  <c r="G78" i="13" a="1"/>
  <c r="G78" i="13" s="1"/>
  <c r="H78" i="70" a="1"/>
  <c r="H78" i="70" s="1"/>
  <c r="B8" i="70" s="1"/>
  <c r="G17" i="6"/>
  <c r="C10" i="6"/>
  <c r="C7" i="6"/>
  <c r="AC78" i="12"/>
  <c r="AB16" i="12"/>
  <c r="N3" i="62"/>
  <c r="P3" i="62" s="1"/>
  <c r="AD22" i="12"/>
  <c r="AC94" i="12"/>
  <c r="AD94" i="12" s="1"/>
  <c r="AJ94" i="12"/>
  <c r="AJ15" i="12" s="1"/>
  <c r="AA14" i="12"/>
  <c r="AB15" i="12"/>
  <c r="AB14" i="5"/>
  <c r="AD20" i="5"/>
  <c r="AC15" i="5"/>
  <c r="AC16" i="5"/>
  <c r="S22" i="40" a="1"/>
  <c r="S22" i="40" l="1"/>
  <c r="T22" i="40" s="1"/>
  <c r="T86" i="40" s="1"/>
  <c r="B11" i="70"/>
  <c r="C10" i="70" s="1"/>
  <c r="AC14" i="5"/>
  <c r="G17" i="13"/>
  <c r="AJ16" i="12"/>
  <c r="AJ14" i="12" s="1"/>
  <c r="AC16" i="12"/>
  <c r="B8" i="13"/>
  <c r="C7" i="13" s="1"/>
  <c r="B11" i="13"/>
  <c r="C10" i="13" s="1"/>
  <c r="H17" i="70"/>
  <c r="M17" i="62"/>
  <c r="C7" i="70"/>
  <c r="AB14" i="12"/>
  <c r="AD78" i="12"/>
  <c r="AD16" i="12" s="1"/>
  <c r="AC15" i="12"/>
  <c r="P1851" i="65"/>
  <c r="AD16" i="5"/>
  <c r="AD15" i="5"/>
  <c r="P12" i="62"/>
  <c r="S86" i="40" l="1"/>
  <c r="AC14" i="12"/>
  <c r="AD15" i="12"/>
  <c r="AD14" i="12" s="1"/>
  <c r="C7" i="48"/>
  <c r="C10" i="48"/>
  <c r="H17" i="48"/>
  <c r="AD14" i="5"/>
  <c r="L31" i="5"/>
  <c r="I31" i="5" s="1"/>
  <c r="O31" i="6" s="1"/>
  <c r="B33" i="62" l="1"/>
  <c r="F13" i="40"/>
  <c r="B4" i="40"/>
  <c r="G13" i="40"/>
  <c r="G15" i="40" s="1"/>
  <c r="R13" i="40" l="1"/>
  <c r="R15" i="40" s="1"/>
  <c r="F15" i="40"/>
  <c r="P17" i="40" s="1"/>
  <c r="Q17" i="40" s="1"/>
  <c r="J1851" i="65" l="1"/>
  <c r="AC144" i="18" l="1"/>
  <c r="AI144" i="18"/>
  <c r="AH144" i="18"/>
  <c r="AJ144" i="18"/>
  <c r="G17" i="19" l="1"/>
  <c r="C7" i="19"/>
  <c r="C10" i="19"/>
  <c r="AH16" i="18"/>
  <c r="AH15" i="18"/>
  <c r="AG15" i="18"/>
  <c r="AG16" i="18"/>
  <c r="G17" i="62"/>
  <c r="N11" i="62"/>
  <c r="AB16" i="18"/>
  <c r="AD144" i="18"/>
  <c r="AB15" i="18"/>
  <c r="AB14" i="18" l="1"/>
  <c r="AG14" i="18"/>
  <c r="AH14" i="18"/>
  <c r="P11" i="62"/>
  <c r="AC16" i="18"/>
  <c r="AC15" i="18"/>
  <c r="AC14" i="18" l="1"/>
  <c r="C10" i="58"/>
  <c r="B7" i="25" l="1"/>
  <c r="H7" i="24"/>
  <c r="O8" i="62"/>
  <c r="Q20" i="24"/>
  <c r="AI20" i="24" s="1"/>
  <c r="O7" i="62"/>
  <c r="O17" i="62" s="1"/>
  <c r="P7" i="62" l="1"/>
  <c r="E1177" i="65"/>
  <c r="E1851" i="65" s="1"/>
  <c r="AH20" i="24"/>
  <c r="AC20" i="24"/>
  <c r="AJ20" i="24"/>
  <c r="AG20" i="24"/>
  <c r="Q18" i="24"/>
  <c r="G20" i="25" a="1"/>
  <c r="G20" i="25" s="1"/>
  <c r="G17" i="25" l="1"/>
  <c r="B8" i="25"/>
  <c r="C7" i="25" s="1"/>
  <c r="B11" i="25"/>
  <c r="C10" i="25" s="1"/>
  <c r="AC16" i="24"/>
  <c r="AC15" i="24"/>
  <c r="AC14" i="24" s="1"/>
  <c r="B17" i="62"/>
  <c r="N8" i="62"/>
  <c r="P8" i="62" l="1"/>
  <c r="P17" i="62" s="1"/>
  <c r="N17" i="6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Gareth</author>
  </authors>
  <commentList>
    <comment ref="F14" authorId="0" shapeId="0" xr:uid="{00000000-0006-0000-0700-000001000000}">
      <text>
        <r>
          <rPr>
            <sz val="9"/>
            <color indexed="81"/>
            <rFont val="Tahoma"/>
            <family val="2"/>
          </rPr>
          <t xml:space="preserve">
March 2022 salary invoices were raised in FY21-22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tc={9E434FB5-EACA-4279-A7F7-EAB57A59F3F9}</author>
    <author>tc={E1831AF2-E3A9-4BDC-8958-9BA5CAC552E6}</author>
    <author>tc={ECF2952A-1238-4772-9300-A63E84DC4C56}</author>
    <author>Evans, Gareth</author>
    <author>Gadatara, Azeem</author>
  </authors>
  <commentList>
    <comment ref="J40" authorId="0" shapeId="0" xr:uid="{00000000-0006-0000-1700-000005000000}">
      <text>
        <t>[Threaded comment]
Your version of Excel allows you to read this threaded comment; however, any edits to it will get removed if the file is opened in a newer version of Excel. Learn more: https://go.microsoft.com/fwlink/?linkid=870924
Comment:
    2 separate payments</t>
      </text>
    </comment>
    <comment ref="J41" authorId="1" shapeId="0" xr:uid="{00000000-0006-0000-1700-000006000000}">
      <text>
        <t>[Threaded comment]
Your version of Excel allows you to read this threaded comment; however, any edits to it will get removed if the file is opened in a newer version of Excel. Learn more: https://go.microsoft.com/fwlink/?linkid=870924
Comment:
    2 separate payments</t>
      </text>
    </comment>
    <comment ref="J42" authorId="2" shapeId="0" xr:uid="{00000000-0006-0000-1700-000007000000}">
      <text>
        <t>[Threaded comment]
Your version of Excel allows you to read this threaded comment; however, any edits to it will get removed if the file is opened in a newer version of Excel. Learn more: https://go.microsoft.com/fwlink/?linkid=870924
Comment:
    2 payments</t>
      </text>
    </comment>
    <comment ref="O106" authorId="3" shapeId="0" xr:uid="{00000000-0006-0000-1700-000008000000}">
      <text>
        <r>
          <rPr>
            <b/>
            <sz val="9"/>
            <color indexed="81"/>
            <rFont val="Tahoma"/>
            <family val="2"/>
          </rPr>
          <t>Evans, Gareth:</t>
        </r>
        <r>
          <rPr>
            <sz val="9"/>
            <color indexed="81"/>
            <rFont val="Tahoma"/>
            <family val="2"/>
          </rPr>
          <t xml:space="preserve">
GE - CHECK CORRECt CC AND JOURNAL THESE AMOUNTS</t>
        </r>
      </text>
    </comment>
    <comment ref="O111" authorId="4" shapeId="0" xr:uid="{00000000-0006-0000-1700-000009000000}">
      <text>
        <r>
          <rPr>
            <b/>
            <sz val="9"/>
            <color indexed="81"/>
            <rFont val="Tahoma"/>
            <family val="2"/>
          </rPr>
          <t>Gadatara, Azeem:</t>
        </r>
        <r>
          <rPr>
            <sz val="9"/>
            <color indexed="81"/>
            <rFont val="Tahoma"/>
            <family val="2"/>
          </rPr>
          <t xml:space="preserve">
GE - CHECK CORRECt CC AND JOURNAL THESE AMOUNTS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Evans, Gareth</author>
  </authors>
  <commentList>
    <comment ref="R19" authorId="0" shapeId="0" xr:uid="{00000000-0006-0000-2100-000001000000}">
      <text>
        <r>
          <rPr>
            <b/>
            <sz val="9"/>
            <color indexed="81"/>
            <rFont val="Tahoma"/>
            <family val="2"/>
          </rPr>
          <t>Evans, Gareth:</t>
        </r>
        <r>
          <rPr>
            <sz val="9"/>
            <color indexed="81"/>
            <rFont val="Tahoma"/>
            <family val="2"/>
          </rPr>
          <t xml:space="preserve">
Will be paid once confirmed</t>
        </r>
      </text>
    </comment>
    <comment ref="T19" authorId="0" shapeId="0" xr:uid="{00000000-0006-0000-2100-000002000000}">
      <text>
        <r>
          <rPr>
            <b/>
            <sz val="9"/>
            <color indexed="81"/>
            <rFont val="Tahoma"/>
            <family val="2"/>
          </rPr>
          <t>Evans, Gareth:</t>
        </r>
        <r>
          <rPr>
            <sz val="9"/>
            <color indexed="81"/>
            <rFont val="Tahoma"/>
            <family val="2"/>
          </rPr>
          <t xml:space="preserve">
to be oaid in 21-22 once confirmed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Evans, Gareth</author>
  </authors>
  <commentList>
    <comment ref="H76" authorId="0" shapeId="0" xr:uid="{00000000-0006-0000-2400-000001000000}">
      <text>
        <r>
          <rPr>
            <b/>
            <sz val="9"/>
            <color indexed="81"/>
            <rFont val="Tahoma"/>
            <family val="2"/>
          </rPr>
          <t>Evans, Gareth:</t>
        </r>
        <r>
          <rPr>
            <sz val="9"/>
            <color indexed="81"/>
            <rFont val="Tahoma"/>
            <family val="2"/>
          </rPr>
          <t xml:space="preserve">
old QWI customer number = 10029831.
Both schoosl will be using QWJ post federation 1st April 2021</t>
        </r>
      </text>
    </comment>
    <comment ref="I76" authorId="0" shapeId="0" xr:uid="{00000000-0006-0000-2400-000002000000}">
      <text>
        <r>
          <rPr>
            <b/>
            <sz val="9"/>
            <color indexed="81"/>
            <rFont val="Tahoma"/>
            <family val="2"/>
          </rPr>
          <t>Evans, Gareth:</t>
        </r>
        <r>
          <rPr>
            <sz val="9"/>
            <color indexed="81"/>
            <rFont val="Tahoma"/>
            <family val="2"/>
          </rPr>
          <t xml:space="preserve">
old QWI vendor number = 400010.
Both schoosl will be using QWJ post federation 1st April 2021</t>
        </r>
      </text>
    </comment>
    <comment ref="J76" authorId="0" shapeId="0" xr:uid="{00000000-0006-0000-2400-000003000000}">
      <text>
        <r>
          <rPr>
            <b/>
            <sz val="9"/>
            <color indexed="81"/>
            <rFont val="Tahoma"/>
            <family val="2"/>
          </rPr>
          <t>Evans, Gareth:</t>
        </r>
        <r>
          <rPr>
            <sz val="9"/>
            <color indexed="81"/>
            <rFont val="Tahoma"/>
            <family val="2"/>
          </rPr>
          <t xml:space="preserve">
old QWI cc is 10119. Both schools will be using QWJ number post federation 1st April 2021</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<sst xmlns="http://schemas.openxmlformats.org/spreadsheetml/2006/main" count="67835" uniqueCount="4763">
  <si>
    <t>List of sheets in the workbook</t>
  </si>
  <si>
    <t>Type sheet name here</t>
  </si>
  <si>
    <t>Enter type of sheet here</t>
  </si>
  <si>
    <t>Type description here</t>
  </si>
  <si>
    <t>Sheet</t>
  </si>
  <si>
    <t>Type</t>
  </si>
  <si>
    <t>Description</t>
  </si>
  <si>
    <t>In Workbook</t>
  </si>
  <si>
    <t>Sheetlist</t>
  </si>
  <si>
    <t>ADMIN</t>
  </si>
  <si>
    <t>This sheet</t>
  </si>
  <si>
    <t>Streams</t>
  </si>
  <si>
    <t>Different funding streams</t>
  </si>
  <si>
    <t>SystemsDiagram</t>
  </si>
  <si>
    <t>Chart showing inputs and outputs of the systems</t>
  </si>
  <si>
    <t>AllLines</t>
  </si>
  <si>
    <t>ALLOCATIONS</t>
  </si>
  <si>
    <t>All allocations</t>
  </si>
  <si>
    <t>APT</t>
  </si>
  <si>
    <t>APT allocations</t>
  </si>
  <si>
    <t>DEDEL</t>
  </si>
  <si>
    <t>Dedelegation</t>
  </si>
  <si>
    <t>GRANTS</t>
  </si>
  <si>
    <t>GRANT (DFC, UIFSM, PEGRANT) allocations</t>
  </si>
  <si>
    <t>HNPlaces</t>
  </si>
  <si>
    <t>High Needs Place allocations</t>
  </si>
  <si>
    <t>MISC</t>
  </si>
  <si>
    <t>Miscellaneous funding allocations</t>
  </si>
  <si>
    <t>POST16</t>
  </si>
  <si>
    <t>Post 16 allocations</t>
  </si>
  <si>
    <t>PPG</t>
  </si>
  <si>
    <t>PPG allocations</t>
  </si>
  <si>
    <t>SEN</t>
  </si>
  <si>
    <t>SEN allocations - WILL NOT BE USED</t>
  </si>
  <si>
    <t>TPG</t>
  </si>
  <si>
    <t>TPG allocations</t>
  </si>
  <si>
    <t>DEDELCR</t>
  </si>
  <si>
    <t>CREDITS</t>
  </si>
  <si>
    <t>Dedelegation April charges (credits)</t>
  </si>
  <si>
    <t>MiscCR</t>
  </si>
  <si>
    <t>Miscellaneous monthly reclaimed funding (credits)</t>
  </si>
  <si>
    <t>PPGCR</t>
  </si>
  <si>
    <t>PPG monthly reclaimed funding (credits)</t>
  </si>
  <si>
    <t>SENCR</t>
  </si>
  <si>
    <t>SEN monthly reclaimed funding (credits)</t>
  </si>
  <si>
    <t>TPGCR</t>
  </si>
  <si>
    <t>TPG monthly reclaimed funding (credits)</t>
  </si>
  <si>
    <t>Rates</t>
  </si>
  <si>
    <t>DATA</t>
  </si>
  <si>
    <t>Funding rates - types and groups of funding, Cost centres etc</t>
  </si>
  <si>
    <t>Schools</t>
  </si>
  <si>
    <t>List of schools and attributes - must be kept up to date and synchronised</t>
  </si>
  <si>
    <t>TRANS</t>
  </si>
  <si>
    <t>The TRANS sheet from the old system</t>
  </si>
  <si>
    <t>APTPay</t>
  </si>
  <si>
    <t>PAYMENTS</t>
  </si>
  <si>
    <t>APT monthly payments (invoices)</t>
  </si>
  <si>
    <t>GRANTSPAY</t>
  </si>
  <si>
    <t>GRANT (DFC, UIFSM, PEGRANT) monthly payments (invoices)</t>
  </si>
  <si>
    <t>HNPlacesPay</t>
  </si>
  <si>
    <t>High Needs Place monthly payments</t>
  </si>
  <si>
    <t>MiscPay</t>
  </si>
  <si>
    <t>Miscellaneous monthly payments (invoices)</t>
  </si>
  <si>
    <t>POST16PAY</t>
  </si>
  <si>
    <t>Post 16 monthly payments (invoices)</t>
  </si>
  <si>
    <t>PPGPAY</t>
  </si>
  <si>
    <t>PPG monthly payments (invoices)</t>
  </si>
  <si>
    <t>SENPAY</t>
  </si>
  <si>
    <t>SEN monthly payments (invoices)</t>
  </si>
  <si>
    <t>TPGPAY</t>
  </si>
  <si>
    <t>TPG monthly payments (invoices)</t>
  </si>
  <si>
    <t>PayRec</t>
  </si>
  <si>
    <t>Checks the AP schedules all reconcile.</t>
  </si>
  <si>
    <t>IntegraPayroll</t>
  </si>
  <si>
    <t>PAYROLL</t>
  </si>
  <si>
    <t>Integra payroll data</t>
  </si>
  <si>
    <t>Payroll data by school</t>
  </si>
  <si>
    <t>AllLinesRec</t>
  </si>
  <si>
    <t>RECONCILIATION</t>
  </si>
  <si>
    <t>Choose school and compare pivot from TRANS and ALLLINES</t>
  </si>
  <si>
    <t>AllLinesRecbyCC</t>
  </si>
  <si>
    <t>Compare Pivots from TRANS and ALLLines by School</t>
  </si>
  <si>
    <t>AllLinesRecbySchool</t>
  </si>
  <si>
    <t>Compare Pivots from TRANS and ALLLines by Cost Centre</t>
  </si>
  <si>
    <t>Schoolchanges</t>
  </si>
  <si>
    <t>SCHOOLS</t>
  </si>
  <si>
    <t>Changes the schools will see with NEWTRANS</t>
  </si>
  <si>
    <t>SchoolReportCB</t>
  </si>
  <si>
    <t>Web report showing allocations and payments to schools - Carol's version</t>
  </si>
  <si>
    <t>Not yet transferred</t>
  </si>
  <si>
    <t>CCSummary</t>
  </si>
  <si>
    <t>Cost centre summary of all allocations</t>
  </si>
  <si>
    <t>SchoolReport</t>
  </si>
  <si>
    <t>Web report showing allocations and payments to schools - Gareth's version</t>
  </si>
  <si>
    <t>Links</t>
  </si>
  <si>
    <t>Links to further information</t>
  </si>
  <si>
    <t>News</t>
  </si>
  <si>
    <t>Details of changes since the beginning of the year</t>
  </si>
  <si>
    <t>CostcentreRec</t>
  </si>
  <si>
    <t>Reconciliation to old system by cost centre</t>
  </si>
  <si>
    <t>NOTES</t>
  </si>
  <si>
    <t>Notes on progress of development</t>
  </si>
  <si>
    <t>Pivot</t>
  </si>
  <si>
    <t>OLDTRANS</t>
  </si>
  <si>
    <t>Pivot from the TRANS which can be used as necessary</t>
  </si>
  <si>
    <t>Reconciliation</t>
  </si>
  <si>
    <t xml:space="preserve">Reconciliation to old system </t>
  </si>
  <si>
    <t>All Schools Sep</t>
  </si>
  <si>
    <t>Calculation of September payments with reprofiling</t>
  </si>
  <si>
    <t>Diagram</t>
  </si>
  <si>
    <t>Barnet School Funding Systems -  September 2020 onwards</t>
  </si>
  <si>
    <t>INPUTS</t>
  </si>
  <si>
    <t>CALCULATIONS</t>
  </si>
  <si>
    <t>OUTPUTS</t>
  </si>
  <si>
    <t>Monthly AP schedules</t>
  </si>
  <si>
    <t>Control Sheets</t>
  </si>
  <si>
    <t>Web Reports for schools</t>
  </si>
  <si>
    <t>Monitoring Reports</t>
  </si>
  <si>
    <t>DEDELCR (April only)</t>
  </si>
  <si>
    <t>APT and Dedelegation</t>
  </si>
  <si>
    <t>HNPLACES</t>
  </si>
  <si>
    <t>High Needs Places</t>
  </si>
  <si>
    <t>Pupil Premium</t>
  </si>
  <si>
    <t>Teachers Pay &amp; Pension Grants</t>
  </si>
  <si>
    <t>UIFSM/DFC/PEGRANT</t>
  </si>
  <si>
    <t>DfE Small Grants</t>
  </si>
  <si>
    <t>NNDR and Prior Year adjustments</t>
  </si>
  <si>
    <t>All Schools</t>
  </si>
  <si>
    <t>Other adjustments and corrections</t>
  </si>
  <si>
    <t>SEN placements</t>
  </si>
  <si>
    <t>SENPay</t>
  </si>
  <si>
    <t>FUNDING</t>
  </si>
  <si>
    <t>Income remittances</t>
  </si>
  <si>
    <t>Monthly Budget Projections</t>
  </si>
  <si>
    <t>Income announcements</t>
  </si>
  <si>
    <t>Integra Reconciliation</t>
  </si>
  <si>
    <t>Income Reconcilation</t>
  </si>
  <si>
    <t>Integra transactions</t>
  </si>
  <si>
    <t>Grant Reconciliation</t>
  </si>
  <si>
    <t>"NEW TRANS"</t>
  </si>
  <si>
    <t>Changes to what schools will see on the web</t>
  </si>
  <si>
    <t>OLD TRANS 20/21</t>
  </si>
  <si>
    <t>"NEW TRANS" 20/21</t>
  </si>
  <si>
    <t>"NEW TRANS" 21/22</t>
  </si>
  <si>
    <r>
      <rPr>
        <b/>
        <sz val="11"/>
        <color theme="1"/>
        <rFont val="Calibri"/>
        <family val="2"/>
        <scheme val="minor"/>
      </rPr>
      <t>Detail</t>
    </r>
    <r>
      <rPr>
        <sz val="11"/>
        <color theme="1"/>
        <rFont val="Calibri"/>
        <family val="2"/>
        <scheme val="minor"/>
      </rPr>
      <t xml:space="preserve"> - schools are currently able to see how their funding is broken down and calculated.  They don't generally need to look elsewhere to see where the allocation has come from.</t>
    </r>
  </si>
  <si>
    <t>For the rest of 20/21 schools can refer back to the old TRANS system for allocations made before September, otherwise they should mostly be able to find what they need from the LINKS sheet (See 6 and 7)</t>
  </si>
  <si>
    <t>From April 21 schools will be given summary information about different funding streams and will need to research further using LINKS to see more about how their allocations were calculated.</t>
  </si>
  <si>
    <r>
      <rPr>
        <b/>
        <sz val="11"/>
        <color theme="1"/>
        <rFont val="Calibri"/>
        <family val="2"/>
        <scheme val="minor"/>
      </rPr>
      <t>Academies</t>
    </r>
    <r>
      <rPr>
        <sz val="11"/>
        <color theme="1"/>
        <rFont val="Calibri"/>
        <family val="2"/>
        <scheme val="minor"/>
      </rPr>
      <t xml:space="preserve"> can currently see most of what we know about their funding, even if we don't pay it.  Barnet only pays SEN topups to mainstream academies, although we also pay TPG and TPECG to special academies.</t>
    </r>
  </si>
  <si>
    <t>There will be no need for mainstream academies to be included in the main "NEW TRANS", although special academies will appear on the TPG sheet.  All academies will appear on the SEN system unless they have no EHCP pupils.</t>
  </si>
  <si>
    <t>Academies are already provided with details of their funding from the DfE.  The arrangements for TPG for special academies is likely to change in 21/22 as for all schools.  Academy SEN topups will be shown in the separate SEN system.</t>
  </si>
  <si>
    <r>
      <rPr>
        <b/>
        <sz val="11"/>
        <color theme="1"/>
        <rFont val="Calibri"/>
        <family val="2"/>
        <scheme val="minor"/>
      </rPr>
      <t>Prior Year funding</t>
    </r>
    <r>
      <rPr>
        <sz val="11"/>
        <color theme="1"/>
        <rFont val="Calibri"/>
        <family val="2"/>
        <scheme val="minor"/>
      </rPr>
      <t xml:space="preserve"> - we currently show all the allocations schools received in the previous financial year.</t>
    </r>
  </si>
  <si>
    <t>For the rest of 20/21 schools can refer back to the old TRANS system.</t>
  </si>
  <si>
    <t>Schools will need to refer back to the previous year files on the web for this information.</t>
  </si>
  <si>
    <t>TABS</t>
  </si>
  <si>
    <r>
      <rPr>
        <b/>
        <sz val="11"/>
        <color theme="1"/>
        <rFont val="Calibri"/>
        <family val="2"/>
        <scheme val="minor"/>
      </rPr>
      <t>NEWS</t>
    </r>
    <r>
      <rPr>
        <sz val="11"/>
        <color theme="1"/>
        <rFont val="Calibri"/>
        <family val="2"/>
        <scheme val="minor"/>
      </rPr>
      <t xml:space="preserve"> - information about the new allocations at the beginning of the year, plus details of all funding changes during the year</t>
    </r>
  </si>
  <si>
    <t>This tab should continue to show announcements and notes on changes during the year.</t>
  </si>
  <si>
    <r>
      <rPr>
        <b/>
        <sz val="11"/>
        <color theme="1"/>
        <rFont val="Calibri"/>
        <family val="2"/>
        <scheme val="minor"/>
      </rPr>
      <t>HOWTOUSE</t>
    </r>
    <r>
      <rPr>
        <sz val="11"/>
        <color theme="1"/>
        <rFont val="Calibri"/>
        <family val="2"/>
        <scheme val="minor"/>
      </rPr>
      <t xml:space="preserve"> - how to use the funding system</t>
    </r>
  </si>
  <si>
    <t>This tab will be needed to offer guidance on using the new system and understanding allocations.</t>
  </si>
  <si>
    <r>
      <rPr>
        <b/>
        <sz val="11"/>
        <color theme="1"/>
        <rFont val="Calibri"/>
        <family val="2"/>
        <scheme val="minor"/>
      </rPr>
      <t>LINKS</t>
    </r>
    <r>
      <rPr>
        <sz val="11"/>
        <color theme="1"/>
        <rFont val="Calibri"/>
        <family val="2"/>
        <scheme val="minor"/>
      </rPr>
      <t xml:space="preserve"> - list of links for more information</t>
    </r>
  </si>
  <si>
    <t>This tab should be provided to direct schools to where they can get more information about the allocations.  The links will be mostly to GOV.UK</t>
  </si>
  <si>
    <r>
      <rPr>
        <b/>
        <sz val="11"/>
        <color theme="1"/>
        <rFont val="Calibri"/>
        <family val="2"/>
        <scheme val="minor"/>
      </rPr>
      <t>CHOOSE</t>
    </r>
    <r>
      <rPr>
        <sz val="11"/>
        <color theme="1"/>
        <rFont val="Calibri"/>
        <family val="2"/>
        <scheme val="minor"/>
      </rPr>
      <t xml:space="preserve"> - user selects school and can see summary allocations information for current and prior year.</t>
    </r>
  </si>
  <si>
    <t>SCHOOLREPORT is the equivalent although it concentrates more on payments than allocations.</t>
  </si>
  <si>
    <r>
      <rPr>
        <b/>
        <sz val="11"/>
        <color theme="1"/>
        <rFont val="Calibri"/>
        <family val="2"/>
        <scheme val="minor"/>
      </rPr>
      <t>VERSIONS</t>
    </r>
    <r>
      <rPr>
        <sz val="11"/>
        <color theme="1"/>
        <rFont val="Calibri"/>
        <family val="2"/>
        <scheme val="minor"/>
      </rPr>
      <t xml:space="preserve"> shows the changes over the year.</t>
    </r>
  </si>
  <si>
    <t>The new system does not have any version control built in.  This means that it will not be so easy for schools to see changes made during the year.</t>
  </si>
  <si>
    <r>
      <rPr>
        <b/>
        <sz val="11"/>
        <color theme="1"/>
        <rFont val="Calibri"/>
        <family val="2"/>
        <scheme val="minor"/>
      </rPr>
      <t>HOME</t>
    </r>
    <r>
      <rPr>
        <sz val="11"/>
        <color theme="1"/>
        <rFont val="Calibri"/>
        <family val="2"/>
        <scheme val="minor"/>
      </rPr>
      <t xml:space="preserve"> - the main tab schools use to see what their detailed allocations are, how they have been amended during the year and how they compare to last year.</t>
    </r>
  </si>
  <si>
    <t>SCHOOLREPORT lists the allocations - but at a less detailed level and without showing when changes have been made mid year</t>
  </si>
  <si>
    <r>
      <rPr>
        <b/>
        <sz val="11"/>
        <color theme="1"/>
        <rFont val="Calibri"/>
        <family val="2"/>
        <scheme val="minor"/>
      </rPr>
      <t>CFR</t>
    </r>
    <r>
      <rPr>
        <sz val="11"/>
        <color theme="1"/>
        <rFont val="Calibri"/>
        <family val="2"/>
        <scheme val="minor"/>
      </rPr>
      <t xml:space="preserve"> - Summarises the allocations and changes over the year by CFR code,  and compares to last year.</t>
    </r>
  </si>
  <si>
    <t>SCHOOLREPORT shows CFR codes</t>
  </si>
  <si>
    <r>
      <rPr>
        <b/>
        <sz val="11"/>
        <color theme="1"/>
        <rFont val="Calibri"/>
        <family val="2"/>
        <scheme val="minor"/>
      </rPr>
      <t>PAYMENTS</t>
    </r>
    <r>
      <rPr>
        <sz val="11"/>
        <color theme="1"/>
        <rFont val="Calibri"/>
        <family val="2"/>
        <scheme val="minor"/>
      </rPr>
      <t xml:space="preserve"> - shows the payments planned over the year for each type of funding.</t>
    </r>
  </si>
  <si>
    <t>SCHOOLREPORT shows the payments made so far and the total for the rest of the year, but not individual future payments, and not in so much detail.  The payments will be reprofiled in September so referring to the old TRANS would be misleading for schools.</t>
  </si>
  <si>
    <t xml:space="preserve">SCHOOLREPORT shows the payments made so far and the total for the rest of the year, but not individual future payments, and not in so much detail.  </t>
  </si>
  <si>
    <r>
      <rPr>
        <b/>
        <sz val="11"/>
        <color theme="1"/>
        <rFont val="Calibri"/>
        <family val="2"/>
        <scheme val="minor"/>
      </rPr>
      <t>PAYSUMMARY</t>
    </r>
    <r>
      <rPr>
        <sz val="11"/>
        <color theme="1"/>
        <rFont val="Calibri"/>
        <family val="2"/>
        <scheme val="minor"/>
      </rPr>
      <t xml:space="preserve"> - this is roughly the same as PAYMENTS but summarised by CFR code.</t>
    </r>
  </si>
  <si>
    <t>SCHOOLREPORT provides most of this information.</t>
  </si>
  <si>
    <r>
      <rPr>
        <b/>
        <sz val="11"/>
        <color theme="1"/>
        <rFont val="Calibri"/>
        <family val="2"/>
        <scheme val="minor"/>
      </rPr>
      <t>CALCULATIONS</t>
    </r>
    <r>
      <rPr>
        <sz val="11"/>
        <color theme="1"/>
        <rFont val="Calibri"/>
        <family val="2"/>
        <scheme val="minor"/>
      </rPr>
      <t xml:space="preserve"> - this endeavours to show how all allocations are calculated.  For some, where the calculation is more complicated than just '</t>
    </r>
    <r>
      <rPr>
        <i/>
        <sz val="11"/>
        <color theme="1"/>
        <rFont val="Calibri"/>
        <family val="2"/>
        <scheme val="minor"/>
      </rPr>
      <t xml:space="preserve">data x rate x percent' </t>
    </r>
    <r>
      <rPr>
        <sz val="11"/>
        <color theme="1"/>
        <rFont val="Calibri"/>
        <family val="2"/>
        <scheme val="minor"/>
      </rPr>
      <t>are not able to be explained on this sheet.</t>
    </r>
  </si>
  <si>
    <t>Schools can refer back to the old TRANS for this information if allocations were made before September.  After that they will need to follow the links on the LINKS tab</t>
  </si>
  <si>
    <t xml:space="preserve">The DfE provides a report which shows an individual school's budget share calculation from the APT and this will be provided to schools either via a link or as a downloadable file.  Most other calculations, other than SEN topups should be available via a link to  GOV.UK </t>
  </si>
  <si>
    <r>
      <rPr>
        <b/>
        <sz val="11"/>
        <color theme="1"/>
        <rFont val="Calibri"/>
        <family val="2"/>
        <scheme val="minor"/>
      </rPr>
      <t>MFG</t>
    </r>
    <r>
      <rPr>
        <sz val="11"/>
        <color theme="1"/>
        <rFont val="Calibri"/>
        <family val="2"/>
        <scheme val="minor"/>
      </rPr>
      <t xml:space="preserve"> - shows the calculation of the school's Minimum Funding Guarantee</t>
    </r>
  </si>
  <si>
    <t>Schools can refer back to the old TRANS for this information.</t>
  </si>
  <si>
    <t>This may be shown on the DfE report above.  If not it would only be available if replicated in "NEW TRANS"</t>
  </si>
  <si>
    <r>
      <rPr>
        <b/>
        <sz val="11"/>
        <color theme="1"/>
        <rFont val="Calibri"/>
        <family val="2"/>
        <scheme val="minor"/>
      </rPr>
      <t>HNTOPUPS</t>
    </r>
    <r>
      <rPr>
        <sz val="11"/>
        <color theme="1"/>
        <rFont val="Calibri"/>
        <family val="2"/>
        <scheme val="minor"/>
      </rPr>
      <t xml:space="preserve"> - anonymised list of pupils with their bands and funding over the 3 terms.</t>
    </r>
  </si>
  <si>
    <t>This will now be shown in a separate system for SEN topups, but will look much the same</t>
  </si>
  <si>
    <r>
      <rPr>
        <b/>
        <sz val="11"/>
        <color theme="1"/>
        <rFont val="Calibri"/>
        <family val="2"/>
        <scheme val="minor"/>
      </rPr>
      <t>PUPILS</t>
    </r>
    <r>
      <rPr>
        <sz val="11"/>
        <color theme="1"/>
        <rFont val="Calibri"/>
        <family val="2"/>
        <scheme val="minor"/>
      </rPr>
      <t xml:space="preserve"> - census data by year group for current and previous years plus a forecast for the next year.</t>
    </r>
  </si>
  <si>
    <t xml:space="preserve">This information will only be available if replicated in the new system. </t>
  </si>
  <si>
    <r>
      <rPr>
        <b/>
        <sz val="11"/>
        <color theme="1"/>
        <rFont val="Calibri"/>
        <family val="2"/>
        <scheme val="minor"/>
      </rPr>
      <t>HighNeeds RATES</t>
    </r>
    <r>
      <rPr>
        <sz val="11"/>
        <color theme="1"/>
        <rFont val="Calibri"/>
        <family val="2"/>
        <scheme val="minor"/>
      </rPr>
      <t xml:space="preserve"> - list of the current year's top up rates for all kinds of provision.</t>
    </r>
  </si>
  <si>
    <t>This will now be shown in a separate system for SEN topups. Only topup rates will be listed - not place rates</t>
  </si>
  <si>
    <r>
      <rPr>
        <b/>
        <sz val="11"/>
        <color theme="1"/>
        <rFont val="Calibri"/>
        <family val="2"/>
        <scheme val="minor"/>
      </rPr>
      <t>POST16</t>
    </r>
    <r>
      <rPr>
        <sz val="11"/>
        <color theme="1"/>
        <rFont val="Calibri"/>
        <family val="2"/>
        <scheme val="minor"/>
      </rPr>
      <t xml:space="preserve"> - shows the different parts of the Sixth Form allocation and how it is converted from academic to financial year.</t>
    </r>
  </si>
  <si>
    <t>Schools will need to refer to the information provided to them directly by the EFA.</t>
  </si>
  <si>
    <r>
      <rPr>
        <b/>
        <sz val="11"/>
        <color theme="1"/>
        <rFont val="Calibri"/>
        <family val="2"/>
        <scheme val="minor"/>
      </rPr>
      <t>ALL SCHOOLS</t>
    </r>
    <r>
      <rPr>
        <sz val="11"/>
        <color theme="1"/>
        <rFont val="Calibri"/>
        <family val="2"/>
        <scheme val="minor"/>
      </rPr>
      <t xml:space="preserve"> - summary of total funding for all schools for the current and previous year.</t>
    </r>
  </si>
  <si>
    <t>No equivalent in the new system.</t>
  </si>
  <si>
    <r>
      <rPr>
        <b/>
        <sz val="11"/>
        <color theme="1"/>
        <rFont val="Calibri"/>
        <family val="2"/>
        <scheme val="minor"/>
      </rPr>
      <t>ANALYSIS</t>
    </r>
    <r>
      <rPr>
        <sz val="11"/>
        <color theme="1"/>
        <rFont val="Calibri"/>
        <family val="2"/>
        <scheme val="minor"/>
      </rPr>
      <t xml:space="preserve"> - a pivot table which can be used to create a customised analysis.</t>
    </r>
  </si>
  <si>
    <t>Funding types and rates</t>
  </si>
  <si>
    <t>MNursery</t>
  </si>
  <si>
    <t>Mprimary</t>
  </si>
  <si>
    <t>Msecondary</t>
  </si>
  <si>
    <t>Mall through</t>
  </si>
  <si>
    <t>Mspecial</t>
  </si>
  <si>
    <t>MPRU</t>
  </si>
  <si>
    <t>Aprimary</t>
  </si>
  <si>
    <t>Asecondary</t>
  </si>
  <si>
    <t>Aall through</t>
  </si>
  <si>
    <t>Aspecial</t>
  </si>
  <si>
    <t>APRU</t>
  </si>
  <si>
    <t xml:space="preserve">Costcentre to charge to </t>
  </si>
  <si>
    <t>Funding Area</t>
  </si>
  <si>
    <t>Funding type</t>
  </si>
  <si>
    <t>Funding Description</t>
  </si>
  <si>
    <t>Rate</t>
  </si>
  <si>
    <t>Total</t>
  </si>
  <si>
    <t>Funding area</t>
  </si>
  <si>
    <t>Type Description</t>
  </si>
  <si>
    <t>Rate £</t>
  </si>
  <si>
    <t>Academies paid by</t>
  </si>
  <si>
    <t>CFR code</t>
  </si>
  <si>
    <t>Nursery</t>
  </si>
  <si>
    <t>Primary Maintained</t>
  </si>
  <si>
    <t>Secondary Maintained</t>
  </si>
  <si>
    <t>Allthru Maintained</t>
  </si>
  <si>
    <t>Maintained Special</t>
  </si>
  <si>
    <t>Maintained PRU</t>
  </si>
  <si>
    <t>Primary Academy</t>
  </si>
  <si>
    <t>Secondary Academy</t>
  </si>
  <si>
    <t>Allthru Academy</t>
  </si>
  <si>
    <t>Special Academy</t>
  </si>
  <si>
    <t>Academy PRU</t>
  </si>
  <si>
    <t>Used This Year</t>
  </si>
  <si>
    <t>Print Order</t>
  </si>
  <si>
    <t>dedel</t>
  </si>
  <si>
    <t>Data</t>
  </si>
  <si>
    <t>Payname</t>
  </si>
  <si>
    <t>Status</t>
  </si>
  <si>
    <t>Lookup Adj Factors Col</t>
  </si>
  <si>
    <t>Lookup NEWISB</t>
  </si>
  <si>
    <t>Total in 20/21</t>
  </si>
  <si>
    <t>Occurences 20/21</t>
  </si>
  <si>
    <t>Occurences 18/19</t>
  </si>
  <si>
    <t>DataEntry</t>
  </si>
  <si>
    <t>Prior Yr type</t>
  </si>
  <si>
    <t>Subgroup</t>
  </si>
  <si>
    <t>Reason for no rate</t>
  </si>
  <si>
    <t>19/20 Rate</t>
  </si>
  <si>
    <t>CAPITAL</t>
  </si>
  <si>
    <t>DFC</t>
  </si>
  <si>
    <t>Devolved Formula Capital</t>
  </si>
  <si>
    <t>dfe formula</t>
  </si>
  <si>
    <t>20/21 Run</t>
  </si>
  <si>
    <t>19/20 Run</t>
  </si>
  <si>
    <t>ESFA</t>
  </si>
  <si>
    <t>CI01</t>
  </si>
  <si>
    <t>None</t>
  </si>
  <si>
    <t>DfE allocation</t>
  </si>
  <si>
    <t>Actual</t>
  </si>
  <si>
    <t>Lookup</t>
  </si>
  <si>
    <t>EARLYYEARS</t>
  </si>
  <si>
    <t>SUMAADJ</t>
  </si>
  <si>
    <t>Summer term hours adjustment</t>
  </si>
  <si>
    <t>Amounts vary</t>
  </si>
  <si>
    <t>Original</t>
  </si>
  <si>
    <t>DFCLoan</t>
  </si>
  <si>
    <t>Loan repayments from DFC</t>
  </si>
  <si>
    <t>LBB</t>
  </si>
  <si>
    <t>Not used so far</t>
  </si>
  <si>
    <t>As agreed</t>
  </si>
  <si>
    <t>Enter</t>
  </si>
  <si>
    <t>Not used this year</t>
  </si>
  <si>
    <t>SUMAIDACIADJ</t>
  </si>
  <si>
    <t>Summer term IDACI adjustment</t>
  </si>
  <si>
    <t>April</t>
  </si>
  <si>
    <t>APR</t>
  </si>
  <si>
    <t>NDPDEBS</t>
  </si>
  <si>
    <t>DEDELEGATION</t>
  </si>
  <si>
    <t>De-delegated Behaviour Support - Pri</t>
  </si>
  <si>
    <t>E27</t>
  </si>
  <si>
    <t>Pupils</t>
  </si>
  <si>
    <t>DEDELEG</t>
  </si>
  <si>
    <t>Primary</t>
  </si>
  <si>
    <t>NCTL</t>
  </si>
  <si>
    <t>National College of Teaching &amp; Leadership</t>
  </si>
  <si>
    <t>Summer</t>
  </si>
  <si>
    <t>SUM</t>
  </si>
  <si>
    <t>NDPDESupply</t>
  </si>
  <si>
    <t>De-delegated TU Facilities - Pri</t>
  </si>
  <si>
    <t>E10</t>
  </si>
  <si>
    <t>PEGRANT</t>
  </si>
  <si>
    <t>PE Grant</t>
  </si>
  <si>
    <t>Autumn</t>
  </si>
  <si>
    <t>AUT</t>
  </si>
  <si>
    <t>NDPDEUPEG</t>
  </si>
  <si>
    <t>De-delegated Narrowing the Gap - Pri</t>
  </si>
  <si>
    <t>FSM Ever 6</t>
  </si>
  <si>
    <t>Teachers Pay Grant</t>
  </si>
  <si>
    <t>Spring</t>
  </si>
  <si>
    <t>SPR</t>
  </si>
  <si>
    <t>NDPriDELConting</t>
  </si>
  <si>
    <t>De-delegated Schools Contingency - Pri</t>
  </si>
  <si>
    <t>E23</t>
  </si>
  <si>
    <t>UIFSM</t>
  </si>
  <si>
    <t>Universal Infant free school meals</t>
  </si>
  <si>
    <t>Yearend</t>
  </si>
  <si>
    <t>EOY</t>
  </si>
  <si>
    <t>NDPriDELImprov</t>
  </si>
  <si>
    <t>De-delegated Schools Improvement - Pri</t>
  </si>
  <si>
    <t>TPECG</t>
  </si>
  <si>
    <t>Teachers Pay Employers Contribution Grant</t>
  </si>
  <si>
    <t>NDPriEducFun</t>
  </si>
  <si>
    <t xml:space="preserve">De-delegated Education Functions </t>
  </si>
  <si>
    <t>GROWTH</t>
  </si>
  <si>
    <t>DISECON</t>
  </si>
  <si>
    <t>Diseconomies funding</t>
  </si>
  <si>
    <t>NDSDESupply</t>
  </si>
  <si>
    <t>De-delegated TU Facilities - Sec</t>
  </si>
  <si>
    <t>Secondary</t>
  </si>
  <si>
    <t>PYGROWTH1</t>
  </si>
  <si>
    <t>Prior Year growth - Recouped Academies</t>
  </si>
  <si>
    <t>NDSDEUPEG</t>
  </si>
  <si>
    <t>De-delegated Narrowing the Gap - Sec</t>
  </si>
  <si>
    <t>MAIN</t>
  </si>
  <si>
    <t>addlump</t>
  </si>
  <si>
    <t>Additional Lump sum</t>
  </si>
  <si>
    <t>NDSecDELConting</t>
  </si>
  <si>
    <t>De-delegated Schools Contingency - Sec</t>
  </si>
  <si>
    <t>LUMP SUM</t>
  </si>
  <si>
    <t>Lump Sum</t>
  </si>
  <si>
    <t>NDSecDELImprov</t>
  </si>
  <si>
    <t>De-delegated Schools Improvement - Sec</t>
  </si>
  <si>
    <t>MFG</t>
  </si>
  <si>
    <t>Minimum Funding Guarantee/Cap</t>
  </si>
  <si>
    <t>NDSecEducFun</t>
  </si>
  <si>
    <t>De-delegated Education Functions</t>
  </si>
  <si>
    <t>NNDR</t>
  </si>
  <si>
    <t>National Non-Domestic Rates</t>
  </si>
  <si>
    <t>SUMHOURS</t>
  </si>
  <si>
    <t>Summer term hours</t>
  </si>
  <si>
    <t>I01</t>
  </si>
  <si>
    <t>Hours</t>
  </si>
  <si>
    <t>EYHOURS</t>
  </si>
  <si>
    <t>Estimate</t>
  </si>
  <si>
    <t>nndradj</t>
  </si>
  <si>
    <t>National Non-Domestic Rates adjustments</t>
  </si>
  <si>
    <t>nndrpy</t>
  </si>
  <si>
    <t>National Non-Domestic Rates - Prior Year</t>
  </si>
  <si>
    <t>Qualifying pupil hours</t>
  </si>
  <si>
    <t>EYIDACI</t>
  </si>
  <si>
    <t>pri ffadj</t>
  </si>
  <si>
    <t>Formula Funding Adjustment - Pri</t>
  </si>
  <si>
    <t>SUMIDACI</t>
  </si>
  <si>
    <t>Summer term IDACI</t>
  </si>
  <si>
    <t>SPLIT SITES</t>
  </si>
  <si>
    <t>Split Sites</t>
  </si>
  <si>
    <t>SUMAEYPP</t>
  </si>
  <si>
    <t>Summer term EYPP</t>
  </si>
  <si>
    <t>Eligible Pupil hours</t>
  </si>
  <si>
    <t>EYPP</t>
  </si>
  <si>
    <t>BURSARY</t>
  </si>
  <si>
    <t>EFA Student Bursary</t>
  </si>
  <si>
    <t>AUTHOURS</t>
  </si>
  <si>
    <t>Autumn term hours</t>
  </si>
  <si>
    <t>EFAHN</t>
  </si>
  <si>
    <t>EFA High Needs</t>
  </si>
  <si>
    <t>AUTAADJ</t>
  </si>
  <si>
    <t>Autumn term hours adjustment</t>
  </si>
  <si>
    <t>EFAMATHS</t>
  </si>
  <si>
    <t>EFA Advanced Maths Premium</t>
  </si>
  <si>
    <t>AUTAIDACIADJ</t>
  </si>
  <si>
    <t>Autumn term IDACI adjustment</t>
  </si>
  <si>
    <t>EFAPROG</t>
  </si>
  <si>
    <t>EFA Programme Funding</t>
  </si>
  <si>
    <t>AUTIDACI</t>
  </si>
  <si>
    <t>Autumn term IDACI</t>
  </si>
  <si>
    <t>EFASFP</t>
  </si>
  <si>
    <t>EFA Student Financial Support</t>
  </si>
  <si>
    <t>AUTAEYPP</t>
  </si>
  <si>
    <t>Autumn term EYPP</t>
  </si>
  <si>
    <t>REPORT</t>
  </si>
  <si>
    <t>blank</t>
  </si>
  <si>
    <t>-</t>
  </si>
  <si>
    <t>n/a</t>
  </si>
  <si>
    <t>SPRAADJ</t>
  </si>
  <si>
    <t>Spring term hours adjustments</t>
  </si>
  <si>
    <t>No funding type entered</t>
  </si>
  <si>
    <t>SPRHOURS</t>
  </si>
  <si>
    <t>Spring term hours</t>
  </si>
  <si>
    <t>HIGHNEEDSTOPUPS</t>
  </si>
  <si>
    <t>ARPTOPUP</t>
  </si>
  <si>
    <t>ARP - Top-ups (R-Y11)</t>
  </si>
  <si>
    <t>Will no longer be used</t>
  </si>
  <si>
    <t>SPRAEYPP</t>
  </si>
  <si>
    <t>Spring term EYPP</t>
  </si>
  <si>
    <t>NURSERYEX</t>
  </si>
  <si>
    <t>Nursery Inclusion Funding</t>
  </si>
  <si>
    <t>SPRAIDACIADJ</t>
  </si>
  <si>
    <t>Spring term IDACI adjustments</t>
  </si>
  <si>
    <t>NURSERYTOPUP</t>
  </si>
  <si>
    <t>EHCP top-ups (Nursery)</t>
  </si>
  <si>
    <t>SPRIDACI</t>
  </si>
  <si>
    <t>Spring term IDACI</t>
  </si>
  <si>
    <t>othertopup</t>
  </si>
  <si>
    <t>Other Top-ups</t>
  </si>
  <si>
    <t>PYHOURS</t>
  </si>
  <si>
    <t>Prior year EY hourly funding</t>
  </si>
  <si>
    <t>Prior year</t>
  </si>
  <si>
    <t>POST16ARPTOPUP</t>
  </si>
  <si>
    <t>ARP - Top-ups (Post 16)</t>
  </si>
  <si>
    <t>PYIDACI</t>
  </si>
  <si>
    <t>Prior year EY IDACI funding</t>
  </si>
  <si>
    <t>POST16SPECTOPUP</t>
  </si>
  <si>
    <t>Special Top-ups (Post 16)</t>
  </si>
  <si>
    <t>I18</t>
  </si>
  <si>
    <t>POST16TOPUP</t>
  </si>
  <si>
    <t>EHCP Top-ups (Post 16)</t>
  </si>
  <si>
    <t>PRUPY</t>
  </si>
  <si>
    <t>PRU Top-ups - Prior Year</t>
  </si>
  <si>
    <t>Teachers Pension Emp Cont Grant</t>
  </si>
  <si>
    <t>PRUTOPUP</t>
  </si>
  <si>
    <t>PRU - Top-ups</t>
  </si>
  <si>
    <t>SPECIALTOPUP</t>
  </si>
  <si>
    <t>Special Top-ups (R-Y11)</t>
  </si>
  <si>
    <t>NCTL / Schools Direct</t>
  </si>
  <si>
    <t>I06</t>
  </si>
  <si>
    <t>STMTPY</t>
  </si>
  <si>
    <t>EHCP topup adjustments prior year</t>
  </si>
  <si>
    <t>FSM SUPP</t>
  </si>
  <si>
    <t>FSM Supplementary Grant</t>
  </si>
  <si>
    <t>FSMSupp</t>
  </si>
  <si>
    <t>STMTTOPUPPRI</t>
  </si>
  <si>
    <t>EHCP top-ups - Pri</t>
  </si>
  <si>
    <t>RBASELINE</t>
  </si>
  <si>
    <t>Reception Baseline Assessment</t>
  </si>
  <si>
    <t>BASELIN</t>
  </si>
  <si>
    <t>STMTTOPUPSEC</t>
  </si>
  <si>
    <t>EHCP top-ups - Sec</t>
  </si>
  <si>
    <t>BULGE</t>
  </si>
  <si>
    <t>First primary bulge class</t>
  </si>
  <si>
    <t>As eligible</t>
  </si>
  <si>
    <t>Bulge</t>
  </si>
  <si>
    <t>SPECPY</t>
  </si>
  <si>
    <t>Special - Top-ups - Prior Year</t>
  </si>
  <si>
    <t>BULGEHalf</t>
  </si>
  <si>
    <t>First primary half bulge class</t>
  </si>
  <si>
    <t>EHCPSEC.X</t>
  </si>
  <si>
    <t>EHCP topup - Secondary exceptional</t>
  </si>
  <si>
    <t>BULGEPRI</t>
  </si>
  <si>
    <t>Primary bulge class</t>
  </si>
  <si>
    <t>PRU.PAVpX</t>
  </si>
  <si>
    <t>PRU additional place funding</t>
  </si>
  <si>
    <t>BULGEPROT</t>
  </si>
  <si>
    <t>Bulge Class Protection</t>
  </si>
  <si>
    <t>EHCPPRI.X</t>
  </si>
  <si>
    <t>EHCP topup - Primary exceptional</t>
  </si>
  <si>
    <t>BULGESEC</t>
  </si>
  <si>
    <t>First secondary bulge class</t>
  </si>
  <si>
    <t>arp.arpad</t>
  </si>
  <si>
    <t>ARP exceptional funding</t>
  </si>
  <si>
    <t>Diseconomies</t>
  </si>
  <si>
    <t>ehcp.x</t>
  </si>
  <si>
    <t>Exceptional topup funding</t>
  </si>
  <si>
    <t>EXPANDHalf</t>
  </si>
  <si>
    <t>Primary expansion (half class)</t>
  </si>
  <si>
    <t>Permanent Expansion</t>
  </si>
  <si>
    <t>OOB.OOB</t>
  </si>
  <si>
    <t>Out of borough SEN</t>
  </si>
  <si>
    <t>No funding</t>
  </si>
  <si>
    <t>EXPANDPri</t>
  </si>
  <si>
    <t>Permanent expansion (new primary classes)</t>
  </si>
  <si>
    <t>EHCPPOST.X</t>
  </si>
  <si>
    <t>EHCP topup - Post 16 other</t>
  </si>
  <si>
    <t>EXPANDPriHalf</t>
  </si>
  <si>
    <t>Permanent expansion (new primary ½classes)</t>
  </si>
  <si>
    <t>spec.spx</t>
  </si>
  <si>
    <t>Special additional place funding</t>
  </si>
  <si>
    <t>EXPANDSec</t>
  </si>
  <si>
    <t>Permanent expansion (new secondary classes)</t>
  </si>
  <si>
    <t>OAKARP.X2</t>
  </si>
  <si>
    <t>Oakhill funding</t>
  </si>
  <si>
    <t>NEWPHASE</t>
  </si>
  <si>
    <t>New phase startup grant</t>
  </si>
  <si>
    <t>EHCP.EXY</t>
  </si>
  <si>
    <t>NEWSCHOOL</t>
  </si>
  <si>
    <t>New school startup grant</t>
  </si>
  <si>
    <t>SPEC.SPECAD</t>
  </si>
  <si>
    <t>Special additional funding</t>
  </si>
  <si>
    <t>NEWSTART</t>
  </si>
  <si>
    <t>New school or phase startup</t>
  </si>
  <si>
    <t>EHCP.EHCPAD</t>
  </si>
  <si>
    <t>PRU.PX</t>
  </si>
  <si>
    <t>PRU exceptional funding</t>
  </si>
  <si>
    <t>ARPGuaranteed</t>
  </si>
  <si>
    <t>ARP - Top-ups Guaranteed</t>
  </si>
  <si>
    <t>I03</t>
  </si>
  <si>
    <t>ARPTOP</t>
  </si>
  <si>
    <t>ARPPY</t>
  </si>
  <si>
    <t>ARP</t>
  </si>
  <si>
    <t>ARP.VISUAD</t>
  </si>
  <si>
    <t>VI funding</t>
  </si>
  <si>
    <t>ARP - Top-ups - Prior Year</t>
  </si>
  <si>
    <t>Grand Total</t>
  </si>
  <si>
    <t>ARPRY11BASE</t>
  </si>
  <si>
    <t>HIGHNEEDSPLACES</t>
  </si>
  <si>
    <t>2019/20 ARP places (R-Y11)</t>
  </si>
  <si>
    <t>Places</t>
  </si>
  <si>
    <t>ARPBASE</t>
  </si>
  <si>
    <t>HOSPITAL</t>
  </si>
  <si>
    <t>Hospital funding</t>
  </si>
  <si>
    <t>HOSPITL</t>
  </si>
  <si>
    <t>HOS</t>
  </si>
  <si>
    <t>NURARPTOPUP</t>
  </si>
  <si>
    <t>ARP - Top-ups (Nursery)</t>
  </si>
  <si>
    <t>ARPNTOP</t>
  </si>
  <si>
    <t>SPEC</t>
  </si>
  <si>
    <t>SPECIALNURBASE</t>
  </si>
  <si>
    <t>Special Places (Nursery)</t>
  </si>
  <si>
    <t>SPEBASE</t>
  </si>
  <si>
    <t>SPECIALP16BASE</t>
  </si>
  <si>
    <t>Special Places (Post 16) - April - July 2019</t>
  </si>
  <si>
    <t>I02</t>
  </si>
  <si>
    <t>EFA</t>
  </si>
  <si>
    <t>SPECIALP16BASE2</t>
  </si>
  <si>
    <t>Special Places (Post 16) - August 2019 to March 2020</t>
  </si>
  <si>
    <t>SPECIALRY11BASE</t>
  </si>
  <si>
    <t>Special Places (R-Y11)</t>
  </si>
  <si>
    <t>PRURY11BASE</t>
  </si>
  <si>
    <t>PRU Places</t>
  </si>
  <si>
    <t>PRUBASE</t>
  </si>
  <si>
    <t>PRU</t>
  </si>
  <si>
    <t>SENIF</t>
  </si>
  <si>
    <t>EHCP</t>
  </si>
  <si>
    <t>PRUASSESSBASE</t>
  </si>
  <si>
    <t>Assessment Places</t>
  </si>
  <si>
    <t>ARPNURBASE</t>
  </si>
  <si>
    <t>ARP Places (Nursery)</t>
  </si>
  <si>
    <t>OTHERTOPUP</t>
  </si>
  <si>
    <t>TOPUP</t>
  </si>
  <si>
    <t>ARPP16BASE</t>
  </si>
  <si>
    <t>ARP Places (Post 16) - April to July 2019</t>
  </si>
  <si>
    <t>ARPP16BASE2</t>
  </si>
  <si>
    <t>ARP Places (Post 16) - August 2019 to March 2020</t>
  </si>
  <si>
    <t>OCCARPRY11BASE</t>
  </si>
  <si>
    <t>Occupied ARP places (R-Y11)</t>
  </si>
  <si>
    <t>UNOCCARPRY11BASE</t>
  </si>
  <si>
    <t>Unoccupied ARP places (R-Y11)</t>
  </si>
  <si>
    <t>HOSPITALNG</t>
  </si>
  <si>
    <t>Hospital Places - Northgate</t>
  </si>
  <si>
    <t>HOSPITALPSS</t>
  </si>
  <si>
    <t>Hospital Places - Pavilion</t>
  </si>
  <si>
    <t>EHCP top-ups - Pri (not used 20/21)</t>
  </si>
  <si>
    <t>PRITOP</t>
  </si>
  <si>
    <t>EHCPTOPUPPRI</t>
  </si>
  <si>
    <t>EHCP top-ups - Sec (not used 20/21)</t>
  </si>
  <si>
    <t>SECTOP</t>
  </si>
  <si>
    <t>EHCPTOPUPSEC</t>
  </si>
  <si>
    <t>NURTOP</t>
  </si>
  <si>
    <t>EHCPPY</t>
  </si>
  <si>
    <t>EHCP Top-ups (Post 16) (not used 20/21)</t>
  </si>
  <si>
    <t>Special Top-ups (R-Y11) (not used 20/21)</t>
  </si>
  <si>
    <t>SPETOP</t>
  </si>
  <si>
    <t>Special Top-ups (Post 16) (not used 20/21)</t>
  </si>
  <si>
    <t>PRU - Top-ups (not used 20/21)</t>
  </si>
  <si>
    <t>PRUTOP</t>
  </si>
  <si>
    <t>PRUASSTOPUP</t>
  </si>
  <si>
    <t>Assessment Top-ups</t>
  </si>
  <si>
    <t>EXCLUSIONS</t>
  </si>
  <si>
    <t>Exclusions</t>
  </si>
  <si>
    <t>As informed</t>
  </si>
  <si>
    <t>EXCLUS</t>
  </si>
  <si>
    <t>Other</t>
  </si>
  <si>
    <t>SALSAFE</t>
  </si>
  <si>
    <t>Salary safeguarding &amp; special leave</t>
  </si>
  <si>
    <t>As claimed</t>
  </si>
  <si>
    <t>TU</t>
  </si>
  <si>
    <t>Trade Union Duties</t>
  </si>
  <si>
    <t>Pri AWPU</t>
  </si>
  <si>
    <t>Age Weighted Pupil Unit - Pri</t>
  </si>
  <si>
    <t>BUDSHAR</t>
  </si>
  <si>
    <t>AWPU</t>
  </si>
  <si>
    <t>Sec AWPU KS3</t>
  </si>
  <si>
    <t>Age Weighted Pupil Unit - KS3</t>
  </si>
  <si>
    <t>Sec AWPU KS4</t>
  </si>
  <si>
    <t>Age Weighted Pupil Unit - KS4</t>
  </si>
  <si>
    <t>Pri FSM</t>
  </si>
  <si>
    <t>Primary Free School Meals (FSM/Current)</t>
  </si>
  <si>
    <t>Qualifying pupils</t>
  </si>
  <si>
    <t>Free School Meals</t>
  </si>
  <si>
    <t>Pri FSM6</t>
  </si>
  <si>
    <t>Primary Free School Meals (FSM6)</t>
  </si>
  <si>
    <t>Sec FSM</t>
  </si>
  <si>
    <t>Secondary Free School Meals (FSM/Current)</t>
  </si>
  <si>
    <t>Sec FSM6</t>
  </si>
  <si>
    <t>Secondary Free School Meals (FSM6)</t>
  </si>
  <si>
    <t>Pri IDACI A</t>
  </si>
  <si>
    <t>IDACI (Band A) - Pri</t>
  </si>
  <si>
    <t>IDACI</t>
  </si>
  <si>
    <t>Pri IDACI B</t>
  </si>
  <si>
    <t>IDACI (Band B) - Pri</t>
  </si>
  <si>
    <t>Pri IDACI C</t>
  </si>
  <si>
    <t>IDACI (Band C) - Pri</t>
  </si>
  <si>
    <t>Pri IDACI D</t>
  </si>
  <si>
    <t>IDACI (Band D) - Pri</t>
  </si>
  <si>
    <t>Pri IDACI E</t>
  </si>
  <si>
    <t>IDACI (Band E) - Pri</t>
  </si>
  <si>
    <t>Pri IDACI F</t>
  </si>
  <si>
    <t>IDACI (Band F) - Pri</t>
  </si>
  <si>
    <t>PRI IDACI G</t>
  </si>
  <si>
    <t>IDACI (Band G) - Pri</t>
  </si>
  <si>
    <t>Sec IDACI A</t>
  </si>
  <si>
    <t>IDACI (Band A) - Sec</t>
  </si>
  <si>
    <t>Sec IDACI B</t>
  </si>
  <si>
    <t>IDACI (Band B) - Sec</t>
  </si>
  <si>
    <t>Sec IDACI C</t>
  </si>
  <si>
    <t>IDACI (Band C) - Sec</t>
  </si>
  <si>
    <t>Sec IDACI D</t>
  </si>
  <si>
    <t>IDACI (Band D) - Sec</t>
  </si>
  <si>
    <t>Sec IDACI E</t>
  </si>
  <si>
    <t>IDACI (Band E) - Sec</t>
  </si>
  <si>
    <t>Sec IDACI F</t>
  </si>
  <si>
    <t>IDACI (Band F) - Sec</t>
  </si>
  <si>
    <t>SEC IDACI G</t>
  </si>
  <si>
    <t>IDACI (Band g) - Sec</t>
  </si>
  <si>
    <t>Pri EAL 2</t>
  </si>
  <si>
    <t>English as an Additional Language - Pri</t>
  </si>
  <si>
    <t>EAL</t>
  </si>
  <si>
    <t>Sec EAL 2</t>
  </si>
  <si>
    <t>English as an Additional Language - Sec</t>
  </si>
  <si>
    <t>Pri LPA</t>
  </si>
  <si>
    <t>Low Prior Attainment - Pri</t>
  </si>
  <si>
    <t>LPA</t>
  </si>
  <si>
    <t>Sec LPA</t>
  </si>
  <si>
    <t>Low Prior Attainment - Sec</t>
  </si>
  <si>
    <t>Pri MOB</t>
  </si>
  <si>
    <t>Primary Mobility</t>
  </si>
  <si>
    <t>Mobility</t>
  </si>
  <si>
    <t>Sec MOB</t>
  </si>
  <si>
    <t>Secondary Mobility</t>
  </si>
  <si>
    <t>Usually 1</t>
  </si>
  <si>
    <t>Lump sum</t>
  </si>
  <si>
    <t>ADDLUMP</t>
  </si>
  <si>
    <t>Original estimate</t>
  </si>
  <si>
    <t>NNDRADJ</t>
  </si>
  <si>
    <t>National Non-Domestic Rates - Current Year adj</t>
  </si>
  <si>
    <t>NNDRPY</t>
  </si>
  <si>
    <t>National Non-Domestic Rates - Prior Year adj</t>
  </si>
  <si>
    <t>SPLTSIT</t>
  </si>
  <si>
    <t>Split site</t>
  </si>
  <si>
    <t>Pri FFAdj</t>
  </si>
  <si>
    <t>N/A</t>
  </si>
  <si>
    <t>MPPF</t>
  </si>
  <si>
    <t>Minimum per pupil funding</t>
  </si>
  <si>
    <t>As allocated</t>
  </si>
  <si>
    <t>See MFG sheet</t>
  </si>
  <si>
    <t>EFAFP</t>
  </si>
  <si>
    <t>EFA Formula Protection</t>
  </si>
  <si>
    <t>EFAPY</t>
  </si>
  <si>
    <t>Adjustment from previous year</t>
  </si>
  <si>
    <t>EFAMaths</t>
  </si>
  <si>
    <t>EFAHVP</t>
  </si>
  <si>
    <t>EFA High Value Course Premium</t>
  </si>
  <si>
    <t>PPFSMPRI</t>
  </si>
  <si>
    <t>PUPILPREMIUM</t>
  </si>
  <si>
    <t>Pupil Premium - Free School Meals Pri</t>
  </si>
  <si>
    <t>I05</t>
  </si>
  <si>
    <t>Eligible Pupils</t>
  </si>
  <si>
    <t>PP-PRI</t>
  </si>
  <si>
    <t>PPFSMSEC</t>
  </si>
  <si>
    <t>Pupil Premium - Free School Meals Sec</t>
  </si>
  <si>
    <t>PP-SEC</t>
  </si>
  <si>
    <t>PPEXCLUSIONS</t>
  </si>
  <si>
    <t>Pupil Premium for Exclusions</t>
  </si>
  <si>
    <t>PREMIUM</t>
  </si>
  <si>
    <t>PPPY</t>
  </si>
  <si>
    <t>Pupil Premium Prior Year Adjustment</t>
  </si>
  <si>
    <t>PPSERVICE</t>
  </si>
  <si>
    <t>Pupil Premium - Service Children</t>
  </si>
  <si>
    <t>PPPOST-LAC</t>
  </si>
  <si>
    <t>Pupil Premium - Post-LAC</t>
  </si>
  <si>
    <t>PPLOOKEDAFTER</t>
  </si>
  <si>
    <t>Pupil Premium - Looked After Children</t>
  </si>
  <si>
    <t>Virtual School</t>
  </si>
  <si>
    <t>PPLAC</t>
  </si>
  <si>
    <t>SUMMERSCHOOLSGRANT</t>
  </si>
  <si>
    <t>Summer Schools Grant</t>
  </si>
  <si>
    <t>SUMSCHL</t>
  </si>
  <si>
    <t>Y7CATCHUP</t>
  </si>
  <si>
    <t>Year 7 Catchup</t>
  </si>
  <si>
    <t>Y7CATCH</t>
  </si>
  <si>
    <t>BLANK</t>
  </si>
  <si>
    <t>ADD</t>
  </si>
  <si>
    <t>Additional funding (14/15 only)</t>
  </si>
  <si>
    <t>ADJ</t>
  </si>
  <si>
    <t>Adjustments after the census</t>
  </si>
  <si>
    <t>BASIC</t>
  </si>
  <si>
    <t>Basic entitlement</t>
  </si>
  <si>
    <t>Early Years Pupil Premium</t>
  </si>
  <si>
    <t>FLEX</t>
  </si>
  <si>
    <t>Flexibility</t>
  </si>
  <si>
    <t>HOURS</t>
  </si>
  <si>
    <t>Hourly funding</t>
  </si>
  <si>
    <t>Deprivation (IDACI)</t>
  </si>
  <si>
    <t>IDACIADJ</t>
  </si>
  <si>
    <t>IDACI Adjustments</t>
  </si>
  <si>
    <t>New SEN funding types</t>
  </si>
  <si>
    <t>ARP.ARPAD</t>
  </si>
  <si>
    <t>ARP.ARPPX</t>
  </si>
  <si>
    <t>ARP - additional place funding</t>
  </si>
  <si>
    <t>ARP.ARPBROASD</t>
  </si>
  <si>
    <t>ARP topup ASD</t>
  </si>
  <si>
    <t>Pupil Years</t>
  </si>
  <si>
    <t>ARP.ARPCHAASD</t>
  </si>
  <si>
    <t>ARP.ARPCHIASD</t>
  </si>
  <si>
    <t>ARP.ARPCOLPD</t>
  </si>
  <si>
    <t>ARP topup PD</t>
  </si>
  <si>
    <t>ARP.ARPCOPASD</t>
  </si>
  <si>
    <t>ARP.ARPCOPSPL</t>
  </si>
  <si>
    <t>ARP topup SPL</t>
  </si>
  <si>
    <t>ARP.ARPHENASD</t>
  </si>
  <si>
    <t>ARP.ARPHENHI</t>
  </si>
  <si>
    <t>ARP topup HI</t>
  </si>
  <si>
    <t>ARP.ARPJCOASD</t>
  </si>
  <si>
    <t>ARP.ARPLIVASD</t>
  </si>
  <si>
    <t>ARP.ARPLONSPL</t>
  </si>
  <si>
    <t>ARP.ARPORIASD</t>
  </si>
  <si>
    <t>ARP.ARPSUMHI</t>
  </si>
  <si>
    <t>ARP.ARPSUMHIN</t>
  </si>
  <si>
    <t>ARP topup HI Nursery</t>
  </si>
  <si>
    <t>ARP.ARPWHIASD</t>
  </si>
  <si>
    <t>ARP.ARPWHIPD</t>
  </si>
  <si>
    <t>ARPpost.ARPHENASD</t>
  </si>
  <si>
    <t>ARP topup ASD - Post 16</t>
  </si>
  <si>
    <t>ARPpost.ARPLONSPL</t>
  </si>
  <si>
    <t>ARP topup SPL - Post 16</t>
  </si>
  <si>
    <t>ARPpost.ARPJCOASD</t>
  </si>
  <si>
    <t>ARP.P</t>
  </si>
  <si>
    <t>ARP additional places</t>
  </si>
  <si>
    <t>Not used in 19/20</t>
  </si>
  <si>
    <t>EHCPexy</t>
  </si>
  <si>
    <t>EHCP.ME</t>
  </si>
  <si>
    <t>Other needs</t>
  </si>
  <si>
    <t>EHCP.Nursery</t>
  </si>
  <si>
    <t>EHCP topup - Nursery</t>
  </si>
  <si>
    <t>EHCPNur</t>
  </si>
  <si>
    <t>EHCP.X</t>
  </si>
  <si>
    <t>EHCPpost.A</t>
  </si>
  <si>
    <t>EHCP topup - Post 16 Band A</t>
  </si>
  <si>
    <t>EHCPpost.B</t>
  </si>
  <si>
    <t>EHCP topup - Post 16 Band B</t>
  </si>
  <si>
    <t>EHCPpost.C</t>
  </si>
  <si>
    <t>EHCP topup - Post 16 Band C</t>
  </si>
  <si>
    <t>EHCPpost.D</t>
  </si>
  <si>
    <t>EHCP topup - Post 16 Band D</t>
  </si>
  <si>
    <t>EHCPpost.E</t>
  </si>
  <si>
    <t>EHCP topup - Post 16 Band E</t>
  </si>
  <si>
    <t>EHCPpost.F</t>
  </si>
  <si>
    <t>EHCPpost.G</t>
  </si>
  <si>
    <t>EHCPpost.H</t>
  </si>
  <si>
    <t>EHCPpost.I</t>
  </si>
  <si>
    <t>EHCPpost.J</t>
  </si>
  <si>
    <t>EHCPpost.K</t>
  </si>
  <si>
    <t>EHCPpost.L</t>
  </si>
  <si>
    <t>EHCPpost.M</t>
  </si>
  <si>
    <t>EHCPpost.X</t>
  </si>
  <si>
    <t>EHCPpri.A</t>
  </si>
  <si>
    <t>EHCP topup - Primary Band A</t>
  </si>
  <si>
    <t>EHCPPri</t>
  </si>
  <si>
    <t>EHCPpri.B</t>
  </si>
  <si>
    <t>EHCP topup - Primary Band B</t>
  </si>
  <si>
    <t>EHCPpri.C</t>
  </si>
  <si>
    <t>EHCP topup - Primary Band C</t>
  </si>
  <si>
    <t>EHCPpri.D</t>
  </si>
  <si>
    <t>EHCP topup - Primary Band D</t>
  </si>
  <si>
    <t>EHCPpri.E</t>
  </si>
  <si>
    <t>EHCP topup - Primary Band E</t>
  </si>
  <si>
    <t>EHCPpri.F</t>
  </si>
  <si>
    <t>EHCP topup - Primary other</t>
  </si>
  <si>
    <t>EHCPpri.G</t>
  </si>
  <si>
    <t>EHCPpri.H</t>
  </si>
  <si>
    <t>EHCPpri.I</t>
  </si>
  <si>
    <t>EHCPpri.J</t>
  </si>
  <si>
    <t>EHCPpri.K</t>
  </si>
  <si>
    <t>EHCPpri.L</t>
  </si>
  <si>
    <t>EHCPpri.M</t>
  </si>
  <si>
    <t>EHCP topup - Primary (M)</t>
  </si>
  <si>
    <t>none</t>
  </si>
  <si>
    <t>EHCPpri.N</t>
  </si>
  <si>
    <t>EHCPpri.X</t>
  </si>
  <si>
    <t>EHCPsec.A</t>
  </si>
  <si>
    <t>EHCP topup - Secondary Band A</t>
  </si>
  <si>
    <t>EHCPSec</t>
  </si>
  <si>
    <t>EHCPsec.B</t>
  </si>
  <si>
    <t>EHCP topup - Secondary Band B</t>
  </si>
  <si>
    <t>EHCPsec.C</t>
  </si>
  <si>
    <t>EHCP topup - Secondary Band C</t>
  </si>
  <si>
    <t>EHCPsec.D</t>
  </si>
  <si>
    <t>EHCP topup - Secondary Band D</t>
  </si>
  <si>
    <t>EHCPsec.E</t>
  </si>
  <si>
    <t>EHCP topup - Secondary Band E</t>
  </si>
  <si>
    <t>EHCPsec.F</t>
  </si>
  <si>
    <t>EHCP topup - Secondary Band F</t>
  </si>
  <si>
    <t>EHCPsec.G</t>
  </si>
  <si>
    <t>EHCP topup - Secondary other</t>
  </si>
  <si>
    <t>EHCPsec.H</t>
  </si>
  <si>
    <t>EHCPsec.I</t>
  </si>
  <si>
    <t>EHCPsec.J</t>
  </si>
  <si>
    <t>EHCPsec.K</t>
  </si>
  <si>
    <t>EHCPsec.L</t>
  </si>
  <si>
    <t>EHCPsec.M</t>
  </si>
  <si>
    <t>EHCPsec.X</t>
  </si>
  <si>
    <t>EHCP topup - Secondary additional</t>
  </si>
  <si>
    <t>EHCPsec.EHCPAD</t>
  </si>
  <si>
    <t>EHCPpri.EHCPAD</t>
  </si>
  <si>
    <t>OTHER.Exceptional</t>
  </si>
  <si>
    <t>Exceptional SEN funding</t>
  </si>
  <si>
    <t>SENX</t>
  </si>
  <si>
    <t>OTHER.P</t>
  </si>
  <si>
    <t>Exceptional place funding</t>
  </si>
  <si>
    <t>OTHER.X</t>
  </si>
  <si>
    <t>PRU.NORA</t>
  </si>
  <si>
    <t>PRU Topup - Northgate A</t>
  </si>
  <si>
    <t>PRU.NORB</t>
  </si>
  <si>
    <t>PRU Topup - Northgate B</t>
  </si>
  <si>
    <t>PRU.NORC</t>
  </si>
  <si>
    <t>PRU Topup - Northgate C</t>
  </si>
  <si>
    <t>PRU.NORD</t>
  </si>
  <si>
    <t>PRU Topup - Northgate D</t>
  </si>
  <si>
    <t>PRU.NORE</t>
  </si>
  <si>
    <t>PRU Topup - Northgate E</t>
  </si>
  <si>
    <t>PRU.OriAss</t>
  </si>
  <si>
    <t>PRU topup - assessment</t>
  </si>
  <si>
    <t>PRU.P</t>
  </si>
  <si>
    <t>PRU - additional places</t>
  </si>
  <si>
    <t>PRU.PAV1</t>
  </si>
  <si>
    <t>PRU topup - Band PAV1</t>
  </si>
  <si>
    <t>PRU.PAV2</t>
  </si>
  <si>
    <t>PRU topup - Band PAV2</t>
  </si>
  <si>
    <t>PRU.PAVA</t>
  </si>
  <si>
    <t>PRU topup - Band PAVA</t>
  </si>
  <si>
    <t>PRU.PAVASS</t>
  </si>
  <si>
    <t>PRU topup - Band PAVASS</t>
  </si>
  <si>
    <t>PRU.PAVB</t>
  </si>
  <si>
    <t>PRU topup - Band PAVB</t>
  </si>
  <si>
    <t>PRU.PAVC</t>
  </si>
  <si>
    <t>PRU topup - Band PAVC</t>
  </si>
  <si>
    <t>PRU.PAVD</t>
  </si>
  <si>
    <t>PRU topup - Band PAVD</t>
  </si>
  <si>
    <t>PRU.PAVE</t>
  </si>
  <si>
    <t>PRU topup - Band PAVE</t>
  </si>
  <si>
    <t>PRU.PAVP</t>
  </si>
  <si>
    <t>PRU topup - Band PAVP</t>
  </si>
  <si>
    <t>PRU.PAVPX</t>
  </si>
  <si>
    <t>PRU.PRU.PX</t>
  </si>
  <si>
    <t>PRU.PRUAD</t>
  </si>
  <si>
    <t>PRU additional funding</t>
  </si>
  <si>
    <t>SPEC.EOAK</t>
  </si>
  <si>
    <t>Special topup - Oakhill</t>
  </si>
  <si>
    <t>SPEC.PE1</t>
  </si>
  <si>
    <t>Special topup - Primary Band PE1</t>
  </si>
  <si>
    <t>SPEC.PE2</t>
  </si>
  <si>
    <t>Special topup - Primary Band PE2</t>
  </si>
  <si>
    <t>SPEC.PE3</t>
  </si>
  <si>
    <t>Special topup - Primary Band PE3</t>
  </si>
  <si>
    <t>SPEC.PE4</t>
  </si>
  <si>
    <t>Special topup - Primary Band PE4</t>
  </si>
  <si>
    <t>SPEC.PE5</t>
  </si>
  <si>
    <t>Special topup - Primary Band PE5</t>
  </si>
  <si>
    <t>SPEC.SE1</t>
  </si>
  <si>
    <t>Special topup - Secondary Band SE1</t>
  </si>
  <si>
    <t>SPEC.SE2</t>
  </si>
  <si>
    <t>Special topup - Secondary Band SE2</t>
  </si>
  <si>
    <t>SPEC.SE3</t>
  </si>
  <si>
    <t>Special topup - Secondary Band SE3</t>
  </si>
  <si>
    <t>SPEC.SE4</t>
  </si>
  <si>
    <t>Special topup - Secondary Band SE4</t>
  </si>
  <si>
    <t>SPEC.SE5</t>
  </si>
  <si>
    <t>Special topup - Secondary Band SE5</t>
  </si>
  <si>
    <t>SPEC.SP</t>
  </si>
  <si>
    <t>SPEC.SPX</t>
  </si>
  <si>
    <t>SPECPOST.SE1</t>
  </si>
  <si>
    <t>Special topup - Secondary Band SE1 - Post16</t>
  </si>
  <si>
    <t>SPECPOST.SE2</t>
  </si>
  <si>
    <t>Special topup - Secondary Band SE2 - Post16</t>
  </si>
  <si>
    <t>SPECPOST.SE3</t>
  </si>
  <si>
    <t>Special topup - Secondary Band SE3 - Post16</t>
  </si>
  <si>
    <t>SPECPOST.SE4</t>
  </si>
  <si>
    <t>Special topup - Secondary Band SE4 - Post16</t>
  </si>
  <si>
    <t>SPECPOST.SE5</t>
  </si>
  <si>
    <t>Special topup - Secondary Band SE5 - Post16</t>
  </si>
  <si>
    <t>oob.oob</t>
  </si>
  <si>
    <t>School to invoice LA</t>
  </si>
  <si>
    <t>OAKARP.X</t>
  </si>
  <si>
    <t>Pupil years</t>
  </si>
  <si>
    <t>ehcp.ehcpad</t>
  </si>
  <si>
    <t>AUTaHOURS</t>
  </si>
  <si>
    <t>autaidaci</t>
  </si>
  <si>
    <t>SPRAHOURS</t>
  </si>
  <si>
    <t>SPRAIDACI</t>
  </si>
  <si>
    <t>ADJUSTMENTs</t>
  </si>
  <si>
    <t>Hourly adjustments</t>
  </si>
  <si>
    <t>IDACI ADJUSTMENTS</t>
  </si>
  <si>
    <t>arp.arpclaasd</t>
  </si>
  <si>
    <t>TPECGPY</t>
  </si>
  <si>
    <t>Teachers Pension Emp Cont Grant - Prior Year</t>
  </si>
  <si>
    <t>TPGECG</t>
  </si>
  <si>
    <t>DIGITALED</t>
  </si>
  <si>
    <t>Digital Education Platform</t>
  </si>
  <si>
    <t>DigEd</t>
  </si>
  <si>
    <t>DfE Number</t>
  </si>
  <si>
    <t>SchoolName</t>
  </si>
  <si>
    <t>Payment Type</t>
  </si>
  <si>
    <t>May</t>
  </si>
  <si>
    <t>June</t>
  </si>
  <si>
    <t>July</t>
  </si>
  <si>
    <t>August</t>
  </si>
  <si>
    <t>September</t>
  </si>
  <si>
    <t>October</t>
  </si>
  <si>
    <t>November</t>
  </si>
  <si>
    <t>December</t>
  </si>
  <si>
    <t>January</t>
  </si>
  <si>
    <t>February</t>
  </si>
  <si>
    <t>March</t>
  </si>
  <si>
    <t>HN Top Ups</t>
  </si>
  <si>
    <t>TOTAL</t>
  </si>
  <si>
    <t>Item</t>
  </si>
  <si>
    <t>Total Paid/Deducted</t>
  </si>
  <si>
    <t>Total Allocation</t>
  </si>
  <si>
    <t>Left to Pay</t>
  </si>
  <si>
    <t>Notes</t>
  </si>
  <si>
    <t>Budget Share</t>
  </si>
  <si>
    <t>2/13ths in April - 1/13 every other month</t>
  </si>
  <si>
    <t>Received in Full</t>
  </si>
  <si>
    <t>Paid in full</t>
  </si>
  <si>
    <t>PE and Sports Premium</t>
  </si>
  <si>
    <t>Paid in Full</t>
  </si>
  <si>
    <t>Sixth form funding</t>
  </si>
  <si>
    <t>paid monthly</t>
  </si>
  <si>
    <t>Pupil premium</t>
  </si>
  <si>
    <t>Teachers Pay and Pension Grant</t>
  </si>
  <si>
    <t>Should now be paid in full</t>
  </si>
  <si>
    <t>High needs Top Ups</t>
  </si>
  <si>
    <t>Funding front loaded in April. Balance paid equally every month until figures updated</t>
  </si>
  <si>
    <t>Misc</t>
  </si>
  <si>
    <t>Covid</t>
  </si>
  <si>
    <t>Future allocation expected March 22</t>
  </si>
  <si>
    <t>Payroll Deductions</t>
  </si>
  <si>
    <t>Total Net Paid</t>
  </si>
  <si>
    <t>Lines</t>
  </si>
  <si>
    <t>Payments 1</t>
  </si>
  <si>
    <t>Net Transfer of Cash</t>
  </si>
  <si>
    <t>Payments 2</t>
  </si>
  <si>
    <t>Payments</t>
  </si>
  <si>
    <t>Credits (1) (non salary)</t>
  </si>
  <si>
    <t>Cedits Netted</t>
  </si>
  <si>
    <t>CHECK</t>
  </si>
  <si>
    <t>Credits (1) (Salary)</t>
  </si>
  <si>
    <t>Salaries to invoice</t>
  </si>
  <si>
    <t>NET PAYMENTS</t>
  </si>
  <si>
    <t>Check</t>
  </si>
  <si>
    <t xml:space="preserve">INVOICES TO BE RAISED </t>
  </si>
  <si>
    <t>NET TRANSFER OF FUNDS TO SCHOOLS</t>
  </si>
  <si>
    <t>Q2 - Paid to Date</t>
  </si>
  <si>
    <t>Forecast</t>
  </si>
  <si>
    <t>DfE</t>
  </si>
  <si>
    <t>School Name</t>
  </si>
  <si>
    <t>HN Top Up Fudning</t>
  </si>
  <si>
    <t>COVID</t>
  </si>
  <si>
    <t>DFC Income</t>
  </si>
  <si>
    <t>Akiva School</t>
  </si>
  <si>
    <t>ARP/Special/Hospital/PRU Places</t>
  </si>
  <si>
    <t>PE&amp;Sports Premium</t>
  </si>
  <si>
    <t>All Saints' CE Primary School NW2</t>
  </si>
  <si>
    <t>Teacher's Pension Grant</t>
  </si>
  <si>
    <t>All Saints' CE Primary School, N20</t>
  </si>
  <si>
    <t>Teacher's Pay Grant</t>
  </si>
  <si>
    <t>Annunciation Catholic Infant School</t>
  </si>
  <si>
    <t>Annunciation Catholic Junior School</t>
  </si>
  <si>
    <t>Barnfield School</t>
  </si>
  <si>
    <t>Beis Yaakov</t>
  </si>
  <si>
    <t>Beit Shvidler Primary School</t>
  </si>
  <si>
    <t>Bell Lane Primary School</t>
  </si>
  <si>
    <t>Blessed Dominic School</t>
  </si>
  <si>
    <t>Brookland Infant  &amp; Nursery School</t>
  </si>
  <si>
    <t>Brookland Junior School</t>
  </si>
  <si>
    <t>Brunswick Park Primary &amp; Nursery School</t>
  </si>
  <si>
    <t>Chalgrove Primary School</t>
  </si>
  <si>
    <t>Christ Church CE Primary School</t>
  </si>
  <si>
    <t>Church Hill Primary School</t>
  </si>
  <si>
    <t>Colindale School</t>
  </si>
  <si>
    <t>Coppetts Wood</t>
  </si>
  <si>
    <t>Courtland School</t>
  </si>
  <si>
    <t>Cromer Road Primary School</t>
  </si>
  <si>
    <t>Danegrove JMI School</t>
  </si>
  <si>
    <t>Deansbrook Infant School</t>
  </si>
  <si>
    <t>Dollis Primary School</t>
  </si>
  <si>
    <t>Edgware Primary School</t>
  </si>
  <si>
    <t>Fairway Primary School</t>
  </si>
  <si>
    <t>Foulds</t>
  </si>
  <si>
    <t>Frith Manor School</t>
  </si>
  <si>
    <t>Garden Suburb Infant School</t>
  </si>
  <si>
    <t>Garden Suburb Junior</t>
  </si>
  <si>
    <t>Goldbeaters Primary School</t>
  </si>
  <si>
    <t>Hasmonean Primary School</t>
  </si>
  <si>
    <t>Hollickwood JMI School</t>
  </si>
  <si>
    <t>Holly Park School</t>
  </si>
  <si>
    <t>Holy Trinity School</t>
  </si>
  <si>
    <t>Livingstone School</t>
  </si>
  <si>
    <t>Manorside Primary School</t>
  </si>
  <si>
    <t>Martin Primary School</t>
  </si>
  <si>
    <t>Mathilda Marks-Kennedy School</t>
  </si>
  <si>
    <t>Menorah Foundation School</t>
  </si>
  <si>
    <t>Menorah Primary School</t>
  </si>
  <si>
    <t>Monken Hadley C E Primary School</t>
  </si>
  <si>
    <t>Monkfrith School</t>
  </si>
  <si>
    <t>Moss Hall Infant School</t>
  </si>
  <si>
    <t>Moss Hall Junior School</t>
  </si>
  <si>
    <t>Noam Primary School</t>
  </si>
  <si>
    <t>Northside School</t>
  </si>
  <si>
    <t>Orion Primary School</t>
  </si>
  <si>
    <t>Osidge Primary School</t>
  </si>
  <si>
    <t>Our Lady of Lourdes School</t>
  </si>
  <si>
    <t>Pardes House School</t>
  </si>
  <si>
    <t>Queenswell Infant and Nursery School</t>
  </si>
  <si>
    <t>Queenswell Junior School</t>
  </si>
  <si>
    <t>Rosh Pinah</t>
  </si>
  <si>
    <t>Sacred Heart School</t>
  </si>
  <si>
    <t>St Agnes RC Primary School</t>
  </si>
  <si>
    <t>St Andrew's C E</t>
  </si>
  <si>
    <t>St Catherines R C Primary</t>
  </si>
  <si>
    <t>St Johns CE N20</t>
  </si>
  <si>
    <t>St John's CE School N11</t>
  </si>
  <si>
    <t>St Joseph's Primary School</t>
  </si>
  <si>
    <t>St Mary's C E Primary School N3</t>
  </si>
  <si>
    <t>St Mary's School EN4</t>
  </si>
  <si>
    <t>St Pauls CE Primary, NW7</t>
  </si>
  <si>
    <t>St Paul's School, N11</t>
  </si>
  <si>
    <t>St Theresa's R.C. Primary School</t>
  </si>
  <si>
    <t>St Vincent's Catholic Primary School</t>
  </si>
  <si>
    <t>Sunnyfields Primary School</t>
  </si>
  <si>
    <t>Trent  C of E Primary School</t>
  </si>
  <si>
    <t>Tudor School</t>
  </si>
  <si>
    <t>Underhill School</t>
  </si>
  <si>
    <t>Wessex  Gardens Primary School</t>
  </si>
  <si>
    <t>Whitings Hill Primary School</t>
  </si>
  <si>
    <t>Woodcroft Primary School</t>
  </si>
  <si>
    <t>Woodridge  Primary School</t>
  </si>
  <si>
    <t>Northgate</t>
  </si>
  <si>
    <t>Pavilion</t>
  </si>
  <si>
    <t>Finchley Catholic High School</t>
  </si>
  <si>
    <t>Friern Barnet School</t>
  </si>
  <si>
    <t>JCoSS</t>
  </si>
  <si>
    <t>Menorah High School (Girls)</t>
  </si>
  <si>
    <t>St Michaels Catholic Grammar School</t>
  </si>
  <si>
    <t>St. James' Catholic High School</t>
  </si>
  <si>
    <t>Mapledown</t>
  </si>
  <si>
    <t>Northway</t>
  </si>
  <si>
    <t>Oakleigh</t>
  </si>
  <si>
    <t>St Mary's &amp; St John's CE School</t>
  </si>
  <si>
    <t>Brookhill Nursery</t>
  </si>
  <si>
    <t>Hampden Way Nursery</t>
  </si>
  <si>
    <t>St Margaret's Nursery</t>
  </si>
  <si>
    <t>Moss Hall Nursery</t>
  </si>
  <si>
    <t>Hide</t>
  </si>
  <si>
    <t>School Report</t>
  </si>
  <si>
    <t>Allocation</t>
  </si>
  <si>
    <r>
      <t xml:space="preserve">Select school   </t>
    </r>
    <r>
      <rPr>
        <sz val="11"/>
        <color theme="1"/>
        <rFont val="Wingdings"/>
        <charset val="2"/>
      </rPr>
      <t>â</t>
    </r>
  </si>
  <si>
    <t>This month</t>
  </si>
  <si>
    <t>Average</t>
  </si>
  <si>
    <t>Difference</t>
  </si>
  <si>
    <t>AllocvPayments</t>
  </si>
  <si>
    <t>Febuary</t>
  </si>
  <si>
    <t>Total Funding to Date</t>
  </si>
  <si>
    <t>Total Month funding</t>
  </si>
  <si>
    <t>Previous Month Salary Expenditure Posted to Integra</t>
  </si>
  <si>
    <t>Amount Paid into School Bank Account</t>
  </si>
  <si>
    <t>Breakdown</t>
  </si>
  <si>
    <t>CFR</t>
  </si>
  <si>
    <t>Estimated Future funding</t>
  </si>
  <si>
    <t>Estimated/
Final</t>
  </si>
  <si>
    <t>BS</t>
  </si>
  <si>
    <t>F</t>
  </si>
  <si>
    <t>Budget share will be paid monthly. 2/13ths in April, 1/13th every other month</t>
  </si>
  <si>
    <t>DD1</t>
  </si>
  <si>
    <t>Dedelgation - TU Facilities</t>
  </si>
  <si>
    <t>De-delegation has been taken in full in April 2021</t>
  </si>
  <si>
    <t>DD2</t>
  </si>
  <si>
    <t>Dedelgation - Behaviour Support</t>
  </si>
  <si>
    <t>DD3</t>
  </si>
  <si>
    <t>Dedelegation - Narrowing the Gap</t>
  </si>
  <si>
    <t>DD4</t>
  </si>
  <si>
    <t>Dedelgation - School Contingency</t>
  </si>
  <si>
    <t>DD5</t>
  </si>
  <si>
    <t>Dedelgation - School Improvement</t>
  </si>
  <si>
    <t>DD6</t>
  </si>
  <si>
    <t>Dedelgation - Former ESG Services</t>
  </si>
  <si>
    <t>E</t>
  </si>
  <si>
    <t>UIFSM paid - payment makes up final allocation of AY20-21 and Estimated allocation of AY21-22</t>
  </si>
  <si>
    <t>PE Grant paid</t>
  </si>
  <si>
    <t>Sixth Form Funding</t>
  </si>
  <si>
    <t>Sixth Form Funding now updated</t>
  </si>
  <si>
    <t>Pupil Premium FSM (PRI)</t>
  </si>
  <si>
    <t>PP Figure unlikely to change significantly</t>
  </si>
  <si>
    <t>Pupil Premium FSM (SEC)</t>
  </si>
  <si>
    <t>Pupil Premium Service</t>
  </si>
  <si>
    <t>Pupil Premium Post LAC</t>
  </si>
  <si>
    <t>TPGTPECG</t>
  </si>
  <si>
    <t>Teachers Pay &amp; Pension Grants  - Special School/PRU</t>
  </si>
  <si>
    <t>TPG &amp; TPECG Combined for Special Schools &amp; PRUS as per funding received by LA</t>
  </si>
  <si>
    <t>ARPP</t>
  </si>
  <si>
    <t>ARP places</t>
  </si>
  <si>
    <t>We will continue to pay HN place funding monthly</t>
  </si>
  <si>
    <t>SPECP</t>
  </si>
  <si>
    <t>Special places</t>
  </si>
  <si>
    <t>Hospital Places</t>
  </si>
  <si>
    <t>EYP</t>
  </si>
  <si>
    <t>EY Places</t>
  </si>
  <si>
    <t>PRUP</t>
  </si>
  <si>
    <t>PRU / Assessment places</t>
  </si>
  <si>
    <t>High Needs Topups</t>
  </si>
  <si>
    <t>We will continue to pay HN Top Up funding monthly</t>
  </si>
  <si>
    <t>PYP16</t>
  </si>
  <si>
    <t>Prior Year P16 Funding</t>
  </si>
  <si>
    <t>MNS</t>
  </si>
  <si>
    <t>MNS Lump Sums</t>
  </si>
  <si>
    <t>MSN Lump Sum paid in full</t>
  </si>
  <si>
    <t>cov.LSG</t>
  </si>
  <si>
    <t>COVID Local Support Grant</t>
  </si>
  <si>
    <t>E25</t>
  </si>
  <si>
    <t>PYNCTL</t>
  </si>
  <si>
    <t>Prior Year NCTL / Schools Direct / ITT</t>
  </si>
  <si>
    <t>Misc payments paid as they arise</t>
  </si>
  <si>
    <t>NCTL / Schools Direct / ITT</t>
  </si>
  <si>
    <t>PyDigEd</t>
  </si>
  <si>
    <t>Prior Year Digital Education Platforms</t>
  </si>
  <si>
    <t>DIGED</t>
  </si>
  <si>
    <t>Digital Education Platforms</t>
  </si>
  <si>
    <t>NNDR Adjustments 2020/21</t>
  </si>
  <si>
    <t>NNDR Adjustments 2021/22</t>
  </si>
  <si>
    <t>Diseconomies of Scale</t>
  </si>
  <si>
    <t>PYNTPAM</t>
  </si>
  <si>
    <t>Prior Year NTP Academic Mentor</t>
  </si>
  <si>
    <t>NTPmentor</t>
  </si>
  <si>
    <t>NTP Academic Mentors</t>
  </si>
  <si>
    <t>EXPANDPRI</t>
  </si>
  <si>
    <t>Primary expansion</t>
  </si>
  <si>
    <t>EXPANDSEC</t>
  </si>
  <si>
    <t>Secondary expansion</t>
  </si>
  <si>
    <t>Reimb</t>
  </si>
  <si>
    <t>Reimbursement</t>
  </si>
  <si>
    <t>ExludPu</t>
  </si>
  <si>
    <t xml:space="preserve">Excluded Pupils </t>
  </si>
  <si>
    <t>HSG</t>
  </si>
  <si>
    <t>Household Suppot Grant</t>
  </si>
  <si>
    <t>covmt</t>
  </si>
  <si>
    <t>COVID Mass Testing Grant</t>
  </si>
  <si>
    <t>Covid Mass Testing Grant - paid in full</t>
  </si>
  <si>
    <t>covwf</t>
  </si>
  <si>
    <t>COVID Work Force Grant</t>
  </si>
  <si>
    <t>COVID Work Force Grant - paid in full</t>
  </si>
  <si>
    <t>COVFSM</t>
  </si>
  <si>
    <t>COVID FSM Add. Costs</t>
  </si>
  <si>
    <t>COVCATCHUP</t>
  </si>
  <si>
    <t>COVID Catch Up Grant</t>
  </si>
  <si>
    <t>RecPrem</t>
  </si>
  <si>
    <t>COVID Recovery Premium</t>
  </si>
  <si>
    <t>Initial Payment is 3/12 of the allocation which will be paid across academic year 2021-22. Future payments in Jan 2022, May 2022 and July 2022. Allocation showin in Column T is estimate for Financial Year 21-22</t>
  </si>
  <si>
    <t>RPA</t>
  </si>
  <si>
    <t>RPA Adjustment (Risk Protection Arrangements)</t>
  </si>
  <si>
    <t>RPA taken fully</t>
  </si>
  <si>
    <t>FURL</t>
  </si>
  <si>
    <t>Furlough Payments</t>
  </si>
  <si>
    <t>I18a</t>
  </si>
  <si>
    <t>Paid as received from Govt</t>
  </si>
  <si>
    <t>CA</t>
  </si>
  <si>
    <t>Cash Advance/Repayment</t>
  </si>
  <si>
    <t>As agreed with school</t>
  </si>
  <si>
    <t>SchTut</t>
  </si>
  <si>
    <t>School Led Tutoring Grant</t>
  </si>
  <si>
    <t>Initial Payment is 3.5/12 of allocation which will be paid across Academic Year 2021-22. Future payments in Jan 22 and May 2022. Allocation showin in Column T is estimate for Financial Year 21-22</t>
  </si>
  <si>
    <t>BJ</t>
  </si>
  <si>
    <t>BK</t>
  </si>
  <si>
    <t>BL</t>
  </si>
  <si>
    <t>BM</t>
  </si>
  <si>
    <t>BN</t>
  </si>
  <si>
    <t>BR</t>
  </si>
  <si>
    <t>BT</t>
  </si>
  <si>
    <t>BU</t>
  </si>
  <si>
    <t>BV</t>
  </si>
  <si>
    <t>BE</t>
  </si>
  <si>
    <t>Funding Stream</t>
  </si>
  <si>
    <t>Active Lines</t>
  </si>
  <si>
    <t>Counts the number of lines with a dfe number in Column D</t>
  </si>
  <si>
    <t>All through</t>
  </si>
  <si>
    <t>Invoices</t>
  </si>
  <si>
    <t>Credits</t>
  </si>
  <si>
    <t>Zero</t>
  </si>
  <si>
    <t>Notes on this funding stream</t>
  </si>
  <si>
    <t>Links to sources of information</t>
  </si>
  <si>
    <t>Net</t>
  </si>
  <si>
    <t>DO NOT INSERT OR DELETE LINES ABOVE.  ALLOCATIONS MUST START ON ROW 20</t>
  </si>
  <si>
    <t>Date</t>
  </si>
  <si>
    <t>DFENo</t>
  </si>
  <si>
    <t>Schoolname</t>
  </si>
  <si>
    <t>Maint/ Academy</t>
  </si>
  <si>
    <t>Amount</t>
  </si>
  <si>
    <t>For Period</t>
  </si>
  <si>
    <t>Comment</t>
  </si>
  <si>
    <t>CC/GL</t>
  </si>
  <si>
    <t>Supplier No</t>
  </si>
  <si>
    <t>OLDTRANS type</t>
  </si>
  <si>
    <t>Display (max 5 chars)</t>
  </si>
  <si>
    <t>School Phase</t>
  </si>
  <si>
    <t>CC</t>
  </si>
  <si>
    <t>GL</t>
  </si>
  <si>
    <t>Apr</t>
  </si>
  <si>
    <t>Jun</t>
  </si>
  <si>
    <t>Jul</t>
  </si>
  <si>
    <t>Aug</t>
  </si>
  <si>
    <t>Sep</t>
  </si>
  <si>
    <t>Oct</t>
  </si>
  <si>
    <t>Nov</t>
  </si>
  <si>
    <t>Dec</t>
  </si>
  <si>
    <t>Jan</t>
  </si>
  <si>
    <t>Feb</t>
  </si>
  <si>
    <t>Mar</t>
  </si>
  <si>
    <t>TOTAL Forecast Payment</t>
  </si>
  <si>
    <t>NOTES:</t>
  </si>
  <si>
    <t>Paid by Q1</t>
  </si>
  <si>
    <t>Paid by Q2</t>
  </si>
  <si>
    <t>Paid by Q3</t>
  </si>
  <si>
    <t>Paid by Q4</t>
  </si>
  <si>
    <t>FY21/22</t>
  </si>
  <si>
    <t>Woodcroft was overfunded by £319,998.92 in FY 20/21. Clawed back in Sept, Oct and Nov (see credit line below)</t>
  </si>
  <si>
    <t>M</t>
  </si>
  <si>
    <t>FY20/21</t>
  </si>
  <si>
    <t>PRUp</t>
  </si>
  <si>
    <t>specp</t>
  </si>
  <si>
    <t xml:space="preserve">Payment Run for </t>
  </si>
  <si>
    <t>INVOICES</t>
  </si>
  <si>
    <t>Q</t>
  </si>
  <si>
    <t>specp16</t>
  </si>
  <si>
    <t>R</t>
  </si>
  <si>
    <t>arpp</t>
  </si>
  <si>
    <t>Choose month to pay</t>
  </si>
  <si>
    <t>S</t>
  </si>
  <si>
    <t>arpp16</t>
  </si>
  <si>
    <t>T</t>
  </si>
  <si>
    <t>hos</t>
  </si>
  <si>
    <t>Check total from allocation sheet</t>
  </si>
  <si>
    <t>U</t>
  </si>
  <si>
    <t>Total of this sheet</t>
  </si>
  <si>
    <t>V</t>
  </si>
  <si>
    <t>W</t>
  </si>
  <si>
    <t>Number of lines on allocation sheet</t>
  </si>
  <si>
    <t>X</t>
  </si>
  <si>
    <t>Lines of this sheet</t>
  </si>
  <si>
    <t>Y</t>
  </si>
  <si>
    <t>Z</t>
  </si>
  <si>
    <t>AA</t>
  </si>
  <si>
    <t>AB</t>
  </si>
  <si>
    <t>Months</t>
  </si>
  <si>
    <t>Column</t>
  </si>
  <si>
    <t>Display</t>
  </si>
  <si>
    <t>DO NOT INSERT OR DELETE LINES ABOVE.  PAYMENTS MUST START ON ROW 20.  WHEN SUBMITTING SCHEDULE CONVERT TO VALUES AND DELETE ROWS 1-16.  Delete all lines with blue values.</t>
  </si>
  <si>
    <t>Limited to 20 characters</t>
  </si>
  <si>
    <t>Limited to 40 characters</t>
  </si>
  <si>
    <t>Must be unique forever</t>
  </si>
  <si>
    <t>COMP_NO</t>
  </si>
  <si>
    <t>LOC</t>
  </si>
  <si>
    <t>SUPPLIER</t>
  </si>
  <si>
    <t>NEXT</t>
  </si>
  <si>
    <t>SUPP_OWN_REF</t>
  </si>
  <si>
    <t>DOC_DATE</t>
  </si>
  <si>
    <t>TOT_VALUE</t>
  </si>
  <si>
    <t>RECEIVED_DATE</t>
  </si>
  <si>
    <t>CREDIT_TERMS</t>
  </si>
  <si>
    <t>NARRATIVE</t>
  </si>
  <si>
    <t>VAT_CODE_0</t>
  </si>
  <si>
    <t>GRID.GRID.ACTION</t>
  </si>
  <si>
    <t>GL_CODE</t>
  </si>
  <si>
    <t>UPDATE_BUTTON</t>
  </si>
  <si>
    <t>OK</t>
  </si>
  <si>
    <t>V0</t>
  </si>
  <si>
    <t>NEW</t>
  </si>
  <si>
    <t>Rec</t>
  </si>
  <si>
    <t>where blue change column to match month</t>
  </si>
  <si>
    <t>V1</t>
  </si>
  <si>
    <t>V2</t>
  </si>
  <si>
    <t>BO</t>
  </si>
  <si>
    <t>BP</t>
  </si>
  <si>
    <t>BQ</t>
  </si>
  <si>
    <t>P</t>
  </si>
  <si>
    <t>A</t>
  </si>
  <si>
    <t>April - Aug TPG</t>
  </si>
  <si>
    <t>S:\School Funding\Cycle 12-2020-21\Grant Income\Teacher__Pay_Grant_Allocations_April_2020_to_August_2020.xlsx</t>
  </si>
  <si>
    <t>April - Aug TPECG</t>
  </si>
  <si>
    <t>S:\School Funding\Cycle 12-2020-21\Grant Income\Teachers_Pension_Employers_Contribution_Grant_April_2020_Allocations.xlsx</t>
  </si>
  <si>
    <t>Sep - Mar TPG</t>
  </si>
  <si>
    <t>S:\School Funding\Cycle 12-2020-21\Grant Income\TPG_Allocations_September_2020_to_March_2021.ods</t>
  </si>
  <si>
    <t>Sep - Mar TPECG</t>
  </si>
  <si>
    <t>S:\School Funding\Cycle 12-2020-21\Grant Income\TPECG_Allocations_September_2020_to_March_2021.ods</t>
  </si>
  <si>
    <t>https://www.gov.uk/government/publications/teachers-pension-grant-2020-to-2021-allocations</t>
  </si>
  <si>
    <t>https://www.gov.uk/government/publications/teachers-pay-grant-allocations-for-2020-to-2021-financial-year</t>
  </si>
  <si>
    <t>Amount FROM ALLOCATIONS</t>
  </si>
  <si>
    <t>TOTAL PROJECTED PAYMENT</t>
  </si>
  <si>
    <t>spare</t>
  </si>
  <si>
    <t>Kisharon Inclusive Special Free School</t>
  </si>
  <si>
    <t>Oak Hill School</t>
  </si>
  <si>
    <t>Oak Lodge Academy</t>
  </si>
  <si>
    <t>Central</t>
  </si>
  <si>
    <t>Advance</t>
  </si>
  <si>
    <t>spec</t>
  </si>
  <si>
    <t>arp</t>
  </si>
  <si>
    <t>Au20</t>
  </si>
  <si>
    <t>Se20</t>
  </si>
  <si>
    <t xml:space="preserve">Must be individual </t>
  </si>
  <si>
    <t>DOC_TYPE</t>
  </si>
  <si>
    <t>CRN_REASON</t>
  </si>
  <si>
    <t>NARR_DESC</t>
  </si>
  <si>
    <t>CRN</t>
  </si>
  <si>
    <t>VN</t>
  </si>
  <si>
    <t>APT Credits</t>
  </si>
  <si>
    <t>Special</t>
  </si>
  <si>
    <t>Pru</t>
  </si>
  <si>
    <t>Grant</t>
  </si>
  <si>
    <t>Income received from DfE</t>
  </si>
  <si>
    <t>Pay</t>
  </si>
  <si>
    <t>Estimated in April</t>
  </si>
  <si>
    <t>Max</t>
  </si>
  <si>
    <t>Quarterly June/Sep/Dec/Mar</t>
  </si>
  <si>
    <t>Monthly</t>
  </si>
  <si>
    <t>Yes</t>
  </si>
  <si>
    <t>PP Allocations 09/09/20</t>
  </si>
  <si>
    <t>https://www.gov.uk/government/publications/pupil-premium-allocations-and-conditions-of-grant-2020-to-2021</t>
  </si>
  <si>
    <t>Latest Allocatiosn from DfE</t>
  </si>
  <si>
    <t>TOTAL FORECAST</t>
  </si>
  <si>
    <t>LATEST ALLOCATIONS</t>
  </si>
  <si>
    <t>S:\School Funding\Cycle 13-2021-22\Post 16\FY21-22 Allocation Calculation.xlsx</t>
  </si>
  <si>
    <t>ESTIMIATED Amount</t>
  </si>
  <si>
    <t>P16</t>
  </si>
  <si>
    <t>Bursary</t>
  </si>
  <si>
    <t>Avg per school</t>
  </si>
  <si>
    <t>No</t>
  </si>
  <si>
    <t>PEGrt</t>
  </si>
  <si>
    <t>Twice per year</t>
  </si>
  <si>
    <t>June/July</t>
  </si>
  <si>
    <t xml:space="preserve">PE Grant allocatoins </t>
  </si>
  <si>
    <t>DFC final allocations</t>
  </si>
  <si>
    <t>UIFSM Allocations in Column G are from allocatiosn released in July</t>
  </si>
  <si>
    <t>Paid in Q1</t>
  </si>
  <si>
    <t>Paid in Q2</t>
  </si>
  <si>
    <t>Paid in Q3</t>
  </si>
  <si>
    <t>Paid in Q4</t>
  </si>
  <si>
    <t>HIGH NEEDS PLACES</t>
  </si>
  <si>
    <t>Information is provided at the beginning of the financial year by the SEN team</t>
  </si>
  <si>
    <t>These are summary figures for Special, ARPs, PRUs, Hospital provision.  Rates vary so a previous calculation is needed to produce these allocations.</t>
  </si>
  <si>
    <t>The 2020/21 allocations have been picked up from the old TRANS.  In future they should be typed in or pasted from a spreadsheet which works out the totals for each category</t>
  </si>
  <si>
    <t>Please note, 6th places are coded to CFR I02 not I01</t>
  </si>
  <si>
    <t>Monthly in the DSG</t>
  </si>
  <si>
    <t>See cols AJ&amp;AK</t>
  </si>
  <si>
    <t>Forecast Payment</t>
  </si>
  <si>
    <t>ARPEY</t>
  </si>
  <si>
    <t>SPECEY</t>
  </si>
  <si>
    <t>7010.SPEC16.I02.Se20</t>
  </si>
  <si>
    <t>1102.PRU.I01.recSe20</t>
  </si>
  <si>
    <t>2015.ARP.I01.recSe20</t>
  </si>
  <si>
    <t>2036.ARP.I01.recSe20</t>
  </si>
  <si>
    <t>2067.ARP.I01.recSe20</t>
  </si>
  <si>
    <t>2077.ARP.I01.recSe20</t>
  </si>
  <si>
    <t>7005.SPEC.I01.recSe20</t>
  </si>
  <si>
    <t>1102.HOS.I01.recSe20</t>
  </si>
  <si>
    <t>2077.PRU.I01.recSe20</t>
  </si>
  <si>
    <t>BH</t>
  </si>
  <si>
    <t>MISCELLANEOUS PAYMENTS</t>
  </si>
  <si>
    <t>Various</t>
  </si>
  <si>
    <t>This is where to record miscellaneous funding allocations, eg NNDR adjustments, prior year adjustments, grants to only a few schools, etc</t>
  </si>
  <si>
    <t>NCTL and DIGITALED are only notified to us by receipt of a remittance advice from the EFA</t>
  </si>
  <si>
    <t>NNDR adjustment claims must be accompanied by a copy of the actual bill.  Work out the difference between the bill and what we have already allocated in the APT.</t>
  </si>
  <si>
    <t>Column N is a short version of the funding type, to ensure the reference on the AP schedule does not overflow beyond 20 characters.</t>
  </si>
  <si>
    <t>Varies</t>
  </si>
  <si>
    <t>Next payment run 100%</t>
  </si>
  <si>
    <t>All amounts paid as they are received from the DfE</t>
  </si>
  <si>
    <t>Percentage to pay each month.  Automatically applied unless overwritten by the user.</t>
  </si>
  <si>
    <t>ARK Pioneer Academy</t>
  </si>
  <si>
    <t>St. Pauls CE Primary School (N11)</t>
  </si>
  <si>
    <t>Brunswick Park Primary and Nursery School</t>
  </si>
  <si>
    <t>Summerside Primary Academy</t>
  </si>
  <si>
    <t>Deansbrook Junior School</t>
  </si>
  <si>
    <t>BEYA</t>
  </si>
  <si>
    <t>Saracens High School</t>
  </si>
  <si>
    <t>Annemount School</t>
  </si>
  <si>
    <t>RATES</t>
  </si>
  <si>
    <t>DISEC</t>
  </si>
  <si>
    <t>DO NOT INSERT OR DELETE LINES ABOVE.  PAYMENTS MUST START ON ROW 20.  WHEN SUBMITTING SCHEDULE CONVERT TO VALUES AND DELETE ROWS 1-16.</t>
  </si>
  <si>
    <t>Total:</t>
  </si>
  <si>
    <t>These calculations exclude payroll payments made by LBB April - August for Option A and C schools</t>
  </si>
  <si>
    <t>These must be deducted from the total September payment made to the school.</t>
  </si>
  <si>
    <t>OLD TRANS</t>
  </si>
  <si>
    <t>NEW TRANS</t>
  </si>
  <si>
    <t>Barnfield Primary School</t>
  </si>
  <si>
    <t>DDEL1</t>
  </si>
  <si>
    <t>Brookland Infant and Nursery School</t>
  </si>
  <si>
    <t>Church Hill School</t>
  </si>
  <si>
    <t>Colindale Primary School</t>
  </si>
  <si>
    <t>Coppetts Wood Primary School</t>
  </si>
  <si>
    <t>Fairway Primary School and Children's Centre</t>
  </si>
  <si>
    <t>Foulds School</t>
  </si>
  <si>
    <t>Frith Manor Primary School</t>
  </si>
  <si>
    <t>Garden Suburb Junior School</t>
  </si>
  <si>
    <t>Hollickwood Primary School</t>
  </si>
  <si>
    <t>Holly Park Primary School</t>
  </si>
  <si>
    <t>Livingstone Primary and Nursery School</t>
  </si>
  <si>
    <t>Monkfrith Primary School</t>
  </si>
  <si>
    <t>Northside Primary School</t>
  </si>
  <si>
    <t>The Noam Primary School</t>
  </si>
  <si>
    <t>Woodridge Primary School</t>
  </si>
  <si>
    <t>Tudor Primary School</t>
  </si>
  <si>
    <t>Queenswell Infant &amp; Nursery School</t>
  </si>
  <si>
    <t>Danegrove Primary School</t>
  </si>
  <si>
    <t>Wessex Gardens Primary School</t>
  </si>
  <si>
    <t>The Orion Primary School</t>
  </si>
  <si>
    <t>Pardes House Primary School</t>
  </si>
  <si>
    <t>Beis Yaakov Primary School</t>
  </si>
  <si>
    <t>All Saints' CofE Primary School NW2</t>
  </si>
  <si>
    <t>Christ Church Primary School</t>
  </si>
  <si>
    <t>Holy Trinity CofE Primary School</t>
  </si>
  <si>
    <t>Monken Hadley CofE Primary School</t>
  </si>
  <si>
    <t>St John's CofE Junior Mixed and Infant School</t>
  </si>
  <si>
    <t>St John's CofE Primary School</t>
  </si>
  <si>
    <t>St Mary's CofE Primary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</si>
  <si>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</si>
  <si>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</si>
  <si>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</si>
  <si>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</si>
  <si>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</si>
  <si>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</si>
  <si>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</si>
  <si>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</si>
  <si>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Catholic Primary School</t>
  </si>
  <si>
    <t>St Catherine's RC School</t>
  </si>
  <si>
    <t>St Theresa's Catholic Primary School</t>
  </si>
  <si>
    <t>St Joseph's Catholic Primary School</t>
  </si>
  <si>
    <t>Sacred Heart Roman Catholic Primary School</t>
  </si>
  <si>
    <t>Blessed Dominic Catholic Primary School</t>
  </si>
  <si>
    <t>Rosh Pinah Primary School</t>
  </si>
  <si>
    <t>The Annunciation RC Junior School</t>
  </si>
  <si>
    <t>Mathilda Marks-Kennedy Jewish Primary School</t>
  </si>
  <si>
    <t>Menorah High School for Girls</t>
  </si>
  <si>
    <t>St Michael's Catholic Grammar School</t>
  </si>
  <si>
    <t>St James' Catholic High School</t>
  </si>
  <si>
    <t>St Mary's and St John's CofE School</t>
  </si>
  <si>
    <t>DDEL2</t>
  </si>
  <si>
    <t>DDEL3</t>
  </si>
  <si>
    <t>DDEL4</t>
  </si>
  <si>
    <t>DDEL5</t>
  </si>
  <si>
    <t>DDEL6</t>
  </si>
  <si>
    <t>OTHER GRANTS</t>
  </si>
  <si>
    <t>Payments - Calculations</t>
  </si>
  <si>
    <t>From Control</t>
  </si>
  <si>
    <t>This section picks up payments made to bank accounts to date, the calculated payment for this month and the planned payments for the rest of the year.</t>
  </si>
  <si>
    <t>OKOKOKOKOKOK</t>
  </si>
  <si>
    <t>O</t>
  </si>
  <si>
    <t>at</t>
  </si>
  <si>
    <t>Data lines must start on line 8</t>
  </si>
  <si>
    <t>Do not add or delete lines above.</t>
  </si>
  <si>
    <t>Central a/c</t>
  </si>
  <si>
    <t>Reference</t>
  </si>
  <si>
    <t>Supplier</t>
  </si>
  <si>
    <t>School Details Name</t>
  </si>
  <si>
    <t xml:space="preserve">Code LA Df E </t>
  </si>
  <si>
    <t>Group</t>
  </si>
  <si>
    <t>Costcentre</t>
  </si>
  <si>
    <t>Payment Ref</t>
  </si>
  <si>
    <t>3520.EHCP.I03.</t>
  </si>
  <si>
    <t>3300.EHCP.I03.</t>
  </si>
  <si>
    <t>3317.EHCP.I03.</t>
  </si>
  <si>
    <t>3317.SENI.I03.</t>
  </si>
  <si>
    <t>2020.EHCP.I03.</t>
  </si>
  <si>
    <t>Alma Primary</t>
  </si>
  <si>
    <t>3500.EHCP.I03.</t>
  </si>
  <si>
    <t>3500.SENI.I03.</t>
  </si>
  <si>
    <t>3514.EHCP.I03.</t>
  </si>
  <si>
    <t>4001.EHCP.I03.</t>
  </si>
  <si>
    <t>Archer Academy</t>
  </si>
  <si>
    <t>4013.EHCP.I03.</t>
  </si>
  <si>
    <t>5406.EHCP.I03.</t>
  </si>
  <si>
    <t>Ashmole Academy</t>
  </si>
  <si>
    <t>2050.EHCP.I03.</t>
  </si>
  <si>
    <t>Ashmole Primary School</t>
  </si>
  <si>
    <t>2002.EHCP.I03.</t>
  </si>
  <si>
    <t>2002.SENI.I03.</t>
  </si>
  <si>
    <t>2079.EHCP.I03.</t>
  </si>
  <si>
    <t>3524.EHCP.I03.</t>
  </si>
  <si>
    <t>2003.EHCP.I03.</t>
  </si>
  <si>
    <t>2003.SENI.I03.</t>
  </si>
  <si>
    <t>5408.EHCP.I03.</t>
  </si>
  <si>
    <t>Bishop Douglass Academy</t>
  </si>
  <si>
    <t>3511.EHCP.I03.</t>
  </si>
  <si>
    <t>3519.ARPs.I03.</t>
  </si>
  <si>
    <t>Broadfields Primary School</t>
  </si>
  <si>
    <t>ARPs</t>
  </si>
  <si>
    <t>3519.EHCP.I03.</t>
  </si>
  <si>
    <t>3519.SENI.I03.</t>
  </si>
  <si>
    <t>1000.SENI.I03.</t>
  </si>
  <si>
    <t>2008.EHCP.I03.</t>
  </si>
  <si>
    <t>2008.SENI.I03.</t>
  </si>
  <si>
    <t>2007.EHCP.I03.</t>
  </si>
  <si>
    <t>2009.EHCP.I03.</t>
  </si>
  <si>
    <t>2067.ARPs.I03.</t>
  </si>
  <si>
    <t>2067.EHCP.I03.</t>
  </si>
  <si>
    <t>2010.ARPs.I03.</t>
  </si>
  <si>
    <t>Child's Hill Academy</t>
  </si>
  <si>
    <t>2010.EHCP.I03.</t>
  </si>
  <si>
    <t>2010.SENI.I03.</t>
  </si>
  <si>
    <t>3302.EHCP.I03.</t>
  </si>
  <si>
    <t>4211.EHCP.I03.</t>
  </si>
  <si>
    <t>Christ's College Finchley</t>
  </si>
  <si>
    <t>2011.EHCP.I03.</t>
  </si>
  <si>
    <t>3522.ARPs.I03.</t>
  </si>
  <si>
    <t>Claremont Academy</t>
  </si>
  <si>
    <t>3522.EHCP.I03.</t>
  </si>
  <si>
    <t>2014.ARPs.I03.</t>
  </si>
  <si>
    <t>2014.EHCP.I03.</t>
  </si>
  <si>
    <t>4215.EHCP.I03.</t>
  </si>
  <si>
    <t>Compton School</t>
  </si>
  <si>
    <t>2015.ARPs.I03.</t>
  </si>
  <si>
    <t>2015.EHCP.I03.</t>
  </si>
  <si>
    <t>4210.EHCP.I03.</t>
  </si>
  <si>
    <t>Copthall School</t>
  </si>
  <si>
    <t>2016.EHCP.I03.</t>
  </si>
  <si>
    <t>2017.EHCP.I03.</t>
  </si>
  <si>
    <t>2073.EHCP.I03.</t>
  </si>
  <si>
    <t>2019.EHCP.I03.</t>
  </si>
  <si>
    <t>2019.SENI.I03.</t>
  </si>
  <si>
    <t>2018.EHCP.I03.</t>
  </si>
  <si>
    <t>2021.EHCP.I03.</t>
  </si>
  <si>
    <t>2021.SENI.I03.</t>
  </si>
  <si>
    <t>4212.EHCP.I03.</t>
  </si>
  <si>
    <t>East Barnet School</t>
  </si>
  <si>
    <t>2023.EHCP.I03.</t>
  </si>
  <si>
    <t>2023.SENI.I03.</t>
  </si>
  <si>
    <t>2001.EHCP.I03.</t>
  </si>
  <si>
    <t>Etz Chaim Jewish Primary School</t>
  </si>
  <si>
    <t>2024.EHCP.I03.</t>
  </si>
  <si>
    <t>2024.SENI.I03.</t>
  </si>
  <si>
    <t>5405.EHCP.I03.</t>
  </si>
  <si>
    <t>2025.EHCP.I03.</t>
  </si>
  <si>
    <t>4003.EHCP.I03.</t>
  </si>
  <si>
    <t>2026.EHCP.I03.</t>
  </si>
  <si>
    <t>2026.SENI.I03.</t>
  </si>
  <si>
    <t>2028.EHCP.I03.</t>
  </si>
  <si>
    <t>2027.EHCP.I03.</t>
  </si>
  <si>
    <t>2029.EHCP.I03.</t>
  </si>
  <si>
    <t>2029.SENI.I03.</t>
  </si>
  <si>
    <t>1001.SENI.I03.</t>
  </si>
  <si>
    <t>5409.EHCP.I03.</t>
  </si>
  <si>
    <t>Hasmonean High School</t>
  </si>
  <si>
    <t>3516.EHCP.I03.</t>
  </si>
  <si>
    <t>3516.SENI.I03.</t>
  </si>
  <si>
    <t>5400.ARPs.I03.</t>
  </si>
  <si>
    <t>Hendon School</t>
  </si>
  <si>
    <t>5400.EHCP.I03.</t>
  </si>
  <si>
    <t>2031.EHCP.I03.</t>
  </si>
  <si>
    <t>2031.SENI.I03.</t>
  </si>
  <si>
    <t>2032.EHCP.I03.</t>
  </si>
  <si>
    <t>2032.SENI.I03.</t>
  </si>
  <si>
    <t>3304.EHCP.I03.</t>
  </si>
  <si>
    <t>2047.EHCP.I03.</t>
  </si>
  <si>
    <t>Hyde School</t>
  </si>
  <si>
    <t>3515.EHCP.I03.</t>
  </si>
  <si>
    <t>Independent Jewish Day School</t>
  </si>
  <si>
    <t>5427.ARPs.I03.</t>
  </si>
  <si>
    <t>5427.EHCP.I03.</t>
  </si>
  <si>
    <t>6085.SPEC.I03.</t>
  </si>
  <si>
    <t>2036.ARPs.I03.</t>
  </si>
  <si>
    <t>2036.EHCP.I03.</t>
  </si>
  <si>
    <t>2036.SENI.I03.</t>
  </si>
  <si>
    <t>6905.ARPs.I03.</t>
  </si>
  <si>
    <t>London Academy</t>
  </si>
  <si>
    <t>6905.EHCP.I03.</t>
  </si>
  <si>
    <t>2037.EHCP.I03.</t>
  </si>
  <si>
    <t>2037.SENI.I03.</t>
  </si>
  <si>
    <t>7010.SPEC.I03.</t>
  </si>
  <si>
    <t>3523.EHCP.I03.</t>
  </si>
  <si>
    <t>3523.SENI.I03.</t>
  </si>
  <si>
    <t>5948.EHCP.I03.</t>
  </si>
  <si>
    <t>5949.EHCP.I03.</t>
  </si>
  <si>
    <t>4004.EHCP.I03.</t>
  </si>
  <si>
    <t>3513.EHCP.I03.</t>
  </si>
  <si>
    <t>3513.SENI.I03.</t>
  </si>
  <si>
    <t>5402.EHCP.I03.</t>
  </si>
  <si>
    <t>Mill Hill County High School</t>
  </si>
  <si>
    <t>2048.EHCP.I03.</t>
  </si>
  <si>
    <t>Millbrook Park CE Primary School</t>
  </si>
  <si>
    <t>2048.SENI.I03.</t>
  </si>
  <si>
    <t>3305.EHCP.I03.</t>
  </si>
  <si>
    <t>2042.EHCP.I03.</t>
  </si>
  <si>
    <t>2044.EHCP.I03.</t>
  </si>
  <si>
    <t>2043.EHCP.I03.</t>
  </si>
  <si>
    <t>1002.EHCP.I03.</t>
  </si>
  <si>
    <t>1002.SENI.I03.</t>
  </si>
  <si>
    <t>2053.EHCP.I03.</t>
  </si>
  <si>
    <t>2045.EHCP.I03.</t>
  </si>
  <si>
    <t>7005.SPEC.I03.</t>
  </si>
  <si>
    <t>5950.SPEC.I03.</t>
  </si>
  <si>
    <t>7000.SPEC.I03.</t>
  </si>
  <si>
    <t>7009.SPEC.I03.</t>
  </si>
  <si>
    <t>2077.ARPs.I03.</t>
  </si>
  <si>
    <t>2077.EHCP.I03.</t>
  </si>
  <si>
    <t>2077.SENI.I03.</t>
  </si>
  <si>
    <t>5201.EHCP.I03.</t>
  </si>
  <si>
    <t>3501.EHCP.I03.</t>
  </si>
  <si>
    <t>3501.SENI.I03.</t>
  </si>
  <si>
    <t>2078.EHCP.I03.</t>
  </si>
  <si>
    <t>2038.EHCP.I03.</t>
  </si>
  <si>
    <t>Parkfield Primary School</t>
  </si>
  <si>
    <t>2038.SENI.I03.</t>
  </si>
  <si>
    <t>1100.PRUs.I03.</t>
  </si>
  <si>
    <t>PRUs</t>
  </si>
  <si>
    <t>4208.EHCP.I03.</t>
  </si>
  <si>
    <t>Queen Elizabeth's Girls' School</t>
  </si>
  <si>
    <t>2072.EHCP.I03.</t>
  </si>
  <si>
    <t>2072.SENI.I03.</t>
  </si>
  <si>
    <t>2004.EHCP.I03.</t>
  </si>
  <si>
    <t>Rimon Jewish Primary School</t>
  </si>
  <si>
    <t>3512.EHCP.I03.</t>
  </si>
  <si>
    <t>2041.EHCP.I03.</t>
  </si>
  <si>
    <t>Sacks Morasha Academy</t>
  </si>
  <si>
    <t>3510.EHCP.I03.</t>
  </si>
  <si>
    <t>4011.EHCP.I03.</t>
  </si>
  <si>
    <t>3502.EHCP.I03.</t>
  </si>
  <si>
    <t>3502.SENI.I03.</t>
  </si>
  <si>
    <t>4000.EHCP.I03.</t>
  </si>
  <si>
    <t>St Andrew the Apostle Greek Orthodox School</t>
  </si>
  <si>
    <t>3315.EHCP.I03.</t>
  </si>
  <si>
    <t>3504.EHCP.I03.</t>
  </si>
  <si>
    <t>3309.EHCP.I03.</t>
  </si>
  <si>
    <t>3309.SENI.I03.</t>
  </si>
  <si>
    <t>3307.EHCP.I03.</t>
  </si>
  <si>
    <t>3509.EHCP.I03.</t>
  </si>
  <si>
    <t>1003.EHCP.I03.</t>
  </si>
  <si>
    <t>1003.SENI.I03.</t>
  </si>
  <si>
    <t>3521.EHCP.I03.</t>
  </si>
  <si>
    <t>3311.EHCP.I03.</t>
  </si>
  <si>
    <t>3311.SENI.I03.</t>
  </si>
  <si>
    <t>3312.EHCP.I03.</t>
  </si>
  <si>
    <t>3314.EHCP.I03.</t>
  </si>
  <si>
    <t>3313.EHCP.I03.</t>
  </si>
  <si>
    <t>3507.EHCP.I03.</t>
  </si>
  <si>
    <t>3506.EHCP.I03.</t>
  </si>
  <si>
    <t>5407.EHCP.I03.</t>
  </si>
  <si>
    <t>2051.ARPs.I03.</t>
  </si>
  <si>
    <t>2051.EHCP.I03.</t>
  </si>
  <si>
    <t>2051.SENI.I03.</t>
  </si>
  <si>
    <t>2070.EHCP.I03.</t>
  </si>
  <si>
    <t>2070.SENI.I03.</t>
  </si>
  <si>
    <t>4010.EHCP.I03.</t>
  </si>
  <si>
    <t>Totteridge Academy</t>
  </si>
  <si>
    <t>3316.EHCP.I03.</t>
  </si>
  <si>
    <t>2055.EHCP.I03.</t>
  </si>
  <si>
    <t>2057.EHCP.I03.</t>
  </si>
  <si>
    <t>2057.SENI.I03.</t>
  </si>
  <si>
    <t>2049.EHCP.I03.</t>
  </si>
  <si>
    <t>Watling Park Free School</t>
  </si>
  <si>
    <t>2076.EHCP.I03.</t>
  </si>
  <si>
    <t>2076.SENI.I03.</t>
  </si>
  <si>
    <t>4012.ARPs.I03.</t>
  </si>
  <si>
    <t>Whitefield School</t>
  </si>
  <si>
    <t>4012.EHCP.I03.</t>
  </si>
  <si>
    <t>2060.EHCP.I03.</t>
  </si>
  <si>
    <t>2060.SENI.I03.</t>
  </si>
  <si>
    <t>3518.EHCP.I03.</t>
  </si>
  <si>
    <t>2054.EHCP.I03.</t>
  </si>
  <si>
    <t>6906.EHCP.I03.</t>
  </si>
  <si>
    <t>Wren Academy</t>
  </si>
  <si>
    <t>len</t>
  </si>
  <si>
    <t>V12</t>
  </si>
  <si>
    <t>V13</t>
  </si>
  <si>
    <t>V14</t>
  </si>
  <si>
    <t>HN TOP UP CREDITS</t>
  </si>
  <si>
    <t>High Needs topups</t>
  </si>
  <si>
    <t>Run</t>
  </si>
  <si>
    <t>EFA flag</t>
  </si>
  <si>
    <t>Pay Option</t>
  </si>
  <si>
    <t>Held for Payroll</t>
  </si>
  <si>
    <t>Planned to pay into bank</t>
  </si>
  <si>
    <t>Total paid Apr-Aug into bank</t>
  </si>
  <si>
    <t>Total planned Sep - Mar</t>
  </si>
  <si>
    <t>Check (total should be zero)</t>
  </si>
  <si>
    <t>Due to Bank Account Apr - Aug</t>
  </si>
  <si>
    <t>Planned Sept</t>
  </si>
  <si>
    <t>Revised Sept</t>
  </si>
  <si>
    <t>Revised Oct - Mar</t>
  </si>
  <si>
    <t>Revised Total</t>
  </si>
  <si>
    <t>V3.1</t>
  </si>
  <si>
    <t>All bands and types</t>
  </si>
  <si>
    <t>various</t>
  </si>
  <si>
    <t>C19 Emergency Fund</t>
  </si>
  <si>
    <t>Covid Catch Up</t>
  </si>
  <si>
    <t>COVID Work Force</t>
  </si>
  <si>
    <t>COVID Mass Testing</t>
  </si>
  <si>
    <t>Teacher Pay/Pension Grant</t>
  </si>
  <si>
    <t>NTP Mentoring</t>
  </si>
  <si>
    <t>Covid Mass Testing</t>
  </si>
  <si>
    <t>TPG - Teachers Pay Grant</t>
  </si>
  <si>
    <t>Children In Care Pupil Premium</t>
  </si>
  <si>
    <t>SF Grnt Pd-All thru</t>
  </si>
  <si>
    <t>SF Grnt Pd-Pri Sch</t>
  </si>
  <si>
    <t>SF Grnt Pd-Sec Sch</t>
  </si>
  <si>
    <t>SF Grnt Pd-Spec Sch</t>
  </si>
  <si>
    <t>SF Grant from DFES</t>
  </si>
  <si>
    <t>Pupil Premium income from EFA</t>
  </si>
  <si>
    <t>DFC Grnt Pd-Nur Sch</t>
  </si>
  <si>
    <t>DFC Grnt Inc - PfS</t>
  </si>
  <si>
    <t>DFC Grnt Pd-Pri Sch</t>
  </si>
  <si>
    <t>Pupil Premium Specia</t>
  </si>
  <si>
    <t>Pupil Premium Second</t>
  </si>
  <si>
    <t>Pupil Premium Primar</t>
  </si>
  <si>
    <t>DFC Grnt Pd-Sec Sch</t>
  </si>
  <si>
    <t>DFC Grnt Pd-Spec Sch</t>
  </si>
  <si>
    <t>COVID MASS TETING - 2 tranches received b 26/05 an dpaid out in may and june</t>
  </si>
  <si>
    <t>FUND</t>
  </si>
  <si>
    <t>..\..\Grant Income\COVID FUND - AUG 20.XLSX</t>
  </si>
  <si>
    <t>CatchUp</t>
  </si>
  <si>
    <t>..\..\Grant Income\Covid-19_Catch_Up_Premium_Publication_File_Values.ods</t>
  </si>
  <si>
    <t>Allocations</t>
  </si>
  <si>
    <t>Information required for schools</t>
  </si>
  <si>
    <t>DfENo</t>
  </si>
  <si>
    <t>Name</t>
  </si>
  <si>
    <t>Academy /Maintained</t>
  </si>
  <si>
    <t>Sector</t>
  </si>
  <si>
    <t>Governance</t>
  </si>
  <si>
    <t>Federation</t>
  </si>
  <si>
    <t>URN</t>
  </si>
  <si>
    <t>Customer Number</t>
  </si>
  <si>
    <t>Vendor</t>
  </si>
  <si>
    <t>Infants</t>
  </si>
  <si>
    <t>Juniors</t>
  </si>
  <si>
    <t>Post16</t>
  </si>
  <si>
    <t>PayOption</t>
  </si>
  <si>
    <t>GL to charge</t>
  </si>
  <si>
    <t>% Payroll</t>
  </si>
  <si>
    <t>DfENo again</t>
  </si>
  <si>
    <t>Vendorname</t>
  </si>
  <si>
    <t xml:space="preserve"> Please choose a school</t>
  </si>
  <si>
    <t/>
  </si>
  <si>
    <t>Community</t>
  </si>
  <si>
    <t>Voluntary Aided</t>
  </si>
  <si>
    <t>C</t>
  </si>
  <si>
    <t>Free School</t>
  </si>
  <si>
    <t>Academy</t>
  </si>
  <si>
    <t>D</t>
  </si>
  <si>
    <t>B</t>
  </si>
  <si>
    <t>yes</t>
  </si>
  <si>
    <t>Grasvenor Avenue Infants</t>
  </si>
  <si>
    <t>Foundation</t>
  </si>
  <si>
    <t>NO</t>
  </si>
  <si>
    <t>NB. This is actually an Option B school.  Please update for 21/22</t>
  </si>
  <si>
    <t>Hasmonean High School for Girls</t>
  </si>
  <si>
    <t>Henrietta Barnett School</t>
  </si>
  <si>
    <t>Queen Elizabeth's School (Boys)</t>
  </si>
  <si>
    <t>Brookhill</t>
  </si>
  <si>
    <t>Hampden Way</t>
  </si>
  <si>
    <t>St Margarets</t>
  </si>
  <si>
    <t>April INVOICE / MAY PAYMENT</t>
  </si>
  <si>
    <t>May INVOICE / June Payment</t>
  </si>
  <si>
    <t>June Invoice/ July Payment</t>
  </si>
  <si>
    <t>OUTSTANDING BALANCE</t>
  </si>
  <si>
    <t>School</t>
  </si>
  <si>
    <t>Supplier Number</t>
  </si>
  <si>
    <t>Phase</t>
  </si>
  <si>
    <t>Billed by Capita</t>
  </si>
  <si>
    <t>May Payment to school</t>
  </si>
  <si>
    <t xml:space="preserve">April Netted </t>
  </si>
  <si>
    <t>April Invoice</t>
  </si>
  <si>
    <t>June Payment to school</t>
  </si>
  <si>
    <t xml:space="preserve">May Netted </t>
  </si>
  <si>
    <t>May Invoice</t>
  </si>
  <si>
    <t>July Payment to school</t>
  </si>
  <si>
    <t xml:space="preserve">June Netted </t>
  </si>
  <si>
    <t>June Invoice</t>
  </si>
  <si>
    <t>August Payment to school</t>
  </si>
  <si>
    <t xml:space="preserve">July  Netted </t>
  </si>
  <si>
    <t>July Invoice</t>
  </si>
  <si>
    <t>Sept. Payment to School</t>
  </si>
  <si>
    <t xml:space="preserve">Aug Netted </t>
  </si>
  <si>
    <t>Aug Invoice</t>
  </si>
  <si>
    <t>Oct Payment to School</t>
  </si>
  <si>
    <t xml:space="preserve">Sept Netted </t>
  </si>
  <si>
    <t>Sep Invoice</t>
  </si>
  <si>
    <t>Nov Payment to School</t>
  </si>
  <si>
    <t xml:space="preserve">Oct Netted </t>
  </si>
  <si>
    <t>Oct Invoice</t>
  </si>
  <si>
    <t>Dec Payment to School</t>
  </si>
  <si>
    <t xml:space="preserve">Nov Netted </t>
  </si>
  <si>
    <t>Nov Invoice</t>
  </si>
  <si>
    <t>Jan Payment to School</t>
  </si>
  <si>
    <t xml:space="preserve">Dec Netted </t>
  </si>
  <si>
    <t>Dec Invoice</t>
  </si>
  <si>
    <t xml:space="preserve">Jan Netted </t>
  </si>
  <si>
    <t>Jan Invoice</t>
  </si>
  <si>
    <t xml:space="preserve">Feb Netted </t>
  </si>
  <si>
    <t>Feb Invoice</t>
  </si>
  <si>
    <t xml:space="preserve">Mar Netted </t>
  </si>
  <si>
    <t>Mar Invoice</t>
  </si>
  <si>
    <t>Primary/Secondary</t>
  </si>
  <si>
    <t>Still old system</t>
  </si>
  <si>
    <t>St Catherine's R C Primary</t>
  </si>
  <si>
    <t>St Paul's CE Primary, NW7</t>
  </si>
  <si>
    <t>CHECK TABLE</t>
  </si>
  <si>
    <t>APT SHEET CHECK</t>
  </si>
  <si>
    <t>PAYROLL credits</t>
  </si>
  <si>
    <t>H</t>
  </si>
  <si>
    <t>K</t>
  </si>
  <si>
    <t>N</t>
  </si>
  <si>
    <t>REC</t>
  </si>
  <si>
    <t>Screen Data Export</t>
  </si>
  <si>
    <t>Option</t>
  </si>
  <si>
    <t>NML400</t>
  </si>
  <si>
    <t>Username</t>
  </si>
  <si>
    <t>JAMESC01</t>
  </si>
  <si>
    <t>29/06/2020</t>
  </si>
  <si>
    <t>E01</t>
  </si>
  <si>
    <t>Time</t>
  </si>
  <si>
    <t>15:08</t>
  </si>
  <si>
    <t>Transactions  for  Enquiry Group: Actuals v Revenue Budget/ All GL Account Codes/ LBBCOM_C50 SCHOOLDM to SCHOOLDM/ Enquiry Year: 2021/ Period: 01 to 03</t>
  </si>
  <si>
    <t>E02</t>
  </si>
  <si>
    <t>Journal Reference</t>
  </si>
  <si>
    <t>Source Code</t>
  </si>
  <si>
    <t>Period</t>
  </si>
  <si>
    <t>Journal Voucher Type</t>
  </si>
  <si>
    <t>Journal Type Description</t>
  </si>
  <si>
    <t>Amount (Posted)</t>
  </si>
  <si>
    <t>Narrative</t>
  </si>
  <si>
    <t>Month</t>
  </si>
  <si>
    <t>Journal Line</t>
  </si>
  <si>
    <t>GL Account Code</t>
  </si>
  <si>
    <t>cost centre</t>
  </si>
  <si>
    <t>count code</t>
  </si>
  <si>
    <t>GL Account Code Description</t>
  </si>
  <si>
    <t>Journal Date</t>
  </si>
  <si>
    <t>MF Update Date</t>
  </si>
  <si>
    <t>MF Update Time</t>
  </si>
  <si>
    <t>Who Entered</t>
  </si>
  <si>
    <t>TRNTPAYM1</t>
  </si>
  <si>
    <t>PR</t>
  </si>
  <si>
    <t>202101</t>
  </si>
  <si>
    <t>PR02</t>
  </si>
  <si>
    <t>iTrent Payroll Transactions</t>
  </si>
  <si>
    <t>Payroll for</t>
  </si>
  <si>
    <t>000001</t>
  </si>
  <si>
    <t>10040111100</t>
  </si>
  <si>
    <t>All Saints' CE (NW2)</t>
  </si>
  <si>
    <t>All Saints' CE NW2 Education CFR Staff Admin &amp; Cl</t>
  </si>
  <si>
    <t>30/04/2020</t>
  </si>
  <si>
    <t>05/05/2020</t>
  </si>
  <si>
    <t>1538</t>
  </si>
  <si>
    <t>TOPPG01</t>
  </si>
  <si>
    <t>E05</t>
  </si>
  <si>
    <t>TRNTPAYM2</t>
  </si>
  <si>
    <t>202102</t>
  </si>
  <si>
    <t>29/05/2020</t>
  </si>
  <si>
    <t>28/05/2020</t>
  </si>
  <si>
    <t>1413</t>
  </si>
  <si>
    <t>E03</t>
  </si>
  <si>
    <t>TRNTPAYM3</t>
  </si>
  <si>
    <t>202103</t>
  </si>
  <si>
    <t>30/06/2020</t>
  </si>
  <si>
    <t>26/06/2020</t>
  </si>
  <si>
    <t>1316</t>
  </si>
  <si>
    <t>000002</t>
  </si>
  <si>
    <t>10040111200</t>
  </si>
  <si>
    <t>All Saints' CE NW2 E04 - Premises Staff GPay</t>
  </si>
  <si>
    <t>E04</t>
  </si>
  <si>
    <t>000003</t>
  </si>
  <si>
    <t>10040111400</t>
  </si>
  <si>
    <t>All Saints' CE NW2 E01 - Teaching Staff GPay</t>
  </si>
  <si>
    <t>000004</t>
  </si>
  <si>
    <t>10040111600</t>
  </si>
  <si>
    <t>All Saints' CE NW2 Education CFR Staff Education</t>
  </si>
  <si>
    <t>E06</t>
  </si>
  <si>
    <t>000005</t>
  </si>
  <si>
    <t>10040111700</t>
  </si>
  <si>
    <t>All Saints' CE NW2 Non Education Staff GPay</t>
  </si>
  <si>
    <t>E07</t>
  </si>
  <si>
    <t>000006</t>
  </si>
  <si>
    <t>10040113000</t>
  </si>
  <si>
    <t>All Saints' CE NW2 Employer's National Insurance</t>
  </si>
  <si>
    <t>E08</t>
  </si>
  <si>
    <t>000007</t>
  </si>
  <si>
    <t>10040113010</t>
  </si>
  <si>
    <t>All Saints' CE NW2 Emp NI Edu CFR Staff Adm Clerc</t>
  </si>
  <si>
    <t>000008</t>
  </si>
  <si>
    <t>10040113020</t>
  </si>
  <si>
    <t>All Saints' CE NW2 Emp NI Educ CFR Staff Premises</t>
  </si>
  <si>
    <t>E31</t>
  </si>
  <si>
    <t>000009</t>
  </si>
  <si>
    <t>10040113040</t>
  </si>
  <si>
    <t>All Saints' CE NW2 Emp NI Educ CFR Staff Teaching</t>
  </si>
  <si>
    <t>000010</t>
  </si>
  <si>
    <t>10040113060</t>
  </si>
  <si>
    <t>All Saints' CE NW2 Emp NI Educ CFR Staff Sup staf</t>
  </si>
  <si>
    <t>000011</t>
  </si>
  <si>
    <t>10040114000</t>
  </si>
  <si>
    <t>All Saints' CE NW2 Employers Pension contribution</t>
  </si>
  <si>
    <t>000012</t>
  </si>
  <si>
    <t>10040114010</t>
  </si>
  <si>
    <t>All Saints' CE NW2 Emp Pen Edu CFR Staf Adm cleri</t>
  </si>
  <si>
    <t>000013</t>
  </si>
  <si>
    <t>10040114020</t>
  </si>
  <si>
    <t>All Saints' CE NW2 Emp Pens Educ CFR Staff Prem</t>
  </si>
  <si>
    <t>000014</t>
  </si>
  <si>
    <t>10040114040</t>
  </si>
  <si>
    <t>All Saints' CE NW2 Emp Pens Educ CFR Staff Teach</t>
  </si>
  <si>
    <t>000015</t>
  </si>
  <si>
    <t>10040114060</t>
  </si>
  <si>
    <t>All Saints' CE NW2 Emp Pen Edu CFR Staf Supt Staf</t>
  </si>
  <si>
    <t>000016</t>
  </si>
  <si>
    <t>10042111100</t>
  </si>
  <si>
    <t>All Saints' CE (N20)</t>
  </si>
  <si>
    <t>All Saints' CE N20 Education CFR Staff Admin &amp; Cl</t>
  </si>
  <si>
    <t>000017</t>
  </si>
  <si>
    <t>10042111200</t>
  </si>
  <si>
    <t>All Saints' CE N20 E04 - Premises Staff GPay</t>
  </si>
  <si>
    <t>000018</t>
  </si>
  <si>
    <t>10042111400</t>
  </si>
  <si>
    <t>All Saints' CE N20 E01 - Teaching Staff GPay</t>
  </si>
  <si>
    <t>000019</t>
  </si>
  <si>
    <t>10042111450</t>
  </si>
  <si>
    <t>All Saints' CE N20 Educ CFR Community Focused Sch</t>
  </si>
  <si>
    <t>000020</t>
  </si>
  <si>
    <t>10042111500</t>
  </si>
  <si>
    <t>All Saints' CE N20 Education CFR Staff Supply Tea</t>
  </si>
  <si>
    <t>000021</t>
  </si>
  <si>
    <t>10042111600</t>
  </si>
  <si>
    <t>All Saints' CE N20 Education CFR Staff Education</t>
  </si>
  <si>
    <t>000022</t>
  </si>
  <si>
    <t>10042111700</t>
  </si>
  <si>
    <t>All Saints' CE N20 Non Education Staff GPay</t>
  </si>
  <si>
    <t>000023</t>
  </si>
  <si>
    <t>10042113000</t>
  </si>
  <si>
    <t>All Saints' CE N20 Employer's National Insurance</t>
  </si>
  <si>
    <t>000024</t>
  </si>
  <si>
    <t>10042113010</t>
  </si>
  <si>
    <t>All Saints' CE N20 Emp NI Edu CFR Staff Adm Clerc</t>
  </si>
  <si>
    <t>000025</t>
  </si>
  <si>
    <t>10042113020</t>
  </si>
  <si>
    <t>All Saints' CE N20 Emp NI Educ CFR Staff Premises</t>
  </si>
  <si>
    <t>000026</t>
  </si>
  <si>
    <t>10042113040</t>
  </si>
  <si>
    <t>All Saints' CE N20 Emp NI Educ CFR Staff Teaching</t>
  </si>
  <si>
    <t>000027</t>
  </si>
  <si>
    <t>10042113050</t>
  </si>
  <si>
    <t>All Saints' CE N20 Emp NI Educ CFR Staf Sup Teach</t>
  </si>
  <si>
    <t>000028</t>
  </si>
  <si>
    <t>10042113060</t>
  </si>
  <si>
    <t>All Saints' CE N20 Emp NI Educ CFR Staff Sup staf</t>
  </si>
  <si>
    <t>000029</t>
  </si>
  <si>
    <t>10042113070</t>
  </si>
  <si>
    <t>All Saints' CE N20 Employers NI Community Focused</t>
  </si>
  <si>
    <t>000030</t>
  </si>
  <si>
    <t>10042114000</t>
  </si>
  <si>
    <t>All Saints' CE N20 Employers Pension contribution</t>
  </si>
  <si>
    <t>000031</t>
  </si>
  <si>
    <t>10042114010</t>
  </si>
  <si>
    <t>All Saints' CE N20 Emp Pen Edu CFR Staf Adm cleri</t>
  </si>
  <si>
    <t>000032</t>
  </si>
  <si>
    <t>10042114020</t>
  </si>
  <si>
    <t>All Saints' CE N20 Emp Pens Educ CFR Staff Prem</t>
  </si>
  <si>
    <t>000033</t>
  </si>
  <si>
    <t>10042114040</t>
  </si>
  <si>
    <t>All Saints' CE N20 Emp Pens Educ CFR Staff Teach</t>
  </si>
  <si>
    <t>000034</t>
  </si>
  <si>
    <t>10042114050</t>
  </si>
  <si>
    <t>All Saints' CE N20 Emp Pens Edu CFR Staf Sup Teac</t>
  </si>
  <si>
    <t>000035</t>
  </si>
  <si>
    <t>10042114060</t>
  </si>
  <si>
    <t>All Saints' CE N20 Emp Pen Edu CFR Staf Supt Staf</t>
  </si>
  <si>
    <t>000036</t>
  </si>
  <si>
    <t>10042114070</t>
  </si>
  <si>
    <t>All Saints' CE N20 Emp Pens Comm Focusd Sch Staff</t>
  </si>
  <si>
    <t>000037</t>
  </si>
  <si>
    <t>10043111100</t>
  </si>
  <si>
    <t xml:space="preserve">Annunciation RC Infant </t>
  </si>
  <si>
    <t>Annunciation RC Infant Education CFR Staff Admin &amp; Cl</t>
  </si>
  <si>
    <t>000038</t>
  </si>
  <si>
    <t>10043111200</t>
  </si>
  <si>
    <t>Annunciation RC Infant E04 - Premises Staff GPay</t>
  </si>
  <si>
    <t>000039</t>
  </si>
  <si>
    <t>10043111400</t>
  </si>
  <si>
    <t>Annunciation RC Infant E01 - Teaching Staff GPay</t>
  </si>
  <si>
    <t>000040</t>
  </si>
  <si>
    <t>10043111600</t>
  </si>
  <si>
    <t>Annunciation RC Infant Education CFR Staff Education</t>
  </si>
  <si>
    <t>000041</t>
  </si>
  <si>
    <t>10043113010</t>
  </si>
  <si>
    <t>Annunciation RC Infant Emp NI Edu CFR Staff Adm Clerc</t>
  </si>
  <si>
    <t>000042</t>
  </si>
  <si>
    <t>10043113040</t>
  </si>
  <si>
    <t>Annunciation RC Infant Emp NI Educ CFR Staff Teaching</t>
  </si>
  <si>
    <t>000043</t>
  </si>
  <si>
    <t>10043113060</t>
  </si>
  <si>
    <t>Annunciation RC Infant Emp NI Educ CFR Staff Sup staf</t>
  </si>
  <si>
    <t>000044</t>
  </si>
  <si>
    <t>10043114010</t>
  </si>
  <si>
    <t>Annunciation RC Infant Emp Pen Edu CFR Staf Adm cleri</t>
  </si>
  <si>
    <t>000045</t>
  </si>
  <si>
    <t>10043114020</t>
  </si>
  <si>
    <t>Annunciation RC Infant Emp Pens Educ CFR Staff Prem</t>
  </si>
  <si>
    <t>000046</t>
  </si>
  <si>
    <t>10043114040</t>
  </si>
  <si>
    <t>Annunciation RC Infant Emp Pens Educ CFR Staff Teach</t>
  </si>
  <si>
    <t>000047</t>
  </si>
  <si>
    <t>10043114060</t>
  </si>
  <si>
    <t>Annunciation RC Infant Emp Pen Edu CFR Staf Supt Staf</t>
  </si>
  <si>
    <t>000048</t>
  </si>
  <si>
    <t>10045111100</t>
  </si>
  <si>
    <t>Bell Lane</t>
  </si>
  <si>
    <t>Bell Lane School Education CFR Staff Admin &amp; Cl</t>
  </si>
  <si>
    <t>000845</t>
  </si>
  <si>
    <t>1504</t>
  </si>
  <si>
    <t>000049</t>
  </si>
  <si>
    <t>10045111200</t>
  </si>
  <si>
    <t>Bell Lane School E04 - Premises Staff GPay</t>
  </si>
  <si>
    <t>000846</t>
  </si>
  <si>
    <t>000050</t>
  </si>
  <si>
    <t>10045111400</t>
  </si>
  <si>
    <t>Bell Lane School E01 - Teaching Staff GPay</t>
  </si>
  <si>
    <t>000847</t>
  </si>
  <si>
    <t>000051</t>
  </si>
  <si>
    <t>10045111600</t>
  </si>
  <si>
    <t>Bell Lane School Education CFR Staff Education</t>
  </si>
  <si>
    <t>000848</t>
  </si>
  <si>
    <t>000052</t>
  </si>
  <si>
    <t>10045111700</t>
  </si>
  <si>
    <t>Bell Lane School Non Education Staff GPay</t>
  </si>
  <si>
    <t>000849</t>
  </si>
  <si>
    <t>000053</t>
  </si>
  <si>
    <t>10045113000</t>
  </si>
  <si>
    <t>Bell Lane School Employer's National Insurance</t>
  </si>
  <si>
    <t>000850</t>
  </si>
  <si>
    <t>000054</t>
  </si>
  <si>
    <t>10045113010</t>
  </si>
  <si>
    <t>Bell Lane School Emp NI Edu CFR Staff Adm Clerc</t>
  </si>
  <si>
    <t>000851</t>
  </si>
  <si>
    <t>000055</t>
  </si>
  <si>
    <t>10045113020</t>
  </si>
  <si>
    <t>Bell Lane School Emp NI Educ CFR Staff Premises</t>
  </si>
  <si>
    <t>000852</t>
  </si>
  <si>
    <t>000056</t>
  </si>
  <si>
    <t>10045113040</t>
  </si>
  <si>
    <t>Bell Lane School Emp NI Educ CFR Staff Teaching</t>
  </si>
  <si>
    <t>000853</t>
  </si>
  <si>
    <t>000057</t>
  </si>
  <si>
    <t>10045113060</t>
  </si>
  <si>
    <t>Bell Lane School Emp NI Educ CFR Staff Sup staf</t>
  </si>
  <si>
    <t>000854</t>
  </si>
  <si>
    <t>000058</t>
  </si>
  <si>
    <t>10045114000</t>
  </si>
  <si>
    <t>Bell Lane School Employers Pension contribution</t>
  </si>
  <si>
    <t>000855</t>
  </si>
  <si>
    <t>000059</t>
  </si>
  <si>
    <t>10045114010</t>
  </si>
  <si>
    <t>Bell Lane School Emp Pen Edu CFR Staf Adm cleri</t>
  </si>
  <si>
    <t>000856</t>
  </si>
  <si>
    <t>000060</t>
  </si>
  <si>
    <t>10045114020</t>
  </si>
  <si>
    <t>Bell Lane School Emp Pens Educ CFR Staff Prem</t>
  </si>
  <si>
    <t>000857</t>
  </si>
  <si>
    <t>000061</t>
  </si>
  <si>
    <t>10045114040</t>
  </si>
  <si>
    <t>Bell Lane School Emp Pens Educ CFR Staff Teach</t>
  </si>
  <si>
    <t>000858</t>
  </si>
  <si>
    <t>000062</t>
  </si>
  <si>
    <t>10045114060</t>
  </si>
  <si>
    <t>Bell Lane School Emp Pen Edu CFR Staf Supt Staf</t>
  </si>
  <si>
    <t>000859</t>
  </si>
  <si>
    <t>000063</t>
  </si>
  <si>
    <t>10046111600</t>
  </si>
  <si>
    <t>Brookland Junior</t>
  </si>
  <si>
    <t>Brookland Junior School Education CFR Staff Education</t>
  </si>
  <si>
    <t>000064</t>
  </si>
  <si>
    <t>10046111700</t>
  </si>
  <si>
    <t>Brookland Junior School Non Education Staff GPay</t>
  </si>
  <si>
    <t>000065</t>
  </si>
  <si>
    <t>10046114000</t>
  </si>
  <si>
    <t>Brookland Junior School Employers Pension contribution</t>
  </si>
  <si>
    <t>000066</t>
  </si>
  <si>
    <t>10046114060</t>
  </si>
  <si>
    <t>Brookland Junior School Emp Pen Edu CFR Staf Supt Staf</t>
  </si>
  <si>
    <t>000067</t>
  </si>
  <si>
    <t>10048111100</t>
  </si>
  <si>
    <t xml:space="preserve">Brunswick Park </t>
  </si>
  <si>
    <t>Brunswick Park School Education CFR Staff Admin &amp; Cl</t>
  </si>
  <si>
    <t>000068</t>
  </si>
  <si>
    <t>10048111200</t>
  </si>
  <si>
    <t>Brunswick Park School E04 - Premises Staff GPay</t>
  </si>
  <si>
    <t>000069</t>
  </si>
  <si>
    <t>10048111400</t>
  </si>
  <si>
    <t>Brunswick Park School E01 - Teaching Staff GPay</t>
  </si>
  <si>
    <t>000070</t>
  </si>
  <si>
    <t>10048111600</t>
  </si>
  <si>
    <t>Brunswick Park School Education CFR Staff Education</t>
  </si>
  <si>
    <t>000071</t>
  </si>
  <si>
    <t>10048111700</t>
  </si>
  <si>
    <t>Brunswick Park School Non Education Staff GPay</t>
  </si>
  <si>
    <t>000072</t>
  </si>
  <si>
    <t>10048113000</t>
  </si>
  <si>
    <t>Brunswick Park School Employer's National Insurance</t>
  </si>
  <si>
    <t>000073</t>
  </si>
  <si>
    <t>10048113010</t>
  </si>
  <si>
    <t>Brunswick Park School Emp NI Edu CFR Staff Adm Clerc</t>
  </si>
  <si>
    <t>000074</t>
  </si>
  <si>
    <t>10048113020</t>
  </si>
  <si>
    <t>Brunswick Park School Emp NI Educ CFR Staff Premises</t>
  </si>
  <si>
    <t>000075</t>
  </si>
  <si>
    <t>10048113040</t>
  </si>
  <si>
    <t>Brunswick Park School Emp NI Educ CFR Staff Teaching</t>
  </si>
  <si>
    <t>000076</t>
  </si>
  <si>
    <t>10048113060</t>
  </si>
  <si>
    <t>Brunswick Park School Emp NI Educ CFR Staff Sup staf</t>
  </si>
  <si>
    <t>000077</t>
  </si>
  <si>
    <t>10048114000</t>
  </si>
  <si>
    <t>Brunswick Park School Employers Pension contribution</t>
  </si>
  <si>
    <t>000078</t>
  </si>
  <si>
    <t>10048114010</t>
  </si>
  <si>
    <t>Brunswick Park School Emp Pen Edu CFR Staf Adm cleri</t>
  </si>
  <si>
    <t>000079</t>
  </si>
  <si>
    <t>10048114020</t>
  </si>
  <si>
    <t>Brunswick Park School Emp Pens Educ CFR Staff Prem</t>
  </si>
  <si>
    <t>000080</t>
  </si>
  <si>
    <t>10048114040</t>
  </si>
  <si>
    <t>Brunswick Park School Emp Pens Educ CFR Staff Teach</t>
  </si>
  <si>
    <t>000081</t>
  </si>
  <si>
    <t>10048114060</t>
  </si>
  <si>
    <t>Brunswick Park School Emp Pen Edu CFR Staf Supt Staf</t>
  </si>
  <si>
    <t>000082</t>
  </si>
  <si>
    <t>10051111100</t>
  </si>
  <si>
    <t xml:space="preserve">Church Hill </t>
  </si>
  <si>
    <t>Church Hill School Education CFR Staff Admin &amp; Cl</t>
  </si>
  <si>
    <t>000083</t>
  </si>
  <si>
    <t>10051111200</t>
  </si>
  <si>
    <t>Church Hill School E04 - Premises Staff GPay</t>
  </si>
  <si>
    <t>000084</t>
  </si>
  <si>
    <t>10051111400</t>
  </si>
  <si>
    <t>Church Hill School E01 - Teaching Staff GPay</t>
  </si>
  <si>
    <t>000085</t>
  </si>
  <si>
    <t>10051111600</t>
  </si>
  <si>
    <t>Church Hill School Education CFR Staff Education</t>
  </si>
  <si>
    <t>000086</t>
  </si>
  <si>
    <t>10051111700</t>
  </si>
  <si>
    <t>Church Hill School Non Education Staff GPay</t>
  </si>
  <si>
    <t>000087</t>
  </si>
  <si>
    <t>10051113000</t>
  </si>
  <si>
    <t>Church Hill School Employer's National Insurance</t>
  </si>
  <si>
    <t>000088</t>
  </si>
  <si>
    <t>10051113010</t>
  </si>
  <si>
    <t>Church Hill School Emp NI Edu CFR Staff Adm Clerc</t>
  </si>
  <si>
    <t>000089</t>
  </si>
  <si>
    <t>10051113020</t>
  </si>
  <si>
    <t>Church Hill School Emp NI Educ CFR Staff Premises</t>
  </si>
  <si>
    <t>000090</t>
  </si>
  <si>
    <t>10051113040</t>
  </si>
  <si>
    <t>Church Hill School Emp NI Educ CFR Staff Teaching</t>
  </si>
  <si>
    <t>000091</t>
  </si>
  <si>
    <t>10051113060</t>
  </si>
  <si>
    <t>Church Hill School Emp NI Educ CFR Staff Sup staf</t>
  </si>
  <si>
    <t>000092</t>
  </si>
  <si>
    <t>10051114000</t>
  </si>
  <si>
    <t>Church Hill School Employers Pension contribution</t>
  </si>
  <si>
    <t>000093</t>
  </si>
  <si>
    <t>10051114010</t>
  </si>
  <si>
    <t>Church Hill School Emp Pen Edu CFR Staf Adm cleri</t>
  </si>
  <si>
    <t>000094</t>
  </si>
  <si>
    <t>10051114020</t>
  </si>
  <si>
    <t>Church Hill School Emp Pens Educ CFR Staff Prem</t>
  </si>
  <si>
    <t>000095</t>
  </si>
  <si>
    <t>10051114040</t>
  </si>
  <si>
    <t>Church Hill School Emp Pens Educ CFR Staff Teach</t>
  </si>
  <si>
    <t>000096</t>
  </si>
  <si>
    <t>10051114060</t>
  </si>
  <si>
    <t>Church Hill School Emp Pen Edu CFR Staf Supt Staf</t>
  </si>
  <si>
    <t>000097</t>
  </si>
  <si>
    <t>10055111100</t>
  </si>
  <si>
    <t>Coppetts Wood School Education CFR Staff Admin &amp; Cl</t>
  </si>
  <si>
    <t>000098</t>
  </si>
  <si>
    <t>10055111200</t>
  </si>
  <si>
    <t>Coppetts Wood School E04 - Premises Staff GPay</t>
  </si>
  <si>
    <t>000099</t>
  </si>
  <si>
    <t>10055111400</t>
  </si>
  <si>
    <t>Coppetts Wood School E01 - Teaching Staff GPay</t>
  </si>
  <si>
    <t>000100</t>
  </si>
  <si>
    <t>10055111450</t>
  </si>
  <si>
    <t>Coppetts Wood School Educ CFR Community Focused Sch</t>
  </si>
  <si>
    <t>000101</t>
  </si>
  <si>
    <t>10055111600</t>
  </si>
  <si>
    <t>Coppetts Wood School Education CFR Staff Education</t>
  </si>
  <si>
    <t>000860</t>
  </si>
  <si>
    <t>000102</t>
  </si>
  <si>
    <t>10055111700</t>
  </si>
  <si>
    <t>Coppetts Wood School Non Education Staff GPay</t>
  </si>
  <si>
    <t>000103</t>
  </si>
  <si>
    <t>10055113000</t>
  </si>
  <si>
    <t>Coppetts Wood School Employer's National Insurance</t>
  </si>
  <si>
    <t>000104</t>
  </si>
  <si>
    <t>10055113010</t>
  </si>
  <si>
    <t>Coppetts Wood School Emp NI Edu CFR Staff Adm Clerc</t>
  </si>
  <si>
    <t>000105</t>
  </si>
  <si>
    <t>10055113020</t>
  </si>
  <si>
    <t>Coppetts Wood School Emp NI Educ CFR Staff Premises</t>
  </si>
  <si>
    <t>000106</t>
  </si>
  <si>
    <t>10055113040</t>
  </si>
  <si>
    <t>Coppetts Wood School Emp NI Educ CFR Staff Teaching</t>
  </si>
  <si>
    <t>000107</t>
  </si>
  <si>
    <t>10055113060</t>
  </si>
  <si>
    <t>Coppetts Wood School Emp NI Educ CFR Staff Sup staf</t>
  </si>
  <si>
    <t>000108</t>
  </si>
  <si>
    <t>10055113070</t>
  </si>
  <si>
    <t>Coppetts Wood School Employers NI Community Focused</t>
  </si>
  <si>
    <t>000109</t>
  </si>
  <si>
    <t>10055114010</t>
  </si>
  <si>
    <t>Coppetts Wood School Emp Pen Edu CFR Staf Adm cleri</t>
  </si>
  <si>
    <t>000110</t>
  </si>
  <si>
    <t>10055114020</t>
  </si>
  <si>
    <t>Coppetts Wood School Emp Pens Educ CFR Staff Prem</t>
  </si>
  <si>
    <t>000111</t>
  </si>
  <si>
    <t>10055114040</t>
  </si>
  <si>
    <t>Coppetts Wood School Emp Pens Educ CFR Staff Teach</t>
  </si>
  <si>
    <t>000112</t>
  </si>
  <si>
    <t>10055114060</t>
  </si>
  <si>
    <t>Coppetts Wood School Emp Pen Edu CFR Staf Supt Staf</t>
  </si>
  <si>
    <t>000113</t>
  </si>
  <si>
    <t>10055114070</t>
  </si>
  <si>
    <t>Coppetts Wood School Emp Pens Comm Focusd Sch Staff</t>
  </si>
  <si>
    <t>000114</t>
  </si>
  <si>
    <t>10056111100</t>
  </si>
  <si>
    <t>Courtland</t>
  </si>
  <si>
    <t>Courtland School Education CFR Staff Admin &amp; Cl</t>
  </si>
  <si>
    <t>000115</t>
  </si>
  <si>
    <t>10056111200</t>
  </si>
  <si>
    <t>Courtland School E04 - Premises Staff GPay</t>
  </si>
  <si>
    <t>000116</t>
  </si>
  <si>
    <t>10056111400</t>
  </si>
  <si>
    <t>Courtland School E01 - Teaching Staff GPay</t>
  </si>
  <si>
    <t>000117</t>
  </si>
  <si>
    <t>10056111500</t>
  </si>
  <si>
    <t>Courtland School Education CFR Staff Supply Tea</t>
  </si>
  <si>
    <t>000118</t>
  </si>
  <si>
    <t>10056111600</t>
  </si>
  <si>
    <t>Courtland School Education CFR Staff Education</t>
  </si>
  <si>
    <t>000119</t>
  </si>
  <si>
    <t>10056111700</t>
  </si>
  <si>
    <t>Courtland School Non Education Staff GPay</t>
  </si>
  <si>
    <t>000120</t>
  </si>
  <si>
    <t>10056113010</t>
  </si>
  <si>
    <t>Courtland School Emp NI Edu CFR Staff Adm Clerc</t>
  </si>
  <si>
    <t>000121</t>
  </si>
  <si>
    <t>10056113020</t>
  </si>
  <si>
    <t>Courtland School Emp NI Educ CFR Staff Premises</t>
  </si>
  <si>
    <t>000122</t>
  </si>
  <si>
    <t>10056113040</t>
  </si>
  <si>
    <t>Courtland School Emp NI Educ CFR Staff Teaching</t>
  </si>
  <si>
    <t>000123</t>
  </si>
  <si>
    <t>10056113050</t>
  </si>
  <si>
    <t>Courtland School Emp NI Educ CFR Staf Sup Teach</t>
  </si>
  <si>
    <t>000124</t>
  </si>
  <si>
    <t>10056113060</t>
  </si>
  <si>
    <t>Courtland School Emp NI Educ CFR Staff Sup staf</t>
  </si>
  <si>
    <t>000125</t>
  </si>
  <si>
    <t>10056114000</t>
  </si>
  <si>
    <t>Courtland School Employers Pension contribution</t>
  </si>
  <si>
    <t>000126</t>
  </si>
  <si>
    <t>10056114010</t>
  </si>
  <si>
    <t>Courtland School Emp Pen Edu CFR Staf Adm cleri</t>
  </si>
  <si>
    <t>000127</t>
  </si>
  <si>
    <t>10056114020</t>
  </si>
  <si>
    <t>Courtland School Emp Pens Educ CFR Staff Prem</t>
  </si>
  <si>
    <t>000128</t>
  </si>
  <si>
    <t>10056114040</t>
  </si>
  <si>
    <t>Courtland School Emp Pens Educ CFR Staff Teach</t>
  </si>
  <si>
    <t>000129</t>
  </si>
  <si>
    <t>10056114050</t>
  </si>
  <si>
    <t>Courtland School Emp Pens Edu CFR Staf Sup Teac</t>
  </si>
  <si>
    <t>000130</t>
  </si>
  <si>
    <t>10056114060</t>
  </si>
  <si>
    <t>Courtland School Emp Pen Edu CFR Staf Supt Staf</t>
  </si>
  <si>
    <t>000131</t>
  </si>
  <si>
    <t>10057111100</t>
  </si>
  <si>
    <t>Cromer Road</t>
  </si>
  <si>
    <t>Cromer Road School Education CFR Staff Admin &amp; Cl</t>
  </si>
  <si>
    <t>000132</t>
  </si>
  <si>
    <t>10057111200</t>
  </si>
  <si>
    <t>Cromer Road School E04 - Premises Staff GPay</t>
  </si>
  <si>
    <t>000133</t>
  </si>
  <si>
    <t>10057111400</t>
  </si>
  <si>
    <t>Cromer Road School E01 - Teaching Staff GPay</t>
  </si>
  <si>
    <t>000134</t>
  </si>
  <si>
    <t>10057111600</t>
  </si>
  <si>
    <t>Cromer Road School Education CFR Staff Education</t>
  </si>
  <si>
    <t>000135</t>
  </si>
  <si>
    <t>10057111700</t>
  </si>
  <si>
    <t>Cromer Road School Non Education Staff GPay</t>
  </si>
  <si>
    <t>000861</t>
  </si>
  <si>
    <t>000136</t>
  </si>
  <si>
    <t>10057113000</t>
  </si>
  <si>
    <t>Cromer Road School Employer's National Insurance</t>
  </si>
  <si>
    <t>000137</t>
  </si>
  <si>
    <t>10057113010</t>
  </si>
  <si>
    <t>Cromer Road School Emp NI Edu CFR Staff Adm Clerc</t>
  </si>
  <si>
    <t>000138</t>
  </si>
  <si>
    <t>10057113020</t>
  </si>
  <si>
    <t>Cromer Road School Emp NI Educ CFR Staff Premises</t>
  </si>
  <si>
    <t>000139</t>
  </si>
  <si>
    <t>10057113040</t>
  </si>
  <si>
    <t>Cromer Road School Emp NI Educ CFR Staff Teaching</t>
  </si>
  <si>
    <t>000140</t>
  </si>
  <si>
    <t>10057113060</t>
  </si>
  <si>
    <t>Cromer Road School Emp NI Educ CFR Staff Sup staf</t>
  </si>
  <si>
    <t>000141</t>
  </si>
  <si>
    <t>10057114000</t>
  </si>
  <si>
    <t>Cromer Road School Employers Pension contribution</t>
  </si>
  <si>
    <t>000862</t>
  </si>
  <si>
    <t>000142</t>
  </si>
  <si>
    <t>10057114010</t>
  </si>
  <si>
    <t>Cromer Road School Emp Pen Edu CFR Staf Adm cleri</t>
  </si>
  <si>
    <t>000143</t>
  </si>
  <si>
    <t>10057114020</t>
  </si>
  <si>
    <t>Cromer Road School Emp Pens Educ CFR Staff Prem</t>
  </si>
  <si>
    <t>000144</t>
  </si>
  <si>
    <t>10057114040</t>
  </si>
  <si>
    <t>Cromer Road School Emp Pens Educ CFR Staff Teach</t>
  </si>
  <si>
    <t>000145</t>
  </si>
  <si>
    <t>10057114060</t>
  </si>
  <si>
    <t>Cromer Road School Emp Pen Edu CFR Staf Supt Staf</t>
  </si>
  <si>
    <t>000146</t>
  </si>
  <si>
    <t>10059111100</t>
  </si>
  <si>
    <t>Deansbrook Infant</t>
  </si>
  <si>
    <t>Deansbrook Infant School Education CFR Staff Admin &amp; Cl</t>
  </si>
  <si>
    <t>000147</t>
  </si>
  <si>
    <t>10059111200</t>
  </si>
  <si>
    <t>Deansbrook Infant School E04 - Premises Staff GPay</t>
  </si>
  <si>
    <t>000148</t>
  </si>
  <si>
    <t>10059111400</t>
  </si>
  <si>
    <t>Deansbrook Infant School E01 - Teaching Staff GPay</t>
  </si>
  <si>
    <t>000149</t>
  </si>
  <si>
    <t>10059111500</t>
  </si>
  <si>
    <t>Deansbrook Infant School Education CFR Staff Supply Tea</t>
  </si>
  <si>
    <t>000150</t>
  </si>
  <si>
    <t>10059111600</t>
  </si>
  <si>
    <t>Deansbrook Infant School Education CFR Staff Education</t>
  </si>
  <si>
    <t>000151</t>
  </si>
  <si>
    <t>10059111700</t>
  </si>
  <si>
    <t>Deansbrook Infant School Non Education Staff GPay</t>
  </si>
  <si>
    <t>000152</t>
  </si>
  <si>
    <t>10059113000</t>
  </si>
  <si>
    <t>Deansbrook Infant School Employer's National Insurance</t>
  </si>
  <si>
    <t>000153</t>
  </si>
  <si>
    <t>10059113010</t>
  </si>
  <si>
    <t>Deansbrook Infant School Emp NI Edu CFR Staff Adm Clerc</t>
  </si>
  <si>
    <t>000154</t>
  </si>
  <si>
    <t>10059113020</t>
  </si>
  <si>
    <t>Deansbrook Infant School Emp NI Educ CFR Staff Premises</t>
  </si>
  <si>
    <t>000155</t>
  </si>
  <si>
    <t>10059113040</t>
  </si>
  <si>
    <t>Deansbrook Infant School Emp NI Educ CFR Staff Teaching</t>
  </si>
  <si>
    <t>10059113050</t>
  </si>
  <si>
    <t>Deansbrook Infant School Emp NI Educ CFR Staf Sup Teach</t>
  </si>
  <si>
    <t>000156</t>
  </si>
  <si>
    <t>10059113060</t>
  </si>
  <si>
    <t>Deansbrook Infant School Emp NI Educ CFR Staff Sup staf</t>
  </si>
  <si>
    <t>000157</t>
  </si>
  <si>
    <t>10059114000</t>
  </si>
  <si>
    <t>Deansbrook Infant School Employers Pension contribution</t>
  </si>
  <si>
    <t>000158</t>
  </si>
  <si>
    <t>10059114010</t>
  </si>
  <si>
    <t>Deansbrook Infant School Emp Pen Edu CFR Staf Adm cleri</t>
  </si>
  <si>
    <t>000159</t>
  </si>
  <si>
    <t>10059114020</t>
  </si>
  <si>
    <t>Deansbrook Infant School Emp Pens Educ CFR Staff Prem</t>
  </si>
  <si>
    <t>000160</t>
  </si>
  <si>
    <t>10059114040</t>
  </si>
  <si>
    <t>Deansbrook Infant School Emp Pens Educ CFR Staff Teach</t>
  </si>
  <si>
    <t>000161</t>
  </si>
  <si>
    <t>10059114050</t>
  </si>
  <si>
    <t>Deansbrook Infant School Emp Pens Edu CFR Staf Sup Teac</t>
  </si>
  <si>
    <t>000162</t>
  </si>
  <si>
    <t>10059114060</t>
  </si>
  <si>
    <t>Deansbrook Infant School Emp Pen Edu CFR Staf Supt Staf</t>
  </si>
  <si>
    <t>000163</t>
  </si>
  <si>
    <t>10059138100</t>
  </si>
  <si>
    <t>Deansbrook Infant School Other Indirect Employee Expens</t>
  </si>
  <si>
    <t>000164</t>
  </si>
  <si>
    <t>10064111100</t>
  </si>
  <si>
    <t>Fairway</t>
  </si>
  <si>
    <t>Fairway School Education CFR Staff Admin &amp; Cl</t>
  </si>
  <si>
    <t>000165</t>
  </si>
  <si>
    <t>10064111200</t>
  </si>
  <si>
    <t>Fairway School E04 - Premises Staff GPay</t>
  </si>
  <si>
    <t>1412</t>
  </si>
  <si>
    <t>000166</t>
  </si>
  <si>
    <t>10064111400</t>
  </si>
  <si>
    <t>Fairway School E01 - Teaching Staff GPay</t>
  </si>
  <si>
    <t>000167</t>
  </si>
  <si>
    <t>10064111600</t>
  </si>
  <si>
    <t>Fairway School Education CFR Staff Education</t>
  </si>
  <si>
    <t>000168</t>
  </si>
  <si>
    <t>10064111700</t>
  </si>
  <si>
    <t>Fairway School Non Education Staff GPay</t>
  </si>
  <si>
    <t>000169</t>
  </si>
  <si>
    <t>10064113000</t>
  </si>
  <si>
    <t>Fairway School Employer's National Insurance</t>
  </si>
  <si>
    <t>000170</t>
  </si>
  <si>
    <t>10064113010</t>
  </si>
  <si>
    <t>Fairway School Emp NI Edu CFR Staff Adm Clerc</t>
  </si>
  <si>
    <t>000171</t>
  </si>
  <si>
    <t>10064113020</t>
  </si>
  <si>
    <t>Fairway School Emp NI Educ CFR Staff Premises</t>
  </si>
  <si>
    <t>000172</t>
  </si>
  <si>
    <t>10064113040</t>
  </si>
  <si>
    <t>Fairway School Emp NI Educ CFR Staff Teaching</t>
  </si>
  <si>
    <t>000173</t>
  </si>
  <si>
    <t>10064113060</t>
  </si>
  <si>
    <t>Fairway School Emp NI Educ CFR Staff Sup staf</t>
  </si>
  <si>
    <t>000174</t>
  </si>
  <si>
    <t>10064114000</t>
  </si>
  <si>
    <t>Fairway School Employers Pension contribution</t>
  </si>
  <si>
    <t>000175</t>
  </si>
  <si>
    <t>10064114010</t>
  </si>
  <si>
    <t>Fairway School Emp Pen Edu CFR Staf Adm cleri</t>
  </si>
  <si>
    <t>000176</t>
  </si>
  <si>
    <t>10064114020</t>
  </si>
  <si>
    <t>Fairway School Emp Pens Educ CFR Staff Prem</t>
  </si>
  <si>
    <t>000177</t>
  </si>
  <si>
    <t>10064114040</t>
  </si>
  <si>
    <t>Fairway School Emp Pens Educ CFR Staff Teach</t>
  </si>
  <si>
    <t>000178</t>
  </si>
  <si>
    <t>10064114060</t>
  </si>
  <si>
    <t>Fairway School Emp Pen Edu CFR Staf Supt Staf</t>
  </si>
  <si>
    <t>000179</t>
  </si>
  <si>
    <t>10065111100</t>
  </si>
  <si>
    <t>Foulds School Education CFR Staff Admin &amp; Cl</t>
  </si>
  <si>
    <t>000180</t>
  </si>
  <si>
    <t>10065111200</t>
  </si>
  <si>
    <t>Foulds School E04 - Premises Staff GPay</t>
  </si>
  <si>
    <t>000181</t>
  </si>
  <si>
    <t>10065111400</t>
  </si>
  <si>
    <t>Foulds School E01 - Teaching Staff GPay</t>
  </si>
  <si>
    <t>000863</t>
  </si>
  <si>
    <t>000182</t>
  </si>
  <si>
    <t>10065111450</t>
  </si>
  <si>
    <t>Foulds School Educ CFR Community Focused Sch</t>
  </si>
  <si>
    <t>000183</t>
  </si>
  <si>
    <t>10065111500</t>
  </si>
  <si>
    <t>Foulds School Education CFR Staff Supply Tea</t>
  </si>
  <si>
    <t>000184</t>
  </si>
  <si>
    <t>10065111600</t>
  </si>
  <si>
    <t>Foulds School Education CFR Staff Education</t>
  </si>
  <si>
    <t>000185</t>
  </si>
  <si>
    <t>10065111700</t>
  </si>
  <si>
    <t>Foulds School Non Education Staff GPay</t>
  </si>
  <si>
    <t>000186</t>
  </si>
  <si>
    <t>10065113010</t>
  </si>
  <si>
    <t>Foulds School Emp NI Edu CFR Staff Adm Clerc</t>
  </si>
  <si>
    <t>000187</t>
  </si>
  <si>
    <t>10065113020</t>
  </si>
  <si>
    <t>Foulds School Emp NI Educ CFR Staff Premises</t>
  </si>
  <si>
    <t>000188</t>
  </si>
  <si>
    <t>10065113040</t>
  </si>
  <si>
    <t>Foulds School Emp NI Educ CFR Staff Teaching</t>
  </si>
  <si>
    <t>000864</t>
  </si>
  <si>
    <t>000189</t>
  </si>
  <si>
    <t>10065113050</t>
  </si>
  <si>
    <t>Foulds School Emp NI Educ CFR Staf Sup Teach</t>
  </si>
  <si>
    <t>000190</t>
  </si>
  <si>
    <t>10065113060</t>
  </si>
  <si>
    <t>Foulds School Emp NI Educ CFR Staff Sup staf</t>
  </si>
  <si>
    <t>000191</t>
  </si>
  <si>
    <t>10065114000</t>
  </si>
  <si>
    <t>Foulds School Employers Pension contribution</t>
  </si>
  <si>
    <t>000192</t>
  </si>
  <si>
    <t>10065114010</t>
  </si>
  <si>
    <t>Foulds School Emp Pen Edu CFR Staf Adm cleri</t>
  </si>
  <si>
    <t>000193</t>
  </si>
  <si>
    <t>10065114020</t>
  </si>
  <si>
    <t>Foulds School Emp Pens Educ CFR Staff Prem</t>
  </si>
  <si>
    <t>000194</t>
  </si>
  <si>
    <t>10065114040</t>
  </si>
  <si>
    <t>Foulds School Emp Pens Educ CFR Staff Teach</t>
  </si>
  <si>
    <t>000865</t>
  </si>
  <si>
    <t>000195</t>
  </si>
  <si>
    <t>10065114060</t>
  </si>
  <si>
    <t>Foulds School Emp Pen Edu CFR Staf Supt Staf</t>
  </si>
  <si>
    <t>000196</t>
  </si>
  <si>
    <t>10066111100</t>
  </si>
  <si>
    <t>Frith Manor</t>
  </si>
  <si>
    <t>Frith Manor School Education CFR Staff Admin &amp; Cl</t>
  </si>
  <si>
    <t>000197</t>
  </si>
  <si>
    <t>10066111200</t>
  </si>
  <si>
    <t>Frith Manor School E04 - Premises Staff GPay</t>
  </si>
  <si>
    <t>000198</t>
  </si>
  <si>
    <t>10066111400</t>
  </si>
  <si>
    <t>Frith Manor School E01 - Teaching Staff GPay</t>
  </si>
  <si>
    <t>000866</t>
  </si>
  <si>
    <t>000199</t>
  </si>
  <si>
    <t>10066111600</t>
  </si>
  <si>
    <t>Frith Manor School Education CFR Staff Education</t>
  </si>
  <si>
    <t>000200</t>
  </si>
  <si>
    <t>10066111700</t>
  </si>
  <si>
    <t>Frith Manor School Non Education Staff GPay</t>
  </si>
  <si>
    <t>000201</t>
  </si>
  <si>
    <t>10066113000</t>
  </si>
  <si>
    <t>Frith Manor School Employer's National Insurance</t>
  </si>
  <si>
    <t>000202</t>
  </si>
  <si>
    <t>10066113010</t>
  </si>
  <si>
    <t>Frith Manor School Emp NI Edu CFR Staff Adm Clerc</t>
  </si>
  <si>
    <t>000203</t>
  </si>
  <si>
    <t>10066113020</t>
  </si>
  <si>
    <t>Frith Manor School Emp NI Educ CFR Staff Premises</t>
  </si>
  <si>
    <t>000204</t>
  </si>
  <si>
    <t>10066113040</t>
  </si>
  <si>
    <t>Frith Manor School Emp NI Educ CFR Staff Teaching</t>
  </si>
  <si>
    <t>000867</t>
  </si>
  <si>
    <t>000205</t>
  </si>
  <si>
    <t>10066113060</t>
  </si>
  <si>
    <t>Frith Manor School Emp NI Educ CFR Staff Sup staf</t>
  </si>
  <si>
    <t>000206</t>
  </si>
  <si>
    <t>10066114000</t>
  </si>
  <si>
    <t>Frith Manor School Employers Pension contribution</t>
  </si>
  <si>
    <t>000207</t>
  </si>
  <si>
    <t>10066114010</t>
  </si>
  <si>
    <t>Frith Manor School Emp Pen Edu CFR Staf Adm cleri</t>
  </si>
  <si>
    <t>000208</t>
  </si>
  <si>
    <t>10066114020</t>
  </si>
  <si>
    <t>Frith Manor School Emp Pens Educ CFR Staff Prem</t>
  </si>
  <si>
    <t>000209</t>
  </si>
  <si>
    <t>10066114040</t>
  </si>
  <si>
    <t>Frith Manor School Emp Pens Educ CFR Staff Teach</t>
  </si>
  <si>
    <t>000868</t>
  </si>
  <si>
    <t>000210</t>
  </si>
  <si>
    <t>10066114060</t>
  </si>
  <si>
    <t>Frith Manor School Emp Pen Edu CFR Staf Supt Staf</t>
  </si>
  <si>
    <t>000211</t>
  </si>
  <si>
    <t>10067111100</t>
  </si>
  <si>
    <t>Garden Suburb Junior Education CFR Staff Admin &amp; Cl</t>
  </si>
  <si>
    <t>000212</t>
  </si>
  <si>
    <t>10067111200</t>
  </si>
  <si>
    <t>Garden Suburb Junior E04 - Premises Staff GPay</t>
  </si>
  <si>
    <t>000213</t>
  </si>
  <si>
    <t>10067111400</t>
  </si>
  <si>
    <t>Garden Suburb Junior E01 - Teaching Staff GPay</t>
  </si>
  <si>
    <t>10067111500</t>
  </si>
  <si>
    <t>Garden Suburb Junior Education CFR Staff Supply Tea</t>
  </si>
  <si>
    <t>000214</t>
  </si>
  <si>
    <t>10067111600</t>
  </si>
  <si>
    <t>Garden Suburb Junior Education CFR Staff Education</t>
  </si>
  <si>
    <t>000215</t>
  </si>
  <si>
    <t>10067111700</t>
  </si>
  <si>
    <t>Garden Suburb Junior Non Education Staff GPay</t>
  </si>
  <si>
    <t>000216</t>
  </si>
  <si>
    <t>10067113000</t>
  </si>
  <si>
    <t>Garden Suburb Junior Employer's National Insurance</t>
  </si>
  <si>
    <t>000217</t>
  </si>
  <si>
    <t>10067113010</t>
  </si>
  <si>
    <t>Garden Suburb Junior Emp NI Edu CFR Staff Adm Clerc</t>
  </si>
  <si>
    <t>000218</t>
  </si>
  <si>
    <t>10067113020</t>
  </si>
  <si>
    <t>Garden Suburb Junior Emp NI Educ CFR Staff Premises</t>
  </si>
  <si>
    <t>000219</t>
  </si>
  <si>
    <t>10067113040</t>
  </si>
  <si>
    <t>Garden Suburb Junior Emp NI Educ CFR Staff Teaching</t>
  </si>
  <si>
    <t>10067113050</t>
  </si>
  <si>
    <t>Garden Suburb Junior Emp NI Educ CFR Staf Sup Teach</t>
  </si>
  <si>
    <t>000220</t>
  </si>
  <si>
    <t>10067113060</t>
  </si>
  <si>
    <t>Garden Suburb Junior Emp NI Educ CFR Staff Sup staf</t>
  </si>
  <si>
    <t>000221</t>
  </si>
  <si>
    <t>10067114000</t>
  </si>
  <si>
    <t>Garden Suburb Junior Employers Pension contribution</t>
  </si>
  <si>
    <t>000222</t>
  </si>
  <si>
    <t>10067114010</t>
  </si>
  <si>
    <t>Garden Suburb Junior Emp Pen Edu CFR Staf Adm cleri</t>
  </si>
  <si>
    <t>000223</t>
  </si>
  <si>
    <t>10067114020</t>
  </si>
  <si>
    <t>Garden Suburb Junior Emp Pens Educ CFR Staff Prem</t>
  </si>
  <si>
    <t>000224</t>
  </si>
  <si>
    <t>10067114040</t>
  </si>
  <si>
    <t>Garden Suburb Junior Emp Pens Educ CFR Staff Teach</t>
  </si>
  <si>
    <t>10067114050</t>
  </si>
  <si>
    <t>Garden Suburb Junior Emp Pens Edu CFR Staf Sup Teac</t>
  </si>
  <si>
    <t>000225</t>
  </si>
  <si>
    <t>10067114060</t>
  </si>
  <si>
    <t>Garden Suburb Junior Emp Pen Edu CFR Staf Supt Staf</t>
  </si>
  <si>
    <t>000226</t>
  </si>
  <si>
    <t>10068111100</t>
  </si>
  <si>
    <t xml:space="preserve">Garden Suburb Infant </t>
  </si>
  <si>
    <t>Garden Suburb Infant Education CFR Staff Admin &amp; Cl</t>
  </si>
  <si>
    <t>000227</t>
  </si>
  <si>
    <t>10068111200</t>
  </si>
  <si>
    <t>Garden Suburb Infant E04 - Premises Staff GPay</t>
  </si>
  <si>
    <t>000228</t>
  </si>
  <si>
    <t>10068111400</t>
  </si>
  <si>
    <t>Garden Suburb Infant E01 - Teaching Staff GPay</t>
  </si>
  <si>
    <t>10068111500</t>
  </si>
  <si>
    <t>Garden Suburb Infant Education CFR Staff Supply Tea</t>
  </si>
  <si>
    <t>000229</t>
  </si>
  <si>
    <t>10068111600</t>
  </si>
  <si>
    <t>Garden Suburb Infant Education CFR Staff Education</t>
  </si>
  <si>
    <t>000230</t>
  </si>
  <si>
    <t>10068111700</t>
  </si>
  <si>
    <t>Garden Suburb Infant Non Education Staff GPay</t>
  </si>
  <si>
    <t>000231</t>
  </si>
  <si>
    <t>10068113010</t>
  </si>
  <si>
    <t>Garden Suburb Infant Emp NI Edu CFR Staff Adm Clerc</t>
  </si>
  <si>
    <t>000232</t>
  </si>
  <si>
    <t>10068113020</t>
  </si>
  <si>
    <t>Garden Suburb Infant Emp NI Educ CFR Staff Premises</t>
  </si>
  <si>
    <t>000233</t>
  </si>
  <si>
    <t>10068113040</t>
  </si>
  <si>
    <t>Garden Suburb Infant Emp NI Educ CFR Staff Teaching</t>
  </si>
  <si>
    <t>10068113050</t>
  </si>
  <si>
    <t>Garden Suburb Infant Emp NI Educ CFR Staf Sup Teach</t>
  </si>
  <si>
    <t>000234</t>
  </si>
  <si>
    <t>10068113060</t>
  </si>
  <si>
    <t>Garden Suburb Infant Emp NI Educ CFR Staff Sup staf</t>
  </si>
  <si>
    <t>000235</t>
  </si>
  <si>
    <t>10068114000</t>
  </si>
  <si>
    <t>Garden Suburb Infant Employers Pension contribution</t>
  </si>
  <si>
    <t>000236</t>
  </si>
  <si>
    <t>10068114010</t>
  </si>
  <si>
    <t>Garden Suburb Infant Emp Pen Edu CFR Staf Adm cleri</t>
  </si>
  <si>
    <t>000237</t>
  </si>
  <si>
    <t>10068114020</t>
  </si>
  <si>
    <t>Garden Suburb Infant Emp Pens Educ CFR Staff Prem</t>
  </si>
  <si>
    <t>000238</t>
  </si>
  <si>
    <t>10068114040</t>
  </si>
  <si>
    <t>Garden Suburb Infant Emp Pens Educ CFR Staff Teach</t>
  </si>
  <si>
    <t>10068114050</t>
  </si>
  <si>
    <t>Garden Suburb Infant Emp Pens Edu CFR Staf Sup Teac</t>
  </si>
  <si>
    <t>000239</t>
  </si>
  <si>
    <t>10068114060</t>
  </si>
  <si>
    <t>Garden Suburb Infant Emp Pen Edu CFR Staf Supt Staf</t>
  </si>
  <si>
    <t>000240</t>
  </si>
  <si>
    <t>10069111100</t>
  </si>
  <si>
    <t>Goldbeaters</t>
  </si>
  <si>
    <t>Goldbeaters School Education CFR Staff Admin &amp; Cl</t>
  </si>
  <si>
    <t>000241</t>
  </si>
  <si>
    <t>10069111200</t>
  </si>
  <si>
    <t>Goldbeaters School E04 - Premises Staff GPay</t>
  </si>
  <si>
    <t>000242</t>
  </si>
  <si>
    <t>10069111300</t>
  </si>
  <si>
    <t>Goldbeaters School E06 - Catering Staff GPay</t>
  </si>
  <si>
    <t>000243</t>
  </si>
  <si>
    <t>10069111400</t>
  </si>
  <si>
    <t>Goldbeaters School E01 - Teaching Staff GPay</t>
  </si>
  <si>
    <t>000244</t>
  </si>
  <si>
    <t>10069111600</t>
  </si>
  <si>
    <t>Goldbeaters School Education CFR Staff Education</t>
  </si>
  <si>
    <t>000245</t>
  </si>
  <si>
    <t>10069111700</t>
  </si>
  <si>
    <t>Goldbeaters School Non Education Staff GPay</t>
  </si>
  <si>
    <t>000246</t>
  </si>
  <si>
    <t>10069113000</t>
  </si>
  <si>
    <t>Goldbeaters School Employer's National Insurance</t>
  </si>
  <si>
    <t>000247</t>
  </si>
  <si>
    <t>10069113010</t>
  </si>
  <si>
    <t>Goldbeaters School Emp NI Edu CFR Staff Adm Clerc</t>
  </si>
  <si>
    <t>000248</t>
  </si>
  <si>
    <t>10069113020</t>
  </si>
  <si>
    <t>Goldbeaters School Emp NI Educ CFR Staff Premises</t>
  </si>
  <si>
    <t>000249</t>
  </si>
  <si>
    <t>10069113030</t>
  </si>
  <si>
    <t>Goldbeaters School Emp NI Educ CFR Staff Catering</t>
  </si>
  <si>
    <t>000250</t>
  </si>
  <si>
    <t>10069113040</t>
  </si>
  <si>
    <t>Goldbeaters School Emp NI Educ CFR Staff Teaching</t>
  </si>
  <si>
    <t>000251</t>
  </si>
  <si>
    <t>10069113060</t>
  </si>
  <si>
    <t>Goldbeaters School Emp NI Educ CFR Staff Sup staf</t>
  </si>
  <si>
    <t>000252</t>
  </si>
  <si>
    <t>10069114000</t>
  </si>
  <si>
    <t>Goldbeaters School Employers Pension contribution</t>
  </si>
  <si>
    <t>000253</t>
  </si>
  <si>
    <t>10069114010</t>
  </si>
  <si>
    <t>Goldbeaters School Emp Pen Edu CFR Staf Adm cleri</t>
  </si>
  <si>
    <t>000254</t>
  </si>
  <si>
    <t>10069114020</t>
  </si>
  <si>
    <t>Goldbeaters School Emp Pens Educ CFR Staff Prem</t>
  </si>
  <si>
    <t>000255</t>
  </si>
  <si>
    <t>10069114030</t>
  </si>
  <si>
    <t>Goldbeaters School Emp Pens Educ CFR Staff Caterg</t>
  </si>
  <si>
    <t>000256</t>
  </si>
  <si>
    <t>10069114040</t>
  </si>
  <si>
    <t>Goldbeaters School Emp Pens Educ CFR Staff Teach</t>
  </si>
  <si>
    <t>000257</t>
  </si>
  <si>
    <t>10069114060</t>
  </si>
  <si>
    <t>Goldbeaters School Emp Pen Edu CFR Staf Supt Staf</t>
  </si>
  <si>
    <t>000258</t>
  </si>
  <si>
    <t>10071111100</t>
  </si>
  <si>
    <t>Hollickwood</t>
  </si>
  <si>
    <t>Hollickwood School Education CFR Staff Admin &amp; Cl</t>
  </si>
  <si>
    <t>000259</t>
  </si>
  <si>
    <t>10071111200</t>
  </si>
  <si>
    <t>Hollickwood School E04 - Premises Staff GPay</t>
  </si>
  <si>
    <t>000260</t>
  </si>
  <si>
    <t>10071111400</t>
  </si>
  <si>
    <t>Hollickwood School E01 - Teaching Staff GPay</t>
  </si>
  <si>
    <t>000261</t>
  </si>
  <si>
    <t>10071111600</t>
  </si>
  <si>
    <t>Hollickwood School Education CFR Staff Education</t>
  </si>
  <si>
    <t>000262</t>
  </si>
  <si>
    <t>10071111700</t>
  </si>
  <si>
    <t>Hollickwood School Non Education Staff GPay</t>
  </si>
  <si>
    <t>000263</t>
  </si>
  <si>
    <t>10071113000</t>
  </si>
  <si>
    <t>Hollickwood School Employer's National Insurance</t>
  </si>
  <si>
    <t>000264</t>
  </si>
  <si>
    <t>10071113010</t>
  </si>
  <si>
    <t>Hollickwood School Emp NI Edu CFR Staff Adm Clerc</t>
  </si>
  <si>
    <t>000265</t>
  </si>
  <si>
    <t>10071113020</t>
  </si>
  <si>
    <t>Hollickwood School Emp NI Educ CFR Staff Premises</t>
  </si>
  <si>
    <t>000266</t>
  </si>
  <si>
    <t>10071113040</t>
  </si>
  <si>
    <t>Hollickwood School Emp NI Educ CFR Staff Teaching</t>
  </si>
  <si>
    <t>000267</t>
  </si>
  <si>
    <t>10071113060</t>
  </si>
  <si>
    <t>Hollickwood School Emp NI Educ CFR Staff Sup staf</t>
  </si>
  <si>
    <t>000268</t>
  </si>
  <si>
    <t>10071114000</t>
  </si>
  <si>
    <t>Hollickwood School Employers Pension contribution</t>
  </si>
  <si>
    <t>000269</t>
  </si>
  <si>
    <t>10071114010</t>
  </si>
  <si>
    <t>Hollickwood School Emp Pen Edu CFR Staf Adm cleri</t>
  </si>
  <si>
    <t>000270</t>
  </si>
  <si>
    <t>10071114020</t>
  </si>
  <si>
    <t>Hollickwood School Emp Pens Educ CFR Staff Prem</t>
  </si>
  <si>
    <t>000271</t>
  </si>
  <si>
    <t>10071114040</t>
  </si>
  <si>
    <t>Hollickwood School Emp Pens Educ CFR Staff Teach</t>
  </si>
  <si>
    <t>1539</t>
  </si>
  <si>
    <t>000272</t>
  </si>
  <si>
    <t>10071114060</t>
  </si>
  <si>
    <t>Hollickwood School Emp Pen Edu CFR Staf Supt Staf</t>
  </si>
  <si>
    <t>000273</t>
  </si>
  <si>
    <t>10072111100</t>
  </si>
  <si>
    <t>Holly Park</t>
  </si>
  <si>
    <t>Holly Park School Education CFR Staff Admin &amp; Cl</t>
  </si>
  <si>
    <t>000274</t>
  </si>
  <si>
    <t>10072111200</t>
  </si>
  <si>
    <t>Holly Park School E04 - Premises Staff GPay</t>
  </si>
  <si>
    <t>000275</t>
  </si>
  <si>
    <t>10072111400</t>
  </si>
  <si>
    <t>Holly Park School E01 - Teaching Staff GPay</t>
  </si>
  <si>
    <t>000276</t>
  </si>
  <si>
    <t>10072111600</t>
  </si>
  <si>
    <t>Holly Park School Education CFR Staff Education</t>
  </si>
  <si>
    <t>000277</t>
  </si>
  <si>
    <t>10072111700</t>
  </si>
  <si>
    <t>Holly Park School Non Education Staff GPay</t>
  </si>
  <si>
    <t>000278</t>
  </si>
  <si>
    <t>10072113000</t>
  </si>
  <si>
    <t>Holly Park School Employer's National Insurance</t>
  </si>
  <si>
    <t>000279</t>
  </si>
  <si>
    <t>10072113010</t>
  </si>
  <si>
    <t>Holly Park School Emp NI Edu CFR Staff Adm Clerc</t>
  </si>
  <si>
    <t>000280</t>
  </si>
  <si>
    <t>10072113020</t>
  </si>
  <si>
    <t>Holly Park School Emp NI Educ CFR Staff Premises</t>
  </si>
  <si>
    <t>000281</t>
  </si>
  <si>
    <t>10072113040</t>
  </si>
  <si>
    <t>Holly Park School Emp NI Educ CFR Staff Teaching</t>
  </si>
  <si>
    <t>000282</t>
  </si>
  <si>
    <t>10072113060</t>
  </si>
  <si>
    <t>Holly Park School Emp NI Educ CFR Staff Sup staf</t>
  </si>
  <si>
    <t>000283</t>
  </si>
  <si>
    <t>10072114000</t>
  </si>
  <si>
    <t>Holly Park School Employers Pension contribution</t>
  </si>
  <si>
    <t>000284</t>
  </si>
  <si>
    <t>10072114010</t>
  </si>
  <si>
    <t>Holly Park School Emp Pen Edu CFR Staf Adm cleri</t>
  </si>
  <si>
    <t>000285</t>
  </si>
  <si>
    <t>10072114020</t>
  </si>
  <si>
    <t>Holly Park School Emp Pens Educ CFR Staff Prem</t>
  </si>
  <si>
    <t>000286</t>
  </si>
  <si>
    <t>10072114040</t>
  </si>
  <si>
    <t>Holly Park School Emp Pens Educ CFR Staff Teach</t>
  </si>
  <si>
    <t>000287</t>
  </si>
  <si>
    <t>10072114060</t>
  </si>
  <si>
    <t>Holly Park School Emp Pen Edu CFR Staf Supt Staf</t>
  </si>
  <si>
    <t>000288</t>
  </si>
  <si>
    <t>10073111100</t>
  </si>
  <si>
    <t xml:space="preserve">Holy Trinity </t>
  </si>
  <si>
    <t>Holy Trinity CE School Education CFR Staff Admin &amp; Cl</t>
  </si>
  <si>
    <t>000289</t>
  </si>
  <si>
    <t>10073111200</t>
  </si>
  <si>
    <t>Holy Trinity CE School E04 - Premises Staff GPay</t>
  </si>
  <si>
    <t>000290</t>
  </si>
  <si>
    <t>10073111400</t>
  </si>
  <si>
    <t>Holy Trinity CE School E01 - Teaching Staff GPay</t>
  </si>
  <si>
    <t>000291</t>
  </si>
  <si>
    <t>10073111600</t>
  </si>
  <si>
    <t>Holy Trinity CE School Education CFR Staff Education</t>
  </si>
  <si>
    <t>000292</t>
  </si>
  <si>
    <t>10073111700</t>
  </si>
  <si>
    <t>Holy Trinity CE School Non Education Staff GPay</t>
  </si>
  <si>
    <t>000293</t>
  </si>
  <si>
    <t>10073113000</t>
  </si>
  <si>
    <t>Holy Trinity CE School Employer's National Insurance</t>
  </si>
  <si>
    <t>000294</t>
  </si>
  <si>
    <t>10073113010</t>
  </si>
  <si>
    <t>Holy Trinity CE School Emp NI Edu CFR Staff Adm Clerc</t>
  </si>
  <si>
    <t>000295</t>
  </si>
  <si>
    <t>10073113020</t>
  </si>
  <si>
    <t>Holy Trinity CE School Emp NI Educ CFR Staff Premises</t>
  </si>
  <si>
    <t>000296</t>
  </si>
  <si>
    <t>10073113040</t>
  </si>
  <si>
    <t>Holy Trinity CE School Emp NI Educ CFR Staff Teaching</t>
  </si>
  <si>
    <t>000297</t>
  </si>
  <si>
    <t>10073113060</t>
  </si>
  <si>
    <t>Holy Trinity CE School Emp NI Educ CFR Staff Sup staf</t>
  </si>
  <si>
    <t>000298</t>
  </si>
  <si>
    <t>10073114000</t>
  </si>
  <si>
    <t>Holy Trinity CE School Employers Pension contribution</t>
  </si>
  <si>
    <t>000299</t>
  </si>
  <si>
    <t>10073114010</t>
  </si>
  <si>
    <t>Holy Trinity CE School Emp Pen Edu CFR Staf Adm cleri</t>
  </si>
  <si>
    <t>000300</t>
  </si>
  <si>
    <t>10073114020</t>
  </si>
  <si>
    <t>Holy Trinity CE School Emp Pens Educ CFR Staff Prem</t>
  </si>
  <si>
    <t>000301</t>
  </si>
  <si>
    <t>10073114040</t>
  </si>
  <si>
    <t>Holy Trinity CE School Emp Pens Educ CFR Staff Teach</t>
  </si>
  <si>
    <t>000302</t>
  </si>
  <si>
    <t>10073114060</t>
  </si>
  <si>
    <t>Holy Trinity CE School Emp Pen Edu CFR Staf Supt Staf</t>
  </si>
  <si>
    <t>000303</t>
  </si>
  <si>
    <t>10074111100</t>
  </si>
  <si>
    <t>Livingstone</t>
  </si>
  <si>
    <t>Livingstone School Education CFR Staff Admin &amp; Cl</t>
  </si>
  <si>
    <t>000304</t>
  </si>
  <si>
    <t>10074111200</t>
  </si>
  <si>
    <t>Livingstone School E04 - Premises Staff GPay</t>
  </si>
  <si>
    <t>000305</t>
  </si>
  <si>
    <t>10074111400</t>
  </si>
  <si>
    <t>Livingstone School E01 - Teaching Staff GPay</t>
  </si>
  <si>
    <t>000306</t>
  </si>
  <si>
    <t>10074111500</t>
  </si>
  <si>
    <t>Livingstone School Education CFR Staff Supply Tea</t>
  </si>
  <si>
    <t>000307</t>
  </si>
  <si>
    <t>10074111600</t>
  </si>
  <si>
    <t>Livingstone School Education CFR Staff Education</t>
  </si>
  <si>
    <t>000308</t>
  </si>
  <si>
    <t>10074111700</t>
  </si>
  <si>
    <t>Livingstone School Non Education Staff GPay</t>
  </si>
  <si>
    <t>000309</t>
  </si>
  <si>
    <t>10074113000</t>
  </si>
  <si>
    <t>Livingstone School Employer's National Insurance</t>
  </si>
  <si>
    <t>000310</t>
  </si>
  <si>
    <t>10074113010</t>
  </si>
  <si>
    <t>Livingstone School Emp NI Edu CFR Staff Adm Clerc</t>
  </si>
  <si>
    <t>000311</t>
  </si>
  <si>
    <t>10074113020</t>
  </si>
  <si>
    <t>Livingstone School Emp NI Educ CFR Staff Premises</t>
  </si>
  <si>
    <t>000312</t>
  </si>
  <si>
    <t>10074113040</t>
  </si>
  <si>
    <t>Livingstone School Emp NI Educ CFR Staff Teaching</t>
  </si>
  <si>
    <t>000313</t>
  </si>
  <si>
    <t>10074113050</t>
  </si>
  <si>
    <t>Livingstone School Emp NI Educ CFR Staf Sup Teach</t>
  </si>
  <si>
    <t>000314</t>
  </si>
  <si>
    <t>10074113060</t>
  </si>
  <si>
    <t>Livingstone School Emp NI Educ CFR Staff Sup staf</t>
  </si>
  <si>
    <t>000315</t>
  </si>
  <si>
    <t>10074114000</t>
  </si>
  <si>
    <t>Livingstone School Employers Pension contribution</t>
  </si>
  <si>
    <t>000316</t>
  </si>
  <si>
    <t>10074114010</t>
  </si>
  <si>
    <t>Livingstone School Emp Pen Edu CFR Staf Adm cleri</t>
  </si>
  <si>
    <t>000317</t>
  </si>
  <si>
    <t>10074114020</t>
  </si>
  <si>
    <t>Livingstone School Emp Pens Educ CFR Staff Prem</t>
  </si>
  <si>
    <t>000318</t>
  </si>
  <si>
    <t>10074114040</t>
  </si>
  <si>
    <t>Livingstone School Emp Pens Educ CFR Staff Teach</t>
  </si>
  <si>
    <t>000319</t>
  </si>
  <si>
    <t>10074114060</t>
  </si>
  <si>
    <t>Livingstone School Emp Pen Edu CFR Staf Supt Staf</t>
  </si>
  <si>
    <t>000320</t>
  </si>
  <si>
    <t>10075111100</t>
  </si>
  <si>
    <t>Manorside</t>
  </si>
  <si>
    <t>Manorside School Education CFR Staff Admin &amp; Cl</t>
  </si>
  <si>
    <t>000321</t>
  </si>
  <si>
    <t>10075111200</t>
  </si>
  <si>
    <t>Manorside School E04 - Premises Staff GPay</t>
  </si>
  <si>
    <t>000322</t>
  </si>
  <si>
    <t>10075111400</t>
  </si>
  <si>
    <t>Manorside School E01 - Teaching Staff GPay</t>
  </si>
  <si>
    <t>000323</t>
  </si>
  <si>
    <t>10075111600</t>
  </si>
  <si>
    <t>Manorside School Education CFR Staff Education</t>
  </si>
  <si>
    <t>000324</t>
  </si>
  <si>
    <t>10075111700</t>
  </si>
  <si>
    <t>Manorside School Non Education Staff GPay</t>
  </si>
  <si>
    <t>000325</t>
  </si>
  <si>
    <t>10075113000</t>
  </si>
  <si>
    <t>Manorside School Employer's National Insurance</t>
  </si>
  <si>
    <t>000326</t>
  </si>
  <si>
    <t>10075113010</t>
  </si>
  <si>
    <t>Manorside School Emp NI Edu CFR Staff Adm Clerc</t>
  </si>
  <si>
    <t>000327</t>
  </si>
  <si>
    <t>10075113020</t>
  </si>
  <si>
    <t>Manorside School Emp NI Educ CFR Staff Premises</t>
  </si>
  <si>
    <t>000328</t>
  </si>
  <si>
    <t>10075113040</t>
  </si>
  <si>
    <t>Manorside School Emp NI Educ CFR Staff Teaching</t>
  </si>
  <si>
    <t>000329</t>
  </si>
  <si>
    <t>10075113060</t>
  </si>
  <si>
    <t>Manorside School Emp NI Educ CFR Staff Sup staf</t>
  </si>
  <si>
    <t>000330</t>
  </si>
  <si>
    <t>10075114000</t>
  </si>
  <si>
    <t>Manorside School Employers Pension contribution</t>
  </si>
  <si>
    <t>000331</t>
  </si>
  <si>
    <t>10075114010</t>
  </si>
  <si>
    <t>Manorside School Emp Pen Edu CFR Staf Adm cleri</t>
  </si>
  <si>
    <t>000332</t>
  </si>
  <si>
    <t>10075114020</t>
  </si>
  <si>
    <t>Manorside School Emp Pens Educ CFR Staff Prem</t>
  </si>
  <si>
    <t>000333</t>
  </si>
  <si>
    <t>10075114040</t>
  </si>
  <si>
    <t>Manorside School Emp Pens Educ CFR Staff Teach</t>
  </si>
  <si>
    <t>000334</t>
  </si>
  <si>
    <t>10075114060</t>
  </si>
  <si>
    <t>Manorside School Emp Pen Edu CFR Staf Supt Staf</t>
  </si>
  <si>
    <t>000335</t>
  </si>
  <si>
    <t>10078111100</t>
  </si>
  <si>
    <t>Monken Hadley</t>
  </si>
  <si>
    <t>Monken Hadley CE School Education CFR Staff Admin &amp; Cl</t>
  </si>
  <si>
    <t>000336</t>
  </si>
  <si>
    <t>10078111200</t>
  </si>
  <si>
    <t>Monken Hadley CE School E04 - Premises Staff GPay</t>
  </si>
  <si>
    <t>000337</t>
  </si>
  <si>
    <t>10078111400</t>
  </si>
  <si>
    <t>Monken Hadley CE School E01 - Teaching Staff GPay</t>
  </si>
  <si>
    <t>10078111450</t>
  </si>
  <si>
    <t>Monken Hadley CE School Educ CFR Community Focused Sch</t>
  </si>
  <si>
    <t>000338</t>
  </si>
  <si>
    <t>10078111600</t>
  </si>
  <si>
    <t>Monken Hadley CE School Education CFR Staff Education</t>
  </si>
  <si>
    <t>000339</t>
  </si>
  <si>
    <t>10078111700</t>
  </si>
  <si>
    <t>Monken Hadley CE School Non Education Staff GPay</t>
  </si>
  <si>
    <t>000340</t>
  </si>
  <si>
    <t>10078113000</t>
  </si>
  <si>
    <t>Monken Hadley CE School Employer's National Insurance</t>
  </si>
  <si>
    <t>000341</t>
  </si>
  <si>
    <t>10078113010</t>
  </si>
  <si>
    <t>Monken Hadley CE School Emp NI Edu CFR Staff Adm Clerc</t>
  </si>
  <si>
    <t>000342</t>
  </si>
  <si>
    <t>10078113020</t>
  </si>
  <si>
    <t>Monken Hadley CE School Emp NI Educ CFR Staff Premises</t>
  </si>
  <si>
    <t>000343</t>
  </si>
  <si>
    <t>10078113040</t>
  </si>
  <si>
    <t>Monken Hadley CE School Emp NI Educ CFR Staff Teaching</t>
  </si>
  <si>
    <t>000344</t>
  </si>
  <si>
    <t>10078113060</t>
  </si>
  <si>
    <t>Monken Hadley CE School Emp NI Educ CFR Staff Sup staf</t>
  </si>
  <si>
    <t>000345</t>
  </si>
  <si>
    <t>10078114000</t>
  </si>
  <si>
    <t>Monken Hadley CE School Employers Pension contribution</t>
  </si>
  <si>
    <t>000346</t>
  </si>
  <si>
    <t>10078114010</t>
  </si>
  <si>
    <t>Monken Hadley CE School Emp Pen Edu CFR Staf Adm cleri</t>
  </si>
  <si>
    <t>000347</t>
  </si>
  <si>
    <t>10078114020</t>
  </si>
  <si>
    <t>Monken Hadley CE School Emp Pens Educ CFR Staff Prem</t>
  </si>
  <si>
    <t>000348</t>
  </si>
  <si>
    <t>10078114040</t>
  </si>
  <si>
    <t>Monken Hadley CE School Emp Pens Educ CFR Staff Teach</t>
  </si>
  <si>
    <t>000349</t>
  </si>
  <si>
    <t>10078114060</t>
  </si>
  <si>
    <t>Monken Hadley CE School Emp Pen Edu CFR Staf Supt Staf</t>
  </si>
  <si>
    <t>000350</t>
  </si>
  <si>
    <t>10080111100</t>
  </si>
  <si>
    <t>Moss Hall Junior</t>
  </si>
  <si>
    <t>Moss Hall Junior School Education CFR Staff Admin &amp; Cl</t>
  </si>
  <si>
    <t>000351</t>
  </si>
  <si>
    <t>10080111200</t>
  </si>
  <si>
    <t>Moss Hall Junior School E04 - Premises Staff GPay</t>
  </si>
  <si>
    <t>000352</t>
  </si>
  <si>
    <t>10080111400</t>
  </si>
  <si>
    <t>Moss Hall Junior School E01 - Teaching Staff GPay</t>
  </si>
  <si>
    <t>000353</t>
  </si>
  <si>
    <t>10080111600</t>
  </si>
  <si>
    <t>Moss Hall Junior School Education CFR Staff Education</t>
  </si>
  <si>
    <t>000354</t>
  </si>
  <si>
    <t>10080111700</t>
  </si>
  <si>
    <t>Moss Hall Junior School Non Education Staff GPay</t>
  </si>
  <si>
    <t>000355</t>
  </si>
  <si>
    <t>10080113000</t>
  </si>
  <si>
    <t>Moss Hall Junior School Employer's National Insurance</t>
  </si>
  <si>
    <t>000356</t>
  </si>
  <si>
    <t>10080113010</t>
  </si>
  <si>
    <t>Moss Hall Junior School Emp NI Edu CFR Staff Adm Clerc</t>
  </si>
  <si>
    <t>000357</t>
  </si>
  <si>
    <t>10080113020</t>
  </si>
  <si>
    <t>Moss Hall Junior School Emp NI Educ CFR Staff Premises</t>
  </si>
  <si>
    <t>000358</t>
  </si>
  <si>
    <t>10080113040</t>
  </si>
  <si>
    <t>Moss Hall Junior School Emp NI Educ CFR Staff Teaching</t>
  </si>
  <si>
    <t>000359</t>
  </si>
  <si>
    <t>10080113060</t>
  </si>
  <si>
    <t>Moss Hall Junior School Emp NI Educ CFR Staff Sup staf</t>
  </si>
  <si>
    <t>000360</t>
  </si>
  <si>
    <t>10080114000</t>
  </si>
  <si>
    <t>Moss Hall Junior School Employers Pension contribution</t>
  </si>
  <si>
    <t>000361</t>
  </si>
  <si>
    <t>10080114010</t>
  </si>
  <si>
    <t>Moss Hall Junior School Emp Pen Edu CFR Staf Adm cleri</t>
  </si>
  <si>
    <t>000362</t>
  </si>
  <si>
    <t>10080114020</t>
  </si>
  <si>
    <t>Moss Hall Junior School Emp Pens Educ CFR Staff Prem</t>
  </si>
  <si>
    <t>000363</t>
  </si>
  <si>
    <t>10080114040</t>
  </si>
  <si>
    <t>Moss Hall Junior School Emp Pens Educ CFR Staff Teach</t>
  </si>
  <si>
    <t>000364</t>
  </si>
  <si>
    <t>10080114060</t>
  </si>
  <si>
    <t>Moss Hall Junior School Emp Pen Edu CFR Staf Supt Staf</t>
  </si>
  <si>
    <t>000365</t>
  </si>
  <si>
    <t>10081111100</t>
  </si>
  <si>
    <t>Moss Hall Infant</t>
  </si>
  <si>
    <t>Moss Hall Infant School Education CFR Staff Admin &amp; Cl</t>
  </si>
  <si>
    <t>000366</t>
  </si>
  <si>
    <t>10081111200</t>
  </si>
  <si>
    <t>Moss Hall Infant School E04 - Premises Staff GPay</t>
  </si>
  <si>
    <t>000367</t>
  </si>
  <si>
    <t>10081111400</t>
  </si>
  <si>
    <t>Moss Hall Infant School E01 - Teaching Staff GPay</t>
  </si>
  <si>
    <t>000368</t>
  </si>
  <si>
    <t>10081111600</t>
  </si>
  <si>
    <t>Moss Hall Infant School Education CFR Staff Education</t>
  </si>
  <si>
    <t>000369</t>
  </si>
  <si>
    <t>10081111700</t>
  </si>
  <si>
    <t>Moss Hall Infant School Non Education Staff GPay</t>
  </si>
  <si>
    <t>000370</t>
  </si>
  <si>
    <t>10081113000</t>
  </si>
  <si>
    <t>Moss Hall Infant School Employer's National Insurance</t>
  </si>
  <si>
    <t>000371</t>
  </si>
  <si>
    <t>10081113010</t>
  </si>
  <si>
    <t>Moss Hall Infant School Emp NI Edu CFR Staff Adm Clerc</t>
  </si>
  <si>
    <t>000372</t>
  </si>
  <si>
    <t>10081113020</t>
  </si>
  <si>
    <t>Moss Hall Infant School Emp NI Educ CFR Staff Premises</t>
  </si>
  <si>
    <t>000373</t>
  </si>
  <si>
    <t>10081113040</t>
  </si>
  <si>
    <t>Moss Hall Infant School Emp NI Educ CFR Staff Teaching</t>
  </si>
  <si>
    <t>000374</t>
  </si>
  <si>
    <t>10081113060</t>
  </si>
  <si>
    <t>Moss Hall Infant School Emp NI Educ CFR Staff Sup staf</t>
  </si>
  <si>
    <t>000375</t>
  </si>
  <si>
    <t>10081114000</t>
  </si>
  <si>
    <t>Moss Hall Infant School Employers Pension contribution</t>
  </si>
  <si>
    <t>000376</t>
  </si>
  <si>
    <t>10081114010</t>
  </si>
  <si>
    <t>Moss Hall Infant School Emp Pen Edu CFR Staf Adm cleri</t>
  </si>
  <si>
    <t>000377</t>
  </si>
  <si>
    <t>10081114020</t>
  </si>
  <si>
    <t>Moss Hall Infant School Emp Pens Educ CFR Staff Prem</t>
  </si>
  <si>
    <t>000378</t>
  </si>
  <si>
    <t>10081114040</t>
  </si>
  <si>
    <t>Moss Hall Infant School Emp Pens Educ CFR Staff Teach</t>
  </si>
  <si>
    <t>000379</t>
  </si>
  <si>
    <t>10081114060</t>
  </si>
  <si>
    <t>Moss Hall Infant School Emp Pen Edu CFR Staf Supt Staf</t>
  </si>
  <si>
    <t>000380</t>
  </si>
  <si>
    <t>10082111100</t>
  </si>
  <si>
    <t>Northside</t>
  </si>
  <si>
    <t>Northside School Education CFR Staff Admin &amp; Cl</t>
  </si>
  <si>
    <t>000381</t>
  </si>
  <si>
    <t>10082111200</t>
  </si>
  <si>
    <t>Northside School E04 - Premises Staff GPay</t>
  </si>
  <si>
    <t>000382</t>
  </si>
  <si>
    <t>10082111400</t>
  </si>
  <si>
    <t>Northside School E01 - Teaching Staff GPay</t>
  </si>
  <si>
    <t>000383</t>
  </si>
  <si>
    <t>10082111600</t>
  </si>
  <si>
    <t>Northside School Education CFR Staff Education</t>
  </si>
  <si>
    <t>000384</t>
  </si>
  <si>
    <t>10082111700</t>
  </si>
  <si>
    <t>Northside School Non Education Staff GPay</t>
  </si>
  <si>
    <t>000385</t>
  </si>
  <si>
    <t>10082113000</t>
  </si>
  <si>
    <t>Northside School Employer's National Insurance</t>
  </si>
  <si>
    <t>000386</t>
  </si>
  <si>
    <t>10082113010</t>
  </si>
  <si>
    <t>Northside School Emp NI Edu CFR Staff Adm Clerc</t>
  </si>
  <si>
    <t>000387</t>
  </si>
  <si>
    <t>10082113020</t>
  </si>
  <si>
    <t>Northside School Emp NI Educ CFR Staff Premises</t>
  </si>
  <si>
    <t>000388</t>
  </si>
  <si>
    <t>10082113040</t>
  </si>
  <si>
    <t>Northside School Emp NI Educ CFR Staff Teaching</t>
  </si>
  <si>
    <t>000389</t>
  </si>
  <si>
    <t>10082113060</t>
  </si>
  <si>
    <t>Northside School Emp NI Educ CFR Staff Sup staf</t>
  </si>
  <si>
    <t>000390</t>
  </si>
  <si>
    <t>10082114000</t>
  </si>
  <si>
    <t>Northside School Employers Pension contribution</t>
  </si>
  <si>
    <t>000391</t>
  </si>
  <si>
    <t>10082114010</t>
  </si>
  <si>
    <t>Northside School Emp Pen Edu CFR Staf Adm cleri</t>
  </si>
  <si>
    <t>000392</t>
  </si>
  <si>
    <t>10082114020</t>
  </si>
  <si>
    <t>Northside School Emp Pens Educ CFR Staff Prem</t>
  </si>
  <si>
    <t>000393</t>
  </si>
  <si>
    <t>10082114040</t>
  </si>
  <si>
    <t>Northside School Emp Pens Educ CFR Staff Teach</t>
  </si>
  <si>
    <t>000394</t>
  </si>
  <si>
    <t>10082114060</t>
  </si>
  <si>
    <t>Northside School Emp Pen Edu CFR Staf Supt Staf</t>
  </si>
  <si>
    <t>000395</t>
  </si>
  <si>
    <t>10085111100</t>
  </si>
  <si>
    <t>Our Lady of Lourdes</t>
  </si>
  <si>
    <t>Our Lady Of Lourdes Education CFR Staff Admin &amp; Cl</t>
  </si>
  <si>
    <t>000396</t>
  </si>
  <si>
    <t>10085111200</t>
  </si>
  <si>
    <t>Our Lady Of Lourdes E04 - Premises Staff GPay</t>
  </si>
  <si>
    <t>000397</t>
  </si>
  <si>
    <t>10085111400</t>
  </si>
  <si>
    <t>Our Lady Of Lourdes E01 - Teaching Staff GPay</t>
  </si>
  <si>
    <t>000398</t>
  </si>
  <si>
    <t>10085111600</t>
  </si>
  <si>
    <t>Our Lady Of Lourdes Education CFR Staff Education</t>
  </si>
  <si>
    <t>000399</t>
  </si>
  <si>
    <t>10085111700</t>
  </si>
  <si>
    <t>Our Lady Of Lourdes Non Education Staff GPay</t>
  </si>
  <si>
    <t>000400</t>
  </si>
  <si>
    <t>10085113000</t>
  </si>
  <si>
    <t>Our Lady Of Lourdes Employer's National Insurance</t>
  </si>
  <si>
    <t>000401</t>
  </si>
  <si>
    <t>10085113010</t>
  </si>
  <si>
    <t>Our Lady Of Lourdes Emp NI Edu CFR Staff Adm Clerc</t>
  </si>
  <si>
    <t>000402</t>
  </si>
  <si>
    <t>10085113020</t>
  </si>
  <si>
    <t>Our Lady Of Lourdes Emp NI Educ CFR Staff Premises</t>
  </si>
  <si>
    <t>000403</t>
  </si>
  <si>
    <t>10085113040</t>
  </si>
  <si>
    <t>Our Lady Of Lourdes Emp NI Educ CFR Staff Teaching</t>
  </si>
  <si>
    <t>000404</t>
  </si>
  <si>
    <t>10085113060</t>
  </si>
  <si>
    <t>Our Lady Of Lourdes Emp NI Educ CFR Staff Sup staf</t>
  </si>
  <si>
    <t>000405</t>
  </si>
  <si>
    <t>10085114000</t>
  </si>
  <si>
    <t>Our Lady Of Lourdes Employers Pension contribution</t>
  </si>
  <si>
    <t>000406</t>
  </si>
  <si>
    <t>10085114010</t>
  </si>
  <si>
    <t>Our Lady Of Lourdes Emp Pen Edu CFR Staf Adm cleri</t>
  </si>
  <si>
    <t>000407</t>
  </si>
  <si>
    <t>10085114020</t>
  </si>
  <si>
    <t>Our Lady Of Lourdes Emp Pens Educ CFR Staff Prem</t>
  </si>
  <si>
    <t>000408</t>
  </si>
  <si>
    <t>10085114040</t>
  </si>
  <si>
    <t>Our Lady Of Lourdes Emp Pens Educ CFR Staff Teach</t>
  </si>
  <si>
    <t>000409</t>
  </si>
  <si>
    <t>10085114060</t>
  </si>
  <si>
    <t>Our Lady Of Lourdes Emp Pen Edu CFR Staf Supt Staf</t>
  </si>
  <si>
    <t>000410</t>
  </si>
  <si>
    <t>10087111100</t>
  </si>
  <si>
    <t>St. Agnes' RC</t>
  </si>
  <si>
    <t>St Agnes' RC School Education CFR Staff Admin &amp; Cl</t>
  </si>
  <si>
    <t>000411</t>
  </si>
  <si>
    <t>10087111200</t>
  </si>
  <si>
    <t>St Agnes' RC School E04 - Premises Staff GPay</t>
  </si>
  <si>
    <t>000412</t>
  </si>
  <si>
    <t>10087111400</t>
  </si>
  <si>
    <t>St Agnes' RC School E01 - Teaching Staff GPay</t>
  </si>
  <si>
    <t>10087111500</t>
  </si>
  <si>
    <t>St Agnes' RC School Education CFR Staff Supply Tea</t>
  </si>
  <si>
    <t>000413</t>
  </si>
  <si>
    <t>10087111600</t>
  </si>
  <si>
    <t>St Agnes' RC School Education CFR Staff Education</t>
  </si>
  <si>
    <t>000414</t>
  </si>
  <si>
    <t>10087111700</t>
  </si>
  <si>
    <t>St Agnes' RC School Non Education Staff GPay</t>
  </si>
  <si>
    <t>000415</t>
  </si>
  <si>
    <t>10087113010</t>
  </si>
  <si>
    <t>St Agnes' RC School Emp NI Edu CFR Staff Adm Clerc</t>
  </si>
  <si>
    <t>000416</t>
  </si>
  <si>
    <t>10087113020</t>
  </si>
  <si>
    <t>St Agnes' RC School Emp NI Educ CFR Staff Premises</t>
  </si>
  <si>
    <t>000417</t>
  </si>
  <si>
    <t>10087113040</t>
  </si>
  <si>
    <t>St Agnes' RC School Emp NI Educ CFR Staff Teaching</t>
  </si>
  <si>
    <t>000418</t>
  </si>
  <si>
    <t>10087113060</t>
  </si>
  <si>
    <t>St Agnes' RC School Emp NI Educ CFR Staff Sup staf</t>
  </si>
  <si>
    <t>000419</t>
  </si>
  <si>
    <t>10087114000</t>
  </si>
  <si>
    <t>St Agnes' RC School Employers Pension contribution</t>
  </si>
  <si>
    <t>000420</t>
  </si>
  <si>
    <t>10087114010</t>
  </si>
  <si>
    <t>St Agnes' RC School Emp Pen Edu CFR Staf Adm cleri</t>
  </si>
  <si>
    <t>000421</t>
  </si>
  <si>
    <t>10087114020</t>
  </si>
  <si>
    <t>St Agnes' RC School Emp Pens Educ CFR Staff Prem</t>
  </si>
  <si>
    <t>000422</t>
  </si>
  <si>
    <t>10087114040</t>
  </si>
  <si>
    <t>St Agnes' RC School Emp Pens Educ CFR Staff Teach</t>
  </si>
  <si>
    <t>10087114050</t>
  </si>
  <si>
    <t>St Agnes' RC School Emp Pens Edu CFR Staf Sup Teac</t>
  </si>
  <si>
    <t>000423</t>
  </si>
  <si>
    <t>10087114060</t>
  </si>
  <si>
    <t>St Agnes' RC School Emp Pen Edu CFR Staf Supt Staf</t>
  </si>
  <si>
    <t>000424</t>
  </si>
  <si>
    <t>10088111100</t>
  </si>
  <si>
    <t>St. Catherine's RC</t>
  </si>
  <si>
    <t>St Catherine's RC School Education CFR Staff Admin &amp; Cl</t>
  </si>
  <si>
    <t>000425</t>
  </si>
  <si>
    <t>10088111200</t>
  </si>
  <si>
    <t>St Catherine's RC School E04 - Premises Staff GPay</t>
  </si>
  <si>
    <t>000426</t>
  </si>
  <si>
    <t>10088111400</t>
  </si>
  <si>
    <t>St Catherine's RC School E01 - Teaching Staff GPay</t>
  </si>
  <si>
    <t>000427</t>
  </si>
  <si>
    <t>10088111600</t>
  </si>
  <si>
    <t>St Catherine's RC School Education CFR Staff Education</t>
  </si>
  <si>
    <t>000428</t>
  </si>
  <si>
    <t>10088111700</t>
  </si>
  <si>
    <t>St Catherine's RC School Non Education Staff GPay</t>
  </si>
  <si>
    <t>000869</t>
  </si>
  <si>
    <t>000429</t>
  </si>
  <si>
    <t>10088113000</t>
  </si>
  <si>
    <t>St Catherine's RC School Employer's National Insurance</t>
  </si>
  <si>
    <t>000430</t>
  </si>
  <si>
    <t>10088113010</t>
  </si>
  <si>
    <t>St Catherine's RC School Emp NI Edu CFR Staff Adm Clerc</t>
  </si>
  <si>
    <t>000431</t>
  </si>
  <si>
    <t>10088113020</t>
  </si>
  <si>
    <t>St Catherine's RC School Emp NI Educ CFR Staff Premises</t>
  </si>
  <si>
    <t>000432</t>
  </si>
  <si>
    <t>10088113040</t>
  </si>
  <si>
    <t>St Catherine's RC School Emp NI Educ CFR Staff Teaching</t>
  </si>
  <si>
    <t>000433</t>
  </si>
  <si>
    <t>10088113060</t>
  </si>
  <si>
    <t>St Catherine's RC School Emp NI Educ CFR Staff Sup staf</t>
  </si>
  <si>
    <t>000434</t>
  </si>
  <si>
    <t>10088114000</t>
  </si>
  <si>
    <t>St Catherine's RC School Employers Pension contribution</t>
  </si>
  <si>
    <t>000435</t>
  </si>
  <si>
    <t>10088114010</t>
  </si>
  <si>
    <t>St Catherine's RC School Emp Pen Edu CFR Staf Adm cleri</t>
  </si>
  <si>
    <t>000436</t>
  </si>
  <si>
    <t>10088114040</t>
  </si>
  <si>
    <t>St Catherine's RC School Emp Pens Educ CFR Staff Teach</t>
  </si>
  <si>
    <t>000437</t>
  </si>
  <si>
    <t>10088114060</t>
  </si>
  <si>
    <t>St Catherine's RC School Emp Pen Edu CFR Staf Supt Staf</t>
  </si>
  <si>
    <t>000438</t>
  </si>
  <si>
    <t>10089111100</t>
  </si>
  <si>
    <t>St. John's CE (N11)</t>
  </si>
  <si>
    <t>St John's CE School Education CFR Staff Admin &amp; Cl</t>
  </si>
  <si>
    <t>000439</t>
  </si>
  <si>
    <t>10089111200</t>
  </si>
  <si>
    <t>St John's CE School E04 - Premises Staff GPay</t>
  </si>
  <si>
    <t>000440</t>
  </si>
  <si>
    <t>10089111400</t>
  </si>
  <si>
    <t>St John's CE School E01 - Teaching Staff GPay</t>
  </si>
  <si>
    <t>000441</t>
  </si>
  <si>
    <t>10089111600</t>
  </si>
  <si>
    <t>St John's CE School Education CFR Staff Education</t>
  </si>
  <si>
    <t>000442</t>
  </si>
  <si>
    <t>10089111700</t>
  </si>
  <si>
    <t>St John's CE School Non Education Staff GPay</t>
  </si>
  <si>
    <t>000443</t>
  </si>
  <si>
    <t>10089113000</t>
  </si>
  <si>
    <t>St John's CE School Employer's National Insurance</t>
  </si>
  <si>
    <t>000444</t>
  </si>
  <si>
    <t>10089113010</t>
  </si>
  <si>
    <t>St John's CE School Emp NI Edu CFR Staff Adm Clerc</t>
  </si>
  <si>
    <t>000445</t>
  </si>
  <si>
    <t>10089113020</t>
  </si>
  <si>
    <t>St John's CE School Emp NI Educ CFR Staff Premises</t>
  </si>
  <si>
    <t>000446</t>
  </si>
  <si>
    <t>10089113040</t>
  </si>
  <si>
    <t>St John's CE School Emp NI Educ CFR Staff Teaching</t>
  </si>
  <si>
    <t>000447</t>
  </si>
  <si>
    <t>10089113060</t>
  </si>
  <si>
    <t>St John's CE School Emp NI Educ CFR Staff Sup staf</t>
  </si>
  <si>
    <t>000448</t>
  </si>
  <si>
    <t>10089114000</t>
  </si>
  <si>
    <t>St John's CE School Employers Pension contribution</t>
  </si>
  <si>
    <t>000449</t>
  </si>
  <si>
    <t>10089114010</t>
  </si>
  <si>
    <t>St John's CE School Emp Pen Edu CFR Staf Adm cleri</t>
  </si>
  <si>
    <t>000450</t>
  </si>
  <si>
    <t>10089114020</t>
  </si>
  <si>
    <t>St John's CE School Emp Pens Educ CFR Staff Prem</t>
  </si>
  <si>
    <t>000451</t>
  </si>
  <si>
    <t>10089114040</t>
  </si>
  <si>
    <t>St John's CE School Emp Pens Educ CFR Staff Teach</t>
  </si>
  <si>
    <t>000452</t>
  </si>
  <si>
    <t>10089114060</t>
  </si>
  <si>
    <t>St John's CE School Emp Pen Edu CFR Staf Supt Staf</t>
  </si>
  <si>
    <t>000453</t>
  </si>
  <si>
    <t>10092111100</t>
  </si>
  <si>
    <t>St. Mary's CE (N3)</t>
  </si>
  <si>
    <t>St Mary's CE N3 Education CFR Staff Admin &amp; Cl</t>
  </si>
  <si>
    <t>000454</t>
  </si>
  <si>
    <t>10092111200</t>
  </si>
  <si>
    <t>St Mary's CE N3 E04 - Premises Staff GPay</t>
  </si>
  <si>
    <t>000455</t>
  </si>
  <si>
    <t>10092111400</t>
  </si>
  <si>
    <t>St Mary's CE N3 E01 - Teaching Staff GPay</t>
  </si>
  <si>
    <t>000456</t>
  </si>
  <si>
    <t>10092111600</t>
  </si>
  <si>
    <t>St Mary's CE N3 Education CFR Staff Education</t>
  </si>
  <si>
    <t>000457</t>
  </si>
  <si>
    <t>10092111700</t>
  </si>
  <si>
    <t>St Mary's CE N3 Non Education Staff GPay</t>
  </si>
  <si>
    <t>000458</t>
  </si>
  <si>
    <t>10092113000</t>
  </si>
  <si>
    <t>St Mary's CE N3 Employer's National Insurance</t>
  </si>
  <si>
    <t>000459</t>
  </si>
  <si>
    <t>10092113010</t>
  </si>
  <si>
    <t>St Mary's CE N3 Emp NI Edu CFR Staff Adm Clerc</t>
  </si>
  <si>
    <t>000460</t>
  </si>
  <si>
    <t>10092113020</t>
  </si>
  <si>
    <t>St Mary's CE N3 Emp NI Educ CFR Staff Premises</t>
  </si>
  <si>
    <t>000461</t>
  </si>
  <si>
    <t>10092113040</t>
  </si>
  <si>
    <t>St Mary's CE N3 Emp NI Educ CFR Staff Teaching</t>
  </si>
  <si>
    <t>000462</t>
  </si>
  <si>
    <t>10092113060</t>
  </si>
  <si>
    <t>St Mary's CE N3 Emp NI Educ CFR Staff Sup staf</t>
  </si>
  <si>
    <t>000463</t>
  </si>
  <si>
    <t>10092114000</t>
  </si>
  <si>
    <t>St Mary's CE N3 Employers Pension contribution</t>
  </si>
  <si>
    <t>000464</t>
  </si>
  <si>
    <t>10092114010</t>
  </si>
  <si>
    <t>St Mary's CE N3 Emp Pen Edu CFR Staf Adm cleri</t>
  </si>
  <si>
    <t>000465</t>
  </si>
  <si>
    <t>10092114020</t>
  </si>
  <si>
    <t>St Mary's CE N3 Emp Pens Educ CFR Staff Prem</t>
  </si>
  <si>
    <t>000466</t>
  </si>
  <si>
    <t>10092114040</t>
  </si>
  <si>
    <t>St Mary's CE N3 Emp Pens Educ CFR Staff Teach</t>
  </si>
  <si>
    <t>000467</t>
  </si>
  <si>
    <t>10092114060</t>
  </si>
  <si>
    <t>St Mary's CE N3 Emp Pen Edu CFR Staf Supt Staf</t>
  </si>
  <si>
    <t>000468</t>
  </si>
  <si>
    <t>10093111100</t>
  </si>
  <si>
    <t>St. Mary's CE (EN4)</t>
  </si>
  <si>
    <t>St Mary's CE EN4 Education CFR Staff Admin &amp; Cl</t>
  </si>
  <si>
    <t>000469</t>
  </si>
  <si>
    <t>10093111200</t>
  </si>
  <si>
    <t>St Mary's CE EN4 E04 - Premises Staff GPay</t>
  </si>
  <si>
    <t>000470</t>
  </si>
  <si>
    <t>10093111400</t>
  </si>
  <si>
    <t>St Mary's CE EN4 E01 - Teaching Staff GPay</t>
  </si>
  <si>
    <t>000471</t>
  </si>
  <si>
    <t>10093111600</t>
  </si>
  <si>
    <t>St Mary's CE EN4 Education CFR Staff Education</t>
  </si>
  <si>
    <t>000472</t>
  </si>
  <si>
    <t>10093111700</t>
  </si>
  <si>
    <t>St Mary's CE EN4 Non Education Staff GPay</t>
  </si>
  <si>
    <t>000473</t>
  </si>
  <si>
    <t>10093113010</t>
  </si>
  <si>
    <t>St Mary's CE EN4 Emp NI Edu CFR Staff Adm Clerc</t>
  </si>
  <si>
    <t>000474</t>
  </si>
  <si>
    <t>10093113020</t>
  </si>
  <si>
    <t>St Mary's CE EN4 Emp NI Educ CFR Staff Premises</t>
  </si>
  <si>
    <t>000475</t>
  </si>
  <si>
    <t>10093113040</t>
  </si>
  <si>
    <t>St Mary's CE EN4 Emp NI Educ CFR Staff Teaching</t>
  </si>
  <si>
    <t>000476</t>
  </si>
  <si>
    <t>10093113060</t>
  </si>
  <si>
    <t>St Mary's CE EN4 Emp NI Educ CFR Staff Sup staf</t>
  </si>
  <si>
    <t>000477</t>
  </si>
  <si>
    <t>10093114010</t>
  </si>
  <si>
    <t>St Mary's CE EN4 Emp Pen Edu CFR Staf Adm cleri</t>
  </si>
  <si>
    <t>000478</t>
  </si>
  <si>
    <t>10093114020</t>
  </si>
  <si>
    <t>St Mary's CE EN4 Emp Pens Educ CFR Staff Prem</t>
  </si>
  <si>
    <t>000479</t>
  </si>
  <si>
    <t>10093114040</t>
  </si>
  <si>
    <t>St Mary's CE EN4 Emp Pens Educ CFR Staff Teach</t>
  </si>
  <si>
    <t>000480</t>
  </si>
  <si>
    <t>10093114060</t>
  </si>
  <si>
    <t>St Mary's CE EN4 Emp Pen Edu CFR Staf Supt Staf</t>
  </si>
  <si>
    <t>000481</t>
  </si>
  <si>
    <t>10094111100</t>
  </si>
  <si>
    <t>St. Paul's CE (N11)</t>
  </si>
  <si>
    <t>St Paul's CE N11 Education CFR Staff Admin &amp; Cl</t>
  </si>
  <si>
    <t>000482</t>
  </si>
  <si>
    <t>10094111200</t>
  </si>
  <si>
    <t>St Paul's CE N11 E04 - Premises Staff GPay</t>
  </si>
  <si>
    <t>000483</t>
  </si>
  <si>
    <t>10094111400</t>
  </si>
  <si>
    <t>St Paul's CE N11 E01 - Teaching Staff GPay</t>
  </si>
  <si>
    <t>000484</t>
  </si>
  <si>
    <t>10094111500</t>
  </si>
  <si>
    <t>St Paul's CE N11 Education CFR Staff Supply Tea</t>
  </si>
  <si>
    <t>000485</t>
  </si>
  <si>
    <t>10094111600</t>
  </si>
  <si>
    <t>St Paul's CE N11 Education CFR Staff Education</t>
  </si>
  <si>
    <t>000486</t>
  </si>
  <si>
    <t>10094111700</t>
  </si>
  <si>
    <t>St Paul's CE N11 Non Education Staff GPay</t>
  </si>
  <si>
    <t>000487</t>
  </si>
  <si>
    <t>10094113000</t>
  </si>
  <si>
    <t>St Paul's CE N11 Employer's National Insurance</t>
  </si>
  <si>
    <t>000488</t>
  </si>
  <si>
    <t>10094113010</t>
  </si>
  <si>
    <t>St Paul's CE N11 Emp NI Edu CFR Staff Adm Clerc</t>
  </si>
  <si>
    <t>000489</t>
  </si>
  <si>
    <t>10094113020</t>
  </si>
  <si>
    <t>St Paul's CE N11 Emp NI Educ CFR Staff Premises</t>
  </si>
  <si>
    <t>000490</t>
  </si>
  <si>
    <t>10094113040</t>
  </si>
  <si>
    <t>St Paul's CE N11 Emp NI Educ CFR Staff Teaching</t>
  </si>
  <si>
    <t>000491</t>
  </si>
  <si>
    <t>10094113050</t>
  </si>
  <si>
    <t>St Paul's CE N11 Emp NI Educ CFR Staf Sup Teach</t>
  </si>
  <si>
    <t>000492</t>
  </si>
  <si>
    <t>10094113060</t>
  </si>
  <si>
    <t>St Paul's CE N11 Emp NI Educ CFR Staff Sup staf</t>
  </si>
  <si>
    <t>000493</t>
  </si>
  <si>
    <t>10094114000</t>
  </si>
  <si>
    <t>St Paul's CE N11 Employers Pension contribution</t>
  </si>
  <si>
    <t>000494</t>
  </si>
  <si>
    <t>10094114010</t>
  </si>
  <si>
    <t>St Paul's CE N11 Emp Pen Edu CFR Staf Adm cleri</t>
  </si>
  <si>
    <t>000495</t>
  </si>
  <si>
    <t>10094114020</t>
  </si>
  <si>
    <t>St Paul's CE N11 Emp Pens Educ CFR Staff Prem</t>
  </si>
  <si>
    <t>000496</t>
  </si>
  <si>
    <t>10094114040</t>
  </si>
  <si>
    <t>St Paul's CE N11 Emp Pens Educ CFR Staff Teach</t>
  </si>
  <si>
    <t>000497</t>
  </si>
  <si>
    <t>10094114050</t>
  </si>
  <si>
    <t>St Paul's CE N11 Emp Pens Edu CFR Staf Sup Teac</t>
  </si>
  <si>
    <t>000498</t>
  </si>
  <si>
    <t>10094114060</t>
  </si>
  <si>
    <t>St Paul's CE N11 Emp Pen Edu CFR Staf Supt Staf</t>
  </si>
  <si>
    <t>000499</t>
  </si>
  <si>
    <t>10095111100</t>
  </si>
  <si>
    <t>St. Paul's CE (NW7)</t>
  </si>
  <si>
    <t>St Paul's CE NW7 Education CFR Staff Admin &amp; Cl</t>
  </si>
  <si>
    <t>000500</t>
  </si>
  <si>
    <t>10095111200</t>
  </si>
  <si>
    <t>St Paul's CE NW7 E04 - Premises Staff GPay</t>
  </si>
  <si>
    <t>000501</t>
  </si>
  <si>
    <t>10095111400</t>
  </si>
  <si>
    <t>St Paul's CE NW7 E01 - Teaching Staff GPay</t>
  </si>
  <si>
    <t>10095111500</t>
  </si>
  <si>
    <t>St Paul's CE NW7 Education CFR Staff Supply Tea</t>
  </si>
  <si>
    <t>000502</t>
  </si>
  <si>
    <t>10095111600</t>
  </si>
  <si>
    <t>St Paul's CE NW7 Education CFR Staff Education</t>
  </si>
  <si>
    <t>000503</t>
  </si>
  <si>
    <t>10095111700</t>
  </si>
  <si>
    <t>St Paul's CE NW7 Non Education Staff GPay</t>
  </si>
  <si>
    <t>000504</t>
  </si>
  <si>
    <t>10095113000</t>
  </si>
  <si>
    <t>St Paul's CE NW7 Employer's National Insurance</t>
  </si>
  <si>
    <t>000505</t>
  </si>
  <si>
    <t>10095113010</t>
  </si>
  <si>
    <t>St Paul's CE NW7 Emp NI Edu CFR Staff Adm Clerc</t>
  </si>
  <si>
    <t>000506</t>
  </si>
  <si>
    <t>10095113020</t>
  </si>
  <si>
    <t>St Paul's CE NW7 Emp NI Educ CFR Staff Premises</t>
  </si>
  <si>
    <t>000507</t>
  </si>
  <si>
    <t>10095113040</t>
  </si>
  <si>
    <t>St Paul's CE NW7 Emp NI Educ CFR Staff Teaching</t>
  </si>
  <si>
    <t>10095113050</t>
  </si>
  <si>
    <t>St Paul's CE NW7 Emp NI Educ CFR Staf Sup Teach</t>
  </si>
  <si>
    <t>000508</t>
  </si>
  <si>
    <t>10095113060</t>
  </si>
  <si>
    <t>St Paul's CE NW7 Emp NI Educ CFR Staff Sup staf</t>
  </si>
  <si>
    <t>000509</t>
  </si>
  <si>
    <t>10095114000</t>
  </si>
  <si>
    <t>St Paul's CE NW7 Employers Pension contribution</t>
  </si>
  <si>
    <t>000510</t>
  </si>
  <si>
    <t>10095114010</t>
  </si>
  <si>
    <t>St Paul's CE NW7 Emp Pen Edu CFR Staf Adm cleri</t>
  </si>
  <si>
    <t>000511</t>
  </si>
  <si>
    <t>10095114020</t>
  </si>
  <si>
    <t>St Paul's CE NW7 Emp Pens Educ CFR Staff Prem</t>
  </si>
  <si>
    <t>000512</t>
  </si>
  <si>
    <t>10095114040</t>
  </si>
  <si>
    <t>St Paul's CE NW7 Emp Pens Educ CFR Staff Teach</t>
  </si>
  <si>
    <t>10095114050</t>
  </si>
  <si>
    <t>St Paul's CE NW7 Emp Pens Edu CFR Staf Sup Teac</t>
  </si>
  <si>
    <t>000513</t>
  </si>
  <si>
    <t>10095114060</t>
  </si>
  <si>
    <t>St Paul's CE NW7 Emp Pen Edu CFR Staf Supt Staf</t>
  </si>
  <si>
    <t>000514</t>
  </si>
  <si>
    <t>10096111100</t>
  </si>
  <si>
    <t>St. Vincent's</t>
  </si>
  <si>
    <t>St Vincent's RC School Education CFR Staff Admin &amp; Cl</t>
  </si>
  <si>
    <t>000515</t>
  </si>
  <si>
    <t>10096111200</t>
  </si>
  <si>
    <t>St Vincent's RC School E04 - Premises Staff GPay</t>
  </si>
  <si>
    <t>000516</t>
  </si>
  <si>
    <t>10096111400</t>
  </si>
  <si>
    <t>St Vincent's RC School E01 - Teaching Staff GPay</t>
  </si>
  <si>
    <t>000517</t>
  </si>
  <si>
    <t>10096111600</t>
  </si>
  <si>
    <t>St Vincent's RC School Education CFR Staff Education</t>
  </si>
  <si>
    <t>000518</t>
  </si>
  <si>
    <t>10096113010</t>
  </si>
  <si>
    <t>St Vincent's RC School Emp NI Edu CFR Staff Adm Clerc</t>
  </si>
  <si>
    <t>000519</t>
  </si>
  <si>
    <t>10096113020</t>
  </si>
  <si>
    <t>St Vincent's RC School Emp NI Educ CFR Staff Premises</t>
  </si>
  <si>
    <t>000520</t>
  </si>
  <si>
    <t>10096113040</t>
  </si>
  <si>
    <t>St Vincent's RC School Emp NI Educ CFR Staff Teaching</t>
  </si>
  <si>
    <t>000521</t>
  </si>
  <si>
    <t>10096113060</t>
  </si>
  <si>
    <t>St Vincent's RC School Emp NI Educ CFR Staff Sup staf</t>
  </si>
  <si>
    <t>000522</t>
  </si>
  <si>
    <t>10096114010</t>
  </si>
  <si>
    <t>St Vincent's RC School Emp Pen Edu CFR Staf Adm cleri</t>
  </si>
  <si>
    <t>000523</t>
  </si>
  <si>
    <t>10096114020</t>
  </si>
  <si>
    <t>St Vincent's RC School Emp Pens Educ CFR Staff Prem</t>
  </si>
  <si>
    <t>000524</t>
  </si>
  <si>
    <t>10096114040</t>
  </si>
  <si>
    <t>St Vincent's RC School Emp Pens Educ CFR Staff Teach</t>
  </si>
  <si>
    <t>000525</t>
  </si>
  <si>
    <t>10096114060</t>
  </si>
  <si>
    <t>St Vincent's RC School Emp Pen Edu CFR Staf Supt Staf</t>
  </si>
  <si>
    <t>000526</t>
  </si>
  <si>
    <t>10100111100</t>
  </si>
  <si>
    <t>Trent CE</t>
  </si>
  <si>
    <t>Trent CE School Education CFR Staff Admin &amp; Cl</t>
  </si>
  <si>
    <t>000527</t>
  </si>
  <si>
    <t>10100111200</t>
  </si>
  <si>
    <t>Trent CE School E04 - Premises Staff GPay</t>
  </si>
  <si>
    <t>000528</t>
  </si>
  <si>
    <t>10100111400</t>
  </si>
  <si>
    <t>Trent CE School E01 - Teaching Staff GPay</t>
  </si>
  <si>
    <t>000529</t>
  </si>
  <si>
    <t>10100111600</t>
  </si>
  <si>
    <t>Trent CE School Education CFR Staff Education</t>
  </si>
  <si>
    <t>000530</t>
  </si>
  <si>
    <t>10100111700</t>
  </si>
  <si>
    <t>Trent CE School Non Education Staff GPay</t>
  </si>
  <si>
    <t>000531</t>
  </si>
  <si>
    <t>10100113000</t>
  </si>
  <si>
    <t>Trent CE School Employer's National Insurance</t>
  </si>
  <si>
    <t>000532</t>
  </si>
  <si>
    <t>10100113010</t>
  </si>
  <si>
    <t>Trent CE School Emp NI Edu CFR Staff Adm Clerc</t>
  </si>
  <si>
    <t>000533</t>
  </si>
  <si>
    <t>10100113020</t>
  </si>
  <si>
    <t>Trent CE School Emp NI Educ CFR Staff Premises</t>
  </si>
  <si>
    <t>000534</t>
  </si>
  <si>
    <t>10100113040</t>
  </si>
  <si>
    <t>Trent CE School Emp NI Educ CFR Staff Teaching</t>
  </si>
  <si>
    <t>000535</t>
  </si>
  <si>
    <t>10100113060</t>
  </si>
  <si>
    <t>Trent CE School Emp NI Educ CFR Staff Sup staf</t>
  </si>
  <si>
    <t>000536</t>
  </si>
  <si>
    <t>10100114000</t>
  </si>
  <si>
    <t>Trent CE School Employers Pension contribution</t>
  </si>
  <si>
    <t>000537</t>
  </si>
  <si>
    <t>10100114010</t>
  </si>
  <si>
    <t>Trent CE School Emp Pen Edu CFR Staf Adm cleri</t>
  </si>
  <si>
    <t>000538</t>
  </si>
  <si>
    <t>10100114020</t>
  </si>
  <si>
    <t>Trent CE School Emp Pens Educ CFR Staff Prem</t>
  </si>
  <si>
    <t>000539</t>
  </si>
  <si>
    <t>10100114040</t>
  </si>
  <si>
    <t>Trent CE School Emp Pens Educ CFR Staff Teach</t>
  </si>
  <si>
    <t>000540</t>
  </si>
  <si>
    <t>10100114060</t>
  </si>
  <si>
    <t>Trent CE School Emp Pen Edu CFR Staf Supt Staf</t>
  </si>
  <si>
    <t>000541</t>
  </si>
  <si>
    <t>10101111100</t>
  </si>
  <si>
    <t>Tudor</t>
  </si>
  <si>
    <t>Tudor School Education CFR Staff Admin &amp; Cl</t>
  </si>
  <si>
    <t>000542</t>
  </si>
  <si>
    <t>10101111200</t>
  </si>
  <si>
    <t>Tudor School E04 - Premises Staff GPay</t>
  </si>
  <si>
    <t>000543</t>
  </si>
  <si>
    <t>10101111400</t>
  </si>
  <si>
    <t>Tudor School E01 - Teaching Staff GPay</t>
  </si>
  <si>
    <t>000870</t>
  </si>
  <si>
    <t>000544</t>
  </si>
  <si>
    <t>10101111600</t>
  </si>
  <si>
    <t>Tudor School Education CFR Staff Education</t>
  </si>
  <si>
    <t>000545</t>
  </si>
  <si>
    <t>10101111700</t>
  </si>
  <si>
    <t>Tudor School Non Education Staff GPay</t>
  </si>
  <si>
    <t>000546</t>
  </si>
  <si>
    <t>10101113000</t>
  </si>
  <si>
    <t>Tudor School Employer's National Insurance</t>
  </si>
  <si>
    <t>000547</t>
  </si>
  <si>
    <t>10101113010</t>
  </si>
  <si>
    <t>Tudor School Emp NI Edu CFR Staff Adm Clerc</t>
  </si>
  <si>
    <t>000548</t>
  </si>
  <si>
    <t>10101113020</t>
  </si>
  <si>
    <t>Tudor School Emp NI Educ CFR Staff Premises</t>
  </si>
  <si>
    <t>000549</t>
  </si>
  <si>
    <t>10101113040</t>
  </si>
  <si>
    <t>Tudor School Emp NI Educ CFR Staff Teaching</t>
  </si>
  <si>
    <t>000871</t>
  </si>
  <si>
    <t>000550</t>
  </si>
  <si>
    <t>10101113060</t>
  </si>
  <si>
    <t>Tudor School Emp NI Educ CFR Staff Sup staf</t>
  </si>
  <si>
    <t>000551</t>
  </si>
  <si>
    <t>10101114000</t>
  </si>
  <si>
    <t>Tudor School Employers Pension contribution</t>
  </si>
  <si>
    <t>000552</t>
  </si>
  <si>
    <t>10101114010</t>
  </si>
  <si>
    <t>Tudor School Emp Pen Edu CFR Staf Adm cleri</t>
  </si>
  <si>
    <t>000553</t>
  </si>
  <si>
    <t>10101114020</t>
  </si>
  <si>
    <t>Tudor School Emp Pens Educ CFR Staff Prem</t>
  </si>
  <si>
    <t>000554</t>
  </si>
  <si>
    <t>10101114040</t>
  </si>
  <si>
    <t>Tudor School Emp Pens Educ CFR Staff Teach</t>
  </si>
  <si>
    <t>000872</t>
  </si>
  <si>
    <t>000555</t>
  </si>
  <si>
    <t>10101114060</t>
  </si>
  <si>
    <t>Tudor School Emp Pen Edu CFR Staf Supt Staf</t>
  </si>
  <si>
    <t>000556</t>
  </si>
  <si>
    <t>10105111100</t>
  </si>
  <si>
    <t>Whitings Hill</t>
  </si>
  <si>
    <t>Whitings Hill School Education CFR Staff Admin &amp; Cl</t>
  </si>
  <si>
    <t>000557</t>
  </si>
  <si>
    <t>10105111200</t>
  </si>
  <si>
    <t>Whitings Hill School E04 - Premises Staff GPay</t>
  </si>
  <si>
    <t>000558</t>
  </si>
  <si>
    <t>10105111400</t>
  </si>
  <si>
    <t>Whitings Hill School E01 - Teaching Staff GPay</t>
  </si>
  <si>
    <t>000559</t>
  </si>
  <si>
    <t>10105111450</t>
  </si>
  <si>
    <t>Whitings Hill School Educ CFR Community Focused Sch</t>
  </si>
  <si>
    <t>000560</t>
  </si>
  <si>
    <t>10105111600</t>
  </si>
  <si>
    <t>Whitings Hill School Education CFR Staff Education</t>
  </si>
  <si>
    <t>000561</t>
  </si>
  <si>
    <t>10105111700</t>
  </si>
  <si>
    <t>Whitings Hill School Non Education Staff GPay</t>
  </si>
  <si>
    <t>000562</t>
  </si>
  <si>
    <t>10105113000</t>
  </si>
  <si>
    <t>Whitings Hill School Employer's National Insurance</t>
  </si>
  <si>
    <t>000563</t>
  </si>
  <si>
    <t>10105113010</t>
  </si>
  <si>
    <t>Whitings Hill School Emp NI Edu CFR Staff Adm Clerc</t>
  </si>
  <si>
    <t>000564</t>
  </si>
  <si>
    <t>10105113020</t>
  </si>
  <si>
    <t>Whitings Hill School Emp NI Educ CFR Staff Premises</t>
  </si>
  <si>
    <t>000565</t>
  </si>
  <si>
    <t>10105113040</t>
  </si>
  <si>
    <t>Whitings Hill School Emp NI Educ CFR Staff Teaching</t>
  </si>
  <si>
    <t>000566</t>
  </si>
  <si>
    <t>10105113060</t>
  </si>
  <si>
    <t>Whitings Hill School Emp NI Educ CFR Staff Sup staf</t>
  </si>
  <si>
    <t>000567</t>
  </si>
  <si>
    <t>10105114000</t>
  </si>
  <si>
    <t>Whitings Hill School Employers Pension contribution</t>
  </si>
  <si>
    <t>000568</t>
  </si>
  <si>
    <t>10105114010</t>
  </si>
  <si>
    <t>Whitings Hill School Emp Pen Edu CFR Staf Adm cleri</t>
  </si>
  <si>
    <t>000569</t>
  </si>
  <si>
    <t>10105114020</t>
  </si>
  <si>
    <t>Whitings Hill School Emp Pens Educ CFR Staff Prem</t>
  </si>
  <si>
    <t>000570</t>
  </si>
  <si>
    <t>10105114040</t>
  </si>
  <si>
    <t>Whitings Hill School Emp Pens Educ CFR Staff Teach</t>
  </si>
  <si>
    <t>000571</t>
  </si>
  <si>
    <t>10105114060</t>
  </si>
  <si>
    <t>Whitings Hill School Emp Pen Edu CFR Staf Supt Staf</t>
  </si>
  <si>
    <t>000572</t>
  </si>
  <si>
    <t>10105114070</t>
  </si>
  <si>
    <t>Whitings Hill School Emp Pens Comm Focusd Sch Staff</t>
  </si>
  <si>
    <t>000573</t>
  </si>
  <si>
    <t>10107111100</t>
  </si>
  <si>
    <t>St. Joseph's RC Primary</t>
  </si>
  <si>
    <t>St Joseph's RC Primary Education CFR Staff Admin &amp; Cl</t>
  </si>
  <si>
    <t>000574</t>
  </si>
  <si>
    <t>10107111200</t>
  </si>
  <si>
    <t>St Joseph's RC Primary E04 - Premises Staff GPay</t>
  </si>
  <si>
    <t>000575</t>
  </si>
  <si>
    <t>10107111400</t>
  </si>
  <si>
    <t>St Joseph's RC Primary E01 - Teaching Staff GPay</t>
  </si>
  <si>
    <t>000576</t>
  </si>
  <si>
    <t>10107111600</t>
  </si>
  <si>
    <t>St Joseph's RC Primary Education CFR Staff Education</t>
  </si>
  <si>
    <t>000577</t>
  </si>
  <si>
    <t>10107111700</t>
  </si>
  <si>
    <t>St Joseph's RC Primary Non Education Staff GPay</t>
  </si>
  <si>
    <t>000578</t>
  </si>
  <si>
    <t>10107113000</t>
  </si>
  <si>
    <t>St Joseph's RC Primary Employer's National Insurance</t>
  </si>
  <si>
    <t>000579</t>
  </si>
  <si>
    <t>10107113010</t>
  </si>
  <si>
    <t>St Joseph's RC Primary Emp NI Edu CFR Staff Adm Clerc</t>
  </si>
  <si>
    <t>000580</t>
  </si>
  <si>
    <t>10107113020</t>
  </si>
  <si>
    <t>St Joseph's RC Primary Emp NI Educ CFR Staff Premises</t>
  </si>
  <si>
    <t>000581</t>
  </si>
  <si>
    <t>10107113040</t>
  </si>
  <si>
    <t>St Joseph's RC Primary Emp NI Educ CFR Staff Teaching</t>
  </si>
  <si>
    <t>000582</t>
  </si>
  <si>
    <t>10107113060</t>
  </si>
  <si>
    <t>St Joseph's RC Primary Emp NI Educ CFR Staff Sup staf</t>
  </si>
  <si>
    <t>000583</t>
  </si>
  <si>
    <t>10107114000</t>
  </si>
  <si>
    <t>St Joseph's RC Primary Employers Pension contribution</t>
  </si>
  <si>
    <t>000584</t>
  </si>
  <si>
    <t>10107114010</t>
  </si>
  <si>
    <t>St Joseph's RC Primary Emp Pen Edu CFR Staf Adm cleri</t>
  </si>
  <si>
    <t>000585</t>
  </si>
  <si>
    <t>10107114020</t>
  </si>
  <si>
    <t>St Joseph's RC Primary Emp Pens Educ CFR Staff Prem</t>
  </si>
  <si>
    <t>000586</t>
  </si>
  <si>
    <t>10107114040</t>
  </si>
  <si>
    <t>St Joseph's RC Primary Emp Pens Educ CFR Staff Teach</t>
  </si>
  <si>
    <t>000587</t>
  </si>
  <si>
    <t>10107114060</t>
  </si>
  <si>
    <t>St Joseph's RC Primary Emp Pen Edu CFR Staf Supt Staf</t>
  </si>
  <si>
    <t>000588</t>
  </si>
  <si>
    <t>10108111100</t>
  </si>
  <si>
    <t>St. Theresa's</t>
  </si>
  <si>
    <t>St Theresa's RC School Education CFR Staff Admin &amp; Cl</t>
  </si>
  <si>
    <t>000589</t>
  </si>
  <si>
    <t>10108111200</t>
  </si>
  <si>
    <t>St Theresa's RC School E04 - Premises Staff GPay</t>
  </si>
  <si>
    <t>000590</t>
  </si>
  <si>
    <t>10108111400</t>
  </si>
  <si>
    <t>St Theresa's RC School E01 - Teaching Staff GPay</t>
  </si>
  <si>
    <t>000873</t>
  </si>
  <si>
    <t>000591</t>
  </si>
  <si>
    <t>10108111600</t>
  </si>
  <si>
    <t>St Theresa's RC School Education CFR Staff Education</t>
  </si>
  <si>
    <t>000592</t>
  </si>
  <si>
    <t>10108111700</t>
  </si>
  <si>
    <t>St Theresa's RC School Non Education Staff GPay</t>
  </si>
  <si>
    <t>000593</t>
  </si>
  <si>
    <t>10108113010</t>
  </si>
  <si>
    <t>St Theresa's RC School Emp NI Edu CFR Staff Adm Clerc</t>
  </si>
  <si>
    <t>000594</t>
  </si>
  <si>
    <t>10108113020</t>
  </si>
  <si>
    <t>St Theresa's RC School Emp NI Educ CFR Staff Premises</t>
  </si>
  <si>
    <t>000595</t>
  </si>
  <si>
    <t>10108113040</t>
  </si>
  <si>
    <t>St Theresa's RC School Emp NI Educ CFR Staff Teaching</t>
  </si>
  <si>
    <t>000874</t>
  </si>
  <si>
    <t>000596</t>
  </si>
  <si>
    <t>10108113060</t>
  </si>
  <si>
    <t>St Theresa's RC School Emp NI Educ CFR Staff Sup staf</t>
  </si>
  <si>
    <t>000597</t>
  </si>
  <si>
    <t>10108114000</t>
  </si>
  <si>
    <t>St Theresa's RC School Employers Pension contribution</t>
  </si>
  <si>
    <t>000598</t>
  </si>
  <si>
    <t>10108114010</t>
  </si>
  <si>
    <t>St Theresa's RC School Emp Pen Edu CFR Staf Adm cleri</t>
  </si>
  <si>
    <t>000599</t>
  </si>
  <si>
    <t>10108114020</t>
  </si>
  <si>
    <t>St Theresa's RC School Emp Pens Educ CFR Staff Prem</t>
  </si>
  <si>
    <t>000600</t>
  </si>
  <si>
    <t>10108114040</t>
  </si>
  <si>
    <t>St Theresa's RC School Emp Pens Educ CFR Staff Teach</t>
  </si>
  <si>
    <t>000601</t>
  </si>
  <si>
    <t>10108114060</t>
  </si>
  <si>
    <t>St Theresa's RC School Emp Pen Edu CFR Staf Supt Staf</t>
  </si>
  <si>
    <t>000602</t>
  </si>
  <si>
    <t>10109111100</t>
  </si>
  <si>
    <t>Woodridge</t>
  </si>
  <si>
    <t>Woodridge School Education CFR Staff Admin &amp; Cl</t>
  </si>
  <si>
    <t>000603</t>
  </si>
  <si>
    <t>10109111200</t>
  </si>
  <si>
    <t>Woodridge School E04 - Premises Staff GPay</t>
  </si>
  <si>
    <t>000604</t>
  </si>
  <si>
    <t>10109111400</t>
  </si>
  <si>
    <t>Woodridge School E01 - Teaching Staff GPay</t>
  </si>
  <si>
    <t>000605</t>
  </si>
  <si>
    <t>10109111600</t>
  </si>
  <si>
    <t>Woodridge School Education CFR Staff Education</t>
  </si>
  <si>
    <t>000606</t>
  </si>
  <si>
    <t>10109111700</t>
  </si>
  <si>
    <t>Woodridge School Non Education Staff GPay</t>
  </si>
  <si>
    <t>10109113000</t>
  </si>
  <si>
    <t>Woodridge School Employer's National Insurance</t>
  </si>
  <si>
    <t>000607</t>
  </si>
  <si>
    <t>10109113010</t>
  </si>
  <si>
    <t>Woodridge School Emp NI Edu CFR Staff Adm Clerc</t>
  </si>
  <si>
    <t>000608</t>
  </si>
  <si>
    <t>10109113020</t>
  </si>
  <si>
    <t>Woodridge School Emp NI Educ CFR Staff Premises</t>
  </si>
  <si>
    <t>000609</t>
  </si>
  <si>
    <t>10109113040</t>
  </si>
  <si>
    <t>Woodridge School Emp NI Educ CFR Staff Teaching</t>
  </si>
  <si>
    <t>000610</t>
  </si>
  <si>
    <t>10109113060</t>
  </si>
  <si>
    <t>Woodridge School Emp NI Educ CFR Staff Sup staf</t>
  </si>
  <si>
    <t>000611</t>
  </si>
  <si>
    <t>10109114000</t>
  </si>
  <si>
    <t>Woodridge School Employers Pension contribution</t>
  </si>
  <si>
    <t>000612</t>
  </si>
  <si>
    <t>10109114010</t>
  </si>
  <si>
    <t>Woodridge School Emp Pen Edu CFR Staf Adm cleri</t>
  </si>
  <si>
    <t>000613</t>
  </si>
  <si>
    <t>10109114020</t>
  </si>
  <si>
    <t>Woodridge School Emp Pens Educ CFR Staff Prem</t>
  </si>
  <si>
    <t>000614</t>
  </si>
  <si>
    <t>10109114040</t>
  </si>
  <si>
    <t>Woodridge School Emp Pens Educ CFR Staff Teach</t>
  </si>
  <si>
    <t>000615</t>
  </si>
  <si>
    <t>10109114060</t>
  </si>
  <si>
    <t>Woodridge School Emp Pen Edu CFR Staf Supt Staf</t>
  </si>
  <si>
    <t>000616</t>
  </si>
  <si>
    <t>10110111100</t>
  </si>
  <si>
    <t>Sacred Heart RC</t>
  </si>
  <si>
    <t>Sacred Heart RC School Education CFR Staff Admin &amp; Cl</t>
  </si>
  <si>
    <t>000617</t>
  </si>
  <si>
    <t>10110111200</t>
  </si>
  <si>
    <t>Sacred Heart RC School E04 - Premises Staff GPay</t>
  </si>
  <si>
    <t>000618</t>
  </si>
  <si>
    <t>10110111400</t>
  </si>
  <si>
    <t>Sacred Heart RC School E01 - Teaching Staff GPay</t>
  </si>
  <si>
    <t>000619</t>
  </si>
  <si>
    <t>10110111600</t>
  </si>
  <si>
    <t>Sacred Heart RC School Education CFR Staff Education</t>
  </si>
  <si>
    <t>000620</t>
  </si>
  <si>
    <t>10110111700</t>
  </si>
  <si>
    <t>Sacred Heart RC School Non Education Staff GPay</t>
  </si>
  <si>
    <t>000621</t>
  </si>
  <si>
    <t>10110113000</t>
  </si>
  <si>
    <t>Sacred Heart RC School Employer's National Insurance</t>
  </si>
  <si>
    <t>000622</t>
  </si>
  <si>
    <t>10110113010</t>
  </si>
  <si>
    <t>Sacred Heart RC School Emp NI Edu CFR Staff Adm Clerc</t>
  </si>
  <si>
    <t>000623</t>
  </si>
  <si>
    <t>10110113020</t>
  </si>
  <si>
    <t>Sacred Heart RC School Emp NI Educ CFR Staff Premises</t>
  </si>
  <si>
    <t>000624</t>
  </si>
  <si>
    <t>10110113040</t>
  </si>
  <si>
    <t>Sacred Heart RC School Emp NI Educ CFR Staff Teaching</t>
  </si>
  <si>
    <t>000625</t>
  </si>
  <si>
    <t>10110113060</t>
  </si>
  <si>
    <t>Sacred Heart RC School Emp NI Educ CFR Staff Sup staf</t>
  </si>
  <si>
    <t>000626</t>
  </si>
  <si>
    <t>10110114000</t>
  </si>
  <si>
    <t>Sacred Heart RC School Employers Pension contribution</t>
  </si>
  <si>
    <t>000627</t>
  </si>
  <si>
    <t>10110114010</t>
  </si>
  <si>
    <t>Sacred Heart RC School Emp Pen Edu CFR Staf Adm cleri</t>
  </si>
  <si>
    <t>000628</t>
  </si>
  <si>
    <t>10110114020</t>
  </si>
  <si>
    <t>Sacred Heart RC School Emp Pens Educ CFR Staff Prem</t>
  </si>
  <si>
    <t>000629</t>
  </si>
  <si>
    <t>10110114040</t>
  </si>
  <si>
    <t>Sacred Heart RC School Emp Pens Educ CFR Staff Teach</t>
  </si>
  <si>
    <t>000630</t>
  </si>
  <si>
    <t>10110114060</t>
  </si>
  <si>
    <t>Sacred Heart RC School Emp Pen Edu CFR Staf Supt Staf</t>
  </si>
  <si>
    <t>000631</t>
  </si>
  <si>
    <t>10114111100</t>
  </si>
  <si>
    <t>Menorah Primary</t>
  </si>
  <si>
    <t>Menorah Primary School Education CFR Staff Admin &amp; Cl</t>
  </si>
  <si>
    <t>000632</t>
  </si>
  <si>
    <t>10114111200</t>
  </si>
  <si>
    <t>Menorah Primary School E04 - Premises Staff GPay</t>
  </si>
  <si>
    <t>000633</t>
  </si>
  <si>
    <t>10114111400</t>
  </si>
  <si>
    <t>Menorah Primary School E01 - Teaching Staff GPay</t>
  </si>
  <si>
    <t>000634</t>
  </si>
  <si>
    <t>10114111600</t>
  </si>
  <si>
    <t>Menorah Primary School Education CFR Staff Education</t>
  </si>
  <si>
    <t>000635</t>
  </si>
  <si>
    <t>10114111700</t>
  </si>
  <si>
    <t>Menorah Primary School Non Education Staff GPay</t>
  </si>
  <si>
    <t>10114113000</t>
  </si>
  <si>
    <t>Menorah Primary School Employer's National Insurance</t>
  </si>
  <si>
    <t>000636</t>
  </si>
  <si>
    <t>10114113010</t>
  </si>
  <si>
    <t>Menorah Primary School Emp NI Edu CFR Staff Adm Clerc</t>
  </si>
  <si>
    <t>000637</t>
  </si>
  <si>
    <t>10114113020</t>
  </si>
  <si>
    <t>Menorah Primary School Emp NI Educ CFR Staff Premises</t>
  </si>
  <si>
    <t>000638</t>
  </si>
  <si>
    <t>10114113040</t>
  </si>
  <si>
    <t>Menorah Primary School Emp NI Educ CFR Staff Teaching</t>
  </si>
  <si>
    <t>000639</t>
  </si>
  <si>
    <t>10114113060</t>
  </si>
  <si>
    <t>Menorah Primary School Emp NI Educ CFR Staff Sup staf</t>
  </si>
  <si>
    <t>000640</t>
  </si>
  <si>
    <t>10114114000</t>
  </si>
  <si>
    <t>Menorah Primary School Employers Pension contribution</t>
  </si>
  <si>
    <t>000641</t>
  </si>
  <si>
    <t>10114114010</t>
  </si>
  <si>
    <t>Menorah Primary School Emp Pen Edu CFR Staf Adm cleri</t>
  </si>
  <si>
    <t>000642</t>
  </si>
  <si>
    <t>10114114020</t>
  </si>
  <si>
    <t>Menorah Primary School Emp Pens Educ CFR Staff Prem</t>
  </si>
  <si>
    <t>000643</t>
  </si>
  <si>
    <t>10114114040</t>
  </si>
  <si>
    <t>Menorah Primary School Emp Pens Educ CFR Staff Teach</t>
  </si>
  <si>
    <t>000644</t>
  </si>
  <si>
    <t>10114114060</t>
  </si>
  <si>
    <t>Menorah Primary School Emp Pen Edu CFR Staf Supt Staf</t>
  </si>
  <si>
    <t>000645</t>
  </si>
  <si>
    <t>10115111100</t>
  </si>
  <si>
    <t>Blessed Dominic RC School</t>
  </si>
  <si>
    <t>Blessed Dominic RC Education CFR Staff Admin &amp; Cl</t>
  </si>
  <si>
    <t>000646</t>
  </si>
  <si>
    <t>10115111200</t>
  </si>
  <si>
    <t>Blessed Dominic RC E04 - Premises Staff GPay</t>
  </si>
  <si>
    <t>000647</t>
  </si>
  <si>
    <t>10115111400</t>
  </si>
  <si>
    <t>Blessed Dominic RC E01 - Teaching Staff GPay</t>
  </si>
  <si>
    <t>10115111500</t>
  </si>
  <si>
    <t>Blessed Dominic RC Education CFR Staff Supply Tea</t>
  </si>
  <si>
    <t>000648</t>
  </si>
  <si>
    <t>10115111600</t>
  </si>
  <si>
    <t>Blessed Dominic RC Education CFR Staff Education</t>
  </si>
  <si>
    <t>000875</t>
  </si>
  <si>
    <t>000649</t>
  </si>
  <si>
    <t>10115111700</t>
  </si>
  <si>
    <t>Blessed Dominic RC Non Education Staff GPay</t>
  </si>
  <si>
    <t>000650</t>
  </si>
  <si>
    <t>10115113000</t>
  </si>
  <si>
    <t>Blessed Dominic RC Employer's National Insurance</t>
  </si>
  <si>
    <t>000651</t>
  </si>
  <si>
    <t>10115113010</t>
  </si>
  <si>
    <t>Blessed Dominic RC Emp NI Edu CFR Staff Adm Clerc</t>
  </si>
  <si>
    <t>000652</t>
  </si>
  <si>
    <t>10115113020</t>
  </si>
  <si>
    <t>Blessed Dominic RC Emp NI Educ CFR Staff Premises</t>
  </si>
  <si>
    <t>000653</t>
  </si>
  <si>
    <t>10115113040</t>
  </si>
  <si>
    <t>Blessed Dominic RC Emp NI Educ CFR Staff Teaching</t>
  </si>
  <si>
    <t>000654</t>
  </si>
  <si>
    <t>10115113050</t>
  </si>
  <si>
    <t>Blessed Dominic RC Emp NI Educ CFR Staf Sup Teach</t>
  </si>
  <si>
    <t>10115113060</t>
  </si>
  <si>
    <t>Blessed Dominic RC Emp NI Educ CFR Staff Sup staf</t>
  </si>
  <si>
    <t>000655</t>
  </si>
  <si>
    <t>000876</t>
  </si>
  <si>
    <t>10115114000</t>
  </si>
  <si>
    <t>Blessed Dominic RC Employers Pension contribution</t>
  </si>
  <si>
    <t>000656</t>
  </si>
  <si>
    <t>10115114010</t>
  </si>
  <si>
    <t>Blessed Dominic RC Emp Pen Edu CFR Staf Adm cleri</t>
  </si>
  <si>
    <t>000657</t>
  </si>
  <si>
    <t>10115114020</t>
  </si>
  <si>
    <t>Blessed Dominic RC Emp Pens Educ CFR Staff Prem</t>
  </si>
  <si>
    <t>000658</t>
  </si>
  <si>
    <t>10115114040</t>
  </si>
  <si>
    <t>Blessed Dominic RC Emp Pens Educ CFR Staff Teach</t>
  </si>
  <si>
    <t>000659</t>
  </si>
  <si>
    <t>000660</t>
  </si>
  <si>
    <t>10115114050</t>
  </si>
  <si>
    <t>Blessed Dominic RC Emp Pens Edu CFR Staf Sup Teac</t>
  </si>
  <si>
    <t>10115114060</t>
  </si>
  <si>
    <t>Blessed Dominic RC Emp Pen Edu CFR Staf Supt Staf</t>
  </si>
  <si>
    <t>000661</t>
  </si>
  <si>
    <t>000877</t>
  </si>
  <si>
    <t>10116111100</t>
  </si>
  <si>
    <t>St. John's CE (N20)</t>
  </si>
  <si>
    <t>St John's CE N20 Education CFR Staff Admin &amp; Cl</t>
  </si>
  <si>
    <t>000662</t>
  </si>
  <si>
    <t>10116111200</t>
  </si>
  <si>
    <t>St John's CE N20 E04 - Premises Staff GPay</t>
  </si>
  <si>
    <t>000663</t>
  </si>
  <si>
    <t>10116111400</t>
  </si>
  <si>
    <t>St John's CE N20 E01 - Teaching Staff GPay</t>
  </si>
  <si>
    <t>000664</t>
  </si>
  <si>
    <t>10116111500</t>
  </si>
  <si>
    <t>St John's CE N20 Education CFR Staff Supply Tea</t>
  </si>
  <si>
    <t>10116111600</t>
  </si>
  <si>
    <t>St John's CE N20 Education CFR Staff Education</t>
  </si>
  <si>
    <t>000665</t>
  </si>
  <si>
    <t>000878</t>
  </si>
  <si>
    <t>10116111700</t>
  </si>
  <si>
    <t>St John's CE N20 Non Education Staff GPay</t>
  </si>
  <si>
    <t>000666</t>
  </si>
  <si>
    <t>10116113000</t>
  </si>
  <si>
    <t>St John's CE N20 Employer's National Insurance</t>
  </si>
  <si>
    <t>000667</t>
  </si>
  <si>
    <t>10116113010</t>
  </si>
  <si>
    <t>St John's CE N20 Emp NI Edu CFR Staff Adm Clerc</t>
  </si>
  <si>
    <t>000668</t>
  </si>
  <si>
    <t>10116113020</t>
  </si>
  <si>
    <t>St John's CE N20 Emp NI Educ CFR Staff Premises</t>
  </si>
  <si>
    <t>000669</t>
  </si>
  <si>
    <t>10116113040</t>
  </si>
  <si>
    <t>St John's CE N20 Emp NI Educ CFR Staff Teaching</t>
  </si>
  <si>
    <t>000670</t>
  </si>
  <si>
    <t>10116113060</t>
  </si>
  <si>
    <t>St John's CE N20 Emp NI Educ CFR Staff Sup staf</t>
  </si>
  <si>
    <t>000671</t>
  </si>
  <si>
    <t>10116114000</t>
  </si>
  <si>
    <t>St John's CE N20 Employers Pension contribution</t>
  </si>
  <si>
    <t>000672</t>
  </si>
  <si>
    <t>10116114010</t>
  </si>
  <si>
    <t>St John's CE N20 Emp Pen Edu CFR Staf Adm cleri</t>
  </si>
  <si>
    <t>000673</t>
  </si>
  <si>
    <t>10116114020</t>
  </si>
  <si>
    <t>St John's CE N20 Emp Pens Educ CFR Staff Prem</t>
  </si>
  <si>
    <t>000674</t>
  </si>
  <si>
    <t>10116114040</t>
  </si>
  <si>
    <t>St John's CE N20 Emp Pens Educ CFR Staff Teach</t>
  </si>
  <si>
    <t>000675</t>
  </si>
  <si>
    <t>10116114050</t>
  </si>
  <si>
    <t>St John's CE N20 Emp Pens Edu CFR Staf Sup Teac</t>
  </si>
  <si>
    <t>000676</t>
  </si>
  <si>
    <t>10116114060</t>
  </si>
  <si>
    <t>St John's CE N20 Emp Pen Edu CFR Staf Supt Staf</t>
  </si>
  <si>
    <t>000677</t>
  </si>
  <si>
    <t>10117111100</t>
  </si>
  <si>
    <t xml:space="preserve">Annunciation RC Junior </t>
  </si>
  <si>
    <t>Annunciation RC Junior Education CFR Staff Admin &amp; Cl</t>
  </si>
  <si>
    <t>000678</t>
  </si>
  <si>
    <t>10117111200</t>
  </si>
  <si>
    <t>Annunciation RC Junior E04 - Premises Staff GPay</t>
  </si>
  <si>
    <t>000679</t>
  </si>
  <si>
    <t>10117111400</t>
  </si>
  <si>
    <t>Annunciation RC Junior E01 - Teaching Staff GPay</t>
  </si>
  <si>
    <t>000680</t>
  </si>
  <si>
    <t>10117111600</t>
  </si>
  <si>
    <t>Annunciation RC Junior Education CFR Staff Education</t>
  </si>
  <si>
    <t>000681</t>
  </si>
  <si>
    <t>10117111700</t>
  </si>
  <si>
    <t>Annunciation RC Junior Non Education Staff GPay</t>
  </si>
  <si>
    <t>000682</t>
  </si>
  <si>
    <t>10117113010</t>
  </si>
  <si>
    <t>Annunciation RC Junior Emp NI Edu CFR Staff Adm Clerc</t>
  </si>
  <si>
    <t>000683</t>
  </si>
  <si>
    <t>10117113020</t>
  </si>
  <si>
    <t>Annunciation RC Junior Emp NI Educ CFR Staff Premises</t>
  </si>
  <si>
    <t>000684</t>
  </si>
  <si>
    <t>10117113040</t>
  </si>
  <si>
    <t>Annunciation RC Junior Emp NI Educ CFR Staff Teaching</t>
  </si>
  <si>
    <t>000685</t>
  </si>
  <si>
    <t>10117113060</t>
  </si>
  <si>
    <t>Annunciation RC Junior Emp NI Educ CFR Staff Sup staf</t>
  </si>
  <si>
    <t>000686</t>
  </si>
  <si>
    <t>10117114010</t>
  </si>
  <si>
    <t>Annunciation RC Junior Emp Pen Edu CFR Staf Adm cleri</t>
  </si>
  <si>
    <t>000687</t>
  </si>
  <si>
    <t>10117114020</t>
  </si>
  <si>
    <t>Annunciation RC Junior Emp Pens Educ CFR Staff Prem</t>
  </si>
  <si>
    <t>000688</t>
  </si>
  <si>
    <t>10117114040</t>
  </si>
  <si>
    <t>Annunciation RC Junior Emp Pens Educ CFR Staff Teach</t>
  </si>
  <si>
    <t>000689</t>
  </si>
  <si>
    <t>10117114060</t>
  </si>
  <si>
    <t>Annunciation RC Junior Emp Pen Edu CFR Staf Supt Staf</t>
  </si>
  <si>
    <t>000690</t>
  </si>
  <si>
    <t>10118111100</t>
  </si>
  <si>
    <t xml:space="preserve">Chalgrove </t>
  </si>
  <si>
    <t>Chalgrove School Education CFR Staff Admin &amp; Cl</t>
  </si>
  <si>
    <t>000691</t>
  </si>
  <si>
    <t>10118111200</t>
  </si>
  <si>
    <t>Chalgrove School E04 - Premises Staff GPay</t>
  </si>
  <si>
    <t>000692</t>
  </si>
  <si>
    <t>10118111400</t>
  </si>
  <si>
    <t>Chalgrove School E01 - Teaching Staff GPay</t>
  </si>
  <si>
    <t>000693</t>
  </si>
  <si>
    <t>10118111600</t>
  </si>
  <si>
    <t>Chalgrove School Education CFR Staff Education</t>
  </si>
  <si>
    <t>000694</t>
  </si>
  <si>
    <t>10118111700</t>
  </si>
  <si>
    <t>Chalgrove School Non Education Staff GPay</t>
  </si>
  <si>
    <t>000695</t>
  </si>
  <si>
    <t>10118113010</t>
  </si>
  <si>
    <t>Chalgrove School Emp NI Edu CFR Staff Adm Clerc</t>
  </si>
  <si>
    <t>000696</t>
  </si>
  <si>
    <t>10118113020</t>
  </si>
  <si>
    <t>Chalgrove School Emp NI Educ CFR Staff Premises</t>
  </si>
  <si>
    <t>000697</t>
  </si>
  <si>
    <t>10118113040</t>
  </si>
  <si>
    <t>Chalgrove School Emp NI Educ CFR Staff Teaching</t>
  </si>
  <si>
    <t>000698</t>
  </si>
  <si>
    <t>10118113060</t>
  </si>
  <si>
    <t>Chalgrove School Emp NI Educ CFR Staff Sup staf</t>
  </si>
  <si>
    <t>000699</t>
  </si>
  <si>
    <t>10118114000</t>
  </si>
  <si>
    <t>Chalgrove School Employers Pension contribution</t>
  </si>
  <si>
    <t>000700</t>
  </si>
  <si>
    <t>10118114010</t>
  </si>
  <si>
    <t>Chalgrove School Emp Pen Edu CFR Staf Adm cleri</t>
  </si>
  <si>
    <t>000701</t>
  </si>
  <si>
    <t>10118114020</t>
  </si>
  <si>
    <t>Chalgrove School Emp Pens Educ CFR Staff Prem</t>
  </si>
  <si>
    <t>000702</t>
  </si>
  <si>
    <t>10118114040</t>
  </si>
  <si>
    <t>Chalgrove School Emp Pens Educ CFR Staff Teach</t>
  </si>
  <si>
    <t>000703</t>
  </si>
  <si>
    <t>10118114060</t>
  </si>
  <si>
    <t>Chalgrove School Emp Pen Edu CFR Staf Supt Staf</t>
  </si>
  <si>
    <t>000704</t>
  </si>
  <si>
    <t>10119111100</t>
  </si>
  <si>
    <t>Queenswell Infant</t>
  </si>
  <si>
    <t>Queenswell Infant School Education CFR Staff Admin &amp; Cl</t>
  </si>
  <si>
    <t>000705</t>
  </si>
  <si>
    <t>10119111200</t>
  </si>
  <si>
    <t>Queenswell Infant School E04 - Premises Staff GPay</t>
  </si>
  <si>
    <t>000706</t>
  </si>
  <si>
    <t>10119111400</t>
  </si>
  <si>
    <t>Queenswell Infant School E01 - Teaching Staff GPay</t>
  </si>
  <si>
    <t>000707</t>
  </si>
  <si>
    <t>10119111600</t>
  </si>
  <si>
    <t>Queenswell Infant School Education CFR Staff Education</t>
  </si>
  <si>
    <t>000708</t>
  </si>
  <si>
    <t>10119111700</t>
  </si>
  <si>
    <t>Queenswell Infant School Non Education Staff GPay</t>
  </si>
  <si>
    <t>000709</t>
  </si>
  <si>
    <t>10119113010</t>
  </si>
  <si>
    <t>Queenswell Infant School Emp NI Edu CFR Staff Adm Clerc</t>
  </si>
  <si>
    <t>000710</t>
  </si>
  <si>
    <t>10119113020</t>
  </si>
  <si>
    <t>Queenswell Infant School Emp NI Educ CFR Staff Premises</t>
  </si>
  <si>
    <t>000711</t>
  </si>
  <si>
    <t>10119113040</t>
  </si>
  <si>
    <t>Queenswell Infant School Emp NI Educ CFR Staff Teaching</t>
  </si>
  <si>
    <t>000712</t>
  </si>
  <si>
    <t>10119113060</t>
  </si>
  <si>
    <t>Queenswell Infant School Emp NI Educ CFR Staff Sup staf</t>
  </si>
  <si>
    <t>000713</t>
  </si>
  <si>
    <t>10119114000</t>
  </si>
  <si>
    <t>Queenswell Infant School Employers Pension contribution</t>
  </si>
  <si>
    <t>000714</t>
  </si>
  <si>
    <t>10119114010</t>
  </si>
  <si>
    <t>Queenswell Infant School Emp Pen Edu CFR Staf Adm cleri</t>
  </si>
  <si>
    <t>000715</t>
  </si>
  <si>
    <t>10119114040</t>
  </si>
  <si>
    <t>Queenswell Infant School Emp Pens Educ CFR Staff Teach</t>
  </si>
  <si>
    <t>000716</t>
  </si>
  <si>
    <t>10119114060</t>
  </si>
  <si>
    <t>Queenswell Infant School Emp Pen Edu CFR Staf Supt Staf</t>
  </si>
  <si>
    <t>000717</t>
  </si>
  <si>
    <t>10121111100</t>
  </si>
  <si>
    <t xml:space="preserve">Hasmonean Primary </t>
  </si>
  <si>
    <t>Hasmonean Primary School Education CFR Staff Admin &amp; Cl</t>
  </si>
  <si>
    <t>000718</t>
  </si>
  <si>
    <t>10121111200</t>
  </si>
  <si>
    <t>Hasmonean Primary School E04 - Premises Staff GPay</t>
  </si>
  <si>
    <t>000719</t>
  </si>
  <si>
    <t>10121111400</t>
  </si>
  <si>
    <t>Hasmonean Primary School E01 - Teaching Staff GPay</t>
  </si>
  <si>
    <t>000879</t>
  </si>
  <si>
    <t>000720</t>
  </si>
  <si>
    <t>10121111600</t>
  </si>
  <si>
    <t>Hasmonean Primary School Education CFR Staff Education</t>
  </si>
  <si>
    <t>000721</t>
  </si>
  <si>
    <t>10121111700</t>
  </si>
  <si>
    <t>Hasmonean Primary School Non Education Staff GPay</t>
  </si>
  <si>
    <t>000880</t>
  </si>
  <si>
    <t>000722</t>
  </si>
  <si>
    <t>10121113000</t>
  </si>
  <si>
    <t>Hasmonean Primary School Employer's National Insurance</t>
  </si>
  <si>
    <t>000723</t>
  </si>
  <si>
    <t>10121113010</t>
  </si>
  <si>
    <t>Hasmonean Primary School Emp NI Edu CFR Staff Adm Clerc</t>
  </si>
  <si>
    <t>000724</t>
  </si>
  <si>
    <t>10121113020</t>
  </si>
  <si>
    <t>Hasmonean Primary School Emp NI Educ CFR Staff Premises</t>
  </si>
  <si>
    <t>000725</t>
  </si>
  <si>
    <t>10121113040</t>
  </si>
  <si>
    <t>Hasmonean Primary School Emp NI Educ CFR Staff Teaching</t>
  </si>
  <si>
    <t>000881</t>
  </si>
  <si>
    <t>000726</t>
  </si>
  <si>
    <t>10121113060</t>
  </si>
  <si>
    <t>Hasmonean Primary School Emp NI Educ CFR Staff Sup staf</t>
  </si>
  <si>
    <t>000727</t>
  </si>
  <si>
    <t>10121114000</t>
  </si>
  <si>
    <t>Hasmonean Primary School Employers Pension contribution</t>
  </si>
  <si>
    <t>000728</t>
  </si>
  <si>
    <t>10121114010</t>
  </si>
  <si>
    <t>Hasmonean Primary School Emp Pen Edu CFR Staf Adm cleri</t>
  </si>
  <si>
    <t>000729</t>
  </si>
  <si>
    <t>10121114020</t>
  </si>
  <si>
    <t>Hasmonean Primary School Emp Pens Educ CFR Staff Prem</t>
  </si>
  <si>
    <t>000730</t>
  </si>
  <si>
    <t>10121114040</t>
  </si>
  <si>
    <t>Hasmonean Primary School Emp Pens Educ CFR Staff Teach</t>
  </si>
  <si>
    <t>000731</t>
  </si>
  <si>
    <t>10121114060</t>
  </si>
  <si>
    <t>Hasmonean Primary School Emp Pen Edu CFR Staf Supt Staf</t>
  </si>
  <si>
    <t>000732</t>
  </si>
  <si>
    <t>10127111100</t>
  </si>
  <si>
    <t>Orion</t>
  </si>
  <si>
    <t>Orion School Education CFR Staff Admin &amp; Cl</t>
  </si>
  <si>
    <t>000733</t>
  </si>
  <si>
    <t>10127111200</t>
  </si>
  <si>
    <t>Orion School E04 - Premises Staff GPay</t>
  </si>
  <si>
    <t>000882</t>
  </si>
  <si>
    <t>000734</t>
  </si>
  <si>
    <t>10127111300</t>
  </si>
  <si>
    <t>Orion School E06 - Catering Staff GPay</t>
  </si>
  <si>
    <t>000883</t>
  </si>
  <si>
    <t>000735</t>
  </si>
  <si>
    <t>10127111400</t>
  </si>
  <si>
    <t>Orion School E01 - Teaching Staff GPay</t>
  </si>
  <si>
    <t>000736</t>
  </si>
  <si>
    <t>10127111450</t>
  </si>
  <si>
    <t>Orion School Educ CFR Community Focused Sch</t>
  </si>
  <si>
    <t>000737</t>
  </si>
  <si>
    <t>10127111600</t>
  </si>
  <si>
    <t>Orion School Education CFR Staff Education</t>
  </si>
  <si>
    <t>000738</t>
  </si>
  <si>
    <t>10127111700</t>
  </si>
  <si>
    <t>Orion School Non Education Staff GPay</t>
  </si>
  <si>
    <t>000884</t>
  </si>
  <si>
    <t>000739</t>
  </si>
  <si>
    <t>10127113000</t>
  </si>
  <si>
    <t>Orion School Employer's National Insurance</t>
  </si>
  <si>
    <t>000740</t>
  </si>
  <si>
    <t>10127113010</t>
  </si>
  <si>
    <t>Orion School Emp NI Edu CFR Staff Adm Clerc</t>
  </si>
  <si>
    <t>000741</t>
  </si>
  <si>
    <t>10127113020</t>
  </si>
  <si>
    <t>Orion School Emp NI Educ CFR Staff Premises</t>
  </si>
  <si>
    <t>000885</t>
  </si>
  <si>
    <t>000742</t>
  </si>
  <si>
    <t>10127113030</t>
  </si>
  <si>
    <t>Orion School Emp NI Educ CFR Staff Catering</t>
  </si>
  <si>
    <t>000886</t>
  </si>
  <si>
    <t>000743</t>
  </si>
  <si>
    <t>10127113040</t>
  </si>
  <si>
    <t>Orion School Emp NI Educ CFR Staff Teaching</t>
  </si>
  <si>
    <t>000744</t>
  </si>
  <si>
    <t>10127113060</t>
  </si>
  <si>
    <t>Orion School Emp NI Educ CFR Staff Sup staf</t>
  </si>
  <si>
    <t>000745</t>
  </si>
  <si>
    <t>10127113070</t>
  </si>
  <si>
    <t>Orion School Employers NI Community Focused</t>
  </si>
  <si>
    <t>000746</t>
  </si>
  <si>
    <t>10127114000</t>
  </si>
  <si>
    <t>Orion School Employers Pension contribution</t>
  </si>
  <si>
    <t>000887</t>
  </si>
  <si>
    <t>000747</t>
  </si>
  <si>
    <t>10127114010</t>
  </si>
  <si>
    <t>Orion School Emp Pen Edu CFR Staf Adm cleri</t>
  </si>
  <si>
    <t>000748</t>
  </si>
  <si>
    <t>10127114020</t>
  </si>
  <si>
    <t>Orion School Emp Pens Educ CFR Staff Prem</t>
  </si>
  <si>
    <t>000888</t>
  </si>
  <si>
    <t>000749</t>
  </si>
  <si>
    <t>10127114030</t>
  </si>
  <si>
    <t>Orion School Emp Pens Educ CFR Staff Caterg</t>
  </si>
  <si>
    <t>000889</t>
  </si>
  <si>
    <t>000750</t>
  </si>
  <si>
    <t>10127114040</t>
  </si>
  <si>
    <t>Orion School Emp Pens Educ CFR Staff Teach</t>
  </si>
  <si>
    <t>000751</t>
  </si>
  <si>
    <t>10127114060</t>
  </si>
  <si>
    <t>Orion School Emp Pen Edu CFR Staf Supt Staf</t>
  </si>
  <si>
    <t>000752</t>
  </si>
  <si>
    <t>10127114070</t>
  </si>
  <si>
    <t>Orion School Emp Pens Comm Focusd Sch Staff</t>
  </si>
  <si>
    <t>000753</t>
  </si>
  <si>
    <t>10128111100</t>
  </si>
  <si>
    <t>Beis Yaakov School Education CFR Staff Admin &amp; Cl</t>
  </si>
  <si>
    <t>000754</t>
  </si>
  <si>
    <t>10128111200</t>
  </si>
  <si>
    <t>Beis Yaakov School E04 - Premises Staff GPay</t>
  </si>
  <si>
    <t>000755</t>
  </si>
  <si>
    <t>10128111400</t>
  </si>
  <si>
    <t>Beis Yaakov School E01 - Teaching Staff GPay</t>
  </si>
  <si>
    <t>000756</t>
  </si>
  <si>
    <t>10128111600</t>
  </si>
  <si>
    <t>Beis Yaakov School Education CFR Staff Education</t>
  </si>
  <si>
    <t>000757</t>
  </si>
  <si>
    <t>10128111700</t>
  </si>
  <si>
    <t>Beis Yaakov School Non Education Staff GPay</t>
  </si>
  <si>
    <t>000758</t>
  </si>
  <si>
    <t>10128113000</t>
  </si>
  <si>
    <t>Beis Yaakov School Employer's National Insurance</t>
  </si>
  <si>
    <t>000759</t>
  </si>
  <si>
    <t>10128113010</t>
  </si>
  <si>
    <t>Beis Yaakov School Emp NI Edu CFR Staff Adm Clerc</t>
  </si>
  <si>
    <t>000760</t>
  </si>
  <si>
    <t>10128113020</t>
  </si>
  <si>
    <t>Beis Yaakov School Emp NI Educ CFR Staff Premises</t>
  </si>
  <si>
    <t>000761</t>
  </si>
  <si>
    <t>10128113040</t>
  </si>
  <si>
    <t>Beis Yaakov School Emp NI Educ CFR Staff Teaching</t>
  </si>
  <si>
    <t>000762</t>
  </si>
  <si>
    <t>10128113060</t>
  </si>
  <si>
    <t>Beis Yaakov School Emp NI Educ CFR Staff Sup staf</t>
  </si>
  <si>
    <t>000763</t>
  </si>
  <si>
    <t>10128114000</t>
  </si>
  <si>
    <t>Beis Yaakov School Employers Pension contribution</t>
  </si>
  <si>
    <t>000764</t>
  </si>
  <si>
    <t>10128114010</t>
  </si>
  <si>
    <t>Beis Yaakov School Emp Pen Edu CFR Staf Adm cleri</t>
  </si>
  <si>
    <t>000765</t>
  </si>
  <si>
    <t>10128114020</t>
  </si>
  <si>
    <t>Beis Yaakov School Emp Pens Educ CFR Staff Prem</t>
  </si>
  <si>
    <t>000766</t>
  </si>
  <si>
    <t>10128114040</t>
  </si>
  <si>
    <t>Beis Yaakov School Emp Pens Educ CFR Staff Teach</t>
  </si>
  <si>
    <t>000767</t>
  </si>
  <si>
    <t>10128114060</t>
  </si>
  <si>
    <t>Beis Yaakov School Emp Pen Edu CFR Staf Supt Staf</t>
  </si>
  <si>
    <t>000768</t>
  </si>
  <si>
    <t>10129111100</t>
  </si>
  <si>
    <t xml:space="preserve">Pardes House </t>
  </si>
  <si>
    <t>Pardes House School Education CFR Staff Admin &amp; Cl</t>
  </si>
  <si>
    <t>000769</t>
  </si>
  <si>
    <t>10129111400</t>
  </si>
  <si>
    <t>Pardes House School E01 - Teaching Staff GPay</t>
  </si>
  <si>
    <t>000770</t>
  </si>
  <si>
    <t>10129111600</t>
  </si>
  <si>
    <t>Pardes House School Education CFR Staff Education</t>
  </si>
  <si>
    <t>000890</t>
  </si>
  <si>
    <t>000771</t>
  </si>
  <si>
    <t>10129111700</t>
  </si>
  <si>
    <t>Pardes House School Non Education Staff GPay</t>
  </si>
  <si>
    <t>000891</t>
  </si>
  <si>
    <t>000772</t>
  </si>
  <si>
    <t>10129113010</t>
  </si>
  <si>
    <t>Pardes House School Emp NI Edu CFR Staff Adm Clerc</t>
  </si>
  <si>
    <t>000773</t>
  </si>
  <si>
    <t>10129113040</t>
  </si>
  <si>
    <t>Pardes House School Emp NI Educ CFR Staff Teaching</t>
  </si>
  <si>
    <t>000774</t>
  </si>
  <si>
    <t>10129113060</t>
  </si>
  <si>
    <t>Pardes House School Emp NI Educ CFR Staff Sup staf</t>
  </si>
  <si>
    <t>000775</t>
  </si>
  <si>
    <t>10129114000</t>
  </si>
  <si>
    <t>Pardes House School Employers Pension contribution</t>
  </si>
  <si>
    <t>000892</t>
  </si>
  <si>
    <t>000776</t>
  </si>
  <si>
    <t>10129114010</t>
  </si>
  <si>
    <t>Pardes House School Emp Pen Edu CFR Staf Adm cleri</t>
  </si>
  <si>
    <t>000777</t>
  </si>
  <si>
    <t>10129114040</t>
  </si>
  <si>
    <t>Pardes House School Emp Pens Educ CFR Staff Teach</t>
  </si>
  <si>
    <t>000778</t>
  </si>
  <si>
    <t>10129114060</t>
  </si>
  <si>
    <t>Pardes House School Emp Pen Edu CFR Staf Supt Staf</t>
  </si>
  <si>
    <t>000893</t>
  </si>
  <si>
    <t>000779</t>
  </si>
  <si>
    <t>10132111100</t>
  </si>
  <si>
    <t>Moss Hall Nursery School Education CFR Staff Admin &amp; Cl</t>
  </si>
  <si>
    <t>000780</t>
  </si>
  <si>
    <t>10132111200</t>
  </si>
  <si>
    <t>Moss Hall Nursery School E04 - Premises Staff GPay</t>
  </si>
  <si>
    <t>000781</t>
  </si>
  <si>
    <t>10132111400</t>
  </si>
  <si>
    <t>Moss Hall Nursery School E01 - Teaching Staff GPay</t>
  </si>
  <si>
    <t>000782</t>
  </si>
  <si>
    <t>10132111600</t>
  </si>
  <si>
    <t>Moss Hall Nursery School Education CFR Staff Education</t>
  </si>
  <si>
    <t>000783</t>
  </si>
  <si>
    <t>10132111700</t>
  </si>
  <si>
    <t>Moss Hall Nursery School Non Education Staff GPay</t>
  </si>
  <si>
    <t>000784</t>
  </si>
  <si>
    <t>10132113000</t>
  </si>
  <si>
    <t>Moss Hall Nursery School Employer's National Insurance</t>
  </si>
  <si>
    <t>000785</t>
  </si>
  <si>
    <t>10132113010</t>
  </si>
  <si>
    <t>Moss Hall Nursery School Emp NI Edu CFR Staff Adm Clerc</t>
  </si>
  <si>
    <t>000786</t>
  </si>
  <si>
    <t>10132113020</t>
  </si>
  <si>
    <t>Moss Hall Nursery School Emp NI Educ CFR Staff Premises</t>
  </si>
  <si>
    <t>000787</t>
  </si>
  <si>
    <t>10132113040</t>
  </si>
  <si>
    <t>Moss Hall Nursery School Emp NI Educ CFR Staff Teaching</t>
  </si>
  <si>
    <t>000788</t>
  </si>
  <si>
    <t>10132113060</t>
  </si>
  <si>
    <t>Moss Hall Nursery School Emp NI Educ CFR Staff Sup staf</t>
  </si>
  <si>
    <t>000789</t>
  </si>
  <si>
    <t>10132114000</t>
  </si>
  <si>
    <t>Moss Hall Nursery School Employers Pension contribution</t>
  </si>
  <si>
    <t>000790</t>
  </si>
  <si>
    <t>10132114010</t>
  </si>
  <si>
    <t>Moss Hall Nursery School Emp Pen Edu CFR Staf Adm cleri</t>
  </si>
  <si>
    <t>000791</t>
  </si>
  <si>
    <t>10132114020</t>
  </si>
  <si>
    <t>Moss Hall Nursery School Emp Pens Educ CFR Staff Prem</t>
  </si>
  <si>
    <t>000792</t>
  </si>
  <si>
    <t>10132114040</t>
  </si>
  <si>
    <t>Moss Hall Nursery School Emp Pens Educ CFR Staff Teach</t>
  </si>
  <si>
    <t>000793</t>
  </si>
  <si>
    <t>10132114060</t>
  </si>
  <si>
    <t>Moss Hall Nursery School Emp Pen Edu CFR Staf Supt Staf</t>
  </si>
  <si>
    <t>000794</t>
  </si>
  <si>
    <t>10135111100</t>
  </si>
  <si>
    <t>* BEYA</t>
  </si>
  <si>
    <t>Barnet Early Years Alliance Education CFR Staff Admin &amp; Cl</t>
  </si>
  <si>
    <t>000795</t>
  </si>
  <si>
    <t>10135111200</t>
  </si>
  <si>
    <t>Barnet Early Years Alliance E04 - Premises Staff GPay</t>
  </si>
  <si>
    <t>000796</t>
  </si>
  <si>
    <t>10135111400</t>
  </si>
  <si>
    <t>Barnet Early Years Alliance E01 - Teaching Staff GPay</t>
  </si>
  <si>
    <t>000797</t>
  </si>
  <si>
    <t>10135111500</t>
  </si>
  <si>
    <t>Barnet Early Years Alliance Education CFR Staff Supply Tea</t>
  </si>
  <si>
    <t>10135111600</t>
  </si>
  <si>
    <t>Barnet Early Years Alliance Education CFR Staff Education</t>
  </si>
  <si>
    <t>000798</t>
  </si>
  <si>
    <t>10135111700</t>
  </si>
  <si>
    <t>Barnet Early Years Alliance Non Education Staff GPay</t>
  </si>
  <si>
    <t>000799</t>
  </si>
  <si>
    <t>10135113010</t>
  </si>
  <si>
    <t>Barnet Early Years Alliance Emp NI Edu CFR Staff Adm Clerc</t>
  </si>
  <si>
    <t>000800</t>
  </si>
  <si>
    <t>10135113020</t>
  </si>
  <si>
    <t>Barnet Early Years Alliance Emp NI Educ CFR Staff Premises</t>
  </si>
  <si>
    <t>000801</t>
  </si>
  <si>
    <t>10135113040</t>
  </si>
  <si>
    <t>Barnet Early Years Alliance Emp NI Educ CFR Staff Teaching</t>
  </si>
  <si>
    <t>000802</t>
  </si>
  <si>
    <t>000803</t>
  </si>
  <si>
    <t>10135113050</t>
  </si>
  <si>
    <t>Barnet Early Years Alliance Emp NI Educ CFR Staf Sup Teach</t>
  </si>
  <si>
    <t>10135113060</t>
  </si>
  <si>
    <t>Barnet Early Years Alliance Emp NI Educ CFR Staff Sup staf</t>
  </si>
  <si>
    <t>000804</t>
  </si>
  <si>
    <t>10135114000</t>
  </si>
  <si>
    <t>Barnet Early Years Alliance Employers Pension contribution</t>
  </si>
  <si>
    <t>000805</t>
  </si>
  <si>
    <t>10135114010</t>
  </si>
  <si>
    <t>Barnet Early Years Alliance Emp Pen Edu CFR Staf Adm cleri</t>
  </si>
  <si>
    <t>000806</t>
  </si>
  <si>
    <t>10135114020</t>
  </si>
  <si>
    <t>Barnet Early Years Alliance Emp Pens Educ CFR Staff Prem</t>
  </si>
  <si>
    <t>000807</t>
  </si>
  <si>
    <t>10135114040</t>
  </si>
  <si>
    <t>Barnet Early Years Alliance Emp Pens Educ CFR Staff Teach</t>
  </si>
  <si>
    <t>000808</t>
  </si>
  <si>
    <t>000809</t>
  </si>
  <si>
    <t>10135114050</t>
  </si>
  <si>
    <t>Barnet Early Years Alliance Emp Pens Edu CFR Staf Sup Teac</t>
  </si>
  <si>
    <t>10135114060</t>
  </si>
  <si>
    <t>Barnet Early Years Alliance Emp Pen Edu CFR Staf Supt Staf</t>
  </si>
  <si>
    <t>000810</t>
  </si>
  <si>
    <t>10157111100</t>
  </si>
  <si>
    <t xml:space="preserve">Northway </t>
  </si>
  <si>
    <t>Northway School Education CFR Staff Admin &amp; Cl</t>
  </si>
  <si>
    <t>000811</t>
  </si>
  <si>
    <t>10157111200</t>
  </si>
  <si>
    <t>Northway School E04 - Premises Staff GPay</t>
  </si>
  <si>
    <t>000812</t>
  </si>
  <si>
    <t>10157111400</t>
  </si>
  <si>
    <t>Northway School E01 - Teaching Staff GPay</t>
  </si>
  <si>
    <t>000813</t>
  </si>
  <si>
    <t>000894</t>
  </si>
  <si>
    <t>10157111600</t>
  </si>
  <si>
    <t>Northway School Education CFR Staff Education</t>
  </si>
  <si>
    <t>000814</t>
  </si>
  <si>
    <t>000895</t>
  </si>
  <si>
    <t>10157111700</t>
  </si>
  <si>
    <t>Northway School Non Education Staff GPay</t>
  </si>
  <si>
    <t>000815</t>
  </si>
  <si>
    <t>10157113010</t>
  </si>
  <si>
    <t>Northway School Emp NI Edu CFR Staff Adm Clerc</t>
  </si>
  <si>
    <t>000816</t>
  </si>
  <si>
    <t>10157113020</t>
  </si>
  <si>
    <t>Northway School Emp NI Educ CFR Staff Premises</t>
  </si>
  <si>
    <t>000817</t>
  </si>
  <si>
    <t>10157113040</t>
  </si>
  <si>
    <t>Northway School Emp NI Educ CFR Staff Teaching</t>
  </si>
  <si>
    <t>000818</t>
  </si>
  <si>
    <t>000896</t>
  </si>
  <si>
    <t>10157113060</t>
  </si>
  <si>
    <t>Northway School Emp NI Educ CFR Staff Sup staf</t>
  </si>
  <si>
    <t>000819</t>
  </si>
  <si>
    <t>000897</t>
  </si>
  <si>
    <t>10157114000</t>
  </si>
  <si>
    <t>Northway School Employers Pension contribution</t>
  </si>
  <si>
    <t>000820</t>
  </si>
  <si>
    <t>10157114010</t>
  </si>
  <si>
    <t>Northway School Emp Pen Edu CFR Staf Adm cleri</t>
  </si>
  <si>
    <t>000821</t>
  </si>
  <si>
    <t>10157114020</t>
  </si>
  <si>
    <t>Northway School Emp Pens Educ CFR Staff Prem</t>
  </si>
  <si>
    <t>000822</t>
  </si>
  <si>
    <t>10157114040</t>
  </si>
  <si>
    <t>Northway School Emp Pens Educ CFR Staff Teach</t>
  </si>
  <si>
    <t>000823</t>
  </si>
  <si>
    <t>000898</t>
  </si>
  <si>
    <t>10157114060</t>
  </si>
  <si>
    <t>Northway School Emp Pen Edu CFR Staf Supt Staf</t>
  </si>
  <si>
    <t>000824</t>
  </si>
  <si>
    <t>000899</t>
  </si>
  <si>
    <t>10185111100</t>
  </si>
  <si>
    <t>Northgate PRU Education CFR Staff Admin &amp; Cl</t>
  </si>
  <si>
    <t>000825</t>
  </si>
  <si>
    <t>10185111400</t>
  </si>
  <si>
    <t>Northgate PRU E01 - Teaching Staff GPay</t>
  </si>
  <si>
    <t>000826</t>
  </si>
  <si>
    <t>000827</t>
  </si>
  <si>
    <t>10185111500</t>
  </si>
  <si>
    <t>Northgate PRU Education CFR Staff Supply Tea</t>
  </si>
  <si>
    <t>10185111600</t>
  </si>
  <si>
    <t>Northgate PRU Education CFR Staff Education</t>
  </si>
  <si>
    <t>000828</t>
  </si>
  <si>
    <t>10185113040</t>
  </si>
  <si>
    <t>Northgate PRU Emp NI Educ CFR Staff Teaching</t>
  </si>
  <si>
    <t>000829</t>
  </si>
  <si>
    <t>000830</t>
  </si>
  <si>
    <t>10185113050</t>
  </si>
  <si>
    <t>Northgate PRU Emp NI Educ CFR Staf Sup Teach</t>
  </si>
  <si>
    <t>10185113060</t>
  </si>
  <si>
    <t>Northgate PRU Emp NI Educ CFR Staff Sup staf</t>
  </si>
  <si>
    <t>000831</t>
  </si>
  <si>
    <t>10185114010</t>
  </si>
  <si>
    <t>Northgate PRU Emp Pen Edu CFR Staf Adm cleri</t>
  </si>
  <si>
    <t>000832</t>
  </si>
  <si>
    <t>10185114040</t>
  </si>
  <si>
    <t>Northgate PRU Emp Pens Educ CFR Staff Teach</t>
  </si>
  <si>
    <t>000833</t>
  </si>
  <si>
    <t>000834</t>
  </si>
  <si>
    <t>10185114050</t>
  </si>
  <si>
    <t>Northgate PRU Emp Pens Edu CFR Staf Sup Teac</t>
  </si>
  <si>
    <t>10185114060</t>
  </si>
  <si>
    <t>Northgate PRU Emp Pen Edu CFR Staf Supt Staf</t>
  </si>
  <si>
    <t>000835</t>
  </si>
  <si>
    <t>11094111100</t>
  </si>
  <si>
    <t>Akiva</t>
  </si>
  <si>
    <t>Akiva Education CFR Staff Admin &amp; Cl</t>
  </si>
  <si>
    <t>000836</t>
  </si>
  <si>
    <t>11094111200</t>
  </si>
  <si>
    <t>Akiva E04 - Premises Staff GPay</t>
  </si>
  <si>
    <t>000837</t>
  </si>
  <si>
    <t>11094111400</t>
  </si>
  <si>
    <t>Akiva E01 - Teaching Staff GPay</t>
  </si>
  <si>
    <t>000838</t>
  </si>
  <si>
    <t>11094111600</t>
  </si>
  <si>
    <t>Akiva Education CFR Staff Education</t>
  </si>
  <si>
    <t>000839</t>
  </si>
  <si>
    <t>11094111700</t>
  </si>
  <si>
    <t>Akiva Non Education Staff GPay</t>
  </si>
  <si>
    <t>000840</t>
  </si>
  <si>
    <t>11094113000</t>
  </si>
  <si>
    <t>Akiva Employer's National Insurance</t>
  </si>
  <si>
    <t>11094113010</t>
  </si>
  <si>
    <t>Akiva Emp NI Edu CFR Staff Adm Clerc</t>
  </si>
  <si>
    <t>000841</t>
  </si>
  <si>
    <t>11094113020</t>
  </si>
  <si>
    <t>Akiva Emp NI Educ CFR Staff Premises</t>
  </si>
  <si>
    <t>000842</t>
  </si>
  <si>
    <t>11094113040</t>
  </si>
  <si>
    <t>Akiva Emp NI Educ CFR Staff Teaching</t>
  </si>
  <si>
    <t>000843</t>
  </si>
  <si>
    <t>11094113060</t>
  </si>
  <si>
    <t>Akiva Emp NI Educ CFR Staff Sup staf</t>
  </si>
  <si>
    <t>000844</t>
  </si>
  <si>
    <t>11094114000</t>
  </si>
  <si>
    <t>Akiva Employers Pension contribution</t>
  </si>
  <si>
    <t>11094114010</t>
  </si>
  <si>
    <t>Akiva Emp Pen Edu CFR Staf Adm cleri</t>
  </si>
  <si>
    <t>11094114020</t>
  </si>
  <si>
    <t>Akiva Emp Pens Educ CFR Staff Prem</t>
  </si>
  <si>
    <t>11094114040</t>
  </si>
  <si>
    <t>Akiva Emp Pens Educ CFR Staff Teach</t>
  </si>
  <si>
    <t>11094114060</t>
  </si>
  <si>
    <t>Akiva Emp Pen Edu CFR Staf Supt Staf</t>
  </si>
  <si>
    <t>11174111600</t>
  </si>
  <si>
    <t>JCOSS Education CFR Staff Education</t>
  </si>
  <si>
    <t>11174113060</t>
  </si>
  <si>
    <t>JCOSS Emp NI Educ CFR Staff Sup staf</t>
  </si>
  <si>
    <t>11278111100</t>
  </si>
  <si>
    <t>Beit Shvidler</t>
  </si>
  <si>
    <t>Beit Schvidler Education CFR Staff Admin &amp; Cl</t>
  </si>
  <si>
    <t>11278111200</t>
  </si>
  <si>
    <t>Beit Schvidler E04 - Premises Staff GPay</t>
  </si>
  <si>
    <t>11278111400</t>
  </si>
  <si>
    <t>Beit Schvidler E01 - Teaching Staff GPay</t>
  </si>
  <si>
    <t>11278111600</t>
  </si>
  <si>
    <t>Beit Schvidler Education CFR Staff Education</t>
  </si>
  <si>
    <t>11278111700</t>
  </si>
  <si>
    <t>Beit Schvidler Non Education Staff GPay</t>
  </si>
  <si>
    <t>11278113000</t>
  </si>
  <si>
    <t xml:space="preserve">Beit Schvidler Employer's National Insurance </t>
  </si>
  <si>
    <t>11278113010</t>
  </si>
  <si>
    <t>Beit Schvidler Emp NI Edu CFR Staff Adm Clerc</t>
  </si>
  <si>
    <t>11278113020</t>
  </si>
  <si>
    <t>Beit Schvidler Emp NI Educ CFR Staff Premises</t>
  </si>
  <si>
    <t>11278113040</t>
  </si>
  <si>
    <t>Beit Schvidler Emp NI Educ CFR Staff Teaching</t>
  </si>
  <si>
    <t>11278113060</t>
  </si>
  <si>
    <t>Beit Schvidler Emp NI Educ CFR Staff Sup staf</t>
  </si>
  <si>
    <t>11278114010</t>
  </si>
  <si>
    <t>Beit Schvidler Emp Pen Edu CFR Staf Adm cleri</t>
  </si>
  <si>
    <t>11278114040</t>
  </si>
  <si>
    <t>Beit Schvidler Emp Pens Educ CFR Staff Teach</t>
  </si>
  <si>
    <t>11278114060</t>
  </si>
  <si>
    <t>Beit Schvidler Emp Pen Edu CFR Staf Supt Staf</t>
  </si>
  <si>
    <t>0000018055</t>
  </si>
  <si>
    <t>00</t>
  </si>
  <si>
    <t>YE03</t>
  </si>
  <si>
    <t>Year End Reversing Jo REVERSAL</t>
  </si>
  <si>
    <t>R/SCH 10051</t>
  </si>
  <si>
    <t>Year End Adj 2019/20</t>
  </si>
  <si>
    <t>09/04/2020</t>
  </si>
  <si>
    <t>1540</t>
  </si>
  <si>
    <t>EVANSG01</t>
  </si>
  <si>
    <t>R/SCH 10054</t>
  </si>
  <si>
    <t>10054138100</t>
  </si>
  <si>
    <t xml:space="preserve">Colindale </t>
  </si>
  <si>
    <t>Colindale School Other Indirect Employee Expens</t>
  </si>
  <si>
    <t>R/SCH 10055</t>
  </si>
  <si>
    <t>10055138100</t>
  </si>
  <si>
    <t>Coppetts Wood School Other Indirect Employee Expens</t>
  </si>
  <si>
    <t>R/SCH 10056</t>
  </si>
  <si>
    <t>10056138100</t>
  </si>
  <si>
    <t>Courtland School Other Indirect Employee Expens</t>
  </si>
  <si>
    <t>R/SCH 10057</t>
  </si>
  <si>
    <t>10057138100</t>
  </si>
  <si>
    <t>Cromer Road School Other Indirect Employee Expens</t>
  </si>
  <si>
    <t>R/SCH 10064</t>
  </si>
  <si>
    <t>10064138100</t>
  </si>
  <si>
    <t>Fairway School Other Indirect Employee Expens</t>
  </si>
  <si>
    <t>R/SCH 10066</t>
  </si>
  <si>
    <t>10066138100</t>
  </si>
  <si>
    <t>Frith Manor School Other Indirect Employee Expens</t>
  </si>
  <si>
    <t>R/SCH 10069</t>
  </si>
  <si>
    <t>R/SCH 10072</t>
  </si>
  <si>
    <t>10072138100</t>
  </si>
  <si>
    <t>Holly Park School Other Indirect Employee Expens</t>
  </si>
  <si>
    <t>R/SCH 10073</t>
  </si>
  <si>
    <t>10073138100</t>
  </si>
  <si>
    <t>Holy Trinity CE School Other Indirect Employee Expens</t>
  </si>
  <si>
    <t>0000018058</t>
  </si>
  <si>
    <t>R/SCH 10089</t>
  </si>
  <si>
    <t>10089138100</t>
  </si>
  <si>
    <t>St John's CE School Other Indirect Employee Expens</t>
  </si>
  <si>
    <t>1542</t>
  </si>
  <si>
    <t>R/SCH 10094</t>
  </si>
  <si>
    <t>10094138100</t>
  </si>
  <si>
    <t>St Paul's CE N11 Other Indirect Employee Expens</t>
  </si>
  <si>
    <t>R/SCH 10097</t>
  </si>
  <si>
    <t>10097111400</t>
  </si>
  <si>
    <t>Sunnyfields</t>
  </si>
  <si>
    <t>Sunnyfields School E01 - Teaching Staff GPay</t>
  </si>
  <si>
    <t>R/SCH 10110</t>
  </si>
  <si>
    <t>10110138100</t>
  </si>
  <si>
    <t>Sacred Heart RC School Other Indirect Employee Expens</t>
  </si>
  <si>
    <t>R/SCH 10127</t>
  </si>
  <si>
    <t>R/SCH 10128</t>
  </si>
  <si>
    <t>10128138100</t>
  </si>
  <si>
    <t>Beis Yaakov School Other Indirect Employee Expens</t>
  </si>
  <si>
    <t>R/SCH 10129</t>
  </si>
  <si>
    <t>Teachers Pay Grant (September 21 - March 22)</t>
  </si>
  <si>
    <t>Teachers Pension Grant (September 21 - March 22)</t>
  </si>
  <si>
    <t>TPG2</t>
  </si>
  <si>
    <t>TPECG2</t>
  </si>
  <si>
    <t>Summer School Funding</t>
  </si>
  <si>
    <t>DFC has been paid</t>
  </si>
  <si>
    <t>TPG for April 21 - Aug 21 for EY &amp; Post 16 pupils</t>
  </si>
  <si>
    <t>TPECG for April 21 - Aug 21 for EY &amp; Post 16 pupils</t>
  </si>
  <si>
    <t>April - December  invoiced/netted</t>
  </si>
  <si>
    <t>Feb Payment to School</t>
  </si>
  <si>
    <t>1001.EHCP.I03.</t>
  </si>
  <si>
    <t>(blank)</t>
  </si>
  <si>
    <t>SENInclusion</t>
  </si>
  <si>
    <t>3304.SENI.I03.</t>
  </si>
  <si>
    <t>3307.SENI.I03.</t>
  </si>
  <si>
    <t>3509.SENI.I03.</t>
  </si>
  <si>
    <t>3511.SENI.I03.</t>
  </si>
  <si>
    <t>Mar Payment to School</t>
  </si>
  <si>
    <t>FY22/23</t>
  </si>
  <si>
    <t>FY21-22</t>
  </si>
  <si>
    <t>Senior Mental Health Leads (SMHL)</t>
  </si>
  <si>
    <t>Universal Infant Free School Meals (UIFSM)</t>
  </si>
  <si>
    <t>Barnet Schools Funding</t>
  </si>
  <si>
    <t>2022-23</t>
  </si>
  <si>
    <t>SMHL</t>
  </si>
  <si>
    <t>HNTopUp</t>
  </si>
  <si>
    <t>Payments 3</t>
  </si>
  <si>
    <t>I18D</t>
  </si>
  <si>
    <t>FY22-23</t>
  </si>
  <si>
    <t>Apr-Aug</t>
  </si>
  <si>
    <t>May/Nov</t>
  </si>
  <si>
    <t>Y11 Transition Fund</t>
  </si>
  <si>
    <t>Y11TF</t>
  </si>
  <si>
    <t>MNS Lump Sum</t>
  </si>
  <si>
    <t>Recovery Premium</t>
  </si>
  <si>
    <t>Apr 22 - Aug 22</t>
  </si>
  <si>
    <t>Apr-Aug 22</t>
  </si>
  <si>
    <t>School Led Tutoring</t>
  </si>
  <si>
    <t>Mass Testing</t>
  </si>
  <si>
    <t xml:space="preserve">DARES Programme </t>
  </si>
  <si>
    <t>22/23</t>
  </si>
  <si>
    <t>22/107</t>
  </si>
  <si>
    <t>22/108</t>
  </si>
  <si>
    <t>22/109</t>
  </si>
  <si>
    <t>22/110</t>
  </si>
  <si>
    <t>22/111</t>
  </si>
  <si>
    <t>22/112</t>
  </si>
  <si>
    <t>22/113</t>
  </si>
  <si>
    <t>22/114</t>
  </si>
  <si>
    <t>22/115</t>
  </si>
  <si>
    <t>22/116</t>
  </si>
  <si>
    <t>22/117</t>
  </si>
  <si>
    <t>22/118</t>
  </si>
  <si>
    <t>22/119</t>
  </si>
  <si>
    <t>22/120</t>
  </si>
  <si>
    <t>22/121</t>
  </si>
  <si>
    <t>22/122</t>
  </si>
  <si>
    <t>22/123</t>
  </si>
  <si>
    <t>22/124</t>
  </si>
  <si>
    <t>22/125</t>
  </si>
  <si>
    <t>22/126</t>
  </si>
  <si>
    <t>22/127</t>
  </si>
  <si>
    <t>22/128</t>
  </si>
  <si>
    <t>22/129</t>
  </si>
  <si>
    <t>22/130</t>
  </si>
  <si>
    <t>22/131</t>
  </si>
  <si>
    <t>22/132</t>
  </si>
  <si>
    <t>22/133</t>
  </si>
  <si>
    <t>22/134</t>
  </si>
  <si>
    <t>22/135</t>
  </si>
  <si>
    <t>22/136</t>
  </si>
  <si>
    <t>22/137</t>
  </si>
  <si>
    <t>22/138</t>
  </si>
  <si>
    <t>22/139</t>
  </si>
  <si>
    <t>22/140</t>
  </si>
  <si>
    <t>22/141</t>
  </si>
  <si>
    <t>22/142</t>
  </si>
  <si>
    <t>22/143</t>
  </si>
  <si>
    <t>22/144</t>
  </si>
  <si>
    <t>22/145</t>
  </si>
  <si>
    <t>22/146</t>
  </si>
  <si>
    <t>22/147</t>
  </si>
  <si>
    <t>22/148</t>
  </si>
  <si>
    <t>22/149</t>
  </si>
  <si>
    <t>22/150</t>
  </si>
  <si>
    <t>22/151</t>
  </si>
  <si>
    <t>22/152</t>
  </si>
  <si>
    <t>22/153</t>
  </si>
  <si>
    <t>22/154</t>
  </si>
  <si>
    <t>22/155</t>
  </si>
  <si>
    <t>22/156</t>
  </si>
  <si>
    <t>22/157</t>
  </si>
  <si>
    <t>22/158</t>
  </si>
  <si>
    <t>22/159</t>
  </si>
  <si>
    <t>22/160</t>
  </si>
  <si>
    <t>22/161</t>
  </si>
  <si>
    <t>22/162</t>
  </si>
  <si>
    <t>22/163</t>
  </si>
  <si>
    <t>22/164</t>
  </si>
  <si>
    <t>22/165</t>
  </si>
  <si>
    <t>22/166</t>
  </si>
  <si>
    <t>22/167</t>
  </si>
  <si>
    <t>22/168</t>
  </si>
  <si>
    <t>22/169</t>
  </si>
  <si>
    <t>22/170</t>
  </si>
  <si>
    <t>22/171</t>
  </si>
  <si>
    <t>22/172</t>
  </si>
  <si>
    <t>22/173</t>
  </si>
  <si>
    <t>22/174</t>
  </si>
  <si>
    <t>PPFSM</t>
  </si>
  <si>
    <t>PPFSMP</t>
  </si>
  <si>
    <t>Teachers Pay Grant (April 22 - August 22)</t>
  </si>
  <si>
    <t>Teachers Pension Grant (April 22 - August 22)</t>
  </si>
  <si>
    <t>TU2021</t>
  </si>
  <si>
    <t>TU2122</t>
  </si>
  <si>
    <t>Trade Union Claim FY20-21</t>
  </si>
  <si>
    <t>Trade Union Claim FY21-22</t>
  </si>
  <si>
    <t>FY20-21</t>
  </si>
  <si>
    <t>Trade Union Claim</t>
  </si>
  <si>
    <t>Phase 6</t>
  </si>
  <si>
    <t>Cash Advance</t>
  </si>
  <si>
    <t>May Commentary</t>
  </si>
  <si>
    <t xml:space="preserve">a) A cash advance to Frith Manor to support deficit position. </t>
  </si>
  <si>
    <t>b) Fist tranch of multiple grant payments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</si>
</sst>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8" formatCode="&quot;£&quot;#,##0.00;[Red]\-&quot;£&quot;#,##0.00"/>
    <numFmt numFmtId="41" formatCode="_-* #,##0_-;\-* #,##0_-;_-* &quot;-&quot;_-;_-@_-"/>
    <numFmt numFmtId="44" formatCode="_-&quot;£&quot;* #,##0.00_-;\-&quot;£&quot;* #,##0.00_-;_-&quot;£&quot;* &quot;-&quot;??_-;_-@_-"/>
    <numFmt numFmtId="43" formatCode="_-* #,##0.00_-;\-* #,##0.00_-;_-* &quot;-&quot;??_-;_-@_-"/>
    <numFmt numFmtId="164" formatCode="_-* #,##0_-;\-* #,##0_-;_-* &quot;-&quot;??_-;_-@_-"/>
    <numFmt numFmtId="165" formatCode="#,##0.00;[Red]\(#,##0.00\)"/>
    <numFmt numFmtId="166" formatCode="&quot;£&quot;#,##0.00"/>
    <numFmt numFmtId="167" formatCode="00000/000000"/>
    <numFmt numFmtId="168" formatCode="000000"/>
    <numFmt numFmtId="169" formatCode="dd/mm/yyyy;@"/>
    <numFmt numFmtId="170" formatCode="000"/>
    <numFmt numFmtId="171" formatCode="_-&quot;£&quot;* #,##0_-;\-&quot;£&quot;* #,##0_-;_-&quot;£&quot;* &quot;-&quot;??_-;_-@_-"/>
    <numFmt numFmtId="172" formatCode="mmm"/>
    <numFmt numFmtId="173" formatCode="&quot;£&quot;#,##0.00;[Red]\-&quot;£&quot;#,##0.00;\-"/>
    <numFmt numFmtId="174" formatCode="mmmm"/>
    <numFmt numFmtId="175" formatCode="_-&quot;£&quot;* #,##0.00_-;[Red]\-&quot;£&quot;* #,##0.00_-;_-&quot;£&quot;* &quot;-&quot;??_-;_-@_-"/>
  </numFmts>
  <fonts count="44"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i/>
      <sz val="11"/>
      <color theme="1"/>
      <name val="Calibri"/>
      <family val="2"/>
      <scheme val="minor"/>
    </font>
    <font>
      <b/>
      <i/>
      <sz val="11"/>
      <color theme="1"/>
      <name val="Calibri"/>
      <family val="2"/>
      <scheme val="minor"/>
    </font>
    <font>
      <sz val="11"/>
      <color indexed="8"/>
      <name val="Calibri"/>
      <family val="2"/>
      <scheme val="minor"/>
    </font>
    <font>
      <b/>
      <sz val="14"/>
      <name val="Calibri"/>
      <family val="2"/>
    </font>
    <font>
      <sz val="12"/>
      <name val="Arial"/>
      <family val="2"/>
    </font>
    <font>
      <b/>
      <sz val="10"/>
      <name val="Arial"/>
      <family val="2"/>
    </font>
    <font>
      <b/>
      <sz val="12"/>
      <name val="Calibri"/>
      <family val="2"/>
    </font>
    <font>
      <b/>
      <u/>
      <sz val="11"/>
      <name val="Calibri"/>
      <family val="2"/>
    </font>
    <font>
      <b/>
      <sz val="11"/>
      <name val="Calibri"/>
      <family val="2"/>
    </font>
    <font>
      <sz val="24"/>
      <color theme="1"/>
      <name val="Calibri"/>
      <family val="2"/>
      <scheme val="minor"/>
    </font>
    <font>
      <b/>
      <sz val="16"/>
      <color theme="1"/>
      <name val="Arial Black"/>
      <family val="2"/>
    </font>
    <font>
      <i/>
      <sz val="10"/>
      <color indexed="8"/>
      <name val="Calibri"/>
      <family val="2"/>
      <scheme val="minor"/>
    </font>
    <font>
      <b/>
      <sz val="11"/>
      <color indexed="8"/>
      <name val="Calibri"/>
      <family val="2"/>
      <scheme val="minor"/>
    </font>
    <font>
      <b/>
      <sz val="11"/>
      <color indexed="9"/>
      <name val="Calibri"/>
      <family val="2"/>
      <scheme val="minor"/>
    </font>
    <font>
      <sz val="14"/>
      <color theme="1"/>
      <name val="Calibri"/>
      <family val="2"/>
      <scheme val="minor"/>
    </font>
    <font>
      <b/>
      <sz val="11"/>
      <color rgb="FFFF0000"/>
      <name val="Calibri"/>
      <family val="2"/>
      <scheme val="minor"/>
    </font>
    <font>
      <sz val="11"/>
      <name val="Calibri"/>
      <family val="2"/>
      <scheme val="minor"/>
    </font>
    <font>
      <i/>
      <sz val="8"/>
      <color theme="1"/>
      <name val="Calibri"/>
      <family val="2"/>
      <scheme val="minor"/>
    </font>
    <font>
      <sz val="22"/>
      <color theme="1"/>
      <name val="Calibri"/>
      <family val="2"/>
      <scheme val="minor"/>
    </font>
    <font>
      <b/>
      <sz val="28"/>
      <color theme="1"/>
      <name val="Calibri"/>
      <family val="2"/>
      <scheme val="minor"/>
    </font>
    <font>
      <sz val="28"/>
      <color theme="1"/>
      <name val="Calibri"/>
      <family val="2"/>
      <scheme val="minor"/>
    </font>
    <font>
      <b/>
      <sz val="18"/>
      <color theme="1"/>
      <name val="Calibri"/>
      <family val="2"/>
      <scheme val="minor"/>
    </font>
    <font>
      <b/>
      <sz val="20"/>
      <color theme="1"/>
      <name val="Calibri"/>
      <family val="2"/>
      <scheme val="minor"/>
    </font>
    <font>
      <b/>
      <sz val="14"/>
      <color theme="1"/>
      <name val="Calibri"/>
      <family val="2"/>
      <scheme val="minor"/>
    </font>
    <font>
      <sz val="11"/>
      <color theme="1"/>
      <name val="Wingdings"/>
      <charset val="2"/>
    </font>
    <font>
      <sz val="18"/>
      <color theme="1"/>
      <name val="Calibri"/>
      <family val="2"/>
      <scheme val="minor"/>
    </font>
    <font>
      <sz val="20"/>
      <color theme="1"/>
      <name val="Calibri"/>
      <family val="2"/>
      <scheme val="minor"/>
    </font>
    <font>
      <u/>
      <sz val="11"/>
      <color theme="10"/>
      <name val="Calibri"/>
      <family val="2"/>
      <scheme val="minor"/>
    </font>
    <font>
      <sz val="9"/>
      <color indexed="81"/>
      <name val="Tahoma"/>
      <family val="2"/>
    </font>
    <font>
      <b/>
      <sz val="9"/>
      <color indexed="81"/>
      <name val="Tahoma"/>
      <family val="2"/>
    </font>
    <font>
      <sz val="11"/>
      <color rgb="FF006100"/>
      <name val="Calibri"/>
      <family val="2"/>
      <scheme val="minor"/>
    </font>
    <font>
      <b/>
      <u/>
      <sz val="11"/>
      <color theme="1"/>
      <name val="Calibri"/>
      <family val="2"/>
      <scheme val="minor"/>
    </font>
    <font>
      <sz val="11"/>
      <color rgb="FF9C0006"/>
      <name val="Calibri"/>
      <family val="2"/>
      <scheme val="minor"/>
    </font>
    <font>
      <sz val="8"/>
      <name val="Calibri"/>
      <family val="2"/>
      <scheme val="minor"/>
    </font>
    <font>
      <b/>
      <sz val="11"/>
      <color theme="1" tint="0.499984740745262"/>
      <name val="Calibri"/>
      <family val="2"/>
      <scheme val="minor"/>
    </font>
    <font>
      <sz val="11"/>
      <color theme="1" tint="0.499984740745262"/>
      <name val="Calibri"/>
      <family val="2"/>
      <scheme val="minor"/>
    </font>
    <font>
      <b/>
      <sz val="14"/>
      <color theme="1" tint="0.499984740745262"/>
      <name val="Calibri"/>
      <family val="2"/>
      <scheme val="minor"/>
    </font>
    <font>
      <sz val="14"/>
      <color theme="1" tint="0.499984740745262"/>
      <name val="Calibri"/>
      <family val="2"/>
      <scheme val="minor"/>
    </font>
    <font>
      <b/>
      <sz val="11"/>
      <name val="Calibri"/>
      <family val="2"/>
      <scheme val="minor"/>
    </font>
    <font>
      <sz val="11"/>
      <color theme="0" tint="-0.499984740745262"/>
      <name val="Calibri"/>
      <family val="2"/>
      <scheme val="minor"/>
    </font>
  </fonts>
  <fills count="32">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FF0000"/>
        <bgColor indexed="64"/>
      </patternFill>
    </fill>
    <fill>
      <patternFill patternType="solid">
        <fgColor theme="7" tint="0.39997558519241921"/>
        <bgColor indexed="64"/>
      </patternFill>
    </fill>
    <fill>
      <patternFill patternType="solid">
        <fgColor rgb="FFFF66FF"/>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7" tint="0.79998168889431442"/>
        <bgColor indexed="64"/>
      </patternFill>
    </fill>
    <fill>
      <patternFill patternType="solid">
        <fgColor rgb="FFFFC000"/>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FF9999"/>
        <bgColor indexed="64"/>
      </patternFill>
    </fill>
    <fill>
      <patternFill patternType="solid">
        <fgColor theme="8" tint="0.59999389629810485"/>
        <bgColor indexed="64"/>
      </patternFill>
    </fill>
    <fill>
      <patternFill patternType="solid">
        <fgColor theme="2"/>
        <bgColor indexed="64"/>
      </patternFill>
    </fill>
    <fill>
      <patternFill patternType="solid">
        <fgColor rgb="FFC6EFCE"/>
      </patternFill>
    </fill>
    <fill>
      <patternFill patternType="solid">
        <fgColor theme="0"/>
        <bgColor indexed="64"/>
      </patternFill>
    </fill>
    <fill>
      <patternFill patternType="solid">
        <fgColor theme="3" tint="0.79998168889431442"/>
        <bgColor indexed="64"/>
      </patternFill>
    </fill>
    <fill>
      <patternFill patternType="solid">
        <fgColor rgb="FFFFC7CE"/>
      </patternFill>
    </fill>
    <fill>
      <patternFill patternType="solid">
        <fgColor rgb="FF2D99FB"/>
        <bgColor indexed="64"/>
      </patternFill>
    </fill>
  </fills>
  <borders count="59">
    <border>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auto="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double">
        <color theme="9" tint="-0.24994659260841701"/>
      </top>
      <bottom style="double">
        <color theme="9" tint="-0.24994659260841701"/>
      </bottom>
      <diagonal/>
    </border>
    <border>
      <left/>
      <right style="double">
        <color theme="9" tint="-0.24994659260841701"/>
      </right>
      <top style="double">
        <color theme="9" tint="-0.24994659260841701"/>
      </top>
      <bottom style="double">
        <color theme="9" tint="-0.24994659260841701"/>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style="double">
        <color theme="9" tint="-0.499984740745262"/>
      </left>
      <right/>
      <top style="double">
        <color theme="9" tint="-0.499984740745262"/>
      </top>
      <bottom style="double">
        <color theme="9" tint="-0.499984740745262"/>
      </bottom>
      <diagonal/>
    </border>
    <border>
      <left/>
      <right style="double">
        <color theme="9" tint="-0.499984740745262"/>
      </right>
      <top style="double">
        <color theme="9" tint="-0.499984740745262"/>
      </top>
      <bottom style="double">
        <color theme="9" tint="-0.499984740745262"/>
      </bottom>
      <diagonal/>
    </border>
    <border>
      <left style="thin">
        <color indexed="64"/>
      </left>
      <right/>
      <top style="double">
        <color theme="9" tint="-0.499984740745262"/>
      </top>
      <bottom style="thin">
        <color auto="1"/>
      </bottom>
      <diagonal/>
    </border>
    <border>
      <left/>
      <right/>
      <top style="double">
        <color theme="9" tint="-0.499984740745262"/>
      </top>
      <bottom style="thin">
        <color auto="1"/>
      </bottom>
      <diagonal/>
    </border>
    <border>
      <left style="thin">
        <color indexed="64"/>
      </left>
      <right/>
      <top/>
      <bottom/>
      <diagonal/>
    </border>
    <border>
      <left/>
      <right/>
      <top style="double">
        <color theme="9" tint="-0.499984740745262"/>
      </top>
      <bottom style="double">
        <color theme="9" tint="-0.499984740745262"/>
      </bottom>
      <diagonal/>
    </border>
    <border>
      <left style="double">
        <color theme="4" tint="0.39994506668294322"/>
      </left>
      <right/>
      <top style="double">
        <color theme="4" tint="0.39994506668294322"/>
      </top>
      <bottom style="double">
        <color theme="4" tint="0.39994506668294322"/>
      </bottom>
      <diagonal/>
    </border>
    <border>
      <left/>
      <right/>
      <top style="double">
        <color theme="4" tint="0.39994506668294322"/>
      </top>
      <bottom style="double">
        <color theme="4" tint="0.39994506668294322"/>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right style="double">
        <color theme="5" tint="-0.499984740745262"/>
      </right>
      <top style="double">
        <color theme="5" tint="-0.499984740745262"/>
      </top>
      <bottom style="double">
        <color theme="5" tint="-0.499984740745262"/>
      </bottom>
      <diagonal/>
    </border>
    <border>
      <left style="double">
        <color theme="4" tint="-0.499984740745262"/>
      </left>
      <right/>
      <top style="double">
        <color theme="4" tint="-0.499984740745262"/>
      </top>
      <bottom style="double">
        <color theme="4" tint="-0.499984740745262"/>
      </bottom>
      <diagonal/>
    </border>
    <border>
      <left/>
      <right/>
      <top style="double">
        <color theme="4" tint="-0.499984740745262"/>
      </top>
      <bottom style="double">
        <color theme="4" tint="-0.499984740745262"/>
      </bottom>
      <diagonal/>
    </border>
    <border>
      <left/>
      <right style="double">
        <color theme="4" tint="-0.499984740745262"/>
      </right>
      <top style="double">
        <color theme="4" tint="-0.499984740745262"/>
      </top>
      <bottom style="double">
        <color theme="4" tint="-0.499984740745262"/>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double">
        <color theme="5" tint="-0.499984740745262"/>
      </left>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bottom/>
      <diagonal/>
    </border>
    <border>
      <left style="double">
        <color theme="9" tint="-0.24994659260841701"/>
      </left>
      <right/>
      <top/>
      <bottom/>
      <diagonal/>
    </border>
    <border>
      <left/>
      <right style="double">
        <color theme="9" tint="-0.24994659260841701"/>
      </right>
      <top/>
      <bottom/>
      <diagonal/>
    </border>
    <border>
      <left/>
      <right/>
      <top/>
      <bottom style="double">
        <color theme="5" tint="-0.499984740745262"/>
      </bottom>
      <diagonal/>
    </border>
    <border>
      <left style="double">
        <color theme="5" tint="-0.499984740745262"/>
      </left>
      <right/>
      <top style="double">
        <color theme="9" tint="-0.24994659260841701"/>
      </top>
      <bottom/>
      <diagonal/>
    </border>
    <border>
      <left/>
      <right style="double">
        <color theme="5" tint="-0.499984740745262"/>
      </right>
      <top style="double">
        <color theme="9" tint="-0.24994659260841701"/>
      </top>
      <bottom/>
      <diagonal/>
    </border>
    <border>
      <left style="double">
        <color theme="9" tint="-0.24994659260841701"/>
      </left>
      <right/>
      <top/>
      <bottom style="double">
        <color theme="9" tint="-0.24994659260841701"/>
      </bottom>
      <diagonal/>
    </border>
    <border>
      <left/>
      <right/>
      <top/>
      <bottom style="double">
        <color theme="9" tint="-0.24994659260841701"/>
      </bottom>
      <diagonal/>
    </border>
    <border>
      <left/>
      <right style="double">
        <color theme="9" tint="-0.24994659260841701"/>
      </right>
      <top/>
      <bottom style="double">
        <color theme="9" tint="-0.24994659260841701"/>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style="double">
        <color theme="9" tint="-0.24994659260841701"/>
      </left>
      <right/>
      <top style="double">
        <color theme="9" tint="-0.24994659260841701"/>
      </top>
      <bottom style="double">
        <color theme="9" tint="-0.24994659260841701"/>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xf numFmtId="0" fontId="8" fillId="0" borderId="0"/>
    <xf numFmtId="44" fontId="1" fillId="0" borderId="0" applyFont="0" applyFill="0" applyBorder="0" applyAlignment="0" applyProtection="0"/>
    <xf numFmtId="43" fontId="1" fillId="0" borderId="0" applyFont="0" applyFill="0" applyBorder="0" applyAlignment="0" applyProtection="0"/>
    <xf numFmtId="0" fontId="31"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27" borderId="0" applyNumberFormat="0" applyBorder="0" applyAlignment="0" applyProtection="0"/>
    <xf numFmtId="0" fontId="36" fillId="30" borderId="0" applyNumberFormat="0" applyBorder="0" applyAlignment="0" applyProtection="0"/>
  </cellStyleXfs>
  <cellXfs count="516">
    <xf numFmtId="0" fontId="0" fillId="0" borderId="0" xfId="0"/>
    <xf numFmtId="43" fontId="0" fillId="0" borderId="0" xfId="0" applyNumberFormat="1"/>
    <xf numFmtId="0" fontId="3" fillId="0" borderId="0" xfId="0" applyFont="1"/>
    <xf numFmtId="0" fontId="0" fillId="0" borderId="0" xfId="0" applyAlignment="1">
      <alignment horizontal="center"/>
    </xf>
    <xf numFmtId="164" fontId="0" fillId="0" borderId="0" xfId="1" applyNumberFormat="1" applyFont="1"/>
    <xf numFmtId="164" fontId="4" fillId="0" borderId="0" xfId="1" applyNumberFormat="1" applyFont="1" applyAlignment="1">
      <alignment horizontal="center"/>
    </xf>
    <xf numFmtId="43" fontId="0" fillId="0" borderId="0" xfId="1" applyFont="1"/>
    <xf numFmtId="0" fontId="0" fillId="0" borderId="0" xfId="0" applyAlignment="1">
      <alignment horizontal="center" wrapText="1"/>
    </xf>
    <xf numFmtId="0" fontId="0" fillId="0" borderId="0" xfId="0" applyAlignment="1">
      <alignment wrapText="1"/>
    </xf>
    <xf numFmtId="22" fontId="0" fillId="0" borderId="0" xfId="0" applyNumberFormat="1"/>
    <xf numFmtId="41" fontId="0" fillId="0" borderId="0" xfId="0" applyNumberFormat="1"/>
    <xf numFmtId="0" fontId="7" fillId="0" borderId="0" xfId="3" applyFont="1" applyAlignment="1">
      <alignment vertical="center"/>
    </xf>
    <xf numFmtId="0" fontId="6" fillId="0" borderId="0" xfId="3"/>
    <xf numFmtId="165" fontId="6" fillId="0" borderId="0" xfId="3" applyNumberFormat="1"/>
    <xf numFmtId="0" fontId="9" fillId="0" borderId="15" xfId="4" applyFont="1" applyBorder="1" applyAlignment="1">
      <alignment horizontal="center"/>
    </xf>
    <xf numFmtId="0" fontId="10" fillId="0" borderId="0" xfId="3" applyFont="1" applyAlignment="1">
      <alignment vertical="center"/>
    </xf>
    <xf numFmtId="0" fontId="11" fillId="0" borderId="0" xfId="3" applyFont="1" applyAlignment="1">
      <alignment vertical="center"/>
    </xf>
    <xf numFmtId="165" fontId="11" fillId="0" borderId="0" xfId="3" applyNumberFormat="1" applyFont="1" applyAlignment="1">
      <alignment vertical="center"/>
    </xf>
    <xf numFmtId="17" fontId="6" fillId="0" borderId="0" xfId="3" applyNumberFormat="1"/>
    <xf numFmtId="0" fontId="12" fillId="0" borderId="0" xfId="3" applyFont="1" applyAlignment="1">
      <alignment vertical="center"/>
    </xf>
    <xf numFmtId="165" fontId="12" fillId="0" borderId="0" xfId="3" applyNumberFormat="1" applyFont="1" applyAlignment="1">
      <alignment vertical="center"/>
    </xf>
    <xf numFmtId="0" fontId="3" fillId="12" borderId="0" xfId="0" applyFont="1" applyFill="1" applyAlignment="1">
      <alignment wrapText="1"/>
    </xf>
    <xf numFmtId="0" fontId="3" fillId="12" borderId="0" xfId="0" applyFont="1" applyFill="1"/>
    <xf numFmtId="0" fontId="3" fillId="13" borderId="3" xfId="0" applyFont="1" applyFill="1" applyBorder="1"/>
    <xf numFmtId="0" fontId="4" fillId="12" borderId="0" xfId="0" applyFont="1" applyFill="1"/>
    <xf numFmtId="0" fontId="0" fillId="12" borderId="0" xfId="0" applyFill="1"/>
    <xf numFmtId="0" fontId="13" fillId="5" borderId="0" xfId="0" applyFont="1" applyFill="1" applyAlignment="1">
      <alignment horizontal="center"/>
    </xf>
    <xf numFmtId="0" fontId="0" fillId="14" borderId="15" xfId="0" applyFill="1" applyBorder="1" applyAlignment="1">
      <alignment horizontal="center"/>
    </xf>
    <xf numFmtId="0" fontId="0" fillId="14" borderId="15" xfId="0" applyFill="1" applyBorder="1"/>
    <xf numFmtId="0" fontId="0" fillId="5" borderId="15" xfId="0" applyFill="1" applyBorder="1"/>
    <xf numFmtId="0" fontId="0" fillId="5" borderId="2" xfId="0" applyFill="1" applyBorder="1"/>
    <xf numFmtId="0" fontId="0" fillId="15" borderId="18" xfId="0" applyFill="1" applyBorder="1" applyAlignment="1">
      <alignment horizontal="center"/>
    </xf>
    <xf numFmtId="0" fontId="15" fillId="0" borderId="3" xfId="0" applyFont="1" applyBorder="1" applyAlignment="1">
      <alignment horizontal="left"/>
    </xf>
    <xf numFmtId="0" fontId="15" fillId="0" borderId="4" xfId="0" applyFont="1" applyBorder="1" applyAlignment="1">
      <alignment horizontal="left"/>
    </xf>
    <xf numFmtId="0" fontId="15" fillId="0" borderId="0" xfId="0" applyFont="1" applyAlignment="1">
      <alignment horizontal="left"/>
    </xf>
    <xf numFmtId="0" fontId="0" fillId="5" borderId="3" xfId="0" applyFill="1" applyBorder="1"/>
    <xf numFmtId="0" fontId="0" fillId="0" borderId="0" xfId="0" applyAlignment="1">
      <alignment horizontal="left"/>
    </xf>
    <xf numFmtId="0" fontId="3" fillId="0" borderId="13" xfId="0" applyFont="1" applyBorder="1"/>
    <xf numFmtId="0" fontId="3" fillId="0" borderId="3" xfId="0" applyFont="1" applyBorder="1"/>
    <xf numFmtId="0" fontId="0" fillId="0" borderId="15" xfId="0" applyBorder="1"/>
    <xf numFmtId="0" fontId="0" fillId="0" borderId="14" xfId="0" applyBorder="1"/>
    <xf numFmtId="164" fontId="0" fillId="0" borderId="14" xfId="1" applyNumberFormat="1" applyFont="1" applyBorder="1" applyAlignment="1"/>
    <xf numFmtId="44" fontId="0" fillId="0" borderId="3" xfId="0" applyNumberFormat="1" applyBorder="1"/>
    <xf numFmtId="40" fontId="0" fillId="14" borderId="0" xfId="0" applyNumberFormat="1" applyFill="1"/>
    <xf numFmtId="40" fontId="3" fillId="14" borderId="0" xfId="0" applyNumberFormat="1" applyFont="1" applyFill="1"/>
    <xf numFmtId="40" fontId="0" fillId="14" borderId="0" xfId="1" applyNumberFormat="1" applyFont="1" applyFill="1"/>
    <xf numFmtId="0" fontId="15" fillId="0" borderId="0" xfId="0" applyFont="1"/>
    <xf numFmtId="8" fontId="0" fillId="0" borderId="0" xfId="0" applyNumberFormat="1"/>
    <xf numFmtId="44" fontId="0" fillId="0" borderId="0" xfId="0" applyNumberFormat="1"/>
    <xf numFmtId="10" fontId="0" fillId="0" borderId="0" xfId="2" applyNumberFormat="1" applyFont="1"/>
    <xf numFmtId="9" fontId="0" fillId="0" borderId="0" xfId="0" applyNumberFormat="1"/>
    <xf numFmtId="0" fontId="16" fillId="0" borderId="19" xfId="0" applyFont="1" applyBorder="1" applyAlignment="1">
      <alignment horizontal="center"/>
    </xf>
    <xf numFmtId="0" fontId="16" fillId="0" borderId="24" xfId="0" applyFont="1" applyBorder="1" applyAlignment="1">
      <alignment horizontal="center"/>
    </xf>
    <xf numFmtId="0" fontId="16" fillId="0" borderId="20" xfId="0" applyFont="1" applyBorder="1" applyAlignment="1">
      <alignment horizontal="center"/>
    </xf>
    <xf numFmtId="0" fontId="17" fillId="16" borderId="25" xfId="0" applyFont="1" applyFill="1" applyBorder="1" applyAlignment="1">
      <alignment vertical="center" wrapText="1"/>
    </xf>
    <xf numFmtId="0" fontId="17" fillId="16" borderId="26" xfId="0" applyFont="1" applyFill="1" applyBorder="1" applyAlignment="1">
      <alignment vertical="center" wrapText="1"/>
    </xf>
    <xf numFmtId="0" fontId="17" fillId="16" borderId="25" xfId="0" applyFont="1" applyFill="1" applyBorder="1" applyAlignment="1">
      <alignment horizontal="center" vertical="center" wrapText="1"/>
    </xf>
    <xf numFmtId="0" fontId="16" fillId="10" borderId="27" xfId="0" applyFont="1" applyFill="1" applyBorder="1" applyAlignment="1">
      <alignment vertical="center" wrapText="1"/>
    </xf>
    <xf numFmtId="0" fontId="16" fillId="10" borderId="28" xfId="0" applyFont="1" applyFill="1" applyBorder="1" applyAlignment="1">
      <alignment vertical="center" wrapText="1"/>
    </xf>
    <xf numFmtId="0" fontId="16" fillId="10" borderId="29" xfId="0" applyFont="1" applyFill="1" applyBorder="1" applyAlignment="1">
      <alignment vertical="center" wrapText="1"/>
    </xf>
    <xf numFmtId="0" fontId="0" fillId="0" borderId="0" xfId="0" applyAlignment="1">
      <alignment vertical="center" wrapText="1"/>
    </xf>
    <xf numFmtId="0" fontId="0" fillId="4" borderId="30" xfId="0" applyFill="1" applyBorder="1" applyAlignment="1">
      <alignment vertical="center" wrapText="1"/>
    </xf>
    <xf numFmtId="43" fontId="0" fillId="4" borderId="31" xfId="1" applyFont="1" applyFill="1" applyBorder="1" applyAlignment="1">
      <alignment vertical="center" wrapText="1"/>
    </xf>
    <xf numFmtId="0" fontId="0" fillId="4" borderId="31" xfId="0" applyFill="1" applyBorder="1" applyAlignment="1">
      <alignment vertical="center" wrapText="1"/>
    </xf>
    <xf numFmtId="0" fontId="0" fillId="4" borderId="32" xfId="0" applyFill="1" applyBorder="1" applyAlignment="1">
      <alignment vertical="center" wrapText="1"/>
    </xf>
    <xf numFmtId="0" fontId="0" fillId="10" borderId="19" xfId="0" applyFill="1" applyBorder="1" applyAlignment="1">
      <alignment horizontal="center" vertical="center"/>
    </xf>
    <xf numFmtId="0" fontId="0" fillId="10" borderId="19" xfId="0" applyFill="1" applyBorder="1" applyAlignment="1">
      <alignment horizontal="center" vertical="center" wrapText="1"/>
    </xf>
    <xf numFmtId="0" fontId="0" fillId="10" borderId="24" xfId="0" applyFill="1" applyBorder="1" applyAlignment="1">
      <alignment horizontal="center" vertical="center" wrapText="1"/>
    </xf>
    <xf numFmtId="0" fontId="0" fillId="5" borderId="24" xfId="0" applyFill="1" applyBorder="1" applyAlignment="1">
      <alignment horizontal="center" vertical="center" wrapText="1"/>
    </xf>
    <xf numFmtId="0" fontId="0" fillId="5" borderId="20" xfId="0" applyFill="1" applyBorder="1" applyAlignment="1">
      <alignment horizontal="center" vertical="center" wrapText="1"/>
    </xf>
    <xf numFmtId="0" fontId="0" fillId="17" borderId="0" xfId="0" applyFill="1"/>
    <xf numFmtId="14" fontId="0" fillId="17" borderId="0" xfId="0" applyNumberFormat="1" applyFill="1"/>
    <xf numFmtId="44" fontId="0" fillId="17" borderId="0" xfId="5" applyFont="1" applyFill="1"/>
    <xf numFmtId="8" fontId="0" fillId="0" borderId="0" xfId="5" applyNumberFormat="1" applyFont="1"/>
    <xf numFmtId="8" fontId="0" fillId="0" borderId="0" xfId="1" applyNumberFormat="1" applyFont="1"/>
    <xf numFmtId="44" fontId="0" fillId="0" borderId="0" xfId="5" applyFont="1"/>
    <xf numFmtId="0" fontId="18" fillId="12" borderId="33" xfId="0" applyFont="1" applyFill="1" applyBorder="1"/>
    <xf numFmtId="0" fontId="0" fillId="12" borderId="33" xfId="0" applyFill="1" applyBorder="1" applyAlignment="1">
      <alignment horizontal="center"/>
    </xf>
    <xf numFmtId="0" fontId="0" fillId="12" borderId="33" xfId="0" applyFill="1" applyBorder="1"/>
    <xf numFmtId="0" fontId="0" fillId="0" borderId="33" xfId="0" applyBorder="1" applyAlignment="1">
      <alignment horizontal="center"/>
    </xf>
    <xf numFmtId="166" fontId="0" fillId="12" borderId="33" xfId="0" applyNumberFormat="1" applyFill="1" applyBorder="1"/>
    <xf numFmtId="167" fontId="0" fillId="0" borderId="0" xfId="0" applyNumberFormat="1"/>
    <xf numFmtId="168" fontId="0" fillId="0" borderId="0" xfId="0" applyNumberFormat="1"/>
    <xf numFmtId="169" fontId="0" fillId="0" borderId="0" xfId="0" applyNumberFormat="1"/>
    <xf numFmtId="43" fontId="0" fillId="0" borderId="0" xfId="6" applyFont="1" applyFill="1" applyProtection="1"/>
    <xf numFmtId="170" fontId="0" fillId="0" borderId="0" xfId="0" applyNumberFormat="1" applyProtection="1">
      <protection locked="0"/>
    </xf>
    <xf numFmtId="0" fontId="3" fillId="14" borderId="15" xfId="0" applyFont="1" applyFill="1" applyBorder="1" applyAlignment="1">
      <alignment horizontal="center"/>
    </xf>
    <xf numFmtId="0" fontId="3" fillId="14" borderId="15" xfId="0" applyFont="1" applyFill="1" applyBorder="1"/>
    <xf numFmtId="0" fontId="19" fillId="14" borderId="0" xfId="0" applyFont="1" applyFill="1"/>
    <xf numFmtId="168" fontId="0" fillId="14" borderId="0" xfId="0" applyNumberFormat="1" applyFill="1"/>
    <xf numFmtId="0" fontId="0" fillId="14" borderId="0" xfId="0" applyFill="1"/>
    <xf numFmtId="169" fontId="0" fillId="14" borderId="0" xfId="0" applyNumberFormat="1" applyFill="1"/>
    <xf numFmtId="43" fontId="0" fillId="14" borderId="0" xfId="6" applyFont="1" applyFill="1" applyProtection="1"/>
    <xf numFmtId="170" fontId="0" fillId="14" borderId="0" xfId="0" applyNumberFormat="1" applyFill="1" applyProtection="1">
      <protection locked="0"/>
    </xf>
    <xf numFmtId="167" fontId="0" fillId="14" borderId="0" xfId="0" applyNumberFormat="1" applyFill="1"/>
    <xf numFmtId="1" fontId="0" fillId="0" borderId="0" xfId="0" applyNumberFormat="1"/>
    <xf numFmtId="2" fontId="0" fillId="0" borderId="0" xfId="0" applyNumberFormat="1"/>
    <xf numFmtId="168" fontId="0" fillId="6" borderId="11" xfId="0" applyNumberFormat="1" applyFill="1" applyBorder="1"/>
    <xf numFmtId="1" fontId="0" fillId="6" borderId="12" xfId="0" applyNumberFormat="1" applyFill="1" applyBorder="1"/>
    <xf numFmtId="168" fontId="0" fillId="3" borderId="12" xfId="0" applyNumberFormat="1" applyFill="1" applyBorder="1" applyProtection="1">
      <protection locked="0"/>
    </xf>
    <xf numFmtId="0" fontId="0" fillId="6" borderId="12" xfId="0" applyFill="1" applyBorder="1"/>
    <xf numFmtId="0" fontId="0" fillId="3" borderId="12" xfId="0" applyFill="1" applyBorder="1" applyProtection="1">
      <protection locked="0"/>
    </xf>
    <xf numFmtId="169" fontId="0" fillId="3" borderId="12" xfId="0" applyNumberFormat="1" applyFill="1" applyBorder="1" applyProtection="1">
      <protection locked="0"/>
    </xf>
    <xf numFmtId="2" fontId="0" fillId="3" borderId="12" xfId="0" applyNumberFormat="1" applyFill="1" applyBorder="1" applyProtection="1">
      <protection locked="0"/>
    </xf>
    <xf numFmtId="169" fontId="0" fillId="6" borderId="12" xfId="0" applyNumberFormat="1" applyFill="1" applyBorder="1"/>
    <xf numFmtId="170" fontId="0" fillId="3" borderId="12" xfId="0" applyNumberFormat="1" applyFill="1" applyBorder="1" applyProtection="1">
      <protection locked="0"/>
    </xf>
    <xf numFmtId="167" fontId="0" fillId="3" borderId="12" xfId="0" applyNumberFormat="1" applyFill="1" applyBorder="1" applyProtection="1">
      <protection locked="0"/>
    </xf>
    <xf numFmtId="0" fontId="0" fillId="6" borderId="35" xfId="0" applyFill="1" applyBorder="1"/>
    <xf numFmtId="168" fontId="0" fillId="6" borderId="0" xfId="0" applyNumberFormat="1" applyFill="1" applyProtection="1">
      <protection locked="0"/>
    </xf>
    <xf numFmtId="1" fontId="0" fillId="6" borderId="0" xfId="0" applyNumberFormat="1" applyFill="1" applyProtection="1">
      <protection locked="0"/>
    </xf>
    <xf numFmtId="168" fontId="0" fillId="3" borderId="0" xfId="0" applyNumberFormat="1" applyFill="1" applyProtection="1">
      <protection locked="0"/>
    </xf>
    <xf numFmtId="0" fontId="0" fillId="6" borderId="0" xfId="0" applyFill="1" applyProtection="1">
      <protection locked="0"/>
    </xf>
    <xf numFmtId="0" fontId="0" fillId="3" borderId="0" xfId="0" applyFill="1" applyProtection="1">
      <protection locked="0"/>
    </xf>
    <xf numFmtId="169" fontId="0" fillId="3" borderId="0" xfId="0" applyNumberFormat="1" applyFill="1" applyProtection="1">
      <protection locked="0"/>
    </xf>
    <xf numFmtId="2" fontId="0" fillId="3" borderId="0" xfId="0" applyNumberFormat="1" applyFill="1" applyProtection="1">
      <protection locked="0"/>
    </xf>
    <xf numFmtId="169" fontId="0" fillId="6" borderId="0" xfId="0" applyNumberFormat="1" applyFill="1"/>
    <xf numFmtId="170" fontId="0" fillId="2" borderId="0" xfId="0" applyNumberFormat="1" applyFill="1" applyProtection="1">
      <protection locked="0"/>
    </xf>
    <xf numFmtId="0" fontId="0" fillId="6" borderId="0" xfId="0" applyFill="1"/>
    <xf numFmtId="167" fontId="0" fillId="3" borderId="0" xfId="0" applyNumberFormat="1" applyFill="1" applyProtection="1">
      <protection locked="0"/>
    </xf>
    <xf numFmtId="0" fontId="3" fillId="18" borderId="36" xfId="0" applyFont="1" applyFill="1" applyBorder="1"/>
    <xf numFmtId="0" fontId="0" fillId="8" borderId="0" xfId="0" applyFill="1"/>
    <xf numFmtId="14" fontId="3" fillId="18" borderId="37" xfId="0" applyNumberFormat="1" applyFont="1" applyFill="1" applyBorder="1" applyAlignment="1">
      <alignment horizontal="left"/>
    </xf>
    <xf numFmtId="0" fontId="0" fillId="19" borderId="15" xfId="0" applyFill="1" applyBorder="1"/>
    <xf numFmtId="164" fontId="4" fillId="8" borderId="0" xfId="1" applyNumberFormat="1" applyFont="1" applyFill="1" applyAlignment="1">
      <alignment horizontal="center"/>
    </xf>
    <xf numFmtId="0" fontId="3" fillId="7" borderId="15" xfId="0" applyFont="1" applyFill="1" applyBorder="1" applyAlignment="1">
      <alignment horizontal="left"/>
    </xf>
    <xf numFmtId="0" fontId="3" fillId="7" borderId="15" xfId="0" applyFont="1" applyFill="1" applyBorder="1" applyAlignment="1">
      <alignment horizontal="center"/>
    </xf>
    <xf numFmtId="0" fontId="0" fillId="7" borderId="15" xfId="0" applyFill="1" applyBorder="1" applyAlignment="1">
      <alignment horizontal="center"/>
    </xf>
    <xf numFmtId="0" fontId="0" fillId="20" borderId="0" xfId="0" applyFill="1"/>
    <xf numFmtId="0" fontId="3" fillId="0" borderId="15" xfId="0" applyFont="1" applyBorder="1" applyAlignment="1">
      <alignment wrapText="1"/>
    </xf>
    <xf numFmtId="0" fontId="3" fillId="7" borderId="15" xfId="0" applyFont="1" applyFill="1" applyBorder="1" applyAlignment="1">
      <alignment horizontal="center" wrapText="1"/>
    </xf>
    <xf numFmtId="0" fontId="3" fillId="0" borderId="0" xfId="0" applyFont="1" applyAlignment="1">
      <alignment wrapText="1"/>
    </xf>
    <xf numFmtId="43" fontId="3" fillId="0" borderId="0" xfId="1" applyFont="1" applyAlignment="1">
      <alignment wrapText="1"/>
    </xf>
    <xf numFmtId="0" fontId="3" fillId="8" borderId="7" xfId="0" applyFont="1" applyFill="1" applyBorder="1" applyAlignment="1">
      <alignment wrapText="1"/>
    </xf>
    <xf numFmtId="0" fontId="3" fillId="8" borderId="8" xfId="0" applyFont="1" applyFill="1" applyBorder="1" applyAlignment="1">
      <alignment wrapText="1"/>
    </xf>
    <xf numFmtId="0" fontId="3" fillId="8" borderId="9" xfId="0" applyFont="1" applyFill="1" applyBorder="1" applyAlignment="1">
      <alignment wrapText="1"/>
    </xf>
    <xf numFmtId="43" fontId="0" fillId="0" borderId="0" xfId="0" applyNumberFormat="1" applyAlignment="1">
      <alignment wrapText="1"/>
    </xf>
    <xf numFmtId="0" fontId="0" fillId="8" borderId="38" xfId="0" applyFill="1" applyBorder="1"/>
    <xf numFmtId="0" fontId="3" fillId="8" borderId="39" xfId="0" applyFont="1" applyFill="1" applyBorder="1" applyAlignment="1">
      <alignment wrapText="1"/>
    </xf>
    <xf numFmtId="0" fontId="0" fillId="8" borderId="40" xfId="0" applyFill="1" applyBorder="1"/>
    <xf numFmtId="0" fontId="0" fillId="8" borderId="41" xfId="0" applyFill="1" applyBorder="1"/>
    <xf numFmtId="0" fontId="3" fillId="8" borderId="42" xfId="0" applyFont="1" applyFill="1" applyBorder="1" applyAlignment="1">
      <alignment wrapText="1"/>
    </xf>
    <xf numFmtId="43" fontId="20" fillId="0" borderId="0" xfId="0" applyNumberFormat="1" applyFont="1"/>
    <xf numFmtId="0" fontId="0" fillId="9" borderId="0" xfId="0" applyFill="1"/>
    <xf numFmtId="43" fontId="0" fillId="10" borderId="0" xfId="0" applyNumberFormat="1" applyFill="1"/>
    <xf numFmtId="0" fontId="0" fillId="21" borderId="0" xfId="0" applyFill="1"/>
    <xf numFmtId="43" fontId="0" fillId="21" borderId="0" xfId="0" applyNumberFormat="1" applyFill="1"/>
    <xf numFmtId="0" fontId="0" fillId="22" borderId="0" xfId="0" applyFill="1"/>
    <xf numFmtId="43" fontId="0" fillId="22" borderId="0" xfId="0" applyNumberFormat="1" applyFill="1"/>
    <xf numFmtId="0" fontId="0" fillId="2" borderId="0" xfId="0" applyFill="1"/>
    <xf numFmtId="43" fontId="0" fillId="12" borderId="0" xfId="0" applyNumberFormat="1" applyFill="1"/>
    <xf numFmtId="0" fontId="0" fillId="23" borderId="0" xfId="0" applyFill="1"/>
    <xf numFmtId="43" fontId="0" fillId="23" borderId="0" xfId="0" applyNumberFormat="1" applyFill="1"/>
    <xf numFmtId="0" fontId="0" fillId="24" borderId="0" xfId="0" applyFill="1"/>
    <xf numFmtId="43" fontId="0" fillId="24" borderId="0" xfId="0" applyNumberFormat="1" applyFill="1"/>
    <xf numFmtId="0" fontId="3" fillId="18" borderId="7" xfId="0" applyFont="1" applyFill="1" applyBorder="1"/>
    <xf numFmtId="0" fontId="3" fillId="18" borderId="9" xfId="0" applyFont="1" applyFill="1" applyBorder="1"/>
    <xf numFmtId="14" fontId="3" fillId="18" borderId="40" xfId="0" applyNumberFormat="1" applyFont="1" applyFill="1" applyBorder="1"/>
    <xf numFmtId="0" fontId="3" fillId="18" borderId="42" xfId="0" applyFont="1" applyFill="1" applyBorder="1"/>
    <xf numFmtId="0" fontId="21" fillId="0" borderId="10" xfId="0" applyFont="1" applyBorder="1" applyAlignment="1">
      <alignment horizontal="center"/>
    </xf>
    <xf numFmtId="0" fontId="21" fillId="0" borderId="15" xfId="0" applyFont="1" applyBorder="1" applyAlignment="1">
      <alignment horizontal="center"/>
    </xf>
    <xf numFmtId="0" fontId="3" fillId="0" borderId="15" xfId="0" applyFont="1" applyBorder="1" applyAlignment="1">
      <alignment horizontal="center" wrapText="1"/>
    </xf>
    <xf numFmtId="9" fontId="0" fillId="0" borderId="0" xfId="2" applyFont="1"/>
    <xf numFmtId="9" fontId="0" fillId="0" borderId="0" xfId="2" applyFont="1" applyFill="1"/>
    <xf numFmtId="0" fontId="3" fillId="0" borderId="0" xfId="0" applyFont="1" applyAlignment="1">
      <alignment horizontal="center"/>
    </xf>
    <xf numFmtId="43" fontId="0" fillId="14" borderId="0" xfId="0" applyNumberFormat="1" applyFill="1"/>
    <xf numFmtId="0" fontId="3" fillId="14" borderId="0" xfId="0" applyFont="1" applyFill="1"/>
    <xf numFmtId="43" fontId="0" fillId="14" borderId="0" xfId="1" applyFont="1" applyFill="1"/>
    <xf numFmtId="0" fontId="19" fillId="0" borderId="0" xfId="0" applyFont="1"/>
    <xf numFmtId="8" fontId="0" fillId="17" borderId="0" xfId="5" applyNumberFormat="1" applyFont="1" applyFill="1"/>
    <xf numFmtId="169" fontId="0" fillId="0" borderId="0" xfId="0" applyNumberFormat="1" applyAlignment="1">
      <alignment horizontal="right"/>
    </xf>
    <xf numFmtId="0" fontId="3" fillId="6" borderId="11" xfId="0" applyFont="1" applyFill="1" applyBorder="1"/>
    <xf numFmtId="168" fontId="3" fillId="6" borderId="12" xfId="0" applyNumberFormat="1" applyFont="1" applyFill="1" applyBorder="1"/>
    <xf numFmtId="0" fontId="3" fillId="6" borderId="12" xfId="0" applyFont="1" applyFill="1" applyBorder="1"/>
    <xf numFmtId="168" fontId="3" fillId="3" borderId="12" xfId="0" applyNumberFormat="1" applyFont="1" applyFill="1" applyBorder="1"/>
    <xf numFmtId="0" fontId="3" fillId="3" borderId="12" xfId="0" applyFont="1" applyFill="1" applyBorder="1"/>
    <xf numFmtId="169" fontId="3" fillId="3" borderId="12" xfId="0" applyNumberFormat="1" applyFont="1" applyFill="1" applyBorder="1"/>
    <xf numFmtId="2" fontId="3" fillId="3" borderId="12" xfId="0" applyNumberFormat="1" applyFont="1" applyFill="1" applyBorder="1"/>
    <xf numFmtId="169" fontId="3" fillId="6" borderId="12" xfId="0" applyNumberFormat="1" applyFont="1" applyFill="1" applyBorder="1"/>
    <xf numFmtId="167" fontId="3" fillId="3" borderId="12" xfId="0" applyNumberFormat="1" applyFont="1" applyFill="1" applyBorder="1"/>
    <xf numFmtId="0" fontId="3" fillId="6" borderId="35" xfId="0" applyFont="1" applyFill="1" applyBorder="1"/>
    <xf numFmtId="168" fontId="0" fillId="6" borderId="0" xfId="0" applyNumberFormat="1" applyFill="1"/>
    <xf numFmtId="168" fontId="0" fillId="2" borderId="0" xfId="0" applyNumberFormat="1" applyFill="1" applyProtection="1">
      <protection locked="0"/>
    </xf>
    <xf numFmtId="0" fontId="0" fillId="2" borderId="0" xfId="0" applyFill="1" applyProtection="1">
      <protection locked="0"/>
    </xf>
    <xf numFmtId="169" fontId="0" fillId="2" borderId="0" xfId="0" applyNumberFormat="1" applyFill="1" applyProtection="1">
      <protection locked="0"/>
    </xf>
    <xf numFmtId="2" fontId="0" fillId="2" borderId="0" xfId="0" applyNumberFormat="1" applyFill="1" applyProtection="1">
      <protection locked="0"/>
    </xf>
    <xf numFmtId="167" fontId="0" fillId="2" borderId="0" xfId="0" applyNumberFormat="1" applyFill="1" applyProtection="1">
      <protection locked="0"/>
    </xf>
    <xf numFmtId="0" fontId="18" fillId="25" borderId="33" xfId="0" applyFont="1" applyFill="1" applyBorder="1"/>
    <xf numFmtId="0" fontId="0" fillId="25" borderId="33" xfId="0" applyFill="1" applyBorder="1" applyAlignment="1">
      <alignment horizontal="center"/>
    </xf>
    <xf numFmtId="0" fontId="0" fillId="25" borderId="33" xfId="0" applyFill="1" applyBorder="1"/>
    <xf numFmtId="166" fontId="0" fillId="25" borderId="33" xfId="0" applyNumberFormat="1" applyFill="1" applyBorder="1"/>
    <xf numFmtId="0" fontId="0" fillId="25" borderId="0" xfId="0" applyFill="1"/>
    <xf numFmtId="14" fontId="0" fillId="25" borderId="0" xfId="0" applyNumberFormat="1" applyFill="1"/>
    <xf numFmtId="44" fontId="0" fillId="25" borderId="0" xfId="5" applyFont="1" applyFill="1"/>
    <xf numFmtId="0" fontId="0" fillId="0" borderId="3" xfId="0" applyBorder="1"/>
    <xf numFmtId="0" fontId="0" fillId="0" borderId="4" xfId="0" applyBorder="1"/>
    <xf numFmtId="0" fontId="0" fillId="0" borderId="5" xfId="0" applyBorder="1"/>
    <xf numFmtId="0" fontId="0" fillId="0" borderId="6" xfId="0" applyBorder="1"/>
    <xf numFmtId="0" fontId="0" fillId="0" borderId="23" xfId="0" applyBorder="1"/>
    <xf numFmtId="0" fontId="0" fillId="0" borderId="43" xfId="0" applyBorder="1"/>
    <xf numFmtId="0" fontId="0" fillId="0" borderId="44" xfId="0" applyBorder="1"/>
    <xf numFmtId="0" fontId="0" fillId="0" borderId="13" xfId="0" applyBorder="1"/>
    <xf numFmtId="0" fontId="0" fillId="0" borderId="45" xfId="0" applyBorder="1"/>
    <xf numFmtId="44" fontId="0" fillId="21" borderId="0" xfId="5" applyFont="1" applyFill="1"/>
    <xf numFmtId="14" fontId="0" fillId="22" borderId="0" xfId="0" applyNumberFormat="1" applyFill="1"/>
    <xf numFmtId="44" fontId="0" fillId="22" borderId="0" xfId="5" applyFont="1" applyFill="1"/>
    <xf numFmtId="8" fontId="0" fillId="22" borderId="0" xfId="5" applyNumberFormat="1" applyFont="1" applyFill="1"/>
    <xf numFmtId="0" fontId="0" fillId="5" borderId="0" xfId="0" applyFill="1"/>
    <xf numFmtId="44" fontId="0" fillId="5" borderId="0" xfId="5" applyFont="1" applyFill="1"/>
    <xf numFmtId="8" fontId="0" fillId="5" borderId="0" xfId="5" applyNumberFormat="1" applyFont="1" applyFill="1"/>
    <xf numFmtId="0" fontId="0" fillId="3" borderId="0" xfId="0" applyFill="1"/>
    <xf numFmtId="0" fontId="23" fillId="0" borderId="0" xfId="0" applyFont="1"/>
    <xf numFmtId="0" fontId="24" fillId="0" borderId="0" xfId="0" applyFont="1"/>
    <xf numFmtId="22" fontId="25" fillId="0" borderId="0" xfId="0" applyNumberFormat="1" applyFont="1"/>
    <xf numFmtId="0" fontId="26" fillId="9" borderId="0" xfId="0" applyFont="1" applyFill="1" applyAlignment="1">
      <alignment horizontal="center"/>
    </xf>
    <xf numFmtId="0" fontId="26" fillId="12" borderId="0" xfId="0" applyFont="1" applyFill="1" applyAlignment="1">
      <alignment horizontal="center"/>
    </xf>
    <xf numFmtId="0" fontId="0" fillId="21" borderId="1" xfId="0" applyFill="1" applyBorder="1" applyAlignment="1">
      <alignment horizontal="center"/>
    </xf>
    <xf numFmtId="0" fontId="0" fillId="9" borderId="1" xfId="0" applyFill="1" applyBorder="1" applyAlignment="1">
      <alignment wrapText="1"/>
    </xf>
    <xf numFmtId="0" fontId="0" fillId="9" borderId="36" xfId="0" applyFill="1" applyBorder="1" applyAlignment="1">
      <alignment wrapText="1"/>
    </xf>
    <xf numFmtId="0" fontId="0" fillId="9" borderId="46" xfId="0" applyFill="1" applyBorder="1" applyAlignment="1">
      <alignment wrapText="1"/>
    </xf>
    <xf numFmtId="0" fontId="0" fillId="9" borderId="37" xfId="0" applyFill="1" applyBorder="1" applyAlignment="1">
      <alignment wrapText="1"/>
    </xf>
    <xf numFmtId="0" fontId="0" fillId="21" borderId="36" xfId="0" applyFill="1" applyBorder="1" applyAlignment="1">
      <alignment horizontal="center" vertical="center"/>
    </xf>
    <xf numFmtId="0" fontId="0" fillId="21" borderId="37" xfId="0" applyFill="1" applyBorder="1" applyAlignment="1">
      <alignment horizontal="center" vertical="center"/>
    </xf>
    <xf numFmtId="0" fontId="0" fillId="0" borderId="0" xfId="0" applyAlignment="1">
      <alignment vertical="top" wrapText="1"/>
    </xf>
    <xf numFmtId="0" fontId="0" fillId="0" borderId="0" xfId="0" applyAlignment="1">
      <alignment vertical="top"/>
    </xf>
    <xf numFmtId="0" fontId="3" fillId="0" borderId="0" xfId="0" applyFont="1" applyAlignment="1">
      <alignment horizontal="center" vertical="top"/>
    </xf>
    <xf numFmtId="0" fontId="3" fillId="0" borderId="0" xfId="0" applyFont="1" applyAlignment="1">
      <alignment horizontal="center" vertical="top" wrapText="1"/>
    </xf>
    <xf numFmtId="0" fontId="3" fillId="0" borderId="0" xfId="0" applyFont="1" applyAlignment="1">
      <alignment vertical="top" wrapText="1"/>
    </xf>
    <xf numFmtId="8" fontId="0" fillId="14" borderId="0" xfId="0" applyNumberFormat="1" applyFill="1"/>
    <xf numFmtId="0" fontId="27" fillId="0" borderId="0" xfId="0" applyFont="1" applyAlignment="1">
      <alignment horizontal="center" vertical="center"/>
    </xf>
    <xf numFmtId="0" fontId="0" fillId="14" borderId="1" xfId="0" applyFill="1" applyBorder="1"/>
    <xf numFmtId="0" fontId="3" fillId="21" borderId="0" xfId="0" applyFont="1" applyFill="1" applyAlignment="1">
      <alignment horizontal="center"/>
    </xf>
    <xf numFmtId="0" fontId="0" fillId="14" borderId="11" xfId="0" applyFill="1" applyBorder="1"/>
    <xf numFmtId="0" fontId="0" fillId="14" borderId="12" xfId="0" applyFill="1" applyBorder="1"/>
    <xf numFmtId="0" fontId="0" fillId="14" borderId="7" xfId="0" applyFill="1" applyBorder="1"/>
    <xf numFmtId="0" fontId="0" fillId="14" borderId="8" xfId="0" applyFill="1" applyBorder="1"/>
    <xf numFmtId="0" fontId="0" fillId="14" borderId="38" xfId="0" applyFill="1" applyBorder="1"/>
    <xf numFmtId="0" fontId="0" fillId="14" borderId="40" xfId="0" applyFill="1" applyBorder="1"/>
    <xf numFmtId="0" fontId="0" fillId="14" borderId="41" xfId="0" applyFill="1" applyBorder="1"/>
    <xf numFmtId="0" fontId="0" fillId="14" borderId="38" xfId="0" applyFill="1" applyBorder="1" applyAlignment="1">
      <alignment horizontal="left" vertical="center" wrapText="1"/>
    </xf>
    <xf numFmtId="0" fontId="26" fillId="0" borderId="0" xfId="0" applyFont="1" applyAlignment="1">
      <alignment horizontal="center"/>
    </xf>
    <xf numFmtId="0" fontId="3" fillId="22" borderId="0" xfId="0" applyFont="1" applyFill="1"/>
    <xf numFmtId="0" fontId="5" fillId="12" borderId="0" xfId="0" applyFont="1" applyFill="1"/>
    <xf numFmtId="0" fontId="3" fillId="13" borderId="0" xfId="0" applyFont="1" applyFill="1"/>
    <xf numFmtId="0" fontId="4" fillId="4" borderId="0" xfId="0" applyFont="1" applyFill="1"/>
    <xf numFmtId="0" fontId="0" fillId="4" borderId="0" xfId="0" applyFill="1"/>
    <xf numFmtId="0" fontId="3" fillId="0" borderId="15" xfId="0" applyFont="1" applyBorder="1"/>
    <xf numFmtId="0" fontId="18" fillId="0" borderId="0" xfId="0" applyFont="1"/>
    <xf numFmtId="0" fontId="18" fillId="0" borderId="0" xfId="0" applyFont="1" applyAlignment="1">
      <alignment horizontal="center"/>
    </xf>
    <xf numFmtId="0" fontId="18" fillId="0" borderId="0" xfId="0" applyFont="1" applyAlignment="1">
      <alignment horizontal="right"/>
    </xf>
    <xf numFmtId="0" fontId="31" fillId="0" borderId="0" xfId="7"/>
    <xf numFmtId="8" fontId="6" fillId="0" borderId="0" xfId="3" applyNumberFormat="1"/>
    <xf numFmtId="0" fontId="16" fillId="25" borderId="28" xfId="0" applyFont="1" applyFill="1" applyBorder="1" applyAlignment="1">
      <alignment vertical="center" wrapText="1"/>
    </xf>
    <xf numFmtId="0" fontId="0" fillId="0" borderId="0" xfId="1" applyNumberFormat="1" applyFont="1"/>
    <xf numFmtId="0" fontId="29" fillId="0" borderId="0" xfId="0" applyFont="1" applyAlignment="1">
      <alignment horizontal="center"/>
    </xf>
    <xf numFmtId="0" fontId="3" fillId="21" borderId="0" xfId="0" applyFont="1" applyFill="1" applyAlignment="1">
      <alignment wrapText="1"/>
    </xf>
    <xf numFmtId="44" fontId="20" fillId="25" borderId="0" xfId="5" applyFont="1" applyFill="1"/>
    <xf numFmtId="0" fontId="6" fillId="0" borderId="15" xfId="3" applyBorder="1"/>
    <xf numFmtId="0" fontId="16" fillId="22" borderId="15" xfId="3" applyFont="1" applyFill="1" applyBorder="1"/>
    <xf numFmtId="44" fontId="6" fillId="0" borderId="15" xfId="5" applyFont="1" applyBorder="1"/>
    <xf numFmtId="44" fontId="3" fillId="0" borderId="15" xfId="5" applyFont="1" applyBorder="1"/>
    <xf numFmtId="0" fontId="18" fillId="0" borderId="15" xfId="0" applyFont="1" applyBorder="1"/>
    <xf numFmtId="0" fontId="18" fillId="0" borderId="15" xfId="0" applyFont="1" applyBorder="1" applyAlignment="1">
      <alignment horizontal="right"/>
    </xf>
    <xf numFmtId="0" fontId="0" fillId="7" borderId="0" xfId="0" applyFill="1" applyAlignment="1">
      <alignment horizontal="center"/>
    </xf>
    <xf numFmtId="0" fontId="0" fillId="18" borderId="0" xfId="0" applyFill="1"/>
    <xf numFmtId="0" fontId="3" fillId="2" borderId="8" xfId="0" applyFont="1" applyFill="1" applyBorder="1"/>
    <xf numFmtId="0" fontId="3" fillId="2" borderId="9" xfId="0" applyFont="1" applyFill="1" applyBorder="1" applyAlignment="1">
      <alignment horizontal="center"/>
    </xf>
    <xf numFmtId="0" fontId="5" fillId="21" borderId="0" xfId="0" applyFont="1" applyFill="1" applyAlignment="1">
      <alignment horizontal="center"/>
    </xf>
    <xf numFmtId="0" fontId="3" fillId="6" borderId="1" xfId="0" applyFont="1" applyFill="1" applyBorder="1" applyAlignment="1">
      <alignment horizontal="center" vertical="center"/>
    </xf>
    <xf numFmtId="0" fontId="3" fillId="12" borderId="41" xfId="0" applyFont="1" applyFill="1" applyBorder="1"/>
    <xf numFmtId="0" fontId="3" fillId="2" borderId="42" xfId="0" applyFont="1" applyFill="1" applyBorder="1" applyAlignment="1">
      <alignment horizontal="center"/>
    </xf>
    <xf numFmtId="43" fontId="3" fillId="6" borderId="1" xfId="1" applyFont="1" applyFill="1" applyBorder="1" applyAlignment="1">
      <alignment horizontal="center" vertical="center"/>
    </xf>
    <xf numFmtId="44" fontId="0" fillId="7" borderId="0" xfId="0" applyNumberFormat="1" applyFill="1" applyAlignment="1">
      <alignment horizontal="center"/>
    </xf>
    <xf numFmtId="0" fontId="0" fillId="0" borderId="0" xfId="0" applyAlignment="1">
      <alignment horizontal="right"/>
    </xf>
    <xf numFmtId="0" fontId="0" fillId="6" borderId="7" xfId="0" applyFill="1" applyBorder="1"/>
    <xf numFmtId="0" fontId="0" fillId="6" borderId="8" xfId="0" applyFill="1" applyBorder="1"/>
    <xf numFmtId="0" fontId="3" fillId="7" borderId="0" xfId="0" applyFont="1" applyFill="1" applyAlignment="1">
      <alignment horizontal="center"/>
    </xf>
    <xf numFmtId="0" fontId="0" fillId="6" borderId="40" xfId="0" applyFill="1" applyBorder="1"/>
    <xf numFmtId="0" fontId="0" fillId="6" borderId="41" xfId="0" applyFill="1" applyBorder="1"/>
    <xf numFmtId="44" fontId="3" fillId="21" borderId="0" xfId="0" applyNumberFormat="1" applyFont="1" applyFill="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0" fontId="3" fillId="21" borderId="0" xfId="0" applyFont="1" applyFill="1" applyAlignment="1">
      <alignment horizontal="center" vertical="center"/>
    </xf>
    <xf numFmtId="171" fontId="0" fillId="0" borderId="0" xfId="0" applyNumberFormat="1"/>
    <xf numFmtId="8" fontId="27" fillId="0" borderId="0" xfId="0" applyNumberFormat="1" applyFont="1"/>
    <xf numFmtId="0" fontId="34" fillId="3" borderId="0" xfId="12" applyFill="1"/>
    <xf numFmtId="0" fontId="20" fillId="3" borderId="0" xfId="0" applyFont="1" applyFill="1"/>
    <xf numFmtId="0" fontId="0" fillId="28" borderId="0" xfId="0" applyFill="1"/>
    <xf numFmtId="0" fontId="0" fillId="28" borderId="0" xfId="0" applyFill="1" applyAlignment="1">
      <alignment wrapText="1"/>
    </xf>
    <xf numFmtId="0" fontId="0" fillId="0" borderId="0" xfId="0" applyAlignment="1">
      <alignment horizontal="center" vertical="center" wrapText="1"/>
    </xf>
    <xf numFmtId="164" fontId="0" fillId="0" borderId="0" xfId="0" applyNumberFormat="1"/>
    <xf numFmtId="171" fontId="0" fillId="0" borderId="0" xfId="5" applyNumberFormat="1" applyFont="1"/>
    <xf numFmtId="44" fontId="6" fillId="0" borderId="0" xfId="3" applyNumberFormat="1"/>
    <xf numFmtId="14" fontId="0" fillId="0" borderId="0" xfId="0" applyNumberFormat="1"/>
    <xf numFmtId="8" fontId="0" fillId="0" borderId="15" xfId="0" applyNumberFormat="1" applyBorder="1"/>
    <xf numFmtId="44" fontId="0" fillId="0" borderId="15" xfId="0" applyNumberFormat="1" applyBorder="1"/>
    <xf numFmtId="171" fontId="0" fillId="0" borderId="15" xfId="5" applyNumberFormat="1" applyFont="1" applyBorder="1"/>
    <xf numFmtId="0" fontId="35" fillId="11" borderId="15" xfId="0" applyFont="1" applyFill="1" applyBorder="1"/>
    <xf numFmtId="171" fontId="0" fillId="0" borderId="15" xfId="0" applyNumberFormat="1" applyBorder="1"/>
    <xf numFmtId="0" fontId="0" fillId="22" borderId="3" xfId="0" applyFill="1" applyBorder="1"/>
    <xf numFmtId="0" fontId="0" fillId="22" borderId="4" xfId="0" applyFill="1" applyBorder="1"/>
    <xf numFmtId="0" fontId="3" fillId="22" borderId="2" xfId="0" applyFont="1" applyFill="1" applyBorder="1"/>
    <xf numFmtId="0" fontId="3" fillId="28" borderId="15" xfId="0" applyFont="1" applyFill="1" applyBorder="1"/>
    <xf numFmtId="0" fontId="3" fillId="26" borderId="15" xfId="0" applyFont="1" applyFill="1" applyBorder="1"/>
    <xf numFmtId="171" fontId="0" fillId="26" borderId="15" xfId="5" applyNumberFormat="1" applyFont="1" applyFill="1" applyBorder="1"/>
    <xf numFmtId="0" fontId="0" fillId="29" borderId="0" xfId="0" applyFill="1"/>
    <xf numFmtId="171" fontId="0" fillId="29" borderId="0" xfId="5" applyNumberFormat="1" applyFont="1" applyFill="1"/>
    <xf numFmtId="0" fontId="3" fillId="29" borderId="0" xfId="0" applyFont="1" applyFill="1"/>
    <xf numFmtId="171" fontId="3" fillId="29" borderId="0" xfId="0" applyNumberFormat="1" applyFont="1" applyFill="1"/>
    <xf numFmtId="0" fontId="3" fillId="5" borderId="0" xfId="0" applyFont="1" applyFill="1"/>
    <xf numFmtId="171" fontId="3" fillId="5" borderId="0" xfId="0" applyNumberFormat="1" applyFont="1" applyFill="1"/>
    <xf numFmtId="0" fontId="36" fillId="30" borderId="0" xfId="13"/>
    <xf numFmtId="44" fontId="36" fillId="30" borderId="0" xfId="13" applyNumberFormat="1"/>
    <xf numFmtId="0" fontId="17" fillId="18" borderId="26" xfId="0" applyFont="1" applyFill="1" applyBorder="1" applyAlignment="1">
      <alignment vertical="center" wrapText="1"/>
    </xf>
    <xf numFmtId="8" fontId="0" fillId="0" borderId="0" xfId="0" applyNumberFormat="1" applyAlignment="1">
      <alignment vertical="center" wrapText="1"/>
    </xf>
    <xf numFmtId="44" fontId="0" fillId="0" borderId="0" xfId="0" applyNumberFormat="1" applyAlignment="1">
      <alignment vertical="center" wrapText="1"/>
    </xf>
    <xf numFmtId="0" fontId="17" fillId="16" borderId="0" xfId="0" applyFont="1" applyFill="1" applyAlignment="1">
      <alignment vertical="center" wrapText="1"/>
    </xf>
    <xf numFmtId="2" fontId="0" fillId="22" borderId="0" xfId="0" applyNumberFormat="1" applyFill="1" applyProtection="1">
      <protection locked="0"/>
    </xf>
    <xf numFmtId="0" fontId="0" fillId="22" borderId="33" xfId="0" applyFill="1" applyBorder="1"/>
    <xf numFmtId="166" fontId="0" fillId="22" borderId="33" xfId="0" applyNumberFormat="1" applyFill="1" applyBorder="1"/>
    <xf numFmtId="43" fontId="0" fillId="22" borderId="0" xfId="1" applyFont="1" applyFill="1" applyProtection="1">
      <protection locked="0"/>
    </xf>
    <xf numFmtId="0" fontId="6" fillId="0" borderId="0" xfId="3" applyAlignment="1">
      <alignment horizontal="center"/>
    </xf>
    <xf numFmtId="0" fontId="16" fillId="22" borderId="15" xfId="3" applyFont="1" applyFill="1" applyBorder="1" applyAlignment="1">
      <alignment horizontal="center"/>
    </xf>
    <xf numFmtId="0" fontId="31" fillId="0" borderId="0" xfId="7" applyAlignment="1">
      <alignment horizontal="center"/>
    </xf>
    <xf numFmtId="0" fontId="0" fillId="2" borderId="15" xfId="0" applyFill="1" applyBorder="1" applyAlignment="1">
      <alignment horizontal="center"/>
    </xf>
    <xf numFmtId="14" fontId="2" fillId="22" borderId="0" xfId="0" applyNumberFormat="1" applyFont="1" applyFill="1"/>
    <xf numFmtId="0" fontId="0" fillId="10" borderId="0" xfId="0" applyFill="1"/>
    <xf numFmtId="43" fontId="0" fillId="10" borderId="0" xfId="1" applyFont="1" applyFill="1"/>
    <xf numFmtId="43" fontId="6" fillId="0" borderId="15" xfId="1" applyFont="1" applyBorder="1"/>
    <xf numFmtId="43" fontId="6" fillId="0" borderId="15" xfId="3" applyNumberFormat="1" applyBorder="1"/>
    <xf numFmtId="0" fontId="20" fillId="22" borderId="0" xfId="0" applyFont="1" applyFill="1"/>
    <xf numFmtId="0" fontId="20" fillId="22" borderId="15" xfId="0" applyFont="1" applyFill="1" applyBorder="1"/>
    <xf numFmtId="43" fontId="0" fillId="0" borderId="15" xfId="0" applyNumberFormat="1" applyBorder="1"/>
    <xf numFmtId="0" fontId="3" fillId="0" borderId="44" xfId="0" applyFont="1" applyBorder="1"/>
    <xf numFmtId="8" fontId="3" fillId="0" borderId="13" xfId="0" applyNumberFormat="1" applyFont="1" applyBorder="1"/>
    <xf numFmtId="0" fontId="27" fillId="0" borderId="0" xfId="0" applyFont="1" applyAlignment="1">
      <alignment horizontal="right"/>
    </xf>
    <xf numFmtId="0" fontId="16" fillId="22" borderId="15" xfId="3" applyFont="1" applyFill="1" applyBorder="1" applyAlignment="1">
      <alignment horizontal="center" vertical="center"/>
    </xf>
    <xf numFmtId="44" fontId="0" fillId="0" borderId="0" xfId="5" applyFont="1" applyFill="1"/>
    <xf numFmtId="0" fontId="0" fillId="15" borderId="0" xfId="0" applyFill="1"/>
    <xf numFmtId="44" fontId="0" fillId="15" borderId="0" xfId="5" applyFont="1" applyFill="1"/>
    <xf numFmtId="166" fontId="1" fillId="14" borderId="43" xfId="5" applyNumberFormat="1" applyFill="1" applyBorder="1"/>
    <xf numFmtId="166" fontId="0" fillId="0" borderId="0" xfId="0" applyNumberFormat="1"/>
    <xf numFmtId="44" fontId="1" fillId="0" borderId="15" xfId="5" applyFont="1" applyBorder="1"/>
    <xf numFmtId="8" fontId="0" fillId="15" borderId="0" xfId="5" applyNumberFormat="1" applyFont="1" applyFill="1"/>
    <xf numFmtId="0" fontId="3" fillId="6" borderId="0" xfId="0" applyFont="1" applyFill="1"/>
    <xf numFmtId="0" fontId="0" fillId="0" borderId="0" xfId="0" applyAlignment="1">
      <alignment horizontal="left"/>
    </xf>
    <xf numFmtId="43" fontId="3" fillId="0" borderId="15" xfId="1" applyFont="1" applyBorder="1"/>
    <xf numFmtId="0" fontId="2" fillId="0" borderId="0" xfId="0" applyFont="1"/>
    <xf numFmtId="0" fontId="3" fillId="6" borderId="0" xfId="0" applyFont="1" applyFill="1" applyBorder="1"/>
    <xf numFmtId="44" fontId="0" fillId="29" borderId="0" xfId="5" applyNumberFormat="1" applyFont="1" applyFill="1"/>
    <xf numFmtId="8" fontId="0" fillId="2" borderId="0" xfId="0" applyNumberFormat="1" applyFill="1"/>
    <xf numFmtId="43" fontId="3" fillId="2" borderId="7" xfId="1" applyFont="1" applyFill="1" applyBorder="1"/>
    <xf numFmtId="43" fontId="3" fillId="12" borderId="40" xfId="1" applyFont="1" applyFill="1" applyBorder="1"/>
    <xf numFmtId="43" fontId="16" fillId="25" borderId="28" xfId="1" applyFont="1" applyFill="1" applyBorder="1" applyAlignment="1">
      <alignment vertical="center" wrapText="1"/>
    </xf>
    <xf numFmtId="0" fontId="0" fillId="0" borderId="0" xfId="0" applyAlignment="1"/>
    <xf numFmtId="0" fontId="3" fillId="21" borderId="0" xfId="0" applyFont="1" applyFill="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172" fontId="16" fillId="10" borderId="28" xfId="0" applyNumberFormat="1" applyFont="1" applyFill="1" applyBorder="1" applyAlignment="1">
      <alignment horizontal="center" vertical="center" wrapText="1"/>
    </xf>
    <xf numFmtId="173" fontId="0" fillId="0" borderId="0" xfId="5" applyNumberFormat="1" applyFont="1"/>
    <xf numFmtId="0" fontId="0" fillId="25" borderId="49" xfId="0" applyFill="1" applyBorder="1" applyAlignment="1"/>
    <xf numFmtId="0" fontId="0" fillId="0" borderId="49" xfId="0" applyBorder="1" applyAlignment="1"/>
    <xf numFmtId="172" fontId="16" fillId="25" borderId="28" xfId="0" applyNumberFormat="1" applyFont="1" applyFill="1" applyBorder="1" applyAlignment="1">
      <alignment vertical="center" wrapText="1"/>
    </xf>
    <xf numFmtId="0" fontId="13" fillId="5" borderId="23" xfId="0" applyFont="1" applyFill="1" applyBorder="1" applyAlignment="1"/>
    <xf numFmtId="0" fontId="13" fillId="5" borderId="0" xfId="0" applyFont="1" applyFill="1" applyAlignment="1"/>
    <xf numFmtId="0" fontId="13" fillId="5" borderId="2" xfId="0" applyFont="1" applyFill="1" applyBorder="1" applyAlignment="1"/>
    <xf numFmtId="0" fontId="13" fillId="5" borderId="3" xfId="0" applyFont="1" applyFill="1" applyBorder="1" applyAlignment="1"/>
    <xf numFmtId="0" fontId="13" fillId="5" borderId="4" xfId="0" applyFont="1" applyFill="1" applyBorder="1" applyAlignment="1"/>
    <xf numFmtId="0" fontId="0" fillId="6" borderId="0" xfId="0" applyFill="1" applyBorder="1"/>
    <xf numFmtId="0" fontId="3" fillId="21" borderId="0" xfId="0" applyFont="1" applyFill="1" applyAlignment="1">
      <alignment horizontal="center"/>
    </xf>
    <xf numFmtId="8" fontId="3" fillId="10" borderId="49" xfId="2" applyNumberFormat="1" applyFont="1" applyFill="1" applyBorder="1" applyAlignment="1"/>
    <xf numFmtId="10" fontId="3" fillId="11" borderId="49" xfId="2" applyNumberFormat="1" applyFont="1" applyFill="1" applyBorder="1" applyAlignment="1"/>
    <xf numFmtId="166" fontId="0" fillId="31" borderId="33" xfId="0" applyNumberFormat="1" applyFill="1" applyBorder="1"/>
    <xf numFmtId="8" fontId="3" fillId="10" borderId="49" xfId="0" applyNumberFormat="1" applyFont="1" applyFill="1" applyBorder="1" applyAlignment="1"/>
    <xf numFmtId="1" fontId="0" fillId="31" borderId="33" xfId="0" applyNumberFormat="1" applyFill="1" applyBorder="1"/>
    <xf numFmtId="8" fontId="0" fillId="0" borderId="0" xfId="2" applyNumberFormat="1" applyFont="1"/>
    <xf numFmtId="8" fontId="3" fillId="0" borderId="0" xfId="2" applyNumberFormat="1" applyFont="1"/>
    <xf numFmtId="43" fontId="0" fillId="31" borderId="0" xfId="1" applyFont="1" applyFill="1" applyProtection="1">
      <protection locked="0"/>
    </xf>
    <xf numFmtId="0" fontId="0" fillId="31" borderId="33" xfId="0" applyFill="1" applyBorder="1"/>
    <xf numFmtId="8" fontId="0" fillId="0" borderId="0" xfId="5" applyNumberFormat="1" applyFont="1" applyFill="1"/>
    <xf numFmtId="0" fontId="0" fillId="0" borderId="0" xfId="0" applyFill="1"/>
    <xf numFmtId="172" fontId="0" fillId="14" borderId="15" xfId="0" applyNumberFormat="1" applyFill="1" applyBorder="1" applyAlignment="1">
      <alignment horizontal="center"/>
    </xf>
    <xf numFmtId="8" fontId="3" fillId="0" borderId="49" xfId="0" applyNumberFormat="1" applyFont="1" applyBorder="1" applyAlignment="1"/>
    <xf numFmtId="173" fontId="0" fillId="0" borderId="0" xfId="0" applyNumberFormat="1"/>
    <xf numFmtId="172" fontId="0" fillId="0" borderId="0" xfId="0" applyNumberFormat="1" applyAlignment="1">
      <alignment horizontal="left"/>
    </xf>
    <xf numFmtId="14" fontId="0" fillId="0" borderId="0" xfId="0" applyNumberFormat="1" applyAlignment="1">
      <alignment horizontal="center"/>
    </xf>
    <xf numFmtId="14" fontId="0" fillId="0" borderId="0" xfId="0" applyNumberFormat="1" applyAlignment="1"/>
    <xf numFmtId="175" fontId="0" fillId="0" borderId="15" xfId="1" applyNumberFormat="1" applyFont="1" applyFill="1" applyBorder="1"/>
    <xf numFmtId="175" fontId="3" fillId="0" borderId="15" xfId="5" applyNumberFormat="1" applyFont="1" applyFill="1" applyBorder="1"/>
    <xf numFmtId="175" fontId="0" fillId="0" borderId="15" xfId="5" applyNumberFormat="1" applyFont="1" applyFill="1" applyBorder="1"/>
    <xf numFmtId="175" fontId="3" fillId="0" borderId="15" xfId="5" applyNumberFormat="1" applyFont="1" applyBorder="1"/>
    <xf numFmtId="175" fontId="3" fillId="0" borderId="15" xfId="1" applyNumberFormat="1" applyFont="1" applyBorder="1"/>
    <xf numFmtId="0" fontId="3" fillId="0" borderId="15" xfId="0" applyFont="1" applyFill="1" applyBorder="1"/>
    <xf numFmtId="175" fontId="3" fillId="0" borderId="15" xfId="1" applyNumberFormat="1" applyFont="1" applyFill="1" applyBorder="1"/>
    <xf numFmtId="0" fontId="40" fillId="21" borderId="15" xfId="0" applyFont="1" applyFill="1" applyBorder="1"/>
    <xf numFmtId="0" fontId="3" fillId="21" borderId="12" xfId="0" applyFont="1" applyFill="1" applyBorder="1"/>
    <xf numFmtId="174" fontId="38" fillId="21" borderId="12" xfId="0" applyNumberFormat="1" applyFont="1" applyFill="1" applyBorder="1" applyAlignment="1">
      <alignment horizontal="center"/>
    </xf>
    <xf numFmtId="174" fontId="38" fillId="21" borderId="12" xfId="0" applyNumberFormat="1" applyFont="1" applyFill="1" applyBorder="1"/>
    <xf numFmtId="174" fontId="38" fillId="21" borderId="35" xfId="0" applyNumberFormat="1" applyFont="1" applyFill="1" applyBorder="1"/>
    <xf numFmtId="0" fontId="3" fillId="21" borderId="1" xfId="0" applyFont="1" applyFill="1" applyBorder="1"/>
    <xf numFmtId="0" fontId="0" fillId="0" borderId="46" xfId="0" applyBorder="1"/>
    <xf numFmtId="0" fontId="0" fillId="0" borderId="0" xfId="0" applyBorder="1"/>
    <xf numFmtId="0" fontId="3" fillId="0" borderId="11" xfId="0" applyFont="1" applyBorder="1"/>
    <xf numFmtId="0" fontId="42" fillId="21" borderId="11" xfId="0" applyFont="1" applyFill="1" applyBorder="1" applyAlignment="1">
      <alignment wrapText="1"/>
    </xf>
    <xf numFmtId="0" fontId="38" fillId="21" borderId="12" xfId="0" applyFont="1" applyFill="1" applyBorder="1" applyAlignment="1">
      <alignment wrapText="1"/>
    </xf>
    <xf numFmtId="0" fontId="38" fillId="21" borderId="35" xfId="0" applyFont="1" applyFill="1" applyBorder="1" applyAlignment="1">
      <alignment wrapText="1"/>
    </xf>
    <xf numFmtId="0" fontId="27" fillId="21" borderId="15" xfId="0" applyFont="1" applyFill="1" applyBorder="1" applyAlignment="1">
      <alignment wrapText="1"/>
    </xf>
    <xf numFmtId="0" fontId="18" fillId="0" borderId="0" xfId="0" applyFont="1" applyBorder="1"/>
    <xf numFmtId="0" fontId="18" fillId="0" borderId="0" xfId="0" applyFont="1" applyBorder="1" applyAlignment="1">
      <alignment horizontal="right"/>
    </xf>
    <xf numFmtId="8" fontId="41" fillId="0" borderId="0" xfId="0" applyNumberFormat="1" applyFont="1" applyBorder="1"/>
    <xf numFmtId="8" fontId="18" fillId="0" borderId="0" xfId="0" applyNumberFormat="1" applyFont="1" applyBorder="1"/>
    <xf numFmtId="0" fontId="43" fillId="28" borderId="46" xfId="0" applyFont="1" applyFill="1" applyBorder="1"/>
    <xf numFmtId="0" fontId="43" fillId="28" borderId="0" xfId="0" applyFont="1" applyFill="1"/>
    <xf numFmtId="0" fontId="43" fillId="0" borderId="46" xfId="0" applyFont="1" applyBorder="1"/>
    <xf numFmtId="0" fontId="43" fillId="0" borderId="0" xfId="0" applyFont="1"/>
    <xf numFmtId="0" fontId="43" fillId="28" borderId="46" xfId="0" applyFont="1" applyFill="1" applyBorder="1" applyAlignment="1">
      <alignment wrapText="1"/>
    </xf>
    <xf numFmtId="0" fontId="43" fillId="28" borderId="37" xfId="0" applyFont="1" applyFill="1" applyBorder="1"/>
    <xf numFmtId="0" fontId="39" fillId="0" borderId="7" xfId="0" applyFont="1" applyBorder="1" applyProtection="1">
      <protection hidden="1"/>
    </xf>
    <xf numFmtId="8" fontId="39" fillId="28" borderId="8" xfId="5" applyNumberFormat="1" applyFont="1" applyFill="1" applyBorder="1" applyProtection="1">
      <protection hidden="1"/>
    </xf>
    <xf numFmtId="8" fontId="39" fillId="28" borderId="9" xfId="5" applyNumberFormat="1" applyFont="1" applyFill="1" applyBorder="1" applyProtection="1">
      <protection hidden="1"/>
    </xf>
    <xf numFmtId="0" fontId="20" fillId="0" borderId="7" xfId="0" applyFont="1" applyBorder="1" applyProtection="1">
      <protection hidden="1"/>
    </xf>
    <xf numFmtId="0" fontId="39" fillId="0" borderId="8" xfId="0" applyFont="1" applyBorder="1" applyProtection="1">
      <protection hidden="1"/>
    </xf>
    <xf numFmtId="0" fontId="39" fillId="0" borderId="9" xfId="0" applyFont="1" applyBorder="1" applyProtection="1">
      <protection hidden="1"/>
    </xf>
    <xf numFmtId="166" fontId="39" fillId="28" borderId="38" xfId="5" applyNumberFormat="1" applyFont="1" applyFill="1" applyBorder="1" applyProtection="1">
      <protection hidden="1"/>
    </xf>
    <xf numFmtId="166" fontId="39" fillId="28" borderId="0" xfId="5" applyNumberFormat="1" applyFont="1" applyFill="1" applyBorder="1" applyProtection="1">
      <protection hidden="1"/>
    </xf>
    <xf numFmtId="166" fontId="39" fillId="28" borderId="39" xfId="5" applyNumberFormat="1" applyFont="1" applyFill="1" applyBorder="1" applyProtection="1">
      <protection hidden="1"/>
    </xf>
    <xf numFmtId="166" fontId="20" fillId="28" borderId="38" xfId="5" applyNumberFormat="1" applyFont="1" applyFill="1" applyBorder="1" applyProtection="1">
      <protection hidden="1"/>
    </xf>
    <xf numFmtId="166" fontId="39" fillId="0" borderId="38" xfId="0" applyNumberFormat="1" applyFont="1" applyBorder="1" applyProtection="1">
      <protection hidden="1"/>
    </xf>
    <xf numFmtId="166" fontId="39" fillId="0" borderId="0" xfId="0" applyNumberFormat="1" applyFont="1" applyBorder="1" applyProtection="1">
      <protection hidden="1"/>
    </xf>
    <xf numFmtId="166" fontId="39" fillId="0" borderId="39" xfId="0" applyNumberFormat="1" applyFont="1" applyBorder="1" applyProtection="1">
      <protection hidden="1"/>
    </xf>
    <xf numFmtId="166" fontId="39" fillId="0" borderId="38" xfId="5" applyNumberFormat="1" applyFont="1" applyBorder="1" applyProtection="1">
      <protection hidden="1"/>
    </xf>
    <xf numFmtId="166" fontId="39" fillId="0" borderId="0" xfId="5" applyNumberFormat="1" applyFont="1" applyBorder="1" applyProtection="1">
      <protection hidden="1"/>
    </xf>
    <xf numFmtId="166" fontId="39" fillId="0" borderId="39" xfId="5" applyNumberFormat="1" applyFont="1" applyBorder="1" applyProtection="1">
      <protection hidden="1"/>
    </xf>
    <xf numFmtId="166" fontId="20" fillId="28" borderId="40" xfId="5" applyNumberFormat="1" applyFont="1" applyFill="1" applyBorder="1" applyProtection="1">
      <protection hidden="1"/>
    </xf>
    <xf numFmtId="166" fontId="39" fillId="0" borderId="41" xfId="5" applyNumberFormat="1" applyFont="1" applyBorder="1" applyProtection="1">
      <protection hidden="1"/>
    </xf>
    <xf numFmtId="166" fontId="39" fillId="28" borderId="42" xfId="5" applyNumberFormat="1" applyFont="1" applyFill="1" applyBorder="1" applyProtection="1">
      <protection hidden="1"/>
    </xf>
    <xf numFmtId="166" fontId="38" fillId="0" borderId="12" xfId="5" applyNumberFormat="1" applyFont="1" applyBorder="1" applyProtection="1">
      <protection hidden="1"/>
    </xf>
    <xf numFmtId="166" fontId="42" fillId="0" borderId="12" xfId="5" applyNumberFormat="1" applyFont="1" applyBorder="1" applyProtection="1">
      <protection hidden="1"/>
    </xf>
    <xf numFmtId="166" fontId="38" fillId="0" borderId="35" xfId="5" applyNumberFormat="1" applyFont="1" applyBorder="1" applyProtection="1">
      <protection hidden="1"/>
    </xf>
    <xf numFmtId="8" fontId="41" fillId="0" borderId="15" xfId="0" applyNumberFormat="1" applyFont="1" applyBorder="1" applyProtection="1">
      <protection hidden="1"/>
    </xf>
    <xf numFmtId="8" fontId="18" fillId="0" borderId="4" xfId="0" applyNumberFormat="1" applyFont="1" applyBorder="1" applyProtection="1">
      <protection hidden="1"/>
    </xf>
    <xf numFmtId="8" fontId="0" fillId="0" borderId="0" xfId="0" applyNumberFormat="1" applyAlignment="1">
      <alignment horizontal="center" vertical="center" wrapText="1"/>
    </xf>
    <xf numFmtId="166" fontId="41" fillId="0" borderId="15" xfId="5" applyNumberFormat="1" applyFont="1" applyBorder="1" applyProtection="1">
      <protection hidden="1"/>
    </xf>
    <xf numFmtId="8" fontId="18" fillId="0" borderId="15" xfId="0" applyNumberFormat="1" applyFont="1" applyBorder="1" applyProtection="1">
      <protection hidden="1"/>
    </xf>
    <xf numFmtId="173" fontId="0" fillId="0" borderId="0" xfId="5" applyNumberFormat="1" applyFont="1" applyFill="1"/>
    <xf numFmtId="171" fontId="0" fillId="29" borderId="41" xfId="5" applyNumberFormat="1" applyFont="1" applyFill="1" applyBorder="1"/>
    <xf numFmtId="0" fontId="26" fillId="21" borderId="0" xfId="0" applyFont="1" applyFill="1" applyAlignment="1">
      <alignment horizontal="center"/>
    </xf>
    <xf numFmtId="0" fontId="0" fillId="21" borderId="36" xfId="0" applyFill="1" applyBorder="1" applyAlignment="1">
      <alignment horizontal="center" vertical="center"/>
    </xf>
    <xf numFmtId="0" fontId="0" fillId="21" borderId="37" xfId="0" applyFill="1" applyBorder="1" applyAlignment="1">
      <alignment horizontal="center" vertical="center"/>
    </xf>
    <xf numFmtId="0" fontId="0" fillId="21" borderId="36" xfId="0" applyFill="1" applyBorder="1" applyAlignment="1">
      <alignment horizontal="center"/>
    </xf>
    <xf numFmtId="0" fontId="0" fillId="21" borderId="37" xfId="0" applyFill="1" applyBorder="1" applyAlignment="1">
      <alignment horizontal="center"/>
    </xf>
    <xf numFmtId="0" fontId="3" fillId="21" borderId="0" xfId="0" applyFont="1" applyFill="1" applyAlignment="1">
      <alignment horizontal="center" vertical="top"/>
    </xf>
    <xf numFmtId="22" fontId="0" fillId="0" borderId="0" xfId="0" applyNumberFormat="1" applyAlignment="1">
      <alignment horizontal="left" vertical="top"/>
    </xf>
    <xf numFmtId="0" fontId="26" fillId="0" borderId="0" xfId="0" applyFont="1" applyAlignment="1">
      <alignment horizontal="center"/>
    </xf>
    <xf numFmtId="0" fontId="0" fillId="0" borderId="50" xfId="0" applyBorder="1" applyAlignment="1">
      <alignment horizontal="center"/>
    </xf>
    <xf numFmtId="0" fontId="0" fillId="0" borderId="51" xfId="0" applyBorder="1" applyAlignment="1">
      <alignment horizontal="center"/>
    </xf>
    <xf numFmtId="0" fontId="30" fillId="17" borderId="55" xfId="0" applyFont="1" applyFill="1" applyBorder="1" applyAlignment="1" applyProtection="1">
      <alignment horizontal="center" vertical="center" wrapText="1"/>
      <protection locked="0"/>
    </xf>
    <xf numFmtId="0" fontId="30" fillId="17" borderId="56" xfId="0" applyFont="1" applyFill="1" applyBorder="1" applyAlignment="1" applyProtection="1">
      <alignment horizontal="center" vertical="center" wrapText="1"/>
      <protection locked="0"/>
    </xf>
    <xf numFmtId="0" fontId="0" fillId="0" borderId="57" xfId="0" applyBorder="1" applyAlignment="1">
      <alignment horizontal="center" vertical="center" wrapText="1"/>
    </xf>
    <xf numFmtId="0" fontId="30" fillId="17" borderId="47" xfId="0" applyFont="1" applyFill="1" applyBorder="1" applyAlignment="1" applyProtection="1">
      <alignment horizontal="center" vertical="center" wrapText="1"/>
      <protection locked="0"/>
    </xf>
    <xf numFmtId="0" fontId="30" fillId="17" borderId="0" xfId="0" applyFont="1" applyFill="1" applyAlignment="1" applyProtection="1">
      <alignment horizontal="center" vertical="center" wrapText="1"/>
      <protection locked="0"/>
    </xf>
    <xf numFmtId="0" fontId="0" fillId="0" borderId="48" xfId="0" applyBorder="1" applyAlignment="1">
      <alignment horizontal="center" vertical="center" wrapText="1"/>
    </xf>
    <xf numFmtId="0" fontId="30" fillId="17" borderId="52" xfId="0" applyFont="1" applyFill="1" applyBorder="1" applyAlignment="1" applyProtection="1">
      <alignment horizontal="center" vertical="center" wrapText="1"/>
      <protection locked="0"/>
    </xf>
    <xf numFmtId="0" fontId="30" fillId="17" borderId="53" xfId="0" applyFont="1" applyFill="1" applyBorder="1" applyAlignment="1" applyProtection="1">
      <alignment horizontal="center" vertical="center" wrapText="1"/>
      <protection locked="0"/>
    </xf>
    <xf numFmtId="0" fontId="0" fillId="0" borderId="54" xfId="0" applyBorder="1" applyAlignment="1">
      <alignment horizontal="center" vertical="center" wrapText="1"/>
    </xf>
    <xf numFmtId="0" fontId="29" fillId="0" borderId="58" xfId="0" applyFont="1" applyBorder="1" applyAlignment="1">
      <alignment horizontal="center"/>
    </xf>
    <xf numFmtId="0" fontId="29" fillId="0" borderId="16" xfId="0" applyFont="1" applyBorder="1" applyAlignment="1">
      <alignment horizontal="center"/>
    </xf>
    <xf numFmtId="0" fontId="0" fillId="0" borderId="17" xfId="0" applyBorder="1" applyAlignment="1">
      <alignment horizontal="center"/>
    </xf>
    <xf numFmtId="0" fontId="0" fillId="0" borderId="0" xfId="0"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4" fillId="15" borderId="16" xfId="0" applyFont="1" applyFill="1" applyBorder="1" applyAlignment="1">
      <alignment horizontal="center"/>
    </xf>
    <xf numFmtId="0" fontId="14" fillId="15" borderId="17" xfId="0" applyFont="1" applyFill="1" applyBorder="1" applyAlignment="1">
      <alignment horizontal="center"/>
    </xf>
    <xf numFmtId="0" fontId="0" fillId="15" borderId="19" xfId="0" applyFill="1" applyBorder="1" applyAlignment="1">
      <alignment horizontal="center"/>
    </xf>
    <xf numFmtId="0" fontId="0" fillId="15" borderId="20" xfId="0" applyFill="1" applyBorder="1" applyAlignment="1">
      <alignment horizontal="center"/>
    </xf>
    <xf numFmtId="0" fontId="0" fillId="0" borderId="15" xfId="0" applyBorder="1" applyAlignment="1">
      <alignment horizontal="left"/>
    </xf>
    <xf numFmtId="0" fontId="14" fillId="12" borderId="27" xfId="0" applyFont="1" applyFill="1" applyBorder="1" applyAlignment="1">
      <alignment horizontal="center"/>
    </xf>
    <xf numFmtId="0" fontId="14" fillId="12" borderId="28" xfId="0" applyFont="1" applyFill="1" applyBorder="1" applyAlignment="1">
      <alignment horizontal="center"/>
    </xf>
    <xf numFmtId="0" fontId="14" fillId="12" borderId="29" xfId="0" applyFont="1" applyFill="1" applyBorder="1" applyAlignment="1">
      <alignment horizontal="center"/>
    </xf>
    <xf numFmtId="0" fontId="22" fillId="12" borderId="27" xfId="0" applyFont="1" applyFill="1" applyBorder="1" applyAlignment="1">
      <alignment horizontal="center"/>
    </xf>
    <xf numFmtId="0" fontId="22" fillId="12" borderId="29" xfId="0" applyFont="1" applyFill="1" applyBorder="1" applyAlignment="1">
      <alignment horizontal="center"/>
    </xf>
    <xf numFmtId="166" fontId="0" fillId="0" borderId="34" xfId="0" applyNumberFormat="1" applyBorder="1" applyAlignment="1">
      <alignment horizontal="center" vertical="center" wrapText="1"/>
    </xf>
    <xf numFmtId="166" fontId="0" fillId="0" borderId="0" xfId="0" applyNumberFormat="1" applyAlignment="1">
      <alignment horizontal="center" vertical="center" wrapText="1"/>
    </xf>
    <xf numFmtId="0" fontId="13" fillId="25" borderId="0" xfId="0" applyFont="1" applyFill="1" applyAlignment="1">
      <alignment horizontal="center"/>
    </xf>
    <xf numFmtId="0" fontId="31" fillId="0" borderId="2" xfId="7" applyBorder="1" applyAlignment="1">
      <alignment horizontal="center"/>
    </xf>
    <xf numFmtId="0" fontId="3" fillId="0" borderId="5" xfId="0" applyFont="1" applyBorder="1" applyAlignment="1">
      <alignment horizontal="center"/>
    </xf>
    <xf numFmtId="0" fontId="3" fillId="0" borderId="14" xfId="0" applyFont="1" applyBorder="1" applyAlignment="1">
      <alignment horizontal="center"/>
    </xf>
    <xf numFmtId="0" fontId="0" fillId="0" borderId="14" xfId="0" applyBorder="1" applyAlignment="1">
      <alignment horizontal="center"/>
    </xf>
    <xf numFmtId="0" fontId="3" fillId="0" borderId="21" xfId="0" applyFont="1" applyBorder="1" applyAlignment="1">
      <alignment horizontal="center"/>
    </xf>
    <xf numFmtId="0" fontId="3" fillId="0" borderId="22" xfId="0" applyFont="1" applyBorder="1" applyAlignment="1">
      <alignment horizontal="center"/>
    </xf>
    <xf numFmtId="0" fontId="3" fillId="0" borderId="13" xfId="0" applyFont="1" applyBorder="1" applyAlignment="1">
      <alignment horizontal="center"/>
    </xf>
    <xf numFmtId="0" fontId="31" fillId="0" borderId="3" xfId="7" applyBorder="1" applyAlignment="1">
      <alignment horizontal="center"/>
    </xf>
    <xf numFmtId="0" fontId="31" fillId="0" borderId="4" xfId="7" applyBorder="1" applyAlignment="1">
      <alignment horizontal="center"/>
    </xf>
    <xf numFmtId="0" fontId="3" fillId="0" borderId="23" xfId="0" applyFont="1" applyBorder="1" applyAlignment="1">
      <alignment horizontal="center"/>
    </xf>
    <xf numFmtId="0" fontId="3" fillId="0" borderId="0" xfId="0" applyFont="1" applyAlignment="1">
      <alignment horizontal="center"/>
    </xf>
    <xf numFmtId="0" fontId="0" fillId="0" borderId="44" xfId="0" applyBorder="1" applyAlignment="1">
      <alignment horizontal="center"/>
    </xf>
    <xf numFmtId="0" fontId="0" fillId="0" borderId="13" xfId="0" applyBorder="1" applyAlignment="1">
      <alignment horizontal="center"/>
    </xf>
    <xf numFmtId="0" fontId="3" fillId="0" borderId="5" xfId="0" applyFont="1" applyBorder="1" applyAlignment="1">
      <alignment horizontal="left"/>
    </xf>
    <xf numFmtId="0" fontId="3" fillId="0" borderId="14" xfId="0" applyFont="1" applyBorder="1" applyAlignment="1">
      <alignment horizontal="left"/>
    </xf>
    <xf numFmtId="0" fontId="0" fillId="0" borderId="23" xfId="0" applyBorder="1" applyAlignment="1">
      <alignment horizontal="center"/>
    </xf>
    <xf numFmtId="0" fontId="0" fillId="0" borderId="0" xfId="0" applyAlignment="1">
      <alignment horizontal="left"/>
    </xf>
    <xf numFmtId="0" fontId="14" fillId="25" borderId="27" xfId="0" applyFont="1" applyFill="1" applyBorder="1" applyAlignment="1">
      <alignment horizontal="center"/>
    </xf>
    <xf numFmtId="0" fontId="14" fillId="25" borderId="28" xfId="0" applyFont="1" applyFill="1" applyBorder="1" applyAlignment="1">
      <alignment horizontal="center"/>
    </xf>
    <xf numFmtId="0" fontId="14" fillId="25" borderId="29" xfId="0" applyFont="1" applyFill="1"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21" borderId="0" xfId="0" applyFont="1" applyFill="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0" fontId="16" fillId="22" borderId="2" xfId="3" applyFont="1" applyFill="1" applyBorder="1" applyAlignment="1">
      <alignment horizontal="center"/>
    </xf>
    <xf numFmtId="0" fontId="16" fillId="22" borderId="3" xfId="3" applyFont="1" applyFill="1" applyBorder="1" applyAlignment="1">
      <alignment horizontal="center"/>
    </xf>
    <xf numFmtId="0" fontId="16" fillId="22" borderId="4" xfId="3" applyFont="1" applyFill="1" applyBorder="1" applyAlignment="1">
      <alignment horizontal="center"/>
    </xf>
  </cellXfs>
  <cellStyles count="14">
    <cellStyle name="Bad" xfId="13" builtinId="27"/>
    <cellStyle name="Comma" xfId="1" builtinId="3"/>
    <cellStyle name="Comma 2" xfId="8" xr:uid="{00000000-0005-0000-0000-000002000000}"/>
    <cellStyle name="Comma 4" xfId="6" xr:uid="{00000000-0005-0000-0000-000003000000}"/>
    <cellStyle name="Comma 4 2" xfId="10" xr:uid="{00000000-0005-0000-0000-000004000000}"/>
    <cellStyle name="Comma 4 3" xfId="11" xr:uid="{00000000-0005-0000-0000-000005000000}"/>
    <cellStyle name="Currency" xfId="5" builtinId="4"/>
    <cellStyle name="Currency 2" xfId="9" xr:uid="{00000000-0005-0000-0000-000007000000}"/>
    <cellStyle name="Good" xfId="12" builtinId="26"/>
    <cellStyle name="Hyperlink" xfId="7" builtinId="8"/>
    <cellStyle name="Normal" xfId="0" builtinId="0"/>
    <cellStyle name="Normal 2 10" xfId="4" xr:uid="{00000000-0005-0000-0000-00000B000000}"/>
    <cellStyle name="Normal 82" xfId="3" xr:uid="{00000000-0005-0000-0000-00000C000000}"/>
    <cellStyle name="Percent" xfId="2" builtinId="5"/>
  </cellStyles>
  <dxfs count="141">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theme="9" tint="0.59996337778862885"/>
        </patternFill>
      </fill>
    </dxf>
    <dxf>
      <fill>
        <patternFill>
          <bgColor rgb="FFFF0000"/>
        </patternFill>
      </fill>
    </dxf>
    <dxf>
      <fill>
        <patternFill>
          <bgColor rgb="FFFF0000"/>
        </patternFill>
      </fill>
    </dxf>
    <dxf>
      <font>
        <color rgb="FF006100"/>
      </font>
      <fill>
        <patternFill>
          <bgColor rgb="FFC6EFCE"/>
        </patternFill>
      </fill>
    </dxf>
    <dxf>
      <font>
        <color theme="0"/>
      </font>
      <fill>
        <patternFill>
          <bgColor rgb="FF00B0F0"/>
        </patternFill>
      </fill>
    </dxf>
    <dxf>
      <font>
        <color theme="0"/>
      </font>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theme="0"/>
      </font>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theme="9" tint="0.59996337778862885"/>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theme="0"/>
      </font>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theme="9" tint="0.59996337778862885"/>
        </patternFill>
      </fill>
    </dxf>
    <dxf>
      <font>
        <color theme="0" tint="-0.34998626667073579"/>
      </font>
    </dxf>
    <dxf>
      <font>
        <color theme="1"/>
      </font>
    </dxf>
    <dxf>
      <font>
        <color auto="1"/>
      </font>
      <numFmt numFmtId="12" formatCode="&quot;£&quot;#,##0.00;[Red]\-&quot;£&quot;#,##0.00"/>
      <fill>
        <patternFill>
          <bgColor rgb="FFFDE7F5"/>
        </patternFill>
      </fill>
      <border>
        <left style="thin">
          <color auto="1"/>
        </left>
        <right style="thin">
          <color auto="1"/>
        </right>
        <top style="dotted">
          <color auto="1"/>
        </top>
        <bottom style="dotted">
          <color auto="1"/>
        </bottom>
        <vertical/>
        <horizontal/>
      </border>
    </dxf>
    <dxf>
      <font>
        <color theme="1"/>
      </font>
      <fill>
        <patternFill>
          <bgColor rgb="FFFDE7F5"/>
        </patternFill>
      </fill>
      <border>
        <left style="thin">
          <color auto="1"/>
        </left>
        <right style="thin">
          <color auto="1"/>
        </right>
        <top style="dotted">
          <color auto="1"/>
        </top>
        <bottom style="dotted">
          <color auto="1"/>
        </bottom>
        <vertical/>
        <horizontal/>
      </border>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DE7F5"/>
      <color rgb="FFFBC5E8"/>
      <color rgb="FF2D9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50" Type="http://schemas.openxmlformats.org/officeDocument/2006/relationships/externalLink" Target="externalLinks/externalLink10.xml"/><Relationship Id="rId55" Type="http://schemas.openxmlformats.org/officeDocument/2006/relationships/externalLink" Target="externalLinks/externalLink15.xml"/><Relationship Id="rId63" Type="http://schemas.openxmlformats.org/officeDocument/2006/relationships/externalLink" Target="externalLinks/externalLink23.xml"/><Relationship Id="rId68" Type="http://schemas.openxmlformats.org/officeDocument/2006/relationships/sheetMetadata" Target="metadata.xml"/><Relationship Id="rId7" Type="http://schemas.openxmlformats.org/officeDocument/2006/relationships/worksheet" Target="worksheets/sheet7.xml"/><Relationship Id="rId71"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5.xml"/><Relationship Id="rId53" Type="http://schemas.openxmlformats.org/officeDocument/2006/relationships/externalLink" Target="externalLinks/externalLink13.xml"/><Relationship Id="rId58" Type="http://schemas.openxmlformats.org/officeDocument/2006/relationships/externalLink" Target="externalLinks/externalLink1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9.xml"/><Relationship Id="rId57" Type="http://schemas.openxmlformats.org/officeDocument/2006/relationships/externalLink" Target="externalLinks/externalLink17.xml"/><Relationship Id="rId61" Type="http://schemas.openxmlformats.org/officeDocument/2006/relationships/externalLink" Target="externalLinks/externalLink2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52" Type="http://schemas.openxmlformats.org/officeDocument/2006/relationships/externalLink" Target="externalLinks/externalLink12.xml"/><Relationship Id="rId60" Type="http://schemas.openxmlformats.org/officeDocument/2006/relationships/externalLink" Target="externalLinks/externalLink20.xml"/><Relationship Id="rId65" Type="http://schemas.openxmlformats.org/officeDocument/2006/relationships/theme" Target="theme/theme1.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56" Type="http://schemas.openxmlformats.org/officeDocument/2006/relationships/externalLink" Target="externalLinks/externalLink16.xml"/><Relationship Id="rId64" Type="http://schemas.openxmlformats.org/officeDocument/2006/relationships/externalLink" Target="externalLinks/externalLink24.xml"/><Relationship Id="rId69"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externalLink" Target="externalLinks/externalLink1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6.xml"/><Relationship Id="rId59" Type="http://schemas.openxmlformats.org/officeDocument/2006/relationships/externalLink" Target="externalLinks/externalLink1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xml"/><Relationship Id="rId54" Type="http://schemas.openxmlformats.org/officeDocument/2006/relationships/externalLink" Target="externalLinks/externalLink14.xml"/><Relationship Id="rId62" Type="http://schemas.openxmlformats.org/officeDocument/2006/relationships/externalLink" Target="externalLinks/externalLink2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2</xdr:col>
      <xdr:colOff>468086</xdr:colOff>
      <xdr:row>6</xdr:row>
      <xdr:rowOff>76200</xdr:rowOff>
    </xdr:from>
    <xdr:to>
      <xdr:col>13</xdr:col>
      <xdr:colOff>381000</xdr:colOff>
      <xdr:row>27</xdr:row>
      <xdr:rowOff>141515</xdr:rowOff>
    </xdr:to>
    <xdr:sp macro="" textlink="">
      <xdr:nvSpPr>
        <xdr:cNvPr id="2" name="Rectangle 1">
          <a:extLst>
            <a:ext uri="{FF2B5EF4-FFF2-40B4-BE49-F238E27FC236}">
              <a16:creationId xmlns:a16="http://schemas.microsoft.com/office/drawing/2014/main" id="{33627C72-43CC-4920-9146-784C4C9808A0}"/>
            </a:ext>
          </a:extLst>
        </xdr:cNvPr>
        <xdr:cNvSpPr/>
      </xdr:nvSpPr>
      <xdr:spPr>
        <a:xfrm>
          <a:off x="3333206" y="1714500"/>
          <a:ext cx="6618514" cy="4065815"/>
        </a:xfrm>
        <a:prstGeom prst="rect">
          <a:avLst/>
        </a:prstGeom>
        <a:solidFill>
          <a:schemeClr val="accent2">
            <a:lumMod val="20000"/>
            <a:lumOff val="80000"/>
            <a:alpha val="50000"/>
          </a:schemeClr>
        </a:solidFill>
        <a:ln>
          <a:solidFill>
            <a:schemeClr val="accent2">
              <a:lumMod val="75000"/>
            </a:schemeClr>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30480</xdr:colOff>
      <xdr:row>6</xdr:row>
      <xdr:rowOff>175260</xdr:rowOff>
    </xdr:from>
    <xdr:to>
      <xdr:col>8</xdr:col>
      <xdr:colOff>53340</xdr:colOff>
      <xdr:row>14</xdr:row>
      <xdr:rowOff>15240</xdr:rowOff>
    </xdr:to>
    <xdr:sp macro="" textlink="">
      <xdr:nvSpPr>
        <xdr:cNvPr id="3" name="Flowchart: Card 2">
          <a:extLst>
            <a:ext uri="{FF2B5EF4-FFF2-40B4-BE49-F238E27FC236}">
              <a16:creationId xmlns:a16="http://schemas.microsoft.com/office/drawing/2014/main" id="{82A88E08-C62E-4ACF-A1AD-8E9FC4F8CD6D}"/>
            </a:ext>
          </a:extLst>
        </xdr:cNvPr>
        <xdr:cNvSpPr/>
      </xdr:nvSpPr>
      <xdr:spPr>
        <a:xfrm>
          <a:off x="3505200" y="1813560"/>
          <a:ext cx="3070860" cy="136398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3</xdr:col>
      <xdr:colOff>327660</xdr:colOff>
      <xdr:row>8</xdr:row>
      <xdr:rowOff>175260</xdr:rowOff>
    </xdr:from>
    <xdr:to>
      <xdr:col>8</xdr:col>
      <xdr:colOff>350520</xdr:colOff>
      <xdr:row>16</xdr:row>
      <xdr:rowOff>0</xdr:rowOff>
    </xdr:to>
    <xdr:sp macro="" textlink="">
      <xdr:nvSpPr>
        <xdr:cNvPr id="4" name="Flowchart: Card 3">
          <a:extLst>
            <a:ext uri="{FF2B5EF4-FFF2-40B4-BE49-F238E27FC236}">
              <a16:creationId xmlns:a16="http://schemas.microsoft.com/office/drawing/2014/main" id="{09841769-FB98-4E78-8B55-7713ACB0BD52}"/>
            </a:ext>
          </a:extLst>
        </xdr:cNvPr>
        <xdr:cNvSpPr/>
      </xdr:nvSpPr>
      <xdr:spPr>
        <a:xfrm>
          <a:off x="3802380" y="2194560"/>
          <a:ext cx="3070860" cy="134874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0</xdr:colOff>
      <xdr:row>10</xdr:row>
      <xdr:rowOff>167640</xdr:rowOff>
    </xdr:from>
    <xdr:to>
      <xdr:col>9</xdr:col>
      <xdr:colOff>22860</xdr:colOff>
      <xdr:row>17</xdr:row>
      <xdr:rowOff>167640</xdr:rowOff>
    </xdr:to>
    <xdr:sp macro="" textlink="">
      <xdr:nvSpPr>
        <xdr:cNvPr id="5" name="Flowchart: Card 4">
          <a:extLst>
            <a:ext uri="{FF2B5EF4-FFF2-40B4-BE49-F238E27FC236}">
              <a16:creationId xmlns:a16="http://schemas.microsoft.com/office/drawing/2014/main" id="{99507D02-B6A6-4E73-8498-7F2BF025FD71}"/>
            </a:ext>
          </a:extLst>
        </xdr:cNvPr>
        <xdr:cNvSpPr/>
      </xdr:nvSpPr>
      <xdr:spPr>
        <a:xfrm>
          <a:off x="4084320" y="2567940"/>
          <a:ext cx="3070860" cy="13335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457200</xdr:colOff>
      <xdr:row>12</xdr:row>
      <xdr:rowOff>144780</xdr:rowOff>
    </xdr:from>
    <xdr:to>
      <xdr:col>9</xdr:col>
      <xdr:colOff>457200</xdr:colOff>
      <xdr:row>20</xdr:row>
      <xdr:rowOff>22860</xdr:rowOff>
    </xdr:to>
    <xdr:sp macro="" textlink="">
      <xdr:nvSpPr>
        <xdr:cNvPr id="6" name="Flowchart: Card 5">
          <a:extLst>
            <a:ext uri="{FF2B5EF4-FFF2-40B4-BE49-F238E27FC236}">
              <a16:creationId xmlns:a16="http://schemas.microsoft.com/office/drawing/2014/main" id="{46F07F7E-1BD4-499A-AEE4-3991B94369E8}"/>
            </a:ext>
          </a:extLst>
        </xdr:cNvPr>
        <xdr:cNvSpPr/>
      </xdr:nvSpPr>
      <xdr:spPr>
        <a:xfrm>
          <a:off x="4541520" y="2926080"/>
          <a:ext cx="3048000" cy="140208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5</xdr:col>
      <xdr:colOff>190500</xdr:colOff>
      <xdr:row>14</xdr:row>
      <xdr:rowOff>152400</xdr:rowOff>
    </xdr:from>
    <xdr:to>
      <xdr:col>10</xdr:col>
      <xdr:colOff>228600</xdr:colOff>
      <xdr:row>21</xdr:row>
      <xdr:rowOff>38100</xdr:rowOff>
    </xdr:to>
    <xdr:sp macro="" textlink="">
      <xdr:nvSpPr>
        <xdr:cNvPr id="7" name="Flowchart: Card 6">
          <a:extLst>
            <a:ext uri="{FF2B5EF4-FFF2-40B4-BE49-F238E27FC236}">
              <a16:creationId xmlns:a16="http://schemas.microsoft.com/office/drawing/2014/main" id="{01CCC6AB-98CD-4345-8C59-7399EA26AEA3}"/>
            </a:ext>
          </a:extLst>
        </xdr:cNvPr>
        <xdr:cNvSpPr/>
      </xdr:nvSpPr>
      <xdr:spPr>
        <a:xfrm>
          <a:off x="4884420" y="3314700"/>
          <a:ext cx="3086100" cy="12192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6</xdr:col>
      <xdr:colOff>0</xdr:colOff>
      <xdr:row>17</xdr:row>
      <xdr:rowOff>0</xdr:rowOff>
    </xdr:from>
    <xdr:to>
      <xdr:col>11</xdr:col>
      <xdr:colOff>38100</xdr:colOff>
      <xdr:row>23</xdr:row>
      <xdr:rowOff>38100</xdr:rowOff>
    </xdr:to>
    <xdr:sp macro="" textlink="">
      <xdr:nvSpPr>
        <xdr:cNvPr id="8" name="Flowchart: Card 7">
          <a:extLst>
            <a:ext uri="{FF2B5EF4-FFF2-40B4-BE49-F238E27FC236}">
              <a16:creationId xmlns:a16="http://schemas.microsoft.com/office/drawing/2014/main" id="{D0CCB7B6-D099-4399-9688-BC1D555DCBE0}"/>
            </a:ext>
          </a:extLst>
        </xdr:cNvPr>
        <xdr:cNvSpPr/>
      </xdr:nvSpPr>
      <xdr:spPr>
        <a:xfrm>
          <a:off x="5303520" y="3733800"/>
          <a:ext cx="3086100" cy="11811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6</xdr:col>
      <xdr:colOff>472440</xdr:colOff>
      <xdr:row>19</xdr:row>
      <xdr:rowOff>99060</xdr:rowOff>
    </xdr:from>
    <xdr:to>
      <xdr:col>11</xdr:col>
      <xdr:colOff>495300</xdr:colOff>
      <xdr:row>24</xdr:row>
      <xdr:rowOff>152400</xdr:rowOff>
    </xdr:to>
    <xdr:sp macro="" textlink="">
      <xdr:nvSpPr>
        <xdr:cNvPr id="9" name="Flowchart: Card 8">
          <a:extLst>
            <a:ext uri="{FF2B5EF4-FFF2-40B4-BE49-F238E27FC236}">
              <a16:creationId xmlns:a16="http://schemas.microsoft.com/office/drawing/2014/main" id="{D81369CE-92E7-4A0F-9A20-22BB2FA36DBE}"/>
            </a:ext>
          </a:extLst>
        </xdr:cNvPr>
        <xdr:cNvSpPr/>
      </xdr:nvSpPr>
      <xdr:spPr>
        <a:xfrm>
          <a:off x="5775960" y="4213860"/>
          <a:ext cx="3070860" cy="100584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7</xdr:col>
      <xdr:colOff>200297</xdr:colOff>
      <xdr:row>22</xdr:row>
      <xdr:rowOff>5443</xdr:rowOff>
    </xdr:from>
    <xdr:to>
      <xdr:col>12</xdr:col>
      <xdr:colOff>223157</xdr:colOff>
      <xdr:row>27</xdr:row>
      <xdr:rowOff>10887</xdr:rowOff>
    </xdr:to>
    <xdr:sp macro="" textlink="">
      <xdr:nvSpPr>
        <xdr:cNvPr id="10" name="Flowchart: Card 9">
          <a:extLst>
            <a:ext uri="{FF2B5EF4-FFF2-40B4-BE49-F238E27FC236}">
              <a16:creationId xmlns:a16="http://schemas.microsoft.com/office/drawing/2014/main" id="{E0320783-73A9-4CB7-A945-14913E4773CA}"/>
            </a:ext>
          </a:extLst>
        </xdr:cNvPr>
        <xdr:cNvSpPr/>
      </xdr:nvSpPr>
      <xdr:spPr>
        <a:xfrm>
          <a:off x="6113417" y="4691743"/>
          <a:ext cx="3070860" cy="957944"/>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259080</xdr:colOff>
      <xdr:row>7</xdr:row>
      <xdr:rowOff>30480</xdr:rowOff>
    </xdr:from>
    <xdr:to>
      <xdr:col>7</xdr:col>
      <xdr:colOff>274320</xdr:colOff>
      <xdr:row>8</xdr:row>
      <xdr:rowOff>83820</xdr:rowOff>
    </xdr:to>
    <xdr:sp macro="" textlink="">
      <xdr:nvSpPr>
        <xdr:cNvPr id="11" name="TextBox 10">
          <a:extLst>
            <a:ext uri="{FF2B5EF4-FFF2-40B4-BE49-F238E27FC236}">
              <a16:creationId xmlns:a16="http://schemas.microsoft.com/office/drawing/2014/main" id="{41D8152F-0A67-41D4-B0BB-4E91C0687956}"/>
            </a:ext>
          </a:extLst>
        </xdr:cNvPr>
        <xdr:cNvSpPr txBox="1"/>
      </xdr:nvSpPr>
      <xdr:spPr>
        <a:xfrm>
          <a:off x="4343400" y="1859280"/>
          <a:ext cx="1844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APT</a:t>
          </a:r>
        </a:p>
      </xdr:txBody>
    </xdr:sp>
    <xdr:clientData/>
  </xdr:twoCellAnchor>
  <xdr:twoCellAnchor>
    <xdr:from>
      <xdr:col>8</xdr:col>
      <xdr:colOff>567146</xdr:colOff>
      <xdr:row>22</xdr:row>
      <xdr:rowOff>127363</xdr:rowOff>
    </xdr:from>
    <xdr:to>
      <xdr:col>11</xdr:col>
      <xdr:colOff>582386</xdr:colOff>
      <xdr:row>23</xdr:row>
      <xdr:rowOff>173084</xdr:rowOff>
    </xdr:to>
    <xdr:sp macro="" textlink="">
      <xdr:nvSpPr>
        <xdr:cNvPr id="12" name="TextBox 11">
          <a:extLst>
            <a:ext uri="{FF2B5EF4-FFF2-40B4-BE49-F238E27FC236}">
              <a16:creationId xmlns:a16="http://schemas.microsoft.com/office/drawing/2014/main" id="{3A29F155-75B6-446A-82FD-642273382B8B}"/>
            </a:ext>
          </a:extLst>
        </xdr:cNvPr>
        <xdr:cNvSpPr txBox="1"/>
      </xdr:nvSpPr>
      <xdr:spPr>
        <a:xfrm>
          <a:off x="7089866" y="4813663"/>
          <a:ext cx="1844040" cy="2362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MISC</a:t>
          </a:r>
        </a:p>
        <a:p>
          <a:pPr algn="ctr"/>
          <a:endParaRPr lang="en-GB" sz="1100" b="1"/>
        </a:p>
      </xdr:txBody>
    </xdr:sp>
    <xdr:clientData/>
  </xdr:twoCellAnchor>
  <xdr:twoCellAnchor>
    <xdr:from>
      <xdr:col>8</xdr:col>
      <xdr:colOff>266700</xdr:colOff>
      <xdr:row>20</xdr:row>
      <xdr:rowOff>7619</xdr:rowOff>
    </xdr:from>
    <xdr:to>
      <xdr:col>11</xdr:col>
      <xdr:colOff>281940</xdr:colOff>
      <xdr:row>21</xdr:row>
      <xdr:rowOff>83126</xdr:rowOff>
    </xdr:to>
    <xdr:sp macro="" textlink="">
      <xdr:nvSpPr>
        <xdr:cNvPr id="13" name="TextBox 12">
          <a:extLst>
            <a:ext uri="{FF2B5EF4-FFF2-40B4-BE49-F238E27FC236}">
              <a16:creationId xmlns:a16="http://schemas.microsoft.com/office/drawing/2014/main" id="{6B6C83BA-21D4-4F0D-965F-05B0C1FC548C}"/>
            </a:ext>
          </a:extLst>
        </xdr:cNvPr>
        <xdr:cNvSpPr txBox="1"/>
      </xdr:nvSpPr>
      <xdr:spPr>
        <a:xfrm>
          <a:off x="6789420" y="4312919"/>
          <a:ext cx="1844040" cy="2660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GRANTS</a:t>
          </a:r>
        </a:p>
      </xdr:txBody>
    </xdr:sp>
    <xdr:clientData/>
  </xdr:twoCellAnchor>
  <xdr:twoCellAnchor>
    <xdr:from>
      <xdr:col>7</xdr:col>
      <xdr:colOff>213360</xdr:colOff>
      <xdr:row>17</xdr:row>
      <xdr:rowOff>60960</xdr:rowOff>
    </xdr:from>
    <xdr:to>
      <xdr:col>10</xdr:col>
      <xdr:colOff>228600</xdr:colOff>
      <xdr:row>18</xdr:row>
      <xdr:rowOff>106680</xdr:rowOff>
    </xdr:to>
    <xdr:sp macro="" textlink="">
      <xdr:nvSpPr>
        <xdr:cNvPr id="14" name="TextBox 13">
          <a:extLst>
            <a:ext uri="{FF2B5EF4-FFF2-40B4-BE49-F238E27FC236}">
              <a16:creationId xmlns:a16="http://schemas.microsoft.com/office/drawing/2014/main" id="{ACD830D3-4AF3-4B03-8D5D-97857480AC84}"/>
            </a:ext>
          </a:extLst>
        </xdr:cNvPr>
        <xdr:cNvSpPr txBox="1"/>
      </xdr:nvSpPr>
      <xdr:spPr>
        <a:xfrm>
          <a:off x="6126480" y="379476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TPG</a:t>
          </a:r>
        </a:p>
      </xdr:txBody>
    </xdr:sp>
    <xdr:clientData/>
  </xdr:twoCellAnchor>
  <xdr:twoCellAnchor>
    <xdr:from>
      <xdr:col>6</xdr:col>
      <xdr:colOff>480060</xdr:colOff>
      <xdr:row>15</xdr:row>
      <xdr:rowOff>30480</xdr:rowOff>
    </xdr:from>
    <xdr:to>
      <xdr:col>9</xdr:col>
      <xdr:colOff>495300</xdr:colOff>
      <xdr:row>16</xdr:row>
      <xdr:rowOff>76200</xdr:rowOff>
    </xdr:to>
    <xdr:sp macro="" textlink="">
      <xdr:nvSpPr>
        <xdr:cNvPr id="15" name="TextBox 14">
          <a:extLst>
            <a:ext uri="{FF2B5EF4-FFF2-40B4-BE49-F238E27FC236}">
              <a16:creationId xmlns:a16="http://schemas.microsoft.com/office/drawing/2014/main" id="{2D7E6D29-F9B4-48A5-95F8-6A2EF7F47819}"/>
            </a:ext>
          </a:extLst>
        </xdr:cNvPr>
        <xdr:cNvSpPr txBox="1"/>
      </xdr:nvSpPr>
      <xdr:spPr>
        <a:xfrm>
          <a:off x="5783580" y="338328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PPG</a:t>
          </a:r>
        </a:p>
      </xdr:txBody>
    </xdr:sp>
    <xdr:clientData/>
  </xdr:twoCellAnchor>
  <xdr:twoCellAnchor>
    <xdr:from>
      <xdr:col>6</xdr:col>
      <xdr:colOff>129540</xdr:colOff>
      <xdr:row>13</xdr:row>
      <xdr:rowOff>15240</xdr:rowOff>
    </xdr:from>
    <xdr:to>
      <xdr:col>9</xdr:col>
      <xdr:colOff>144780</xdr:colOff>
      <xdr:row>14</xdr:row>
      <xdr:rowOff>60960</xdr:rowOff>
    </xdr:to>
    <xdr:sp macro="" textlink="">
      <xdr:nvSpPr>
        <xdr:cNvPr id="16" name="TextBox 15">
          <a:extLst>
            <a:ext uri="{FF2B5EF4-FFF2-40B4-BE49-F238E27FC236}">
              <a16:creationId xmlns:a16="http://schemas.microsoft.com/office/drawing/2014/main" id="{769B0F90-B0DD-4565-9DAC-AA4A5EC9A7C1}"/>
            </a:ext>
          </a:extLst>
        </xdr:cNvPr>
        <xdr:cNvSpPr txBox="1"/>
      </xdr:nvSpPr>
      <xdr:spPr>
        <a:xfrm>
          <a:off x="5433060" y="298704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HNPPLACES</a:t>
          </a:r>
        </a:p>
      </xdr:txBody>
    </xdr:sp>
    <xdr:clientData/>
  </xdr:twoCellAnchor>
  <xdr:twoCellAnchor>
    <xdr:from>
      <xdr:col>5</xdr:col>
      <xdr:colOff>312420</xdr:colOff>
      <xdr:row>11</xdr:row>
      <xdr:rowOff>0</xdr:rowOff>
    </xdr:from>
    <xdr:to>
      <xdr:col>8</xdr:col>
      <xdr:colOff>327660</xdr:colOff>
      <xdr:row>12</xdr:row>
      <xdr:rowOff>45720</xdr:rowOff>
    </xdr:to>
    <xdr:sp macro="" textlink="">
      <xdr:nvSpPr>
        <xdr:cNvPr id="17" name="TextBox 16">
          <a:extLst>
            <a:ext uri="{FF2B5EF4-FFF2-40B4-BE49-F238E27FC236}">
              <a16:creationId xmlns:a16="http://schemas.microsoft.com/office/drawing/2014/main" id="{17881122-123F-4E9C-B722-1DD03C529ADC}"/>
            </a:ext>
          </a:extLst>
        </xdr:cNvPr>
        <xdr:cNvSpPr txBox="1"/>
      </xdr:nvSpPr>
      <xdr:spPr>
        <a:xfrm>
          <a:off x="5006340" y="259080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POST16</a:t>
          </a:r>
        </a:p>
      </xdr:txBody>
    </xdr:sp>
    <xdr:clientData/>
  </xdr:twoCellAnchor>
  <xdr:twoCellAnchor>
    <xdr:from>
      <xdr:col>5</xdr:col>
      <xdr:colOff>15240</xdr:colOff>
      <xdr:row>9</xdr:row>
      <xdr:rowOff>45720</xdr:rowOff>
    </xdr:from>
    <xdr:to>
      <xdr:col>8</xdr:col>
      <xdr:colOff>30480</xdr:colOff>
      <xdr:row>10</xdr:row>
      <xdr:rowOff>99060</xdr:rowOff>
    </xdr:to>
    <xdr:sp macro="" textlink="">
      <xdr:nvSpPr>
        <xdr:cNvPr id="18" name="TextBox 17">
          <a:extLst>
            <a:ext uri="{FF2B5EF4-FFF2-40B4-BE49-F238E27FC236}">
              <a16:creationId xmlns:a16="http://schemas.microsoft.com/office/drawing/2014/main" id="{72AB6FFB-7AB0-4028-90AF-126EF99633E6}"/>
            </a:ext>
          </a:extLst>
        </xdr:cNvPr>
        <xdr:cNvSpPr txBox="1"/>
      </xdr:nvSpPr>
      <xdr:spPr>
        <a:xfrm>
          <a:off x="4709160" y="2255520"/>
          <a:ext cx="1844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DEDEL</a:t>
          </a:r>
        </a:p>
      </xdr:txBody>
    </xdr:sp>
    <xdr:clientData/>
  </xdr:twoCellAnchor>
  <xdr:twoCellAnchor>
    <xdr:from>
      <xdr:col>3</xdr:col>
      <xdr:colOff>53340</xdr:colOff>
      <xdr:row>27</xdr:row>
      <xdr:rowOff>441960</xdr:rowOff>
    </xdr:from>
    <xdr:to>
      <xdr:col>8</xdr:col>
      <xdr:colOff>76200</xdr:colOff>
      <xdr:row>31</xdr:row>
      <xdr:rowOff>160020</xdr:rowOff>
    </xdr:to>
    <xdr:sp macro="" textlink="">
      <xdr:nvSpPr>
        <xdr:cNvPr id="19" name="Flowchart: Card 18">
          <a:extLst>
            <a:ext uri="{FF2B5EF4-FFF2-40B4-BE49-F238E27FC236}">
              <a16:creationId xmlns:a16="http://schemas.microsoft.com/office/drawing/2014/main" id="{84F6FC84-0B85-49D5-BB86-01863B136E9F}"/>
            </a:ext>
          </a:extLst>
        </xdr:cNvPr>
        <xdr:cNvSpPr/>
      </xdr:nvSpPr>
      <xdr:spPr>
        <a:xfrm>
          <a:off x="3528060" y="6080760"/>
          <a:ext cx="3070860" cy="111252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304800</xdr:colOff>
      <xdr:row>27</xdr:row>
      <xdr:rowOff>556260</xdr:rowOff>
    </xdr:from>
    <xdr:to>
      <xdr:col>7</xdr:col>
      <xdr:colOff>320040</xdr:colOff>
      <xdr:row>27</xdr:row>
      <xdr:rowOff>792480</xdr:rowOff>
    </xdr:to>
    <xdr:sp macro="" textlink="">
      <xdr:nvSpPr>
        <xdr:cNvPr id="20" name="TextBox 19">
          <a:extLst>
            <a:ext uri="{FF2B5EF4-FFF2-40B4-BE49-F238E27FC236}">
              <a16:creationId xmlns:a16="http://schemas.microsoft.com/office/drawing/2014/main" id="{9902BB8A-679F-49BB-BBAA-EDA263BEC33F}"/>
            </a:ext>
          </a:extLst>
        </xdr:cNvPr>
        <xdr:cNvSpPr txBox="1"/>
      </xdr:nvSpPr>
      <xdr:spPr>
        <a:xfrm>
          <a:off x="4389120" y="619506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SEN system</a:t>
          </a:r>
        </a:p>
        <a:p>
          <a:pPr algn="ctr"/>
          <a:endParaRPr lang="en-GB" sz="1100" b="1"/>
        </a:p>
      </xdr:txBody>
    </xdr:sp>
    <xdr:clientData/>
  </xdr:twoCellAnchor>
  <xdr:twoCellAnchor>
    <xdr:from>
      <xdr:col>11</xdr:col>
      <xdr:colOff>396240</xdr:colOff>
      <xdr:row>32</xdr:row>
      <xdr:rowOff>60960</xdr:rowOff>
    </xdr:from>
    <xdr:to>
      <xdr:col>17</xdr:col>
      <xdr:colOff>1136073</xdr:colOff>
      <xdr:row>37</xdr:row>
      <xdr:rowOff>138546</xdr:rowOff>
    </xdr:to>
    <xdr:sp macro="" textlink="">
      <xdr:nvSpPr>
        <xdr:cNvPr id="21" name="Flowchart: Card 20">
          <a:extLst>
            <a:ext uri="{FF2B5EF4-FFF2-40B4-BE49-F238E27FC236}">
              <a16:creationId xmlns:a16="http://schemas.microsoft.com/office/drawing/2014/main" id="{45256907-FA38-4B79-9AD8-5733554E7F98}"/>
            </a:ext>
          </a:extLst>
        </xdr:cNvPr>
        <xdr:cNvSpPr/>
      </xdr:nvSpPr>
      <xdr:spPr>
        <a:xfrm>
          <a:off x="8747760" y="7277100"/>
          <a:ext cx="3002973" cy="1296786"/>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13</xdr:col>
      <xdr:colOff>60960</xdr:colOff>
      <xdr:row>32</xdr:row>
      <xdr:rowOff>160020</xdr:rowOff>
    </xdr:from>
    <xdr:to>
      <xdr:col>16</xdr:col>
      <xdr:colOff>76200</xdr:colOff>
      <xdr:row>32</xdr:row>
      <xdr:rowOff>396240</xdr:rowOff>
    </xdr:to>
    <xdr:sp macro="" textlink="">
      <xdr:nvSpPr>
        <xdr:cNvPr id="22" name="TextBox 21">
          <a:extLst>
            <a:ext uri="{FF2B5EF4-FFF2-40B4-BE49-F238E27FC236}">
              <a16:creationId xmlns:a16="http://schemas.microsoft.com/office/drawing/2014/main" id="{E580AA42-AD9C-4F12-A7FF-03B5A3F7555C}"/>
            </a:ext>
          </a:extLst>
        </xdr:cNvPr>
        <xdr:cNvSpPr txBox="1"/>
      </xdr:nvSpPr>
      <xdr:spPr>
        <a:xfrm>
          <a:off x="9631680" y="7376160"/>
          <a:ext cx="8915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Budget Monitoring System</a:t>
          </a:r>
        </a:p>
        <a:p>
          <a:pPr algn="ctr"/>
          <a:endParaRPr lang="en-GB" sz="1100" b="1"/>
        </a:p>
      </xdr:txBody>
    </xdr:sp>
    <xdr:clientData/>
  </xdr:twoCellAnchor>
  <xdr:twoCellAnchor>
    <xdr:from>
      <xdr:col>2</xdr:col>
      <xdr:colOff>15240</xdr:colOff>
      <xdr:row>12</xdr:row>
      <xdr:rowOff>30480</xdr:rowOff>
    </xdr:from>
    <xdr:to>
      <xdr:col>3</xdr:col>
      <xdr:colOff>68580</xdr:colOff>
      <xdr:row>12</xdr:row>
      <xdr:rowOff>102480</xdr:rowOff>
    </xdr:to>
    <xdr:sp macro="" textlink="">
      <xdr:nvSpPr>
        <xdr:cNvPr id="23" name="Arrow: Right 22">
          <a:extLst>
            <a:ext uri="{FF2B5EF4-FFF2-40B4-BE49-F238E27FC236}">
              <a16:creationId xmlns:a16="http://schemas.microsoft.com/office/drawing/2014/main" id="{C11122DD-0500-46A9-A4BF-7B0E2D867A33}"/>
            </a:ext>
          </a:extLst>
        </xdr:cNvPr>
        <xdr:cNvSpPr/>
      </xdr:nvSpPr>
      <xdr:spPr>
        <a:xfrm>
          <a:off x="2880360" y="2811780"/>
          <a:ext cx="66294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12</xdr:row>
      <xdr:rowOff>106680</xdr:rowOff>
    </xdr:from>
    <xdr:to>
      <xdr:col>3</xdr:col>
      <xdr:colOff>464820</xdr:colOff>
      <xdr:row>12</xdr:row>
      <xdr:rowOff>178680</xdr:rowOff>
    </xdr:to>
    <xdr:sp macro="" textlink="">
      <xdr:nvSpPr>
        <xdr:cNvPr id="24" name="Arrow: Right 23">
          <a:extLst>
            <a:ext uri="{FF2B5EF4-FFF2-40B4-BE49-F238E27FC236}">
              <a16:creationId xmlns:a16="http://schemas.microsoft.com/office/drawing/2014/main" id="{F9CF2E80-4556-4BC2-8DFE-96CE09508764}"/>
            </a:ext>
          </a:extLst>
        </xdr:cNvPr>
        <xdr:cNvSpPr/>
      </xdr:nvSpPr>
      <xdr:spPr>
        <a:xfrm>
          <a:off x="2880360" y="2887980"/>
          <a:ext cx="10591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7620</xdr:colOff>
      <xdr:row>14</xdr:row>
      <xdr:rowOff>60960</xdr:rowOff>
    </xdr:from>
    <xdr:to>
      <xdr:col>4</xdr:col>
      <xdr:colOff>220980</xdr:colOff>
      <xdr:row>14</xdr:row>
      <xdr:rowOff>132960</xdr:rowOff>
    </xdr:to>
    <xdr:sp macro="" textlink="">
      <xdr:nvSpPr>
        <xdr:cNvPr id="25" name="Arrow: Right 24">
          <a:extLst>
            <a:ext uri="{FF2B5EF4-FFF2-40B4-BE49-F238E27FC236}">
              <a16:creationId xmlns:a16="http://schemas.microsoft.com/office/drawing/2014/main" id="{3CF9DC94-64F2-4E63-8E08-9899EF00FAFB}"/>
            </a:ext>
          </a:extLst>
        </xdr:cNvPr>
        <xdr:cNvSpPr/>
      </xdr:nvSpPr>
      <xdr:spPr>
        <a:xfrm>
          <a:off x="2872740" y="3223260"/>
          <a:ext cx="143256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22860</xdr:colOff>
      <xdr:row>18</xdr:row>
      <xdr:rowOff>53340</xdr:rowOff>
    </xdr:from>
    <xdr:to>
      <xdr:col>5</xdr:col>
      <xdr:colOff>373380</xdr:colOff>
      <xdr:row>18</xdr:row>
      <xdr:rowOff>125340</xdr:rowOff>
    </xdr:to>
    <xdr:sp macro="" textlink="">
      <xdr:nvSpPr>
        <xdr:cNvPr id="26" name="Arrow: Right 25">
          <a:extLst>
            <a:ext uri="{FF2B5EF4-FFF2-40B4-BE49-F238E27FC236}">
              <a16:creationId xmlns:a16="http://schemas.microsoft.com/office/drawing/2014/main" id="{3B73026E-FB89-4B6E-B962-EA1A081E410E}"/>
            </a:ext>
          </a:extLst>
        </xdr:cNvPr>
        <xdr:cNvSpPr/>
      </xdr:nvSpPr>
      <xdr:spPr>
        <a:xfrm>
          <a:off x="2887980" y="3977640"/>
          <a:ext cx="217932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30480</xdr:colOff>
      <xdr:row>20</xdr:row>
      <xdr:rowOff>129540</xdr:rowOff>
    </xdr:from>
    <xdr:to>
      <xdr:col>6</xdr:col>
      <xdr:colOff>121920</xdr:colOff>
      <xdr:row>21</xdr:row>
      <xdr:rowOff>7576</xdr:rowOff>
    </xdr:to>
    <xdr:sp macro="" textlink="">
      <xdr:nvSpPr>
        <xdr:cNvPr id="27" name="Arrow: Right 26">
          <a:extLst>
            <a:ext uri="{FF2B5EF4-FFF2-40B4-BE49-F238E27FC236}">
              <a16:creationId xmlns:a16="http://schemas.microsoft.com/office/drawing/2014/main" id="{8E0FB6A8-B853-4FE2-8AE1-62B0A14841E8}"/>
            </a:ext>
          </a:extLst>
        </xdr:cNvPr>
        <xdr:cNvSpPr/>
      </xdr:nvSpPr>
      <xdr:spPr>
        <a:xfrm>
          <a:off x="2895600" y="4434840"/>
          <a:ext cx="2529840" cy="6853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22</xdr:row>
      <xdr:rowOff>45721</xdr:rowOff>
    </xdr:from>
    <xdr:to>
      <xdr:col>6</xdr:col>
      <xdr:colOff>601980</xdr:colOff>
      <xdr:row>22</xdr:row>
      <xdr:rowOff>117721</xdr:rowOff>
    </xdr:to>
    <xdr:sp macro="" textlink="">
      <xdr:nvSpPr>
        <xdr:cNvPr id="28" name="Arrow: Right 27">
          <a:extLst>
            <a:ext uri="{FF2B5EF4-FFF2-40B4-BE49-F238E27FC236}">
              <a16:creationId xmlns:a16="http://schemas.microsoft.com/office/drawing/2014/main" id="{47A3A8A5-6CCD-40FA-9061-0447187011A6}"/>
            </a:ext>
          </a:extLst>
        </xdr:cNvPr>
        <xdr:cNvSpPr/>
      </xdr:nvSpPr>
      <xdr:spPr>
        <a:xfrm>
          <a:off x="2865120" y="4732021"/>
          <a:ext cx="30403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7620</xdr:colOff>
      <xdr:row>16</xdr:row>
      <xdr:rowOff>45720</xdr:rowOff>
    </xdr:from>
    <xdr:to>
      <xdr:col>5</xdr:col>
      <xdr:colOff>30480</xdr:colOff>
      <xdr:row>16</xdr:row>
      <xdr:rowOff>117720</xdr:rowOff>
    </xdr:to>
    <xdr:sp macro="" textlink="">
      <xdr:nvSpPr>
        <xdr:cNvPr id="29" name="Arrow: Right 28">
          <a:extLst>
            <a:ext uri="{FF2B5EF4-FFF2-40B4-BE49-F238E27FC236}">
              <a16:creationId xmlns:a16="http://schemas.microsoft.com/office/drawing/2014/main" id="{C3E06CF8-7555-4F4B-93E7-2136271A0113}"/>
            </a:ext>
          </a:extLst>
        </xdr:cNvPr>
        <xdr:cNvSpPr/>
      </xdr:nvSpPr>
      <xdr:spPr>
        <a:xfrm>
          <a:off x="2872740" y="3589020"/>
          <a:ext cx="185166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24</xdr:row>
      <xdr:rowOff>152400</xdr:rowOff>
    </xdr:from>
    <xdr:to>
      <xdr:col>8</xdr:col>
      <xdr:colOff>22860</xdr:colOff>
      <xdr:row>25</xdr:row>
      <xdr:rowOff>30437</xdr:rowOff>
    </xdr:to>
    <xdr:sp macro="" textlink="">
      <xdr:nvSpPr>
        <xdr:cNvPr id="30" name="Arrow: Right 29">
          <a:extLst>
            <a:ext uri="{FF2B5EF4-FFF2-40B4-BE49-F238E27FC236}">
              <a16:creationId xmlns:a16="http://schemas.microsoft.com/office/drawing/2014/main" id="{9423AE26-1CFB-4A37-A410-201CEF4B8312}"/>
            </a:ext>
          </a:extLst>
        </xdr:cNvPr>
        <xdr:cNvSpPr/>
      </xdr:nvSpPr>
      <xdr:spPr>
        <a:xfrm>
          <a:off x="2880360" y="5219700"/>
          <a:ext cx="3665220" cy="6853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28</xdr:row>
      <xdr:rowOff>68580</xdr:rowOff>
    </xdr:from>
    <xdr:to>
      <xdr:col>3</xdr:col>
      <xdr:colOff>457200</xdr:colOff>
      <xdr:row>28</xdr:row>
      <xdr:rowOff>140580</xdr:rowOff>
    </xdr:to>
    <xdr:sp macro="" textlink="">
      <xdr:nvSpPr>
        <xdr:cNvPr id="31" name="Arrow: Right 30">
          <a:extLst>
            <a:ext uri="{FF2B5EF4-FFF2-40B4-BE49-F238E27FC236}">
              <a16:creationId xmlns:a16="http://schemas.microsoft.com/office/drawing/2014/main" id="{73D9BF9D-ECD6-4092-9174-0483BDA9EDA4}"/>
            </a:ext>
          </a:extLst>
        </xdr:cNvPr>
        <xdr:cNvSpPr/>
      </xdr:nvSpPr>
      <xdr:spPr>
        <a:xfrm>
          <a:off x="2865120" y="6530340"/>
          <a:ext cx="106680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33</xdr:row>
      <xdr:rowOff>121920</xdr:rowOff>
    </xdr:from>
    <xdr:to>
      <xdr:col>11</xdr:col>
      <xdr:colOff>563880</xdr:colOff>
      <xdr:row>33</xdr:row>
      <xdr:rowOff>193920</xdr:rowOff>
    </xdr:to>
    <xdr:sp macro="" textlink="">
      <xdr:nvSpPr>
        <xdr:cNvPr id="32" name="Arrow: Right 31">
          <a:extLst>
            <a:ext uri="{FF2B5EF4-FFF2-40B4-BE49-F238E27FC236}">
              <a16:creationId xmlns:a16="http://schemas.microsoft.com/office/drawing/2014/main" id="{3D29E150-AA21-4115-A4F5-7E028E5C120D}"/>
            </a:ext>
          </a:extLst>
        </xdr:cNvPr>
        <xdr:cNvSpPr/>
      </xdr:nvSpPr>
      <xdr:spPr>
        <a:xfrm>
          <a:off x="2865120" y="7795260"/>
          <a:ext cx="60502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36</xdr:row>
      <xdr:rowOff>22860</xdr:rowOff>
    </xdr:from>
    <xdr:to>
      <xdr:col>11</xdr:col>
      <xdr:colOff>579120</xdr:colOff>
      <xdr:row>36</xdr:row>
      <xdr:rowOff>94860</xdr:rowOff>
    </xdr:to>
    <xdr:sp macro="" textlink="">
      <xdr:nvSpPr>
        <xdr:cNvPr id="33" name="Arrow: Right 32">
          <a:extLst>
            <a:ext uri="{FF2B5EF4-FFF2-40B4-BE49-F238E27FC236}">
              <a16:creationId xmlns:a16="http://schemas.microsoft.com/office/drawing/2014/main" id="{28314E01-DADA-486E-B874-284831B662BD}"/>
            </a:ext>
          </a:extLst>
        </xdr:cNvPr>
        <xdr:cNvSpPr/>
      </xdr:nvSpPr>
      <xdr:spPr>
        <a:xfrm>
          <a:off x="2880360" y="8267700"/>
          <a:ext cx="60502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381000</xdr:colOff>
      <xdr:row>14</xdr:row>
      <xdr:rowOff>10889</xdr:rowOff>
    </xdr:from>
    <xdr:to>
      <xdr:col>14</xdr:col>
      <xdr:colOff>489857</xdr:colOff>
      <xdr:row>32</xdr:row>
      <xdr:rowOff>97975</xdr:rowOff>
    </xdr:to>
    <xdr:sp macro="" textlink="">
      <xdr:nvSpPr>
        <xdr:cNvPr id="34" name="Arrow: Bent 33">
          <a:extLst>
            <a:ext uri="{FF2B5EF4-FFF2-40B4-BE49-F238E27FC236}">
              <a16:creationId xmlns:a16="http://schemas.microsoft.com/office/drawing/2014/main" id="{C6A89ACF-290E-4908-9F5E-AB77E686209C}"/>
            </a:ext>
          </a:extLst>
        </xdr:cNvPr>
        <xdr:cNvSpPr/>
      </xdr:nvSpPr>
      <xdr:spPr>
        <a:xfrm rot="5400000">
          <a:off x="8072846" y="5052063"/>
          <a:ext cx="4140926" cy="383177"/>
        </a:xfrm>
        <a:prstGeom prst="ben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7</xdr:col>
      <xdr:colOff>530427</xdr:colOff>
      <xdr:row>30</xdr:row>
      <xdr:rowOff>69278</xdr:rowOff>
    </xdr:from>
    <xdr:to>
      <xdr:col>13</xdr:col>
      <xdr:colOff>432456</xdr:colOff>
      <xdr:row>32</xdr:row>
      <xdr:rowOff>110840</xdr:rowOff>
    </xdr:to>
    <xdr:sp macro="" textlink="">
      <xdr:nvSpPr>
        <xdr:cNvPr id="35" name="Arrow: Bent 34">
          <a:extLst>
            <a:ext uri="{FF2B5EF4-FFF2-40B4-BE49-F238E27FC236}">
              <a16:creationId xmlns:a16="http://schemas.microsoft.com/office/drawing/2014/main" id="{52328505-C554-4C3A-9B98-7D8DBCB4D18B}"/>
            </a:ext>
          </a:extLst>
        </xdr:cNvPr>
        <xdr:cNvSpPr/>
      </xdr:nvSpPr>
      <xdr:spPr>
        <a:xfrm rot="5400000">
          <a:off x="8015891" y="5339694"/>
          <a:ext cx="414942" cy="3559629"/>
        </a:xfrm>
        <a:prstGeom prst="ben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13</xdr:col>
      <xdr:colOff>280060</xdr:colOff>
      <xdr:row>30</xdr:row>
      <xdr:rowOff>86097</xdr:rowOff>
    </xdr:from>
    <xdr:to>
      <xdr:col>17</xdr:col>
      <xdr:colOff>1506880</xdr:colOff>
      <xdr:row>30</xdr:row>
      <xdr:rowOff>158097</xdr:rowOff>
    </xdr:to>
    <xdr:sp macro="" textlink="">
      <xdr:nvSpPr>
        <xdr:cNvPr id="36" name="Arrow: Right 35">
          <a:extLst>
            <a:ext uri="{FF2B5EF4-FFF2-40B4-BE49-F238E27FC236}">
              <a16:creationId xmlns:a16="http://schemas.microsoft.com/office/drawing/2014/main" id="{F019FCA7-4576-4DB6-8F79-D39F3CCFE178}"/>
            </a:ext>
          </a:extLst>
        </xdr:cNvPr>
        <xdr:cNvSpPr/>
      </xdr:nvSpPr>
      <xdr:spPr>
        <a:xfrm>
          <a:off x="9850780" y="6928857"/>
          <a:ext cx="227076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17</xdr:col>
      <xdr:colOff>1136073</xdr:colOff>
      <xdr:row>34</xdr:row>
      <xdr:rowOff>165444</xdr:rowOff>
    </xdr:from>
    <xdr:to>
      <xdr:col>20</xdr:col>
      <xdr:colOff>1852549</xdr:colOff>
      <xdr:row>35</xdr:row>
      <xdr:rowOff>43481</xdr:rowOff>
    </xdr:to>
    <xdr:sp macro="" textlink="">
      <xdr:nvSpPr>
        <xdr:cNvPr id="37" name="Arrow: Right 36">
          <a:extLst>
            <a:ext uri="{FF2B5EF4-FFF2-40B4-BE49-F238E27FC236}">
              <a16:creationId xmlns:a16="http://schemas.microsoft.com/office/drawing/2014/main" id="{D9B92E39-A21E-4777-8822-ECF805A711DD}"/>
            </a:ext>
          </a:extLst>
        </xdr:cNvPr>
        <xdr:cNvSpPr/>
      </xdr:nvSpPr>
      <xdr:spPr>
        <a:xfrm>
          <a:off x="11750733" y="8029284"/>
          <a:ext cx="6050476" cy="68537"/>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284019</xdr:colOff>
      <xdr:row>25</xdr:row>
      <xdr:rowOff>185054</xdr:rowOff>
    </xdr:from>
    <xdr:to>
      <xdr:col>20</xdr:col>
      <xdr:colOff>1898073</xdr:colOff>
      <xdr:row>26</xdr:row>
      <xdr:rowOff>63090</xdr:rowOff>
    </xdr:to>
    <xdr:sp macro="" textlink="">
      <xdr:nvSpPr>
        <xdr:cNvPr id="38" name="Arrow: Right 37">
          <a:extLst>
            <a:ext uri="{FF2B5EF4-FFF2-40B4-BE49-F238E27FC236}">
              <a16:creationId xmlns:a16="http://schemas.microsoft.com/office/drawing/2014/main" id="{FADE3916-2D62-4EB8-BA0A-6A434B208C8E}"/>
            </a:ext>
          </a:extLst>
        </xdr:cNvPr>
        <xdr:cNvSpPr/>
      </xdr:nvSpPr>
      <xdr:spPr>
        <a:xfrm>
          <a:off x="9854739" y="5442854"/>
          <a:ext cx="7991994" cy="68536"/>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13</xdr:col>
      <xdr:colOff>242455</xdr:colOff>
      <xdr:row>24</xdr:row>
      <xdr:rowOff>97969</xdr:rowOff>
    </xdr:from>
    <xdr:to>
      <xdr:col>19</xdr:col>
      <xdr:colOff>2082139</xdr:colOff>
      <xdr:row>24</xdr:row>
      <xdr:rowOff>169969</xdr:rowOff>
    </xdr:to>
    <xdr:sp macro="" textlink="">
      <xdr:nvSpPr>
        <xdr:cNvPr id="39" name="Arrow: Right 38">
          <a:extLst>
            <a:ext uri="{FF2B5EF4-FFF2-40B4-BE49-F238E27FC236}">
              <a16:creationId xmlns:a16="http://schemas.microsoft.com/office/drawing/2014/main" id="{DB23C787-8E73-434E-A9F6-D0A102E9A757}"/>
            </a:ext>
          </a:extLst>
        </xdr:cNvPr>
        <xdr:cNvSpPr/>
      </xdr:nvSpPr>
      <xdr:spPr>
        <a:xfrm>
          <a:off x="9813175" y="5165269"/>
          <a:ext cx="6106884"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12</xdr:col>
      <xdr:colOff>228600</xdr:colOff>
      <xdr:row>22</xdr:row>
      <xdr:rowOff>76201</xdr:rowOff>
    </xdr:from>
    <xdr:to>
      <xdr:col>17</xdr:col>
      <xdr:colOff>1534886</xdr:colOff>
      <xdr:row>22</xdr:row>
      <xdr:rowOff>148201</xdr:rowOff>
    </xdr:to>
    <xdr:sp macro="" textlink="">
      <xdr:nvSpPr>
        <xdr:cNvPr id="40" name="Arrow: Right 39">
          <a:extLst>
            <a:ext uri="{FF2B5EF4-FFF2-40B4-BE49-F238E27FC236}">
              <a16:creationId xmlns:a16="http://schemas.microsoft.com/office/drawing/2014/main" id="{1881FB01-236B-4A6F-9EA6-FFF329A96E2A}"/>
            </a:ext>
          </a:extLst>
        </xdr:cNvPr>
        <xdr:cNvSpPr/>
      </xdr:nvSpPr>
      <xdr:spPr>
        <a:xfrm>
          <a:off x="9189720" y="4762501"/>
          <a:ext cx="2959826"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489856</xdr:colOff>
      <xdr:row>20</xdr:row>
      <xdr:rowOff>69277</xdr:rowOff>
    </xdr:from>
    <xdr:to>
      <xdr:col>17</xdr:col>
      <xdr:colOff>1523999</xdr:colOff>
      <xdr:row>20</xdr:row>
      <xdr:rowOff>141277</xdr:rowOff>
    </xdr:to>
    <xdr:sp macro="" textlink="">
      <xdr:nvSpPr>
        <xdr:cNvPr id="41" name="Arrow: Right 40">
          <a:extLst>
            <a:ext uri="{FF2B5EF4-FFF2-40B4-BE49-F238E27FC236}">
              <a16:creationId xmlns:a16="http://schemas.microsoft.com/office/drawing/2014/main" id="{74B3343D-F166-43E3-A5D0-165EE5BC345B}"/>
            </a:ext>
          </a:extLst>
        </xdr:cNvPr>
        <xdr:cNvSpPr/>
      </xdr:nvSpPr>
      <xdr:spPr>
        <a:xfrm>
          <a:off x="8841376" y="4374577"/>
          <a:ext cx="3297283"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43542</xdr:colOff>
      <xdr:row>17</xdr:row>
      <xdr:rowOff>119745</xdr:rowOff>
    </xdr:from>
    <xdr:to>
      <xdr:col>17</xdr:col>
      <xdr:colOff>1545772</xdr:colOff>
      <xdr:row>17</xdr:row>
      <xdr:rowOff>191745</xdr:rowOff>
    </xdr:to>
    <xdr:sp macro="" textlink="">
      <xdr:nvSpPr>
        <xdr:cNvPr id="42" name="Arrow: Right 41">
          <a:extLst>
            <a:ext uri="{FF2B5EF4-FFF2-40B4-BE49-F238E27FC236}">
              <a16:creationId xmlns:a16="http://schemas.microsoft.com/office/drawing/2014/main" id="{BB9565EE-E962-4255-A158-393414F14803}"/>
            </a:ext>
          </a:extLst>
        </xdr:cNvPr>
        <xdr:cNvSpPr/>
      </xdr:nvSpPr>
      <xdr:spPr>
        <a:xfrm>
          <a:off x="8395062" y="3853545"/>
          <a:ext cx="376537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10</xdr:col>
      <xdr:colOff>228600</xdr:colOff>
      <xdr:row>15</xdr:row>
      <xdr:rowOff>65317</xdr:rowOff>
    </xdr:from>
    <xdr:to>
      <xdr:col>17</xdr:col>
      <xdr:colOff>1524000</xdr:colOff>
      <xdr:row>15</xdr:row>
      <xdr:rowOff>137317</xdr:rowOff>
    </xdr:to>
    <xdr:sp macro="" textlink="">
      <xdr:nvSpPr>
        <xdr:cNvPr id="43" name="Arrow: Right 42">
          <a:extLst>
            <a:ext uri="{FF2B5EF4-FFF2-40B4-BE49-F238E27FC236}">
              <a16:creationId xmlns:a16="http://schemas.microsoft.com/office/drawing/2014/main" id="{CC382AD4-1369-4150-AF2E-B22EBAB51FB5}"/>
            </a:ext>
          </a:extLst>
        </xdr:cNvPr>
        <xdr:cNvSpPr/>
      </xdr:nvSpPr>
      <xdr:spPr>
        <a:xfrm>
          <a:off x="7970520" y="3418117"/>
          <a:ext cx="416814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468084</xdr:colOff>
      <xdr:row>13</xdr:row>
      <xdr:rowOff>32657</xdr:rowOff>
    </xdr:from>
    <xdr:to>
      <xdr:col>17</xdr:col>
      <xdr:colOff>1534885</xdr:colOff>
      <xdr:row>13</xdr:row>
      <xdr:rowOff>104657</xdr:rowOff>
    </xdr:to>
    <xdr:sp macro="" textlink="">
      <xdr:nvSpPr>
        <xdr:cNvPr id="44" name="Arrow: Right 43">
          <a:extLst>
            <a:ext uri="{FF2B5EF4-FFF2-40B4-BE49-F238E27FC236}">
              <a16:creationId xmlns:a16="http://schemas.microsoft.com/office/drawing/2014/main" id="{91C68813-2EA2-456B-AB38-51436FBB8D77}"/>
            </a:ext>
          </a:extLst>
        </xdr:cNvPr>
        <xdr:cNvSpPr/>
      </xdr:nvSpPr>
      <xdr:spPr>
        <a:xfrm>
          <a:off x="7600404" y="3004457"/>
          <a:ext cx="4549141"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21771</xdr:colOff>
      <xdr:row>11</xdr:row>
      <xdr:rowOff>65314</xdr:rowOff>
    </xdr:from>
    <xdr:to>
      <xdr:col>17</xdr:col>
      <xdr:colOff>1491343</xdr:colOff>
      <xdr:row>11</xdr:row>
      <xdr:rowOff>137314</xdr:rowOff>
    </xdr:to>
    <xdr:sp macro="" textlink="">
      <xdr:nvSpPr>
        <xdr:cNvPr id="45" name="Arrow: Right 44">
          <a:extLst>
            <a:ext uri="{FF2B5EF4-FFF2-40B4-BE49-F238E27FC236}">
              <a16:creationId xmlns:a16="http://schemas.microsoft.com/office/drawing/2014/main" id="{8B642930-0973-4846-9503-0C7769AF65D0}"/>
            </a:ext>
          </a:extLst>
        </xdr:cNvPr>
        <xdr:cNvSpPr/>
      </xdr:nvSpPr>
      <xdr:spPr>
        <a:xfrm>
          <a:off x="7154091" y="2656114"/>
          <a:ext cx="4951912"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8</xdr:col>
      <xdr:colOff>348342</xdr:colOff>
      <xdr:row>9</xdr:row>
      <xdr:rowOff>43544</xdr:rowOff>
    </xdr:from>
    <xdr:to>
      <xdr:col>17</xdr:col>
      <xdr:colOff>1534885</xdr:colOff>
      <xdr:row>9</xdr:row>
      <xdr:rowOff>115544</xdr:rowOff>
    </xdr:to>
    <xdr:sp macro="" textlink="">
      <xdr:nvSpPr>
        <xdr:cNvPr id="46" name="Arrow: Right 45">
          <a:extLst>
            <a:ext uri="{FF2B5EF4-FFF2-40B4-BE49-F238E27FC236}">
              <a16:creationId xmlns:a16="http://schemas.microsoft.com/office/drawing/2014/main" id="{51EBDB4C-035C-4AF4-AB5D-66B83873F99E}"/>
            </a:ext>
          </a:extLst>
        </xdr:cNvPr>
        <xdr:cNvSpPr/>
      </xdr:nvSpPr>
      <xdr:spPr>
        <a:xfrm>
          <a:off x="6871062" y="2253344"/>
          <a:ext cx="5278483"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43543</xdr:colOff>
      <xdr:row>7</xdr:row>
      <xdr:rowOff>65315</xdr:rowOff>
    </xdr:from>
    <xdr:to>
      <xdr:col>17</xdr:col>
      <xdr:colOff>1513115</xdr:colOff>
      <xdr:row>7</xdr:row>
      <xdr:rowOff>137315</xdr:rowOff>
    </xdr:to>
    <xdr:sp macro="" textlink="">
      <xdr:nvSpPr>
        <xdr:cNvPr id="47" name="Arrow: Right 46">
          <a:extLst>
            <a:ext uri="{FF2B5EF4-FFF2-40B4-BE49-F238E27FC236}">
              <a16:creationId xmlns:a16="http://schemas.microsoft.com/office/drawing/2014/main" id="{EE638EE6-6254-4AFF-8F40-F8268E56A4E1}"/>
            </a:ext>
          </a:extLst>
        </xdr:cNvPr>
        <xdr:cNvSpPr/>
      </xdr:nvSpPr>
      <xdr:spPr>
        <a:xfrm>
          <a:off x="6566263" y="1894115"/>
          <a:ext cx="5561512"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555171</xdr:colOff>
      <xdr:row>8</xdr:row>
      <xdr:rowOff>119743</xdr:rowOff>
    </xdr:from>
    <xdr:to>
      <xdr:col>13</xdr:col>
      <xdr:colOff>97970</xdr:colOff>
      <xdr:row>12</xdr:row>
      <xdr:rowOff>21772</xdr:rowOff>
    </xdr:to>
    <xdr:sp macro="" textlink="">
      <xdr:nvSpPr>
        <xdr:cNvPr id="48" name="TextBox 47">
          <a:extLst>
            <a:ext uri="{FF2B5EF4-FFF2-40B4-BE49-F238E27FC236}">
              <a16:creationId xmlns:a16="http://schemas.microsoft.com/office/drawing/2014/main" id="{8D467B11-5897-40DE-9520-C4C92935B956}"/>
            </a:ext>
          </a:extLst>
        </xdr:cNvPr>
        <xdr:cNvSpPr txBox="1"/>
      </xdr:nvSpPr>
      <xdr:spPr>
        <a:xfrm>
          <a:off x="7687491" y="2139043"/>
          <a:ext cx="1981199" cy="664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t>'NEW TRANS' system</a:t>
          </a:r>
        </a:p>
        <a:p>
          <a:pPr algn="ctr"/>
          <a:endParaRPr lang="en-GB" sz="18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rsan03\lid\Recurrent%20Funding\Recurrent%202004-05\Passporting\Passporting%20Calulation%20Spreadsheet\Passporting0405_baselineFINAL2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chool%20Funding/Cycle%205A-2013-14/EFA%20returns/Gold%20Jan%202013%20EFA%20return/Working%20documents/Copy%20of%20LA_302_Jan13_Additional_Data_FINALv4%20+%20Notional%20SE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SHAREDACCY\Budget%20and%20Forward%20Plan%202011-12\Budget%20Book\Service%20Forward%20Plans%202011-12b(formatte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barnetcouncil-my.sharepoint.com/IFLADiv/Capital/Condition/RB%20Level%20Allocations%20Model/20150112%20Maintenance%20Options%20Model%20v3.6%20(revised%20budget)%20CSOP.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School%20Funding/Cycle%205A-2013-14/DSG%20Cost%20centres/DSG%20Cost%20centres%20@%203%20July%201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lbb2prnv1\Accountancy\Childrens%20and%20Adults\S251\S251%202011-12%20Budget\Working%20Papers\Sap%20download%20@%2010.03.201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bbarnet\sharedareas\School%20Funding\Cycle%207%20-%202015-16\DSG%20Allocations\DSG_2015-16_allocations_spreadsheet_updated_July_201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barnetcouncil-my.sharepoint.com/Cycle1AFinal/BS060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barnetcouncil-my.sharepoint.com/Schools%20Services/Fair%20Funding/Cycle3A-2011-12/Provisionals/EReport1011%20@14FEB143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School%20Funding/Cycle%205A-2013-14/DSG%20and%20Schools%20Budget/Dedicated%20Schools%20Grant%202013-14%20reconciliation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Summer19%20adjustments\GOLD\summer_adjustments_v3.1_10.7.19_for_web.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barnetcouncil-my.sharepoint.com/MP/SWAUP2/Demography/BWRM5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barnetcouncil-my.sharepoint.com/Users/schristmas/AppData/Local/Microsoft/Windows/Temporary%20Internet%20Files/Content.Outlook/KMX4B70Z/2016%20to%202017%20SBUFs_v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FF_CSB\CentralServicesBlock_V6.1_Deprivation_NoMinimum.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Schools%20Services\Fair%20Funding\Cycle3A-2011-12\Provisionals\EReport1011%20@14FEB143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AdHoc\DualRun_pre-election%20policy%20costing_protected%20soft%20NFF.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bb2prnv1\Accountancy\Education%20Accountancy\S52\S251%202010-11%20Budget\Working%20Papers\SAP%20Download%20at%2024.02.20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is_bt\sys2\MONTHST\1998-9\1997-8\February\FEB5-3.WK4"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barnetcouncil-my.sharepoint.com/Schools%20accountancy/Bank%20Account%20Funding/2008-09/Option%20D/Funding%20Option%20D%202008-09%20TE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barnetcouncil-my.sharepoint.com/ietemp/Temporary%20Internet%20Files/OLK2E/pupil%20number%20tool_v0.1_1402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barnetcouncil-my.sharepoint.com/DAR/2002/SWGE/SWGE2002_final_03-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barnetcouncil-my.sharepoint.com/DAR/2002/SWGE/SWGE_DAR_27_02_02a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bbarnet\sharedareas\School%20Funding\Cycle%2010%20-%202018-19\February%20Adjustments\2018-19%20Feb%20Adjustments%20V6.0@16.1%20wip%20.xlsb.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barnetcouncil-my.sharepoint.com/DAR/2002/Transformation%20Model/Transformation_Model_16_08_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 Summary "/>
      <sheetName val="Passporting Calculation Sheet"/>
      <sheetName val="Provisional Budget"/>
      <sheetName val="Adjustments"/>
      <sheetName val="Data Sheet"/>
      <sheetName val="Summaries"/>
      <sheetName val="2004-05 FINAL EIC"/>
      <sheetName val="2004-05 Provisiona EFSS FIGURES"/>
      <sheetName val="2004-05 Final EFSS Figures"/>
      <sheetName val="Running info"/>
      <sheetName val="Passporting 2004-05"/>
      <sheetName val="SB"/>
      <sheetName val="LSC"/>
      <sheetName val="SHORTNAMES"/>
      <sheetName val="Just Passporting"/>
      <sheetName val="Errors"/>
      <sheetName val="VendorNumbers"/>
      <sheetName val="LEA_Summary_"/>
      <sheetName val="Passporting_Calculation_Sheet"/>
      <sheetName val="Provisional_Budget"/>
      <sheetName val="Data_Sheet"/>
      <sheetName val="2004-05_FINAL_EIC"/>
      <sheetName val="2004-05_Provisiona_EFSS_FIGURES"/>
      <sheetName val="2004-05_Final_EFSS_Figures"/>
      <sheetName val="Running_info"/>
      <sheetName val="Passporting_2004-05"/>
      <sheetName val="Just_Passpor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Cover"/>
      <sheetName val="B) 12-13 Baselines"/>
      <sheetName val="C) Factors"/>
      <sheetName val="D) New ISB"/>
      <sheetName val="E) Local Factors"/>
      <sheetName val="F) New Delegation Control"/>
      <sheetName val="G) De Delegation"/>
      <sheetName val="Look Up"/>
      <sheetName val="H) Commentary"/>
      <sheetName val="I) Proforma"/>
      <sheetName val="New delegation by school"/>
      <sheetName val="ISB summary by school"/>
      <sheetName val="Adjusted Factors"/>
      <sheetName val="A)_Cover"/>
      <sheetName val="B)_12-13_Baselines"/>
      <sheetName val="C)_Factors"/>
      <sheetName val="D)_New_ISB"/>
      <sheetName val="E)_Local_Factors"/>
      <sheetName val="F)_New_Delegation_Control"/>
      <sheetName val="G)_De_Delegation"/>
      <sheetName val="Look_Up"/>
      <sheetName val="H)_Commentary"/>
      <sheetName val="I)_Proforma"/>
      <sheetName val="New_delegation_by_school"/>
      <sheetName val="ISB_summary_by_school"/>
      <sheetName val="Adjusted_Factors"/>
    </sheetNames>
    <sheetDataSet>
      <sheetData sheetId="0"/>
      <sheetData sheetId="1">
        <row r="4">
          <cell r="A4">
            <v>101257</v>
          </cell>
        </row>
      </sheetData>
      <sheetData sheetId="2">
        <row r="4">
          <cell r="F4">
            <v>1</v>
          </cell>
        </row>
      </sheetData>
      <sheetData sheetId="3"/>
      <sheetData sheetId="4">
        <row r="4">
          <cell r="E4">
            <v>0</v>
          </cell>
        </row>
      </sheetData>
      <sheetData sheetId="5"/>
      <sheetData sheetId="6"/>
      <sheetData sheetId="7"/>
      <sheetData sheetId="8"/>
      <sheetData sheetId="9">
        <row r="59">
          <cell r="C59">
            <v>1.4999999999999999E-2</v>
          </cell>
        </row>
      </sheetData>
      <sheetData sheetId="10"/>
      <sheetData sheetId="11"/>
      <sheetData sheetId="12">
        <row r="4">
          <cell r="D4">
            <v>374</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rol Total"/>
      <sheetName val="Forward plan"/>
      <sheetName val="Control 2010-11"/>
      <sheetName val="Post Budget Headlines"/>
      <sheetName val="Service Summary - Appendix B"/>
      <sheetName val="CTax Summary"/>
      <sheetName val="Adults Fwd Plan"/>
      <sheetName val="Adults Fwd Plan (cld)"/>
      <sheetName val="Adults Combined"/>
      <sheetName val="Adults Detail"/>
      <sheetName val="Adults Subjective"/>
      <sheetName val="CentExp Fwd Plan"/>
      <sheetName val="CentExp Comb New"/>
      <sheetName val="CentExp Combined"/>
      <sheetName val="CentExp Detail"/>
      <sheetName val="CentExp Subjective"/>
      <sheetName val="CentExp Levies"/>
      <sheetName val="CE &amp; Strategy Fwd Plan"/>
      <sheetName val="Chief Exes Fwd Plan"/>
      <sheetName val="Children Fwd Plan"/>
      <sheetName val="CE Combined"/>
      <sheetName val="CE detail"/>
      <sheetName val="CE subjective"/>
      <sheetName val="Children Fwd Plan (cld)"/>
      <sheetName val="Corp Governance Fwd Plan"/>
      <sheetName val="Childrens Detail"/>
      <sheetName val="Childrens Subjective"/>
      <sheetName val="Commerical Services (cld)"/>
      <sheetName val="Commercial Combined"/>
      <sheetName val="Commercial Detail"/>
      <sheetName val="Commercial subjective"/>
      <sheetName val="Corp Governance Fwd Plan (cld)"/>
      <sheetName val="E&amp;O Fwd Plan"/>
      <sheetName val="Special Parking Account"/>
      <sheetName val="HRA FWD Plan"/>
      <sheetName val="Corp Gov Combined"/>
      <sheetName val="Corp Gov detail"/>
      <sheetName val="Corp Gov Subjective"/>
      <sheetName val="Deputy Chief Execs"/>
      <sheetName val="DCE Combined"/>
      <sheetName val="DCE detail"/>
      <sheetName val="DCE Subjective"/>
      <sheetName val="E&amp;O Fwd Plan (cld)"/>
      <sheetName val="SPA 2010-11"/>
      <sheetName val="E&amp;O Combined"/>
      <sheetName val="E&amp;O Revenue by cost centre"/>
      <sheetName val="E&amp;O Revenue by subjective"/>
      <sheetName val="SPA"/>
      <sheetName val="SPA Detail"/>
      <sheetName val="Planning, Housing &amp; Regen(cld)"/>
      <sheetName val="Commerical Services"/>
      <sheetName val="PHR Combined"/>
      <sheetName val="PHR Revenue GF"/>
      <sheetName val="PHR by subjective"/>
      <sheetName val="Corporate Service &amp; Finance"/>
      <sheetName val="Finance"/>
      <sheetName val="Corporate Services"/>
      <sheetName val="HRA"/>
      <sheetName val="Resources Fwd Plan"/>
      <sheetName val="Control_Total"/>
      <sheetName val="Forward_plan"/>
      <sheetName val="Control_2010-11"/>
      <sheetName val="Post_Budget_Headlines"/>
      <sheetName val="Service_Summary_-_Appendix_B"/>
      <sheetName val="CTax_Summary"/>
      <sheetName val="Adults_Fwd_Plan"/>
      <sheetName val="Adults_Fwd_Plan_(cld)"/>
      <sheetName val="Adults_Combined"/>
      <sheetName val="Adults_Detail"/>
      <sheetName val="Adults_Subjective"/>
      <sheetName val="CentExp_Fwd_Plan"/>
      <sheetName val="CentExp_Comb_New"/>
      <sheetName val="CentExp_Combined"/>
      <sheetName val="CentExp_Detail"/>
      <sheetName val="CentExp_Subjective"/>
      <sheetName val="CentExp_Levies"/>
      <sheetName val="CE_&amp;_Strategy_Fwd_Plan"/>
      <sheetName val="Chief_Exes_Fwd_Plan"/>
      <sheetName val="Children_Fwd_Plan"/>
      <sheetName val="CE_Combined"/>
      <sheetName val="CE_detail"/>
      <sheetName val="CE_subjective"/>
      <sheetName val="Children_Fwd_Plan_(cld)"/>
      <sheetName val="Corp_Governance_Fwd_Plan"/>
      <sheetName val="Childrens_Detail"/>
      <sheetName val="Childrens_Subjective"/>
      <sheetName val="Commerical_Services_(cld)"/>
      <sheetName val="Commercial_Combined"/>
      <sheetName val="Commercial_Detail"/>
      <sheetName val="Commercial_subjective"/>
      <sheetName val="Corp_Governance_Fwd_Plan_(cld)"/>
      <sheetName val="E&amp;O_Fwd_Plan"/>
      <sheetName val="Special_Parking_Account"/>
      <sheetName val="HRA_FWD_Plan"/>
      <sheetName val="Corp_Gov_Combined"/>
      <sheetName val="Corp_Gov_detail"/>
      <sheetName val="Corp_Gov_Subjective"/>
      <sheetName val="Deputy_Chief_Execs"/>
      <sheetName val="DCE_Combined"/>
      <sheetName val="DCE_detail"/>
      <sheetName val="DCE_Subjective"/>
      <sheetName val="E&amp;O_Fwd_Plan_(cld)"/>
      <sheetName val="SPA_2010-11"/>
      <sheetName val="E&amp;O_Combined"/>
      <sheetName val="E&amp;O_Revenue_by_cost_centre"/>
      <sheetName val="E&amp;O_Revenue_by_subjective"/>
      <sheetName val="SPA_Detail"/>
      <sheetName val="Planning,_Housing_&amp;_Regen(cld)"/>
      <sheetName val="Commerical_Services"/>
      <sheetName val="PHR_Combined"/>
      <sheetName val="PHR_Revenue_GF"/>
      <sheetName val="PHR_by_subjective"/>
      <sheetName val="Corporate_Service_&amp;_Finance"/>
      <sheetName val="Corporate_Services"/>
      <sheetName val="Resources_Fwd_P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ntents"/>
      <sheetName val="Control"/>
      <sheetName val="Data"/>
      <sheetName val="MAT Tracker"/>
      <sheetName val="Old Style Allocations"/>
      <sheetName val="LAVAs adj for Modernstn&amp;Loctn"/>
      <sheetName val="PDS tech changes"/>
      <sheetName val="PSBP2 Alloc"/>
      <sheetName val="LALookUp"/>
      <sheetName val="RB Aggregator"/>
      <sheetName val="Weighting calculations"/>
      <sheetName val="DFC calculations"/>
      <sheetName val="PDS calculations"/>
      <sheetName val="RB Level calculations"/>
      <sheetName val="Dashboard"/>
      <sheetName val="RB Level Outputs"/>
      <sheetName val="Multi Dash vs 1516"/>
      <sheetName val="Multi Dash vs 1415"/>
      <sheetName val="Winners &amp; losers tables"/>
      <sheetName val="RB table"/>
      <sheetName val="2011-18 Summary"/>
      <sheetName val="2011-18 Summary (MATs)"/>
      <sheetName val="Maintenance budget"/>
      <sheetName val="CSOP Out Detailed"/>
      <sheetName val="CSOP Out Basic"/>
      <sheetName val="1) Summary"/>
      <sheetName val="2) LA &amp; VA"/>
      <sheetName val="3) MATs"/>
      <sheetName val="LA, Parly Con"/>
      <sheetName val="Parly Con LA"/>
      <sheetName val="Sheet2"/>
      <sheetName val="MAT_Tracker"/>
      <sheetName val="Old_Style_Allocations"/>
      <sheetName val="LAVAs_adj_for_Modernstn&amp;Loctn"/>
      <sheetName val="PDS_tech_changes"/>
      <sheetName val="PSBP2_Alloc"/>
      <sheetName val="RB_Aggregator"/>
      <sheetName val="Weighting_calculations"/>
      <sheetName val="DFC_calculations"/>
      <sheetName val="PDS_calculations"/>
      <sheetName val="RB_Level_calculations"/>
      <sheetName val="RB_Level_Outputs"/>
      <sheetName val="Multi_Dash_vs_1516"/>
      <sheetName val="Multi_Dash_vs_1415"/>
      <sheetName val="Winners_&amp;_losers_tables"/>
      <sheetName val="RB_table"/>
      <sheetName val="2011-18_Summary"/>
      <sheetName val="2011-18_Summary_(MATs)"/>
      <sheetName val="Maintenance_budget"/>
      <sheetName val="CSOP_Out_Detailed"/>
      <sheetName val="CSOP_Out_Basic"/>
      <sheetName val="1)_Summary"/>
      <sheetName val="2)_LA_&amp;_VA"/>
      <sheetName val="3)_MATs"/>
      <sheetName val="LA,_Parly_Con"/>
      <sheetName val="Parly_Con_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s with notes"/>
      <sheetName val="Pivot"/>
      <sheetName val="CCs"/>
      <sheetName val="CCs_with_notes"/>
    </sheetNames>
    <sheetDataSet>
      <sheetData sheetId="0"/>
      <sheetData sheetId="1"/>
      <sheetData sheetId="2"/>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Pivot table"/>
      <sheetName val="Pivot table"/>
      <sheetName val="Sheet1 (2)"/>
      <sheetName val="SAP Download"/>
      <sheetName val="Split Funded CC's"/>
      <sheetName val="Rec of LP Schools Bud figs"/>
      <sheetName val="Line 1.2.1"/>
      <sheetName val="Line 1.2.2"/>
      <sheetName val="Line 1.2.3"/>
      <sheetName val="Line 1.2.4"/>
      <sheetName val="Line 1.2.6"/>
      <sheetName val="Line 1.3.3"/>
      <sheetName val="Ser.Rechgs by CC"/>
      <sheetName val="Service Rechgs tagged"/>
      <sheetName val="Ser.Rechgs by GL"/>
      <sheetName val="Service Rechgs Download"/>
      <sheetName val="Recoupment Analysis"/>
      <sheetName val="SchoolsBudget"/>
      <sheetName val="SEN "/>
      <sheetName val="Outstanding Adj-virements"/>
      <sheetName val="Adjusted_Pivot_table"/>
      <sheetName val="Pivot_table"/>
      <sheetName val="Sheet1_(2)"/>
      <sheetName val="SAP_Download"/>
      <sheetName val="Split_Funded_CC's"/>
      <sheetName val="Rec_of_LP_Schools_Bud_figs"/>
      <sheetName val="Line_1_2_1"/>
      <sheetName val="Line_1_2_2"/>
      <sheetName val="Line_1_2_3"/>
      <sheetName val="Line_1_2_4"/>
      <sheetName val="Line_1_2_6"/>
      <sheetName val="Line_1_3_3"/>
      <sheetName val="Ser_Rechgs_by_CC"/>
      <sheetName val="Service_Rechgs_tagged"/>
      <sheetName val="Ser_Rechgs_by_GL"/>
      <sheetName val="Service_Rechgs_Download"/>
      <sheetName val="Recoupment_Analysis"/>
      <sheetName val="SEN_"/>
      <sheetName val="Outstanding_Adj-vir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
      <sheetName val="Home"/>
      <sheetName val="1617Proj"/>
      <sheetName val="2015-16 Summary"/>
      <sheetName val="2015-16 DSG allocations"/>
      <sheetName val="2015-16 HN places &amp; deductions"/>
      <sheetName val="2015-16 NRA cash transfer"/>
      <sheetName val="2015-16 additions"/>
      <sheetName val="LA Type"/>
      <sheetName val="2014-15 HN block baseline"/>
      <sheetName val="2015-16 HN block "/>
      <sheetName val="Residency to location"/>
      <sheetName val="Information_"/>
      <sheetName val="2015-16_Summary"/>
      <sheetName val="2015-16_DSG_allocations"/>
      <sheetName val="2015-16_HN_places_&amp;_deductions"/>
      <sheetName val="2015-16_NRA_cash_transfer"/>
      <sheetName val="2015-16_additions"/>
      <sheetName val="LA_Type"/>
      <sheetName val="2014-15_HN_block_baseline"/>
      <sheetName val="2015-16_HN_block_"/>
      <sheetName val="Residency_to_location"/>
    </sheetNames>
    <sheetDataSet>
      <sheetData sheetId="0"/>
      <sheetData sheetId="1">
        <row r="5">
          <cell r="F5" t="e">
            <v>#N/A</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tion"/>
      <sheetName val="Adjust0506"/>
      <sheetName val="Conting0506"/>
      <sheetName val="FinalAdjRep"/>
      <sheetName val="St M &amp; St J Sheet"/>
      <sheetName val="St Marys High"/>
      <sheetName val="Compare"/>
      <sheetName val="ISB Report"/>
      <sheetName val="Specials"/>
      <sheetName val="Overview"/>
      <sheetName val="alloc"/>
      <sheetName val="mfg"/>
      <sheetName val="rates"/>
      <sheetName val="data"/>
      <sheetName val="aen"/>
      <sheetName val="sen"/>
      <sheetName val="Mobility"/>
      <sheetName val="Resourced Schools"/>
      <sheetName val="Budget"/>
      <sheetName val="Summary"/>
      <sheetName val="Prim Rep"/>
      <sheetName val="Sec Rep"/>
      <sheetName val="Nurseries"/>
      <sheetName val="Primary YGs"/>
      <sheetName val="Secondary YGs"/>
      <sheetName val="Primary YGs Prot"/>
      <sheetName val="EMAG Comparison"/>
      <sheetName val="Profile"/>
      <sheetName val="TeresaGoodall"/>
      <sheetName val="Reorgs"/>
      <sheetName val="Reorg Details"/>
      <sheetName val="List of Adj's not used"/>
      <sheetName val="Remain Cont to Dist"/>
      <sheetName val="Excluded Pupils"/>
      <sheetName val="Excl Pupil Rebates"/>
      <sheetName val="Exc Reb Summary"/>
      <sheetName val="Value copy as at 10Feb "/>
      <sheetName val="sCRATCH"/>
      <sheetName val="Dist of SSC (redundant)"/>
      <sheetName val="St_M_&amp;_St_J_Sheet"/>
      <sheetName val="St_Marys_High"/>
      <sheetName val="ISB_Report"/>
      <sheetName val="Resourced_Schools"/>
      <sheetName val="Prim_Rep"/>
      <sheetName val="Sec_Rep"/>
      <sheetName val="Primary_YGs"/>
      <sheetName val="Secondary_YGs"/>
      <sheetName val="Primary_YGs_Prot"/>
      <sheetName val="EMAG_Comparison"/>
      <sheetName val="Reorg_Details"/>
      <sheetName val="List_of_Adj's_not_used"/>
      <sheetName val="Remain_Cont_to_Dist"/>
      <sheetName val="Excluded_Pupils"/>
      <sheetName val="Excl_Pupil_Rebates"/>
      <sheetName val="Exc_Reb_Summary"/>
      <sheetName val="Value_copy_as_at_10Feb_"/>
      <sheetName val="Dist_of_SSC_(redund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sftrans1011Sep10"/>
      <sheetName val="Trans@1.10"/>
      <sheetName val="Monitor"/>
      <sheetName val="trans"/>
      <sheetName val="mfg (2)"/>
      <sheetName val="OneSchoolSF"/>
      <sheetName val="OneSchool"/>
      <sheetName val="transaction data 1011"/>
      <sheetName val="Trans@4.10"/>
      <sheetName val="sftrans1011"/>
      <sheetName val="abatement"/>
      <sheetName val="EMFG"/>
      <sheetName val="NMFG"/>
      <sheetName val="mfg"/>
      <sheetName val="Report"/>
      <sheetName val="OrigAbate"/>
      <sheetName val="sf trans 0910"/>
      <sheetName val="transaction data 0910"/>
      <sheetName val="News"/>
      <sheetName val="All Schools"/>
      <sheetName val="Pupils"/>
      <sheetName val="AEN Report"/>
      <sheetName val="Special"/>
      <sheetName val="Resource Provision"/>
      <sheetName val="MFGreport"/>
      <sheetName val="ProvAlloc1011"/>
      <sheetName val="EMAG"/>
      <sheetName val="REORGS1011"/>
      <sheetName val="rates"/>
      <sheetName val="data"/>
      <sheetName val="rpsen"/>
      <sheetName val="specialsen"/>
      <sheetName val="AEN"/>
      <sheetName val="Primary aen"/>
      <sheetName val="Census Jan 09"/>
      <sheetName val="Pupils 2010"/>
      <sheetName val="Pupil data"/>
      <sheetName val="SFOalloc0910"/>
      <sheetName val="REORGS1011_(2)"/>
      <sheetName val="Trans@1_10"/>
      <sheetName val="mfg_(2)"/>
      <sheetName val="transaction_data_1011"/>
      <sheetName val="Trans@4_10"/>
      <sheetName val="sf_trans_0910"/>
      <sheetName val="transaction_data_0910"/>
      <sheetName val="All_Schools"/>
      <sheetName val="AEN_Report"/>
      <sheetName val="Resource_Provision"/>
      <sheetName val="Primary_aen"/>
      <sheetName val="Census_Jan_09"/>
      <sheetName val="Pupils_2010"/>
      <sheetName val="Pupil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
      <sheetName val="P16FY13-14"/>
      <sheetName val="DSGAdditions"/>
      <sheetName val="SBIncome"/>
      <sheetName val="DSG1314EFA"/>
      <sheetName val="Baselines"/>
      <sheetName val="CBDSGV4"/>
      <sheetName val="HNEFA"/>
      <sheetName val="AcadRecoup"/>
    </sheetNames>
    <sheetDataSet>
      <sheetData sheetId="0"/>
      <sheetData sheetId="1"/>
      <sheetData sheetId="2">
        <row r="21">
          <cell r="E21">
            <v>4.1305800000000001</v>
          </cell>
        </row>
      </sheetData>
      <sheetData sheetId="3"/>
      <sheetData sheetId="4">
        <row r="5">
          <cell r="D5">
            <v>210.79811688000001</v>
          </cell>
        </row>
      </sheetData>
      <sheetData sheetId="5"/>
      <sheetData sheetId="6">
        <row r="6">
          <cell r="C6">
            <v>210798116.88</v>
          </cell>
        </row>
      </sheetData>
      <sheetData sheetId="7"/>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COLS"/>
      <sheetName val="TRANSCOLS"/>
      <sheetName val="EY Summer trans"/>
      <sheetName val="EY Summer data"/>
      <sheetName val="EYData"/>
      <sheetName val="PP Summer"/>
      <sheetName val="PP Updates"/>
      <sheetName val="UIFSM Update"/>
      <sheetName val="UIFSM Summer"/>
      <sheetName val="SEN Summer Term"/>
      <sheetName val="NNDRAdj"/>
      <sheetName val="Structure"/>
      <sheetName val="JOUPivot"/>
      <sheetName val="JouSchedule"/>
      <sheetName val="Notes"/>
      <sheetName val="Federations"/>
      <sheetName val="SheetList"/>
      <sheetName val="FinalDFC"/>
      <sheetName val="TRANS2.3"/>
      <sheetName val="TRANSPY"/>
      <sheetName val="Rates"/>
      <sheetName val="Paydates"/>
      <sheetName val="HNplaces1920"/>
      <sheetName val="TopUpData"/>
      <sheetName val="Schools"/>
      <sheetName val="PayLookup"/>
      <sheetName val="PAYDATA"/>
      <sheetName val="GROWTHDATA"/>
      <sheetName val="MONAdvice"/>
      <sheetName val="MONPivot"/>
      <sheetName val="MonInvoices"/>
      <sheetName val="ADVPivot"/>
      <sheetName val="ADVSchedule"/>
      <sheetName val="MONCredits"/>
      <sheetName val="MONPivotClaim"/>
      <sheetName val="MonRec"/>
      <sheetName val="S251Analysis"/>
      <sheetName val="CCAnalysis"/>
      <sheetName val="S251Budget"/>
      <sheetName val="Costcentres"/>
      <sheetName val="Pupillist"/>
      <sheetName val="RunAnalysis"/>
      <sheetName val="TRANS"/>
      <sheetName val="News"/>
      <sheetName val="TRANS1.1"/>
      <sheetName val="FinalTPG"/>
      <sheetName val="Choose"/>
      <sheetName val="TRANS1.0"/>
      <sheetName val="CFRcomp"/>
      <sheetName val="Comp"/>
      <sheetName val="PayMethods"/>
      <sheetName val="Home"/>
      <sheetName val="Payments"/>
      <sheetName val="Bank Funding"/>
      <sheetName val="CFR"/>
      <sheetName val="BudgetShare"/>
      <sheetName val="MFG"/>
      <sheetName val="Post16Adj"/>
      <sheetName val="SixthForm"/>
      <sheetName val="EarlyYears"/>
      <sheetName val="APTProForma"/>
      <sheetName val="Dedelegation"/>
      <sheetName val="EFunctions"/>
      <sheetName val="Adjusted Factors"/>
      <sheetName val="NEWISB"/>
      <sheetName val="HighNeeds"/>
      <sheetName val="TopUps"/>
      <sheetName val="HNRates"/>
      <sheetName val="Grants"/>
      <sheetName val="PupilPremium"/>
      <sheetName val="Pupils"/>
      <sheetName val="Growth"/>
      <sheetName val="Compare"/>
      <sheetName val="Oct17Census"/>
      <sheetName val="Oct18Census"/>
      <sheetName val="HeadRep"/>
      <sheetName val="HeadData"/>
      <sheetName val="TPG 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 versus actuals"/>
      <sheetName val="quarterly"/>
      <sheetName val="estimation"/>
      <sheetName val="quarterly accuracy"/>
      <sheetName val="annually"/>
      <sheetName val="occurrences -long term+feathers"/>
      <sheetName val="occurrences - long term A4"/>
      <sheetName val="occurrences- recent &amp; projected"/>
      <sheetName val="Comparison-Pop Trends"/>
      <sheetName val="estimates_versus_actuals"/>
      <sheetName val="quarterly_accuracy"/>
      <sheetName val="occurrences_-long_term+feathers"/>
      <sheetName val="occurrences_-_long_term_A4"/>
      <sheetName val="occurrences-_recent_&amp;_projected"/>
      <sheetName val="Comparison-Pop_Trends"/>
      <sheetName val="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alculations"/>
    </sheetNames>
    <sheetDataSet>
      <sheetData sheetId="0"/>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_ModelInformation&amp;TabIndex"/>
      <sheetName val="Details"/>
      <sheetName val="Output_NFFLALevelCombinedTable"/>
      <sheetName val="UserInput"/>
      <sheetName val="Output_Summary"/>
      <sheetName val="OutputLATable_TotalCentralBlock"/>
      <sheetName val="OutputLATable_Ongoing"/>
      <sheetName val="OutputLAChart_TotalCentralBlock"/>
      <sheetName val="OutputLAChart_Ongoing"/>
      <sheetName val="Calculations_NFF_Funding"/>
      <sheetName val="Calculations_CSSB_NFF_Rate"/>
      <sheetName val="Calculations_CSSB_Baseline"/>
      <sheetName val="CR_SplitBetweenOngoing&amp;Historic"/>
      <sheetName val="Calc_FSM"/>
      <sheetName val="Regions"/>
      <sheetName val="Pupil Numbers"/>
      <sheetName val="ACA"/>
      <sheetName val="Data_s251Budget_201617"/>
      <sheetName val="2016-17 ESG Allocations"/>
      <sheetName val="201617_BaselinesData"/>
      <sheetName val="Pupil_Numbers"/>
      <sheetName val="2016-17_ESG_Allocation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sheetData sheetId="2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sftrans1011Sep10"/>
      <sheetName val="Trans@1.10"/>
      <sheetName val="Monitor"/>
      <sheetName val="trans"/>
      <sheetName val="mfg (2)"/>
      <sheetName val="OneSchoolSF"/>
      <sheetName val="OneSchool"/>
      <sheetName val="transaction data 1011"/>
      <sheetName val="Trans@4.10"/>
      <sheetName val="sftrans1011"/>
      <sheetName val="abatement"/>
      <sheetName val="EMFG"/>
      <sheetName val="NMFG"/>
      <sheetName val="mfg"/>
      <sheetName val="Report"/>
      <sheetName val="OrigAbate"/>
      <sheetName val="sf trans 0910"/>
      <sheetName val="transaction data 0910"/>
      <sheetName val="News"/>
      <sheetName val="All Schools"/>
      <sheetName val="Pupils"/>
      <sheetName val="AEN Report"/>
      <sheetName val="Special"/>
      <sheetName val="Resource Provision"/>
      <sheetName val="MFGreport"/>
      <sheetName val="ProvAlloc1011"/>
      <sheetName val="EMAG"/>
      <sheetName val="REORGS1011"/>
      <sheetName val="rates"/>
      <sheetName val="data"/>
      <sheetName val="rpsen"/>
      <sheetName val="specialsen"/>
      <sheetName val="AEN"/>
      <sheetName val="Primary aen"/>
      <sheetName val="Census Jan 09"/>
      <sheetName val="Pupils 2010"/>
      <sheetName val="Pupil data"/>
      <sheetName val="SFOalloc0910"/>
      <sheetName val="REORGS1011_(2)"/>
      <sheetName val="Trans@1_10"/>
      <sheetName val="mfg_(2)"/>
      <sheetName val="transaction_data_1011"/>
      <sheetName val="Trans@4_10"/>
      <sheetName val="sf_trans_0910"/>
      <sheetName val="transaction_data_0910"/>
      <sheetName val="All_Schools"/>
      <sheetName val="AEN_Report"/>
      <sheetName val="Resource_Provision"/>
      <sheetName val="Primary_aen"/>
      <sheetName val="Census_Jan_09"/>
      <sheetName val="Pupils_2010"/>
      <sheetName val="Pupil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Summary"/>
      <sheetName val="AdjustScaling"/>
      <sheetName val="UnitValues"/>
      <sheetName val="SchoolCalcs_1617"/>
      <sheetName val="LA_Calcs_1617"/>
      <sheetName val="SchoolCalcs_1718"/>
      <sheetName val="LA_Calcs_1718"/>
      <sheetName val="SchoolCalcs_1819"/>
      <sheetName val="LA_Calcs_1819"/>
      <sheetName val="SchoolCalcs_1920"/>
      <sheetName val="LA_Calcs_1920"/>
      <sheetName val="SQLview"/>
      <sheetName val="ACA_District"/>
      <sheetName val="PupilProjections"/>
      <sheetName val="2015-16 DSG"/>
      <sheetName val="DualRun_pre-election policy cos"/>
      <sheetName val="2015-16_DSG"/>
      <sheetName val="DualRun_pre-election_policy_cos"/>
    </sheetNames>
    <sheetDataSet>
      <sheetData sheetId="0"/>
      <sheetData sheetId="1"/>
      <sheetData sheetId="2"/>
      <sheetData sheetId="3"/>
      <sheetData sheetId="4">
        <row r="8">
          <cell r="E8">
            <v>2935.2121885311763</v>
          </cell>
        </row>
      </sheetData>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Pivot Totals"/>
      <sheetName val="Pivot_Line No Adjusted"/>
      <sheetName val="Worksheet for Line No"/>
      <sheetName val="Pivot on GL"/>
      <sheetName val="Adjusted Pivot for Tables"/>
      <sheetName val="Pivot PC"/>
      <sheetName val="SAP Download"/>
      <sheetName val="Working"/>
      <sheetName val="Split Funded CC's"/>
      <sheetName val="PRU's SSG &amp; SDG"/>
      <sheetName val="Youth summary&amp; Vol Sector grant"/>
      <sheetName val="Transport analysis"/>
      <sheetName val="Non Children's Services costs"/>
      <sheetName val="SAP @ 24.02.2010"/>
      <sheetName val="Adjusted_Pivot_Totals"/>
      <sheetName val="Pivot_Line_No_Adjusted"/>
      <sheetName val="Worksheet_for_Line_No"/>
      <sheetName val="Pivot_on_GL"/>
      <sheetName val="Adjusted_Pivot_for_Tables"/>
      <sheetName val="Pivot_PC"/>
      <sheetName val="SAP_Download"/>
      <sheetName val="Split_Funded_CC's"/>
      <sheetName val="PRU's_SSG_&amp;_SDG"/>
      <sheetName val="Youth_summary&amp;_Vol_Sector_grant"/>
      <sheetName val="Transport_analysis"/>
      <sheetName val="Non_Children's_Services_costs"/>
      <sheetName val="SAP_@_24_02_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51996"/>
      <sheetName val="19961997"/>
      <sheetName val="Drop"/>
    </sheetNames>
    <sheetDataSet>
      <sheetData sheetId="0" refreshError="1">
        <row r="4">
          <cell r="C4" t="str">
            <v xml:space="preserve"> (19)</v>
          </cell>
          <cell r="D4" t="str">
            <v xml:space="preserve"> (15)</v>
          </cell>
          <cell r="E4" t="str">
            <v xml:space="preserve"> (17)</v>
          </cell>
          <cell r="F4" t="str">
            <v xml:space="preserve"> (11)</v>
          </cell>
          <cell r="G4" t="str">
            <v xml:space="preserve"> (15)</v>
          </cell>
          <cell r="H4" t="str">
            <v xml:space="preserve"> (4)</v>
          </cell>
          <cell r="I4" t="str">
            <v xml:space="preserve"> (10)</v>
          </cell>
          <cell r="J4" t="str">
            <v xml:space="preserve"> (14)</v>
          </cell>
          <cell r="K4" t="str">
            <v xml:space="preserve"> (6)</v>
          </cell>
          <cell r="L4" t="str">
            <v xml:space="preserve"> (6)</v>
          </cell>
          <cell r="M4" t="str">
            <v xml:space="preserve"> (10)</v>
          </cell>
          <cell r="N4" t="str">
            <v xml:space="preserve"> (13)</v>
          </cell>
        </row>
      </sheetData>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all Schs Funding"/>
      <sheetName val="Funding Statements"/>
      <sheetName val="OPT D 2008-9"/>
      <sheetName val="Summary_of_all_Schs_Funding"/>
      <sheetName val="Funding_Statements"/>
      <sheetName val="OPT_D_2008-9"/>
    </sheetNames>
    <sheetDataSet>
      <sheetData sheetId="0"/>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EAs"/>
      <sheetName val="Summary"/>
      <sheetName val="PLASC-SLASC"/>
      <sheetName val="Form 8b"/>
      <sheetName val="EYC"/>
      <sheetName val="3yo adjustment"/>
      <sheetName val="Form_8b"/>
      <sheetName val="3yo_adjus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Data Sources"/>
      <sheetName val="New Under Five Assumptions"/>
      <sheetName val="Assumptions"/>
      <sheetName val="Inputs to Inputs!"/>
      <sheetName val="Inputs for SWGE Forecasting"/>
      <sheetName val="Calculation of Repricing Factor"/>
      <sheetName val="Statemented Adjustment Factor "/>
      <sheetName val="PRC Model (Discretionary Comp)"/>
      <sheetName val="PRC Model (Mandatory Comp)"/>
      <sheetName val="Nursery Forecasting"/>
      <sheetName val="Primary Forecasting"/>
      <sheetName val="Secondary Forecasting"/>
      <sheetName val="Special Forecasting"/>
      <sheetName val="FE for Adult Education Forecast"/>
      <sheetName val="Other Forecasting"/>
      <sheetName val="Transport Forecasting"/>
      <sheetName val="Final Summary of all Forecasts"/>
      <sheetName val="Under Fives PVI Split"/>
      <sheetName val="Adding on Extra Grant 00-01"/>
      <sheetName val="Adding on Extra Grant 01-02"/>
      <sheetName val="SSG 2001-02"/>
      <sheetName val="TALL4"/>
      <sheetName val="TALL4 + Extra Grants Monies"/>
      <sheetName val="TALL5 + extra grant monies"/>
      <sheetName val="Tallies Summary"/>
      <sheetName val="Summary of tallies summary"/>
      <sheetName val="Database info"/>
      <sheetName val="Grants 2001-02"/>
      <sheetName val="Project A "/>
      <sheetName val="File_details"/>
      <sheetName val="Data_Sources"/>
      <sheetName val="New_Under_Five_Assumptions"/>
      <sheetName val="Inputs_to_Inputs!"/>
      <sheetName val="Inputs_for_SWGE_Forecasting"/>
      <sheetName val="Calculation_of_Repricing_Factor"/>
      <sheetName val="Statemented_Adjustment_Factor_"/>
      <sheetName val="PRC_Model_(Discretionary_Comp)"/>
      <sheetName val="PRC_Model_(Mandatory_Comp)"/>
      <sheetName val="Nursery_Forecasting"/>
      <sheetName val="Primary_Forecasting"/>
      <sheetName val="Secondary_Forecasting"/>
      <sheetName val="Special_Forecasting"/>
      <sheetName val="FE_for_Adult_Education_Forecast"/>
      <sheetName val="Other_Forecasting"/>
      <sheetName val="Transport_Forecasting"/>
      <sheetName val="Final_Summary_of_all_Forecasts"/>
      <sheetName val="Under_Fives_PVI_Split"/>
      <sheetName val="Adding_on_Extra_Grant_00-01"/>
      <sheetName val="Adding_on_Extra_Grant_01-02"/>
      <sheetName val="SSG_2001-02"/>
      <sheetName val="TALL4_+_Extra_Grants_Monies"/>
      <sheetName val="TALL5_+_extra_grant_monies"/>
      <sheetName val="Tallies_Summary"/>
      <sheetName val="Summary_of_tallies_summary"/>
      <sheetName val="Database_info"/>
      <sheetName val="Grants_2001-02"/>
      <sheetName val="Project_A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row r="3">
          <cell r="B3" t="str">
            <v>1998-99</v>
          </cell>
        </row>
      </sheetData>
      <sheetData sheetId="35">
        <row r="240">
          <cell r="K240">
            <v>1</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Data Sources"/>
      <sheetName val="New Under Five Assumptions"/>
      <sheetName val="Assumptions"/>
      <sheetName val="Inputs to Inputs!"/>
      <sheetName val="Inputs for SWGE Forecasting"/>
      <sheetName val="Calculation of Repricing Factor"/>
      <sheetName val="Statemented Adjustment Factor "/>
      <sheetName val="PRC Repricing Factor"/>
      <sheetName val="Nursery Forecasting"/>
      <sheetName val="Primary Forecasting"/>
      <sheetName val="Secondary Forecasting"/>
      <sheetName val="Special Forecasting"/>
      <sheetName val="FE for Adult Education Forecast"/>
      <sheetName val="Other Forecasting"/>
      <sheetName val="Transport Forecasting"/>
      <sheetName val="Final Summary of all Forecasts"/>
      <sheetName val="Split Under Fives PVI"/>
      <sheetName val="Under Fives PVI Split NEG"/>
      <sheetName val="SSG 2001-02"/>
      <sheetName val="TALL4"/>
      <sheetName val="EMA Split"/>
      <sheetName val="TALL4 SWGE"/>
      <sheetName val="Tallies Summary"/>
      <sheetName val="Summary of tallies summary"/>
      <sheetName val="Database info"/>
      <sheetName val="Grants 2001-02"/>
      <sheetName val="Project A "/>
      <sheetName val="File_details"/>
      <sheetName val="Data_Sources"/>
      <sheetName val="New_Under_Five_Assumptions"/>
      <sheetName val="Inputs_to_Inputs!"/>
      <sheetName val="Inputs_for_SWGE_Forecasting"/>
      <sheetName val="Calculation_of_Repricing_Factor"/>
      <sheetName val="Statemented_Adjustment_Factor_"/>
      <sheetName val="PRC_Repricing_Factor"/>
      <sheetName val="Nursery_Forecasting"/>
      <sheetName val="Primary_Forecasting"/>
      <sheetName val="Secondary_Forecasting"/>
      <sheetName val="Special_Forecasting"/>
      <sheetName val="FE_for_Adult_Education_Forecast"/>
      <sheetName val="Other_Forecasting"/>
      <sheetName val="Transport_Forecasting"/>
      <sheetName val="Final_Summary_of_all_Forecasts"/>
      <sheetName val="Split_Under_Fives_PVI"/>
      <sheetName val="Under_Fives_PVI_Split_NEG"/>
      <sheetName val="SSG_2001-02"/>
      <sheetName val="EMA_Split"/>
      <sheetName val="TALL4_SWGE"/>
      <sheetName val="Tallies_Summary"/>
      <sheetName val="Summary_of_tallies_summary"/>
      <sheetName val="Database_info"/>
      <sheetName val="Grants_2001-02"/>
      <sheetName val="Project_A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AcademyPivot"/>
      <sheetName val="Sheet3"/>
      <sheetName val="MonthlyAcad Credit Sheet"/>
      <sheetName val="MonthlyAcad Payment Sheet"/>
      <sheetName val="TTD"/>
      <sheetName val="Choose"/>
      <sheetName val="News"/>
      <sheetName val="Home"/>
      <sheetName val="DFCOriginal1819"/>
      <sheetName val="PEGrantOriginal11819"/>
      <sheetName val="1718OriginalFunding"/>
      <sheetName val="Home - BEYA"/>
      <sheetName val="Home - Brookhill Nursery"/>
      <sheetName val="Home - Hampden Way Nursery"/>
      <sheetName val="Home-St Margarets Nursery"/>
      <sheetName val="NNDR Calc Sheet"/>
      <sheetName val="EOY1718"/>
      <sheetName val="Payments - BEYA"/>
      <sheetName val="Payments - Brookhill Nursery"/>
      <sheetName val="Payments - Hampden Way Nursery"/>
      <sheetName val="Payments - St Margarets Nursery"/>
      <sheetName val="BCD Analysis"/>
      <sheetName val="Payments"/>
      <sheetName val="SchPivs"/>
      <sheetName val="TRANS"/>
      <sheetName val="CFR"/>
      <sheetName val="BudgetShare"/>
      <sheetName val="EarlyYears"/>
      <sheetName val="Grants"/>
      <sheetName val="PupilPremium"/>
      <sheetName val="TopUps"/>
      <sheetName val="Pupillist"/>
      <sheetName val="HighNeeds"/>
      <sheetName val="HNRates"/>
      <sheetName val="MFG"/>
      <sheetName val="Pupils"/>
      <sheetName val="NicoleBCD"/>
      <sheetName val="NicoleAll"/>
      <sheetName val="NicoleAdj"/>
      <sheetName val="OCT17Census"/>
      <sheetName val="AdjustedFactors1819"/>
      <sheetName val="NEWISB"/>
      <sheetName val="Rates"/>
      <sheetName val="1819Expansions.Growth18.12.17"/>
      <sheetName val="Sheet1"/>
      <sheetName val="Growth"/>
      <sheetName val="MthlyAcadPivot"/>
      <sheetName val="PIVOT COPY"/>
      <sheetName val="xxxxMonthlyAcad Payment Sheet"/>
      <sheetName val="AdjustedFactors1718"/>
      <sheetName val="TopUpsTRANSlinesOriginal1718"/>
      <sheetName val="1718TRANS VALUE"/>
      <sheetName val="1718UIFSMOriginals"/>
      <sheetName val="1617TRANSFORMULA"/>
      <sheetName val="PupilPremiumfor1718Originals"/>
      <sheetName val="UIFSM1617Final.1718&amp;1819Prov"/>
      <sheetName val="1718UIFSMJulyActuals"/>
      <sheetName val="AprMthly"/>
      <sheetName val="SixthForm"/>
      <sheetName val="Schools"/>
      <sheetName val="Federations"/>
      <sheetName val="EYSUMDataACTUALS1819"/>
      <sheetName val="EYAUTDataACTUALS1819"/>
      <sheetName val="Post16Actuals1819"/>
      <sheetName val="PayLookup"/>
      <sheetName val="EYDataOriginal1819"/>
      <sheetName val="SPR17 Revised EY Data"/>
      <sheetName val="EYPP&amp;SummerAdjustments"/>
      <sheetName val="Summer17EarlyYearsPivot"/>
      <sheetName val="EYPP&amp;AutumnAdjustments"/>
      <sheetName val="aUT DATA"/>
      <sheetName val="OCT16Census"/>
      <sheetName val="SUMA16 reporting calcs"/>
      <sheetName val="BEYA Early Years Summary"/>
      <sheetName val="Early Years - Brookhill Nursery"/>
      <sheetName val="Early Years-Hampden Way Nursery"/>
      <sheetName val="Early Years - St Margarets"/>
      <sheetName val="HNPlaceList"/>
      <sheetName val="EOYTRANS1617"/>
      <sheetName val="Compare"/>
      <sheetName val="CostCentres"/>
      <sheetName val="Autopivot"/>
      <sheetName val="Autopay1"/>
      <sheetName val="New Format Autopay 1"/>
      <sheetName val="Autopay2"/>
      <sheetName val="New Format Autopay 2"/>
      <sheetName val="Autopay3"/>
      <sheetName val="New Format Autopay 3"/>
      <sheetName val="Autopay4"/>
      <sheetName val="New Format Autopay 4"/>
      <sheetName val="Tabs"/>
      <sheetName val="MonthlyAcad_Credit_Sheet"/>
      <sheetName val="MonthlyAcad_Payment_Sheet"/>
      <sheetName val="Home_-_BEYA"/>
      <sheetName val="Home_-_Brookhill_Nursery"/>
      <sheetName val="Home_-_Hampden_Way_Nursery"/>
      <sheetName val="Home-St_Margarets_Nursery"/>
      <sheetName val="NNDR_Calc_Sheet"/>
      <sheetName val="Payments_-_BEYA"/>
      <sheetName val="Payments_-_Brookhill_Nursery"/>
      <sheetName val="Payments_-_Hampden_Way_Nursery"/>
      <sheetName val="Payments_-_St_Margarets_Nursery"/>
      <sheetName val="BCD_Analysis"/>
      <sheetName val="1819Expansions_Growth18_12_17"/>
      <sheetName val="PIVOT_COPY"/>
      <sheetName val="xxxxMonthlyAcad_Payment_Sheet"/>
      <sheetName val="1718TRANS_VALUE"/>
      <sheetName val="UIFSM1617Final_1718&amp;1819Prov"/>
      <sheetName val="SPR17_Revised_EY_Data"/>
      <sheetName val="aUT_DATA"/>
      <sheetName val="SUMA16_reporting_calcs"/>
      <sheetName val="BEYA_Early_Years_Summary"/>
      <sheetName val="Early_Years_-_Brookhill_Nursery"/>
      <sheetName val="Early_Years-Hampden_Way_Nursery"/>
      <sheetName val="Early_Years_-_St_Margarets"/>
      <sheetName val="New_Format_Autopay_1"/>
      <sheetName val="New_Format_Autopay_2"/>
      <sheetName val="New_Format_Autopay_3"/>
      <sheetName val="New_Format_Autopay_4"/>
      <sheetName val="Sheet2"/>
    </sheetNames>
    <sheetDataSet>
      <sheetData sheetId="0"/>
      <sheetData sheetId="1"/>
      <sheetData sheetId="2"/>
      <sheetData sheetId="3"/>
      <sheetData sheetId="4"/>
      <sheetData sheetId="5">
        <row r="6">
          <cell r="D6" t="str">
            <v>St. James' Catholic High School</v>
          </cell>
        </row>
      </sheetData>
      <sheetData sheetId="6"/>
      <sheetData sheetId="7">
        <row r="3">
          <cell r="B3">
            <v>3025407</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9">
          <cell r="I29" t="str">
            <v>St. James' Catholic High School</v>
          </cell>
        </row>
      </sheetData>
      <sheetData sheetId="23"/>
      <sheetData sheetId="24"/>
      <sheetData sheetId="25"/>
      <sheetData sheetId="26"/>
      <sheetData sheetId="27">
        <row r="23">
          <cell r="T23" t="str">
            <v>No</v>
          </cell>
        </row>
      </sheetData>
      <sheetData sheetId="28"/>
      <sheetData sheetId="29"/>
      <sheetData sheetId="30"/>
      <sheetData sheetId="31"/>
      <sheetData sheetId="32"/>
      <sheetData sheetId="33"/>
      <sheetData sheetId="34">
        <row r="23">
          <cell r="F23">
            <v>1</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able3"/>
      <sheetName val="T3 Comparison with last year"/>
      <sheetName val="Fudges"/>
      <sheetName val="Summary of Expenditure"/>
      <sheetName val="Summary of Checks"/>
      <sheetName val="Nursery"/>
      <sheetName val="Primary"/>
      <sheetName val="Secondary"/>
      <sheetName val="Special"/>
      <sheetName val="Pupil Support"/>
      <sheetName val="Ind. School Fees"/>
      <sheetName val="Teacher Dev."/>
      <sheetName val="Meals and Milk (Other Schools)"/>
      <sheetName val="Schools Transport"/>
      <sheetName val="Other Support Services"/>
      <sheetName val="Other Schools Summary"/>
      <sheetName val="Adult Education"/>
      <sheetName val="Youth Service"/>
      <sheetName val="Discretionary Awards"/>
      <sheetName val="Other Transport"/>
      <sheetName val="Other FE Sector Summary"/>
      <sheetName val="Central Administartion"/>
      <sheetName val="Other Community Services"/>
      <sheetName val="Other Education Sector Summary"/>
      <sheetName val="PRC"/>
      <sheetName val="Removing Milk"/>
      <sheetName val="Split Under Fives from Primary"/>
      <sheetName val="Split Under Fives PVI"/>
      <sheetName val="NEG for PVI Split"/>
      <sheetName val="EMA Split"/>
      <sheetName val="TALL3"/>
      <sheetName val="TALL8"/>
      <sheetName val="Proportions"/>
      <sheetName val="Tallies Summary"/>
      <sheetName val="File_details"/>
      <sheetName val="T3_Comparison_with_last_year"/>
      <sheetName val="Summary_of_Expenditure"/>
      <sheetName val="Summary_of_Checks"/>
      <sheetName val="Pupil_Support"/>
      <sheetName val="Ind__School_Fees"/>
      <sheetName val="Teacher_Dev_"/>
      <sheetName val="Meals_and_Milk_(Other_Schools)"/>
      <sheetName val="Schools_Transport"/>
      <sheetName val="Other_Support_Services"/>
      <sheetName val="Other_Schools_Summary"/>
      <sheetName val="Adult_Education"/>
      <sheetName val="Youth_Service"/>
      <sheetName val="Discretionary_Awards"/>
      <sheetName val="Other_Transport"/>
      <sheetName val="Other_FE_Sector_Summary"/>
      <sheetName val="Central_Administartion"/>
      <sheetName val="Other_Community_Services"/>
      <sheetName val="Other_Education_Sector_Summary"/>
      <sheetName val="Removing_Milk"/>
      <sheetName val="Split_Under_Fives_from_Primary"/>
      <sheetName val="Split_Under_Fives_PVI"/>
      <sheetName val="NEG_for_PVI_Split"/>
      <sheetName val="EMA_Split"/>
      <sheetName val="Tallies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persons/person.xml><?xml version="1.0" encoding="utf-8"?>
<personList xmlns="http://schemas.microsoft.com/office/spreadsheetml/2018/threadedcomments" xmlns:x="http://schemas.openxmlformats.org/spreadsheetml/2006/main">
  <person displayName="Jacobson, Ethan" id="{2FDB1990-8295-46C3-9904-2AB8131BFC30}" userId="S::Ethan.Jacobson@barnet.gov.uk::e0f32e50-6b9e-4a87-8340-caf233f77dd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J40" dT="2020-10-09T08:48:36.83" personId="{2FDB1990-8295-46C3-9904-2AB8131BFC30}" id="{9E434FB5-EACA-4279-A7F7-EAB57A59F3F9}">
    <text>2 separate payments</text>
  </threadedComment>
  <threadedComment ref="J41" dT="2020-10-09T08:49:48.70" personId="{2FDB1990-8295-46C3-9904-2AB8131BFC30}" id="{E1831AF2-E3A9-4BDC-8958-9BA5CAC552E6}">
    <text>2 separate payments</text>
  </threadedComment>
  <threadedComment ref="J42" dT="2020-10-09T08:52:11.77" personId="{2FDB1990-8295-46C3-9904-2AB8131BFC30}" id="{ECF2952A-1238-4772-9300-A63E84DC4C56}">
    <text>2 payments</text>
  </threadedComment>
</ThreadedComment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gov.uk/government/publications/pupil-premium-allocations-and-conditions-of-grant-2020-to-2021"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Cycle%2012-2020-21/Grant%20Income/Teacher__Pay_Grant_Allocations_April_2020_to_August_2020.xlsx" TargetMode="External"/><Relationship Id="rId7" Type="http://schemas.openxmlformats.org/officeDocument/2006/relationships/printerSettings" Target="../printerSettings/printerSettings9.bin"/><Relationship Id="rId2" Type="http://schemas.openxmlformats.org/officeDocument/2006/relationships/hyperlink" Target="https://www.gov.uk/government/publications/teachers-pension-grant-2020-to-2021-allocations" TargetMode="External"/><Relationship Id="rId1" Type="http://schemas.openxmlformats.org/officeDocument/2006/relationships/hyperlink" Target="https://www.gov.uk/government/publications/teachers-pay-grant-allocations-for-2020-to-2021-financial-year" TargetMode="External"/><Relationship Id="rId6" Type="http://schemas.openxmlformats.org/officeDocument/2006/relationships/hyperlink" Target="../../../Cycle%2012-2020-21/Grant%20Income/TPECG_Allocations_September_2020_to_March_2021.ods" TargetMode="External"/><Relationship Id="rId5" Type="http://schemas.openxmlformats.org/officeDocument/2006/relationships/hyperlink" Target="../../../Cycle%2012-2020-21/Grant%20Income/TPG_Allocations_September_2020_to_March_2021.ods" TargetMode="External"/><Relationship Id="rId4" Type="http://schemas.openxmlformats.org/officeDocument/2006/relationships/hyperlink" Target="../../../Cycle%2012-2020-21/Grant%20Income/Teachers_Pension_Employers_Contribution_Grant_April_2020_Allocations.xlsx"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Cycle%2013-2021-22/Post%2016/FY21-22%20Allocation%20Calculation.xlsx"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hyperlink" Target="../../../Cycle%2012-2020-21/Grant%20Reconciliations/PE%20Grant/FY%2020-21%20School%20Level%20Allocation%20Calculations.ods" TargetMode="External"/><Relationship Id="rId2" Type="http://schemas.openxmlformats.org/officeDocument/2006/relationships/hyperlink" Target="../../../../../Cycle%2012-2020-21/School%20Payments/Content.Outlook/H3646S93/DFC%20allocations/Copy%20of%20School_Condition_Allocations_2021_Publication_File_AprAdj__May20%20(2).xlsx" TargetMode="External"/><Relationship Id="rId1" Type="http://schemas.openxmlformats.org/officeDocument/2006/relationships/hyperlink" Target="../../../../../Cycle%2012-2020-21/School%20Payments/Content.Outlook/H3646S93/Grant%20Reconciliations/UIFSM/Copy_of_UIFSM_Payment_File.xlsx" TargetMode="External"/><Relationship Id="rId4"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 Id="rId4" Type="http://schemas.microsoft.com/office/2017/10/relationships/threadedComment" Target="../threadedComments/threadedComment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Cycle%2012-2020-21/Grant%20Income/Covid-19_Catch_Up_Premium_Publication_File_Values.ods" TargetMode="External"/><Relationship Id="rId1" Type="http://schemas.openxmlformats.org/officeDocument/2006/relationships/hyperlink" Target="../../../../../Cycle%2012-2020-21/Grant%20Income/COVID%20FUND%20-%20AUG%2020.XLSX"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sheetPr>
  <dimension ref="A1:D57"/>
  <sheetViews>
    <sheetView workbookViewId="0"/>
  </sheetViews>
  <sheetFormatPr defaultRowHeight="15" x14ac:dyDescent="0.25"/>
  <cols>
    <col min="1" max="1" width="19.42578125" customWidth="1"/>
    <col min="2" max="2" width="15.85546875" bestFit="1" customWidth="1"/>
    <col min="3" max="3" width="63.42578125" bestFit="1" customWidth="1"/>
    <col min="4" max="4" width="48.7109375" bestFit="1" customWidth="1"/>
  </cols>
  <sheetData>
    <row r="1" spans="1:4" x14ac:dyDescent="0.25">
      <c r="A1" s="2" t="s">
        <v>0</v>
      </c>
    </row>
    <row r="2" spans="1:4" x14ac:dyDescent="0.25">
      <c r="A2" s="9">
        <f ca="1">NOW()</f>
        <v>44697.522804513887</v>
      </c>
    </row>
    <row r="5" spans="1:4" ht="30" x14ac:dyDescent="0.25">
      <c r="A5" s="21" t="s">
        <v>1</v>
      </c>
      <c r="B5" s="21" t="s">
        <v>2</v>
      </c>
      <c r="C5" s="22" t="s">
        <v>3</v>
      </c>
    </row>
    <row r="6" spans="1:4" x14ac:dyDescent="0.25">
      <c r="A6" s="23" t="s">
        <v>4</v>
      </c>
      <c r="B6" s="23" t="s">
        <v>5</v>
      </c>
      <c r="C6" s="23" t="s">
        <v>6</v>
      </c>
      <c r="D6" s="242" t="s">
        <v>7</v>
      </c>
    </row>
    <row r="7" spans="1:4" x14ac:dyDescent="0.25">
      <c r="A7" s="241" t="s">
        <v>8</v>
      </c>
      <c r="B7" s="24" t="s">
        <v>9</v>
      </c>
      <c r="C7" s="25" t="s">
        <v>10</v>
      </c>
      <c r="D7" t="str">
        <f t="shared" ref="D7:D43" ca="1" si="0">IFERROR(INDIRECT(A7&amp;"!a1"),"Notfound")</f>
        <v>List of sheets in the workbook</v>
      </c>
    </row>
    <row r="8" spans="1:4" x14ac:dyDescent="0.25">
      <c r="A8" s="241" t="s">
        <v>11</v>
      </c>
      <c r="B8" s="24" t="s">
        <v>9</v>
      </c>
      <c r="C8" s="25" t="s">
        <v>12</v>
      </c>
      <c r="D8" t="str">
        <f t="shared" ca="1" si="0"/>
        <v>Notfound</v>
      </c>
    </row>
    <row r="9" spans="1:4" x14ac:dyDescent="0.25">
      <c r="A9" s="241" t="s">
        <v>13</v>
      </c>
      <c r="B9" s="24" t="s">
        <v>9</v>
      </c>
      <c r="C9" s="25" t="s">
        <v>14</v>
      </c>
      <c r="D9" t="str">
        <f t="shared" ca="1" si="0"/>
        <v>Diagram</v>
      </c>
    </row>
    <row r="10" spans="1:4" x14ac:dyDescent="0.25">
      <c r="A10" s="241" t="s">
        <v>15</v>
      </c>
      <c r="B10" s="24" t="s">
        <v>16</v>
      </c>
      <c r="C10" s="25" t="s">
        <v>17</v>
      </c>
      <c r="D10" t="str">
        <f t="shared" ca="1" si="0"/>
        <v>Notfound</v>
      </c>
    </row>
    <row r="11" spans="1:4" x14ac:dyDescent="0.25">
      <c r="A11" s="241" t="s">
        <v>18</v>
      </c>
      <c r="B11" s="24" t="s">
        <v>16</v>
      </c>
      <c r="C11" s="25" t="s">
        <v>19</v>
      </c>
      <c r="D11">
        <f t="shared" ca="1" si="0"/>
        <v>0</v>
      </c>
    </row>
    <row r="12" spans="1:4" x14ac:dyDescent="0.25">
      <c r="A12" s="241" t="s">
        <v>20</v>
      </c>
      <c r="B12" s="24" t="s">
        <v>16</v>
      </c>
      <c r="C12" s="25" t="s">
        <v>21</v>
      </c>
      <c r="D12">
        <f t="shared" ca="1" si="0"/>
        <v>0</v>
      </c>
    </row>
    <row r="13" spans="1:4" x14ac:dyDescent="0.25">
      <c r="A13" s="241" t="s">
        <v>22</v>
      </c>
      <c r="B13" s="24" t="s">
        <v>16</v>
      </c>
      <c r="C13" s="25" t="s">
        <v>23</v>
      </c>
      <c r="D13">
        <f t="shared" ca="1" si="0"/>
        <v>0</v>
      </c>
    </row>
    <row r="14" spans="1:4" x14ac:dyDescent="0.25">
      <c r="A14" s="241" t="s">
        <v>24</v>
      </c>
      <c r="B14" s="24" t="s">
        <v>16</v>
      </c>
      <c r="C14" s="25" t="s">
        <v>25</v>
      </c>
      <c r="D14">
        <f t="shared" ca="1" si="0"/>
        <v>0</v>
      </c>
    </row>
    <row r="15" spans="1:4" x14ac:dyDescent="0.25">
      <c r="A15" s="241" t="s">
        <v>26</v>
      </c>
      <c r="B15" s="24" t="s">
        <v>16</v>
      </c>
      <c r="C15" s="25" t="s">
        <v>27</v>
      </c>
      <c r="D15">
        <f t="shared" ca="1" si="0"/>
        <v>0</v>
      </c>
    </row>
    <row r="16" spans="1:4" x14ac:dyDescent="0.25">
      <c r="A16" s="241" t="s">
        <v>28</v>
      </c>
      <c r="B16" s="24" t="s">
        <v>16</v>
      </c>
      <c r="C16" s="25" t="s">
        <v>29</v>
      </c>
      <c r="D16">
        <f t="shared" ca="1" si="0"/>
        <v>0</v>
      </c>
    </row>
    <row r="17" spans="1:4" x14ac:dyDescent="0.25">
      <c r="A17" s="241" t="s">
        <v>30</v>
      </c>
      <c r="B17" s="24" t="s">
        <v>16</v>
      </c>
      <c r="C17" s="25" t="s">
        <v>31</v>
      </c>
      <c r="D17">
        <f t="shared" ca="1" si="0"/>
        <v>0</v>
      </c>
    </row>
    <row r="18" spans="1:4" x14ac:dyDescent="0.25">
      <c r="A18" s="241" t="s">
        <v>32</v>
      </c>
      <c r="B18" s="24" t="s">
        <v>16</v>
      </c>
      <c r="C18" s="25" t="s">
        <v>33</v>
      </c>
      <c r="D18">
        <f t="shared" ca="1" si="0"/>
        <v>0</v>
      </c>
    </row>
    <row r="19" spans="1:4" x14ac:dyDescent="0.25">
      <c r="A19" s="241" t="s">
        <v>34</v>
      </c>
      <c r="B19" s="24" t="s">
        <v>16</v>
      </c>
      <c r="C19" s="25" t="s">
        <v>35</v>
      </c>
      <c r="D19">
        <f t="shared" ca="1" si="0"/>
        <v>0</v>
      </c>
    </row>
    <row r="20" spans="1:4" x14ac:dyDescent="0.25">
      <c r="A20" s="241" t="s">
        <v>36</v>
      </c>
      <c r="B20" s="24" t="s">
        <v>37</v>
      </c>
      <c r="C20" s="25" t="s">
        <v>38</v>
      </c>
      <c r="D20">
        <f t="shared" ca="1" si="0"/>
        <v>0</v>
      </c>
    </row>
    <row r="21" spans="1:4" x14ac:dyDescent="0.25">
      <c r="A21" s="241" t="s">
        <v>39</v>
      </c>
      <c r="B21" s="24" t="s">
        <v>37</v>
      </c>
      <c r="C21" s="25" t="s">
        <v>40</v>
      </c>
      <c r="D21">
        <f t="shared" ca="1" si="0"/>
        <v>0</v>
      </c>
    </row>
    <row r="22" spans="1:4" x14ac:dyDescent="0.25">
      <c r="A22" s="241" t="s">
        <v>41</v>
      </c>
      <c r="B22" s="24" t="s">
        <v>37</v>
      </c>
      <c r="C22" s="25" t="s">
        <v>42</v>
      </c>
      <c r="D22">
        <f t="shared" ca="1" si="0"/>
        <v>0</v>
      </c>
    </row>
    <row r="23" spans="1:4" x14ac:dyDescent="0.25">
      <c r="A23" s="241" t="s">
        <v>43</v>
      </c>
      <c r="B23" s="24" t="s">
        <v>37</v>
      </c>
      <c r="C23" s="25" t="s">
        <v>44</v>
      </c>
      <c r="D23" t="str">
        <f t="shared" ca="1" si="0"/>
        <v>Notfound</v>
      </c>
    </row>
    <row r="24" spans="1:4" x14ac:dyDescent="0.25">
      <c r="A24" s="241" t="s">
        <v>45</v>
      </c>
      <c r="B24" s="24" t="s">
        <v>37</v>
      </c>
      <c r="C24" s="25" t="s">
        <v>46</v>
      </c>
      <c r="D24">
        <f t="shared" ca="1" si="0"/>
        <v>0</v>
      </c>
    </row>
    <row r="25" spans="1:4" x14ac:dyDescent="0.25">
      <c r="A25" s="241" t="s">
        <v>47</v>
      </c>
      <c r="B25" s="24" t="s">
        <v>48</v>
      </c>
      <c r="C25" s="25" t="s">
        <v>49</v>
      </c>
      <c r="D25" t="str">
        <f t="shared" ca="1" si="0"/>
        <v>Funding types and rates</v>
      </c>
    </row>
    <row r="26" spans="1:4" x14ac:dyDescent="0.25">
      <c r="A26" s="241" t="s">
        <v>50</v>
      </c>
      <c r="B26" s="24" t="s">
        <v>48</v>
      </c>
      <c r="C26" s="25" t="s">
        <v>51</v>
      </c>
      <c r="D26" t="str">
        <f t="shared" ca="1" si="0"/>
        <v>Information required for schools</v>
      </c>
    </row>
    <row r="27" spans="1:4" x14ac:dyDescent="0.25">
      <c r="A27" s="241" t="s">
        <v>52</v>
      </c>
      <c r="B27" s="24" t="s">
        <v>48</v>
      </c>
      <c r="C27" s="25" t="s">
        <v>53</v>
      </c>
      <c r="D27" t="str">
        <f t="shared" ca="1" si="0"/>
        <v>Notfound</v>
      </c>
    </row>
    <row r="28" spans="1:4" x14ac:dyDescent="0.25">
      <c r="A28" s="241" t="s">
        <v>54</v>
      </c>
      <c r="B28" s="24" t="s">
        <v>55</v>
      </c>
      <c r="C28" s="25" t="s">
        <v>56</v>
      </c>
      <c r="D28">
        <f t="shared" ca="1" si="0"/>
        <v>0</v>
      </c>
    </row>
    <row r="29" spans="1:4" x14ac:dyDescent="0.25">
      <c r="A29" s="241" t="s">
        <v>57</v>
      </c>
      <c r="B29" s="24" t="s">
        <v>55</v>
      </c>
      <c r="C29" s="25" t="s">
        <v>58</v>
      </c>
      <c r="D29">
        <f t="shared" ca="1" si="0"/>
        <v>0</v>
      </c>
    </row>
    <row r="30" spans="1:4" x14ac:dyDescent="0.25">
      <c r="A30" s="241" t="s">
        <v>59</v>
      </c>
      <c r="B30" s="24" t="s">
        <v>55</v>
      </c>
      <c r="C30" s="25" t="s">
        <v>60</v>
      </c>
      <c r="D30">
        <f t="shared" ca="1" si="0"/>
        <v>0</v>
      </c>
    </row>
    <row r="31" spans="1:4" x14ac:dyDescent="0.25">
      <c r="A31" s="241" t="s">
        <v>61</v>
      </c>
      <c r="B31" s="24" t="s">
        <v>55</v>
      </c>
      <c r="C31" s="25" t="s">
        <v>62</v>
      </c>
      <c r="D31">
        <f t="shared" ca="1" si="0"/>
        <v>0</v>
      </c>
    </row>
    <row r="32" spans="1:4" x14ac:dyDescent="0.25">
      <c r="A32" s="241" t="s">
        <v>63</v>
      </c>
      <c r="B32" s="24" t="s">
        <v>55</v>
      </c>
      <c r="C32" s="25" t="s">
        <v>64</v>
      </c>
      <c r="D32">
        <f t="shared" ca="1" si="0"/>
        <v>0</v>
      </c>
    </row>
    <row r="33" spans="1:4" x14ac:dyDescent="0.25">
      <c r="A33" s="241" t="s">
        <v>65</v>
      </c>
      <c r="B33" s="24" t="s">
        <v>55</v>
      </c>
      <c r="C33" s="25" t="s">
        <v>66</v>
      </c>
      <c r="D33">
        <f t="shared" ca="1" si="0"/>
        <v>0</v>
      </c>
    </row>
    <row r="34" spans="1:4" x14ac:dyDescent="0.25">
      <c r="A34" s="241" t="s">
        <v>67</v>
      </c>
      <c r="B34" s="24" t="s">
        <v>55</v>
      </c>
      <c r="C34" s="25" t="s">
        <v>68</v>
      </c>
      <c r="D34" t="str">
        <f t="shared" ca="1" si="0"/>
        <v>Notfound</v>
      </c>
    </row>
    <row r="35" spans="1:4" x14ac:dyDescent="0.25">
      <c r="A35" s="241" t="s">
        <v>69</v>
      </c>
      <c r="B35" s="24" t="s">
        <v>55</v>
      </c>
      <c r="C35" s="25" t="s">
        <v>70</v>
      </c>
      <c r="D35">
        <f t="shared" ca="1" si="0"/>
        <v>0</v>
      </c>
    </row>
    <row r="36" spans="1:4" x14ac:dyDescent="0.25">
      <c r="A36" s="241" t="s">
        <v>71</v>
      </c>
      <c r="B36" s="24" t="s">
        <v>55</v>
      </c>
      <c r="C36" s="25" t="s">
        <v>72</v>
      </c>
      <c r="D36" t="str">
        <f t="shared" ca="1" si="0"/>
        <v>Notfound</v>
      </c>
    </row>
    <row r="37" spans="1:4" x14ac:dyDescent="0.25">
      <c r="A37" s="241" t="s">
        <v>73</v>
      </c>
      <c r="B37" s="24" t="s">
        <v>74</v>
      </c>
      <c r="C37" s="25" t="s">
        <v>75</v>
      </c>
      <c r="D37" t="str">
        <f t="shared" ca="1" si="0"/>
        <v>Screen Data Export</v>
      </c>
    </row>
    <row r="38" spans="1:4" x14ac:dyDescent="0.25">
      <c r="A38" s="241" t="s">
        <v>74</v>
      </c>
      <c r="B38" s="24" t="s">
        <v>74</v>
      </c>
      <c r="C38" s="25" t="s">
        <v>76</v>
      </c>
      <c r="D38" t="str">
        <f t="shared" ca="1" si="0"/>
        <v>Notfound</v>
      </c>
    </row>
    <row r="39" spans="1:4" x14ac:dyDescent="0.25">
      <c r="A39" s="241" t="s">
        <v>77</v>
      </c>
      <c r="B39" s="24" t="s">
        <v>78</v>
      </c>
      <c r="C39" s="25" t="s">
        <v>79</v>
      </c>
      <c r="D39" t="str">
        <f t="shared" ca="1" si="0"/>
        <v>Notfound</v>
      </c>
    </row>
    <row r="40" spans="1:4" x14ac:dyDescent="0.25">
      <c r="A40" s="241" t="s">
        <v>80</v>
      </c>
      <c r="B40" s="24" t="s">
        <v>78</v>
      </c>
      <c r="C40" s="25" t="s">
        <v>81</v>
      </c>
      <c r="D40" t="str">
        <f t="shared" ca="1" si="0"/>
        <v>Notfound</v>
      </c>
    </row>
    <row r="41" spans="1:4" x14ac:dyDescent="0.25">
      <c r="A41" s="241" t="s">
        <v>82</v>
      </c>
      <c r="B41" s="24" t="s">
        <v>78</v>
      </c>
      <c r="C41" s="25" t="s">
        <v>83</v>
      </c>
      <c r="D41" t="str">
        <f t="shared" ca="1" si="0"/>
        <v>Notfound</v>
      </c>
    </row>
    <row r="42" spans="1:4" x14ac:dyDescent="0.25">
      <c r="A42" s="241" t="s">
        <v>84</v>
      </c>
      <c r="B42" s="24" t="s">
        <v>85</v>
      </c>
      <c r="C42" s="25" t="s">
        <v>86</v>
      </c>
      <c r="D42" t="str">
        <f t="shared" ca="1" si="0"/>
        <v>"NEW TRANS"</v>
      </c>
    </row>
    <row r="43" spans="1:4" x14ac:dyDescent="0.25">
      <c r="A43" s="241" t="s">
        <v>87</v>
      </c>
      <c r="B43" s="24" t="s">
        <v>85</v>
      </c>
      <c r="C43" s="25" t="s">
        <v>88</v>
      </c>
      <c r="D43" t="str">
        <f t="shared" ca="1" si="0"/>
        <v>Notfound</v>
      </c>
    </row>
    <row r="48" spans="1:4" x14ac:dyDescent="0.25">
      <c r="A48" s="2" t="s">
        <v>89</v>
      </c>
    </row>
    <row r="49" spans="1:4" x14ac:dyDescent="0.25">
      <c r="A49" s="243" t="s">
        <v>90</v>
      </c>
      <c r="B49" s="243" t="s">
        <v>78</v>
      </c>
      <c r="C49" s="244" t="s">
        <v>91</v>
      </c>
      <c r="D49" s="244" t="str">
        <f t="shared" ref="D49:D57" ca="1" si="1">IFERROR(INDIRECT(A49&amp;"!a1"),"Notfound")</f>
        <v>Notfound</v>
      </c>
    </row>
    <row r="50" spans="1:4" x14ac:dyDescent="0.25">
      <c r="A50" s="243" t="s">
        <v>92</v>
      </c>
      <c r="B50" s="243" t="s">
        <v>85</v>
      </c>
      <c r="C50" s="244" t="s">
        <v>93</v>
      </c>
      <c r="D50" s="244">
        <f t="shared" ca="1" si="1"/>
        <v>0</v>
      </c>
    </row>
    <row r="51" spans="1:4" x14ac:dyDescent="0.25">
      <c r="A51" s="243" t="s">
        <v>94</v>
      </c>
      <c r="B51" s="243" t="s">
        <v>85</v>
      </c>
      <c r="C51" s="244" t="s">
        <v>95</v>
      </c>
      <c r="D51" s="244" t="str">
        <f t="shared" ca="1" si="1"/>
        <v>Notfound</v>
      </c>
    </row>
    <row r="52" spans="1:4" x14ac:dyDescent="0.25">
      <c r="A52" s="243" t="s">
        <v>96</v>
      </c>
      <c r="B52" s="243" t="s">
        <v>85</v>
      </c>
      <c r="C52" s="244" t="s">
        <v>97</v>
      </c>
      <c r="D52" s="244" t="str">
        <f t="shared" ca="1" si="1"/>
        <v>Notfound</v>
      </c>
    </row>
    <row r="53" spans="1:4" x14ac:dyDescent="0.25">
      <c r="A53" s="243" t="s">
        <v>98</v>
      </c>
      <c r="B53" s="243" t="s">
        <v>78</v>
      </c>
      <c r="C53" s="244" t="s">
        <v>99</v>
      </c>
      <c r="D53" s="244" t="str">
        <f t="shared" ca="1" si="1"/>
        <v>Notfound</v>
      </c>
    </row>
    <row r="54" spans="1:4" x14ac:dyDescent="0.25">
      <c r="A54" s="243" t="s">
        <v>100</v>
      </c>
      <c r="B54" s="243" t="s">
        <v>9</v>
      </c>
      <c r="C54" s="244" t="s">
        <v>101</v>
      </c>
      <c r="D54" s="244" t="str">
        <f t="shared" ca="1" si="1"/>
        <v>Notfound</v>
      </c>
    </row>
    <row r="55" spans="1:4" x14ac:dyDescent="0.25">
      <c r="A55" s="243" t="s">
        <v>102</v>
      </c>
      <c r="B55" s="243" t="s">
        <v>103</v>
      </c>
      <c r="C55" s="244" t="s">
        <v>104</v>
      </c>
      <c r="D55" s="244" t="str">
        <f t="shared" ca="1" si="1"/>
        <v>Notfound</v>
      </c>
    </row>
    <row r="56" spans="1:4" x14ac:dyDescent="0.25">
      <c r="A56" s="243" t="s">
        <v>105</v>
      </c>
      <c r="B56" s="243" t="s">
        <v>78</v>
      </c>
      <c r="C56" s="244" t="s">
        <v>106</v>
      </c>
      <c r="D56" s="244" t="str">
        <f t="shared" ca="1" si="1"/>
        <v>Notfound</v>
      </c>
    </row>
    <row r="57" spans="1:4" x14ac:dyDescent="0.25">
      <c r="A57" s="243" t="s">
        <v>107</v>
      </c>
      <c r="B57" s="243" t="s">
        <v>55</v>
      </c>
      <c r="C57" s="244" t="s">
        <v>108</v>
      </c>
      <c r="D57" s="244" t="str">
        <f t="shared" ca="1" si="1"/>
        <v>Notfound</v>
      </c>
    </row>
  </sheetData>
  <sortState xmlns:xlrd2="http://schemas.microsoft.com/office/spreadsheetml/2017/richdata2" ref="A7:D45">
    <sortCondition ref="B7:B45"/>
    <sortCondition ref="A7:A45"/>
  </sortState>
  <conditionalFormatting sqref="D7:D11 D35 D13:D27 D31 D33 D45 D37:D42 D49:D57">
    <cfRule type="cellIs" dxfId="140" priority="3" operator="equal">
      <formula>"Notfound"</formula>
    </cfRule>
  </conditionalFormatting>
  <conditionalFormatting sqref="D36">
    <cfRule type="cellIs" dxfId="139" priority="1" operator="equal">
      <formula>"Notfound"</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tint="0.59999389629810485"/>
  </sheetPr>
  <dimension ref="A1:V185"/>
  <sheetViews>
    <sheetView workbookViewId="0"/>
  </sheetViews>
  <sheetFormatPr defaultRowHeight="15" x14ac:dyDescent="0.25"/>
  <cols>
    <col min="1" max="1" width="33.85546875" customWidth="1"/>
    <col min="2" max="2" width="15.42578125" customWidth="1"/>
    <col min="5" max="5" width="22.28515625" bestFit="1" customWidth="1"/>
    <col min="6" max="6" width="13.85546875" bestFit="1" customWidth="1"/>
    <col min="7" max="7" width="15"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364"/>
      <c r="B1" s="365"/>
      <c r="C1" s="365"/>
      <c r="D1" s="365" t="str">
        <f>SchoolReport!F1&amp;" "&amp;SchoolReport!H1</f>
        <v>Barnet Schools Funding 2022-23</v>
      </c>
      <c r="E1" s="365"/>
      <c r="F1" s="365"/>
      <c r="G1" s="365"/>
      <c r="H1" s="365"/>
      <c r="I1" s="365"/>
      <c r="J1" s="365"/>
      <c r="K1" s="365"/>
      <c r="L1" s="365"/>
      <c r="M1" s="365"/>
      <c r="N1" s="366"/>
      <c r="P1" s="27"/>
      <c r="Q1" s="27"/>
      <c r="R1" s="27"/>
      <c r="S1" s="27"/>
      <c r="U1" s="27" t="s">
        <v>1228</v>
      </c>
      <c r="V1" s="28">
        <v>11392</v>
      </c>
    </row>
    <row r="2" spans="1:22" ht="15.75" thickBot="1" x14ac:dyDescent="0.3">
      <c r="P2" s="27"/>
      <c r="Q2" s="27"/>
      <c r="R2" s="27"/>
      <c r="S2" s="27"/>
      <c r="U2" s="27" t="s">
        <v>1229</v>
      </c>
      <c r="V2" s="28">
        <v>10161</v>
      </c>
    </row>
    <row r="3" spans="1:22" ht="30.75" thickTop="1" thickBot="1" x14ac:dyDescent="0.55000000000000004">
      <c r="A3" s="76" t="s">
        <v>1230</v>
      </c>
      <c r="B3" s="479" t="s">
        <v>18</v>
      </c>
      <c r="C3" s="480"/>
      <c r="D3" s="480"/>
      <c r="E3" s="481"/>
      <c r="F3" s="77"/>
      <c r="H3" s="482" t="s">
        <v>1231</v>
      </c>
      <c r="I3" s="483"/>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1235</v>
      </c>
      <c r="V4" s="28">
        <v>11438</v>
      </c>
    </row>
    <row r="5" spans="1:22" ht="16.5" thickTop="1" thickBot="1" x14ac:dyDescent="0.3">
      <c r="A5" s="78" t="s">
        <v>1236</v>
      </c>
      <c r="B5" s="79" t="str">
        <f>SchoolReport!D1</f>
        <v>May</v>
      </c>
      <c r="C5" s="77" t="str">
        <f>VLOOKUP(B5,P1:R14,3,0)</f>
        <v>Ma22</v>
      </c>
      <c r="D5" s="77" t="str">
        <f>VLOOKUP(B5,P1:S14,4,0)</f>
        <v>R</v>
      </c>
      <c r="E5" s="77">
        <f>VLOOKUP(B5,P3:S14,2,FALSE)</f>
        <v>18</v>
      </c>
      <c r="P5" s="27" t="s">
        <v>1208</v>
      </c>
      <c r="Q5" s="27">
        <v>19</v>
      </c>
      <c r="R5" s="27" t="str">
        <f>LEFT(P5,2)&amp;MID(SchoolReport!$H$1,3,2)</f>
        <v>Ju22</v>
      </c>
      <c r="S5" s="27" t="s">
        <v>1237</v>
      </c>
      <c r="U5" s="27" t="s">
        <v>1238</v>
      </c>
      <c r="V5" s="28">
        <v>11438</v>
      </c>
    </row>
    <row r="6" spans="1:22" ht="16.5" thickTop="1" thickBot="1" x14ac:dyDescent="0.3">
      <c r="C6" t="s">
        <v>1277</v>
      </c>
      <c r="P6" s="27" t="s">
        <v>1209</v>
      </c>
      <c r="Q6" s="27">
        <v>20</v>
      </c>
      <c r="R6" s="27" t="str">
        <f>LEFT(P6,2)&amp;MID(SchoolReport!$H$1,3,2)</f>
        <v>Ju22</v>
      </c>
      <c r="S6" s="27" t="s">
        <v>1239</v>
      </c>
      <c r="U6" s="27" t="s">
        <v>1240</v>
      </c>
      <c r="V6" s="28">
        <v>11336</v>
      </c>
    </row>
    <row r="7" spans="1:22" ht="16.5" customHeight="1" thickTop="1" thickBot="1" x14ac:dyDescent="0.3">
      <c r="A7" s="78" t="s">
        <v>1241</v>
      </c>
      <c r="B7" s="318" cm="1">
        <f t="array" ref="B7">INDEX(APT!Q18:AB18,,MATCH(B5,APT!Q19:AB19,0))</f>
        <v>11856946.676338645</v>
      </c>
      <c r="C7" s="484" t="str">
        <f>IF(ROUND(ABS(B7-B8),0)&gt;0,"Error","OK")</f>
        <v>Error</v>
      </c>
      <c r="D7" s="485"/>
      <c r="G7" s="146" t="s">
        <v>1278</v>
      </c>
      <c r="H7" s="146"/>
      <c r="I7" s="146"/>
      <c r="P7" s="27" t="s">
        <v>1210</v>
      </c>
      <c r="Q7" s="27">
        <v>21</v>
      </c>
      <c r="R7" s="27" t="str">
        <f>LEFT(P7,2)&amp;MID(SchoolReport!$H$1,3,2)</f>
        <v>Au22</v>
      </c>
      <c r="S7" s="27" t="s">
        <v>1242</v>
      </c>
    </row>
    <row r="8" spans="1:22" ht="16.5" thickTop="1" thickBot="1" x14ac:dyDescent="0.3">
      <c r="A8" s="78" t="s">
        <v>1243</v>
      </c>
      <c r="B8" s="80">
        <f>SUM(G20:G1018)</f>
        <v>11956946.676338645</v>
      </c>
      <c r="C8" s="484"/>
      <c r="D8" s="485"/>
      <c r="P8" s="27" t="s">
        <v>1211</v>
      </c>
      <c r="Q8" s="27">
        <v>22</v>
      </c>
      <c r="R8" s="27" t="str">
        <f>LEFT(P8,2)&amp;MID(SchoolReport!$H$1,3,2)</f>
        <v>Se22</v>
      </c>
      <c r="S8" s="27" t="s">
        <v>1244</v>
      </c>
    </row>
    <row r="9" spans="1:22" ht="16.5" thickTop="1" thickBot="1" x14ac:dyDescent="0.3">
      <c r="G9" s="292"/>
      <c r="P9" s="27" t="s">
        <v>1212</v>
      </c>
      <c r="Q9" s="27">
        <v>23</v>
      </c>
      <c r="R9" s="27" t="str">
        <f>LEFT(P9,2)&amp;MID(SchoolReport!$H$1,3,2)</f>
        <v>Oc22</v>
      </c>
      <c r="S9" s="27" t="s">
        <v>1245</v>
      </c>
    </row>
    <row r="10" spans="1:22" ht="16.5" thickTop="1" thickBot="1" x14ac:dyDescent="0.3">
      <c r="A10" s="78" t="s">
        <v>1246</v>
      </c>
      <c r="B10" s="317">
        <f ca="1">COUNTIFS(INDIRECT(B3&amp;"!"&amp;D5&amp;"20:"&amp;D5&amp;"1000"),"&gt;0")</f>
        <v>82</v>
      </c>
      <c r="C10" s="484" t="str">
        <f ca="1">IF(ROUND(ABS(B10-B11),0)&gt;0,"Error","OK")</f>
        <v>OK</v>
      </c>
      <c r="D10" s="485"/>
      <c r="G10" s="292"/>
      <c r="P10" s="27" t="s">
        <v>1213</v>
      </c>
      <c r="Q10" s="27">
        <v>24</v>
      </c>
      <c r="R10" s="27" t="str">
        <f>LEFT(P10,2)&amp;MID(SchoolReport!$H$1,3,2)</f>
        <v>No22</v>
      </c>
      <c r="S10" s="27" t="s">
        <v>1247</v>
      </c>
    </row>
    <row r="11" spans="1:22" ht="16.5" thickTop="1" thickBot="1" x14ac:dyDescent="0.3">
      <c r="A11" s="78" t="s">
        <v>1248</v>
      </c>
      <c r="B11" s="78">
        <f>COUNTIF(G20:G1027,"&gt;0")</f>
        <v>82</v>
      </c>
      <c r="C11" s="484"/>
      <c r="D11" s="485"/>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1257</v>
      </c>
      <c r="F17" s="83"/>
      <c r="G17" s="84">
        <f>SUM(G20:G1028)</f>
        <v>11956946.676338645</v>
      </c>
      <c r="H17" s="83"/>
      <c r="I17" s="85"/>
      <c r="J17" t="s">
        <v>1258</v>
      </c>
      <c r="O17" s="81"/>
    </row>
    <row r="18" spans="1:21" ht="15.75" thickBot="1" x14ac:dyDescent="0.3">
      <c r="A18" s="82"/>
      <c r="B18" s="95"/>
      <c r="C18" s="82"/>
      <c r="E18" t="s">
        <v>1259</v>
      </c>
      <c r="F18" s="83"/>
      <c r="G18" s="96"/>
      <c r="H18" s="83"/>
      <c r="I18" s="85"/>
      <c r="O18" s="81"/>
    </row>
    <row r="19" spans="1:21" ht="15.75" thickBot="1" x14ac:dyDescent="0.3">
      <c r="A19" s="97" t="s">
        <v>1260</v>
      </c>
      <c r="B19" s="98" t="s">
        <v>1261</v>
      </c>
      <c r="C19" s="99" t="s">
        <v>1262</v>
      </c>
      <c r="D19" s="100" t="s">
        <v>1263</v>
      </c>
      <c r="E19" s="101" t="s">
        <v>1264</v>
      </c>
      <c r="F19" s="102" t="s">
        <v>1265</v>
      </c>
      <c r="G19" s="103" t="s">
        <v>1266</v>
      </c>
      <c r="H19" s="104" t="s">
        <v>1267</v>
      </c>
      <c r="I19" s="105" t="s">
        <v>1268</v>
      </c>
      <c r="J19" s="101" t="s">
        <v>1269</v>
      </c>
      <c r="K19" s="100" t="s">
        <v>1263</v>
      </c>
      <c r="L19" s="100" t="s">
        <v>1270</v>
      </c>
      <c r="M19" s="100" t="s">
        <v>1263</v>
      </c>
      <c r="N19" s="100" t="s">
        <v>1271</v>
      </c>
      <c r="O19" s="106" t="s">
        <v>1272</v>
      </c>
      <c r="P19" s="100" t="s">
        <v>1273</v>
      </c>
      <c r="Q19" s="100" t="s">
        <v>1263</v>
      </c>
      <c r="R19" s="107" t="s">
        <v>1274</v>
      </c>
    </row>
    <row r="20" spans="1:21" x14ac:dyDescent="0.25">
      <c r="A20" s="108">
        <v>1</v>
      </c>
      <c r="B20" s="109">
        <v>2</v>
      </c>
      <c r="C20" s="110">
        <f>APT!J20</f>
        <v>400125</v>
      </c>
      <c r="D20" s="111" t="b">
        <v>1</v>
      </c>
      <c r="E20" s="112" t="str">
        <f>RIGHT(APT!C20,4)&amp;"."&amp;APT!M20&amp;"."&amp;APT!K20&amp;"."&amp;$C$5</f>
        <v>3520.BS.I01.Ma22</v>
      </c>
      <c r="F20" s="113">
        <f ca="1">TODAY()</f>
        <v>44697</v>
      </c>
      <c r="G20" s="319" cm="1">
        <f t="array" ref="G20">IF(SUMPRODUCT((APT!$Q$19:$AB$19=$B$5)*APT!Q20:AB20)&gt;0,SUMPRODUCT((APT!$Q$19:$AB$19=$B$5)*APT!Q20:AB20),0)</f>
        <v>139056.38461538462</v>
      </c>
      <c r="H20" s="115">
        <f ca="1">F20</f>
        <v>44697</v>
      </c>
      <c r="I20" s="116">
        <v>0</v>
      </c>
      <c r="J20" s="112" t="str">
        <f>LEFT(APT!D20,20)&amp;"."&amp;APTPay!E20</f>
        <v>Akiva School.3520.BS.I01.Ma22</v>
      </c>
      <c r="K20" s="111" t="b">
        <v>1</v>
      </c>
      <c r="L20" s="117" t="s">
        <v>1275</v>
      </c>
      <c r="M20" s="111" t="b">
        <v>1</v>
      </c>
      <c r="N20" s="111" t="s">
        <v>1276</v>
      </c>
      <c r="O20" s="118" t="str">
        <f>APT!I20</f>
        <v>10162/543965</v>
      </c>
      <c r="P20" s="111" t="b">
        <v>1</v>
      </c>
      <c r="Q20" s="111" t="b">
        <v>1</v>
      </c>
      <c r="R20" s="111" t="b">
        <v>1</v>
      </c>
      <c r="T20" s="10" t="str">
        <f>IF(E20=E19,"NOOOOO","OK")</f>
        <v>OK</v>
      </c>
      <c r="U20" s="1"/>
    </row>
    <row r="21" spans="1:21" x14ac:dyDescent="0.25">
      <c r="A21" s="108">
        <v>1</v>
      </c>
      <c r="B21" s="109">
        <v>2</v>
      </c>
      <c r="C21" s="110">
        <f>APT!J21</f>
        <v>400069</v>
      </c>
      <c r="D21" s="111" t="b">
        <v>1</v>
      </c>
      <c r="E21" s="112" t="str">
        <f>RIGHT(APT!C21,4)&amp;"."&amp;APT!M21&amp;"."&amp;APT!K21&amp;"."&amp;$C$5</f>
        <v>3300.BS.I01.Ma22</v>
      </c>
      <c r="F21" s="113">
        <f t="shared" ref="F21:F84" ca="1" si="0">TODAY()</f>
        <v>44697</v>
      </c>
      <c r="G21" s="319" cm="1">
        <f t="array" ref="G21">IF(SUMPRODUCT((APT!$Q$19:$AB$19=$B$5)*APT!Q21:AB21)&gt;0,SUMPRODUCT((APT!$Q$19:$AB$19=$B$5)*APT!Q21:AB21),0)</f>
        <v>72176.758858434405</v>
      </c>
      <c r="H21" s="115">
        <f t="shared" ref="H21:H84" ca="1" si="1">F21</f>
        <v>44697</v>
      </c>
      <c r="I21" s="116">
        <v>0</v>
      </c>
      <c r="J21" s="112" t="str">
        <f>LEFT(APT!D21,20)&amp;"."&amp;APTPay!E21</f>
        <v>All Saints' CE Prima.3300.BS.I01.Ma22</v>
      </c>
      <c r="K21" s="111" t="b">
        <v>1</v>
      </c>
      <c r="L21" s="117" t="s">
        <v>1275</v>
      </c>
      <c r="M21" s="111" t="b">
        <v>1</v>
      </c>
      <c r="N21" s="111" t="s">
        <v>1276</v>
      </c>
      <c r="O21" s="118" t="str">
        <f>APT!I21</f>
        <v>10162/543965</v>
      </c>
      <c r="P21" s="111" t="b">
        <v>1</v>
      </c>
      <c r="Q21" s="111" t="b">
        <v>1</v>
      </c>
      <c r="R21" s="111" t="b">
        <v>1</v>
      </c>
      <c r="T21" s="10" t="str">
        <f t="shared" ref="T21:T84" si="2">IF(E21=E20,"NOOOOO","OK")</f>
        <v>OK</v>
      </c>
      <c r="U21" s="1"/>
    </row>
    <row r="22" spans="1:21" x14ac:dyDescent="0.25">
      <c r="A22" s="108">
        <v>1</v>
      </c>
      <c r="B22" s="109">
        <v>2</v>
      </c>
      <c r="C22" s="110">
        <f>APT!J22</f>
        <v>400015</v>
      </c>
      <c r="D22" s="111" t="b">
        <v>1</v>
      </c>
      <c r="E22" s="112" t="str">
        <f>RIGHT(APT!C22,4)&amp;"."&amp;APT!M22&amp;"."&amp;APT!K22&amp;"."&amp;$C$5</f>
        <v>3317.BS.I01.Ma22</v>
      </c>
      <c r="F22" s="113">
        <f t="shared" ca="1" si="0"/>
        <v>44697</v>
      </c>
      <c r="G22" s="319" cm="1">
        <f t="array" ref="G22">IF(SUMPRODUCT((APT!$Q$19:$AB$19=$B$5)*APT!Q22:AB22)&gt;0,SUMPRODUCT((APT!$Q$19:$AB$19=$B$5)*APT!Q22:AB22),0)</f>
        <v>79485.213788551497</v>
      </c>
      <c r="H22" s="115">
        <f t="shared" ca="1" si="1"/>
        <v>44697</v>
      </c>
      <c r="I22" s="116">
        <v>0</v>
      </c>
      <c r="J22" s="112" t="str">
        <f>LEFT(APT!D22,20)&amp;"."&amp;APTPay!E22</f>
        <v>All Saints' CE Prima.3317.BS.I01.Ma22</v>
      </c>
      <c r="K22" s="111" t="b">
        <v>1</v>
      </c>
      <c r="L22" s="117" t="s">
        <v>1275</v>
      </c>
      <c r="M22" s="111" t="b">
        <v>1</v>
      </c>
      <c r="N22" s="111" t="s">
        <v>1276</v>
      </c>
      <c r="O22" s="118" t="str">
        <f>APT!I22</f>
        <v>10162/543965</v>
      </c>
      <c r="P22" s="111" t="b">
        <v>1</v>
      </c>
      <c r="Q22" s="111" t="b">
        <v>1</v>
      </c>
      <c r="R22" s="111" t="b">
        <v>1</v>
      </c>
      <c r="T22" s="10" t="str">
        <f t="shared" si="2"/>
        <v>OK</v>
      </c>
      <c r="U22" s="1"/>
    </row>
    <row r="23" spans="1:21" x14ac:dyDescent="0.25">
      <c r="A23" s="108">
        <v>1</v>
      </c>
      <c r="B23" s="109">
        <v>2</v>
      </c>
      <c r="C23" s="110">
        <f>APT!J23</f>
        <v>400023</v>
      </c>
      <c r="D23" s="111" t="b">
        <v>1</v>
      </c>
      <c r="E23" s="112" t="str">
        <f>RIGHT(APT!C23,4)&amp;"."&amp;APT!M23&amp;"."&amp;APT!K23&amp;"."&amp;$C$5</f>
        <v>3500.BS.I01.Ma22</v>
      </c>
      <c r="F23" s="113">
        <f t="shared" ca="1" si="0"/>
        <v>44697</v>
      </c>
      <c r="G23" s="319" cm="1">
        <f t="array" ref="G23">IF(SUMPRODUCT((APT!$Q$19:$AB$19=$B$5)*APT!Q23:AB23)&gt;0,SUMPRODUCT((APT!$Q$19:$AB$19=$B$5)*APT!Q23:AB23),0)</f>
        <v>54304.810131292725</v>
      </c>
      <c r="H23" s="115">
        <f t="shared" ca="1" si="1"/>
        <v>44697</v>
      </c>
      <c r="I23" s="116">
        <v>0</v>
      </c>
      <c r="J23" s="112" t="str">
        <f>LEFT(APT!D23,20)&amp;"."&amp;APTPay!E23</f>
        <v>Annunciation Catholi.3500.BS.I01.Ma22</v>
      </c>
      <c r="K23" s="111" t="b">
        <v>1</v>
      </c>
      <c r="L23" s="117" t="s">
        <v>1275</v>
      </c>
      <c r="M23" s="111" t="b">
        <v>1</v>
      </c>
      <c r="N23" s="111" t="s">
        <v>1276</v>
      </c>
      <c r="O23" s="118" t="str">
        <f>APT!I23</f>
        <v>10162/543965</v>
      </c>
      <c r="P23" s="111" t="b">
        <v>1</v>
      </c>
      <c r="Q23" s="111" t="b">
        <v>1</v>
      </c>
      <c r="R23" s="111" t="b">
        <v>1</v>
      </c>
      <c r="T23" s="10" t="str">
        <f t="shared" si="2"/>
        <v>OK</v>
      </c>
    </row>
    <row r="24" spans="1:21" x14ac:dyDescent="0.25">
      <c r="A24" s="108">
        <v>1</v>
      </c>
      <c r="B24" s="109">
        <v>2</v>
      </c>
      <c r="C24" s="110">
        <f>APT!J24</f>
        <v>400107</v>
      </c>
      <c r="D24" s="111" t="b">
        <v>1</v>
      </c>
      <c r="E24" s="112" t="str">
        <f>RIGHT(APT!C24,4)&amp;"."&amp;APT!M24&amp;"."&amp;APT!K24&amp;"."&amp;$C$5</f>
        <v>3514.BS.I01.Ma22</v>
      </c>
      <c r="F24" s="113">
        <f t="shared" ca="1" si="0"/>
        <v>44697</v>
      </c>
      <c r="G24" s="319" cm="1">
        <f t="array" ref="G24">IF(SUMPRODUCT((APT!$Q$19:$AB$19=$B$5)*APT!Q24:AB24)&gt;0,SUMPRODUCT((APT!$Q$19:$AB$19=$B$5)*APT!Q24:AB24),0)</f>
        <v>72225.094741464796</v>
      </c>
      <c r="H24" s="115">
        <f t="shared" ca="1" si="1"/>
        <v>44697</v>
      </c>
      <c r="I24" s="116">
        <v>0</v>
      </c>
      <c r="J24" s="112" t="str">
        <f>LEFT(APT!D24,20)&amp;"."&amp;APTPay!E24</f>
        <v>Annunciation Catholi.3514.BS.I01.Ma22</v>
      </c>
      <c r="K24" s="111" t="b">
        <v>1</v>
      </c>
      <c r="L24" s="117" t="s">
        <v>1275</v>
      </c>
      <c r="M24" s="111" t="b">
        <v>1</v>
      </c>
      <c r="N24" s="111" t="s">
        <v>1276</v>
      </c>
      <c r="O24" s="118" t="str">
        <f>APT!I24</f>
        <v>10162/543965</v>
      </c>
      <c r="P24" s="111" t="b">
        <v>1</v>
      </c>
      <c r="Q24" s="111" t="b">
        <v>1</v>
      </c>
      <c r="R24" s="111" t="b">
        <v>1</v>
      </c>
      <c r="T24" s="10" t="str">
        <f t="shared" si="2"/>
        <v>OK</v>
      </c>
    </row>
    <row r="25" spans="1:21" x14ac:dyDescent="0.25">
      <c r="A25" s="108">
        <v>1</v>
      </c>
      <c r="B25" s="109">
        <v>2</v>
      </c>
      <c r="C25" s="110">
        <f>APT!J25</f>
        <v>400005</v>
      </c>
      <c r="D25" s="111" t="b">
        <v>1</v>
      </c>
      <c r="E25" s="112" t="str">
        <f>RIGHT(APT!C25,4)&amp;"."&amp;APT!M25&amp;"."&amp;APT!K25&amp;"."&amp;$C$5</f>
        <v>2002.BS.I01.Ma22</v>
      </c>
      <c r="F25" s="113">
        <f t="shared" ca="1" si="0"/>
        <v>44697</v>
      </c>
      <c r="G25" s="319" cm="1">
        <f t="array" ref="G25">IF(SUMPRODUCT((APT!$Q$19:$AB$19=$B$5)*APT!Q25:AB25)&gt;0,SUMPRODUCT((APT!$Q$19:$AB$19=$B$5)*APT!Q25:AB25),0)</f>
        <v>173759.59800694941</v>
      </c>
      <c r="H25" s="115">
        <f t="shared" ca="1" si="1"/>
        <v>44697</v>
      </c>
      <c r="I25" s="116">
        <v>0</v>
      </c>
      <c r="J25" s="112" t="str">
        <f>LEFT(APT!D25,20)&amp;"."&amp;APTPay!E25</f>
        <v>Barnfield School.2002.BS.I01.Ma22</v>
      </c>
      <c r="K25" s="111" t="b">
        <v>1</v>
      </c>
      <c r="L25" s="117" t="s">
        <v>1275</v>
      </c>
      <c r="M25" s="111" t="b">
        <v>1</v>
      </c>
      <c r="N25" s="111" t="s">
        <v>1276</v>
      </c>
      <c r="O25" s="118" t="str">
        <f>APT!I25</f>
        <v>10162/543965</v>
      </c>
      <c r="P25" s="111" t="b">
        <v>1</v>
      </c>
      <c r="Q25" s="111" t="b">
        <v>1</v>
      </c>
      <c r="R25" s="111" t="b">
        <v>1</v>
      </c>
      <c r="T25" s="10" t="str">
        <f t="shared" si="2"/>
        <v>OK</v>
      </c>
    </row>
    <row r="26" spans="1:21" x14ac:dyDescent="0.25">
      <c r="A26" s="108">
        <v>1</v>
      </c>
      <c r="B26" s="109">
        <v>2</v>
      </c>
      <c r="C26" s="110">
        <f>APT!J26</f>
        <v>400070</v>
      </c>
      <c r="D26" s="111" t="b">
        <v>1</v>
      </c>
      <c r="E26" s="112" t="str">
        <f>RIGHT(APT!C26,4)&amp;"."&amp;APT!M26&amp;"."&amp;APT!K26&amp;"."&amp;$C$5</f>
        <v>2079.BS.I01.Ma22</v>
      </c>
      <c r="F26" s="113">
        <f t="shared" ca="1" si="0"/>
        <v>44697</v>
      </c>
      <c r="G26" s="319" cm="1">
        <f t="array" ref="G26">IF(SUMPRODUCT((APT!$Q$19:$AB$19=$B$5)*APT!Q26:AB26)&gt;0,SUMPRODUCT((APT!$Q$19:$AB$19=$B$5)*APT!Q26:AB26),0)</f>
        <v>140089.41037220845</v>
      </c>
      <c r="H26" s="115">
        <f t="shared" ca="1" si="1"/>
        <v>44697</v>
      </c>
      <c r="I26" s="116">
        <v>0</v>
      </c>
      <c r="J26" s="112" t="str">
        <f>LEFT(APT!D26,20)&amp;"."&amp;APTPay!E26</f>
        <v>Beis Yaakov.2079.BS.I01.Ma22</v>
      </c>
      <c r="K26" s="111" t="b">
        <v>1</v>
      </c>
      <c r="L26" s="117" t="s">
        <v>1275</v>
      </c>
      <c r="M26" s="111" t="b">
        <v>1</v>
      </c>
      <c r="N26" s="111" t="s">
        <v>1276</v>
      </c>
      <c r="O26" s="118" t="str">
        <f>APT!I26</f>
        <v>10162/543965</v>
      </c>
      <c r="P26" s="111" t="b">
        <v>1</v>
      </c>
      <c r="Q26" s="111" t="b">
        <v>1</v>
      </c>
      <c r="R26" s="111" t="b">
        <v>1</v>
      </c>
      <c r="T26" s="10" t="str">
        <f t="shared" si="2"/>
        <v>OK</v>
      </c>
    </row>
    <row r="27" spans="1:21" x14ac:dyDescent="0.25">
      <c r="A27" s="108">
        <v>1</v>
      </c>
      <c r="B27" s="109">
        <v>2</v>
      </c>
      <c r="C27" s="110">
        <f>APT!J27</f>
        <v>400150</v>
      </c>
      <c r="D27" s="111" t="b">
        <v>1</v>
      </c>
      <c r="E27" s="112" t="str">
        <f>RIGHT(APT!C27,4)&amp;"."&amp;APT!M27&amp;"."&amp;APT!K27&amp;"."&amp;$C$5</f>
        <v>3524.BS.I01.Ma22</v>
      </c>
      <c r="F27" s="113">
        <f t="shared" ca="1" si="0"/>
        <v>44697</v>
      </c>
      <c r="G27" s="319" cm="1">
        <f t="array" ref="G27">IF(SUMPRODUCT((APT!$Q$19:$AB$19=$B$5)*APT!Q27:AB27)&gt;0,SUMPRODUCT((APT!$Q$19:$AB$19=$B$5)*APT!Q27:AB27),0)</f>
        <v>71711.722050364915</v>
      </c>
      <c r="H27" s="115">
        <f t="shared" ca="1" si="1"/>
        <v>44697</v>
      </c>
      <c r="I27" s="116">
        <v>0</v>
      </c>
      <c r="J27" s="112" t="str">
        <f>LEFT(APT!D27,20)&amp;"."&amp;APTPay!E27</f>
        <v>Beit Shvidler Primar.3524.BS.I01.Ma22</v>
      </c>
      <c r="K27" s="111" t="b">
        <v>1</v>
      </c>
      <c r="L27" s="117" t="s">
        <v>1275</v>
      </c>
      <c r="M27" s="111" t="b">
        <v>1</v>
      </c>
      <c r="N27" s="111" t="s">
        <v>1276</v>
      </c>
      <c r="O27" s="118" t="str">
        <f>APT!I27</f>
        <v>10162/543965</v>
      </c>
      <c r="P27" s="111" t="b">
        <v>1</v>
      </c>
      <c r="Q27" s="111" t="b">
        <v>1</v>
      </c>
      <c r="R27" s="111" t="b">
        <v>1</v>
      </c>
      <c r="T27" s="10" t="str">
        <f t="shared" si="2"/>
        <v>OK</v>
      </c>
    </row>
    <row r="28" spans="1:21" x14ac:dyDescent="0.25">
      <c r="A28" s="108">
        <v>1</v>
      </c>
      <c r="B28" s="109">
        <v>2</v>
      </c>
      <c r="C28" s="110">
        <f>APT!J28</f>
        <v>400051</v>
      </c>
      <c r="D28" s="111" t="b">
        <v>1</v>
      </c>
      <c r="E28" s="112" t="str">
        <f>RIGHT(APT!C28,4)&amp;"."&amp;APT!M28&amp;"."&amp;APT!K28&amp;"."&amp;$C$5</f>
        <v>2003.BS.I01.Ma22</v>
      </c>
      <c r="F28" s="113">
        <f t="shared" ca="1" si="0"/>
        <v>44697</v>
      </c>
      <c r="G28" s="319" cm="1">
        <f t="array" ref="G28">IF(SUMPRODUCT((APT!$Q$19:$AB$19=$B$5)*APT!Q28:AB28)&gt;0,SUMPRODUCT((APT!$Q$19:$AB$19=$B$5)*APT!Q28:AB28),0)</f>
        <v>145092.97135648219</v>
      </c>
      <c r="H28" s="115">
        <f t="shared" ca="1" si="1"/>
        <v>44697</v>
      </c>
      <c r="I28" s="116">
        <v>0</v>
      </c>
      <c r="J28" s="112" t="str">
        <f>LEFT(APT!D28,20)&amp;"."&amp;APTPay!E28</f>
        <v>Bell Lane Primary Sc.2003.BS.I01.Ma22</v>
      </c>
      <c r="K28" s="111" t="b">
        <v>1</v>
      </c>
      <c r="L28" s="117" t="s">
        <v>1275</v>
      </c>
      <c r="M28" s="111" t="b">
        <v>1</v>
      </c>
      <c r="N28" s="111" t="s">
        <v>1276</v>
      </c>
      <c r="O28" s="118" t="str">
        <f>APT!I28</f>
        <v>10162/543965</v>
      </c>
      <c r="P28" s="111" t="b">
        <v>1</v>
      </c>
      <c r="Q28" s="111" t="b">
        <v>1</v>
      </c>
      <c r="R28" s="111" t="b">
        <v>1</v>
      </c>
      <c r="T28" s="10" t="str">
        <f t="shared" si="2"/>
        <v>OK</v>
      </c>
    </row>
    <row r="29" spans="1:21" x14ac:dyDescent="0.25">
      <c r="A29" s="108">
        <v>1</v>
      </c>
      <c r="B29" s="109">
        <v>2</v>
      </c>
      <c r="C29" s="110">
        <f>APT!J29</f>
        <v>400024</v>
      </c>
      <c r="D29" s="111" t="b">
        <v>1</v>
      </c>
      <c r="E29" s="112" t="str">
        <f>RIGHT(APT!C29,4)&amp;"."&amp;APT!M29&amp;"."&amp;APT!K29&amp;"."&amp;$C$5</f>
        <v>3511.BS.I01.Ma22</v>
      </c>
      <c r="F29" s="113">
        <f t="shared" ca="1" si="0"/>
        <v>44697</v>
      </c>
      <c r="G29" s="319" cm="1">
        <f t="array" ref="G29">IF(SUMPRODUCT((APT!$Q$19:$AB$19=$B$5)*APT!Q29:AB29)&gt;0,SUMPRODUCT((APT!$Q$19:$AB$19=$B$5)*APT!Q29:AB29),0)</f>
        <v>164250.69358277833</v>
      </c>
      <c r="H29" s="115">
        <f t="shared" ca="1" si="1"/>
        <v>44697</v>
      </c>
      <c r="I29" s="116">
        <v>0</v>
      </c>
      <c r="J29" s="112" t="str">
        <f>LEFT(APT!D29,20)&amp;"."&amp;APTPay!E29</f>
        <v>Blessed Dominic Scho.3511.BS.I01.Ma22</v>
      </c>
      <c r="K29" s="111" t="b">
        <v>1</v>
      </c>
      <c r="L29" s="117" t="s">
        <v>1275</v>
      </c>
      <c r="M29" s="111" t="b">
        <v>1</v>
      </c>
      <c r="N29" s="111" t="s">
        <v>1276</v>
      </c>
      <c r="O29" s="118" t="str">
        <f>APT!I29</f>
        <v>10162/543965</v>
      </c>
      <c r="P29" s="111" t="b">
        <v>1</v>
      </c>
      <c r="Q29" s="111" t="b">
        <v>1</v>
      </c>
      <c r="R29" s="111" t="b">
        <v>1</v>
      </c>
      <c r="T29" s="10" t="str">
        <f t="shared" si="2"/>
        <v>OK</v>
      </c>
    </row>
    <row r="30" spans="1:21" x14ac:dyDescent="0.25">
      <c r="A30" s="108">
        <v>1</v>
      </c>
      <c r="B30" s="109">
        <v>2</v>
      </c>
      <c r="C30" s="110">
        <f>APT!J30</f>
        <v>400057</v>
      </c>
      <c r="D30" s="111" t="b">
        <v>1</v>
      </c>
      <c r="E30" s="112" t="str">
        <f>RIGHT(APT!C30,4)&amp;"."&amp;APT!M30&amp;"."&amp;APT!K30&amp;"."&amp;$C$5</f>
        <v>2008.BS.I01.Ma22</v>
      </c>
      <c r="F30" s="113">
        <f t="shared" ca="1" si="0"/>
        <v>44697</v>
      </c>
      <c r="G30" s="319" cm="1">
        <f t="array" ref="G30">IF(SUMPRODUCT((APT!$Q$19:$AB$19=$B$5)*APT!Q30:AB30)&gt;0,SUMPRODUCT((APT!$Q$19:$AB$19=$B$5)*APT!Q30:AB30),0)</f>
        <v>103595.09922921564</v>
      </c>
      <c r="H30" s="115">
        <f t="shared" ca="1" si="1"/>
        <v>44697</v>
      </c>
      <c r="I30" s="116">
        <v>0</v>
      </c>
      <c r="J30" s="112" t="str">
        <f>LEFT(APT!D30,20)&amp;"."&amp;APTPay!E30</f>
        <v>Brookland Infant  &amp; .2008.BS.I01.Ma22</v>
      </c>
      <c r="K30" s="111" t="b">
        <v>1</v>
      </c>
      <c r="L30" s="117" t="s">
        <v>1275</v>
      </c>
      <c r="M30" s="111" t="b">
        <v>1</v>
      </c>
      <c r="N30" s="111" t="s">
        <v>1276</v>
      </c>
      <c r="O30" s="118" t="str">
        <f>APT!I30</f>
        <v>10162/543965</v>
      </c>
      <c r="P30" s="111" t="b">
        <v>1</v>
      </c>
      <c r="Q30" s="111" t="b">
        <v>1</v>
      </c>
      <c r="R30" s="111" t="b">
        <v>1</v>
      </c>
      <c r="T30" s="10" t="str">
        <f t="shared" si="2"/>
        <v>OK</v>
      </c>
    </row>
    <row r="31" spans="1:21" x14ac:dyDescent="0.25">
      <c r="A31" s="108">
        <v>1</v>
      </c>
      <c r="B31" s="109">
        <v>2</v>
      </c>
      <c r="C31" s="110">
        <f>APT!J31</f>
        <v>400040</v>
      </c>
      <c r="D31" s="111" t="b">
        <v>1</v>
      </c>
      <c r="E31" s="112" t="str">
        <f>RIGHT(APT!C31,4)&amp;"."&amp;APT!M31&amp;"."&amp;APT!K31&amp;"."&amp;$C$5</f>
        <v>2007.BS.I01.Ma22</v>
      </c>
      <c r="F31" s="113">
        <f t="shared" ca="1" si="0"/>
        <v>44697</v>
      </c>
      <c r="G31" s="319" cm="1">
        <f t="array" ref="G31">IF(SUMPRODUCT((APT!$Q$19:$AB$19=$B$5)*APT!Q31:AB31)&gt;0,SUMPRODUCT((APT!$Q$19:$AB$19=$B$5)*APT!Q31:AB31),0)</f>
        <v>127443.1281170779</v>
      </c>
      <c r="H31" s="115">
        <f t="shared" ca="1" si="1"/>
        <v>44697</v>
      </c>
      <c r="I31" s="116">
        <v>0</v>
      </c>
      <c r="J31" s="112" t="str">
        <f>LEFT(APT!D31,20)&amp;"."&amp;APTPay!E31</f>
        <v>Brookland Junior Sch.2007.BS.I01.Ma22</v>
      </c>
      <c r="K31" s="111" t="b">
        <v>1</v>
      </c>
      <c r="L31" s="117" t="s">
        <v>1275</v>
      </c>
      <c r="M31" s="111" t="b">
        <v>1</v>
      </c>
      <c r="N31" s="111" t="s">
        <v>1276</v>
      </c>
      <c r="O31" s="118" t="str">
        <f>APT!I31</f>
        <v>10162/543965</v>
      </c>
      <c r="P31" s="111" t="b">
        <v>1</v>
      </c>
      <c r="Q31" s="111" t="b">
        <v>1</v>
      </c>
      <c r="R31" s="111" t="b">
        <v>1</v>
      </c>
      <c r="T31" s="10" t="str">
        <f t="shared" si="2"/>
        <v>OK</v>
      </c>
    </row>
    <row r="32" spans="1:21" x14ac:dyDescent="0.25">
      <c r="A32" s="108">
        <v>1</v>
      </c>
      <c r="B32" s="109">
        <v>2</v>
      </c>
      <c r="C32" s="110">
        <f>APT!J32</f>
        <v>400061</v>
      </c>
      <c r="D32" s="111" t="b">
        <v>1</v>
      </c>
      <c r="E32" s="112" t="str">
        <f>RIGHT(APT!C32,4)&amp;"."&amp;APT!M32&amp;"."&amp;APT!K32&amp;"."&amp;$C$5</f>
        <v>2009.BS.I01.Ma22</v>
      </c>
      <c r="F32" s="113">
        <f t="shared" ca="1" si="0"/>
        <v>44697</v>
      </c>
      <c r="G32" s="319" cm="1">
        <f t="array" ref="G32">IF(SUMPRODUCT((APT!$Q$19:$AB$19=$B$5)*APT!Q32:AB32)&gt;0,SUMPRODUCT((APT!$Q$19:$AB$19=$B$5)*APT!Q32:AB32),0)</f>
        <v>162363.49742860219</v>
      </c>
      <c r="H32" s="115">
        <f t="shared" ca="1" si="1"/>
        <v>44697</v>
      </c>
      <c r="I32" s="116">
        <v>0</v>
      </c>
      <c r="J32" s="112" t="str">
        <f>LEFT(APT!D32,20)&amp;"."&amp;APTPay!E32</f>
        <v>Brunswick Park Prima.2009.BS.I01.Ma22</v>
      </c>
      <c r="K32" s="111" t="b">
        <v>1</v>
      </c>
      <c r="L32" s="117" t="s">
        <v>1275</v>
      </c>
      <c r="M32" s="111" t="b">
        <v>1</v>
      </c>
      <c r="N32" s="111" t="s">
        <v>1276</v>
      </c>
      <c r="O32" s="118" t="str">
        <f>APT!I32</f>
        <v>10162/543965</v>
      </c>
      <c r="P32" s="111" t="b">
        <v>1</v>
      </c>
      <c r="Q32" s="111" t="b">
        <v>1</v>
      </c>
      <c r="R32" s="111" t="b">
        <v>1</v>
      </c>
      <c r="T32" s="10" t="str">
        <f t="shared" si="2"/>
        <v>OK</v>
      </c>
    </row>
    <row r="33" spans="1:20" x14ac:dyDescent="0.25">
      <c r="A33" s="108">
        <v>1</v>
      </c>
      <c r="B33" s="109">
        <v>2</v>
      </c>
      <c r="C33" s="110">
        <f>APT!J33</f>
        <v>400065</v>
      </c>
      <c r="D33" s="111" t="b">
        <v>1</v>
      </c>
      <c r="E33" s="112" t="str">
        <f>RIGHT(APT!C33,4)&amp;"."&amp;APT!M33&amp;"."&amp;APT!K33&amp;"."&amp;$C$5</f>
        <v>2067.BS.I01.Ma22</v>
      </c>
      <c r="F33" s="113">
        <f t="shared" ca="1" si="0"/>
        <v>44697</v>
      </c>
      <c r="G33" s="319" cm="1">
        <f t="array" ref="G33">IF(SUMPRODUCT((APT!$Q$19:$AB$19=$B$5)*APT!Q33:AB33)&gt;0,SUMPRODUCT((APT!$Q$19:$AB$19=$B$5)*APT!Q33:AB33),0)</f>
        <v>90818.97001587064</v>
      </c>
      <c r="H33" s="115">
        <f t="shared" ca="1" si="1"/>
        <v>44697</v>
      </c>
      <c r="I33" s="116">
        <v>0</v>
      </c>
      <c r="J33" s="112" t="str">
        <f>LEFT(APT!D33,20)&amp;"."&amp;APTPay!E33</f>
        <v>Chalgrove Primary Sc.2067.BS.I01.Ma22</v>
      </c>
      <c r="K33" s="111" t="b">
        <v>1</v>
      </c>
      <c r="L33" s="117" t="s">
        <v>1275</v>
      </c>
      <c r="M33" s="111" t="b">
        <v>1</v>
      </c>
      <c r="N33" s="111" t="s">
        <v>1276</v>
      </c>
      <c r="O33" s="118" t="str">
        <f>APT!I33</f>
        <v>10162/543965</v>
      </c>
      <c r="P33" s="111" t="b">
        <v>1</v>
      </c>
      <c r="Q33" s="111" t="b">
        <v>1</v>
      </c>
      <c r="R33" s="111" t="b">
        <v>1</v>
      </c>
      <c r="T33" s="10" t="str">
        <f t="shared" si="2"/>
        <v>OK</v>
      </c>
    </row>
    <row r="34" spans="1:20" x14ac:dyDescent="0.25">
      <c r="A34" s="108">
        <v>1</v>
      </c>
      <c r="B34" s="109">
        <v>2</v>
      </c>
      <c r="C34" s="110">
        <f>APT!J34</f>
        <v>400039</v>
      </c>
      <c r="D34" s="111" t="b">
        <v>1</v>
      </c>
      <c r="E34" s="112" t="str">
        <f>RIGHT(APT!C34,4)&amp;"."&amp;APT!M34&amp;"."&amp;APT!K34&amp;"."&amp;$C$5</f>
        <v>3302.BS.I01.Ma22</v>
      </c>
      <c r="F34" s="113">
        <f t="shared" ca="1" si="0"/>
        <v>44697</v>
      </c>
      <c r="G34" s="319" cm="1">
        <f t="array" ref="G34">IF(SUMPRODUCT((APT!$Q$19:$AB$19=$B$5)*APT!Q34:AB34)&gt;0,SUMPRODUCT((APT!$Q$19:$AB$19=$B$5)*APT!Q34:AB34),0)</f>
        <v>75387.537721643675</v>
      </c>
      <c r="H34" s="115">
        <f t="shared" ca="1" si="1"/>
        <v>44697</v>
      </c>
      <c r="I34" s="116">
        <v>0</v>
      </c>
      <c r="J34" s="112" t="str">
        <f>LEFT(APT!D34,20)&amp;"."&amp;APTPay!E34</f>
        <v>Christ Church CE Pri.3302.BS.I01.Ma22</v>
      </c>
      <c r="K34" s="111" t="b">
        <v>1</v>
      </c>
      <c r="L34" s="117" t="s">
        <v>1275</v>
      </c>
      <c r="M34" s="111" t="b">
        <v>1</v>
      </c>
      <c r="N34" s="111" t="s">
        <v>1276</v>
      </c>
      <c r="O34" s="118" t="str">
        <f>APT!I34</f>
        <v>10162/543965</v>
      </c>
      <c r="P34" s="111" t="b">
        <v>1</v>
      </c>
      <c r="Q34" s="111" t="b">
        <v>1</v>
      </c>
      <c r="R34" s="111" t="b">
        <v>1</v>
      </c>
      <c r="T34" s="10" t="str">
        <f t="shared" si="2"/>
        <v>OK</v>
      </c>
    </row>
    <row r="35" spans="1:20" x14ac:dyDescent="0.25">
      <c r="A35" s="108">
        <v>1</v>
      </c>
      <c r="B35" s="109">
        <v>2</v>
      </c>
      <c r="C35" s="110">
        <f>APT!J35</f>
        <v>400020</v>
      </c>
      <c r="D35" s="111" t="b">
        <v>1</v>
      </c>
      <c r="E35" s="112" t="str">
        <f>RIGHT(APT!C35,4)&amp;"."&amp;APT!M35&amp;"."&amp;APT!K35&amp;"."&amp;$C$5</f>
        <v>2011.BS.I01.Ma22</v>
      </c>
      <c r="F35" s="113">
        <f t="shared" ca="1" si="0"/>
        <v>44697</v>
      </c>
      <c r="G35" s="319" cm="1">
        <f t="array" ref="G35">IF(SUMPRODUCT((APT!$Q$19:$AB$19=$B$5)*APT!Q35:AB35)&gt;0,SUMPRODUCT((APT!$Q$19:$AB$19=$B$5)*APT!Q35:AB35),0)</f>
        <v>78965.751899656112</v>
      </c>
      <c r="H35" s="115">
        <f t="shared" ca="1" si="1"/>
        <v>44697</v>
      </c>
      <c r="I35" s="116">
        <v>0</v>
      </c>
      <c r="J35" s="112" t="str">
        <f>LEFT(APT!D35,20)&amp;"."&amp;APTPay!E35</f>
        <v>Church Hill Primary .2011.BS.I01.Ma22</v>
      </c>
      <c r="K35" s="111" t="b">
        <v>1</v>
      </c>
      <c r="L35" s="117" t="s">
        <v>1275</v>
      </c>
      <c r="M35" s="111" t="b">
        <v>1</v>
      </c>
      <c r="N35" s="111" t="s">
        <v>1276</v>
      </c>
      <c r="O35" s="118" t="str">
        <f>APT!I35</f>
        <v>10162/543965</v>
      </c>
      <c r="P35" s="111" t="b">
        <v>1</v>
      </c>
      <c r="Q35" s="111" t="b">
        <v>1</v>
      </c>
      <c r="R35" s="111" t="b">
        <v>1</v>
      </c>
      <c r="T35" s="10" t="str">
        <f t="shared" si="2"/>
        <v>OK</v>
      </c>
    </row>
    <row r="36" spans="1:20" x14ac:dyDescent="0.25">
      <c r="A36" s="108">
        <v>1</v>
      </c>
      <c r="B36" s="109">
        <v>2</v>
      </c>
      <c r="C36" s="110">
        <f>APT!J36</f>
        <v>400050</v>
      </c>
      <c r="D36" s="111" t="b">
        <v>1</v>
      </c>
      <c r="E36" s="112" t="str">
        <f>RIGHT(APT!C36,4)&amp;"."&amp;APT!M36&amp;"."&amp;APT!K36&amp;"."&amp;$C$5</f>
        <v>2014.BS.I01.Ma22</v>
      </c>
      <c r="F36" s="113">
        <f t="shared" ca="1" si="0"/>
        <v>44697</v>
      </c>
      <c r="G36" s="319" cm="1">
        <f t="array" ref="G36">IF(SUMPRODUCT((APT!$Q$19:$AB$19=$B$5)*APT!Q36:AB36)&gt;0,SUMPRODUCT((APT!$Q$19:$AB$19=$B$5)*APT!Q36:AB36),0)</f>
        <v>244952.95855171408</v>
      </c>
      <c r="H36" s="115">
        <f t="shared" ca="1" si="1"/>
        <v>44697</v>
      </c>
      <c r="I36" s="116">
        <v>0</v>
      </c>
      <c r="J36" s="112" t="str">
        <f>LEFT(APT!D36,20)&amp;"."&amp;APTPay!E36</f>
        <v>Colindale School.2014.BS.I01.Ma22</v>
      </c>
      <c r="K36" s="111" t="b">
        <v>1</v>
      </c>
      <c r="L36" s="117" t="s">
        <v>1275</v>
      </c>
      <c r="M36" s="111" t="b">
        <v>1</v>
      </c>
      <c r="N36" s="111" t="s">
        <v>1276</v>
      </c>
      <c r="O36" s="118" t="str">
        <f>APT!I36</f>
        <v>10162/543965</v>
      </c>
      <c r="P36" s="111" t="b">
        <v>1</v>
      </c>
      <c r="Q36" s="111" t="b">
        <v>1</v>
      </c>
      <c r="R36" s="111" t="b">
        <v>1</v>
      </c>
      <c r="T36" s="10" t="str">
        <f t="shared" si="2"/>
        <v>OK</v>
      </c>
    </row>
    <row r="37" spans="1:20" x14ac:dyDescent="0.25">
      <c r="A37" s="108">
        <v>1</v>
      </c>
      <c r="B37" s="109">
        <v>2</v>
      </c>
      <c r="C37" s="110">
        <f>APT!J37</f>
        <v>400059</v>
      </c>
      <c r="D37" s="111" t="b">
        <v>1</v>
      </c>
      <c r="E37" s="112" t="str">
        <f>RIGHT(APT!C37,4)&amp;"."&amp;APT!M37&amp;"."&amp;APT!K37&amp;"."&amp;$C$5</f>
        <v>2015.BS.I01.Ma22</v>
      </c>
      <c r="F37" s="113">
        <f t="shared" ca="1" si="0"/>
        <v>44697</v>
      </c>
      <c r="G37" s="319" cm="1">
        <f t="array" ref="G37">IF(SUMPRODUCT((APT!$Q$19:$AB$19=$B$5)*APT!Q37:AB37)&gt;0,SUMPRODUCT((APT!$Q$19:$AB$19=$B$5)*APT!Q37:AB37),0)</f>
        <v>93743.427342461553</v>
      </c>
      <c r="H37" s="115">
        <f t="shared" ca="1" si="1"/>
        <v>44697</v>
      </c>
      <c r="I37" s="116">
        <v>0</v>
      </c>
      <c r="J37" s="112" t="str">
        <f>LEFT(APT!D37,20)&amp;"."&amp;APTPay!E37</f>
        <v>Coppetts Wood.2015.BS.I01.Ma22</v>
      </c>
      <c r="K37" s="111" t="b">
        <v>1</v>
      </c>
      <c r="L37" s="117" t="s">
        <v>1275</v>
      </c>
      <c r="M37" s="111" t="b">
        <v>1</v>
      </c>
      <c r="N37" s="111" t="s">
        <v>1276</v>
      </c>
      <c r="O37" s="118" t="str">
        <f>APT!I37</f>
        <v>10162/543965</v>
      </c>
      <c r="P37" s="111" t="b">
        <v>1</v>
      </c>
      <c r="Q37" s="111" t="b">
        <v>1</v>
      </c>
      <c r="R37" s="111" t="b">
        <v>1</v>
      </c>
      <c r="T37" s="10" t="str">
        <f t="shared" si="2"/>
        <v>OK</v>
      </c>
    </row>
    <row r="38" spans="1:20" x14ac:dyDescent="0.25">
      <c r="A38" s="108">
        <v>1</v>
      </c>
      <c r="B38" s="109">
        <v>2</v>
      </c>
      <c r="C38" s="110">
        <f>APT!J38</f>
        <v>400049</v>
      </c>
      <c r="D38" s="111" t="b">
        <v>1</v>
      </c>
      <c r="E38" s="112" t="str">
        <f>RIGHT(APT!C38,4)&amp;"."&amp;APT!M38&amp;"."&amp;APT!K38&amp;"."&amp;$C$5</f>
        <v>2016.BS.I01.Ma22</v>
      </c>
      <c r="F38" s="113">
        <f t="shared" ca="1" si="0"/>
        <v>44697</v>
      </c>
      <c r="G38" s="319" cm="1">
        <f t="array" ref="G38">IF(SUMPRODUCT((APT!$Q$19:$AB$19=$B$5)*APT!Q38:AB38)&gt;0,SUMPRODUCT((APT!$Q$19:$AB$19=$B$5)*APT!Q38:AB38),0)</f>
        <v>78435.103792931666</v>
      </c>
      <c r="H38" s="115">
        <f t="shared" ca="1" si="1"/>
        <v>44697</v>
      </c>
      <c r="I38" s="116">
        <v>0</v>
      </c>
      <c r="J38" s="112" t="str">
        <f>LEFT(APT!D38,20)&amp;"."&amp;APTPay!E38</f>
        <v>Courtland School.2016.BS.I01.Ma22</v>
      </c>
      <c r="K38" s="111" t="b">
        <v>1</v>
      </c>
      <c r="L38" s="117" t="s">
        <v>1275</v>
      </c>
      <c r="M38" s="111" t="b">
        <v>1</v>
      </c>
      <c r="N38" s="111" t="s">
        <v>1276</v>
      </c>
      <c r="O38" s="118" t="str">
        <f>APT!I38</f>
        <v>10162/543965</v>
      </c>
      <c r="P38" s="111" t="b">
        <v>1</v>
      </c>
      <c r="Q38" s="111" t="b">
        <v>1</v>
      </c>
      <c r="R38" s="111" t="b">
        <v>1</v>
      </c>
      <c r="T38" s="10" t="str">
        <f t="shared" si="2"/>
        <v>OK</v>
      </c>
    </row>
    <row r="39" spans="1:20" x14ac:dyDescent="0.25">
      <c r="A39" s="108">
        <v>1</v>
      </c>
      <c r="B39" s="109">
        <v>2</v>
      </c>
      <c r="C39" s="110">
        <f>APT!J39</f>
        <v>400080</v>
      </c>
      <c r="D39" s="111" t="b">
        <v>1</v>
      </c>
      <c r="E39" s="112" t="str">
        <f>RIGHT(APT!C39,4)&amp;"."&amp;APT!M39&amp;"."&amp;APT!K39&amp;"."&amp;$C$5</f>
        <v>2017.BS.I01.Ma22</v>
      </c>
      <c r="F39" s="113">
        <f t="shared" ca="1" si="0"/>
        <v>44697</v>
      </c>
      <c r="G39" s="319" cm="1">
        <f t="array" ref="G39">IF(SUMPRODUCT((APT!$Q$19:$AB$19=$B$5)*APT!Q39:AB39)&gt;0,SUMPRODUCT((APT!$Q$19:$AB$19=$B$5)*APT!Q39:AB39),0)</f>
        <v>151852.14063139237</v>
      </c>
      <c r="H39" s="115">
        <f t="shared" ca="1" si="1"/>
        <v>44697</v>
      </c>
      <c r="I39" s="116">
        <v>0</v>
      </c>
      <c r="J39" s="112" t="str">
        <f>LEFT(APT!D39,20)&amp;"."&amp;APTPay!E39</f>
        <v>Cromer Road Primary .2017.BS.I01.Ma22</v>
      </c>
      <c r="K39" s="111" t="b">
        <v>1</v>
      </c>
      <c r="L39" s="117" t="s">
        <v>1275</v>
      </c>
      <c r="M39" s="111" t="b">
        <v>1</v>
      </c>
      <c r="N39" s="111" t="s">
        <v>1276</v>
      </c>
      <c r="O39" s="118" t="str">
        <f>APT!I39</f>
        <v>10162/543965</v>
      </c>
      <c r="P39" s="111" t="b">
        <v>1</v>
      </c>
      <c r="Q39" s="111" t="b">
        <v>1</v>
      </c>
      <c r="R39" s="111" t="b">
        <v>1</v>
      </c>
      <c r="T39" s="10" t="str">
        <f t="shared" si="2"/>
        <v>OK</v>
      </c>
    </row>
    <row r="40" spans="1:20" x14ac:dyDescent="0.25">
      <c r="A40" s="108">
        <v>1</v>
      </c>
      <c r="B40" s="109">
        <v>2</v>
      </c>
      <c r="C40" s="110">
        <f>APT!J40</f>
        <v>400105</v>
      </c>
      <c r="D40" s="111" t="b">
        <v>1</v>
      </c>
      <c r="E40" s="112" t="str">
        <f>RIGHT(APT!C40,4)&amp;"."&amp;APT!M40&amp;"."&amp;APT!K40&amp;"."&amp;$C$5</f>
        <v>2073.BS.I01.Ma22</v>
      </c>
      <c r="F40" s="113">
        <f t="shared" ca="1" si="0"/>
        <v>44697</v>
      </c>
      <c r="G40" s="319" cm="1">
        <f t="array" ref="G40">IF(SUMPRODUCT((APT!$Q$19:$AB$19=$B$5)*APT!Q40:AB40)&gt;0,SUMPRODUCT((APT!$Q$19:$AB$19=$B$5)*APT!Q40:AB40),0)</f>
        <v>227133.10792152566</v>
      </c>
      <c r="H40" s="115">
        <f t="shared" ca="1" si="1"/>
        <v>44697</v>
      </c>
      <c r="I40" s="116">
        <v>0</v>
      </c>
      <c r="J40" s="112" t="str">
        <f>LEFT(APT!D40,20)&amp;"."&amp;APTPay!E40</f>
        <v>Danegrove JMI School.2073.BS.I01.Ma22</v>
      </c>
      <c r="K40" s="111" t="b">
        <v>1</v>
      </c>
      <c r="L40" s="117" t="s">
        <v>1275</v>
      </c>
      <c r="M40" s="111" t="b">
        <v>1</v>
      </c>
      <c r="N40" s="111" t="s">
        <v>1276</v>
      </c>
      <c r="O40" s="118" t="str">
        <f>APT!I40</f>
        <v>10162/543965</v>
      </c>
      <c r="P40" s="111" t="b">
        <v>1</v>
      </c>
      <c r="Q40" s="111" t="b">
        <v>1</v>
      </c>
      <c r="R40" s="111" t="b">
        <v>1</v>
      </c>
      <c r="T40" s="10" t="str">
        <f t="shared" si="2"/>
        <v>OK</v>
      </c>
    </row>
    <row r="41" spans="1:20" x14ac:dyDescent="0.25">
      <c r="A41" s="108">
        <v>1</v>
      </c>
      <c r="B41" s="109">
        <v>2</v>
      </c>
      <c r="C41" s="110">
        <f>APT!J41</f>
        <v>400036</v>
      </c>
      <c r="D41" s="111" t="b">
        <v>1</v>
      </c>
      <c r="E41" s="112" t="str">
        <f>RIGHT(APT!C41,4)&amp;"."&amp;APT!M41&amp;"."&amp;APT!K41&amp;"."&amp;$C$5</f>
        <v>2019.BS.I01.Ma22</v>
      </c>
      <c r="F41" s="113">
        <f t="shared" ca="1" si="0"/>
        <v>44697</v>
      </c>
      <c r="G41" s="319" cm="1">
        <f t="array" ref="G41">IF(SUMPRODUCT((APT!$Q$19:$AB$19=$B$5)*APT!Q41:AB41)&gt;0,SUMPRODUCT((APT!$Q$19:$AB$19=$B$5)*APT!Q41:AB41),0)</f>
        <v>90593.768759321872</v>
      </c>
      <c r="H41" s="115">
        <f t="shared" ca="1" si="1"/>
        <v>44697</v>
      </c>
      <c r="I41" s="116">
        <v>0</v>
      </c>
      <c r="J41" s="112" t="str">
        <f>LEFT(APT!D41,20)&amp;"."&amp;APTPay!E41</f>
        <v>Deansbrook Infant Sc.2019.BS.I01.Ma22</v>
      </c>
      <c r="K41" s="111" t="b">
        <v>1</v>
      </c>
      <c r="L41" s="117" t="s">
        <v>1275</v>
      </c>
      <c r="M41" s="111" t="b">
        <v>1</v>
      </c>
      <c r="N41" s="111" t="s">
        <v>1276</v>
      </c>
      <c r="O41" s="118" t="str">
        <f>APT!I41</f>
        <v>10162/543965</v>
      </c>
      <c r="P41" s="111" t="b">
        <v>1</v>
      </c>
      <c r="Q41" s="111" t="b">
        <v>1</v>
      </c>
      <c r="R41" s="111" t="b">
        <v>1</v>
      </c>
      <c r="T41" s="10" t="str">
        <f t="shared" si="2"/>
        <v>OK</v>
      </c>
    </row>
    <row r="42" spans="1:20" x14ac:dyDescent="0.25">
      <c r="A42" s="108">
        <v>1</v>
      </c>
      <c r="B42" s="109">
        <v>2</v>
      </c>
      <c r="C42" s="110">
        <f>APT!J42</f>
        <v>400042</v>
      </c>
      <c r="D42" s="111" t="b">
        <v>1</v>
      </c>
      <c r="E42" s="112" t="str">
        <f>RIGHT(APT!C42,4)&amp;"."&amp;APT!M42&amp;"."&amp;APT!K42&amp;"."&amp;$C$5</f>
        <v>2021.BS.I01.Ma22</v>
      </c>
      <c r="F42" s="113">
        <f t="shared" ca="1" si="0"/>
        <v>44697</v>
      </c>
      <c r="G42" s="319" cm="1">
        <f t="array" ref="G42">IF(SUMPRODUCT((APT!$Q$19:$AB$19=$B$5)*APT!Q42:AB42)&gt;0,SUMPRODUCT((APT!$Q$19:$AB$19=$B$5)*APT!Q42:AB42),0)</f>
        <v>172087.69038585169</v>
      </c>
      <c r="H42" s="115">
        <f t="shared" ca="1" si="1"/>
        <v>44697</v>
      </c>
      <c r="I42" s="116">
        <v>0</v>
      </c>
      <c r="J42" s="112" t="str">
        <f>LEFT(APT!D42,20)&amp;"."&amp;APTPay!E42</f>
        <v>Dollis Primary Schoo.2021.BS.I01.Ma22</v>
      </c>
      <c r="K42" s="111" t="b">
        <v>1</v>
      </c>
      <c r="L42" s="117" t="s">
        <v>1275</v>
      </c>
      <c r="M42" s="111" t="b">
        <v>1</v>
      </c>
      <c r="N42" s="111" t="s">
        <v>1276</v>
      </c>
      <c r="O42" s="118" t="str">
        <f>APT!I42</f>
        <v>10162/543965</v>
      </c>
      <c r="P42" s="111" t="b">
        <v>1</v>
      </c>
      <c r="Q42" s="111" t="b">
        <v>1</v>
      </c>
      <c r="R42" s="111" t="b">
        <v>1</v>
      </c>
      <c r="T42" s="10" t="str">
        <f t="shared" si="2"/>
        <v>OK</v>
      </c>
    </row>
    <row r="43" spans="1:20" x14ac:dyDescent="0.25">
      <c r="A43" s="108">
        <v>1</v>
      </c>
      <c r="B43" s="109">
        <v>2</v>
      </c>
      <c r="C43" s="110">
        <f>APT!J43</f>
        <v>400159</v>
      </c>
      <c r="D43" s="111" t="b">
        <v>1</v>
      </c>
      <c r="E43" s="112" t="str">
        <f>RIGHT(APT!C43,4)&amp;"."&amp;APT!M43&amp;"."&amp;APT!K43&amp;"."&amp;$C$5</f>
        <v>2023.BS.I01.Ma22</v>
      </c>
      <c r="F43" s="113">
        <f t="shared" ca="1" si="0"/>
        <v>44697</v>
      </c>
      <c r="G43" s="319" cm="1">
        <f t="array" ref="G43">IF(SUMPRODUCT((APT!$Q$19:$AB$19=$B$5)*APT!Q43:AB43)&gt;0,SUMPRODUCT((APT!$Q$19:$AB$19=$B$5)*APT!Q43:AB43),0)</f>
        <v>181455.37334420226</v>
      </c>
      <c r="H43" s="115">
        <f t="shared" ca="1" si="1"/>
        <v>44697</v>
      </c>
      <c r="I43" s="116">
        <v>0</v>
      </c>
      <c r="J43" s="112" t="str">
        <f>LEFT(APT!D43,20)&amp;"."&amp;APTPay!E43</f>
        <v>Edgware Primary Scho.2023.BS.I01.Ma22</v>
      </c>
      <c r="K43" s="111" t="b">
        <v>1</v>
      </c>
      <c r="L43" s="117" t="s">
        <v>1275</v>
      </c>
      <c r="M43" s="111" t="b">
        <v>1</v>
      </c>
      <c r="N43" s="111" t="s">
        <v>1276</v>
      </c>
      <c r="O43" s="118" t="str">
        <f>APT!I43</f>
        <v>10162/543965</v>
      </c>
      <c r="P43" s="111" t="b">
        <v>1</v>
      </c>
      <c r="Q43" s="111" t="b">
        <v>1</v>
      </c>
      <c r="R43" s="111" t="b">
        <v>1</v>
      </c>
      <c r="T43" s="10" t="str">
        <f t="shared" si="2"/>
        <v>OK</v>
      </c>
    </row>
    <row r="44" spans="1:20" x14ac:dyDescent="0.25">
      <c r="A44" s="108">
        <v>1</v>
      </c>
      <c r="B44" s="109">
        <v>2</v>
      </c>
      <c r="C44" s="110">
        <f>APT!J44</f>
        <v>400047</v>
      </c>
      <c r="D44" s="111" t="b">
        <v>1</v>
      </c>
      <c r="E44" s="112" t="str">
        <f>RIGHT(APT!C44,4)&amp;"."&amp;APT!M44&amp;"."&amp;APT!K44&amp;"."&amp;$C$5</f>
        <v>2024.BS.I01.Ma22</v>
      </c>
      <c r="F44" s="113">
        <f t="shared" ca="1" si="0"/>
        <v>44697</v>
      </c>
      <c r="G44" s="319" cm="1">
        <f t="array" ref="G44">IF(SUMPRODUCT((APT!$Q$19:$AB$19=$B$5)*APT!Q44:AB44)&gt;0,SUMPRODUCT((APT!$Q$19:$AB$19=$B$5)*APT!Q44:AB44),0)</f>
        <v>86147.817158303704</v>
      </c>
      <c r="H44" s="115">
        <f t="shared" ca="1" si="1"/>
        <v>44697</v>
      </c>
      <c r="I44" s="116">
        <v>0</v>
      </c>
      <c r="J44" s="112" t="str">
        <f>LEFT(APT!D44,20)&amp;"."&amp;APTPay!E44</f>
        <v>Fairway Primary Scho.2024.BS.I01.Ma22</v>
      </c>
      <c r="K44" s="111" t="b">
        <v>1</v>
      </c>
      <c r="L44" s="117" t="s">
        <v>1275</v>
      </c>
      <c r="M44" s="111" t="b">
        <v>1</v>
      </c>
      <c r="N44" s="111" t="s">
        <v>1276</v>
      </c>
      <c r="O44" s="118" t="str">
        <f>APT!I44</f>
        <v>10162/543965</v>
      </c>
      <c r="P44" s="111" t="b">
        <v>1</v>
      </c>
      <c r="Q44" s="111" t="b">
        <v>1</v>
      </c>
      <c r="R44" s="111" t="b">
        <v>1</v>
      </c>
      <c r="T44" s="10" t="str">
        <f t="shared" si="2"/>
        <v>OK</v>
      </c>
    </row>
    <row r="45" spans="1:20" x14ac:dyDescent="0.25">
      <c r="A45" s="108">
        <v>1</v>
      </c>
      <c r="B45" s="109">
        <v>2</v>
      </c>
      <c r="C45" s="110">
        <f>APT!J45</f>
        <v>400001</v>
      </c>
      <c r="D45" s="111" t="b">
        <v>1</v>
      </c>
      <c r="E45" s="112" t="str">
        <f>RIGHT(APT!C45,4)&amp;"."&amp;APT!M45&amp;"."&amp;APT!K45&amp;"."&amp;$C$5</f>
        <v>2025.BS.I01.Ma22</v>
      </c>
      <c r="F45" s="113">
        <f t="shared" ca="1" si="0"/>
        <v>44697</v>
      </c>
      <c r="G45" s="319" cm="1">
        <f t="array" ref="G45">IF(SUMPRODUCT((APT!$Q$19:$AB$19=$B$5)*APT!Q45:AB45)&gt;0,SUMPRODUCT((APT!$Q$19:$AB$19=$B$5)*APT!Q45:AB45),0)</f>
        <v>108272.48240118063</v>
      </c>
      <c r="H45" s="115">
        <f t="shared" ca="1" si="1"/>
        <v>44697</v>
      </c>
      <c r="I45" s="116">
        <v>0</v>
      </c>
      <c r="J45" s="112" t="str">
        <f>LEFT(APT!D45,20)&amp;"."&amp;APTPay!E45</f>
        <v>Foulds.2025.BS.I01.Ma22</v>
      </c>
      <c r="K45" s="111" t="b">
        <v>1</v>
      </c>
      <c r="L45" s="117" t="s">
        <v>1275</v>
      </c>
      <c r="M45" s="111" t="b">
        <v>1</v>
      </c>
      <c r="N45" s="111" t="s">
        <v>1276</v>
      </c>
      <c r="O45" s="118" t="str">
        <f>APT!I45</f>
        <v>10162/543965</v>
      </c>
      <c r="P45" s="111" t="b">
        <v>1</v>
      </c>
      <c r="Q45" s="111" t="b">
        <v>1</v>
      </c>
      <c r="R45" s="111" t="b">
        <v>1</v>
      </c>
      <c r="T45" s="10" t="str">
        <f t="shared" si="2"/>
        <v>OK</v>
      </c>
    </row>
    <row r="46" spans="1:20" x14ac:dyDescent="0.25">
      <c r="A46" s="108">
        <v>1</v>
      </c>
      <c r="B46" s="109">
        <v>2</v>
      </c>
      <c r="C46" s="110">
        <f>APT!J46</f>
        <v>400082</v>
      </c>
      <c r="D46" s="111" t="b">
        <v>1</v>
      </c>
      <c r="E46" s="112" t="str">
        <f>RIGHT(APT!C46,4)&amp;"."&amp;APT!M46&amp;"."&amp;APT!K46&amp;"."&amp;$C$5</f>
        <v>2026.BS.I01.Ma22</v>
      </c>
      <c r="F46" s="113">
        <f t="shared" ca="1" si="0"/>
        <v>44697</v>
      </c>
      <c r="G46" s="319" cm="1">
        <f t="array" ref="G46">IF(SUMPRODUCT((APT!$Q$19:$AB$19=$B$5)*APT!Q46:AB46)&gt;0,SUMPRODUCT((APT!$Q$19:$AB$19=$B$5)*APT!Q46:AB46),0)</f>
        <v>165407.44671626686</v>
      </c>
      <c r="H46" s="115">
        <f t="shared" ca="1" si="1"/>
        <v>44697</v>
      </c>
      <c r="I46" s="116">
        <v>0</v>
      </c>
      <c r="J46" s="112" t="str">
        <f>LEFT(APT!D46,20)&amp;"."&amp;APTPay!E46</f>
        <v>Frith Manor School.2026.BS.I01.Ma22</v>
      </c>
      <c r="K46" s="111" t="b">
        <v>1</v>
      </c>
      <c r="L46" s="117" t="s">
        <v>1275</v>
      </c>
      <c r="M46" s="111" t="b">
        <v>1</v>
      </c>
      <c r="N46" s="111" t="s">
        <v>1276</v>
      </c>
      <c r="O46" s="118" t="str">
        <f>APT!I46</f>
        <v>10162/543965</v>
      </c>
      <c r="P46" s="111" t="b">
        <v>1</v>
      </c>
      <c r="Q46" s="111" t="b">
        <v>1</v>
      </c>
      <c r="R46" s="111" t="b">
        <v>1</v>
      </c>
      <c r="T46" s="10" t="str">
        <f t="shared" si="2"/>
        <v>OK</v>
      </c>
    </row>
    <row r="47" spans="1:20" x14ac:dyDescent="0.25">
      <c r="A47" s="108">
        <v>1</v>
      </c>
      <c r="B47" s="109">
        <v>2</v>
      </c>
      <c r="C47" s="110">
        <f>APT!J47</f>
        <v>400067</v>
      </c>
      <c r="D47" s="111" t="b">
        <v>1</v>
      </c>
      <c r="E47" s="112" t="str">
        <f>RIGHT(APT!C47,4)&amp;"."&amp;APT!M47&amp;"."&amp;APT!K47&amp;"."&amp;$C$5</f>
        <v>2028.BS.I01.Ma22</v>
      </c>
      <c r="F47" s="113">
        <f t="shared" ca="1" si="0"/>
        <v>44697</v>
      </c>
      <c r="G47" s="319" cm="1">
        <f t="array" ref="G47">IF(SUMPRODUCT((APT!$Q$19:$AB$19=$B$5)*APT!Q47:AB47)&gt;0,SUMPRODUCT((APT!$Q$19:$AB$19=$B$5)*APT!Q47:AB47),0)</f>
        <v>90821.323630795712</v>
      </c>
      <c r="H47" s="115">
        <f t="shared" ca="1" si="1"/>
        <v>44697</v>
      </c>
      <c r="I47" s="116">
        <v>0</v>
      </c>
      <c r="J47" s="112" t="str">
        <f>LEFT(APT!D47,20)&amp;"."&amp;APTPay!E47</f>
        <v>Garden Suburb Infant.2028.BS.I01.Ma22</v>
      </c>
      <c r="K47" s="111" t="b">
        <v>1</v>
      </c>
      <c r="L47" s="117" t="s">
        <v>1275</v>
      </c>
      <c r="M47" s="111" t="b">
        <v>1</v>
      </c>
      <c r="N47" s="111" t="s">
        <v>1276</v>
      </c>
      <c r="O47" s="118" t="str">
        <f>APT!I47</f>
        <v>10162/543965</v>
      </c>
      <c r="P47" s="111" t="b">
        <v>1</v>
      </c>
      <c r="Q47" s="111" t="b">
        <v>1</v>
      </c>
      <c r="R47" s="111" t="b">
        <v>1</v>
      </c>
      <c r="T47" s="10" t="str">
        <f t="shared" si="2"/>
        <v>OK</v>
      </c>
    </row>
    <row r="48" spans="1:20" x14ac:dyDescent="0.25">
      <c r="A48" s="108">
        <v>1</v>
      </c>
      <c r="B48" s="109">
        <v>2</v>
      </c>
      <c r="C48" s="110">
        <f>APT!J48</f>
        <v>400002</v>
      </c>
      <c r="D48" s="111" t="b">
        <v>1</v>
      </c>
      <c r="E48" s="112" t="str">
        <f>RIGHT(APT!C48,4)&amp;"."&amp;APT!M48&amp;"."&amp;APT!K48&amp;"."&amp;$C$5</f>
        <v>2027.BS.I01.Ma22</v>
      </c>
      <c r="F48" s="113">
        <f t="shared" ca="1" si="0"/>
        <v>44697</v>
      </c>
      <c r="G48" s="319" cm="1">
        <f t="array" ref="G48">IF(SUMPRODUCT((APT!$Q$19:$AB$19=$B$5)*APT!Q48:AB48)&gt;0,SUMPRODUCT((APT!$Q$19:$AB$19=$B$5)*APT!Q48:AB48),0)</f>
        <v>123840.55855026656</v>
      </c>
      <c r="H48" s="115">
        <f t="shared" ca="1" si="1"/>
        <v>44697</v>
      </c>
      <c r="I48" s="116">
        <v>0</v>
      </c>
      <c r="J48" s="112" t="str">
        <f>LEFT(APT!D48,20)&amp;"."&amp;APTPay!E48</f>
        <v>Garden Suburb Junior.2027.BS.I01.Ma22</v>
      </c>
      <c r="K48" s="111" t="b">
        <v>1</v>
      </c>
      <c r="L48" s="117" t="s">
        <v>1275</v>
      </c>
      <c r="M48" s="111" t="b">
        <v>1</v>
      </c>
      <c r="N48" s="111" t="s">
        <v>1276</v>
      </c>
      <c r="O48" s="118" t="str">
        <f>APT!I48</f>
        <v>10162/543965</v>
      </c>
      <c r="P48" s="111" t="b">
        <v>1</v>
      </c>
      <c r="Q48" s="111" t="b">
        <v>1</v>
      </c>
      <c r="R48" s="111" t="b">
        <v>1</v>
      </c>
      <c r="T48" s="10" t="str">
        <f t="shared" si="2"/>
        <v>OK</v>
      </c>
    </row>
    <row r="49" spans="1:20" x14ac:dyDescent="0.25">
      <c r="A49" s="108">
        <v>1</v>
      </c>
      <c r="B49" s="109">
        <v>2</v>
      </c>
      <c r="C49" s="110">
        <f>APT!J49</f>
        <v>400035</v>
      </c>
      <c r="D49" s="111" t="b">
        <v>1</v>
      </c>
      <c r="E49" s="112" t="str">
        <f>RIGHT(APT!C49,4)&amp;"."&amp;APT!M49&amp;"."&amp;APT!K49&amp;"."&amp;$C$5</f>
        <v>2029.BS.I01.Ma22</v>
      </c>
      <c r="F49" s="113">
        <f t="shared" ca="1" si="0"/>
        <v>44697</v>
      </c>
      <c r="G49" s="319" cm="1">
        <f t="array" ref="G49">IF(SUMPRODUCT((APT!$Q$19:$AB$19=$B$5)*APT!Q49:AB49)&gt;0,SUMPRODUCT((APT!$Q$19:$AB$19=$B$5)*APT!Q49:AB49),0)</f>
        <v>174062.42959189744</v>
      </c>
      <c r="H49" s="115">
        <f t="shared" ca="1" si="1"/>
        <v>44697</v>
      </c>
      <c r="I49" s="116">
        <v>0</v>
      </c>
      <c r="J49" s="112" t="str">
        <f>LEFT(APT!D49,20)&amp;"."&amp;APTPay!E49</f>
        <v>Goldbeaters Primary .2029.BS.I01.Ma22</v>
      </c>
      <c r="K49" s="111" t="b">
        <v>1</v>
      </c>
      <c r="L49" s="117" t="s">
        <v>1275</v>
      </c>
      <c r="M49" s="111" t="b">
        <v>1</v>
      </c>
      <c r="N49" s="111" t="s">
        <v>1276</v>
      </c>
      <c r="O49" s="118" t="str">
        <f>APT!I49</f>
        <v>10162/543965</v>
      </c>
      <c r="P49" s="111" t="b">
        <v>1</v>
      </c>
      <c r="Q49" s="111" t="b">
        <v>1</v>
      </c>
      <c r="R49" s="111" t="b">
        <v>1</v>
      </c>
      <c r="T49" s="10" t="str">
        <f t="shared" si="2"/>
        <v>OK</v>
      </c>
    </row>
    <row r="50" spans="1:20" x14ac:dyDescent="0.25">
      <c r="A50" s="108">
        <v>1</v>
      </c>
      <c r="B50" s="109">
        <v>2</v>
      </c>
      <c r="C50" s="110">
        <f>APT!J50</f>
        <v>400108</v>
      </c>
      <c r="D50" s="111" t="b">
        <v>1</v>
      </c>
      <c r="E50" s="112" t="str">
        <f>RIGHT(APT!C50,4)&amp;"."&amp;APT!M50&amp;"."&amp;APT!K50&amp;"."&amp;$C$5</f>
        <v>3516.BS.I01.Ma22</v>
      </c>
      <c r="F50" s="113">
        <f t="shared" ca="1" si="0"/>
        <v>44697</v>
      </c>
      <c r="G50" s="319" cm="1">
        <f t="array" ref="G50">IF(SUMPRODUCT((APT!$Q$19:$AB$19=$B$5)*APT!Q50:AB50)&gt;0,SUMPRODUCT((APT!$Q$19:$AB$19=$B$5)*APT!Q50:AB50),0)</f>
        <v>74062.388643835846</v>
      </c>
      <c r="H50" s="115">
        <f t="shared" ca="1" si="1"/>
        <v>44697</v>
      </c>
      <c r="I50" s="116">
        <v>0</v>
      </c>
      <c r="J50" s="112" t="str">
        <f>LEFT(APT!D50,20)&amp;"."&amp;APTPay!E50</f>
        <v>Hasmonean Primary Sc.3516.BS.I01.Ma22</v>
      </c>
      <c r="K50" s="111" t="b">
        <v>1</v>
      </c>
      <c r="L50" s="117" t="s">
        <v>1275</v>
      </c>
      <c r="M50" s="111" t="b">
        <v>1</v>
      </c>
      <c r="N50" s="111" t="s">
        <v>1276</v>
      </c>
      <c r="O50" s="118" t="str">
        <f>APT!I50</f>
        <v>10162/543965</v>
      </c>
      <c r="P50" s="111" t="b">
        <v>1</v>
      </c>
      <c r="Q50" s="111" t="b">
        <v>1</v>
      </c>
      <c r="R50" s="111" t="b">
        <v>1</v>
      </c>
      <c r="T50" s="10" t="str">
        <f t="shared" si="2"/>
        <v>OK</v>
      </c>
    </row>
    <row r="51" spans="1:20" x14ac:dyDescent="0.25">
      <c r="A51" s="108">
        <v>1</v>
      </c>
      <c r="B51" s="109">
        <v>2</v>
      </c>
      <c r="C51" s="110">
        <f>APT!J51</f>
        <v>400026</v>
      </c>
      <c r="D51" s="111" t="b">
        <v>1</v>
      </c>
      <c r="E51" s="112" t="str">
        <f>RIGHT(APT!C51,4)&amp;"."&amp;APT!M51&amp;"."&amp;APT!K51&amp;"."&amp;$C$5</f>
        <v>2031.BS.I01.Ma22</v>
      </c>
      <c r="F51" s="113">
        <f t="shared" ca="1" si="0"/>
        <v>44697</v>
      </c>
      <c r="G51" s="319" cm="1">
        <f t="array" ref="G51">IF(SUMPRODUCT((APT!$Q$19:$AB$19=$B$5)*APT!Q51:AB51)&gt;0,SUMPRODUCT((APT!$Q$19:$AB$19=$B$5)*APT!Q51:AB51),0)</f>
        <v>83180.613086377183</v>
      </c>
      <c r="H51" s="115">
        <f t="shared" ca="1" si="1"/>
        <v>44697</v>
      </c>
      <c r="I51" s="116">
        <v>0</v>
      </c>
      <c r="J51" s="112" t="str">
        <f>LEFT(APT!D51,20)&amp;"."&amp;APTPay!E51</f>
        <v>Hollickwood JMI Scho.2031.BS.I01.Ma22</v>
      </c>
      <c r="K51" s="111" t="b">
        <v>1</v>
      </c>
      <c r="L51" s="117" t="s">
        <v>1275</v>
      </c>
      <c r="M51" s="111" t="b">
        <v>1</v>
      </c>
      <c r="N51" s="111" t="s">
        <v>1276</v>
      </c>
      <c r="O51" s="118" t="str">
        <f>APT!I51</f>
        <v>10162/543965</v>
      </c>
      <c r="P51" s="111" t="b">
        <v>1</v>
      </c>
      <c r="Q51" s="111" t="b">
        <v>1</v>
      </c>
      <c r="R51" s="111" t="b">
        <v>1</v>
      </c>
      <c r="T51" s="10" t="str">
        <f t="shared" si="2"/>
        <v>OK</v>
      </c>
    </row>
    <row r="52" spans="1:20" x14ac:dyDescent="0.25">
      <c r="A52" s="108">
        <v>1</v>
      </c>
      <c r="B52" s="109">
        <v>2</v>
      </c>
      <c r="C52" s="110">
        <f>APT!J52</f>
        <v>400084</v>
      </c>
      <c r="D52" s="111" t="b">
        <v>1</v>
      </c>
      <c r="E52" s="112" t="str">
        <f>RIGHT(APT!C52,4)&amp;"."&amp;APT!M52&amp;"."&amp;APT!K52&amp;"."&amp;$C$5</f>
        <v>2032.BS.I01.Ma22</v>
      </c>
      <c r="F52" s="113">
        <f t="shared" ca="1" si="0"/>
        <v>44697</v>
      </c>
      <c r="G52" s="319" cm="1">
        <f t="array" ref="G52">IF(SUMPRODUCT((APT!$Q$19:$AB$19=$B$5)*APT!Q52:AB52)&gt;0,SUMPRODUCT((APT!$Q$19:$AB$19=$B$5)*APT!Q52:AB52),0)</f>
        <v>150069.54396579138</v>
      </c>
      <c r="H52" s="115">
        <f t="shared" ca="1" si="1"/>
        <v>44697</v>
      </c>
      <c r="I52" s="116">
        <v>0</v>
      </c>
      <c r="J52" s="112" t="str">
        <f>LEFT(APT!D52,20)&amp;"."&amp;APTPay!E52</f>
        <v>Holly Park School.2032.BS.I01.Ma22</v>
      </c>
      <c r="K52" s="111" t="b">
        <v>1</v>
      </c>
      <c r="L52" s="117" t="s">
        <v>1275</v>
      </c>
      <c r="M52" s="111" t="b">
        <v>1</v>
      </c>
      <c r="N52" s="111" t="s">
        <v>1276</v>
      </c>
      <c r="O52" s="118" t="str">
        <f>APT!I52</f>
        <v>10162/543965</v>
      </c>
      <c r="P52" s="111" t="b">
        <v>1</v>
      </c>
      <c r="Q52" s="111" t="b">
        <v>1</v>
      </c>
      <c r="R52" s="111" t="b">
        <v>1</v>
      </c>
      <c r="T52" s="10" t="str">
        <f t="shared" si="2"/>
        <v>OK</v>
      </c>
    </row>
    <row r="53" spans="1:20" x14ac:dyDescent="0.25">
      <c r="A53" s="108">
        <v>1</v>
      </c>
      <c r="B53" s="109">
        <v>2</v>
      </c>
      <c r="C53" s="110">
        <f>APT!J53</f>
        <v>400008</v>
      </c>
      <c r="D53" s="111" t="b">
        <v>1</v>
      </c>
      <c r="E53" s="112" t="str">
        <f>RIGHT(APT!C53,4)&amp;"."&amp;APT!M53&amp;"."&amp;APT!K53&amp;"."&amp;$C$5</f>
        <v>3304.BS.I01.Ma22</v>
      </c>
      <c r="F53" s="113">
        <f t="shared" ca="1" si="0"/>
        <v>44697</v>
      </c>
      <c r="G53" s="319" cm="1">
        <f t="array" ref="G53">IF(SUMPRODUCT((APT!$Q$19:$AB$19=$B$5)*APT!Q53:AB53)&gt;0,SUMPRODUCT((APT!$Q$19:$AB$19=$B$5)*APT!Q53:AB53),0)</f>
        <v>75001.840869662366</v>
      </c>
      <c r="H53" s="115">
        <f t="shared" ca="1" si="1"/>
        <v>44697</v>
      </c>
      <c r="I53" s="116">
        <v>0</v>
      </c>
      <c r="J53" s="112" t="str">
        <f>LEFT(APT!D53,20)&amp;"."&amp;APTPay!E53</f>
        <v>Holy Trinity School.3304.BS.I01.Ma22</v>
      </c>
      <c r="K53" s="111" t="b">
        <v>1</v>
      </c>
      <c r="L53" s="117" t="s">
        <v>1275</v>
      </c>
      <c r="M53" s="111" t="b">
        <v>1</v>
      </c>
      <c r="N53" s="111" t="s">
        <v>1276</v>
      </c>
      <c r="O53" s="118" t="str">
        <f>APT!I53</f>
        <v>10162/543965</v>
      </c>
      <c r="P53" s="111" t="b">
        <v>1</v>
      </c>
      <c r="Q53" s="111" t="b">
        <v>1</v>
      </c>
      <c r="R53" s="111" t="b">
        <v>1</v>
      </c>
      <c r="T53" s="10" t="str">
        <f t="shared" si="2"/>
        <v>OK</v>
      </c>
    </row>
    <row r="54" spans="1:20" x14ac:dyDescent="0.25">
      <c r="A54" s="108">
        <v>1</v>
      </c>
      <c r="B54" s="109">
        <v>2</v>
      </c>
      <c r="C54" s="110">
        <f>APT!J54</f>
        <v>400046</v>
      </c>
      <c r="D54" s="111" t="b">
        <v>1</v>
      </c>
      <c r="E54" s="112" t="str">
        <f>RIGHT(APT!C54,4)&amp;"."&amp;APT!M54&amp;"."&amp;APT!K54&amp;"."&amp;$C$5</f>
        <v>2036.BS.I01.Ma22</v>
      </c>
      <c r="F54" s="113">
        <f t="shared" ca="1" si="0"/>
        <v>44697</v>
      </c>
      <c r="G54" s="319" cm="1">
        <f t="array" ref="G54">IF(SUMPRODUCT((APT!$Q$19:$AB$19=$B$5)*APT!Q54:AB54)&gt;0,SUMPRODUCT((APT!$Q$19:$AB$19=$B$5)*APT!Q54:AB54),0)</f>
        <v>96426.419829200153</v>
      </c>
      <c r="H54" s="115">
        <f t="shared" ca="1" si="1"/>
        <v>44697</v>
      </c>
      <c r="I54" s="116">
        <v>0</v>
      </c>
      <c r="J54" s="112" t="str">
        <f>LEFT(APT!D54,20)&amp;"."&amp;APTPay!E54</f>
        <v>Livingstone School.2036.BS.I01.Ma22</v>
      </c>
      <c r="K54" s="111" t="b">
        <v>1</v>
      </c>
      <c r="L54" s="117" t="s">
        <v>1275</v>
      </c>
      <c r="M54" s="111" t="b">
        <v>1</v>
      </c>
      <c r="N54" s="111" t="s">
        <v>1276</v>
      </c>
      <c r="O54" s="118" t="str">
        <f>APT!I54</f>
        <v>10162/543965</v>
      </c>
      <c r="P54" s="111" t="b">
        <v>1</v>
      </c>
      <c r="Q54" s="111" t="b">
        <v>1</v>
      </c>
      <c r="R54" s="111" t="b">
        <v>1</v>
      </c>
      <c r="T54" s="10" t="str">
        <f t="shared" si="2"/>
        <v>OK</v>
      </c>
    </row>
    <row r="55" spans="1:20" x14ac:dyDescent="0.25">
      <c r="A55" s="108">
        <v>1</v>
      </c>
      <c r="B55" s="109">
        <v>2</v>
      </c>
      <c r="C55" s="110">
        <f>APT!J55</f>
        <v>400030</v>
      </c>
      <c r="D55" s="111" t="b">
        <v>1</v>
      </c>
      <c r="E55" s="112" t="str">
        <f>RIGHT(APT!C55,4)&amp;"."&amp;APT!M55&amp;"."&amp;APT!K55&amp;"."&amp;$C$5</f>
        <v>2037.BS.I01.Ma22</v>
      </c>
      <c r="F55" s="113">
        <f t="shared" ca="1" si="0"/>
        <v>44697</v>
      </c>
      <c r="G55" s="319" cm="1">
        <f t="array" ref="G55">IF(SUMPRODUCT((APT!$Q$19:$AB$19=$B$5)*APT!Q55:AB55)&gt;0,SUMPRODUCT((APT!$Q$19:$AB$19=$B$5)*APT!Q55:AB55),0)</f>
        <v>94154.750828368065</v>
      </c>
      <c r="H55" s="115">
        <f t="shared" ca="1" si="1"/>
        <v>44697</v>
      </c>
      <c r="I55" s="116">
        <v>0</v>
      </c>
      <c r="J55" s="112" t="str">
        <f>LEFT(APT!D55,20)&amp;"."&amp;APTPay!E55</f>
        <v>Manorside Primary Sc.2037.BS.I01.Ma22</v>
      </c>
      <c r="K55" s="111" t="b">
        <v>1</v>
      </c>
      <c r="L55" s="117" t="s">
        <v>1275</v>
      </c>
      <c r="M55" s="111" t="b">
        <v>1</v>
      </c>
      <c r="N55" s="111" t="s">
        <v>1276</v>
      </c>
      <c r="O55" s="118" t="str">
        <f>APT!I55</f>
        <v>10162/543965</v>
      </c>
      <c r="P55" s="111" t="b">
        <v>1</v>
      </c>
      <c r="Q55" s="111" t="b">
        <v>1</v>
      </c>
      <c r="R55" s="111" t="b">
        <v>1</v>
      </c>
      <c r="T55" s="10" t="str">
        <f t="shared" si="2"/>
        <v>OK</v>
      </c>
    </row>
    <row r="56" spans="1:20" x14ac:dyDescent="0.25">
      <c r="A56" s="108">
        <v>1</v>
      </c>
      <c r="B56" s="109">
        <v>2</v>
      </c>
      <c r="C56" s="110">
        <f>APT!J56</f>
        <v>400130</v>
      </c>
      <c r="D56" s="111" t="b">
        <v>1</v>
      </c>
      <c r="E56" s="112" t="str">
        <f>RIGHT(APT!C56,4)&amp;"."&amp;APT!M56&amp;"."&amp;APT!K56&amp;"."&amp;$C$5</f>
        <v>3523.BS.I01.Ma22</v>
      </c>
      <c r="F56" s="113">
        <f t="shared" ca="1" si="0"/>
        <v>44697</v>
      </c>
      <c r="G56" s="319" cm="1">
        <f t="array" ref="G56">IF(SUMPRODUCT((APT!$Q$19:$AB$19=$B$5)*APT!Q56:AB56)&gt;0,SUMPRODUCT((APT!$Q$19:$AB$19=$B$5)*APT!Q56:AB56),0)</f>
        <v>226212.63948984616</v>
      </c>
      <c r="H56" s="115">
        <f t="shared" ca="1" si="1"/>
        <v>44697</v>
      </c>
      <c r="I56" s="116">
        <v>0</v>
      </c>
      <c r="J56" s="112" t="str">
        <f>LEFT(APT!D56,20)&amp;"."&amp;APTPay!E56</f>
        <v>Martin Primary Schoo.3523.BS.I01.Ma22</v>
      </c>
      <c r="K56" s="111" t="b">
        <v>1</v>
      </c>
      <c r="L56" s="117" t="s">
        <v>1275</v>
      </c>
      <c r="M56" s="111" t="b">
        <v>1</v>
      </c>
      <c r="N56" s="111" t="s">
        <v>1276</v>
      </c>
      <c r="O56" s="118" t="str">
        <f>APT!I56</f>
        <v>10162/543965</v>
      </c>
      <c r="P56" s="111" t="b">
        <v>1</v>
      </c>
      <c r="Q56" s="111" t="b">
        <v>1</v>
      </c>
      <c r="R56" s="111" t="b">
        <v>1</v>
      </c>
      <c r="T56" s="10" t="str">
        <f t="shared" si="2"/>
        <v>OK</v>
      </c>
    </row>
    <row r="57" spans="1:20" x14ac:dyDescent="0.25">
      <c r="A57" s="108">
        <v>1</v>
      </c>
      <c r="B57" s="109">
        <v>2</v>
      </c>
      <c r="C57" s="110">
        <f>APT!J57</f>
        <v>400112</v>
      </c>
      <c r="D57" s="111" t="b">
        <v>1</v>
      </c>
      <c r="E57" s="112" t="str">
        <f>RIGHT(APT!C57,4)&amp;"."&amp;APT!M57&amp;"."&amp;APT!K57&amp;"."&amp;$C$5</f>
        <v>5948.BS.I01.Ma22</v>
      </c>
      <c r="F57" s="113">
        <f t="shared" ca="1" si="0"/>
        <v>44697</v>
      </c>
      <c r="G57" s="319" cm="1">
        <f t="array" ref="G57">IF(SUMPRODUCT((APT!$Q$19:$AB$19=$B$5)*APT!Q57:AB57)&gt;0,SUMPRODUCT((APT!$Q$19:$AB$19=$B$5)*APT!Q57:AB57),0)</f>
        <v>71689.871605224966</v>
      </c>
      <c r="H57" s="115">
        <f t="shared" ca="1" si="1"/>
        <v>44697</v>
      </c>
      <c r="I57" s="116">
        <v>0</v>
      </c>
      <c r="J57" s="112" t="str">
        <f>LEFT(APT!D57,20)&amp;"."&amp;APTPay!E57</f>
        <v>Mathilda Marks-Kenne.5948.BS.I01.Ma22</v>
      </c>
      <c r="K57" s="111" t="b">
        <v>1</v>
      </c>
      <c r="L57" s="117" t="s">
        <v>1275</v>
      </c>
      <c r="M57" s="111" t="b">
        <v>1</v>
      </c>
      <c r="N57" s="111" t="s">
        <v>1276</v>
      </c>
      <c r="O57" s="118" t="str">
        <f>APT!I57</f>
        <v>10162/543965</v>
      </c>
      <c r="P57" s="111" t="b">
        <v>1</v>
      </c>
      <c r="Q57" s="111" t="b">
        <v>1</v>
      </c>
      <c r="R57" s="111" t="b">
        <v>1</v>
      </c>
      <c r="T57" s="10" t="str">
        <f t="shared" si="2"/>
        <v>OK</v>
      </c>
    </row>
    <row r="58" spans="1:20" x14ac:dyDescent="0.25">
      <c r="A58" s="108">
        <v>1</v>
      </c>
      <c r="B58" s="109">
        <v>2</v>
      </c>
      <c r="C58" s="110">
        <f>APT!J58</f>
        <v>400110</v>
      </c>
      <c r="D58" s="111" t="b">
        <v>1</v>
      </c>
      <c r="E58" s="112" t="str">
        <f>RIGHT(APT!C58,4)&amp;"."&amp;APT!M58&amp;"."&amp;APT!K58&amp;"."&amp;$C$5</f>
        <v>5949.BS.I01.Ma22</v>
      </c>
      <c r="F58" s="113">
        <f t="shared" ca="1" si="0"/>
        <v>44697</v>
      </c>
      <c r="G58" s="319" cm="1">
        <f t="array" ref="G58">IF(SUMPRODUCT((APT!$Q$19:$AB$19=$B$5)*APT!Q58:AB58)&gt;0,SUMPRODUCT((APT!$Q$19:$AB$19=$B$5)*APT!Q58:AB58),0)</f>
        <v>120548.26981510046</v>
      </c>
      <c r="H58" s="115">
        <f t="shared" ca="1" si="1"/>
        <v>44697</v>
      </c>
      <c r="I58" s="116">
        <v>0</v>
      </c>
      <c r="J58" s="112" t="str">
        <f>LEFT(APT!D58,20)&amp;"."&amp;APTPay!E58</f>
        <v>Menorah Foundation S.5949.BS.I01.Ma22</v>
      </c>
      <c r="K58" s="111" t="b">
        <v>1</v>
      </c>
      <c r="L58" s="117" t="s">
        <v>1275</v>
      </c>
      <c r="M58" s="111" t="b">
        <v>1</v>
      </c>
      <c r="N58" s="111" t="s">
        <v>1276</v>
      </c>
      <c r="O58" s="118" t="str">
        <f>APT!I58</f>
        <v>10162/543965</v>
      </c>
      <c r="P58" s="111" t="b">
        <v>1</v>
      </c>
      <c r="Q58" s="111" t="b">
        <v>1</v>
      </c>
      <c r="R58" s="111" t="b">
        <v>1</v>
      </c>
      <c r="T58" s="10" t="str">
        <f t="shared" si="2"/>
        <v>OK</v>
      </c>
    </row>
    <row r="59" spans="1:20" x14ac:dyDescent="0.25">
      <c r="A59" s="108">
        <v>1</v>
      </c>
      <c r="B59" s="109">
        <v>2</v>
      </c>
      <c r="C59" s="110">
        <f>APT!J59</f>
        <v>400007</v>
      </c>
      <c r="D59" s="111" t="b">
        <v>1</v>
      </c>
      <c r="E59" s="112" t="str">
        <f>RIGHT(APT!C59,4)&amp;"."&amp;APT!M59&amp;"."&amp;APT!K59&amp;"."&amp;$C$5</f>
        <v>3513.BS.I01.Ma22</v>
      </c>
      <c r="F59" s="113">
        <f t="shared" ca="1" si="0"/>
        <v>44697</v>
      </c>
      <c r="G59" s="319" cm="1">
        <f t="array" ref="G59">IF(SUMPRODUCT((APT!$Q$19:$AB$19=$B$5)*APT!Q59:AB59)&gt;0,SUMPRODUCT((APT!$Q$19:$AB$19=$B$5)*APT!Q59:AB59),0)</f>
        <v>124711.14467384617</v>
      </c>
      <c r="H59" s="115">
        <f t="shared" ca="1" si="1"/>
        <v>44697</v>
      </c>
      <c r="I59" s="116">
        <v>0</v>
      </c>
      <c r="J59" s="112" t="str">
        <f>LEFT(APT!D59,20)&amp;"."&amp;APTPay!E59</f>
        <v>Menorah Primary Scho.3513.BS.I01.Ma22</v>
      </c>
      <c r="K59" s="111" t="b">
        <v>1</v>
      </c>
      <c r="L59" s="117" t="s">
        <v>1275</v>
      </c>
      <c r="M59" s="111" t="b">
        <v>1</v>
      </c>
      <c r="N59" s="111" t="s">
        <v>1276</v>
      </c>
      <c r="O59" s="118" t="str">
        <f>APT!I59</f>
        <v>10162/543965</v>
      </c>
      <c r="P59" s="111" t="b">
        <v>1</v>
      </c>
      <c r="Q59" s="111" t="b">
        <v>1</v>
      </c>
      <c r="R59" s="111" t="b">
        <v>1</v>
      </c>
      <c r="T59" s="10" t="str">
        <f t="shared" si="2"/>
        <v>OK</v>
      </c>
    </row>
    <row r="60" spans="1:20" x14ac:dyDescent="0.25">
      <c r="A60" s="108">
        <v>1</v>
      </c>
      <c r="B60" s="109">
        <v>2</v>
      </c>
      <c r="C60" s="110">
        <f>APT!J60</f>
        <v>400086</v>
      </c>
      <c r="D60" s="111" t="b">
        <v>1</v>
      </c>
      <c r="E60" s="112" t="str">
        <f>RIGHT(APT!C60,4)&amp;"."&amp;APT!M60&amp;"."&amp;APT!K60&amp;"."&amp;$C$5</f>
        <v>3305.BS.I01.Ma22</v>
      </c>
      <c r="F60" s="113">
        <f t="shared" ca="1" si="0"/>
        <v>44697</v>
      </c>
      <c r="G60" s="319" cm="1">
        <f t="array" ref="G60">IF(SUMPRODUCT((APT!$Q$19:$AB$19=$B$5)*APT!Q60:AB60)&gt;0,SUMPRODUCT((APT!$Q$19:$AB$19=$B$5)*APT!Q60:AB60),0)</f>
        <v>57644.387490231107</v>
      </c>
      <c r="H60" s="115">
        <f t="shared" ca="1" si="1"/>
        <v>44697</v>
      </c>
      <c r="I60" s="116">
        <v>0</v>
      </c>
      <c r="J60" s="112" t="str">
        <f>LEFT(APT!D60,20)&amp;"."&amp;APTPay!E60</f>
        <v>Monken Hadley C E Pr.3305.BS.I01.Ma22</v>
      </c>
      <c r="K60" s="111" t="b">
        <v>1</v>
      </c>
      <c r="L60" s="117" t="s">
        <v>1275</v>
      </c>
      <c r="M60" s="111" t="b">
        <v>1</v>
      </c>
      <c r="N60" s="111" t="s">
        <v>1276</v>
      </c>
      <c r="O60" s="118" t="str">
        <f>APT!I60</f>
        <v>10162/543965</v>
      </c>
      <c r="P60" s="111" t="b">
        <v>1</v>
      </c>
      <c r="Q60" s="111" t="b">
        <v>1</v>
      </c>
      <c r="R60" s="111" t="b">
        <v>1</v>
      </c>
      <c r="T60" s="10" t="str">
        <f t="shared" si="2"/>
        <v>OK</v>
      </c>
    </row>
    <row r="61" spans="1:20" x14ac:dyDescent="0.25">
      <c r="A61" s="108">
        <v>1</v>
      </c>
      <c r="B61" s="109">
        <v>2</v>
      </c>
      <c r="C61" s="110">
        <f>APT!J61</f>
        <v>400048</v>
      </c>
      <c r="D61" s="111" t="b">
        <v>1</v>
      </c>
      <c r="E61" s="112" t="str">
        <f>RIGHT(APT!C61,4)&amp;"."&amp;APT!M61&amp;"."&amp;APT!K61&amp;"."&amp;$C$5</f>
        <v>2042.BS.I01.Ma22</v>
      </c>
      <c r="F61" s="113">
        <f t="shared" ca="1" si="0"/>
        <v>44697</v>
      </c>
      <c r="G61" s="319" cm="1">
        <f t="array" ref="G61">IF(SUMPRODUCT((APT!$Q$19:$AB$19=$B$5)*APT!Q61:AB61)&gt;0,SUMPRODUCT((APT!$Q$19:$AB$19=$B$5)*APT!Q61:AB61),0)</f>
        <v>143738.90867472615</v>
      </c>
      <c r="H61" s="115">
        <f t="shared" ca="1" si="1"/>
        <v>44697</v>
      </c>
      <c r="I61" s="116">
        <v>0</v>
      </c>
      <c r="J61" s="112" t="str">
        <f>LEFT(APT!D61,20)&amp;"."&amp;APTPay!E61</f>
        <v>Monkfrith School.2042.BS.I01.Ma22</v>
      </c>
      <c r="K61" s="111" t="b">
        <v>1</v>
      </c>
      <c r="L61" s="117" t="s">
        <v>1275</v>
      </c>
      <c r="M61" s="111" t="b">
        <v>1</v>
      </c>
      <c r="N61" s="111" t="s">
        <v>1276</v>
      </c>
      <c r="O61" s="118" t="str">
        <f>APT!I61</f>
        <v>10162/543965</v>
      </c>
      <c r="P61" s="111" t="b">
        <v>1</v>
      </c>
      <c r="Q61" s="111" t="b">
        <v>1</v>
      </c>
      <c r="R61" s="111" t="b">
        <v>1</v>
      </c>
      <c r="T61" s="10" t="str">
        <f t="shared" si="2"/>
        <v>OK</v>
      </c>
    </row>
    <row r="62" spans="1:20" x14ac:dyDescent="0.25">
      <c r="A62" s="108">
        <v>1</v>
      </c>
      <c r="B62" s="109">
        <v>2</v>
      </c>
      <c r="C62" s="110">
        <f>APT!J62</f>
        <v>400087</v>
      </c>
      <c r="D62" s="111" t="b">
        <v>1</v>
      </c>
      <c r="E62" s="112" t="str">
        <f>RIGHT(APT!C62,4)&amp;"."&amp;APT!M62&amp;"."&amp;APT!K62&amp;"."&amp;$C$5</f>
        <v>2044.BS.I01.Ma22</v>
      </c>
      <c r="F62" s="113">
        <f t="shared" ca="1" si="0"/>
        <v>44697</v>
      </c>
      <c r="G62" s="319" cm="1">
        <f t="array" ref="G62">IF(SUMPRODUCT((APT!$Q$19:$AB$19=$B$5)*APT!Q62:AB62)&gt;0,SUMPRODUCT((APT!$Q$19:$AB$19=$B$5)*APT!Q62:AB62),0)</f>
        <v>132259.92113336848</v>
      </c>
      <c r="H62" s="115">
        <f t="shared" ca="1" si="1"/>
        <v>44697</v>
      </c>
      <c r="I62" s="116">
        <v>0</v>
      </c>
      <c r="J62" s="112" t="str">
        <f>LEFT(APT!D62,20)&amp;"."&amp;APTPay!E62</f>
        <v>Moss Hall Infant Sch.2044.BS.I01.Ma22</v>
      </c>
      <c r="K62" s="111" t="b">
        <v>1</v>
      </c>
      <c r="L62" s="117" t="s">
        <v>1275</v>
      </c>
      <c r="M62" s="111" t="b">
        <v>1</v>
      </c>
      <c r="N62" s="111" t="s">
        <v>1276</v>
      </c>
      <c r="O62" s="118" t="str">
        <f>APT!I62</f>
        <v>10162/543965</v>
      </c>
      <c r="P62" s="111" t="b">
        <v>1</v>
      </c>
      <c r="Q62" s="111" t="b">
        <v>1</v>
      </c>
      <c r="R62" s="111" t="b">
        <v>1</v>
      </c>
      <c r="T62" s="10" t="str">
        <f t="shared" si="2"/>
        <v>OK</v>
      </c>
    </row>
    <row r="63" spans="1:20" x14ac:dyDescent="0.25">
      <c r="A63" s="108">
        <v>1</v>
      </c>
      <c r="B63" s="109">
        <v>2</v>
      </c>
      <c r="C63" s="110">
        <f>APT!J63</f>
        <v>400088</v>
      </c>
      <c r="D63" s="111" t="b">
        <v>1</v>
      </c>
      <c r="E63" s="112" t="str">
        <f>RIGHT(APT!C63,4)&amp;"."&amp;APT!M63&amp;"."&amp;APT!K63&amp;"."&amp;$C$5</f>
        <v>2043.BS.I01.Ma22</v>
      </c>
      <c r="F63" s="113">
        <f t="shared" ca="1" si="0"/>
        <v>44697</v>
      </c>
      <c r="G63" s="319" cm="1">
        <f t="array" ref="G63">IF(SUMPRODUCT((APT!$Q$19:$AB$19=$B$5)*APT!Q63:AB63)&gt;0,SUMPRODUCT((APT!$Q$19:$AB$19=$B$5)*APT!Q63:AB63),0)</f>
        <v>154677.57489316238</v>
      </c>
      <c r="H63" s="115">
        <f t="shared" ca="1" si="1"/>
        <v>44697</v>
      </c>
      <c r="I63" s="116">
        <v>0</v>
      </c>
      <c r="J63" s="112" t="str">
        <f>LEFT(APT!D63,20)&amp;"."&amp;APTPay!E63</f>
        <v>Moss Hall Junior Sch.2043.BS.I01.Ma22</v>
      </c>
      <c r="K63" s="111" t="b">
        <v>1</v>
      </c>
      <c r="L63" s="117" t="s">
        <v>1275</v>
      </c>
      <c r="M63" s="111" t="b">
        <v>1</v>
      </c>
      <c r="N63" s="111" t="s">
        <v>1276</v>
      </c>
      <c r="O63" s="118" t="str">
        <f>APT!I63</f>
        <v>10162/543965</v>
      </c>
      <c r="P63" s="111" t="b">
        <v>1</v>
      </c>
      <c r="Q63" s="111" t="b">
        <v>1</v>
      </c>
      <c r="R63" s="111" t="b">
        <v>1</v>
      </c>
      <c r="T63" s="10" t="str">
        <f t="shared" si="2"/>
        <v>OK</v>
      </c>
    </row>
    <row r="64" spans="1:20" x14ac:dyDescent="0.25">
      <c r="A64" s="108">
        <v>1</v>
      </c>
      <c r="B64" s="109">
        <v>2</v>
      </c>
      <c r="C64" s="110">
        <f>APT!J64</f>
        <v>158733</v>
      </c>
      <c r="D64" s="111" t="b">
        <v>1</v>
      </c>
      <c r="E64" s="112" t="str">
        <f>RIGHT(APT!C64,4)&amp;"."&amp;APT!M64&amp;"."&amp;APT!K64&amp;"."&amp;$C$5</f>
        <v>2053.BS.I01.Ma22</v>
      </c>
      <c r="F64" s="113">
        <f t="shared" ca="1" si="0"/>
        <v>44697</v>
      </c>
      <c r="G64" s="319" cm="1">
        <f t="array" ref="G64">IF(SUMPRODUCT((APT!$Q$19:$AB$19=$B$5)*APT!Q64:AB64)&gt;0,SUMPRODUCT((APT!$Q$19:$AB$19=$B$5)*APT!Q64:AB64),0)</f>
        <v>73970.391594144414</v>
      </c>
      <c r="H64" s="115">
        <f t="shared" ca="1" si="1"/>
        <v>44697</v>
      </c>
      <c r="I64" s="116">
        <v>0</v>
      </c>
      <c r="J64" s="112" t="str">
        <f>LEFT(APT!D64,20)&amp;"."&amp;APTPay!E64</f>
        <v>Noam Primary School.2053.BS.I01.Ma22</v>
      </c>
      <c r="K64" s="111" t="b">
        <v>1</v>
      </c>
      <c r="L64" s="117" t="s">
        <v>1275</v>
      </c>
      <c r="M64" s="111" t="b">
        <v>1</v>
      </c>
      <c r="N64" s="111" t="s">
        <v>1276</v>
      </c>
      <c r="O64" s="118" t="str">
        <f>APT!I64</f>
        <v>10162/543965</v>
      </c>
      <c r="P64" s="111" t="b">
        <v>1</v>
      </c>
      <c r="Q64" s="111" t="b">
        <v>1</v>
      </c>
      <c r="R64" s="111" t="b">
        <v>1</v>
      </c>
      <c r="T64" s="10" t="str">
        <f t="shared" si="2"/>
        <v>OK</v>
      </c>
    </row>
    <row r="65" spans="1:20" x14ac:dyDescent="0.25">
      <c r="A65" s="108">
        <v>1</v>
      </c>
      <c r="B65" s="109">
        <v>2</v>
      </c>
      <c r="C65" s="110">
        <f>APT!J65</f>
        <v>400089</v>
      </c>
      <c r="D65" s="111" t="b">
        <v>1</v>
      </c>
      <c r="E65" s="112" t="str">
        <f>RIGHT(APT!C65,4)&amp;"."&amp;APT!M65&amp;"."&amp;APT!K65&amp;"."&amp;$C$5</f>
        <v>2045.BS.I01.Ma22</v>
      </c>
      <c r="F65" s="113">
        <f t="shared" ca="1" si="0"/>
        <v>44697</v>
      </c>
      <c r="G65" s="319" cm="1">
        <f t="array" ref="G65">IF(SUMPRODUCT((APT!$Q$19:$AB$19=$B$5)*APT!Q65:AB65)&gt;0,SUMPRODUCT((APT!$Q$19:$AB$19=$B$5)*APT!Q65:AB65),0)</f>
        <v>88891.823138570893</v>
      </c>
      <c r="H65" s="115">
        <f t="shared" ca="1" si="1"/>
        <v>44697</v>
      </c>
      <c r="I65" s="116">
        <v>0</v>
      </c>
      <c r="J65" s="112" t="str">
        <f>LEFT(APT!D65,20)&amp;"."&amp;APTPay!E65</f>
        <v>Northside School.2045.BS.I01.Ma22</v>
      </c>
      <c r="K65" s="111" t="b">
        <v>1</v>
      </c>
      <c r="L65" s="117" t="s">
        <v>1275</v>
      </c>
      <c r="M65" s="111" t="b">
        <v>1</v>
      </c>
      <c r="N65" s="111" t="s">
        <v>1276</v>
      </c>
      <c r="O65" s="118" t="str">
        <f>APT!I65</f>
        <v>10162/543965</v>
      </c>
      <c r="P65" s="111" t="b">
        <v>1</v>
      </c>
      <c r="Q65" s="111" t="b">
        <v>1</v>
      </c>
      <c r="R65" s="111" t="b">
        <v>1</v>
      </c>
      <c r="T65" s="10" t="str">
        <f t="shared" si="2"/>
        <v>OK</v>
      </c>
    </row>
    <row r="66" spans="1:20" x14ac:dyDescent="0.25">
      <c r="A66" s="108">
        <v>1</v>
      </c>
      <c r="B66" s="109">
        <v>2</v>
      </c>
      <c r="C66" s="110">
        <f>APT!J66</f>
        <v>400113</v>
      </c>
      <c r="D66" s="111" t="b">
        <v>1</v>
      </c>
      <c r="E66" s="112" t="str">
        <f>RIGHT(APT!C66,4)&amp;"."&amp;APT!M66&amp;"."&amp;APT!K66&amp;"."&amp;$C$5</f>
        <v>2077.BS.I01.Ma22</v>
      </c>
      <c r="F66" s="113">
        <f t="shared" ca="1" si="0"/>
        <v>44697</v>
      </c>
      <c r="G66" s="319" cm="1">
        <f t="array" ref="G66">IF(SUMPRODUCT((APT!$Q$19:$AB$19=$B$5)*APT!Q66:AB66)&gt;0,SUMPRODUCT((APT!$Q$19:$AB$19=$B$5)*APT!Q66:AB66),0)</f>
        <v>376093.24880779127</v>
      </c>
      <c r="H66" s="115">
        <f t="shared" ca="1" si="1"/>
        <v>44697</v>
      </c>
      <c r="I66" s="116">
        <v>0</v>
      </c>
      <c r="J66" s="112" t="str">
        <f>LEFT(APT!D66,20)&amp;"."&amp;APTPay!E66</f>
        <v>Orion Primary School.2077.BS.I01.Ma22</v>
      </c>
      <c r="K66" s="111" t="b">
        <v>1</v>
      </c>
      <c r="L66" s="117" t="s">
        <v>1275</v>
      </c>
      <c r="M66" s="111" t="b">
        <v>1</v>
      </c>
      <c r="N66" s="111" t="s">
        <v>1276</v>
      </c>
      <c r="O66" s="118" t="str">
        <f>APT!I66</f>
        <v>10162/543965</v>
      </c>
      <c r="P66" s="111" t="b">
        <v>1</v>
      </c>
      <c r="Q66" s="111" t="b">
        <v>1</v>
      </c>
      <c r="R66" s="111" t="b">
        <v>1</v>
      </c>
      <c r="T66" s="10" t="str">
        <f t="shared" si="2"/>
        <v>OK</v>
      </c>
    </row>
    <row r="67" spans="1:20" x14ac:dyDescent="0.25">
      <c r="A67" s="108">
        <v>1</v>
      </c>
      <c r="B67" s="109">
        <v>2</v>
      </c>
      <c r="C67" s="110">
        <f>APT!J67</f>
        <v>400021</v>
      </c>
      <c r="D67" s="111" t="b">
        <v>1</v>
      </c>
      <c r="E67" s="112" t="str">
        <f>RIGHT(APT!C67,4)&amp;"."&amp;APT!M67&amp;"."&amp;APT!K67&amp;"."&amp;$C$5</f>
        <v>5201.BS.I01.Ma22</v>
      </c>
      <c r="F67" s="113">
        <f t="shared" ca="1" si="0"/>
        <v>44697</v>
      </c>
      <c r="G67" s="319" cm="1">
        <f t="array" ref="G67">IF(SUMPRODUCT((APT!$Q$19:$AB$19=$B$5)*APT!Q67:AB67)&gt;0,SUMPRODUCT((APT!$Q$19:$AB$19=$B$5)*APT!Q67:AB67),0)</f>
        <v>155599.4211721046</v>
      </c>
      <c r="H67" s="115">
        <f t="shared" ca="1" si="1"/>
        <v>44697</v>
      </c>
      <c r="I67" s="116">
        <v>0</v>
      </c>
      <c r="J67" s="112" t="str">
        <f>LEFT(APT!D67,20)&amp;"."&amp;APTPay!E67</f>
        <v>Osidge Primary Schoo.5201.BS.I01.Ma22</v>
      </c>
      <c r="K67" s="111" t="b">
        <v>1</v>
      </c>
      <c r="L67" s="117" t="s">
        <v>1275</v>
      </c>
      <c r="M67" s="111" t="b">
        <v>1</v>
      </c>
      <c r="N67" s="111" t="s">
        <v>1276</v>
      </c>
      <c r="O67" s="118" t="str">
        <f>APT!I67</f>
        <v>10162/543965</v>
      </c>
      <c r="P67" s="111" t="b">
        <v>1</v>
      </c>
      <c r="Q67" s="111" t="b">
        <v>1</v>
      </c>
      <c r="R67" s="111" t="b">
        <v>1</v>
      </c>
      <c r="T67" s="10" t="str">
        <f t="shared" si="2"/>
        <v>OK</v>
      </c>
    </row>
    <row r="68" spans="1:20" x14ac:dyDescent="0.25">
      <c r="A68" s="108">
        <v>1</v>
      </c>
      <c r="B68" s="109">
        <v>2</v>
      </c>
      <c r="C68" s="110">
        <f>APT!J68</f>
        <v>400003</v>
      </c>
      <c r="D68" s="111" t="b">
        <v>1</v>
      </c>
      <c r="E68" s="112" t="str">
        <f>RIGHT(APT!C68,4)&amp;"."&amp;APT!M68&amp;"."&amp;APT!K68&amp;"."&amp;$C$5</f>
        <v>3501.BS.I01.Ma22</v>
      </c>
      <c r="F68" s="113">
        <f t="shared" ca="1" si="0"/>
        <v>44697</v>
      </c>
      <c r="G68" s="319" cm="1">
        <f t="array" ref="G68">IF(SUMPRODUCT((APT!$Q$19:$AB$19=$B$5)*APT!Q68:AB68)&gt;0,SUMPRODUCT((APT!$Q$19:$AB$19=$B$5)*APT!Q68:AB68),0)</f>
        <v>78500.597421807484</v>
      </c>
      <c r="H68" s="115">
        <f t="shared" ca="1" si="1"/>
        <v>44697</v>
      </c>
      <c r="I68" s="116">
        <v>0</v>
      </c>
      <c r="J68" s="112" t="str">
        <f>LEFT(APT!D68,20)&amp;"."&amp;APTPay!E68</f>
        <v>Our Lady of Lourdes .3501.BS.I01.Ma22</v>
      </c>
      <c r="K68" s="111" t="b">
        <v>1</v>
      </c>
      <c r="L68" s="117" t="s">
        <v>1275</v>
      </c>
      <c r="M68" s="111" t="b">
        <v>1</v>
      </c>
      <c r="N68" s="111" t="s">
        <v>1276</v>
      </c>
      <c r="O68" s="118" t="str">
        <f>APT!I68</f>
        <v>10162/543965</v>
      </c>
      <c r="P68" s="111" t="b">
        <v>1</v>
      </c>
      <c r="Q68" s="111" t="b">
        <v>1</v>
      </c>
      <c r="R68" s="111" t="b">
        <v>1</v>
      </c>
      <c r="T68" s="10" t="str">
        <f t="shared" si="2"/>
        <v>OK</v>
      </c>
    </row>
    <row r="69" spans="1:20" x14ac:dyDescent="0.25">
      <c r="A69" s="108">
        <v>1</v>
      </c>
      <c r="B69" s="109">
        <v>2</v>
      </c>
      <c r="C69" s="110">
        <f>APT!J69</f>
        <v>400014</v>
      </c>
      <c r="D69" s="111" t="b">
        <v>1</v>
      </c>
      <c r="E69" s="112" t="str">
        <f>RIGHT(APT!C69,4)&amp;"."&amp;APT!M69&amp;"."&amp;APT!K69&amp;"."&amp;$C$5</f>
        <v>2078.BS.I01.Ma22</v>
      </c>
      <c r="F69" s="113">
        <f t="shared" ca="1" si="0"/>
        <v>44697</v>
      </c>
      <c r="G69" s="319" cm="1">
        <f t="array" ref="G69">IF(SUMPRODUCT((APT!$Q$19:$AB$19=$B$5)*APT!Q69:AB69)&gt;0,SUMPRODUCT((APT!$Q$19:$AB$19=$B$5)*APT!Q69:AB69),0)</f>
        <v>119561.00404766436</v>
      </c>
      <c r="H69" s="115">
        <f t="shared" ca="1" si="1"/>
        <v>44697</v>
      </c>
      <c r="I69" s="116">
        <v>0</v>
      </c>
      <c r="J69" s="112" t="str">
        <f>LEFT(APT!D69,20)&amp;"."&amp;APTPay!E69</f>
        <v>Pardes House School.2078.BS.I01.Ma22</v>
      </c>
      <c r="K69" s="111" t="b">
        <v>1</v>
      </c>
      <c r="L69" s="117" t="s">
        <v>1275</v>
      </c>
      <c r="M69" s="111" t="b">
        <v>1</v>
      </c>
      <c r="N69" s="111" t="s">
        <v>1276</v>
      </c>
      <c r="O69" s="118" t="str">
        <f>APT!I69</f>
        <v>10162/543965</v>
      </c>
      <c r="P69" s="111" t="b">
        <v>1</v>
      </c>
      <c r="Q69" s="111" t="b">
        <v>1</v>
      </c>
      <c r="R69" s="111" t="b">
        <v>1</v>
      </c>
      <c r="T69" s="10" t="str">
        <f t="shared" si="2"/>
        <v>OK</v>
      </c>
    </row>
    <row r="70" spans="1:20" x14ac:dyDescent="0.25">
      <c r="A70" s="108">
        <v>1</v>
      </c>
      <c r="B70" s="109">
        <v>2</v>
      </c>
      <c r="C70" s="110">
        <f>APT!J70</f>
        <v>400012</v>
      </c>
      <c r="D70" s="111" t="b">
        <v>1</v>
      </c>
      <c r="E70" s="112" t="str">
        <f>RIGHT(APT!C70,4)&amp;"."&amp;APT!M70&amp;"."&amp;APT!K70&amp;"."&amp;$C$5</f>
        <v>2071.BS.I01.Ma22</v>
      </c>
      <c r="F70" s="113">
        <f t="shared" ca="1" si="0"/>
        <v>44697</v>
      </c>
      <c r="G70" s="319" cm="1">
        <f t="array" ref="G70">IF(SUMPRODUCT((APT!$Q$19:$AB$19=$B$5)*APT!Q70:AB70)&gt;0,SUMPRODUCT((APT!$Q$19:$AB$19=$B$5)*APT!Q70:AB70),0)</f>
        <v>76679.069996245104</v>
      </c>
      <c r="H70" s="115">
        <f t="shared" ca="1" si="1"/>
        <v>44697</v>
      </c>
      <c r="I70" s="116">
        <v>0</v>
      </c>
      <c r="J70" s="112" t="str">
        <f>LEFT(APT!D70,20)&amp;"."&amp;APTPay!E70</f>
        <v>Queenswell Infant an.2071.BS.I01.Ma22</v>
      </c>
      <c r="K70" s="111" t="b">
        <v>1</v>
      </c>
      <c r="L70" s="117" t="s">
        <v>1275</v>
      </c>
      <c r="M70" s="111" t="b">
        <v>1</v>
      </c>
      <c r="N70" s="111" t="s">
        <v>1276</v>
      </c>
      <c r="O70" s="118" t="str">
        <f>APT!I70</f>
        <v>10162/543965</v>
      </c>
      <c r="P70" s="111" t="b">
        <v>1</v>
      </c>
      <c r="Q70" s="111" t="b">
        <v>1</v>
      </c>
      <c r="R70" s="111" t="b">
        <v>1</v>
      </c>
      <c r="T70" s="10" t="str">
        <f t="shared" si="2"/>
        <v>OK</v>
      </c>
    </row>
    <row r="71" spans="1:20" x14ac:dyDescent="0.25">
      <c r="A71" s="108">
        <v>1</v>
      </c>
      <c r="B71" s="109">
        <v>2</v>
      </c>
      <c r="C71" s="110">
        <f>APT!J71</f>
        <v>400012</v>
      </c>
      <c r="D71" s="111" t="b">
        <v>1</v>
      </c>
      <c r="E71" s="112" t="str">
        <f>RIGHT(APT!C71,4)&amp;"."&amp;APT!M71&amp;"."&amp;APT!K71&amp;"."&amp;$C$5</f>
        <v>2072.BS.I01.Ma22</v>
      </c>
      <c r="F71" s="113">
        <f t="shared" ca="1" si="0"/>
        <v>44697</v>
      </c>
      <c r="G71" s="319" cm="1">
        <f t="array" ref="G71">IF(SUMPRODUCT((APT!$Q$19:$AB$19=$B$5)*APT!Q71:AB71)&gt;0,SUMPRODUCT((APT!$Q$19:$AB$19=$B$5)*APT!Q71:AB71),0)</f>
        <v>114714.02749499647</v>
      </c>
      <c r="H71" s="115">
        <f t="shared" ca="1" si="1"/>
        <v>44697</v>
      </c>
      <c r="I71" s="116">
        <v>0</v>
      </c>
      <c r="J71" s="112" t="str">
        <f>LEFT(APT!D71,20)&amp;"."&amp;APTPay!E71</f>
        <v>Queenswell Junior Sc.2072.BS.I01.Ma22</v>
      </c>
      <c r="K71" s="111" t="b">
        <v>1</v>
      </c>
      <c r="L71" s="117" t="s">
        <v>1275</v>
      </c>
      <c r="M71" s="111" t="b">
        <v>1</v>
      </c>
      <c r="N71" s="111" t="s">
        <v>1276</v>
      </c>
      <c r="O71" s="118" t="str">
        <f>APT!I71</f>
        <v>10162/543965</v>
      </c>
      <c r="P71" s="111" t="b">
        <v>1</v>
      </c>
      <c r="Q71" s="111" t="b">
        <v>1</v>
      </c>
      <c r="R71" s="111" t="b">
        <v>1</v>
      </c>
      <c r="T71" s="10" t="str">
        <f t="shared" si="2"/>
        <v>OK</v>
      </c>
    </row>
    <row r="72" spans="1:20" x14ac:dyDescent="0.25">
      <c r="A72" s="108">
        <v>1</v>
      </c>
      <c r="B72" s="109">
        <v>2</v>
      </c>
      <c r="C72" s="110">
        <f>APT!J72</f>
        <v>400093</v>
      </c>
      <c r="D72" s="111" t="b">
        <v>1</v>
      </c>
      <c r="E72" s="112" t="str">
        <f>RIGHT(APT!C72,4)&amp;"."&amp;APT!M72&amp;"."&amp;APT!K72&amp;"."&amp;$C$5</f>
        <v>3512.BS.I01.Ma22</v>
      </c>
      <c r="F72" s="113">
        <f t="shared" ca="1" si="0"/>
        <v>44697</v>
      </c>
      <c r="G72" s="319" cm="1">
        <f t="array" ref="G72">IF(SUMPRODUCT((APT!$Q$19:$AB$19=$B$5)*APT!Q72:AB72)&gt;0,SUMPRODUCT((APT!$Q$19:$AB$19=$B$5)*APT!Q72:AB72),0)</f>
        <v>117755.77854895104</v>
      </c>
      <c r="H72" s="115">
        <f t="shared" ca="1" si="1"/>
        <v>44697</v>
      </c>
      <c r="I72" s="116">
        <v>0</v>
      </c>
      <c r="J72" s="112" t="str">
        <f>LEFT(APT!D72,20)&amp;"."&amp;APTPay!E72</f>
        <v>Rosh Pinah.3512.BS.I01.Ma22</v>
      </c>
      <c r="K72" s="111" t="b">
        <v>1</v>
      </c>
      <c r="L72" s="117" t="s">
        <v>1275</v>
      </c>
      <c r="M72" s="111" t="b">
        <v>1</v>
      </c>
      <c r="N72" s="111" t="s">
        <v>1276</v>
      </c>
      <c r="O72" s="118" t="str">
        <f>APT!I72</f>
        <v>10162/543965</v>
      </c>
      <c r="P72" s="111" t="b">
        <v>1</v>
      </c>
      <c r="Q72" s="111" t="b">
        <v>1</v>
      </c>
      <c r="R72" s="111" t="b">
        <v>1</v>
      </c>
      <c r="T72" s="10" t="str">
        <f t="shared" si="2"/>
        <v>OK</v>
      </c>
    </row>
    <row r="73" spans="1:20" x14ac:dyDescent="0.25">
      <c r="A73" s="108">
        <v>1</v>
      </c>
      <c r="B73" s="109">
        <v>2</v>
      </c>
      <c r="C73" s="110">
        <f>APT!J73</f>
        <v>400071</v>
      </c>
      <c r="D73" s="111" t="b">
        <v>1</v>
      </c>
      <c r="E73" s="112" t="str">
        <f>RIGHT(APT!C73,4)&amp;"."&amp;APT!M73&amp;"."&amp;APT!K73&amp;"."&amp;$C$5</f>
        <v>3510.BS.I01.Ma22</v>
      </c>
      <c r="F73" s="113">
        <f t="shared" ca="1" si="0"/>
        <v>44697</v>
      </c>
      <c r="G73" s="319" cm="1">
        <f t="array" ref="G73">IF(SUMPRODUCT((APT!$Q$19:$AB$19=$B$5)*APT!Q73:AB73)&gt;0,SUMPRODUCT((APT!$Q$19:$AB$19=$B$5)*APT!Q73:AB73),0)</f>
        <v>131170.44300619137</v>
      </c>
      <c r="H73" s="115">
        <f t="shared" ca="1" si="1"/>
        <v>44697</v>
      </c>
      <c r="I73" s="116">
        <v>0</v>
      </c>
      <c r="J73" s="112" t="str">
        <f>LEFT(APT!D73,20)&amp;"."&amp;APTPay!E73</f>
        <v>Sacred Heart School.3510.BS.I01.Ma22</v>
      </c>
      <c r="K73" s="111" t="b">
        <v>1</v>
      </c>
      <c r="L73" s="117" t="s">
        <v>1275</v>
      </c>
      <c r="M73" s="111" t="b">
        <v>1</v>
      </c>
      <c r="N73" s="111" t="s">
        <v>1276</v>
      </c>
      <c r="O73" s="118" t="str">
        <f>APT!I73</f>
        <v>10162/543965</v>
      </c>
      <c r="P73" s="111" t="b">
        <v>1</v>
      </c>
      <c r="Q73" s="111" t="b">
        <v>1</v>
      </c>
      <c r="R73" s="111" t="b">
        <v>1</v>
      </c>
      <c r="T73" s="10" t="str">
        <f t="shared" si="2"/>
        <v>OK</v>
      </c>
    </row>
    <row r="74" spans="1:20" x14ac:dyDescent="0.25">
      <c r="A74" s="108">
        <v>1</v>
      </c>
      <c r="B74" s="109">
        <v>2</v>
      </c>
      <c r="C74" s="110">
        <f>APT!J74</f>
        <v>400096</v>
      </c>
      <c r="D74" s="111" t="b">
        <v>1</v>
      </c>
      <c r="E74" s="112" t="str">
        <f>RIGHT(APT!C74,4)&amp;"."&amp;APT!M74&amp;"."&amp;APT!K74&amp;"."&amp;$C$5</f>
        <v>3502.BS.I01.Ma22</v>
      </c>
      <c r="F74" s="113">
        <f t="shared" ca="1" si="0"/>
        <v>44697</v>
      </c>
      <c r="G74" s="319" cm="1">
        <f t="array" ref="G74">IF(SUMPRODUCT((APT!$Q$19:$AB$19=$B$5)*APT!Q74:AB74)&gt;0,SUMPRODUCT((APT!$Q$19:$AB$19=$B$5)*APT!Q74:AB74),0)</f>
        <v>149020.54880181135</v>
      </c>
      <c r="H74" s="115">
        <f t="shared" ca="1" si="1"/>
        <v>44697</v>
      </c>
      <c r="I74" s="116">
        <v>0</v>
      </c>
      <c r="J74" s="112" t="str">
        <f>LEFT(APT!D74,20)&amp;"."&amp;APTPay!E74</f>
        <v>St Agnes RC Primary .3502.BS.I01.Ma22</v>
      </c>
      <c r="K74" s="111" t="b">
        <v>1</v>
      </c>
      <c r="L74" s="117" t="s">
        <v>1275</v>
      </c>
      <c r="M74" s="111" t="b">
        <v>1</v>
      </c>
      <c r="N74" s="111" t="s">
        <v>1276</v>
      </c>
      <c r="O74" s="118" t="str">
        <f>APT!I74</f>
        <v>10162/543965</v>
      </c>
      <c r="P74" s="111" t="b">
        <v>1</v>
      </c>
      <c r="Q74" s="111" t="b">
        <v>1</v>
      </c>
      <c r="R74" s="111" t="b">
        <v>1</v>
      </c>
      <c r="T74" s="10" t="str">
        <f t="shared" si="2"/>
        <v>OK</v>
      </c>
    </row>
    <row r="75" spans="1:20" x14ac:dyDescent="0.25">
      <c r="A75" s="108">
        <v>1</v>
      </c>
      <c r="B75" s="109">
        <v>2</v>
      </c>
      <c r="C75" s="110">
        <f>APT!J75</f>
        <v>400062</v>
      </c>
      <c r="D75" s="111" t="b">
        <v>1</v>
      </c>
      <c r="E75" s="112" t="str">
        <f>RIGHT(APT!C75,4)&amp;"."&amp;APT!M75&amp;"."&amp;APT!K75&amp;"."&amp;$C$5</f>
        <v>3315.BS.I01.Ma22</v>
      </c>
      <c r="F75" s="113">
        <f t="shared" ca="1" si="0"/>
        <v>44697</v>
      </c>
      <c r="G75" s="319" cm="1">
        <f t="array" ref="G75">IF(SUMPRODUCT((APT!$Q$19:$AB$19=$B$5)*APT!Q75:AB75)&gt;0,SUMPRODUCT((APT!$Q$19:$AB$19=$B$5)*APT!Q75:AB75),0)</f>
        <v>74408.646027734983</v>
      </c>
      <c r="H75" s="115">
        <f t="shared" ca="1" si="1"/>
        <v>44697</v>
      </c>
      <c r="I75" s="116">
        <v>0</v>
      </c>
      <c r="J75" s="112" t="str">
        <f>LEFT(APT!D75,20)&amp;"."&amp;APTPay!E75</f>
        <v>St Andrew's C E.3315.BS.I01.Ma22</v>
      </c>
      <c r="K75" s="111" t="b">
        <v>1</v>
      </c>
      <c r="L75" s="117" t="s">
        <v>1275</v>
      </c>
      <c r="M75" s="111" t="b">
        <v>1</v>
      </c>
      <c r="N75" s="111" t="s">
        <v>1276</v>
      </c>
      <c r="O75" s="118" t="str">
        <f>APT!I75</f>
        <v>10162/543965</v>
      </c>
      <c r="P75" s="111" t="b">
        <v>1</v>
      </c>
      <c r="Q75" s="111" t="b">
        <v>1</v>
      </c>
      <c r="R75" s="111" t="b">
        <v>1</v>
      </c>
      <c r="T75" s="10" t="str">
        <f t="shared" si="2"/>
        <v>OK</v>
      </c>
    </row>
    <row r="76" spans="1:20" x14ac:dyDescent="0.25">
      <c r="A76" s="108">
        <v>1</v>
      </c>
      <c r="B76" s="109">
        <v>2</v>
      </c>
      <c r="C76" s="110">
        <f>APT!J76</f>
        <v>400064</v>
      </c>
      <c r="D76" s="111" t="b">
        <v>1</v>
      </c>
      <c r="E76" s="112" t="str">
        <f>RIGHT(APT!C76,4)&amp;"."&amp;APT!M76&amp;"."&amp;APT!K76&amp;"."&amp;$C$5</f>
        <v>3504.BS.I01.Ma22</v>
      </c>
      <c r="F76" s="113">
        <f t="shared" ca="1" si="0"/>
        <v>44697</v>
      </c>
      <c r="G76" s="319" cm="1">
        <f t="array" ref="G76">IF(SUMPRODUCT((APT!$Q$19:$AB$19=$B$5)*APT!Q76:AB76)&gt;0,SUMPRODUCT((APT!$Q$19:$AB$19=$B$5)*APT!Q76:AB76),0)</f>
        <v>144881.67283386347</v>
      </c>
      <c r="H76" s="115">
        <f t="shared" ca="1" si="1"/>
        <v>44697</v>
      </c>
      <c r="I76" s="116">
        <v>0</v>
      </c>
      <c r="J76" s="112" t="str">
        <f>LEFT(APT!D76,20)&amp;"."&amp;APTPay!E76</f>
        <v>St Catherines R C Pr.3504.BS.I01.Ma22</v>
      </c>
      <c r="K76" s="111" t="b">
        <v>1</v>
      </c>
      <c r="L76" s="117" t="s">
        <v>1275</v>
      </c>
      <c r="M76" s="111" t="b">
        <v>1</v>
      </c>
      <c r="N76" s="111" t="s">
        <v>1276</v>
      </c>
      <c r="O76" s="118" t="str">
        <f>APT!I76</f>
        <v>10162/543965</v>
      </c>
      <c r="P76" s="111" t="b">
        <v>1</v>
      </c>
      <c r="Q76" s="111" t="b">
        <v>1</v>
      </c>
      <c r="R76" s="111" t="b">
        <v>1</v>
      </c>
      <c r="T76" s="10" t="str">
        <f t="shared" si="2"/>
        <v>OK</v>
      </c>
    </row>
    <row r="77" spans="1:20" x14ac:dyDescent="0.25">
      <c r="A77" s="108">
        <v>1</v>
      </c>
      <c r="B77" s="109">
        <v>2</v>
      </c>
      <c r="C77" s="110">
        <f>APT!J77</f>
        <v>400098</v>
      </c>
      <c r="D77" s="111" t="b">
        <v>1</v>
      </c>
      <c r="E77" s="112" t="str">
        <f>RIGHT(APT!C77,4)&amp;"."&amp;APT!M77&amp;"."&amp;APT!K77&amp;"."&amp;$C$5</f>
        <v>3309.BS.I01.Ma22</v>
      </c>
      <c r="F77" s="113">
        <f t="shared" ca="1" si="0"/>
        <v>44697</v>
      </c>
      <c r="G77" s="319" cm="1">
        <f t="array" ref="G77">IF(SUMPRODUCT((APT!$Q$19:$AB$19=$B$5)*APT!Q77:AB77)&gt;0,SUMPRODUCT((APT!$Q$19:$AB$19=$B$5)*APT!Q77:AB77),0)</f>
        <v>75913.111028054307</v>
      </c>
      <c r="H77" s="115">
        <f t="shared" ca="1" si="1"/>
        <v>44697</v>
      </c>
      <c r="I77" s="116">
        <v>0</v>
      </c>
      <c r="J77" s="112" t="str">
        <f>LEFT(APT!D77,20)&amp;"."&amp;APTPay!E77</f>
        <v>St Johns CE N20.3309.BS.I01.Ma22</v>
      </c>
      <c r="K77" s="111" t="b">
        <v>1</v>
      </c>
      <c r="L77" s="117" t="s">
        <v>1275</v>
      </c>
      <c r="M77" s="111" t="b">
        <v>1</v>
      </c>
      <c r="N77" s="111" t="s">
        <v>1276</v>
      </c>
      <c r="O77" s="118" t="str">
        <f>APT!I77</f>
        <v>10162/543965</v>
      </c>
      <c r="P77" s="111" t="b">
        <v>1</v>
      </c>
      <c r="Q77" s="111" t="b">
        <v>1</v>
      </c>
      <c r="R77" s="111" t="b">
        <v>1</v>
      </c>
      <c r="T77" s="10" t="str">
        <f t="shared" si="2"/>
        <v>OK</v>
      </c>
    </row>
    <row r="78" spans="1:20" x14ac:dyDescent="0.25">
      <c r="A78" s="108">
        <v>1</v>
      </c>
      <c r="B78" s="109">
        <v>2</v>
      </c>
      <c r="C78" s="110">
        <f>APT!J78</f>
        <v>400114</v>
      </c>
      <c r="D78" s="111" t="b">
        <v>1</v>
      </c>
      <c r="E78" s="112" t="str">
        <f>RIGHT(APT!C78,4)&amp;"."&amp;APT!M78&amp;"."&amp;APT!K78&amp;"."&amp;$C$5</f>
        <v>3307.BS.I01.Ma22</v>
      </c>
      <c r="F78" s="113">
        <f t="shared" ca="1" si="0"/>
        <v>44697</v>
      </c>
      <c r="G78" s="319" cm="1">
        <f t="array" ref="G78">IF(SUMPRODUCT((APT!$Q$19:$AB$19=$B$5)*APT!Q78:AB78)&gt;0,SUMPRODUCT((APT!$Q$19:$AB$19=$B$5)*APT!Q78:AB78),0)</f>
        <v>76270.172357948715</v>
      </c>
      <c r="H78" s="115">
        <f t="shared" ca="1" si="1"/>
        <v>44697</v>
      </c>
      <c r="I78" s="116">
        <v>0</v>
      </c>
      <c r="J78" s="112" t="str">
        <f>LEFT(APT!D78,20)&amp;"."&amp;APTPay!E78</f>
        <v>St John's CE School .3307.BS.I01.Ma22</v>
      </c>
      <c r="K78" s="111" t="b">
        <v>1</v>
      </c>
      <c r="L78" s="117" t="s">
        <v>1275</v>
      </c>
      <c r="M78" s="111" t="b">
        <v>1</v>
      </c>
      <c r="N78" s="111" t="s">
        <v>1276</v>
      </c>
      <c r="O78" s="118" t="str">
        <f>APT!I78</f>
        <v>10162/543965</v>
      </c>
      <c r="P78" s="111" t="b">
        <v>1</v>
      </c>
      <c r="Q78" s="111" t="b">
        <v>1</v>
      </c>
      <c r="R78" s="111" t="b">
        <v>1</v>
      </c>
      <c r="T78" s="10" t="str">
        <f t="shared" si="2"/>
        <v>OK</v>
      </c>
    </row>
    <row r="79" spans="1:20" x14ac:dyDescent="0.25">
      <c r="A79" s="108">
        <v>1</v>
      </c>
      <c r="B79" s="109">
        <v>2</v>
      </c>
      <c r="C79" s="110">
        <f>APT!J79</f>
        <v>400066</v>
      </c>
      <c r="D79" s="111" t="b">
        <v>1</v>
      </c>
      <c r="E79" s="112" t="str">
        <f>RIGHT(APT!C79,4)&amp;"."&amp;APT!M79&amp;"."&amp;APT!K79&amp;"."&amp;$C$5</f>
        <v>3509.BS.I01.Ma22</v>
      </c>
      <c r="F79" s="113">
        <f t="shared" ca="1" si="0"/>
        <v>44697</v>
      </c>
      <c r="G79" s="319" cm="1">
        <f t="array" ref="G79">IF(SUMPRODUCT((APT!$Q$19:$AB$19=$B$5)*APT!Q79:AB79)&gt;0,SUMPRODUCT((APT!$Q$19:$AB$19=$B$5)*APT!Q79:AB79),0)</f>
        <v>163160.31861205513</v>
      </c>
      <c r="H79" s="115">
        <f t="shared" ca="1" si="1"/>
        <v>44697</v>
      </c>
      <c r="I79" s="116">
        <v>0</v>
      </c>
      <c r="J79" s="112" t="str">
        <f>LEFT(APT!D79,20)&amp;"."&amp;APTPay!E79</f>
        <v>St Joseph's Primary .3509.BS.I01.Ma22</v>
      </c>
      <c r="K79" s="111" t="b">
        <v>1</v>
      </c>
      <c r="L79" s="117" t="s">
        <v>1275</v>
      </c>
      <c r="M79" s="111" t="b">
        <v>1</v>
      </c>
      <c r="N79" s="111" t="s">
        <v>1276</v>
      </c>
      <c r="O79" s="118" t="str">
        <f>APT!I79</f>
        <v>10162/543965</v>
      </c>
      <c r="P79" s="111" t="b">
        <v>1</v>
      </c>
      <c r="Q79" s="111" t="b">
        <v>1</v>
      </c>
      <c r="R79" s="111" t="b">
        <v>1</v>
      </c>
      <c r="T79" s="10" t="str">
        <f t="shared" si="2"/>
        <v>OK</v>
      </c>
    </row>
    <row r="80" spans="1:20" x14ac:dyDescent="0.25">
      <c r="A80" s="108">
        <v>1</v>
      </c>
      <c r="B80" s="109">
        <v>2</v>
      </c>
      <c r="C80" s="110">
        <f>APT!J80</f>
        <v>400058</v>
      </c>
      <c r="D80" s="111" t="b">
        <v>1</v>
      </c>
      <c r="E80" s="112" t="str">
        <f>RIGHT(APT!C80,4)&amp;"."&amp;APT!M80&amp;"."&amp;APT!K80&amp;"."&amp;$C$5</f>
        <v>3311.BS.I01.Ma22</v>
      </c>
      <c r="F80" s="113">
        <f t="shared" ca="1" si="0"/>
        <v>44697</v>
      </c>
      <c r="G80" s="319" cm="1">
        <f t="array" ref="G80">IF(SUMPRODUCT((APT!$Q$19:$AB$19=$B$5)*APT!Q80:AB80)&gt;0,SUMPRODUCT((APT!$Q$19:$AB$19=$B$5)*APT!Q80:AB80),0)</f>
        <v>145114.49214313336</v>
      </c>
      <c r="H80" s="115">
        <f t="shared" ca="1" si="1"/>
        <v>44697</v>
      </c>
      <c r="I80" s="116">
        <v>0</v>
      </c>
      <c r="J80" s="112" t="str">
        <f>LEFT(APT!D80,20)&amp;"."&amp;APTPay!E80</f>
        <v>St Mary's C E Primar.3311.BS.I01.Ma22</v>
      </c>
      <c r="K80" s="111" t="b">
        <v>1</v>
      </c>
      <c r="L80" s="117" t="s">
        <v>1275</v>
      </c>
      <c r="M80" s="111" t="b">
        <v>1</v>
      </c>
      <c r="N80" s="111" t="s">
        <v>1276</v>
      </c>
      <c r="O80" s="118" t="str">
        <f>APT!I80</f>
        <v>10162/543965</v>
      </c>
      <c r="P80" s="111" t="b">
        <v>1</v>
      </c>
      <c r="Q80" s="111" t="b">
        <v>1</v>
      </c>
      <c r="R80" s="111" t="b">
        <v>1</v>
      </c>
      <c r="T80" s="10" t="str">
        <f t="shared" si="2"/>
        <v>OK</v>
      </c>
    </row>
    <row r="81" spans="1:20" x14ac:dyDescent="0.25">
      <c r="A81" s="108">
        <v>1</v>
      </c>
      <c r="B81" s="109">
        <v>2</v>
      </c>
      <c r="C81" s="110">
        <f>APT!J81</f>
        <v>400017</v>
      </c>
      <c r="D81" s="111" t="b">
        <v>1</v>
      </c>
      <c r="E81" s="112" t="str">
        <f>RIGHT(APT!C81,4)&amp;"."&amp;APT!M81&amp;"."&amp;APT!K81&amp;"."&amp;$C$5</f>
        <v>3312.BS.I01.Ma22</v>
      </c>
      <c r="F81" s="113">
        <f t="shared" ca="1" si="0"/>
        <v>44697</v>
      </c>
      <c r="G81" s="319" cm="1">
        <f t="array" ref="G81">IF(SUMPRODUCT((APT!$Q$19:$AB$19=$B$5)*APT!Q81:AB81)&gt;0,SUMPRODUCT((APT!$Q$19:$AB$19=$B$5)*APT!Q81:AB81),0)</f>
        <v>76727.687119934155</v>
      </c>
      <c r="H81" s="115">
        <f t="shared" ca="1" si="1"/>
        <v>44697</v>
      </c>
      <c r="I81" s="116">
        <v>0</v>
      </c>
      <c r="J81" s="112" t="str">
        <f>LEFT(APT!D81,20)&amp;"."&amp;APTPay!E81</f>
        <v>St Mary's School EN4.3312.BS.I01.Ma22</v>
      </c>
      <c r="K81" s="111" t="b">
        <v>1</v>
      </c>
      <c r="L81" s="117" t="s">
        <v>1275</v>
      </c>
      <c r="M81" s="111" t="b">
        <v>1</v>
      </c>
      <c r="N81" s="111" t="s">
        <v>1276</v>
      </c>
      <c r="O81" s="118" t="str">
        <f>APT!I81</f>
        <v>10162/543965</v>
      </c>
      <c r="P81" s="111" t="b">
        <v>1</v>
      </c>
      <c r="Q81" s="111" t="b">
        <v>1</v>
      </c>
      <c r="R81" s="111" t="b">
        <v>1</v>
      </c>
      <c r="T81" s="10" t="str">
        <f t="shared" si="2"/>
        <v>OK</v>
      </c>
    </row>
    <row r="82" spans="1:20" x14ac:dyDescent="0.25">
      <c r="A82" s="108">
        <v>1</v>
      </c>
      <c r="B82" s="109">
        <v>2</v>
      </c>
      <c r="C82" s="110">
        <f>APT!J82</f>
        <v>400094</v>
      </c>
      <c r="D82" s="111" t="b">
        <v>1</v>
      </c>
      <c r="E82" s="112" t="str">
        <f>RIGHT(APT!C82,4)&amp;"."&amp;APT!M82&amp;"."&amp;APT!K82&amp;"."&amp;$C$5</f>
        <v>3314.BS.I01.Ma22</v>
      </c>
      <c r="F82" s="113">
        <f t="shared" ca="1" si="0"/>
        <v>44697</v>
      </c>
      <c r="G82" s="319" cm="1">
        <f t="array" ref="G82">IF(SUMPRODUCT((APT!$Q$19:$AB$19=$B$5)*APT!Q82:AB82)&gt;0,SUMPRODUCT((APT!$Q$19:$AB$19=$B$5)*APT!Q82:AB82),0)</f>
        <v>77081.229381883066</v>
      </c>
      <c r="H82" s="115">
        <f t="shared" ca="1" si="1"/>
        <v>44697</v>
      </c>
      <c r="I82" s="116">
        <v>0</v>
      </c>
      <c r="J82" s="112" t="str">
        <f>LEFT(APT!D82,20)&amp;"."&amp;APTPay!E82</f>
        <v>St Pauls CE Primary,.3314.BS.I01.Ma22</v>
      </c>
      <c r="K82" s="111" t="b">
        <v>1</v>
      </c>
      <c r="L82" s="117" t="s">
        <v>1275</v>
      </c>
      <c r="M82" s="111" t="b">
        <v>1</v>
      </c>
      <c r="N82" s="111" t="s">
        <v>1276</v>
      </c>
      <c r="O82" s="118" t="str">
        <f>APT!I82</f>
        <v>10162/543965</v>
      </c>
      <c r="P82" s="111" t="b">
        <v>1</v>
      </c>
      <c r="Q82" s="111" t="b">
        <v>1</v>
      </c>
      <c r="R82" s="111" t="b">
        <v>1</v>
      </c>
      <c r="T82" s="10" t="str">
        <f t="shared" si="2"/>
        <v>OK</v>
      </c>
    </row>
    <row r="83" spans="1:20" x14ac:dyDescent="0.25">
      <c r="A83" s="108">
        <v>1</v>
      </c>
      <c r="B83" s="109">
        <v>2</v>
      </c>
      <c r="C83" s="110">
        <f>APT!J83</f>
        <v>400006</v>
      </c>
      <c r="D83" s="111" t="b">
        <v>1</v>
      </c>
      <c r="E83" s="112" t="str">
        <f>RIGHT(APT!C83,4)&amp;"."&amp;APT!M83&amp;"."&amp;APT!K83&amp;"."&amp;$C$5</f>
        <v>3313.BS.I01.Ma22</v>
      </c>
      <c r="F83" s="113">
        <f t="shared" ca="1" si="0"/>
        <v>44697</v>
      </c>
      <c r="G83" s="319" cm="1">
        <f t="array" ref="G83">IF(SUMPRODUCT((APT!$Q$19:$AB$19=$B$5)*APT!Q83:AB83)&gt;0,SUMPRODUCT((APT!$Q$19:$AB$19=$B$5)*APT!Q83:AB83),0)</f>
        <v>81929.560592582071</v>
      </c>
      <c r="H83" s="115">
        <f t="shared" ca="1" si="1"/>
        <v>44697</v>
      </c>
      <c r="I83" s="116">
        <v>0</v>
      </c>
      <c r="J83" s="112" t="str">
        <f>LEFT(APT!D83,20)&amp;"."&amp;APTPay!E83</f>
        <v>St. Pauls CE Primary.3313.BS.I01.Ma22</v>
      </c>
      <c r="K83" s="111" t="b">
        <v>1</v>
      </c>
      <c r="L83" s="117" t="s">
        <v>1275</v>
      </c>
      <c r="M83" s="111" t="b">
        <v>1</v>
      </c>
      <c r="N83" s="111" t="s">
        <v>1276</v>
      </c>
      <c r="O83" s="118" t="str">
        <f>APT!I83</f>
        <v>10162/543965</v>
      </c>
      <c r="P83" s="111" t="b">
        <v>1</v>
      </c>
      <c r="Q83" s="111" t="b">
        <v>1</v>
      </c>
      <c r="R83" s="111" t="b">
        <v>1</v>
      </c>
      <c r="T83" s="10" t="str">
        <f t="shared" si="2"/>
        <v>OK</v>
      </c>
    </row>
    <row r="84" spans="1:20" x14ac:dyDescent="0.25">
      <c r="A84" s="108">
        <v>1</v>
      </c>
      <c r="B84" s="109">
        <v>2</v>
      </c>
      <c r="C84" s="110">
        <f>APT!J84</f>
        <v>400037</v>
      </c>
      <c r="D84" s="111" t="b">
        <v>1</v>
      </c>
      <c r="E84" s="112" t="str">
        <f>RIGHT(APT!C84,4)&amp;"."&amp;APT!M84&amp;"."&amp;APT!K84&amp;"."&amp;$C$5</f>
        <v>3507.BS.I01.Ma22</v>
      </c>
      <c r="F84" s="113">
        <f t="shared" ca="1" si="0"/>
        <v>44697</v>
      </c>
      <c r="G84" s="319" cm="1">
        <f t="array" ref="G84">IF(SUMPRODUCT((APT!$Q$19:$AB$19=$B$5)*APT!Q84:AB84)&gt;0,SUMPRODUCT((APT!$Q$19:$AB$19=$B$5)*APT!Q84:AB84),0)</f>
        <v>66189.02264680028</v>
      </c>
      <c r="H84" s="115">
        <f t="shared" ca="1" si="1"/>
        <v>44697</v>
      </c>
      <c r="I84" s="116">
        <v>0</v>
      </c>
      <c r="J84" s="112" t="str">
        <f>LEFT(APT!D84,20)&amp;"."&amp;APTPay!E84</f>
        <v>St Theresa's R.C. Pr.3507.BS.I01.Ma22</v>
      </c>
      <c r="K84" s="111" t="b">
        <v>1</v>
      </c>
      <c r="L84" s="117" t="s">
        <v>1275</v>
      </c>
      <c r="M84" s="111" t="b">
        <v>1</v>
      </c>
      <c r="N84" s="111" t="s">
        <v>1276</v>
      </c>
      <c r="O84" s="118" t="str">
        <f>APT!I84</f>
        <v>10162/543965</v>
      </c>
      <c r="P84" s="111" t="b">
        <v>1</v>
      </c>
      <c r="Q84" s="111" t="b">
        <v>1</v>
      </c>
      <c r="R84" s="111" t="b">
        <v>1</v>
      </c>
      <c r="T84" s="10" t="str">
        <f t="shared" si="2"/>
        <v>OK</v>
      </c>
    </row>
    <row r="85" spans="1:20" x14ac:dyDescent="0.25">
      <c r="A85" s="108">
        <v>1</v>
      </c>
      <c r="B85" s="109">
        <v>2</v>
      </c>
      <c r="C85" s="110">
        <f>APT!J85</f>
        <v>400009</v>
      </c>
      <c r="D85" s="111" t="b">
        <v>1</v>
      </c>
      <c r="E85" s="112" t="str">
        <f>RIGHT(APT!C85,4)&amp;"."&amp;APT!M85&amp;"."&amp;APT!K85&amp;"."&amp;$C$5</f>
        <v>3506.BS.I01.Ma22</v>
      </c>
      <c r="F85" s="113">
        <f t="shared" ref="F85:F102" ca="1" si="3">TODAY()</f>
        <v>44697</v>
      </c>
      <c r="G85" s="319" cm="1">
        <f t="array" ref="G85">IF(SUMPRODUCT((APT!$Q$19:$AB$19=$B$5)*APT!Q85:AB85)&gt;0,SUMPRODUCT((APT!$Q$19:$AB$19=$B$5)*APT!Q85:AB85),0)</f>
        <v>101950.91515342443</v>
      </c>
      <c r="H85" s="115">
        <f t="shared" ref="H85:H148" ca="1" si="4">F85</f>
        <v>44697</v>
      </c>
      <c r="I85" s="116">
        <v>0</v>
      </c>
      <c r="J85" s="112" t="str">
        <f>LEFT(APT!D85,20)&amp;"."&amp;APTPay!E85</f>
        <v>St Vincent's Catholi.3506.BS.I01.Ma22</v>
      </c>
      <c r="K85" s="111" t="b">
        <v>1</v>
      </c>
      <c r="L85" s="117" t="s">
        <v>1275</v>
      </c>
      <c r="M85" s="111" t="b">
        <v>1</v>
      </c>
      <c r="N85" s="111" t="s">
        <v>1276</v>
      </c>
      <c r="O85" s="118" t="str">
        <f>APT!I85</f>
        <v>10162/543965</v>
      </c>
      <c r="P85" s="111" t="b">
        <v>1</v>
      </c>
      <c r="Q85" s="111" t="b">
        <v>1</v>
      </c>
      <c r="R85" s="111" t="b">
        <v>1</v>
      </c>
      <c r="T85" s="10" t="str">
        <f t="shared" ref="T85:T148" si="5">IF(E85=E84,"NOOOOO","OK")</f>
        <v>OK</v>
      </c>
    </row>
    <row r="86" spans="1:20" x14ac:dyDescent="0.25">
      <c r="A86" s="108">
        <v>1</v>
      </c>
      <c r="B86" s="109">
        <v>2</v>
      </c>
      <c r="C86" s="110">
        <f>APT!J86</f>
        <v>400038</v>
      </c>
      <c r="D86" s="111" t="b">
        <v>1</v>
      </c>
      <c r="E86" s="112" t="str">
        <f>RIGHT(APT!C86,4)&amp;"."&amp;APT!M86&amp;"."&amp;APT!K86&amp;"."&amp;$C$5</f>
        <v>2070.BS.I01.Ma22</v>
      </c>
      <c r="F86" s="113">
        <f t="shared" ca="1" si="3"/>
        <v>44697</v>
      </c>
      <c r="G86" s="319" cm="1">
        <f t="array" ref="G86">IF(SUMPRODUCT((APT!$Q$19:$AB$19=$B$5)*APT!Q86:AB86)&gt;0,SUMPRODUCT((APT!$Q$19:$AB$19=$B$5)*APT!Q86:AB86),0)</f>
        <v>87515.084774933392</v>
      </c>
      <c r="H86" s="115">
        <f t="shared" ca="1" si="4"/>
        <v>44697</v>
      </c>
      <c r="I86" s="116">
        <v>0</v>
      </c>
      <c r="J86" s="112" t="str">
        <f>LEFT(APT!D86,20)&amp;"."&amp;APTPay!E86</f>
        <v>Sunnyfields Primary .2070.BS.I01.Ma22</v>
      </c>
      <c r="K86" s="111" t="b">
        <v>1</v>
      </c>
      <c r="L86" s="117" t="s">
        <v>1275</v>
      </c>
      <c r="M86" s="111" t="b">
        <v>1</v>
      </c>
      <c r="N86" s="111" t="s">
        <v>1276</v>
      </c>
      <c r="O86" s="118" t="str">
        <f>APT!I86</f>
        <v>10162/543965</v>
      </c>
      <c r="P86" s="111" t="b">
        <v>1</v>
      </c>
      <c r="Q86" s="111" t="b">
        <v>1</v>
      </c>
      <c r="R86" s="111" t="b">
        <v>1</v>
      </c>
      <c r="T86" s="10" t="str">
        <f t="shared" si="5"/>
        <v>OK</v>
      </c>
    </row>
    <row r="87" spans="1:20" x14ac:dyDescent="0.25">
      <c r="A87" s="108">
        <v>1</v>
      </c>
      <c r="B87" s="109">
        <v>2</v>
      </c>
      <c r="C87" s="110">
        <f>APT!J87</f>
        <v>400100</v>
      </c>
      <c r="D87" s="111" t="b">
        <v>1</v>
      </c>
      <c r="E87" s="112" t="str">
        <f>RIGHT(APT!C87,4)&amp;"."&amp;APT!M87&amp;"."&amp;APT!K87&amp;"."&amp;$C$5</f>
        <v>3316.BS.I01.Ma22</v>
      </c>
      <c r="F87" s="113">
        <f t="shared" ca="1" si="3"/>
        <v>44697</v>
      </c>
      <c r="G87" s="319" cm="1">
        <f t="array" ref="G87">IF(SUMPRODUCT((APT!$Q$19:$AB$19=$B$5)*APT!Q87:AB87)&gt;0,SUMPRODUCT((APT!$Q$19:$AB$19=$B$5)*APT!Q87:AB87),0)</f>
        <v>77629.268328653401</v>
      </c>
      <c r="H87" s="115">
        <f t="shared" ca="1" si="4"/>
        <v>44697</v>
      </c>
      <c r="I87" s="116">
        <v>0</v>
      </c>
      <c r="J87" s="112" t="str">
        <f>LEFT(APT!D87,20)&amp;"."&amp;APTPay!E87</f>
        <v>Trent  C of E Primar.3316.BS.I01.Ma22</v>
      </c>
      <c r="K87" s="111" t="b">
        <v>1</v>
      </c>
      <c r="L87" s="117" t="s">
        <v>1275</v>
      </c>
      <c r="M87" s="111" t="b">
        <v>1</v>
      </c>
      <c r="N87" s="111" t="s">
        <v>1276</v>
      </c>
      <c r="O87" s="118" t="str">
        <f>APT!I87</f>
        <v>10162/543965</v>
      </c>
      <c r="P87" s="111" t="b">
        <v>1</v>
      </c>
      <c r="Q87" s="111" t="b">
        <v>1</v>
      </c>
      <c r="R87" s="111" t="b">
        <v>1</v>
      </c>
      <c r="T87" s="10" t="str">
        <f t="shared" si="5"/>
        <v>OK</v>
      </c>
    </row>
    <row r="88" spans="1:20" x14ac:dyDescent="0.25">
      <c r="A88" s="108">
        <v>1</v>
      </c>
      <c r="B88" s="109">
        <v>2</v>
      </c>
      <c r="C88" s="110">
        <f>APT!J88</f>
        <v>400101</v>
      </c>
      <c r="D88" s="111" t="b">
        <v>1</v>
      </c>
      <c r="E88" s="112" t="str">
        <f>RIGHT(APT!C88,4)&amp;"."&amp;APT!M88&amp;"."&amp;APT!K88&amp;"."&amp;$C$5</f>
        <v>2055.BS.I01.Ma22</v>
      </c>
      <c r="F88" s="113">
        <f t="shared" ca="1" si="3"/>
        <v>44697</v>
      </c>
      <c r="G88" s="319" cm="1">
        <f t="array" ref="G88">IF(SUMPRODUCT((APT!$Q$19:$AB$19=$B$5)*APT!Q88:AB88)&gt;0,SUMPRODUCT((APT!$Q$19:$AB$19=$B$5)*APT!Q88:AB88),0)</f>
        <v>91992.806312701912</v>
      </c>
      <c r="H88" s="115">
        <f t="shared" ca="1" si="4"/>
        <v>44697</v>
      </c>
      <c r="I88" s="116">
        <v>0</v>
      </c>
      <c r="J88" s="112" t="str">
        <f>LEFT(APT!D88,20)&amp;"."&amp;APTPay!E88</f>
        <v>Tudor School.2055.BS.I01.Ma22</v>
      </c>
      <c r="K88" s="111" t="b">
        <v>1</v>
      </c>
      <c r="L88" s="117" t="s">
        <v>1275</v>
      </c>
      <c r="M88" s="111" t="b">
        <v>1</v>
      </c>
      <c r="N88" s="111" t="s">
        <v>1276</v>
      </c>
      <c r="O88" s="118" t="str">
        <f>APT!I88</f>
        <v>10162/543965</v>
      </c>
      <c r="P88" s="111" t="b">
        <v>1</v>
      </c>
      <c r="Q88" s="111" t="b">
        <v>1</v>
      </c>
      <c r="R88" s="111" t="b">
        <v>1</v>
      </c>
      <c r="T88" s="10" t="str">
        <f t="shared" si="5"/>
        <v>OK</v>
      </c>
    </row>
    <row r="89" spans="1:20" x14ac:dyDescent="0.25">
      <c r="A89" s="108">
        <v>1</v>
      </c>
      <c r="B89" s="109">
        <v>2</v>
      </c>
      <c r="C89" s="110">
        <f>APT!J89</f>
        <v>400053</v>
      </c>
      <c r="D89" s="111" t="b">
        <v>1</v>
      </c>
      <c r="E89" s="112" t="str">
        <f>RIGHT(APT!C89,4)&amp;"."&amp;APT!M89&amp;"."&amp;APT!K89&amp;"."&amp;$C$5</f>
        <v>2057.BS.I01.Ma22</v>
      </c>
      <c r="F89" s="113">
        <f t="shared" ca="1" si="3"/>
        <v>44697</v>
      </c>
      <c r="G89" s="319" cm="1">
        <f t="array" ref="G89">IF(SUMPRODUCT((APT!$Q$19:$AB$19=$B$5)*APT!Q89:AB89)&gt;0,SUMPRODUCT((APT!$Q$19:$AB$19=$B$5)*APT!Q89:AB89),0)</f>
        <v>195973.34388279606</v>
      </c>
      <c r="H89" s="115">
        <f t="shared" ca="1" si="4"/>
        <v>44697</v>
      </c>
      <c r="I89" s="116">
        <v>0</v>
      </c>
      <c r="J89" s="112" t="str">
        <f>LEFT(APT!D89,20)&amp;"."&amp;APTPay!E89</f>
        <v>Underhill School.2057.BS.I01.Ma22</v>
      </c>
      <c r="K89" s="111" t="b">
        <v>1</v>
      </c>
      <c r="L89" s="117" t="s">
        <v>1275</v>
      </c>
      <c r="M89" s="111" t="b">
        <v>1</v>
      </c>
      <c r="N89" s="111" t="s">
        <v>1276</v>
      </c>
      <c r="O89" s="118" t="str">
        <f>APT!I89</f>
        <v>10162/543965</v>
      </c>
      <c r="P89" s="111" t="b">
        <v>1</v>
      </c>
      <c r="Q89" s="111" t="b">
        <v>1</v>
      </c>
      <c r="R89" s="111" t="b">
        <v>1</v>
      </c>
      <c r="T89" s="10" t="str">
        <f t="shared" si="5"/>
        <v>OK</v>
      </c>
    </row>
    <row r="90" spans="1:20" x14ac:dyDescent="0.25">
      <c r="A90" s="108">
        <v>1</v>
      </c>
      <c r="B90" s="109">
        <v>2</v>
      </c>
      <c r="C90" s="110">
        <f>APT!J90</f>
        <v>400111</v>
      </c>
      <c r="D90" s="111" t="b">
        <v>1</v>
      </c>
      <c r="E90" s="112" t="str">
        <f>RIGHT(APT!C90,4)&amp;"."&amp;APT!M90&amp;"."&amp;APT!K90&amp;"."&amp;$C$5</f>
        <v>2076.BS.I01.Ma22</v>
      </c>
      <c r="F90" s="113">
        <f t="shared" ca="1" si="3"/>
        <v>44697</v>
      </c>
      <c r="G90" s="319" cm="1">
        <f t="array" ref="G90">IF(SUMPRODUCT((APT!$Q$19:$AB$19=$B$5)*APT!Q90:AB90)&gt;0,SUMPRODUCT((APT!$Q$19:$AB$19=$B$5)*APT!Q90:AB90),0)</f>
        <v>131876.13786656701</v>
      </c>
      <c r="H90" s="115">
        <f t="shared" ca="1" si="4"/>
        <v>44697</v>
      </c>
      <c r="I90" s="116">
        <v>0</v>
      </c>
      <c r="J90" s="112" t="str">
        <f>LEFT(APT!D90,20)&amp;"."&amp;APTPay!E90</f>
        <v>Wessex  Gardens Prim.2076.BS.I01.Ma22</v>
      </c>
      <c r="K90" s="111" t="b">
        <v>1</v>
      </c>
      <c r="L90" s="117" t="s">
        <v>1275</v>
      </c>
      <c r="M90" s="111" t="b">
        <v>1</v>
      </c>
      <c r="N90" s="111" t="s">
        <v>1276</v>
      </c>
      <c r="O90" s="118" t="str">
        <f>APT!I90</f>
        <v>10162/543965</v>
      </c>
      <c r="P90" s="111" t="b">
        <v>1</v>
      </c>
      <c r="Q90" s="111" t="b">
        <v>1</v>
      </c>
      <c r="R90" s="111" t="b">
        <v>1</v>
      </c>
      <c r="T90" s="10" t="str">
        <f t="shared" si="5"/>
        <v>OK</v>
      </c>
    </row>
    <row r="91" spans="1:20" x14ac:dyDescent="0.25">
      <c r="A91" s="108">
        <v>1</v>
      </c>
      <c r="B91" s="109">
        <v>2</v>
      </c>
      <c r="C91" s="110">
        <f>APT!J91</f>
        <v>400011</v>
      </c>
      <c r="D91" s="111" t="b">
        <v>1</v>
      </c>
      <c r="E91" s="112" t="str">
        <f>RIGHT(APT!C91,4)&amp;"."&amp;APT!M91&amp;"."&amp;APT!K91&amp;"."&amp;$C$5</f>
        <v>2060.BS.I01.Ma22</v>
      </c>
      <c r="F91" s="113">
        <f t="shared" ca="1" si="3"/>
        <v>44697</v>
      </c>
      <c r="G91" s="319" cm="1">
        <f t="array" ref="G91">IF(SUMPRODUCT((APT!$Q$19:$AB$19=$B$5)*APT!Q91:AB91)&gt;0,SUMPRODUCT((APT!$Q$19:$AB$19=$B$5)*APT!Q91:AB91),0)</f>
        <v>187894.482334</v>
      </c>
      <c r="H91" s="115">
        <f t="shared" ca="1" si="4"/>
        <v>44697</v>
      </c>
      <c r="I91" s="116">
        <v>0</v>
      </c>
      <c r="J91" s="112" t="str">
        <f>LEFT(APT!D91,20)&amp;"."&amp;APTPay!E91</f>
        <v>Whitings Hill Primar.2060.BS.I01.Ma22</v>
      </c>
      <c r="K91" s="111" t="b">
        <v>1</v>
      </c>
      <c r="L91" s="117" t="s">
        <v>1275</v>
      </c>
      <c r="M91" s="111" t="b">
        <v>1</v>
      </c>
      <c r="N91" s="111" t="s">
        <v>1276</v>
      </c>
      <c r="O91" s="118" t="str">
        <f>APT!I91</f>
        <v>10162/543965</v>
      </c>
      <c r="P91" s="111" t="b">
        <v>1</v>
      </c>
      <c r="Q91" s="111" t="b">
        <v>1</v>
      </c>
      <c r="R91" s="111" t="b">
        <v>1</v>
      </c>
      <c r="T91" s="10" t="str">
        <f t="shared" si="5"/>
        <v>OK</v>
      </c>
    </row>
    <row r="92" spans="1:20" x14ac:dyDescent="0.25">
      <c r="A92" s="108">
        <v>1</v>
      </c>
      <c r="B92" s="109">
        <v>2</v>
      </c>
      <c r="C92" s="110">
        <f>APT!J92</f>
        <v>400117</v>
      </c>
      <c r="D92" s="111" t="b">
        <v>1</v>
      </c>
      <c r="E92" s="112" t="str">
        <f>RIGHT(APT!C92,4)&amp;"."&amp;APT!M92&amp;"."&amp;APT!K92&amp;"."&amp;$C$5</f>
        <v>3518.BS.I01.Ma22</v>
      </c>
      <c r="F92" s="113">
        <f t="shared" ca="1" si="3"/>
        <v>44697</v>
      </c>
      <c r="G92" s="319" cm="1">
        <f t="array" ref="G92">IF(SUMPRODUCT((APT!$Q$19:$AB$19=$B$5)*APT!Q92:AB92)&gt;0,SUMPRODUCT((APT!$Q$19:$AB$19=$B$5)*APT!Q92:AB92),0)</f>
        <v>160868.06674091835</v>
      </c>
      <c r="H92" s="115">
        <f t="shared" ca="1" si="4"/>
        <v>44697</v>
      </c>
      <c r="I92" s="116">
        <v>0</v>
      </c>
      <c r="J92" s="112" t="str">
        <f>LEFT(APT!D92,20)&amp;"."&amp;APTPay!E92</f>
        <v>Woodcroft Primary Sc.3518.BS.I01.Ma22</v>
      </c>
      <c r="K92" s="111" t="b">
        <v>1</v>
      </c>
      <c r="L92" s="117" t="s">
        <v>1275</v>
      </c>
      <c r="M92" s="111" t="b">
        <v>1</v>
      </c>
      <c r="N92" s="111" t="s">
        <v>1276</v>
      </c>
      <c r="O92" s="118" t="str">
        <f>APT!I92</f>
        <v>10162/543965</v>
      </c>
      <c r="P92" s="111" t="b">
        <v>1</v>
      </c>
      <c r="Q92" s="111" t="b">
        <v>1</v>
      </c>
      <c r="R92" s="111" t="b">
        <v>1</v>
      </c>
      <c r="T92" s="10" t="str">
        <f t="shared" si="5"/>
        <v>OK</v>
      </c>
    </row>
    <row r="93" spans="1:20" x14ac:dyDescent="0.25">
      <c r="A93" s="108">
        <v>1</v>
      </c>
      <c r="B93" s="109">
        <v>2</v>
      </c>
      <c r="C93" s="110">
        <f>APT!J93</f>
        <v>400004</v>
      </c>
      <c r="D93" s="111" t="b">
        <v>1</v>
      </c>
      <c r="E93" s="112" t="str">
        <f>RIGHT(APT!C93,4)&amp;"."&amp;APT!M93&amp;"."&amp;APT!K93&amp;"."&amp;$C$5</f>
        <v>2054.BS.I01.Ma22</v>
      </c>
      <c r="F93" s="113">
        <f t="shared" ca="1" si="3"/>
        <v>44697</v>
      </c>
      <c r="G93" s="319" cm="1">
        <f t="array" ref="G93">IF(SUMPRODUCT((APT!$Q$19:$AB$19=$B$5)*APT!Q93:AB93)&gt;0,SUMPRODUCT((APT!$Q$19:$AB$19=$B$5)*APT!Q93:AB93),0)</f>
        <v>75386.548466843509</v>
      </c>
      <c r="H93" s="115">
        <f t="shared" ca="1" si="4"/>
        <v>44697</v>
      </c>
      <c r="I93" s="116">
        <v>0</v>
      </c>
      <c r="J93" s="112" t="str">
        <f>LEFT(APT!D93,20)&amp;"."&amp;APTPay!E93</f>
        <v>Woodridge  Primary S.2054.BS.I01.Ma22</v>
      </c>
      <c r="K93" s="111" t="b">
        <v>1</v>
      </c>
      <c r="L93" s="117" t="s">
        <v>1275</v>
      </c>
      <c r="M93" s="111" t="b">
        <v>1</v>
      </c>
      <c r="N93" s="111" t="s">
        <v>1276</v>
      </c>
      <c r="O93" s="118" t="str">
        <f>APT!I93</f>
        <v>10162/543965</v>
      </c>
      <c r="P93" s="111" t="b">
        <v>1</v>
      </c>
      <c r="Q93" s="111" t="b">
        <v>1</v>
      </c>
      <c r="R93" s="111" t="b">
        <v>1</v>
      </c>
      <c r="T93" s="10" t="str">
        <f t="shared" si="5"/>
        <v>OK</v>
      </c>
    </row>
    <row r="94" spans="1:20" x14ac:dyDescent="0.25">
      <c r="A94" s="108">
        <v>1</v>
      </c>
      <c r="B94" s="109">
        <v>2</v>
      </c>
      <c r="C94" s="110">
        <f>APT!J94</f>
        <v>400041</v>
      </c>
      <c r="D94" s="111" t="b">
        <v>1</v>
      </c>
      <c r="E94" s="112" t="str">
        <f>RIGHT(APT!C94,4)&amp;"."&amp;APT!M94&amp;"."&amp;APT!K94&amp;"."&amp;$C$5</f>
        <v>5405.BS.I01.Ma22</v>
      </c>
      <c r="F94" s="113">
        <f t="shared" ca="1" si="3"/>
        <v>44697</v>
      </c>
      <c r="G94" s="319" cm="1">
        <f t="array" ref="G94">IF(SUMPRODUCT((APT!$Q$19:$AB$19=$B$5)*APT!Q94:AB94)&gt;0,SUMPRODUCT((APT!$Q$19:$AB$19=$B$5)*APT!Q94:AB94),0)</f>
        <v>412065.89101867628</v>
      </c>
      <c r="H94" s="115">
        <f t="shared" ca="1" si="4"/>
        <v>44697</v>
      </c>
      <c r="I94" s="116">
        <v>0</v>
      </c>
      <c r="J94" s="112" t="str">
        <f>LEFT(APT!D94,20)&amp;"."&amp;APTPay!E94</f>
        <v>Finchley Catholic Hi.5405.BS.I01.Ma22</v>
      </c>
      <c r="K94" s="111" t="b">
        <v>1</v>
      </c>
      <c r="L94" s="117" t="s">
        <v>1275</v>
      </c>
      <c r="M94" s="111" t="b">
        <v>1</v>
      </c>
      <c r="N94" s="111" t="s">
        <v>1276</v>
      </c>
      <c r="O94" s="118" t="str">
        <f>APT!I94</f>
        <v>10163/543965</v>
      </c>
      <c r="P94" s="111" t="b">
        <v>1</v>
      </c>
      <c r="Q94" s="111" t="b">
        <v>1</v>
      </c>
      <c r="R94" s="111" t="b">
        <v>1</v>
      </c>
      <c r="T94" s="10" t="str">
        <f t="shared" si="5"/>
        <v>OK</v>
      </c>
    </row>
    <row r="95" spans="1:20" x14ac:dyDescent="0.25">
      <c r="A95" s="108">
        <v>1</v>
      </c>
      <c r="B95" s="109">
        <v>2</v>
      </c>
      <c r="C95" s="110">
        <f>APT!J95</f>
        <v>400033</v>
      </c>
      <c r="D95" s="111" t="b">
        <v>1</v>
      </c>
      <c r="E95" s="112" t="str">
        <f>RIGHT(APT!C95,4)&amp;"."&amp;APT!M95&amp;"."&amp;APT!K95&amp;"."&amp;$C$5</f>
        <v>4003.BS.I01.Ma22</v>
      </c>
      <c r="F95" s="113">
        <f t="shared" ca="1" si="3"/>
        <v>44697</v>
      </c>
      <c r="G95" s="319" cm="1">
        <f t="array" ref="G95">IF(SUMPRODUCT((APT!$Q$19:$AB$19=$B$5)*APT!Q95:AB95)&gt;0,SUMPRODUCT((APT!$Q$19:$AB$19=$B$5)*APT!Q95:AB95),0)</f>
        <v>392702.55205406371</v>
      </c>
      <c r="H95" s="115">
        <f t="shared" ca="1" si="4"/>
        <v>44697</v>
      </c>
      <c r="I95" s="116">
        <v>0</v>
      </c>
      <c r="J95" s="112" t="str">
        <f>LEFT(APT!D95,20)&amp;"."&amp;APTPay!E95</f>
        <v>Friern Barnet School.4003.BS.I01.Ma22</v>
      </c>
      <c r="K95" s="111" t="b">
        <v>1</v>
      </c>
      <c r="L95" s="117" t="s">
        <v>1275</v>
      </c>
      <c r="M95" s="111" t="b">
        <v>1</v>
      </c>
      <c r="N95" s="111" t="s">
        <v>1276</v>
      </c>
      <c r="O95" s="118" t="str">
        <f>APT!I95</f>
        <v>10163/543965</v>
      </c>
      <c r="P95" s="111" t="b">
        <v>1</v>
      </c>
      <c r="Q95" s="111" t="b">
        <v>1</v>
      </c>
      <c r="R95" s="111" t="b">
        <v>1</v>
      </c>
      <c r="T95" s="10" t="str">
        <f t="shared" si="5"/>
        <v>OK</v>
      </c>
    </row>
    <row r="96" spans="1:20" x14ac:dyDescent="0.25">
      <c r="A96" s="108">
        <v>1</v>
      </c>
      <c r="B96" s="109">
        <v>2</v>
      </c>
      <c r="C96" s="110">
        <f>APT!J96</f>
        <v>400140</v>
      </c>
      <c r="D96" s="111" t="b">
        <v>1</v>
      </c>
      <c r="E96" s="112" t="str">
        <f>RIGHT(APT!C96,4)&amp;"."&amp;APT!M96&amp;"."&amp;APT!K96&amp;"."&amp;$C$5</f>
        <v>5427.BS.I01.Ma22</v>
      </c>
      <c r="F96" s="113">
        <f t="shared" ca="1" si="3"/>
        <v>44697</v>
      </c>
      <c r="G96" s="319" cm="1">
        <f t="array" ref="G96">IF(SUMPRODUCT((APT!$Q$19:$AB$19=$B$5)*APT!Q96:AB96)&gt;0,SUMPRODUCT((APT!$Q$19:$AB$19=$B$5)*APT!Q96:AB96),0)</f>
        <v>515053.78683423909</v>
      </c>
      <c r="H96" s="115">
        <f t="shared" ca="1" si="4"/>
        <v>44697</v>
      </c>
      <c r="I96" s="116">
        <v>0</v>
      </c>
      <c r="J96" s="112" t="str">
        <f>LEFT(APT!D96,20)&amp;"."&amp;APTPay!E96</f>
        <v>JCoSS.5427.BS.I01.Ma22</v>
      </c>
      <c r="K96" s="111" t="b">
        <v>1</v>
      </c>
      <c r="L96" s="117" t="s">
        <v>1275</v>
      </c>
      <c r="M96" s="111" t="b">
        <v>1</v>
      </c>
      <c r="N96" s="111" t="s">
        <v>1276</v>
      </c>
      <c r="O96" s="118" t="str">
        <f>APT!I96</f>
        <v>10163/543965</v>
      </c>
      <c r="P96" s="111" t="b">
        <v>1</v>
      </c>
      <c r="Q96" s="111" t="b">
        <v>1</v>
      </c>
      <c r="R96" s="111" t="b">
        <v>1</v>
      </c>
      <c r="T96" s="10" t="str">
        <f t="shared" si="5"/>
        <v>OK</v>
      </c>
    </row>
    <row r="97" spans="1:20" x14ac:dyDescent="0.25">
      <c r="A97" s="108">
        <v>1</v>
      </c>
      <c r="B97" s="109">
        <v>2</v>
      </c>
      <c r="C97" s="110">
        <f>APT!J97</f>
        <v>107953</v>
      </c>
      <c r="D97" s="111" t="b">
        <v>1</v>
      </c>
      <c r="E97" s="112" t="str">
        <f>RIGHT(APT!C97,4)&amp;"."&amp;APT!M97&amp;"."&amp;APT!K97&amp;"."&amp;$C$5</f>
        <v>4004.BS.I01.Ma22</v>
      </c>
      <c r="F97" s="113">
        <f t="shared" ca="1" si="3"/>
        <v>44697</v>
      </c>
      <c r="G97" s="319" cm="1">
        <f t="array" ref="G97">IF(SUMPRODUCT((APT!$Q$19:$AB$19=$B$5)*APT!Q97:AB97)&gt;0,SUMPRODUCT((APT!$Q$19:$AB$19=$B$5)*APT!Q97:AB97),0)</f>
        <v>137941.9326628464</v>
      </c>
      <c r="H97" s="115">
        <f t="shared" ca="1" si="4"/>
        <v>44697</v>
      </c>
      <c r="I97" s="116">
        <v>0</v>
      </c>
      <c r="J97" s="112" t="str">
        <f>LEFT(APT!D97,20)&amp;"."&amp;APTPay!E97</f>
        <v>Menorah High School .4004.BS.I01.Ma22</v>
      </c>
      <c r="K97" s="111" t="b">
        <v>1</v>
      </c>
      <c r="L97" s="117" t="s">
        <v>1275</v>
      </c>
      <c r="M97" s="111" t="b">
        <v>1</v>
      </c>
      <c r="N97" s="111" t="s">
        <v>1276</v>
      </c>
      <c r="O97" s="118" t="str">
        <f>APT!I97</f>
        <v>10163/543965</v>
      </c>
      <c r="P97" s="111" t="b">
        <v>1</v>
      </c>
      <c r="Q97" s="111" t="b">
        <v>1</v>
      </c>
      <c r="R97" s="111" t="b">
        <v>1</v>
      </c>
      <c r="T97" s="10" t="str">
        <f t="shared" si="5"/>
        <v>OK</v>
      </c>
    </row>
    <row r="98" spans="1:20" x14ac:dyDescent="0.25">
      <c r="A98" s="108">
        <v>1</v>
      </c>
      <c r="B98" s="109">
        <v>2</v>
      </c>
      <c r="C98" s="110">
        <f>APT!J98</f>
        <v>400029</v>
      </c>
      <c r="D98" s="111" t="b">
        <v>1</v>
      </c>
      <c r="E98" s="112" t="str">
        <f>RIGHT(APT!C98,4)&amp;"."&amp;APT!M98&amp;"."&amp;APT!K98&amp;"."&amp;$C$5</f>
        <v>5404.BS.I01.Ma22</v>
      </c>
      <c r="F98" s="113">
        <f t="shared" ca="1" si="3"/>
        <v>44697</v>
      </c>
      <c r="G98" s="319" cm="1">
        <f t="array" ref="G98">IF(SUMPRODUCT((APT!$Q$19:$AB$19=$B$5)*APT!Q98:AB98)&gt;0,SUMPRODUCT((APT!$Q$19:$AB$19=$B$5)*APT!Q98:AB98),0)</f>
        <v>277784.17970978084</v>
      </c>
      <c r="H98" s="115">
        <f t="shared" ca="1" si="4"/>
        <v>44697</v>
      </c>
      <c r="I98" s="116">
        <v>0</v>
      </c>
      <c r="J98" s="112" t="str">
        <f>LEFT(APT!D98,20)&amp;"."&amp;APTPay!E98</f>
        <v>St Michaels Catholic.5404.BS.I01.Ma22</v>
      </c>
      <c r="K98" s="111" t="b">
        <v>1</v>
      </c>
      <c r="L98" s="117" t="s">
        <v>1275</v>
      </c>
      <c r="M98" s="111" t="b">
        <v>1</v>
      </c>
      <c r="N98" s="111" t="s">
        <v>1276</v>
      </c>
      <c r="O98" s="118" t="str">
        <f>APT!I98</f>
        <v>10163/543965</v>
      </c>
      <c r="P98" s="111" t="b">
        <v>1</v>
      </c>
      <c r="Q98" s="111" t="b">
        <v>1</v>
      </c>
      <c r="R98" s="111" t="b">
        <v>1</v>
      </c>
      <c r="T98" s="10" t="str">
        <f t="shared" si="5"/>
        <v>OK</v>
      </c>
    </row>
    <row r="99" spans="1:20" x14ac:dyDescent="0.25">
      <c r="A99" s="108">
        <v>1</v>
      </c>
      <c r="B99" s="109">
        <v>2</v>
      </c>
      <c r="C99" s="110">
        <f>APT!J99</f>
        <v>400013</v>
      </c>
      <c r="D99" s="111" t="b">
        <v>1</v>
      </c>
      <c r="E99" s="112" t="str">
        <f>RIGHT(APT!C99,4)&amp;"."&amp;APT!M99&amp;"."&amp;APT!K99&amp;"."&amp;$C$5</f>
        <v>5407.BS.I01.Ma22</v>
      </c>
      <c r="F99" s="113">
        <f t="shared" ca="1" si="3"/>
        <v>44697</v>
      </c>
      <c r="G99" s="319" cm="1">
        <f t="array" ref="G99">IF(SUMPRODUCT((APT!$Q$19:$AB$19=$B$5)*APT!Q99:AB99)&gt;0,SUMPRODUCT((APT!$Q$19:$AB$19=$B$5)*APT!Q99:AB99),0)</f>
        <v>547887.76493880595</v>
      </c>
      <c r="H99" s="115">
        <f t="shared" ca="1" si="4"/>
        <v>44697</v>
      </c>
      <c r="I99" s="116">
        <v>0</v>
      </c>
      <c r="J99" s="112" t="str">
        <f>LEFT(APT!D99,20)&amp;"."&amp;APTPay!E99</f>
        <v>St. James' Catholic .5407.BS.I01.Ma22</v>
      </c>
      <c r="K99" s="111" t="b">
        <v>1</v>
      </c>
      <c r="L99" s="117" t="s">
        <v>1275</v>
      </c>
      <c r="M99" s="111" t="b">
        <v>1</v>
      </c>
      <c r="N99" s="111" t="s">
        <v>1276</v>
      </c>
      <c r="O99" s="118" t="str">
        <f>APT!I99</f>
        <v>10163/543965</v>
      </c>
      <c r="P99" s="111" t="b">
        <v>1</v>
      </c>
      <c r="Q99" s="111" t="b">
        <v>1</v>
      </c>
      <c r="R99" s="111" t="b">
        <v>1</v>
      </c>
      <c r="T99" s="10" t="str">
        <f t="shared" si="5"/>
        <v>OK</v>
      </c>
    </row>
    <row r="100" spans="1:20" x14ac:dyDescent="0.25">
      <c r="A100" s="108">
        <v>1</v>
      </c>
      <c r="B100" s="109">
        <v>2</v>
      </c>
      <c r="C100" s="110">
        <f>APT!J100</f>
        <v>400135</v>
      </c>
      <c r="D100" s="111" t="b">
        <v>1</v>
      </c>
      <c r="E100" s="112" t="str">
        <f>RIGHT(APT!C100,4)&amp;"."&amp;APT!M100&amp;"."&amp;APT!K100&amp;"."&amp;$C$5</f>
        <v>3521.BS.I01.Ma22</v>
      </c>
      <c r="F100" s="113">
        <f t="shared" ca="1" si="3"/>
        <v>44697</v>
      </c>
      <c r="G100" s="319" cm="1">
        <f t="array" ref="G100">IF(SUMPRODUCT((APT!$Q$19:$AB$19=$B$5)*APT!Q100:AB100)&gt;0,SUMPRODUCT((APT!$Q$19:$AB$19=$B$5)*APT!Q100:AB100),0)</f>
        <v>654881.10279229237</v>
      </c>
      <c r="H100" s="115">
        <f t="shared" ca="1" si="4"/>
        <v>44697</v>
      </c>
      <c r="I100" s="116">
        <v>0</v>
      </c>
      <c r="J100" s="112" t="str">
        <f>LEFT(APT!D100,20)&amp;"."&amp;APTPay!E100</f>
        <v>St Mary's &amp; St John'.3521.BS.I01.Ma22</v>
      </c>
      <c r="K100" s="111" t="b">
        <v>1</v>
      </c>
      <c r="L100" s="117" t="s">
        <v>1275</v>
      </c>
      <c r="M100" s="111" t="b">
        <v>1</v>
      </c>
      <c r="N100" s="111" t="s">
        <v>1276</v>
      </c>
      <c r="O100" s="118" t="str">
        <f>APT!I100</f>
        <v>11510/543965</v>
      </c>
      <c r="P100" s="111" t="b">
        <v>1</v>
      </c>
      <c r="Q100" s="111" t="b">
        <v>1</v>
      </c>
      <c r="R100" s="111" t="b">
        <v>1</v>
      </c>
      <c r="T100" s="10" t="str">
        <f t="shared" si="5"/>
        <v>OK</v>
      </c>
    </row>
    <row r="101" spans="1:20" x14ac:dyDescent="0.25">
      <c r="A101" s="108">
        <v>1</v>
      </c>
      <c r="B101" s="109">
        <v>2</v>
      </c>
      <c r="C101" s="110">
        <f>APT!J101</f>
        <v>400088</v>
      </c>
      <c r="D101" s="111" t="b">
        <v>1</v>
      </c>
      <c r="E101" s="112" t="str">
        <f>RIGHT(APT!C101,4)&amp;"."&amp;APT!M101&amp;"."&amp;APT!K101&amp;"."&amp;$C$5</f>
        <v>2043.CA.I01.Ma22</v>
      </c>
      <c r="F101" s="113">
        <f t="shared" ca="1" si="3"/>
        <v>44697</v>
      </c>
      <c r="G101" s="319" cm="1">
        <f t="array" ref="G101">IF(SUMPRODUCT((APT!$Q$19:$AB$19=$B$5)*APT!Q101:AB101)&gt;0,SUMPRODUCT((APT!$Q$19:$AB$19=$B$5)*APT!Q101:AB101),0)</f>
        <v>100000</v>
      </c>
      <c r="H101" s="115">
        <f t="shared" ca="1" si="4"/>
        <v>44697</v>
      </c>
      <c r="I101" s="116">
        <v>1</v>
      </c>
      <c r="J101" s="112" t="str">
        <f>LEFT(APT!D101,20)&amp;"."&amp;APTPay!E101</f>
        <v>Moss Hall Junior Sch.2043.CA.I01.Ma22</v>
      </c>
      <c r="K101" s="111" t="b">
        <v>1</v>
      </c>
      <c r="L101" s="117" t="s">
        <v>1279</v>
      </c>
      <c r="M101" s="111" t="b">
        <v>1</v>
      </c>
      <c r="N101" s="111" t="s">
        <v>1276</v>
      </c>
      <c r="O101" s="118" t="str">
        <f>APT!I101</f>
        <v>10162/543965</v>
      </c>
      <c r="P101" s="111" t="b">
        <v>1</v>
      </c>
      <c r="Q101" s="111" t="b">
        <v>1</v>
      </c>
      <c r="R101" s="111" t="b">
        <v>1</v>
      </c>
      <c r="T101" s="10"/>
    </row>
    <row r="102" spans="1:20" x14ac:dyDescent="0.25">
      <c r="A102" s="108">
        <v>1</v>
      </c>
      <c r="B102" s="109">
        <v>2</v>
      </c>
      <c r="C102" s="110">
        <f>APT!J102</f>
        <v>0</v>
      </c>
      <c r="D102" s="111" t="b">
        <v>1</v>
      </c>
      <c r="E102" s="112" t="str">
        <f>RIGHT(APT!C102,4)&amp;"."&amp;APT!M102&amp;"."&amp;APT!K102&amp;"."&amp;$C$5</f>
        <v>...Ma22</v>
      </c>
      <c r="F102" s="113">
        <f t="shared" ca="1" si="3"/>
        <v>44697</v>
      </c>
      <c r="G102" s="319" cm="1">
        <f t="array" ref="G102">IF(SUMPRODUCT((APT!$Q$19:$AB$19=$B$5)*APT!Q102:AB102)&gt;0,SUMPRODUCT((APT!$Q$19:$AB$19=$B$5)*APT!Q102:AB102),0)</f>
        <v>0</v>
      </c>
      <c r="H102" s="115">
        <f t="shared" ca="1" si="4"/>
        <v>44697</v>
      </c>
      <c r="I102" s="116">
        <v>0</v>
      </c>
      <c r="J102" s="112" t="str">
        <f>LEFT(APT!D102,20)&amp;"."&amp;APTPay!E102</f>
        <v>....Ma22</v>
      </c>
      <c r="K102" s="111" t="b">
        <v>1</v>
      </c>
      <c r="L102" s="117" t="s">
        <v>1280</v>
      </c>
      <c r="M102" s="111" t="b">
        <v>1</v>
      </c>
      <c r="N102" s="111" t="s">
        <v>1276</v>
      </c>
      <c r="O102" s="118">
        <f>APT!I102</f>
        <v>0</v>
      </c>
      <c r="P102" s="111" t="b">
        <v>1</v>
      </c>
      <c r="Q102" s="111" t="b">
        <v>1</v>
      </c>
      <c r="R102" s="111" t="b">
        <v>1</v>
      </c>
      <c r="T102" s="10"/>
    </row>
    <row r="103" spans="1:20" x14ac:dyDescent="0.25">
      <c r="A103" s="108">
        <v>1</v>
      </c>
      <c r="B103" s="109">
        <v>2</v>
      </c>
      <c r="C103" s="110">
        <f>APT!J103</f>
        <v>0</v>
      </c>
      <c r="D103" s="111" t="b">
        <v>1</v>
      </c>
      <c r="E103" s="112" t="str">
        <f>RIGHT(APT!C103,4)&amp;"."&amp;APT!M103&amp;"."&amp;APT!K103&amp;"."&amp;$C$5</f>
        <v>...Ma22</v>
      </c>
      <c r="F103" s="113">
        <f t="shared" ref="F103:F148" ca="1" si="6">TODAY()</f>
        <v>44697</v>
      </c>
      <c r="G103" s="319" cm="1">
        <f t="array" ref="G103">IF(SUMPRODUCT((APT!$Q$19:$AB$19=$B$5)*APT!Q103:AB103)&gt;0,SUMPRODUCT((APT!$Q$19:$AB$19=$B$5)*APT!Q103:AB103),0)</f>
        <v>0</v>
      </c>
      <c r="H103" s="115">
        <f t="shared" ca="1" si="4"/>
        <v>44697</v>
      </c>
      <c r="I103" s="116">
        <v>0</v>
      </c>
      <c r="J103" s="112" t="str">
        <f>LEFT(APT!D103,20)&amp;"."&amp;APTPay!E103</f>
        <v>....Ma22</v>
      </c>
      <c r="K103" s="111" t="b">
        <v>1</v>
      </c>
      <c r="L103" s="117" t="s">
        <v>1275</v>
      </c>
      <c r="M103" s="111" t="b">
        <v>1</v>
      </c>
      <c r="N103" s="111" t="s">
        <v>1276</v>
      </c>
      <c r="O103" s="118">
        <f>APT!I103</f>
        <v>0</v>
      </c>
      <c r="P103" s="111" t="b">
        <v>1</v>
      </c>
      <c r="Q103" s="111" t="b">
        <v>1</v>
      </c>
      <c r="R103" s="111" t="b">
        <v>1</v>
      </c>
      <c r="T103" s="10" t="str">
        <f t="shared" si="5"/>
        <v>NOOOOO</v>
      </c>
    </row>
    <row r="104" spans="1:20" x14ac:dyDescent="0.25">
      <c r="A104" s="108">
        <v>1</v>
      </c>
      <c r="B104" s="109">
        <v>2</v>
      </c>
      <c r="C104" s="110">
        <f>APT!J104</f>
        <v>0</v>
      </c>
      <c r="D104" s="111" t="b">
        <v>1</v>
      </c>
      <c r="E104" s="112" t="str">
        <f>RIGHT(APT!C104,4)&amp;"."&amp;APT!M104&amp;"."&amp;APT!K104&amp;"."&amp;$C$5</f>
        <v>...Ma22</v>
      </c>
      <c r="F104" s="113">
        <f t="shared" ca="1" si="6"/>
        <v>44697</v>
      </c>
      <c r="G104" s="319" cm="1">
        <f t="array" ref="G104">IF(SUMPRODUCT((APT!$Q$19:$AB$19=$B$5)*APT!Q104:AB104)&gt;0,SUMPRODUCT((APT!$Q$19:$AB$19=$B$5)*APT!Q104:AB104),0)</f>
        <v>0</v>
      </c>
      <c r="H104" s="115">
        <f t="shared" ca="1" si="4"/>
        <v>44697</v>
      </c>
      <c r="I104" s="116">
        <v>0</v>
      </c>
      <c r="J104" s="112" t="str">
        <f>LEFT(APT!D104,20)&amp;"."&amp;APTPay!E104</f>
        <v>....Ma22</v>
      </c>
      <c r="K104" s="111" t="b">
        <v>1</v>
      </c>
      <c r="L104" s="117" t="s">
        <v>1275</v>
      </c>
      <c r="M104" s="111" t="b">
        <v>1</v>
      </c>
      <c r="N104" s="111" t="s">
        <v>1276</v>
      </c>
      <c r="O104" s="118">
        <f>APT!I104</f>
        <v>0</v>
      </c>
      <c r="P104" s="111" t="b">
        <v>1</v>
      </c>
      <c r="Q104" s="111" t="b">
        <v>1</v>
      </c>
      <c r="R104" s="111" t="b">
        <v>1</v>
      </c>
      <c r="T104" s="10" t="str">
        <f t="shared" si="5"/>
        <v>NOOOOO</v>
      </c>
    </row>
    <row r="105" spans="1:20" x14ac:dyDescent="0.25">
      <c r="A105" s="108">
        <v>1</v>
      </c>
      <c r="B105" s="109">
        <v>2</v>
      </c>
      <c r="C105" s="110">
        <f>APT!J105</f>
        <v>0</v>
      </c>
      <c r="D105" s="111" t="b">
        <v>1</v>
      </c>
      <c r="E105" s="112" t="str">
        <f>RIGHT(APT!C105,4)&amp;"."&amp;APT!M105&amp;"."&amp;APT!K105&amp;"."&amp;$C$5</f>
        <v>...Ma22</v>
      </c>
      <c r="F105" s="113">
        <f t="shared" ca="1" si="6"/>
        <v>44697</v>
      </c>
      <c r="G105" s="319" cm="1">
        <f t="array" ref="G105">IF(SUMPRODUCT((APT!$Q$19:$AB$19=$B$5)*APT!Q105:AB105)&gt;0,SUMPRODUCT((APT!$Q$19:$AB$19=$B$5)*APT!Q105:AB105),0)</f>
        <v>0</v>
      </c>
      <c r="H105" s="115">
        <f t="shared" ca="1" si="4"/>
        <v>44697</v>
      </c>
      <c r="I105" s="116">
        <v>0</v>
      </c>
      <c r="J105" s="112" t="str">
        <f>LEFT(APT!D105,20)&amp;"."&amp;APTPay!E105</f>
        <v>....Ma22</v>
      </c>
      <c r="K105" s="111" t="b">
        <v>1</v>
      </c>
      <c r="L105" s="117" t="s">
        <v>1275</v>
      </c>
      <c r="M105" s="111" t="b">
        <v>1</v>
      </c>
      <c r="N105" s="111" t="s">
        <v>1276</v>
      </c>
      <c r="O105" s="118">
        <f>APT!I105</f>
        <v>0</v>
      </c>
      <c r="P105" s="111" t="b">
        <v>1</v>
      </c>
      <c r="Q105" s="111" t="b">
        <v>1</v>
      </c>
      <c r="R105" s="111" t="b">
        <v>1</v>
      </c>
      <c r="T105" s="10" t="str">
        <f t="shared" si="5"/>
        <v>NOOOOO</v>
      </c>
    </row>
    <row r="106" spans="1:20" x14ac:dyDescent="0.25">
      <c r="A106" s="108">
        <v>1</v>
      </c>
      <c r="B106" s="109">
        <v>2</v>
      </c>
      <c r="C106" s="110">
        <f>APT!J106</f>
        <v>0</v>
      </c>
      <c r="D106" s="111" t="b">
        <v>1</v>
      </c>
      <c r="E106" s="112" t="str">
        <f>RIGHT(APT!C106,4)&amp;"."&amp;APT!M106&amp;"."&amp;APT!K106&amp;"."&amp;$C$5</f>
        <v>...Ma22</v>
      </c>
      <c r="F106" s="113">
        <f t="shared" ca="1" si="6"/>
        <v>44697</v>
      </c>
      <c r="G106" s="319" cm="1">
        <f t="array" ref="G106">IF(SUMPRODUCT((APT!$Q$19:$AB$19=$B$5)*APT!Q106:AB106)&gt;0,SUMPRODUCT((APT!$Q$19:$AB$19=$B$5)*APT!Q106:AB106),0)</f>
        <v>0</v>
      </c>
      <c r="H106" s="115">
        <f t="shared" ca="1" si="4"/>
        <v>44697</v>
      </c>
      <c r="I106" s="116">
        <v>0</v>
      </c>
      <c r="J106" s="112" t="str">
        <f>LEFT(APT!D106,20)&amp;"."&amp;APTPay!E106</f>
        <v>....Ma22</v>
      </c>
      <c r="K106" s="111" t="b">
        <v>1</v>
      </c>
      <c r="L106" s="117" t="s">
        <v>1275</v>
      </c>
      <c r="M106" s="111" t="b">
        <v>1</v>
      </c>
      <c r="N106" s="111" t="s">
        <v>1276</v>
      </c>
      <c r="O106" s="118">
        <f>APT!I106</f>
        <v>0</v>
      </c>
      <c r="P106" s="111" t="b">
        <v>1</v>
      </c>
      <c r="Q106" s="111" t="b">
        <v>1</v>
      </c>
      <c r="R106" s="111" t="b">
        <v>1</v>
      </c>
      <c r="T106" s="10" t="str">
        <f t="shared" si="5"/>
        <v>NOOOOO</v>
      </c>
    </row>
    <row r="107" spans="1:20" x14ac:dyDescent="0.25">
      <c r="A107" s="108">
        <v>1</v>
      </c>
      <c r="B107" s="109">
        <v>2</v>
      </c>
      <c r="C107" s="110">
        <f>APT!J107</f>
        <v>0</v>
      </c>
      <c r="D107" s="111" t="b">
        <v>1</v>
      </c>
      <c r="E107" s="112" t="str">
        <f>RIGHT(APT!C107,4)&amp;"."&amp;APT!M107&amp;"."&amp;APT!K107&amp;"."&amp;$C$5</f>
        <v>...Ma22</v>
      </c>
      <c r="F107" s="113">
        <f t="shared" ca="1" si="6"/>
        <v>44697</v>
      </c>
      <c r="G107" s="319" cm="1">
        <f t="array" ref="G107">IF(SUMPRODUCT((APT!$Q$19:$AB$19=$B$5)*APT!Q107:AB107)&gt;0,SUMPRODUCT((APT!$Q$19:$AB$19=$B$5)*APT!Q107:AB107),0)</f>
        <v>0</v>
      </c>
      <c r="H107" s="115">
        <f t="shared" ca="1" si="4"/>
        <v>44697</v>
      </c>
      <c r="I107" s="116">
        <v>0</v>
      </c>
      <c r="J107" s="112" t="str">
        <f>LEFT(APT!D107,20)&amp;"."&amp;APTPay!E107</f>
        <v>....Ma22</v>
      </c>
      <c r="K107" s="111" t="b">
        <v>1</v>
      </c>
      <c r="L107" s="117" t="s">
        <v>1275</v>
      </c>
      <c r="M107" s="111" t="b">
        <v>1</v>
      </c>
      <c r="N107" s="111" t="s">
        <v>1276</v>
      </c>
      <c r="O107" s="118">
        <f>APT!I107</f>
        <v>0</v>
      </c>
      <c r="P107" s="111" t="b">
        <v>1</v>
      </c>
      <c r="Q107" s="111" t="b">
        <v>1</v>
      </c>
      <c r="R107" s="111" t="b">
        <v>1</v>
      </c>
      <c r="T107" s="10" t="str">
        <f t="shared" si="5"/>
        <v>NOOOOO</v>
      </c>
    </row>
    <row r="108" spans="1:20" x14ac:dyDescent="0.25">
      <c r="A108" s="108">
        <v>1</v>
      </c>
      <c r="B108" s="109">
        <v>2</v>
      </c>
      <c r="C108" s="110">
        <f>APT!J108</f>
        <v>0</v>
      </c>
      <c r="D108" s="111" t="b">
        <v>1</v>
      </c>
      <c r="E108" s="112" t="str">
        <f>RIGHT(APT!C108,4)&amp;"."&amp;APT!M108&amp;"."&amp;APT!K108&amp;"."&amp;$C$5</f>
        <v>...Ma22</v>
      </c>
      <c r="F108" s="113">
        <f t="shared" ca="1" si="6"/>
        <v>44697</v>
      </c>
      <c r="G108" s="319" cm="1">
        <f t="array" ref="G108">IF(SUMPRODUCT((APT!$Q$19:$AB$19=$B$5)*APT!Q108:AB108)&gt;0,SUMPRODUCT((APT!$Q$19:$AB$19=$B$5)*APT!Q108:AB108),0)</f>
        <v>0</v>
      </c>
      <c r="H108" s="115">
        <f t="shared" ca="1" si="4"/>
        <v>44697</v>
      </c>
      <c r="I108" s="116">
        <v>0</v>
      </c>
      <c r="J108" s="112" t="str">
        <f>LEFT(APT!D108,20)&amp;"."&amp;APTPay!E108</f>
        <v>....Ma22</v>
      </c>
      <c r="K108" s="111" t="b">
        <v>1</v>
      </c>
      <c r="L108" s="117" t="s">
        <v>1275</v>
      </c>
      <c r="M108" s="111" t="b">
        <v>1</v>
      </c>
      <c r="N108" s="111" t="s">
        <v>1276</v>
      </c>
      <c r="O108" s="118">
        <f>APT!I108</f>
        <v>0</v>
      </c>
      <c r="P108" s="111" t="b">
        <v>1</v>
      </c>
      <c r="Q108" s="111" t="b">
        <v>1</v>
      </c>
      <c r="R108" s="111" t="b">
        <v>1</v>
      </c>
      <c r="T108" s="10" t="str">
        <f t="shared" si="5"/>
        <v>NOOOOO</v>
      </c>
    </row>
    <row r="109" spans="1:20" x14ac:dyDescent="0.25">
      <c r="A109" s="108">
        <v>1</v>
      </c>
      <c r="B109" s="109">
        <v>2</v>
      </c>
      <c r="C109" s="110">
        <f>APT!J109</f>
        <v>0</v>
      </c>
      <c r="D109" s="111" t="b">
        <v>1</v>
      </c>
      <c r="E109" s="112" t="str">
        <f>RIGHT(APT!C109,4)&amp;"."&amp;APT!M109&amp;"."&amp;APT!K109&amp;"."&amp;$C$5</f>
        <v>...Ma22</v>
      </c>
      <c r="F109" s="113">
        <f t="shared" ca="1" si="6"/>
        <v>44697</v>
      </c>
      <c r="G109" s="319" cm="1">
        <f t="array" ref="G109">IF(SUMPRODUCT((APT!$Q$19:$AB$19=$B$5)*APT!Q109:AB109)&gt;0,SUMPRODUCT((APT!$Q$19:$AB$19=$B$5)*APT!Q109:AB109),0)</f>
        <v>0</v>
      </c>
      <c r="H109" s="115">
        <f t="shared" ca="1" si="4"/>
        <v>44697</v>
      </c>
      <c r="I109" s="116">
        <v>0</v>
      </c>
      <c r="J109" s="112" t="str">
        <f>LEFT(APT!D109,20)&amp;"."&amp;APTPay!E109</f>
        <v>....Ma22</v>
      </c>
      <c r="K109" s="111" t="b">
        <v>1</v>
      </c>
      <c r="L109" s="117" t="s">
        <v>1275</v>
      </c>
      <c r="M109" s="111" t="b">
        <v>1</v>
      </c>
      <c r="N109" s="111" t="s">
        <v>1276</v>
      </c>
      <c r="O109" s="118">
        <f>APT!I109</f>
        <v>0</v>
      </c>
      <c r="P109" s="111" t="b">
        <v>1</v>
      </c>
      <c r="Q109" s="111" t="b">
        <v>1</v>
      </c>
      <c r="R109" s="111" t="b">
        <v>1</v>
      </c>
      <c r="T109" s="10" t="str">
        <f t="shared" si="5"/>
        <v>NOOOOO</v>
      </c>
    </row>
    <row r="110" spans="1:20" x14ac:dyDescent="0.25">
      <c r="A110" s="108">
        <v>1</v>
      </c>
      <c r="B110" s="109">
        <v>2</v>
      </c>
      <c r="C110" s="110">
        <f>APT!J110</f>
        <v>0</v>
      </c>
      <c r="D110" s="111" t="b">
        <v>1</v>
      </c>
      <c r="E110" s="112" t="str">
        <f>RIGHT(APT!C110,4)&amp;"."&amp;APT!M110&amp;"."&amp;APT!K110&amp;"."&amp;$C$5</f>
        <v>...Ma22</v>
      </c>
      <c r="F110" s="113">
        <f t="shared" ca="1" si="6"/>
        <v>44697</v>
      </c>
      <c r="G110" s="319" cm="1">
        <f t="array" ref="G110">IF(SUMPRODUCT((APT!$Q$19:$AB$19=$B$5)*APT!Q110:AB110)&gt;0,SUMPRODUCT((APT!$Q$19:$AB$19=$B$5)*APT!Q110:AB110),0)</f>
        <v>0</v>
      </c>
      <c r="H110" s="115">
        <f t="shared" ca="1" si="4"/>
        <v>44697</v>
      </c>
      <c r="I110" s="116">
        <v>0</v>
      </c>
      <c r="J110" s="112" t="str">
        <f>LEFT(APT!D110,20)&amp;"."&amp;APTPay!E110</f>
        <v>....Ma22</v>
      </c>
      <c r="K110" s="111" t="b">
        <v>1</v>
      </c>
      <c r="L110" s="117" t="s">
        <v>1275</v>
      </c>
      <c r="M110" s="111" t="b">
        <v>1</v>
      </c>
      <c r="N110" s="111" t="s">
        <v>1276</v>
      </c>
      <c r="O110" s="118">
        <f>APT!I110</f>
        <v>0</v>
      </c>
      <c r="P110" s="111" t="b">
        <v>1</v>
      </c>
      <c r="Q110" s="111" t="b">
        <v>1</v>
      </c>
      <c r="R110" s="111" t="b">
        <v>1</v>
      </c>
      <c r="T110" s="10" t="str">
        <f t="shared" si="5"/>
        <v>NOOOOO</v>
      </c>
    </row>
    <row r="111" spans="1:20" x14ac:dyDescent="0.25">
      <c r="A111" s="108">
        <v>1</v>
      </c>
      <c r="B111" s="109">
        <v>2</v>
      </c>
      <c r="C111" s="110">
        <f>APT!J111</f>
        <v>0</v>
      </c>
      <c r="D111" s="111" t="b">
        <v>1</v>
      </c>
      <c r="E111" s="112" t="str">
        <f>RIGHT(APT!C111,4)&amp;"."&amp;APT!M111&amp;"."&amp;APT!K111&amp;"."&amp;$C$5</f>
        <v>...Ma22</v>
      </c>
      <c r="F111" s="113">
        <f t="shared" ca="1" si="6"/>
        <v>44697</v>
      </c>
      <c r="G111" s="319" cm="1">
        <f t="array" ref="G111">IF(SUMPRODUCT((APT!$Q$19:$AB$19=$B$5)*APT!Q111:AB111)&gt;0,SUMPRODUCT((APT!$Q$19:$AB$19=$B$5)*APT!Q111:AB111),0)</f>
        <v>0</v>
      </c>
      <c r="H111" s="115">
        <f t="shared" ca="1" si="4"/>
        <v>44697</v>
      </c>
      <c r="I111" s="116">
        <v>0</v>
      </c>
      <c r="J111" s="112" t="str">
        <f>LEFT(APT!D111,20)&amp;"."&amp;APTPay!E111</f>
        <v>....Ma22</v>
      </c>
      <c r="K111" s="111" t="b">
        <v>1</v>
      </c>
      <c r="L111" s="117" t="s">
        <v>1275</v>
      </c>
      <c r="M111" s="111" t="b">
        <v>1</v>
      </c>
      <c r="N111" s="111" t="s">
        <v>1276</v>
      </c>
      <c r="O111" s="118">
        <f>APT!I111</f>
        <v>0</v>
      </c>
      <c r="P111" s="111" t="b">
        <v>1</v>
      </c>
      <c r="Q111" s="111" t="b">
        <v>1</v>
      </c>
      <c r="R111" s="111" t="b">
        <v>1</v>
      </c>
      <c r="T111" s="10" t="str">
        <f t="shared" si="5"/>
        <v>NOOOOO</v>
      </c>
    </row>
    <row r="112" spans="1:20" x14ac:dyDescent="0.25">
      <c r="A112" s="108">
        <v>1</v>
      </c>
      <c r="B112" s="109">
        <v>2</v>
      </c>
      <c r="C112" s="110">
        <f>APT!J112</f>
        <v>0</v>
      </c>
      <c r="D112" s="111" t="b">
        <v>1</v>
      </c>
      <c r="E112" s="112" t="str">
        <f>RIGHT(APT!C112,4)&amp;"."&amp;APT!M112&amp;"."&amp;APT!K112&amp;"."&amp;$C$5</f>
        <v>...Ma22</v>
      </c>
      <c r="F112" s="113">
        <f t="shared" ca="1" si="6"/>
        <v>44697</v>
      </c>
      <c r="G112" s="319" cm="1">
        <f t="array" ref="G112">IF(SUMPRODUCT((APT!$Q$19:$AB$19=$B$5)*APT!Q112:AB112)&gt;0,SUMPRODUCT((APT!$Q$19:$AB$19=$B$5)*APT!Q112:AB112),0)</f>
        <v>0</v>
      </c>
      <c r="H112" s="115">
        <f t="shared" ca="1" si="4"/>
        <v>44697</v>
      </c>
      <c r="I112" s="116">
        <v>0</v>
      </c>
      <c r="J112" s="112" t="str">
        <f>LEFT(APT!D112,20)&amp;"."&amp;APTPay!E112</f>
        <v>....Ma22</v>
      </c>
      <c r="K112" s="111" t="b">
        <v>1</v>
      </c>
      <c r="L112" s="117" t="s">
        <v>1275</v>
      </c>
      <c r="M112" s="111" t="b">
        <v>1</v>
      </c>
      <c r="N112" s="111" t="s">
        <v>1276</v>
      </c>
      <c r="O112" s="118">
        <f>APT!I112</f>
        <v>0</v>
      </c>
      <c r="P112" s="111" t="b">
        <v>1</v>
      </c>
      <c r="Q112" s="111" t="b">
        <v>1</v>
      </c>
      <c r="R112" s="111" t="b">
        <v>1</v>
      </c>
      <c r="T112" s="10" t="str">
        <f t="shared" si="5"/>
        <v>NOOOOO</v>
      </c>
    </row>
    <row r="113" spans="1:20" x14ac:dyDescent="0.25">
      <c r="A113" s="108">
        <v>1</v>
      </c>
      <c r="B113" s="109">
        <v>2</v>
      </c>
      <c r="C113" s="110">
        <f>APT!J113</f>
        <v>0</v>
      </c>
      <c r="D113" s="111" t="b">
        <v>1</v>
      </c>
      <c r="E113" s="112" t="str">
        <f>RIGHT(APT!C113,4)&amp;"."&amp;APT!M113&amp;"."&amp;APT!K113&amp;"."&amp;$C$5</f>
        <v>...Ma22</v>
      </c>
      <c r="F113" s="113">
        <f t="shared" ca="1" si="6"/>
        <v>44697</v>
      </c>
      <c r="G113" s="319" cm="1">
        <f t="array" ref="G113">IF(SUMPRODUCT((APT!$Q$19:$AB$19=$B$5)*APT!Q113:AB113)&gt;0,SUMPRODUCT((APT!$Q$19:$AB$19=$B$5)*APT!Q113:AB113),0)</f>
        <v>0</v>
      </c>
      <c r="H113" s="115">
        <f t="shared" ca="1" si="4"/>
        <v>44697</v>
      </c>
      <c r="I113" s="116">
        <v>0</v>
      </c>
      <c r="J113" s="112" t="str">
        <f>LEFT(APT!D113,20)&amp;"."&amp;APTPay!E113</f>
        <v>....Ma22</v>
      </c>
      <c r="K113" s="111" t="b">
        <v>1</v>
      </c>
      <c r="L113" s="117" t="s">
        <v>1275</v>
      </c>
      <c r="M113" s="111" t="b">
        <v>1</v>
      </c>
      <c r="N113" s="111" t="s">
        <v>1276</v>
      </c>
      <c r="O113" s="118">
        <f>APT!I113</f>
        <v>0</v>
      </c>
      <c r="P113" s="111" t="b">
        <v>1</v>
      </c>
      <c r="Q113" s="111" t="b">
        <v>1</v>
      </c>
      <c r="R113" s="111" t="b">
        <v>1</v>
      </c>
      <c r="T113" s="10" t="str">
        <f t="shared" si="5"/>
        <v>NOOOOO</v>
      </c>
    </row>
    <row r="114" spans="1:20" x14ac:dyDescent="0.25">
      <c r="A114" s="108">
        <v>1</v>
      </c>
      <c r="B114" s="109">
        <v>2</v>
      </c>
      <c r="C114" s="110">
        <f>APT!J114</f>
        <v>0</v>
      </c>
      <c r="D114" s="111" t="b">
        <v>1</v>
      </c>
      <c r="E114" s="112" t="str">
        <f>RIGHT(APT!C114,4)&amp;"."&amp;APT!M114&amp;"."&amp;APT!K114&amp;"."&amp;$C$5</f>
        <v>...Ma22</v>
      </c>
      <c r="F114" s="113">
        <f t="shared" ca="1" si="6"/>
        <v>44697</v>
      </c>
      <c r="G114" s="319" cm="1">
        <f t="array" ref="G114">IF(SUMPRODUCT((APT!$Q$19:$AB$19=$B$5)*APT!Q114:AB114)&gt;0,SUMPRODUCT((APT!$Q$19:$AB$19=$B$5)*APT!Q114:AB114),0)</f>
        <v>0</v>
      </c>
      <c r="H114" s="115">
        <f t="shared" ca="1" si="4"/>
        <v>44697</v>
      </c>
      <c r="I114" s="116">
        <v>0</v>
      </c>
      <c r="J114" s="112" t="str">
        <f>LEFT(APT!D114,20)&amp;"."&amp;APTPay!E114</f>
        <v>....Ma22</v>
      </c>
      <c r="K114" s="111" t="b">
        <v>1</v>
      </c>
      <c r="L114" s="117" t="s">
        <v>1275</v>
      </c>
      <c r="M114" s="111" t="b">
        <v>1</v>
      </c>
      <c r="N114" s="111" t="s">
        <v>1276</v>
      </c>
      <c r="O114" s="118">
        <f>APT!I114</f>
        <v>0</v>
      </c>
      <c r="P114" s="111" t="b">
        <v>1</v>
      </c>
      <c r="Q114" s="111" t="b">
        <v>1</v>
      </c>
      <c r="R114" s="111" t="b">
        <v>1</v>
      </c>
      <c r="T114" s="10" t="str">
        <f t="shared" si="5"/>
        <v>NOOOOO</v>
      </c>
    </row>
    <row r="115" spans="1:20" x14ac:dyDescent="0.25">
      <c r="A115" s="108">
        <v>1</v>
      </c>
      <c r="B115" s="109">
        <v>2</v>
      </c>
      <c r="C115" s="110">
        <f>APT!J115</f>
        <v>0</v>
      </c>
      <c r="D115" s="111" t="b">
        <v>1</v>
      </c>
      <c r="E115" s="112" t="str">
        <f>RIGHT(APT!C115,4)&amp;"."&amp;APT!M115&amp;"."&amp;APT!K115&amp;"."&amp;$C$5</f>
        <v>...Ma22</v>
      </c>
      <c r="F115" s="113">
        <f t="shared" ca="1" si="6"/>
        <v>44697</v>
      </c>
      <c r="G115" s="319" cm="1">
        <f t="array" ref="G115">IF(SUMPRODUCT((APT!$Q$19:$AB$19=$B$5)*APT!Q115:AB115)&gt;0,SUMPRODUCT((APT!$Q$19:$AB$19=$B$5)*APT!Q115:AB115),0)</f>
        <v>0</v>
      </c>
      <c r="H115" s="115">
        <f t="shared" ca="1" si="4"/>
        <v>44697</v>
      </c>
      <c r="I115" s="116">
        <v>0</v>
      </c>
      <c r="J115" s="112" t="str">
        <f>LEFT(APT!D115,20)&amp;"."&amp;APTPay!E115</f>
        <v>....Ma22</v>
      </c>
      <c r="K115" s="111" t="b">
        <v>1</v>
      </c>
      <c r="L115" s="117" t="s">
        <v>1275</v>
      </c>
      <c r="M115" s="111" t="b">
        <v>1</v>
      </c>
      <c r="N115" s="111" t="s">
        <v>1276</v>
      </c>
      <c r="O115" s="118">
        <f>APT!I115</f>
        <v>0</v>
      </c>
      <c r="P115" s="111" t="b">
        <v>1</v>
      </c>
      <c r="Q115" s="111" t="b">
        <v>1</v>
      </c>
      <c r="R115" s="111" t="b">
        <v>1</v>
      </c>
      <c r="T115" s="10" t="str">
        <f t="shared" si="5"/>
        <v>NOOOOO</v>
      </c>
    </row>
    <row r="116" spans="1:20" x14ac:dyDescent="0.25">
      <c r="A116" s="108">
        <v>1</v>
      </c>
      <c r="B116" s="109">
        <v>2</v>
      </c>
      <c r="C116" s="110">
        <f>APT!J116</f>
        <v>0</v>
      </c>
      <c r="D116" s="111" t="b">
        <v>1</v>
      </c>
      <c r="E116" s="112" t="str">
        <f>RIGHT(APT!C116,4)&amp;"."&amp;APT!M116&amp;"."&amp;APT!K116&amp;"."&amp;$C$5</f>
        <v>...Ma22</v>
      </c>
      <c r="F116" s="113">
        <f t="shared" ca="1" si="6"/>
        <v>44697</v>
      </c>
      <c r="G116" s="319" cm="1">
        <f t="array" ref="G116">IF(SUMPRODUCT((APT!$Q$19:$AB$19=$B$5)*APT!Q116:AB116)&gt;0,SUMPRODUCT((APT!$Q$19:$AB$19=$B$5)*APT!Q116:AB116),0)</f>
        <v>0</v>
      </c>
      <c r="H116" s="115">
        <f t="shared" ca="1" si="4"/>
        <v>44697</v>
      </c>
      <c r="I116" s="116">
        <v>0</v>
      </c>
      <c r="J116" s="112" t="str">
        <f>LEFT(APT!D116,20)&amp;"."&amp;APTPay!E116</f>
        <v>....Ma22</v>
      </c>
      <c r="K116" s="111" t="b">
        <v>1</v>
      </c>
      <c r="L116" s="117" t="s">
        <v>1275</v>
      </c>
      <c r="M116" s="111" t="b">
        <v>1</v>
      </c>
      <c r="N116" s="111" t="s">
        <v>1276</v>
      </c>
      <c r="O116" s="118">
        <f>APT!I116</f>
        <v>0</v>
      </c>
      <c r="P116" s="111" t="b">
        <v>1</v>
      </c>
      <c r="Q116" s="111" t="b">
        <v>1</v>
      </c>
      <c r="R116" s="111" t="b">
        <v>1</v>
      </c>
      <c r="T116" s="10" t="str">
        <f t="shared" si="5"/>
        <v>NOOOOO</v>
      </c>
    </row>
    <row r="117" spans="1:20" x14ac:dyDescent="0.25">
      <c r="A117" s="108">
        <v>1</v>
      </c>
      <c r="B117" s="109">
        <v>2</v>
      </c>
      <c r="C117" s="110">
        <f>APT!J117</f>
        <v>0</v>
      </c>
      <c r="D117" s="111" t="b">
        <v>1</v>
      </c>
      <c r="E117" s="112" t="str">
        <f>RIGHT(APT!C117,4)&amp;"."&amp;APT!M117&amp;"."&amp;APT!K117&amp;"."&amp;$C$5</f>
        <v>...Ma22</v>
      </c>
      <c r="F117" s="113">
        <f t="shared" ca="1" si="6"/>
        <v>44697</v>
      </c>
      <c r="G117" s="319" cm="1">
        <f t="array" ref="G117">IF(SUMPRODUCT((APT!$Q$19:$AB$19=$B$5)*APT!Q117:AB117)&gt;0,SUMPRODUCT((APT!$Q$19:$AB$19=$B$5)*APT!Q117:AB117),0)</f>
        <v>0</v>
      </c>
      <c r="H117" s="115">
        <f t="shared" ca="1" si="4"/>
        <v>44697</v>
      </c>
      <c r="I117" s="116">
        <v>0</v>
      </c>
      <c r="J117" s="112" t="str">
        <f>LEFT(APT!D117,20)&amp;"."&amp;APTPay!E117</f>
        <v>....Ma22</v>
      </c>
      <c r="K117" s="111" t="b">
        <v>1</v>
      </c>
      <c r="L117" s="117" t="s">
        <v>1275</v>
      </c>
      <c r="M117" s="111" t="b">
        <v>1</v>
      </c>
      <c r="N117" s="111" t="s">
        <v>1276</v>
      </c>
      <c r="O117" s="118">
        <f>APT!I117</f>
        <v>0</v>
      </c>
      <c r="P117" s="111" t="b">
        <v>1</v>
      </c>
      <c r="Q117" s="111" t="b">
        <v>1</v>
      </c>
      <c r="R117" s="111" t="b">
        <v>1</v>
      </c>
      <c r="T117" s="10" t="str">
        <f t="shared" si="5"/>
        <v>NOOOOO</v>
      </c>
    </row>
    <row r="118" spans="1:20" x14ac:dyDescent="0.25">
      <c r="A118" s="108">
        <v>1</v>
      </c>
      <c r="B118" s="109">
        <v>2</v>
      </c>
      <c r="C118" s="110">
        <f>APT!J118</f>
        <v>0</v>
      </c>
      <c r="D118" s="111" t="b">
        <v>1</v>
      </c>
      <c r="E118" s="112" t="str">
        <f>RIGHT(APT!C118,4)&amp;"."&amp;APT!M118&amp;"."&amp;APT!K118&amp;"."&amp;$C$5</f>
        <v>...Ma22</v>
      </c>
      <c r="F118" s="113">
        <f t="shared" ca="1" si="6"/>
        <v>44697</v>
      </c>
      <c r="G118" s="319" cm="1">
        <f t="array" ref="G118">IF(SUMPRODUCT((APT!$Q$19:$AB$19=$B$5)*APT!Q118:AB118)&gt;0,SUMPRODUCT((APT!$Q$19:$AB$19=$B$5)*APT!Q118:AB118),0)</f>
        <v>0</v>
      </c>
      <c r="H118" s="115">
        <f t="shared" ca="1" si="4"/>
        <v>44697</v>
      </c>
      <c r="I118" s="116">
        <v>0</v>
      </c>
      <c r="J118" s="112" t="str">
        <f>LEFT(APT!D118,20)&amp;"."&amp;APTPay!E118</f>
        <v>....Ma22</v>
      </c>
      <c r="K118" s="111" t="b">
        <v>1</v>
      </c>
      <c r="L118" s="117" t="s">
        <v>1275</v>
      </c>
      <c r="M118" s="111" t="b">
        <v>1</v>
      </c>
      <c r="N118" s="111" t="s">
        <v>1276</v>
      </c>
      <c r="O118" s="118">
        <f>APT!I118</f>
        <v>0</v>
      </c>
      <c r="P118" s="111" t="b">
        <v>1</v>
      </c>
      <c r="Q118" s="111" t="b">
        <v>1</v>
      </c>
      <c r="R118" s="111" t="b">
        <v>1</v>
      </c>
      <c r="T118" s="10" t="str">
        <f t="shared" si="5"/>
        <v>NOOOOO</v>
      </c>
    </row>
    <row r="119" spans="1:20" x14ac:dyDescent="0.25">
      <c r="A119" s="108">
        <v>1</v>
      </c>
      <c r="B119" s="109">
        <v>2</v>
      </c>
      <c r="C119" s="110">
        <f>APT!J119</f>
        <v>0</v>
      </c>
      <c r="D119" s="111" t="b">
        <v>1</v>
      </c>
      <c r="E119" s="112" t="str">
        <f>RIGHT(APT!C119,4)&amp;"."&amp;APT!M119&amp;"."&amp;APT!K119&amp;"."&amp;$C$5</f>
        <v>...Ma22</v>
      </c>
      <c r="F119" s="113">
        <f t="shared" ca="1" si="6"/>
        <v>44697</v>
      </c>
      <c r="G119" s="319" cm="1">
        <f t="array" ref="G119">IF(SUMPRODUCT((APT!$Q$19:$AB$19=$B$5)*APT!Q119:AB119)&gt;0,SUMPRODUCT((APT!$Q$19:$AB$19=$B$5)*APT!Q119:AB119),0)</f>
        <v>0</v>
      </c>
      <c r="H119" s="115">
        <f t="shared" ca="1" si="4"/>
        <v>44697</v>
      </c>
      <c r="I119" s="116">
        <v>0</v>
      </c>
      <c r="J119" s="112" t="str">
        <f>LEFT(APT!D119,20)&amp;"."&amp;APTPay!E119</f>
        <v>....Ma22</v>
      </c>
      <c r="K119" s="111" t="b">
        <v>1</v>
      </c>
      <c r="L119" s="117" t="s">
        <v>1275</v>
      </c>
      <c r="M119" s="111" t="b">
        <v>1</v>
      </c>
      <c r="N119" s="111" t="s">
        <v>1276</v>
      </c>
      <c r="O119" s="118">
        <f>APT!I119</f>
        <v>0</v>
      </c>
      <c r="P119" s="111" t="b">
        <v>1</v>
      </c>
      <c r="Q119" s="111" t="b">
        <v>1</v>
      </c>
      <c r="R119" s="111" t="b">
        <v>1</v>
      </c>
      <c r="T119" s="10" t="str">
        <f t="shared" si="5"/>
        <v>NOOOOO</v>
      </c>
    </row>
    <row r="120" spans="1:20" x14ac:dyDescent="0.25">
      <c r="A120" s="108">
        <v>1</v>
      </c>
      <c r="B120" s="109">
        <v>2</v>
      </c>
      <c r="C120" s="110">
        <f>APT!J120</f>
        <v>0</v>
      </c>
      <c r="D120" s="111" t="b">
        <v>1</v>
      </c>
      <c r="E120" s="112" t="str">
        <f>RIGHT(APT!C120,4)&amp;"."&amp;APT!M120&amp;"."&amp;APT!K120&amp;"."&amp;$C$5</f>
        <v>...Ma22</v>
      </c>
      <c r="F120" s="113">
        <f t="shared" ca="1" si="6"/>
        <v>44697</v>
      </c>
      <c r="G120" s="319" cm="1">
        <f t="array" ref="G120">IF(SUMPRODUCT((APT!$Q$19:$AB$19=$B$5)*APT!Q120:AB120)&gt;0,SUMPRODUCT((APT!$Q$19:$AB$19=$B$5)*APT!Q120:AB120),0)</f>
        <v>0</v>
      </c>
      <c r="H120" s="115">
        <f t="shared" ca="1" si="4"/>
        <v>44697</v>
      </c>
      <c r="I120" s="116">
        <v>0</v>
      </c>
      <c r="J120" s="112" t="str">
        <f>LEFT(APT!D120,20)&amp;"."&amp;APTPay!E120</f>
        <v>....Ma22</v>
      </c>
      <c r="K120" s="111" t="b">
        <v>1</v>
      </c>
      <c r="L120" s="117" t="s">
        <v>1275</v>
      </c>
      <c r="M120" s="111" t="b">
        <v>1</v>
      </c>
      <c r="N120" s="111" t="s">
        <v>1276</v>
      </c>
      <c r="O120" s="118">
        <f>APT!I120</f>
        <v>0</v>
      </c>
      <c r="P120" s="111" t="b">
        <v>1</v>
      </c>
      <c r="Q120" s="111" t="b">
        <v>1</v>
      </c>
      <c r="R120" s="111" t="b">
        <v>1</v>
      </c>
      <c r="T120" s="10" t="str">
        <f t="shared" si="5"/>
        <v>NOOOOO</v>
      </c>
    </row>
    <row r="121" spans="1:20" x14ac:dyDescent="0.25">
      <c r="A121" s="108">
        <v>1</v>
      </c>
      <c r="B121" s="109">
        <v>2</v>
      </c>
      <c r="C121" s="110">
        <f>APT!J121</f>
        <v>0</v>
      </c>
      <c r="D121" s="111" t="b">
        <v>1</v>
      </c>
      <c r="E121" s="112" t="str">
        <f>RIGHT(APT!C121,4)&amp;"."&amp;APT!M121&amp;"."&amp;APT!K121&amp;"."&amp;$C$5</f>
        <v>...Ma22</v>
      </c>
      <c r="F121" s="113">
        <f t="shared" ca="1" si="6"/>
        <v>44697</v>
      </c>
      <c r="G121" s="319" cm="1">
        <f t="array" ref="G121">IF(SUMPRODUCT((APT!$Q$19:$AB$19=$B$5)*APT!Q121:AB121)&gt;0,SUMPRODUCT((APT!$Q$19:$AB$19=$B$5)*APT!Q121:AB121),0)</f>
        <v>0</v>
      </c>
      <c r="H121" s="115">
        <f t="shared" ca="1" si="4"/>
        <v>44697</v>
      </c>
      <c r="I121" s="116">
        <v>0</v>
      </c>
      <c r="J121" s="112" t="str">
        <f>LEFT(APT!D121,20)&amp;"."&amp;APTPay!E121</f>
        <v>....Ma22</v>
      </c>
      <c r="K121" s="111" t="b">
        <v>1</v>
      </c>
      <c r="L121" s="117" t="s">
        <v>1275</v>
      </c>
      <c r="M121" s="111" t="b">
        <v>1</v>
      </c>
      <c r="N121" s="111" t="s">
        <v>1276</v>
      </c>
      <c r="O121" s="118">
        <f>APT!I121</f>
        <v>0</v>
      </c>
      <c r="P121" s="111" t="b">
        <v>1</v>
      </c>
      <c r="Q121" s="111" t="b">
        <v>1</v>
      </c>
      <c r="R121" s="111" t="b">
        <v>1</v>
      </c>
      <c r="T121" s="10" t="str">
        <f t="shared" si="5"/>
        <v>NOOOOO</v>
      </c>
    </row>
    <row r="122" spans="1:20" x14ac:dyDescent="0.25">
      <c r="A122" s="108">
        <v>1</v>
      </c>
      <c r="B122" s="109">
        <v>2</v>
      </c>
      <c r="C122" s="110">
        <f>APT!J122</f>
        <v>0</v>
      </c>
      <c r="D122" s="111" t="b">
        <v>1</v>
      </c>
      <c r="E122" s="112" t="str">
        <f>RIGHT(APT!C122,4)&amp;"."&amp;APT!M122&amp;"."&amp;APT!K122&amp;"."&amp;$C$5</f>
        <v>...Ma22</v>
      </c>
      <c r="F122" s="113">
        <f t="shared" ca="1" si="6"/>
        <v>44697</v>
      </c>
      <c r="G122" s="319" cm="1">
        <f t="array" ref="G122">IF(SUMPRODUCT((APT!$Q$19:$AB$19=$B$5)*APT!Q122:AB122)&gt;0,SUMPRODUCT((APT!$Q$19:$AB$19=$B$5)*APT!Q122:AB122),0)</f>
        <v>0</v>
      </c>
      <c r="H122" s="115">
        <f t="shared" ca="1" si="4"/>
        <v>44697</v>
      </c>
      <c r="I122" s="116">
        <v>0</v>
      </c>
      <c r="J122" s="112" t="str">
        <f>LEFT(APT!D122,20)&amp;"."&amp;APTPay!E122</f>
        <v>....Ma22</v>
      </c>
      <c r="K122" s="111" t="b">
        <v>1</v>
      </c>
      <c r="L122" s="117" t="s">
        <v>1275</v>
      </c>
      <c r="M122" s="111" t="b">
        <v>1</v>
      </c>
      <c r="N122" s="111" t="s">
        <v>1276</v>
      </c>
      <c r="O122" s="118">
        <f>APT!I122</f>
        <v>0</v>
      </c>
      <c r="P122" s="111" t="b">
        <v>1</v>
      </c>
      <c r="Q122" s="111" t="b">
        <v>1</v>
      </c>
      <c r="R122" s="111" t="b">
        <v>1</v>
      </c>
      <c r="T122" s="10" t="str">
        <f t="shared" si="5"/>
        <v>NOOOOO</v>
      </c>
    </row>
    <row r="123" spans="1:20" x14ac:dyDescent="0.25">
      <c r="A123" s="108">
        <v>1</v>
      </c>
      <c r="B123" s="109">
        <v>2</v>
      </c>
      <c r="C123" s="110">
        <f>APT!J123</f>
        <v>0</v>
      </c>
      <c r="D123" s="111" t="b">
        <v>1</v>
      </c>
      <c r="E123" s="112" t="str">
        <f>RIGHT(APT!C123,4)&amp;"."&amp;APT!M123&amp;"."&amp;APT!K123&amp;"."&amp;$C$5</f>
        <v>...Ma22</v>
      </c>
      <c r="F123" s="113">
        <f t="shared" ca="1" si="6"/>
        <v>44697</v>
      </c>
      <c r="G123" s="319" cm="1">
        <f t="array" ref="G123">IF(SUMPRODUCT((APT!$Q$19:$AB$19=$B$5)*APT!Q123:AB123)&gt;0,SUMPRODUCT((APT!$Q$19:$AB$19=$B$5)*APT!Q123:AB123),0)</f>
        <v>0</v>
      </c>
      <c r="H123" s="115">
        <f t="shared" ca="1" si="4"/>
        <v>44697</v>
      </c>
      <c r="I123" s="116">
        <v>0</v>
      </c>
      <c r="J123" s="112" t="str">
        <f>LEFT(APT!D123,20)&amp;"."&amp;APTPay!E123</f>
        <v>....Ma22</v>
      </c>
      <c r="K123" s="111" t="b">
        <v>1</v>
      </c>
      <c r="L123" s="117" t="s">
        <v>1275</v>
      </c>
      <c r="M123" s="111" t="b">
        <v>1</v>
      </c>
      <c r="N123" s="111" t="s">
        <v>1276</v>
      </c>
      <c r="O123" s="118">
        <f>APT!I123</f>
        <v>0</v>
      </c>
      <c r="P123" s="111" t="b">
        <v>1</v>
      </c>
      <c r="Q123" s="111" t="b">
        <v>1</v>
      </c>
      <c r="R123" s="111" t="b">
        <v>1</v>
      </c>
      <c r="T123" s="10" t="str">
        <f t="shared" si="5"/>
        <v>NOOOOO</v>
      </c>
    </row>
    <row r="124" spans="1:20" x14ac:dyDescent="0.25">
      <c r="A124" s="108">
        <v>1</v>
      </c>
      <c r="B124" s="109">
        <v>2</v>
      </c>
      <c r="C124" s="110">
        <f>APT!J124</f>
        <v>0</v>
      </c>
      <c r="D124" s="111" t="b">
        <v>1</v>
      </c>
      <c r="E124" s="112" t="str">
        <f>RIGHT(APT!C124,4)&amp;"."&amp;APT!M124&amp;"."&amp;APT!K124&amp;"."&amp;$C$5</f>
        <v>...Ma22</v>
      </c>
      <c r="F124" s="113">
        <f t="shared" ca="1" si="6"/>
        <v>44697</v>
      </c>
      <c r="G124" s="319" cm="1">
        <f t="array" ref="G124">IF(SUMPRODUCT((APT!$Q$19:$AB$19=$B$5)*APT!Q124:AB124)&gt;0,SUMPRODUCT((APT!$Q$19:$AB$19=$B$5)*APT!Q124:AB124),0)</f>
        <v>0</v>
      </c>
      <c r="H124" s="115">
        <f t="shared" ca="1" si="4"/>
        <v>44697</v>
      </c>
      <c r="I124" s="116">
        <v>0</v>
      </c>
      <c r="J124" s="112" t="str">
        <f>LEFT(APT!D124,20)&amp;"."&amp;APTPay!E124</f>
        <v>....Ma22</v>
      </c>
      <c r="K124" s="111" t="b">
        <v>1</v>
      </c>
      <c r="L124" s="117" t="s">
        <v>1275</v>
      </c>
      <c r="M124" s="111" t="b">
        <v>1</v>
      </c>
      <c r="N124" s="111" t="s">
        <v>1276</v>
      </c>
      <c r="O124" s="118">
        <f>APT!I124</f>
        <v>0</v>
      </c>
      <c r="P124" s="111" t="b">
        <v>1</v>
      </c>
      <c r="Q124" s="111" t="b">
        <v>1</v>
      </c>
      <c r="R124" s="111" t="b">
        <v>1</v>
      </c>
      <c r="T124" s="10" t="str">
        <f t="shared" si="5"/>
        <v>NOOOOO</v>
      </c>
    </row>
    <row r="125" spans="1:20" x14ac:dyDescent="0.25">
      <c r="A125" s="108">
        <v>1</v>
      </c>
      <c r="B125" s="109">
        <v>2</v>
      </c>
      <c r="C125" s="110">
        <f>APT!J125</f>
        <v>0</v>
      </c>
      <c r="D125" s="111" t="b">
        <v>1</v>
      </c>
      <c r="E125" s="112" t="str">
        <f>RIGHT(APT!C125,4)&amp;"."&amp;APT!M125&amp;"."&amp;APT!K125&amp;"."&amp;$C$5</f>
        <v>...Ma22</v>
      </c>
      <c r="F125" s="113">
        <f t="shared" ca="1" si="6"/>
        <v>44697</v>
      </c>
      <c r="G125" s="319" cm="1">
        <f t="array" ref="G125">IF(SUMPRODUCT((APT!$Q$19:$AB$19=$B$5)*APT!Q125:AB125)&gt;0,SUMPRODUCT((APT!$Q$19:$AB$19=$B$5)*APT!Q125:AB125),0)</f>
        <v>0</v>
      </c>
      <c r="H125" s="115">
        <f t="shared" ca="1" si="4"/>
        <v>44697</v>
      </c>
      <c r="I125" s="116">
        <v>0</v>
      </c>
      <c r="J125" s="112" t="str">
        <f>LEFT(APT!D125,20)&amp;"."&amp;APTPay!E125</f>
        <v>....Ma22</v>
      </c>
      <c r="K125" s="111" t="b">
        <v>1</v>
      </c>
      <c r="L125" s="117" t="s">
        <v>1275</v>
      </c>
      <c r="M125" s="111" t="b">
        <v>1</v>
      </c>
      <c r="N125" s="111" t="s">
        <v>1276</v>
      </c>
      <c r="O125" s="118">
        <f>APT!I125</f>
        <v>0</v>
      </c>
      <c r="P125" s="111" t="b">
        <v>1</v>
      </c>
      <c r="Q125" s="111" t="b">
        <v>1</v>
      </c>
      <c r="R125" s="111" t="b">
        <v>1</v>
      </c>
      <c r="T125" s="10" t="str">
        <f t="shared" si="5"/>
        <v>NOOOOO</v>
      </c>
    </row>
    <row r="126" spans="1:20" x14ac:dyDescent="0.25">
      <c r="A126" s="108">
        <v>1</v>
      </c>
      <c r="B126" s="109">
        <v>2</v>
      </c>
      <c r="C126" s="110">
        <f>APT!J126</f>
        <v>0</v>
      </c>
      <c r="D126" s="111" t="b">
        <v>1</v>
      </c>
      <c r="E126" s="112" t="str">
        <f>RIGHT(APT!C126,4)&amp;"."&amp;APT!M126&amp;"."&amp;APT!K126&amp;"."&amp;$C$5</f>
        <v>...Ma22</v>
      </c>
      <c r="F126" s="113">
        <f t="shared" ca="1" si="6"/>
        <v>44697</v>
      </c>
      <c r="G126" s="319" cm="1">
        <f t="array" ref="G126">IF(SUMPRODUCT((APT!$Q$19:$AB$19=$B$5)*APT!Q126:AB126)&gt;0,SUMPRODUCT((APT!$Q$19:$AB$19=$B$5)*APT!Q126:AB126),0)</f>
        <v>0</v>
      </c>
      <c r="H126" s="115">
        <f t="shared" ca="1" si="4"/>
        <v>44697</v>
      </c>
      <c r="I126" s="116">
        <v>0</v>
      </c>
      <c r="J126" s="112" t="str">
        <f>LEFT(APT!D126,20)&amp;"."&amp;APTPay!E126</f>
        <v>....Ma22</v>
      </c>
      <c r="K126" s="111" t="b">
        <v>1</v>
      </c>
      <c r="L126" s="117" t="s">
        <v>1275</v>
      </c>
      <c r="M126" s="111" t="b">
        <v>1</v>
      </c>
      <c r="N126" s="111" t="s">
        <v>1276</v>
      </c>
      <c r="O126" s="118">
        <f>APT!I126</f>
        <v>0</v>
      </c>
      <c r="P126" s="111" t="b">
        <v>1</v>
      </c>
      <c r="Q126" s="111" t="b">
        <v>1</v>
      </c>
      <c r="R126" s="111" t="b">
        <v>1</v>
      </c>
      <c r="T126" s="10" t="str">
        <f t="shared" si="5"/>
        <v>NOOOOO</v>
      </c>
    </row>
    <row r="127" spans="1:20" x14ac:dyDescent="0.25">
      <c r="A127" s="108">
        <v>1</v>
      </c>
      <c r="B127" s="109">
        <v>2</v>
      </c>
      <c r="C127" s="110">
        <f>APT!J127</f>
        <v>0</v>
      </c>
      <c r="D127" s="111" t="b">
        <v>1</v>
      </c>
      <c r="E127" s="112" t="str">
        <f>RIGHT(APT!C127,4)&amp;"."&amp;APT!M127&amp;"."&amp;APT!K127&amp;"."&amp;$C$5</f>
        <v>...Ma22</v>
      </c>
      <c r="F127" s="113">
        <f t="shared" ca="1" si="6"/>
        <v>44697</v>
      </c>
      <c r="G127" s="319" cm="1">
        <f t="array" ref="G127">IF(SUMPRODUCT((APT!$Q$19:$AB$19=$B$5)*APT!Q127:AB127)&gt;0,SUMPRODUCT((APT!$Q$19:$AB$19=$B$5)*APT!Q127:AB127),0)</f>
        <v>0</v>
      </c>
      <c r="H127" s="115">
        <f t="shared" ca="1" si="4"/>
        <v>44697</v>
      </c>
      <c r="I127" s="116">
        <v>0</v>
      </c>
      <c r="J127" s="112" t="str">
        <f>LEFT(APT!D127,20)&amp;"."&amp;APTPay!E127</f>
        <v>....Ma22</v>
      </c>
      <c r="K127" s="111" t="b">
        <v>1</v>
      </c>
      <c r="L127" s="117" t="s">
        <v>1275</v>
      </c>
      <c r="M127" s="111" t="b">
        <v>1</v>
      </c>
      <c r="N127" s="111" t="s">
        <v>1276</v>
      </c>
      <c r="O127" s="118">
        <f>APT!I127</f>
        <v>0</v>
      </c>
      <c r="P127" s="111" t="b">
        <v>1</v>
      </c>
      <c r="Q127" s="111" t="b">
        <v>1</v>
      </c>
      <c r="R127" s="111" t="b">
        <v>1</v>
      </c>
      <c r="T127" s="10" t="str">
        <f t="shared" si="5"/>
        <v>NOOOOO</v>
      </c>
    </row>
    <row r="128" spans="1:20" x14ac:dyDescent="0.25">
      <c r="A128" s="108">
        <v>1</v>
      </c>
      <c r="B128" s="109">
        <v>2</v>
      </c>
      <c r="C128" s="110">
        <f>APT!J128</f>
        <v>0</v>
      </c>
      <c r="D128" s="111" t="b">
        <v>1</v>
      </c>
      <c r="E128" s="112" t="str">
        <f>RIGHT(APT!C128,4)&amp;"."&amp;APT!M128&amp;"."&amp;APT!K128&amp;"."&amp;$C$5</f>
        <v>...Ma22</v>
      </c>
      <c r="F128" s="113">
        <f t="shared" ca="1" si="6"/>
        <v>44697</v>
      </c>
      <c r="G128" s="319" cm="1">
        <f t="array" ref="G128">IF(SUMPRODUCT((APT!$Q$19:$AB$19=$B$5)*APT!Q128:AB128)&gt;0,SUMPRODUCT((APT!$Q$19:$AB$19=$B$5)*APT!Q128:AB128),0)</f>
        <v>0</v>
      </c>
      <c r="H128" s="115">
        <f t="shared" ca="1" si="4"/>
        <v>44697</v>
      </c>
      <c r="I128" s="116">
        <v>0</v>
      </c>
      <c r="J128" s="112" t="str">
        <f>LEFT(APT!D128,20)&amp;"."&amp;APTPay!E128</f>
        <v>....Ma22</v>
      </c>
      <c r="K128" s="111" t="b">
        <v>1</v>
      </c>
      <c r="L128" s="117" t="s">
        <v>1275</v>
      </c>
      <c r="M128" s="111" t="b">
        <v>1</v>
      </c>
      <c r="N128" s="111" t="s">
        <v>1276</v>
      </c>
      <c r="O128" s="118">
        <f>APT!I128</f>
        <v>0</v>
      </c>
      <c r="P128" s="111" t="b">
        <v>1</v>
      </c>
      <c r="Q128" s="111" t="b">
        <v>1</v>
      </c>
      <c r="R128" s="111" t="b">
        <v>1</v>
      </c>
      <c r="T128" s="10" t="str">
        <f t="shared" si="5"/>
        <v>NOOOOO</v>
      </c>
    </row>
    <row r="129" spans="1:20" x14ac:dyDescent="0.25">
      <c r="A129" s="108">
        <v>1</v>
      </c>
      <c r="B129" s="109">
        <v>2</v>
      </c>
      <c r="C129" s="110">
        <f>APT!J129</f>
        <v>0</v>
      </c>
      <c r="D129" s="111" t="b">
        <v>1</v>
      </c>
      <c r="E129" s="112" t="str">
        <f>RIGHT(APT!C129,4)&amp;"."&amp;APT!M129&amp;"."&amp;APT!K129&amp;"."&amp;$C$5</f>
        <v>...Ma22</v>
      </c>
      <c r="F129" s="113">
        <f t="shared" ca="1" si="6"/>
        <v>44697</v>
      </c>
      <c r="G129" s="319" cm="1">
        <f t="array" ref="G129">IF(SUMPRODUCT((APT!$Q$19:$AB$19=$B$5)*APT!Q129:AB129)&gt;0,SUMPRODUCT((APT!$Q$19:$AB$19=$B$5)*APT!Q129:AB129),0)</f>
        <v>0</v>
      </c>
      <c r="H129" s="115">
        <f t="shared" ca="1" si="4"/>
        <v>44697</v>
      </c>
      <c r="I129" s="116">
        <v>0</v>
      </c>
      <c r="J129" s="112" t="str">
        <f>LEFT(APT!D129,20)&amp;"."&amp;APTPay!E129</f>
        <v>....Ma22</v>
      </c>
      <c r="K129" s="111" t="b">
        <v>1</v>
      </c>
      <c r="L129" s="117" t="s">
        <v>1275</v>
      </c>
      <c r="M129" s="111" t="b">
        <v>1</v>
      </c>
      <c r="N129" s="111" t="s">
        <v>1276</v>
      </c>
      <c r="O129" s="118">
        <f>APT!I129</f>
        <v>0</v>
      </c>
      <c r="P129" s="111" t="b">
        <v>1</v>
      </c>
      <c r="Q129" s="111" t="b">
        <v>1</v>
      </c>
      <c r="R129" s="111" t="b">
        <v>1</v>
      </c>
      <c r="T129" s="10" t="str">
        <f t="shared" si="5"/>
        <v>NOOOOO</v>
      </c>
    </row>
    <row r="130" spans="1:20" x14ac:dyDescent="0.25">
      <c r="A130" s="108">
        <v>1</v>
      </c>
      <c r="B130" s="109">
        <v>2</v>
      </c>
      <c r="C130" s="110">
        <f>APT!J130</f>
        <v>0</v>
      </c>
      <c r="D130" s="111" t="b">
        <v>1</v>
      </c>
      <c r="E130" s="112" t="str">
        <f>RIGHT(APT!C130,4)&amp;"."&amp;APT!M130&amp;"."&amp;APT!K130&amp;"."&amp;$C$5</f>
        <v>...Ma22</v>
      </c>
      <c r="F130" s="113">
        <f t="shared" ca="1" si="6"/>
        <v>44697</v>
      </c>
      <c r="G130" s="319" cm="1">
        <f t="array" ref="G130">IF(SUMPRODUCT((APT!$Q$19:$AB$19=$B$5)*APT!Q130:AB130)&gt;0,SUMPRODUCT((APT!$Q$19:$AB$19=$B$5)*APT!Q130:AB130),0)</f>
        <v>0</v>
      </c>
      <c r="H130" s="115">
        <f t="shared" ca="1" si="4"/>
        <v>44697</v>
      </c>
      <c r="I130" s="116">
        <v>0</v>
      </c>
      <c r="J130" s="112" t="str">
        <f>LEFT(APT!D130,20)&amp;"."&amp;APTPay!E130</f>
        <v>....Ma22</v>
      </c>
      <c r="K130" s="111" t="b">
        <v>1</v>
      </c>
      <c r="L130" s="117" t="s">
        <v>1275</v>
      </c>
      <c r="M130" s="111" t="b">
        <v>1</v>
      </c>
      <c r="N130" s="111" t="s">
        <v>1276</v>
      </c>
      <c r="O130" s="118">
        <f>APT!I130</f>
        <v>0</v>
      </c>
      <c r="P130" s="111" t="b">
        <v>1</v>
      </c>
      <c r="Q130" s="111" t="b">
        <v>1</v>
      </c>
      <c r="R130" s="111" t="b">
        <v>1</v>
      </c>
      <c r="T130" s="10" t="str">
        <f t="shared" si="5"/>
        <v>NOOOOO</v>
      </c>
    </row>
    <row r="131" spans="1:20" x14ac:dyDescent="0.25">
      <c r="A131" s="108">
        <v>1</v>
      </c>
      <c r="B131" s="109">
        <v>2</v>
      </c>
      <c r="C131" s="110">
        <f>APT!J131</f>
        <v>0</v>
      </c>
      <c r="D131" s="111" t="b">
        <v>1</v>
      </c>
      <c r="E131" s="112" t="str">
        <f>RIGHT(APT!C131,4)&amp;"."&amp;APT!M131&amp;"."&amp;APT!K131&amp;"."&amp;$C$5</f>
        <v>...Ma22</v>
      </c>
      <c r="F131" s="113">
        <f t="shared" ca="1" si="6"/>
        <v>44697</v>
      </c>
      <c r="G131" s="319" cm="1">
        <f t="array" ref="G131">IF(SUMPRODUCT((APT!$Q$19:$AB$19=$B$5)*APT!Q131:AB131)&gt;0,SUMPRODUCT((APT!$Q$19:$AB$19=$B$5)*APT!Q131:AB131),0)</f>
        <v>0</v>
      </c>
      <c r="H131" s="115">
        <f t="shared" ca="1" si="4"/>
        <v>44697</v>
      </c>
      <c r="I131" s="116">
        <v>0</v>
      </c>
      <c r="J131" s="112" t="str">
        <f>LEFT(APT!D131,20)&amp;"."&amp;APTPay!E131</f>
        <v>....Ma22</v>
      </c>
      <c r="K131" s="111" t="b">
        <v>1</v>
      </c>
      <c r="L131" s="117" t="s">
        <v>1275</v>
      </c>
      <c r="M131" s="111" t="b">
        <v>1</v>
      </c>
      <c r="N131" s="111" t="s">
        <v>1276</v>
      </c>
      <c r="O131" s="118">
        <f>APT!I131</f>
        <v>0</v>
      </c>
      <c r="P131" s="111" t="b">
        <v>1</v>
      </c>
      <c r="Q131" s="111" t="b">
        <v>1</v>
      </c>
      <c r="R131" s="111" t="b">
        <v>1</v>
      </c>
      <c r="T131" s="10" t="str">
        <f t="shared" si="5"/>
        <v>NOOOOO</v>
      </c>
    </row>
    <row r="132" spans="1:20" x14ac:dyDescent="0.25">
      <c r="A132" s="108">
        <v>1</v>
      </c>
      <c r="B132" s="109">
        <v>2</v>
      </c>
      <c r="C132" s="110">
        <f>APT!J132</f>
        <v>0</v>
      </c>
      <c r="D132" s="111" t="b">
        <v>1</v>
      </c>
      <c r="E132" s="112" t="str">
        <f>RIGHT(APT!C132,4)&amp;"."&amp;APT!M132&amp;"."&amp;APT!K132&amp;"."&amp;$C$5</f>
        <v>...Ma22</v>
      </c>
      <c r="F132" s="113">
        <f t="shared" ca="1" si="6"/>
        <v>44697</v>
      </c>
      <c r="G132" s="319" cm="1">
        <f t="array" ref="G132">IF(SUMPRODUCT((APT!$Q$19:$AB$19=$B$5)*APT!Q132:AB132)&gt;0,SUMPRODUCT((APT!$Q$19:$AB$19=$B$5)*APT!Q132:AB132),0)</f>
        <v>0</v>
      </c>
      <c r="H132" s="115">
        <f t="shared" ca="1" si="4"/>
        <v>44697</v>
      </c>
      <c r="I132" s="116">
        <v>0</v>
      </c>
      <c r="J132" s="112" t="str">
        <f>LEFT(APT!D132,20)&amp;"."&amp;APTPay!E132</f>
        <v>....Ma22</v>
      </c>
      <c r="K132" s="111" t="b">
        <v>1</v>
      </c>
      <c r="L132" s="117" t="s">
        <v>1275</v>
      </c>
      <c r="M132" s="111" t="b">
        <v>1</v>
      </c>
      <c r="N132" s="111" t="s">
        <v>1276</v>
      </c>
      <c r="O132" s="118">
        <f>APT!I132</f>
        <v>0</v>
      </c>
      <c r="P132" s="111" t="b">
        <v>1</v>
      </c>
      <c r="Q132" s="111" t="b">
        <v>1</v>
      </c>
      <c r="R132" s="111" t="b">
        <v>1</v>
      </c>
      <c r="T132" s="10" t="str">
        <f t="shared" si="5"/>
        <v>NOOOOO</v>
      </c>
    </row>
    <row r="133" spans="1:20" x14ac:dyDescent="0.25">
      <c r="A133" s="108">
        <v>1</v>
      </c>
      <c r="B133" s="109">
        <v>2</v>
      </c>
      <c r="C133" s="110">
        <f>APT!J133</f>
        <v>0</v>
      </c>
      <c r="D133" s="111" t="b">
        <v>1</v>
      </c>
      <c r="E133" s="112" t="str">
        <f>RIGHT(APT!C133,4)&amp;"."&amp;APT!M133&amp;"."&amp;APT!K133&amp;"."&amp;$C$5</f>
        <v>...Ma22</v>
      </c>
      <c r="F133" s="113">
        <f t="shared" ca="1" si="6"/>
        <v>44697</v>
      </c>
      <c r="G133" s="319" cm="1">
        <f t="array" ref="G133">IF(SUMPRODUCT((APT!$Q$19:$AB$19=$B$5)*APT!Q133:AB133)&gt;0,SUMPRODUCT((APT!$Q$19:$AB$19=$B$5)*APT!Q133:AB133),0)</f>
        <v>0</v>
      </c>
      <c r="H133" s="115">
        <f t="shared" ca="1" si="4"/>
        <v>44697</v>
      </c>
      <c r="I133" s="116">
        <v>0</v>
      </c>
      <c r="J133" s="112" t="str">
        <f>LEFT(APT!D133,20)&amp;"."&amp;APTPay!E133</f>
        <v>....Ma22</v>
      </c>
      <c r="K133" s="111" t="b">
        <v>1</v>
      </c>
      <c r="L133" s="117" t="s">
        <v>1275</v>
      </c>
      <c r="M133" s="111" t="b">
        <v>1</v>
      </c>
      <c r="N133" s="111" t="s">
        <v>1276</v>
      </c>
      <c r="O133" s="118">
        <f>APT!I133</f>
        <v>0</v>
      </c>
      <c r="P133" s="111" t="b">
        <v>1</v>
      </c>
      <c r="Q133" s="111" t="b">
        <v>1</v>
      </c>
      <c r="R133" s="111" t="b">
        <v>1</v>
      </c>
      <c r="T133" s="10" t="str">
        <f t="shared" si="5"/>
        <v>NOOOOO</v>
      </c>
    </row>
    <row r="134" spans="1:20" x14ac:dyDescent="0.25">
      <c r="A134" s="108">
        <v>1</v>
      </c>
      <c r="B134" s="109">
        <v>2</v>
      </c>
      <c r="C134" s="110">
        <f>APT!J134</f>
        <v>0</v>
      </c>
      <c r="D134" s="111" t="b">
        <v>1</v>
      </c>
      <c r="E134" s="112" t="str">
        <f>RIGHT(APT!C134,4)&amp;"."&amp;APT!M134&amp;"."&amp;APT!K134&amp;"."&amp;$C$5</f>
        <v>...Ma22</v>
      </c>
      <c r="F134" s="113">
        <f t="shared" ca="1" si="6"/>
        <v>44697</v>
      </c>
      <c r="G134" s="319" cm="1">
        <f t="array" ref="G134">IF(SUMPRODUCT((APT!$Q$19:$AB$19=$B$5)*APT!Q134:AB134)&gt;0,SUMPRODUCT((APT!$Q$19:$AB$19=$B$5)*APT!Q134:AB134),0)</f>
        <v>0</v>
      </c>
      <c r="H134" s="115">
        <f t="shared" ca="1" si="4"/>
        <v>44697</v>
      </c>
      <c r="I134" s="116">
        <v>0</v>
      </c>
      <c r="J134" s="112" t="str">
        <f>LEFT(APT!D134,20)&amp;"."&amp;APTPay!E134</f>
        <v>....Ma22</v>
      </c>
      <c r="K134" s="111" t="b">
        <v>1</v>
      </c>
      <c r="L134" s="117" t="s">
        <v>1275</v>
      </c>
      <c r="M134" s="111" t="b">
        <v>1</v>
      </c>
      <c r="N134" s="111" t="s">
        <v>1276</v>
      </c>
      <c r="O134" s="118">
        <f>APT!I134</f>
        <v>0</v>
      </c>
      <c r="P134" s="111" t="b">
        <v>1</v>
      </c>
      <c r="Q134" s="111" t="b">
        <v>1</v>
      </c>
      <c r="R134" s="111" t="b">
        <v>1</v>
      </c>
      <c r="T134" s="10" t="str">
        <f t="shared" si="5"/>
        <v>NOOOOO</v>
      </c>
    </row>
    <row r="135" spans="1:20" x14ac:dyDescent="0.25">
      <c r="A135" s="108">
        <v>1</v>
      </c>
      <c r="B135" s="109">
        <v>2</v>
      </c>
      <c r="C135" s="110">
        <f>APT!J135</f>
        <v>0</v>
      </c>
      <c r="D135" s="111" t="b">
        <v>1</v>
      </c>
      <c r="E135" s="112" t="str">
        <f>RIGHT(APT!C135,4)&amp;"."&amp;APT!M135&amp;"."&amp;APT!K135&amp;"."&amp;$C$5</f>
        <v>...Ma22</v>
      </c>
      <c r="F135" s="113">
        <f t="shared" ca="1" si="6"/>
        <v>44697</v>
      </c>
      <c r="G135" s="319" cm="1">
        <f t="array" ref="G135">IF(SUMPRODUCT((APT!$Q$19:$AB$19=$B$5)*APT!Q135:AB135)&gt;0,SUMPRODUCT((APT!$Q$19:$AB$19=$B$5)*APT!Q135:AB135),0)</f>
        <v>0</v>
      </c>
      <c r="H135" s="115">
        <f t="shared" ca="1" si="4"/>
        <v>44697</v>
      </c>
      <c r="I135" s="116">
        <v>0</v>
      </c>
      <c r="J135" s="112" t="str">
        <f>LEFT(APT!D135,20)&amp;"."&amp;APTPay!E135</f>
        <v>....Ma22</v>
      </c>
      <c r="K135" s="111" t="b">
        <v>1</v>
      </c>
      <c r="L135" s="117" t="s">
        <v>1275</v>
      </c>
      <c r="M135" s="111" t="b">
        <v>1</v>
      </c>
      <c r="N135" s="111" t="s">
        <v>1276</v>
      </c>
      <c r="O135" s="118">
        <f>APT!I135</f>
        <v>0</v>
      </c>
      <c r="P135" s="111" t="b">
        <v>1</v>
      </c>
      <c r="Q135" s="111" t="b">
        <v>1</v>
      </c>
      <c r="R135" s="111" t="b">
        <v>1</v>
      </c>
      <c r="T135" s="10" t="str">
        <f t="shared" si="5"/>
        <v>NOOOOO</v>
      </c>
    </row>
    <row r="136" spans="1:20" x14ac:dyDescent="0.25">
      <c r="A136" s="108">
        <v>1</v>
      </c>
      <c r="B136" s="109">
        <v>2</v>
      </c>
      <c r="C136" s="110">
        <f>APT!J136</f>
        <v>0</v>
      </c>
      <c r="D136" s="111" t="b">
        <v>1</v>
      </c>
      <c r="E136" s="112" t="str">
        <f>RIGHT(APT!C136,4)&amp;"."&amp;APT!M136&amp;"."&amp;APT!K136&amp;"."&amp;$C$5</f>
        <v>...Ma22</v>
      </c>
      <c r="F136" s="113">
        <f t="shared" ca="1" si="6"/>
        <v>44697</v>
      </c>
      <c r="G136" s="319" cm="1">
        <f t="array" ref="G136">IF(SUMPRODUCT((APT!$Q$19:$AB$19=$B$5)*APT!Q136:AB136)&gt;0,SUMPRODUCT((APT!$Q$19:$AB$19=$B$5)*APT!Q136:AB136),0)</f>
        <v>0</v>
      </c>
      <c r="H136" s="115">
        <f t="shared" ca="1" si="4"/>
        <v>44697</v>
      </c>
      <c r="I136" s="116">
        <v>0</v>
      </c>
      <c r="J136" s="112" t="str">
        <f>LEFT(APT!D136,20)&amp;"."&amp;APTPay!E136</f>
        <v>....Ma22</v>
      </c>
      <c r="K136" s="111" t="b">
        <v>1</v>
      </c>
      <c r="L136" s="117" t="s">
        <v>1275</v>
      </c>
      <c r="M136" s="111" t="b">
        <v>1</v>
      </c>
      <c r="N136" s="111" t="s">
        <v>1276</v>
      </c>
      <c r="O136" s="118">
        <f>APT!I136</f>
        <v>0</v>
      </c>
      <c r="P136" s="111" t="b">
        <v>1</v>
      </c>
      <c r="Q136" s="111" t="b">
        <v>1</v>
      </c>
      <c r="R136" s="111" t="b">
        <v>1</v>
      </c>
      <c r="T136" s="10" t="str">
        <f t="shared" si="5"/>
        <v>NOOOOO</v>
      </c>
    </row>
    <row r="137" spans="1:20" x14ac:dyDescent="0.25">
      <c r="A137" s="108">
        <v>1</v>
      </c>
      <c r="B137" s="109">
        <v>2</v>
      </c>
      <c r="C137" s="110">
        <f>APT!J137</f>
        <v>0</v>
      </c>
      <c r="D137" s="111" t="b">
        <v>1</v>
      </c>
      <c r="E137" s="112" t="str">
        <f>RIGHT(APT!C137,4)&amp;"."&amp;APT!M137&amp;"."&amp;APT!K137&amp;"."&amp;$C$5</f>
        <v>...Ma22</v>
      </c>
      <c r="F137" s="113">
        <f t="shared" ca="1" si="6"/>
        <v>44697</v>
      </c>
      <c r="G137" s="319" cm="1">
        <f t="array" ref="G137">IF(SUMPRODUCT((APT!$Q$19:$AB$19=$B$5)*APT!Q137:AB137)&gt;0,SUMPRODUCT((APT!$Q$19:$AB$19=$B$5)*APT!Q137:AB137),0)</f>
        <v>0</v>
      </c>
      <c r="H137" s="115">
        <f t="shared" ca="1" si="4"/>
        <v>44697</v>
      </c>
      <c r="I137" s="116">
        <v>0</v>
      </c>
      <c r="J137" s="112" t="str">
        <f>LEFT(APT!D137,20)&amp;"."&amp;APTPay!E137</f>
        <v>....Ma22</v>
      </c>
      <c r="K137" s="111" t="b">
        <v>1</v>
      </c>
      <c r="L137" s="117" t="s">
        <v>1275</v>
      </c>
      <c r="M137" s="111" t="b">
        <v>1</v>
      </c>
      <c r="N137" s="111" t="s">
        <v>1276</v>
      </c>
      <c r="O137" s="118">
        <f>APT!I137</f>
        <v>0</v>
      </c>
      <c r="P137" s="111" t="b">
        <v>1</v>
      </c>
      <c r="Q137" s="111" t="b">
        <v>1</v>
      </c>
      <c r="R137" s="111" t="b">
        <v>1</v>
      </c>
      <c r="T137" s="10" t="str">
        <f t="shared" si="5"/>
        <v>NOOOOO</v>
      </c>
    </row>
    <row r="138" spans="1:20" x14ac:dyDescent="0.25">
      <c r="A138" s="108">
        <v>1</v>
      </c>
      <c r="B138" s="109">
        <v>2</v>
      </c>
      <c r="C138" s="110">
        <f>APT!J138</f>
        <v>0</v>
      </c>
      <c r="D138" s="111" t="b">
        <v>1</v>
      </c>
      <c r="E138" s="112" t="str">
        <f>RIGHT(APT!C138,4)&amp;"."&amp;APT!M138&amp;"."&amp;APT!K138&amp;"."&amp;$C$5</f>
        <v>...Ma22</v>
      </c>
      <c r="F138" s="113">
        <f t="shared" ca="1" si="6"/>
        <v>44697</v>
      </c>
      <c r="G138" s="319" cm="1">
        <f t="array" ref="G138">IF(SUMPRODUCT((APT!$Q$19:$AB$19=$B$5)*APT!Q138:AB138)&gt;0,SUMPRODUCT((APT!$Q$19:$AB$19=$B$5)*APT!Q138:AB138),0)</f>
        <v>0</v>
      </c>
      <c r="H138" s="115">
        <f t="shared" ca="1" si="4"/>
        <v>44697</v>
      </c>
      <c r="I138" s="116">
        <v>0</v>
      </c>
      <c r="J138" s="112" t="str">
        <f>LEFT(APT!D138,20)&amp;"."&amp;APTPay!E138</f>
        <v>....Ma22</v>
      </c>
      <c r="K138" s="111" t="b">
        <v>1</v>
      </c>
      <c r="L138" s="117" t="s">
        <v>1275</v>
      </c>
      <c r="M138" s="111" t="b">
        <v>1</v>
      </c>
      <c r="N138" s="111" t="s">
        <v>1276</v>
      </c>
      <c r="O138" s="118">
        <f>APT!I138</f>
        <v>0</v>
      </c>
      <c r="P138" s="111" t="b">
        <v>1</v>
      </c>
      <c r="Q138" s="111" t="b">
        <v>1</v>
      </c>
      <c r="R138" s="111" t="b">
        <v>1</v>
      </c>
      <c r="T138" s="10" t="str">
        <f t="shared" si="5"/>
        <v>NOOOOO</v>
      </c>
    </row>
    <row r="139" spans="1:20" x14ac:dyDescent="0.25">
      <c r="A139" s="108">
        <v>1</v>
      </c>
      <c r="B139" s="109">
        <v>2</v>
      </c>
      <c r="C139" s="110">
        <f>APT!J139</f>
        <v>0</v>
      </c>
      <c r="D139" s="111" t="b">
        <v>1</v>
      </c>
      <c r="E139" s="112" t="str">
        <f>RIGHT(APT!C139,4)&amp;"."&amp;APT!M139&amp;"."&amp;APT!K139&amp;"."&amp;$C$5</f>
        <v>...Ma22</v>
      </c>
      <c r="F139" s="113">
        <f t="shared" ca="1" si="6"/>
        <v>44697</v>
      </c>
      <c r="G139" s="319" cm="1">
        <f t="array" ref="G139">IF(SUMPRODUCT((APT!$Q$19:$AB$19=$B$5)*APT!Q139:AB139)&gt;0,SUMPRODUCT((APT!$Q$19:$AB$19=$B$5)*APT!Q139:AB139),0)</f>
        <v>0</v>
      </c>
      <c r="H139" s="115">
        <f t="shared" ca="1" si="4"/>
        <v>44697</v>
      </c>
      <c r="I139" s="116">
        <v>0</v>
      </c>
      <c r="J139" s="112" t="str">
        <f>LEFT(APT!D139,20)&amp;"."&amp;APTPay!E139</f>
        <v>....Ma22</v>
      </c>
      <c r="K139" s="111" t="b">
        <v>1</v>
      </c>
      <c r="L139" s="117" t="s">
        <v>1275</v>
      </c>
      <c r="M139" s="111" t="b">
        <v>1</v>
      </c>
      <c r="N139" s="111" t="s">
        <v>1276</v>
      </c>
      <c r="O139" s="118">
        <f>APT!I139</f>
        <v>0</v>
      </c>
      <c r="P139" s="111" t="b">
        <v>1</v>
      </c>
      <c r="Q139" s="111" t="b">
        <v>1</v>
      </c>
      <c r="R139" s="111" t="b">
        <v>1</v>
      </c>
      <c r="T139" s="10" t="str">
        <f t="shared" si="5"/>
        <v>NOOOOO</v>
      </c>
    </row>
    <row r="140" spans="1:20" x14ac:dyDescent="0.25">
      <c r="A140" s="108">
        <v>1</v>
      </c>
      <c r="B140" s="109">
        <v>2</v>
      </c>
      <c r="C140" s="110">
        <f>APT!J140</f>
        <v>0</v>
      </c>
      <c r="D140" s="111" t="b">
        <v>1</v>
      </c>
      <c r="E140" s="112" t="str">
        <f>RIGHT(APT!C140,4)&amp;"."&amp;APT!M140&amp;"."&amp;APT!K140&amp;"."&amp;$C$5</f>
        <v>...Ma22</v>
      </c>
      <c r="F140" s="113">
        <f t="shared" ca="1" si="6"/>
        <v>44697</v>
      </c>
      <c r="G140" s="319" cm="1">
        <f t="array" ref="G140">IF(SUMPRODUCT((APT!$Q$19:$AB$19=$B$5)*APT!Q140:AB140)&gt;0,SUMPRODUCT((APT!$Q$19:$AB$19=$B$5)*APT!Q140:AB140),0)</f>
        <v>0</v>
      </c>
      <c r="H140" s="115">
        <f t="shared" ca="1" si="4"/>
        <v>44697</v>
      </c>
      <c r="I140" s="116">
        <v>0</v>
      </c>
      <c r="J140" s="112" t="str">
        <f>LEFT(APT!D140,20)&amp;"."&amp;APTPay!E140</f>
        <v>....Ma22</v>
      </c>
      <c r="K140" s="111" t="b">
        <v>1</v>
      </c>
      <c r="L140" s="117" t="s">
        <v>1275</v>
      </c>
      <c r="M140" s="111" t="b">
        <v>1</v>
      </c>
      <c r="N140" s="111" t="s">
        <v>1276</v>
      </c>
      <c r="O140" s="118">
        <f>APT!I140</f>
        <v>0</v>
      </c>
      <c r="P140" s="111" t="b">
        <v>1</v>
      </c>
      <c r="Q140" s="111" t="b">
        <v>1</v>
      </c>
      <c r="R140" s="111" t="b">
        <v>1</v>
      </c>
      <c r="T140" s="10" t="str">
        <f t="shared" si="5"/>
        <v>NOOOOO</v>
      </c>
    </row>
    <row r="141" spans="1:20" x14ac:dyDescent="0.25">
      <c r="A141" s="108">
        <v>1</v>
      </c>
      <c r="B141" s="109">
        <v>2</v>
      </c>
      <c r="C141" s="110">
        <f>APT!J141</f>
        <v>0</v>
      </c>
      <c r="D141" s="111" t="b">
        <v>1</v>
      </c>
      <c r="E141" s="112" t="str">
        <f>RIGHT(APT!C141,4)&amp;"."&amp;APT!M141&amp;"."&amp;APT!K141&amp;"."&amp;$C$5</f>
        <v>...Ma22</v>
      </c>
      <c r="F141" s="113">
        <f t="shared" ca="1" si="6"/>
        <v>44697</v>
      </c>
      <c r="G141" s="319" cm="1">
        <f t="array" ref="G141">IF(SUMPRODUCT((APT!$Q$19:$AB$19=$B$5)*APT!Q141:AB141)&gt;0,SUMPRODUCT((APT!$Q$19:$AB$19=$B$5)*APT!Q141:AB141),0)</f>
        <v>0</v>
      </c>
      <c r="H141" s="115">
        <f t="shared" ca="1" si="4"/>
        <v>44697</v>
      </c>
      <c r="I141" s="116">
        <v>0</v>
      </c>
      <c r="J141" s="112" t="str">
        <f>LEFT(APT!D141,20)&amp;"."&amp;APTPay!E141</f>
        <v>....Ma22</v>
      </c>
      <c r="K141" s="111" t="b">
        <v>1</v>
      </c>
      <c r="L141" s="117" t="s">
        <v>1275</v>
      </c>
      <c r="M141" s="111" t="b">
        <v>1</v>
      </c>
      <c r="N141" s="111" t="s">
        <v>1276</v>
      </c>
      <c r="O141" s="118">
        <f>APT!I141</f>
        <v>0</v>
      </c>
      <c r="P141" s="111" t="b">
        <v>1</v>
      </c>
      <c r="Q141" s="111" t="b">
        <v>1</v>
      </c>
      <c r="R141" s="111" t="b">
        <v>1</v>
      </c>
      <c r="T141" s="10" t="str">
        <f t="shared" si="5"/>
        <v>NOOOOO</v>
      </c>
    </row>
    <row r="142" spans="1:20" x14ac:dyDescent="0.25">
      <c r="A142" s="108">
        <v>1</v>
      </c>
      <c r="B142" s="109">
        <v>2</v>
      </c>
      <c r="C142" s="110">
        <f>APT!J142</f>
        <v>0</v>
      </c>
      <c r="D142" s="111" t="b">
        <v>1</v>
      </c>
      <c r="E142" s="112" t="str">
        <f>RIGHT(APT!C142,4)&amp;"."&amp;APT!M142&amp;"."&amp;APT!K142&amp;"."&amp;$C$5</f>
        <v>...Ma22</v>
      </c>
      <c r="F142" s="113">
        <f t="shared" ca="1" si="6"/>
        <v>44697</v>
      </c>
      <c r="G142" s="319" cm="1">
        <f t="array" ref="G142">IF(SUMPRODUCT((APT!$Q$19:$AB$19=$B$5)*APT!Q142:AB142)&gt;0,SUMPRODUCT((APT!$Q$19:$AB$19=$B$5)*APT!Q142:AB142),0)</f>
        <v>0</v>
      </c>
      <c r="H142" s="115">
        <f t="shared" ca="1" si="4"/>
        <v>44697</v>
      </c>
      <c r="I142" s="116">
        <v>0</v>
      </c>
      <c r="J142" s="112" t="str">
        <f>LEFT(APT!D142,20)&amp;"."&amp;APTPay!E142</f>
        <v>....Ma22</v>
      </c>
      <c r="K142" s="111" t="b">
        <v>1</v>
      </c>
      <c r="L142" s="117" t="s">
        <v>1275</v>
      </c>
      <c r="M142" s="111" t="b">
        <v>1</v>
      </c>
      <c r="N142" s="111" t="s">
        <v>1276</v>
      </c>
      <c r="O142" s="118">
        <f>APT!I142</f>
        <v>0</v>
      </c>
      <c r="P142" s="111" t="b">
        <v>1</v>
      </c>
      <c r="Q142" s="111" t="b">
        <v>1</v>
      </c>
      <c r="R142" s="111" t="b">
        <v>1</v>
      </c>
      <c r="T142" s="10" t="str">
        <f t="shared" si="5"/>
        <v>NOOOOO</v>
      </c>
    </row>
    <row r="143" spans="1:20" x14ac:dyDescent="0.25">
      <c r="A143" s="108">
        <v>1</v>
      </c>
      <c r="B143" s="109">
        <v>2</v>
      </c>
      <c r="C143" s="110">
        <f>APT!J143</f>
        <v>0</v>
      </c>
      <c r="D143" s="111" t="b">
        <v>1</v>
      </c>
      <c r="E143" s="112" t="str">
        <f>RIGHT(APT!C143,4)&amp;"."&amp;APT!M143&amp;"."&amp;APT!K143&amp;"."&amp;$C$5</f>
        <v>...Ma22</v>
      </c>
      <c r="F143" s="113">
        <f t="shared" ca="1" si="6"/>
        <v>44697</v>
      </c>
      <c r="G143" s="319" cm="1">
        <f t="array" ref="G143">IF(SUMPRODUCT((APT!$Q$19:$AB$19=$B$5)*APT!Q143:AB143)&gt;0,SUMPRODUCT((APT!$Q$19:$AB$19=$B$5)*APT!Q143:AB143),0)</f>
        <v>0</v>
      </c>
      <c r="H143" s="115">
        <f t="shared" ca="1" si="4"/>
        <v>44697</v>
      </c>
      <c r="I143" s="116">
        <v>0</v>
      </c>
      <c r="J143" s="112" t="str">
        <f>LEFT(APT!D143,20)&amp;"."&amp;APTPay!E143</f>
        <v>....Ma22</v>
      </c>
      <c r="K143" s="111" t="b">
        <v>1</v>
      </c>
      <c r="L143" s="117" t="s">
        <v>1275</v>
      </c>
      <c r="M143" s="111" t="b">
        <v>1</v>
      </c>
      <c r="N143" s="111" t="s">
        <v>1276</v>
      </c>
      <c r="O143" s="118">
        <f>APT!I143</f>
        <v>0</v>
      </c>
      <c r="P143" s="111" t="b">
        <v>1</v>
      </c>
      <c r="Q143" s="111" t="b">
        <v>1</v>
      </c>
      <c r="R143" s="111" t="b">
        <v>1</v>
      </c>
      <c r="T143" s="10" t="str">
        <f t="shared" si="5"/>
        <v>NOOOOO</v>
      </c>
    </row>
    <row r="144" spans="1:20" x14ac:dyDescent="0.25">
      <c r="A144" s="108">
        <v>1</v>
      </c>
      <c r="B144" s="109">
        <v>2</v>
      </c>
      <c r="C144" s="110">
        <f>APT!J144</f>
        <v>0</v>
      </c>
      <c r="D144" s="111" t="b">
        <v>1</v>
      </c>
      <c r="E144" s="112" t="str">
        <f>RIGHT(APT!C144,4)&amp;"."&amp;APT!M144&amp;"."&amp;APT!K144&amp;"."&amp;$C$5</f>
        <v>...Ma22</v>
      </c>
      <c r="F144" s="113">
        <f t="shared" ca="1" si="6"/>
        <v>44697</v>
      </c>
      <c r="G144" s="319" cm="1">
        <f t="array" ref="G144">IF(SUMPRODUCT((APT!$Q$19:$AB$19=$B$5)*APT!Q144:AB144)&gt;0,SUMPRODUCT((APT!$Q$19:$AB$19=$B$5)*APT!Q144:AB144),0)</f>
        <v>0</v>
      </c>
      <c r="H144" s="115">
        <f t="shared" ca="1" si="4"/>
        <v>44697</v>
      </c>
      <c r="I144" s="116">
        <v>0</v>
      </c>
      <c r="J144" s="112" t="str">
        <f>LEFT(APT!D144,20)&amp;"."&amp;APTPay!E144</f>
        <v>....Ma22</v>
      </c>
      <c r="K144" s="111" t="b">
        <v>1</v>
      </c>
      <c r="L144" s="117" t="s">
        <v>1275</v>
      </c>
      <c r="M144" s="111" t="b">
        <v>1</v>
      </c>
      <c r="N144" s="111" t="s">
        <v>1276</v>
      </c>
      <c r="O144" s="118">
        <f>APT!I144</f>
        <v>0</v>
      </c>
      <c r="P144" s="111" t="b">
        <v>1</v>
      </c>
      <c r="Q144" s="111" t="b">
        <v>1</v>
      </c>
      <c r="R144" s="111" t="b">
        <v>1</v>
      </c>
      <c r="T144" s="10" t="str">
        <f t="shared" si="5"/>
        <v>NOOOOO</v>
      </c>
    </row>
    <row r="145" spans="1:20" x14ac:dyDescent="0.25">
      <c r="A145" s="108">
        <v>1</v>
      </c>
      <c r="B145" s="109">
        <v>2</v>
      </c>
      <c r="C145" s="110">
        <f>APT!J145</f>
        <v>0</v>
      </c>
      <c r="D145" s="111" t="b">
        <v>1</v>
      </c>
      <c r="E145" s="112" t="str">
        <f>RIGHT(APT!C145,4)&amp;"."&amp;APT!M145&amp;"."&amp;APT!K145&amp;"."&amp;$C$5</f>
        <v>...Ma22</v>
      </c>
      <c r="F145" s="113">
        <f t="shared" ca="1" si="6"/>
        <v>44697</v>
      </c>
      <c r="G145" s="319" cm="1">
        <f t="array" ref="G145">IF(SUMPRODUCT((APT!$Q$19:$AB$19=$B$5)*APT!Q145:AB145)&gt;0,SUMPRODUCT((APT!$Q$19:$AB$19=$B$5)*APT!Q145:AB145),0)</f>
        <v>0</v>
      </c>
      <c r="H145" s="115">
        <f t="shared" ca="1" si="4"/>
        <v>44697</v>
      </c>
      <c r="I145" s="116">
        <v>0</v>
      </c>
      <c r="J145" s="112" t="str">
        <f>LEFT(APT!D145,20)&amp;"."&amp;APTPay!E145</f>
        <v>....Ma22</v>
      </c>
      <c r="K145" s="111" t="b">
        <v>1</v>
      </c>
      <c r="L145" s="117" t="s">
        <v>1275</v>
      </c>
      <c r="M145" s="111" t="b">
        <v>1</v>
      </c>
      <c r="N145" s="111" t="s">
        <v>1276</v>
      </c>
      <c r="O145" s="118">
        <f>APT!I145</f>
        <v>0</v>
      </c>
      <c r="P145" s="111" t="b">
        <v>1</v>
      </c>
      <c r="Q145" s="111" t="b">
        <v>1</v>
      </c>
      <c r="R145" s="111" t="b">
        <v>1</v>
      </c>
      <c r="T145" s="10" t="str">
        <f t="shared" si="5"/>
        <v>NOOOOO</v>
      </c>
    </row>
    <row r="146" spans="1:20" x14ac:dyDescent="0.25">
      <c r="A146" s="108">
        <v>1</v>
      </c>
      <c r="B146" s="109">
        <v>2</v>
      </c>
      <c r="C146" s="110">
        <f>APT!J146</f>
        <v>0</v>
      </c>
      <c r="D146" s="111" t="b">
        <v>1</v>
      </c>
      <c r="E146" s="112" t="str">
        <f>RIGHT(APT!C146,4)&amp;"."&amp;APT!M146&amp;"."&amp;APT!K146&amp;"."&amp;$C$5</f>
        <v>...Ma22</v>
      </c>
      <c r="F146" s="113">
        <f t="shared" ca="1" si="6"/>
        <v>44697</v>
      </c>
      <c r="G146" s="319" cm="1">
        <f t="array" ref="G146">IF(SUMPRODUCT((APT!$Q$19:$AB$19=$B$5)*APT!Q146:AB146)&gt;0,SUMPRODUCT((APT!$Q$19:$AB$19=$B$5)*APT!Q146:AB146),0)</f>
        <v>0</v>
      </c>
      <c r="H146" s="115">
        <f t="shared" ca="1" si="4"/>
        <v>44697</v>
      </c>
      <c r="I146" s="116">
        <v>0</v>
      </c>
      <c r="J146" s="112" t="str">
        <f>LEFT(APT!D146,20)&amp;"."&amp;APTPay!E146</f>
        <v>....Ma22</v>
      </c>
      <c r="K146" s="111" t="b">
        <v>1</v>
      </c>
      <c r="L146" s="117" t="s">
        <v>1275</v>
      </c>
      <c r="M146" s="111" t="b">
        <v>1</v>
      </c>
      <c r="N146" s="111" t="s">
        <v>1276</v>
      </c>
      <c r="O146" s="118">
        <f>APT!I146</f>
        <v>0</v>
      </c>
      <c r="P146" s="111" t="b">
        <v>1</v>
      </c>
      <c r="Q146" s="111" t="b">
        <v>1</v>
      </c>
      <c r="R146" s="111" t="b">
        <v>1</v>
      </c>
      <c r="T146" s="10" t="str">
        <f t="shared" si="5"/>
        <v>NOOOOO</v>
      </c>
    </row>
    <row r="147" spans="1:20" x14ac:dyDescent="0.25">
      <c r="A147" s="108">
        <v>1</v>
      </c>
      <c r="B147" s="109">
        <v>2</v>
      </c>
      <c r="C147" s="110">
        <f>APT!J147</f>
        <v>0</v>
      </c>
      <c r="D147" s="111" t="b">
        <v>1</v>
      </c>
      <c r="E147" s="112" t="str">
        <f>RIGHT(APT!C147,4)&amp;"."&amp;APT!M147&amp;"."&amp;APT!K147&amp;"."&amp;$C$5</f>
        <v>...Ma22</v>
      </c>
      <c r="F147" s="113">
        <f t="shared" ca="1" si="6"/>
        <v>44697</v>
      </c>
      <c r="G147" s="319" cm="1">
        <f t="array" ref="G147">IF(SUMPRODUCT((APT!$Q$19:$AB$19=$B$5)*APT!Q147:AB147)&gt;0,SUMPRODUCT((APT!$Q$19:$AB$19=$B$5)*APT!Q147:AB147),0)</f>
        <v>0</v>
      </c>
      <c r="H147" s="115">
        <f t="shared" ca="1" si="4"/>
        <v>44697</v>
      </c>
      <c r="I147" s="116">
        <v>0</v>
      </c>
      <c r="J147" s="112" t="str">
        <f>LEFT(APT!D147,20)&amp;"."&amp;APTPay!E147</f>
        <v>....Ma22</v>
      </c>
      <c r="K147" s="111" t="b">
        <v>1</v>
      </c>
      <c r="L147" s="117" t="s">
        <v>1275</v>
      </c>
      <c r="M147" s="111" t="b">
        <v>1</v>
      </c>
      <c r="N147" s="111" t="s">
        <v>1276</v>
      </c>
      <c r="O147" s="118">
        <f>APT!I147</f>
        <v>0</v>
      </c>
      <c r="P147" s="111" t="b">
        <v>1</v>
      </c>
      <c r="Q147" s="111" t="b">
        <v>1</v>
      </c>
      <c r="R147" s="111" t="b">
        <v>1</v>
      </c>
      <c r="T147" s="10" t="str">
        <f t="shared" si="5"/>
        <v>NOOOOO</v>
      </c>
    </row>
    <row r="148" spans="1:20" x14ac:dyDescent="0.25">
      <c r="A148" s="108">
        <v>1</v>
      </c>
      <c r="B148" s="109">
        <v>2</v>
      </c>
      <c r="C148" s="110">
        <f>APT!J148</f>
        <v>0</v>
      </c>
      <c r="D148" s="111" t="b">
        <v>1</v>
      </c>
      <c r="E148" s="112" t="str">
        <f>RIGHT(APT!C148,4)&amp;"."&amp;APT!M148&amp;"."&amp;APT!K148&amp;"."&amp;$C$5</f>
        <v>...Ma22</v>
      </c>
      <c r="F148" s="113">
        <f t="shared" ca="1" si="6"/>
        <v>44697</v>
      </c>
      <c r="G148" s="319" cm="1">
        <f t="array" ref="G148">IF(SUMPRODUCT((APT!$Q$19:$AB$19=$B$5)*APT!Q148:AB148)&gt;0,SUMPRODUCT((APT!$Q$19:$AB$19=$B$5)*APT!Q148:AB148),0)</f>
        <v>0</v>
      </c>
      <c r="H148" s="115">
        <f t="shared" ca="1" si="4"/>
        <v>44697</v>
      </c>
      <c r="I148" s="116">
        <v>0</v>
      </c>
      <c r="J148" s="112" t="str">
        <f>LEFT(APT!D148,20)&amp;"."&amp;APTPay!E148</f>
        <v>....Ma22</v>
      </c>
      <c r="K148" s="111" t="b">
        <v>1</v>
      </c>
      <c r="L148" s="117" t="s">
        <v>1275</v>
      </c>
      <c r="M148" s="111" t="b">
        <v>1</v>
      </c>
      <c r="N148" s="111" t="s">
        <v>1276</v>
      </c>
      <c r="O148" s="118">
        <f>APT!I148</f>
        <v>0</v>
      </c>
      <c r="P148" s="111" t="b">
        <v>1</v>
      </c>
      <c r="Q148" s="111" t="b">
        <v>1</v>
      </c>
      <c r="R148" s="111" t="b">
        <v>1</v>
      </c>
      <c r="T148" s="10" t="str">
        <f t="shared" si="5"/>
        <v>NOOOOO</v>
      </c>
    </row>
    <row r="149" spans="1:20" x14ac:dyDescent="0.25">
      <c r="A149" s="108">
        <v>1</v>
      </c>
      <c r="B149" s="109">
        <v>2</v>
      </c>
      <c r="C149" s="110">
        <f>APT!J149</f>
        <v>0</v>
      </c>
      <c r="D149" s="111" t="b">
        <v>1</v>
      </c>
      <c r="E149" s="112" t="str">
        <f>RIGHT(APT!C149,4)&amp;"."&amp;APT!M149&amp;"."&amp;APT!K149&amp;"."&amp;$C$5</f>
        <v>...Ma22</v>
      </c>
      <c r="F149" s="113">
        <f t="shared" ref="F149:F185" ca="1" si="7">TODAY()</f>
        <v>44697</v>
      </c>
      <c r="G149" s="319" cm="1">
        <f t="array" ref="G149">IF(SUMPRODUCT((APT!$Q$19:$AB$19=$B$5)*APT!Q149:AB149)&gt;0,SUMPRODUCT((APT!$Q$19:$AB$19=$B$5)*APT!Q149:AB149),0)</f>
        <v>0</v>
      </c>
      <c r="H149" s="115">
        <f t="shared" ref="H149:H185" ca="1" si="8">F149</f>
        <v>44697</v>
      </c>
      <c r="I149" s="116">
        <v>0</v>
      </c>
      <c r="J149" s="112" t="str">
        <f>LEFT(APT!D149,20)&amp;"."&amp;APTPay!E149</f>
        <v>....Ma22</v>
      </c>
      <c r="K149" s="111" t="b">
        <v>1</v>
      </c>
      <c r="L149" s="117" t="s">
        <v>1275</v>
      </c>
      <c r="M149" s="111" t="b">
        <v>1</v>
      </c>
      <c r="N149" s="111" t="s">
        <v>1276</v>
      </c>
      <c r="O149" s="118">
        <f>APT!I149</f>
        <v>0</v>
      </c>
      <c r="P149" s="111" t="b">
        <v>1</v>
      </c>
      <c r="Q149" s="111" t="b">
        <v>1</v>
      </c>
      <c r="R149" s="111" t="b">
        <v>1</v>
      </c>
      <c r="T149" s="10" t="str">
        <f t="shared" ref="T149:T185" si="9">IF(E149=E148,"NOOOOO","OK")</f>
        <v>NOOOOO</v>
      </c>
    </row>
    <row r="150" spans="1:20" x14ac:dyDescent="0.25">
      <c r="A150" s="108">
        <v>1</v>
      </c>
      <c r="B150" s="109">
        <v>2</v>
      </c>
      <c r="C150" s="110">
        <f>APT!J150</f>
        <v>0</v>
      </c>
      <c r="D150" s="111" t="b">
        <v>1</v>
      </c>
      <c r="E150" s="112" t="str">
        <f>RIGHT(APT!C150,4)&amp;"."&amp;APT!M150&amp;"."&amp;APT!K150&amp;"."&amp;$C$5</f>
        <v>...Ma22</v>
      </c>
      <c r="F150" s="113">
        <f t="shared" ca="1" si="7"/>
        <v>44697</v>
      </c>
      <c r="G150" s="319" cm="1">
        <f t="array" ref="G150">IF(SUMPRODUCT((APT!$Q$19:$AB$19=$B$5)*APT!Q150:AB150)&gt;0,SUMPRODUCT((APT!$Q$19:$AB$19=$B$5)*APT!Q150:AB150),0)</f>
        <v>0</v>
      </c>
      <c r="H150" s="115">
        <f t="shared" ca="1" si="8"/>
        <v>44697</v>
      </c>
      <c r="I150" s="116">
        <v>0</v>
      </c>
      <c r="J150" s="112" t="str">
        <f>LEFT(APT!D150,20)&amp;"."&amp;APTPay!E150</f>
        <v>....Ma22</v>
      </c>
      <c r="K150" s="111" t="b">
        <v>1</v>
      </c>
      <c r="L150" s="117" t="s">
        <v>1275</v>
      </c>
      <c r="M150" s="111" t="b">
        <v>1</v>
      </c>
      <c r="N150" s="111" t="s">
        <v>1276</v>
      </c>
      <c r="O150" s="118">
        <f>APT!I150</f>
        <v>0</v>
      </c>
      <c r="P150" s="111" t="b">
        <v>1</v>
      </c>
      <c r="Q150" s="111" t="b">
        <v>1</v>
      </c>
      <c r="R150" s="111" t="b">
        <v>1</v>
      </c>
      <c r="T150" s="10" t="str">
        <f t="shared" si="9"/>
        <v>NOOOOO</v>
      </c>
    </row>
    <row r="151" spans="1:20" x14ac:dyDescent="0.25">
      <c r="A151" s="108">
        <v>1</v>
      </c>
      <c r="B151" s="109">
        <v>2</v>
      </c>
      <c r="C151" s="110">
        <f>APT!J151</f>
        <v>0</v>
      </c>
      <c r="D151" s="111" t="b">
        <v>1</v>
      </c>
      <c r="E151" s="112" t="str">
        <f>RIGHT(APT!C151,4)&amp;"."&amp;APT!M151&amp;"."&amp;APT!K151&amp;"."&amp;$C$5</f>
        <v>...Ma22</v>
      </c>
      <c r="F151" s="113">
        <f t="shared" ca="1" si="7"/>
        <v>44697</v>
      </c>
      <c r="G151" s="319" cm="1">
        <f t="array" ref="G151">IF(SUMPRODUCT((APT!$Q$19:$AB$19=$B$5)*APT!Q151:AB151)&gt;0,SUMPRODUCT((APT!$Q$19:$AB$19=$B$5)*APT!Q151:AB151),0)</f>
        <v>0</v>
      </c>
      <c r="H151" s="115">
        <f t="shared" ca="1" si="8"/>
        <v>44697</v>
      </c>
      <c r="I151" s="116">
        <v>0</v>
      </c>
      <c r="J151" s="112" t="str">
        <f>LEFT(APT!D151,20)&amp;"."&amp;APTPay!E151</f>
        <v>....Ma22</v>
      </c>
      <c r="K151" s="111" t="b">
        <v>1</v>
      </c>
      <c r="L151" s="117" t="s">
        <v>1275</v>
      </c>
      <c r="M151" s="111" t="b">
        <v>1</v>
      </c>
      <c r="N151" s="111" t="s">
        <v>1276</v>
      </c>
      <c r="O151" s="118">
        <f>APT!I151</f>
        <v>0</v>
      </c>
      <c r="P151" s="111" t="b">
        <v>1</v>
      </c>
      <c r="Q151" s="111" t="b">
        <v>1</v>
      </c>
      <c r="R151" s="111" t="b">
        <v>1</v>
      </c>
      <c r="T151" s="10" t="str">
        <f t="shared" si="9"/>
        <v>NOOOOO</v>
      </c>
    </row>
    <row r="152" spans="1:20" x14ac:dyDescent="0.25">
      <c r="A152" s="108">
        <v>1</v>
      </c>
      <c r="B152" s="109">
        <v>2</v>
      </c>
      <c r="C152" s="110">
        <f>APT!J152</f>
        <v>0</v>
      </c>
      <c r="D152" s="111" t="b">
        <v>1</v>
      </c>
      <c r="E152" s="112" t="str">
        <f>RIGHT(APT!C152,4)&amp;"."&amp;APT!M152&amp;"."&amp;APT!K152&amp;"."&amp;$C$5</f>
        <v>...Ma22</v>
      </c>
      <c r="F152" s="113">
        <f t="shared" ca="1" si="7"/>
        <v>44697</v>
      </c>
      <c r="G152" s="319" cm="1">
        <f t="array" ref="G152">IF(SUMPRODUCT((APT!$Q$19:$AB$19=$B$5)*APT!Q152:AB152)&gt;0,SUMPRODUCT((APT!$Q$19:$AB$19=$B$5)*APT!Q152:AB152),0)</f>
        <v>0</v>
      </c>
      <c r="H152" s="115">
        <f t="shared" ca="1" si="8"/>
        <v>44697</v>
      </c>
      <c r="I152" s="116">
        <v>0</v>
      </c>
      <c r="J152" s="112" t="str">
        <f>LEFT(APT!D152,20)&amp;"."&amp;APTPay!E152</f>
        <v>....Ma22</v>
      </c>
      <c r="K152" s="111" t="b">
        <v>1</v>
      </c>
      <c r="L152" s="117" t="s">
        <v>1275</v>
      </c>
      <c r="M152" s="111" t="b">
        <v>1</v>
      </c>
      <c r="N152" s="111" t="s">
        <v>1276</v>
      </c>
      <c r="O152" s="118">
        <f>APT!I152</f>
        <v>0</v>
      </c>
      <c r="P152" s="111" t="b">
        <v>1</v>
      </c>
      <c r="Q152" s="111" t="b">
        <v>1</v>
      </c>
      <c r="R152" s="111" t="b">
        <v>1</v>
      </c>
      <c r="T152" s="10" t="str">
        <f t="shared" si="9"/>
        <v>NOOOOO</v>
      </c>
    </row>
    <row r="153" spans="1:20" x14ac:dyDescent="0.25">
      <c r="A153" s="108">
        <v>1</v>
      </c>
      <c r="B153" s="109">
        <v>2</v>
      </c>
      <c r="C153" s="110">
        <f>APT!J153</f>
        <v>0</v>
      </c>
      <c r="D153" s="111" t="b">
        <v>1</v>
      </c>
      <c r="E153" s="112" t="str">
        <f>RIGHT(APT!C153,4)&amp;"."&amp;APT!M153&amp;"."&amp;APT!K153&amp;"."&amp;$C$5</f>
        <v>...Ma22</v>
      </c>
      <c r="F153" s="113">
        <f t="shared" ca="1" si="7"/>
        <v>44697</v>
      </c>
      <c r="G153" s="319" cm="1">
        <f t="array" ref="G153">IF(SUMPRODUCT((APT!$Q$19:$AB$19=$B$5)*APT!Q153:AB153)&gt;0,SUMPRODUCT((APT!$Q$19:$AB$19=$B$5)*APT!Q153:AB153),0)</f>
        <v>0</v>
      </c>
      <c r="H153" s="115">
        <f t="shared" ca="1" si="8"/>
        <v>44697</v>
      </c>
      <c r="I153" s="116">
        <v>0</v>
      </c>
      <c r="J153" s="112" t="str">
        <f>LEFT(APT!D153,20)&amp;"."&amp;APTPay!E153</f>
        <v>....Ma22</v>
      </c>
      <c r="K153" s="111" t="b">
        <v>1</v>
      </c>
      <c r="L153" s="117" t="s">
        <v>1275</v>
      </c>
      <c r="M153" s="111" t="b">
        <v>1</v>
      </c>
      <c r="N153" s="111" t="s">
        <v>1276</v>
      </c>
      <c r="O153" s="118">
        <f>APT!I153</f>
        <v>0</v>
      </c>
      <c r="P153" s="111" t="b">
        <v>1</v>
      </c>
      <c r="Q153" s="111" t="b">
        <v>1</v>
      </c>
      <c r="R153" s="111" t="b">
        <v>1</v>
      </c>
      <c r="T153" s="10" t="str">
        <f t="shared" si="9"/>
        <v>NOOOOO</v>
      </c>
    </row>
    <row r="154" spans="1:20" x14ac:dyDescent="0.25">
      <c r="A154" s="108">
        <v>1</v>
      </c>
      <c r="B154" s="109">
        <v>2</v>
      </c>
      <c r="C154" s="110">
        <f>APT!J154</f>
        <v>0</v>
      </c>
      <c r="D154" s="111" t="b">
        <v>1</v>
      </c>
      <c r="E154" s="112" t="str">
        <f>RIGHT(APT!C154,4)&amp;"."&amp;APT!M154&amp;"."&amp;APT!K154&amp;"."&amp;$C$5</f>
        <v>...Ma22</v>
      </c>
      <c r="F154" s="113">
        <f t="shared" ca="1" si="7"/>
        <v>44697</v>
      </c>
      <c r="G154" s="319" cm="1">
        <f t="array" ref="G154">IF(SUMPRODUCT((APT!$Q$19:$AB$19=$B$5)*APT!Q154:AB154)&gt;0,SUMPRODUCT((APT!$Q$19:$AB$19=$B$5)*APT!Q154:AB154),0)</f>
        <v>0</v>
      </c>
      <c r="H154" s="115">
        <f t="shared" ca="1" si="8"/>
        <v>44697</v>
      </c>
      <c r="I154" s="116">
        <v>0</v>
      </c>
      <c r="J154" s="112" t="str">
        <f>LEFT(APT!D154,20)&amp;"."&amp;APTPay!E154</f>
        <v>....Ma22</v>
      </c>
      <c r="K154" s="111" t="b">
        <v>1</v>
      </c>
      <c r="L154" s="117" t="s">
        <v>1275</v>
      </c>
      <c r="M154" s="111" t="b">
        <v>1</v>
      </c>
      <c r="N154" s="111" t="s">
        <v>1276</v>
      </c>
      <c r="O154" s="118">
        <f>APT!I154</f>
        <v>0</v>
      </c>
      <c r="P154" s="111" t="b">
        <v>1</v>
      </c>
      <c r="Q154" s="111" t="b">
        <v>1</v>
      </c>
      <c r="R154" s="111" t="b">
        <v>1</v>
      </c>
      <c r="T154" s="10" t="str">
        <f t="shared" si="9"/>
        <v>NOOOOO</v>
      </c>
    </row>
    <row r="155" spans="1:20" x14ac:dyDescent="0.25">
      <c r="A155" s="108">
        <v>1</v>
      </c>
      <c r="B155" s="109">
        <v>2</v>
      </c>
      <c r="C155" s="110">
        <f>APT!J155</f>
        <v>0</v>
      </c>
      <c r="D155" s="111" t="b">
        <v>1</v>
      </c>
      <c r="E155" s="112" t="str">
        <f>RIGHT(APT!C155,4)&amp;"."&amp;APT!M155&amp;"."&amp;APT!K155&amp;"."&amp;$C$5</f>
        <v>...Ma22</v>
      </c>
      <c r="F155" s="113">
        <f t="shared" ca="1" si="7"/>
        <v>44697</v>
      </c>
      <c r="G155" s="319" cm="1">
        <f t="array" ref="G155">IF(SUMPRODUCT((APT!$Q$19:$AB$19=$B$5)*APT!Q155:AB155)&gt;0,SUMPRODUCT((APT!$Q$19:$AB$19=$B$5)*APT!Q155:AB155),0)</f>
        <v>0</v>
      </c>
      <c r="H155" s="115">
        <f t="shared" ca="1" si="8"/>
        <v>44697</v>
      </c>
      <c r="I155" s="116">
        <v>0</v>
      </c>
      <c r="J155" s="112" t="str">
        <f>LEFT(APT!D155,20)&amp;"."&amp;APTPay!E155</f>
        <v>....Ma22</v>
      </c>
      <c r="K155" s="111" t="b">
        <v>1</v>
      </c>
      <c r="L155" s="117" t="s">
        <v>1275</v>
      </c>
      <c r="M155" s="111" t="b">
        <v>1</v>
      </c>
      <c r="N155" s="111" t="s">
        <v>1276</v>
      </c>
      <c r="O155" s="118">
        <f>APT!I155</f>
        <v>0</v>
      </c>
      <c r="P155" s="111" t="b">
        <v>1</v>
      </c>
      <c r="Q155" s="111" t="b">
        <v>1</v>
      </c>
      <c r="R155" s="111" t="b">
        <v>1</v>
      </c>
      <c r="T155" s="10" t="str">
        <f t="shared" si="9"/>
        <v>NOOOOO</v>
      </c>
    </row>
    <row r="156" spans="1:20" x14ac:dyDescent="0.25">
      <c r="A156" s="108">
        <v>1</v>
      </c>
      <c r="B156" s="109">
        <v>2</v>
      </c>
      <c r="C156" s="110">
        <f>APT!J156</f>
        <v>0</v>
      </c>
      <c r="D156" s="111" t="b">
        <v>1</v>
      </c>
      <c r="E156" s="112" t="str">
        <f>RIGHT(APT!C156,4)&amp;"."&amp;APT!M156&amp;"."&amp;APT!K156&amp;"."&amp;$C$5</f>
        <v>...Ma22</v>
      </c>
      <c r="F156" s="113">
        <f t="shared" ca="1" si="7"/>
        <v>44697</v>
      </c>
      <c r="G156" s="319" cm="1">
        <f t="array" ref="G156">IF(SUMPRODUCT((APT!$Q$19:$AB$19=$B$5)*APT!Q156:AB156)&gt;0,SUMPRODUCT((APT!$Q$19:$AB$19=$B$5)*APT!Q156:AB156),0)</f>
        <v>0</v>
      </c>
      <c r="H156" s="115">
        <f t="shared" ca="1" si="8"/>
        <v>44697</v>
      </c>
      <c r="I156" s="116">
        <v>0</v>
      </c>
      <c r="J156" s="112" t="str">
        <f>LEFT(APT!D156,20)&amp;"."&amp;APTPay!E156</f>
        <v>....Ma22</v>
      </c>
      <c r="K156" s="111" t="b">
        <v>1</v>
      </c>
      <c r="L156" s="117" t="s">
        <v>1275</v>
      </c>
      <c r="M156" s="111" t="b">
        <v>1</v>
      </c>
      <c r="N156" s="111" t="s">
        <v>1276</v>
      </c>
      <c r="O156" s="118">
        <f>APT!I156</f>
        <v>0</v>
      </c>
      <c r="P156" s="111" t="b">
        <v>1</v>
      </c>
      <c r="Q156" s="111" t="b">
        <v>1</v>
      </c>
      <c r="R156" s="111" t="b">
        <v>1</v>
      </c>
      <c r="T156" s="10" t="str">
        <f t="shared" si="9"/>
        <v>NOOOOO</v>
      </c>
    </row>
    <row r="157" spans="1:20" x14ac:dyDescent="0.25">
      <c r="A157" s="108">
        <v>1</v>
      </c>
      <c r="B157" s="109">
        <v>2</v>
      </c>
      <c r="C157" s="110">
        <f>APT!J157</f>
        <v>0</v>
      </c>
      <c r="D157" s="111" t="b">
        <v>1</v>
      </c>
      <c r="E157" s="112" t="str">
        <f>RIGHT(APT!C157,4)&amp;"."&amp;APT!M157&amp;"."&amp;APT!K157&amp;"."&amp;$C$5</f>
        <v>...Ma22</v>
      </c>
      <c r="F157" s="113">
        <f t="shared" ca="1" si="7"/>
        <v>44697</v>
      </c>
      <c r="G157" s="319" cm="1">
        <f t="array" ref="G157">IF(SUMPRODUCT((APT!$Q$19:$AB$19=$B$5)*APT!Q157:AB157)&gt;0,SUMPRODUCT((APT!$Q$19:$AB$19=$B$5)*APT!Q157:AB157),0)</f>
        <v>0</v>
      </c>
      <c r="H157" s="115">
        <f t="shared" ca="1" si="8"/>
        <v>44697</v>
      </c>
      <c r="I157" s="116">
        <v>0</v>
      </c>
      <c r="J157" s="112" t="str">
        <f>LEFT(APT!D157,20)&amp;"."&amp;APTPay!E157</f>
        <v>....Ma22</v>
      </c>
      <c r="K157" s="111" t="b">
        <v>1</v>
      </c>
      <c r="L157" s="117" t="s">
        <v>1275</v>
      </c>
      <c r="M157" s="111" t="b">
        <v>1</v>
      </c>
      <c r="N157" s="111" t="s">
        <v>1276</v>
      </c>
      <c r="O157" s="118">
        <f>APT!I157</f>
        <v>0</v>
      </c>
      <c r="P157" s="111" t="b">
        <v>1</v>
      </c>
      <c r="Q157" s="111" t="b">
        <v>1</v>
      </c>
      <c r="R157" s="111" t="b">
        <v>1</v>
      </c>
      <c r="T157" s="10" t="str">
        <f t="shared" si="9"/>
        <v>NOOOOO</v>
      </c>
    </row>
    <row r="158" spans="1:20" x14ac:dyDescent="0.25">
      <c r="A158" s="108">
        <v>1</v>
      </c>
      <c r="B158" s="109">
        <v>2</v>
      </c>
      <c r="C158" s="110">
        <f>APT!J158</f>
        <v>0</v>
      </c>
      <c r="D158" s="111" t="b">
        <v>1</v>
      </c>
      <c r="E158" s="112" t="str">
        <f>RIGHT(APT!C158,4)&amp;"."&amp;APT!M158&amp;"."&amp;APT!K158&amp;"."&amp;$C$5</f>
        <v>...Ma22</v>
      </c>
      <c r="F158" s="113">
        <f t="shared" ca="1" si="7"/>
        <v>44697</v>
      </c>
      <c r="G158" s="319" cm="1">
        <f t="array" ref="G158">IF(SUMPRODUCT((APT!$Q$19:$AB$19=$B$5)*APT!Q158:AB158)&gt;0,SUMPRODUCT((APT!$Q$19:$AB$19=$B$5)*APT!Q158:AB158),0)</f>
        <v>0</v>
      </c>
      <c r="H158" s="115">
        <f t="shared" ca="1" si="8"/>
        <v>44697</v>
      </c>
      <c r="I158" s="116">
        <v>0</v>
      </c>
      <c r="J158" s="112" t="str">
        <f>LEFT(APT!D158,20)&amp;"."&amp;APTPay!E158</f>
        <v>....Ma22</v>
      </c>
      <c r="K158" s="111" t="b">
        <v>1</v>
      </c>
      <c r="L158" s="117" t="s">
        <v>1275</v>
      </c>
      <c r="M158" s="111" t="b">
        <v>1</v>
      </c>
      <c r="N158" s="111" t="s">
        <v>1276</v>
      </c>
      <c r="O158" s="118">
        <f>APT!I158</f>
        <v>0</v>
      </c>
      <c r="P158" s="111" t="b">
        <v>1</v>
      </c>
      <c r="Q158" s="111" t="b">
        <v>1</v>
      </c>
      <c r="R158" s="111" t="b">
        <v>1</v>
      </c>
      <c r="T158" s="10" t="str">
        <f t="shared" si="9"/>
        <v>NOOOOO</v>
      </c>
    </row>
    <row r="159" spans="1:20" x14ac:dyDescent="0.25">
      <c r="A159" s="108">
        <v>1</v>
      </c>
      <c r="B159" s="109">
        <v>2</v>
      </c>
      <c r="C159" s="110">
        <f>APT!J159</f>
        <v>0</v>
      </c>
      <c r="D159" s="111" t="b">
        <v>1</v>
      </c>
      <c r="E159" s="112" t="str">
        <f>RIGHT(APT!C159,4)&amp;"."&amp;APT!M159&amp;"."&amp;APT!K159&amp;"."&amp;$C$5</f>
        <v>...Ma22</v>
      </c>
      <c r="F159" s="113">
        <f t="shared" ca="1" si="7"/>
        <v>44697</v>
      </c>
      <c r="G159" s="319" cm="1">
        <f t="array" ref="G159">IF(SUMPRODUCT((APT!$Q$19:$AB$19=$B$5)*APT!Q159:AB159)&gt;0,SUMPRODUCT((APT!$Q$19:$AB$19=$B$5)*APT!Q159:AB159),0)</f>
        <v>0</v>
      </c>
      <c r="H159" s="115">
        <f t="shared" ca="1" si="8"/>
        <v>44697</v>
      </c>
      <c r="I159" s="116">
        <v>0</v>
      </c>
      <c r="J159" s="112" t="str">
        <f>LEFT(APT!D159,20)&amp;"."&amp;APTPay!E159</f>
        <v>....Ma22</v>
      </c>
      <c r="K159" s="111" t="b">
        <v>1</v>
      </c>
      <c r="L159" s="117" t="s">
        <v>1275</v>
      </c>
      <c r="M159" s="111" t="b">
        <v>1</v>
      </c>
      <c r="N159" s="111" t="s">
        <v>1276</v>
      </c>
      <c r="O159" s="118">
        <f>APT!I159</f>
        <v>0</v>
      </c>
      <c r="P159" s="111" t="b">
        <v>1</v>
      </c>
      <c r="Q159" s="111" t="b">
        <v>1</v>
      </c>
      <c r="R159" s="111" t="b">
        <v>1</v>
      </c>
      <c r="T159" s="10" t="str">
        <f t="shared" si="9"/>
        <v>NOOOOO</v>
      </c>
    </row>
    <row r="160" spans="1:20" x14ac:dyDescent="0.25">
      <c r="A160" s="108">
        <v>1</v>
      </c>
      <c r="B160" s="109">
        <v>2</v>
      </c>
      <c r="C160" s="110">
        <f>APT!J160</f>
        <v>0</v>
      </c>
      <c r="D160" s="111" t="b">
        <v>1</v>
      </c>
      <c r="E160" s="112" t="str">
        <f>RIGHT(APT!C160,4)&amp;"."&amp;APT!M160&amp;"."&amp;APT!K160&amp;"."&amp;$C$5</f>
        <v>...Ma22</v>
      </c>
      <c r="F160" s="113">
        <f t="shared" ca="1" si="7"/>
        <v>44697</v>
      </c>
      <c r="G160" s="319" cm="1">
        <f t="array" ref="G160">IF(SUMPRODUCT((APT!$Q$19:$AB$19=$B$5)*APT!Q160:AB160)&gt;0,SUMPRODUCT((APT!$Q$19:$AB$19=$B$5)*APT!Q160:AB160),0)</f>
        <v>0</v>
      </c>
      <c r="H160" s="115">
        <f t="shared" ca="1" si="8"/>
        <v>44697</v>
      </c>
      <c r="I160" s="116">
        <v>0</v>
      </c>
      <c r="J160" s="112" t="str">
        <f>LEFT(APT!D160,20)&amp;"."&amp;APTPay!E160</f>
        <v>....Ma22</v>
      </c>
      <c r="K160" s="111" t="b">
        <v>1</v>
      </c>
      <c r="L160" s="117" t="s">
        <v>1275</v>
      </c>
      <c r="M160" s="111" t="b">
        <v>1</v>
      </c>
      <c r="N160" s="111" t="s">
        <v>1276</v>
      </c>
      <c r="O160" s="118">
        <f>APT!I160</f>
        <v>0</v>
      </c>
      <c r="P160" s="111" t="b">
        <v>1</v>
      </c>
      <c r="Q160" s="111" t="b">
        <v>1</v>
      </c>
      <c r="R160" s="111" t="b">
        <v>1</v>
      </c>
      <c r="T160" s="10" t="str">
        <f t="shared" si="9"/>
        <v>NOOOOO</v>
      </c>
    </row>
    <row r="161" spans="1:20" x14ac:dyDescent="0.25">
      <c r="A161" s="108">
        <v>1</v>
      </c>
      <c r="B161" s="109">
        <v>2</v>
      </c>
      <c r="C161" s="110">
        <f>APT!J161</f>
        <v>0</v>
      </c>
      <c r="D161" s="111" t="b">
        <v>1</v>
      </c>
      <c r="E161" s="112" t="str">
        <f>RIGHT(APT!C161,4)&amp;"."&amp;APT!M161&amp;"."&amp;APT!K161&amp;"."&amp;$C$5</f>
        <v>...Ma22</v>
      </c>
      <c r="F161" s="113">
        <f t="shared" ca="1" si="7"/>
        <v>44697</v>
      </c>
      <c r="G161" s="319" cm="1">
        <f t="array" ref="G161">IF(SUMPRODUCT((APT!$Q$19:$AB$19=$B$5)*APT!Q161:AB161)&gt;0,SUMPRODUCT((APT!$Q$19:$AB$19=$B$5)*APT!Q161:AB161),0)</f>
        <v>0</v>
      </c>
      <c r="H161" s="115">
        <f t="shared" ca="1" si="8"/>
        <v>44697</v>
      </c>
      <c r="I161" s="116">
        <v>0</v>
      </c>
      <c r="J161" s="112" t="str">
        <f>LEFT(APT!D161,20)&amp;"."&amp;APTPay!E161</f>
        <v>....Ma22</v>
      </c>
      <c r="K161" s="111" t="b">
        <v>1</v>
      </c>
      <c r="L161" s="117" t="s">
        <v>1275</v>
      </c>
      <c r="M161" s="111" t="b">
        <v>1</v>
      </c>
      <c r="N161" s="111" t="s">
        <v>1276</v>
      </c>
      <c r="O161" s="118">
        <f>APT!I161</f>
        <v>0</v>
      </c>
      <c r="P161" s="111" t="b">
        <v>1</v>
      </c>
      <c r="Q161" s="111" t="b">
        <v>1</v>
      </c>
      <c r="R161" s="111" t="b">
        <v>1</v>
      </c>
      <c r="T161" s="10" t="str">
        <f t="shared" si="9"/>
        <v>NOOOOO</v>
      </c>
    </row>
    <row r="162" spans="1:20" x14ac:dyDescent="0.25">
      <c r="A162" s="108">
        <v>1</v>
      </c>
      <c r="B162" s="109">
        <v>2</v>
      </c>
      <c r="C162" s="110">
        <f>APT!J162</f>
        <v>0</v>
      </c>
      <c r="D162" s="111" t="b">
        <v>1</v>
      </c>
      <c r="E162" s="112" t="str">
        <f>RIGHT(APT!C162,4)&amp;"."&amp;APT!M162&amp;"."&amp;APT!K162&amp;"."&amp;$C$5</f>
        <v>...Ma22</v>
      </c>
      <c r="F162" s="113">
        <f t="shared" ca="1" si="7"/>
        <v>44697</v>
      </c>
      <c r="G162" s="319" cm="1">
        <f t="array" ref="G162">IF(SUMPRODUCT((APT!$Q$19:$AB$19=$B$5)*APT!Q162:AB162)&gt;0,SUMPRODUCT((APT!$Q$19:$AB$19=$B$5)*APT!Q162:AB162),0)</f>
        <v>0</v>
      </c>
      <c r="H162" s="115">
        <f t="shared" ca="1" si="8"/>
        <v>44697</v>
      </c>
      <c r="I162" s="116">
        <v>0</v>
      </c>
      <c r="J162" s="112" t="str">
        <f>LEFT(APT!D162,20)&amp;"."&amp;APTPay!E162</f>
        <v>....Ma22</v>
      </c>
      <c r="K162" s="111" t="b">
        <v>1</v>
      </c>
      <c r="L162" s="117" t="s">
        <v>1275</v>
      </c>
      <c r="M162" s="111" t="b">
        <v>1</v>
      </c>
      <c r="N162" s="111" t="s">
        <v>1276</v>
      </c>
      <c r="O162" s="118">
        <f>APT!I162</f>
        <v>0</v>
      </c>
      <c r="P162" s="111" t="b">
        <v>1</v>
      </c>
      <c r="Q162" s="111" t="b">
        <v>1</v>
      </c>
      <c r="R162" s="111" t="b">
        <v>1</v>
      </c>
      <c r="T162" s="10" t="str">
        <f t="shared" si="9"/>
        <v>NOOOOO</v>
      </c>
    </row>
    <row r="163" spans="1:20" x14ac:dyDescent="0.25">
      <c r="A163" s="108">
        <v>1</v>
      </c>
      <c r="B163" s="109">
        <v>2</v>
      </c>
      <c r="C163" s="110">
        <f>APT!J163</f>
        <v>0</v>
      </c>
      <c r="D163" s="111" t="b">
        <v>1</v>
      </c>
      <c r="E163" s="112" t="str">
        <f>RIGHT(APT!C163,4)&amp;"."&amp;APT!M163&amp;"."&amp;APT!K163&amp;"."&amp;$C$5</f>
        <v>...Ma22</v>
      </c>
      <c r="F163" s="113">
        <f t="shared" ca="1" si="7"/>
        <v>44697</v>
      </c>
      <c r="G163" s="319" cm="1">
        <f t="array" ref="G163">IF(SUMPRODUCT((APT!$Q$19:$AB$19=$B$5)*APT!Q163:AB163)&gt;0,SUMPRODUCT((APT!$Q$19:$AB$19=$B$5)*APT!Q163:AB163),0)</f>
        <v>0</v>
      </c>
      <c r="H163" s="115">
        <f t="shared" ca="1" si="8"/>
        <v>44697</v>
      </c>
      <c r="I163" s="116">
        <v>0</v>
      </c>
      <c r="J163" s="112" t="str">
        <f>LEFT(APT!D163,20)&amp;"."&amp;APTPay!E163</f>
        <v>....Ma22</v>
      </c>
      <c r="K163" s="111" t="b">
        <v>1</v>
      </c>
      <c r="L163" s="117" t="s">
        <v>1275</v>
      </c>
      <c r="M163" s="111" t="b">
        <v>1</v>
      </c>
      <c r="N163" s="111" t="s">
        <v>1276</v>
      </c>
      <c r="O163" s="118">
        <f>APT!I163</f>
        <v>0</v>
      </c>
      <c r="P163" s="111" t="b">
        <v>1</v>
      </c>
      <c r="Q163" s="111" t="b">
        <v>1</v>
      </c>
      <c r="R163" s="111" t="b">
        <v>1</v>
      </c>
      <c r="T163" s="10" t="str">
        <f t="shared" si="9"/>
        <v>NOOOOO</v>
      </c>
    </row>
    <row r="164" spans="1:20" x14ac:dyDescent="0.25">
      <c r="A164" s="108">
        <v>1</v>
      </c>
      <c r="B164" s="109">
        <v>2</v>
      </c>
      <c r="C164" s="110">
        <f>APT!J164</f>
        <v>0</v>
      </c>
      <c r="D164" s="111" t="b">
        <v>1</v>
      </c>
      <c r="E164" s="112" t="str">
        <f>RIGHT(APT!C164,4)&amp;"."&amp;APT!M164&amp;"."&amp;APT!K164&amp;"."&amp;$C$5</f>
        <v>...Ma22</v>
      </c>
      <c r="F164" s="113">
        <f t="shared" ca="1" si="7"/>
        <v>44697</v>
      </c>
      <c r="G164" s="319" cm="1">
        <f t="array" ref="G164">IF(SUMPRODUCT((APT!$Q$19:$AB$19=$B$5)*APT!Q164:AB164)&gt;0,SUMPRODUCT((APT!$Q$19:$AB$19=$B$5)*APT!Q164:AB164),0)</f>
        <v>0</v>
      </c>
      <c r="H164" s="115">
        <f t="shared" ca="1" si="8"/>
        <v>44697</v>
      </c>
      <c r="I164" s="116">
        <v>0</v>
      </c>
      <c r="J164" s="112" t="str">
        <f>LEFT(APT!D164,20)&amp;"."&amp;APTPay!E164</f>
        <v>....Ma22</v>
      </c>
      <c r="K164" s="111" t="b">
        <v>1</v>
      </c>
      <c r="L164" s="117" t="s">
        <v>1275</v>
      </c>
      <c r="M164" s="111" t="b">
        <v>1</v>
      </c>
      <c r="N164" s="111" t="s">
        <v>1276</v>
      </c>
      <c r="O164" s="118">
        <f>APT!I164</f>
        <v>0</v>
      </c>
      <c r="P164" s="111" t="b">
        <v>1</v>
      </c>
      <c r="Q164" s="111" t="b">
        <v>1</v>
      </c>
      <c r="R164" s="111" t="b">
        <v>1</v>
      </c>
      <c r="T164" s="10" t="str">
        <f t="shared" si="9"/>
        <v>NOOOOO</v>
      </c>
    </row>
    <row r="165" spans="1:20" x14ac:dyDescent="0.25">
      <c r="A165" s="108">
        <v>1</v>
      </c>
      <c r="B165" s="109">
        <v>2</v>
      </c>
      <c r="C165" s="110">
        <f>APT!J165</f>
        <v>0</v>
      </c>
      <c r="D165" s="111" t="b">
        <v>1</v>
      </c>
      <c r="E165" s="112" t="str">
        <f>RIGHT(APT!C165,4)&amp;"."&amp;APT!M165&amp;"."&amp;APT!K165&amp;"."&amp;$C$5</f>
        <v>...Ma22</v>
      </c>
      <c r="F165" s="113">
        <f t="shared" ca="1" si="7"/>
        <v>44697</v>
      </c>
      <c r="G165" s="319" cm="1">
        <f t="array" ref="G165">IF(SUMPRODUCT((APT!$Q$19:$AB$19=$B$5)*APT!Q165:AB165)&gt;0,SUMPRODUCT((APT!$Q$19:$AB$19=$B$5)*APT!Q165:AB165),0)</f>
        <v>0</v>
      </c>
      <c r="H165" s="115">
        <f t="shared" ca="1" si="8"/>
        <v>44697</v>
      </c>
      <c r="I165" s="116">
        <v>0</v>
      </c>
      <c r="J165" s="112" t="str">
        <f>LEFT(APT!D165,20)&amp;"."&amp;APTPay!E165</f>
        <v>....Ma22</v>
      </c>
      <c r="K165" s="111" t="b">
        <v>1</v>
      </c>
      <c r="L165" s="117" t="s">
        <v>1275</v>
      </c>
      <c r="M165" s="111" t="b">
        <v>1</v>
      </c>
      <c r="N165" s="111" t="s">
        <v>1276</v>
      </c>
      <c r="O165" s="118">
        <f>APT!I165</f>
        <v>0</v>
      </c>
      <c r="P165" s="111" t="b">
        <v>1</v>
      </c>
      <c r="Q165" s="111" t="b">
        <v>1</v>
      </c>
      <c r="R165" s="111" t="b">
        <v>1</v>
      </c>
      <c r="T165" s="10" t="str">
        <f t="shared" si="9"/>
        <v>NOOOOO</v>
      </c>
    </row>
    <row r="166" spans="1:20" x14ac:dyDescent="0.25">
      <c r="A166" s="108">
        <v>1</v>
      </c>
      <c r="B166" s="109">
        <v>2</v>
      </c>
      <c r="C166" s="110">
        <f>APT!J166</f>
        <v>0</v>
      </c>
      <c r="D166" s="111" t="b">
        <v>1</v>
      </c>
      <c r="E166" s="112" t="str">
        <f>RIGHT(APT!C166,4)&amp;"."&amp;APT!M166&amp;"."&amp;APT!K166&amp;"."&amp;$C$5</f>
        <v>...Ma22</v>
      </c>
      <c r="F166" s="113">
        <f t="shared" ca="1" si="7"/>
        <v>44697</v>
      </c>
      <c r="G166" s="319" cm="1">
        <f t="array" ref="G166">IF(SUMPRODUCT((APT!$Q$19:$AB$19=$B$5)*APT!Q166:AB166)&gt;0,SUMPRODUCT((APT!$Q$19:$AB$19=$B$5)*APT!Q166:AB166),0)</f>
        <v>0</v>
      </c>
      <c r="H166" s="115">
        <f t="shared" ca="1" si="8"/>
        <v>44697</v>
      </c>
      <c r="I166" s="116">
        <v>0</v>
      </c>
      <c r="J166" s="112" t="str">
        <f>LEFT(APT!D166,20)&amp;"."&amp;APTPay!E166</f>
        <v>....Ma22</v>
      </c>
      <c r="K166" s="111" t="b">
        <v>1</v>
      </c>
      <c r="L166" s="117" t="s">
        <v>1275</v>
      </c>
      <c r="M166" s="111" t="b">
        <v>1</v>
      </c>
      <c r="N166" s="111" t="s">
        <v>1276</v>
      </c>
      <c r="O166" s="118">
        <f>APT!I166</f>
        <v>0</v>
      </c>
      <c r="P166" s="111" t="b">
        <v>1</v>
      </c>
      <c r="Q166" s="111" t="b">
        <v>1</v>
      </c>
      <c r="R166" s="111" t="b">
        <v>1</v>
      </c>
      <c r="T166" s="10" t="str">
        <f t="shared" si="9"/>
        <v>NOOOOO</v>
      </c>
    </row>
    <row r="167" spans="1:20" x14ac:dyDescent="0.25">
      <c r="A167" s="108">
        <v>1</v>
      </c>
      <c r="B167" s="109">
        <v>2</v>
      </c>
      <c r="C167" s="110">
        <f>APT!J167</f>
        <v>0</v>
      </c>
      <c r="D167" s="111" t="b">
        <v>1</v>
      </c>
      <c r="E167" s="112" t="str">
        <f>RIGHT(APT!C167,4)&amp;"."&amp;APT!M167&amp;"."&amp;APT!K167&amp;"."&amp;$C$5</f>
        <v>...Ma22</v>
      </c>
      <c r="F167" s="113">
        <f t="shared" ca="1" si="7"/>
        <v>44697</v>
      </c>
      <c r="G167" s="319" cm="1">
        <f t="array" ref="G167">IF(SUMPRODUCT((APT!$Q$19:$AB$19=$B$5)*APT!Q167:AB167)&gt;0,SUMPRODUCT((APT!$Q$19:$AB$19=$B$5)*APT!Q167:AB167),0)</f>
        <v>0</v>
      </c>
      <c r="H167" s="115">
        <f t="shared" ca="1" si="8"/>
        <v>44697</v>
      </c>
      <c r="I167" s="116">
        <v>0</v>
      </c>
      <c r="J167" s="112" t="str">
        <f>LEFT(APT!D167,20)&amp;"."&amp;APTPay!E167</f>
        <v>....Ma22</v>
      </c>
      <c r="K167" s="111" t="b">
        <v>1</v>
      </c>
      <c r="L167" s="117" t="s">
        <v>1275</v>
      </c>
      <c r="M167" s="111" t="b">
        <v>1</v>
      </c>
      <c r="N167" s="111" t="s">
        <v>1276</v>
      </c>
      <c r="O167" s="118">
        <f>APT!I167</f>
        <v>0</v>
      </c>
      <c r="P167" s="111" t="b">
        <v>1</v>
      </c>
      <c r="Q167" s="111" t="b">
        <v>1</v>
      </c>
      <c r="R167" s="111" t="b">
        <v>1</v>
      </c>
      <c r="T167" s="10" t="str">
        <f t="shared" si="9"/>
        <v>NOOOOO</v>
      </c>
    </row>
    <row r="168" spans="1:20" x14ac:dyDescent="0.25">
      <c r="A168" s="108">
        <v>1</v>
      </c>
      <c r="B168" s="109">
        <v>2</v>
      </c>
      <c r="C168" s="110">
        <f>APT!J168</f>
        <v>0</v>
      </c>
      <c r="D168" s="111" t="b">
        <v>1</v>
      </c>
      <c r="E168" s="112" t="str">
        <f>RIGHT(APT!C168,4)&amp;"."&amp;APT!M168&amp;"."&amp;APT!K168&amp;"."&amp;$C$5</f>
        <v>...Ma22</v>
      </c>
      <c r="F168" s="113">
        <f t="shared" ca="1" si="7"/>
        <v>44697</v>
      </c>
      <c r="G168" s="319" cm="1">
        <f t="array" ref="G168">IF(SUMPRODUCT((APT!$Q$19:$AB$19=$B$5)*APT!Q168:AB168)&gt;0,SUMPRODUCT((APT!$Q$19:$AB$19=$B$5)*APT!Q168:AB168),0)</f>
        <v>0</v>
      </c>
      <c r="H168" s="115">
        <f t="shared" ca="1" si="8"/>
        <v>44697</v>
      </c>
      <c r="I168" s="116">
        <v>0</v>
      </c>
      <c r="J168" s="112" t="str">
        <f>LEFT(APT!D168,20)&amp;"."&amp;APTPay!E168</f>
        <v>....Ma22</v>
      </c>
      <c r="K168" s="111" t="b">
        <v>1</v>
      </c>
      <c r="L168" s="117" t="s">
        <v>1275</v>
      </c>
      <c r="M168" s="111" t="b">
        <v>1</v>
      </c>
      <c r="N168" s="111" t="s">
        <v>1276</v>
      </c>
      <c r="O168" s="118">
        <f>APT!I168</f>
        <v>0</v>
      </c>
      <c r="P168" s="111" t="b">
        <v>1</v>
      </c>
      <c r="Q168" s="111" t="b">
        <v>1</v>
      </c>
      <c r="R168" s="111" t="b">
        <v>1</v>
      </c>
      <c r="T168" s="10" t="str">
        <f t="shared" si="9"/>
        <v>NOOOOO</v>
      </c>
    </row>
    <row r="169" spans="1:20" x14ac:dyDescent="0.25">
      <c r="A169" s="108">
        <v>1</v>
      </c>
      <c r="B169" s="109">
        <v>2</v>
      </c>
      <c r="C169" s="110">
        <f>APT!J169</f>
        <v>0</v>
      </c>
      <c r="D169" s="111" t="b">
        <v>1</v>
      </c>
      <c r="E169" s="112" t="str">
        <f>RIGHT(APT!C169,4)&amp;"."&amp;APT!M169&amp;"."&amp;APT!K169&amp;"."&amp;$C$5</f>
        <v>...Ma22</v>
      </c>
      <c r="F169" s="113">
        <f t="shared" ca="1" si="7"/>
        <v>44697</v>
      </c>
      <c r="G169" s="319" cm="1">
        <f t="array" ref="G169">IF(SUMPRODUCT((APT!$Q$19:$AB$19=$B$5)*APT!Q169:AB169)&gt;0,SUMPRODUCT((APT!$Q$19:$AB$19=$B$5)*APT!Q169:AB169),0)</f>
        <v>0</v>
      </c>
      <c r="H169" s="115">
        <f t="shared" ca="1" si="8"/>
        <v>44697</v>
      </c>
      <c r="I169" s="116">
        <v>0</v>
      </c>
      <c r="J169" s="112" t="str">
        <f>LEFT(APT!D169,20)&amp;"."&amp;APTPay!E169</f>
        <v>....Ma22</v>
      </c>
      <c r="K169" s="111" t="b">
        <v>1</v>
      </c>
      <c r="L169" s="117" t="s">
        <v>1275</v>
      </c>
      <c r="M169" s="111" t="b">
        <v>1</v>
      </c>
      <c r="N169" s="111" t="s">
        <v>1276</v>
      </c>
      <c r="O169" s="118">
        <f>APT!I169</f>
        <v>0</v>
      </c>
      <c r="P169" s="111" t="b">
        <v>1</v>
      </c>
      <c r="Q169" s="111" t="b">
        <v>1</v>
      </c>
      <c r="R169" s="111" t="b">
        <v>1</v>
      </c>
      <c r="T169" s="10" t="str">
        <f t="shared" si="9"/>
        <v>NOOOOO</v>
      </c>
    </row>
    <row r="170" spans="1:20" x14ac:dyDescent="0.25">
      <c r="A170" s="108">
        <v>1</v>
      </c>
      <c r="B170" s="109">
        <v>2</v>
      </c>
      <c r="C170" s="110">
        <f>APT!J170</f>
        <v>0</v>
      </c>
      <c r="D170" s="111" t="b">
        <v>1</v>
      </c>
      <c r="E170" s="112" t="str">
        <f>RIGHT(APT!C170,4)&amp;"."&amp;APT!M170&amp;"."&amp;APT!K170&amp;"."&amp;$C$5</f>
        <v>...Ma22</v>
      </c>
      <c r="F170" s="113">
        <f t="shared" ca="1" si="7"/>
        <v>44697</v>
      </c>
      <c r="G170" s="319" cm="1">
        <f t="array" ref="G170">IF(SUMPRODUCT((APT!$Q$19:$AB$19=$B$5)*APT!Q170:AB170)&gt;0,SUMPRODUCT((APT!$Q$19:$AB$19=$B$5)*APT!Q170:AB170),0)</f>
        <v>0</v>
      </c>
      <c r="H170" s="115">
        <f t="shared" ca="1" si="8"/>
        <v>44697</v>
      </c>
      <c r="I170" s="116">
        <v>0</v>
      </c>
      <c r="J170" s="112" t="str">
        <f>LEFT(APT!D170,20)&amp;"."&amp;APTPay!E170</f>
        <v>....Ma22</v>
      </c>
      <c r="K170" s="111" t="b">
        <v>1</v>
      </c>
      <c r="L170" s="117" t="s">
        <v>1275</v>
      </c>
      <c r="M170" s="111" t="b">
        <v>1</v>
      </c>
      <c r="N170" s="111" t="s">
        <v>1276</v>
      </c>
      <c r="O170" s="118">
        <f>APT!I170</f>
        <v>0</v>
      </c>
      <c r="P170" s="111" t="b">
        <v>1</v>
      </c>
      <c r="Q170" s="111" t="b">
        <v>1</v>
      </c>
      <c r="R170" s="111" t="b">
        <v>1</v>
      </c>
      <c r="T170" s="10" t="str">
        <f t="shared" si="9"/>
        <v>NOOOOO</v>
      </c>
    </row>
    <row r="171" spans="1:20" x14ac:dyDescent="0.25">
      <c r="A171" s="108">
        <v>1</v>
      </c>
      <c r="B171" s="109">
        <v>2</v>
      </c>
      <c r="C171" s="110">
        <f>APT!J171</f>
        <v>0</v>
      </c>
      <c r="D171" s="111" t="b">
        <v>1</v>
      </c>
      <c r="E171" s="112" t="str">
        <f>RIGHT(APT!C171,4)&amp;"."&amp;APT!M171&amp;"."&amp;APT!K171&amp;"."&amp;$C$5</f>
        <v>...Ma22</v>
      </c>
      <c r="F171" s="113">
        <f t="shared" ca="1" si="7"/>
        <v>44697</v>
      </c>
      <c r="G171" s="319" cm="1">
        <f t="array" ref="G171">IF(SUMPRODUCT((APT!$Q$19:$AB$19=$B$5)*APT!Q171:AB171)&gt;0,SUMPRODUCT((APT!$Q$19:$AB$19=$B$5)*APT!Q171:AB171),0)</f>
        <v>0</v>
      </c>
      <c r="H171" s="115">
        <f t="shared" ca="1" si="8"/>
        <v>44697</v>
      </c>
      <c r="I171" s="116">
        <v>0</v>
      </c>
      <c r="J171" s="112" t="str">
        <f>LEFT(APT!D171,20)&amp;"."&amp;APTPay!E171</f>
        <v>....Ma22</v>
      </c>
      <c r="K171" s="111" t="b">
        <v>1</v>
      </c>
      <c r="L171" s="117" t="s">
        <v>1275</v>
      </c>
      <c r="M171" s="111" t="b">
        <v>1</v>
      </c>
      <c r="N171" s="111" t="s">
        <v>1276</v>
      </c>
      <c r="O171" s="118">
        <f>APT!I171</f>
        <v>0</v>
      </c>
      <c r="P171" s="111" t="b">
        <v>1</v>
      </c>
      <c r="Q171" s="111" t="b">
        <v>1</v>
      </c>
      <c r="R171" s="111" t="b">
        <v>1</v>
      </c>
      <c r="T171" s="10" t="str">
        <f t="shared" si="9"/>
        <v>NOOOOO</v>
      </c>
    </row>
    <row r="172" spans="1:20" x14ac:dyDescent="0.25">
      <c r="A172" s="108">
        <v>1</v>
      </c>
      <c r="B172" s="109">
        <v>2</v>
      </c>
      <c r="C172" s="110">
        <f>APT!J172</f>
        <v>0</v>
      </c>
      <c r="D172" s="111" t="b">
        <v>1</v>
      </c>
      <c r="E172" s="112" t="str">
        <f>RIGHT(APT!C172,4)&amp;"."&amp;APT!M172&amp;"."&amp;APT!K172&amp;"."&amp;$C$5</f>
        <v>...Ma22</v>
      </c>
      <c r="F172" s="113">
        <f t="shared" ca="1" si="7"/>
        <v>44697</v>
      </c>
      <c r="G172" s="319" cm="1">
        <f t="array" ref="G172">IF(SUMPRODUCT((APT!$Q$19:$AB$19=$B$5)*APT!Q172:AB172)&gt;0,SUMPRODUCT((APT!$Q$19:$AB$19=$B$5)*APT!Q172:AB172),0)</f>
        <v>0</v>
      </c>
      <c r="H172" s="115">
        <f t="shared" ca="1" si="8"/>
        <v>44697</v>
      </c>
      <c r="I172" s="116">
        <v>0</v>
      </c>
      <c r="J172" s="112" t="str">
        <f>LEFT(APT!D172,20)&amp;"."&amp;APTPay!E172</f>
        <v>....Ma22</v>
      </c>
      <c r="K172" s="111" t="b">
        <v>1</v>
      </c>
      <c r="L172" s="117" t="s">
        <v>1275</v>
      </c>
      <c r="M172" s="111" t="b">
        <v>1</v>
      </c>
      <c r="N172" s="111" t="s">
        <v>1276</v>
      </c>
      <c r="O172" s="118">
        <f>APT!I172</f>
        <v>0</v>
      </c>
      <c r="P172" s="111" t="b">
        <v>1</v>
      </c>
      <c r="Q172" s="111" t="b">
        <v>1</v>
      </c>
      <c r="R172" s="111" t="b">
        <v>1</v>
      </c>
      <c r="T172" s="10" t="str">
        <f t="shared" si="9"/>
        <v>NOOOOO</v>
      </c>
    </row>
    <row r="173" spans="1:20" x14ac:dyDescent="0.25">
      <c r="A173" s="108">
        <v>1</v>
      </c>
      <c r="B173" s="109">
        <v>2</v>
      </c>
      <c r="C173" s="110">
        <f>APT!J173</f>
        <v>0</v>
      </c>
      <c r="D173" s="111" t="b">
        <v>1</v>
      </c>
      <c r="E173" s="112" t="str">
        <f>RIGHT(APT!C173,4)&amp;"."&amp;APT!M173&amp;"."&amp;APT!K173&amp;"."&amp;$C$5</f>
        <v>...Ma22</v>
      </c>
      <c r="F173" s="113">
        <f t="shared" ca="1" si="7"/>
        <v>44697</v>
      </c>
      <c r="G173" s="319" cm="1">
        <f t="array" ref="G173">IF(SUMPRODUCT((APT!$Q$19:$AB$19=$B$5)*APT!Q173:AB173)&gt;0,SUMPRODUCT((APT!$Q$19:$AB$19=$B$5)*APT!Q173:AB173),0)</f>
        <v>0</v>
      </c>
      <c r="H173" s="115">
        <f t="shared" ca="1" si="8"/>
        <v>44697</v>
      </c>
      <c r="I173" s="116">
        <v>0</v>
      </c>
      <c r="J173" s="112" t="str">
        <f>LEFT(APT!D173,20)&amp;"."&amp;APTPay!E173</f>
        <v>....Ma22</v>
      </c>
      <c r="K173" s="111" t="b">
        <v>1</v>
      </c>
      <c r="L173" s="117" t="s">
        <v>1275</v>
      </c>
      <c r="M173" s="111" t="b">
        <v>1</v>
      </c>
      <c r="N173" s="111" t="s">
        <v>1276</v>
      </c>
      <c r="O173" s="118">
        <f>APT!I173</f>
        <v>0</v>
      </c>
      <c r="P173" s="111" t="b">
        <v>1</v>
      </c>
      <c r="Q173" s="111" t="b">
        <v>1</v>
      </c>
      <c r="R173" s="111" t="b">
        <v>1</v>
      </c>
      <c r="T173" s="10" t="str">
        <f t="shared" si="9"/>
        <v>NOOOOO</v>
      </c>
    </row>
    <row r="174" spans="1:20" x14ac:dyDescent="0.25">
      <c r="A174" s="108">
        <v>1</v>
      </c>
      <c r="B174" s="109">
        <v>2</v>
      </c>
      <c r="C174" s="110">
        <f>APT!J174</f>
        <v>0</v>
      </c>
      <c r="D174" s="111" t="b">
        <v>1</v>
      </c>
      <c r="E174" s="112" t="str">
        <f>RIGHT(APT!C174,4)&amp;"."&amp;APT!M174&amp;"."&amp;APT!K174&amp;"."&amp;$C$5</f>
        <v>...Ma22</v>
      </c>
      <c r="F174" s="113">
        <f t="shared" ca="1" si="7"/>
        <v>44697</v>
      </c>
      <c r="G174" s="319" cm="1">
        <f t="array" ref="G174">IF(SUMPRODUCT((APT!$Q$19:$AB$19=$B$5)*APT!Q174:AB174)&gt;0,SUMPRODUCT((APT!$Q$19:$AB$19=$B$5)*APT!Q174:AB174),0)</f>
        <v>0</v>
      </c>
      <c r="H174" s="115">
        <f t="shared" ca="1" si="8"/>
        <v>44697</v>
      </c>
      <c r="I174" s="116">
        <v>0</v>
      </c>
      <c r="J174" s="112" t="str">
        <f>LEFT(APT!D174,20)&amp;"."&amp;APTPay!E174</f>
        <v>....Ma22</v>
      </c>
      <c r="K174" s="111" t="b">
        <v>1</v>
      </c>
      <c r="L174" s="117" t="s">
        <v>1275</v>
      </c>
      <c r="M174" s="111" t="b">
        <v>1</v>
      </c>
      <c r="N174" s="111" t="s">
        <v>1276</v>
      </c>
      <c r="O174" s="118">
        <f>APT!I174</f>
        <v>0</v>
      </c>
      <c r="P174" s="111" t="b">
        <v>1</v>
      </c>
      <c r="Q174" s="111" t="b">
        <v>1</v>
      </c>
      <c r="R174" s="111" t="b">
        <v>1</v>
      </c>
      <c r="T174" s="10" t="str">
        <f t="shared" si="9"/>
        <v>NOOOOO</v>
      </c>
    </row>
    <row r="175" spans="1:20" x14ac:dyDescent="0.25">
      <c r="A175" s="108">
        <v>1</v>
      </c>
      <c r="B175" s="109">
        <v>2</v>
      </c>
      <c r="C175" s="110">
        <f>APT!J175</f>
        <v>0</v>
      </c>
      <c r="D175" s="111" t="b">
        <v>1</v>
      </c>
      <c r="E175" s="112" t="str">
        <f>RIGHT(APT!C175,4)&amp;"."&amp;APT!M175&amp;"."&amp;APT!K175&amp;"."&amp;$C$5</f>
        <v>...Ma22</v>
      </c>
      <c r="F175" s="113">
        <f t="shared" ca="1" si="7"/>
        <v>44697</v>
      </c>
      <c r="G175" s="319" cm="1">
        <f t="array" ref="G175">IF(SUMPRODUCT((APT!$Q$19:$AB$19=$B$5)*APT!Q175:AB175)&gt;0,SUMPRODUCT((APT!$Q$19:$AB$19=$B$5)*APT!Q175:AB175),0)</f>
        <v>0</v>
      </c>
      <c r="H175" s="115">
        <f t="shared" ca="1" si="8"/>
        <v>44697</v>
      </c>
      <c r="I175" s="116">
        <v>0</v>
      </c>
      <c r="J175" s="112" t="str">
        <f>LEFT(APT!D175,20)&amp;"."&amp;APTPay!E175</f>
        <v>....Ma22</v>
      </c>
      <c r="K175" s="111" t="b">
        <v>1</v>
      </c>
      <c r="L175" s="117" t="s">
        <v>1275</v>
      </c>
      <c r="M175" s="111" t="b">
        <v>1</v>
      </c>
      <c r="N175" s="111" t="s">
        <v>1276</v>
      </c>
      <c r="O175" s="118">
        <f>APT!I175</f>
        <v>0</v>
      </c>
      <c r="P175" s="111" t="b">
        <v>1</v>
      </c>
      <c r="Q175" s="111" t="b">
        <v>1</v>
      </c>
      <c r="R175" s="111" t="b">
        <v>1</v>
      </c>
      <c r="T175" s="10" t="str">
        <f t="shared" si="9"/>
        <v>NOOOOO</v>
      </c>
    </row>
    <row r="176" spans="1:20" x14ac:dyDescent="0.25">
      <c r="A176" s="108">
        <v>1</v>
      </c>
      <c r="B176" s="109">
        <v>2</v>
      </c>
      <c r="C176" s="110">
        <f>APT!J176</f>
        <v>0</v>
      </c>
      <c r="D176" s="111" t="b">
        <v>1</v>
      </c>
      <c r="E176" s="112" t="str">
        <f>RIGHT(APT!C176,4)&amp;"."&amp;APT!M176&amp;"."&amp;APT!K176&amp;"."&amp;$C$5</f>
        <v>...Ma22</v>
      </c>
      <c r="F176" s="113">
        <f t="shared" ca="1" si="7"/>
        <v>44697</v>
      </c>
      <c r="G176" s="319" cm="1">
        <f t="array" ref="G176">IF(SUMPRODUCT((APT!$Q$19:$AB$19=$B$5)*APT!Q176:AB176)&gt;0,SUMPRODUCT((APT!$Q$19:$AB$19=$B$5)*APT!Q176:AB176),0)</f>
        <v>0</v>
      </c>
      <c r="H176" s="115">
        <f t="shared" ca="1" si="8"/>
        <v>44697</v>
      </c>
      <c r="I176" s="116">
        <v>0</v>
      </c>
      <c r="J176" s="112" t="str">
        <f>LEFT(APT!D176,20)&amp;"."&amp;APTPay!E176</f>
        <v>....Ma22</v>
      </c>
      <c r="K176" s="111" t="b">
        <v>1</v>
      </c>
      <c r="L176" s="117" t="s">
        <v>1275</v>
      </c>
      <c r="M176" s="111" t="b">
        <v>1</v>
      </c>
      <c r="N176" s="111" t="s">
        <v>1276</v>
      </c>
      <c r="O176" s="118">
        <f>APT!I176</f>
        <v>0</v>
      </c>
      <c r="P176" s="111" t="b">
        <v>1</v>
      </c>
      <c r="Q176" s="111" t="b">
        <v>1</v>
      </c>
      <c r="R176" s="111" t="b">
        <v>1</v>
      </c>
      <c r="T176" s="10" t="str">
        <f t="shared" si="9"/>
        <v>NOOOOO</v>
      </c>
    </row>
    <row r="177" spans="1:20" x14ac:dyDescent="0.25">
      <c r="A177" s="108">
        <v>1</v>
      </c>
      <c r="B177" s="109">
        <v>2</v>
      </c>
      <c r="C177" s="110">
        <f>APT!J177</f>
        <v>0</v>
      </c>
      <c r="D177" s="111" t="b">
        <v>1</v>
      </c>
      <c r="E177" s="112" t="str">
        <f>RIGHT(APT!C177,4)&amp;"."&amp;APT!M177&amp;"."&amp;APT!K177&amp;"."&amp;$C$5</f>
        <v>...Ma22</v>
      </c>
      <c r="F177" s="113">
        <f t="shared" ca="1" si="7"/>
        <v>44697</v>
      </c>
      <c r="G177" s="319" cm="1">
        <f t="array" ref="G177">IF(SUMPRODUCT((APT!$Q$19:$AB$19=$B$5)*APT!Q177:AB177)&gt;0,SUMPRODUCT((APT!$Q$19:$AB$19=$B$5)*APT!Q177:AB177),0)</f>
        <v>0</v>
      </c>
      <c r="H177" s="115">
        <f t="shared" ca="1" si="8"/>
        <v>44697</v>
      </c>
      <c r="I177" s="116">
        <v>0</v>
      </c>
      <c r="J177" s="112" t="str">
        <f>LEFT(APT!D177,20)&amp;"."&amp;APTPay!E177</f>
        <v>....Ma22</v>
      </c>
      <c r="K177" s="111" t="b">
        <v>1</v>
      </c>
      <c r="L177" s="117" t="s">
        <v>1275</v>
      </c>
      <c r="M177" s="111" t="b">
        <v>1</v>
      </c>
      <c r="N177" s="111" t="s">
        <v>1276</v>
      </c>
      <c r="O177" s="118">
        <f>APT!I177</f>
        <v>0</v>
      </c>
      <c r="P177" s="111" t="b">
        <v>1</v>
      </c>
      <c r="Q177" s="111" t="b">
        <v>1</v>
      </c>
      <c r="R177" s="111" t="b">
        <v>1</v>
      </c>
      <c r="T177" s="10" t="str">
        <f t="shared" si="9"/>
        <v>NOOOOO</v>
      </c>
    </row>
    <row r="178" spans="1:20" x14ac:dyDescent="0.25">
      <c r="A178" s="108">
        <v>1</v>
      </c>
      <c r="B178" s="109">
        <v>2</v>
      </c>
      <c r="C178" s="110">
        <f>APT!J178</f>
        <v>0</v>
      </c>
      <c r="D178" s="111" t="b">
        <v>1</v>
      </c>
      <c r="E178" s="112" t="str">
        <f>RIGHT(APT!C178,4)&amp;"."&amp;APT!M178&amp;"."&amp;APT!K178&amp;"."&amp;$C$5</f>
        <v>...Ma22</v>
      </c>
      <c r="F178" s="113">
        <f t="shared" ca="1" si="7"/>
        <v>44697</v>
      </c>
      <c r="G178" s="319" cm="1">
        <f t="array" ref="G178">IF(SUMPRODUCT((APT!$Q$19:$AB$19=$B$5)*APT!Q178:AB178)&gt;0,SUMPRODUCT((APT!$Q$19:$AB$19=$B$5)*APT!Q178:AB178),0)</f>
        <v>0</v>
      </c>
      <c r="H178" s="115">
        <f t="shared" ca="1" si="8"/>
        <v>44697</v>
      </c>
      <c r="I178" s="116">
        <v>0</v>
      </c>
      <c r="J178" s="112" t="str">
        <f>LEFT(APT!D178,20)&amp;"."&amp;APTPay!E178</f>
        <v>....Ma22</v>
      </c>
      <c r="K178" s="111" t="b">
        <v>1</v>
      </c>
      <c r="L178" s="117" t="s">
        <v>1275</v>
      </c>
      <c r="M178" s="111" t="b">
        <v>1</v>
      </c>
      <c r="N178" s="111" t="s">
        <v>1276</v>
      </c>
      <c r="O178" s="118">
        <f>APT!I178</f>
        <v>0</v>
      </c>
      <c r="P178" s="111" t="b">
        <v>1</v>
      </c>
      <c r="Q178" s="111" t="b">
        <v>1</v>
      </c>
      <c r="R178" s="111" t="b">
        <v>1</v>
      </c>
      <c r="T178" s="10" t="str">
        <f t="shared" si="9"/>
        <v>NOOOOO</v>
      </c>
    </row>
    <row r="179" spans="1:20" x14ac:dyDescent="0.25">
      <c r="A179" s="108">
        <v>1</v>
      </c>
      <c r="B179" s="109">
        <v>2</v>
      </c>
      <c r="C179" s="110">
        <f>APT!J179</f>
        <v>0</v>
      </c>
      <c r="D179" s="111" t="b">
        <v>1</v>
      </c>
      <c r="E179" s="112" t="str">
        <f>RIGHT(APT!C179,4)&amp;"."&amp;APT!M179&amp;"."&amp;APT!K179&amp;"."&amp;$C$5</f>
        <v>...Ma22</v>
      </c>
      <c r="F179" s="113">
        <f t="shared" ca="1" si="7"/>
        <v>44697</v>
      </c>
      <c r="G179" s="319" cm="1">
        <f t="array" ref="G179">IF(SUMPRODUCT((APT!$Q$19:$AB$19=$B$5)*APT!Q179:AB179)&gt;0,SUMPRODUCT((APT!$Q$19:$AB$19=$B$5)*APT!Q179:AB179),0)</f>
        <v>0</v>
      </c>
      <c r="H179" s="115">
        <f t="shared" ca="1" si="8"/>
        <v>44697</v>
      </c>
      <c r="I179" s="116">
        <v>0</v>
      </c>
      <c r="J179" s="112" t="str">
        <f>LEFT(APT!D179,20)&amp;"."&amp;APTPay!E179</f>
        <v>....Ma22</v>
      </c>
      <c r="K179" s="111" t="b">
        <v>1</v>
      </c>
      <c r="L179" s="117" t="s">
        <v>1275</v>
      </c>
      <c r="M179" s="111" t="b">
        <v>1</v>
      </c>
      <c r="N179" s="111" t="s">
        <v>1276</v>
      </c>
      <c r="O179" s="118">
        <f>APT!I179</f>
        <v>0</v>
      </c>
      <c r="P179" s="111" t="b">
        <v>1</v>
      </c>
      <c r="Q179" s="111" t="b">
        <v>1</v>
      </c>
      <c r="R179" s="111" t="b">
        <v>1</v>
      </c>
      <c r="T179" s="10" t="str">
        <f t="shared" si="9"/>
        <v>NOOOOO</v>
      </c>
    </row>
    <row r="180" spans="1:20" x14ac:dyDescent="0.25">
      <c r="A180" s="108">
        <v>1</v>
      </c>
      <c r="B180" s="109">
        <v>2</v>
      </c>
      <c r="C180" s="110">
        <f>APT!J180</f>
        <v>0</v>
      </c>
      <c r="D180" s="111" t="b">
        <v>1</v>
      </c>
      <c r="E180" s="112" t="str">
        <f>RIGHT(APT!C180,4)&amp;"."&amp;APT!M180&amp;"."&amp;APT!K180&amp;"."&amp;$C$5</f>
        <v>...Ma22</v>
      </c>
      <c r="F180" s="113">
        <f t="shared" ca="1" si="7"/>
        <v>44697</v>
      </c>
      <c r="G180" s="319" cm="1">
        <f t="array" ref="G180">IF(SUMPRODUCT((APT!$Q$19:$AB$19=$B$5)*APT!Q180:AB180)&gt;0,SUMPRODUCT((APT!$Q$19:$AB$19=$B$5)*APT!Q180:AB180),0)</f>
        <v>0</v>
      </c>
      <c r="H180" s="115">
        <f t="shared" ca="1" si="8"/>
        <v>44697</v>
      </c>
      <c r="I180" s="116">
        <v>0</v>
      </c>
      <c r="J180" s="112" t="str">
        <f>LEFT(APT!D180,20)&amp;"."&amp;APTPay!E180</f>
        <v>....Ma22</v>
      </c>
      <c r="K180" s="111" t="b">
        <v>1</v>
      </c>
      <c r="L180" s="117" t="s">
        <v>1275</v>
      </c>
      <c r="M180" s="111" t="b">
        <v>1</v>
      </c>
      <c r="N180" s="111" t="s">
        <v>1276</v>
      </c>
      <c r="O180" s="118">
        <f>APT!I180</f>
        <v>0</v>
      </c>
      <c r="P180" s="111" t="b">
        <v>1</v>
      </c>
      <c r="Q180" s="111" t="b">
        <v>1</v>
      </c>
      <c r="R180" s="111" t="b">
        <v>1</v>
      </c>
      <c r="T180" s="10" t="str">
        <f t="shared" si="9"/>
        <v>NOOOOO</v>
      </c>
    </row>
    <row r="181" spans="1:20" x14ac:dyDescent="0.25">
      <c r="A181" s="108">
        <v>1</v>
      </c>
      <c r="B181" s="109">
        <v>2</v>
      </c>
      <c r="C181" s="110">
        <f>APT!J181</f>
        <v>0</v>
      </c>
      <c r="D181" s="111" t="b">
        <v>1</v>
      </c>
      <c r="E181" s="112" t="str">
        <f>RIGHT(APT!C181,4)&amp;"."&amp;APT!M181&amp;"."&amp;APT!K181&amp;"."&amp;$C$5</f>
        <v>...Ma22</v>
      </c>
      <c r="F181" s="113">
        <f t="shared" ca="1" si="7"/>
        <v>44697</v>
      </c>
      <c r="G181" s="319" cm="1">
        <f t="array" ref="G181">IF(SUMPRODUCT((APT!$Q$19:$AB$19=$B$5)*APT!Q181:AB181)&gt;0,SUMPRODUCT((APT!$Q$19:$AB$19=$B$5)*APT!Q181:AB181),0)</f>
        <v>0</v>
      </c>
      <c r="H181" s="115">
        <f t="shared" ca="1" si="8"/>
        <v>44697</v>
      </c>
      <c r="I181" s="116">
        <v>0</v>
      </c>
      <c r="J181" s="112" t="str">
        <f>LEFT(APT!D181,20)&amp;"."&amp;APTPay!E181</f>
        <v>....Ma22</v>
      </c>
      <c r="K181" s="111" t="b">
        <v>1</v>
      </c>
      <c r="L181" s="117" t="s">
        <v>1275</v>
      </c>
      <c r="M181" s="111" t="b">
        <v>1</v>
      </c>
      <c r="N181" s="111" t="s">
        <v>1276</v>
      </c>
      <c r="O181" s="118">
        <f>APT!I181</f>
        <v>0</v>
      </c>
      <c r="P181" s="111" t="b">
        <v>1</v>
      </c>
      <c r="Q181" s="111" t="b">
        <v>1</v>
      </c>
      <c r="R181" s="111" t="b">
        <v>1</v>
      </c>
      <c r="T181" s="10" t="str">
        <f t="shared" si="9"/>
        <v>NOOOOO</v>
      </c>
    </row>
    <row r="182" spans="1:20" x14ac:dyDescent="0.25">
      <c r="A182" s="108">
        <v>1</v>
      </c>
      <c r="B182" s="109">
        <v>2</v>
      </c>
      <c r="C182" s="110">
        <f>APT!J182</f>
        <v>0</v>
      </c>
      <c r="D182" s="111" t="b">
        <v>1</v>
      </c>
      <c r="E182" s="112" t="str">
        <f>RIGHT(APT!C182,4)&amp;"."&amp;APT!M182&amp;"."&amp;APT!K182&amp;"."&amp;$C$5</f>
        <v>...Ma22</v>
      </c>
      <c r="F182" s="113">
        <f t="shared" ca="1" si="7"/>
        <v>44697</v>
      </c>
      <c r="G182" s="319" cm="1">
        <f t="array" ref="G182">IF(SUMPRODUCT((APT!$Q$19:$AB$19=$B$5)*APT!Q182:AB182)&gt;0,SUMPRODUCT((APT!$Q$19:$AB$19=$B$5)*APT!Q182:AB182),0)</f>
        <v>0</v>
      </c>
      <c r="H182" s="115">
        <f t="shared" ca="1" si="8"/>
        <v>44697</v>
      </c>
      <c r="I182" s="116">
        <v>0</v>
      </c>
      <c r="J182" s="112" t="str">
        <f>LEFT(APT!D182,20)&amp;"."&amp;APTPay!E182</f>
        <v>....Ma22</v>
      </c>
      <c r="K182" s="111" t="b">
        <v>1</v>
      </c>
      <c r="L182" s="117" t="s">
        <v>1275</v>
      </c>
      <c r="M182" s="111" t="b">
        <v>1</v>
      </c>
      <c r="N182" s="111" t="s">
        <v>1276</v>
      </c>
      <c r="O182" s="118">
        <f>APT!I182</f>
        <v>0</v>
      </c>
      <c r="P182" s="111" t="b">
        <v>1</v>
      </c>
      <c r="Q182" s="111" t="b">
        <v>1</v>
      </c>
      <c r="R182" s="111" t="b">
        <v>1</v>
      </c>
      <c r="T182" s="10" t="str">
        <f t="shared" si="9"/>
        <v>NOOOOO</v>
      </c>
    </row>
    <row r="183" spans="1:20" x14ac:dyDescent="0.25">
      <c r="A183" s="108">
        <v>1</v>
      </c>
      <c r="B183" s="109">
        <v>2</v>
      </c>
      <c r="C183" s="110">
        <f>APT!J183</f>
        <v>0</v>
      </c>
      <c r="D183" s="111" t="b">
        <v>1</v>
      </c>
      <c r="E183" s="112" t="str">
        <f>RIGHT(APT!C183,4)&amp;"."&amp;APT!M183&amp;"."&amp;APT!K183&amp;"."&amp;$C$5</f>
        <v>...Ma22</v>
      </c>
      <c r="F183" s="113">
        <f t="shared" ca="1" si="7"/>
        <v>44697</v>
      </c>
      <c r="G183" s="319" cm="1">
        <f t="array" ref="G183">IF(SUMPRODUCT((APT!$Q$19:$AB$19=$B$5)*APT!Q183:AB183)&gt;0,SUMPRODUCT((APT!$Q$19:$AB$19=$B$5)*APT!Q183:AB183),0)</f>
        <v>0</v>
      </c>
      <c r="H183" s="115">
        <f t="shared" ca="1" si="8"/>
        <v>44697</v>
      </c>
      <c r="I183" s="116">
        <v>0</v>
      </c>
      <c r="J183" s="112" t="str">
        <f>LEFT(APT!D183,20)&amp;"."&amp;APTPay!E183</f>
        <v>....Ma22</v>
      </c>
      <c r="K183" s="111" t="b">
        <v>1</v>
      </c>
      <c r="L183" s="117" t="s">
        <v>1275</v>
      </c>
      <c r="M183" s="111" t="b">
        <v>1</v>
      </c>
      <c r="N183" s="111" t="s">
        <v>1276</v>
      </c>
      <c r="O183" s="118">
        <f>APT!I183</f>
        <v>0</v>
      </c>
      <c r="P183" s="111" t="b">
        <v>1</v>
      </c>
      <c r="Q183" s="111" t="b">
        <v>1</v>
      </c>
      <c r="R183" s="111" t="b">
        <v>1</v>
      </c>
      <c r="T183" s="10" t="str">
        <f t="shared" si="9"/>
        <v>NOOOOO</v>
      </c>
    </row>
    <row r="184" spans="1:20" x14ac:dyDescent="0.25">
      <c r="A184" s="108">
        <v>1</v>
      </c>
      <c r="B184" s="109">
        <v>2</v>
      </c>
      <c r="C184" s="110">
        <f>APT!J184</f>
        <v>0</v>
      </c>
      <c r="D184" s="111" t="b">
        <v>1</v>
      </c>
      <c r="E184" s="112" t="str">
        <f>RIGHT(APT!C184,4)&amp;"."&amp;APT!M184&amp;"."&amp;APT!K184&amp;"."&amp;$C$5</f>
        <v>...Ma22</v>
      </c>
      <c r="F184" s="113">
        <f t="shared" ca="1" si="7"/>
        <v>44697</v>
      </c>
      <c r="G184" s="319" cm="1">
        <f t="array" ref="G184">IF(SUMPRODUCT((APT!$Q$19:$AB$19=$B$5)*APT!Q184:AB184)&gt;0,SUMPRODUCT((APT!$Q$19:$AB$19=$B$5)*APT!Q184:AB184),0)</f>
        <v>0</v>
      </c>
      <c r="H184" s="115">
        <f t="shared" ca="1" si="8"/>
        <v>44697</v>
      </c>
      <c r="I184" s="116">
        <v>0</v>
      </c>
      <c r="J184" s="112" t="str">
        <f>LEFT(APT!D184,20)&amp;"."&amp;APTPay!E184</f>
        <v>....Ma22</v>
      </c>
      <c r="K184" s="111" t="b">
        <v>1</v>
      </c>
      <c r="L184" s="117" t="s">
        <v>1275</v>
      </c>
      <c r="M184" s="111" t="b">
        <v>1</v>
      </c>
      <c r="N184" s="111" t="s">
        <v>1276</v>
      </c>
      <c r="O184" s="118">
        <f>APT!I184</f>
        <v>0</v>
      </c>
      <c r="P184" s="111" t="b">
        <v>1</v>
      </c>
      <c r="Q184" s="111" t="b">
        <v>1</v>
      </c>
      <c r="R184" s="111" t="b">
        <v>1</v>
      </c>
      <c r="T184" s="10" t="str">
        <f t="shared" si="9"/>
        <v>NOOOOO</v>
      </c>
    </row>
    <row r="185" spans="1:20" x14ac:dyDescent="0.25">
      <c r="A185" s="108">
        <v>1</v>
      </c>
      <c r="B185" s="109">
        <v>2</v>
      </c>
      <c r="C185" s="110">
        <f>APT!J185</f>
        <v>0</v>
      </c>
      <c r="D185" s="111" t="b">
        <v>1</v>
      </c>
      <c r="E185" s="112" t="str">
        <f>RIGHT(APT!C185,4)&amp;"."&amp;APT!M185&amp;"."&amp;APT!K185&amp;"."&amp;$C$5</f>
        <v>...Ma22</v>
      </c>
      <c r="F185" s="113">
        <f t="shared" ca="1" si="7"/>
        <v>44697</v>
      </c>
      <c r="G185" s="319" cm="1">
        <f t="array" ref="G185">IF(SUMPRODUCT((APT!$Q$19:$AB$19=$B$5)*APT!Q185:AB185)&gt;0,SUMPRODUCT((APT!$Q$19:$AB$19=$B$5)*APT!Q185:AB185),0)</f>
        <v>0</v>
      </c>
      <c r="H185" s="115">
        <f t="shared" ca="1" si="8"/>
        <v>44697</v>
      </c>
      <c r="I185" s="116">
        <v>0</v>
      </c>
      <c r="J185" s="112" t="str">
        <f>LEFT(APT!D185,20)&amp;"."&amp;APTPay!E185</f>
        <v>....Ma22</v>
      </c>
      <c r="K185" s="111" t="b">
        <v>1</v>
      </c>
      <c r="L185" s="117" t="s">
        <v>1275</v>
      </c>
      <c r="M185" s="111" t="b">
        <v>1</v>
      </c>
      <c r="N185" s="111" t="s">
        <v>1276</v>
      </c>
      <c r="O185" s="118">
        <f>APT!I185</f>
        <v>0</v>
      </c>
      <c r="P185" s="111" t="b">
        <v>1</v>
      </c>
      <c r="Q185" s="111" t="b">
        <v>1</v>
      </c>
      <c r="R185" s="111" t="b">
        <v>1</v>
      </c>
      <c r="T185" s="10" t="str">
        <f t="shared" si="9"/>
        <v>NOOOOO</v>
      </c>
    </row>
  </sheetData>
  <autoFilter ref="A19:J185" xr:uid="{00000000-0009-0000-0000-000009000000}"/>
  <mergeCells count="4">
    <mergeCell ref="B3:E3"/>
    <mergeCell ref="H3:I3"/>
    <mergeCell ref="C7:D8"/>
    <mergeCell ref="C10:D11"/>
  </mergeCells>
  <phoneticPr fontId="37" type="noConversion"/>
  <conditionalFormatting sqref="G20:G185">
    <cfRule type="cellIs" dxfId="122" priority="6" operator="lessThan">
      <formula>0</formula>
    </cfRule>
    <cfRule type="cellIs" dxfId="121" priority="7" operator="equal">
      <formula>0</formula>
    </cfRule>
  </conditionalFormatting>
  <conditionalFormatting sqref="C7:D8">
    <cfRule type="cellIs" dxfId="120" priority="5" operator="equal">
      <formula>"Error"</formula>
    </cfRule>
  </conditionalFormatting>
  <conditionalFormatting sqref="C10:D11">
    <cfRule type="cellIs" dxfId="119" priority="4" operator="equal">
      <formula>"Error"</formula>
    </cfRule>
  </conditionalFormatting>
  <conditionalFormatting sqref="C7:D8 C10:D11">
    <cfRule type="cellIs" dxfId="118" priority="3" operator="equal">
      <formula>"OK"</formula>
    </cfRule>
  </conditionalFormatting>
  <conditionalFormatting sqref="B5">
    <cfRule type="expression" dxfId="117" priority="1">
      <formula>B5=TEXT(TODAY(), "mmm")</formula>
    </cfRule>
    <cfRule type="expression" dxfId="116" priority="2">
      <formula>B5&lt;&gt;TEXT(TODAY(), "mmm")</formula>
    </cfRule>
  </conditionalFormatting>
  <dataValidations count="1">
    <dataValidation type="list" allowBlank="1" showInputMessage="1" showErrorMessage="1" sqref="B5" xr:uid="{00000000-0002-0000-0900-000000000000}">
      <formula1>$P$1:$P$14</formula1>
    </dataValidation>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59999389629810485"/>
  </sheetPr>
  <dimension ref="A1:V304"/>
  <sheetViews>
    <sheetView workbookViewId="0"/>
  </sheetViews>
  <sheetFormatPr defaultRowHeight="15" x14ac:dyDescent="0.25"/>
  <cols>
    <col min="1" max="1" width="37" customWidth="1"/>
    <col min="2" max="2" width="12.7109375" customWidth="1"/>
    <col min="6" max="6" width="20.85546875" bestFit="1" customWidth="1"/>
    <col min="7" max="7" width="10.5703125" bestFit="1" customWidth="1"/>
    <col min="8" max="8" width="11.28515625" bestFit="1" customWidth="1"/>
    <col min="9" max="9" width="14.7109375" bestFit="1" customWidth="1"/>
    <col min="15" max="15" width="45.85546875" customWidth="1"/>
    <col min="16" max="16" width="12.7109375" bestFit="1" customWidth="1"/>
  </cols>
  <sheetData>
    <row r="1" spans="1:22" ht="31.5" x14ac:dyDescent="0.5">
      <c r="A1" s="364"/>
      <c r="B1" s="365"/>
      <c r="C1" s="365"/>
      <c r="D1" s="365" t="str">
        <f>SchoolReport!F1&amp;" "&amp;SchoolReport!H1</f>
        <v>Barnet Schools Funding 2022-23</v>
      </c>
      <c r="E1" s="365"/>
      <c r="F1" s="365"/>
      <c r="G1" s="365"/>
      <c r="H1" s="365"/>
      <c r="I1" s="365"/>
      <c r="J1" s="365"/>
      <c r="K1" s="365"/>
      <c r="L1" s="365"/>
      <c r="M1" s="365"/>
      <c r="N1" s="366"/>
      <c r="P1" s="27"/>
      <c r="Q1" s="27"/>
      <c r="R1" s="27"/>
      <c r="S1" s="27"/>
      <c r="U1" s="27" t="s">
        <v>522</v>
      </c>
      <c r="V1" s="28">
        <v>11392</v>
      </c>
    </row>
    <row r="2" spans="1:22" ht="15.75" thickBot="1" x14ac:dyDescent="0.3">
      <c r="P2" s="27"/>
      <c r="Q2" s="27"/>
      <c r="R2" s="27"/>
      <c r="S2" s="27"/>
      <c r="U2" s="27" t="s">
        <v>1304</v>
      </c>
      <c r="V2" s="28">
        <v>10161</v>
      </c>
    </row>
    <row r="3" spans="1:22" ht="33" thickTop="1" thickBot="1" x14ac:dyDescent="0.55000000000000004">
      <c r="A3" s="76" t="s">
        <v>1230</v>
      </c>
      <c r="B3" s="479" t="s">
        <v>1314</v>
      </c>
      <c r="C3" s="480"/>
      <c r="D3" s="480"/>
      <c r="E3" s="481"/>
      <c r="F3" s="77"/>
      <c r="I3" s="486" t="s">
        <v>37</v>
      </c>
      <c r="J3" s="486"/>
      <c r="K3" s="486"/>
      <c r="L3" s="486"/>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1305</v>
      </c>
      <c r="V4" s="28">
        <v>11438</v>
      </c>
    </row>
    <row r="5" spans="1:22" ht="16.5" thickTop="1" thickBot="1" x14ac:dyDescent="0.3">
      <c r="A5" s="78" t="s">
        <v>1236</v>
      </c>
      <c r="B5" s="79" t="str">
        <f>SchoolReport!D1</f>
        <v>May</v>
      </c>
      <c r="C5" s="77" t="str">
        <f>VLOOKUP(B5,P1:R14,3,0)</f>
        <v>Ma22</v>
      </c>
      <c r="D5" s="77" t="str">
        <f>VLOOKUP(B5,P1:S14,4,0)</f>
        <v>R</v>
      </c>
      <c r="P5" s="27" t="s">
        <v>1208</v>
      </c>
      <c r="Q5" s="27">
        <v>19</v>
      </c>
      <c r="R5" s="27" t="str">
        <f>LEFT(P5,2)&amp;MID(SchoolReport!$H$1,3,2)</f>
        <v>Ju22</v>
      </c>
      <c r="S5" s="27" t="s">
        <v>1237</v>
      </c>
      <c r="U5" s="27" t="s">
        <v>1238</v>
      </c>
      <c r="V5" s="28">
        <v>11438</v>
      </c>
    </row>
    <row r="6" spans="1:22" ht="16.5" thickTop="1" thickBot="1" x14ac:dyDescent="0.3">
      <c r="P6" s="27" t="s">
        <v>1209</v>
      </c>
      <c r="Q6" s="27">
        <v>20</v>
      </c>
      <c r="R6" s="27" t="str">
        <f>LEFT(P6,2)&amp;MID(SchoolReport!$H$1,3,2)</f>
        <v>Ju22</v>
      </c>
      <c r="S6" s="27" t="s">
        <v>1239</v>
      </c>
      <c r="U6" s="27" t="s">
        <v>1240</v>
      </c>
      <c r="V6" s="28">
        <v>11336</v>
      </c>
    </row>
    <row r="7" spans="1:22" ht="16.5" customHeight="1" thickTop="1" thickBot="1" x14ac:dyDescent="0.3">
      <c r="A7" s="78" t="s">
        <v>1241</v>
      </c>
      <c r="B7" s="318">
        <f ca="1">-SUMIF(INDIRECT("APT!"&amp;D5&amp;20&amp;":"&amp;D5&amp;200),"&lt;0")</f>
        <v>0</v>
      </c>
      <c r="C7" s="484" t="str">
        <f ca="1">IF(ROUND(ABS(B7-B8),0)&gt;0,"Error","OK")</f>
        <v>OK</v>
      </c>
      <c r="D7" s="485"/>
      <c r="P7" s="27" t="s">
        <v>1210</v>
      </c>
      <c r="Q7" s="27">
        <v>21</v>
      </c>
      <c r="R7" s="27" t="str">
        <f>LEFT(P7,2)&amp;MID(SchoolReport!$H$1,3,2)</f>
        <v>Au22</v>
      </c>
      <c r="S7" s="27" t="s">
        <v>1242</v>
      </c>
    </row>
    <row r="8" spans="1:22" ht="16.5" thickTop="1" thickBot="1" x14ac:dyDescent="0.3">
      <c r="A8" s="78" t="s">
        <v>1243</v>
      </c>
      <c r="B8" s="80">
        <f>SUM(H20:H982)</f>
        <v>0</v>
      </c>
      <c r="C8" s="484"/>
      <c r="D8" s="485"/>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17">
        <f ca="1">COUNTIFS(INDIRECT("APT!"&amp;D5&amp;"20:"&amp;D5&amp;"1000"),"&lt;0")</f>
        <v>0</v>
      </c>
      <c r="C10" s="484" t="str">
        <f ca="1">IF(ROUND(ABS(B10-B11),0)&gt;0,"Error","OK")</f>
        <v>OK</v>
      </c>
      <c r="D10" s="485"/>
      <c r="P10" s="27" t="s">
        <v>1213</v>
      </c>
      <c r="Q10" s="27">
        <v>24</v>
      </c>
      <c r="R10" s="27" t="str">
        <f>LEFT(P10,2)&amp;MID(SchoolReport!$H$1,3,2)</f>
        <v>No22</v>
      </c>
      <c r="S10" s="27" t="s">
        <v>1247</v>
      </c>
    </row>
    <row r="11" spans="1:22" ht="16.5" thickTop="1" thickBot="1" x14ac:dyDescent="0.3">
      <c r="A11" s="78" t="s">
        <v>1248</v>
      </c>
      <c r="B11" s="78">
        <f>COUNTIF(H20:H400,"&gt;0")</f>
        <v>0</v>
      </c>
      <c r="C11" s="484"/>
      <c r="D11" s="485"/>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0" x14ac:dyDescent="0.25">
      <c r="B17" s="82"/>
      <c r="D17" s="82"/>
      <c r="F17" t="s">
        <v>1257</v>
      </c>
      <c r="G17" s="83"/>
      <c r="H17" s="6">
        <f>SUM(H20:H1007)</f>
        <v>0</v>
      </c>
      <c r="I17" s="83"/>
      <c r="O17" t="s">
        <v>1258</v>
      </c>
      <c r="P17" s="81"/>
    </row>
    <row r="18" spans="1:20" ht="15.75" thickBot="1" x14ac:dyDescent="0.3">
      <c r="B18" s="82"/>
      <c r="D18" s="82"/>
      <c r="F18" t="s">
        <v>1308</v>
      </c>
      <c r="G18" s="83"/>
      <c r="H18" s="96"/>
      <c r="I18" s="6"/>
      <c r="P18" s="81"/>
    </row>
    <row r="19" spans="1:20" ht="15.75" thickBot="1" x14ac:dyDescent="0.3">
      <c r="A19" s="170" t="s">
        <v>1309</v>
      </c>
      <c r="B19" s="171" t="s">
        <v>1260</v>
      </c>
      <c r="C19" s="172" t="s">
        <v>1261</v>
      </c>
      <c r="D19" s="173" t="s">
        <v>1262</v>
      </c>
      <c r="E19" s="172" t="s">
        <v>1263</v>
      </c>
      <c r="F19" s="174" t="s">
        <v>1264</v>
      </c>
      <c r="G19" s="175" t="s">
        <v>1265</v>
      </c>
      <c r="H19" s="176" t="s">
        <v>1266</v>
      </c>
      <c r="I19" s="177" t="s">
        <v>1267</v>
      </c>
      <c r="J19" s="172" t="s">
        <v>1310</v>
      </c>
      <c r="K19" s="172" t="s">
        <v>1263</v>
      </c>
      <c r="L19" s="172" t="s">
        <v>1270</v>
      </c>
      <c r="M19" s="172" t="s">
        <v>1263</v>
      </c>
      <c r="N19" s="172" t="s">
        <v>1271</v>
      </c>
      <c r="O19" s="174" t="s">
        <v>1311</v>
      </c>
      <c r="P19" s="178" t="s">
        <v>1272</v>
      </c>
      <c r="Q19" s="172" t="s">
        <v>1273</v>
      </c>
      <c r="R19" s="172" t="s">
        <v>1263</v>
      </c>
      <c r="S19" s="179" t="s">
        <v>1274</v>
      </c>
      <c r="T19" s="2"/>
    </row>
    <row r="20" spans="1:20" x14ac:dyDescent="0.25">
      <c r="A20" s="117" t="s">
        <v>1312</v>
      </c>
      <c r="B20" s="180">
        <v>1</v>
      </c>
      <c r="C20" s="117">
        <v>2</v>
      </c>
      <c r="D20" s="181">
        <f>APT!J20</f>
        <v>400125</v>
      </c>
      <c r="E20" s="117" t="b">
        <v>1</v>
      </c>
      <c r="F20" s="182" t="str">
        <f>RIGHT(APT!C20,4)&amp;"."&amp;APT!M20&amp;"."&amp;APT!K20&amp;"."&amp;$C$5</f>
        <v>3520.BS.I01.Ma22</v>
      </c>
      <c r="G20" s="183">
        <f ca="1">TODAY()</f>
        <v>44697</v>
      </c>
      <c r="H20" s="316" cm="1">
        <f t="array" ref="H20">-IF(SUMPRODUCT((APT!$Q$19:$AB$19=$B$5)*APT!Q20:AB20)&lt;0,SUMPRODUCT((APT!$Q$19:$AB$19=$B$5)*APT!Q20:AB20),0)</f>
        <v>0</v>
      </c>
      <c r="I20" s="115">
        <f ca="1">G20</f>
        <v>44697</v>
      </c>
      <c r="J20" s="117">
        <v>3</v>
      </c>
      <c r="K20" s="117" t="b">
        <v>1</v>
      </c>
      <c r="L20" s="117" t="s">
        <v>1313</v>
      </c>
      <c r="M20" s="117" t="b">
        <v>1</v>
      </c>
      <c r="N20" s="117" t="s">
        <v>1276</v>
      </c>
      <c r="O20" s="182" t="str">
        <f>LEFT(APT!D20,19)&amp;"."&amp;'APTCR '!F20</f>
        <v>Akiva School.3520.BS.I01.Ma22</v>
      </c>
      <c r="P20" s="185" t="str">
        <f>APT!I20</f>
        <v>10162/543965</v>
      </c>
      <c r="Q20" s="117" t="b">
        <v>1</v>
      </c>
      <c r="R20" s="117" t="b">
        <v>1</v>
      </c>
      <c r="S20" s="117" t="b">
        <v>1</v>
      </c>
    </row>
    <row r="21" spans="1:20" x14ac:dyDescent="0.25">
      <c r="A21" s="117" t="s">
        <v>1312</v>
      </c>
      <c r="B21" s="180">
        <v>1</v>
      </c>
      <c r="C21" s="117">
        <v>2</v>
      </c>
      <c r="D21" s="181">
        <f>APT!J21</f>
        <v>400069</v>
      </c>
      <c r="E21" s="117" t="b">
        <v>1</v>
      </c>
      <c r="F21" s="182" t="str">
        <f>RIGHT(APT!C21,4)&amp;"."&amp;APT!M21&amp;"."&amp;APT!K21&amp;"."&amp;$C$5</f>
        <v>3300.BS.I01.Ma22</v>
      </c>
      <c r="G21" s="183">
        <f t="shared" ref="G21:G84" ca="1" si="0">TODAY()</f>
        <v>44697</v>
      </c>
      <c r="H21" s="316" cm="1">
        <f t="array" ref="H21">-IF(SUMPRODUCT((APT!$Q$19:$AB$19=$B$5)*APT!Q21:AB21)&lt;0,SUMPRODUCT((APT!$Q$19:$AB$19=$B$5)*APT!Q21:AB21),0)</f>
        <v>0</v>
      </c>
      <c r="I21" s="115">
        <f t="shared" ref="I21:I84" ca="1" si="1">G21</f>
        <v>44697</v>
      </c>
      <c r="J21" s="117">
        <v>3</v>
      </c>
      <c r="K21" s="117" t="b">
        <v>1</v>
      </c>
      <c r="L21" s="117" t="s">
        <v>1313</v>
      </c>
      <c r="M21" s="117" t="b">
        <v>1</v>
      </c>
      <c r="N21" s="117" t="s">
        <v>1276</v>
      </c>
      <c r="O21" s="182" t="str">
        <f>LEFT(APT!D21,19)&amp;"."&amp;'APTCR '!F21</f>
        <v>All Saints' CE Prim.3300.BS.I01.Ma22</v>
      </c>
      <c r="P21" s="185" t="str">
        <f>APT!I21</f>
        <v>10162/543965</v>
      </c>
      <c r="Q21" s="117" t="b">
        <v>1</v>
      </c>
      <c r="R21" s="117" t="b">
        <v>1</v>
      </c>
      <c r="S21" s="117" t="b">
        <v>1</v>
      </c>
    </row>
    <row r="22" spans="1:20" x14ac:dyDescent="0.25">
      <c r="A22" s="117" t="s">
        <v>1312</v>
      </c>
      <c r="B22" s="180">
        <v>1</v>
      </c>
      <c r="C22" s="117">
        <v>2</v>
      </c>
      <c r="D22" s="181">
        <f>APT!J22</f>
        <v>400015</v>
      </c>
      <c r="E22" s="117" t="b">
        <v>1</v>
      </c>
      <c r="F22" s="182" t="str">
        <f>RIGHT(APT!C22,4)&amp;"."&amp;APT!M22&amp;"."&amp;APT!K22&amp;"."&amp;$C$5</f>
        <v>3317.BS.I01.Ma22</v>
      </c>
      <c r="G22" s="183">
        <f t="shared" ca="1" si="0"/>
        <v>44697</v>
      </c>
      <c r="H22" s="316" cm="1">
        <f t="array" ref="H22">-IF(SUMPRODUCT((APT!$Q$19:$AB$19=$B$5)*APT!Q22:AB22)&lt;0,SUMPRODUCT((APT!$Q$19:$AB$19=$B$5)*APT!Q22:AB22),0)</f>
        <v>0</v>
      </c>
      <c r="I22" s="115">
        <f t="shared" ca="1" si="1"/>
        <v>44697</v>
      </c>
      <c r="J22" s="117">
        <v>3</v>
      </c>
      <c r="K22" s="117" t="b">
        <v>1</v>
      </c>
      <c r="L22" s="117" t="s">
        <v>1313</v>
      </c>
      <c r="M22" s="117" t="b">
        <v>1</v>
      </c>
      <c r="N22" s="117" t="s">
        <v>1276</v>
      </c>
      <c r="O22" s="182" t="str">
        <f>LEFT(APT!D22,19)&amp;"."&amp;'APTCR '!F22</f>
        <v>All Saints' CE Prim.3317.BS.I01.Ma22</v>
      </c>
      <c r="P22" s="185" t="str">
        <f>APT!I22</f>
        <v>10162/543965</v>
      </c>
      <c r="Q22" s="117" t="b">
        <v>1</v>
      </c>
      <c r="R22" s="117" t="b">
        <v>1</v>
      </c>
      <c r="S22" s="117" t="b">
        <v>1</v>
      </c>
    </row>
    <row r="23" spans="1:20" x14ac:dyDescent="0.25">
      <c r="A23" s="117" t="s">
        <v>1312</v>
      </c>
      <c r="B23" s="180">
        <v>1</v>
      </c>
      <c r="C23" s="117">
        <v>2</v>
      </c>
      <c r="D23" s="181">
        <f>APT!J23</f>
        <v>400023</v>
      </c>
      <c r="E23" s="117" t="b">
        <v>1</v>
      </c>
      <c r="F23" s="182" t="str">
        <f>RIGHT(APT!C23,4)&amp;"."&amp;APT!M23&amp;"."&amp;APT!K23&amp;"."&amp;$C$5</f>
        <v>3500.BS.I01.Ma22</v>
      </c>
      <c r="G23" s="183">
        <f t="shared" ca="1" si="0"/>
        <v>44697</v>
      </c>
      <c r="H23" s="316" cm="1">
        <f t="array" ref="H23">-IF(SUMPRODUCT((APT!$Q$19:$AB$19=$B$5)*APT!Q23:AB23)&lt;0,SUMPRODUCT((APT!$Q$19:$AB$19=$B$5)*APT!Q23:AB23),0)</f>
        <v>0</v>
      </c>
      <c r="I23" s="115">
        <f t="shared" ca="1" si="1"/>
        <v>44697</v>
      </c>
      <c r="J23" s="117">
        <v>3</v>
      </c>
      <c r="K23" s="117" t="b">
        <v>1</v>
      </c>
      <c r="L23" s="117" t="s">
        <v>1313</v>
      </c>
      <c r="M23" s="117" t="b">
        <v>1</v>
      </c>
      <c r="N23" s="117" t="s">
        <v>1276</v>
      </c>
      <c r="O23" s="182" t="str">
        <f>LEFT(APT!D23,19)&amp;"."&amp;'APTCR '!F23</f>
        <v>Annunciation Cathol.3500.BS.I01.Ma22</v>
      </c>
      <c r="P23" s="185" t="str">
        <f>APT!I23</f>
        <v>10162/543965</v>
      </c>
      <c r="Q23" s="117" t="b">
        <v>1</v>
      </c>
      <c r="R23" s="117" t="b">
        <v>1</v>
      </c>
      <c r="S23" s="117" t="b">
        <v>1</v>
      </c>
    </row>
    <row r="24" spans="1:20" x14ac:dyDescent="0.25">
      <c r="A24" s="117" t="s">
        <v>1312</v>
      </c>
      <c r="B24" s="180">
        <v>1</v>
      </c>
      <c r="C24" s="117">
        <v>2</v>
      </c>
      <c r="D24" s="181">
        <f>APT!J24</f>
        <v>400107</v>
      </c>
      <c r="E24" s="117" t="b">
        <v>1</v>
      </c>
      <c r="F24" s="182" t="str">
        <f>RIGHT(APT!C24,4)&amp;"."&amp;APT!M24&amp;"."&amp;APT!K24&amp;"."&amp;$C$5</f>
        <v>3514.BS.I01.Ma22</v>
      </c>
      <c r="G24" s="183">
        <f t="shared" ca="1" si="0"/>
        <v>44697</v>
      </c>
      <c r="H24" s="316" cm="1">
        <f t="array" ref="H24">-IF(SUMPRODUCT((APT!$Q$19:$AB$19=$B$5)*APT!Q24:AB24)&lt;0,SUMPRODUCT((APT!$Q$19:$AB$19=$B$5)*APT!Q24:AB24),0)</f>
        <v>0</v>
      </c>
      <c r="I24" s="115">
        <f t="shared" ca="1" si="1"/>
        <v>44697</v>
      </c>
      <c r="J24" s="117">
        <v>3</v>
      </c>
      <c r="K24" s="117" t="b">
        <v>1</v>
      </c>
      <c r="L24" s="117" t="s">
        <v>1313</v>
      </c>
      <c r="M24" s="117" t="b">
        <v>1</v>
      </c>
      <c r="N24" s="117" t="s">
        <v>1276</v>
      </c>
      <c r="O24" s="182" t="str">
        <f>LEFT(APT!D24,19)&amp;"."&amp;'APTCR '!F24</f>
        <v>Annunciation Cathol.3514.BS.I01.Ma22</v>
      </c>
      <c r="P24" s="185" t="str">
        <f>APT!I24</f>
        <v>10162/543965</v>
      </c>
      <c r="Q24" s="117" t="b">
        <v>1</v>
      </c>
      <c r="R24" s="117" t="b">
        <v>1</v>
      </c>
      <c r="S24" s="117" t="b">
        <v>1</v>
      </c>
    </row>
    <row r="25" spans="1:20" x14ac:dyDescent="0.25">
      <c r="A25" s="117" t="s">
        <v>1312</v>
      </c>
      <c r="B25" s="180">
        <v>1</v>
      </c>
      <c r="C25" s="117">
        <v>2</v>
      </c>
      <c r="D25" s="181">
        <f>APT!J25</f>
        <v>400005</v>
      </c>
      <c r="E25" s="117" t="b">
        <v>1</v>
      </c>
      <c r="F25" s="182" t="str">
        <f>RIGHT(APT!C25,4)&amp;"."&amp;APT!M25&amp;"."&amp;APT!K25&amp;"."&amp;$C$5</f>
        <v>2002.BS.I01.Ma22</v>
      </c>
      <c r="G25" s="183">
        <f t="shared" ca="1" si="0"/>
        <v>44697</v>
      </c>
      <c r="H25" s="316" cm="1">
        <f t="array" ref="H25">-IF(SUMPRODUCT((APT!$Q$19:$AB$19=$B$5)*APT!Q25:AB25)&lt;0,SUMPRODUCT((APT!$Q$19:$AB$19=$B$5)*APT!Q25:AB25),0)</f>
        <v>0</v>
      </c>
      <c r="I25" s="115">
        <f t="shared" ca="1" si="1"/>
        <v>44697</v>
      </c>
      <c r="J25" s="117">
        <v>3</v>
      </c>
      <c r="K25" s="117" t="b">
        <v>1</v>
      </c>
      <c r="L25" s="117" t="s">
        <v>1313</v>
      </c>
      <c r="M25" s="117" t="b">
        <v>1</v>
      </c>
      <c r="N25" s="117" t="s">
        <v>1276</v>
      </c>
      <c r="O25" s="182" t="str">
        <f>LEFT(APT!D25,19)&amp;"."&amp;'APTCR '!F25</f>
        <v>Barnfield School.2002.BS.I01.Ma22</v>
      </c>
      <c r="P25" s="185" t="str">
        <f>APT!I25</f>
        <v>10162/543965</v>
      </c>
      <c r="Q25" s="117" t="b">
        <v>1</v>
      </c>
      <c r="R25" s="117" t="b">
        <v>1</v>
      </c>
      <c r="S25" s="117" t="b">
        <v>1</v>
      </c>
    </row>
    <row r="26" spans="1:20" x14ac:dyDescent="0.25">
      <c r="A26" s="117" t="s">
        <v>1312</v>
      </c>
      <c r="B26" s="180">
        <v>1</v>
      </c>
      <c r="C26" s="117">
        <v>2</v>
      </c>
      <c r="D26" s="181">
        <f>APT!J26</f>
        <v>400070</v>
      </c>
      <c r="E26" s="117" t="b">
        <v>1</v>
      </c>
      <c r="F26" s="182" t="str">
        <f>RIGHT(APT!C26,4)&amp;"."&amp;APT!M26&amp;"."&amp;APT!K26&amp;"."&amp;$C$5</f>
        <v>2079.BS.I01.Ma22</v>
      </c>
      <c r="G26" s="183">
        <f t="shared" ca="1" si="0"/>
        <v>44697</v>
      </c>
      <c r="H26" s="316" cm="1">
        <f t="array" ref="H26">-IF(SUMPRODUCT((APT!$Q$19:$AB$19=$B$5)*APT!Q26:AB26)&lt;0,SUMPRODUCT((APT!$Q$19:$AB$19=$B$5)*APT!Q26:AB26),0)</f>
        <v>0</v>
      </c>
      <c r="I26" s="115">
        <f t="shared" ca="1" si="1"/>
        <v>44697</v>
      </c>
      <c r="J26" s="117">
        <v>3</v>
      </c>
      <c r="K26" s="117" t="b">
        <v>1</v>
      </c>
      <c r="L26" s="117" t="s">
        <v>1313</v>
      </c>
      <c r="M26" s="117" t="b">
        <v>1</v>
      </c>
      <c r="N26" s="117" t="s">
        <v>1276</v>
      </c>
      <c r="O26" s="182" t="str">
        <f>LEFT(APT!D26,19)&amp;"."&amp;'APTCR '!F26</f>
        <v>Beis Yaakov.2079.BS.I01.Ma22</v>
      </c>
      <c r="P26" s="185" t="str">
        <f>APT!I26</f>
        <v>10162/543965</v>
      </c>
      <c r="Q26" s="117" t="b">
        <v>1</v>
      </c>
      <c r="R26" s="117" t="b">
        <v>1</v>
      </c>
      <c r="S26" s="117" t="b">
        <v>1</v>
      </c>
    </row>
    <row r="27" spans="1:20" x14ac:dyDescent="0.25">
      <c r="A27" s="117" t="s">
        <v>1312</v>
      </c>
      <c r="B27" s="180">
        <v>1</v>
      </c>
      <c r="C27" s="117">
        <v>2</v>
      </c>
      <c r="D27" s="181">
        <f>APT!J27</f>
        <v>400150</v>
      </c>
      <c r="E27" s="117" t="b">
        <v>1</v>
      </c>
      <c r="F27" s="182" t="str">
        <f>RIGHT(APT!C27,4)&amp;"."&amp;APT!M27&amp;"."&amp;APT!K27&amp;"."&amp;$C$5</f>
        <v>3524.BS.I01.Ma22</v>
      </c>
      <c r="G27" s="183">
        <f t="shared" ca="1" si="0"/>
        <v>44697</v>
      </c>
      <c r="H27" s="316" cm="1">
        <f t="array" ref="H27">-IF(SUMPRODUCT((APT!$Q$19:$AB$19=$B$5)*APT!Q27:AB27)&lt;0,SUMPRODUCT((APT!$Q$19:$AB$19=$B$5)*APT!Q27:AB27),0)</f>
        <v>0</v>
      </c>
      <c r="I27" s="115">
        <f t="shared" ca="1" si="1"/>
        <v>44697</v>
      </c>
      <c r="J27" s="117">
        <v>3</v>
      </c>
      <c r="K27" s="117" t="b">
        <v>1</v>
      </c>
      <c r="L27" s="117" t="s">
        <v>1313</v>
      </c>
      <c r="M27" s="117" t="b">
        <v>1</v>
      </c>
      <c r="N27" s="117" t="s">
        <v>1276</v>
      </c>
      <c r="O27" s="182" t="str">
        <f>LEFT(APT!D27,19)&amp;"."&amp;'APTCR '!F27</f>
        <v>Beit Shvidler Prima.3524.BS.I01.Ma22</v>
      </c>
      <c r="P27" s="185" t="str">
        <f>APT!I27</f>
        <v>10162/543965</v>
      </c>
      <c r="Q27" s="117" t="b">
        <v>1</v>
      </c>
      <c r="R27" s="117" t="b">
        <v>1</v>
      </c>
      <c r="S27" s="117" t="b">
        <v>1</v>
      </c>
    </row>
    <row r="28" spans="1:20" x14ac:dyDescent="0.25">
      <c r="A28" s="117" t="s">
        <v>1312</v>
      </c>
      <c r="B28" s="180">
        <v>1</v>
      </c>
      <c r="C28" s="117">
        <v>2</v>
      </c>
      <c r="D28" s="181">
        <f>APT!J28</f>
        <v>400051</v>
      </c>
      <c r="E28" s="117" t="b">
        <v>1</v>
      </c>
      <c r="F28" s="182" t="str">
        <f>RIGHT(APT!C28,4)&amp;"."&amp;APT!M28&amp;"."&amp;APT!K28&amp;"."&amp;$C$5</f>
        <v>2003.BS.I01.Ma22</v>
      </c>
      <c r="G28" s="183">
        <f t="shared" ca="1" si="0"/>
        <v>44697</v>
      </c>
      <c r="H28" s="316" cm="1">
        <f t="array" ref="H28">-IF(SUMPRODUCT((APT!$Q$19:$AB$19=$B$5)*APT!Q28:AB28)&lt;0,SUMPRODUCT((APT!$Q$19:$AB$19=$B$5)*APT!Q28:AB28),0)</f>
        <v>0</v>
      </c>
      <c r="I28" s="115">
        <f t="shared" ca="1" si="1"/>
        <v>44697</v>
      </c>
      <c r="J28" s="117">
        <v>3</v>
      </c>
      <c r="K28" s="117" t="b">
        <v>1</v>
      </c>
      <c r="L28" s="117" t="s">
        <v>1313</v>
      </c>
      <c r="M28" s="117" t="b">
        <v>1</v>
      </c>
      <c r="N28" s="117" t="s">
        <v>1276</v>
      </c>
      <c r="O28" s="182" t="str">
        <f>LEFT(APT!D28,19)&amp;"."&amp;'APTCR '!F28</f>
        <v>Bell Lane Primary S.2003.BS.I01.Ma22</v>
      </c>
      <c r="P28" s="185" t="str">
        <f>APT!I28</f>
        <v>10162/543965</v>
      </c>
      <c r="Q28" s="117" t="b">
        <v>1</v>
      </c>
      <c r="R28" s="117" t="b">
        <v>1</v>
      </c>
      <c r="S28" s="117" t="b">
        <v>1</v>
      </c>
    </row>
    <row r="29" spans="1:20" x14ac:dyDescent="0.25">
      <c r="A29" s="117" t="s">
        <v>1312</v>
      </c>
      <c r="B29" s="180">
        <v>1</v>
      </c>
      <c r="C29" s="117">
        <v>2</v>
      </c>
      <c r="D29" s="181">
        <f>APT!J29</f>
        <v>400024</v>
      </c>
      <c r="E29" s="117" t="b">
        <v>1</v>
      </c>
      <c r="F29" s="182" t="str">
        <f>RIGHT(APT!C29,4)&amp;"."&amp;APT!M29&amp;"."&amp;APT!K29&amp;"."&amp;$C$5</f>
        <v>3511.BS.I01.Ma22</v>
      </c>
      <c r="G29" s="183">
        <f t="shared" ca="1" si="0"/>
        <v>44697</v>
      </c>
      <c r="H29" s="316" cm="1">
        <f t="array" ref="H29">-IF(SUMPRODUCT((APT!$Q$19:$AB$19=$B$5)*APT!Q29:AB29)&lt;0,SUMPRODUCT((APT!$Q$19:$AB$19=$B$5)*APT!Q29:AB29),0)</f>
        <v>0</v>
      </c>
      <c r="I29" s="115">
        <f t="shared" ca="1" si="1"/>
        <v>44697</v>
      </c>
      <c r="J29" s="117">
        <v>3</v>
      </c>
      <c r="K29" s="117" t="b">
        <v>1</v>
      </c>
      <c r="L29" s="117" t="s">
        <v>1313</v>
      </c>
      <c r="M29" s="117" t="b">
        <v>1</v>
      </c>
      <c r="N29" s="117" t="s">
        <v>1276</v>
      </c>
      <c r="O29" s="182" t="str">
        <f>LEFT(APT!D29,19)&amp;"."&amp;'APTCR '!F29</f>
        <v>Blessed Dominic Sch.3511.BS.I01.Ma22</v>
      </c>
      <c r="P29" s="185" t="str">
        <f>APT!I29</f>
        <v>10162/543965</v>
      </c>
      <c r="Q29" s="117" t="b">
        <v>1</v>
      </c>
      <c r="R29" s="117" t="b">
        <v>1</v>
      </c>
      <c r="S29" s="117" t="b">
        <v>1</v>
      </c>
    </row>
    <row r="30" spans="1:20" x14ac:dyDescent="0.25">
      <c r="A30" s="117" t="s">
        <v>1312</v>
      </c>
      <c r="B30" s="180">
        <v>1</v>
      </c>
      <c r="C30" s="117">
        <v>2</v>
      </c>
      <c r="D30" s="181">
        <f>APT!J30</f>
        <v>400057</v>
      </c>
      <c r="E30" s="117" t="b">
        <v>1</v>
      </c>
      <c r="F30" s="182" t="str">
        <f>RIGHT(APT!C30,4)&amp;"."&amp;APT!M30&amp;"."&amp;APT!K30&amp;"."&amp;$C$5</f>
        <v>2008.BS.I01.Ma22</v>
      </c>
      <c r="G30" s="183">
        <f t="shared" ca="1" si="0"/>
        <v>44697</v>
      </c>
      <c r="H30" s="316" cm="1">
        <f t="array" ref="H30">-IF(SUMPRODUCT((APT!$Q$19:$AB$19=$B$5)*APT!Q30:AB30)&lt;0,SUMPRODUCT((APT!$Q$19:$AB$19=$B$5)*APT!Q30:AB30),0)</f>
        <v>0</v>
      </c>
      <c r="I30" s="115">
        <f t="shared" ca="1" si="1"/>
        <v>44697</v>
      </c>
      <c r="J30" s="117">
        <v>3</v>
      </c>
      <c r="K30" s="117" t="b">
        <v>1</v>
      </c>
      <c r="L30" s="117" t="s">
        <v>1313</v>
      </c>
      <c r="M30" s="117" t="b">
        <v>1</v>
      </c>
      <c r="N30" s="117" t="s">
        <v>1276</v>
      </c>
      <c r="O30" s="182" t="str">
        <f>LEFT(APT!D30,19)&amp;"."&amp;'APTCR '!F30</f>
        <v>Brookland Infant  &amp;.2008.BS.I01.Ma22</v>
      </c>
      <c r="P30" s="185" t="str">
        <f>APT!I30</f>
        <v>10162/543965</v>
      </c>
      <c r="Q30" s="117" t="b">
        <v>1</v>
      </c>
      <c r="R30" s="117" t="b">
        <v>1</v>
      </c>
      <c r="S30" s="117" t="b">
        <v>1</v>
      </c>
    </row>
    <row r="31" spans="1:20" x14ac:dyDescent="0.25">
      <c r="A31" s="117" t="s">
        <v>1312</v>
      </c>
      <c r="B31" s="180">
        <v>1</v>
      </c>
      <c r="C31" s="117">
        <v>2</v>
      </c>
      <c r="D31" s="181">
        <f>APT!J31</f>
        <v>400040</v>
      </c>
      <c r="E31" s="117" t="b">
        <v>1</v>
      </c>
      <c r="F31" s="182" t="str">
        <f>RIGHT(APT!C31,4)&amp;"."&amp;APT!M31&amp;"."&amp;APT!K31&amp;"."&amp;$C$5</f>
        <v>2007.BS.I01.Ma22</v>
      </c>
      <c r="G31" s="183">
        <f t="shared" ca="1" si="0"/>
        <v>44697</v>
      </c>
      <c r="H31" s="316" cm="1">
        <f t="array" ref="H31">-IF(SUMPRODUCT((APT!$Q$19:$AB$19=$B$5)*APT!Q31:AB31)&lt;0,SUMPRODUCT((APT!$Q$19:$AB$19=$B$5)*APT!Q31:AB31),0)</f>
        <v>0</v>
      </c>
      <c r="I31" s="115">
        <f t="shared" ca="1" si="1"/>
        <v>44697</v>
      </c>
      <c r="J31" s="117">
        <v>3</v>
      </c>
      <c r="K31" s="117" t="b">
        <v>1</v>
      </c>
      <c r="L31" s="117" t="s">
        <v>1313</v>
      </c>
      <c r="M31" s="117" t="b">
        <v>1</v>
      </c>
      <c r="N31" s="117" t="s">
        <v>1276</v>
      </c>
      <c r="O31" s="182" t="str">
        <f>LEFT(APT!D31,19)&amp;"."&amp;'APTCR '!F31</f>
        <v>Brookland Junior Sc.2007.BS.I01.Ma22</v>
      </c>
      <c r="P31" s="185" t="str">
        <f>APT!I31</f>
        <v>10162/543965</v>
      </c>
      <c r="Q31" s="117" t="b">
        <v>1</v>
      </c>
      <c r="R31" s="117" t="b">
        <v>1</v>
      </c>
      <c r="S31" s="117" t="b">
        <v>1</v>
      </c>
    </row>
    <row r="32" spans="1:20" x14ac:dyDescent="0.25">
      <c r="A32" s="117" t="s">
        <v>1312</v>
      </c>
      <c r="B32" s="180">
        <v>1</v>
      </c>
      <c r="C32" s="117">
        <v>2</v>
      </c>
      <c r="D32" s="181">
        <f>APT!J32</f>
        <v>400061</v>
      </c>
      <c r="E32" s="117" t="b">
        <v>1</v>
      </c>
      <c r="F32" s="182" t="str">
        <f>RIGHT(APT!C32,4)&amp;"."&amp;APT!M32&amp;"."&amp;APT!K32&amp;"."&amp;$C$5</f>
        <v>2009.BS.I01.Ma22</v>
      </c>
      <c r="G32" s="183">
        <f t="shared" ca="1" si="0"/>
        <v>44697</v>
      </c>
      <c r="H32" s="316" cm="1">
        <f t="array" ref="H32">-IF(SUMPRODUCT((APT!$Q$19:$AB$19=$B$5)*APT!Q32:AB32)&lt;0,SUMPRODUCT((APT!$Q$19:$AB$19=$B$5)*APT!Q32:AB32),0)</f>
        <v>0</v>
      </c>
      <c r="I32" s="115">
        <f t="shared" ca="1" si="1"/>
        <v>44697</v>
      </c>
      <c r="J32" s="117">
        <v>3</v>
      </c>
      <c r="K32" s="117" t="b">
        <v>1</v>
      </c>
      <c r="L32" s="117" t="s">
        <v>1313</v>
      </c>
      <c r="M32" s="117" t="b">
        <v>1</v>
      </c>
      <c r="N32" s="117" t="s">
        <v>1276</v>
      </c>
      <c r="O32" s="182" t="str">
        <f>LEFT(APT!D32,19)&amp;"."&amp;'APTCR '!F32</f>
        <v>Brunswick Park Prim.2009.BS.I01.Ma22</v>
      </c>
      <c r="P32" s="185" t="str">
        <f>APT!I32</f>
        <v>10162/543965</v>
      </c>
      <c r="Q32" s="117" t="b">
        <v>1</v>
      </c>
      <c r="R32" s="117" t="b">
        <v>1</v>
      </c>
      <c r="S32" s="117" t="b">
        <v>1</v>
      </c>
    </row>
    <row r="33" spans="1:19" x14ac:dyDescent="0.25">
      <c r="A33" s="117" t="s">
        <v>1312</v>
      </c>
      <c r="B33" s="180">
        <v>1</v>
      </c>
      <c r="C33" s="117">
        <v>2</v>
      </c>
      <c r="D33" s="181">
        <f>APT!J33</f>
        <v>400065</v>
      </c>
      <c r="E33" s="117" t="b">
        <v>1</v>
      </c>
      <c r="F33" s="182" t="str">
        <f>RIGHT(APT!C33,4)&amp;"."&amp;APT!M33&amp;"."&amp;APT!K33&amp;"."&amp;$C$5</f>
        <v>2067.BS.I01.Ma22</v>
      </c>
      <c r="G33" s="183">
        <f t="shared" ca="1" si="0"/>
        <v>44697</v>
      </c>
      <c r="H33" s="316" cm="1">
        <f t="array" ref="H33">-IF(SUMPRODUCT((APT!$Q$19:$AB$19=$B$5)*APT!Q33:AB33)&lt;0,SUMPRODUCT((APT!$Q$19:$AB$19=$B$5)*APT!Q33:AB33),0)</f>
        <v>0</v>
      </c>
      <c r="I33" s="115">
        <f t="shared" ca="1" si="1"/>
        <v>44697</v>
      </c>
      <c r="J33" s="117">
        <v>3</v>
      </c>
      <c r="K33" s="117" t="b">
        <v>1</v>
      </c>
      <c r="L33" s="117" t="s">
        <v>1313</v>
      </c>
      <c r="M33" s="117" t="b">
        <v>1</v>
      </c>
      <c r="N33" s="117" t="s">
        <v>1276</v>
      </c>
      <c r="O33" s="182" t="str">
        <f>LEFT(APT!D33,19)&amp;"."&amp;'APTCR '!F33</f>
        <v>Chalgrove Primary S.2067.BS.I01.Ma22</v>
      </c>
      <c r="P33" s="185" t="str">
        <f>APT!I33</f>
        <v>10162/543965</v>
      </c>
      <c r="Q33" s="117" t="b">
        <v>1</v>
      </c>
      <c r="R33" s="117" t="b">
        <v>1</v>
      </c>
      <c r="S33" s="117" t="b">
        <v>1</v>
      </c>
    </row>
    <row r="34" spans="1:19" x14ac:dyDescent="0.25">
      <c r="A34" s="117" t="s">
        <v>1312</v>
      </c>
      <c r="B34" s="180">
        <v>1</v>
      </c>
      <c r="C34" s="117">
        <v>2</v>
      </c>
      <c r="D34" s="181">
        <f>APT!J34</f>
        <v>400039</v>
      </c>
      <c r="E34" s="117" t="b">
        <v>1</v>
      </c>
      <c r="F34" s="182" t="str">
        <f>RIGHT(APT!C34,4)&amp;"."&amp;APT!M34&amp;"."&amp;APT!K34&amp;"."&amp;$C$5</f>
        <v>3302.BS.I01.Ma22</v>
      </c>
      <c r="G34" s="183">
        <f t="shared" ca="1" si="0"/>
        <v>44697</v>
      </c>
      <c r="H34" s="316" cm="1">
        <f t="array" ref="H34">-IF(SUMPRODUCT((APT!$Q$19:$AB$19=$B$5)*APT!Q34:AB34)&lt;0,SUMPRODUCT((APT!$Q$19:$AB$19=$B$5)*APT!Q34:AB34),0)</f>
        <v>0</v>
      </c>
      <c r="I34" s="115">
        <f t="shared" ca="1" si="1"/>
        <v>44697</v>
      </c>
      <c r="J34" s="117">
        <v>3</v>
      </c>
      <c r="K34" s="117" t="b">
        <v>1</v>
      </c>
      <c r="L34" s="117" t="s">
        <v>1313</v>
      </c>
      <c r="M34" s="117" t="b">
        <v>1</v>
      </c>
      <c r="N34" s="117" t="s">
        <v>1276</v>
      </c>
      <c r="O34" s="182" t="str">
        <f>LEFT(APT!D34,19)&amp;"."&amp;'APTCR '!F34</f>
        <v>Christ Church CE Pr.3302.BS.I01.Ma22</v>
      </c>
      <c r="P34" s="185" t="str">
        <f>APT!I34</f>
        <v>10162/543965</v>
      </c>
      <c r="Q34" s="117" t="b">
        <v>1</v>
      </c>
      <c r="R34" s="117" t="b">
        <v>1</v>
      </c>
      <c r="S34" s="117" t="b">
        <v>1</v>
      </c>
    </row>
    <row r="35" spans="1:19" x14ac:dyDescent="0.25">
      <c r="A35" s="117" t="s">
        <v>1312</v>
      </c>
      <c r="B35" s="180">
        <v>1</v>
      </c>
      <c r="C35" s="117">
        <v>2</v>
      </c>
      <c r="D35" s="181">
        <f>APT!J35</f>
        <v>400020</v>
      </c>
      <c r="E35" s="117" t="b">
        <v>1</v>
      </c>
      <c r="F35" s="182" t="str">
        <f>RIGHT(APT!C35,4)&amp;"."&amp;APT!M35&amp;"."&amp;APT!K35&amp;"."&amp;$C$5</f>
        <v>2011.BS.I01.Ma22</v>
      </c>
      <c r="G35" s="183">
        <f t="shared" ca="1" si="0"/>
        <v>44697</v>
      </c>
      <c r="H35" s="316" cm="1">
        <f t="array" ref="H35">-IF(SUMPRODUCT((APT!$Q$19:$AB$19=$B$5)*APT!Q35:AB35)&lt;0,SUMPRODUCT((APT!$Q$19:$AB$19=$B$5)*APT!Q35:AB35),0)</f>
        <v>0</v>
      </c>
      <c r="I35" s="115">
        <f t="shared" ca="1" si="1"/>
        <v>44697</v>
      </c>
      <c r="J35" s="117">
        <v>3</v>
      </c>
      <c r="K35" s="117" t="b">
        <v>1</v>
      </c>
      <c r="L35" s="117" t="s">
        <v>1313</v>
      </c>
      <c r="M35" s="117" t="b">
        <v>1</v>
      </c>
      <c r="N35" s="117" t="s">
        <v>1276</v>
      </c>
      <c r="O35" s="182" t="str">
        <f>LEFT(APT!D35,19)&amp;"."&amp;'APTCR '!F35</f>
        <v>Church Hill Primary.2011.BS.I01.Ma22</v>
      </c>
      <c r="P35" s="185" t="str">
        <f>APT!I35</f>
        <v>10162/543965</v>
      </c>
      <c r="Q35" s="117" t="b">
        <v>1</v>
      </c>
      <c r="R35" s="117" t="b">
        <v>1</v>
      </c>
      <c r="S35" s="117" t="b">
        <v>1</v>
      </c>
    </row>
    <row r="36" spans="1:19" x14ac:dyDescent="0.25">
      <c r="A36" s="117" t="s">
        <v>1312</v>
      </c>
      <c r="B36" s="180">
        <v>1</v>
      </c>
      <c r="C36" s="117">
        <v>2</v>
      </c>
      <c r="D36" s="181">
        <f>APT!J36</f>
        <v>400050</v>
      </c>
      <c r="E36" s="117" t="b">
        <v>1</v>
      </c>
      <c r="F36" s="182" t="str">
        <f>RIGHT(APT!C36,4)&amp;"."&amp;APT!M36&amp;"."&amp;APT!K36&amp;"."&amp;$C$5</f>
        <v>2014.BS.I01.Ma22</v>
      </c>
      <c r="G36" s="183">
        <f t="shared" ca="1" si="0"/>
        <v>44697</v>
      </c>
      <c r="H36" s="316" cm="1">
        <f t="array" ref="H36">-IF(SUMPRODUCT((APT!$Q$19:$AB$19=$B$5)*APT!Q36:AB36)&lt;0,SUMPRODUCT((APT!$Q$19:$AB$19=$B$5)*APT!Q36:AB36),0)</f>
        <v>0</v>
      </c>
      <c r="I36" s="115">
        <f t="shared" ca="1" si="1"/>
        <v>44697</v>
      </c>
      <c r="J36" s="117">
        <v>3</v>
      </c>
      <c r="K36" s="117" t="b">
        <v>1</v>
      </c>
      <c r="L36" s="117" t="s">
        <v>1313</v>
      </c>
      <c r="M36" s="117" t="b">
        <v>1</v>
      </c>
      <c r="N36" s="117" t="s">
        <v>1276</v>
      </c>
      <c r="O36" s="182" t="str">
        <f>LEFT(APT!D36,19)&amp;"."&amp;'APTCR '!F36</f>
        <v>Colindale School.2014.BS.I01.Ma22</v>
      </c>
      <c r="P36" s="185" t="str">
        <f>APT!I36</f>
        <v>10162/543965</v>
      </c>
      <c r="Q36" s="117" t="b">
        <v>1</v>
      </c>
      <c r="R36" s="117" t="b">
        <v>1</v>
      </c>
      <c r="S36" s="117" t="b">
        <v>1</v>
      </c>
    </row>
    <row r="37" spans="1:19" x14ac:dyDescent="0.25">
      <c r="A37" s="117" t="s">
        <v>1312</v>
      </c>
      <c r="B37" s="180">
        <v>1</v>
      </c>
      <c r="C37" s="117">
        <v>2</v>
      </c>
      <c r="D37" s="181">
        <f>APT!J37</f>
        <v>400059</v>
      </c>
      <c r="E37" s="117" t="b">
        <v>1</v>
      </c>
      <c r="F37" s="182" t="str">
        <f>RIGHT(APT!C37,4)&amp;"."&amp;APT!M37&amp;"."&amp;APT!K37&amp;"."&amp;$C$5</f>
        <v>2015.BS.I01.Ma22</v>
      </c>
      <c r="G37" s="183">
        <f t="shared" ca="1" si="0"/>
        <v>44697</v>
      </c>
      <c r="H37" s="316" cm="1">
        <f t="array" ref="H37">-IF(SUMPRODUCT((APT!$Q$19:$AB$19=$B$5)*APT!Q37:AB37)&lt;0,SUMPRODUCT((APT!$Q$19:$AB$19=$B$5)*APT!Q37:AB37),0)</f>
        <v>0</v>
      </c>
      <c r="I37" s="115">
        <f t="shared" ca="1" si="1"/>
        <v>44697</v>
      </c>
      <c r="J37" s="117">
        <v>3</v>
      </c>
      <c r="K37" s="117" t="b">
        <v>1</v>
      </c>
      <c r="L37" s="117" t="s">
        <v>1313</v>
      </c>
      <c r="M37" s="117" t="b">
        <v>1</v>
      </c>
      <c r="N37" s="117" t="s">
        <v>1276</v>
      </c>
      <c r="O37" s="182" t="str">
        <f>LEFT(APT!D37,19)&amp;"."&amp;'APTCR '!F37</f>
        <v>Coppetts Wood.2015.BS.I01.Ma22</v>
      </c>
      <c r="P37" s="185" t="str">
        <f>APT!I37</f>
        <v>10162/543965</v>
      </c>
      <c r="Q37" s="117" t="b">
        <v>1</v>
      </c>
      <c r="R37" s="117" t="b">
        <v>1</v>
      </c>
      <c r="S37" s="117" t="b">
        <v>1</v>
      </c>
    </row>
    <row r="38" spans="1:19" x14ac:dyDescent="0.25">
      <c r="A38" s="117" t="s">
        <v>1312</v>
      </c>
      <c r="B38" s="180">
        <v>1</v>
      </c>
      <c r="C38" s="117">
        <v>2</v>
      </c>
      <c r="D38" s="181">
        <f>APT!J38</f>
        <v>400049</v>
      </c>
      <c r="E38" s="117" t="b">
        <v>1</v>
      </c>
      <c r="F38" s="182" t="str">
        <f>RIGHT(APT!C38,4)&amp;"."&amp;APT!M38&amp;"."&amp;APT!K38&amp;"."&amp;$C$5</f>
        <v>2016.BS.I01.Ma22</v>
      </c>
      <c r="G38" s="183">
        <f t="shared" ca="1" si="0"/>
        <v>44697</v>
      </c>
      <c r="H38" s="316" cm="1">
        <f t="array" ref="H38">-IF(SUMPRODUCT((APT!$Q$19:$AB$19=$B$5)*APT!Q38:AB38)&lt;0,SUMPRODUCT((APT!$Q$19:$AB$19=$B$5)*APT!Q38:AB38),0)</f>
        <v>0</v>
      </c>
      <c r="I38" s="115">
        <f t="shared" ca="1" si="1"/>
        <v>44697</v>
      </c>
      <c r="J38" s="117">
        <v>3</v>
      </c>
      <c r="K38" s="117" t="b">
        <v>1</v>
      </c>
      <c r="L38" s="117" t="s">
        <v>1313</v>
      </c>
      <c r="M38" s="117" t="b">
        <v>1</v>
      </c>
      <c r="N38" s="117" t="s">
        <v>1276</v>
      </c>
      <c r="O38" s="182" t="str">
        <f>LEFT(APT!D38,19)&amp;"."&amp;'APTCR '!F38</f>
        <v>Courtland School.2016.BS.I01.Ma22</v>
      </c>
      <c r="P38" s="185" t="str">
        <f>APT!I38</f>
        <v>10162/543965</v>
      </c>
      <c r="Q38" s="117" t="b">
        <v>1</v>
      </c>
      <c r="R38" s="117" t="b">
        <v>1</v>
      </c>
      <c r="S38" s="117" t="b">
        <v>1</v>
      </c>
    </row>
    <row r="39" spans="1:19" x14ac:dyDescent="0.25">
      <c r="A39" s="117" t="s">
        <v>1312</v>
      </c>
      <c r="B39" s="180">
        <v>1</v>
      </c>
      <c r="C39" s="117">
        <v>2</v>
      </c>
      <c r="D39" s="181">
        <f>APT!J39</f>
        <v>400080</v>
      </c>
      <c r="E39" s="117" t="b">
        <v>1</v>
      </c>
      <c r="F39" s="182" t="str">
        <f>RIGHT(APT!C39,4)&amp;"."&amp;APT!M39&amp;"."&amp;APT!K39&amp;"."&amp;$C$5</f>
        <v>2017.BS.I01.Ma22</v>
      </c>
      <c r="G39" s="183">
        <f t="shared" ca="1" si="0"/>
        <v>44697</v>
      </c>
      <c r="H39" s="316" cm="1">
        <f t="array" ref="H39">-IF(SUMPRODUCT((APT!$Q$19:$AB$19=$B$5)*APT!Q39:AB39)&lt;0,SUMPRODUCT((APT!$Q$19:$AB$19=$B$5)*APT!Q39:AB39),0)</f>
        <v>0</v>
      </c>
      <c r="I39" s="115">
        <f t="shared" ca="1" si="1"/>
        <v>44697</v>
      </c>
      <c r="J39" s="117">
        <v>3</v>
      </c>
      <c r="K39" s="117" t="b">
        <v>1</v>
      </c>
      <c r="L39" s="117" t="s">
        <v>1313</v>
      </c>
      <c r="M39" s="117" t="b">
        <v>1</v>
      </c>
      <c r="N39" s="117" t="s">
        <v>1276</v>
      </c>
      <c r="O39" s="182" t="str">
        <f>LEFT(APT!D39,19)&amp;"."&amp;'APTCR '!F39</f>
        <v>Cromer Road Primary.2017.BS.I01.Ma22</v>
      </c>
      <c r="P39" s="185" t="str">
        <f>APT!I39</f>
        <v>10162/543965</v>
      </c>
      <c r="Q39" s="117" t="b">
        <v>1</v>
      </c>
      <c r="R39" s="117" t="b">
        <v>1</v>
      </c>
      <c r="S39" s="117" t="b">
        <v>1</v>
      </c>
    </row>
    <row r="40" spans="1:19" x14ac:dyDescent="0.25">
      <c r="A40" s="117" t="s">
        <v>1312</v>
      </c>
      <c r="B40" s="180">
        <v>1</v>
      </c>
      <c r="C40" s="117">
        <v>2</v>
      </c>
      <c r="D40" s="181">
        <f>APT!J40</f>
        <v>400105</v>
      </c>
      <c r="E40" s="117" t="b">
        <v>1</v>
      </c>
      <c r="F40" s="182" t="str">
        <f>RIGHT(APT!C40,4)&amp;"."&amp;APT!M40&amp;"."&amp;APT!K40&amp;"."&amp;$C$5</f>
        <v>2073.BS.I01.Ma22</v>
      </c>
      <c r="G40" s="183">
        <f t="shared" ca="1" si="0"/>
        <v>44697</v>
      </c>
      <c r="H40" s="316" cm="1">
        <f t="array" ref="H40">-IF(SUMPRODUCT((APT!$Q$19:$AB$19=$B$5)*APT!Q40:AB40)&lt;0,SUMPRODUCT((APT!$Q$19:$AB$19=$B$5)*APT!Q40:AB40),0)</f>
        <v>0</v>
      </c>
      <c r="I40" s="115">
        <f t="shared" ca="1" si="1"/>
        <v>44697</v>
      </c>
      <c r="J40" s="117">
        <v>3</v>
      </c>
      <c r="K40" s="117" t="b">
        <v>1</v>
      </c>
      <c r="L40" s="117" t="s">
        <v>1313</v>
      </c>
      <c r="M40" s="117" t="b">
        <v>1</v>
      </c>
      <c r="N40" s="117" t="s">
        <v>1276</v>
      </c>
      <c r="O40" s="182" t="str">
        <f>LEFT(APT!D40,19)&amp;"."&amp;'APTCR '!F40</f>
        <v>Danegrove JMI Schoo.2073.BS.I01.Ma22</v>
      </c>
      <c r="P40" s="185" t="str">
        <f>APT!I40</f>
        <v>10162/543965</v>
      </c>
      <c r="Q40" s="117" t="b">
        <v>1</v>
      </c>
      <c r="R40" s="117" t="b">
        <v>1</v>
      </c>
      <c r="S40" s="117" t="b">
        <v>1</v>
      </c>
    </row>
    <row r="41" spans="1:19" x14ac:dyDescent="0.25">
      <c r="A41" s="117" t="s">
        <v>1312</v>
      </c>
      <c r="B41" s="180">
        <v>1</v>
      </c>
      <c r="C41" s="117">
        <v>2</v>
      </c>
      <c r="D41" s="181">
        <f>APT!J41</f>
        <v>400036</v>
      </c>
      <c r="E41" s="117" t="b">
        <v>1</v>
      </c>
      <c r="F41" s="182" t="str">
        <f>RIGHT(APT!C41,4)&amp;"."&amp;APT!M41&amp;"."&amp;APT!K41&amp;"."&amp;$C$5</f>
        <v>2019.BS.I01.Ma22</v>
      </c>
      <c r="G41" s="183">
        <f t="shared" ca="1" si="0"/>
        <v>44697</v>
      </c>
      <c r="H41" s="316" cm="1">
        <f t="array" ref="H41">-IF(SUMPRODUCT((APT!$Q$19:$AB$19=$B$5)*APT!Q41:AB41)&lt;0,SUMPRODUCT((APT!$Q$19:$AB$19=$B$5)*APT!Q41:AB41),0)</f>
        <v>0</v>
      </c>
      <c r="I41" s="115">
        <f t="shared" ca="1" si="1"/>
        <v>44697</v>
      </c>
      <c r="J41" s="117">
        <v>3</v>
      </c>
      <c r="K41" s="117" t="b">
        <v>1</v>
      </c>
      <c r="L41" s="117" t="s">
        <v>1313</v>
      </c>
      <c r="M41" s="117" t="b">
        <v>1</v>
      </c>
      <c r="N41" s="117" t="s">
        <v>1276</v>
      </c>
      <c r="O41" s="182" t="str">
        <f>LEFT(APT!D41,19)&amp;"."&amp;'APTCR '!F41</f>
        <v>Deansbrook Infant S.2019.BS.I01.Ma22</v>
      </c>
      <c r="P41" s="185" t="str">
        <f>APT!I41</f>
        <v>10162/543965</v>
      </c>
      <c r="Q41" s="117" t="b">
        <v>1</v>
      </c>
      <c r="R41" s="117" t="b">
        <v>1</v>
      </c>
      <c r="S41" s="117" t="b">
        <v>1</v>
      </c>
    </row>
    <row r="42" spans="1:19" x14ac:dyDescent="0.25">
      <c r="A42" s="117" t="s">
        <v>1312</v>
      </c>
      <c r="B42" s="180">
        <v>1</v>
      </c>
      <c r="C42" s="117">
        <v>2</v>
      </c>
      <c r="D42" s="181">
        <f>APT!J42</f>
        <v>400042</v>
      </c>
      <c r="E42" s="117" t="b">
        <v>1</v>
      </c>
      <c r="F42" s="182" t="str">
        <f>RIGHT(APT!C42,4)&amp;"."&amp;APT!M42&amp;"."&amp;APT!K42&amp;"."&amp;$C$5</f>
        <v>2021.BS.I01.Ma22</v>
      </c>
      <c r="G42" s="183">
        <f t="shared" ca="1" si="0"/>
        <v>44697</v>
      </c>
      <c r="H42" s="316" cm="1">
        <f t="array" ref="H42">-IF(SUMPRODUCT((APT!$Q$19:$AB$19=$B$5)*APT!Q42:AB42)&lt;0,SUMPRODUCT((APT!$Q$19:$AB$19=$B$5)*APT!Q42:AB42),0)</f>
        <v>0</v>
      </c>
      <c r="I42" s="115">
        <f t="shared" ca="1" si="1"/>
        <v>44697</v>
      </c>
      <c r="J42" s="117">
        <v>3</v>
      </c>
      <c r="K42" s="117" t="b">
        <v>1</v>
      </c>
      <c r="L42" s="117" t="s">
        <v>1313</v>
      </c>
      <c r="M42" s="117" t="b">
        <v>1</v>
      </c>
      <c r="N42" s="117" t="s">
        <v>1276</v>
      </c>
      <c r="O42" s="182" t="str">
        <f>LEFT(APT!D42,19)&amp;"."&amp;'APTCR '!F42</f>
        <v>Dollis Primary Scho.2021.BS.I01.Ma22</v>
      </c>
      <c r="P42" s="185" t="str">
        <f>APT!I42</f>
        <v>10162/543965</v>
      </c>
      <c r="Q42" s="117" t="b">
        <v>1</v>
      </c>
      <c r="R42" s="117" t="b">
        <v>1</v>
      </c>
      <c r="S42" s="117" t="b">
        <v>1</v>
      </c>
    </row>
    <row r="43" spans="1:19" x14ac:dyDescent="0.25">
      <c r="A43" s="117" t="s">
        <v>1312</v>
      </c>
      <c r="B43" s="180">
        <v>1</v>
      </c>
      <c r="C43" s="117">
        <v>2</v>
      </c>
      <c r="D43" s="181">
        <f>APT!J43</f>
        <v>400159</v>
      </c>
      <c r="E43" s="117" t="b">
        <v>1</v>
      </c>
      <c r="F43" s="182" t="str">
        <f>RIGHT(APT!C43,4)&amp;"."&amp;APT!M43&amp;"."&amp;APT!K43&amp;"."&amp;$C$5</f>
        <v>2023.BS.I01.Ma22</v>
      </c>
      <c r="G43" s="183">
        <f t="shared" ca="1" si="0"/>
        <v>44697</v>
      </c>
      <c r="H43" s="316" cm="1">
        <f t="array" ref="H43">-IF(SUMPRODUCT((APT!$Q$19:$AB$19=$B$5)*APT!Q43:AB43)&lt;0,SUMPRODUCT((APT!$Q$19:$AB$19=$B$5)*APT!Q43:AB43),0)</f>
        <v>0</v>
      </c>
      <c r="I43" s="115">
        <f t="shared" ca="1" si="1"/>
        <v>44697</v>
      </c>
      <c r="J43" s="117">
        <v>3</v>
      </c>
      <c r="K43" s="117" t="b">
        <v>1</v>
      </c>
      <c r="L43" s="117" t="s">
        <v>1313</v>
      </c>
      <c r="M43" s="117" t="b">
        <v>1</v>
      </c>
      <c r="N43" s="117" t="s">
        <v>1276</v>
      </c>
      <c r="O43" s="182" t="str">
        <f>LEFT(APT!D43,19)&amp;"."&amp;'APTCR '!F43</f>
        <v>Edgware Primary Sch.2023.BS.I01.Ma22</v>
      </c>
      <c r="P43" s="185" t="str">
        <f>APT!I43</f>
        <v>10162/543965</v>
      </c>
      <c r="Q43" s="117" t="b">
        <v>1</v>
      </c>
      <c r="R43" s="117" t="b">
        <v>1</v>
      </c>
      <c r="S43" s="117" t="b">
        <v>1</v>
      </c>
    </row>
    <row r="44" spans="1:19" x14ac:dyDescent="0.25">
      <c r="A44" s="117" t="s">
        <v>1312</v>
      </c>
      <c r="B44" s="180">
        <v>1</v>
      </c>
      <c r="C44" s="117">
        <v>2</v>
      </c>
      <c r="D44" s="181">
        <f>APT!J44</f>
        <v>400047</v>
      </c>
      <c r="E44" s="117" t="b">
        <v>1</v>
      </c>
      <c r="F44" s="182" t="str">
        <f>RIGHT(APT!C44,4)&amp;"."&amp;APT!M44&amp;"."&amp;APT!K44&amp;"."&amp;$C$5</f>
        <v>2024.BS.I01.Ma22</v>
      </c>
      <c r="G44" s="183">
        <f t="shared" ca="1" si="0"/>
        <v>44697</v>
      </c>
      <c r="H44" s="316" cm="1">
        <f t="array" ref="H44">-IF(SUMPRODUCT((APT!$Q$19:$AB$19=$B$5)*APT!Q44:AB44)&lt;0,SUMPRODUCT((APT!$Q$19:$AB$19=$B$5)*APT!Q44:AB44),0)</f>
        <v>0</v>
      </c>
      <c r="I44" s="115">
        <f t="shared" ca="1" si="1"/>
        <v>44697</v>
      </c>
      <c r="J44" s="117">
        <v>3</v>
      </c>
      <c r="K44" s="117" t="b">
        <v>1</v>
      </c>
      <c r="L44" s="117" t="s">
        <v>1313</v>
      </c>
      <c r="M44" s="117" t="b">
        <v>1</v>
      </c>
      <c r="N44" s="117" t="s">
        <v>1276</v>
      </c>
      <c r="O44" s="182" t="str">
        <f>LEFT(APT!D44,19)&amp;"."&amp;'APTCR '!F44</f>
        <v>Fairway Primary Sch.2024.BS.I01.Ma22</v>
      </c>
      <c r="P44" s="185" t="str">
        <f>APT!I44</f>
        <v>10162/543965</v>
      </c>
      <c r="Q44" s="117" t="b">
        <v>1</v>
      </c>
      <c r="R44" s="117" t="b">
        <v>1</v>
      </c>
      <c r="S44" s="117" t="b">
        <v>1</v>
      </c>
    </row>
    <row r="45" spans="1:19" x14ac:dyDescent="0.25">
      <c r="A45" s="117" t="s">
        <v>1312</v>
      </c>
      <c r="B45" s="180">
        <v>1</v>
      </c>
      <c r="C45" s="117">
        <v>2</v>
      </c>
      <c r="D45" s="181">
        <f>APT!J45</f>
        <v>400001</v>
      </c>
      <c r="E45" s="117" t="b">
        <v>1</v>
      </c>
      <c r="F45" s="182" t="str">
        <f>RIGHT(APT!C45,4)&amp;"."&amp;APT!M45&amp;"."&amp;APT!K45&amp;"."&amp;$C$5</f>
        <v>2025.BS.I01.Ma22</v>
      </c>
      <c r="G45" s="183">
        <f t="shared" ca="1" si="0"/>
        <v>44697</v>
      </c>
      <c r="H45" s="316" cm="1">
        <f t="array" ref="H45">-IF(SUMPRODUCT((APT!$Q$19:$AB$19=$B$5)*APT!Q45:AB45)&lt;0,SUMPRODUCT((APT!$Q$19:$AB$19=$B$5)*APT!Q45:AB45),0)</f>
        <v>0</v>
      </c>
      <c r="I45" s="115">
        <f t="shared" ca="1" si="1"/>
        <v>44697</v>
      </c>
      <c r="J45" s="117">
        <v>3</v>
      </c>
      <c r="K45" s="117" t="b">
        <v>1</v>
      </c>
      <c r="L45" s="117" t="s">
        <v>1313</v>
      </c>
      <c r="M45" s="117" t="b">
        <v>1</v>
      </c>
      <c r="N45" s="117" t="s">
        <v>1276</v>
      </c>
      <c r="O45" s="182" t="str">
        <f>LEFT(APT!D45,19)&amp;"."&amp;'APTCR '!F45</f>
        <v>Foulds.2025.BS.I01.Ma22</v>
      </c>
      <c r="P45" s="185" t="str">
        <f>APT!I45</f>
        <v>10162/543965</v>
      </c>
      <c r="Q45" s="117" t="b">
        <v>1</v>
      </c>
      <c r="R45" s="117" t="b">
        <v>1</v>
      </c>
      <c r="S45" s="117" t="b">
        <v>1</v>
      </c>
    </row>
    <row r="46" spans="1:19" x14ac:dyDescent="0.25">
      <c r="A46" s="117" t="s">
        <v>1312</v>
      </c>
      <c r="B46" s="180">
        <v>1</v>
      </c>
      <c r="C46" s="117">
        <v>2</v>
      </c>
      <c r="D46" s="181">
        <f>APT!J46</f>
        <v>400082</v>
      </c>
      <c r="E46" s="117" t="b">
        <v>1</v>
      </c>
      <c r="F46" s="182" t="str">
        <f>RIGHT(APT!C46,4)&amp;"."&amp;APT!M46&amp;"."&amp;APT!K46&amp;"."&amp;$C$5</f>
        <v>2026.BS.I01.Ma22</v>
      </c>
      <c r="G46" s="183">
        <f t="shared" ca="1" si="0"/>
        <v>44697</v>
      </c>
      <c r="H46" s="316" cm="1">
        <f t="array" ref="H46">-IF(SUMPRODUCT((APT!$Q$19:$AB$19=$B$5)*APT!Q46:AB46)&lt;0,SUMPRODUCT((APT!$Q$19:$AB$19=$B$5)*APT!Q46:AB46),0)</f>
        <v>0</v>
      </c>
      <c r="I46" s="115">
        <f t="shared" ca="1" si="1"/>
        <v>44697</v>
      </c>
      <c r="J46" s="117">
        <v>3</v>
      </c>
      <c r="K46" s="117" t="b">
        <v>1</v>
      </c>
      <c r="L46" s="117" t="s">
        <v>1313</v>
      </c>
      <c r="M46" s="117" t="b">
        <v>1</v>
      </c>
      <c r="N46" s="117" t="s">
        <v>1276</v>
      </c>
      <c r="O46" s="182" t="str">
        <f>LEFT(APT!D46,19)&amp;"."&amp;'APTCR '!F46</f>
        <v>Frith Manor School.2026.BS.I01.Ma22</v>
      </c>
      <c r="P46" s="185" t="str">
        <f>APT!I46</f>
        <v>10162/543965</v>
      </c>
      <c r="Q46" s="117" t="b">
        <v>1</v>
      </c>
      <c r="R46" s="117" t="b">
        <v>1</v>
      </c>
      <c r="S46" s="117" t="b">
        <v>1</v>
      </c>
    </row>
    <row r="47" spans="1:19" x14ac:dyDescent="0.25">
      <c r="A47" s="117" t="s">
        <v>1312</v>
      </c>
      <c r="B47" s="180">
        <v>1</v>
      </c>
      <c r="C47" s="117">
        <v>2</v>
      </c>
      <c r="D47" s="181">
        <f>APT!J47</f>
        <v>400067</v>
      </c>
      <c r="E47" s="117" t="b">
        <v>1</v>
      </c>
      <c r="F47" s="182" t="str">
        <f>RIGHT(APT!C47,4)&amp;"."&amp;APT!M47&amp;"."&amp;APT!K47&amp;"."&amp;$C$5</f>
        <v>2028.BS.I01.Ma22</v>
      </c>
      <c r="G47" s="183">
        <f t="shared" ca="1" si="0"/>
        <v>44697</v>
      </c>
      <c r="H47" s="316" cm="1">
        <f t="array" ref="H47">-IF(SUMPRODUCT((APT!$Q$19:$AB$19=$B$5)*APT!Q47:AB47)&lt;0,SUMPRODUCT((APT!$Q$19:$AB$19=$B$5)*APT!Q47:AB47),0)</f>
        <v>0</v>
      </c>
      <c r="I47" s="115">
        <f t="shared" ca="1" si="1"/>
        <v>44697</v>
      </c>
      <c r="J47" s="117">
        <v>3</v>
      </c>
      <c r="K47" s="117" t="b">
        <v>1</v>
      </c>
      <c r="L47" s="117" t="s">
        <v>1313</v>
      </c>
      <c r="M47" s="117" t="b">
        <v>1</v>
      </c>
      <c r="N47" s="117" t="s">
        <v>1276</v>
      </c>
      <c r="O47" s="182" t="str">
        <f>LEFT(APT!D47,19)&amp;"."&amp;'APTCR '!F47</f>
        <v>Garden Suburb Infan.2028.BS.I01.Ma22</v>
      </c>
      <c r="P47" s="185" t="str">
        <f>APT!I47</f>
        <v>10162/543965</v>
      </c>
      <c r="Q47" s="117" t="b">
        <v>1</v>
      </c>
      <c r="R47" s="117" t="b">
        <v>1</v>
      </c>
      <c r="S47" s="117" t="b">
        <v>1</v>
      </c>
    </row>
    <row r="48" spans="1:19" x14ac:dyDescent="0.25">
      <c r="A48" s="117" t="s">
        <v>1312</v>
      </c>
      <c r="B48" s="180">
        <v>1</v>
      </c>
      <c r="C48" s="117">
        <v>2</v>
      </c>
      <c r="D48" s="181">
        <f>APT!J48</f>
        <v>400002</v>
      </c>
      <c r="E48" s="117" t="b">
        <v>1</v>
      </c>
      <c r="F48" s="182" t="str">
        <f>RIGHT(APT!C48,4)&amp;"."&amp;APT!M48&amp;"."&amp;APT!K48&amp;"."&amp;$C$5</f>
        <v>2027.BS.I01.Ma22</v>
      </c>
      <c r="G48" s="183">
        <f t="shared" ca="1" si="0"/>
        <v>44697</v>
      </c>
      <c r="H48" s="316" cm="1">
        <f t="array" ref="H48">-IF(SUMPRODUCT((APT!$Q$19:$AB$19=$B$5)*APT!Q48:AB48)&lt;0,SUMPRODUCT((APT!$Q$19:$AB$19=$B$5)*APT!Q48:AB48),0)</f>
        <v>0</v>
      </c>
      <c r="I48" s="115">
        <f t="shared" ca="1" si="1"/>
        <v>44697</v>
      </c>
      <c r="J48" s="117">
        <v>3</v>
      </c>
      <c r="K48" s="117" t="b">
        <v>1</v>
      </c>
      <c r="L48" s="117" t="s">
        <v>1313</v>
      </c>
      <c r="M48" s="117" t="b">
        <v>1</v>
      </c>
      <c r="N48" s="117" t="s">
        <v>1276</v>
      </c>
      <c r="O48" s="182" t="str">
        <f>LEFT(APT!D48,19)&amp;"."&amp;'APTCR '!F48</f>
        <v>Garden Suburb Junio.2027.BS.I01.Ma22</v>
      </c>
      <c r="P48" s="185" t="str">
        <f>APT!I48</f>
        <v>10162/543965</v>
      </c>
      <c r="Q48" s="117" t="b">
        <v>1</v>
      </c>
      <c r="R48" s="117" t="b">
        <v>1</v>
      </c>
      <c r="S48" s="117" t="b">
        <v>1</v>
      </c>
    </row>
    <row r="49" spans="1:19" x14ac:dyDescent="0.25">
      <c r="A49" s="117" t="s">
        <v>1312</v>
      </c>
      <c r="B49" s="180">
        <v>1</v>
      </c>
      <c r="C49" s="117">
        <v>2</v>
      </c>
      <c r="D49" s="181">
        <f>APT!J49</f>
        <v>400035</v>
      </c>
      <c r="E49" s="117" t="b">
        <v>1</v>
      </c>
      <c r="F49" s="182" t="str">
        <f>RIGHT(APT!C49,4)&amp;"."&amp;APT!M49&amp;"."&amp;APT!K49&amp;"."&amp;$C$5</f>
        <v>2029.BS.I01.Ma22</v>
      </c>
      <c r="G49" s="183">
        <f t="shared" ca="1" si="0"/>
        <v>44697</v>
      </c>
      <c r="H49" s="316" cm="1">
        <f t="array" ref="H49">-IF(SUMPRODUCT((APT!$Q$19:$AB$19=$B$5)*APT!Q49:AB49)&lt;0,SUMPRODUCT((APT!$Q$19:$AB$19=$B$5)*APT!Q49:AB49),0)</f>
        <v>0</v>
      </c>
      <c r="I49" s="115">
        <f t="shared" ca="1" si="1"/>
        <v>44697</v>
      </c>
      <c r="J49" s="117">
        <v>3</v>
      </c>
      <c r="K49" s="117" t="b">
        <v>1</v>
      </c>
      <c r="L49" s="117" t="s">
        <v>1313</v>
      </c>
      <c r="M49" s="117" t="b">
        <v>1</v>
      </c>
      <c r="N49" s="117" t="s">
        <v>1276</v>
      </c>
      <c r="O49" s="182" t="str">
        <f>LEFT(APT!D49,19)&amp;"."&amp;'APTCR '!F49</f>
        <v>Goldbeaters Primary.2029.BS.I01.Ma22</v>
      </c>
      <c r="P49" s="185" t="str">
        <f>APT!I49</f>
        <v>10162/543965</v>
      </c>
      <c r="Q49" s="117" t="b">
        <v>1</v>
      </c>
      <c r="R49" s="117" t="b">
        <v>1</v>
      </c>
      <c r="S49" s="117" t="b">
        <v>1</v>
      </c>
    </row>
    <row r="50" spans="1:19" x14ac:dyDescent="0.25">
      <c r="A50" s="117" t="s">
        <v>1312</v>
      </c>
      <c r="B50" s="180">
        <v>1</v>
      </c>
      <c r="C50" s="117">
        <v>2</v>
      </c>
      <c r="D50" s="181">
        <f>APT!J50</f>
        <v>400108</v>
      </c>
      <c r="E50" s="117" t="b">
        <v>1</v>
      </c>
      <c r="F50" s="182" t="str">
        <f>RIGHT(APT!C50,4)&amp;"."&amp;APT!M50&amp;"."&amp;APT!K50&amp;"."&amp;$C$5</f>
        <v>3516.BS.I01.Ma22</v>
      </c>
      <c r="G50" s="183">
        <f t="shared" ca="1" si="0"/>
        <v>44697</v>
      </c>
      <c r="H50" s="316" cm="1">
        <f t="array" ref="H50">-IF(SUMPRODUCT((APT!$Q$19:$AB$19=$B$5)*APT!Q50:AB50)&lt;0,SUMPRODUCT((APT!$Q$19:$AB$19=$B$5)*APT!Q50:AB50),0)</f>
        <v>0</v>
      </c>
      <c r="I50" s="115">
        <f t="shared" ca="1" si="1"/>
        <v>44697</v>
      </c>
      <c r="J50" s="117">
        <v>3</v>
      </c>
      <c r="K50" s="117" t="b">
        <v>1</v>
      </c>
      <c r="L50" s="117" t="s">
        <v>1313</v>
      </c>
      <c r="M50" s="117" t="b">
        <v>1</v>
      </c>
      <c r="N50" s="117" t="s">
        <v>1276</v>
      </c>
      <c r="O50" s="182" t="str">
        <f>LEFT(APT!D50,19)&amp;"."&amp;'APTCR '!F50</f>
        <v>Hasmonean Primary S.3516.BS.I01.Ma22</v>
      </c>
      <c r="P50" s="185" t="str">
        <f>APT!I50</f>
        <v>10162/543965</v>
      </c>
      <c r="Q50" s="117" t="b">
        <v>1</v>
      </c>
      <c r="R50" s="117" t="b">
        <v>1</v>
      </c>
      <c r="S50" s="117" t="b">
        <v>1</v>
      </c>
    </row>
    <row r="51" spans="1:19" x14ac:dyDescent="0.25">
      <c r="A51" s="117" t="s">
        <v>1312</v>
      </c>
      <c r="B51" s="180">
        <v>1</v>
      </c>
      <c r="C51" s="117">
        <v>2</v>
      </c>
      <c r="D51" s="181">
        <f>APT!J51</f>
        <v>400026</v>
      </c>
      <c r="E51" s="117" t="b">
        <v>1</v>
      </c>
      <c r="F51" s="182" t="str">
        <f>RIGHT(APT!C51,4)&amp;"."&amp;APT!M51&amp;"."&amp;APT!K51&amp;"."&amp;$C$5</f>
        <v>2031.BS.I01.Ma22</v>
      </c>
      <c r="G51" s="183">
        <f t="shared" ca="1" si="0"/>
        <v>44697</v>
      </c>
      <c r="H51" s="316" cm="1">
        <f t="array" ref="H51">-IF(SUMPRODUCT((APT!$Q$19:$AB$19=$B$5)*APT!Q51:AB51)&lt;0,SUMPRODUCT((APT!$Q$19:$AB$19=$B$5)*APT!Q51:AB51),0)</f>
        <v>0</v>
      </c>
      <c r="I51" s="115">
        <f t="shared" ca="1" si="1"/>
        <v>44697</v>
      </c>
      <c r="J51" s="117">
        <v>3</v>
      </c>
      <c r="K51" s="117" t="b">
        <v>1</v>
      </c>
      <c r="L51" s="117" t="s">
        <v>1313</v>
      </c>
      <c r="M51" s="117" t="b">
        <v>1</v>
      </c>
      <c r="N51" s="117" t="s">
        <v>1276</v>
      </c>
      <c r="O51" s="182" t="str">
        <f>LEFT(APT!D51,19)&amp;"."&amp;'APTCR '!F51</f>
        <v>Hollickwood JMI Sch.2031.BS.I01.Ma22</v>
      </c>
      <c r="P51" s="185" t="str">
        <f>APT!I51</f>
        <v>10162/543965</v>
      </c>
      <c r="Q51" s="117" t="b">
        <v>1</v>
      </c>
      <c r="R51" s="117" t="b">
        <v>1</v>
      </c>
      <c r="S51" s="117" t="b">
        <v>1</v>
      </c>
    </row>
    <row r="52" spans="1:19" x14ac:dyDescent="0.25">
      <c r="A52" s="117" t="s">
        <v>1312</v>
      </c>
      <c r="B52" s="180">
        <v>1</v>
      </c>
      <c r="C52" s="117">
        <v>2</v>
      </c>
      <c r="D52" s="181">
        <f>APT!J52</f>
        <v>400084</v>
      </c>
      <c r="E52" s="117" t="b">
        <v>1</v>
      </c>
      <c r="F52" s="182" t="str">
        <f>RIGHT(APT!C52,4)&amp;"."&amp;APT!M52&amp;"."&amp;APT!K52&amp;"."&amp;$C$5</f>
        <v>2032.BS.I01.Ma22</v>
      </c>
      <c r="G52" s="183">
        <f t="shared" ca="1" si="0"/>
        <v>44697</v>
      </c>
      <c r="H52" s="316" cm="1">
        <f t="array" ref="H52">-IF(SUMPRODUCT((APT!$Q$19:$AB$19=$B$5)*APT!Q52:AB52)&lt;0,SUMPRODUCT((APT!$Q$19:$AB$19=$B$5)*APT!Q52:AB52),0)</f>
        <v>0</v>
      </c>
      <c r="I52" s="115">
        <f t="shared" ca="1" si="1"/>
        <v>44697</v>
      </c>
      <c r="J52" s="117">
        <v>3</v>
      </c>
      <c r="K52" s="117" t="b">
        <v>1</v>
      </c>
      <c r="L52" s="117" t="s">
        <v>1313</v>
      </c>
      <c r="M52" s="117" t="b">
        <v>1</v>
      </c>
      <c r="N52" s="117" t="s">
        <v>1276</v>
      </c>
      <c r="O52" s="182" t="str">
        <f>LEFT(APT!D52,19)&amp;"."&amp;'APTCR '!F52</f>
        <v>Holly Park School.2032.BS.I01.Ma22</v>
      </c>
      <c r="P52" s="185" t="str">
        <f>APT!I52</f>
        <v>10162/543965</v>
      </c>
      <c r="Q52" s="117" t="b">
        <v>1</v>
      </c>
      <c r="R52" s="117" t="b">
        <v>1</v>
      </c>
      <c r="S52" s="117" t="b">
        <v>1</v>
      </c>
    </row>
    <row r="53" spans="1:19" x14ac:dyDescent="0.25">
      <c r="A53" s="117" t="s">
        <v>1312</v>
      </c>
      <c r="B53" s="180">
        <v>1</v>
      </c>
      <c r="C53" s="117">
        <v>2</v>
      </c>
      <c r="D53" s="181">
        <f>APT!J53</f>
        <v>400008</v>
      </c>
      <c r="E53" s="117" t="b">
        <v>1</v>
      </c>
      <c r="F53" s="182" t="str">
        <f>RIGHT(APT!C53,4)&amp;"."&amp;APT!M53&amp;"."&amp;APT!K53&amp;"."&amp;$C$5</f>
        <v>3304.BS.I01.Ma22</v>
      </c>
      <c r="G53" s="183">
        <f t="shared" ca="1" si="0"/>
        <v>44697</v>
      </c>
      <c r="H53" s="316" cm="1">
        <f t="array" ref="H53">-IF(SUMPRODUCT((APT!$Q$19:$AB$19=$B$5)*APT!Q53:AB53)&lt;0,SUMPRODUCT((APT!$Q$19:$AB$19=$B$5)*APT!Q53:AB53),0)</f>
        <v>0</v>
      </c>
      <c r="I53" s="115">
        <f t="shared" ca="1" si="1"/>
        <v>44697</v>
      </c>
      <c r="J53" s="117">
        <v>3</v>
      </c>
      <c r="K53" s="117" t="b">
        <v>1</v>
      </c>
      <c r="L53" s="117" t="s">
        <v>1313</v>
      </c>
      <c r="M53" s="117" t="b">
        <v>1</v>
      </c>
      <c r="N53" s="117" t="s">
        <v>1276</v>
      </c>
      <c r="O53" s="182" t="str">
        <f>LEFT(APT!D53,19)&amp;"."&amp;'APTCR '!F53</f>
        <v>Holy Trinity School.3304.BS.I01.Ma22</v>
      </c>
      <c r="P53" s="185" t="str">
        <f>APT!I53</f>
        <v>10162/543965</v>
      </c>
      <c r="Q53" s="117" t="b">
        <v>1</v>
      </c>
      <c r="R53" s="117" t="b">
        <v>1</v>
      </c>
      <c r="S53" s="117" t="b">
        <v>1</v>
      </c>
    </row>
    <row r="54" spans="1:19" x14ac:dyDescent="0.25">
      <c r="A54" s="117" t="s">
        <v>1312</v>
      </c>
      <c r="B54" s="180">
        <v>1</v>
      </c>
      <c r="C54" s="117">
        <v>2</v>
      </c>
      <c r="D54" s="181">
        <f>APT!J54</f>
        <v>400046</v>
      </c>
      <c r="E54" s="117" t="b">
        <v>1</v>
      </c>
      <c r="F54" s="182" t="str">
        <f>RIGHT(APT!C54,4)&amp;"."&amp;APT!M54&amp;"."&amp;APT!K54&amp;"."&amp;$C$5</f>
        <v>2036.BS.I01.Ma22</v>
      </c>
      <c r="G54" s="183">
        <f t="shared" ca="1" si="0"/>
        <v>44697</v>
      </c>
      <c r="H54" s="316" cm="1">
        <f t="array" ref="H54">-IF(SUMPRODUCT((APT!$Q$19:$AB$19=$B$5)*APT!Q54:AB54)&lt;0,SUMPRODUCT((APT!$Q$19:$AB$19=$B$5)*APT!Q54:AB54),0)</f>
        <v>0</v>
      </c>
      <c r="I54" s="115">
        <f t="shared" ca="1" si="1"/>
        <v>44697</v>
      </c>
      <c r="J54" s="117">
        <v>3</v>
      </c>
      <c r="K54" s="117" t="b">
        <v>1</v>
      </c>
      <c r="L54" s="117" t="s">
        <v>1313</v>
      </c>
      <c r="M54" s="117" t="b">
        <v>1</v>
      </c>
      <c r="N54" s="117" t="s">
        <v>1276</v>
      </c>
      <c r="O54" s="182" t="str">
        <f>LEFT(APT!D54,19)&amp;"."&amp;'APTCR '!F54</f>
        <v>Livingstone School.2036.BS.I01.Ma22</v>
      </c>
      <c r="P54" s="185" t="str">
        <f>APT!I54</f>
        <v>10162/543965</v>
      </c>
      <c r="Q54" s="117" t="b">
        <v>1</v>
      </c>
      <c r="R54" s="117" t="b">
        <v>1</v>
      </c>
      <c r="S54" s="117" t="b">
        <v>1</v>
      </c>
    </row>
    <row r="55" spans="1:19" x14ac:dyDescent="0.25">
      <c r="A55" s="117" t="s">
        <v>1312</v>
      </c>
      <c r="B55" s="180">
        <v>1</v>
      </c>
      <c r="C55" s="117">
        <v>2</v>
      </c>
      <c r="D55" s="181">
        <f>APT!J55</f>
        <v>400030</v>
      </c>
      <c r="E55" s="117" t="b">
        <v>1</v>
      </c>
      <c r="F55" s="182" t="str">
        <f>RIGHT(APT!C55,4)&amp;"."&amp;APT!M55&amp;"."&amp;APT!K55&amp;"."&amp;$C$5</f>
        <v>2037.BS.I01.Ma22</v>
      </c>
      <c r="G55" s="183">
        <f t="shared" ca="1" si="0"/>
        <v>44697</v>
      </c>
      <c r="H55" s="316" cm="1">
        <f t="array" ref="H55">-IF(SUMPRODUCT((APT!$Q$19:$AB$19=$B$5)*APT!Q55:AB55)&lt;0,SUMPRODUCT((APT!$Q$19:$AB$19=$B$5)*APT!Q55:AB55),0)</f>
        <v>0</v>
      </c>
      <c r="I55" s="115">
        <f t="shared" ca="1" si="1"/>
        <v>44697</v>
      </c>
      <c r="J55" s="117">
        <v>3</v>
      </c>
      <c r="K55" s="117" t="b">
        <v>1</v>
      </c>
      <c r="L55" s="117" t="s">
        <v>1313</v>
      </c>
      <c r="M55" s="117" t="b">
        <v>1</v>
      </c>
      <c r="N55" s="117" t="s">
        <v>1276</v>
      </c>
      <c r="O55" s="182" t="str">
        <f>LEFT(APT!D55,19)&amp;"."&amp;'APTCR '!F55</f>
        <v>Manorside Primary S.2037.BS.I01.Ma22</v>
      </c>
      <c r="P55" s="185" t="str">
        <f>APT!I55</f>
        <v>10162/543965</v>
      </c>
      <c r="Q55" s="117" t="b">
        <v>1</v>
      </c>
      <c r="R55" s="117" t="b">
        <v>1</v>
      </c>
      <c r="S55" s="117" t="b">
        <v>1</v>
      </c>
    </row>
    <row r="56" spans="1:19" x14ac:dyDescent="0.25">
      <c r="A56" s="117" t="s">
        <v>1312</v>
      </c>
      <c r="B56" s="180">
        <v>1</v>
      </c>
      <c r="C56" s="117">
        <v>2</v>
      </c>
      <c r="D56" s="181">
        <f>APT!J56</f>
        <v>400130</v>
      </c>
      <c r="E56" s="117" t="b">
        <v>1</v>
      </c>
      <c r="F56" s="182" t="str">
        <f>RIGHT(APT!C56,4)&amp;"."&amp;APT!M56&amp;"."&amp;APT!K56&amp;"."&amp;$C$5</f>
        <v>3523.BS.I01.Ma22</v>
      </c>
      <c r="G56" s="183">
        <f t="shared" ca="1" si="0"/>
        <v>44697</v>
      </c>
      <c r="H56" s="316" cm="1">
        <f t="array" ref="H56">-IF(SUMPRODUCT((APT!$Q$19:$AB$19=$B$5)*APT!Q56:AB56)&lt;0,SUMPRODUCT((APT!$Q$19:$AB$19=$B$5)*APT!Q56:AB56),0)</f>
        <v>0</v>
      </c>
      <c r="I56" s="115">
        <f t="shared" ca="1" si="1"/>
        <v>44697</v>
      </c>
      <c r="J56" s="117">
        <v>3</v>
      </c>
      <c r="K56" s="117" t="b">
        <v>1</v>
      </c>
      <c r="L56" s="117" t="s">
        <v>1313</v>
      </c>
      <c r="M56" s="117" t="b">
        <v>1</v>
      </c>
      <c r="N56" s="117" t="s">
        <v>1276</v>
      </c>
      <c r="O56" s="182" t="str">
        <f>LEFT(APT!D56,19)&amp;"."&amp;'APTCR '!F56</f>
        <v>Martin Primary Scho.3523.BS.I01.Ma22</v>
      </c>
      <c r="P56" s="185" t="str">
        <f>APT!I56</f>
        <v>10162/543965</v>
      </c>
      <c r="Q56" s="117" t="b">
        <v>1</v>
      </c>
      <c r="R56" s="117" t="b">
        <v>1</v>
      </c>
      <c r="S56" s="117" t="b">
        <v>1</v>
      </c>
    </row>
    <row r="57" spans="1:19" x14ac:dyDescent="0.25">
      <c r="A57" s="117" t="s">
        <v>1312</v>
      </c>
      <c r="B57" s="180">
        <v>1</v>
      </c>
      <c r="C57" s="117">
        <v>2</v>
      </c>
      <c r="D57" s="181">
        <f>APT!J57</f>
        <v>400112</v>
      </c>
      <c r="E57" s="117" t="b">
        <v>1</v>
      </c>
      <c r="F57" s="182" t="str">
        <f>RIGHT(APT!C57,4)&amp;"."&amp;APT!M57&amp;"."&amp;APT!K57&amp;"."&amp;$C$5</f>
        <v>5948.BS.I01.Ma22</v>
      </c>
      <c r="G57" s="183">
        <f t="shared" ca="1" si="0"/>
        <v>44697</v>
      </c>
      <c r="H57" s="316" cm="1">
        <f t="array" ref="H57">-IF(SUMPRODUCT((APT!$Q$19:$AB$19=$B$5)*APT!Q57:AB57)&lt;0,SUMPRODUCT((APT!$Q$19:$AB$19=$B$5)*APT!Q57:AB57),0)</f>
        <v>0</v>
      </c>
      <c r="I57" s="115">
        <f t="shared" ca="1" si="1"/>
        <v>44697</v>
      </c>
      <c r="J57" s="117">
        <v>3</v>
      </c>
      <c r="K57" s="117" t="b">
        <v>1</v>
      </c>
      <c r="L57" s="117" t="s">
        <v>1313</v>
      </c>
      <c r="M57" s="117" t="b">
        <v>1</v>
      </c>
      <c r="N57" s="117" t="s">
        <v>1276</v>
      </c>
      <c r="O57" s="182" t="str">
        <f>LEFT(APT!D57,19)&amp;"."&amp;'APTCR '!F57</f>
        <v>Mathilda Marks-Kenn.5948.BS.I01.Ma22</v>
      </c>
      <c r="P57" s="185" t="str">
        <f>APT!I57</f>
        <v>10162/543965</v>
      </c>
      <c r="Q57" s="117" t="b">
        <v>1</v>
      </c>
      <c r="R57" s="117" t="b">
        <v>1</v>
      </c>
      <c r="S57" s="117" t="b">
        <v>1</v>
      </c>
    </row>
    <row r="58" spans="1:19" x14ac:dyDescent="0.25">
      <c r="A58" s="117" t="s">
        <v>1312</v>
      </c>
      <c r="B58" s="180">
        <v>1</v>
      </c>
      <c r="C58" s="117">
        <v>2</v>
      </c>
      <c r="D58" s="181">
        <f>APT!J58</f>
        <v>400110</v>
      </c>
      <c r="E58" s="117" t="b">
        <v>1</v>
      </c>
      <c r="F58" s="182" t="str">
        <f>RIGHT(APT!C58,4)&amp;"."&amp;APT!M58&amp;"."&amp;APT!K58&amp;"."&amp;$C$5</f>
        <v>5949.BS.I01.Ma22</v>
      </c>
      <c r="G58" s="183">
        <f t="shared" ca="1" si="0"/>
        <v>44697</v>
      </c>
      <c r="H58" s="316" cm="1">
        <f t="array" ref="H58">-IF(SUMPRODUCT((APT!$Q$19:$AB$19=$B$5)*APT!Q58:AB58)&lt;0,SUMPRODUCT((APT!$Q$19:$AB$19=$B$5)*APT!Q58:AB58),0)</f>
        <v>0</v>
      </c>
      <c r="I58" s="115">
        <f t="shared" ca="1" si="1"/>
        <v>44697</v>
      </c>
      <c r="J58" s="117">
        <v>3</v>
      </c>
      <c r="K58" s="117" t="b">
        <v>1</v>
      </c>
      <c r="L58" s="117" t="s">
        <v>1313</v>
      </c>
      <c r="M58" s="117" t="b">
        <v>1</v>
      </c>
      <c r="N58" s="117" t="s">
        <v>1276</v>
      </c>
      <c r="O58" s="182" t="str">
        <f>LEFT(APT!D58,19)&amp;"."&amp;'APTCR '!F58</f>
        <v>Menorah Foundation .5949.BS.I01.Ma22</v>
      </c>
      <c r="P58" s="185" t="str">
        <f>APT!I58</f>
        <v>10162/543965</v>
      </c>
      <c r="Q58" s="117" t="b">
        <v>1</v>
      </c>
      <c r="R58" s="117" t="b">
        <v>1</v>
      </c>
      <c r="S58" s="117" t="b">
        <v>1</v>
      </c>
    </row>
    <row r="59" spans="1:19" x14ac:dyDescent="0.25">
      <c r="A59" s="117" t="s">
        <v>1312</v>
      </c>
      <c r="B59" s="180">
        <v>1</v>
      </c>
      <c r="C59" s="117">
        <v>2</v>
      </c>
      <c r="D59" s="181">
        <f>APT!J59</f>
        <v>400007</v>
      </c>
      <c r="E59" s="117" t="b">
        <v>1</v>
      </c>
      <c r="F59" s="182" t="str">
        <f>RIGHT(APT!C59,4)&amp;"."&amp;APT!M59&amp;"."&amp;APT!K59&amp;"."&amp;$C$5</f>
        <v>3513.BS.I01.Ma22</v>
      </c>
      <c r="G59" s="183">
        <f t="shared" ca="1" si="0"/>
        <v>44697</v>
      </c>
      <c r="H59" s="316" cm="1">
        <f t="array" ref="H59">-IF(SUMPRODUCT((APT!$Q$19:$AB$19=$B$5)*APT!Q59:AB59)&lt;0,SUMPRODUCT((APT!$Q$19:$AB$19=$B$5)*APT!Q59:AB59),0)</f>
        <v>0</v>
      </c>
      <c r="I59" s="115">
        <f t="shared" ca="1" si="1"/>
        <v>44697</v>
      </c>
      <c r="J59" s="117">
        <v>3</v>
      </c>
      <c r="K59" s="117" t="b">
        <v>1</v>
      </c>
      <c r="L59" s="117" t="s">
        <v>1313</v>
      </c>
      <c r="M59" s="117" t="b">
        <v>1</v>
      </c>
      <c r="N59" s="117" t="s">
        <v>1276</v>
      </c>
      <c r="O59" s="182" t="str">
        <f>LEFT(APT!D59,19)&amp;"."&amp;'APTCR '!F59</f>
        <v>Menorah Primary Sch.3513.BS.I01.Ma22</v>
      </c>
      <c r="P59" s="185" t="str">
        <f>APT!I59</f>
        <v>10162/543965</v>
      </c>
      <c r="Q59" s="117" t="b">
        <v>1</v>
      </c>
      <c r="R59" s="117" t="b">
        <v>1</v>
      </c>
      <c r="S59" s="117" t="b">
        <v>1</v>
      </c>
    </row>
    <row r="60" spans="1:19" x14ac:dyDescent="0.25">
      <c r="A60" s="117" t="s">
        <v>1312</v>
      </c>
      <c r="B60" s="180">
        <v>1</v>
      </c>
      <c r="C60" s="117">
        <v>2</v>
      </c>
      <c r="D60" s="181">
        <f>APT!J60</f>
        <v>400086</v>
      </c>
      <c r="E60" s="117" t="b">
        <v>1</v>
      </c>
      <c r="F60" s="182" t="str">
        <f>RIGHT(APT!C60,4)&amp;"."&amp;APT!M60&amp;"."&amp;APT!K60&amp;"."&amp;$C$5</f>
        <v>3305.BS.I01.Ma22</v>
      </c>
      <c r="G60" s="183">
        <f t="shared" ca="1" si="0"/>
        <v>44697</v>
      </c>
      <c r="H60" s="316" cm="1">
        <f t="array" ref="H60">-IF(SUMPRODUCT((APT!$Q$19:$AB$19=$B$5)*APT!Q60:AB60)&lt;0,SUMPRODUCT((APT!$Q$19:$AB$19=$B$5)*APT!Q60:AB60),0)</f>
        <v>0</v>
      </c>
      <c r="I60" s="115">
        <f t="shared" ca="1" si="1"/>
        <v>44697</v>
      </c>
      <c r="J60" s="117">
        <v>3</v>
      </c>
      <c r="K60" s="117" t="b">
        <v>1</v>
      </c>
      <c r="L60" s="117" t="s">
        <v>1313</v>
      </c>
      <c r="M60" s="117" t="b">
        <v>1</v>
      </c>
      <c r="N60" s="117" t="s">
        <v>1276</v>
      </c>
      <c r="O60" s="182" t="str">
        <f>LEFT(APT!D60,19)&amp;"."&amp;'APTCR '!F60</f>
        <v>Monken Hadley C E P.3305.BS.I01.Ma22</v>
      </c>
      <c r="P60" s="185" t="str">
        <f>APT!I60</f>
        <v>10162/543965</v>
      </c>
      <c r="Q60" s="117" t="b">
        <v>1</v>
      </c>
      <c r="R60" s="117" t="b">
        <v>1</v>
      </c>
      <c r="S60" s="117" t="b">
        <v>1</v>
      </c>
    </row>
    <row r="61" spans="1:19" x14ac:dyDescent="0.25">
      <c r="A61" s="117" t="s">
        <v>1312</v>
      </c>
      <c r="B61" s="180">
        <v>1</v>
      </c>
      <c r="C61" s="117">
        <v>2</v>
      </c>
      <c r="D61" s="181">
        <f>APT!J61</f>
        <v>400048</v>
      </c>
      <c r="E61" s="117" t="b">
        <v>1</v>
      </c>
      <c r="F61" s="182" t="str">
        <f>RIGHT(APT!C61,4)&amp;"."&amp;APT!M61&amp;"."&amp;APT!K61&amp;"."&amp;$C$5</f>
        <v>2042.BS.I01.Ma22</v>
      </c>
      <c r="G61" s="183">
        <f t="shared" ca="1" si="0"/>
        <v>44697</v>
      </c>
      <c r="H61" s="316" cm="1">
        <f t="array" ref="H61">-IF(SUMPRODUCT((APT!$Q$19:$AB$19=$B$5)*APT!Q61:AB61)&lt;0,SUMPRODUCT((APT!$Q$19:$AB$19=$B$5)*APT!Q61:AB61),0)</f>
        <v>0</v>
      </c>
      <c r="I61" s="115">
        <f t="shared" ca="1" si="1"/>
        <v>44697</v>
      </c>
      <c r="J61" s="117">
        <v>3</v>
      </c>
      <c r="K61" s="117" t="b">
        <v>1</v>
      </c>
      <c r="L61" s="117" t="s">
        <v>1313</v>
      </c>
      <c r="M61" s="117" t="b">
        <v>1</v>
      </c>
      <c r="N61" s="117" t="s">
        <v>1276</v>
      </c>
      <c r="O61" s="182" t="str">
        <f>LEFT(APT!D61,19)&amp;"."&amp;'APTCR '!F61</f>
        <v>Monkfrith School.2042.BS.I01.Ma22</v>
      </c>
      <c r="P61" s="185" t="str">
        <f>APT!I61</f>
        <v>10162/543965</v>
      </c>
      <c r="Q61" s="117" t="b">
        <v>1</v>
      </c>
      <c r="R61" s="117" t="b">
        <v>1</v>
      </c>
      <c r="S61" s="117" t="b">
        <v>1</v>
      </c>
    </row>
    <row r="62" spans="1:19" x14ac:dyDescent="0.25">
      <c r="A62" s="117" t="s">
        <v>1312</v>
      </c>
      <c r="B62" s="180">
        <v>1</v>
      </c>
      <c r="C62" s="117">
        <v>2</v>
      </c>
      <c r="D62" s="181">
        <f>APT!J62</f>
        <v>400087</v>
      </c>
      <c r="E62" s="117" t="b">
        <v>1</v>
      </c>
      <c r="F62" s="182" t="str">
        <f>RIGHT(APT!C62,4)&amp;"."&amp;APT!M62&amp;"."&amp;APT!K62&amp;"."&amp;$C$5</f>
        <v>2044.BS.I01.Ma22</v>
      </c>
      <c r="G62" s="183">
        <f t="shared" ca="1" si="0"/>
        <v>44697</v>
      </c>
      <c r="H62" s="316" cm="1">
        <f t="array" ref="H62">-IF(SUMPRODUCT((APT!$Q$19:$AB$19=$B$5)*APT!Q62:AB62)&lt;0,SUMPRODUCT((APT!$Q$19:$AB$19=$B$5)*APT!Q62:AB62),0)</f>
        <v>0</v>
      </c>
      <c r="I62" s="115">
        <f t="shared" ca="1" si="1"/>
        <v>44697</v>
      </c>
      <c r="J62" s="117">
        <v>3</v>
      </c>
      <c r="K62" s="117" t="b">
        <v>1</v>
      </c>
      <c r="L62" s="117" t="s">
        <v>1313</v>
      </c>
      <c r="M62" s="117" t="b">
        <v>1</v>
      </c>
      <c r="N62" s="117" t="s">
        <v>1276</v>
      </c>
      <c r="O62" s="182" t="str">
        <f>LEFT(APT!D62,19)&amp;"."&amp;'APTCR '!F62</f>
        <v>Moss Hall Infant Sc.2044.BS.I01.Ma22</v>
      </c>
      <c r="P62" s="185" t="str">
        <f>APT!I62</f>
        <v>10162/543965</v>
      </c>
      <c r="Q62" s="117" t="b">
        <v>1</v>
      </c>
      <c r="R62" s="117" t="b">
        <v>1</v>
      </c>
      <c r="S62" s="117" t="b">
        <v>1</v>
      </c>
    </row>
    <row r="63" spans="1:19" x14ac:dyDescent="0.25">
      <c r="A63" s="117" t="s">
        <v>1312</v>
      </c>
      <c r="B63" s="180">
        <v>1</v>
      </c>
      <c r="C63" s="117">
        <v>2</v>
      </c>
      <c r="D63" s="181">
        <f>APT!J63</f>
        <v>400088</v>
      </c>
      <c r="E63" s="117" t="b">
        <v>1</v>
      </c>
      <c r="F63" s="182" t="str">
        <f>RIGHT(APT!C63,4)&amp;"."&amp;APT!M63&amp;"."&amp;APT!K63&amp;"."&amp;$C$5</f>
        <v>2043.BS.I01.Ma22</v>
      </c>
      <c r="G63" s="183">
        <f t="shared" ca="1" si="0"/>
        <v>44697</v>
      </c>
      <c r="H63" s="316" cm="1">
        <f t="array" ref="H63">-IF(SUMPRODUCT((APT!$Q$19:$AB$19=$B$5)*APT!Q63:AB63)&lt;0,SUMPRODUCT((APT!$Q$19:$AB$19=$B$5)*APT!Q63:AB63),0)</f>
        <v>0</v>
      </c>
      <c r="I63" s="115">
        <f t="shared" ca="1" si="1"/>
        <v>44697</v>
      </c>
      <c r="J63" s="117">
        <v>3</v>
      </c>
      <c r="K63" s="117" t="b">
        <v>1</v>
      </c>
      <c r="L63" s="117" t="s">
        <v>1313</v>
      </c>
      <c r="M63" s="117" t="b">
        <v>1</v>
      </c>
      <c r="N63" s="117" t="s">
        <v>1276</v>
      </c>
      <c r="O63" s="182" t="str">
        <f>LEFT(APT!D63,19)&amp;"."&amp;'APTCR '!F63</f>
        <v>Moss Hall Junior Sc.2043.BS.I01.Ma22</v>
      </c>
      <c r="P63" s="185" t="str">
        <f>APT!I63</f>
        <v>10162/543965</v>
      </c>
      <c r="Q63" s="117" t="b">
        <v>1</v>
      </c>
      <c r="R63" s="117" t="b">
        <v>1</v>
      </c>
      <c r="S63" s="117" t="b">
        <v>1</v>
      </c>
    </row>
    <row r="64" spans="1:19" x14ac:dyDescent="0.25">
      <c r="A64" s="117" t="s">
        <v>1312</v>
      </c>
      <c r="B64" s="180">
        <v>1</v>
      </c>
      <c r="C64" s="117">
        <v>2</v>
      </c>
      <c r="D64" s="181">
        <f>APT!J64</f>
        <v>158733</v>
      </c>
      <c r="E64" s="117" t="b">
        <v>1</v>
      </c>
      <c r="F64" s="182" t="str">
        <f>RIGHT(APT!C64,4)&amp;"."&amp;APT!M64&amp;"."&amp;APT!K64&amp;"."&amp;$C$5</f>
        <v>2053.BS.I01.Ma22</v>
      </c>
      <c r="G64" s="183">
        <f t="shared" ca="1" si="0"/>
        <v>44697</v>
      </c>
      <c r="H64" s="316" cm="1">
        <f t="array" ref="H64">-IF(SUMPRODUCT((APT!$Q$19:$AB$19=$B$5)*APT!Q64:AB64)&lt;0,SUMPRODUCT((APT!$Q$19:$AB$19=$B$5)*APT!Q64:AB64),0)</f>
        <v>0</v>
      </c>
      <c r="I64" s="115">
        <f t="shared" ca="1" si="1"/>
        <v>44697</v>
      </c>
      <c r="J64" s="117">
        <v>3</v>
      </c>
      <c r="K64" s="117" t="b">
        <v>1</v>
      </c>
      <c r="L64" s="117" t="s">
        <v>1313</v>
      </c>
      <c r="M64" s="117" t="b">
        <v>1</v>
      </c>
      <c r="N64" s="117" t="s">
        <v>1276</v>
      </c>
      <c r="O64" s="182" t="str">
        <f>LEFT(APT!D64,19)&amp;"."&amp;'APTCR '!F64</f>
        <v>Noam Primary School.2053.BS.I01.Ma22</v>
      </c>
      <c r="P64" s="185" t="str">
        <f>APT!I64</f>
        <v>10162/543965</v>
      </c>
      <c r="Q64" s="117" t="b">
        <v>1</v>
      </c>
      <c r="R64" s="117" t="b">
        <v>1</v>
      </c>
      <c r="S64" s="117" t="b">
        <v>1</v>
      </c>
    </row>
    <row r="65" spans="1:19" x14ac:dyDescent="0.25">
      <c r="A65" s="117" t="s">
        <v>1312</v>
      </c>
      <c r="B65" s="180">
        <v>1</v>
      </c>
      <c r="C65" s="117">
        <v>2</v>
      </c>
      <c r="D65" s="181">
        <f>APT!J65</f>
        <v>400089</v>
      </c>
      <c r="E65" s="117" t="b">
        <v>1</v>
      </c>
      <c r="F65" s="182" t="str">
        <f>RIGHT(APT!C65,4)&amp;"."&amp;APT!M65&amp;"."&amp;APT!K65&amp;"."&amp;$C$5</f>
        <v>2045.BS.I01.Ma22</v>
      </c>
      <c r="G65" s="183">
        <f t="shared" ca="1" si="0"/>
        <v>44697</v>
      </c>
      <c r="H65" s="316" cm="1">
        <f t="array" ref="H65">-IF(SUMPRODUCT((APT!$Q$19:$AB$19=$B$5)*APT!Q65:AB65)&lt;0,SUMPRODUCT((APT!$Q$19:$AB$19=$B$5)*APT!Q65:AB65),0)</f>
        <v>0</v>
      </c>
      <c r="I65" s="115">
        <f t="shared" ca="1" si="1"/>
        <v>44697</v>
      </c>
      <c r="J65" s="117">
        <v>3</v>
      </c>
      <c r="K65" s="117" t="b">
        <v>1</v>
      </c>
      <c r="L65" s="117" t="s">
        <v>1313</v>
      </c>
      <c r="M65" s="117" t="b">
        <v>1</v>
      </c>
      <c r="N65" s="117" t="s">
        <v>1276</v>
      </c>
      <c r="O65" s="182" t="str">
        <f>LEFT(APT!D65,19)&amp;"."&amp;'APTCR '!F65</f>
        <v>Northside School.2045.BS.I01.Ma22</v>
      </c>
      <c r="P65" s="185" t="str">
        <f>APT!I65</f>
        <v>10162/543965</v>
      </c>
      <c r="Q65" s="117" t="b">
        <v>1</v>
      </c>
      <c r="R65" s="117" t="b">
        <v>1</v>
      </c>
      <c r="S65" s="117" t="b">
        <v>1</v>
      </c>
    </row>
    <row r="66" spans="1:19" x14ac:dyDescent="0.25">
      <c r="A66" s="117" t="s">
        <v>1312</v>
      </c>
      <c r="B66" s="180">
        <v>1</v>
      </c>
      <c r="C66" s="117">
        <v>2</v>
      </c>
      <c r="D66" s="181">
        <f>APT!J66</f>
        <v>400113</v>
      </c>
      <c r="E66" s="117" t="b">
        <v>1</v>
      </c>
      <c r="F66" s="182" t="str">
        <f>RIGHT(APT!C66,4)&amp;"."&amp;APT!M66&amp;"."&amp;APT!K66&amp;"."&amp;$C$5</f>
        <v>2077.BS.I01.Ma22</v>
      </c>
      <c r="G66" s="183">
        <f t="shared" ca="1" si="0"/>
        <v>44697</v>
      </c>
      <c r="H66" s="316" cm="1">
        <f t="array" ref="H66">-IF(SUMPRODUCT((APT!$Q$19:$AB$19=$B$5)*APT!Q66:AB66)&lt;0,SUMPRODUCT((APT!$Q$19:$AB$19=$B$5)*APT!Q66:AB66),0)</f>
        <v>0</v>
      </c>
      <c r="I66" s="115">
        <f t="shared" ca="1" si="1"/>
        <v>44697</v>
      </c>
      <c r="J66" s="117">
        <v>3</v>
      </c>
      <c r="K66" s="117" t="b">
        <v>1</v>
      </c>
      <c r="L66" s="117" t="s">
        <v>1313</v>
      </c>
      <c r="M66" s="117" t="b">
        <v>1</v>
      </c>
      <c r="N66" s="117" t="s">
        <v>1276</v>
      </c>
      <c r="O66" s="182" t="str">
        <f>LEFT(APT!D66,19)&amp;"."&amp;'APTCR '!F66</f>
        <v>Orion Primary Schoo.2077.BS.I01.Ma22</v>
      </c>
      <c r="P66" s="185" t="str">
        <f>APT!I66</f>
        <v>10162/543965</v>
      </c>
      <c r="Q66" s="117" t="b">
        <v>1</v>
      </c>
      <c r="R66" s="117" t="b">
        <v>1</v>
      </c>
      <c r="S66" s="117" t="b">
        <v>1</v>
      </c>
    </row>
    <row r="67" spans="1:19" x14ac:dyDescent="0.25">
      <c r="A67" s="117" t="s">
        <v>1312</v>
      </c>
      <c r="B67" s="180">
        <v>1</v>
      </c>
      <c r="C67" s="117">
        <v>2</v>
      </c>
      <c r="D67" s="181">
        <f>APT!J67</f>
        <v>400021</v>
      </c>
      <c r="E67" s="117" t="b">
        <v>1</v>
      </c>
      <c r="F67" s="182" t="str">
        <f>RIGHT(APT!C67,4)&amp;"."&amp;APT!M67&amp;"."&amp;APT!K67&amp;"."&amp;$C$5</f>
        <v>5201.BS.I01.Ma22</v>
      </c>
      <c r="G67" s="183">
        <f t="shared" ca="1" si="0"/>
        <v>44697</v>
      </c>
      <c r="H67" s="316" cm="1">
        <f t="array" ref="H67">-IF(SUMPRODUCT((APT!$Q$19:$AB$19=$B$5)*APT!Q67:AB67)&lt;0,SUMPRODUCT((APT!$Q$19:$AB$19=$B$5)*APT!Q67:AB67),0)</f>
        <v>0</v>
      </c>
      <c r="I67" s="115">
        <f t="shared" ca="1" si="1"/>
        <v>44697</v>
      </c>
      <c r="J67" s="117">
        <v>3</v>
      </c>
      <c r="K67" s="117" t="b">
        <v>1</v>
      </c>
      <c r="L67" s="117" t="s">
        <v>1313</v>
      </c>
      <c r="M67" s="117" t="b">
        <v>1</v>
      </c>
      <c r="N67" s="117" t="s">
        <v>1276</v>
      </c>
      <c r="O67" s="182" t="str">
        <f>LEFT(APT!D67,19)&amp;"."&amp;'APTCR '!F67</f>
        <v>Osidge Primary Scho.5201.BS.I01.Ma22</v>
      </c>
      <c r="P67" s="185" t="str">
        <f>APT!I67</f>
        <v>10162/543965</v>
      </c>
      <c r="Q67" s="117" t="b">
        <v>1</v>
      </c>
      <c r="R67" s="117" t="b">
        <v>1</v>
      </c>
      <c r="S67" s="117" t="b">
        <v>1</v>
      </c>
    </row>
    <row r="68" spans="1:19" x14ac:dyDescent="0.25">
      <c r="A68" s="117" t="s">
        <v>1312</v>
      </c>
      <c r="B68" s="180">
        <v>1</v>
      </c>
      <c r="C68" s="117">
        <v>2</v>
      </c>
      <c r="D68" s="181">
        <f>APT!J68</f>
        <v>400003</v>
      </c>
      <c r="E68" s="117" t="b">
        <v>1</v>
      </c>
      <c r="F68" s="182" t="str">
        <f>RIGHT(APT!C68,4)&amp;"."&amp;APT!M68&amp;"."&amp;APT!K68&amp;"."&amp;$C$5</f>
        <v>3501.BS.I01.Ma22</v>
      </c>
      <c r="G68" s="183">
        <f t="shared" ca="1" si="0"/>
        <v>44697</v>
      </c>
      <c r="H68" s="316" cm="1">
        <f t="array" ref="H68">-IF(SUMPRODUCT((APT!$Q$19:$AB$19=$B$5)*APT!Q68:AB68)&lt;0,SUMPRODUCT((APT!$Q$19:$AB$19=$B$5)*APT!Q68:AB68),0)</f>
        <v>0</v>
      </c>
      <c r="I68" s="115">
        <f t="shared" ca="1" si="1"/>
        <v>44697</v>
      </c>
      <c r="J68" s="117">
        <v>3</v>
      </c>
      <c r="K68" s="117" t="b">
        <v>1</v>
      </c>
      <c r="L68" s="117" t="s">
        <v>1313</v>
      </c>
      <c r="M68" s="117" t="b">
        <v>1</v>
      </c>
      <c r="N68" s="117" t="s">
        <v>1276</v>
      </c>
      <c r="O68" s="182" t="str">
        <f>LEFT(APT!D68,19)&amp;"."&amp;'APTCR '!F68</f>
        <v>Our Lady of Lourdes.3501.BS.I01.Ma22</v>
      </c>
      <c r="P68" s="185" t="str">
        <f>APT!I68</f>
        <v>10162/543965</v>
      </c>
      <c r="Q68" s="117" t="b">
        <v>1</v>
      </c>
      <c r="R68" s="117" t="b">
        <v>1</v>
      </c>
      <c r="S68" s="117" t="b">
        <v>1</v>
      </c>
    </row>
    <row r="69" spans="1:19" x14ac:dyDescent="0.25">
      <c r="A69" s="117" t="s">
        <v>1312</v>
      </c>
      <c r="B69" s="180">
        <v>1</v>
      </c>
      <c r="C69" s="117">
        <v>2</v>
      </c>
      <c r="D69" s="181">
        <f>APT!J69</f>
        <v>400014</v>
      </c>
      <c r="E69" s="117" t="b">
        <v>1</v>
      </c>
      <c r="F69" s="182" t="str">
        <f>RIGHT(APT!C69,4)&amp;"."&amp;APT!M69&amp;"."&amp;APT!K69&amp;"."&amp;$C$5</f>
        <v>2078.BS.I01.Ma22</v>
      </c>
      <c r="G69" s="183">
        <f t="shared" ca="1" si="0"/>
        <v>44697</v>
      </c>
      <c r="H69" s="316" cm="1">
        <f t="array" ref="H69">-IF(SUMPRODUCT((APT!$Q$19:$AB$19=$B$5)*APT!Q69:AB69)&lt;0,SUMPRODUCT((APT!$Q$19:$AB$19=$B$5)*APT!Q69:AB69),0)</f>
        <v>0</v>
      </c>
      <c r="I69" s="115">
        <f t="shared" ca="1" si="1"/>
        <v>44697</v>
      </c>
      <c r="J69" s="117">
        <v>3</v>
      </c>
      <c r="K69" s="117" t="b">
        <v>1</v>
      </c>
      <c r="L69" s="117" t="s">
        <v>1313</v>
      </c>
      <c r="M69" s="117" t="b">
        <v>1</v>
      </c>
      <c r="N69" s="117" t="s">
        <v>1276</v>
      </c>
      <c r="O69" s="182" t="str">
        <f>LEFT(APT!D69,19)&amp;"."&amp;'APTCR '!F69</f>
        <v>Pardes House School.2078.BS.I01.Ma22</v>
      </c>
      <c r="P69" s="185" t="str">
        <f>APT!I69</f>
        <v>10162/543965</v>
      </c>
      <c r="Q69" s="117" t="b">
        <v>1</v>
      </c>
      <c r="R69" s="117" t="b">
        <v>1</v>
      </c>
      <c r="S69" s="117" t="b">
        <v>1</v>
      </c>
    </row>
    <row r="70" spans="1:19" x14ac:dyDescent="0.25">
      <c r="A70" s="117" t="s">
        <v>1312</v>
      </c>
      <c r="B70" s="180">
        <v>1</v>
      </c>
      <c r="C70" s="117">
        <v>2</v>
      </c>
      <c r="D70" s="181">
        <f>APT!J70</f>
        <v>400012</v>
      </c>
      <c r="E70" s="117" t="b">
        <v>1</v>
      </c>
      <c r="F70" s="182" t="str">
        <f>RIGHT(APT!C70,4)&amp;"."&amp;APT!M70&amp;"."&amp;APT!K70&amp;"."&amp;$C$5</f>
        <v>2071.BS.I01.Ma22</v>
      </c>
      <c r="G70" s="183">
        <f t="shared" ca="1" si="0"/>
        <v>44697</v>
      </c>
      <c r="H70" s="316" cm="1">
        <f t="array" ref="H70">-IF(SUMPRODUCT((APT!$Q$19:$AB$19=$B$5)*APT!Q70:AB70)&lt;0,SUMPRODUCT((APT!$Q$19:$AB$19=$B$5)*APT!Q70:AB70),0)</f>
        <v>0</v>
      </c>
      <c r="I70" s="115">
        <f t="shared" ca="1" si="1"/>
        <v>44697</v>
      </c>
      <c r="J70" s="117">
        <v>3</v>
      </c>
      <c r="K70" s="117" t="b">
        <v>1</v>
      </c>
      <c r="L70" s="117" t="s">
        <v>1313</v>
      </c>
      <c r="M70" s="117" t="b">
        <v>1</v>
      </c>
      <c r="N70" s="117" t="s">
        <v>1276</v>
      </c>
      <c r="O70" s="182" t="str">
        <f>LEFT(APT!D70,19)&amp;"."&amp;'APTCR '!F70</f>
        <v>Queenswell Infant a.2071.BS.I01.Ma22</v>
      </c>
      <c r="P70" s="185" t="str">
        <f>APT!I70</f>
        <v>10162/543965</v>
      </c>
      <c r="Q70" s="117" t="b">
        <v>1</v>
      </c>
      <c r="R70" s="117" t="b">
        <v>1</v>
      </c>
      <c r="S70" s="117" t="b">
        <v>1</v>
      </c>
    </row>
    <row r="71" spans="1:19" x14ac:dyDescent="0.25">
      <c r="A71" s="117" t="s">
        <v>1312</v>
      </c>
      <c r="B71" s="180">
        <v>1</v>
      </c>
      <c r="C71" s="117">
        <v>2</v>
      </c>
      <c r="D71" s="181">
        <f>APT!J71</f>
        <v>400012</v>
      </c>
      <c r="E71" s="117" t="b">
        <v>1</v>
      </c>
      <c r="F71" s="182" t="str">
        <f>RIGHT(APT!C71,4)&amp;"."&amp;APT!M71&amp;"."&amp;APT!K71&amp;"."&amp;$C$5</f>
        <v>2072.BS.I01.Ma22</v>
      </c>
      <c r="G71" s="183">
        <f t="shared" ca="1" si="0"/>
        <v>44697</v>
      </c>
      <c r="H71" s="316" cm="1">
        <f t="array" ref="H71">-IF(SUMPRODUCT((APT!$Q$19:$AB$19=$B$5)*APT!Q71:AB71)&lt;0,SUMPRODUCT((APT!$Q$19:$AB$19=$B$5)*APT!Q71:AB71),0)</f>
        <v>0</v>
      </c>
      <c r="I71" s="115">
        <f t="shared" ca="1" si="1"/>
        <v>44697</v>
      </c>
      <c r="J71" s="117">
        <v>3</v>
      </c>
      <c r="K71" s="117" t="b">
        <v>1</v>
      </c>
      <c r="L71" s="117" t="s">
        <v>1313</v>
      </c>
      <c r="M71" s="117" t="b">
        <v>1</v>
      </c>
      <c r="N71" s="117" t="s">
        <v>1276</v>
      </c>
      <c r="O71" s="182" t="str">
        <f>LEFT(APT!D71,19)&amp;"."&amp;'APTCR '!F71</f>
        <v>Queenswell Junior S.2072.BS.I01.Ma22</v>
      </c>
      <c r="P71" s="185" t="str">
        <f>APT!I71</f>
        <v>10162/543965</v>
      </c>
      <c r="Q71" s="117" t="b">
        <v>1</v>
      </c>
      <c r="R71" s="117" t="b">
        <v>1</v>
      </c>
      <c r="S71" s="117" t="b">
        <v>1</v>
      </c>
    </row>
    <row r="72" spans="1:19" x14ac:dyDescent="0.25">
      <c r="A72" s="117" t="s">
        <v>1312</v>
      </c>
      <c r="B72" s="180">
        <v>1</v>
      </c>
      <c r="C72" s="117">
        <v>2</v>
      </c>
      <c r="D72" s="181">
        <f>APT!J72</f>
        <v>400093</v>
      </c>
      <c r="E72" s="117" t="b">
        <v>1</v>
      </c>
      <c r="F72" s="182" t="str">
        <f>RIGHT(APT!C72,4)&amp;"."&amp;APT!M72&amp;"."&amp;APT!K72&amp;"."&amp;$C$5</f>
        <v>3512.BS.I01.Ma22</v>
      </c>
      <c r="G72" s="183">
        <f t="shared" ca="1" si="0"/>
        <v>44697</v>
      </c>
      <c r="H72" s="316" cm="1">
        <f t="array" ref="H72">-IF(SUMPRODUCT((APT!$Q$19:$AB$19=$B$5)*APT!Q72:AB72)&lt;0,SUMPRODUCT((APT!$Q$19:$AB$19=$B$5)*APT!Q72:AB72),0)</f>
        <v>0</v>
      </c>
      <c r="I72" s="115">
        <f t="shared" ca="1" si="1"/>
        <v>44697</v>
      </c>
      <c r="J72" s="117">
        <v>3</v>
      </c>
      <c r="K72" s="117" t="b">
        <v>1</v>
      </c>
      <c r="L72" s="117" t="s">
        <v>1313</v>
      </c>
      <c r="M72" s="117" t="b">
        <v>1</v>
      </c>
      <c r="N72" s="117" t="s">
        <v>1276</v>
      </c>
      <c r="O72" s="182" t="str">
        <f>LEFT(APT!D72,19)&amp;"."&amp;'APTCR '!F72</f>
        <v>Rosh Pinah.3512.BS.I01.Ma22</v>
      </c>
      <c r="P72" s="185" t="str">
        <f>APT!I72</f>
        <v>10162/543965</v>
      </c>
      <c r="Q72" s="117" t="b">
        <v>1</v>
      </c>
      <c r="R72" s="117" t="b">
        <v>1</v>
      </c>
      <c r="S72" s="117" t="b">
        <v>1</v>
      </c>
    </row>
    <row r="73" spans="1:19" x14ac:dyDescent="0.25">
      <c r="A73" s="117" t="s">
        <v>1312</v>
      </c>
      <c r="B73" s="180">
        <v>1</v>
      </c>
      <c r="C73" s="117">
        <v>2</v>
      </c>
      <c r="D73" s="181">
        <f>APT!J73</f>
        <v>400071</v>
      </c>
      <c r="E73" s="117" t="b">
        <v>1</v>
      </c>
      <c r="F73" s="182" t="str">
        <f>RIGHT(APT!C73,4)&amp;"."&amp;APT!M73&amp;"."&amp;APT!K73&amp;"."&amp;$C$5</f>
        <v>3510.BS.I01.Ma22</v>
      </c>
      <c r="G73" s="183">
        <f t="shared" ca="1" si="0"/>
        <v>44697</v>
      </c>
      <c r="H73" s="316" cm="1">
        <f t="array" ref="H73">-IF(SUMPRODUCT((APT!$Q$19:$AB$19=$B$5)*APT!Q73:AB73)&lt;0,SUMPRODUCT((APT!$Q$19:$AB$19=$B$5)*APT!Q73:AB73),0)</f>
        <v>0</v>
      </c>
      <c r="I73" s="115">
        <f t="shared" ca="1" si="1"/>
        <v>44697</v>
      </c>
      <c r="J73" s="117">
        <v>3</v>
      </c>
      <c r="K73" s="117" t="b">
        <v>1</v>
      </c>
      <c r="L73" s="117" t="s">
        <v>1313</v>
      </c>
      <c r="M73" s="117" t="b">
        <v>1</v>
      </c>
      <c r="N73" s="117" t="s">
        <v>1276</v>
      </c>
      <c r="O73" s="182" t="str">
        <f>LEFT(APT!D73,19)&amp;"."&amp;'APTCR '!F73</f>
        <v>Sacred Heart School.3510.BS.I01.Ma22</v>
      </c>
      <c r="P73" s="185" t="str">
        <f>APT!I73</f>
        <v>10162/543965</v>
      </c>
      <c r="Q73" s="117" t="b">
        <v>1</v>
      </c>
      <c r="R73" s="117" t="b">
        <v>1</v>
      </c>
      <c r="S73" s="117" t="b">
        <v>1</v>
      </c>
    </row>
    <row r="74" spans="1:19" x14ac:dyDescent="0.25">
      <c r="A74" s="117" t="s">
        <v>1312</v>
      </c>
      <c r="B74" s="180">
        <v>1</v>
      </c>
      <c r="C74" s="117">
        <v>2</v>
      </c>
      <c r="D74" s="181">
        <f>APT!J74</f>
        <v>400096</v>
      </c>
      <c r="E74" s="117" t="b">
        <v>1</v>
      </c>
      <c r="F74" s="182" t="str">
        <f>RIGHT(APT!C74,4)&amp;"."&amp;APT!M74&amp;"."&amp;APT!K74&amp;"."&amp;$C$5</f>
        <v>3502.BS.I01.Ma22</v>
      </c>
      <c r="G74" s="183">
        <f t="shared" ca="1" si="0"/>
        <v>44697</v>
      </c>
      <c r="H74" s="316" cm="1">
        <f t="array" ref="H74">-IF(SUMPRODUCT((APT!$Q$19:$AB$19=$B$5)*APT!Q74:AB74)&lt;0,SUMPRODUCT((APT!$Q$19:$AB$19=$B$5)*APT!Q74:AB74),0)</f>
        <v>0</v>
      </c>
      <c r="I74" s="115">
        <f t="shared" ca="1" si="1"/>
        <v>44697</v>
      </c>
      <c r="J74" s="117">
        <v>3</v>
      </c>
      <c r="K74" s="117" t="b">
        <v>1</v>
      </c>
      <c r="L74" s="117" t="s">
        <v>1313</v>
      </c>
      <c r="M74" s="117" t="b">
        <v>1</v>
      </c>
      <c r="N74" s="117" t="s">
        <v>1276</v>
      </c>
      <c r="O74" s="182" t="str">
        <f>LEFT(APT!D74,19)&amp;"."&amp;'APTCR '!F74</f>
        <v>St Agnes RC Primary.3502.BS.I01.Ma22</v>
      </c>
      <c r="P74" s="185" t="str">
        <f>APT!I74</f>
        <v>10162/543965</v>
      </c>
      <c r="Q74" s="117" t="b">
        <v>1</v>
      </c>
      <c r="R74" s="117" t="b">
        <v>1</v>
      </c>
      <c r="S74" s="117" t="b">
        <v>1</v>
      </c>
    </row>
    <row r="75" spans="1:19" x14ac:dyDescent="0.25">
      <c r="A75" s="117" t="s">
        <v>1312</v>
      </c>
      <c r="B75" s="180">
        <v>1</v>
      </c>
      <c r="C75" s="117">
        <v>2</v>
      </c>
      <c r="D75" s="181">
        <f>APT!J75</f>
        <v>400062</v>
      </c>
      <c r="E75" s="117" t="b">
        <v>1</v>
      </c>
      <c r="F75" s="182" t="str">
        <f>RIGHT(APT!C75,4)&amp;"."&amp;APT!M75&amp;"."&amp;APT!K75&amp;"."&amp;$C$5</f>
        <v>3315.BS.I01.Ma22</v>
      </c>
      <c r="G75" s="183">
        <f t="shared" ca="1" si="0"/>
        <v>44697</v>
      </c>
      <c r="H75" s="316" cm="1">
        <f t="array" ref="H75">-IF(SUMPRODUCT((APT!$Q$19:$AB$19=$B$5)*APT!Q75:AB75)&lt;0,SUMPRODUCT((APT!$Q$19:$AB$19=$B$5)*APT!Q75:AB75),0)</f>
        <v>0</v>
      </c>
      <c r="I75" s="115">
        <f t="shared" ca="1" si="1"/>
        <v>44697</v>
      </c>
      <c r="J75" s="117">
        <v>3</v>
      </c>
      <c r="K75" s="117" t="b">
        <v>1</v>
      </c>
      <c r="L75" s="117" t="s">
        <v>1313</v>
      </c>
      <c r="M75" s="117" t="b">
        <v>1</v>
      </c>
      <c r="N75" s="117" t="s">
        <v>1276</v>
      </c>
      <c r="O75" s="182" t="str">
        <f>LEFT(APT!D75,19)&amp;"."&amp;'APTCR '!F75</f>
        <v>St Andrew's C E.3315.BS.I01.Ma22</v>
      </c>
      <c r="P75" s="185" t="str">
        <f>APT!I75</f>
        <v>10162/543965</v>
      </c>
      <c r="Q75" s="117" t="b">
        <v>1</v>
      </c>
      <c r="R75" s="117" t="b">
        <v>1</v>
      </c>
      <c r="S75" s="117" t="b">
        <v>1</v>
      </c>
    </row>
    <row r="76" spans="1:19" x14ac:dyDescent="0.25">
      <c r="A76" s="117" t="s">
        <v>1312</v>
      </c>
      <c r="B76" s="180">
        <v>1</v>
      </c>
      <c r="C76" s="117">
        <v>2</v>
      </c>
      <c r="D76" s="181">
        <f>APT!J76</f>
        <v>400064</v>
      </c>
      <c r="E76" s="117" t="b">
        <v>1</v>
      </c>
      <c r="F76" s="182" t="str">
        <f>RIGHT(APT!C76,4)&amp;"."&amp;APT!M76&amp;"."&amp;APT!K76&amp;"."&amp;$C$5</f>
        <v>3504.BS.I01.Ma22</v>
      </c>
      <c r="G76" s="183">
        <f t="shared" ca="1" si="0"/>
        <v>44697</v>
      </c>
      <c r="H76" s="316" cm="1">
        <f t="array" ref="H76">-IF(SUMPRODUCT((APT!$Q$19:$AB$19=$B$5)*APT!Q76:AB76)&lt;0,SUMPRODUCT((APT!$Q$19:$AB$19=$B$5)*APT!Q76:AB76),0)</f>
        <v>0</v>
      </c>
      <c r="I76" s="115">
        <f t="shared" ca="1" si="1"/>
        <v>44697</v>
      </c>
      <c r="J76" s="117">
        <v>3</v>
      </c>
      <c r="K76" s="117" t="b">
        <v>1</v>
      </c>
      <c r="L76" s="117" t="s">
        <v>1313</v>
      </c>
      <c r="M76" s="117" t="b">
        <v>1</v>
      </c>
      <c r="N76" s="117" t="s">
        <v>1276</v>
      </c>
      <c r="O76" s="182" t="str">
        <f>LEFT(APT!D76,19)&amp;"."&amp;'APTCR '!F76</f>
        <v>St Catherines R C P.3504.BS.I01.Ma22</v>
      </c>
      <c r="P76" s="185" t="str">
        <f>APT!I76</f>
        <v>10162/543965</v>
      </c>
      <c r="Q76" s="117" t="b">
        <v>1</v>
      </c>
      <c r="R76" s="117" t="b">
        <v>1</v>
      </c>
      <c r="S76" s="117" t="b">
        <v>1</v>
      </c>
    </row>
    <row r="77" spans="1:19" x14ac:dyDescent="0.25">
      <c r="A77" s="117" t="s">
        <v>1312</v>
      </c>
      <c r="B77" s="180">
        <v>1</v>
      </c>
      <c r="C77" s="117">
        <v>2</v>
      </c>
      <c r="D77" s="181">
        <f>APT!J77</f>
        <v>400098</v>
      </c>
      <c r="E77" s="117" t="b">
        <v>1</v>
      </c>
      <c r="F77" s="182" t="str">
        <f>RIGHT(APT!C77,4)&amp;"."&amp;APT!M77&amp;"."&amp;APT!K77&amp;"."&amp;$C$5</f>
        <v>3309.BS.I01.Ma22</v>
      </c>
      <c r="G77" s="183">
        <f t="shared" ca="1" si="0"/>
        <v>44697</v>
      </c>
      <c r="H77" s="316" cm="1">
        <f t="array" ref="H77">-IF(SUMPRODUCT((APT!$Q$19:$AB$19=$B$5)*APT!Q77:AB77)&lt;0,SUMPRODUCT((APT!$Q$19:$AB$19=$B$5)*APT!Q77:AB77),0)</f>
        <v>0</v>
      </c>
      <c r="I77" s="115">
        <f t="shared" ca="1" si="1"/>
        <v>44697</v>
      </c>
      <c r="J77" s="117">
        <v>3</v>
      </c>
      <c r="K77" s="117" t="b">
        <v>1</v>
      </c>
      <c r="L77" s="117" t="s">
        <v>1313</v>
      </c>
      <c r="M77" s="117" t="b">
        <v>1</v>
      </c>
      <c r="N77" s="117" t="s">
        <v>1276</v>
      </c>
      <c r="O77" s="182" t="str">
        <f>LEFT(APT!D77,19)&amp;"."&amp;'APTCR '!F77</f>
        <v>St Johns CE N20.3309.BS.I01.Ma22</v>
      </c>
      <c r="P77" s="185" t="str">
        <f>APT!I77</f>
        <v>10162/543965</v>
      </c>
      <c r="Q77" s="117" t="b">
        <v>1</v>
      </c>
      <c r="R77" s="117" t="b">
        <v>1</v>
      </c>
      <c r="S77" s="117" t="b">
        <v>1</v>
      </c>
    </row>
    <row r="78" spans="1:19" x14ac:dyDescent="0.25">
      <c r="A78" s="117" t="s">
        <v>1312</v>
      </c>
      <c r="B78" s="180">
        <v>1</v>
      </c>
      <c r="C78" s="117">
        <v>2</v>
      </c>
      <c r="D78" s="181">
        <f>APT!J78</f>
        <v>400114</v>
      </c>
      <c r="E78" s="117" t="b">
        <v>1</v>
      </c>
      <c r="F78" s="182" t="str">
        <f>RIGHT(APT!C78,4)&amp;"."&amp;APT!M78&amp;"."&amp;APT!K78&amp;"."&amp;$C$5</f>
        <v>3307.BS.I01.Ma22</v>
      </c>
      <c r="G78" s="183">
        <f t="shared" ca="1" si="0"/>
        <v>44697</v>
      </c>
      <c r="H78" s="316" cm="1">
        <f t="array" ref="H78">-IF(SUMPRODUCT((APT!$Q$19:$AB$19=$B$5)*APT!Q78:AB78)&lt;0,SUMPRODUCT((APT!$Q$19:$AB$19=$B$5)*APT!Q78:AB78),0)</f>
        <v>0</v>
      </c>
      <c r="I78" s="115">
        <f t="shared" ca="1" si="1"/>
        <v>44697</v>
      </c>
      <c r="J78" s="117">
        <v>3</v>
      </c>
      <c r="K78" s="117" t="b">
        <v>1</v>
      </c>
      <c r="L78" s="117" t="s">
        <v>1313</v>
      </c>
      <c r="M78" s="117" t="b">
        <v>1</v>
      </c>
      <c r="N78" s="117" t="s">
        <v>1276</v>
      </c>
      <c r="O78" s="182" t="str">
        <f>LEFT(APT!D78,19)&amp;"."&amp;'APTCR '!F78</f>
        <v>St John's CE School.3307.BS.I01.Ma22</v>
      </c>
      <c r="P78" s="185" t="str">
        <f>APT!I78</f>
        <v>10162/543965</v>
      </c>
      <c r="Q78" s="117" t="b">
        <v>1</v>
      </c>
      <c r="R78" s="117" t="b">
        <v>1</v>
      </c>
      <c r="S78" s="117" t="b">
        <v>1</v>
      </c>
    </row>
    <row r="79" spans="1:19" x14ac:dyDescent="0.25">
      <c r="A79" s="117" t="s">
        <v>1312</v>
      </c>
      <c r="B79" s="180">
        <v>1</v>
      </c>
      <c r="C79" s="117">
        <v>2</v>
      </c>
      <c r="D79" s="181">
        <f>APT!J79</f>
        <v>400066</v>
      </c>
      <c r="E79" s="117" t="b">
        <v>1</v>
      </c>
      <c r="F79" s="182" t="str">
        <f>RIGHT(APT!C79,4)&amp;"."&amp;APT!M79&amp;"."&amp;APT!K79&amp;"."&amp;$C$5</f>
        <v>3509.BS.I01.Ma22</v>
      </c>
      <c r="G79" s="183">
        <f t="shared" ca="1" si="0"/>
        <v>44697</v>
      </c>
      <c r="H79" s="316" cm="1">
        <f t="array" ref="H79">-IF(SUMPRODUCT((APT!$Q$19:$AB$19=$B$5)*APT!Q79:AB79)&lt;0,SUMPRODUCT((APT!$Q$19:$AB$19=$B$5)*APT!Q79:AB79),0)</f>
        <v>0</v>
      </c>
      <c r="I79" s="115">
        <f t="shared" ca="1" si="1"/>
        <v>44697</v>
      </c>
      <c r="J79" s="117">
        <v>3</v>
      </c>
      <c r="K79" s="117" t="b">
        <v>1</v>
      </c>
      <c r="L79" s="117" t="s">
        <v>1313</v>
      </c>
      <c r="M79" s="117" t="b">
        <v>1</v>
      </c>
      <c r="N79" s="117" t="s">
        <v>1276</v>
      </c>
      <c r="O79" s="182" t="str">
        <f>LEFT(APT!D79,19)&amp;"."&amp;'APTCR '!F79</f>
        <v>St Joseph's Primary.3509.BS.I01.Ma22</v>
      </c>
      <c r="P79" s="185" t="str">
        <f>APT!I79</f>
        <v>10162/543965</v>
      </c>
      <c r="Q79" s="117" t="b">
        <v>1</v>
      </c>
      <c r="R79" s="117" t="b">
        <v>1</v>
      </c>
      <c r="S79" s="117" t="b">
        <v>1</v>
      </c>
    </row>
    <row r="80" spans="1:19" x14ac:dyDescent="0.25">
      <c r="A80" s="117" t="s">
        <v>1312</v>
      </c>
      <c r="B80" s="180">
        <v>1</v>
      </c>
      <c r="C80" s="117">
        <v>2</v>
      </c>
      <c r="D80" s="181">
        <f>APT!J80</f>
        <v>400058</v>
      </c>
      <c r="E80" s="117" t="b">
        <v>1</v>
      </c>
      <c r="F80" s="182" t="str">
        <f>RIGHT(APT!C80,4)&amp;"."&amp;APT!M80&amp;"."&amp;APT!K80&amp;"."&amp;$C$5</f>
        <v>3311.BS.I01.Ma22</v>
      </c>
      <c r="G80" s="183">
        <f t="shared" ca="1" si="0"/>
        <v>44697</v>
      </c>
      <c r="H80" s="316" cm="1">
        <f t="array" ref="H80">-IF(SUMPRODUCT((APT!$Q$19:$AB$19=$B$5)*APT!Q80:AB80)&lt;0,SUMPRODUCT((APT!$Q$19:$AB$19=$B$5)*APT!Q80:AB80),0)</f>
        <v>0</v>
      </c>
      <c r="I80" s="115">
        <f t="shared" ca="1" si="1"/>
        <v>44697</v>
      </c>
      <c r="J80" s="117">
        <v>3</v>
      </c>
      <c r="K80" s="117" t="b">
        <v>1</v>
      </c>
      <c r="L80" s="117" t="s">
        <v>1313</v>
      </c>
      <c r="M80" s="117" t="b">
        <v>1</v>
      </c>
      <c r="N80" s="117" t="s">
        <v>1276</v>
      </c>
      <c r="O80" s="182" t="str">
        <f>LEFT(APT!D80,19)&amp;"."&amp;'APTCR '!F80</f>
        <v>St Mary's C E Prima.3311.BS.I01.Ma22</v>
      </c>
      <c r="P80" s="185" t="str">
        <f>APT!I80</f>
        <v>10162/543965</v>
      </c>
      <c r="Q80" s="117" t="b">
        <v>1</v>
      </c>
      <c r="R80" s="117" t="b">
        <v>1</v>
      </c>
      <c r="S80" s="117" t="b">
        <v>1</v>
      </c>
    </row>
    <row r="81" spans="1:19" x14ac:dyDescent="0.25">
      <c r="A81" s="117" t="s">
        <v>1312</v>
      </c>
      <c r="B81" s="180">
        <v>1</v>
      </c>
      <c r="C81" s="117">
        <v>2</v>
      </c>
      <c r="D81" s="181">
        <f>APT!J81</f>
        <v>400017</v>
      </c>
      <c r="E81" s="117" t="b">
        <v>1</v>
      </c>
      <c r="F81" s="182" t="str">
        <f>RIGHT(APT!C81,4)&amp;"."&amp;APT!M81&amp;"."&amp;APT!K81&amp;"."&amp;$C$5</f>
        <v>3312.BS.I01.Ma22</v>
      </c>
      <c r="G81" s="183">
        <f t="shared" ca="1" si="0"/>
        <v>44697</v>
      </c>
      <c r="H81" s="316" cm="1">
        <f t="array" ref="H81">-IF(SUMPRODUCT((APT!$Q$19:$AB$19=$B$5)*APT!Q81:AB81)&lt;0,SUMPRODUCT((APT!$Q$19:$AB$19=$B$5)*APT!Q81:AB81),0)</f>
        <v>0</v>
      </c>
      <c r="I81" s="115">
        <f t="shared" ca="1" si="1"/>
        <v>44697</v>
      </c>
      <c r="J81" s="117">
        <v>3</v>
      </c>
      <c r="K81" s="117" t="b">
        <v>1</v>
      </c>
      <c r="L81" s="117" t="s">
        <v>1313</v>
      </c>
      <c r="M81" s="117" t="b">
        <v>1</v>
      </c>
      <c r="N81" s="117" t="s">
        <v>1276</v>
      </c>
      <c r="O81" s="182" t="str">
        <f>LEFT(APT!D81,19)&amp;"."&amp;'APTCR '!F81</f>
        <v>St Mary's School EN.3312.BS.I01.Ma22</v>
      </c>
      <c r="P81" s="185" t="str">
        <f>APT!I81</f>
        <v>10162/543965</v>
      </c>
      <c r="Q81" s="117" t="b">
        <v>1</v>
      </c>
      <c r="R81" s="117" t="b">
        <v>1</v>
      </c>
      <c r="S81" s="117" t="b">
        <v>1</v>
      </c>
    </row>
    <row r="82" spans="1:19" x14ac:dyDescent="0.25">
      <c r="A82" s="117" t="s">
        <v>1312</v>
      </c>
      <c r="B82" s="180">
        <v>1</v>
      </c>
      <c r="C82" s="117">
        <v>2</v>
      </c>
      <c r="D82" s="181">
        <f>APT!J82</f>
        <v>400094</v>
      </c>
      <c r="E82" s="117" t="b">
        <v>1</v>
      </c>
      <c r="F82" s="182" t="str">
        <f>RIGHT(APT!C82,4)&amp;"."&amp;APT!M82&amp;"."&amp;APT!K82&amp;"."&amp;$C$5</f>
        <v>3314.BS.I01.Ma22</v>
      </c>
      <c r="G82" s="183">
        <f t="shared" ca="1" si="0"/>
        <v>44697</v>
      </c>
      <c r="H82" s="316" cm="1">
        <f t="array" ref="H82">-IF(SUMPRODUCT((APT!$Q$19:$AB$19=$B$5)*APT!Q82:AB82)&lt;0,SUMPRODUCT((APT!$Q$19:$AB$19=$B$5)*APT!Q82:AB82),0)</f>
        <v>0</v>
      </c>
      <c r="I82" s="115">
        <f t="shared" ca="1" si="1"/>
        <v>44697</v>
      </c>
      <c r="J82" s="117">
        <v>3</v>
      </c>
      <c r="K82" s="117" t="b">
        <v>1</v>
      </c>
      <c r="L82" s="117" t="s">
        <v>1313</v>
      </c>
      <c r="M82" s="117" t="b">
        <v>1</v>
      </c>
      <c r="N82" s="117" t="s">
        <v>1276</v>
      </c>
      <c r="O82" s="182" t="str">
        <f>LEFT(APT!D82,19)&amp;"."&amp;'APTCR '!F82</f>
        <v>St Pauls CE Primary.3314.BS.I01.Ma22</v>
      </c>
      <c r="P82" s="185" t="str">
        <f>APT!I82</f>
        <v>10162/543965</v>
      </c>
      <c r="Q82" s="117" t="b">
        <v>1</v>
      </c>
      <c r="R82" s="117" t="b">
        <v>1</v>
      </c>
      <c r="S82" s="117" t="b">
        <v>1</v>
      </c>
    </row>
    <row r="83" spans="1:19" x14ac:dyDescent="0.25">
      <c r="A83" s="117" t="s">
        <v>1312</v>
      </c>
      <c r="B83" s="180">
        <v>1</v>
      </c>
      <c r="C83" s="117">
        <v>2</v>
      </c>
      <c r="D83" s="181">
        <f>APT!J83</f>
        <v>400006</v>
      </c>
      <c r="E83" s="117" t="b">
        <v>1</v>
      </c>
      <c r="F83" s="182" t="str">
        <f>RIGHT(APT!C83,4)&amp;"."&amp;APT!M83&amp;"."&amp;APT!K83&amp;"."&amp;$C$5</f>
        <v>3313.BS.I01.Ma22</v>
      </c>
      <c r="G83" s="183">
        <f t="shared" ca="1" si="0"/>
        <v>44697</v>
      </c>
      <c r="H83" s="316" cm="1">
        <f t="array" ref="H83">-IF(SUMPRODUCT((APT!$Q$19:$AB$19=$B$5)*APT!Q83:AB83)&lt;0,SUMPRODUCT((APT!$Q$19:$AB$19=$B$5)*APT!Q83:AB83),0)</f>
        <v>0</v>
      </c>
      <c r="I83" s="115">
        <f t="shared" ca="1" si="1"/>
        <v>44697</v>
      </c>
      <c r="J83" s="117">
        <v>3</v>
      </c>
      <c r="K83" s="117" t="b">
        <v>1</v>
      </c>
      <c r="L83" s="117" t="s">
        <v>1313</v>
      </c>
      <c r="M83" s="117" t="b">
        <v>1</v>
      </c>
      <c r="N83" s="117" t="s">
        <v>1276</v>
      </c>
      <c r="O83" s="182" t="str">
        <f>LEFT(APT!D83,19)&amp;"."&amp;'APTCR '!F83</f>
        <v>St. Pauls CE Primar.3313.BS.I01.Ma22</v>
      </c>
      <c r="P83" s="185" t="str">
        <f>APT!I83</f>
        <v>10162/543965</v>
      </c>
      <c r="Q83" s="117" t="b">
        <v>1</v>
      </c>
      <c r="R83" s="117" t="b">
        <v>1</v>
      </c>
      <c r="S83" s="117" t="b">
        <v>1</v>
      </c>
    </row>
    <row r="84" spans="1:19" x14ac:dyDescent="0.25">
      <c r="A84" s="117" t="s">
        <v>1312</v>
      </c>
      <c r="B84" s="180">
        <v>1</v>
      </c>
      <c r="C84" s="117">
        <v>2</v>
      </c>
      <c r="D84" s="181">
        <f>APT!J84</f>
        <v>400037</v>
      </c>
      <c r="E84" s="117" t="b">
        <v>1</v>
      </c>
      <c r="F84" s="182" t="str">
        <f>RIGHT(APT!C84,4)&amp;"."&amp;APT!M84&amp;"."&amp;APT!K84&amp;"."&amp;$C$5</f>
        <v>3507.BS.I01.Ma22</v>
      </c>
      <c r="G84" s="183">
        <f t="shared" ca="1" si="0"/>
        <v>44697</v>
      </c>
      <c r="H84" s="316" cm="1">
        <f t="array" ref="H84">-IF(SUMPRODUCT((APT!$Q$19:$AB$19=$B$5)*APT!Q84:AB84)&lt;0,SUMPRODUCT((APT!$Q$19:$AB$19=$B$5)*APT!Q84:AB84),0)</f>
        <v>0</v>
      </c>
      <c r="I84" s="115">
        <f t="shared" ca="1" si="1"/>
        <v>44697</v>
      </c>
      <c r="J84" s="117">
        <v>3</v>
      </c>
      <c r="K84" s="117" t="b">
        <v>1</v>
      </c>
      <c r="L84" s="117" t="s">
        <v>1313</v>
      </c>
      <c r="M84" s="117" t="b">
        <v>1</v>
      </c>
      <c r="N84" s="117" t="s">
        <v>1276</v>
      </c>
      <c r="O84" s="182" t="str">
        <f>LEFT(APT!D84,19)&amp;"."&amp;'APTCR '!F84</f>
        <v>St Theresa's R.C. P.3507.BS.I01.Ma22</v>
      </c>
      <c r="P84" s="185" t="str">
        <f>APT!I84</f>
        <v>10162/543965</v>
      </c>
      <c r="Q84" s="117" t="b">
        <v>1</v>
      </c>
      <c r="R84" s="117" t="b">
        <v>1</v>
      </c>
      <c r="S84" s="117" t="b">
        <v>1</v>
      </c>
    </row>
    <row r="85" spans="1:19" x14ac:dyDescent="0.25">
      <c r="A85" s="117" t="s">
        <v>1312</v>
      </c>
      <c r="B85" s="180">
        <v>1</v>
      </c>
      <c r="C85" s="117">
        <v>2</v>
      </c>
      <c r="D85" s="181">
        <f>APT!J85</f>
        <v>400009</v>
      </c>
      <c r="E85" s="117" t="b">
        <v>1</v>
      </c>
      <c r="F85" s="182" t="str">
        <f>RIGHT(APT!C85,4)&amp;"."&amp;APT!M85&amp;"."&amp;APT!K85&amp;"."&amp;$C$5</f>
        <v>3506.BS.I01.Ma22</v>
      </c>
      <c r="G85" s="183">
        <f t="shared" ref="G85:G148" ca="1" si="2">TODAY()</f>
        <v>44697</v>
      </c>
      <c r="H85" s="316" cm="1">
        <f t="array" ref="H85">-IF(SUMPRODUCT((APT!$Q$19:$AB$19=$B$5)*APT!Q85:AB85)&lt;0,SUMPRODUCT((APT!$Q$19:$AB$19=$B$5)*APT!Q85:AB85),0)</f>
        <v>0</v>
      </c>
      <c r="I85" s="115">
        <f ca="1">G85</f>
        <v>44697</v>
      </c>
      <c r="J85" s="117">
        <v>3</v>
      </c>
      <c r="K85" s="117" t="b">
        <v>1</v>
      </c>
      <c r="L85" s="117" t="s">
        <v>1313</v>
      </c>
      <c r="M85" s="117" t="b">
        <v>1</v>
      </c>
      <c r="N85" s="117" t="s">
        <v>1276</v>
      </c>
      <c r="O85" s="182" t="str">
        <f>LEFT(APT!D85,19)&amp;"."&amp;'APTCR '!F85</f>
        <v>St Vincent's Cathol.3506.BS.I01.Ma22</v>
      </c>
      <c r="P85" s="185" t="str">
        <f>APT!I85</f>
        <v>10162/543965</v>
      </c>
      <c r="Q85" s="117" t="b">
        <v>1</v>
      </c>
      <c r="R85" s="117" t="b">
        <v>1</v>
      </c>
      <c r="S85" s="117" t="b">
        <v>1</v>
      </c>
    </row>
    <row r="86" spans="1:19" x14ac:dyDescent="0.25">
      <c r="A86" s="117" t="s">
        <v>1312</v>
      </c>
      <c r="B86" s="180">
        <v>1</v>
      </c>
      <c r="C86" s="117">
        <v>2</v>
      </c>
      <c r="D86" s="181">
        <f>APT!J86</f>
        <v>400038</v>
      </c>
      <c r="E86" s="117" t="b">
        <v>1</v>
      </c>
      <c r="F86" s="182" t="str">
        <f>RIGHT(APT!C86,4)&amp;"."&amp;APT!M86&amp;"."&amp;APT!K86&amp;"."&amp;$C$5</f>
        <v>2070.BS.I01.Ma22</v>
      </c>
      <c r="G86" s="183">
        <f t="shared" ca="1" si="2"/>
        <v>44697</v>
      </c>
      <c r="H86" s="316" cm="1">
        <f t="array" ref="H86">-IF(SUMPRODUCT((APT!$Q$19:$AB$19=$B$5)*APT!Q86:AB86)&lt;0,SUMPRODUCT((APT!$Q$19:$AB$19=$B$5)*APT!Q86:AB86),0)</f>
        <v>0</v>
      </c>
      <c r="I86" s="115">
        <f ca="1">G86</f>
        <v>44697</v>
      </c>
      <c r="J86" s="117">
        <v>3</v>
      </c>
      <c r="K86" s="117" t="b">
        <v>1</v>
      </c>
      <c r="L86" s="117" t="s">
        <v>1313</v>
      </c>
      <c r="M86" s="117" t="b">
        <v>1</v>
      </c>
      <c r="N86" s="117" t="s">
        <v>1276</v>
      </c>
      <c r="O86" s="182" t="str">
        <f>LEFT(APT!D86,19)&amp;"."&amp;'APTCR '!F86</f>
        <v>Sunnyfields Primary.2070.BS.I01.Ma22</v>
      </c>
      <c r="P86" s="185" t="str">
        <f>APT!I86</f>
        <v>10162/543965</v>
      </c>
      <c r="Q86" s="117" t="b">
        <v>1</v>
      </c>
      <c r="R86" s="117" t="b">
        <v>1</v>
      </c>
      <c r="S86" s="117" t="b">
        <v>1</v>
      </c>
    </row>
    <row r="87" spans="1:19" x14ac:dyDescent="0.25">
      <c r="A87" s="117" t="s">
        <v>1312</v>
      </c>
      <c r="B87" s="180">
        <v>1</v>
      </c>
      <c r="C87" s="117">
        <v>2</v>
      </c>
      <c r="D87" s="181">
        <f>APT!J87</f>
        <v>400100</v>
      </c>
      <c r="E87" s="117" t="b">
        <v>1</v>
      </c>
      <c r="F87" s="182" t="str">
        <f>RIGHT(APT!C87,4)&amp;"."&amp;APT!M87&amp;"."&amp;APT!K87&amp;"."&amp;$C$5</f>
        <v>3316.BS.I01.Ma22</v>
      </c>
      <c r="G87" s="183">
        <f t="shared" ca="1" si="2"/>
        <v>44697</v>
      </c>
      <c r="H87" s="316" cm="1">
        <f t="array" ref="H87">-IF(SUMPRODUCT((APT!$Q$19:$AB$19=$B$5)*APT!Q87:AB87)&lt;0,SUMPRODUCT((APT!$Q$19:$AB$19=$B$5)*APT!Q87:AB87),0)</f>
        <v>0</v>
      </c>
      <c r="I87" s="115">
        <f ca="1">G87</f>
        <v>44697</v>
      </c>
      <c r="J87" s="117">
        <v>3</v>
      </c>
      <c r="K87" s="117" t="b">
        <v>1</v>
      </c>
      <c r="L87" s="117" t="s">
        <v>1313</v>
      </c>
      <c r="M87" s="117" t="b">
        <v>1</v>
      </c>
      <c r="N87" s="117" t="s">
        <v>1276</v>
      </c>
      <c r="O87" s="182" t="str">
        <f>LEFT(APT!D87,19)&amp;"."&amp;'APTCR '!F87</f>
        <v>Trent  C of E Prima.3316.BS.I01.Ma22</v>
      </c>
      <c r="P87" s="185" t="str">
        <f>APT!I87</f>
        <v>10162/543965</v>
      </c>
      <c r="Q87" s="117" t="b">
        <v>1</v>
      </c>
      <c r="R87" s="117" t="b">
        <v>1</v>
      </c>
      <c r="S87" s="117" t="b">
        <v>1</v>
      </c>
    </row>
    <row r="88" spans="1:19" x14ac:dyDescent="0.25">
      <c r="A88" s="117" t="s">
        <v>1312</v>
      </c>
      <c r="B88" s="180">
        <v>1</v>
      </c>
      <c r="C88" s="117">
        <v>2</v>
      </c>
      <c r="D88" s="181">
        <f>APT!J88</f>
        <v>400101</v>
      </c>
      <c r="E88" s="117" t="b">
        <v>1</v>
      </c>
      <c r="F88" s="182" t="str">
        <f>RIGHT(APT!C88,4)&amp;"."&amp;APT!M88&amp;"."&amp;APT!K88&amp;"."&amp;$C$5</f>
        <v>2055.BS.I01.Ma22</v>
      </c>
      <c r="G88" s="183">
        <f t="shared" ca="1" si="2"/>
        <v>44697</v>
      </c>
      <c r="H88" s="316" cm="1">
        <f t="array" ref="H88">-IF(SUMPRODUCT((APT!$Q$19:$AB$19=$B$5)*APT!Q88:AB88)&lt;0,SUMPRODUCT((APT!$Q$19:$AB$19=$B$5)*APT!Q88:AB88),0)</f>
        <v>0</v>
      </c>
      <c r="I88" s="115">
        <f ca="1">G88</f>
        <v>44697</v>
      </c>
      <c r="J88" s="117">
        <v>3</v>
      </c>
      <c r="K88" s="117" t="b">
        <v>1</v>
      </c>
      <c r="L88" s="117" t="s">
        <v>1313</v>
      </c>
      <c r="M88" s="117" t="b">
        <v>1</v>
      </c>
      <c r="N88" s="117" t="s">
        <v>1276</v>
      </c>
      <c r="O88" s="182" t="str">
        <f>LEFT(APT!D88,19)&amp;"."&amp;'APTCR '!F88</f>
        <v>Tudor School.2055.BS.I01.Ma22</v>
      </c>
      <c r="P88" s="185" t="str">
        <f>APT!I88</f>
        <v>10162/543965</v>
      </c>
      <c r="Q88" s="117" t="b">
        <v>1</v>
      </c>
      <c r="R88" s="117" t="b">
        <v>1</v>
      </c>
      <c r="S88" s="117" t="b">
        <v>1</v>
      </c>
    </row>
    <row r="89" spans="1:19" x14ac:dyDescent="0.25">
      <c r="A89" s="117" t="s">
        <v>1312</v>
      </c>
      <c r="B89" s="180">
        <v>1</v>
      </c>
      <c r="C89" s="117">
        <v>2</v>
      </c>
      <c r="D89" s="181">
        <f>APT!J89</f>
        <v>400053</v>
      </c>
      <c r="E89" s="117" t="b">
        <v>1</v>
      </c>
      <c r="F89" s="182" t="str">
        <f>RIGHT(APT!C89,4)&amp;"."&amp;APT!M89&amp;"."&amp;APT!K89&amp;"."&amp;$C$5</f>
        <v>2057.BS.I01.Ma22</v>
      </c>
      <c r="G89" s="183">
        <f t="shared" ca="1" si="2"/>
        <v>44697</v>
      </c>
      <c r="H89" s="316" cm="1">
        <f t="array" ref="H89">-IF(SUMPRODUCT((APT!$Q$19:$AB$19=$B$5)*APT!Q89:AB89)&lt;0,SUMPRODUCT((APT!$Q$19:$AB$19=$B$5)*APT!Q89:AB89),0)</f>
        <v>0</v>
      </c>
      <c r="I89" s="115">
        <f ca="1">G89</f>
        <v>44697</v>
      </c>
      <c r="J89" s="117">
        <v>3</v>
      </c>
      <c r="K89" s="117" t="b">
        <v>1</v>
      </c>
      <c r="L89" s="117" t="s">
        <v>1313</v>
      </c>
      <c r="M89" s="117" t="b">
        <v>1</v>
      </c>
      <c r="N89" s="117" t="s">
        <v>1276</v>
      </c>
      <c r="O89" s="182" t="str">
        <f>LEFT(APT!D89,19)&amp;"."&amp;'APTCR '!F89</f>
        <v>Underhill School.2057.BS.I01.Ma22</v>
      </c>
      <c r="P89" s="185" t="str">
        <f>APT!I89</f>
        <v>10162/543965</v>
      </c>
      <c r="Q89" s="117" t="b">
        <v>1</v>
      </c>
      <c r="R89" s="117" t="b">
        <v>1</v>
      </c>
      <c r="S89" s="117" t="b">
        <v>1</v>
      </c>
    </row>
    <row r="90" spans="1:19" x14ac:dyDescent="0.25">
      <c r="A90" s="117" t="s">
        <v>1312</v>
      </c>
      <c r="B90" s="180">
        <v>1</v>
      </c>
      <c r="C90" s="117">
        <v>2</v>
      </c>
      <c r="D90" s="181">
        <f>APT!J90</f>
        <v>400111</v>
      </c>
      <c r="E90" s="117" t="b">
        <v>1</v>
      </c>
      <c r="F90" s="182" t="str">
        <f>RIGHT(APT!C90,4)&amp;"."&amp;APT!M90&amp;"."&amp;APT!K90&amp;"."&amp;$C$5</f>
        <v>2076.BS.I01.Ma22</v>
      </c>
      <c r="G90" s="183">
        <f t="shared" ca="1" si="2"/>
        <v>44697</v>
      </c>
      <c r="H90" s="316" cm="1">
        <f t="array" ref="H90">-IF(SUMPRODUCT((APT!$Q$19:$AB$19=$B$5)*APT!Q90:AB90)&lt;0,SUMPRODUCT((APT!$Q$19:$AB$19=$B$5)*APT!Q90:AB90),0)</f>
        <v>0</v>
      </c>
      <c r="I90" s="115">
        <f t="shared" ref="I90:I153" ca="1" si="3">G90</f>
        <v>44697</v>
      </c>
      <c r="J90" s="117">
        <v>3</v>
      </c>
      <c r="K90" s="117" t="b">
        <v>1</v>
      </c>
      <c r="L90" s="117" t="s">
        <v>1313</v>
      </c>
      <c r="M90" s="117" t="b">
        <v>1</v>
      </c>
      <c r="N90" s="117" t="s">
        <v>1276</v>
      </c>
      <c r="O90" s="182" t="str">
        <f>LEFT(APT!D90,19)&amp;"."&amp;'APTCR '!F90</f>
        <v>Wessex  Gardens Pri.2076.BS.I01.Ma22</v>
      </c>
      <c r="P90" s="185" t="str">
        <f>APT!I90</f>
        <v>10162/543965</v>
      </c>
      <c r="Q90" s="117" t="b">
        <v>1</v>
      </c>
      <c r="R90" s="117" t="b">
        <v>1</v>
      </c>
      <c r="S90" s="117" t="b">
        <v>1</v>
      </c>
    </row>
    <row r="91" spans="1:19" x14ac:dyDescent="0.25">
      <c r="A91" s="117" t="s">
        <v>1312</v>
      </c>
      <c r="B91" s="180">
        <v>1</v>
      </c>
      <c r="C91" s="117">
        <v>2</v>
      </c>
      <c r="D91" s="181">
        <f>APT!J91</f>
        <v>400011</v>
      </c>
      <c r="E91" s="117" t="b">
        <v>1</v>
      </c>
      <c r="F91" s="182" t="str">
        <f>RIGHT(APT!C91,4)&amp;"."&amp;APT!M91&amp;"."&amp;APT!K91&amp;"."&amp;$C$5</f>
        <v>2060.BS.I01.Ma22</v>
      </c>
      <c r="G91" s="183">
        <f t="shared" ca="1" si="2"/>
        <v>44697</v>
      </c>
      <c r="H91" s="316" cm="1">
        <f t="array" ref="H91">-IF(SUMPRODUCT((APT!$Q$19:$AB$19=$B$5)*APT!Q91:AB91)&lt;0,SUMPRODUCT((APT!$Q$19:$AB$19=$B$5)*APT!Q91:AB91),0)</f>
        <v>0</v>
      </c>
      <c r="I91" s="115">
        <f t="shared" ca="1" si="3"/>
        <v>44697</v>
      </c>
      <c r="J91" s="117">
        <v>3</v>
      </c>
      <c r="K91" s="117" t="b">
        <v>1</v>
      </c>
      <c r="L91" s="117" t="s">
        <v>1313</v>
      </c>
      <c r="M91" s="117" t="b">
        <v>1</v>
      </c>
      <c r="N91" s="117" t="s">
        <v>1276</v>
      </c>
      <c r="O91" s="182" t="str">
        <f>LEFT(APT!D91,19)&amp;"."&amp;'APTCR '!F91</f>
        <v>Whitings Hill Prima.2060.BS.I01.Ma22</v>
      </c>
      <c r="P91" s="185" t="str">
        <f>APT!I91</f>
        <v>10162/543965</v>
      </c>
      <c r="Q91" s="117" t="b">
        <v>1</v>
      </c>
      <c r="R91" s="117" t="b">
        <v>1</v>
      </c>
      <c r="S91" s="117" t="b">
        <v>1</v>
      </c>
    </row>
    <row r="92" spans="1:19" x14ac:dyDescent="0.25">
      <c r="A92" s="117" t="s">
        <v>1312</v>
      </c>
      <c r="B92" s="180">
        <v>1</v>
      </c>
      <c r="C92" s="117">
        <v>2</v>
      </c>
      <c r="D92" s="181">
        <f>APT!J92</f>
        <v>400117</v>
      </c>
      <c r="E92" s="117" t="b">
        <v>1</v>
      </c>
      <c r="F92" s="182" t="str">
        <f>RIGHT(APT!C92,4)&amp;"."&amp;APT!M92&amp;"."&amp;APT!K92&amp;"."&amp;$C$5</f>
        <v>3518.BS.I01.Ma22</v>
      </c>
      <c r="G92" s="183">
        <f t="shared" ca="1" si="2"/>
        <v>44697</v>
      </c>
      <c r="H92" s="316" cm="1">
        <f t="array" ref="H92">-IF(SUMPRODUCT((APT!$Q$19:$AB$19=$B$5)*APT!Q92:AB92)&lt;0,SUMPRODUCT((APT!$Q$19:$AB$19=$B$5)*APT!Q92:AB92),0)</f>
        <v>0</v>
      </c>
      <c r="I92" s="115">
        <f t="shared" ca="1" si="3"/>
        <v>44697</v>
      </c>
      <c r="J92" s="117">
        <v>3</v>
      </c>
      <c r="K92" s="117" t="b">
        <v>1</v>
      </c>
      <c r="L92" s="117" t="s">
        <v>1313</v>
      </c>
      <c r="M92" s="117" t="b">
        <v>1</v>
      </c>
      <c r="N92" s="117" t="s">
        <v>1276</v>
      </c>
      <c r="O92" s="182" t="str">
        <f>LEFT(APT!D92,19)&amp;"."&amp;'APTCR '!F92</f>
        <v>Woodcroft Primary S.3518.BS.I01.Ma22</v>
      </c>
      <c r="P92" s="185" t="str">
        <f>APT!I92</f>
        <v>10162/543965</v>
      </c>
      <c r="Q92" s="117" t="b">
        <v>1</v>
      </c>
      <c r="R92" s="117" t="b">
        <v>1</v>
      </c>
      <c r="S92" s="117" t="b">
        <v>1</v>
      </c>
    </row>
    <row r="93" spans="1:19" x14ac:dyDescent="0.25">
      <c r="A93" s="117" t="s">
        <v>1312</v>
      </c>
      <c r="B93" s="180">
        <v>1</v>
      </c>
      <c r="C93" s="117">
        <v>2</v>
      </c>
      <c r="D93" s="181">
        <f>APT!J93</f>
        <v>400004</v>
      </c>
      <c r="E93" s="117" t="b">
        <v>1</v>
      </c>
      <c r="F93" s="182" t="str">
        <f>RIGHT(APT!C93,4)&amp;"."&amp;APT!M93&amp;"."&amp;APT!K93&amp;"."&amp;$C$5</f>
        <v>2054.BS.I01.Ma22</v>
      </c>
      <c r="G93" s="183">
        <f t="shared" ca="1" si="2"/>
        <v>44697</v>
      </c>
      <c r="H93" s="316" cm="1">
        <f t="array" ref="H93">-IF(SUMPRODUCT((APT!$Q$19:$AB$19=$B$5)*APT!Q93:AB93)&lt;0,SUMPRODUCT((APT!$Q$19:$AB$19=$B$5)*APT!Q93:AB93),0)</f>
        <v>0</v>
      </c>
      <c r="I93" s="115">
        <f t="shared" ca="1" si="3"/>
        <v>44697</v>
      </c>
      <c r="J93" s="117">
        <v>3</v>
      </c>
      <c r="K93" s="117" t="b">
        <v>1</v>
      </c>
      <c r="L93" s="117" t="s">
        <v>1313</v>
      </c>
      <c r="M93" s="117" t="b">
        <v>1</v>
      </c>
      <c r="N93" s="117" t="s">
        <v>1276</v>
      </c>
      <c r="O93" s="182" t="str">
        <f>LEFT(APT!D93,19)&amp;"."&amp;'APTCR '!F93</f>
        <v>Woodridge  Primary .2054.BS.I01.Ma22</v>
      </c>
      <c r="P93" s="185" t="str">
        <f>APT!I93</f>
        <v>10162/543965</v>
      </c>
      <c r="Q93" s="117" t="b">
        <v>1</v>
      </c>
      <c r="R93" s="117" t="b">
        <v>1</v>
      </c>
      <c r="S93" s="117" t="b">
        <v>1</v>
      </c>
    </row>
    <row r="94" spans="1:19" x14ac:dyDescent="0.25">
      <c r="A94" s="117" t="s">
        <v>1312</v>
      </c>
      <c r="B94" s="180">
        <v>1</v>
      </c>
      <c r="C94" s="117">
        <v>2</v>
      </c>
      <c r="D94" s="181">
        <f>APT!J94</f>
        <v>400041</v>
      </c>
      <c r="E94" s="117" t="b">
        <v>1</v>
      </c>
      <c r="F94" s="182" t="str">
        <f>RIGHT(APT!C94,4)&amp;"."&amp;APT!M94&amp;"."&amp;APT!K94&amp;"."&amp;$C$5</f>
        <v>5405.BS.I01.Ma22</v>
      </c>
      <c r="G94" s="183">
        <f t="shared" ca="1" si="2"/>
        <v>44697</v>
      </c>
      <c r="H94" s="316" cm="1">
        <f t="array" ref="H94">-IF(SUMPRODUCT((APT!$Q$19:$AB$19=$B$5)*APT!Q94:AB94)&lt;0,SUMPRODUCT((APT!$Q$19:$AB$19=$B$5)*APT!Q94:AB94),0)</f>
        <v>0</v>
      </c>
      <c r="I94" s="115">
        <f t="shared" ca="1" si="3"/>
        <v>44697</v>
      </c>
      <c r="J94" s="117">
        <v>3</v>
      </c>
      <c r="K94" s="117" t="b">
        <v>1</v>
      </c>
      <c r="L94" s="117" t="s">
        <v>1313</v>
      </c>
      <c r="M94" s="117" t="b">
        <v>1</v>
      </c>
      <c r="N94" s="117" t="s">
        <v>1276</v>
      </c>
      <c r="O94" s="182" t="str">
        <f>LEFT(APT!D94,19)&amp;"."&amp;'APTCR '!F94</f>
        <v>Finchley Catholic H.5405.BS.I01.Ma22</v>
      </c>
      <c r="P94" s="185" t="str">
        <f>APT!I94</f>
        <v>10163/543965</v>
      </c>
      <c r="Q94" s="117" t="b">
        <v>1</v>
      </c>
      <c r="R94" s="117" t="b">
        <v>1</v>
      </c>
      <c r="S94" s="117" t="b">
        <v>1</v>
      </c>
    </row>
    <row r="95" spans="1:19" x14ac:dyDescent="0.25">
      <c r="A95" s="117" t="s">
        <v>1312</v>
      </c>
      <c r="B95" s="180">
        <v>1</v>
      </c>
      <c r="C95" s="117">
        <v>2</v>
      </c>
      <c r="D95" s="181">
        <f>APT!J95</f>
        <v>400033</v>
      </c>
      <c r="E95" s="117" t="b">
        <v>1</v>
      </c>
      <c r="F95" s="182" t="str">
        <f>RIGHT(APT!C95,4)&amp;"."&amp;APT!M95&amp;"."&amp;APT!K95&amp;"."&amp;$C$5</f>
        <v>4003.BS.I01.Ma22</v>
      </c>
      <c r="G95" s="183">
        <f t="shared" ca="1" si="2"/>
        <v>44697</v>
      </c>
      <c r="H95" s="316" cm="1">
        <f t="array" ref="H95">-IF(SUMPRODUCT((APT!$Q$19:$AB$19=$B$5)*APT!Q95:AB95)&lt;0,SUMPRODUCT((APT!$Q$19:$AB$19=$B$5)*APT!Q95:AB95),0)</f>
        <v>0</v>
      </c>
      <c r="I95" s="115">
        <f t="shared" ca="1" si="3"/>
        <v>44697</v>
      </c>
      <c r="J95" s="117">
        <v>3</v>
      </c>
      <c r="K95" s="117" t="b">
        <v>1</v>
      </c>
      <c r="L95" s="117" t="s">
        <v>1313</v>
      </c>
      <c r="M95" s="117" t="b">
        <v>1</v>
      </c>
      <c r="N95" s="117" t="s">
        <v>1276</v>
      </c>
      <c r="O95" s="182" t="str">
        <f>LEFT(APT!D95,19)&amp;"."&amp;'APTCR '!F95</f>
        <v>Friern Barnet Schoo.4003.BS.I01.Ma22</v>
      </c>
      <c r="P95" s="185" t="str">
        <f>APT!I95</f>
        <v>10163/543965</v>
      </c>
      <c r="Q95" s="117" t="b">
        <v>1</v>
      </c>
      <c r="R95" s="117" t="b">
        <v>1</v>
      </c>
      <c r="S95" s="117" t="b">
        <v>1</v>
      </c>
    </row>
    <row r="96" spans="1:19" x14ac:dyDescent="0.25">
      <c r="A96" s="117" t="s">
        <v>1312</v>
      </c>
      <c r="B96" s="180">
        <v>1</v>
      </c>
      <c r="C96" s="117">
        <v>2</v>
      </c>
      <c r="D96" s="181">
        <f>APT!J96</f>
        <v>400140</v>
      </c>
      <c r="E96" s="117" t="b">
        <v>1</v>
      </c>
      <c r="F96" s="182" t="str">
        <f>RIGHT(APT!C96,4)&amp;"."&amp;APT!M96&amp;"."&amp;APT!K96&amp;"."&amp;$C$5</f>
        <v>5427.BS.I01.Ma22</v>
      </c>
      <c r="G96" s="183">
        <f t="shared" ca="1" si="2"/>
        <v>44697</v>
      </c>
      <c r="H96" s="316" cm="1">
        <f t="array" ref="H96">-IF(SUMPRODUCT((APT!$Q$19:$AB$19=$B$5)*APT!Q96:AB96)&lt;0,SUMPRODUCT((APT!$Q$19:$AB$19=$B$5)*APT!Q96:AB96),0)</f>
        <v>0</v>
      </c>
      <c r="I96" s="115">
        <f t="shared" ca="1" si="3"/>
        <v>44697</v>
      </c>
      <c r="J96" s="117">
        <v>3</v>
      </c>
      <c r="K96" s="117" t="b">
        <v>1</v>
      </c>
      <c r="L96" s="117" t="s">
        <v>1313</v>
      </c>
      <c r="M96" s="117" t="b">
        <v>1</v>
      </c>
      <c r="N96" s="117" t="s">
        <v>1276</v>
      </c>
      <c r="O96" s="182" t="str">
        <f>LEFT(APT!D96,19)&amp;"."&amp;'APTCR '!F96</f>
        <v>JCoSS.5427.BS.I01.Ma22</v>
      </c>
      <c r="P96" s="185" t="str">
        <f>APT!I96</f>
        <v>10163/543965</v>
      </c>
      <c r="Q96" s="117" t="b">
        <v>1</v>
      </c>
      <c r="R96" s="117" t="b">
        <v>1</v>
      </c>
      <c r="S96" s="117" t="b">
        <v>1</v>
      </c>
    </row>
    <row r="97" spans="1:19" x14ac:dyDescent="0.25">
      <c r="A97" s="117" t="s">
        <v>1312</v>
      </c>
      <c r="B97" s="180">
        <v>1</v>
      </c>
      <c r="C97" s="117">
        <v>2</v>
      </c>
      <c r="D97" s="181">
        <f>APT!J97</f>
        <v>107953</v>
      </c>
      <c r="E97" s="117" t="b">
        <v>1</v>
      </c>
      <c r="F97" s="182" t="str">
        <f>RIGHT(APT!C97,4)&amp;"."&amp;APT!M97&amp;"."&amp;APT!K97&amp;"."&amp;$C$5</f>
        <v>4004.BS.I01.Ma22</v>
      </c>
      <c r="G97" s="183">
        <f t="shared" ca="1" si="2"/>
        <v>44697</v>
      </c>
      <c r="H97" s="316" cm="1">
        <f t="array" ref="H97">-IF(SUMPRODUCT((APT!$Q$19:$AB$19=$B$5)*APT!Q97:AB97)&lt;0,SUMPRODUCT((APT!$Q$19:$AB$19=$B$5)*APT!Q97:AB97),0)</f>
        <v>0</v>
      </c>
      <c r="I97" s="115">
        <f t="shared" ca="1" si="3"/>
        <v>44697</v>
      </c>
      <c r="J97" s="117">
        <v>3</v>
      </c>
      <c r="K97" s="117" t="b">
        <v>1</v>
      </c>
      <c r="L97" s="117" t="s">
        <v>1313</v>
      </c>
      <c r="M97" s="117" t="b">
        <v>1</v>
      </c>
      <c r="N97" s="117" t="s">
        <v>1276</v>
      </c>
      <c r="O97" s="182" t="str">
        <f>LEFT(APT!D97,19)&amp;"."&amp;'APTCR '!F97</f>
        <v>Menorah High School.4004.BS.I01.Ma22</v>
      </c>
      <c r="P97" s="185" t="str">
        <f>APT!I97</f>
        <v>10163/543965</v>
      </c>
      <c r="Q97" s="117" t="b">
        <v>1</v>
      </c>
      <c r="R97" s="117" t="b">
        <v>1</v>
      </c>
      <c r="S97" s="117" t="b">
        <v>1</v>
      </c>
    </row>
    <row r="98" spans="1:19" x14ac:dyDescent="0.25">
      <c r="A98" s="117" t="s">
        <v>1312</v>
      </c>
      <c r="B98" s="180">
        <v>1</v>
      </c>
      <c r="C98" s="117">
        <v>2</v>
      </c>
      <c r="D98" s="181">
        <f>APT!J98</f>
        <v>400029</v>
      </c>
      <c r="E98" s="117" t="b">
        <v>1</v>
      </c>
      <c r="F98" s="182" t="str">
        <f>RIGHT(APT!C98,4)&amp;"."&amp;APT!M98&amp;"."&amp;APT!K98&amp;"."&amp;$C$5</f>
        <v>5404.BS.I01.Ma22</v>
      </c>
      <c r="G98" s="183">
        <f t="shared" ca="1" si="2"/>
        <v>44697</v>
      </c>
      <c r="H98" s="316" cm="1">
        <f t="array" ref="H98">-IF(SUMPRODUCT((APT!$Q$19:$AB$19=$B$5)*APT!Q98:AB98)&lt;0,SUMPRODUCT((APT!$Q$19:$AB$19=$B$5)*APT!Q98:AB98),0)</f>
        <v>0</v>
      </c>
      <c r="I98" s="115">
        <f t="shared" ca="1" si="3"/>
        <v>44697</v>
      </c>
      <c r="J98" s="117">
        <v>3</v>
      </c>
      <c r="K98" s="117" t="b">
        <v>1</v>
      </c>
      <c r="L98" s="117" t="s">
        <v>1313</v>
      </c>
      <c r="M98" s="117" t="b">
        <v>1</v>
      </c>
      <c r="N98" s="117" t="s">
        <v>1276</v>
      </c>
      <c r="O98" s="182" t="str">
        <f>LEFT(APT!D98,19)&amp;"."&amp;'APTCR '!F98</f>
        <v>St Michaels Catholi.5404.BS.I01.Ma22</v>
      </c>
      <c r="P98" s="185" t="str">
        <f>APT!I98</f>
        <v>10163/543965</v>
      </c>
      <c r="Q98" s="117" t="b">
        <v>1</v>
      </c>
      <c r="R98" s="117" t="b">
        <v>1</v>
      </c>
      <c r="S98" s="117" t="b">
        <v>1</v>
      </c>
    </row>
    <row r="99" spans="1:19" x14ac:dyDescent="0.25">
      <c r="A99" s="117" t="s">
        <v>1312</v>
      </c>
      <c r="B99" s="180">
        <v>1</v>
      </c>
      <c r="C99" s="117">
        <v>2</v>
      </c>
      <c r="D99" s="181">
        <f>APT!J99</f>
        <v>400013</v>
      </c>
      <c r="E99" s="117" t="b">
        <v>1</v>
      </c>
      <c r="F99" s="182" t="str">
        <f>RIGHT(APT!C99,4)&amp;"."&amp;APT!M99&amp;"."&amp;APT!K99&amp;"."&amp;$C$5</f>
        <v>5407.BS.I01.Ma22</v>
      </c>
      <c r="G99" s="183">
        <f t="shared" ca="1" si="2"/>
        <v>44697</v>
      </c>
      <c r="H99" s="316" cm="1">
        <f t="array" ref="H99">-IF(SUMPRODUCT((APT!$Q$19:$AB$19=$B$5)*APT!Q99:AB99)&lt;0,SUMPRODUCT((APT!$Q$19:$AB$19=$B$5)*APT!Q99:AB99),0)</f>
        <v>0</v>
      </c>
      <c r="I99" s="115">
        <f t="shared" ca="1" si="3"/>
        <v>44697</v>
      </c>
      <c r="J99" s="117">
        <v>3</v>
      </c>
      <c r="K99" s="117" t="b">
        <v>1</v>
      </c>
      <c r="L99" s="117" t="s">
        <v>1313</v>
      </c>
      <c r="M99" s="117" t="b">
        <v>1</v>
      </c>
      <c r="N99" s="117" t="s">
        <v>1276</v>
      </c>
      <c r="O99" s="182" t="str">
        <f>LEFT(APT!D99,19)&amp;"."&amp;'APTCR '!F99</f>
        <v>St. James' Catholic.5407.BS.I01.Ma22</v>
      </c>
      <c r="P99" s="185" t="str">
        <f>APT!I99</f>
        <v>10163/543965</v>
      </c>
      <c r="Q99" s="117" t="b">
        <v>1</v>
      </c>
      <c r="R99" s="117" t="b">
        <v>1</v>
      </c>
      <c r="S99" s="117" t="b">
        <v>1</v>
      </c>
    </row>
    <row r="100" spans="1:19" x14ac:dyDescent="0.25">
      <c r="A100" s="117" t="s">
        <v>1312</v>
      </c>
      <c r="B100" s="180">
        <v>1</v>
      </c>
      <c r="C100" s="117">
        <v>2</v>
      </c>
      <c r="D100" s="181">
        <f>APT!J100</f>
        <v>400135</v>
      </c>
      <c r="E100" s="117" t="b">
        <v>1</v>
      </c>
      <c r="F100" s="182" t="str">
        <f>RIGHT(APT!C100,4)&amp;"."&amp;APT!M100&amp;"."&amp;APT!K100&amp;"."&amp;$C$5</f>
        <v>3521.BS.I01.Ma22</v>
      </c>
      <c r="G100" s="183">
        <f t="shared" ca="1" si="2"/>
        <v>44697</v>
      </c>
      <c r="H100" s="316" cm="1">
        <f t="array" ref="H100">-IF(SUMPRODUCT((APT!$Q$19:$AB$19=$B$5)*APT!Q100:AB100)&lt;0,SUMPRODUCT((APT!$Q$19:$AB$19=$B$5)*APT!Q100:AB100),0)</f>
        <v>0</v>
      </c>
      <c r="I100" s="115">
        <f t="shared" ca="1" si="3"/>
        <v>44697</v>
      </c>
      <c r="J100" s="117">
        <v>3</v>
      </c>
      <c r="K100" s="117" t="b">
        <v>1</v>
      </c>
      <c r="L100" s="117" t="s">
        <v>1313</v>
      </c>
      <c r="M100" s="117" t="b">
        <v>1</v>
      </c>
      <c r="N100" s="117" t="s">
        <v>1276</v>
      </c>
      <c r="O100" s="182" t="str">
        <f>LEFT(APT!D100,19)&amp;"."&amp;'APTCR '!F100</f>
        <v>St Mary's &amp; St John.3521.BS.I01.Ma22</v>
      </c>
      <c r="P100" s="185" t="str">
        <f>APT!I100</f>
        <v>11510/543965</v>
      </c>
      <c r="Q100" s="117" t="b">
        <v>1</v>
      </c>
      <c r="R100" s="117" t="b">
        <v>1</v>
      </c>
      <c r="S100" s="117" t="b">
        <v>1</v>
      </c>
    </row>
    <row r="101" spans="1:19" x14ac:dyDescent="0.25">
      <c r="A101" s="117" t="s">
        <v>1312</v>
      </c>
      <c r="B101" s="180">
        <v>1</v>
      </c>
      <c r="C101" s="117">
        <v>2</v>
      </c>
      <c r="D101" s="181">
        <f>APT!J101</f>
        <v>400088</v>
      </c>
      <c r="E101" s="117" t="b">
        <v>1</v>
      </c>
      <c r="F101" s="182" t="str">
        <f>RIGHT(APT!C101,4)&amp;"."&amp;APT!M101&amp;"."&amp;APT!K101&amp;"."&amp;$C$5</f>
        <v>2043.CA.I01.Ma22</v>
      </c>
      <c r="G101" s="183">
        <f t="shared" ca="1" si="2"/>
        <v>44697</v>
      </c>
      <c r="H101" s="316" cm="1">
        <f t="array" ref="H101">-IF(SUMPRODUCT((APT!$Q$19:$AB$19=$B$5)*APT!Q101:AB101)&lt;0,SUMPRODUCT((APT!$Q$19:$AB$19=$B$5)*APT!Q101:AB101),0)</f>
        <v>0</v>
      </c>
      <c r="I101" s="115">
        <f t="shared" ca="1" si="3"/>
        <v>44697</v>
      </c>
      <c r="J101" s="117">
        <v>3</v>
      </c>
      <c r="K101" s="117" t="b">
        <v>1</v>
      </c>
      <c r="L101" s="117" t="s">
        <v>1313</v>
      </c>
      <c r="M101" s="117" t="b">
        <v>1</v>
      </c>
      <c r="N101" s="117" t="s">
        <v>1276</v>
      </c>
      <c r="O101" s="182" t="str">
        <f>LEFT(APT!D101,19)&amp;"."&amp;'APTCR '!F101</f>
        <v>Moss Hall Junior Sc.2043.CA.I01.Ma22</v>
      </c>
      <c r="P101" s="185" t="str">
        <f>APT!I101</f>
        <v>10162/543965</v>
      </c>
      <c r="Q101" s="117" t="b">
        <v>1</v>
      </c>
      <c r="R101" s="117" t="b">
        <v>1</v>
      </c>
      <c r="S101" s="117" t="b">
        <v>1</v>
      </c>
    </row>
    <row r="102" spans="1:19" x14ac:dyDescent="0.25">
      <c r="A102" s="117" t="s">
        <v>1312</v>
      </c>
      <c r="B102" s="180">
        <v>1</v>
      </c>
      <c r="C102" s="117">
        <v>2</v>
      </c>
      <c r="D102" s="181">
        <f>APT!J102</f>
        <v>0</v>
      </c>
      <c r="E102" s="117" t="b">
        <v>1</v>
      </c>
      <c r="F102" s="182" t="str">
        <f>RIGHT(APT!C102,4)&amp;"."&amp;APT!M102&amp;"."&amp;APT!K102&amp;"."&amp;$C$5</f>
        <v>...Ma22</v>
      </c>
      <c r="G102" s="183">
        <f t="shared" ca="1" si="2"/>
        <v>44697</v>
      </c>
      <c r="H102" s="316" cm="1">
        <f t="array" ref="H102">-IF(SUMPRODUCT((APT!$Q$19:$AB$19=$B$5)*APT!Q102:AB102)&lt;0,SUMPRODUCT((APT!$Q$19:$AB$19=$B$5)*APT!Q102:AB102),0)</f>
        <v>0</v>
      </c>
      <c r="I102" s="115">
        <f t="shared" ca="1" si="3"/>
        <v>44697</v>
      </c>
      <c r="J102" s="117">
        <v>3</v>
      </c>
      <c r="K102" s="117" t="b">
        <v>1</v>
      </c>
      <c r="L102" s="117" t="s">
        <v>1313</v>
      </c>
      <c r="M102" s="117" t="b">
        <v>1</v>
      </c>
      <c r="N102" s="117" t="s">
        <v>1276</v>
      </c>
      <c r="O102" s="182" t="str">
        <f>LEFT(APT!D102,19)&amp;"."&amp;'APTCR '!F102</f>
        <v>....Ma22</v>
      </c>
      <c r="P102" s="185">
        <f>APT!I102</f>
        <v>0</v>
      </c>
      <c r="Q102" s="117" t="b">
        <v>1</v>
      </c>
      <c r="R102" s="117" t="b">
        <v>1</v>
      </c>
      <c r="S102" s="117" t="b">
        <v>1</v>
      </c>
    </row>
    <row r="103" spans="1:19" x14ac:dyDescent="0.25">
      <c r="A103" s="117" t="s">
        <v>1312</v>
      </c>
      <c r="B103" s="180">
        <v>1</v>
      </c>
      <c r="C103" s="117">
        <v>2</v>
      </c>
      <c r="D103" s="181">
        <f>APT!J103</f>
        <v>0</v>
      </c>
      <c r="E103" s="117" t="b">
        <v>1</v>
      </c>
      <c r="F103" s="182" t="str">
        <f>RIGHT(APT!C103,4)&amp;"."&amp;APT!M103&amp;"."&amp;APT!K103&amp;"."&amp;$C$5</f>
        <v>...Ma22</v>
      </c>
      <c r="G103" s="183">
        <f t="shared" ca="1" si="2"/>
        <v>44697</v>
      </c>
      <c r="H103" s="316" cm="1">
        <f t="array" ref="H103">-IF(SUMPRODUCT((APT!$Q$19:$AB$19=$B$5)*APT!Q103:AB103)&lt;0,SUMPRODUCT((APT!$Q$19:$AB$19=$B$5)*APT!Q103:AB103),0)</f>
        <v>0</v>
      </c>
      <c r="I103" s="115">
        <f t="shared" ca="1" si="3"/>
        <v>44697</v>
      </c>
      <c r="J103" s="117">
        <v>3</v>
      </c>
      <c r="K103" s="117" t="b">
        <v>1</v>
      </c>
      <c r="L103" s="117" t="s">
        <v>1313</v>
      </c>
      <c r="M103" s="117" t="b">
        <v>1</v>
      </c>
      <c r="N103" s="117" t="s">
        <v>1276</v>
      </c>
      <c r="O103" s="182" t="str">
        <f>LEFT(APT!D103,19)&amp;"."&amp;'APTCR '!F103</f>
        <v>....Ma22</v>
      </c>
      <c r="P103" s="185">
        <f>APT!I103</f>
        <v>0</v>
      </c>
      <c r="Q103" s="117" t="b">
        <v>1</v>
      </c>
      <c r="R103" s="117" t="b">
        <v>1</v>
      </c>
      <c r="S103" s="117" t="b">
        <v>1</v>
      </c>
    </row>
    <row r="104" spans="1:19" x14ac:dyDescent="0.25">
      <c r="A104" s="117" t="s">
        <v>1312</v>
      </c>
      <c r="B104" s="180">
        <v>1</v>
      </c>
      <c r="C104" s="117">
        <v>2</v>
      </c>
      <c r="D104" s="181">
        <f>APT!J104</f>
        <v>0</v>
      </c>
      <c r="E104" s="117" t="b">
        <v>1</v>
      </c>
      <c r="F104" s="182" t="str">
        <f>RIGHT(APT!C104,4)&amp;"."&amp;APT!M104&amp;"."&amp;APT!K104&amp;"."&amp;$C$5</f>
        <v>...Ma22</v>
      </c>
      <c r="G104" s="183">
        <f t="shared" ca="1" si="2"/>
        <v>44697</v>
      </c>
      <c r="H104" s="316" cm="1">
        <f t="array" ref="H104">-IF(SUMPRODUCT((APT!$Q$19:$AB$19=$B$5)*APT!Q104:AB104)&lt;0,SUMPRODUCT((APT!$Q$19:$AB$19=$B$5)*APT!Q104:AB104),0)</f>
        <v>0</v>
      </c>
      <c r="I104" s="115">
        <f t="shared" ca="1" si="3"/>
        <v>44697</v>
      </c>
      <c r="J104" s="117">
        <v>3</v>
      </c>
      <c r="K104" s="117" t="b">
        <v>1</v>
      </c>
      <c r="L104" s="117" t="s">
        <v>1313</v>
      </c>
      <c r="M104" s="117" t="b">
        <v>1</v>
      </c>
      <c r="N104" s="117" t="s">
        <v>1276</v>
      </c>
      <c r="O104" s="182" t="str">
        <f>LEFT(APT!D104,19)&amp;"."&amp;'APTCR '!F104</f>
        <v>....Ma22</v>
      </c>
      <c r="P104" s="185">
        <f>APT!I104</f>
        <v>0</v>
      </c>
      <c r="Q104" s="117" t="b">
        <v>1</v>
      </c>
      <c r="R104" s="117" t="b">
        <v>1</v>
      </c>
      <c r="S104" s="117" t="b">
        <v>1</v>
      </c>
    </row>
    <row r="105" spans="1:19" x14ac:dyDescent="0.25">
      <c r="A105" s="117" t="s">
        <v>1312</v>
      </c>
      <c r="B105" s="180">
        <v>1</v>
      </c>
      <c r="C105" s="117">
        <v>2</v>
      </c>
      <c r="D105" s="181">
        <f>APT!J105</f>
        <v>0</v>
      </c>
      <c r="E105" s="117" t="b">
        <v>1</v>
      </c>
      <c r="F105" s="182" t="str">
        <f>RIGHT(APT!C105,4)&amp;"."&amp;APT!M105&amp;"."&amp;APT!K105&amp;"."&amp;$C$5</f>
        <v>...Ma22</v>
      </c>
      <c r="G105" s="183">
        <f t="shared" ca="1" si="2"/>
        <v>44697</v>
      </c>
      <c r="H105" s="316" cm="1">
        <f t="array" ref="H105">-IF(SUMPRODUCT((APT!$Q$19:$AB$19=$B$5)*APT!Q105:AB105)&lt;0,SUMPRODUCT((APT!$Q$19:$AB$19=$B$5)*APT!Q105:AB105),0)</f>
        <v>0</v>
      </c>
      <c r="I105" s="115">
        <f t="shared" ca="1" si="3"/>
        <v>44697</v>
      </c>
      <c r="J105" s="117">
        <v>3</v>
      </c>
      <c r="K105" s="117" t="b">
        <v>1</v>
      </c>
      <c r="L105" s="117" t="s">
        <v>1313</v>
      </c>
      <c r="M105" s="117" t="b">
        <v>1</v>
      </c>
      <c r="N105" s="117" t="s">
        <v>1276</v>
      </c>
      <c r="O105" s="182" t="str">
        <f>LEFT(APT!D105,19)&amp;"."&amp;'APTCR '!F105</f>
        <v>....Ma22</v>
      </c>
      <c r="P105" s="185">
        <f>APT!I105</f>
        <v>0</v>
      </c>
      <c r="Q105" s="117" t="b">
        <v>1</v>
      </c>
      <c r="R105" s="117" t="b">
        <v>1</v>
      </c>
      <c r="S105" s="117" t="b">
        <v>1</v>
      </c>
    </row>
    <row r="106" spans="1:19" x14ac:dyDescent="0.25">
      <c r="A106" s="117" t="s">
        <v>1312</v>
      </c>
      <c r="B106" s="180">
        <v>1</v>
      </c>
      <c r="C106" s="117">
        <v>2</v>
      </c>
      <c r="D106" s="181">
        <f>APT!J106</f>
        <v>0</v>
      </c>
      <c r="E106" s="117" t="b">
        <v>1</v>
      </c>
      <c r="F106" s="182" t="str">
        <f>RIGHT(APT!C106,4)&amp;"."&amp;APT!M106&amp;"."&amp;APT!K106&amp;"."&amp;$C$5</f>
        <v>...Ma22</v>
      </c>
      <c r="G106" s="183">
        <f t="shared" ca="1" si="2"/>
        <v>44697</v>
      </c>
      <c r="H106" s="316" cm="1">
        <f t="array" ref="H106">-IF(SUMPRODUCT((APT!$Q$19:$AB$19=$B$5)*APT!Q106:AB106)&lt;0,SUMPRODUCT((APT!$Q$19:$AB$19=$B$5)*APT!Q106:AB106),0)</f>
        <v>0</v>
      </c>
      <c r="I106" s="115">
        <f t="shared" ca="1" si="3"/>
        <v>44697</v>
      </c>
      <c r="J106" s="117">
        <v>3</v>
      </c>
      <c r="K106" s="117" t="b">
        <v>1</v>
      </c>
      <c r="L106" s="117" t="s">
        <v>1313</v>
      </c>
      <c r="M106" s="117" t="b">
        <v>1</v>
      </c>
      <c r="N106" s="117" t="s">
        <v>1276</v>
      </c>
      <c r="O106" s="182" t="str">
        <f>LEFT(APT!D106,19)&amp;"."&amp;'APTCR '!F106</f>
        <v>....Ma22</v>
      </c>
      <c r="P106" s="185">
        <f>APT!I106</f>
        <v>0</v>
      </c>
      <c r="Q106" s="117" t="b">
        <v>1</v>
      </c>
      <c r="R106" s="117" t="b">
        <v>1</v>
      </c>
      <c r="S106" s="117" t="b">
        <v>1</v>
      </c>
    </row>
    <row r="107" spans="1:19" x14ac:dyDescent="0.25">
      <c r="A107" s="117" t="s">
        <v>1312</v>
      </c>
      <c r="B107" s="180">
        <v>1</v>
      </c>
      <c r="C107" s="117">
        <v>2</v>
      </c>
      <c r="D107" s="181">
        <f>APT!J107</f>
        <v>0</v>
      </c>
      <c r="E107" s="117" t="b">
        <v>1</v>
      </c>
      <c r="F107" s="182" t="str">
        <f>RIGHT(APT!C107,4)&amp;"."&amp;APT!M107&amp;"."&amp;APT!K107&amp;"."&amp;$C$5</f>
        <v>...Ma22</v>
      </c>
      <c r="G107" s="183">
        <f t="shared" ca="1" si="2"/>
        <v>44697</v>
      </c>
      <c r="H107" s="316" cm="1">
        <f t="array" ref="H107">-IF(SUMPRODUCT((APT!$Q$19:$AB$19=$B$5)*APT!Q107:AB107)&lt;0,SUMPRODUCT((APT!$Q$19:$AB$19=$B$5)*APT!Q107:AB107),0)</f>
        <v>0</v>
      </c>
      <c r="I107" s="115">
        <f t="shared" ca="1" si="3"/>
        <v>44697</v>
      </c>
      <c r="J107" s="117">
        <v>3</v>
      </c>
      <c r="K107" s="117" t="b">
        <v>1</v>
      </c>
      <c r="L107" s="117" t="s">
        <v>1313</v>
      </c>
      <c r="M107" s="117" t="b">
        <v>1</v>
      </c>
      <c r="N107" s="117" t="s">
        <v>1276</v>
      </c>
      <c r="O107" s="182" t="str">
        <f>LEFT(APT!D107,19)&amp;"."&amp;'APTCR '!F107</f>
        <v>....Ma22</v>
      </c>
      <c r="P107" s="185">
        <f>APT!I107</f>
        <v>0</v>
      </c>
      <c r="Q107" s="117" t="b">
        <v>1</v>
      </c>
      <c r="R107" s="117" t="b">
        <v>1</v>
      </c>
      <c r="S107" s="117" t="b">
        <v>1</v>
      </c>
    </row>
    <row r="108" spans="1:19" x14ac:dyDescent="0.25">
      <c r="A108" s="117" t="s">
        <v>1312</v>
      </c>
      <c r="B108" s="180">
        <v>1</v>
      </c>
      <c r="C108" s="117">
        <v>2</v>
      </c>
      <c r="D108" s="181">
        <f>APT!J108</f>
        <v>0</v>
      </c>
      <c r="E108" s="117" t="b">
        <v>1</v>
      </c>
      <c r="F108" s="182" t="str">
        <f>RIGHT(APT!C108,4)&amp;"."&amp;APT!M108&amp;"."&amp;APT!K108&amp;"."&amp;$C$5</f>
        <v>...Ma22</v>
      </c>
      <c r="G108" s="183">
        <f t="shared" ca="1" si="2"/>
        <v>44697</v>
      </c>
      <c r="H108" s="316" cm="1">
        <f t="array" ref="H108">-IF(SUMPRODUCT((APT!$Q$19:$AB$19=$B$5)*APT!Q108:AB108)&lt;0,SUMPRODUCT((APT!$Q$19:$AB$19=$B$5)*APT!Q108:AB108),0)</f>
        <v>0</v>
      </c>
      <c r="I108" s="115">
        <f t="shared" ca="1" si="3"/>
        <v>44697</v>
      </c>
      <c r="J108" s="117">
        <v>3</v>
      </c>
      <c r="K108" s="117" t="b">
        <v>1</v>
      </c>
      <c r="L108" s="117" t="s">
        <v>1313</v>
      </c>
      <c r="M108" s="117" t="b">
        <v>1</v>
      </c>
      <c r="N108" s="117" t="s">
        <v>1276</v>
      </c>
      <c r="O108" s="182" t="str">
        <f>LEFT(APT!D108,19)&amp;"."&amp;'APTCR '!F108</f>
        <v>....Ma22</v>
      </c>
      <c r="P108" s="185">
        <f>APT!I108</f>
        <v>0</v>
      </c>
      <c r="Q108" s="117" t="b">
        <v>1</v>
      </c>
      <c r="R108" s="117" t="b">
        <v>1</v>
      </c>
      <c r="S108" s="117" t="b">
        <v>1</v>
      </c>
    </row>
    <row r="109" spans="1:19" x14ac:dyDescent="0.25">
      <c r="A109" s="117" t="s">
        <v>1312</v>
      </c>
      <c r="B109" s="180">
        <v>1</v>
      </c>
      <c r="C109" s="117">
        <v>2</v>
      </c>
      <c r="D109" s="181">
        <f>APT!J109</f>
        <v>0</v>
      </c>
      <c r="E109" s="117" t="b">
        <v>1</v>
      </c>
      <c r="F109" s="182" t="str">
        <f>RIGHT(APT!C109,4)&amp;"."&amp;APT!M109&amp;"."&amp;APT!K109&amp;"."&amp;$C$5</f>
        <v>...Ma22</v>
      </c>
      <c r="G109" s="183">
        <f t="shared" ca="1" si="2"/>
        <v>44697</v>
      </c>
      <c r="H109" s="316" cm="1">
        <f t="array" ref="H109">-IF(SUMPRODUCT((APT!$Q$19:$AB$19=$B$5)*APT!Q109:AB109)&lt;0,SUMPRODUCT((APT!$Q$19:$AB$19=$B$5)*APT!Q109:AB109),0)</f>
        <v>0</v>
      </c>
      <c r="I109" s="115">
        <f t="shared" ca="1" si="3"/>
        <v>44697</v>
      </c>
      <c r="J109" s="117">
        <v>3</v>
      </c>
      <c r="K109" s="117" t="b">
        <v>1</v>
      </c>
      <c r="L109" s="117" t="s">
        <v>1313</v>
      </c>
      <c r="M109" s="117" t="b">
        <v>1</v>
      </c>
      <c r="N109" s="117" t="s">
        <v>1276</v>
      </c>
      <c r="O109" s="182" t="str">
        <f>LEFT(APT!D109,19)&amp;"."&amp;'APTCR '!F109</f>
        <v>....Ma22</v>
      </c>
      <c r="P109" s="185">
        <f>APT!I109</f>
        <v>0</v>
      </c>
      <c r="Q109" s="117" t="b">
        <v>1</v>
      </c>
      <c r="R109" s="117" t="b">
        <v>1</v>
      </c>
      <c r="S109" s="117" t="b">
        <v>1</v>
      </c>
    </row>
    <row r="110" spans="1:19" x14ac:dyDescent="0.25">
      <c r="A110" s="117" t="s">
        <v>1312</v>
      </c>
      <c r="B110" s="180">
        <v>1</v>
      </c>
      <c r="C110" s="117">
        <v>2</v>
      </c>
      <c r="D110" s="181">
        <f>APT!J110</f>
        <v>0</v>
      </c>
      <c r="E110" s="117" t="b">
        <v>1</v>
      </c>
      <c r="F110" s="182" t="str">
        <f>RIGHT(APT!C110,4)&amp;"."&amp;APT!M110&amp;"."&amp;APT!K110&amp;"."&amp;$C$5</f>
        <v>...Ma22</v>
      </c>
      <c r="G110" s="183">
        <f t="shared" ca="1" si="2"/>
        <v>44697</v>
      </c>
      <c r="H110" s="316" cm="1">
        <f t="array" ref="H110">-IF(SUMPRODUCT((APT!$Q$19:$AB$19=$B$5)*APT!Q110:AB110)&lt;0,SUMPRODUCT((APT!$Q$19:$AB$19=$B$5)*APT!Q110:AB110),0)</f>
        <v>0</v>
      </c>
      <c r="I110" s="115">
        <f t="shared" ca="1" si="3"/>
        <v>44697</v>
      </c>
      <c r="J110" s="117">
        <v>3</v>
      </c>
      <c r="K110" s="117" t="b">
        <v>1</v>
      </c>
      <c r="L110" s="117" t="s">
        <v>1313</v>
      </c>
      <c r="M110" s="117" t="b">
        <v>1</v>
      </c>
      <c r="N110" s="117" t="s">
        <v>1276</v>
      </c>
      <c r="O110" s="182" t="str">
        <f>LEFT(APT!D110,19)&amp;"."&amp;'APTCR '!F110</f>
        <v>....Ma22</v>
      </c>
      <c r="P110" s="185">
        <f>APT!I110</f>
        <v>0</v>
      </c>
      <c r="Q110" s="117" t="b">
        <v>1</v>
      </c>
      <c r="R110" s="117" t="b">
        <v>1</v>
      </c>
      <c r="S110" s="117" t="b">
        <v>1</v>
      </c>
    </row>
    <row r="111" spans="1:19" x14ac:dyDescent="0.25">
      <c r="A111" s="117" t="s">
        <v>1312</v>
      </c>
      <c r="B111" s="180">
        <v>1</v>
      </c>
      <c r="C111" s="117">
        <v>2</v>
      </c>
      <c r="D111" s="181">
        <f>APT!J111</f>
        <v>0</v>
      </c>
      <c r="E111" s="117" t="b">
        <v>1</v>
      </c>
      <c r="F111" s="182" t="str">
        <f>RIGHT(APT!C111,4)&amp;"."&amp;APT!M111&amp;"."&amp;APT!K111&amp;"."&amp;$C$5</f>
        <v>...Ma22</v>
      </c>
      <c r="G111" s="183">
        <f t="shared" ca="1" si="2"/>
        <v>44697</v>
      </c>
      <c r="H111" s="316" cm="1">
        <f t="array" ref="H111">-IF(SUMPRODUCT((APT!$Q$19:$AB$19=$B$5)*APT!Q111:AB111)&lt;0,SUMPRODUCT((APT!$Q$19:$AB$19=$B$5)*APT!Q111:AB111),0)</f>
        <v>0</v>
      </c>
      <c r="I111" s="115">
        <f t="shared" ca="1" si="3"/>
        <v>44697</v>
      </c>
      <c r="J111" s="117">
        <v>3</v>
      </c>
      <c r="K111" s="117" t="b">
        <v>1</v>
      </c>
      <c r="L111" s="117" t="s">
        <v>1313</v>
      </c>
      <c r="M111" s="117" t="b">
        <v>1</v>
      </c>
      <c r="N111" s="117" t="s">
        <v>1276</v>
      </c>
      <c r="O111" s="182" t="str">
        <f>LEFT(APT!D111,19)&amp;"."&amp;'APTCR '!F111</f>
        <v>....Ma22</v>
      </c>
      <c r="P111" s="185">
        <f>APT!I111</f>
        <v>0</v>
      </c>
      <c r="Q111" s="117" t="b">
        <v>1</v>
      </c>
      <c r="R111" s="117" t="b">
        <v>1</v>
      </c>
      <c r="S111" s="117" t="b">
        <v>1</v>
      </c>
    </row>
    <row r="112" spans="1:19" x14ac:dyDescent="0.25">
      <c r="A112" s="117" t="s">
        <v>1312</v>
      </c>
      <c r="B112" s="180">
        <v>1</v>
      </c>
      <c r="C112" s="117">
        <v>2</v>
      </c>
      <c r="D112" s="181">
        <f>APT!J112</f>
        <v>0</v>
      </c>
      <c r="E112" s="117" t="b">
        <v>1</v>
      </c>
      <c r="F112" s="182" t="str">
        <f>RIGHT(APT!C112,4)&amp;"."&amp;APT!M112&amp;"."&amp;APT!K112&amp;"."&amp;$C$5</f>
        <v>...Ma22</v>
      </c>
      <c r="G112" s="183">
        <f t="shared" ca="1" si="2"/>
        <v>44697</v>
      </c>
      <c r="H112" s="316" cm="1">
        <f t="array" ref="H112">-IF(SUMPRODUCT((APT!$Q$19:$AB$19=$B$5)*APT!Q112:AB112)&lt;0,SUMPRODUCT((APT!$Q$19:$AB$19=$B$5)*APT!Q112:AB112),0)</f>
        <v>0</v>
      </c>
      <c r="I112" s="115">
        <f t="shared" ca="1" si="3"/>
        <v>44697</v>
      </c>
      <c r="J112" s="117">
        <v>3</v>
      </c>
      <c r="K112" s="117" t="b">
        <v>1</v>
      </c>
      <c r="L112" s="117" t="s">
        <v>1313</v>
      </c>
      <c r="M112" s="117" t="b">
        <v>1</v>
      </c>
      <c r="N112" s="117" t="s">
        <v>1276</v>
      </c>
      <c r="O112" s="182" t="str">
        <f>LEFT(APT!D112,19)&amp;"."&amp;'APTCR '!F112</f>
        <v>....Ma22</v>
      </c>
      <c r="P112" s="185">
        <f>APT!I112</f>
        <v>0</v>
      </c>
      <c r="Q112" s="117" t="b">
        <v>1</v>
      </c>
      <c r="R112" s="117" t="b">
        <v>1</v>
      </c>
      <c r="S112" s="117" t="b">
        <v>1</v>
      </c>
    </row>
    <row r="113" spans="1:19" x14ac:dyDescent="0.25">
      <c r="A113" s="117" t="s">
        <v>1312</v>
      </c>
      <c r="B113" s="180">
        <v>1</v>
      </c>
      <c r="C113" s="117">
        <v>2</v>
      </c>
      <c r="D113" s="181">
        <f>APT!J113</f>
        <v>0</v>
      </c>
      <c r="E113" s="117" t="b">
        <v>1</v>
      </c>
      <c r="F113" s="182" t="str">
        <f>RIGHT(APT!C113,4)&amp;"."&amp;APT!M113&amp;"."&amp;APT!K113&amp;"."&amp;$C$5</f>
        <v>...Ma22</v>
      </c>
      <c r="G113" s="183">
        <f t="shared" ca="1" si="2"/>
        <v>44697</v>
      </c>
      <c r="H113" s="316" cm="1">
        <f t="array" ref="H113">-IF(SUMPRODUCT((APT!$Q$19:$AB$19=$B$5)*APT!Q113:AB113)&lt;0,SUMPRODUCT((APT!$Q$19:$AB$19=$B$5)*APT!Q113:AB113),0)</f>
        <v>0</v>
      </c>
      <c r="I113" s="115">
        <f t="shared" ca="1" si="3"/>
        <v>44697</v>
      </c>
      <c r="J113" s="117">
        <v>3</v>
      </c>
      <c r="K113" s="117" t="b">
        <v>1</v>
      </c>
      <c r="L113" s="117" t="s">
        <v>1313</v>
      </c>
      <c r="M113" s="117" t="b">
        <v>1</v>
      </c>
      <c r="N113" s="117" t="s">
        <v>1276</v>
      </c>
      <c r="O113" s="182" t="str">
        <f>LEFT(APT!D113,19)&amp;"."&amp;'APTCR '!F113</f>
        <v>....Ma22</v>
      </c>
      <c r="P113" s="185">
        <f>APT!I113</f>
        <v>0</v>
      </c>
      <c r="Q113" s="117" t="b">
        <v>1</v>
      </c>
      <c r="R113" s="117" t="b">
        <v>1</v>
      </c>
      <c r="S113" s="117" t="b">
        <v>1</v>
      </c>
    </row>
    <row r="114" spans="1:19" x14ac:dyDescent="0.25">
      <c r="A114" s="117" t="s">
        <v>1312</v>
      </c>
      <c r="B114" s="180">
        <v>1</v>
      </c>
      <c r="C114" s="117">
        <v>2</v>
      </c>
      <c r="D114" s="181">
        <f>APT!J114</f>
        <v>0</v>
      </c>
      <c r="E114" s="117" t="b">
        <v>1</v>
      </c>
      <c r="F114" s="182" t="str">
        <f>RIGHT(APT!C114,4)&amp;"."&amp;APT!M114&amp;"."&amp;APT!K114&amp;"."&amp;$C$5</f>
        <v>...Ma22</v>
      </c>
      <c r="G114" s="183">
        <f t="shared" ca="1" si="2"/>
        <v>44697</v>
      </c>
      <c r="H114" s="316" cm="1">
        <f t="array" ref="H114">-IF(SUMPRODUCT((APT!$Q$19:$AB$19=$B$5)*APT!Q114:AB114)&lt;0,SUMPRODUCT((APT!$Q$19:$AB$19=$B$5)*APT!Q114:AB114),0)</f>
        <v>0</v>
      </c>
      <c r="I114" s="115">
        <f t="shared" ca="1" si="3"/>
        <v>44697</v>
      </c>
      <c r="J114" s="117">
        <v>3</v>
      </c>
      <c r="K114" s="117" t="b">
        <v>1</v>
      </c>
      <c r="L114" s="117" t="s">
        <v>1313</v>
      </c>
      <c r="M114" s="117" t="b">
        <v>1</v>
      </c>
      <c r="N114" s="117" t="s">
        <v>1276</v>
      </c>
      <c r="O114" s="182" t="str">
        <f>LEFT(APT!D114,19)&amp;"."&amp;'APTCR '!F114</f>
        <v>....Ma22</v>
      </c>
      <c r="P114" s="185">
        <f>APT!I114</f>
        <v>0</v>
      </c>
      <c r="Q114" s="117" t="b">
        <v>1</v>
      </c>
      <c r="R114" s="117" t="b">
        <v>1</v>
      </c>
      <c r="S114" s="117" t="b">
        <v>1</v>
      </c>
    </row>
    <row r="115" spans="1:19" x14ac:dyDescent="0.25">
      <c r="A115" s="117" t="s">
        <v>1312</v>
      </c>
      <c r="B115" s="180">
        <v>1</v>
      </c>
      <c r="C115" s="117">
        <v>2</v>
      </c>
      <c r="D115" s="181">
        <f>APT!J115</f>
        <v>0</v>
      </c>
      <c r="E115" s="117" t="b">
        <v>1</v>
      </c>
      <c r="F115" s="182" t="str">
        <f>RIGHT(APT!C115,4)&amp;"."&amp;APT!M115&amp;"."&amp;APT!K115&amp;"."&amp;$C$5</f>
        <v>...Ma22</v>
      </c>
      <c r="G115" s="183">
        <f t="shared" ca="1" si="2"/>
        <v>44697</v>
      </c>
      <c r="H115" s="316" cm="1">
        <f t="array" ref="H115">-IF(SUMPRODUCT((APT!$Q$19:$AB$19=$B$5)*APT!Q115:AB115)&lt;0,SUMPRODUCT((APT!$Q$19:$AB$19=$B$5)*APT!Q115:AB115),0)</f>
        <v>0</v>
      </c>
      <c r="I115" s="115">
        <f t="shared" ca="1" si="3"/>
        <v>44697</v>
      </c>
      <c r="J115" s="117">
        <v>3</v>
      </c>
      <c r="K115" s="117" t="b">
        <v>1</v>
      </c>
      <c r="L115" s="117" t="s">
        <v>1313</v>
      </c>
      <c r="M115" s="117" t="b">
        <v>1</v>
      </c>
      <c r="N115" s="117" t="s">
        <v>1276</v>
      </c>
      <c r="O115" s="182" t="str">
        <f>LEFT(APT!D115,19)&amp;"."&amp;'APTCR '!F115</f>
        <v>....Ma22</v>
      </c>
      <c r="P115" s="185">
        <f>APT!I115</f>
        <v>0</v>
      </c>
      <c r="Q115" s="117" t="b">
        <v>1</v>
      </c>
      <c r="R115" s="117" t="b">
        <v>1</v>
      </c>
      <c r="S115" s="117" t="b">
        <v>1</v>
      </c>
    </row>
    <row r="116" spans="1:19" x14ac:dyDescent="0.25">
      <c r="A116" s="117" t="s">
        <v>1312</v>
      </c>
      <c r="B116" s="180">
        <v>1</v>
      </c>
      <c r="C116" s="117">
        <v>2</v>
      </c>
      <c r="D116" s="181">
        <f>APT!J116</f>
        <v>0</v>
      </c>
      <c r="E116" s="117" t="b">
        <v>1</v>
      </c>
      <c r="F116" s="182" t="str">
        <f>RIGHT(APT!C116,4)&amp;"."&amp;APT!M116&amp;"."&amp;APT!K116&amp;"."&amp;$C$5</f>
        <v>...Ma22</v>
      </c>
      <c r="G116" s="183">
        <f t="shared" ca="1" si="2"/>
        <v>44697</v>
      </c>
      <c r="H116" s="316" cm="1">
        <f t="array" ref="H116">-IF(SUMPRODUCT((APT!$Q$19:$AB$19=$B$5)*APT!Q116:AB116)&lt;0,SUMPRODUCT((APT!$Q$19:$AB$19=$B$5)*APT!Q116:AB116),0)</f>
        <v>0</v>
      </c>
      <c r="I116" s="115">
        <f t="shared" ca="1" si="3"/>
        <v>44697</v>
      </c>
      <c r="J116" s="117">
        <v>3</v>
      </c>
      <c r="K116" s="117" t="b">
        <v>1</v>
      </c>
      <c r="L116" s="117" t="s">
        <v>1313</v>
      </c>
      <c r="M116" s="117" t="b">
        <v>1</v>
      </c>
      <c r="N116" s="117" t="s">
        <v>1276</v>
      </c>
      <c r="O116" s="182" t="str">
        <f>LEFT(APT!D116,19)&amp;"."&amp;'APTCR '!F116</f>
        <v>....Ma22</v>
      </c>
      <c r="P116" s="185">
        <f>APT!I116</f>
        <v>0</v>
      </c>
      <c r="Q116" s="117" t="b">
        <v>1</v>
      </c>
      <c r="R116" s="117" t="b">
        <v>1</v>
      </c>
      <c r="S116" s="117" t="b">
        <v>1</v>
      </c>
    </row>
    <row r="117" spans="1:19" x14ac:dyDescent="0.25">
      <c r="A117" s="117" t="s">
        <v>1312</v>
      </c>
      <c r="B117" s="180">
        <v>1</v>
      </c>
      <c r="C117" s="117">
        <v>2</v>
      </c>
      <c r="D117" s="181">
        <f>APT!J117</f>
        <v>0</v>
      </c>
      <c r="E117" s="117" t="b">
        <v>1</v>
      </c>
      <c r="F117" s="182" t="str">
        <f>RIGHT(APT!C117,4)&amp;"."&amp;APT!M117&amp;"."&amp;APT!K117&amp;"."&amp;$C$5</f>
        <v>...Ma22</v>
      </c>
      <c r="G117" s="183">
        <f t="shared" ca="1" si="2"/>
        <v>44697</v>
      </c>
      <c r="H117" s="316" cm="1">
        <f t="array" ref="H117">-IF(SUMPRODUCT((APT!$Q$19:$AB$19=$B$5)*APT!Q117:AB117)&lt;0,SUMPRODUCT((APT!$Q$19:$AB$19=$B$5)*APT!Q117:AB117),0)</f>
        <v>0</v>
      </c>
      <c r="I117" s="115">
        <f t="shared" ca="1" si="3"/>
        <v>44697</v>
      </c>
      <c r="J117" s="117">
        <v>3</v>
      </c>
      <c r="K117" s="117" t="b">
        <v>1</v>
      </c>
      <c r="L117" s="117" t="s">
        <v>1313</v>
      </c>
      <c r="M117" s="117" t="b">
        <v>1</v>
      </c>
      <c r="N117" s="117" t="s">
        <v>1276</v>
      </c>
      <c r="O117" s="182" t="str">
        <f>LEFT(APT!D117,19)&amp;"."&amp;'APTCR '!F117</f>
        <v>....Ma22</v>
      </c>
      <c r="P117" s="185">
        <f>APT!I117</f>
        <v>0</v>
      </c>
      <c r="Q117" s="117" t="b">
        <v>1</v>
      </c>
      <c r="R117" s="117" t="b">
        <v>1</v>
      </c>
      <c r="S117" s="117" t="b">
        <v>1</v>
      </c>
    </row>
    <row r="118" spans="1:19" x14ac:dyDescent="0.25">
      <c r="A118" s="117" t="s">
        <v>1312</v>
      </c>
      <c r="B118" s="180">
        <v>1</v>
      </c>
      <c r="C118" s="117">
        <v>2</v>
      </c>
      <c r="D118" s="181">
        <f>APT!J118</f>
        <v>0</v>
      </c>
      <c r="E118" s="117" t="b">
        <v>1</v>
      </c>
      <c r="F118" s="182" t="str">
        <f>RIGHT(APT!C118,4)&amp;"."&amp;APT!M118&amp;"."&amp;APT!K118&amp;"."&amp;$C$5</f>
        <v>...Ma22</v>
      </c>
      <c r="G118" s="183">
        <f t="shared" ca="1" si="2"/>
        <v>44697</v>
      </c>
      <c r="H118" s="316" cm="1">
        <f t="array" ref="H118">-IF(SUMPRODUCT((APT!$Q$19:$AB$19=$B$5)*APT!Q118:AB118)&lt;0,SUMPRODUCT((APT!$Q$19:$AB$19=$B$5)*APT!Q118:AB118),0)</f>
        <v>0</v>
      </c>
      <c r="I118" s="115">
        <f t="shared" ca="1" si="3"/>
        <v>44697</v>
      </c>
      <c r="J118" s="117">
        <v>3</v>
      </c>
      <c r="K118" s="117" t="b">
        <v>1</v>
      </c>
      <c r="L118" s="117" t="s">
        <v>1313</v>
      </c>
      <c r="M118" s="117" t="b">
        <v>1</v>
      </c>
      <c r="N118" s="117" t="s">
        <v>1276</v>
      </c>
      <c r="O118" s="182" t="str">
        <f>LEFT(APT!D118,19)&amp;"."&amp;'APTCR '!F118</f>
        <v>....Ma22</v>
      </c>
      <c r="P118" s="185">
        <f>APT!I118</f>
        <v>0</v>
      </c>
      <c r="Q118" s="117" t="b">
        <v>1</v>
      </c>
      <c r="R118" s="117" t="b">
        <v>1</v>
      </c>
      <c r="S118" s="117" t="b">
        <v>1</v>
      </c>
    </row>
    <row r="119" spans="1:19" x14ac:dyDescent="0.25">
      <c r="A119" s="117" t="s">
        <v>1312</v>
      </c>
      <c r="B119" s="180">
        <v>1</v>
      </c>
      <c r="C119" s="117">
        <v>2</v>
      </c>
      <c r="D119" s="181">
        <f>APT!J119</f>
        <v>0</v>
      </c>
      <c r="E119" s="117" t="b">
        <v>1</v>
      </c>
      <c r="F119" s="182" t="str">
        <f>RIGHT(APT!C119,4)&amp;"."&amp;APT!M119&amp;"."&amp;APT!K119&amp;"."&amp;$C$5</f>
        <v>...Ma22</v>
      </c>
      <c r="G119" s="183">
        <f t="shared" ca="1" si="2"/>
        <v>44697</v>
      </c>
      <c r="H119" s="316" cm="1">
        <f t="array" ref="H119">-IF(SUMPRODUCT((APT!$Q$19:$AB$19=$B$5)*APT!Q119:AB119)&lt;0,SUMPRODUCT((APT!$Q$19:$AB$19=$B$5)*APT!Q119:AB119),0)</f>
        <v>0</v>
      </c>
      <c r="I119" s="115">
        <f t="shared" ca="1" si="3"/>
        <v>44697</v>
      </c>
      <c r="J119" s="117">
        <v>3</v>
      </c>
      <c r="K119" s="117" t="b">
        <v>1</v>
      </c>
      <c r="L119" s="117" t="s">
        <v>1313</v>
      </c>
      <c r="M119" s="117" t="b">
        <v>1</v>
      </c>
      <c r="N119" s="117" t="s">
        <v>1276</v>
      </c>
      <c r="O119" s="182" t="str">
        <f>LEFT(APT!D119,19)&amp;"."&amp;'APTCR '!F119</f>
        <v>....Ma22</v>
      </c>
      <c r="P119" s="185">
        <f>APT!I119</f>
        <v>0</v>
      </c>
      <c r="Q119" s="117" t="b">
        <v>1</v>
      </c>
      <c r="R119" s="117" t="b">
        <v>1</v>
      </c>
      <c r="S119" s="117" t="b">
        <v>1</v>
      </c>
    </row>
    <row r="120" spans="1:19" x14ac:dyDescent="0.25">
      <c r="A120" s="117" t="s">
        <v>1312</v>
      </c>
      <c r="B120" s="180">
        <v>1</v>
      </c>
      <c r="C120" s="117">
        <v>2</v>
      </c>
      <c r="D120" s="181">
        <f>APT!J120</f>
        <v>0</v>
      </c>
      <c r="E120" s="117" t="b">
        <v>1</v>
      </c>
      <c r="F120" s="182" t="str">
        <f>RIGHT(APT!C120,4)&amp;"."&amp;APT!M120&amp;"."&amp;APT!K120&amp;"."&amp;$C$5</f>
        <v>...Ma22</v>
      </c>
      <c r="G120" s="183">
        <f t="shared" ca="1" si="2"/>
        <v>44697</v>
      </c>
      <c r="H120" s="316" cm="1">
        <f t="array" ref="H120">-IF(SUMPRODUCT((APT!$Q$19:$AB$19=$B$5)*APT!Q120:AB120)&lt;0,SUMPRODUCT((APT!$Q$19:$AB$19=$B$5)*APT!Q120:AB120),0)</f>
        <v>0</v>
      </c>
      <c r="I120" s="115">
        <f t="shared" ca="1" si="3"/>
        <v>44697</v>
      </c>
      <c r="J120" s="117">
        <v>3</v>
      </c>
      <c r="K120" s="117" t="b">
        <v>1</v>
      </c>
      <c r="L120" s="117" t="s">
        <v>1313</v>
      </c>
      <c r="M120" s="117" t="b">
        <v>1</v>
      </c>
      <c r="N120" s="117" t="s">
        <v>1276</v>
      </c>
      <c r="O120" s="182" t="str">
        <f>LEFT(APT!D120,19)&amp;"."&amp;'APTCR '!F120</f>
        <v>....Ma22</v>
      </c>
      <c r="P120" s="185">
        <f>APT!I120</f>
        <v>0</v>
      </c>
      <c r="Q120" s="117" t="b">
        <v>1</v>
      </c>
      <c r="R120" s="117" t="b">
        <v>1</v>
      </c>
      <c r="S120" s="117" t="b">
        <v>1</v>
      </c>
    </row>
    <row r="121" spans="1:19" x14ac:dyDescent="0.25">
      <c r="A121" s="117" t="s">
        <v>1312</v>
      </c>
      <c r="B121" s="180">
        <v>1</v>
      </c>
      <c r="C121" s="117">
        <v>2</v>
      </c>
      <c r="D121" s="181">
        <f>APT!J121</f>
        <v>0</v>
      </c>
      <c r="E121" s="117" t="b">
        <v>1</v>
      </c>
      <c r="F121" s="182" t="str">
        <f>RIGHT(APT!C121,4)&amp;"."&amp;APT!M121&amp;"."&amp;APT!K121&amp;"."&amp;$C$5</f>
        <v>...Ma22</v>
      </c>
      <c r="G121" s="183">
        <f t="shared" ca="1" si="2"/>
        <v>44697</v>
      </c>
      <c r="H121" s="316" cm="1">
        <f t="array" ref="H121">-IF(SUMPRODUCT((APT!$Q$19:$AB$19=$B$5)*APT!Q121:AB121)&lt;0,SUMPRODUCT((APT!$Q$19:$AB$19=$B$5)*APT!Q121:AB121),0)</f>
        <v>0</v>
      </c>
      <c r="I121" s="115">
        <f t="shared" ca="1" si="3"/>
        <v>44697</v>
      </c>
      <c r="J121" s="117">
        <v>3</v>
      </c>
      <c r="K121" s="117" t="b">
        <v>1</v>
      </c>
      <c r="L121" s="117" t="s">
        <v>1313</v>
      </c>
      <c r="M121" s="117" t="b">
        <v>1</v>
      </c>
      <c r="N121" s="117" t="s">
        <v>1276</v>
      </c>
      <c r="O121" s="182" t="str">
        <f>LEFT(APT!D121,19)&amp;"."&amp;'APTCR '!F121</f>
        <v>....Ma22</v>
      </c>
      <c r="P121" s="185">
        <f>APT!I121</f>
        <v>0</v>
      </c>
      <c r="Q121" s="117" t="b">
        <v>1</v>
      </c>
      <c r="R121" s="117" t="b">
        <v>1</v>
      </c>
      <c r="S121" s="117" t="b">
        <v>1</v>
      </c>
    </row>
    <row r="122" spans="1:19" x14ac:dyDescent="0.25">
      <c r="A122" s="117" t="s">
        <v>1312</v>
      </c>
      <c r="B122" s="180">
        <v>1</v>
      </c>
      <c r="C122" s="117">
        <v>2</v>
      </c>
      <c r="D122" s="181">
        <f>APT!J122</f>
        <v>0</v>
      </c>
      <c r="E122" s="117" t="b">
        <v>1</v>
      </c>
      <c r="F122" s="182" t="str">
        <f>RIGHT(APT!C122,4)&amp;"."&amp;APT!M122&amp;"."&amp;APT!K122&amp;"."&amp;$C$5</f>
        <v>...Ma22</v>
      </c>
      <c r="G122" s="183">
        <f t="shared" ca="1" si="2"/>
        <v>44697</v>
      </c>
      <c r="H122" s="316" cm="1">
        <f t="array" ref="H122">-IF(SUMPRODUCT((APT!$Q$19:$AB$19=$B$5)*APT!Q122:AB122)&lt;0,SUMPRODUCT((APT!$Q$19:$AB$19=$B$5)*APT!Q122:AB122),0)</f>
        <v>0</v>
      </c>
      <c r="I122" s="115">
        <f t="shared" ca="1" si="3"/>
        <v>44697</v>
      </c>
      <c r="J122" s="117">
        <v>3</v>
      </c>
      <c r="K122" s="117" t="b">
        <v>1</v>
      </c>
      <c r="L122" s="117" t="s">
        <v>1313</v>
      </c>
      <c r="M122" s="117" t="b">
        <v>1</v>
      </c>
      <c r="N122" s="117" t="s">
        <v>1276</v>
      </c>
      <c r="O122" s="182" t="str">
        <f>LEFT(APT!D122,19)&amp;"."&amp;'APTCR '!F122</f>
        <v>....Ma22</v>
      </c>
      <c r="P122" s="185">
        <f>APT!I122</f>
        <v>0</v>
      </c>
      <c r="Q122" s="117" t="b">
        <v>1</v>
      </c>
      <c r="R122" s="117" t="b">
        <v>1</v>
      </c>
      <c r="S122" s="117" t="b">
        <v>1</v>
      </c>
    </row>
    <row r="123" spans="1:19" x14ac:dyDescent="0.25">
      <c r="A123" s="117" t="s">
        <v>1312</v>
      </c>
      <c r="B123" s="180">
        <v>1</v>
      </c>
      <c r="C123" s="117">
        <v>2</v>
      </c>
      <c r="D123" s="181">
        <f>APT!J123</f>
        <v>0</v>
      </c>
      <c r="E123" s="117" t="b">
        <v>1</v>
      </c>
      <c r="F123" s="182" t="str">
        <f>RIGHT(APT!C123,4)&amp;"."&amp;APT!M123&amp;"."&amp;APT!K123&amp;"."&amp;$C$5</f>
        <v>...Ma22</v>
      </c>
      <c r="G123" s="183">
        <f t="shared" ca="1" si="2"/>
        <v>44697</v>
      </c>
      <c r="H123" s="316" cm="1">
        <f t="array" ref="H123">-IF(SUMPRODUCT((APT!$Q$19:$AB$19=$B$5)*APT!Q123:AB123)&lt;0,SUMPRODUCT((APT!$Q$19:$AB$19=$B$5)*APT!Q123:AB123),0)</f>
        <v>0</v>
      </c>
      <c r="I123" s="115">
        <f t="shared" ca="1" si="3"/>
        <v>44697</v>
      </c>
      <c r="J123" s="117">
        <v>3</v>
      </c>
      <c r="K123" s="117" t="b">
        <v>1</v>
      </c>
      <c r="L123" s="117" t="s">
        <v>1313</v>
      </c>
      <c r="M123" s="117" t="b">
        <v>1</v>
      </c>
      <c r="N123" s="117" t="s">
        <v>1276</v>
      </c>
      <c r="O123" s="182" t="str">
        <f>LEFT(APT!D123,19)&amp;"."&amp;'APTCR '!F123</f>
        <v>....Ma22</v>
      </c>
      <c r="P123" s="185">
        <f>APT!I123</f>
        <v>0</v>
      </c>
      <c r="Q123" s="117" t="b">
        <v>1</v>
      </c>
      <c r="R123" s="117" t="b">
        <v>1</v>
      </c>
      <c r="S123" s="117" t="b">
        <v>1</v>
      </c>
    </row>
    <row r="124" spans="1:19" x14ac:dyDescent="0.25">
      <c r="A124" s="117" t="s">
        <v>1312</v>
      </c>
      <c r="B124" s="180">
        <v>1</v>
      </c>
      <c r="C124" s="117">
        <v>2</v>
      </c>
      <c r="D124" s="181">
        <f>APT!J124</f>
        <v>0</v>
      </c>
      <c r="E124" s="117" t="b">
        <v>1</v>
      </c>
      <c r="F124" s="182" t="str">
        <f>RIGHT(APT!C124,4)&amp;"."&amp;APT!M124&amp;"."&amp;APT!K124&amp;"."&amp;$C$5</f>
        <v>...Ma22</v>
      </c>
      <c r="G124" s="183">
        <f t="shared" ca="1" si="2"/>
        <v>44697</v>
      </c>
      <c r="H124" s="316" cm="1">
        <f t="array" ref="H124">-IF(SUMPRODUCT((APT!$Q$19:$AB$19=$B$5)*APT!Q124:AB124)&lt;0,SUMPRODUCT((APT!$Q$19:$AB$19=$B$5)*APT!Q124:AB124),0)</f>
        <v>0</v>
      </c>
      <c r="I124" s="115">
        <f t="shared" ca="1" si="3"/>
        <v>44697</v>
      </c>
      <c r="J124" s="117">
        <v>3</v>
      </c>
      <c r="K124" s="117" t="b">
        <v>1</v>
      </c>
      <c r="L124" s="117" t="s">
        <v>1313</v>
      </c>
      <c r="M124" s="117" t="b">
        <v>1</v>
      </c>
      <c r="N124" s="117" t="s">
        <v>1276</v>
      </c>
      <c r="O124" s="182" t="str">
        <f>LEFT(APT!D124,19)&amp;"."&amp;'APTCR '!F124</f>
        <v>....Ma22</v>
      </c>
      <c r="P124" s="185">
        <f>APT!I124</f>
        <v>0</v>
      </c>
      <c r="Q124" s="117" t="b">
        <v>1</v>
      </c>
      <c r="R124" s="117" t="b">
        <v>1</v>
      </c>
      <c r="S124" s="117" t="b">
        <v>1</v>
      </c>
    </row>
    <row r="125" spans="1:19" x14ac:dyDescent="0.25">
      <c r="A125" s="117" t="s">
        <v>1312</v>
      </c>
      <c r="B125" s="180">
        <v>1</v>
      </c>
      <c r="C125" s="117">
        <v>2</v>
      </c>
      <c r="D125" s="181">
        <f>APT!J125</f>
        <v>0</v>
      </c>
      <c r="E125" s="117" t="b">
        <v>1</v>
      </c>
      <c r="F125" s="182" t="str">
        <f>RIGHT(APT!C125,4)&amp;"."&amp;APT!M125&amp;"."&amp;APT!K125&amp;"."&amp;$C$5</f>
        <v>...Ma22</v>
      </c>
      <c r="G125" s="183">
        <f t="shared" ca="1" si="2"/>
        <v>44697</v>
      </c>
      <c r="H125" s="316" cm="1">
        <f t="array" ref="H125">-IF(SUMPRODUCT((APT!$Q$19:$AB$19=$B$5)*APT!Q125:AB125)&lt;0,SUMPRODUCT((APT!$Q$19:$AB$19=$B$5)*APT!Q125:AB125),0)</f>
        <v>0</v>
      </c>
      <c r="I125" s="115">
        <f t="shared" ca="1" si="3"/>
        <v>44697</v>
      </c>
      <c r="J125" s="117">
        <v>3</v>
      </c>
      <c r="K125" s="117" t="b">
        <v>1</v>
      </c>
      <c r="L125" s="117" t="s">
        <v>1313</v>
      </c>
      <c r="M125" s="117" t="b">
        <v>1</v>
      </c>
      <c r="N125" s="117" t="s">
        <v>1276</v>
      </c>
      <c r="O125" s="182" t="str">
        <f>LEFT(APT!D125,19)&amp;"."&amp;'APTCR '!F125</f>
        <v>....Ma22</v>
      </c>
      <c r="P125" s="185">
        <f>APT!I125</f>
        <v>0</v>
      </c>
      <c r="Q125" s="117" t="b">
        <v>1</v>
      </c>
      <c r="R125" s="117" t="b">
        <v>1</v>
      </c>
      <c r="S125" s="117" t="b">
        <v>1</v>
      </c>
    </row>
    <row r="126" spans="1:19" x14ac:dyDescent="0.25">
      <c r="A126" s="117" t="s">
        <v>1312</v>
      </c>
      <c r="B126" s="180">
        <v>1</v>
      </c>
      <c r="C126" s="117">
        <v>2</v>
      </c>
      <c r="D126" s="181">
        <f>APT!J126</f>
        <v>0</v>
      </c>
      <c r="E126" s="117" t="b">
        <v>1</v>
      </c>
      <c r="F126" s="182" t="str">
        <f>RIGHT(APT!C126,4)&amp;"."&amp;APT!M126&amp;"."&amp;APT!K126&amp;"."&amp;$C$5</f>
        <v>...Ma22</v>
      </c>
      <c r="G126" s="183">
        <f t="shared" ca="1" si="2"/>
        <v>44697</v>
      </c>
      <c r="H126" s="316" cm="1">
        <f t="array" ref="H126">-IF(SUMPRODUCT((APT!$Q$19:$AB$19=$B$5)*APT!Q126:AB126)&lt;0,SUMPRODUCT((APT!$Q$19:$AB$19=$B$5)*APT!Q126:AB126),0)</f>
        <v>0</v>
      </c>
      <c r="I126" s="115">
        <f t="shared" ca="1" si="3"/>
        <v>44697</v>
      </c>
      <c r="J126" s="117">
        <v>3</v>
      </c>
      <c r="K126" s="117" t="b">
        <v>1</v>
      </c>
      <c r="L126" s="117" t="s">
        <v>1313</v>
      </c>
      <c r="M126" s="117" t="b">
        <v>1</v>
      </c>
      <c r="N126" s="117" t="s">
        <v>1276</v>
      </c>
      <c r="O126" s="182" t="str">
        <f>LEFT(APT!D126,19)&amp;"."&amp;'APTCR '!F126</f>
        <v>....Ma22</v>
      </c>
      <c r="P126" s="185">
        <f>APT!I126</f>
        <v>0</v>
      </c>
      <c r="Q126" s="117" t="b">
        <v>1</v>
      </c>
      <c r="R126" s="117" t="b">
        <v>1</v>
      </c>
      <c r="S126" s="117" t="b">
        <v>1</v>
      </c>
    </row>
    <row r="127" spans="1:19" x14ac:dyDescent="0.25">
      <c r="A127" s="117" t="s">
        <v>1312</v>
      </c>
      <c r="B127" s="180">
        <v>1</v>
      </c>
      <c r="C127" s="117">
        <v>2</v>
      </c>
      <c r="D127" s="181">
        <f>APT!J127</f>
        <v>0</v>
      </c>
      <c r="E127" s="117" t="b">
        <v>1</v>
      </c>
      <c r="F127" s="182" t="str">
        <f>RIGHT(APT!C127,4)&amp;"."&amp;APT!M127&amp;"."&amp;APT!K127&amp;"."&amp;$C$5</f>
        <v>...Ma22</v>
      </c>
      <c r="G127" s="183">
        <f t="shared" ca="1" si="2"/>
        <v>44697</v>
      </c>
      <c r="H127" s="316" cm="1">
        <f t="array" ref="H127">-IF(SUMPRODUCT((APT!$Q$19:$AB$19=$B$5)*APT!Q127:AB127)&lt;0,SUMPRODUCT((APT!$Q$19:$AB$19=$B$5)*APT!Q127:AB127),0)</f>
        <v>0</v>
      </c>
      <c r="I127" s="115">
        <f t="shared" ca="1" si="3"/>
        <v>44697</v>
      </c>
      <c r="J127" s="117">
        <v>3</v>
      </c>
      <c r="K127" s="117" t="b">
        <v>1</v>
      </c>
      <c r="L127" s="117" t="s">
        <v>1313</v>
      </c>
      <c r="M127" s="117" t="b">
        <v>1</v>
      </c>
      <c r="N127" s="117" t="s">
        <v>1276</v>
      </c>
      <c r="O127" s="182" t="str">
        <f>LEFT(APT!D127,19)&amp;"."&amp;'APTCR '!F127</f>
        <v>....Ma22</v>
      </c>
      <c r="P127" s="185">
        <f>APT!I127</f>
        <v>0</v>
      </c>
      <c r="Q127" s="117" t="b">
        <v>1</v>
      </c>
      <c r="R127" s="117" t="b">
        <v>1</v>
      </c>
      <c r="S127" s="117" t="b">
        <v>1</v>
      </c>
    </row>
    <row r="128" spans="1:19" x14ac:dyDescent="0.25">
      <c r="A128" s="117" t="s">
        <v>1312</v>
      </c>
      <c r="B128" s="180">
        <v>1</v>
      </c>
      <c r="C128" s="117">
        <v>2</v>
      </c>
      <c r="D128" s="181">
        <f>APT!J128</f>
        <v>0</v>
      </c>
      <c r="E128" s="117" t="b">
        <v>1</v>
      </c>
      <c r="F128" s="182" t="str">
        <f>RIGHT(APT!C128,4)&amp;"."&amp;APT!M128&amp;"."&amp;APT!K128&amp;"."&amp;$C$5</f>
        <v>...Ma22</v>
      </c>
      <c r="G128" s="183">
        <f t="shared" ca="1" si="2"/>
        <v>44697</v>
      </c>
      <c r="H128" s="316" cm="1">
        <f t="array" ref="H128">-IF(SUMPRODUCT((APT!$Q$19:$AB$19=$B$5)*APT!Q128:AB128)&lt;0,SUMPRODUCT((APT!$Q$19:$AB$19=$B$5)*APT!Q128:AB128),0)</f>
        <v>0</v>
      </c>
      <c r="I128" s="115">
        <f t="shared" ca="1" si="3"/>
        <v>44697</v>
      </c>
      <c r="J128" s="117">
        <v>3</v>
      </c>
      <c r="K128" s="117" t="b">
        <v>1</v>
      </c>
      <c r="L128" s="117" t="s">
        <v>1313</v>
      </c>
      <c r="M128" s="117" t="b">
        <v>1</v>
      </c>
      <c r="N128" s="117" t="s">
        <v>1276</v>
      </c>
      <c r="O128" s="182" t="str">
        <f>LEFT(APT!D128,19)&amp;"."&amp;'APTCR '!F128</f>
        <v>....Ma22</v>
      </c>
      <c r="P128" s="185">
        <f>APT!I128</f>
        <v>0</v>
      </c>
      <c r="Q128" s="117" t="b">
        <v>1</v>
      </c>
      <c r="R128" s="117" t="b">
        <v>1</v>
      </c>
      <c r="S128" s="117" t="b">
        <v>1</v>
      </c>
    </row>
    <row r="129" spans="1:19" x14ac:dyDescent="0.25">
      <c r="A129" s="117" t="s">
        <v>1312</v>
      </c>
      <c r="B129" s="180">
        <v>1</v>
      </c>
      <c r="C129" s="117">
        <v>2</v>
      </c>
      <c r="D129" s="181">
        <f>APT!J129</f>
        <v>0</v>
      </c>
      <c r="E129" s="117" t="b">
        <v>1</v>
      </c>
      <c r="F129" s="182" t="str">
        <f>RIGHT(APT!C129,4)&amp;"."&amp;APT!M129&amp;"."&amp;APT!K129&amp;"."&amp;$C$5</f>
        <v>...Ma22</v>
      </c>
      <c r="G129" s="183">
        <f t="shared" ca="1" si="2"/>
        <v>44697</v>
      </c>
      <c r="H129" s="316" cm="1">
        <f t="array" ref="H129">-IF(SUMPRODUCT((APT!$Q$19:$AB$19=$B$5)*APT!Q129:AB129)&lt;0,SUMPRODUCT((APT!$Q$19:$AB$19=$B$5)*APT!Q129:AB129),0)</f>
        <v>0</v>
      </c>
      <c r="I129" s="115">
        <f t="shared" ca="1" si="3"/>
        <v>44697</v>
      </c>
      <c r="J129" s="117">
        <v>3</v>
      </c>
      <c r="K129" s="117" t="b">
        <v>1</v>
      </c>
      <c r="L129" s="117" t="s">
        <v>1313</v>
      </c>
      <c r="M129" s="117" t="b">
        <v>1</v>
      </c>
      <c r="N129" s="117" t="s">
        <v>1276</v>
      </c>
      <c r="O129" s="182" t="str">
        <f>LEFT(APT!D129,19)&amp;"."&amp;'APTCR '!F129</f>
        <v>....Ma22</v>
      </c>
      <c r="P129" s="185">
        <f>APT!I129</f>
        <v>0</v>
      </c>
      <c r="Q129" s="117" t="b">
        <v>1</v>
      </c>
      <c r="R129" s="117" t="b">
        <v>1</v>
      </c>
      <c r="S129" s="117" t="b">
        <v>1</v>
      </c>
    </row>
    <row r="130" spans="1:19" x14ac:dyDescent="0.25">
      <c r="A130" s="117" t="s">
        <v>1312</v>
      </c>
      <c r="B130" s="180">
        <v>1</v>
      </c>
      <c r="C130" s="117">
        <v>2</v>
      </c>
      <c r="D130" s="181">
        <f>APT!J130</f>
        <v>0</v>
      </c>
      <c r="E130" s="117" t="b">
        <v>1</v>
      </c>
      <c r="F130" s="182" t="str">
        <f>RIGHT(APT!C130,4)&amp;"."&amp;APT!M130&amp;"."&amp;APT!K130&amp;"."&amp;$C$5</f>
        <v>...Ma22</v>
      </c>
      <c r="G130" s="183">
        <f t="shared" ca="1" si="2"/>
        <v>44697</v>
      </c>
      <c r="H130" s="316" cm="1">
        <f t="array" ref="H130">-IF(SUMPRODUCT((APT!$Q$19:$AB$19=$B$5)*APT!Q130:AB130)&lt;0,SUMPRODUCT((APT!$Q$19:$AB$19=$B$5)*APT!Q130:AB130),0)</f>
        <v>0</v>
      </c>
      <c r="I130" s="115">
        <f t="shared" ca="1" si="3"/>
        <v>44697</v>
      </c>
      <c r="J130" s="117">
        <v>3</v>
      </c>
      <c r="K130" s="117" t="b">
        <v>1</v>
      </c>
      <c r="L130" s="117" t="s">
        <v>1313</v>
      </c>
      <c r="M130" s="117" t="b">
        <v>1</v>
      </c>
      <c r="N130" s="117" t="s">
        <v>1276</v>
      </c>
      <c r="O130" s="182" t="str">
        <f>LEFT(APT!D130,19)&amp;"."&amp;'APTCR '!F130</f>
        <v>....Ma22</v>
      </c>
      <c r="P130" s="185">
        <f>APT!I130</f>
        <v>0</v>
      </c>
      <c r="Q130" s="117" t="b">
        <v>1</v>
      </c>
      <c r="R130" s="117" t="b">
        <v>1</v>
      </c>
      <c r="S130" s="117" t="b">
        <v>1</v>
      </c>
    </row>
    <row r="131" spans="1:19" x14ac:dyDescent="0.25">
      <c r="A131" s="117" t="s">
        <v>1312</v>
      </c>
      <c r="B131" s="180">
        <v>1</v>
      </c>
      <c r="C131" s="117">
        <v>2</v>
      </c>
      <c r="D131" s="181">
        <f>APT!J131</f>
        <v>0</v>
      </c>
      <c r="E131" s="117" t="b">
        <v>1</v>
      </c>
      <c r="F131" s="182" t="str">
        <f>RIGHT(APT!C131,4)&amp;"."&amp;APT!M131&amp;"."&amp;APT!K131&amp;"."&amp;$C$5</f>
        <v>...Ma22</v>
      </c>
      <c r="G131" s="183">
        <f t="shared" ca="1" si="2"/>
        <v>44697</v>
      </c>
      <c r="H131" s="316" cm="1">
        <f t="array" ref="H131">-IF(SUMPRODUCT((APT!$Q$19:$AB$19=$B$5)*APT!Q131:AB131)&lt;0,SUMPRODUCT((APT!$Q$19:$AB$19=$B$5)*APT!Q131:AB131),0)</f>
        <v>0</v>
      </c>
      <c r="I131" s="115">
        <f t="shared" ca="1" si="3"/>
        <v>44697</v>
      </c>
      <c r="J131" s="117">
        <v>3</v>
      </c>
      <c r="K131" s="117" t="b">
        <v>1</v>
      </c>
      <c r="L131" s="117" t="s">
        <v>1313</v>
      </c>
      <c r="M131" s="117" t="b">
        <v>1</v>
      </c>
      <c r="N131" s="117" t="s">
        <v>1276</v>
      </c>
      <c r="O131" s="182" t="str">
        <f>LEFT(APT!D131,19)&amp;"."&amp;'APTCR '!F131</f>
        <v>....Ma22</v>
      </c>
      <c r="P131" s="185">
        <f>APT!I131</f>
        <v>0</v>
      </c>
      <c r="Q131" s="117" t="b">
        <v>1</v>
      </c>
      <c r="R131" s="117" t="b">
        <v>1</v>
      </c>
      <c r="S131" s="117" t="b">
        <v>1</v>
      </c>
    </row>
    <row r="132" spans="1:19" x14ac:dyDescent="0.25">
      <c r="A132" s="117" t="s">
        <v>1312</v>
      </c>
      <c r="B132" s="180">
        <v>1</v>
      </c>
      <c r="C132" s="117">
        <v>2</v>
      </c>
      <c r="D132" s="181">
        <f>APT!J132</f>
        <v>0</v>
      </c>
      <c r="E132" s="117" t="b">
        <v>1</v>
      </c>
      <c r="F132" s="182" t="str">
        <f>RIGHT(APT!C132,4)&amp;"."&amp;APT!M132&amp;"."&amp;APT!K132&amp;"."&amp;$C$5</f>
        <v>...Ma22</v>
      </c>
      <c r="G132" s="183">
        <f t="shared" ca="1" si="2"/>
        <v>44697</v>
      </c>
      <c r="H132" s="316" cm="1">
        <f t="array" ref="H132">-IF(SUMPRODUCT((APT!$Q$19:$AB$19=$B$5)*APT!Q132:AB132)&lt;0,SUMPRODUCT((APT!$Q$19:$AB$19=$B$5)*APT!Q132:AB132),0)</f>
        <v>0</v>
      </c>
      <c r="I132" s="115">
        <f t="shared" ca="1" si="3"/>
        <v>44697</v>
      </c>
      <c r="J132" s="117">
        <v>3</v>
      </c>
      <c r="K132" s="117" t="b">
        <v>1</v>
      </c>
      <c r="L132" s="117" t="s">
        <v>1313</v>
      </c>
      <c r="M132" s="117" t="b">
        <v>1</v>
      </c>
      <c r="N132" s="117" t="s">
        <v>1276</v>
      </c>
      <c r="O132" s="182" t="str">
        <f>LEFT(APT!D132,19)&amp;"."&amp;'APTCR '!F132</f>
        <v>....Ma22</v>
      </c>
      <c r="P132" s="185">
        <f>APT!I132</f>
        <v>0</v>
      </c>
      <c r="Q132" s="117" t="b">
        <v>1</v>
      </c>
      <c r="R132" s="117" t="b">
        <v>1</v>
      </c>
      <c r="S132" s="117" t="b">
        <v>1</v>
      </c>
    </row>
    <row r="133" spans="1:19" x14ac:dyDescent="0.25">
      <c r="A133" s="117" t="s">
        <v>1312</v>
      </c>
      <c r="B133" s="180">
        <v>1</v>
      </c>
      <c r="C133" s="117">
        <v>2</v>
      </c>
      <c r="D133" s="181">
        <f>APT!J133</f>
        <v>0</v>
      </c>
      <c r="E133" s="117" t="b">
        <v>1</v>
      </c>
      <c r="F133" s="182" t="str">
        <f>RIGHT(APT!C133,4)&amp;"."&amp;APT!M133&amp;"."&amp;APT!K133&amp;"."&amp;$C$5</f>
        <v>...Ma22</v>
      </c>
      <c r="G133" s="183">
        <f t="shared" ca="1" si="2"/>
        <v>44697</v>
      </c>
      <c r="H133" s="316" cm="1">
        <f t="array" ref="H133">-IF(SUMPRODUCT((APT!$Q$19:$AB$19=$B$5)*APT!Q133:AB133)&lt;0,SUMPRODUCT((APT!$Q$19:$AB$19=$B$5)*APT!Q133:AB133),0)</f>
        <v>0</v>
      </c>
      <c r="I133" s="115">
        <f t="shared" ca="1" si="3"/>
        <v>44697</v>
      </c>
      <c r="J133" s="117">
        <v>3</v>
      </c>
      <c r="K133" s="117" t="b">
        <v>1</v>
      </c>
      <c r="L133" s="117" t="s">
        <v>1313</v>
      </c>
      <c r="M133" s="117" t="b">
        <v>1</v>
      </c>
      <c r="N133" s="117" t="s">
        <v>1276</v>
      </c>
      <c r="O133" s="182" t="str">
        <f>LEFT(APT!D133,19)&amp;"."&amp;'APTCR '!F133</f>
        <v>....Ma22</v>
      </c>
      <c r="P133" s="185">
        <f>APT!I133</f>
        <v>0</v>
      </c>
      <c r="Q133" s="117" t="b">
        <v>1</v>
      </c>
      <c r="R133" s="117" t="b">
        <v>1</v>
      </c>
      <c r="S133" s="117" t="b">
        <v>1</v>
      </c>
    </row>
    <row r="134" spans="1:19" x14ac:dyDescent="0.25">
      <c r="A134" s="117" t="s">
        <v>1312</v>
      </c>
      <c r="B134" s="180">
        <v>1</v>
      </c>
      <c r="C134" s="117">
        <v>2</v>
      </c>
      <c r="D134" s="181">
        <f>APT!J134</f>
        <v>0</v>
      </c>
      <c r="E134" s="117" t="b">
        <v>1</v>
      </c>
      <c r="F134" s="182" t="str">
        <f>RIGHT(APT!C134,4)&amp;"."&amp;APT!M134&amp;"."&amp;APT!K134&amp;"."&amp;$C$5</f>
        <v>...Ma22</v>
      </c>
      <c r="G134" s="183">
        <f t="shared" ca="1" si="2"/>
        <v>44697</v>
      </c>
      <c r="H134" s="316" cm="1">
        <f t="array" ref="H134">-IF(SUMPRODUCT((APT!$Q$19:$AB$19=$B$5)*APT!Q134:AB134)&lt;0,SUMPRODUCT((APT!$Q$19:$AB$19=$B$5)*APT!Q134:AB134),0)</f>
        <v>0</v>
      </c>
      <c r="I134" s="115">
        <f t="shared" ca="1" si="3"/>
        <v>44697</v>
      </c>
      <c r="J134" s="117">
        <v>3</v>
      </c>
      <c r="K134" s="117" t="b">
        <v>1</v>
      </c>
      <c r="L134" s="117" t="s">
        <v>1313</v>
      </c>
      <c r="M134" s="117" t="b">
        <v>1</v>
      </c>
      <c r="N134" s="117" t="s">
        <v>1276</v>
      </c>
      <c r="O134" s="182" t="str">
        <f>LEFT(APT!D134,19)&amp;"."&amp;'APTCR '!F134</f>
        <v>....Ma22</v>
      </c>
      <c r="P134" s="185">
        <f>APT!I134</f>
        <v>0</v>
      </c>
      <c r="Q134" s="117" t="b">
        <v>1</v>
      </c>
      <c r="R134" s="117" t="b">
        <v>1</v>
      </c>
      <c r="S134" s="117" t="b">
        <v>1</v>
      </c>
    </row>
    <row r="135" spans="1:19" x14ac:dyDescent="0.25">
      <c r="A135" s="117" t="s">
        <v>1312</v>
      </c>
      <c r="B135" s="180">
        <v>1</v>
      </c>
      <c r="C135" s="117">
        <v>2</v>
      </c>
      <c r="D135" s="181">
        <f>APT!J135</f>
        <v>0</v>
      </c>
      <c r="E135" s="117" t="b">
        <v>1</v>
      </c>
      <c r="F135" s="182" t="str">
        <f>RIGHT(APT!C135,4)&amp;"."&amp;APT!M135&amp;"."&amp;APT!K135&amp;"."&amp;$C$5</f>
        <v>...Ma22</v>
      </c>
      <c r="G135" s="183">
        <f t="shared" ca="1" si="2"/>
        <v>44697</v>
      </c>
      <c r="H135" s="316" cm="1">
        <f t="array" ref="H135">-IF(SUMPRODUCT((APT!$Q$19:$AB$19=$B$5)*APT!Q135:AB135)&lt;0,SUMPRODUCT((APT!$Q$19:$AB$19=$B$5)*APT!Q135:AB135),0)</f>
        <v>0</v>
      </c>
      <c r="I135" s="115">
        <f t="shared" ca="1" si="3"/>
        <v>44697</v>
      </c>
      <c r="J135" s="117">
        <v>3</v>
      </c>
      <c r="K135" s="117" t="b">
        <v>1</v>
      </c>
      <c r="L135" s="117" t="s">
        <v>1313</v>
      </c>
      <c r="M135" s="117" t="b">
        <v>1</v>
      </c>
      <c r="N135" s="117" t="s">
        <v>1276</v>
      </c>
      <c r="O135" s="182" t="str">
        <f>LEFT(APT!D135,19)&amp;"."&amp;'APTCR '!F135</f>
        <v>....Ma22</v>
      </c>
      <c r="P135" s="185">
        <f>APT!I135</f>
        <v>0</v>
      </c>
      <c r="Q135" s="117" t="b">
        <v>1</v>
      </c>
      <c r="R135" s="117" t="b">
        <v>1</v>
      </c>
      <c r="S135" s="117" t="b">
        <v>1</v>
      </c>
    </row>
    <row r="136" spans="1:19" x14ac:dyDescent="0.25">
      <c r="A136" s="117" t="s">
        <v>1312</v>
      </c>
      <c r="B136" s="180">
        <v>1</v>
      </c>
      <c r="C136" s="117">
        <v>2</v>
      </c>
      <c r="D136" s="181">
        <f>APT!J136</f>
        <v>0</v>
      </c>
      <c r="E136" s="117" t="b">
        <v>1</v>
      </c>
      <c r="F136" s="182" t="str">
        <f>RIGHT(APT!C136,4)&amp;"."&amp;APT!M136&amp;"."&amp;APT!K136&amp;"."&amp;$C$5</f>
        <v>...Ma22</v>
      </c>
      <c r="G136" s="183">
        <f t="shared" ca="1" si="2"/>
        <v>44697</v>
      </c>
      <c r="H136" s="316" cm="1">
        <f t="array" ref="H136">-IF(SUMPRODUCT((APT!$Q$19:$AB$19=$B$5)*APT!Q136:AB136)&lt;0,SUMPRODUCT((APT!$Q$19:$AB$19=$B$5)*APT!Q136:AB136),0)</f>
        <v>0</v>
      </c>
      <c r="I136" s="115">
        <f t="shared" ca="1" si="3"/>
        <v>44697</v>
      </c>
      <c r="J136" s="117">
        <v>3</v>
      </c>
      <c r="K136" s="117" t="b">
        <v>1</v>
      </c>
      <c r="L136" s="117" t="s">
        <v>1313</v>
      </c>
      <c r="M136" s="117" t="b">
        <v>1</v>
      </c>
      <c r="N136" s="117" t="s">
        <v>1276</v>
      </c>
      <c r="O136" s="182" t="str">
        <f>LEFT(APT!D136,19)&amp;"."&amp;'APTCR '!F136</f>
        <v>....Ma22</v>
      </c>
      <c r="P136" s="185">
        <f>APT!I136</f>
        <v>0</v>
      </c>
      <c r="Q136" s="117" t="b">
        <v>1</v>
      </c>
      <c r="R136" s="117" t="b">
        <v>1</v>
      </c>
      <c r="S136" s="117" t="b">
        <v>1</v>
      </c>
    </row>
    <row r="137" spans="1:19" x14ac:dyDescent="0.25">
      <c r="A137" s="117" t="s">
        <v>1312</v>
      </c>
      <c r="B137" s="180">
        <v>1</v>
      </c>
      <c r="C137" s="117">
        <v>2</v>
      </c>
      <c r="D137" s="181">
        <f>APT!J137</f>
        <v>0</v>
      </c>
      <c r="E137" s="117" t="b">
        <v>1</v>
      </c>
      <c r="F137" s="182" t="str">
        <f>RIGHT(APT!C137,4)&amp;"."&amp;APT!M137&amp;"."&amp;APT!K137&amp;"."&amp;$C$5</f>
        <v>...Ma22</v>
      </c>
      <c r="G137" s="183">
        <f t="shared" ca="1" si="2"/>
        <v>44697</v>
      </c>
      <c r="H137" s="316" cm="1">
        <f t="array" ref="H137">-IF(SUMPRODUCT((APT!$Q$19:$AB$19=$B$5)*APT!Q137:AB137)&lt;0,SUMPRODUCT((APT!$Q$19:$AB$19=$B$5)*APT!Q137:AB137),0)</f>
        <v>0</v>
      </c>
      <c r="I137" s="115">
        <f t="shared" ca="1" si="3"/>
        <v>44697</v>
      </c>
      <c r="J137" s="117">
        <v>3</v>
      </c>
      <c r="K137" s="117" t="b">
        <v>1</v>
      </c>
      <c r="L137" s="117" t="s">
        <v>1313</v>
      </c>
      <c r="M137" s="117" t="b">
        <v>1</v>
      </c>
      <c r="N137" s="117" t="s">
        <v>1276</v>
      </c>
      <c r="O137" s="182" t="str">
        <f>LEFT(APT!D137,19)&amp;"."&amp;'APTCR '!F137</f>
        <v>....Ma22</v>
      </c>
      <c r="P137" s="185">
        <f>APT!I137</f>
        <v>0</v>
      </c>
      <c r="Q137" s="117" t="b">
        <v>1</v>
      </c>
      <c r="R137" s="117" t="b">
        <v>1</v>
      </c>
      <c r="S137" s="117" t="b">
        <v>1</v>
      </c>
    </row>
    <row r="138" spans="1:19" x14ac:dyDescent="0.25">
      <c r="A138" s="117" t="s">
        <v>1312</v>
      </c>
      <c r="B138" s="180">
        <v>1</v>
      </c>
      <c r="C138" s="117">
        <v>2</v>
      </c>
      <c r="D138" s="181">
        <f>APT!J138</f>
        <v>0</v>
      </c>
      <c r="E138" s="117" t="b">
        <v>1</v>
      </c>
      <c r="F138" s="182" t="str">
        <f>RIGHT(APT!C138,4)&amp;"."&amp;APT!M138&amp;"."&amp;APT!K138&amp;"."&amp;$C$5</f>
        <v>...Ma22</v>
      </c>
      <c r="G138" s="183">
        <f t="shared" ca="1" si="2"/>
        <v>44697</v>
      </c>
      <c r="H138" s="316" cm="1">
        <f t="array" ref="H138">-IF(SUMPRODUCT((APT!$Q$19:$AB$19=$B$5)*APT!Q138:AB138)&lt;0,SUMPRODUCT((APT!$Q$19:$AB$19=$B$5)*APT!Q138:AB138),0)</f>
        <v>0</v>
      </c>
      <c r="I138" s="115">
        <f t="shared" ca="1" si="3"/>
        <v>44697</v>
      </c>
      <c r="J138" s="117">
        <v>3</v>
      </c>
      <c r="K138" s="117" t="b">
        <v>1</v>
      </c>
      <c r="L138" s="117" t="s">
        <v>1313</v>
      </c>
      <c r="M138" s="117" t="b">
        <v>1</v>
      </c>
      <c r="N138" s="117" t="s">
        <v>1276</v>
      </c>
      <c r="O138" s="182" t="str">
        <f>LEFT(APT!D138,19)&amp;"."&amp;'APTCR '!F138</f>
        <v>....Ma22</v>
      </c>
      <c r="P138" s="185">
        <f>APT!I138</f>
        <v>0</v>
      </c>
      <c r="Q138" s="117" t="b">
        <v>1</v>
      </c>
      <c r="R138" s="117" t="b">
        <v>1</v>
      </c>
      <c r="S138" s="117" t="b">
        <v>1</v>
      </c>
    </row>
    <row r="139" spans="1:19" x14ac:dyDescent="0.25">
      <c r="A139" s="117" t="s">
        <v>1312</v>
      </c>
      <c r="B139" s="180">
        <v>1</v>
      </c>
      <c r="C139" s="117">
        <v>2</v>
      </c>
      <c r="D139" s="181">
        <f>APT!J139</f>
        <v>0</v>
      </c>
      <c r="E139" s="117" t="b">
        <v>1</v>
      </c>
      <c r="F139" s="182" t="str">
        <f>RIGHT(APT!C139,4)&amp;"."&amp;APT!M139&amp;"."&amp;APT!K139&amp;"."&amp;$C$5</f>
        <v>...Ma22</v>
      </c>
      <c r="G139" s="183">
        <f t="shared" ca="1" si="2"/>
        <v>44697</v>
      </c>
      <c r="H139" s="316" cm="1">
        <f t="array" ref="H139">-IF(SUMPRODUCT((APT!$Q$19:$AB$19=$B$5)*APT!Q139:AB139)&lt;0,SUMPRODUCT((APT!$Q$19:$AB$19=$B$5)*APT!Q139:AB139),0)</f>
        <v>0</v>
      </c>
      <c r="I139" s="115">
        <f t="shared" ca="1" si="3"/>
        <v>44697</v>
      </c>
      <c r="J139" s="117">
        <v>3</v>
      </c>
      <c r="K139" s="117" t="b">
        <v>1</v>
      </c>
      <c r="L139" s="117" t="s">
        <v>1313</v>
      </c>
      <c r="M139" s="117" t="b">
        <v>1</v>
      </c>
      <c r="N139" s="117" t="s">
        <v>1276</v>
      </c>
      <c r="O139" s="182" t="str">
        <f>LEFT(APT!D139,19)&amp;"."&amp;'APTCR '!F139</f>
        <v>....Ma22</v>
      </c>
      <c r="P139" s="185">
        <f>APT!I139</f>
        <v>0</v>
      </c>
      <c r="Q139" s="117" t="b">
        <v>1</v>
      </c>
      <c r="R139" s="117" t="b">
        <v>1</v>
      </c>
      <c r="S139" s="117" t="b">
        <v>1</v>
      </c>
    </row>
    <row r="140" spans="1:19" x14ac:dyDescent="0.25">
      <c r="A140" s="117" t="s">
        <v>1312</v>
      </c>
      <c r="B140" s="180">
        <v>1</v>
      </c>
      <c r="C140" s="117">
        <v>2</v>
      </c>
      <c r="D140" s="181">
        <f>APT!J140</f>
        <v>0</v>
      </c>
      <c r="E140" s="117" t="b">
        <v>1</v>
      </c>
      <c r="F140" s="182" t="str">
        <f>RIGHT(APT!C140,4)&amp;"."&amp;APT!M140&amp;"."&amp;APT!K140&amp;"."&amp;$C$5</f>
        <v>...Ma22</v>
      </c>
      <c r="G140" s="183">
        <f t="shared" ca="1" si="2"/>
        <v>44697</v>
      </c>
      <c r="H140" s="316" cm="1">
        <f t="array" ref="H140">-IF(SUMPRODUCT((APT!$Q$19:$AB$19=$B$5)*APT!Q140:AB140)&lt;0,SUMPRODUCT((APT!$Q$19:$AB$19=$B$5)*APT!Q140:AB140),0)</f>
        <v>0</v>
      </c>
      <c r="I140" s="115">
        <f t="shared" ca="1" si="3"/>
        <v>44697</v>
      </c>
      <c r="J140" s="117">
        <v>3</v>
      </c>
      <c r="K140" s="117" t="b">
        <v>1</v>
      </c>
      <c r="L140" s="117" t="s">
        <v>1313</v>
      </c>
      <c r="M140" s="117" t="b">
        <v>1</v>
      </c>
      <c r="N140" s="117" t="s">
        <v>1276</v>
      </c>
      <c r="O140" s="182" t="str">
        <f>LEFT(APT!D140,19)&amp;"."&amp;'APTCR '!F140</f>
        <v>....Ma22</v>
      </c>
      <c r="P140" s="185">
        <f>APT!I140</f>
        <v>0</v>
      </c>
      <c r="Q140" s="117" t="b">
        <v>1</v>
      </c>
      <c r="R140" s="117" t="b">
        <v>1</v>
      </c>
      <c r="S140" s="117" t="b">
        <v>1</v>
      </c>
    </row>
    <row r="141" spans="1:19" x14ac:dyDescent="0.25">
      <c r="A141" s="117" t="s">
        <v>1312</v>
      </c>
      <c r="B141" s="180">
        <v>1</v>
      </c>
      <c r="C141" s="117">
        <v>2</v>
      </c>
      <c r="D141" s="181">
        <f>APT!J141</f>
        <v>0</v>
      </c>
      <c r="E141" s="117" t="b">
        <v>1</v>
      </c>
      <c r="F141" s="182" t="str">
        <f>RIGHT(APT!C141,4)&amp;"."&amp;APT!M141&amp;"."&amp;APT!K141&amp;"."&amp;$C$5</f>
        <v>...Ma22</v>
      </c>
      <c r="G141" s="183">
        <f t="shared" ca="1" si="2"/>
        <v>44697</v>
      </c>
      <c r="H141" s="316" cm="1">
        <f t="array" ref="H141">-IF(SUMPRODUCT((APT!$Q$19:$AB$19=$B$5)*APT!Q141:AB141)&lt;0,SUMPRODUCT((APT!$Q$19:$AB$19=$B$5)*APT!Q141:AB141),0)</f>
        <v>0</v>
      </c>
      <c r="I141" s="115">
        <f t="shared" ca="1" si="3"/>
        <v>44697</v>
      </c>
      <c r="J141" s="117">
        <v>3</v>
      </c>
      <c r="K141" s="117" t="b">
        <v>1</v>
      </c>
      <c r="L141" s="117" t="s">
        <v>1313</v>
      </c>
      <c r="M141" s="117" t="b">
        <v>1</v>
      </c>
      <c r="N141" s="117" t="s">
        <v>1276</v>
      </c>
      <c r="O141" s="182" t="str">
        <f>LEFT(APT!D141,19)&amp;"."&amp;'APTCR '!F141</f>
        <v>....Ma22</v>
      </c>
      <c r="P141" s="185">
        <f>APT!I141</f>
        <v>0</v>
      </c>
      <c r="Q141" s="117" t="b">
        <v>1</v>
      </c>
      <c r="R141" s="117" t="b">
        <v>1</v>
      </c>
      <c r="S141" s="117" t="b">
        <v>1</v>
      </c>
    </row>
    <row r="142" spans="1:19" x14ac:dyDescent="0.25">
      <c r="A142" s="117" t="s">
        <v>1312</v>
      </c>
      <c r="B142" s="180">
        <v>1</v>
      </c>
      <c r="C142" s="117">
        <v>2</v>
      </c>
      <c r="D142" s="181">
        <f>APT!J142</f>
        <v>0</v>
      </c>
      <c r="E142" s="117" t="b">
        <v>1</v>
      </c>
      <c r="F142" s="182" t="str">
        <f>RIGHT(APT!C142,4)&amp;"."&amp;APT!M142&amp;"."&amp;APT!K142&amp;"."&amp;$C$5</f>
        <v>...Ma22</v>
      </c>
      <c r="G142" s="183">
        <f t="shared" ca="1" si="2"/>
        <v>44697</v>
      </c>
      <c r="H142" s="316" cm="1">
        <f t="array" ref="H142">-IF(SUMPRODUCT((APT!$Q$19:$AB$19=$B$5)*APT!Q142:AB142)&lt;0,SUMPRODUCT((APT!$Q$19:$AB$19=$B$5)*APT!Q142:AB142),0)</f>
        <v>0</v>
      </c>
      <c r="I142" s="115">
        <f t="shared" ca="1" si="3"/>
        <v>44697</v>
      </c>
      <c r="J142" s="117">
        <v>3</v>
      </c>
      <c r="K142" s="117" t="b">
        <v>1</v>
      </c>
      <c r="L142" s="117" t="s">
        <v>1313</v>
      </c>
      <c r="M142" s="117" t="b">
        <v>1</v>
      </c>
      <c r="N142" s="117" t="s">
        <v>1276</v>
      </c>
      <c r="O142" s="182" t="str">
        <f>LEFT(APT!D142,19)&amp;"."&amp;'APTCR '!F142</f>
        <v>....Ma22</v>
      </c>
      <c r="P142" s="185">
        <f>APT!I142</f>
        <v>0</v>
      </c>
      <c r="Q142" s="117" t="b">
        <v>1</v>
      </c>
      <c r="R142" s="117" t="b">
        <v>1</v>
      </c>
      <c r="S142" s="117" t="b">
        <v>1</v>
      </c>
    </row>
    <row r="143" spans="1:19" x14ac:dyDescent="0.25">
      <c r="A143" s="117" t="s">
        <v>1312</v>
      </c>
      <c r="B143" s="180">
        <v>1</v>
      </c>
      <c r="C143" s="117">
        <v>2</v>
      </c>
      <c r="D143" s="181">
        <f>APT!J143</f>
        <v>0</v>
      </c>
      <c r="E143" s="117" t="b">
        <v>1</v>
      </c>
      <c r="F143" s="182" t="str">
        <f>RIGHT(APT!C143,4)&amp;"."&amp;APT!M143&amp;"."&amp;APT!K143&amp;"."&amp;$C$5</f>
        <v>...Ma22</v>
      </c>
      <c r="G143" s="183">
        <f t="shared" ca="1" si="2"/>
        <v>44697</v>
      </c>
      <c r="H143" s="316" cm="1">
        <f t="array" ref="H143">-IF(SUMPRODUCT((APT!$Q$19:$AB$19=$B$5)*APT!Q143:AB143)&lt;0,SUMPRODUCT((APT!$Q$19:$AB$19=$B$5)*APT!Q143:AB143),0)</f>
        <v>0</v>
      </c>
      <c r="I143" s="115">
        <f t="shared" ca="1" si="3"/>
        <v>44697</v>
      </c>
      <c r="J143" s="117">
        <v>3</v>
      </c>
      <c r="K143" s="117" t="b">
        <v>1</v>
      </c>
      <c r="L143" s="117" t="s">
        <v>1313</v>
      </c>
      <c r="M143" s="117" t="b">
        <v>1</v>
      </c>
      <c r="N143" s="117" t="s">
        <v>1276</v>
      </c>
      <c r="O143" s="182" t="str">
        <f>LEFT(APT!D143,19)&amp;"."&amp;'APTCR '!F143</f>
        <v>....Ma22</v>
      </c>
      <c r="P143" s="185">
        <f>APT!I143</f>
        <v>0</v>
      </c>
      <c r="Q143" s="117" t="b">
        <v>1</v>
      </c>
      <c r="R143" s="117" t="b">
        <v>1</v>
      </c>
      <c r="S143" s="117" t="b">
        <v>1</v>
      </c>
    </row>
    <row r="144" spans="1:19" x14ac:dyDescent="0.25">
      <c r="A144" s="117" t="s">
        <v>1312</v>
      </c>
      <c r="B144" s="180">
        <v>1</v>
      </c>
      <c r="C144" s="117">
        <v>2</v>
      </c>
      <c r="D144" s="181">
        <f>APT!J144</f>
        <v>0</v>
      </c>
      <c r="E144" s="117" t="b">
        <v>1</v>
      </c>
      <c r="F144" s="182" t="str">
        <f>RIGHT(APT!C144,4)&amp;"."&amp;APT!M144&amp;"."&amp;APT!K144&amp;"."&amp;$C$5</f>
        <v>...Ma22</v>
      </c>
      <c r="G144" s="183">
        <f t="shared" ca="1" si="2"/>
        <v>44697</v>
      </c>
      <c r="H144" s="316" cm="1">
        <f t="array" ref="H144">-IF(SUMPRODUCT((APT!$Q$19:$AB$19=$B$5)*APT!Q144:AB144)&lt;0,SUMPRODUCT((APT!$Q$19:$AB$19=$B$5)*APT!Q144:AB144),0)</f>
        <v>0</v>
      </c>
      <c r="I144" s="115">
        <f t="shared" ca="1" si="3"/>
        <v>44697</v>
      </c>
      <c r="J144" s="117">
        <v>3</v>
      </c>
      <c r="K144" s="117" t="b">
        <v>1</v>
      </c>
      <c r="L144" s="117" t="s">
        <v>1313</v>
      </c>
      <c r="M144" s="117" t="b">
        <v>1</v>
      </c>
      <c r="N144" s="117" t="s">
        <v>1276</v>
      </c>
      <c r="O144" s="182" t="str">
        <f>LEFT(APT!D144,19)&amp;"."&amp;'APTCR '!F144</f>
        <v>....Ma22</v>
      </c>
      <c r="P144" s="185">
        <f>APT!I144</f>
        <v>0</v>
      </c>
      <c r="Q144" s="117" t="b">
        <v>1</v>
      </c>
      <c r="R144" s="117" t="b">
        <v>1</v>
      </c>
      <c r="S144" s="117" t="b">
        <v>1</v>
      </c>
    </row>
    <row r="145" spans="1:19" x14ac:dyDescent="0.25">
      <c r="A145" s="117" t="s">
        <v>1312</v>
      </c>
      <c r="B145" s="180">
        <v>1</v>
      </c>
      <c r="C145" s="117">
        <v>2</v>
      </c>
      <c r="D145" s="181">
        <f>APT!J145</f>
        <v>0</v>
      </c>
      <c r="E145" s="117" t="b">
        <v>1</v>
      </c>
      <c r="F145" s="182" t="str">
        <f>RIGHT(APT!C145,4)&amp;"."&amp;APT!M145&amp;"."&amp;APT!K145&amp;"."&amp;$C$5</f>
        <v>...Ma22</v>
      </c>
      <c r="G145" s="183">
        <f t="shared" ca="1" si="2"/>
        <v>44697</v>
      </c>
      <c r="H145" s="316" cm="1">
        <f t="array" ref="H145">-IF(SUMPRODUCT((APT!$Q$19:$AB$19=$B$5)*APT!Q145:AB145)&lt;0,SUMPRODUCT((APT!$Q$19:$AB$19=$B$5)*APT!Q145:AB145),0)</f>
        <v>0</v>
      </c>
      <c r="I145" s="115">
        <f t="shared" ca="1" si="3"/>
        <v>44697</v>
      </c>
      <c r="J145" s="117">
        <v>3</v>
      </c>
      <c r="K145" s="117" t="b">
        <v>1</v>
      </c>
      <c r="L145" s="117" t="s">
        <v>1313</v>
      </c>
      <c r="M145" s="117" t="b">
        <v>1</v>
      </c>
      <c r="N145" s="117" t="s">
        <v>1276</v>
      </c>
      <c r="O145" s="182" t="str">
        <f>LEFT(APT!D145,19)&amp;"."&amp;'APTCR '!F145</f>
        <v>....Ma22</v>
      </c>
      <c r="P145" s="185">
        <f>APT!I145</f>
        <v>0</v>
      </c>
      <c r="Q145" s="117" t="b">
        <v>1</v>
      </c>
      <c r="R145" s="117" t="b">
        <v>1</v>
      </c>
      <c r="S145" s="117" t="b">
        <v>1</v>
      </c>
    </row>
    <row r="146" spans="1:19" x14ac:dyDescent="0.25">
      <c r="A146" s="117" t="s">
        <v>1312</v>
      </c>
      <c r="B146" s="180">
        <v>1</v>
      </c>
      <c r="C146" s="117">
        <v>2</v>
      </c>
      <c r="D146" s="181">
        <f>APT!J146</f>
        <v>0</v>
      </c>
      <c r="E146" s="117" t="b">
        <v>1</v>
      </c>
      <c r="F146" s="182" t="str">
        <f>RIGHT(APT!C146,4)&amp;"."&amp;APT!M146&amp;"."&amp;APT!K146&amp;"."&amp;$C$5</f>
        <v>...Ma22</v>
      </c>
      <c r="G146" s="183">
        <f t="shared" ca="1" si="2"/>
        <v>44697</v>
      </c>
      <c r="H146" s="316" cm="1">
        <f t="array" ref="H146">-IF(SUMPRODUCT((APT!$Q$19:$AB$19=$B$5)*APT!Q146:AB146)&lt;0,SUMPRODUCT((APT!$Q$19:$AB$19=$B$5)*APT!Q146:AB146),0)</f>
        <v>0</v>
      </c>
      <c r="I146" s="115">
        <f t="shared" ca="1" si="3"/>
        <v>44697</v>
      </c>
      <c r="J146" s="117">
        <v>3</v>
      </c>
      <c r="K146" s="117" t="b">
        <v>1</v>
      </c>
      <c r="L146" s="117" t="s">
        <v>1313</v>
      </c>
      <c r="M146" s="117" t="b">
        <v>1</v>
      </c>
      <c r="N146" s="117" t="s">
        <v>1276</v>
      </c>
      <c r="O146" s="182" t="str">
        <f>LEFT(APT!D146,19)&amp;"."&amp;'APTCR '!F146</f>
        <v>....Ma22</v>
      </c>
      <c r="P146" s="185">
        <f>APT!I146</f>
        <v>0</v>
      </c>
      <c r="Q146" s="117" t="b">
        <v>1</v>
      </c>
      <c r="R146" s="117" t="b">
        <v>1</v>
      </c>
      <c r="S146" s="117" t="b">
        <v>1</v>
      </c>
    </row>
    <row r="147" spans="1:19" x14ac:dyDescent="0.25">
      <c r="A147" s="117" t="s">
        <v>1312</v>
      </c>
      <c r="B147" s="180">
        <v>1</v>
      </c>
      <c r="C147" s="117">
        <v>2</v>
      </c>
      <c r="D147" s="181">
        <f>APT!J147</f>
        <v>0</v>
      </c>
      <c r="E147" s="117" t="b">
        <v>1</v>
      </c>
      <c r="F147" s="182" t="str">
        <f>RIGHT(APT!C147,4)&amp;"."&amp;APT!M147&amp;"."&amp;APT!K147&amp;"."&amp;$C$5</f>
        <v>...Ma22</v>
      </c>
      <c r="G147" s="183">
        <f t="shared" ca="1" si="2"/>
        <v>44697</v>
      </c>
      <c r="H147" s="316" cm="1">
        <f t="array" ref="H147">-IF(SUMPRODUCT((APT!$Q$19:$AB$19=$B$5)*APT!Q147:AB147)&lt;0,SUMPRODUCT((APT!$Q$19:$AB$19=$B$5)*APT!Q147:AB147),0)</f>
        <v>0</v>
      </c>
      <c r="I147" s="115">
        <f t="shared" ca="1" si="3"/>
        <v>44697</v>
      </c>
      <c r="J147" s="117">
        <v>3</v>
      </c>
      <c r="K147" s="117" t="b">
        <v>1</v>
      </c>
      <c r="L147" s="117" t="s">
        <v>1313</v>
      </c>
      <c r="M147" s="117" t="b">
        <v>1</v>
      </c>
      <c r="N147" s="117" t="s">
        <v>1276</v>
      </c>
      <c r="O147" s="182" t="str">
        <f>LEFT(APT!D147,19)&amp;"."&amp;'APTCR '!F147</f>
        <v>....Ma22</v>
      </c>
      <c r="P147" s="185">
        <f>APT!I147</f>
        <v>0</v>
      </c>
      <c r="Q147" s="117" t="b">
        <v>1</v>
      </c>
      <c r="R147" s="117" t="b">
        <v>1</v>
      </c>
      <c r="S147" s="117" t="b">
        <v>1</v>
      </c>
    </row>
    <row r="148" spans="1:19" x14ac:dyDescent="0.25">
      <c r="A148" s="117" t="s">
        <v>1312</v>
      </c>
      <c r="B148" s="180">
        <v>1</v>
      </c>
      <c r="C148" s="117">
        <v>2</v>
      </c>
      <c r="D148" s="181">
        <f>APT!J148</f>
        <v>0</v>
      </c>
      <c r="E148" s="117" t="b">
        <v>1</v>
      </c>
      <c r="F148" s="182" t="str">
        <f>RIGHT(APT!C148,4)&amp;"."&amp;APT!M148&amp;"."&amp;APT!K148&amp;"."&amp;$C$5</f>
        <v>...Ma22</v>
      </c>
      <c r="G148" s="183">
        <f t="shared" ca="1" si="2"/>
        <v>44697</v>
      </c>
      <c r="H148" s="316" cm="1">
        <f t="array" ref="H148">-IF(SUMPRODUCT((APT!$Q$19:$AB$19=$B$5)*APT!Q148:AB148)&lt;0,SUMPRODUCT((APT!$Q$19:$AB$19=$B$5)*APT!Q148:AB148),0)</f>
        <v>0</v>
      </c>
      <c r="I148" s="115">
        <f t="shared" ca="1" si="3"/>
        <v>44697</v>
      </c>
      <c r="J148" s="117">
        <v>3</v>
      </c>
      <c r="K148" s="117" t="b">
        <v>1</v>
      </c>
      <c r="L148" s="117" t="s">
        <v>1313</v>
      </c>
      <c r="M148" s="117" t="b">
        <v>1</v>
      </c>
      <c r="N148" s="117" t="s">
        <v>1276</v>
      </c>
      <c r="O148" s="182" t="str">
        <f>LEFT(APT!D148,19)&amp;"."&amp;'APTCR '!F148</f>
        <v>....Ma22</v>
      </c>
      <c r="P148" s="185">
        <f>APT!I148</f>
        <v>0</v>
      </c>
      <c r="Q148" s="117" t="b">
        <v>1</v>
      </c>
      <c r="R148" s="117" t="b">
        <v>1</v>
      </c>
      <c r="S148" s="117" t="b">
        <v>1</v>
      </c>
    </row>
    <row r="149" spans="1:19" x14ac:dyDescent="0.25">
      <c r="A149" s="117" t="s">
        <v>1312</v>
      </c>
      <c r="B149" s="180">
        <v>1</v>
      </c>
      <c r="C149" s="117">
        <v>2</v>
      </c>
      <c r="D149" s="181">
        <f>APT!J149</f>
        <v>0</v>
      </c>
      <c r="E149" s="117" t="b">
        <v>1</v>
      </c>
      <c r="F149" s="182" t="str">
        <f>RIGHT(APT!C149,4)&amp;"."&amp;APT!M149&amp;"."&amp;APT!K149&amp;"."&amp;$C$5</f>
        <v>...Ma22</v>
      </c>
      <c r="G149" s="183">
        <f t="shared" ref="G149:G212" ca="1" si="4">TODAY()</f>
        <v>44697</v>
      </c>
      <c r="H149" s="316" cm="1">
        <f t="array" ref="H149">-IF(SUMPRODUCT((APT!$Q$19:$AB$19=$B$5)*APT!Q149:AB149)&lt;0,SUMPRODUCT((APT!$Q$19:$AB$19=$B$5)*APT!Q149:AB149),0)</f>
        <v>0</v>
      </c>
      <c r="I149" s="115">
        <f t="shared" ca="1" si="3"/>
        <v>44697</v>
      </c>
      <c r="J149" s="117">
        <v>3</v>
      </c>
      <c r="K149" s="117" t="b">
        <v>1</v>
      </c>
      <c r="L149" s="117" t="s">
        <v>1313</v>
      </c>
      <c r="M149" s="117" t="b">
        <v>1</v>
      </c>
      <c r="N149" s="117" t="s">
        <v>1276</v>
      </c>
      <c r="O149" s="182" t="str">
        <f>LEFT(APT!D149,19)&amp;"."&amp;'APTCR '!F149</f>
        <v>....Ma22</v>
      </c>
      <c r="P149" s="185">
        <f>APT!I149</f>
        <v>0</v>
      </c>
      <c r="Q149" s="117" t="b">
        <v>1</v>
      </c>
      <c r="R149" s="117" t="b">
        <v>1</v>
      </c>
      <c r="S149" s="117" t="b">
        <v>1</v>
      </c>
    </row>
    <row r="150" spans="1:19" x14ac:dyDescent="0.25">
      <c r="A150" s="117" t="s">
        <v>1312</v>
      </c>
      <c r="B150" s="180">
        <v>1</v>
      </c>
      <c r="C150" s="117">
        <v>2</v>
      </c>
      <c r="D150" s="181">
        <f>APT!J150</f>
        <v>0</v>
      </c>
      <c r="E150" s="117" t="b">
        <v>1</v>
      </c>
      <c r="F150" s="182" t="str">
        <f>RIGHT(APT!C150,4)&amp;"."&amp;APT!M150&amp;"."&amp;APT!K150&amp;"."&amp;$C$5</f>
        <v>...Ma22</v>
      </c>
      <c r="G150" s="183">
        <f t="shared" ca="1" si="4"/>
        <v>44697</v>
      </c>
      <c r="H150" s="316" cm="1">
        <f t="array" ref="H150">-IF(SUMPRODUCT((APT!$Q$19:$AB$19=$B$5)*APT!Q150:AB150)&lt;0,SUMPRODUCT((APT!$Q$19:$AB$19=$B$5)*APT!Q150:AB150),0)</f>
        <v>0</v>
      </c>
      <c r="I150" s="115">
        <f t="shared" ca="1" si="3"/>
        <v>44697</v>
      </c>
      <c r="J150" s="117">
        <v>3</v>
      </c>
      <c r="K150" s="117" t="b">
        <v>1</v>
      </c>
      <c r="L150" s="117" t="s">
        <v>1313</v>
      </c>
      <c r="M150" s="117" t="b">
        <v>1</v>
      </c>
      <c r="N150" s="117" t="s">
        <v>1276</v>
      </c>
      <c r="O150" s="182" t="str">
        <f>LEFT(APT!D150,19)&amp;"."&amp;'APTCR '!F150</f>
        <v>....Ma22</v>
      </c>
      <c r="P150" s="185">
        <f>APT!I150</f>
        <v>0</v>
      </c>
      <c r="Q150" s="117" t="b">
        <v>1</v>
      </c>
      <c r="R150" s="117" t="b">
        <v>1</v>
      </c>
      <c r="S150" s="117" t="b">
        <v>1</v>
      </c>
    </row>
    <row r="151" spans="1:19" x14ac:dyDescent="0.25">
      <c r="A151" s="117" t="s">
        <v>1312</v>
      </c>
      <c r="B151" s="180">
        <v>1</v>
      </c>
      <c r="C151" s="117">
        <v>2</v>
      </c>
      <c r="D151" s="181">
        <f>APT!J151</f>
        <v>0</v>
      </c>
      <c r="E151" s="117" t="b">
        <v>1</v>
      </c>
      <c r="F151" s="182" t="str">
        <f>RIGHT(APT!C151,4)&amp;"."&amp;APT!M151&amp;"."&amp;APT!K151&amp;"."&amp;$C$5</f>
        <v>...Ma22</v>
      </c>
      <c r="G151" s="183">
        <f t="shared" ca="1" si="4"/>
        <v>44697</v>
      </c>
      <c r="H151" s="316" cm="1">
        <f t="array" ref="H151">-IF(SUMPRODUCT((APT!$Q$19:$AB$19=$B$5)*APT!Q151:AB151)&lt;0,SUMPRODUCT((APT!$Q$19:$AB$19=$B$5)*APT!Q151:AB151),0)</f>
        <v>0</v>
      </c>
      <c r="I151" s="115">
        <f t="shared" ca="1" si="3"/>
        <v>44697</v>
      </c>
      <c r="J151" s="117">
        <v>3</v>
      </c>
      <c r="K151" s="117" t="b">
        <v>1</v>
      </c>
      <c r="L151" s="117" t="s">
        <v>1313</v>
      </c>
      <c r="M151" s="117" t="b">
        <v>1</v>
      </c>
      <c r="N151" s="117" t="s">
        <v>1276</v>
      </c>
      <c r="O151" s="182" t="str">
        <f>LEFT(APT!D151,19)&amp;"."&amp;'APTCR '!F151</f>
        <v>....Ma22</v>
      </c>
      <c r="P151" s="185">
        <f>APT!I151</f>
        <v>0</v>
      </c>
      <c r="Q151" s="117" t="b">
        <v>1</v>
      </c>
      <c r="R151" s="117" t="b">
        <v>1</v>
      </c>
      <c r="S151" s="117" t="b">
        <v>1</v>
      </c>
    </row>
    <row r="152" spans="1:19" x14ac:dyDescent="0.25">
      <c r="A152" s="117" t="s">
        <v>1312</v>
      </c>
      <c r="B152" s="180">
        <v>1</v>
      </c>
      <c r="C152" s="117">
        <v>2</v>
      </c>
      <c r="D152" s="181">
        <f>APT!J152</f>
        <v>0</v>
      </c>
      <c r="E152" s="117" t="b">
        <v>1</v>
      </c>
      <c r="F152" s="182" t="str">
        <f>RIGHT(APT!C152,4)&amp;"."&amp;APT!M152&amp;"."&amp;APT!K152&amp;"."&amp;$C$5</f>
        <v>...Ma22</v>
      </c>
      <c r="G152" s="183">
        <f t="shared" ca="1" si="4"/>
        <v>44697</v>
      </c>
      <c r="H152" s="316" cm="1">
        <f t="array" ref="H152">-IF(SUMPRODUCT((APT!$Q$19:$AB$19=$B$5)*APT!Q152:AB152)&lt;0,SUMPRODUCT((APT!$Q$19:$AB$19=$B$5)*APT!Q152:AB152),0)</f>
        <v>0</v>
      </c>
      <c r="I152" s="115">
        <f t="shared" ca="1" si="3"/>
        <v>44697</v>
      </c>
      <c r="J152" s="117">
        <v>3</v>
      </c>
      <c r="K152" s="117" t="b">
        <v>1</v>
      </c>
      <c r="L152" s="117" t="s">
        <v>1313</v>
      </c>
      <c r="M152" s="117" t="b">
        <v>1</v>
      </c>
      <c r="N152" s="117" t="s">
        <v>1276</v>
      </c>
      <c r="O152" s="182" t="str">
        <f>LEFT(APT!D152,19)&amp;"."&amp;'APTCR '!F152</f>
        <v>....Ma22</v>
      </c>
      <c r="P152" s="185">
        <f>APT!I152</f>
        <v>0</v>
      </c>
      <c r="Q152" s="117" t="b">
        <v>1</v>
      </c>
      <c r="R152" s="117" t="b">
        <v>1</v>
      </c>
      <c r="S152" s="117" t="b">
        <v>1</v>
      </c>
    </row>
    <row r="153" spans="1:19" x14ac:dyDescent="0.25">
      <c r="A153" s="117" t="s">
        <v>1312</v>
      </c>
      <c r="B153" s="180">
        <v>1</v>
      </c>
      <c r="C153" s="117">
        <v>2</v>
      </c>
      <c r="D153" s="181">
        <f>APT!J153</f>
        <v>0</v>
      </c>
      <c r="E153" s="117" t="b">
        <v>1</v>
      </c>
      <c r="F153" s="182" t="str">
        <f>RIGHT(APT!C153,4)&amp;"."&amp;APT!M153&amp;"."&amp;APT!K153&amp;"."&amp;$C$5</f>
        <v>...Ma22</v>
      </c>
      <c r="G153" s="183">
        <f t="shared" ca="1" si="4"/>
        <v>44697</v>
      </c>
      <c r="H153" s="316" cm="1">
        <f t="array" ref="H153">-IF(SUMPRODUCT((APT!$Q$19:$AB$19=$B$5)*APT!Q153:AB153)&lt;0,SUMPRODUCT((APT!$Q$19:$AB$19=$B$5)*APT!Q153:AB153),0)</f>
        <v>0</v>
      </c>
      <c r="I153" s="115">
        <f t="shared" ca="1" si="3"/>
        <v>44697</v>
      </c>
      <c r="J153" s="117">
        <v>3</v>
      </c>
      <c r="K153" s="117" t="b">
        <v>1</v>
      </c>
      <c r="L153" s="117" t="s">
        <v>1313</v>
      </c>
      <c r="M153" s="117" t="b">
        <v>1</v>
      </c>
      <c r="N153" s="117" t="s">
        <v>1276</v>
      </c>
      <c r="O153" s="182" t="str">
        <f>LEFT(APT!D153,19)&amp;"."&amp;'APTCR '!F153</f>
        <v>....Ma22</v>
      </c>
      <c r="P153" s="185">
        <f>APT!I153</f>
        <v>0</v>
      </c>
      <c r="Q153" s="117" t="b">
        <v>1</v>
      </c>
      <c r="R153" s="117" t="b">
        <v>1</v>
      </c>
      <c r="S153" s="117" t="b">
        <v>1</v>
      </c>
    </row>
    <row r="154" spans="1:19" x14ac:dyDescent="0.25">
      <c r="A154" s="117" t="s">
        <v>1312</v>
      </c>
      <c r="B154" s="180">
        <v>1</v>
      </c>
      <c r="C154" s="117">
        <v>2</v>
      </c>
      <c r="D154" s="181">
        <f>APT!J154</f>
        <v>0</v>
      </c>
      <c r="E154" s="117" t="b">
        <v>1</v>
      </c>
      <c r="F154" s="182" t="str">
        <f>RIGHT(APT!C154,4)&amp;"."&amp;APT!M154&amp;"."&amp;APT!K154&amp;"."&amp;$C$5</f>
        <v>...Ma22</v>
      </c>
      <c r="G154" s="183">
        <f t="shared" ca="1" si="4"/>
        <v>44697</v>
      </c>
      <c r="H154" s="316" cm="1">
        <f t="array" ref="H154">-IF(SUMPRODUCT((APT!$Q$19:$AB$19=$B$5)*APT!Q154:AB154)&lt;0,SUMPRODUCT((APT!$Q$19:$AB$19=$B$5)*APT!Q154:AB154),0)</f>
        <v>0</v>
      </c>
      <c r="I154" s="115">
        <f t="shared" ref="I154:I217" ca="1" si="5">G154</f>
        <v>44697</v>
      </c>
      <c r="J154" s="117">
        <v>3</v>
      </c>
      <c r="K154" s="117" t="b">
        <v>1</v>
      </c>
      <c r="L154" s="117" t="s">
        <v>1313</v>
      </c>
      <c r="M154" s="117" t="b">
        <v>1</v>
      </c>
      <c r="N154" s="117" t="s">
        <v>1276</v>
      </c>
      <c r="O154" s="182" t="str">
        <f>LEFT(APT!D154,19)&amp;"."&amp;'APTCR '!F154</f>
        <v>....Ma22</v>
      </c>
      <c r="P154" s="185">
        <f>APT!I154</f>
        <v>0</v>
      </c>
      <c r="Q154" s="117" t="b">
        <v>1</v>
      </c>
      <c r="R154" s="117" t="b">
        <v>1</v>
      </c>
      <c r="S154" s="117" t="b">
        <v>1</v>
      </c>
    </row>
    <row r="155" spans="1:19" x14ac:dyDescent="0.25">
      <c r="A155" s="117" t="s">
        <v>1312</v>
      </c>
      <c r="B155" s="180">
        <v>1</v>
      </c>
      <c r="C155" s="117">
        <v>2</v>
      </c>
      <c r="D155" s="181">
        <f>APT!J155</f>
        <v>0</v>
      </c>
      <c r="E155" s="117" t="b">
        <v>1</v>
      </c>
      <c r="F155" s="182" t="str">
        <f>RIGHT(APT!C155,4)&amp;"."&amp;APT!M155&amp;"."&amp;APT!K155&amp;"."&amp;$C$5</f>
        <v>...Ma22</v>
      </c>
      <c r="G155" s="183">
        <f t="shared" ca="1" si="4"/>
        <v>44697</v>
      </c>
      <c r="H155" s="316" cm="1">
        <f t="array" ref="H155">-IF(SUMPRODUCT((APT!$Q$19:$AB$19=$B$5)*APT!Q155:AB155)&lt;0,SUMPRODUCT((APT!$Q$19:$AB$19=$B$5)*APT!Q155:AB155),0)</f>
        <v>0</v>
      </c>
      <c r="I155" s="115">
        <f t="shared" ca="1" si="5"/>
        <v>44697</v>
      </c>
      <c r="J155" s="117">
        <v>3</v>
      </c>
      <c r="K155" s="117" t="b">
        <v>1</v>
      </c>
      <c r="L155" s="117" t="s">
        <v>1313</v>
      </c>
      <c r="M155" s="117" t="b">
        <v>1</v>
      </c>
      <c r="N155" s="117" t="s">
        <v>1276</v>
      </c>
      <c r="O155" s="182" t="str">
        <f>LEFT(APT!D155,19)&amp;"."&amp;'APTCR '!F155</f>
        <v>....Ma22</v>
      </c>
      <c r="P155" s="185">
        <f>APT!I155</f>
        <v>0</v>
      </c>
      <c r="Q155" s="117" t="b">
        <v>1</v>
      </c>
      <c r="R155" s="117" t="b">
        <v>1</v>
      </c>
      <c r="S155" s="117" t="b">
        <v>1</v>
      </c>
    </row>
    <row r="156" spans="1:19" x14ac:dyDescent="0.25">
      <c r="A156" s="117" t="s">
        <v>1312</v>
      </c>
      <c r="B156" s="180">
        <v>1</v>
      </c>
      <c r="C156" s="117">
        <v>2</v>
      </c>
      <c r="D156" s="181">
        <f>APT!J156</f>
        <v>0</v>
      </c>
      <c r="E156" s="117" t="b">
        <v>1</v>
      </c>
      <c r="F156" s="182" t="str">
        <f>RIGHT(APT!C156,4)&amp;"."&amp;APT!M156&amp;"."&amp;APT!K156&amp;"."&amp;$C$5</f>
        <v>...Ma22</v>
      </c>
      <c r="G156" s="183">
        <f t="shared" ca="1" si="4"/>
        <v>44697</v>
      </c>
      <c r="H156" s="316" cm="1">
        <f t="array" ref="H156">-IF(SUMPRODUCT((APT!$Q$19:$AB$19=$B$5)*APT!Q156:AB156)&lt;0,SUMPRODUCT((APT!$Q$19:$AB$19=$B$5)*APT!Q156:AB156),0)</f>
        <v>0</v>
      </c>
      <c r="I156" s="115">
        <f t="shared" ca="1" si="5"/>
        <v>44697</v>
      </c>
      <c r="J156" s="117">
        <v>3</v>
      </c>
      <c r="K156" s="117" t="b">
        <v>1</v>
      </c>
      <c r="L156" s="117" t="s">
        <v>1313</v>
      </c>
      <c r="M156" s="117" t="b">
        <v>1</v>
      </c>
      <c r="N156" s="117" t="s">
        <v>1276</v>
      </c>
      <c r="O156" s="182" t="str">
        <f>LEFT(APT!D156,19)&amp;"."&amp;'APTCR '!F156</f>
        <v>....Ma22</v>
      </c>
      <c r="P156" s="185">
        <f>APT!I156</f>
        <v>0</v>
      </c>
      <c r="Q156" s="117" t="b">
        <v>1</v>
      </c>
      <c r="R156" s="117" t="b">
        <v>1</v>
      </c>
      <c r="S156" s="117" t="b">
        <v>1</v>
      </c>
    </row>
    <row r="157" spans="1:19" x14ac:dyDescent="0.25">
      <c r="A157" s="117" t="s">
        <v>1312</v>
      </c>
      <c r="B157" s="180">
        <v>1</v>
      </c>
      <c r="C157" s="117">
        <v>2</v>
      </c>
      <c r="D157" s="181">
        <f>APT!J157</f>
        <v>0</v>
      </c>
      <c r="E157" s="117" t="b">
        <v>1</v>
      </c>
      <c r="F157" s="182" t="str">
        <f>RIGHT(APT!C157,4)&amp;"."&amp;APT!M157&amp;"."&amp;APT!K157&amp;"."&amp;$C$5</f>
        <v>...Ma22</v>
      </c>
      <c r="G157" s="183">
        <f t="shared" ca="1" si="4"/>
        <v>44697</v>
      </c>
      <c r="H157" s="316" cm="1">
        <f t="array" ref="H157">-IF(SUMPRODUCT((APT!$Q$19:$AB$19=$B$5)*APT!Q157:AB157)&lt;0,SUMPRODUCT((APT!$Q$19:$AB$19=$B$5)*APT!Q157:AB157),0)</f>
        <v>0</v>
      </c>
      <c r="I157" s="115">
        <f t="shared" ca="1" si="5"/>
        <v>44697</v>
      </c>
      <c r="J157" s="117">
        <v>3</v>
      </c>
      <c r="K157" s="117" t="b">
        <v>1</v>
      </c>
      <c r="L157" s="117" t="s">
        <v>1313</v>
      </c>
      <c r="M157" s="117" t="b">
        <v>1</v>
      </c>
      <c r="N157" s="117" t="s">
        <v>1276</v>
      </c>
      <c r="O157" s="182" t="str">
        <f>LEFT(APT!D157,19)&amp;"."&amp;'APTCR '!F157</f>
        <v>....Ma22</v>
      </c>
      <c r="P157" s="185">
        <f>APT!I157</f>
        <v>0</v>
      </c>
      <c r="Q157" s="117" t="b">
        <v>1</v>
      </c>
      <c r="R157" s="117" t="b">
        <v>1</v>
      </c>
      <c r="S157" s="117" t="b">
        <v>1</v>
      </c>
    </row>
    <row r="158" spans="1:19" x14ac:dyDescent="0.25">
      <c r="A158" s="117" t="s">
        <v>1312</v>
      </c>
      <c r="B158" s="180">
        <v>1</v>
      </c>
      <c r="C158" s="117">
        <v>2</v>
      </c>
      <c r="D158" s="181">
        <f>APT!J158</f>
        <v>0</v>
      </c>
      <c r="E158" s="117" t="b">
        <v>1</v>
      </c>
      <c r="F158" s="182" t="str">
        <f>RIGHT(APT!C158,4)&amp;"."&amp;APT!M158&amp;"."&amp;APT!K158&amp;"."&amp;$C$5</f>
        <v>...Ma22</v>
      </c>
      <c r="G158" s="183">
        <f t="shared" ca="1" si="4"/>
        <v>44697</v>
      </c>
      <c r="H158" s="316" cm="1">
        <f t="array" ref="H158">-IF(SUMPRODUCT((APT!$Q$19:$AB$19=$B$5)*APT!Q158:AB158)&lt;0,SUMPRODUCT((APT!$Q$19:$AB$19=$B$5)*APT!Q158:AB158),0)</f>
        <v>0</v>
      </c>
      <c r="I158" s="115">
        <f t="shared" ca="1" si="5"/>
        <v>44697</v>
      </c>
      <c r="J158" s="117">
        <v>3</v>
      </c>
      <c r="K158" s="117" t="b">
        <v>1</v>
      </c>
      <c r="L158" s="117" t="s">
        <v>1313</v>
      </c>
      <c r="M158" s="117" t="b">
        <v>1</v>
      </c>
      <c r="N158" s="117" t="s">
        <v>1276</v>
      </c>
      <c r="O158" s="182" t="str">
        <f>LEFT(APT!D158,19)&amp;"."&amp;'APTCR '!F158</f>
        <v>....Ma22</v>
      </c>
      <c r="P158" s="185">
        <f>APT!I158</f>
        <v>0</v>
      </c>
      <c r="Q158" s="117" t="b">
        <v>1</v>
      </c>
      <c r="R158" s="117" t="b">
        <v>1</v>
      </c>
      <c r="S158" s="117" t="b">
        <v>1</v>
      </c>
    </row>
    <row r="159" spans="1:19" x14ac:dyDescent="0.25">
      <c r="A159" s="117" t="s">
        <v>1312</v>
      </c>
      <c r="B159" s="180">
        <v>1</v>
      </c>
      <c r="C159" s="117">
        <v>2</v>
      </c>
      <c r="D159" s="181">
        <f>APT!J159</f>
        <v>0</v>
      </c>
      <c r="E159" s="117" t="b">
        <v>1</v>
      </c>
      <c r="F159" s="182" t="str">
        <f>RIGHT(APT!C159,4)&amp;"."&amp;APT!M159&amp;"."&amp;APT!K159&amp;"."&amp;$C$5</f>
        <v>...Ma22</v>
      </c>
      <c r="G159" s="183">
        <f t="shared" ca="1" si="4"/>
        <v>44697</v>
      </c>
      <c r="H159" s="316" cm="1">
        <f t="array" ref="H159">-IF(SUMPRODUCT((APT!$Q$19:$AB$19=$B$5)*APT!Q159:AB159)&lt;0,SUMPRODUCT((APT!$Q$19:$AB$19=$B$5)*APT!Q159:AB159),0)</f>
        <v>0</v>
      </c>
      <c r="I159" s="115">
        <f t="shared" ca="1" si="5"/>
        <v>44697</v>
      </c>
      <c r="J159" s="117">
        <v>3</v>
      </c>
      <c r="K159" s="117" t="b">
        <v>1</v>
      </c>
      <c r="L159" s="117" t="s">
        <v>1313</v>
      </c>
      <c r="M159" s="117" t="b">
        <v>1</v>
      </c>
      <c r="N159" s="117" t="s">
        <v>1276</v>
      </c>
      <c r="O159" s="182" t="str">
        <f>LEFT(APT!D159,19)&amp;"."&amp;'APTCR '!F159</f>
        <v>....Ma22</v>
      </c>
      <c r="P159" s="185">
        <f>APT!I159</f>
        <v>0</v>
      </c>
      <c r="Q159" s="117" t="b">
        <v>1</v>
      </c>
      <c r="R159" s="117" t="b">
        <v>1</v>
      </c>
      <c r="S159" s="117" t="b">
        <v>1</v>
      </c>
    </row>
    <row r="160" spans="1:19" x14ac:dyDescent="0.25">
      <c r="A160" s="117" t="s">
        <v>1312</v>
      </c>
      <c r="B160" s="180">
        <v>1</v>
      </c>
      <c r="C160" s="117">
        <v>2</v>
      </c>
      <c r="D160" s="181">
        <f>APT!J160</f>
        <v>0</v>
      </c>
      <c r="E160" s="117" t="b">
        <v>1</v>
      </c>
      <c r="F160" s="182" t="str">
        <f>RIGHT(APT!C160,4)&amp;"."&amp;APT!M160&amp;"."&amp;APT!K160&amp;"."&amp;$C$5</f>
        <v>...Ma22</v>
      </c>
      <c r="G160" s="183">
        <f t="shared" ca="1" si="4"/>
        <v>44697</v>
      </c>
      <c r="H160" s="316" cm="1">
        <f t="array" ref="H160">-IF(SUMPRODUCT((APT!$Q$19:$AB$19=$B$5)*APT!Q160:AB160)&lt;0,SUMPRODUCT((APT!$Q$19:$AB$19=$B$5)*APT!Q160:AB160),0)</f>
        <v>0</v>
      </c>
      <c r="I160" s="115">
        <f t="shared" ca="1" si="5"/>
        <v>44697</v>
      </c>
      <c r="J160" s="117">
        <v>3</v>
      </c>
      <c r="K160" s="117" t="b">
        <v>1</v>
      </c>
      <c r="L160" s="117" t="s">
        <v>1313</v>
      </c>
      <c r="M160" s="117" t="b">
        <v>1</v>
      </c>
      <c r="N160" s="117" t="s">
        <v>1276</v>
      </c>
      <c r="O160" s="182" t="str">
        <f>LEFT(APT!D160,19)&amp;"."&amp;'APTCR '!F160</f>
        <v>....Ma22</v>
      </c>
      <c r="P160" s="185">
        <f>APT!I160</f>
        <v>0</v>
      </c>
      <c r="Q160" s="117" t="b">
        <v>1</v>
      </c>
      <c r="R160" s="117" t="b">
        <v>1</v>
      </c>
      <c r="S160" s="117" t="b">
        <v>1</v>
      </c>
    </row>
    <row r="161" spans="1:19" x14ac:dyDescent="0.25">
      <c r="A161" s="117" t="s">
        <v>1312</v>
      </c>
      <c r="B161" s="180">
        <v>1</v>
      </c>
      <c r="C161" s="117">
        <v>2</v>
      </c>
      <c r="D161" s="181">
        <f>APT!J161</f>
        <v>0</v>
      </c>
      <c r="E161" s="117" t="b">
        <v>1</v>
      </c>
      <c r="F161" s="182" t="str">
        <f>RIGHT(APT!C161,4)&amp;"."&amp;APT!M161&amp;"."&amp;APT!K161&amp;"."&amp;$C$5</f>
        <v>...Ma22</v>
      </c>
      <c r="G161" s="183">
        <f t="shared" ca="1" si="4"/>
        <v>44697</v>
      </c>
      <c r="H161" s="316" cm="1">
        <f t="array" ref="H161">-IF(SUMPRODUCT((APT!$Q$19:$AB$19=$B$5)*APT!Q161:AB161)&lt;0,SUMPRODUCT((APT!$Q$19:$AB$19=$B$5)*APT!Q161:AB161),0)</f>
        <v>0</v>
      </c>
      <c r="I161" s="115">
        <f t="shared" ca="1" si="5"/>
        <v>44697</v>
      </c>
      <c r="J161" s="117">
        <v>3</v>
      </c>
      <c r="K161" s="117" t="b">
        <v>1</v>
      </c>
      <c r="L161" s="117" t="s">
        <v>1313</v>
      </c>
      <c r="M161" s="117" t="b">
        <v>1</v>
      </c>
      <c r="N161" s="117" t="s">
        <v>1276</v>
      </c>
      <c r="O161" s="182" t="str">
        <f>LEFT(APT!D161,19)&amp;"."&amp;'APTCR '!F161</f>
        <v>....Ma22</v>
      </c>
      <c r="P161" s="185">
        <f>APT!I161</f>
        <v>0</v>
      </c>
      <c r="Q161" s="117" t="b">
        <v>1</v>
      </c>
      <c r="R161" s="117" t="b">
        <v>1</v>
      </c>
      <c r="S161" s="117" t="b">
        <v>1</v>
      </c>
    </row>
    <row r="162" spans="1:19" x14ac:dyDescent="0.25">
      <c r="A162" s="117" t="s">
        <v>1312</v>
      </c>
      <c r="B162" s="180">
        <v>1</v>
      </c>
      <c r="C162" s="117">
        <v>2</v>
      </c>
      <c r="D162" s="181">
        <f>APT!J162</f>
        <v>0</v>
      </c>
      <c r="E162" s="117" t="b">
        <v>1</v>
      </c>
      <c r="F162" s="182" t="str">
        <f>RIGHT(APT!C162,4)&amp;"."&amp;APT!M162&amp;"."&amp;APT!K162&amp;"."&amp;$C$5</f>
        <v>...Ma22</v>
      </c>
      <c r="G162" s="183">
        <f t="shared" ca="1" si="4"/>
        <v>44697</v>
      </c>
      <c r="H162" s="316" cm="1">
        <f t="array" ref="H162">-IF(SUMPRODUCT((APT!$Q$19:$AB$19=$B$5)*APT!Q162:AB162)&lt;0,SUMPRODUCT((APT!$Q$19:$AB$19=$B$5)*APT!Q162:AB162),0)</f>
        <v>0</v>
      </c>
      <c r="I162" s="115">
        <f t="shared" ca="1" si="5"/>
        <v>44697</v>
      </c>
      <c r="J162" s="117">
        <v>3</v>
      </c>
      <c r="K162" s="117" t="b">
        <v>1</v>
      </c>
      <c r="L162" s="117" t="s">
        <v>1313</v>
      </c>
      <c r="M162" s="117" t="b">
        <v>1</v>
      </c>
      <c r="N162" s="117" t="s">
        <v>1276</v>
      </c>
      <c r="O162" s="182" t="str">
        <f>LEFT(APT!D162,19)&amp;"."&amp;'APTCR '!F162</f>
        <v>....Ma22</v>
      </c>
      <c r="P162" s="185">
        <f>APT!I162</f>
        <v>0</v>
      </c>
      <c r="Q162" s="117" t="b">
        <v>1</v>
      </c>
      <c r="R162" s="117" t="b">
        <v>1</v>
      </c>
      <c r="S162" s="117" t="b">
        <v>1</v>
      </c>
    </row>
    <row r="163" spans="1:19" x14ac:dyDescent="0.25">
      <c r="A163" s="117" t="s">
        <v>1312</v>
      </c>
      <c r="B163" s="180">
        <v>1</v>
      </c>
      <c r="C163" s="117">
        <v>2</v>
      </c>
      <c r="D163" s="181">
        <f>APT!J163</f>
        <v>0</v>
      </c>
      <c r="E163" s="117" t="b">
        <v>1</v>
      </c>
      <c r="F163" s="182" t="str">
        <f>RIGHT(APT!C163,4)&amp;"."&amp;APT!M163&amp;"."&amp;APT!K163&amp;"."&amp;$C$5</f>
        <v>...Ma22</v>
      </c>
      <c r="G163" s="183">
        <f t="shared" ca="1" si="4"/>
        <v>44697</v>
      </c>
      <c r="H163" s="316" cm="1">
        <f t="array" ref="H163">-IF(SUMPRODUCT((APT!$Q$19:$AB$19=$B$5)*APT!Q163:AB163)&lt;0,SUMPRODUCT((APT!$Q$19:$AB$19=$B$5)*APT!Q163:AB163),0)</f>
        <v>0</v>
      </c>
      <c r="I163" s="115">
        <f t="shared" ca="1" si="5"/>
        <v>44697</v>
      </c>
      <c r="J163" s="117">
        <v>3</v>
      </c>
      <c r="K163" s="117" t="b">
        <v>1</v>
      </c>
      <c r="L163" s="117" t="s">
        <v>1313</v>
      </c>
      <c r="M163" s="117" t="b">
        <v>1</v>
      </c>
      <c r="N163" s="117" t="s">
        <v>1276</v>
      </c>
      <c r="O163" s="182" t="str">
        <f>LEFT(APT!D163,19)&amp;"."&amp;'APTCR '!F163</f>
        <v>....Ma22</v>
      </c>
      <c r="P163" s="185">
        <f>APT!I163</f>
        <v>0</v>
      </c>
      <c r="Q163" s="117" t="b">
        <v>1</v>
      </c>
      <c r="R163" s="117" t="b">
        <v>1</v>
      </c>
      <c r="S163" s="117" t="b">
        <v>1</v>
      </c>
    </row>
    <row r="164" spans="1:19" x14ac:dyDescent="0.25">
      <c r="A164" s="117" t="s">
        <v>1312</v>
      </c>
      <c r="B164" s="180">
        <v>1</v>
      </c>
      <c r="C164" s="117">
        <v>2</v>
      </c>
      <c r="D164" s="181">
        <f>APT!J164</f>
        <v>0</v>
      </c>
      <c r="E164" s="117" t="b">
        <v>1</v>
      </c>
      <c r="F164" s="182" t="str">
        <f>RIGHT(APT!C164,4)&amp;"."&amp;APT!M164&amp;"."&amp;APT!K164&amp;"."&amp;$C$5</f>
        <v>...Ma22</v>
      </c>
      <c r="G164" s="183">
        <f t="shared" ca="1" si="4"/>
        <v>44697</v>
      </c>
      <c r="H164" s="316" cm="1">
        <f t="array" ref="H164">-IF(SUMPRODUCT((APT!$Q$19:$AB$19=$B$5)*APT!Q164:AB164)&lt;0,SUMPRODUCT((APT!$Q$19:$AB$19=$B$5)*APT!Q164:AB164),0)</f>
        <v>0</v>
      </c>
      <c r="I164" s="115">
        <f t="shared" ca="1" si="5"/>
        <v>44697</v>
      </c>
      <c r="J164" s="117">
        <v>3</v>
      </c>
      <c r="K164" s="117" t="b">
        <v>1</v>
      </c>
      <c r="L164" s="117" t="s">
        <v>1313</v>
      </c>
      <c r="M164" s="117" t="b">
        <v>1</v>
      </c>
      <c r="N164" s="117" t="s">
        <v>1276</v>
      </c>
      <c r="O164" s="182" t="str">
        <f>LEFT(APT!D164,19)&amp;"."&amp;'APTCR '!F164</f>
        <v>....Ma22</v>
      </c>
      <c r="P164" s="185">
        <f>APT!I164</f>
        <v>0</v>
      </c>
      <c r="Q164" s="117" t="b">
        <v>1</v>
      </c>
      <c r="R164" s="117" t="b">
        <v>1</v>
      </c>
      <c r="S164" s="117" t="b">
        <v>1</v>
      </c>
    </row>
    <row r="165" spans="1:19" x14ac:dyDescent="0.25">
      <c r="A165" s="117" t="s">
        <v>1312</v>
      </c>
      <c r="B165" s="180">
        <v>1</v>
      </c>
      <c r="C165" s="117">
        <v>2</v>
      </c>
      <c r="D165" s="181">
        <f>APT!J165</f>
        <v>0</v>
      </c>
      <c r="E165" s="117" t="b">
        <v>1</v>
      </c>
      <c r="F165" s="182" t="str">
        <f>RIGHT(APT!C165,4)&amp;"."&amp;APT!M165&amp;"."&amp;APT!K165&amp;"."&amp;$C$5</f>
        <v>...Ma22</v>
      </c>
      <c r="G165" s="183">
        <f t="shared" ca="1" si="4"/>
        <v>44697</v>
      </c>
      <c r="H165" s="316" cm="1">
        <f t="array" ref="H165">-IF(SUMPRODUCT((APT!$Q$19:$AB$19=$B$5)*APT!Q165:AB165)&lt;0,SUMPRODUCT((APT!$Q$19:$AB$19=$B$5)*APT!Q165:AB165),0)</f>
        <v>0</v>
      </c>
      <c r="I165" s="115">
        <f t="shared" ca="1" si="5"/>
        <v>44697</v>
      </c>
      <c r="J165" s="117">
        <v>3</v>
      </c>
      <c r="K165" s="117" t="b">
        <v>1</v>
      </c>
      <c r="L165" s="117" t="s">
        <v>1313</v>
      </c>
      <c r="M165" s="117" t="b">
        <v>1</v>
      </c>
      <c r="N165" s="117" t="s">
        <v>1276</v>
      </c>
      <c r="O165" s="182" t="str">
        <f>LEFT(APT!D165,19)&amp;"."&amp;'APTCR '!F165</f>
        <v>....Ma22</v>
      </c>
      <c r="P165" s="185">
        <f>APT!I165</f>
        <v>0</v>
      </c>
      <c r="Q165" s="117" t="b">
        <v>1</v>
      </c>
      <c r="R165" s="117" t="b">
        <v>1</v>
      </c>
      <c r="S165" s="117" t="b">
        <v>1</v>
      </c>
    </row>
    <row r="166" spans="1:19" x14ac:dyDescent="0.25">
      <c r="A166" s="117" t="s">
        <v>1312</v>
      </c>
      <c r="B166" s="180">
        <v>1</v>
      </c>
      <c r="C166" s="117">
        <v>2</v>
      </c>
      <c r="D166" s="181">
        <f>APT!J166</f>
        <v>0</v>
      </c>
      <c r="E166" s="117" t="b">
        <v>1</v>
      </c>
      <c r="F166" s="182" t="str">
        <f>RIGHT(APT!C166,4)&amp;"."&amp;APT!M166&amp;"."&amp;APT!K166&amp;"."&amp;$C$5</f>
        <v>...Ma22</v>
      </c>
      <c r="G166" s="183">
        <f t="shared" ca="1" si="4"/>
        <v>44697</v>
      </c>
      <c r="H166" s="316" cm="1">
        <f t="array" ref="H166">-IF(SUMPRODUCT((APT!$Q$19:$AB$19=$B$5)*APT!Q166:AB166)&lt;0,SUMPRODUCT((APT!$Q$19:$AB$19=$B$5)*APT!Q166:AB166),0)</f>
        <v>0</v>
      </c>
      <c r="I166" s="115">
        <f t="shared" ca="1" si="5"/>
        <v>44697</v>
      </c>
      <c r="J166" s="117">
        <v>3</v>
      </c>
      <c r="K166" s="117" t="b">
        <v>1</v>
      </c>
      <c r="L166" s="117" t="s">
        <v>1313</v>
      </c>
      <c r="M166" s="117" t="b">
        <v>1</v>
      </c>
      <c r="N166" s="117" t="s">
        <v>1276</v>
      </c>
      <c r="O166" s="182" t="str">
        <f>LEFT(APT!D166,19)&amp;"."&amp;'APTCR '!F166</f>
        <v>....Ma22</v>
      </c>
      <c r="P166" s="185">
        <f>APT!I166</f>
        <v>0</v>
      </c>
      <c r="Q166" s="117" t="b">
        <v>1</v>
      </c>
      <c r="R166" s="117" t="b">
        <v>1</v>
      </c>
      <c r="S166" s="117" t="b">
        <v>1</v>
      </c>
    </row>
    <row r="167" spans="1:19" x14ac:dyDescent="0.25">
      <c r="A167" s="117" t="s">
        <v>1312</v>
      </c>
      <c r="B167" s="180">
        <v>1</v>
      </c>
      <c r="C167" s="117">
        <v>2</v>
      </c>
      <c r="D167" s="181">
        <f>APT!J167</f>
        <v>0</v>
      </c>
      <c r="E167" s="117" t="b">
        <v>1</v>
      </c>
      <c r="F167" s="182" t="str">
        <f>RIGHT(APT!C167,4)&amp;"."&amp;APT!M167&amp;"."&amp;APT!K167&amp;"."&amp;$C$5</f>
        <v>...Ma22</v>
      </c>
      <c r="G167" s="183">
        <f t="shared" ca="1" si="4"/>
        <v>44697</v>
      </c>
      <c r="H167" s="316" cm="1">
        <f t="array" ref="H167">-IF(SUMPRODUCT((APT!$Q$19:$AB$19=$B$5)*APT!Q167:AB167)&lt;0,SUMPRODUCT((APT!$Q$19:$AB$19=$B$5)*APT!Q167:AB167),0)</f>
        <v>0</v>
      </c>
      <c r="I167" s="115">
        <f t="shared" ca="1" si="5"/>
        <v>44697</v>
      </c>
      <c r="J167" s="117">
        <v>3</v>
      </c>
      <c r="K167" s="117" t="b">
        <v>1</v>
      </c>
      <c r="L167" s="117" t="s">
        <v>1313</v>
      </c>
      <c r="M167" s="117" t="b">
        <v>1</v>
      </c>
      <c r="N167" s="117" t="s">
        <v>1276</v>
      </c>
      <c r="O167" s="182" t="str">
        <f>LEFT(APT!D167,19)&amp;"."&amp;'APTCR '!F167</f>
        <v>....Ma22</v>
      </c>
      <c r="P167" s="185">
        <f>APT!I167</f>
        <v>0</v>
      </c>
      <c r="Q167" s="117" t="b">
        <v>1</v>
      </c>
      <c r="R167" s="117" t="b">
        <v>1</v>
      </c>
      <c r="S167" s="117" t="b">
        <v>1</v>
      </c>
    </row>
    <row r="168" spans="1:19" x14ac:dyDescent="0.25">
      <c r="A168" s="117" t="s">
        <v>1312</v>
      </c>
      <c r="B168" s="180">
        <v>1</v>
      </c>
      <c r="C168" s="117">
        <v>2</v>
      </c>
      <c r="D168" s="181">
        <f>APT!J168</f>
        <v>0</v>
      </c>
      <c r="E168" s="117" t="b">
        <v>1</v>
      </c>
      <c r="F168" s="182" t="str">
        <f>RIGHT(APT!C168,4)&amp;"."&amp;APT!M168&amp;"."&amp;APT!K168&amp;"."&amp;$C$5</f>
        <v>...Ma22</v>
      </c>
      <c r="G168" s="183">
        <f t="shared" ca="1" si="4"/>
        <v>44697</v>
      </c>
      <c r="H168" s="316" cm="1">
        <f t="array" ref="H168">-IF(SUMPRODUCT((APT!$Q$19:$AB$19=$B$5)*APT!Q168:AB168)&lt;0,SUMPRODUCT((APT!$Q$19:$AB$19=$B$5)*APT!Q168:AB168),0)</f>
        <v>0</v>
      </c>
      <c r="I168" s="115">
        <f t="shared" ca="1" si="5"/>
        <v>44697</v>
      </c>
      <c r="J168" s="117">
        <v>3</v>
      </c>
      <c r="K168" s="117" t="b">
        <v>1</v>
      </c>
      <c r="L168" s="117" t="s">
        <v>1313</v>
      </c>
      <c r="M168" s="117" t="b">
        <v>1</v>
      </c>
      <c r="N168" s="117" t="s">
        <v>1276</v>
      </c>
      <c r="O168" s="182" t="str">
        <f>LEFT(APT!D168,19)&amp;"."&amp;'APTCR '!F168</f>
        <v>....Ma22</v>
      </c>
      <c r="P168" s="185">
        <f>APT!I168</f>
        <v>0</v>
      </c>
      <c r="Q168" s="117" t="b">
        <v>1</v>
      </c>
      <c r="R168" s="117" t="b">
        <v>1</v>
      </c>
      <c r="S168" s="117" t="b">
        <v>1</v>
      </c>
    </row>
    <row r="169" spans="1:19" x14ac:dyDescent="0.25">
      <c r="A169" s="117" t="s">
        <v>1312</v>
      </c>
      <c r="B169" s="180">
        <v>1</v>
      </c>
      <c r="C169" s="117">
        <v>2</v>
      </c>
      <c r="D169" s="181">
        <f>APT!J169</f>
        <v>0</v>
      </c>
      <c r="E169" s="117" t="b">
        <v>1</v>
      </c>
      <c r="F169" s="182" t="str">
        <f>RIGHT(APT!C169,4)&amp;"."&amp;APT!M169&amp;"."&amp;APT!K169&amp;"."&amp;$C$5</f>
        <v>...Ma22</v>
      </c>
      <c r="G169" s="183">
        <f t="shared" ca="1" si="4"/>
        <v>44697</v>
      </c>
      <c r="H169" s="316" cm="1">
        <f t="array" ref="H169">-IF(SUMPRODUCT((APT!$Q$19:$AB$19=$B$5)*APT!Q169:AB169)&lt;0,SUMPRODUCT((APT!$Q$19:$AB$19=$B$5)*APT!Q169:AB169),0)</f>
        <v>0</v>
      </c>
      <c r="I169" s="115">
        <f t="shared" ca="1" si="5"/>
        <v>44697</v>
      </c>
      <c r="J169" s="117">
        <v>3</v>
      </c>
      <c r="K169" s="117" t="b">
        <v>1</v>
      </c>
      <c r="L169" s="117" t="s">
        <v>1313</v>
      </c>
      <c r="M169" s="117" t="b">
        <v>1</v>
      </c>
      <c r="N169" s="117" t="s">
        <v>1276</v>
      </c>
      <c r="O169" s="182" t="str">
        <f>LEFT(APT!D169,19)&amp;"."&amp;'APTCR '!F169</f>
        <v>....Ma22</v>
      </c>
      <c r="P169" s="185">
        <f>APT!I169</f>
        <v>0</v>
      </c>
      <c r="Q169" s="117" t="b">
        <v>1</v>
      </c>
      <c r="R169" s="117" t="b">
        <v>1</v>
      </c>
      <c r="S169" s="117" t="b">
        <v>1</v>
      </c>
    </row>
    <row r="170" spans="1:19" x14ac:dyDescent="0.25">
      <c r="A170" s="117" t="s">
        <v>1312</v>
      </c>
      <c r="B170" s="180">
        <v>1</v>
      </c>
      <c r="C170" s="117">
        <v>2</v>
      </c>
      <c r="D170" s="181">
        <f>APT!J170</f>
        <v>0</v>
      </c>
      <c r="E170" s="117" t="b">
        <v>1</v>
      </c>
      <c r="F170" s="182" t="str">
        <f>RIGHT(APT!C170,4)&amp;"."&amp;APT!M170&amp;"."&amp;APT!K170&amp;"."&amp;$C$5</f>
        <v>...Ma22</v>
      </c>
      <c r="G170" s="183">
        <f t="shared" ca="1" si="4"/>
        <v>44697</v>
      </c>
      <c r="H170" s="316" cm="1">
        <f t="array" ref="H170">-IF(SUMPRODUCT((APT!$Q$19:$AB$19=$B$5)*APT!Q170:AB170)&lt;0,SUMPRODUCT((APT!$Q$19:$AB$19=$B$5)*APT!Q170:AB170),0)</f>
        <v>0</v>
      </c>
      <c r="I170" s="115">
        <f t="shared" ca="1" si="5"/>
        <v>44697</v>
      </c>
      <c r="J170" s="117">
        <v>3</v>
      </c>
      <c r="K170" s="117" t="b">
        <v>1</v>
      </c>
      <c r="L170" s="117" t="s">
        <v>1313</v>
      </c>
      <c r="M170" s="117" t="b">
        <v>1</v>
      </c>
      <c r="N170" s="117" t="s">
        <v>1276</v>
      </c>
      <c r="O170" s="182" t="str">
        <f>LEFT(APT!D170,19)&amp;"."&amp;'APTCR '!F170</f>
        <v>....Ma22</v>
      </c>
      <c r="P170" s="185">
        <f>APT!I170</f>
        <v>0</v>
      </c>
      <c r="Q170" s="117" t="b">
        <v>1</v>
      </c>
      <c r="R170" s="117" t="b">
        <v>1</v>
      </c>
      <c r="S170" s="117" t="b">
        <v>1</v>
      </c>
    </row>
    <row r="171" spans="1:19" x14ac:dyDescent="0.25">
      <c r="A171" s="117" t="s">
        <v>1312</v>
      </c>
      <c r="B171" s="180">
        <v>1</v>
      </c>
      <c r="C171" s="117">
        <v>2</v>
      </c>
      <c r="D171" s="181">
        <f>APT!J171</f>
        <v>0</v>
      </c>
      <c r="E171" s="117" t="b">
        <v>1</v>
      </c>
      <c r="F171" s="182" t="str">
        <f>RIGHT(APT!C171,4)&amp;"."&amp;APT!M171&amp;"."&amp;APT!K171&amp;"."&amp;$C$5</f>
        <v>...Ma22</v>
      </c>
      <c r="G171" s="183">
        <f t="shared" ca="1" si="4"/>
        <v>44697</v>
      </c>
      <c r="H171" s="316" cm="1">
        <f t="array" ref="H171">-IF(SUMPRODUCT((APT!$Q$19:$AB$19=$B$5)*APT!Q171:AB171)&lt;0,SUMPRODUCT((APT!$Q$19:$AB$19=$B$5)*APT!Q171:AB171),0)</f>
        <v>0</v>
      </c>
      <c r="I171" s="115">
        <f t="shared" ca="1" si="5"/>
        <v>44697</v>
      </c>
      <c r="J171" s="117">
        <v>3</v>
      </c>
      <c r="K171" s="117" t="b">
        <v>1</v>
      </c>
      <c r="L171" s="117" t="s">
        <v>1313</v>
      </c>
      <c r="M171" s="117" t="b">
        <v>1</v>
      </c>
      <c r="N171" s="117" t="s">
        <v>1276</v>
      </c>
      <c r="O171" s="182" t="str">
        <f>LEFT(APT!D171,19)&amp;"."&amp;'APTCR '!F171</f>
        <v>....Ma22</v>
      </c>
      <c r="P171" s="185">
        <f>APT!I171</f>
        <v>0</v>
      </c>
      <c r="Q171" s="117" t="b">
        <v>1</v>
      </c>
      <c r="R171" s="117" t="b">
        <v>1</v>
      </c>
      <c r="S171" s="117" t="b">
        <v>1</v>
      </c>
    </row>
    <row r="172" spans="1:19" x14ac:dyDescent="0.25">
      <c r="A172" s="117" t="s">
        <v>1312</v>
      </c>
      <c r="B172" s="180">
        <v>1</v>
      </c>
      <c r="C172" s="117">
        <v>2</v>
      </c>
      <c r="D172" s="181">
        <f>APT!J172</f>
        <v>0</v>
      </c>
      <c r="E172" s="117" t="b">
        <v>1</v>
      </c>
      <c r="F172" s="182" t="str">
        <f>RIGHT(APT!C172,4)&amp;"."&amp;APT!M172&amp;"."&amp;APT!K172&amp;"."&amp;$C$5</f>
        <v>...Ma22</v>
      </c>
      <c r="G172" s="183">
        <f t="shared" ca="1" si="4"/>
        <v>44697</v>
      </c>
      <c r="H172" s="316" cm="1">
        <f t="array" ref="H172">-IF(SUMPRODUCT((APT!$Q$19:$AB$19=$B$5)*APT!Q172:AB172)&lt;0,SUMPRODUCT((APT!$Q$19:$AB$19=$B$5)*APT!Q172:AB172),0)</f>
        <v>0</v>
      </c>
      <c r="I172" s="115">
        <f t="shared" ca="1" si="5"/>
        <v>44697</v>
      </c>
      <c r="J172" s="117">
        <v>3</v>
      </c>
      <c r="K172" s="117" t="b">
        <v>1</v>
      </c>
      <c r="L172" s="117" t="s">
        <v>1313</v>
      </c>
      <c r="M172" s="117" t="b">
        <v>1</v>
      </c>
      <c r="N172" s="117" t="s">
        <v>1276</v>
      </c>
      <c r="O172" s="182" t="str">
        <f>LEFT(APT!D172,19)&amp;"."&amp;'APTCR '!F172</f>
        <v>....Ma22</v>
      </c>
      <c r="P172" s="185">
        <f>APT!I172</f>
        <v>0</v>
      </c>
      <c r="Q172" s="117" t="b">
        <v>1</v>
      </c>
      <c r="R172" s="117" t="b">
        <v>1</v>
      </c>
      <c r="S172" s="117" t="b">
        <v>1</v>
      </c>
    </row>
    <row r="173" spans="1:19" x14ac:dyDescent="0.25">
      <c r="A173" s="117" t="s">
        <v>1312</v>
      </c>
      <c r="B173" s="180">
        <v>1</v>
      </c>
      <c r="C173" s="117">
        <v>2</v>
      </c>
      <c r="D173" s="181">
        <f>APT!J173</f>
        <v>0</v>
      </c>
      <c r="E173" s="117" t="b">
        <v>1</v>
      </c>
      <c r="F173" s="182" t="str">
        <f>RIGHT(APT!C173,4)&amp;"."&amp;APT!M173&amp;"."&amp;APT!K173&amp;"."&amp;$C$5</f>
        <v>...Ma22</v>
      </c>
      <c r="G173" s="183">
        <f t="shared" ca="1" si="4"/>
        <v>44697</v>
      </c>
      <c r="H173" s="316" cm="1">
        <f t="array" ref="H173">-IF(SUMPRODUCT((APT!$Q$19:$AB$19=$B$5)*APT!Q173:AB173)&lt;0,SUMPRODUCT((APT!$Q$19:$AB$19=$B$5)*APT!Q173:AB173),0)</f>
        <v>0</v>
      </c>
      <c r="I173" s="115">
        <f t="shared" ca="1" si="5"/>
        <v>44697</v>
      </c>
      <c r="J173" s="117">
        <v>3</v>
      </c>
      <c r="K173" s="117" t="b">
        <v>1</v>
      </c>
      <c r="L173" s="117" t="s">
        <v>1313</v>
      </c>
      <c r="M173" s="117" t="b">
        <v>1</v>
      </c>
      <c r="N173" s="117" t="s">
        <v>1276</v>
      </c>
      <c r="O173" s="182" t="str">
        <f>LEFT(APT!D173,19)&amp;"."&amp;'APTCR '!F173</f>
        <v>....Ma22</v>
      </c>
      <c r="P173" s="185">
        <f>APT!I173</f>
        <v>0</v>
      </c>
      <c r="Q173" s="117" t="b">
        <v>1</v>
      </c>
      <c r="R173" s="117" t="b">
        <v>1</v>
      </c>
      <c r="S173" s="117" t="b">
        <v>1</v>
      </c>
    </row>
    <row r="174" spans="1:19" x14ac:dyDescent="0.25">
      <c r="A174" s="117" t="s">
        <v>1312</v>
      </c>
      <c r="B174" s="180">
        <v>1</v>
      </c>
      <c r="C174" s="117">
        <v>2</v>
      </c>
      <c r="D174" s="181">
        <f>APT!J174</f>
        <v>0</v>
      </c>
      <c r="E174" s="117" t="b">
        <v>1</v>
      </c>
      <c r="F174" s="182" t="str">
        <f>RIGHT(APT!C174,4)&amp;"."&amp;APT!M174&amp;"."&amp;APT!K174&amp;"."&amp;$C$5</f>
        <v>...Ma22</v>
      </c>
      <c r="G174" s="183">
        <f t="shared" ca="1" si="4"/>
        <v>44697</v>
      </c>
      <c r="H174" s="316" cm="1">
        <f t="array" ref="H174">-IF(SUMPRODUCT((APT!$Q$19:$AB$19=$B$5)*APT!Q174:AB174)&lt;0,SUMPRODUCT((APT!$Q$19:$AB$19=$B$5)*APT!Q174:AB174),0)</f>
        <v>0</v>
      </c>
      <c r="I174" s="115">
        <f t="shared" ca="1" si="5"/>
        <v>44697</v>
      </c>
      <c r="J174" s="117">
        <v>3</v>
      </c>
      <c r="K174" s="117" t="b">
        <v>1</v>
      </c>
      <c r="L174" s="117" t="s">
        <v>1313</v>
      </c>
      <c r="M174" s="117" t="b">
        <v>1</v>
      </c>
      <c r="N174" s="117" t="s">
        <v>1276</v>
      </c>
      <c r="O174" s="182" t="str">
        <f>LEFT(APT!D174,19)&amp;"."&amp;'APTCR '!F174</f>
        <v>....Ma22</v>
      </c>
      <c r="P174" s="185">
        <f>APT!I174</f>
        <v>0</v>
      </c>
      <c r="Q174" s="117" t="b">
        <v>1</v>
      </c>
      <c r="R174" s="117" t="b">
        <v>1</v>
      </c>
      <c r="S174" s="117" t="b">
        <v>1</v>
      </c>
    </row>
    <row r="175" spans="1:19" x14ac:dyDescent="0.25">
      <c r="A175" s="117" t="s">
        <v>1312</v>
      </c>
      <c r="B175" s="180">
        <v>1</v>
      </c>
      <c r="C175" s="117">
        <v>2</v>
      </c>
      <c r="D175" s="181">
        <f>APT!J175</f>
        <v>0</v>
      </c>
      <c r="E175" s="117" t="b">
        <v>1</v>
      </c>
      <c r="F175" s="182" t="str">
        <f>RIGHT(APT!C175,4)&amp;"."&amp;APT!M175&amp;"."&amp;APT!K175&amp;"."&amp;$C$5</f>
        <v>...Ma22</v>
      </c>
      <c r="G175" s="183">
        <f t="shared" ca="1" si="4"/>
        <v>44697</v>
      </c>
      <c r="H175" s="316" cm="1">
        <f t="array" ref="H175">-IF(SUMPRODUCT((APT!$Q$19:$AB$19=$B$5)*APT!Q175:AB175)&lt;0,SUMPRODUCT((APT!$Q$19:$AB$19=$B$5)*APT!Q175:AB175),0)</f>
        <v>0</v>
      </c>
      <c r="I175" s="115">
        <f t="shared" ca="1" si="5"/>
        <v>44697</v>
      </c>
      <c r="J175" s="117">
        <v>3</v>
      </c>
      <c r="K175" s="117" t="b">
        <v>1</v>
      </c>
      <c r="L175" s="117" t="s">
        <v>1313</v>
      </c>
      <c r="M175" s="117" t="b">
        <v>1</v>
      </c>
      <c r="N175" s="117" t="s">
        <v>1276</v>
      </c>
      <c r="O175" s="182" t="str">
        <f>LEFT(APT!D175,19)&amp;"."&amp;'APTCR '!F175</f>
        <v>....Ma22</v>
      </c>
      <c r="P175" s="185">
        <f>APT!I175</f>
        <v>0</v>
      </c>
      <c r="Q175" s="117" t="b">
        <v>1</v>
      </c>
      <c r="R175" s="117" t="b">
        <v>1</v>
      </c>
      <c r="S175" s="117" t="b">
        <v>1</v>
      </c>
    </row>
    <row r="176" spans="1:19" x14ac:dyDescent="0.25">
      <c r="A176" s="117" t="s">
        <v>1312</v>
      </c>
      <c r="B176" s="180">
        <v>1</v>
      </c>
      <c r="C176" s="117">
        <v>2</v>
      </c>
      <c r="D176" s="181">
        <f>APT!J176</f>
        <v>0</v>
      </c>
      <c r="E176" s="117" t="b">
        <v>1</v>
      </c>
      <c r="F176" s="182" t="str">
        <f>RIGHT(APT!C176,4)&amp;"."&amp;APT!M176&amp;"."&amp;APT!K176&amp;"."&amp;$C$5</f>
        <v>...Ma22</v>
      </c>
      <c r="G176" s="183">
        <f t="shared" ca="1" si="4"/>
        <v>44697</v>
      </c>
      <c r="H176" s="316" cm="1">
        <f t="array" ref="H176">-IF(SUMPRODUCT((APT!$Q$19:$AB$19=$B$5)*APT!Q176:AB176)&lt;0,SUMPRODUCT((APT!$Q$19:$AB$19=$B$5)*APT!Q176:AB176),0)</f>
        <v>0</v>
      </c>
      <c r="I176" s="115">
        <f t="shared" ca="1" si="5"/>
        <v>44697</v>
      </c>
      <c r="J176" s="117">
        <v>3</v>
      </c>
      <c r="K176" s="117" t="b">
        <v>1</v>
      </c>
      <c r="L176" s="117" t="s">
        <v>1313</v>
      </c>
      <c r="M176" s="117" t="b">
        <v>1</v>
      </c>
      <c r="N176" s="117" t="s">
        <v>1276</v>
      </c>
      <c r="O176" s="182" t="str">
        <f>LEFT(APT!D176,19)&amp;"."&amp;'APTCR '!F176</f>
        <v>....Ma22</v>
      </c>
      <c r="P176" s="185">
        <f>APT!I176</f>
        <v>0</v>
      </c>
      <c r="Q176" s="117" t="b">
        <v>1</v>
      </c>
      <c r="R176" s="117" t="b">
        <v>1</v>
      </c>
      <c r="S176" s="117" t="b">
        <v>1</v>
      </c>
    </row>
    <row r="177" spans="1:19" x14ac:dyDescent="0.25">
      <c r="A177" s="117" t="s">
        <v>1312</v>
      </c>
      <c r="B177" s="180">
        <v>1</v>
      </c>
      <c r="C177" s="117">
        <v>2</v>
      </c>
      <c r="D177" s="181">
        <f>APT!J177</f>
        <v>0</v>
      </c>
      <c r="E177" s="117" t="b">
        <v>1</v>
      </c>
      <c r="F177" s="182" t="str">
        <f>RIGHT(APT!C177,4)&amp;"."&amp;APT!M177&amp;"."&amp;APT!K177&amp;"."&amp;$C$5</f>
        <v>...Ma22</v>
      </c>
      <c r="G177" s="183">
        <f t="shared" ca="1" si="4"/>
        <v>44697</v>
      </c>
      <c r="H177" s="316" cm="1">
        <f t="array" ref="H177">-IF(SUMPRODUCT((APT!$Q$19:$AB$19=$B$5)*APT!Q177:AB177)&lt;0,SUMPRODUCT((APT!$Q$19:$AB$19=$B$5)*APT!Q177:AB177),0)</f>
        <v>0</v>
      </c>
      <c r="I177" s="115">
        <f t="shared" ca="1" si="5"/>
        <v>44697</v>
      </c>
      <c r="J177" s="117">
        <v>3</v>
      </c>
      <c r="K177" s="117" t="b">
        <v>1</v>
      </c>
      <c r="L177" s="117" t="s">
        <v>1313</v>
      </c>
      <c r="M177" s="117" t="b">
        <v>1</v>
      </c>
      <c r="N177" s="117" t="s">
        <v>1276</v>
      </c>
      <c r="O177" s="182" t="str">
        <f>LEFT(APT!D177,19)&amp;"."&amp;'APTCR '!F177</f>
        <v>....Ma22</v>
      </c>
      <c r="P177" s="185">
        <f>APT!I177</f>
        <v>0</v>
      </c>
      <c r="Q177" s="117" t="b">
        <v>1</v>
      </c>
      <c r="R177" s="117" t="b">
        <v>1</v>
      </c>
      <c r="S177" s="117" t="b">
        <v>1</v>
      </c>
    </row>
    <row r="178" spans="1:19" x14ac:dyDescent="0.25">
      <c r="A178" s="117" t="s">
        <v>1312</v>
      </c>
      <c r="B178" s="180">
        <v>1</v>
      </c>
      <c r="C178" s="117">
        <v>2</v>
      </c>
      <c r="D178" s="181">
        <f>APT!J178</f>
        <v>0</v>
      </c>
      <c r="E178" s="117" t="b">
        <v>1</v>
      </c>
      <c r="F178" s="182" t="str">
        <f>RIGHT(APT!C178,4)&amp;"."&amp;APT!M178&amp;"."&amp;APT!K178&amp;"."&amp;$C$5</f>
        <v>...Ma22</v>
      </c>
      <c r="G178" s="183">
        <f t="shared" ca="1" si="4"/>
        <v>44697</v>
      </c>
      <c r="H178" s="316" cm="1">
        <f t="array" ref="H178">-IF(SUMPRODUCT((APT!$Q$19:$AB$19=$B$5)*APT!Q178:AB178)&lt;0,SUMPRODUCT((APT!$Q$19:$AB$19=$B$5)*APT!Q178:AB178),0)</f>
        <v>0</v>
      </c>
      <c r="I178" s="115">
        <f t="shared" ca="1" si="5"/>
        <v>44697</v>
      </c>
      <c r="J178" s="117">
        <v>3</v>
      </c>
      <c r="K178" s="117" t="b">
        <v>1</v>
      </c>
      <c r="L178" s="117" t="s">
        <v>1313</v>
      </c>
      <c r="M178" s="117" t="b">
        <v>1</v>
      </c>
      <c r="N178" s="117" t="s">
        <v>1276</v>
      </c>
      <c r="O178" s="182" t="str">
        <f>LEFT(APT!D178,19)&amp;"."&amp;'APTCR '!F178</f>
        <v>....Ma22</v>
      </c>
      <c r="P178" s="185">
        <f>APT!I178</f>
        <v>0</v>
      </c>
      <c r="Q178" s="117" t="b">
        <v>1</v>
      </c>
      <c r="R178" s="117" t="b">
        <v>1</v>
      </c>
      <c r="S178" s="117" t="b">
        <v>1</v>
      </c>
    </row>
    <row r="179" spans="1:19" x14ac:dyDescent="0.25">
      <c r="A179" s="117" t="s">
        <v>1312</v>
      </c>
      <c r="B179" s="180">
        <v>1</v>
      </c>
      <c r="C179" s="117">
        <v>2</v>
      </c>
      <c r="D179" s="181">
        <f>APT!J179</f>
        <v>0</v>
      </c>
      <c r="E179" s="117" t="b">
        <v>1</v>
      </c>
      <c r="F179" s="182" t="str">
        <f>RIGHT(APT!C179,4)&amp;"."&amp;APT!M179&amp;"."&amp;APT!K179&amp;"."&amp;$C$5</f>
        <v>...Ma22</v>
      </c>
      <c r="G179" s="183">
        <f t="shared" ca="1" si="4"/>
        <v>44697</v>
      </c>
      <c r="H179" s="316" cm="1">
        <f t="array" ref="H179">-IF(SUMPRODUCT((APT!$Q$19:$AB$19=$B$5)*APT!Q179:AB179)&lt;0,SUMPRODUCT((APT!$Q$19:$AB$19=$B$5)*APT!Q179:AB179),0)</f>
        <v>0</v>
      </c>
      <c r="I179" s="115">
        <f t="shared" ca="1" si="5"/>
        <v>44697</v>
      </c>
      <c r="J179" s="117">
        <v>3</v>
      </c>
      <c r="K179" s="117" t="b">
        <v>1</v>
      </c>
      <c r="L179" s="117" t="s">
        <v>1313</v>
      </c>
      <c r="M179" s="117" t="b">
        <v>1</v>
      </c>
      <c r="N179" s="117" t="s">
        <v>1276</v>
      </c>
      <c r="O179" s="182" t="str">
        <f>LEFT(APT!D179,19)&amp;"."&amp;'APTCR '!F179</f>
        <v>....Ma22</v>
      </c>
      <c r="P179" s="185">
        <f>APT!I179</f>
        <v>0</v>
      </c>
      <c r="Q179" s="117" t="b">
        <v>1</v>
      </c>
      <c r="R179" s="117" t="b">
        <v>1</v>
      </c>
      <c r="S179" s="117" t="b">
        <v>1</v>
      </c>
    </row>
    <row r="180" spans="1:19" x14ac:dyDescent="0.25">
      <c r="A180" s="117" t="s">
        <v>1312</v>
      </c>
      <c r="B180" s="180">
        <v>1</v>
      </c>
      <c r="C180" s="117">
        <v>2</v>
      </c>
      <c r="D180" s="181">
        <f>APT!J180</f>
        <v>0</v>
      </c>
      <c r="E180" s="117" t="b">
        <v>1</v>
      </c>
      <c r="F180" s="182" t="str">
        <f>RIGHT(APT!C180,4)&amp;"."&amp;APT!M180&amp;"."&amp;APT!K180&amp;"."&amp;$C$5</f>
        <v>...Ma22</v>
      </c>
      <c r="G180" s="183">
        <f t="shared" ca="1" si="4"/>
        <v>44697</v>
      </c>
      <c r="H180" s="316" cm="1">
        <f t="array" ref="H180">-IF(SUMPRODUCT((APT!$Q$19:$AB$19=$B$5)*APT!Q180:AB180)&lt;0,SUMPRODUCT((APT!$Q$19:$AB$19=$B$5)*APT!Q180:AB180),0)</f>
        <v>0</v>
      </c>
      <c r="I180" s="115">
        <f t="shared" ca="1" si="5"/>
        <v>44697</v>
      </c>
      <c r="J180" s="117">
        <v>3</v>
      </c>
      <c r="K180" s="117" t="b">
        <v>1</v>
      </c>
      <c r="L180" s="117" t="s">
        <v>1313</v>
      </c>
      <c r="M180" s="117" t="b">
        <v>1</v>
      </c>
      <c r="N180" s="117" t="s">
        <v>1276</v>
      </c>
      <c r="O180" s="182" t="str">
        <f>LEFT(APT!D180,19)&amp;"."&amp;'APTCR '!F180</f>
        <v>....Ma22</v>
      </c>
      <c r="P180" s="185">
        <f>APT!I180</f>
        <v>0</v>
      </c>
      <c r="Q180" s="117" t="b">
        <v>1</v>
      </c>
      <c r="R180" s="117" t="b">
        <v>1</v>
      </c>
      <c r="S180" s="117" t="b">
        <v>1</v>
      </c>
    </row>
    <row r="181" spans="1:19" x14ac:dyDescent="0.25">
      <c r="A181" s="117" t="s">
        <v>1312</v>
      </c>
      <c r="B181" s="180">
        <v>1</v>
      </c>
      <c r="C181" s="117">
        <v>2</v>
      </c>
      <c r="D181" s="181">
        <f>APT!J181</f>
        <v>0</v>
      </c>
      <c r="E181" s="117" t="b">
        <v>1</v>
      </c>
      <c r="F181" s="182" t="str">
        <f>RIGHT(APT!C181,4)&amp;"."&amp;APT!M181&amp;"."&amp;APT!K181&amp;"."&amp;$C$5</f>
        <v>...Ma22</v>
      </c>
      <c r="G181" s="183">
        <f t="shared" ca="1" si="4"/>
        <v>44697</v>
      </c>
      <c r="H181" s="316" cm="1">
        <f t="array" ref="H181">-IF(SUMPRODUCT((APT!$Q$19:$AB$19=$B$5)*APT!Q181:AB181)&lt;0,SUMPRODUCT((APT!$Q$19:$AB$19=$B$5)*APT!Q181:AB181),0)</f>
        <v>0</v>
      </c>
      <c r="I181" s="115">
        <f t="shared" ca="1" si="5"/>
        <v>44697</v>
      </c>
      <c r="J181" s="117">
        <v>3</v>
      </c>
      <c r="K181" s="117" t="b">
        <v>1</v>
      </c>
      <c r="L181" s="117" t="s">
        <v>1313</v>
      </c>
      <c r="M181" s="117" t="b">
        <v>1</v>
      </c>
      <c r="N181" s="117" t="s">
        <v>1276</v>
      </c>
      <c r="O181" s="182" t="str">
        <f>LEFT(APT!D181,19)&amp;"."&amp;'APTCR '!F181</f>
        <v>....Ma22</v>
      </c>
      <c r="P181" s="185">
        <f>APT!I181</f>
        <v>0</v>
      </c>
      <c r="Q181" s="117" t="b">
        <v>1</v>
      </c>
      <c r="R181" s="117" t="b">
        <v>1</v>
      </c>
      <c r="S181" s="117" t="b">
        <v>1</v>
      </c>
    </row>
    <row r="182" spans="1:19" x14ac:dyDescent="0.25">
      <c r="A182" s="117" t="s">
        <v>1312</v>
      </c>
      <c r="B182" s="180">
        <v>1</v>
      </c>
      <c r="C182" s="117">
        <v>2</v>
      </c>
      <c r="D182" s="181">
        <f>APT!J182</f>
        <v>0</v>
      </c>
      <c r="E182" s="117" t="b">
        <v>1</v>
      </c>
      <c r="F182" s="182" t="str">
        <f>RIGHT(APT!C182,4)&amp;"."&amp;APT!M182&amp;"."&amp;APT!K182&amp;"."&amp;$C$5</f>
        <v>...Ma22</v>
      </c>
      <c r="G182" s="183">
        <f t="shared" ca="1" si="4"/>
        <v>44697</v>
      </c>
      <c r="H182" s="316" cm="1">
        <f t="array" ref="H182">-IF(SUMPRODUCT((APT!$Q$19:$AB$19=$B$5)*APT!Q182:AB182)&lt;0,SUMPRODUCT((APT!$Q$19:$AB$19=$B$5)*APT!Q182:AB182),0)</f>
        <v>0</v>
      </c>
      <c r="I182" s="115">
        <f t="shared" ca="1" si="5"/>
        <v>44697</v>
      </c>
      <c r="J182" s="117">
        <v>3</v>
      </c>
      <c r="K182" s="117" t="b">
        <v>1</v>
      </c>
      <c r="L182" s="117" t="s">
        <v>1313</v>
      </c>
      <c r="M182" s="117" t="b">
        <v>1</v>
      </c>
      <c r="N182" s="117" t="s">
        <v>1276</v>
      </c>
      <c r="O182" s="182" t="str">
        <f>LEFT(APT!D182,19)&amp;"."&amp;'APTCR '!F182</f>
        <v>....Ma22</v>
      </c>
      <c r="P182" s="185">
        <f>APT!I182</f>
        <v>0</v>
      </c>
      <c r="Q182" s="117" t="b">
        <v>1</v>
      </c>
      <c r="R182" s="117" t="b">
        <v>1</v>
      </c>
      <c r="S182" s="117" t="b">
        <v>1</v>
      </c>
    </row>
    <row r="183" spans="1:19" x14ac:dyDescent="0.25">
      <c r="A183" s="117" t="s">
        <v>1312</v>
      </c>
      <c r="B183" s="180">
        <v>1</v>
      </c>
      <c r="C183" s="117">
        <v>2</v>
      </c>
      <c r="D183" s="181">
        <f>APT!J183</f>
        <v>0</v>
      </c>
      <c r="E183" s="117" t="b">
        <v>1</v>
      </c>
      <c r="F183" s="182" t="str">
        <f>RIGHT(APT!C183,4)&amp;"."&amp;APT!M183&amp;"."&amp;APT!K183&amp;"."&amp;$C$5</f>
        <v>...Ma22</v>
      </c>
      <c r="G183" s="183">
        <f t="shared" ca="1" si="4"/>
        <v>44697</v>
      </c>
      <c r="H183" s="316" cm="1">
        <f t="array" ref="H183">-IF(SUMPRODUCT((APT!$Q$19:$AB$19=$B$5)*APT!Q183:AB183)&lt;0,SUMPRODUCT((APT!$Q$19:$AB$19=$B$5)*APT!Q183:AB183),0)</f>
        <v>0</v>
      </c>
      <c r="I183" s="115">
        <f t="shared" ca="1" si="5"/>
        <v>44697</v>
      </c>
      <c r="J183" s="117">
        <v>3</v>
      </c>
      <c r="K183" s="117" t="b">
        <v>1</v>
      </c>
      <c r="L183" s="117" t="s">
        <v>1313</v>
      </c>
      <c r="M183" s="117" t="b">
        <v>1</v>
      </c>
      <c r="N183" s="117" t="s">
        <v>1276</v>
      </c>
      <c r="O183" s="182" t="str">
        <f>LEFT(APT!D183,19)&amp;"."&amp;'APTCR '!F183</f>
        <v>....Ma22</v>
      </c>
      <c r="P183" s="185">
        <f>APT!I183</f>
        <v>0</v>
      </c>
      <c r="Q183" s="117" t="b">
        <v>1</v>
      </c>
      <c r="R183" s="117" t="b">
        <v>1</v>
      </c>
      <c r="S183" s="117" t="b">
        <v>1</v>
      </c>
    </row>
    <row r="184" spans="1:19" x14ac:dyDescent="0.25">
      <c r="A184" s="117" t="s">
        <v>1312</v>
      </c>
      <c r="B184" s="180">
        <v>1</v>
      </c>
      <c r="C184" s="117">
        <v>2</v>
      </c>
      <c r="D184" s="181">
        <f>APT!J184</f>
        <v>0</v>
      </c>
      <c r="E184" s="117" t="b">
        <v>1</v>
      </c>
      <c r="F184" s="182" t="str">
        <f>RIGHT(APT!C184,4)&amp;"."&amp;APT!M184&amp;"."&amp;APT!K184&amp;"."&amp;$C$5</f>
        <v>...Ma22</v>
      </c>
      <c r="G184" s="183">
        <f t="shared" ca="1" si="4"/>
        <v>44697</v>
      </c>
      <c r="H184" s="316" cm="1">
        <f t="array" ref="H184">-IF(SUMPRODUCT((APT!$Q$19:$AB$19=$B$5)*APT!Q184:AB184)&lt;0,SUMPRODUCT((APT!$Q$19:$AB$19=$B$5)*APT!Q184:AB184),0)</f>
        <v>0</v>
      </c>
      <c r="I184" s="115">
        <f t="shared" ca="1" si="5"/>
        <v>44697</v>
      </c>
      <c r="J184" s="117">
        <v>3</v>
      </c>
      <c r="K184" s="117" t="b">
        <v>1</v>
      </c>
      <c r="L184" s="117" t="s">
        <v>1313</v>
      </c>
      <c r="M184" s="117" t="b">
        <v>1</v>
      </c>
      <c r="N184" s="117" t="s">
        <v>1276</v>
      </c>
      <c r="O184" s="182" t="str">
        <f>LEFT(APT!D184,19)&amp;"."&amp;'APTCR '!F184</f>
        <v>....Ma22</v>
      </c>
      <c r="P184" s="185">
        <f>APT!I184</f>
        <v>0</v>
      </c>
      <c r="Q184" s="117" t="b">
        <v>1</v>
      </c>
      <c r="R184" s="117" t="b">
        <v>1</v>
      </c>
      <c r="S184" s="117" t="b">
        <v>1</v>
      </c>
    </row>
    <row r="185" spans="1:19" x14ac:dyDescent="0.25">
      <c r="A185" s="117" t="s">
        <v>1312</v>
      </c>
      <c r="B185" s="180">
        <v>1</v>
      </c>
      <c r="C185" s="117">
        <v>2</v>
      </c>
      <c r="D185" s="181">
        <f>APT!J185</f>
        <v>0</v>
      </c>
      <c r="E185" s="117" t="b">
        <v>1</v>
      </c>
      <c r="F185" s="182" t="str">
        <f>RIGHT(APT!C185,4)&amp;"."&amp;APT!M185&amp;"."&amp;APT!K185&amp;"."&amp;$C$5</f>
        <v>...Ma22</v>
      </c>
      <c r="G185" s="183">
        <f t="shared" ca="1" si="4"/>
        <v>44697</v>
      </c>
      <c r="H185" s="316" cm="1">
        <f t="array" ref="H185">-IF(SUMPRODUCT((APT!$Q$19:$AB$19=$B$5)*APT!Q185:AB185)&lt;0,SUMPRODUCT((APT!$Q$19:$AB$19=$B$5)*APT!Q185:AB185),0)</f>
        <v>0</v>
      </c>
      <c r="I185" s="115">
        <f t="shared" ca="1" si="5"/>
        <v>44697</v>
      </c>
      <c r="J185" s="117">
        <v>3</v>
      </c>
      <c r="K185" s="117" t="b">
        <v>1</v>
      </c>
      <c r="L185" s="117" t="s">
        <v>1313</v>
      </c>
      <c r="M185" s="117" t="b">
        <v>1</v>
      </c>
      <c r="N185" s="117" t="s">
        <v>1276</v>
      </c>
      <c r="O185" s="182" t="str">
        <f>LEFT(APT!D185,19)&amp;"."&amp;'APTCR '!F185</f>
        <v>....Ma22</v>
      </c>
      <c r="P185" s="185">
        <f>APT!I185</f>
        <v>0</v>
      </c>
      <c r="Q185" s="117" t="b">
        <v>1</v>
      </c>
      <c r="R185" s="117" t="b">
        <v>1</v>
      </c>
      <c r="S185" s="117" t="b">
        <v>1</v>
      </c>
    </row>
    <row r="186" spans="1:19" x14ac:dyDescent="0.25">
      <c r="A186" s="117" t="s">
        <v>1312</v>
      </c>
      <c r="B186" s="180">
        <v>1</v>
      </c>
      <c r="C186" s="117">
        <v>2</v>
      </c>
      <c r="D186" s="181">
        <f>APT!J186</f>
        <v>0</v>
      </c>
      <c r="E186" s="117" t="b">
        <v>1</v>
      </c>
      <c r="F186" s="182" t="str">
        <f>RIGHT(APT!C186,4)&amp;"."&amp;APT!M186&amp;"."&amp;APT!K186&amp;"."&amp;$C$5</f>
        <v>...Ma22</v>
      </c>
      <c r="G186" s="183">
        <f t="shared" ca="1" si="4"/>
        <v>44697</v>
      </c>
      <c r="H186" s="316" cm="1">
        <f t="array" ref="H186">-IF(SUMPRODUCT((APT!$Q$19:$AB$19=$B$5)*APT!Q186:AB186)&lt;0,SUMPRODUCT((APT!$Q$19:$AB$19=$B$5)*APT!Q186:AB186),0)</f>
        <v>0</v>
      </c>
      <c r="I186" s="115">
        <f t="shared" ca="1" si="5"/>
        <v>44697</v>
      </c>
      <c r="J186" s="117">
        <v>3</v>
      </c>
      <c r="K186" s="117" t="b">
        <v>1</v>
      </c>
      <c r="L186" s="117" t="s">
        <v>1313</v>
      </c>
      <c r="M186" s="117" t="b">
        <v>1</v>
      </c>
      <c r="N186" s="117" t="s">
        <v>1276</v>
      </c>
      <c r="O186" s="182" t="str">
        <f>LEFT(APT!D186,19)&amp;"."&amp;'APTCR '!F186</f>
        <v>....Ma22</v>
      </c>
      <c r="P186" s="185">
        <f>APT!I186</f>
        <v>0</v>
      </c>
      <c r="Q186" s="117" t="b">
        <v>1</v>
      </c>
      <c r="R186" s="117" t="b">
        <v>1</v>
      </c>
      <c r="S186" s="117" t="b">
        <v>1</v>
      </c>
    </row>
    <row r="187" spans="1:19" x14ac:dyDescent="0.25">
      <c r="A187" s="117" t="s">
        <v>1312</v>
      </c>
      <c r="B187" s="180">
        <v>1</v>
      </c>
      <c r="C187" s="117">
        <v>2</v>
      </c>
      <c r="D187" s="181">
        <f>APT!J187</f>
        <v>0</v>
      </c>
      <c r="E187" s="117" t="b">
        <v>1</v>
      </c>
      <c r="F187" s="182" t="str">
        <f>RIGHT(APT!C187,4)&amp;"."&amp;APT!M187&amp;"."&amp;APT!K187&amp;"."&amp;$C$5</f>
        <v>...Ma22</v>
      </c>
      <c r="G187" s="183">
        <f t="shared" ca="1" si="4"/>
        <v>44697</v>
      </c>
      <c r="H187" s="316" cm="1">
        <f t="array" ref="H187">-IF(SUMPRODUCT((APT!$Q$19:$AB$19=$B$5)*APT!Q187:AB187)&lt;0,SUMPRODUCT((APT!$Q$19:$AB$19=$B$5)*APT!Q187:AB187),0)</f>
        <v>0</v>
      </c>
      <c r="I187" s="115">
        <f t="shared" ca="1" si="5"/>
        <v>44697</v>
      </c>
      <c r="J187" s="117">
        <v>3</v>
      </c>
      <c r="K187" s="117" t="b">
        <v>1</v>
      </c>
      <c r="L187" s="117" t="s">
        <v>1313</v>
      </c>
      <c r="M187" s="117" t="b">
        <v>1</v>
      </c>
      <c r="N187" s="117" t="s">
        <v>1276</v>
      </c>
      <c r="O187" s="182" t="str">
        <f>LEFT(APT!D187,19)&amp;"."&amp;'APTCR '!F187</f>
        <v>....Ma22</v>
      </c>
      <c r="P187" s="185">
        <f>APT!I187</f>
        <v>0</v>
      </c>
      <c r="Q187" s="117" t="b">
        <v>1</v>
      </c>
      <c r="R187" s="117" t="b">
        <v>1</v>
      </c>
      <c r="S187" s="117" t="b">
        <v>1</v>
      </c>
    </row>
    <row r="188" spans="1:19" x14ac:dyDescent="0.25">
      <c r="A188" s="117" t="s">
        <v>1312</v>
      </c>
      <c r="B188" s="180">
        <v>1</v>
      </c>
      <c r="C188" s="117">
        <v>2</v>
      </c>
      <c r="D188" s="181">
        <f>APT!J188</f>
        <v>0</v>
      </c>
      <c r="E188" s="117" t="b">
        <v>1</v>
      </c>
      <c r="F188" s="182" t="str">
        <f>RIGHT(APT!C188,4)&amp;"."&amp;APT!M188&amp;"."&amp;APT!K188&amp;"."&amp;$C$5</f>
        <v>...Ma22</v>
      </c>
      <c r="G188" s="183">
        <f t="shared" ca="1" si="4"/>
        <v>44697</v>
      </c>
      <c r="H188" s="316" cm="1">
        <f t="array" ref="H188">-IF(SUMPRODUCT((APT!$Q$19:$AB$19=$B$5)*APT!Q188:AB188)&lt;0,SUMPRODUCT((APT!$Q$19:$AB$19=$B$5)*APT!Q188:AB188),0)</f>
        <v>0</v>
      </c>
      <c r="I188" s="115">
        <f t="shared" ca="1" si="5"/>
        <v>44697</v>
      </c>
      <c r="J188" s="117">
        <v>3</v>
      </c>
      <c r="K188" s="117" t="b">
        <v>1</v>
      </c>
      <c r="L188" s="117" t="s">
        <v>1313</v>
      </c>
      <c r="M188" s="117" t="b">
        <v>1</v>
      </c>
      <c r="N188" s="117" t="s">
        <v>1276</v>
      </c>
      <c r="O188" s="182" t="str">
        <f>LEFT(APT!D188,19)&amp;"."&amp;'APTCR '!F188</f>
        <v>....Ma22</v>
      </c>
      <c r="P188" s="185">
        <f>APT!I188</f>
        <v>0</v>
      </c>
      <c r="Q188" s="117" t="b">
        <v>1</v>
      </c>
      <c r="R188" s="117" t="b">
        <v>1</v>
      </c>
      <c r="S188" s="117" t="b">
        <v>1</v>
      </c>
    </row>
    <row r="189" spans="1:19" x14ac:dyDescent="0.25">
      <c r="A189" s="117" t="s">
        <v>1312</v>
      </c>
      <c r="B189" s="180">
        <v>1</v>
      </c>
      <c r="C189" s="117">
        <v>2</v>
      </c>
      <c r="D189" s="181">
        <f>APT!J189</f>
        <v>0</v>
      </c>
      <c r="E189" s="117" t="b">
        <v>1</v>
      </c>
      <c r="F189" s="182" t="str">
        <f>RIGHT(APT!C189,4)&amp;"."&amp;APT!M189&amp;"."&amp;APT!K189&amp;"."&amp;$C$5</f>
        <v>...Ma22</v>
      </c>
      <c r="G189" s="183">
        <f t="shared" ca="1" si="4"/>
        <v>44697</v>
      </c>
      <c r="H189" s="316" cm="1">
        <f t="array" ref="H189">-IF(SUMPRODUCT((APT!$Q$19:$AB$19=$B$5)*APT!Q189:AB189)&lt;0,SUMPRODUCT((APT!$Q$19:$AB$19=$B$5)*APT!Q189:AB189),0)</f>
        <v>0</v>
      </c>
      <c r="I189" s="115">
        <f t="shared" ca="1" si="5"/>
        <v>44697</v>
      </c>
      <c r="J189" s="117">
        <v>3</v>
      </c>
      <c r="K189" s="117" t="b">
        <v>1</v>
      </c>
      <c r="L189" s="117" t="s">
        <v>1313</v>
      </c>
      <c r="M189" s="117" t="b">
        <v>1</v>
      </c>
      <c r="N189" s="117" t="s">
        <v>1276</v>
      </c>
      <c r="O189" s="182" t="str">
        <f>LEFT(APT!D189,19)&amp;"."&amp;'APTCR '!F189</f>
        <v>....Ma22</v>
      </c>
      <c r="P189" s="185">
        <f>APT!I189</f>
        <v>0</v>
      </c>
      <c r="Q189" s="117" t="b">
        <v>1</v>
      </c>
      <c r="R189" s="117" t="b">
        <v>1</v>
      </c>
      <c r="S189" s="117" t="b">
        <v>1</v>
      </c>
    </row>
    <row r="190" spans="1:19" x14ac:dyDescent="0.25">
      <c r="A190" s="117" t="s">
        <v>1312</v>
      </c>
      <c r="B190" s="180">
        <v>1</v>
      </c>
      <c r="C190" s="117">
        <v>2</v>
      </c>
      <c r="D190" s="181">
        <f>APT!J190</f>
        <v>0</v>
      </c>
      <c r="E190" s="117" t="b">
        <v>1</v>
      </c>
      <c r="F190" s="182" t="str">
        <f>RIGHT(APT!C190,4)&amp;"."&amp;APT!M190&amp;"."&amp;APT!K190&amp;"."&amp;$C$5</f>
        <v>...Ma22</v>
      </c>
      <c r="G190" s="183">
        <f t="shared" ca="1" si="4"/>
        <v>44697</v>
      </c>
      <c r="H190" s="316" cm="1">
        <f t="array" ref="H190">-IF(SUMPRODUCT((APT!$Q$19:$AB$19=$B$5)*APT!Q190:AB190)&lt;0,SUMPRODUCT((APT!$Q$19:$AB$19=$B$5)*APT!Q190:AB190),0)</f>
        <v>0</v>
      </c>
      <c r="I190" s="115">
        <f t="shared" ca="1" si="5"/>
        <v>44697</v>
      </c>
      <c r="J190" s="117">
        <v>3</v>
      </c>
      <c r="K190" s="117" t="b">
        <v>1</v>
      </c>
      <c r="L190" s="117" t="s">
        <v>1313</v>
      </c>
      <c r="M190" s="117" t="b">
        <v>1</v>
      </c>
      <c r="N190" s="117" t="s">
        <v>1276</v>
      </c>
      <c r="O190" s="182" t="str">
        <f>LEFT(APT!D190,19)&amp;"."&amp;'APTCR '!F190</f>
        <v>....Ma22</v>
      </c>
      <c r="P190" s="185">
        <f>APT!I190</f>
        <v>0</v>
      </c>
      <c r="Q190" s="117" t="b">
        <v>1</v>
      </c>
      <c r="R190" s="117" t="b">
        <v>1</v>
      </c>
      <c r="S190" s="117" t="b">
        <v>1</v>
      </c>
    </row>
    <row r="191" spans="1:19" x14ac:dyDescent="0.25">
      <c r="A191" s="117" t="s">
        <v>1312</v>
      </c>
      <c r="B191" s="180">
        <v>1</v>
      </c>
      <c r="C191" s="117">
        <v>2</v>
      </c>
      <c r="D191" s="181">
        <f>APT!J191</f>
        <v>0</v>
      </c>
      <c r="E191" s="117" t="b">
        <v>1</v>
      </c>
      <c r="F191" s="182" t="str">
        <f>RIGHT(APT!C191,4)&amp;"."&amp;APT!M191&amp;"."&amp;APT!K191&amp;"."&amp;$C$5</f>
        <v>...Ma22</v>
      </c>
      <c r="G191" s="183">
        <f t="shared" ca="1" si="4"/>
        <v>44697</v>
      </c>
      <c r="H191" s="316" cm="1">
        <f t="array" ref="H191">-IF(SUMPRODUCT((APT!$Q$19:$AB$19=$B$5)*APT!Q191:AB191)&lt;0,SUMPRODUCT((APT!$Q$19:$AB$19=$B$5)*APT!Q191:AB191),0)</f>
        <v>0</v>
      </c>
      <c r="I191" s="115">
        <f t="shared" ca="1" si="5"/>
        <v>44697</v>
      </c>
      <c r="J191" s="117">
        <v>3</v>
      </c>
      <c r="K191" s="117" t="b">
        <v>1</v>
      </c>
      <c r="L191" s="117" t="s">
        <v>1313</v>
      </c>
      <c r="M191" s="117" t="b">
        <v>1</v>
      </c>
      <c r="N191" s="117" t="s">
        <v>1276</v>
      </c>
      <c r="O191" s="182" t="str">
        <f>LEFT(APT!D191,19)&amp;"."&amp;'APTCR '!F191</f>
        <v>....Ma22</v>
      </c>
      <c r="P191" s="185">
        <f>APT!I191</f>
        <v>0</v>
      </c>
      <c r="Q191" s="117" t="b">
        <v>1</v>
      </c>
      <c r="R191" s="117" t="b">
        <v>1</v>
      </c>
      <c r="S191" s="117" t="b">
        <v>1</v>
      </c>
    </row>
    <row r="192" spans="1:19" x14ac:dyDescent="0.25">
      <c r="A192" s="117" t="s">
        <v>1312</v>
      </c>
      <c r="B192" s="180">
        <v>1</v>
      </c>
      <c r="C192" s="117">
        <v>2</v>
      </c>
      <c r="D192" s="181">
        <f>APT!J192</f>
        <v>0</v>
      </c>
      <c r="E192" s="117" t="b">
        <v>1</v>
      </c>
      <c r="F192" s="182" t="str">
        <f>RIGHT(APT!C192,4)&amp;"."&amp;APT!M192&amp;"."&amp;APT!K192&amp;"."&amp;$C$5</f>
        <v>...Ma22</v>
      </c>
      <c r="G192" s="183">
        <f t="shared" ca="1" si="4"/>
        <v>44697</v>
      </c>
      <c r="H192" s="316" cm="1">
        <f t="array" ref="H192">-IF(SUMPRODUCT((APT!$Q$19:$AB$19=$B$5)*APT!Q192:AB192)&lt;0,SUMPRODUCT((APT!$Q$19:$AB$19=$B$5)*APT!Q192:AB192),0)</f>
        <v>0</v>
      </c>
      <c r="I192" s="115">
        <f t="shared" ca="1" si="5"/>
        <v>44697</v>
      </c>
      <c r="J192" s="117">
        <v>3</v>
      </c>
      <c r="K192" s="117" t="b">
        <v>1</v>
      </c>
      <c r="L192" s="117" t="s">
        <v>1313</v>
      </c>
      <c r="M192" s="117" t="b">
        <v>1</v>
      </c>
      <c r="N192" s="117" t="s">
        <v>1276</v>
      </c>
      <c r="O192" s="182" t="str">
        <f>LEFT(APT!D192,19)&amp;"."&amp;'APTCR '!F192</f>
        <v>....Ma22</v>
      </c>
      <c r="P192" s="185">
        <f>APT!I192</f>
        <v>0</v>
      </c>
      <c r="Q192" s="117" t="b">
        <v>1</v>
      </c>
      <c r="R192" s="117" t="b">
        <v>1</v>
      </c>
      <c r="S192" s="117" t="b">
        <v>1</v>
      </c>
    </row>
    <row r="193" spans="1:19" x14ac:dyDescent="0.25">
      <c r="A193" s="117" t="s">
        <v>1312</v>
      </c>
      <c r="B193" s="180">
        <v>1</v>
      </c>
      <c r="C193" s="117">
        <v>2</v>
      </c>
      <c r="D193" s="181">
        <f>APT!J193</f>
        <v>0</v>
      </c>
      <c r="E193" s="117" t="b">
        <v>1</v>
      </c>
      <c r="F193" s="182" t="str">
        <f>RIGHT(APT!C193,4)&amp;"."&amp;APT!M193&amp;"."&amp;APT!K193&amp;"."&amp;$C$5</f>
        <v>...Ma22</v>
      </c>
      <c r="G193" s="183">
        <f t="shared" ca="1" si="4"/>
        <v>44697</v>
      </c>
      <c r="H193" s="316" cm="1">
        <f t="array" ref="H193">-IF(SUMPRODUCT((APT!$Q$19:$AB$19=$B$5)*APT!Q193:AB193)&lt;0,SUMPRODUCT((APT!$Q$19:$AB$19=$B$5)*APT!Q193:AB193),0)</f>
        <v>0</v>
      </c>
      <c r="I193" s="115">
        <f t="shared" ca="1" si="5"/>
        <v>44697</v>
      </c>
      <c r="J193" s="117">
        <v>3</v>
      </c>
      <c r="K193" s="117" t="b">
        <v>1</v>
      </c>
      <c r="L193" s="117" t="s">
        <v>1313</v>
      </c>
      <c r="M193" s="117" t="b">
        <v>1</v>
      </c>
      <c r="N193" s="117" t="s">
        <v>1276</v>
      </c>
      <c r="O193" s="182" t="str">
        <f>LEFT(APT!D193,19)&amp;"."&amp;'APTCR '!F193</f>
        <v>....Ma22</v>
      </c>
      <c r="P193" s="185">
        <f>APT!I193</f>
        <v>0</v>
      </c>
      <c r="Q193" s="117" t="b">
        <v>1</v>
      </c>
      <c r="R193" s="117" t="b">
        <v>1</v>
      </c>
      <c r="S193" s="117" t="b">
        <v>1</v>
      </c>
    </row>
    <row r="194" spans="1:19" x14ac:dyDescent="0.25">
      <c r="A194" s="117" t="s">
        <v>1312</v>
      </c>
      <c r="B194" s="180">
        <v>1</v>
      </c>
      <c r="C194" s="117">
        <v>2</v>
      </c>
      <c r="D194" s="181">
        <f>APT!J194</f>
        <v>0</v>
      </c>
      <c r="E194" s="117" t="b">
        <v>1</v>
      </c>
      <c r="F194" s="182" t="str">
        <f>RIGHT(APT!C194,4)&amp;"."&amp;APT!M194&amp;"."&amp;APT!K194&amp;"."&amp;$C$5</f>
        <v>...Ma22</v>
      </c>
      <c r="G194" s="183">
        <f t="shared" ca="1" si="4"/>
        <v>44697</v>
      </c>
      <c r="H194" s="316" cm="1">
        <f t="array" ref="H194">-IF(SUMPRODUCT((APT!$Q$19:$AB$19=$B$5)*APT!Q194:AB194)&lt;0,SUMPRODUCT((APT!$Q$19:$AB$19=$B$5)*APT!Q194:AB194),0)</f>
        <v>0</v>
      </c>
      <c r="I194" s="115">
        <f t="shared" ca="1" si="5"/>
        <v>44697</v>
      </c>
      <c r="J194" s="117">
        <v>3</v>
      </c>
      <c r="K194" s="117" t="b">
        <v>1</v>
      </c>
      <c r="L194" s="117" t="s">
        <v>1313</v>
      </c>
      <c r="M194" s="117" t="b">
        <v>1</v>
      </c>
      <c r="N194" s="117" t="s">
        <v>1276</v>
      </c>
      <c r="O194" s="182" t="str">
        <f>LEFT(APT!D194,19)&amp;"."&amp;'APTCR '!F194</f>
        <v>....Ma22</v>
      </c>
      <c r="P194" s="185">
        <f>APT!I194</f>
        <v>0</v>
      </c>
      <c r="Q194" s="117" t="b">
        <v>1</v>
      </c>
      <c r="R194" s="117" t="b">
        <v>1</v>
      </c>
      <c r="S194" s="117" t="b">
        <v>1</v>
      </c>
    </row>
    <row r="195" spans="1:19" x14ac:dyDescent="0.25">
      <c r="A195" s="117" t="s">
        <v>1312</v>
      </c>
      <c r="B195" s="180">
        <v>1</v>
      </c>
      <c r="C195" s="117">
        <v>2</v>
      </c>
      <c r="D195" s="181">
        <f>APT!J195</f>
        <v>0</v>
      </c>
      <c r="E195" s="117" t="b">
        <v>1</v>
      </c>
      <c r="F195" s="182" t="str">
        <f>RIGHT(APT!C195,4)&amp;"."&amp;APT!M195&amp;"."&amp;APT!K195&amp;"."&amp;$C$5</f>
        <v>...Ma22</v>
      </c>
      <c r="G195" s="183">
        <f t="shared" ca="1" si="4"/>
        <v>44697</v>
      </c>
      <c r="H195" s="316" cm="1">
        <f t="array" ref="H195">-IF(SUMPRODUCT((APT!$Q$19:$AB$19=$B$5)*APT!Q195:AB195)&lt;0,SUMPRODUCT((APT!$Q$19:$AB$19=$B$5)*APT!Q195:AB195),0)</f>
        <v>0</v>
      </c>
      <c r="I195" s="115">
        <f t="shared" ca="1" si="5"/>
        <v>44697</v>
      </c>
      <c r="J195" s="117">
        <v>3</v>
      </c>
      <c r="K195" s="117" t="b">
        <v>1</v>
      </c>
      <c r="L195" s="117" t="s">
        <v>1313</v>
      </c>
      <c r="M195" s="117" t="b">
        <v>1</v>
      </c>
      <c r="N195" s="117" t="s">
        <v>1276</v>
      </c>
      <c r="O195" s="182" t="str">
        <f>LEFT(APT!D195,19)&amp;"."&amp;'APTCR '!F195</f>
        <v>....Ma22</v>
      </c>
      <c r="P195" s="185">
        <f>APT!I195</f>
        <v>0</v>
      </c>
      <c r="Q195" s="117" t="b">
        <v>1</v>
      </c>
      <c r="R195" s="117" t="b">
        <v>1</v>
      </c>
      <c r="S195" s="117" t="b">
        <v>1</v>
      </c>
    </row>
    <row r="196" spans="1:19" x14ac:dyDescent="0.25">
      <c r="A196" s="117" t="s">
        <v>1312</v>
      </c>
      <c r="B196" s="180">
        <v>1</v>
      </c>
      <c r="C196" s="117">
        <v>2</v>
      </c>
      <c r="D196" s="181">
        <f>APT!J196</f>
        <v>0</v>
      </c>
      <c r="E196" s="117" t="b">
        <v>1</v>
      </c>
      <c r="F196" s="182" t="str">
        <f>RIGHT(APT!C196,4)&amp;"."&amp;APT!M196&amp;"."&amp;APT!K196&amp;"."&amp;$C$5</f>
        <v>...Ma22</v>
      </c>
      <c r="G196" s="183">
        <f t="shared" ca="1" si="4"/>
        <v>44697</v>
      </c>
      <c r="H196" s="316" cm="1">
        <f t="array" ref="H196">-IF(SUMPRODUCT((APT!$Q$19:$AB$19=$B$5)*APT!Q196:AB196)&lt;0,SUMPRODUCT((APT!$Q$19:$AB$19=$B$5)*APT!Q196:AB196),0)</f>
        <v>0</v>
      </c>
      <c r="I196" s="115">
        <f t="shared" ca="1" si="5"/>
        <v>44697</v>
      </c>
      <c r="J196" s="117">
        <v>3</v>
      </c>
      <c r="K196" s="117" t="b">
        <v>1</v>
      </c>
      <c r="L196" s="117" t="s">
        <v>1313</v>
      </c>
      <c r="M196" s="117" t="b">
        <v>1</v>
      </c>
      <c r="N196" s="117" t="s">
        <v>1276</v>
      </c>
      <c r="O196" s="182" t="str">
        <f>LEFT(APT!D196,19)&amp;"."&amp;'APTCR '!F196</f>
        <v>....Ma22</v>
      </c>
      <c r="P196" s="185">
        <f>APT!I196</f>
        <v>0</v>
      </c>
      <c r="Q196" s="117" t="b">
        <v>1</v>
      </c>
      <c r="R196" s="117" t="b">
        <v>1</v>
      </c>
      <c r="S196" s="117" t="b">
        <v>1</v>
      </c>
    </row>
    <row r="197" spans="1:19" x14ac:dyDescent="0.25">
      <c r="A197" s="117" t="s">
        <v>1312</v>
      </c>
      <c r="B197" s="180">
        <v>1</v>
      </c>
      <c r="C197" s="117">
        <v>2</v>
      </c>
      <c r="D197" s="181">
        <f>APT!J197</f>
        <v>0</v>
      </c>
      <c r="E197" s="117" t="b">
        <v>1</v>
      </c>
      <c r="F197" s="182" t="str">
        <f>RIGHT(APT!C197,4)&amp;"."&amp;APT!M197&amp;"."&amp;APT!K197&amp;"."&amp;$C$5</f>
        <v>...Ma22</v>
      </c>
      <c r="G197" s="183">
        <f t="shared" ca="1" si="4"/>
        <v>44697</v>
      </c>
      <c r="H197" s="316" cm="1">
        <f t="array" ref="H197">-IF(SUMPRODUCT((APT!$Q$19:$AB$19=$B$5)*APT!Q197:AB197)&lt;0,SUMPRODUCT((APT!$Q$19:$AB$19=$B$5)*APT!Q197:AB197),0)</f>
        <v>0</v>
      </c>
      <c r="I197" s="115">
        <f t="shared" ca="1" si="5"/>
        <v>44697</v>
      </c>
      <c r="J197" s="117">
        <v>3</v>
      </c>
      <c r="K197" s="117" t="b">
        <v>1</v>
      </c>
      <c r="L197" s="117" t="s">
        <v>1313</v>
      </c>
      <c r="M197" s="117" t="b">
        <v>1</v>
      </c>
      <c r="N197" s="117" t="s">
        <v>1276</v>
      </c>
      <c r="O197" s="182" t="str">
        <f>LEFT(APT!D197,19)&amp;"."&amp;'APTCR '!F197</f>
        <v>....Ma22</v>
      </c>
      <c r="P197" s="185">
        <f>APT!I197</f>
        <v>0</v>
      </c>
      <c r="Q197" s="117" t="b">
        <v>1</v>
      </c>
      <c r="R197" s="117" t="b">
        <v>1</v>
      </c>
      <c r="S197" s="117" t="b">
        <v>1</v>
      </c>
    </row>
    <row r="198" spans="1:19" x14ac:dyDescent="0.25">
      <c r="A198" s="117" t="s">
        <v>1312</v>
      </c>
      <c r="B198" s="180">
        <v>1</v>
      </c>
      <c r="C198" s="117">
        <v>2</v>
      </c>
      <c r="D198" s="181">
        <f>APT!J198</f>
        <v>0</v>
      </c>
      <c r="E198" s="117" t="b">
        <v>1</v>
      </c>
      <c r="F198" s="182" t="str">
        <f>RIGHT(APT!C198,4)&amp;"."&amp;APT!M198&amp;"."&amp;APT!K198&amp;"."&amp;$C$5</f>
        <v>...Ma22</v>
      </c>
      <c r="G198" s="183">
        <f t="shared" ca="1" si="4"/>
        <v>44697</v>
      </c>
      <c r="H198" s="316" cm="1">
        <f t="array" ref="H198">-IF(SUMPRODUCT((APT!$Q$19:$AB$19=$B$5)*APT!Q198:AB198)&lt;0,SUMPRODUCT((APT!$Q$19:$AB$19=$B$5)*APT!Q198:AB198),0)</f>
        <v>0</v>
      </c>
      <c r="I198" s="115">
        <f t="shared" ca="1" si="5"/>
        <v>44697</v>
      </c>
      <c r="J198" s="117">
        <v>3</v>
      </c>
      <c r="K198" s="117" t="b">
        <v>1</v>
      </c>
      <c r="L198" s="117" t="s">
        <v>1313</v>
      </c>
      <c r="M198" s="117" t="b">
        <v>1</v>
      </c>
      <c r="N198" s="117" t="s">
        <v>1276</v>
      </c>
      <c r="O198" s="182" t="str">
        <f>LEFT(APT!D198,19)&amp;"."&amp;'APTCR '!F198</f>
        <v>....Ma22</v>
      </c>
      <c r="P198" s="185">
        <f>APT!I198</f>
        <v>0</v>
      </c>
      <c r="Q198" s="117" t="b">
        <v>1</v>
      </c>
      <c r="R198" s="117" t="b">
        <v>1</v>
      </c>
      <c r="S198" s="117" t="b">
        <v>1</v>
      </c>
    </row>
    <row r="199" spans="1:19" x14ac:dyDescent="0.25">
      <c r="A199" s="117" t="s">
        <v>1312</v>
      </c>
      <c r="B199" s="180">
        <v>1</v>
      </c>
      <c r="C199" s="117">
        <v>2</v>
      </c>
      <c r="D199" s="181">
        <f>APT!J199</f>
        <v>0</v>
      </c>
      <c r="E199" s="117" t="b">
        <v>1</v>
      </c>
      <c r="F199" s="182" t="str">
        <f>RIGHT(APT!C199,4)&amp;"."&amp;APT!M199&amp;"."&amp;APT!K199&amp;"."&amp;$C$5</f>
        <v>...Ma22</v>
      </c>
      <c r="G199" s="183">
        <f t="shared" ca="1" si="4"/>
        <v>44697</v>
      </c>
      <c r="H199" s="316" cm="1">
        <f t="array" ref="H199">-IF(SUMPRODUCT((APT!$Q$19:$AB$19=$B$5)*APT!Q199:AB199)&lt;0,SUMPRODUCT((APT!$Q$19:$AB$19=$B$5)*APT!Q199:AB199),0)</f>
        <v>0</v>
      </c>
      <c r="I199" s="115">
        <f t="shared" ca="1" si="5"/>
        <v>44697</v>
      </c>
      <c r="J199" s="117">
        <v>3</v>
      </c>
      <c r="K199" s="117" t="b">
        <v>1</v>
      </c>
      <c r="L199" s="117" t="s">
        <v>1313</v>
      </c>
      <c r="M199" s="117" t="b">
        <v>1</v>
      </c>
      <c r="N199" s="117" t="s">
        <v>1276</v>
      </c>
      <c r="O199" s="182" t="str">
        <f>LEFT(APT!D199,19)&amp;"."&amp;'APTCR '!F199</f>
        <v>....Ma22</v>
      </c>
      <c r="P199" s="185">
        <f>APT!I199</f>
        <v>0</v>
      </c>
      <c r="Q199" s="117" t="b">
        <v>1</v>
      </c>
      <c r="R199" s="117" t="b">
        <v>1</v>
      </c>
      <c r="S199" s="117" t="b">
        <v>1</v>
      </c>
    </row>
    <row r="200" spans="1:19" x14ac:dyDescent="0.25">
      <c r="A200" s="117" t="s">
        <v>1312</v>
      </c>
      <c r="B200" s="180">
        <v>1</v>
      </c>
      <c r="C200" s="117">
        <v>2</v>
      </c>
      <c r="D200" s="181">
        <f>APT!J200</f>
        <v>0</v>
      </c>
      <c r="E200" s="117" t="b">
        <v>1</v>
      </c>
      <c r="F200" s="182" t="str">
        <f>RIGHT(APT!C200,4)&amp;"."&amp;APT!M200&amp;"."&amp;APT!K200&amp;"."&amp;$C$5</f>
        <v>...Ma22</v>
      </c>
      <c r="G200" s="183">
        <f t="shared" ca="1" si="4"/>
        <v>44697</v>
      </c>
      <c r="H200" s="316" cm="1">
        <f t="array" ref="H200">-IF(SUMPRODUCT((APT!$Q$19:$AB$19=$B$5)*APT!Q200:AB200)&lt;0,SUMPRODUCT((APT!$Q$19:$AB$19=$B$5)*APT!Q200:AB200),0)</f>
        <v>0</v>
      </c>
      <c r="I200" s="115">
        <f t="shared" ca="1" si="5"/>
        <v>44697</v>
      </c>
      <c r="J200" s="117">
        <v>3</v>
      </c>
      <c r="K200" s="117" t="b">
        <v>1</v>
      </c>
      <c r="L200" s="117" t="s">
        <v>1313</v>
      </c>
      <c r="M200" s="117" t="b">
        <v>1</v>
      </c>
      <c r="N200" s="117" t="s">
        <v>1276</v>
      </c>
      <c r="O200" s="182" t="str">
        <f>LEFT(APT!D200,19)&amp;"."&amp;'APTCR '!F200</f>
        <v>....Ma22</v>
      </c>
      <c r="P200" s="185">
        <f>APT!I200</f>
        <v>0</v>
      </c>
      <c r="Q200" s="117" t="b">
        <v>1</v>
      </c>
      <c r="R200" s="117" t="b">
        <v>1</v>
      </c>
      <c r="S200" s="117" t="b">
        <v>1</v>
      </c>
    </row>
    <row r="201" spans="1:19" x14ac:dyDescent="0.25">
      <c r="A201" s="117" t="s">
        <v>1312</v>
      </c>
      <c r="B201" s="180">
        <v>1</v>
      </c>
      <c r="C201" s="117">
        <v>2</v>
      </c>
      <c r="D201" s="181">
        <f>APT!J201</f>
        <v>0</v>
      </c>
      <c r="E201" s="117" t="b">
        <v>1</v>
      </c>
      <c r="F201" s="182" t="str">
        <f>RIGHT(APT!C201,4)&amp;"."&amp;APT!M201&amp;"."&amp;APT!K201&amp;"."&amp;$C$5</f>
        <v>...Ma22</v>
      </c>
      <c r="G201" s="183">
        <f t="shared" ca="1" si="4"/>
        <v>44697</v>
      </c>
      <c r="H201" s="316" cm="1">
        <f t="array" ref="H201">-IF(SUMPRODUCT((APT!$Q$19:$AB$19=$B$5)*APT!Q201:AB201)&lt;0,SUMPRODUCT((APT!$Q$19:$AB$19=$B$5)*APT!Q201:AB201),0)</f>
        <v>0</v>
      </c>
      <c r="I201" s="115">
        <f t="shared" ca="1" si="5"/>
        <v>44697</v>
      </c>
      <c r="J201" s="117">
        <v>3</v>
      </c>
      <c r="K201" s="117" t="b">
        <v>1</v>
      </c>
      <c r="L201" s="117" t="s">
        <v>1313</v>
      </c>
      <c r="M201" s="117" t="b">
        <v>1</v>
      </c>
      <c r="N201" s="117" t="s">
        <v>1276</v>
      </c>
      <c r="O201" s="182" t="str">
        <f>LEFT(APT!D201,19)&amp;"."&amp;'APTCR '!F201</f>
        <v>....Ma22</v>
      </c>
      <c r="P201" s="185">
        <f>APT!I201</f>
        <v>0</v>
      </c>
      <c r="Q201" s="117" t="b">
        <v>1</v>
      </c>
      <c r="R201" s="117" t="b">
        <v>1</v>
      </c>
      <c r="S201" s="117" t="b">
        <v>1</v>
      </c>
    </row>
    <row r="202" spans="1:19" x14ac:dyDescent="0.25">
      <c r="A202" s="117" t="s">
        <v>1312</v>
      </c>
      <c r="B202" s="180">
        <v>1</v>
      </c>
      <c r="C202" s="117">
        <v>2</v>
      </c>
      <c r="D202" s="181">
        <f>APT!J202</f>
        <v>0</v>
      </c>
      <c r="E202" s="117" t="b">
        <v>1</v>
      </c>
      <c r="F202" s="182" t="str">
        <f>RIGHT(APT!C202,4)&amp;"."&amp;APT!M202&amp;"."&amp;APT!K202&amp;"."&amp;$C$5</f>
        <v>...Ma22</v>
      </c>
      <c r="G202" s="183">
        <f t="shared" ca="1" si="4"/>
        <v>44697</v>
      </c>
      <c r="H202" s="316" cm="1">
        <f t="array" ref="H202">-IF(SUMPRODUCT((APT!$Q$19:$AB$19=$B$5)*APT!Q202:AB202)&lt;0,SUMPRODUCT((APT!$Q$19:$AB$19=$B$5)*APT!Q202:AB202),0)</f>
        <v>0</v>
      </c>
      <c r="I202" s="115">
        <f t="shared" ca="1" si="5"/>
        <v>44697</v>
      </c>
      <c r="J202" s="117">
        <v>3</v>
      </c>
      <c r="K202" s="117" t="b">
        <v>1</v>
      </c>
      <c r="L202" s="117" t="s">
        <v>1313</v>
      </c>
      <c r="M202" s="117" t="b">
        <v>1</v>
      </c>
      <c r="N202" s="117" t="s">
        <v>1276</v>
      </c>
      <c r="O202" s="182" t="str">
        <f>LEFT(APT!D202,19)&amp;"."&amp;'APTCR '!F202</f>
        <v>....Ma22</v>
      </c>
      <c r="P202" s="185">
        <f>APT!I202</f>
        <v>0</v>
      </c>
      <c r="Q202" s="117" t="b">
        <v>1</v>
      </c>
      <c r="R202" s="117" t="b">
        <v>1</v>
      </c>
      <c r="S202" s="117" t="b">
        <v>1</v>
      </c>
    </row>
    <row r="203" spans="1:19" x14ac:dyDescent="0.25">
      <c r="A203" s="117" t="s">
        <v>1312</v>
      </c>
      <c r="B203" s="180">
        <v>1</v>
      </c>
      <c r="C203" s="117">
        <v>2</v>
      </c>
      <c r="D203" s="181">
        <f>APT!J203</f>
        <v>0</v>
      </c>
      <c r="E203" s="117" t="b">
        <v>1</v>
      </c>
      <c r="F203" s="182" t="str">
        <f>RIGHT(APT!C203,4)&amp;"."&amp;APT!M203&amp;"."&amp;APT!K203&amp;"."&amp;$C$5</f>
        <v>...Ma22</v>
      </c>
      <c r="G203" s="183">
        <f t="shared" ca="1" si="4"/>
        <v>44697</v>
      </c>
      <c r="H203" s="316" cm="1">
        <f t="array" ref="H203">-IF(SUMPRODUCT((APT!$Q$19:$AB$19=$B$5)*APT!Q203:AB203)&lt;0,SUMPRODUCT((APT!$Q$19:$AB$19=$B$5)*APT!Q203:AB203),0)</f>
        <v>0</v>
      </c>
      <c r="I203" s="115">
        <f t="shared" ca="1" si="5"/>
        <v>44697</v>
      </c>
      <c r="J203" s="117">
        <v>3</v>
      </c>
      <c r="K203" s="117" t="b">
        <v>1</v>
      </c>
      <c r="L203" s="117" t="s">
        <v>1313</v>
      </c>
      <c r="M203" s="117" t="b">
        <v>1</v>
      </c>
      <c r="N203" s="117" t="s">
        <v>1276</v>
      </c>
      <c r="O203" s="182" t="str">
        <f>LEFT(APT!D203,19)&amp;"."&amp;'APTCR '!F203</f>
        <v>....Ma22</v>
      </c>
      <c r="P203" s="185">
        <f>APT!I203</f>
        <v>0</v>
      </c>
      <c r="Q203" s="117" t="b">
        <v>1</v>
      </c>
      <c r="R203" s="117" t="b">
        <v>1</v>
      </c>
      <c r="S203" s="117" t="b">
        <v>1</v>
      </c>
    </row>
    <row r="204" spans="1:19" x14ac:dyDescent="0.25">
      <c r="A204" s="117" t="s">
        <v>1312</v>
      </c>
      <c r="B204" s="180">
        <v>1</v>
      </c>
      <c r="C204" s="117">
        <v>2</v>
      </c>
      <c r="D204" s="181">
        <f>APT!J204</f>
        <v>0</v>
      </c>
      <c r="E204" s="117" t="b">
        <v>1</v>
      </c>
      <c r="F204" s="182" t="str">
        <f>RIGHT(APT!C204,4)&amp;"."&amp;APT!M204&amp;"."&amp;APT!K204&amp;"."&amp;$C$5</f>
        <v>...Ma22</v>
      </c>
      <c r="G204" s="183">
        <f t="shared" ca="1" si="4"/>
        <v>44697</v>
      </c>
      <c r="H204" s="316" cm="1">
        <f t="array" ref="H204">-IF(SUMPRODUCT((APT!$Q$19:$AB$19=$B$5)*APT!Q204:AB204)&lt;0,SUMPRODUCT((APT!$Q$19:$AB$19=$B$5)*APT!Q204:AB204),0)</f>
        <v>0</v>
      </c>
      <c r="I204" s="115">
        <f t="shared" ca="1" si="5"/>
        <v>44697</v>
      </c>
      <c r="J204" s="117">
        <v>3</v>
      </c>
      <c r="K204" s="117" t="b">
        <v>1</v>
      </c>
      <c r="L204" s="117" t="s">
        <v>1313</v>
      </c>
      <c r="M204" s="117" t="b">
        <v>1</v>
      </c>
      <c r="N204" s="117" t="s">
        <v>1276</v>
      </c>
      <c r="O204" s="182" t="str">
        <f>LEFT(APT!D204,19)&amp;"."&amp;'APTCR '!F204</f>
        <v>....Ma22</v>
      </c>
      <c r="P204" s="185">
        <f>APT!I204</f>
        <v>0</v>
      </c>
      <c r="Q204" s="117" t="b">
        <v>1</v>
      </c>
      <c r="R204" s="117" t="b">
        <v>1</v>
      </c>
      <c r="S204" s="117" t="b">
        <v>1</v>
      </c>
    </row>
    <row r="205" spans="1:19" x14ac:dyDescent="0.25">
      <c r="A205" s="117" t="s">
        <v>1312</v>
      </c>
      <c r="B205" s="180">
        <v>1</v>
      </c>
      <c r="C205" s="117">
        <v>2</v>
      </c>
      <c r="D205" s="181">
        <f>APT!J205</f>
        <v>0</v>
      </c>
      <c r="E205" s="117" t="b">
        <v>1</v>
      </c>
      <c r="F205" s="182" t="str">
        <f>RIGHT(APT!C205,4)&amp;"."&amp;APT!M205&amp;"."&amp;APT!K205&amp;"."&amp;$C$5</f>
        <v>...Ma22</v>
      </c>
      <c r="G205" s="183">
        <f t="shared" ca="1" si="4"/>
        <v>44697</v>
      </c>
      <c r="H205" s="316" cm="1">
        <f t="array" ref="H205">-IF(SUMPRODUCT((APT!$Q$19:$AB$19=$B$5)*APT!Q205:AB205)&lt;0,SUMPRODUCT((APT!$Q$19:$AB$19=$B$5)*APT!Q205:AB205),0)</f>
        <v>0</v>
      </c>
      <c r="I205" s="115">
        <f t="shared" ca="1" si="5"/>
        <v>44697</v>
      </c>
      <c r="J205" s="117">
        <v>3</v>
      </c>
      <c r="K205" s="117" t="b">
        <v>1</v>
      </c>
      <c r="L205" s="117" t="s">
        <v>1313</v>
      </c>
      <c r="M205" s="117" t="b">
        <v>1</v>
      </c>
      <c r="N205" s="117" t="s">
        <v>1276</v>
      </c>
      <c r="O205" s="182" t="str">
        <f>LEFT(APT!D205,19)&amp;"."&amp;'APTCR '!F205</f>
        <v>....Ma22</v>
      </c>
      <c r="P205" s="185">
        <f>APT!I205</f>
        <v>0</v>
      </c>
      <c r="Q205" s="117" t="b">
        <v>1</v>
      </c>
      <c r="R205" s="117" t="b">
        <v>1</v>
      </c>
      <c r="S205" s="117" t="b">
        <v>1</v>
      </c>
    </row>
    <row r="206" spans="1:19" x14ac:dyDescent="0.25">
      <c r="A206" s="117" t="s">
        <v>1312</v>
      </c>
      <c r="B206" s="180">
        <v>1</v>
      </c>
      <c r="C206" s="117">
        <v>2</v>
      </c>
      <c r="D206" s="181">
        <f>APT!J206</f>
        <v>0</v>
      </c>
      <c r="E206" s="117" t="b">
        <v>1</v>
      </c>
      <c r="F206" s="182" t="str">
        <f>RIGHT(APT!C206,4)&amp;"."&amp;APT!M206&amp;"."&amp;APT!K206&amp;"."&amp;$C$5</f>
        <v>...Ma22</v>
      </c>
      <c r="G206" s="183">
        <f t="shared" ca="1" si="4"/>
        <v>44697</v>
      </c>
      <c r="H206" s="316" cm="1">
        <f t="array" ref="H206">-IF(SUMPRODUCT((APT!$Q$19:$AB$19=$B$5)*APT!Q206:AB206)&lt;0,SUMPRODUCT((APT!$Q$19:$AB$19=$B$5)*APT!Q206:AB206),0)</f>
        <v>0</v>
      </c>
      <c r="I206" s="115">
        <f t="shared" ca="1" si="5"/>
        <v>44697</v>
      </c>
      <c r="J206" s="117">
        <v>3</v>
      </c>
      <c r="K206" s="117" t="b">
        <v>1</v>
      </c>
      <c r="L206" s="117" t="s">
        <v>1313</v>
      </c>
      <c r="M206" s="117" t="b">
        <v>1</v>
      </c>
      <c r="N206" s="117" t="s">
        <v>1276</v>
      </c>
      <c r="O206" s="182" t="str">
        <f>LEFT(APT!D206,19)&amp;"."&amp;'APTCR '!F206</f>
        <v>....Ma22</v>
      </c>
      <c r="P206" s="185">
        <f>APT!I206</f>
        <v>0</v>
      </c>
      <c r="Q206" s="117" t="b">
        <v>1</v>
      </c>
      <c r="R206" s="117" t="b">
        <v>1</v>
      </c>
      <c r="S206" s="117" t="b">
        <v>1</v>
      </c>
    </row>
    <row r="207" spans="1:19" x14ac:dyDescent="0.25">
      <c r="A207" s="117" t="s">
        <v>1312</v>
      </c>
      <c r="B207" s="180">
        <v>1</v>
      </c>
      <c r="C207" s="117">
        <v>2</v>
      </c>
      <c r="D207" s="181">
        <f>APT!J207</f>
        <v>0</v>
      </c>
      <c r="E207" s="117" t="b">
        <v>1</v>
      </c>
      <c r="F207" s="182" t="str">
        <f>RIGHT(APT!C207,4)&amp;"."&amp;APT!M207&amp;"."&amp;APT!K207&amp;"."&amp;$C$5</f>
        <v>...Ma22</v>
      </c>
      <c r="G207" s="183">
        <f t="shared" ca="1" si="4"/>
        <v>44697</v>
      </c>
      <c r="H207" s="316" cm="1">
        <f t="array" ref="H207">-IF(SUMPRODUCT((APT!$Q$19:$AB$19=$B$5)*APT!Q207:AB207)&lt;0,SUMPRODUCT((APT!$Q$19:$AB$19=$B$5)*APT!Q207:AB207),0)</f>
        <v>0</v>
      </c>
      <c r="I207" s="115">
        <f t="shared" ca="1" si="5"/>
        <v>44697</v>
      </c>
      <c r="J207" s="117">
        <v>3</v>
      </c>
      <c r="K207" s="117" t="b">
        <v>1</v>
      </c>
      <c r="L207" s="117" t="s">
        <v>1313</v>
      </c>
      <c r="M207" s="117" t="b">
        <v>1</v>
      </c>
      <c r="N207" s="117" t="s">
        <v>1276</v>
      </c>
      <c r="O207" s="182" t="str">
        <f>LEFT(APT!D207,19)&amp;"."&amp;'APTCR '!F207</f>
        <v>....Ma22</v>
      </c>
      <c r="P207" s="185">
        <f>APT!I207</f>
        <v>0</v>
      </c>
      <c r="Q207" s="117" t="b">
        <v>1</v>
      </c>
      <c r="R207" s="117" t="b">
        <v>1</v>
      </c>
      <c r="S207" s="117" t="b">
        <v>1</v>
      </c>
    </row>
    <row r="208" spans="1:19" x14ac:dyDescent="0.25">
      <c r="A208" s="117" t="s">
        <v>1312</v>
      </c>
      <c r="B208" s="180">
        <v>1</v>
      </c>
      <c r="C208" s="117">
        <v>2</v>
      </c>
      <c r="D208" s="181">
        <f>APT!J208</f>
        <v>0</v>
      </c>
      <c r="E208" s="117" t="b">
        <v>1</v>
      </c>
      <c r="F208" s="182" t="str">
        <f>RIGHT(APT!C208,4)&amp;"."&amp;APT!M208&amp;"."&amp;APT!K208&amp;"."&amp;$C$5</f>
        <v>...Ma22</v>
      </c>
      <c r="G208" s="183">
        <f t="shared" ca="1" si="4"/>
        <v>44697</v>
      </c>
      <c r="H208" s="316" cm="1">
        <f t="array" ref="H208">-IF(SUMPRODUCT((APT!$Q$19:$AB$19=$B$5)*APT!Q208:AB208)&lt;0,SUMPRODUCT((APT!$Q$19:$AB$19=$B$5)*APT!Q208:AB208),0)</f>
        <v>0</v>
      </c>
      <c r="I208" s="115">
        <f t="shared" ca="1" si="5"/>
        <v>44697</v>
      </c>
      <c r="J208" s="117">
        <v>3</v>
      </c>
      <c r="K208" s="117" t="b">
        <v>1</v>
      </c>
      <c r="L208" s="117" t="s">
        <v>1313</v>
      </c>
      <c r="M208" s="117" t="b">
        <v>1</v>
      </c>
      <c r="N208" s="117" t="s">
        <v>1276</v>
      </c>
      <c r="O208" s="182" t="str">
        <f>LEFT(APT!D208,19)&amp;"."&amp;'APTCR '!F208</f>
        <v>....Ma22</v>
      </c>
      <c r="P208" s="185">
        <f>APT!I208</f>
        <v>0</v>
      </c>
      <c r="Q208" s="117" t="b">
        <v>1</v>
      </c>
      <c r="R208" s="117" t="b">
        <v>1</v>
      </c>
      <c r="S208" s="117" t="b">
        <v>1</v>
      </c>
    </row>
    <row r="209" spans="1:19" x14ac:dyDescent="0.25">
      <c r="A209" s="117" t="s">
        <v>1312</v>
      </c>
      <c r="B209" s="180">
        <v>1</v>
      </c>
      <c r="C209" s="117">
        <v>2</v>
      </c>
      <c r="D209" s="181">
        <f>APT!J209</f>
        <v>0</v>
      </c>
      <c r="E209" s="117" t="b">
        <v>1</v>
      </c>
      <c r="F209" s="182" t="str">
        <f>RIGHT(APT!C209,4)&amp;"."&amp;APT!M209&amp;"."&amp;APT!K209&amp;"."&amp;$C$5</f>
        <v>...Ma22</v>
      </c>
      <c r="G209" s="183">
        <f t="shared" ca="1" si="4"/>
        <v>44697</v>
      </c>
      <c r="H209" s="316" cm="1">
        <f t="array" ref="H209">-IF(SUMPRODUCT((APT!$Q$19:$AB$19=$B$5)*APT!Q209:AB209)&lt;0,SUMPRODUCT((APT!$Q$19:$AB$19=$B$5)*APT!Q209:AB209),0)</f>
        <v>0</v>
      </c>
      <c r="I209" s="115">
        <f t="shared" ca="1" si="5"/>
        <v>44697</v>
      </c>
      <c r="J209" s="117">
        <v>3</v>
      </c>
      <c r="K209" s="117" t="b">
        <v>1</v>
      </c>
      <c r="L209" s="117" t="s">
        <v>1313</v>
      </c>
      <c r="M209" s="117" t="b">
        <v>1</v>
      </c>
      <c r="N209" s="117" t="s">
        <v>1276</v>
      </c>
      <c r="O209" s="182" t="str">
        <f>LEFT(APT!D209,19)&amp;"."&amp;'APTCR '!F209</f>
        <v>....Ma22</v>
      </c>
      <c r="P209" s="185">
        <f>APT!I209</f>
        <v>0</v>
      </c>
      <c r="Q209" s="117" t="b">
        <v>1</v>
      </c>
      <c r="R209" s="117" t="b">
        <v>1</v>
      </c>
      <c r="S209" s="117" t="b">
        <v>1</v>
      </c>
    </row>
    <row r="210" spans="1:19" x14ac:dyDescent="0.25">
      <c r="A210" s="117" t="s">
        <v>1312</v>
      </c>
      <c r="B210" s="180">
        <v>1</v>
      </c>
      <c r="C210" s="117">
        <v>2</v>
      </c>
      <c r="D210" s="181">
        <f>APT!J210</f>
        <v>0</v>
      </c>
      <c r="E210" s="117" t="b">
        <v>1</v>
      </c>
      <c r="F210" s="182" t="str">
        <f>RIGHT(APT!C210,4)&amp;"."&amp;APT!M210&amp;"."&amp;APT!K210&amp;"."&amp;$C$5</f>
        <v>...Ma22</v>
      </c>
      <c r="G210" s="183">
        <f t="shared" ca="1" si="4"/>
        <v>44697</v>
      </c>
      <c r="H210" s="316" cm="1">
        <f t="array" ref="H210">-IF(SUMPRODUCT((APT!$Q$19:$AB$19=$B$5)*APT!Q210:AB210)&lt;0,SUMPRODUCT((APT!$Q$19:$AB$19=$B$5)*APT!Q210:AB210),0)</f>
        <v>0</v>
      </c>
      <c r="I210" s="115">
        <f t="shared" ca="1" si="5"/>
        <v>44697</v>
      </c>
      <c r="J210" s="117">
        <v>3</v>
      </c>
      <c r="K210" s="117" t="b">
        <v>1</v>
      </c>
      <c r="L210" s="117" t="s">
        <v>1313</v>
      </c>
      <c r="M210" s="117" t="b">
        <v>1</v>
      </c>
      <c r="N210" s="117" t="s">
        <v>1276</v>
      </c>
      <c r="O210" s="182" t="str">
        <f>LEFT(APT!D210,19)&amp;"."&amp;'APTCR '!F210</f>
        <v>....Ma22</v>
      </c>
      <c r="P210" s="185">
        <f>APT!I210</f>
        <v>0</v>
      </c>
      <c r="Q210" s="117" t="b">
        <v>1</v>
      </c>
      <c r="R210" s="117" t="b">
        <v>1</v>
      </c>
      <c r="S210" s="117" t="b">
        <v>1</v>
      </c>
    </row>
    <row r="211" spans="1:19" x14ac:dyDescent="0.25">
      <c r="A211" s="117" t="s">
        <v>1312</v>
      </c>
      <c r="B211" s="180">
        <v>1</v>
      </c>
      <c r="C211" s="117">
        <v>2</v>
      </c>
      <c r="D211" s="181">
        <f>APT!J211</f>
        <v>0</v>
      </c>
      <c r="E211" s="117" t="b">
        <v>1</v>
      </c>
      <c r="F211" s="182" t="str">
        <f>RIGHT(APT!C211,4)&amp;"."&amp;APT!M211&amp;"."&amp;APT!K211&amp;"."&amp;$C$5</f>
        <v>...Ma22</v>
      </c>
      <c r="G211" s="183">
        <f t="shared" ca="1" si="4"/>
        <v>44697</v>
      </c>
      <c r="H211" s="316" cm="1">
        <f t="array" ref="H211">-IF(SUMPRODUCT((APT!$Q$19:$AB$19=$B$5)*APT!Q211:AB211)&lt;0,SUMPRODUCT((APT!$Q$19:$AB$19=$B$5)*APT!Q211:AB211),0)</f>
        <v>0</v>
      </c>
      <c r="I211" s="115">
        <f t="shared" ca="1" si="5"/>
        <v>44697</v>
      </c>
      <c r="J211" s="117">
        <v>3</v>
      </c>
      <c r="K211" s="117" t="b">
        <v>1</v>
      </c>
      <c r="L211" s="117" t="s">
        <v>1313</v>
      </c>
      <c r="M211" s="117" t="b">
        <v>1</v>
      </c>
      <c r="N211" s="117" t="s">
        <v>1276</v>
      </c>
      <c r="O211" s="182" t="str">
        <f>LEFT(APT!D211,19)&amp;"."&amp;'APTCR '!F211</f>
        <v>....Ma22</v>
      </c>
      <c r="P211" s="185">
        <f>APT!I211</f>
        <v>0</v>
      </c>
      <c r="Q211" s="117" t="b">
        <v>1</v>
      </c>
      <c r="R211" s="117" t="b">
        <v>1</v>
      </c>
      <c r="S211" s="117" t="b">
        <v>1</v>
      </c>
    </row>
    <row r="212" spans="1:19" x14ac:dyDescent="0.25">
      <c r="A212" s="117" t="s">
        <v>1312</v>
      </c>
      <c r="B212" s="180">
        <v>1</v>
      </c>
      <c r="C212" s="117">
        <v>2</v>
      </c>
      <c r="D212" s="181">
        <f>APT!J212</f>
        <v>0</v>
      </c>
      <c r="E212" s="117" t="b">
        <v>1</v>
      </c>
      <c r="F212" s="182" t="str">
        <f>RIGHT(APT!C212,4)&amp;"."&amp;APT!M212&amp;"."&amp;APT!K212&amp;"."&amp;$C$5</f>
        <v>...Ma22</v>
      </c>
      <c r="G212" s="183">
        <f t="shared" ca="1" si="4"/>
        <v>44697</v>
      </c>
      <c r="H212" s="316" cm="1">
        <f t="array" ref="H212">-IF(SUMPRODUCT((APT!$Q$19:$AB$19=$B$5)*APT!Q212:AB212)&lt;0,SUMPRODUCT((APT!$Q$19:$AB$19=$B$5)*APT!Q212:AB212),0)</f>
        <v>0</v>
      </c>
      <c r="I212" s="115">
        <f t="shared" ca="1" si="5"/>
        <v>44697</v>
      </c>
      <c r="J212" s="117">
        <v>3</v>
      </c>
      <c r="K212" s="117" t="b">
        <v>1</v>
      </c>
      <c r="L212" s="117" t="s">
        <v>1313</v>
      </c>
      <c r="M212" s="117" t="b">
        <v>1</v>
      </c>
      <c r="N212" s="117" t="s">
        <v>1276</v>
      </c>
      <c r="O212" s="182" t="str">
        <f>LEFT(APT!D212,19)&amp;"."&amp;'APTCR '!F212</f>
        <v>....Ma22</v>
      </c>
      <c r="P212" s="185">
        <f>APT!I212</f>
        <v>0</v>
      </c>
      <c r="Q212" s="117" t="b">
        <v>1</v>
      </c>
      <c r="R212" s="117" t="b">
        <v>1</v>
      </c>
      <c r="S212" s="117" t="b">
        <v>1</v>
      </c>
    </row>
    <row r="213" spans="1:19" x14ac:dyDescent="0.25">
      <c r="A213" s="117" t="s">
        <v>1312</v>
      </c>
      <c r="B213" s="180">
        <v>1</v>
      </c>
      <c r="C213" s="117">
        <v>2</v>
      </c>
      <c r="D213" s="181">
        <f>APT!J213</f>
        <v>0</v>
      </c>
      <c r="E213" s="117" t="b">
        <v>1</v>
      </c>
      <c r="F213" s="182" t="str">
        <f>RIGHT(APT!C213,4)&amp;"."&amp;APT!M213&amp;"."&amp;APT!K213&amp;"."&amp;$C$5</f>
        <v>...Ma22</v>
      </c>
      <c r="G213" s="183">
        <f t="shared" ref="G213:G238" ca="1" si="6">TODAY()</f>
        <v>44697</v>
      </c>
      <c r="H213" s="316" cm="1">
        <f t="array" ref="H213">-IF(SUMPRODUCT((APT!$Q$19:$AB$19=$B$5)*APT!Q213:AB213)&lt;0,SUMPRODUCT((APT!$Q$19:$AB$19=$B$5)*APT!Q213:AB213),0)</f>
        <v>0</v>
      </c>
      <c r="I213" s="115">
        <f t="shared" ca="1" si="5"/>
        <v>44697</v>
      </c>
      <c r="J213" s="117">
        <v>3</v>
      </c>
      <c r="K213" s="117" t="b">
        <v>1</v>
      </c>
      <c r="L213" s="117" t="s">
        <v>1313</v>
      </c>
      <c r="M213" s="117" t="b">
        <v>1</v>
      </c>
      <c r="N213" s="117" t="s">
        <v>1276</v>
      </c>
      <c r="O213" s="182" t="str">
        <f>LEFT(APT!D213,19)&amp;"."&amp;'APTCR '!F213</f>
        <v>....Ma22</v>
      </c>
      <c r="P213" s="185">
        <f>APT!I213</f>
        <v>0</v>
      </c>
      <c r="Q213" s="117" t="b">
        <v>1</v>
      </c>
      <c r="R213" s="117" t="b">
        <v>1</v>
      </c>
      <c r="S213" s="117" t="b">
        <v>1</v>
      </c>
    </row>
    <row r="214" spans="1:19" x14ac:dyDescent="0.25">
      <c r="A214" s="117" t="s">
        <v>1312</v>
      </c>
      <c r="B214" s="180">
        <v>1</v>
      </c>
      <c r="C214" s="117">
        <v>2</v>
      </c>
      <c r="D214" s="181">
        <f>APT!J214</f>
        <v>0</v>
      </c>
      <c r="E214" s="117" t="b">
        <v>1</v>
      </c>
      <c r="F214" s="182" t="str">
        <f>RIGHT(APT!C214,4)&amp;"."&amp;APT!M214&amp;"."&amp;APT!K214&amp;"."&amp;$C$5</f>
        <v>...Ma22</v>
      </c>
      <c r="G214" s="183">
        <f t="shared" ca="1" si="6"/>
        <v>44697</v>
      </c>
      <c r="H214" s="316" cm="1">
        <f t="array" ref="H214">-IF(SUMPRODUCT((APT!$Q$19:$AB$19=$B$5)*APT!Q214:AB214)&lt;0,SUMPRODUCT((APT!$Q$19:$AB$19=$B$5)*APT!Q214:AB214),0)</f>
        <v>0</v>
      </c>
      <c r="I214" s="115">
        <f t="shared" ca="1" si="5"/>
        <v>44697</v>
      </c>
      <c r="J214" s="117">
        <v>3</v>
      </c>
      <c r="K214" s="117" t="b">
        <v>1</v>
      </c>
      <c r="L214" s="117" t="s">
        <v>1313</v>
      </c>
      <c r="M214" s="117" t="b">
        <v>1</v>
      </c>
      <c r="N214" s="117" t="s">
        <v>1276</v>
      </c>
      <c r="O214" s="182" t="str">
        <f>LEFT(APT!D214,19)&amp;"."&amp;'APTCR '!F214</f>
        <v>....Ma22</v>
      </c>
      <c r="P214" s="185">
        <f>APT!I214</f>
        <v>0</v>
      </c>
      <c r="Q214" s="117" t="b">
        <v>1</v>
      </c>
      <c r="R214" s="117" t="b">
        <v>1</v>
      </c>
      <c r="S214" s="117" t="b">
        <v>1</v>
      </c>
    </row>
    <row r="215" spans="1:19" x14ac:dyDescent="0.25">
      <c r="A215" s="117" t="s">
        <v>1312</v>
      </c>
      <c r="B215" s="180">
        <v>1</v>
      </c>
      <c r="C215" s="117">
        <v>2</v>
      </c>
      <c r="D215" s="181">
        <f>APT!J215</f>
        <v>0</v>
      </c>
      <c r="E215" s="117" t="b">
        <v>1</v>
      </c>
      <c r="F215" s="182" t="str">
        <f>RIGHT(APT!C215,4)&amp;"."&amp;APT!M215&amp;"."&amp;APT!K215&amp;"."&amp;$C$5</f>
        <v>...Ma22</v>
      </c>
      <c r="G215" s="183">
        <f t="shared" ca="1" si="6"/>
        <v>44697</v>
      </c>
      <c r="H215" s="316" cm="1">
        <f t="array" ref="H215">-IF(SUMPRODUCT((APT!$Q$19:$AB$19=$B$5)*APT!Q215:AB215)&lt;0,SUMPRODUCT((APT!$Q$19:$AB$19=$B$5)*APT!Q215:AB215),0)</f>
        <v>0</v>
      </c>
      <c r="I215" s="115">
        <f t="shared" ca="1" si="5"/>
        <v>44697</v>
      </c>
      <c r="J215" s="117">
        <v>3</v>
      </c>
      <c r="K215" s="117" t="b">
        <v>1</v>
      </c>
      <c r="L215" s="117" t="s">
        <v>1313</v>
      </c>
      <c r="M215" s="117" t="b">
        <v>1</v>
      </c>
      <c r="N215" s="117" t="s">
        <v>1276</v>
      </c>
      <c r="O215" s="182" t="str">
        <f>LEFT(APT!D215,19)&amp;"."&amp;'APTCR '!F215</f>
        <v>....Ma22</v>
      </c>
      <c r="P215" s="185">
        <f>APT!I215</f>
        <v>0</v>
      </c>
      <c r="Q215" s="117" t="b">
        <v>1</v>
      </c>
      <c r="R215" s="117" t="b">
        <v>1</v>
      </c>
      <c r="S215" s="117" t="b">
        <v>1</v>
      </c>
    </row>
    <row r="216" spans="1:19" x14ac:dyDescent="0.25">
      <c r="A216" s="117" t="s">
        <v>1312</v>
      </c>
      <c r="B216" s="180">
        <v>1</v>
      </c>
      <c r="C216" s="117">
        <v>2</v>
      </c>
      <c r="D216" s="181">
        <f>APT!J216</f>
        <v>0</v>
      </c>
      <c r="E216" s="117" t="b">
        <v>1</v>
      </c>
      <c r="F216" s="182" t="str">
        <f>RIGHT(APT!C216,4)&amp;"."&amp;APT!M216&amp;"."&amp;APT!K216&amp;"."&amp;$C$5</f>
        <v>...Ma22</v>
      </c>
      <c r="G216" s="183">
        <f t="shared" ca="1" si="6"/>
        <v>44697</v>
      </c>
      <c r="H216" s="316" cm="1">
        <f t="array" ref="H216">-IF(SUMPRODUCT((APT!$Q$19:$AB$19=$B$5)*APT!Q216:AB216)&lt;0,SUMPRODUCT((APT!$Q$19:$AB$19=$B$5)*APT!Q216:AB216),0)</f>
        <v>0</v>
      </c>
      <c r="I216" s="115">
        <f t="shared" ca="1" si="5"/>
        <v>44697</v>
      </c>
      <c r="J216" s="117">
        <v>3</v>
      </c>
      <c r="K216" s="117" t="b">
        <v>1</v>
      </c>
      <c r="L216" s="117" t="s">
        <v>1313</v>
      </c>
      <c r="M216" s="117" t="b">
        <v>1</v>
      </c>
      <c r="N216" s="117" t="s">
        <v>1276</v>
      </c>
      <c r="O216" s="182" t="str">
        <f>LEFT(APT!D216,19)&amp;"."&amp;'APTCR '!F216</f>
        <v>....Ma22</v>
      </c>
      <c r="P216" s="185">
        <f>APT!I216</f>
        <v>0</v>
      </c>
      <c r="Q216" s="117" t="b">
        <v>1</v>
      </c>
      <c r="R216" s="117" t="b">
        <v>1</v>
      </c>
      <c r="S216" s="117" t="b">
        <v>1</v>
      </c>
    </row>
    <row r="217" spans="1:19" x14ac:dyDescent="0.25">
      <c r="A217" s="117" t="s">
        <v>1312</v>
      </c>
      <c r="B217" s="180">
        <v>1</v>
      </c>
      <c r="C217" s="117">
        <v>2</v>
      </c>
      <c r="D217" s="181">
        <f>APT!J217</f>
        <v>0</v>
      </c>
      <c r="E217" s="117" t="b">
        <v>1</v>
      </c>
      <c r="F217" s="182" t="str">
        <f>RIGHT(APT!C217,4)&amp;"."&amp;APT!M217&amp;"."&amp;APT!K217&amp;"."&amp;$C$5</f>
        <v>...Ma22</v>
      </c>
      <c r="G217" s="183">
        <f t="shared" ca="1" si="6"/>
        <v>44697</v>
      </c>
      <c r="H217" s="316" cm="1">
        <f t="array" ref="H217">-IF(SUMPRODUCT((APT!$Q$19:$AB$19=$B$5)*APT!Q217:AB217)&lt;0,SUMPRODUCT((APT!$Q$19:$AB$19=$B$5)*APT!Q217:AB217),0)</f>
        <v>0</v>
      </c>
      <c r="I217" s="115">
        <f t="shared" ca="1" si="5"/>
        <v>44697</v>
      </c>
      <c r="J217" s="117">
        <v>3</v>
      </c>
      <c r="K217" s="117" t="b">
        <v>1</v>
      </c>
      <c r="L217" s="117" t="s">
        <v>1313</v>
      </c>
      <c r="M217" s="117" t="b">
        <v>1</v>
      </c>
      <c r="N217" s="117" t="s">
        <v>1276</v>
      </c>
      <c r="O217" s="182" t="str">
        <f>LEFT(APT!D217,19)&amp;"."&amp;'APTCR '!F217</f>
        <v>....Ma22</v>
      </c>
      <c r="P217" s="185">
        <f>APT!I217</f>
        <v>0</v>
      </c>
      <c r="Q217" s="117" t="b">
        <v>1</v>
      </c>
      <c r="R217" s="117" t="b">
        <v>1</v>
      </c>
      <c r="S217" s="117" t="b">
        <v>1</v>
      </c>
    </row>
    <row r="218" spans="1:19" x14ac:dyDescent="0.25">
      <c r="A218" s="117" t="s">
        <v>1312</v>
      </c>
      <c r="B218" s="180">
        <v>1</v>
      </c>
      <c r="C218" s="117">
        <v>2</v>
      </c>
      <c r="D218" s="181">
        <f>APT!J218</f>
        <v>0</v>
      </c>
      <c r="E218" s="117" t="b">
        <v>1</v>
      </c>
      <c r="F218" s="182" t="str">
        <f>RIGHT(APT!C218,4)&amp;"."&amp;APT!M218&amp;"."&amp;APT!K218&amp;"."&amp;$C$5</f>
        <v>...Ma22</v>
      </c>
      <c r="G218" s="183">
        <f t="shared" ca="1" si="6"/>
        <v>44697</v>
      </c>
      <c r="H218" s="316" cm="1">
        <f t="array" ref="H218">-IF(SUMPRODUCT((APT!$Q$19:$AB$19=$B$5)*APT!Q218:AB218)&lt;0,SUMPRODUCT((APT!$Q$19:$AB$19=$B$5)*APT!Q218:AB218),0)</f>
        <v>0</v>
      </c>
      <c r="I218" s="115">
        <f t="shared" ref="I218:I238" ca="1" si="7">G218</f>
        <v>44697</v>
      </c>
      <c r="J218" s="117">
        <v>3</v>
      </c>
      <c r="K218" s="117" t="b">
        <v>1</v>
      </c>
      <c r="L218" s="117" t="s">
        <v>1313</v>
      </c>
      <c r="M218" s="117" t="b">
        <v>1</v>
      </c>
      <c r="N218" s="117" t="s">
        <v>1276</v>
      </c>
      <c r="O218" s="182" t="str">
        <f>LEFT(APT!D218,19)&amp;"."&amp;'APTCR '!F218</f>
        <v>....Ma22</v>
      </c>
      <c r="P218" s="185">
        <f>APT!I218</f>
        <v>0</v>
      </c>
      <c r="Q218" s="117" t="b">
        <v>1</v>
      </c>
      <c r="R218" s="117" t="b">
        <v>1</v>
      </c>
      <c r="S218" s="117" t="b">
        <v>1</v>
      </c>
    </row>
    <row r="219" spans="1:19" x14ac:dyDescent="0.25">
      <c r="A219" s="117" t="s">
        <v>1312</v>
      </c>
      <c r="B219" s="180">
        <v>1</v>
      </c>
      <c r="C219" s="117">
        <v>2</v>
      </c>
      <c r="D219" s="181">
        <f>APT!J219</f>
        <v>0</v>
      </c>
      <c r="E219" s="117" t="b">
        <v>1</v>
      </c>
      <c r="F219" s="182" t="str">
        <f>RIGHT(APT!C219,4)&amp;"."&amp;APT!M219&amp;"."&amp;APT!K219&amp;"."&amp;$C$5</f>
        <v>...Ma22</v>
      </c>
      <c r="G219" s="183">
        <f t="shared" ca="1" si="6"/>
        <v>44697</v>
      </c>
      <c r="H219" s="316" cm="1">
        <f t="array" ref="H219">-IF(SUMPRODUCT((APT!$Q$19:$AB$19=$B$5)*APT!Q219:AB219)&lt;0,SUMPRODUCT((APT!$Q$19:$AB$19=$B$5)*APT!Q219:AB219),0)</f>
        <v>0</v>
      </c>
      <c r="I219" s="115">
        <f t="shared" ca="1" si="7"/>
        <v>44697</v>
      </c>
      <c r="J219" s="117">
        <v>3</v>
      </c>
      <c r="K219" s="117" t="b">
        <v>1</v>
      </c>
      <c r="L219" s="117" t="s">
        <v>1313</v>
      </c>
      <c r="M219" s="117" t="b">
        <v>1</v>
      </c>
      <c r="N219" s="117" t="s">
        <v>1276</v>
      </c>
      <c r="O219" s="182" t="str">
        <f>LEFT(APT!D219,19)&amp;"."&amp;'APTCR '!F219</f>
        <v>....Ma22</v>
      </c>
      <c r="P219" s="185">
        <f>APT!I219</f>
        <v>0</v>
      </c>
      <c r="Q219" s="117" t="b">
        <v>1</v>
      </c>
      <c r="R219" s="117" t="b">
        <v>1</v>
      </c>
      <c r="S219" s="117" t="b">
        <v>1</v>
      </c>
    </row>
    <row r="220" spans="1:19" x14ac:dyDescent="0.25">
      <c r="A220" s="117" t="s">
        <v>1312</v>
      </c>
      <c r="B220" s="180">
        <v>1</v>
      </c>
      <c r="C220" s="117">
        <v>2</v>
      </c>
      <c r="D220" s="181">
        <f>APT!J220</f>
        <v>0</v>
      </c>
      <c r="E220" s="117" t="b">
        <v>1</v>
      </c>
      <c r="F220" s="182" t="str">
        <f>RIGHT(APT!C220,4)&amp;"."&amp;APT!M220&amp;"."&amp;APT!K220&amp;"."&amp;$C$5</f>
        <v>...Ma22</v>
      </c>
      <c r="G220" s="183">
        <f t="shared" ca="1" si="6"/>
        <v>44697</v>
      </c>
      <c r="H220" s="316" cm="1">
        <f t="array" ref="H220">-IF(SUMPRODUCT((APT!$Q$19:$AB$19=$B$5)*APT!Q220:AB220)&lt;0,SUMPRODUCT((APT!$Q$19:$AB$19=$B$5)*APT!Q220:AB220),0)</f>
        <v>0</v>
      </c>
      <c r="I220" s="115">
        <f t="shared" ca="1" si="7"/>
        <v>44697</v>
      </c>
      <c r="J220" s="117">
        <v>3</v>
      </c>
      <c r="K220" s="117" t="b">
        <v>1</v>
      </c>
      <c r="L220" s="117" t="s">
        <v>1313</v>
      </c>
      <c r="M220" s="117" t="b">
        <v>1</v>
      </c>
      <c r="N220" s="117" t="s">
        <v>1276</v>
      </c>
      <c r="O220" s="182" t="str">
        <f>LEFT(APT!D220,19)&amp;"."&amp;'APTCR '!F220</f>
        <v>....Ma22</v>
      </c>
      <c r="P220" s="185">
        <f>APT!I220</f>
        <v>0</v>
      </c>
      <c r="Q220" s="117" t="b">
        <v>1</v>
      </c>
      <c r="R220" s="117" t="b">
        <v>1</v>
      </c>
      <c r="S220" s="117" t="b">
        <v>1</v>
      </c>
    </row>
    <row r="221" spans="1:19" x14ac:dyDescent="0.25">
      <c r="A221" s="117" t="s">
        <v>1312</v>
      </c>
      <c r="B221" s="180">
        <v>1</v>
      </c>
      <c r="C221" s="117">
        <v>2</v>
      </c>
      <c r="D221" s="181">
        <f>APT!J221</f>
        <v>0</v>
      </c>
      <c r="E221" s="117" t="b">
        <v>1</v>
      </c>
      <c r="F221" s="182" t="str">
        <f>RIGHT(APT!C221,4)&amp;"."&amp;APT!M221&amp;"."&amp;APT!K221&amp;"."&amp;$C$5</f>
        <v>...Ma22</v>
      </c>
      <c r="G221" s="183">
        <f t="shared" ca="1" si="6"/>
        <v>44697</v>
      </c>
      <c r="H221" s="316" cm="1">
        <f t="array" ref="H221">-IF(SUMPRODUCT((APT!$Q$19:$AB$19=$B$5)*APT!Q221:AB221)&lt;0,SUMPRODUCT((APT!$Q$19:$AB$19=$B$5)*APT!Q221:AB221),0)</f>
        <v>0</v>
      </c>
      <c r="I221" s="115">
        <f t="shared" ca="1" si="7"/>
        <v>44697</v>
      </c>
      <c r="J221" s="117">
        <v>3</v>
      </c>
      <c r="K221" s="117" t="b">
        <v>1</v>
      </c>
      <c r="L221" s="117" t="s">
        <v>1313</v>
      </c>
      <c r="M221" s="117" t="b">
        <v>1</v>
      </c>
      <c r="N221" s="117" t="s">
        <v>1276</v>
      </c>
      <c r="O221" s="182" t="str">
        <f>LEFT(APT!D221,19)&amp;"."&amp;'APTCR '!F221</f>
        <v>....Ma22</v>
      </c>
      <c r="P221" s="185">
        <f>APT!I221</f>
        <v>0</v>
      </c>
      <c r="Q221" s="117" t="b">
        <v>1</v>
      </c>
      <c r="R221" s="117" t="b">
        <v>1</v>
      </c>
      <c r="S221" s="117" t="b">
        <v>1</v>
      </c>
    </row>
    <row r="222" spans="1:19" x14ac:dyDescent="0.25">
      <c r="A222" s="117" t="s">
        <v>1312</v>
      </c>
      <c r="B222" s="180">
        <v>1</v>
      </c>
      <c r="C222" s="117">
        <v>2</v>
      </c>
      <c r="D222" s="181">
        <f>APT!J222</f>
        <v>0</v>
      </c>
      <c r="E222" s="117" t="b">
        <v>1</v>
      </c>
      <c r="F222" s="182" t="str">
        <f>RIGHT(APT!C222,4)&amp;"."&amp;APT!M222&amp;"."&amp;APT!K222&amp;"."&amp;$C$5</f>
        <v>...Ma22</v>
      </c>
      <c r="G222" s="183">
        <f t="shared" ca="1" si="6"/>
        <v>44697</v>
      </c>
      <c r="H222" s="316" cm="1">
        <f t="array" ref="H222">-IF(SUMPRODUCT((APT!$Q$19:$AB$19=$B$5)*APT!Q222:AB222)&lt;0,SUMPRODUCT((APT!$Q$19:$AB$19=$B$5)*APT!Q222:AB222),0)</f>
        <v>0</v>
      </c>
      <c r="I222" s="115">
        <f t="shared" ca="1" si="7"/>
        <v>44697</v>
      </c>
      <c r="J222" s="117">
        <v>3</v>
      </c>
      <c r="K222" s="117" t="b">
        <v>1</v>
      </c>
      <c r="L222" s="117" t="s">
        <v>1313</v>
      </c>
      <c r="M222" s="117" t="b">
        <v>1</v>
      </c>
      <c r="N222" s="117" t="s">
        <v>1276</v>
      </c>
      <c r="O222" s="182" t="str">
        <f>LEFT(APT!D222,19)&amp;"."&amp;'APTCR '!F222</f>
        <v>....Ma22</v>
      </c>
      <c r="P222" s="185">
        <f>APT!I222</f>
        <v>0</v>
      </c>
      <c r="Q222" s="117" t="b">
        <v>1</v>
      </c>
      <c r="R222" s="117" t="b">
        <v>1</v>
      </c>
      <c r="S222" s="117" t="b">
        <v>1</v>
      </c>
    </row>
    <row r="223" spans="1:19" x14ac:dyDescent="0.25">
      <c r="A223" s="117" t="s">
        <v>1312</v>
      </c>
      <c r="B223" s="180">
        <v>1</v>
      </c>
      <c r="C223" s="117">
        <v>2</v>
      </c>
      <c r="D223" s="181">
        <f>APT!J223</f>
        <v>0</v>
      </c>
      <c r="E223" s="117" t="b">
        <v>1</v>
      </c>
      <c r="F223" s="182" t="str">
        <f>RIGHT(APT!C223,4)&amp;"."&amp;APT!M223&amp;"."&amp;APT!K223&amp;"."&amp;$C$5</f>
        <v>...Ma22</v>
      </c>
      <c r="G223" s="183">
        <f t="shared" ca="1" si="6"/>
        <v>44697</v>
      </c>
      <c r="H223" s="316" cm="1">
        <f t="array" ref="H223">-IF(SUMPRODUCT((APT!$Q$19:$AB$19=$B$5)*APT!Q223:AB223)&lt;0,SUMPRODUCT((APT!$Q$19:$AB$19=$B$5)*APT!Q223:AB223),0)</f>
        <v>0</v>
      </c>
      <c r="I223" s="115">
        <f t="shared" ca="1" si="7"/>
        <v>44697</v>
      </c>
      <c r="J223" s="117">
        <v>3</v>
      </c>
      <c r="K223" s="117" t="b">
        <v>1</v>
      </c>
      <c r="L223" s="117" t="s">
        <v>1313</v>
      </c>
      <c r="M223" s="117" t="b">
        <v>1</v>
      </c>
      <c r="N223" s="117" t="s">
        <v>1276</v>
      </c>
      <c r="O223" s="182" t="str">
        <f>LEFT(APT!D223,19)&amp;"."&amp;'APTCR '!F223</f>
        <v>....Ma22</v>
      </c>
      <c r="P223" s="185">
        <f>APT!I223</f>
        <v>0</v>
      </c>
      <c r="Q223" s="117" t="b">
        <v>1</v>
      </c>
      <c r="R223" s="117" t="b">
        <v>1</v>
      </c>
      <c r="S223" s="117" t="b">
        <v>1</v>
      </c>
    </row>
    <row r="224" spans="1:19" x14ac:dyDescent="0.25">
      <c r="A224" s="117" t="s">
        <v>1312</v>
      </c>
      <c r="B224" s="180">
        <v>1</v>
      </c>
      <c r="C224" s="117">
        <v>2</v>
      </c>
      <c r="D224" s="181">
        <f>APT!J224</f>
        <v>0</v>
      </c>
      <c r="E224" s="117" t="b">
        <v>1</v>
      </c>
      <c r="F224" s="182" t="str">
        <f>RIGHT(APT!C224,4)&amp;"."&amp;APT!M224&amp;"."&amp;APT!K224&amp;"."&amp;$C$5</f>
        <v>...Ma22</v>
      </c>
      <c r="G224" s="183">
        <f t="shared" ca="1" si="6"/>
        <v>44697</v>
      </c>
      <c r="H224" s="316" cm="1">
        <f t="array" ref="H224">-IF(SUMPRODUCT((APT!$Q$19:$AB$19=$B$5)*APT!Q224:AB224)&lt;0,SUMPRODUCT((APT!$Q$19:$AB$19=$B$5)*APT!Q224:AB224),0)</f>
        <v>0</v>
      </c>
      <c r="I224" s="115">
        <f t="shared" ca="1" si="7"/>
        <v>44697</v>
      </c>
      <c r="J224" s="117">
        <v>3</v>
      </c>
      <c r="K224" s="117" t="b">
        <v>1</v>
      </c>
      <c r="L224" s="117" t="s">
        <v>1313</v>
      </c>
      <c r="M224" s="117" t="b">
        <v>1</v>
      </c>
      <c r="N224" s="117" t="s">
        <v>1276</v>
      </c>
      <c r="O224" s="182" t="str">
        <f>LEFT(APT!D224,19)&amp;"."&amp;'APTCR '!F224</f>
        <v>....Ma22</v>
      </c>
      <c r="P224" s="185">
        <f>APT!I224</f>
        <v>0</v>
      </c>
      <c r="Q224" s="117" t="b">
        <v>1</v>
      </c>
      <c r="R224" s="117" t="b">
        <v>1</v>
      </c>
      <c r="S224" s="117" t="b">
        <v>1</v>
      </c>
    </row>
    <row r="225" spans="1:19" x14ac:dyDescent="0.25">
      <c r="A225" s="117" t="s">
        <v>1312</v>
      </c>
      <c r="B225" s="180">
        <v>1</v>
      </c>
      <c r="C225" s="117">
        <v>2</v>
      </c>
      <c r="D225" s="181">
        <f>APT!J225</f>
        <v>0</v>
      </c>
      <c r="E225" s="117" t="b">
        <v>1</v>
      </c>
      <c r="F225" s="182" t="str">
        <f>RIGHT(APT!C225,4)&amp;"."&amp;APT!M225&amp;"."&amp;APT!K225&amp;"."&amp;$C$5</f>
        <v>...Ma22</v>
      </c>
      <c r="G225" s="183">
        <f t="shared" ca="1" si="6"/>
        <v>44697</v>
      </c>
      <c r="H225" s="316" cm="1">
        <f t="array" ref="H225">-IF(SUMPRODUCT((APT!$Q$19:$AB$19=$B$5)*APT!Q225:AB225)&lt;0,SUMPRODUCT((APT!$Q$19:$AB$19=$B$5)*APT!Q225:AB225),0)</f>
        <v>0</v>
      </c>
      <c r="I225" s="115">
        <f t="shared" ca="1" si="7"/>
        <v>44697</v>
      </c>
      <c r="J225" s="117">
        <v>3</v>
      </c>
      <c r="K225" s="117" t="b">
        <v>1</v>
      </c>
      <c r="L225" s="117" t="s">
        <v>1313</v>
      </c>
      <c r="M225" s="117" t="b">
        <v>1</v>
      </c>
      <c r="N225" s="117" t="s">
        <v>1276</v>
      </c>
      <c r="O225" s="182" t="str">
        <f>LEFT(APT!D225,19)&amp;"."&amp;'APTCR '!F225</f>
        <v>....Ma22</v>
      </c>
      <c r="P225" s="185">
        <f>APT!I225</f>
        <v>0</v>
      </c>
      <c r="Q225" s="117" t="b">
        <v>1</v>
      </c>
      <c r="R225" s="117" t="b">
        <v>1</v>
      </c>
      <c r="S225" s="117" t="b">
        <v>1</v>
      </c>
    </row>
    <row r="226" spans="1:19" x14ac:dyDescent="0.25">
      <c r="A226" s="117" t="s">
        <v>1312</v>
      </c>
      <c r="B226" s="180">
        <v>1</v>
      </c>
      <c r="C226" s="117">
        <v>2</v>
      </c>
      <c r="D226" s="181">
        <f>APT!J226</f>
        <v>0</v>
      </c>
      <c r="E226" s="117" t="b">
        <v>1</v>
      </c>
      <c r="F226" s="182" t="str">
        <f>RIGHT(APT!C226,4)&amp;"."&amp;APT!M226&amp;"."&amp;APT!K226&amp;"."&amp;$C$5</f>
        <v>...Ma22</v>
      </c>
      <c r="G226" s="183">
        <f t="shared" ca="1" si="6"/>
        <v>44697</v>
      </c>
      <c r="H226" s="316" cm="1">
        <f t="array" ref="H226">-IF(SUMPRODUCT((APT!$Q$19:$AB$19=$B$5)*APT!Q226:AB226)&lt;0,SUMPRODUCT((APT!$Q$19:$AB$19=$B$5)*APT!Q226:AB226),0)</f>
        <v>0</v>
      </c>
      <c r="I226" s="115">
        <f t="shared" ca="1" si="7"/>
        <v>44697</v>
      </c>
      <c r="J226" s="117">
        <v>3</v>
      </c>
      <c r="K226" s="117" t="b">
        <v>1</v>
      </c>
      <c r="L226" s="117" t="s">
        <v>1313</v>
      </c>
      <c r="M226" s="117" t="b">
        <v>1</v>
      </c>
      <c r="N226" s="117" t="s">
        <v>1276</v>
      </c>
      <c r="O226" s="182" t="str">
        <f>LEFT(APT!D226,19)&amp;"."&amp;'APTCR '!F226</f>
        <v>....Ma22</v>
      </c>
      <c r="P226" s="185">
        <f>APT!I226</f>
        <v>0</v>
      </c>
      <c r="Q226" s="117" t="b">
        <v>1</v>
      </c>
      <c r="R226" s="117" t="b">
        <v>1</v>
      </c>
      <c r="S226" s="117" t="b">
        <v>1</v>
      </c>
    </row>
    <row r="227" spans="1:19" x14ac:dyDescent="0.25">
      <c r="A227" s="117" t="s">
        <v>1312</v>
      </c>
      <c r="B227" s="180">
        <v>1</v>
      </c>
      <c r="C227" s="117">
        <v>2</v>
      </c>
      <c r="D227" s="181">
        <f>APT!J227</f>
        <v>0</v>
      </c>
      <c r="E227" s="117" t="b">
        <v>1</v>
      </c>
      <c r="F227" s="182" t="str">
        <f>RIGHT(APT!C227,4)&amp;"."&amp;APT!M227&amp;"."&amp;APT!K227&amp;"."&amp;$C$5</f>
        <v>...Ma22</v>
      </c>
      <c r="G227" s="183">
        <f t="shared" ca="1" si="6"/>
        <v>44697</v>
      </c>
      <c r="H227" s="316" cm="1">
        <f t="array" ref="H227">-IF(SUMPRODUCT((APT!$Q$19:$AB$19=$B$5)*APT!Q227:AB227)&lt;0,SUMPRODUCT((APT!$Q$19:$AB$19=$B$5)*APT!Q227:AB227),0)</f>
        <v>0</v>
      </c>
      <c r="I227" s="115">
        <f t="shared" ca="1" si="7"/>
        <v>44697</v>
      </c>
      <c r="J227" s="117">
        <v>3</v>
      </c>
      <c r="K227" s="117" t="b">
        <v>1</v>
      </c>
      <c r="L227" s="117" t="s">
        <v>1313</v>
      </c>
      <c r="M227" s="117" t="b">
        <v>1</v>
      </c>
      <c r="N227" s="117" t="s">
        <v>1276</v>
      </c>
      <c r="O227" s="182" t="str">
        <f>LEFT(APT!D227,19)&amp;"."&amp;'APTCR '!F227</f>
        <v>....Ma22</v>
      </c>
      <c r="P227" s="185">
        <f>APT!I227</f>
        <v>0</v>
      </c>
      <c r="Q227" s="117" t="b">
        <v>1</v>
      </c>
      <c r="R227" s="117" t="b">
        <v>1</v>
      </c>
      <c r="S227" s="117" t="b">
        <v>1</v>
      </c>
    </row>
    <row r="228" spans="1:19" x14ac:dyDescent="0.25">
      <c r="A228" s="117" t="s">
        <v>1312</v>
      </c>
      <c r="B228" s="180">
        <v>1</v>
      </c>
      <c r="C228" s="117">
        <v>2</v>
      </c>
      <c r="D228" s="181">
        <f>APT!J228</f>
        <v>0</v>
      </c>
      <c r="E228" s="117" t="b">
        <v>1</v>
      </c>
      <c r="F228" s="182" t="str">
        <f>RIGHT(APT!C228,4)&amp;"."&amp;APT!M228&amp;"."&amp;APT!K228&amp;"."&amp;$C$5</f>
        <v>...Ma22</v>
      </c>
      <c r="G228" s="183">
        <f t="shared" ca="1" si="6"/>
        <v>44697</v>
      </c>
      <c r="H228" s="316" cm="1">
        <f t="array" ref="H228">-IF(SUMPRODUCT((APT!$Q$19:$AB$19=$B$5)*APT!Q228:AB228)&lt;0,SUMPRODUCT((APT!$Q$19:$AB$19=$B$5)*APT!Q228:AB228),0)</f>
        <v>0</v>
      </c>
      <c r="I228" s="115">
        <f t="shared" ca="1" si="7"/>
        <v>44697</v>
      </c>
      <c r="J228" s="117">
        <v>3</v>
      </c>
      <c r="K228" s="117" t="b">
        <v>1</v>
      </c>
      <c r="L228" s="117" t="s">
        <v>1313</v>
      </c>
      <c r="M228" s="117" t="b">
        <v>1</v>
      </c>
      <c r="N228" s="117" t="s">
        <v>1276</v>
      </c>
      <c r="O228" s="182" t="str">
        <f>LEFT(APT!D228,19)&amp;"."&amp;'APTCR '!F228</f>
        <v>....Ma22</v>
      </c>
      <c r="P228" s="185">
        <f>APT!I228</f>
        <v>0</v>
      </c>
      <c r="Q228" s="117" t="b">
        <v>1</v>
      </c>
      <c r="R228" s="117" t="b">
        <v>1</v>
      </c>
      <c r="S228" s="117" t="b">
        <v>1</v>
      </c>
    </row>
    <row r="229" spans="1:19" x14ac:dyDescent="0.25">
      <c r="A229" s="117" t="s">
        <v>1312</v>
      </c>
      <c r="B229" s="180">
        <v>1</v>
      </c>
      <c r="C229" s="117">
        <v>2</v>
      </c>
      <c r="D229" s="181">
        <f>APT!J229</f>
        <v>0</v>
      </c>
      <c r="E229" s="117" t="b">
        <v>1</v>
      </c>
      <c r="F229" s="182" t="str">
        <f>RIGHT(APT!C229,4)&amp;"."&amp;APT!M229&amp;"."&amp;APT!K229&amp;"."&amp;$C$5</f>
        <v>...Ma22</v>
      </c>
      <c r="G229" s="183">
        <f t="shared" ca="1" si="6"/>
        <v>44697</v>
      </c>
      <c r="H229" s="316" cm="1">
        <f t="array" ref="H229">-IF(SUMPRODUCT((APT!$Q$19:$AB$19=$B$5)*APT!Q229:AB229)&lt;0,SUMPRODUCT((APT!$Q$19:$AB$19=$B$5)*APT!Q229:AB229),0)</f>
        <v>0</v>
      </c>
      <c r="I229" s="115">
        <f t="shared" ca="1" si="7"/>
        <v>44697</v>
      </c>
      <c r="J229" s="117">
        <v>3</v>
      </c>
      <c r="K229" s="117" t="b">
        <v>1</v>
      </c>
      <c r="L229" s="117" t="s">
        <v>1313</v>
      </c>
      <c r="M229" s="117" t="b">
        <v>1</v>
      </c>
      <c r="N229" s="117" t="s">
        <v>1276</v>
      </c>
      <c r="O229" s="182" t="str">
        <f>LEFT(APT!D229,19)&amp;"."&amp;'APTCR '!F229</f>
        <v>....Ma22</v>
      </c>
      <c r="P229" s="185">
        <f>APT!I229</f>
        <v>0</v>
      </c>
      <c r="Q229" s="117" t="b">
        <v>1</v>
      </c>
      <c r="R229" s="117" t="b">
        <v>1</v>
      </c>
      <c r="S229" s="117" t="b">
        <v>1</v>
      </c>
    </row>
    <row r="230" spans="1:19" x14ac:dyDescent="0.25">
      <c r="A230" s="117" t="s">
        <v>1312</v>
      </c>
      <c r="B230" s="180">
        <v>1</v>
      </c>
      <c r="C230" s="117">
        <v>2</v>
      </c>
      <c r="D230" s="181">
        <f>APT!J230</f>
        <v>0</v>
      </c>
      <c r="E230" s="117" t="b">
        <v>1</v>
      </c>
      <c r="F230" s="182" t="str">
        <f>RIGHT(APT!C230,4)&amp;"."&amp;APT!M230&amp;"."&amp;APT!K230&amp;"."&amp;$C$5</f>
        <v>...Ma22</v>
      </c>
      <c r="G230" s="183">
        <f t="shared" ca="1" si="6"/>
        <v>44697</v>
      </c>
      <c r="H230" s="316" cm="1">
        <f t="array" ref="H230">-IF(SUMPRODUCT((APT!$Q$19:$AB$19=$B$5)*APT!Q230:AB230)&lt;0,SUMPRODUCT((APT!$Q$19:$AB$19=$B$5)*APT!Q230:AB230),0)</f>
        <v>0</v>
      </c>
      <c r="I230" s="115">
        <f t="shared" ca="1" si="7"/>
        <v>44697</v>
      </c>
      <c r="J230" s="117">
        <v>3</v>
      </c>
      <c r="K230" s="117" t="b">
        <v>1</v>
      </c>
      <c r="L230" s="117" t="s">
        <v>1313</v>
      </c>
      <c r="M230" s="117" t="b">
        <v>1</v>
      </c>
      <c r="N230" s="117" t="s">
        <v>1276</v>
      </c>
      <c r="O230" s="182" t="str">
        <f>LEFT(APT!D230,19)&amp;"."&amp;'APTCR '!F230</f>
        <v>....Ma22</v>
      </c>
      <c r="P230" s="185">
        <f>APT!I230</f>
        <v>0</v>
      </c>
      <c r="Q230" s="117" t="b">
        <v>1</v>
      </c>
      <c r="R230" s="117" t="b">
        <v>1</v>
      </c>
      <c r="S230" s="117" t="b">
        <v>1</v>
      </c>
    </row>
    <row r="231" spans="1:19" x14ac:dyDescent="0.25">
      <c r="A231" s="117" t="s">
        <v>1312</v>
      </c>
      <c r="B231" s="180">
        <v>1</v>
      </c>
      <c r="C231" s="117">
        <v>2</v>
      </c>
      <c r="D231" s="181">
        <f>APT!J231</f>
        <v>0</v>
      </c>
      <c r="E231" s="117" t="b">
        <v>1</v>
      </c>
      <c r="F231" s="182" t="str">
        <f>RIGHT(MISC!C229,4)&amp;"."&amp;MISC!M229&amp;"."&amp;MISC!K229&amp;"."&amp;$C$5</f>
        <v>...Ma22</v>
      </c>
      <c r="G231" s="183">
        <f t="shared" ca="1" si="6"/>
        <v>44697</v>
      </c>
      <c r="H231" s="316" cm="1">
        <f t="array" ref="H231">-IF(SUMPRODUCT((APT!$Q$19:$AB$19=$B$5)*APT!Q231:AB231)&lt;0,SUMPRODUCT((APT!$Q$19:$AB$19=$B$5)*APT!Q231:AB231),0)</f>
        <v>0</v>
      </c>
      <c r="I231" s="115">
        <f t="shared" ca="1" si="7"/>
        <v>44697</v>
      </c>
      <c r="J231" s="117">
        <v>3</v>
      </c>
      <c r="K231" s="117" t="b">
        <v>1</v>
      </c>
      <c r="L231" s="117" t="s">
        <v>1313</v>
      </c>
      <c r="M231" s="117" t="b">
        <v>1</v>
      </c>
      <c r="N231" s="117" t="s">
        <v>1276</v>
      </c>
      <c r="O231" s="182" t="str">
        <f>LEFT(APT!D231,19)&amp;"."&amp;'APTCR '!F231</f>
        <v>....Ma22</v>
      </c>
      <c r="P231" s="185">
        <f>APT!I231</f>
        <v>0</v>
      </c>
      <c r="Q231" s="117" t="b">
        <v>1</v>
      </c>
      <c r="R231" s="117" t="b">
        <v>1</v>
      </c>
      <c r="S231" s="117" t="b">
        <v>1</v>
      </c>
    </row>
    <row r="232" spans="1:19" x14ac:dyDescent="0.25">
      <c r="A232" s="117" t="s">
        <v>1312</v>
      </c>
      <c r="B232" s="180">
        <v>1</v>
      </c>
      <c r="C232" s="117">
        <v>2</v>
      </c>
      <c r="D232" s="181">
        <f>APT!J232</f>
        <v>0</v>
      </c>
      <c r="E232" s="117" t="b">
        <v>1</v>
      </c>
      <c r="F232" s="182" t="str">
        <f>RIGHT(MISC!C230,4)&amp;"."&amp;MISC!M230&amp;"."&amp;MISC!K230&amp;"."&amp;$C$5</f>
        <v>...Ma22</v>
      </c>
      <c r="G232" s="183">
        <f t="shared" ca="1" si="6"/>
        <v>44697</v>
      </c>
      <c r="H232" s="316" cm="1">
        <f t="array" ref="H232">-IF(SUMPRODUCT((APT!$Q$19:$AB$19=$B$5)*APT!Q232:AB232)&lt;0,SUMPRODUCT((APT!$Q$19:$AB$19=$B$5)*APT!Q232:AB232),0)</f>
        <v>0</v>
      </c>
      <c r="I232" s="115">
        <f t="shared" ca="1" si="7"/>
        <v>44697</v>
      </c>
      <c r="J232" s="117">
        <v>3</v>
      </c>
      <c r="K232" s="117" t="b">
        <v>1</v>
      </c>
      <c r="L232" s="117" t="s">
        <v>1313</v>
      </c>
      <c r="M232" s="117" t="b">
        <v>1</v>
      </c>
      <c r="N232" s="117" t="s">
        <v>1276</v>
      </c>
      <c r="O232" s="182" t="str">
        <f>LEFT(APT!D232,19)&amp;"."&amp;'APTCR '!F232</f>
        <v>....Ma22</v>
      </c>
      <c r="P232" s="185">
        <f>APT!I232</f>
        <v>0</v>
      </c>
      <c r="Q232" s="117" t="b">
        <v>1</v>
      </c>
      <c r="R232" s="117" t="b">
        <v>1</v>
      </c>
      <c r="S232" s="117" t="b">
        <v>1</v>
      </c>
    </row>
    <row r="233" spans="1:19" x14ac:dyDescent="0.25">
      <c r="A233" s="117" t="s">
        <v>1312</v>
      </c>
      <c r="B233" s="180">
        <v>1</v>
      </c>
      <c r="C233" s="117">
        <v>2</v>
      </c>
      <c r="D233" s="181">
        <f>APT!J233</f>
        <v>0</v>
      </c>
      <c r="E233" s="117" t="b">
        <v>1</v>
      </c>
      <c r="F233" s="182" t="str">
        <f>RIGHT(MISC!C231,4)&amp;"."&amp;MISC!M231&amp;"."&amp;MISC!K231&amp;"."&amp;$C$5</f>
        <v>...Ma22</v>
      </c>
      <c r="G233" s="183">
        <f t="shared" ca="1" si="6"/>
        <v>44697</v>
      </c>
      <c r="H233" s="316" cm="1">
        <f t="array" ref="H233">-IF(SUMPRODUCT((APT!$Q$19:$AB$19=$B$5)*APT!Q233:AB233)&lt;0,SUMPRODUCT((APT!$Q$19:$AB$19=$B$5)*APT!Q233:AB233),0)</f>
        <v>0</v>
      </c>
      <c r="I233" s="115">
        <f t="shared" ca="1" si="7"/>
        <v>44697</v>
      </c>
      <c r="J233" s="117">
        <v>3</v>
      </c>
      <c r="K233" s="117" t="b">
        <v>1</v>
      </c>
      <c r="L233" s="117" t="s">
        <v>1313</v>
      </c>
      <c r="M233" s="117" t="b">
        <v>1</v>
      </c>
      <c r="N233" s="117" t="s">
        <v>1276</v>
      </c>
      <c r="O233" s="182" t="str">
        <f>LEFT(APT!D233,19)&amp;"."&amp;'APTCR '!F233</f>
        <v>....Ma22</v>
      </c>
      <c r="P233" s="185">
        <f>APT!I233</f>
        <v>0</v>
      </c>
      <c r="Q233" s="117" t="b">
        <v>1</v>
      </c>
      <c r="R233" s="117" t="b">
        <v>1</v>
      </c>
      <c r="S233" s="117" t="b">
        <v>1</v>
      </c>
    </row>
    <row r="234" spans="1:19" x14ac:dyDescent="0.25">
      <c r="A234" s="117" t="s">
        <v>1312</v>
      </c>
      <c r="B234" s="180">
        <v>1</v>
      </c>
      <c r="C234" s="117">
        <v>2</v>
      </c>
      <c r="D234" s="181">
        <f>APT!J234</f>
        <v>0</v>
      </c>
      <c r="E234" s="117" t="b">
        <v>1</v>
      </c>
      <c r="F234" s="182" t="str">
        <f>RIGHT(MISC!C232,4)&amp;"."&amp;MISC!M232&amp;"."&amp;MISC!K232&amp;"."&amp;$C$5</f>
        <v>...Ma22</v>
      </c>
      <c r="G234" s="183">
        <f t="shared" ca="1" si="6"/>
        <v>44697</v>
      </c>
      <c r="H234" s="316" cm="1">
        <f t="array" ref="H234">-IF(SUMPRODUCT((APT!$Q$19:$AB$19=$B$5)*APT!Q234:AB234)&lt;0,SUMPRODUCT((APT!$Q$19:$AB$19=$B$5)*APT!Q234:AB234),0)</f>
        <v>0</v>
      </c>
      <c r="I234" s="115">
        <f t="shared" ca="1" si="7"/>
        <v>44697</v>
      </c>
      <c r="J234" s="117">
        <v>3</v>
      </c>
      <c r="K234" s="117" t="b">
        <v>1</v>
      </c>
      <c r="L234" s="117" t="s">
        <v>1313</v>
      </c>
      <c r="M234" s="117" t="b">
        <v>1</v>
      </c>
      <c r="N234" s="117" t="s">
        <v>1276</v>
      </c>
      <c r="O234" s="182" t="str">
        <f>LEFT(APT!D234,19)&amp;"."&amp;'APTCR '!F234</f>
        <v>....Ma22</v>
      </c>
      <c r="P234" s="185">
        <f>APT!I234</f>
        <v>0</v>
      </c>
      <c r="Q234" s="117" t="b">
        <v>1</v>
      </c>
      <c r="R234" s="117" t="b">
        <v>1</v>
      </c>
      <c r="S234" s="117" t="b">
        <v>1</v>
      </c>
    </row>
    <row r="235" spans="1:19" x14ac:dyDescent="0.25">
      <c r="A235" s="117" t="s">
        <v>1312</v>
      </c>
      <c r="B235" s="180">
        <v>1</v>
      </c>
      <c r="C235" s="117">
        <v>2</v>
      </c>
      <c r="D235" s="181">
        <f>APT!J235</f>
        <v>0</v>
      </c>
      <c r="E235" s="117" t="b">
        <v>1</v>
      </c>
      <c r="F235" s="182" t="str">
        <f>RIGHT(MISC!C233,4)&amp;"."&amp;MISC!M233&amp;"."&amp;MISC!K233&amp;"."&amp;$C$5</f>
        <v>...Ma22</v>
      </c>
      <c r="G235" s="183">
        <f t="shared" ca="1" si="6"/>
        <v>44697</v>
      </c>
      <c r="H235" s="316" cm="1">
        <f t="array" ref="H235">-IF(SUMPRODUCT((APT!$Q$19:$AB$19=$B$5)*APT!Q235:AB235)&lt;0,SUMPRODUCT((APT!$Q$19:$AB$19=$B$5)*APT!Q235:AB235),0)</f>
        <v>0</v>
      </c>
      <c r="I235" s="115">
        <f t="shared" ca="1" si="7"/>
        <v>44697</v>
      </c>
      <c r="J235" s="117">
        <v>3</v>
      </c>
      <c r="K235" s="117" t="b">
        <v>1</v>
      </c>
      <c r="L235" s="117" t="s">
        <v>1313</v>
      </c>
      <c r="M235" s="117" t="b">
        <v>1</v>
      </c>
      <c r="N235" s="117" t="s">
        <v>1276</v>
      </c>
      <c r="O235" s="182" t="str">
        <f>LEFT(APT!D235,19)&amp;"."&amp;'APTCR '!F235</f>
        <v>....Ma22</v>
      </c>
      <c r="P235" s="185">
        <f>APT!I235</f>
        <v>0</v>
      </c>
      <c r="Q235" s="117" t="b">
        <v>1</v>
      </c>
      <c r="R235" s="117" t="b">
        <v>1</v>
      </c>
      <c r="S235" s="117" t="b">
        <v>1</v>
      </c>
    </row>
    <row r="236" spans="1:19" x14ac:dyDescent="0.25">
      <c r="A236" s="117" t="s">
        <v>1312</v>
      </c>
      <c r="B236" s="180">
        <v>1</v>
      </c>
      <c r="C236" s="117">
        <v>2</v>
      </c>
      <c r="D236" s="181">
        <f>APT!J236</f>
        <v>0</v>
      </c>
      <c r="E236" s="117" t="b">
        <v>1</v>
      </c>
      <c r="F236" s="182" t="str">
        <f>RIGHT(MISC!C234,4)&amp;"."&amp;MISC!M234&amp;"."&amp;MISC!K234&amp;"."&amp;$C$5</f>
        <v>...Ma22</v>
      </c>
      <c r="G236" s="183">
        <f t="shared" ca="1" si="6"/>
        <v>44697</v>
      </c>
      <c r="H236" s="316" cm="1">
        <f t="array" ref="H236">-IF(SUMPRODUCT((APT!$Q$19:$AB$19=$B$5)*APT!Q236:AB236)&lt;0,SUMPRODUCT((APT!$Q$19:$AB$19=$B$5)*APT!Q236:AB236),0)</f>
        <v>0</v>
      </c>
      <c r="I236" s="115">
        <f t="shared" ca="1" si="7"/>
        <v>44697</v>
      </c>
      <c r="J236" s="117">
        <v>3</v>
      </c>
      <c r="K236" s="117" t="b">
        <v>1</v>
      </c>
      <c r="L236" s="117" t="s">
        <v>1313</v>
      </c>
      <c r="M236" s="117" t="b">
        <v>1</v>
      </c>
      <c r="N236" s="117" t="s">
        <v>1276</v>
      </c>
      <c r="O236" s="182" t="str">
        <f>LEFT(APT!D236,19)&amp;"."&amp;'APTCR '!F236</f>
        <v>....Ma22</v>
      </c>
      <c r="P236" s="185">
        <f>APT!I236</f>
        <v>0</v>
      </c>
      <c r="Q236" s="117" t="b">
        <v>1</v>
      </c>
      <c r="R236" s="117" t="b">
        <v>1</v>
      </c>
      <c r="S236" s="117" t="b">
        <v>1</v>
      </c>
    </row>
    <row r="237" spans="1:19" x14ac:dyDescent="0.25">
      <c r="A237" s="117" t="s">
        <v>1312</v>
      </c>
      <c r="B237" s="180">
        <v>1</v>
      </c>
      <c r="C237" s="117">
        <v>2</v>
      </c>
      <c r="D237" s="181">
        <f>APT!J237</f>
        <v>0</v>
      </c>
      <c r="E237" s="117" t="b">
        <v>1</v>
      </c>
      <c r="F237" s="182" t="str">
        <f>RIGHT(MISC!C235,4)&amp;"."&amp;MISC!M235&amp;"."&amp;MISC!K235&amp;"."&amp;$C$5</f>
        <v>...Ma22</v>
      </c>
      <c r="G237" s="183">
        <f t="shared" ca="1" si="6"/>
        <v>44697</v>
      </c>
      <c r="H237" s="316" cm="1">
        <f t="array" ref="H237">-IF(SUMPRODUCT((APT!$Q$19:$AB$19=$B$5)*APT!Q237:AB237)&lt;0,SUMPRODUCT((APT!$Q$19:$AB$19=$B$5)*APT!Q237:AB237),0)</f>
        <v>0</v>
      </c>
      <c r="I237" s="115">
        <f t="shared" ca="1" si="7"/>
        <v>44697</v>
      </c>
      <c r="J237" s="117">
        <v>3</v>
      </c>
      <c r="K237" s="117" t="b">
        <v>1</v>
      </c>
      <c r="L237" s="117" t="s">
        <v>1313</v>
      </c>
      <c r="M237" s="117" t="b">
        <v>1</v>
      </c>
      <c r="N237" s="117" t="s">
        <v>1276</v>
      </c>
      <c r="O237" s="182" t="str">
        <f>LEFT(APT!D237,19)&amp;"."&amp;'APTCR '!F237</f>
        <v>....Ma22</v>
      </c>
      <c r="P237" s="185">
        <f>APT!I237</f>
        <v>0</v>
      </c>
      <c r="Q237" s="117" t="b">
        <v>1</v>
      </c>
      <c r="R237" s="117" t="b">
        <v>1</v>
      </c>
      <c r="S237" s="117" t="b">
        <v>1</v>
      </c>
    </row>
    <row r="238" spans="1:19" x14ac:dyDescent="0.25">
      <c r="A238" s="117" t="s">
        <v>1312</v>
      </c>
      <c r="B238" s="180">
        <v>1</v>
      </c>
      <c r="C238" s="117">
        <v>2</v>
      </c>
      <c r="D238" s="181">
        <f>APT!J238</f>
        <v>0</v>
      </c>
      <c r="E238" s="117" t="b">
        <v>1</v>
      </c>
      <c r="F238" s="182" t="str">
        <f>RIGHT(MISC!C236,4)&amp;"."&amp;MISC!M236&amp;"."&amp;MISC!K236&amp;"."&amp;$C$5</f>
        <v>...Ma22</v>
      </c>
      <c r="G238" s="183">
        <f t="shared" ca="1" si="6"/>
        <v>44697</v>
      </c>
      <c r="H238" s="316" cm="1">
        <f t="array" ref="H238">-IF(SUMPRODUCT((APT!$Q$19:$AB$19=$B$5)*APT!Q238:AB238)&lt;0,SUMPRODUCT((APT!$Q$19:$AB$19=$B$5)*APT!Q238:AB238),0)</f>
        <v>0</v>
      </c>
      <c r="I238" s="115">
        <f t="shared" ca="1" si="7"/>
        <v>44697</v>
      </c>
      <c r="J238" s="117">
        <v>3</v>
      </c>
      <c r="K238" s="117" t="b">
        <v>1</v>
      </c>
      <c r="L238" s="117" t="s">
        <v>1313</v>
      </c>
      <c r="M238" s="117" t="b">
        <v>1</v>
      </c>
      <c r="N238" s="117" t="s">
        <v>1276</v>
      </c>
      <c r="O238" s="182" t="str">
        <f>LEFT(APT!D238,19)&amp;"."&amp;'APTCR '!F238</f>
        <v>....Ma22</v>
      </c>
      <c r="P238" s="185">
        <f>APT!I238</f>
        <v>0</v>
      </c>
      <c r="Q238" s="117" t="b">
        <v>1</v>
      </c>
      <c r="R238" s="117" t="b">
        <v>1</v>
      </c>
      <c r="S238" s="117" t="b">
        <v>1</v>
      </c>
    </row>
    <row r="239" spans="1:19" x14ac:dyDescent="0.25">
      <c r="A239" s="117"/>
      <c r="B239" s="180"/>
      <c r="C239" s="117"/>
      <c r="D239" s="181"/>
      <c r="E239" s="117"/>
      <c r="F239" s="182"/>
      <c r="G239" s="183"/>
      <c r="H239" s="184"/>
      <c r="I239" s="115"/>
      <c r="J239" s="117"/>
      <c r="K239" s="117"/>
      <c r="L239" s="117"/>
      <c r="M239" s="117"/>
      <c r="N239" s="117"/>
      <c r="O239" s="182"/>
      <c r="P239" s="185"/>
      <c r="Q239" s="117"/>
      <c r="R239" s="117"/>
      <c r="S239" s="117"/>
    </row>
    <row r="240" spans="1:19" x14ac:dyDescent="0.25">
      <c r="A240" s="117"/>
      <c r="B240" s="180"/>
      <c r="C240" s="117"/>
      <c r="D240" s="181"/>
      <c r="E240" s="117"/>
      <c r="F240" s="182"/>
      <c r="G240" s="183"/>
      <c r="H240" s="184"/>
      <c r="I240" s="115"/>
      <c r="J240" s="117"/>
      <c r="K240" s="117"/>
      <c r="L240" s="117"/>
      <c r="M240" s="117"/>
      <c r="N240" s="117"/>
      <c r="O240" s="182"/>
      <c r="P240" s="185"/>
      <c r="Q240" s="117"/>
      <c r="R240" s="117"/>
      <c r="S240" s="117"/>
    </row>
    <row r="241" spans="1:19" x14ac:dyDescent="0.25">
      <c r="A241" s="117"/>
      <c r="B241" s="180"/>
      <c r="C241" s="117"/>
      <c r="D241" s="181"/>
      <c r="E241" s="117"/>
      <c r="F241" s="182"/>
      <c r="G241" s="183"/>
      <c r="H241" s="184"/>
      <c r="I241" s="115"/>
      <c r="J241" s="117"/>
      <c r="K241" s="117"/>
      <c r="L241" s="117"/>
      <c r="M241" s="117"/>
      <c r="N241" s="117"/>
      <c r="O241" s="182"/>
      <c r="P241" s="185"/>
      <c r="Q241" s="117"/>
      <c r="R241" s="117"/>
      <c r="S241" s="117"/>
    </row>
    <row r="242" spans="1:19" x14ac:dyDescent="0.25">
      <c r="A242" s="117"/>
      <c r="B242" s="180"/>
      <c r="C242" s="117"/>
      <c r="D242" s="181"/>
      <c r="E242" s="117"/>
      <c r="F242" s="182"/>
      <c r="G242" s="183"/>
      <c r="H242" s="184"/>
      <c r="I242" s="115"/>
      <c r="J242" s="117"/>
      <c r="K242" s="117"/>
      <c r="L242" s="117"/>
      <c r="M242" s="117"/>
      <c r="N242" s="117"/>
      <c r="O242" s="182"/>
      <c r="P242" s="185"/>
      <c r="Q242" s="117"/>
      <c r="R242" s="117"/>
      <c r="S242" s="117"/>
    </row>
    <row r="243" spans="1:19" x14ac:dyDescent="0.25">
      <c r="A243" s="117"/>
      <c r="B243" s="180"/>
      <c r="C243" s="117"/>
      <c r="D243" s="181"/>
      <c r="E243" s="117"/>
      <c r="F243" s="182"/>
      <c r="G243" s="183"/>
      <c r="H243" s="184"/>
      <c r="I243" s="115"/>
      <c r="J243" s="117"/>
      <c r="K243" s="117"/>
      <c r="L243" s="117"/>
      <c r="M243" s="117"/>
      <c r="N243" s="117"/>
      <c r="O243" s="182"/>
      <c r="P243" s="185"/>
      <c r="Q243" s="117"/>
      <c r="R243" s="117"/>
      <c r="S243" s="117"/>
    </row>
    <row r="244" spans="1:19" x14ac:dyDescent="0.25">
      <c r="A244" s="117"/>
      <c r="B244" s="180"/>
      <c r="C244" s="117"/>
      <c r="D244" s="181"/>
      <c r="E244" s="117"/>
      <c r="F244" s="182"/>
      <c r="G244" s="183"/>
      <c r="H244" s="184"/>
      <c r="I244" s="115"/>
      <c r="J244" s="117"/>
      <c r="K244" s="117"/>
      <c r="L244" s="117"/>
      <c r="M244" s="117"/>
      <c r="N244" s="117"/>
      <c r="O244" s="182"/>
      <c r="P244" s="185"/>
      <c r="Q244" s="117"/>
      <c r="R244" s="117"/>
      <c r="S244" s="117"/>
    </row>
    <row r="245" spans="1:19" x14ac:dyDescent="0.25">
      <c r="A245" s="117"/>
      <c r="B245" s="180"/>
      <c r="C245" s="117"/>
      <c r="D245" s="181"/>
      <c r="E245" s="117"/>
      <c r="F245" s="182"/>
      <c r="G245" s="183"/>
      <c r="H245" s="184"/>
      <c r="I245" s="115"/>
      <c r="J245" s="117"/>
      <c r="K245" s="117"/>
      <c r="L245" s="117"/>
      <c r="M245" s="117"/>
      <c r="N245" s="117"/>
      <c r="O245" s="182"/>
      <c r="P245" s="185"/>
      <c r="Q245" s="117"/>
      <c r="R245" s="117"/>
      <c r="S245" s="117"/>
    </row>
    <row r="246" spans="1:19" x14ac:dyDescent="0.25">
      <c r="A246" s="117"/>
      <c r="B246" s="180"/>
      <c r="C246" s="117"/>
      <c r="D246" s="181"/>
      <c r="E246" s="117"/>
      <c r="F246" s="182"/>
      <c r="G246" s="183"/>
      <c r="H246" s="184"/>
      <c r="I246" s="115"/>
      <c r="J246" s="117"/>
      <c r="K246" s="117"/>
      <c r="L246" s="117"/>
      <c r="M246" s="117"/>
      <c r="N246" s="117"/>
      <c r="O246" s="182"/>
      <c r="P246" s="185"/>
      <c r="Q246" s="117"/>
      <c r="R246" s="117"/>
      <c r="S246" s="117"/>
    </row>
    <row r="247" spans="1:19" x14ac:dyDescent="0.25">
      <c r="A247" s="117"/>
      <c r="B247" s="180"/>
      <c r="C247" s="117"/>
      <c r="D247" s="181"/>
      <c r="E247" s="117"/>
      <c r="F247" s="182"/>
      <c r="G247" s="183"/>
      <c r="H247" s="184"/>
      <c r="I247" s="115"/>
      <c r="J247" s="117"/>
      <c r="K247" s="117"/>
      <c r="L247" s="117"/>
      <c r="M247" s="117"/>
      <c r="N247" s="117"/>
      <c r="O247" s="182"/>
      <c r="P247" s="185"/>
      <c r="Q247" s="117"/>
      <c r="R247" s="117"/>
      <c r="S247" s="117"/>
    </row>
    <row r="248" spans="1:19" x14ac:dyDescent="0.25">
      <c r="A248" s="117"/>
      <c r="B248" s="180"/>
      <c r="C248" s="117"/>
      <c r="D248" s="181"/>
      <c r="E248" s="117"/>
      <c r="F248" s="182"/>
      <c r="G248" s="183"/>
      <c r="H248" s="184"/>
      <c r="I248" s="115"/>
      <c r="J248" s="117"/>
      <c r="K248" s="117"/>
      <c r="L248" s="117"/>
      <c r="M248" s="117"/>
      <c r="N248" s="117"/>
      <c r="O248" s="182"/>
      <c r="P248" s="185"/>
      <c r="Q248" s="117"/>
      <c r="R248" s="117"/>
      <c r="S248" s="117"/>
    </row>
    <row r="249" spans="1:19" x14ac:dyDescent="0.25">
      <c r="A249" s="117"/>
      <c r="B249" s="180"/>
      <c r="C249" s="117"/>
      <c r="D249" s="181"/>
      <c r="E249" s="117"/>
      <c r="F249" s="182"/>
      <c r="G249" s="183"/>
      <c r="H249" s="184"/>
      <c r="I249" s="115"/>
      <c r="J249" s="117"/>
      <c r="K249" s="117"/>
      <c r="L249" s="117"/>
      <c r="M249" s="117"/>
      <c r="N249" s="117"/>
      <c r="O249" s="182"/>
      <c r="P249" s="185"/>
      <c r="Q249" s="117"/>
      <c r="R249" s="117"/>
      <c r="S249" s="117"/>
    </row>
    <row r="250" spans="1:19" x14ac:dyDescent="0.25">
      <c r="A250" s="117"/>
      <c r="B250" s="180"/>
      <c r="C250" s="117"/>
      <c r="D250" s="181"/>
      <c r="E250" s="117"/>
      <c r="F250" s="182"/>
      <c r="G250" s="183"/>
      <c r="H250" s="184"/>
      <c r="I250" s="115"/>
      <c r="J250" s="117"/>
      <c r="K250" s="117"/>
      <c r="L250" s="117"/>
      <c r="M250" s="117"/>
      <c r="N250" s="117"/>
      <c r="O250" s="182"/>
      <c r="P250" s="185"/>
      <c r="Q250" s="117"/>
      <c r="R250" s="117"/>
      <c r="S250" s="117"/>
    </row>
    <row r="251" spans="1:19" x14ac:dyDescent="0.25">
      <c r="A251" s="117"/>
      <c r="B251" s="180"/>
      <c r="C251" s="117"/>
      <c r="D251" s="181"/>
      <c r="E251" s="117"/>
      <c r="F251" s="182"/>
      <c r="G251" s="183"/>
      <c r="H251" s="184"/>
      <c r="I251" s="115"/>
      <c r="J251" s="117"/>
      <c r="K251" s="117"/>
      <c r="L251" s="117"/>
      <c r="M251" s="117"/>
      <c r="N251" s="117"/>
      <c r="O251" s="182"/>
      <c r="P251" s="185"/>
      <c r="Q251" s="117"/>
      <c r="R251" s="117"/>
      <c r="S251" s="117"/>
    </row>
    <row r="252" spans="1:19" x14ac:dyDescent="0.25">
      <c r="A252" s="117"/>
      <c r="B252" s="180"/>
      <c r="C252" s="117"/>
      <c r="D252" s="181"/>
      <c r="E252" s="117"/>
      <c r="F252" s="182"/>
      <c r="G252" s="183"/>
      <c r="H252" s="184"/>
      <c r="I252" s="115"/>
      <c r="J252" s="117"/>
      <c r="K252" s="117"/>
      <c r="L252" s="117"/>
      <c r="M252" s="117"/>
      <c r="N252" s="117"/>
      <c r="O252" s="182"/>
      <c r="P252" s="185"/>
      <c r="Q252" s="117"/>
      <c r="R252" s="117"/>
      <c r="S252" s="117"/>
    </row>
    <row r="253" spans="1:19" x14ac:dyDescent="0.25">
      <c r="A253" s="117"/>
      <c r="B253" s="180"/>
      <c r="C253" s="117"/>
      <c r="D253" s="181"/>
      <c r="E253" s="117"/>
      <c r="F253" s="182"/>
      <c r="G253" s="183"/>
      <c r="H253" s="184"/>
      <c r="I253" s="115"/>
      <c r="J253" s="117"/>
      <c r="K253" s="117"/>
      <c r="L253" s="117"/>
      <c r="M253" s="117"/>
      <c r="N253" s="117"/>
      <c r="O253" s="182"/>
      <c r="P253" s="185"/>
      <c r="Q253" s="117"/>
      <c r="R253" s="117"/>
      <c r="S253" s="117"/>
    </row>
    <row r="254" spans="1:19" x14ac:dyDescent="0.25">
      <c r="A254" s="117"/>
      <c r="B254" s="180"/>
      <c r="C254" s="117"/>
      <c r="D254" s="181"/>
      <c r="E254" s="117"/>
      <c r="F254" s="182"/>
      <c r="G254" s="183"/>
      <c r="H254" s="184"/>
      <c r="I254" s="115"/>
      <c r="J254" s="117"/>
      <c r="K254" s="117"/>
      <c r="L254" s="117"/>
      <c r="M254" s="117"/>
      <c r="N254" s="117"/>
      <c r="O254" s="182"/>
      <c r="P254" s="185"/>
      <c r="Q254" s="117"/>
      <c r="R254" s="117"/>
      <c r="S254" s="117"/>
    </row>
    <row r="255" spans="1:19" x14ac:dyDescent="0.25">
      <c r="A255" s="117"/>
      <c r="B255" s="180"/>
      <c r="C255" s="117"/>
      <c r="D255" s="181"/>
      <c r="E255" s="117"/>
      <c r="F255" s="182"/>
      <c r="G255" s="183"/>
      <c r="H255" s="184"/>
      <c r="I255" s="115"/>
      <c r="J255" s="117"/>
      <c r="K255" s="117"/>
      <c r="L255" s="117"/>
      <c r="M255" s="117"/>
      <c r="N255" s="117"/>
      <c r="O255" s="182"/>
      <c r="P255" s="185"/>
      <c r="Q255" s="117"/>
      <c r="R255" s="117"/>
      <c r="S255" s="117"/>
    </row>
    <row r="256" spans="1:19" x14ac:dyDescent="0.25">
      <c r="A256" s="117"/>
      <c r="B256" s="180"/>
      <c r="C256" s="117"/>
      <c r="D256" s="181"/>
      <c r="E256" s="117"/>
      <c r="F256" s="182"/>
      <c r="G256" s="183"/>
      <c r="H256" s="184"/>
      <c r="I256" s="115"/>
      <c r="J256" s="117"/>
      <c r="K256" s="117"/>
      <c r="L256" s="117"/>
      <c r="M256" s="117"/>
      <c r="N256" s="117"/>
      <c r="O256" s="182"/>
      <c r="P256" s="185"/>
      <c r="Q256" s="117"/>
      <c r="R256" s="117"/>
      <c r="S256" s="117"/>
    </row>
    <row r="257" spans="1:19" x14ac:dyDescent="0.25">
      <c r="A257" s="117"/>
      <c r="B257" s="180"/>
      <c r="C257" s="117"/>
      <c r="D257" s="181"/>
      <c r="E257" s="117"/>
      <c r="F257" s="182"/>
      <c r="G257" s="183"/>
      <c r="H257" s="184"/>
      <c r="I257" s="115"/>
      <c r="J257" s="117"/>
      <c r="K257" s="117"/>
      <c r="L257" s="117"/>
      <c r="M257" s="117"/>
      <c r="N257" s="117"/>
      <c r="O257" s="182"/>
      <c r="P257" s="185"/>
      <c r="Q257" s="117"/>
      <c r="R257" s="117"/>
      <c r="S257" s="117"/>
    </row>
    <row r="258" spans="1:19" x14ac:dyDescent="0.25">
      <c r="A258" s="117"/>
      <c r="B258" s="180"/>
      <c r="C258" s="117"/>
      <c r="D258" s="181"/>
      <c r="E258" s="117"/>
      <c r="F258" s="182"/>
      <c r="G258" s="183"/>
      <c r="H258" s="184"/>
      <c r="I258" s="115"/>
      <c r="J258" s="117"/>
      <c r="K258" s="117"/>
      <c r="L258" s="117"/>
      <c r="M258" s="117"/>
      <c r="N258" s="117"/>
      <c r="O258" s="182"/>
      <c r="P258" s="185"/>
      <c r="Q258" s="117"/>
      <c r="R258" s="117"/>
      <c r="S258" s="117"/>
    </row>
    <row r="259" spans="1:19" x14ac:dyDescent="0.25">
      <c r="A259" s="117"/>
      <c r="B259" s="180"/>
      <c r="C259" s="117"/>
      <c r="D259" s="181"/>
      <c r="E259" s="117"/>
      <c r="F259" s="182"/>
      <c r="G259" s="183"/>
      <c r="H259" s="184"/>
      <c r="I259" s="115"/>
      <c r="J259" s="117"/>
      <c r="K259" s="117"/>
      <c r="L259" s="117"/>
      <c r="M259" s="117"/>
      <c r="N259" s="117"/>
      <c r="O259" s="182"/>
      <c r="P259" s="185"/>
      <c r="Q259" s="117"/>
      <c r="R259" s="117"/>
      <c r="S259" s="117"/>
    </row>
    <row r="260" spans="1:19" x14ac:dyDescent="0.25">
      <c r="A260" s="117"/>
      <c r="B260" s="180"/>
      <c r="C260" s="117"/>
      <c r="D260" s="181"/>
      <c r="E260" s="117"/>
      <c r="F260" s="182"/>
      <c r="G260" s="183"/>
      <c r="H260" s="184"/>
      <c r="I260" s="115"/>
      <c r="J260" s="117"/>
      <c r="K260" s="117"/>
      <c r="L260" s="117"/>
      <c r="M260" s="117"/>
      <c r="N260" s="117"/>
      <c r="O260" s="182"/>
      <c r="P260" s="185"/>
      <c r="Q260" s="117"/>
      <c r="R260" s="117"/>
      <c r="S260" s="117"/>
    </row>
    <row r="261" spans="1:19" x14ac:dyDescent="0.25">
      <c r="A261" s="117"/>
      <c r="B261" s="180"/>
      <c r="C261" s="117"/>
      <c r="D261" s="181"/>
      <c r="E261" s="117"/>
      <c r="F261" s="182"/>
      <c r="G261" s="183"/>
      <c r="H261" s="184"/>
      <c r="I261" s="115"/>
      <c r="J261" s="117"/>
      <c r="K261" s="117"/>
      <c r="L261" s="117"/>
      <c r="M261" s="117"/>
      <c r="N261" s="117"/>
      <c r="O261" s="182"/>
      <c r="P261" s="185"/>
      <c r="Q261" s="117"/>
      <c r="R261" s="117"/>
      <c r="S261" s="117"/>
    </row>
    <row r="262" spans="1:19" x14ac:dyDescent="0.25">
      <c r="A262" s="117"/>
      <c r="B262" s="180"/>
      <c r="C262" s="117"/>
      <c r="D262" s="181"/>
      <c r="E262" s="117"/>
      <c r="F262" s="182"/>
      <c r="G262" s="183"/>
      <c r="H262" s="184"/>
      <c r="I262" s="115"/>
      <c r="J262" s="117"/>
      <c r="K262" s="117"/>
      <c r="L262" s="117"/>
      <c r="M262" s="117"/>
      <c r="N262" s="117"/>
      <c r="O262" s="182"/>
      <c r="P262" s="185"/>
      <c r="Q262" s="117"/>
      <c r="R262" s="117"/>
      <c r="S262" s="117"/>
    </row>
    <row r="263" spans="1:19" x14ac:dyDescent="0.25">
      <c r="A263" s="117"/>
      <c r="B263" s="180"/>
      <c r="C263" s="117"/>
      <c r="D263" s="181"/>
      <c r="E263" s="117"/>
      <c r="F263" s="182"/>
      <c r="G263" s="183"/>
      <c r="H263" s="184"/>
      <c r="I263" s="115"/>
      <c r="J263" s="117"/>
      <c r="K263" s="117"/>
      <c r="L263" s="117"/>
      <c r="M263" s="117"/>
      <c r="N263" s="117"/>
      <c r="O263" s="182"/>
      <c r="P263" s="185"/>
      <c r="Q263" s="117"/>
      <c r="R263" s="117"/>
      <c r="S263" s="117"/>
    </row>
    <row r="264" spans="1:19" x14ac:dyDescent="0.25">
      <c r="A264" s="117"/>
      <c r="B264" s="180"/>
      <c r="C264" s="117"/>
      <c r="D264" s="181"/>
      <c r="E264" s="117"/>
      <c r="F264" s="182"/>
      <c r="G264" s="183"/>
      <c r="H264" s="184"/>
      <c r="I264" s="115"/>
      <c r="J264" s="117"/>
      <c r="K264" s="117"/>
      <c r="L264" s="117"/>
      <c r="M264" s="117"/>
      <c r="N264" s="117"/>
      <c r="O264" s="182"/>
      <c r="P264" s="185"/>
      <c r="Q264" s="117"/>
      <c r="R264" s="117"/>
      <c r="S264" s="117"/>
    </row>
    <row r="265" spans="1:19" x14ac:dyDescent="0.25">
      <c r="A265" s="117"/>
      <c r="B265" s="180"/>
      <c r="C265" s="117"/>
      <c r="D265" s="181"/>
      <c r="E265" s="117"/>
      <c r="F265" s="182"/>
      <c r="G265" s="183"/>
      <c r="H265" s="184"/>
      <c r="I265" s="115"/>
      <c r="J265" s="117"/>
      <c r="K265" s="117"/>
      <c r="L265" s="117"/>
      <c r="M265" s="117"/>
      <c r="N265" s="117"/>
      <c r="O265" s="182"/>
      <c r="P265" s="185"/>
      <c r="Q265" s="117"/>
      <c r="R265" s="117"/>
      <c r="S265" s="117"/>
    </row>
    <row r="266" spans="1:19" x14ac:dyDescent="0.25">
      <c r="A266" s="117"/>
      <c r="B266" s="180"/>
      <c r="C266" s="117"/>
      <c r="D266" s="181"/>
      <c r="E266" s="117"/>
      <c r="F266" s="182"/>
      <c r="G266" s="183"/>
      <c r="H266" s="184"/>
      <c r="I266" s="115"/>
      <c r="J266" s="117"/>
      <c r="K266" s="117"/>
      <c r="L266" s="117"/>
      <c r="M266" s="117"/>
      <c r="N266" s="117"/>
      <c r="O266" s="182"/>
      <c r="P266" s="185"/>
      <c r="Q266" s="117"/>
      <c r="R266" s="117"/>
      <c r="S266" s="117"/>
    </row>
    <row r="267" spans="1:19" x14ac:dyDescent="0.25">
      <c r="A267" s="117"/>
      <c r="B267" s="180"/>
      <c r="C267" s="117"/>
      <c r="D267" s="181"/>
      <c r="E267" s="117"/>
      <c r="F267" s="182"/>
      <c r="G267" s="183"/>
      <c r="H267" s="184"/>
      <c r="I267" s="115"/>
      <c r="J267" s="117"/>
      <c r="K267" s="117"/>
      <c r="L267" s="117"/>
      <c r="M267" s="117"/>
      <c r="N267" s="117"/>
      <c r="O267" s="182"/>
      <c r="P267" s="185"/>
      <c r="Q267" s="117"/>
      <c r="R267" s="117"/>
      <c r="S267" s="117"/>
    </row>
    <row r="268" spans="1:19" x14ac:dyDescent="0.25">
      <c r="A268" s="117"/>
      <c r="B268" s="180"/>
      <c r="C268" s="117"/>
      <c r="D268" s="181"/>
      <c r="E268" s="117"/>
      <c r="F268" s="182"/>
      <c r="G268" s="183"/>
      <c r="H268" s="184"/>
      <c r="I268" s="115"/>
      <c r="J268" s="117"/>
      <c r="K268" s="117"/>
      <c r="L268" s="117"/>
      <c r="M268" s="117"/>
      <c r="N268" s="117"/>
      <c r="O268" s="182"/>
      <c r="P268" s="185"/>
      <c r="Q268" s="117"/>
      <c r="R268" s="117"/>
      <c r="S268" s="117"/>
    </row>
    <row r="269" spans="1:19" x14ac:dyDescent="0.25">
      <c r="A269" s="117"/>
      <c r="B269" s="180"/>
      <c r="C269" s="117"/>
      <c r="D269" s="181"/>
      <c r="E269" s="117"/>
      <c r="F269" s="182"/>
      <c r="G269" s="183"/>
      <c r="H269" s="184"/>
      <c r="I269" s="115"/>
      <c r="J269" s="117"/>
      <c r="K269" s="117"/>
      <c r="L269" s="117"/>
      <c r="M269" s="117"/>
      <c r="N269" s="117"/>
      <c r="O269" s="182"/>
      <c r="P269" s="185"/>
      <c r="Q269" s="117"/>
      <c r="R269" s="117"/>
      <c r="S269" s="117"/>
    </row>
    <row r="270" spans="1:19" x14ac:dyDescent="0.25">
      <c r="A270" s="117"/>
      <c r="B270" s="180"/>
      <c r="C270" s="117"/>
      <c r="D270" s="181"/>
      <c r="E270" s="117"/>
      <c r="F270" s="182"/>
      <c r="G270" s="183"/>
      <c r="H270" s="184"/>
      <c r="I270" s="115"/>
      <c r="J270" s="117"/>
      <c r="K270" s="117"/>
      <c r="L270" s="117"/>
      <c r="M270" s="117"/>
      <c r="N270" s="117"/>
      <c r="O270" s="182"/>
      <c r="P270" s="185"/>
      <c r="Q270" s="117"/>
      <c r="R270" s="117"/>
      <c r="S270" s="117"/>
    </row>
    <row r="271" spans="1:19" x14ac:dyDescent="0.25">
      <c r="A271" s="117"/>
      <c r="B271" s="180"/>
      <c r="C271" s="117"/>
      <c r="D271" s="181"/>
      <c r="E271" s="117"/>
      <c r="F271" s="182"/>
      <c r="G271" s="183"/>
      <c r="H271" s="184"/>
      <c r="I271" s="115"/>
      <c r="J271" s="117"/>
      <c r="K271" s="117"/>
      <c r="L271" s="117"/>
      <c r="M271" s="117"/>
      <c r="N271" s="117"/>
      <c r="O271" s="182"/>
      <c r="P271" s="185"/>
      <c r="Q271" s="117"/>
      <c r="R271" s="117"/>
      <c r="S271" s="117"/>
    </row>
    <row r="272" spans="1:19" x14ac:dyDescent="0.25">
      <c r="A272" s="117"/>
      <c r="B272" s="180"/>
      <c r="C272" s="117"/>
      <c r="D272" s="181"/>
      <c r="E272" s="117"/>
      <c r="F272" s="182"/>
      <c r="G272" s="183"/>
      <c r="H272" s="184"/>
      <c r="I272" s="115"/>
      <c r="J272" s="117"/>
      <c r="K272" s="117"/>
      <c r="L272" s="117"/>
      <c r="M272" s="117"/>
      <c r="N272" s="117"/>
      <c r="O272" s="182"/>
      <c r="P272" s="185"/>
      <c r="Q272" s="117"/>
      <c r="R272" s="117"/>
      <c r="S272" s="117"/>
    </row>
    <row r="273" spans="1:19" x14ac:dyDescent="0.25">
      <c r="A273" s="117"/>
      <c r="B273" s="180"/>
      <c r="C273" s="117"/>
      <c r="D273" s="181"/>
      <c r="E273" s="117"/>
      <c r="F273" s="182"/>
      <c r="G273" s="183"/>
      <c r="H273" s="184"/>
      <c r="I273" s="115"/>
      <c r="J273" s="117"/>
      <c r="K273" s="117"/>
      <c r="L273" s="117"/>
      <c r="M273" s="117"/>
      <c r="N273" s="117"/>
      <c r="O273" s="182"/>
      <c r="P273" s="185"/>
      <c r="Q273" s="117"/>
      <c r="R273" s="117"/>
      <c r="S273" s="117"/>
    </row>
    <row r="274" spans="1:19" x14ac:dyDescent="0.25">
      <c r="A274" s="117"/>
      <c r="B274" s="180"/>
      <c r="C274" s="117"/>
      <c r="D274" s="181"/>
      <c r="E274" s="117"/>
      <c r="F274" s="182"/>
      <c r="G274" s="183"/>
      <c r="H274" s="184"/>
      <c r="I274" s="115"/>
      <c r="J274" s="117"/>
      <c r="K274" s="117"/>
      <c r="L274" s="117"/>
      <c r="M274" s="117"/>
      <c r="N274" s="117"/>
      <c r="O274" s="182"/>
      <c r="P274" s="185"/>
      <c r="Q274" s="117"/>
      <c r="R274" s="117"/>
      <c r="S274" s="117"/>
    </row>
    <row r="275" spans="1:19" x14ac:dyDescent="0.25">
      <c r="A275" s="117"/>
      <c r="B275" s="180"/>
      <c r="C275" s="117"/>
      <c r="D275" s="181"/>
      <c r="E275" s="117"/>
      <c r="F275" s="182"/>
      <c r="G275" s="183"/>
      <c r="H275" s="184"/>
      <c r="I275" s="115"/>
      <c r="J275" s="117"/>
      <c r="K275" s="117"/>
      <c r="L275" s="117"/>
      <c r="M275" s="117"/>
      <c r="N275" s="117"/>
      <c r="O275" s="182"/>
      <c r="P275" s="185"/>
      <c r="Q275" s="117"/>
      <c r="R275" s="117"/>
      <c r="S275" s="117"/>
    </row>
    <row r="276" spans="1:19" x14ac:dyDescent="0.25">
      <c r="A276" s="117"/>
      <c r="B276" s="180"/>
      <c r="C276" s="117"/>
      <c r="D276" s="181"/>
      <c r="E276" s="117"/>
      <c r="F276" s="182"/>
      <c r="G276" s="183"/>
      <c r="H276" s="184"/>
      <c r="I276" s="115"/>
      <c r="J276" s="117"/>
      <c r="K276" s="117"/>
      <c r="L276" s="117"/>
      <c r="M276" s="117"/>
      <c r="N276" s="117"/>
      <c r="O276" s="182"/>
      <c r="P276" s="185"/>
      <c r="Q276" s="117"/>
      <c r="R276" s="117"/>
      <c r="S276" s="117"/>
    </row>
    <row r="277" spans="1:19" x14ac:dyDescent="0.25">
      <c r="A277" s="117"/>
      <c r="B277" s="180"/>
      <c r="C277" s="117"/>
      <c r="D277" s="181"/>
      <c r="E277" s="117"/>
      <c r="F277" s="182"/>
      <c r="G277" s="183"/>
      <c r="H277" s="184"/>
      <c r="I277" s="115"/>
      <c r="J277" s="117"/>
      <c r="K277" s="117"/>
      <c r="L277" s="117"/>
      <c r="M277" s="117"/>
      <c r="N277" s="117"/>
      <c r="O277" s="182"/>
      <c r="P277" s="185"/>
      <c r="Q277" s="117"/>
      <c r="R277" s="117"/>
      <c r="S277" s="117"/>
    </row>
    <row r="278" spans="1:19" x14ac:dyDescent="0.25">
      <c r="A278" s="117"/>
      <c r="B278" s="180"/>
      <c r="C278" s="117"/>
      <c r="D278" s="181"/>
      <c r="E278" s="117"/>
      <c r="F278" s="182"/>
      <c r="G278" s="183"/>
      <c r="H278" s="184"/>
      <c r="I278" s="115"/>
      <c r="J278" s="117"/>
      <c r="K278" s="117"/>
      <c r="L278" s="117"/>
      <c r="M278" s="117"/>
      <c r="N278" s="117"/>
      <c r="O278" s="182"/>
      <c r="P278" s="185"/>
      <c r="Q278" s="117"/>
      <c r="R278" s="117"/>
      <c r="S278" s="117"/>
    </row>
    <row r="279" spans="1:19" x14ac:dyDescent="0.25">
      <c r="A279" s="117"/>
      <c r="B279" s="180"/>
      <c r="C279" s="117"/>
      <c r="D279" s="181"/>
      <c r="E279" s="117"/>
      <c r="F279" s="182"/>
      <c r="G279" s="183"/>
      <c r="H279" s="184"/>
      <c r="I279" s="115"/>
      <c r="J279" s="117"/>
      <c r="K279" s="117"/>
      <c r="L279" s="117"/>
      <c r="M279" s="117"/>
      <c r="N279" s="117"/>
      <c r="O279" s="182"/>
      <c r="P279" s="185"/>
      <c r="Q279" s="117"/>
      <c r="R279" s="117"/>
      <c r="S279" s="117"/>
    </row>
    <row r="280" spans="1:19" x14ac:dyDescent="0.25">
      <c r="A280" s="117"/>
      <c r="B280" s="180"/>
      <c r="C280" s="117"/>
      <c r="D280" s="181"/>
      <c r="E280" s="117"/>
      <c r="F280" s="182"/>
      <c r="G280" s="183"/>
      <c r="H280" s="184"/>
      <c r="I280" s="115"/>
      <c r="J280" s="117"/>
      <c r="K280" s="117"/>
      <c r="L280" s="117"/>
      <c r="M280" s="117"/>
      <c r="N280" s="117"/>
      <c r="O280" s="182"/>
      <c r="P280" s="185"/>
      <c r="Q280" s="117"/>
      <c r="R280" s="117"/>
      <c r="S280" s="117"/>
    </row>
    <row r="281" spans="1:19" x14ac:dyDescent="0.25">
      <c r="A281" s="117"/>
      <c r="B281" s="180"/>
      <c r="C281" s="117"/>
      <c r="D281" s="181"/>
      <c r="E281" s="117"/>
      <c r="F281" s="182"/>
      <c r="G281" s="183"/>
      <c r="H281" s="184"/>
      <c r="I281" s="115"/>
      <c r="J281" s="117"/>
      <c r="K281" s="117"/>
      <c r="L281" s="117"/>
      <c r="M281" s="117"/>
      <c r="N281" s="117"/>
      <c r="O281" s="182"/>
      <c r="P281" s="185"/>
      <c r="Q281" s="117"/>
      <c r="R281" s="117"/>
      <c r="S281" s="117"/>
    </row>
    <row r="282" spans="1:19" x14ac:dyDescent="0.25">
      <c r="A282" s="117"/>
      <c r="B282" s="180"/>
      <c r="C282" s="117"/>
      <c r="D282" s="181"/>
      <c r="E282" s="117"/>
      <c r="F282" s="182"/>
      <c r="G282" s="183"/>
      <c r="H282" s="184"/>
      <c r="I282" s="115"/>
      <c r="J282" s="117"/>
      <c r="K282" s="117"/>
      <c r="L282" s="117"/>
      <c r="M282" s="117"/>
      <c r="N282" s="117"/>
      <c r="O282" s="182"/>
      <c r="P282" s="185"/>
      <c r="Q282" s="117"/>
      <c r="R282" s="117"/>
      <c r="S282" s="117"/>
    </row>
    <row r="283" spans="1:19" x14ac:dyDescent="0.25">
      <c r="A283" s="117"/>
      <c r="B283" s="180"/>
      <c r="C283" s="117"/>
      <c r="D283" s="181"/>
      <c r="E283" s="117"/>
      <c r="F283" s="182"/>
      <c r="G283" s="183"/>
      <c r="H283" s="184"/>
      <c r="I283" s="115"/>
      <c r="J283" s="117"/>
      <c r="K283" s="117"/>
      <c r="L283" s="117"/>
      <c r="M283" s="117"/>
      <c r="N283" s="117"/>
      <c r="O283" s="182"/>
      <c r="P283" s="185"/>
      <c r="Q283" s="117"/>
      <c r="R283" s="117"/>
      <c r="S283" s="117"/>
    </row>
    <row r="284" spans="1:19" x14ac:dyDescent="0.25">
      <c r="A284" s="117"/>
      <c r="B284" s="180"/>
      <c r="C284" s="117"/>
      <c r="D284" s="181"/>
      <c r="E284" s="117"/>
      <c r="F284" s="182"/>
      <c r="G284" s="183"/>
      <c r="H284" s="184"/>
      <c r="I284" s="115"/>
      <c r="J284" s="117"/>
      <c r="K284" s="117"/>
      <c r="L284" s="117"/>
      <c r="M284" s="117"/>
      <c r="N284" s="117"/>
      <c r="O284" s="182"/>
      <c r="P284" s="185"/>
      <c r="Q284" s="117"/>
      <c r="R284" s="117"/>
      <c r="S284" s="117"/>
    </row>
    <row r="285" spans="1:19" x14ac:dyDescent="0.25">
      <c r="A285" s="117"/>
      <c r="B285" s="180"/>
      <c r="C285" s="117"/>
      <c r="D285" s="181"/>
      <c r="E285" s="117"/>
      <c r="F285" s="182"/>
      <c r="G285" s="183"/>
      <c r="H285" s="184"/>
      <c r="I285" s="115"/>
      <c r="J285" s="117"/>
      <c r="K285" s="117"/>
      <c r="L285" s="117"/>
      <c r="M285" s="117"/>
      <c r="N285" s="117"/>
      <c r="O285" s="182"/>
      <c r="P285" s="185"/>
      <c r="Q285" s="117"/>
      <c r="R285" s="117"/>
      <c r="S285" s="117"/>
    </row>
    <row r="286" spans="1:19" x14ac:dyDescent="0.25">
      <c r="A286" s="117"/>
      <c r="B286" s="180"/>
      <c r="C286" s="117"/>
      <c r="D286" s="181"/>
      <c r="E286" s="117"/>
      <c r="F286" s="182"/>
      <c r="G286" s="183"/>
      <c r="H286" s="184"/>
      <c r="I286" s="115"/>
      <c r="J286" s="117"/>
      <c r="K286" s="117"/>
      <c r="L286" s="117"/>
      <c r="M286" s="117"/>
      <c r="N286" s="117"/>
      <c r="O286" s="182"/>
      <c r="P286" s="185"/>
      <c r="Q286" s="117"/>
      <c r="R286" s="117"/>
      <c r="S286" s="117"/>
    </row>
    <row r="287" spans="1:19" x14ac:dyDescent="0.25">
      <c r="A287" s="117"/>
      <c r="B287" s="180"/>
      <c r="C287" s="117"/>
      <c r="D287" s="181"/>
      <c r="E287" s="117"/>
      <c r="F287" s="182"/>
      <c r="G287" s="183"/>
      <c r="H287" s="184"/>
      <c r="I287" s="115"/>
      <c r="J287" s="117"/>
      <c r="K287" s="117"/>
      <c r="L287" s="117"/>
      <c r="M287" s="117"/>
      <c r="N287" s="117"/>
      <c r="O287" s="182"/>
      <c r="P287" s="185"/>
      <c r="Q287" s="117"/>
      <c r="R287" s="117"/>
      <c r="S287" s="117"/>
    </row>
    <row r="288" spans="1:19" x14ac:dyDescent="0.25">
      <c r="A288" s="117"/>
      <c r="B288" s="180"/>
      <c r="C288" s="117"/>
      <c r="D288" s="181"/>
      <c r="E288" s="117"/>
      <c r="F288" s="182"/>
      <c r="G288" s="183"/>
      <c r="H288" s="184"/>
      <c r="I288" s="115"/>
      <c r="J288" s="117"/>
      <c r="K288" s="117"/>
      <c r="L288" s="117"/>
      <c r="M288" s="117"/>
      <c r="N288" s="117"/>
      <c r="O288" s="182"/>
      <c r="P288" s="185"/>
      <c r="Q288" s="117"/>
      <c r="R288" s="117"/>
      <c r="S288" s="117"/>
    </row>
    <row r="289" spans="1:19" x14ac:dyDescent="0.25">
      <c r="A289" s="117"/>
      <c r="B289" s="180"/>
      <c r="C289" s="117"/>
      <c r="D289" s="181"/>
      <c r="E289" s="117"/>
      <c r="F289" s="182"/>
      <c r="G289" s="183"/>
      <c r="H289" s="184"/>
      <c r="I289" s="115"/>
      <c r="J289" s="117"/>
      <c r="K289" s="117"/>
      <c r="L289" s="117"/>
      <c r="M289" s="117"/>
      <c r="N289" s="117"/>
      <c r="O289" s="182"/>
      <c r="P289" s="185"/>
      <c r="Q289" s="117"/>
      <c r="R289" s="117"/>
      <c r="S289" s="117"/>
    </row>
    <row r="290" spans="1:19" x14ac:dyDescent="0.25">
      <c r="A290" s="117"/>
      <c r="B290" s="180"/>
      <c r="C290" s="117"/>
      <c r="D290" s="181"/>
      <c r="E290" s="117"/>
      <c r="F290" s="182"/>
      <c r="G290" s="183"/>
      <c r="H290" s="184"/>
      <c r="I290" s="115"/>
      <c r="J290" s="117"/>
      <c r="K290" s="117"/>
      <c r="L290" s="117"/>
      <c r="M290" s="117"/>
      <c r="N290" s="117"/>
      <c r="O290" s="182"/>
      <c r="P290" s="185"/>
      <c r="Q290" s="117"/>
      <c r="R290" s="117"/>
      <c r="S290" s="117"/>
    </row>
    <row r="291" spans="1:19" x14ac:dyDescent="0.25">
      <c r="A291" s="117"/>
      <c r="B291" s="180"/>
      <c r="C291" s="117"/>
      <c r="D291" s="181"/>
      <c r="E291" s="117"/>
      <c r="F291" s="182"/>
      <c r="G291" s="183"/>
      <c r="H291" s="184"/>
      <c r="I291" s="115"/>
      <c r="J291" s="117"/>
      <c r="K291" s="117"/>
      <c r="L291" s="117"/>
      <c r="M291" s="117"/>
      <c r="N291" s="117"/>
      <c r="O291" s="182"/>
      <c r="P291" s="185"/>
      <c r="Q291" s="117"/>
      <c r="R291" s="117"/>
      <c r="S291" s="117"/>
    </row>
    <row r="292" spans="1:19" x14ac:dyDescent="0.25">
      <c r="A292" s="117"/>
      <c r="B292" s="180"/>
      <c r="C292" s="117"/>
      <c r="D292" s="181"/>
      <c r="E292" s="117"/>
      <c r="F292" s="182"/>
      <c r="G292" s="183"/>
      <c r="H292" s="184"/>
      <c r="I292" s="115"/>
      <c r="J292" s="117"/>
      <c r="K292" s="117"/>
      <c r="L292" s="117"/>
      <c r="M292" s="117"/>
      <c r="N292" s="117"/>
      <c r="O292" s="182"/>
      <c r="P292" s="185"/>
      <c r="Q292" s="117"/>
      <c r="R292" s="117"/>
      <c r="S292" s="117"/>
    </row>
    <row r="293" spans="1:19" x14ac:dyDescent="0.25">
      <c r="A293" s="117"/>
      <c r="B293" s="180"/>
      <c r="C293" s="117"/>
      <c r="D293" s="181"/>
      <c r="E293" s="117"/>
      <c r="F293" s="182"/>
      <c r="G293" s="183"/>
      <c r="H293" s="184"/>
      <c r="I293" s="115"/>
      <c r="J293" s="117"/>
      <c r="K293" s="117"/>
      <c r="L293" s="117"/>
      <c r="M293" s="117"/>
      <c r="N293" s="117"/>
      <c r="O293" s="182"/>
      <c r="P293" s="185"/>
      <c r="Q293" s="117"/>
      <c r="R293" s="117"/>
      <c r="S293" s="117"/>
    </row>
    <row r="294" spans="1:19" x14ac:dyDescent="0.25">
      <c r="A294" s="117"/>
      <c r="B294" s="180"/>
      <c r="C294" s="117"/>
      <c r="D294" s="181"/>
      <c r="E294" s="117"/>
      <c r="F294" s="182"/>
      <c r="G294" s="183"/>
      <c r="H294" s="184"/>
      <c r="I294" s="115"/>
      <c r="J294" s="117"/>
      <c r="K294" s="117"/>
      <c r="L294" s="117"/>
      <c r="M294" s="117"/>
      <c r="N294" s="117"/>
      <c r="O294" s="182"/>
      <c r="P294" s="185"/>
      <c r="Q294" s="117"/>
      <c r="R294" s="117"/>
      <c r="S294" s="117"/>
    </row>
    <row r="295" spans="1:19" x14ac:dyDescent="0.25">
      <c r="A295" s="117"/>
      <c r="B295" s="180"/>
      <c r="C295" s="117"/>
      <c r="D295" s="181"/>
      <c r="E295" s="117"/>
      <c r="F295" s="182"/>
      <c r="G295" s="183"/>
      <c r="H295" s="184"/>
      <c r="I295" s="115"/>
      <c r="J295" s="117"/>
      <c r="K295" s="117"/>
      <c r="L295" s="117"/>
      <c r="M295" s="117"/>
      <c r="N295" s="117"/>
      <c r="O295" s="182"/>
      <c r="P295" s="185"/>
      <c r="Q295" s="117"/>
      <c r="R295" s="117"/>
      <c r="S295" s="117"/>
    </row>
    <row r="296" spans="1:19" x14ac:dyDescent="0.25">
      <c r="A296" s="117"/>
      <c r="B296" s="180"/>
      <c r="C296" s="117"/>
      <c r="D296" s="181"/>
      <c r="E296" s="117"/>
      <c r="F296" s="182"/>
      <c r="G296" s="183"/>
      <c r="H296" s="184"/>
      <c r="I296" s="115"/>
      <c r="J296" s="117"/>
      <c r="K296" s="117"/>
      <c r="L296" s="117"/>
      <c r="M296" s="117"/>
      <c r="N296" s="117"/>
      <c r="O296" s="182"/>
      <c r="P296" s="185"/>
      <c r="Q296" s="117"/>
      <c r="R296" s="117"/>
      <c r="S296" s="117"/>
    </row>
    <row r="297" spans="1:19" x14ac:dyDescent="0.25">
      <c r="A297" s="117"/>
      <c r="B297" s="180"/>
      <c r="C297" s="117"/>
      <c r="D297" s="181"/>
      <c r="E297" s="117"/>
      <c r="F297" s="182"/>
      <c r="G297" s="183"/>
      <c r="H297" s="184"/>
      <c r="I297" s="115"/>
      <c r="J297" s="117"/>
      <c r="K297" s="117"/>
      <c r="L297" s="117"/>
      <c r="M297" s="117"/>
      <c r="N297" s="117"/>
      <c r="O297" s="182"/>
      <c r="P297" s="185"/>
      <c r="Q297" s="117"/>
      <c r="R297" s="117"/>
      <c r="S297" s="117"/>
    </row>
    <row r="298" spans="1:19" x14ac:dyDescent="0.25">
      <c r="A298" s="117"/>
      <c r="B298" s="180"/>
      <c r="C298" s="117"/>
      <c r="D298" s="181"/>
      <c r="E298" s="117"/>
      <c r="F298" s="182"/>
      <c r="G298" s="183"/>
      <c r="H298" s="184"/>
      <c r="I298" s="115"/>
      <c r="J298" s="117"/>
      <c r="K298" s="117"/>
      <c r="L298" s="117"/>
      <c r="M298" s="117"/>
      <c r="N298" s="117"/>
      <c r="O298" s="182"/>
      <c r="P298" s="185"/>
      <c r="Q298" s="117"/>
      <c r="R298" s="117"/>
      <c r="S298" s="117"/>
    </row>
    <row r="299" spans="1:19" x14ac:dyDescent="0.25">
      <c r="A299" s="117"/>
      <c r="B299" s="180"/>
      <c r="C299" s="117"/>
      <c r="D299" s="181"/>
      <c r="E299" s="117"/>
      <c r="F299" s="182"/>
      <c r="G299" s="183"/>
      <c r="H299" s="184"/>
      <c r="I299" s="115"/>
      <c r="J299" s="117"/>
      <c r="K299" s="117"/>
      <c r="L299" s="117"/>
      <c r="M299" s="117"/>
      <c r="N299" s="117"/>
      <c r="O299" s="182"/>
      <c r="P299" s="185"/>
      <c r="Q299" s="117"/>
      <c r="R299" s="117"/>
      <c r="S299" s="117"/>
    </row>
    <row r="300" spans="1:19" x14ac:dyDescent="0.25">
      <c r="A300" s="117"/>
      <c r="B300" s="180"/>
      <c r="C300" s="117"/>
      <c r="D300" s="181"/>
      <c r="E300" s="117"/>
      <c r="F300" s="182"/>
      <c r="G300" s="183"/>
      <c r="H300" s="184"/>
      <c r="I300" s="115"/>
      <c r="J300" s="117"/>
      <c r="K300" s="117"/>
      <c r="L300" s="117"/>
      <c r="M300" s="117"/>
      <c r="N300" s="117"/>
      <c r="O300" s="182"/>
      <c r="P300" s="185"/>
      <c r="Q300" s="117"/>
      <c r="R300" s="117"/>
      <c r="S300" s="117"/>
    </row>
    <row r="301" spans="1:19" x14ac:dyDescent="0.25">
      <c r="A301" s="117"/>
      <c r="B301" s="180"/>
      <c r="C301" s="117"/>
      <c r="D301" s="181"/>
      <c r="E301" s="117"/>
      <c r="F301" s="182"/>
      <c r="G301" s="183"/>
      <c r="H301" s="184"/>
      <c r="I301" s="115"/>
      <c r="J301" s="117"/>
      <c r="K301" s="117"/>
      <c r="L301" s="117"/>
      <c r="M301" s="117"/>
      <c r="N301" s="117"/>
      <c r="O301" s="182"/>
      <c r="P301" s="185"/>
      <c r="Q301" s="117"/>
      <c r="R301" s="117"/>
      <c r="S301" s="117"/>
    </row>
    <row r="302" spans="1:19" x14ac:dyDescent="0.25">
      <c r="A302" s="117"/>
      <c r="B302" s="180"/>
      <c r="C302" s="117"/>
      <c r="D302" s="181"/>
      <c r="E302" s="117"/>
      <c r="F302" s="182"/>
      <c r="G302" s="183"/>
      <c r="H302" s="184"/>
      <c r="I302" s="115"/>
      <c r="J302" s="117"/>
      <c r="K302" s="117"/>
      <c r="L302" s="117"/>
      <c r="M302" s="117"/>
      <c r="N302" s="117"/>
      <c r="O302" s="182"/>
      <c r="P302" s="185"/>
      <c r="Q302" s="117"/>
      <c r="R302" s="117"/>
      <c r="S302" s="117"/>
    </row>
    <row r="303" spans="1:19" x14ac:dyDescent="0.25">
      <c r="A303" s="117"/>
      <c r="B303" s="180"/>
      <c r="C303" s="117"/>
      <c r="D303" s="181"/>
      <c r="E303" s="117"/>
      <c r="F303" s="182"/>
      <c r="G303" s="183"/>
      <c r="H303" s="184"/>
      <c r="I303" s="115"/>
      <c r="J303" s="117"/>
      <c r="K303" s="117"/>
      <c r="L303" s="117"/>
      <c r="M303" s="117"/>
      <c r="N303" s="117"/>
      <c r="O303" s="182"/>
      <c r="P303" s="185"/>
      <c r="Q303" s="117"/>
      <c r="R303" s="117"/>
      <c r="S303" s="117"/>
    </row>
    <row r="304" spans="1:19" x14ac:dyDescent="0.25">
      <c r="A304" s="117"/>
      <c r="B304" s="180"/>
      <c r="C304" s="117"/>
      <c r="D304" s="181"/>
      <c r="E304" s="117"/>
      <c r="F304" s="182"/>
      <c r="G304" s="183"/>
      <c r="H304" s="184"/>
      <c r="I304" s="115"/>
      <c r="J304" s="117"/>
      <c r="K304" s="117"/>
      <c r="L304" s="117"/>
      <c r="M304" s="117"/>
      <c r="N304" s="117"/>
      <c r="O304" s="182"/>
      <c r="P304" s="185"/>
      <c r="Q304" s="117"/>
      <c r="R304" s="117"/>
      <c r="S304" s="117"/>
    </row>
  </sheetData>
  <autoFilter ref="A19:S238" xr:uid="{00000000-0009-0000-0000-00000D000000}"/>
  <mergeCells count="4">
    <mergeCell ref="B3:E3"/>
    <mergeCell ref="I3:L3"/>
    <mergeCell ref="C7:D8"/>
    <mergeCell ref="C10:D11"/>
  </mergeCells>
  <conditionalFormatting sqref="H20:H304">
    <cfRule type="cellIs" dxfId="115" priority="6" operator="equal">
      <formula>0</formula>
    </cfRule>
  </conditionalFormatting>
  <conditionalFormatting sqref="C7:D8">
    <cfRule type="cellIs" dxfId="114" priority="5" operator="equal">
      <formula>"Error"</formula>
    </cfRule>
  </conditionalFormatting>
  <conditionalFormatting sqref="C10:D11">
    <cfRule type="cellIs" dxfId="113" priority="4" operator="equal">
      <formula>"Error"</formula>
    </cfRule>
  </conditionalFormatting>
  <conditionalFormatting sqref="C7:D8 C10:D11">
    <cfRule type="cellIs" dxfId="112" priority="3" operator="equal">
      <formula>"OK"</formula>
    </cfRule>
  </conditionalFormatting>
  <conditionalFormatting sqref="B5">
    <cfRule type="expression" dxfId="111" priority="1">
      <formula>B5=TEXT(TODAY(), "mmm")</formula>
    </cfRule>
    <cfRule type="expression" dxfId="110" priority="2">
      <formula>B5&lt;&gt;TEXT(TODAY(), "mmm")</formula>
    </cfRule>
  </conditionalFormatting>
  <dataValidations count="1">
    <dataValidation type="list" allowBlank="1" showInputMessage="1" showErrorMessage="1" sqref="B5" xr:uid="{F7E9907B-DD41-4FAC-BE13-743FB66ACF92}">
      <formula1>$P$1:$P$14</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6FF99"/>
  </sheetPr>
  <dimension ref="A1:AV689"/>
  <sheetViews>
    <sheetView workbookViewId="0"/>
  </sheetViews>
  <sheetFormatPr defaultRowHeight="15" x14ac:dyDescent="0.25"/>
  <cols>
    <col min="1" max="1" width="14" customWidth="1"/>
    <col min="2" max="2" width="11.5703125" bestFit="1" customWidth="1"/>
    <col min="3" max="3" width="10.7109375" bestFit="1" customWidth="1"/>
    <col min="4" max="4" width="38.140625" bestFit="1" customWidth="1"/>
    <col min="5" max="5" width="7.28515625" bestFit="1" customWidth="1"/>
    <col min="6" max="6" width="13.42578125" bestFit="1" customWidth="1"/>
    <col min="7" max="7" width="18" customWidth="1"/>
    <col min="8" max="8" width="11.5703125" bestFit="1" customWidth="1"/>
    <col min="9" max="9" width="21.42578125" bestFit="1" customWidth="1"/>
    <col min="10" max="10" width="12.85546875" bestFit="1" customWidth="1"/>
    <col min="11" max="11" width="9.7109375" bestFit="1" customWidth="1"/>
    <col min="12" max="12" width="15.42578125" customWidth="1"/>
    <col min="13" max="13" width="11.85546875" bestFit="1" customWidth="1"/>
    <col min="14" max="14" width="18.7109375" bestFit="1" customWidth="1"/>
    <col min="15" max="15" width="16.5703125" bestFit="1" customWidth="1"/>
    <col min="16" max="16" width="7.7109375" bestFit="1" customWidth="1"/>
    <col min="17" max="17" width="11.5703125" customWidth="1"/>
    <col min="18" max="21" width="13.28515625" customWidth="1"/>
    <col min="22" max="22" width="10.5703125" bestFit="1" customWidth="1"/>
    <col min="23" max="29" width="13.28515625" customWidth="1"/>
    <col min="30" max="31" width="14.28515625" customWidth="1"/>
    <col min="32" max="32" width="13.5703125" customWidth="1"/>
    <col min="33" max="33" width="12.5703125" customWidth="1"/>
    <col min="34" max="34" width="14.85546875" customWidth="1"/>
    <col min="36" max="36" width="10.85546875" bestFit="1" customWidth="1"/>
    <col min="37" max="37" width="10.5703125" style="6" bestFit="1" customWidth="1"/>
    <col min="38" max="47" width="10.28515625" style="6" bestFit="1" customWidth="1"/>
    <col min="49" max="49" width="11.28515625" bestFit="1" customWidth="1"/>
    <col min="50" max="50" width="13.85546875" bestFit="1" customWidth="1"/>
    <col min="51" max="51" width="11" bestFit="1" customWidth="1"/>
  </cols>
  <sheetData>
    <row r="1" spans="1:37" ht="31.5" x14ac:dyDescent="0.5">
      <c r="A1" s="364"/>
      <c r="B1" s="365"/>
      <c r="C1" s="365"/>
      <c r="D1" s="365" t="str">
        <f>SchoolReport!F1&amp;" "&amp;SchoolReport!H1</f>
        <v>Barnet Schools Funding 2022-23</v>
      </c>
      <c r="E1" s="365"/>
      <c r="F1" s="365"/>
      <c r="G1" s="365"/>
      <c r="H1" s="365"/>
      <c r="I1" s="365"/>
      <c r="J1" s="365"/>
      <c r="K1" s="365"/>
      <c r="L1" s="365"/>
      <c r="M1" s="365"/>
      <c r="N1" s="366"/>
      <c r="O1" s="26"/>
      <c r="P1" s="26"/>
      <c r="Q1" t="s">
        <v>1172</v>
      </c>
      <c r="R1" t="s">
        <v>1173</v>
      </c>
      <c r="S1" t="s">
        <v>1174</v>
      </c>
      <c r="T1" t="s">
        <v>1175</v>
      </c>
      <c r="U1" t="s">
        <v>1176</v>
      </c>
      <c r="W1" t="s">
        <v>1282</v>
      </c>
      <c r="X1" t="s">
        <v>1283</v>
      </c>
      <c r="Y1" t="s">
        <v>1177</v>
      </c>
      <c r="Z1" t="s">
        <v>1072</v>
      </c>
      <c r="AA1" t="s">
        <v>1178</v>
      </c>
      <c r="AB1" t="s">
        <v>1179</v>
      </c>
      <c r="AC1" t="s">
        <v>1180</v>
      </c>
      <c r="AF1" t="s">
        <v>1181</v>
      </c>
      <c r="AG1" t="s">
        <v>1285</v>
      </c>
      <c r="AH1">
        <v>516500</v>
      </c>
      <c r="AJ1" t="s">
        <v>274</v>
      </c>
      <c r="AK1" s="252">
        <v>11334</v>
      </c>
    </row>
    <row r="2" spans="1:37" ht="15.75" thickBot="1" x14ac:dyDescent="0.3">
      <c r="AG2" t="s">
        <v>1226</v>
      </c>
      <c r="AH2">
        <v>543965</v>
      </c>
      <c r="AJ2" t="s">
        <v>310</v>
      </c>
      <c r="AK2" s="252">
        <v>11333</v>
      </c>
    </row>
    <row r="3" spans="1:37" ht="26.25" thickTop="1" thickBot="1" x14ac:dyDescent="0.55000000000000004">
      <c r="A3" s="29" t="s">
        <v>1182</v>
      </c>
      <c r="B3" s="474" t="s">
        <v>30</v>
      </c>
      <c r="C3" s="474"/>
      <c r="D3" s="474"/>
      <c r="E3" s="474"/>
      <c r="F3" s="475"/>
      <c r="H3" s="30" t="s">
        <v>1183</v>
      </c>
      <c r="I3" s="31">
        <f>COUNTIF(D20:D696,"&gt;0")</f>
        <v>0</v>
      </c>
      <c r="J3" s="32" t="s">
        <v>1184</v>
      </c>
      <c r="K3" s="32"/>
      <c r="L3" s="32"/>
      <c r="M3" s="32"/>
      <c r="N3" s="33"/>
      <c r="O3" s="34"/>
      <c r="P3" s="34"/>
      <c r="AJ3" t="s">
        <v>1315</v>
      </c>
      <c r="AK3" s="252">
        <v>11332</v>
      </c>
    </row>
    <row r="4" spans="1:37" ht="16.5" thickTop="1" thickBot="1" x14ac:dyDescent="0.3">
      <c r="A4" s="29" t="s">
        <v>212</v>
      </c>
      <c r="B4" s="476" t="s">
        <v>332</v>
      </c>
      <c r="C4" s="477"/>
      <c r="H4" s="29" t="s">
        <v>1186</v>
      </c>
      <c r="I4" s="31">
        <f>COUNTIF(G20:G740,"&gt;0")</f>
        <v>0</v>
      </c>
      <c r="J4" s="35" t="s">
        <v>1187</v>
      </c>
      <c r="K4" s="31">
        <f>COUNTIF(G20:G740,"&lt;0")</f>
        <v>0</v>
      </c>
      <c r="L4" s="35" t="s">
        <v>1188</v>
      </c>
      <c r="M4" s="31">
        <f>COUNTIF(G20:G740,"=0")</f>
        <v>0</v>
      </c>
      <c r="AJ4" t="s">
        <v>1316</v>
      </c>
      <c r="AK4" s="252">
        <v>11332</v>
      </c>
    </row>
    <row r="5" spans="1:37" ht="15.75" thickTop="1" x14ac:dyDescent="0.25">
      <c r="A5" s="29" t="s">
        <v>1189</v>
      </c>
      <c r="B5" s="491" t="s">
        <v>1317</v>
      </c>
      <c r="C5" s="492"/>
      <c r="D5" s="493" t="s">
        <v>1318</v>
      </c>
      <c r="E5" s="493"/>
      <c r="F5" s="37" t="s">
        <v>1319</v>
      </c>
      <c r="G5" s="38" t="s">
        <v>1320</v>
      </c>
      <c r="H5" s="38" t="s">
        <v>1321</v>
      </c>
      <c r="I5" s="38" t="s">
        <v>1060</v>
      </c>
      <c r="J5" s="193"/>
      <c r="K5" s="193"/>
      <c r="L5" s="193"/>
      <c r="M5" s="193"/>
      <c r="N5" s="194"/>
      <c r="O5" s="36"/>
      <c r="P5" s="36"/>
      <c r="AJ5" t="s">
        <v>1185</v>
      </c>
      <c r="AK5" s="252">
        <v>11334</v>
      </c>
    </row>
    <row r="6" spans="1:37" x14ac:dyDescent="0.25">
      <c r="B6" s="488" t="s">
        <v>30</v>
      </c>
      <c r="C6" s="489"/>
      <c r="D6" s="490" t="s">
        <v>1322</v>
      </c>
      <c r="E6" s="490"/>
      <c r="F6" s="40" t="s">
        <v>1323</v>
      </c>
      <c r="G6" s="40" t="s">
        <v>1324</v>
      </c>
      <c r="H6" s="41">
        <f>MAX(G20:G184)</f>
        <v>0</v>
      </c>
      <c r="I6" s="42" t="e">
        <f>SUMIF(G20:G209,"&gt;0")/COUNTIF(G20:G209,"&gt;0")</f>
        <v>#DIV/0!</v>
      </c>
      <c r="J6" s="193"/>
      <c r="K6" s="193"/>
      <c r="L6" s="193"/>
      <c r="M6" s="193"/>
      <c r="N6" s="194"/>
      <c r="O6" s="36"/>
      <c r="P6" s="36"/>
    </row>
    <row r="7" spans="1:37" x14ac:dyDescent="0.25">
      <c r="B7" s="195"/>
      <c r="C7" s="40"/>
      <c r="D7" s="40"/>
      <c r="E7" s="40"/>
      <c r="F7" s="40"/>
      <c r="G7" s="40"/>
      <c r="H7" s="40"/>
      <c r="I7" s="40"/>
      <c r="J7" s="40"/>
      <c r="K7" s="40"/>
      <c r="L7" s="40"/>
      <c r="M7" s="40"/>
      <c r="N7" s="196"/>
      <c r="O7" s="36"/>
      <c r="P7" s="36"/>
    </row>
    <row r="8" spans="1:37" x14ac:dyDescent="0.25">
      <c r="B8" s="197"/>
      <c r="N8" s="198"/>
      <c r="O8" s="36"/>
      <c r="P8" s="36"/>
    </row>
    <row r="9" spans="1:37" x14ac:dyDescent="0.25">
      <c r="B9" s="199"/>
      <c r="C9" s="200"/>
      <c r="D9" s="200"/>
      <c r="E9" s="200"/>
      <c r="F9" s="200"/>
      <c r="G9" s="200"/>
      <c r="H9" s="200"/>
      <c r="I9" s="200"/>
      <c r="J9" s="200"/>
      <c r="K9" s="200"/>
      <c r="L9" s="200"/>
      <c r="M9" s="200"/>
      <c r="N9" s="201"/>
      <c r="O9" s="36"/>
      <c r="P9" s="36"/>
    </row>
    <row r="10" spans="1:37" x14ac:dyDescent="0.25">
      <c r="A10" s="34"/>
      <c r="B10" s="34"/>
      <c r="C10" s="34"/>
      <c r="D10" s="34"/>
      <c r="E10" s="34"/>
      <c r="F10" s="34"/>
      <c r="G10" s="34"/>
      <c r="H10" s="34"/>
      <c r="I10" s="3"/>
      <c r="J10" s="3"/>
      <c r="K10" s="3"/>
      <c r="L10" s="3"/>
      <c r="M10" s="3"/>
      <c r="N10" s="3"/>
      <c r="O10" s="3"/>
      <c r="P10" s="3"/>
      <c r="Q10">
        <f>SUM(Q11:Q13)</f>
        <v>0</v>
      </c>
      <c r="R10">
        <f>SUM(R11:R13)</f>
        <v>152</v>
      </c>
      <c r="S10">
        <f>SUM(S11:S13)</f>
        <v>152</v>
      </c>
      <c r="T10">
        <f>SUM(T11:T13)</f>
        <v>152</v>
      </c>
      <c r="U10">
        <f>SUM(U11:U13)</f>
        <v>152</v>
      </c>
      <c r="W10">
        <f>SUM(W11:W13)</f>
        <v>152</v>
      </c>
      <c r="X10">
        <f t="shared" ref="X10:AC10" si="0">SUM(X11:X13)</f>
        <v>152</v>
      </c>
      <c r="Y10">
        <f t="shared" si="0"/>
        <v>152</v>
      </c>
      <c r="Z10">
        <f t="shared" si="0"/>
        <v>152</v>
      </c>
      <c r="AA10">
        <f t="shared" si="0"/>
        <v>152</v>
      </c>
      <c r="AB10">
        <f t="shared" si="0"/>
        <v>152</v>
      </c>
      <c r="AC10">
        <f t="shared" si="0"/>
        <v>152</v>
      </c>
    </row>
    <row r="11" spans="1:37" x14ac:dyDescent="0.25">
      <c r="A11" s="29" t="s">
        <v>1190</v>
      </c>
      <c r="B11" s="468"/>
      <c r="C11" s="469"/>
      <c r="D11" s="469"/>
      <c r="E11" s="470"/>
      <c r="F11" s="468"/>
      <c r="G11" s="469"/>
      <c r="H11" s="469"/>
      <c r="I11" s="469"/>
      <c r="J11" s="469"/>
      <c r="K11" s="469"/>
      <c r="L11" s="469"/>
      <c r="M11" s="469"/>
      <c r="N11" s="470"/>
      <c r="O11" s="3"/>
      <c r="P11" s="3"/>
      <c r="Q11">
        <f>COUNTIF(Q20:Q262,"&gt;0")</f>
        <v>0</v>
      </c>
      <c r="R11">
        <f>COUNTIF(R20:R262,"&gt;0")</f>
        <v>84</v>
      </c>
      <c r="S11">
        <f>COUNTIF(S20:S262,"&gt;0")</f>
        <v>84</v>
      </c>
      <c r="T11">
        <f>COUNTIF(T20:T262,"&gt;0")</f>
        <v>84</v>
      </c>
      <c r="U11">
        <f>COUNTIF(U20:U262,"&gt;0")</f>
        <v>84</v>
      </c>
      <c r="W11">
        <f t="shared" ref="W11:AC11" si="1">COUNTIF(W20:W262,"&gt;0")</f>
        <v>84</v>
      </c>
      <c r="X11">
        <f t="shared" si="1"/>
        <v>84</v>
      </c>
      <c r="Y11">
        <f t="shared" si="1"/>
        <v>84</v>
      </c>
      <c r="Z11">
        <f t="shared" si="1"/>
        <v>84</v>
      </c>
      <c r="AA11">
        <f t="shared" si="1"/>
        <v>84</v>
      </c>
      <c r="AB11">
        <f t="shared" si="1"/>
        <v>84</v>
      </c>
      <c r="AC11">
        <f t="shared" si="1"/>
        <v>84</v>
      </c>
    </row>
    <row r="12" spans="1:37" x14ac:dyDescent="0.25">
      <c r="A12" s="34"/>
      <c r="B12" s="468"/>
      <c r="C12" s="469"/>
      <c r="D12" s="469"/>
      <c r="E12" s="470"/>
      <c r="F12" s="468"/>
      <c r="G12" s="469"/>
      <c r="H12" s="469"/>
      <c r="I12" s="469"/>
      <c r="J12" s="469"/>
      <c r="K12" s="469"/>
      <c r="L12" s="469"/>
      <c r="M12" s="469"/>
      <c r="N12" s="470"/>
      <c r="O12" s="3"/>
      <c r="P12" s="3"/>
      <c r="Q12">
        <f>COUNTIF(Q20:Q262,"&lt;0")</f>
        <v>0</v>
      </c>
      <c r="R12">
        <f>COUNTIF(R20:R262,"&lt;0")</f>
        <v>0</v>
      </c>
      <c r="S12">
        <f>COUNTIF(S20:S262,"&lt;0")</f>
        <v>0</v>
      </c>
      <c r="T12">
        <f>COUNTIF(T20:T262,"&lt;0")</f>
        <v>0</v>
      </c>
      <c r="U12">
        <f>COUNTIF(U20:U262,"&lt;0")</f>
        <v>0</v>
      </c>
      <c r="W12">
        <f t="shared" ref="W12:AC12" si="2">COUNTIF(W20:W262,"&lt;0")</f>
        <v>0</v>
      </c>
      <c r="X12">
        <f t="shared" si="2"/>
        <v>0</v>
      </c>
      <c r="Y12">
        <f t="shared" si="2"/>
        <v>0</v>
      </c>
      <c r="Z12">
        <f t="shared" si="2"/>
        <v>0</v>
      </c>
      <c r="AA12">
        <f t="shared" si="2"/>
        <v>0</v>
      </c>
      <c r="AB12">
        <f t="shared" si="2"/>
        <v>0</v>
      </c>
      <c r="AC12">
        <f t="shared" si="2"/>
        <v>0</v>
      </c>
    </row>
    <row r="13" spans="1:37" x14ac:dyDescent="0.25">
      <c r="A13" s="34"/>
      <c r="B13" s="468" t="s">
        <v>1325</v>
      </c>
      <c r="C13" s="469"/>
      <c r="D13" s="469"/>
      <c r="E13" s="470"/>
      <c r="F13" s="487" t="s">
        <v>1326</v>
      </c>
      <c r="G13" s="469"/>
      <c r="H13" s="469"/>
      <c r="I13" s="469"/>
      <c r="J13" s="469"/>
      <c r="K13" s="469"/>
      <c r="L13" s="469"/>
      <c r="M13" s="469"/>
      <c r="N13" s="470"/>
      <c r="O13" s="3"/>
      <c r="P13" s="3"/>
      <c r="Q13">
        <f>COUNTIF(Q20:Q262,"=0")</f>
        <v>0</v>
      </c>
      <c r="R13">
        <f>COUNTIF(R20:R262,"=0")</f>
        <v>68</v>
      </c>
      <c r="S13">
        <f>COUNTIF(S20:S262,"=0")</f>
        <v>68</v>
      </c>
      <c r="T13">
        <f>COUNTIF(T20:T262,"=0")</f>
        <v>68</v>
      </c>
      <c r="U13">
        <f>COUNTIF(U20:U262,"=0")</f>
        <v>68</v>
      </c>
      <c r="W13">
        <f t="shared" ref="W13:AC13" si="3">COUNTIF(W20:W262,"=0")</f>
        <v>68</v>
      </c>
      <c r="X13">
        <f t="shared" si="3"/>
        <v>68</v>
      </c>
      <c r="Y13">
        <f t="shared" si="3"/>
        <v>68</v>
      </c>
      <c r="Z13">
        <f t="shared" si="3"/>
        <v>68</v>
      </c>
      <c r="AA13">
        <f t="shared" si="3"/>
        <v>68</v>
      </c>
      <c r="AB13">
        <f t="shared" si="3"/>
        <v>68</v>
      </c>
      <c r="AC13">
        <f t="shared" si="3"/>
        <v>68</v>
      </c>
    </row>
    <row r="14" spans="1:37" x14ac:dyDescent="0.25">
      <c r="A14" s="34"/>
      <c r="B14" s="468"/>
      <c r="C14" s="469"/>
      <c r="D14" s="469"/>
      <c r="E14" s="470"/>
      <c r="F14" s="468"/>
      <c r="G14" s="469"/>
      <c r="H14" s="469"/>
      <c r="I14" s="469"/>
      <c r="J14" s="469"/>
      <c r="K14" s="469"/>
      <c r="L14" s="469"/>
      <c r="M14" s="469"/>
      <c r="N14" s="470"/>
      <c r="O14" s="3"/>
      <c r="P14" s="3"/>
      <c r="Q14" s="43">
        <f t="shared" ref="Q14:AF14" si="4">Q15+Q16</f>
        <v>0</v>
      </c>
      <c r="R14" s="43">
        <f t="shared" si="4"/>
        <v>1411316.25</v>
      </c>
      <c r="S14" s="43">
        <f t="shared" si="4"/>
        <v>705658.125</v>
      </c>
      <c r="T14" s="43">
        <f t="shared" si="4"/>
        <v>705658.125</v>
      </c>
      <c r="U14" s="43">
        <f t="shared" si="4"/>
        <v>705658.125</v>
      </c>
      <c r="V14" s="43">
        <f t="shared" si="4"/>
        <v>705658.125</v>
      </c>
      <c r="W14" s="43">
        <f t="shared" si="4"/>
        <v>705658.125</v>
      </c>
      <c r="X14" s="43">
        <f t="shared" si="4"/>
        <v>705658.125</v>
      </c>
      <c r="Y14" s="43">
        <f t="shared" si="4"/>
        <v>705658.125</v>
      </c>
      <c r="Z14" s="43">
        <f t="shared" si="4"/>
        <v>705658.125</v>
      </c>
      <c r="AA14" s="43">
        <f t="shared" si="4"/>
        <v>705658.125</v>
      </c>
      <c r="AB14" s="43">
        <f t="shared" si="4"/>
        <v>705658.125</v>
      </c>
      <c r="AC14" s="43">
        <f t="shared" si="4"/>
        <v>8467897.5</v>
      </c>
      <c r="AD14" s="43">
        <f t="shared" si="4"/>
        <v>0</v>
      </c>
      <c r="AE14" s="43">
        <f t="shared" si="4"/>
        <v>0</v>
      </c>
      <c r="AF14" s="43">
        <f t="shared" si="4"/>
        <v>0</v>
      </c>
      <c r="AG14" s="44" t="s">
        <v>1191</v>
      </c>
    </row>
    <row r="15" spans="1:37" x14ac:dyDescent="0.25">
      <c r="A15" s="34"/>
      <c r="B15" s="468" t="s">
        <v>1327</v>
      </c>
      <c r="C15" s="469"/>
      <c r="D15" s="469"/>
      <c r="E15" s="470"/>
      <c r="O15" s="3"/>
      <c r="P15" s="3"/>
      <c r="Q15" s="45">
        <f t="shared" ref="Q15:V15" si="5">SUMIF(Q20:Q689,"&gt;0")</f>
        <v>0</v>
      </c>
      <c r="R15" s="45">
        <f t="shared" si="5"/>
        <v>1411316.25</v>
      </c>
      <c r="S15" s="45">
        <f t="shared" si="5"/>
        <v>705658.125</v>
      </c>
      <c r="T15" s="45">
        <f t="shared" si="5"/>
        <v>705658.125</v>
      </c>
      <c r="U15" s="45">
        <f t="shared" si="5"/>
        <v>705658.125</v>
      </c>
      <c r="V15" s="45">
        <f t="shared" si="5"/>
        <v>705658.125</v>
      </c>
      <c r="W15" s="45">
        <f t="shared" ref="W15:AE15" si="6">SUMIF(W20:W689,"&gt;0")</f>
        <v>705658.125</v>
      </c>
      <c r="X15" s="45">
        <f t="shared" si="6"/>
        <v>705658.125</v>
      </c>
      <c r="Y15" s="45">
        <f t="shared" si="6"/>
        <v>705658.125</v>
      </c>
      <c r="Z15" s="45">
        <f t="shared" si="6"/>
        <v>705658.125</v>
      </c>
      <c r="AA15" s="45">
        <f t="shared" si="6"/>
        <v>705658.125</v>
      </c>
      <c r="AB15" s="45">
        <f t="shared" si="6"/>
        <v>705658.125</v>
      </c>
      <c r="AC15" s="45">
        <f t="shared" si="6"/>
        <v>8467897.5</v>
      </c>
      <c r="AD15" s="45">
        <f t="shared" si="6"/>
        <v>0</v>
      </c>
      <c r="AE15" s="45">
        <f t="shared" si="6"/>
        <v>0</v>
      </c>
      <c r="AF15" s="45">
        <f>SUMIF(AF161:AF689,"&gt;0")</f>
        <v>0</v>
      </c>
      <c r="AG15" s="44" t="s">
        <v>1186</v>
      </c>
    </row>
    <row r="16" spans="1:37" x14ac:dyDescent="0.25">
      <c r="A16" s="34"/>
      <c r="B16" s="468"/>
      <c r="C16" s="469"/>
      <c r="D16" s="469"/>
      <c r="E16" s="470"/>
      <c r="F16" s="468"/>
      <c r="G16" s="469"/>
      <c r="H16" s="469"/>
      <c r="I16" s="469"/>
      <c r="J16" s="469"/>
      <c r="K16" s="469"/>
      <c r="L16" s="469"/>
      <c r="M16" s="469"/>
      <c r="N16" s="470"/>
      <c r="O16" s="3"/>
      <c r="P16" s="3"/>
      <c r="Q16" s="45">
        <f t="shared" ref="Q16:V16" si="7">SUMIF(Q20:Q689,"&lt;0")</f>
        <v>0</v>
      </c>
      <c r="R16" s="45">
        <f t="shared" si="7"/>
        <v>0</v>
      </c>
      <c r="S16" s="45">
        <f t="shared" si="7"/>
        <v>0</v>
      </c>
      <c r="T16" s="45">
        <f t="shared" si="7"/>
        <v>0</v>
      </c>
      <c r="U16" s="45">
        <f t="shared" si="7"/>
        <v>0</v>
      </c>
      <c r="V16" s="45">
        <f t="shared" si="7"/>
        <v>0</v>
      </c>
      <c r="W16" s="45">
        <f t="shared" ref="W16:AE16" si="8">SUMIF(W20:W689,"&lt;0")</f>
        <v>0</v>
      </c>
      <c r="X16" s="45">
        <f t="shared" si="8"/>
        <v>0</v>
      </c>
      <c r="Y16" s="45">
        <f t="shared" si="8"/>
        <v>0</v>
      </c>
      <c r="Z16" s="45">
        <f t="shared" si="8"/>
        <v>0</v>
      </c>
      <c r="AA16" s="45">
        <f t="shared" si="8"/>
        <v>0</v>
      </c>
      <c r="AB16" s="45">
        <f t="shared" si="8"/>
        <v>0</v>
      </c>
      <c r="AC16" s="45">
        <f t="shared" si="8"/>
        <v>0</v>
      </c>
      <c r="AD16" s="45">
        <f t="shared" si="8"/>
        <v>0</v>
      </c>
      <c r="AE16" s="45">
        <f t="shared" si="8"/>
        <v>0</v>
      </c>
      <c r="AF16" s="45">
        <f>SUMIF(AF161:AF689,"&lt;0")</f>
        <v>0</v>
      </c>
      <c r="AG16" s="44" t="s">
        <v>1187</v>
      </c>
    </row>
    <row r="17" spans="1:48" x14ac:dyDescent="0.25">
      <c r="A17" s="34">
        <f>COUNTIF(D20:D759,"&gt;0")</f>
        <v>0</v>
      </c>
      <c r="B17" s="468"/>
      <c r="C17" s="469"/>
      <c r="D17" s="469"/>
      <c r="E17" s="470"/>
      <c r="F17" s="468"/>
      <c r="G17" s="469"/>
      <c r="H17" s="469"/>
      <c r="I17" s="469"/>
      <c r="J17" s="469"/>
      <c r="K17" s="469"/>
      <c r="L17" s="469"/>
      <c r="M17" s="469"/>
      <c r="N17" s="470"/>
      <c r="O17" s="3"/>
      <c r="P17" s="3"/>
      <c r="Q17" s="467"/>
      <c r="R17" s="467"/>
      <c r="S17" s="467"/>
      <c r="T17" s="467"/>
      <c r="U17" s="467"/>
      <c r="V17" s="467"/>
      <c r="W17" s="467"/>
      <c r="X17" s="467"/>
      <c r="Y17" s="467"/>
      <c r="Z17" s="467"/>
      <c r="AA17" s="467"/>
      <c r="AB17" s="467"/>
      <c r="AC17" s="467"/>
    </row>
    <row r="18" spans="1:48" ht="15.75" thickBot="1" x14ac:dyDescent="0.3">
      <c r="A18" t="s">
        <v>1192</v>
      </c>
      <c r="G18" s="48">
        <f>SUM(G20:G689)</f>
        <v>0</v>
      </c>
      <c r="I18" s="48"/>
      <c r="Q18" s="372">
        <f>SUM(Q20:Q200)</f>
        <v>0</v>
      </c>
      <c r="R18" s="372">
        <f t="shared" ref="R18:AB18" si="9">SUM(R20:R200)</f>
        <v>1411316.25</v>
      </c>
      <c r="S18" s="372">
        <f t="shared" si="9"/>
        <v>705658.125</v>
      </c>
      <c r="T18" s="372">
        <f t="shared" si="9"/>
        <v>705658.125</v>
      </c>
      <c r="U18" s="372">
        <f t="shared" si="9"/>
        <v>705658.125</v>
      </c>
      <c r="V18" s="372">
        <f t="shared" si="9"/>
        <v>705658.125</v>
      </c>
      <c r="W18" s="372">
        <f t="shared" si="9"/>
        <v>705658.125</v>
      </c>
      <c r="X18" s="372">
        <f t="shared" si="9"/>
        <v>705658.125</v>
      </c>
      <c r="Y18" s="372">
        <f t="shared" si="9"/>
        <v>705658.125</v>
      </c>
      <c r="Z18" s="372">
        <f t="shared" si="9"/>
        <v>705658.125</v>
      </c>
      <c r="AA18" s="372">
        <f t="shared" si="9"/>
        <v>705658.125</v>
      </c>
      <c r="AB18" s="372">
        <f t="shared" si="9"/>
        <v>705658.125</v>
      </c>
      <c r="AC18" s="359"/>
      <c r="AE18" s="48">
        <f>SUM(AE20:AE689)</f>
        <v>0</v>
      </c>
      <c r="AJ18" s="49"/>
      <c r="AK18" s="49"/>
      <c r="AL18" s="49"/>
      <c r="AM18" s="49"/>
      <c r="AN18" s="49"/>
      <c r="AO18" s="49"/>
      <c r="AP18" s="49"/>
      <c r="AQ18" s="49"/>
      <c r="AR18" s="49"/>
      <c r="AS18" s="49"/>
      <c r="AT18" s="49"/>
      <c r="AU18" s="49"/>
      <c r="AV18" s="50"/>
    </row>
    <row r="19" spans="1:48" s="60" customFormat="1" ht="46.5" thickTop="1" thickBot="1" x14ac:dyDescent="0.3">
      <c r="A19" s="54" t="s">
        <v>1182</v>
      </c>
      <c r="B19" s="55" t="s">
        <v>1193</v>
      </c>
      <c r="C19" s="55" t="s">
        <v>1194</v>
      </c>
      <c r="D19" s="55" t="s">
        <v>1195</v>
      </c>
      <c r="E19" s="55" t="s">
        <v>1196</v>
      </c>
      <c r="F19" s="55" t="s">
        <v>1197</v>
      </c>
      <c r="G19" s="55" t="s">
        <v>1198</v>
      </c>
      <c r="H19" s="55" t="s">
        <v>1199</v>
      </c>
      <c r="I19" s="55" t="s">
        <v>1200</v>
      </c>
      <c r="J19" s="55" t="s">
        <v>1201</v>
      </c>
      <c r="K19" s="55" t="s">
        <v>212</v>
      </c>
      <c r="L19" s="55" t="s">
        <v>1202</v>
      </c>
      <c r="M19" s="55" t="s">
        <v>1203</v>
      </c>
      <c r="N19" s="56" t="s">
        <v>1204</v>
      </c>
      <c r="O19" s="56" t="s">
        <v>1205</v>
      </c>
      <c r="P19" s="56" t="s">
        <v>1206</v>
      </c>
      <c r="Q19" s="251" t="s">
        <v>1207</v>
      </c>
      <c r="R19" s="251" t="s">
        <v>904</v>
      </c>
      <c r="S19" s="251" t="s">
        <v>1208</v>
      </c>
      <c r="T19" s="251" t="s">
        <v>1209</v>
      </c>
      <c r="U19" s="251" t="s">
        <v>1210</v>
      </c>
      <c r="V19" s="251" t="s">
        <v>1211</v>
      </c>
      <c r="W19" s="251" t="s">
        <v>1212</v>
      </c>
      <c r="X19" s="251" t="s">
        <v>1213</v>
      </c>
      <c r="Y19" s="251" t="s">
        <v>1214</v>
      </c>
      <c r="Z19" s="251" t="s">
        <v>1215</v>
      </c>
      <c r="AA19" s="251" t="s">
        <v>1216</v>
      </c>
      <c r="AB19" s="251" t="s">
        <v>1217</v>
      </c>
      <c r="AC19" s="58" t="s">
        <v>1328</v>
      </c>
      <c r="AD19" s="58" t="s">
        <v>951</v>
      </c>
      <c r="AE19" s="60" t="s">
        <v>1298</v>
      </c>
      <c r="AF19" s="60" t="s">
        <v>1298</v>
      </c>
      <c r="AG19" s="60" t="s">
        <v>1220</v>
      </c>
      <c r="AH19" s="60" t="s">
        <v>1221</v>
      </c>
      <c r="AI19" s="60" t="s">
        <v>1222</v>
      </c>
      <c r="AJ19" s="60" t="s">
        <v>1223</v>
      </c>
    </row>
    <row r="20" spans="1:48" ht="15.75" thickTop="1" x14ac:dyDescent="0.25">
      <c r="A20" t="str">
        <f>$B$3</f>
        <v>PPG</v>
      </c>
      <c r="B20" s="71">
        <v>44685</v>
      </c>
      <c r="C20" s="70">
        <v>3022002</v>
      </c>
      <c r="D20" t="str">
        <f>VLOOKUP(C20,Schools!A:B,2,0)</f>
        <v>Barnfield School</v>
      </c>
      <c r="E20" t="str">
        <f>VLOOKUP(C20,Schools!$A:$Z,3,0)</f>
        <v>M</v>
      </c>
      <c r="F20" s="72">
        <v>144040</v>
      </c>
      <c r="G20" s="70" t="s">
        <v>4679</v>
      </c>
      <c r="H20" s="70"/>
      <c r="I20" t="str">
        <f>O20&amp;"/"&amp;P20</f>
        <v>11334/543965</v>
      </c>
      <c r="J20">
        <f>VLOOKUP(C20,Schools!$A:$Z,9,0)</f>
        <v>400005</v>
      </c>
      <c r="K20" s="70" t="s">
        <v>657</v>
      </c>
      <c r="L20" s="70" t="s">
        <v>654</v>
      </c>
      <c r="M20" s="70" t="s">
        <v>4748</v>
      </c>
      <c r="N20" t="str">
        <f>VLOOKUP(C20,Schools!A:D,4,0)</f>
        <v>Primary</v>
      </c>
      <c r="O20">
        <f t="shared" ref="O20:O51" si="10">VLOOKUP(N20,$AJ$1:$AK$5,2,0)</f>
        <v>11334</v>
      </c>
      <c r="P20">
        <f>IF(E20="M",543965,516500)</f>
        <v>543965</v>
      </c>
      <c r="Q20" s="73"/>
      <c r="R20" s="73">
        <f>(F20/12)*2</f>
        <v>24006.666666666668</v>
      </c>
      <c r="S20" s="73">
        <f>F20/12</f>
        <v>12003.333333333334</v>
      </c>
      <c r="T20" s="73">
        <f>S20</f>
        <v>12003.333333333334</v>
      </c>
      <c r="U20" s="73">
        <f t="shared" ref="U20:AB20" si="11">T20</f>
        <v>12003.333333333334</v>
      </c>
      <c r="V20" s="73">
        <f t="shared" si="11"/>
        <v>12003.333333333334</v>
      </c>
      <c r="W20" s="73">
        <f t="shared" si="11"/>
        <v>12003.333333333334</v>
      </c>
      <c r="X20" s="73">
        <f t="shared" si="11"/>
        <v>12003.333333333334</v>
      </c>
      <c r="Y20" s="73">
        <f t="shared" si="11"/>
        <v>12003.333333333334</v>
      </c>
      <c r="Z20" s="73">
        <f t="shared" si="11"/>
        <v>12003.333333333334</v>
      </c>
      <c r="AA20" s="73">
        <f t="shared" si="11"/>
        <v>12003.333333333334</v>
      </c>
      <c r="AB20" s="73">
        <f t="shared" si="11"/>
        <v>12003.333333333334</v>
      </c>
      <c r="AC20" s="47">
        <f>SUM(Q20:AB20)</f>
        <v>144040</v>
      </c>
      <c r="AD20" s="47">
        <f t="shared" ref="AD20:AD51" si="12">AC20-F20</f>
        <v>0</v>
      </c>
      <c r="AG20" s="47">
        <f>SUM(Q20:S20)</f>
        <v>36010</v>
      </c>
      <c r="AH20" s="47">
        <f>SUM(Q20:V20)</f>
        <v>72020</v>
      </c>
      <c r="AI20" s="47">
        <f>SUM(Q20:Y20)</f>
        <v>108029.99999999999</v>
      </c>
      <c r="AJ20" s="47">
        <f>SUM(Q20:AB20)</f>
        <v>144040</v>
      </c>
      <c r="AK20"/>
      <c r="AL20"/>
      <c r="AM20"/>
      <c r="AN20"/>
      <c r="AO20"/>
      <c r="AP20"/>
      <c r="AQ20"/>
      <c r="AR20"/>
      <c r="AS20"/>
      <c r="AT20"/>
      <c r="AU20"/>
    </row>
    <row r="21" spans="1:48" x14ac:dyDescent="0.25">
      <c r="A21" t="str">
        <f t="shared" ref="A21:A71" si="13">$B$3</f>
        <v>PPG</v>
      </c>
      <c r="B21" s="71">
        <v>44685</v>
      </c>
      <c r="C21" s="70">
        <v>3022003</v>
      </c>
      <c r="D21" t="str">
        <f>VLOOKUP(C21,Schools!A:B,2,0)</f>
        <v>Bell Lane Primary School</v>
      </c>
      <c r="E21" t="str">
        <f>VLOOKUP(C21,Schools!$A:$Z,3,0)</f>
        <v>M</v>
      </c>
      <c r="F21" s="72">
        <v>220215</v>
      </c>
      <c r="G21" s="70" t="s">
        <v>4679</v>
      </c>
      <c r="H21" s="70"/>
      <c r="I21" t="str">
        <f t="shared" ref="I21:I71" si="14">O21&amp;"/"&amp;P21</f>
        <v>11334/543965</v>
      </c>
      <c r="J21">
        <f>VLOOKUP(C21,Schools!$A:$Z,9,0)</f>
        <v>400051</v>
      </c>
      <c r="K21" s="70" t="s">
        <v>657</v>
      </c>
      <c r="L21" s="70" t="s">
        <v>654</v>
      </c>
      <c r="M21" s="70" t="s">
        <v>4748</v>
      </c>
      <c r="N21" t="str">
        <f>VLOOKUP(C21,Schools!A:D,4,0)</f>
        <v>Primary</v>
      </c>
      <c r="O21">
        <f t="shared" si="10"/>
        <v>11334</v>
      </c>
      <c r="P21">
        <f t="shared" ref="P21:P71" si="15">IF(E21="M",543965,516500)</f>
        <v>543965</v>
      </c>
      <c r="Q21" s="73"/>
      <c r="R21" s="73">
        <f t="shared" ref="R21:R84" si="16">(F21/12)*2</f>
        <v>36702.5</v>
      </c>
      <c r="S21" s="73">
        <f t="shared" ref="S21:S84" si="17">F21/12</f>
        <v>18351.25</v>
      </c>
      <c r="T21" s="73">
        <f t="shared" ref="T21:AB21" si="18">S21</f>
        <v>18351.25</v>
      </c>
      <c r="U21" s="73">
        <f t="shared" si="18"/>
        <v>18351.25</v>
      </c>
      <c r="V21" s="73">
        <f t="shared" si="18"/>
        <v>18351.25</v>
      </c>
      <c r="W21" s="73">
        <f t="shared" si="18"/>
        <v>18351.25</v>
      </c>
      <c r="X21" s="73">
        <f t="shared" si="18"/>
        <v>18351.25</v>
      </c>
      <c r="Y21" s="73">
        <f t="shared" si="18"/>
        <v>18351.25</v>
      </c>
      <c r="Z21" s="73">
        <f t="shared" si="18"/>
        <v>18351.25</v>
      </c>
      <c r="AA21" s="73">
        <f t="shared" si="18"/>
        <v>18351.25</v>
      </c>
      <c r="AB21" s="73">
        <f t="shared" si="18"/>
        <v>18351.25</v>
      </c>
      <c r="AC21" s="47">
        <f t="shared" ref="AC21:AC84" si="19">SUM(Q21:AB21)</f>
        <v>220215</v>
      </c>
      <c r="AD21" s="47">
        <f t="shared" si="12"/>
        <v>0</v>
      </c>
      <c r="AG21" s="47">
        <f t="shared" ref="AG21:AG84" si="20">SUM(Q21:S21)</f>
        <v>55053.75</v>
      </c>
      <c r="AH21" s="47">
        <f t="shared" ref="AH21:AH84" si="21">SUM(Q21:V21)</f>
        <v>110107.5</v>
      </c>
      <c r="AI21" s="47">
        <f t="shared" ref="AI21:AI84" si="22">SUM(Q21:Y21)</f>
        <v>165161.25</v>
      </c>
      <c r="AJ21" s="47">
        <f t="shared" ref="AJ21:AJ84" si="23">SUM(Q21:AB21)</f>
        <v>220215</v>
      </c>
      <c r="AK21"/>
      <c r="AL21"/>
      <c r="AM21"/>
      <c r="AN21"/>
      <c r="AO21"/>
      <c r="AP21"/>
      <c r="AQ21"/>
      <c r="AR21"/>
      <c r="AS21"/>
      <c r="AT21"/>
      <c r="AU21"/>
    </row>
    <row r="22" spans="1:48" x14ac:dyDescent="0.25">
      <c r="A22" t="str">
        <f t="shared" si="13"/>
        <v>PPG</v>
      </c>
      <c r="B22" s="71">
        <v>44685</v>
      </c>
      <c r="C22" s="70">
        <v>3022007</v>
      </c>
      <c r="D22" t="str">
        <f>VLOOKUP(C22,Schools!A:B,2,0)</f>
        <v>Brookland Junior School</v>
      </c>
      <c r="E22" t="str">
        <f>VLOOKUP(C22,Schools!$A:$Z,3,0)</f>
        <v>M</v>
      </c>
      <c r="F22" s="72">
        <v>109415</v>
      </c>
      <c r="G22" s="70" t="s">
        <v>4679</v>
      </c>
      <c r="H22" s="70"/>
      <c r="I22" t="str">
        <f t="shared" si="14"/>
        <v>11334/543965</v>
      </c>
      <c r="J22">
        <f>VLOOKUP(C22,Schools!$A:$Z,9,0)</f>
        <v>400040</v>
      </c>
      <c r="K22" s="70" t="s">
        <v>657</v>
      </c>
      <c r="L22" s="70" t="s">
        <v>654</v>
      </c>
      <c r="M22" s="70" t="s">
        <v>4748</v>
      </c>
      <c r="N22" t="str">
        <f>VLOOKUP(C22,Schools!A:D,4,0)</f>
        <v>Primary</v>
      </c>
      <c r="O22">
        <f t="shared" si="10"/>
        <v>11334</v>
      </c>
      <c r="P22">
        <f t="shared" si="15"/>
        <v>543965</v>
      </c>
      <c r="Q22" s="73"/>
      <c r="R22" s="73">
        <f t="shared" si="16"/>
        <v>18235.833333333332</v>
      </c>
      <c r="S22" s="73">
        <f t="shared" si="17"/>
        <v>9117.9166666666661</v>
      </c>
      <c r="T22" s="73">
        <f t="shared" ref="T22:AB22" si="24">S22</f>
        <v>9117.9166666666661</v>
      </c>
      <c r="U22" s="73">
        <f t="shared" si="24"/>
        <v>9117.9166666666661</v>
      </c>
      <c r="V22" s="73">
        <f t="shared" si="24"/>
        <v>9117.9166666666661</v>
      </c>
      <c r="W22" s="73">
        <f t="shared" si="24"/>
        <v>9117.9166666666661</v>
      </c>
      <c r="X22" s="73">
        <f t="shared" si="24"/>
        <v>9117.9166666666661</v>
      </c>
      <c r="Y22" s="73">
        <f t="shared" si="24"/>
        <v>9117.9166666666661</v>
      </c>
      <c r="Z22" s="73">
        <f t="shared" si="24"/>
        <v>9117.9166666666661</v>
      </c>
      <c r="AA22" s="73">
        <f t="shared" si="24"/>
        <v>9117.9166666666661</v>
      </c>
      <c r="AB22" s="73">
        <f t="shared" si="24"/>
        <v>9117.9166666666661</v>
      </c>
      <c r="AC22" s="47">
        <f t="shared" si="19"/>
        <v>109415.00000000001</v>
      </c>
      <c r="AD22" s="47">
        <f t="shared" si="12"/>
        <v>0</v>
      </c>
      <c r="AG22" s="47">
        <f t="shared" si="20"/>
        <v>27353.75</v>
      </c>
      <c r="AH22" s="47">
        <f t="shared" si="21"/>
        <v>54707.499999999993</v>
      </c>
      <c r="AI22" s="47">
        <f t="shared" si="22"/>
        <v>82061.25</v>
      </c>
      <c r="AJ22" s="47">
        <f t="shared" si="23"/>
        <v>109415.00000000001</v>
      </c>
      <c r="AK22"/>
      <c r="AL22"/>
      <c r="AM22"/>
      <c r="AN22"/>
      <c r="AO22"/>
      <c r="AP22"/>
      <c r="AQ22"/>
      <c r="AR22"/>
      <c r="AS22"/>
      <c r="AT22"/>
      <c r="AU22"/>
    </row>
    <row r="23" spans="1:48" x14ac:dyDescent="0.25">
      <c r="A23" t="str">
        <f t="shared" si="13"/>
        <v>PPG</v>
      </c>
      <c r="B23" s="71">
        <v>44685</v>
      </c>
      <c r="C23" s="70">
        <v>3022008</v>
      </c>
      <c r="D23" t="str">
        <f>VLOOKUP(C23,Schools!A:B,2,0)</f>
        <v>Brookland Infant  &amp; Nursery School</v>
      </c>
      <c r="E23" t="str">
        <f>VLOOKUP(C23,Schools!$A:$Z,3,0)</f>
        <v>M</v>
      </c>
      <c r="F23" s="72">
        <v>56785</v>
      </c>
      <c r="G23" s="70" t="s">
        <v>4679</v>
      </c>
      <c r="H23" s="70"/>
      <c r="I23" t="str">
        <f t="shared" si="14"/>
        <v>11334/543965</v>
      </c>
      <c r="J23">
        <f>VLOOKUP(C23,Schools!$A:$Z,9,0)</f>
        <v>400057</v>
      </c>
      <c r="K23" s="70" t="s">
        <v>657</v>
      </c>
      <c r="L23" s="70" t="s">
        <v>654</v>
      </c>
      <c r="M23" s="70" t="s">
        <v>4748</v>
      </c>
      <c r="N23" t="str">
        <f>VLOOKUP(C23,Schools!A:D,4,0)</f>
        <v>Primary</v>
      </c>
      <c r="O23">
        <f t="shared" si="10"/>
        <v>11334</v>
      </c>
      <c r="P23">
        <f t="shared" si="15"/>
        <v>543965</v>
      </c>
      <c r="Q23" s="73"/>
      <c r="R23" s="73">
        <f t="shared" si="16"/>
        <v>9464.1666666666661</v>
      </c>
      <c r="S23" s="73">
        <f t="shared" si="17"/>
        <v>4732.083333333333</v>
      </c>
      <c r="T23" s="73">
        <f t="shared" ref="T23:AB23" si="25">S23</f>
        <v>4732.083333333333</v>
      </c>
      <c r="U23" s="73">
        <f t="shared" si="25"/>
        <v>4732.083333333333</v>
      </c>
      <c r="V23" s="73">
        <f t="shared" si="25"/>
        <v>4732.083333333333</v>
      </c>
      <c r="W23" s="73">
        <f t="shared" si="25"/>
        <v>4732.083333333333</v>
      </c>
      <c r="X23" s="73">
        <f t="shared" si="25"/>
        <v>4732.083333333333</v>
      </c>
      <c r="Y23" s="73">
        <f t="shared" si="25"/>
        <v>4732.083333333333</v>
      </c>
      <c r="Z23" s="73">
        <f t="shared" si="25"/>
        <v>4732.083333333333</v>
      </c>
      <c r="AA23" s="73">
        <f t="shared" si="25"/>
        <v>4732.083333333333</v>
      </c>
      <c r="AB23" s="73">
        <f t="shared" si="25"/>
        <v>4732.083333333333</v>
      </c>
      <c r="AC23" s="47">
        <f t="shared" si="19"/>
        <v>56785.000000000007</v>
      </c>
      <c r="AD23" s="47">
        <f t="shared" si="12"/>
        <v>0</v>
      </c>
      <c r="AG23" s="47">
        <f t="shared" si="20"/>
        <v>14196.25</v>
      </c>
      <c r="AH23" s="47">
        <f t="shared" si="21"/>
        <v>28392.499999999996</v>
      </c>
      <c r="AI23" s="47">
        <f t="shared" si="22"/>
        <v>42588.75</v>
      </c>
      <c r="AJ23" s="47">
        <f t="shared" si="23"/>
        <v>56785.000000000007</v>
      </c>
      <c r="AK23"/>
      <c r="AL23"/>
      <c r="AM23"/>
      <c r="AN23"/>
      <c r="AO23"/>
      <c r="AP23"/>
      <c r="AQ23"/>
      <c r="AR23"/>
      <c r="AS23"/>
      <c r="AT23"/>
      <c r="AU23"/>
    </row>
    <row r="24" spans="1:48" x14ac:dyDescent="0.25">
      <c r="A24" t="str">
        <f t="shared" si="13"/>
        <v>PPG</v>
      </c>
      <c r="B24" s="71">
        <v>44685</v>
      </c>
      <c r="C24" s="70">
        <v>3022009</v>
      </c>
      <c r="D24" t="str">
        <f>VLOOKUP(C24,Schools!A:B,2,0)</f>
        <v>Brunswick Park Primary &amp; Nursery School</v>
      </c>
      <c r="E24" t="str">
        <f>VLOOKUP(C24,Schools!$A:$Z,3,0)</f>
        <v>M</v>
      </c>
      <c r="F24" s="72">
        <v>108030</v>
      </c>
      <c r="G24" s="70" t="s">
        <v>4679</v>
      </c>
      <c r="H24" s="70"/>
      <c r="I24" t="str">
        <f t="shared" si="14"/>
        <v>11334/543965</v>
      </c>
      <c r="J24">
        <f>VLOOKUP(C24,Schools!$A:$Z,9,0)</f>
        <v>400061</v>
      </c>
      <c r="K24" s="70" t="s">
        <v>657</v>
      </c>
      <c r="L24" s="70" t="s">
        <v>654</v>
      </c>
      <c r="M24" s="70" t="s">
        <v>4748</v>
      </c>
      <c r="N24" t="str">
        <f>VLOOKUP(C24,Schools!A:D,4,0)</f>
        <v>Primary</v>
      </c>
      <c r="O24">
        <f t="shared" si="10"/>
        <v>11334</v>
      </c>
      <c r="P24">
        <f t="shared" si="15"/>
        <v>543965</v>
      </c>
      <c r="Q24" s="73"/>
      <c r="R24" s="73">
        <f t="shared" si="16"/>
        <v>18005</v>
      </c>
      <c r="S24" s="73">
        <f t="shared" si="17"/>
        <v>9002.5</v>
      </c>
      <c r="T24" s="73">
        <f t="shared" ref="T24:AB24" si="26">S24</f>
        <v>9002.5</v>
      </c>
      <c r="U24" s="73">
        <f t="shared" si="26"/>
        <v>9002.5</v>
      </c>
      <c r="V24" s="73">
        <f t="shared" si="26"/>
        <v>9002.5</v>
      </c>
      <c r="W24" s="73">
        <f t="shared" si="26"/>
        <v>9002.5</v>
      </c>
      <c r="X24" s="73">
        <f t="shared" si="26"/>
        <v>9002.5</v>
      </c>
      <c r="Y24" s="73">
        <f t="shared" si="26"/>
        <v>9002.5</v>
      </c>
      <c r="Z24" s="73">
        <f t="shared" si="26"/>
        <v>9002.5</v>
      </c>
      <c r="AA24" s="73">
        <f t="shared" si="26"/>
        <v>9002.5</v>
      </c>
      <c r="AB24" s="73">
        <f t="shared" si="26"/>
        <v>9002.5</v>
      </c>
      <c r="AC24" s="47">
        <f t="shared" si="19"/>
        <v>108030</v>
      </c>
      <c r="AD24" s="47">
        <f t="shared" si="12"/>
        <v>0</v>
      </c>
      <c r="AG24" s="47">
        <f t="shared" si="20"/>
        <v>27007.5</v>
      </c>
      <c r="AH24" s="47">
        <f t="shared" si="21"/>
        <v>54015</v>
      </c>
      <c r="AI24" s="47">
        <f t="shared" si="22"/>
        <v>81022.5</v>
      </c>
      <c r="AJ24" s="47">
        <f t="shared" si="23"/>
        <v>108030</v>
      </c>
      <c r="AK24"/>
      <c r="AL24"/>
      <c r="AM24"/>
      <c r="AN24"/>
      <c r="AO24"/>
      <c r="AP24"/>
      <c r="AQ24"/>
      <c r="AR24"/>
      <c r="AS24"/>
      <c r="AT24"/>
      <c r="AU24"/>
    </row>
    <row r="25" spans="1:48" x14ac:dyDescent="0.25">
      <c r="A25" t="str">
        <f t="shared" si="13"/>
        <v>PPG</v>
      </c>
      <c r="B25" s="71">
        <v>44685</v>
      </c>
      <c r="C25" s="70">
        <v>3022011</v>
      </c>
      <c r="D25" t="str">
        <f>VLOOKUP(C25,Schools!A:B,2,0)</f>
        <v>Church Hill Primary School</v>
      </c>
      <c r="E25" t="str">
        <f>VLOOKUP(C25,Schools!$A:$Z,3,0)</f>
        <v>M</v>
      </c>
      <c r="F25" s="72">
        <v>42935</v>
      </c>
      <c r="G25" s="70" t="s">
        <v>4679</v>
      </c>
      <c r="H25" s="70"/>
      <c r="I25" t="str">
        <f t="shared" si="14"/>
        <v>11334/543965</v>
      </c>
      <c r="J25">
        <f>VLOOKUP(C25,Schools!$A:$Z,9,0)</f>
        <v>400020</v>
      </c>
      <c r="K25" s="70" t="s">
        <v>657</v>
      </c>
      <c r="L25" s="70" t="s">
        <v>654</v>
      </c>
      <c r="M25" s="70" t="s">
        <v>4748</v>
      </c>
      <c r="N25" t="str">
        <f>VLOOKUP(C25,Schools!A:D,4,0)</f>
        <v>Primary</v>
      </c>
      <c r="O25">
        <f t="shared" si="10"/>
        <v>11334</v>
      </c>
      <c r="P25">
        <f t="shared" si="15"/>
        <v>543965</v>
      </c>
      <c r="Q25" s="73"/>
      <c r="R25" s="73">
        <f t="shared" si="16"/>
        <v>7155.833333333333</v>
      </c>
      <c r="S25" s="73">
        <f t="shared" si="17"/>
        <v>3577.9166666666665</v>
      </c>
      <c r="T25" s="73">
        <f t="shared" ref="T25:AB25" si="27">S25</f>
        <v>3577.9166666666665</v>
      </c>
      <c r="U25" s="73">
        <f t="shared" si="27"/>
        <v>3577.9166666666665</v>
      </c>
      <c r="V25" s="73">
        <f t="shared" si="27"/>
        <v>3577.9166666666665</v>
      </c>
      <c r="W25" s="73">
        <f t="shared" si="27"/>
        <v>3577.9166666666665</v>
      </c>
      <c r="X25" s="73">
        <f t="shared" si="27"/>
        <v>3577.9166666666665</v>
      </c>
      <c r="Y25" s="73">
        <f t="shared" si="27"/>
        <v>3577.9166666666665</v>
      </c>
      <c r="Z25" s="73">
        <f t="shared" si="27"/>
        <v>3577.9166666666665</v>
      </c>
      <c r="AA25" s="73">
        <f t="shared" si="27"/>
        <v>3577.9166666666665</v>
      </c>
      <c r="AB25" s="73">
        <f t="shared" si="27"/>
        <v>3577.9166666666665</v>
      </c>
      <c r="AC25" s="47">
        <f t="shared" si="19"/>
        <v>42935</v>
      </c>
      <c r="AD25" s="47">
        <f t="shared" si="12"/>
        <v>0</v>
      </c>
      <c r="AG25" s="47">
        <f t="shared" si="20"/>
        <v>10733.75</v>
      </c>
      <c r="AH25" s="47">
        <f t="shared" si="21"/>
        <v>21467.5</v>
      </c>
      <c r="AI25" s="47">
        <f t="shared" si="22"/>
        <v>32201.250000000004</v>
      </c>
      <c r="AJ25" s="47">
        <f t="shared" si="23"/>
        <v>42935</v>
      </c>
      <c r="AK25"/>
      <c r="AL25"/>
      <c r="AM25"/>
      <c r="AN25"/>
      <c r="AO25"/>
      <c r="AP25"/>
      <c r="AQ25"/>
      <c r="AR25"/>
      <c r="AS25"/>
      <c r="AT25"/>
      <c r="AU25"/>
    </row>
    <row r="26" spans="1:48" x14ac:dyDescent="0.25">
      <c r="A26" t="str">
        <f t="shared" si="13"/>
        <v>PPG</v>
      </c>
      <c r="B26" s="71">
        <v>44685</v>
      </c>
      <c r="C26" s="70">
        <v>3022014</v>
      </c>
      <c r="D26" t="str">
        <f>VLOOKUP(C26,Schools!A:B,2,0)</f>
        <v>Colindale School</v>
      </c>
      <c r="E26" t="str">
        <f>VLOOKUP(C26,Schools!$A:$Z,3,0)</f>
        <v>M</v>
      </c>
      <c r="F26" s="72">
        <v>270075</v>
      </c>
      <c r="G26" s="70" t="s">
        <v>4679</v>
      </c>
      <c r="H26" s="70"/>
      <c r="I26" t="str">
        <f t="shared" si="14"/>
        <v>11334/543965</v>
      </c>
      <c r="J26">
        <f>VLOOKUP(C26,Schools!$A:$Z,9,0)</f>
        <v>400050</v>
      </c>
      <c r="K26" s="70" t="s">
        <v>657</v>
      </c>
      <c r="L26" s="70" t="s">
        <v>654</v>
      </c>
      <c r="M26" s="70" t="s">
        <v>4748</v>
      </c>
      <c r="N26" t="str">
        <f>VLOOKUP(C26,Schools!A:D,4,0)</f>
        <v>Primary</v>
      </c>
      <c r="O26">
        <f t="shared" si="10"/>
        <v>11334</v>
      </c>
      <c r="P26">
        <f t="shared" si="15"/>
        <v>543965</v>
      </c>
      <c r="Q26" s="73"/>
      <c r="R26" s="73">
        <f t="shared" si="16"/>
        <v>45012.5</v>
      </c>
      <c r="S26" s="73">
        <f t="shared" si="17"/>
        <v>22506.25</v>
      </c>
      <c r="T26" s="73">
        <f t="shared" ref="T26:AB26" si="28">S26</f>
        <v>22506.25</v>
      </c>
      <c r="U26" s="73">
        <f t="shared" si="28"/>
        <v>22506.25</v>
      </c>
      <c r="V26" s="73">
        <f t="shared" si="28"/>
        <v>22506.25</v>
      </c>
      <c r="W26" s="73">
        <f t="shared" si="28"/>
        <v>22506.25</v>
      </c>
      <c r="X26" s="73">
        <f t="shared" si="28"/>
        <v>22506.25</v>
      </c>
      <c r="Y26" s="73">
        <f t="shared" si="28"/>
        <v>22506.25</v>
      </c>
      <c r="Z26" s="73">
        <f t="shared" si="28"/>
        <v>22506.25</v>
      </c>
      <c r="AA26" s="73">
        <f t="shared" si="28"/>
        <v>22506.25</v>
      </c>
      <c r="AB26" s="73">
        <f t="shared" si="28"/>
        <v>22506.25</v>
      </c>
      <c r="AC26" s="47">
        <f t="shared" si="19"/>
        <v>270075</v>
      </c>
      <c r="AD26" s="47">
        <f t="shared" si="12"/>
        <v>0</v>
      </c>
      <c r="AG26" s="47">
        <f t="shared" si="20"/>
        <v>67518.75</v>
      </c>
      <c r="AH26" s="47">
        <f t="shared" si="21"/>
        <v>135037.5</v>
      </c>
      <c r="AI26" s="47">
        <f t="shared" si="22"/>
        <v>202556.25</v>
      </c>
      <c r="AJ26" s="47">
        <f t="shared" si="23"/>
        <v>270075</v>
      </c>
      <c r="AK26"/>
      <c r="AL26"/>
      <c r="AM26"/>
      <c r="AN26"/>
      <c r="AO26"/>
      <c r="AP26"/>
      <c r="AQ26"/>
      <c r="AR26"/>
      <c r="AS26"/>
      <c r="AT26"/>
      <c r="AU26"/>
    </row>
    <row r="27" spans="1:48" x14ac:dyDescent="0.25">
      <c r="A27" t="str">
        <f t="shared" si="13"/>
        <v>PPG</v>
      </c>
      <c r="B27" s="71">
        <v>44685</v>
      </c>
      <c r="C27" s="70">
        <v>3022015</v>
      </c>
      <c r="D27" t="str">
        <f>VLOOKUP(C27,Schools!A:B,2,0)</f>
        <v>Coppetts Wood</v>
      </c>
      <c r="E27" t="str">
        <f>VLOOKUP(C27,Schools!$A:$Z,3,0)</f>
        <v>M</v>
      </c>
      <c r="F27" s="72">
        <v>96950</v>
      </c>
      <c r="G27" s="70" t="s">
        <v>4679</v>
      </c>
      <c r="H27" s="70"/>
      <c r="I27" t="str">
        <f t="shared" si="14"/>
        <v>11334/543965</v>
      </c>
      <c r="J27">
        <f>VLOOKUP(C27,Schools!$A:$Z,9,0)</f>
        <v>400059</v>
      </c>
      <c r="K27" s="70" t="s">
        <v>657</v>
      </c>
      <c r="L27" s="70" t="s">
        <v>654</v>
      </c>
      <c r="M27" s="70" t="s">
        <v>4748</v>
      </c>
      <c r="N27" t="str">
        <f>VLOOKUP(C27,Schools!A:D,4,0)</f>
        <v>Primary</v>
      </c>
      <c r="O27">
        <f t="shared" si="10"/>
        <v>11334</v>
      </c>
      <c r="P27">
        <f t="shared" si="15"/>
        <v>543965</v>
      </c>
      <c r="Q27" s="73"/>
      <c r="R27" s="73">
        <f t="shared" si="16"/>
        <v>16158.333333333334</v>
      </c>
      <c r="S27" s="73">
        <f t="shared" si="17"/>
        <v>8079.166666666667</v>
      </c>
      <c r="T27" s="73">
        <f t="shared" ref="T27:AB27" si="29">S27</f>
        <v>8079.166666666667</v>
      </c>
      <c r="U27" s="73">
        <f t="shared" si="29"/>
        <v>8079.166666666667</v>
      </c>
      <c r="V27" s="73">
        <f t="shared" si="29"/>
        <v>8079.166666666667</v>
      </c>
      <c r="W27" s="73">
        <f t="shared" si="29"/>
        <v>8079.166666666667</v>
      </c>
      <c r="X27" s="73">
        <f t="shared" si="29"/>
        <v>8079.166666666667</v>
      </c>
      <c r="Y27" s="73">
        <f t="shared" si="29"/>
        <v>8079.166666666667</v>
      </c>
      <c r="Z27" s="73">
        <f t="shared" si="29"/>
        <v>8079.166666666667</v>
      </c>
      <c r="AA27" s="73">
        <f t="shared" si="29"/>
        <v>8079.166666666667</v>
      </c>
      <c r="AB27" s="73">
        <f t="shared" si="29"/>
        <v>8079.166666666667</v>
      </c>
      <c r="AC27" s="47">
        <f t="shared" si="19"/>
        <v>96950.000000000015</v>
      </c>
      <c r="AD27" s="47">
        <f t="shared" si="12"/>
        <v>0</v>
      </c>
      <c r="AG27" s="47">
        <f t="shared" si="20"/>
        <v>24237.5</v>
      </c>
      <c r="AH27" s="47">
        <f t="shared" si="21"/>
        <v>48475</v>
      </c>
      <c r="AI27" s="47">
        <f t="shared" si="22"/>
        <v>72712.5</v>
      </c>
      <c r="AJ27" s="47">
        <f t="shared" si="23"/>
        <v>96950.000000000015</v>
      </c>
      <c r="AK27"/>
      <c r="AL27"/>
      <c r="AM27"/>
      <c r="AN27"/>
      <c r="AO27"/>
      <c r="AP27"/>
      <c r="AQ27"/>
      <c r="AR27"/>
      <c r="AS27"/>
      <c r="AT27"/>
      <c r="AU27"/>
    </row>
    <row r="28" spans="1:48" x14ac:dyDescent="0.25">
      <c r="A28" t="str">
        <f t="shared" si="13"/>
        <v>PPG</v>
      </c>
      <c r="B28" s="71">
        <v>44685</v>
      </c>
      <c r="C28" s="70">
        <v>3022016</v>
      </c>
      <c r="D28" t="str">
        <f>VLOOKUP(C28,Schools!A:B,2,0)</f>
        <v>Courtland School</v>
      </c>
      <c r="E28" t="str">
        <f>VLOOKUP(C28,Schools!$A:$Z,3,0)</f>
        <v>M</v>
      </c>
      <c r="F28" s="72">
        <v>36010</v>
      </c>
      <c r="G28" s="70" t="s">
        <v>4679</v>
      </c>
      <c r="H28" s="70"/>
      <c r="I28" t="str">
        <f t="shared" si="14"/>
        <v>11334/543965</v>
      </c>
      <c r="J28">
        <f>VLOOKUP(C28,Schools!$A:$Z,9,0)</f>
        <v>400049</v>
      </c>
      <c r="K28" s="70" t="s">
        <v>657</v>
      </c>
      <c r="L28" s="70" t="s">
        <v>654</v>
      </c>
      <c r="M28" s="70" t="s">
        <v>4748</v>
      </c>
      <c r="N28" t="str">
        <f>VLOOKUP(C28,Schools!A:D,4,0)</f>
        <v>Primary</v>
      </c>
      <c r="O28">
        <f t="shared" si="10"/>
        <v>11334</v>
      </c>
      <c r="P28">
        <f t="shared" si="15"/>
        <v>543965</v>
      </c>
      <c r="Q28" s="73"/>
      <c r="R28" s="73">
        <f t="shared" si="16"/>
        <v>6001.666666666667</v>
      </c>
      <c r="S28" s="73">
        <f t="shared" si="17"/>
        <v>3000.8333333333335</v>
      </c>
      <c r="T28" s="73">
        <f t="shared" ref="T28:AB28" si="30">S28</f>
        <v>3000.8333333333335</v>
      </c>
      <c r="U28" s="73">
        <f t="shared" si="30"/>
        <v>3000.8333333333335</v>
      </c>
      <c r="V28" s="73">
        <f t="shared" si="30"/>
        <v>3000.8333333333335</v>
      </c>
      <c r="W28" s="73">
        <f t="shared" si="30"/>
        <v>3000.8333333333335</v>
      </c>
      <c r="X28" s="73">
        <f t="shared" si="30"/>
        <v>3000.8333333333335</v>
      </c>
      <c r="Y28" s="73">
        <f t="shared" si="30"/>
        <v>3000.8333333333335</v>
      </c>
      <c r="Z28" s="73">
        <f t="shared" si="30"/>
        <v>3000.8333333333335</v>
      </c>
      <c r="AA28" s="73">
        <f t="shared" si="30"/>
        <v>3000.8333333333335</v>
      </c>
      <c r="AB28" s="73">
        <f t="shared" si="30"/>
        <v>3000.8333333333335</v>
      </c>
      <c r="AC28" s="47">
        <f t="shared" si="19"/>
        <v>36010</v>
      </c>
      <c r="AD28" s="47">
        <f t="shared" si="12"/>
        <v>0</v>
      </c>
      <c r="AG28" s="47">
        <f t="shared" si="20"/>
        <v>9002.5</v>
      </c>
      <c r="AH28" s="47">
        <f t="shared" si="21"/>
        <v>18005</v>
      </c>
      <c r="AI28" s="47">
        <f t="shared" si="22"/>
        <v>27007.499999999996</v>
      </c>
      <c r="AJ28" s="47">
        <f t="shared" si="23"/>
        <v>36010</v>
      </c>
      <c r="AK28"/>
      <c r="AL28"/>
      <c r="AM28"/>
      <c r="AN28"/>
      <c r="AO28"/>
      <c r="AP28"/>
      <c r="AQ28"/>
      <c r="AR28"/>
      <c r="AS28"/>
      <c r="AT28"/>
      <c r="AU28"/>
    </row>
    <row r="29" spans="1:48" x14ac:dyDescent="0.25">
      <c r="A29" t="str">
        <f t="shared" si="13"/>
        <v>PPG</v>
      </c>
      <c r="B29" s="71">
        <v>44685</v>
      </c>
      <c r="C29" s="70">
        <v>3022017</v>
      </c>
      <c r="D29" t="str">
        <f>VLOOKUP(C29,Schools!A:B,2,0)</f>
        <v>Cromer Road Primary School</v>
      </c>
      <c r="E29" t="str">
        <f>VLOOKUP(C29,Schools!$A:$Z,3,0)</f>
        <v>M</v>
      </c>
      <c r="F29" s="72">
        <v>137115</v>
      </c>
      <c r="G29" s="70" t="s">
        <v>4679</v>
      </c>
      <c r="H29" s="70"/>
      <c r="I29" t="str">
        <f t="shared" si="14"/>
        <v>11334/543965</v>
      </c>
      <c r="J29">
        <f>VLOOKUP(C29,Schools!$A:$Z,9,0)</f>
        <v>400080</v>
      </c>
      <c r="K29" s="70" t="s">
        <v>657</v>
      </c>
      <c r="L29" s="70" t="s">
        <v>654</v>
      </c>
      <c r="M29" s="70" t="s">
        <v>4748</v>
      </c>
      <c r="N29" t="str">
        <f>VLOOKUP(C29,Schools!A:D,4,0)</f>
        <v>Primary</v>
      </c>
      <c r="O29">
        <f t="shared" si="10"/>
        <v>11334</v>
      </c>
      <c r="P29">
        <f t="shared" si="15"/>
        <v>543965</v>
      </c>
      <c r="Q29" s="73"/>
      <c r="R29" s="73">
        <f t="shared" si="16"/>
        <v>22852.5</v>
      </c>
      <c r="S29" s="73">
        <f t="shared" si="17"/>
        <v>11426.25</v>
      </c>
      <c r="T29" s="73">
        <f t="shared" ref="T29:AB29" si="31">S29</f>
        <v>11426.25</v>
      </c>
      <c r="U29" s="73">
        <f t="shared" si="31"/>
        <v>11426.25</v>
      </c>
      <c r="V29" s="73">
        <f t="shared" si="31"/>
        <v>11426.25</v>
      </c>
      <c r="W29" s="73">
        <f t="shared" si="31"/>
        <v>11426.25</v>
      </c>
      <c r="X29" s="73">
        <f t="shared" si="31"/>
        <v>11426.25</v>
      </c>
      <c r="Y29" s="73">
        <f t="shared" si="31"/>
        <v>11426.25</v>
      </c>
      <c r="Z29" s="73">
        <f t="shared" si="31"/>
        <v>11426.25</v>
      </c>
      <c r="AA29" s="73">
        <f t="shared" si="31"/>
        <v>11426.25</v>
      </c>
      <c r="AB29" s="73">
        <f t="shared" si="31"/>
        <v>11426.25</v>
      </c>
      <c r="AC29" s="47">
        <f t="shared" si="19"/>
        <v>137115</v>
      </c>
      <c r="AD29" s="47">
        <f t="shared" si="12"/>
        <v>0</v>
      </c>
      <c r="AG29" s="47">
        <f t="shared" si="20"/>
        <v>34278.75</v>
      </c>
      <c r="AH29" s="47">
        <f t="shared" si="21"/>
        <v>68557.5</v>
      </c>
      <c r="AI29" s="47">
        <f t="shared" si="22"/>
        <v>102836.25</v>
      </c>
      <c r="AJ29" s="47">
        <f t="shared" si="23"/>
        <v>137115</v>
      </c>
      <c r="AK29"/>
      <c r="AL29"/>
      <c r="AM29"/>
      <c r="AN29"/>
      <c r="AO29"/>
      <c r="AP29"/>
      <c r="AQ29"/>
      <c r="AR29"/>
      <c r="AS29"/>
      <c r="AT29"/>
      <c r="AU29"/>
    </row>
    <row r="30" spans="1:48" x14ac:dyDescent="0.25">
      <c r="A30" t="str">
        <f t="shared" si="13"/>
        <v>PPG</v>
      </c>
      <c r="B30" s="71">
        <v>44685</v>
      </c>
      <c r="C30" s="70">
        <v>3022019</v>
      </c>
      <c r="D30" t="str">
        <f>VLOOKUP(C30,Schools!A:B,2,0)</f>
        <v>Deansbrook Infant School</v>
      </c>
      <c r="E30" t="str">
        <f>VLOOKUP(C30,Schools!$A:$Z,3,0)</f>
        <v>M</v>
      </c>
      <c r="F30" s="72">
        <v>65095</v>
      </c>
      <c r="G30" s="70" t="s">
        <v>4679</v>
      </c>
      <c r="H30" s="70"/>
      <c r="I30" t="str">
        <f t="shared" si="14"/>
        <v>11334/543965</v>
      </c>
      <c r="J30">
        <f>VLOOKUP(C30,Schools!$A:$Z,9,0)</f>
        <v>400036</v>
      </c>
      <c r="K30" s="70" t="s">
        <v>657</v>
      </c>
      <c r="L30" s="70" t="s">
        <v>654</v>
      </c>
      <c r="M30" s="70" t="s">
        <v>4748</v>
      </c>
      <c r="N30" t="str">
        <f>VLOOKUP(C30,Schools!A:D,4,0)</f>
        <v>Primary</v>
      </c>
      <c r="O30">
        <f t="shared" si="10"/>
        <v>11334</v>
      </c>
      <c r="P30">
        <f t="shared" si="15"/>
        <v>543965</v>
      </c>
      <c r="Q30" s="73"/>
      <c r="R30" s="73">
        <f t="shared" si="16"/>
        <v>10849.166666666666</v>
      </c>
      <c r="S30" s="73">
        <f t="shared" si="17"/>
        <v>5424.583333333333</v>
      </c>
      <c r="T30" s="73">
        <f t="shared" ref="T30:AB30" si="32">S30</f>
        <v>5424.583333333333</v>
      </c>
      <c r="U30" s="73">
        <f t="shared" si="32"/>
        <v>5424.583333333333</v>
      </c>
      <c r="V30" s="73">
        <f t="shared" si="32"/>
        <v>5424.583333333333</v>
      </c>
      <c r="W30" s="73">
        <f t="shared" si="32"/>
        <v>5424.583333333333</v>
      </c>
      <c r="X30" s="73">
        <f t="shared" si="32"/>
        <v>5424.583333333333</v>
      </c>
      <c r="Y30" s="73">
        <f t="shared" si="32"/>
        <v>5424.583333333333</v>
      </c>
      <c r="Z30" s="73">
        <f t="shared" si="32"/>
        <v>5424.583333333333</v>
      </c>
      <c r="AA30" s="73">
        <f t="shared" si="32"/>
        <v>5424.583333333333</v>
      </c>
      <c r="AB30" s="73">
        <f t="shared" si="32"/>
        <v>5424.583333333333</v>
      </c>
      <c r="AC30" s="47">
        <f t="shared" si="19"/>
        <v>65095.000000000007</v>
      </c>
      <c r="AD30" s="47">
        <f t="shared" si="12"/>
        <v>0</v>
      </c>
      <c r="AG30" s="47">
        <f t="shared" si="20"/>
        <v>16273.75</v>
      </c>
      <c r="AH30" s="47">
        <f t="shared" si="21"/>
        <v>32547.499999999996</v>
      </c>
      <c r="AI30" s="47">
        <f t="shared" si="22"/>
        <v>48821.25</v>
      </c>
      <c r="AJ30" s="47">
        <f t="shared" si="23"/>
        <v>65095.000000000007</v>
      </c>
      <c r="AK30"/>
      <c r="AL30"/>
      <c r="AM30"/>
      <c r="AN30"/>
      <c r="AO30"/>
      <c r="AP30"/>
      <c r="AQ30"/>
      <c r="AR30"/>
      <c r="AS30"/>
      <c r="AT30"/>
      <c r="AU30"/>
    </row>
    <row r="31" spans="1:48" x14ac:dyDescent="0.25">
      <c r="A31" t="str">
        <f t="shared" si="13"/>
        <v>PPG</v>
      </c>
      <c r="B31" s="71">
        <v>44685</v>
      </c>
      <c r="C31" s="70">
        <v>3022021</v>
      </c>
      <c r="D31" t="str">
        <f>VLOOKUP(C31,Schools!A:B,2,0)</f>
        <v>Dollis Primary School</v>
      </c>
      <c r="E31" t="str">
        <f>VLOOKUP(C31,Schools!$A:$Z,3,0)</f>
        <v>M</v>
      </c>
      <c r="F31" s="72">
        <v>178665</v>
      </c>
      <c r="G31" s="70" t="s">
        <v>4679</v>
      </c>
      <c r="H31" s="70"/>
      <c r="I31" t="str">
        <f t="shared" si="14"/>
        <v>11334/543965</v>
      </c>
      <c r="J31">
        <f>VLOOKUP(C31,Schools!$A:$Z,9,0)</f>
        <v>400042</v>
      </c>
      <c r="K31" s="70" t="s">
        <v>657</v>
      </c>
      <c r="L31" s="70" t="s">
        <v>654</v>
      </c>
      <c r="M31" s="70" t="s">
        <v>4748</v>
      </c>
      <c r="N31" t="str">
        <f>VLOOKUP(C31,Schools!A:D,4,0)</f>
        <v>Primary</v>
      </c>
      <c r="O31">
        <f t="shared" si="10"/>
        <v>11334</v>
      </c>
      <c r="P31">
        <f t="shared" si="15"/>
        <v>543965</v>
      </c>
      <c r="Q31" s="73"/>
      <c r="R31" s="73">
        <f t="shared" si="16"/>
        <v>29777.5</v>
      </c>
      <c r="S31" s="73">
        <f t="shared" si="17"/>
        <v>14888.75</v>
      </c>
      <c r="T31" s="73">
        <f t="shared" ref="T31:AB31" si="33">S31</f>
        <v>14888.75</v>
      </c>
      <c r="U31" s="73">
        <f t="shared" si="33"/>
        <v>14888.75</v>
      </c>
      <c r="V31" s="73">
        <f t="shared" si="33"/>
        <v>14888.75</v>
      </c>
      <c r="W31" s="73">
        <f t="shared" si="33"/>
        <v>14888.75</v>
      </c>
      <c r="X31" s="73">
        <f t="shared" si="33"/>
        <v>14888.75</v>
      </c>
      <c r="Y31" s="73">
        <f t="shared" si="33"/>
        <v>14888.75</v>
      </c>
      <c r="Z31" s="73">
        <f t="shared" si="33"/>
        <v>14888.75</v>
      </c>
      <c r="AA31" s="73">
        <f t="shared" si="33"/>
        <v>14888.75</v>
      </c>
      <c r="AB31" s="73">
        <f t="shared" si="33"/>
        <v>14888.75</v>
      </c>
      <c r="AC31" s="47">
        <f t="shared" si="19"/>
        <v>178665</v>
      </c>
      <c r="AD31" s="47">
        <f t="shared" si="12"/>
        <v>0</v>
      </c>
      <c r="AG31" s="47">
        <f t="shared" si="20"/>
        <v>44666.25</v>
      </c>
      <c r="AH31" s="47">
        <f t="shared" si="21"/>
        <v>89332.5</v>
      </c>
      <c r="AI31" s="47">
        <f t="shared" si="22"/>
        <v>133998.75</v>
      </c>
      <c r="AJ31" s="47">
        <f t="shared" si="23"/>
        <v>178665</v>
      </c>
      <c r="AK31"/>
      <c r="AL31"/>
      <c r="AM31"/>
      <c r="AN31"/>
      <c r="AO31"/>
      <c r="AP31"/>
      <c r="AQ31"/>
      <c r="AR31"/>
      <c r="AS31"/>
      <c r="AT31"/>
      <c r="AU31"/>
    </row>
    <row r="32" spans="1:48" x14ac:dyDescent="0.25">
      <c r="A32" t="str">
        <f t="shared" si="13"/>
        <v>PPG</v>
      </c>
      <c r="B32" s="71">
        <v>44685</v>
      </c>
      <c r="C32" s="70">
        <v>3022023</v>
      </c>
      <c r="D32" t="str">
        <f>VLOOKUP(C32,Schools!A:B,2,0)</f>
        <v>Edgware Primary School</v>
      </c>
      <c r="E32" t="str">
        <f>VLOOKUP(C32,Schools!$A:$Z,3,0)</f>
        <v>M</v>
      </c>
      <c r="F32" s="72">
        <v>236142.5</v>
      </c>
      <c r="G32" s="70" t="s">
        <v>4679</v>
      </c>
      <c r="H32" s="70"/>
      <c r="I32" t="str">
        <f t="shared" si="14"/>
        <v>11334/543965</v>
      </c>
      <c r="J32">
        <f>VLOOKUP(C32,Schools!$A:$Z,9,0)</f>
        <v>400159</v>
      </c>
      <c r="K32" s="70" t="s">
        <v>657</v>
      </c>
      <c r="L32" s="70" t="s">
        <v>654</v>
      </c>
      <c r="M32" s="70" t="s">
        <v>4748</v>
      </c>
      <c r="N32" t="str">
        <f>VLOOKUP(C32,Schools!A:D,4,0)</f>
        <v>Primary</v>
      </c>
      <c r="O32">
        <f t="shared" si="10"/>
        <v>11334</v>
      </c>
      <c r="P32">
        <f t="shared" si="15"/>
        <v>543965</v>
      </c>
      <c r="Q32" s="73"/>
      <c r="R32" s="73">
        <f t="shared" si="16"/>
        <v>39357.083333333336</v>
      </c>
      <c r="S32" s="73">
        <f t="shared" si="17"/>
        <v>19678.541666666668</v>
      </c>
      <c r="T32" s="73">
        <f t="shared" ref="T32:AB32" si="34">S32</f>
        <v>19678.541666666668</v>
      </c>
      <c r="U32" s="73">
        <f t="shared" si="34"/>
        <v>19678.541666666668</v>
      </c>
      <c r="V32" s="73">
        <f t="shared" si="34"/>
        <v>19678.541666666668</v>
      </c>
      <c r="W32" s="73">
        <f t="shared" si="34"/>
        <v>19678.541666666668</v>
      </c>
      <c r="X32" s="73">
        <f t="shared" si="34"/>
        <v>19678.541666666668</v>
      </c>
      <c r="Y32" s="73">
        <f t="shared" si="34"/>
        <v>19678.541666666668</v>
      </c>
      <c r="Z32" s="73">
        <f t="shared" si="34"/>
        <v>19678.541666666668</v>
      </c>
      <c r="AA32" s="73">
        <f t="shared" si="34"/>
        <v>19678.541666666668</v>
      </c>
      <c r="AB32" s="73">
        <f t="shared" si="34"/>
        <v>19678.541666666668</v>
      </c>
      <c r="AC32" s="47">
        <f t="shared" si="19"/>
        <v>236142.49999999997</v>
      </c>
      <c r="AD32" s="47">
        <f t="shared" si="12"/>
        <v>0</v>
      </c>
      <c r="AG32" s="47">
        <f t="shared" si="20"/>
        <v>59035.625</v>
      </c>
      <c r="AH32" s="47">
        <f t="shared" si="21"/>
        <v>118071.25000000001</v>
      </c>
      <c r="AI32" s="47">
        <f t="shared" si="22"/>
        <v>177106.875</v>
      </c>
      <c r="AJ32" s="47">
        <f t="shared" si="23"/>
        <v>236142.49999999997</v>
      </c>
      <c r="AK32"/>
      <c r="AL32"/>
      <c r="AM32"/>
      <c r="AN32"/>
      <c r="AO32"/>
      <c r="AP32"/>
      <c r="AQ32"/>
      <c r="AR32"/>
      <c r="AS32"/>
      <c r="AT32"/>
      <c r="AU32"/>
    </row>
    <row r="33" spans="1:47" x14ac:dyDescent="0.25">
      <c r="A33" t="str">
        <f t="shared" si="13"/>
        <v>PPG</v>
      </c>
      <c r="B33" s="71">
        <v>44685</v>
      </c>
      <c r="C33" s="70">
        <v>3022024</v>
      </c>
      <c r="D33" t="str">
        <f>VLOOKUP(C33,Schools!A:B,2,0)</f>
        <v>Fairway Primary School</v>
      </c>
      <c r="E33" t="str">
        <f>VLOOKUP(C33,Schools!$A:$Z,3,0)</f>
        <v>M</v>
      </c>
      <c r="F33" s="72">
        <v>94872.5</v>
      </c>
      <c r="G33" s="70" t="s">
        <v>4679</v>
      </c>
      <c r="H33" s="70"/>
      <c r="I33" t="str">
        <f t="shared" si="14"/>
        <v>11334/543965</v>
      </c>
      <c r="J33">
        <f>VLOOKUP(C33,Schools!$A:$Z,9,0)</f>
        <v>400047</v>
      </c>
      <c r="K33" s="70" t="s">
        <v>657</v>
      </c>
      <c r="L33" s="70" t="s">
        <v>654</v>
      </c>
      <c r="M33" s="70" t="s">
        <v>4748</v>
      </c>
      <c r="N33" t="str">
        <f>VLOOKUP(C33,Schools!A:D,4,0)</f>
        <v>Primary</v>
      </c>
      <c r="O33">
        <f t="shared" si="10"/>
        <v>11334</v>
      </c>
      <c r="P33">
        <f t="shared" si="15"/>
        <v>543965</v>
      </c>
      <c r="Q33" s="73"/>
      <c r="R33" s="73">
        <f t="shared" si="16"/>
        <v>15812.083333333334</v>
      </c>
      <c r="S33" s="73">
        <f t="shared" si="17"/>
        <v>7906.041666666667</v>
      </c>
      <c r="T33" s="73">
        <f t="shared" ref="T33:AB33" si="35">S33</f>
        <v>7906.041666666667</v>
      </c>
      <c r="U33" s="73">
        <f t="shared" si="35"/>
        <v>7906.041666666667</v>
      </c>
      <c r="V33" s="73">
        <f t="shared" si="35"/>
        <v>7906.041666666667</v>
      </c>
      <c r="W33" s="73">
        <f t="shared" si="35"/>
        <v>7906.041666666667</v>
      </c>
      <c r="X33" s="73">
        <f t="shared" si="35"/>
        <v>7906.041666666667</v>
      </c>
      <c r="Y33" s="73">
        <f t="shared" si="35"/>
        <v>7906.041666666667</v>
      </c>
      <c r="Z33" s="73">
        <f t="shared" si="35"/>
        <v>7906.041666666667</v>
      </c>
      <c r="AA33" s="73">
        <f t="shared" si="35"/>
        <v>7906.041666666667</v>
      </c>
      <c r="AB33" s="73">
        <f t="shared" si="35"/>
        <v>7906.041666666667</v>
      </c>
      <c r="AC33" s="47">
        <f t="shared" si="19"/>
        <v>94872.500000000015</v>
      </c>
      <c r="AD33" s="47">
        <f t="shared" si="12"/>
        <v>0</v>
      </c>
      <c r="AG33" s="47">
        <f t="shared" si="20"/>
        <v>23718.125</v>
      </c>
      <c r="AH33" s="47">
        <f t="shared" si="21"/>
        <v>47436.25</v>
      </c>
      <c r="AI33" s="47">
        <f t="shared" si="22"/>
        <v>71154.375</v>
      </c>
      <c r="AJ33" s="47">
        <f t="shared" si="23"/>
        <v>94872.500000000015</v>
      </c>
      <c r="AK33"/>
      <c r="AL33"/>
      <c r="AM33"/>
      <c r="AN33"/>
      <c r="AO33"/>
      <c r="AP33"/>
      <c r="AQ33"/>
      <c r="AR33"/>
      <c r="AS33"/>
      <c r="AT33"/>
      <c r="AU33"/>
    </row>
    <row r="34" spans="1:47" x14ac:dyDescent="0.25">
      <c r="A34" t="str">
        <f t="shared" si="13"/>
        <v>PPG</v>
      </c>
      <c r="B34" s="71">
        <v>44685</v>
      </c>
      <c r="C34" s="70">
        <v>3022025</v>
      </c>
      <c r="D34" t="str">
        <f>VLOOKUP(C34,Schools!A:B,2,0)</f>
        <v>Foulds</v>
      </c>
      <c r="E34" t="str">
        <f>VLOOKUP(C34,Schools!$A:$Z,3,0)</f>
        <v>M</v>
      </c>
      <c r="F34" s="72">
        <v>8310</v>
      </c>
      <c r="G34" s="70" t="s">
        <v>4679</v>
      </c>
      <c r="H34" s="70"/>
      <c r="I34" t="str">
        <f t="shared" si="14"/>
        <v>11334/543965</v>
      </c>
      <c r="J34">
        <f>VLOOKUP(C34,Schools!$A:$Z,9,0)</f>
        <v>400001</v>
      </c>
      <c r="K34" s="70" t="s">
        <v>657</v>
      </c>
      <c r="L34" s="70" t="s">
        <v>654</v>
      </c>
      <c r="M34" s="70" t="s">
        <v>4748</v>
      </c>
      <c r="N34" t="str">
        <f>VLOOKUP(C34,Schools!A:D,4,0)</f>
        <v>Primary</v>
      </c>
      <c r="O34">
        <f t="shared" si="10"/>
        <v>11334</v>
      </c>
      <c r="P34">
        <f t="shared" si="15"/>
        <v>543965</v>
      </c>
      <c r="Q34" s="73"/>
      <c r="R34" s="73">
        <f t="shared" si="16"/>
        <v>1385</v>
      </c>
      <c r="S34" s="73">
        <f t="shared" si="17"/>
        <v>692.5</v>
      </c>
      <c r="T34" s="73">
        <f t="shared" ref="T34:AB34" si="36">S34</f>
        <v>692.5</v>
      </c>
      <c r="U34" s="73">
        <f t="shared" si="36"/>
        <v>692.5</v>
      </c>
      <c r="V34" s="73">
        <f t="shared" si="36"/>
        <v>692.5</v>
      </c>
      <c r="W34" s="73">
        <f t="shared" si="36"/>
        <v>692.5</v>
      </c>
      <c r="X34" s="73">
        <f t="shared" si="36"/>
        <v>692.5</v>
      </c>
      <c r="Y34" s="73">
        <f t="shared" si="36"/>
        <v>692.5</v>
      </c>
      <c r="Z34" s="73">
        <f t="shared" si="36"/>
        <v>692.5</v>
      </c>
      <c r="AA34" s="73">
        <f t="shared" si="36"/>
        <v>692.5</v>
      </c>
      <c r="AB34" s="73">
        <f t="shared" si="36"/>
        <v>692.5</v>
      </c>
      <c r="AC34" s="47">
        <f t="shared" si="19"/>
        <v>8310</v>
      </c>
      <c r="AD34" s="47">
        <f t="shared" si="12"/>
        <v>0</v>
      </c>
      <c r="AG34" s="47">
        <f t="shared" si="20"/>
        <v>2077.5</v>
      </c>
      <c r="AH34" s="47">
        <f t="shared" si="21"/>
        <v>4155</v>
      </c>
      <c r="AI34" s="47">
        <f t="shared" si="22"/>
        <v>6232.5</v>
      </c>
      <c r="AJ34" s="47">
        <f t="shared" si="23"/>
        <v>8310</v>
      </c>
      <c r="AK34"/>
      <c r="AL34"/>
      <c r="AM34"/>
      <c r="AN34"/>
      <c r="AO34"/>
      <c r="AP34"/>
      <c r="AQ34"/>
      <c r="AR34"/>
      <c r="AS34"/>
      <c r="AT34"/>
      <c r="AU34"/>
    </row>
    <row r="35" spans="1:47" x14ac:dyDescent="0.25">
      <c r="A35" t="str">
        <f t="shared" si="13"/>
        <v>PPG</v>
      </c>
      <c r="B35" s="71">
        <v>44685</v>
      </c>
      <c r="C35" s="70">
        <v>3022026</v>
      </c>
      <c r="D35" t="str">
        <f>VLOOKUP(C35,Schools!A:B,2,0)</f>
        <v>Frith Manor School</v>
      </c>
      <c r="E35" t="str">
        <f>VLOOKUP(C35,Schools!$A:$Z,3,0)</f>
        <v>M</v>
      </c>
      <c r="F35" s="72">
        <v>109415</v>
      </c>
      <c r="G35" s="70" t="s">
        <v>4679</v>
      </c>
      <c r="H35" s="70"/>
      <c r="I35" t="str">
        <f t="shared" si="14"/>
        <v>11334/543965</v>
      </c>
      <c r="J35">
        <f>VLOOKUP(C35,Schools!$A:$Z,9,0)</f>
        <v>400082</v>
      </c>
      <c r="K35" s="70" t="s">
        <v>657</v>
      </c>
      <c r="L35" s="70" t="s">
        <v>654</v>
      </c>
      <c r="M35" s="70" t="s">
        <v>4748</v>
      </c>
      <c r="N35" t="str">
        <f>VLOOKUP(C35,Schools!A:D,4,0)</f>
        <v>Primary</v>
      </c>
      <c r="O35">
        <f t="shared" si="10"/>
        <v>11334</v>
      </c>
      <c r="P35">
        <f t="shared" si="15"/>
        <v>543965</v>
      </c>
      <c r="Q35" s="73"/>
      <c r="R35" s="73">
        <f t="shared" si="16"/>
        <v>18235.833333333332</v>
      </c>
      <c r="S35" s="73">
        <f t="shared" si="17"/>
        <v>9117.9166666666661</v>
      </c>
      <c r="T35" s="73">
        <f t="shared" ref="T35:AB35" si="37">S35</f>
        <v>9117.9166666666661</v>
      </c>
      <c r="U35" s="73">
        <f t="shared" si="37"/>
        <v>9117.9166666666661</v>
      </c>
      <c r="V35" s="73">
        <f t="shared" si="37"/>
        <v>9117.9166666666661</v>
      </c>
      <c r="W35" s="73">
        <f t="shared" si="37"/>
        <v>9117.9166666666661</v>
      </c>
      <c r="X35" s="73">
        <f t="shared" si="37"/>
        <v>9117.9166666666661</v>
      </c>
      <c r="Y35" s="73">
        <f t="shared" si="37"/>
        <v>9117.9166666666661</v>
      </c>
      <c r="Z35" s="73">
        <f t="shared" si="37"/>
        <v>9117.9166666666661</v>
      </c>
      <c r="AA35" s="73">
        <f t="shared" si="37"/>
        <v>9117.9166666666661</v>
      </c>
      <c r="AB35" s="73">
        <f t="shared" si="37"/>
        <v>9117.9166666666661</v>
      </c>
      <c r="AC35" s="47">
        <f t="shared" si="19"/>
        <v>109415.00000000001</v>
      </c>
      <c r="AD35" s="47">
        <f t="shared" si="12"/>
        <v>0</v>
      </c>
      <c r="AG35" s="47">
        <f t="shared" si="20"/>
        <v>27353.75</v>
      </c>
      <c r="AH35" s="47">
        <f t="shared" si="21"/>
        <v>54707.499999999993</v>
      </c>
      <c r="AI35" s="47">
        <f t="shared" si="22"/>
        <v>82061.25</v>
      </c>
      <c r="AJ35" s="47">
        <f t="shared" si="23"/>
        <v>109415.00000000001</v>
      </c>
      <c r="AK35"/>
      <c r="AL35"/>
      <c r="AM35"/>
      <c r="AN35"/>
      <c r="AO35"/>
      <c r="AP35"/>
      <c r="AQ35"/>
      <c r="AR35"/>
      <c r="AS35"/>
      <c r="AT35"/>
      <c r="AU35"/>
    </row>
    <row r="36" spans="1:47" x14ac:dyDescent="0.25">
      <c r="A36" t="str">
        <f t="shared" si="13"/>
        <v>PPG</v>
      </c>
      <c r="B36" s="71">
        <v>44685</v>
      </c>
      <c r="C36" s="70">
        <v>3022027</v>
      </c>
      <c r="D36" t="str">
        <f>VLOOKUP(C36,Schools!A:B,2,0)</f>
        <v>Garden Suburb Junior</v>
      </c>
      <c r="E36" t="str">
        <f>VLOOKUP(C36,Schools!$A:$Z,3,0)</f>
        <v>M</v>
      </c>
      <c r="F36" s="72">
        <v>103875</v>
      </c>
      <c r="G36" s="70" t="s">
        <v>4679</v>
      </c>
      <c r="H36" s="70"/>
      <c r="I36" t="str">
        <f t="shared" si="14"/>
        <v>11334/543965</v>
      </c>
      <c r="J36">
        <f>VLOOKUP(C36,Schools!$A:$Z,9,0)</f>
        <v>400002</v>
      </c>
      <c r="K36" s="70" t="s">
        <v>657</v>
      </c>
      <c r="L36" s="70" t="s">
        <v>654</v>
      </c>
      <c r="M36" s="70" t="s">
        <v>4748</v>
      </c>
      <c r="N36" t="str">
        <f>VLOOKUP(C36,Schools!A:D,4,0)</f>
        <v>Primary</v>
      </c>
      <c r="O36">
        <f t="shared" si="10"/>
        <v>11334</v>
      </c>
      <c r="P36">
        <f t="shared" si="15"/>
        <v>543965</v>
      </c>
      <c r="Q36" s="73"/>
      <c r="R36" s="73">
        <f t="shared" si="16"/>
        <v>17312.5</v>
      </c>
      <c r="S36" s="73">
        <f t="shared" si="17"/>
        <v>8656.25</v>
      </c>
      <c r="T36" s="73">
        <f t="shared" ref="T36:AB36" si="38">S36</f>
        <v>8656.25</v>
      </c>
      <c r="U36" s="73">
        <f t="shared" si="38"/>
        <v>8656.25</v>
      </c>
      <c r="V36" s="73">
        <f t="shared" si="38"/>
        <v>8656.25</v>
      </c>
      <c r="W36" s="73">
        <f t="shared" si="38"/>
        <v>8656.25</v>
      </c>
      <c r="X36" s="73">
        <f t="shared" si="38"/>
        <v>8656.25</v>
      </c>
      <c r="Y36" s="73">
        <f t="shared" si="38"/>
        <v>8656.25</v>
      </c>
      <c r="Z36" s="73">
        <f t="shared" si="38"/>
        <v>8656.25</v>
      </c>
      <c r="AA36" s="73">
        <f t="shared" si="38"/>
        <v>8656.25</v>
      </c>
      <c r="AB36" s="73">
        <f t="shared" si="38"/>
        <v>8656.25</v>
      </c>
      <c r="AC36" s="47">
        <f t="shared" si="19"/>
        <v>103875</v>
      </c>
      <c r="AD36" s="47">
        <f t="shared" si="12"/>
        <v>0</v>
      </c>
      <c r="AG36" s="47">
        <f t="shared" si="20"/>
        <v>25968.75</v>
      </c>
      <c r="AH36" s="47">
        <f t="shared" si="21"/>
        <v>51937.5</v>
      </c>
      <c r="AI36" s="47">
        <f t="shared" si="22"/>
        <v>77906.25</v>
      </c>
      <c r="AJ36" s="47">
        <f t="shared" si="23"/>
        <v>103875</v>
      </c>
      <c r="AK36"/>
      <c r="AL36"/>
      <c r="AM36"/>
      <c r="AN36"/>
      <c r="AO36"/>
      <c r="AP36"/>
      <c r="AQ36"/>
      <c r="AR36"/>
      <c r="AS36"/>
      <c r="AT36"/>
      <c r="AU36"/>
    </row>
    <row r="37" spans="1:47" x14ac:dyDescent="0.25">
      <c r="A37" t="str">
        <f t="shared" si="13"/>
        <v>PPG</v>
      </c>
      <c r="B37" s="71">
        <v>44685</v>
      </c>
      <c r="C37" s="70">
        <v>3022028</v>
      </c>
      <c r="D37" t="str">
        <f>VLOOKUP(C37,Schools!A:B,2,0)</f>
        <v>Garden Suburb Infant School</v>
      </c>
      <c r="E37" t="str">
        <f>VLOOKUP(C37,Schools!$A:$Z,3,0)</f>
        <v>M</v>
      </c>
      <c r="F37" s="72">
        <v>66480</v>
      </c>
      <c r="G37" s="70" t="s">
        <v>4679</v>
      </c>
      <c r="H37" s="70"/>
      <c r="I37" t="str">
        <f t="shared" si="14"/>
        <v>11334/543965</v>
      </c>
      <c r="J37">
        <f>VLOOKUP(C37,Schools!$A:$Z,9,0)</f>
        <v>400067</v>
      </c>
      <c r="K37" s="70" t="s">
        <v>657</v>
      </c>
      <c r="L37" s="70" t="s">
        <v>654</v>
      </c>
      <c r="M37" s="70" t="s">
        <v>4748</v>
      </c>
      <c r="N37" t="str">
        <f>VLOOKUP(C37,Schools!A:D,4,0)</f>
        <v>Primary</v>
      </c>
      <c r="O37">
        <f t="shared" si="10"/>
        <v>11334</v>
      </c>
      <c r="P37">
        <f t="shared" si="15"/>
        <v>543965</v>
      </c>
      <c r="Q37" s="73"/>
      <c r="R37" s="73">
        <f t="shared" si="16"/>
        <v>11080</v>
      </c>
      <c r="S37" s="73">
        <f t="shared" si="17"/>
        <v>5540</v>
      </c>
      <c r="T37" s="73">
        <f t="shared" ref="T37:AB37" si="39">S37</f>
        <v>5540</v>
      </c>
      <c r="U37" s="73">
        <f t="shared" si="39"/>
        <v>5540</v>
      </c>
      <c r="V37" s="73">
        <f t="shared" si="39"/>
        <v>5540</v>
      </c>
      <c r="W37" s="73">
        <f t="shared" si="39"/>
        <v>5540</v>
      </c>
      <c r="X37" s="73">
        <f t="shared" si="39"/>
        <v>5540</v>
      </c>
      <c r="Y37" s="73">
        <f t="shared" si="39"/>
        <v>5540</v>
      </c>
      <c r="Z37" s="73">
        <f t="shared" si="39"/>
        <v>5540</v>
      </c>
      <c r="AA37" s="73">
        <f t="shared" si="39"/>
        <v>5540</v>
      </c>
      <c r="AB37" s="73">
        <f t="shared" si="39"/>
        <v>5540</v>
      </c>
      <c r="AC37" s="47">
        <f t="shared" si="19"/>
        <v>66480</v>
      </c>
      <c r="AD37" s="47">
        <f t="shared" si="12"/>
        <v>0</v>
      </c>
      <c r="AG37" s="47">
        <f t="shared" si="20"/>
        <v>16620</v>
      </c>
      <c r="AH37" s="47">
        <f t="shared" si="21"/>
        <v>33240</v>
      </c>
      <c r="AI37" s="47">
        <f t="shared" si="22"/>
        <v>49860</v>
      </c>
      <c r="AJ37" s="47">
        <f t="shared" si="23"/>
        <v>66480</v>
      </c>
      <c r="AK37"/>
      <c r="AL37"/>
      <c r="AM37"/>
      <c r="AN37"/>
      <c r="AO37"/>
      <c r="AP37"/>
      <c r="AQ37"/>
      <c r="AR37"/>
      <c r="AS37"/>
      <c r="AT37"/>
      <c r="AU37"/>
    </row>
    <row r="38" spans="1:47" x14ac:dyDescent="0.25">
      <c r="A38" t="str">
        <f t="shared" si="13"/>
        <v>PPG</v>
      </c>
      <c r="B38" s="71">
        <v>44685</v>
      </c>
      <c r="C38" s="70">
        <v>3022029</v>
      </c>
      <c r="D38" t="str">
        <f>VLOOKUP(C38,Schools!A:B,2,0)</f>
        <v>Goldbeaters Primary School</v>
      </c>
      <c r="E38" t="str">
        <f>VLOOKUP(C38,Schools!$A:$Z,3,0)</f>
        <v>M</v>
      </c>
      <c r="F38" s="72">
        <v>213290</v>
      </c>
      <c r="G38" s="70" t="s">
        <v>4679</v>
      </c>
      <c r="H38" s="70"/>
      <c r="I38" t="str">
        <f t="shared" si="14"/>
        <v>11334/543965</v>
      </c>
      <c r="J38">
        <f>VLOOKUP(C38,Schools!$A:$Z,9,0)</f>
        <v>400035</v>
      </c>
      <c r="K38" s="70" t="s">
        <v>657</v>
      </c>
      <c r="L38" s="70" t="s">
        <v>654</v>
      </c>
      <c r="M38" s="70" t="s">
        <v>4748</v>
      </c>
      <c r="N38" t="str">
        <f>VLOOKUP(C38,Schools!A:D,4,0)</f>
        <v>Primary</v>
      </c>
      <c r="O38">
        <f t="shared" si="10"/>
        <v>11334</v>
      </c>
      <c r="P38">
        <f t="shared" si="15"/>
        <v>543965</v>
      </c>
      <c r="Q38" s="73"/>
      <c r="R38" s="73">
        <f t="shared" si="16"/>
        <v>35548.333333333336</v>
      </c>
      <c r="S38" s="73">
        <f t="shared" si="17"/>
        <v>17774.166666666668</v>
      </c>
      <c r="T38" s="73">
        <f t="shared" ref="T38:AB38" si="40">S38</f>
        <v>17774.166666666668</v>
      </c>
      <c r="U38" s="73">
        <f t="shared" si="40"/>
        <v>17774.166666666668</v>
      </c>
      <c r="V38" s="73">
        <f t="shared" si="40"/>
        <v>17774.166666666668</v>
      </c>
      <c r="W38" s="73">
        <f t="shared" si="40"/>
        <v>17774.166666666668</v>
      </c>
      <c r="X38" s="73">
        <f t="shared" si="40"/>
        <v>17774.166666666668</v>
      </c>
      <c r="Y38" s="73">
        <f t="shared" si="40"/>
        <v>17774.166666666668</v>
      </c>
      <c r="Z38" s="73">
        <f t="shared" si="40"/>
        <v>17774.166666666668</v>
      </c>
      <c r="AA38" s="73">
        <f t="shared" si="40"/>
        <v>17774.166666666668</v>
      </c>
      <c r="AB38" s="73">
        <f t="shared" si="40"/>
        <v>17774.166666666668</v>
      </c>
      <c r="AC38" s="47">
        <f t="shared" si="19"/>
        <v>213289.99999999997</v>
      </c>
      <c r="AD38" s="47">
        <f t="shared" si="12"/>
        <v>0</v>
      </c>
      <c r="AG38" s="47">
        <f t="shared" si="20"/>
        <v>53322.5</v>
      </c>
      <c r="AH38" s="47">
        <f t="shared" si="21"/>
        <v>106645.00000000001</v>
      </c>
      <c r="AI38" s="47">
        <f t="shared" si="22"/>
        <v>159967.5</v>
      </c>
      <c r="AJ38" s="47">
        <f t="shared" si="23"/>
        <v>213289.99999999997</v>
      </c>
      <c r="AK38"/>
      <c r="AL38"/>
      <c r="AM38"/>
      <c r="AN38"/>
      <c r="AO38"/>
      <c r="AP38"/>
      <c r="AQ38"/>
      <c r="AR38"/>
      <c r="AS38"/>
      <c r="AT38"/>
      <c r="AU38"/>
    </row>
    <row r="39" spans="1:47" x14ac:dyDescent="0.25">
      <c r="A39" t="str">
        <f t="shared" si="13"/>
        <v>PPG</v>
      </c>
      <c r="B39" s="71">
        <v>44685</v>
      </c>
      <c r="C39" s="70">
        <v>3022031</v>
      </c>
      <c r="D39" t="str">
        <f>VLOOKUP(C39,Schools!A:B,2,0)</f>
        <v>Hollickwood JMI School</v>
      </c>
      <c r="E39" t="str">
        <f>VLOOKUP(C39,Schools!$A:$Z,3,0)</f>
        <v>M</v>
      </c>
      <c r="F39" s="72">
        <v>94180</v>
      </c>
      <c r="G39" s="70" t="s">
        <v>4679</v>
      </c>
      <c r="H39" s="70"/>
      <c r="I39" t="str">
        <f t="shared" si="14"/>
        <v>11334/543965</v>
      </c>
      <c r="J39">
        <f>VLOOKUP(C39,Schools!$A:$Z,9,0)</f>
        <v>400026</v>
      </c>
      <c r="K39" s="70" t="s">
        <v>657</v>
      </c>
      <c r="L39" s="70" t="s">
        <v>654</v>
      </c>
      <c r="M39" s="70" t="s">
        <v>4748</v>
      </c>
      <c r="N39" t="str">
        <f>VLOOKUP(C39,Schools!A:D,4,0)</f>
        <v>Primary</v>
      </c>
      <c r="O39">
        <f t="shared" si="10"/>
        <v>11334</v>
      </c>
      <c r="P39">
        <f t="shared" si="15"/>
        <v>543965</v>
      </c>
      <c r="Q39" s="73"/>
      <c r="R39" s="73">
        <f t="shared" si="16"/>
        <v>15696.666666666666</v>
      </c>
      <c r="S39" s="73">
        <f t="shared" si="17"/>
        <v>7848.333333333333</v>
      </c>
      <c r="T39" s="73">
        <f t="shared" ref="T39:AB39" si="41">S39</f>
        <v>7848.333333333333</v>
      </c>
      <c r="U39" s="73">
        <f t="shared" si="41"/>
        <v>7848.333333333333</v>
      </c>
      <c r="V39" s="73">
        <f t="shared" si="41"/>
        <v>7848.333333333333</v>
      </c>
      <c r="W39" s="73">
        <f t="shared" si="41"/>
        <v>7848.333333333333</v>
      </c>
      <c r="X39" s="73">
        <f t="shared" si="41"/>
        <v>7848.333333333333</v>
      </c>
      <c r="Y39" s="73">
        <f t="shared" si="41"/>
        <v>7848.333333333333</v>
      </c>
      <c r="Z39" s="73">
        <f t="shared" si="41"/>
        <v>7848.333333333333</v>
      </c>
      <c r="AA39" s="73">
        <f t="shared" si="41"/>
        <v>7848.333333333333</v>
      </c>
      <c r="AB39" s="73">
        <f t="shared" si="41"/>
        <v>7848.333333333333</v>
      </c>
      <c r="AC39" s="47">
        <f t="shared" si="19"/>
        <v>94179.999999999985</v>
      </c>
      <c r="AD39" s="47">
        <f t="shared" si="12"/>
        <v>0</v>
      </c>
      <c r="AG39" s="47">
        <f t="shared" si="20"/>
        <v>23545</v>
      </c>
      <c r="AH39" s="47">
        <f t="shared" si="21"/>
        <v>47090</v>
      </c>
      <c r="AI39" s="47">
        <f t="shared" si="22"/>
        <v>70635</v>
      </c>
      <c r="AJ39" s="47">
        <f t="shared" si="23"/>
        <v>94179.999999999985</v>
      </c>
      <c r="AK39"/>
      <c r="AL39"/>
      <c r="AM39"/>
      <c r="AN39"/>
      <c r="AO39"/>
      <c r="AP39"/>
      <c r="AQ39"/>
      <c r="AR39"/>
      <c r="AS39"/>
      <c r="AT39"/>
      <c r="AU39"/>
    </row>
    <row r="40" spans="1:47" x14ac:dyDescent="0.25">
      <c r="A40" t="str">
        <f t="shared" si="13"/>
        <v>PPG</v>
      </c>
      <c r="B40" s="71">
        <v>44685</v>
      </c>
      <c r="C40" s="70">
        <v>3022032</v>
      </c>
      <c r="D40" t="str">
        <f>VLOOKUP(C40,Schools!A:B,2,0)</f>
        <v>Holly Park School</v>
      </c>
      <c r="E40" t="str">
        <f>VLOOKUP(C40,Schools!$A:$Z,3,0)</f>
        <v>M</v>
      </c>
      <c r="F40" s="72">
        <v>113570</v>
      </c>
      <c r="G40" s="70" t="s">
        <v>4679</v>
      </c>
      <c r="H40" s="70"/>
      <c r="I40" t="str">
        <f t="shared" si="14"/>
        <v>11334/543965</v>
      </c>
      <c r="J40">
        <f>VLOOKUP(C40,Schools!$A:$Z,9,0)</f>
        <v>400084</v>
      </c>
      <c r="K40" s="70" t="s">
        <v>657</v>
      </c>
      <c r="L40" s="70" t="s">
        <v>654</v>
      </c>
      <c r="M40" s="70" t="s">
        <v>4748</v>
      </c>
      <c r="N40" t="str">
        <f>VLOOKUP(C40,Schools!A:D,4,0)</f>
        <v>Primary</v>
      </c>
      <c r="O40">
        <f t="shared" si="10"/>
        <v>11334</v>
      </c>
      <c r="P40">
        <f t="shared" si="15"/>
        <v>543965</v>
      </c>
      <c r="Q40" s="73"/>
      <c r="R40" s="73">
        <f t="shared" si="16"/>
        <v>18928.333333333332</v>
      </c>
      <c r="S40" s="73">
        <f t="shared" si="17"/>
        <v>9464.1666666666661</v>
      </c>
      <c r="T40" s="73">
        <f t="shared" ref="T40:AB40" si="42">S40</f>
        <v>9464.1666666666661</v>
      </c>
      <c r="U40" s="73">
        <f t="shared" si="42"/>
        <v>9464.1666666666661</v>
      </c>
      <c r="V40" s="73">
        <f t="shared" si="42"/>
        <v>9464.1666666666661</v>
      </c>
      <c r="W40" s="73">
        <f t="shared" si="42"/>
        <v>9464.1666666666661</v>
      </c>
      <c r="X40" s="73">
        <f t="shared" si="42"/>
        <v>9464.1666666666661</v>
      </c>
      <c r="Y40" s="73">
        <f t="shared" si="42"/>
        <v>9464.1666666666661</v>
      </c>
      <c r="Z40" s="73">
        <f t="shared" si="42"/>
        <v>9464.1666666666661</v>
      </c>
      <c r="AA40" s="73">
        <f t="shared" si="42"/>
        <v>9464.1666666666661</v>
      </c>
      <c r="AB40" s="73">
        <f t="shared" si="42"/>
        <v>9464.1666666666661</v>
      </c>
      <c r="AC40" s="47">
        <f t="shared" si="19"/>
        <v>113570.00000000001</v>
      </c>
      <c r="AD40" s="47">
        <f t="shared" si="12"/>
        <v>0</v>
      </c>
      <c r="AG40" s="47">
        <f t="shared" si="20"/>
        <v>28392.5</v>
      </c>
      <c r="AH40" s="47">
        <f t="shared" si="21"/>
        <v>56784.999999999993</v>
      </c>
      <c r="AI40" s="47">
        <f t="shared" si="22"/>
        <v>85177.5</v>
      </c>
      <c r="AJ40" s="47">
        <f t="shared" si="23"/>
        <v>113570.00000000001</v>
      </c>
      <c r="AK40"/>
      <c r="AL40"/>
      <c r="AM40"/>
      <c r="AN40"/>
      <c r="AO40"/>
      <c r="AP40"/>
      <c r="AQ40"/>
      <c r="AR40"/>
      <c r="AS40"/>
      <c r="AT40"/>
      <c r="AU40"/>
    </row>
    <row r="41" spans="1:47" x14ac:dyDescent="0.25">
      <c r="A41" t="str">
        <f t="shared" si="13"/>
        <v>PPG</v>
      </c>
      <c r="B41" s="71">
        <v>44685</v>
      </c>
      <c r="C41" s="70">
        <v>3022036</v>
      </c>
      <c r="D41" t="str">
        <f>VLOOKUP(C41,Schools!A:B,2,0)</f>
        <v>Livingstone School</v>
      </c>
      <c r="E41" t="str">
        <f>VLOOKUP(C41,Schools!$A:$Z,3,0)</f>
        <v>M</v>
      </c>
      <c r="F41" s="72">
        <v>128805</v>
      </c>
      <c r="G41" s="70" t="s">
        <v>4679</v>
      </c>
      <c r="H41" s="70"/>
      <c r="I41" t="str">
        <f t="shared" si="14"/>
        <v>11334/543965</v>
      </c>
      <c r="J41">
        <f>VLOOKUP(C41,Schools!$A:$Z,9,0)</f>
        <v>400046</v>
      </c>
      <c r="K41" s="70" t="s">
        <v>657</v>
      </c>
      <c r="L41" s="70" t="s">
        <v>654</v>
      </c>
      <c r="M41" s="70" t="s">
        <v>4748</v>
      </c>
      <c r="N41" t="str">
        <f>VLOOKUP(C41,Schools!A:D,4,0)</f>
        <v>Primary</v>
      </c>
      <c r="O41">
        <f t="shared" si="10"/>
        <v>11334</v>
      </c>
      <c r="P41">
        <f t="shared" si="15"/>
        <v>543965</v>
      </c>
      <c r="Q41" s="73"/>
      <c r="R41" s="73">
        <f t="shared" si="16"/>
        <v>21467.5</v>
      </c>
      <c r="S41" s="73">
        <f t="shared" si="17"/>
        <v>10733.75</v>
      </c>
      <c r="T41" s="73">
        <f t="shared" ref="T41:AB41" si="43">S41</f>
        <v>10733.75</v>
      </c>
      <c r="U41" s="73">
        <f t="shared" si="43"/>
        <v>10733.75</v>
      </c>
      <c r="V41" s="73">
        <f t="shared" si="43"/>
        <v>10733.75</v>
      </c>
      <c r="W41" s="73">
        <f t="shared" si="43"/>
        <v>10733.75</v>
      </c>
      <c r="X41" s="73">
        <f t="shared" si="43"/>
        <v>10733.75</v>
      </c>
      <c r="Y41" s="73">
        <f t="shared" si="43"/>
        <v>10733.75</v>
      </c>
      <c r="Z41" s="73">
        <f t="shared" si="43"/>
        <v>10733.75</v>
      </c>
      <c r="AA41" s="73">
        <f t="shared" si="43"/>
        <v>10733.75</v>
      </c>
      <c r="AB41" s="73">
        <f t="shared" si="43"/>
        <v>10733.75</v>
      </c>
      <c r="AC41" s="47">
        <f t="shared" si="19"/>
        <v>128805</v>
      </c>
      <c r="AD41" s="47">
        <f t="shared" si="12"/>
        <v>0</v>
      </c>
      <c r="AG41" s="47">
        <f t="shared" si="20"/>
        <v>32201.25</v>
      </c>
      <c r="AH41" s="47">
        <f t="shared" si="21"/>
        <v>64402.5</v>
      </c>
      <c r="AI41" s="47">
        <f t="shared" si="22"/>
        <v>96603.75</v>
      </c>
      <c r="AJ41" s="47">
        <f t="shared" si="23"/>
        <v>128805</v>
      </c>
      <c r="AK41"/>
      <c r="AL41"/>
      <c r="AM41"/>
      <c r="AN41"/>
      <c r="AO41"/>
      <c r="AP41"/>
      <c r="AQ41"/>
      <c r="AR41"/>
      <c r="AS41"/>
      <c r="AT41"/>
      <c r="AU41"/>
    </row>
    <row r="42" spans="1:47" x14ac:dyDescent="0.25">
      <c r="A42" t="str">
        <f t="shared" si="13"/>
        <v>PPG</v>
      </c>
      <c r="B42" s="71">
        <v>44685</v>
      </c>
      <c r="C42" s="70">
        <v>3022037</v>
      </c>
      <c r="D42" t="str">
        <f>VLOOKUP(C42,Schools!A:B,2,0)</f>
        <v>Manorside Primary School</v>
      </c>
      <c r="E42" t="str">
        <f>VLOOKUP(C42,Schools!$A:$Z,3,0)</f>
        <v>M</v>
      </c>
      <c r="F42" s="72">
        <v>54015</v>
      </c>
      <c r="G42" s="70" t="s">
        <v>4679</v>
      </c>
      <c r="H42" s="70"/>
      <c r="I42" t="str">
        <f t="shared" si="14"/>
        <v>11334/543965</v>
      </c>
      <c r="J42">
        <f>VLOOKUP(C42,Schools!$A:$Z,9,0)</f>
        <v>400030</v>
      </c>
      <c r="K42" s="70" t="s">
        <v>657</v>
      </c>
      <c r="L42" s="70" t="s">
        <v>654</v>
      </c>
      <c r="M42" s="70" t="s">
        <v>4748</v>
      </c>
      <c r="N42" t="str">
        <f>VLOOKUP(C42,Schools!A:D,4,0)</f>
        <v>Primary</v>
      </c>
      <c r="O42">
        <f t="shared" si="10"/>
        <v>11334</v>
      </c>
      <c r="P42">
        <f t="shared" si="15"/>
        <v>543965</v>
      </c>
      <c r="Q42" s="73"/>
      <c r="R42" s="73">
        <f t="shared" si="16"/>
        <v>9002.5</v>
      </c>
      <c r="S42" s="73">
        <f t="shared" si="17"/>
        <v>4501.25</v>
      </c>
      <c r="T42" s="73">
        <f t="shared" ref="T42:AB42" si="44">S42</f>
        <v>4501.25</v>
      </c>
      <c r="U42" s="73">
        <f t="shared" si="44"/>
        <v>4501.25</v>
      </c>
      <c r="V42" s="73">
        <f t="shared" si="44"/>
        <v>4501.25</v>
      </c>
      <c r="W42" s="73">
        <f t="shared" si="44"/>
        <v>4501.25</v>
      </c>
      <c r="X42" s="73">
        <f t="shared" si="44"/>
        <v>4501.25</v>
      </c>
      <c r="Y42" s="73">
        <f t="shared" si="44"/>
        <v>4501.25</v>
      </c>
      <c r="Z42" s="73">
        <f t="shared" si="44"/>
        <v>4501.25</v>
      </c>
      <c r="AA42" s="73">
        <f t="shared" si="44"/>
        <v>4501.25</v>
      </c>
      <c r="AB42" s="73">
        <f t="shared" si="44"/>
        <v>4501.25</v>
      </c>
      <c r="AC42" s="47">
        <f t="shared" si="19"/>
        <v>54015</v>
      </c>
      <c r="AD42" s="47">
        <f t="shared" si="12"/>
        <v>0</v>
      </c>
      <c r="AG42" s="47">
        <f t="shared" si="20"/>
        <v>13503.75</v>
      </c>
      <c r="AH42" s="47">
        <f t="shared" si="21"/>
        <v>27007.5</v>
      </c>
      <c r="AI42" s="47">
        <f t="shared" si="22"/>
        <v>40511.25</v>
      </c>
      <c r="AJ42" s="47">
        <f t="shared" si="23"/>
        <v>54015</v>
      </c>
      <c r="AK42"/>
      <c r="AL42"/>
      <c r="AM42"/>
      <c r="AN42"/>
      <c r="AO42"/>
      <c r="AP42"/>
      <c r="AQ42"/>
      <c r="AR42"/>
      <c r="AS42"/>
      <c r="AT42"/>
      <c r="AU42"/>
    </row>
    <row r="43" spans="1:47" x14ac:dyDescent="0.25">
      <c r="A43" t="str">
        <f t="shared" si="13"/>
        <v>PPG</v>
      </c>
      <c r="B43" s="71">
        <v>44685</v>
      </c>
      <c r="C43" s="70">
        <v>3022042</v>
      </c>
      <c r="D43" t="str">
        <f>VLOOKUP(C43,Schools!A:B,2,0)</f>
        <v>Monkfrith School</v>
      </c>
      <c r="E43" t="str">
        <f>VLOOKUP(C43,Schools!$A:$Z,3,0)</f>
        <v>M</v>
      </c>
      <c r="F43" s="72">
        <v>34625</v>
      </c>
      <c r="G43" s="70" t="s">
        <v>4679</v>
      </c>
      <c r="H43" s="70"/>
      <c r="I43" t="str">
        <f t="shared" si="14"/>
        <v>11334/543965</v>
      </c>
      <c r="J43">
        <f>VLOOKUP(C43,Schools!$A:$Z,9,0)</f>
        <v>400048</v>
      </c>
      <c r="K43" s="70" t="s">
        <v>657</v>
      </c>
      <c r="L43" s="70" t="s">
        <v>654</v>
      </c>
      <c r="M43" s="70" t="s">
        <v>4748</v>
      </c>
      <c r="N43" t="str">
        <f>VLOOKUP(C43,Schools!A:D,4,0)</f>
        <v>Primary</v>
      </c>
      <c r="O43">
        <f t="shared" si="10"/>
        <v>11334</v>
      </c>
      <c r="P43">
        <f t="shared" si="15"/>
        <v>543965</v>
      </c>
      <c r="Q43" s="73"/>
      <c r="R43" s="73">
        <f t="shared" si="16"/>
        <v>5770.833333333333</v>
      </c>
      <c r="S43" s="73">
        <f t="shared" si="17"/>
        <v>2885.4166666666665</v>
      </c>
      <c r="T43" s="73">
        <f t="shared" ref="T43:AB43" si="45">S43</f>
        <v>2885.4166666666665</v>
      </c>
      <c r="U43" s="73">
        <f t="shared" si="45"/>
        <v>2885.4166666666665</v>
      </c>
      <c r="V43" s="73">
        <f t="shared" si="45"/>
        <v>2885.4166666666665</v>
      </c>
      <c r="W43" s="73">
        <f t="shared" si="45"/>
        <v>2885.4166666666665</v>
      </c>
      <c r="X43" s="73">
        <f t="shared" si="45"/>
        <v>2885.4166666666665</v>
      </c>
      <c r="Y43" s="73">
        <f t="shared" si="45"/>
        <v>2885.4166666666665</v>
      </c>
      <c r="Z43" s="73">
        <f t="shared" si="45"/>
        <v>2885.4166666666665</v>
      </c>
      <c r="AA43" s="73">
        <f t="shared" si="45"/>
        <v>2885.4166666666665</v>
      </c>
      <c r="AB43" s="73">
        <f t="shared" si="45"/>
        <v>2885.4166666666665</v>
      </c>
      <c r="AC43" s="47">
        <f t="shared" si="19"/>
        <v>34625.000000000007</v>
      </c>
      <c r="AD43" s="47">
        <f t="shared" si="12"/>
        <v>0</v>
      </c>
      <c r="AG43" s="47">
        <f t="shared" si="20"/>
        <v>8656.25</v>
      </c>
      <c r="AH43" s="47">
        <f t="shared" si="21"/>
        <v>17312.5</v>
      </c>
      <c r="AI43" s="47">
        <f t="shared" si="22"/>
        <v>25968.750000000004</v>
      </c>
      <c r="AJ43" s="47">
        <f t="shared" si="23"/>
        <v>34625.000000000007</v>
      </c>
      <c r="AK43"/>
      <c r="AL43"/>
      <c r="AM43"/>
      <c r="AN43"/>
      <c r="AO43"/>
      <c r="AP43"/>
      <c r="AQ43"/>
      <c r="AR43"/>
      <c r="AS43"/>
      <c r="AT43"/>
      <c r="AU43"/>
    </row>
    <row r="44" spans="1:47" x14ac:dyDescent="0.25">
      <c r="A44" t="str">
        <f t="shared" si="13"/>
        <v>PPG</v>
      </c>
      <c r="B44" s="71">
        <v>44685</v>
      </c>
      <c r="C44" s="70">
        <v>3022043</v>
      </c>
      <c r="D44" t="str">
        <f>VLOOKUP(C44,Schools!A:B,2,0)</f>
        <v>Moss Hall Junior School</v>
      </c>
      <c r="E44" t="str">
        <f>VLOOKUP(C44,Schools!$A:$Z,3,0)</f>
        <v>M</v>
      </c>
      <c r="F44" s="72">
        <v>119110</v>
      </c>
      <c r="G44" s="70" t="s">
        <v>4679</v>
      </c>
      <c r="H44" s="70"/>
      <c r="I44" t="str">
        <f t="shared" si="14"/>
        <v>11334/543965</v>
      </c>
      <c r="J44">
        <f>VLOOKUP(C44,Schools!$A:$Z,9,0)</f>
        <v>400088</v>
      </c>
      <c r="K44" s="70" t="s">
        <v>657</v>
      </c>
      <c r="L44" s="70" t="s">
        <v>654</v>
      </c>
      <c r="M44" s="70" t="s">
        <v>4748</v>
      </c>
      <c r="N44" t="str">
        <f>VLOOKUP(C44,Schools!A:D,4,0)</f>
        <v>Primary</v>
      </c>
      <c r="O44">
        <f t="shared" si="10"/>
        <v>11334</v>
      </c>
      <c r="P44">
        <f t="shared" si="15"/>
        <v>543965</v>
      </c>
      <c r="Q44" s="73"/>
      <c r="R44" s="73">
        <f t="shared" si="16"/>
        <v>19851.666666666668</v>
      </c>
      <c r="S44" s="73">
        <f t="shared" si="17"/>
        <v>9925.8333333333339</v>
      </c>
      <c r="T44" s="73">
        <f t="shared" ref="T44:AB44" si="46">S44</f>
        <v>9925.8333333333339</v>
      </c>
      <c r="U44" s="73">
        <f t="shared" si="46"/>
        <v>9925.8333333333339</v>
      </c>
      <c r="V44" s="73">
        <f t="shared" si="46"/>
        <v>9925.8333333333339</v>
      </c>
      <c r="W44" s="73">
        <f t="shared" si="46"/>
        <v>9925.8333333333339</v>
      </c>
      <c r="X44" s="73">
        <f t="shared" si="46"/>
        <v>9925.8333333333339</v>
      </c>
      <c r="Y44" s="73">
        <f t="shared" si="46"/>
        <v>9925.8333333333339</v>
      </c>
      <c r="Z44" s="73">
        <f t="shared" si="46"/>
        <v>9925.8333333333339</v>
      </c>
      <c r="AA44" s="73">
        <f t="shared" si="46"/>
        <v>9925.8333333333339</v>
      </c>
      <c r="AB44" s="73">
        <f t="shared" si="46"/>
        <v>9925.8333333333339</v>
      </c>
      <c r="AC44" s="47">
        <f t="shared" si="19"/>
        <v>119109.99999999999</v>
      </c>
      <c r="AD44" s="47">
        <f t="shared" si="12"/>
        <v>0</v>
      </c>
      <c r="AG44" s="47">
        <f t="shared" si="20"/>
        <v>29777.5</v>
      </c>
      <c r="AH44" s="47">
        <f t="shared" si="21"/>
        <v>59555.000000000007</v>
      </c>
      <c r="AI44" s="47">
        <f t="shared" si="22"/>
        <v>89332.5</v>
      </c>
      <c r="AJ44" s="47">
        <f t="shared" si="23"/>
        <v>119109.99999999999</v>
      </c>
      <c r="AK44"/>
      <c r="AL44"/>
      <c r="AM44"/>
      <c r="AN44"/>
      <c r="AO44"/>
      <c r="AP44"/>
      <c r="AQ44"/>
      <c r="AR44"/>
      <c r="AS44"/>
      <c r="AT44"/>
      <c r="AU44"/>
    </row>
    <row r="45" spans="1:47" x14ac:dyDescent="0.25">
      <c r="A45" t="str">
        <f t="shared" si="13"/>
        <v>PPG</v>
      </c>
      <c r="B45" s="71">
        <v>44685</v>
      </c>
      <c r="C45" s="70">
        <v>3022044</v>
      </c>
      <c r="D45" t="str">
        <f>VLOOKUP(C45,Schools!A:B,2,0)</f>
        <v>Moss Hall Infant School</v>
      </c>
      <c r="E45" t="str">
        <f>VLOOKUP(C45,Schools!$A:$Z,3,0)</f>
        <v>M</v>
      </c>
      <c r="F45" s="72">
        <v>69250</v>
      </c>
      <c r="G45" s="70" t="s">
        <v>4679</v>
      </c>
      <c r="H45" s="70"/>
      <c r="I45" t="str">
        <f t="shared" si="14"/>
        <v>11334/543965</v>
      </c>
      <c r="J45">
        <f>VLOOKUP(C45,Schools!$A:$Z,9,0)</f>
        <v>400087</v>
      </c>
      <c r="K45" s="70" t="s">
        <v>657</v>
      </c>
      <c r="L45" s="70" t="s">
        <v>654</v>
      </c>
      <c r="M45" s="70" t="s">
        <v>4748</v>
      </c>
      <c r="N45" t="str">
        <f>VLOOKUP(C45,Schools!A:D,4,0)</f>
        <v>Primary</v>
      </c>
      <c r="O45">
        <f t="shared" si="10"/>
        <v>11334</v>
      </c>
      <c r="P45">
        <f t="shared" si="15"/>
        <v>543965</v>
      </c>
      <c r="Q45" s="73"/>
      <c r="R45" s="73">
        <f t="shared" si="16"/>
        <v>11541.666666666666</v>
      </c>
      <c r="S45" s="73">
        <f t="shared" si="17"/>
        <v>5770.833333333333</v>
      </c>
      <c r="T45" s="73">
        <f t="shared" ref="T45:AB45" si="47">S45</f>
        <v>5770.833333333333</v>
      </c>
      <c r="U45" s="73">
        <f t="shared" si="47"/>
        <v>5770.833333333333</v>
      </c>
      <c r="V45" s="73">
        <f t="shared" si="47"/>
        <v>5770.833333333333</v>
      </c>
      <c r="W45" s="73">
        <f t="shared" si="47"/>
        <v>5770.833333333333</v>
      </c>
      <c r="X45" s="73">
        <f t="shared" si="47"/>
        <v>5770.833333333333</v>
      </c>
      <c r="Y45" s="73">
        <f t="shared" si="47"/>
        <v>5770.833333333333</v>
      </c>
      <c r="Z45" s="73">
        <f t="shared" si="47"/>
        <v>5770.833333333333</v>
      </c>
      <c r="AA45" s="73">
        <f t="shared" si="47"/>
        <v>5770.833333333333</v>
      </c>
      <c r="AB45" s="73">
        <f t="shared" si="47"/>
        <v>5770.833333333333</v>
      </c>
      <c r="AC45" s="47">
        <f t="shared" si="19"/>
        <v>69250.000000000015</v>
      </c>
      <c r="AD45" s="47">
        <f t="shared" si="12"/>
        <v>0</v>
      </c>
      <c r="AG45" s="47">
        <f t="shared" si="20"/>
        <v>17312.5</v>
      </c>
      <c r="AH45" s="47">
        <f t="shared" si="21"/>
        <v>34625</v>
      </c>
      <c r="AI45" s="47">
        <f t="shared" si="22"/>
        <v>51937.500000000007</v>
      </c>
      <c r="AJ45" s="47">
        <f t="shared" si="23"/>
        <v>69250.000000000015</v>
      </c>
      <c r="AK45"/>
      <c r="AL45"/>
      <c r="AM45"/>
      <c r="AN45"/>
      <c r="AO45"/>
      <c r="AP45"/>
      <c r="AQ45"/>
      <c r="AR45"/>
      <c r="AS45"/>
      <c r="AT45"/>
      <c r="AU45"/>
    </row>
    <row r="46" spans="1:47" x14ac:dyDescent="0.25">
      <c r="A46" t="str">
        <f t="shared" si="13"/>
        <v>PPG</v>
      </c>
      <c r="B46" s="71">
        <v>44685</v>
      </c>
      <c r="C46" s="70">
        <v>3022045</v>
      </c>
      <c r="D46" t="str">
        <f>VLOOKUP(C46,Schools!A:B,2,0)</f>
        <v>Northside School</v>
      </c>
      <c r="E46" t="str">
        <f>VLOOKUP(C46,Schools!$A:$Z,3,0)</f>
        <v>M</v>
      </c>
      <c r="F46" s="72">
        <v>47090</v>
      </c>
      <c r="G46" s="70" t="s">
        <v>4679</v>
      </c>
      <c r="H46" s="70"/>
      <c r="I46" t="str">
        <f t="shared" si="14"/>
        <v>11334/543965</v>
      </c>
      <c r="J46">
        <f>VLOOKUP(C46,Schools!$A:$Z,9,0)</f>
        <v>400089</v>
      </c>
      <c r="K46" s="70" t="s">
        <v>657</v>
      </c>
      <c r="L46" s="70" t="s">
        <v>654</v>
      </c>
      <c r="M46" s="70" t="s">
        <v>4748</v>
      </c>
      <c r="N46" t="str">
        <f>VLOOKUP(C46,Schools!A:D,4,0)</f>
        <v>Primary</v>
      </c>
      <c r="O46">
        <f t="shared" si="10"/>
        <v>11334</v>
      </c>
      <c r="P46">
        <f t="shared" si="15"/>
        <v>543965</v>
      </c>
      <c r="Q46" s="73"/>
      <c r="R46" s="73">
        <f t="shared" si="16"/>
        <v>7848.333333333333</v>
      </c>
      <c r="S46" s="73">
        <f t="shared" si="17"/>
        <v>3924.1666666666665</v>
      </c>
      <c r="T46" s="73">
        <f t="shared" ref="T46:AB46" si="48">S46</f>
        <v>3924.1666666666665</v>
      </c>
      <c r="U46" s="73">
        <f t="shared" si="48"/>
        <v>3924.1666666666665</v>
      </c>
      <c r="V46" s="73">
        <f t="shared" si="48"/>
        <v>3924.1666666666665</v>
      </c>
      <c r="W46" s="73">
        <f t="shared" si="48"/>
        <v>3924.1666666666665</v>
      </c>
      <c r="X46" s="73">
        <f t="shared" si="48"/>
        <v>3924.1666666666665</v>
      </c>
      <c r="Y46" s="73">
        <f t="shared" si="48"/>
        <v>3924.1666666666665</v>
      </c>
      <c r="Z46" s="73">
        <f t="shared" si="48"/>
        <v>3924.1666666666665</v>
      </c>
      <c r="AA46" s="73">
        <f t="shared" si="48"/>
        <v>3924.1666666666665</v>
      </c>
      <c r="AB46" s="73">
        <f t="shared" si="48"/>
        <v>3924.1666666666665</v>
      </c>
      <c r="AC46" s="47">
        <f t="shared" si="19"/>
        <v>47089.999999999993</v>
      </c>
      <c r="AD46" s="47">
        <f t="shared" si="12"/>
        <v>0</v>
      </c>
      <c r="AG46" s="47">
        <f t="shared" si="20"/>
        <v>11772.5</v>
      </c>
      <c r="AH46" s="47">
        <f t="shared" si="21"/>
        <v>23545</v>
      </c>
      <c r="AI46" s="47">
        <f t="shared" si="22"/>
        <v>35317.5</v>
      </c>
      <c r="AJ46" s="47">
        <f t="shared" si="23"/>
        <v>47089.999999999993</v>
      </c>
      <c r="AK46"/>
      <c r="AL46"/>
      <c r="AM46"/>
      <c r="AN46"/>
      <c r="AO46"/>
      <c r="AP46"/>
      <c r="AQ46"/>
      <c r="AR46"/>
      <c r="AS46"/>
      <c r="AT46"/>
      <c r="AU46"/>
    </row>
    <row r="47" spans="1:47" x14ac:dyDescent="0.25">
      <c r="A47" t="str">
        <f t="shared" si="13"/>
        <v>PPG</v>
      </c>
      <c r="B47" s="71">
        <v>44685</v>
      </c>
      <c r="C47" s="70">
        <v>3022053</v>
      </c>
      <c r="D47" t="str">
        <f>VLOOKUP(C47,Schools!A:B,2,0)</f>
        <v>Noam Primary School</v>
      </c>
      <c r="E47" t="str">
        <f>VLOOKUP(C47,Schools!$A:$Z,3,0)</f>
        <v>M</v>
      </c>
      <c r="F47" s="72">
        <v>5540</v>
      </c>
      <c r="G47" s="70" t="s">
        <v>4679</v>
      </c>
      <c r="H47" s="70"/>
      <c r="I47" t="str">
        <f t="shared" si="14"/>
        <v>11334/543965</v>
      </c>
      <c r="J47">
        <f>VLOOKUP(C47,Schools!$A:$Z,9,0)</f>
        <v>158733</v>
      </c>
      <c r="K47" s="70" t="s">
        <v>657</v>
      </c>
      <c r="L47" s="70" t="s">
        <v>654</v>
      </c>
      <c r="M47" s="70" t="s">
        <v>4748</v>
      </c>
      <c r="N47" t="str">
        <f>VLOOKUP(C47,Schools!A:D,4,0)</f>
        <v>Primary</v>
      </c>
      <c r="O47">
        <f t="shared" si="10"/>
        <v>11334</v>
      </c>
      <c r="P47">
        <f t="shared" si="15"/>
        <v>543965</v>
      </c>
      <c r="Q47" s="73"/>
      <c r="R47" s="73">
        <f t="shared" si="16"/>
        <v>923.33333333333337</v>
      </c>
      <c r="S47" s="73">
        <f t="shared" si="17"/>
        <v>461.66666666666669</v>
      </c>
      <c r="T47" s="73">
        <f t="shared" ref="T47:AB47" si="49">S47</f>
        <v>461.66666666666669</v>
      </c>
      <c r="U47" s="73">
        <f t="shared" si="49"/>
        <v>461.66666666666669</v>
      </c>
      <c r="V47" s="73">
        <f t="shared" si="49"/>
        <v>461.66666666666669</v>
      </c>
      <c r="W47" s="73">
        <f t="shared" si="49"/>
        <v>461.66666666666669</v>
      </c>
      <c r="X47" s="73">
        <f t="shared" si="49"/>
        <v>461.66666666666669</v>
      </c>
      <c r="Y47" s="73">
        <f t="shared" si="49"/>
        <v>461.66666666666669</v>
      </c>
      <c r="Z47" s="73">
        <f t="shared" si="49"/>
        <v>461.66666666666669</v>
      </c>
      <c r="AA47" s="73">
        <f t="shared" si="49"/>
        <v>461.66666666666669</v>
      </c>
      <c r="AB47" s="73">
        <f t="shared" si="49"/>
        <v>461.66666666666669</v>
      </c>
      <c r="AC47" s="47">
        <f t="shared" si="19"/>
        <v>5540.0000000000009</v>
      </c>
      <c r="AD47" s="47">
        <f t="shared" si="12"/>
        <v>0</v>
      </c>
      <c r="AG47" s="47">
        <f t="shared" si="20"/>
        <v>1385</v>
      </c>
      <c r="AH47" s="47">
        <f t="shared" si="21"/>
        <v>2770</v>
      </c>
      <c r="AI47" s="47">
        <f t="shared" si="22"/>
        <v>4155</v>
      </c>
      <c r="AJ47" s="47">
        <f t="shared" si="23"/>
        <v>5540.0000000000009</v>
      </c>
      <c r="AK47"/>
      <c r="AL47"/>
      <c r="AM47"/>
      <c r="AN47"/>
      <c r="AO47"/>
      <c r="AP47"/>
      <c r="AQ47"/>
      <c r="AR47"/>
      <c r="AS47"/>
      <c r="AT47"/>
      <c r="AU47"/>
    </row>
    <row r="48" spans="1:47" x14ac:dyDescent="0.25">
      <c r="A48" t="str">
        <f t="shared" si="13"/>
        <v>PPG</v>
      </c>
      <c r="B48" s="71">
        <v>44685</v>
      </c>
      <c r="C48" s="70">
        <v>3022054</v>
      </c>
      <c r="D48" t="str">
        <f>VLOOKUP(C48,Schools!A:B,2,0)</f>
        <v>Woodridge  Primary School</v>
      </c>
      <c r="E48" t="str">
        <f>VLOOKUP(C48,Schools!$A:$Z,3,0)</f>
        <v>M</v>
      </c>
      <c r="F48" s="72">
        <v>16620</v>
      </c>
      <c r="G48" s="70" t="s">
        <v>4679</v>
      </c>
      <c r="H48" s="70"/>
      <c r="I48" t="str">
        <f t="shared" si="14"/>
        <v>11334/543965</v>
      </c>
      <c r="J48">
        <f>VLOOKUP(C48,Schools!$A:$Z,9,0)</f>
        <v>400004</v>
      </c>
      <c r="K48" s="70" t="s">
        <v>657</v>
      </c>
      <c r="L48" s="70" t="s">
        <v>654</v>
      </c>
      <c r="M48" s="70" t="s">
        <v>4748</v>
      </c>
      <c r="N48" t="str">
        <f>VLOOKUP(C48,Schools!A:D,4,0)</f>
        <v>Primary</v>
      </c>
      <c r="O48">
        <f t="shared" si="10"/>
        <v>11334</v>
      </c>
      <c r="P48">
        <f t="shared" si="15"/>
        <v>543965</v>
      </c>
      <c r="Q48" s="73"/>
      <c r="R48" s="73">
        <f t="shared" si="16"/>
        <v>2770</v>
      </c>
      <c r="S48" s="73">
        <f t="shared" si="17"/>
        <v>1385</v>
      </c>
      <c r="T48" s="73">
        <f t="shared" ref="T48:AB48" si="50">S48</f>
        <v>1385</v>
      </c>
      <c r="U48" s="73">
        <f t="shared" si="50"/>
        <v>1385</v>
      </c>
      <c r="V48" s="73">
        <f t="shared" si="50"/>
        <v>1385</v>
      </c>
      <c r="W48" s="73">
        <f t="shared" si="50"/>
        <v>1385</v>
      </c>
      <c r="X48" s="73">
        <f t="shared" si="50"/>
        <v>1385</v>
      </c>
      <c r="Y48" s="73">
        <f t="shared" si="50"/>
        <v>1385</v>
      </c>
      <c r="Z48" s="73">
        <f t="shared" si="50"/>
        <v>1385</v>
      </c>
      <c r="AA48" s="73">
        <f t="shared" si="50"/>
        <v>1385</v>
      </c>
      <c r="AB48" s="73">
        <f t="shared" si="50"/>
        <v>1385</v>
      </c>
      <c r="AC48" s="47">
        <f t="shared" si="19"/>
        <v>16620</v>
      </c>
      <c r="AD48" s="47">
        <f t="shared" si="12"/>
        <v>0</v>
      </c>
      <c r="AG48" s="47">
        <f t="shared" si="20"/>
        <v>4155</v>
      </c>
      <c r="AH48" s="47">
        <f t="shared" si="21"/>
        <v>8310</v>
      </c>
      <c r="AI48" s="47">
        <f t="shared" si="22"/>
        <v>12465</v>
      </c>
      <c r="AJ48" s="47">
        <f t="shared" si="23"/>
        <v>16620</v>
      </c>
      <c r="AK48"/>
      <c r="AL48"/>
      <c r="AM48"/>
      <c r="AN48"/>
      <c r="AO48"/>
      <c r="AP48"/>
      <c r="AQ48"/>
      <c r="AR48"/>
      <c r="AS48"/>
      <c r="AT48"/>
      <c r="AU48"/>
    </row>
    <row r="49" spans="1:47" x14ac:dyDescent="0.25">
      <c r="A49" t="str">
        <f t="shared" si="13"/>
        <v>PPG</v>
      </c>
      <c r="B49" s="71">
        <v>44685</v>
      </c>
      <c r="C49" s="70">
        <v>3022055</v>
      </c>
      <c r="D49" t="str">
        <f>VLOOKUP(C49,Schools!A:B,2,0)</f>
        <v>Tudor School</v>
      </c>
      <c r="E49" t="str">
        <f>VLOOKUP(C49,Schools!$A:$Z,3,0)</f>
        <v>M</v>
      </c>
      <c r="F49" s="72">
        <v>103875</v>
      </c>
      <c r="G49" s="70" t="s">
        <v>4679</v>
      </c>
      <c r="H49" s="70"/>
      <c r="I49" t="str">
        <f t="shared" si="14"/>
        <v>11334/543965</v>
      </c>
      <c r="J49">
        <f>VLOOKUP(C49,Schools!$A:$Z,9,0)</f>
        <v>400101</v>
      </c>
      <c r="K49" s="70" t="s">
        <v>657</v>
      </c>
      <c r="L49" s="70" t="s">
        <v>654</v>
      </c>
      <c r="M49" s="70" t="s">
        <v>4748</v>
      </c>
      <c r="N49" t="str">
        <f>VLOOKUP(C49,Schools!A:D,4,0)</f>
        <v>Primary</v>
      </c>
      <c r="O49">
        <f t="shared" si="10"/>
        <v>11334</v>
      </c>
      <c r="P49">
        <f t="shared" si="15"/>
        <v>543965</v>
      </c>
      <c r="Q49" s="73"/>
      <c r="R49" s="73">
        <f t="shared" si="16"/>
        <v>17312.5</v>
      </c>
      <c r="S49" s="73">
        <f t="shared" si="17"/>
        <v>8656.25</v>
      </c>
      <c r="T49" s="73">
        <f t="shared" ref="T49:AB49" si="51">S49</f>
        <v>8656.25</v>
      </c>
      <c r="U49" s="73">
        <f t="shared" si="51"/>
        <v>8656.25</v>
      </c>
      <c r="V49" s="73">
        <f t="shared" si="51"/>
        <v>8656.25</v>
      </c>
      <c r="W49" s="73">
        <f t="shared" si="51"/>
        <v>8656.25</v>
      </c>
      <c r="X49" s="73">
        <f t="shared" si="51"/>
        <v>8656.25</v>
      </c>
      <c r="Y49" s="73">
        <f t="shared" si="51"/>
        <v>8656.25</v>
      </c>
      <c r="Z49" s="73">
        <f t="shared" si="51"/>
        <v>8656.25</v>
      </c>
      <c r="AA49" s="73">
        <f t="shared" si="51"/>
        <v>8656.25</v>
      </c>
      <c r="AB49" s="73">
        <f t="shared" si="51"/>
        <v>8656.25</v>
      </c>
      <c r="AC49" s="47">
        <f t="shared" si="19"/>
        <v>103875</v>
      </c>
      <c r="AD49" s="47">
        <f t="shared" si="12"/>
        <v>0</v>
      </c>
      <c r="AG49" s="47">
        <f t="shared" si="20"/>
        <v>25968.75</v>
      </c>
      <c r="AH49" s="47">
        <f t="shared" si="21"/>
        <v>51937.5</v>
      </c>
      <c r="AI49" s="47">
        <f t="shared" si="22"/>
        <v>77906.25</v>
      </c>
      <c r="AJ49" s="47">
        <f t="shared" si="23"/>
        <v>103875</v>
      </c>
      <c r="AK49"/>
      <c r="AL49"/>
      <c r="AM49"/>
      <c r="AN49"/>
      <c r="AO49"/>
      <c r="AP49"/>
      <c r="AQ49"/>
      <c r="AR49"/>
      <c r="AS49"/>
      <c r="AT49"/>
      <c r="AU49"/>
    </row>
    <row r="50" spans="1:47" x14ac:dyDescent="0.25">
      <c r="A50" t="str">
        <f t="shared" si="13"/>
        <v>PPG</v>
      </c>
      <c r="B50" s="71">
        <v>44685</v>
      </c>
      <c r="C50" s="70">
        <v>3022057</v>
      </c>
      <c r="D50" t="str">
        <f>VLOOKUP(C50,Schools!A:B,2,0)</f>
        <v>Underhill School</v>
      </c>
      <c r="E50" t="str">
        <f>VLOOKUP(C50,Schools!$A:$Z,3,0)</f>
        <v>M</v>
      </c>
      <c r="F50" s="72">
        <v>283925</v>
      </c>
      <c r="G50" s="70" t="s">
        <v>4679</v>
      </c>
      <c r="H50" s="70"/>
      <c r="I50" t="str">
        <f t="shared" si="14"/>
        <v>11334/543965</v>
      </c>
      <c r="J50">
        <f>VLOOKUP(C50,Schools!$A:$Z,9,0)</f>
        <v>400053</v>
      </c>
      <c r="K50" s="70" t="s">
        <v>657</v>
      </c>
      <c r="L50" s="70" t="s">
        <v>654</v>
      </c>
      <c r="M50" s="70" t="s">
        <v>4748</v>
      </c>
      <c r="N50" t="str">
        <f>VLOOKUP(C50,Schools!A:D,4,0)</f>
        <v>Primary</v>
      </c>
      <c r="O50">
        <f t="shared" si="10"/>
        <v>11334</v>
      </c>
      <c r="P50">
        <f t="shared" si="15"/>
        <v>543965</v>
      </c>
      <c r="Q50" s="73"/>
      <c r="R50" s="73">
        <f t="shared" si="16"/>
        <v>47320.833333333336</v>
      </c>
      <c r="S50" s="73">
        <f t="shared" si="17"/>
        <v>23660.416666666668</v>
      </c>
      <c r="T50" s="73">
        <f t="shared" ref="T50:AB50" si="52">S50</f>
        <v>23660.416666666668</v>
      </c>
      <c r="U50" s="73">
        <f t="shared" si="52"/>
        <v>23660.416666666668</v>
      </c>
      <c r="V50" s="73">
        <f t="shared" si="52"/>
        <v>23660.416666666668</v>
      </c>
      <c r="W50" s="73">
        <f t="shared" si="52"/>
        <v>23660.416666666668</v>
      </c>
      <c r="X50" s="73">
        <f t="shared" si="52"/>
        <v>23660.416666666668</v>
      </c>
      <c r="Y50" s="73">
        <f t="shared" si="52"/>
        <v>23660.416666666668</v>
      </c>
      <c r="Z50" s="73">
        <f t="shared" si="52"/>
        <v>23660.416666666668</v>
      </c>
      <c r="AA50" s="73">
        <f t="shared" si="52"/>
        <v>23660.416666666668</v>
      </c>
      <c r="AB50" s="73">
        <f t="shared" si="52"/>
        <v>23660.416666666668</v>
      </c>
      <c r="AC50" s="47">
        <f t="shared" si="19"/>
        <v>283924.99999999994</v>
      </c>
      <c r="AD50" s="47">
        <f t="shared" si="12"/>
        <v>0</v>
      </c>
      <c r="AG50" s="47">
        <f t="shared" si="20"/>
        <v>70981.25</v>
      </c>
      <c r="AH50" s="47">
        <f t="shared" si="21"/>
        <v>141962.5</v>
      </c>
      <c r="AI50" s="47">
        <f t="shared" si="22"/>
        <v>212943.74999999997</v>
      </c>
      <c r="AJ50" s="47">
        <f t="shared" si="23"/>
        <v>283924.99999999994</v>
      </c>
      <c r="AK50"/>
      <c r="AL50"/>
      <c r="AM50"/>
      <c r="AN50"/>
      <c r="AO50"/>
      <c r="AP50"/>
      <c r="AQ50"/>
      <c r="AR50"/>
      <c r="AS50"/>
      <c r="AT50"/>
      <c r="AU50"/>
    </row>
    <row r="51" spans="1:47" x14ac:dyDescent="0.25">
      <c r="A51" t="str">
        <f t="shared" si="13"/>
        <v>PPG</v>
      </c>
      <c r="B51" s="71">
        <v>44685</v>
      </c>
      <c r="C51" s="70">
        <v>3022060</v>
      </c>
      <c r="D51" t="str">
        <f>VLOOKUP(C51,Schools!A:B,2,0)</f>
        <v>Whitings Hill Primary School</v>
      </c>
      <c r="E51" t="str">
        <f>VLOOKUP(C51,Schools!$A:$Z,3,0)</f>
        <v>M</v>
      </c>
      <c r="F51" s="72">
        <v>175895</v>
      </c>
      <c r="G51" s="70" t="s">
        <v>4679</v>
      </c>
      <c r="H51" s="70"/>
      <c r="I51" t="str">
        <f t="shared" si="14"/>
        <v>11334/543965</v>
      </c>
      <c r="J51">
        <f>VLOOKUP(C51,Schools!$A:$Z,9,0)</f>
        <v>400011</v>
      </c>
      <c r="K51" s="70" t="s">
        <v>657</v>
      </c>
      <c r="L51" s="70" t="s">
        <v>654</v>
      </c>
      <c r="M51" s="70" t="s">
        <v>4748</v>
      </c>
      <c r="N51" t="str">
        <f>VLOOKUP(C51,Schools!A:D,4,0)</f>
        <v>Primary</v>
      </c>
      <c r="O51">
        <f t="shared" si="10"/>
        <v>11334</v>
      </c>
      <c r="P51">
        <f t="shared" si="15"/>
        <v>543965</v>
      </c>
      <c r="Q51" s="73"/>
      <c r="R51" s="73">
        <f t="shared" si="16"/>
        <v>29315.833333333332</v>
      </c>
      <c r="S51" s="73">
        <f t="shared" si="17"/>
        <v>14657.916666666666</v>
      </c>
      <c r="T51" s="73">
        <f t="shared" ref="T51:AB51" si="53">S51</f>
        <v>14657.916666666666</v>
      </c>
      <c r="U51" s="73">
        <f t="shared" si="53"/>
        <v>14657.916666666666</v>
      </c>
      <c r="V51" s="73">
        <f t="shared" si="53"/>
        <v>14657.916666666666</v>
      </c>
      <c r="W51" s="73">
        <f t="shared" si="53"/>
        <v>14657.916666666666</v>
      </c>
      <c r="X51" s="73">
        <f t="shared" si="53"/>
        <v>14657.916666666666</v>
      </c>
      <c r="Y51" s="73">
        <f t="shared" si="53"/>
        <v>14657.916666666666</v>
      </c>
      <c r="Z51" s="73">
        <f t="shared" si="53"/>
        <v>14657.916666666666</v>
      </c>
      <c r="AA51" s="73">
        <f t="shared" si="53"/>
        <v>14657.916666666666</v>
      </c>
      <c r="AB51" s="73">
        <f t="shared" si="53"/>
        <v>14657.916666666666</v>
      </c>
      <c r="AC51" s="47">
        <f t="shared" si="19"/>
        <v>175894.99999999997</v>
      </c>
      <c r="AD51" s="47">
        <f t="shared" si="12"/>
        <v>0</v>
      </c>
      <c r="AG51" s="47">
        <f t="shared" si="20"/>
        <v>43973.75</v>
      </c>
      <c r="AH51" s="47">
        <f t="shared" si="21"/>
        <v>87947.5</v>
      </c>
      <c r="AI51" s="47">
        <f t="shared" si="22"/>
        <v>131921.25</v>
      </c>
      <c r="AJ51" s="47">
        <f t="shared" si="23"/>
        <v>175894.99999999997</v>
      </c>
      <c r="AK51"/>
      <c r="AL51"/>
      <c r="AM51"/>
      <c r="AN51"/>
      <c r="AO51"/>
      <c r="AP51"/>
      <c r="AQ51"/>
      <c r="AR51"/>
      <c r="AS51"/>
      <c r="AT51"/>
      <c r="AU51"/>
    </row>
    <row r="52" spans="1:47" x14ac:dyDescent="0.25">
      <c r="A52" t="str">
        <f t="shared" si="13"/>
        <v>PPG</v>
      </c>
      <c r="B52" s="71">
        <v>44685</v>
      </c>
      <c r="C52" s="70">
        <v>3022067</v>
      </c>
      <c r="D52" t="str">
        <f>VLOOKUP(C52,Schools!A:B,2,0)</f>
        <v>Chalgrove Primary School</v>
      </c>
      <c r="E52" t="str">
        <f>VLOOKUP(C52,Schools!$A:$Z,3,0)</f>
        <v>M</v>
      </c>
      <c r="F52" s="72">
        <v>72020</v>
      </c>
      <c r="G52" s="70" t="s">
        <v>4679</v>
      </c>
      <c r="H52" s="70"/>
      <c r="I52" t="str">
        <f t="shared" si="14"/>
        <v>11334/543965</v>
      </c>
      <c r="J52">
        <f>VLOOKUP(C52,Schools!$A:$Z,9,0)</f>
        <v>400065</v>
      </c>
      <c r="K52" s="70" t="s">
        <v>657</v>
      </c>
      <c r="L52" s="70" t="s">
        <v>654</v>
      </c>
      <c r="M52" s="70" t="s">
        <v>4748</v>
      </c>
      <c r="N52" t="str">
        <f>VLOOKUP(C52,Schools!A:D,4,0)</f>
        <v>Primary</v>
      </c>
      <c r="O52">
        <f t="shared" ref="O52:O83" si="54">VLOOKUP(N52,$AJ$1:$AK$5,2,0)</f>
        <v>11334</v>
      </c>
      <c r="P52">
        <f t="shared" si="15"/>
        <v>543965</v>
      </c>
      <c r="Q52" s="73"/>
      <c r="R52" s="73">
        <f t="shared" si="16"/>
        <v>12003.333333333334</v>
      </c>
      <c r="S52" s="73">
        <f t="shared" si="17"/>
        <v>6001.666666666667</v>
      </c>
      <c r="T52" s="73">
        <f t="shared" ref="T52:AB52" si="55">S52</f>
        <v>6001.666666666667</v>
      </c>
      <c r="U52" s="73">
        <f t="shared" si="55"/>
        <v>6001.666666666667</v>
      </c>
      <c r="V52" s="73">
        <f t="shared" si="55"/>
        <v>6001.666666666667</v>
      </c>
      <c r="W52" s="73">
        <f t="shared" si="55"/>
        <v>6001.666666666667</v>
      </c>
      <c r="X52" s="73">
        <f t="shared" si="55"/>
        <v>6001.666666666667</v>
      </c>
      <c r="Y52" s="73">
        <f t="shared" si="55"/>
        <v>6001.666666666667</v>
      </c>
      <c r="Z52" s="73">
        <f t="shared" si="55"/>
        <v>6001.666666666667</v>
      </c>
      <c r="AA52" s="73">
        <f t="shared" si="55"/>
        <v>6001.666666666667</v>
      </c>
      <c r="AB52" s="73">
        <f t="shared" si="55"/>
        <v>6001.666666666667</v>
      </c>
      <c r="AC52" s="47">
        <f t="shared" si="19"/>
        <v>72020</v>
      </c>
      <c r="AD52" s="47">
        <f t="shared" ref="AD52:AD83" si="56">AC52-F52</f>
        <v>0</v>
      </c>
      <c r="AG52" s="47">
        <f t="shared" si="20"/>
        <v>18005</v>
      </c>
      <c r="AH52" s="47">
        <f t="shared" si="21"/>
        <v>36010</v>
      </c>
      <c r="AI52" s="47">
        <f t="shared" si="22"/>
        <v>54014.999999999993</v>
      </c>
      <c r="AJ52" s="47">
        <f t="shared" si="23"/>
        <v>72020</v>
      </c>
      <c r="AK52"/>
      <c r="AL52"/>
      <c r="AM52"/>
      <c r="AN52"/>
      <c r="AO52"/>
      <c r="AP52"/>
      <c r="AQ52"/>
      <c r="AR52"/>
      <c r="AS52"/>
      <c r="AT52"/>
      <c r="AU52"/>
    </row>
    <row r="53" spans="1:47" x14ac:dyDescent="0.25">
      <c r="A53" t="str">
        <f t="shared" si="13"/>
        <v>PPG</v>
      </c>
      <c r="B53" s="71">
        <v>44685</v>
      </c>
      <c r="C53" s="70">
        <v>3022070</v>
      </c>
      <c r="D53" t="str">
        <f>VLOOKUP(C53,Schools!A:B,2,0)</f>
        <v>Sunnyfields Primary School</v>
      </c>
      <c r="E53" t="str">
        <f>VLOOKUP(C53,Schools!$A:$Z,3,0)</f>
        <v>M</v>
      </c>
      <c r="F53" s="72">
        <v>95565</v>
      </c>
      <c r="G53" s="70" t="s">
        <v>4679</v>
      </c>
      <c r="H53" s="70"/>
      <c r="I53" t="str">
        <f t="shared" si="14"/>
        <v>11334/543965</v>
      </c>
      <c r="J53">
        <f>VLOOKUP(C53,Schools!$A:$Z,9,0)</f>
        <v>400038</v>
      </c>
      <c r="K53" s="70" t="s">
        <v>657</v>
      </c>
      <c r="L53" s="70" t="s">
        <v>654</v>
      </c>
      <c r="M53" s="70" t="s">
        <v>4748</v>
      </c>
      <c r="N53" t="str">
        <f>VLOOKUP(C53,Schools!A:D,4,0)</f>
        <v>Primary</v>
      </c>
      <c r="O53">
        <f t="shared" si="54"/>
        <v>11334</v>
      </c>
      <c r="P53">
        <f t="shared" si="15"/>
        <v>543965</v>
      </c>
      <c r="Q53" s="73"/>
      <c r="R53" s="73">
        <f t="shared" si="16"/>
        <v>15927.5</v>
      </c>
      <c r="S53" s="73">
        <f t="shared" si="17"/>
        <v>7963.75</v>
      </c>
      <c r="T53" s="73">
        <f t="shared" ref="T53:AB53" si="57">S53</f>
        <v>7963.75</v>
      </c>
      <c r="U53" s="73">
        <f t="shared" si="57"/>
        <v>7963.75</v>
      </c>
      <c r="V53" s="73">
        <f t="shared" si="57"/>
        <v>7963.75</v>
      </c>
      <c r="W53" s="73">
        <f t="shared" si="57"/>
        <v>7963.75</v>
      </c>
      <c r="X53" s="73">
        <f t="shared" si="57"/>
        <v>7963.75</v>
      </c>
      <c r="Y53" s="73">
        <f t="shared" si="57"/>
        <v>7963.75</v>
      </c>
      <c r="Z53" s="73">
        <f t="shared" si="57"/>
        <v>7963.75</v>
      </c>
      <c r="AA53" s="73">
        <f t="shared" si="57"/>
        <v>7963.75</v>
      </c>
      <c r="AB53" s="73">
        <f t="shared" si="57"/>
        <v>7963.75</v>
      </c>
      <c r="AC53" s="47">
        <f t="shared" si="19"/>
        <v>95565</v>
      </c>
      <c r="AD53" s="47">
        <f t="shared" si="56"/>
        <v>0</v>
      </c>
      <c r="AG53" s="47">
        <f t="shared" si="20"/>
        <v>23891.25</v>
      </c>
      <c r="AH53" s="47">
        <f t="shared" si="21"/>
        <v>47782.5</v>
      </c>
      <c r="AI53" s="47">
        <f t="shared" si="22"/>
        <v>71673.75</v>
      </c>
      <c r="AJ53" s="47">
        <f t="shared" si="23"/>
        <v>95565</v>
      </c>
      <c r="AK53"/>
      <c r="AL53"/>
      <c r="AM53"/>
      <c r="AN53"/>
      <c r="AO53"/>
      <c r="AP53"/>
      <c r="AQ53"/>
      <c r="AR53"/>
      <c r="AS53"/>
      <c r="AT53"/>
      <c r="AU53"/>
    </row>
    <row r="54" spans="1:47" x14ac:dyDescent="0.25">
      <c r="A54" t="str">
        <f t="shared" si="13"/>
        <v>PPG</v>
      </c>
      <c r="B54" s="71">
        <v>44685</v>
      </c>
      <c r="C54" s="70">
        <v>3022071</v>
      </c>
      <c r="D54" t="str">
        <f>VLOOKUP(C54,Schools!A:B,2,0)</f>
        <v>Queenswell Infant and Nursery School</v>
      </c>
      <c r="E54" t="str">
        <f>VLOOKUP(C54,Schools!$A:$Z,3,0)</f>
        <v>M</v>
      </c>
      <c r="F54" s="72">
        <v>51245</v>
      </c>
      <c r="G54" s="70" t="s">
        <v>4679</v>
      </c>
      <c r="H54" s="70"/>
      <c r="I54" t="str">
        <f t="shared" si="14"/>
        <v>11334/543965</v>
      </c>
      <c r="J54">
        <f>VLOOKUP(C54,Schools!$A:$Z,9,0)</f>
        <v>400012</v>
      </c>
      <c r="K54" s="70" t="s">
        <v>657</v>
      </c>
      <c r="L54" s="70" t="s">
        <v>654</v>
      </c>
      <c r="M54" s="70" t="s">
        <v>4748</v>
      </c>
      <c r="N54" t="str">
        <f>VLOOKUP(C54,Schools!A:D,4,0)</f>
        <v>Primary</v>
      </c>
      <c r="O54">
        <f t="shared" si="54"/>
        <v>11334</v>
      </c>
      <c r="P54">
        <f t="shared" si="15"/>
        <v>543965</v>
      </c>
      <c r="Q54" s="73"/>
      <c r="R54" s="73">
        <f t="shared" si="16"/>
        <v>8540.8333333333339</v>
      </c>
      <c r="S54" s="73">
        <f t="shared" si="17"/>
        <v>4270.416666666667</v>
      </c>
      <c r="T54" s="73">
        <f t="shared" ref="T54:AB54" si="58">S54</f>
        <v>4270.416666666667</v>
      </c>
      <c r="U54" s="73">
        <f t="shared" si="58"/>
        <v>4270.416666666667</v>
      </c>
      <c r="V54" s="73">
        <f t="shared" si="58"/>
        <v>4270.416666666667</v>
      </c>
      <c r="W54" s="73">
        <f t="shared" si="58"/>
        <v>4270.416666666667</v>
      </c>
      <c r="X54" s="73">
        <f t="shared" si="58"/>
        <v>4270.416666666667</v>
      </c>
      <c r="Y54" s="73">
        <f t="shared" si="58"/>
        <v>4270.416666666667</v>
      </c>
      <c r="Z54" s="73">
        <f t="shared" si="58"/>
        <v>4270.416666666667</v>
      </c>
      <c r="AA54" s="73">
        <f t="shared" si="58"/>
        <v>4270.416666666667</v>
      </c>
      <c r="AB54" s="73">
        <f t="shared" si="58"/>
        <v>4270.416666666667</v>
      </c>
      <c r="AC54" s="47">
        <f t="shared" si="19"/>
        <v>51244.999999999993</v>
      </c>
      <c r="AD54" s="47">
        <f t="shared" si="56"/>
        <v>0</v>
      </c>
      <c r="AG54" s="47">
        <f t="shared" si="20"/>
        <v>12811.25</v>
      </c>
      <c r="AH54" s="47">
        <f t="shared" si="21"/>
        <v>25622.500000000004</v>
      </c>
      <c r="AI54" s="47">
        <f t="shared" si="22"/>
        <v>38433.75</v>
      </c>
      <c r="AJ54" s="47">
        <f t="shared" si="23"/>
        <v>51244.999999999993</v>
      </c>
      <c r="AK54"/>
      <c r="AL54"/>
      <c r="AM54"/>
      <c r="AN54"/>
      <c r="AO54"/>
      <c r="AP54"/>
      <c r="AQ54"/>
      <c r="AR54"/>
      <c r="AS54"/>
      <c r="AT54"/>
      <c r="AU54"/>
    </row>
    <row r="55" spans="1:47" x14ac:dyDescent="0.25">
      <c r="A55" t="str">
        <f t="shared" si="13"/>
        <v>PPG</v>
      </c>
      <c r="B55" s="71">
        <v>44685</v>
      </c>
      <c r="C55" s="70">
        <v>3022072</v>
      </c>
      <c r="D55" t="str">
        <f>VLOOKUP(C55,Schools!A:B,2,0)</f>
        <v>Queenswell Junior School</v>
      </c>
      <c r="E55" t="str">
        <f>VLOOKUP(C55,Schools!$A:$Z,3,0)</f>
        <v>M</v>
      </c>
      <c r="F55" s="72">
        <v>130190</v>
      </c>
      <c r="G55" s="70" t="s">
        <v>4679</v>
      </c>
      <c r="H55" s="70"/>
      <c r="I55" t="str">
        <f t="shared" si="14"/>
        <v>11334/543965</v>
      </c>
      <c r="J55">
        <f>VLOOKUP(C55,Schools!$A:$Z,9,0)</f>
        <v>400012</v>
      </c>
      <c r="K55" s="70" t="s">
        <v>657</v>
      </c>
      <c r="L55" s="70" t="s">
        <v>654</v>
      </c>
      <c r="M55" s="70" t="s">
        <v>4748</v>
      </c>
      <c r="N55" t="str">
        <f>VLOOKUP(C55,Schools!A:D,4,0)</f>
        <v>Primary</v>
      </c>
      <c r="O55">
        <f t="shared" si="54"/>
        <v>11334</v>
      </c>
      <c r="P55">
        <f t="shared" si="15"/>
        <v>543965</v>
      </c>
      <c r="Q55" s="73"/>
      <c r="R55" s="73">
        <f t="shared" si="16"/>
        <v>21698.333333333332</v>
      </c>
      <c r="S55" s="73">
        <f t="shared" si="17"/>
        <v>10849.166666666666</v>
      </c>
      <c r="T55" s="73">
        <f t="shared" ref="T55:AB55" si="59">S55</f>
        <v>10849.166666666666</v>
      </c>
      <c r="U55" s="73">
        <f t="shared" si="59"/>
        <v>10849.166666666666</v>
      </c>
      <c r="V55" s="73">
        <f t="shared" si="59"/>
        <v>10849.166666666666</v>
      </c>
      <c r="W55" s="73">
        <f t="shared" si="59"/>
        <v>10849.166666666666</v>
      </c>
      <c r="X55" s="73">
        <f t="shared" si="59"/>
        <v>10849.166666666666</v>
      </c>
      <c r="Y55" s="73">
        <f t="shared" si="59"/>
        <v>10849.166666666666</v>
      </c>
      <c r="Z55" s="73">
        <f t="shared" si="59"/>
        <v>10849.166666666666</v>
      </c>
      <c r="AA55" s="73">
        <f t="shared" si="59"/>
        <v>10849.166666666666</v>
      </c>
      <c r="AB55" s="73">
        <f t="shared" si="59"/>
        <v>10849.166666666666</v>
      </c>
      <c r="AC55" s="47">
        <f t="shared" si="19"/>
        <v>130190.00000000001</v>
      </c>
      <c r="AD55" s="47">
        <f t="shared" si="56"/>
        <v>0</v>
      </c>
      <c r="AG55" s="47">
        <f t="shared" si="20"/>
        <v>32547.5</v>
      </c>
      <c r="AH55" s="47">
        <f t="shared" si="21"/>
        <v>65094.999999999993</v>
      </c>
      <c r="AI55" s="47">
        <f t="shared" si="22"/>
        <v>97642.5</v>
      </c>
      <c r="AJ55" s="47">
        <f t="shared" si="23"/>
        <v>130190.00000000001</v>
      </c>
      <c r="AK55"/>
      <c r="AL55"/>
      <c r="AM55"/>
      <c r="AN55"/>
      <c r="AO55"/>
      <c r="AP55"/>
      <c r="AQ55"/>
      <c r="AR55"/>
      <c r="AS55"/>
      <c r="AT55"/>
      <c r="AU55"/>
    </row>
    <row r="56" spans="1:47" x14ac:dyDescent="0.25">
      <c r="A56" t="str">
        <f t="shared" si="13"/>
        <v>PPG</v>
      </c>
      <c r="B56" s="71">
        <v>44685</v>
      </c>
      <c r="C56" s="70">
        <v>3022073</v>
      </c>
      <c r="D56" t="str">
        <f>VLOOKUP(C56,Schools!A:B,2,0)</f>
        <v>Danegrove JMI School</v>
      </c>
      <c r="E56" t="str">
        <f>VLOOKUP(C56,Schools!$A:$Z,3,0)</f>
        <v>M</v>
      </c>
      <c r="F56" s="72">
        <v>253455</v>
      </c>
      <c r="G56" s="70" t="s">
        <v>4679</v>
      </c>
      <c r="H56" s="70"/>
      <c r="I56" t="str">
        <f t="shared" si="14"/>
        <v>11334/543965</v>
      </c>
      <c r="J56">
        <f>VLOOKUP(C56,Schools!$A:$Z,9,0)</f>
        <v>400105</v>
      </c>
      <c r="K56" s="70" t="s">
        <v>657</v>
      </c>
      <c r="L56" s="70" t="s">
        <v>654</v>
      </c>
      <c r="M56" s="70" t="s">
        <v>4748</v>
      </c>
      <c r="N56" t="str">
        <f>VLOOKUP(C56,Schools!A:D,4,0)</f>
        <v>Primary</v>
      </c>
      <c r="O56">
        <f t="shared" si="54"/>
        <v>11334</v>
      </c>
      <c r="P56">
        <f t="shared" si="15"/>
        <v>543965</v>
      </c>
      <c r="Q56" s="73"/>
      <c r="R56" s="73">
        <f t="shared" si="16"/>
        <v>42242.5</v>
      </c>
      <c r="S56" s="73">
        <f t="shared" si="17"/>
        <v>21121.25</v>
      </c>
      <c r="T56" s="73">
        <f t="shared" ref="T56:AB56" si="60">S56</f>
        <v>21121.25</v>
      </c>
      <c r="U56" s="73">
        <f t="shared" si="60"/>
        <v>21121.25</v>
      </c>
      <c r="V56" s="73">
        <f t="shared" si="60"/>
        <v>21121.25</v>
      </c>
      <c r="W56" s="73">
        <f t="shared" si="60"/>
        <v>21121.25</v>
      </c>
      <c r="X56" s="73">
        <f t="shared" si="60"/>
        <v>21121.25</v>
      </c>
      <c r="Y56" s="73">
        <f t="shared" si="60"/>
        <v>21121.25</v>
      </c>
      <c r="Z56" s="73">
        <f t="shared" si="60"/>
        <v>21121.25</v>
      </c>
      <c r="AA56" s="73">
        <f t="shared" si="60"/>
        <v>21121.25</v>
      </c>
      <c r="AB56" s="73">
        <f t="shared" si="60"/>
        <v>21121.25</v>
      </c>
      <c r="AC56" s="47">
        <f t="shared" si="19"/>
        <v>253455</v>
      </c>
      <c r="AD56" s="47">
        <f t="shared" si="56"/>
        <v>0</v>
      </c>
      <c r="AG56" s="47">
        <f t="shared" si="20"/>
        <v>63363.75</v>
      </c>
      <c r="AH56" s="47">
        <f t="shared" si="21"/>
        <v>126727.5</v>
      </c>
      <c r="AI56" s="47">
        <f t="shared" si="22"/>
        <v>190091.25</v>
      </c>
      <c r="AJ56" s="47">
        <f t="shared" si="23"/>
        <v>253455</v>
      </c>
      <c r="AK56"/>
      <c r="AL56"/>
      <c r="AM56"/>
      <c r="AN56"/>
      <c r="AO56"/>
      <c r="AP56"/>
      <c r="AQ56"/>
      <c r="AR56"/>
      <c r="AS56"/>
      <c r="AT56"/>
      <c r="AU56"/>
    </row>
    <row r="57" spans="1:47" x14ac:dyDescent="0.25">
      <c r="A57" t="str">
        <f t="shared" si="13"/>
        <v>PPG</v>
      </c>
      <c r="B57" s="71">
        <v>44685</v>
      </c>
      <c r="C57" s="70">
        <v>3022076</v>
      </c>
      <c r="D57" t="str">
        <f>VLOOKUP(C57,Schools!A:B,2,0)</f>
        <v>Wessex  Gardens Primary School</v>
      </c>
      <c r="E57" t="str">
        <f>VLOOKUP(C57,Schools!$A:$Z,3,0)</f>
        <v>M</v>
      </c>
      <c r="F57" s="72">
        <v>156505</v>
      </c>
      <c r="G57" s="70" t="s">
        <v>4679</v>
      </c>
      <c r="H57" s="70"/>
      <c r="I57" t="str">
        <f t="shared" si="14"/>
        <v>11334/543965</v>
      </c>
      <c r="J57">
        <f>VLOOKUP(C57,Schools!$A:$Z,9,0)</f>
        <v>400111</v>
      </c>
      <c r="K57" s="70" t="s">
        <v>657</v>
      </c>
      <c r="L57" s="70" t="s">
        <v>654</v>
      </c>
      <c r="M57" s="70" t="s">
        <v>4748</v>
      </c>
      <c r="N57" t="str">
        <f>VLOOKUP(C57,Schools!A:D,4,0)</f>
        <v>Primary</v>
      </c>
      <c r="O57">
        <f t="shared" si="54"/>
        <v>11334</v>
      </c>
      <c r="P57">
        <f t="shared" si="15"/>
        <v>543965</v>
      </c>
      <c r="Q57" s="73"/>
      <c r="R57" s="73">
        <f t="shared" si="16"/>
        <v>26084.166666666668</v>
      </c>
      <c r="S57" s="73">
        <f t="shared" si="17"/>
        <v>13042.083333333334</v>
      </c>
      <c r="T57" s="73">
        <f t="shared" ref="T57:AB57" si="61">S57</f>
        <v>13042.083333333334</v>
      </c>
      <c r="U57" s="73">
        <f t="shared" si="61"/>
        <v>13042.083333333334</v>
      </c>
      <c r="V57" s="73">
        <f t="shared" si="61"/>
        <v>13042.083333333334</v>
      </c>
      <c r="W57" s="73">
        <f t="shared" si="61"/>
        <v>13042.083333333334</v>
      </c>
      <c r="X57" s="73">
        <f t="shared" si="61"/>
        <v>13042.083333333334</v>
      </c>
      <c r="Y57" s="73">
        <f t="shared" si="61"/>
        <v>13042.083333333334</v>
      </c>
      <c r="Z57" s="73">
        <f t="shared" si="61"/>
        <v>13042.083333333334</v>
      </c>
      <c r="AA57" s="73">
        <f t="shared" si="61"/>
        <v>13042.083333333334</v>
      </c>
      <c r="AB57" s="73">
        <f t="shared" si="61"/>
        <v>13042.083333333334</v>
      </c>
      <c r="AC57" s="47">
        <f t="shared" si="19"/>
        <v>156505</v>
      </c>
      <c r="AD57" s="47">
        <f t="shared" si="56"/>
        <v>0</v>
      </c>
      <c r="AG57" s="47">
        <f t="shared" si="20"/>
        <v>39126.25</v>
      </c>
      <c r="AH57" s="47">
        <f t="shared" si="21"/>
        <v>78252.5</v>
      </c>
      <c r="AI57" s="47">
        <f t="shared" si="22"/>
        <v>117378.74999999999</v>
      </c>
      <c r="AJ57" s="47">
        <f t="shared" si="23"/>
        <v>156505</v>
      </c>
      <c r="AK57"/>
      <c r="AL57"/>
      <c r="AM57"/>
      <c r="AN57"/>
      <c r="AO57"/>
      <c r="AP57"/>
      <c r="AQ57"/>
      <c r="AR57"/>
      <c r="AS57"/>
      <c r="AT57"/>
      <c r="AU57"/>
    </row>
    <row r="58" spans="1:47" x14ac:dyDescent="0.25">
      <c r="A58" t="str">
        <f t="shared" si="13"/>
        <v>PPG</v>
      </c>
      <c r="B58" s="71">
        <v>44685</v>
      </c>
      <c r="C58" s="70">
        <v>3022077</v>
      </c>
      <c r="D58" t="str">
        <f>VLOOKUP(C58,Schools!A:B,2,0)</f>
        <v>Orion Primary School</v>
      </c>
      <c r="E58" t="str">
        <f>VLOOKUP(C58,Schools!$A:$Z,3,0)</f>
        <v>M</v>
      </c>
      <c r="F58" s="72">
        <v>567850</v>
      </c>
      <c r="G58" s="70" t="s">
        <v>4679</v>
      </c>
      <c r="H58" s="70"/>
      <c r="I58" t="str">
        <f t="shared" si="14"/>
        <v>11334/543965</v>
      </c>
      <c r="J58">
        <f>VLOOKUP(C58,Schools!$A:$Z,9,0)</f>
        <v>400113</v>
      </c>
      <c r="K58" s="70" t="s">
        <v>657</v>
      </c>
      <c r="L58" s="70" t="s">
        <v>654</v>
      </c>
      <c r="M58" s="70" t="s">
        <v>4748</v>
      </c>
      <c r="N58" t="str">
        <f>VLOOKUP(C58,Schools!A:D,4,0)</f>
        <v>Primary</v>
      </c>
      <c r="O58">
        <f t="shared" si="54"/>
        <v>11334</v>
      </c>
      <c r="P58">
        <f t="shared" si="15"/>
        <v>543965</v>
      </c>
      <c r="Q58" s="73"/>
      <c r="R58" s="73">
        <f t="shared" si="16"/>
        <v>94641.666666666672</v>
      </c>
      <c r="S58" s="73">
        <f t="shared" si="17"/>
        <v>47320.833333333336</v>
      </c>
      <c r="T58" s="73">
        <f t="shared" ref="T58:AB58" si="62">S58</f>
        <v>47320.833333333336</v>
      </c>
      <c r="U58" s="73">
        <f t="shared" si="62"/>
        <v>47320.833333333336</v>
      </c>
      <c r="V58" s="73">
        <f t="shared" si="62"/>
        <v>47320.833333333336</v>
      </c>
      <c r="W58" s="73">
        <f t="shared" si="62"/>
        <v>47320.833333333336</v>
      </c>
      <c r="X58" s="73">
        <f t="shared" si="62"/>
        <v>47320.833333333336</v>
      </c>
      <c r="Y58" s="73">
        <f t="shared" si="62"/>
        <v>47320.833333333336</v>
      </c>
      <c r="Z58" s="73">
        <f t="shared" si="62"/>
        <v>47320.833333333336</v>
      </c>
      <c r="AA58" s="73">
        <f t="shared" si="62"/>
        <v>47320.833333333336</v>
      </c>
      <c r="AB58" s="73">
        <f t="shared" si="62"/>
        <v>47320.833333333336</v>
      </c>
      <c r="AC58" s="47">
        <f t="shared" si="19"/>
        <v>567849.99999999988</v>
      </c>
      <c r="AD58" s="47">
        <f t="shared" si="56"/>
        <v>0</v>
      </c>
      <c r="AG58" s="47">
        <f t="shared" si="20"/>
        <v>141962.5</v>
      </c>
      <c r="AH58" s="47">
        <f t="shared" si="21"/>
        <v>283925</v>
      </c>
      <c r="AI58" s="47">
        <f t="shared" si="22"/>
        <v>425887.49999999994</v>
      </c>
      <c r="AJ58" s="47">
        <f t="shared" si="23"/>
        <v>567849.99999999988</v>
      </c>
      <c r="AK58"/>
      <c r="AL58"/>
      <c r="AM58"/>
      <c r="AN58"/>
      <c r="AO58"/>
      <c r="AP58"/>
      <c r="AQ58"/>
      <c r="AR58"/>
      <c r="AS58"/>
      <c r="AT58"/>
      <c r="AU58"/>
    </row>
    <row r="59" spans="1:47" x14ac:dyDescent="0.25">
      <c r="A59" t="str">
        <f t="shared" si="13"/>
        <v>PPG</v>
      </c>
      <c r="B59" s="71">
        <v>44685</v>
      </c>
      <c r="C59" s="70">
        <v>3022078</v>
      </c>
      <c r="D59" t="str">
        <f>VLOOKUP(C59,Schools!A:B,2,0)</f>
        <v>Pardes House School</v>
      </c>
      <c r="E59" t="str">
        <f>VLOOKUP(C59,Schools!$A:$Z,3,0)</f>
        <v>M</v>
      </c>
      <c r="F59" s="72">
        <v>30470</v>
      </c>
      <c r="G59" s="70" t="s">
        <v>4679</v>
      </c>
      <c r="H59" s="70"/>
      <c r="I59" t="str">
        <f t="shared" si="14"/>
        <v>11334/543965</v>
      </c>
      <c r="J59">
        <f>VLOOKUP(C59,Schools!$A:$Z,9,0)</f>
        <v>400014</v>
      </c>
      <c r="K59" s="70" t="s">
        <v>657</v>
      </c>
      <c r="L59" s="70" t="s">
        <v>654</v>
      </c>
      <c r="M59" s="70" t="s">
        <v>4748</v>
      </c>
      <c r="N59" t="str">
        <f>VLOOKUP(C59,Schools!A:D,4,0)</f>
        <v>Primary</v>
      </c>
      <c r="O59">
        <f t="shared" si="54"/>
        <v>11334</v>
      </c>
      <c r="P59">
        <f t="shared" si="15"/>
        <v>543965</v>
      </c>
      <c r="Q59" s="73"/>
      <c r="R59" s="73">
        <f t="shared" si="16"/>
        <v>5078.333333333333</v>
      </c>
      <c r="S59" s="73">
        <f t="shared" si="17"/>
        <v>2539.1666666666665</v>
      </c>
      <c r="T59" s="73">
        <f t="shared" ref="T59:AB59" si="63">S59</f>
        <v>2539.1666666666665</v>
      </c>
      <c r="U59" s="73">
        <f t="shared" si="63"/>
        <v>2539.1666666666665</v>
      </c>
      <c r="V59" s="73">
        <f t="shared" si="63"/>
        <v>2539.1666666666665</v>
      </c>
      <c r="W59" s="73">
        <f t="shared" si="63"/>
        <v>2539.1666666666665</v>
      </c>
      <c r="X59" s="73">
        <f t="shared" si="63"/>
        <v>2539.1666666666665</v>
      </c>
      <c r="Y59" s="73">
        <f t="shared" si="63"/>
        <v>2539.1666666666665</v>
      </c>
      <c r="Z59" s="73">
        <f t="shared" si="63"/>
        <v>2539.1666666666665</v>
      </c>
      <c r="AA59" s="73">
        <f t="shared" si="63"/>
        <v>2539.1666666666665</v>
      </c>
      <c r="AB59" s="73">
        <f t="shared" si="63"/>
        <v>2539.1666666666665</v>
      </c>
      <c r="AC59" s="47">
        <f t="shared" si="19"/>
        <v>30470.000000000004</v>
      </c>
      <c r="AD59" s="47">
        <f t="shared" si="56"/>
        <v>0</v>
      </c>
      <c r="AG59" s="47">
        <f t="shared" si="20"/>
        <v>7617.5</v>
      </c>
      <c r="AH59" s="47">
        <f t="shared" si="21"/>
        <v>15234.999999999998</v>
      </c>
      <c r="AI59" s="47">
        <f t="shared" si="22"/>
        <v>22852.5</v>
      </c>
      <c r="AJ59" s="47">
        <f t="shared" si="23"/>
        <v>30470.000000000004</v>
      </c>
      <c r="AK59"/>
      <c r="AL59"/>
      <c r="AM59"/>
      <c r="AN59"/>
      <c r="AO59"/>
      <c r="AP59"/>
      <c r="AQ59"/>
      <c r="AR59"/>
      <c r="AS59"/>
      <c r="AT59"/>
      <c r="AU59"/>
    </row>
    <row r="60" spans="1:47" x14ac:dyDescent="0.25">
      <c r="A60" t="str">
        <f t="shared" si="13"/>
        <v>PPG</v>
      </c>
      <c r="B60" s="71">
        <v>44685</v>
      </c>
      <c r="C60" s="70">
        <v>3022079</v>
      </c>
      <c r="D60" t="str">
        <f>VLOOKUP(C60,Schools!A:B,2,0)</f>
        <v>Beis Yaakov</v>
      </c>
      <c r="E60" t="str">
        <f>VLOOKUP(C60,Schools!$A:$Z,3,0)</f>
        <v>M</v>
      </c>
      <c r="F60" s="72">
        <v>24930</v>
      </c>
      <c r="G60" s="70" t="s">
        <v>4679</v>
      </c>
      <c r="H60" s="70"/>
      <c r="I60" t="str">
        <f t="shared" si="14"/>
        <v>11334/543965</v>
      </c>
      <c r="J60">
        <f>VLOOKUP(C60,Schools!$A:$Z,9,0)</f>
        <v>400070</v>
      </c>
      <c r="K60" s="70" t="s">
        <v>657</v>
      </c>
      <c r="L60" s="70" t="s">
        <v>654</v>
      </c>
      <c r="M60" s="70" t="s">
        <v>4748</v>
      </c>
      <c r="N60" t="str">
        <f>VLOOKUP(C60,Schools!A:D,4,0)</f>
        <v>Primary</v>
      </c>
      <c r="O60">
        <f t="shared" si="54"/>
        <v>11334</v>
      </c>
      <c r="P60">
        <f t="shared" si="15"/>
        <v>543965</v>
      </c>
      <c r="Q60" s="73"/>
      <c r="R60" s="73">
        <f t="shared" si="16"/>
        <v>4155</v>
      </c>
      <c r="S60" s="73">
        <f t="shared" si="17"/>
        <v>2077.5</v>
      </c>
      <c r="T60" s="73">
        <f t="shared" ref="T60:AB60" si="64">S60</f>
        <v>2077.5</v>
      </c>
      <c r="U60" s="73">
        <f t="shared" si="64"/>
        <v>2077.5</v>
      </c>
      <c r="V60" s="73">
        <f t="shared" si="64"/>
        <v>2077.5</v>
      </c>
      <c r="W60" s="73">
        <f t="shared" si="64"/>
        <v>2077.5</v>
      </c>
      <c r="X60" s="73">
        <f t="shared" si="64"/>
        <v>2077.5</v>
      </c>
      <c r="Y60" s="73">
        <f t="shared" si="64"/>
        <v>2077.5</v>
      </c>
      <c r="Z60" s="73">
        <f t="shared" si="64"/>
        <v>2077.5</v>
      </c>
      <c r="AA60" s="73">
        <f t="shared" si="64"/>
        <v>2077.5</v>
      </c>
      <c r="AB60" s="73">
        <f t="shared" si="64"/>
        <v>2077.5</v>
      </c>
      <c r="AC60" s="47">
        <f t="shared" si="19"/>
        <v>24930</v>
      </c>
      <c r="AD60" s="47">
        <f t="shared" si="56"/>
        <v>0</v>
      </c>
      <c r="AG60" s="47">
        <f t="shared" si="20"/>
        <v>6232.5</v>
      </c>
      <c r="AH60" s="47">
        <f t="shared" si="21"/>
        <v>12465</v>
      </c>
      <c r="AI60" s="47">
        <f t="shared" si="22"/>
        <v>18697.5</v>
      </c>
      <c r="AJ60" s="47">
        <f t="shared" si="23"/>
        <v>24930</v>
      </c>
      <c r="AK60"/>
      <c r="AL60"/>
      <c r="AM60"/>
      <c r="AN60"/>
      <c r="AO60"/>
      <c r="AP60"/>
      <c r="AQ60"/>
      <c r="AR60"/>
      <c r="AS60"/>
      <c r="AT60"/>
      <c r="AU60"/>
    </row>
    <row r="61" spans="1:47" x14ac:dyDescent="0.25">
      <c r="A61" t="str">
        <f t="shared" si="13"/>
        <v>PPG</v>
      </c>
      <c r="B61" s="71">
        <v>44685</v>
      </c>
      <c r="C61" s="70">
        <v>3023300</v>
      </c>
      <c r="D61" t="str">
        <f>VLOOKUP(C61,Schools!A:B,2,0)</f>
        <v>All Saints' CE Primary School NW2</v>
      </c>
      <c r="E61" t="str">
        <f>VLOOKUP(C61,Schools!$A:$Z,3,0)</f>
        <v>M</v>
      </c>
      <c r="F61" s="72">
        <v>121880</v>
      </c>
      <c r="G61" s="70" t="s">
        <v>4679</v>
      </c>
      <c r="H61" s="70"/>
      <c r="I61" t="str">
        <f t="shared" si="14"/>
        <v>11334/543965</v>
      </c>
      <c r="J61">
        <f>VLOOKUP(C61,Schools!$A:$Z,9,0)</f>
        <v>400069</v>
      </c>
      <c r="K61" s="70" t="s">
        <v>657</v>
      </c>
      <c r="L61" s="70" t="s">
        <v>654</v>
      </c>
      <c r="M61" s="70" t="s">
        <v>4748</v>
      </c>
      <c r="N61" t="str">
        <f>VLOOKUP(C61,Schools!A:D,4,0)</f>
        <v>Primary</v>
      </c>
      <c r="O61">
        <f t="shared" si="54"/>
        <v>11334</v>
      </c>
      <c r="P61">
        <f t="shared" si="15"/>
        <v>543965</v>
      </c>
      <c r="Q61" s="73"/>
      <c r="R61" s="73">
        <f t="shared" si="16"/>
        <v>20313.333333333332</v>
      </c>
      <c r="S61" s="73">
        <f t="shared" si="17"/>
        <v>10156.666666666666</v>
      </c>
      <c r="T61" s="73">
        <f t="shared" ref="T61:AB61" si="65">S61</f>
        <v>10156.666666666666</v>
      </c>
      <c r="U61" s="73">
        <f t="shared" si="65"/>
        <v>10156.666666666666</v>
      </c>
      <c r="V61" s="73">
        <f t="shared" si="65"/>
        <v>10156.666666666666</v>
      </c>
      <c r="W61" s="73">
        <f t="shared" si="65"/>
        <v>10156.666666666666</v>
      </c>
      <c r="X61" s="73">
        <f t="shared" si="65"/>
        <v>10156.666666666666</v>
      </c>
      <c r="Y61" s="73">
        <f t="shared" si="65"/>
        <v>10156.666666666666</v>
      </c>
      <c r="Z61" s="73">
        <f t="shared" si="65"/>
        <v>10156.666666666666</v>
      </c>
      <c r="AA61" s="73">
        <f t="shared" si="65"/>
        <v>10156.666666666666</v>
      </c>
      <c r="AB61" s="73">
        <f t="shared" si="65"/>
        <v>10156.666666666666</v>
      </c>
      <c r="AC61" s="47">
        <f t="shared" si="19"/>
        <v>121880.00000000001</v>
      </c>
      <c r="AD61" s="47">
        <f t="shared" si="56"/>
        <v>0</v>
      </c>
      <c r="AG61" s="47">
        <f t="shared" si="20"/>
        <v>30470</v>
      </c>
      <c r="AH61" s="47">
        <f t="shared" si="21"/>
        <v>60939.999999999993</v>
      </c>
      <c r="AI61" s="47">
        <f t="shared" si="22"/>
        <v>91410</v>
      </c>
      <c r="AJ61" s="47">
        <f t="shared" si="23"/>
        <v>121880.00000000001</v>
      </c>
      <c r="AK61"/>
      <c r="AL61"/>
      <c r="AM61"/>
      <c r="AN61"/>
      <c r="AO61"/>
      <c r="AP61"/>
      <c r="AQ61"/>
      <c r="AR61"/>
      <c r="AS61"/>
      <c r="AT61"/>
      <c r="AU61"/>
    </row>
    <row r="62" spans="1:47" x14ac:dyDescent="0.25">
      <c r="A62" t="str">
        <f t="shared" si="13"/>
        <v>PPG</v>
      </c>
      <c r="B62" s="71">
        <v>44685</v>
      </c>
      <c r="C62" s="70">
        <v>3023302</v>
      </c>
      <c r="D62" t="str">
        <f>VLOOKUP(C62,Schools!A:B,2,0)</f>
        <v>Christ Church CE Primary School</v>
      </c>
      <c r="E62" t="str">
        <f>VLOOKUP(C62,Schools!$A:$Z,3,0)</f>
        <v>M</v>
      </c>
      <c r="F62" s="72">
        <v>29085</v>
      </c>
      <c r="G62" s="70" t="s">
        <v>4679</v>
      </c>
      <c r="H62" s="70"/>
      <c r="I62" t="str">
        <f t="shared" si="14"/>
        <v>11334/543965</v>
      </c>
      <c r="J62">
        <f>VLOOKUP(C62,Schools!$A:$Z,9,0)</f>
        <v>400039</v>
      </c>
      <c r="K62" s="70" t="s">
        <v>657</v>
      </c>
      <c r="L62" s="70" t="s">
        <v>654</v>
      </c>
      <c r="M62" s="70" t="s">
        <v>4748</v>
      </c>
      <c r="N62" t="str">
        <f>VLOOKUP(C62,Schools!A:D,4,0)</f>
        <v>Primary</v>
      </c>
      <c r="O62">
        <f t="shared" si="54"/>
        <v>11334</v>
      </c>
      <c r="P62">
        <f t="shared" si="15"/>
        <v>543965</v>
      </c>
      <c r="Q62" s="73"/>
      <c r="R62" s="73">
        <f t="shared" si="16"/>
        <v>4847.5</v>
      </c>
      <c r="S62" s="73">
        <f t="shared" si="17"/>
        <v>2423.75</v>
      </c>
      <c r="T62" s="73">
        <f t="shared" ref="T62:AB62" si="66">S62</f>
        <v>2423.75</v>
      </c>
      <c r="U62" s="73">
        <f t="shared" si="66"/>
        <v>2423.75</v>
      </c>
      <c r="V62" s="73">
        <f t="shared" si="66"/>
        <v>2423.75</v>
      </c>
      <c r="W62" s="73">
        <f t="shared" si="66"/>
        <v>2423.75</v>
      </c>
      <c r="X62" s="73">
        <f t="shared" si="66"/>
        <v>2423.75</v>
      </c>
      <c r="Y62" s="73">
        <f t="shared" si="66"/>
        <v>2423.75</v>
      </c>
      <c r="Z62" s="73">
        <f t="shared" si="66"/>
        <v>2423.75</v>
      </c>
      <c r="AA62" s="73">
        <f t="shared" si="66"/>
        <v>2423.75</v>
      </c>
      <c r="AB62" s="73">
        <f t="shared" si="66"/>
        <v>2423.75</v>
      </c>
      <c r="AC62" s="47">
        <f t="shared" si="19"/>
        <v>29085</v>
      </c>
      <c r="AD62" s="47">
        <f t="shared" si="56"/>
        <v>0</v>
      </c>
      <c r="AG62" s="47">
        <f t="shared" si="20"/>
        <v>7271.25</v>
      </c>
      <c r="AH62" s="47">
        <f t="shared" si="21"/>
        <v>14542.5</v>
      </c>
      <c r="AI62" s="47">
        <f t="shared" si="22"/>
        <v>21813.75</v>
      </c>
      <c r="AJ62" s="47">
        <f t="shared" si="23"/>
        <v>29085</v>
      </c>
      <c r="AK62"/>
      <c r="AL62"/>
      <c r="AM62"/>
      <c r="AN62"/>
      <c r="AO62"/>
      <c r="AP62"/>
      <c r="AQ62"/>
      <c r="AR62"/>
      <c r="AS62"/>
      <c r="AT62"/>
      <c r="AU62"/>
    </row>
    <row r="63" spans="1:47" x14ac:dyDescent="0.25">
      <c r="A63" t="str">
        <f t="shared" si="13"/>
        <v>PPG</v>
      </c>
      <c r="B63" s="71">
        <v>44685</v>
      </c>
      <c r="C63" s="70">
        <v>3023304</v>
      </c>
      <c r="D63" t="str">
        <f>VLOOKUP(C63,Schools!A:B,2,0)</f>
        <v>Holy Trinity School</v>
      </c>
      <c r="E63" t="str">
        <f>VLOOKUP(C63,Schools!$A:$Z,3,0)</f>
        <v>M</v>
      </c>
      <c r="F63" s="72">
        <v>63710</v>
      </c>
      <c r="G63" s="70" t="s">
        <v>4679</v>
      </c>
      <c r="H63" s="70"/>
      <c r="I63" t="str">
        <f t="shared" si="14"/>
        <v>11334/543965</v>
      </c>
      <c r="J63">
        <f>VLOOKUP(C63,Schools!$A:$Z,9,0)</f>
        <v>400008</v>
      </c>
      <c r="K63" s="70" t="s">
        <v>657</v>
      </c>
      <c r="L63" s="70" t="s">
        <v>654</v>
      </c>
      <c r="M63" s="70" t="s">
        <v>4748</v>
      </c>
      <c r="N63" t="str">
        <f>VLOOKUP(C63,Schools!A:D,4,0)</f>
        <v>Primary</v>
      </c>
      <c r="O63">
        <f t="shared" si="54"/>
        <v>11334</v>
      </c>
      <c r="P63">
        <f t="shared" si="15"/>
        <v>543965</v>
      </c>
      <c r="Q63" s="73"/>
      <c r="R63" s="73">
        <f t="shared" si="16"/>
        <v>10618.333333333334</v>
      </c>
      <c r="S63" s="73">
        <f t="shared" si="17"/>
        <v>5309.166666666667</v>
      </c>
      <c r="T63" s="73">
        <f t="shared" ref="T63:AB63" si="67">S63</f>
        <v>5309.166666666667</v>
      </c>
      <c r="U63" s="73">
        <f t="shared" si="67"/>
        <v>5309.166666666667</v>
      </c>
      <c r="V63" s="73">
        <f t="shared" si="67"/>
        <v>5309.166666666667</v>
      </c>
      <c r="W63" s="73">
        <f t="shared" si="67"/>
        <v>5309.166666666667</v>
      </c>
      <c r="X63" s="73">
        <f t="shared" si="67"/>
        <v>5309.166666666667</v>
      </c>
      <c r="Y63" s="73">
        <f t="shared" si="67"/>
        <v>5309.166666666667</v>
      </c>
      <c r="Z63" s="73">
        <f t="shared" si="67"/>
        <v>5309.166666666667</v>
      </c>
      <c r="AA63" s="73">
        <f t="shared" si="67"/>
        <v>5309.166666666667</v>
      </c>
      <c r="AB63" s="73">
        <f t="shared" si="67"/>
        <v>5309.166666666667</v>
      </c>
      <c r="AC63" s="47">
        <f t="shared" si="19"/>
        <v>63709.999999999993</v>
      </c>
      <c r="AD63" s="47">
        <f t="shared" si="56"/>
        <v>0</v>
      </c>
      <c r="AG63" s="47">
        <f t="shared" si="20"/>
        <v>15927.5</v>
      </c>
      <c r="AH63" s="47">
        <f t="shared" si="21"/>
        <v>31855.000000000004</v>
      </c>
      <c r="AI63" s="47">
        <f t="shared" si="22"/>
        <v>47782.5</v>
      </c>
      <c r="AJ63" s="47">
        <f t="shared" si="23"/>
        <v>63709.999999999993</v>
      </c>
      <c r="AK63"/>
      <c r="AL63"/>
      <c r="AM63"/>
      <c r="AN63"/>
      <c r="AO63"/>
      <c r="AP63"/>
      <c r="AQ63"/>
      <c r="AR63"/>
      <c r="AS63"/>
      <c r="AT63"/>
      <c r="AU63"/>
    </row>
    <row r="64" spans="1:47" x14ac:dyDescent="0.25">
      <c r="A64" t="str">
        <f t="shared" si="13"/>
        <v>PPG</v>
      </c>
      <c r="B64" s="71">
        <v>44685</v>
      </c>
      <c r="C64" s="70">
        <v>3023305</v>
      </c>
      <c r="D64" t="str">
        <f>VLOOKUP(C64,Schools!A:B,2,0)</f>
        <v>Monken Hadley C E Primary School</v>
      </c>
      <c r="E64" t="str">
        <f>VLOOKUP(C64,Schools!$A:$Z,3,0)</f>
        <v>M</v>
      </c>
      <c r="F64" s="72">
        <v>20775</v>
      </c>
      <c r="G64" s="70" t="s">
        <v>4679</v>
      </c>
      <c r="H64" s="70"/>
      <c r="I64" t="str">
        <f t="shared" si="14"/>
        <v>11334/543965</v>
      </c>
      <c r="J64">
        <f>VLOOKUP(C64,Schools!$A:$Z,9,0)</f>
        <v>400086</v>
      </c>
      <c r="K64" s="70" t="s">
        <v>657</v>
      </c>
      <c r="L64" s="70" t="s">
        <v>654</v>
      </c>
      <c r="M64" s="70" t="s">
        <v>4748</v>
      </c>
      <c r="N64" t="str">
        <f>VLOOKUP(C64,Schools!A:D,4,0)</f>
        <v>Primary</v>
      </c>
      <c r="O64">
        <f t="shared" si="54"/>
        <v>11334</v>
      </c>
      <c r="P64">
        <f t="shared" si="15"/>
        <v>543965</v>
      </c>
      <c r="Q64" s="73"/>
      <c r="R64" s="73">
        <f t="shared" si="16"/>
        <v>3462.5</v>
      </c>
      <c r="S64" s="73">
        <f t="shared" si="17"/>
        <v>1731.25</v>
      </c>
      <c r="T64" s="73">
        <f t="shared" ref="T64:AB64" si="68">S64</f>
        <v>1731.25</v>
      </c>
      <c r="U64" s="73">
        <f t="shared" si="68"/>
        <v>1731.25</v>
      </c>
      <c r="V64" s="73">
        <f t="shared" si="68"/>
        <v>1731.25</v>
      </c>
      <c r="W64" s="73">
        <f t="shared" si="68"/>
        <v>1731.25</v>
      </c>
      <c r="X64" s="73">
        <f t="shared" si="68"/>
        <v>1731.25</v>
      </c>
      <c r="Y64" s="73">
        <f t="shared" si="68"/>
        <v>1731.25</v>
      </c>
      <c r="Z64" s="73">
        <f t="shared" si="68"/>
        <v>1731.25</v>
      </c>
      <c r="AA64" s="73">
        <f t="shared" si="68"/>
        <v>1731.25</v>
      </c>
      <c r="AB64" s="73">
        <f t="shared" si="68"/>
        <v>1731.25</v>
      </c>
      <c r="AC64" s="47">
        <f t="shared" si="19"/>
        <v>20775</v>
      </c>
      <c r="AD64" s="47">
        <f t="shared" si="56"/>
        <v>0</v>
      </c>
      <c r="AG64" s="47">
        <f t="shared" si="20"/>
        <v>5193.75</v>
      </c>
      <c r="AH64" s="47">
        <f t="shared" si="21"/>
        <v>10387.5</v>
      </c>
      <c r="AI64" s="47">
        <f t="shared" si="22"/>
        <v>15581.25</v>
      </c>
      <c r="AJ64" s="47">
        <f t="shared" si="23"/>
        <v>20775</v>
      </c>
      <c r="AK64"/>
      <c r="AL64"/>
      <c r="AM64"/>
      <c r="AN64"/>
      <c r="AO64"/>
      <c r="AP64"/>
      <c r="AQ64"/>
      <c r="AR64"/>
      <c r="AS64"/>
      <c r="AT64"/>
      <c r="AU64"/>
    </row>
    <row r="65" spans="1:47" x14ac:dyDescent="0.25">
      <c r="A65" t="str">
        <f t="shared" si="13"/>
        <v>PPG</v>
      </c>
      <c r="B65" s="71">
        <v>44685</v>
      </c>
      <c r="C65" s="70">
        <v>3023307</v>
      </c>
      <c r="D65" t="str">
        <f>VLOOKUP(C65,Schools!A:B,2,0)</f>
        <v>St John's CE School N11</v>
      </c>
      <c r="E65" t="str">
        <f>VLOOKUP(C65,Schools!$A:$Z,3,0)</f>
        <v>M</v>
      </c>
      <c r="F65" s="72">
        <v>34625</v>
      </c>
      <c r="G65" s="70" t="s">
        <v>4679</v>
      </c>
      <c r="H65" s="70"/>
      <c r="I65" t="str">
        <f t="shared" si="14"/>
        <v>11334/543965</v>
      </c>
      <c r="J65">
        <f>VLOOKUP(C65,Schools!$A:$Z,9,0)</f>
        <v>400114</v>
      </c>
      <c r="K65" s="70" t="s">
        <v>657</v>
      </c>
      <c r="L65" s="70" t="s">
        <v>654</v>
      </c>
      <c r="M65" s="70" t="s">
        <v>4748</v>
      </c>
      <c r="N65" t="str">
        <f>VLOOKUP(C65,Schools!A:D,4,0)</f>
        <v>Primary</v>
      </c>
      <c r="O65">
        <f t="shared" si="54"/>
        <v>11334</v>
      </c>
      <c r="P65">
        <f t="shared" si="15"/>
        <v>543965</v>
      </c>
      <c r="Q65" s="73"/>
      <c r="R65" s="73">
        <f t="shared" si="16"/>
        <v>5770.833333333333</v>
      </c>
      <c r="S65" s="73">
        <f t="shared" si="17"/>
        <v>2885.4166666666665</v>
      </c>
      <c r="T65" s="73">
        <f t="shared" ref="T65:AB65" si="69">S65</f>
        <v>2885.4166666666665</v>
      </c>
      <c r="U65" s="73">
        <f t="shared" si="69"/>
        <v>2885.4166666666665</v>
      </c>
      <c r="V65" s="73">
        <f t="shared" si="69"/>
        <v>2885.4166666666665</v>
      </c>
      <c r="W65" s="73">
        <f t="shared" si="69"/>
        <v>2885.4166666666665</v>
      </c>
      <c r="X65" s="73">
        <f t="shared" si="69"/>
        <v>2885.4166666666665</v>
      </c>
      <c r="Y65" s="73">
        <f t="shared" si="69"/>
        <v>2885.4166666666665</v>
      </c>
      <c r="Z65" s="73">
        <f t="shared" si="69"/>
        <v>2885.4166666666665</v>
      </c>
      <c r="AA65" s="73">
        <f t="shared" si="69"/>
        <v>2885.4166666666665</v>
      </c>
      <c r="AB65" s="73">
        <f t="shared" si="69"/>
        <v>2885.4166666666665</v>
      </c>
      <c r="AC65" s="47">
        <f t="shared" si="19"/>
        <v>34625.000000000007</v>
      </c>
      <c r="AD65" s="47">
        <f t="shared" si="56"/>
        <v>0</v>
      </c>
      <c r="AG65" s="47">
        <f t="shared" si="20"/>
        <v>8656.25</v>
      </c>
      <c r="AH65" s="47">
        <f t="shared" si="21"/>
        <v>17312.5</v>
      </c>
      <c r="AI65" s="47">
        <f t="shared" si="22"/>
        <v>25968.750000000004</v>
      </c>
      <c r="AJ65" s="47">
        <f t="shared" si="23"/>
        <v>34625.000000000007</v>
      </c>
      <c r="AK65"/>
      <c r="AL65"/>
      <c r="AM65"/>
      <c r="AN65"/>
      <c r="AO65"/>
      <c r="AP65"/>
      <c r="AQ65"/>
      <c r="AR65"/>
      <c r="AS65"/>
      <c r="AT65"/>
      <c r="AU65"/>
    </row>
    <row r="66" spans="1:47" x14ac:dyDescent="0.25">
      <c r="A66" t="str">
        <f t="shared" si="13"/>
        <v>PPG</v>
      </c>
      <c r="B66" s="71">
        <v>44685</v>
      </c>
      <c r="C66" s="70">
        <v>3023309</v>
      </c>
      <c r="D66" t="str">
        <f>VLOOKUP(C66,Schools!A:B,2,0)</f>
        <v>St Johns CE N20</v>
      </c>
      <c r="E66" t="str">
        <f>VLOOKUP(C66,Schools!$A:$Z,3,0)</f>
        <v>M</v>
      </c>
      <c r="F66" s="72">
        <v>31855</v>
      </c>
      <c r="G66" s="70" t="s">
        <v>4679</v>
      </c>
      <c r="H66" s="70"/>
      <c r="I66" t="str">
        <f t="shared" si="14"/>
        <v>11334/543965</v>
      </c>
      <c r="J66">
        <f>VLOOKUP(C66,Schools!$A:$Z,9,0)</f>
        <v>400098</v>
      </c>
      <c r="K66" s="70" t="s">
        <v>657</v>
      </c>
      <c r="L66" s="70" t="s">
        <v>654</v>
      </c>
      <c r="M66" s="70" t="s">
        <v>4748</v>
      </c>
      <c r="N66" t="str">
        <f>VLOOKUP(C66,Schools!A:D,4,0)</f>
        <v>Primary</v>
      </c>
      <c r="O66">
        <f t="shared" si="54"/>
        <v>11334</v>
      </c>
      <c r="P66">
        <f t="shared" si="15"/>
        <v>543965</v>
      </c>
      <c r="Q66" s="73"/>
      <c r="R66" s="73">
        <f t="shared" si="16"/>
        <v>5309.166666666667</v>
      </c>
      <c r="S66" s="73">
        <f t="shared" si="17"/>
        <v>2654.5833333333335</v>
      </c>
      <c r="T66" s="73">
        <f t="shared" ref="T66:AB66" si="70">S66</f>
        <v>2654.5833333333335</v>
      </c>
      <c r="U66" s="73">
        <f t="shared" si="70"/>
        <v>2654.5833333333335</v>
      </c>
      <c r="V66" s="73">
        <f t="shared" si="70"/>
        <v>2654.5833333333335</v>
      </c>
      <c r="W66" s="73">
        <f t="shared" si="70"/>
        <v>2654.5833333333335</v>
      </c>
      <c r="X66" s="73">
        <f t="shared" si="70"/>
        <v>2654.5833333333335</v>
      </c>
      <c r="Y66" s="73">
        <f t="shared" si="70"/>
        <v>2654.5833333333335</v>
      </c>
      <c r="Z66" s="73">
        <f t="shared" si="70"/>
        <v>2654.5833333333335</v>
      </c>
      <c r="AA66" s="73">
        <f t="shared" si="70"/>
        <v>2654.5833333333335</v>
      </c>
      <c r="AB66" s="73">
        <f t="shared" si="70"/>
        <v>2654.5833333333335</v>
      </c>
      <c r="AC66" s="47">
        <f t="shared" si="19"/>
        <v>31854.999999999996</v>
      </c>
      <c r="AD66" s="47">
        <f t="shared" si="56"/>
        <v>0</v>
      </c>
      <c r="AG66" s="47">
        <f t="shared" si="20"/>
        <v>7963.75</v>
      </c>
      <c r="AH66" s="47">
        <f t="shared" si="21"/>
        <v>15927.500000000002</v>
      </c>
      <c r="AI66" s="47">
        <f t="shared" si="22"/>
        <v>23891.25</v>
      </c>
      <c r="AJ66" s="47">
        <f t="shared" si="23"/>
        <v>31854.999999999996</v>
      </c>
      <c r="AK66"/>
      <c r="AL66"/>
      <c r="AM66"/>
      <c r="AN66"/>
      <c r="AO66"/>
      <c r="AP66"/>
      <c r="AQ66"/>
      <c r="AR66"/>
      <c r="AS66"/>
      <c r="AT66"/>
      <c r="AU66"/>
    </row>
    <row r="67" spans="1:47" x14ac:dyDescent="0.25">
      <c r="A67" t="str">
        <f t="shared" si="13"/>
        <v>PPG</v>
      </c>
      <c r="B67" s="71">
        <v>44685</v>
      </c>
      <c r="C67" s="70">
        <v>3023311</v>
      </c>
      <c r="D67" t="str">
        <f>VLOOKUP(C67,Schools!A:B,2,0)</f>
        <v>St Mary's C E Primary School N3</v>
      </c>
      <c r="E67" t="str">
        <f>VLOOKUP(C67,Schools!$A:$Z,3,0)</f>
        <v>M</v>
      </c>
      <c r="F67" s="72">
        <v>91410</v>
      </c>
      <c r="G67" s="70" t="s">
        <v>4679</v>
      </c>
      <c r="H67" s="70"/>
      <c r="I67" t="str">
        <f t="shared" si="14"/>
        <v>11334/543965</v>
      </c>
      <c r="J67">
        <f>VLOOKUP(C67,Schools!$A:$Z,9,0)</f>
        <v>400058</v>
      </c>
      <c r="K67" s="70" t="s">
        <v>657</v>
      </c>
      <c r="L67" s="70" t="s">
        <v>654</v>
      </c>
      <c r="M67" s="70" t="s">
        <v>4748</v>
      </c>
      <c r="N67" t="str">
        <f>VLOOKUP(C67,Schools!A:D,4,0)</f>
        <v>Primary</v>
      </c>
      <c r="O67">
        <f t="shared" si="54"/>
        <v>11334</v>
      </c>
      <c r="P67">
        <f t="shared" si="15"/>
        <v>543965</v>
      </c>
      <c r="Q67" s="73"/>
      <c r="R67" s="73">
        <f t="shared" si="16"/>
        <v>15235</v>
      </c>
      <c r="S67" s="73">
        <f t="shared" si="17"/>
        <v>7617.5</v>
      </c>
      <c r="T67" s="73">
        <f t="shared" ref="T67:AB67" si="71">S67</f>
        <v>7617.5</v>
      </c>
      <c r="U67" s="73">
        <f t="shared" si="71"/>
        <v>7617.5</v>
      </c>
      <c r="V67" s="73">
        <f t="shared" si="71"/>
        <v>7617.5</v>
      </c>
      <c r="W67" s="73">
        <f t="shared" si="71"/>
        <v>7617.5</v>
      </c>
      <c r="X67" s="73">
        <f t="shared" si="71"/>
        <v>7617.5</v>
      </c>
      <c r="Y67" s="73">
        <f t="shared" si="71"/>
        <v>7617.5</v>
      </c>
      <c r="Z67" s="73">
        <f t="shared" si="71"/>
        <v>7617.5</v>
      </c>
      <c r="AA67" s="73">
        <f t="shared" si="71"/>
        <v>7617.5</v>
      </c>
      <c r="AB67" s="73">
        <f t="shared" si="71"/>
        <v>7617.5</v>
      </c>
      <c r="AC67" s="47">
        <f t="shared" si="19"/>
        <v>91410</v>
      </c>
      <c r="AD67" s="47">
        <f t="shared" si="56"/>
        <v>0</v>
      </c>
      <c r="AG67" s="47">
        <f t="shared" si="20"/>
        <v>22852.5</v>
      </c>
      <c r="AH67" s="47">
        <f t="shared" si="21"/>
        <v>45705</v>
      </c>
      <c r="AI67" s="47">
        <f t="shared" si="22"/>
        <v>68557.5</v>
      </c>
      <c r="AJ67" s="47">
        <f t="shared" si="23"/>
        <v>91410</v>
      </c>
      <c r="AK67"/>
      <c r="AL67"/>
      <c r="AM67"/>
      <c r="AN67"/>
      <c r="AO67"/>
      <c r="AP67"/>
      <c r="AQ67"/>
      <c r="AR67"/>
      <c r="AS67"/>
      <c r="AT67"/>
      <c r="AU67"/>
    </row>
    <row r="68" spans="1:47" x14ac:dyDescent="0.25">
      <c r="A68" t="str">
        <f t="shared" si="13"/>
        <v>PPG</v>
      </c>
      <c r="B68" s="71">
        <v>44685</v>
      </c>
      <c r="C68" s="70">
        <v>3023312</v>
      </c>
      <c r="D68" t="str">
        <f>VLOOKUP(C68,Schools!A:B,2,0)</f>
        <v>St Mary's School EN4</v>
      </c>
      <c r="E68" t="str">
        <f>VLOOKUP(C68,Schools!$A:$Z,3,0)</f>
        <v>M</v>
      </c>
      <c r="F68" s="72">
        <v>22160</v>
      </c>
      <c r="G68" s="70" t="s">
        <v>4679</v>
      </c>
      <c r="H68" s="70"/>
      <c r="I68" t="str">
        <f t="shared" si="14"/>
        <v>11334/543965</v>
      </c>
      <c r="J68">
        <f>VLOOKUP(C68,Schools!$A:$Z,9,0)</f>
        <v>400017</v>
      </c>
      <c r="K68" s="70" t="s">
        <v>657</v>
      </c>
      <c r="L68" s="70" t="s">
        <v>654</v>
      </c>
      <c r="M68" s="70" t="s">
        <v>4748</v>
      </c>
      <c r="N68" t="str">
        <f>VLOOKUP(C68,Schools!A:D,4,0)</f>
        <v>Primary</v>
      </c>
      <c r="O68">
        <f t="shared" si="54"/>
        <v>11334</v>
      </c>
      <c r="P68">
        <f t="shared" si="15"/>
        <v>543965</v>
      </c>
      <c r="Q68" s="73"/>
      <c r="R68" s="73">
        <f t="shared" si="16"/>
        <v>3693.3333333333335</v>
      </c>
      <c r="S68" s="73">
        <f t="shared" si="17"/>
        <v>1846.6666666666667</v>
      </c>
      <c r="T68" s="73">
        <f t="shared" ref="T68:AB68" si="72">S68</f>
        <v>1846.6666666666667</v>
      </c>
      <c r="U68" s="73">
        <f t="shared" si="72"/>
        <v>1846.6666666666667</v>
      </c>
      <c r="V68" s="73">
        <f t="shared" si="72"/>
        <v>1846.6666666666667</v>
      </c>
      <c r="W68" s="73">
        <f t="shared" si="72"/>
        <v>1846.6666666666667</v>
      </c>
      <c r="X68" s="73">
        <f t="shared" si="72"/>
        <v>1846.6666666666667</v>
      </c>
      <c r="Y68" s="73">
        <f t="shared" si="72"/>
        <v>1846.6666666666667</v>
      </c>
      <c r="Z68" s="73">
        <f t="shared" si="72"/>
        <v>1846.6666666666667</v>
      </c>
      <c r="AA68" s="73">
        <f t="shared" si="72"/>
        <v>1846.6666666666667</v>
      </c>
      <c r="AB68" s="73">
        <f t="shared" si="72"/>
        <v>1846.6666666666667</v>
      </c>
      <c r="AC68" s="47">
        <f t="shared" si="19"/>
        <v>22160.000000000004</v>
      </c>
      <c r="AD68" s="47">
        <f t="shared" si="56"/>
        <v>0</v>
      </c>
      <c r="AG68" s="47">
        <f t="shared" si="20"/>
        <v>5540</v>
      </c>
      <c r="AH68" s="47">
        <f t="shared" si="21"/>
        <v>11080</v>
      </c>
      <c r="AI68" s="47">
        <f t="shared" si="22"/>
        <v>16620</v>
      </c>
      <c r="AJ68" s="47">
        <f t="shared" si="23"/>
        <v>22160.000000000004</v>
      </c>
      <c r="AK68"/>
      <c r="AL68"/>
      <c r="AM68"/>
      <c r="AN68"/>
      <c r="AO68"/>
      <c r="AP68"/>
      <c r="AQ68"/>
      <c r="AR68"/>
      <c r="AS68"/>
      <c r="AT68"/>
      <c r="AU68"/>
    </row>
    <row r="69" spans="1:47" x14ac:dyDescent="0.25">
      <c r="A69" t="str">
        <f t="shared" si="13"/>
        <v>PPG</v>
      </c>
      <c r="B69" s="71">
        <v>44685</v>
      </c>
      <c r="C69" s="70">
        <v>3023313</v>
      </c>
      <c r="D69" t="str">
        <f>VLOOKUP(C69,Schools!A:B,2,0)</f>
        <v>St. Pauls CE Primary School (N11)</v>
      </c>
      <c r="E69" t="str">
        <f>VLOOKUP(C69,Schools!$A:$Z,3,0)</f>
        <v>M</v>
      </c>
      <c r="F69" s="72">
        <v>81715</v>
      </c>
      <c r="G69" s="70" t="s">
        <v>4679</v>
      </c>
      <c r="H69" s="70"/>
      <c r="I69" t="str">
        <f t="shared" si="14"/>
        <v>11334/543965</v>
      </c>
      <c r="J69">
        <f>VLOOKUP(C69,Schools!$A:$Z,9,0)</f>
        <v>400006</v>
      </c>
      <c r="K69" s="70" t="s">
        <v>657</v>
      </c>
      <c r="L69" s="70" t="s">
        <v>654</v>
      </c>
      <c r="M69" s="70" t="s">
        <v>4748</v>
      </c>
      <c r="N69" t="str">
        <f>VLOOKUP(C69,Schools!A:D,4,0)</f>
        <v>Primary</v>
      </c>
      <c r="O69">
        <f t="shared" si="54"/>
        <v>11334</v>
      </c>
      <c r="P69">
        <f t="shared" si="15"/>
        <v>543965</v>
      </c>
      <c r="Q69" s="73"/>
      <c r="R69" s="73">
        <f t="shared" si="16"/>
        <v>13619.166666666666</v>
      </c>
      <c r="S69" s="73">
        <f t="shared" si="17"/>
        <v>6809.583333333333</v>
      </c>
      <c r="T69" s="73">
        <f t="shared" ref="T69:AB69" si="73">S69</f>
        <v>6809.583333333333</v>
      </c>
      <c r="U69" s="73">
        <f t="shared" si="73"/>
        <v>6809.583333333333</v>
      </c>
      <c r="V69" s="73">
        <f t="shared" si="73"/>
        <v>6809.583333333333</v>
      </c>
      <c r="W69" s="73">
        <f t="shared" si="73"/>
        <v>6809.583333333333</v>
      </c>
      <c r="X69" s="73">
        <f t="shared" si="73"/>
        <v>6809.583333333333</v>
      </c>
      <c r="Y69" s="73">
        <f t="shared" si="73"/>
        <v>6809.583333333333</v>
      </c>
      <c r="Z69" s="73">
        <f t="shared" si="73"/>
        <v>6809.583333333333</v>
      </c>
      <c r="AA69" s="73">
        <f t="shared" si="73"/>
        <v>6809.583333333333</v>
      </c>
      <c r="AB69" s="73">
        <f t="shared" si="73"/>
        <v>6809.583333333333</v>
      </c>
      <c r="AC69" s="47">
        <f t="shared" si="19"/>
        <v>81715</v>
      </c>
      <c r="AD69" s="47">
        <f t="shared" si="56"/>
        <v>0</v>
      </c>
      <c r="AG69" s="47">
        <f t="shared" si="20"/>
        <v>20428.75</v>
      </c>
      <c r="AH69" s="47">
        <f t="shared" si="21"/>
        <v>40857.5</v>
      </c>
      <c r="AI69" s="47">
        <f t="shared" si="22"/>
        <v>61286.250000000007</v>
      </c>
      <c r="AJ69" s="47">
        <f t="shared" si="23"/>
        <v>81715</v>
      </c>
      <c r="AK69"/>
      <c r="AL69"/>
      <c r="AM69"/>
      <c r="AN69"/>
      <c r="AO69"/>
      <c r="AP69"/>
      <c r="AQ69"/>
      <c r="AR69"/>
      <c r="AS69"/>
      <c r="AT69"/>
      <c r="AU69"/>
    </row>
    <row r="70" spans="1:47" x14ac:dyDescent="0.25">
      <c r="A70" t="str">
        <f t="shared" si="13"/>
        <v>PPG</v>
      </c>
      <c r="B70" s="71">
        <v>44685</v>
      </c>
      <c r="C70" s="70">
        <v>3023314</v>
      </c>
      <c r="D70" t="str">
        <f>VLOOKUP(C70,Schools!A:B,2,0)</f>
        <v>St Pauls CE Primary, NW7</v>
      </c>
      <c r="E70" t="str">
        <f>VLOOKUP(C70,Schools!$A:$Z,3,0)</f>
        <v>M</v>
      </c>
      <c r="F70" s="72">
        <v>55400</v>
      </c>
      <c r="G70" s="70" t="s">
        <v>4679</v>
      </c>
      <c r="H70" s="70"/>
      <c r="I70" t="str">
        <f t="shared" si="14"/>
        <v>11334/543965</v>
      </c>
      <c r="J70">
        <f>VLOOKUP(C70,Schools!$A:$Z,9,0)</f>
        <v>400094</v>
      </c>
      <c r="K70" s="70" t="s">
        <v>657</v>
      </c>
      <c r="L70" s="70" t="s">
        <v>654</v>
      </c>
      <c r="M70" s="70" t="s">
        <v>4748</v>
      </c>
      <c r="N70" t="str">
        <f>VLOOKUP(C70,Schools!A:D,4,0)</f>
        <v>Primary</v>
      </c>
      <c r="O70">
        <f t="shared" si="54"/>
        <v>11334</v>
      </c>
      <c r="P70">
        <f t="shared" si="15"/>
        <v>543965</v>
      </c>
      <c r="Q70" s="73"/>
      <c r="R70" s="73">
        <f t="shared" si="16"/>
        <v>9233.3333333333339</v>
      </c>
      <c r="S70" s="73">
        <f t="shared" si="17"/>
        <v>4616.666666666667</v>
      </c>
      <c r="T70" s="73">
        <f t="shared" ref="T70:AB70" si="74">S70</f>
        <v>4616.666666666667</v>
      </c>
      <c r="U70" s="73">
        <f t="shared" si="74"/>
        <v>4616.666666666667</v>
      </c>
      <c r="V70" s="73">
        <f t="shared" si="74"/>
        <v>4616.666666666667</v>
      </c>
      <c r="W70" s="73">
        <f t="shared" si="74"/>
        <v>4616.666666666667</v>
      </c>
      <c r="X70" s="73">
        <f t="shared" si="74"/>
        <v>4616.666666666667</v>
      </c>
      <c r="Y70" s="73">
        <f t="shared" si="74"/>
        <v>4616.666666666667</v>
      </c>
      <c r="Z70" s="73">
        <f t="shared" si="74"/>
        <v>4616.666666666667</v>
      </c>
      <c r="AA70" s="73">
        <f t="shared" si="74"/>
        <v>4616.666666666667</v>
      </c>
      <c r="AB70" s="73">
        <f t="shared" si="74"/>
        <v>4616.666666666667</v>
      </c>
      <c r="AC70" s="47">
        <f t="shared" si="19"/>
        <v>55399.999999999993</v>
      </c>
      <c r="AD70" s="47">
        <f t="shared" si="56"/>
        <v>0</v>
      </c>
      <c r="AG70" s="47">
        <f t="shared" si="20"/>
        <v>13850</v>
      </c>
      <c r="AH70" s="47">
        <f t="shared" si="21"/>
        <v>27700.000000000004</v>
      </c>
      <c r="AI70" s="47">
        <f t="shared" si="22"/>
        <v>41550</v>
      </c>
      <c r="AJ70" s="47">
        <f t="shared" si="23"/>
        <v>55399.999999999993</v>
      </c>
      <c r="AK70"/>
      <c r="AL70"/>
      <c r="AM70"/>
      <c r="AN70"/>
      <c r="AO70"/>
      <c r="AP70"/>
      <c r="AQ70"/>
      <c r="AR70"/>
      <c r="AS70"/>
      <c r="AT70"/>
      <c r="AU70"/>
    </row>
    <row r="71" spans="1:47" x14ac:dyDescent="0.25">
      <c r="A71" t="str">
        <f t="shared" si="13"/>
        <v>PPG</v>
      </c>
      <c r="B71" s="71">
        <v>44685</v>
      </c>
      <c r="C71" s="70">
        <v>3023315</v>
      </c>
      <c r="D71" t="str">
        <f>VLOOKUP(C71,Schools!A:B,2,0)</f>
        <v>St Andrew's C E</v>
      </c>
      <c r="E71" t="str">
        <f>VLOOKUP(C71,Schools!$A:$Z,3,0)</f>
        <v>M</v>
      </c>
      <c r="F71" s="72">
        <v>16620</v>
      </c>
      <c r="G71" s="70" t="s">
        <v>4679</v>
      </c>
      <c r="H71" s="70"/>
      <c r="I71" t="str">
        <f t="shared" si="14"/>
        <v>11334/543965</v>
      </c>
      <c r="J71">
        <f>VLOOKUP(C71,Schools!$A:$Z,9,0)</f>
        <v>400062</v>
      </c>
      <c r="K71" s="70" t="s">
        <v>657</v>
      </c>
      <c r="L71" s="70" t="s">
        <v>654</v>
      </c>
      <c r="M71" s="70" t="s">
        <v>4748</v>
      </c>
      <c r="N71" t="str">
        <f>VLOOKUP(C71,Schools!A:D,4,0)</f>
        <v>Primary</v>
      </c>
      <c r="O71">
        <f t="shared" si="54"/>
        <v>11334</v>
      </c>
      <c r="P71">
        <f t="shared" si="15"/>
        <v>543965</v>
      </c>
      <c r="Q71" s="73"/>
      <c r="R71" s="73">
        <f t="shared" si="16"/>
        <v>2770</v>
      </c>
      <c r="S71" s="73">
        <f t="shared" si="17"/>
        <v>1385</v>
      </c>
      <c r="T71" s="73">
        <f t="shared" ref="T71:AB71" si="75">S71</f>
        <v>1385</v>
      </c>
      <c r="U71" s="73">
        <f t="shared" si="75"/>
        <v>1385</v>
      </c>
      <c r="V71" s="73">
        <f t="shared" si="75"/>
        <v>1385</v>
      </c>
      <c r="W71" s="73">
        <f t="shared" si="75"/>
        <v>1385</v>
      </c>
      <c r="X71" s="73">
        <f t="shared" si="75"/>
        <v>1385</v>
      </c>
      <c r="Y71" s="73">
        <f t="shared" si="75"/>
        <v>1385</v>
      </c>
      <c r="Z71" s="73">
        <f t="shared" si="75"/>
        <v>1385</v>
      </c>
      <c r="AA71" s="73">
        <f t="shared" si="75"/>
        <v>1385</v>
      </c>
      <c r="AB71" s="73">
        <f t="shared" si="75"/>
        <v>1385</v>
      </c>
      <c r="AC71" s="47">
        <f t="shared" si="19"/>
        <v>16620</v>
      </c>
      <c r="AD71" s="47">
        <f t="shared" si="56"/>
        <v>0</v>
      </c>
      <c r="AG71" s="47">
        <f t="shared" si="20"/>
        <v>4155</v>
      </c>
      <c r="AH71" s="47">
        <f t="shared" si="21"/>
        <v>8310</v>
      </c>
      <c r="AI71" s="47">
        <f t="shared" si="22"/>
        <v>12465</v>
      </c>
      <c r="AJ71" s="47">
        <f t="shared" si="23"/>
        <v>16620</v>
      </c>
      <c r="AK71"/>
      <c r="AL71"/>
      <c r="AM71"/>
      <c r="AN71"/>
      <c r="AO71"/>
      <c r="AP71"/>
      <c r="AQ71"/>
      <c r="AR71"/>
      <c r="AS71"/>
      <c r="AT71"/>
      <c r="AU71"/>
    </row>
    <row r="72" spans="1:47" x14ac:dyDescent="0.25">
      <c r="A72" t="str">
        <f t="shared" ref="A72:A107" si="76">$B$3</f>
        <v>PPG</v>
      </c>
      <c r="B72" s="71">
        <v>44685</v>
      </c>
      <c r="C72" s="70">
        <v>3023316</v>
      </c>
      <c r="D72" t="str">
        <f>VLOOKUP(C72,Schools!A:B,2,0)</f>
        <v>Trent  C of E Primary School</v>
      </c>
      <c r="E72" t="str">
        <f>VLOOKUP(C72,Schools!$A:$Z,3,0)</f>
        <v>M</v>
      </c>
      <c r="F72" s="72">
        <v>26315</v>
      </c>
      <c r="G72" s="70" t="s">
        <v>4679</v>
      </c>
      <c r="H72" s="70"/>
      <c r="I72" t="str">
        <f t="shared" ref="I72:I106" si="77">O72&amp;"/"&amp;P72</f>
        <v>11334/543965</v>
      </c>
      <c r="J72">
        <f>VLOOKUP(C72,Schools!$A:$Z,9,0)</f>
        <v>400100</v>
      </c>
      <c r="K72" s="70" t="s">
        <v>657</v>
      </c>
      <c r="L72" s="70" t="s">
        <v>654</v>
      </c>
      <c r="M72" s="70" t="s">
        <v>4748</v>
      </c>
      <c r="N72" t="str">
        <f>VLOOKUP(C72,Schools!A:D,4,0)</f>
        <v>Primary</v>
      </c>
      <c r="O72">
        <f t="shared" si="54"/>
        <v>11334</v>
      </c>
      <c r="P72">
        <f t="shared" ref="P72:P106" si="78">IF(E72="M",543965,516500)</f>
        <v>543965</v>
      </c>
      <c r="Q72" s="73"/>
      <c r="R72" s="73">
        <f t="shared" si="16"/>
        <v>4385.833333333333</v>
      </c>
      <c r="S72" s="73">
        <f t="shared" si="17"/>
        <v>2192.9166666666665</v>
      </c>
      <c r="T72" s="73">
        <f t="shared" ref="T72:AB72" si="79">S72</f>
        <v>2192.9166666666665</v>
      </c>
      <c r="U72" s="73">
        <f t="shared" si="79"/>
        <v>2192.9166666666665</v>
      </c>
      <c r="V72" s="73">
        <f t="shared" si="79"/>
        <v>2192.9166666666665</v>
      </c>
      <c r="W72" s="73">
        <f t="shared" si="79"/>
        <v>2192.9166666666665</v>
      </c>
      <c r="X72" s="73">
        <f t="shared" si="79"/>
        <v>2192.9166666666665</v>
      </c>
      <c r="Y72" s="73">
        <f t="shared" si="79"/>
        <v>2192.9166666666665</v>
      </c>
      <c r="Z72" s="73">
        <f t="shared" si="79"/>
        <v>2192.9166666666665</v>
      </c>
      <c r="AA72" s="73">
        <f t="shared" si="79"/>
        <v>2192.9166666666665</v>
      </c>
      <c r="AB72" s="73">
        <f t="shared" si="79"/>
        <v>2192.9166666666665</v>
      </c>
      <c r="AC72" s="47">
        <f t="shared" si="19"/>
        <v>26315.000000000004</v>
      </c>
      <c r="AD72" s="47">
        <f t="shared" si="56"/>
        <v>0</v>
      </c>
      <c r="AG72" s="47">
        <f t="shared" si="20"/>
        <v>6578.75</v>
      </c>
      <c r="AH72" s="47">
        <f t="shared" si="21"/>
        <v>13157.499999999998</v>
      </c>
      <c r="AI72" s="47">
        <f t="shared" si="22"/>
        <v>19736.25</v>
      </c>
      <c r="AJ72" s="47">
        <f t="shared" si="23"/>
        <v>26315.000000000004</v>
      </c>
      <c r="AK72"/>
      <c r="AL72"/>
      <c r="AM72"/>
      <c r="AN72"/>
      <c r="AO72"/>
      <c r="AP72"/>
      <c r="AQ72"/>
      <c r="AR72"/>
      <c r="AS72"/>
      <c r="AT72"/>
      <c r="AU72"/>
    </row>
    <row r="73" spans="1:47" x14ac:dyDescent="0.25">
      <c r="A73" t="str">
        <f t="shared" si="76"/>
        <v>PPG</v>
      </c>
      <c r="B73" s="71">
        <v>44685</v>
      </c>
      <c r="C73" s="70">
        <v>3023317</v>
      </c>
      <c r="D73" t="str">
        <f>VLOOKUP(C73,Schools!A:B,2,0)</f>
        <v>All Saints' CE Primary School, N20</v>
      </c>
      <c r="E73" t="str">
        <f>VLOOKUP(C73,Schools!$A:$Z,3,0)</f>
        <v>M</v>
      </c>
      <c r="F73" s="72">
        <v>62325</v>
      </c>
      <c r="G73" s="70" t="s">
        <v>4679</v>
      </c>
      <c r="H73" s="70"/>
      <c r="I73" t="str">
        <f t="shared" si="77"/>
        <v>11334/543965</v>
      </c>
      <c r="J73">
        <f>VLOOKUP(C73,Schools!$A:$Z,9,0)</f>
        <v>400015</v>
      </c>
      <c r="K73" s="70" t="s">
        <v>657</v>
      </c>
      <c r="L73" s="70" t="s">
        <v>654</v>
      </c>
      <c r="M73" s="70" t="s">
        <v>4748</v>
      </c>
      <c r="N73" t="str">
        <f>VLOOKUP(C73,Schools!A:D,4,0)</f>
        <v>Primary</v>
      </c>
      <c r="O73">
        <f t="shared" si="54"/>
        <v>11334</v>
      </c>
      <c r="P73">
        <f t="shared" si="78"/>
        <v>543965</v>
      </c>
      <c r="Q73" s="73"/>
      <c r="R73" s="73">
        <f t="shared" si="16"/>
        <v>10387.5</v>
      </c>
      <c r="S73" s="73">
        <f t="shared" si="17"/>
        <v>5193.75</v>
      </c>
      <c r="T73" s="73">
        <f t="shared" ref="T73:AB73" si="80">S73</f>
        <v>5193.75</v>
      </c>
      <c r="U73" s="73">
        <f t="shared" si="80"/>
        <v>5193.75</v>
      </c>
      <c r="V73" s="73">
        <f t="shared" si="80"/>
        <v>5193.75</v>
      </c>
      <c r="W73" s="73">
        <f t="shared" si="80"/>
        <v>5193.75</v>
      </c>
      <c r="X73" s="73">
        <f t="shared" si="80"/>
        <v>5193.75</v>
      </c>
      <c r="Y73" s="73">
        <f t="shared" si="80"/>
        <v>5193.75</v>
      </c>
      <c r="Z73" s="73">
        <f t="shared" si="80"/>
        <v>5193.75</v>
      </c>
      <c r="AA73" s="73">
        <f t="shared" si="80"/>
        <v>5193.75</v>
      </c>
      <c r="AB73" s="73">
        <f t="shared" si="80"/>
        <v>5193.75</v>
      </c>
      <c r="AC73" s="47">
        <f t="shared" si="19"/>
        <v>62325</v>
      </c>
      <c r="AD73" s="47">
        <f t="shared" si="56"/>
        <v>0</v>
      </c>
      <c r="AG73" s="47">
        <f t="shared" si="20"/>
        <v>15581.25</v>
      </c>
      <c r="AH73" s="47">
        <f t="shared" si="21"/>
        <v>31162.5</v>
      </c>
      <c r="AI73" s="47">
        <f t="shared" si="22"/>
        <v>46743.75</v>
      </c>
      <c r="AJ73" s="47">
        <f t="shared" si="23"/>
        <v>62325</v>
      </c>
      <c r="AK73"/>
      <c r="AL73"/>
      <c r="AM73"/>
      <c r="AN73"/>
      <c r="AO73"/>
      <c r="AP73"/>
      <c r="AQ73"/>
      <c r="AR73"/>
      <c r="AS73"/>
      <c r="AT73"/>
      <c r="AU73"/>
    </row>
    <row r="74" spans="1:47" x14ac:dyDescent="0.25">
      <c r="A74" t="str">
        <f t="shared" si="76"/>
        <v>PPG</v>
      </c>
      <c r="B74" s="71">
        <v>44685</v>
      </c>
      <c r="C74" s="70">
        <v>3023500</v>
      </c>
      <c r="D74" t="str">
        <f>VLOOKUP(C74,Schools!A:B,2,0)</f>
        <v>Annunciation Catholic Infant School</v>
      </c>
      <c r="E74" t="str">
        <f>VLOOKUP(C74,Schools!$A:$Z,3,0)</f>
        <v>M</v>
      </c>
      <c r="F74" s="72">
        <v>24930</v>
      </c>
      <c r="G74" s="70" t="s">
        <v>4679</v>
      </c>
      <c r="H74" s="70"/>
      <c r="I74" t="str">
        <f t="shared" si="77"/>
        <v>11334/543965</v>
      </c>
      <c r="J74">
        <f>VLOOKUP(C74,Schools!$A:$Z,9,0)</f>
        <v>400023</v>
      </c>
      <c r="K74" s="70" t="s">
        <v>657</v>
      </c>
      <c r="L74" s="70" t="s">
        <v>654</v>
      </c>
      <c r="M74" s="70" t="s">
        <v>4748</v>
      </c>
      <c r="N74" t="str">
        <f>VLOOKUP(C74,Schools!A:D,4,0)</f>
        <v>Primary</v>
      </c>
      <c r="O74">
        <f t="shared" si="54"/>
        <v>11334</v>
      </c>
      <c r="P74">
        <f t="shared" si="78"/>
        <v>543965</v>
      </c>
      <c r="Q74" s="73"/>
      <c r="R74" s="73">
        <f t="shared" si="16"/>
        <v>4155</v>
      </c>
      <c r="S74" s="73">
        <f t="shared" si="17"/>
        <v>2077.5</v>
      </c>
      <c r="T74" s="73">
        <f t="shared" ref="T74:AB74" si="81">S74</f>
        <v>2077.5</v>
      </c>
      <c r="U74" s="73">
        <f t="shared" si="81"/>
        <v>2077.5</v>
      </c>
      <c r="V74" s="73">
        <f t="shared" si="81"/>
        <v>2077.5</v>
      </c>
      <c r="W74" s="73">
        <f t="shared" si="81"/>
        <v>2077.5</v>
      </c>
      <c r="X74" s="73">
        <f t="shared" si="81"/>
        <v>2077.5</v>
      </c>
      <c r="Y74" s="73">
        <f t="shared" si="81"/>
        <v>2077.5</v>
      </c>
      <c r="Z74" s="73">
        <f t="shared" si="81"/>
        <v>2077.5</v>
      </c>
      <c r="AA74" s="73">
        <f t="shared" si="81"/>
        <v>2077.5</v>
      </c>
      <c r="AB74" s="73">
        <f t="shared" si="81"/>
        <v>2077.5</v>
      </c>
      <c r="AC74" s="47">
        <f t="shared" si="19"/>
        <v>24930</v>
      </c>
      <c r="AD74" s="47">
        <f t="shared" si="56"/>
        <v>0</v>
      </c>
      <c r="AG74" s="47">
        <f t="shared" si="20"/>
        <v>6232.5</v>
      </c>
      <c r="AH74" s="47">
        <f t="shared" si="21"/>
        <v>12465</v>
      </c>
      <c r="AI74" s="47">
        <f t="shared" si="22"/>
        <v>18697.5</v>
      </c>
      <c r="AJ74" s="47">
        <f t="shared" si="23"/>
        <v>24930</v>
      </c>
      <c r="AK74"/>
      <c r="AL74"/>
      <c r="AM74"/>
      <c r="AN74"/>
      <c r="AO74"/>
      <c r="AP74"/>
      <c r="AQ74"/>
      <c r="AR74"/>
      <c r="AS74"/>
      <c r="AT74"/>
      <c r="AU74"/>
    </row>
    <row r="75" spans="1:47" x14ac:dyDescent="0.25">
      <c r="A75" t="str">
        <f t="shared" si="76"/>
        <v>PPG</v>
      </c>
      <c r="B75" s="71">
        <v>44685</v>
      </c>
      <c r="C75" s="70">
        <v>3023501</v>
      </c>
      <c r="D75" t="str">
        <f>VLOOKUP(C75,Schools!A:B,2,0)</f>
        <v>Our Lady of Lourdes School</v>
      </c>
      <c r="E75" t="str">
        <f>VLOOKUP(C75,Schools!$A:$Z,3,0)</f>
        <v>M</v>
      </c>
      <c r="F75" s="72">
        <v>47090</v>
      </c>
      <c r="G75" s="70" t="s">
        <v>4679</v>
      </c>
      <c r="H75" s="70"/>
      <c r="I75" t="str">
        <f t="shared" si="77"/>
        <v>11334/543965</v>
      </c>
      <c r="J75">
        <f>VLOOKUP(C75,Schools!$A:$Z,9,0)</f>
        <v>400003</v>
      </c>
      <c r="K75" s="70" t="s">
        <v>657</v>
      </c>
      <c r="L75" s="70" t="s">
        <v>654</v>
      </c>
      <c r="M75" s="70" t="s">
        <v>4748</v>
      </c>
      <c r="N75" t="str">
        <f>VLOOKUP(C75,Schools!A:D,4,0)</f>
        <v>Primary</v>
      </c>
      <c r="O75">
        <f t="shared" si="54"/>
        <v>11334</v>
      </c>
      <c r="P75">
        <f t="shared" si="78"/>
        <v>543965</v>
      </c>
      <c r="Q75" s="73"/>
      <c r="R75" s="73">
        <f t="shared" si="16"/>
        <v>7848.333333333333</v>
      </c>
      <c r="S75" s="73">
        <f t="shared" si="17"/>
        <v>3924.1666666666665</v>
      </c>
      <c r="T75" s="73">
        <f t="shared" ref="T75:AB75" si="82">S75</f>
        <v>3924.1666666666665</v>
      </c>
      <c r="U75" s="73">
        <f t="shared" si="82"/>
        <v>3924.1666666666665</v>
      </c>
      <c r="V75" s="73">
        <f t="shared" si="82"/>
        <v>3924.1666666666665</v>
      </c>
      <c r="W75" s="73">
        <f t="shared" si="82"/>
        <v>3924.1666666666665</v>
      </c>
      <c r="X75" s="73">
        <f t="shared" si="82"/>
        <v>3924.1666666666665</v>
      </c>
      <c r="Y75" s="73">
        <f t="shared" si="82"/>
        <v>3924.1666666666665</v>
      </c>
      <c r="Z75" s="73">
        <f t="shared" si="82"/>
        <v>3924.1666666666665</v>
      </c>
      <c r="AA75" s="73">
        <f t="shared" si="82"/>
        <v>3924.1666666666665</v>
      </c>
      <c r="AB75" s="73">
        <f t="shared" si="82"/>
        <v>3924.1666666666665</v>
      </c>
      <c r="AC75" s="47">
        <f t="shared" si="19"/>
        <v>47089.999999999993</v>
      </c>
      <c r="AD75" s="47">
        <f t="shared" si="56"/>
        <v>0</v>
      </c>
      <c r="AG75" s="47">
        <f t="shared" si="20"/>
        <v>11772.5</v>
      </c>
      <c r="AH75" s="47">
        <f t="shared" si="21"/>
        <v>23545</v>
      </c>
      <c r="AI75" s="47">
        <f t="shared" si="22"/>
        <v>35317.5</v>
      </c>
      <c r="AJ75" s="47">
        <f t="shared" si="23"/>
        <v>47089.999999999993</v>
      </c>
      <c r="AK75"/>
      <c r="AL75"/>
      <c r="AM75"/>
      <c r="AN75"/>
      <c r="AO75"/>
      <c r="AP75"/>
      <c r="AQ75"/>
      <c r="AR75"/>
      <c r="AS75"/>
      <c r="AT75"/>
      <c r="AU75"/>
    </row>
    <row r="76" spans="1:47" x14ac:dyDescent="0.25">
      <c r="A76" t="str">
        <f t="shared" si="76"/>
        <v>PPG</v>
      </c>
      <c r="B76" s="71">
        <v>44685</v>
      </c>
      <c r="C76" s="70">
        <v>3023502</v>
      </c>
      <c r="D76" t="str">
        <f>VLOOKUP(C76,Schools!A:B,2,0)</f>
        <v>St Agnes RC Primary School</v>
      </c>
      <c r="E76" t="str">
        <f>VLOOKUP(C76,Schools!$A:$Z,3,0)</f>
        <v>M</v>
      </c>
      <c r="F76" s="72">
        <v>148195</v>
      </c>
      <c r="G76" s="70" t="s">
        <v>4679</v>
      </c>
      <c r="H76" s="70"/>
      <c r="I76" t="str">
        <f t="shared" si="77"/>
        <v>11334/543965</v>
      </c>
      <c r="J76">
        <f>VLOOKUP(C76,Schools!$A:$Z,9,0)</f>
        <v>400096</v>
      </c>
      <c r="K76" s="70" t="s">
        <v>657</v>
      </c>
      <c r="L76" s="70" t="s">
        <v>654</v>
      </c>
      <c r="M76" s="70" t="s">
        <v>4748</v>
      </c>
      <c r="N76" t="str">
        <f>VLOOKUP(C76,Schools!A:D,4,0)</f>
        <v>Primary</v>
      </c>
      <c r="O76">
        <f t="shared" si="54"/>
        <v>11334</v>
      </c>
      <c r="P76">
        <f t="shared" si="78"/>
        <v>543965</v>
      </c>
      <c r="Q76" s="73"/>
      <c r="R76" s="73">
        <f t="shared" si="16"/>
        <v>24699.166666666668</v>
      </c>
      <c r="S76" s="73">
        <f t="shared" si="17"/>
        <v>12349.583333333334</v>
      </c>
      <c r="T76" s="73">
        <f t="shared" ref="T76:AB76" si="83">S76</f>
        <v>12349.583333333334</v>
      </c>
      <c r="U76" s="73">
        <f t="shared" si="83"/>
        <v>12349.583333333334</v>
      </c>
      <c r="V76" s="73">
        <f t="shared" si="83"/>
        <v>12349.583333333334</v>
      </c>
      <c r="W76" s="73">
        <f t="shared" si="83"/>
        <v>12349.583333333334</v>
      </c>
      <c r="X76" s="73">
        <f t="shared" si="83"/>
        <v>12349.583333333334</v>
      </c>
      <c r="Y76" s="73">
        <f t="shared" si="83"/>
        <v>12349.583333333334</v>
      </c>
      <c r="Z76" s="73">
        <f t="shared" si="83"/>
        <v>12349.583333333334</v>
      </c>
      <c r="AA76" s="73">
        <f t="shared" si="83"/>
        <v>12349.583333333334</v>
      </c>
      <c r="AB76" s="73">
        <f t="shared" si="83"/>
        <v>12349.583333333334</v>
      </c>
      <c r="AC76" s="47">
        <f t="shared" si="19"/>
        <v>148195</v>
      </c>
      <c r="AD76" s="47">
        <f t="shared" si="56"/>
        <v>0</v>
      </c>
      <c r="AG76" s="47">
        <f t="shared" si="20"/>
        <v>37048.75</v>
      </c>
      <c r="AH76" s="47">
        <f t="shared" si="21"/>
        <v>74097.5</v>
      </c>
      <c r="AI76" s="47">
        <f t="shared" si="22"/>
        <v>111146.24999999999</v>
      </c>
      <c r="AJ76" s="47">
        <f t="shared" si="23"/>
        <v>148195</v>
      </c>
      <c r="AK76"/>
      <c r="AL76"/>
      <c r="AM76"/>
      <c r="AN76"/>
      <c r="AO76"/>
      <c r="AP76"/>
      <c r="AQ76"/>
      <c r="AR76"/>
      <c r="AS76"/>
      <c r="AT76"/>
      <c r="AU76"/>
    </row>
    <row r="77" spans="1:47" x14ac:dyDescent="0.25">
      <c r="A77" t="str">
        <f t="shared" si="76"/>
        <v>PPG</v>
      </c>
      <c r="B77" s="71">
        <v>44685</v>
      </c>
      <c r="C77" s="70">
        <v>3023504</v>
      </c>
      <c r="D77" t="str">
        <f>VLOOKUP(C77,Schools!A:B,2,0)</f>
        <v>St Catherines R C Primary</v>
      </c>
      <c r="E77" t="str">
        <f>VLOOKUP(C77,Schools!$A:$Z,3,0)</f>
        <v>M</v>
      </c>
      <c r="F77" s="72">
        <v>59555</v>
      </c>
      <c r="G77" s="70" t="s">
        <v>4679</v>
      </c>
      <c r="H77" s="70"/>
      <c r="I77" t="str">
        <f t="shared" si="77"/>
        <v>11334/543965</v>
      </c>
      <c r="J77">
        <f>VLOOKUP(C77,Schools!$A:$Z,9,0)</f>
        <v>400064</v>
      </c>
      <c r="K77" s="70" t="s">
        <v>657</v>
      </c>
      <c r="L77" s="70" t="s">
        <v>654</v>
      </c>
      <c r="M77" s="70" t="s">
        <v>4748</v>
      </c>
      <c r="N77" t="str">
        <f>VLOOKUP(C77,Schools!A:D,4,0)</f>
        <v>Primary</v>
      </c>
      <c r="O77">
        <f t="shared" si="54"/>
        <v>11334</v>
      </c>
      <c r="P77">
        <f t="shared" si="78"/>
        <v>543965</v>
      </c>
      <c r="Q77" s="73"/>
      <c r="R77" s="73">
        <f t="shared" si="16"/>
        <v>9925.8333333333339</v>
      </c>
      <c r="S77" s="73">
        <f t="shared" si="17"/>
        <v>4962.916666666667</v>
      </c>
      <c r="T77" s="73">
        <f t="shared" ref="T77:AB77" si="84">S77</f>
        <v>4962.916666666667</v>
      </c>
      <c r="U77" s="73">
        <f t="shared" si="84"/>
        <v>4962.916666666667</v>
      </c>
      <c r="V77" s="73">
        <f t="shared" si="84"/>
        <v>4962.916666666667</v>
      </c>
      <c r="W77" s="73">
        <f t="shared" si="84"/>
        <v>4962.916666666667</v>
      </c>
      <c r="X77" s="73">
        <f t="shared" si="84"/>
        <v>4962.916666666667</v>
      </c>
      <c r="Y77" s="73">
        <f t="shared" si="84"/>
        <v>4962.916666666667</v>
      </c>
      <c r="Z77" s="73">
        <f t="shared" si="84"/>
        <v>4962.916666666667</v>
      </c>
      <c r="AA77" s="73">
        <f t="shared" si="84"/>
        <v>4962.916666666667</v>
      </c>
      <c r="AB77" s="73">
        <f t="shared" si="84"/>
        <v>4962.916666666667</v>
      </c>
      <c r="AC77" s="47">
        <f t="shared" si="19"/>
        <v>59554.999999999993</v>
      </c>
      <c r="AD77" s="47">
        <f t="shared" si="56"/>
        <v>0</v>
      </c>
      <c r="AG77" s="47">
        <f t="shared" si="20"/>
        <v>14888.75</v>
      </c>
      <c r="AH77" s="47">
        <f t="shared" si="21"/>
        <v>29777.500000000004</v>
      </c>
      <c r="AI77" s="47">
        <f t="shared" si="22"/>
        <v>44666.25</v>
      </c>
      <c r="AJ77" s="47">
        <f t="shared" si="23"/>
        <v>59554.999999999993</v>
      </c>
      <c r="AK77"/>
      <c r="AL77"/>
      <c r="AM77"/>
      <c r="AN77"/>
      <c r="AO77"/>
      <c r="AP77"/>
      <c r="AQ77"/>
      <c r="AR77"/>
      <c r="AS77"/>
      <c r="AT77"/>
      <c r="AU77"/>
    </row>
    <row r="78" spans="1:47" x14ac:dyDescent="0.25">
      <c r="A78" t="str">
        <f t="shared" si="76"/>
        <v>PPG</v>
      </c>
      <c r="B78" s="71">
        <v>44685</v>
      </c>
      <c r="C78" s="70">
        <v>3023506</v>
      </c>
      <c r="D78" t="str">
        <f>VLOOKUP(C78,Schools!A:B,2,0)</f>
        <v>St Vincent's Catholic Primary School</v>
      </c>
      <c r="E78" t="str">
        <f>VLOOKUP(C78,Schools!$A:$Z,3,0)</f>
        <v>M</v>
      </c>
      <c r="F78" s="72">
        <v>23545</v>
      </c>
      <c r="G78" s="70" t="s">
        <v>4679</v>
      </c>
      <c r="H78" s="70"/>
      <c r="I78" t="str">
        <f t="shared" si="77"/>
        <v>11334/543965</v>
      </c>
      <c r="J78">
        <f>VLOOKUP(C78,Schools!$A:$Z,9,0)</f>
        <v>400009</v>
      </c>
      <c r="K78" s="70" t="s">
        <v>657</v>
      </c>
      <c r="L78" s="70" t="s">
        <v>654</v>
      </c>
      <c r="M78" s="70" t="s">
        <v>4748</v>
      </c>
      <c r="N78" t="str">
        <f>VLOOKUP(C78,Schools!A:D,4,0)</f>
        <v>Primary</v>
      </c>
      <c r="O78">
        <f t="shared" si="54"/>
        <v>11334</v>
      </c>
      <c r="P78">
        <f t="shared" si="78"/>
        <v>543965</v>
      </c>
      <c r="Q78" s="73"/>
      <c r="R78" s="73">
        <f t="shared" si="16"/>
        <v>3924.1666666666665</v>
      </c>
      <c r="S78" s="73">
        <f t="shared" si="17"/>
        <v>1962.0833333333333</v>
      </c>
      <c r="T78" s="73">
        <f t="shared" ref="T78:AB78" si="85">S78</f>
        <v>1962.0833333333333</v>
      </c>
      <c r="U78" s="73">
        <f t="shared" si="85"/>
        <v>1962.0833333333333</v>
      </c>
      <c r="V78" s="73">
        <f t="shared" si="85"/>
        <v>1962.0833333333333</v>
      </c>
      <c r="W78" s="73">
        <f t="shared" si="85"/>
        <v>1962.0833333333333</v>
      </c>
      <c r="X78" s="73">
        <f t="shared" si="85"/>
        <v>1962.0833333333333</v>
      </c>
      <c r="Y78" s="73">
        <f t="shared" si="85"/>
        <v>1962.0833333333333</v>
      </c>
      <c r="Z78" s="73">
        <f t="shared" si="85"/>
        <v>1962.0833333333333</v>
      </c>
      <c r="AA78" s="73">
        <f t="shared" si="85"/>
        <v>1962.0833333333333</v>
      </c>
      <c r="AB78" s="73">
        <f t="shared" si="85"/>
        <v>1962.0833333333333</v>
      </c>
      <c r="AC78" s="47">
        <f t="shared" si="19"/>
        <v>23544.999999999996</v>
      </c>
      <c r="AD78" s="47">
        <f t="shared" si="56"/>
        <v>0</v>
      </c>
      <c r="AG78" s="47">
        <f t="shared" si="20"/>
        <v>5886.25</v>
      </c>
      <c r="AH78" s="47">
        <f t="shared" si="21"/>
        <v>11772.5</v>
      </c>
      <c r="AI78" s="47">
        <f t="shared" si="22"/>
        <v>17658.75</v>
      </c>
      <c r="AJ78" s="47">
        <f t="shared" si="23"/>
        <v>23544.999999999996</v>
      </c>
      <c r="AK78"/>
      <c r="AL78"/>
      <c r="AM78"/>
      <c r="AN78"/>
      <c r="AO78"/>
      <c r="AP78"/>
      <c r="AQ78"/>
      <c r="AR78"/>
      <c r="AS78"/>
      <c r="AT78"/>
      <c r="AU78"/>
    </row>
    <row r="79" spans="1:47" x14ac:dyDescent="0.25">
      <c r="A79" t="str">
        <f t="shared" si="76"/>
        <v>PPG</v>
      </c>
      <c r="B79" s="71">
        <v>44685</v>
      </c>
      <c r="C79" s="70">
        <v>3023507</v>
      </c>
      <c r="D79" t="str">
        <f>VLOOKUP(C79,Schools!A:B,2,0)</f>
        <v>St Theresa's R.C. Primary School</v>
      </c>
      <c r="E79" t="str">
        <f>VLOOKUP(C79,Schools!$A:$Z,3,0)</f>
        <v>M</v>
      </c>
      <c r="F79" s="72">
        <v>38780</v>
      </c>
      <c r="G79" s="70" t="s">
        <v>4679</v>
      </c>
      <c r="H79" s="70"/>
      <c r="I79" t="str">
        <f t="shared" si="77"/>
        <v>11334/543965</v>
      </c>
      <c r="J79">
        <f>VLOOKUP(C79,Schools!$A:$Z,9,0)</f>
        <v>400037</v>
      </c>
      <c r="K79" s="70" t="s">
        <v>657</v>
      </c>
      <c r="L79" s="70" t="s">
        <v>654</v>
      </c>
      <c r="M79" s="70" t="s">
        <v>4748</v>
      </c>
      <c r="N79" t="str">
        <f>VLOOKUP(C79,Schools!A:D,4,0)</f>
        <v>Primary</v>
      </c>
      <c r="O79">
        <f t="shared" si="54"/>
        <v>11334</v>
      </c>
      <c r="P79">
        <f t="shared" si="78"/>
        <v>543965</v>
      </c>
      <c r="Q79" s="73"/>
      <c r="R79" s="73">
        <f t="shared" si="16"/>
        <v>6463.333333333333</v>
      </c>
      <c r="S79" s="73">
        <f t="shared" si="17"/>
        <v>3231.6666666666665</v>
      </c>
      <c r="T79" s="73">
        <f t="shared" ref="T79:AB79" si="86">S79</f>
        <v>3231.6666666666665</v>
      </c>
      <c r="U79" s="73">
        <f t="shared" si="86"/>
        <v>3231.6666666666665</v>
      </c>
      <c r="V79" s="73">
        <f t="shared" si="86"/>
        <v>3231.6666666666665</v>
      </c>
      <c r="W79" s="73">
        <f t="shared" si="86"/>
        <v>3231.6666666666665</v>
      </c>
      <c r="X79" s="73">
        <f t="shared" si="86"/>
        <v>3231.6666666666665</v>
      </c>
      <c r="Y79" s="73">
        <f t="shared" si="86"/>
        <v>3231.6666666666665</v>
      </c>
      <c r="Z79" s="73">
        <f t="shared" si="86"/>
        <v>3231.6666666666665</v>
      </c>
      <c r="AA79" s="73">
        <f t="shared" si="86"/>
        <v>3231.6666666666665</v>
      </c>
      <c r="AB79" s="73">
        <f t="shared" si="86"/>
        <v>3231.6666666666665</v>
      </c>
      <c r="AC79" s="47">
        <f t="shared" si="19"/>
        <v>38780</v>
      </c>
      <c r="AD79" s="47">
        <f t="shared" si="56"/>
        <v>0</v>
      </c>
      <c r="AG79" s="47">
        <f t="shared" si="20"/>
        <v>9695</v>
      </c>
      <c r="AH79" s="47">
        <f t="shared" si="21"/>
        <v>19390</v>
      </c>
      <c r="AI79" s="47">
        <f t="shared" si="22"/>
        <v>29085.000000000004</v>
      </c>
      <c r="AJ79" s="47">
        <f t="shared" si="23"/>
        <v>38780</v>
      </c>
      <c r="AK79"/>
      <c r="AL79"/>
      <c r="AM79"/>
      <c r="AN79"/>
      <c r="AO79"/>
      <c r="AP79"/>
      <c r="AQ79"/>
      <c r="AR79"/>
      <c r="AS79"/>
      <c r="AT79"/>
      <c r="AU79"/>
    </row>
    <row r="80" spans="1:47" x14ac:dyDescent="0.25">
      <c r="A80" t="str">
        <f t="shared" si="76"/>
        <v>PPG</v>
      </c>
      <c r="B80" s="71">
        <v>44685</v>
      </c>
      <c r="C80" s="70">
        <v>3023509</v>
      </c>
      <c r="D80" t="str">
        <f>VLOOKUP(C80,Schools!A:B,2,0)</f>
        <v>St Joseph's Primary School</v>
      </c>
      <c r="E80" t="str">
        <f>VLOOKUP(C80,Schools!$A:$Z,3,0)</f>
        <v>M</v>
      </c>
      <c r="F80" s="72">
        <v>138500</v>
      </c>
      <c r="G80" s="70" t="s">
        <v>4679</v>
      </c>
      <c r="H80" s="70"/>
      <c r="I80" t="str">
        <f t="shared" si="77"/>
        <v>11334/543965</v>
      </c>
      <c r="J80">
        <f>VLOOKUP(C80,Schools!$A:$Z,9,0)</f>
        <v>400066</v>
      </c>
      <c r="K80" s="70" t="s">
        <v>657</v>
      </c>
      <c r="L80" s="70" t="s">
        <v>654</v>
      </c>
      <c r="M80" s="70" t="s">
        <v>4748</v>
      </c>
      <c r="N80" t="str">
        <f>VLOOKUP(C80,Schools!A:D,4,0)</f>
        <v>Primary</v>
      </c>
      <c r="O80">
        <f t="shared" si="54"/>
        <v>11334</v>
      </c>
      <c r="P80">
        <f t="shared" si="78"/>
        <v>543965</v>
      </c>
      <c r="Q80" s="73"/>
      <c r="R80" s="73">
        <f t="shared" si="16"/>
        <v>23083.333333333332</v>
      </c>
      <c r="S80" s="73">
        <f t="shared" si="17"/>
        <v>11541.666666666666</v>
      </c>
      <c r="T80" s="73">
        <f t="shared" ref="T80:AB80" si="87">S80</f>
        <v>11541.666666666666</v>
      </c>
      <c r="U80" s="73">
        <f t="shared" si="87"/>
        <v>11541.666666666666</v>
      </c>
      <c r="V80" s="73">
        <f t="shared" si="87"/>
        <v>11541.666666666666</v>
      </c>
      <c r="W80" s="73">
        <f t="shared" si="87"/>
        <v>11541.666666666666</v>
      </c>
      <c r="X80" s="73">
        <f t="shared" si="87"/>
        <v>11541.666666666666</v>
      </c>
      <c r="Y80" s="73">
        <f t="shared" si="87"/>
        <v>11541.666666666666</v>
      </c>
      <c r="Z80" s="73">
        <f t="shared" si="87"/>
        <v>11541.666666666666</v>
      </c>
      <c r="AA80" s="73">
        <f t="shared" si="87"/>
        <v>11541.666666666666</v>
      </c>
      <c r="AB80" s="73">
        <f t="shared" si="87"/>
        <v>11541.666666666666</v>
      </c>
      <c r="AC80" s="47">
        <f t="shared" si="19"/>
        <v>138500.00000000003</v>
      </c>
      <c r="AD80" s="47">
        <f t="shared" si="56"/>
        <v>0</v>
      </c>
      <c r="AG80" s="47">
        <f t="shared" si="20"/>
        <v>34625</v>
      </c>
      <c r="AH80" s="47">
        <f t="shared" si="21"/>
        <v>69250</v>
      </c>
      <c r="AI80" s="47">
        <f t="shared" si="22"/>
        <v>103875.00000000001</v>
      </c>
      <c r="AJ80" s="47">
        <f t="shared" si="23"/>
        <v>138500.00000000003</v>
      </c>
      <c r="AK80"/>
      <c r="AL80"/>
      <c r="AM80"/>
      <c r="AN80"/>
      <c r="AO80"/>
      <c r="AP80"/>
      <c r="AQ80"/>
      <c r="AR80"/>
      <c r="AS80"/>
      <c r="AT80"/>
      <c r="AU80"/>
    </row>
    <row r="81" spans="1:47" x14ac:dyDescent="0.25">
      <c r="A81" t="str">
        <f t="shared" si="76"/>
        <v>PPG</v>
      </c>
      <c r="B81" s="71">
        <v>44685</v>
      </c>
      <c r="C81" s="70">
        <v>3023510</v>
      </c>
      <c r="D81" t="str">
        <f>VLOOKUP(C81,Schools!A:B,2,0)</f>
        <v>Sacred Heart School</v>
      </c>
      <c r="E81" t="str">
        <f>VLOOKUP(C81,Schools!$A:$Z,3,0)</f>
        <v>M</v>
      </c>
      <c r="F81" s="72">
        <v>67865</v>
      </c>
      <c r="G81" s="70" t="s">
        <v>4679</v>
      </c>
      <c r="H81" s="70"/>
      <c r="I81" t="str">
        <f t="shared" si="77"/>
        <v>11334/543965</v>
      </c>
      <c r="J81">
        <f>VLOOKUP(C81,Schools!$A:$Z,9,0)</f>
        <v>400071</v>
      </c>
      <c r="K81" s="70" t="s">
        <v>657</v>
      </c>
      <c r="L81" s="70" t="s">
        <v>654</v>
      </c>
      <c r="M81" s="70" t="s">
        <v>4748</v>
      </c>
      <c r="N81" t="str">
        <f>VLOOKUP(C81,Schools!A:D,4,0)</f>
        <v>Primary</v>
      </c>
      <c r="O81">
        <f t="shared" si="54"/>
        <v>11334</v>
      </c>
      <c r="P81">
        <f t="shared" si="78"/>
        <v>543965</v>
      </c>
      <c r="Q81" s="73"/>
      <c r="R81" s="73">
        <f t="shared" si="16"/>
        <v>11310.833333333334</v>
      </c>
      <c r="S81" s="73">
        <f t="shared" si="17"/>
        <v>5655.416666666667</v>
      </c>
      <c r="T81" s="73">
        <f t="shared" ref="T81:AB81" si="88">S81</f>
        <v>5655.416666666667</v>
      </c>
      <c r="U81" s="73">
        <f t="shared" si="88"/>
        <v>5655.416666666667</v>
      </c>
      <c r="V81" s="73">
        <f t="shared" si="88"/>
        <v>5655.416666666667</v>
      </c>
      <c r="W81" s="73">
        <f t="shared" si="88"/>
        <v>5655.416666666667</v>
      </c>
      <c r="X81" s="73">
        <f t="shared" si="88"/>
        <v>5655.416666666667</v>
      </c>
      <c r="Y81" s="73">
        <f t="shared" si="88"/>
        <v>5655.416666666667</v>
      </c>
      <c r="Z81" s="73">
        <f t="shared" si="88"/>
        <v>5655.416666666667</v>
      </c>
      <c r="AA81" s="73">
        <f t="shared" si="88"/>
        <v>5655.416666666667</v>
      </c>
      <c r="AB81" s="73">
        <f t="shared" si="88"/>
        <v>5655.416666666667</v>
      </c>
      <c r="AC81" s="47">
        <f t="shared" si="19"/>
        <v>67864.999999999985</v>
      </c>
      <c r="AD81" s="47">
        <f t="shared" si="56"/>
        <v>0</v>
      </c>
      <c r="AG81" s="47">
        <f t="shared" si="20"/>
        <v>16966.25</v>
      </c>
      <c r="AH81" s="47">
        <f t="shared" si="21"/>
        <v>33932.5</v>
      </c>
      <c r="AI81" s="47">
        <f t="shared" si="22"/>
        <v>50898.749999999993</v>
      </c>
      <c r="AJ81" s="47">
        <f t="shared" si="23"/>
        <v>67864.999999999985</v>
      </c>
      <c r="AK81"/>
      <c r="AL81"/>
      <c r="AM81"/>
      <c r="AN81"/>
      <c r="AO81"/>
      <c r="AP81"/>
      <c r="AQ81"/>
      <c r="AR81"/>
      <c r="AS81"/>
      <c r="AT81"/>
      <c r="AU81"/>
    </row>
    <row r="82" spans="1:47" x14ac:dyDescent="0.25">
      <c r="A82" t="str">
        <f t="shared" si="76"/>
        <v>PPG</v>
      </c>
      <c r="B82" s="71">
        <v>44685</v>
      </c>
      <c r="C82" s="70">
        <v>3023511</v>
      </c>
      <c r="D82" t="str">
        <f>VLOOKUP(C82,Schools!A:B,2,0)</f>
        <v>Blessed Dominic School</v>
      </c>
      <c r="E82" t="str">
        <f>VLOOKUP(C82,Schools!$A:$Z,3,0)</f>
        <v>M</v>
      </c>
      <c r="F82" s="72">
        <v>135730</v>
      </c>
      <c r="G82" s="70" t="s">
        <v>4679</v>
      </c>
      <c r="H82" s="70"/>
      <c r="I82" t="str">
        <f t="shared" si="77"/>
        <v>11334/543965</v>
      </c>
      <c r="J82">
        <f>VLOOKUP(C82,Schools!$A:$Z,9,0)</f>
        <v>400024</v>
      </c>
      <c r="K82" s="70" t="s">
        <v>657</v>
      </c>
      <c r="L82" s="70" t="s">
        <v>654</v>
      </c>
      <c r="M82" s="70" t="s">
        <v>4748</v>
      </c>
      <c r="N82" t="str">
        <f>VLOOKUP(C82,Schools!A:D,4,0)</f>
        <v>Primary</v>
      </c>
      <c r="O82">
        <f t="shared" si="54"/>
        <v>11334</v>
      </c>
      <c r="P82">
        <f t="shared" si="78"/>
        <v>543965</v>
      </c>
      <c r="Q82" s="73"/>
      <c r="R82" s="73">
        <f t="shared" si="16"/>
        <v>22621.666666666668</v>
      </c>
      <c r="S82" s="73">
        <f t="shared" si="17"/>
        <v>11310.833333333334</v>
      </c>
      <c r="T82" s="73">
        <f t="shared" ref="T82:AB82" si="89">S82</f>
        <v>11310.833333333334</v>
      </c>
      <c r="U82" s="73">
        <f t="shared" si="89"/>
        <v>11310.833333333334</v>
      </c>
      <c r="V82" s="73">
        <f t="shared" si="89"/>
        <v>11310.833333333334</v>
      </c>
      <c r="W82" s="73">
        <f t="shared" si="89"/>
        <v>11310.833333333334</v>
      </c>
      <c r="X82" s="73">
        <f t="shared" si="89"/>
        <v>11310.833333333334</v>
      </c>
      <c r="Y82" s="73">
        <f t="shared" si="89"/>
        <v>11310.833333333334</v>
      </c>
      <c r="Z82" s="73">
        <f t="shared" si="89"/>
        <v>11310.833333333334</v>
      </c>
      <c r="AA82" s="73">
        <f t="shared" si="89"/>
        <v>11310.833333333334</v>
      </c>
      <c r="AB82" s="73">
        <f t="shared" si="89"/>
        <v>11310.833333333334</v>
      </c>
      <c r="AC82" s="47">
        <f t="shared" si="19"/>
        <v>135729.99999999997</v>
      </c>
      <c r="AD82" s="47">
        <f t="shared" si="56"/>
        <v>0</v>
      </c>
      <c r="AG82" s="47">
        <f t="shared" si="20"/>
        <v>33932.5</v>
      </c>
      <c r="AH82" s="47">
        <f t="shared" si="21"/>
        <v>67865</v>
      </c>
      <c r="AI82" s="47">
        <f t="shared" si="22"/>
        <v>101797.49999999999</v>
      </c>
      <c r="AJ82" s="47">
        <f t="shared" si="23"/>
        <v>135729.99999999997</v>
      </c>
      <c r="AK82"/>
      <c r="AL82"/>
      <c r="AM82"/>
      <c r="AN82"/>
      <c r="AO82"/>
      <c r="AP82"/>
      <c r="AQ82"/>
      <c r="AR82"/>
      <c r="AS82"/>
      <c r="AT82"/>
      <c r="AU82"/>
    </row>
    <row r="83" spans="1:47" x14ac:dyDescent="0.25">
      <c r="A83" t="str">
        <f t="shared" si="76"/>
        <v>PPG</v>
      </c>
      <c r="B83" s="71">
        <v>44685</v>
      </c>
      <c r="C83" s="70">
        <v>3023512</v>
      </c>
      <c r="D83" t="str">
        <f>VLOOKUP(C83,Schools!A:B,2,0)</f>
        <v>Rosh Pinah</v>
      </c>
      <c r="E83" t="str">
        <f>VLOOKUP(C83,Schools!$A:$Z,3,0)</f>
        <v>M</v>
      </c>
      <c r="F83" s="72">
        <v>9695</v>
      </c>
      <c r="G83" s="70" t="s">
        <v>4679</v>
      </c>
      <c r="H83" s="70"/>
      <c r="I83" t="str">
        <f t="shared" si="77"/>
        <v>11334/543965</v>
      </c>
      <c r="J83">
        <f>VLOOKUP(C83,Schools!$A:$Z,9,0)</f>
        <v>400093</v>
      </c>
      <c r="K83" s="70" t="s">
        <v>657</v>
      </c>
      <c r="L83" s="70" t="s">
        <v>654</v>
      </c>
      <c r="M83" s="70" t="s">
        <v>4748</v>
      </c>
      <c r="N83" t="str">
        <f>VLOOKUP(C83,Schools!A:D,4,0)</f>
        <v>Primary</v>
      </c>
      <c r="O83">
        <f t="shared" si="54"/>
        <v>11334</v>
      </c>
      <c r="P83">
        <f t="shared" si="78"/>
        <v>543965</v>
      </c>
      <c r="Q83" s="73"/>
      <c r="R83" s="73">
        <f t="shared" si="16"/>
        <v>1615.8333333333333</v>
      </c>
      <c r="S83" s="73">
        <f t="shared" si="17"/>
        <v>807.91666666666663</v>
      </c>
      <c r="T83" s="73">
        <f t="shared" ref="T83:AB83" si="90">S83</f>
        <v>807.91666666666663</v>
      </c>
      <c r="U83" s="73">
        <f t="shared" si="90"/>
        <v>807.91666666666663</v>
      </c>
      <c r="V83" s="73">
        <f t="shared" si="90"/>
        <v>807.91666666666663</v>
      </c>
      <c r="W83" s="73">
        <f t="shared" si="90"/>
        <v>807.91666666666663</v>
      </c>
      <c r="X83" s="73">
        <f t="shared" si="90"/>
        <v>807.91666666666663</v>
      </c>
      <c r="Y83" s="73">
        <f t="shared" si="90"/>
        <v>807.91666666666663</v>
      </c>
      <c r="Z83" s="73">
        <f t="shared" si="90"/>
        <v>807.91666666666663</v>
      </c>
      <c r="AA83" s="73">
        <f t="shared" si="90"/>
        <v>807.91666666666663</v>
      </c>
      <c r="AB83" s="73">
        <f t="shared" si="90"/>
        <v>807.91666666666663</v>
      </c>
      <c r="AC83" s="47">
        <f t="shared" si="19"/>
        <v>9695</v>
      </c>
      <c r="AD83" s="47">
        <f t="shared" si="56"/>
        <v>0</v>
      </c>
      <c r="AG83" s="47">
        <f t="shared" si="20"/>
        <v>2423.75</v>
      </c>
      <c r="AH83" s="47">
        <f t="shared" si="21"/>
        <v>4847.5</v>
      </c>
      <c r="AI83" s="47">
        <f t="shared" si="22"/>
        <v>7271.2500000000009</v>
      </c>
      <c r="AJ83" s="47">
        <f t="shared" si="23"/>
        <v>9695</v>
      </c>
      <c r="AK83"/>
      <c r="AL83"/>
      <c r="AM83"/>
      <c r="AN83"/>
      <c r="AO83"/>
      <c r="AP83"/>
      <c r="AQ83"/>
      <c r="AR83"/>
      <c r="AS83"/>
      <c r="AT83"/>
      <c r="AU83"/>
    </row>
    <row r="84" spans="1:47" x14ac:dyDescent="0.25">
      <c r="A84" t="str">
        <f t="shared" si="76"/>
        <v>PPG</v>
      </c>
      <c r="B84" s="71">
        <v>44685</v>
      </c>
      <c r="C84" s="70">
        <v>3023513</v>
      </c>
      <c r="D84" t="str">
        <f>VLOOKUP(C84,Schools!A:B,2,0)</f>
        <v>Menorah Primary School</v>
      </c>
      <c r="E84" t="str">
        <f>VLOOKUP(C84,Schools!$A:$Z,3,0)</f>
        <v>M</v>
      </c>
      <c r="F84" s="72">
        <v>19390</v>
      </c>
      <c r="G84" s="70" t="s">
        <v>4679</v>
      </c>
      <c r="H84" s="70"/>
      <c r="I84" t="str">
        <f t="shared" si="77"/>
        <v>11334/543965</v>
      </c>
      <c r="J84">
        <f>VLOOKUP(C84,Schools!$A:$Z,9,0)</f>
        <v>400007</v>
      </c>
      <c r="K84" s="70" t="s">
        <v>657</v>
      </c>
      <c r="L84" s="70" t="s">
        <v>654</v>
      </c>
      <c r="M84" s="70" t="s">
        <v>4748</v>
      </c>
      <c r="N84" t="str">
        <f>VLOOKUP(C84,Schools!A:D,4,0)</f>
        <v>Primary</v>
      </c>
      <c r="O84">
        <f t="shared" ref="O84:O105" si="91">VLOOKUP(N84,$AJ$1:$AK$5,2,0)</f>
        <v>11334</v>
      </c>
      <c r="P84">
        <f t="shared" si="78"/>
        <v>543965</v>
      </c>
      <c r="Q84" s="73"/>
      <c r="R84" s="73">
        <f t="shared" si="16"/>
        <v>3231.6666666666665</v>
      </c>
      <c r="S84" s="73">
        <f t="shared" si="17"/>
        <v>1615.8333333333333</v>
      </c>
      <c r="T84" s="73">
        <f t="shared" ref="T84:AB84" si="92">S84</f>
        <v>1615.8333333333333</v>
      </c>
      <c r="U84" s="73">
        <f t="shared" si="92"/>
        <v>1615.8333333333333</v>
      </c>
      <c r="V84" s="73">
        <f t="shared" si="92"/>
        <v>1615.8333333333333</v>
      </c>
      <c r="W84" s="73">
        <f t="shared" si="92"/>
        <v>1615.8333333333333</v>
      </c>
      <c r="X84" s="73">
        <f t="shared" si="92"/>
        <v>1615.8333333333333</v>
      </c>
      <c r="Y84" s="73">
        <f t="shared" si="92"/>
        <v>1615.8333333333333</v>
      </c>
      <c r="Z84" s="73">
        <f t="shared" si="92"/>
        <v>1615.8333333333333</v>
      </c>
      <c r="AA84" s="73">
        <f t="shared" si="92"/>
        <v>1615.8333333333333</v>
      </c>
      <c r="AB84" s="73">
        <f t="shared" si="92"/>
        <v>1615.8333333333333</v>
      </c>
      <c r="AC84" s="47">
        <f t="shared" si="19"/>
        <v>19390</v>
      </c>
      <c r="AD84" s="47">
        <f t="shared" ref="AD84:AD117" si="93">AC84-F84</f>
        <v>0</v>
      </c>
      <c r="AG84" s="47">
        <f t="shared" si="20"/>
        <v>4847.5</v>
      </c>
      <c r="AH84" s="47">
        <f t="shared" si="21"/>
        <v>9695</v>
      </c>
      <c r="AI84" s="47">
        <f t="shared" si="22"/>
        <v>14542.500000000002</v>
      </c>
      <c r="AJ84" s="47">
        <f t="shared" si="23"/>
        <v>19390</v>
      </c>
      <c r="AK84"/>
      <c r="AL84"/>
      <c r="AM84"/>
      <c r="AN84"/>
      <c r="AO84"/>
      <c r="AP84"/>
      <c r="AQ84"/>
      <c r="AR84"/>
      <c r="AS84"/>
      <c r="AT84"/>
      <c r="AU84"/>
    </row>
    <row r="85" spans="1:47" x14ac:dyDescent="0.25">
      <c r="A85" t="str">
        <f t="shared" si="76"/>
        <v>PPG</v>
      </c>
      <c r="B85" s="71">
        <v>44685</v>
      </c>
      <c r="C85" s="70">
        <v>3023514</v>
      </c>
      <c r="D85" t="str">
        <f>VLOOKUP(C85,Schools!A:B,2,0)</f>
        <v>Annunciation Catholic Junior School</v>
      </c>
      <c r="E85" t="str">
        <f>VLOOKUP(C85,Schools!$A:$Z,3,0)</f>
        <v>M</v>
      </c>
      <c r="F85" s="72">
        <v>67865</v>
      </c>
      <c r="G85" s="70" t="s">
        <v>4679</v>
      </c>
      <c r="H85" s="70"/>
      <c r="I85" t="str">
        <f t="shared" si="77"/>
        <v>11334/543965</v>
      </c>
      <c r="J85">
        <f>VLOOKUP(C85,Schools!$A:$Z,9,0)</f>
        <v>400107</v>
      </c>
      <c r="K85" s="70" t="s">
        <v>657</v>
      </c>
      <c r="L85" s="70" t="s">
        <v>654</v>
      </c>
      <c r="M85" s="70" t="s">
        <v>4748</v>
      </c>
      <c r="N85" t="str">
        <f>VLOOKUP(C85,Schools!A:D,4,0)</f>
        <v>Primary</v>
      </c>
      <c r="O85">
        <f t="shared" si="91"/>
        <v>11334</v>
      </c>
      <c r="P85">
        <f t="shared" si="78"/>
        <v>543965</v>
      </c>
      <c r="Q85" s="73"/>
      <c r="R85" s="73">
        <f t="shared" ref="R85:R148" si="94">(F85/12)*2</f>
        <v>11310.833333333334</v>
      </c>
      <c r="S85" s="73">
        <f t="shared" ref="S85:S148" si="95">F85/12</f>
        <v>5655.416666666667</v>
      </c>
      <c r="T85" s="73">
        <f t="shared" ref="T85:AB85" si="96">S85</f>
        <v>5655.416666666667</v>
      </c>
      <c r="U85" s="73">
        <f t="shared" si="96"/>
        <v>5655.416666666667</v>
      </c>
      <c r="V85" s="73">
        <f t="shared" si="96"/>
        <v>5655.416666666667</v>
      </c>
      <c r="W85" s="73">
        <f t="shared" si="96"/>
        <v>5655.416666666667</v>
      </c>
      <c r="X85" s="73">
        <f t="shared" si="96"/>
        <v>5655.416666666667</v>
      </c>
      <c r="Y85" s="73">
        <f t="shared" si="96"/>
        <v>5655.416666666667</v>
      </c>
      <c r="Z85" s="73">
        <f t="shared" si="96"/>
        <v>5655.416666666667</v>
      </c>
      <c r="AA85" s="73">
        <f t="shared" si="96"/>
        <v>5655.416666666667</v>
      </c>
      <c r="AB85" s="73">
        <f t="shared" si="96"/>
        <v>5655.416666666667</v>
      </c>
      <c r="AC85" s="47">
        <f t="shared" ref="AC85:AC148" si="97">SUM(Q85:AB85)</f>
        <v>67864.999999999985</v>
      </c>
      <c r="AD85" s="47">
        <f t="shared" si="93"/>
        <v>0</v>
      </c>
      <c r="AG85" s="47">
        <f t="shared" ref="AG85:AG150" si="98">SUM(Q85:S85)</f>
        <v>16966.25</v>
      </c>
      <c r="AH85" s="47">
        <f t="shared" ref="AH85:AH150" si="99">SUM(Q85:V85)</f>
        <v>33932.5</v>
      </c>
      <c r="AI85" s="47">
        <f t="shared" ref="AI85:AI150" si="100">SUM(Q85:Y85)</f>
        <v>50898.749999999993</v>
      </c>
      <c r="AJ85" s="47">
        <f t="shared" ref="AJ85:AJ150" si="101">SUM(Q85:AB85)</f>
        <v>67864.999999999985</v>
      </c>
      <c r="AK85"/>
      <c r="AL85"/>
      <c r="AM85"/>
      <c r="AN85"/>
      <c r="AO85"/>
      <c r="AP85"/>
      <c r="AQ85"/>
      <c r="AR85"/>
      <c r="AS85"/>
      <c r="AT85"/>
      <c r="AU85"/>
    </row>
    <row r="86" spans="1:47" x14ac:dyDescent="0.25">
      <c r="A86" t="str">
        <f t="shared" si="76"/>
        <v>PPG</v>
      </c>
      <c r="B86" s="71">
        <v>44685</v>
      </c>
      <c r="C86" s="70">
        <v>3023516</v>
      </c>
      <c r="D86" t="str">
        <f>VLOOKUP(C86,Schools!A:B,2,0)</f>
        <v>Hasmonean Primary School</v>
      </c>
      <c r="E86" t="str">
        <f>VLOOKUP(C86,Schools!$A:$Z,3,0)</f>
        <v>M</v>
      </c>
      <c r="F86" s="72">
        <v>41550</v>
      </c>
      <c r="G86" s="70" t="s">
        <v>4679</v>
      </c>
      <c r="H86" s="70"/>
      <c r="I86" t="str">
        <f t="shared" si="77"/>
        <v>11334/543965</v>
      </c>
      <c r="J86">
        <f>VLOOKUP(C86,Schools!$A:$Z,9,0)</f>
        <v>400108</v>
      </c>
      <c r="K86" s="70" t="s">
        <v>657</v>
      </c>
      <c r="L86" s="70" t="s">
        <v>654</v>
      </c>
      <c r="M86" s="70" t="s">
        <v>4748</v>
      </c>
      <c r="N86" t="str">
        <f>VLOOKUP(C86,Schools!A:D,4,0)</f>
        <v>Primary</v>
      </c>
      <c r="O86">
        <f t="shared" si="91"/>
        <v>11334</v>
      </c>
      <c r="P86">
        <f t="shared" si="78"/>
        <v>543965</v>
      </c>
      <c r="Q86" s="73"/>
      <c r="R86" s="73">
        <f t="shared" si="94"/>
        <v>6925</v>
      </c>
      <c r="S86" s="73">
        <f t="shared" si="95"/>
        <v>3462.5</v>
      </c>
      <c r="T86" s="73">
        <f t="shared" ref="T86:AB86" si="102">S86</f>
        <v>3462.5</v>
      </c>
      <c r="U86" s="73">
        <f t="shared" si="102"/>
        <v>3462.5</v>
      </c>
      <c r="V86" s="73">
        <f t="shared" si="102"/>
        <v>3462.5</v>
      </c>
      <c r="W86" s="73">
        <f t="shared" si="102"/>
        <v>3462.5</v>
      </c>
      <c r="X86" s="73">
        <f t="shared" si="102"/>
        <v>3462.5</v>
      </c>
      <c r="Y86" s="73">
        <f t="shared" si="102"/>
        <v>3462.5</v>
      </c>
      <c r="Z86" s="73">
        <f t="shared" si="102"/>
        <v>3462.5</v>
      </c>
      <c r="AA86" s="73">
        <f t="shared" si="102"/>
        <v>3462.5</v>
      </c>
      <c r="AB86" s="73">
        <f t="shared" si="102"/>
        <v>3462.5</v>
      </c>
      <c r="AC86" s="47">
        <f t="shared" si="97"/>
        <v>41550</v>
      </c>
      <c r="AD86" s="47">
        <f t="shared" si="93"/>
        <v>0</v>
      </c>
      <c r="AG86" s="47">
        <f t="shared" si="98"/>
        <v>10387.5</v>
      </c>
      <c r="AH86" s="47">
        <f t="shared" si="99"/>
        <v>20775</v>
      </c>
      <c r="AI86" s="47">
        <f t="shared" si="100"/>
        <v>31162.5</v>
      </c>
      <c r="AJ86" s="47">
        <f t="shared" si="101"/>
        <v>41550</v>
      </c>
      <c r="AK86"/>
      <c r="AL86"/>
      <c r="AM86"/>
      <c r="AN86"/>
      <c r="AO86"/>
      <c r="AP86"/>
      <c r="AQ86"/>
      <c r="AR86"/>
      <c r="AS86"/>
      <c r="AT86"/>
      <c r="AU86"/>
    </row>
    <row r="87" spans="1:47" x14ac:dyDescent="0.25">
      <c r="A87" t="str">
        <f t="shared" si="76"/>
        <v>PPG</v>
      </c>
      <c r="B87" s="71">
        <v>44685</v>
      </c>
      <c r="C87" s="70">
        <v>3023518</v>
      </c>
      <c r="D87" t="str">
        <f>VLOOKUP(C87,Schools!A:B,2,0)</f>
        <v>Woodcroft Primary School</v>
      </c>
      <c r="E87" t="str">
        <f>VLOOKUP(C87,Schools!$A:$Z,3,0)</f>
        <v>M</v>
      </c>
      <c r="F87" s="72">
        <v>192515</v>
      </c>
      <c r="G87" s="70" t="s">
        <v>4679</v>
      </c>
      <c r="H87" s="70"/>
      <c r="I87" t="str">
        <f t="shared" si="77"/>
        <v>11334/543965</v>
      </c>
      <c r="J87">
        <f>VLOOKUP(C87,Schools!$A:$Z,9,0)</f>
        <v>400117</v>
      </c>
      <c r="K87" s="70" t="s">
        <v>657</v>
      </c>
      <c r="L87" s="70" t="s">
        <v>654</v>
      </c>
      <c r="M87" s="70" t="s">
        <v>4748</v>
      </c>
      <c r="N87" t="str">
        <f>VLOOKUP(C87,Schools!A:D,4,0)</f>
        <v>Primary</v>
      </c>
      <c r="O87">
        <f t="shared" si="91"/>
        <v>11334</v>
      </c>
      <c r="P87">
        <f t="shared" si="78"/>
        <v>543965</v>
      </c>
      <c r="Q87" s="73"/>
      <c r="R87" s="73">
        <f t="shared" si="94"/>
        <v>32085.833333333332</v>
      </c>
      <c r="S87" s="73">
        <f t="shared" si="95"/>
        <v>16042.916666666666</v>
      </c>
      <c r="T87" s="73">
        <f t="shared" ref="T87:AB87" si="103">S87</f>
        <v>16042.916666666666</v>
      </c>
      <c r="U87" s="73">
        <f t="shared" si="103"/>
        <v>16042.916666666666</v>
      </c>
      <c r="V87" s="73">
        <f t="shared" si="103"/>
        <v>16042.916666666666</v>
      </c>
      <c r="W87" s="73">
        <f t="shared" si="103"/>
        <v>16042.916666666666</v>
      </c>
      <c r="X87" s="73">
        <f t="shared" si="103"/>
        <v>16042.916666666666</v>
      </c>
      <c r="Y87" s="73">
        <f t="shared" si="103"/>
        <v>16042.916666666666</v>
      </c>
      <c r="Z87" s="73">
        <f t="shared" si="103"/>
        <v>16042.916666666666</v>
      </c>
      <c r="AA87" s="73">
        <f t="shared" si="103"/>
        <v>16042.916666666666</v>
      </c>
      <c r="AB87" s="73">
        <f t="shared" si="103"/>
        <v>16042.916666666666</v>
      </c>
      <c r="AC87" s="47">
        <f t="shared" si="97"/>
        <v>192514.99999999997</v>
      </c>
      <c r="AD87" s="47">
        <f t="shared" si="93"/>
        <v>0</v>
      </c>
      <c r="AG87" s="47">
        <f t="shared" si="98"/>
        <v>48128.75</v>
      </c>
      <c r="AH87" s="47">
        <f t="shared" si="99"/>
        <v>96257.5</v>
      </c>
      <c r="AI87" s="47">
        <f t="shared" si="100"/>
        <v>144386.25</v>
      </c>
      <c r="AJ87" s="47">
        <f t="shared" si="101"/>
        <v>192514.99999999997</v>
      </c>
      <c r="AK87"/>
      <c r="AL87"/>
      <c r="AM87"/>
      <c r="AN87"/>
      <c r="AO87"/>
      <c r="AP87"/>
      <c r="AQ87"/>
      <c r="AR87"/>
      <c r="AS87"/>
      <c r="AT87"/>
      <c r="AU87"/>
    </row>
    <row r="88" spans="1:47" x14ac:dyDescent="0.25">
      <c r="A88" t="str">
        <f t="shared" si="76"/>
        <v>PPG</v>
      </c>
      <c r="B88" s="71">
        <v>44685</v>
      </c>
      <c r="C88" s="70">
        <v>3023520</v>
      </c>
      <c r="D88" t="str">
        <f>VLOOKUP(C88,Schools!A:B,2,0)</f>
        <v>Akiva School</v>
      </c>
      <c r="E88" t="str">
        <f>VLOOKUP(C88,Schools!$A:$Z,3,0)</f>
        <v>M</v>
      </c>
      <c r="F88" s="72">
        <v>4155</v>
      </c>
      <c r="G88" s="70" t="s">
        <v>4679</v>
      </c>
      <c r="H88" s="70"/>
      <c r="I88" t="str">
        <f t="shared" si="77"/>
        <v>11334/543965</v>
      </c>
      <c r="J88">
        <f>VLOOKUP(C88,Schools!$A:$Z,9,0)</f>
        <v>400125</v>
      </c>
      <c r="K88" s="70" t="s">
        <v>657</v>
      </c>
      <c r="L88" s="70" t="s">
        <v>654</v>
      </c>
      <c r="M88" s="70" t="s">
        <v>4748</v>
      </c>
      <c r="N88" t="str">
        <f>VLOOKUP(C88,Schools!A:D,4,0)</f>
        <v>Primary</v>
      </c>
      <c r="O88">
        <f t="shared" si="91"/>
        <v>11334</v>
      </c>
      <c r="P88">
        <f t="shared" si="78"/>
        <v>543965</v>
      </c>
      <c r="Q88" s="73"/>
      <c r="R88" s="73">
        <f t="shared" si="94"/>
        <v>692.5</v>
      </c>
      <c r="S88" s="73">
        <f t="shared" si="95"/>
        <v>346.25</v>
      </c>
      <c r="T88" s="73">
        <f t="shared" ref="T88:AB88" si="104">S88</f>
        <v>346.25</v>
      </c>
      <c r="U88" s="73">
        <f t="shared" si="104"/>
        <v>346.25</v>
      </c>
      <c r="V88" s="73">
        <f t="shared" si="104"/>
        <v>346.25</v>
      </c>
      <c r="W88" s="73">
        <f t="shared" si="104"/>
        <v>346.25</v>
      </c>
      <c r="X88" s="73">
        <f t="shared" si="104"/>
        <v>346.25</v>
      </c>
      <c r="Y88" s="73">
        <f t="shared" si="104"/>
        <v>346.25</v>
      </c>
      <c r="Z88" s="73">
        <f t="shared" si="104"/>
        <v>346.25</v>
      </c>
      <c r="AA88" s="73">
        <f t="shared" si="104"/>
        <v>346.25</v>
      </c>
      <c r="AB88" s="73">
        <f t="shared" si="104"/>
        <v>346.25</v>
      </c>
      <c r="AC88" s="47">
        <f t="shared" si="97"/>
        <v>4155</v>
      </c>
      <c r="AD88" s="47">
        <f t="shared" si="93"/>
        <v>0</v>
      </c>
      <c r="AG88" s="47">
        <f t="shared" si="98"/>
        <v>1038.75</v>
      </c>
      <c r="AH88" s="47">
        <f t="shared" si="99"/>
        <v>2077.5</v>
      </c>
      <c r="AI88" s="47">
        <f t="shared" si="100"/>
        <v>3116.25</v>
      </c>
      <c r="AJ88" s="47">
        <f t="shared" si="101"/>
        <v>4155</v>
      </c>
      <c r="AK88"/>
      <c r="AL88"/>
      <c r="AM88"/>
      <c r="AN88"/>
      <c r="AO88"/>
      <c r="AP88"/>
      <c r="AQ88"/>
      <c r="AR88"/>
      <c r="AS88"/>
      <c r="AT88"/>
      <c r="AU88"/>
    </row>
    <row r="89" spans="1:47" x14ac:dyDescent="0.25">
      <c r="A89" t="str">
        <f t="shared" si="76"/>
        <v>PPG</v>
      </c>
      <c r="B89" s="71">
        <v>44685</v>
      </c>
      <c r="C89" s="70">
        <v>3023521</v>
      </c>
      <c r="D89" t="str">
        <f>VLOOKUP(C89,Schools!A:B,2,0)</f>
        <v>St Mary's &amp; St John's CE School</v>
      </c>
      <c r="E89" t="str">
        <f>VLOOKUP(C89,Schools!$A:$Z,3,0)</f>
        <v>M</v>
      </c>
      <c r="F89" s="72">
        <v>528920</v>
      </c>
      <c r="G89" s="70" t="s">
        <v>4679</v>
      </c>
      <c r="H89" s="70"/>
      <c r="I89" t="str">
        <f t="shared" si="77"/>
        <v>11334/543965</v>
      </c>
      <c r="J89">
        <f>VLOOKUP(C89,Schools!$A:$Z,9,0)</f>
        <v>400135</v>
      </c>
      <c r="K89" s="70" t="s">
        <v>657</v>
      </c>
      <c r="L89" s="70" t="s">
        <v>654</v>
      </c>
      <c r="M89" s="70" t="s">
        <v>4749</v>
      </c>
      <c r="N89" t="str">
        <f>VLOOKUP(C89,Schools!A:D,4,0)</f>
        <v>All through</v>
      </c>
      <c r="O89">
        <f t="shared" si="91"/>
        <v>11334</v>
      </c>
      <c r="P89">
        <f t="shared" si="78"/>
        <v>543965</v>
      </c>
      <c r="Q89" s="73"/>
      <c r="R89" s="73">
        <f t="shared" si="94"/>
        <v>88153.333333333328</v>
      </c>
      <c r="S89" s="73">
        <f t="shared" si="95"/>
        <v>44076.666666666664</v>
      </c>
      <c r="T89" s="73">
        <f t="shared" ref="T89:AB89" si="105">S89</f>
        <v>44076.666666666664</v>
      </c>
      <c r="U89" s="73">
        <f t="shared" si="105"/>
        <v>44076.666666666664</v>
      </c>
      <c r="V89" s="73">
        <f t="shared" si="105"/>
        <v>44076.666666666664</v>
      </c>
      <c r="W89" s="73">
        <f t="shared" si="105"/>
        <v>44076.666666666664</v>
      </c>
      <c r="X89" s="73">
        <f t="shared" si="105"/>
        <v>44076.666666666664</v>
      </c>
      <c r="Y89" s="73">
        <f t="shared" si="105"/>
        <v>44076.666666666664</v>
      </c>
      <c r="Z89" s="73">
        <f t="shared" si="105"/>
        <v>44076.666666666664</v>
      </c>
      <c r="AA89" s="73">
        <f t="shared" si="105"/>
        <v>44076.666666666664</v>
      </c>
      <c r="AB89" s="73">
        <f t="shared" si="105"/>
        <v>44076.666666666664</v>
      </c>
      <c r="AC89" s="47">
        <f t="shared" si="97"/>
        <v>528920.00000000012</v>
      </c>
      <c r="AD89" s="47">
        <f t="shared" si="93"/>
        <v>0</v>
      </c>
      <c r="AG89" s="47">
        <f t="shared" si="98"/>
        <v>132230</v>
      </c>
      <c r="AH89" s="47">
        <f t="shared" si="99"/>
        <v>264460</v>
      </c>
      <c r="AI89" s="47">
        <f t="shared" si="100"/>
        <v>396690.00000000006</v>
      </c>
      <c r="AJ89" s="47">
        <f t="shared" si="101"/>
        <v>528920.00000000012</v>
      </c>
      <c r="AK89"/>
      <c r="AL89"/>
      <c r="AM89"/>
      <c r="AN89"/>
      <c r="AO89"/>
      <c r="AP89"/>
      <c r="AQ89"/>
      <c r="AR89"/>
      <c r="AS89"/>
      <c r="AT89"/>
      <c r="AU89"/>
    </row>
    <row r="90" spans="1:47" x14ac:dyDescent="0.25">
      <c r="A90" t="str">
        <f t="shared" si="76"/>
        <v>PPG</v>
      </c>
      <c r="B90" s="71">
        <v>44685</v>
      </c>
      <c r="C90" s="70">
        <v>3023523</v>
      </c>
      <c r="D90" t="str">
        <f>VLOOKUP(C90,Schools!A:B,2,0)</f>
        <v>Martin Primary School</v>
      </c>
      <c r="E90" t="str">
        <f>VLOOKUP(C90,Schools!$A:$Z,3,0)</f>
        <v>M</v>
      </c>
      <c r="F90" s="72">
        <v>199440</v>
      </c>
      <c r="G90" s="70" t="s">
        <v>4679</v>
      </c>
      <c r="H90" s="70"/>
      <c r="I90" t="str">
        <f t="shared" si="77"/>
        <v>11334/543965</v>
      </c>
      <c r="J90">
        <f>VLOOKUP(C90,Schools!$A:$Z,9,0)</f>
        <v>400130</v>
      </c>
      <c r="K90" s="70" t="s">
        <v>657</v>
      </c>
      <c r="L90" s="70" t="s">
        <v>654</v>
      </c>
      <c r="M90" s="70" t="s">
        <v>4748</v>
      </c>
      <c r="N90" t="str">
        <f>VLOOKUP(C90,Schools!A:D,4,0)</f>
        <v>Primary</v>
      </c>
      <c r="O90">
        <f t="shared" si="91"/>
        <v>11334</v>
      </c>
      <c r="P90">
        <f t="shared" si="78"/>
        <v>543965</v>
      </c>
      <c r="Q90" s="73"/>
      <c r="R90" s="73">
        <f t="shared" si="94"/>
        <v>33240</v>
      </c>
      <c r="S90" s="73">
        <f t="shared" si="95"/>
        <v>16620</v>
      </c>
      <c r="T90" s="73">
        <f t="shared" ref="T90:AB90" si="106">S90</f>
        <v>16620</v>
      </c>
      <c r="U90" s="73">
        <f t="shared" si="106"/>
        <v>16620</v>
      </c>
      <c r="V90" s="73">
        <f t="shared" si="106"/>
        <v>16620</v>
      </c>
      <c r="W90" s="73">
        <f t="shared" si="106"/>
        <v>16620</v>
      </c>
      <c r="X90" s="73">
        <f t="shared" si="106"/>
        <v>16620</v>
      </c>
      <c r="Y90" s="73">
        <f t="shared" si="106"/>
        <v>16620</v>
      </c>
      <c r="Z90" s="73">
        <f t="shared" si="106"/>
        <v>16620</v>
      </c>
      <c r="AA90" s="73">
        <f t="shared" si="106"/>
        <v>16620</v>
      </c>
      <c r="AB90" s="73">
        <f t="shared" si="106"/>
        <v>16620</v>
      </c>
      <c r="AC90" s="47">
        <f t="shared" si="97"/>
        <v>199440</v>
      </c>
      <c r="AD90" s="47">
        <f t="shared" si="93"/>
        <v>0</v>
      </c>
      <c r="AG90" s="47">
        <f t="shared" si="98"/>
        <v>49860</v>
      </c>
      <c r="AH90" s="47">
        <f t="shared" si="99"/>
        <v>99720</v>
      </c>
      <c r="AI90" s="47">
        <f t="shared" si="100"/>
        <v>149580</v>
      </c>
      <c r="AJ90" s="47">
        <f t="shared" si="101"/>
        <v>199440</v>
      </c>
      <c r="AK90"/>
      <c r="AL90"/>
      <c r="AM90"/>
      <c r="AN90"/>
      <c r="AO90"/>
      <c r="AP90"/>
      <c r="AQ90"/>
      <c r="AR90"/>
      <c r="AS90"/>
      <c r="AT90"/>
      <c r="AU90"/>
    </row>
    <row r="91" spans="1:47" x14ac:dyDescent="0.25">
      <c r="A91" t="str">
        <f t="shared" si="76"/>
        <v>PPG</v>
      </c>
      <c r="B91" s="71">
        <v>44685</v>
      </c>
      <c r="C91" s="70">
        <v>3023524</v>
      </c>
      <c r="D91" t="str">
        <f>VLOOKUP(C91,Schools!A:B,2,0)</f>
        <v>Beit Shvidler Primary School</v>
      </c>
      <c r="E91" t="str">
        <f>VLOOKUP(C91,Schools!$A:$Z,3,0)</f>
        <v>M</v>
      </c>
      <c r="F91" s="72">
        <v>18005</v>
      </c>
      <c r="G91" s="70" t="s">
        <v>4679</v>
      </c>
      <c r="H91" s="70"/>
      <c r="I91" t="str">
        <f t="shared" si="77"/>
        <v>11334/543965</v>
      </c>
      <c r="J91">
        <f>VLOOKUP(C91,Schools!$A:$Z,9,0)</f>
        <v>400150</v>
      </c>
      <c r="K91" s="70" t="s">
        <v>657</v>
      </c>
      <c r="L91" s="70" t="s">
        <v>654</v>
      </c>
      <c r="M91" s="70" t="s">
        <v>4748</v>
      </c>
      <c r="N91" t="str">
        <f>VLOOKUP(C91,Schools!A:D,4,0)</f>
        <v>Primary</v>
      </c>
      <c r="O91">
        <f t="shared" si="91"/>
        <v>11334</v>
      </c>
      <c r="P91">
        <f t="shared" si="78"/>
        <v>543965</v>
      </c>
      <c r="Q91" s="73"/>
      <c r="R91" s="73">
        <f t="shared" si="94"/>
        <v>3000.8333333333335</v>
      </c>
      <c r="S91" s="73">
        <f t="shared" si="95"/>
        <v>1500.4166666666667</v>
      </c>
      <c r="T91" s="73">
        <f t="shared" ref="T91:AB91" si="107">S91</f>
        <v>1500.4166666666667</v>
      </c>
      <c r="U91" s="73">
        <f t="shared" si="107"/>
        <v>1500.4166666666667</v>
      </c>
      <c r="V91" s="73">
        <f t="shared" si="107"/>
        <v>1500.4166666666667</v>
      </c>
      <c r="W91" s="73">
        <f t="shared" si="107"/>
        <v>1500.4166666666667</v>
      </c>
      <c r="X91" s="73">
        <f t="shared" si="107"/>
        <v>1500.4166666666667</v>
      </c>
      <c r="Y91" s="73">
        <f t="shared" si="107"/>
        <v>1500.4166666666667</v>
      </c>
      <c r="Z91" s="73">
        <f t="shared" si="107"/>
        <v>1500.4166666666667</v>
      </c>
      <c r="AA91" s="73">
        <f t="shared" si="107"/>
        <v>1500.4166666666667</v>
      </c>
      <c r="AB91" s="73">
        <f t="shared" si="107"/>
        <v>1500.4166666666667</v>
      </c>
      <c r="AC91" s="47">
        <f t="shared" si="97"/>
        <v>18005</v>
      </c>
      <c r="AD91" s="47">
        <f t="shared" si="93"/>
        <v>0</v>
      </c>
      <c r="AG91" s="47">
        <f t="shared" si="98"/>
        <v>4501.25</v>
      </c>
      <c r="AH91" s="47">
        <f t="shared" si="99"/>
        <v>9002.5</v>
      </c>
      <c r="AI91" s="47">
        <f t="shared" si="100"/>
        <v>13503.749999999998</v>
      </c>
      <c r="AJ91" s="47">
        <f t="shared" si="101"/>
        <v>18005</v>
      </c>
      <c r="AK91"/>
      <c r="AL91"/>
      <c r="AM91"/>
      <c r="AN91"/>
      <c r="AO91"/>
      <c r="AP91"/>
      <c r="AQ91"/>
      <c r="AR91"/>
      <c r="AS91"/>
      <c r="AT91"/>
      <c r="AU91"/>
    </row>
    <row r="92" spans="1:47" x14ac:dyDescent="0.25">
      <c r="A92" t="str">
        <f t="shared" si="76"/>
        <v>PPG</v>
      </c>
      <c r="B92" s="71">
        <v>44685</v>
      </c>
      <c r="C92" s="70">
        <v>3024003</v>
      </c>
      <c r="D92" t="str">
        <f>VLOOKUP(C92,Schools!A:B,2,0)</f>
        <v>Friern Barnet School</v>
      </c>
      <c r="E92" t="str">
        <f>VLOOKUP(C92,Schools!$A:$Z,3,0)</f>
        <v>M</v>
      </c>
      <c r="F92" s="72">
        <v>294515</v>
      </c>
      <c r="G92" s="70" t="s">
        <v>4679</v>
      </c>
      <c r="H92" s="70"/>
      <c r="I92" t="str">
        <f t="shared" si="77"/>
        <v>11333/543965</v>
      </c>
      <c r="J92">
        <f>VLOOKUP(C92,Schools!$A:$Z,9,0)</f>
        <v>400033</v>
      </c>
      <c r="K92" s="70" t="s">
        <v>657</v>
      </c>
      <c r="L92" s="70" t="s">
        <v>660</v>
      </c>
      <c r="M92" s="70" t="s">
        <v>4748</v>
      </c>
      <c r="N92" t="str">
        <f>VLOOKUP(C92,Schools!A:D,4,0)</f>
        <v>Secondary</v>
      </c>
      <c r="O92">
        <f t="shared" si="91"/>
        <v>11333</v>
      </c>
      <c r="P92">
        <f t="shared" si="78"/>
        <v>543965</v>
      </c>
      <c r="Q92" s="73"/>
      <c r="R92" s="73">
        <f t="shared" si="94"/>
        <v>49085.833333333336</v>
      </c>
      <c r="S92" s="73">
        <f t="shared" si="95"/>
        <v>24542.916666666668</v>
      </c>
      <c r="T92" s="73">
        <f t="shared" ref="T92:AB92" si="108">S92</f>
        <v>24542.916666666668</v>
      </c>
      <c r="U92" s="73">
        <f t="shared" si="108"/>
        <v>24542.916666666668</v>
      </c>
      <c r="V92" s="73">
        <f t="shared" si="108"/>
        <v>24542.916666666668</v>
      </c>
      <c r="W92" s="73">
        <f t="shared" si="108"/>
        <v>24542.916666666668</v>
      </c>
      <c r="X92" s="73">
        <f t="shared" si="108"/>
        <v>24542.916666666668</v>
      </c>
      <c r="Y92" s="73">
        <f t="shared" si="108"/>
        <v>24542.916666666668</v>
      </c>
      <c r="Z92" s="73">
        <f t="shared" si="108"/>
        <v>24542.916666666668</v>
      </c>
      <c r="AA92" s="73">
        <f t="shared" si="108"/>
        <v>24542.916666666668</v>
      </c>
      <c r="AB92" s="73">
        <f t="shared" si="108"/>
        <v>24542.916666666668</v>
      </c>
      <c r="AC92" s="47">
        <f t="shared" si="97"/>
        <v>294515</v>
      </c>
      <c r="AD92" s="47">
        <f t="shared" si="93"/>
        <v>0</v>
      </c>
      <c r="AG92" s="47">
        <f t="shared" si="98"/>
        <v>73628.75</v>
      </c>
      <c r="AH92" s="47">
        <f t="shared" si="99"/>
        <v>147257.5</v>
      </c>
      <c r="AI92" s="47">
        <f t="shared" si="100"/>
        <v>220886.24999999997</v>
      </c>
      <c r="AJ92" s="47">
        <f t="shared" si="101"/>
        <v>294515</v>
      </c>
      <c r="AK92"/>
      <c r="AL92"/>
      <c r="AM92"/>
      <c r="AN92"/>
      <c r="AO92"/>
      <c r="AP92"/>
      <c r="AQ92"/>
      <c r="AR92"/>
      <c r="AS92"/>
      <c r="AT92"/>
      <c r="AU92"/>
    </row>
    <row r="93" spans="1:47" x14ac:dyDescent="0.25">
      <c r="A93" t="str">
        <f t="shared" si="76"/>
        <v>PPG</v>
      </c>
      <c r="B93" s="71">
        <v>44685</v>
      </c>
      <c r="C93" s="70">
        <v>3024004</v>
      </c>
      <c r="D93" t="str">
        <f>VLOOKUP(C93,Schools!A:B,2,0)</f>
        <v>Menorah High School (Girls)</v>
      </c>
      <c r="E93" t="str">
        <f>VLOOKUP(C93,Schools!$A:$Z,3,0)</f>
        <v>M</v>
      </c>
      <c r="F93" s="72">
        <v>17730</v>
      </c>
      <c r="G93" s="70" t="s">
        <v>4679</v>
      </c>
      <c r="H93" s="70"/>
      <c r="I93" t="str">
        <f t="shared" si="77"/>
        <v>11333/543965</v>
      </c>
      <c r="J93">
        <f>VLOOKUP(C93,Schools!$A:$Z,9,0)</f>
        <v>107953</v>
      </c>
      <c r="K93" s="70" t="s">
        <v>657</v>
      </c>
      <c r="L93" s="70" t="s">
        <v>660</v>
      </c>
      <c r="M93" s="70" t="s">
        <v>4748</v>
      </c>
      <c r="N93" t="str">
        <f>VLOOKUP(C93,Schools!A:D,4,0)</f>
        <v>Secondary</v>
      </c>
      <c r="O93">
        <f t="shared" si="91"/>
        <v>11333</v>
      </c>
      <c r="P93">
        <f t="shared" si="78"/>
        <v>543965</v>
      </c>
      <c r="Q93" s="73"/>
      <c r="R93" s="73">
        <f t="shared" si="94"/>
        <v>2955</v>
      </c>
      <c r="S93" s="73">
        <f t="shared" si="95"/>
        <v>1477.5</v>
      </c>
      <c r="T93" s="73">
        <f t="shared" ref="T93:AB93" si="109">S93</f>
        <v>1477.5</v>
      </c>
      <c r="U93" s="73">
        <f t="shared" si="109"/>
        <v>1477.5</v>
      </c>
      <c r="V93" s="73">
        <f t="shared" si="109"/>
        <v>1477.5</v>
      </c>
      <c r="W93" s="73">
        <f t="shared" si="109"/>
        <v>1477.5</v>
      </c>
      <c r="X93" s="73">
        <f t="shared" si="109"/>
        <v>1477.5</v>
      </c>
      <c r="Y93" s="73">
        <f t="shared" si="109"/>
        <v>1477.5</v>
      </c>
      <c r="Z93" s="73">
        <f t="shared" si="109"/>
        <v>1477.5</v>
      </c>
      <c r="AA93" s="73">
        <f t="shared" si="109"/>
        <v>1477.5</v>
      </c>
      <c r="AB93" s="73">
        <f t="shared" si="109"/>
        <v>1477.5</v>
      </c>
      <c r="AC93" s="47">
        <f t="shared" si="97"/>
        <v>17730</v>
      </c>
      <c r="AD93" s="47">
        <f t="shared" si="93"/>
        <v>0</v>
      </c>
      <c r="AG93" s="47">
        <f t="shared" si="98"/>
        <v>4432.5</v>
      </c>
      <c r="AH93" s="47">
        <f t="shared" si="99"/>
        <v>8865</v>
      </c>
      <c r="AI93" s="47">
        <f t="shared" si="100"/>
        <v>13297.5</v>
      </c>
      <c r="AJ93" s="47">
        <f t="shared" si="101"/>
        <v>17730</v>
      </c>
      <c r="AK93"/>
      <c r="AL93"/>
      <c r="AM93"/>
      <c r="AN93"/>
      <c r="AO93"/>
      <c r="AP93"/>
      <c r="AQ93"/>
      <c r="AR93"/>
      <c r="AS93"/>
      <c r="AT93"/>
      <c r="AU93"/>
    </row>
    <row r="94" spans="1:47" x14ac:dyDescent="0.25">
      <c r="A94" t="str">
        <f t="shared" si="76"/>
        <v>PPG</v>
      </c>
      <c r="B94" s="71">
        <v>44685</v>
      </c>
      <c r="C94" s="70">
        <v>3025201</v>
      </c>
      <c r="D94" t="str">
        <f>VLOOKUP(C94,Schools!A:B,2,0)</f>
        <v>Osidge Primary School</v>
      </c>
      <c r="E94" t="str">
        <f>VLOOKUP(C94,Schools!$A:$Z,3,0)</f>
        <v>M</v>
      </c>
      <c r="F94" s="72">
        <v>124650</v>
      </c>
      <c r="G94" s="70" t="s">
        <v>4679</v>
      </c>
      <c r="H94" s="70"/>
      <c r="I94" t="str">
        <f t="shared" si="77"/>
        <v>11334/543965</v>
      </c>
      <c r="J94">
        <f>VLOOKUP(C94,Schools!$A:$Z,9,0)</f>
        <v>400021</v>
      </c>
      <c r="K94" s="70" t="s">
        <v>657</v>
      </c>
      <c r="L94" s="70" t="s">
        <v>654</v>
      </c>
      <c r="M94" s="70" t="s">
        <v>4748</v>
      </c>
      <c r="N94" t="str">
        <f>VLOOKUP(C94,Schools!A:D,4,0)</f>
        <v>Primary</v>
      </c>
      <c r="O94">
        <f t="shared" si="91"/>
        <v>11334</v>
      </c>
      <c r="P94">
        <f t="shared" si="78"/>
        <v>543965</v>
      </c>
      <c r="Q94" s="73"/>
      <c r="R94" s="73">
        <f t="shared" si="94"/>
        <v>20775</v>
      </c>
      <c r="S94" s="73">
        <f t="shared" si="95"/>
        <v>10387.5</v>
      </c>
      <c r="T94" s="73">
        <f t="shared" ref="T94:AB94" si="110">S94</f>
        <v>10387.5</v>
      </c>
      <c r="U94" s="73">
        <f t="shared" si="110"/>
        <v>10387.5</v>
      </c>
      <c r="V94" s="73">
        <f t="shared" si="110"/>
        <v>10387.5</v>
      </c>
      <c r="W94" s="73">
        <f t="shared" si="110"/>
        <v>10387.5</v>
      </c>
      <c r="X94" s="73">
        <f t="shared" si="110"/>
        <v>10387.5</v>
      </c>
      <c r="Y94" s="73">
        <f t="shared" si="110"/>
        <v>10387.5</v>
      </c>
      <c r="Z94" s="73">
        <f t="shared" si="110"/>
        <v>10387.5</v>
      </c>
      <c r="AA94" s="73">
        <f t="shared" si="110"/>
        <v>10387.5</v>
      </c>
      <c r="AB94" s="73">
        <f t="shared" si="110"/>
        <v>10387.5</v>
      </c>
      <c r="AC94" s="47">
        <f t="shared" si="97"/>
        <v>124650</v>
      </c>
      <c r="AD94" s="47">
        <f t="shared" si="93"/>
        <v>0</v>
      </c>
      <c r="AG94" s="47">
        <f t="shared" si="98"/>
        <v>31162.5</v>
      </c>
      <c r="AH94" s="47">
        <f t="shared" si="99"/>
        <v>62325</v>
      </c>
      <c r="AI94" s="47">
        <f t="shared" si="100"/>
        <v>93487.5</v>
      </c>
      <c r="AJ94" s="47">
        <f t="shared" si="101"/>
        <v>124650</v>
      </c>
      <c r="AK94"/>
      <c r="AL94"/>
      <c r="AM94"/>
      <c r="AN94"/>
      <c r="AO94"/>
      <c r="AP94"/>
      <c r="AQ94"/>
      <c r="AR94"/>
      <c r="AS94"/>
      <c r="AT94"/>
      <c r="AU94"/>
    </row>
    <row r="95" spans="1:47" x14ac:dyDescent="0.25">
      <c r="A95" t="str">
        <f t="shared" si="76"/>
        <v>PPG</v>
      </c>
      <c r="B95" s="71">
        <v>44685</v>
      </c>
      <c r="C95" s="70">
        <v>3025404</v>
      </c>
      <c r="D95" t="str">
        <f>VLOOKUP(C95,Schools!A:B,2,0)</f>
        <v>St Michaels Catholic Grammar School</v>
      </c>
      <c r="E95" t="str">
        <f>VLOOKUP(C95,Schools!$A:$Z,3,0)</f>
        <v>M</v>
      </c>
      <c r="F95" s="72">
        <v>49250</v>
      </c>
      <c r="G95" s="70" t="s">
        <v>4679</v>
      </c>
      <c r="H95" s="70"/>
      <c r="I95" t="str">
        <f t="shared" si="77"/>
        <v>11333/543965</v>
      </c>
      <c r="J95">
        <f>VLOOKUP(C95,Schools!$A:$Z,9,0)</f>
        <v>400029</v>
      </c>
      <c r="K95" s="70" t="s">
        <v>657</v>
      </c>
      <c r="L95" s="70" t="s">
        <v>660</v>
      </c>
      <c r="M95" s="70" t="s">
        <v>4748</v>
      </c>
      <c r="N95" t="str">
        <f>VLOOKUP(C95,Schools!A:D,4,0)</f>
        <v>Secondary</v>
      </c>
      <c r="O95">
        <f t="shared" si="91"/>
        <v>11333</v>
      </c>
      <c r="P95">
        <f t="shared" si="78"/>
        <v>543965</v>
      </c>
      <c r="Q95" s="73"/>
      <c r="R95" s="73">
        <f t="shared" si="94"/>
        <v>8208.3333333333339</v>
      </c>
      <c r="S95" s="73">
        <f t="shared" si="95"/>
        <v>4104.166666666667</v>
      </c>
      <c r="T95" s="73">
        <f t="shared" ref="T95:AB95" si="111">S95</f>
        <v>4104.166666666667</v>
      </c>
      <c r="U95" s="73">
        <f t="shared" si="111"/>
        <v>4104.166666666667</v>
      </c>
      <c r="V95" s="73">
        <f t="shared" si="111"/>
        <v>4104.166666666667</v>
      </c>
      <c r="W95" s="73">
        <f t="shared" si="111"/>
        <v>4104.166666666667</v>
      </c>
      <c r="X95" s="73">
        <f t="shared" si="111"/>
        <v>4104.166666666667</v>
      </c>
      <c r="Y95" s="73">
        <f t="shared" si="111"/>
        <v>4104.166666666667</v>
      </c>
      <c r="Z95" s="73">
        <f t="shared" si="111"/>
        <v>4104.166666666667</v>
      </c>
      <c r="AA95" s="73">
        <f t="shared" si="111"/>
        <v>4104.166666666667</v>
      </c>
      <c r="AB95" s="73">
        <f t="shared" si="111"/>
        <v>4104.166666666667</v>
      </c>
      <c r="AC95" s="47">
        <f t="shared" si="97"/>
        <v>49249.999999999993</v>
      </c>
      <c r="AD95" s="47">
        <f t="shared" si="93"/>
        <v>0</v>
      </c>
      <c r="AG95" s="47">
        <f t="shared" si="98"/>
        <v>12312.5</v>
      </c>
      <c r="AH95" s="47">
        <f t="shared" si="99"/>
        <v>24625.000000000004</v>
      </c>
      <c r="AI95" s="47">
        <f t="shared" si="100"/>
        <v>36937.5</v>
      </c>
      <c r="AJ95" s="47">
        <f t="shared" si="101"/>
        <v>49249.999999999993</v>
      </c>
      <c r="AK95"/>
      <c r="AL95"/>
      <c r="AM95"/>
      <c r="AN95"/>
      <c r="AO95"/>
      <c r="AP95"/>
      <c r="AQ95"/>
      <c r="AR95"/>
      <c r="AS95"/>
      <c r="AT95"/>
      <c r="AU95"/>
    </row>
    <row r="96" spans="1:47" x14ac:dyDescent="0.25">
      <c r="A96" t="str">
        <f t="shared" si="76"/>
        <v>PPG</v>
      </c>
      <c r="B96" s="71">
        <v>44685</v>
      </c>
      <c r="C96" s="70">
        <v>3025405</v>
      </c>
      <c r="D96" t="str">
        <f>VLOOKUP(C96,Schools!A:B,2,0)</f>
        <v>Finchley Catholic High School</v>
      </c>
      <c r="E96" t="str">
        <f>VLOOKUP(C96,Schools!$A:$Z,3,0)</f>
        <v>M</v>
      </c>
      <c r="F96" s="72">
        <v>122632.5</v>
      </c>
      <c r="G96" s="70" t="s">
        <v>4679</v>
      </c>
      <c r="H96" s="70"/>
      <c r="I96" t="str">
        <f t="shared" si="77"/>
        <v>11333/543965</v>
      </c>
      <c r="J96">
        <f>VLOOKUP(C96,Schools!$A:$Z,9,0)</f>
        <v>400041</v>
      </c>
      <c r="K96" s="70" t="s">
        <v>657</v>
      </c>
      <c r="L96" s="70" t="s">
        <v>660</v>
      </c>
      <c r="M96" s="70" t="s">
        <v>4748</v>
      </c>
      <c r="N96" t="str">
        <f>VLOOKUP(C96,Schools!A:D,4,0)</f>
        <v>Secondary</v>
      </c>
      <c r="O96">
        <f t="shared" si="91"/>
        <v>11333</v>
      </c>
      <c r="P96">
        <f t="shared" si="78"/>
        <v>543965</v>
      </c>
      <c r="Q96" s="73"/>
      <c r="R96" s="73">
        <f t="shared" si="94"/>
        <v>20438.75</v>
      </c>
      <c r="S96" s="73">
        <f t="shared" si="95"/>
        <v>10219.375</v>
      </c>
      <c r="T96" s="73">
        <f t="shared" ref="T96:AB96" si="112">S96</f>
        <v>10219.375</v>
      </c>
      <c r="U96" s="73">
        <f t="shared" si="112"/>
        <v>10219.375</v>
      </c>
      <c r="V96" s="73">
        <f t="shared" si="112"/>
        <v>10219.375</v>
      </c>
      <c r="W96" s="73">
        <f t="shared" si="112"/>
        <v>10219.375</v>
      </c>
      <c r="X96" s="73">
        <f t="shared" si="112"/>
        <v>10219.375</v>
      </c>
      <c r="Y96" s="73">
        <f t="shared" si="112"/>
        <v>10219.375</v>
      </c>
      <c r="Z96" s="73">
        <f t="shared" si="112"/>
        <v>10219.375</v>
      </c>
      <c r="AA96" s="73">
        <f t="shared" si="112"/>
        <v>10219.375</v>
      </c>
      <c r="AB96" s="73">
        <f t="shared" si="112"/>
        <v>10219.375</v>
      </c>
      <c r="AC96" s="47">
        <f t="shared" si="97"/>
        <v>122632.5</v>
      </c>
      <c r="AD96" s="47">
        <f t="shared" si="93"/>
        <v>0</v>
      </c>
      <c r="AG96" s="47">
        <f t="shared" si="98"/>
        <v>30658.125</v>
      </c>
      <c r="AH96" s="47">
        <f t="shared" si="99"/>
        <v>61316.25</v>
      </c>
      <c r="AI96" s="47">
        <f t="shared" si="100"/>
        <v>91974.375</v>
      </c>
      <c r="AJ96" s="47">
        <f t="shared" si="101"/>
        <v>122632.5</v>
      </c>
      <c r="AK96"/>
      <c r="AL96"/>
      <c r="AM96"/>
      <c r="AN96"/>
      <c r="AO96"/>
      <c r="AP96"/>
      <c r="AQ96"/>
      <c r="AR96"/>
      <c r="AS96"/>
      <c r="AT96"/>
      <c r="AU96"/>
    </row>
    <row r="97" spans="1:47" x14ac:dyDescent="0.25">
      <c r="A97" t="str">
        <f t="shared" si="76"/>
        <v>PPG</v>
      </c>
      <c r="B97" s="71">
        <v>44685</v>
      </c>
      <c r="C97" s="70">
        <v>3025407</v>
      </c>
      <c r="D97" t="str">
        <f>VLOOKUP(C97,Schools!A:B,2,0)</f>
        <v>St. James' Catholic High School</v>
      </c>
      <c r="E97" t="str">
        <f>VLOOKUP(C97,Schools!$A:$Z,3,0)</f>
        <v>M</v>
      </c>
      <c r="F97" s="72">
        <v>266935</v>
      </c>
      <c r="G97" s="70" t="s">
        <v>4679</v>
      </c>
      <c r="H97" s="70"/>
      <c r="I97" t="str">
        <f t="shared" si="77"/>
        <v>11333/543965</v>
      </c>
      <c r="J97">
        <f>VLOOKUP(C97,Schools!$A:$Z,9,0)</f>
        <v>400013</v>
      </c>
      <c r="K97" s="70" t="s">
        <v>657</v>
      </c>
      <c r="L97" s="70" t="s">
        <v>660</v>
      </c>
      <c r="M97" s="70" t="s">
        <v>4748</v>
      </c>
      <c r="N97" t="str">
        <f>VLOOKUP(C97,Schools!A:D,4,0)</f>
        <v>Secondary</v>
      </c>
      <c r="O97">
        <f t="shared" si="91"/>
        <v>11333</v>
      </c>
      <c r="P97">
        <f t="shared" si="78"/>
        <v>543965</v>
      </c>
      <c r="Q97" s="73"/>
      <c r="R97" s="73">
        <f t="shared" si="94"/>
        <v>44489.166666666664</v>
      </c>
      <c r="S97" s="73">
        <f t="shared" si="95"/>
        <v>22244.583333333332</v>
      </c>
      <c r="T97" s="73">
        <f t="shared" ref="T97:AB97" si="113">S97</f>
        <v>22244.583333333332</v>
      </c>
      <c r="U97" s="73">
        <f t="shared" si="113"/>
        <v>22244.583333333332</v>
      </c>
      <c r="V97" s="73">
        <f t="shared" si="113"/>
        <v>22244.583333333332</v>
      </c>
      <c r="W97" s="73">
        <f t="shared" si="113"/>
        <v>22244.583333333332</v>
      </c>
      <c r="X97" s="73">
        <f t="shared" si="113"/>
        <v>22244.583333333332</v>
      </c>
      <c r="Y97" s="73">
        <f t="shared" si="113"/>
        <v>22244.583333333332</v>
      </c>
      <c r="Z97" s="73">
        <f t="shared" si="113"/>
        <v>22244.583333333332</v>
      </c>
      <c r="AA97" s="73">
        <f t="shared" si="113"/>
        <v>22244.583333333332</v>
      </c>
      <c r="AB97" s="73">
        <f t="shared" si="113"/>
        <v>22244.583333333332</v>
      </c>
      <c r="AC97" s="47">
        <f t="shared" si="97"/>
        <v>266935.00000000006</v>
      </c>
      <c r="AD97" s="47">
        <f t="shared" si="93"/>
        <v>0</v>
      </c>
      <c r="AG97" s="47">
        <f t="shared" si="98"/>
        <v>66733.75</v>
      </c>
      <c r="AH97" s="47">
        <f t="shared" si="99"/>
        <v>133467.5</v>
      </c>
      <c r="AI97" s="47">
        <f t="shared" si="100"/>
        <v>200201.25000000003</v>
      </c>
      <c r="AJ97" s="47">
        <f t="shared" si="101"/>
        <v>266935.00000000006</v>
      </c>
      <c r="AK97"/>
      <c r="AL97"/>
      <c r="AM97"/>
      <c r="AN97"/>
      <c r="AO97"/>
      <c r="AP97"/>
      <c r="AQ97"/>
      <c r="AR97"/>
      <c r="AS97"/>
      <c r="AT97"/>
      <c r="AU97"/>
    </row>
    <row r="98" spans="1:47" x14ac:dyDescent="0.25">
      <c r="A98" t="str">
        <f t="shared" si="76"/>
        <v>PPG</v>
      </c>
      <c r="B98" s="71">
        <v>44685</v>
      </c>
      <c r="C98" s="70">
        <v>3025427</v>
      </c>
      <c r="D98" t="str">
        <f>VLOOKUP(C98,Schools!A:B,2,0)</f>
        <v>JCoSS</v>
      </c>
      <c r="E98" t="str">
        <f>VLOOKUP(C98,Schools!$A:$Z,3,0)</f>
        <v>M</v>
      </c>
      <c r="F98" s="72">
        <v>62055</v>
      </c>
      <c r="G98" s="70" t="s">
        <v>4679</v>
      </c>
      <c r="H98" s="70"/>
      <c r="I98" t="str">
        <f t="shared" si="77"/>
        <v>11333/543965</v>
      </c>
      <c r="J98">
        <f>VLOOKUP(C98,Schools!$A:$Z,9,0)</f>
        <v>400140</v>
      </c>
      <c r="K98" s="70" t="s">
        <v>657</v>
      </c>
      <c r="L98" s="70" t="s">
        <v>660</v>
      </c>
      <c r="M98" s="70" t="s">
        <v>4748</v>
      </c>
      <c r="N98" t="str">
        <f>VLOOKUP(C98,Schools!A:D,4,0)</f>
        <v>Secondary</v>
      </c>
      <c r="O98">
        <f t="shared" si="91"/>
        <v>11333</v>
      </c>
      <c r="P98">
        <f t="shared" si="78"/>
        <v>543965</v>
      </c>
      <c r="Q98" s="73"/>
      <c r="R98" s="73">
        <f t="shared" si="94"/>
        <v>10342.5</v>
      </c>
      <c r="S98" s="73">
        <f t="shared" si="95"/>
        <v>5171.25</v>
      </c>
      <c r="T98" s="73">
        <f t="shared" ref="T98:AB98" si="114">S98</f>
        <v>5171.25</v>
      </c>
      <c r="U98" s="73">
        <f t="shared" si="114"/>
        <v>5171.25</v>
      </c>
      <c r="V98" s="73">
        <f t="shared" si="114"/>
        <v>5171.25</v>
      </c>
      <c r="W98" s="73">
        <f t="shared" si="114"/>
        <v>5171.25</v>
      </c>
      <c r="X98" s="73">
        <f t="shared" si="114"/>
        <v>5171.25</v>
      </c>
      <c r="Y98" s="73">
        <f t="shared" si="114"/>
        <v>5171.25</v>
      </c>
      <c r="Z98" s="73">
        <f t="shared" si="114"/>
        <v>5171.25</v>
      </c>
      <c r="AA98" s="73">
        <f t="shared" si="114"/>
        <v>5171.25</v>
      </c>
      <c r="AB98" s="73">
        <f t="shared" si="114"/>
        <v>5171.25</v>
      </c>
      <c r="AC98" s="47">
        <f t="shared" si="97"/>
        <v>62055</v>
      </c>
      <c r="AD98" s="47">
        <f t="shared" si="93"/>
        <v>0</v>
      </c>
      <c r="AG98" s="47">
        <f t="shared" si="98"/>
        <v>15513.75</v>
      </c>
      <c r="AH98" s="47">
        <f t="shared" si="99"/>
        <v>31027.5</v>
      </c>
      <c r="AI98" s="47">
        <f t="shared" si="100"/>
        <v>46541.25</v>
      </c>
      <c r="AJ98" s="47">
        <f t="shared" si="101"/>
        <v>62055</v>
      </c>
      <c r="AK98"/>
      <c r="AL98"/>
      <c r="AM98"/>
      <c r="AN98"/>
      <c r="AO98"/>
      <c r="AP98"/>
      <c r="AQ98"/>
      <c r="AR98"/>
      <c r="AS98"/>
      <c r="AT98"/>
      <c r="AU98"/>
    </row>
    <row r="99" spans="1:47" x14ac:dyDescent="0.25">
      <c r="A99" t="str">
        <f t="shared" si="76"/>
        <v>PPG</v>
      </c>
      <c r="B99" s="71">
        <v>44685</v>
      </c>
      <c r="C99" s="70">
        <v>3025948</v>
      </c>
      <c r="D99" t="str">
        <f>VLOOKUP(C99,Schools!A:B,2,0)</f>
        <v>Mathilda Marks-Kennedy School</v>
      </c>
      <c r="E99" t="str">
        <f>VLOOKUP(C99,Schools!$A:$Z,3,0)</f>
        <v>M</v>
      </c>
      <c r="F99" s="72">
        <v>9695</v>
      </c>
      <c r="G99" s="70" t="s">
        <v>4679</v>
      </c>
      <c r="H99" s="70"/>
      <c r="I99" t="str">
        <f t="shared" si="77"/>
        <v>11334/543965</v>
      </c>
      <c r="J99">
        <f>VLOOKUP(C99,Schools!$A:$Z,9,0)</f>
        <v>400112</v>
      </c>
      <c r="K99" s="70" t="s">
        <v>657</v>
      </c>
      <c r="L99" s="70" t="s">
        <v>654</v>
      </c>
      <c r="M99" s="70" t="s">
        <v>4748</v>
      </c>
      <c r="N99" t="str">
        <f>VLOOKUP(C99,Schools!A:D,4,0)</f>
        <v>Primary</v>
      </c>
      <c r="O99">
        <f t="shared" si="91"/>
        <v>11334</v>
      </c>
      <c r="P99">
        <f t="shared" si="78"/>
        <v>543965</v>
      </c>
      <c r="Q99" s="73"/>
      <c r="R99" s="73">
        <f t="shared" si="94"/>
        <v>1615.8333333333333</v>
      </c>
      <c r="S99" s="73">
        <f t="shared" si="95"/>
        <v>807.91666666666663</v>
      </c>
      <c r="T99" s="73">
        <f t="shared" ref="T99:AB99" si="115">S99</f>
        <v>807.91666666666663</v>
      </c>
      <c r="U99" s="73">
        <f t="shared" si="115"/>
        <v>807.91666666666663</v>
      </c>
      <c r="V99" s="73">
        <f t="shared" si="115"/>
        <v>807.91666666666663</v>
      </c>
      <c r="W99" s="73">
        <f t="shared" si="115"/>
        <v>807.91666666666663</v>
      </c>
      <c r="X99" s="73">
        <f t="shared" si="115"/>
        <v>807.91666666666663</v>
      </c>
      <c r="Y99" s="73">
        <f t="shared" si="115"/>
        <v>807.91666666666663</v>
      </c>
      <c r="Z99" s="73">
        <f t="shared" si="115"/>
        <v>807.91666666666663</v>
      </c>
      <c r="AA99" s="73">
        <f t="shared" si="115"/>
        <v>807.91666666666663</v>
      </c>
      <c r="AB99" s="73">
        <f t="shared" si="115"/>
        <v>807.91666666666663</v>
      </c>
      <c r="AC99" s="47">
        <f t="shared" si="97"/>
        <v>9695</v>
      </c>
      <c r="AD99" s="47">
        <f t="shared" si="93"/>
        <v>0</v>
      </c>
      <c r="AG99" s="47">
        <f t="shared" si="98"/>
        <v>2423.75</v>
      </c>
      <c r="AH99" s="47">
        <f t="shared" si="99"/>
        <v>4847.5</v>
      </c>
      <c r="AI99" s="47">
        <f t="shared" si="100"/>
        <v>7271.2500000000009</v>
      </c>
      <c r="AJ99" s="47">
        <f t="shared" si="101"/>
        <v>9695</v>
      </c>
      <c r="AK99"/>
      <c r="AL99"/>
      <c r="AM99"/>
      <c r="AN99"/>
      <c r="AO99"/>
      <c r="AP99"/>
      <c r="AQ99"/>
      <c r="AR99"/>
      <c r="AS99"/>
      <c r="AT99"/>
      <c r="AU99"/>
    </row>
    <row r="100" spans="1:47" x14ac:dyDescent="0.25">
      <c r="A100" t="str">
        <f t="shared" si="76"/>
        <v>PPG</v>
      </c>
      <c r="B100" s="71">
        <v>44685</v>
      </c>
      <c r="C100" s="70">
        <v>3025949</v>
      </c>
      <c r="D100" t="str">
        <f>VLOOKUP(C100,Schools!A:B,2,0)</f>
        <v>Menorah Foundation School</v>
      </c>
      <c r="E100" t="str">
        <f>VLOOKUP(C100,Schools!$A:$Z,3,0)</f>
        <v>M</v>
      </c>
      <c r="F100" s="72">
        <v>15235</v>
      </c>
      <c r="G100" s="70" t="s">
        <v>4679</v>
      </c>
      <c r="H100" s="70"/>
      <c r="I100" t="str">
        <f t="shared" si="77"/>
        <v>11334/543965</v>
      </c>
      <c r="J100">
        <f>VLOOKUP(C100,Schools!$A:$Z,9,0)</f>
        <v>400110</v>
      </c>
      <c r="K100" s="70" t="s">
        <v>657</v>
      </c>
      <c r="L100" s="70" t="s">
        <v>654</v>
      </c>
      <c r="M100" s="70" t="s">
        <v>4748</v>
      </c>
      <c r="N100" t="str">
        <f>VLOOKUP(C100,Schools!A:D,4,0)</f>
        <v>Primary</v>
      </c>
      <c r="O100">
        <f t="shared" si="91"/>
        <v>11334</v>
      </c>
      <c r="P100">
        <f t="shared" si="78"/>
        <v>543965</v>
      </c>
      <c r="Q100" s="73"/>
      <c r="R100" s="73">
        <f t="shared" si="94"/>
        <v>2539.1666666666665</v>
      </c>
      <c r="S100" s="73">
        <f t="shared" si="95"/>
        <v>1269.5833333333333</v>
      </c>
      <c r="T100" s="73">
        <f t="shared" ref="T100:AB100" si="116">S100</f>
        <v>1269.5833333333333</v>
      </c>
      <c r="U100" s="73">
        <f t="shared" si="116"/>
        <v>1269.5833333333333</v>
      </c>
      <c r="V100" s="73">
        <f t="shared" si="116"/>
        <v>1269.5833333333333</v>
      </c>
      <c r="W100" s="73">
        <f t="shared" si="116"/>
        <v>1269.5833333333333</v>
      </c>
      <c r="X100" s="73">
        <f t="shared" si="116"/>
        <v>1269.5833333333333</v>
      </c>
      <c r="Y100" s="73">
        <f t="shared" si="116"/>
        <v>1269.5833333333333</v>
      </c>
      <c r="Z100" s="73">
        <f t="shared" si="116"/>
        <v>1269.5833333333333</v>
      </c>
      <c r="AA100" s="73">
        <f t="shared" si="116"/>
        <v>1269.5833333333333</v>
      </c>
      <c r="AB100" s="73">
        <f t="shared" si="116"/>
        <v>1269.5833333333333</v>
      </c>
      <c r="AC100" s="47">
        <f t="shared" si="97"/>
        <v>15235.000000000002</v>
      </c>
      <c r="AD100" s="47">
        <f t="shared" si="93"/>
        <v>0</v>
      </c>
      <c r="AG100" s="47">
        <f t="shared" si="98"/>
        <v>3808.75</v>
      </c>
      <c r="AH100" s="47">
        <f t="shared" si="99"/>
        <v>7617.4999999999991</v>
      </c>
      <c r="AI100" s="47">
        <f t="shared" si="100"/>
        <v>11426.25</v>
      </c>
      <c r="AJ100" s="47">
        <f t="shared" si="101"/>
        <v>15235.000000000002</v>
      </c>
      <c r="AK100"/>
      <c r="AL100"/>
      <c r="AM100"/>
      <c r="AN100"/>
      <c r="AO100"/>
      <c r="AP100"/>
      <c r="AQ100"/>
      <c r="AR100"/>
      <c r="AS100"/>
      <c r="AT100"/>
      <c r="AU100"/>
    </row>
    <row r="101" spans="1:47" x14ac:dyDescent="0.25">
      <c r="A101" t="str">
        <f t="shared" si="76"/>
        <v>PPG</v>
      </c>
      <c r="B101" s="71">
        <v>44685</v>
      </c>
      <c r="C101" s="70">
        <v>3027005</v>
      </c>
      <c r="D101" t="str">
        <f>VLOOKUP(C101,Schools!A:B,2,0)</f>
        <v>Northway</v>
      </c>
      <c r="E101" t="str">
        <f>VLOOKUP(C101,Schools!$A:$Z,3,0)</f>
        <v>M</v>
      </c>
      <c r="F101" s="72">
        <v>65095</v>
      </c>
      <c r="G101" s="70" t="s">
        <v>4679</v>
      </c>
      <c r="H101" s="70"/>
      <c r="I101" t="str">
        <f t="shared" si="77"/>
        <v>11332/543965</v>
      </c>
      <c r="J101">
        <f>VLOOKUP(C101,Schools!$A:$Z,9,0)</f>
        <v>400034</v>
      </c>
      <c r="K101" s="70" t="s">
        <v>657</v>
      </c>
      <c r="L101" s="70" t="s">
        <v>654</v>
      </c>
      <c r="M101" s="70" t="s">
        <v>4748</v>
      </c>
      <c r="N101" t="str">
        <f>VLOOKUP(C101,Schools!A:D,4,0)</f>
        <v>Special</v>
      </c>
      <c r="O101">
        <f t="shared" si="91"/>
        <v>11332</v>
      </c>
      <c r="P101">
        <f t="shared" si="78"/>
        <v>543965</v>
      </c>
      <c r="Q101" s="73"/>
      <c r="R101" s="73">
        <f t="shared" si="94"/>
        <v>10849.166666666666</v>
      </c>
      <c r="S101" s="73">
        <f t="shared" si="95"/>
        <v>5424.583333333333</v>
      </c>
      <c r="T101" s="73">
        <f t="shared" ref="T101:AB101" si="117">S101</f>
        <v>5424.583333333333</v>
      </c>
      <c r="U101" s="73">
        <f t="shared" si="117"/>
        <v>5424.583333333333</v>
      </c>
      <c r="V101" s="73">
        <f t="shared" si="117"/>
        <v>5424.583333333333</v>
      </c>
      <c r="W101" s="73">
        <f t="shared" si="117"/>
        <v>5424.583333333333</v>
      </c>
      <c r="X101" s="73">
        <f t="shared" si="117"/>
        <v>5424.583333333333</v>
      </c>
      <c r="Y101" s="73">
        <f t="shared" si="117"/>
        <v>5424.583333333333</v>
      </c>
      <c r="Z101" s="73">
        <f t="shared" si="117"/>
        <v>5424.583333333333</v>
      </c>
      <c r="AA101" s="73">
        <f t="shared" si="117"/>
        <v>5424.583333333333</v>
      </c>
      <c r="AB101" s="73">
        <f t="shared" si="117"/>
        <v>5424.583333333333</v>
      </c>
      <c r="AC101" s="47">
        <f t="shared" si="97"/>
        <v>65095.000000000007</v>
      </c>
      <c r="AD101" s="47">
        <f t="shared" si="93"/>
        <v>0</v>
      </c>
      <c r="AG101" s="47">
        <f t="shared" si="98"/>
        <v>16273.75</v>
      </c>
      <c r="AH101" s="47">
        <f t="shared" si="99"/>
        <v>32547.499999999996</v>
      </c>
      <c r="AI101" s="47">
        <f t="shared" si="100"/>
        <v>48821.25</v>
      </c>
      <c r="AJ101" s="47">
        <f t="shared" si="101"/>
        <v>65095.000000000007</v>
      </c>
      <c r="AK101"/>
      <c r="AL101"/>
      <c r="AM101"/>
      <c r="AN101"/>
      <c r="AO101"/>
      <c r="AP101"/>
      <c r="AQ101"/>
      <c r="AR101"/>
      <c r="AS101"/>
      <c r="AT101"/>
      <c r="AU101"/>
    </row>
    <row r="102" spans="1:47" x14ac:dyDescent="0.25">
      <c r="A102" t="str">
        <f t="shared" si="76"/>
        <v>PPG</v>
      </c>
      <c r="B102" s="71">
        <v>44685</v>
      </c>
      <c r="C102" s="70">
        <v>3027009</v>
      </c>
      <c r="D102" t="str">
        <f>VLOOKUP(C102,Schools!A:B,2,0)</f>
        <v>Oakleigh</v>
      </c>
      <c r="E102" t="str">
        <f>VLOOKUP(C102,Schools!$A:$Z,3,0)</f>
        <v>M</v>
      </c>
      <c r="F102" s="72">
        <v>52630</v>
      </c>
      <c r="G102" s="70" t="s">
        <v>4679</v>
      </c>
      <c r="H102" s="70"/>
      <c r="I102" t="str">
        <f t="shared" si="77"/>
        <v>11332/543965</v>
      </c>
      <c r="J102">
        <f>VLOOKUP(C102,Schools!$A:$Z,9,0)</f>
        <v>400091</v>
      </c>
      <c r="K102" s="70" t="s">
        <v>657</v>
      </c>
      <c r="L102" s="70" t="s">
        <v>654</v>
      </c>
      <c r="M102" s="70" t="s">
        <v>4748</v>
      </c>
      <c r="N102" t="str">
        <f>VLOOKUP(C102,Schools!A:D,4,0)</f>
        <v>Special</v>
      </c>
      <c r="O102">
        <f t="shared" si="91"/>
        <v>11332</v>
      </c>
      <c r="P102">
        <f t="shared" si="78"/>
        <v>543965</v>
      </c>
      <c r="Q102" s="73"/>
      <c r="R102" s="73">
        <f t="shared" si="94"/>
        <v>8771.6666666666661</v>
      </c>
      <c r="S102" s="73">
        <f t="shared" si="95"/>
        <v>4385.833333333333</v>
      </c>
      <c r="T102" s="73">
        <f t="shared" ref="T102:AB102" si="118">S102</f>
        <v>4385.833333333333</v>
      </c>
      <c r="U102" s="73">
        <f t="shared" si="118"/>
        <v>4385.833333333333</v>
      </c>
      <c r="V102" s="73">
        <f t="shared" si="118"/>
        <v>4385.833333333333</v>
      </c>
      <c r="W102" s="73">
        <f t="shared" si="118"/>
        <v>4385.833333333333</v>
      </c>
      <c r="X102" s="73">
        <f t="shared" si="118"/>
        <v>4385.833333333333</v>
      </c>
      <c r="Y102" s="73">
        <f t="shared" si="118"/>
        <v>4385.833333333333</v>
      </c>
      <c r="Z102" s="73">
        <f t="shared" si="118"/>
        <v>4385.833333333333</v>
      </c>
      <c r="AA102" s="73">
        <f t="shared" si="118"/>
        <v>4385.833333333333</v>
      </c>
      <c r="AB102" s="73">
        <f t="shared" si="118"/>
        <v>4385.833333333333</v>
      </c>
      <c r="AC102" s="47">
        <f t="shared" si="97"/>
        <v>52630.000000000007</v>
      </c>
      <c r="AD102" s="47">
        <f t="shared" si="93"/>
        <v>0</v>
      </c>
      <c r="AG102" s="47">
        <f t="shared" si="98"/>
        <v>13157.5</v>
      </c>
      <c r="AH102" s="47">
        <f t="shared" si="99"/>
        <v>26314.999999999996</v>
      </c>
      <c r="AI102" s="47">
        <f t="shared" si="100"/>
        <v>39472.5</v>
      </c>
      <c r="AJ102" s="47">
        <f t="shared" si="101"/>
        <v>52630.000000000007</v>
      </c>
      <c r="AK102"/>
      <c r="AL102"/>
      <c r="AM102"/>
      <c r="AN102"/>
      <c r="AO102"/>
      <c r="AP102"/>
      <c r="AQ102"/>
      <c r="AR102"/>
      <c r="AS102"/>
      <c r="AT102"/>
      <c r="AU102"/>
    </row>
    <row r="103" spans="1:47" x14ac:dyDescent="0.25">
      <c r="A103" t="str">
        <f t="shared" si="76"/>
        <v>PPG</v>
      </c>
      <c r="B103" s="71">
        <v>44685</v>
      </c>
      <c r="C103" s="70">
        <v>3027010</v>
      </c>
      <c r="D103" t="str">
        <f>VLOOKUP(C103,Schools!A:B,2,0)</f>
        <v>Mapledown</v>
      </c>
      <c r="E103" t="str">
        <f>VLOOKUP(C103,Schools!$A:$Z,3,0)</f>
        <v>M</v>
      </c>
      <c r="F103" s="72">
        <v>37430</v>
      </c>
      <c r="G103" s="70" t="s">
        <v>4679</v>
      </c>
      <c r="H103" s="70"/>
      <c r="I103" t="str">
        <f t="shared" si="77"/>
        <v>11332/543965</v>
      </c>
      <c r="J103">
        <f>VLOOKUP(C103,Schools!$A:$Z,9,0)</f>
        <v>400063</v>
      </c>
      <c r="K103" s="70" t="s">
        <v>657</v>
      </c>
      <c r="L103" s="70" t="s">
        <v>654</v>
      </c>
      <c r="M103" s="70" t="s">
        <v>4748</v>
      </c>
      <c r="N103" t="str">
        <f>VLOOKUP(C103,Schools!A:D,4,0)</f>
        <v>Special</v>
      </c>
      <c r="O103">
        <f t="shared" si="91"/>
        <v>11332</v>
      </c>
      <c r="P103">
        <f t="shared" si="78"/>
        <v>543965</v>
      </c>
      <c r="Q103" s="73"/>
      <c r="R103" s="73">
        <f t="shared" si="94"/>
        <v>6238.333333333333</v>
      </c>
      <c r="S103" s="73">
        <f t="shared" si="95"/>
        <v>3119.1666666666665</v>
      </c>
      <c r="T103" s="73">
        <f t="shared" ref="T103:AB103" si="119">S103</f>
        <v>3119.1666666666665</v>
      </c>
      <c r="U103" s="73">
        <f t="shared" si="119"/>
        <v>3119.1666666666665</v>
      </c>
      <c r="V103" s="73">
        <f t="shared" si="119"/>
        <v>3119.1666666666665</v>
      </c>
      <c r="W103" s="73">
        <f t="shared" si="119"/>
        <v>3119.1666666666665</v>
      </c>
      <c r="X103" s="73">
        <f t="shared" si="119"/>
        <v>3119.1666666666665</v>
      </c>
      <c r="Y103" s="73">
        <f t="shared" si="119"/>
        <v>3119.1666666666665</v>
      </c>
      <c r="Z103" s="73">
        <f t="shared" si="119"/>
        <v>3119.1666666666665</v>
      </c>
      <c r="AA103" s="73">
        <f t="shared" si="119"/>
        <v>3119.1666666666665</v>
      </c>
      <c r="AB103" s="73">
        <f t="shared" si="119"/>
        <v>3119.1666666666665</v>
      </c>
      <c r="AC103" s="47">
        <f t="shared" si="97"/>
        <v>37430</v>
      </c>
      <c r="AD103" s="47">
        <f t="shared" si="93"/>
        <v>0</v>
      </c>
      <c r="AG103" s="47">
        <f t="shared" si="98"/>
        <v>9357.5</v>
      </c>
      <c r="AH103" s="47">
        <f t="shared" si="99"/>
        <v>18715</v>
      </c>
      <c r="AI103" s="47">
        <f t="shared" si="100"/>
        <v>28072.500000000004</v>
      </c>
      <c r="AJ103" s="47">
        <f t="shared" si="101"/>
        <v>37430</v>
      </c>
      <c r="AK103"/>
      <c r="AL103"/>
      <c r="AM103"/>
      <c r="AN103"/>
      <c r="AO103"/>
      <c r="AP103"/>
      <c r="AQ103"/>
      <c r="AR103"/>
      <c r="AS103"/>
      <c r="AT103"/>
      <c r="AU103"/>
    </row>
    <row r="104" spans="1:47" x14ac:dyDescent="0.25">
      <c r="A104" t="str">
        <f t="shared" si="76"/>
        <v>PPG</v>
      </c>
      <c r="B104" s="71"/>
      <c r="C104" s="70"/>
      <c r="D104" t="str">
        <f>VLOOKUP(C104,Schools!A:B,2,0)</f>
        <v xml:space="preserve"> Please choose a school</v>
      </c>
      <c r="E104" t="str">
        <f>VLOOKUP(C104,Schools!$A:$Z,3,0)</f>
        <v>None</v>
      </c>
      <c r="F104" s="72"/>
      <c r="G104" s="70" t="s">
        <v>4680</v>
      </c>
      <c r="H104" s="70"/>
      <c r="I104" t="e">
        <f t="shared" si="77"/>
        <v>#N/A</v>
      </c>
      <c r="J104">
        <f>VLOOKUP(C104,Schools!$A:$Z,9,0)</f>
        <v>0</v>
      </c>
      <c r="K104" s="70"/>
      <c r="L104" s="70"/>
      <c r="M104" s="70"/>
      <c r="N104">
        <f>VLOOKUP(C104,Schools!A:D,4,0)</f>
        <v>0</v>
      </c>
      <c r="O104" t="e">
        <f t="shared" si="91"/>
        <v>#N/A</v>
      </c>
      <c r="P104">
        <f t="shared" si="78"/>
        <v>516500</v>
      </c>
      <c r="Q104" s="73"/>
      <c r="R104" s="73">
        <f t="shared" si="94"/>
        <v>0</v>
      </c>
      <c r="S104" s="73">
        <f t="shared" si="95"/>
        <v>0</v>
      </c>
      <c r="T104" s="73">
        <f t="shared" ref="T104:AB104" si="120">S104</f>
        <v>0</v>
      </c>
      <c r="U104" s="73">
        <f t="shared" si="120"/>
        <v>0</v>
      </c>
      <c r="V104" s="73">
        <f t="shared" si="120"/>
        <v>0</v>
      </c>
      <c r="W104" s="73">
        <f t="shared" si="120"/>
        <v>0</v>
      </c>
      <c r="X104" s="73">
        <f t="shared" si="120"/>
        <v>0</v>
      </c>
      <c r="Y104" s="73">
        <f t="shared" si="120"/>
        <v>0</v>
      </c>
      <c r="Z104" s="73">
        <f t="shared" si="120"/>
        <v>0</v>
      </c>
      <c r="AA104" s="73">
        <f t="shared" si="120"/>
        <v>0</v>
      </c>
      <c r="AB104" s="73">
        <f t="shared" si="120"/>
        <v>0</v>
      </c>
      <c r="AC104" s="47">
        <f t="shared" si="97"/>
        <v>0</v>
      </c>
      <c r="AD104" s="47">
        <f t="shared" si="93"/>
        <v>0</v>
      </c>
      <c r="AG104" s="47">
        <f t="shared" si="98"/>
        <v>0</v>
      </c>
      <c r="AH104" s="47">
        <f t="shared" si="99"/>
        <v>0</v>
      </c>
      <c r="AI104" s="47">
        <f t="shared" si="100"/>
        <v>0</v>
      </c>
      <c r="AJ104" s="47">
        <f t="shared" si="101"/>
        <v>0</v>
      </c>
      <c r="AK104"/>
      <c r="AL104"/>
      <c r="AM104"/>
      <c r="AN104"/>
      <c r="AO104"/>
      <c r="AP104"/>
      <c r="AQ104"/>
      <c r="AR104"/>
      <c r="AS104"/>
      <c r="AT104"/>
      <c r="AU104"/>
    </row>
    <row r="105" spans="1:47" x14ac:dyDescent="0.25">
      <c r="A105" t="str">
        <f t="shared" si="76"/>
        <v>PPG</v>
      </c>
      <c r="B105" s="71"/>
      <c r="C105" s="70"/>
      <c r="D105" t="str">
        <f>VLOOKUP(C105,Schools!A:B,2,0)</f>
        <v xml:space="preserve"> Please choose a school</v>
      </c>
      <c r="E105" t="str">
        <f>VLOOKUP(C105,Schools!$A:$Z,3,0)</f>
        <v>None</v>
      </c>
      <c r="F105" s="72"/>
      <c r="G105" s="70" t="s">
        <v>4681</v>
      </c>
      <c r="H105" s="70"/>
      <c r="I105" t="e">
        <f t="shared" si="77"/>
        <v>#N/A</v>
      </c>
      <c r="J105">
        <f>VLOOKUP(C105,Schools!$A:$Z,9,0)</f>
        <v>0</v>
      </c>
      <c r="K105" s="70"/>
      <c r="L105" s="70"/>
      <c r="M105" s="70"/>
      <c r="N105">
        <f>VLOOKUP(C105,Schools!A:D,4,0)</f>
        <v>0</v>
      </c>
      <c r="O105" t="e">
        <f t="shared" si="91"/>
        <v>#N/A</v>
      </c>
      <c r="P105">
        <f t="shared" si="78"/>
        <v>516500</v>
      </c>
      <c r="Q105" s="73"/>
      <c r="R105" s="73">
        <f t="shared" si="94"/>
        <v>0</v>
      </c>
      <c r="S105" s="73">
        <f t="shared" si="95"/>
        <v>0</v>
      </c>
      <c r="T105" s="73">
        <f t="shared" ref="T105:AB105" si="121">S105</f>
        <v>0</v>
      </c>
      <c r="U105" s="73">
        <f t="shared" si="121"/>
        <v>0</v>
      </c>
      <c r="V105" s="73">
        <f t="shared" si="121"/>
        <v>0</v>
      </c>
      <c r="W105" s="73">
        <f t="shared" si="121"/>
        <v>0</v>
      </c>
      <c r="X105" s="73">
        <f t="shared" si="121"/>
        <v>0</v>
      </c>
      <c r="Y105" s="73">
        <f t="shared" si="121"/>
        <v>0</v>
      </c>
      <c r="Z105" s="73">
        <f t="shared" si="121"/>
        <v>0</v>
      </c>
      <c r="AA105" s="73">
        <f t="shared" si="121"/>
        <v>0</v>
      </c>
      <c r="AB105" s="73">
        <f t="shared" si="121"/>
        <v>0</v>
      </c>
      <c r="AC105" s="47">
        <f t="shared" si="97"/>
        <v>0</v>
      </c>
      <c r="AD105" s="47">
        <f t="shared" si="93"/>
        <v>0</v>
      </c>
      <c r="AG105" s="47">
        <f t="shared" si="98"/>
        <v>0</v>
      </c>
      <c r="AH105" s="47">
        <f t="shared" si="99"/>
        <v>0</v>
      </c>
      <c r="AI105" s="47">
        <f t="shared" si="100"/>
        <v>0</v>
      </c>
      <c r="AJ105" s="47">
        <f t="shared" si="101"/>
        <v>0</v>
      </c>
      <c r="AK105"/>
      <c r="AL105"/>
      <c r="AM105"/>
      <c r="AN105"/>
      <c r="AO105"/>
      <c r="AP105"/>
      <c r="AQ105"/>
      <c r="AR105"/>
      <c r="AS105"/>
      <c r="AT105"/>
      <c r="AU105"/>
    </row>
    <row r="106" spans="1:47" x14ac:dyDescent="0.25">
      <c r="A106" t="str">
        <f t="shared" si="76"/>
        <v>PPG</v>
      </c>
      <c r="B106" s="71"/>
      <c r="C106" s="70"/>
      <c r="D106" t="str">
        <f>VLOOKUP(C106,Schools!A:B,2,0)</f>
        <v xml:space="preserve"> Please choose a school</v>
      </c>
      <c r="E106" t="str">
        <f>VLOOKUP(C106,Schools!$A:$Z,3,0)</f>
        <v>None</v>
      </c>
      <c r="F106" s="72"/>
      <c r="G106" s="70" t="s">
        <v>4682</v>
      </c>
      <c r="H106" s="70"/>
      <c r="I106" t="e">
        <f t="shared" si="77"/>
        <v>#N/A</v>
      </c>
      <c r="J106">
        <f>VLOOKUP(C106,Schools!$A:$Z,9,0)</f>
        <v>0</v>
      </c>
      <c r="K106" s="70"/>
      <c r="L106" s="70"/>
      <c r="M106" s="70"/>
      <c r="N106">
        <f>VLOOKUP(C106,Schools!A:D,4,0)</f>
        <v>0</v>
      </c>
      <c r="O106" t="e">
        <f t="shared" ref="O106:O139" si="122">VLOOKUP(N106,$AJ$1:$AK$5,2,0)</f>
        <v>#N/A</v>
      </c>
      <c r="P106">
        <f t="shared" si="78"/>
        <v>516500</v>
      </c>
      <c r="Q106" s="73"/>
      <c r="R106" s="73">
        <f t="shared" si="94"/>
        <v>0</v>
      </c>
      <c r="S106" s="73">
        <f t="shared" si="95"/>
        <v>0</v>
      </c>
      <c r="T106" s="73">
        <f t="shared" ref="T106:AB106" si="123">S106</f>
        <v>0</v>
      </c>
      <c r="U106" s="73">
        <f t="shared" si="123"/>
        <v>0</v>
      </c>
      <c r="V106" s="73">
        <f t="shared" si="123"/>
        <v>0</v>
      </c>
      <c r="W106" s="73">
        <f t="shared" si="123"/>
        <v>0</v>
      </c>
      <c r="X106" s="73">
        <f t="shared" si="123"/>
        <v>0</v>
      </c>
      <c r="Y106" s="73">
        <f t="shared" si="123"/>
        <v>0</v>
      </c>
      <c r="Z106" s="73">
        <f t="shared" si="123"/>
        <v>0</v>
      </c>
      <c r="AA106" s="73">
        <f t="shared" si="123"/>
        <v>0</v>
      </c>
      <c r="AB106" s="73">
        <f t="shared" si="123"/>
        <v>0</v>
      </c>
      <c r="AC106" s="47">
        <f t="shared" si="97"/>
        <v>0</v>
      </c>
      <c r="AD106" s="47">
        <f t="shared" si="93"/>
        <v>0</v>
      </c>
      <c r="AG106" s="47">
        <f t="shared" si="98"/>
        <v>0</v>
      </c>
      <c r="AH106" s="47">
        <f t="shared" si="99"/>
        <v>0</v>
      </c>
      <c r="AI106" s="47">
        <f t="shared" si="100"/>
        <v>0</v>
      </c>
      <c r="AJ106" s="47">
        <f t="shared" si="101"/>
        <v>0</v>
      </c>
      <c r="AK106"/>
      <c r="AL106"/>
      <c r="AM106"/>
      <c r="AN106"/>
      <c r="AO106"/>
      <c r="AP106"/>
      <c r="AQ106"/>
      <c r="AR106"/>
      <c r="AS106"/>
      <c r="AT106"/>
      <c r="AU106"/>
    </row>
    <row r="107" spans="1:47" x14ac:dyDescent="0.25">
      <c r="A107" t="str">
        <f t="shared" si="76"/>
        <v>PPG</v>
      </c>
      <c r="B107" s="71"/>
      <c r="C107" s="70"/>
      <c r="D107" t="str">
        <f>VLOOKUP(C107,Schools!A:B,2,0)</f>
        <v xml:space="preserve"> Please choose a school</v>
      </c>
      <c r="E107" t="str">
        <f>VLOOKUP(C107,Schools!$A:$Z,3,0)</f>
        <v>None</v>
      </c>
      <c r="F107" s="72"/>
      <c r="G107" s="70" t="s">
        <v>4683</v>
      </c>
      <c r="H107" s="70"/>
      <c r="I107" t="e">
        <f>O107&amp;"/"&amp;P107</f>
        <v>#N/A</v>
      </c>
      <c r="J107">
        <f>VLOOKUP(C107,Schools!$A:$Z,9,0)</f>
        <v>0</v>
      </c>
      <c r="K107" s="70"/>
      <c r="L107" s="70"/>
      <c r="M107" s="70"/>
      <c r="N107">
        <f>VLOOKUP(C107,Schools!A:D,4,0)</f>
        <v>0</v>
      </c>
      <c r="O107" t="e">
        <f t="shared" si="122"/>
        <v>#N/A</v>
      </c>
      <c r="P107">
        <f>IF(E107="M",543965,516500)</f>
        <v>516500</v>
      </c>
      <c r="Q107" s="73"/>
      <c r="R107" s="73">
        <f t="shared" si="94"/>
        <v>0</v>
      </c>
      <c r="S107" s="73">
        <f t="shared" si="95"/>
        <v>0</v>
      </c>
      <c r="T107" s="73">
        <f t="shared" ref="T107:AB107" si="124">S107</f>
        <v>0</v>
      </c>
      <c r="U107" s="73">
        <f t="shared" si="124"/>
        <v>0</v>
      </c>
      <c r="V107" s="73">
        <f t="shared" si="124"/>
        <v>0</v>
      </c>
      <c r="W107" s="73">
        <f t="shared" si="124"/>
        <v>0</v>
      </c>
      <c r="X107" s="73">
        <f t="shared" si="124"/>
        <v>0</v>
      </c>
      <c r="Y107" s="73">
        <f t="shared" si="124"/>
        <v>0</v>
      </c>
      <c r="Z107" s="73">
        <f t="shared" si="124"/>
        <v>0</v>
      </c>
      <c r="AA107" s="73">
        <f t="shared" si="124"/>
        <v>0</v>
      </c>
      <c r="AB107" s="73">
        <f t="shared" si="124"/>
        <v>0</v>
      </c>
      <c r="AC107" s="47">
        <f t="shared" si="97"/>
        <v>0</v>
      </c>
      <c r="AD107" s="47">
        <f t="shared" si="93"/>
        <v>0</v>
      </c>
      <c r="AG107" s="47">
        <f t="shared" si="98"/>
        <v>0</v>
      </c>
      <c r="AH107" s="47">
        <f t="shared" si="99"/>
        <v>0</v>
      </c>
      <c r="AI107" s="47">
        <f t="shared" si="100"/>
        <v>0</v>
      </c>
      <c r="AJ107" s="47">
        <f t="shared" si="101"/>
        <v>0</v>
      </c>
      <c r="AK107"/>
      <c r="AL107"/>
      <c r="AM107"/>
      <c r="AN107"/>
      <c r="AO107"/>
      <c r="AP107"/>
      <c r="AQ107"/>
      <c r="AR107"/>
      <c r="AS107"/>
      <c r="AT107"/>
      <c r="AU107"/>
    </row>
    <row r="108" spans="1:47" x14ac:dyDescent="0.25">
      <c r="A108" t="str">
        <f>$B$3</f>
        <v>PPG</v>
      </c>
      <c r="B108" s="71"/>
      <c r="C108" s="190"/>
      <c r="D108" t="str">
        <f>VLOOKUP(C108,Schools!A:B,2,0)</f>
        <v xml:space="preserve"> Please choose a school</v>
      </c>
      <c r="E108" t="str">
        <f>VLOOKUP(C108,Schools!$A:$Z,3,0)</f>
        <v>None</v>
      </c>
      <c r="F108" s="255"/>
      <c r="G108" s="70" t="s">
        <v>4684</v>
      </c>
      <c r="I108" t="e">
        <f>O108&amp;"/"&amp;P108</f>
        <v>#N/A</v>
      </c>
      <c r="J108">
        <f>VLOOKUP(C108,Schools!$A:$Z,9,0)</f>
        <v>0</v>
      </c>
      <c r="K108" s="70"/>
      <c r="L108" s="190"/>
      <c r="M108" s="70"/>
      <c r="N108">
        <f>VLOOKUP(C108,Schools!A:D,4,0)</f>
        <v>0</v>
      </c>
      <c r="O108" t="e">
        <f t="shared" si="122"/>
        <v>#N/A</v>
      </c>
      <c r="P108">
        <f>IF(E108="M",543965,516500)</f>
        <v>516500</v>
      </c>
      <c r="Q108" s="73"/>
      <c r="R108" s="73">
        <f t="shared" si="94"/>
        <v>0</v>
      </c>
      <c r="S108" s="73">
        <f t="shared" si="95"/>
        <v>0</v>
      </c>
      <c r="T108" s="73">
        <f t="shared" ref="T108:AB108" si="125">S108</f>
        <v>0</v>
      </c>
      <c r="U108" s="73">
        <f t="shared" si="125"/>
        <v>0</v>
      </c>
      <c r="V108" s="73">
        <f t="shared" si="125"/>
        <v>0</v>
      </c>
      <c r="W108" s="73">
        <f t="shared" si="125"/>
        <v>0</v>
      </c>
      <c r="X108" s="73">
        <f t="shared" si="125"/>
        <v>0</v>
      </c>
      <c r="Y108" s="73">
        <f t="shared" si="125"/>
        <v>0</v>
      </c>
      <c r="Z108" s="73">
        <f t="shared" si="125"/>
        <v>0</v>
      </c>
      <c r="AA108" s="73">
        <f t="shared" si="125"/>
        <v>0</v>
      </c>
      <c r="AB108" s="73">
        <f t="shared" si="125"/>
        <v>0</v>
      </c>
      <c r="AC108" s="47">
        <f t="shared" si="97"/>
        <v>0</v>
      </c>
      <c r="AD108" s="47">
        <f t="shared" si="93"/>
        <v>0</v>
      </c>
      <c r="AG108" s="47">
        <f t="shared" si="98"/>
        <v>0</v>
      </c>
      <c r="AH108" s="47">
        <f t="shared" si="99"/>
        <v>0</v>
      </c>
      <c r="AI108" s="47">
        <f t="shared" si="100"/>
        <v>0</v>
      </c>
      <c r="AJ108" s="47">
        <f t="shared" si="101"/>
        <v>0</v>
      </c>
      <c r="AK108"/>
      <c r="AL108"/>
      <c r="AM108"/>
      <c r="AN108"/>
      <c r="AO108"/>
      <c r="AP108"/>
      <c r="AQ108"/>
      <c r="AR108"/>
      <c r="AS108"/>
      <c r="AT108"/>
      <c r="AU108"/>
    </row>
    <row r="109" spans="1:47" x14ac:dyDescent="0.25">
      <c r="A109" t="str">
        <f>$B$3</f>
        <v>PPG</v>
      </c>
      <c r="B109" s="71"/>
      <c r="C109" s="190"/>
      <c r="D109" t="str">
        <f>VLOOKUP(C109,Schools!A:B,2,0)</f>
        <v xml:space="preserve"> Please choose a school</v>
      </c>
      <c r="E109" t="str">
        <f>VLOOKUP(C109,Schools!$A:$Z,3,0)</f>
        <v>None</v>
      </c>
      <c r="F109" s="255"/>
      <c r="G109" s="70" t="s">
        <v>4685</v>
      </c>
      <c r="I109" t="e">
        <f>O109&amp;"/"&amp;P109</f>
        <v>#N/A</v>
      </c>
      <c r="J109">
        <f>VLOOKUP(C109,Schools!$A:$Z,9,0)</f>
        <v>0</v>
      </c>
      <c r="K109" s="70"/>
      <c r="L109" s="190"/>
      <c r="M109" s="70"/>
      <c r="N109">
        <f>VLOOKUP(C109,Schools!A:D,4,0)</f>
        <v>0</v>
      </c>
      <c r="O109" t="e">
        <f t="shared" si="122"/>
        <v>#N/A</v>
      </c>
      <c r="P109">
        <f>IF(E109="M",543965,516500)</f>
        <v>516500</v>
      </c>
      <c r="Q109" s="73"/>
      <c r="R109" s="73">
        <f t="shared" si="94"/>
        <v>0</v>
      </c>
      <c r="S109" s="73">
        <f t="shared" si="95"/>
        <v>0</v>
      </c>
      <c r="T109" s="73">
        <f t="shared" ref="T109:AB109" si="126">S109</f>
        <v>0</v>
      </c>
      <c r="U109" s="73">
        <f t="shared" si="126"/>
        <v>0</v>
      </c>
      <c r="V109" s="73">
        <f t="shared" si="126"/>
        <v>0</v>
      </c>
      <c r="W109" s="73">
        <f t="shared" si="126"/>
        <v>0</v>
      </c>
      <c r="X109" s="73">
        <f t="shared" si="126"/>
        <v>0</v>
      </c>
      <c r="Y109" s="73">
        <f t="shared" si="126"/>
        <v>0</v>
      </c>
      <c r="Z109" s="73">
        <f t="shared" si="126"/>
        <v>0</v>
      </c>
      <c r="AA109" s="73">
        <f t="shared" si="126"/>
        <v>0</v>
      </c>
      <c r="AB109" s="73">
        <f t="shared" si="126"/>
        <v>0</v>
      </c>
      <c r="AC109" s="47">
        <f t="shared" si="97"/>
        <v>0</v>
      </c>
      <c r="AD109" s="47">
        <f t="shared" si="93"/>
        <v>0</v>
      </c>
      <c r="AG109" s="47">
        <f t="shared" si="98"/>
        <v>0</v>
      </c>
      <c r="AH109" s="47">
        <f t="shared" si="99"/>
        <v>0</v>
      </c>
      <c r="AI109" s="47">
        <f t="shared" si="100"/>
        <v>0</v>
      </c>
      <c r="AJ109" s="47">
        <f t="shared" si="101"/>
        <v>0</v>
      </c>
      <c r="AK109"/>
      <c r="AL109"/>
      <c r="AM109"/>
      <c r="AN109"/>
      <c r="AO109"/>
      <c r="AP109"/>
      <c r="AQ109"/>
      <c r="AR109"/>
      <c r="AS109"/>
      <c r="AT109"/>
      <c r="AU109"/>
    </row>
    <row r="110" spans="1:47" x14ac:dyDescent="0.25">
      <c r="A110" t="str">
        <f>$B$3</f>
        <v>PPG</v>
      </c>
      <c r="B110" s="71"/>
      <c r="C110" s="190"/>
      <c r="D110" t="str">
        <f>VLOOKUP(C110,Schools!A:B,2,0)</f>
        <v xml:space="preserve"> Please choose a school</v>
      </c>
      <c r="E110" t="str">
        <f>VLOOKUP(C110,Schools!$A:$Z,3,0)</f>
        <v>None</v>
      </c>
      <c r="F110" s="255"/>
      <c r="G110" s="70" t="s">
        <v>4686</v>
      </c>
      <c r="I110" t="e">
        <f t="shared" ref="I110:I119" si="127">O110&amp;"/"&amp;P110</f>
        <v>#N/A</v>
      </c>
      <c r="J110">
        <f>VLOOKUP(C110,Schools!$A:$Z,9,0)</f>
        <v>0</v>
      </c>
      <c r="K110" s="70"/>
      <c r="L110" s="190"/>
      <c r="M110" s="70"/>
      <c r="N110">
        <f>VLOOKUP(C110,Schools!A:D,4,0)</f>
        <v>0</v>
      </c>
      <c r="O110" t="e">
        <f t="shared" si="122"/>
        <v>#N/A</v>
      </c>
      <c r="P110">
        <f t="shared" ref="P110:P119" si="128">IF(E110="M",543965,516500)</f>
        <v>516500</v>
      </c>
      <c r="Q110" s="73"/>
      <c r="R110" s="73">
        <f t="shared" si="94"/>
        <v>0</v>
      </c>
      <c r="S110" s="73">
        <f t="shared" si="95"/>
        <v>0</v>
      </c>
      <c r="T110" s="73">
        <f t="shared" ref="T110:AB110" si="129">S110</f>
        <v>0</v>
      </c>
      <c r="U110" s="73">
        <f t="shared" si="129"/>
        <v>0</v>
      </c>
      <c r="V110" s="73">
        <f t="shared" si="129"/>
        <v>0</v>
      </c>
      <c r="W110" s="73">
        <f t="shared" si="129"/>
        <v>0</v>
      </c>
      <c r="X110" s="73">
        <f t="shared" si="129"/>
        <v>0</v>
      </c>
      <c r="Y110" s="73">
        <f t="shared" si="129"/>
        <v>0</v>
      </c>
      <c r="Z110" s="73">
        <f t="shared" si="129"/>
        <v>0</v>
      </c>
      <c r="AA110" s="73">
        <f t="shared" si="129"/>
        <v>0</v>
      </c>
      <c r="AB110" s="73">
        <f t="shared" si="129"/>
        <v>0</v>
      </c>
      <c r="AC110" s="47">
        <f t="shared" si="97"/>
        <v>0</v>
      </c>
      <c r="AD110" s="47">
        <f t="shared" si="93"/>
        <v>0</v>
      </c>
      <c r="AG110" s="47">
        <f t="shared" si="98"/>
        <v>0</v>
      </c>
      <c r="AH110" s="47">
        <f t="shared" si="99"/>
        <v>0</v>
      </c>
      <c r="AI110" s="47">
        <f t="shared" si="100"/>
        <v>0</v>
      </c>
      <c r="AJ110" s="47">
        <f t="shared" si="101"/>
        <v>0</v>
      </c>
      <c r="AK110"/>
      <c r="AL110"/>
      <c r="AM110"/>
      <c r="AN110"/>
      <c r="AO110"/>
      <c r="AP110"/>
      <c r="AQ110"/>
      <c r="AR110"/>
      <c r="AS110"/>
      <c r="AT110"/>
      <c r="AU110"/>
    </row>
    <row r="111" spans="1:47" x14ac:dyDescent="0.25">
      <c r="A111" t="str">
        <f t="shared" ref="A111:A119" si="130">$B$3</f>
        <v>PPG</v>
      </c>
      <c r="B111" s="71"/>
      <c r="C111" s="190"/>
      <c r="D111" t="str">
        <f>VLOOKUP(C111,Schools!A:B,2,0)</f>
        <v xml:space="preserve"> Please choose a school</v>
      </c>
      <c r="E111" t="str">
        <f>VLOOKUP(C111,Schools!$A:$Z,3,0)</f>
        <v>None</v>
      </c>
      <c r="F111" s="255"/>
      <c r="G111" s="70" t="s">
        <v>4687</v>
      </c>
      <c r="I111" t="e">
        <f t="shared" si="127"/>
        <v>#N/A</v>
      </c>
      <c r="J111">
        <f>VLOOKUP(C111,Schools!$A:$Z,9,0)</f>
        <v>0</v>
      </c>
      <c r="K111" s="70"/>
      <c r="L111" s="190"/>
      <c r="M111" s="70"/>
      <c r="N111">
        <f>VLOOKUP(C111,Schools!A:D,4,0)</f>
        <v>0</v>
      </c>
      <c r="O111" t="e">
        <f t="shared" si="122"/>
        <v>#N/A</v>
      </c>
      <c r="P111">
        <f t="shared" si="128"/>
        <v>516500</v>
      </c>
      <c r="Q111" s="73"/>
      <c r="R111" s="73">
        <f t="shared" si="94"/>
        <v>0</v>
      </c>
      <c r="S111" s="73">
        <f t="shared" si="95"/>
        <v>0</v>
      </c>
      <c r="T111" s="73">
        <f t="shared" ref="T111:AB111" si="131">S111</f>
        <v>0</v>
      </c>
      <c r="U111" s="73">
        <f t="shared" si="131"/>
        <v>0</v>
      </c>
      <c r="V111" s="73">
        <f t="shared" si="131"/>
        <v>0</v>
      </c>
      <c r="W111" s="73">
        <f t="shared" si="131"/>
        <v>0</v>
      </c>
      <c r="X111" s="73">
        <f t="shared" si="131"/>
        <v>0</v>
      </c>
      <c r="Y111" s="73">
        <f t="shared" si="131"/>
        <v>0</v>
      </c>
      <c r="Z111" s="73">
        <f t="shared" si="131"/>
        <v>0</v>
      </c>
      <c r="AA111" s="73">
        <f t="shared" si="131"/>
        <v>0</v>
      </c>
      <c r="AB111" s="73">
        <f t="shared" si="131"/>
        <v>0</v>
      </c>
      <c r="AC111" s="47">
        <f t="shared" si="97"/>
        <v>0</v>
      </c>
      <c r="AD111" s="47">
        <f t="shared" si="93"/>
        <v>0</v>
      </c>
      <c r="AG111" s="47">
        <f t="shared" si="98"/>
        <v>0</v>
      </c>
      <c r="AH111" s="47">
        <f t="shared" si="99"/>
        <v>0</v>
      </c>
      <c r="AI111" s="47">
        <f t="shared" si="100"/>
        <v>0</v>
      </c>
      <c r="AJ111" s="47">
        <f t="shared" si="101"/>
        <v>0</v>
      </c>
      <c r="AK111"/>
      <c r="AL111"/>
      <c r="AM111"/>
      <c r="AN111"/>
      <c r="AO111"/>
      <c r="AP111"/>
      <c r="AQ111"/>
      <c r="AR111"/>
      <c r="AS111"/>
      <c r="AT111"/>
      <c r="AU111"/>
    </row>
    <row r="112" spans="1:47" x14ac:dyDescent="0.25">
      <c r="A112" t="str">
        <f t="shared" si="130"/>
        <v>PPG</v>
      </c>
      <c r="B112" s="71"/>
      <c r="C112" s="190"/>
      <c r="D112" t="str">
        <f>VLOOKUP(C112,Schools!A:B,2,0)</f>
        <v xml:space="preserve"> Please choose a school</v>
      </c>
      <c r="E112" t="str">
        <f>VLOOKUP(C112,Schools!$A:$Z,3,0)</f>
        <v>None</v>
      </c>
      <c r="F112" s="255"/>
      <c r="G112" s="70" t="s">
        <v>4688</v>
      </c>
      <c r="I112" t="e">
        <f t="shared" si="127"/>
        <v>#N/A</v>
      </c>
      <c r="J112">
        <f>VLOOKUP(C112,Schools!$A:$Z,9,0)</f>
        <v>0</v>
      </c>
      <c r="K112" s="70"/>
      <c r="L112" s="190"/>
      <c r="M112" s="70"/>
      <c r="N112">
        <f>VLOOKUP(C112,Schools!A:D,4,0)</f>
        <v>0</v>
      </c>
      <c r="O112" t="e">
        <f t="shared" si="122"/>
        <v>#N/A</v>
      </c>
      <c r="P112">
        <f t="shared" si="128"/>
        <v>516500</v>
      </c>
      <c r="Q112" s="73"/>
      <c r="R112" s="73">
        <f t="shared" si="94"/>
        <v>0</v>
      </c>
      <c r="S112" s="73">
        <f t="shared" si="95"/>
        <v>0</v>
      </c>
      <c r="T112" s="73">
        <f t="shared" ref="T112:AB112" si="132">S112</f>
        <v>0</v>
      </c>
      <c r="U112" s="73">
        <f t="shared" si="132"/>
        <v>0</v>
      </c>
      <c r="V112" s="73">
        <f t="shared" si="132"/>
        <v>0</v>
      </c>
      <c r="W112" s="73">
        <f t="shared" si="132"/>
        <v>0</v>
      </c>
      <c r="X112" s="73">
        <f t="shared" si="132"/>
        <v>0</v>
      </c>
      <c r="Y112" s="73">
        <f t="shared" si="132"/>
        <v>0</v>
      </c>
      <c r="Z112" s="73">
        <f t="shared" si="132"/>
        <v>0</v>
      </c>
      <c r="AA112" s="73">
        <f t="shared" si="132"/>
        <v>0</v>
      </c>
      <c r="AB112" s="73">
        <f t="shared" si="132"/>
        <v>0</v>
      </c>
      <c r="AC112" s="47">
        <f t="shared" si="97"/>
        <v>0</v>
      </c>
      <c r="AD112" s="47">
        <f t="shared" si="93"/>
        <v>0</v>
      </c>
      <c r="AG112" s="47">
        <f t="shared" si="98"/>
        <v>0</v>
      </c>
      <c r="AH112" s="47">
        <f t="shared" si="99"/>
        <v>0</v>
      </c>
      <c r="AI112" s="47">
        <f t="shared" si="100"/>
        <v>0</v>
      </c>
      <c r="AJ112" s="47">
        <f t="shared" si="101"/>
        <v>0</v>
      </c>
      <c r="AK112"/>
      <c r="AL112"/>
      <c r="AM112"/>
      <c r="AN112"/>
      <c r="AO112"/>
      <c r="AP112"/>
      <c r="AQ112"/>
      <c r="AR112"/>
      <c r="AS112"/>
      <c r="AT112"/>
      <c r="AU112"/>
    </row>
    <row r="113" spans="1:47" x14ac:dyDescent="0.25">
      <c r="A113" t="str">
        <f t="shared" si="130"/>
        <v>PPG</v>
      </c>
      <c r="B113" s="71"/>
      <c r="C113" s="190"/>
      <c r="D113" t="str">
        <f>VLOOKUP(C113,Schools!A:B,2,0)</f>
        <v xml:space="preserve"> Please choose a school</v>
      </c>
      <c r="E113" t="str">
        <f>VLOOKUP(C113,Schools!$A:$Z,3,0)</f>
        <v>None</v>
      </c>
      <c r="F113" s="255"/>
      <c r="G113" s="70" t="s">
        <v>4689</v>
      </c>
      <c r="I113" t="e">
        <f t="shared" si="127"/>
        <v>#N/A</v>
      </c>
      <c r="J113">
        <f>VLOOKUP(C113,Schools!$A:$Z,9,0)</f>
        <v>0</v>
      </c>
      <c r="K113" s="70"/>
      <c r="L113" s="190"/>
      <c r="M113" s="70"/>
      <c r="N113">
        <f>VLOOKUP(C113,Schools!A:D,4,0)</f>
        <v>0</v>
      </c>
      <c r="O113" t="e">
        <f t="shared" si="122"/>
        <v>#N/A</v>
      </c>
      <c r="P113">
        <f t="shared" si="128"/>
        <v>516500</v>
      </c>
      <c r="Q113" s="73"/>
      <c r="R113" s="73">
        <f t="shared" si="94"/>
        <v>0</v>
      </c>
      <c r="S113" s="73">
        <f t="shared" si="95"/>
        <v>0</v>
      </c>
      <c r="T113" s="73">
        <f t="shared" ref="T113:AB113" si="133">S113</f>
        <v>0</v>
      </c>
      <c r="U113" s="73">
        <f t="shared" si="133"/>
        <v>0</v>
      </c>
      <c r="V113" s="73">
        <f t="shared" si="133"/>
        <v>0</v>
      </c>
      <c r="W113" s="73">
        <f t="shared" si="133"/>
        <v>0</v>
      </c>
      <c r="X113" s="73">
        <f t="shared" si="133"/>
        <v>0</v>
      </c>
      <c r="Y113" s="73">
        <f t="shared" si="133"/>
        <v>0</v>
      </c>
      <c r="Z113" s="73">
        <f t="shared" si="133"/>
        <v>0</v>
      </c>
      <c r="AA113" s="73">
        <f t="shared" si="133"/>
        <v>0</v>
      </c>
      <c r="AB113" s="73">
        <f t="shared" si="133"/>
        <v>0</v>
      </c>
      <c r="AC113" s="47">
        <f t="shared" si="97"/>
        <v>0</v>
      </c>
      <c r="AD113" s="47">
        <f t="shared" si="93"/>
        <v>0</v>
      </c>
      <c r="AG113" s="47">
        <f t="shared" si="98"/>
        <v>0</v>
      </c>
      <c r="AH113" s="47">
        <f t="shared" si="99"/>
        <v>0</v>
      </c>
      <c r="AI113" s="47">
        <f t="shared" si="100"/>
        <v>0</v>
      </c>
      <c r="AJ113" s="47">
        <f t="shared" si="101"/>
        <v>0</v>
      </c>
      <c r="AK113"/>
      <c r="AL113"/>
      <c r="AM113"/>
      <c r="AN113"/>
      <c r="AO113"/>
      <c r="AP113"/>
      <c r="AQ113"/>
      <c r="AR113"/>
      <c r="AS113"/>
      <c r="AT113"/>
      <c r="AU113"/>
    </row>
    <row r="114" spans="1:47" x14ac:dyDescent="0.25">
      <c r="A114" t="str">
        <f t="shared" si="130"/>
        <v>PPG</v>
      </c>
      <c r="B114" s="71"/>
      <c r="C114" s="190"/>
      <c r="D114" t="str">
        <f>VLOOKUP(C114,Schools!A:B,2,0)</f>
        <v xml:space="preserve"> Please choose a school</v>
      </c>
      <c r="E114" t="str">
        <f>VLOOKUP(C114,Schools!$A:$Z,3,0)</f>
        <v>None</v>
      </c>
      <c r="F114" s="255"/>
      <c r="G114" s="70" t="s">
        <v>4690</v>
      </c>
      <c r="I114" t="e">
        <f t="shared" si="127"/>
        <v>#N/A</v>
      </c>
      <c r="J114">
        <f>VLOOKUP(C114,Schools!$A:$Z,9,0)</f>
        <v>0</v>
      </c>
      <c r="K114" s="70"/>
      <c r="L114" s="190"/>
      <c r="M114" s="70"/>
      <c r="N114">
        <f>VLOOKUP(C114,Schools!A:D,4,0)</f>
        <v>0</v>
      </c>
      <c r="O114" t="e">
        <f t="shared" si="122"/>
        <v>#N/A</v>
      </c>
      <c r="P114">
        <f t="shared" si="128"/>
        <v>516500</v>
      </c>
      <c r="Q114" s="73"/>
      <c r="R114" s="73">
        <f t="shared" si="94"/>
        <v>0</v>
      </c>
      <c r="S114" s="73">
        <f t="shared" si="95"/>
        <v>0</v>
      </c>
      <c r="T114" s="73">
        <f t="shared" ref="T114:AB114" si="134">S114</f>
        <v>0</v>
      </c>
      <c r="U114" s="73">
        <f t="shared" si="134"/>
        <v>0</v>
      </c>
      <c r="V114" s="73">
        <f t="shared" si="134"/>
        <v>0</v>
      </c>
      <c r="W114" s="73">
        <f t="shared" si="134"/>
        <v>0</v>
      </c>
      <c r="X114" s="73">
        <f t="shared" si="134"/>
        <v>0</v>
      </c>
      <c r="Y114" s="73">
        <f t="shared" si="134"/>
        <v>0</v>
      </c>
      <c r="Z114" s="73">
        <f t="shared" si="134"/>
        <v>0</v>
      </c>
      <c r="AA114" s="73">
        <f t="shared" si="134"/>
        <v>0</v>
      </c>
      <c r="AB114" s="73">
        <f t="shared" si="134"/>
        <v>0</v>
      </c>
      <c r="AC114" s="47">
        <f t="shared" si="97"/>
        <v>0</v>
      </c>
      <c r="AD114" s="47">
        <f t="shared" si="93"/>
        <v>0</v>
      </c>
      <c r="AG114" s="47">
        <f t="shared" si="98"/>
        <v>0</v>
      </c>
      <c r="AH114" s="47">
        <f t="shared" si="99"/>
        <v>0</v>
      </c>
      <c r="AI114" s="47">
        <f t="shared" si="100"/>
        <v>0</v>
      </c>
      <c r="AJ114" s="47">
        <f t="shared" si="101"/>
        <v>0</v>
      </c>
      <c r="AK114"/>
      <c r="AL114"/>
      <c r="AM114"/>
      <c r="AN114"/>
      <c r="AO114"/>
      <c r="AP114"/>
      <c r="AQ114"/>
      <c r="AR114"/>
      <c r="AS114"/>
      <c r="AT114"/>
      <c r="AU114"/>
    </row>
    <row r="115" spans="1:47" x14ac:dyDescent="0.25">
      <c r="A115" t="str">
        <f t="shared" si="130"/>
        <v>PPG</v>
      </c>
      <c r="B115" s="71"/>
      <c r="C115" s="190"/>
      <c r="D115" t="str">
        <f>VLOOKUP(C115,Schools!A:B,2,0)</f>
        <v xml:space="preserve"> Please choose a school</v>
      </c>
      <c r="E115" t="str">
        <f>VLOOKUP(C115,Schools!$A:$Z,3,0)</f>
        <v>None</v>
      </c>
      <c r="F115" s="255"/>
      <c r="G115" s="70" t="s">
        <v>4691</v>
      </c>
      <c r="I115" t="e">
        <f t="shared" si="127"/>
        <v>#N/A</v>
      </c>
      <c r="J115">
        <f>VLOOKUP(C115,Schools!$A:$Z,9,0)</f>
        <v>0</v>
      </c>
      <c r="K115" s="70"/>
      <c r="L115" s="190"/>
      <c r="M115" s="70"/>
      <c r="N115">
        <f>VLOOKUP(C115,Schools!A:D,4,0)</f>
        <v>0</v>
      </c>
      <c r="O115" t="e">
        <f t="shared" si="122"/>
        <v>#N/A</v>
      </c>
      <c r="P115">
        <f t="shared" si="128"/>
        <v>516500</v>
      </c>
      <c r="Q115" s="73"/>
      <c r="R115" s="73">
        <f t="shared" si="94"/>
        <v>0</v>
      </c>
      <c r="S115" s="73">
        <f t="shared" si="95"/>
        <v>0</v>
      </c>
      <c r="T115" s="73">
        <f t="shared" ref="T115:AB115" si="135">S115</f>
        <v>0</v>
      </c>
      <c r="U115" s="73">
        <f t="shared" si="135"/>
        <v>0</v>
      </c>
      <c r="V115" s="73">
        <f t="shared" si="135"/>
        <v>0</v>
      </c>
      <c r="W115" s="73">
        <f t="shared" si="135"/>
        <v>0</v>
      </c>
      <c r="X115" s="73">
        <f t="shared" si="135"/>
        <v>0</v>
      </c>
      <c r="Y115" s="73">
        <f t="shared" si="135"/>
        <v>0</v>
      </c>
      <c r="Z115" s="73">
        <f t="shared" si="135"/>
        <v>0</v>
      </c>
      <c r="AA115" s="73">
        <f t="shared" si="135"/>
        <v>0</v>
      </c>
      <c r="AB115" s="73">
        <f t="shared" si="135"/>
        <v>0</v>
      </c>
      <c r="AC115" s="47">
        <f t="shared" si="97"/>
        <v>0</v>
      </c>
      <c r="AD115" s="47">
        <f t="shared" si="93"/>
        <v>0</v>
      </c>
      <c r="AG115" s="47">
        <f t="shared" si="98"/>
        <v>0</v>
      </c>
      <c r="AH115" s="47">
        <f t="shared" si="99"/>
        <v>0</v>
      </c>
      <c r="AI115" s="47">
        <f t="shared" si="100"/>
        <v>0</v>
      </c>
      <c r="AJ115" s="47">
        <f t="shared" si="101"/>
        <v>0</v>
      </c>
      <c r="AK115"/>
      <c r="AL115"/>
      <c r="AM115"/>
      <c r="AN115"/>
      <c r="AO115"/>
      <c r="AP115"/>
      <c r="AQ115"/>
      <c r="AR115"/>
      <c r="AS115"/>
      <c r="AT115"/>
      <c r="AU115"/>
    </row>
    <row r="116" spans="1:47" x14ac:dyDescent="0.25">
      <c r="A116" t="str">
        <f t="shared" si="130"/>
        <v>PPG</v>
      </c>
      <c r="B116" s="71"/>
      <c r="C116" s="190"/>
      <c r="D116" t="s">
        <v>968</v>
      </c>
      <c r="E116" t="str">
        <f>VLOOKUP(C116,Schools!$A:$Z,3,0)</f>
        <v>None</v>
      </c>
      <c r="F116" s="255"/>
      <c r="G116" s="70" t="s">
        <v>4692</v>
      </c>
      <c r="I116" t="e">
        <f t="shared" si="127"/>
        <v>#N/A</v>
      </c>
      <c r="J116">
        <f>VLOOKUP(C116,Schools!$A:$Z,9,0)</f>
        <v>0</v>
      </c>
      <c r="K116" s="70"/>
      <c r="L116" s="190"/>
      <c r="M116" s="70"/>
      <c r="N116">
        <f>VLOOKUP(C116,Schools!A:D,4,0)</f>
        <v>0</v>
      </c>
      <c r="O116" t="e">
        <f t="shared" ref="O116:O117" si="136">VLOOKUP(N116,$AJ$1:$AK$5,2,0)</f>
        <v>#N/A</v>
      </c>
      <c r="P116">
        <f t="shared" ref="P116:P117" si="137">IF(E116="M",543965,516500)</f>
        <v>516500</v>
      </c>
      <c r="Q116" s="73"/>
      <c r="R116" s="73">
        <f t="shared" si="94"/>
        <v>0</v>
      </c>
      <c r="S116" s="73">
        <f t="shared" si="95"/>
        <v>0</v>
      </c>
      <c r="T116" s="73">
        <f t="shared" ref="T116:AB116" si="138">S116</f>
        <v>0</v>
      </c>
      <c r="U116" s="73">
        <f t="shared" si="138"/>
        <v>0</v>
      </c>
      <c r="V116" s="73">
        <f t="shared" si="138"/>
        <v>0</v>
      </c>
      <c r="W116" s="73">
        <f t="shared" si="138"/>
        <v>0</v>
      </c>
      <c r="X116" s="73">
        <f t="shared" si="138"/>
        <v>0</v>
      </c>
      <c r="Y116" s="73">
        <f t="shared" si="138"/>
        <v>0</v>
      </c>
      <c r="Z116" s="73">
        <f t="shared" si="138"/>
        <v>0</v>
      </c>
      <c r="AA116" s="73">
        <f t="shared" si="138"/>
        <v>0</v>
      </c>
      <c r="AB116" s="73">
        <f t="shared" si="138"/>
        <v>0</v>
      </c>
      <c r="AC116" s="47">
        <f t="shared" si="97"/>
        <v>0</v>
      </c>
      <c r="AD116" s="47">
        <f t="shared" si="93"/>
        <v>0</v>
      </c>
      <c r="AG116" s="47"/>
      <c r="AH116" s="47"/>
      <c r="AI116" s="47"/>
      <c r="AJ116" s="47"/>
      <c r="AK116"/>
      <c r="AL116"/>
      <c r="AM116"/>
      <c r="AN116"/>
      <c r="AO116"/>
      <c r="AP116"/>
      <c r="AQ116"/>
      <c r="AR116"/>
      <c r="AS116"/>
      <c r="AT116"/>
      <c r="AU116"/>
    </row>
    <row r="117" spans="1:47" x14ac:dyDescent="0.25">
      <c r="A117" t="str">
        <f t="shared" si="130"/>
        <v>PPG</v>
      </c>
      <c r="B117" s="71"/>
      <c r="C117" s="190"/>
      <c r="D117" t="s">
        <v>1041</v>
      </c>
      <c r="F117" s="255"/>
      <c r="G117" s="70" t="s">
        <v>4693</v>
      </c>
      <c r="I117" t="e">
        <f t="shared" si="127"/>
        <v>#N/A</v>
      </c>
      <c r="J117">
        <f>VLOOKUP(C117,Schools!$A:$Z,9,0)</f>
        <v>0</v>
      </c>
      <c r="K117" s="70"/>
      <c r="L117" s="190"/>
      <c r="M117" s="70"/>
      <c r="N117">
        <f>VLOOKUP(C117,Schools!A:D,4,0)</f>
        <v>0</v>
      </c>
      <c r="O117" t="e">
        <f t="shared" si="136"/>
        <v>#N/A</v>
      </c>
      <c r="P117">
        <f t="shared" si="137"/>
        <v>516500</v>
      </c>
      <c r="Q117" s="73"/>
      <c r="R117" s="73">
        <f t="shared" si="94"/>
        <v>0</v>
      </c>
      <c r="S117" s="73">
        <f t="shared" si="95"/>
        <v>0</v>
      </c>
      <c r="T117" s="73">
        <f t="shared" ref="T117:AB117" si="139">S117</f>
        <v>0</v>
      </c>
      <c r="U117" s="73">
        <f t="shared" si="139"/>
        <v>0</v>
      </c>
      <c r="V117" s="73">
        <f t="shared" si="139"/>
        <v>0</v>
      </c>
      <c r="W117" s="73">
        <f t="shared" si="139"/>
        <v>0</v>
      </c>
      <c r="X117" s="73">
        <f t="shared" si="139"/>
        <v>0</v>
      </c>
      <c r="Y117" s="73">
        <f t="shared" si="139"/>
        <v>0</v>
      </c>
      <c r="Z117" s="73">
        <f t="shared" si="139"/>
        <v>0</v>
      </c>
      <c r="AA117" s="73">
        <f t="shared" si="139"/>
        <v>0</v>
      </c>
      <c r="AB117" s="73">
        <f t="shared" si="139"/>
        <v>0</v>
      </c>
      <c r="AC117" s="47">
        <f t="shared" si="97"/>
        <v>0</v>
      </c>
      <c r="AD117" s="47">
        <f t="shared" si="93"/>
        <v>0</v>
      </c>
      <c r="AG117" s="47"/>
      <c r="AH117" s="47"/>
      <c r="AI117" s="47"/>
      <c r="AJ117" s="47"/>
      <c r="AK117"/>
      <c r="AL117"/>
      <c r="AM117"/>
      <c r="AN117"/>
      <c r="AO117"/>
      <c r="AP117"/>
      <c r="AQ117"/>
      <c r="AR117"/>
      <c r="AS117"/>
      <c r="AT117"/>
      <c r="AU117"/>
    </row>
    <row r="118" spans="1:47" x14ac:dyDescent="0.25">
      <c r="A118" t="str">
        <f t="shared" si="130"/>
        <v>PPG</v>
      </c>
      <c r="B118" s="71"/>
      <c r="C118" s="144"/>
      <c r="D118" t="str">
        <f>VLOOKUP(C118,Schools!A:B,2,0)</f>
        <v xml:space="preserve"> Please choose a school</v>
      </c>
      <c r="E118" t="str">
        <f>VLOOKUP(C118,Schools!$A:$Z,3,0)</f>
        <v>None</v>
      </c>
      <c r="F118" s="202"/>
      <c r="G118" s="70" t="s">
        <v>4694</v>
      </c>
      <c r="I118" t="e">
        <f t="shared" si="127"/>
        <v>#N/A</v>
      </c>
      <c r="J118">
        <f>VLOOKUP(C118,Schools!$A:$Z,9,0)</f>
        <v>0</v>
      </c>
      <c r="K118" s="70"/>
      <c r="L118" s="190"/>
      <c r="M118" s="70"/>
      <c r="N118">
        <f>VLOOKUP(C118,Schools!A:D,4,0)</f>
        <v>0</v>
      </c>
      <c r="O118" t="e">
        <f t="shared" si="122"/>
        <v>#N/A</v>
      </c>
      <c r="P118">
        <f t="shared" si="128"/>
        <v>516500</v>
      </c>
      <c r="Q118" s="73"/>
      <c r="R118" s="73">
        <f t="shared" si="94"/>
        <v>0</v>
      </c>
      <c r="S118" s="73">
        <f t="shared" si="95"/>
        <v>0</v>
      </c>
      <c r="T118" s="73">
        <f t="shared" ref="T118:AB118" si="140">S118</f>
        <v>0</v>
      </c>
      <c r="U118" s="73">
        <f t="shared" si="140"/>
        <v>0</v>
      </c>
      <c r="V118" s="73">
        <f t="shared" si="140"/>
        <v>0</v>
      </c>
      <c r="W118" s="73">
        <f t="shared" si="140"/>
        <v>0</v>
      </c>
      <c r="X118" s="73">
        <f t="shared" si="140"/>
        <v>0</v>
      </c>
      <c r="Y118" s="73">
        <f t="shared" si="140"/>
        <v>0</v>
      </c>
      <c r="Z118" s="73">
        <f t="shared" si="140"/>
        <v>0</v>
      </c>
      <c r="AA118" s="73">
        <f t="shared" si="140"/>
        <v>0</v>
      </c>
      <c r="AB118" s="73">
        <f t="shared" si="140"/>
        <v>0</v>
      </c>
      <c r="AC118" s="47">
        <f t="shared" si="97"/>
        <v>0</v>
      </c>
      <c r="AD118" s="47">
        <f t="shared" ref="AD118:AD149" si="141">AC118-F118</f>
        <v>0</v>
      </c>
      <c r="AG118" s="47">
        <f t="shared" si="98"/>
        <v>0</v>
      </c>
      <c r="AH118" s="47">
        <f t="shared" si="99"/>
        <v>0</v>
      </c>
      <c r="AI118" s="47">
        <f t="shared" si="100"/>
        <v>0</v>
      </c>
      <c r="AJ118" s="47">
        <f t="shared" si="101"/>
        <v>0</v>
      </c>
      <c r="AK118"/>
      <c r="AL118"/>
      <c r="AM118"/>
      <c r="AN118"/>
      <c r="AO118"/>
      <c r="AP118"/>
      <c r="AQ118"/>
      <c r="AR118"/>
      <c r="AS118"/>
      <c r="AT118"/>
      <c r="AU118"/>
    </row>
    <row r="119" spans="1:47" x14ac:dyDescent="0.25">
      <c r="A119" t="str">
        <f t="shared" si="130"/>
        <v>PPG</v>
      </c>
      <c r="B119" s="71"/>
      <c r="C119" s="144"/>
      <c r="D119" t="str">
        <f>VLOOKUP(C119,Schools!A:B,2,0)</f>
        <v xml:space="preserve"> Please choose a school</v>
      </c>
      <c r="E119" t="str">
        <f>VLOOKUP(C119,Schools!$A:$Z,3,0)</f>
        <v>None</v>
      </c>
      <c r="F119" s="202"/>
      <c r="G119" s="70" t="s">
        <v>4695</v>
      </c>
      <c r="I119" t="e">
        <f t="shared" si="127"/>
        <v>#N/A</v>
      </c>
      <c r="J119">
        <f>VLOOKUP(C119,Schools!$A:$Z,9,0)</f>
        <v>0</v>
      </c>
      <c r="K119" s="70"/>
      <c r="L119" s="190"/>
      <c r="M119" s="70"/>
      <c r="N119">
        <f>VLOOKUP(C119,Schools!A:D,4,0)</f>
        <v>0</v>
      </c>
      <c r="O119" t="e">
        <f t="shared" si="122"/>
        <v>#N/A</v>
      </c>
      <c r="P119">
        <f t="shared" si="128"/>
        <v>516500</v>
      </c>
      <c r="Q119" s="73"/>
      <c r="R119" s="73">
        <f t="shared" si="94"/>
        <v>0</v>
      </c>
      <c r="S119" s="73">
        <f t="shared" si="95"/>
        <v>0</v>
      </c>
      <c r="T119" s="73">
        <f t="shared" ref="T119:AB119" si="142">S119</f>
        <v>0</v>
      </c>
      <c r="U119" s="73">
        <f t="shared" si="142"/>
        <v>0</v>
      </c>
      <c r="V119" s="73">
        <f t="shared" si="142"/>
        <v>0</v>
      </c>
      <c r="W119" s="73">
        <f t="shared" si="142"/>
        <v>0</v>
      </c>
      <c r="X119" s="73">
        <f t="shared" si="142"/>
        <v>0</v>
      </c>
      <c r="Y119" s="73">
        <f t="shared" si="142"/>
        <v>0</v>
      </c>
      <c r="Z119" s="73">
        <f t="shared" si="142"/>
        <v>0</v>
      </c>
      <c r="AA119" s="73">
        <f t="shared" si="142"/>
        <v>0</v>
      </c>
      <c r="AB119" s="73">
        <f t="shared" si="142"/>
        <v>0</v>
      </c>
      <c r="AC119" s="47">
        <f t="shared" si="97"/>
        <v>0</v>
      </c>
      <c r="AD119" s="47">
        <f t="shared" si="141"/>
        <v>0</v>
      </c>
      <c r="AG119" s="47">
        <f t="shared" si="98"/>
        <v>0</v>
      </c>
      <c r="AH119" s="47">
        <f t="shared" si="99"/>
        <v>0</v>
      </c>
      <c r="AI119" s="47">
        <f t="shared" si="100"/>
        <v>0</v>
      </c>
      <c r="AJ119" s="47">
        <f t="shared" si="101"/>
        <v>0</v>
      </c>
      <c r="AK119"/>
      <c r="AL119"/>
      <c r="AM119"/>
      <c r="AN119"/>
      <c r="AO119"/>
      <c r="AP119"/>
      <c r="AQ119"/>
      <c r="AR119"/>
      <c r="AS119"/>
      <c r="AT119"/>
      <c r="AU119"/>
    </row>
    <row r="120" spans="1:47" x14ac:dyDescent="0.25">
      <c r="A120" t="str">
        <f t="shared" ref="A120:A143" si="143">$B$3</f>
        <v>PPG</v>
      </c>
      <c r="B120" s="71"/>
      <c r="C120" s="144"/>
      <c r="D120" t="str">
        <f>VLOOKUP(C120,Schools!A:B,2,0)</f>
        <v xml:space="preserve"> Please choose a school</v>
      </c>
      <c r="E120" t="str">
        <f>VLOOKUP(C120,Schools!$A:$Z,3,0)</f>
        <v>None</v>
      </c>
      <c r="F120" s="202"/>
      <c r="G120" s="70" t="s">
        <v>4696</v>
      </c>
      <c r="I120" t="e">
        <f t="shared" ref="I120:I142" si="144">O120&amp;"/"&amp;P120</f>
        <v>#N/A</v>
      </c>
      <c r="J120">
        <f>VLOOKUP(C120,Schools!$A:$Z,9,0)</f>
        <v>0</v>
      </c>
      <c r="K120" s="70"/>
      <c r="L120" s="190"/>
      <c r="M120" s="70"/>
      <c r="N120">
        <f>VLOOKUP(C120,Schools!A:D,4,0)</f>
        <v>0</v>
      </c>
      <c r="O120" t="e">
        <f t="shared" si="122"/>
        <v>#N/A</v>
      </c>
      <c r="P120">
        <f t="shared" ref="P120:P142" si="145">IF(E120="M",543965,516500)</f>
        <v>516500</v>
      </c>
      <c r="Q120" s="73"/>
      <c r="R120" s="73">
        <f t="shared" si="94"/>
        <v>0</v>
      </c>
      <c r="S120" s="73">
        <f t="shared" si="95"/>
        <v>0</v>
      </c>
      <c r="T120" s="73">
        <f t="shared" ref="T120:AB120" si="146">S120</f>
        <v>0</v>
      </c>
      <c r="U120" s="73">
        <f t="shared" si="146"/>
        <v>0</v>
      </c>
      <c r="V120" s="73">
        <f t="shared" si="146"/>
        <v>0</v>
      </c>
      <c r="W120" s="73">
        <f t="shared" si="146"/>
        <v>0</v>
      </c>
      <c r="X120" s="73">
        <f t="shared" si="146"/>
        <v>0</v>
      </c>
      <c r="Y120" s="73">
        <f t="shared" si="146"/>
        <v>0</v>
      </c>
      <c r="Z120" s="73">
        <f t="shared" si="146"/>
        <v>0</v>
      </c>
      <c r="AA120" s="73">
        <f t="shared" si="146"/>
        <v>0</v>
      </c>
      <c r="AB120" s="73">
        <f t="shared" si="146"/>
        <v>0</v>
      </c>
      <c r="AC120" s="47">
        <f t="shared" si="97"/>
        <v>0</v>
      </c>
      <c r="AD120" s="47">
        <f t="shared" si="141"/>
        <v>0</v>
      </c>
      <c r="AG120" s="47">
        <f t="shared" si="98"/>
        <v>0</v>
      </c>
      <c r="AH120" s="47">
        <f t="shared" si="99"/>
        <v>0</v>
      </c>
      <c r="AI120" s="47">
        <f t="shared" si="100"/>
        <v>0</v>
      </c>
      <c r="AJ120" s="47">
        <f t="shared" si="101"/>
        <v>0</v>
      </c>
      <c r="AK120"/>
      <c r="AL120"/>
      <c r="AM120"/>
      <c r="AN120"/>
      <c r="AO120"/>
      <c r="AP120"/>
      <c r="AQ120"/>
      <c r="AR120"/>
      <c r="AS120"/>
      <c r="AT120"/>
      <c r="AU120"/>
    </row>
    <row r="121" spans="1:47" x14ac:dyDescent="0.25">
      <c r="A121" t="str">
        <f t="shared" si="143"/>
        <v>PPG</v>
      </c>
      <c r="B121" s="71"/>
      <c r="C121" s="144"/>
      <c r="D121" t="str">
        <f>VLOOKUP(C121,Schools!A:B,2,0)</f>
        <v xml:space="preserve"> Please choose a school</v>
      </c>
      <c r="E121" t="str">
        <f>VLOOKUP(C121,Schools!$A:$Z,3,0)</f>
        <v>None</v>
      </c>
      <c r="F121" s="202"/>
      <c r="G121" s="70" t="s">
        <v>4697</v>
      </c>
      <c r="I121" t="e">
        <f t="shared" si="144"/>
        <v>#N/A</v>
      </c>
      <c r="J121">
        <f>VLOOKUP(C121,Schools!$A:$Z,9,0)</f>
        <v>0</v>
      </c>
      <c r="K121" s="70"/>
      <c r="L121" s="190"/>
      <c r="M121" s="70"/>
      <c r="N121">
        <f>VLOOKUP(C121,Schools!A:D,4,0)</f>
        <v>0</v>
      </c>
      <c r="O121" t="e">
        <f t="shared" si="122"/>
        <v>#N/A</v>
      </c>
      <c r="P121">
        <f t="shared" si="145"/>
        <v>516500</v>
      </c>
      <c r="Q121" s="73"/>
      <c r="R121" s="73">
        <f t="shared" si="94"/>
        <v>0</v>
      </c>
      <c r="S121" s="73">
        <f t="shared" si="95"/>
        <v>0</v>
      </c>
      <c r="T121" s="73">
        <f t="shared" ref="T121:AB121" si="147">S121</f>
        <v>0</v>
      </c>
      <c r="U121" s="73">
        <f t="shared" si="147"/>
        <v>0</v>
      </c>
      <c r="V121" s="73">
        <f t="shared" si="147"/>
        <v>0</v>
      </c>
      <c r="W121" s="73">
        <f t="shared" si="147"/>
        <v>0</v>
      </c>
      <c r="X121" s="73">
        <f t="shared" si="147"/>
        <v>0</v>
      </c>
      <c r="Y121" s="73">
        <f t="shared" si="147"/>
        <v>0</v>
      </c>
      <c r="Z121" s="73">
        <f t="shared" si="147"/>
        <v>0</v>
      </c>
      <c r="AA121" s="73">
        <f t="shared" si="147"/>
        <v>0</v>
      </c>
      <c r="AB121" s="73">
        <f t="shared" si="147"/>
        <v>0</v>
      </c>
      <c r="AC121" s="47">
        <f t="shared" si="97"/>
        <v>0</v>
      </c>
      <c r="AD121" s="47">
        <f t="shared" si="141"/>
        <v>0</v>
      </c>
      <c r="AG121" s="47">
        <f t="shared" si="98"/>
        <v>0</v>
      </c>
      <c r="AH121" s="47">
        <f t="shared" si="99"/>
        <v>0</v>
      </c>
      <c r="AI121" s="47">
        <f t="shared" si="100"/>
        <v>0</v>
      </c>
      <c r="AJ121" s="47">
        <f t="shared" si="101"/>
        <v>0</v>
      </c>
      <c r="AK121"/>
      <c r="AL121"/>
      <c r="AM121"/>
      <c r="AN121"/>
      <c r="AO121"/>
      <c r="AP121"/>
      <c r="AQ121"/>
      <c r="AR121"/>
      <c r="AS121"/>
      <c r="AT121"/>
      <c r="AU121"/>
    </row>
    <row r="122" spans="1:47" x14ac:dyDescent="0.25">
      <c r="A122" t="str">
        <f t="shared" si="143"/>
        <v>PPG</v>
      </c>
      <c r="B122" s="71"/>
      <c r="C122" s="144"/>
      <c r="D122" t="str">
        <f>VLOOKUP(C122,Schools!A:B,2,0)</f>
        <v xml:space="preserve"> Please choose a school</v>
      </c>
      <c r="E122" t="str">
        <f>VLOOKUP(C122,Schools!$A:$Z,3,0)</f>
        <v>None</v>
      </c>
      <c r="F122" s="202"/>
      <c r="G122" s="70" t="s">
        <v>4698</v>
      </c>
      <c r="I122" t="e">
        <f t="shared" si="144"/>
        <v>#N/A</v>
      </c>
      <c r="J122">
        <f>VLOOKUP(C122,Schools!$A:$Z,9,0)</f>
        <v>0</v>
      </c>
      <c r="K122" s="70"/>
      <c r="L122" s="190"/>
      <c r="M122" s="70"/>
      <c r="N122">
        <f>VLOOKUP(C122,Schools!A:D,4,0)</f>
        <v>0</v>
      </c>
      <c r="O122" t="e">
        <f t="shared" si="122"/>
        <v>#N/A</v>
      </c>
      <c r="P122">
        <f t="shared" si="145"/>
        <v>516500</v>
      </c>
      <c r="Q122" s="73"/>
      <c r="R122" s="73">
        <f t="shared" si="94"/>
        <v>0</v>
      </c>
      <c r="S122" s="73">
        <f t="shared" si="95"/>
        <v>0</v>
      </c>
      <c r="T122" s="73">
        <f t="shared" ref="T122:AB122" si="148">S122</f>
        <v>0</v>
      </c>
      <c r="U122" s="73">
        <f t="shared" si="148"/>
        <v>0</v>
      </c>
      <c r="V122" s="73">
        <f t="shared" si="148"/>
        <v>0</v>
      </c>
      <c r="W122" s="73">
        <f t="shared" si="148"/>
        <v>0</v>
      </c>
      <c r="X122" s="73">
        <f t="shared" si="148"/>
        <v>0</v>
      </c>
      <c r="Y122" s="73">
        <f t="shared" si="148"/>
        <v>0</v>
      </c>
      <c r="Z122" s="73">
        <f t="shared" si="148"/>
        <v>0</v>
      </c>
      <c r="AA122" s="73">
        <f t="shared" si="148"/>
        <v>0</v>
      </c>
      <c r="AB122" s="73">
        <f t="shared" si="148"/>
        <v>0</v>
      </c>
      <c r="AC122" s="47">
        <f t="shared" si="97"/>
        <v>0</v>
      </c>
      <c r="AD122" s="47">
        <f t="shared" si="141"/>
        <v>0</v>
      </c>
      <c r="AG122" s="47">
        <f t="shared" si="98"/>
        <v>0</v>
      </c>
      <c r="AH122" s="47">
        <f t="shared" si="99"/>
        <v>0</v>
      </c>
      <c r="AI122" s="47">
        <f t="shared" si="100"/>
        <v>0</v>
      </c>
      <c r="AJ122" s="47">
        <f t="shared" si="101"/>
        <v>0</v>
      </c>
      <c r="AK122"/>
      <c r="AL122"/>
      <c r="AM122"/>
      <c r="AN122"/>
      <c r="AO122"/>
      <c r="AP122"/>
      <c r="AQ122"/>
      <c r="AR122"/>
      <c r="AS122"/>
      <c r="AT122"/>
      <c r="AU122"/>
    </row>
    <row r="123" spans="1:47" x14ac:dyDescent="0.25">
      <c r="A123" t="str">
        <f t="shared" si="143"/>
        <v>PPG</v>
      </c>
      <c r="B123" s="71"/>
      <c r="C123" s="144"/>
      <c r="D123" t="str">
        <f>VLOOKUP(C123,Schools!A:B,2,0)</f>
        <v xml:space="preserve"> Please choose a school</v>
      </c>
      <c r="E123" t="str">
        <f>VLOOKUP(C123,Schools!$A:$Z,3,0)</f>
        <v>None</v>
      </c>
      <c r="F123" s="202"/>
      <c r="G123" s="70" t="s">
        <v>4699</v>
      </c>
      <c r="I123" t="e">
        <f t="shared" si="144"/>
        <v>#N/A</v>
      </c>
      <c r="J123">
        <f>VLOOKUP(C123,Schools!$A:$Z,9,0)</f>
        <v>0</v>
      </c>
      <c r="K123" s="70"/>
      <c r="L123" s="190"/>
      <c r="M123" s="70"/>
      <c r="N123">
        <f>VLOOKUP(C123,Schools!A:D,4,0)</f>
        <v>0</v>
      </c>
      <c r="O123" t="e">
        <f t="shared" si="122"/>
        <v>#N/A</v>
      </c>
      <c r="P123">
        <f t="shared" si="145"/>
        <v>516500</v>
      </c>
      <c r="Q123" s="73"/>
      <c r="R123" s="73">
        <f t="shared" si="94"/>
        <v>0</v>
      </c>
      <c r="S123" s="73">
        <f t="shared" si="95"/>
        <v>0</v>
      </c>
      <c r="T123" s="73">
        <f t="shared" ref="T123:AB123" si="149">S123</f>
        <v>0</v>
      </c>
      <c r="U123" s="73">
        <f t="shared" si="149"/>
        <v>0</v>
      </c>
      <c r="V123" s="73">
        <f t="shared" si="149"/>
        <v>0</v>
      </c>
      <c r="W123" s="73">
        <f t="shared" si="149"/>
        <v>0</v>
      </c>
      <c r="X123" s="73">
        <f t="shared" si="149"/>
        <v>0</v>
      </c>
      <c r="Y123" s="73">
        <f t="shared" si="149"/>
        <v>0</v>
      </c>
      <c r="Z123" s="73">
        <f t="shared" si="149"/>
        <v>0</v>
      </c>
      <c r="AA123" s="73">
        <f t="shared" si="149"/>
        <v>0</v>
      </c>
      <c r="AB123" s="73">
        <f t="shared" si="149"/>
        <v>0</v>
      </c>
      <c r="AC123" s="47">
        <f t="shared" si="97"/>
        <v>0</v>
      </c>
      <c r="AD123" s="47">
        <f t="shared" si="141"/>
        <v>0</v>
      </c>
      <c r="AG123" s="47">
        <f t="shared" si="98"/>
        <v>0</v>
      </c>
      <c r="AH123" s="47">
        <f t="shared" si="99"/>
        <v>0</v>
      </c>
      <c r="AI123" s="47">
        <f t="shared" si="100"/>
        <v>0</v>
      </c>
      <c r="AJ123" s="47">
        <f t="shared" si="101"/>
        <v>0</v>
      </c>
      <c r="AK123"/>
      <c r="AL123"/>
      <c r="AM123"/>
      <c r="AN123"/>
      <c r="AO123"/>
      <c r="AP123"/>
      <c r="AQ123"/>
      <c r="AR123"/>
      <c r="AS123"/>
      <c r="AT123"/>
      <c r="AU123"/>
    </row>
    <row r="124" spans="1:47" x14ac:dyDescent="0.25">
      <c r="A124" t="str">
        <f t="shared" si="143"/>
        <v>PPG</v>
      </c>
      <c r="B124" s="71"/>
      <c r="C124" s="144"/>
      <c r="D124" t="str">
        <f>VLOOKUP(C124,Schools!A:B,2,0)</f>
        <v xml:space="preserve"> Please choose a school</v>
      </c>
      <c r="E124" t="str">
        <f>VLOOKUP(C124,Schools!$A:$Z,3,0)</f>
        <v>None</v>
      </c>
      <c r="F124" s="202"/>
      <c r="G124" s="70" t="s">
        <v>4700</v>
      </c>
      <c r="I124" t="e">
        <f t="shared" si="144"/>
        <v>#N/A</v>
      </c>
      <c r="J124">
        <f>VLOOKUP(C124,Schools!$A:$Z,9,0)</f>
        <v>0</v>
      </c>
      <c r="K124" s="70"/>
      <c r="L124" s="190"/>
      <c r="M124" s="70"/>
      <c r="N124">
        <f>VLOOKUP(C124,Schools!A:D,4,0)</f>
        <v>0</v>
      </c>
      <c r="O124" t="e">
        <f t="shared" si="122"/>
        <v>#N/A</v>
      </c>
      <c r="P124">
        <f t="shared" si="145"/>
        <v>516500</v>
      </c>
      <c r="Q124" s="73"/>
      <c r="R124" s="73">
        <f t="shared" si="94"/>
        <v>0</v>
      </c>
      <c r="S124" s="73">
        <f t="shared" si="95"/>
        <v>0</v>
      </c>
      <c r="T124" s="73">
        <f t="shared" ref="T124:AB124" si="150">S124</f>
        <v>0</v>
      </c>
      <c r="U124" s="73">
        <f t="shared" si="150"/>
        <v>0</v>
      </c>
      <c r="V124" s="73">
        <f t="shared" si="150"/>
        <v>0</v>
      </c>
      <c r="W124" s="73">
        <f t="shared" si="150"/>
        <v>0</v>
      </c>
      <c r="X124" s="73">
        <f t="shared" si="150"/>
        <v>0</v>
      </c>
      <c r="Y124" s="73">
        <f t="shared" si="150"/>
        <v>0</v>
      </c>
      <c r="Z124" s="73">
        <f t="shared" si="150"/>
        <v>0</v>
      </c>
      <c r="AA124" s="73">
        <f t="shared" si="150"/>
        <v>0</v>
      </c>
      <c r="AB124" s="73">
        <f t="shared" si="150"/>
        <v>0</v>
      </c>
      <c r="AC124" s="47">
        <f t="shared" si="97"/>
        <v>0</v>
      </c>
      <c r="AD124" s="47">
        <f t="shared" si="141"/>
        <v>0</v>
      </c>
      <c r="AG124" s="47">
        <f t="shared" si="98"/>
        <v>0</v>
      </c>
      <c r="AH124" s="47">
        <f t="shared" si="99"/>
        <v>0</v>
      </c>
      <c r="AI124" s="47">
        <f t="shared" si="100"/>
        <v>0</v>
      </c>
      <c r="AJ124" s="47">
        <f t="shared" si="101"/>
        <v>0</v>
      </c>
      <c r="AK124"/>
      <c r="AL124"/>
      <c r="AM124"/>
      <c r="AN124"/>
      <c r="AO124"/>
      <c r="AP124"/>
      <c r="AQ124"/>
      <c r="AR124"/>
      <c r="AS124"/>
      <c r="AT124"/>
      <c r="AU124"/>
    </row>
    <row r="125" spans="1:47" x14ac:dyDescent="0.25">
      <c r="A125" t="str">
        <f t="shared" si="143"/>
        <v>PPG</v>
      </c>
      <c r="B125" s="71"/>
      <c r="C125" s="144"/>
      <c r="D125" t="str">
        <f>VLOOKUP(C125,Schools!A:B,2,0)</f>
        <v xml:space="preserve"> Please choose a school</v>
      </c>
      <c r="E125" t="str">
        <f>VLOOKUP(C125,Schools!$A:$Z,3,0)</f>
        <v>None</v>
      </c>
      <c r="F125" s="202"/>
      <c r="G125" s="70" t="s">
        <v>4701</v>
      </c>
      <c r="I125" t="e">
        <f t="shared" si="144"/>
        <v>#N/A</v>
      </c>
      <c r="J125">
        <f>VLOOKUP(C125,Schools!$A:$Z,9,0)</f>
        <v>0</v>
      </c>
      <c r="K125" s="70"/>
      <c r="L125" s="190"/>
      <c r="M125" s="70"/>
      <c r="N125">
        <f>VLOOKUP(C125,Schools!A:D,4,0)</f>
        <v>0</v>
      </c>
      <c r="O125" t="e">
        <f t="shared" si="122"/>
        <v>#N/A</v>
      </c>
      <c r="P125">
        <f t="shared" si="145"/>
        <v>516500</v>
      </c>
      <c r="Q125" s="73"/>
      <c r="R125" s="73">
        <f t="shared" si="94"/>
        <v>0</v>
      </c>
      <c r="S125" s="73">
        <f t="shared" si="95"/>
        <v>0</v>
      </c>
      <c r="T125" s="73">
        <f t="shared" ref="T125:AB125" si="151">S125</f>
        <v>0</v>
      </c>
      <c r="U125" s="73">
        <f t="shared" si="151"/>
        <v>0</v>
      </c>
      <c r="V125" s="73">
        <f t="shared" si="151"/>
        <v>0</v>
      </c>
      <c r="W125" s="73">
        <f t="shared" si="151"/>
        <v>0</v>
      </c>
      <c r="X125" s="73">
        <f t="shared" si="151"/>
        <v>0</v>
      </c>
      <c r="Y125" s="73">
        <f t="shared" si="151"/>
        <v>0</v>
      </c>
      <c r="Z125" s="73">
        <f t="shared" si="151"/>
        <v>0</v>
      </c>
      <c r="AA125" s="73">
        <f t="shared" si="151"/>
        <v>0</v>
      </c>
      <c r="AB125" s="73">
        <f t="shared" si="151"/>
        <v>0</v>
      </c>
      <c r="AC125" s="47">
        <f t="shared" si="97"/>
        <v>0</v>
      </c>
      <c r="AD125" s="47">
        <f t="shared" si="141"/>
        <v>0</v>
      </c>
      <c r="AG125" s="47">
        <f t="shared" si="98"/>
        <v>0</v>
      </c>
      <c r="AH125" s="47">
        <f t="shared" si="99"/>
        <v>0</v>
      </c>
      <c r="AI125" s="47">
        <f t="shared" si="100"/>
        <v>0</v>
      </c>
      <c r="AJ125" s="47">
        <f t="shared" si="101"/>
        <v>0</v>
      </c>
      <c r="AK125"/>
      <c r="AL125"/>
      <c r="AM125"/>
      <c r="AN125"/>
      <c r="AO125"/>
      <c r="AP125"/>
      <c r="AQ125"/>
      <c r="AR125"/>
      <c r="AS125"/>
      <c r="AT125"/>
      <c r="AU125"/>
    </row>
    <row r="126" spans="1:47" x14ac:dyDescent="0.25">
      <c r="A126" t="str">
        <f t="shared" si="143"/>
        <v>PPG</v>
      </c>
      <c r="B126" s="71"/>
      <c r="C126" s="144"/>
      <c r="D126" t="str">
        <f>VLOOKUP(C126,Schools!A:B,2,0)</f>
        <v xml:space="preserve"> Please choose a school</v>
      </c>
      <c r="E126" t="str">
        <f>VLOOKUP(C126,Schools!$A:$Z,3,0)</f>
        <v>None</v>
      </c>
      <c r="F126" s="202"/>
      <c r="G126" s="70" t="s">
        <v>4702</v>
      </c>
      <c r="I126" t="e">
        <f t="shared" si="144"/>
        <v>#N/A</v>
      </c>
      <c r="J126">
        <f>VLOOKUP(C126,Schools!$A:$Z,9,0)</f>
        <v>0</v>
      </c>
      <c r="K126" s="70"/>
      <c r="L126" s="190"/>
      <c r="M126" s="70"/>
      <c r="N126">
        <f>VLOOKUP(C126,Schools!A:D,4,0)</f>
        <v>0</v>
      </c>
      <c r="O126" t="e">
        <f t="shared" si="122"/>
        <v>#N/A</v>
      </c>
      <c r="P126">
        <f t="shared" si="145"/>
        <v>516500</v>
      </c>
      <c r="Q126" s="73"/>
      <c r="R126" s="73">
        <f t="shared" si="94"/>
        <v>0</v>
      </c>
      <c r="S126" s="73">
        <f t="shared" si="95"/>
        <v>0</v>
      </c>
      <c r="T126" s="73">
        <f t="shared" ref="T126:AB126" si="152">S126</f>
        <v>0</v>
      </c>
      <c r="U126" s="73">
        <f t="shared" si="152"/>
        <v>0</v>
      </c>
      <c r="V126" s="73">
        <f t="shared" si="152"/>
        <v>0</v>
      </c>
      <c r="W126" s="73">
        <f t="shared" si="152"/>
        <v>0</v>
      </c>
      <c r="X126" s="73">
        <f t="shared" si="152"/>
        <v>0</v>
      </c>
      <c r="Y126" s="73">
        <f t="shared" si="152"/>
        <v>0</v>
      </c>
      <c r="Z126" s="73">
        <f t="shared" si="152"/>
        <v>0</v>
      </c>
      <c r="AA126" s="73">
        <f t="shared" si="152"/>
        <v>0</v>
      </c>
      <c r="AB126" s="73">
        <f t="shared" si="152"/>
        <v>0</v>
      </c>
      <c r="AC126" s="47">
        <f t="shared" si="97"/>
        <v>0</v>
      </c>
      <c r="AD126" s="47">
        <f t="shared" si="141"/>
        <v>0</v>
      </c>
      <c r="AG126" s="47">
        <f t="shared" si="98"/>
        <v>0</v>
      </c>
      <c r="AH126" s="47">
        <f t="shared" si="99"/>
        <v>0</v>
      </c>
      <c r="AI126" s="47">
        <f t="shared" si="100"/>
        <v>0</v>
      </c>
      <c r="AJ126" s="47">
        <f t="shared" si="101"/>
        <v>0</v>
      </c>
      <c r="AK126"/>
      <c r="AL126"/>
      <c r="AM126"/>
      <c r="AN126"/>
      <c r="AO126"/>
      <c r="AP126"/>
      <c r="AQ126"/>
      <c r="AR126"/>
      <c r="AS126"/>
      <c r="AT126"/>
      <c r="AU126"/>
    </row>
    <row r="127" spans="1:47" x14ac:dyDescent="0.25">
      <c r="A127" t="str">
        <f t="shared" si="143"/>
        <v>PPG</v>
      </c>
      <c r="B127" s="71"/>
      <c r="C127" s="144"/>
      <c r="D127" t="str">
        <f>VLOOKUP(C127,Schools!A:B,2,0)</f>
        <v xml:space="preserve"> Please choose a school</v>
      </c>
      <c r="E127" t="str">
        <f>VLOOKUP(C127,Schools!$A:$Z,3,0)</f>
        <v>None</v>
      </c>
      <c r="F127" s="202"/>
      <c r="G127" s="70" t="s">
        <v>4703</v>
      </c>
      <c r="I127" t="e">
        <f t="shared" si="144"/>
        <v>#N/A</v>
      </c>
      <c r="J127">
        <f>VLOOKUP(C127,Schools!$A:$Z,9,0)</f>
        <v>0</v>
      </c>
      <c r="K127" s="70"/>
      <c r="L127" s="190"/>
      <c r="M127" s="70"/>
      <c r="N127">
        <f>VLOOKUP(C127,Schools!A:D,4,0)</f>
        <v>0</v>
      </c>
      <c r="O127" t="e">
        <f t="shared" si="122"/>
        <v>#N/A</v>
      </c>
      <c r="P127">
        <f t="shared" si="145"/>
        <v>516500</v>
      </c>
      <c r="Q127" s="73"/>
      <c r="R127" s="73">
        <f t="shared" si="94"/>
        <v>0</v>
      </c>
      <c r="S127" s="73">
        <f t="shared" si="95"/>
        <v>0</v>
      </c>
      <c r="T127" s="73">
        <f t="shared" ref="T127:AB127" si="153">S127</f>
        <v>0</v>
      </c>
      <c r="U127" s="73">
        <f t="shared" si="153"/>
        <v>0</v>
      </c>
      <c r="V127" s="73">
        <f t="shared" si="153"/>
        <v>0</v>
      </c>
      <c r="W127" s="73">
        <f t="shared" si="153"/>
        <v>0</v>
      </c>
      <c r="X127" s="73">
        <f t="shared" si="153"/>
        <v>0</v>
      </c>
      <c r="Y127" s="73">
        <f t="shared" si="153"/>
        <v>0</v>
      </c>
      <c r="Z127" s="73">
        <f t="shared" si="153"/>
        <v>0</v>
      </c>
      <c r="AA127" s="73">
        <f t="shared" si="153"/>
        <v>0</v>
      </c>
      <c r="AB127" s="73">
        <f t="shared" si="153"/>
        <v>0</v>
      </c>
      <c r="AC127" s="47">
        <f t="shared" si="97"/>
        <v>0</v>
      </c>
      <c r="AD127" s="47">
        <f t="shared" si="141"/>
        <v>0</v>
      </c>
      <c r="AG127" s="47">
        <f t="shared" si="98"/>
        <v>0</v>
      </c>
      <c r="AH127" s="47">
        <f t="shared" si="99"/>
        <v>0</v>
      </c>
      <c r="AI127" s="47">
        <f t="shared" si="100"/>
        <v>0</v>
      </c>
      <c r="AJ127" s="47">
        <f t="shared" si="101"/>
        <v>0</v>
      </c>
      <c r="AK127"/>
      <c r="AL127"/>
      <c r="AM127"/>
      <c r="AN127"/>
      <c r="AO127"/>
      <c r="AP127"/>
      <c r="AQ127"/>
      <c r="AR127"/>
      <c r="AS127"/>
      <c r="AT127"/>
      <c r="AU127"/>
    </row>
    <row r="128" spans="1:47" x14ac:dyDescent="0.25">
      <c r="A128" t="str">
        <f t="shared" si="143"/>
        <v>PPG</v>
      </c>
      <c r="B128" s="71"/>
      <c r="C128" s="144"/>
      <c r="D128" t="str">
        <f>VLOOKUP(C128,Schools!A:B,2,0)</f>
        <v xml:space="preserve"> Please choose a school</v>
      </c>
      <c r="E128" t="str">
        <f>VLOOKUP(C128,Schools!$A:$Z,3,0)</f>
        <v>None</v>
      </c>
      <c r="F128" s="202"/>
      <c r="G128" s="70" t="s">
        <v>4704</v>
      </c>
      <c r="I128" t="e">
        <f t="shared" si="144"/>
        <v>#N/A</v>
      </c>
      <c r="J128">
        <f>VLOOKUP(C128,Schools!$A:$Z,9,0)</f>
        <v>0</v>
      </c>
      <c r="K128" s="70"/>
      <c r="L128" s="190"/>
      <c r="M128" s="70"/>
      <c r="N128">
        <f>VLOOKUP(C128,Schools!A:D,4,0)</f>
        <v>0</v>
      </c>
      <c r="O128" t="e">
        <f t="shared" si="122"/>
        <v>#N/A</v>
      </c>
      <c r="P128">
        <f t="shared" si="145"/>
        <v>516500</v>
      </c>
      <c r="Q128" s="73"/>
      <c r="R128" s="73">
        <f t="shared" si="94"/>
        <v>0</v>
      </c>
      <c r="S128" s="73">
        <f t="shared" si="95"/>
        <v>0</v>
      </c>
      <c r="T128" s="73">
        <f t="shared" ref="T128:AB128" si="154">S128</f>
        <v>0</v>
      </c>
      <c r="U128" s="73">
        <f t="shared" si="154"/>
        <v>0</v>
      </c>
      <c r="V128" s="73">
        <f t="shared" si="154"/>
        <v>0</v>
      </c>
      <c r="W128" s="73">
        <f t="shared" si="154"/>
        <v>0</v>
      </c>
      <c r="X128" s="73">
        <f t="shared" si="154"/>
        <v>0</v>
      </c>
      <c r="Y128" s="73">
        <f t="shared" si="154"/>
        <v>0</v>
      </c>
      <c r="Z128" s="73">
        <f t="shared" si="154"/>
        <v>0</v>
      </c>
      <c r="AA128" s="73">
        <f t="shared" si="154"/>
        <v>0</v>
      </c>
      <c r="AB128" s="73">
        <f t="shared" si="154"/>
        <v>0</v>
      </c>
      <c r="AC128" s="47">
        <f t="shared" si="97"/>
        <v>0</v>
      </c>
      <c r="AD128" s="47">
        <f t="shared" si="141"/>
        <v>0</v>
      </c>
      <c r="AG128" s="47">
        <f t="shared" si="98"/>
        <v>0</v>
      </c>
      <c r="AH128" s="47">
        <f t="shared" si="99"/>
        <v>0</v>
      </c>
      <c r="AI128" s="47">
        <f t="shared" si="100"/>
        <v>0</v>
      </c>
      <c r="AJ128" s="47">
        <f t="shared" si="101"/>
        <v>0</v>
      </c>
      <c r="AK128"/>
      <c r="AL128"/>
      <c r="AM128"/>
      <c r="AN128"/>
      <c r="AO128"/>
      <c r="AP128"/>
      <c r="AQ128"/>
      <c r="AR128"/>
      <c r="AS128"/>
      <c r="AT128"/>
      <c r="AU128"/>
    </row>
    <row r="129" spans="1:47" x14ac:dyDescent="0.25">
      <c r="A129" t="str">
        <f t="shared" si="143"/>
        <v>PPG</v>
      </c>
      <c r="B129" s="71"/>
      <c r="C129" s="144"/>
      <c r="D129" t="str">
        <f>VLOOKUP(C129,Schools!A:B,2,0)</f>
        <v xml:space="preserve"> Please choose a school</v>
      </c>
      <c r="E129" t="str">
        <f>VLOOKUP(C129,Schools!$A:$Z,3,0)</f>
        <v>None</v>
      </c>
      <c r="F129" s="202"/>
      <c r="G129" s="70" t="s">
        <v>4705</v>
      </c>
      <c r="I129" t="e">
        <f t="shared" si="144"/>
        <v>#N/A</v>
      </c>
      <c r="J129">
        <f>VLOOKUP(C129,Schools!$A:$Z,9,0)</f>
        <v>0</v>
      </c>
      <c r="K129" s="70"/>
      <c r="L129" s="190"/>
      <c r="M129" s="70"/>
      <c r="N129">
        <f>VLOOKUP(C129,Schools!A:D,4,0)</f>
        <v>0</v>
      </c>
      <c r="O129" t="e">
        <f t="shared" si="122"/>
        <v>#N/A</v>
      </c>
      <c r="P129">
        <f t="shared" si="145"/>
        <v>516500</v>
      </c>
      <c r="Q129" s="73"/>
      <c r="R129" s="73">
        <f t="shared" si="94"/>
        <v>0</v>
      </c>
      <c r="S129" s="73">
        <f t="shared" si="95"/>
        <v>0</v>
      </c>
      <c r="T129" s="73">
        <f t="shared" ref="T129:AB129" si="155">S129</f>
        <v>0</v>
      </c>
      <c r="U129" s="73">
        <f t="shared" si="155"/>
        <v>0</v>
      </c>
      <c r="V129" s="73">
        <f t="shared" si="155"/>
        <v>0</v>
      </c>
      <c r="W129" s="73">
        <f t="shared" si="155"/>
        <v>0</v>
      </c>
      <c r="X129" s="73">
        <f t="shared" si="155"/>
        <v>0</v>
      </c>
      <c r="Y129" s="73">
        <f t="shared" si="155"/>
        <v>0</v>
      </c>
      <c r="Z129" s="73">
        <f t="shared" si="155"/>
        <v>0</v>
      </c>
      <c r="AA129" s="73">
        <f t="shared" si="155"/>
        <v>0</v>
      </c>
      <c r="AB129" s="73">
        <f t="shared" si="155"/>
        <v>0</v>
      </c>
      <c r="AC129" s="47">
        <f t="shared" si="97"/>
        <v>0</v>
      </c>
      <c r="AD129" s="47">
        <f t="shared" si="141"/>
        <v>0</v>
      </c>
      <c r="AG129" s="47">
        <f t="shared" si="98"/>
        <v>0</v>
      </c>
      <c r="AH129" s="47">
        <f t="shared" si="99"/>
        <v>0</v>
      </c>
      <c r="AI129" s="47">
        <f t="shared" si="100"/>
        <v>0</v>
      </c>
      <c r="AJ129" s="47">
        <f t="shared" si="101"/>
        <v>0</v>
      </c>
      <c r="AK129"/>
      <c r="AL129"/>
      <c r="AM129"/>
      <c r="AN129"/>
      <c r="AO129"/>
      <c r="AP129"/>
      <c r="AQ129"/>
      <c r="AR129"/>
      <c r="AS129"/>
      <c r="AT129"/>
      <c r="AU129"/>
    </row>
    <row r="130" spans="1:47" x14ac:dyDescent="0.25">
      <c r="A130" t="str">
        <f t="shared" si="143"/>
        <v>PPG</v>
      </c>
      <c r="B130" s="71"/>
      <c r="C130" s="144"/>
      <c r="D130" t="str">
        <f>VLOOKUP(C130,Schools!A:B,2,0)</f>
        <v xml:space="preserve"> Please choose a school</v>
      </c>
      <c r="E130" t="str">
        <f>VLOOKUP(C130,Schools!$A:$Z,3,0)</f>
        <v>None</v>
      </c>
      <c r="F130" s="202"/>
      <c r="G130" s="70" t="s">
        <v>4706</v>
      </c>
      <c r="I130" t="e">
        <f t="shared" si="144"/>
        <v>#N/A</v>
      </c>
      <c r="J130">
        <f>VLOOKUP(C130,Schools!$A:$Z,9,0)</f>
        <v>0</v>
      </c>
      <c r="K130" s="70"/>
      <c r="L130" s="190"/>
      <c r="M130" s="70"/>
      <c r="N130">
        <f>VLOOKUP(C130,Schools!A:D,4,0)</f>
        <v>0</v>
      </c>
      <c r="O130" t="e">
        <f t="shared" si="122"/>
        <v>#N/A</v>
      </c>
      <c r="P130">
        <f t="shared" si="145"/>
        <v>516500</v>
      </c>
      <c r="Q130" s="73"/>
      <c r="R130" s="73">
        <f t="shared" si="94"/>
        <v>0</v>
      </c>
      <c r="S130" s="73">
        <f t="shared" si="95"/>
        <v>0</v>
      </c>
      <c r="T130" s="73">
        <f t="shared" ref="T130:AB130" si="156">S130</f>
        <v>0</v>
      </c>
      <c r="U130" s="73">
        <f t="shared" si="156"/>
        <v>0</v>
      </c>
      <c r="V130" s="73">
        <f t="shared" si="156"/>
        <v>0</v>
      </c>
      <c r="W130" s="73">
        <f t="shared" si="156"/>
        <v>0</v>
      </c>
      <c r="X130" s="73">
        <f t="shared" si="156"/>
        <v>0</v>
      </c>
      <c r="Y130" s="73">
        <f t="shared" si="156"/>
        <v>0</v>
      </c>
      <c r="Z130" s="73">
        <f t="shared" si="156"/>
        <v>0</v>
      </c>
      <c r="AA130" s="73">
        <f t="shared" si="156"/>
        <v>0</v>
      </c>
      <c r="AB130" s="73">
        <f t="shared" si="156"/>
        <v>0</v>
      </c>
      <c r="AC130" s="47">
        <f t="shared" si="97"/>
        <v>0</v>
      </c>
      <c r="AD130" s="47">
        <f t="shared" si="141"/>
        <v>0</v>
      </c>
      <c r="AG130" s="47">
        <f t="shared" si="98"/>
        <v>0</v>
      </c>
      <c r="AH130" s="47">
        <f t="shared" si="99"/>
        <v>0</v>
      </c>
      <c r="AI130" s="47">
        <f t="shared" si="100"/>
        <v>0</v>
      </c>
      <c r="AJ130" s="47">
        <f t="shared" si="101"/>
        <v>0</v>
      </c>
      <c r="AK130"/>
      <c r="AL130"/>
      <c r="AM130"/>
      <c r="AN130"/>
      <c r="AO130"/>
      <c r="AP130"/>
      <c r="AQ130"/>
      <c r="AR130"/>
      <c r="AS130"/>
      <c r="AT130"/>
      <c r="AU130"/>
    </row>
    <row r="131" spans="1:47" x14ac:dyDescent="0.25">
      <c r="A131" t="str">
        <f t="shared" si="143"/>
        <v>PPG</v>
      </c>
      <c r="B131" s="71"/>
      <c r="C131" s="144"/>
      <c r="D131" t="str">
        <f>VLOOKUP(C131,Schools!A:B,2,0)</f>
        <v xml:space="preserve"> Please choose a school</v>
      </c>
      <c r="E131" t="str">
        <f>VLOOKUP(C131,Schools!$A:$Z,3,0)</f>
        <v>None</v>
      </c>
      <c r="F131" s="202"/>
      <c r="G131" s="70" t="s">
        <v>4707</v>
      </c>
      <c r="I131" t="e">
        <f t="shared" si="144"/>
        <v>#N/A</v>
      </c>
      <c r="J131">
        <f>VLOOKUP(C131,Schools!$A:$Z,9,0)</f>
        <v>0</v>
      </c>
      <c r="K131" s="70"/>
      <c r="L131" s="190"/>
      <c r="M131" s="70"/>
      <c r="N131">
        <f>VLOOKUP(C131,Schools!A:D,4,0)</f>
        <v>0</v>
      </c>
      <c r="O131" t="e">
        <f t="shared" si="122"/>
        <v>#N/A</v>
      </c>
      <c r="P131">
        <f t="shared" si="145"/>
        <v>516500</v>
      </c>
      <c r="Q131" s="73"/>
      <c r="R131" s="73">
        <f t="shared" si="94"/>
        <v>0</v>
      </c>
      <c r="S131" s="73">
        <f t="shared" si="95"/>
        <v>0</v>
      </c>
      <c r="T131" s="73">
        <f t="shared" ref="T131:AB131" si="157">S131</f>
        <v>0</v>
      </c>
      <c r="U131" s="73">
        <f t="shared" si="157"/>
        <v>0</v>
      </c>
      <c r="V131" s="73">
        <f t="shared" si="157"/>
        <v>0</v>
      </c>
      <c r="W131" s="73">
        <f t="shared" si="157"/>
        <v>0</v>
      </c>
      <c r="X131" s="73">
        <f t="shared" si="157"/>
        <v>0</v>
      </c>
      <c r="Y131" s="73">
        <f t="shared" si="157"/>
        <v>0</v>
      </c>
      <c r="Z131" s="73">
        <f t="shared" si="157"/>
        <v>0</v>
      </c>
      <c r="AA131" s="73">
        <f t="shared" si="157"/>
        <v>0</v>
      </c>
      <c r="AB131" s="73">
        <f t="shared" si="157"/>
        <v>0</v>
      </c>
      <c r="AC131" s="47">
        <f t="shared" si="97"/>
        <v>0</v>
      </c>
      <c r="AD131" s="47">
        <f t="shared" si="141"/>
        <v>0</v>
      </c>
      <c r="AG131" s="47">
        <f t="shared" si="98"/>
        <v>0</v>
      </c>
      <c r="AH131" s="47">
        <f t="shared" si="99"/>
        <v>0</v>
      </c>
      <c r="AI131" s="47">
        <f t="shared" si="100"/>
        <v>0</v>
      </c>
      <c r="AJ131" s="47">
        <f t="shared" si="101"/>
        <v>0</v>
      </c>
      <c r="AK131"/>
      <c r="AL131"/>
      <c r="AM131"/>
      <c r="AN131"/>
      <c r="AO131"/>
      <c r="AP131"/>
      <c r="AQ131"/>
      <c r="AR131"/>
      <c r="AS131"/>
      <c r="AT131"/>
      <c r="AU131"/>
    </row>
    <row r="132" spans="1:47" x14ac:dyDescent="0.25">
      <c r="A132" t="str">
        <f t="shared" si="143"/>
        <v>PPG</v>
      </c>
      <c r="B132" s="71"/>
      <c r="C132" s="144"/>
      <c r="D132" t="str">
        <f>VLOOKUP(C132,Schools!A:B,2,0)</f>
        <v xml:space="preserve"> Please choose a school</v>
      </c>
      <c r="E132" t="str">
        <f>VLOOKUP(C132,Schools!$A:$Z,3,0)</f>
        <v>None</v>
      </c>
      <c r="F132" s="202"/>
      <c r="G132" s="70" t="s">
        <v>4708</v>
      </c>
      <c r="I132" t="e">
        <f t="shared" si="144"/>
        <v>#N/A</v>
      </c>
      <c r="J132">
        <f>VLOOKUP(C132,Schools!$A:$Z,9,0)</f>
        <v>0</v>
      </c>
      <c r="K132" s="70"/>
      <c r="L132" s="190"/>
      <c r="M132" s="70"/>
      <c r="N132">
        <f>VLOOKUP(C132,Schools!A:D,4,0)</f>
        <v>0</v>
      </c>
      <c r="O132" t="e">
        <f t="shared" si="122"/>
        <v>#N/A</v>
      </c>
      <c r="P132">
        <f t="shared" si="145"/>
        <v>516500</v>
      </c>
      <c r="Q132" s="73"/>
      <c r="R132" s="73">
        <f t="shared" si="94"/>
        <v>0</v>
      </c>
      <c r="S132" s="73">
        <f t="shared" si="95"/>
        <v>0</v>
      </c>
      <c r="T132" s="73">
        <f t="shared" ref="T132:AB132" si="158">S132</f>
        <v>0</v>
      </c>
      <c r="U132" s="73">
        <f t="shared" si="158"/>
        <v>0</v>
      </c>
      <c r="V132" s="73">
        <f t="shared" si="158"/>
        <v>0</v>
      </c>
      <c r="W132" s="73">
        <f t="shared" si="158"/>
        <v>0</v>
      </c>
      <c r="X132" s="73">
        <f t="shared" si="158"/>
        <v>0</v>
      </c>
      <c r="Y132" s="73">
        <f t="shared" si="158"/>
        <v>0</v>
      </c>
      <c r="Z132" s="73">
        <f t="shared" si="158"/>
        <v>0</v>
      </c>
      <c r="AA132" s="73">
        <f t="shared" si="158"/>
        <v>0</v>
      </c>
      <c r="AB132" s="73">
        <f t="shared" si="158"/>
        <v>0</v>
      </c>
      <c r="AC132" s="47">
        <f t="shared" si="97"/>
        <v>0</v>
      </c>
      <c r="AD132" s="47">
        <f t="shared" si="141"/>
        <v>0</v>
      </c>
      <c r="AG132" s="47">
        <f t="shared" si="98"/>
        <v>0</v>
      </c>
      <c r="AH132" s="47">
        <f t="shared" si="99"/>
        <v>0</v>
      </c>
      <c r="AI132" s="47">
        <f t="shared" si="100"/>
        <v>0</v>
      </c>
      <c r="AJ132" s="47">
        <f t="shared" si="101"/>
        <v>0</v>
      </c>
      <c r="AK132"/>
      <c r="AL132"/>
      <c r="AM132"/>
      <c r="AN132"/>
      <c r="AO132"/>
      <c r="AP132"/>
      <c r="AQ132"/>
      <c r="AR132"/>
      <c r="AS132"/>
      <c r="AT132"/>
      <c r="AU132"/>
    </row>
    <row r="133" spans="1:47" x14ac:dyDescent="0.25">
      <c r="A133" t="str">
        <f t="shared" si="143"/>
        <v>PPG</v>
      </c>
      <c r="B133" s="71"/>
      <c r="C133" s="144"/>
      <c r="D133" t="str">
        <f>VLOOKUP(C133,Schools!A:B,2,0)</f>
        <v xml:space="preserve"> Please choose a school</v>
      </c>
      <c r="E133" t="str">
        <f>VLOOKUP(C133,Schools!$A:$Z,3,0)</f>
        <v>None</v>
      </c>
      <c r="F133" s="202"/>
      <c r="G133" s="70" t="s">
        <v>4709</v>
      </c>
      <c r="I133" t="e">
        <f t="shared" si="144"/>
        <v>#N/A</v>
      </c>
      <c r="J133">
        <f>VLOOKUP(C133,Schools!$A:$Z,9,0)</f>
        <v>0</v>
      </c>
      <c r="K133" s="70"/>
      <c r="L133" s="190"/>
      <c r="M133" s="70"/>
      <c r="N133">
        <f>VLOOKUP(C133,Schools!A:D,4,0)</f>
        <v>0</v>
      </c>
      <c r="O133" t="e">
        <f t="shared" si="122"/>
        <v>#N/A</v>
      </c>
      <c r="P133">
        <f t="shared" si="145"/>
        <v>516500</v>
      </c>
      <c r="Q133" s="73"/>
      <c r="R133" s="73">
        <f t="shared" si="94"/>
        <v>0</v>
      </c>
      <c r="S133" s="73">
        <f t="shared" si="95"/>
        <v>0</v>
      </c>
      <c r="T133" s="73">
        <f t="shared" ref="T133:AB133" si="159">S133</f>
        <v>0</v>
      </c>
      <c r="U133" s="73">
        <f t="shared" si="159"/>
        <v>0</v>
      </c>
      <c r="V133" s="73">
        <f t="shared" si="159"/>
        <v>0</v>
      </c>
      <c r="W133" s="73">
        <f t="shared" si="159"/>
        <v>0</v>
      </c>
      <c r="X133" s="73">
        <f t="shared" si="159"/>
        <v>0</v>
      </c>
      <c r="Y133" s="73">
        <f t="shared" si="159"/>
        <v>0</v>
      </c>
      <c r="Z133" s="73">
        <f t="shared" si="159"/>
        <v>0</v>
      </c>
      <c r="AA133" s="73">
        <f t="shared" si="159"/>
        <v>0</v>
      </c>
      <c r="AB133" s="73">
        <f t="shared" si="159"/>
        <v>0</v>
      </c>
      <c r="AC133" s="47">
        <f t="shared" si="97"/>
        <v>0</v>
      </c>
      <c r="AD133" s="47">
        <f t="shared" si="141"/>
        <v>0</v>
      </c>
      <c r="AG133" s="47">
        <f t="shared" si="98"/>
        <v>0</v>
      </c>
      <c r="AH133" s="47">
        <f t="shared" si="99"/>
        <v>0</v>
      </c>
      <c r="AI133" s="47">
        <f t="shared" si="100"/>
        <v>0</v>
      </c>
      <c r="AJ133" s="47">
        <f t="shared" si="101"/>
        <v>0</v>
      </c>
      <c r="AK133"/>
      <c r="AL133"/>
      <c r="AM133"/>
      <c r="AN133"/>
      <c r="AO133"/>
      <c r="AP133"/>
      <c r="AQ133"/>
      <c r="AR133"/>
      <c r="AS133"/>
      <c r="AT133"/>
      <c r="AU133"/>
    </row>
    <row r="134" spans="1:47" x14ac:dyDescent="0.25">
      <c r="A134" t="str">
        <f t="shared" si="143"/>
        <v>PPG</v>
      </c>
      <c r="B134" s="71"/>
      <c r="C134" s="144"/>
      <c r="D134" t="str">
        <f>VLOOKUP(C134,Schools!A:B,2,0)</f>
        <v xml:space="preserve"> Please choose a school</v>
      </c>
      <c r="E134" t="str">
        <f>VLOOKUP(C134,Schools!$A:$Z,3,0)</f>
        <v>None</v>
      </c>
      <c r="F134" s="202"/>
      <c r="G134" s="70" t="s">
        <v>4710</v>
      </c>
      <c r="I134" t="e">
        <f t="shared" si="144"/>
        <v>#N/A</v>
      </c>
      <c r="J134">
        <f>VLOOKUP(C134,Schools!$A:$Z,9,0)</f>
        <v>0</v>
      </c>
      <c r="K134" s="70"/>
      <c r="L134" s="190"/>
      <c r="M134" s="70"/>
      <c r="N134">
        <f>VLOOKUP(C134,Schools!A:D,4,0)</f>
        <v>0</v>
      </c>
      <c r="O134" t="e">
        <f t="shared" si="122"/>
        <v>#N/A</v>
      </c>
      <c r="P134">
        <f t="shared" si="145"/>
        <v>516500</v>
      </c>
      <c r="Q134" s="73"/>
      <c r="R134" s="73">
        <f t="shared" si="94"/>
        <v>0</v>
      </c>
      <c r="S134" s="73">
        <f t="shared" si="95"/>
        <v>0</v>
      </c>
      <c r="T134" s="73">
        <f t="shared" ref="T134:AB134" si="160">S134</f>
        <v>0</v>
      </c>
      <c r="U134" s="73">
        <f t="shared" si="160"/>
        <v>0</v>
      </c>
      <c r="V134" s="73">
        <f t="shared" si="160"/>
        <v>0</v>
      </c>
      <c r="W134" s="73">
        <f t="shared" si="160"/>
        <v>0</v>
      </c>
      <c r="X134" s="73">
        <f t="shared" si="160"/>
        <v>0</v>
      </c>
      <c r="Y134" s="73">
        <f t="shared" si="160"/>
        <v>0</v>
      </c>
      <c r="Z134" s="73">
        <f t="shared" si="160"/>
        <v>0</v>
      </c>
      <c r="AA134" s="73">
        <f t="shared" si="160"/>
        <v>0</v>
      </c>
      <c r="AB134" s="73">
        <f t="shared" si="160"/>
        <v>0</v>
      </c>
      <c r="AC134" s="47">
        <f t="shared" si="97"/>
        <v>0</v>
      </c>
      <c r="AD134" s="47">
        <f t="shared" si="141"/>
        <v>0</v>
      </c>
      <c r="AG134" s="47">
        <f t="shared" si="98"/>
        <v>0</v>
      </c>
      <c r="AH134" s="47">
        <f t="shared" si="99"/>
        <v>0</v>
      </c>
      <c r="AI134" s="47">
        <f t="shared" si="100"/>
        <v>0</v>
      </c>
      <c r="AJ134" s="47">
        <f t="shared" si="101"/>
        <v>0</v>
      </c>
      <c r="AK134"/>
      <c r="AL134"/>
      <c r="AM134"/>
      <c r="AN134"/>
      <c r="AO134"/>
      <c r="AP134"/>
      <c r="AQ134"/>
      <c r="AR134"/>
      <c r="AS134"/>
      <c r="AT134"/>
      <c r="AU134"/>
    </row>
    <row r="135" spans="1:47" x14ac:dyDescent="0.25">
      <c r="A135" t="str">
        <f t="shared" si="143"/>
        <v>PPG</v>
      </c>
      <c r="B135" s="71"/>
      <c r="C135" s="144"/>
      <c r="D135" t="str">
        <f>VLOOKUP(C135,Schools!A:B,2,0)</f>
        <v xml:space="preserve"> Please choose a school</v>
      </c>
      <c r="E135" t="str">
        <f>VLOOKUP(C135,Schools!$A:$Z,3,0)</f>
        <v>None</v>
      </c>
      <c r="F135" s="202"/>
      <c r="G135" s="70" t="s">
        <v>4711</v>
      </c>
      <c r="I135" t="e">
        <f t="shared" si="144"/>
        <v>#N/A</v>
      </c>
      <c r="J135">
        <f>VLOOKUP(C135,Schools!$A:$Z,9,0)</f>
        <v>0</v>
      </c>
      <c r="K135" s="70"/>
      <c r="L135" s="190"/>
      <c r="M135" s="70"/>
      <c r="N135">
        <f>VLOOKUP(C135,Schools!A:D,4,0)</f>
        <v>0</v>
      </c>
      <c r="O135" t="e">
        <f t="shared" si="122"/>
        <v>#N/A</v>
      </c>
      <c r="P135">
        <f t="shared" si="145"/>
        <v>516500</v>
      </c>
      <c r="Q135" s="73"/>
      <c r="R135" s="73">
        <f t="shared" si="94"/>
        <v>0</v>
      </c>
      <c r="S135" s="73">
        <f t="shared" si="95"/>
        <v>0</v>
      </c>
      <c r="T135" s="73">
        <f t="shared" ref="T135:AB135" si="161">S135</f>
        <v>0</v>
      </c>
      <c r="U135" s="73">
        <f t="shared" si="161"/>
        <v>0</v>
      </c>
      <c r="V135" s="73">
        <f t="shared" si="161"/>
        <v>0</v>
      </c>
      <c r="W135" s="73">
        <f t="shared" si="161"/>
        <v>0</v>
      </c>
      <c r="X135" s="73">
        <f t="shared" si="161"/>
        <v>0</v>
      </c>
      <c r="Y135" s="73">
        <f t="shared" si="161"/>
        <v>0</v>
      </c>
      <c r="Z135" s="73">
        <f t="shared" si="161"/>
        <v>0</v>
      </c>
      <c r="AA135" s="73">
        <f t="shared" si="161"/>
        <v>0</v>
      </c>
      <c r="AB135" s="73">
        <f t="shared" si="161"/>
        <v>0</v>
      </c>
      <c r="AC135" s="47">
        <f t="shared" si="97"/>
        <v>0</v>
      </c>
      <c r="AD135" s="47">
        <f t="shared" si="141"/>
        <v>0</v>
      </c>
      <c r="AG135" s="47">
        <f t="shared" si="98"/>
        <v>0</v>
      </c>
      <c r="AH135" s="47">
        <f t="shared" si="99"/>
        <v>0</v>
      </c>
      <c r="AI135" s="47">
        <f t="shared" si="100"/>
        <v>0</v>
      </c>
      <c r="AJ135" s="47">
        <f t="shared" si="101"/>
        <v>0</v>
      </c>
      <c r="AK135"/>
      <c r="AL135"/>
      <c r="AM135"/>
      <c r="AN135"/>
      <c r="AO135"/>
      <c r="AP135"/>
      <c r="AQ135"/>
      <c r="AR135"/>
      <c r="AS135"/>
      <c r="AT135"/>
      <c r="AU135"/>
    </row>
    <row r="136" spans="1:47" x14ac:dyDescent="0.25">
      <c r="A136" t="str">
        <f t="shared" si="143"/>
        <v>PPG</v>
      </c>
      <c r="B136" s="71"/>
      <c r="C136" s="144"/>
      <c r="D136" t="str">
        <f>VLOOKUP(C136,Schools!A:B,2,0)</f>
        <v xml:space="preserve"> Please choose a school</v>
      </c>
      <c r="E136" t="str">
        <f>VLOOKUP(C136,Schools!$A:$Z,3,0)</f>
        <v>None</v>
      </c>
      <c r="F136" s="202"/>
      <c r="G136" s="70" t="s">
        <v>4712</v>
      </c>
      <c r="I136" t="e">
        <f t="shared" si="144"/>
        <v>#N/A</v>
      </c>
      <c r="J136">
        <f>VLOOKUP(C136,Schools!$A:$Z,9,0)</f>
        <v>0</v>
      </c>
      <c r="K136" s="70"/>
      <c r="L136" s="190"/>
      <c r="M136" s="70"/>
      <c r="N136">
        <f>VLOOKUP(C136,Schools!A:D,4,0)</f>
        <v>0</v>
      </c>
      <c r="O136" t="e">
        <f t="shared" si="122"/>
        <v>#N/A</v>
      </c>
      <c r="P136">
        <f t="shared" si="145"/>
        <v>516500</v>
      </c>
      <c r="Q136" s="73"/>
      <c r="R136" s="73">
        <f t="shared" si="94"/>
        <v>0</v>
      </c>
      <c r="S136" s="73">
        <f t="shared" si="95"/>
        <v>0</v>
      </c>
      <c r="T136" s="73">
        <f t="shared" ref="T136:AB136" si="162">S136</f>
        <v>0</v>
      </c>
      <c r="U136" s="73">
        <f t="shared" si="162"/>
        <v>0</v>
      </c>
      <c r="V136" s="73">
        <f t="shared" si="162"/>
        <v>0</v>
      </c>
      <c r="W136" s="73">
        <f t="shared" si="162"/>
        <v>0</v>
      </c>
      <c r="X136" s="73">
        <f t="shared" si="162"/>
        <v>0</v>
      </c>
      <c r="Y136" s="73">
        <f t="shared" si="162"/>
        <v>0</v>
      </c>
      <c r="Z136" s="73">
        <f t="shared" si="162"/>
        <v>0</v>
      </c>
      <c r="AA136" s="73">
        <f t="shared" si="162"/>
        <v>0</v>
      </c>
      <c r="AB136" s="73">
        <f t="shared" si="162"/>
        <v>0</v>
      </c>
      <c r="AC136" s="47">
        <f t="shared" si="97"/>
        <v>0</v>
      </c>
      <c r="AD136" s="47">
        <f t="shared" si="141"/>
        <v>0</v>
      </c>
      <c r="AG136" s="47">
        <f t="shared" si="98"/>
        <v>0</v>
      </c>
      <c r="AH136" s="47">
        <f t="shared" si="99"/>
        <v>0</v>
      </c>
      <c r="AI136" s="47">
        <f t="shared" si="100"/>
        <v>0</v>
      </c>
      <c r="AJ136" s="47">
        <f t="shared" si="101"/>
        <v>0</v>
      </c>
      <c r="AK136"/>
      <c r="AL136"/>
      <c r="AM136"/>
      <c r="AN136"/>
      <c r="AO136"/>
      <c r="AP136"/>
      <c r="AQ136"/>
      <c r="AR136"/>
      <c r="AS136"/>
      <c r="AT136"/>
      <c r="AU136"/>
    </row>
    <row r="137" spans="1:47" x14ac:dyDescent="0.25">
      <c r="A137" t="str">
        <f t="shared" si="143"/>
        <v>PPG</v>
      </c>
      <c r="B137" s="71"/>
      <c r="C137" s="144"/>
      <c r="D137" t="str">
        <f>VLOOKUP(C137,Schools!A:B,2,0)</f>
        <v xml:space="preserve"> Please choose a school</v>
      </c>
      <c r="E137" t="str">
        <f>VLOOKUP(C137,Schools!$A:$Z,3,0)</f>
        <v>None</v>
      </c>
      <c r="F137" s="202"/>
      <c r="G137" s="70" t="s">
        <v>4713</v>
      </c>
      <c r="I137" t="e">
        <f t="shared" si="144"/>
        <v>#N/A</v>
      </c>
      <c r="J137">
        <f>VLOOKUP(C137,Schools!$A:$Z,9,0)</f>
        <v>0</v>
      </c>
      <c r="K137" s="70"/>
      <c r="L137" s="190"/>
      <c r="M137" s="70"/>
      <c r="N137">
        <f>VLOOKUP(C137,Schools!A:D,4,0)</f>
        <v>0</v>
      </c>
      <c r="O137" t="e">
        <f t="shared" si="122"/>
        <v>#N/A</v>
      </c>
      <c r="P137">
        <f t="shared" si="145"/>
        <v>516500</v>
      </c>
      <c r="Q137" s="73"/>
      <c r="R137" s="73">
        <f t="shared" si="94"/>
        <v>0</v>
      </c>
      <c r="S137" s="73">
        <f t="shared" si="95"/>
        <v>0</v>
      </c>
      <c r="T137" s="73">
        <f t="shared" ref="T137:AB137" si="163">S137</f>
        <v>0</v>
      </c>
      <c r="U137" s="73">
        <f t="shared" si="163"/>
        <v>0</v>
      </c>
      <c r="V137" s="73">
        <f t="shared" si="163"/>
        <v>0</v>
      </c>
      <c r="W137" s="73">
        <f t="shared" si="163"/>
        <v>0</v>
      </c>
      <c r="X137" s="73">
        <f t="shared" si="163"/>
        <v>0</v>
      </c>
      <c r="Y137" s="73">
        <f t="shared" si="163"/>
        <v>0</v>
      </c>
      <c r="Z137" s="73">
        <f t="shared" si="163"/>
        <v>0</v>
      </c>
      <c r="AA137" s="73">
        <f t="shared" si="163"/>
        <v>0</v>
      </c>
      <c r="AB137" s="73">
        <f t="shared" si="163"/>
        <v>0</v>
      </c>
      <c r="AC137" s="47">
        <f t="shared" si="97"/>
        <v>0</v>
      </c>
      <c r="AD137" s="47">
        <f t="shared" si="141"/>
        <v>0</v>
      </c>
      <c r="AG137" s="47">
        <f t="shared" si="98"/>
        <v>0</v>
      </c>
      <c r="AH137" s="47">
        <f t="shared" si="99"/>
        <v>0</v>
      </c>
      <c r="AI137" s="47">
        <f t="shared" si="100"/>
        <v>0</v>
      </c>
      <c r="AJ137" s="47">
        <f t="shared" si="101"/>
        <v>0</v>
      </c>
      <c r="AK137"/>
      <c r="AL137"/>
      <c r="AM137"/>
      <c r="AN137"/>
      <c r="AO137"/>
      <c r="AP137"/>
      <c r="AQ137"/>
      <c r="AR137"/>
      <c r="AS137"/>
      <c r="AT137"/>
      <c r="AU137"/>
    </row>
    <row r="138" spans="1:47" x14ac:dyDescent="0.25">
      <c r="A138" t="str">
        <f t="shared" si="143"/>
        <v>PPG</v>
      </c>
      <c r="B138" s="71"/>
      <c r="C138" s="144"/>
      <c r="D138" t="str">
        <f>VLOOKUP(C138,Schools!A:B,2,0)</f>
        <v xml:space="preserve"> Please choose a school</v>
      </c>
      <c r="E138" t="str">
        <f>VLOOKUP(C138,Schools!$A:$Z,3,0)</f>
        <v>None</v>
      </c>
      <c r="F138" s="202"/>
      <c r="G138" s="70" t="s">
        <v>4714</v>
      </c>
      <c r="I138" t="e">
        <f t="shared" si="144"/>
        <v>#N/A</v>
      </c>
      <c r="J138">
        <f>VLOOKUP(C138,Schools!$A:$Z,9,0)</f>
        <v>0</v>
      </c>
      <c r="K138" s="70"/>
      <c r="L138" s="190"/>
      <c r="M138" s="70"/>
      <c r="N138">
        <f>VLOOKUP(C138,Schools!A:D,4,0)</f>
        <v>0</v>
      </c>
      <c r="O138" t="e">
        <f t="shared" si="122"/>
        <v>#N/A</v>
      </c>
      <c r="P138">
        <f t="shared" si="145"/>
        <v>516500</v>
      </c>
      <c r="Q138" s="73"/>
      <c r="R138" s="73">
        <f t="shared" si="94"/>
        <v>0</v>
      </c>
      <c r="S138" s="73">
        <f t="shared" si="95"/>
        <v>0</v>
      </c>
      <c r="T138" s="73">
        <f t="shared" ref="T138:AB138" si="164">S138</f>
        <v>0</v>
      </c>
      <c r="U138" s="73">
        <f t="shared" si="164"/>
        <v>0</v>
      </c>
      <c r="V138" s="73">
        <f t="shared" si="164"/>
        <v>0</v>
      </c>
      <c r="W138" s="73">
        <f t="shared" si="164"/>
        <v>0</v>
      </c>
      <c r="X138" s="73">
        <f t="shared" si="164"/>
        <v>0</v>
      </c>
      <c r="Y138" s="73">
        <f t="shared" si="164"/>
        <v>0</v>
      </c>
      <c r="Z138" s="73">
        <f t="shared" si="164"/>
        <v>0</v>
      </c>
      <c r="AA138" s="73">
        <f t="shared" si="164"/>
        <v>0</v>
      </c>
      <c r="AB138" s="73">
        <f t="shared" si="164"/>
        <v>0</v>
      </c>
      <c r="AC138" s="47">
        <f t="shared" si="97"/>
        <v>0</v>
      </c>
      <c r="AD138" s="47">
        <f t="shared" si="141"/>
        <v>0</v>
      </c>
      <c r="AG138" s="47">
        <f t="shared" si="98"/>
        <v>0</v>
      </c>
      <c r="AH138" s="47">
        <f t="shared" si="99"/>
        <v>0</v>
      </c>
      <c r="AI138" s="47">
        <f t="shared" si="100"/>
        <v>0</v>
      </c>
      <c r="AJ138" s="47">
        <f t="shared" si="101"/>
        <v>0</v>
      </c>
      <c r="AK138"/>
      <c r="AL138"/>
      <c r="AM138"/>
      <c r="AN138"/>
      <c r="AO138"/>
      <c r="AP138"/>
      <c r="AQ138"/>
      <c r="AR138"/>
      <c r="AS138"/>
      <c r="AT138"/>
      <c r="AU138"/>
    </row>
    <row r="139" spans="1:47" x14ac:dyDescent="0.25">
      <c r="A139" t="str">
        <f t="shared" si="143"/>
        <v>PPG</v>
      </c>
      <c r="B139" s="71"/>
      <c r="C139" s="144"/>
      <c r="D139" t="str">
        <f>VLOOKUP(C139,Schools!A:B,2,0)</f>
        <v xml:space="preserve"> Please choose a school</v>
      </c>
      <c r="E139" t="str">
        <f>VLOOKUP(C139,Schools!$A:$Z,3,0)</f>
        <v>None</v>
      </c>
      <c r="F139" s="202"/>
      <c r="G139" s="70" t="s">
        <v>4715</v>
      </c>
      <c r="I139" t="e">
        <f t="shared" si="144"/>
        <v>#N/A</v>
      </c>
      <c r="J139">
        <f>VLOOKUP(C139,Schools!$A:$Z,9,0)</f>
        <v>0</v>
      </c>
      <c r="K139" s="70"/>
      <c r="L139" s="190"/>
      <c r="M139" s="70"/>
      <c r="N139">
        <f>VLOOKUP(C139,Schools!A:D,4,0)</f>
        <v>0</v>
      </c>
      <c r="O139" t="e">
        <f t="shared" si="122"/>
        <v>#N/A</v>
      </c>
      <c r="P139">
        <f t="shared" si="145"/>
        <v>516500</v>
      </c>
      <c r="Q139" s="73"/>
      <c r="R139" s="73">
        <f t="shared" si="94"/>
        <v>0</v>
      </c>
      <c r="S139" s="73">
        <f t="shared" si="95"/>
        <v>0</v>
      </c>
      <c r="T139" s="73">
        <f t="shared" ref="T139:AB139" si="165">S139</f>
        <v>0</v>
      </c>
      <c r="U139" s="73">
        <f t="shared" si="165"/>
        <v>0</v>
      </c>
      <c r="V139" s="73">
        <f t="shared" si="165"/>
        <v>0</v>
      </c>
      <c r="W139" s="73">
        <f t="shared" si="165"/>
        <v>0</v>
      </c>
      <c r="X139" s="73">
        <f t="shared" si="165"/>
        <v>0</v>
      </c>
      <c r="Y139" s="73">
        <f t="shared" si="165"/>
        <v>0</v>
      </c>
      <c r="Z139" s="73">
        <f t="shared" si="165"/>
        <v>0</v>
      </c>
      <c r="AA139" s="73">
        <f t="shared" si="165"/>
        <v>0</v>
      </c>
      <c r="AB139" s="73">
        <f t="shared" si="165"/>
        <v>0</v>
      </c>
      <c r="AC139" s="47">
        <f t="shared" si="97"/>
        <v>0</v>
      </c>
      <c r="AD139" s="47">
        <f t="shared" si="141"/>
        <v>0</v>
      </c>
      <c r="AG139" s="47">
        <f t="shared" si="98"/>
        <v>0</v>
      </c>
      <c r="AH139" s="47">
        <f t="shared" si="99"/>
        <v>0</v>
      </c>
      <c r="AI139" s="47">
        <f t="shared" si="100"/>
        <v>0</v>
      </c>
      <c r="AJ139" s="47">
        <f t="shared" si="101"/>
        <v>0</v>
      </c>
      <c r="AK139"/>
      <c r="AL139"/>
      <c r="AM139"/>
      <c r="AN139"/>
      <c r="AO139"/>
      <c r="AP139"/>
      <c r="AQ139"/>
      <c r="AR139"/>
      <c r="AS139"/>
      <c r="AT139"/>
      <c r="AU139"/>
    </row>
    <row r="140" spans="1:47" x14ac:dyDescent="0.25">
      <c r="A140" t="str">
        <f t="shared" si="143"/>
        <v>PPG</v>
      </c>
      <c r="B140" s="71"/>
      <c r="C140" s="144"/>
      <c r="D140" t="str">
        <f>VLOOKUP(C140,Schools!A:B,2,0)</f>
        <v xml:space="preserve"> Please choose a school</v>
      </c>
      <c r="E140" t="str">
        <f>VLOOKUP(C140,Schools!$A:$Z,3,0)</f>
        <v>None</v>
      </c>
      <c r="F140" s="202"/>
      <c r="G140" s="70" t="s">
        <v>4716</v>
      </c>
      <c r="I140" t="e">
        <f t="shared" si="144"/>
        <v>#N/A</v>
      </c>
      <c r="J140">
        <f>VLOOKUP(C140,Schools!$A:$Z,9,0)</f>
        <v>0</v>
      </c>
      <c r="K140" s="70"/>
      <c r="L140" s="190"/>
      <c r="M140" s="70"/>
      <c r="N140">
        <f>VLOOKUP(C140,Schools!A:D,4,0)</f>
        <v>0</v>
      </c>
      <c r="O140" t="e">
        <f t="shared" ref="O140:O160" si="166">VLOOKUP(N140,$AJ$1:$AK$5,2,0)</f>
        <v>#N/A</v>
      </c>
      <c r="P140">
        <f t="shared" si="145"/>
        <v>516500</v>
      </c>
      <c r="Q140" s="73"/>
      <c r="R140" s="73">
        <f t="shared" si="94"/>
        <v>0</v>
      </c>
      <c r="S140" s="73">
        <f t="shared" si="95"/>
        <v>0</v>
      </c>
      <c r="T140" s="73">
        <f t="shared" ref="T140:AB140" si="167">S140</f>
        <v>0</v>
      </c>
      <c r="U140" s="73">
        <f t="shared" si="167"/>
        <v>0</v>
      </c>
      <c r="V140" s="73">
        <f t="shared" si="167"/>
        <v>0</v>
      </c>
      <c r="W140" s="73">
        <f t="shared" si="167"/>
        <v>0</v>
      </c>
      <c r="X140" s="73">
        <f t="shared" si="167"/>
        <v>0</v>
      </c>
      <c r="Y140" s="73">
        <f t="shared" si="167"/>
        <v>0</v>
      </c>
      <c r="Z140" s="73">
        <f t="shared" si="167"/>
        <v>0</v>
      </c>
      <c r="AA140" s="73">
        <f t="shared" si="167"/>
        <v>0</v>
      </c>
      <c r="AB140" s="73">
        <f t="shared" si="167"/>
        <v>0</v>
      </c>
      <c r="AC140" s="47">
        <f t="shared" si="97"/>
        <v>0</v>
      </c>
      <c r="AD140" s="47">
        <f t="shared" si="141"/>
        <v>0</v>
      </c>
      <c r="AG140" s="47">
        <f t="shared" si="98"/>
        <v>0</v>
      </c>
      <c r="AH140" s="47">
        <f t="shared" si="99"/>
        <v>0</v>
      </c>
      <c r="AI140" s="47">
        <f t="shared" si="100"/>
        <v>0</v>
      </c>
      <c r="AJ140" s="47">
        <f t="shared" si="101"/>
        <v>0</v>
      </c>
      <c r="AK140"/>
      <c r="AL140"/>
      <c r="AM140"/>
      <c r="AN140"/>
      <c r="AO140"/>
      <c r="AP140"/>
      <c r="AQ140"/>
      <c r="AR140"/>
      <c r="AS140"/>
      <c r="AT140"/>
      <c r="AU140"/>
    </row>
    <row r="141" spans="1:47" x14ac:dyDescent="0.25">
      <c r="A141" t="str">
        <f t="shared" si="143"/>
        <v>PPG</v>
      </c>
      <c r="B141" s="71"/>
      <c r="C141" s="144"/>
      <c r="D141" t="str">
        <f>VLOOKUP(C141,Schools!A:B,2,0)</f>
        <v xml:space="preserve"> Please choose a school</v>
      </c>
      <c r="E141" t="str">
        <f>VLOOKUP(C141,Schools!$A:$Z,3,0)</f>
        <v>None</v>
      </c>
      <c r="F141" s="202"/>
      <c r="G141" s="70" t="s">
        <v>4717</v>
      </c>
      <c r="I141" t="e">
        <f t="shared" si="144"/>
        <v>#N/A</v>
      </c>
      <c r="J141">
        <f>VLOOKUP(C141,Schools!$A:$Z,9,0)</f>
        <v>0</v>
      </c>
      <c r="K141" s="70"/>
      <c r="L141" s="190"/>
      <c r="M141" s="70"/>
      <c r="N141">
        <f>VLOOKUP(C141,Schools!A:D,4,0)</f>
        <v>0</v>
      </c>
      <c r="O141" t="e">
        <f t="shared" si="166"/>
        <v>#N/A</v>
      </c>
      <c r="P141">
        <f t="shared" si="145"/>
        <v>516500</v>
      </c>
      <c r="Q141" s="73"/>
      <c r="R141" s="73">
        <f t="shared" si="94"/>
        <v>0</v>
      </c>
      <c r="S141" s="73">
        <f t="shared" si="95"/>
        <v>0</v>
      </c>
      <c r="T141" s="73">
        <f t="shared" ref="T141:AB141" si="168">S141</f>
        <v>0</v>
      </c>
      <c r="U141" s="73">
        <f t="shared" si="168"/>
        <v>0</v>
      </c>
      <c r="V141" s="73">
        <f t="shared" si="168"/>
        <v>0</v>
      </c>
      <c r="W141" s="73">
        <f t="shared" si="168"/>
        <v>0</v>
      </c>
      <c r="X141" s="73">
        <f t="shared" si="168"/>
        <v>0</v>
      </c>
      <c r="Y141" s="73">
        <f t="shared" si="168"/>
        <v>0</v>
      </c>
      <c r="Z141" s="73">
        <f t="shared" si="168"/>
        <v>0</v>
      </c>
      <c r="AA141" s="73">
        <f t="shared" si="168"/>
        <v>0</v>
      </c>
      <c r="AB141" s="73">
        <f t="shared" si="168"/>
        <v>0</v>
      </c>
      <c r="AC141" s="47">
        <f t="shared" si="97"/>
        <v>0</v>
      </c>
      <c r="AD141" s="47">
        <f t="shared" si="141"/>
        <v>0</v>
      </c>
      <c r="AG141" s="47">
        <f t="shared" si="98"/>
        <v>0</v>
      </c>
      <c r="AH141" s="47">
        <f t="shared" si="99"/>
        <v>0</v>
      </c>
      <c r="AI141" s="47">
        <f t="shared" si="100"/>
        <v>0</v>
      </c>
      <c r="AJ141" s="47">
        <f t="shared" si="101"/>
        <v>0</v>
      </c>
      <c r="AK141"/>
      <c r="AL141"/>
      <c r="AM141"/>
      <c r="AN141"/>
      <c r="AO141"/>
      <c r="AP141"/>
      <c r="AQ141"/>
      <c r="AR141"/>
      <c r="AS141"/>
      <c r="AT141"/>
      <c r="AU141"/>
    </row>
    <row r="142" spans="1:47" x14ac:dyDescent="0.25">
      <c r="A142" t="str">
        <f t="shared" si="143"/>
        <v>PPG</v>
      </c>
      <c r="B142" s="71"/>
      <c r="C142" s="144"/>
      <c r="D142" t="str">
        <f>VLOOKUP(C142,Schools!A:B,2,0)</f>
        <v xml:space="preserve"> Please choose a school</v>
      </c>
      <c r="E142" t="str">
        <f>VLOOKUP(C142,Schools!$A:$Z,3,0)</f>
        <v>None</v>
      </c>
      <c r="F142" s="202"/>
      <c r="G142" s="70" t="s">
        <v>4718</v>
      </c>
      <c r="I142" t="e">
        <f t="shared" si="144"/>
        <v>#N/A</v>
      </c>
      <c r="J142">
        <f>VLOOKUP(C142,Schools!$A:$Z,9,0)</f>
        <v>0</v>
      </c>
      <c r="K142" s="70"/>
      <c r="L142" s="190"/>
      <c r="M142" s="70"/>
      <c r="N142">
        <f>VLOOKUP(C142,Schools!A:D,4,0)</f>
        <v>0</v>
      </c>
      <c r="O142" t="e">
        <f t="shared" si="166"/>
        <v>#N/A</v>
      </c>
      <c r="P142">
        <f t="shared" si="145"/>
        <v>516500</v>
      </c>
      <c r="Q142" s="73"/>
      <c r="R142" s="73">
        <f t="shared" si="94"/>
        <v>0</v>
      </c>
      <c r="S142" s="73">
        <f t="shared" si="95"/>
        <v>0</v>
      </c>
      <c r="T142" s="73">
        <f t="shared" ref="T142:AB142" si="169">S142</f>
        <v>0</v>
      </c>
      <c r="U142" s="73">
        <f t="shared" si="169"/>
        <v>0</v>
      </c>
      <c r="V142" s="73">
        <f t="shared" si="169"/>
        <v>0</v>
      </c>
      <c r="W142" s="73">
        <f t="shared" si="169"/>
        <v>0</v>
      </c>
      <c r="X142" s="73">
        <f t="shared" si="169"/>
        <v>0</v>
      </c>
      <c r="Y142" s="73">
        <f t="shared" si="169"/>
        <v>0</v>
      </c>
      <c r="Z142" s="73">
        <f t="shared" si="169"/>
        <v>0</v>
      </c>
      <c r="AA142" s="73">
        <f t="shared" si="169"/>
        <v>0</v>
      </c>
      <c r="AB142" s="73">
        <f t="shared" si="169"/>
        <v>0</v>
      </c>
      <c r="AC142" s="47">
        <f t="shared" si="97"/>
        <v>0</v>
      </c>
      <c r="AD142" s="47">
        <f t="shared" si="141"/>
        <v>0</v>
      </c>
      <c r="AG142" s="47">
        <f t="shared" si="98"/>
        <v>0</v>
      </c>
      <c r="AH142" s="47">
        <f t="shared" si="99"/>
        <v>0</v>
      </c>
      <c r="AI142" s="47">
        <f t="shared" si="100"/>
        <v>0</v>
      </c>
      <c r="AJ142" s="47">
        <f t="shared" si="101"/>
        <v>0</v>
      </c>
      <c r="AK142"/>
      <c r="AL142"/>
      <c r="AM142"/>
      <c r="AN142"/>
      <c r="AO142"/>
      <c r="AP142"/>
      <c r="AQ142"/>
      <c r="AR142"/>
      <c r="AS142"/>
      <c r="AT142"/>
      <c r="AU142"/>
    </row>
    <row r="143" spans="1:47" x14ac:dyDescent="0.25">
      <c r="A143" t="str">
        <f t="shared" si="143"/>
        <v>PPG</v>
      </c>
      <c r="B143" s="71"/>
      <c r="C143" s="144"/>
      <c r="D143" t="str">
        <f>VLOOKUP(C143,Schools!A:B,2,0)</f>
        <v xml:space="preserve"> Please choose a school</v>
      </c>
      <c r="E143" t="str">
        <f>VLOOKUP(C143,Schools!$A:$Z,3,0)</f>
        <v>None</v>
      </c>
      <c r="F143" s="202"/>
      <c r="G143" s="70" t="s">
        <v>4719</v>
      </c>
      <c r="I143" t="e">
        <f t="shared" ref="I143:I171" si="170">O143&amp;"/"&amp;P143</f>
        <v>#N/A</v>
      </c>
      <c r="J143">
        <f>VLOOKUP(C143,Schools!$A:$Z,9,0)</f>
        <v>0</v>
      </c>
      <c r="K143" s="70"/>
      <c r="L143" s="190"/>
      <c r="M143" s="70"/>
      <c r="N143">
        <f>VLOOKUP(C143,Schools!A:D,4,0)</f>
        <v>0</v>
      </c>
      <c r="O143" t="e">
        <f t="shared" si="166"/>
        <v>#N/A</v>
      </c>
      <c r="P143">
        <f t="shared" ref="P143:P160" si="171">IF(E143="M",543965,516500)</f>
        <v>516500</v>
      </c>
      <c r="Q143" s="73"/>
      <c r="R143" s="73">
        <f t="shared" si="94"/>
        <v>0</v>
      </c>
      <c r="S143" s="73">
        <f t="shared" si="95"/>
        <v>0</v>
      </c>
      <c r="T143" s="73">
        <f t="shared" ref="T143:AB143" si="172">S143</f>
        <v>0</v>
      </c>
      <c r="U143" s="73">
        <f t="shared" si="172"/>
        <v>0</v>
      </c>
      <c r="V143" s="73">
        <f t="shared" si="172"/>
        <v>0</v>
      </c>
      <c r="W143" s="73">
        <f t="shared" si="172"/>
        <v>0</v>
      </c>
      <c r="X143" s="73">
        <f t="shared" si="172"/>
        <v>0</v>
      </c>
      <c r="Y143" s="73">
        <f t="shared" si="172"/>
        <v>0</v>
      </c>
      <c r="Z143" s="73">
        <f t="shared" si="172"/>
        <v>0</v>
      </c>
      <c r="AA143" s="73">
        <f t="shared" si="172"/>
        <v>0</v>
      </c>
      <c r="AB143" s="73">
        <f t="shared" si="172"/>
        <v>0</v>
      </c>
      <c r="AC143" s="47">
        <f t="shared" si="97"/>
        <v>0</v>
      </c>
      <c r="AD143" s="47">
        <f t="shared" si="141"/>
        <v>0</v>
      </c>
      <c r="AG143" s="47">
        <f t="shared" si="98"/>
        <v>0</v>
      </c>
      <c r="AH143" s="47">
        <f t="shared" si="99"/>
        <v>0</v>
      </c>
      <c r="AI143" s="47">
        <f t="shared" si="100"/>
        <v>0</v>
      </c>
      <c r="AJ143" s="47">
        <f t="shared" si="101"/>
        <v>0</v>
      </c>
      <c r="AK143"/>
      <c r="AL143"/>
      <c r="AM143"/>
      <c r="AN143"/>
      <c r="AO143"/>
      <c r="AP143"/>
      <c r="AQ143"/>
      <c r="AR143"/>
      <c r="AS143"/>
      <c r="AT143"/>
      <c r="AU143"/>
    </row>
    <row r="144" spans="1:47" x14ac:dyDescent="0.25">
      <c r="A144" t="str">
        <f t="shared" ref="A144:A161" si="173">$B$3</f>
        <v>PPG</v>
      </c>
      <c r="B144" s="71"/>
      <c r="C144" s="144"/>
      <c r="D144" t="str">
        <f>VLOOKUP(C144,Schools!A:B,2,0)</f>
        <v xml:space="preserve"> Please choose a school</v>
      </c>
      <c r="E144" t="str">
        <f>VLOOKUP(C144,Schools!$A:$Z,3,0)</f>
        <v>None</v>
      </c>
      <c r="F144" s="202"/>
      <c r="G144" s="70" t="s">
        <v>4720</v>
      </c>
      <c r="I144" t="e">
        <f t="shared" si="170"/>
        <v>#N/A</v>
      </c>
      <c r="J144">
        <f>VLOOKUP(C144,Schools!$A:$Z,9,0)</f>
        <v>0</v>
      </c>
      <c r="K144" s="70"/>
      <c r="L144" s="190"/>
      <c r="M144" s="70"/>
      <c r="N144">
        <f>VLOOKUP(C144,Schools!A:D,4,0)</f>
        <v>0</v>
      </c>
      <c r="O144" t="e">
        <f t="shared" si="166"/>
        <v>#N/A</v>
      </c>
      <c r="P144">
        <f t="shared" si="171"/>
        <v>516500</v>
      </c>
      <c r="Q144" s="73"/>
      <c r="R144" s="73">
        <f t="shared" si="94"/>
        <v>0</v>
      </c>
      <c r="S144" s="73">
        <f t="shared" si="95"/>
        <v>0</v>
      </c>
      <c r="T144" s="73">
        <f t="shared" ref="T144:AB144" si="174">S144</f>
        <v>0</v>
      </c>
      <c r="U144" s="73">
        <f t="shared" si="174"/>
        <v>0</v>
      </c>
      <c r="V144" s="73">
        <f t="shared" si="174"/>
        <v>0</v>
      </c>
      <c r="W144" s="73">
        <f t="shared" si="174"/>
        <v>0</v>
      </c>
      <c r="X144" s="73">
        <f t="shared" si="174"/>
        <v>0</v>
      </c>
      <c r="Y144" s="73">
        <f t="shared" si="174"/>
        <v>0</v>
      </c>
      <c r="Z144" s="73">
        <f t="shared" si="174"/>
        <v>0</v>
      </c>
      <c r="AA144" s="73">
        <f t="shared" si="174"/>
        <v>0</v>
      </c>
      <c r="AB144" s="73">
        <f t="shared" si="174"/>
        <v>0</v>
      </c>
      <c r="AC144" s="47">
        <f t="shared" si="97"/>
        <v>0</v>
      </c>
      <c r="AD144" s="47">
        <f t="shared" si="141"/>
        <v>0</v>
      </c>
      <c r="AG144" s="47">
        <f t="shared" si="98"/>
        <v>0</v>
      </c>
      <c r="AH144" s="47">
        <f t="shared" si="99"/>
        <v>0</v>
      </c>
      <c r="AI144" s="47">
        <f t="shared" si="100"/>
        <v>0</v>
      </c>
      <c r="AJ144" s="47">
        <f t="shared" si="101"/>
        <v>0</v>
      </c>
      <c r="AK144"/>
      <c r="AL144"/>
      <c r="AM144"/>
      <c r="AN144"/>
      <c r="AO144"/>
      <c r="AP144"/>
      <c r="AQ144"/>
      <c r="AR144"/>
      <c r="AS144"/>
      <c r="AT144"/>
      <c r="AU144"/>
    </row>
    <row r="145" spans="1:47" x14ac:dyDescent="0.25">
      <c r="A145" t="str">
        <f t="shared" si="173"/>
        <v>PPG</v>
      </c>
      <c r="B145" s="71"/>
      <c r="C145" s="144"/>
      <c r="D145" t="str">
        <f>VLOOKUP(C145,Schools!A:B,2,0)</f>
        <v xml:space="preserve"> Please choose a school</v>
      </c>
      <c r="E145" t="str">
        <f>VLOOKUP(C145,Schools!$A:$Z,3,0)</f>
        <v>None</v>
      </c>
      <c r="F145" s="202"/>
      <c r="G145" s="70" t="s">
        <v>4721</v>
      </c>
      <c r="I145" t="e">
        <f t="shared" si="170"/>
        <v>#N/A</v>
      </c>
      <c r="J145">
        <f>VLOOKUP(C145,Schools!$A:$Z,9,0)</f>
        <v>0</v>
      </c>
      <c r="K145" s="70"/>
      <c r="L145" s="190"/>
      <c r="M145" s="70"/>
      <c r="N145">
        <f>VLOOKUP(C145,Schools!A:D,4,0)</f>
        <v>0</v>
      </c>
      <c r="O145" t="e">
        <f t="shared" si="166"/>
        <v>#N/A</v>
      </c>
      <c r="P145">
        <f t="shared" si="171"/>
        <v>516500</v>
      </c>
      <c r="Q145" s="73"/>
      <c r="R145" s="73">
        <f t="shared" si="94"/>
        <v>0</v>
      </c>
      <c r="S145" s="73">
        <f t="shared" si="95"/>
        <v>0</v>
      </c>
      <c r="T145" s="73">
        <f t="shared" ref="T145:AB145" si="175">S145</f>
        <v>0</v>
      </c>
      <c r="U145" s="73">
        <f t="shared" si="175"/>
        <v>0</v>
      </c>
      <c r="V145" s="73">
        <f t="shared" si="175"/>
        <v>0</v>
      </c>
      <c r="W145" s="73">
        <f t="shared" si="175"/>
        <v>0</v>
      </c>
      <c r="X145" s="73">
        <f t="shared" si="175"/>
        <v>0</v>
      </c>
      <c r="Y145" s="73">
        <f t="shared" si="175"/>
        <v>0</v>
      </c>
      <c r="Z145" s="73">
        <f t="shared" si="175"/>
        <v>0</v>
      </c>
      <c r="AA145" s="73">
        <f t="shared" si="175"/>
        <v>0</v>
      </c>
      <c r="AB145" s="73">
        <f t="shared" si="175"/>
        <v>0</v>
      </c>
      <c r="AC145" s="47">
        <f t="shared" si="97"/>
        <v>0</v>
      </c>
      <c r="AD145" s="47">
        <f t="shared" si="141"/>
        <v>0</v>
      </c>
      <c r="AG145" s="47">
        <f t="shared" si="98"/>
        <v>0</v>
      </c>
      <c r="AH145" s="47">
        <f t="shared" si="99"/>
        <v>0</v>
      </c>
      <c r="AI145" s="47">
        <f t="shared" si="100"/>
        <v>0</v>
      </c>
      <c r="AJ145" s="47">
        <f t="shared" si="101"/>
        <v>0</v>
      </c>
      <c r="AK145"/>
      <c r="AL145"/>
      <c r="AM145"/>
      <c r="AN145"/>
      <c r="AO145"/>
      <c r="AP145"/>
      <c r="AQ145"/>
      <c r="AR145"/>
      <c r="AS145"/>
      <c r="AT145"/>
      <c r="AU145"/>
    </row>
    <row r="146" spans="1:47" x14ac:dyDescent="0.25">
      <c r="A146" t="str">
        <f t="shared" si="173"/>
        <v>PPG</v>
      </c>
      <c r="B146" s="71"/>
      <c r="C146" s="144"/>
      <c r="D146" t="str">
        <f>VLOOKUP(C146,Schools!A:B,2,0)</f>
        <v xml:space="preserve"> Please choose a school</v>
      </c>
      <c r="E146" t="str">
        <f>VLOOKUP(C146,Schools!$A:$Z,3,0)</f>
        <v>None</v>
      </c>
      <c r="F146" s="202"/>
      <c r="G146" s="70" t="s">
        <v>4722</v>
      </c>
      <c r="I146" t="e">
        <f t="shared" si="170"/>
        <v>#N/A</v>
      </c>
      <c r="J146">
        <f>VLOOKUP(C146,Schools!$A:$Z,9,0)</f>
        <v>0</v>
      </c>
      <c r="K146" s="70"/>
      <c r="L146" s="190"/>
      <c r="M146" s="70"/>
      <c r="N146">
        <f>VLOOKUP(C146,Schools!A:D,4,0)</f>
        <v>0</v>
      </c>
      <c r="O146" t="e">
        <f t="shared" si="166"/>
        <v>#N/A</v>
      </c>
      <c r="P146">
        <f t="shared" si="171"/>
        <v>516500</v>
      </c>
      <c r="Q146" s="73"/>
      <c r="R146" s="73">
        <f t="shared" si="94"/>
        <v>0</v>
      </c>
      <c r="S146" s="73">
        <f t="shared" si="95"/>
        <v>0</v>
      </c>
      <c r="T146" s="73">
        <f t="shared" ref="T146:AB146" si="176">S146</f>
        <v>0</v>
      </c>
      <c r="U146" s="73">
        <f t="shared" si="176"/>
        <v>0</v>
      </c>
      <c r="V146" s="73">
        <f t="shared" si="176"/>
        <v>0</v>
      </c>
      <c r="W146" s="73">
        <f t="shared" si="176"/>
        <v>0</v>
      </c>
      <c r="X146" s="73">
        <f t="shared" si="176"/>
        <v>0</v>
      </c>
      <c r="Y146" s="73">
        <f t="shared" si="176"/>
        <v>0</v>
      </c>
      <c r="Z146" s="73">
        <f t="shared" si="176"/>
        <v>0</v>
      </c>
      <c r="AA146" s="73">
        <f t="shared" si="176"/>
        <v>0</v>
      </c>
      <c r="AB146" s="73">
        <f t="shared" si="176"/>
        <v>0</v>
      </c>
      <c r="AC146" s="47">
        <f t="shared" si="97"/>
        <v>0</v>
      </c>
      <c r="AD146" s="47">
        <f t="shared" si="141"/>
        <v>0</v>
      </c>
      <c r="AG146" s="47">
        <f t="shared" si="98"/>
        <v>0</v>
      </c>
      <c r="AH146" s="47">
        <f t="shared" si="99"/>
        <v>0</v>
      </c>
      <c r="AI146" s="47">
        <f t="shared" si="100"/>
        <v>0</v>
      </c>
      <c r="AJ146" s="47">
        <f t="shared" si="101"/>
        <v>0</v>
      </c>
      <c r="AK146"/>
      <c r="AL146"/>
      <c r="AM146"/>
      <c r="AN146"/>
      <c r="AO146"/>
      <c r="AP146"/>
      <c r="AQ146"/>
      <c r="AR146"/>
      <c r="AS146"/>
      <c r="AT146"/>
      <c r="AU146"/>
    </row>
    <row r="147" spans="1:47" x14ac:dyDescent="0.25">
      <c r="A147" t="str">
        <f t="shared" si="173"/>
        <v>PPG</v>
      </c>
      <c r="B147" s="71"/>
      <c r="C147" s="144"/>
      <c r="D147" t="str">
        <f>VLOOKUP(C147,Schools!A:B,2,0)</f>
        <v xml:space="preserve"> Please choose a school</v>
      </c>
      <c r="E147" t="str">
        <f>VLOOKUP(C147,Schools!$A:$Z,3,0)</f>
        <v>None</v>
      </c>
      <c r="F147" s="202"/>
      <c r="G147" s="70" t="s">
        <v>4723</v>
      </c>
      <c r="I147" t="e">
        <f t="shared" si="170"/>
        <v>#N/A</v>
      </c>
      <c r="J147">
        <f>VLOOKUP(C147,Schools!$A:$Z,9,0)</f>
        <v>0</v>
      </c>
      <c r="K147" s="70"/>
      <c r="L147" s="190"/>
      <c r="M147" s="70"/>
      <c r="N147">
        <f>VLOOKUP(C147,Schools!A:D,4,0)</f>
        <v>0</v>
      </c>
      <c r="O147" t="e">
        <f t="shared" si="166"/>
        <v>#N/A</v>
      </c>
      <c r="P147">
        <f t="shared" si="171"/>
        <v>516500</v>
      </c>
      <c r="Q147" s="73"/>
      <c r="R147" s="73">
        <f t="shared" si="94"/>
        <v>0</v>
      </c>
      <c r="S147" s="73">
        <f t="shared" si="95"/>
        <v>0</v>
      </c>
      <c r="T147" s="73">
        <f t="shared" ref="T147:AB147" si="177">S147</f>
        <v>0</v>
      </c>
      <c r="U147" s="73">
        <f t="shared" si="177"/>
        <v>0</v>
      </c>
      <c r="V147" s="73">
        <f t="shared" si="177"/>
        <v>0</v>
      </c>
      <c r="W147" s="73">
        <f t="shared" si="177"/>
        <v>0</v>
      </c>
      <c r="X147" s="73">
        <f t="shared" si="177"/>
        <v>0</v>
      </c>
      <c r="Y147" s="73">
        <f t="shared" si="177"/>
        <v>0</v>
      </c>
      <c r="Z147" s="73">
        <f t="shared" si="177"/>
        <v>0</v>
      </c>
      <c r="AA147" s="73">
        <f t="shared" si="177"/>
        <v>0</v>
      </c>
      <c r="AB147" s="73">
        <f t="shared" si="177"/>
        <v>0</v>
      </c>
      <c r="AC147" s="47">
        <f t="shared" si="97"/>
        <v>0</v>
      </c>
      <c r="AD147" s="47">
        <f t="shared" si="141"/>
        <v>0</v>
      </c>
      <c r="AG147" s="47">
        <f t="shared" si="98"/>
        <v>0</v>
      </c>
      <c r="AH147" s="47">
        <f t="shared" si="99"/>
        <v>0</v>
      </c>
      <c r="AI147" s="47">
        <f t="shared" si="100"/>
        <v>0</v>
      </c>
      <c r="AJ147" s="47">
        <f t="shared" si="101"/>
        <v>0</v>
      </c>
      <c r="AK147"/>
      <c r="AL147"/>
      <c r="AM147"/>
      <c r="AN147"/>
      <c r="AO147"/>
      <c r="AP147"/>
      <c r="AQ147"/>
      <c r="AR147"/>
      <c r="AS147"/>
      <c r="AT147"/>
      <c r="AU147"/>
    </row>
    <row r="148" spans="1:47" x14ac:dyDescent="0.25">
      <c r="A148" t="str">
        <f t="shared" si="173"/>
        <v>PPG</v>
      </c>
      <c r="B148" s="71"/>
      <c r="C148" s="144"/>
      <c r="D148" t="str">
        <f>VLOOKUP(C148,Schools!A:B,2,0)</f>
        <v xml:space="preserve"> Please choose a school</v>
      </c>
      <c r="E148" t="str">
        <f>VLOOKUP(C148,Schools!$A:$Z,3,0)</f>
        <v>None</v>
      </c>
      <c r="F148" s="202"/>
      <c r="G148" s="70" t="s">
        <v>4724</v>
      </c>
      <c r="I148" t="e">
        <f t="shared" si="170"/>
        <v>#N/A</v>
      </c>
      <c r="J148">
        <f>VLOOKUP(C148,Schools!$A:$Z,9,0)</f>
        <v>0</v>
      </c>
      <c r="K148" s="70"/>
      <c r="L148" s="190"/>
      <c r="M148" s="70"/>
      <c r="N148">
        <f>VLOOKUP(C148,Schools!A:D,4,0)</f>
        <v>0</v>
      </c>
      <c r="O148" t="e">
        <f t="shared" si="166"/>
        <v>#N/A</v>
      </c>
      <c r="P148">
        <f t="shared" si="171"/>
        <v>516500</v>
      </c>
      <c r="Q148" s="73"/>
      <c r="R148" s="73">
        <f t="shared" si="94"/>
        <v>0</v>
      </c>
      <c r="S148" s="73">
        <f t="shared" si="95"/>
        <v>0</v>
      </c>
      <c r="T148" s="73">
        <f t="shared" ref="T148:AB148" si="178">S148</f>
        <v>0</v>
      </c>
      <c r="U148" s="73">
        <f t="shared" si="178"/>
        <v>0</v>
      </c>
      <c r="V148" s="73">
        <f t="shared" si="178"/>
        <v>0</v>
      </c>
      <c r="W148" s="73">
        <f t="shared" si="178"/>
        <v>0</v>
      </c>
      <c r="X148" s="73">
        <f t="shared" si="178"/>
        <v>0</v>
      </c>
      <c r="Y148" s="73">
        <f t="shared" si="178"/>
        <v>0</v>
      </c>
      <c r="Z148" s="73">
        <f t="shared" si="178"/>
        <v>0</v>
      </c>
      <c r="AA148" s="73">
        <f t="shared" si="178"/>
        <v>0</v>
      </c>
      <c r="AB148" s="73">
        <f t="shared" si="178"/>
        <v>0</v>
      </c>
      <c r="AC148" s="47">
        <f t="shared" si="97"/>
        <v>0</v>
      </c>
      <c r="AD148" s="47">
        <f t="shared" si="141"/>
        <v>0</v>
      </c>
      <c r="AG148" s="47">
        <f t="shared" si="98"/>
        <v>0</v>
      </c>
      <c r="AH148" s="47">
        <f t="shared" si="99"/>
        <v>0</v>
      </c>
      <c r="AI148" s="47">
        <f t="shared" si="100"/>
        <v>0</v>
      </c>
      <c r="AJ148" s="47">
        <f t="shared" si="101"/>
        <v>0</v>
      </c>
      <c r="AK148"/>
      <c r="AL148"/>
      <c r="AM148"/>
      <c r="AN148"/>
      <c r="AO148"/>
      <c r="AP148"/>
      <c r="AQ148"/>
      <c r="AR148"/>
      <c r="AS148"/>
      <c r="AT148"/>
      <c r="AU148"/>
    </row>
    <row r="149" spans="1:47" x14ac:dyDescent="0.25">
      <c r="A149" t="str">
        <f t="shared" si="173"/>
        <v>PPG</v>
      </c>
      <c r="B149" s="71"/>
      <c r="C149" s="144"/>
      <c r="D149" t="str">
        <f>VLOOKUP(C149,Schools!A:B,2,0)</f>
        <v xml:space="preserve"> Please choose a school</v>
      </c>
      <c r="E149" t="str">
        <f>VLOOKUP(C149,Schools!$A:$Z,3,0)</f>
        <v>None</v>
      </c>
      <c r="F149" s="202"/>
      <c r="G149" s="70" t="s">
        <v>4725</v>
      </c>
      <c r="I149" t="e">
        <f t="shared" si="170"/>
        <v>#N/A</v>
      </c>
      <c r="J149">
        <f>VLOOKUP(C149,Schools!$A:$Z,9,0)</f>
        <v>0</v>
      </c>
      <c r="K149" s="70"/>
      <c r="L149" s="190"/>
      <c r="M149" s="70"/>
      <c r="N149">
        <f>VLOOKUP(C149,Schools!A:D,4,0)</f>
        <v>0</v>
      </c>
      <c r="O149" t="e">
        <f t="shared" si="166"/>
        <v>#N/A</v>
      </c>
      <c r="P149">
        <f t="shared" si="171"/>
        <v>516500</v>
      </c>
      <c r="Q149" s="73"/>
      <c r="R149" s="73">
        <f t="shared" ref="R149:R171" si="179">(F149/12)*2</f>
        <v>0</v>
      </c>
      <c r="S149" s="73">
        <f t="shared" ref="S149:S171" si="180">F149/12</f>
        <v>0</v>
      </c>
      <c r="T149" s="73">
        <f t="shared" ref="T149:AB149" si="181">S149</f>
        <v>0</v>
      </c>
      <c r="U149" s="73">
        <f t="shared" si="181"/>
        <v>0</v>
      </c>
      <c r="V149" s="73">
        <f t="shared" si="181"/>
        <v>0</v>
      </c>
      <c r="W149" s="73">
        <f t="shared" si="181"/>
        <v>0</v>
      </c>
      <c r="X149" s="73">
        <f t="shared" si="181"/>
        <v>0</v>
      </c>
      <c r="Y149" s="73">
        <f t="shared" si="181"/>
        <v>0</v>
      </c>
      <c r="Z149" s="73">
        <f t="shared" si="181"/>
        <v>0</v>
      </c>
      <c r="AA149" s="73">
        <f t="shared" si="181"/>
        <v>0</v>
      </c>
      <c r="AB149" s="73">
        <f t="shared" si="181"/>
        <v>0</v>
      </c>
      <c r="AC149" s="47">
        <f t="shared" ref="AC149:AC171" si="182">SUM(Q149:AB149)</f>
        <v>0</v>
      </c>
      <c r="AD149" s="47">
        <f t="shared" si="141"/>
        <v>0</v>
      </c>
      <c r="AG149" s="47">
        <f t="shared" si="98"/>
        <v>0</v>
      </c>
      <c r="AH149" s="47">
        <f t="shared" si="99"/>
        <v>0</v>
      </c>
      <c r="AI149" s="47">
        <f t="shared" si="100"/>
        <v>0</v>
      </c>
      <c r="AJ149" s="47">
        <f t="shared" si="101"/>
        <v>0</v>
      </c>
      <c r="AK149"/>
      <c r="AL149"/>
      <c r="AM149"/>
      <c r="AN149"/>
      <c r="AO149"/>
      <c r="AP149"/>
      <c r="AQ149"/>
      <c r="AR149"/>
      <c r="AS149"/>
      <c r="AT149"/>
      <c r="AU149"/>
    </row>
    <row r="150" spans="1:47" x14ac:dyDescent="0.25">
      <c r="A150" t="str">
        <f t="shared" si="173"/>
        <v>PPG</v>
      </c>
      <c r="B150" s="71"/>
      <c r="C150" s="144"/>
      <c r="D150" t="str">
        <f>VLOOKUP(C150,Schools!A:B,2,0)</f>
        <v xml:space="preserve"> Please choose a school</v>
      </c>
      <c r="E150" t="str">
        <f>VLOOKUP(C150,Schools!$A:$Z,3,0)</f>
        <v>None</v>
      </c>
      <c r="F150" s="202"/>
      <c r="G150" s="70" t="s">
        <v>4726</v>
      </c>
      <c r="I150" t="e">
        <f t="shared" si="170"/>
        <v>#N/A</v>
      </c>
      <c r="J150">
        <f>VLOOKUP(C150,Schools!$A:$Z,9,0)</f>
        <v>0</v>
      </c>
      <c r="K150" s="70"/>
      <c r="L150" s="190"/>
      <c r="M150" s="70"/>
      <c r="N150">
        <f>VLOOKUP(C150,Schools!A:D,4,0)</f>
        <v>0</v>
      </c>
      <c r="O150" t="e">
        <f t="shared" si="166"/>
        <v>#N/A</v>
      </c>
      <c r="P150">
        <f t="shared" si="171"/>
        <v>516500</v>
      </c>
      <c r="Q150" s="73"/>
      <c r="R150" s="73">
        <f t="shared" si="179"/>
        <v>0</v>
      </c>
      <c r="S150" s="73">
        <f t="shared" si="180"/>
        <v>0</v>
      </c>
      <c r="T150" s="73">
        <f t="shared" ref="T150:AB150" si="183">S150</f>
        <v>0</v>
      </c>
      <c r="U150" s="73">
        <f t="shared" si="183"/>
        <v>0</v>
      </c>
      <c r="V150" s="73">
        <f t="shared" si="183"/>
        <v>0</v>
      </c>
      <c r="W150" s="73">
        <f t="shared" si="183"/>
        <v>0</v>
      </c>
      <c r="X150" s="73">
        <f t="shared" si="183"/>
        <v>0</v>
      </c>
      <c r="Y150" s="73">
        <f t="shared" si="183"/>
        <v>0</v>
      </c>
      <c r="Z150" s="73">
        <f t="shared" si="183"/>
        <v>0</v>
      </c>
      <c r="AA150" s="73">
        <f t="shared" si="183"/>
        <v>0</v>
      </c>
      <c r="AB150" s="73">
        <f t="shared" si="183"/>
        <v>0</v>
      </c>
      <c r="AC150" s="47">
        <f t="shared" si="182"/>
        <v>0</v>
      </c>
      <c r="AD150" s="47">
        <f t="shared" ref="AD150:AD166" si="184">AC150-F150</f>
        <v>0</v>
      </c>
      <c r="AG150" s="47">
        <f t="shared" si="98"/>
        <v>0</v>
      </c>
      <c r="AH150" s="47">
        <f t="shared" si="99"/>
        <v>0</v>
      </c>
      <c r="AI150" s="47">
        <f t="shared" si="100"/>
        <v>0</v>
      </c>
      <c r="AJ150" s="47">
        <f t="shared" si="101"/>
        <v>0</v>
      </c>
      <c r="AK150"/>
      <c r="AL150"/>
      <c r="AM150"/>
      <c r="AN150"/>
      <c r="AO150"/>
      <c r="AP150"/>
      <c r="AQ150"/>
      <c r="AR150"/>
      <c r="AS150"/>
      <c r="AT150"/>
      <c r="AU150"/>
    </row>
    <row r="151" spans="1:47" x14ac:dyDescent="0.25">
      <c r="A151" t="str">
        <f t="shared" si="173"/>
        <v>PPG</v>
      </c>
      <c r="B151" s="71"/>
      <c r="C151" s="144"/>
      <c r="D151" t="str">
        <f>VLOOKUP(C151,Schools!A:B,2,0)</f>
        <v xml:space="preserve"> Please choose a school</v>
      </c>
      <c r="E151" t="str">
        <f>VLOOKUP(C151,Schools!$A:$Z,3,0)</f>
        <v>None</v>
      </c>
      <c r="F151" s="202"/>
      <c r="G151" s="70" t="s">
        <v>4727</v>
      </c>
      <c r="I151" t="e">
        <f t="shared" si="170"/>
        <v>#N/A</v>
      </c>
      <c r="J151">
        <f>VLOOKUP(C151,Schools!$A:$Z,9,0)</f>
        <v>0</v>
      </c>
      <c r="K151" s="70"/>
      <c r="L151" s="190"/>
      <c r="M151" s="70"/>
      <c r="N151">
        <f>VLOOKUP(C151,Schools!A:D,4,0)</f>
        <v>0</v>
      </c>
      <c r="O151" t="e">
        <f t="shared" si="166"/>
        <v>#N/A</v>
      </c>
      <c r="P151">
        <f t="shared" si="171"/>
        <v>516500</v>
      </c>
      <c r="Q151" s="73"/>
      <c r="R151" s="73">
        <f t="shared" si="179"/>
        <v>0</v>
      </c>
      <c r="S151" s="73">
        <f t="shared" si="180"/>
        <v>0</v>
      </c>
      <c r="T151" s="73">
        <f t="shared" ref="T151:AB151" si="185">S151</f>
        <v>0</v>
      </c>
      <c r="U151" s="73">
        <f t="shared" si="185"/>
        <v>0</v>
      </c>
      <c r="V151" s="73">
        <f t="shared" si="185"/>
        <v>0</v>
      </c>
      <c r="W151" s="73">
        <f t="shared" si="185"/>
        <v>0</v>
      </c>
      <c r="X151" s="73">
        <f t="shared" si="185"/>
        <v>0</v>
      </c>
      <c r="Y151" s="73">
        <f t="shared" si="185"/>
        <v>0</v>
      </c>
      <c r="Z151" s="73">
        <f t="shared" si="185"/>
        <v>0</v>
      </c>
      <c r="AA151" s="73">
        <f t="shared" si="185"/>
        <v>0</v>
      </c>
      <c r="AB151" s="73">
        <f t="shared" si="185"/>
        <v>0</v>
      </c>
      <c r="AC151" s="47">
        <f t="shared" si="182"/>
        <v>0</v>
      </c>
      <c r="AD151" s="47">
        <f t="shared" si="184"/>
        <v>0</v>
      </c>
      <c r="AG151" s="47">
        <f t="shared" ref="AG151:AG161" si="186">SUM(Q151:S151)</f>
        <v>0</v>
      </c>
      <c r="AH151" s="47">
        <f t="shared" ref="AH151:AH161" si="187">SUM(Q151:V151)</f>
        <v>0</v>
      </c>
      <c r="AI151" s="47">
        <f t="shared" ref="AI151:AI161" si="188">SUM(Q151:Y151)</f>
        <v>0</v>
      </c>
      <c r="AJ151" s="47">
        <f t="shared" ref="AJ151:AJ161" si="189">SUM(Q151:AB151)</f>
        <v>0</v>
      </c>
      <c r="AK151"/>
      <c r="AL151"/>
      <c r="AM151"/>
      <c r="AN151"/>
      <c r="AO151"/>
      <c r="AP151"/>
      <c r="AQ151"/>
      <c r="AR151"/>
      <c r="AS151"/>
      <c r="AT151"/>
      <c r="AU151"/>
    </row>
    <row r="152" spans="1:47" x14ac:dyDescent="0.25">
      <c r="A152" t="str">
        <f t="shared" si="173"/>
        <v>PPG</v>
      </c>
      <c r="B152" s="71"/>
      <c r="C152" s="144"/>
      <c r="D152" t="str">
        <f>VLOOKUP(C152,Schools!A:B,2,0)</f>
        <v xml:space="preserve"> Please choose a school</v>
      </c>
      <c r="E152" t="str">
        <f>VLOOKUP(C152,Schools!$A:$Z,3,0)</f>
        <v>None</v>
      </c>
      <c r="F152" s="202"/>
      <c r="G152" s="70" t="s">
        <v>4728</v>
      </c>
      <c r="I152" t="e">
        <f t="shared" si="170"/>
        <v>#N/A</v>
      </c>
      <c r="J152">
        <f>VLOOKUP(C152,Schools!$A:$Z,9,0)</f>
        <v>0</v>
      </c>
      <c r="K152" s="70"/>
      <c r="L152" s="190"/>
      <c r="M152" s="70"/>
      <c r="N152">
        <f>VLOOKUP(C152,Schools!A:D,4,0)</f>
        <v>0</v>
      </c>
      <c r="O152" t="e">
        <f t="shared" si="166"/>
        <v>#N/A</v>
      </c>
      <c r="P152">
        <f t="shared" si="171"/>
        <v>516500</v>
      </c>
      <c r="Q152" s="73"/>
      <c r="R152" s="73">
        <f t="shared" si="179"/>
        <v>0</v>
      </c>
      <c r="S152" s="73">
        <f t="shared" si="180"/>
        <v>0</v>
      </c>
      <c r="T152" s="73">
        <f t="shared" ref="T152:AB152" si="190">S152</f>
        <v>0</v>
      </c>
      <c r="U152" s="73">
        <f t="shared" si="190"/>
        <v>0</v>
      </c>
      <c r="V152" s="73">
        <f t="shared" si="190"/>
        <v>0</v>
      </c>
      <c r="W152" s="73">
        <f t="shared" si="190"/>
        <v>0</v>
      </c>
      <c r="X152" s="73">
        <f t="shared" si="190"/>
        <v>0</v>
      </c>
      <c r="Y152" s="73">
        <f t="shared" si="190"/>
        <v>0</v>
      </c>
      <c r="Z152" s="73">
        <f t="shared" si="190"/>
        <v>0</v>
      </c>
      <c r="AA152" s="73">
        <f t="shared" si="190"/>
        <v>0</v>
      </c>
      <c r="AB152" s="73">
        <f t="shared" si="190"/>
        <v>0</v>
      </c>
      <c r="AC152" s="47">
        <f t="shared" si="182"/>
        <v>0</v>
      </c>
      <c r="AD152" s="47">
        <f t="shared" si="184"/>
        <v>0</v>
      </c>
      <c r="AG152" s="47">
        <f t="shared" si="186"/>
        <v>0</v>
      </c>
      <c r="AH152" s="47">
        <f t="shared" si="187"/>
        <v>0</v>
      </c>
      <c r="AI152" s="47">
        <f t="shared" si="188"/>
        <v>0</v>
      </c>
      <c r="AJ152" s="47">
        <f t="shared" si="189"/>
        <v>0</v>
      </c>
      <c r="AK152"/>
      <c r="AL152"/>
      <c r="AM152"/>
      <c r="AN152"/>
      <c r="AO152"/>
      <c r="AP152"/>
      <c r="AQ152"/>
      <c r="AR152"/>
      <c r="AS152"/>
      <c r="AT152"/>
      <c r="AU152"/>
    </row>
    <row r="153" spans="1:47" x14ac:dyDescent="0.25">
      <c r="A153" t="str">
        <f t="shared" si="173"/>
        <v>PPG</v>
      </c>
      <c r="B153" s="71"/>
      <c r="C153" s="144"/>
      <c r="D153" t="str">
        <f>VLOOKUP(C153,Schools!A:B,2,0)</f>
        <v xml:space="preserve"> Please choose a school</v>
      </c>
      <c r="E153" t="str">
        <f>VLOOKUP(C153,Schools!$A:$Z,3,0)</f>
        <v>None</v>
      </c>
      <c r="F153" s="202"/>
      <c r="G153" s="70" t="s">
        <v>4729</v>
      </c>
      <c r="I153" t="e">
        <f t="shared" si="170"/>
        <v>#N/A</v>
      </c>
      <c r="J153">
        <f>VLOOKUP(C153,Schools!$A:$Z,9,0)</f>
        <v>0</v>
      </c>
      <c r="K153" s="70"/>
      <c r="L153" s="190"/>
      <c r="M153" s="70"/>
      <c r="N153">
        <f>VLOOKUP(C153,Schools!A:D,4,0)</f>
        <v>0</v>
      </c>
      <c r="O153" t="e">
        <f t="shared" si="166"/>
        <v>#N/A</v>
      </c>
      <c r="P153">
        <f t="shared" si="171"/>
        <v>516500</v>
      </c>
      <c r="Q153" s="73"/>
      <c r="R153" s="73">
        <f t="shared" si="179"/>
        <v>0</v>
      </c>
      <c r="S153" s="73">
        <f t="shared" si="180"/>
        <v>0</v>
      </c>
      <c r="T153" s="73">
        <f t="shared" ref="T153:AB153" si="191">S153</f>
        <v>0</v>
      </c>
      <c r="U153" s="73">
        <f t="shared" si="191"/>
        <v>0</v>
      </c>
      <c r="V153" s="73">
        <f t="shared" si="191"/>
        <v>0</v>
      </c>
      <c r="W153" s="73">
        <f t="shared" si="191"/>
        <v>0</v>
      </c>
      <c r="X153" s="73">
        <f t="shared" si="191"/>
        <v>0</v>
      </c>
      <c r="Y153" s="73">
        <f t="shared" si="191"/>
        <v>0</v>
      </c>
      <c r="Z153" s="73">
        <f t="shared" si="191"/>
        <v>0</v>
      </c>
      <c r="AA153" s="73">
        <f t="shared" si="191"/>
        <v>0</v>
      </c>
      <c r="AB153" s="73">
        <f t="shared" si="191"/>
        <v>0</v>
      </c>
      <c r="AC153" s="47">
        <f t="shared" si="182"/>
        <v>0</v>
      </c>
      <c r="AD153" s="47">
        <f t="shared" si="184"/>
        <v>0</v>
      </c>
      <c r="AG153" s="47">
        <f t="shared" si="186"/>
        <v>0</v>
      </c>
      <c r="AH153" s="47">
        <f t="shared" si="187"/>
        <v>0</v>
      </c>
      <c r="AI153" s="47">
        <f t="shared" si="188"/>
        <v>0</v>
      </c>
      <c r="AJ153" s="47">
        <f t="shared" si="189"/>
        <v>0</v>
      </c>
      <c r="AK153"/>
      <c r="AL153"/>
      <c r="AM153"/>
      <c r="AN153"/>
      <c r="AO153"/>
      <c r="AP153"/>
      <c r="AQ153"/>
      <c r="AR153"/>
      <c r="AS153"/>
      <c r="AT153"/>
      <c r="AU153"/>
    </row>
    <row r="154" spans="1:47" x14ac:dyDescent="0.25">
      <c r="A154" t="str">
        <f t="shared" si="173"/>
        <v>PPG</v>
      </c>
      <c r="B154" s="71"/>
      <c r="C154" s="144"/>
      <c r="D154" t="str">
        <f>VLOOKUP(C154,Schools!A:B,2,0)</f>
        <v xml:space="preserve"> Please choose a school</v>
      </c>
      <c r="E154" t="str">
        <f>VLOOKUP(C154,Schools!$A:$Z,3,0)</f>
        <v>None</v>
      </c>
      <c r="F154" s="202"/>
      <c r="G154" s="70" t="s">
        <v>4730</v>
      </c>
      <c r="I154" t="e">
        <f t="shared" si="170"/>
        <v>#N/A</v>
      </c>
      <c r="J154">
        <f>VLOOKUP(C154,Schools!$A:$Z,9,0)</f>
        <v>0</v>
      </c>
      <c r="K154" s="70"/>
      <c r="L154" s="190"/>
      <c r="M154" s="70"/>
      <c r="N154">
        <f>VLOOKUP(C154,Schools!A:D,4,0)</f>
        <v>0</v>
      </c>
      <c r="O154" t="e">
        <f t="shared" si="166"/>
        <v>#N/A</v>
      </c>
      <c r="P154">
        <f t="shared" si="171"/>
        <v>516500</v>
      </c>
      <c r="Q154" s="73"/>
      <c r="R154" s="73">
        <f t="shared" si="179"/>
        <v>0</v>
      </c>
      <c r="S154" s="73">
        <f t="shared" si="180"/>
        <v>0</v>
      </c>
      <c r="T154" s="73">
        <f t="shared" ref="T154:AB154" si="192">S154</f>
        <v>0</v>
      </c>
      <c r="U154" s="73">
        <f t="shared" si="192"/>
        <v>0</v>
      </c>
      <c r="V154" s="73">
        <f t="shared" si="192"/>
        <v>0</v>
      </c>
      <c r="W154" s="73">
        <f t="shared" si="192"/>
        <v>0</v>
      </c>
      <c r="X154" s="73">
        <f t="shared" si="192"/>
        <v>0</v>
      </c>
      <c r="Y154" s="73">
        <f t="shared" si="192"/>
        <v>0</v>
      </c>
      <c r="Z154" s="73">
        <f t="shared" si="192"/>
        <v>0</v>
      </c>
      <c r="AA154" s="73">
        <f t="shared" si="192"/>
        <v>0</v>
      </c>
      <c r="AB154" s="73">
        <f t="shared" si="192"/>
        <v>0</v>
      </c>
      <c r="AC154" s="47">
        <f t="shared" si="182"/>
        <v>0</v>
      </c>
      <c r="AD154" s="47">
        <f t="shared" si="184"/>
        <v>0</v>
      </c>
      <c r="AG154" s="47">
        <f t="shared" si="186"/>
        <v>0</v>
      </c>
      <c r="AH154" s="47">
        <f t="shared" si="187"/>
        <v>0</v>
      </c>
      <c r="AI154" s="47">
        <f t="shared" si="188"/>
        <v>0</v>
      </c>
      <c r="AJ154" s="47">
        <f t="shared" si="189"/>
        <v>0</v>
      </c>
      <c r="AK154"/>
      <c r="AL154"/>
      <c r="AM154"/>
      <c r="AN154"/>
      <c r="AO154"/>
      <c r="AP154"/>
      <c r="AQ154"/>
      <c r="AR154"/>
      <c r="AS154"/>
      <c r="AT154"/>
      <c r="AU154"/>
    </row>
    <row r="155" spans="1:47" x14ac:dyDescent="0.25">
      <c r="A155" t="str">
        <f t="shared" si="173"/>
        <v>PPG</v>
      </c>
      <c r="B155" s="71"/>
      <c r="C155" s="144"/>
      <c r="D155" t="str">
        <f>VLOOKUP(C155,Schools!A:B,2,0)</f>
        <v xml:space="preserve"> Please choose a school</v>
      </c>
      <c r="E155" t="str">
        <f>VLOOKUP(C155,Schools!$A:$Z,3,0)</f>
        <v>None</v>
      </c>
      <c r="F155" s="202"/>
      <c r="G155" s="70" t="s">
        <v>4731</v>
      </c>
      <c r="I155" t="e">
        <f t="shared" si="170"/>
        <v>#N/A</v>
      </c>
      <c r="J155">
        <f>VLOOKUP(C155,Schools!$A:$Z,9,0)</f>
        <v>0</v>
      </c>
      <c r="K155" s="70"/>
      <c r="L155" s="190"/>
      <c r="M155" s="70"/>
      <c r="N155">
        <f>VLOOKUP(C155,Schools!A:D,4,0)</f>
        <v>0</v>
      </c>
      <c r="O155" t="e">
        <f t="shared" si="166"/>
        <v>#N/A</v>
      </c>
      <c r="P155">
        <f t="shared" si="171"/>
        <v>516500</v>
      </c>
      <c r="Q155" s="73"/>
      <c r="R155" s="73">
        <f t="shared" si="179"/>
        <v>0</v>
      </c>
      <c r="S155" s="73">
        <f t="shared" si="180"/>
        <v>0</v>
      </c>
      <c r="T155" s="73">
        <f t="shared" ref="T155:AB155" si="193">S155</f>
        <v>0</v>
      </c>
      <c r="U155" s="73">
        <f t="shared" si="193"/>
        <v>0</v>
      </c>
      <c r="V155" s="73">
        <f t="shared" si="193"/>
        <v>0</v>
      </c>
      <c r="W155" s="73">
        <f t="shared" si="193"/>
        <v>0</v>
      </c>
      <c r="X155" s="73">
        <f t="shared" si="193"/>
        <v>0</v>
      </c>
      <c r="Y155" s="73">
        <f t="shared" si="193"/>
        <v>0</v>
      </c>
      <c r="Z155" s="73">
        <f t="shared" si="193"/>
        <v>0</v>
      </c>
      <c r="AA155" s="73">
        <f t="shared" si="193"/>
        <v>0</v>
      </c>
      <c r="AB155" s="73">
        <f t="shared" si="193"/>
        <v>0</v>
      </c>
      <c r="AC155" s="47">
        <f t="shared" si="182"/>
        <v>0</v>
      </c>
      <c r="AD155" s="47">
        <f t="shared" si="184"/>
        <v>0</v>
      </c>
      <c r="AG155" s="47">
        <f t="shared" si="186"/>
        <v>0</v>
      </c>
      <c r="AH155" s="47">
        <f t="shared" si="187"/>
        <v>0</v>
      </c>
      <c r="AI155" s="47">
        <f t="shared" si="188"/>
        <v>0</v>
      </c>
      <c r="AJ155" s="47">
        <f t="shared" si="189"/>
        <v>0</v>
      </c>
      <c r="AK155"/>
      <c r="AL155"/>
      <c r="AM155"/>
      <c r="AN155"/>
      <c r="AO155"/>
      <c r="AP155"/>
      <c r="AQ155"/>
      <c r="AR155"/>
      <c r="AS155"/>
      <c r="AT155"/>
      <c r="AU155"/>
    </row>
    <row r="156" spans="1:47" x14ac:dyDescent="0.25">
      <c r="A156" t="str">
        <f t="shared" si="173"/>
        <v>PPG</v>
      </c>
      <c r="B156" s="71"/>
      <c r="C156" s="144"/>
      <c r="D156" t="str">
        <f>VLOOKUP(C156,Schools!A:B,2,0)</f>
        <v xml:space="preserve"> Please choose a school</v>
      </c>
      <c r="E156" t="str">
        <f>VLOOKUP(C156,Schools!$A:$Z,3,0)</f>
        <v>None</v>
      </c>
      <c r="F156" s="202"/>
      <c r="G156" s="70" t="s">
        <v>4732</v>
      </c>
      <c r="I156" t="e">
        <f t="shared" si="170"/>
        <v>#N/A</v>
      </c>
      <c r="J156">
        <f>VLOOKUP(C156,Schools!$A:$Z,9,0)</f>
        <v>0</v>
      </c>
      <c r="K156" s="70"/>
      <c r="L156" s="190"/>
      <c r="M156" s="70"/>
      <c r="N156">
        <f>VLOOKUP(C156,Schools!A:D,4,0)</f>
        <v>0</v>
      </c>
      <c r="O156" t="e">
        <f t="shared" si="166"/>
        <v>#N/A</v>
      </c>
      <c r="P156">
        <f t="shared" si="171"/>
        <v>516500</v>
      </c>
      <c r="Q156" s="73"/>
      <c r="R156" s="73">
        <f t="shared" si="179"/>
        <v>0</v>
      </c>
      <c r="S156" s="73">
        <f t="shared" si="180"/>
        <v>0</v>
      </c>
      <c r="T156" s="73">
        <f t="shared" ref="T156:AB156" si="194">S156</f>
        <v>0</v>
      </c>
      <c r="U156" s="73">
        <f t="shared" si="194"/>
        <v>0</v>
      </c>
      <c r="V156" s="73">
        <f t="shared" si="194"/>
        <v>0</v>
      </c>
      <c r="W156" s="73">
        <f t="shared" si="194"/>
        <v>0</v>
      </c>
      <c r="X156" s="73">
        <f t="shared" si="194"/>
        <v>0</v>
      </c>
      <c r="Y156" s="73">
        <f t="shared" si="194"/>
        <v>0</v>
      </c>
      <c r="Z156" s="73">
        <f t="shared" si="194"/>
        <v>0</v>
      </c>
      <c r="AA156" s="73">
        <f t="shared" si="194"/>
        <v>0</v>
      </c>
      <c r="AB156" s="73">
        <f t="shared" si="194"/>
        <v>0</v>
      </c>
      <c r="AC156" s="47">
        <f t="shared" si="182"/>
        <v>0</v>
      </c>
      <c r="AD156" s="47">
        <f t="shared" si="184"/>
        <v>0</v>
      </c>
      <c r="AG156" s="47">
        <f t="shared" si="186"/>
        <v>0</v>
      </c>
      <c r="AH156" s="47">
        <f t="shared" si="187"/>
        <v>0</v>
      </c>
      <c r="AI156" s="47">
        <f t="shared" si="188"/>
        <v>0</v>
      </c>
      <c r="AJ156" s="47">
        <f t="shared" si="189"/>
        <v>0</v>
      </c>
      <c r="AK156"/>
      <c r="AL156"/>
      <c r="AM156"/>
      <c r="AN156"/>
      <c r="AO156"/>
      <c r="AP156"/>
      <c r="AQ156"/>
      <c r="AR156"/>
      <c r="AS156"/>
      <c r="AT156"/>
      <c r="AU156"/>
    </row>
    <row r="157" spans="1:47" x14ac:dyDescent="0.25">
      <c r="A157" t="str">
        <f t="shared" si="173"/>
        <v>PPG</v>
      </c>
      <c r="B157" s="71"/>
      <c r="C157" s="144"/>
      <c r="D157" t="str">
        <f>VLOOKUP(C157,Schools!A:B,2,0)</f>
        <v xml:space="preserve"> Please choose a school</v>
      </c>
      <c r="E157" t="str">
        <f>VLOOKUP(C157,Schools!$A:$Z,3,0)</f>
        <v>None</v>
      </c>
      <c r="F157" s="202"/>
      <c r="G157" s="70" t="s">
        <v>4733</v>
      </c>
      <c r="I157" t="e">
        <f t="shared" si="170"/>
        <v>#N/A</v>
      </c>
      <c r="J157">
        <f>VLOOKUP(C157,Schools!$A:$Z,9,0)</f>
        <v>0</v>
      </c>
      <c r="K157" s="70"/>
      <c r="L157" s="190"/>
      <c r="M157" s="70"/>
      <c r="N157">
        <f>VLOOKUP(C157,Schools!A:D,4,0)</f>
        <v>0</v>
      </c>
      <c r="O157" t="e">
        <f t="shared" si="166"/>
        <v>#N/A</v>
      </c>
      <c r="P157">
        <f t="shared" si="171"/>
        <v>516500</v>
      </c>
      <c r="Q157" s="73"/>
      <c r="R157" s="73">
        <f t="shared" si="179"/>
        <v>0</v>
      </c>
      <c r="S157" s="73">
        <f t="shared" si="180"/>
        <v>0</v>
      </c>
      <c r="T157" s="73">
        <f t="shared" ref="T157:AB157" si="195">S157</f>
        <v>0</v>
      </c>
      <c r="U157" s="73">
        <f t="shared" si="195"/>
        <v>0</v>
      </c>
      <c r="V157" s="73">
        <f t="shared" si="195"/>
        <v>0</v>
      </c>
      <c r="W157" s="73">
        <f t="shared" si="195"/>
        <v>0</v>
      </c>
      <c r="X157" s="73">
        <f t="shared" si="195"/>
        <v>0</v>
      </c>
      <c r="Y157" s="73">
        <f t="shared" si="195"/>
        <v>0</v>
      </c>
      <c r="Z157" s="73">
        <f t="shared" si="195"/>
        <v>0</v>
      </c>
      <c r="AA157" s="73">
        <f t="shared" si="195"/>
        <v>0</v>
      </c>
      <c r="AB157" s="73">
        <f t="shared" si="195"/>
        <v>0</v>
      </c>
      <c r="AC157" s="47">
        <f t="shared" si="182"/>
        <v>0</v>
      </c>
      <c r="AD157" s="47">
        <f t="shared" si="184"/>
        <v>0</v>
      </c>
      <c r="AG157" s="47">
        <f t="shared" si="186"/>
        <v>0</v>
      </c>
      <c r="AH157" s="47">
        <f t="shared" si="187"/>
        <v>0</v>
      </c>
      <c r="AI157" s="47">
        <f t="shared" si="188"/>
        <v>0</v>
      </c>
      <c r="AJ157" s="47">
        <f t="shared" si="189"/>
        <v>0</v>
      </c>
      <c r="AK157"/>
      <c r="AL157"/>
      <c r="AM157"/>
      <c r="AN157"/>
      <c r="AO157"/>
      <c r="AP157"/>
      <c r="AQ157"/>
      <c r="AR157"/>
      <c r="AS157"/>
      <c r="AT157"/>
      <c r="AU157"/>
    </row>
    <row r="158" spans="1:47" x14ac:dyDescent="0.25">
      <c r="A158" t="str">
        <f t="shared" si="173"/>
        <v>PPG</v>
      </c>
      <c r="B158" s="71"/>
      <c r="C158" s="144"/>
      <c r="D158" t="str">
        <f>VLOOKUP(C158,Schools!A:B,2,0)</f>
        <v xml:space="preserve"> Please choose a school</v>
      </c>
      <c r="E158" t="str">
        <f>VLOOKUP(C158,Schools!$A:$Z,3,0)</f>
        <v>None</v>
      </c>
      <c r="F158" s="202"/>
      <c r="G158" s="70" t="s">
        <v>4734</v>
      </c>
      <c r="I158" t="e">
        <f t="shared" si="170"/>
        <v>#N/A</v>
      </c>
      <c r="J158">
        <f>VLOOKUP(C158,Schools!$A:$Z,9,0)</f>
        <v>0</v>
      </c>
      <c r="K158" s="70"/>
      <c r="L158" s="190"/>
      <c r="M158" s="70"/>
      <c r="N158">
        <f>VLOOKUP(C158,Schools!A:D,4,0)</f>
        <v>0</v>
      </c>
      <c r="O158" t="e">
        <f t="shared" si="166"/>
        <v>#N/A</v>
      </c>
      <c r="P158">
        <f t="shared" si="171"/>
        <v>516500</v>
      </c>
      <c r="Q158" s="73"/>
      <c r="R158" s="73">
        <f t="shared" si="179"/>
        <v>0</v>
      </c>
      <c r="S158" s="73">
        <f t="shared" si="180"/>
        <v>0</v>
      </c>
      <c r="T158" s="73">
        <f t="shared" ref="T158:AB158" si="196">S158</f>
        <v>0</v>
      </c>
      <c r="U158" s="73">
        <f t="shared" si="196"/>
        <v>0</v>
      </c>
      <c r="V158" s="73">
        <f t="shared" si="196"/>
        <v>0</v>
      </c>
      <c r="W158" s="73">
        <f t="shared" si="196"/>
        <v>0</v>
      </c>
      <c r="X158" s="73">
        <f t="shared" si="196"/>
        <v>0</v>
      </c>
      <c r="Y158" s="73">
        <f t="shared" si="196"/>
        <v>0</v>
      </c>
      <c r="Z158" s="73">
        <f t="shared" si="196"/>
        <v>0</v>
      </c>
      <c r="AA158" s="73">
        <f t="shared" si="196"/>
        <v>0</v>
      </c>
      <c r="AB158" s="73">
        <f t="shared" si="196"/>
        <v>0</v>
      </c>
      <c r="AC158" s="47">
        <f t="shared" si="182"/>
        <v>0</v>
      </c>
      <c r="AD158" s="47">
        <f t="shared" si="184"/>
        <v>0</v>
      </c>
      <c r="AG158" s="47">
        <f t="shared" si="186"/>
        <v>0</v>
      </c>
      <c r="AH158" s="47">
        <f t="shared" si="187"/>
        <v>0</v>
      </c>
      <c r="AI158" s="47">
        <f t="shared" si="188"/>
        <v>0</v>
      </c>
      <c r="AJ158" s="47">
        <f t="shared" si="189"/>
        <v>0</v>
      </c>
      <c r="AK158"/>
      <c r="AL158"/>
      <c r="AM158"/>
      <c r="AN158"/>
      <c r="AO158"/>
      <c r="AP158"/>
      <c r="AQ158"/>
      <c r="AR158"/>
      <c r="AS158"/>
      <c r="AT158"/>
      <c r="AU158"/>
    </row>
    <row r="159" spans="1:47" x14ac:dyDescent="0.25">
      <c r="A159" t="str">
        <f t="shared" si="173"/>
        <v>PPG</v>
      </c>
      <c r="B159" s="71"/>
      <c r="C159" s="144"/>
      <c r="D159" t="str">
        <f>VLOOKUP(C159,Schools!A:B,2,0)</f>
        <v xml:space="preserve"> Please choose a school</v>
      </c>
      <c r="E159" t="str">
        <f>VLOOKUP(C159,Schools!$A:$Z,3,0)</f>
        <v>None</v>
      </c>
      <c r="F159" s="202"/>
      <c r="G159" s="70" t="s">
        <v>4735</v>
      </c>
      <c r="I159" t="e">
        <f t="shared" si="170"/>
        <v>#N/A</v>
      </c>
      <c r="J159">
        <f>VLOOKUP(C159,Schools!$A:$Z,9,0)</f>
        <v>0</v>
      </c>
      <c r="K159" s="70"/>
      <c r="L159" s="190"/>
      <c r="M159" s="70"/>
      <c r="N159">
        <f>VLOOKUP(C159,Schools!A:D,4,0)</f>
        <v>0</v>
      </c>
      <c r="O159" t="e">
        <f t="shared" si="166"/>
        <v>#N/A</v>
      </c>
      <c r="P159">
        <f t="shared" si="171"/>
        <v>516500</v>
      </c>
      <c r="Q159" s="73"/>
      <c r="R159" s="73">
        <f t="shared" si="179"/>
        <v>0</v>
      </c>
      <c r="S159" s="73">
        <f t="shared" si="180"/>
        <v>0</v>
      </c>
      <c r="T159" s="73">
        <f t="shared" ref="T159:AB159" si="197">S159</f>
        <v>0</v>
      </c>
      <c r="U159" s="73">
        <f t="shared" si="197"/>
        <v>0</v>
      </c>
      <c r="V159" s="73">
        <f t="shared" si="197"/>
        <v>0</v>
      </c>
      <c r="W159" s="73">
        <f t="shared" si="197"/>
        <v>0</v>
      </c>
      <c r="X159" s="73">
        <f t="shared" si="197"/>
        <v>0</v>
      </c>
      <c r="Y159" s="73">
        <f t="shared" si="197"/>
        <v>0</v>
      </c>
      <c r="Z159" s="73">
        <f t="shared" si="197"/>
        <v>0</v>
      </c>
      <c r="AA159" s="73">
        <f t="shared" si="197"/>
        <v>0</v>
      </c>
      <c r="AB159" s="73">
        <f t="shared" si="197"/>
        <v>0</v>
      </c>
      <c r="AC159" s="47">
        <f t="shared" si="182"/>
        <v>0</v>
      </c>
      <c r="AD159" s="47">
        <f t="shared" si="184"/>
        <v>0</v>
      </c>
      <c r="AG159" s="47">
        <f t="shared" si="186"/>
        <v>0</v>
      </c>
      <c r="AH159" s="47">
        <f t="shared" si="187"/>
        <v>0</v>
      </c>
      <c r="AI159" s="47">
        <f t="shared" si="188"/>
        <v>0</v>
      </c>
      <c r="AJ159" s="47">
        <f t="shared" si="189"/>
        <v>0</v>
      </c>
      <c r="AK159"/>
      <c r="AL159"/>
      <c r="AM159"/>
      <c r="AN159"/>
      <c r="AO159"/>
      <c r="AP159"/>
      <c r="AQ159"/>
      <c r="AR159"/>
      <c r="AS159"/>
      <c r="AT159"/>
      <c r="AU159"/>
    </row>
    <row r="160" spans="1:47" x14ac:dyDescent="0.25">
      <c r="A160" t="str">
        <f t="shared" si="173"/>
        <v>PPG</v>
      </c>
      <c r="B160" s="71"/>
      <c r="C160" s="144"/>
      <c r="D160" t="str">
        <f>VLOOKUP(C160,Schools!A:B,2,0)</f>
        <v xml:space="preserve"> Please choose a school</v>
      </c>
      <c r="E160" t="str">
        <f>VLOOKUP(C160,Schools!$A:$Z,3,0)</f>
        <v>None</v>
      </c>
      <c r="F160" s="202"/>
      <c r="G160" s="70" t="s">
        <v>4736</v>
      </c>
      <c r="I160" t="e">
        <f t="shared" si="170"/>
        <v>#N/A</v>
      </c>
      <c r="J160">
        <f>VLOOKUP(C160,Schools!$A:$Z,9,0)</f>
        <v>0</v>
      </c>
      <c r="K160" s="70"/>
      <c r="L160" s="190"/>
      <c r="M160" s="70"/>
      <c r="N160">
        <f>VLOOKUP(C160,Schools!A:D,4,0)</f>
        <v>0</v>
      </c>
      <c r="O160" t="e">
        <f t="shared" si="166"/>
        <v>#N/A</v>
      </c>
      <c r="P160">
        <f t="shared" si="171"/>
        <v>516500</v>
      </c>
      <c r="Q160" s="73"/>
      <c r="R160" s="73">
        <f t="shared" si="179"/>
        <v>0</v>
      </c>
      <c r="S160" s="73">
        <f t="shared" si="180"/>
        <v>0</v>
      </c>
      <c r="T160" s="73">
        <f t="shared" ref="T160:AB160" si="198">S160</f>
        <v>0</v>
      </c>
      <c r="U160" s="73">
        <f t="shared" si="198"/>
        <v>0</v>
      </c>
      <c r="V160" s="73">
        <f t="shared" si="198"/>
        <v>0</v>
      </c>
      <c r="W160" s="73">
        <f t="shared" si="198"/>
        <v>0</v>
      </c>
      <c r="X160" s="73">
        <f t="shared" si="198"/>
        <v>0</v>
      </c>
      <c r="Y160" s="73">
        <f t="shared" si="198"/>
        <v>0</v>
      </c>
      <c r="Z160" s="73">
        <f t="shared" si="198"/>
        <v>0</v>
      </c>
      <c r="AA160" s="73">
        <f t="shared" si="198"/>
        <v>0</v>
      </c>
      <c r="AB160" s="73">
        <f t="shared" si="198"/>
        <v>0</v>
      </c>
      <c r="AC160" s="47">
        <f t="shared" si="182"/>
        <v>0</v>
      </c>
      <c r="AD160" s="47">
        <f t="shared" si="184"/>
        <v>0</v>
      </c>
      <c r="AG160" s="47">
        <f t="shared" si="186"/>
        <v>0</v>
      </c>
      <c r="AH160" s="47">
        <f t="shared" si="187"/>
        <v>0</v>
      </c>
      <c r="AI160" s="47">
        <f t="shared" si="188"/>
        <v>0</v>
      </c>
      <c r="AJ160" s="47">
        <f t="shared" si="189"/>
        <v>0</v>
      </c>
      <c r="AK160"/>
      <c r="AL160"/>
      <c r="AM160"/>
      <c r="AN160"/>
      <c r="AO160"/>
      <c r="AP160"/>
      <c r="AQ160"/>
      <c r="AR160"/>
      <c r="AS160"/>
      <c r="AT160"/>
      <c r="AU160"/>
    </row>
    <row r="161" spans="1:47" x14ac:dyDescent="0.25">
      <c r="A161" t="str">
        <f t="shared" si="173"/>
        <v>PPG</v>
      </c>
      <c r="B161" s="71"/>
      <c r="C161" s="144"/>
      <c r="D161" t="s">
        <v>981</v>
      </c>
      <c r="E161" t="str">
        <f>VLOOKUP(C161,Schools!$A:$Z,3,0)</f>
        <v>None</v>
      </c>
      <c r="F161" s="202"/>
      <c r="G161" s="70" t="s">
        <v>4737</v>
      </c>
      <c r="I161" t="e">
        <f t="shared" ref="I161:I166" si="199">O161&amp;"/"&amp;P161</f>
        <v>#N/A</v>
      </c>
      <c r="J161">
        <f>VLOOKUP(C161,Schools!$A:$Z,9,0)</f>
        <v>0</v>
      </c>
      <c r="K161" s="70"/>
      <c r="L161" s="190"/>
      <c r="M161" s="70"/>
      <c r="N161">
        <f>VLOOKUP(C161,Schools!A:D,4,0)</f>
        <v>0</v>
      </c>
      <c r="O161" t="e">
        <f t="shared" ref="O161:O166" si="200">VLOOKUP(N161,$AJ$1:$AK$5,2,0)</f>
        <v>#N/A</v>
      </c>
      <c r="P161">
        <f t="shared" ref="P161:P166" si="201">IF(E161="M",543965,516500)</f>
        <v>516500</v>
      </c>
      <c r="Q161" s="73"/>
      <c r="R161" s="73">
        <f t="shared" si="179"/>
        <v>0</v>
      </c>
      <c r="S161" s="73">
        <f t="shared" si="180"/>
        <v>0</v>
      </c>
      <c r="T161" s="73">
        <f t="shared" ref="T161:AB161" si="202">S161</f>
        <v>0</v>
      </c>
      <c r="U161" s="73">
        <f t="shared" si="202"/>
        <v>0</v>
      </c>
      <c r="V161" s="73">
        <f t="shared" si="202"/>
        <v>0</v>
      </c>
      <c r="W161" s="73">
        <f t="shared" si="202"/>
        <v>0</v>
      </c>
      <c r="X161" s="73">
        <f t="shared" si="202"/>
        <v>0</v>
      </c>
      <c r="Y161" s="73">
        <f t="shared" si="202"/>
        <v>0</v>
      </c>
      <c r="Z161" s="73">
        <f t="shared" si="202"/>
        <v>0</v>
      </c>
      <c r="AA161" s="73">
        <f t="shared" si="202"/>
        <v>0</v>
      </c>
      <c r="AB161" s="73">
        <f t="shared" si="202"/>
        <v>0</v>
      </c>
      <c r="AC161" s="47">
        <f t="shared" si="182"/>
        <v>0</v>
      </c>
      <c r="AD161" s="47">
        <f t="shared" si="184"/>
        <v>0</v>
      </c>
      <c r="AE161" s="73"/>
      <c r="AG161" s="47">
        <f t="shared" si="186"/>
        <v>0</v>
      </c>
      <c r="AH161" s="47">
        <f t="shared" si="187"/>
        <v>0</v>
      </c>
      <c r="AI161" s="47">
        <f t="shared" si="188"/>
        <v>0</v>
      </c>
      <c r="AJ161" s="47">
        <f t="shared" si="189"/>
        <v>0</v>
      </c>
      <c r="AU161"/>
    </row>
    <row r="162" spans="1:47" x14ac:dyDescent="0.25">
      <c r="A162" t="s">
        <v>30</v>
      </c>
      <c r="B162" s="71"/>
      <c r="C162" s="144"/>
      <c r="D162" t="s">
        <v>982</v>
      </c>
      <c r="E162" t="str">
        <f>VLOOKUP(C162,Schools!$A:$Z,3,0)</f>
        <v>None</v>
      </c>
      <c r="F162" s="202"/>
      <c r="G162" s="70" t="s">
        <v>4738</v>
      </c>
      <c r="I162" t="e">
        <f t="shared" si="199"/>
        <v>#N/A</v>
      </c>
      <c r="J162">
        <f>VLOOKUP(C162,Schools!$A:$Z,9,0)</f>
        <v>0</v>
      </c>
      <c r="K162" s="70"/>
      <c r="L162" s="190"/>
      <c r="M162" s="70"/>
      <c r="N162">
        <f>VLOOKUP(C162,Schools!A:D,4,0)</f>
        <v>0</v>
      </c>
      <c r="O162" t="e">
        <f t="shared" si="200"/>
        <v>#N/A</v>
      </c>
      <c r="P162">
        <f t="shared" si="201"/>
        <v>516500</v>
      </c>
      <c r="Q162" s="73"/>
      <c r="R162" s="73">
        <f t="shared" si="179"/>
        <v>0</v>
      </c>
      <c r="S162" s="73">
        <f t="shared" si="180"/>
        <v>0</v>
      </c>
      <c r="T162" s="73">
        <f t="shared" ref="T162:AB162" si="203">S162</f>
        <v>0</v>
      </c>
      <c r="U162" s="73">
        <f t="shared" si="203"/>
        <v>0</v>
      </c>
      <c r="V162" s="73">
        <f t="shared" si="203"/>
        <v>0</v>
      </c>
      <c r="W162" s="73">
        <f t="shared" si="203"/>
        <v>0</v>
      </c>
      <c r="X162" s="73">
        <f t="shared" si="203"/>
        <v>0</v>
      </c>
      <c r="Y162" s="73">
        <f t="shared" si="203"/>
        <v>0</v>
      </c>
      <c r="Z162" s="73">
        <f t="shared" si="203"/>
        <v>0</v>
      </c>
      <c r="AA162" s="73">
        <f t="shared" si="203"/>
        <v>0</v>
      </c>
      <c r="AB162" s="73">
        <f t="shared" si="203"/>
        <v>0</v>
      </c>
      <c r="AC162" s="47">
        <f t="shared" si="182"/>
        <v>0</v>
      </c>
      <c r="AD162" s="47">
        <f t="shared" si="184"/>
        <v>0</v>
      </c>
      <c r="AE162" s="47"/>
      <c r="AF162" s="73"/>
      <c r="AG162" s="47">
        <f t="shared" ref="AG162:AG166" si="204">SUM(Q162:S162)</f>
        <v>0</v>
      </c>
      <c r="AH162" s="47">
        <f t="shared" ref="AH162:AH166" si="205">SUM(Q162:V162)</f>
        <v>0</v>
      </c>
      <c r="AI162" s="47">
        <f t="shared" ref="AI162:AI166" si="206">SUM(Q162:Y162)</f>
        <v>0</v>
      </c>
      <c r="AJ162" s="47">
        <f t="shared" ref="AJ162:AJ166" si="207">SUM(Q162:AB162)</f>
        <v>0</v>
      </c>
    </row>
    <row r="163" spans="1:47" x14ac:dyDescent="0.25">
      <c r="A163" t="s">
        <v>30</v>
      </c>
      <c r="B163" s="71"/>
      <c r="C163" s="144"/>
      <c r="D163" t="s">
        <v>1011</v>
      </c>
      <c r="E163" t="str">
        <f>VLOOKUP(C163,Schools!$A:$Z,3,0)</f>
        <v>None</v>
      </c>
      <c r="F163" s="202"/>
      <c r="G163" s="70" t="s">
        <v>4739</v>
      </c>
      <c r="I163" t="e">
        <f t="shared" si="199"/>
        <v>#N/A</v>
      </c>
      <c r="J163">
        <f>VLOOKUP(C163,Schools!$A:$Z,9,0)</f>
        <v>0</v>
      </c>
      <c r="K163" s="70"/>
      <c r="L163" s="190"/>
      <c r="M163" s="70"/>
      <c r="N163">
        <f>VLOOKUP(C163,Schools!A:D,4,0)</f>
        <v>0</v>
      </c>
      <c r="O163" t="e">
        <f t="shared" si="200"/>
        <v>#N/A</v>
      </c>
      <c r="P163">
        <f t="shared" si="201"/>
        <v>516500</v>
      </c>
      <c r="Q163" s="73"/>
      <c r="R163" s="73">
        <f t="shared" si="179"/>
        <v>0</v>
      </c>
      <c r="S163" s="73">
        <f t="shared" si="180"/>
        <v>0</v>
      </c>
      <c r="T163" s="73">
        <f t="shared" ref="T163:AB163" si="208">S163</f>
        <v>0</v>
      </c>
      <c r="U163" s="73">
        <f t="shared" si="208"/>
        <v>0</v>
      </c>
      <c r="V163" s="73">
        <f t="shared" si="208"/>
        <v>0</v>
      </c>
      <c r="W163" s="73">
        <f t="shared" si="208"/>
        <v>0</v>
      </c>
      <c r="X163" s="73">
        <f t="shared" si="208"/>
        <v>0</v>
      </c>
      <c r="Y163" s="73">
        <f t="shared" si="208"/>
        <v>0</v>
      </c>
      <c r="Z163" s="73">
        <f t="shared" si="208"/>
        <v>0</v>
      </c>
      <c r="AA163" s="73">
        <f t="shared" si="208"/>
        <v>0</v>
      </c>
      <c r="AB163" s="73">
        <f t="shared" si="208"/>
        <v>0</v>
      </c>
      <c r="AC163" s="47">
        <f t="shared" si="182"/>
        <v>0</v>
      </c>
      <c r="AD163" s="47">
        <f t="shared" si="184"/>
        <v>0</v>
      </c>
      <c r="AE163" s="47"/>
      <c r="AF163" s="73"/>
      <c r="AG163" s="47">
        <f t="shared" si="204"/>
        <v>0</v>
      </c>
      <c r="AH163" s="47">
        <f t="shared" si="205"/>
        <v>0</v>
      </c>
      <c r="AI163" s="47">
        <f t="shared" si="206"/>
        <v>0</v>
      </c>
      <c r="AJ163" s="47">
        <f t="shared" si="207"/>
        <v>0</v>
      </c>
    </row>
    <row r="164" spans="1:47" x14ac:dyDescent="0.25">
      <c r="A164" t="s">
        <v>30</v>
      </c>
      <c r="B164" s="71"/>
      <c r="C164" s="144"/>
      <c r="D164" t="s">
        <v>1015</v>
      </c>
      <c r="E164" t="str">
        <f>VLOOKUP(C164,Schools!$A:$Z,3,0)</f>
        <v>None</v>
      </c>
      <c r="F164" s="202"/>
      <c r="G164" s="70" t="s">
        <v>4740</v>
      </c>
      <c r="I164" t="e">
        <f t="shared" si="199"/>
        <v>#N/A</v>
      </c>
      <c r="J164">
        <f>VLOOKUP(C164,Schools!$A:$Z,9,0)</f>
        <v>0</v>
      </c>
      <c r="K164" s="70"/>
      <c r="L164" s="190"/>
      <c r="M164" s="70"/>
      <c r="N164">
        <f>VLOOKUP(C164,Schools!A:D,4,0)</f>
        <v>0</v>
      </c>
      <c r="O164" t="e">
        <f t="shared" si="200"/>
        <v>#N/A</v>
      </c>
      <c r="P164">
        <f t="shared" si="201"/>
        <v>516500</v>
      </c>
      <c r="Q164" s="73"/>
      <c r="R164" s="73">
        <f t="shared" si="179"/>
        <v>0</v>
      </c>
      <c r="S164" s="73">
        <f t="shared" si="180"/>
        <v>0</v>
      </c>
      <c r="T164" s="73">
        <f t="shared" ref="T164:AB164" si="209">S164</f>
        <v>0</v>
      </c>
      <c r="U164" s="73">
        <f t="shared" si="209"/>
        <v>0</v>
      </c>
      <c r="V164" s="73">
        <f t="shared" si="209"/>
        <v>0</v>
      </c>
      <c r="W164" s="73">
        <f t="shared" si="209"/>
        <v>0</v>
      </c>
      <c r="X164" s="73">
        <f t="shared" si="209"/>
        <v>0</v>
      </c>
      <c r="Y164" s="73">
        <f t="shared" si="209"/>
        <v>0</v>
      </c>
      <c r="Z164" s="73">
        <f t="shared" si="209"/>
        <v>0</v>
      </c>
      <c r="AA164" s="73">
        <f t="shared" si="209"/>
        <v>0</v>
      </c>
      <c r="AB164" s="73">
        <f t="shared" si="209"/>
        <v>0</v>
      </c>
      <c r="AC164" s="47">
        <f t="shared" si="182"/>
        <v>0</v>
      </c>
      <c r="AD164" s="47">
        <f t="shared" si="184"/>
        <v>0</v>
      </c>
      <c r="AE164" s="47"/>
      <c r="AF164" s="73"/>
      <c r="AG164" s="47">
        <f t="shared" si="204"/>
        <v>0</v>
      </c>
      <c r="AH164" s="47">
        <f t="shared" si="205"/>
        <v>0</v>
      </c>
      <c r="AI164" s="47">
        <f t="shared" si="206"/>
        <v>0</v>
      </c>
      <c r="AJ164" s="47">
        <f t="shared" si="207"/>
        <v>0</v>
      </c>
    </row>
    <row r="165" spans="1:47" x14ac:dyDescent="0.25">
      <c r="A165" t="s">
        <v>30</v>
      </c>
      <c r="B165" s="71"/>
      <c r="C165" s="144"/>
      <c r="D165" t="s">
        <v>995</v>
      </c>
      <c r="E165" t="str">
        <f>VLOOKUP(C165,Schools!$A:$Z,3,0)</f>
        <v>None</v>
      </c>
      <c r="F165" s="202"/>
      <c r="G165" s="70" t="s">
        <v>4741</v>
      </c>
      <c r="I165" t="e">
        <f t="shared" si="199"/>
        <v>#N/A</v>
      </c>
      <c r="J165">
        <f>VLOOKUP(C165,Schools!$A:$Z,9,0)</f>
        <v>0</v>
      </c>
      <c r="K165" s="70"/>
      <c r="L165" s="190"/>
      <c r="M165" s="70"/>
      <c r="N165">
        <f>VLOOKUP(C165,Schools!A:D,4,0)</f>
        <v>0</v>
      </c>
      <c r="O165" t="e">
        <f t="shared" si="200"/>
        <v>#N/A</v>
      </c>
      <c r="P165">
        <f t="shared" si="201"/>
        <v>516500</v>
      </c>
      <c r="Q165" s="73"/>
      <c r="R165" s="73">
        <f t="shared" si="179"/>
        <v>0</v>
      </c>
      <c r="S165" s="73">
        <f t="shared" si="180"/>
        <v>0</v>
      </c>
      <c r="T165" s="73">
        <f t="shared" ref="T165:AB165" si="210">S165</f>
        <v>0</v>
      </c>
      <c r="U165" s="73">
        <f t="shared" si="210"/>
        <v>0</v>
      </c>
      <c r="V165" s="73">
        <f t="shared" si="210"/>
        <v>0</v>
      </c>
      <c r="W165" s="73">
        <f t="shared" si="210"/>
        <v>0</v>
      </c>
      <c r="X165" s="73">
        <f t="shared" si="210"/>
        <v>0</v>
      </c>
      <c r="Y165" s="73">
        <f t="shared" si="210"/>
        <v>0</v>
      </c>
      <c r="Z165" s="73">
        <f t="shared" si="210"/>
        <v>0</v>
      </c>
      <c r="AA165" s="73">
        <f t="shared" si="210"/>
        <v>0</v>
      </c>
      <c r="AB165" s="73">
        <f t="shared" si="210"/>
        <v>0</v>
      </c>
      <c r="AC165" s="47">
        <f t="shared" si="182"/>
        <v>0</v>
      </c>
      <c r="AD165" s="47">
        <f t="shared" si="184"/>
        <v>0</v>
      </c>
      <c r="AE165" s="47"/>
      <c r="AF165" s="73"/>
      <c r="AG165" s="47">
        <f t="shared" si="204"/>
        <v>0</v>
      </c>
      <c r="AH165" s="47">
        <f t="shared" si="205"/>
        <v>0</v>
      </c>
      <c r="AI165" s="47">
        <f t="shared" si="206"/>
        <v>0</v>
      </c>
      <c r="AJ165" s="47">
        <f t="shared" si="207"/>
        <v>0</v>
      </c>
    </row>
    <row r="166" spans="1:47" x14ac:dyDescent="0.25">
      <c r="A166" t="s">
        <v>30</v>
      </c>
      <c r="B166" s="71"/>
      <c r="C166" s="144"/>
      <c r="D166" t="s">
        <v>1042</v>
      </c>
      <c r="E166" t="str">
        <f>VLOOKUP(C166,Schools!$A:$Z,3,0)</f>
        <v>None</v>
      </c>
      <c r="F166" s="202"/>
      <c r="G166" s="70" t="s">
        <v>4742</v>
      </c>
      <c r="I166" t="e">
        <f t="shared" si="199"/>
        <v>#N/A</v>
      </c>
      <c r="J166">
        <f>VLOOKUP(C166,Schools!$A:$Z,9,0)</f>
        <v>0</v>
      </c>
      <c r="K166" s="70"/>
      <c r="L166" s="190"/>
      <c r="M166" s="70"/>
      <c r="N166">
        <f>VLOOKUP(C166,Schools!A:D,4,0)</f>
        <v>0</v>
      </c>
      <c r="O166" t="e">
        <f t="shared" si="200"/>
        <v>#N/A</v>
      </c>
      <c r="P166">
        <f t="shared" si="201"/>
        <v>516500</v>
      </c>
      <c r="Q166" s="73"/>
      <c r="R166" s="73">
        <f t="shared" si="179"/>
        <v>0</v>
      </c>
      <c r="S166" s="73">
        <f t="shared" si="180"/>
        <v>0</v>
      </c>
      <c r="T166" s="73">
        <f t="shared" ref="T166:AB166" si="211">S166</f>
        <v>0</v>
      </c>
      <c r="U166" s="73">
        <f t="shared" si="211"/>
        <v>0</v>
      </c>
      <c r="V166" s="73">
        <f t="shared" si="211"/>
        <v>0</v>
      </c>
      <c r="W166" s="73">
        <f t="shared" si="211"/>
        <v>0</v>
      </c>
      <c r="X166" s="73">
        <f t="shared" si="211"/>
        <v>0</v>
      </c>
      <c r="Y166" s="73">
        <f t="shared" si="211"/>
        <v>0</v>
      </c>
      <c r="Z166" s="73">
        <f t="shared" si="211"/>
        <v>0</v>
      </c>
      <c r="AA166" s="73">
        <f t="shared" si="211"/>
        <v>0</v>
      </c>
      <c r="AB166" s="73">
        <f t="shared" si="211"/>
        <v>0</v>
      </c>
      <c r="AC166" s="47">
        <f t="shared" si="182"/>
        <v>0</v>
      </c>
      <c r="AD166" s="47">
        <f t="shared" si="184"/>
        <v>0</v>
      </c>
      <c r="AE166" s="47"/>
      <c r="AF166" s="73"/>
      <c r="AG166" s="47">
        <f t="shared" si="204"/>
        <v>0</v>
      </c>
      <c r="AH166" s="47">
        <f t="shared" si="205"/>
        <v>0</v>
      </c>
      <c r="AI166" s="47">
        <f t="shared" si="206"/>
        <v>0</v>
      </c>
      <c r="AJ166" s="47">
        <f t="shared" si="207"/>
        <v>0</v>
      </c>
    </row>
    <row r="167" spans="1:47" x14ac:dyDescent="0.25">
      <c r="A167" t="s">
        <v>30</v>
      </c>
      <c r="B167" s="71"/>
      <c r="C167" s="144"/>
      <c r="D167" t="str">
        <f>VLOOKUP(C167,Schools!A:B,2,0)</f>
        <v xml:space="preserve"> Please choose a school</v>
      </c>
      <c r="E167" t="str">
        <f>VLOOKUP(C167,Schools!$A:$Z,3,0)</f>
        <v>None</v>
      </c>
      <c r="F167" s="75"/>
      <c r="G167" s="70" t="s">
        <v>4743</v>
      </c>
      <c r="I167" t="str">
        <f t="shared" si="170"/>
        <v>/</v>
      </c>
      <c r="K167" s="70"/>
      <c r="L167" s="190"/>
      <c r="M167" s="70"/>
      <c r="Q167" s="73"/>
      <c r="R167" s="73">
        <f t="shared" si="179"/>
        <v>0</v>
      </c>
      <c r="S167" s="73">
        <f t="shared" si="180"/>
        <v>0</v>
      </c>
      <c r="T167" s="73">
        <f t="shared" ref="T167:AB167" si="212">S167</f>
        <v>0</v>
      </c>
      <c r="U167" s="73">
        <f t="shared" si="212"/>
        <v>0</v>
      </c>
      <c r="V167" s="73">
        <f t="shared" si="212"/>
        <v>0</v>
      </c>
      <c r="W167" s="73">
        <f t="shared" si="212"/>
        <v>0</v>
      </c>
      <c r="X167" s="73">
        <f t="shared" si="212"/>
        <v>0</v>
      </c>
      <c r="Y167" s="73">
        <f t="shared" si="212"/>
        <v>0</v>
      </c>
      <c r="Z167" s="73">
        <f t="shared" si="212"/>
        <v>0</v>
      </c>
      <c r="AA167" s="73">
        <f t="shared" si="212"/>
        <v>0</v>
      </c>
      <c r="AB167" s="73">
        <f t="shared" si="212"/>
        <v>0</v>
      </c>
      <c r="AC167" s="47">
        <f t="shared" si="182"/>
        <v>0</v>
      </c>
      <c r="AD167" s="47"/>
      <c r="AE167" s="47"/>
      <c r="AF167" s="73"/>
      <c r="AH167" s="47"/>
    </row>
    <row r="168" spans="1:47" x14ac:dyDescent="0.25">
      <c r="A168" t="s">
        <v>30</v>
      </c>
      <c r="B168" s="71"/>
      <c r="C168" s="144"/>
      <c r="D168" t="str">
        <f>VLOOKUP(C168,Schools!A:B,2,0)</f>
        <v xml:space="preserve"> Please choose a school</v>
      </c>
      <c r="E168" t="str">
        <f>VLOOKUP(C168,Schools!$A:$Z,3,0)</f>
        <v>None</v>
      </c>
      <c r="F168" s="75"/>
      <c r="G168" s="70" t="s">
        <v>4744</v>
      </c>
      <c r="I168" t="str">
        <f t="shared" si="170"/>
        <v>/</v>
      </c>
      <c r="K168" s="70"/>
      <c r="L168" s="190"/>
      <c r="M168" s="70"/>
      <c r="Q168" s="73"/>
      <c r="R168" s="73">
        <f t="shared" si="179"/>
        <v>0</v>
      </c>
      <c r="S168" s="73">
        <f t="shared" si="180"/>
        <v>0</v>
      </c>
      <c r="T168" s="73">
        <f t="shared" ref="T168:AB168" si="213">S168</f>
        <v>0</v>
      </c>
      <c r="U168" s="73">
        <f t="shared" si="213"/>
        <v>0</v>
      </c>
      <c r="V168" s="73">
        <f t="shared" si="213"/>
        <v>0</v>
      </c>
      <c r="W168" s="73">
        <f t="shared" si="213"/>
        <v>0</v>
      </c>
      <c r="X168" s="73">
        <f t="shared" si="213"/>
        <v>0</v>
      </c>
      <c r="Y168" s="73">
        <f t="shared" si="213"/>
        <v>0</v>
      </c>
      <c r="Z168" s="73">
        <f t="shared" si="213"/>
        <v>0</v>
      </c>
      <c r="AA168" s="73">
        <f t="shared" si="213"/>
        <v>0</v>
      </c>
      <c r="AB168" s="73">
        <f t="shared" si="213"/>
        <v>0</v>
      </c>
      <c r="AC168" s="47">
        <f t="shared" si="182"/>
        <v>0</v>
      </c>
      <c r="AD168" s="47"/>
      <c r="AE168" s="47"/>
      <c r="AF168" s="73"/>
      <c r="AH168" s="47"/>
    </row>
    <row r="169" spans="1:47" x14ac:dyDescent="0.25">
      <c r="A169" t="s">
        <v>30</v>
      </c>
      <c r="B169" s="71"/>
      <c r="C169" s="144"/>
      <c r="D169" t="str">
        <f>VLOOKUP(C169,Schools!A:B,2,0)</f>
        <v xml:space="preserve"> Please choose a school</v>
      </c>
      <c r="E169" t="str">
        <f>VLOOKUP(C169,Schools!$A:$Z,3,0)</f>
        <v>None</v>
      </c>
      <c r="F169" s="75"/>
      <c r="G169" s="70" t="s">
        <v>4745</v>
      </c>
      <c r="I169" t="str">
        <f t="shared" si="170"/>
        <v>/</v>
      </c>
      <c r="K169" s="70"/>
      <c r="L169" s="190"/>
      <c r="M169" s="70"/>
      <c r="Q169" s="73"/>
      <c r="R169" s="73">
        <f t="shared" si="179"/>
        <v>0</v>
      </c>
      <c r="S169" s="73">
        <f t="shared" si="180"/>
        <v>0</v>
      </c>
      <c r="T169" s="73">
        <f t="shared" ref="T169:AB169" si="214">S169</f>
        <v>0</v>
      </c>
      <c r="U169" s="73">
        <f t="shared" si="214"/>
        <v>0</v>
      </c>
      <c r="V169" s="73">
        <f t="shared" si="214"/>
        <v>0</v>
      </c>
      <c r="W169" s="73">
        <f t="shared" si="214"/>
        <v>0</v>
      </c>
      <c r="X169" s="73">
        <f t="shared" si="214"/>
        <v>0</v>
      </c>
      <c r="Y169" s="73">
        <f t="shared" si="214"/>
        <v>0</v>
      </c>
      <c r="Z169" s="73">
        <f t="shared" si="214"/>
        <v>0</v>
      </c>
      <c r="AA169" s="73">
        <f t="shared" si="214"/>
        <v>0</v>
      </c>
      <c r="AB169" s="73">
        <f t="shared" si="214"/>
        <v>0</v>
      </c>
      <c r="AC169" s="47">
        <f t="shared" si="182"/>
        <v>0</v>
      </c>
      <c r="AD169" s="47"/>
      <c r="AE169" s="47"/>
      <c r="AF169" s="73"/>
      <c r="AH169" s="47"/>
    </row>
    <row r="170" spans="1:47" x14ac:dyDescent="0.25">
      <c r="A170" t="s">
        <v>30</v>
      </c>
      <c r="B170" s="71">
        <v>44685</v>
      </c>
      <c r="C170" s="144"/>
      <c r="D170" t="str">
        <f>VLOOKUP(C170,Schools!A:B,2,0)</f>
        <v xml:space="preserve"> Please choose a school</v>
      </c>
      <c r="E170" t="str">
        <f>VLOOKUP(C170,Schools!$A:$Z,3,0)</f>
        <v>None</v>
      </c>
      <c r="F170" s="75"/>
      <c r="G170" s="70" t="s">
        <v>4746</v>
      </c>
      <c r="I170" t="str">
        <f t="shared" si="170"/>
        <v>/</v>
      </c>
      <c r="K170" s="70"/>
      <c r="L170" s="190"/>
      <c r="M170" s="70"/>
      <c r="Q170" s="73"/>
      <c r="R170" s="73">
        <f t="shared" si="179"/>
        <v>0</v>
      </c>
      <c r="S170" s="73">
        <f t="shared" si="180"/>
        <v>0</v>
      </c>
      <c r="T170" s="73">
        <f t="shared" ref="T170:AB170" si="215">S170</f>
        <v>0</v>
      </c>
      <c r="U170" s="73">
        <f t="shared" si="215"/>
        <v>0</v>
      </c>
      <c r="V170" s="73">
        <f t="shared" si="215"/>
        <v>0</v>
      </c>
      <c r="W170" s="73">
        <f t="shared" si="215"/>
        <v>0</v>
      </c>
      <c r="X170" s="73">
        <f t="shared" si="215"/>
        <v>0</v>
      </c>
      <c r="Y170" s="73">
        <f t="shared" si="215"/>
        <v>0</v>
      </c>
      <c r="Z170" s="73">
        <f t="shared" si="215"/>
        <v>0</v>
      </c>
      <c r="AA170" s="73">
        <f t="shared" si="215"/>
        <v>0</v>
      </c>
      <c r="AB170" s="73">
        <f t="shared" si="215"/>
        <v>0</v>
      </c>
      <c r="AC170" s="47">
        <f t="shared" si="182"/>
        <v>0</v>
      </c>
      <c r="AD170" s="47"/>
      <c r="AE170" s="47"/>
      <c r="AF170" s="73"/>
      <c r="AH170" s="47"/>
    </row>
    <row r="171" spans="1:47" x14ac:dyDescent="0.25">
      <c r="A171" t="s">
        <v>30</v>
      </c>
      <c r="B171" s="71">
        <v>44685</v>
      </c>
      <c r="C171" s="144"/>
      <c r="D171" t="str">
        <f>VLOOKUP(C171,Schools!A:B,2,0)</f>
        <v xml:space="preserve"> Please choose a school</v>
      </c>
      <c r="E171" t="str">
        <f>VLOOKUP(C171,Schools!$A:$Z,3,0)</f>
        <v>None</v>
      </c>
      <c r="F171" s="75"/>
      <c r="G171" s="70" t="s">
        <v>4747</v>
      </c>
      <c r="I171" t="str">
        <f t="shared" si="170"/>
        <v>/</v>
      </c>
      <c r="K171" s="70"/>
      <c r="L171" s="190"/>
      <c r="M171" s="70"/>
      <c r="Q171" s="73"/>
      <c r="R171" s="73">
        <f t="shared" si="179"/>
        <v>0</v>
      </c>
      <c r="S171" s="73">
        <f t="shared" si="180"/>
        <v>0</v>
      </c>
      <c r="T171" s="73">
        <f t="shared" ref="T171:AB171" si="216">S171</f>
        <v>0</v>
      </c>
      <c r="U171" s="73">
        <f t="shared" si="216"/>
        <v>0</v>
      </c>
      <c r="V171" s="73">
        <f t="shared" si="216"/>
        <v>0</v>
      </c>
      <c r="W171" s="73">
        <f t="shared" si="216"/>
        <v>0</v>
      </c>
      <c r="X171" s="73">
        <f t="shared" si="216"/>
        <v>0</v>
      </c>
      <c r="Y171" s="73">
        <f t="shared" si="216"/>
        <v>0</v>
      </c>
      <c r="Z171" s="73">
        <f t="shared" si="216"/>
        <v>0</v>
      </c>
      <c r="AA171" s="73">
        <f t="shared" si="216"/>
        <v>0</v>
      </c>
      <c r="AB171" s="73">
        <f t="shared" si="216"/>
        <v>0</v>
      </c>
      <c r="AC171" s="47">
        <f t="shared" si="182"/>
        <v>0</v>
      </c>
      <c r="AD171" s="47"/>
      <c r="AE171" s="47"/>
      <c r="AF171" s="73"/>
    </row>
    <row r="172" spans="1:47" x14ac:dyDescent="0.25">
      <c r="D172" s="144"/>
      <c r="F172" s="75"/>
      <c r="G172" s="75"/>
      <c r="Q172" s="73"/>
      <c r="R172" s="73"/>
      <c r="S172" s="73"/>
      <c r="T172" s="73"/>
      <c r="U172" s="73"/>
      <c r="V172" s="73"/>
      <c r="W172" s="73"/>
      <c r="X172" s="73"/>
      <c r="Y172" s="73"/>
      <c r="Z172" s="73"/>
      <c r="AA172" s="73"/>
      <c r="AB172" s="73"/>
      <c r="AC172" s="73"/>
      <c r="AD172" s="47"/>
      <c r="AE172" s="47"/>
      <c r="AF172" s="73"/>
    </row>
    <row r="173" spans="1:47" x14ac:dyDescent="0.25">
      <c r="D173" s="144"/>
      <c r="G173" s="75"/>
      <c r="Q173" s="73"/>
      <c r="R173" s="73"/>
      <c r="S173" s="73"/>
      <c r="T173" s="73"/>
      <c r="U173" s="73"/>
      <c r="V173" s="73"/>
      <c r="W173" s="73"/>
      <c r="X173" s="73"/>
      <c r="Y173" s="73"/>
      <c r="Z173" s="73"/>
      <c r="AA173" s="73"/>
      <c r="AB173" s="73"/>
      <c r="AC173" s="73"/>
      <c r="AD173" s="47"/>
      <c r="AE173" s="47"/>
      <c r="AF173" s="73"/>
    </row>
    <row r="174" spans="1:47" x14ac:dyDescent="0.25">
      <c r="D174" s="144"/>
      <c r="G174" s="75"/>
      <c r="Q174" s="73"/>
      <c r="R174" s="73"/>
      <c r="S174" s="73"/>
      <c r="T174" s="73"/>
      <c r="U174" s="73"/>
      <c r="V174" s="73"/>
      <c r="W174" s="73"/>
      <c r="X174" s="73"/>
      <c r="Y174" s="73"/>
      <c r="Z174" s="73"/>
      <c r="AA174" s="73"/>
      <c r="AB174" s="73"/>
      <c r="AC174" s="73"/>
      <c r="AD174" s="47"/>
      <c r="AE174" s="47"/>
      <c r="AF174" s="73"/>
    </row>
    <row r="175" spans="1:47" x14ac:dyDescent="0.25">
      <c r="D175" s="144"/>
      <c r="G175" s="75"/>
      <c r="Q175" s="73"/>
      <c r="R175" s="73"/>
      <c r="S175" s="73"/>
      <c r="T175" s="73"/>
      <c r="U175" s="73"/>
      <c r="V175" s="73"/>
      <c r="W175" s="73"/>
      <c r="X175" s="73"/>
      <c r="Y175" s="73"/>
      <c r="Z175" s="73"/>
      <c r="AA175" s="73"/>
      <c r="AB175" s="73"/>
      <c r="AC175" s="73"/>
      <c r="AD175" s="47"/>
      <c r="AE175" s="47"/>
      <c r="AF175" s="73"/>
    </row>
    <row r="176" spans="1:47" x14ac:dyDescent="0.25">
      <c r="D176" s="144"/>
      <c r="G176" s="75"/>
      <c r="Q176" s="73"/>
      <c r="R176" s="73"/>
      <c r="S176" s="73"/>
      <c r="T176" s="73"/>
      <c r="U176" s="73"/>
      <c r="V176" s="73"/>
      <c r="W176" s="73"/>
      <c r="X176" s="73"/>
      <c r="Y176" s="73"/>
      <c r="Z176" s="73"/>
      <c r="AA176" s="73"/>
      <c r="AB176" s="73"/>
      <c r="AC176" s="73"/>
      <c r="AD176" s="47"/>
      <c r="AE176" s="47"/>
      <c r="AF176" s="73"/>
    </row>
    <row r="177" spans="4:32" x14ac:dyDescent="0.25">
      <c r="D177" s="144"/>
      <c r="G177" s="75"/>
      <c r="Q177" s="73"/>
      <c r="R177" s="73"/>
      <c r="S177" s="73"/>
      <c r="T177" s="73"/>
      <c r="U177" s="73"/>
      <c r="V177" s="73"/>
      <c r="W177" s="73"/>
      <c r="X177" s="73"/>
      <c r="Y177" s="73"/>
      <c r="Z177" s="73"/>
      <c r="AA177" s="73"/>
      <c r="AB177" s="73"/>
      <c r="AC177" s="73"/>
      <c r="AD177" s="47"/>
      <c r="AE177" s="47"/>
      <c r="AF177" s="73"/>
    </row>
    <row r="178" spans="4:32" x14ac:dyDescent="0.25">
      <c r="D178" s="144"/>
      <c r="G178" s="75"/>
      <c r="Q178" s="73"/>
      <c r="R178" s="73"/>
      <c r="S178" s="73"/>
      <c r="T178" s="73"/>
      <c r="U178" s="73"/>
      <c r="V178" s="73"/>
      <c r="W178" s="73"/>
      <c r="X178" s="73"/>
      <c r="Y178" s="73"/>
      <c r="Z178" s="73"/>
      <c r="AA178" s="73"/>
      <c r="AB178" s="73"/>
      <c r="AC178" s="73"/>
      <c r="AD178" s="47"/>
      <c r="AE178" s="47"/>
      <c r="AF178" s="73"/>
    </row>
    <row r="179" spans="4:32" x14ac:dyDescent="0.25">
      <c r="D179" s="144"/>
      <c r="G179" s="75"/>
      <c r="Q179" s="73"/>
      <c r="R179" s="73"/>
      <c r="S179" s="73"/>
      <c r="T179" s="73"/>
      <c r="U179" s="73"/>
      <c r="V179" s="73"/>
      <c r="W179" s="73"/>
      <c r="X179" s="73"/>
      <c r="Y179" s="73"/>
      <c r="Z179" s="73"/>
      <c r="AA179" s="73"/>
      <c r="AB179" s="73"/>
      <c r="AC179" s="73"/>
      <c r="AD179" s="47"/>
      <c r="AE179" s="47"/>
      <c r="AF179" s="73"/>
    </row>
    <row r="180" spans="4:32" x14ac:dyDescent="0.25">
      <c r="D180" s="144"/>
      <c r="G180" s="75"/>
      <c r="Q180" s="73"/>
      <c r="R180" s="73"/>
      <c r="S180" s="73"/>
      <c r="T180" s="73"/>
      <c r="U180" s="73"/>
      <c r="V180" s="73"/>
      <c r="W180" s="73"/>
      <c r="X180" s="73"/>
      <c r="Y180" s="73"/>
      <c r="Z180" s="73"/>
      <c r="AA180" s="73"/>
      <c r="AB180" s="73"/>
      <c r="AC180" s="73"/>
      <c r="AD180" s="47"/>
      <c r="AE180" s="47"/>
      <c r="AF180" s="73"/>
    </row>
    <row r="181" spans="4:32" x14ac:dyDescent="0.25">
      <c r="D181" s="144"/>
      <c r="G181" s="75"/>
      <c r="Q181" s="73"/>
      <c r="R181" s="73"/>
      <c r="S181" s="73"/>
      <c r="T181" s="73"/>
      <c r="U181" s="73"/>
      <c r="V181" s="73"/>
      <c r="W181" s="73"/>
      <c r="X181" s="73"/>
      <c r="Y181" s="73"/>
      <c r="Z181" s="73"/>
      <c r="AA181" s="73"/>
      <c r="AB181" s="73"/>
      <c r="AC181" s="73"/>
      <c r="AD181" s="47"/>
      <c r="AE181" s="47"/>
      <c r="AF181" s="73"/>
    </row>
    <row r="182" spans="4:32" x14ac:dyDescent="0.25">
      <c r="D182" s="144"/>
      <c r="G182" s="75"/>
      <c r="Q182" s="73"/>
      <c r="R182" s="73"/>
      <c r="S182" s="73"/>
      <c r="T182" s="73"/>
      <c r="U182" s="73"/>
      <c r="V182" s="73"/>
      <c r="W182" s="73"/>
      <c r="X182" s="73"/>
      <c r="Y182" s="73"/>
      <c r="Z182" s="73"/>
      <c r="AA182" s="73"/>
      <c r="AB182" s="73"/>
      <c r="AC182" s="73"/>
      <c r="AD182" s="47"/>
      <c r="AE182" s="47"/>
      <c r="AF182" s="73"/>
    </row>
    <row r="183" spans="4:32" x14ac:dyDescent="0.25">
      <c r="D183" s="144"/>
      <c r="G183" s="75"/>
      <c r="Q183" s="73"/>
      <c r="R183" s="73"/>
      <c r="S183" s="73"/>
      <c r="T183" s="73"/>
      <c r="U183" s="73"/>
      <c r="V183" s="73"/>
      <c r="W183" s="73"/>
      <c r="X183" s="73"/>
      <c r="Y183" s="73"/>
      <c r="Z183" s="73"/>
      <c r="AA183" s="73"/>
      <c r="AB183" s="73"/>
      <c r="AC183" s="73"/>
      <c r="AD183" s="47"/>
      <c r="AE183" s="47"/>
      <c r="AF183" s="73"/>
    </row>
    <row r="184" spans="4:32" x14ac:dyDescent="0.25">
      <c r="D184" s="144"/>
      <c r="G184" s="75"/>
      <c r="Q184" s="73"/>
      <c r="R184" s="73"/>
      <c r="S184" s="73"/>
      <c r="T184" s="73"/>
      <c r="U184" s="73"/>
      <c r="V184" s="73"/>
      <c r="W184" s="73"/>
      <c r="X184" s="73"/>
      <c r="Y184" s="73"/>
      <c r="Z184" s="73"/>
      <c r="AA184" s="73"/>
      <c r="AB184" s="73"/>
      <c r="AC184" s="73"/>
      <c r="AD184" s="47"/>
      <c r="AE184" s="47"/>
      <c r="AF184" s="73"/>
    </row>
    <row r="185" spans="4:32" x14ac:dyDescent="0.25">
      <c r="D185" s="144"/>
      <c r="G185" s="75"/>
      <c r="Q185" s="73"/>
      <c r="R185" s="73"/>
      <c r="S185" s="73"/>
      <c r="T185" s="73"/>
      <c r="U185" s="73"/>
      <c r="V185" s="73"/>
      <c r="W185" s="73"/>
      <c r="X185" s="73"/>
      <c r="Y185" s="73"/>
      <c r="Z185" s="73"/>
      <c r="AA185" s="73"/>
      <c r="AB185" s="73"/>
      <c r="AC185" s="73"/>
      <c r="AD185" s="47"/>
      <c r="AE185" s="47"/>
      <c r="AF185" s="73"/>
    </row>
    <row r="186" spans="4:32" x14ac:dyDescent="0.25">
      <c r="D186" s="144"/>
      <c r="G186" s="75"/>
      <c r="Q186" s="73"/>
      <c r="R186" s="73"/>
      <c r="S186" s="73"/>
      <c r="T186" s="73"/>
      <c r="U186" s="73"/>
      <c r="V186" s="73"/>
      <c r="W186" s="73"/>
      <c r="X186" s="73"/>
      <c r="Y186" s="73"/>
      <c r="Z186" s="73"/>
      <c r="AA186" s="73"/>
      <c r="AB186" s="73"/>
      <c r="AC186" s="73"/>
      <c r="AD186" s="47"/>
      <c r="AE186" s="47"/>
      <c r="AF186" s="73"/>
    </row>
    <row r="187" spans="4:32" x14ac:dyDescent="0.25">
      <c r="D187" s="144"/>
      <c r="G187" s="75"/>
      <c r="Q187" s="73"/>
      <c r="R187" s="73"/>
      <c r="S187" s="73"/>
      <c r="T187" s="73"/>
      <c r="U187" s="73"/>
      <c r="V187" s="73"/>
      <c r="W187" s="73"/>
      <c r="X187" s="73"/>
      <c r="Y187" s="73"/>
      <c r="Z187" s="73"/>
      <c r="AA187" s="73"/>
      <c r="AB187" s="73"/>
      <c r="AC187" s="73"/>
      <c r="AD187" s="47"/>
      <c r="AE187" s="47"/>
      <c r="AF187" s="73"/>
    </row>
    <row r="188" spans="4:32" x14ac:dyDescent="0.25">
      <c r="D188" s="144"/>
      <c r="G188" s="75"/>
      <c r="Q188" s="73"/>
      <c r="R188" s="73"/>
      <c r="S188" s="73"/>
      <c r="T188" s="73"/>
      <c r="U188" s="73"/>
      <c r="V188" s="73"/>
      <c r="W188" s="73"/>
      <c r="X188" s="73"/>
      <c r="Y188" s="73"/>
      <c r="Z188" s="73"/>
      <c r="AA188" s="73"/>
      <c r="AB188" s="73"/>
      <c r="AC188" s="73"/>
      <c r="AD188" s="47"/>
      <c r="AE188" s="47"/>
      <c r="AF188" s="73"/>
    </row>
    <row r="189" spans="4:32" x14ac:dyDescent="0.25">
      <c r="D189" s="144"/>
      <c r="G189" s="75"/>
      <c r="Q189" s="73"/>
      <c r="R189" s="73"/>
      <c r="S189" s="73"/>
      <c r="T189" s="73"/>
      <c r="U189" s="73"/>
      <c r="V189" s="73"/>
      <c r="W189" s="73"/>
      <c r="X189" s="73"/>
      <c r="Y189" s="73"/>
      <c r="Z189" s="73"/>
      <c r="AA189" s="73"/>
      <c r="AB189" s="73"/>
      <c r="AC189" s="73"/>
      <c r="AD189" s="47"/>
      <c r="AE189" s="47"/>
      <c r="AF189" s="73"/>
    </row>
    <row r="190" spans="4:32" x14ac:dyDescent="0.25">
      <c r="D190" s="144"/>
      <c r="G190" s="75"/>
      <c r="Q190" s="73"/>
      <c r="R190" s="73"/>
      <c r="S190" s="73"/>
      <c r="T190" s="73"/>
      <c r="U190" s="73"/>
      <c r="V190" s="73"/>
      <c r="W190" s="73"/>
      <c r="X190" s="73"/>
      <c r="Y190" s="73"/>
      <c r="Z190" s="73"/>
      <c r="AA190" s="73"/>
      <c r="AB190" s="73"/>
      <c r="AC190" s="73"/>
      <c r="AD190" s="47"/>
      <c r="AE190" s="47"/>
      <c r="AF190" s="73"/>
    </row>
    <row r="191" spans="4:32" x14ac:dyDescent="0.25">
      <c r="D191" s="144"/>
      <c r="G191" s="75"/>
      <c r="Q191" s="73"/>
      <c r="R191" s="73"/>
      <c r="S191" s="73"/>
      <c r="T191" s="73"/>
      <c r="U191" s="73"/>
      <c r="V191" s="73"/>
      <c r="W191" s="73"/>
      <c r="X191" s="73"/>
      <c r="Y191" s="73"/>
      <c r="Z191" s="73"/>
      <c r="AA191" s="73"/>
      <c r="AB191" s="73"/>
      <c r="AC191" s="73"/>
      <c r="AD191" s="47"/>
      <c r="AE191" s="47"/>
      <c r="AF191" s="73"/>
    </row>
    <row r="192" spans="4:32" x14ac:dyDescent="0.25">
      <c r="D192" s="144"/>
      <c r="G192" s="75"/>
      <c r="Q192" s="73"/>
      <c r="R192" s="73"/>
      <c r="S192" s="73"/>
      <c r="T192" s="73"/>
      <c r="U192" s="73"/>
      <c r="V192" s="73"/>
      <c r="W192" s="73"/>
      <c r="X192" s="73"/>
      <c r="Y192" s="73"/>
      <c r="Z192" s="73"/>
      <c r="AA192" s="73"/>
      <c r="AB192" s="73"/>
      <c r="AC192" s="73"/>
      <c r="AD192" s="47"/>
      <c r="AE192" s="47"/>
      <c r="AF192" s="73"/>
    </row>
    <row r="193" spans="4:32" x14ac:dyDescent="0.25">
      <c r="D193" s="144"/>
      <c r="G193" s="75"/>
      <c r="Q193" s="73"/>
      <c r="R193" s="73"/>
      <c r="S193" s="73"/>
      <c r="T193" s="73"/>
      <c r="U193" s="73"/>
      <c r="V193" s="73"/>
      <c r="W193" s="73"/>
      <c r="X193" s="73"/>
      <c r="Y193" s="73"/>
      <c r="Z193" s="73"/>
      <c r="AA193" s="73"/>
      <c r="AB193" s="73"/>
      <c r="AC193" s="73"/>
      <c r="AD193" s="47"/>
      <c r="AE193" s="47"/>
      <c r="AF193" s="73"/>
    </row>
    <row r="194" spans="4:32" x14ac:dyDescent="0.25">
      <c r="D194" s="144"/>
      <c r="G194" s="75"/>
      <c r="Q194" s="73"/>
      <c r="R194" s="73"/>
      <c r="S194" s="73"/>
      <c r="T194" s="73"/>
      <c r="U194" s="73"/>
      <c r="V194" s="73"/>
      <c r="W194" s="73"/>
      <c r="X194" s="73"/>
      <c r="Y194" s="73"/>
      <c r="Z194" s="73"/>
      <c r="AA194" s="73"/>
      <c r="AB194" s="73"/>
      <c r="AC194" s="73"/>
      <c r="AD194" s="47"/>
      <c r="AE194" s="47"/>
      <c r="AF194" s="73"/>
    </row>
    <row r="195" spans="4:32" x14ac:dyDescent="0.25">
      <c r="D195" s="144"/>
      <c r="G195" s="75"/>
      <c r="Q195" s="73"/>
      <c r="R195" s="73"/>
      <c r="S195" s="73"/>
      <c r="T195" s="73"/>
      <c r="U195" s="73"/>
      <c r="V195" s="73"/>
      <c r="W195" s="73"/>
      <c r="X195" s="73"/>
      <c r="Y195" s="73"/>
      <c r="Z195" s="73"/>
      <c r="AA195" s="73"/>
      <c r="AB195" s="73"/>
      <c r="AC195" s="73"/>
      <c r="AD195" s="47"/>
      <c r="AE195" s="47"/>
      <c r="AF195" s="73"/>
    </row>
    <row r="196" spans="4:32" x14ac:dyDescent="0.25">
      <c r="D196" s="144"/>
      <c r="G196" s="75"/>
      <c r="Q196" s="73"/>
      <c r="R196" s="73"/>
      <c r="S196" s="73"/>
      <c r="T196" s="73"/>
      <c r="U196" s="73"/>
      <c r="V196" s="73"/>
      <c r="W196" s="73"/>
      <c r="X196" s="73"/>
      <c r="Y196" s="73"/>
      <c r="Z196" s="73"/>
      <c r="AA196" s="73"/>
      <c r="AB196" s="73"/>
      <c r="AC196" s="73"/>
      <c r="AD196" s="47"/>
      <c r="AE196" s="47"/>
      <c r="AF196" s="73"/>
    </row>
    <row r="197" spans="4:32" x14ac:dyDescent="0.25">
      <c r="D197" s="144"/>
      <c r="G197" s="75"/>
      <c r="Q197" s="73"/>
      <c r="R197" s="73"/>
      <c r="S197" s="73"/>
      <c r="T197" s="73"/>
      <c r="U197" s="73"/>
      <c r="V197" s="73"/>
      <c r="W197" s="73"/>
      <c r="X197" s="73"/>
      <c r="Y197" s="73"/>
      <c r="Z197" s="73"/>
      <c r="AA197" s="73"/>
      <c r="AB197" s="73"/>
      <c r="AC197" s="73"/>
      <c r="AD197" s="47"/>
      <c r="AE197" s="47"/>
      <c r="AF197" s="73"/>
    </row>
    <row r="198" spans="4:32" x14ac:dyDescent="0.25">
      <c r="D198" s="144"/>
      <c r="G198" s="75"/>
      <c r="Q198" s="73"/>
      <c r="R198" s="73"/>
      <c r="S198" s="73"/>
      <c r="T198" s="73"/>
      <c r="U198" s="73"/>
      <c r="V198" s="73"/>
      <c r="W198" s="73"/>
      <c r="X198" s="73"/>
      <c r="Y198" s="73"/>
      <c r="Z198" s="73"/>
      <c r="AA198" s="73"/>
      <c r="AB198" s="73"/>
      <c r="AC198" s="73"/>
      <c r="AD198" s="47"/>
      <c r="AE198" s="47"/>
      <c r="AF198" s="73"/>
    </row>
    <row r="199" spans="4:32" x14ac:dyDescent="0.25">
      <c r="D199" s="144"/>
      <c r="G199" s="75"/>
      <c r="Q199" s="73"/>
      <c r="R199" s="73"/>
      <c r="S199" s="73"/>
      <c r="T199" s="73"/>
      <c r="U199" s="73"/>
      <c r="V199" s="73"/>
      <c r="W199" s="73"/>
      <c r="X199" s="73"/>
      <c r="Y199" s="73"/>
      <c r="Z199" s="73"/>
      <c r="AA199" s="73"/>
      <c r="AB199" s="73"/>
      <c r="AC199" s="73"/>
      <c r="AD199" s="47"/>
      <c r="AE199" s="47"/>
      <c r="AF199" s="73"/>
    </row>
    <row r="200" spans="4:32" x14ac:dyDescent="0.25">
      <c r="D200" s="144"/>
      <c r="G200" s="75"/>
      <c r="Q200" s="73"/>
      <c r="R200" s="73"/>
      <c r="S200" s="73"/>
      <c r="T200" s="73"/>
      <c r="U200" s="73"/>
      <c r="V200" s="73"/>
      <c r="W200" s="73"/>
      <c r="X200" s="73"/>
      <c r="Y200" s="73"/>
      <c r="Z200" s="73"/>
      <c r="AA200" s="73"/>
      <c r="AB200" s="73"/>
      <c r="AC200" s="73"/>
      <c r="AD200" s="47"/>
      <c r="AE200" s="47"/>
      <c r="AF200" s="73"/>
    </row>
    <row r="201" spans="4:32" x14ac:dyDescent="0.25">
      <c r="D201" s="144"/>
      <c r="G201" s="75"/>
      <c r="Q201" s="73"/>
      <c r="R201" s="73"/>
      <c r="S201" s="73"/>
      <c r="T201" s="73"/>
      <c r="U201" s="73"/>
      <c r="V201" s="73"/>
      <c r="W201" s="73"/>
      <c r="X201" s="73"/>
      <c r="Y201" s="73"/>
      <c r="Z201" s="73"/>
      <c r="AA201" s="73"/>
      <c r="AB201" s="73"/>
      <c r="AC201" s="73"/>
      <c r="AD201" s="47"/>
      <c r="AE201" s="47"/>
      <c r="AF201" s="73"/>
    </row>
    <row r="202" spans="4:32" x14ac:dyDescent="0.25">
      <c r="D202" s="144"/>
      <c r="G202" s="75"/>
      <c r="Q202" s="73"/>
      <c r="R202" s="73"/>
      <c r="S202" s="73"/>
      <c r="T202" s="73"/>
      <c r="U202" s="73"/>
      <c r="V202" s="73"/>
      <c r="W202" s="73"/>
      <c r="X202" s="73"/>
      <c r="Y202" s="73"/>
      <c r="Z202" s="73"/>
      <c r="AA202" s="73"/>
      <c r="AB202" s="73"/>
      <c r="AC202" s="73"/>
      <c r="AD202" s="47"/>
      <c r="AE202" s="47"/>
      <c r="AF202" s="73"/>
    </row>
    <row r="203" spans="4:32" x14ac:dyDescent="0.25">
      <c r="D203" s="144"/>
      <c r="G203" s="75"/>
      <c r="Q203" s="73"/>
      <c r="R203" s="73"/>
      <c r="S203" s="73"/>
      <c r="T203" s="73"/>
      <c r="U203" s="73"/>
      <c r="V203" s="73"/>
      <c r="W203" s="73"/>
      <c r="X203" s="73"/>
      <c r="Y203" s="73"/>
      <c r="Z203" s="73"/>
      <c r="AA203" s="73"/>
      <c r="AB203" s="73"/>
      <c r="AC203" s="73"/>
      <c r="AD203" s="47"/>
      <c r="AE203" s="47"/>
      <c r="AF203" s="73"/>
    </row>
    <row r="204" spans="4:32" x14ac:dyDescent="0.25">
      <c r="D204" s="144"/>
      <c r="G204" s="75"/>
      <c r="Q204" s="73"/>
      <c r="R204" s="73"/>
      <c r="S204" s="73"/>
      <c r="T204" s="73"/>
      <c r="U204" s="73"/>
      <c r="V204" s="73"/>
      <c r="W204" s="73"/>
      <c r="X204" s="73"/>
      <c r="Y204" s="73"/>
      <c r="Z204" s="73"/>
      <c r="AA204" s="73"/>
      <c r="AB204" s="73"/>
      <c r="AC204" s="73"/>
      <c r="AD204" s="47"/>
      <c r="AE204" s="47"/>
      <c r="AF204" s="73"/>
    </row>
    <row r="205" spans="4:32" x14ac:dyDescent="0.25">
      <c r="D205" s="144"/>
      <c r="G205" s="75"/>
      <c r="Q205" s="73"/>
      <c r="R205" s="73"/>
      <c r="S205" s="73"/>
      <c r="T205" s="73"/>
      <c r="U205" s="73"/>
      <c r="V205" s="73"/>
      <c r="W205" s="73"/>
      <c r="X205" s="73"/>
      <c r="Y205" s="73"/>
      <c r="Z205" s="73"/>
      <c r="AA205" s="73"/>
      <c r="AB205" s="73"/>
      <c r="AC205" s="73"/>
      <c r="AD205" s="47"/>
      <c r="AE205" s="47"/>
      <c r="AF205" s="73"/>
    </row>
    <row r="206" spans="4:32" x14ac:dyDescent="0.25">
      <c r="D206" s="144"/>
      <c r="G206" s="75"/>
      <c r="Q206" s="73"/>
      <c r="R206" s="73"/>
      <c r="S206" s="73"/>
      <c r="T206" s="73"/>
      <c r="U206" s="73"/>
      <c r="V206" s="73"/>
      <c r="W206" s="73"/>
      <c r="X206" s="73"/>
      <c r="Y206" s="73"/>
      <c r="Z206" s="73"/>
      <c r="AA206" s="73"/>
      <c r="AB206" s="73"/>
      <c r="AC206" s="73"/>
      <c r="AD206" s="47"/>
      <c r="AE206" s="47"/>
      <c r="AF206" s="73"/>
    </row>
    <row r="207" spans="4:32" x14ac:dyDescent="0.25">
      <c r="D207" s="144"/>
      <c r="G207" s="75"/>
      <c r="Q207" s="73"/>
      <c r="R207" s="73"/>
      <c r="S207" s="73"/>
      <c r="T207" s="73"/>
      <c r="U207" s="73"/>
      <c r="V207" s="73"/>
      <c r="W207" s="73"/>
      <c r="X207" s="73"/>
      <c r="Y207" s="73"/>
      <c r="Z207" s="73"/>
      <c r="AA207" s="73"/>
      <c r="AB207" s="73"/>
      <c r="AC207" s="73"/>
      <c r="AD207" s="47"/>
      <c r="AE207" s="47"/>
      <c r="AF207" s="73"/>
    </row>
    <row r="208" spans="4:32" x14ac:dyDescent="0.25">
      <c r="D208" s="144"/>
      <c r="G208" s="75"/>
      <c r="Q208" s="73"/>
      <c r="R208" s="73"/>
      <c r="S208" s="73"/>
      <c r="T208" s="73"/>
      <c r="U208" s="73"/>
      <c r="V208" s="73"/>
      <c r="W208" s="73"/>
      <c r="X208" s="73"/>
      <c r="Y208" s="73"/>
      <c r="Z208" s="73"/>
      <c r="AA208" s="73"/>
      <c r="AB208" s="73"/>
      <c r="AC208" s="73"/>
      <c r="AD208" s="47"/>
      <c r="AE208" s="47"/>
      <c r="AF208" s="73"/>
    </row>
    <row r="209" spans="4:32" x14ac:dyDescent="0.25">
      <c r="D209" s="144"/>
      <c r="G209" s="75"/>
      <c r="Q209" s="73"/>
      <c r="R209" s="73"/>
      <c r="S209" s="73"/>
      <c r="T209" s="73"/>
      <c r="U209" s="73"/>
      <c r="V209" s="73"/>
      <c r="W209" s="73"/>
      <c r="X209" s="73"/>
      <c r="Y209" s="73"/>
      <c r="Z209" s="73"/>
      <c r="AA209" s="73"/>
      <c r="AB209" s="73"/>
      <c r="AC209" s="73"/>
      <c r="AD209" s="47"/>
      <c r="AE209" s="47"/>
      <c r="AF209" s="73"/>
    </row>
    <row r="210" spans="4:32" x14ac:dyDescent="0.25">
      <c r="D210" s="144"/>
      <c r="G210" s="75"/>
      <c r="Q210" s="73"/>
      <c r="R210" s="73"/>
      <c r="S210" s="73"/>
      <c r="T210" s="73"/>
      <c r="U210" s="73"/>
      <c r="V210" s="73"/>
      <c r="W210" s="73"/>
      <c r="X210" s="73"/>
      <c r="Y210" s="73"/>
      <c r="Z210" s="73"/>
      <c r="AA210" s="73"/>
      <c r="AB210" s="73"/>
      <c r="AC210" s="73"/>
      <c r="AD210" s="47"/>
      <c r="AE210" s="47"/>
      <c r="AF210" s="73"/>
    </row>
    <row r="211" spans="4:32" x14ac:dyDescent="0.25">
      <c r="D211" s="144"/>
      <c r="G211" s="75"/>
      <c r="Q211" s="73"/>
      <c r="R211" s="73"/>
      <c r="S211" s="73"/>
      <c r="T211" s="73"/>
      <c r="U211" s="73"/>
      <c r="V211" s="73"/>
      <c r="W211" s="73"/>
      <c r="X211" s="73"/>
      <c r="Y211" s="73"/>
      <c r="Z211" s="73"/>
      <c r="AA211" s="73"/>
      <c r="AB211" s="73"/>
      <c r="AC211" s="73"/>
      <c r="AD211" s="47"/>
      <c r="AE211" s="47"/>
      <c r="AF211" s="73"/>
    </row>
    <row r="212" spans="4:32" x14ac:dyDescent="0.25">
      <c r="D212" s="144"/>
      <c r="G212" s="75"/>
      <c r="Q212" s="73"/>
      <c r="R212" s="73"/>
      <c r="S212" s="73"/>
      <c r="T212" s="73"/>
      <c r="U212" s="73"/>
      <c r="V212" s="73"/>
      <c r="W212" s="73"/>
      <c r="X212" s="73"/>
      <c r="Y212" s="73"/>
      <c r="Z212" s="73"/>
      <c r="AA212" s="73"/>
      <c r="AB212" s="73"/>
      <c r="AC212" s="73"/>
      <c r="AD212" s="47"/>
      <c r="AE212" s="47"/>
      <c r="AF212" s="73"/>
    </row>
    <row r="213" spans="4:32" x14ac:dyDescent="0.25">
      <c r="D213" s="144"/>
      <c r="G213" s="75"/>
      <c r="Q213" s="73"/>
      <c r="R213" s="73"/>
      <c r="S213" s="73"/>
      <c r="T213" s="73"/>
      <c r="U213" s="73"/>
      <c r="V213" s="73"/>
      <c r="W213" s="73"/>
      <c r="X213" s="73"/>
      <c r="Y213" s="73"/>
      <c r="Z213" s="73"/>
      <c r="AA213" s="73"/>
      <c r="AB213" s="73"/>
      <c r="AC213" s="73"/>
      <c r="AD213" s="47"/>
      <c r="AE213" s="47"/>
      <c r="AF213" s="73"/>
    </row>
    <row r="214" spans="4:32" x14ac:dyDescent="0.25">
      <c r="D214" s="144"/>
      <c r="G214" s="75"/>
      <c r="Q214" s="73"/>
      <c r="R214" s="73"/>
      <c r="S214" s="73"/>
      <c r="T214" s="73"/>
      <c r="U214" s="73"/>
      <c r="V214" s="73"/>
      <c r="W214" s="73"/>
      <c r="X214" s="73"/>
      <c r="Y214" s="73"/>
      <c r="Z214" s="73"/>
      <c r="AA214" s="73"/>
      <c r="AB214" s="73"/>
      <c r="AC214" s="73"/>
      <c r="AD214" s="47"/>
      <c r="AE214" s="47"/>
      <c r="AF214" s="73"/>
    </row>
    <row r="215" spans="4:32" x14ac:dyDescent="0.25">
      <c r="D215" s="144"/>
      <c r="G215" s="75"/>
      <c r="Q215" s="73"/>
      <c r="R215" s="73"/>
      <c r="S215" s="73"/>
      <c r="T215" s="73"/>
      <c r="U215" s="73"/>
      <c r="V215" s="73"/>
      <c r="W215" s="73"/>
      <c r="X215" s="73"/>
      <c r="Y215" s="73"/>
      <c r="Z215" s="73"/>
      <c r="AA215" s="73"/>
      <c r="AB215" s="73"/>
      <c r="AC215" s="73"/>
      <c r="AD215" s="47"/>
      <c r="AE215" s="47"/>
      <c r="AF215" s="73"/>
    </row>
    <row r="216" spans="4:32" x14ac:dyDescent="0.25">
      <c r="D216" s="144"/>
      <c r="G216" s="75"/>
      <c r="Q216" s="73"/>
      <c r="R216" s="73"/>
      <c r="S216" s="73"/>
      <c r="T216" s="73"/>
      <c r="U216" s="73"/>
      <c r="V216" s="73"/>
      <c r="W216" s="73"/>
      <c r="X216" s="73"/>
      <c r="Y216" s="73"/>
      <c r="Z216" s="73"/>
      <c r="AA216" s="73"/>
      <c r="AB216" s="73"/>
      <c r="AC216" s="73"/>
      <c r="AD216" s="47"/>
      <c r="AE216" s="47"/>
      <c r="AF216" s="73"/>
    </row>
    <row r="217" spans="4:32" x14ac:dyDescent="0.25">
      <c r="D217" s="144"/>
      <c r="G217" s="75"/>
      <c r="Q217" s="73"/>
      <c r="R217" s="73"/>
      <c r="S217" s="73"/>
      <c r="T217" s="73"/>
      <c r="U217" s="73"/>
      <c r="V217" s="73"/>
      <c r="W217" s="73"/>
      <c r="X217" s="73"/>
      <c r="Y217" s="73"/>
      <c r="Z217" s="73"/>
      <c r="AA217" s="73"/>
      <c r="AB217" s="73"/>
      <c r="AC217" s="73"/>
      <c r="AD217" s="47"/>
      <c r="AE217" s="47"/>
      <c r="AF217" s="73"/>
    </row>
    <row r="218" spans="4:32" x14ac:dyDescent="0.25">
      <c r="D218" s="144"/>
      <c r="G218" s="75"/>
      <c r="Q218" s="73"/>
      <c r="R218" s="73"/>
      <c r="S218" s="73"/>
      <c r="T218" s="73"/>
      <c r="U218" s="73"/>
      <c r="V218" s="73"/>
      <c r="W218" s="73"/>
      <c r="X218" s="73"/>
      <c r="Y218" s="73"/>
      <c r="Z218" s="73"/>
      <c r="AA218" s="73"/>
      <c r="AB218" s="73"/>
      <c r="AC218" s="73"/>
      <c r="AD218" s="47"/>
      <c r="AE218" s="47"/>
      <c r="AF218" s="73"/>
    </row>
    <row r="219" spans="4:32" x14ac:dyDescent="0.25">
      <c r="D219" s="144"/>
      <c r="G219" s="75"/>
      <c r="Q219" s="73"/>
      <c r="R219" s="73"/>
      <c r="S219" s="73"/>
      <c r="T219" s="73"/>
      <c r="U219" s="73"/>
      <c r="V219" s="73"/>
      <c r="W219" s="73"/>
      <c r="X219" s="73"/>
      <c r="Y219" s="73"/>
      <c r="Z219" s="73"/>
      <c r="AA219" s="73"/>
      <c r="AB219" s="73"/>
      <c r="AC219" s="73"/>
      <c r="AD219" s="47"/>
      <c r="AE219" s="47"/>
      <c r="AF219" s="73"/>
    </row>
    <row r="220" spans="4:32" x14ac:dyDescent="0.25">
      <c r="D220" s="144"/>
      <c r="G220" s="75"/>
      <c r="Q220" s="73"/>
      <c r="R220" s="73"/>
      <c r="S220" s="73"/>
      <c r="T220" s="73"/>
      <c r="U220" s="73"/>
      <c r="V220" s="73"/>
      <c r="W220" s="73"/>
      <c r="X220" s="73"/>
      <c r="Y220" s="73"/>
      <c r="Z220" s="73"/>
      <c r="AA220" s="73"/>
      <c r="AB220" s="73"/>
      <c r="AC220" s="73"/>
      <c r="AD220" s="47"/>
      <c r="AE220" s="47"/>
      <c r="AF220" s="73"/>
    </row>
    <row r="221" spans="4:32" x14ac:dyDescent="0.25">
      <c r="D221" s="144"/>
      <c r="G221" s="75"/>
      <c r="Q221" s="73"/>
      <c r="R221" s="73"/>
      <c r="S221" s="73"/>
      <c r="T221" s="73"/>
      <c r="U221" s="73"/>
      <c r="V221" s="73"/>
      <c r="W221" s="73"/>
      <c r="X221" s="73"/>
      <c r="Y221" s="73"/>
      <c r="Z221" s="73"/>
      <c r="AA221" s="73"/>
      <c r="AB221" s="73"/>
      <c r="AC221" s="73"/>
      <c r="AD221" s="47"/>
      <c r="AE221" s="47"/>
      <c r="AF221" s="73"/>
    </row>
    <row r="222" spans="4:32" x14ac:dyDescent="0.25">
      <c r="D222" s="144"/>
      <c r="G222" s="75"/>
      <c r="Q222" s="73"/>
      <c r="R222" s="73"/>
      <c r="S222" s="73"/>
      <c r="T222" s="73"/>
      <c r="U222" s="73"/>
      <c r="V222" s="73"/>
      <c r="W222" s="73"/>
      <c r="X222" s="73"/>
      <c r="Y222" s="73"/>
      <c r="Z222" s="73"/>
      <c r="AA222" s="73"/>
      <c r="AB222" s="73"/>
      <c r="AC222" s="73"/>
      <c r="AD222" s="47"/>
      <c r="AE222" s="47"/>
      <c r="AF222" s="73"/>
    </row>
    <row r="223" spans="4:32" x14ac:dyDescent="0.25">
      <c r="D223" s="144"/>
      <c r="G223" s="75"/>
      <c r="Q223" s="73"/>
      <c r="R223" s="73"/>
      <c r="S223" s="73"/>
      <c r="T223" s="73"/>
      <c r="U223" s="73"/>
      <c r="V223" s="73"/>
      <c r="W223" s="73"/>
      <c r="X223" s="73"/>
      <c r="Y223" s="73"/>
      <c r="Z223" s="73"/>
      <c r="AA223" s="73"/>
      <c r="AB223" s="73"/>
      <c r="AC223" s="73"/>
      <c r="AD223" s="47"/>
      <c r="AE223" s="47"/>
      <c r="AF223" s="73"/>
    </row>
    <row r="224" spans="4:32" x14ac:dyDescent="0.25">
      <c r="D224" s="144"/>
      <c r="G224" s="75"/>
      <c r="Q224" s="73"/>
      <c r="R224" s="73"/>
      <c r="S224" s="73"/>
      <c r="T224" s="73"/>
      <c r="U224" s="73"/>
      <c r="V224" s="73"/>
      <c r="W224" s="73"/>
      <c r="X224" s="73"/>
      <c r="Y224" s="73"/>
      <c r="Z224" s="73"/>
      <c r="AA224" s="73"/>
      <c r="AB224" s="73"/>
      <c r="AC224" s="73"/>
      <c r="AD224" s="47"/>
      <c r="AE224" s="47"/>
      <c r="AF224" s="73"/>
    </row>
    <row r="225" spans="4:32" x14ac:dyDescent="0.25">
      <c r="D225" s="144"/>
      <c r="G225" s="75"/>
      <c r="Q225" s="73"/>
      <c r="R225" s="73"/>
      <c r="S225" s="73"/>
      <c r="T225" s="73"/>
      <c r="U225" s="73"/>
      <c r="V225" s="73"/>
      <c r="W225" s="73"/>
      <c r="X225" s="73"/>
      <c r="Y225" s="73"/>
      <c r="Z225" s="73"/>
      <c r="AA225" s="73"/>
      <c r="AB225" s="73"/>
      <c r="AC225" s="73"/>
      <c r="AD225" s="47"/>
      <c r="AE225" s="47"/>
      <c r="AF225" s="73"/>
    </row>
    <row r="226" spans="4:32" x14ac:dyDescent="0.25">
      <c r="D226" s="144"/>
      <c r="G226" s="75"/>
      <c r="Q226" s="73"/>
      <c r="R226" s="73"/>
      <c r="S226" s="73"/>
      <c r="T226" s="73"/>
      <c r="U226" s="73"/>
      <c r="V226" s="73"/>
      <c r="W226" s="73"/>
      <c r="X226" s="73"/>
      <c r="Y226" s="73"/>
      <c r="Z226" s="73"/>
      <c r="AA226" s="73"/>
      <c r="AB226" s="73"/>
      <c r="AC226" s="73"/>
      <c r="AD226" s="47"/>
      <c r="AE226" s="47"/>
      <c r="AF226" s="73"/>
    </row>
    <row r="227" spans="4:32" x14ac:dyDescent="0.25">
      <c r="D227" s="144"/>
      <c r="G227" s="75"/>
      <c r="Q227" s="73"/>
      <c r="R227" s="73"/>
      <c r="S227" s="73"/>
      <c r="T227" s="73"/>
      <c r="U227" s="73"/>
      <c r="V227" s="73"/>
      <c r="W227" s="73"/>
      <c r="X227" s="73"/>
      <c r="Y227" s="73"/>
      <c r="Z227" s="73"/>
      <c r="AA227" s="73"/>
      <c r="AB227" s="73"/>
      <c r="AC227" s="73"/>
      <c r="AD227" s="47"/>
      <c r="AE227" s="47"/>
      <c r="AF227" s="73"/>
    </row>
    <row r="228" spans="4:32" x14ac:dyDescent="0.25">
      <c r="D228" s="144"/>
      <c r="G228" s="75"/>
      <c r="Q228" s="73"/>
      <c r="R228" s="73"/>
      <c r="S228" s="73"/>
      <c r="T228" s="73"/>
      <c r="U228" s="73"/>
      <c r="V228" s="73"/>
      <c r="W228" s="73"/>
      <c r="X228" s="73"/>
      <c r="Y228" s="73"/>
      <c r="Z228" s="73"/>
      <c r="AA228" s="73"/>
      <c r="AB228" s="73"/>
      <c r="AC228" s="73"/>
      <c r="AD228" s="47"/>
      <c r="AE228" s="47"/>
      <c r="AF228" s="73"/>
    </row>
    <row r="229" spans="4:32" x14ac:dyDescent="0.25">
      <c r="D229" s="144"/>
      <c r="G229" s="75"/>
      <c r="Q229" s="73"/>
      <c r="R229" s="73"/>
      <c r="S229" s="73"/>
      <c r="T229" s="73"/>
      <c r="U229" s="73"/>
      <c r="V229" s="73"/>
      <c r="W229" s="73"/>
      <c r="X229" s="73"/>
      <c r="Y229" s="73"/>
      <c r="Z229" s="73"/>
      <c r="AA229" s="73"/>
      <c r="AB229" s="73"/>
      <c r="AC229" s="73"/>
      <c r="AD229" s="47"/>
      <c r="AE229" s="47"/>
      <c r="AF229" s="73"/>
    </row>
    <row r="230" spans="4:32" x14ac:dyDescent="0.25">
      <c r="D230" s="144"/>
      <c r="G230" s="75"/>
      <c r="Q230" s="73"/>
      <c r="R230" s="73"/>
      <c r="S230" s="73"/>
      <c r="T230" s="73"/>
      <c r="U230" s="73"/>
      <c r="V230" s="73"/>
      <c r="W230" s="73"/>
      <c r="X230" s="73"/>
      <c r="Y230" s="73"/>
      <c r="Z230" s="73"/>
      <c r="AA230" s="73"/>
      <c r="AB230" s="73"/>
      <c r="AC230" s="73"/>
      <c r="AD230" s="47"/>
      <c r="AE230" s="47"/>
      <c r="AF230" s="73"/>
    </row>
    <row r="231" spans="4:32" x14ac:dyDescent="0.25">
      <c r="D231" s="144"/>
      <c r="G231" s="75"/>
      <c r="Q231" s="73"/>
      <c r="R231" s="73"/>
      <c r="S231" s="73"/>
      <c r="T231" s="73"/>
      <c r="U231" s="73"/>
      <c r="V231" s="73"/>
      <c r="W231" s="73"/>
      <c r="X231" s="73"/>
      <c r="Y231" s="73"/>
      <c r="Z231" s="73"/>
      <c r="AA231" s="73"/>
      <c r="AB231" s="73"/>
      <c r="AC231" s="73"/>
      <c r="AD231" s="47"/>
      <c r="AE231" s="47"/>
      <c r="AF231" s="73"/>
    </row>
    <row r="232" spans="4:32" x14ac:dyDescent="0.25">
      <c r="D232" s="144"/>
      <c r="G232" s="75"/>
      <c r="Q232" s="73"/>
      <c r="R232" s="73"/>
      <c r="S232" s="73"/>
      <c r="T232" s="73"/>
      <c r="U232" s="73"/>
      <c r="V232" s="73"/>
      <c r="W232" s="73"/>
      <c r="X232" s="73"/>
      <c r="Y232" s="73"/>
      <c r="Z232" s="73"/>
      <c r="AA232" s="73"/>
      <c r="AB232" s="73"/>
      <c r="AC232" s="73"/>
      <c r="AD232" s="47"/>
      <c r="AE232" s="47"/>
      <c r="AF232" s="73"/>
    </row>
    <row r="233" spans="4:32" x14ac:dyDescent="0.25">
      <c r="D233" s="144"/>
      <c r="G233" s="75"/>
      <c r="Q233" s="73"/>
      <c r="R233" s="73"/>
      <c r="S233" s="73"/>
      <c r="T233" s="73"/>
      <c r="U233" s="73"/>
      <c r="V233" s="73"/>
      <c r="W233" s="73"/>
      <c r="X233" s="73"/>
      <c r="Y233" s="73"/>
      <c r="Z233" s="73"/>
      <c r="AA233" s="73"/>
      <c r="AB233" s="73"/>
      <c r="AC233" s="73"/>
      <c r="AD233" s="47"/>
      <c r="AE233" s="47"/>
      <c r="AF233" s="73"/>
    </row>
    <row r="234" spans="4:32" x14ac:dyDescent="0.25">
      <c r="D234" s="144"/>
      <c r="G234" s="75"/>
      <c r="Q234" s="73"/>
      <c r="R234" s="73"/>
      <c r="S234" s="73"/>
      <c r="T234" s="73"/>
      <c r="U234" s="73"/>
      <c r="V234" s="73"/>
      <c r="W234" s="73"/>
      <c r="X234" s="73"/>
      <c r="Y234" s="73"/>
      <c r="Z234" s="73"/>
      <c r="AA234" s="73"/>
      <c r="AB234" s="73"/>
      <c r="AC234" s="73"/>
      <c r="AD234" s="47"/>
      <c r="AE234" s="47"/>
      <c r="AF234" s="73"/>
    </row>
    <row r="235" spans="4:32" x14ac:dyDescent="0.25">
      <c r="D235" s="144"/>
      <c r="G235" s="75"/>
      <c r="Q235" s="73"/>
      <c r="R235" s="73"/>
      <c r="S235" s="73"/>
      <c r="T235" s="73"/>
      <c r="U235" s="73"/>
      <c r="V235" s="73"/>
      <c r="W235" s="73"/>
      <c r="X235" s="73"/>
      <c r="Y235" s="73"/>
      <c r="Z235" s="73"/>
      <c r="AA235" s="73"/>
      <c r="AB235" s="73"/>
      <c r="AC235" s="73"/>
      <c r="AD235" s="47"/>
      <c r="AE235" s="47"/>
      <c r="AF235" s="73"/>
    </row>
    <row r="236" spans="4:32" x14ac:dyDescent="0.25">
      <c r="D236" s="144"/>
      <c r="G236" s="75"/>
      <c r="Q236" s="73"/>
      <c r="R236" s="73"/>
      <c r="S236" s="73"/>
      <c r="T236" s="73"/>
      <c r="U236" s="73"/>
      <c r="V236" s="73"/>
      <c r="W236" s="73"/>
      <c r="X236" s="73"/>
      <c r="Y236" s="73"/>
      <c r="Z236" s="73"/>
      <c r="AA236" s="73"/>
      <c r="AB236" s="73"/>
      <c r="AC236" s="73"/>
      <c r="AD236" s="47"/>
      <c r="AE236" s="47"/>
      <c r="AF236" s="73"/>
    </row>
    <row r="237" spans="4:32" x14ac:dyDescent="0.25">
      <c r="D237" s="144"/>
      <c r="G237" s="75"/>
      <c r="Q237" s="73"/>
      <c r="R237" s="73"/>
      <c r="S237" s="73"/>
      <c r="T237" s="73"/>
      <c r="U237" s="73"/>
      <c r="V237" s="73"/>
      <c r="W237" s="73"/>
      <c r="X237" s="73"/>
      <c r="Y237" s="73"/>
      <c r="Z237" s="73"/>
      <c r="AA237" s="73"/>
      <c r="AB237" s="73"/>
      <c r="AC237" s="73"/>
      <c r="AD237" s="47"/>
      <c r="AE237" s="47"/>
      <c r="AF237" s="73"/>
    </row>
    <row r="238" spans="4:32" x14ac:dyDescent="0.25">
      <c r="D238" s="144"/>
      <c r="G238" s="75"/>
      <c r="Q238" s="73"/>
      <c r="R238" s="73"/>
      <c r="S238" s="73"/>
      <c r="T238" s="73"/>
      <c r="U238" s="73"/>
      <c r="V238" s="73"/>
      <c r="W238" s="73"/>
      <c r="X238" s="73"/>
      <c r="Y238" s="73"/>
      <c r="Z238" s="73"/>
      <c r="AA238" s="73"/>
      <c r="AB238" s="73"/>
      <c r="AC238" s="73"/>
      <c r="AD238" s="47"/>
      <c r="AE238" s="47"/>
      <c r="AF238" s="73"/>
    </row>
    <row r="239" spans="4:32" x14ac:dyDescent="0.25">
      <c r="D239" s="144"/>
      <c r="G239" s="75"/>
      <c r="Q239" s="73"/>
      <c r="R239" s="73"/>
      <c r="S239" s="73"/>
      <c r="T239" s="73"/>
      <c r="U239" s="73"/>
      <c r="V239" s="73"/>
      <c r="W239" s="73"/>
      <c r="X239" s="73"/>
      <c r="Y239" s="73"/>
      <c r="Z239" s="73"/>
      <c r="AA239" s="73"/>
      <c r="AB239" s="73"/>
      <c r="AC239" s="73"/>
      <c r="AD239" s="47"/>
      <c r="AE239" s="47"/>
      <c r="AF239" s="73"/>
    </row>
    <row r="240" spans="4:32" x14ac:dyDescent="0.25">
      <c r="D240" s="144"/>
      <c r="G240" s="75"/>
      <c r="Q240" s="73"/>
      <c r="R240" s="73"/>
      <c r="S240" s="73"/>
      <c r="T240" s="73"/>
      <c r="U240" s="73"/>
      <c r="V240" s="73"/>
      <c r="W240" s="73"/>
      <c r="X240" s="73"/>
      <c r="Y240" s="73"/>
      <c r="Z240" s="73"/>
      <c r="AA240" s="73"/>
      <c r="AB240" s="73"/>
      <c r="AC240" s="73"/>
      <c r="AD240" s="47"/>
      <c r="AE240" s="47"/>
      <c r="AF240" s="73"/>
    </row>
    <row r="241" spans="4:32" x14ac:dyDescent="0.25">
      <c r="D241" s="144"/>
      <c r="G241" s="75"/>
      <c r="Q241" s="73"/>
      <c r="R241" s="73"/>
      <c r="S241" s="73"/>
      <c r="T241" s="73"/>
      <c r="U241" s="73"/>
      <c r="V241" s="73"/>
      <c r="W241" s="73"/>
      <c r="X241" s="73"/>
      <c r="Y241" s="73"/>
      <c r="Z241" s="73"/>
      <c r="AA241" s="73"/>
      <c r="AB241" s="73"/>
      <c r="AC241" s="73"/>
      <c r="AD241" s="47"/>
      <c r="AE241" s="47"/>
      <c r="AF241" s="73"/>
    </row>
    <row r="242" spans="4:32" x14ac:dyDescent="0.25">
      <c r="D242" s="144"/>
      <c r="G242" s="75"/>
      <c r="Q242" s="73"/>
      <c r="R242" s="73"/>
      <c r="S242" s="73"/>
      <c r="T242" s="73"/>
      <c r="U242" s="73"/>
      <c r="V242" s="73"/>
      <c r="W242" s="73"/>
      <c r="X242" s="73"/>
      <c r="Y242" s="73"/>
      <c r="Z242" s="73"/>
      <c r="AA242" s="73"/>
      <c r="AB242" s="73"/>
      <c r="AC242" s="73"/>
      <c r="AD242" s="47"/>
      <c r="AE242" s="47"/>
      <c r="AF242" s="73"/>
    </row>
    <row r="243" spans="4:32" x14ac:dyDescent="0.25">
      <c r="D243" s="144"/>
      <c r="G243" s="75"/>
      <c r="Q243" s="73"/>
      <c r="R243" s="73"/>
      <c r="S243" s="73"/>
      <c r="T243" s="73"/>
      <c r="U243" s="73"/>
      <c r="V243" s="73"/>
      <c r="W243" s="73"/>
      <c r="X243" s="73"/>
      <c r="Y243" s="73"/>
      <c r="Z243" s="73"/>
      <c r="AA243" s="73"/>
      <c r="AB243" s="73"/>
      <c r="AC243" s="73"/>
      <c r="AD243" s="47"/>
      <c r="AE243" s="47"/>
      <c r="AF243" s="73"/>
    </row>
    <row r="244" spans="4:32" x14ac:dyDescent="0.25">
      <c r="G244" s="75"/>
      <c r="Q244" s="73"/>
      <c r="R244" s="73"/>
      <c r="S244" s="73"/>
      <c r="T244" s="73"/>
      <c r="U244" s="73"/>
      <c r="V244" s="73"/>
      <c r="W244" s="73"/>
      <c r="X244" s="73"/>
      <c r="Y244" s="73"/>
      <c r="Z244" s="73"/>
      <c r="AA244" s="73"/>
      <c r="AB244" s="73"/>
      <c r="AC244" s="73"/>
      <c r="AD244" s="47"/>
      <c r="AE244" s="47"/>
      <c r="AF244" s="73"/>
    </row>
    <row r="245" spans="4:32" x14ac:dyDescent="0.25">
      <c r="G245" s="75"/>
      <c r="Q245" s="73"/>
      <c r="R245" s="73"/>
      <c r="S245" s="73"/>
      <c r="T245" s="73"/>
      <c r="U245" s="73"/>
      <c r="V245" s="73"/>
      <c r="W245" s="73"/>
      <c r="X245" s="73"/>
      <c r="Y245" s="73"/>
      <c r="Z245" s="73"/>
      <c r="AA245" s="73"/>
      <c r="AB245" s="73"/>
      <c r="AC245" s="73"/>
      <c r="AD245" s="47"/>
      <c r="AE245" s="47"/>
      <c r="AF245" s="73"/>
    </row>
    <row r="246" spans="4:32" x14ac:dyDescent="0.25">
      <c r="G246" s="75"/>
      <c r="Q246" s="73"/>
      <c r="R246" s="73"/>
      <c r="S246" s="73"/>
      <c r="T246" s="73"/>
      <c r="U246" s="73"/>
      <c r="V246" s="73"/>
      <c r="W246" s="73"/>
      <c r="X246" s="73"/>
      <c r="Y246" s="73"/>
      <c r="Z246" s="73"/>
      <c r="AA246" s="73"/>
      <c r="AB246" s="73"/>
      <c r="AC246" s="73"/>
      <c r="AD246" s="47"/>
      <c r="AE246" s="47"/>
      <c r="AF246" s="73"/>
    </row>
    <row r="247" spans="4:32" x14ac:dyDescent="0.25">
      <c r="G247" s="75"/>
      <c r="Q247" s="73"/>
      <c r="R247" s="73"/>
      <c r="S247" s="73"/>
      <c r="T247" s="73"/>
      <c r="U247" s="73"/>
      <c r="V247" s="73"/>
      <c r="W247" s="73"/>
      <c r="X247" s="73"/>
      <c r="Y247" s="73"/>
      <c r="Z247" s="73"/>
      <c r="AA247" s="73"/>
      <c r="AB247" s="73"/>
      <c r="AC247" s="73"/>
      <c r="AD247" s="47"/>
      <c r="AE247" s="47"/>
      <c r="AF247" s="73"/>
    </row>
    <row r="248" spans="4:32" x14ac:dyDescent="0.25">
      <c r="G248" s="75"/>
      <c r="Q248" s="73"/>
      <c r="R248" s="73"/>
      <c r="S248" s="73"/>
      <c r="T248" s="73"/>
      <c r="U248" s="73"/>
      <c r="V248" s="73"/>
      <c r="W248" s="73"/>
      <c r="X248" s="73"/>
      <c r="Y248" s="73"/>
      <c r="Z248" s="73"/>
      <c r="AA248" s="73"/>
      <c r="AB248" s="73"/>
      <c r="AC248" s="73"/>
      <c r="AD248" s="47"/>
      <c r="AE248" s="47"/>
      <c r="AF248" s="73"/>
    </row>
    <row r="249" spans="4:32" x14ac:dyDescent="0.25">
      <c r="G249" s="75"/>
      <c r="Q249" s="73"/>
      <c r="R249" s="73"/>
      <c r="S249" s="73"/>
      <c r="T249" s="73"/>
      <c r="U249" s="73"/>
      <c r="V249" s="73"/>
      <c r="W249" s="73"/>
      <c r="X249" s="73"/>
      <c r="Y249" s="73"/>
      <c r="Z249" s="73"/>
      <c r="AA249" s="73"/>
      <c r="AB249" s="73"/>
      <c r="AC249" s="73"/>
      <c r="AD249" s="47"/>
      <c r="AE249" s="47"/>
      <c r="AF249" s="73"/>
    </row>
    <row r="250" spans="4:32" x14ac:dyDescent="0.25">
      <c r="G250" s="75"/>
      <c r="Q250" s="73"/>
      <c r="R250" s="73"/>
      <c r="S250" s="73"/>
      <c r="T250" s="73"/>
      <c r="U250" s="73"/>
      <c r="V250" s="73"/>
      <c r="W250" s="73"/>
      <c r="X250" s="73"/>
      <c r="Y250" s="73"/>
      <c r="Z250" s="73"/>
      <c r="AA250" s="73"/>
      <c r="AB250" s="73"/>
      <c r="AC250" s="73"/>
      <c r="AD250" s="47"/>
      <c r="AE250" s="47"/>
      <c r="AF250" s="73"/>
    </row>
    <row r="251" spans="4:32" x14ac:dyDescent="0.25">
      <c r="G251" s="75"/>
      <c r="Q251" s="73"/>
      <c r="R251" s="73"/>
      <c r="S251" s="73"/>
      <c r="T251" s="73"/>
      <c r="U251" s="73"/>
      <c r="V251" s="73"/>
      <c r="W251" s="73"/>
      <c r="X251" s="73"/>
      <c r="Y251" s="73"/>
      <c r="Z251" s="73"/>
      <c r="AA251" s="73"/>
      <c r="AB251" s="73"/>
      <c r="AC251" s="73"/>
      <c r="AD251" s="47"/>
      <c r="AE251" s="47"/>
      <c r="AF251" s="73"/>
    </row>
    <row r="252" spans="4:32" x14ac:dyDescent="0.25">
      <c r="G252" s="75"/>
      <c r="Q252" s="73"/>
      <c r="R252" s="73"/>
      <c r="S252" s="73"/>
      <c r="T252" s="73"/>
      <c r="U252" s="73"/>
      <c r="V252" s="73"/>
      <c r="W252" s="73"/>
      <c r="X252" s="73"/>
      <c r="Y252" s="73"/>
      <c r="Z252" s="73"/>
      <c r="AA252" s="73"/>
      <c r="AB252" s="73"/>
      <c r="AC252" s="73"/>
      <c r="AD252" s="47"/>
      <c r="AE252" s="47"/>
      <c r="AF252" s="73"/>
    </row>
    <row r="253" spans="4:32" x14ac:dyDescent="0.25">
      <c r="G253" s="75"/>
      <c r="Q253" s="73"/>
      <c r="R253" s="73"/>
      <c r="S253" s="73"/>
      <c r="T253" s="73"/>
      <c r="U253" s="73"/>
      <c r="V253" s="73"/>
      <c r="W253" s="73"/>
      <c r="X253" s="73"/>
      <c r="Y253" s="73"/>
      <c r="Z253" s="73"/>
      <c r="AA253" s="73"/>
      <c r="AB253" s="73"/>
      <c r="AC253" s="73"/>
      <c r="AD253" s="47"/>
      <c r="AE253" s="47"/>
      <c r="AF253" s="73"/>
    </row>
    <row r="254" spans="4:32" x14ac:dyDescent="0.25">
      <c r="G254" s="75"/>
      <c r="Q254" s="73"/>
      <c r="R254" s="73"/>
      <c r="S254" s="73"/>
      <c r="T254" s="73"/>
      <c r="U254" s="73"/>
      <c r="V254" s="73"/>
      <c r="W254" s="73"/>
      <c r="X254" s="73"/>
      <c r="Y254" s="73"/>
      <c r="Z254" s="73"/>
      <c r="AA254" s="73"/>
      <c r="AB254" s="73"/>
      <c r="AC254" s="73"/>
      <c r="AD254" s="47"/>
      <c r="AE254" s="47"/>
      <c r="AF254" s="73"/>
    </row>
    <row r="255" spans="4:32" x14ac:dyDescent="0.25">
      <c r="G255" s="75"/>
      <c r="Q255" s="73"/>
      <c r="R255" s="73"/>
      <c r="S255" s="73"/>
      <c r="T255" s="73"/>
      <c r="U255" s="73"/>
      <c r="V255" s="73"/>
      <c r="W255" s="73"/>
      <c r="X255" s="73"/>
      <c r="Y255" s="73"/>
      <c r="Z255" s="73"/>
      <c r="AA255" s="73"/>
      <c r="AB255" s="73"/>
      <c r="AC255" s="73"/>
      <c r="AD255" s="47"/>
      <c r="AE255" s="47"/>
      <c r="AF255" s="73"/>
    </row>
    <row r="256" spans="4:32" x14ac:dyDescent="0.25">
      <c r="Q256" s="73"/>
      <c r="R256" s="73"/>
      <c r="S256" s="73"/>
      <c r="T256" s="73"/>
      <c r="U256" s="73"/>
      <c r="V256" s="73"/>
      <c r="W256" s="73"/>
      <c r="X256" s="73"/>
      <c r="Y256" s="73"/>
      <c r="Z256" s="73"/>
      <c r="AA256" s="73"/>
      <c r="AB256" s="73"/>
      <c r="AC256" s="73"/>
      <c r="AD256" s="47"/>
      <c r="AE256" s="47"/>
      <c r="AF256" s="73"/>
    </row>
    <row r="257" spans="17:32" x14ac:dyDescent="0.25">
      <c r="Q257" s="73"/>
      <c r="R257" s="73"/>
      <c r="S257" s="73"/>
      <c r="T257" s="73"/>
      <c r="U257" s="73"/>
      <c r="V257" s="73"/>
      <c r="W257" s="73"/>
      <c r="X257" s="73"/>
      <c r="Y257" s="73"/>
      <c r="Z257" s="73"/>
      <c r="AA257" s="73"/>
      <c r="AB257" s="73"/>
      <c r="AC257" s="73"/>
      <c r="AD257" s="47"/>
      <c r="AE257" s="47"/>
      <c r="AF257" s="73"/>
    </row>
    <row r="258" spans="17:32" x14ac:dyDescent="0.25">
      <c r="Q258" s="73"/>
      <c r="R258" s="73"/>
      <c r="S258" s="73"/>
      <c r="T258" s="73"/>
      <c r="U258" s="73"/>
      <c r="V258" s="73"/>
      <c r="W258" s="73"/>
      <c r="X258" s="73"/>
      <c r="Y258" s="73"/>
      <c r="Z258" s="73"/>
      <c r="AA258" s="73"/>
      <c r="AB258" s="73"/>
      <c r="AC258" s="73"/>
      <c r="AD258" s="47"/>
      <c r="AE258" s="47"/>
      <c r="AF258" s="73"/>
    </row>
    <row r="259" spans="17:32" x14ac:dyDescent="0.25">
      <c r="Q259" s="73"/>
      <c r="R259" s="73"/>
      <c r="S259" s="73"/>
      <c r="T259" s="73"/>
      <c r="U259" s="73"/>
      <c r="V259" s="73"/>
      <c r="W259" s="73"/>
      <c r="X259" s="73"/>
      <c r="Y259" s="73"/>
      <c r="Z259" s="73"/>
      <c r="AA259" s="73"/>
      <c r="AB259" s="73"/>
      <c r="AC259" s="73"/>
      <c r="AD259" s="47"/>
      <c r="AE259" s="47"/>
      <c r="AF259" s="73"/>
    </row>
    <row r="260" spans="17:32" x14ac:dyDescent="0.25">
      <c r="Q260" s="73"/>
      <c r="R260" s="73"/>
      <c r="S260" s="73"/>
      <c r="T260" s="73"/>
      <c r="U260" s="73"/>
      <c r="V260" s="73"/>
      <c r="W260" s="73"/>
      <c r="X260" s="73"/>
      <c r="Y260" s="73"/>
      <c r="Z260" s="73"/>
      <c r="AA260" s="73"/>
      <c r="AB260" s="73"/>
      <c r="AC260" s="73"/>
      <c r="AD260" s="47"/>
      <c r="AE260" s="47"/>
      <c r="AF260" s="73"/>
    </row>
    <row r="261" spans="17:32" x14ac:dyDescent="0.25">
      <c r="Q261" s="73"/>
      <c r="R261" s="73"/>
      <c r="S261" s="73"/>
      <c r="T261" s="73"/>
      <c r="U261" s="73"/>
      <c r="V261" s="73"/>
      <c r="W261" s="73"/>
      <c r="X261" s="73"/>
      <c r="Y261" s="73"/>
      <c r="Z261" s="73"/>
      <c r="AA261" s="73"/>
      <c r="AB261" s="73"/>
      <c r="AC261" s="73"/>
      <c r="AD261" s="47"/>
      <c r="AE261" s="47"/>
      <c r="AF261" s="73"/>
    </row>
    <row r="262" spans="17:32" x14ac:dyDescent="0.25">
      <c r="Q262" s="73"/>
      <c r="R262" s="73"/>
      <c r="S262" s="73"/>
      <c r="T262" s="73"/>
      <c r="U262" s="73"/>
      <c r="V262" s="73"/>
      <c r="W262" s="73"/>
      <c r="X262" s="73"/>
      <c r="Y262" s="73"/>
      <c r="Z262" s="73"/>
      <c r="AA262" s="73"/>
      <c r="AB262" s="73"/>
      <c r="AC262" s="73"/>
      <c r="AD262" s="47"/>
      <c r="AE262" s="47"/>
      <c r="AF262" s="73"/>
    </row>
    <row r="263" spans="17:32" x14ac:dyDescent="0.25">
      <c r="Q263" s="73"/>
      <c r="R263" s="73"/>
      <c r="S263" s="73"/>
      <c r="T263" s="73"/>
      <c r="U263" s="73"/>
      <c r="V263" s="73"/>
      <c r="W263" s="73"/>
      <c r="X263" s="73"/>
      <c r="Y263" s="73"/>
      <c r="Z263" s="73"/>
      <c r="AA263" s="73"/>
      <c r="AB263" s="73"/>
      <c r="AC263" s="73"/>
      <c r="AD263" s="47"/>
      <c r="AE263" s="47"/>
      <c r="AF263" s="73"/>
    </row>
    <row r="264" spans="17:32" x14ac:dyDescent="0.25">
      <c r="Q264" s="73"/>
      <c r="R264" s="73"/>
      <c r="S264" s="73"/>
      <c r="T264" s="73"/>
      <c r="U264" s="73"/>
      <c r="V264" s="73"/>
      <c r="W264" s="73"/>
      <c r="X264" s="73"/>
      <c r="Y264" s="73"/>
      <c r="Z264" s="73"/>
      <c r="AA264" s="73"/>
      <c r="AB264" s="73"/>
      <c r="AC264" s="73"/>
      <c r="AD264" s="47"/>
      <c r="AE264" s="47"/>
      <c r="AF264" s="73"/>
    </row>
    <row r="265" spans="17:32" x14ac:dyDescent="0.25">
      <c r="Q265" s="73"/>
      <c r="R265" s="73"/>
      <c r="S265" s="73"/>
      <c r="T265" s="73"/>
      <c r="U265" s="73"/>
      <c r="V265" s="73"/>
      <c r="W265" s="73"/>
      <c r="X265" s="73"/>
      <c r="Y265" s="73"/>
      <c r="Z265" s="73"/>
      <c r="AA265" s="73"/>
      <c r="AB265" s="73"/>
      <c r="AC265" s="73"/>
      <c r="AD265" s="47"/>
      <c r="AE265" s="47"/>
      <c r="AF265" s="73"/>
    </row>
    <row r="266" spans="17:32" x14ac:dyDescent="0.25">
      <c r="Q266" s="73"/>
      <c r="R266" s="73"/>
      <c r="S266" s="73"/>
      <c r="T266" s="73"/>
      <c r="U266" s="73"/>
      <c r="V266" s="73"/>
      <c r="W266" s="73"/>
      <c r="X266" s="73"/>
      <c r="Y266" s="73"/>
      <c r="Z266" s="73"/>
      <c r="AA266" s="73"/>
      <c r="AB266" s="73"/>
      <c r="AC266" s="73"/>
      <c r="AD266" s="47"/>
      <c r="AE266" s="47"/>
      <c r="AF266" s="73"/>
    </row>
    <row r="267" spans="17:32" x14ac:dyDescent="0.25">
      <c r="Q267" s="73"/>
      <c r="R267" s="73"/>
      <c r="S267" s="73"/>
      <c r="T267" s="73"/>
      <c r="U267" s="73"/>
      <c r="V267" s="73"/>
      <c r="W267" s="73"/>
      <c r="X267" s="73"/>
      <c r="Y267" s="73"/>
      <c r="Z267" s="73"/>
      <c r="AA267" s="73"/>
      <c r="AB267" s="73"/>
      <c r="AC267" s="73"/>
      <c r="AD267" s="47"/>
      <c r="AE267" s="47"/>
      <c r="AF267" s="73"/>
    </row>
    <row r="268" spans="17:32" x14ac:dyDescent="0.25">
      <c r="Q268" s="73"/>
      <c r="R268" s="73"/>
      <c r="S268" s="73"/>
      <c r="T268" s="73"/>
      <c r="U268" s="73"/>
      <c r="V268" s="73"/>
      <c r="W268" s="73"/>
      <c r="X268" s="73"/>
      <c r="Y268" s="73"/>
      <c r="Z268" s="73"/>
      <c r="AA268" s="73"/>
      <c r="AB268" s="73"/>
      <c r="AC268" s="73"/>
      <c r="AD268" s="47"/>
      <c r="AE268" s="47"/>
      <c r="AF268" s="73"/>
    </row>
    <row r="269" spans="17:32" x14ac:dyDescent="0.25">
      <c r="Q269" s="73"/>
      <c r="R269" s="73"/>
      <c r="S269" s="73"/>
      <c r="T269" s="73"/>
      <c r="U269" s="73"/>
      <c r="V269" s="73"/>
      <c r="W269" s="73"/>
      <c r="X269" s="73"/>
      <c r="Y269" s="73"/>
      <c r="Z269" s="73"/>
      <c r="AA269" s="73"/>
      <c r="AB269" s="73"/>
      <c r="AC269" s="73"/>
      <c r="AD269" s="47"/>
      <c r="AE269" s="47"/>
      <c r="AF269" s="73"/>
    </row>
    <row r="270" spans="17:32" x14ac:dyDescent="0.25">
      <c r="Q270" s="73"/>
      <c r="R270" s="73"/>
      <c r="S270" s="73"/>
      <c r="T270" s="73"/>
      <c r="U270" s="73"/>
      <c r="V270" s="73"/>
      <c r="W270" s="73"/>
      <c r="X270" s="73"/>
      <c r="Y270" s="73"/>
      <c r="Z270" s="73"/>
      <c r="AA270" s="73"/>
      <c r="AB270" s="73"/>
      <c r="AC270" s="73"/>
      <c r="AD270" s="47"/>
      <c r="AE270" s="47"/>
      <c r="AF270" s="73"/>
    </row>
    <row r="271" spans="17:32" x14ac:dyDescent="0.25">
      <c r="Q271" s="73"/>
      <c r="R271" s="73"/>
      <c r="S271" s="73"/>
      <c r="T271" s="73"/>
      <c r="U271" s="73"/>
      <c r="V271" s="73"/>
      <c r="W271" s="73"/>
      <c r="X271" s="73"/>
      <c r="Y271" s="73"/>
      <c r="Z271" s="73"/>
      <c r="AA271" s="73"/>
      <c r="AB271" s="73"/>
      <c r="AC271" s="73"/>
      <c r="AD271" s="47"/>
      <c r="AE271" s="47"/>
      <c r="AF271" s="73"/>
    </row>
    <row r="272" spans="17:32" x14ac:dyDescent="0.25">
      <c r="Q272" s="73"/>
      <c r="R272" s="73"/>
      <c r="S272" s="73"/>
      <c r="T272" s="73"/>
      <c r="U272" s="73"/>
      <c r="V272" s="73"/>
      <c r="W272" s="73"/>
      <c r="X272" s="73"/>
      <c r="Y272" s="73"/>
      <c r="Z272" s="73"/>
      <c r="AA272" s="73"/>
      <c r="AB272" s="73"/>
      <c r="AC272" s="73"/>
      <c r="AD272" s="47"/>
      <c r="AE272" s="47"/>
      <c r="AF272" s="73"/>
    </row>
    <row r="273" spans="17:32" x14ac:dyDescent="0.25">
      <c r="Q273" s="73"/>
      <c r="R273" s="73"/>
      <c r="S273" s="73"/>
      <c r="T273" s="73"/>
      <c r="U273" s="73"/>
      <c r="V273" s="73"/>
      <c r="W273" s="73"/>
      <c r="X273" s="73"/>
      <c r="Y273" s="73"/>
      <c r="Z273" s="73"/>
      <c r="AA273" s="73"/>
      <c r="AB273" s="73"/>
      <c r="AC273" s="73"/>
      <c r="AD273" s="47"/>
      <c r="AE273" s="47"/>
      <c r="AF273" s="73"/>
    </row>
    <row r="274" spans="17:32" x14ac:dyDescent="0.25">
      <c r="Q274" s="73"/>
      <c r="R274" s="73"/>
      <c r="S274" s="73"/>
      <c r="T274" s="73"/>
      <c r="U274" s="73"/>
      <c r="V274" s="73"/>
      <c r="W274" s="73"/>
      <c r="X274" s="73"/>
      <c r="Y274" s="73"/>
      <c r="Z274" s="73"/>
      <c r="AA274" s="73"/>
      <c r="AB274" s="73"/>
      <c r="AC274" s="73"/>
      <c r="AD274" s="47"/>
      <c r="AE274" s="47"/>
      <c r="AF274" s="73"/>
    </row>
    <row r="275" spans="17:32" x14ac:dyDescent="0.25">
      <c r="Q275" s="73"/>
      <c r="R275" s="73"/>
      <c r="S275" s="73"/>
      <c r="T275" s="73"/>
      <c r="U275" s="73"/>
      <c r="V275" s="73"/>
      <c r="W275" s="73"/>
      <c r="X275" s="73"/>
      <c r="Y275" s="73"/>
      <c r="Z275" s="73"/>
      <c r="AA275" s="73"/>
      <c r="AB275" s="73"/>
      <c r="AC275" s="73"/>
      <c r="AD275" s="47"/>
      <c r="AE275" s="47"/>
      <c r="AF275" s="73"/>
    </row>
    <row r="276" spans="17:32" x14ac:dyDescent="0.25">
      <c r="Q276" s="73"/>
      <c r="R276" s="73"/>
      <c r="S276" s="73"/>
      <c r="T276" s="73"/>
      <c r="U276" s="73"/>
      <c r="V276" s="73"/>
      <c r="W276" s="73"/>
      <c r="X276" s="73"/>
      <c r="Y276" s="73"/>
      <c r="Z276" s="73"/>
      <c r="AA276" s="73"/>
      <c r="AB276" s="73"/>
      <c r="AC276" s="73"/>
      <c r="AD276" s="47"/>
      <c r="AE276" s="47"/>
      <c r="AF276" s="73"/>
    </row>
    <row r="277" spans="17:32" x14ac:dyDescent="0.25">
      <c r="Q277" s="73"/>
      <c r="R277" s="73"/>
      <c r="S277" s="73"/>
      <c r="T277" s="73"/>
      <c r="U277" s="73"/>
      <c r="V277" s="73"/>
      <c r="W277" s="73"/>
      <c r="X277" s="73"/>
      <c r="Y277" s="73"/>
      <c r="Z277" s="73"/>
      <c r="AA277" s="73"/>
      <c r="AB277" s="73"/>
      <c r="AC277" s="73"/>
      <c r="AD277" s="47"/>
      <c r="AE277" s="47"/>
      <c r="AF277" s="73"/>
    </row>
    <row r="278" spans="17:32" x14ac:dyDescent="0.25">
      <c r="Q278" s="73"/>
      <c r="R278" s="73"/>
      <c r="S278" s="73"/>
      <c r="T278" s="73"/>
      <c r="U278" s="73"/>
      <c r="V278" s="73"/>
      <c r="W278" s="73"/>
      <c r="X278" s="73"/>
      <c r="Y278" s="73"/>
      <c r="Z278" s="73"/>
      <c r="AA278" s="73"/>
      <c r="AB278" s="73"/>
      <c r="AC278" s="73"/>
      <c r="AD278" s="47"/>
      <c r="AE278" s="47"/>
      <c r="AF278" s="73"/>
    </row>
    <row r="279" spans="17:32" x14ac:dyDescent="0.25">
      <c r="Q279" s="73"/>
      <c r="R279" s="73"/>
      <c r="S279" s="73"/>
      <c r="T279" s="73"/>
      <c r="U279" s="73"/>
      <c r="V279" s="73"/>
      <c r="W279" s="73"/>
      <c r="X279" s="73"/>
      <c r="Y279" s="73"/>
      <c r="Z279" s="73"/>
      <c r="AA279" s="73"/>
      <c r="AB279" s="73"/>
      <c r="AC279" s="73"/>
      <c r="AD279" s="47"/>
      <c r="AE279" s="47"/>
      <c r="AF279" s="73"/>
    </row>
    <row r="280" spans="17:32" x14ac:dyDescent="0.25">
      <c r="Q280" s="73"/>
      <c r="R280" s="73"/>
      <c r="S280" s="73"/>
      <c r="T280" s="73"/>
      <c r="U280" s="73"/>
      <c r="V280" s="73"/>
      <c r="W280" s="73"/>
      <c r="X280" s="73"/>
      <c r="Y280" s="73"/>
      <c r="Z280" s="73"/>
      <c r="AA280" s="73"/>
      <c r="AB280" s="73"/>
      <c r="AC280" s="73"/>
      <c r="AD280" s="47"/>
      <c r="AE280" s="47"/>
      <c r="AF280" s="73"/>
    </row>
    <row r="281" spans="17:32" x14ac:dyDescent="0.25">
      <c r="Q281" s="73"/>
      <c r="R281" s="73"/>
      <c r="S281" s="73"/>
      <c r="T281" s="73"/>
      <c r="U281" s="73"/>
      <c r="V281" s="73"/>
      <c r="W281" s="73"/>
      <c r="X281" s="73"/>
      <c r="Y281" s="73"/>
      <c r="Z281" s="73"/>
      <c r="AA281" s="73"/>
      <c r="AB281" s="73"/>
      <c r="AC281" s="73"/>
      <c r="AD281" s="47"/>
      <c r="AE281" s="47"/>
      <c r="AF281" s="73"/>
    </row>
    <row r="282" spans="17:32" x14ac:dyDescent="0.25">
      <c r="Q282" s="73"/>
      <c r="R282" s="73"/>
      <c r="S282" s="73"/>
      <c r="T282" s="73"/>
      <c r="U282" s="73"/>
      <c r="V282" s="73"/>
      <c r="W282" s="73"/>
      <c r="X282" s="73"/>
      <c r="Y282" s="73"/>
      <c r="Z282" s="73"/>
      <c r="AA282" s="73"/>
      <c r="AB282" s="73"/>
      <c r="AC282" s="73"/>
      <c r="AD282" s="47"/>
      <c r="AE282" s="47"/>
      <c r="AF282" s="73"/>
    </row>
    <row r="283" spans="17:32" x14ac:dyDescent="0.25">
      <c r="Q283" s="73"/>
      <c r="R283" s="73"/>
      <c r="S283" s="73"/>
      <c r="T283" s="73"/>
      <c r="U283" s="73"/>
      <c r="V283" s="73"/>
      <c r="W283" s="73"/>
      <c r="X283" s="73"/>
      <c r="Y283" s="73"/>
      <c r="Z283" s="73"/>
      <c r="AA283" s="73"/>
      <c r="AB283" s="73"/>
      <c r="AC283" s="73"/>
      <c r="AD283" s="47"/>
      <c r="AE283" s="47"/>
      <c r="AF283" s="73"/>
    </row>
    <row r="284" spans="17:32" x14ac:dyDescent="0.25">
      <c r="Q284" s="73"/>
      <c r="R284" s="73"/>
      <c r="S284" s="73"/>
      <c r="T284" s="73"/>
      <c r="U284" s="73"/>
      <c r="V284" s="73"/>
      <c r="W284" s="73"/>
      <c r="X284" s="73"/>
      <c r="Y284" s="73"/>
      <c r="Z284" s="73"/>
      <c r="AA284" s="73"/>
      <c r="AB284" s="73"/>
      <c r="AC284" s="73"/>
      <c r="AD284" s="47"/>
      <c r="AE284" s="47"/>
      <c r="AF284" s="73"/>
    </row>
    <row r="285" spans="17:32" x14ac:dyDescent="0.25">
      <c r="Q285" s="73"/>
      <c r="R285" s="73"/>
      <c r="S285" s="73"/>
      <c r="T285" s="73"/>
      <c r="U285" s="73"/>
      <c r="V285" s="73"/>
      <c r="W285" s="73"/>
      <c r="X285" s="73"/>
      <c r="Y285" s="73"/>
      <c r="Z285" s="73"/>
      <c r="AA285" s="73"/>
      <c r="AB285" s="73"/>
      <c r="AC285" s="73"/>
      <c r="AD285" s="47"/>
      <c r="AE285" s="47"/>
      <c r="AF285" s="73"/>
    </row>
    <row r="286" spans="17:32" x14ac:dyDescent="0.25">
      <c r="Q286" s="73"/>
      <c r="R286" s="73"/>
      <c r="S286" s="73"/>
      <c r="T286" s="73"/>
      <c r="U286" s="73"/>
      <c r="V286" s="73"/>
      <c r="W286" s="73"/>
      <c r="X286" s="73"/>
      <c r="Y286" s="73"/>
      <c r="Z286" s="73"/>
      <c r="AA286" s="73"/>
      <c r="AB286" s="73"/>
      <c r="AC286" s="73"/>
      <c r="AD286" s="47"/>
      <c r="AE286" s="47"/>
      <c r="AF286" s="73"/>
    </row>
    <row r="287" spans="17:32" x14ac:dyDescent="0.25">
      <c r="Q287" s="73"/>
      <c r="R287" s="73"/>
      <c r="S287" s="73"/>
      <c r="T287" s="73"/>
      <c r="U287" s="73"/>
      <c r="V287" s="73"/>
      <c r="W287" s="73"/>
      <c r="X287" s="73"/>
      <c r="Y287" s="73"/>
      <c r="Z287" s="73"/>
      <c r="AA287" s="73"/>
      <c r="AB287" s="73"/>
      <c r="AC287" s="73"/>
      <c r="AD287" s="47"/>
      <c r="AE287" s="47"/>
      <c r="AF287" s="73"/>
    </row>
    <row r="288" spans="17:32" x14ac:dyDescent="0.25">
      <c r="Q288" s="73"/>
      <c r="R288" s="73"/>
      <c r="S288" s="73"/>
      <c r="T288" s="73"/>
      <c r="U288" s="73"/>
      <c r="V288" s="73"/>
      <c r="W288" s="73"/>
      <c r="X288" s="73"/>
      <c r="Y288" s="73"/>
      <c r="Z288" s="73"/>
      <c r="AA288" s="73"/>
      <c r="AB288" s="73"/>
      <c r="AC288" s="73"/>
      <c r="AD288" s="47"/>
      <c r="AE288" s="47"/>
      <c r="AF288" s="73"/>
    </row>
    <row r="289" spans="17:32" x14ac:dyDescent="0.25">
      <c r="Q289" s="73"/>
      <c r="R289" s="73"/>
      <c r="S289" s="73"/>
      <c r="T289" s="73"/>
      <c r="U289" s="73"/>
      <c r="V289" s="73"/>
      <c r="W289" s="73"/>
      <c r="X289" s="73"/>
      <c r="Y289" s="73"/>
      <c r="Z289" s="73"/>
      <c r="AA289" s="73"/>
      <c r="AB289" s="73"/>
      <c r="AC289" s="73"/>
      <c r="AD289" s="47"/>
      <c r="AE289" s="47"/>
      <c r="AF289" s="73"/>
    </row>
    <row r="290" spans="17:32" x14ac:dyDescent="0.25">
      <c r="Q290" s="73"/>
      <c r="R290" s="73"/>
      <c r="S290" s="73"/>
      <c r="T290" s="73"/>
      <c r="U290" s="73"/>
      <c r="V290" s="73"/>
      <c r="W290" s="73"/>
      <c r="X290" s="73"/>
      <c r="Y290" s="73"/>
      <c r="Z290" s="73"/>
      <c r="AA290" s="73"/>
      <c r="AB290" s="73"/>
      <c r="AC290" s="73"/>
      <c r="AD290" s="47"/>
      <c r="AE290" s="47"/>
      <c r="AF290" s="73"/>
    </row>
    <row r="291" spans="17:32" x14ac:dyDescent="0.25">
      <c r="Q291" s="73"/>
      <c r="R291" s="73"/>
      <c r="S291" s="73"/>
      <c r="T291" s="73"/>
      <c r="U291" s="73"/>
      <c r="V291" s="73"/>
      <c r="W291" s="73"/>
      <c r="X291" s="73"/>
      <c r="Y291" s="73"/>
      <c r="Z291" s="73"/>
      <c r="AA291" s="73"/>
      <c r="AB291" s="73"/>
      <c r="AC291" s="73"/>
      <c r="AD291" s="47"/>
      <c r="AE291" s="47"/>
      <c r="AF291" s="73"/>
    </row>
    <row r="292" spans="17:32" x14ac:dyDescent="0.25">
      <c r="Q292" s="73"/>
      <c r="R292" s="73"/>
      <c r="S292" s="73"/>
      <c r="T292" s="73"/>
      <c r="U292" s="73"/>
      <c r="V292" s="73"/>
      <c r="W292" s="73"/>
      <c r="X292" s="73"/>
      <c r="Y292" s="73"/>
      <c r="Z292" s="73"/>
      <c r="AA292" s="73"/>
      <c r="AB292" s="73"/>
      <c r="AC292" s="73"/>
      <c r="AD292" s="47"/>
      <c r="AE292" s="47"/>
      <c r="AF292" s="73"/>
    </row>
    <row r="293" spans="17:32" x14ac:dyDescent="0.25">
      <c r="Q293" s="73"/>
      <c r="R293" s="73"/>
      <c r="S293" s="73"/>
      <c r="T293" s="73"/>
      <c r="U293" s="73"/>
      <c r="V293" s="73"/>
      <c r="W293" s="73"/>
      <c r="X293" s="73"/>
      <c r="Y293" s="73"/>
      <c r="Z293" s="73"/>
      <c r="AA293" s="73"/>
      <c r="AB293" s="73"/>
      <c r="AC293" s="73"/>
      <c r="AD293" s="47"/>
      <c r="AE293" s="47"/>
      <c r="AF293" s="73"/>
    </row>
    <row r="294" spans="17:32" x14ac:dyDescent="0.25">
      <c r="Q294" s="73"/>
      <c r="R294" s="73"/>
      <c r="S294" s="73"/>
      <c r="T294" s="73"/>
      <c r="U294" s="73"/>
      <c r="V294" s="73"/>
      <c r="W294" s="73"/>
      <c r="X294" s="73"/>
      <c r="Y294" s="73"/>
      <c r="Z294" s="73"/>
      <c r="AA294" s="73"/>
      <c r="AB294" s="73"/>
      <c r="AC294" s="73"/>
      <c r="AD294" s="47"/>
      <c r="AE294" s="47"/>
      <c r="AF294" s="73"/>
    </row>
    <row r="295" spans="17:32" x14ac:dyDescent="0.25">
      <c r="Q295" s="73"/>
      <c r="R295" s="73"/>
      <c r="S295" s="73"/>
      <c r="T295" s="73"/>
      <c r="U295" s="73"/>
      <c r="V295" s="73"/>
      <c r="W295" s="73"/>
      <c r="X295" s="73"/>
      <c r="Y295" s="73"/>
      <c r="Z295" s="73"/>
      <c r="AA295" s="73"/>
      <c r="AB295" s="73"/>
      <c r="AC295" s="73"/>
      <c r="AD295" s="47"/>
      <c r="AE295" s="47"/>
      <c r="AF295" s="73"/>
    </row>
    <row r="296" spans="17:32" x14ac:dyDescent="0.25">
      <c r="Q296" s="73"/>
      <c r="R296" s="73"/>
      <c r="S296" s="73"/>
      <c r="T296" s="73"/>
      <c r="U296" s="73"/>
      <c r="V296" s="73"/>
      <c r="W296" s="73"/>
      <c r="X296" s="73"/>
      <c r="Y296" s="73"/>
      <c r="Z296" s="73"/>
      <c r="AA296" s="73"/>
      <c r="AB296" s="73"/>
      <c r="AC296" s="73"/>
      <c r="AD296" s="47"/>
      <c r="AE296" s="47"/>
      <c r="AF296" s="73"/>
    </row>
    <row r="297" spans="17:32" x14ac:dyDescent="0.25">
      <c r="Q297" s="73"/>
      <c r="R297" s="73"/>
      <c r="S297" s="73"/>
      <c r="T297" s="73"/>
      <c r="U297" s="73"/>
      <c r="V297" s="73"/>
      <c r="W297" s="73"/>
      <c r="X297" s="73"/>
      <c r="Y297" s="73"/>
      <c r="Z297" s="73"/>
      <c r="AA297" s="73"/>
      <c r="AB297" s="73"/>
      <c r="AC297" s="73"/>
      <c r="AD297" s="47"/>
      <c r="AE297" s="47"/>
      <c r="AF297" s="73"/>
    </row>
    <row r="298" spans="17:32" x14ac:dyDescent="0.25">
      <c r="Q298" s="73"/>
      <c r="R298" s="73"/>
      <c r="S298" s="73"/>
      <c r="T298" s="73"/>
      <c r="U298" s="73"/>
      <c r="V298" s="73"/>
      <c r="W298" s="73"/>
      <c r="X298" s="73"/>
      <c r="Y298" s="73"/>
      <c r="Z298" s="73"/>
      <c r="AA298" s="73"/>
      <c r="AB298" s="73"/>
      <c r="AC298" s="73"/>
      <c r="AD298" s="47"/>
      <c r="AE298" s="47"/>
      <c r="AF298" s="73"/>
    </row>
    <row r="299" spans="17:32" x14ac:dyDescent="0.25">
      <c r="Q299" s="73"/>
      <c r="R299" s="73"/>
      <c r="S299" s="73"/>
      <c r="T299" s="73"/>
      <c r="U299" s="73"/>
      <c r="V299" s="73"/>
      <c r="W299" s="73"/>
      <c r="X299" s="73"/>
      <c r="Y299" s="73"/>
      <c r="Z299" s="73"/>
      <c r="AA299" s="73"/>
      <c r="AB299" s="73"/>
      <c r="AC299" s="73"/>
      <c r="AD299" s="47"/>
      <c r="AE299" s="47"/>
      <c r="AF299" s="73"/>
    </row>
    <row r="300" spans="17:32" x14ac:dyDescent="0.25">
      <c r="Q300" s="73"/>
      <c r="R300" s="73"/>
      <c r="S300" s="73"/>
      <c r="T300" s="73"/>
      <c r="U300" s="73"/>
      <c r="V300" s="73"/>
      <c r="W300" s="73"/>
      <c r="X300" s="73"/>
      <c r="Y300" s="73"/>
      <c r="Z300" s="73"/>
      <c r="AA300" s="73"/>
      <c r="AB300" s="73"/>
      <c r="AC300" s="73"/>
      <c r="AD300" s="47"/>
      <c r="AE300" s="47"/>
      <c r="AF300" s="73"/>
    </row>
    <row r="301" spans="17:32" x14ac:dyDescent="0.25">
      <c r="Q301" s="73"/>
      <c r="R301" s="73"/>
      <c r="S301" s="73"/>
      <c r="T301" s="73"/>
      <c r="U301" s="73"/>
      <c r="V301" s="73"/>
      <c r="W301" s="73"/>
      <c r="X301" s="73"/>
      <c r="Y301" s="73"/>
      <c r="Z301" s="73"/>
      <c r="AA301" s="73"/>
      <c r="AB301" s="73"/>
      <c r="AC301" s="73"/>
      <c r="AD301" s="47"/>
      <c r="AE301" s="47"/>
      <c r="AF301" s="73"/>
    </row>
    <row r="302" spans="17:32" x14ac:dyDescent="0.25">
      <c r="Q302" s="73"/>
      <c r="R302" s="73"/>
      <c r="S302" s="73"/>
      <c r="T302" s="73"/>
      <c r="U302" s="73"/>
      <c r="V302" s="73"/>
      <c r="W302" s="73"/>
      <c r="X302" s="73"/>
      <c r="Y302" s="73"/>
      <c r="Z302" s="73"/>
      <c r="AA302" s="73"/>
      <c r="AB302" s="73"/>
      <c r="AC302" s="73"/>
      <c r="AD302" s="47"/>
      <c r="AE302" s="47"/>
      <c r="AF302" s="73"/>
    </row>
    <row r="303" spans="17:32" x14ac:dyDescent="0.25">
      <c r="Q303" s="73"/>
      <c r="R303" s="73"/>
      <c r="S303" s="73"/>
      <c r="T303" s="73"/>
      <c r="U303" s="73"/>
      <c r="V303" s="73"/>
      <c r="W303" s="73"/>
      <c r="X303" s="73"/>
      <c r="Y303" s="73"/>
      <c r="Z303" s="73"/>
      <c r="AA303" s="73"/>
      <c r="AB303" s="73"/>
      <c r="AC303" s="73"/>
      <c r="AD303" s="47"/>
      <c r="AE303" s="47"/>
      <c r="AF303" s="73"/>
    </row>
    <row r="304" spans="17:32" x14ac:dyDescent="0.25">
      <c r="Q304" s="73"/>
      <c r="R304" s="73"/>
      <c r="S304" s="73"/>
      <c r="T304" s="73"/>
      <c r="U304" s="73"/>
      <c r="V304" s="73"/>
      <c r="W304" s="73"/>
      <c r="X304" s="73"/>
      <c r="Y304" s="73"/>
      <c r="Z304" s="73"/>
      <c r="AA304" s="73"/>
      <c r="AB304" s="73"/>
      <c r="AC304" s="73"/>
      <c r="AD304" s="47"/>
      <c r="AE304" s="47"/>
      <c r="AF304" s="73"/>
    </row>
    <row r="305" spans="17:32" x14ac:dyDescent="0.25">
      <c r="Q305" s="73"/>
      <c r="R305" s="73"/>
      <c r="S305" s="73"/>
      <c r="T305" s="73"/>
      <c r="U305" s="73"/>
      <c r="V305" s="73"/>
      <c r="W305" s="73"/>
      <c r="X305" s="73"/>
      <c r="Y305" s="73"/>
      <c r="Z305" s="73"/>
      <c r="AA305" s="73"/>
      <c r="AB305" s="73"/>
      <c r="AC305" s="73"/>
      <c r="AD305" s="47"/>
      <c r="AE305" s="47"/>
      <c r="AF305" s="73"/>
    </row>
    <row r="306" spans="17:32" x14ac:dyDescent="0.25">
      <c r="Q306" s="73"/>
      <c r="R306" s="73"/>
      <c r="S306" s="73"/>
      <c r="T306" s="73"/>
      <c r="U306" s="73"/>
      <c r="V306" s="73"/>
      <c r="W306" s="73"/>
      <c r="X306" s="73"/>
      <c r="Y306" s="73"/>
      <c r="Z306" s="73"/>
      <c r="AA306" s="73"/>
      <c r="AB306" s="73"/>
      <c r="AC306" s="73"/>
      <c r="AD306" s="47"/>
      <c r="AE306" s="47"/>
      <c r="AF306" s="73"/>
    </row>
    <row r="307" spans="17:32" x14ac:dyDescent="0.25">
      <c r="Q307" s="73"/>
      <c r="R307" s="73"/>
      <c r="S307" s="73"/>
      <c r="T307" s="73"/>
      <c r="U307" s="73"/>
      <c r="V307" s="73"/>
      <c r="W307" s="73"/>
      <c r="X307" s="73"/>
      <c r="Y307" s="73"/>
      <c r="Z307" s="73"/>
      <c r="AA307" s="73"/>
      <c r="AB307" s="73"/>
      <c r="AC307" s="73"/>
      <c r="AD307" s="47"/>
      <c r="AE307" s="47"/>
      <c r="AF307" s="73"/>
    </row>
    <row r="308" spans="17:32" x14ac:dyDescent="0.25">
      <c r="Q308" s="73"/>
      <c r="R308" s="73"/>
      <c r="S308" s="73"/>
      <c r="T308" s="73"/>
      <c r="U308" s="73"/>
      <c r="V308" s="73"/>
      <c r="W308" s="73"/>
      <c r="X308" s="73"/>
      <c r="Y308" s="73"/>
      <c r="Z308" s="73"/>
      <c r="AA308" s="73"/>
      <c r="AB308" s="73"/>
      <c r="AC308" s="73"/>
      <c r="AD308" s="47"/>
      <c r="AE308" s="47"/>
      <c r="AF308" s="73"/>
    </row>
    <row r="309" spans="17:32" x14ac:dyDescent="0.25">
      <c r="Q309" s="73"/>
      <c r="R309" s="73"/>
      <c r="S309" s="73"/>
      <c r="T309" s="73"/>
      <c r="U309" s="73"/>
      <c r="V309" s="73"/>
      <c r="W309" s="73"/>
      <c r="X309" s="73"/>
      <c r="Y309" s="73"/>
      <c r="Z309" s="73"/>
      <c r="AA309" s="73"/>
      <c r="AB309" s="73"/>
      <c r="AC309" s="73"/>
      <c r="AD309" s="47"/>
      <c r="AE309" s="47"/>
      <c r="AF309" s="73"/>
    </row>
    <row r="310" spans="17:32" x14ac:dyDescent="0.25">
      <c r="Q310" s="73"/>
      <c r="R310" s="73"/>
      <c r="S310" s="73"/>
      <c r="T310" s="73"/>
      <c r="U310" s="73"/>
      <c r="V310" s="73"/>
      <c r="W310" s="73"/>
      <c r="X310" s="73"/>
      <c r="Y310" s="73"/>
      <c r="Z310" s="73"/>
      <c r="AA310" s="73"/>
      <c r="AB310" s="73"/>
      <c r="AC310" s="73"/>
      <c r="AD310" s="47"/>
      <c r="AE310" s="47"/>
      <c r="AF310" s="73"/>
    </row>
    <row r="311" spans="17:32" x14ac:dyDescent="0.25">
      <c r="Q311" s="73"/>
      <c r="R311" s="73"/>
      <c r="S311" s="73"/>
      <c r="T311" s="73"/>
      <c r="U311" s="73"/>
      <c r="V311" s="73"/>
      <c r="W311" s="73"/>
      <c r="X311" s="73"/>
      <c r="Y311" s="73"/>
      <c r="Z311" s="73"/>
      <c r="AA311" s="73"/>
      <c r="AB311" s="73"/>
      <c r="AC311" s="73"/>
      <c r="AD311" s="47"/>
      <c r="AE311" s="47"/>
      <c r="AF311" s="73"/>
    </row>
    <row r="312" spans="17:32" x14ac:dyDescent="0.25">
      <c r="Q312" s="73"/>
      <c r="R312" s="73"/>
      <c r="S312" s="73"/>
      <c r="T312" s="73"/>
      <c r="U312" s="73"/>
      <c r="V312" s="73"/>
      <c r="W312" s="73"/>
      <c r="X312" s="73"/>
      <c r="Y312" s="73"/>
      <c r="Z312" s="73"/>
      <c r="AA312" s="73"/>
      <c r="AB312" s="73"/>
      <c r="AC312" s="73"/>
      <c r="AD312" s="47"/>
      <c r="AE312" s="47"/>
      <c r="AF312" s="73"/>
    </row>
    <row r="313" spans="17:32" x14ac:dyDescent="0.25">
      <c r="Q313" s="73"/>
      <c r="R313" s="73"/>
      <c r="S313" s="73"/>
      <c r="T313" s="73"/>
      <c r="U313" s="73"/>
      <c r="V313" s="73"/>
      <c r="W313" s="73"/>
      <c r="X313" s="73"/>
      <c r="Y313" s="73"/>
      <c r="Z313" s="73"/>
      <c r="AA313" s="73"/>
      <c r="AB313" s="73"/>
      <c r="AC313" s="73"/>
      <c r="AD313" s="47"/>
      <c r="AE313" s="47"/>
      <c r="AF313" s="73"/>
    </row>
    <row r="314" spans="17:32" x14ac:dyDescent="0.25">
      <c r="Q314" s="73"/>
      <c r="R314" s="73"/>
      <c r="S314" s="73"/>
      <c r="T314" s="73"/>
      <c r="U314" s="73"/>
      <c r="V314" s="73"/>
      <c r="W314" s="73"/>
      <c r="X314" s="73"/>
      <c r="Y314" s="73"/>
      <c r="Z314" s="73"/>
      <c r="AA314" s="73"/>
      <c r="AB314" s="73"/>
      <c r="AC314" s="73"/>
      <c r="AD314" s="47"/>
      <c r="AE314" s="47"/>
      <c r="AF314" s="73"/>
    </row>
    <row r="315" spans="17:32" x14ac:dyDescent="0.25">
      <c r="Q315" s="73"/>
      <c r="R315" s="73"/>
      <c r="S315" s="73"/>
      <c r="T315" s="73"/>
      <c r="U315" s="73"/>
      <c r="V315" s="73"/>
      <c r="W315" s="73"/>
      <c r="X315" s="73"/>
      <c r="Y315" s="73"/>
      <c r="Z315" s="73"/>
      <c r="AA315" s="73"/>
      <c r="AB315" s="73"/>
      <c r="AC315" s="73"/>
      <c r="AD315" s="47"/>
      <c r="AE315" s="47"/>
      <c r="AF315" s="73"/>
    </row>
    <row r="316" spans="17:32" x14ac:dyDescent="0.25">
      <c r="Q316" s="73"/>
      <c r="R316" s="73"/>
      <c r="S316" s="73"/>
      <c r="T316" s="73"/>
      <c r="U316" s="73"/>
      <c r="V316" s="73"/>
      <c r="W316" s="73"/>
      <c r="X316" s="73"/>
      <c r="Y316" s="73"/>
      <c r="Z316" s="73"/>
      <c r="AA316" s="73"/>
      <c r="AB316" s="73"/>
      <c r="AC316" s="73"/>
      <c r="AD316" s="47"/>
      <c r="AE316" s="47"/>
      <c r="AF316" s="73"/>
    </row>
    <row r="317" spans="17:32" x14ac:dyDescent="0.25">
      <c r="Q317" s="73"/>
      <c r="R317" s="73"/>
      <c r="S317" s="73"/>
      <c r="T317" s="73"/>
      <c r="U317" s="73"/>
      <c r="V317" s="73"/>
      <c r="W317" s="73"/>
      <c r="X317" s="73"/>
      <c r="Y317" s="73"/>
      <c r="Z317" s="73"/>
      <c r="AA317" s="73"/>
      <c r="AB317" s="73"/>
      <c r="AC317" s="73"/>
      <c r="AD317" s="47"/>
      <c r="AE317" s="47"/>
      <c r="AF317" s="73"/>
    </row>
    <row r="318" spans="17:32" x14ac:dyDescent="0.25">
      <c r="Q318" s="73"/>
      <c r="R318" s="73"/>
      <c r="S318" s="73"/>
      <c r="T318" s="73"/>
      <c r="U318" s="73"/>
      <c r="V318" s="73"/>
      <c r="W318" s="73"/>
      <c r="X318" s="73"/>
      <c r="Y318" s="73"/>
      <c r="Z318" s="73"/>
      <c r="AA318" s="73"/>
      <c r="AB318" s="73"/>
      <c r="AC318" s="73"/>
      <c r="AD318" s="47"/>
      <c r="AE318" s="47"/>
      <c r="AF318" s="73"/>
    </row>
    <row r="319" spans="17:32" x14ac:dyDescent="0.25">
      <c r="Q319" s="73"/>
      <c r="R319" s="73"/>
      <c r="S319" s="73"/>
      <c r="T319" s="73"/>
      <c r="U319" s="73"/>
      <c r="V319" s="73"/>
      <c r="W319" s="73"/>
      <c r="X319" s="73"/>
      <c r="Y319" s="73"/>
      <c r="Z319" s="73"/>
      <c r="AA319" s="73"/>
      <c r="AB319" s="73"/>
      <c r="AC319" s="73"/>
      <c r="AD319" s="47"/>
      <c r="AE319" s="47"/>
      <c r="AF319" s="73"/>
    </row>
    <row r="320" spans="17:32" x14ac:dyDescent="0.25">
      <c r="Q320" s="73"/>
      <c r="R320" s="73"/>
      <c r="S320" s="73"/>
      <c r="T320" s="73"/>
      <c r="U320" s="73"/>
      <c r="V320" s="73"/>
      <c r="W320" s="73"/>
      <c r="X320" s="73"/>
      <c r="Y320" s="73"/>
      <c r="Z320" s="73"/>
      <c r="AA320" s="73"/>
      <c r="AB320" s="73"/>
      <c r="AC320" s="73"/>
      <c r="AD320" s="47"/>
      <c r="AE320" s="47"/>
      <c r="AF320" s="73"/>
    </row>
    <row r="321" spans="17:32" x14ac:dyDescent="0.25">
      <c r="Q321" s="73"/>
      <c r="R321" s="73"/>
      <c r="S321" s="73"/>
      <c r="T321" s="73"/>
      <c r="U321" s="73"/>
      <c r="V321" s="73"/>
      <c r="W321" s="73"/>
      <c r="X321" s="73"/>
      <c r="Y321" s="73"/>
      <c r="Z321" s="73"/>
      <c r="AA321" s="73"/>
      <c r="AB321" s="73"/>
      <c r="AC321" s="73"/>
      <c r="AD321" s="47"/>
      <c r="AE321" s="47"/>
      <c r="AF321" s="73"/>
    </row>
    <row r="322" spans="17:32" x14ac:dyDescent="0.25">
      <c r="Q322" s="73"/>
      <c r="R322" s="73"/>
      <c r="S322" s="73"/>
      <c r="T322" s="73"/>
      <c r="U322" s="73"/>
      <c r="V322" s="73"/>
      <c r="W322" s="73"/>
      <c r="X322" s="73"/>
      <c r="Y322" s="73"/>
      <c r="Z322" s="73"/>
      <c r="AA322" s="73"/>
      <c r="AB322" s="73"/>
      <c r="AC322" s="73"/>
      <c r="AD322" s="47"/>
      <c r="AE322" s="47"/>
      <c r="AF322" s="73"/>
    </row>
    <row r="323" spans="17:32" x14ac:dyDescent="0.25">
      <c r="Q323" s="73"/>
      <c r="R323" s="73"/>
      <c r="S323" s="73"/>
      <c r="T323" s="73"/>
      <c r="U323" s="73"/>
      <c r="V323" s="73"/>
      <c r="W323" s="73"/>
      <c r="X323" s="73"/>
      <c r="Y323" s="73"/>
      <c r="Z323" s="73"/>
      <c r="AA323" s="73"/>
      <c r="AB323" s="73"/>
      <c r="AC323" s="73"/>
      <c r="AD323" s="47"/>
      <c r="AE323" s="47"/>
      <c r="AF323" s="73"/>
    </row>
    <row r="324" spans="17:32" x14ac:dyDescent="0.25">
      <c r="Q324" s="73"/>
      <c r="R324" s="73"/>
      <c r="S324" s="73"/>
      <c r="T324" s="73"/>
      <c r="U324" s="73"/>
      <c r="V324" s="73"/>
      <c r="W324" s="73"/>
      <c r="X324" s="73"/>
      <c r="Y324" s="73"/>
      <c r="Z324" s="73"/>
      <c r="AA324" s="73"/>
      <c r="AB324" s="73"/>
      <c r="AC324" s="73"/>
      <c r="AD324" s="47"/>
      <c r="AE324" s="47"/>
      <c r="AF324" s="73"/>
    </row>
    <row r="325" spans="17:32" x14ac:dyDescent="0.25">
      <c r="Q325" s="73"/>
      <c r="R325" s="73"/>
      <c r="S325" s="73"/>
      <c r="T325" s="73"/>
      <c r="U325" s="73"/>
      <c r="V325" s="73"/>
      <c r="W325" s="73"/>
      <c r="X325" s="73"/>
      <c r="Y325" s="73"/>
      <c r="Z325" s="73"/>
      <c r="AA325" s="73"/>
      <c r="AB325" s="73"/>
      <c r="AC325" s="73"/>
      <c r="AD325" s="47"/>
      <c r="AE325" s="47"/>
      <c r="AF325" s="73"/>
    </row>
    <row r="326" spans="17:32" x14ac:dyDescent="0.25">
      <c r="Q326" s="73"/>
      <c r="R326" s="73"/>
      <c r="S326" s="73"/>
      <c r="T326" s="73"/>
      <c r="U326" s="73"/>
      <c r="V326" s="73"/>
      <c r="W326" s="73"/>
      <c r="X326" s="73"/>
      <c r="Y326" s="73"/>
      <c r="Z326" s="73"/>
      <c r="AA326" s="73"/>
      <c r="AB326" s="73"/>
      <c r="AC326" s="73"/>
      <c r="AD326" s="47"/>
      <c r="AE326" s="47"/>
      <c r="AF326" s="73"/>
    </row>
    <row r="327" spans="17:32" x14ac:dyDescent="0.25">
      <c r="Q327" s="73"/>
      <c r="R327" s="73"/>
      <c r="S327" s="73"/>
      <c r="T327" s="73"/>
      <c r="U327" s="73"/>
      <c r="V327" s="73"/>
      <c r="W327" s="73"/>
      <c r="X327" s="73"/>
      <c r="Y327" s="73"/>
      <c r="Z327" s="73"/>
      <c r="AA327" s="73"/>
      <c r="AB327" s="73"/>
      <c r="AC327" s="73"/>
      <c r="AD327" s="47"/>
      <c r="AE327" s="47"/>
      <c r="AF327" s="73"/>
    </row>
    <row r="328" spans="17:32" x14ac:dyDescent="0.25">
      <c r="Q328" s="73"/>
      <c r="R328" s="73"/>
      <c r="S328" s="73"/>
      <c r="T328" s="73"/>
      <c r="U328" s="73"/>
      <c r="V328" s="73"/>
      <c r="W328" s="73"/>
      <c r="X328" s="73"/>
      <c r="Y328" s="73"/>
      <c r="Z328" s="73"/>
      <c r="AA328" s="73"/>
      <c r="AB328" s="73"/>
      <c r="AC328" s="73"/>
      <c r="AD328" s="47"/>
      <c r="AE328" s="47"/>
      <c r="AF328" s="73"/>
    </row>
    <row r="329" spans="17:32" x14ac:dyDescent="0.25">
      <c r="Q329" s="73"/>
      <c r="R329" s="73"/>
      <c r="S329" s="73"/>
      <c r="T329" s="73"/>
      <c r="U329" s="73"/>
      <c r="V329" s="73"/>
      <c r="W329" s="73"/>
      <c r="X329" s="73"/>
      <c r="Y329" s="73"/>
      <c r="Z329" s="73"/>
      <c r="AA329" s="73"/>
      <c r="AB329" s="73"/>
      <c r="AC329" s="73"/>
      <c r="AD329" s="47"/>
      <c r="AE329" s="47"/>
      <c r="AF329" s="73"/>
    </row>
    <row r="330" spans="17:32" x14ac:dyDescent="0.25">
      <c r="Q330" s="73"/>
      <c r="R330" s="73"/>
      <c r="S330" s="73"/>
      <c r="T330" s="73"/>
      <c r="U330" s="73"/>
      <c r="V330" s="73"/>
      <c r="W330" s="73"/>
      <c r="X330" s="73"/>
      <c r="Y330" s="73"/>
      <c r="Z330" s="73"/>
      <c r="AA330" s="73"/>
      <c r="AB330" s="73"/>
      <c r="AC330" s="73"/>
      <c r="AD330" s="47"/>
      <c r="AE330" s="47"/>
      <c r="AF330" s="73"/>
    </row>
    <row r="331" spans="17:32" x14ac:dyDescent="0.25">
      <c r="Q331" s="73"/>
      <c r="R331" s="73"/>
      <c r="S331" s="73"/>
      <c r="T331" s="73"/>
      <c r="U331" s="73"/>
      <c r="V331" s="73"/>
      <c r="W331" s="73"/>
      <c r="X331" s="73"/>
      <c r="Y331" s="73"/>
      <c r="Z331" s="73"/>
      <c r="AA331" s="73"/>
      <c r="AB331" s="73"/>
      <c r="AC331" s="73"/>
      <c r="AD331" s="47"/>
      <c r="AE331" s="47"/>
      <c r="AF331" s="73"/>
    </row>
    <row r="332" spans="17:32" x14ac:dyDescent="0.25">
      <c r="Q332" s="73"/>
      <c r="R332" s="73"/>
      <c r="S332" s="73"/>
      <c r="T332" s="73"/>
      <c r="U332" s="73"/>
      <c r="V332" s="73"/>
      <c r="W332" s="73"/>
      <c r="X332" s="73"/>
      <c r="Y332" s="73"/>
      <c r="Z332" s="73"/>
      <c r="AA332" s="73"/>
      <c r="AB332" s="73"/>
      <c r="AC332" s="73"/>
      <c r="AD332" s="47"/>
      <c r="AE332" s="47"/>
      <c r="AF332" s="73"/>
    </row>
    <row r="333" spans="17:32" x14ac:dyDescent="0.25">
      <c r="Q333" s="73"/>
      <c r="R333" s="73"/>
      <c r="S333" s="73"/>
      <c r="T333" s="73"/>
      <c r="U333" s="73"/>
      <c r="V333" s="73"/>
      <c r="W333" s="73"/>
      <c r="X333" s="73"/>
      <c r="Y333" s="73"/>
      <c r="Z333" s="73"/>
      <c r="AA333" s="73"/>
      <c r="AB333" s="73"/>
      <c r="AC333" s="73"/>
      <c r="AD333" s="47"/>
      <c r="AE333" s="47"/>
      <c r="AF333" s="73"/>
    </row>
    <row r="334" spans="17:32" x14ac:dyDescent="0.25">
      <c r="Q334" s="73"/>
      <c r="R334" s="73"/>
      <c r="S334" s="73"/>
      <c r="T334" s="73"/>
      <c r="U334" s="73"/>
      <c r="V334" s="73"/>
      <c r="W334" s="73"/>
      <c r="X334" s="73"/>
      <c r="Y334" s="73"/>
      <c r="Z334" s="73"/>
      <c r="AA334" s="73"/>
      <c r="AB334" s="73"/>
      <c r="AC334" s="73"/>
      <c r="AD334" s="47"/>
      <c r="AE334" s="47"/>
      <c r="AF334" s="73"/>
    </row>
    <row r="335" spans="17:32" x14ac:dyDescent="0.25">
      <c r="Q335" s="73"/>
      <c r="R335" s="73"/>
      <c r="S335" s="73"/>
      <c r="T335" s="73"/>
      <c r="U335" s="73"/>
      <c r="V335" s="73"/>
      <c r="W335" s="73"/>
      <c r="X335" s="73"/>
      <c r="Y335" s="73"/>
      <c r="Z335" s="73"/>
      <c r="AA335" s="73"/>
      <c r="AB335" s="73"/>
      <c r="AC335" s="73"/>
      <c r="AD335" s="47"/>
      <c r="AE335" s="47"/>
      <c r="AF335" s="73"/>
    </row>
    <row r="336" spans="17:32" x14ac:dyDescent="0.25">
      <c r="Q336" s="73"/>
      <c r="R336" s="73"/>
      <c r="S336" s="73"/>
      <c r="T336" s="73"/>
      <c r="U336" s="73"/>
      <c r="V336" s="73"/>
      <c r="W336" s="73"/>
      <c r="X336" s="73"/>
      <c r="Y336" s="73"/>
      <c r="Z336" s="73"/>
      <c r="AA336" s="73"/>
      <c r="AB336" s="73"/>
      <c r="AC336" s="73"/>
      <c r="AD336" s="47"/>
      <c r="AE336" s="47"/>
      <c r="AF336" s="73"/>
    </row>
    <row r="337" spans="17:32" x14ac:dyDescent="0.25">
      <c r="Q337" s="73"/>
      <c r="R337" s="73"/>
      <c r="S337" s="73"/>
      <c r="T337" s="73"/>
      <c r="U337" s="73"/>
      <c r="V337" s="73"/>
      <c r="W337" s="73"/>
      <c r="X337" s="73"/>
      <c r="Y337" s="73"/>
      <c r="Z337" s="73"/>
      <c r="AA337" s="73"/>
      <c r="AB337" s="73"/>
      <c r="AC337" s="73"/>
      <c r="AD337" s="47"/>
      <c r="AE337" s="47"/>
      <c r="AF337" s="73"/>
    </row>
    <row r="338" spans="17:32" x14ac:dyDescent="0.25">
      <c r="Q338" s="73"/>
      <c r="R338" s="73"/>
      <c r="S338" s="73"/>
      <c r="T338" s="73"/>
      <c r="U338" s="73"/>
      <c r="V338" s="73"/>
      <c r="W338" s="73"/>
      <c r="X338" s="73"/>
      <c r="Y338" s="73"/>
      <c r="Z338" s="73"/>
      <c r="AA338" s="73"/>
      <c r="AB338" s="73"/>
      <c r="AC338" s="73"/>
      <c r="AD338" s="47"/>
      <c r="AE338" s="47"/>
      <c r="AF338" s="73"/>
    </row>
    <row r="339" spans="17:32" x14ac:dyDescent="0.25">
      <c r="Q339" s="73"/>
      <c r="R339" s="73"/>
      <c r="S339" s="73"/>
      <c r="T339" s="73"/>
      <c r="U339" s="73"/>
      <c r="V339" s="73"/>
      <c r="W339" s="73"/>
      <c r="X339" s="73"/>
      <c r="Y339" s="73"/>
      <c r="Z339" s="73"/>
      <c r="AA339" s="73"/>
      <c r="AB339" s="73"/>
      <c r="AC339" s="73"/>
      <c r="AD339" s="47"/>
      <c r="AE339" s="47"/>
      <c r="AF339" s="73"/>
    </row>
    <row r="340" spans="17:32" x14ac:dyDescent="0.25">
      <c r="Q340" s="73"/>
      <c r="R340" s="73"/>
      <c r="S340" s="73"/>
      <c r="T340" s="73"/>
      <c r="U340" s="73"/>
      <c r="V340" s="73"/>
      <c r="W340" s="73"/>
      <c r="X340" s="73"/>
      <c r="Y340" s="73"/>
      <c r="Z340" s="73"/>
      <c r="AA340" s="73"/>
      <c r="AB340" s="73"/>
      <c r="AC340" s="73"/>
      <c r="AD340" s="47"/>
      <c r="AE340" s="47"/>
      <c r="AF340" s="73"/>
    </row>
    <row r="341" spans="17:32" x14ac:dyDescent="0.25">
      <c r="Q341" s="73"/>
      <c r="R341" s="73"/>
      <c r="S341" s="73"/>
      <c r="T341" s="73"/>
      <c r="U341" s="73"/>
      <c r="V341" s="73"/>
      <c r="W341" s="73"/>
      <c r="X341" s="73"/>
      <c r="Y341" s="73"/>
      <c r="Z341" s="73"/>
      <c r="AA341" s="73"/>
      <c r="AB341" s="73"/>
      <c r="AC341" s="73"/>
      <c r="AD341" s="47"/>
      <c r="AE341" s="47"/>
      <c r="AF341" s="73"/>
    </row>
    <row r="342" spans="17:32" x14ac:dyDescent="0.25">
      <c r="Q342" s="73"/>
      <c r="R342" s="73"/>
      <c r="S342" s="73"/>
      <c r="T342" s="73"/>
      <c r="U342" s="73"/>
      <c r="V342" s="73"/>
      <c r="W342" s="73"/>
      <c r="X342" s="73"/>
      <c r="Y342" s="73"/>
      <c r="Z342" s="73"/>
      <c r="AA342" s="73"/>
      <c r="AB342" s="73"/>
      <c r="AC342" s="73"/>
      <c r="AD342" s="47"/>
      <c r="AE342" s="47"/>
      <c r="AF342" s="73"/>
    </row>
    <row r="343" spans="17:32" x14ac:dyDescent="0.25">
      <c r="Q343" s="73"/>
      <c r="R343" s="73"/>
      <c r="S343" s="73"/>
      <c r="T343" s="73"/>
      <c r="U343" s="73"/>
      <c r="V343" s="73"/>
      <c r="W343" s="73"/>
      <c r="X343" s="73"/>
      <c r="Y343" s="73"/>
      <c r="Z343" s="73"/>
      <c r="AA343" s="73"/>
      <c r="AB343" s="73"/>
      <c r="AC343" s="73"/>
      <c r="AD343" s="47"/>
      <c r="AE343" s="47"/>
      <c r="AF343" s="73"/>
    </row>
    <row r="344" spans="17:32" x14ac:dyDescent="0.25">
      <c r="Q344" s="73"/>
      <c r="R344" s="73"/>
      <c r="S344" s="73"/>
      <c r="T344" s="73"/>
      <c r="U344" s="73"/>
      <c r="V344" s="73"/>
      <c r="W344" s="73"/>
      <c r="X344" s="73"/>
      <c r="Y344" s="73"/>
      <c r="Z344" s="73"/>
      <c r="AA344" s="73"/>
      <c r="AB344" s="73"/>
      <c r="AC344" s="73"/>
      <c r="AD344" s="47"/>
      <c r="AE344" s="47"/>
      <c r="AF344" s="73"/>
    </row>
    <row r="345" spans="17:32" x14ac:dyDescent="0.25">
      <c r="Q345" s="73"/>
      <c r="R345" s="73"/>
      <c r="S345" s="73"/>
      <c r="T345" s="73"/>
      <c r="U345" s="73"/>
      <c r="V345" s="73"/>
      <c r="W345" s="73"/>
      <c r="X345" s="73"/>
      <c r="Y345" s="73"/>
      <c r="Z345" s="73"/>
      <c r="AA345" s="73"/>
      <c r="AB345" s="73"/>
      <c r="AC345" s="73"/>
      <c r="AD345" s="47"/>
      <c r="AE345" s="47"/>
      <c r="AF345" s="73"/>
    </row>
    <row r="346" spans="17:32" x14ac:dyDescent="0.25">
      <c r="Q346" s="73"/>
      <c r="R346" s="73"/>
      <c r="S346" s="73"/>
      <c r="T346" s="73"/>
      <c r="U346" s="73"/>
      <c r="V346" s="73"/>
      <c r="W346" s="73"/>
      <c r="X346" s="73"/>
      <c r="Y346" s="73"/>
      <c r="Z346" s="73"/>
      <c r="AA346" s="73"/>
      <c r="AB346" s="73"/>
      <c r="AC346" s="73"/>
      <c r="AD346" s="47"/>
      <c r="AE346" s="47"/>
      <c r="AF346" s="73"/>
    </row>
    <row r="347" spans="17:32" x14ac:dyDescent="0.25">
      <c r="Q347" s="73"/>
      <c r="R347" s="73"/>
      <c r="S347" s="73"/>
      <c r="T347" s="73"/>
      <c r="U347" s="73"/>
      <c r="V347" s="73"/>
      <c r="W347" s="73"/>
      <c r="X347" s="73"/>
      <c r="Y347" s="73"/>
      <c r="Z347" s="73"/>
      <c r="AA347" s="73"/>
      <c r="AB347" s="73"/>
      <c r="AC347" s="73"/>
      <c r="AD347" s="47"/>
      <c r="AE347" s="47"/>
      <c r="AF347" s="73"/>
    </row>
    <row r="348" spans="17:32" x14ac:dyDescent="0.25">
      <c r="Q348" s="73"/>
      <c r="R348" s="73"/>
      <c r="S348" s="73"/>
      <c r="T348" s="73"/>
      <c r="U348" s="73"/>
      <c r="V348" s="73"/>
      <c r="W348" s="73"/>
      <c r="X348" s="73"/>
      <c r="Y348" s="73"/>
      <c r="Z348" s="73"/>
      <c r="AA348" s="73"/>
      <c r="AB348" s="73"/>
      <c r="AC348" s="73"/>
      <c r="AD348" s="47"/>
      <c r="AE348" s="47"/>
      <c r="AF348" s="73"/>
    </row>
    <row r="349" spans="17:32" x14ac:dyDescent="0.25">
      <c r="Q349" s="73"/>
      <c r="R349" s="73"/>
      <c r="S349" s="73"/>
      <c r="T349" s="73"/>
      <c r="U349" s="73"/>
      <c r="V349" s="73"/>
      <c r="W349" s="73"/>
      <c r="X349" s="73"/>
      <c r="Y349" s="73"/>
      <c r="Z349" s="73"/>
      <c r="AA349" s="73"/>
      <c r="AB349" s="73"/>
      <c r="AC349" s="73"/>
      <c r="AD349" s="47"/>
      <c r="AE349" s="47"/>
      <c r="AF349" s="73"/>
    </row>
    <row r="350" spans="17:32" x14ac:dyDescent="0.25">
      <c r="Q350" s="73"/>
      <c r="R350" s="73"/>
      <c r="S350" s="73"/>
      <c r="T350" s="73"/>
      <c r="U350" s="73"/>
      <c r="V350" s="73"/>
      <c r="W350" s="73"/>
      <c r="X350" s="73"/>
      <c r="Y350" s="73"/>
      <c r="Z350" s="73"/>
      <c r="AA350" s="73"/>
      <c r="AB350" s="73"/>
      <c r="AC350" s="73"/>
      <c r="AD350" s="47"/>
      <c r="AE350" s="47"/>
      <c r="AF350" s="73"/>
    </row>
    <row r="351" spans="17:32" x14ac:dyDescent="0.25">
      <c r="Q351" s="73"/>
      <c r="R351" s="73"/>
      <c r="S351" s="73"/>
      <c r="T351" s="73"/>
      <c r="U351" s="73"/>
      <c r="V351" s="73"/>
      <c r="W351" s="73"/>
      <c r="X351" s="73"/>
      <c r="Y351" s="73"/>
      <c r="Z351" s="73"/>
      <c r="AA351" s="73"/>
      <c r="AB351" s="73"/>
      <c r="AC351" s="73"/>
      <c r="AD351" s="47"/>
      <c r="AE351" s="47"/>
      <c r="AF351" s="73"/>
    </row>
    <row r="352" spans="17:32" x14ac:dyDescent="0.25">
      <c r="Q352" s="73"/>
      <c r="R352" s="73"/>
      <c r="S352" s="73"/>
      <c r="T352" s="73"/>
      <c r="U352" s="73"/>
      <c r="V352" s="73"/>
      <c r="W352" s="73"/>
      <c r="X352" s="73"/>
      <c r="Y352" s="73"/>
      <c r="Z352" s="73"/>
      <c r="AA352" s="73"/>
      <c r="AB352" s="73"/>
      <c r="AC352" s="73"/>
      <c r="AD352" s="47"/>
      <c r="AE352" s="47"/>
      <c r="AF352" s="73"/>
    </row>
    <row r="353" spans="17:32" x14ac:dyDescent="0.25">
      <c r="Q353" s="73"/>
      <c r="R353" s="73"/>
      <c r="S353" s="73"/>
      <c r="T353" s="73"/>
      <c r="U353" s="73"/>
      <c r="V353" s="73"/>
      <c r="W353" s="73"/>
      <c r="X353" s="73"/>
      <c r="Y353" s="73"/>
      <c r="Z353" s="73"/>
      <c r="AA353" s="73"/>
      <c r="AB353" s="73"/>
      <c r="AC353" s="73"/>
      <c r="AD353" s="47"/>
      <c r="AE353" s="47"/>
      <c r="AF353" s="73"/>
    </row>
    <row r="354" spans="17:32" x14ac:dyDescent="0.25">
      <c r="Q354" s="73"/>
      <c r="R354" s="73"/>
      <c r="S354" s="73"/>
      <c r="T354" s="73"/>
      <c r="U354" s="73"/>
      <c r="V354" s="73"/>
      <c r="W354" s="73"/>
      <c r="X354" s="73"/>
      <c r="Y354" s="73"/>
      <c r="Z354" s="73"/>
      <c r="AA354" s="73"/>
      <c r="AB354" s="73"/>
      <c r="AC354" s="73"/>
      <c r="AD354" s="47"/>
      <c r="AE354" s="47"/>
      <c r="AF354" s="73"/>
    </row>
    <row r="355" spans="17:32" x14ac:dyDescent="0.25">
      <c r="Q355" s="73"/>
      <c r="R355" s="73"/>
      <c r="S355" s="73"/>
      <c r="T355" s="73"/>
      <c r="U355" s="73"/>
      <c r="V355" s="73"/>
      <c r="W355" s="73"/>
      <c r="X355" s="73"/>
      <c r="Y355" s="73"/>
      <c r="Z355" s="73"/>
      <c r="AA355" s="73"/>
      <c r="AB355" s="73"/>
      <c r="AC355" s="73"/>
      <c r="AD355" s="47"/>
      <c r="AE355" s="47"/>
      <c r="AF355" s="73"/>
    </row>
    <row r="356" spans="17:32" x14ac:dyDescent="0.25">
      <c r="Q356" s="73"/>
      <c r="R356" s="73"/>
      <c r="S356" s="73"/>
      <c r="T356" s="73"/>
      <c r="U356" s="73"/>
      <c r="V356" s="73"/>
      <c r="W356" s="73"/>
      <c r="X356" s="73"/>
      <c r="Y356" s="73"/>
      <c r="Z356" s="73"/>
      <c r="AA356" s="73"/>
      <c r="AB356" s="73"/>
      <c r="AC356" s="73"/>
      <c r="AD356" s="47"/>
      <c r="AE356" s="47"/>
      <c r="AF356" s="73"/>
    </row>
    <row r="357" spans="17:32" x14ac:dyDescent="0.25">
      <c r="Q357" s="73"/>
      <c r="R357" s="73"/>
      <c r="S357" s="73"/>
      <c r="T357" s="73"/>
      <c r="U357" s="73"/>
      <c r="V357" s="73"/>
      <c r="W357" s="73"/>
      <c r="X357" s="73"/>
      <c r="Y357" s="73"/>
      <c r="Z357" s="73"/>
      <c r="AA357" s="73"/>
      <c r="AB357" s="73"/>
      <c r="AC357" s="73"/>
      <c r="AD357" s="47"/>
      <c r="AE357" s="47"/>
      <c r="AF357" s="73"/>
    </row>
    <row r="358" spans="17:32" x14ac:dyDescent="0.25">
      <c r="Q358" s="73"/>
      <c r="R358" s="73"/>
      <c r="S358" s="73"/>
      <c r="T358" s="73"/>
      <c r="U358" s="73"/>
      <c r="V358" s="73"/>
      <c r="W358" s="73"/>
      <c r="X358" s="73"/>
      <c r="Y358" s="73"/>
      <c r="Z358" s="73"/>
      <c r="AA358" s="73"/>
      <c r="AB358" s="73"/>
      <c r="AC358" s="73"/>
      <c r="AD358" s="47"/>
      <c r="AE358" s="47"/>
      <c r="AF358" s="73"/>
    </row>
    <row r="359" spans="17:32" x14ac:dyDescent="0.25">
      <c r="Q359" s="73"/>
      <c r="R359" s="73"/>
      <c r="S359" s="73"/>
      <c r="T359" s="73"/>
      <c r="U359" s="73"/>
      <c r="V359" s="73"/>
      <c r="W359" s="73"/>
      <c r="X359" s="73"/>
      <c r="Y359" s="73"/>
      <c r="Z359" s="73"/>
      <c r="AA359" s="73"/>
      <c r="AB359" s="73"/>
      <c r="AC359" s="73"/>
      <c r="AD359" s="47"/>
      <c r="AE359" s="47"/>
      <c r="AF359" s="73"/>
    </row>
    <row r="360" spans="17:32" x14ac:dyDescent="0.25">
      <c r="Q360" s="73"/>
      <c r="R360" s="73"/>
      <c r="S360" s="73"/>
      <c r="T360" s="73"/>
      <c r="U360" s="73"/>
      <c r="V360" s="73"/>
      <c r="W360" s="73"/>
      <c r="X360" s="73"/>
      <c r="Y360" s="73"/>
      <c r="Z360" s="73"/>
      <c r="AA360" s="73"/>
      <c r="AB360" s="73"/>
      <c r="AC360" s="73"/>
      <c r="AD360" s="47"/>
      <c r="AE360" s="47"/>
      <c r="AF360" s="73"/>
    </row>
    <row r="361" spans="17:32" x14ac:dyDescent="0.25">
      <c r="Q361" s="73"/>
      <c r="R361" s="73"/>
      <c r="S361" s="73"/>
      <c r="T361" s="73"/>
      <c r="U361" s="73"/>
      <c r="V361" s="73"/>
      <c r="W361" s="73"/>
      <c r="X361" s="73"/>
      <c r="Y361" s="73"/>
      <c r="Z361" s="73"/>
      <c r="AA361" s="73"/>
      <c r="AB361" s="73"/>
      <c r="AC361" s="73"/>
      <c r="AD361" s="47"/>
      <c r="AE361" s="47"/>
      <c r="AF361" s="73"/>
    </row>
    <row r="362" spans="17:32" x14ac:dyDescent="0.25">
      <c r="Q362" s="73"/>
      <c r="R362" s="73"/>
      <c r="S362" s="73"/>
      <c r="T362" s="73"/>
      <c r="U362" s="73"/>
      <c r="V362" s="73"/>
      <c r="W362" s="73"/>
      <c r="X362" s="73"/>
      <c r="Y362" s="73"/>
      <c r="Z362" s="73"/>
      <c r="AA362" s="73"/>
      <c r="AB362" s="73"/>
      <c r="AC362" s="73"/>
      <c r="AD362" s="47"/>
      <c r="AE362" s="47"/>
      <c r="AF362" s="73"/>
    </row>
    <row r="363" spans="17:32" x14ac:dyDescent="0.25">
      <c r="Q363" s="73"/>
      <c r="R363" s="73"/>
      <c r="S363" s="73"/>
      <c r="T363" s="73"/>
      <c r="U363" s="73"/>
      <c r="V363" s="73"/>
      <c r="W363" s="73"/>
      <c r="X363" s="73"/>
      <c r="Y363" s="73"/>
      <c r="Z363" s="73"/>
      <c r="AA363" s="73"/>
      <c r="AB363" s="73"/>
      <c r="AC363" s="73"/>
      <c r="AD363" s="47"/>
      <c r="AE363" s="47"/>
      <c r="AF363" s="73"/>
    </row>
    <row r="364" spans="17:32" x14ac:dyDescent="0.25">
      <c r="Q364" s="73"/>
      <c r="R364" s="73"/>
      <c r="S364" s="73"/>
      <c r="T364" s="73"/>
      <c r="U364" s="73"/>
      <c r="V364" s="73"/>
      <c r="W364" s="73"/>
      <c r="X364" s="73"/>
      <c r="Y364" s="73"/>
      <c r="Z364" s="73"/>
      <c r="AA364" s="73"/>
      <c r="AB364" s="73"/>
      <c r="AC364" s="73"/>
      <c r="AD364" s="47"/>
      <c r="AE364" s="47"/>
      <c r="AF364" s="73"/>
    </row>
    <row r="365" spans="17:32" x14ac:dyDescent="0.25">
      <c r="Q365" s="73"/>
      <c r="R365" s="73"/>
      <c r="S365" s="73"/>
      <c r="T365" s="73"/>
      <c r="U365" s="73"/>
      <c r="V365" s="73"/>
      <c r="W365" s="73"/>
      <c r="X365" s="73"/>
      <c r="Y365" s="73"/>
      <c r="Z365" s="73"/>
      <c r="AA365" s="73"/>
      <c r="AB365" s="73"/>
      <c r="AC365" s="73"/>
      <c r="AD365" s="47"/>
      <c r="AE365" s="47"/>
      <c r="AF365" s="73"/>
    </row>
    <row r="366" spans="17:32" x14ac:dyDescent="0.25">
      <c r="Q366" s="73"/>
      <c r="R366" s="73"/>
      <c r="S366" s="73"/>
      <c r="T366" s="73"/>
      <c r="U366" s="73"/>
      <c r="V366" s="73"/>
      <c r="W366" s="73"/>
      <c r="X366" s="73"/>
      <c r="Y366" s="73"/>
      <c r="Z366" s="73"/>
      <c r="AA366" s="73"/>
      <c r="AB366" s="73"/>
      <c r="AC366" s="73"/>
      <c r="AD366" s="47"/>
      <c r="AE366" s="47"/>
      <c r="AF366" s="73"/>
    </row>
    <row r="367" spans="17:32" x14ac:dyDescent="0.25">
      <c r="Q367" s="73"/>
      <c r="R367" s="73"/>
      <c r="S367" s="73"/>
      <c r="T367" s="73"/>
      <c r="U367" s="73"/>
      <c r="V367" s="73"/>
      <c r="W367" s="73"/>
      <c r="X367" s="73"/>
      <c r="Y367" s="73"/>
      <c r="Z367" s="73"/>
      <c r="AA367" s="73"/>
      <c r="AB367" s="73"/>
      <c r="AC367" s="73"/>
      <c r="AD367" s="47"/>
      <c r="AE367" s="47"/>
      <c r="AF367" s="73"/>
    </row>
    <row r="368" spans="17:32" x14ac:dyDescent="0.25">
      <c r="Q368" s="73"/>
      <c r="R368" s="73"/>
      <c r="S368" s="73"/>
      <c r="T368" s="73"/>
      <c r="U368" s="73"/>
      <c r="V368" s="73"/>
      <c r="W368" s="73"/>
      <c r="X368" s="73"/>
      <c r="Y368" s="73"/>
      <c r="Z368" s="73"/>
      <c r="AA368" s="73"/>
      <c r="AB368" s="73"/>
      <c r="AC368" s="73"/>
      <c r="AD368" s="47"/>
      <c r="AE368" s="47"/>
      <c r="AF368" s="73"/>
    </row>
    <row r="369" spans="17:32" x14ac:dyDescent="0.25">
      <c r="Q369" s="73"/>
      <c r="R369" s="73"/>
      <c r="S369" s="73"/>
      <c r="T369" s="73"/>
      <c r="U369" s="73"/>
      <c r="V369" s="73"/>
      <c r="W369" s="73"/>
      <c r="X369" s="73"/>
      <c r="Y369" s="73"/>
      <c r="Z369" s="73"/>
      <c r="AA369" s="73"/>
      <c r="AB369" s="73"/>
      <c r="AC369" s="73"/>
      <c r="AD369" s="47"/>
      <c r="AE369" s="47"/>
      <c r="AF369" s="73"/>
    </row>
    <row r="370" spans="17:32" x14ac:dyDescent="0.25">
      <c r="Q370" s="73"/>
      <c r="R370" s="73"/>
      <c r="S370" s="73"/>
      <c r="T370" s="73"/>
      <c r="U370" s="73"/>
      <c r="V370" s="73"/>
      <c r="W370" s="73"/>
      <c r="X370" s="73"/>
      <c r="Y370" s="73"/>
      <c r="Z370" s="73"/>
      <c r="AA370" s="73"/>
      <c r="AB370" s="73"/>
      <c r="AC370" s="73"/>
      <c r="AD370" s="47"/>
      <c r="AE370" s="47"/>
      <c r="AF370" s="73"/>
    </row>
    <row r="371" spans="17:32" x14ac:dyDescent="0.25">
      <c r="Q371" s="73"/>
      <c r="R371" s="73"/>
      <c r="S371" s="73"/>
      <c r="T371" s="73"/>
      <c r="U371" s="73"/>
      <c r="V371" s="73"/>
      <c r="W371" s="73"/>
      <c r="X371" s="73"/>
      <c r="Y371" s="73"/>
      <c r="Z371" s="73"/>
      <c r="AA371" s="73"/>
      <c r="AB371" s="73"/>
      <c r="AC371" s="73"/>
      <c r="AD371" s="47"/>
      <c r="AE371" s="47"/>
      <c r="AF371" s="73"/>
    </row>
    <row r="372" spans="17:32" x14ac:dyDescent="0.25">
      <c r="Q372" s="73"/>
      <c r="R372" s="73"/>
      <c r="S372" s="73"/>
      <c r="T372" s="73"/>
      <c r="U372" s="73"/>
      <c r="V372" s="73"/>
      <c r="W372" s="73"/>
      <c r="X372" s="73"/>
      <c r="Y372" s="73"/>
      <c r="Z372" s="73"/>
      <c r="AA372" s="73"/>
      <c r="AB372" s="73"/>
      <c r="AC372" s="73"/>
      <c r="AD372" s="47"/>
      <c r="AE372" s="47"/>
      <c r="AF372" s="73"/>
    </row>
    <row r="373" spans="17:32" x14ac:dyDescent="0.25">
      <c r="Q373" s="73"/>
      <c r="R373" s="73"/>
      <c r="S373" s="73"/>
      <c r="T373" s="73"/>
      <c r="U373" s="73"/>
      <c r="V373" s="73"/>
      <c r="W373" s="73"/>
      <c r="X373" s="73"/>
      <c r="Y373" s="73"/>
      <c r="Z373" s="73"/>
      <c r="AA373" s="73"/>
      <c r="AB373" s="73"/>
      <c r="AC373" s="73"/>
      <c r="AD373" s="47"/>
      <c r="AE373" s="47"/>
      <c r="AF373" s="73"/>
    </row>
    <row r="374" spans="17:32" x14ac:dyDescent="0.25">
      <c r="Q374" s="73"/>
      <c r="R374" s="73"/>
      <c r="S374" s="73"/>
      <c r="T374" s="73"/>
      <c r="U374" s="73"/>
      <c r="V374" s="73"/>
      <c r="W374" s="73"/>
      <c r="X374" s="73"/>
      <c r="Y374" s="73"/>
      <c r="Z374" s="73"/>
      <c r="AA374" s="73"/>
      <c r="AB374" s="73"/>
      <c r="AC374" s="73"/>
      <c r="AD374" s="47"/>
      <c r="AE374" s="47"/>
      <c r="AF374" s="73"/>
    </row>
    <row r="375" spans="17:32" x14ac:dyDescent="0.25">
      <c r="Q375" s="73"/>
      <c r="R375" s="73"/>
      <c r="S375" s="73"/>
      <c r="T375" s="73"/>
      <c r="U375" s="73"/>
      <c r="V375" s="73"/>
      <c r="W375" s="73"/>
      <c r="X375" s="73"/>
      <c r="Y375" s="73"/>
      <c r="Z375" s="73"/>
      <c r="AA375" s="73"/>
      <c r="AB375" s="73"/>
      <c r="AC375" s="73"/>
      <c r="AD375" s="47"/>
      <c r="AE375" s="47"/>
      <c r="AF375" s="73"/>
    </row>
    <row r="376" spans="17:32" x14ac:dyDescent="0.25">
      <c r="Q376" s="73"/>
      <c r="R376" s="73"/>
      <c r="S376" s="73"/>
      <c r="T376" s="73"/>
      <c r="U376" s="73"/>
      <c r="V376" s="73"/>
      <c r="W376" s="73"/>
      <c r="X376" s="73"/>
      <c r="Y376" s="73"/>
      <c r="Z376" s="73"/>
      <c r="AA376" s="73"/>
      <c r="AB376" s="73"/>
      <c r="AC376" s="73"/>
      <c r="AD376" s="47"/>
      <c r="AE376" s="47"/>
      <c r="AF376" s="73"/>
    </row>
    <row r="377" spans="17:32" x14ac:dyDescent="0.25">
      <c r="Q377" s="73"/>
      <c r="R377" s="73"/>
      <c r="S377" s="73"/>
      <c r="T377" s="73"/>
      <c r="U377" s="73"/>
      <c r="V377" s="73"/>
      <c r="W377" s="73"/>
      <c r="X377" s="73"/>
      <c r="Y377" s="73"/>
      <c r="Z377" s="73"/>
      <c r="AA377" s="73"/>
      <c r="AB377" s="73"/>
      <c r="AC377" s="73"/>
      <c r="AD377" s="47"/>
      <c r="AE377" s="47"/>
      <c r="AF377" s="73"/>
    </row>
    <row r="378" spans="17:32" x14ac:dyDescent="0.25">
      <c r="Q378" s="73"/>
      <c r="R378" s="73"/>
      <c r="S378" s="73"/>
      <c r="T378" s="73"/>
      <c r="U378" s="73"/>
      <c r="V378" s="73"/>
      <c r="W378" s="73"/>
      <c r="X378" s="73"/>
      <c r="Y378" s="73"/>
      <c r="Z378" s="73"/>
      <c r="AA378" s="73"/>
      <c r="AB378" s="73"/>
      <c r="AC378" s="73"/>
      <c r="AD378" s="47"/>
      <c r="AE378" s="47"/>
      <c r="AF378" s="73"/>
    </row>
    <row r="379" spans="17:32" x14ac:dyDescent="0.25">
      <c r="Q379" s="73"/>
      <c r="R379" s="73"/>
      <c r="S379" s="73"/>
      <c r="T379" s="73"/>
      <c r="U379" s="73"/>
      <c r="V379" s="73"/>
      <c r="W379" s="73"/>
      <c r="X379" s="73"/>
      <c r="Y379" s="73"/>
      <c r="Z379" s="73"/>
      <c r="AA379" s="73"/>
      <c r="AB379" s="73"/>
      <c r="AC379" s="73"/>
      <c r="AD379" s="47"/>
      <c r="AE379" s="47"/>
      <c r="AF379" s="73"/>
    </row>
    <row r="380" spans="17:32" x14ac:dyDescent="0.25">
      <c r="Q380" s="73"/>
      <c r="R380" s="73"/>
      <c r="S380" s="73"/>
      <c r="T380" s="73"/>
      <c r="U380" s="73"/>
      <c r="V380" s="73"/>
      <c r="W380" s="73"/>
      <c r="X380" s="73"/>
      <c r="Y380" s="73"/>
      <c r="Z380" s="73"/>
      <c r="AA380" s="73"/>
      <c r="AB380" s="73"/>
      <c r="AC380" s="73"/>
      <c r="AD380" s="47"/>
      <c r="AE380" s="47"/>
      <c r="AF380" s="73"/>
    </row>
    <row r="381" spans="17:32" x14ac:dyDescent="0.25">
      <c r="Q381" s="73"/>
      <c r="R381" s="73"/>
      <c r="S381" s="73"/>
      <c r="T381" s="73"/>
      <c r="U381" s="73"/>
      <c r="V381" s="73"/>
      <c r="W381" s="73"/>
      <c r="X381" s="73"/>
      <c r="Y381" s="73"/>
      <c r="Z381" s="73"/>
      <c r="AA381" s="73"/>
      <c r="AB381" s="73"/>
      <c r="AC381" s="73"/>
      <c r="AD381" s="47"/>
      <c r="AE381" s="47"/>
      <c r="AF381" s="73"/>
    </row>
    <row r="382" spans="17:32" x14ac:dyDescent="0.25">
      <c r="Q382" s="73"/>
      <c r="R382" s="73"/>
      <c r="S382" s="73"/>
      <c r="T382" s="73"/>
      <c r="U382" s="73"/>
      <c r="V382" s="73"/>
      <c r="W382" s="73"/>
      <c r="X382" s="73"/>
      <c r="Y382" s="73"/>
      <c r="Z382" s="73"/>
      <c r="AA382" s="73"/>
      <c r="AB382" s="73"/>
      <c r="AC382" s="73"/>
      <c r="AD382" s="47"/>
      <c r="AE382" s="47"/>
      <c r="AF382" s="73"/>
    </row>
    <row r="383" spans="17:32" x14ac:dyDescent="0.25">
      <c r="Q383" s="73"/>
      <c r="R383" s="73"/>
      <c r="S383" s="73"/>
      <c r="T383" s="73"/>
      <c r="U383" s="73"/>
      <c r="V383" s="73"/>
      <c r="W383" s="73"/>
      <c r="X383" s="73"/>
      <c r="Y383" s="73"/>
      <c r="Z383" s="73"/>
      <c r="AA383" s="73"/>
      <c r="AB383" s="73"/>
      <c r="AC383" s="73"/>
      <c r="AD383" s="47"/>
      <c r="AE383" s="47"/>
      <c r="AF383" s="73"/>
    </row>
    <row r="384" spans="17:32" x14ac:dyDescent="0.25">
      <c r="Q384" s="73"/>
      <c r="R384" s="73"/>
      <c r="S384" s="73"/>
      <c r="T384" s="73"/>
      <c r="U384" s="73"/>
      <c r="V384" s="73"/>
      <c r="W384" s="73"/>
      <c r="X384" s="73"/>
      <c r="Y384" s="73"/>
      <c r="Z384" s="73"/>
      <c r="AA384" s="73"/>
      <c r="AB384" s="73"/>
      <c r="AC384" s="73"/>
      <c r="AD384" s="47"/>
      <c r="AE384" s="47"/>
      <c r="AF384" s="73"/>
    </row>
    <row r="385" spans="17:32" x14ac:dyDescent="0.25">
      <c r="Q385" s="73"/>
      <c r="R385" s="73"/>
      <c r="S385" s="73"/>
      <c r="T385" s="73"/>
      <c r="U385" s="73"/>
      <c r="V385" s="73"/>
      <c r="W385" s="73"/>
      <c r="X385" s="73"/>
      <c r="Y385" s="73"/>
      <c r="Z385" s="73"/>
      <c r="AA385" s="73"/>
      <c r="AB385" s="73"/>
      <c r="AC385" s="73"/>
      <c r="AD385" s="47"/>
      <c r="AE385" s="47"/>
      <c r="AF385" s="73"/>
    </row>
    <row r="386" spans="17:32" x14ac:dyDescent="0.25">
      <c r="Q386" s="73"/>
      <c r="R386" s="73"/>
      <c r="S386" s="73"/>
      <c r="T386" s="73"/>
      <c r="U386" s="73"/>
      <c r="V386" s="73"/>
      <c r="W386" s="73"/>
      <c r="X386" s="73"/>
      <c r="Y386" s="73"/>
      <c r="Z386" s="73"/>
      <c r="AA386" s="73"/>
      <c r="AB386" s="73"/>
      <c r="AC386" s="73"/>
      <c r="AD386" s="47"/>
      <c r="AE386" s="47"/>
      <c r="AF386" s="73"/>
    </row>
    <row r="387" spans="17:32" x14ac:dyDescent="0.25">
      <c r="Q387" s="73"/>
      <c r="R387" s="73"/>
      <c r="S387" s="73"/>
      <c r="T387" s="73"/>
      <c r="U387" s="73"/>
      <c r="V387" s="73"/>
      <c r="W387" s="73"/>
      <c r="X387" s="73"/>
      <c r="Y387" s="73"/>
      <c r="Z387" s="73"/>
      <c r="AA387" s="73"/>
      <c r="AB387" s="73"/>
      <c r="AC387" s="73"/>
      <c r="AD387" s="47"/>
      <c r="AE387" s="47"/>
      <c r="AF387" s="73"/>
    </row>
    <row r="388" spans="17:32" x14ac:dyDescent="0.25">
      <c r="Q388" s="73"/>
      <c r="R388" s="73"/>
      <c r="S388" s="73"/>
      <c r="T388" s="73"/>
      <c r="U388" s="73"/>
      <c r="V388" s="73"/>
      <c r="W388" s="73"/>
      <c r="X388" s="73"/>
      <c r="Y388" s="73"/>
      <c r="Z388" s="73"/>
      <c r="AA388" s="73"/>
      <c r="AB388" s="73"/>
      <c r="AC388" s="73"/>
      <c r="AD388" s="47"/>
      <c r="AE388" s="47"/>
      <c r="AF388" s="73"/>
    </row>
    <row r="389" spans="17:32" x14ac:dyDescent="0.25">
      <c r="Q389" s="73"/>
      <c r="R389" s="73"/>
      <c r="S389" s="73"/>
      <c r="T389" s="73"/>
      <c r="U389" s="73"/>
      <c r="V389" s="73"/>
      <c r="W389" s="73"/>
      <c r="X389" s="73"/>
      <c r="Y389" s="73"/>
      <c r="Z389" s="73"/>
      <c r="AA389" s="73"/>
      <c r="AB389" s="73"/>
      <c r="AC389" s="73"/>
      <c r="AD389" s="47"/>
      <c r="AE389" s="47"/>
      <c r="AF389" s="73"/>
    </row>
    <row r="390" spans="17:32" x14ac:dyDescent="0.25">
      <c r="Q390" s="73"/>
      <c r="R390" s="73"/>
      <c r="S390" s="73"/>
      <c r="T390" s="73"/>
      <c r="U390" s="73"/>
      <c r="V390" s="73"/>
      <c r="W390" s="73"/>
      <c r="X390" s="73"/>
      <c r="Y390" s="73"/>
      <c r="Z390" s="73"/>
      <c r="AA390" s="73"/>
      <c r="AB390" s="73"/>
      <c r="AC390" s="73"/>
      <c r="AD390" s="47"/>
      <c r="AE390" s="47"/>
      <c r="AF390" s="73"/>
    </row>
    <row r="391" spans="17:32" x14ac:dyDescent="0.25">
      <c r="Q391" s="73"/>
      <c r="R391" s="73"/>
      <c r="S391" s="73"/>
      <c r="T391" s="73"/>
      <c r="U391" s="73"/>
      <c r="V391" s="73"/>
      <c r="W391" s="73"/>
      <c r="X391" s="73"/>
      <c r="Y391" s="73"/>
      <c r="Z391" s="73"/>
      <c r="AA391" s="73"/>
      <c r="AB391" s="73"/>
      <c r="AC391" s="73"/>
      <c r="AD391" s="47"/>
      <c r="AE391" s="47"/>
      <c r="AF391" s="73"/>
    </row>
    <row r="392" spans="17:32" x14ac:dyDescent="0.25">
      <c r="Q392" s="73"/>
      <c r="R392" s="73"/>
      <c r="S392" s="73"/>
      <c r="T392" s="73"/>
      <c r="U392" s="73"/>
      <c r="V392" s="73"/>
      <c r="W392" s="73"/>
      <c r="X392" s="73"/>
      <c r="Y392" s="73"/>
      <c r="Z392" s="73"/>
      <c r="AA392" s="73"/>
      <c r="AB392" s="73"/>
      <c r="AC392" s="73"/>
      <c r="AD392" s="47"/>
      <c r="AE392" s="47"/>
      <c r="AF392" s="73"/>
    </row>
    <row r="393" spans="17:32" x14ac:dyDescent="0.25">
      <c r="Q393" s="73"/>
      <c r="R393" s="73"/>
      <c r="S393" s="73"/>
      <c r="T393" s="73"/>
      <c r="U393" s="73"/>
      <c r="V393" s="73"/>
      <c r="W393" s="73"/>
      <c r="X393" s="73"/>
      <c r="Y393" s="73"/>
      <c r="Z393" s="73"/>
      <c r="AA393" s="73"/>
      <c r="AB393" s="73"/>
      <c r="AC393" s="73"/>
      <c r="AD393" s="47"/>
      <c r="AE393" s="47"/>
      <c r="AF393" s="73"/>
    </row>
    <row r="394" spans="17:32" x14ac:dyDescent="0.25">
      <c r="Q394" s="73"/>
      <c r="R394" s="73"/>
      <c r="S394" s="73"/>
      <c r="T394" s="73"/>
      <c r="U394" s="73"/>
      <c r="V394" s="73"/>
      <c r="W394" s="73"/>
      <c r="X394" s="73"/>
      <c r="Y394" s="73"/>
      <c r="Z394" s="73"/>
      <c r="AA394" s="73"/>
      <c r="AB394" s="73"/>
      <c r="AC394" s="73"/>
      <c r="AD394" s="47"/>
      <c r="AE394" s="47"/>
      <c r="AF394" s="73"/>
    </row>
    <row r="395" spans="17:32" x14ac:dyDescent="0.25">
      <c r="Q395" s="73"/>
      <c r="R395" s="73"/>
      <c r="S395" s="73"/>
      <c r="T395" s="73"/>
      <c r="U395" s="73"/>
      <c r="V395" s="73"/>
      <c r="W395" s="73"/>
      <c r="X395" s="73"/>
      <c r="Y395" s="73"/>
      <c r="Z395" s="73"/>
      <c r="AA395" s="73"/>
      <c r="AB395" s="73"/>
      <c r="AC395" s="73"/>
      <c r="AD395" s="47"/>
      <c r="AE395" s="47"/>
      <c r="AF395" s="73"/>
    </row>
    <row r="396" spans="17:32" x14ac:dyDescent="0.25">
      <c r="Q396" s="73"/>
      <c r="R396" s="73"/>
      <c r="S396" s="73"/>
      <c r="T396" s="73"/>
      <c r="U396" s="73"/>
      <c r="V396" s="73"/>
      <c r="W396" s="73"/>
      <c r="X396" s="73"/>
      <c r="Y396" s="73"/>
      <c r="Z396" s="73"/>
      <c r="AA396" s="73"/>
      <c r="AB396" s="73"/>
      <c r="AC396" s="73"/>
      <c r="AD396" s="47"/>
      <c r="AE396" s="47"/>
      <c r="AF396" s="73"/>
    </row>
    <row r="397" spans="17:32" x14ac:dyDescent="0.25">
      <c r="Q397" s="73"/>
      <c r="R397" s="73"/>
      <c r="S397" s="73"/>
      <c r="T397" s="73"/>
      <c r="U397" s="73"/>
      <c r="V397" s="73"/>
      <c r="W397" s="73"/>
      <c r="X397" s="73"/>
      <c r="Y397" s="73"/>
      <c r="Z397" s="73"/>
      <c r="AA397" s="73"/>
      <c r="AB397" s="73"/>
      <c r="AC397" s="73"/>
      <c r="AD397" s="47"/>
      <c r="AE397" s="47"/>
      <c r="AF397" s="73"/>
    </row>
    <row r="398" spans="17:32" x14ac:dyDescent="0.25">
      <c r="Q398" s="73"/>
      <c r="R398" s="73"/>
      <c r="S398" s="73"/>
      <c r="T398" s="73"/>
      <c r="U398" s="73"/>
      <c r="V398" s="73"/>
      <c r="W398" s="73"/>
      <c r="X398" s="73"/>
      <c r="Y398" s="73"/>
      <c r="Z398" s="73"/>
      <c r="AA398" s="73"/>
      <c r="AB398" s="73"/>
      <c r="AC398" s="73"/>
      <c r="AD398" s="47"/>
      <c r="AE398" s="47"/>
      <c r="AF398" s="73"/>
    </row>
    <row r="399" spans="17:32" x14ac:dyDescent="0.25">
      <c r="Q399" s="73"/>
      <c r="R399" s="73"/>
      <c r="S399" s="73"/>
      <c r="T399" s="73"/>
      <c r="U399" s="73"/>
      <c r="V399" s="73"/>
      <c r="W399" s="73"/>
      <c r="X399" s="73"/>
      <c r="Y399" s="73"/>
      <c r="Z399" s="73"/>
      <c r="AA399" s="73"/>
      <c r="AB399" s="73"/>
      <c r="AC399" s="73"/>
      <c r="AD399" s="47"/>
      <c r="AE399" s="47"/>
      <c r="AF399" s="73"/>
    </row>
    <row r="400" spans="17:32" x14ac:dyDescent="0.25">
      <c r="Q400" s="73"/>
      <c r="R400" s="73"/>
      <c r="S400" s="73"/>
      <c r="T400" s="73"/>
      <c r="U400" s="73"/>
      <c r="V400" s="73"/>
      <c r="W400" s="73"/>
      <c r="X400" s="73"/>
      <c r="Y400" s="73"/>
      <c r="Z400" s="73"/>
      <c r="AA400" s="73"/>
      <c r="AB400" s="73"/>
      <c r="AC400" s="73"/>
      <c r="AD400" s="47"/>
      <c r="AE400" s="47"/>
      <c r="AF400" s="73"/>
    </row>
    <row r="401" spans="17:32" x14ac:dyDescent="0.25">
      <c r="Q401" s="73"/>
      <c r="R401" s="73"/>
      <c r="S401" s="73"/>
      <c r="T401" s="73"/>
      <c r="U401" s="73"/>
      <c r="V401" s="73"/>
      <c r="W401" s="73"/>
      <c r="X401" s="73"/>
      <c r="Y401" s="73"/>
      <c r="Z401" s="73"/>
      <c r="AA401" s="73"/>
      <c r="AB401" s="73"/>
      <c r="AC401" s="73"/>
      <c r="AD401" s="47"/>
      <c r="AE401" s="47"/>
      <c r="AF401" s="73"/>
    </row>
    <row r="402" spans="17:32" x14ac:dyDescent="0.25">
      <c r="Q402" s="73"/>
      <c r="R402" s="73"/>
      <c r="S402" s="73"/>
      <c r="T402" s="73"/>
      <c r="U402" s="73"/>
      <c r="V402" s="73"/>
      <c r="W402" s="73"/>
      <c r="X402" s="73"/>
      <c r="Y402" s="73"/>
      <c r="Z402" s="73"/>
      <c r="AA402" s="73"/>
      <c r="AB402" s="73"/>
      <c r="AC402" s="73"/>
      <c r="AD402" s="47"/>
      <c r="AE402" s="47"/>
      <c r="AF402" s="73"/>
    </row>
    <row r="403" spans="17:32" x14ac:dyDescent="0.25">
      <c r="Q403" s="73"/>
      <c r="R403" s="73"/>
      <c r="S403" s="73"/>
      <c r="T403" s="73"/>
      <c r="U403" s="73"/>
      <c r="V403" s="73"/>
      <c r="W403" s="73"/>
      <c r="X403" s="73"/>
      <c r="Y403" s="73"/>
      <c r="Z403" s="73"/>
      <c r="AA403" s="73"/>
      <c r="AB403" s="73"/>
      <c r="AC403" s="73"/>
      <c r="AD403" s="47"/>
      <c r="AE403" s="47"/>
      <c r="AF403" s="73"/>
    </row>
    <row r="404" spans="17:32" x14ac:dyDescent="0.25">
      <c r="Q404" s="73"/>
      <c r="R404" s="73"/>
      <c r="S404" s="73"/>
      <c r="T404" s="73"/>
      <c r="U404" s="73"/>
      <c r="V404" s="73"/>
      <c r="W404" s="73"/>
      <c r="X404" s="73"/>
      <c r="Y404" s="73"/>
      <c r="Z404" s="73"/>
      <c r="AA404" s="73"/>
      <c r="AB404" s="73"/>
      <c r="AC404" s="73"/>
      <c r="AD404" s="47"/>
      <c r="AE404" s="47"/>
      <c r="AF404" s="73"/>
    </row>
    <row r="405" spans="17:32" x14ac:dyDescent="0.25">
      <c r="Q405" s="73"/>
      <c r="R405" s="73"/>
      <c r="S405" s="73"/>
      <c r="T405" s="73"/>
      <c r="U405" s="73"/>
      <c r="V405" s="73"/>
      <c r="W405" s="73"/>
      <c r="X405" s="73"/>
      <c r="Y405" s="73"/>
      <c r="Z405" s="73"/>
      <c r="AA405" s="73"/>
      <c r="AB405" s="73"/>
      <c r="AC405" s="73"/>
      <c r="AD405" s="47"/>
      <c r="AE405" s="47"/>
      <c r="AF405" s="73"/>
    </row>
    <row r="406" spans="17:32" x14ac:dyDescent="0.25">
      <c r="Q406" s="73"/>
      <c r="R406" s="73"/>
      <c r="S406" s="73"/>
      <c r="T406" s="73"/>
      <c r="U406" s="73"/>
      <c r="V406" s="73"/>
      <c r="W406" s="73"/>
      <c r="X406" s="73"/>
      <c r="Y406" s="73"/>
      <c r="Z406" s="73"/>
      <c r="AA406" s="73"/>
      <c r="AB406" s="73"/>
      <c r="AC406" s="73"/>
      <c r="AD406" s="47"/>
      <c r="AE406" s="47"/>
      <c r="AF406" s="73"/>
    </row>
    <row r="407" spans="17:32" x14ac:dyDescent="0.25">
      <c r="Q407" s="73"/>
      <c r="R407" s="73"/>
      <c r="S407" s="73"/>
      <c r="T407" s="73"/>
      <c r="U407" s="73"/>
      <c r="V407" s="73"/>
      <c r="W407" s="73"/>
      <c r="X407" s="73"/>
      <c r="Y407" s="73"/>
      <c r="Z407" s="73"/>
      <c r="AA407" s="73"/>
      <c r="AB407" s="73"/>
      <c r="AC407" s="73"/>
      <c r="AD407" s="47"/>
      <c r="AE407" s="47"/>
      <c r="AF407" s="73"/>
    </row>
    <row r="408" spans="17:32" x14ac:dyDescent="0.25">
      <c r="Q408" s="73"/>
      <c r="R408" s="73"/>
      <c r="S408" s="73"/>
      <c r="T408" s="73"/>
      <c r="U408" s="73"/>
      <c r="V408" s="73"/>
      <c r="W408" s="73"/>
      <c r="X408" s="73"/>
      <c r="Y408" s="73"/>
      <c r="Z408" s="73"/>
      <c r="AA408" s="73"/>
      <c r="AB408" s="73"/>
      <c r="AC408" s="73"/>
      <c r="AD408" s="47"/>
      <c r="AE408" s="47"/>
      <c r="AF408" s="73"/>
    </row>
    <row r="409" spans="17:32" x14ac:dyDescent="0.25">
      <c r="Q409" s="73"/>
      <c r="R409" s="73"/>
      <c r="S409" s="73"/>
      <c r="T409" s="73"/>
      <c r="U409" s="73"/>
      <c r="V409" s="73"/>
      <c r="W409" s="73"/>
      <c r="X409" s="73"/>
      <c r="Y409" s="73"/>
      <c r="Z409" s="73"/>
      <c r="AA409" s="73"/>
      <c r="AB409" s="73"/>
      <c r="AC409" s="73"/>
      <c r="AD409" s="47"/>
      <c r="AE409" s="47"/>
      <c r="AF409" s="73"/>
    </row>
    <row r="410" spans="17:32" x14ac:dyDescent="0.25">
      <c r="Q410" s="73"/>
      <c r="R410" s="73"/>
      <c r="S410" s="73"/>
      <c r="T410" s="73"/>
      <c r="U410" s="73"/>
      <c r="V410" s="73"/>
      <c r="W410" s="73"/>
      <c r="X410" s="73"/>
      <c r="Y410" s="73"/>
      <c r="Z410" s="73"/>
      <c r="AA410" s="73"/>
      <c r="AB410" s="73"/>
      <c r="AC410" s="73"/>
      <c r="AD410" s="47"/>
      <c r="AE410" s="47"/>
      <c r="AF410" s="73"/>
    </row>
    <row r="411" spans="17:32" x14ac:dyDescent="0.25">
      <c r="Q411" s="73"/>
      <c r="R411" s="73"/>
      <c r="S411" s="73"/>
      <c r="T411" s="73"/>
      <c r="U411" s="73"/>
      <c r="V411" s="73"/>
      <c r="W411" s="73"/>
      <c r="X411" s="73"/>
      <c r="Y411" s="73"/>
      <c r="Z411" s="73"/>
      <c r="AA411" s="73"/>
      <c r="AB411" s="73"/>
      <c r="AC411" s="73"/>
      <c r="AD411" s="47"/>
      <c r="AE411" s="47"/>
      <c r="AF411" s="73"/>
    </row>
    <row r="412" spans="17:32" x14ac:dyDescent="0.25">
      <c r="Q412" s="73"/>
      <c r="R412" s="73"/>
      <c r="S412" s="73"/>
      <c r="T412" s="73"/>
      <c r="U412" s="73"/>
      <c r="V412" s="73"/>
      <c r="W412" s="73"/>
      <c r="X412" s="73"/>
      <c r="Y412" s="73"/>
      <c r="Z412" s="73"/>
      <c r="AA412" s="73"/>
      <c r="AB412" s="73"/>
      <c r="AC412" s="73"/>
      <c r="AD412" s="47"/>
      <c r="AE412" s="47"/>
      <c r="AF412" s="73"/>
    </row>
    <row r="413" spans="17:32" x14ac:dyDescent="0.25">
      <c r="Q413" s="73"/>
      <c r="R413" s="73"/>
      <c r="S413" s="73"/>
      <c r="T413" s="73"/>
      <c r="U413" s="73"/>
      <c r="V413" s="73"/>
      <c r="W413" s="73"/>
      <c r="X413" s="73"/>
      <c r="Y413" s="73"/>
      <c r="Z413" s="73"/>
      <c r="AA413" s="73"/>
      <c r="AB413" s="73"/>
      <c r="AC413" s="73"/>
      <c r="AD413" s="47"/>
      <c r="AE413" s="47"/>
      <c r="AF413" s="73"/>
    </row>
    <row r="414" spans="17:32" x14ac:dyDescent="0.25">
      <c r="Q414" s="73"/>
      <c r="R414" s="73"/>
      <c r="S414" s="73"/>
      <c r="T414" s="73"/>
      <c r="U414" s="73"/>
      <c r="V414" s="73"/>
      <c r="W414" s="73"/>
      <c r="X414" s="73"/>
      <c r="Y414" s="73"/>
      <c r="Z414" s="73"/>
      <c r="AA414" s="73"/>
      <c r="AB414" s="73"/>
      <c r="AC414" s="73"/>
      <c r="AD414" s="47"/>
      <c r="AE414" s="47"/>
      <c r="AF414" s="73"/>
    </row>
    <row r="415" spans="17:32" x14ac:dyDescent="0.25">
      <c r="Q415" s="73"/>
      <c r="R415" s="73"/>
      <c r="S415" s="73"/>
      <c r="T415" s="73"/>
      <c r="U415" s="73"/>
      <c r="V415" s="73"/>
      <c r="W415" s="73"/>
      <c r="X415" s="73"/>
      <c r="Y415" s="73"/>
      <c r="Z415" s="73"/>
      <c r="AA415" s="73"/>
      <c r="AB415" s="73"/>
      <c r="AC415" s="73"/>
      <c r="AD415" s="47"/>
      <c r="AE415" s="47"/>
      <c r="AF415" s="73"/>
    </row>
    <row r="416" spans="17:32" x14ac:dyDescent="0.25">
      <c r="Q416" s="73"/>
      <c r="R416" s="73"/>
      <c r="S416" s="73"/>
      <c r="T416" s="73"/>
      <c r="U416" s="73"/>
      <c r="V416" s="73"/>
      <c r="W416" s="73"/>
      <c r="X416" s="73"/>
      <c r="Y416" s="73"/>
      <c r="Z416" s="73"/>
      <c r="AA416" s="73"/>
      <c r="AB416" s="73"/>
      <c r="AC416" s="73"/>
      <c r="AD416" s="47"/>
      <c r="AE416" s="47"/>
      <c r="AF416" s="73"/>
    </row>
    <row r="417" spans="17:32" x14ac:dyDescent="0.25">
      <c r="Q417" s="73"/>
      <c r="R417" s="73"/>
      <c r="S417" s="73"/>
      <c r="T417" s="73"/>
      <c r="U417" s="73"/>
      <c r="V417" s="73"/>
      <c r="W417" s="73"/>
      <c r="X417" s="73"/>
      <c r="Y417" s="73"/>
      <c r="Z417" s="73"/>
      <c r="AA417" s="73"/>
      <c r="AB417" s="73"/>
      <c r="AC417" s="73"/>
      <c r="AD417" s="47"/>
      <c r="AE417" s="47"/>
      <c r="AF417" s="73"/>
    </row>
    <row r="418" spans="17:32" x14ac:dyDescent="0.25">
      <c r="Q418" s="73"/>
      <c r="R418" s="73"/>
      <c r="S418" s="73"/>
      <c r="T418" s="73"/>
      <c r="U418" s="73"/>
      <c r="V418" s="73"/>
      <c r="W418" s="73"/>
      <c r="X418" s="73"/>
      <c r="Y418" s="73"/>
      <c r="Z418" s="73"/>
      <c r="AA418" s="73"/>
      <c r="AB418" s="73"/>
      <c r="AC418" s="73"/>
      <c r="AD418" s="47"/>
      <c r="AE418" s="47"/>
      <c r="AF418" s="73"/>
    </row>
    <row r="419" spans="17:32" x14ac:dyDescent="0.25">
      <c r="Q419" s="73"/>
      <c r="R419" s="73"/>
      <c r="S419" s="73"/>
      <c r="T419" s="73"/>
      <c r="U419" s="73"/>
      <c r="V419" s="73"/>
      <c r="W419" s="73"/>
      <c r="X419" s="73"/>
      <c r="Y419" s="73"/>
      <c r="Z419" s="73"/>
      <c r="AA419" s="73"/>
      <c r="AB419" s="73"/>
      <c r="AC419" s="73"/>
      <c r="AD419" s="47"/>
      <c r="AE419" s="47"/>
      <c r="AF419" s="73"/>
    </row>
    <row r="420" spans="17:32" x14ac:dyDescent="0.25">
      <c r="Q420" s="73"/>
      <c r="R420" s="73"/>
      <c r="S420" s="73"/>
      <c r="T420" s="73"/>
      <c r="U420" s="73"/>
      <c r="V420" s="73"/>
      <c r="W420" s="73"/>
      <c r="X420" s="73"/>
      <c r="Y420" s="73"/>
      <c r="Z420" s="73"/>
      <c r="AA420" s="73"/>
      <c r="AB420" s="73"/>
      <c r="AC420" s="73"/>
      <c r="AD420" s="47"/>
      <c r="AE420" s="47"/>
      <c r="AF420" s="73"/>
    </row>
    <row r="421" spans="17:32" x14ac:dyDescent="0.25">
      <c r="Q421" s="73"/>
      <c r="R421" s="73"/>
      <c r="S421" s="73"/>
      <c r="T421" s="73"/>
      <c r="U421" s="73"/>
      <c r="V421" s="73"/>
      <c r="W421" s="73"/>
      <c r="X421" s="73"/>
      <c r="Y421" s="73"/>
      <c r="Z421" s="73"/>
      <c r="AA421" s="73"/>
      <c r="AB421" s="73"/>
      <c r="AC421" s="73"/>
      <c r="AD421" s="47"/>
      <c r="AE421" s="47"/>
      <c r="AF421" s="73"/>
    </row>
    <row r="422" spans="17:32" x14ac:dyDescent="0.25">
      <c r="Q422" s="73"/>
      <c r="R422" s="73"/>
      <c r="S422" s="73"/>
      <c r="T422" s="73"/>
      <c r="U422" s="73"/>
      <c r="V422" s="73"/>
      <c r="W422" s="73"/>
      <c r="X422" s="73"/>
      <c r="Y422" s="73"/>
      <c r="Z422" s="73"/>
      <c r="AA422" s="73"/>
      <c r="AB422" s="73"/>
      <c r="AC422" s="73"/>
      <c r="AD422" s="47"/>
      <c r="AE422" s="47"/>
      <c r="AF422" s="73"/>
    </row>
    <row r="423" spans="17:32" x14ac:dyDescent="0.25">
      <c r="Q423" s="73"/>
      <c r="R423" s="73"/>
      <c r="S423" s="73"/>
      <c r="T423" s="73"/>
      <c r="U423" s="73"/>
      <c r="V423" s="73"/>
      <c r="W423" s="73"/>
      <c r="X423" s="73"/>
      <c r="Y423" s="73"/>
      <c r="Z423" s="73"/>
      <c r="AA423" s="73"/>
      <c r="AB423" s="73"/>
      <c r="AC423" s="73"/>
      <c r="AD423" s="47"/>
      <c r="AE423" s="47"/>
      <c r="AF423" s="73"/>
    </row>
    <row r="424" spans="17:32" x14ac:dyDescent="0.25">
      <c r="Q424" s="73"/>
      <c r="R424" s="73"/>
      <c r="S424" s="73"/>
      <c r="T424" s="73"/>
      <c r="U424" s="73"/>
      <c r="V424" s="73"/>
      <c r="W424" s="73"/>
      <c r="X424" s="73"/>
      <c r="Y424" s="73"/>
      <c r="Z424" s="73"/>
      <c r="AA424" s="73"/>
      <c r="AB424" s="73"/>
      <c r="AC424" s="73"/>
      <c r="AD424" s="47"/>
      <c r="AE424" s="47"/>
      <c r="AF424" s="73"/>
    </row>
    <row r="425" spans="17:32" x14ac:dyDescent="0.25">
      <c r="Q425" s="73"/>
      <c r="R425" s="73"/>
      <c r="S425" s="73"/>
      <c r="T425" s="73"/>
      <c r="U425" s="73"/>
      <c r="V425" s="73"/>
      <c r="W425" s="73"/>
      <c r="X425" s="73"/>
      <c r="Y425" s="73"/>
      <c r="Z425" s="73"/>
      <c r="AA425" s="73"/>
      <c r="AB425" s="73"/>
      <c r="AC425" s="73"/>
      <c r="AD425" s="47"/>
      <c r="AE425" s="47"/>
      <c r="AF425" s="73"/>
    </row>
    <row r="426" spans="17:32" x14ac:dyDescent="0.25">
      <c r="Q426" s="73"/>
      <c r="R426" s="73"/>
      <c r="S426" s="73"/>
      <c r="T426" s="73"/>
      <c r="U426" s="73"/>
      <c r="V426" s="73"/>
      <c r="W426" s="73"/>
      <c r="X426" s="73"/>
      <c r="Y426" s="73"/>
      <c r="Z426" s="73"/>
      <c r="AA426" s="73"/>
      <c r="AB426" s="73"/>
      <c r="AC426" s="73"/>
      <c r="AD426" s="47"/>
      <c r="AE426" s="47"/>
      <c r="AF426" s="73"/>
    </row>
    <row r="427" spans="17:32" x14ac:dyDescent="0.25">
      <c r="Q427" s="73"/>
      <c r="R427" s="73"/>
      <c r="S427" s="73"/>
      <c r="T427" s="73"/>
      <c r="U427" s="73"/>
      <c r="V427" s="73"/>
      <c r="W427" s="73"/>
      <c r="X427" s="73"/>
      <c r="Y427" s="73"/>
      <c r="Z427" s="73"/>
      <c r="AA427" s="73"/>
      <c r="AB427" s="73"/>
      <c r="AC427" s="73"/>
      <c r="AD427" s="47"/>
      <c r="AE427" s="47"/>
      <c r="AF427" s="73"/>
    </row>
    <row r="428" spans="17:32" x14ac:dyDescent="0.25">
      <c r="Q428" s="73"/>
      <c r="R428" s="73"/>
      <c r="S428" s="73"/>
      <c r="T428" s="73"/>
      <c r="U428" s="73"/>
      <c r="V428" s="73"/>
      <c r="W428" s="73"/>
      <c r="X428" s="73"/>
      <c r="Y428" s="73"/>
      <c r="Z428" s="73"/>
      <c r="AA428" s="73"/>
      <c r="AB428" s="73"/>
      <c r="AC428" s="73"/>
      <c r="AD428" s="47"/>
      <c r="AE428" s="47"/>
      <c r="AF428" s="73"/>
    </row>
    <row r="429" spans="17:32" x14ac:dyDescent="0.25">
      <c r="Q429" s="73"/>
      <c r="R429" s="73"/>
      <c r="S429" s="73"/>
      <c r="T429" s="73"/>
      <c r="U429" s="73"/>
      <c r="V429" s="73"/>
      <c r="W429" s="73"/>
      <c r="X429" s="73"/>
      <c r="Y429" s="73"/>
      <c r="Z429" s="73"/>
      <c r="AA429" s="73"/>
      <c r="AB429" s="73"/>
      <c r="AC429" s="73"/>
      <c r="AD429" s="47"/>
      <c r="AE429" s="47"/>
      <c r="AF429" s="73"/>
    </row>
    <row r="430" spans="17:32" x14ac:dyDescent="0.25">
      <c r="Q430" s="73"/>
      <c r="R430" s="73"/>
      <c r="S430" s="73"/>
      <c r="T430" s="73"/>
      <c r="U430" s="73"/>
      <c r="V430" s="73"/>
      <c r="W430" s="73"/>
      <c r="X430" s="73"/>
      <c r="Y430" s="73"/>
      <c r="Z430" s="73"/>
      <c r="AA430" s="73"/>
      <c r="AB430" s="73"/>
      <c r="AC430" s="73"/>
      <c r="AD430" s="47"/>
      <c r="AE430" s="47"/>
      <c r="AF430" s="73"/>
    </row>
    <row r="431" spans="17:32" x14ac:dyDescent="0.25">
      <c r="Q431" s="73"/>
      <c r="R431" s="73"/>
      <c r="S431" s="73"/>
      <c r="T431" s="73"/>
      <c r="U431" s="73"/>
      <c r="V431" s="73"/>
      <c r="W431" s="73"/>
      <c r="X431" s="73"/>
      <c r="Y431" s="73"/>
      <c r="Z431" s="73"/>
      <c r="AA431" s="73"/>
      <c r="AB431" s="73"/>
      <c r="AC431" s="73"/>
      <c r="AD431" s="47"/>
      <c r="AE431" s="47"/>
      <c r="AF431" s="73"/>
    </row>
    <row r="432" spans="17:32" x14ac:dyDescent="0.25">
      <c r="Q432" s="73"/>
      <c r="R432" s="73"/>
      <c r="S432" s="73"/>
      <c r="T432" s="73"/>
      <c r="U432" s="73"/>
      <c r="V432" s="73"/>
      <c r="W432" s="73"/>
      <c r="X432" s="73"/>
      <c r="Y432" s="73"/>
      <c r="Z432" s="73"/>
      <c r="AA432" s="73"/>
      <c r="AB432" s="73"/>
      <c r="AC432" s="73"/>
      <c r="AD432" s="47"/>
      <c r="AE432" s="47"/>
      <c r="AF432" s="73"/>
    </row>
    <row r="433" spans="17:32" x14ac:dyDescent="0.25">
      <c r="Q433" s="73"/>
      <c r="R433" s="73"/>
      <c r="S433" s="73"/>
      <c r="T433" s="73"/>
      <c r="U433" s="73"/>
      <c r="V433" s="73"/>
      <c r="W433" s="73"/>
      <c r="X433" s="73"/>
      <c r="Y433" s="73"/>
      <c r="Z433" s="73"/>
      <c r="AA433" s="73"/>
      <c r="AB433" s="73"/>
      <c r="AC433" s="73"/>
      <c r="AD433" s="47"/>
      <c r="AE433" s="47"/>
      <c r="AF433" s="73"/>
    </row>
    <row r="434" spans="17:32" x14ac:dyDescent="0.25">
      <c r="Q434" s="73"/>
      <c r="R434" s="73"/>
      <c r="S434" s="73"/>
      <c r="T434" s="73"/>
      <c r="U434" s="73"/>
      <c r="V434" s="73"/>
      <c r="W434" s="73"/>
      <c r="X434" s="73"/>
      <c r="Y434" s="73"/>
      <c r="Z434" s="73"/>
      <c r="AA434" s="73"/>
      <c r="AB434" s="73"/>
      <c r="AC434" s="73"/>
      <c r="AD434" s="47"/>
      <c r="AE434" s="47"/>
      <c r="AF434" s="73"/>
    </row>
    <row r="435" spans="17:32" x14ac:dyDescent="0.25">
      <c r="Q435" s="73"/>
      <c r="R435" s="73"/>
      <c r="S435" s="73"/>
      <c r="T435" s="73"/>
      <c r="U435" s="73"/>
      <c r="V435" s="73"/>
      <c r="W435" s="73"/>
      <c r="X435" s="73"/>
      <c r="Y435" s="73"/>
      <c r="Z435" s="73"/>
      <c r="AA435" s="73"/>
      <c r="AB435" s="73"/>
      <c r="AC435" s="73"/>
      <c r="AD435" s="47"/>
      <c r="AE435" s="47"/>
      <c r="AF435" s="73"/>
    </row>
    <row r="436" spans="17:32" x14ac:dyDescent="0.25">
      <c r="Q436" s="73"/>
      <c r="R436" s="73"/>
      <c r="S436" s="73"/>
      <c r="T436" s="73"/>
      <c r="U436" s="73"/>
      <c r="V436" s="73"/>
      <c r="W436" s="73"/>
      <c r="X436" s="73"/>
      <c r="Y436" s="73"/>
      <c r="Z436" s="73"/>
      <c r="AA436" s="73"/>
      <c r="AB436" s="73"/>
      <c r="AC436" s="73"/>
      <c r="AD436" s="47"/>
      <c r="AE436" s="47"/>
      <c r="AF436" s="73"/>
    </row>
    <row r="437" spans="17:32" x14ac:dyDescent="0.25">
      <c r="Q437" s="73"/>
      <c r="R437" s="73"/>
      <c r="S437" s="73"/>
      <c r="T437" s="73"/>
      <c r="U437" s="73"/>
      <c r="V437" s="73"/>
      <c r="W437" s="73"/>
      <c r="X437" s="73"/>
      <c r="Y437" s="73"/>
      <c r="Z437" s="73"/>
      <c r="AA437" s="73"/>
      <c r="AB437" s="73"/>
      <c r="AC437" s="73"/>
      <c r="AD437" s="47"/>
      <c r="AE437" s="47"/>
      <c r="AF437" s="73"/>
    </row>
    <row r="438" spans="17:32" x14ac:dyDescent="0.25">
      <c r="Q438" s="73"/>
      <c r="R438" s="73"/>
      <c r="S438" s="73"/>
      <c r="T438" s="73"/>
      <c r="U438" s="73"/>
      <c r="V438" s="73"/>
      <c r="W438" s="73"/>
      <c r="X438" s="73"/>
      <c r="Y438" s="73"/>
      <c r="Z438" s="73"/>
      <c r="AA438" s="73"/>
      <c r="AB438" s="73"/>
      <c r="AC438" s="73"/>
      <c r="AD438" s="47"/>
      <c r="AE438" s="47"/>
      <c r="AF438" s="73"/>
    </row>
    <row r="439" spans="17:32" x14ac:dyDescent="0.25">
      <c r="Q439" s="73"/>
      <c r="R439" s="73"/>
      <c r="S439" s="73"/>
      <c r="T439" s="73"/>
      <c r="U439" s="73"/>
      <c r="V439" s="73"/>
      <c r="W439" s="73"/>
      <c r="X439" s="73"/>
      <c r="Y439" s="73"/>
      <c r="Z439" s="73"/>
      <c r="AA439" s="73"/>
      <c r="AB439" s="73"/>
      <c r="AC439" s="73"/>
      <c r="AD439" s="47"/>
      <c r="AE439" s="47"/>
      <c r="AF439" s="73"/>
    </row>
    <row r="440" spans="17:32" x14ac:dyDescent="0.25">
      <c r="Q440" s="73"/>
      <c r="R440" s="73"/>
      <c r="S440" s="73"/>
      <c r="T440" s="73"/>
      <c r="U440" s="73"/>
      <c r="V440" s="73"/>
      <c r="W440" s="73"/>
      <c r="X440" s="73"/>
      <c r="Y440" s="73"/>
      <c r="Z440" s="73"/>
      <c r="AA440" s="73"/>
      <c r="AB440" s="73"/>
      <c r="AC440" s="73"/>
      <c r="AD440" s="47"/>
      <c r="AE440" s="47"/>
      <c r="AF440" s="73"/>
    </row>
    <row r="441" spans="17:32" x14ac:dyDescent="0.25">
      <c r="Q441" s="73"/>
      <c r="R441" s="73"/>
      <c r="S441" s="73"/>
      <c r="T441" s="73"/>
      <c r="U441" s="73"/>
      <c r="V441" s="73"/>
      <c r="W441" s="73"/>
      <c r="X441" s="73"/>
      <c r="Y441" s="73"/>
      <c r="Z441" s="73"/>
      <c r="AA441" s="73"/>
      <c r="AB441" s="73"/>
      <c r="AC441" s="73"/>
      <c r="AD441" s="47"/>
      <c r="AE441" s="47"/>
      <c r="AF441" s="73"/>
    </row>
    <row r="442" spans="17:32" x14ac:dyDescent="0.25">
      <c r="Q442" s="73"/>
      <c r="R442" s="73"/>
      <c r="S442" s="73"/>
      <c r="T442" s="73"/>
      <c r="U442" s="73"/>
      <c r="V442" s="73"/>
      <c r="W442" s="73"/>
      <c r="X442" s="73"/>
      <c r="Y442" s="73"/>
      <c r="Z442" s="73"/>
      <c r="AA442" s="73"/>
      <c r="AB442" s="73"/>
      <c r="AC442" s="73"/>
      <c r="AD442" s="47"/>
      <c r="AE442" s="47"/>
      <c r="AF442" s="73"/>
    </row>
    <row r="443" spans="17:32" x14ac:dyDescent="0.25">
      <c r="Q443" s="73"/>
      <c r="R443" s="73"/>
      <c r="S443" s="73"/>
      <c r="T443" s="73"/>
      <c r="U443" s="73"/>
      <c r="V443" s="73"/>
      <c r="W443" s="73"/>
      <c r="X443" s="73"/>
      <c r="Y443" s="73"/>
      <c r="Z443" s="73"/>
      <c r="AA443" s="73"/>
      <c r="AB443" s="73"/>
      <c r="AC443" s="73"/>
      <c r="AD443" s="47"/>
      <c r="AE443" s="47"/>
      <c r="AF443" s="73"/>
    </row>
    <row r="444" spans="17:32" x14ac:dyDescent="0.25">
      <c r="Q444" s="73"/>
      <c r="R444" s="73"/>
      <c r="S444" s="73"/>
      <c r="T444" s="73"/>
      <c r="U444" s="73"/>
      <c r="V444" s="73"/>
      <c r="W444" s="73"/>
      <c r="X444" s="73"/>
      <c r="Y444" s="73"/>
      <c r="Z444" s="73"/>
      <c r="AA444" s="73"/>
      <c r="AB444" s="73"/>
      <c r="AC444" s="73"/>
      <c r="AD444" s="47"/>
      <c r="AE444" s="47"/>
      <c r="AF444" s="73"/>
    </row>
    <row r="445" spans="17:32" x14ac:dyDescent="0.25">
      <c r="Q445" s="73"/>
      <c r="R445" s="73"/>
      <c r="S445" s="73"/>
      <c r="T445" s="73"/>
      <c r="U445" s="73"/>
      <c r="V445" s="73"/>
      <c r="W445" s="73"/>
      <c r="X445" s="73"/>
      <c r="Y445" s="73"/>
      <c r="Z445" s="73"/>
      <c r="AA445" s="73"/>
      <c r="AB445" s="73"/>
      <c r="AC445" s="73"/>
      <c r="AD445" s="47"/>
      <c r="AE445" s="47"/>
      <c r="AF445" s="73"/>
    </row>
    <row r="446" spans="17:32" x14ac:dyDescent="0.25">
      <c r="Q446" s="73"/>
      <c r="R446" s="73"/>
      <c r="S446" s="73"/>
      <c r="T446" s="73"/>
      <c r="U446" s="73"/>
      <c r="V446" s="73"/>
      <c r="W446" s="73"/>
      <c r="X446" s="73"/>
      <c r="Y446" s="73"/>
      <c r="Z446" s="73"/>
      <c r="AA446" s="73"/>
      <c r="AB446" s="73"/>
      <c r="AC446" s="73"/>
      <c r="AD446" s="47"/>
      <c r="AE446" s="47"/>
      <c r="AF446" s="73"/>
    </row>
    <row r="447" spans="17:32" x14ac:dyDescent="0.25">
      <c r="Q447" s="73"/>
      <c r="R447" s="73"/>
      <c r="S447" s="73"/>
      <c r="T447" s="73"/>
      <c r="U447" s="73"/>
      <c r="V447" s="73"/>
      <c r="W447" s="73"/>
      <c r="X447" s="73"/>
      <c r="Y447" s="73"/>
      <c r="Z447" s="73"/>
      <c r="AA447" s="73"/>
      <c r="AB447" s="73"/>
      <c r="AC447" s="73"/>
      <c r="AD447" s="47"/>
      <c r="AE447" s="47"/>
      <c r="AF447" s="73"/>
    </row>
    <row r="448" spans="17:32" x14ac:dyDescent="0.25">
      <c r="Q448" s="73"/>
      <c r="R448" s="73"/>
      <c r="S448" s="73"/>
      <c r="T448" s="73"/>
      <c r="U448" s="73"/>
      <c r="V448" s="73"/>
      <c r="W448" s="73"/>
      <c r="X448" s="73"/>
      <c r="Y448" s="73"/>
      <c r="Z448" s="73"/>
      <c r="AA448" s="73"/>
      <c r="AB448" s="73"/>
      <c r="AC448" s="73"/>
      <c r="AD448" s="47"/>
      <c r="AE448" s="47"/>
      <c r="AF448" s="73"/>
    </row>
    <row r="449" spans="17:32" x14ac:dyDescent="0.25">
      <c r="Q449" s="73"/>
      <c r="R449" s="73"/>
      <c r="S449" s="73"/>
      <c r="T449" s="73"/>
      <c r="U449" s="73"/>
      <c r="V449" s="73"/>
      <c r="W449" s="73"/>
      <c r="X449" s="73"/>
      <c r="Y449" s="73"/>
      <c r="Z449" s="73"/>
      <c r="AA449" s="73"/>
      <c r="AB449" s="73"/>
      <c r="AC449" s="73"/>
      <c r="AD449" s="47"/>
      <c r="AE449" s="47"/>
      <c r="AF449" s="73"/>
    </row>
    <row r="450" spans="17:32" x14ac:dyDescent="0.25">
      <c r="Q450" s="73"/>
      <c r="R450" s="73"/>
      <c r="S450" s="73"/>
      <c r="T450" s="73"/>
      <c r="U450" s="73"/>
      <c r="V450" s="73"/>
      <c r="W450" s="73"/>
      <c r="X450" s="73"/>
      <c r="Y450" s="73"/>
      <c r="Z450" s="73"/>
      <c r="AA450" s="73"/>
      <c r="AB450" s="73"/>
      <c r="AC450" s="73"/>
      <c r="AD450" s="47"/>
      <c r="AE450" s="47"/>
      <c r="AF450" s="73"/>
    </row>
    <row r="451" spans="17:32" x14ac:dyDescent="0.25">
      <c r="Q451" s="73"/>
      <c r="R451" s="73"/>
      <c r="S451" s="73"/>
      <c r="T451" s="73"/>
      <c r="U451" s="73"/>
      <c r="V451" s="73"/>
      <c r="W451" s="73"/>
      <c r="X451" s="73"/>
      <c r="Y451" s="73"/>
      <c r="Z451" s="73"/>
      <c r="AA451" s="73"/>
      <c r="AB451" s="73"/>
      <c r="AC451" s="73"/>
      <c r="AD451" s="47"/>
      <c r="AE451" s="47"/>
      <c r="AF451" s="73"/>
    </row>
    <row r="452" spans="17:32" x14ac:dyDescent="0.25">
      <c r="Q452" s="73"/>
      <c r="R452" s="73"/>
      <c r="S452" s="73"/>
      <c r="T452" s="73"/>
      <c r="U452" s="73"/>
      <c r="V452" s="73"/>
      <c r="W452" s="73"/>
      <c r="X452" s="73"/>
      <c r="Y452" s="73"/>
      <c r="Z452" s="73"/>
      <c r="AA452" s="73"/>
      <c r="AB452" s="73"/>
      <c r="AC452" s="73"/>
      <c r="AD452" s="47"/>
      <c r="AE452" s="47"/>
      <c r="AF452" s="73"/>
    </row>
    <row r="453" spans="17:32" x14ac:dyDescent="0.25">
      <c r="Q453" s="73"/>
      <c r="R453" s="73"/>
      <c r="S453" s="73"/>
      <c r="T453" s="73"/>
      <c r="U453" s="73"/>
      <c r="V453" s="73"/>
      <c r="W453" s="73"/>
      <c r="X453" s="73"/>
      <c r="Y453" s="73"/>
      <c r="Z453" s="73"/>
      <c r="AA453" s="73"/>
      <c r="AB453" s="73"/>
      <c r="AC453" s="73"/>
      <c r="AD453" s="47"/>
      <c r="AE453" s="47"/>
      <c r="AF453" s="73"/>
    </row>
    <row r="454" spans="17:32" x14ac:dyDescent="0.25">
      <c r="Q454" s="73"/>
      <c r="R454" s="73"/>
      <c r="S454" s="73"/>
      <c r="T454" s="73"/>
      <c r="U454" s="73"/>
      <c r="V454" s="73"/>
      <c r="W454" s="73"/>
      <c r="X454" s="73"/>
      <c r="Y454" s="73"/>
      <c r="Z454" s="73"/>
      <c r="AA454" s="73"/>
      <c r="AB454" s="73"/>
      <c r="AC454" s="73"/>
      <c r="AD454" s="47"/>
      <c r="AE454" s="47"/>
      <c r="AF454" s="73"/>
    </row>
    <row r="455" spans="17:32" x14ac:dyDescent="0.25">
      <c r="Q455" s="73"/>
      <c r="R455" s="73"/>
      <c r="S455" s="73"/>
      <c r="T455" s="73"/>
      <c r="U455" s="73"/>
      <c r="V455" s="73"/>
      <c r="W455" s="73"/>
      <c r="X455" s="73"/>
      <c r="Y455" s="73"/>
      <c r="Z455" s="73"/>
      <c r="AA455" s="73"/>
      <c r="AB455" s="73"/>
      <c r="AC455" s="73"/>
      <c r="AD455" s="47"/>
      <c r="AE455" s="47"/>
      <c r="AF455" s="73"/>
    </row>
    <row r="456" spans="17:32" x14ac:dyDescent="0.25">
      <c r="Q456" s="73"/>
      <c r="R456" s="73"/>
      <c r="S456" s="73"/>
      <c r="T456" s="73"/>
      <c r="U456" s="73"/>
      <c r="V456" s="73"/>
      <c r="W456" s="73"/>
      <c r="X456" s="73"/>
      <c r="Y456" s="73"/>
      <c r="Z456" s="73"/>
      <c r="AA456" s="73"/>
      <c r="AB456" s="73"/>
      <c r="AC456" s="73"/>
      <c r="AD456" s="47"/>
      <c r="AE456" s="47"/>
      <c r="AF456" s="73"/>
    </row>
    <row r="457" spans="17:32" x14ac:dyDescent="0.25">
      <c r="Q457" s="73"/>
      <c r="R457" s="73"/>
      <c r="S457" s="73"/>
      <c r="T457" s="73"/>
      <c r="U457" s="73"/>
      <c r="V457" s="73"/>
      <c r="W457" s="73"/>
      <c r="X457" s="73"/>
      <c r="Y457" s="73"/>
      <c r="Z457" s="73"/>
      <c r="AA457" s="73"/>
      <c r="AB457" s="73"/>
      <c r="AC457" s="73"/>
      <c r="AD457" s="47"/>
      <c r="AE457" s="47"/>
      <c r="AF457" s="73"/>
    </row>
    <row r="458" spans="17:32" x14ac:dyDescent="0.25">
      <c r="Q458" s="73"/>
      <c r="R458" s="73"/>
      <c r="S458" s="73"/>
      <c r="T458" s="73"/>
      <c r="U458" s="73"/>
      <c r="V458" s="73"/>
      <c r="W458" s="73"/>
      <c r="X458" s="73"/>
      <c r="Y458" s="73"/>
      <c r="Z458" s="73"/>
      <c r="AA458" s="73"/>
      <c r="AB458" s="73"/>
      <c r="AC458" s="73"/>
      <c r="AD458" s="47"/>
      <c r="AE458" s="47"/>
      <c r="AF458" s="73"/>
    </row>
    <row r="459" spans="17:32" x14ac:dyDescent="0.25">
      <c r="Q459" s="73"/>
      <c r="R459" s="73"/>
      <c r="S459" s="73"/>
      <c r="T459" s="73"/>
      <c r="U459" s="73"/>
      <c r="V459" s="73"/>
      <c r="W459" s="73"/>
      <c r="X459" s="73"/>
      <c r="Y459" s="73"/>
      <c r="Z459" s="73"/>
      <c r="AA459" s="73"/>
      <c r="AB459" s="73"/>
      <c r="AC459" s="73"/>
      <c r="AD459" s="47"/>
      <c r="AE459" s="47"/>
      <c r="AF459" s="73"/>
    </row>
    <row r="460" spans="17:32" x14ac:dyDescent="0.25">
      <c r="Q460" s="73"/>
      <c r="R460" s="73"/>
      <c r="S460" s="73"/>
      <c r="T460" s="73"/>
      <c r="U460" s="73"/>
      <c r="V460" s="73"/>
      <c r="W460" s="73"/>
      <c r="X460" s="73"/>
      <c r="Y460" s="73"/>
      <c r="Z460" s="73"/>
      <c r="AA460" s="73"/>
      <c r="AB460" s="73"/>
      <c r="AC460" s="73"/>
      <c r="AD460" s="47"/>
      <c r="AE460" s="47"/>
      <c r="AF460" s="73"/>
    </row>
    <row r="461" spans="17:32" x14ac:dyDescent="0.25">
      <c r="Q461" s="73"/>
      <c r="R461" s="73"/>
      <c r="S461" s="73"/>
      <c r="T461" s="73"/>
      <c r="U461" s="73"/>
      <c r="V461" s="73"/>
      <c r="W461" s="73"/>
      <c r="X461" s="73"/>
      <c r="Y461" s="73"/>
      <c r="Z461" s="73"/>
      <c r="AA461" s="73"/>
      <c r="AB461" s="73"/>
      <c r="AC461" s="73"/>
      <c r="AD461" s="47"/>
      <c r="AE461" s="47"/>
      <c r="AF461" s="73"/>
    </row>
    <row r="462" spans="17:32" x14ac:dyDescent="0.25">
      <c r="Q462" s="73"/>
      <c r="R462" s="73"/>
      <c r="S462" s="73"/>
      <c r="T462" s="73"/>
      <c r="U462" s="73"/>
      <c r="V462" s="73"/>
      <c r="W462" s="73"/>
      <c r="X462" s="73"/>
      <c r="Y462" s="73"/>
      <c r="Z462" s="73"/>
      <c r="AA462" s="73"/>
      <c r="AB462" s="73"/>
      <c r="AC462" s="73"/>
      <c r="AD462" s="47"/>
      <c r="AE462" s="47"/>
      <c r="AF462" s="73"/>
    </row>
    <row r="463" spans="17:32" x14ac:dyDescent="0.25">
      <c r="Q463" s="73"/>
      <c r="R463" s="73"/>
      <c r="S463" s="73"/>
      <c r="T463" s="73"/>
      <c r="U463" s="73"/>
      <c r="V463" s="73"/>
      <c r="W463" s="73"/>
      <c r="X463" s="73"/>
      <c r="Y463" s="73"/>
      <c r="Z463" s="73"/>
      <c r="AA463" s="73"/>
      <c r="AB463" s="73"/>
      <c r="AC463" s="73"/>
      <c r="AD463" s="47"/>
      <c r="AE463" s="47"/>
      <c r="AF463" s="73"/>
    </row>
    <row r="464" spans="17:32" x14ac:dyDescent="0.25">
      <c r="Q464" s="73"/>
      <c r="R464" s="73"/>
      <c r="S464" s="73"/>
      <c r="T464" s="73"/>
      <c r="U464" s="73"/>
      <c r="V464" s="73"/>
      <c r="W464" s="73"/>
      <c r="X464" s="73"/>
      <c r="Y464" s="73"/>
      <c r="Z464" s="73"/>
      <c r="AA464" s="73"/>
      <c r="AB464" s="73"/>
      <c r="AC464" s="73"/>
      <c r="AD464" s="47"/>
      <c r="AE464" s="47"/>
      <c r="AF464" s="73"/>
    </row>
    <row r="465" spans="17:32" x14ac:dyDescent="0.25">
      <c r="Q465" s="73"/>
      <c r="R465" s="73"/>
      <c r="S465" s="73"/>
      <c r="T465" s="73"/>
      <c r="U465" s="73"/>
      <c r="V465" s="73"/>
      <c r="W465" s="73"/>
      <c r="X465" s="73"/>
      <c r="Y465" s="73"/>
      <c r="Z465" s="73"/>
      <c r="AA465" s="73"/>
      <c r="AB465" s="73"/>
      <c r="AC465" s="73"/>
      <c r="AD465" s="47"/>
      <c r="AE465" s="47"/>
      <c r="AF465" s="73"/>
    </row>
    <row r="466" spans="17:32" x14ac:dyDescent="0.25">
      <c r="Q466" s="73"/>
      <c r="R466" s="73"/>
      <c r="S466" s="73"/>
      <c r="T466" s="73"/>
      <c r="U466" s="73"/>
      <c r="V466" s="73"/>
      <c r="W466" s="73"/>
      <c r="X466" s="73"/>
      <c r="Y466" s="73"/>
      <c r="Z466" s="73"/>
      <c r="AA466" s="73"/>
      <c r="AB466" s="73"/>
      <c r="AC466" s="73"/>
      <c r="AD466" s="47"/>
      <c r="AE466" s="47"/>
      <c r="AF466" s="73"/>
    </row>
    <row r="467" spans="17:32" x14ac:dyDescent="0.25">
      <c r="Q467" s="73"/>
      <c r="R467" s="73"/>
      <c r="S467" s="73"/>
      <c r="T467" s="73"/>
      <c r="U467" s="73"/>
      <c r="V467" s="73"/>
      <c r="W467" s="73"/>
      <c r="X467" s="73"/>
      <c r="Y467" s="73"/>
      <c r="Z467" s="73"/>
      <c r="AA467" s="73"/>
      <c r="AB467" s="73"/>
      <c r="AC467" s="73"/>
      <c r="AD467" s="47"/>
      <c r="AE467" s="47"/>
      <c r="AF467" s="73"/>
    </row>
    <row r="468" spans="17:32" x14ac:dyDescent="0.25">
      <c r="Q468" s="73"/>
      <c r="R468" s="73"/>
      <c r="S468" s="73"/>
      <c r="T468" s="73"/>
      <c r="U468" s="73"/>
      <c r="V468" s="73"/>
      <c r="W468" s="73"/>
      <c r="X468" s="73"/>
      <c r="Y468" s="73"/>
      <c r="Z468" s="73"/>
      <c r="AA468" s="73"/>
      <c r="AB468" s="73"/>
      <c r="AC468" s="73"/>
      <c r="AD468" s="47"/>
      <c r="AE468" s="47"/>
      <c r="AF468" s="73"/>
    </row>
    <row r="469" spans="17:32" x14ac:dyDescent="0.25">
      <c r="Q469" s="73"/>
      <c r="R469" s="73"/>
      <c r="S469" s="73"/>
      <c r="T469" s="73"/>
      <c r="U469" s="73"/>
      <c r="V469" s="73"/>
      <c r="W469" s="73"/>
      <c r="X469" s="73"/>
      <c r="Y469" s="73"/>
      <c r="Z469" s="73"/>
      <c r="AA469" s="73"/>
      <c r="AB469" s="73"/>
      <c r="AC469" s="73"/>
      <c r="AD469" s="47"/>
      <c r="AE469" s="47"/>
      <c r="AF469" s="73"/>
    </row>
    <row r="470" spans="17:32" x14ac:dyDescent="0.25">
      <c r="Q470" s="73"/>
      <c r="R470" s="73"/>
      <c r="S470" s="73"/>
      <c r="T470" s="73"/>
      <c r="U470" s="73"/>
      <c r="V470" s="73"/>
      <c r="W470" s="73"/>
      <c r="X470" s="73"/>
      <c r="Y470" s="73"/>
      <c r="Z470" s="73"/>
      <c r="AA470" s="73"/>
      <c r="AB470" s="73"/>
      <c r="AC470" s="73"/>
      <c r="AD470" s="47"/>
      <c r="AE470" s="47"/>
      <c r="AF470" s="73"/>
    </row>
    <row r="471" spans="17:32" x14ac:dyDescent="0.25">
      <c r="Q471" s="73"/>
      <c r="R471" s="73"/>
      <c r="S471" s="73"/>
      <c r="T471" s="73"/>
      <c r="U471" s="73"/>
      <c r="V471" s="73"/>
      <c r="W471" s="73"/>
      <c r="X471" s="73"/>
      <c r="Y471" s="73"/>
      <c r="Z471" s="73"/>
      <c r="AA471" s="73"/>
      <c r="AB471" s="73"/>
      <c r="AC471" s="73"/>
      <c r="AD471" s="47"/>
      <c r="AE471" s="47"/>
      <c r="AF471" s="73"/>
    </row>
    <row r="472" spans="17:32" x14ac:dyDescent="0.25">
      <c r="Q472" s="73"/>
      <c r="R472" s="73"/>
      <c r="S472" s="73"/>
      <c r="T472" s="73"/>
      <c r="U472" s="73"/>
      <c r="V472" s="73"/>
      <c r="W472" s="73"/>
      <c r="X472" s="73"/>
      <c r="Y472" s="73"/>
      <c r="Z472" s="73"/>
      <c r="AA472" s="73"/>
      <c r="AB472" s="73"/>
      <c r="AC472" s="73"/>
      <c r="AD472" s="47"/>
      <c r="AE472" s="47"/>
      <c r="AF472" s="73"/>
    </row>
    <row r="473" spans="17:32" x14ac:dyDescent="0.25">
      <c r="Q473" s="73"/>
      <c r="R473" s="73"/>
      <c r="S473" s="73"/>
      <c r="T473" s="73"/>
      <c r="U473" s="73"/>
      <c r="V473" s="73"/>
      <c r="W473" s="73"/>
      <c r="X473" s="73"/>
      <c r="Y473" s="73"/>
      <c r="Z473" s="73"/>
      <c r="AA473" s="73"/>
      <c r="AB473" s="73"/>
      <c r="AC473" s="73"/>
      <c r="AD473" s="47"/>
      <c r="AE473" s="47"/>
      <c r="AF473" s="73"/>
    </row>
    <row r="474" spans="17:32" x14ac:dyDescent="0.25">
      <c r="Q474" s="73"/>
      <c r="R474" s="73"/>
      <c r="S474" s="73"/>
      <c r="T474" s="73"/>
      <c r="U474" s="73"/>
      <c r="V474" s="73"/>
      <c r="W474" s="73"/>
      <c r="X474" s="73"/>
      <c r="Y474" s="73"/>
      <c r="Z474" s="73"/>
      <c r="AA474" s="73"/>
      <c r="AB474" s="73"/>
      <c r="AC474" s="73"/>
      <c r="AD474" s="47"/>
      <c r="AE474" s="47"/>
      <c r="AF474" s="73"/>
    </row>
    <row r="475" spans="17:32" x14ac:dyDescent="0.25">
      <c r="Q475" s="73"/>
      <c r="R475" s="73"/>
      <c r="S475" s="73"/>
      <c r="T475" s="73"/>
      <c r="U475" s="73"/>
      <c r="V475" s="73"/>
      <c r="W475" s="73"/>
      <c r="X475" s="73"/>
      <c r="Y475" s="73"/>
      <c r="Z475" s="73"/>
      <c r="AA475" s="73"/>
      <c r="AB475" s="73"/>
      <c r="AC475" s="73"/>
      <c r="AD475" s="47"/>
      <c r="AE475" s="47"/>
      <c r="AF475" s="73"/>
    </row>
    <row r="476" spans="17:32" x14ac:dyDescent="0.25">
      <c r="Q476" s="73"/>
      <c r="R476" s="73"/>
      <c r="S476" s="73"/>
      <c r="T476" s="73"/>
      <c r="U476" s="73"/>
      <c r="V476" s="73"/>
      <c r="W476" s="73"/>
      <c r="X476" s="73"/>
      <c r="Y476" s="73"/>
      <c r="Z476" s="73"/>
      <c r="AA476" s="73"/>
      <c r="AB476" s="73"/>
      <c r="AC476" s="73"/>
      <c r="AD476" s="47"/>
      <c r="AE476" s="47"/>
      <c r="AF476" s="73"/>
    </row>
    <row r="477" spans="17:32" x14ac:dyDescent="0.25">
      <c r="Q477" s="73"/>
      <c r="R477" s="73"/>
      <c r="S477" s="73"/>
      <c r="T477" s="73"/>
      <c r="U477" s="73"/>
      <c r="V477" s="73"/>
      <c r="W477" s="73"/>
      <c r="X477" s="73"/>
      <c r="Y477" s="73"/>
      <c r="Z477" s="73"/>
      <c r="AA477" s="73"/>
      <c r="AB477" s="73"/>
      <c r="AC477" s="73"/>
      <c r="AD477" s="47"/>
      <c r="AE477" s="47"/>
      <c r="AF477" s="73"/>
    </row>
    <row r="478" spans="17:32" x14ac:dyDescent="0.25">
      <c r="Q478" s="73"/>
      <c r="R478" s="73"/>
      <c r="S478" s="73"/>
      <c r="T478" s="73"/>
      <c r="U478" s="73"/>
      <c r="V478" s="73"/>
      <c r="W478" s="73"/>
      <c r="X478" s="73"/>
      <c r="Y478" s="73"/>
      <c r="Z478" s="73"/>
      <c r="AA478" s="73"/>
      <c r="AB478" s="73"/>
      <c r="AC478" s="73"/>
      <c r="AD478" s="47"/>
      <c r="AE478" s="47"/>
      <c r="AF478" s="73"/>
    </row>
    <row r="479" spans="17:32" x14ac:dyDescent="0.25">
      <c r="Q479" s="73"/>
      <c r="R479" s="73"/>
      <c r="S479" s="73"/>
      <c r="T479" s="73"/>
      <c r="U479" s="73"/>
      <c r="V479" s="73"/>
      <c r="W479" s="73"/>
      <c r="X479" s="73"/>
      <c r="Y479" s="73"/>
      <c r="Z479" s="73"/>
      <c r="AA479" s="73"/>
      <c r="AB479" s="73"/>
      <c r="AC479" s="73"/>
      <c r="AD479" s="47"/>
      <c r="AE479" s="47"/>
      <c r="AF479" s="73"/>
    </row>
    <row r="480" spans="17:32" x14ac:dyDescent="0.25">
      <c r="Q480" s="73"/>
      <c r="R480" s="73"/>
      <c r="S480" s="73"/>
      <c r="T480" s="73"/>
      <c r="U480" s="73"/>
      <c r="V480" s="73"/>
      <c r="W480" s="73"/>
      <c r="X480" s="73"/>
      <c r="Y480" s="73"/>
      <c r="Z480" s="73"/>
      <c r="AA480" s="73"/>
      <c r="AB480" s="73"/>
      <c r="AC480" s="73"/>
      <c r="AD480" s="47"/>
      <c r="AE480" s="47"/>
      <c r="AF480" s="73"/>
    </row>
    <row r="481" spans="17:32" x14ac:dyDescent="0.25">
      <c r="Q481" s="73"/>
      <c r="R481" s="73"/>
      <c r="S481" s="73"/>
      <c r="T481" s="73"/>
      <c r="U481" s="73"/>
      <c r="V481" s="73"/>
      <c r="W481" s="73"/>
      <c r="X481" s="73"/>
      <c r="Y481" s="73"/>
      <c r="Z481" s="73"/>
      <c r="AA481" s="73"/>
      <c r="AB481" s="73"/>
      <c r="AC481" s="73"/>
      <c r="AD481" s="47"/>
      <c r="AE481" s="47"/>
      <c r="AF481" s="73"/>
    </row>
    <row r="482" spans="17:32" x14ac:dyDescent="0.25">
      <c r="Q482" s="73"/>
      <c r="R482" s="73"/>
      <c r="S482" s="73"/>
      <c r="T482" s="73"/>
      <c r="U482" s="73"/>
      <c r="V482" s="73"/>
      <c r="W482" s="73"/>
      <c r="X482" s="73"/>
      <c r="Y482" s="73"/>
      <c r="Z482" s="73"/>
      <c r="AA482" s="73"/>
      <c r="AB482" s="73"/>
      <c r="AC482" s="73"/>
      <c r="AD482" s="47"/>
      <c r="AE482" s="47"/>
      <c r="AF482" s="73"/>
    </row>
    <row r="483" spans="17:32" x14ac:dyDescent="0.25">
      <c r="Q483" s="73"/>
      <c r="R483" s="73"/>
      <c r="S483" s="73"/>
      <c r="T483" s="73"/>
      <c r="U483" s="73"/>
      <c r="V483" s="73"/>
      <c r="W483" s="73"/>
      <c r="X483" s="73"/>
      <c r="Y483" s="73"/>
      <c r="Z483" s="73"/>
      <c r="AA483" s="73"/>
      <c r="AB483" s="73"/>
      <c r="AC483" s="73"/>
      <c r="AD483" s="47"/>
      <c r="AE483" s="47"/>
      <c r="AF483" s="73"/>
    </row>
    <row r="484" spans="17:32" x14ac:dyDescent="0.25">
      <c r="Q484" s="73"/>
      <c r="R484" s="73"/>
      <c r="S484" s="73"/>
      <c r="T484" s="73"/>
      <c r="U484" s="73"/>
      <c r="V484" s="73"/>
      <c r="W484" s="73"/>
      <c r="X484" s="73"/>
      <c r="Y484" s="73"/>
      <c r="Z484" s="73"/>
      <c r="AA484" s="73"/>
      <c r="AB484" s="73"/>
      <c r="AC484" s="73"/>
      <c r="AD484" s="47"/>
      <c r="AE484" s="47"/>
      <c r="AF484" s="73"/>
    </row>
    <row r="485" spans="17:32" x14ac:dyDescent="0.25">
      <c r="Q485" s="73"/>
      <c r="R485" s="73"/>
      <c r="S485" s="73"/>
      <c r="T485" s="73"/>
      <c r="U485" s="73"/>
      <c r="V485" s="73"/>
      <c r="W485" s="73"/>
      <c r="X485" s="73"/>
      <c r="Y485" s="73"/>
      <c r="Z485" s="73"/>
      <c r="AA485" s="73"/>
      <c r="AB485" s="73"/>
      <c r="AC485" s="73"/>
      <c r="AD485" s="47"/>
      <c r="AE485" s="47"/>
      <c r="AF485" s="73"/>
    </row>
    <row r="486" spans="17:32" x14ac:dyDescent="0.25">
      <c r="Q486" s="73"/>
      <c r="R486" s="73"/>
      <c r="S486" s="73"/>
      <c r="T486" s="73"/>
      <c r="U486" s="73"/>
      <c r="V486" s="73"/>
      <c r="W486" s="73"/>
      <c r="X486" s="73"/>
      <c r="Y486" s="73"/>
      <c r="Z486" s="73"/>
      <c r="AA486" s="73"/>
      <c r="AB486" s="73"/>
      <c r="AC486" s="73"/>
      <c r="AD486" s="47"/>
      <c r="AE486" s="47"/>
      <c r="AF486" s="73"/>
    </row>
    <row r="487" spans="17:32" x14ac:dyDescent="0.25">
      <c r="Q487" s="73"/>
      <c r="R487" s="73"/>
      <c r="S487" s="73"/>
      <c r="T487" s="73"/>
      <c r="U487" s="73"/>
      <c r="V487" s="73"/>
      <c r="W487" s="73"/>
      <c r="X487" s="73"/>
      <c r="Y487" s="73"/>
      <c r="Z487" s="73"/>
      <c r="AA487" s="73"/>
      <c r="AB487" s="73"/>
      <c r="AC487" s="73"/>
      <c r="AD487" s="47"/>
      <c r="AE487" s="47"/>
      <c r="AF487" s="73"/>
    </row>
    <row r="488" spans="17:32" x14ac:dyDescent="0.25">
      <c r="Q488" s="73"/>
      <c r="R488" s="73"/>
      <c r="S488" s="73"/>
      <c r="T488" s="73"/>
      <c r="U488" s="73"/>
      <c r="V488" s="73"/>
      <c r="W488" s="73"/>
      <c r="X488" s="73"/>
      <c r="Y488" s="73"/>
      <c r="Z488" s="73"/>
      <c r="AA488" s="73"/>
      <c r="AB488" s="73"/>
      <c r="AC488" s="73"/>
      <c r="AD488" s="47"/>
      <c r="AE488" s="47"/>
      <c r="AF488" s="73"/>
    </row>
    <row r="489" spans="17:32" x14ac:dyDescent="0.25">
      <c r="Q489" s="73"/>
      <c r="R489" s="73"/>
      <c r="S489" s="73"/>
      <c r="T489" s="73"/>
      <c r="U489" s="73"/>
      <c r="V489" s="73"/>
      <c r="W489" s="73"/>
      <c r="X489" s="73"/>
      <c r="Y489" s="73"/>
      <c r="Z489" s="73"/>
      <c r="AA489" s="73"/>
      <c r="AB489" s="73"/>
      <c r="AC489" s="73"/>
      <c r="AD489" s="47"/>
      <c r="AE489" s="47"/>
      <c r="AF489" s="73"/>
    </row>
    <row r="490" spans="17:32" x14ac:dyDescent="0.25">
      <c r="Q490" s="73"/>
      <c r="R490" s="73"/>
      <c r="S490" s="73"/>
      <c r="T490" s="73"/>
      <c r="U490" s="73"/>
      <c r="V490" s="73"/>
      <c r="W490" s="73"/>
      <c r="X490" s="73"/>
      <c r="Y490" s="73"/>
      <c r="Z490" s="73"/>
      <c r="AA490" s="73"/>
      <c r="AB490" s="73"/>
      <c r="AC490" s="73"/>
      <c r="AD490" s="47"/>
      <c r="AE490" s="47"/>
      <c r="AF490" s="73"/>
    </row>
    <row r="491" spans="17:32" x14ac:dyDescent="0.25">
      <c r="Q491" s="73"/>
      <c r="R491" s="73"/>
      <c r="S491" s="73"/>
      <c r="T491" s="73"/>
      <c r="U491" s="73"/>
      <c r="V491" s="73"/>
      <c r="W491" s="73"/>
      <c r="X491" s="73"/>
      <c r="Y491" s="73"/>
      <c r="Z491" s="73"/>
      <c r="AA491" s="73"/>
      <c r="AB491" s="73"/>
      <c r="AC491" s="73"/>
      <c r="AD491" s="47"/>
      <c r="AE491" s="47"/>
      <c r="AF491" s="73"/>
    </row>
    <row r="492" spans="17:32" x14ac:dyDescent="0.25">
      <c r="Q492" s="73"/>
      <c r="R492" s="73"/>
      <c r="S492" s="73"/>
      <c r="T492" s="73"/>
      <c r="U492" s="73"/>
      <c r="V492" s="73"/>
      <c r="W492" s="73"/>
      <c r="X492" s="73"/>
      <c r="Y492" s="73"/>
      <c r="Z492" s="73"/>
      <c r="AA492" s="73"/>
      <c r="AB492" s="73"/>
      <c r="AC492" s="73"/>
      <c r="AD492" s="47"/>
      <c r="AE492" s="47"/>
      <c r="AF492" s="73"/>
    </row>
    <row r="493" spans="17:32" x14ac:dyDescent="0.25">
      <c r="Q493" s="73"/>
      <c r="R493" s="73"/>
      <c r="S493" s="73"/>
      <c r="T493" s="73"/>
      <c r="U493" s="73"/>
      <c r="V493" s="73"/>
      <c r="W493" s="73"/>
      <c r="X493" s="73"/>
      <c r="Y493" s="73"/>
      <c r="Z493" s="73"/>
      <c r="AA493" s="73"/>
      <c r="AB493" s="73"/>
      <c r="AC493" s="73"/>
      <c r="AD493" s="47"/>
      <c r="AE493" s="47"/>
      <c r="AF493" s="73"/>
    </row>
    <row r="494" spans="17:32" x14ac:dyDescent="0.25">
      <c r="Q494" s="73"/>
      <c r="R494" s="73"/>
      <c r="S494" s="73"/>
      <c r="T494" s="73"/>
      <c r="U494" s="73"/>
      <c r="V494" s="73"/>
      <c r="W494" s="73"/>
      <c r="X494" s="73"/>
      <c r="Y494" s="73"/>
      <c r="Z494" s="73"/>
      <c r="AA494" s="73"/>
      <c r="AB494" s="73"/>
      <c r="AC494" s="73"/>
      <c r="AD494" s="47"/>
      <c r="AE494" s="47"/>
      <c r="AF494" s="73"/>
    </row>
    <row r="495" spans="17:32" x14ac:dyDescent="0.25">
      <c r="Q495" s="73"/>
      <c r="R495" s="73"/>
      <c r="S495" s="73"/>
      <c r="T495" s="73"/>
      <c r="U495" s="73"/>
      <c r="V495" s="73"/>
      <c r="W495" s="73"/>
      <c r="X495" s="73"/>
      <c r="Y495" s="73"/>
      <c r="Z495" s="73"/>
      <c r="AA495" s="73"/>
      <c r="AB495" s="73"/>
      <c r="AC495" s="73"/>
      <c r="AD495" s="47"/>
      <c r="AE495" s="47"/>
      <c r="AF495" s="73"/>
    </row>
    <row r="496" spans="17:32" x14ac:dyDescent="0.25">
      <c r="Q496" s="73"/>
      <c r="R496" s="73"/>
      <c r="S496" s="73"/>
      <c r="T496" s="73"/>
      <c r="U496" s="73"/>
      <c r="V496" s="73"/>
      <c r="W496" s="73"/>
      <c r="X496" s="73"/>
      <c r="Y496" s="73"/>
      <c r="Z496" s="73"/>
      <c r="AA496" s="73"/>
      <c r="AB496" s="73"/>
      <c r="AC496" s="73"/>
      <c r="AD496" s="47"/>
      <c r="AE496" s="47"/>
      <c r="AF496" s="73"/>
    </row>
    <row r="497" spans="17:32" x14ac:dyDescent="0.25">
      <c r="Q497" s="73"/>
      <c r="R497" s="73"/>
      <c r="S497" s="73"/>
      <c r="T497" s="73"/>
      <c r="U497" s="73"/>
      <c r="V497" s="73"/>
      <c r="W497" s="73"/>
      <c r="X497" s="73"/>
      <c r="Y497" s="73"/>
      <c r="Z497" s="73"/>
      <c r="AA497" s="73"/>
      <c r="AB497" s="73"/>
      <c r="AC497" s="73"/>
      <c r="AD497" s="47"/>
      <c r="AE497" s="47"/>
      <c r="AF497" s="73"/>
    </row>
    <row r="498" spans="17:32" x14ac:dyDescent="0.25">
      <c r="Q498" s="73"/>
      <c r="R498" s="73"/>
      <c r="S498" s="73"/>
      <c r="T498" s="73"/>
      <c r="U498" s="73"/>
      <c r="V498" s="73"/>
      <c r="W498" s="73"/>
      <c r="X498" s="73"/>
      <c r="Y498" s="73"/>
      <c r="Z498" s="73"/>
      <c r="AA498" s="73"/>
      <c r="AB498" s="73"/>
      <c r="AC498" s="73"/>
      <c r="AD498" s="47"/>
      <c r="AE498" s="47"/>
      <c r="AF498" s="73"/>
    </row>
    <row r="499" spans="17:32" x14ac:dyDescent="0.25">
      <c r="Q499" s="73"/>
      <c r="R499" s="73"/>
      <c r="S499" s="73"/>
      <c r="T499" s="73"/>
      <c r="U499" s="73"/>
      <c r="V499" s="73"/>
      <c r="W499" s="73"/>
      <c r="X499" s="73"/>
      <c r="Y499" s="73"/>
      <c r="Z499" s="73"/>
      <c r="AA499" s="73"/>
      <c r="AB499" s="73"/>
      <c r="AC499" s="73"/>
      <c r="AD499" s="47"/>
      <c r="AE499" s="47"/>
      <c r="AF499" s="73"/>
    </row>
    <row r="500" spans="17:32" x14ac:dyDescent="0.25">
      <c r="Q500" s="73"/>
      <c r="R500" s="73"/>
      <c r="S500" s="73"/>
      <c r="T500" s="73"/>
      <c r="U500" s="73"/>
      <c r="V500" s="73"/>
      <c r="W500" s="73"/>
      <c r="X500" s="73"/>
      <c r="Y500" s="73"/>
      <c r="Z500" s="73"/>
      <c r="AA500" s="73"/>
      <c r="AB500" s="73"/>
      <c r="AC500" s="73"/>
      <c r="AD500" s="47"/>
      <c r="AE500" s="47"/>
      <c r="AF500" s="73"/>
    </row>
    <row r="501" spans="17:32" x14ac:dyDescent="0.25">
      <c r="Q501" s="73"/>
      <c r="R501" s="73"/>
      <c r="S501" s="73"/>
      <c r="T501" s="73"/>
      <c r="U501" s="73"/>
      <c r="V501" s="73"/>
      <c r="W501" s="73"/>
      <c r="X501" s="73"/>
      <c r="Y501" s="73"/>
      <c r="Z501" s="73"/>
      <c r="AA501" s="73"/>
      <c r="AB501" s="73"/>
      <c r="AC501" s="73"/>
      <c r="AD501" s="47"/>
      <c r="AE501" s="47"/>
      <c r="AF501" s="73"/>
    </row>
    <row r="502" spans="17:32" x14ac:dyDescent="0.25">
      <c r="Q502" s="73"/>
      <c r="R502" s="73"/>
      <c r="S502" s="73"/>
      <c r="T502" s="73"/>
      <c r="U502" s="73"/>
      <c r="V502" s="73"/>
      <c r="W502" s="73"/>
      <c r="X502" s="73"/>
      <c r="Y502" s="73"/>
      <c r="Z502" s="73"/>
      <c r="AA502" s="73"/>
      <c r="AB502" s="73"/>
      <c r="AC502" s="73"/>
      <c r="AD502" s="47"/>
      <c r="AE502" s="47"/>
      <c r="AF502" s="73"/>
    </row>
    <row r="503" spans="17:32" x14ac:dyDescent="0.25">
      <c r="Q503" s="73"/>
      <c r="R503" s="73"/>
      <c r="S503" s="73"/>
      <c r="T503" s="73"/>
      <c r="U503" s="73"/>
      <c r="V503" s="73"/>
      <c r="W503" s="73"/>
      <c r="X503" s="73"/>
      <c r="Y503" s="73"/>
      <c r="Z503" s="73"/>
      <c r="AA503" s="73"/>
      <c r="AB503" s="73"/>
      <c r="AC503" s="73"/>
      <c r="AD503" s="47"/>
      <c r="AE503" s="47"/>
      <c r="AF503" s="73"/>
    </row>
    <row r="504" spans="17:32" x14ac:dyDescent="0.25">
      <c r="Q504" s="73"/>
      <c r="R504" s="73"/>
      <c r="S504" s="73"/>
      <c r="T504" s="73"/>
      <c r="U504" s="73"/>
      <c r="V504" s="73"/>
      <c r="W504" s="73"/>
      <c r="X504" s="73"/>
      <c r="Y504" s="73"/>
      <c r="Z504" s="73"/>
      <c r="AA504" s="73"/>
      <c r="AB504" s="73"/>
      <c r="AC504" s="73"/>
      <c r="AD504" s="47"/>
      <c r="AE504" s="47"/>
      <c r="AF504" s="73"/>
    </row>
    <row r="505" spans="17:32" x14ac:dyDescent="0.25">
      <c r="Q505" s="73"/>
      <c r="R505" s="73"/>
      <c r="S505" s="73"/>
      <c r="T505" s="73"/>
      <c r="U505" s="73"/>
      <c r="V505" s="73"/>
      <c r="W505" s="73"/>
      <c r="X505" s="73"/>
      <c r="Y505" s="73"/>
      <c r="Z505" s="73"/>
      <c r="AA505" s="73"/>
      <c r="AB505" s="73"/>
      <c r="AC505" s="73"/>
      <c r="AD505" s="47"/>
      <c r="AE505" s="47"/>
      <c r="AF505" s="73"/>
    </row>
    <row r="506" spans="17:32" x14ac:dyDescent="0.25">
      <c r="Q506" s="73"/>
      <c r="R506" s="73"/>
      <c r="S506" s="73"/>
      <c r="T506" s="73"/>
      <c r="U506" s="73"/>
      <c r="V506" s="73"/>
      <c r="W506" s="73"/>
      <c r="X506" s="73"/>
      <c r="Y506" s="73"/>
      <c r="Z506" s="73"/>
      <c r="AA506" s="73"/>
      <c r="AB506" s="73"/>
      <c r="AC506" s="73"/>
      <c r="AD506" s="47"/>
      <c r="AE506" s="47"/>
      <c r="AF506" s="73"/>
    </row>
    <row r="507" spans="17:32" x14ac:dyDescent="0.25">
      <c r="Q507" s="73"/>
      <c r="R507" s="73"/>
      <c r="S507" s="73"/>
      <c r="T507" s="73"/>
      <c r="U507" s="73"/>
      <c r="V507" s="73"/>
      <c r="W507" s="73"/>
      <c r="X507" s="73"/>
      <c r="Y507" s="73"/>
      <c r="Z507" s="73"/>
      <c r="AA507" s="73"/>
      <c r="AB507" s="73"/>
      <c r="AC507" s="73"/>
      <c r="AD507" s="47"/>
      <c r="AE507" s="47"/>
      <c r="AF507" s="73"/>
    </row>
    <row r="508" spans="17:32" x14ac:dyDescent="0.25">
      <c r="Q508" s="73"/>
      <c r="R508" s="73"/>
      <c r="S508" s="73"/>
      <c r="T508" s="73"/>
      <c r="U508" s="73"/>
      <c r="V508" s="73"/>
      <c r="W508" s="73"/>
      <c r="X508" s="73"/>
      <c r="Y508" s="73"/>
      <c r="Z508" s="73"/>
      <c r="AA508" s="73"/>
      <c r="AB508" s="73"/>
      <c r="AC508" s="73"/>
      <c r="AD508" s="47"/>
      <c r="AE508" s="47"/>
      <c r="AF508" s="73"/>
    </row>
    <row r="509" spans="17:32" x14ac:dyDescent="0.25">
      <c r="Q509" s="73"/>
      <c r="R509" s="73"/>
      <c r="S509" s="73"/>
      <c r="T509" s="73"/>
      <c r="U509" s="73"/>
      <c r="V509" s="73"/>
      <c r="W509" s="73"/>
      <c r="X509" s="73"/>
      <c r="Y509" s="73"/>
      <c r="Z509" s="73"/>
      <c r="AA509" s="73"/>
      <c r="AB509" s="73"/>
      <c r="AC509" s="73"/>
      <c r="AD509" s="47"/>
      <c r="AE509" s="47"/>
      <c r="AF509" s="73"/>
    </row>
    <row r="510" spans="17:32" x14ac:dyDescent="0.25">
      <c r="Q510" s="73"/>
      <c r="R510" s="73"/>
      <c r="S510" s="73"/>
      <c r="T510" s="73"/>
      <c r="U510" s="73"/>
      <c r="V510" s="73"/>
      <c r="W510" s="73"/>
      <c r="X510" s="73"/>
      <c r="Y510" s="73"/>
      <c r="Z510" s="73"/>
      <c r="AA510" s="73"/>
      <c r="AB510" s="73"/>
      <c r="AC510" s="73"/>
      <c r="AD510" s="47"/>
      <c r="AE510" s="47"/>
      <c r="AF510" s="73"/>
    </row>
    <row r="511" spans="17:32" x14ac:dyDescent="0.25">
      <c r="Q511" s="73"/>
      <c r="R511" s="73"/>
      <c r="S511" s="73"/>
      <c r="T511" s="73"/>
      <c r="U511" s="73"/>
      <c r="V511" s="73"/>
      <c r="W511" s="73"/>
      <c r="X511" s="73"/>
      <c r="Y511" s="73"/>
      <c r="Z511" s="73"/>
      <c r="AA511" s="73"/>
      <c r="AB511" s="73"/>
      <c r="AC511" s="73"/>
      <c r="AD511" s="47"/>
      <c r="AE511" s="47"/>
      <c r="AF511" s="73"/>
    </row>
    <row r="512" spans="17:32" x14ac:dyDescent="0.25">
      <c r="Q512" s="73"/>
      <c r="R512" s="73"/>
      <c r="S512" s="73"/>
      <c r="T512" s="73"/>
      <c r="U512" s="73"/>
      <c r="V512" s="73"/>
      <c r="W512" s="73"/>
      <c r="X512" s="73"/>
      <c r="Y512" s="73"/>
      <c r="Z512" s="73"/>
      <c r="AA512" s="73"/>
      <c r="AB512" s="73"/>
      <c r="AC512" s="73"/>
      <c r="AD512" s="47"/>
      <c r="AE512" s="47"/>
      <c r="AF512" s="73"/>
    </row>
    <row r="513" spans="17:32" x14ac:dyDescent="0.25">
      <c r="Q513" s="73"/>
      <c r="R513" s="73"/>
      <c r="S513" s="73"/>
      <c r="T513" s="73"/>
      <c r="U513" s="73"/>
      <c r="V513" s="73"/>
      <c r="W513" s="73"/>
      <c r="X513" s="73"/>
      <c r="Y513" s="73"/>
      <c r="Z513" s="73"/>
      <c r="AA513" s="73"/>
      <c r="AB513" s="73"/>
      <c r="AC513" s="73"/>
      <c r="AD513" s="47"/>
      <c r="AE513" s="47"/>
      <c r="AF513" s="73"/>
    </row>
    <row r="514" spans="17:32" x14ac:dyDescent="0.25">
      <c r="Q514" s="73"/>
      <c r="R514" s="73"/>
      <c r="S514" s="73"/>
      <c r="T514" s="73"/>
      <c r="U514" s="73"/>
      <c r="V514" s="73"/>
      <c r="W514" s="73"/>
      <c r="X514" s="73"/>
      <c r="Y514" s="73"/>
      <c r="Z514" s="73"/>
      <c r="AA514" s="73"/>
      <c r="AB514" s="73"/>
      <c r="AC514" s="73"/>
      <c r="AD514" s="47"/>
      <c r="AE514" s="47"/>
      <c r="AF514" s="73"/>
    </row>
    <row r="515" spans="17:32" x14ac:dyDescent="0.25">
      <c r="Q515" s="73"/>
      <c r="R515" s="73"/>
      <c r="S515" s="73"/>
      <c r="T515" s="73"/>
      <c r="U515" s="73"/>
      <c r="V515" s="73"/>
      <c r="W515" s="73"/>
      <c r="X515" s="73"/>
      <c r="Y515" s="73"/>
      <c r="Z515" s="73"/>
      <c r="AA515" s="73"/>
      <c r="AB515" s="73"/>
      <c r="AC515" s="73"/>
      <c r="AD515" s="47"/>
      <c r="AE515" s="47"/>
      <c r="AF515" s="73"/>
    </row>
    <row r="516" spans="17:32" x14ac:dyDescent="0.25">
      <c r="Q516" s="73"/>
      <c r="R516" s="73"/>
      <c r="S516" s="73"/>
      <c r="T516" s="73"/>
      <c r="U516" s="73"/>
      <c r="V516" s="73"/>
      <c r="W516" s="73"/>
      <c r="X516" s="73"/>
      <c r="Y516" s="73"/>
      <c r="Z516" s="73"/>
      <c r="AA516" s="73"/>
      <c r="AB516" s="73"/>
      <c r="AC516" s="73"/>
      <c r="AD516" s="47"/>
      <c r="AE516" s="47"/>
      <c r="AF516" s="73"/>
    </row>
    <row r="517" spans="17:32" x14ac:dyDescent="0.25">
      <c r="Q517" s="73"/>
      <c r="R517" s="73"/>
      <c r="S517" s="73"/>
      <c r="T517" s="73"/>
      <c r="U517" s="73"/>
      <c r="V517" s="73"/>
      <c r="W517" s="73"/>
      <c r="X517" s="73"/>
      <c r="Y517" s="73"/>
      <c r="Z517" s="73"/>
      <c r="AA517" s="73"/>
      <c r="AB517" s="73"/>
      <c r="AC517" s="73"/>
      <c r="AD517" s="47"/>
      <c r="AE517" s="47"/>
      <c r="AF517" s="73"/>
    </row>
    <row r="518" spans="17:32" x14ac:dyDescent="0.25">
      <c r="Q518" s="73"/>
      <c r="R518" s="73"/>
      <c r="S518" s="73"/>
      <c r="T518" s="73"/>
      <c r="U518" s="73"/>
      <c r="V518" s="73"/>
      <c r="W518" s="73"/>
      <c r="X518" s="73"/>
      <c r="Y518" s="73"/>
      <c r="Z518" s="73"/>
      <c r="AA518" s="73"/>
      <c r="AB518" s="73"/>
      <c r="AC518" s="73"/>
      <c r="AD518" s="47"/>
      <c r="AE518" s="47"/>
      <c r="AF518" s="73"/>
    </row>
    <row r="519" spans="17:32" x14ac:dyDescent="0.25">
      <c r="Q519" s="73"/>
      <c r="R519" s="73"/>
      <c r="S519" s="73"/>
      <c r="T519" s="73"/>
      <c r="U519" s="73"/>
      <c r="V519" s="73"/>
      <c r="W519" s="73"/>
      <c r="X519" s="73"/>
      <c r="Y519" s="73"/>
      <c r="Z519" s="73"/>
      <c r="AA519" s="73"/>
      <c r="AB519" s="73"/>
      <c r="AC519" s="73"/>
      <c r="AD519" s="47"/>
      <c r="AE519" s="47"/>
      <c r="AF519" s="73"/>
    </row>
    <row r="520" spans="17:32" x14ac:dyDescent="0.25">
      <c r="Q520" s="73"/>
      <c r="R520" s="73"/>
      <c r="S520" s="73"/>
      <c r="T520" s="73"/>
      <c r="U520" s="73"/>
      <c r="V520" s="73"/>
      <c r="W520" s="73"/>
      <c r="X520" s="73"/>
      <c r="Y520" s="73"/>
      <c r="Z520" s="73"/>
      <c r="AA520" s="73"/>
      <c r="AB520" s="73"/>
      <c r="AC520" s="73"/>
      <c r="AD520" s="47"/>
      <c r="AE520" s="47"/>
      <c r="AF520" s="73"/>
    </row>
    <row r="521" spans="17:32" x14ac:dyDescent="0.25">
      <c r="Q521" s="73"/>
      <c r="R521" s="73"/>
      <c r="S521" s="73"/>
      <c r="T521" s="73"/>
      <c r="U521" s="73"/>
      <c r="V521" s="73"/>
      <c r="W521" s="73"/>
      <c r="X521" s="73"/>
      <c r="Y521" s="73"/>
      <c r="Z521" s="73"/>
      <c r="AA521" s="73"/>
      <c r="AB521" s="73"/>
      <c r="AC521" s="73"/>
      <c r="AD521" s="47"/>
      <c r="AE521" s="47"/>
      <c r="AF521" s="73"/>
    </row>
    <row r="522" spans="17:32" x14ac:dyDescent="0.25">
      <c r="Q522" s="73"/>
      <c r="R522" s="73"/>
      <c r="S522" s="73"/>
      <c r="T522" s="73"/>
      <c r="U522" s="73"/>
      <c r="V522" s="73"/>
      <c r="W522" s="73"/>
      <c r="X522" s="73"/>
      <c r="Y522" s="73"/>
      <c r="Z522" s="73"/>
      <c r="AA522" s="73"/>
      <c r="AB522" s="73"/>
      <c r="AC522" s="73"/>
      <c r="AD522" s="47"/>
      <c r="AE522" s="47"/>
      <c r="AF522" s="73"/>
    </row>
    <row r="523" spans="17:32" x14ac:dyDescent="0.25">
      <c r="Q523" s="73"/>
      <c r="R523" s="73"/>
      <c r="S523" s="73"/>
      <c r="T523" s="73"/>
      <c r="U523" s="73"/>
      <c r="V523" s="73"/>
      <c r="W523" s="73"/>
      <c r="X523" s="73"/>
      <c r="Y523" s="73"/>
      <c r="Z523" s="73"/>
      <c r="AA523" s="73"/>
      <c r="AB523" s="73"/>
      <c r="AC523" s="73"/>
      <c r="AD523" s="47"/>
      <c r="AE523" s="47"/>
      <c r="AF523" s="73"/>
    </row>
    <row r="524" spans="17:32" x14ac:dyDescent="0.25">
      <c r="Q524" s="73"/>
      <c r="R524" s="73"/>
      <c r="S524" s="73"/>
      <c r="T524" s="73"/>
      <c r="U524" s="73"/>
      <c r="V524" s="73"/>
      <c r="W524" s="73"/>
      <c r="X524" s="73"/>
      <c r="Y524" s="73"/>
      <c r="Z524" s="73"/>
      <c r="AA524" s="73"/>
      <c r="AB524" s="73"/>
      <c r="AC524" s="73"/>
      <c r="AD524" s="47"/>
      <c r="AE524" s="47"/>
      <c r="AF524" s="73"/>
    </row>
    <row r="525" spans="17:32" x14ac:dyDescent="0.25">
      <c r="Q525" s="73"/>
      <c r="R525" s="73"/>
      <c r="S525" s="73"/>
      <c r="T525" s="73"/>
      <c r="U525" s="73"/>
      <c r="V525" s="73"/>
      <c r="W525" s="73"/>
      <c r="X525" s="73"/>
      <c r="Y525" s="73"/>
      <c r="Z525" s="73"/>
      <c r="AA525" s="73"/>
      <c r="AB525" s="73"/>
      <c r="AC525" s="73"/>
      <c r="AD525" s="47"/>
      <c r="AE525" s="47"/>
      <c r="AF525" s="73"/>
    </row>
    <row r="526" spans="17:32" x14ac:dyDescent="0.25">
      <c r="Q526" s="73"/>
      <c r="R526" s="73"/>
      <c r="S526" s="73"/>
      <c r="T526" s="73"/>
      <c r="U526" s="73"/>
      <c r="V526" s="73"/>
      <c r="W526" s="73"/>
      <c r="X526" s="73"/>
      <c r="Y526" s="73"/>
      <c r="Z526" s="73"/>
      <c r="AA526" s="73"/>
      <c r="AB526" s="73"/>
      <c r="AC526" s="73"/>
      <c r="AD526" s="47"/>
      <c r="AE526" s="47"/>
      <c r="AF526" s="73"/>
    </row>
    <row r="527" spans="17:32" x14ac:dyDescent="0.25">
      <c r="Q527" s="73"/>
      <c r="R527" s="73"/>
      <c r="S527" s="73"/>
      <c r="T527" s="73"/>
      <c r="U527" s="73"/>
      <c r="V527" s="73"/>
      <c r="W527" s="73"/>
      <c r="X527" s="73"/>
      <c r="Y527" s="73"/>
      <c r="Z527" s="73"/>
      <c r="AA527" s="73"/>
      <c r="AB527" s="73"/>
      <c r="AC527" s="73"/>
      <c r="AD527" s="47"/>
      <c r="AE527" s="47"/>
      <c r="AF527" s="73"/>
    </row>
    <row r="528" spans="17:32" x14ac:dyDescent="0.25">
      <c r="Q528" s="73"/>
      <c r="R528" s="73"/>
      <c r="S528" s="73"/>
      <c r="T528" s="73"/>
      <c r="U528" s="73"/>
      <c r="V528" s="73"/>
      <c r="W528" s="73"/>
      <c r="X528" s="73"/>
      <c r="Y528" s="73"/>
      <c r="Z528" s="73"/>
      <c r="AA528" s="73"/>
      <c r="AB528" s="73"/>
      <c r="AC528" s="73"/>
      <c r="AD528" s="47"/>
      <c r="AE528" s="47"/>
      <c r="AF528" s="73"/>
    </row>
    <row r="529" spans="17:32" x14ac:dyDescent="0.25">
      <c r="Q529" s="73"/>
      <c r="R529" s="73"/>
      <c r="S529" s="73"/>
      <c r="T529" s="73"/>
      <c r="U529" s="73"/>
      <c r="V529" s="73"/>
      <c r="W529" s="73"/>
      <c r="X529" s="73"/>
      <c r="Y529" s="73"/>
      <c r="Z529" s="73"/>
      <c r="AA529" s="73"/>
      <c r="AB529" s="73"/>
      <c r="AC529" s="73"/>
      <c r="AD529" s="47"/>
      <c r="AE529" s="47"/>
      <c r="AF529" s="73"/>
    </row>
    <row r="530" spans="17:32" x14ac:dyDescent="0.25">
      <c r="Q530" s="73"/>
      <c r="R530" s="73"/>
      <c r="S530" s="73"/>
      <c r="T530" s="73"/>
      <c r="U530" s="73"/>
      <c r="V530" s="73"/>
      <c r="W530" s="73"/>
      <c r="X530" s="73"/>
      <c r="Y530" s="73"/>
      <c r="Z530" s="73"/>
      <c r="AA530" s="73"/>
      <c r="AB530" s="73"/>
      <c r="AC530" s="73"/>
      <c r="AD530" s="47"/>
      <c r="AE530" s="47"/>
      <c r="AF530" s="73"/>
    </row>
    <row r="531" spans="17:32" x14ac:dyDescent="0.25">
      <c r="Q531" s="73"/>
      <c r="R531" s="73"/>
      <c r="S531" s="73"/>
      <c r="T531" s="73"/>
      <c r="U531" s="73"/>
      <c r="V531" s="73"/>
      <c r="W531" s="73"/>
      <c r="X531" s="73"/>
      <c r="Y531" s="73"/>
      <c r="Z531" s="73"/>
      <c r="AA531" s="73"/>
      <c r="AB531" s="73"/>
      <c r="AC531" s="73"/>
      <c r="AD531" s="47"/>
      <c r="AE531" s="47"/>
      <c r="AF531" s="73"/>
    </row>
    <row r="532" spans="17:32" x14ac:dyDescent="0.25">
      <c r="Q532" s="73"/>
      <c r="R532" s="73"/>
      <c r="S532" s="73"/>
      <c r="T532" s="73"/>
      <c r="U532" s="73"/>
      <c r="V532" s="73"/>
      <c r="W532" s="73"/>
      <c r="X532" s="73"/>
      <c r="Y532" s="73"/>
      <c r="Z532" s="73"/>
      <c r="AA532" s="73"/>
      <c r="AB532" s="73"/>
      <c r="AC532" s="73"/>
      <c r="AD532" s="47"/>
      <c r="AE532" s="47"/>
      <c r="AF532" s="73"/>
    </row>
    <row r="533" spans="17:32" x14ac:dyDescent="0.25">
      <c r="Q533" s="73"/>
      <c r="R533" s="73"/>
      <c r="S533" s="73"/>
      <c r="T533" s="73"/>
      <c r="U533" s="73"/>
      <c r="V533" s="73"/>
      <c r="W533" s="73"/>
      <c r="X533" s="73"/>
      <c r="Y533" s="73"/>
      <c r="Z533" s="73"/>
      <c r="AA533" s="73"/>
      <c r="AB533" s="73"/>
      <c r="AC533" s="73"/>
      <c r="AD533" s="47"/>
      <c r="AE533" s="47"/>
      <c r="AF533" s="73"/>
    </row>
    <row r="534" spans="17:32" x14ac:dyDescent="0.25">
      <c r="Q534" s="73"/>
      <c r="R534" s="73"/>
      <c r="S534" s="73"/>
      <c r="T534" s="73"/>
      <c r="U534" s="73"/>
      <c r="V534" s="73"/>
      <c r="W534" s="73"/>
      <c r="X534" s="73"/>
      <c r="Y534" s="73"/>
      <c r="Z534" s="73"/>
      <c r="AA534" s="73"/>
      <c r="AB534" s="73"/>
      <c r="AC534" s="73"/>
      <c r="AD534" s="47"/>
      <c r="AE534" s="47"/>
      <c r="AF534" s="73"/>
    </row>
    <row r="535" spans="17:32" x14ac:dyDescent="0.25">
      <c r="Q535" s="73"/>
      <c r="R535" s="73"/>
      <c r="S535" s="73"/>
      <c r="T535" s="73"/>
      <c r="U535" s="73"/>
      <c r="V535" s="73"/>
      <c r="W535" s="73"/>
      <c r="X535" s="73"/>
      <c r="Y535" s="73"/>
      <c r="Z535" s="73"/>
      <c r="AA535" s="73"/>
      <c r="AB535" s="73"/>
      <c r="AC535" s="73"/>
      <c r="AD535" s="47"/>
      <c r="AE535" s="47"/>
      <c r="AF535" s="73"/>
    </row>
    <row r="536" spans="17:32" x14ac:dyDescent="0.25">
      <c r="Q536" s="73"/>
      <c r="R536" s="73"/>
      <c r="S536" s="73"/>
      <c r="T536" s="73"/>
      <c r="U536" s="73"/>
      <c r="V536" s="73"/>
      <c r="W536" s="73"/>
      <c r="X536" s="73"/>
      <c r="Y536" s="73"/>
      <c r="Z536" s="73"/>
      <c r="AA536" s="73"/>
      <c r="AB536" s="73"/>
      <c r="AC536" s="73"/>
      <c r="AD536" s="47"/>
      <c r="AE536" s="47"/>
      <c r="AF536" s="73"/>
    </row>
    <row r="537" spans="17:32" x14ac:dyDescent="0.25">
      <c r="Q537" s="73"/>
      <c r="R537" s="73"/>
      <c r="S537" s="73"/>
      <c r="T537" s="73"/>
      <c r="U537" s="73"/>
      <c r="V537" s="73"/>
      <c r="W537" s="73"/>
      <c r="X537" s="73"/>
      <c r="Y537" s="73"/>
      <c r="Z537" s="73"/>
      <c r="AA537" s="73"/>
      <c r="AB537" s="73"/>
      <c r="AC537" s="73"/>
      <c r="AD537" s="47"/>
      <c r="AE537" s="47"/>
      <c r="AF537" s="73"/>
    </row>
    <row r="538" spans="17:32" x14ac:dyDescent="0.25">
      <c r="Q538" s="73"/>
      <c r="R538" s="73"/>
      <c r="S538" s="73"/>
      <c r="T538" s="73"/>
      <c r="U538" s="73"/>
      <c r="V538" s="73"/>
      <c r="W538" s="73"/>
      <c r="X538" s="73"/>
      <c r="Y538" s="73"/>
      <c r="Z538" s="73"/>
      <c r="AA538" s="73"/>
      <c r="AB538" s="73"/>
      <c r="AC538" s="73"/>
      <c r="AD538" s="47"/>
      <c r="AE538" s="47"/>
      <c r="AF538" s="73"/>
    </row>
    <row r="539" spans="17:32" x14ac:dyDescent="0.25">
      <c r="Q539" s="73"/>
      <c r="R539" s="73"/>
      <c r="S539" s="73"/>
      <c r="T539" s="73"/>
      <c r="U539" s="73"/>
      <c r="V539" s="73"/>
      <c r="W539" s="73"/>
      <c r="X539" s="73"/>
      <c r="Y539" s="73"/>
      <c r="Z539" s="73"/>
      <c r="AA539" s="73"/>
      <c r="AB539" s="73"/>
      <c r="AC539" s="73"/>
      <c r="AD539" s="47"/>
      <c r="AE539" s="47"/>
      <c r="AF539" s="73"/>
    </row>
    <row r="540" spans="17:32" x14ac:dyDescent="0.25">
      <c r="Q540" s="73"/>
      <c r="R540" s="73"/>
      <c r="S540" s="73"/>
      <c r="T540" s="73"/>
      <c r="U540" s="73"/>
      <c r="V540" s="73"/>
      <c r="W540" s="73"/>
      <c r="X540" s="73"/>
      <c r="Y540" s="73"/>
      <c r="Z540" s="73"/>
      <c r="AA540" s="73"/>
      <c r="AB540" s="73"/>
      <c r="AC540" s="73"/>
      <c r="AD540" s="47"/>
      <c r="AE540" s="47"/>
      <c r="AF540" s="73"/>
    </row>
    <row r="541" spans="17:32" x14ac:dyDescent="0.25">
      <c r="Q541" s="73"/>
      <c r="R541" s="73"/>
      <c r="S541" s="73"/>
      <c r="T541" s="73"/>
      <c r="U541" s="73"/>
      <c r="V541" s="73"/>
      <c r="W541" s="73"/>
      <c r="X541" s="73"/>
      <c r="Y541" s="73"/>
      <c r="Z541" s="73"/>
      <c r="AA541" s="73"/>
      <c r="AB541" s="73"/>
      <c r="AC541" s="73"/>
      <c r="AD541" s="47"/>
      <c r="AE541" s="47"/>
      <c r="AF541" s="73"/>
    </row>
    <row r="542" spans="17:32" x14ac:dyDescent="0.25">
      <c r="Q542" s="73"/>
      <c r="R542" s="73"/>
      <c r="S542" s="73"/>
      <c r="T542" s="73"/>
      <c r="U542" s="73"/>
      <c r="V542" s="73"/>
      <c r="W542" s="73"/>
      <c r="X542" s="73"/>
      <c r="Y542" s="73"/>
      <c r="Z542" s="73"/>
      <c r="AA542" s="73"/>
      <c r="AB542" s="73"/>
      <c r="AC542" s="73"/>
      <c r="AD542" s="47"/>
      <c r="AE542" s="47"/>
      <c r="AF542" s="73"/>
    </row>
    <row r="543" spans="17:32" x14ac:dyDescent="0.25">
      <c r="Q543" s="73"/>
      <c r="R543" s="73"/>
      <c r="S543" s="73"/>
      <c r="T543" s="73"/>
      <c r="U543" s="73"/>
      <c r="V543" s="73"/>
      <c r="W543" s="73"/>
      <c r="X543" s="73"/>
      <c r="Y543" s="73"/>
      <c r="Z543" s="73"/>
      <c r="AA543" s="73"/>
      <c r="AB543" s="73"/>
      <c r="AC543" s="73"/>
      <c r="AD543" s="47"/>
      <c r="AE543" s="47"/>
      <c r="AF543" s="73"/>
    </row>
    <row r="544" spans="17:32" x14ac:dyDescent="0.25">
      <c r="Q544" s="73"/>
      <c r="R544" s="73"/>
      <c r="S544" s="73"/>
      <c r="T544" s="73"/>
      <c r="U544" s="73"/>
      <c r="V544" s="73"/>
      <c r="W544" s="73"/>
      <c r="X544" s="73"/>
      <c r="Y544" s="73"/>
      <c r="Z544" s="73"/>
      <c r="AA544" s="73"/>
      <c r="AB544" s="73"/>
      <c r="AC544" s="73"/>
      <c r="AD544" s="47"/>
      <c r="AE544" s="47"/>
      <c r="AF544" s="73"/>
    </row>
    <row r="545" spans="17:32" x14ac:dyDescent="0.25">
      <c r="Q545" s="73"/>
      <c r="R545" s="73"/>
      <c r="S545" s="73"/>
      <c r="T545" s="73"/>
      <c r="U545" s="73"/>
      <c r="V545" s="73"/>
      <c r="W545" s="73"/>
      <c r="X545" s="73"/>
      <c r="Y545" s="73"/>
      <c r="Z545" s="73"/>
      <c r="AA545" s="73"/>
      <c r="AB545" s="73"/>
      <c r="AC545" s="73"/>
      <c r="AD545" s="47"/>
      <c r="AE545" s="47"/>
      <c r="AF545" s="73"/>
    </row>
    <row r="546" spans="17:32" x14ac:dyDescent="0.25">
      <c r="Q546" s="73"/>
      <c r="R546" s="73"/>
      <c r="S546" s="73"/>
      <c r="T546" s="73"/>
      <c r="U546" s="73"/>
      <c r="V546" s="73"/>
      <c r="W546" s="73"/>
      <c r="X546" s="73"/>
      <c r="Y546" s="73"/>
      <c r="Z546" s="73"/>
      <c r="AA546" s="73"/>
      <c r="AB546" s="73"/>
      <c r="AC546" s="73"/>
      <c r="AD546" s="47"/>
      <c r="AE546" s="47"/>
      <c r="AF546" s="73"/>
    </row>
    <row r="547" spans="17:32" x14ac:dyDescent="0.25">
      <c r="Q547" s="73"/>
      <c r="R547" s="73"/>
      <c r="S547" s="73"/>
      <c r="T547" s="73"/>
      <c r="U547" s="73"/>
      <c r="V547" s="73"/>
      <c r="W547" s="73"/>
      <c r="X547" s="73"/>
      <c r="Y547" s="73"/>
      <c r="Z547" s="73"/>
      <c r="AA547" s="73"/>
      <c r="AB547" s="73"/>
      <c r="AC547" s="73"/>
      <c r="AD547" s="47"/>
      <c r="AE547" s="47"/>
      <c r="AF547" s="73"/>
    </row>
    <row r="548" spans="17:32" x14ac:dyDescent="0.25">
      <c r="Q548" s="73"/>
      <c r="R548" s="73"/>
      <c r="S548" s="73"/>
      <c r="T548" s="73"/>
      <c r="U548" s="73"/>
      <c r="V548" s="73"/>
      <c r="W548" s="73"/>
      <c r="X548" s="73"/>
      <c r="Y548" s="73"/>
      <c r="Z548" s="73"/>
      <c r="AA548" s="73"/>
      <c r="AB548" s="73"/>
      <c r="AC548" s="73"/>
      <c r="AD548" s="47"/>
      <c r="AE548" s="47"/>
      <c r="AF548" s="73"/>
    </row>
    <row r="549" spans="17:32" x14ac:dyDescent="0.25">
      <c r="Q549" s="73"/>
      <c r="R549" s="73"/>
      <c r="S549" s="73"/>
      <c r="T549" s="73"/>
      <c r="U549" s="73"/>
      <c r="V549" s="73"/>
      <c r="W549" s="73"/>
      <c r="X549" s="73"/>
      <c r="Y549" s="73"/>
      <c r="Z549" s="73"/>
      <c r="AA549" s="73"/>
      <c r="AB549" s="73"/>
      <c r="AC549" s="73"/>
      <c r="AD549" s="47"/>
      <c r="AE549" s="47"/>
      <c r="AF549" s="73"/>
    </row>
    <row r="550" spans="17:32" x14ac:dyDescent="0.25">
      <c r="Q550" s="73"/>
      <c r="R550" s="73"/>
      <c r="S550" s="73"/>
      <c r="T550" s="73"/>
      <c r="U550" s="73"/>
      <c r="V550" s="73"/>
      <c r="W550" s="73"/>
      <c r="X550" s="73"/>
      <c r="Y550" s="73"/>
      <c r="Z550" s="73"/>
      <c r="AA550" s="73"/>
      <c r="AB550" s="73"/>
      <c r="AC550" s="73"/>
      <c r="AD550" s="47"/>
      <c r="AE550" s="47"/>
      <c r="AF550" s="73"/>
    </row>
    <row r="551" spans="17:32" x14ac:dyDescent="0.25">
      <c r="Q551" s="73"/>
      <c r="R551" s="73"/>
      <c r="S551" s="73"/>
      <c r="T551" s="73"/>
      <c r="U551" s="73"/>
      <c r="V551" s="73"/>
      <c r="W551" s="73"/>
      <c r="X551" s="73"/>
      <c r="Y551" s="73"/>
      <c r="Z551" s="73"/>
      <c r="AA551" s="73"/>
      <c r="AB551" s="73"/>
      <c r="AC551" s="73"/>
      <c r="AD551" s="47"/>
      <c r="AE551" s="47"/>
      <c r="AF551" s="73"/>
    </row>
    <row r="552" spans="17:32" x14ac:dyDescent="0.25">
      <c r="Q552" s="73"/>
      <c r="R552" s="73"/>
      <c r="S552" s="73"/>
      <c r="T552" s="73"/>
      <c r="U552" s="73"/>
      <c r="V552" s="73"/>
      <c r="W552" s="73"/>
      <c r="X552" s="73"/>
      <c r="Y552" s="73"/>
      <c r="Z552" s="73"/>
      <c r="AA552" s="73"/>
      <c r="AB552" s="73"/>
      <c r="AC552" s="73"/>
      <c r="AD552" s="47"/>
      <c r="AE552" s="47"/>
      <c r="AF552" s="73"/>
    </row>
    <row r="553" spans="17:32" x14ac:dyDescent="0.25">
      <c r="Q553" s="73"/>
      <c r="R553" s="73"/>
      <c r="S553" s="73"/>
      <c r="T553" s="73"/>
      <c r="U553" s="73"/>
      <c r="V553" s="73"/>
      <c r="W553" s="73"/>
      <c r="X553" s="73"/>
      <c r="Y553" s="73"/>
      <c r="Z553" s="73"/>
      <c r="AA553" s="73"/>
      <c r="AB553" s="73"/>
      <c r="AC553" s="73"/>
      <c r="AD553" s="47"/>
      <c r="AE553" s="47"/>
      <c r="AF553" s="73"/>
    </row>
    <row r="554" spans="17:32" x14ac:dyDescent="0.25">
      <c r="Q554" s="73"/>
      <c r="R554" s="73"/>
      <c r="S554" s="73"/>
      <c r="T554" s="73"/>
      <c r="U554" s="73"/>
      <c r="V554" s="73"/>
      <c r="W554" s="73"/>
      <c r="X554" s="73"/>
      <c r="Y554" s="73"/>
      <c r="Z554" s="73"/>
      <c r="AA554" s="73"/>
      <c r="AB554" s="73"/>
      <c r="AC554" s="73"/>
      <c r="AD554" s="47"/>
      <c r="AE554" s="47"/>
      <c r="AF554" s="73"/>
    </row>
    <row r="555" spans="17:32" x14ac:dyDescent="0.25">
      <c r="Q555" s="73"/>
      <c r="R555" s="73"/>
      <c r="S555" s="73"/>
      <c r="T555" s="73"/>
      <c r="U555" s="73"/>
      <c r="V555" s="73"/>
      <c r="W555" s="73"/>
      <c r="X555" s="73"/>
      <c r="Y555" s="73"/>
      <c r="Z555" s="73"/>
      <c r="AA555" s="73"/>
      <c r="AB555" s="73"/>
      <c r="AC555" s="73"/>
      <c r="AD555" s="47"/>
      <c r="AE555" s="47"/>
      <c r="AF555" s="73"/>
    </row>
    <row r="556" spans="17:32" x14ac:dyDescent="0.25">
      <c r="Q556" s="73"/>
      <c r="R556" s="73"/>
      <c r="S556" s="73"/>
      <c r="T556" s="73"/>
      <c r="U556" s="73"/>
      <c r="V556" s="73"/>
      <c r="W556" s="73"/>
      <c r="X556" s="73"/>
      <c r="Y556" s="73"/>
      <c r="Z556" s="73"/>
      <c r="AA556" s="73"/>
      <c r="AB556" s="73"/>
      <c r="AC556" s="73"/>
      <c r="AD556" s="47"/>
      <c r="AE556" s="47"/>
      <c r="AF556" s="73"/>
    </row>
    <row r="557" spans="17:32" x14ac:dyDescent="0.25">
      <c r="Q557" s="73"/>
      <c r="R557" s="73"/>
      <c r="S557" s="73"/>
      <c r="T557" s="73"/>
      <c r="U557" s="73"/>
      <c r="V557" s="73"/>
      <c r="W557" s="73"/>
      <c r="X557" s="73"/>
      <c r="Y557" s="73"/>
      <c r="Z557" s="73"/>
      <c r="AA557" s="73"/>
      <c r="AB557" s="73"/>
      <c r="AC557" s="73"/>
      <c r="AD557" s="47"/>
      <c r="AE557" s="47"/>
      <c r="AF557" s="73"/>
    </row>
    <row r="558" spans="17:32" x14ac:dyDescent="0.25">
      <c r="Q558" s="73"/>
      <c r="R558" s="73"/>
      <c r="S558" s="73"/>
      <c r="T558" s="73"/>
      <c r="U558" s="73"/>
      <c r="V558" s="73"/>
      <c r="W558" s="73"/>
      <c r="X558" s="73"/>
      <c r="Y558" s="73"/>
      <c r="Z558" s="73"/>
      <c r="AA558" s="73"/>
      <c r="AB558" s="73"/>
      <c r="AC558" s="73"/>
      <c r="AD558" s="47"/>
      <c r="AE558" s="47"/>
      <c r="AF558" s="73"/>
    </row>
    <row r="559" spans="17:32" x14ac:dyDescent="0.25">
      <c r="Q559" s="73"/>
      <c r="R559" s="73"/>
      <c r="S559" s="73"/>
      <c r="T559" s="73"/>
      <c r="U559" s="73"/>
      <c r="V559" s="73"/>
      <c r="W559" s="73"/>
      <c r="X559" s="73"/>
      <c r="Y559" s="73"/>
      <c r="Z559" s="73"/>
      <c r="AA559" s="73"/>
      <c r="AB559" s="73"/>
      <c r="AC559" s="73"/>
      <c r="AD559" s="47"/>
      <c r="AE559" s="47"/>
      <c r="AF559" s="73"/>
    </row>
    <row r="560" spans="17:32" x14ac:dyDescent="0.25">
      <c r="Q560" s="73"/>
      <c r="R560" s="73"/>
      <c r="S560" s="73"/>
      <c r="T560" s="73"/>
      <c r="U560" s="73"/>
      <c r="V560" s="73"/>
      <c r="W560" s="73"/>
      <c r="X560" s="73"/>
      <c r="Y560" s="73"/>
      <c r="Z560" s="73"/>
      <c r="AA560" s="73"/>
      <c r="AB560" s="73"/>
      <c r="AC560" s="73"/>
      <c r="AD560" s="47"/>
      <c r="AE560" s="47"/>
      <c r="AF560" s="73"/>
    </row>
    <row r="561" spans="17:32" x14ac:dyDescent="0.25">
      <c r="Q561" s="73"/>
      <c r="R561" s="73"/>
      <c r="S561" s="73"/>
      <c r="T561" s="73"/>
      <c r="U561" s="73"/>
      <c r="V561" s="73"/>
      <c r="W561" s="73"/>
      <c r="X561" s="73"/>
      <c r="Y561" s="73"/>
      <c r="Z561" s="73"/>
      <c r="AA561" s="73"/>
      <c r="AB561" s="73"/>
      <c r="AC561" s="73"/>
      <c r="AD561" s="47"/>
      <c r="AE561" s="47"/>
      <c r="AF561" s="73"/>
    </row>
    <row r="562" spans="17:32" x14ac:dyDescent="0.25">
      <c r="Q562" s="73"/>
      <c r="R562" s="73"/>
      <c r="S562" s="73"/>
      <c r="T562" s="73"/>
      <c r="U562" s="73"/>
      <c r="V562" s="73"/>
      <c r="W562" s="73"/>
      <c r="X562" s="73"/>
      <c r="Y562" s="73"/>
      <c r="Z562" s="73"/>
      <c r="AA562" s="73"/>
      <c r="AB562" s="73"/>
      <c r="AC562" s="73"/>
      <c r="AD562" s="47"/>
      <c r="AE562" s="47"/>
      <c r="AF562" s="73"/>
    </row>
    <row r="563" spans="17:32" x14ac:dyDescent="0.25">
      <c r="Q563" s="73"/>
      <c r="R563" s="73"/>
      <c r="S563" s="73"/>
      <c r="T563" s="73"/>
      <c r="U563" s="73"/>
      <c r="V563" s="73"/>
      <c r="W563" s="73"/>
      <c r="X563" s="73"/>
      <c r="Y563" s="73"/>
      <c r="Z563" s="73"/>
      <c r="AA563" s="73"/>
      <c r="AB563" s="73"/>
      <c r="AC563" s="73"/>
      <c r="AD563" s="47"/>
      <c r="AE563" s="47"/>
      <c r="AF563" s="73"/>
    </row>
    <row r="564" spans="17:32" x14ac:dyDescent="0.25">
      <c r="Q564" s="73"/>
      <c r="R564" s="73"/>
      <c r="S564" s="73"/>
      <c r="T564" s="73"/>
      <c r="U564" s="73"/>
      <c r="V564" s="73"/>
      <c r="W564" s="73"/>
      <c r="X564" s="73"/>
      <c r="Y564" s="73"/>
      <c r="Z564" s="73"/>
      <c r="AA564" s="73"/>
      <c r="AB564" s="73"/>
      <c r="AC564" s="73"/>
      <c r="AD564" s="47"/>
      <c r="AE564" s="47"/>
      <c r="AF564" s="73"/>
    </row>
    <row r="565" spans="17:32" x14ac:dyDescent="0.25">
      <c r="Q565" s="73"/>
      <c r="R565" s="73"/>
      <c r="S565" s="73"/>
      <c r="T565" s="73"/>
      <c r="U565" s="73"/>
      <c r="V565" s="73"/>
      <c r="W565" s="73"/>
      <c r="X565" s="73"/>
      <c r="Y565" s="73"/>
      <c r="Z565" s="73"/>
      <c r="AA565" s="73"/>
      <c r="AB565" s="73"/>
      <c r="AC565" s="73"/>
      <c r="AD565" s="47"/>
      <c r="AE565" s="47"/>
      <c r="AF565" s="73"/>
    </row>
    <row r="566" spans="17:32" x14ac:dyDescent="0.25">
      <c r="Q566" s="73"/>
      <c r="R566" s="73"/>
      <c r="S566" s="73"/>
      <c r="T566" s="73"/>
      <c r="U566" s="73"/>
      <c r="V566" s="73"/>
      <c r="W566" s="73"/>
      <c r="X566" s="73"/>
      <c r="Y566" s="73"/>
      <c r="Z566" s="73"/>
      <c r="AA566" s="73"/>
      <c r="AB566" s="73"/>
      <c r="AC566" s="73"/>
      <c r="AD566" s="47"/>
      <c r="AE566" s="47"/>
      <c r="AF566" s="73"/>
    </row>
    <row r="567" spans="17:32" x14ac:dyDescent="0.25">
      <c r="Q567" s="73"/>
      <c r="R567" s="73"/>
      <c r="S567" s="73"/>
      <c r="T567" s="73"/>
      <c r="U567" s="73"/>
      <c r="V567" s="73"/>
      <c r="W567" s="73"/>
      <c r="X567" s="73"/>
      <c r="Y567" s="73"/>
      <c r="Z567" s="73"/>
      <c r="AA567" s="73"/>
      <c r="AB567" s="73"/>
      <c r="AC567" s="73"/>
      <c r="AD567" s="47"/>
      <c r="AE567" s="47"/>
      <c r="AF567" s="73"/>
    </row>
    <row r="568" spans="17:32" x14ac:dyDescent="0.25">
      <c r="Q568" s="73"/>
      <c r="R568" s="73"/>
      <c r="S568" s="73"/>
      <c r="T568" s="73"/>
      <c r="U568" s="73"/>
      <c r="V568" s="73"/>
      <c r="W568" s="73"/>
      <c r="X568" s="73"/>
      <c r="Y568" s="73"/>
      <c r="Z568" s="73"/>
      <c r="AA568" s="73"/>
      <c r="AB568" s="73"/>
      <c r="AC568" s="73"/>
      <c r="AD568" s="47"/>
      <c r="AE568" s="47"/>
      <c r="AF568" s="73"/>
    </row>
    <row r="569" spans="17:32" x14ac:dyDescent="0.25">
      <c r="Q569" s="73"/>
      <c r="R569" s="73"/>
      <c r="S569" s="73"/>
      <c r="T569" s="73"/>
      <c r="U569" s="73"/>
      <c r="V569" s="73"/>
      <c r="W569" s="73"/>
      <c r="X569" s="73"/>
      <c r="Y569" s="73"/>
      <c r="Z569" s="73"/>
      <c r="AA569" s="73"/>
      <c r="AB569" s="73"/>
      <c r="AC569" s="73"/>
      <c r="AD569" s="47"/>
      <c r="AE569" s="47"/>
      <c r="AF569" s="73"/>
    </row>
    <row r="570" spans="17:32" x14ac:dyDescent="0.25">
      <c r="Q570" s="73"/>
      <c r="R570" s="73"/>
      <c r="S570" s="73"/>
      <c r="T570" s="73"/>
      <c r="U570" s="73"/>
      <c r="V570" s="73"/>
      <c r="W570" s="73"/>
      <c r="X570" s="73"/>
      <c r="Y570" s="73"/>
      <c r="Z570" s="73"/>
      <c r="AA570" s="73"/>
      <c r="AB570" s="73"/>
      <c r="AC570" s="73"/>
      <c r="AD570" s="47"/>
      <c r="AE570" s="47"/>
      <c r="AF570" s="73"/>
    </row>
    <row r="571" spans="17:32" x14ac:dyDescent="0.25">
      <c r="Q571" s="73"/>
      <c r="R571" s="73"/>
      <c r="S571" s="73"/>
      <c r="T571" s="73"/>
      <c r="U571" s="73"/>
      <c r="V571" s="73"/>
      <c r="W571" s="73"/>
      <c r="X571" s="73"/>
      <c r="Y571" s="73"/>
      <c r="Z571" s="73"/>
      <c r="AA571" s="73"/>
      <c r="AB571" s="73"/>
      <c r="AC571" s="73"/>
      <c r="AD571" s="47"/>
      <c r="AE571" s="47"/>
      <c r="AF571" s="73"/>
    </row>
    <row r="572" spans="17:32" x14ac:dyDescent="0.25">
      <c r="Q572" s="73"/>
      <c r="R572" s="73"/>
      <c r="S572" s="73"/>
      <c r="T572" s="73"/>
      <c r="U572" s="73"/>
      <c r="V572" s="73"/>
      <c r="W572" s="73"/>
      <c r="X572" s="73"/>
      <c r="Y572" s="73"/>
      <c r="Z572" s="73"/>
      <c r="AA572" s="73"/>
      <c r="AB572" s="73"/>
      <c r="AC572" s="73"/>
      <c r="AD572" s="47"/>
      <c r="AE572" s="47"/>
      <c r="AF572" s="73"/>
    </row>
    <row r="573" spans="17:32" x14ac:dyDescent="0.25">
      <c r="Q573" s="73"/>
      <c r="R573" s="73"/>
      <c r="S573" s="73"/>
      <c r="T573" s="73"/>
      <c r="U573" s="73"/>
      <c r="V573" s="73"/>
      <c r="W573" s="73"/>
      <c r="X573" s="73"/>
      <c r="Y573" s="73"/>
      <c r="Z573" s="73"/>
      <c r="AA573" s="73"/>
      <c r="AB573" s="73"/>
      <c r="AC573" s="73"/>
      <c r="AD573" s="47"/>
      <c r="AE573" s="47"/>
      <c r="AF573" s="73"/>
    </row>
    <row r="574" spans="17:32" x14ac:dyDescent="0.25">
      <c r="Q574" s="73"/>
      <c r="R574" s="73"/>
      <c r="S574" s="73"/>
      <c r="T574" s="73"/>
      <c r="U574" s="73"/>
      <c r="V574" s="73"/>
      <c r="W574" s="73"/>
      <c r="X574" s="73"/>
      <c r="Y574" s="73"/>
      <c r="Z574" s="73"/>
      <c r="AA574" s="73"/>
      <c r="AB574" s="73"/>
      <c r="AC574" s="73"/>
      <c r="AD574" s="47"/>
      <c r="AE574" s="47"/>
      <c r="AF574" s="73"/>
    </row>
    <row r="575" spans="17:32" x14ac:dyDescent="0.25">
      <c r="Q575" s="73"/>
      <c r="R575" s="73"/>
      <c r="S575" s="73"/>
      <c r="T575" s="73"/>
      <c r="U575" s="73"/>
      <c r="V575" s="73"/>
      <c r="W575" s="73"/>
      <c r="X575" s="73"/>
      <c r="Y575" s="73"/>
      <c r="Z575" s="73"/>
      <c r="AA575" s="73"/>
      <c r="AB575" s="73"/>
      <c r="AC575" s="73"/>
      <c r="AD575" s="47"/>
      <c r="AE575" s="47"/>
      <c r="AF575" s="73"/>
    </row>
    <row r="576" spans="17:32" x14ac:dyDescent="0.25">
      <c r="Q576" s="73"/>
      <c r="R576" s="73"/>
      <c r="S576" s="73"/>
      <c r="T576" s="73"/>
      <c r="U576" s="73"/>
      <c r="V576" s="73"/>
      <c r="W576" s="73"/>
      <c r="X576" s="73"/>
      <c r="Y576" s="73"/>
      <c r="Z576" s="73"/>
      <c r="AA576" s="73"/>
      <c r="AB576" s="73"/>
      <c r="AC576" s="73"/>
      <c r="AD576" s="47"/>
      <c r="AE576" s="47"/>
      <c r="AF576" s="73"/>
    </row>
    <row r="577" spans="17:32" x14ac:dyDescent="0.25">
      <c r="Q577" s="73"/>
      <c r="R577" s="73"/>
      <c r="S577" s="73"/>
      <c r="T577" s="73"/>
      <c r="U577" s="73"/>
      <c r="V577" s="73"/>
      <c r="W577" s="73"/>
      <c r="X577" s="73"/>
      <c r="Y577" s="73"/>
      <c r="Z577" s="73"/>
      <c r="AA577" s="73"/>
      <c r="AB577" s="73"/>
      <c r="AC577" s="73"/>
      <c r="AD577" s="47"/>
      <c r="AE577" s="47"/>
      <c r="AF577" s="73"/>
    </row>
    <row r="578" spans="17:32" x14ac:dyDescent="0.25">
      <c r="Q578" s="73"/>
      <c r="R578" s="73"/>
      <c r="S578" s="73"/>
      <c r="T578" s="73"/>
      <c r="U578" s="73"/>
      <c r="V578" s="73"/>
      <c r="W578" s="73"/>
      <c r="X578" s="73"/>
      <c r="Y578" s="73"/>
      <c r="Z578" s="73"/>
      <c r="AA578" s="73"/>
      <c r="AB578" s="73"/>
      <c r="AC578" s="73"/>
      <c r="AD578" s="47"/>
      <c r="AE578" s="47"/>
      <c r="AF578" s="73"/>
    </row>
    <row r="579" spans="17:32" x14ac:dyDescent="0.25">
      <c r="Q579" s="73"/>
      <c r="R579" s="73"/>
      <c r="S579" s="73"/>
      <c r="T579" s="73"/>
      <c r="U579" s="73"/>
      <c r="V579" s="73"/>
      <c r="W579" s="73"/>
      <c r="X579" s="73"/>
      <c r="Y579" s="73"/>
      <c r="Z579" s="73"/>
      <c r="AA579" s="73"/>
      <c r="AB579" s="73"/>
      <c r="AC579" s="73"/>
      <c r="AD579" s="47"/>
      <c r="AE579" s="47"/>
      <c r="AF579" s="73"/>
    </row>
    <row r="580" spans="17:32" x14ac:dyDescent="0.25">
      <c r="Q580" s="73"/>
      <c r="R580" s="73"/>
      <c r="S580" s="73"/>
      <c r="T580" s="73"/>
      <c r="U580" s="73"/>
      <c r="V580" s="73"/>
      <c r="W580" s="73"/>
      <c r="X580" s="73"/>
      <c r="Y580" s="73"/>
      <c r="Z580" s="73"/>
      <c r="AA580" s="73"/>
      <c r="AB580" s="73"/>
      <c r="AC580" s="73"/>
      <c r="AD580" s="47"/>
      <c r="AE580" s="47"/>
      <c r="AF580" s="73"/>
    </row>
    <row r="581" spans="17:32" x14ac:dyDescent="0.25">
      <c r="Q581" s="73"/>
      <c r="R581" s="73"/>
      <c r="S581" s="73"/>
      <c r="T581" s="73"/>
      <c r="U581" s="73"/>
      <c r="V581" s="73"/>
      <c r="W581" s="73"/>
      <c r="X581" s="73"/>
      <c r="Y581" s="73"/>
      <c r="Z581" s="73"/>
      <c r="AA581" s="73"/>
      <c r="AB581" s="73"/>
      <c r="AC581" s="73"/>
      <c r="AD581" s="47"/>
      <c r="AE581" s="47"/>
      <c r="AF581" s="73"/>
    </row>
    <row r="582" spans="17:32" x14ac:dyDescent="0.25">
      <c r="Q582" s="73"/>
      <c r="R582" s="73"/>
      <c r="S582" s="73"/>
      <c r="T582" s="73"/>
      <c r="U582" s="73"/>
      <c r="V582" s="73"/>
      <c r="W582" s="73"/>
      <c r="X582" s="73"/>
      <c r="Y582" s="73"/>
      <c r="Z582" s="73"/>
      <c r="AA582" s="73"/>
      <c r="AB582" s="73"/>
      <c r="AC582" s="73"/>
      <c r="AD582" s="47"/>
      <c r="AE582" s="47"/>
      <c r="AF582" s="73"/>
    </row>
    <row r="583" spans="17:32" x14ac:dyDescent="0.25">
      <c r="Q583" s="73"/>
      <c r="R583" s="73"/>
      <c r="S583" s="73"/>
      <c r="T583" s="73"/>
      <c r="U583" s="73"/>
      <c r="V583" s="73"/>
      <c r="W583" s="73"/>
      <c r="X583" s="73"/>
      <c r="Y583" s="73"/>
      <c r="Z583" s="73"/>
      <c r="AA583" s="73"/>
      <c r="AB583" s="73"/>
      <c r="AC583" s="73"/>
      <c r="AD583" s="47"/>
      <c r="AE583" s="47"/>
      <c r="AF583" s="73"/>
    </row>
    <row r="584" spans="17:32" x14ac:dyDescent="0.25">
      <c r="Q584" s="73"/>
      <c r="R584" s="73"/>
      <c r="S584" s="73"/>
      <c r="T584" s="73"/>
      <c r="U584" s="73"/>
      <c r="V584" s="73"/>
      <c r="W584" s="73"/>
      <c r="X584" s="73"/>
      <c r="Y584" s="73"/>
      <c r="Z584" s="73"/>
      <c r="AA584" s="73"/>
      <c r="AB584" s="73"/>
      <c r="AC584" s="73"/>
      <c r="AD584" s="47"/>
      <c r="AE584" s="47"/>
      <c r="AF584" s="73"/>
    </row>
    <row r="585" spans="17:32" x14ac:dyDescent="0.25">
      <c r="Q585" s="73"/>
      <c r="R585" s="73"/>
      <c r="S585" s="73"/>
      <c r="T585" s="73"/>
      <c r="U585" s="73"/>
      <c r="V585" s="73"/>
      <c r="W585" s="73"/>
      <c r="X585" s="73"/>
      <c r="Y585" s="73"/>
      <c r="Z585" s="73"/>
      <c r="AA585" s="73"/>
      <c r="AB585" s="73"/>
      <c r="AC585" s="73"/>
      <c r="AD585" s="47"/>
      <c r="AE585" s="47"/>
      <c r="AF585" s="73"/>
    </row>
    <row r="586" spans="17:32" x14ac:dyDescent="0.25">
      <c r="Q586" s="73"/>
      <c r="R586" s="73"/>
      <c r="S586" s="73"/>
      <c r="T586" s="73"/>
      <c r="U586" s="73"/>
      <c r="V586" s="73"/>
      <c r="W586" s="73"/>
      <c r="X586" s="73"/>
      <c r="Y586" s="73"/>
      <c r="Z586" s="73"/>
      <c r="AA586" s="73"/>
      <c r="AB586" s="73"/>
      <c r="AC586" s="73"/>
      <c r="AD586" s="47"/>
      <c r="AE586" s="47"/>
      <c r="AF586" s="73"/>
    </row>
    <row r="587" spans="17:32" x14ac:dyDescent="0.25">
      <c r="Q587" s="73"/>
      <c r="R587" s="73"/>
      <c r="S587" s="73"/>
      <c r="T587" s="73"/>
      <c r="U587" s="73"/>
      <c r="V587" s="73"/>
      <c r="W587" s="73"/>
      <c r="X587" s="73"/>
      <c r="Y587" s="73"/>
      <c r="Z587" s="73"/>
      <c r="AA587" s="73"/>
      <c r="AB587" s="73"/>
      <c r="AC587" s="73"/>
      <c r="AD587" s="47"/>
      <c r="AE587" s="47"/>
      <c r="AF587" s="73"/>
    </row>
    <row r="588" spans="17:32" x14ac:dyDescent="0.25">
      <c r="Q588" s="73"/>
      <c r="R588" s="73"/>
      <c r="S588" s="73"/>
      <c r="T588" s="73"/>
      <c r="U588" s="73"/>
      <c r="V588" s="73"/>
      <c r="W588" s="73"/>
      <c r="X588" s="73"/>
      <c r="Y588" s="73"/>
      <c r="Z588" s="73"/>
      <c r="AA588" s="73"/>
      <c r="AB588" s="73"/>
      <c r="AC588" s="73"/>
      <c r="AD588" s="47"/>
      <c r="AE588" s="47"/>
      <c r="AF588" s="73"/>
    </row>
    <row r="589" spans="17:32" x14ac:dyDescent="0.25">
      <c r="Q589" s="73"/>
      <c r="R589" s="73"/>
      <c r="S589" s="73"/>
      <c r="T589" s="73"/>
      <c r="U589" s="73"/>
      <c r="V589" s="73"/>
      <c r="W589" s="73"/>
      <c r="X589" s="73"/>
      <c r="Y589" s="73"/>
      <c r="Z589" s="73"/>
      <c r="AA589" s="73"/>
      <c r="AB589" s="73"/>
      <c r="AC589" s="73"/>
      <c r="AD589" s="47"/>
      <c r="AE589" s="47"/>
      <c r="AF589" s="73"/>
    </row>
    <row r="590" spans="17:32" x14ac:dyDescent="0.25">
      <c r="Q590" s="73"/>
      <c r="R590" s="73"/>
      <c r="S590" s="73"/>
      <c r="T590" s="73"/>
      <c r="U590" s="73"/>
      <c r="V590" s="73"/>
      <c r="W590" s="73"/>
      <c r="X590" s="73"/>
      <c r="Y590" s="73"/>
      <c r="Z590" s="73"/>
      <c r="AA590" s="73"/>
      <c r="AB590" s="73"/>
      <c r="AC590" s="73"/>
      <c r="AD590" s="47"/>
      <c r="AE590" s="47"/>
      <c r="AF590" s="73"/>
    </row>
    <row r="591" spans="17:32" x14ac:dyDescent="0.25">
      <c r="Q591" s="73"/>
      <c r="R591" s="73"/>
      <c r="S591" s="73"/>
      <c r="T591" s="73"/>
      <c r="U591" s="73"/>
      <c r="V591" s="73"/>
      <c r="W591" s="73"/>
      <c r="X591" s="73"/>
      <c r="Y591" s="73"/>
      <c r="Z591" s="73"/>
      <c r="AA591" s="73"/>
      <c r="AB591" s="73"/>
      <c r="AC591" s="73"/>
      <c r="AD591" s="47"/>
      <c r="AE591" s="47"/>
      <c r="AF591" s="73"/>
    </row>
    <row r="592" spans="17:32" x14ac:dyDescent="0.25">
      <c r="Q592" s="73"/>
      <c r="R592" s="73"/>
      <c r="S592" s="73"/>
      <c r="T592" s="73"/>
      <c r="U592" s="73"/>
      <c r="V592" s="73"/>
      <c r="W592" s="73"/>
      <c r="X592" s="73"/>
      <c r="Y592" s="73"/>
      <c r="Z592" s="73"/>
      <c r="AA592" s="73"/>
      <c r="AB592" s="73"/>
      <c r="AC592" s="73"/>
      <c r="AD592" s="47"/>
      <c r="AE592" s="47"/>
      <c r="AF592" s="73"/>
    </row>
    <row r="593" spans="17:32" x14ac:dyDescent="0.25">
      <c r="Q593" s="73"/>
      <c r="R593" s="73"/>
      <c r="S593" s="73"/>
      <c r="T593" s="73"/>
      <c r="U593" s="73"/>
      <c r="V593" s="73"/>
      <c r="W593" s="73"/>
      <c r="X593" s="73"/>
      <c r="Y593" s="73"/>
      <c r="Z593" s="73"/>
      <c r="AA593" s="73"/>
      <c r="AB593" s="73"/>
      <c r="AC593" s="73"/>
      <c r="AD593" s="47"/>
      <c r="AE593" s="47"/>
      <c r="AF593" s="73"/>
    </row>
    <row r="594" spans="17:32" x14ac:dyDescent="0.25">
      <c r="Q594" s="73"/>
      <c r="R594" s="73"/>
      <c r="S594" s="73"/>
      <c r="T594" s="73"/>
      <c r="U594" s="73"/>
      <c r="V594" s="73"/>
      <c r="W594" s="73"/>
      <c r="X594" s="73"/>
      <c r="Y594" s="73"/>
      <c r="Z594" s="73"/>
      <c r="AA594" s="73"/>
      <c r="AB594" s="73"/>
      <c r="AC594" s="73"/>
      <c r="AD594" s="47"/>
      <c r="AE594" s="47"/>
      <c r="AF594" s="73"/>
    </row>
    <row r="595" spans="17:32" x14ac:dyDescent="0.25">
      <c r="Q595" s="73"/>
      <c r="R595" s="73"/>
      <c r="S595" s="73"/>
      <c r="T595" s="73"/>
      <c r="U595" s="73"/>
      <c r="V595" s="73"/>
      <c r="W595" s="73"/>
      <c r="X595" s="73"/>
      <c r="Y595" s="73"/>
      <c r="Z595" s="73"/>
      <c r="AA595" s="73"/>
      <c r="AB595" s="73"/>
      <c r="AC595" s="73"/>
      <c r="AD595" s="47"/>
      <c r="AE595" s="47"/>
      <c r="AF595" s="73"/>
    </row>
    <row r="596" spans="17:32" x14ac:dyDescent="0.25">
      <c r="Q596" s="73"/>
      <c r="R596" s="73"/>
      <c r="S596" s="73"/>
      <c r="T596" s="73"/>
      <c r="U596" s="73"/>
      <c r="V596" s="73"/>
      <c r="W596" s="73"/>
      <c r="X596" s="73"/>
      <c r="Y596" s="73"/>
      <c r="Z596" s="73"/>
      <c r="AA596" s="73"/>
      <c r="AB596" s="73"/>
      <c r="AC596" s="73"/>
      <c r="AD596" s="47"/>
      <c r="AE596" s="47"/>
      <c r="AF596" s="73"/>
    </row>
    <row r="597" spans="17:32" x14ac:dyDescent="0.25">
      <c r="Q597" s="73"/>
      <c r="R597" s="73"/>
      <c r="S597" s="73"/>
      <c r="T597" s="73"/>
      <c r="U597" s="73"/>
      <c r="V597" s="73"/>
      <c r="W597" s="73"/>
      <c r="X597" s="73"/>
      <c r="Y597" s="73"/>
      <c r="Z597" s="73"/>
      <c r="AA597" s="73"/>
      <c r="AB597" s="73"/>
      <c r="AC597" s="73"/>
      <c r="AD597" s="47"/>
      <c r="AE597" s="47"/>
      <c r="AF597" s="73"/>
    </row>
    <row r="598" spans="17:32" x14ac:dyDescent="0.25">
      <c r="Q598" s="73"/>
      <c r="R598" s="73"/>
      <c r="S598" s="73"/>
      <c r="T598" s="73"/>
      <c r="U598" s="73"/>
      <c r="V598" s="73"/>
      <c r="W598" s="73"/>
      <c r="X598" s="73"/>
      <c r="Y598" s="73"/>
      <c r="Z598" s="73"/>
      <c r="AA598" s="73"/>
      <c r="AB598" s="73"/>
      <c r="AC598" s="73"/>
      <c r="AD598" s="47"/>
      <c r="AE598" s="47"/>
      <c r="AF598" s="73"/>
    </row>
    <row r="599" spans="17:32" x14ac:dyDescent="0.25">
      <c r="Q599" s="73"/>
      <c r="R599" s="73"/>
      <c r="S599" s="73"/>
      <c r="T599" s="73"/>
      <c r="U599" s="73"/>
      <c r="V599" s="73"/>
      <c r="W599" s="73"/>
      <c r="X599" s="73"/>
      <c r="Y599" s="73"/>
      <c r="Z599" s="73"/>
      <c r="AA599" s="73"/>
      <c r="AB599" s="73"/>
      <c r="AC599" s="73"/>
      <c r="AD599" s="47"/>
      <c r="AE599" s="47"/>
      <c r="AF599" s="73"/>
    </row>
    <row r="600" spans="17:32" x14ac:dyDescent="0.25">
      <c r="Q600" s="73"/>
      <c r="R600" s="73"/>
      <c r="S600" s="73"/>
      <c r="T600" s="73"/>
      <c r="U600" s="73"/>
      <c r="V600" s="73"/>
      <c r="W600" s="73"/>
      <c r="X600" s="73"/>
      <c r="Y600" s="73"/>
      <c r="Z600" s="73"/>
      <c r="AA600" s="73"/>
      <c r="AB600" s="73"/>
      <c r="AC600" s="73"/>
      <c r="AD600" s="47"/>
      <c r="AE600" s="47"/>
      <c r="AF600" s="73"/>
    </row>
    <row r="601" spans="17:32" x14ac:dyDescent="0.25">
      <c r="Q601" s="73"/>
      <c r="R601" s="73"/>
      <c r="S601" s="73"/>
      <c r="T601" s="73"/>
      <c r="U601" s="73"/>
      <c r="V601" s="73"/>
      <c r="W601" s="73"/>
      <c r="X601" s="73"/>
      <c r="Y601" s="73"/>
      <c r="Z601" s="73"/>
      <c r="AA601" s="73"/>
      <c r="AB601" s="73"/>
      <c r="AC601" s="73"/>
      <c r="AD601" s="47"/>
      <c r="AE601" s="47"/>
      <c r="AF601" s="73"/>
    </row>
    <row r="602" spans="17:32" x14ac:dyDescent="0.25">
      <c r="Q602" s="73"/>
      <c r="R602" s="73"/>
      <c r="S602" s="73"/>
      <c r="T602" s="73"/>
      <c r="U602" s="73"/>
      <c r="V602" s="73"/>
      <c r="W602" s="73"/>
      <c r="X602" s="73"/>
      <c r="Y602" s="73"/>
      <c r="Z602" s="73"/>
      <c r="AA602" s="73"/>
      <c r="AB602" s="73"/>
      <c r="AC602" s="73"/>
      <c r="AD602" s="47"/>
      <c r="AE602" s="47"/>
      <c r="AF602" s="73"/>
    </row>
    <row r="603" spans="17:32" x14ac:dyDescent="0.25">
      <c r="Q603" s="73"/>
      <c r="R603" s="73"/>
      <c r="S603" s="73"/>
      <c r="T603" s="73"/>
      <c r="U603" s="73"/>
      <c r="V603" s="73"/>
      <c r="W603" s="73"/>
      <c r="X603" s="73"/>
      <c r="Y603" s="73"/>
      <c r="Z603" s="73"/>
      <c r="AA603" s="73"/>
      <c r="AB603" s="73"/>
      <c r="AC603" s="73"/>
      <c r="AD603" s="47"/>
      <c r="AE603" s="47"/>
      <c r="AF603" s="73"/>
    </row>
    <row r="604" spans="17:32" x14ac:dyDescent="0.25">
      <c r="Q604" s="73"/>
      <c r="R604" s="73"/>
      <c r="S604" s="73"/>
      <c r="T604" s="73"/>
      <c r="U604" s="73"/>
      <c r="V604" s="73"/>
      <c r="W604" s="73"/>
      <c r="X604" s="73"/>
      <c r="Y604" s="73"/>
      <c r="Z604" s="73"/>
      <c r="AA604" s="73"/>
      <c r="AB604" s="73"/>
      <c r="AC604" s="73"/>
      <c r="AD604" s="47"/>
      <c r="AE604" s="47"/>
      <c r="AF604" s="73"/>
    </row>
    <row r="605" spans="17:32" x14ac:dyDescent="0.25">
      <c r="Q605" s="73"/>
      <c r="R605" s="73"/>
      <c r="S605" s="73"/>
      <c r="T605" s="73"/>
      <c r="U605" s="73"/>
      <c r="V605" s="73"/>
      <c r="W605" s="73"/>
      <c r="X605" s="73"/>
      <c r="Y605" s="73"/>
      <c r="Z605" s="73"/>
      <c r="AA605" s="73"/>
      <c r="AB605" s="73"/>
      <c r="AC605" s="73"/>
      <c r="AD605" s="47"/>
      <c r="AE605" s="47"/>
      <c r="AF605" s="73"/>
    </row>
    <row r="606" spans="17:32" x14ac:dyDescent="0.25">
      <c r="Q606" s="73"/>
      <c r="R606" s="73"/>
      <c r="S606" s="73"/>
      <c r="T606" s="73"/>
      <c r="U606" s="73"/>
      <c r="V606" s="73"/>
      <c r="W606" s="73"/>
      <c r="X606" s="73"/>
      <c r="Y606" s="73"/>
      <c r="Z606" s="73"/>
      <c r="AA606" s="73"/>
      <c r="AB606" s="73"/>
      <c r="AC606" s="73"/>
      <c r="AD606" s="47"/>
      <c r="AE606" s="47"/>
      <c r="AF606" s="73"/>
    </row>
    <row r="607" spans="17:32" x14ac:dyDescent="0.25">
      <c r="Q607" s="73"/>
      <c r="R607" s="73"/>
      <c r="S607" s="73"/>
      <c r="T607" s="73"/>
      <c r="U607" s="73"/>
      <c r="V607" s="73"/>
      <c r="W607" s="73"/>
      <c r="X607" s="73"/>
      <c r="Y607" s="73"/>
      <c r="Z607" s="73"/>
      <c r="AA607" s="73"/>
      <c r="AB607" s="73"/>
      <c r="AC607" s="73"/>
      <c r="AD607" s="47"/>
      <c r="AE607" s="47"/>
      <c r="AF607" s="73"/>
    </row>
    <row r="608" spans="17:32" x14ac:dyDescent="0.25">
      <c r="Q608" s="73"/>
      <c r="R608" s="73"/>
      <c r="S608" s="73"/>
      <c r="T608" s="73"/>
      <c r="U608" s="73"/>
      <c r="V608" s="73"/>
      <c r="W608" s="73"/>
      <c r="X608" s="73"/>
      <c r="Y608" s="73"/>
      <c r="Z608" s="73"/>
      <c r="AA608" s="73"/>
      <c r="AB608" s="73"/>
      <c r="AC608" s="73"/>
      <c r="AD608" s="47"/>
      <c r="AE608" s="47"/>
      <c r="AF608" s="73"/>
    </row>
    <row r="609" spans="17:32" x14ac:dyDescent="0.25">
      <c r="Q609" s="73"/>
      <c r="R609" s="73"/>
      <c r="S609" s="73"/>
      <c r="T609" s="73"/>
      <c r="U609" s="73"/>
      <c r="V609" s="73"/>
      <c r="W609" s="73"/>
      <c r="X609" s="73"/>
      <c r="Y609" s="73"/>
      <c r="Z609" s="73"/>
      <c r="AA609" s="73"/>
      <c r="AB609" s="73"/>
      <c r="AC609" s="73"/>
      <c r="AD609" s="47"/>
      <c r="AE609" s="47"/>
      <c r="AF609" s="73"/>
    </row>
    <row r="610" spans="17:32" x14ac:dyDescent="0.25">
      <c r="Q610" s="73"/>
      <c r="R610" s="73"/>
      <c r="S610" s="73"/>
      <c r="T610" s="73"/>
      <c r="U610" s="73"/>
      <c r="V610" s="73"/>
      <c r="W610" s="73"/>
      <c r="X610" s="73"/>
      <c r="Y610" s="73"/>
      <c r="Z610" s="73"/>
      <c r="AA610" s="73"/>
      <c r="AB610" s="73"/>
      <c r="AC610" s="73"/>
      <c r="AD610" s="47"/>
      <c r="AE610" s="47"/>
      <c r="AF610" s="73"/>
    </row>
    <row r="611" spans="17:32" x14ac:dyDescent="0.25">
      <c r="Q611" s="73"/>
      <c r="R611" s="73"/>
      <c r="S611" s="73"/>
      <c r="T611" s="73"/>
      <c r="U611" s="73"/>
      <c r="V611" s="73"/>
      <c r="W611" s="73"/>
      <c r="X611" s="73"/>
      <c r="Y611" s="73"/>
      <c r="Z611" s="73"/>
      <c r="AA611" s="73"/>
      <c r="AB611" s="73"/>
      <c r="AC611" s="73"/>
      <c r="AD611" s="47"/>
      <c r="AE611" s="47"/>
      <c r="AF611" s="73"/>
    </row>
    <row r="612" spans="17:32" x14ac:dyDescent="0.25">
      <c r="Q612" s="73"/>
      <c r="R612" s="73"/>
      <c r="S612" s="73"/>
      <c r="T612" s="73"/>
      <c r="U612" s="73"/>
      <c r="V612" s="73"/>
      <c r="W612" s="73"/>
      <c r="X612" s="73"/>
      <c r="Y612" s="73"/>
      <c r="Z612" s="73"/>
      <c r="AA612" s="73"/>
      <c r="AB612" s="73"/>
      <c r="AC612" s="73"/>
      <c r="AD612" s="47"/>
      <c r="AE612" s="47"/>
      <c r="AF612" s="73"/>
    </row>
    <row r="613" spans="17:32" x14ac:dyDescent="0.25">
      <c r="Q613" s="73"/>
      <c r="R613" s="73"/>
      <c r="S613" s="73"/>
      <c r="T613" s="73"/>
      <c r="U613" s="73"/>
      <c r="V613" s="73"/>
      <c r="W613" s="73"/>
      <c r="X613" s="73"/>
      <c r="Y613" s="73"/>
      <c r="Z613" s="73"/>
      <c r="AA613" s="73"/>
      <c r="AB613" s="73"/>
      <c r="AC613" s="73"/>
      <c r="AD613" s="47"/>
      <c r="AE613" s="47"/>
      <c r="AF613" s="73"/>
    </row>
    <row r="614" spans="17:32" x14ac:dyDescent="0.25">
      <c r="Q614" s="73"/>
      <c r="R614" s="73"/>
      <c r="S614" s="73"/>
      <c r="T614" s="73"/>
      <c r="U614" s="73"/>
      <c r="V614" s="73"/>
      <c r="W614" s="73"/>
      <c r="X614" s="73"/>
      <c r="Y614" s="73"/>
      <c r="Z614" s="73"/>
      <c r="AA614" s="73"/>
      <c r="AB614" s="73"/>
      <c r="AC614" s="73"/>
      <c r="AD614" s="47"/>
      <c r="AE614" s="47"/>
      <c r="AF614" s="73"/>
    </row>
    <row r="615" spans="17:32" x14ac:dyDescent="0.25">
      <c r="Q615" s="73"/>
      <c r="R615" s="73"/>
      <c r="S615" s="73"/>
      <c r="T615" s="73"/>
      <c r="U615" s="73"/>
      <c r="V615" s="73"/>
      <c r="W615" s="73"/>
      <c r="X615" s="73"/>
      <c r="Y615" s="73"/>
      <c r="Z615" s="73"/>
      <c r="AA615" s="73"/>
      <c r="AB615" s="73"/>
      <c r="AC615" s="73"/>
      <c r="AD615" s="47"/>
      <c r="AE615" s="47"/>
      <c r="AF615" s="73"/>
    </row>
    <row r="616" spans="17:32" x14ac:dyDescent="0.25">
      <c r="Q616" s="73"/>
      <c r="R616" s="73"/>
      <c r="S616" s="73"/>
      <c r="T616" s="73"/>
      <c r="U616" s="73"/>
      <c r="V616" s="73"/>
      <c r="W616" s="73"/>
      <c r="X616" s="73"/>
      <c r="Y616" s="73"/>
      <c r="Z616" s="73"/>
      <c r="AA616" s="73"/>
      <c r="AB616" s="73"/>
      <c r="AC616" s="73"/>
      <c r="AD616" s="47"/>
      <c r="AE616" s="47"/>
      <c r="AF616" s="73"/>
    </row>
    <row r="617" spans="17:32" x14ac:dyDescent="0.25">
      <c r="Q617" s="73"/>
      <c r="R617" s="73"/>
      <c r="S617" s="73"/>
      <c r="T617" s="73"/>
      <c r="U617" s="73"/>
      <c r="V617" s="73"/>
      <c r="W617" s="73"/>
      <c r="X617" s="73"/>
      <c r="Y617" s="73"/>
      <c r="Z617" s="73"/>
      <c r="AA617" s="73"/>
      <c r="AB617" s="73"/>
      <c r="AC617" s="73"/>
      <c r="AD617" s="47"/>
      <c r="AE617" s="47"/>
      <c r="AF617" s="73"/>
    </row>
    <row r="618" spans="17:32" x14ac:dyDescent="0.25">
      <c r="Q618" s="73"/>
      <c r="R618" s="73"/>
      <c r="S618" s="73"/>
      <c r="T618" s="73"/>
      <c r="U618" s="73"/>
      <c r="V618" s="73"/>
      <c r="W618" s="73"/>
      <c r="X618" s="73"/>
      <c r="Y618" s="73"/>
      <c r="Z618" s="73"/>
      <c r="AA618" s="73"/>
      <c r="AB618" s="73"/>
      <c r="AC618" s="73"/>
      <c r="AD618" s="47"/>
      <c r="AE618" s="47"/>
      <c r="AF618" s="73"/>
    </row>
    <row r="619" spans="17:32" x14ac:dyDescent="0.25">
      <c r="Q619" s="73"/>
      <c r="R619" s="73"/>
      <c r="S619" s="73"/>
      <c r="T619" s="73"/>
      <c r="U619" s="73"/>
      <c r="V619" s="73"/>
      <c r="W619" s="73"/>
      <c r="X619" s="73"/>
      <c r="Y619" s="73"/>
      <c r="Z619" s="73"/>
      <c r="AA619" s="73"/>
      <c r="AB619" s="73"/>
      <c r="AC619" s="73"/>
      <c r="AD619" s="47"/>
      <c r="AE619" s="47"/>
      <c r="AF619" s="73"/>
    </row>
    <row r="620" spans="17:32" x14ac:dyDescent="0.25">
      <c r="Q620" s="73"/>
      <c r="R620" s="73"/>
      <c r="S620" s="73"/>
      <c r="T620" s="73"/>
      <c r="U620" s="73"/>
      <c r="V620" s="73"/>
      <c r="W620" s="73"/>
      <c r="X620" s="73"/>
      <c r="Y620" s="73"/>
      <c r="Z620" s="73"/>
      <c r="AA620" s="73"/>
      <c r="AB620" s="73"/>
      <c r="AC620" s="73"/>
      <c r="AD620" s="47"/>
      <c r="AE620" s="47"/>
      <c r="AF620" s="73"/>
    </row>
    <row r="621" spans="17:32" x14ac:dyDescent="0.25">
      <c r="Q621" s="73"/>
      <c r="R621" s="73"/>
      <c r="S621" s="73"/>
      <c r="T621" s="73"/>
      <c r="U621" s="73"/>
      <c r="V621" s="73"/>
      <c r="W621" s="73"/>
      <c r="X621" s="73"/>
      <c r="Y621" s="73"/>
      <c r="Z621" s="73"/>
      <c r="AA621" s="73"/>
      <c r="AB621" s="73"/>
      <c r="AC621" s="73"/>
      <c r="AD621" s="47"/>
      <c r="AE621" s="47"/>
      <c r="AF621" s="73"/>
    </row>
    <row r="622" spans="17:32" x14ac:dyDescent="0.25">
      <c r="Q622" s="73"/>
      <c r="R622" s="73"/>
      <c r="S622" s="73"/>
      <c r="T622" s="73"/>
      <c r="U622" s="73"/>
      <c r="V622" s="73"/>
      <c r="W622" s="73"/>
      <c r="X622" s="73"/>
      <c r="Y622" s="73"/>
      <c r="Z622" s="73"/>
      <c r="AA622" s="73"/>
      <c r="AB622" s="73"/>
      <c r="AC622" s="73"/>
      <c r="AD622" s="47"/>
      <c r="AE622" s="47"/>
      <c r="AF622" s="73"/>
    </row>
    <row r="623" spans="17:32" x14ac:dyDescent="0.25">
      <c r="Q623" s="73"/>
      <c r="R623" s="73"/>
      <c r="S623" s="73"/>
      <c r="T623" s="73"/>
      <c r="U623" s="73"/>
      <c r="V623" s="73"/>
      <c r="W623" s="73"/>
      <c r="X623" s="73"/>
      <c r="Y623" s="73"/>
      <c r="Z623" s="73"/>
      <c r="AA623" s="73"/>
      <c r="AB623" s="73"/>
      <c r="AC623" s="73"/>
      <c r="AD623" s="47"/>
      <c r="AE623" s="47"/>
      <c r="AF623" s="73"/>
    </row>
    <row r="624" spans="17:32" x14ac:dyDescent="0.25">
      <c r="Q624" s="73"/>
      <c r="R624" s="73"/>
      <c r="S624" s="73"/>
      <c r="T624" s="73"/>
      <c r="U624" s="73"/>
      <c r="V624" s="73"/>
      <c r="W624" s="73"/>
      <c r="X624" s="73"/>
      <c r="Y624" s="73"/>
      <c r="Z624" s="73"/>
      <c r="AA624" s="73"/>
      <c r="AB624" s="73"/>
      <c r="AC624" s="73"/>
      <c r="AD624" s="47"/>
      <c r="AE624" s="47"/>
      <c r="AF624" s="73"/>
    </row>
    <row r="625" spans="17:32" x14ac:dyDescent="0.25">
      <c r="Q625" s="73"/>
      <c r="R625" s="73"/>
      <c r="S625" s="73"/>
      <c r="T625" s="73"/>
      <c r="U625" s="73"/>
      <c r="V625" s="73"/>
      <c r="W625" s="73"/>
      <c r="X625" s="73"/>
      <c r="Y625" s="73"/>
      <c r="Z625" s="73"/>
      <c r="AA625" s="73"/>
      <c r="AB625" s="73"/>
      <c r="AC625" s="73"/>
      <c r="AD625" s="47"/>
      <c r="AE625" s="47"/>
      <c r="AF625" s="73"/>
    </row>
    <row r="626" spans="17:32" x14ac:dyDescent="0.25">
      <c r="Q626" s="73"/>
      <c r="R626" s="73"/>
      <c r="S626" s="73"/>
      <c r="T626" s="73"/>
      <c r="U626" s="73"/>
      <c r="V626" s="73"/>
      <c r="W626" s="73"/>
      <c r="X626" s="73"/>
      <c r="Y626" s="73"/>
      <c r="Z626" s="73"/>
      <c r="AA626" s="73"/>
      <c r="AB626" s="73"/>
      <c r="AC626" s="73"/>
      <c r="AD626" s="47"/>
      <c r="AE626" s="47"/>
      <c r="AF626" s="73"/>
    </row>
    <row r="627" spans="17:32" x14ac:dyDescent="0.25">
      <c r="Q627" s="73"/>
      <c r="R627" s="73"/>
      <c r="S627" s="73"/>
      <c r="T627" s="73"/>
      <c r="U627" s="73"/>
      <c r="V627" s="73"/>
      <c r="W627" s="73"/>
      <c r="X627" s="73"/>
      <c r="Y627" s="73"/>
      <c r="Z627" s="73"/>
      <c r="AA627" s="73"/>
      <c r="AB627" s="73"/>
      <c r="AC627" s="73"/>
      <c r="AD627" s="47"/>
      <c r="AE627" s="47"/>
      <c r="AF627" s="73"/>
    </row>
    <row r="628" spans="17:32" x14ac:dyDescent="0.25">
      <c r="Q628" s="73"/>
      <c r="R628" s="73"/>
      <c r="S628" s="73"/>
      <c r="T628" s="73"/>
      <c r="U628" s="73"/>
      <c r="V628" s="73"/>
      <c r="W628" s="73"/>
      <c r="X628" s="73"/>
      <c r="Y628" s="73"/>
      <c r="Z628" s="73"/>
      <c r="AA628" s="73"/>
      <c r="AB628" s="73"/>
      <c r="AC628" s="73"/>
      <c r="AD628" s="47"/>
      <c r="AE628" s="47"/>
      <c r="AF628" s="73"/>
    </row>
    <row r="629" spans="17:32" x14ac:dyDescent="0.25">
      <c r="Q629" s="73"/>
      <c r="R629" s="73"/>
      <c r="S629" s="73"/>
      <c r="T629" s="73"/>
      <c r="U629" s="73"/>
      <c r="V629" s="73"/>
      <c r="W629" s="73"/>
      <c r="X629" s="73"/>
      <c r="Y629" s="73"/>
      <c r="Z629" s="73"/>
      <c r="AA629" s="73"/>
      <c r="AB629" s="73"/>
      <c r="AC629" s="73"/>
      <c r="AD629" s="47"/>
      <c r="AE629" s="47"/>
      <c r="AF629" s="73"/>
    </row>
    <row r="630" spans="17:32" x14ac:dyDescent="0.25">
      <c r="Q630" s="73"/>
      <c r="R630" s="73"/>
      <c r="S630" s="73"/>
      <c r="T630" s="73"/>
      <c r="U630" s="73"/>
      <c r="V630" s="73"/>
      <c r="W630" s="73"/>
      <c r="X630" s="73"/>
      <c r="Y630" s="73"/>
      <c r="Z630" s="73"/>
      <c r="AA630" s="73"/>
      <c r="AB630" s="73"/>
      <c r="AC630" s="73"/>
      <c r="AD630" s="47"/>
      <c r="AE630" s="47"/>
      <c r="AF630" s="73"/>
    </row>
    <row r="631" spans="17:32" x14ac:dyDescent="0.25">
      <c r="Q631" s="73"/>
      <c r="R631" s="73"/>
      <c r="S631" s="73"/>
      <c r="T631" s="73"/>
      <c r="U631" s="73"/>
      <c r="V631" s="73"/>
      <c r="W631" s="73"/>
      <c r="X631" s="73"/>
      <c r="Y631" s="73"/>
      <c r="Z631" s="73"/>
      <c r="AA631" s="73"/>
      <c r="AB631" s="73"/>
      <c r="AC631" s="73"/>
      <c r="AD631" s="47"/>
      <c r="AE631" s="47"/>
      <c r="AF631" s="73"/>
    </row>
    <row r="632" spans="17:32" x14ac:dyDescent="0.25">
      <c r="Q632" s="73"/>
      <c r="R632" s="73"/>
      <c r="S632" s="73"/>
      <c r="T632" s="73"/>
      <c r="U632" s="73"/>
      <c r="V632" s="73"/>
      <c r="W632" s="73"/>
      <c r="X632" s="73"/>
      <c r="Y632" s="73"/>
      <c r="Z632" s="73"/>
      <c r="AA632" s="73"/>
      <c r="AB632" s="73"/>
      <c r="AC632" s="73"/>
      <c r="AD632" s="47"/>
      <c r="AE632" s="47"/>
      <c r="AF632" s="73"/>
    </row>
    <row r="633" spans="17:32" x14ac:dyDescent="0.25">
      <c r="Q633" s="73"/>
      <c r="R633" s="73"/>
      <c r="S633" s="73"/>
      <c r="T633" s="73"/>
      <c r="U633" s="73"/>
      <c r="V633" s="73"/>
      <c r="W633" s="73"/>
      <c r="X633" s="73"/>
      <c r="Y633" s="73"/>
      <c r="Z633" s="73"/>
      <c r="AA633" s="73"/>
      <c r="AB633" s="73"/>
      <c r="AC633" s="73"/>
      <c r="AD633" s="47"/>
      <c r="AE633" s="47"/>
      <c r="AF633" s="73"/>
    </row>
    <row r="634" spans="17:32" x14ac:dyDescent="0.25">
      <c r="Q634" s="73"/>
      <c r="R634" s="73"/>
      <c r="S634" s="73"/>
      <c r="T634" s="73"/>
      <c r="U634" s="73"/>
      <c r="V634" s="73"/>
      <c r="W634" s="73"/>
      <c r="X634" s="73"/>
      <c r="Y634" s="73"/>
      <c r="Z634" s="73"/>
      <c r="AA634" s="73"/>
      <c r="AB634" s="73"/>
      <c r="AC634" s="73"/>
      <c r="AD634" s="47"/>
      <c r="AE634" s="47"/>
      <c r="AF634" s="73"/>
    </row>
    <row r="635" spans="17:32" x14ac:dyDescent="0.25">
      <c r="Q635" s="73"/>
      <c r="R635" s="73"/>
      <c r="S635" s="73"/>
      <c r="T635" s="73"/>
      <c r="U635" s="73"/>
      <c r="V635" s="73"/>
      <c r="W635" s="73"/>
      <c r="X635" s="73"/>
      <c r="Y635" s="73"/>
      <c r="Z635" s="73"/>
      <c r="AA635" s="73"/>
      <c r="AB635" s="73"/>
      <c r="AC635" s="73"/>
      <c r="AD635" s="47"/>
      <c r="AE635" s="47"/>
      <c r="AF635" s="73"/>
    </row>
    <row r="636" spans="17:32" x14ac:dyDescent="0.25">
      <c r="Q636" s="73"/>
      <c r="R636" s="73"/>
      <c r="S636" s="73"/>
      <c r="T636" s="73"/>
      <c r="U636" s="73"/>
      <c r="V636" s="73"/>
      <c r="W636" s="73"/>
      <c r="X636" s="73"/>
      <c r="Y636" s="73"/>
      <c r="Z636" s="73"/>
      <c r="AA636" s="73"/>
      <c r="AB636" s="73"/>
      <c r="AC636" s="73"/>
      <c r="AD636" s="47"/>
      <c r="AE636" s="47"/>
      <c r="AF636" s="73"/>
    </row>
    <row r="637" spans="17:32" x14ac:dyDescent="0.25">
      <c r="Q637" s="73"/>
      <c r="R637" s="73"/>
      <c r="S637" s="73"/>
      <c r="T637" s="73"/>
      <c r="U637" s="73"/>
      <c r="V637" s="73"/>
      <c r="W637" s="73"/>
      <c r="X637" s="73"/>
      <c r="Y637" s="73"/>
      <c r="Z637" s="73"/>
      <c r="AA637" s="73"/>
      <c r="AB637" s="73"/>
      <c r="AC637" s="73"/>
      <c r="AD637" s="47"/>
      <c r="AE637" s="47"/>
      <c r="AF637" s="73"/>
    </row>
    <row r="638" spans="17:32" x14ac:dyDescent="0.25">
      <c r="Q638" s="73"/>
      <c r="R638" s="73"/>
      <c r="S638" s="73"/>
      <c r="T638" s="73"/>
      <c r="U638" s="73"/>
      <c r="V638" s="73"/>
      <c r="W638" s="73"/>
      <c r="X638" s="73"/>
      <c r="Y638" s="73"/>
      <c r="Z638" s="73"/>
      <c r="AA638" s="73"/>
      <c r="AB638" s="73"/>
      <c r="AC638" s="73"/>
      <c r="AD638" s="47"/>
      <c r="AE638" s="47"/>
      <c r="AF638" s="73"/>
    </row>
    <row r="639" spans="17:32" x14ac:dyDescent="0.25">
      <c r="Q639" s="73"/>
      <c r="R639" s="73"/>
      <c r="S639" s="73"/>
      <c r="T639" s="73"/>
      <c r="U639" s="73"/>
      <c r="V639" s="73"/>
      <c r="W639" s="73"/>
      <c r="X639" s="73"/>
      <c r="Y639" s="73"/>
      <c r="Z639" s="73"/>
      <c r="AA639" s="73"/>
      <c r="AB639" s="73"/>
      <c r="AC639" s="73"/>
      <c r="AD639" s="47"/>
      <c r="AE639" s="47"/>
      <c r="AF639" s="73"/>
    </row>
    <row r="640" spans="17:32" x14ac:dyDescent="0.25">
      <c r="Q640" s="73"/>
      <c r="R640" s="73"/>
      <c r="S640" s="73"/>
      <c r="T640" s="73"/>
      <c r="U640" s="73"/>
      <c r="V640" s="73"/>
      <c r="W640" s="73"/>
      <c r="X640" s="73"/>
      <c r="Y640" s="73"/>
      <c r="Z640" s="73"/>
      <c r="AA640" s="73"/>
      <c r="AB640" s="73"/>
      <c r="AC640" s="73"/>
      <c r="AD640" s="47"/>
      <c r="AE640" s="47"/>
      <c r="AF640" s="73"/>
    </row>
    <row r="641" spans="17:32" x14ac:dyDescent="0.25">
      <c r="Q641" s="73"/>
      <c r="R641" s="73"/>
      <c r="S641" s="73"/>
      <c r="T641" s="73"/>
      <c r="U641" s="73"/>
      <c r="V641" s="73"/>
      <c r="W641" s="73"/>
      <c r="X641" s="73"/>
      <c r="Y641" s="73"/>
      <c r="Z641" s="73"/>
      <c r="AA641" s="73"/>
      <c r="AB641" s="73"/>
      <c r="AC641" s="73"/>
      <c r="AD641" s="47"/>
      <c r="AE641" s="47"/>
      <c r="AF641" s="73"/>
    </row>
    <row r="642" spans="17:32" x14ac:dyDescent="0.25">
      <c r="Q642" s="73"/>
      <c r="R642" s="73"/>
      <c r="S642" s="73"/>
      <c r="T642" s="73"/>
      <c r="U642" s="73"/>
      <c r="V642" s="73"/>
      <c r="W642" s="73"/>
      <c r="X642" s="73"/>
      <c r="Y642" s="73"/>
      <c r="Z642" s="73"/>
      <c r="AA642" s="73"/>
      <c r="AB642" s="73"/>
      <c r="AC642" s="73"/>
      <c r="AD642" s="47"/>
      <c r="AE642" s="47"/>
      <c r="AF642" s="73"/>
    </row>
    <row r="643" spans="17:32" x14ac:dyDescent="0.25">
      <c r="Q643" s="73"/>
      <c r="R643" s="73"/>
      <c r="S643" s="73"/>
      <c r="T643" s="73"/>
      <c r="U643" s="73"/>
      <c r="V643" s="73"/>
      <c r="W643" s="73"/>
      <c r="X643" s="73"/>
      <c r="Y643" s="73"/>
      <c r="Z643" s="73"/>
      <c r="AA643" s="73"/>
      <c r="AB643" s="73"/>
      <c r="AC643" s="73"/>
      <c r="AD643" s="47"/>
      <c r="AE643" s="47"/>
      <c r="AF643" s="73"/>
    </row>
    <row r="644" spans="17:32" x14ac:dyDescent="0.25">
      <c r="Q644" s="73"/>
      <c r="R644" s="73"/>
      <c r="S644" s="73"/>
      <c r="T644" s="73"/>
      <c r="U644" s="73"/>
      <c r="V644" s="73"/>
      <c r="W644" s="73"/>
      <c r="X644" s="73"/>
      <c r="Y644" s="73"/>
      <c r="Z644" s="73"/>
      <c r="AA644" s="73"/>
      <c r="AB644" s="73"/>
      <c r="AC644" s="73"/>
      <c r="AD644" s="47"/>
      <c r="AE644" s="47"/>
      <c r="AF644" s="73"/>
    </row>
    <row r="645" spans="17:32" x14ac:dyDescent="0.25">
      <c r="Q645" s="73"/>
      <c r="R645" s="73"/>
      <c r="S645" s="73"/>
      <c r="T645" s="73"/>
      <c r="U645" s="73"/>
      <c r="V645" s="73"/>
      <c r="W645" s="73"/>
      <c r="X645" s="73"/>
      <c r="Y645" s="73"/>
      <c r="Z645" s="73"/>
      <c r="AA645" s="73"/>
      <c r="AB645" s="73"/>
      <c r="AC645" s="73"/>
      <c r="AD645" s="47"/>
      <c r="AE645" s="47"/>
      <c r="AF645" s="73"/>
    </row>
    <row r="646" spans="17:32" x14ac:dyDescent="0.25">
      <c r="Q646" s="73"/>
      <c r="R646" s="73"/>
      <c r="S646" s="73"/>
      <c r="T646" s="73"/>
      <c r="U646" s="73"/>
      <c r="V646" s="73"/>
      <c r="W646" s="73"/>
      <c r="X646" s="73"/>
      <c r="Y646" s="73"/>
      <c r="Z646" s="73"/>
      <c r="AA646" s="73"/>
      <c r="AB646" s="73"/>
      <c r="AC646" s="73"/>
      <c r="AD646" s="47"/>
      <c r="AE646" s="47"/>
      <c r="AF646" s="73"/>
    </row>
    <row r="647" spans="17:32" x14ac:dyDescent="0.25">
      <c r="Q647" s="73"/>
      <c r="R647" s="73"/>
      <c r="S647" s="73"/>
      <c r="T647" s="73"/>
      <c r="U647" s="73"/>
      <c r="V647" s="73"/>
      <c r="W647" s="73"/>
      <c r="X647" s="73"/>
      <c r="Y647" s="73"/>
      <c r="Z647" s="73"/>
      <c r="AA647" s="73"/>
      <c r="AB647" s="73"/>
      <c r="AC647" s="73"/>
      <c r="AD647" s="47"/>
      <c r="AE647" s="47"/>
      <c r="AF647" s="73"/>
    </row>
    <row r="648" spans="17:32" x14ac:dyDescent="0.25">
      <c r="Q648" s="73"/>
      <c r="R648" s="73"/>
      <c r="S648" s="73"/>
      <c r="T648" s="73"/>
      <c r="U648" s="73"/>
      <c r="V648" s="73"/>
      <c r="W648" s="73"/>
      <c r="X648" s="73"/>
      <c r="Y648" s="73"/>
      <c r="Z648" s="73"/>
      <c r="AA648" s="73"/>
      <c r="AB648" s="73"/>
      <c r="AC648" s="73"/>
      <c r="AD648" s="47"/>
      <c r="AE648" s="47"/>
      <c r="AF648" s="73"/>
    </row>
    <row r="649" spans="17:32" x14ac:dyDescent="0.25">
      <c r="Q649" s="73"/>
      <c r="R649" s="73"/>
      <c r="S649" s="73"/>
      <c r="T649" s="73"/>
      <c r="U649" s="73"/>
      <c r="V649" s="73"/>
      <c r="W649" s="73"/>
      <c r="X649" s="73"/>
      <c r="Y649" s="73"/>
      <c r="Z649" s="73"/>
      <c r="AA649" s="73"/>
      <c r="AB649" s="73"/>
      <c r="AC649" s="73"/>
      <c r="AD649" s="47"/>
      <c r="AE649" s="47"/>
      <c r="AF649" s="73"/>
    </row>
    <row r="650" spans="17:32" x14ac:dyDescent="0.25">
      <c r="Q650" s="73"/>
      <c r="R650" s="73"/>
      <c r="S650" s="73"/>
      <c r="T650" s="73"/>
      <c r="U650" s="73"/>
      <c r="V650" s="73"/>
      <c r="W650" s="73"/>
      <c r="X650" s="73"/>
      <c r="Y650" s="73"/>
      <c r="Z650" s="73"/>
      <c r="AA650" s="73"/>
      <c r="AB650" s="73"/>
      <c r="AC650" s="73"/>
      <c r="AD650" s="47"/>
      <c r="AE650" s="47"/>
      <c r="AF650" s="73"/>
    </row>
    <row r="651" spans="17:32" x14ac:dyDescent="0.25">
      <c r="Q651" s="73"/>
      <c r="R651" s="73"/>
      <c r="S651" s="73"/>
      <c r="T651" s="73"/>
      <c r="U651" s="73"/>
      <c r="V651" s="73"/>
      <c r="W651" s="73"/>
      <c r="X651" s="73"/>
      <c r="Y651" s="73"/>
      <c r="Z651" s="73"/>
      <c r="AA651" s="73"/>
      <c r="AB651" s="73"/>
      <c r="AC651" s="73"/>
      <c r="AD651" s="47"/>
      <c r="AE651" s="47"/>
      <c r="AF651" s="73"/>
    </row>
    <row r="652" spans="17:32" x14ac:dyDescent="0.25">
      <c r="Q652" s="73"/>
      <c r="R652" s="73"/>
      <c r="S652" s="73"/>
      <c r="T652" s="73"/>
      <c r="U652" s="73"/>
      <c r="V652" s="73"/>
      <c r="W652" s="73"/>
      <c r="X652" s="73"/>
      <c r="Y652" s="73"/>
      <c r="Z652" s="73"/>
      <c r="AA652" s="73"/>
      <c r="AB652" s="73"/>
      <c r="AC652" s="73"/>
      <c r="AD652" s="47"/>
      <c r="AE652" s="47"/>
      <c r="AF652" s="73"/>
    </row>
    <row r="653" spans="17:32" x14ac:dyDescent="0.25">
      <c r="Q653" s="73"/>
      <c r="R653" s="73"/>
      <c r="S653" s="73"/>
      <c r="T653" s="73"/>
      <c r="U653" s="73"/>
      <c r="V653" s="73"/>
      <c r="W653" s="73"/>
      <c r="X653" s="73"/>
      <c r="Y653" s="73"/>
      <c r="Z653" s="73"/>
      <c r="AA653" s="73"/>
      <c r="AB653" s="73"/>
      <c r="AC653" s="73"/>
      <c r="AD653" s="47"/>
      <c r="AE653" s="47"/>
      <c r="AF653" s="73"/>
    </row>
    <row r="654" spans="17:32" x14ac:dyDescent="0.25">
      <c r="Q654" s="73"/>
      <c r="R654" s="73"/>
      <c r="S654" s="73"/>
      <c r="T654" s="73"/>
      <c r="U654" s="73"/>
      <c r="V654" s="73"/>
      <c r="W654" s="73"/>
      <c r="X654" s="73"/>
      <c r="Y654" s="73"/>
      <c r="Z654" s="73"/>
      <c r="AA654" s="73"/>
      <c r="AB654" s="73"/>
      <c r="AC654" s="73"/>
      <c r="AD654" s="47"/>
      <c r="AE654" s="47"/>
      <c r="AF654" s="73"/>
    </row>
    <row r="655" spans="17:32" x14ac:dyDescent="0.25">
      <c r="Q655" s="73"/>
      <c r="R655" s="73"/>
      <c r="S655" s="73"/>
      <c r="T655" s="73"/>
      <c r="U655" s="73"/>
      <c r="V655" s="73"/>
      <c r="W655" s="73"/>
      <c r="X655" s="73"/>
      <c r="Y655" s="73"/>
      <c r="Z655" s="73"/>
      <c r="AA655" s="73"/>
      <c r="AB655" s="73"/>
      <c r="AC655" s="73"/>
      <c r="AD655" s="47"/>
      <c r="AE655" s="47"/>
      <c r="AF655" s="73"/>
    </row>
    <row r="656" spans="17:32" x14ac:dyDescent="0.25">
      <c r="Q656" s="73"/>
      <c r="R656" s="73"/>
      <c r="S656" s="73"/>
      <c r="T656" s="73"/>
      <c r="U656" s="73"/>
      <c r="V656" s="73"/>
      <c r="W656" s="73"/>
      <c r="X656" s="73"/>
      <c r="Y656" s="73"/>
      <c r="Z656" s="73"/>
      <c r="AA656" s="73"/>
      <c r="AB656" s="73"/>
      <c r="AC656" s="73"/>
      <c r="AD656" s="47"/>
      <c r="AE656" s="47"/>
      <c r="AF656" s="73"/>
    </row>
    <row r="657" spans="17:32" x14ac:dyDescent="0.25">
      <c r="Q657" s="73"/>
      <c r="R657" s="73"/>
      <c r="S657" s="73"/>
      <c r="T657" s="73"/>
      <c r="U657" s="73"/>
      <c r="V657" s="73"/>
      <c r="W657" s="73"/>
      <c r="X657" s="73"/>
      <c r="Y657" s="73"/>
      <c r="Z657" s="73"/>
      <c r="AA657" s="73"/>
      <c r="AB657" s="73"/>
      <c r="AC657" s="73"/>
      <c r="AD657" s="47"/>
      <c r="AE657" s="47"/>
      <c r="AF657" s="73"/>
    </row>
    <row r="658" spans="17:32" x14ac:dyDescent="0.25">
      <c r="Q658" s="73"/>
      <c r="R658" s="73"/>
      <c r="S658" s="73"/>
      <c r="T658" s="73"/>
      <c r="U658" s="73"/>
      <c r="V658" s="73"/>
      <c r="W658" s="73"/>
      <c r="X658" s="73"/>
      <c r="Y658" s="73"/>
      <c r="Z658" s="73"/>
      <c r="AA658" s="73"/>
      <c r="AB658" s="73"/>
      <c r="AC658" s="73"/>
      <c r="AD658" s="47"/>
      <c r="AE658" s="47"/>
      <c r="AF658" s="73"/>
    </row>
    <row r="659" spans="17:32" x14ac:dyDescent="0.25">
      <c r="Q659" s="73"/>
      <c r="R659" s="73"/>
      <c r="S659" s="73"/>
      <c r="T659" s="73"/>
      <c r="U659" s="73"/>
      <c r="V659" s="73"/>
      <c r="W659" s="73"/>
      <c r="X659" s="73"/>
      <c r="Y659" s="73"/>
      <c r="Z659" s="73"/>
      <c r="AA659" s="73"/>
      <c r="AB659" s="73"/>
      <c r="AC659" s="73"/>
      <c r="AD659" s="47"/>
      <c r="AE659" s="47"/>
      <c r="AF659" s="73"/>
    </row>
    <row r="660" spans="17:32" x14ac:dyDescent="0.25">
      <c r="Q660" s="73"/>
      <c r="R660" s="73"/>
      <c r="S660" s="73"/>
      <c r="T660" s="73"/>
      <c r="U660" s="73"/>
      <c r="V660" s="73"/>
      <c r="W660" s="73"/>
      <c r="X660" s="73"/>
      <c r="Y660" s="73"/>
      <c r="Z660" s="73"/>
      <c r="AA660" s="73"/>
      <c r="AB660" s="73"/>
      <c r="AC660" s="73"/>
      <c r="AD660" s="47"/>
      <c r="AE660" s="47"/>
      <c r="AF660" s="73"/>
    </row>
    <row r="661" spans="17:32" x14ac:dyDescent="0.25">
      <c r="Q661" s="73"/>
      <c r="R661" s="73"/>
      <c r="S661" s="73"/>
      <c r="T661" s="73"/>
      <c r="U661" s="73"/>
      <c r="V661" s="73"/>
      <c r="W661" s="73"/>
      <c r="X661" s="73"/>
      <c r="Y661" s="73"/>
      <c r="Z661" s="73"/>
      <c r="AA661" s="73"/>
      <c r="AB661" s="73"/>
      <c r="AC661" s="73"/>
      <c r="AD661" s="47"/>
      <c r="AE661" s="47"/>
      <c r="AF661" s="73"/>
    </row>
    <row r="662" spans="17:32" x14ac:dyDescent="0.25">
      <c r="Q662" s="73"/>
      <c r="R662" s="73"/>
      <c r="S662" s="73"/>
      <c r="T662" s="73"/>
      <c r="U662" s="73"/>
      <c r="V662" s="73"/>
      <c r="W662" s="73"/>
      <c r="X662" s="73"/>
      <c r="Y662" s="73"/>
      <c r="Z662" s="73"/>
      <c r="AA662" s="73"/>
      <c r="AB662" s="73"/>
      <c r="AC662" s="73"/>
      <c r="AD662" s="47"/>
      <c r="AE662" s="47"/>
      <c r="AF662" s="73"/>
    </row>
    <row r="663" spans="17:32" x14ac:dyDescent="0.25">
      <c r="Q663" s="73"/>
      <c r="R663" s="73"/>
      <c r="S663" s="73"/>
      <c r="T663" s="73"/>
      <c r="U663" s="73"/>
      <c r="V663" s="73"/>
      <c r="W663" s="73"/>
      <c r="X663" s="73"/>
      <c r="Y663" s="73"/>
      <c r="Z663" s="73"/>
      <c r="AA663" s="73"/>
      <c r="AB663" s="73"/>
      <c r="AC663" s="73"/>
      <c r="AD663" s="47"/>
      <c r="AE663" s="47"/>
      <c r="AF663" s="73"/>
    </row>
    <row r="664" spans="17:32" x14ac:dyDescent="0.25">
      <c r="Q664" s="73"/>
      <c r="R664" s="73"/>
      <c r="S664" s="73"/>
      <c r="T664" s="73"/>
      <c r="U664" s="73"/>
      <c r="V664" s="73"/>
      <c r="W664" s="73"/>
      <c r="X664" s="73"/>
      <c r="Y664" s="73"/>
      <c r="Z664" s="73"/>
      <c r="AA664" s="73"/>
      <c r="AB664" s="73"/>
      <c r="AC664" s="73"/>
      <c r="AD664" s="47"/>
      <c r="AE664" s="47"/>
      <c r="AF664" s="73"/>
    </row>
    <row r="665" spans="17:32" x14ac:dyDescent="0.25">
      <c r="Q665" s="73"/>
      <c r="R665" s="73"/>
      <c r="S665" s="73"/>
      <c r="T665" s="73"/>
      <c r="U665" s="73"/>
      <c r="V665" s="73"/>
      <c r="W665" s="73"/>
      <c r="X665" s="73"/>
      <c r="Y665" s="73"/>
      <c r="Z665" s="73"/>
      <c r="AA665" s="73"/>
      <c r="AB665" s="73"/>
      <c r="AC665" s="73"/>
      <c r="AD665" s="47"/>
      <c r="AE665" s="47"/>
      <c r="AF665" s="73"/>
    </row>
    <row r="666" spans="17:32" x14ac:dyDescent="0.25">
      <c r="Q666" s="73"/>
      <c r="R666" s="73"/>
      <c r="S666" s="73"/>
      <c r="T666" s="73"/>
      <c r="U666" s="73"/>
      <c r="V666" s="73"/>
      <c r="W666" s="73"/>
      <c r="X666" s="73"/>
      <c r="Y666" s="73"/>
      <c r="Z666" s="73"/>
      <c r="AA666" s="73"/>
      <c r="AB666" s="73"/>
      <c r="AC666" s="73"/>
      <c r="AD666" s="47"/>
      <c r="AE666" s="47"/>
      <c r="AF666" s="73"/>
    </row>
    <row r="667" spans="17:32" x14ac:dyDescent="0.25">
      <c r="Q667" s="73"/>
      <c r="R667" s="73"/>
      <c r="S667" s="73"/>
      <c r="T667" s="73"/>
      <c r="U667" s="73"/>
      <c r="V667" s="73"/>
      <c r="W667" s="73"/>
      <c r="X667" s="73"/>
      <c r="Y667" s="73"/>
      <c r="Z667" s="73"/>
      <c r="AA667" s="73"/>
      <c r="AB667" s="73"/>
      <c r="AC667" s="73"/>
      <c r="AD667" s="47"/>
      <c r="AE667" s="47"/>
      <c r="AF667" s="73"/>
    </row>
    <row r="668" spans="17:32" x14ac:dyDescent="0.25">
      <c r="Q668" s="73"/>
      <c r="R668" s="73"/>
      <c r="S668" s="73"/>
      <c r="T668" s="73"/>
      <c r="U668" s="73"/>
      <c r="V668" s="73"/>
      <c r="W668" s="73"/>
      <c r="X668" s="73"/>
      <c r="Y668" s="73"/>
      <c r="Z668" s="73"/>
      <c r="AA668" s="73"/>
      <c r="AB668" s="73"/>
      <c r="AC668" s="73"/>
      <c r="AD668" s="47"/>
      <c r="AE668" s="47"/>
      <c r="AF668" s="73"/>
    </row>
    <row r="669" spans="17:32" x14ac:dyDescent="0.25">
      <c r="Q669" s="73"/>
      <c r="R669" s="73"/>
      <c r="S669" s="73"/>
      <c r="T669" s="73"/>
      <c r="U669" s="73"/>
      <c r="V669" s="73"/>
      <c r="W669" s="73"/>
      <c r="X669" s="73"/>
      <c r="Y669" s="73"/>
      <c r="Z669" s="73"/>
      <c r="AA669" s="73"/>
      <c r="AB669" s="73"/>
      <c r="AC669" s="73"/>
      <c r="AD669" s="47"/>
      <c r="AE669" s="47"/>
      <c r="AF669" s="73"/>
    </row>
    <row r="670" spans="17:32" x14ac:dyDescent="0.25">
      <c r="Q670" s="73"/>
      <c r="R670" s="73"/>
      <c r="S670" s="73"/>
      <c r="T670" s="73"/>
      <c r="U670" s="73"/>
      <c r="V670" s="73"/>
      <c r="W670" s="73"/>
      <c r="X670" s="73"/>
      <c r="Y670" s="73"/>
      <c r="Z670" s="73"/>
      <c r="AA670" s="73"/>
      <c r="AB670" s="73"/>
      <c r="AC670" s="73"/>
      <c r="AD670" s="47"/>
      <c r="AE670" s="47"/>
      <c r="AF670" s="73"/>
    </row>
    <row r="671" spans="17:32" x14ac:dyDescent="0.25">
      <c r="Q671" s="73"/>
      <c r="R671" s="73"/>
      <c r="S671" s="73"/>
      <c r="T671" s="73"/>
      <c r="U671" s="73"/>
      <c r="V671" s="73"/>
      <c r="W671" s="73"/>
      <c r="X671" s="73"/>
      <c r="Y671" s="73"/>
      <c r="Z671" s="73"/>
      <c r="AA671" s="73"/>
      <c r="AB671" s="73"/>
      <c r="AC671" s="73"/>
      <c r="AD671" s="47"/>
      <c r="AE671" s="47"/>
      <c r="AF671" s="73"/>
    </row>
    <row r="672" spans="17:32" x14ac:dyDescent="0.25">
      <c r="Q672" s="73"/>
      <c r="R672" s="73"/>
      <c r="S672" s="73"/>
      <c r="T672" s="73"/>
      <c r="U672" s="73"/>
      <c r="V672" s="73"/>
      <c r="W672" s="73"/>
      <c r="X672" s="73"/>
      <c r="Y672" s="73"/>
      <c r="Z672" s="73"/>
      <c r="AA672" s="73"/>
      <c r="AB672" s="73"/>
      <c r="AC672" s="73"/>
      <c r="AD672" s="47"/>
      <c r="AE672" s="47"/>
      <c r="AF672" s="73"/>
    </row>
    <row r="673" spans="17:32" x14ac:dyDescent="0.25">
      <c r="Q673" s="73"/>
      <c r="R673" s="73"/>
      <c r="S673" s="73"/>
      <c r="T673" s="73"/>
      <c r="U673" s="73"/>
      <c r="V673" s="73"/>
      <c r="W673" s="73"/>
      <c r="X673" s="73"/>
      <c r="Y673" s="73"/>
      <c r="Z673" s="73"/>
      <c r="AA673" s="73"/>
      <c r="AB673" s="73"/>
      <c r="AC673" s="73"/>
      <c r="AD673" s="47"/>
      <c r="AE673" s="47"/>
      <c r="AF673" s="73"/>
    </row>
    <row r="674" spans="17:32" x14ac:dyDescent="0.25">
      <c r="Q674" s="73"/>
      <c r="R674" s="73"/>
      <c r="S674" s="73"/>
      <c r="T674" s="73"/>
      <c r="U674" s="73"/>
      <c r="V674" s="73"/>
      <c r="W674" s="73"/>
      <c r="X674" s="73"/>
      <c r="Y674" s="73"/>
      <c r="Z674" s="73"/>
      <c r="AA674" s="73"/>
      <c r="AB674" s="73"/>
      <c r="AC674" s="73"/>
      <c r="AD674" s="47"/>
      <c r="AE674" s="47"/>
      <c r="AF674" s="73"/>
    </row>
    <row r="675" spans="17:32" x14ac:dyDescent="0.25">
      <c r="Q675" s="73"/>
      <c r="R675" s="73"/>
      <c r="S675" s="73"/>
      <c r="T675" s="73"/>
      <c r="U675" s="73"/>
      <c r="V675" s="73"/>
      <c r="W675" s="73"/>
      <c r="X675" s="73"/>
      <c r="Y675" s="73"/>
      <c r="Z675" s="73"/>
      <c r="AA675" s="73"/>
      <c r="AB675" s="73"/>
      <c r="AC675" s="73"/>
      <c r="AD675" s="47"/>
      <c r="AE675" s="47"/>
      <c r="AF675" s="73"/>
    </row>
    <row r="676" spans="17:32" x14ac:dyDescent="0.25">
      <c r="Q676" s="73"/>
      <c r="R676" s="73"/>
      <c r="S676" s="73"/>
      <c r="T676" s="73"/>
      <c r="U676" s="73"/>
      <c r="V676" s="73"/>
      <c r="W676" s="73"/>
      <c r="X676" s="73"/>
      <c r="Y676" s="73"/>
      <c r="Z676" s="73"/>
      <c r="AA676" s="73"/>
      <c r="AB676" s="73"/>
      <c r="AC676" s="73"/>
      <c r="AD676" s="47"/>
      <c r="AE676" s="47"/>
      <c r="AF676" s="73"/>
    </row>
    <row r="677" spans="17:32" x14ac:dyDescent="0.25">
      <c r="Q677" s="73"/>
      <c r="R677" s="73"/>
      <c r="S677" s="73"/>
      <c r="T677" s="73"/>
      <c r="U677" s="73"/>
      <c r="V677" s="73"/>
      <c r="W677" s="73"/>
      <c r="X677" s="73"/>
      <c r="Y677" s="73"/>
      <c r="Z677" s="73"/>
      <c r="AA677" s="73"/>
      <c r="AB677" s="73"/>
      <c r="AC677" s="73"/>
      <c r="AD677" s="47"/>
      <c r="AE677" s="47"/>
      <c r="AF677" s="73"/>
    </row>
    <row r="678" spans="17:32" x14ac:dyDescent="0.25">
      <c r="Q678" s="73"/>
      <c r="R678" s="73"/>
      <c r="S678" s="73"/>
      <c r="T678" s="73"/>
      <c r="U678" s="73"/>
      <c r="V678" s="73"/>
      <c r="W678" s="73"/>
      <c r="X678" s="73"/>
      <c r="Y678" s="73"/>
      <c r="Z678" s="73"/>
      <c r="AA678" s="73"/>
      <c r="AB678" s="73"/>
      <c r="AC678" s="73"/>
      <c r="AD678" s="47"/>
      <c r="AE678" s="47"/>
      <c r="AF678" s="73"/>
    </row>
    <row r="679" spans="17:32" x14ac:dyDescent="0.25">
      <c r="Q679" s="73"/>
      <c r="R679" s="73"/>
      <c r="S679" s="73"/>
      <c r="T679" s="73"/>
      <c r="U679" s="73"/>
      <c r="V679" s="73"/>
      <c r="W679" s="73"/>
      <c r="X679" s="73"/>
      <c r="Y679" s="73"/>
      <c r="Z679" s="73"/>
      <c r="AA679" s="73"/>
      <c r="AB679" s="73"/>
      <c r="AC679" s="73"/>
      <c r="AD679" s="47"/>
      <c r="AE679" s="47"/>
      <c r="AF679" s="73"/>
    </row>
    <row r="680" spans="17:32" x14ac:dyDescent="0.25">
      <c r="Q680" s="73"/>
      <c r="R680" s="73"/>
      <c r="S680" s="73"/>
      <c r="T680" s="73"/>
      <c r="U680" s="73"/>
      <c r="V680" s="73"/>
      <c r="W680" s="73"/>
      <c r="X680" s="73"/>
      <c r="Y680" s="73"/>
      <c r="Z680" s="73"/>
      <c r="AA680" s="73"/>
      <c r="AB680" s="73"/>
      <c r="AC680" s="73"/>
      <c r="AD680" s="47"/>
      <c r="AE680" s="47"/>
      <c r="AF680" s="73"/>
    </row>
    <row r="681" spans="17:32" x14ac:dyDescent="0.25">
      <c r="Q681" s="73"/>
      <c r="R681" s="73"/>
      <c r="S681" s="73"/>
      <c r="T681" s="73"/>
      <c r="U681" s="73"/>
      <c r="V681" s="73"/>
      <c r="W681" s="73"/>
      <c r="X681" s="73"/>
      <c r="Y681" s="73"/>
      <c r="Z681" s="73"/>
      <c r="AA681" s="73"/>
      <c r="AB681" s="73"/>
      <c r="AC681" s="73"/>
      <c r="AD681" s="47"/>
      <c r="AE681" s="47"/>
      <c r="AF681" s="73"/>
    </row>
    <row r="682" spans="17:32" x14ac:dyDescent="0.25">
      <c r="Q682" s="73"/>
      <c r="R682" s="73"/>
      <c r="S682" s="73"/>
      <c r="T682" s="73"/>
      <c r="U682" s="73"/>
      <c r="V682" s="73"/>
      <c r="W682" s="73"/>
      <c r="X682" s="73"/>
      <c r="Y682" s="73"/>
      <c r="Z682" s="73"/>
      <c r="AA682" s="73"/>
      <c r="AB682" s="73"/>
      <c r="AC682" s="73"/>
      <c r="AD682" s="47"/>
      <c r="AE682" s="47"/>
      <c r="AF682" s="73"/>
    </row>
    <row r="683" spans="17:32" x14ac:dyDescent="0.25">
      <c r="Q683" s="73"/>
      <c r="R683" s="73"/>
      <c r="S683" s="73"/>
      <c r="T683" s="73"/>
      <c r="U683" s="73"/>
      <c r="V683" s="73"/>
      <c r="W683" s="73"/>
      <c r="X683" s="73"/>
      <c r="Y683" s="73"/>
      <c r="Z683" s="73"/>
      <c r="AA683" s="73"/>
      <c r="AB683" s="73"/>
      <c r="AC683" s="73"/>
      <c r="AD683" s="47"/>
      <c r="AE683" s="47"/>
      <c r="AF683" s="73"/>
    </row>
    <row r="684" spans="17:32" x14ac:dyDescent="0.25">
      <c r="Q684" s="73"/>
      <c r="R684" s="73"/>
      <c r="S684" s="73"/>
      <c r="T684" s="73"/>
      <c r="U684" s="73"/>
      <c r="V684" s="73"/>
      <c r="W684" s="73"/>
      <c r="X684" s="73"/>
      <c r="Y684" s="73"/>
      <c r="Z684" s="73"/>
      <c r="AA684" s="73"/>
      <c r="AB684" s="73"/>
      <c r="AC684" s="73"/>
      <c r="AD684" s="47"/>
      <c r="AE684" s="47"/>
      <c r="AF684" s="73"/>
    </row>
    <row r="685" spans="17:32" x14ac:dyDescent="0.25">
      <c r="Q685" s="73"/>
      <c r="R685" s="73"/>
      <c r="S685" s="73"/>
      <c r="T685" s="73"/>
      <c r="U685" s="73"/>
      <c r="V685" s="73"/>
      <c r="W685" s="73"/>
      <c r="X685" s="73"/>
      <c r="Y685" s="73"/>
      <c r="Z685" s="73"/>
      <c r="AA685" s="73"/>
      <c r="AB685" s="73"/>
      <c r="AC685" s="73"/>
      <c r="AD685" s="47"/>
      <c r="AE685" s="47"/>
      <c r="AF685" s="73"/>
    </row>
    <row r="686" spans="17:32" x14ac:dyDescent="0.25">
      <c r="Q686" s="73"/>
      <c r="R686" s="73"/>
      <c r="S686" s="73"/>
      <c r="T686" s="73"/>
      <c r="U686" s="73"/>
      <c r="V686" s="73"/>
      <c r="W686" s="73"/>
      <c r="X686" s="73"/>
      <c r="Y686" s="73"/>
      <c r="Z686" s="73"/>
      <c r="AA686" s="73"/>
      <c r="AB686" s="73"/>
      <c r="AC686" s="73"/>
      <c r="AD686" s="47"/>
      <c r="AE686" s="47"/>
      <c r="AF686" s="73"/>
    </row>
    <row r="687" spans="17:32" x14ac:dyDescent="0.25">
      <c r="Q687" s="73"/>
      <c r="R687" s="73"/>
      <c r="S687" s="73"/>
      <c r="T687" s="73"/>
      <c r="U687" s="73"/>
      <c r="V687" s="73"/>
      <c r="W687" s="73"/>
      <c r="X687" s="73"/>
      <c r="Y687" s="73"/>
      <c r="Z687" s="73"/>
      <c r="AA687" s="73"/>
      <c r="AB687" s="73"/>
      <c r="AC687" s="73"/>
      <c r="AD687" s="47"/>
      <c r="AE687" s="47"/>
      <c r="AF687" s="73"/>
    </row>
    <row r="688" spans="17:32" x14ac:dyDescent="0.25">
      <c r="Q688" s="73"/>
      <c r="R688" s="73"/>
      <c r="S688" s="73"/>
      <c r="T688" s="73"/>
      <c r="U688" s="73"/>
      <c r="V688" s="73"/>
      <c r="W688" s="73"/>
      <c r="X688" s="73"/>
      <c r="Y688" s="73"/>
      <c r="Z688" s="73"/>
      <c r="AA688" s="73"/>
      <c r="AB688" s="73"/>
      <c r="AC688" s="73"/>
      <c r="AD688" s="47"/>
      <c r="AE688" s="47"/>
      <c r="AF688" s="73"/>
    </row>
    <row r="689" spans="17:32" x14ac:dyDescent="0.25">
      <c r="Q689" s="73"/>
      <c r="R689" s="73"/>
      <c r="S689" s="73"/>
      <c r="T689" s="73"/>
      <c r="U689" s="73"/>
      <c r="V689" s="73"/>
      <c r="W689" s="73"/>
      <c r="X689" s="73"/>
      <c r="Y689" s="73"/>
      <c r="Z689" s="73"/>
      <c r="AA689" s="73"/>
      <c r="AB689" s="73"/>
      <c r="AC689" s="73"/>
      <c r="AD689" s="47"/>
      <c r="AE689" s="47"/>
      <c r="AF689" s="73"/>
    </row>
  </sheetData>
  <autoFilter ref="A19:AF171" xr:uid="{00000000-0009-0000-0000-00000E000000}"/>
  <mergeCells count="20">
    <mergeCell ref="B6:C6"/>
    <mergeCell ref="D6:E6"/>
    <mergeCell ref="B3:F3"/>
    <mergeCell ref="B4:C4"/>
    <mergeCell ref="B5:C5"/>
    <mergeCell ref="D5:E5"/>
    <mergeCell ref="B11:E11"/>
    <mergeCell ref="F11:N11"/>
    <mergeCell ref="B12:E12"/>
    <mergeCell ref="F12:N12"/>
    <mergeCell ref="B13:E13"/>
    <mergeCell ref="F13:N13"/>
    <mergeCell ref="B16:E16"/>
    <mergeCell ref="B17:E17"/>
    <mergeCell ref="F17:N17"/>
    <mergeCell ref="Q17:AC17"/>
    <mergeCell ref="B14:E14"/>
    <mergeCell ref="F14:N14"/>
    <mergeCell ref="B15:E15"/>
    <mergeCell ref="F16:N16"/>
  </mergeCells>
  <phoneticPr fontId="37" type="noConversion"/>
  <hyperlinks>
    <hyperlink ref="F13" r:id="rId1" xr:uid="{00000000-0004-0000-0E00-000000000000}"/>
  </hyperlink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66FF99"/>
  </sheetPr>
  <dimension ref="A1:V398"/>
  <sheetViews>
    <sheetView workbookViewId="0"/>
  </sheetViews>
  <sheetFormatPr defaultRowHeight="15" x14ac:dyDescent="0.25"/>
  <cols>
    <col min="1" max="1" width="37.28515625" customWidth="1"/>
    <col min="2" max="2" width="14.28515625" customWidth="1"/>
    <col min="5" max="5" width="22.28515625" bestFit="1" customWidth="1"/>
    <col min="6" max="6" width="13.85546875" bestFit="1" customWidth="1"/>
    <col min="7" max="7" width="15.85546875"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364"/>
      <c r="B1" s="365"/>
      <c r="C1" s="365"/>
      <c r="D1" s="365" t="str">
        <f>SchoolReport!F1&amp;" "&amp;SchoolReport!H1</f>
        <v>Barnet Schools Funding 2022-23</v>
      </c>
      <c r="E1" s="365"/>
      <c r="F1" s="365"/>
      <c r="G1" s="365"/>
      <c r="H1" s="365"/>
      <c r="I1" s="365"/>
      <c r="J1" s="365"/>
      <c r="K1" s="365"/>
      <c r="L1" s="365"/>
      <c r="M1" s="365"/>
      <c r="N1" s="366"/>
      <c r="P1" s="27"/>
      <c r="Q1" s="27"/>
      <c r="R1" s="27"/>
      <c r="S1" s="27"/>
      <c r="U1" s="27" t="s">
        <v>1228</v>
      </c>
      <c r="V1" s="28">
        <v>11392</v>
      </c>
    </row>
    <row r="2" spans="1:22" ht="15.75" thickBot="1" x14ac:dyDescent="0.3">
      <c r="P2" s="27"/>
      <c r="Q2" s="27"/>
      <c r="R2" s="27"/>
      <c r="S2" s="27"/>
      <c r="U2" s="27" t="s">
        <v>1229</v>
      </c>
      <c r="V2" s="28">
        <v>10161</v>
      </c>
    </row>
    <row r="3" spans="1:22" ht="30.75" thickTop="1" thickBot="1" x14ac:dyDescent="0.55000000000000004">
      <c r="A3" s="76" t="s">
        <v>1230</v>
      </c>
      <c r="B3" s="479" t="s">
        <v>30</v>
      </c>
      <c r="C3" s="480"/>
      <c r="D3" s="480"/>
      <c r="E3" s="481"/>
      <c r="F3" s="77"/>
      <c r="H3" s="482" t="s">
        <v>1231</v>
      </c>
      <c r="I3" s="483"/>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1235</v>
      </c>
      <c r="V4" s="28">
        <v>11438</v>
      </c>
    </row>
    <row r="5" spans="1:22" ht="16.5" thickTop="1" thickBot="1" x14ac:dyDescent="0.3">
      <c r="A5" s="78" t="s">
        <v>1236</v>
      </c>
      <c r="B5" s="79" t="str">
        <f>SchoolReport!D1</f>
        <v>May</v>
      </c>
      <c r="C5" s="77" t="str">
        <f>VLOOKUP(B5,P1:R14,3,0)</f>
        <v>Ma22</v>
      </c>
      <c r="D5" s="77" t="str">
        <f>VLOOKUP(B5,P1:S14,4,0)</f>
        <v>R</v>
      </c>
      <c r="P5" s="27" t="s">
        <v>1208</v>
      </c>
      <c r="Q5" s="27">
        <v>19</v>
      </c>
      <c r="R5" s="27" t="str">
        <f>LEFT(P5,2)&amp;MID(SchoolReport!$H$1,3,2)</f>
        <v>Ju22</v>
      </c>
      <c r="S5" s="27" t="s">
        <v>1237</v>
      </c>
      <c r="U5" s="27" t="s">
        <v>1238</v>
      </c>
      <c r="V5" s="28">
        <v>11438</v>
      </c>
    </row>
    <row r="6" spans="1:22" ht="16.5" thickTop="1" thickBot="1" x14ac:dyDescent="0.3">
      <c r="P6" s="27" t="s">
        <v>1209</v>
      </c>
      <c r="Q6" s="27">
        <v>20</v>
      </c>
      <c r="R6" s="27" t="str">
        <f>LEFT(P6,2)&amp;MID(SchoolReport!$H$1,3,2)</f>
        <v>Ju22</v>
      </c>
      <c r="S6" s="27" t="s">
        <v>1239</v>
      </c>
      <c r="U6" s="27" t="s">
        <v>1240</v>
      </c>
      <c r="V6" s="28">
        <v>11336</v>
      </c>
    </row>
    <row r="7" spans="1:22" ht="16.5" customHeight="1" thickTop="1" thickBot="1" x14ac:dyDescent="0.3">
      <c r="A7" s="78" t="s">
        <v>1241</v>
      </c>
      <c r="B7" s="371" cm="1">
        <f t="array" ref="B7">INDEX(PPG!Q18:AB18,,MATCH(B5,PPG!Q19:AB19,0))</f>
        <v>1411316.25</v>
      </c>
      <c r="C7" s="484" t="str">
        <f>IF(ROUND(ABS(B7-B8),0)&gt;0,"Error","OK")</f>
        <v>OK</v>
      </c>
      <c r="D7" s="485"/>
      <c r="P7" s="27" t="s">
        <v>1210</v>
      </c>
      <c r="Q7" s="27">
        <v>21</v>
      </c>
      <c r="R7" s="27" t="str">
        <f>LEFT(P7,2)&amp;MID(SchoolReport!$H$1,3,2)</f>
        <v>Au22</v>
      </c>
      <c r="S7" s="27" t="s">
        <v>1242</v>
      </c>
    </row>
    <row r="8" spans="1:22" ht="16.5" thickTop="1" thickBot="1" x14ac:dyDescent="0.3">
      <c r="A8" s="78" t="s">
        <v>1243</v>
      </c>
      <c r="B8" s="80">
        <f>SUM(G20:G830)</f>
        <v>1411316.25</v>
      </c>
      <c r="C8" s="484"/>
      <c r="D8" s="485"/>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73">
        <f ca="1">COUNTIFS(INDIRECT(B3&amp;"!"&amp;D5&amp;"20:"&amp;D5&amp;"1000"),"&gt;0")</f>
        <v>84</v>
      </c>
      <c r="C10" s="484" t="str">
        <f ca="1">IF(ROUND(ABS(B10-B11),0)&gt;0,"Error","OK")</f>
        <v>OK</v>
      </c>
      <c r="D10" s="485"/>
      <c r="P10" s="27" t="s">
        <v>1213</v>
      </c>
      <c r="Q10" s="27">
        <v>24</v>
      </c>
      <c r="R10" s="27" t="str">
        <f>LEFT(P10,2)&amp;MID(SchoolReport!$H$1,3,2)</f>
        <v>No22</v>
      </c>
      <c r="S10" s="27" t="s">
        <v>1247</v>
      </c>
    </row>
    <row r="11" spans="1:22" ht="16.5" thickTop="1" thickBot="1" x14ac:dyDescent="0.3">
      <c r="A11" s="78" t="s">
        <v>1248</v>
      </c>
      <c r="B11" s="78">
        <f>COUNTIF(G20:G1000,"&gt;0")</f>
        <v>84</v>
      </c>
      <c r="C11" s="484"/>
      <c r="D11" s="485"/>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1257</v>
      </c>
      <c r="F17" s="83"/>
      <c r="G17" s="84">
        <f>SUM(G20:G840)</f>
        <v>1411316.25</v>
      </c>
      <c r="H17" s="83"/>
      <c r="I17" s="85"/>
      <c r="J17" t="s">
        <v>1258</v>
      </c>
      <c r="O17" s="81"/>
    </row>
    <row r="18" spans="1:21" ht="15.75" thickBot="1" x14ac:dyDescent="0.3">
      <c r="A18" s="82"/>
      <c r="B18" s="95"/>
      <c r="C18" s="82"/>
      <c r="E18" t="s">
        <v>1259</v>
      </c>
      <c r="F18" s="83"/>
      <c r="G18" s="96"/>
      <c r="H18" s="83"/>
      <c r="I18" s="85"/>
      <c r="O18" s="81"/>
    </row>
    <row r="19" spans="1:21" ht="15.75" thickBot="1" x14ac:dyDescent="0.3">
      <c r="A19" s="97" t="s">
        <v>1260</v>
      </c>
      <c r="B19" s="98" t="s">
        <v>1261</v>
      </c>
      <c r="C19" s="99" t="s">
        <v>1262</v>
      </c>
      <c r="D19" s="100" t="s">
        <v>1263</v>
      </c>
      <c r="E19" s="101" t="s">
        <v>1264</v>
      </c>
      <c r="F19" s="102" t="s">
        <v>1265</v>
      </c>
      <c r="G19" s="103" t="s">
        <v>1266</v>
      </c>
      <c r="H19" s="104" t="s">
        <v>1267</v>
      </c>
      <c r="I19" s="105" t="s">
        <v>1268</v>
      </c>
      <c r="J19" s="101" t="s">
        <v>1269</v>
      </c>
      <c r="K19" s="100" t="s">
        <v>1263</v>
      </c>
      <c r="L19" s="100" t="s">
        <v>1270</v>
      </c>
      <c r="M19" s="100" t="s">
        <v>1263</v>
      </c>
      <c r="N19" s="100" t="s">
        <v>1271</v>
      </c>
      <c r="O19" s="106" t="s">
        <v>1272</v>
      </c>
      <c r="P19" s="100" t="s">
        <v>1273</v>
      </c>
      <c r="Q19" s="100" t="s">
        <v>1263</v>
      </c>
      <c r="R19" s="107" t="s">
        <v>1274</v>
      </c>
    </row>
    <row r="20" spans="1:21" x14ac:dyDescent="0.25">
      <c r="A20" s="108">
        <v>1</v>
      </c>
      <c r="B20" s="109">
        <v>2</v>
      </c>
      <c r="C20" s="110">
        <f>PPG!J20</f>
        <v>400005</v>
      </c>
      <c r="D20" s="111" t="b">
        <v>1</v>
      </c>
      <c r="E20" s="112" t="str">
        <f>RIGHT(PPG!C20,4)&amp;"."&amp;PPG!M20&amp;"."&amp;PPG!K20&amp;"."&amp;$C$5</f>
        <v>2002.PPFSM.I05.Ma22</v>
      </c>
      <c r="F20" s="113">
        <f ca="1">TODAY()</f>
        <v>44697</v>
      </c>
      <c r="G20" s="316" cm="1">
        <f t="array" ref="G20">IF(SUMPRODUCT((PPG!$Q$19:$AB$19=$B$5)*PPG!Q20:AB20)&gt;0,SUMPRODUCT((PPG!$Q$19:$AB$19=$B$5)*PPG!Q20:AB20),0)</f>
        <v>24006.666666666668</v>
      </c>
      <c r="H20" s="115">
        <f ca="1">F20</f>
        <v>44697</v>
      </c>
      <c r="I20" s="116">
        <v>0</v>
      </c>
      <c r="J20" s="112" t="str">
        <f>LEFT(PPG!D20,20)&amp;"."&amp;PPGPAY!E20</f>
        <v>Barnfield School.2002.PPFSM.I05.Ma22</v>
      </c>
      <c r="K20" s="111" t="b">
        <v>1</v>
      </c>
      <c r="L20" s="117" t="s">
        <v>1275</v>
      </c>
      <c r="M20" s="111" t="b">
        <v>1</v>
      </c>
      <c r="N20" s="111" t="s">
        <v>1276</v>
      </c>
      <c r="O20" s="118" t="str">
        <f>PPG!I20</f>
        <v>11334/543965</v>
      </c>
      <c r="P20" s="111" t="b">
        <v>1</v>
      </c>
      <c r="Q20" s="111" t="b">
        <v>1</v>
      </c>
      <c r="R20" s="111" t="b">
        <v>1</v>
      </c>
      <c r="T20" s="10">
        <f>LEN(E20)</f>
        <v>19</v>
      </c>
      <c r="U20" s="1">
        <f>LEN(J20)</f>
        <v>36</v>
      </c>
    </row>
    <row r="21" spans="1:21" x14ac:dyDescent="0.25">
      <c r="A21" s="108">
        <v>1</v>
      </c>
      <c r="B21" s="109">
        <v>2</v>
      </c>
      <c r="C21" s="110">
        <f>PPG!J21</f>
        <v>400051</v>
      </c>
      <c r="D21" s="111" t="b">
        <v>1</v>
      </c>
      <c r="E21" s="112" t="str">
        <f>RIGHT(PPG!C21,4)&amp;"."&amp;PPG!M21&amp;"."&amp;PPG!K21&amp;"."&amp;$C$5</f>
        <v>2003.PPFSM.I05.Ma22</v>
      </c>
      <c r="F21" s="113">
        <f t="shared" ref="F21:F84" ca="1" si="0">TODAY()</f>
        <v>44697</v>
      </c>
      <c r="G21" s="316" cm="1">
        <f t="array" ref="G21">IF(SUMPRODUCT((PPG!$Q$19:$AB$19=$B$5)*PPG!Q21:AB21)&gt;0,SUMPRODUCT((PPG!$Q$19:$AB$19=$B$5)*PPG!Q21:AB21),0)</f>
        <v>36702.5</v>
      </c>
      <c r="H21" s="115">
        <f t="shared" ref="H21:H84" ca="1" si="1">F21</f>
        <v>44697</v>
      </c>
      <c r="I21" s="116">
        <v>0</v>
      </c>
      <c r="J21" s="112" t="str">
        <f>LEFT(PPG!D21,20)&amp;"."&amp;PPGPAY!E21</f>
        <v>Bell Lane Primary Sc.2003.PPFSM.I05.Ma22</v>
      </c>
      <c r="K21" s="111" t="b">
        <v>1</v>
      </c>
      <c r="L21" s="117" t="s">
        <v>1275</v>
      </c>
      <c r="M21" s="111" t="b">
        <v>1</v>
      </c>
      <c r="N21" s="111" t="s">
        <v>1276</v>
      </c>
      <c r="O21" s="118" t="str">
        <f>PPG!I21</f>
        <v>11334/543965</v>
      </c>
      <c r="P21" s="111" t="b">
        <v>1</v>
      </c>
      <c r="Q21" s="111" t="b">
        <v>1</v>
      </c>
      <c r="R21" s="111" t="b">
        <v>1</v>
      </c>
      <c r="T21" s="10">
        <f t="shared" ref="T21:T84" si="2">LEN(E21)</f>
        <v>19</v>
      </c>
      <c r="U21" s="1">
        <f t="shared" ref="U21:U84" si="3">LEN(J21)</f>
        <v>40</v>
      </c>
    </row>
    <row r="22" spans="1:21" x14ac:dyDescent="0.25">
      <c r="A22" s="108">
        <v>1</v>
      </c>
      <c r="B22" s="109">
        <v>2</v>
      </c>
      <c r="C22" s="110">
        <f>PPG!J22</f>
        <v>400040</v>
      </c>
      <c r="D22" s="111" t="b">
        <v>1</v>
      </c>
      <c r="E22" s="112" t="str">
        <f>RIGHT(PPG!C22,4)&amp;"."&amp;PPG!M22&amp;"."&amp;PPG!K22&amp;"."&amp;$C$5</f>
        <v>2007.PPFSM.I05.Ma22</v>
      </c>
      <c r="F22" s="113">
        <f t="shared" ca="1" si="0"/>
        <v>44697</v>
      </c>
      <c r="G22" s="316" cm="1">
        <f t="array" ref="G22">IF(SUMPRODUCT((PPG!$Q$19:$AB$19=$B$5)*PPG!Q22:AB22)&gt;0,SUMPRODUCT((PPG!$Q$19:$AB$19=$B$5)*PPG!Q22:AB22),0)</f>
        <v>18235.833333333332</v>
      </c>
      <c r="H22" s="115">
        <f t="shared" ca="1" si="1"/>
        <v>44697</v>
      </c>
      <c r="I22" s="116">
        <v>0</v>
      </c>
      <c r="J22" s="112" t="str">
        <f>LEFT(PPG!D22,20)&amp;"."&amp;PPGPAY!E22</f>
        <v>Brookland Junior Sch.2007.PPFSM.I05.Ma22</v>
      </c>
      <c r="K22" s="111" t="b">
        <v>1</v>
      </c>
      <c r="L22" s="117" t="s">
        <v>1275</v>
      </c>
      <c r="M22" s="111" t="b">
        <v>1</v>
      </c>
      <c r="N22" s="111" t="s">
        <v>1276</v>
      </c>
      <c r="O22" s="118" t="str">
        <f>PPG!I22</f>
        <v>11334/543965</v>
      </c>
      <c r="P22" s="111" t="b">
        <v>1</v>
      </c>
      <c r="Q22" s="111" t="b">
        <v>1</v>
      </c>
      <c r="R22" s="111" t="b">
        <v>1</v>
      </c>
      <c r="T22" s="10">
        <f t="shared" si="2"/>
        <v>19</v>
      </c>
      <c r="U22" s="1">
        <f t="shared" si="3"/>
        <v>40</v>
      </c>
    </row>
    <row r="23" spans="1:21" x14ac:dyDescent="0.25">
      <c r="A23" s="108">
        <v>1</v>
      </c>
      <c r="B23" s="109">
        <v>2</v>
      </c>
      <c r="C23" s="110">
        <f>PPG!J23</f>
        <v>400057</v>
      </c>
      <c r="D23" s="111" t="b">
        <v>1</v>
      </c>
      <c r="E23" s="112" t="str">
        <f>RIGHT(PPG!C23,4)&amp;"."&amp;PPG!M23&amp;"."&amp;PPG!K23&amp;"."&amp;$C$5</f>
        <v>2008.PPFSM.I05.Ma22</v>
      </c>
      <c r="F23" s="113">
        <f t="shared" ca="1" si="0"/>
        <v>44697</v>
      </c>
      <c r="G23" s="316" cm="1">
        <f t="array" ref="G23">IF(SUMPRODUCT((PPG!$Q$19:$AB$19=$B$5)*PPG!Q23:AB23)&gt;0,SUMPRODUCT((PPG!$Q$19:$AB$19=$B$5)*PPG!Q23:AB23),0)</f>
        <v>9464.1666666666661</v>
      </c>
      <c r="H23" s="115">
        <f t="shared" ca="1" si="1"/>
        <v>44697</v>
      </c>
      <c r="I23" s="116">
        <v>0</v>
      </c>
      <c r="J23" s="112" t="str">
        <f>LEFT(PPG!D23,20)&amp;"."&amp;PPGPAY!E23</f>
        <v>Brookland Infant  &amp; .2008.PPFSM.I05.Ma22</v>
      </c>
      <c r="K23" s="111" t="b">
        <v>1</v>
      </c>
      <c r="L23" s="117" t="s">
        <v>1275</v>
      </c>
      <c r="M23" s="111" t="b">
        <v>1</v>
      </c>
      <c r="N23" s="111" t="s">
        <v>1276</v>
      </c>
      <c r="O23" s="118" t="str">
        <f>PPG!I23</f>
        <v>11334/543965</v>
      </c>
      <c r="P23" s="111" t="b">
        <v>1</v>
      </c>
      <c r="Q23" s="111" t="b">
        <v>1</v>
      </c>
      <c r="R23" s="111" t="b">
        <v>1</v>
      </c>
      <c r="T23" s="10">
        <f t="shared" si="2"/>
        <v>19</v>
      </c>
      <c r="U23" s="1">
        <f t="shared" si="3"/>
        <v>40</v>
      </c>
    </row>
    <row r="24" spans="1:21" x14ac:dyDescent="0.25">
      <c r="A24" s="108">
        <v>1</v>
      </c>
      <c r="B24" s="109">
        <v>2</v>
      </c>
      <c r="C24" s="110">
        <f>PPG!J24</f>
        <v>400061</v>
      </c>
      <c r="D24" s="111" t="b">
        <v>1</v>
      </c>
      <c r="E24" s="112" t="str">
        <f>RIGHT(PPG!C24,4)&amp;"."&amp;PPG!M24&amp;"."&amp;PPG!K24&amp;"."&amp;$C$5</f>
        <v>2009.PPFSM.I05.Ma22</v>
      </c>
      <c r="F24" s="113">
        <f t="shared" ca="1" si="0"/>
        <v>44697</v>
      </c>
      <c r="G24" s="316" cm="1">
        <f t="array" ref="G24">IF(SUMPRODUCT((PPG!$Q$19:$AB$19=$B$5)*PPG!Q24:AB24)&gt;0,SUMPRODUCT((PPG!$Q$19:$AB$19=$B$5)*PPG!Q24:AB24),0)</f>
        <v>18005</v>
      </c>
      <c r="H24" s="115">
        <f t="shared" ca="1" si="1"/>
        <v>44697</v>
      </c>
      <c r="I24" s="116">
        <v>0</v>
      </c>
      <c r="J24" s="112" t="str">
        <f>LEFT(PPG!D24,20)&amp;"."&amp;PPGPAY!E24</f>
        <v>Brunswick Park Prima.2009.PPFSM.I05.Ma22</v>
      </c>
      <c r="K24" s="111" t="b">
        <v>1</v>
      </c>
      <c r="L24" s="117" t="s">
        <v>1275</v>
      </c>
      <c r="M24" s="111" t="b">
        <v>1</v>
      </c>
      <c r="N24" s="111" t="s">
        <v>1276</v>
      </c>
      <c r="O24" s="118" t="str">
        <f>PPG!I24</f>
        <v>11334/543965</v>
      </c>
      <c r="P24" s="111" t="b">
        <v>1</v>
      </c>
      <c r="Q24" s="111" t="b">
        <v>1</v>
      </c>
      <c r="R24" s="111" t="b">
        <v>1</v>
      </c>
      <c r="T24" s="10">
        <f t="shared" si="2"/>
        <v>19</v>
      </c>
      <c r="U24" s="1">
        <f t="shared" si="3"/>
        <v>40</v>
      </c>
    </row>
    <row r="25" spans="1:21" x14ac:dyDescent="0.25">
      <c r="A25" s="108">
        <v>1</v>
      </c>
      <c r="B25" s="109">
        <v>2</v>
      </c>
      <c r="C25" s="110">
        <f>PPG!J25</f>
        <v>400020</v>
      </c>
      <c r="D25" s="111" t="b">
        <v>1</v>
      </c>
      <c r="E25" s="112" t="str">
        <f>RIGHT(PPG!C25,4)&amp;"."&amp;PPG!M25&amp;"."&amp;PPG!K25&amp;"."&amp;$C$5</f>
        <v>2011.PPFSM.I05.Ma22</v>
      </c>
      <c r="F25" s="113">
        <f t="shared" ca="1" si="0"/>
        <v>44697</v>
      </c>
      <c r="G25" s="316" cm="1">
        <f t="array" ref="G25">IF(SUMPRODUCT((PPG!$Q$19:$AB$19=$B$5)*PPG!Q25:AB25)&gt;0,SUMPRODUCT((PPG!$Q$19:$AB$19=$B$5)*PPG!Q25:AB25),0)</f>
        <v>7155.833333333333</v>
      </c>
      <c r="H25" s="115">
        <f t="shared" ca="1" si="1"/>
        <v>44697</v>
      </c>
      <c r="I25" s="116">
        <v>0</v>
      </c>
      <c r="J25" s="112" t="str">
        <f>LEFT(PPG!D25,20)&amp;"."&amp;PPGPAY!E25</f>
        <v>Church Hill Primary .2011.PPFSM.I05.Ma22</v>
      </c>
      <c r="K25" s="111" t="b">
        <v>1</v>
      </c>
      <c r="L25" s="117" t="s">
        <v>1275</v>
      </c>
      <c r="M25" s="111" t="b">
        <v>1</v>
      </c>
      <c r="N25" s="111" t="s">
        <v>1276</v>
      </c>
      <c r="O25" s="118" t="str">
        <f>PPG!I25</f>
        <v>11334/543965</v>
      </c>
      <c r="P25" s="111" t="b">
        <v>1</v>
      </c>
      <c r="Q25" s="111" t="b">
        <v>1</v>
      </c>
      <c r="R25" s="111" t="b">
        <v>1</v>
      </c>
      <c r="T25" s="10">
        <f t="shared" si="2"/>
        <v>19</v>
      </c>
      <c r="U25" s="1">
        <f t="shared" si="3"/>
        <v>40</v>
      </c>
    </row>
    <row r="26" spans="1:21" x14ac:dyDescent="0.25">
      <c r="A26" s="108">
        <v>1</v>
      </c>
      <c r="B26" s="109">
        <v>2</v>
      </c>
      <c r="C26" s="110">
        <f>PPG!J26</f>
        <v>400050</v>
      </c>
      <c r="D26" s="111" t="b">
        <v>1</v>
      </c>
      <c r="E26" s="112" t="str">
        <f>RIGHT(PPG!C26,4)&amp;"."&amp;PPG!M26&amp;"."&amp;PPG!K26&amp;"."&amp;$C$5</f>
        <v>2014.PPFSM.I05.Ma22</v>
      </c>
      <c r="F26" s="113">
        <f t="shared" ca="1" si="0"/>
        <v>44697</v>
      </c>
      <c r="G26" s="316" cm="1">
        <f t="array" ref="G26">IF(SUMPRODUCT((PPG!$Q$19:$AB$19=$B$5)*PPG!Q26:AB26)&gt;0,SUMPRODUCT((PPG!$Q$19:$AB$19=$B$5)*PPG!Q26:AB26),0)</f>
        <v>45012.5</v>
      </c>
      <c r="H26" s="115">
        <f t="shared" ca="1" si="1"/>
        <v>44697</v>
      </c>
      <c r="I26" s="116">
        <v>0</v>
      </c>
      <c r="J26" s="112" t="str">
        <f>LEFT(PPG!D26,20)&amp;"."&amp;PPGPAY!E26</f>
        <v>Colindale School.2014.PPFSM.I05.Ma22</v>
      </c>
      <c r="K26" s="111" t="b">
        <v>1</v>
      </c>
      <c r="L26" s="117" t="s">
        <v>1275</v>
      </c>
      <c r="M26" s="111" t="b">
        <v>1</v>
      </c>
      <c r="N26" s="111" t="s">
        <v>1276</v>
      </c>
      <c r="O26" s="118" t="str">
        <f>PPG!I26</f>
        <v>11334/543965</v>
      </c>
      <c r="P26" s="111" t="b">
        <v>1</v>
      </c>
      <c r="Q26" s="111" t="b">
        <v>1</v>
      </c>
      <c r="R26" s="111" t="b">
        <v>1</v>
      </c>
      <c r="T26" s="10">
        <f t="shared" si="2"/>
        <v>19</v>
      </c>
      <c r="U26" s="1">
        <f t="shared" si="3"/>
        <v>36</v>
      </c>
    </row>
    <row r="27" spans="1:21" x14ac:dyDescent="0.25">
      <c r="A27" s="108">
        <v>1</v>
      </c>
      <c r="B27" s="109">
        <v>2</v>
      </c>
      <c r="C27" s="110">
        <f>PPG!J27</f>
        <v>400059</v>
      </c>
      <c r="D27" s="111" t="b">
        <v>1</v>
      </c>
      <c r="E27" s="112" t="str">
        <f>RIGHT(PPG!C27,4)&amp;"."&amp;PPG!M27&amp;"."&amp;PPG!K27&amp;"."&amp;$C$5</f>
        <v>2015.PPFSM.I05.Ma22</v>
      </c>
      <c r="F27" s="113">
        <f t="shared" ca="1" si="0"/>
        <v>44697</v>
      </c>
      <c r="G27" s="316" cm="1">
        <f t="array" ref="G27">IF(SUMPRODUCT((PPG!$Q$19:$AB$19=$B$5)*PPG!Q27:AB27)&gt;0,SUMPRODUCT((PPG!$Q$19:$AB$19=$B$5)*PPG!Q27:AB27),0)</f>
        <v>16158.333333333334</v>
      </c>
      <c r="H27" s="115">
        <f t="shared" ca="1" si="1"/>
        <v>44697</v>
      </c>
      <c r="I27" s="116">
        <v>0</v>
      </c>
      <c r="J27" s="112" t="str">
        <f>LEFT(PPG!D27,20)&amp;"."&amp;PPGPAY!E27</f>
        <v>Coppetts Wood.2015.PPFSM.I05.Ma22</v>
      </c>
      <c r="K27" s="111" t="b">
        <v>1</v>
      </c>
      <c r="L27" s="117" t="s">
        <v>1275</v>
      </c>
      <c r="M27" s="111" t="b">
        <v>1</v>
      </c>
      <c r="N27" s="111" t="s">
        <v>1276</v>
      </c>
      <c r="O27" s="118" t="str">
        <f>PPG!I27</f>
        <v>11334/543965</v>
      </c>
      <c r="P27" s="111" t="b">
        <v>1</v>
      </c>
      <c r="Q27" s="111" t="b">
        <v>1</v>
      </c>
      <c r="R27" s="111" t="b">
        <v>1</v>
      </c>
      <c r="T27" s="10">
        <f t="shared" si="2"/>
        <v>19</v>
      </c>
      <c r="U27" s="1">
        <f t="shared" si="3"/>
        <v>33</v>
      </c>
    </row>
    <row r="28" spans="1:21" x14ac:dyDescent="0.25">
      <c r="A28" s="108">
        <v>1</v>
      </c>
      <c r="B28" s="109">
        <v>2</v>
      </c>
      <c r="C28" s="110">
        <f>PPG!J28</f>
        <v>400049</v>
      </c>
      <c r="D28" s="111" t="b">
        <v>1</v>
      </c>
      <c r="E28" s="112" t="str">
        <f>RIGHT(PPG!C28,4)&amp;"."&amp;PPG!M28&amp;"."&amp;PPG!K28&amp;"."&amp;$C$5</f>
        <v>2016.PPFSM.I05.Ma22</v>
      </c>
      <c r="F28" s="113">
        <f t="shared" ca="1" si="0"/>
        <v>44697</v>
      </c>
      <c r="G28" s="316" cm="1">
        <f t="array" ref="G28">IF(SUMPRODUCT((PPG!$Q$19:$AB$19=$B$5)*PPG!Q28:AB28)&gt;0,SUMPRODUCT((PPG!$Q$19:$AB$19=$B$5)*PPG!Q28:AB28),0)</f>
        <v>6001.666666666667</v>
      </c>
      <c r="H28" s="115">
        <f t="shared" ca="1" si="1"/>
        <v>44697</v>
      </c>
      <c r="I28" s="116">
        <v>0</v>
      </c>
      <c r="J28" s="112" t="str">
        <f>LEFT(PPG!D28,20)&amp;"."&amp;PPGPAY!E28</f>
        <v>Courtland School.2016.PPFSM.I05.Ma22</v>
      </c>
      <c r="K28" s="111" t="b">
        <v>1</v>
      </c>
      <c r="L28" s="117" t="s">
        <v>1275</v>
      </c>
      <c r="M28" s="111" t="b">
        <v>1</v>
      </c>
      <c r="N28" s="111" t="s">
        <v>1276</v>
      </c>
      <c r="O28" s="118" t="str">
        <f>PPG!I28</f>
        <v>11334/543965</v>
      </c>
      <c r="P28" s="111" t="b">
        <v>1</v>
      </c>
      <c r="Q28" s="111" t="b">
        <v>1</v>
      </c>
      <c r="R28" s="111" t="b">
        <v>1</v>
      </c>
      <c r="T28" s="10">
        <f t="shared" si="2"/>
        <v>19</v>
      </c>
      <c r="U28" s="1">
        <f t="shared" si="3"/>
        <v>36</v>
      </c>
    </row>
    <row r="29" spans="1:21" x14ac:dyDescent="0.25">
      <c r="A29" s="108">
        <v>1</v>
      </c>
      <c r="B29" s="109">
        <v>2</v>
      </c>
      <c r="C29" s="110">
        <f>PPG!J29</f>
        <v>400080</v>
      </c>
      <c r="D29" s="111" t="b">
        <v>1</v>
      </c>
      <c r="E29" s="112" t="str">
        <f>RIGHT(PPG!C29,4)&amp;"."&amp;PPG!M29&amp;"."&amp;PPG!K29&amp;"."&amp;$C$5</f>
        <v>2017.PPFSM.I05.Ma22</v>
      </c>
      <c r="F29" s="113">
        <f t="shared" ca="1" si="0"/>
        <v>44697</v>
      </c>
      <c r="G29" s="316" cm="1">
        <f t="array" ref="G29">IF(SUMPRODUCT((PPG!$Q$19:$AB$19=$B$5)*PPG!Q29:AB29)&gt;0,SUMPRODUCT((PPG!$Q$19:$AB$19=$B$5)*PPG!Q29:AB29),0)</f>
        <v>22852.5</v>
      </c>
      <c r="H29" s="115">
        <f t="shared" ca="1" si="1"/>
        <v>44697</v>
      </c>
      <c r="I29" s="116">
        <v>0</v>
      </c>
      <c r="J29" s="112" t="str">
        <f>LEFT(PPG!D29,20)&amp;"."&amp;PPGPAY!E29</f>
        <v>Cromer Road Primary .2017.PPFSM.I05.Ma22</v>
      </c>
      <c r="K29" s="111" t="b">
        <v>1</v>
      </c>
      <c r="L29" s="117" t="s">
        <v>1275</v>
      </c>
      <c r="M29" s="111" t="b">
        <v>1</v>
      </c>
      <c r="N29" s="111" t="s">
        <v>1276</v>
      </c>
      <c r="O29" s="118" t="str">
        <f>PPG!I29</f>
        <v>11334/543965</v>
      </c>
      <c r="P29" s="111" t="b">
        <v>1</v>
      </c>
      <c r="Q29" s="111" t="b">
        <v>1</v>
      </c>
      <c r="R29" s="111" t="b">
        <v>1</v>
      </c>
      <c r="T29" s="10">
        <f t="shared" si="2"/>
        <v>19</v>
      </c>
      <c r="U29" s="1">
        <f t="shared" si="3"/>
        <v>40</v>
      </c>
    </row>
    <row r="30" spans="1:21" x14ac:dyDescent="0.25">
      <c r="A30" s="108">
        <v>1</v>
      </c>
      <c r="B30" s="109">
        <v>2</v>
      </c>
      <c r="C30" s="110">
        <f>PPG!J30</f>
        <v>400036</v>
      </c>
      <c r="D30" s="111" t="b">
        <v>1</v>
      </c>
      <c r="E30" s="112" t="str">
        <f>RIGHT(PPG!C30,4)&amp;"."&amp;PPG!M30&amp;"."&amp;PPG!K30&amp;"."&amp;$C$5</f>
        <v>2019.PPFSM.I05.Ma22</v>
      </c>
      <c r="F30" s="113">
        <f t="shared" ca="1" si="0"/>
        <v>44697</v>
      </c>
      <c r="G30" s="316" cm="1">
        <f t="array" ref="G30">IF(SUMPRODUCT((PPG!$Q$19:$AB$19=$B$5)*PPG!Q30:AB30)&gt;0,SUMPRODUCT((PPG!$Q$19:$AB$19=$B$5)*PPG!Q30:AB30),0)</f>
        <v>10849.166666666666</v>
      </c>
      <c r="H30" s="115">
        <f t="shared" ca="1" si="1"/>
        <v>44697</v>
      </c>
      <c r="I30" s="116">
        <v>0</v>
      </c>
      <c r="J30" s="112" t="str">
        <f>LEFT(PPG!D30,20)&amp;"."&amp;PPGPAY!E30</f>
        <v>Deansbrook Infant Sc.2019.PPFSM.I05.Ma22</v>
      </c>
      <c r="K30" s="111" t="b">
        <v>1</v>
      </c>
      <c r="L30" s="117" t="s">
        <v>1275</v>
      </c>
      <c r="M30" s="111" t="b">
        <v>1</v>
      </c>
      <c r="N30" s="111" t="s">
        <v>1276</v>
      </c>
      <c r="O30" s="118" t="str">
        <f>PPG!I30</f>
        <v>11334/543965</v>
      </c>
      <c r="P30" s="111" t="b">
        <v>1</v>
      </c>
      <c r="Q30" s="111" t="b">
        <v>1</v>
      </c>
      <c r="R30" s="111" t="b">
        <v>1</v>
      </c>
      <c r="T30" s="10">
        <f t="shared" si="2"/>
        <v>19</v>
      </c>
      <c r="U30" s="1">
        <f t="shared" si="3"/>
        <v>40</v>
      </c>
    </row>
    <row r="31" spans="1:21" x14ac:dyDescent="0.25">
      <c r="A31" s="108">
        <v>1</v>
      </c>
      <c r="B31" s="109">
        <v>2</v>
      </c>
      <c r="C31" s="110">
        <f>PPG!J31</f>
        <v>400042</v>
      </c>
      <c r="D31" s="111" t="b">
        <v>1</v>
      </c>
      <c r="E31" s="112" t="str">
        <f>RIGHT(PPG!C31,4)&amp;"."&amp;PPG!M31&amp;"."&amp;PPG!K31&amp;"."&amp;$C$5</f>
        <v>2021.PPFSM.I05.Ma22</v>
      </c>
      <c r="F31" s="113">
        <f t="shared" ca="1" si="0"/>
        <v>44697</v>
      </c>
      <c r="G31" s="316" cm="1">
        <f t="array" ref="G31">IF(SUMPRODUCT((PPG!$Q$19:$AB$19=$B$5)*PPG!Q31:AB31)&gt;0,SUMPRODUCT((PPG!$Q$19:$AB$19=$B$5)*PPG!Q31:AB31),0)</f>
        <v>29777.5</v>
      </c>
      <c r="H31" s="115">
        <f t="shared" ca="1" si="1"/>
        <v>44697</v>
      </c>
      <c r="I31" s="116">
        <v>0</v>
      </c>
      <c r="J31" s="112" t="str">
        <f>LEFT(PPG!D31,20)&amp;"."&amp;PPGPAY!E31</f>
        <v>Dollis Primary Schoo.2021.PPFSM.I05.Ma22</v>
      </c>
      <c r="K31" s="111" t="b">
        <v>1</v>
      </c>
      <c r="L31" s="117" t="s">
        <v>1275</v>
      </c>
      <c r="M31" s="111" t="b">
        <v>1</v>
      </c>
      <c r="N31" s="111" t="s">
        <v>1276</v>
      </c>
      <c r="O31" s="118" t="str">
        <f>PPG!I31</f>
        <v>11334/543965</v>
      </c>
      <c r="P31" s="111" t="b">
        <v>1</v>
      </c>
      <c r="Q31" s="111" t="b">
        <v>1</v>
      </c>
      <c r="R31" s="111" t="b">
        <v>1</v>
      </c>
      <c r="T31" s="10">
        <f t="shared" si="2"/>
        <v>19</v>
      </c>
      <c r="U31" s="1">
        <f t="shared" si="3"/>
        <v>40</v>
      </c>
    </row>
    <row r="32" spans="1:21" x14ac:dyDescent="0.25">
      <c r="A32" s="108">
        <v>1</v>
      </c>
      <c r="B32" s="109">
        <v>2</v>
      </c>
      <c r="C32" s="110">
        <f>PPG!J32</f>
        <v>400159</v>
      </c>
      <c r="D32" s="111" t="b">
        <v>1</v>
      </c>
      <c r="E32" s="112" t="str">
        <f>RIGHT(PPG!C32,4)&amp;"."&amp;PPG!M32&amp;"."&amp;PPG!K32&amp;"."&amp;$C$5</f>
        <v>2023.PPFSM.I05.Ma22</v>
      </c>
      <c r="F32" s="113">
        <f t="shared" ca="1" si="0"/>
        <v>44697</v>
      </c>
      <c r="G32" s="316" cm="1">
        <f t="array" ref="G32">IF(SUMPRODUCT((PPG!$Q$19:$AB$19=$B$5)*PPG!Q32:AB32)&gt;0,SUMPRODUCT((PPG!$Q$19:$AB$19=$B$5)*PPG!Q32:AB32),0)</f>
        <v>39357.083333333336</v>
      </c>
      <c r="H32" s="115">
        <f t="shared" ca="1" si="1"/>
        <v>44697</v>
      </c>
      <c r="I32" s="116">
        <v>0</v>
      </c>
      <c r="J32" s="112" t="str">
        <f>LEFT(PPG!D32,20)&amp;"."&amp;PPGPAY!E32</f>
        <v>Edgware Primary Scho.2023.PPFSM.I05.Ma22</v>
      </c>
      <c r="K32" s="111" t="b">
        <v>1</v>
      </c>
      <c r="L32" s="117" t="s">
        <v>1275</v>
      </c>
      <c r="M32" s="111" t="b">
        <v>1</v>
      </c>
      <c r="N32" s="111" t="s">
        <v>1276</v>
      </c>
      <c r="O32" s="118" t="str">
        <f>PPG!I32</f>
        <v>11334/543965</v>
      </c>
      <c r="P32" s="111" t="b">
        <v>1</v>
      </c>
      <c r="Q32" s="111" t="b">
        <v>1</v>
      </c>
      <c r="R32" s="111" t="b">
        <v>1</v>
      </c>
      <c r="T32" s="10">
        <f t="shared" si="2"/>
        <v>19</v>
      </c>
      <c r="U32" s="1">
        <f t="shared" si="3"/>
        <v>40</v>
      </c>
    </row>
    <row r="33" spans="1:21" x14ac:dyDescent="0.25">
      <c r="A33" s="108">
        <v>1</v>
      </c>
      <c r="B33" s="109">
        <v>2</v>
      </c>
      <c r="C33" s="110">
        <f>PPG!J33</f>
        <v>400047</v>
      </c>
      <c r="D33" s="111" t="b">
        <v>1</v>
      </c>
      <c r="E33" s="112" t="str">
        <f>RIGHT(PPG!C33,4)&amp;"."&amp;PPG!M33&amp;"."&amp;PPG!K33&amp;"."&amp;$C$5</f>
        <v>2024.PPFSM.I05.Ma22</v>
      </c>
      <c r="F33" s="113">
        <f t="shared" ca="1" si="0"/>
        <v>44697</v>
      </c>
      <c r="G33" s="316" cm="1">
        <f t="array" ref="G33">IF(SUMPRODUCT((PPG!$Q$19:$AB$19=$B$5)*PPG!Q33:AB33)&gt;0,SUMPRODUCT((PPG!$Q$19:$AB$19=$B$5)*PPG!Q33:AB33),0)</f>
        <v>15812.083333333334</v>
      </c>
      <c r="H33" s="115">
        <f t="shared" ca="1" si="1"/>
        <v>44697</v>
      </c>
      <c r="I33" s="116">
        <v>0</v>
      </c>
      <c r="J33" s="112" t="str">
        <f>LEFT(PPG!D33,20)&amp;"."&amp;PPGPAY!E33</f>
        <v>Fairway Primary Scho.2024.PPFSM.I05.Ma22</v>
      </c>
      <c r="K33" s="111" t="b">
        <v>1</v>
      </c>
      <c r="L33" s="117" t="s">
        <v>1275</v>
      </c>
      <c r="M33" s="111" t="b">
        <v>1</v>
      </c>
      <c r="N33" s="111" t="s">
        <v>1276</v>
      </c>
      <c r="O33" s="118" t="str">
        <f>PPG!I33</f>
        <v>11334/543965</v>
      </c>
      <c r="P33" s="111" t="b">
        <v>1</v>
      </c>
      <c r="Q33" s="111" t="b">
        <v>1</v>
      </c>
      <c r="R33" s="111" t="b">
        <v>1</v>
      </c>
      <c r="T33" s="10">
        <f t="shared" si="2"/>
        <v>19</v>
      </c>
      <c r="U33" s="1">
        <f t="shared" si="3"/>
        <v>40</v>
      </c>
    </row>
    <row r="34" spans="1:21" x14ac:dyDescent="0.25">
      <c r="A34" s="108">
        <v>1</v>
      </c>
      <c r="B34" s="109">
        <v>2</v>
      </c>
      <c r="C34" s="110">
        <f>PPG!J34</f>
        <v>400001</v>
      </c>
      <c r="D34" s="111" t="b">
        <v>1</v>
      </c>
      <c r="E34" s="112" t="str">
        <f>RIGHT(PPG!C34,4)&amp;"."&amp;PPG!M34&amp;"."&amp;PPG!K34&amp;"."&amp;$C$5</f>
        <v>2025.PPFSM.I05.Ma22</v>
      </c>
      <c r="F34" s="113">
        <f t="shared" ca="1" si="0"/>
        <v>44697</v>
      </c>
      <c r="G34" s="316" cm="1">
        <f t="array" ref="G34">IF(SUMPRODUCT((PPG!$Q$19:$AB$19=$B$5)*PPG!Q34:AB34)&gt;0,SUMPRODUCT((PPG!$Q$19:$AB$19=$B$5)*PPG!Q34:AB34),0)</f>
        <v>1385</v>
      </c>
      <c r="H34" s="115">
        <f t="shared" ca="1" si="1"/>
        <v>44697</v>
      </c>
      <c r="I34" s="116">
        <v>0</v>
      </c>
      <c r="J34" s="112" t="str">
        <f>LEFT(PPG!D34,20)&amp;"."&amp;PPGPAY!E34</f>
        <v>Foulds.2025.PPFSM.I05.Ma22</v>
      </c>
      <c r="K34" s="111" t="b">
        <v>1</v>
      </c>
      <c r="L34" s="117" t="s">
        <v>1275</v>
      </c>
      <c r="M34" s="111" t="b">
        <v>1</v>
      </c>
      <c r="N34" s="111" t="s">
        <v>1276</v>
      </c>
      <c r="O34" s="118" t="str">
        <f>PPG!I34</f>
        <v>11334/543965</v>
      </c>
      <c r="P34" s="111" t="b">
        <v>1</v>
      </c>
      <c r="Q34" s="111" t="b">
        <v>1</v>
      </c>
      <c r="R34" s="111" t="b">
        <v>1</v>
      </c>
      <c r="T34" s="10">
        <f t="shared" si="2"/>
        <v>19</v>
      </c>
      <c r="U34" s="1">
        <f t="shared" si="3"/>
        <v>26</v>
      </c>
    </row>
    <row r="35" spans="1:21" x14ac:dyDescent="0.25">
      <c r="A35" s="108">
        <v>1</v>
      </c>
      <c r="B35" s="109">
        <v>2</v>
      </c>
      <c r="C35" s="110">
        <f>PPG!J35</f>
        <v>400082</v>
      </c>
      <c r="D35" s="111" t="b">
        <v>1</v>
      </c>
      <c r="E35" s="112" t="str">
        <f>RIGHT(PPG!C35,4)&amp;"."&amp;PPG!M35&amp;"."&amp;PPG!K35&amp;"."&amp;$C$5</f>
        <v>2026.PPFSM.I05.Ma22</v>
      </c>
      <c r="F35" s="113">
        <f t="shared" ca="1" si="0"/>
        <v>44697</v>
      </c>
      <c r="G35" s="316" cm="1">
        <f t="array" ref="G35">IF(SUMPRODUCT((PPG!$Q$19:$AB$19=$B$5)*PPG!Q35:AB35)&gt;0,SUMPRODUCT((PPG!$Q$19:$AB$19=$B$5)*PPG!Q35:AB35),0)</f>
        <v>18235.833333333332</v>
      </c>
      <c r="H35" s="115">
        <f t="shared" ca="1" si="1"/>
        <v>44697</v>
      </c>
      <c r="I35" s="116">
        <v>0</v>
      </c>
      <c r="J35" s="112" t="str">
        <f>LEFT(PPG!D35,20)&amp;"."&amp;PPGPAY!E35</f>
        <v>Frith Manor School.2026.PPFSM.I05.Ma22</v>
      </c>
      <c r="K35" s="111" t="b">
        <v>1</v>
      </c>
      <c r="L35" s="117" t="s">
        <v>1275</v>
      </c>
      <c r="M35" s="111" t="b">
        <v>1</v>
      </c>
      <c r="N35" s="111" t="s">
        <v>1276</v>
      </c>
      <c r="O35" s="118" t="str">
        <f>PPG!I35</f>
        <v>11334/543965</v>
      </c>
      <c r="P35" s="111" t="b">
        <v>1</v>
      </c>
      <c r="Q35" s="111" t="b">
        <v>1</v>
      </c>
      <c r="R35" s="111" t="b">
        <v>1</v>
      </c>
      <c r="T35" s="10">
        <f t="shared" si="2"/>
        <v>19</v>
      </c>
      <c r="U35" s="1">
        <f t="shared" si="3"/>
        <v>38</v>
      </c>
    </row>
    <row r="36" spans="1:21" x14ac:dyDescent="0.25">
      <c r="A36" s="108">
        <v>1</v>
      </c>
      <c r="B36" s="109">
        <v>2</v>
      </c>
      <c r="C36" s="110">
        <f>PPG!J36</f>
        <v>400002</v>
      </c>
      <c r="D36" s="111" t="b">
        <v>1</v>
      </c>
      <c r="E36" s="112" t="str">
        <f>RIGHT(PPG!C36,4)&amp;"."&amp;PPG!M36&amp;"."&amp;PPG!K36&amp;"."&amp;$C$5</f>
        <v>2027.PPFSM.I05.Ma22</v>
      </c>
      <c r="F36" s="113">
        <f t="shared" ca="1" si="0"/>
        <v>44697</v>
      </c>
      <c r="G36" s="316" cm="1">
        <f t="array" ref="G36">IF(SUMPRODUCT((PPG!$Q$19:$AB$19=$B$5)*PPG!Q36:AB36)&gt;0,SUMPRODUCT((PPG!$Q$19:$AB$19=$B$5)*PPG!Q36:AB36),0)</f>
        <v>17312.5</v>
      </c>
      <c r="H36" s="115">
        <f t="shared" ca="1" si="1"/>
        <v>44697</v>
      </c>
      <c r="I36" s="116">
        <v>0</v>
      </c>
      <c r="J36" s="112" t="str">
        <f>LEFT(PPG!D36,20)&amp;"."&amp;PPGPAY!E36</f>
        <v>Garden Suburb Junior.2027.PPFSM.I05.Ma22</v>
      </c>
      <c r="K36" s="111" t="b">
        <v>1</v>
      </c>
      <c r="L36" s="117" t="s">
        <v>1275</v>
      </c>
      <c r="M36" s="111" t="b">
        <v>1</v>
      </c>
      <c r="N36" s="111" t="s">
        <v>1276</v>
      </c>
      <c r="O36" s="118" t="str">
        <f>PPG!I36</f>
        <v>11334/543965</v>
      </c>
      <c r="P36" s="111" t="b">
        <v>1</v>
      </c>
      <c r="Q36" s="111" t="b">
        <v>1</v>
      </c>
      <c r="R36" s="111" t="b">
        <v>1</v>
      </c>
      <c r="T36" s="10">
        <f t="shared" si="2"/>
        <v>19</v>
      </c>
      <c r="U36" s="1">
        <f t="shared" si="3"/>
        <v>40</v>
      </c>
    </row>
    <row r="37" spans="1:21" x14ac:dyDescent="0.25">
      <c r="A37" s="108">
        <v>1</v>
      </c>
      <c r="B37" s="109">
        <v>2</v>
      </c>
      <c r="C37" s="110">
        <f>PPG!J37</f>
        <v>400067</v>
      </c>
      <c r="D37" s="111" t="b">
        <v>1</v>
      </c>
      <c r="E37" s="112" t="str">
        <f>RIGHT(PPG!C37,4)&amp;"."&amp;PPG!M37&amp;"."&amp;PPG!K37&amp;"."&amp;$C$5</f>
        <v>2028.PPFSM.I05.Ma22</v>
      </c>
      <c r="F37" s="113">
        <f t="shared" ca="1" si="0"/>
        <v>44697</v>
      </c>
      <c r="G37" s="316" cm="1">
        <f t="array" ref="G37">IF(SUMPRODUCT((PPG!$Q$19:$AB$19=$B$5)*PPG!Q37:AB37)&gt;0,SUMPRODUCT((PPG!$Q$19:$AB$19=$B$5)*PPG!Q37:AB37),0)</f>
        <v>11080</v>
      </c>
      <c r="H37" s="115">
        <f t="shared" ca="1" si="1"/>
        <v>44697</v>
      </c>
      <c r="I37" s="116">
        <v>0</v>
      </c>
      <c r="J37" s="112" t="str">
        <f>LEFT(PPG!D37,20)&amp;"."&amp;PPGPAY!E37</f>
        <v>Garden Suburb Infant.2028.PPFSM.I05.Ma22</v>
      </c>
      <c r="K37" s="111" t="b">
        <v>1</v>
      </c>
      <c r="L37" s="117" t="s">
        <v>1275</v>
      </c>
      <c r="M37" s="111" t="b">
        <v>1</v>
      </c>
      <c r="N37" s="111" t="s">
        <v>1276</v>
      </c>
      <c r="O37" s="118" t="str">
        <f>PPG!I37</f>
        <v>11334/543965</v>
      </c>
      <c r="P37" s="111" t="b">
        <v>1</v>
      </c>
      <c r="Q37" s="111" t="b">
        <v>1</v>
      </c>
      <c r="R37" s="111" t="b">
        <v>1</v>
      </c>
      <c r="T37" s="10">
        <f t="shared" si="2"/>
        <v>19</v>
      </c>
      <c r="U37" s="1">
        <f t="shared" si="3"/>
        <v>40</v>
      </c>
    </row>
    <row r="38" spans="1:21" x14ac:dyDescent="0.25">
      <c r="A38" s="108">
        <v>1</v>
      </c>
      <c r="B38" s="109">
        <v>2</v>
      </c>
      <c r="C38" s="110">
        <f>PPG!J38</f>
        <v>400035</v>
      </c>
      <c r="D38" s="111" t="b">
        <v>1</v>
      </c>
      <c r="E38" s="112" t="str">
        <f>RIGHT(PPG!C38,4)&amp;"."&amp;PPG!M38&amp;"."&amp;PPG!K38&amp;"."&amp;$C$5</f>
        <v>2029.PPFSM.I05.Ma22</v>
      </c>
      <c r="F38" s="113">
        <f t="shared" ca="1" si="0"/>
        <v>44697</v>
      </c>
      <c r="G38" s="316" cm="1">
        <f t="array" ref="G38">IF(SUMPRODUCT((PPG!$Q$19:$AB$19=$B$5)*PPG!Q38:AB38)&gt;0,SUMPRODUCT((PPG!$Q$19:$AB$19=$B$5)*PPG!Q38:AB38),0)</f>
        <v>35548.333333333336</v>
      </c>
      <c r="H38" s="115">
        <f t="shared" ca="1" si="1"/>
        <v>44697</v>
      </c>
      <c r="I38" s="116">
        <v>0</v>
      </c>
      <c r="J38" s="112" t="str">
        <f>LEFT(PPG!D38,20)&amp;"."&amp;PPGPAY!E38</f>
        <v>Goldbeaters Primary .2029.PPFSM.I05.Ma22</v>
      </c>
      <c r="K38" s="111" t="b">
        <v>1</v>
      </c>
      <c r="L38" s="117" t="s">
        <v>1275</v>
      </c>
      <c r="M38" s="111" t="b">
        <v>1</v>
      </c>
      <c r="N38" s="111" t="s">
        <v>1276</v>
      </c>
      <c r="O38" s="118" t="str">
        <f>PPG!I38</f>
        <v>11334/543965</v>
      </c>
      <c r="P38" s="111" t="b">
        <v>1</v>
      </c>
      <c r="Q38" s="111" t="b">
        <v>1</v>
      </c>
      <c r="R38" s="111" t="b">
        <v>1</v>
      </c>
      <c r="T38" s="10">
        <f t="shared" si="2"/>
        <v>19</v>
      </c>
      <c r="U38" s="1">
        <f t="shared" si="3"/>
        <v>40</v>
      </c>
    </row>
    <row r="39" spans="1:21" x14ac:dyDescent="0.25">
      <c r="A39" s="108">
        <v>1</v>
      </c>
      <c r="B39" s="109">
        <v>2</v>
      </c>
      <c r="C39" s="110">
        <f>PPG!J39</f>
        <v>400026</v>
      </c>
      <c r="D39" s="111" t="b">
        <v>1</v>
      </c>
      <c r="E39" s="112" t="str">
        <f>RIGHT(PPG!C39,4)&amp;"."&amp;PPG!M39&amp;"."&amp;PPG!K39&amp;"."&amp;$C$5</f>
        <v>2031.PPFSM.I05.Ma22</v>
      </c>
      <c r="F39" s="113">
        <f t="shared" ca="1" si="0"/>
        <v>44697</v>
      </c>
      <c r="G39" s="316" cm="1">
        <f t="array" ref="G39">IF(SUMPRODUCT((PPG!$Q$19:$AB$19=$B$5)*PPG!Q39:AB39)&gt;0,SUMPRODUCT((PPG!$Q$19:$AB$19=$B$5)*PPG!Q39:AB39),0)</f>
        <v>15696.666666666666</v>
      </c>
      <c r="H39" s="115">
        <f t="shared" ca="1" si="1"/>
        <v>44697</v>
      </c>
      <c r="I39" s="116">
        <v>0</v>
      </c>
      <c r="J39" s="112" t="str">
        <f>LEFT(PPG!D39,20)&amp;"."&amp;PPGPAY!E39</f>
        <v>Hollickwood JMI Scho.2031.PPFSM.I05.Ma22</v>
      </c>
      <c r="K39" s="111" t="b">
        <v>1</v>
      </c>
      <c r="L39" s="117" t="s">
        <v>1275</v>
      </c>
      <c r="M39" s="111" t="b">
        <v>1</v>
      </c>
      <c r="N39" s="111" t="s">
        <v>1276</v>
      </c>
      <c r="O39" s="118" t="str">
        <f>PPG!I39</f>
        <v>11334/543965</v>
      </c>
      <c r="P39" s="111" t="b">
        <v>1</v>
      </c>
      <c r="Q39" s="111" t="b">
        <v>1</v>
      </c>
      <c r="R39" s="111" t="b">
        <v>1</v>
      </c>
      <c r="T39" s="10">
        <f t="shared" si="2"/>
        <v>19</v>
      </c>
      <c r="U39" s="1">
        <f t="shared" si="3"/>
        <v>40</v>
      </c>
    </row>
    <row r="40" spans="1:21" x14ac:dyDescent="0.25">
      <c r="A40" s="108">
        <v>1</v>
      </c>
      <c r="B40" s="109">
        <v>2</v>
      </c>
      <c r="C40" s="110">
        <f>PPG!J40</f>
        <v>400084</v>
      </c>
      <c r="D40" s="111" t="b">
        <v>1</v>
      </c>
      <c r="E40" s="112" t="str">
        <f>RIGHT(PPG!C40,4)&amp;"."&amp;PPG!M40&amp;"."&amp;PPG!K40&amp;"."&amp;$C$5</f>
        <v>2032.PPFSM.I05.Ma22</v>
      </c>
      <c r="F40" s="113">
        <f t="shared" ca="1" si="0"/>
        <v>44697</v>
      </c>
      <c r="G40" s="316" cm="1">
        <f t="array" ref="G40">IF(SUMPRODUCT((PPG!$Q$19:$AB$19=$B$5)*PPG!Q40:AB40)&gt;0,SUMPRODUCT((PPG!$Q$19:$AB$19=$B$5)*PPG!Q40:AB40),0)</f>
        <v>18928.333333333332</v>
      </c>
      <c r="H40" s="115">
        <f t="shared" ca="1" si="1"/>
        <v>44697</v>
      </c>
      <c r="I40" s="116">
        <v>0</v>
      </c>
      <c r="J40" s="112" t="str">
        <f>LEFT(PPG!D40,20)&amp;"."&amp;PPGPAY!E40</f>
        <v>Holly Park School.2032.PPFSM.I05.Ma22</v>
      </c>
      <c r="K40" s="111" t="b">
        <v>1</v>
      </c>
      <c r="L40" s="117" t="s">
        <v>1275</v>
      </c>
      <c r="M40" s="111" t="b">
        <v>1</v>
      </c>
      <c r="N40" s="111" t="s">
        <v>1276</v>
      </c>
      <c r="O40" s="118" t="str">
        <f>PPG!I40</f>
        <v>11334/543965</v>
      </c>
      <c r="P40" s="111" t="b">
        <v>1</v>
      </c>
      <c r="Q40" s="111" t="b">
        <v>1</v>
      </c>
      <c r="R40" s="111" t="b">
        <v>1</v>
      </c>
      <c r="T40" s="10">
        <f t="shared" si="2"/>
        <v>19</v>
      </c>
      <c r="U40" s="1">
        <f t="shared" si="3"/>
        <v>37</v>
      </c>
    </row>
    <row r="41" spans="1:21" x14ac:dyDescent="0.25">
      <c r="A41" s="108">
        <v>1</v>
      </c>
      <c r="B41" s="109">
        <v>2</v>
      </c>
      <c r="C41" s="110">
        <f>PPG!J41</f>
        <v>400046</v>
      </c>
      <c r="D41" s="111" t="b">
        <v>1</v>
      </c>
      <c r="E41" s="112" t="str">
        <f>RIGHT(PPG!C41,4)&amp;"."&amp;PPG!M41&amp;"."&amp;PPG!K41&amp;"."&amp;$C$5</f>
        <v>2036.PPFSM.I05.Ma22</v>
      </c>
      <c r="F41" s="113">
        <f t="shared" ca="1" si="0"/>
        <v>44697</v>
      </c>
      <c r="G41" s="316" cm="1">
        <f t="array" ref="G41">IF(SUMPRODUCT((PPG!$Q$19:$AB$19=$B$5)*PPG!Q41:AB41)&gt;0,SUMPRODUCT((PPG!$Q$19:$AB$19=$B$5)*PPG!Q41:AB41),0)</f>
        <v>21467.5</v>
      </c>
      <c r="H41" s="115">
        <f t="shared" ca="1" si="1"/>
        <v>44697</v>
      </c>
      <c r="I41" s="116">
        <v>0</v>
      </c>
      <c r="J41" s="112" t="str">
        <f>LEFT(PPG!D41,20)&amp;"."&amp;PPGPAY!E41</f>
        <v>Livingstone School.2036.PPFSM.I05.Ma22</v>
      </c>
      <c r="K41" s="111" t="b">
        <v>1</v>
      </c>
      <c r="L41" s="117" t="s">
        <v>1275</v>
      </c>
      <c r="M41" s="111" t="b">
        <v>1</v>
      </c>
      <c r="N41" s="111" t="s">
        <v>1276</v>
      </c>
      <c r="O41" s="118" t="str">
        <f>PPG!I41</f>
        <v>11334/543965</v>
      </c>
      <c r="P41" s="111" t="b">
        <v>1</v>
      </c>
      <c r="Q41" s="111" t="b">
        <v>1</v>
      </c>
      <c r="R41" s="111" t="b">
        <v>1</v>
      </c>
      <c r="T41" s="10">
        <f t="shared" si="2"/>
        <v>19</v>
      </c>
      <c r="U41" s="1">
        <f t="shared" si="3"/>
        <v>38</v>
      </c>
    </row>
    <row r="42" spans="1:21" x14ac:dyDescent="0.25">
      <c r="A42" s="108">
        <v>1</v>
      </c>
      <c r="B42" s="109">
        <v>2</v>
      </c>
      <c r="C42" s="110">
        <f>PPG!J42</f>
        <v>400030</v>
      </c>
      <c r="D42" s="111" t="b">
        <v>1</v>
      </c>
      <c r="E42" s="112" t="str">
        <f>RIGHT(PPG!C42,4)&amp;"."&amp;PPG!M42&amp;"."&amp;PPG!K42&amp;"."&amp;$C$5</f>
        <v>2037.PPFSM.I05.Ma22</v>
      </c>
      <c r="F42" s="113">
        <f t="shared" ca="1" si="0"/>
        <v>44697</v>
      </c>
      <c r="G42" s="316" cm="1">
        <f t="array" ref="G42">IF(SUMPRODUCT((PPG!$Q$19:$AB$19=$B$5)*PPG!Q42:AB42)&gt;0,SUMPRODUCT((PPG!$Q$19:$AB$19=$B$5)*PPG!Q42:AB42),0)</f>
        <v>9002.5</v>
      </c>
      <c r="H42" s="115">
        <f t="shared" ca="1" si="1"/>
        <v>44697</v>
      </c>
      <c r="I42" s="116">
        <v>0</v>
      </c>
      <c r="J42" s="112" t="str">
        <f>LEFT(PPG!D42,20)&amp;"."&amp;PPGPAY!E42</f>
        <v>Manorside Primary Sc.2037.PPFSM.I05.Ma22</v>
      </c>
      <c r="K42" s="111" t="b">
        <v>1</v>
      </c>
      <c r="L42" s="117" t="s">
        <v>1275</v>
      </c>
      <c r="M42" s="111" t="b">
        <v>1</v>
      </c>
      <c r="N42" s="111" t="s">
        <v>1276</v>
      </c>
      <c r="O42" s="118" t="str">
        <f>PPG!I42</f>
        <v>11334/543965</v>
      </c>
      <c r="P42" s="111" t="b">
        <v>1</v>
      </c>
      <c r="Q42" s="111" t="b">
        <v>1</v>
      </c>
      <c r="R42" s="111" t="b">
        <v>1</v>
      </c>
      <c r="T42" s="10">
        <f t="shared" si="2"/>
        <v>19</v>
      </c>
      <c r="U42" s="1">
        <f t="shared" si="3"/>
        <v>40</v>
      </c>
    </row>
    <row r="43" spans="1:21" x14ac:dyDescent="0.25">
      <c r="A43" s="108">
        <v>1</v>
      </c>
      <c r="B43" s="109">
        <v>2</v>
      </c>
      <c r="C43" s="110">
        <f>PPG!J43</f>
        <v>400048</v>
      </c>
      <c r="D43" s="111" t="b">
        <v>1</v>
      </c>
      <c r="E43" s="112" t="str">
        <f>RIGHT(PPG!C43,4)&amp;"."&amp;PPG!M43&amp;"."&amp;PPG!K43&amp;"."&amp;$C$5</f>
        <v>2042.PPFSM.I05.Ma22</v>
      </c>
      <c r="F43" s="113">
        <f t="shared" ca="1" si="0"/>
        <v>44697</v>
      </c>
      <c r="G43" s="316" cm="1">
        <f t="array" ref="G43">IF(SUMPRODUCT((PPG!$Q$19:$AB$19=$B$5)*PPG!Q43:AB43)&gt;0,SUMPRODUCT((PPG!$Q$19:$AB$19=$B$5)*PPG!Q43:AB43),0)</f>
        <v>5770.833333333333</v>
      </c>
      <c r="H43" s="115">
        <f t="shared" ca="1" si="1"/>
        <v>44697</v>
      </c>
      <c r="I43" s="116">
        <v>0</v>
      </c>
      <c r="J43" s="112" t="str">
        <f>LEFT(PPG!D43,20)&amp;"."&amp;PPGPAY!E43</f>
        <v>Monkfrith School.2042.PPFSM.I05.Ma22</v>
      </c>
      <c r="K43" s="111" t="b">
        <v>1</v>
      </c>
      <c r="L43" s="117" t="s">
        <v>1275</v>
      </c>
      <c r="M43" s="111" t="b">
        <v>1</v>
      </c>
      <c r="N43" s="111" t="s">
        <v>1276</v>
      </c>
      <c r="O43" s="118" t="str">
        <f>PPG!I43</f>
        <v>11334/543965</v>
      </c>
      <c r="P43" s="111" t="b">
        <v>1</v>
      </c>
      <c r="Q43" s="111" t="b">
        <v>1</v>
      </c>
      <c r="R43" s="111" t="b">
        <v>1</v>
      </c>
      <c r="T43" s="10">
        <f t="shared" si="2"/>
        <v>19</v>
      </c>
      <c r="U43" s="1">
        <f t="shared" si="3"/>
        <v>36</v>
      </c>
    </row>
    <row r="44" spans="1:21" x14ac:dyDescent="0.25">
      <c r="A44" s="108">
        <v>1</v>
      </c>
      <c r="B44" s="109">
        <v>2</v>
      </c>
      <c r="C44" s="110">
        <f>PPG!J44</f>
        <v>400088</v>
      </c>
      <c r="D44" s="111" t="b">
        <v>1</v>
      </c>
      <c r="E44" s="112" t="str">
        <f>RIGHT(PPG!C44,4)&amp;"."&amp;PPG!M44&amp;"."&amp;PPG!K44&amp;"."&amp;$C$5</f>
        <v>2043.PPFSM.I05.Ma22</v>
      </c>
      <c r="F44" s="113">
        <f t="shared" ca="1" si="0"/>
        <v>44697</v>
      </c>
      <c r="G44" s="316" cm="1">
        <f t="array" ref="G44">IF(SUMPRODUCT((PPG!$Q$19:$AB$19=$B$5)*PPG!Q44:AB44)&gt;0,SUMPRODUCT((PPG!$Q$19:$AB$19=$B$5)*PPG!Q44:AB44),0)</f>
        <v>19851.666666666668</v>
      </c>
      <c r="H44" s="115">
        <f t="shared" ca="1" si="1"/>
        <v>44697</v>
      </c>
      <c r="I44" s="116">
        <v>0</v>
      </c>
      <c r="J44" s="112" t="str">
        <f>LEFT(PPG!D44,20)&amp;"."&amp;PPGPAY!E44</f>
        <v>Moss Hall Junior Sch.2043.PPFSM.I05.Ma22</v>
      </c>
      <c r="K44" s="111" t="b">
        <v>1</v>
      </c>
      <c r="L44" s="117" t="s">
        <v>1275</v>
      </c>
      <c r="M44" s="111" t="b">
        <v>1</v>
      </c>
      <c r="N44" s="111" t="s">
        <v>1276</v>
      </c>
      <c r="O44" s="118" t="str">
        <f>PPG!I44</f>
        <v>11334/543965</v>
      </c>
      <c r="P44" s="111" t="b">
        <v>1</v>
      </c>
      <c r="Q44" s="111" t="b">
        <v>1</v>
      </c>
      <c r="R44" s="111" t="b">
        <v>1</v>
      </c>
      <c r="T44" s="10">
        <f t="shared" si="2"/>
        <v>19</v>
      </c>
      <c r="U44" s="1">
        <f t="shared" si="3"/>
        <v>40</v>
      </c>
    </row>
    <row r="45" spans="1:21" x14ac:dyDescent="0.25">
      <c r="A45" s="108">
        <v>1</v>
      </c>
      <c r="B45" s="109">
        <v>2</v>
      </c>
      <c r="C45" s="110">
        <f>PPG!J45</f>
        <v>400087</v>
      </c>
      <c r="D45" s="111" t="b">
        <v>1</v>
      </c>
      <c r="E45" s="112" t="str">
        <f>RIGHT(PPG!C45,4)&amp;"."&amp;PPG!M45&amp;"."&amp;PPG!K45&amp;"."&amp;$C$5</f>
        <v>2044.PPFSM.I05.Ma22</v>
      </c>
      <c r="F45" s="113">
        <f t="shared" ca="1" si="0"/>
        <v>44697</v>
      </c>
      <c r="G45" s="316" cm="1">
        <f t="array" ref="G45">IF(SUMPRODUCT((PPG!$Q$19:$AB$19=$B$5)*PPG!Q45:AB45)&gt;0,SUMPRODUCT((PPG!$Q$19:$AB$19=$B$5)*PPG!Q45:AB45),0)</f>
        <v>11541.666666666666</v>
      </c>
      <c r="H45" s="115">
        <f t="shared" ca="1" si="1"/>
        <v>44697</v>
      </c>
      <c r="I45" s="116">
        <v>0</v>
      </c>
      <c r="J45" s="112" t="str">
        <f>LEFT(PPG!D45,20)&amp;"."&amp;PPGPAY!E45</f>
        <v>Moss Hall Infant Sch.2044.PPFSM.I05.Ma22</v>
      </c>
      <c r="K45" s="111" t="b">
        <v>1</v>
      </c>
      <c r="L45" s="117" t="s">
        <v>1275</v>
      </c>
      <c r="M45" s="111" t="b">
        <v>1</v>
      </c>
      <c r="N45" s="111" t="s">
        <v>1276</v>
      </c>
      <c r="O45" s="118" t="str">
        <f>PPG!I45</f>
        <v>11334/543965</v>
      </c>
      <c r="P45" s="111" t="b">
        <v>1</v>
      </c>
      <c r="Q45" s="111" t="b">
        <v>1</v>
      </c>
      <c r="R45" s="111" t="b">
        <v>1</v>
      </c>
      <c r="T45" s="10">
        <f t="shared" si="2"/>
        <v>19</v>
      </c>
      <c r="U45" s="1">
        <f t="shared" si="3"/>
        <v>40</v>
      </c>
    </row>
    <row r="46" spans="1:21" x14ac:dyDescent="0.25">
      <c r="A46" s="108">
        <v>1</v>
      </c>
      <c r="B46" s="109">
        <v>2</v>
      </c>
      <c r="C46" s="110">
        <f>PPG!J46</f>
        <v>400089</v>
      </c>
      <c r="D46" s="111" t="b">
        <v>1</v>
      </c>
      <c r="E46" s="112" t="str">
        <f>RIGHT(PPG!C46,4)&amp;"."&amp;PPG!M46&amp;"."&amp;PPG!K46&amp;"."&amp;$C$5</f>
        <v>2045.PPFSM.I05.Ma22</v>
      </c>
      <c r="F46" s="113">
        <f t="shared" ca="1" si="0"/>
        <v>44697</v>
      </c>
      <c r="G46" s="316" cm="1">
        <f t="array" ref="G46">IF(SUMPRODUCT((PPG!$Q$19:$AB$19=$B$5)*PPG!Q46:AB46)&gt;0,SUMPRODUCT((PPG!$Q$19:$AB$19=$B$5)*PPG!Q46:AB46),0)</f>
        <v>7848.333333333333</v>
      </c>
      <c r="H46" s="115">
        <f t="shared" ca="1" si="1"/>
        <v>44697</v>
      </c>
      <c r="I46" s="116">
        <v>0</v>
      </c>
      <c r="J46" s="112" t="str">
        <f>LEFT(PPG!D46,20)&amp;"."&amp;PPGPAY!E46</f>
        <v>Northside School.2045.PPFSM.I05.Ma22</v>
      </c>
      <c r="K46" s="111" t="b">
        <v>1</v>
      </c>
      <c r="L46" s="117" t="s">
        <v>1275</v>
      </c>
      <c r="M46" s="111" t="b">
        <v>1</v>
      </c>
      <c r="N46" s="111" t="s">
        <v>1276</v>
      </c>
      <c r="O46" s="118" t="str">
        <f>PPG!I46</f>
        <v>11334/543965</v>
      </c>
      <c r="P46" s="111" t="b">
        <v>1</v>
      </c>
      <c r="Q46" s="111" t="b">
        <v>1</v>
      </c>
      <c r="R46" s="111" t="b">
        <v>1</v>
      </c>
      <c r="T46" s="10">
        <f t="shared" si="2"/>
        <v>19</v>
      </c>
      <c r="U46" s="1">
        <f t="shared" si="3"/>
        <v>36</v>
      </c>
    </row>
    <row r="47" spans="1:21" x14ac:dyDescent="0.25">
      <c r="A47" s="108">
        <v>1</v>
      </c>
      <c r="B47" s="109">
        <v>2</v>
      </c>
      <c r="C47" s="110">
        <f>PPG!J47</f>
        <v>158733</v>
      </c>
      <c r="D47" s="111" t="b">
        <v>1</v>
      </c>
      <c r="E47" s="112" t="str">
        <f>RIGHT(PPG!C47,4)&amp;"."&amp;PPG!M47&amp;"."&amp;PPG!K47&amp;"."&amp;$C$5</f>
        <v>2053.PPFSM.I05.Ma22</v>
      </c>
      <c r="F47" s="113">
        <f t="shared" ca="1" si="0"/>
        <v>44697</v>
      </c>
      <c r="G47" s="316" cm="1">
        <f t="array" ref="G47">IF(SUMPRODUCT((PPG!$Q$19:$AB$19=$B$5)*PPG!Q47:AB47)&gt;0,SUMPRODUCT((PPG!$Q$19:$AB$19=$B$5)*PPG!Q47:AB47),0)</f>
        <v>923.33333333333337</v>
      </c>
      <c r="H47" s="115">
        <f t="shared" ca="1" si="1"/>
        <v>44697</v>
      </c>
      <c r="I47" s="116">
        <v>0</v>
      </c>
      <c r="J47" s="112" t="str">
        <f>LEFT(PPG!D47,20)&amp;"."&amp;PPGPAY!E47</f>
        <v>Noam Primary School.2053.PPFSM.I05.Ma22</v>
      </c>
      <c r="K47" s="111" t="b">
        <v>1</v>
      </c>
      <c r="L47" s="117" t="s">
        <v>1275</v>
      </c>
      <c r="M47" s="111" t="b">
        <v>1</v>
      </c>
      <c r="N47" s="111" t="s">
        <v>1276</v>
      </c>
      <c r="O47" s="118" t="str">
        <f>PPG!I47</f>
        <v>11334/543965</v>
      </c>
      <c r="P47" s="111" t="b">
        <v>1</v>
      </c>
      <c r="Q47" s="111" t="b">
        <v>1</v>
      </c>
      <c r="R47" s="111" t="b">
        <v>1</v>
      </c>
      <c r="T47" s="10">
        <f t="shared" si="2"/>
        <v>19</v>
      </c>
      <c r="U47" s="1">
        <f t="shared" si="3"/>
        <v>39</v>
      </c>
    </row>
    <row r="48" spans="1:21" x14ac:dyDescent="0.25">
      <c r="A48" s="108">
        <v>1</v>
      </c>
      <c r="B48" s="109">
        <v>2</v>
      </c>
      <c r="C48" s="110">
        <f>PPG!J48</f>
        <v>400004</v>
      </c>
      <c r="D48" s="111" t="b">
        <v>1</v>
      </c>
      <c r="E48" s="112" t="str">
        <f>RIGHT(PPG!C48,4)&amp;"."&amp;PPG!M48&amp;"."&amp;PPG!K48&amp;"."&amp;$C$5</f>
        <v>2054.PPFSM.I05.Ma22</v>
      </c>
      <c r="F48" s="113">
        <f t="shared" ca="1" si="0"/>
        <v>44697</v>
      </c>
      <c r="G48" s="316" cm="1">
        <f t="array" ref="G48">IF(SUMPRODUCT((PPG!$Q$19:$AB$19=$B$5)*PPG!Q48:AB48)&gt;0,SUMPRODUCT((PPG!$Q$19:$AB$19=$B$5)*PPG!Q48:AB48),0)</f>
        <v>2770</v>
      </c>
      <c r="H48" s="115">
        <f t="shared" ca="1" si="1"/>
        <v>44697</v>
      </c>
      <c r="I48" s="116">
        <v>0</v>
      </c>
      <c r="J48" s="112" t="str">
        <f>LEFT(PPG!D48,20)&amp;"."&amp;PPGPAY!E48</f>
        <v>Woodridge  Primary S.2054.PPFSM.I05.Ma22</v>
      </c>
      <c r="K48" s="111" t="b">
        <v>1</v>
      </c>
      <c r="L48" s="117" t="s">
        <v>1275</v>
      </c>
      <c r="M48" s="111" t="b">
        <v>1</v>
      </c>
      <c r="N48" s="111" t="s">
        <v>1276</v>
      </c>
      <c r="O48" s="118" t="str">
        <f>PPG!I48</f>
        <v>11334/543965</v>
      </c>
      <c r="P48" s="111" t="b">
        <v>1</v>
      </c>
      <c r="Q48" s="111" t="b">
        <v>1</v>
      </c>
      <c r="R48" s="111" t="b">
        <v>1</v>
      </c>
      <c r="T48" s="10">
        <f t="shared" si="2"/>
        <v>19</v>
      </c>
      <c r="U48" s="1">
        <f t="shared" si="3"/>
        <v>40</v>
      </c>
    </row>
    <row r="49" spans="1:21" x14ac:dyDescent="0.25">
      <c r="A49" s="108">
        <v>1</v>
      </c>
      <c r="B49" s="109">
        <v>2</v>
      </c>
      <c r="C49" s="110">
        <f>PPG!J49</f>
        <v>400101</v>
      </c>
      <c r="D49" s="111" t="b">
        <v>1</v>
      </c>
      <c r="E49" s="112" t="str">
        <f>RIGHT(PPG!C49,4)&amp;"."&amp;PPG!M49&amp;"."&amp;PPG!K49&amp;"."&amp;$C$5</f>
        <v>2055.PPFSM.I05.Ma22</v>
      </c>
      <c r="F49" s="113">
        <f t="shared" ca="1" si="0"/>
        <v>44697</v>
      </c>
      <c r="G49" s="316" cm="1">
        <f t="array" ref="G49">IF(SUMPRODUCT((PPG!$Q$19:$AB$19=$B$5)*PPG!Q49:AB49)&gt;0,SUMPRODUCT((PPG!$Q$19:$AB$19=$B$5)*PPG!Q49:AB49),0)</f>
        <v>17312.5</v>
      </c>
      <c r="H49" s="115">
        <f t="shared" ca="1" si="1"/>
        <v>44697</v>
      </c>
      <c r="I49" s="116">
        <v>0</v>
      </c>
      <c r="J49" s="112" t="str">
        <f>LEFT(PPG!D49,20)&amp;"."&amp;PPGPAY!E49</f>
        <v>Tudor School.2055.PPFSM.I05.Ma22</v>
      </c>
      <c r="K49" s="111" t="b">
        <v>1</v>
      </c>
      <c r="L49" s="117" t="s">
        <v>1275</v>
      </c>
      <c r="M49" s="111" t="b">
        <v>1</v>
      </c>
      <c r="N49" s="111" t="s">
        <v>1276</v>
      </c>
      <c r="O49" s="118" t="str">
        <f>PPG!I49</f>
        <v>11334/543965</v>
      </c>
      <c r="P49" s="111" t="b">
        <v>1</v>
      </c>
      <c r="Q49" s="111" t="b">
        <v>1</v>
      </c>
      <c r="R49" s="111" t="b">
        <v>1</v>
      </c>
      <c r="T49" s="10">
        <f t="shared" si="2"/>
        <v>19</v>
      </c>
      <c r="U49" s="1">
        <f t="shared" si="3"/>
        <v>32</v>
      </c>
    </row>
    <row r="50" spans="1:21" x14ac:dyDescent="0.25">
      <c r="A50" s="108">
        <v>1</v>
      </c>
      <c r="B50" s="109">
        <v>2</v>
      </c>
      <c r="C50" s="110">
        <f>PPG!J50</f>
        <v>400053</v>
      </c>
      <c r="D50" s="111" t="b">
        <v>1</v>
      </c>
      <c r="E50" s="112" t="str">
        <f>RIGHT(PPG!C50,4)&amp;"."&amp;PPG!M50&amp;"."&amp;PPG!K50&amp;"."&amp;$C$5</f>
        <v>2057.PPFSM.I05.Ma22</v>
      </c>
      <c r="F50" s="113">
        <f t="shared" ca="1" si="0"/>
        <v>44697</v>
      </c>
      <c r="G50" s="316" cm="1">
        <f t="array" ref="G50">IF(SUMPRODUCT((PPG!$Q$19:$AB$19=$B$5)*PPG!Q50:AB50)&gt;0,SUMPRODUCT((PPG!$Q$19:$AB$19=$B$5)*PPG!Q50:AB50),0)</f>
        <v>47320.833333333336</v>
      </c>
      <c r="H50" s="115">
        <f t="shared" ca="1" si="1"/>
        <v>44697</v>
      </c>
      <c r="I50" s="116">
        <v>0</v>
      </c>
      <c r="J50" s="112" t="str">
        <f>LEFT(PPG!D50,20)&amp;"."&amp;PPGPAY!E50</f>
        <v>Underhill School.2057.PPFSM.I05.Ma22</v>
      </c>
      <c r="K50" s="111" t="b">
        <v>1</v>
      </c>
      <c r="L50" s="117" t="s">
        <v>1275</v>
      </c>
      <c r="M50" s="111" t="b">
        <v>1</v>
      </c>
      <c r="N50" s="111" t="s">
        <v>1276</v>
      </c>
      <c r="O50" s="118" t="str">
        <f>PPG!I50</f>
        <v>11334/543965</v>
      </c>
      <c r="P50" s="111" t="b">
        <v>1</v>
      </c>
      <c r="Q50" s="111" t="b">
        <v>1</v>
      </c>
      <c r="R50" s="111" t="b">
        <v>1</v>
      </c>
      <c r="T50" s="10">
        <f t="shared" si="2"/>
        <v>19</v>
      </c>
      <c r="U50" s="1">
        <f t="shared" si="3"/>
        <v>36</v>
      </c>
    </row>
    <row r="51" spans="1:21" x14ac:dyDescent="0.25">
      <c r="A51" s="108">
        <v>1</v>
      </c>
      <c r="B51" s="109">
        <v>2</v>
      </c>
      <c r="C51" s="110">
        <f>PPG!J51</f>
        <v>400011</v>
      </c>
      <c r="D51" s="111" t="b">
        <v>1</v>
      </c>
      <c r="E51" s="112" t="str">
        <f>RIGHT(PPG!C51,4)&amp;"."&amp;PPG!M51&amp;"."&amp;PPG!K51&amp;"."&amp;$C$5</f>
        <v>2060.PPFSM.I05.Ma22</v>
      </c>
      <c r="F51" s="113">
        <f t="shared" ca="1" si="0"/>
        <v>44697</v>
      </c>
      <c r="G51" s="316" cm="1">
        <f t="array" ref="G51">IF(SUMPRODUCT((PPG!$Q$19:$AB$19=$B$5)*PPG!Q51:AB51)&gt;0,SUMPRODUCT((PPG!$Q$19:$AB$19=$B$5)*PPG!Q51:AB51),0)</f>
        <v>29315.833333333332</v>
      </c>
      <c r="H51" s="115">
        <f t="shared" ca="1" si="1"/>
        <v>44697</v>
      </c>
      <c r="I51" s="116">
        <v>0</v>
      </c>
      <c r="J51" s="112" t="str">
        <f>LEFT(PPG!D51,20)&amp;"."&amp;PPGPAY!E51</f>
        <v>Whitings Hill Primar.2060.PPFSM.I05.Ma22</v>
      </c>
      <c r="K51" s="111" t="b">
        <v>1</v>
      </c>
      <c r="L51" s="117" t="s">
        <v>1275</v>
      </c>
      <c r="M51" s="111" t="b">
        <v>1</v>
      </c>
      <c r="N51" s="111" t="s">
        <v>1276</v>
      </c>
      <c r="O51" s="118" t="str">
        <f>PPG!I51</f>
        <v>11334/543965</v>
      </c>
      <c r="P51" s="111" t="b">
        <v>1</v>
      </c>
      <c r="Q51" s="111" t="b">
        <v>1</v>
      </c>
      <c r="R51" s="111" t="b">
        <v>1</v>
      </c>
      <c r="T51" s="10">
        <f t="shared" si="2"/>
        <v>19</v>
      </c>
      <c r="U51" s="1">
        <f t="shared" si="3"/>
        <v>40</v>
      </c>
    </row>
    <row r="52" spans="1:21" x14ac:dyDescent="0.25">
      <c r="A52" s="108">
        <v>1</v>
      </c>
      <c r="B52" s="109">
        <v>2</v>
      </c>
      <c r="C52" s="110">
        <f>PPG!J52</f>
        <v>400065</v>
      </c>
      <c r="D52" s="111" t="b">
        <v>1</v>
      </c>
      <c r="E52" s="112" t="str">
        <f>RIGHT(PPG!C52,4)&amp;"."&amp;PPG!M52&amp;"."&amp;PPG!K52&amp;"."&amp;$C$5</f>
        <v>2067.PPFSM.I05.Ma22</v>
      </c>
      <c r="F52" s="113">
        <f t="shared" ca="1" si="0"/>
        <v>44697</v>
      </c>
      <c r="G52" s="316" cm="1">
        <f t="array" ref="G52">IF(SUMPRODUCT((PPG!$Q$19:$AB$19=$B$5)*PPG!Q52:AB52)&gt;0,SUMPRODUCT((PPG!$Q$19:$AB$19=$B$5)*PPG!Q52:AB52),0)</f>
        <v>12003.333333333334</v>
      </c>
      <c r="H52" s="115">
        <f t="shared" ca="1" si="1"/>
        <v>44697</v>
      </c>
      <c r="I52" s="116">
        <v>0</v>
      </c>
      <c r="J52" s="112" t="str">
        <f>LEFT(PPG!D52,20)&amp;"."&amp;PPGPAY!E52</f>
        <v>Chalgrove Primary Sc.2067.PPFSM.I05.Ma22</v>
      </c>
      <c r="K52" s="111" t="b">
        <v>1</v>
      </c>
      <c r="L52" s="117" t="s">
        <v>1275</v>
      </c>
      <c r="M52" s="111" t="b">
        <v>1</v>
      </c>
      <c r="N52" s="111" t="s">
        <v>1276</v>
      </c>
      <c r="O52" s="118" t="str">
        <f>PPG!I52</f>
        <v>11334/543965</v>
      </c>
      <c r="P52" s="111" t="b">
        <v>1</v>
      </c>
      <c r="Q52" s="111" t="b">
        <v>1</v>
      </c>
      <c r="R52" s="111" t="b">
        <v>1</v>
      </c>
      <c r="T52" s="10">
        <f t="shared" si="2"/>
        <v>19</v>
      </c>
      <c r="U52" s="1">
        <f t="shared" si="3"/>
        <v>40</v>
      </c>
    </row>
    <row r="53" spans="1:21" x14ac:dyDescent="0.25">
      <c r="A53" s="108">
        <v>1</v>
      </c>
      <c r="B53" s="109">
        <v>2</v>
      </c>
      <c r="C53" s="110">
        <f>PPG!J53</f>
        <v>400038</v>
      </c>
      <c r="D53" s="111" t="b">
        <v>1</v>
      </c>
      <c r="E53" s="112" t="str">
        <f>RIGHT(PPG!C53,4)&amp;"."&amp;PPG!M53&amp;"."&amp;PPG!K53&amp;"."&amp;$C$5</f>
        <v>2070.PPFSM.I05.Ma22</v>
      </c>
      <c r="F53" s="113">
        <f t="shared" ca="1" si="0"/>
        <v>44697</v>
      </c>
      <c r="G53" s="316" cm="1">
        <f t="array" ref="G53">IF(SUMPRODUCT((PPG!$Q$19:$AB$19=$B$5)*PPG!Q53:AB53)&gt;0,SUMPRODUCT((PPG!$Q$19:$AB$19=$B$5)*PPG!Q53:AB53),0)</f>
        <v>15927.5</v>
      </c>
      <c r="H53" s="115">
        <f t="shared" ca="1" si="1"/>
        <v>44697</v>
      </c>
      <c r="I53" s="116">
        <v>0</v>
      </c>
      <c r="J53" s="112" t="str">
        <f>LEFT(PPG!D53,20)&amp;"."&amp;PPGPAY!E53</f>
        <v>Sunnyfields Primary .2070.PPFSM.I05.Ma22</v>
      </c>
      <c r="K53" s="111" t="b">
        <v>1</v>
      </c>
      <c r="L53" s="117" t="s">
        <v>1275</v>
      </c>
      <c r="M53" s="111" t="b">
        <v>1</v>
      </c>
      <c r="N53" s="111" t="s">
        <v>1276</v>
      </c>
      <c r="O53" s="118" t="str">
        <f>PPG!I53</f>
        <v>11334/543965</v>
      </c>
      <c r="P53" s="111" t="b">
        <v>1</v>
      </c>
      <c r="Q53" s="111" t="b">
        <v>1</v>
      </c>
      <c r="R53" s="111" t="b">
        <v>1</v>
      </c>
      <c r="T53" s="10">
        <f t="shared" si="2"/>
        <v>19</v>
      </c>
      <c r="U53" s="1">
        <f t="shared" si="3"/>
        <v>40</v>
      </c>
    </row>
    <row r="54" spans="1:21" x14ac:dyDescent="0.25">
      <c r="A54" s="108">
        <v>1</v>
      </c>
      <c r="B54" s="109">
        <v>2</v>
      </c>
      <c r="C54" s="110">
        <f>PPG!J54</f>
        <v>400012</v>
      </c>
      <c r="D54" s="111" t="b">
        <v>1</v>
      </c>
      <c r="E54" s="112" t="str">
        <f>RIGHT(PPG!C54,4)&amp;"."&amp;PPG!M54&amp;"."&amp;PPG!K54&amp;"."&amp;$C$5</f>
        <v>2071.PPFSM.I05.Ma22</v>
      </c>
      <c r="F54" s="113">
        <f t="shared" ca="1" si="0"/>
        <v>44697</v>
      </c>
      <c r="G54" s="316" cm="1">
        <f t="array" ref="G54">IF(SUMPRODUCT((PPG!$Q$19:$AB$19=$B$5)*PPG!Q54:AB54)&gt;0,SUMPRODUCT((PPG!$Q$19:$AB$19=$B$5)*PPG!Q54:AB54),0)</f>
        <v>8540.8333333333339</v>
      </c>
      <c r="H54" s="115">
        <f t="shared" ca="1" si="1"/>
        <v>44697</v>
      </c>
      <c r="I54" s="116">
        <v>0</v>
      </c>
      <c r="J54" s="112" t="str">
        <f>LEFT(PPG!D54,20)&amp;"."&amp;PPGPAY!E54</f>
        <v>Queenswell Infant an.2071.PPFSM.I05.Ma22</v>
      </c>
      <c r="K54" s="111" t="b">
        <v>1</v>
      </c>
      <c r="L54" s="117" t="s">
        <v>1275</v>
      </c>
      <c r="M54" s="111" t="b">
        <v>1</v>
      </c>
      <c r="N54" s="111" t="s">
        <v>1276</v>
      </c>
      <c r="O54" s="118" t="str">
        <f>PPG!I54</f>
        <v>11334/543965</v>
      </c>
      <c r="P54" s="111" t="b">
        <v>1</v>
      </c>
      <c r="Q54" s="111" t="b">
        <v>1</v>
      </c>
      <c r="R54" s="111" t="b">
        <v>1</v>
      </c>
      <c r="T54" s="10">
        <f t="shared" si="2"/>
        <v>19</v>
      </c>
      <c r="U54" s="1">
        <f t="shared" si="3"/>
        <v>40</v>
      </c>
    </row>
    <row r="55" spans="1:21" x14ac:dyDescent="0.25">
      <c r="A55" s="108">
        <v>1</v>
      </c>
      <c r="B55" s="109">
        <v>2</v>
      </c>
      <c r="C55" s="110">
        <f>PPG!J55</f>
        <v>400012</v>
      </c>
      <c r="D55" s="111" t="b">
        <v>1</v>
      </c>
      <c r="E55" s="112" t="str">
        <f>RIGHT(PPG!C55,4)&amp;"."&amp;PPG!M55&amp;"."&amp;PPG!K55&amp;"."&amp;$C$5</f>
        <v>2072.PPFSM.I05.Ma22</v>
      </c>
      <c r="F55" s="113">
        <f t="shared" ca="1" si="0"/>
        <v>44697</v>
      </c>
      <c r="G55" s="316" cm="1">
        <f t="array" ref="G55">IF(SUMPRODUCT((PPG!$Q$19:$AB$19=$B$5)*PPG!Q55:AB55)&gt;0,SUMPRODUCT((PPG!$Q$19:$AB$19=$B$5)*PPG!Q55:AB55),0)</f>
        <v>21698.333333333332</v>
      </c>
      <c r="H55" s="115">
        <f t="shared" ca="1" si="1"/>
        <v>44697</v>
      </c>
      <c r="I55" s="116">
        <v>0</v>
      </c>
      <c r="J55" s="112" t="str">
        <f>LEFT(PPG!D55,20)&amp;"."&amp;PPGPAY!E55</f>
        <v>Queenswell Junior Sc.2072.PPFSM.I05.Ma22</v>
      </c>
      <c r="K55" s="111" t="b">
        <v>1</v>
      </c>
      <c r="L55" s="117" t="s">
        <v>1275</v>
      </c>
      <c r="M55" s="111" t="b">
        <v>1</v>
      </c>
      <c r="N55" s="111" t="s">
        <v>1276</v>
      </c>
      <c r="O55" s="118" t="str">
        <f>PPG!I55</f>
        <v>11334/543965</v>
      </c>
      <c r="P55" s="111" t="b">
        <v>1</v>
      </c>
      <c r="Q55" s="111" t="b">
        <v>1</v>
      </c>
      <c r="R55" s="111" t="b">
        <v>1</v>
      </c>
      <c r="T55" s="10">
        <f t="shared" si="2"/>
        <v>19</v>
      </c>
      <c r="U55" s="1">
        <f t="shared" si="3"/>
        <v>40</v>
      </c>
    </row>
    <row r="56" spans="1:21" x14ac:dyDescent="0.25">
      <c r="A56" s="108">
        <v>1</v>
      </c>
      <c r="B56" s="109">
        <v>2</v>
      </c>
      <c r="C56" s="110">
        <f>PPG!J56</f>
        <v>400105</v>
      </c>
      <c r="D56" s="111" t="b">
        <v>1</v>
      </c>
      <c r="E56" s="112" t="str">
        <f>RIGHT(PPG!C56,4)&amp;"."&amp;PPG!M56&amp;"."&amp;PPG!K56&amp;"."&amp;$C$5</f>
        <v>2073.PPFSM.I05.Ma22</v>
      </c>
      <c r="F56" s="113">
        <f t="shared" ca="1" si="0"/>
        <v>44697</v>
      </c>
      <c r="G56" s="316" cm="1">
        <f t="array" ref="G56">IF(SUMPRODUCT((PPG!$Q$19:$AB$19=$B$5)*PPG!Q56:AB56)&gt;0,SUMPRODUCT((PPG!$Q$19:$AB$19=$B$5)*PPG!Q56:AB56),0)</f>
        <v>42242.5</v>
      </c>
      <c r="H56" s="115">
        <f t="shared" ca="1" si="1"/>
        <v>44697</v>
      </c>
      <c r="I56" s="116">
        <v>0</v>
      </c>
      <c r="J56" s="112" t="str">
        <f>LEFT(PPG!D56,20)&amp;"."&amp;PPGPAY!E56</f>
        <v>Danegrove JMI School.2073.PPFSM.I05.Ma22</v>
      </c>
      <c r="K56" s="111" t="b">
        <v>1</v>
      </c>
      <c r="L56" s="117" t="s">
        <v>1275</v>
      </c>
      <c r="M56" s="111" t="b">
        <v>1</v>
      </c>
      <c r="N56" s="111" t="s">
        <v>1276</v>
      </c>
      <c r="O56" s="118" t="str">
        <f>PPG!I56</f>
        <v>11334/543965</v>
      </c>
      <c r="P56" s="111" t="b">
        <v>1</v>
      </c>
      <c r="Q56" s="111" t="b">
        <v>1</v>
      </c>
      <c r="R56" s="111" t="b">
        <v>1</v>
      </c>
      <c r="T56" s="10">
        <f t="shared" si="2"/>
        <v>19</v>
      </c>
      <c r="U56" s="1">
        <f t="shared" si="3"/>
        <v>40</v>
      </c>
    </row>
    <row r="57" spans="1:21" x14ac:dyDescent="0.25">
      <c r="A57" s="108">
        <v>1</v>
      </c>
      <c r="B57" s="109">
        <v>2</v>
      </c>
      <c r="C57" s="110">
        <f>PPG!J57</f>
        <v>400111</v>
      </c>
      <c r="D57" s="111" t="b">
        <v>1</v>
      </c>
      <c r="E57" s="112" t="str">
        <f>RIGHT(PPG!C57,4)&amp;"."&amp;PPG!M57&amp;"."&amp;PPG!K57&amp;"."&amp;$C$5</f>
        <v>2076.PPFSM.I05.Ma22</v>
      </c>
      <c r="F57" s="113">
        <f t="shared" ca="1" si="0"/>
        <v>44697</v>
      </c>
      <c r="G57" s="316" cm="1">
        <f t="array" ref="G57">IF(SUMPRODUCT((PPG!$Q$19:$AB$19=$B$5)*PPG!Q57:AB57)&gt;0,SUMPRODUCT((PPG!$Q$19:$AB$19=$B$5)*PPG!Q57:AB57),0)</f>
        <v>26084.166666666668</v>
      </c>
      <c r="H57" s="115">
        <f t="shared" ca="1" si="1"/>
        <v>44697</v>
      </c>
      <c r="I57" s="116">
        <v>0</v>
      </c>
      <c r="J57" s="112" t="str">
        <f>LEFT(PPG!D57,20)&amp;"."&amp;PPGPAY!E57</f>
        <v>Wessex  Gardens Prim.2076.PPFSM.I05.Ma22</v>
      </c>
      <c r="K57" s="111" t="b">
        <v>1</v>
      </c>
      <c r="L57" s="117" t="s">
        <v>1275</v>
      </c>
      <c r="M57" s="111" t="b">
        <v>1</v>
      </c>
      <c r="N57" s="111" t="s">
        <v>1276</v>
      </c>
      <c r="O57" s="118" t="str">
        <f>PPG!I57</f>
        <v>11334/543965</v>
      </c>
      <c r="P57" s="111" t="b">
        <v>1</v>
      </c>
      <c r="Q57" s="111" t="b">
        <v>1</v>
      </c>
      <c r="R57" s="111" t="b">
        <v>1</v>
      </c>
      <c r="T57" s="10">
        <f t="shared" si="2"/>
        <v>19</v>
      </c>
      <c r="U57" s="1">
        <f t="shared" si="3"/>
        <v>40</v>
      </c>
    </row>
    <row r="58" spans="1:21" x14ac:dyDescent="0.25">
      <c r="A58" s="108">
        <v>1</v>
      </c>
      <c r="B58" s="109">
        <v>2</v>
      </c>
      <c r="C58" s="110">
        <f>PPG!J58</f>
        <v>400113</v>
      </c>
      <c r="D58" s="111" t="b">
        <v>1</v>
      </c>
      <c r="E58" s="112" t="str">
        <f>RIGHT(PPG!C58,4)&amp;"."&amp;PPG!M58&amp;"."&amp;PPG!K58&amp;"."&amp;$C$5</f>
        <v>2077.PPFSM.I05.Ma22</v>
      </c>
      <c r="F58" s="113">
        <f t="shared" ca="1" si="0"/>
        <v>44697</v>
      </c>
      <c r="G58" s="316" cm="1">
        <f t="array" ref="G58">IF(SUMPRODUCT((PPG!$Q$19:$AB$19=$B$5)*PPG!Q58:AB58)&gt;0,SUMPRODUCT((PPG!$Q$19:$AB$19=$B$5)*PPG!Q58:AB58),0)</f>
        <v>94641.666666666672</v>
      </c>
      <c r="H58" s="115">
        <f t="shared" ca="1" si="1"/>
        <v>44697</v>
      </c>
      <c r="I58" s="116">
        <v>0</v>
      </c>
      <c r="J58" s="112" t="str">
        <f>LEFT(PPG!D58,20)&amp;"."&amp;PPGPAY!E58</f>
        <v>Orion Primary School.2077.PPFSM.I05.Ma22</v>
      </c>
      <c r="K58" s="111" t="b">
        <v>1</v>
      </c>
      <c r="L58" s="117" t="s">
        <v>1275</v>
      </c>
      <c r="M58" s="111" t="b">
        <v>1</v>
      </c>
      <c r="N58" s="111" t="s">
        <v>1276</v>
      </c>
      <c r="O58" s="118" t="str">
        <f>PPG!I58</f>
        <v>11334/543965</v>
      </c>
      <c r="P58" s="111" t="b">
        <v>1</v>
      </c>
      <c r="Q58" s="111" t="b">
        <v>1</v>
      </c>
      <c r="R58" s="111" t="b">
        <v>1</v>
      </c>
      <c r="T58" s="10">
        <f t="shared" si="2"/>
        <v>19</v>
      </c>
      <c r="U58" s="1">
        <f t="shared" si="3"/>
        <v>40</v>
      </c>
    </row>
    <row r="59" spans="1:21" x14ac:dyDescent="0.25">
      <c r="A59" s="108">
        <v>1</v>
      </c>
      <c r="B59" s="109">
        <v>2</v>
      </c>
      <c r="C59" s="110">
        <f>PPG!J59</f>
        <v>400014</v>
      </c>
      <c r="D59" s="111" t="b">
        <v>1</v>
      </c>
      <c r="E59" s="112" t="str">
        <f>RIGHT(PPG!C59,4)&amp;"."&amp;PPG!M59&amp;"."&amp;PPG!K59&amp;"."&amp;$C$5</f>
        <v>2078.PPFSM.I05.Ma22</v>
      </c>
      <c r="F59" s="113">
        <f t="shared" ca="1" si="0"/>
        <v>44697</v>
      </c>
      <c r="G59" s="316" cm="1">
        <f t="array" ref="G59">IF(SUMPRODUCT((PPG!$Q$19:$AB$19=$B$5)*PPG!Q59:AB59)&gt;0,SUMPRODUCT((PPG!$Q$19:$AB$19=$B$5)*PPG!Q59:AB59),0)</f>
        <v>5078.333333333333</v>
      </c>
      <c r="H59" s="115">
        <f t="shared" ca="1" si="1"/>
        <v>44697</v>
      </c>
      <c r="I59" s="116">
        <v>0</v>
      </c>
      <c r="J59" s="112" t="str">
        <f>LEFT(PPG!D59,20)&amp;"."&amp;PPGPAY!E59</f>
        <v>Pardes House School.2078.PPFSM.I05.Ma22</v>
      </c>
      <c r="K59" s="111" t="b">
        <v>1</v>
      </c>
      <c r="L59" s="117" t="s">
        <v>1275</v>
      </c>
      <c r="M59" s="111" t="b">
        <v>1</v>
      </c>
      <c r="N59" s="111" t="s">
        <v>1276</v>
      </c>
      <c r="O59" s="118" t="str">
        <f>PPG!I59</f>
        <v>11334/543965</v>
      </c>
      <c r="P59" s="111" t="b">
        <v>1</v>
      </c>
      <c r="Q59" s="111" t="b">
        <v>1</v>
      </c>
      <c r="R59" s="111" t="b">
        <v>1</v>
      </c>
      <c r="T59" s="10">
        <f t="shared" si="2"/>
        <v>19</v>
      </c>
      <c r="U59" s="1">
        <f t="shared" si="3"/>
        <v>39</v>
      </c>
    </row>
    <row r="60" spans="1:21" x14ac:dyDescent="0.25">
      <c r="A60" s="108">
        <v>1</v>
      </c>
      <c r="B60" s="109">
        <v>2</v>
      </c>
      <c r="C60" s="110">
        <f>PPG!J60</f>
        <v>400070</v>
      </c>
      <c r="D60" s="111" t="b">
        <v>1</v>
      </c>
      <c r="E60" s="112" t="str">
        <f>RIGHT(PPG!C60,4)&amp;"."&amp;PPG!M60&amp;"."&amp;PPG!K60&amp;"."&amp;$C$5</f>
        <v>2079.PPFSM.I05.Ma22</v>
      </c>
      <c r="F60" s="113">
        <f t="shared" ca="1" si="0"/>
        <v>44697</v>
      </c>
      <c r="G60" s="316" cm="1">
        <f t="array" ref="G60">IF(SUMPRODUCT((PPG!$Q$19:$AB$19=$B$5)*PPG!Q60:AB60)&gt;0,SUMPRODUCT((PPG!$Q$19:$AB$19=$B$5)*PPG!Q60:AB60),0)</f>
        <v>4155</v>
      </c>
      <c r="H60" s="115">
        <f t="shared" ca="1" si="1"/>
        <v>44697</v>
      </c>
      <c r="I60" s="116">
        <v>0</v>
      </c>
      <c r="J60" s="112" t="str">
        <f>LEFT(PPG!D60,20)&amp;"."&amp;PPGPAY!E60</f>
        <v>Beis Yaakov.2079.PPFSM.I05.Ma22</v>
      </c>
      <c r="K60" s="111" t="b">
        <v>1</v>
      </c>
      <c r="L60" s="117" t="s">
        <v>1275</v>
      </c>
      <c r="M60" s="111" t="b">
        <v>1</v>
      </c>
      <c r="N60" s="111" t="s">
        <v>1276</v>
      </c>
      <c r="O60" s="118" t="str">
        <f>PPG!I60</f>
        <v>11334/543965</v>
      </c>
      <c r="P60" s="111" t="b">
        <v>1</v>
      </c>
      <c r="Q60" s="111" t="b">
        <v>1</v>
      </c>
      <c r="R60" s="111" t="b">
        <v>1</v>
      </c>
      <c r="T60" s="10">
        <f t="shared" si="2"/>
        <v>19</v>
      </c>
      <c r="U60" s="1">
        <f t="shared" si="3"/>
        <v>31</v>
      </c>
    </row>
    <row r="61" spans="1:21" x14ac:dyDescent="0.25">
      <c r="A61" s="108">
        <v>1</v>
      </c>
      <c r="B61" s="109">
        <v>2</v>
      </c>
      <c r="C61" s="110">
        <f>PPG!J61</f>
        <v>400069</v>
      </c>
      <c r="D61" s="111" t="b">
        <v>1</v>
      </c>
      <c r="E61" s="112" t="str">
        <f>RIGHT(PPG!C61,4)&amp;"."&amp;PPG!M61&amp;"."&amp;PPG!K61&amp;"."&amp;$C$5</f>
        <v>3300.PPFSM.I05.Ma22</v>
      </c>
      <c r="F61" s="113">
        <f t="shared" ca="1" si="0"/>
        <v>44697</v>
      </c>
      <c r="G61" s="316" cm="1">
        <f t="array" ref="G61">IF(SUMPRODUCT((PPG!$Q$19:$AB$19=$B$5)*PPG!Q61:AB61)&gt;0,SUMPRODUCT((PPG!$Q$19:$AB$19=$B$5)*PPG!Q61:AB61),0)</f>
        <v>20313.333333333332</v>
      </c>
      <c r="H61" s="115">
        <f t="shared" ca="1" si="1"/>
        <v>44697</v>
      </c>
      <c r="I61" s="116">
        <v>0</v>
      </c>
      <c r="J61" s="112" t="str">
        <f>LEFT(PPG!D61,20)&amp;"."&amp;PPGPAY!E61</f>
        <v>All Saints' CE Prima.3300.PPFSM.I05.Ma22</v>
      </c>
      <c r="K61" s="111" t="b">
        <v>1</v>
      </c>
      <c r="L61" s="117" t="s">
        <v>1275</v>
      </c>
      <c r="M61" s="111" t="b">
        <v>1</v>
      </c>
      <c r="N61" s="111" t="s">
        <v>1276</v>
      </c>
      <c r="O61" s="118" t="str">
        <f>PPG!I61</f>
        <v>11334/543965</v>
      </c>
      <c r="P61" s="111" t="b">
        <v>1</v>
      </c>
      <c r="Q61" s="111" t="b">
        <v>1</v>
      </c>
      <c r="R61" s="111" t="b">
        <v>1</v>
      </c>
      <c r="T61" s="10">
        <f t="shared" si="2"/>
        <v>19</v>
      </c>
      <c r="U61" s="1">
        <f t="shared" si="3"/>
        <v>40</v>
      </c>
    </row>
    <row r="62" spans="1:21" x14ac:dyDescent="0.25">
      <c r="A62" s="108">
        <v>1</v>
      </c>
      <c r="B62" s="109">
        <v>2</v>
      </c>
      <c r="C62" s="110">
        <f>PPG!J62</f>
        <v>400039</v>
      </c>
      <c r="D62" s="111" t="b">
        <v>1</v>
      </c>
      <c r="E62" s="112" t="str">
        <f>RIGHT(PPG!C62,4)&amp;"."&amp;PPG!M62&amp;"."&amp;PPG!K62&amp;"."&amp;$C$5</f>
        <v>3302.PPFSM.I05.Ma22</v>
      </c>
      <c r="F62" s="113">
        <f t="shared" ca="1" si="0"/>
        <v>44697</v>
      </c>
      <c r="G62" s="316" cm="1">
        <f t="array" ref="G62">IF(SUMPRODUCT((PPG!$Q$19:$AB$19=$B$5)*PPG!Q62:AB62)&gt;0,SUMPRODUCT((PPG!$Q$19:$AB$19=$B$5)*PPG!Q62:AB62),0)</f>
        <v>4847.5</v>
      </c>
      <c r="H62" s="115">
        <f t="shared" ca="1" si="1"/>
        <v>44697</v>
      </c>
      <c r="I62" s="116">
        <v>0</v>
      </c>
      <c r="J62" s="112" t="str">
        <f>LEFT(PPG!D62,20)&amp;"."&amp;PPGPAY!E62</f>
        <v>Christ Church CE Pri.3302.PPFSM.I05.Ma22</v>
      </c>
      <c r="K62" s="111" t="b">
        <v>1</v>
      </c>
      <c r="L62" s="117" t="s">
        <v>1275</v>
      </c>
      <c r="M62" s="111" t="b">
        <v>1</v>
      </c>
      <c r="N62" s="111" t="s">
        <v>1276</v>
      </c>
      <c r="O62" s="118" t="str">
        <f>PPG!I62</f>
        <v>11334/543965</v>
      </c>
      <c r="P62" s="111" t="b">
        <v>1</v>
      </c>
      <c r="Q62" s="111" t="b">
        <v>1</v>
      </c>
      <c r="R62" s="111" t="b">
        <v>1</v>
      </c>
      <c r="T62" s="10">
        <f t="shared" si="2"/>
        <v>19</v>
      </c>
      <c r="U62" s="1">
        <f t="shared" si="3"/>
        <v>40</v>
      </c>
    </row>
    <row r="63" spans="1:21" x14ac:dyDescent="0.25">
      <c r="A63" s="108">
        <v>1</v>
      </c>
      <c r="B63" s="109">
        <v>2</v>
      </c>
      <c r="C63" s="110">
        <f>PPG!J63</f>
        <v>400008</v>
      </c>
      <c r="D63" s="111" t="b">
        <v>1</v>
      </c>
      <c r="E63" s="112" t="str">
        <f>RIGHT(PPG!C63,4)&amp;"."&amp;PPG!M63&amp;"."&amp;PPG!K63&amp;"."&amp;$C$5</f>
        <v>3304.PPFSM.I05.Ma22</v>
      </c>
      <c r="F63" s="113">
        <f t="shared" ca="1" si="0"/>
        <v>44697</v>
      </c>
      <c r="G63" s="316" cm="1">
        <f t="array" ref="G63">IF(SUMPRODUCT((PPG!$Q$19:$AB$19=$B$5)*PPG!Q63:AB63)&gt;0,SUMPRODUCT((PPG!$Q$19:$AB$19=$B$5)*PPG!Q63:AB63),0)</f>
        <v>10618.333333333334</v>
      </c>
      <c r="H63" s="115">
        <f t="shared" ca="1" si="1"/>
        <v>44697</v>
      </c>
      <c r="I63" s="116">
        <v>0</v>
      </c>
      <c r="J63" s="112" t="str">
        <f>LEFT(PPG!D63,20)&amp;"."&amp;PPGPAY!E63</f>
        <v>Holy Trinity School.3304.PPFSM.I05.Ma22</v>
      </c>
      <c r="K63" s="111" t="b">
        <v>1</v>
      </c>
      <c r="L63" s="117" t="s">
        <v>1275</v>
      </c>
      <c r="M63" s="111" t="b">
        <v>1</v>
      </c>
      <c r="N63" s="111" t="s">
        <v>1276</v>
      </c>
      <c r="O63" s="118" t="str">
        <f>PPG!I63</f>
        <v>11334/543965</v>
      </c>
      <c r="P63" s="111" t="b">
        <v>1</v>
      </c>
      <c r="Q63" s="111" t="b">
        <v>1</v>
      </c>
      <c r="R63" s="111" t="b">
        <v>1</v>
      </c>
      <c r="T63" s="10">
        <f t="shared" si="2"/>
        <v>19</v>
      </c>
      <c r="U63" s="1">
        <f t="shared" si="3"/>
        <v>39</v>
      </c>
    </row>
    <row r="64" spans="1:21" x14ac:dyDescent="0.25">
      <c r="A64" s="108">
        <v>1</v>
      </c>
      <c r="B64" s="109">
        <v>2</v>
      </c>
      <c r="C64" s="110">
        <f>PPG!J64</f>
        <v>400086</v>
      </c>
      <c r="D64" s="111" t="b">
        <v>1</v>
      </c>
      <c r="E64" s="112" t="str">
        <f>RIGHT(PPG!C64,4)&amp;"."&amp;PPG!M64&amp;"."&amp;PPG!K64&amp;"."&amp;$C$5</f>
        <v>3305.PPFSM.I05.Ma22</v>
      </c>
      <c r="F64" s="113">
        <f t="shared" ca="1" si="0"/>
        <v>44697</v>
      </c>
      <c r="G64" s="316" cm="1">
        <f t="array" ref="G64">IF(SUMPRODUCT((PPG!$Q$19:$AB$19=$B$5)*PPG!Q64:AB64)&gt;0,SUMPRODUCT((PPG!$Q$19:$AB$19=$B$5)*PPG!Q64:AB64),0)</f>
        <v>3462.5</v>
      </c>
      <c r="H64" s="115">
        <f t="shared" ca="1" si="1"/>
        <v>44697</v>
      </c>
      <c r="I64" s="116">
        <v>0</v>
      </c>
      <c r="J64" s="112" t="str">
        <f>LEFT(PPG!D64,20)&amp;"."&amp;PPGPAY!E64</f>
        <v>Monken Hadley C E Pr.3305.PPFSM.I05.Ma22</v>
      </c>
      <c r="K64" s="111" t="b">
        <v>1</v>
      </c>
      <c r="L64" s="117" t="s">
        <v>1275</v>
      </c>
      <c r="M64" s="111" t="b">
        <v>1</v>
      </c>
      <c r="N64" s="111" t="s">
        <v>1276</v>
      </c>
      <c r="O64" s="118" t="str">
        <f>PPG!I64</f>
        <v>11334/543965</v>
      </c>
      <c r="P64" s="111" t="b">
        <v>1</v>
      </c>
      <c r="Q64" s="111" t="b">
        <v>1</v>
      </c>
      <c r="R64" s="111" t="b">
        <v>1</v>
      </c>
      <c r="T64" s="10">
        <f t="shared" si="2"/>
        <v>19</v>
      </c>
      <c r="U64" s="1">
        <f t="shared" si="3"/>
        <v>40</v>
      </c>
    </row>
    <row r="65" spans="1:21" x14ac:dyDescent="0.25">
      <c r="A65" s="108">
        <v>1</v>
      </c>
      <c r="B65" s="109">
        <v>2</v>
      </c>
      <c r="C65" s="110">
        <f>PPG!J65</f>
        <v>400114</v>
      </c>
      <c r="D65" s="111" t="b">
        <v>1</v>
      </c>
      <c r="E65" s="112" t="str">
        <f>RIGHT(PPG!C65,4)&amp;"."&amp;PPG!M65&amp;"."&amp;PPG!K65&amp;"."&amp;$C$5</f>
        <v>3307.PPFSM.I05.Ma22</v>
      </c>
      <c r="F65" s="113">
        <f t="shared" ca="1" si="0"/>
        <v>44697</v>
      </c>
      <c r="G65" s="316" cm="1">
        <f t="array" ref="G65">IF(SUMPRODUCT((PPG!$Q$19:$AB$19=$B$5)*PPG!Q65:AB65)&gt;0,SUMPRODUCT((PPG!$Q$19:$AB$19=$B$5)*PPG!Q65:AB65),0)</f>
        <v>5770.833333333333</v>
      </c>
      <c r="H65" s="115">
        <f t="shared" ca="1" si="1"/>
        <v>44697</v>
      </c>
      <c r="I65" s="116">
        <v>0</v>
      </c>
      <c r="J65" s="112" t="str">
        <f>LEFT(PPG!D65,20)&amp;"."&amp;PPGPAY!E65</f>
        <v>St John's CE School .3307.PPFSM.I05.Ma22</v>
      </c>
      <c r="K65" s="111" t="b">
        <v>1</v>
      </c>
      <c r="L65" s="117" t="s">
        <v>1275</v>
      </c>
      <c r="M65" s="111" t="b">
        <v>1</v>
      </c>
      <c r="N65" s="111" t="s">
        <v>1276</v>
      </c>
      <c r="O65" s="118" t="str">
        <f>PPG!I65</f>
        <v>11334/543965</v>
      </c>
      <c r="P65" s="111" t="b">
        <v>1</v>
      </c>
      <c r="Q65" s="111" t="b">
        <v>1</v>
      </c>
      <c r="R65" s="111" t="b">
        <v>1</v>
      </c>
      <c r="T65" s="10">
        <f t="shared" si="2"/>
        <v>19</v>
      </c>
      <c r="U65" s="1">
        <f t="shared" si="3"/>
        <v>40</v>
      </c>
    </row>
    <row r="66" spans="1:21" x14ac:dyDescent="0.25">
      <c r="A66" s="108">
        <v>1</v>
      </c>
      <c r="B66" s="109">
        <v>2</v>
      </c>
      <c r="C66" s="110">
        <f>PPG!J66</f>
        <v>400098</v>
      </c>
      <c r="D66" s="111" t="b">
        <v>1</v>
      </c>
      <c r="E66" s="112" t="str">
        <f>RIGHT(PPG!C66,4)&amp;"."&amp;PPG!M66&amp;"."&amp;PPG!K66&amp;"."&amp;$C$5</f>
        <v>3309.PPFSM.I05.Ma22</v>
      </c>
      <c r="F66" s="113">
        <f t="shared" ca="1" si="0"/>
        <v>44697</v>
      </c>
      <c r="G66" s="316" cm="1">
        <f t="array" ref="G66">IF(SUMPRODUCT((PPG!$Q$19:$AB$19=$B$5)*PPG!Q66:AB66)&gt;0,SUMPRODUCT((PPG!$Q$19:$AB$19=$B$5)*PPG!Q66:AB66),0)</f>
        <v>5309.166666666667</v>
      </c>
      <c r="H66" s="115">
        <f t="shared" ca="1" si="1"/>
        <v>44697</v>
      </c>
      <c r="I66" s="116">
        <v>0</v>
      </c>
      <c r="J66" s="112" t="str">
        <f>LEFT(PPG!D66,20)&amp;"."&amp;PPGPAY!E66</f>
        <v>St Johns CE N20.3309.PPFSM.I05.Ma22</v>
      </c>
      <c r="K66" s="111" t="b">
        <v>1</v>
      </c>
      <c r="L66" s="117" t="s">
        <v>1275</v>
      </c>
      <c r="M66" s="111" t="b">
        <v>1</v>
      </c>
      <c r="N66" s="111" t="s">
        <v>1276</v>
      </c>
      <c r="O66" s="118" t="str">
        <f>PPG!I66</f>
        <v>11334/543965</v>
      </c>
      <c r="P66" s="111" t="b">
        <v>1</v>
      </c>
      <c r="Q66" s="111" t="b">
        <v>1</v>
      </c>
      <c r="R66" s="111" t="b">
        <v>1</v>
      </c>
      <c r="T66" s="10">
        <f t="shared" si="2"/>
        <v>19</v>
      </c>
      <c r="U66" s="1">
        <f t="shared" si="3"/>
        <v>35</v>
      </c>
    </row>
    <row r="67" spans="1:21" x14ac:dyDescent="0.25">
      <c r="A67" s="108">
        <v>1</v>
      </c>
      <c r="B67" s="109">
        <v>2</v>
      </c>
      <c r="C67" s="110">
        <f>PPG!J67</f>
        <v>400058</v>
      </c>
      <c r="D67" s="111" t="b">
        <v>1</v>
      </c>
      <c r="E67" s="112" t="str">
        <f>RIGHT(PPG!C67,4)&amp;"."&amp;PPG!M67&amp;"."&amp;PPG!K67&amp;"."&amp;$C$5</f>
        <v>3311.PPFSM.I05.Ma22</v>
      </c>
      <c r="F67" s="113">
        <f t="shared" ca="1" si="0"/>
        <v>44697</v>
      </c>
      <c r="G67" s="316" cm="1">
        <f t="array" ref="G67">IF(SUMPRODUCT((PPG!$Q$19:$AB$19=$B$5)*PPG!Q67:AB67)&gt;0,SUMPRODUCT((PPG!$Q$19:$AB$19=$B$5)*PPG!Q67:AB67),0)</f>
        <v>15235</v>
      </c>
      <c r="H67" s="115">
        <f t="shared" ca="1" si="1"/>
        <v>44697</v>
      </c>
      <c r="I67" s="116">
        <v>0</v>
      </c>
      <c r="J67" s="112" t="str">
        <f>LEFT(PPG!D67,20)&amp;"."&amp;PPGPAY!E67</f>
        <v>St Mary's C E Primar.3311.PPFSM.I05.Ma22</v>
      </c>
      <c r="K67" s="111" t="b">
        <v>1</v>
      </c>
      <c r="L67" s="117" t="s">
        <v>1275</v>
      </c>
      <c r="M67" s="111" t="b">
        <v>1</v>
      </c>
      <c r="N67" s="111" t="s">
        <v>1276</v>
      </c>
      <c r="O67" s="118" t="str">
        <f>PPG!I67</f>
        <v>11334/543965</v>
      </c>
      <c r="P67" s="111" t="b">
        <v>1</v>
      </c>
      <c r="Q67" s="111" t="b">
        <v>1</v>
      </c>
      <c r="R67" s="111" t="b">
        <v>1</v>
      </c>
      <c r="T67" s="10">
        <f t="shared" si="2"/>
        <v>19</v>
      </c>
      <c r="U67" s="1">
        <f t="shared" si="3"/>
        <v>40</v>
      </c>
    </row>
    <row r="68" spans="1:21" x14ac:dyDescent="0.25">
      <c r="A68" s="108">
        <v>1</v>
      </c>
      <c r="B68" s="109">
        <v>2</v>
      </c>
      <c r="C68" s="110">
        <f>PPG!J68</f>
        <v>400017</v>
      </c>
      <c r="D68" s="111" t="b">
        <v>1</v>
      </c>
      <c r="E68" s="112" t="str">
        <f>RIGHT(PPG!C68,4)&amp;"."&amp;PPG!M68&amp;"."&amp;PPG!K68&amp;"."&amp;$C$5</f>
        <v>3312.PPFSM.I05.Ma22</v>
      </c>
      <c r="F68" s="113">
        <f t="shared" ca="1" si="0"/>
        <v>44697</v>
      </c>
      <c r="G68" s="316" cm="1">
        <f t="array" ref="G68">IF(SUMPRODUCT((PPG!$Q$19:$AB$19=$B$5)*PPG!Q68:AB68)&gt;0,SUMPRODUCT((PPG!$Q$19:$AB$19=$B$5)*PPG!Q68:AB68),0)</f>
        <v>3693.3333333333335</v>
      </c>
      <c r="H68" s="115">
        <f t="shared" ca="1" si="1"/>
        <v>44697</v>
      </c>
      <c r="I68" s="116">
        <v>0</v>
      </c>
      <c r="J68" s="112" t="str">
        <f>LEFT(PPG!D68,20)&amp;"."&amp;PPGPAY!E68</f>
        <v>St Mary's School EN4.3312.PPFSM.I05.Ma22</v>
      </c>
      <c r="K68" s="111" t="b">
        <v>1</v>
      </c>
      <c r="L68" s="117" t="s">
        <v>1275</v>
      </c>
      <c r="M68" s="111" t="b">
        <v>1</v>
      </c>
      <c r="N68" s="111" t="s">
        <v>1276</v>
      </c>
      <c r="O68" s="118" t="str">
        <f>PPG!I68</f>
        <v>11334/543965</v>
      </c>
      <c r="P68" s="111" t="b">
        <v>1</v>
      </c>
      <c r="Q68" s="111" t="b">
        <v>1</v>
      </c>
      <c r="R68" s="111" t="b">
        <v>1</v>
      </c>
      <c r="T68" s="10">
        <f t="shared" si="2"/>
        <v>19</v>
      </c>
      <c r="U68" s="1">
        <f t="shared" si="3"/>
        <v>40</v>
      </c>
    </row>
    <row r="69" spans="1:21" x14ac:dyDescent="0.25">
      <c r="A69" s="108">
        <v>1</v>
      </c>
      <c r="B69" s="109">
        <v>2</v>
      </c>
      <c r="C69" s="110">
        <f>PPG!J69</f>
        <v>400006</v>
      </c>
      <c r="D69" s="111" t="b">
        <v>1</v>
      </c>
      <c r="E69" s="112" t="str">
        <f>RIGHT(PPG!C69,4)&amp;"."&amp;PPG!M69&amp;"."&amp;PPG!K69&amp;"."&amp;$C$5</f>
        <v>3313.PPFSM.I05.Ma22</v>
      </c>
      <c r="F69" s="113">
        <f t="shared" ca="1" si="0"/>
        <v>44697</v>
      </c>
      <c r="G69" s="316" cm="1">
        <f t="array" ref="G69">IF(SUMPRODUCT((PPG!$Q$19:$AB$19=$B$5)*PPG!Q69:AB69)&gt;0,SUMPRODUCT((PPG!$Q$19:$AB$19=$B$5)*PPG!Q69:AB69),0)</f>
        <v>13619.166666666666</v>
      </c>
      <c r="H69" s="115">
        <f t="shared" ca="1" si="1"/>
        <v>44697</v>
      </c>
      <c r="I69" s="116">
        <v>0</v>
      </c>
      <c r="J69" s="112" t="str">
        <f>LEFT(PPG!D69,20)&amp;"."&amp;PPGPAY!E69</f>
        <v>St. Pauls CE Primary.3313.PPFSM.I05.Ma22</v>
      </c>
      <c r="K69" s="111" t="b">
        <v>1</v>
      </c>
      <c r="L69" s="117" t="s">
        <v>1275</v>
      </c>
      <c r="M69" s="111" t="b">
        <v>1</v>
      </c>
      <c r="N69" s="111" t="s">
        <v>1276</v>
      </c>
      <c r="O69" s="118" t="str">
        <f>PPG!I69</f>
        <v>11334/543965</v>
      </c>
      <c r="P69" s="111" t="b">
        <v>1</v>
      </c>
      <c r="Q69" s="111" t="b">
        <v>1</v>
      </c>
      <c r="R69" s="111" t="b">
        <v>1</v>
      </c>
      <c r="T69" s="10">
        <f t="shared" si="2"/>
        <v>19</v>
      </c>
      <c r="U69" s="1">
        <f t="shared" si="3"/>
        <v>40</v>
      </c>
    </row>
    <row r="70" spans="1:21" x14ac:dyDescent="0.25">
      <c r="A70" s="108">
        <v>1</v>
      </c>
      <c r="B70" s="109">
        <v>2</v>
      </c>
      <c r="C70" s="110">
        <f>PPG!J70</f>
        <v>400094</v>
      </c>
      <c r="D70" s="111" t="b">
        <v>1</v>
      </c>
      <c r="E70" s="112" t="str">
        <f>RIGHT(PPG!C70,4)&amp;"."&amp;PPG!M70&amp;"."&amp;PPG!K70&amp;"."&amp;$C$5</f>
        <v>3314.PPFSM.I05.Ma22</v>
      </c>
      <c r="F70" s="113">
        <f t="shared" ca="1" si="0"/>
        <v>44697</v>
      </c>
      <c r="G70" s="316" cm="1">
        <f t="array" ref="G70">IF(SUMPRODUCT((PPG!$Q$19:$AB$19=$B$5)*PPG!Q70:AB70)&gt;0,SUMPRODUCT((PPG!$Q$19:$AB$19=$B$5)*PPG!Q70:AB70),0)</f>
        <v>9233.3333333333339</v>
      </c>
      <c r="H70" s="115">
        <f t="shared" ca="1" si="1"/>
        <v>44697</v>
      </c>
      <c r="I70" s="116">
        <v>0</v>
      </c>
      <c r="J70" s="112" t="str">
        <f>LEFT(PPG!D70,20)&amp;"."&amp;PPGPAY!E70</f>
        <v>St Pauls CE Primary,.3314.PPFSM.I05.Ma22</v>
      </c>
      <c r="K70" s="111" t="b">
        <v>1</v>
      </c>
      <c r="L70" s="117" t="s">
        <v>1275</v>
      </c>
      <c r="M70" s="111" t="b">
        <v>1</v>
      </c>
      <c r="N70" s="111" t="s">
        <v>1276</v>
      </c>
      <c r="O70" s="118" t="str">
        <f>PPG!I70</f>
        <v>11334/543965</v>
      </c>
      <c r="P70" s="111" t="b">
        <v>1</v>
      </c>
      <c r="Q70" s="111" t="b">
        <v>1</v>
      </c>
      <c r="R70" s="111" t="b">
        <v>1</v>
      </c>
      <c r="T70" s="10">
        <f t="shared" si="2"/>
        <v>19</v>
      </c>
      <c r="U70" s="1">
        <f t="shared" si="3"/>
        <v>40</v>
      </c>
    </row>
    <row r="71" spans="1:21" x14ac:dyDescent="0.25">
      <c r="A71" s="108">
        <v>1</v>
      </c>
      <c r="B71" s="109">
        <v>2</v>
      </c>
      <c r="C71" s="110">
        <f>PPG!J71</f>
        <v>400062</v>
      </c>
      <c r="D71" s="111" t="b">
        <v>1</v>
      </c>
      <c r="E71" s="112" t="str">
        <f>RIGHT(PPG!C71,4)&amp;"."&amp;PPG!M71&amp;"."&amp;PPG!K71&amp;"."&amp;$C$5</f>
        <v>3315.PPFSM.I05.Ma22</v>
      </c>
      <c r="F71" s="113">
        <f t="shared" ca="1" si="0"/>
        <v>44697</v>
      </c>
      <c r="G71" s="316" cm="1">
        <f t="array" ref="G71">IF(SUMPRODUCT((PPG!$Q$19:$AB$19=$B$5)*PPG!Q71:AB71)&gt;0,SUMPRODUCT((PPG!$Q$19:$AB$19=$B$5)*PPG!Q71:AB71),0)</f>
        <v>2770</v>
      </c>
      <c r="H71" s="115">
        <f t="shared" ca="1" si="1"/>
        <v>44697</v>
      </c>
      <c r="I71" s="116">
        <v>0</v>
      </c>
      <c r="J71" s="112" t="str">
        <f>LEFT(PPG!D71,20)&amp;"."&amp;PPGPAY!E71</f>
        <v>St Andrew's C E.3315.PPFSM.I05.Ma22</v>
      </c>
      <c r="K71" s="111" t="b">
        <v>1</v>
      </c>
      <c r="L71" s="117" t="s">
        <v>1275</v>
      </c>
      <c r="M71" s="111" t="b">
        <v>1</v>
      </c>
      <c r="N71" s="111" t="s">
        <v>1276</v>
      </c>
      <c r="O71" s="118" t="str">
        <f>PPG!I71</f>
        <v>11334/543965</v>
      </c>
      <c r="P71" s="111" t="b">
        <v>1</v>
      </c>
      <c r="Q71" s="111" t="b">
        <v>1</v>
      </c>
      <c r="R71" s="111" t="b">
        <v>1</v>
      </c>
      <c r="T71" s="10">
        <f t="shared" si="2"/>
        <v>19</v>
      </c>
      <c r="U71" s="1">
        <f t="shared" si="3"/>
        <v>35</v>
      </c>
    </row>
    <row r="72" spans="1:21" x14ac:dyDescent="0.25">
      <c r="A72" s="108">
        <v>1</v>
      </c>
      <c r="B72" s="109">
        <v>2</v>
      </c>
      <c r="C72" s="110">
        <f>PPG!J72</f>
        <v>400100</v>
      </c>
      <c r="D72" s="111" t="b">
        <v>1</v>
      </c>
      <c r="E72" s="112" t="str">
        <f>RIGHT(PPG!C72,4)&amp;"."&amp;PPG!M72&amp;"."&amp;PPG!K72&amp;"."&amp;$C$5</f>
        <v>3316.PPFSM.I05.Ma22</v>
      </c>
      <c r="F72" s="113">
        <f t="shared" ca="1" si="0"/>
        <v>44697</v>
      </c>
      <c r="G72" s="316" cm="1">
        <f t="array" ref="G72">IF(SUMPRODUCT((PPG!$Q$19:$AB$19=$B$5)*PPG!Q72:AB72)&gt;0,SUMPRODUCT((PPG!$Q$19:$AB$19=$B$5)*PPG!Q72:AB72),0)</f>
        <v>4385.833333333333</v>
      </c>
      <c r="H72" s="115">
        <f t="shared" ca="1" si="1"/>
        <v>44697</v>
      </c>
      <c r="I72" s="116">
        <v>0</v>
      </c>
      <c r="J72" s="112" t="str">
        <f>LEFT(PPG!D72,20)&amp;"."&amp;PPGPAY!E72</f>
        <v>Trent  C of E Primar.3316.PPFSM.I05.Ma22</v>
      </c>
      <c r="K72" s="111" t="b">
        <v>1</v>
      </c>
      <c r="L72" s="117" t="s">
        <v>1275</v>
      </c>
      <c r="M72" s="111" t="b">
        <v>1</v>
      </c>
      <c r="N72" s="111" t="s">
        <v>1276</v>
      </c>
      <c r="O72" s="118" t="str">
        <f>PPG!I72</f>
        <v>11334/543965</v>
      </c>
      <c r="P72" s="111" t="b">
        <v>1</v>
      </c>
      <c r="Q72" s="111" t="b">
        <v>1</v>
      </c>
      <c r="R72" s="111" t="b">
        <v>1</v>
      </c>
      <c r="T72" s="10">
        <f t="shared" si="2"/>
        <v>19</v>
      </c>
      <c r="U72" s="1">
        <f t="shared" si="3"/>
        <v>40</v>
      </c>
    </row>
    <row r="73" spans="1:21" x14ac:dyDescent="0.25">
      <c r="A73" s="108">
        <v>1</v>
      </c>
      <c r="B73" s="109">
        <v>2</v>
      </c>
      <c r="C73" s="110">
        <f>PPG!J73</f>
        <v>400015</v>
      </c>
      <c r="D73" s="111" t="b">
        <v>1</v>
      </c>
      <c r="E73" s="112" t="str">
        <f>RIGHT(PPG!C73,4)&amp;"."&amp;PPG!M73&amp;"."&amp;PPG!K73&amp;"."&amp;$C$5</f>
        <v>3317.PPFSM.I05.Ma22</v>
      </c>
      <c r="F73" s="113">
        <f t="shared" ca="1" si="0"/>
        <v>44697</v>
      </c>
      <c r="G73" s="316" cm="1">
        <f t="array" ref="G73">IF(SUMPRODUCT((PPG!$Q$19:$AB$19=$B$5)*PPG!Q73:AB73)&gt;0,SUMPRODUCT((PPG!$Q$19:$AB$19=$B$5)*PPG!Q73:AB73),0)</f>
        <v>10387.5</v>
      </c>
      <c r="H73" s="115">
        <f t="shared" ca="1" si="1"/>
        <v>44697</v>
      </c>
      <c r="I73" s="116">
        <v>0</v>
      </c>
      <c r="J73" s="112" t="str">
        <f>LEFT(PPG!D73,20)&amp;"."&amp;PPGPAY!E73</f>
        <v>All Saints' CE Prima.3317.PPFSM.I05.Ma22</v>
      </c>
      <c r="K73" s="111" t="b">
        <v>1</v>
      </c>
      <c r="L73" s="117" t="s">
        <v>1275</v>
      </c>
      <c r="M73" s="111" t="b">
        <v>1</v>
      </c>
      <c r="N73" s="111" t="s">
        <v>1276</v>
      </c>
      <c r="O73" s="118" t="str">
        <f>PPG!I73</f>
        <v>11334/543965</v>
      </c>
      <c r="P73" s="111" t="b">
        <v>1</v>
      </c>
      <c r="Q73" s="111" t="b">
        <v>1</v>
      </c>
      <c r="R73" s="111" t="b">
        <v>1</v>
      </c>
      <c r="T73" s="10">
        <f t="shared" si="2"/>
        <v>19</v>
      </c>
      <c r="U73" s="1">
        <f t="shared" si="3"/>
        <v>40</v>
      </c>
    </row>
    <row r="74" spans="1:21" x14ac:dyDescent="0.25">
      <c r="A74" s="108">
        <v>1</v>
      </c>
      <c r="B74" s="109">
        <v>2</v>
      </c>
      <c r="C74" s="110">
        <f>PPG!J74</f>
        <v>400023</v>
      </c>
      <c r="D74" s="111" t="b">
        <v>1</v>
      </c>
      <c r="E74" s="112" t="str">
        <f>RIGHT(PPG!C74,4)&amp;"."&amp;PPG!M74&amp;"."&amp;PPG!K74&amp;"."&amp;$C$5</f>
        <v>3500.PPFSM.I05.Ma22</v>
      </c>
      <c r="F74" s="113">
        <f t="shared" ca="1" si="0"/>
        <v>44697</v>
      </c>
      <c r="G74" s="316" cm="1">
        <f t="array" ref="G74">IF(SUMPRODUCT((PPG!$Q$19:$AB$19=$B$5)*PPG!Q74:AB74)&gt;0,SUMPRODUCT((PPG!$Q$19:$AB$19=$B$5)*PPG!Q74:AB74),0)</f>
        <v>4155</v>
      </c>
      <c r="H74" s="115">
        <f t="shared" ca="1" si="1"/>
        <v>44697</v>
      </c>
      <c r="I74" s="116">
        <v>0</v>
      </c>
      <c r="J74" s="112" t="str">
        <f>LEFT(PPG!D74,20)&amp;"."&amp;PPGPAY!E74</f>
        <v>Annunciation Catholi.3500.PPFSM.I05.Ma22</v>
      </c>
      <c r="K74" s="111" t="b">
        <v>1</v>
      </c>
      <c r="L74" s="117" t="s">
        <v>1275</v>
      </c>
      <c r="M74" s="111" t="b">
        <v>1</v>
      </c>
      <c r="N74" s="111" t="s">
        <v>1276</v>
      </c>
      <c r="O74" s="118" t="str">
        <f>PPG!I74</f>
        <v>11334/543965</v>
      </c>
      <c r="P74" s="111" t="b">
        <v>1</v>
      </c>
      <c r="Q74" s="111" t="b">
        <v>1</v>
      </c>
      <c r="R74" s="111" t="b">
        <v>1</v>
      </c>
      <c r="T74" s="10">
        <f t="shared" si="2"/>
        <v>19</v>
      </c>
      <c r="U74" s="1">
        <f t="shared" si="3"/>
        <v>40</v>
      </c>
    </row>
    <row r="75" spans="1:21" x14ac:dyDescent="0.25">
      <c r="A75" s="108">
        <v>1</v>
      </c>
      <c r="B75" s="109">
        <v>2</v>
      </c>
      <c r="C75" s="110">
        <f>PPG!J75</f>
        <v>400003</v>
      </c>
      <c r="D75" s="111" t="b">
        <v>1</v>
      </c>
      <c r="E75" s="112" t="str">
        <f>RIGHT(PPG!C75,4)&amp;"."&amp;PPG!M75&amp;"."&amp;PPG!K75&amp;"."&amp;$C$5</f>
        <v>3501.PPFSM.I05.Ma22</v>
      </c>
      <c r="F75" s="113">
        <f t="shared" ca="1" si="0"/>
        <v>44697</v>
      </c>
      <c r="G75" s="316" cm="1">
        <f t="array" ref="G75">IF(SUMPRODUCT((PPG!$Q$19:$AB$19=$B$5)*PPG!Q75:AB75)&gt;0,SUMPRODUCT((PPG!$Q$19:$AB$19=$B$5)*PPG!Q75:AB75),0)</f>
        <v>7848.333333333333</v>
      </c>
      <c r="H75" s="115">
        <f t="shared" ca="1" si="1"/>
        <v>44697</v>
      </c>
      <c r="I75" s="116">
        <v>0</v>
      </c>
      <c r="J75" s="112" t="str">
        <f>LEFT(PPG!D75,20)&amp;"."&amp;PPGPAY!E75</f>
        <v>Our Lady of Lourdes .3501.PPFSM.I05.Ma22</v>
      </c>
      <c r="K75" s="111" t="b">
        <v>1</v>
      </c>
      <c r="L75" s="117" t="s">
        <v>1275</v>
      </c>
      <c r="M75" s="111" t="b">
        <v>1</v>
      </c>
      <c r="N75" s="111" t="s">
        <v>1276</v>
      </c>
      <c r="O75" s="118" t="str">
        <f>PPG!I75</f>
        <v>11334/543965</v>
      </c>
      <c r="P75" s="111" t="b">
        <v>1</v>
      </c>
      <c r="Q75" s="111" t="b">
        <v>1</v>
      </c>
      <c r="R75" s="111" t="b">
        <v>1</v>
      </c>
      <c r="T75" s="10">
        <f t="shared" si="2"/>
        <v>19</v>
      </c>
      <c r="U75" s="1">
        <f t="shared" si="3"/>
        <v>40</v>
      </c>
    </row>
    <row r="76" spans="1:21" x14ac:dyDescent="0.25">
      <c r="A76" s="108">
        <v>1</v>
      </c>
      <c r="B76" s="109">
        <v>2</v>
      </c>
      <c r="C76" s="110">
        <f>PPG!J76</f>
        <v>400096</v>
      </c>
      <c r="D76" s="111" t="b">
        <v>1</v>
      </c>
      <c r="E76" s="112" t="str">
        <f>RIGHT(PPG!C76,4)&amp;"."&amp;PPG!M76&amp;"."&amp;PPG!K76&amp;"."&amp;$C$5</f>
        <v>3502.PPFSM.I05.Ma22</v>
      </c>
      <c r="F76" s="113">
        <f t="shared" ca="1" si="0"/>
        <v>44697</v>
      </c>
      <c r="G76" s="316" cm="1">
        <f t="array" ref="G76">IF(SUMPRODUCT((PPG!$Q$19:$AB$19=$B$5)*PPG!Q76:AB76)&gt;0,SUMPRODUCT((PPG!$Q$19:$AB$19=$B$5)*PPG!Q76:AB76),0)</f>
        <v>24699.166666666668</v>
      </c>
      <c r="H76" s="115">
        <f t="shared" ca="1" si="1"/>
        <v>44697</v>
      </c>
      <c r="I76" s="116">
        <v>0</v>
      </c>
      <c r="J76" s="112" t="str">
        <f>LEFT(PPG!D76,20)&amp;"."&amp;PPGPAY!E76</f>
        <v>St Agnes RC Primary .3502.PPFSM.I05.Ma22</v>
      </c>
      <c r="K76" s="111" t="b">
        <v>1</v>
      </c>
      <c r="L76" s="117" t="s">
        <v>1275</v>
      </c>
      <c r="M76" s="111" t="b">
        <v>1</v>
      </c>
      <c r="N76" s="111" t="s">
        <v>1276</v>
      </c>
      <c r="O76" s="118" t="str">
        <f>PPG!I76</f>
        <v>11334/543965</v>
      </c>
      <c r="P76" s="111" t="b">
        <v>1</v>
      </c>
      <c r="Q76" s="111" t="b">
        <v>1</v>
      </c>
      <c r="R76" s="111" t="b">
        <v>1</v>
      </c>
      <c r="T76" s="10">
        <f t="shared" si="2"/>
        <v>19</v>
      </c>
      <c r="U76" s="1">
        <f t="shared" si="3"/>
        <v>40</v>
      </c>
    </row>
    <row r="77" spans="1:21" x14ac:dyDescent="0.25">
      <c r="A77" s="108">
        <v>1</v>
      </c>
      <c r="B77" s="109">
        <v>2</v>
      </c>
      <c r="C77" s="110">
        <f>PPG!J77</f>
        <v>400064</v>
      </c>
      <c r="D77" s="111" t="b">
        <v>1</v>
      </c>
      <c r="E77" s="112" t="str">
        <f>RIGHT(PPG!C77,4)&amp;"."&amp;PPG!M77&amp;"."&amp;PPG!K77&amp;"."&amp;$C$5</f>
        <v>3504.PPFSM.I05.Ma22</v>
      </c>
      <c r="F77" s="113">
        <f t="shared" ca="1" si="0"/>
        <v>44697</v>
      </c>
      <c r="G77" s="316" cm="1">
        <f t="array" ref="G77">IF(SUMPRODUCT((PPG!$Q$19:$AB$19=$B$5)*PPG!Q77:AB77)&gt;0,SUMPRODUCT((PPG!$Q$19:$AB$19=$B$5)*PPG!Q77:AB77),0)</f>
        <v>9925.8333333333339</v>
      </c>
      <c r="H77" s="115">
        <f t="shared" ca="1" si="1"/>
        <v>44697</v>
      </c>
      <c r="I77" s="116">
        <v>0</v>
      </c>
      <c r="J77" s="112" t="str">
        <f>LEFT(PPG!D77,20)&amp;"."&amp;PPGPAY!E77</f>
        <v>St Catherines R C Pr.3504.PPFSM.I05.Ma22</v>
      </c>
      <c r="K77" s="111" t="b">
        <v>1</v>
      </c>
      <c r="L77" s="117" t="s">
        <v>1275</v>
      </c>
      <c r="M77" s="111" t="b">
        <v>1</v>
      </c>
      <c r="N77" s="111" t="s">
        <v>1276</v>
      </c>
      <c r="O77" s="118" t="str">
        <f>PPG!I77</f>
        <v>11334/543965</v>
      </c>
      <c r="P77" s="111" t="b">
        <v>1</v>
      </c>
      <c r="Q77" s="111" t="b">
        <v>1</v>
      </c>
      <c r="R77" s="111" t="b">
        <v>1</v>
      </c>
      <c r="T77" s="10">
        <f t="shared" si="2"/>
        <v>19</v>
      </c>
      <c r="U77" s="1">
        <f t="shared" si="3"/>
        <v>40</v>
      </c>
    </row>
    <row r="78" spans="1:21" x14ac:dyDescent="0.25">
      <c r="A78" s="108">
        <v>1</v>
      </c>
      <c r="B78" s="109">
        <v>2</v>
      </c>
      <c r="C78" s="110">
        <f>PPG!J78</f>
        <v>400009</v>
      </c>
      <c r="D78" s="111" t="b">
        <v>1</v>
      </c>
      <c r="E78" s="112" t="str">
        <f>RIGHT(PPG!C78,4)&amp;"."&amp;PPG!M78&amp;"."&amp;PPG!K78&amp;"."&amp;$C$5</f>
        <v>3506.PPFSM.I05.Ma22</v>
      </c>
      <c r="F78" s="113">
        <f t="shared" ca="1" si="0"/>
        <v>44697</v>
      </c>
      <c r="G78" s="316" cm="1">
        <f t="array" ref="G78">IF(SUMPRODUCT((PPG!$Q$19:$AB$19=$B$5)*PPG!Q78:AB78)&gt;0,SUMPRODUCT((PPG!$Q$19:$AB$19=$B$5)*PPG!Q78:AB78),0)</f>
        <v>3924.1666666666665</v>
      </c>
      <c r="H78" s="115">
        <f t="shared" ca="1" si="1"/>
        <v>44697</v>
      </c>
      <c r="I78" s="116">
        <v>0</v>
      </c>
      <c r="J78" s="112" t="str">
        <f>LEFT(PPG!D78,20)&amp;"."&amp;PPGPAY!E78</f>
        <v>St Vincent's Catholi.3506.PPFSM.I05.Ma22</v>
      </c>
      <c r="K78" s="111" t="b">
        <v>1</v>
      </c>
      <c r="L78" s="117" t="s">
        <v>1275</v>
      </c>
      <c r="M78" s="111" t="b">
        <v>1</v>
      </c>
      <c r="N78" s="111" t="s">
        <v>1276</v>
      </c>
      <c r="O78" s="118" t="str">
        <f>PPG!I78</f>
        <v>11334/543965</v>
      </c>
      <c r="P78" s="111" t="b">
        <v>1</v>
      </c>
      <c r="Q78" s="111" t="b">
        <v>1</v>
      </c>
      <c r="R78" s="111" t="b">
        <v>1</v>
      </c>
      <c r="T78" s="10">
        <f t="shared" si="2"/>
        <v>19</v>
      </c>
      <c r="U78" s="1">
        <f t="shared" si="3"/>
        <v>40</v>
      </c>
    </row>
    <row r="79" spans="1:21" x14ac:dyDescent="0.25">
      <c r="A79" s="108">
        <v>1</v>
      </c>
      <c r="B79" s="109">
        <v>2</v>
      </c>
      <c r="C79" s="110">
        <f>PPG!J79</f>
        <v>400037</v>
      </c>
      <c r="D79" s="111" t="b">
        <v>1</v>
      </c>
      <c r="E79" s="112" t="str">
        <f>RIGHT(PPG!C79,4)&amp;"."&amp;PPG!M79&amp;"."&amp;PPG!K79&amp;"."&amp;$C$5</f>
        <v>3507.PPFSM.I05.Ma22</v>
      </c>
      <c r="F79" s="113">
        <f t="shared" ca="1" si="0"/>
        <v>44697</v>
      </c>
      <c r="G79" s="316" cm="1">
        <f t="array" ref="G79">IF(SUMPRODUCT((PPG!$Q$19:$AB$19=$B$5)*PPG!Q79:AB79)&gt;0,SUMPRODUCT((PPG!$Q$19:$AB$19=$B$5)*PPG!Q79:AB79),0)</f>
        <v>6463.333333333333</v>
      </c>
      <c r="H79" s="115">
        <f t="shared" ca="1" si="1"/>
        <v>44697</v>
      </c>
      <c r="I79" s="116">
        <v>0</v>
      </c>
      <c r="J79" s="112" t="str">
        <f>LEFT(PPG!D79,20)&amp;"."&amp;PPGPAY!E79</f>
        <v>St Theresa's R.C. Pr.3507.PPFSM.I05.Ma22</v>
      </c>
      <c r="K79" s="111" t="b">
        <v>1</v>
      </c>
      <c r="L79" s="117" t="s">
        <v>1275</v>
      </c>
      <c r="M79" s="111" t="b">
        <v>1</v>
      </c>
      <c r="N79" s="111" t="s">
        <v>1276</v>
      </c>
      <c r="O79" s="118" t="str">
        <f>PPG!I79</f>
        <v>11334/543965</v>
      </c>
      <c r="P79" s="111" t="b">
        <v>1</v>
      </c>
      <c r="Q79" s="111" t="b">
        <v>1</v>
      </c>
      <c r="R79" s="111" t="b">
        <v>1</v>
      </c>
      <c r="T79" s="10">
        <f t="shared" si="2"/>
        <v>19</v>
      </c>
      <c r="U79" s="1">
        <f t="shared" si="3"/>
        <v>40</v>
      </c>
    </row>
    <row r="80" spans="1:21" x14ac:dyDescent="0.25">
      <c r="A80" s="108">
        <v>1</v>
      </c>
      <c r="B80" s="109">
        <v>2</v>
      </c>
      <c r="C80" s="110">
        <f>PPG!J80</f>
        <v>400066</v>
      </c>
      <c r="D80" s="111" t="b">
        <v>1</v>
      </c>
      <c r="E80" s="112" t="str">
        <f>RIGHT(PPG!C80,4)&amp;"."&amp;PPG!M80&amp;"."&amp;PPG!K80&amp;"."&amp;$C$5</f>
        <v>3509.PPFSM.I05.Ma22</v>
      </c>
      <c r="F80" s="113">
        <f t="shared" ca="1" si="0"/>
        <v>44697</v>
      </c>
      <c r="G80" s="316" cm="1">
        <f t="array" ref="G80">IF(SUMPRODUCT((PPG!$Q$19:$AB$19=$B$5)*PPG!Q80:AB80)&gt;0,SUMPRODUCT((PPG!$Q$19:$AB$19=$B$5)*PPG!Q80:AB80),0)</f>
        <v>23083.333333333332</v>
      </c>
      <c r="H80" s="115">
        <f t="shared" ca="1" si="1"/>
        <v>44697</v>
      </c>
      <c r="I80" s="116">
        <v>0</v>
      </c>
      <c r="J80" s="112" t="str">
        <f>LEFT(PPG!D80,20)&amp;"."&amp;PPGPAY!E80</f>
        <v>St Joseph's Primary .3509.PPFSM.I05.Ma22</v>
      </c>
      <c r="K80" s="111" t="b">
        <v>1</v>
      </c>
      <c r="L80" s="117" t="s">
        <v>1275</v>
      </c>
      <c r="M80" s="111" t="b">
        <v>1</v>
      </c>
      <c r="N80" s="111" t="s">
        <v>1276</v>
      </c>
      <c r="O80" s="118" t="str">
        <f>PPG!I80</f>
        <v>11334/543965</v>
      </c>
      <c r="P80" s="111" t="b">
        <v>1</v>
      </c>
      <c r="Q80" s="111" t="b">
        <v>1</v>
      </c>
      <c r="R80" s="111" t="b">
        <v>1</v>
      </c>
      <c r="T80" s="10">
        <f t="shared" si="2"/>
        <v>19</v>
      </c>
      <c r="U80" s="1">
        <f t="shared" si="3"/>
        <v>40</v>
      </c>
    </row>
    <row r="81" spans="1:21" x14ac:dyDescent="0.25">
      <c r="A81" s="108">
        <v>1</v>
      </c>
      <c r="B81" s="109">
        <v>2</v>
      </c>
      <c r="C81" s="110">
        <f>PPG!J81</f>
        <v>400071</v>
      </c>
      <c r="D81" s="111" t="b">
        <v>1</v>
      </c>
      <c r="E81" s="112" t="str">
        <f>RIGHT(PPG!C81,4)&amp;"."&amp;PPG!M81&amp;"."&amp;PPG!K81&amp;"."&amp;$C$5</f>
        <v>3510.PPFSM.I05.Ma22</v>
      </c>
      <c r="F81" s="113">
        <f t="shared" ca="1" si="0"/>
        <v>44697</v>
      </c>
      <c r="G81" s="316" cm="1">
        <f t="array" ref="G81">IF(SUMPRODUCT((PPG!$Q$19:$AB$19=$B$5)*PPG!Q81:AB81)&gt;0,SUMPRODUCT((PPG!$Q$19:$AB$19=$B$5)*PPG!Q81:AB81),0)</f>
        <v>11310.833333333334</v>
      </c>
      <c r="H81" s="115">
        <f t="shared" ca="1" si="1"/>
        <v>44697</v>
      </c>
      <c r="I81" s="116">
        <v>0</v>
      </c>
      <c r="J81" s="112" t="str">
        <f>LEFT(PPG!D81,20)&amp;"."&amp;PPGPAY!E81</f>
        <v>Sacred Heart School.3510.PPFSM.I05.Ma22</v>
      </c>
      <c r="K81" s="111" t="b">
        <v>1</v>
      </c>
      <c r="L81" s="117" t="s">
        <v>1275</v>
      </c>
      <c r="M81" s="111" t="b">
        <v>1</v>
      </c>
      <c r="N81" s="111" t="s">
        <v>1276</v>
      </c>
      <c r="O81" s="118" t="str">
        <f>PPG!I81</f>
        <v>11334/543965</v>
      </c>
      <c r="P81" s="111" t="b">
        <v>1</v>
      </c>
      <c r="Q81" s="111" t="b">
        <v>1</v>
      </c>
      <c r="R81" s="111" t="b">
        <v>1</v>
      </c>
      <c r="T81" s="10">
        <f t="shared" si="2"/>
        <v>19</v>
      </c>
      <c r="U81" s="1">
        <f t="shared" si="3"/>
        <v>39</v>
      </c>
    </row>
    <row r="82" spans="1:21" x14ac:dyDescent="0.25">
      <c r="A82" s="108">
        <v>1</v>
      </c>
      <c r="B82" s="109">
        <v>2</v>
      </c>
      <c r="C82" s="110">
        <f>PPG!J82</f>
        <v>400024</v>
      </c>
      <c r="D82" s="111" t="b">
        <v>1</v>
      </c>
      <c r="E82" s="112" t="str">
        <f>RIGHT(PPG!C82,4)&amp;"."&amp;PPG!M82&amp;"."&amp;PPG!K82&amp;"."&amp;$C$5</f>
        <v>3511.PPFSM.I05.Ma22</v>
      </c>
      <c r="F82" s="113">
        <f t="shared" ca="1" si="0"/>
        <v>44697</v>
      </c>
      <c r="G82" s="316" cm="1">
        <f t="array" ref="G82">IF(SUMPRODUCT((PPG!$Q$19:$AB$19=$B$5)*PPG!Q82:AB82)&gt;0,SUMPRODUCT((PPG!$Q$19:$AB$19=$B$5)*PPG!Q82:AB82),0)</f>
        <v>22621.666666666668</v>
      </c>
      <c r="H82" s="115">
        <f t="shared" ca="1" si="1"/>
        <v>44697</v>
      </c>
      <c r="I82" s="116">
        <v>0</v>
      </c>
      <c r="J82" s="112" t="str">
        <f>LEFT(PPG!D82,20)&amp;"."&amp;PPGPAY!E82</f>
        <v>Blessed Dominic Scho.3511.PPFSM.I05.Ma22</v>
      </c>
      <c r="K82" s="111" t="b">
        <v>1</v>
      </c>
      <c r="L82" s="117" t="s">
        <v>1275</v>
      </c>
      <c r="M82" s="111" t="b">
        <v>1</v>
      </c>
      <c r="N82" s="111" t="s">
        <v>1276</v>
      </c>
      <c r="O82" s="118" t="str">
        <f>PPG!I82</f>
        <v>11334/543965</v>
      </c>
      <c r="P82" s="111" t="b">
        <v>1</v>
      </c>
      <c r="Q82" s="111" t="b">
        <v>1</v>
      </c>
      <c r="R82" s="111" t="b">
        <v>1</v>
      </c>
      <c r="T82" s="10">
        <f t="shared" si="2"/>
        <v>19</v>
      </c>
      <c r="U82" s="1">
        <f t="shared" si="3"/>
        <v>40</v>
      </c>
    </row>
    <row r="83" spans="1:21" x14ac:dyDescent="0.25">
      <c r="A83" s="108">
        <v>1</v>
      </c>
      <c r="B83" s="109">
        <v>2</v>
      </c>
      <c r="C83" s="110">
        <f>PPG!J83</f>
        <v>400093</v>
      </c>
      <c r="D83" s="111" t="b">
        <v>1</v>
      </c>
      <c r="E83" s="112" t="str">
        <f>RIGHT(PPG!C83,4)&amp;"."&amp;PPG!M83&amp;"."&amp;PPG!K83&amp;"."&amp;$C$5</f>
        <v>3512.PPFSM.I05.Ma22</v>
      </c>
      <c r="F83" s="113">
        <f t="shared" ca="1" si="0"/>
        <v>44697</v>
      </c>
      <c r="G83" s="316" cm="1">
        <f t="array" ref="G83">IF(SUMPRODUCT((PPG!$Q$19:$AB$19=$B$5)*PPG!Q83:AB83)&gt;0,SUMPRODUCT((PPG!$Q$19:$AB$19=$B$5)*PPG!Q83:AB83),0)</f>
        <v>1615.8333333333333</v>
      </c>
      <c r="H83" s="115">
        <f t="shared" ca="1" si="1"/>
        <v>44697</v>
      </c>
      <c r="I83" s="116">
        <v>0</v>
      </c>
      <c r="J83" s="112" t="str">
        <f>LEFT(PPG!D83,20)&amp;"."&amp;PPGPAY!E83</f>
        <v>Rosh Pinah.3512.PPFSM.I05.Ma22</v>
      </c>
      <c r="K83" s="111" t="b">
        <v>1</v>
      </c>
      <c r="L83" s="117" t="s">
        <v>1275</v>
      </c>
      <c r="M83" s="111" t="b">
        <v>1</v>
      </c>
      <c r="N83" s="111" t="s">
        <v>1276</v>
      </c>
      <c r="O83" s="118" t="str">
        <f>PPG!I83</f>
        <v>11334/543965</v>
      </c>
      <c r="P83" s="111" t="b">
        <v>1</v>
      </c>
      <c r="Q83" s="111" t="b">
        <v>1</v>
      </c>
      <c r="R83" s="111" t="b">
        <v>1</v>
      </c>
      <c r="T83" s="10">
        <f t="shared" si="2"/>
        <v>19</v>
      </c>
      <c r="U83" s="1">
        <f t="shared" si="3"/>
        <v>30</v>
      </c>
    </row>
    <row r="84" spans="1:21" x14ac:dyDescent="0.25">
      <c r="A84" s="108">
        <v>1</v>
      </c>
      <c r="B84" s="109">
        <v>2</v>
      </c>
      <c r="C84" s="110">
        <f>PPG!J84</f>
        <v>400007</v>
      </c>
      <c r="D84" s="111" t="b">
        <v>1</v>
      </c>
      <c r="E84" s="112" t="str">
        <f>RIGHT(PPG!C84,4)&amp;"."&amp;PPG!M84&amp;"."&amp;PPG!K84&amp;"."&amp;$C$5</f>
        <v>3513.PPFSM.I05.Ma22</v>
      </c>
      <c r="F84" s="113">
        <f t="shared" ca="1" si="0"/>
        <v>44697</v>
      </c>
      <c r="G84" s="316" cm="1">
        <f t="array" ref="G84">IF(SUMPRODUCT((PPG!$Q$19:$AB$19=$B$5)*PPG!Q84:AB84)&gt;0,SUMPRODUCT((PPG!$Q$19:$AB$19=$B$5)*PPG!Q84:AB84),0)</f>
        <v>3231.6666666666665</v>
      </c>
      <c r="H84" s="115">
        <f t="shared" ca="1" si="1"/>
        <v>44697</v>
      </c>
      <c r="I84" s="116">
        <v>0</v>
      </c>
      <c r="J84" s="112" t="str">
        <f>LEFT(PPG!D84,20)&amp;"."&amp;PPGPAY!E84</f>
        <v>Menorah Primary Scho.3513.PPFSM.I05.Ma22</v>
      </c>
      <c r="K84" s="111" t="b">
        <v>1</v>
      </c>
      <c r="L84" s="117" t="s">
        <v>1275</v>
      </c>
      <c r="M84" s="111" t="b">
        <v>1</v>
      </c>
      <c r="N84" s="111" t="s">
        <v>1276</v>
      </c>
      <c r="O84" s="118" t="str">
        <f>PPG!I84</f>
        <v>11334/543965</v>
      </c>
      <c r="P84" s="111" t="b">
        <v>1</v>
      </c>
      <c r="Q84" s="111" t="b">
        <v>1</v>
      </c>
      <c r="R84" s="111" t="b">
        <v>1</v>
      </c>
      <c r="T84" s="10">
        <f t="shared" si="2"/>
        <v>19</v>
      </c>
      <c r="U84" s="1">
        <f t="shared" si="3"/>
        <v>40</v>
      </c>
    </row>
    <row r="85" spans="1:21" x14ac:dyDescent="0.25">
      <c r="A85" s="108">
        <v>1</v>
      </c>
      <c r="B85" s="109">
        <v>2</v>
      </c>
      <c r="C85" s="110">
        <f>PPG!J85</f>
        <v>400107</v>
      </c>
      <c r="D85" s="111" t="b">
        <v>1</v>
      </c>
      <c r="E85" s="112" t="str">
        <f>RIGHT(PPG!C85,4)&amp;"."&amp;PPG!M85&amp;"."&amp;PPG!K85&amp;"."&amp;$C$5</f>
        <v>3514.PPFSM.I05.Ma22</v>
      </c>
      <c r="F85" s="113">
        <f t="shared" ref="F85:F148" ca="1" si="4">TODAY()</f>
        <v>44697</v>
      </c>
      <c r="G85" s="316" cm="1">
        <f t="array" ref="G85">IF(SUMPRODUCT((PPG!$Q$19:$AB$19=$B$5)*PPG!Q85:AB85)&gt;0,SUMPRODUCT((PPG!$Q$19:$AB$19=$B$5)*PPG!Q85:AB85),0)</f>
        <v>11310.833333333334</v>
      </c>
      <c r="H85" s="115">
        <f t="shared" ref="H85:H148" ca="1" si="5">F85</f>
        <v>44697</v>
      </c>
      <c r="I85" s="116">
        <v>0</v>
      </c>
      <c r="J85" s="112" t="str">
        <f>LEFT(PPG!D85,20)&amp;"."&amp;PPGPAY!E85</f>
        <v>Annunciation Catholi.3514.PPFSM.I05.Ma22</v>
      </c>
      <c r="K85" s="111" t="b">
        <v>1</v>
      </c>
      <c r="L85" s="117" t="s">
        <v>1275</v>
      </c>
      <c r="M85" s="111" t="b">
        <v>1</v>
      </c>
      <c r="N85" s="111" t="s">
        <v>1276</v>
      </c>
      <c r="O85" s="118" t="str">
        <f>PPG!I85</f>
        <v>11334/543965</v>
      </c>
      <c r="P85" s="111" t="b">
        <v>1</v>
      </c>
      <c r="Q85" s="111" t="b">
        <v>1</v>
      </c>
      <c r="R85" s="111" t="b">
        <v>1</v>
      </c>
      <c r="T85" s="10">
        <f t="shared" ref="T85:T148" si="6">LEN(E85)</f>
        <v>19</v>
      </c>
      <c r="U85" s="1">
        <f t="shared" ref="U85:U148" si="7">LEN(J85)</f>
        <v>40</v>
      </c>
    </row>
    <row r="86" spans="1:21" x14ac:dyDescent="0.25">
      <c r="A86" s="108">
        <v>1</v>
      </c>
      <c r="B86" s="109">
        <v>2</v>
      </c>
      <c r="C86" s="110">
        <f>PPG!J86</f>
        <v>400108</v>
      </c>
      <c r="D86" s="111" t="b">
        <v>1</v>
      </c>
      <c r="E86" s="112" t="str">
        <f>RIGHT(PPG!C86,4)&amp;"."&amp;PPG!M86&amp;"."&amp;PPG!K86&amp;"."&amp;$C$5</f>
        <v>3516.PPFSM.I05.Ma22</v>
      </c>
      <c r="F86" s="113">
        <f t="shared" ca="1" si="4"/>
        <v>44697</v>
      </c>
      <c r="G86" s="316" cm="1">
        <f t="array" ref="G86">IF(SUMPRODUCT((PPG!$Q$19:$AB$19=$B$5)*PPG!Q86:AB86)&gt;0,SUMPRODUCT((PPG!$Q$19:$AB$19=$B$5)*PPG!Q86:AB86),0)</f>
        <v>6925</v>
      </c>
      <c r="H86" s="115">
        <f t="shared" ca="1" si="5"/>
        <v>44697</v>
      </c>
      <c r="I86" s="116">
        <v>0</v>
      </c>
      <c r="J86" s="112" t="str">
        <f>LEFT(PPG!D86,20)&amp;"."&amp;PPGPAY!E86</f>
        <v>Hasmonean Primary Sc.3516.PPFSM.I05.Ma22</v>
      </c>
      <c r="K86" s="111" t="b">
        <v>1</v>
      </c>
      <c r="L86" s="117" t="s">
        <v>1275</v>
      </c>
      <c r="M86" s="111" t="b">
        <v>1</v>
      </c>
      <c r="N86" s="111" t="s">
        <v>1276</v>
      </c>
      <c r="O86" s="118" t="str">
        <f>PPG!I86</f>
        <v>11334/543965</v>
      </c>
      <c r="P86" s="111" t="b">
        <v>1</v>
      </c>
      <c r="Q86" s="111" t="b">
        <v>1</v>
      </c>
      <c r="R86" s="111" t="b">
        <v>1</v>
      </c>
      <c r="T86" s="10">
        <f t="shared" si="6"/>
        <v>19</v>
      </c>
      <c r="U86" s="1">
        <f t="shared" si="7"/>
        <v>40</v>
      </c>
    </row>
    <row r="87" spans="1:21" x14ac:dyDescent="0.25">
      <c r="A87" s="108">
        <v>1</v>
      </c>
      <c r="B87" s="109">
        <v>2</v>
      </c>
      <c r="C87" s="110">
        <f>PPG!J87</f>
        <v>400117</v>
      </c>
      <c r="D87" s="111" t="b">
        <v>1</v>
      </c>
      <c r="E87" s="112" t="str">
        <f>RIGHT(PPG!C87,4)&amp;"."&amp;PPG!M87&amp;"."&amp;PPG!K87&amp;"."&amp;$C$5</f>
        <v>3518.PPFSM.I05.Ma22</v>
      </c>
      <c r="F87" s="113">
        <f t="shared" ca="1" si="4"/>
        <v>44697</v>
      </c>
      <c r="G87" s="316" cm="1">
        <f t="array" ref="G87">IF(SUMPRODUCT((PPG!$Q$19:$AB$19=$B$5)*PPG!Q87:AB87)&gt;0,SUMPRODUCT((PPG!$Q$19:$AB$19=$B$5)*PPG!Q87:AB87),0)</f>
        <v>32085.833333333332</v>
      </c>
      <c r="H87" s="115">
        <f t="shared" ca="1" si="5"/>
        <v>44697</v>
      </c>
      <c r="I87" s="116">
        <v>0</v>
      </c>
      <c r="J87" s="112" t="str">
        <f>LEFT(PPG!D87,20)&amp;"."&amp;PPGPAY!E87</f>
        <v>Woodcroft Primary Sc.3518.PPFSM.I05.Ma22</v>
      </c>
      <c r="K87" s="111" t="b">
        <v>1</v>
      </c>
      <c r="L87" s="117" t="s">
        <v>1275</v>
      </c>
      <c r="M87" s="111" t="b">
        <v>1</v>
      </c>
      <c r="N87" s="111" t="s">
        <v>1276</v>
      </c>
      <c r="O87" s="118" t="str">
        <f>PPG!I87</f>
        <v>11334/543965</v>
      </c>
      <c r="P87" s="111" t="b">
        <v>1</v>
      </c>
      <c r="Q87" s="111" t="b">
        <v>1</v>
      </c>
      <c r="R87" s="111" t="b">
        <v>1</v>
      </c>
      <c r="T87" s="10">
        <f t="shared" si="6"/>
        <v>19</v>
      </c>
      <c r="U87" s="1">
        <f t="shared" si="7"/>
        <v>40</v>
      </c>
    </row>
    <row r="88" spans="1:21" x14ac:dyDescent="0.25">
      <c r="A88" s="108">
        <v>1</v>
      </c>
      <c r="B88" s="109">
        <v>2</v>
      </c>
      <c r="C88" s="110">
        <f>PPG!J88</f>
        <v>400125</v>
      </c>
      <c r="D88" s="111" t="b">
        <v>1</v>
      </c>
      <c r="E88" s="112" t="str">
        <f>RIGHT(PPG!C88,4)&amp;"."&amp;PPG!M88&amp;"."&amp;PPG!K88&amp;"."&amp;$C$5</f>
        <v>3520.PPFSM.I05.Ma22</v>
      </c>
      <c r="F88" s="113">
        <f t="shared" ca="1" si="4"/>
        <v>44697</v>
      </c>
      <c r="G88" s="316" cm="1">
        <f t="array" ref="G88">IF(SUMPRODUCT((PPG!$Q$19:$AB$19=$B$5)*PPG!Q88:AB88)&gt;0,SUMPRODUCT((PPG!$Q$19:$AB$19=$B$5)*PPG!Q88:AB88),0)</f>
        <v>692.5</v>
      </c>
      <c r="H88" s="115">
        <f t="shared" ca="1" si="5"/>
        <v>44697</v>
      </c>
      <c r="I88" s="116">
        <v>0</v>
      </c>
      <c r="J88" s="112" t="str">
        <f>LEFT(PPG!D88,20)&amp;"."&amp;PPGPAY!E88</f>
        <v>Akiva School.3520.PPFSM.I05.Ma22</v>
      </c>
      <c r="K88" s="111" t="b">
        <v>1</v>
      </c>
      <c r="L88" s="117" t="s">
        <v>1275</v>
      </c>
      <c r="M88" s="111" t="b">
        <v>1</v>
      </c>
      <c r="N88" s="111" t="s">
        <v>1276</v>
      </c>
      <c r="O88" s="118" t="str">
        <f>PPG!I88</f>
        <v>11334/543965</v>
      </c>
      <c r="P88" s="111" t="b">
        <v>1</v>
      </c>
      <c r="Q88" s="111" t="b">
        <v>1</v>
      </c>
      <c r="R88" s="111" t="b">
        <v>1</v>
      </c>
      <c r="T88" s="10">
        <f t="shared" si="6"/>
        <v>19</v>
      </c>
      <c r="U88" s="1">
        <f t="shared" si="7"/>
        <v>32</v>
      </c>
    </row>
    <row r="89" spans="1:21" x14ac:dyDescent="0.25">
      <c r="A89" s="108">
        <v>1</v>
      </c>
      <c r="B89" s="109">
        <v>2</v>
      </c>
      <c r="C89" s="110">
        <f>PPG!J89</f>
        <v>400135</v>
      </c>
      <c r="D89" s="111" t="b">
        <v>1</v>
      </c>
      <c r="E89" s="112" t="str">
        <f>RIGHT(PPG!C89,4)&amp;"."&amp;PPG!M89&amp;"."&amp;PPG!K89&amp;"."&amp;$C$5</f>
        <v>3521.PPFSMP.I05.Ma22</v>
      </c>
      <c r="F89" s="113">
        <f t="shared" ca="1" si="4"/>
        <v>44697</v>
      </c>
      <c r="G89" s="316" cm="1">
        <f t="array" ref="G89">IF(SUMPRODUCT((PPG!$Q$19:$AB$19=$B$5)*PPG!Q89:AB89)&gt;0,SUMPRODUCT((PPG!$Q$19:$AB$19=$B$5)*PPG!Q89:AB89),0)</f>
        <v>88153.333333333328</v>
      </c>
      <c r="H89" s="115">
        <f t="shared" ca="1" si="5"/>
        <v>44697</v>
      </c>
      <c r="I89" s="116">
        <v>0</v>
      </c>
      <c r="J89" s="112" t="str">
        <f>LEFT(PPG!D89,20)&amp;"."&amp;PPGPAY!E89</f>
        <v>St Mary's &amp; St John'.3521.PPFSMP.I05.Ma22</v>
      </c>
      <c r="K89" s="111" t="b">
        <v>1</v>
      </c>
      <c r="L89" s="117" t="s">
        <v>1275</v>
      </c>
      <c r="M89" s="111" t="b">
        <v>1</v>
      </c>
      <c r="N89" s="111" t="s">
        <v>1276</v>
      </c>
      <c r="O89" s="118" t="str">
        <f>PPG!I89</f>
        <v>11334/543965</v>
      </c>
      <c r="P89" s="111" t="b">
        <v>1</v>
      </c>
      <c r="Q89" s="111" t="b">
        <v>1</v>
      </c>
      <c r="R89" s="111" t="b">
        <v>1</v>
      </c>
      <c r="T89" s="10">
        <f t="shared" si="6"/>
        <v>20</v>
      </c>
      <c r="U89" s="1">
        <f t="shared" si="7"/>
        <v>41</v>
      </c>
    </row>
    <row r="90" spans="1:21" x14ac:dyDescent="0.25">
      <c r="A90" s="108">
        <v>1</v>
      </c>
      <c r="B90" s="109">
        <v>2</v>
      </c>
      <c r="C90" s="110">
        <f>PPG!J90</f>
        <v>400130</v>
      </c>
      <c r="D90" s="111" t="b">
        <v>1</v>
      </c>
      <c r="E90" s="112" t="str">
        <f>RIGHT(PPG!C90,4)&amp;"."&amp;PPG!M90&amp;"."&amp;PPG!K90&amp;"."&amp;$C$5</f>
        <v>3523.PPFSM.I05.Ma22</v>
      </c>
      <c r="F90" s="113">
        <f t="shared" ca="1" si="4"/>
        <v>44697</v>
      </c>
      <c r="G90" s="316" cm="1">
        <f t="array" ref="G90">IF(SUMPRODUCT((PPG!$Q$19:$AB$19=$B$5)*PPG!Q90:AB90)&gt;0,SUMPRODUCT((PPG!$Q$19:$AB$19=$B$5)*PPG!Q90:AB90),0)</f>
        <v>33240</v>
      </c>
      <c r="H90" s="115">
        <f t="shared" ca="1" si="5"/>
        <v>44697</v>
      </c>
      <c r="I90" s="116">
        <v>0</v>
      </c>
      <c r="J90" s="112" t="str">
        <f>LEFT(PPG!D90,20)&amp;"."&amp;PPGPAY!E90</f>
        <v>Martin Primary Schoo.3523.PPFSM.I05.Ma22</v>
      </c>
      <c r="K90" s="111" t="b">
        <v>1</v>
      </c>
      <c r="L90" s="117" t="s">
        <v>1275</v>
      </c>
      <c r="M90" s="111" t="b">
        <v>1</v>
      </c>
      <c r="N90" s="111" t="s">
        <v>1276</v>
      </c>
      <c r="O90" s="118" t="str">
        <f>PPG!I90</f>
        <v>11334/543965</v>
      </c>
      <c r="P90" s="111" t="b">
        <v>1</v>
      </c>
      <c r="Q90" s="111" t="b">
        <v>1</v>
      </c>
      <c r="R90" s="111" t="b">
        <v>1</v>
      </c>
      <c r="T90" s="10">
        <f t="shared" si="6"/>
        <v>19</v>
      </c>
      <c r="U90" s="1">
        <f t="shared" si="7"/>
        <v>40</v>
      </c>
    </row>
    <row r="91" spans="1:21" x14ac:dyDescent="0.25">
      <c r="A91" s="108">
        <v>1</v>
      </c>
      <c r="B91" s="109">
        <v>2</v>
      </c>
      <c r="C91" s="110">
        <f>PPG!J91</f>
        <v>400150</v>
      </c>
      <c r="D91" s="111" t="b">
        <v>1</v>
      </c>
      <c r="E91" s="112" t="str">
        <f>RIGHT(PPG!C91,4)&amp;"."&amp;PPG!M91&amp;"."&amp;PPG!K91&amp;"."&amp;$C$5</f>
        <v>3524.PPFSM.I05.Ma22</v>
      </c>
      <c r="F91" s="113">
        <f t="shared" ca="1" si="4"/>
        <v>44697</v>
      </c>
      <c r="G91" s="316" cm="1">
        <f t="array" ref="G91">IF(SUMPRODUCT((PPG!$Q$19:$AB$19=$B$5)*PPG!Q91:AB91)&gt;0,SUMPRODUCT((PPG!$Q$19:$AB$19=$B$5)*PPG!Q91:AB91),0)</f>
        <v>3000.8333333333335</v>
      </c>
      <c r="H91" s="115">
        <f t="shared" ca="1" si="5"/>
        <v>44697</v>
      </c>
      <c r="I91" s="116">
        <v>0</v>
      </c>
      <c r="J91" s="112" t="str">
        <f>LEFT(PPG!D91,20)&amp;"."&amp;PPGPAY!E91</f>
        <v>Beit Shvidler Primar.3524.PPFSM.I05.Ma22</v>
      </c>
      <c r="K91" s="111" t="b">
        <v>1</v>
      </c>
      <c r="L91" s="117" t="s">
        <v>1275</v>
      </c>
      <c r="M91" s="111" t="b">
        <v>1</v>
      </c>
      <c r="N91" s="111" t="s">
        <v>1276</v>
      </c>
      <c r="O91" s="118" t="str">
        <f>PPG!I91</f>
        <v>11334/543965</v>
      </c>
      <c r="P91" s="111" t="b">
        <v>1</v>
      </c>
      <c r="Q91" s="111" t="b">
        <v>1</v>
      </c>
      <c r="R91" s="111" t="b">
        <v>1</v>
      </c>
      <c r="T91" s="10">
        <f t="shared" si="6"/>
        <v>19</v>
      </c>
      <c r="U91" s="1">
        <f t="shared" si="7"/>
        <v>40</v>
      </c>
    </row>
    <row r="92" spans="1:21" x14ac:dyDescent="0.25">
      <c r="A92" s="108">
        <v>1</v>
      </c>
      <c r="B92" s="109">
        <v>2</v>
      </c>
      <c r="C92" s="110">
        <f>PPG!J92</f>
        <v>400033</v>
      </c>
      <c r="D92" s="111" t="b">
        <v>1</v>
      </c>
      <c r="E92" s="112" t="str">
        <f>RIGHT(PPG!C92,4)&amp;"."&amp;PPG!M92&amp;"."&amp;PPG!K92&amp;"."&amp;$C$5</f>
        <v>4003.PPFSM.I05.Ma22</v>
      </c>
      <c r="F92" s="113">
        <f t="shared" ca="1" si="4"/>
        <v>44697</v>
      </c>
      <c r="G92" s="316" cm="1">
        <f t="array" ref="G92">IF(SUMPRODUCT((PPG!$Q$19:$AB$19=$B$5)*PPG!Q92:AB92)&gt;0,SUMPRODUCT((PPG!$Q$19:$AB$19=$B$5)*PPG!Q92:AB92),0)</f>
        <v>49085.833333333336</v>
      </c>
      <c r="H92" s="115">
        <f t="shared" ca="1" si="5"/>
        <v>44697</v>
      </c>
      <c r="I92" s="116">
        <v>0</v>
      </c>
      <c r="J92" s="112" t="str">
        <f>LEFT(PPG!D92,20)&amp;"."&amp;PPGPAY!E92</f>
        <v>Friern Barnet School.4003.PPFSM.I05.Ma22</v>
      </c>
      <c r="K92" s="111" t="b">
        <v>1</v>
      </c>
      <c r="L92" s="117" t="s">
        <v>1275</v>
      </c>
      <c r="M92" s="111" t="b">
        <v>1</v>
      </c>
      <c r="N92" s="111" t="s">
        <v>1276</v>
      </c>
      <c r="O92" s="118" t="str">
        <f>PPG!I92</f>
        <v>11333/543965</v>
      </c>
      <c r="P92" s="111" t="b">
        <v>1</v>
      </c>
      <c r="Q92" s="111" t="b">
        <v>1</v>
      </c>
      <c r="R92" s="111" t="b">
        <v>1</v>
      </c>
      <c r="T92" s="10">
        <f t="shared" si="6"/>
        <v>19</v>
      </c>
      <c r="U92" s="1">
        <f t="shared" si="7"/>
        <v>40</v>
      </c>
    </row>
    <row r="93" spans="1:21" x14ac:dyDescent="0.25">
      <c r="A93" s="108">
        <v>1</v>
      </c>
      <c r="B93" s="109">
        <v>2</v>
      </c>
      <c r="C93" s="110">
        <f>PPG!J93</f>
        <v>107953</v>
      </c>
      <c r="D93" s="111" t="b">
        <v>1</v>
      </c>
      <c r="E93" s="112" t="str">
        <f>RIGHT(PPG!C93,4)&amp;"."&amp;PPG!M93&amp;"."&amp;PPG!K93&amp;"."&amp;$C$5</f>
        <v>4004.PPFSM.I05.Ma22</v>
      </c>
      <c r="F93" s="113">
        <f t="shared" ca="1" si="4"/>
        <v>44697</v>
      </c>
      <c r="G93" s="316" cm="1">
        <f t="array" ref="G93">IF(SUMPRODUCT((PPG!$Q$19:$AB$19=$B$5)*PPG!Q93:AB93)&gt;0,SUMPRODUCT((PPG!$Q$19:$AB$19=$B$5)*PPG!Q93:AB93),0)</f>
        <v>2955</v>
      </c>
      <c r="H93" s="115">
        <f t="shared" ca="1" si="5"/>
        <v>44697</v>
      </c>
      <c r="I93" s="116">
        <v>0</v>
      </c>
      <c r="J93" s="112" t="str">
        <f>LEFT(PPG!D93,20)&amp;"."&amp;PPGPAY!E93</f>
        <v>Menorah High School .4004.PPFSM.I05.Ma22</v>
      </c>
      <c r="K93" s="111" t="b">
        <v>1</v>
      </c>
      <c r="L93" s="117" t="s">
        <v>1275</v>
      </c>
      <c r="M93" s="111" t="b">
        <v>1</v>
      </c>
      <c r="N93" s="111" t="s">
        <v>1276</v>
      </c>
      <c r="O93" s="118" t="str">
        <f>PPG!I93</f>
        <v>11333/543965</v>
      </c>
      <c r="P93" s="111" t="b">
        <v>1</v>
      </c>
      <c r="Q93" s="111" t="b">
        <v>1</v>
      </c>
      <c r="R93" s="111" t="b">
        <v>1</v>
      </c>
      <c r="T93" s="10">
        <f t="shared" si="6"/>
        <v>19</v>
      </c>
      <c r="U93" s="1">
        <f t="shared" si="7"/>
        <v>40</v>
      </c>
    </row>
    <row r="94" spans="1:21" x14ac:dyDescent="0.25">
      <c r="A94" s="108">
        <v>1</v>
      </c>
      <c r="B94" s="109">
        <v>2</v>
      </c>
      <c r="C94" s="110">
        <f>PPG!J94</f>
        <v>400021</v>
      </c>
      <c r="D94" s="111" t="b">
        <v>1</v>
      </c>
      <c r="E94" s="112" t="str">
        <f>RIGHT(PPG!C94,4)&amp;"."&amp;PPG!M94&amp;"."&amp;PPG!K94&amp;"."&amp;$C$5</f>
        <v>5201.PPFSM.I05.Ma22</v>
      </c>
      <c r="F94" s="113">
        <f t="shared" ca="1" si="4"/>
        <v>44697</v>
      </c>
      <c r="G94" s="316" cm="1">
        <f t="array" ref="G94">IF(SUMPRODUCT((PPG!$Q$19:$AB$19=$B$5)*PPG!Q94:AB94)&gt;0,SUMPRODUCT((PPG!$Q$19:$AB$19=$B$5)*PPG!Q94:AB94),0)</f>
        <v>20775</v>
      </c>
      <c r="H94" s="115">
        <f t="shared" ca="1" si="5"/>
        <v>44697</v>
      </c>
      <c r="I94" s="116">
        <v>0</v>
      </c>
      <c r="J94" s="112" t="str">
        <f>LEFT(PPG!D94,20)&amp;"."&amp;PPGPAY!E94</f>
        <v>Osidge Primary Schoo.5201.PPFSM.I05.Ma22</v>
      </c>
      <c r="K94" s="111" t="b">
        <v>1</v>
      </c>
      <c r="L94" s="117" t="s">
        <v>1275</v>
      </c>
      <c r="M94" s="111" t="b">
        <v>1</v>
      </c>
      <c r="N94" s="111" t="s">
        <v>1276</v>
      </c>
      <c r="O94" s="118" t="str">
        <f>PPG!I94</f>
        <v>11334/543965</v>
      </c>
      <c r="P94" s="111" t="b">
        <v>1</v>
      </c>
      <c r="Q94" s="111" t="b">
        <v>1</v>
      </c>
      <c r="R94" s="111" t="b">
        <v>1</v>
      </c>
      <c r="T94" s="10">
        <f t="shared" si="6"/>
        <v>19</v>
      </c>
      <c r="U94" s="1">
        <f t="shared" si="7"/>
        <v>40</v>
      </c>
    </row>
    <row r="95" spans="1:21" x14ac:dyDescent="0.25">
      <c r="A95" s="108">
        <v>1</v>
      </c>
      <c r="B95" s="109">
        <v>2</v>
      </c>
      <c r="C95" s="110">
        <f>PPG!J95</f>
        <v>400029</v>
      </c>
      <c r="D95" s="111" t="b">
        <v>1</v>
      </c>
      <c r="E95" s="112" t="str">
        <f>RIGHT(PPG!C95,4)&amp;"."&amp;PPG!M95&amp;"."&amp;PPG!K95&amp;"."&amp;$C$5</f>
        <v>5404.PPFSM.I05.Ma22</v>
      </c>
      <c r="F95" s="113">
        <f t="shared" ca="1" si="4"/>
        <v>44697</v>
      </c>
      <c r="G95" s="316" cm="1">
        <f t="array" ref="G95">IF(SUMPRODUCT((PPG!$Q$19:$AB$19=$B$5)*PPG!Q95:AB95)&gt;0,SUMPRODUCT((PPG!$Q$19:$AB$19=$B$5)*PPG!Q95:AB95),0)</f>
        <v>8208.3333333333339</v>
      </c>
      <c r="H95" s="115">
        <f t="shared" ca="1" si="5"/>
        <v>44697</v>
      </c>
      <c r="I95" s="116">
        <v>0</v>
      </c>
      <c r="J95" s="112" t="str">
        <f>LEFT(PPG!D95,20)&amp;"."&amp;PPGPAY!E95</f>
        <v>St Michaels Catholic.5404.PPFSM.I05.Ma22</v>
      </c>
      <c r="K95" s="111" t="b">
        <v>1</v>
      </c>
      <c r="L95" s="117" t="s">
        <v>1275</v>
      </c>
      <c r="M95" s="111" t="b">
        <v>1</v>
      </c>
      <c r="N95" s="111" t="s">
        <v>1276</v>
      </c>
      <c r="O95" s="118" t="str">
        <f>PPG!I95</f>
        <v>11333/543965</v>
      </c>
      <c r="P95" s="111" t="b">
        <v>1</v>
      </c>
      <c r="Q95" s="111" t="b">
        <v>1</v>
      </c>
      <c r="R95" s="111" t="b">
        <v>1</v>
      </c>
      <c r="T95" s="10">
        <f t="shared" si="6"/>
        <v>19</v>
      </c>
      <c r="U95" s="1">
        <f t="shared" si="7"/>
        <v>40</v>
      </c>
    </row>
    <row r="96" spans="1:21" x14ac:dyDescent="0.25">
      <c r="A96" s="108">
        <v>1</v>
      </c>
      <c r="B96" s="109">
        <v>2</v>
      </c>
      <c r="C96" s="110">
        <f>PPG!J96</f>
        <v>400041</v>
      </c>
      <c r="D96" s="111" t="b">
        <v>1</v>
      </c>
      <c r="E96" s="112" t="str">
        <f>RIGHT(PPG!C96,4)&amp;"."&amp;PPG!M96&amp;"."&amp;PPG!K96&amp;"."&amp;$C$5</f>
        <v>5405.PPFSM.I05.Ma22</v>
      </c>
      <c r="F96" s="113">
        <f t="shared" ca="1" si="4"/>
        <v>44697</v>
      </c>
      <c r="G96" s="316" cm="1">
        <f t="array" ref="G96">IF(SUMPRODUCT((PPG!$Q$19:$AB$19=$B$5)*PPG!Q96:AB96)&gt;0,SUMPRODUCT((PPG!$Q$19:$AB$19=$B$5)*PPG!Q96:AB96),0)</f>
        <v>20438.75</v>
      </c>
      <c r="H96" s="115">
        <f t="shared" ca="1" si="5"/>
        <v>44697</v>
      </c>
      <c r="I96" s="116">
        <v>0</v>
      </c>
      <c r="J96" s="112" t="str">
        <f>LEFT(PPG!D96,20)&amp;"."&amp;PPGPAY!E96</f>
        <v>Finchley Catholic Hi.5405.PPFSM.I05.Ma22</v>
      </c>
      <c r="K96" s="111" t="b">
        <v>1</v>
      </c>
      <c r="L96" s="117" t="s">
        <v>1275</v>
      </c>
      <c r="M96" s="111" t="b">
        <v>1</v>
      </c>
      <c r="N96" s="111" t="s">
        <v>1276</v>
      </c>
      <c r="O96" s="118" t="str">
        <f>PPG!I96</f>
        <v>11333/543965</v>
      </c>
      <c r="P96" s="111" t="b">
        <v>1</v>
      </c>
      <c r="Q96" s="111" t="b">
        <v>1</v>
      </c>
      <c r="R96" s="111" t="b">
        <v>1</v>
      </c>
      <c r="T96" s="10">
        <f t="shared" si="6"/>
        <v>19</v>
      </c>
      <c r="U96" s="1">
        <f t="shared" si="7"/>
        <v>40</v>
      </c>
    </row>
    <row r="97" spans="1:21" x14ac:dyDescent="0.25">
      <c r="A97" s="108">
        <v>1</v>
      </c>
      <c r="B97" s="109">
        <v>2</v>
      </c>
      <c r="C97" s="110">
        <f>PPG!J97</f>
        <v>400013</v>
      </c>
      <c r="D97" s="111" t="b">
        <v>1</v>
      </c>
      <c r="E97" s="112" t="str">
        <f>RIGHT(PPG!C97,4)&amp;"."&amp;PPG!M97&amp;"."&amp;PPG!K97&amp;"."&amp;$C$5</f>
        <v>5407.PPFSM.I05.Ma22</v>
      </c>
      <c r="F97" s="113">
        <f t="shared" ca="1" si="4"/>
        <v>44697</v>
      </c>
      <c r="G97" s="316" cm="1">
        <f t="array" ref="G97">IF(SUMPRODUCT((PPG!$Q$19:$AB$19=$B$5)*PPG!Q97:AB97)&gt;0,SUMPRODUCT((PPG!$Q$19:$AB$19=$B$5)*PPG!Q97:AB97),0)</f>
        <v>44489.166666666664</v>
      </c>
      <c r="H97" s="115">
        <f t="shared" ca="1" si="5"/>
        <v>44697</v>
      </c>
      <c r="I97" s="116">
        <v>0</v>
      </c>
      <c r="J97" s="112" t="str">
        <f>LEFT(PPG!D97,20)&amp;"."&amp;PPGPAY!E97</f>
        <v>St. James' Catholic .5407.PPFSM.I05.Ma22</v>
      </c>
      <c r="K97" s="111" t="b">
        <v>1</v>
      </c>
      <c r="L97" s="117" t="s">
        <v>1275</v>
      </c>
      <c r="M97" s="111" t="b">
        <v>1</v>
      </c>
      <c r="N97" s="111" t="s">
        <v>1276</v>
      </c>
      <c r="O97" s="118" t="str">
        <f>PPG!I97</f>
        <v>11333/543965</v>
      </c>
      <c r="P97" s="111" t="b">
        <v>1</v>
      </c>
      <c r="Q97" s="111" t="b">
        <v>1</v>
      </c>
      <c r="R97" s="111" t="b">
        <v>1</v>
      </c>
      <c r="T97" s="10">
        <f t="shared" si="6"/>
        <v>19</v>
      </c>
      <c r="U97" s="1">
        <f t="shared" si="7"/>
        <v>40</v>
      </c>
    </row>
    <row r="98" spans="1:21" x14ac:dyDescent="0.25">
      <c r="A98" s="108">
        <v>1</v>
      </c>
      <c r="B98" s="109">
        <v>2</v>
      </c>
      <c r="C98" s="110">
        <f>PPG!J98</f>
        <v>400140</v>
      </c>
      <c r="D98" s="111" t="b">
        <v>1</v>
      </c>
      <c r="E98" s="112" t="str">
        <f>RIGHT(PPG!C98,4)&amp;"."&amp;PPG!M98&amp;"."&amp;PPG!K98&amp;"."&amp;$C$5</f>
        <v>5427.PPFSM.I05.Ma22</v>
      </c>
      <c r="F98" s="113">
        <f t="shared" ca="1" si="4"/>
        <v>44697</v>
      </c>
      <c r="G98" s="316" cm="1">
        <f t="array" ref="G98">IF(SUMPRODUCT((PPG!$Q$19:$AB$19=$B$5)*PPG!Q98:AB98)&gt;0,SUMPRODUCT((PPG!$Q$19:$AB$19=$B$5)*PPG!Q98:AB98),0)</f>
        <v>10342.5</v>
      </c>
      <c r="H98" s="115">
        <f t="shared" ca="1" si="5"/>
        <v>44697</v>
      </c>
      <c r="I98" s="116">
        <v>0</v>
      </c>
      <c r="J98" s="112" t="str">
        <f>LEFT(PPG!D98,20)&amp;"."&amp;PPGPAY!E98</f>
        <v>JCoSS.5427.PPFSM.I05.Ma22</v>
      </c>
      <c r="K98" s="111" t="b">
        <v>1</v>
      </c>
      <c r="L98" s="117" t="s">
        <v>1275</v>
      </c>
      <c r="M98" s="111" t="b">
        <v>1</v>
      </c>
      <c r="N98" s="111" t="s">
        <v>1276</v>
      </c>
      <c r="O98" s="118" t="str">
        <f>PPG!I98</f>
        <v>11333/543965</v>
      </c>
      <c r="P98" s="111" t="b">
        <v>1</v>
      </c>
      <c r="Q98" s="111" t="b">
        <v>1</v>
      </c>
      <c r="R98" s="111" t="b">
        <v>1</v>
      </c>
      <c r="T98" s="10">
        <f t="shared" si="6"/>
        <v>19</v>
      </c>
      <c r="U98" s="1">
        <f t="shared" si="7"/>
        <v>25</v>
      </c>
    </row>
    <row r="99" spans="1:21" x14ac:dyDescent="0.25">
      <c r="A99" s="108">
        <v>1</v>
      </c>
      <c r="B99" s="109">
        <v>2</v>
      </c>
      <c r="C99" s="110">
        <f>PPG!J99</f>
        <v>400112</v>
      </c>
      <c r="D99" s="111" t="b">
        <v>1</v>
      </c>
      <c r="E99" s="112" t="str">
        <f>RIGHT(PPG!C99,4)&amp;"."&amp;PPG!M99&amp;"."&amp;PPG!K99&amp;"."&amp;$C$5</f>
        <v>5948.PPFSM.I05.Ma22</v>
      </c>
      <c r="F99" s="113">
        <f t="shared" ca="1" si="4"/>
        <v>44697</v>
      </c>
      <c r="G99" s="316" cm="1">
        <f t="array" ref="G99">IF(SUMPRODUCT((PPG!$Q$19:$AB$19=$B$5)*PPG!Q99:AB99)&gt;0,SUMPRODUCT((PPG!$Q$19:$AB$19=$B$5)*PPG!Q99:AB99),0)</f>
        <v>1615.8333333333333</v>
      </c>
      <c r="H99" s="115">
        <f t="shared" ca="1" si="5"/>
        <v>44697</v>
      </c>
      <c r="I99" s="116">
        <v>0</v>
      </c>
      <c r="J99" s="112" t="str">
        <f>LEFT(PPG!D99,20)&amp;"."&amp;PPGPAY!E99</f>
        <v>Mathilda Marks-Kenne.5948.PPFSM.I05.Ma22</v>
      </c>
      <c r="K99" s="111" t="b">
        <v>1</v>
      </c>
      <c r="L99" s="117" t="s">
        <v>1275</v>
      </c>
      <c r="M99" s="111" t="b">
        <v>1</v>
      </c>
      <c r="N99" s="111" t="s">
        <v>1276</v>
      </c>
      <c r="O99" s="118" t="str">
        <f>PPG!I99</f>
        <v>11334/543965</v>
      </c>
      <c r="P99" s="111" t="b">
        <v>1</v>
      </c>
      <c r="Q99" s="111" t="b">
        <v>1</v>
      </c>
      <c r="R99" s="111" t="b">
        <v>1</v>
      </c>
      <c r="T99" s="10">
        <f t="shared" si="6"/>
        <v>19</v>
      </c>
      <c r="U99" s="1">
        <f t="shared" si="7"/>
        <v>40</v>
      </c>
    </row>
    <row r="100" spans="1:21" x14ac:dyDescent="0.25">
      <c r="A100" s="108">
        <v>1</v>
      </c>
      <c r="B100" s="109">
        <v>2</v>
      </c>
      <c r="C100" s="110">
        <f>PPG!J100</f>
        <v>400110</v>
      </c>
      <c r="D100" s="111" t="b">
        <v>1</v>
      </c>
      <c r="E100" s="112" t="str">
        <f>RIGHT(PPG!C100,4)&amp;"."&amp;PPG!M100&amp;"."&amp;PPG!K100&amp;"."&amp;$C$5</f>
        <v>5949.PPFSM.I05.Ma22</v>
      </c>
      <c r="F100" s="113">
        <f t="shared" ca="1" si="4"/>
        <v>44697</v>
      </c>
      <c r="G100" s="316" cm="1">
        <f t="array" ref="G100">IF(SUMPRODUCT((PPG!$Q$19:$AB$19=$B$5)*PPG!Q100:AB100)&gt;0,SUMPRODUCT((PPG!$Q$19:$AB$19=$B$5)*PPG!Q100:AB100),0)</f>
        <v>2539.1666666666665</v>
      </c>
      <c r="H100" s="115">
        <f t="shared" ca="1" si="5"/>
        <v>44697</v>
      </c>
      <c r="I100" s="116">
        <v>0</v>
      </c>
      <c r="J100" s="112" t="str">
        <f>LEFT(PPG!D100,20)&amp;"."&amp;PPGPAY!E100</f>
        <v>Menorah Foundation S.5949.PPFSM.I05.Ma22</v>
      </c>
      <c r="K100" s="111" t="b">
        <v>1</v>
      </c>
      <c r="L100" s="117" t="s">
        <v>1275</v>
      </c>
      <c r="M100" s="111" t="b">
        <v>1</v>
      </c>
      <c r="N100" s="111" t="s">
        <v>1276</v>
      </c>
      <c r="O100" s="118" t="str">
        <f>PPG!I100</f>
        <v>11334/543965</v>
      </c>
      <c r="P100" s="111" t="b">
        <v>1</v>
      </c>
      <c r="Q100" s="111" t="b">
        <v>1</v>
      </c>
      <c r="R100" s="111" t="b">
        <v>1</v>
      </c>
      <c r="T100" s="10">
        <f t="shared" si="6"/>
        <v>19</v>
      </c>
      <c r="U100" s="1">
        <f t="shared" si="7"/>
        <v>40</v>
      </c>
    </row>
    <row r="101" spans="1:21" x14ac:dyDescent="0.25">
      <c r="A101" s="108">
        <v>1</v>
      </c>
      <c r="B101" s="109">
        <v>2</v>
      </c>
      <c r="C101" s="110">
        <f>PPG!J101</f>
        <v>400034</v>
      </c>
      <c r="D101" s="111" t="b">
        <v>1</v>
      </c>
      <c r="E101" s="112" t="str">
        <f>RIGHT(PPG!C101,4)&amp;"."&amp;PPG!M101&amp;"."&amp;PPG!K101&amp;"."&amp;$C$5</f>
        <v>7005.PPFSM.I05.Ma22</v>
      </c>
      <c r="F101" s="113">
        <f t="shared" ca="1" si="4"/>
        <v>44697</v>
      </c>
      <c r="G101" s="316" cm="1">
        <f t="array" ref="G101">IF(SUMPRODUCT((PPG!$Q$19:$AB$19=$B$5)*PPG!Q101:AB101)&gt;0,SUMPRODUCT((PPG!$Q$19:$AB$19=$B$5)*PPG!Q101:AB101),0)</f>
        <v>10849.166666666666</v>
      </c>
      <c r="H101" s="115">
        <f t="shared" ca="1" si="5"/>
        <v>44697</v>
      </c>
      <c r="I101" s="116">
        <v>0</v>
      </c>
      <c r="J101" s="112" t="str">
        <f>LEFT(PPG!D101,20)&amp;"."&amp;PPGPAY!E101</f>
        <v>Northway.7005.PPFSM.I05.Ma22</v>
      </c>
      <c r="K101" s="111" t="b">
        <v>1</v>
      </c>
      <c r="L101" s="117" t="s">
        <v>1275</v>
      </c>
      <c r="M101" s="111" t="b">
        <v>1</v>
      </c>
      <c r="N101" s="111" t="s">
        <v>1276</v>
      </c>
      <c r="O101" s="118" t="str">
        <f>PPG!I101</f>
        <v>11332/543965</v>
      </c>
      <c r="P101" s="111" t="b">
        <v>1</v>
      </c>
      <c r="Q101" s="111" t="b">
        <v>1</v>
      </c>
      <c r="R101" s="111" t="b">
        <v>1</v>
      </c>
      <c r="T101" s="10">
        <f t="shared" si="6"/>
        <v>19</v>
      </c>
      <c r="U101" s="1">
        <f t="shared" si="7"/>
        <v>28</v>
      </c>
    </row>
    <row r="102" spans="1:21" x14ac:dyDescent="0.25">
      <c r="A102" s="108">
        <v>1</v>
      </c>
      <c r="B102" s="109">
        <v>2</v>
      </c>
      <c r="C102" s="110">
        <f>PPG!J102</f>
        <v>400091</v>
      </c>
      <c r="D102" s="111" t="b">
        <v>1</v>
      </c>
      <c r="E102" s="112" t="str">
        <f>RIGHT(PPG!C102,4)&amp;"."&amp;PPG!M102&amp;"."&amp;PPG!K102&amp;"."&amp;$C$5</f>
        <v>7009.PPFSM.I05.Ma22</v>
      </c>
      <c r="F102" s="113">
        <f t="shared" ca="1" si="4"/>
        <v>44697</v>
      </c>
      <c r="G102" s="316" cm="1">
        <f t="array" ref="G102">IF(SUMPRODUCT((PPG!$Q$19:$AB$19=$B$5)*PPG!Q102:AB102)&gt;0,SUMPRODUCT((PPG!$Q$19:$AB$19=$B$5)*PPG!Q102:AB102),0)</f>
        <v>8771.6666666666661</v>
      </c>
      <c r="H102" s="115">
        <f t="shared" ca="1" si="5"/>
        <v>44697</v>
      </c>
      <c r="I102" s="116">
        <v>0</v>
      </c>
      <c r="J102" s="112" t="str">
        <f>LEFT(PPG!D102,20)&amp;"."&amp;PPGPAY!E102</f>
        <v>Oakleigh.7009.PPFSM.I05.Ma22</v>
      </c>
      <c r="K102" s="111" t="b">
        <v>1</v>
      </c>
      <c r="L102" s="117" t="s">
        <v>1275</v>
      </c>
      <c r="M102" s="111" t="b">
        <v>1</v>
      </c>
      <c r="N102" s="111" t="s">
        <v>1276</v>
      </c>
      <c r="O102" s="118" t="str">
        <f>PPG!I102</f>
        <v>11332/543965</v>
      </c>
      <c r="P102" s="111" t="b">
        <v>1</v>
      </c>
      <c r="Q102" s="111" t="b">
        <v>1</v>
      </c>
      <c r="R102" s="111" t="b">
        <v>1</v>
      </c>
      <c r="T102" s="10">
        <f t="shared" si="6"/>
        <v>19</v>
      </c>
      <c r="U102" s="1">
        <f t="shared" si="7"/>
        <v>28</v>
      </c>
    </row>
    <row r="103" spans="1:21" x14ac:dyDescent="0.25">
      <c r="A103" s="108">
        <v>1</v>
      </c>
      <c r="B103" s="109">
        <v>2</v>
      </c>
      <c r="C103" s="110">
        <f>PPG!J103</f>
        <v>400063</v>
      </c>
      <c r="D103" s="111" t="b">
        <v>1</v>
      </c>
      <c r="E103" s="112" t="str">
        <f>RIGHT(PPG!C103,4)&amp;"."&amp;PPG!M103&amp;"."&amp;PPG!K103&amp;"."&amp;$C$5</f>
        <v>7010.PPFSM.I05.Ma22</v>
      </c>
      <c r="F103" s="113">
        <f t="shared" ca="1" si="4"/>
        <v>44697</v>
      </c>
      <c r="G103" s="316" cm="1">
        <f t="array" ref="G103">IF(SUMPRODUCT((PPG!$Q$19:$AB$19=$B$5)*PPG!Q103:AB103)&gt;0,SUMPRODUCT((PPG!$Q$19:$AB$19=$B$5)*PPG!Q103:AB103),0)</f>
        <v>6238.333333333333</v>
      </c>
      <c r="H103" s="115">
        <f t="shared" ca="1" si="5"/>
        <v>44697</v>
      </c>
      <c r="I103" s="116">
        <v>0</v>
      </c>
      <c r="J103" s="112" t="str">
        <f>LEFT(PPG!D103,20)&amp;"."&amp;PPGPAY!E103</f>
        <v>Mapledown.7010.PPFSM.I05.Ma22</v>
      </c>
      <c r="K103" s="111" t="b">
        <v>1</v>
      </c>
      <c r="L103" s="117" t="s">
        <v>1275</v>
      </c>
      <c r="M103" s="111" t="b">
        <v>1</v>
      </c>
      <c r="N103" s="111" t="s">
        <v>1276</v>
      </c>
      <c r="O103" s="118" t="str">
        <f>PPG!I103</f>
        <v>11332/543965</v>
      </c>
      <c r="P103" s="111" t="b">
        <v>1</v>
      </c>
      <c r="Q103" s="111" t="b">
        <v>1</v>
      </c>
      <c r="R103" s="111" t="b">
        <v>1</v>
      </c>
      <c r="T103" s="10">
        <f t="shared" si="6"/>
        <v>19</v>
      </c>
      <c r="U103" s="1">
        <f t="shared" si="7"/>
        <v>29</v>
      </c>
    </row>
    <row r="104" spans="1:21" x14ac:dyDescent="0.25">
      <c r="A104" s="108">
        <v>1</v>
      </c>
      <c r="B104" s="109">
        <v>2</v>
      </c>
      <c r="C104" s="110">
        <f>PPG!J104</f>
        <v>0</v>
      </c>
      <c r="D104" s="111" t="b">
        <v>1</v>
      </c>
      <c r="E104" s="112" t="str">
        <f>RIGHT(PPG!C104,4)&amp;"."&amp;PPG!M104&amp;"."&amp;PPG!K104&amp;"."&amp;$C$5</f>
        <v>...Ma22</v>
      </c>
      <c r="F104" s="113">
        <f t="shared" ca="1" si="4"/>
        <v>44697</v>
      </c>
      <c r="G104" s="316" cm="1">
        <f t="array" ref="G104">IF(SUMPRODUCT((PPG!$Q$19:$AB$19=$B$5)*PPG!Q104:AB104)&gt;0,SUMPRODUCT((PPG!$Q$19:$AB$19=$B$5)*PPG!Q104:AB104),0)</f>
        <v>0</v>
      </c>
      <c r="H104" s="115">
        <f t="shared" ca="1" si="5"/>
        <v>44697</v>
      </c>
      <c r="I104" s="116">
        <v>0</v>
      </c>
      <c r="J104" s="112" t="str">
        <f>LEFT(PPG!D104,20)&amp;"."&amp;PPGPAY!E104</f>
        <v xml:space="preserve"> Please choose a sch....Ma22</v>
      </c>
      <c r="K104" s="111" t="b">
        <v>1</v>
      </c>
      <c r="L104" s="117" t="s">
        <v>1275</v>
      </c>
      <c r="M104" s="111" t="b">
        <v>1</v>
      </c>
      <c r="N104" s="111" t="s">
        <v>1276</v>
      </c>
      <c r="O104" s="118" t="e">
        <f>PPG!I104</f>
        <v>#N/A</v>
      </c>
      <c r="P104" s="111" t="b">
        <v>1</v>
      </c>
      <c r="Q104" s="111" t="b">
        <v>1</v>
      </c>
      <c r="R104" s="111" t="b">
        <v>1</v>
      </c>
      <c r="T104" s="10">
        <f t="shared" si="6"/>
        <v>7</v>
      </c>
      <c r="U104" s="1">
        <f t="shared" si="7"/>
        <v>28</v>
      </c>
    </row>
    <row r="105" spans="1:21" x14ac:dyDescent="0.25">
      <c r="A105" s="108">
        <v>1</v>
      </c>
      <c r="B105" s="109">
        <v>2</v>
      </c>
      <c r="C105" s="110">
        <f>PPG!J105</f>
        <v>0</v>
      </c>
      <c r="D105" s="111" t="b">
        <v>1</v>
      </c>
      <c r="E105" s="112" t="str">
        <f>RIGHT(PPG!C105,4)&amp;"."&amp;PPG!M105&amp;"."&amp;PPG!K105&amp;"."&amp;$C$5</f>
        <v>...Ma22</v>
      </c>
      <c r="F105" s="113">
        <f t="shared" ca="1" si="4"/>
        <v>44697</v>
      </c>
      <c r="G105" s="316" cm="1">
        <f t="array" ref="G105">IF(SUMPRODUCT((PPG!$Q$19:$AB$19=$B$5)*PPG!Q105:AB105)&gt;0,SUMPRODUCT((PPG!$Q$19:$AB$19=$B$5)*PPG!Q105:AB105),0)</f>
        <v>0</v>
      </c>
      <c r="H105" s="115">
        <f t="shared" ca="1" si="5"/>
        <v>44697</v>
      </c>
      <c r="I105" s="116">
        <v>0</v>
      </c>
      <c r="J105" s="112" t="str">
        <f>LEFT(PPG!D105,20)&amp;"."&amp;PPGPAY!E105</f>
        <v xml:space="preserve"> Please choose a sch....Ma22</v>
      </c>
      <c r="K105" s="111" t="b">
        <v>1</v>
      </c>
      <c r="L105" s="117" t="s">
        <v>1275</v>
      </c>
      <c r="M105" s="111" t="b">
        <v>1</v>
      </c>
      <c r="N105" s="111" t="s">
        <v>1276</v>
      </c>
      <c r="O105" s="118" t="e">
        <f>PPG!I105</f>
        <v>#N/A</v>
      </c>
      <c r="P105" s="111" t="b">
        <v>1</v>
      </c>
      <c r="Q105" s="111" t="b">
        <v>1</v>
      </c>
      <c r="R105" s="111" t="b">
        <v>1</v>
      </c>
      <c r="T105" s="10">
        <f t="shared" si="6"/>
        <v>7</v>
      </c>
      <c r="U105" s="1">
        <f t="shared" si="7"/>
        <v>28</v>
      </c>
    </row>
    <row r="106" spans="1:21" x14ac:dyDescent="0.25">
      <c r="A106" s="108">
        <v>1</v>
      </c>
      <c r="B106" s="109">
        <v>2</v>
      </c>
      <c r="C106" s="110">
        <f>PPG!J106</f>
        <v>0</v>
      </c>
      <c r="D106" s="111" t="b">
        <v>1</v>
      </c>
      <c r="E106" s="112" t="str">
        <f>RIGHT(PPG!C106,4)&amp;"."&amp;PPG!M106&amp;"."&amp;PPG!K106&amp;"."&amp;$C$5</f>
        <v>...Ma22</v>
      </c>
      <c r="F106" s="113">
        <f t="shared" ca="1" si="4"/>
        <v>44697</v>
      </c>
      <c r="G106" s="316" cm="1">
        <f t="array" ref="G106">IF(SUMPRODUCT((PPG!$Q$19:$AB$19=$B$5)*PPG!Q106:AB106)&gt;0,SUMPRODUCT((PPG!$Q$19:$AB$19=$B$5)*PPG!Q106:AB106),0)</f>
        <v>0</v>
      </c>
      <c r="H106" s="115">
        <f t="shared" ca="1" si="5"/>
        <v>44697</v>
      </c>
      <c r="I106" s="116">
        <v>0</v>
      </c>
      <c r="J106" s="112" t="str">
        <f>LEFT(PPG!D106,20)&amp;"."&amp;PPGPAY!E106</f>
        <v xml:space="preserve"> Please choose a sch....Ma22</v>
      </c>
      <c r="K106" s="111" t="b">
        <v>1</v>
      </c>
      <c r="L106" s="117" t="s">
        <v>1275</v>
      </c>
      <c r="M106" s="111" t="b">
        <v>1</v>
      </c>
      <c r="N106" s="111" t="s">
        <v>1276</v>
      </c>
      <c r="O106" s="118" t="e">
        <f>PPG!I106</f>
        <v>#N/A</v>
      </c>
      <c r="P106" s="111" t="b">
        <v>1</v>
      </c>
      <c r="Q106" s="111" t="b">
        <v>1</v>
      </c>
      <c r="R106" s="111" t="b">
        <v>1</v>
      </c>
      <c r="T106" s="10">
        <f t="shared" si="6"/>
        <v>7</v>
      </c>
      <c r="U106" s="1">
        <f t="shared" si="7"/>
        <v>28</v>
      </c>
    </row>
    <row r="107" spans="1:21" x14ac:dyDescent="0.25">
      <c r="A107" s="108">
        <v>1</v>
      </c>
      <c r="B107" s="109">
        <v>2</v>
      </c>
      <c r="C107" s="110">
        <f>PPG!J107</f>
        <v>0</v>
      </c>
      <c r="D107" s="111" t="b">
        <v>1</v>
      </c>
      <c r="E107" s="112" t="str">
        <f>RIGHT(PPG!C107,4)&amp;"."&amp;PPG!M107&amp;"."&amp;PPG!K107&amp;"."&amp;$C$5</f>
        <v>...Ma22</v>
      </c>
      <c r="F107" s="113">
        <f t="shared" ca="1" si="4"/>
        <v>44697</v>
      </c>
      <c r="G107" s="316" cm="1">
        <f t="array" ref="G107">IF(SUMPRODUCT((PPG!$Q$19:$AB$19=$B$5)*PPG!Q107:AB107)&gt;0,SUMPRODUCT((PPG!$Q$19:$AB$19=$B$5)*PPG!Q107:AB107),0)</f>
        <v>0</v>
      </c>
      <c r="H107" s="115">
        <f t="shared" ca="1" si="5"/>
        <v>44697</v>
      </c>
      <c r="I107" s="116">
        <v>0</v>
      </c>
      <c r="J107" s="112" t="str">
        <f>LEFT(PPG!D107,20)&amp;"."&amp;PPGPAY!E107</f>
        <v xml:space="preserve"> Please choose a sch....Ma22</v>
      </c>
      <c r="K107" s="111" t="b">
        <v>1</v>
      </c>
      <c r="L107" s="117" t="s">
        <v>1275</v>
      </c>
      <c r="M107" s="111" t="b">
        <v>1</v>
      </c>
      <c r="N107" s="111" t="s">
        <v>1276</v>
      </c>
      <c r="O107" s="118" t="e">
        <f>PPG!I107</f>
        <v>#N/A</v>
      </c>
      <c r="P107" s="111" t="b">
        <v>1</v>
      </c>
      <c r="Q107" s="111" t="b">
        <v>1</v>
      </c>
      <c r="R107" s="111" t="b">
        <v>1</v>
      </c>
      <c r="T107" s="10">
        <f t="shared" si="6"/>
        <v>7</v>
      </c>
      <c r="U107" s="1">
        <f t="shared" si="7"/>
        <v>28</v>
      </c>
    </row>
    <row r="108" spans="1:21" x14ac:dyDescent="0.25">
      <c r="A108" s="108">
        <v>1</v>
      </c>
      <c r="B108" s="109">
        <v>2</v>
      </c>
      <c r="C108" s="110">
        <f>PPG!J108</f>
        <v>0</v>
      </c>
      <c r="D108" s="111" t="b">
        <v>1</v>
      </c>
      <c r="E108" s="112" t="str">
        <f>RIGHT(PPG!C108,4)&amp;"."&amp;PPG!M108&amp;"."&amp;PPG!K108&amp;"."&amp;$C$5</f>
        <v>...Ma22</v>
      </c>
      <c r="F108" s="113">
        <f t="shared" ca="1" si="4"/>
        <v>44697</v>
      </c>
      <c r="G108" s="316" cm="1">
        <f t="array" ref="G108">IF(SUMPRODUCT((PPG!$Q$19:$AB$19=$B$5)*PPG!Q108:AB108)&gt;0,SUMPRODUCT((PPG!$Q$19:$AB$19=$B$5)*PPG!Q108:AB108),0)</f>
        <v>0</v>
      </c>
      <c r="H108" s="115">
        <f t="shared" ca="1" si="5"/>
        <v>44697</v>
      </c>
      <c r="I108" s="116">
        <v>0</v>
      </c>
      <c r="J108" s="112" t="str">
        <f>LEFT(PPG!D108,20)&amp;"."&amp;PPGPAY!E108</f>
        <v xml:space="preserve"> Please choose a sch....Ma22</v>
      </c>
      <c r="K108" s="111" t="b">
        <v>1</v>
      </c>
      <c r="L108" s="117" t="s">
        <v>1275</v>
      </c>
      <c r="M108" s="111" t="b">
        <v>1</v>
      </c>
      <c r="N108" s="111" t="s">
        <v>1276</v>
      </c>
      <c r="O108" s="118" t="e">
        <f>PPG!I108</f>
        <v>#N/A</v>
      </c>
      <c r="P108" s="111" t="b">
        <v>1</v>
      </c>
      <c r="Q108" s="111" t="b">
        <v>1</v>
      </c>
      <c r="R108" s="111" t="b">
        <v>1</v>
      </c>
      <c r="T108" s="10">
        <f t="shared" si="6"/>
        <v>7</v>
      </c>
      <c r="U108" s="1">
        <f t="shared" si="7"/>
        <v>28</v>
      </c>
    </row>
    <row r="109" spans="1:21" x14ac:dyDescent="0.25">
      <c r="A109" s="108">
        <v>1</v>
      </c>
      <c r="B109" s="109">
        <v>2</v>
      </c>
      <c r="C109" s="110">
        <f>PPG!J109</f>
        <v>0</v>
      </c>
      <c r="D109" s="111" t="b">
        <v>1</v>
      </c>
      <c r="E109" s="112" t="str">
        <f>RIGHT(PPG!C109,4)&amp;"."&amp;PPG!M109&amp;"."&amp;PPG!K109&amp;"."&amp;$C$5</f>
        <v>...Ma22</v>
      </c>
      <c r="F109" s="113">
        <f t="shared" ca="1" si="4"/>
        <v>44697</v>
      </c>
      <c r="G109" s="316" cm="1">
        <f t="array" ref="G109">IF(SUMPRODUCT((PPG!$Q$19:$AB$19=$B$5)*PPG!Q109:AB109)&gt;0,SUMPRODUCT((PPG!$Q$19:$AB$19=$B$5)*PPG!Q109:AB109),0)</f>
        <v>0</v>
      </c>
      <c r="H109" s="115">
        <f t="shared" ca="1" si="5"/>
        <v>44697</v>
      </c>
      <c r="I109" s="116">
        <v>0</v>
      </c>
      <c r="J109" s="112" t="str">
        <f>LEFT(PPG!D109,20)&amp;"."&amp;PPGPAY!E109</f>
        <v xml:space="preserve"> Please choose a sch....Ma22</v>
      </c>
      <c r="K109" s="111" t="b">
        <v>1</v>
      </c>
      <c r="L109" s="117" t="s">
        <v>1275</v>
      </c>
      <c r="M109" s="111" t="b">
        <v>1</v>
      </c>
      <c r="N109" s="111" t="s">
        <v>1276</v>
      </c>
      <c r="O109" s="118" t="e">
        <f>PPG!I109</f>
        <v>#N/A</v>
      </c>
      <c r="P109" s="111" t="b">
        <v>1</v>
      </c>
      <c r="Q109" s="111" t="b">
        <v>1</v>
      </c>
      <c r="R109" s="111" t="b">
        <v>1</v>
      </c>
      <c r="T109" s="10">
        <f t="shared" si="6"/>
        <v>7</v>
      </c>
      <c r="U109" s="1">
        <f t="shared" si="7"/>
        <v>28</v>
      </c>
    </row>
    <row r="110" spans="1:21" x14ac:dyDescent="0.25">
      <c r="A110" s="108">
        <v>1</v>
      </c>
      <c r="B110" s="109">
        <v>2</v>
      </c>
      <c r="C110" s="110">
        <f>PPG!J110</f>
        <v>0</v>
      </c>
      <c r="D110" s="111" t="b">
        <v>1</v>
      </c>
      <c r="E110" s="112" t="str">
        <f>RIGHT(PPG!C110,4)&amp;"."&amp;PPG!M110&amp;"."&amp;PPG!K110&amp;"."&amp;$C$5</f>
        <v>...Ma22</v>
      </c>
      <c r="F110" s="113">
        <f t="shared" ca="1" si="4"/>
        <v>44697</v>
      </c>
      <c r="G110" s="316" cm="1">
        <f t="array" ref="G110">IF(SUMPRODUCT((PPG!$Q$19:$AB$19=$B$5)*PPG!Q110:AB110)&gt;0,SUMPRODUCT((PPG!$Q$19:$AB$19=$B$5)*PPG!Q110:AB110),0)</f>
        <v>0</v>
      </c>
      <c r="H110" s="115">
        <f t="shared" ca="1" si="5"/>
        <v>44697</v>
      </c>
      <c r="I110" s="116">
        <v>0</v>
      </c>
      <c r="J110" s="112" t="str">
        <f>LEFT(PPG!D110,20)&amp;"."&amp;PPGPAY!E110</f>
        <v xml:space="preserve"> Please choose a sch....Ma22</v>
      </c>
      <c r="K110" s="111" t="b">
        <v>1</v>
      </c>
      <c r="L110" s="117" t="s">
        <v>1275</v>
      </c>
      <c r="M110" s="111" t="b">
        <v>1</v>
      </c>
      <c r="N110" s="111" t="s">
        <v>1276</v>
      </c>
      <c r="O110" s="118" t="e">
        <f>PPG!I110</f>
        <v>#N/A</v>
      </c>
      <c r="P110" s="111" t="b">
        <v>1</v>
      </c>
      <c r="Q110" s="111" t="b">
        <v>1</v>
      </c>
      <c r="R110" s="111" t="b">
        <v>1</v>
      </c>
      <c r="T110" s="10">
        <f t="shared" si="6"/>
        <v>7</v>
      </c>
      <c r="U110" s="1">
        <f t="shared" si="7"/>
        <v>28</v>
      </c>
    </row>
    <row r="111" spans="1:21" x14ac:dyDescent="0.25">
      <c r="A111" s="108">
        <v>1</v>
      </c>
      <c r="B111" s="109">
        <v>2</v>
      </c>
      <c r="C111" s="110">
        <f>PPG!J111</f>
        <v>0</v>
      </c>
      <c r="D111" s="111" t="b">
        <v>1</v>
      </c>
      <c r="E111" s="112" t="str">
        <f>RIGHT(PPG!C111,4)&amp;"."&amp;PPG!M111&amp;"."&amp;PPG!K111&amp;"."&amp;$C$5</f>
        <v>...Ma22</v>
      </c>
      <c r="F111" s="113">
        <f t="shared" ca="1" si="4"/>
        <v>44697</v>
      </c>
      <c r="G111" s="316" cm="1">
        <f t="array" ref="G111">IF(SUMPRODUCT((PPG!$Q$19:$AB$19=$B$5)*PPG!Q111:AB111)&gt;0,SUMPRODUCT((PPG!$Q$19:$AB$19=$B$5)*PPG!Q111:AB111),0)</f>
        <v>0</v>
      </c>
      <c r="H111" s="115">
        <f t="shared" ca="1" si="5"/>
        <v>44697</v>
      </c>
      <c r="I111" s="116">
        <v>0</v>
      </c>
      <c r="J111" s="112" t="str">
        <f>LEFT(PPG!D111,20)&amp;"."&amp;PPGPAY!E111</f>
        <v xml:space="preserve"> Please choose a sch....Ma22</v>
      </c>
      <c r="K111" s="111" t="b">
        <v>1</v>
      </c>
      <c r="L111" s="117" t="s">
        <v>1275</v>
      </c>
      <c r="M111" s="111" t="b">
        <v>1</v>
      </c>
      <c r="N111" s="111" t="s">
        <v>1276</v>
      </c>
      <c r="O111" s="118" t="e">
        <f>PPG!I111</f>
        <v>#N/A</v>
      </c>
      <c r="P111" s="111" t="b">
        <v>1</v>
      </c>
      <c r="Q111" s="111" t="b">
        <v>1</v>
      </c>
      <c r="R111" s="111" t="b">
        <v>1</v>
      </c>
      <c r="T111" s="10">
        <f t="shared" si="6"/>
        <v>7</v>
      </c>
      <c r="U111" s="1">
        <f t="shared" si="7"/>
        <v>28</v>
      </c>
    </row>
    <row r="112" spans="1:21" x14ac:dyDescent="0.25">
      <c r="A112" s="108">
        <v>1</v>
      </c>
      <c r="B112" s="109">
        <v>2</v>
      </c>
      <c r="C112" s="110">
        <f>PPG!J112</f>
        <v>0</v>
      </c>
      <c r="D112" s="111" t="b">
        <v>1</v>
      </c>
      <c r="E112" s="112" t="str">
        <f>RIGHT(PPG!C112,4)&amp;"."&amp;PPG!M112&amp;"."&amp;PPG!K112&amp;"."&amp;$C$5</f>
        <v>...Ma22</v>
      </c>
      <c r="F112" s="113">
        <f t="shared" ca="1" si="4"/>
        <v>44697</v>
      </c>
      <c r="G112" s="316" cm="1">
        <f t="array" ref="G112">IF(SUMPRODUCT((PPG!$Q$19:$AB$19=$B$5)*PPG!Q112:AB112)&gt;0,SUMPRODUCT((PPG!$Q$19:$AB$19=$B$5)*PPG!Q112:AB112),0)</f>
        <v>0</v>
      </c>
      <c r="H112" s="115">
        <f t="shared" ca="1" si="5"/>
        <v>44697</v>
      </c>
      <c r="I112" s="116">
        <v>0</v>
      </c>
      <c r="J112" s="112" t="str">
        <f>LEFT(PPG!D112,20)&amp;"."&amp;PPGPAY!E112</f>
        <v xml:space="preserve"> Please choose a sch....Ma22</v>
      </c>
      <c r="K112" s="111" t="b">
        <v>1</v>
      </c>
      <c r="L112" s="117" t="s">
        <v>1275</v>
      </c>
      <c r="M112" s="111" t="b">
        <v>1</v>
      </c>
      <c r="N112" s="111" t="s">
        <v>1276</v>
      </c>
      <c r="O112" s="118" t="e">
        <f>PPG!I112</f>
        <v>#N/A</v>
      </c>
      <c r="P112" s="111" t="b">
        <v>1</v>
      </c>
      <c r="Q112" s="111" t="b">
        <v>1</v>
      </c>
      <c r="R112" s="111" t="b">
        <v>1</v>
      </c>
      <c r="T112" s="10">
        <f t="shared" si="6"/>
        <v>7</v>
      </c>
      <c r="U112" s="1">
        <f t="shared" si="7"/>
        <v>28</v>
      </c>
    </row>
    <row r="113" spans="1:21" x14ac:dyDescent="0.25">
      <c r="A113" s="108">
        <v>1</v>
      </c>
      <c r="B113" s="109">
        <v>2</v>
      </c>
      <c r="C113" s="110">
        <f>PPG!J113</f>
        <v>0</v>
      </c>
      <c r="D113" s="111" t="b">
        <v>1</v>
      </c>
      <c r="E113" s="112" t="str">
        <f>RIGHT(PPG!C113,4)&amp;"."&amp;PPG!M113&amp;"."&amp;PPG!K113&amp;"."&amp;$C$5</f>
        <v>...Ma22</v>
      </c>
      <c r="F113" s="113">
        <f t="shared" ca="1" si="4"/>
        <v>44697</v>
      </c>
      <c r="G113" s="316" cm="1">
        <f t="array" ref="G113">IF(SUMPRODUCT((PPG!$Q$19:$AB$19=$B$5)*PPG!Q113:AB113)&gt;0,SUMPRODUCT((PPG!$Q$19:$AB$19=$B$5)*PPG!Q113:AB113),0)</f>
        <v>0</v>
      </c>
      <c r="H113" s="115">
        <f t="shared" ca="1" si="5"/>
        <v>44697</v>
      </c>
      <c r="I113" s="116">
        <v>0</v>
      </c>
      <c r="J113" s="112" t="str">
        <f>LEFT(PPG!D113,20)&amp;"."&amp;PPGPAY!E113</f>
        <v xml:space="preserve"> Please choose a sch....Ma22</v>
      </c>
      <c r="K113" s="111" t="b">
        <v>1</v>
      </c>
      <c r="L113" s="117" t="s">
        <v>1275</v>
      </c>
      <c r="M113" s="111" t="b">
        <v>1</v>
      </c>
      <c r="N113" s="111" t="s">
        <v>1276</v>
      </c>
      <c r="O113" s="118" t="e">
        <f>PPG!I113</f>
        <v>#N/A</v>
      </c>
      <c r="P113" s="111" t="b">
        <v>1</v>
      </c>
      <c r="Q113" s="111" t="b">
        <v>1</v>
      </c>
      <c r="R113" s="111" t="b">
        <v>1</v>
      </c>
      <c r="T113" s="10">
        <f t="shared" si="6"/>
        <v>7</v>
      </c>
      <c r="U113" s="1">
        <f t="shared" si="7"/>
        <v>28</v>
      </c>
    </row>
    <row r="114" spans="1:21" x14ac:dyDescent="0.25">
      <c r="A114" s="108">
        <v>1</v>
      </c>
      <c r="B114" s="109">
        <v>2</v>
      </c>
      <c r="C114" s="110">
        <f>PPG!J114</f>
        <v>0</v>
      </c>
      <c r="D114" s="111" t="b">
        <v>1</v>
      </c>
      <c r="E114" s="112" t="str">
        <f>RIGHT(PPG!C114,4)&amp;"."&amp;PPG!M114&amp;"."&amp;PPG!K114&amp;"."&amp;$C$5</f>
        <v>...Ma22</v>
      </c>
      <c r="F114" s="113">
        <f t="shared" ca="1" si="4"/>
        <v>44697</v>
      </c>
      <c r="G114" s="316" cm="1">
        <f t="array" ref="G114">IF(SUMPRODUCT((PPG!$Q$19:$AB$19=$B$5)*PPG!Q114:AB114)&gt;0,SUMPRODUCT((PPG!$Q$19:$AB$19=$B$5)*PPG!Q114:AB114),0)</f>
        <v>0</v>
      </c>
      <c r="H114" s="115">
        <f t="shared" ca="1" si="5"/>
        <v>44697</v>
      </c>
      <c r="I114" s="116">
        <v>0</v>
      </c>
      <c r="J114" s="112" t="str">
        <f>LEFT(PPG!D114,20)&amp;"."&amp;PPGPAY!E114</f>
        <v xml:space="preserve"> Please choose a sch....Ma22</v>
      </c>
      <c r="K114" s="111" t="b">
        <v>1</v>
      </c>
      <c r="L114" s="117" t="s">
        <v>1275</v>
      </c>
      <c r="M114" s="111" t="b">
        <v>1</v>
      </c>
      <c r="N114" s="111" t="s">
        <v>1276</v>
      </c>
      <c r="O114" s="118" t="e">
        <f>PPG!I114</f>
        <v>#N/A</v>
      </c>
      <c r="P114" s="111" t="b">
        <v>1</v>
      </c>
      <c r="Q114" s="111" t="b">
        <v>1</v>
      </c>
      <c r="R114" s="111" t="b">
        <v>1</v>
      </c>
      <c r="T114" s="10">
        <f t="shared" si="6"/>
        <v>7</v>
      </c>
      <c r="U114" s="1">
        <f t="shared" si="7"/>
        <v>28</v>
      </c>
    </row>
    <row r="115" spans="1:21" x14ac:dyDescent="0.25">
      <c r="A115" s="108">
        <v>1</v>
      </c>
      <c r="B115" s="109">
        <v>2</v>
      </c>
      <c r="C115" s="110">
        <f>PPG!J115</f>
        <v>0</v>
      </c>
      <c r="D115" s="111" t="b">
        <v>1</v>
      </c>
      <c r="E115" s="112" t="str">
        <f>RIGHT(PPG!C115,4)&amp;"."&amp;PPG!M115&amp;"."&amp;PPG!K115&amp;"."&amp;$C$5</f>
        <v>...Ma22</v>
      </c>
      <c r="F115" s="113">
        <f t="shared" ca="1" si="4"/>
        <v>44697</v>
      </c>
      <c r="G115" s="316" cm="1">
        <f t="array" ref="G115">IF(SUMPRODUCT((PPG!$Q$19:$AB$19=$B$5)*PPG!Q115:AB115)&gt;0,SUMPRODUCT((PPG!$Q$19:$AB$19=$B$5)*PPG!Q115:AB115),0)</f>
        <v>0</v>
      </c>
      <c r="H115" s="115">
        <f t="shared" ca="1" si="5"/>
        <v>44697</v>
      </c>
      <c r="I115" s="116">
        <v>0</v>
      </c>
      <c r="J115" s="112" t="str">
        <f>LEFT(PPG!D115,20)&amp;"."&amp;PPGPAY!E115</f>
        <v xml:space="preserve"> Please choose a sch....Ma22</v>
      </c>
      <c r="K115" s="111" t="b">
        <v>1</v>
      </c>
      <c r="L115" s="117" t="s">
        <v>1275</v>
      </c>
      <c r="M115" s="111" t="b">
        <v>1</v>
      </c>
      <c r="N115" s="111" t="s">
        <v>1276</v>
      </c>
      <c r="O115" s="118" t="e">
        <f>PPG!I115</f>
        <v>#N/A</v>
      </c>
      <c r="P115" s="111" t="b">
        <v>1</v>
      </c>
      <c r="Q115" s="111" t="b">
        <v>1</v>
      </c>
      <c r="R115" s="111" t="b">
        <v>1</v>
      </c>
      <c r="T115" s="10">
        <f t="shared" si="6"/>
        <v>7</v>
      </c>
      <c r="U115" s="1">
        <f t="shared" si="7"/>
        <v>28</v>
      </c>
    </row>
    <row r="116" spans="1:21" x14ac:dyDescent="0.25">
      <c r="A116" s="108">
        <v>1</v>
      </c>
      <c r="B116" s="109">
        <v>2</v>
      </c>
      <c r="C116" s="110">
        <f>PPG!J116</f>
        <v>0</v>
      </c>
      <c r="D116" s="111" t="b">
        <v>1</v>
      </c>
      <c r="E116" s="112" t="str">
        <f>RIGHT(PPG!C116,4)&amp;"."&amp;PPG!M116&amp;"."&amp;PPG!K116&amp;"."&amp;$C$5</f>
        <v>...Ma22</v>
      </c>
      <c r="F116" s="113">
        <f t="shared" ca="1" si="4"/>
        <v>44697</v>
      </c>
      <c r="G116" s="316" cm="1">
        <f t="array" ref="G116">IF(SUMPRODUCT((PPG!$Q$19:$AB$19=$B$5)*PPG!Q116:AB116)&gt;0,SUMPRODUCT((PPG!$Q$19:$AB$19=$B$5)*PPG!Q116:AB116),0)</f>
        <v>0</v>
      </c>
      <c r="H116" s="115">
        <f t="shared" ca="1" si="5"/>
        <v>44697</v>
      </c>
      <c r="I116" s="116">
        <v>0</v>
      </c>
      <c r="J116" s="112" t="str">
        <f>LEFT(PPG!D116,20)&amp;"."&amp;PPGPAY!E116</f>
        <v>Annunciation Catholi....Ma22</v>
      </c>
      <c r="K116" s="111" t="b">
        <v>1</v>
      </c>
      <c r="L116" s="117" t="s">
        <v>1275</v>
      </c>
      <c r="M116" s="111" t="b">
        <v>1</v>
      </c>
      <c r="N116" s="111" t="s">
        <v>1276</v>
      </c>
      <c r="O116" s="118" t="e">
        <f>PPG!I116</f>
        <v>#N/A</v>
      </c>
      <c r="P116" s="111" t="b">
        <v>1</v>
      </c>
      <c r="Q116" s="111" t="b">
        <v>1</v>
      </c>
      <c r="R116" s="111" t="b">
        <v>1</v>
      </c>
      <c r="T116" s="10">
        <f t="shared" si="6"/>
        <v>7</v>
      </c>
      <c r="U116" s="1">
        <f t="shared" si="7"/>
        <v>28</v>
      </c>
    </row>
    <row r="117" spans="1:21" x14ac:dyDescent="0.25">
      <c r="A117" s="108">
        <v>1</v>
      </c>
      <c r="B117" s="109">
        <v>2</v>
      </c>
      <c r="C117" s="110">
        <f>PPG!J117</f>
        <v>0</v>
      </c>
      <c r="D117" s="111" t="b">
        <v>1</v>
      </c>
      <c r="E117" s="112" t="str">
        <f>RIGHT(PPG!C117,4)&amp;"."&amp;PPG!M117&amp;"."&amp;PPG!K117&amp;"."&amp;$C$5</f>
        <v>...Ma22</v>
      </c>
      <c r="F117" s="113">
        <f t="shared" ca="1" si="4"/>
        <v>44697</v>
      </c>
      <c r="G117" s="316" cm="1">
        <f t="array" ref="G117">IF(SUMPRODUCT((PPG!$Q$19:$AB$19=$B$5)*PPG!Q117:AB117)&gt;0,SUMPRODUCT((PPG!$Q$19:$AB$19=$B$5)*PPG!Q117:AB117),0)</f>
        <v>0</v>
      </c>
      <c r="H117" s="115">
        <f t="shared" ca="1" si="5"/>
        <v>44697</v>
      </c>
      <c r="I117" s="116">
        <v>0</v>
      </c>
      <c r="J117" s="112" t="str">
        <f>LEFT(PPG!D117,20)&amp;"."&amp;PPGPAY!E117</f>
        <v>Finchley Catholic Hi....Ma22</v>
      </c>
      <c r="K117" s="111" t="b">
        <v>1</v>
      </c>
      <c r="L117" s="117" t="s">
        <v>1275</v>
      </c>
      <c r="M117" s="111" t="b">
        <v>1</v>
      </c>
      <c r="N117" s="111" t="s">
        <v>1276</v>
      </c>
      <c r="O117" s="118" t="e">
        <f>PPG!I117</f>
        <v>#N/A</v>
      </c>
      <c r="P117" s="111" t="b">
        <v>1</v>
      </c>
      <c r="Q117" s="111" t="b">
        <v>1</v>
      </c>
      <c r="R117" s="111" t="b">
        <v>1</v>
      </c>
      <c r="T117" s="10">
        <f t="shared" si="6"/>
        <v>7</v>
      </c>
      <c r="U117" s="1">
        <f t="shared" si="7"/>
        <v>28</v>
      </c>
    </row>
    <row r="118" spans="1:21" x14ac:dyDescent="0.25">
      <c r="A118" s="108">
        <v>1</v>
      </c>
      <c r="B118" s="109">
        <v>2</v>
      </c>
      <c r="C118" s="110">
        <f>PPG!J118</f>
        <v>0</v>
      </c>
      <c r="D118" s="111" t="b">
        <v>1</v>
      </c>
      <c r="E118" s="112" t="str">
        <f>RIGHT(PPG!C118,4)&amp;"."&amp;PPG!M118&amp;"."&amp;PPG!K118&amp;"."&amp;$C$5</f>
        <v>...Ma22</v>
      </c>
      <c r="F118" s="113">
        <f t="shared" ca="1" si="4"/>
        <v>44697</v>
      </c>
      <c r="G118" s="316" cm="1">
        <f t="array" ref="G118">IF(SUMPRODUCT((PPG!$Q$19:$AB$19=$B$5)*PPG!Q118:AB118)&gt;0,SUMPRODUCT((PPG!$Q$19:$AB$19=$B$5)*PPG!Q118:AB118),0)</f>
        <v>0</v>
      </c>
      <c r="H118" s="115">
        <f t="shared" ca="1" si="5"/>
        <v>44697</v>
      </c>
      <c r="I118" s="116">
        <v>0</v>
      </c>
      <c r="J118" s="112" t="str">
        <f>LEFT(PPG!D118,20)&amp;"."&amp;PPGPAY!E118</f>
        <v xml:space="preserve"> Please choose a sch....Ma22</v>
      </c>
      <c r="K118" s="111" t="b">
        <v>1</v>
      </c>
      <c r="L118" s="117" t="s">
        <v>1275</v>
      </c>
      <c r="M118" s="111" t="b">
        <v>1</v>
      </c>
      <c r="N118" s="111" t="s">
        <v>1276</v>
      </c>
      <c r="O118" s="118" t="e">
        <f>PPG!I118</f>
        <v>#N/A</v>
      </c>
      <c r="P118" s="111" t="b">
        <v>1</v>
      </c>
      <c r="Q118" s="111" t="b">
        <v>1</v>
      </c>
      <c r="R118" s="111" t="b">
        <v>1</v>
      </c>
      <c r="T118" s="10">
        <f t="shared" si="6"/>
        <v>7</v>
      </c>
      <c r="U118" s="1">
        <f t="shared" si="7"/>
        <v>28</v>
      </c>
    </row>
    <row r="119" spans="1:21" x14ac:dyDescent="0.25">
      <c r="A119" s="108">
        <v>1</v>
      </c>
      <c r="B119" s="109">
        <v>2</v>
      </c>
      <c r="C119" s="110">
        <f>PPG!J119</f>
        <v>0</v>
      </c>
      <c r="D119" s="111" t="b">
        <v>1</v>
      </c>
      <c r="E119" s="112" t="str">
        <f>RIGHT(PPG!C119,4)&amp;"."&amp;PPG!M119&amp;"."&amp;PPG!K119&amp;"."&amp;$C$5</f>
        <v>...Ma22</v>
      </c>
      <c r="F119" s="113">
        <f t="shared" ca="1" si="4"/>
        <v>44697</v>
      </c>
      <c r="G119" s="316" cm="1">
        <f t="array" ref="G119">IF(SUMPRODUCT((PPG!$Q$19:$AB$19=$B$5)*PPG!Q119:AB119)&gt;0,SUMPRODUCT((PPG!$Q$19:$AB$19=$B$5)*PPG!Q119:AB119),0)</f>
        <v>0</v>
      </c>
      <c r="H119" s="115">
        <f t="shared" ca="1" si="5"/>
        <v>44697</v>
      </c>
      <c r="I119" s="116">
        <v>0</v>
      </c>
      <c r="J119" s="112" t="str">
        <f>LEFT(PPG!D119,20)&amp;"."&amp;PPGPAY!E119</f>
        <v xml:space="preserve"> Please choose a sch....Ma22</v>
      </c>
      <c r="K119" s="111" t="b">
        <v>1</v>
      </c>
      <c r="L119" s="117" t="s">
        <v>1275</v>
      </c>
      <c r="M119" s="111" t="b">
        <v>1</v>
      </c>
      <c r="N119" s="111" t="s">
        <v>1276</v>
      </c>
      <c r="O119" s="118" t="e">
        <f>PPG!I119</f>
        <v>#N/A</v>
      </c>
      <c r="P119" s="111" t="b">
        <v>1</v>
      </c>
      <c r="Q119" s="111" t="b">
        <v>1</v>
      </c>
      <c r="R119" s="111" t="b">
        <v>1</v>
      </c>
      <c r="T119" s="10">
        <f t="shared" si="6"/>
        <v>7</v>
      </c>
      <c r="U119" s="1">
        <f t="shared" si="7"/>
        <v>28</v>
      </c>
    </row>
    <row r="120" spans="1:21" x14ac:dyDescent="0.25">
      <c r="A120" s="108">
        <v>1</v>
      </c>
      <c r="B120" s="109">
        <v>2</v>
      </c>
      <c r="C120" s="110">
        <f>PPG!J120</f>
        <v>0</v>
      </c>
      <c r="D120" s="111" t="b">
        <v>1</v>
      </c>
      <c r="E120" s="112" t="str">
        <f>RIGHT(PPG!C120,4)&amp;"."&amp;PPG!M120&amp;"."&amp;PPG!K120&amp;"."&amp;$C$5</f>
        <v>...Ma22</v>
      </c>
      <c r="F120" s="113">
        <f t="shared" ca="1" si="4"/>
        <v>44697</v>
      </c>
      <c r="G120" s="316" cm="1">
        <f t="array" ref="G120">IF(SUMPRODUCT((PPG!$Q$19:$AB$19=$B$5)*PPG!Q120:AB120)&gt;0,SUMPRODUCT((PPG!$Q$19:$AB$19=$B$5)*PPG!Q120:AB120),0)</f>
        <v>0</v>
      </c>
      <c r="H120" s="115">
        <f t="shared" ca="1" si="5"/>
        <v>44697</v>
      </c>
      <c r="I120" s="116">
        <v>0</v>
      </c>
      <c r="J120" s="112" t="str">
        <f>LEFT(PPG!D120,20)&amp;"."&amp;PPGPAY!E120</f>
        <v xml:space="preserve"> Please choose a sch....Ma22</v>
      </c>
      <c r="K120" s="111" t="b">
        <v>1</v>
      </c>
      <c r="L120" s="117" t="s">
        <v>1275</v>
      </c>
      <c r="M120" s="111" t="b">
        <v>1</v>
      </c>
      <c r="N120" s="111" t="s">
        <v>1276</v>
      </c>
      <c r="O120" s="118" t="e">
        <f>PPG!I120</f>
        <v>#N/A</v>
      </c>
      <c r="P120" s="111" t="b">
        <v>1</v>
      </c>
      <c r="Q120" s="111" t="b">
        <v>1</v>
      </c>
      <c r="R120" s="111" t="b">
        <v>1</v>
      </c>
      <c r="T120" s="10">
        <f t="shared" si="6"/>
        <v>7</v>
      </c>
      <c r="U120" s="1">
        <f t="shared" si="7"/>
        <v>28</v>
      </c>
    </row>
    <row r="121" spans="1:21" x14ac:dyDescent="0.25">
      <c r="A121" s="108">
        <v>1</v>
      </c>
      <c r="B121" s="109">
        <v>2</v>
      </c>
      <c r="C121" s="110">
        <f>PPG!J121</f>
        <v>0</v>
      </c>
      <c r="D121" s="111" t="b">
        <v>1</v>
      </c>
      <c r="E121" s="112" t="str">
        <f>RIGHT(PPG!C121,4)&amp;"."&amp;PPG!M121&amp;"."&amp;PPG!K121&amp;"."&amp;$C$5</f>
        <v>...Ma22</v>
      </c>
      <c r="F121" s="113">
        <f t="shared" ca="1" si="4"/>
        <v>44697</v>
      </c>
      <c r="G121" s="316" cm="1">
        <f t="array" ref="G121">IF(SUMPRODUCT((PPG!$Q$19:$AB$19=$B$5)*PPG!Q121:AB121)&gt;0,SUMPRODUCT((PPG!$Q$19:$AB$19=$B$5)*PPG!Q121:AB121),0)</f>
        <v>0</v>
      </c>
      <c r="H121" s="115">
        <f t="shared" ca="1" si="5"/>
        <v>44697</v>
      </c>
      <c r="I121" s="116">
        <v>0</v>
      </c>
      <c r="J121" s="112" t="str">
        <f>LEFT(PPG!D121,20)&amp;"."&amp;PPGPAY!E121</f>
        <v xml:space="preserve"> Please choose a sch....Ma22</v>
      </c>
      <c r="K121" s="111" t="b">
        <v>1</v>
      </c>
      <c r="L121" s="117" t="s">
        <v>1275</v>
      </c>
      <c r="M121" s="111" t="b">
        <v>1</v>
      </c>
      <c r="N121" s="111" t="s">
        <v>1276</v>
      </c>
      <c r="O121" s="118" t="e">
        <f>PPG!I121</f>
        <v>#N/A</v>
      </c>
      <c r="P121" s="111" t="b">
        <v>1</v>
      </c>
      <c r="Q121" s="111" t="b">
        <v>1</v>
      </c>
      <c r="R121" s="111" t="b">
        <v>1</v>
      </c>
      <c r="T121" s="10">
        <f t="shared" si="6"/>
        <v>7</v>
      </c>
      <c r="U121" s="1">
        <f t="shared" si="7"/>
        <v>28</v>
      </c>
    </row>
    <row r="122" spans="1:21" x14ac:dyDescent="0.25">
      <c r="A122" s="108">
        <v>1</v>
      </c>
      <c r="B122" s="109">
        <v>2</v>
      </c>
      <c r="C122" s="110">
        <f>PPG!J122</f>
        <v>0</v>
      </c>
      <c r="D122" s="111" t="b">
        <v>1</v>
      </c>
      <c r="E122" s="112" t="str">
        <f>RIGHT(PPG!C122,4)&amp;"."&amp;PPG!M122&amp;"."&amp;PPG!K122&amp;"."&amp;$C$5</f>
        <v>...Ma22</v>
      </c>
      <c r="F122" s="113">
        <f t="shared" ca="1" si="4"/>
        <v>44697</v>
      </c>
      <c r="G122" s="316" cm="1">
        <f t="array" ref="G122">IF(SUMPRODUCT((PPG!$Q$19:$AB$19=$B$5)*PPG!Q122:AB122)&gt;0,SUMPRODUCT((PPG!$Q$19:$AB$19=$B$5)*PPG!Q122:AB122),0)</f>
        <v>0</v>
      </c>
      <c r="H122" s="115">
        <f t="shared" ca="1" si="5"/>
        <v>44697</v>
      </c>
      <c r="I122" s="116">
        <v>0</v>
      </c>
      <c r="J122" s="112" t="str">
        <f>LEFT(PPG!D122,20)&amp;"."&amp;PPGPAY!E122</f>
        <v xml:space="preserve"> Please choose a sch....Ma22</v>
      </c>
      <c r="K122" s="111" t="b">
        <v>1</v>
      </c>
      <c r="L122" s="117" t="s">
        <v>1275</v>
      </c>
      <c r="M122" s="111" t="b">
        <v>1</v>
      </c>
      <c r="N122" s="111" t="s">
        <v>1276</v>
      </c>
      <c r="O122" s="118" t="e">
        <f>PPG!I122</f>
        <v>#N/A</v>
      </c>
      <c r="P122" s="111" t="b">
        <v>1</v>
      </c>
      <c r="Q122" s="111" t="b">
        <v>1</v>
      </c>
      <c r="R122" s="111" t="b">
        <v>1</v>
      </c>
      <c r="T122" s="10">
        <f t="shared" si="6"/>
        <v>7</v>
      </c>
      <c r="U122" s="1">
        <f t="shared" si="7"/>
        <v>28</v>
      </c>
    </row>
    <row r="123" spans="1:21" x14ac:dyDescent="0.25">
      <c r="A123" s="108">
        <v>1</v>
      </c>
      <c r="B123" s="109">
        <v>2</v>
      </c>
      <c r="C123" s="110">
        <f>PPG!J123</f>
        <v>0</v>
      </c>
      <c r="D123" s="111" t="b">
        <v>1</v>
      </c>
      <c r="E123" s="112" t="str">
        <f>RIGHT(PPG!C123,4)&amp;"."&amp;PPG!M123&amp;"."&amp;PPG!K123&amp;"."&amp;$C$5</f>
        <v>...Ma22</v>
      </c>
      <c r="F123" s="113">
        <f t="shared" ca="1" si="4"/>
        <v>44697</v>
      </c>
      <c r="G123" s="316" cm="1">
        <f t="array" ref="G123">IF(SUMPRODUCT((PPG!$Q$19:$AB$19=$B$5)*PPG!Q123:AB123)&gt;0,SUMPRODUCT((PPG!$Q$19:$AB$19=$B$5)*PPG!Q123:AB123),0)</f>
        <v>0</v>
      </c>
      <c r="H123" s="115">
        <f t="shared" ca="1" si="5"/>
        <v>44697</v>
      </c>
      <c r="I123" s="116">
        <v>0</v>
      </c>
      <c r="J123" s="112" t="str">
        <f>LEFT(PPG!D123,20)&amp;"."&amp;PPGPAY!E123</f>
        <v xml:space="preserve"> Please choose a sch....Ma22</v>
      </c>
      <c r="K123" s="111" t="b">
        <v>1</v>
      </c>
      <c r="L123" s="117" t="s">
        <v>1275</v>
      </c>
      <c r="M123" s="111" t="b">
        <v>1</v>
      </c>
      <c r="N123" s="111" t="s">
        <v>1276</v>
      </c>
      <c r="O123" s="118" t="e">
        <f>PPG!I123</f>
        <v>#N/A</v>
      </c>
      <c r="P123" s="111" t="b">
        <v>1</v>
      </c>
      <c r="Q123" s="111" t="b">
        <v>1</v>
      </c>
      <c r="R123" s="111" t="b">
        <v>1</v>
      </c>
      <c r="T123" s="10">
        <f t="shared" si="6"/>
        <v>7</v>
      </c>
      <c r="U123" s="1">
        <f t="shared" si="7"/>
        <v>28</v>
      </c>
    </row>
    <row r="124" spans="1:21" x14ac:dyDescent="0.25">
      <c r="A124" s="108">
        <v>1</v>
      </c>
      <c r="B124" s="109">
        <v>2</v>
      </c>
      <c r="C124" s="110">
        <f>PPG!J124</f>
        <v>0</v>
      </c>
      <c r="D124" s="111" t="b">
        <v>1</v>
      </c>
      <c r="E124" s="112" t="str">
        <f>RIGHT(PPG!C124,4)&amp;"."&amp;PPG!M124&amp;"."&amp;PPG!K124&amp;"."&amp;$C$5</f>
        <v>...Ma22</v>
      </c>
      <c r="F124" s="113">
        <f t="shared" ca="1" si="4"/>
        <v>44697</v>
      </c>
      <c r="G124" s="316" cm="1">
        <f t="array" ref="G124">IF(SUMPRODUCT((PPG!$Q$19:$AB$19=$B$5)*PPG!Q124:AB124)&gt;0,SUMPRODUCT((PPG!$Q$19:$AB$19=$B$5)*PPG!Q124:AB124),0)</f>
        <v>0</v>
      </c>
      <c r="H124" s="115">
        <f t="shared" ca="1" si="5"/>
        <v>44697</v>
      </c>
      <c r="I124" s="116">
        <v>0</v>
      </c>
      <c r="J124" s="112" t="str">
        <f>LEFT(PPG!D124,20)&amp;"."&amp;PPGPAY!E124</f>
        <v xml:space="preserve"> Please choose a sch....Ma22</v>
      </c>
      <c r="K124" s="111" t="b">
        <v>1</v>
      </c>
      <c r="L124" s="117" t="s">
        <v>1275</v>
      </c>
      <c r="M124" s="111" t="b">
        <v>1</v>
      </c>
      <c r="N124" s="111" t="s">
        <v>1276</v>
      </c>
      <c r="O124" s="118" t="e">
        <f>PPG!I124</f>
        <v>#N/A</v>
      </c>
      <c r="P124" s="111" t="b">
        <v>1</v>
      </c>
      <c r="Q124" s="111" t="b">
        <v>1</v>
      </c>
      <c r="R124" s="111" t="b">
        <v>1</v>
      </c>
      <c r="T124" s="10">
        <f t="shared" si="6"/>
        <v>7</v>
      </c>
      <c r="U124" s="1">
        <f t="shared" si="7"/>
        <v>28</v>
      </c>
    </row>
    <row r="125" spans="1:21" x14ac:dyDescent="0.25">
      <c r="A125" s="108">
        <v>1</v>
      </c>
      <c r="B125" s="109">
        <v>2</v>
      </c>
      <c r="C125" s="110">
        <f>PPG!J125</f>
        <v>0</v>
      </c>
      <c r="D125" s="111" t="b">
        <v>1</v>
      </c>
      <c r="E125" s="112" t="str">
        <f>RIGHT(PPG!C125,4)&amp;"."&amp;PPG!M125&amp;"."&amp;PPG!K125&amp;"."&amp;$C$5</f>
        <v>...Ma22</v>
      </c>
      <c r="F125" s="113">
        <f t="shared" ca="1" si="4"/>
        <v>44697</v>
      </c>
      <c r="G125" s="316" cm="1">
        <f t="array" ref="G125">IF(SUMPRODUCT((PPG!$Q$19:$AB$19=$B$5)*PPG!Q125:AB125)&gt;0,SUMPRODUCT((PPG!$Q$19:$AB$19=$B$5)*PPG!Q125:AB125),0)</f>
        <v>0</v>
      </c>
      <c r="H125" s="115">
        <f t="shared" ca="1" si="5"/>
        <v>44697</v>
      </c>
      <c r="I125" s="116">
        <v>0</v>
      </c>
      <c r="J125" s="112" t="str">
        <f>LEFT(PPG!D125,20)&amp;"."&amp;PPGPAY!E125</f>
        <v xml:space="preserve"> Please choose a sch....Ma22</v>
      </c>
      <c r="K125" s="111" t="b">
        <v>1</v>
      </c>
      <c r="L125" s="117" t="s">
        <v>1275</v>
      </c>
      <c r="M125" s="111" t="b">
        <v>1</v>
      </c>
      <c r="N125" s="111" t="s">
        <v>1276</v>
      </c>
      <c r="O125" s="118" t="e">
        <f>PPG!I125</f>
        <v>#N/A</v>
      </c>
      <c r="P125" s="111" t="b">
        <v>1</v>
      </c>
      <c r="Q125" s="111" t="b">
        <v>1</v>
      </c>
      <c r="R125" s="111" t="b">
        <v>1</v>
      </c>
      <c r="T125" s="10">
        <f t="shared" si="6"/>
        <v>7</v>
      </c>
      <c r="U125" s="1">
        <f t="shared" si="7"/>
        <v>28</v>
      </c>
    </row>
    <row r="126" spans="1:21" x14ac:dyDescent="0.25">
      <c r="A126" s="108">
        <v>1</v>
      </c>
      <c r="B126" s="109">
        <v>2</v>
      </c>
      <c r="C126" s="110">
        <f>PPG!J126</f>
        <v>0</v>
      </c>
      <c r="D126" s="111" t="b">
        <v>1</v>
      </c>
      <c r="E126" s="112" t="str">
        <f>RIGHT(PPG!C126,4)&amp;"."&amp;PPG!M126&amp;"."&amp;PPG!K126&amp;"."&amp;$C$5</f>
        <v>...Ma22</v>
      </c>
      <c r="F126" s="113">
        <f t="shared" ca="1" si="4"/>
        <v>44697</v>
      </c>
      <c r="G126" s="316" cm="1">
        <f t="array" ref="G126">IF(SUMPRODUCT((PPG!$Q$19:$AB$19=$B$5)*PPG!Q126:AB126)&gt;0,SUMPRODUCT((PPG!$Q$19:$AB$19=$B$5)*PPG!Q126:AB126),0)</f>
        <v>0</v>
      </c>
      <c r="H126" s="115">
        <f t="shared" ca="1" si="5"/>
        <v>44697</v>
      </c>
      <c r="I126" s="116">
        <v>0</v>
      </c>
      <c r="J126" s="112" t="str">
        <f>LEFT(PPG!D126,20)&amp;"."&amp;PPGPAY!E126</f>
        <v xml:space="preserve"> Please choose a sch....Ma22</v>
      </c>
      <c r="K126" s="111" t="b">
        <v>1</v>
      </c>
      <c r="L126" s="117" t="s">
        <v>1275</v>
      </c>
      <c r="M126" s="111" t="b">
        <v>1</v>
      </c>
      <c r="N126" s="111" t="s">
        <v>1276</v>
      </c>
      <c r="O126" s="118" t="e">
        <f>PPG!I126</f>
        <v>#N/A</v>
      </c>
      <c r="P126" s="111" t="b">
        <v>1</v>
      </c>
      <c r="Q126" s="111" t="b">
        <v>1</v>
      </c>
      <c r="R126" s="111" t="b">
        <v>1</v>
      </c>
      <c r="T126" s="10">
        <f t="shared" si="6"/>
        <v>7</v>
      </c>
      <c r="U126" s="1">
        <f t="shared" si="7"/>
        <v>28</v>
      </c>
    </row>
    <row r="127" spans="1:21" x14ac:dyDescent="0.25">
      <c r="A127" s="108">
        <v>1</v>
      </c>
      <c r="B127" s="109">
        <v>2</v>
      </c>
      <c r="C127" s="110">
        <f>PPG!J127</f>
        <v>0</v>
      </c>
      <c r="D127" s="111" t="b">
        <v>1</v>
      </c>
      <c r="E127" s="112" t="str">
        <f>RIGHT(PPG!C127,4)&amp;"."&amp;PPG!M127&amp;"."&amp;PPG!K127&amp;"."&amp;$C$5</f>
        <v>...Ma22</v>
      </c>
      <c r="F127" s="113">
        <f t="shared" ca="1" si="4"/>
        <v>44697</v>
      </c>
      <c r="G127" s="316" cm="1">
        <f t="array" ref="G127">IF(SUMPRODUCT((PPG!$Q$19:$AB$19=$B$5)*PPG!Q127:AB127)&gt;0,SUMPRODUCT((PPG!$Q$19:$AB$19=$B$5)*PPG!Q127:AB127),0)</f>
        <v>0</v>
      </c>
      <c r="H127" s="115">
        <f t="shared" ca="1" si="5"/>
        <v>44697</v>
      </c>
      <c r="I127" s="116">
        <v>0</v>
      </c>
      <c r="J127" s="112" t="str">
        <f>LEFT(PPG!D127,20)&amp;"."&amp;PPGPAY!E127</f>
        <v xml:space="preserve"> Please choose a sch....Ma22</v>
      </c>
      <c r="K127" s="111" t="b">
        <v>1</v>
      </c>
      <c r="L127" s="117" t="s">
        <v>1275</v>
      </c>
      <c r="M127" s="111" t="b">
        <v>1</v>
      </c>
      <c r="N127" s="111" t="s">
        <v>1276</v>
      </c>
      <c r="O127" s="118" t="e">
        <f>PPG!I127</f>
        <v>#N/A</v>
      </c>
      <c r="P127" s="111" t="b">
        <v>1</v>
      </c>
      <c r="Q127" s="111" t="b">
        <v>1</v>
      </c>
      <c r="R127" s="111" t="b">
        <v>1</v>
      </c>
      <c r="T127" s="10">
        <f t="shared" si="6"/>
        <v>7</v>
      </c>
      <c r="U127" s="1">
        <f t="shared" si="7"/>
        <v>28</v>
      </c>
    </row>
    <row r="128" spans="1:21" x14ac:dyDescent="0.25">
      <c r="A128" s="108">
        <v>1</v>
      </c>
      <c r="B128" s="109">
        <v>2</v>
      </c>
      <c r="C128" s="110">
        <f>PPG!J128</f>
        <v>0</v>
      </c>
      <c r="D128" s="111" t="b">
        <v>1</v>
      </c>
      <c r="E128" s="112" t="str">
        <f>RIGHT(PPG!C128,4)&amp;"."&amp;PPG!M128&amp;"."&amp;PPG!K128&amp;"."&amp;$C$5</f>
        <v>...Ma22</v>
      </c>
      <c r="F128" s="113">
        <f t="shared" ca="1" si="4"/>
        <v>44697</v>
      </c>
      <c r="G128" s="316" cm="1">
        <f t="array" ref="G128">IF(SUMPRODUCT((PPG!$Q$19:$AB$19=$B$5)*PPG!Q128:AB128)&gt;0,SUMPRODUCT((PPG!$Q$19:$AB$19=$B$5)*PPG!Q128:AB128),0)</f>
        <v>0</v>
      </c>
      <c r="H128" s="115">
        <f t="shared" ca="1" si="5"/>
        <v>44697</v>
      </c>
      <c r="I128" s="116">
        <v>0</v>
      </c>
      <c r="J128" s="112" t="str">
        <f>LEFT(PPG!D128,20)&amp;"."&amp;PPGPAY!E128</f>
        <v xml:space="preserve"> Please choose a sch....Ma22</v>
      </c>
      <c r="K128" s="111" t="b">
        <v>1</v>
      </c>
      <c r="L128" s="117" t="s">
        <v>1275</v>
      </c>
      <c r="M128" s="111" t="b">
        <v>1</v>
      </c>
      <c r="N128" s="111" t="s">
        <v>1276</v>
      </c>
      <c r="O128" s="118" t="e">
        <f>PPG!I128</f>
        <v>#N/A</v>
      </c>
      <c r="P128" s="111" t="b">
        <v>1</v>
      </c>
      <c r="Q128" s="111" t="b">
        <v>1</v>
      </c>
      <c r="R128" s="111" t="b">
        <v>1</v>
      </c>
      <c r="T128" s="10">
        <f t="shared" si="6"/>
        <v>7</v>
      </c>
      <c r="U128" s="1">
        <f t="shared" si="7"/>
        <v>28</v>
      </c>
    </row>
    <row r="129" spans="1:21" x14ac:dyDescent="0.25">
      <c r="A129" s="108">
        <v>1</v>
      </c>
      <c r="B129" s="109">
        <v>2</v>
      </c>
      <c r="C129" s="110">
        <f>PPG!J129</f>
        <v>0</v>
      </c>
      <c r="D129" s="111" t="b">
        <v>1</v>
      </c>
      <c r="E129" s="112" t="str">
        <f>RIGHT(PPG!C129,4)&amp;"."&amp;PPG!M129&amp;"."&amp;PPG!K129&amp;"."&amp;$C$5</f>
        <v>...Ma22</v>
      </c>
      <c r="F129" s="113">
        <f t="shared" ca="1" si="4"/>
        <v>44697</v>
      </c>
      <c r="G129" s="316" cm="1">
        <f t="array" ref="G129">IF(SUMPRODUCT((PPG!$Q$19:$AB$19=$B$5)*PPG!Q129:AB129)&gt;0,SUMPRODUCT((PPG!$Q$19:$AB$19=$B$5)*PPG!Q129:AB129),0)</f>
        <v>0</v>
      </c>
      <c r="H129" s="115">
        <f t="shared" ca="1" si="5"/>
        <v>44697</v>
      </c>
      <c r="I129" s="116">
        <v>0</v>
      </c>
      <c r="J129" s="112" t="str">
        <f>LEFT(PPG!D129,20)&amp;"."&amp;PPGPAY!E129</f>
        <v xml:space="preserve"> Please choose a sch....Ma22</v>
      </c>
      <c r="K129" s="111" t="b">
        <v>1</v>
      </c>
      <c r="L129" s="117" t="s">
        <v>1275</v>
      </c>
      <c r="M129" s="111" t="b">
        <v>1</v>
      </c>
      <c r="N129" s="111" t="s">
        <v>1276</v>
      </c>
      <c r="O129" s="118" t="e">
        <f>PPG!I129</f>
        <v>#N/A</v>
      </c>
      <c r="P129" s="111" t="b">
        <v>1</v>
      </c>
      <c r="Q129" s="111" t="b">
        <v>1</v>
      </c>
      <c r="R129" s="111" t="b">
        <v>1</v>
      </c>
      <c r="T129" s="10">
        <f t="shared" si="6"/>
        <v>7</v>
      </c>
      <c r="U129" s="1">
        <f t="shared" si="7"/>
        <v>28</v>
      </c>
    </row>
    <row r="130" spans="1:21" x14ac:dyDescent="0.25">
      <c r="A130" s="108">
        <v>1</v>
      </c>
      <c r="B130" s="109">
        <v>2</v>
      </c>
      <c r="C130" s="110">
        <f>PPG!J130</f>
        <v>0</v>
      </c>
      <c r="D130" s="111" t="b">
        <v>1</v>
      </c>
      <c r="E130" s="112" t="str">
        <f>RIGHT(PPG!C130,4)&amp;"."&amp;PPG!M130&amp;"."&amp;PPG!K130&amp;"."&amp;$C$5</f>
        <v>...Ma22</v>
      </c>
      <c r="F130" s="113">
        <f t="shared" ca="1" si="4"/>
        <v>44697</v>
      </c>
      <c r="G130" s="316" cm="1">
        <f t="array" ref="G130">IF(SUMPRODUCT((PPG!$Q$19:$AB$19=$B$5)*PPG!Q130:AB130)&gt;0,SUMPRODUCT((PPG!$Q$19:$AB$19=$B$5)*PPG!Q130:AB130),0)</f>
        <v>0</v>
      </c>
      <c r="H130" s="115">
        <f t="shared" ca="1" si="5"/>
        <v>44697</v>
      </c>
      <c r="I130" s="116">
        <v>0</v>
      </c>
      <c r="J130" s="112" t="str">
        <f>LEFT(PPG!D130,20)&amp;"."&amp;PPGPAY!E130</f>
        <v xml:space="preserve"> Please choose a sch....Ma22</v>
      </c>
      <c r="K130" s="111" t="b">
        <v>1</v>
      </c>
      <c r="L130" s="117" t="s">
        <v>1275</v>
      </c>
      <c r="M130" s="111" t="b">
        <v>1</v>
      </c>
      <c r="N130" s="111" t="s">
        <v>1276</v>
      </c>
      <c r="O130" s="118" t="e">
        <f>PPG!I130</f>
        <v>#N/A</v>
      </c>
      <c r="P130" s="111" t="b">
        <v>1</v>
      </c>
      <c r="Q130" s="111" t="b">
        <v>1</v>
      </c>
      <c r="R130" s="111" t="b">
        <v>1</v>
      </c>
      <c r="T130" s="10">
        <f t="shared" si="6"/>
        <v>7</v>
      </c>
      <c r="U130" s="1">
        <f t="shared" si="7"/>
        <v>28</v>
      </c>
    </row>
    <row r="131" spans="1:21" x14ac:dyDescent="0.25">
      <c r="A131" s="108">
        <v>1</v>
      </c>
      <c r="B131" s="109">
        <v>2</v>
      </c>
      <c r="C131" s="110">
        <f>PPG!J131</f>
        <v>0</v>
      </c>
      <c r="D131" s="111" t="b">
        <v>1</v>
      </c>
      <c r="E131" s="112" t="str">
        <f>RIGHT(PPG!C131,4)&amp;"."&amp;PPG!M131&amp;"."&amp;PPG!K131&amp;"."&amp;$C$5</f>
        <v>...Ma22</v>
      </c>
      <c r="F131" s="113">
        <f t="shared" ca="1" si="4"/>
        <v>44697</v>
      </c>
      <c r="G131" s="316" cm="1">
        <f t="array" ref="G131">IF(SUMPRODUCT((PPG!$Q$19:$AB$19=$B$5)*PPG!Q131:AB131)&gt;0,SUMPRODUCT((PPG!$Q$19:$AB$19=$B$5)*PPG!Q131:AB131),0)</f>
        <v>0</v>
      </c>
      <c r="H131" s="115">
        <f t="shared" ca="1" si="5"/>
        <v>44697</v>
      </c>
      <c r="I131" s="116">
        <v>0</v>
      </c>
      <c r="J131" s="112" t="str">
        <f>LEFT(PPG!D131,20)&amp;"."&amp;PPGPAY!E131</f>
        <v xml:space="preserve"> Please choose a sch....Ma22</v>
      </c>
      <c r="K131" s="111" t="b">
        <v>1</v>
      </c>
      <c r="L131" s="117" t="s">
        <v>1275</v>
      </c>
      <c r="M131" s="111" t="b">
        <v>1</v>
      </c>
      <c r="N131" s="111" t="s">
        <v>1276</v>
      </c>
      <c r="O131" s="118" t="e">
        <f>PPG!I131</f>
        <v>#N/A</v>
      </c>
      <c r="P131" s="111" t="b">
        <v>1</v>
      </c>
      <c r="Q131" s="111" t="b">
        <v>1</v>
      </c>
      <c r="R131" s="111" t="b">
        <v>1</v>
      </c>
      <c r="T131" s="10">
        <f t="shared" si="6"/>
        <v>7</v>
      </c>
      <c r="U131" s="1">
        <f t="shared" si="7"/>
        <v>28</v>
      </c>
    </row>
    <row r="132" spans="1:21" x14ac:dyDescent="0.25">
      <c r="A132" s="108">
        <v>1</v>
      </c>
      <c r="B132" s="109">
        <v>2</v>
      </c>
      <c r="C132" s="110">
        <f>PPG!J132</f>
        <v>0</v>
      </c>
      <c r="D132" s="111" t="b">
        <v>1</v>
      </c>
      <c r="E132" s="112" t="str">
        <f>RIGHT(PPG!C132,4)&amp;"."&amp;PPG!M132&amp;"."&amp;PPG!K132&amp;"."&amp;$C$5</f>
        <v>...Ma22</v>
      </c>
      <c r="F132" s="113">
        <f t="shared" ca="1" si="4"/>
        <v>44697</v>
      </c>
      <c r="G132" s="316" cm="1">
        <f t="array" ref="G132">IF(SUMPRODUCT((PPG!$Q$19:$AB$19=$B$5)*PPG!Q132:AB132)&gt;0,SUMPRODUCT((PPG!$Q$19:$AB$19=$B$5)*PPG!Q132:AB132),0)</f>
        <v>0</v>
      </c>
      <c r="H132" s="115">
        <f t="shared" ca="1" si="5"/>
        <v>44697</v>
      </c>
      <c r="I132" s="116">
        <v>0</v>
      </c>
      <c r="J132" s="112" t="str">
        <f>LEFT(PPG!D132,20)&amp;"."&amp;PPGPAY!E132</f>
        <v xml:space="preserve"> Please choose a sch....Ma22</v>
      </c>
      <c r="K132" s="111" t="b">
        <v>1</v>
      </c>
      <c r="L132" s="117" t="s">
        <v>1275</v>
      </c>
      <c r="M132" s="111" t="b">
        <v>1</v>
      </c>
      <c r="N132" s="111" t="s">
        <v>1276</v>
      </c>
      <c r="O132" s="118" t="e">
        <f>PPG!I132</f>
        <v>#N/A</v>
      </c>
      <c r="P132" s="111" t="b">
        <v>1</v>
      </c>
      <c r="Q132" s="111" t="b">
        <v>1</v>
      </c>
      <c r="R132" s="111" t="b">
        <v>1</v>
      </c>
      <c r="T132" s="10">
        <f t="shared" si="6"/>
        <v>7</v>
      </c>
      <c r="U132" s="1">
        <f t="shared" si="7"/>
        <v>28</v>
      </c>
    </row>
    <row r="133" spans="1:21" x14ac:dyDescent="0.25">
      <c r="A133" s="108">
        <v>1</v>
      </c>
      <c r="B133" s="109">
        <v>2</v>
      </c>
      <c r="C133" s="110">
        <f>PPG!J133</f>
        <v>0</v>
      </c>
      <c r="D133" s="111" t="b">
        <v>1</v>
      </c>
      <c r="E133" s="112" t="str">
        <f>RIGHT(PPG!C133,4)&amp;"."&amp;PPG!M133&amp;"."&amp;PPG!K133&amp;"."&amp;$C$5</f>
        <v>...Ma22</v>
      </c>
      <c r="F133" s="113">
        <f t="shared" ca="1" si="4"/>
        <v>44697</v>
      </c>
      <c r="G133" s="316" cm="1">
        <f t="array" ref="G133">IF(SUMPRODUCT((PPG!$Q$19:$AB$19=$B$5)*PPG!Q133:AB133)&gt;0,SUMPRODUCT((PPG!$Q$19:$AB$19=$B$5)*PPG!Q133:AB133),0)</f>
        <v>0</v>
      </c>
      <c r="H133" s="115">
        <f t="shared" ca="1" si="5"/>
        <v>44697</v>
      </c>
      <c r="I133" s="116">
        <v>0</v>
      </c>
      <c r="J133" s="112" t="str">
        <f>LEFT(PPG!D133,20)&amp;"."&amp;PPGPAY!E133</f>
        <v xml:space="preserve"> Please choose a sch....Ma22</v>
      </c>
      <c r="K133" s="111" t="b">
        <v>1</v>
      </c>
      <c r="L133" s="117" t="s">
        <v>1275</v>
      </c>
      <c r="M133" s="111" t="b">
        <v>1</v>
      </c>
      <c r="N133" s="111" t="s">
        <v>1276</v>
      </c>
      <c r="O133" s="118" t="e">
        <f>PPG!I133</f>
        <v>#N/A</v>
      </c>
      <c r="P133" s="111" t="b">
        <v>1</v>
      </c>
      <c r="Q133" s="111" t="b">
        <v>1</v>
      </c>
      <c r="R133" s="111" t="b">
        <v>1</v>
      </c>
      <c r="T133" s="10">
        <f t="shared" si="6"/>
        <v>7</v>
      </c>
      <c r="U133" s="1">
        <f t="shared" si="7"/>
        <v>28</v>
      </c>
    </row>
    <row r="134" spans="1:21" x14ac:dyDescent="0.25">
      <c r="A134" s="108">
        <v>1</v>
      </c>
      <c r="B134" s="109">
        <v>2</v>
      </c>
      <c r="C134" s="110">
        <f>PPG!J134</f>
        <v>0</v>
      </c>
      <c r="D134" s="111" t="b">
        <v>1</v>
      </c>
      <c r="E134" s="112" t="str">
        <f>RIGHT(PPG!C134,4)&amp;"."&amp;PPG!M134&amp;"."&amp;PPG!K134&amp;"."&amp;$C$5</f>
        <v>...Ma22</v>
      </c>
      <c r="F134" s="113">
        <f t="shared" ca="1" si="4"/>
        <v>44697</v>
      </c>
      <c r="G134" s="316" cm="1">
        <f t="array" ref="G134">IF(SUMPRODUCT((PPG!$Q$19:$AB$19=$B$5)*PPG!Q134:AB134)&gt;0,SUMPRODUCT((PPG!$Q$19:$AB$19=$B$5)*PPG!Q134:AB134),0)</f>
        <v>0</v>
      </c>
      <c r="H134" s="115">
        <f t="shared" ca="1" si="5"/>
        <v>44697</v>
      </c>
      <c r="I134" s="116">
        <v>0</v>
      </c>
      <c r="J134" s="112" t="str">
        <f>LEFT(PPG!D134,20)&amp;"."&amp;PPGPAY!E134</f>
        <v xml:space="preserve"> Please choose a sch....Ma22</v>
      </c>
      <c r="K134" s="111" t="b">
        <v>1</v>
      </c>
      <c r="L134" s="117" t="s">
        <v>1275</v>
      </c>
      <c r="M134" s="111" t="b">
        <v>1</v>
      </c>
      <c r="N134" s="111" t="s">
        <v>1276</v>
      </c>
      <c r="O134" s="118" t="e">
        <f>PPG!I134</f>
        <v>#N/A</v>
      </c>
      <c r="P134" s="111" t="b">
        <v>1</v>
      </c>
      <c r="Q134" s="111" t="b">
        <v>1</v>
      </c>
      <c r="R134" s="111" t="b">
        <v>1</v>
      </c>
      <c r="T134" s="10">
        <f t="shared" si="6"/>
        <v>7</v>
      </c>
      <c r="U134" s="1">
        <f t="shared" si="7"/>
        <v>28</v>
      </c>
    </row>
    <row r="135" spans="1:21" x14ac:dyDescent="0.25">
      <c r="A135" s="108">
        <v>1</v>
      </c>
      <c r="B135" s="109">
        <v>2</v>
      </c>
      <c r="C135" s="110">
        <f>PPG!J135</f>
        <v>0</v>
      </c>
      <c r="D135" s="111" t="b">
        <v>1</v>
      </c>
      <c r="E135" s="112" t="str">
        <f>RIGHT(PPG!C135,4)&amp;"."&amp;PPG!M135&amp;"."&amp;PPG!K135&amp;"."&amp;$C$5</f>
        <v>...Ma22</v>
      </c>
      <c r="F135" s="113">
        <f t="shared" ca="1" si="4"/>
        <v>44697</v>
      </c>
      <c r="G135" s="316" cm="1">
        <f t="array" ref="G135">IF(SUMPRODUCT((PPG!$Q$19:$AB$19=$B$5)*PPG!Q135:AB135)&gt;0,SUMPRODUCT((PPG!$Q$19:$AB$19=$B$5)*PPG!Q135:AB135),0)</f>
        <v>0</v>
      </c>
      <c r="H135" s="115">
        <f t="shared" ca="1" si="5"/>
        <v>44697</v>
      </c>
      <c r="I135" s="116">
        <v>0</v>
      </c>
      <c r="J135" s="112" t="str">
        <f>LEFT(PPG!D135,20)&amp;"."&amp;PPGPAY!E135</f>
        <v xml:space="preserve"> Please choose a sch....Ma22</v>
      </c>
      <c r="K135" s="111" t="b">
        <v>1</v>
      </c>
      <c r="L135" s="117" t="s">
        <v>1275</v>
      </c>
      <c r="M135" s="111" t="b">
        <v>1</v>
      </c>
      <c r="N135" s="111" t="s">
        <v>1276</v>
      </c>
      <c r="O135" s="118" t="e">
        <f>PPG!I135</f>
        <v>#N/A</v>
      </c>
      <c r="P135" s="111" t="b">
        <v>1</v>
      </c>
      <c r="Q135" s="111" t="b">
        <v>1</v>
      </c>
      <c r="R135" s="111" t="b">
        <v>1</v>
      </c>
      <c r="T135" s="10">
        <f t="shared" si="6"/>
        <v>7</v>
      </c>
      <c r="U135" s="1">
        <f t="shared" si="7"/>
        <v>28</v>
      </c>
    </row>
    <row r="136" spans="1:21" x14ac:dyDescent="0.25">
      <c r="A136" s="108">
        <v>1</v>
      </c>
      <c r="B136" s="109">
        <v>2</v>
      </c>
      <c r="C136" s="110">
        <f>PPG!J136</f>
        <v>0</v>
      </c>
      <c r="D136" s="111" t="b">
        <v>1</v>
      </c>
      <c r="E136" s="112" t="str">
        <f>RIGHT(PPG!C136,4)&amp;"."&amp;PPG!M136&amp;"."&amp;PPG!K136&amp;"."&amp;$C$5</f>
        <v>...Ma22</v>
      </c>
      <c r="F136" s="113">
        <f t="shared" ca="1" si="4"/>
        <v>44697</v>
      </c>
      <c r="G136" s="316" cm="1">
        <f t="array" ref="G136">IF(SUMPRODUCT((PPG!$Q$19:$AB$19=$B$5)*PPG!Q136:AB136)&gt;0,SUMPRODUCT((PPG!$Q$19:$AB$19=$B$5)*PPG!Q136:AB136),0)</f>
        <v>0</v>
      </c>
      <c r="H136" s="115">
        <f t="shared" ca="1" si="5"/>
        <v>44697</v>
      </c>
      <c r="I136" s="116">
        <v>0</v>
      </c>
      <c r="J136" s="112" t="str">
        <f>LEFT(PPG!D136,20)&amp;"."&amp;PPGPAY!E136</f>
        <v xml:space="preserve"> Please choose a sch....Ma22</v>
      </c>
      <c r="K136" s="111" t="b">
        <v>1</v>
      </c>
      <c r="L136" s="117" t="s">
        <v>1275</v>
      </c>
      <c r="M136" s="111" t="b">
        <v>1</v>
      </c>
      <c r="N136" s="111" t="s">
        <v>1276</v>
      </c>
      <c r="O136" s="118" t="e">
        <f>PPG!I136</f>
        <v>#N/A</v>
      </c>
      <c r="P136" s="111" t="b">
        <v>1</v>
      </c>
      <c r="Q136" s="111" t="b">
        <v>1</v>
      </c>
      <c r="R136" s="111" t="b">
        <v>1</v>
      </c>
      <c r="T136" s="10">
        <f t="shared" si="6"/>
        <v>7</v>
      </c>
      <c r="U136" s="1">
        <f t="shared" si="7"/>
        <v>28</v>
      </c>
    </row>
    <row r="137" spans="1:21" x14ac:dyDescent="0.25">
      <c r="A137" s="108">
        <v>1</v>
      </c>
      <c r="B137" s="109">
        <v>2</v>
      </c>
      <c r="C137" s="110">
        <f>PPG!J137</f>
        <v>0</v>
      </c>
      <c r="D137" s="111" t="b">
        <v>1</v>
      </c>
      <c r="E137" s="112" t="str">
        <f>RIGHT(PPG!C137,4)&amp;"."&amp;PPG!M137&amp;"."&amp;PPG!K137&amp;"."&amp;$C$5</f>
        <v>...Ma22</v>
      </c>
      <c r="F137" s="113">
        <f t="shared" ca="1" si="4"/>
        <v>44697</v>
      </c>
      <c r="G137" s="316" cm="1">
        <f t="array" ref="G137">IF(SUMPRODUCT((PPG!$Q$19:$AB$19=$B$5)*PPG!Q137:AB137)&gt;0,SUMPRODUCT((PPG!$Q$19:$AB$19=$B$5)*PPG!Q137:AB137),0)</f>
        <v>0</v>
      </c>
      <c r="H137" s="115">
        <f t="shared" ca="1" si="5"/>
        <v>44697</v>
      </c>
      <c r="I137" s="116">
        <v>0</v>
      </c>
      <c r="J137" s="112" t="str">
        <f>LEFT(PPG!D137,20)&amp;"."&amp;PPGPAY!E137</f>
        <v xml:space="preserve"> Please choose a sch....Ma22</v>
      </c>
      <c r="K137" s="111" t="b">
        <v>1</v>
      </c>
      <c r="L137" s="117" t="s">
        <v>1275</v>
      </c>
      <c r="M137" s="111" t="b">
        <v>1</v>
      </c>
      <c r="N137" s="111" t="s">
        <v>1276</v>
      </c>
      <c r="O137" s="118" t="e">
        <f>PPG!I137</f>
        <v>#N/A</v>
      </c>
      <c r="P137" s="111" t="b">
        <v>1</v>
      </c>
      <c r="Q137" s="111" t="b">
        <v>1</v>
      </c>
      <c r="R137" s="111" t="b">
        <v>1</v>
      </c>
      <c r="T137" s="10">
        <f t="shared" si="6"/>
        <v>7</v>
      </c>
      <c r="U137" s="1">
        <f t="shared" si="7"/>
        <v>28</v>
      </c>
    </row>
    <row r="138" spans="1:21" x14ac:dyDescent="0.25">
      <c r="A138" s="108">
        <v>1</v>
      </c>
      <c r="B138" s="109">
        <v>2</v>
      </c>
      <c r="C138" s="110">
        <f>PPG!J138</f>
        <v>0</v>
      </c>
      <c r="D138" s="111" t="b">
        <v>1</v>
      </c>
      <c r="E138" s="112" t="str">
        <f>RIGHT(PPG!C138,4)&amp;"."&amp;PPG!M138&amp;"."&amp;PPG!K138&amp;"."&amp;$C$5</f>
        <v>...Ma22</v>
      </c>
      <c r="F138" s="113">
        <f t="shared" ca="1" si="4"/>
        <v>44697</v>
      </c>
      <c r="G138" s="316" cm="1">
        <f t="array" ref="G138">IF(SUMPRODUCT((PPG!$Q$19:$AB$19=$B$5)*PPG!Q138:AB138)&gt;0,SUMPRODUCT((PPG!$Q$19:$AB$19=$B$5)*PPG!Q138:AB138),0)</f>
        <v>0</v>
      </c>
      <c r="H138" s="115">
        <f t="shared" ca="1" si="5"/>
        <v>44697</v>
      </c>
      <c r="I138" s="116">
        <v>0</v>
      </c>
      <c r="J138" s="112" t="str">
        <f>LEFT(PPG!D138,20)&amp;"."&amp;PPGPAY!E138</f>
        <v xml:space="preserve"> Please choose a sch....Ma22</v>
      </c>
      <c r="K138" s="111" t="b">
        <v>1</v>
      </c>
      <c r="L138" s="117" t="s">
        <v>1275</v>
      </c>
      <c r="M138" s="111" t="b">
        <v>1</v>
      </c>
      <c r="N138" s="111" t="s">
        <v>1276</v>
      </c>
      <c r="O138" s="118" t="e">
        <f>PPG!I138</f>
        <v>#N/A</v>
      </c>
      <c r="P138" s="111" t="b">
        <v>1</v>
      </c>
      <c r="Q138" s="111" t="b">
        <v>1</v>
      </c>
      <c r="R138" s="111" t="b">
        <v>1</v>
      </c>
      <c r="T138" s="10">
        <f t="shared" si="6"/>
        <v>7</v>
      </c>
      <c r="U138" s="1">
        <f t="shared" si="7"/>
        <v>28</v>
      </c>
    </row>
    <row r="139" spans="1:21" x14ac:dyDescent="0.25">
      <c r="A139" s="108">
        <v>1</v>
      </c>
      <c r="B139" s="109">
        <v>2</v>
      </c>
      <c r="C139" s="110">
        <f>PPG!J139</f>
        <v>0</v>
      </c>
      <c r="D139" s="111" t="b">
        <v>1</v>
      </c>
      <c r="E139" s="112" t="str">
        <f>RIGHT(PPG!C139,4)&amp;"."&amp;PPG!M139&amp;"."&amp;PPG!K139&amp;"."&amp;$C$5</f>
        <v>...Ma22</v>
      </c>
      <c r="F139" s="113">
        <f t="shared" ca="1" si="4"/>
        <v>44697</v>
      </c>
      <c r="G139" s="316" cm="1">
        <f t="array" ref="G139">IF(SUMPRODUCT((PPG!$Q$19:$AB$19=$B$5)*PPG!Q139:AB139)&gt;0,SUMPRODUCT((PPG!$Q$19:$AB$19=$B$5)*PPG!Q139:AB139),0)</f>
        <v>0</v>
      </c>
      <c r="H139" s="115">
        <f t="shared" ca="1" si="5"/>
        <v>44697</v>
      </c>
      <c r="I139" s="116">
        <v>0</v>
      </c>
      <c r="J139" s="112" t="str">
        <f>LEFT(PPG!D139,20)&amp;"."&amp;PPGPAY!E139</f>
        <v xml:space="preserve"> Please choose a sch....Ma22</v>
      </c>
      <c r="K139" s="111" t="b">
        <v>1</v>
      </c>
      <c r="L139" s="117" t="s">
        <v>1275</v>
      </c>
      <c r="M139" s="111" t="b">
        <v>1</v>
      </c>
      <c r="N139" s="111" t="s">
        <v>1276</v>
      </c>
      <c r="O139" s="118" t="e">
        <f>PPG!I139</f>
        <v>#N/A</v>
      </c>
      <c r="P139" s="111" t="b">
        <v>1</v>
      </c>
      <c r="Q139" s="111" t="b">
        <v>1</v>
      </c>
      <c r="R139" s="111" t="b">
        <v>1</v>
      </c>
      <c r="T139" s="10">
        <f t="shared" si="6"/>
        <v>7</v>
      </c>
      <c r="U139" s="1">
        <f t="shared" si="7"/>
        <v>28</v>
      </c>
    </row>
    <row r="140" spans="1:21" x14ac:dyDescent="0.25">
      <c r="A140" s="108">
        <v>1</v>
      </c>
      <c r="B140" s="109">
        <v>2</v>
      </c>
      <c r="C140" s="110">
        <f>PPG!J140</f>
        <v>0</v>
      </c>
      <c r="D140" s="111" t="b">
        <v>1</v>
      </c>
      <c r="E140" s="112" t="str">
        <f>RIGHT(PPG!C140,4)&amp;"."&amp;PPG!M140&amp;"."&amp;PPG!K140&amp;"."&amp;$C$5</f>
        <v>...Ma22</v>
      </c>
      <c r="F140" s="113">
        <f t="shared" ca="1" si="4"/>
        <v>44697</v>
      </c>
      <c r="G140" s="316" cm="1">
        <f t="array" ref="G140">IF(SUMPRODUCT((PPG!$Q$19:$AB$19=$B$5)*PPG!Q140:AB140)&gt;0,SUMPRODUCT((PPG!$Q$19:$AB$19=$B$5)*PPG!Q140:AB140),0)</f>
        <v>0</v>
      </c>
      <c r="H140" s="115">
        <f t="shared" ca="1" si="5"/>
        <v>44697</v>
      </c>
      <c r="I140" s="116">
        <v>0</v>
      </c>
      <c r="J140" s="112" t="str">
        <f>LEFT(PPG!D140,20)&amp;"."&amp;PPGPAY!E140</f>
        <v xml:space="preserve"> Please choose a sch....Ma22</v>
      </c>
      <c r="K140" s="111" t="b">
        <v>1</v>
      </c>
      <c r="L140" s="117" t="s">
        <v>1275</v>
      </c>
      <c r="M140" s="111" t="b">
        <v>1</v>
      </c>
      <c r="N140" s="111" t="s">
        <v>1276</v>
      </c>
      <c r="O140" s="118" t="e">
        <f>PPG!I140</f>
        <v>#N/A</v>
      </c>
      <c r="P140" s="111" t="b">
        <v>1</v>
      </c>
      <c r="Q140" s="111" t="b">
        <v>1</v>
      </c>
      <c r="R140" s="111" t="b">
        <v>1</v>
      </c>
      <c r="T140" s="10">
        <f t="shared" si="6"/>
        <v>7</v>
      </c>
      <c r="U140" s="1">
        <f t="shared" si="7"/>
        <v>28</v>
      </c>
    </row>
    <row r="141" spans="1:21" x14ac:dyDescent="0.25">
      <c r="A141" s="108">
        <v>1</v>
      </c>
      <c r="B141" s="109">
        <v>2</v>
      </c>
      <c r="C141" s="110">
        <f>PPG!J141</f>
        <v>0</v>
      </c>
      <c r="D141" s="111" t="b">
        <v>1</v>
      </c>
      <c r="E141" s="112" t="str">
        <f>RIGHT(PPG!C141,4)&amp;"."&amp;PPG!M141&amp;"."&amp;PPG!K141&amp;"."&amp;$C$5</f>
        <v>...Ma22</v>
      </c>
      <c r="F141" s="113">
        <f t="shared" ca="1" si="4"/>
        <v>44697</v>
      </c>
      <c r="G141" s="316" cm="1">
        <f t="array" ref="G141">IF(SUMPRODUCT((PPG!$Q$19:$AB$19=$B$5)*PPG!Q141:AB141)&gt;0,SUMPRODUCT((PPG!$Q$19:$AB$19=$B$5)*PPG!Q141:AB141),0)</f>
        <v>0</v>
      </c>
      <c r="H141" s="115">
        <f t="shared" ca="1" si="5"/>
        <v>44697</v>
      </c>
      <c r="I141" s="116">
        <v>0</v>
      </c>
      <c r="J141" s="112" t="str">
        <f>LEFT(PPG!D141,20)&amp;"."&amp;PPGPAY!E141</f>
        <v xml:space="preserve"> Please choose a sch....Ma22</v>
      </c>
      <c r="K141" s="111" t="b">
        <v>1</v>
      </c>
      <c r="L141" s="117" t="s">
        <v>1275</v>
      </c>
      <c r="M141" s="111" t="b">
        <v>1</v>
      </c>
      <c r="N141" s="111" t="s">
        <v>1276</v>
      </c>
      <c r="O141" s="118" t="e">
        <f>PPG!I141</f>
        <v>#N/A</v>
      </c>
      <c r="P141" s="111" t="b">
        <v>1</v>
      </c>
      <c r="Q141" s="111" t="b">
        <v>1</v>
      </c>
      <c r="R141" s="111" t="b">
        <v>1</v>
      </c>
      <c r="T141" s="10">
        <f t="shared" si="6"/>
        <v>7</v>
      </c>
      <c r="U141" s="1">
        <f t="shared" si="7"/>
        <v>28</v>
      </c>
    </row>
    <row r="142" spans="1:21" x14ac:dyDescent="0.25">
      <c r="A142" s="108">
        <v>1</v>
      </c>
      <c r="B142" s="109">
        <v>2</v>
      </c>
      <c r="C142" s="110">
        <f>PPG!J142</f>
        <v>0</v>
      </c>
      <c r="D142" s="111" t="b">
        <v>1</v>
      </c>
      <c r="E142" s="112" t="str">
        <f>RIGHT(PPG!C142,4)&amp;"."&amp;PPG!M142&amp;"."&amp;PPG!K142&amp;"."&amp;$C$5</f>
        <v>...Ma22</v>
      </c>
      <c r="F142" s="113">
        <f t="shared" ca="1" si="4"/>
        <v>44697</v>
      </c>
      <c r="G142" s="316" cm="1">
        <f t="array" ref="G142">IF(SUMPRODUCT((PPG!$Q$19:$AB$19=$B$5)*PPG!Q142:AB142)&gt;0,SUMPRODUCT((PPG!$Q$19:$AB$19=$B$5)*PPG!Q142:AB142),0)</f>
        <v>0</v>
      </c>
      <c r="H142" s="115">
        <f t="shared" ca="1" si="5"/>
        <v>44697</v>
      </c>
      <c r="I142" s="116">
        <v>0</v>
      </c>
      <c r="J142" s="112" t="str">
        <f>LEFT(PPG!D142,20)&amp;"."&amp;PPGPAY!E142</f>
        <v xml:space="preserve"> Please choose a sch....Ma22</v>
      </c>
      <c r="K142" s="111" t="b">
        <v>1</v>
      </c>
      <c r="L142" s="117" t="s">
        <v>1275</v>
      </c>
      <c r="M142" s="111" t="b">
        <v>1</v>
      </c>
      <c r="N142" s="111" t="s">
        <v>1276</v>
      </c>
      <c r="O142" s="118" t="e">
        <f>PPG!I142</f>
        <v>#N/A</v>
      </c>
      <c r="P142" s="111" t="b">
        <v>1</v>
      </c>
      <c r="Q142" s="111" t="b">
        <v>1</v>
      </c>
      <c r="R142" s="111" t="b">
        <v>1</v>
      </c>
      <c r="T142" s="10">
        <f t="shared" si="6"/>
        <v>7</v>
      </c>
      <c r="U142" s="1">
        <f t="shared" si="7"/>
        <v>28</v>
      </c>
    </row>
    <row r="143" spans="1:21" x14ac:dyDescent="0.25">
      <c r="A143" s="108">
        <v>1</v>
      </c>
      <c r="B143" s="109">
        <v>2</v>
      </c>
      <c r="C143" s="110">
        <f>PPG!J143</f>
        <v>0</v>
      </c>
      <c r="D143" s="111" t="b">
        <v>1</v>
      </c>
      <c r="E143" s="112" t="str">
        <f>RIGHT(PPG!C143,4)&amp;"."&amp;PPG!M143&amp;"."&amp;PPG!K143&amp;"."&amp;$C$5</f>
        <v>...Ma22</v>
      </c>
      <c r="F143" s="113">
        <f t="shared" ca="1" si="4"/>
        <v>44697</v>
      </c>
      <c r="G143" s="316" cm="1">
        <f t="array" ref="G143">IF(SUMPRODUCT((PPG!$Q$19:$AB$19=$B$5)*PPG!Q143:AB143)&gt;0,SUMPRODUCT((PPG!$Q$19:$AB$19=$B$5)*PPG!Q143:AB143),0)</f>
        <v>0</v>
      </c>
      <c r="H143" s="115">
        <f t="shared" ca="1" si="5"/>
        <v>44697</v>
      </c>
      <c r="I143" s="116">
        <v>0</v>
      </c>
      <c r="J143" s="112" t="str">
        <f>LEFT(PPG!D143,20)&amp;"."&amp;PPGPAY!E143</f>
        <v xml:space="preserve"> Please choose a sch....Ma22</v>
      </c>
      <c r="K143" s="111" t="b">
        <v>1</v>
      </c>
      <c r="L143" s="117" t="s">
        <v>1275</v>
      </c>
      <c r="M143" s="111" t="b">
        <v>1</v>
      </c>
      <c r="N143" s="111" t="s">
        <v>1276</v>
      </c>
      <c r="O143" s="118" t="e">
        <f>PPG!I143</f>
        <v>#N/A</v>
      </c>
      <c r="P143" s="111" t="b">
        <v>1</v>
      </c>
      <c r="Q143" s="111" t="b">
        <v>1</v>
      </c>
      <c r="R143" s="111" t="b">
        <v>1</v>
      </c>
      <c r="T143" s="10">
        <f t="shared" si="6"/>
        <v>7</v>
      </c>
      <c r="U143" s="1">
        <f t="shared" si="7"/>
        <v>28</v>
      </c>
    </row>
    <row r="144" spans="1:21" x14ac:dyDescent="0.25">
      <c r="A144" s="108">
        <v>1</v>
      </c>
      <c r="B144" s="109">
        <v>2</v>
      </c>
      <c r="C144" s="110">
        <f>PPG!J144</f>
        <v>0</v>
      </c>
      <c r="D144" s="111" t="b">
        <v>1</v>
      </c>
      <c r="E144" s="112" t="str">
        <f>RIGHT(PPG!C144,4)&amp;"."&amp;PPG!M144&amp;"."&amp;PPG!K144&amp;"."&amp;$C$5</f>
        <v>...Ma22</v>
      </c>
      <c r="F144" s="113">
        <f t="shared" ca="1" si="4"/>
        <v>44697</v>
      </c>
      <c r="G144" s="316" cm="1">
        <f t="array" ref="G144">IF(SUMPRODUCT((PPG!$Q$19:$AB$19=$B$5)*PPG!Q144:AB144)&gt;0,SUMPRODUCT((PPG!$Q$19:$AB$19=$B$5)*PPG!Q144:AB144),0)</f>
        <v>0</v>
      </c>
      <c r="H144" s="115">
        <f t="shared" ca="1" si="5"/>
        <v>44697</v>
      </c>
      <c r="I144" s="116">
        <v>0</v>
      </c>
      <c r="J144" s="112" t="str">
        <f>LEFT(PPG!D144,20)&amp;"."&amp;PPGPAY!E144</f>
        <v xml:space="preserve"> Please choose a sch....Ma22</v>
      </c>
      <c r="K144" s="111" t="b">
        <v>1</v>
      </c>
      <c r="L144" s="117" t="s">
        <v>1275</v>
      </c>
      <c r="M144" s="111" t="b">
        <v>1</v>
      </c>
      <c r="N144" s="111" t="s">
        <v>1276</v>
      </c>
      <c r="O144" s="118" t="e">
        <f>PPG!I144</f>
        <v>#N/A</v>
      </c>
      <c r="P144" s="111" t="b">
        <v>1</v>
      </c>
      <c r="Q144" s="111" t="b">
        <v>1</v>
      </c>
      <c r="R144" s="111" t="b">
        <v>1</v>
      </c>
      <c r="T144" s="10">
        <f t="shared" si="6"/>
        <v>7</v>
      </c>
      <c r="U144" s="1">
        <f t="shared" si="7"/>
        <v>28</v>
      </c>
    </row>
    <row r="145" spans="1:21" x14ac:dyDescent="0.25">
      <c r="A145" s="108">
        <v>1</v>
      </c>
      <c r="B145" s="109">
        <v>2</v>
      </c>
      <c r="C145" s="110">
        <f>PPG!J145</f>
        <v>0</v>
      </c>
      <c r="D145" s="111" t="b">
        <v>1</v>
      </c>
      <c r="E145" s="112" t="str">
        <f>RIGHT(PPG!C145,4)&amp;"."&amp;PPG!M145&amp;"."&amp;PPG!K145&amp;"."&amp;$C$5</f>
        <v>...Ma22</v>
      </c>
      <c r="F145" s="113">
        <f t="shared" ca="1" si="4"/>
        <v>44697</v>
      </c>
      <c r="G145" s="316" cm="1">
        <f t="array" ref="G145">IF(SUMPRODUCT((PPG!$Q$19:$AB$19=$B$5)*PPG!Q145:AB145)&gt;0,SUMPRODUCT((PPG!$Q$19:$AB$19=$B$5)*PPG!Q145:AB145),0)</f>
        <v>0</v>
      </c>
      <c r="H145" s="115">
        <f t="shared" ca="1" si="5"/>
        <v>44697</v>
      </c>
      <c r="I145" s="116">
        <v>0</v>
      </c>
      <c r="J145" s="112" t="str">
        <f>LEFT(PPG!D145,20)&amp;"."&amp;PPGPAY!E145</f>
        <v xml:space="preserve"> Please choose a sch....Ma22</v>
      </c>
      <c r="K145" s="111" t="b">
        <v>1</v>
      </c>
      <c r="L145" s="117" t="s">
        <v>1275</v>
      </c>
      <c r="M145" s="111" t="b">
        <v>1</v>
      </c>
      <c r="N145" s="111" t="s">
        <v>1276</v>
      </c>
      <c r="O145" s="118" t="e">
        <f>PPG!I145</f>
        <v>#N/A</v>
      </c>
      <c r="P145" s="111" t="b">
        <v>1</v>
      </c>
      <c r="Q145" s="111" t="b">
        <v>1</v>
      </c>
      <c r="R145" s="111" t="b">
        <v>1</v>
      </c>
      <c r="T145" s="10">
        <f t="shared" si="6"/>
        <v>7</v>
      </c>
      <c r="U145" s="1">
        <f t="shared" si="7"/>
        <v>28</v>
      </c>
    </row>
    <row r="146" spans="1:21" x14ac:dyDescent="0.25">
      <c r="A146" s="108">
        <v>1</v>
      </c>
      <c r="B146" s="109">
        <v>2</v>
      </c>
      <c r="C146" s="110">
        <f>PPG!J146</f>
        <v>0</v>
      </c>
      <c r="D146" s="111" t="b">
        <v>1</v>
      </c>
      <c r="E146" s="112" t="str">
        <f>RIGHT(PPG!C146,4)&amp;"."&amp;PPG!M146&amp;"."&amp;PPG!K146&amp;"."&amp;$C$5</f>
        <v>...Ma22</v>
      </c>
      <c r="F146" s="113">
        <f t="shared" ca="1" si="4"/>
        <v>44697</v>
      </c>
      <c r="G146" s="316" cm="1">
        <f t="array" ref="G146">IF(SUMPRODUCT((PPG!$Q$19:$AB$19=$B$5)*PPG!Q146:AB146)&gt;0,SUMPRODUCT((PPG!$Q$19:$AB$19=$B$5)*PPG!Q146:AB146),0)</f>
        <v>0</v>
      </c>
      <c r="H146" s="115">
        <f t="shared" ca="1" si="5"/>
        <v>44697</v>
      </c>
      <c r="I146" s="116">
        <v>0</v>
      </c>
      <c r="J146" s="112" t="str">
        <f>LEFT(PPG!D146,20)&amp;"."&amp;PPGPAY!E146</f>
        <v xml:space="preserve"> Please choose a sch....Ma22</v>
      </c>
      <c r="K146" s="111" t="b">
        <v>1</v>
      </c>
      <c r="L146" s="117" t="s">
        <v>1275</v>
      </c>
      <c r="M146" s="111" t="b">
        <v>1</v>
      </c>
      <c r="N146" s="111" t="s">
        <v>1276</v>
      </c>
      <c r="O146" s="118" t="e">
        <f>PPG!I146</f>
        <v>#N/A</v>
      </c>
      <c r="P146" s="111" t="b">
        <v>1</v>
      </c>
      <c r="Q146" s="111" t="b">
        <v>1</v>
      </c>
      <c r="R146" s="111" t="b">
        <v>1</v>
      </c>
      <c r="T146" s="10">
        <f t="shared" si="6"/>
        <v>7</v>
      </c>
      <c r="U146" s="1">
        <f t="shared" si="7"/>
        <v>28</v>
      </c>
    </row>
    <row r="147" spans="1:21" x14ac:dyDescent="0.25">
      <c r="A147" s="108">
        <v>1</v>
      </c>
      <c r="B147" s="109">
        <v>2</v>
      </c>
      <c r="C147" s="110">
        <f>PPG!J147</f>
        <v>0</v>
      </c>
      <c r="D147" s="111" t="b">
        <v>1</v>
      </c>
      <c r="E147" s="112" t="str">
        <f>RIGHT(PPG!C147,4)&amp;"."&amp;PPG!M147&amp;"."&amp;PPG!K147&amp;"."&amp;$C$5</f>
        <v>...Ma22</v>
      </c>
      <c r="F147" s="113">
        <f t="shared" ca="1" si="4"/>
        <v>44697</v>
      </c>
      <c r="G147" s="316" cm="1">
        <f t="array" ref="G147">IF(SUMPRODUCT((PPG!$Q$19:$AB$19=$B$5)*PPG!Q147:AB147)&gt;0,SUMPRODUCT((PPG!$Q$19:$AB$19=$B$5)*PPG!Q147:AB147),0)</f>
        <v>0</v>
      </c>
      <c r="H147" s="115">
        <f t="shared" ca="1" si="5"/>
        <v>44697</v>
      </c>
      <c r="I147" s="116">
        <v>0</v>
      </c>
      <c r="J147" s="112" t="str">
        <f>LEFT(PPG!D147,20)&amp;"."&amp;PPGPAY!E147</f>
        <v xml:space="preserve"> Please choose a sch....Ma22</v>
      </c>
      <c r="K147" s="111" t="b">
        <v>1</v>
      </c>
      <c r="L147" s="117" t="s">
        <v>1275</v>
      </c>
      <c r="M147" s="111" t="b">
        <v>1</v>
      </c>
      <c r="N147" s="111" t="s">
        <v>1276</v>
      </c>
      <c r="O147" s="118" t="e">
        <f>PPG!I147</f>
        <v>#N/A</v>
      </c>
      <c r="P147" s="111" t="b">
        <v>1</v>
      </c>
      <c r="Q147" s="111" t="b">
        <v>1</v>
      </c>
      <c r="R147" s="111" t="b">
        <v>1</v>
      </c>
      <c r="T147" s="10">
        <f t="shared" si="6"/>
        <v>7</v>
      </c>
      <c r="U147" s="1">
        <f t="shared" si="7"/>
        <v>28</v>
      </c>
    </row>
    <row r="148" spans="1:21" x14ac:dyDescent="0.25">
      <c r="A148" s="108">
        <v>1</v>
      </c>
      <c r="B148" s="109">
        <v>2</v>
      </c>
      <c r="C148" s="110">
        <f>PPG!J148</f>
        <v>0</v>
      </c>
      <c r="D148" s="111" t="b">
        <v>1</v>
      </c>
      <c r="E148" s="112" t="str">
        <f>RIGHT(PPG!C148,4)&amp;"."&amp;PPG!M148&amp;"."&amp;PPG!K148&amp;"."&amp;$C$5</f>
        <v>...Ma22</v>
      </c>
      <c r="F148" s="113">
        <f t="shared" ca="1" si="4"/>
        <v>44697</v>
      </c>
      <c r="G148" s="316" cm="1">
        <f t="array" ref="G148">IF(SUMPRODUCT((PPG!$Q$19:$AB$19=$B$5)*PPG!Q148:AB148)&gt;0,SUMPRODUCT((PPG!$Q$19:$AB$19=$B$5)*PPG!Q148:AB148),0)</f>
        <v>0</v>
      </c>
      <c r="H148" s="115">
        <f t="shared" ca="1" si="5"/>
        <v>44697</v>
      </c>
      <c r="I148" s="116">
        <v>0</v>
      </c>
      <c r="J148" s="112" t="str">
        <f>LEFT(PPG!D148,20)&amp;"."&amp;PPGPAY!E148</f>
        <v xml:space="preserve"> Please choose a sch....Ma22</v>
      </c>
      <c r="K148" s="111" t="b">
        <v>1</v>
      </c>
      <c r="L148" s="117" t="s">
        <v>1275</v>
      </c>
      <c r="M148" s="111" t="b">
        <v>1</v>
      </c>
      <c r="N148" s="111" t="s">
        <v>1276</v>
      </c>
      <c r="O148" s="118" t="e">
        <f>PPG!I148</f>
        <v>#N/A</v>
      </c>
      <c r="P148" s="111" t="b">
        <v>1</v>
      </c>
      <c r="Q148" s="111" t="b">
        <v>1</v>
      </c>
      <c r="R148" s="111" t="b">
        <v>1</v>
      </c>
      <c r="T148" s="10">
        <f t="shared" si="6"/>
        <v>7</v>
      </c>
      <c r="U148" s="1">
        <f t="shared" si="7"/>
        <v>28</v>
      </c>
    </row>
    <row r="149" spans="1:21" x14ac:dyDescent="0.25">
      <c r="A149" s="108">
        <v>1</v>
      </c>
      <c r="B149" s="109">
        <v>2</v>
      </c>
      <c r="C149" s="110">
        <f>PPG!J149</f>
        <v>0</v>
      </c>
      <c r="D149" s="111" t="b">
        <v>1</v>
      </c>
      <c r="E149" s="112" t="str">
        <f>RIGHT(PPG!C149,4)&amp;"."&amp;PPG!M149&amp;"."&amp;PPG!K149&amp;"."&amp;$C$5</f>
        <v>...Ma22</v>
      </c>
      <c r="F149" s="113">
        <f t="shared" ref="F149:F212" ca="1" si="8">TODAY()</f>
        <v>44697</v>
      </c>
      <c r="G149" s="316" cm="1">
        <f t="array" ref="G149">IF(SUMPRODUCT((PPG!$Q$19:$AB$19=$B$5)*PPG!Q149:AB149)&gt;0,SUMPRODUCT((PPG!$Q$19:$AB$19=$B$5)*PPG!Q149:AB149),0)</f>
        <v>0</v>
      </c>
      <c r="H149" s="115">
        <f t="shared" ref="H149:H212" ca="1" si="9">F149</f>
        <v>44697</v>
      </c>
      <c r="I149" s="116">
        <v>0</v>
      </c>
      <c r="J149" s="112" t="str">
        <f>LEFT(PPG!D149,20)&amp;"."&amp;PPGPAY!E149</f>
        <v xml:space="preserve"> Please choose a sch....Ma22</v>
      </c>
      <c r="K149" s="111" t="b">
        <v>1</v>
      </c>
      <c r="L149" s="117" t="s">
        <v>1275</v>
      </c>
      <c r="M149" s="111" t="b">
        <v>1</v>
      </c>
      <c r="N149" s="111" t="s">
        <v>1276</v>
      </c>
      <c r="O149" s="118" t="e">
        <f>PPG!I149</f>
        <v>#N/A</v>
      </c>
      <c r="P149" s="111" t="b">
        <v>1</v>
      </c>
      <c r="Q149" s="111" t="b">
        <v>1</v>
      </c>
      <c r="R149" s="111" t="b">
        <v>1</v>
      </c>
      <c r="T149" s="10">
        <f t="shared" ref="T149:T212" si="10">LEN(E149)</f>
        <v>7</v>
      </c>
      <c r="U149" s="1">
        <f t="shared" ref="U149:U212" si="11">LEN(J149)</f>
        <v>28</v>
      </c>
    </row>
    <row r="150" spans="1:21" x14ac:dyDescent="0.25">
      <c r="A150" s="108">
        <v>1</v>
      </c>
      <c r="B150" s="109">
        <v>2</v>
      </c>
      <c r="C150" s="110">
        <f>PPG!J150</f>
        <v>0</v>
      </c>
      <c r="D150" s="111" t="b">
        <v>1</v>
      </c>
      <c r="E150" s="112" t="str">
        <f>RIGHT(PPG!C150,4)&amp;"."&amp;PPG!M150&amp;"."&amp;PPG!K150&amp;"."&amp;$C$5</f>
        <v>...Ma22</v>
      </c>
      <c r="F150" s="113">
        <f t="shared" ca="1" si="8"/>
        <v>44697</v>
      </c>
      <c r="G150" s="316" cm="1">
        <f t="array" ref="G150">IF(SUMPRODUCT((PPG!$Q$19:$AB$19=$B$5)*PPG!Q150:AB150)&gt;0,SUMPRODUCT((PPG!$Q$19:$AB$19=$B$5)*PPG!Q150:AB150),0)</f>
        <v>0</v>
      </c>
      <c r="H150" s="115">
        <f t="shared" ca="1" si="9"/>
        <v>44697</v>
      </c>
      <c r="I150" s="116">
        <v>0</v>
      </c>
      <c r="J150" s="112" t="str">
        <f>LEFT(PPG!D150,20)&amp;"."&amp;PPGPAY!E150</f>
        <v xml:space="preserve"> Please choose a sch....Ma22</v>
      </c>
      <c r="K150" s="111" t="b">
        <v>1</v>
      </c>
      <c r="L150" s="117" t="s">
        <v>1275</v>
      </c>
      <c r="M150" s="111" t="b">
        <v>1</v>
      </c>
      <c r="N150" s="111" t="s">
        <v>1276</v>
      </c>
      <c r="O150" s="118" t="e">
        <f>PPG!I150</f>
        <v>#N/A</v>
      </c>
      <c r="P150" s="111" t="b">
        <v>1</v>
      </c>
      <c r="Q150" s="111" t="b">
        <v>1</v>
      </c>
      <c r="R150" s="111" t="b">
        <v>1</v>
      </c>
      <c r="T150" s="10">
        <f t="shared" si="10"/>
        <v>7</v>
      </c>
      <c r="U150" s="1">
        <f t="shared" si="11"/>
        <v>28</v>
      </c>
    </row>
    <row r="151" spans="1:21" x14ac:dyDescent="0.25">
      <c r="A151" s="108">
        <v>1</v>
      </c>
      <c r="B151" s="109">
        <v>2</v>
      </c>
      <c r="C151" s="110">
        <f>PPG!J151</f>
        <v>0</v>
      </c>
      <c r="D151" s="111" t="b">
        <v>1</v>
      </c>
      <c r="E151" s="112" t="str">
        <f>RIGHT(PPG!C151,4)&amp;"."&amp;PPG!M151&amp;"."&amp;PPG!K151&amp;"."&amp;$C$5</f>
        <v>...Ma22</v>
      </c>
      <c r="F151" s="113">
        <f t="shared" ca="1" si="8"/>
        <v>44697</v>
      </c>
      <c r="G151" s="316" cm="1">
        <f t="array" ref="G151">IF(SUMPRODUCT((PPG!$Q$19:$AB$19=$B$5)*PPG!Q151:AB151)&gt;0,SUMPRODUCT((PPG!$Q$19:$AB$19=$B$5)*PPG!Q151:AB151),0)</f>
        <v>0</v>
      </c>
      <c r="H151" s="115">
        <f t="shared" ca="1" si="9"/>
        <v>44697</v>
      </c>
      <c r="I151" s="116">
        <v>0</v>
      </c>
      <c r="J151" s="112" t="str">
        <f>LEFT(PPG!D151,20)&amp;"."&amp;PPGPAY!E151</f>
        <v xml:space="preserve"> Please choose a sch....Ma22</v>
      </c>
      <c r="K151" s="111" t="b">
        <v>1</v>
      </c>
      <c r="L151" s="117" t="s">
        <v>1275</v>
      </c>
      <c r="M151" s="111" t="b">
        <v>1</v>
      </c>
      <c r="N151" s="111" t="s">
        <v>1276</v>
      </c>
      <c r="O151" s="118" t="e">
        <f>PPG!I151</f>
        <v>#N/A</v>
      </c>
      <c r="P151" s="111" t="b">
        <v>1</v>
      </c>
      <c r="Q151" s="111" t="b">
        <v>1</v>
      </c>
      <c r="R151" s="111" t="b">
        <v>1</v>
      </c>
      <c r="T151" s="10">
        <f t="shared" si="10"/>
        <v>7</v>
      </c>
      <c r="U151" s="1">
        <f t="shared" si="11"/>
        <v>28</v>
      </c>
    </row>
    <row r="152" spans="1:21" x14ac:dyDescent="0.25">
      <c r="A152" s="108">
        <v>1</v>
      </c>
      <c r="B152" s="109">
        <v>2</v>
      </c>
      <c r="C152" s="110">
        <f>PPG!J152</f>
        <v>0</v>
      </c>
      <c r="D152" s="111" t="b">
        <v>1</v>
      </c>
      <c r="E152" s="112" t="str">
        <f>RIGHT(PPG!C152,4)&amp;"."&amp;PPG!M152&amp;"."&amp;PPG!K152&amp;"."&amp;$C$5</f>
        <v>...Ma22</v>
      </c>
      <c r="F152" s="113">
        <f t="shared" ca="1" si="8"/>
        <v>44697</v>
      </c>
      <c r="G152" s="316" cm="1">
        <f t="array" ref="G152">IF(SUMPRODUCT((PPG!$Q$19:$AB$19=$B$5)*PPG!Q152:AB152)&gt;0,SUMPRODUCT((PPG!$Q$19:$AB$19=$B$5)*PPG!Q152:AB152),0)</f>
        <v>0</v>
      </c>
      <c r="H152" s="115">
        <f t="shared" ca="1" si="9"/>
        <v>44697</v>
      </c>
      <c r="I152" s="116">
        <v>0</v>
      </c>
      <c r="J152" s="112" t="str">
        <f>LEFT(PPG!D152,20)&amp;"."&amp;PPGPAY!E152</f>
        <v xml:space="preserve"> Please choose a sch....Ma22</v>
      </c>
      <c r="K152" s="111" t="b">
        <v>1</v>
      </c>
      <c r="L152" s="117" t="s">
        <v>1275</v>
      </c>
      <c r="M152" s="111" t="b">
        <v>1</v>
      </c>
      <c r="N152" s="111" t="s">
        <v>1276</v>
      </c>
      <c r="O152" s="118" t="e">
        <f>PPG!I152</f>
        <v>#N/A</v>
      </c>
      <c r="P152" s="111" t="b">
        <v>1</v>
      </c>
      <c r="Q152" s="111" t="b">
        <v>1</v>
      </c>
      <c r="R152" s="111" t="b">
        <v>1</v>
      </c>
      <c r="T152" s="10">
        <f t="shared" si="10"/>
        <v>7</v>
      </c>
      <c r="U152" s="1">
        <f t="shared" si="11"/>
        <v>28</v>
      </c>
    </row>
    <row r="153" spans="1:21" x14ac:dyDescent="0.25">
      <c r="A153" s="108">
        <v>1</v>
      </c>
      <c r="B153" s="109">
        <v>2</v>
      </c>
      <c r="C153" s="110">
        <f>PPG!J153</f>
        <v>0</v>
      </c>
      <c r="D153" s="111" t="b">
        <v>1</v>
      </c>
      <c r="E153" s="112" t="str">
        <f>RIGHT(PPG!C153,4)&amp;"."&amp;PPG!M153&amp;"."&amp;PPG!K153&amp;"."&amp;$C$5</f>
        <v>...Ma22</v>
      </c>
      <c r="F153" s="113">
        <f t="shared" ca="1" si="8"/>
        <v>44697</v>
      </c>
      <c r="G153" s="316" cm="1">
        <f t="array" ref="G153">IF(SUMPRODUCT((PPG!$Q$19:$AB$19=$B$5)*PPG!Q153:AB153)&gt;0,SUMPRODUCT((PPG!$Q$19:$AB$19=$B$5)*PPG!Q153:AB153),0)</f>
        <v>0</v>
      </c>
      <c r="H153" s="115">
        <f t="shared" ca="1" si="9"/>
        <v>44697</v>
      </c>
      <c r="I153" s="116">
        <v>0</v>
      </c>
      <c r="J153" s="112" t="str">
        <f>LEFT(PPG!D153,20)&amp;"."&amp;PPGPAY!E153</f>
        <v xml:space="preserve"> Please choose a sch....Ma22</v>
      </c>
      <c r="K153" s="111" t="b">
        <v>1</v>
      </c>
      <c r="L153" s="117" t="s">
        <v>1275</v>
      </c>
      <c r="M153" s="111" t="b">
        <v>1</v>
      </c>
      <c r="N153" s="111" t="s">
        <v>1276</v>
      </c>
      <c r="O153" s="118" t="e">
        <f>PPG!I153</f>
        <v>#N/A</v>
      </c>
      <c r="P153" s="111" t="b">
        <v>1</v>
      </c>
      <c r="Q153" s="111" t="b">
        <v>1</v>
      </c>
      <c r="R153" s="111" t="b">
        <v>1</v>
      </c>
      <c r="T153" s="10">
        <f t="shared" si="10"/>
        <v>7</v>
      </c>
      <c r="U153" s="1">
        <f t="shared" si="11"/>
        <v>28</v>
      </c>
    </row>
    <row r="154" spans="1:21" x14ac:dyDescent="0.25">
      <c r="A154" s="108">
        <v>1</v>
      </c>
      <c r="B154" s="109">
        <v>2</v>
      </c>
      <c r="C154" s="110">
        <f>PPG!J154</f>
        <v>0</v>
      </c>
      <c r="D154" s="111" t="b">
        <v>1</v>
      </c>
      <c r="E154" s="112" t="str">
        <f>RIGHT(PPG!C154,4)&amp;"."&amp;PPG!M154&amp;"."&amp;PPG!K154&amp;"."&amp;$C$5</f>
        <v>...Ma22</v>
      </c>
      <c r="F154" s="113">
        <f t="shared" ca="1" si="8"/>
        <v>44697</v>
      </c>
      <c r="G154" s="316" cm="1">
        <f t="array" ref="G154">IF(SUMPRODUCT((PPG!$Q$19:$AB$19=$B$5)*PPG!Q154:AB154)&gt;0,SUMPRODUCT((PPG!$Q$19:$AB$19=$B$5)*PPG!Q154:AB154),0)</f>
        <v>0</v>
      </c>
      <c r="H154" s="115">
        <f t="shared" ca="1" si="9"/>
        <v>44697</v>
      </c>
      <c r="I154" s="116">
        <v>0</v>
      </c>
      <c r="J154" s="112" t="str">
        <f>LEFT(PPG!D154,20)&amp;"."&amp;PPGPAY!E154</f>
        <v xml:space="preserve"> Please choose a sch....Ma22</v>
      </c>
      <c r="K154" s="111" t="b">
        <v>1</v>
      </c>
      <c r="L154" s="117" t="s">
        <v>1275</v>
      </c>
      <c r="M154" s="111" t="b">
        <v>1</v>
      </c>
      <c r="N154" s="111" t="s">
        <v>1276</v>
      </c>
      <c r="O154" s="118" t="e">
        <f>PPG!I154</f>
        <v>#N/A</v>
      </c>
      <c r="P154" s="111" t="b">
        <v>1</v>
      </c>
      <c r="Q154" s="111" t="b">
        <v>1</v>
      </c>
      <c r="R154" s="111" t="b">
        <v>1</v>
      </c>
      <c r="T154" s="10">
        <f t="shared" si="10"/>
        <v>7</v>
      </c>
      <c r="U154" s="1">
        <f t="shared" si="11"/>
        <v>28</v>
      </c>
    </row>
    <row r="155" spans="1:21" x14ac:dyDescent="0.25">
      <c r="A155" s="108">
        <v>1</v>
      </c>
      <c r="B155" s="109">
        <v>2</v>
      </c>
      <c r="C155" s="110">
        <f>PPG!J155</f>
        <v>0</v>
      </c>
      <c r="D155" s="111" t="b">
        <v>1</v>
      </c>
      <c r="E155" s="112" t="str">
        <f>RIGHT(PPG!C155,4)&amp;"."&amp;PPG!M155&amp;"."&amp;PPG!K155&amp;"."&amp;$C$5</f>
        <v>...Ma22</v>
      </c>
      <c r="F155" s="113">
        <f t="shared" ca="1" si="8"/>
        <v>44697</v>
      </c>
      <c r="G155" s="316" cm="1">
        <f t="array" ref="G155">IF(SUMPRODUCT((PPG!$Q$19:$AB$19=$B$5)*PPG!Q155:AB155)&gt;0,SUMPRODUCT((PPG!$Q$19:$AB$19=$B$5)*PPG!Q155:AB155),0)</f>
        <v>0</v>
      </c>
      <c r="H155" s="115">
        <f t="shared" ca="1" si="9"/>
        <v>44697</v>
      </c>
      <c r="I155" s="116">
        <v>0</v>
      </c>
      <c r="J155" s="112" t="str">
        <f>LEFT(PPG!D155,20)&amp;"."&amp;PPGPAY!E155</f>
        <v xml:space="preserve"> Please choose a sch....Ma22</v>
      </c>
      <c r="K155" s="111" t="b">
        <v>1</v>
      </c>
      <c r="L155" s="117" t="s">
        <v>1275</v>
      </c>
      <c r="M155" s="111" t="b">
        <v>1</v>
      </c>
      <c r="N155" s="111" t="s">
        <v>1276</v>
      </c>
      <c r="O155" s="118" t="e">
        <f>PPG!I155</f>
        <v>#N/A</v>
      </c>
      <c r="P155" s="111" t="b">
        <v>1</v>
      </c>
      <c r="Q155" s="111" t="b">
        <v>1</v>
      </c>
      <c r="R155" s="111" t="b">
        <v>1</v>
      </c>
      <c r="T155" s="10">
        <f t="shared" si="10"/>
        <v>7</v>
      </c>
      <c r="U155" s="1">
        <f t="shared" si="11"/>
        <v>28</v>
      </c>
    </row>
    <row r="156" spans="1:21" x14ac:dyDescent="0.25">
      <c r="A156" s="108">
        <v>1</v>
      </c>
      <c r="B156" s="109">
        <v>2</v>
      </c>
      <c r="C156" s="110">
        <f>PPG!J156</f>
        <v>0</v>
      </c>
      <c r="D156" s="111" t="b">
        <v>1</v>
      </c>
      <c r="E156" s="112" t="str">
        <f>RIGHT(PPG!C156,4)&amp;"."&amp;PPG!M156&amp;"."&amp;PPG!K156&amp;"."&amp;$C$5</f>
        <v>...Ma22</v>
      </c>
      <c r="F156" s="113">
        <f t="shared" ca="1" si="8"/>
        <v>44697</v>
      </c>
      <c r="G156" s="316" cm="1">
        <f t="array" ref="G156">IF(SUMPRODUCT((PPG!$Q$19:$AB$19=$B$5)*PPG!Q156:AB156)&gt;0,SUMPRODUCT((PPG!$Q$19:$AB$19=$B$5)*PPG!Q156:AB156),0)</f>
        <v>0</v>
      </c>
      <c r="H156" s="115">
        <f t="shared" ca="1" si="9"/>
        <v>44697</v>
      </c>
      <c r="I156" s="116">
        <v>0</v>
      </c>
      <c r="J156" s="112" t="str">
        <f>LEFT(PPG!D156,20)&amp;"."&amp;PPGPAY!E156</f>
        <v xml:space="preserve"> Please choose a sch....Ma22</v>
      </c>
      <c r="K156" s="111" t="b">
        <v>1</v>
      </c>
      <c r="L156" s="117" t="s">
        <v>1275</v>
      </c>
      <c r="M156" s="111" t="b">
        <v>1</v>
      </c>
      <c r="N156" s="111" t="s">
        <v>1276</v>
      </c>
      <c r="O156" s="118" t="e">
        <f>PPG!I156</f>
        <v>#N/A</v>
      </c>
      <c r="P156" s="111" t="b">
        <v>1</v>
      </c>
      <c r="Q156" s="111" t="b">
        <v>1</v>
      </c>
      <c r="R156" s="111" t="b">
        <v>1</v>
      </c>
      <c r="T156" s="10">
        <f t="shared" si="10"/>
        <v>7</v>
      </c>
      <c r="U156" s="1">
        <f t="shared" si="11"/>
        <v>28</v>
      </c>
    </row>
    <row r="157" spans="1:21" x14ac:dyDescent="0.25">
      <c r="A157" s="108">
        <v>1</v>
      </c>
      <c r="B157" s="109">
        <v>2</v>
      </c>
      <c r="C157" s="110">
        <f>PPG!J157</f>
        <v>0</v>
      </c>
      <c r="D157" s="111" t="b">
        <v>1</v>
      </c>
      <c r="E157" s="112" t="str">
        <f>RIGHT(PPG!C157,4)&amp;"."&amp;PPG!M157&amp;"."&amp;PPG!K157&amp;"."&amp;$C$5</f>
        <v>...Ma22</v>
      </c>
      <c r="F157" s="113">
        <f t="shared" ca="1" si="8"/>
        <v>44697</v>
      </c>
      <c r="G157" s="316" cm="1">
        <f t="array" ref="G157">IF(SUMPRODUCT((PPG!$Q$19:$AB$19=$B$5)*PPG!Q157:AB157)&gt;0,SUMPRODUCT((PPG!$Q$19:$AB$19=$B$5)*PPG!Q157:AB157),0)</f>
        <v>0</v>
      </c>
      <c r="H157" s="115">
        <f t="shared" ca="1" si="9"/>
        <v>44697</v>
      </c>
      <c r="I157" s="116">
        <v>0</v>
      </c>
      <c r="J157" s="112" t="str">
        <f>LEFT(PPG!D157,20)&amp;"."&amp;PPGPAY!E157</f>
        <v xml:space="preserve"> Please choose a sch....Ma22</v>
      </c>
      <c r="K157" s="111" t="b">
        <v>1</v>
      </c>
      <c r="L157" s="117" t="s">
        <v>1275</v>
      </c>
      <c r="M157" s="111" t="b">
        <v>1</v>
      </c>
      <c r="N157" s="111" t="s">
        <v>1276</v>
      </c>
      <c r="O157" s="118" t="e">
        <f>PPG!I157</f>
        <v>#N/A</v>
      </c>
      <c r="P157" s="111" t="b">
        <v>1</v>
      </c>
      <c r="Q157" s="111" t="b">
        <v>1</v>
      </c>
      <c r="R157" s="111" t="b">
        <v>1</v>
      </c>
      <c r="T157" s="10">
        <f t="shared" si="10"/>
        <v>7</v>
      </c>
      <c r="U157" s="1">
        <f t="shared" si="11"/>
        <v>28</v>
      </c>
    </row>
    <row r="158" spans="1:21" x14ac:dyDescent="0.25">
      <c r="A158" s="108">
        <v>1</v>
      </c>
      <c r="B158" s="109">
        <v>2</v>
      </c>
      <c r="C158" s="110">
        <f>PPG!J158</f>
        <v>0</v>
      </c>
      <c r="D158" s="111" t="b">
        <v>1</v>
      </c>
      <c r="E158" s="112" t="str">
        <f>RIGHT(PPG!C158,4)&amp;"."&amp;PPG!M158&amp;"."&amp;PPG!K158&amp;"."&amp;$C$5</f>
        <v>...Ma22</v>
      </c>
      <c r="F158" s="113">
        <f t="shared" ca="1" si="8"/>
        <v>44697</v>
      </c>
      <c r="G158" s="316" cm="1">
        <f t="array" ref="G158">IF(SUMPRODUCT((PPG!$Q$19:$AB$19=$B$5)*PPG!Q158:AB158)&gt;0,SUMPRODUCT((PPG!$Q$19:$AB$19=$B$5)*PPG!Q158:AB158),0)</f>
        <v>0</v>
      </c>
      <c r="H158" s="115">
        <f t="shared" ca="1" si="9"/>
        <v>44697</v>
      </c>
      <c r="I158" s="116">
        <v>0</v>
      </c>
      <c r="J158" s="112" t="str">
        <f>LEFT(PPG!D158,20)&amp;"."&amp;PPGPAY!E158</f>
        <v xml:space="preserve"> Please choose a sch....Ma22</v>
      </c>
      <c r="K158" s="111" t="b">
        <v>1</v>
      </c>
      <c r="L158" s="117" t="s">
        <v>1275</v>
      </c>
      <c r="M158" s="111" t="b">
        <v>1</v>
      </c>
      <c r="N158" s="111" t="s">
        <v>1276</v>
      </c>
      <c r="O158" s="118" t="e">
        <f>PPG!I158</f>
        <v>#N/A</v>
      </c>
      <c r="P158" s="111" t="b">
        <v>1</v>
      </c>
      <c r="Q158" s="111" t="b">
        <v>1</v>
      </c>
      <c r="R158" s="111" t="b">
        <v>1</v>
      </c>
      <c r="T158" s="10">
        <f t="shared" si="10"/>
        <v>7</v>
      </c>
      <c r="U158" s="1">
        <f t="shared" si="11"/>
        <v>28</v>
      </c>
    </row>
    <row r="159" spans="1:21" x14ac:dyDescent="0.25">
      <c r="A159" s="108">
        <v>1</v>
      </c>
      <c r="B159" s="109">
        <v>2</v>
      </c>
      <c r="C159" s="110">
        <f>PPG!J159</f>
        <v>0</v>
      </c>
      <c r="D159" s="111" t="b">
        <v>1</v>
      </c>
      <c r="E159" s="112" t="str">
        <f>RIGHT(PPG!C159,4)&amp;"."&amp;PPG!M159&amp;"."&amp;PPG!K159&amp;"."&amp;$C$5</f>
        <v>...Ma22</v>
      </c>
      <c r="F159" s="113">
        <f t="shared" ca="1" si="8"/>
        <v>44697</v>
      </c>
      <c r="G159" s="316" cm="1">
        <f t="array" ref="G159">IF(SUMPRODUCT((PPG!$Q$19:$AB$19=$B$5)*PPG!Q159:AB159)&gt;0,SUMPRODUCT((PPG!$Q$19:$AB$19=$B$5)*PPG!Q159:AB159),0)</f>
        <v>0</v>
      </c>
      <c r="H159" s="115">
        <f t="shared" ca="1" si="9"/>
        <v>44697</v>
      </c>
      <c r="I159" s="116">
        <v>0</v>
      </c>
      <c r="J159" s="112" t="str">
        <f>LEFT(PPG!D159,20)&amp;"."&amp;PPGPAY!E159</f>
        <v xml:space="preserve"> Please choose a sch....Ma22</v>
      </c>
      <c r="K159" s="111" t="b">
        <v>1</v>
      </c>
      <c r="L159" s="117" t="s">
        <v>1275</v>
      </c>
      <c r="M159" s="111" t="b">
        <v>1</v>
      </c>
      <c r="N159" s="111" t="s">
        <v>1276</v>
      </c>
      <c r="O159" s="118" t="e">
        <f>PPG!I159</f>
        <v>#N/A</v>
      </c>
      <c r="P159" s="111" t="b">
        <v>1</v>
      </c>
      <c r="Q159" s="111" t="b">
        <v>1</v>
      </c>
      <c r="R159" s="111" t="b">
        <v>1</v>
      </c>
      <c r="T159" s="10">
        <f t="shared" si="10"/>
        <v>7</v>
      </c>
      <c r="U159" s="1">
        <f t="shared" si="11"/>
        <v>28</v>
      </c>
    </row>
    <row r="160" spans="1:21" x14ac:dyDescent="0.25">
      <c r="A160" s="108">
        <v>1</v>
      </c>
      <c r="B160" s="109">
        <v>2</v>
      </c>
      <c r="C160" s="110">
        <f>PPG!J160</f>
        <v>0</v>
      </c>
      <c r="D160" s="111" t="b">
        <v>1</v>
      </c>
      <c r="E160" s="112" t="str">
        <f>RIGHT(PPG!C160,4)&amp;"."&amp;PPG!M160&amp;"."&amp;PPG!K160&amp;"."&amp;$C$5</f>
        <v>...Ma22</v>
      </c>
      <c r="F160" s="113">
        <f t="shared" ca="1" si="8"/>
        <v>44697</v>
      </c>
      <c r="G160" s="316" cm="1">
        <f t="array" ref="G160">IF(SUMPRODUCT((PPG!$Q$19:$AB$19=$B$5)*PPG!Q160:AB160)&gt;0,SUMPRODUCT((PPG!$Q$19:$AB$19=$B$5)*PPG!Q160:AB160),0)</f>
        <v>0</v>
      </c>
      <c r="H160" s="115">
        <f t="shared" ca="1" si="9"/>
        <v>44697</v>
      </c>
      <c r="I160" s="116">
        <v>0</v>
      </c>
      <c r="J160" s="112" t="str">
        <f>LEFT(PPG!D160,20)&amp;"."&amp;PPGPAY!E160</f>
        <v xml:space="preserve"> Please choose a sch....Ma22</v>
      </c>
      <c r="K160" s="111" t="b">
        <v>1</v>
      </c>
      <c r="L160" s="117" t="s">
        <v>1275</v>
      </c>
      <c r="M160" s="111" t="b">
        <v>1</v>
      </c>
      <c r="N160" s="111" t="s">
        <v>1276</v>
      </c>
      <c r="O160" s="118" t="e">
        <f>PPG!I160</f>
        <v>#N/A</v>
      </c>
      <c r="P160" s="111" t="b">
        <v>1</v>
      </c>
      <c r="Q160" s="111" t="b">
        <v>1</v>
      </c>
      <c r="R160" s="111" t="b">
        <v>1</v>
      </c>
      <c r="T160" s="10">
        <f t="shared" si="10"/>
        <v>7</v>
      </c>
      <c r="U160" s="1">
        <f t="shared" si="11"/>
        <v>28</v>
      </c>
    </row>
    <row r="161" spans="1:21" x14ac:dyDescent="0.25">
      <c r="A161" s="108">
        <v>1</v>
      </c>
      <c r="B161" s="109">
        <v>2</v>
      </c>
      <c r="C161" s="110">
        <f>PPG!J161</f>
        <v>0</v>
      </c>
      <c r="D161" s="111" t="b">
        <v>1</v>
      </c>
      <c r="E161" s="112" t="str">
        <f>RIGHT(PPG!C161,4)&amp;"."&amp;PPG!M161&amp;"."&amp;PPG!K161&amp;"."&amp;$C$5</f>
        <v>...Ma22</v>
      </c>
      <c r="F161" s="113">
        <f t="shared" ca="1" si="8"/>
        <v>44697</v>
      </c>
      <c r="G161" s="316" cm="1">
        <f t="array" ref="G161">IF(SUMPRODUCT((PPG!$Q$19:$AB$19=$B$5)*PPG!Q161:AB161)&gt;0,SUMPRODUCT((PPG!$Q$19:$AB$19=$B$5)*PPG!Q161:AB161),0)</f>
        <v>0</v>
      </c>
      <c r="H161" s="115">
        <f t="shared" ca="1" si="9"/>
        <v>44697</v>
      </c>
      <c r="I161" s="116">
        <v>0</v>
      </c>
      <c r="J161" s="112" t="str">
        <f>LEFT(PPG!D161,20)&amp;"."&amp;PPGPAY!E161</f>
        <v>Colindale School....Ma22</v>
      </c>
      <c r="K161" s="111" t="b">
        <v>1</v>
      </c>
      <c r="L161" s="117" t="s">
        <v>1275</v>
      </c>
      <c r="M161" s="111" t="b">
        <v>1</v>
      </c>
      <c r="N161" s="111" t="s">
        <v>1276</v>
      </c>
      <c r="O161" s="118" t="e">
        <f>PPG!I161</f>
        <v>#N/A</v>
      </c>
      <c r="P161" s="111" t="b">
        <v>1</v>
      </c>
      <c r="Q161" s="111" t="b">
        <v>1</v>
      </c>
      <c r="R161" s="111" t="b">
        <v>1</v>
      </c>
      <c r="T161" s="10">
        <f t="shared" si="10"/>
        <v>7</v>
      </c>
      <c r="U161" s="1">
        <f t="shared" si="11"/>
        <v>24</v>
      </c>
    </row>
    <row r="162" spans="1:21" x14ac:dyDescent="0.25">
      <c r="A162" s="108">
        <v>1</v>
      </c>
      <c r="B162" s="109">
        <v>2</v>
      </c>
      <c r="C162" s="110">
        <f>PPG!J162</f>
        <v>0</v>
      </c>
      <c r="D162" s="111" t="b">
        <v>1</v>
      </c>
      <c r="E162" s="112" t="str">
        <f>RIGHT(PPG!C162,4)&amp;"."&amp;PPG!M162&amp;"."&amp;PPG!K162&amp;"."&amp;$C$5</f>
        <v>...Ma22</v>
      </c>
      <c r="F162" s="113">
        <f t="shared" ca="1" si="8"/>
        <v>44697</v>
      </c>
      <c r="G162" s="316" cm="1">
        <f t="array" ref="G162">IF(SUMPRODUCT((PPG!$Q$19:$AB$19=$B$5)*PPG!Q162:AB162)&gt;0,SUMPRODUCT((PPG!$Q$19:$AB$19=$B$5)*PPG!Q162:AB162),0)</f>
        <v>0</v>
      </c>
      <c r="H162" s="115">
        <f t="shared" ca="1" si="9"/>
        <v>44697</v>
      </c>
      <c r="I162" s="116">
        <v>0</v>
      </c>
      <c r="J162" s="112" t="str">
        <f>LEFT(PPG!D162,20)&amp;"."&amp;PPGPAY!E162</f>
        <v>Coppetts Wood....Ma22</v>
      </c>
      <c r="K162" s="111" t="b">
        <v>1</v>
      </c>
      <c r="L162" s="117" t="s">
        <v>1275</v>
      </c>
      <c r="M162" s="111" t="b">
        <v>1</v>
      </c>
      <c r="N162" s="111" t="s">
        <v>1276</v>
      </c>
      <c r="O162" s="118" t="e">
        <f>PPG!I162</f>
        <v>#N/A</v>
      </c>
      <c r="P162" s="111" t="b">
        <v>1</v>
      </c>
      <c r="Q162" s="111" t="b">
        <v>1</v>
      </c>
      <c r="R162" s="111" t="b">
        <v>1</v>
      </c>
      <c r="T162" s="10">
        <f t="shared" si="10"/>
        <v>7</v>
      </c>
      <c r="U162" s="1">
        <f t="shared" si="11"/>
        <v>21</v>
      </c>
    </row>
    <row r="163" spans="1:21" x14ac:dyDescent="0.25">
      <c r="A163" s="108">
        <v>1</v>
      </c>
      <c r="B163" s="109">
        <v>2</v>
      </c>
      <c r="C163" s="110">
        <f>PPG!J163</f>
        <v>0</v>
      </c>
      <c r="D163" s="111" t="b">
        <v>1</v>
      </c>
      <c r="E163" s="112" t="str">
        <f>RIGHT(PPG!C163,4)&amp;"."&amp;PPG!M163&amp;"."&amp;PPG!K163&amp;"."&amp;$C$5</f>
        <v>...Ma22</v>
      </c>
      <c r="F163" s="113">
        <f t="shared" ca="1" si="8"/>
        <v>44697</v>
      </c>
      <c r="G163" s="316" cm="1">
        <f t="array" ref="G163">IF(SUMPRODUCT((PPG!$Q$19:$AB$19=$B$5)*PPG!Q163:AB163)&gt;0,SUMPRODUCT((PPG!$Q$19:$AB$19=$B$5)*PPG!Q163:AB163),0)</f>
        <v>0</v>
      </c>
      <c r="H163" s="115">
        <f t="shared" ca="1" si="9"/>
        <v>44697</v>
      </c>
      <c r="I163" s="116">
        <v>0</v>
      </c>
      <c r="J163" s="112" t="str">
        <f>LEFT(PPG!D163,20)&amp;"."&amp;PPGPAY!E163</f>
        <v>Orion Primary School....Ma22</v>
      </c>
      <c r="K163" s="111" t="b">
        <v>1</v>
      </c>
      <c r="L163" s="117" t="s">
        <v>1275</v>
      </c>
      <c r="M163" s="111" t="b">
        <v>1</v>
      </c>
      <c r="N163" s="111" t="s">
        <v>1276</v>
      </c>
      <c r="O163" s="118" t="e">
        <f>PPG!I163</f>
        <v>#N/A</v>
      </c>
      <c r="P163" s="111" t="b">
        <v>1</v>
      </c>
      <c r="Q163" s="111" t="b">
        <v>1</v>
      </c>
      <c r="R163" s="111" t="b">
        <v>1</v>
      </c>
      <c r="T163" s="10">
        <f t="shared" si="10"/>
        <v>7</v>
      </c>
      <c r="U163" s="1">
        <f t="shared" si="11"/>
        <v>28</v>
      </c>
    </row>
    <row r="164" spans="1:21" x14ac:dyDescent="0.25">
      <c r="A164" s="108">
        <v>1</v>
      </c>
      <c r="B164" s="109">
        <v>2</v>
      </c>
      <c r="C164" s="110">
        <f>PPG!J164</f>
        <v>0</v>
      </c>
      <c r="D164" s="111" t="b">
        <v>1</v>
      </c>
      <c r="E164" s="112" t="str">
        <f>RIGHT(PPG!C164,4)&amp;"."&amp;PPG!M164&amp;"."&amp;PPG!K164&amp;"."&amp;$C$5</f>
        <v>...Ma22</v>
      </c>
      <c r="F164" s="113">
        <f t="shared" ca="1" si="8"/>
        <v>44697</v>
      </c>
      <c r="G164" s="316" cm="1">
        <f t="array" ref="G164">IF(SUMPRODUCT((PPG!$Q$19:$AB$19=$B$5)*PPG!Q164:AB164)&gt;0,SUMPRODUCT((PPG!$Q$19:$AB$19=$B$5)*PPG!Q164:AB164),0)</f>
        <v>0</v>
      </c>
      <c r="H164" s="115">
        <f t="shared" ca="1" si="9"/>
        <v>44697</v>
      </c>
      <c r="I164" s="116">
        <v>0</v>
      </c>
      <c r="J164" s="112" t="str">
        <f>LEFT(PPG!D164,20)&amp;"."&amp;PPGPAY!E164</f>
        <v>Queenswell Infant an....Ma22</v>
      </c>
      <c r="K164" s="111" t="b">
        <v>1</v>
      </c>
      <c r="L164" s="117" t="s">
        <v>1275</v>
      </c>
      <c r="M164" s="111" t="b">
        <v>1</v>
      </c>
      <c r="N164" s="111" t="s">
        <v>1276</v>
      </c>
      <c r="O164" s="118" t="e">
        <f>PPG!I164</f>
        <v>#N/A</v>
      </c>
      <c r="P164" s="111" t="b">
        <v>1</v>
      </c>
      <c r="Q164" s="111" t="b">
        <v>1</v>
      </c>
      <c r="R164" s="111" t="b">
        <v>1</v>
      </c>
      <c r="T164" s="10">
        <f t="shared" si="10"/>
        <v>7</v>
      </c>
      <c r="U164" s="1">
        <f t="shared" si="11"/>
        <v>28</v>
      </c>
    </row>
    <row r="165" spans="1:21" x14ac:dyDescent="0.25">
      <c r="A165" s="108">
        <v>1</v>
      </c>
      <c r="B165" s="109">
        <v>2</v>
      </c>
      <c r="C165" s="110">
        <f>PPG!J165</f>
        <v>0</v>
      </c>
      <c r="D165" s="111" t="b">
        <v>1</v>
      </c>
      <c r="E165" s="112" t="str">
        <f>RIGHT(PPG!C165,4)&amp;"."&amp;PPG!M165&amp;"."&amp;PPG!K165&amp;"."&amp;$C$5</f>
        <v>...Ma22</v>
      </c>
      <c r="F165" s="113">
        <f t="shared" ca="1" si="8"/>
        <v>44697</v>
      </c>
      <c r="G165" s="316" cm="1">
        <f t="array" ref="G165">IF(SUMPRODUCT((PPG!$Q$19:$AB$19=$B$5)*PPG!Q165:AB165)&gt;0,SUMPRODUCT((PPG!$Q$19:$AB$19=$B$5)*PPG!Q165:AB165),0)</f>
        <v>0</v>
      </c>
      <c r="H165" s="115">
        <f t="shared" ca="1" si="9"/>
        <v>44697</v>
      </c>
      <c r="I165" s="116">
        <v>0</v>
      </c>
      <c r="J165" s="112" t="str">
        <f>LEFT(PPG!D165,20)&amp;"."&amp;PPGPAY!E165</f>
        <v>Hasmonean Primary Sc....Ma22</v>
      </c>
      <c r="K165" s="111" t="b">
        <v>1</v>
      </c>
      <c r="L165" s="117" t="s">
        <v>1275</v>
      </c>
      <c r="M165" s="111" t="b">
        <v>1</v>
      </c>
      <c r="N165" s="111" t="s">
        <v>1276</v>
      </c>
      <c r="O165" s="118" t="e">
        <f>PPG!I165</f>
        <v>#N/A</v>
      </c>
      <c r="P165" s="111" t="b">
        <v>1</v>
      </c>
      <c r="Q165" s="111" t="b">
        <v>1</v>
      </c>
      <c r="R165" s="111" t="b">
        <v>1</v>
      </c>
      <c r="T165" s="10">
        <f t="shared" si="10"/>
        <v>7</v>
      </c>
      <c r="U165" s="1">
        <f t="shared" si="11"/>
        <v>28</v>
      </c>
    </row>
    <row r="166" spans="1:21" x14ac:dyDescent="0.25">
      <c r="A166" s="108">
        <v>1</v>
      </c>
      <c r="B166" s="109">
        <v>2</v>
      </c>
      <c r="C166" s="110">
        <f>PPG!J166</f>
        <v>0</v>
      </c>
      <c r="D166" s="111" t="b">
        <v>1</v>
      </c>
      <c r="E166" s="112" t="str">
        <f>RIGHT(PPG!C166,4)&amp;"."&amp;PPG!M166&amp;"."&amp;PPG!K166&amp;"."&amp;$C$5</f>
        <v>...Ma22</v>
      </c>
      <c r="F166" s="113">
        <f t="shared" ca="1" si="8"/>
        <v>44697</v>
      </c>
      <c r="G166" s="316" cm="1">
        <f t="array" ref="G166">IF(SUMPRODUCT((PPG!$Q$19:$AB$19=$B$5)*PPG!Q166:AB166)&gt;0,SUMPRODUCT((PPG!$Q$19:$AB$19=$B$5)*PPG!Q166:AB166),0)</f>
        <v>0</v>
      </c>
      <c r="H166" s="115">
        <f t="shared" ca="1" si="9"/>
        <v>44697</v>
      </c>
      <c r="I166" s="116">
        <v>0</v>
      </c>
      <c r="J166" s="112" t="str">
        <f>LEFT(PPG!D166,20)&amp;"."&amp;PPGPAY!E166</f>
        <v>Friern Barnet School....Ma22</v>
      </c>
      <c r="K166" s="111" t="b">
        <v>1</v>
      </c>
      <c r="L166" s="117" t="s">
        <v>1275</v>
      </c>
      <c r="M166" s="111" t="b">
        <v>1</v>
      </c>
      <c r="N166" s="111" t="s">
        <v>1276</v>
      </c>
      <c r="O166" s="118" t="e">
        <f>PPG!I166</f>
        <v>#N/A</v>
      </c>
      <c r="P166" s="111" t="b">
        <v>1</v>
      </c>
      <c r="Q166" s="111" t="b">
        <v>1</v>
      </c>
      <c r="R166" s="111" t="b">
        <v>1</v>
      </c>
      <c r="T166" s="10">
        <f t="shared" si="10"/>
        <v>7</v>
      </c>
      <c r="U166" s="1">
        <f t="shared" si="11"/>
        <v>28</v>
      </c>
    </row>
    <row r="167" spans="1:21" x14ac:dyDescent="0.25">
      <c r="A167" s="108">
        <v>1</v>
      </c>
      <c r="B167" s="109">
        <v>2</v>
      </c>
      <c r="C167" s="110">
        <f>PPG!J167</f>
        <v>0</v>
      </c>
      <c r="D167" s="111" t="b">
        <v>1</v>
      </c>
      <c r="E167" s="112" t="str">
        <f>RIGHT(PPG!C167,4)&amp;"."&amp;PPG!M167&amp;"."&amp;PPG!K167&amp;"."&amp;$C$5</f>
        <v>...Ma22</v>
      </c>
      <c r="F167" s="113">
        <f t="shared" ca="1" si="8"/>
        <v>44697</v>
      </c>
      <c r="G167" s="316" cm="1">
        <f t="array" ref="G167">IF(SUMPRODUCT((PPG!$Q$19:$AB$19=$B$5)*PPG!Q167:AB167)&gt;0,SUMPRODUCT((PPG!$Q$19:$AB$19=$B$5)*PPG!Q167:AB167),0)</f>
        <v>0</v>
      </c>
      <c r="H167" s="115">
        <f t="shared" ca="1" si="9"/>
        <v>44697</v>
      </c>
      <c r="I167" s="116">
        <v>0</v>
      </c>
      <c r="J167" s="112" t="str">
        <f>LEFT(PPG!D167,20)&amp;"."&amp;PPGPAY!E167</f>
        <v xml:space="preserve"> Please choose a sch....Ma22</v>
      </c>
      <c r="K167" s="111" t="b">
        <v>1</v>
      </c>
      <c r="L167" s="117" t="s">
        <v>1275</v>
      </c>
      <c r="M167" s="111" t="b">
        <v>1</v>
      </c>
      <c r="N167" s="111" t="s">
        <v>1276</v>
      </c>
      <c r="O167" s="118" t="str">
        <f>PPG!I167</f>
        <v>/</v>
      </c>
      <c r="P167" s="111" t="b">
        <v>1</v>
      </c>
      <c r="Q167" s="111" t="b">
        <v>1</v>
      </c>
      <c r="R167" s="111" t="b">
        <v>1</v>
      </c>
      <c r="T167" s="10">
        <f t="shared" si="10"/>
        <v>7</v>
      </c>
      <c r="U167" s="1">
        <f t="shared" si="11"/>
        <v>28</v>
      </c>
    </row>
    <row r="168" spans="1:21" x14ac:dyDescent="0.25">
      <c r="A168" s="108">
        <v>1</v>
      </c>
      <c r="B168" s="109">
        <v>2</v>
      </c>
      <c r="C168" s="110">
        <f>PPG!J168</f>
        <v>0</v>
      </c>
      <c r="D168" s="111" t="b">
        <v>1</v>
      </c>
      <c r="E168" s="112" t="str">
        <f>RIGHT(PPG!C168,4)&amp;"."&amp;PPG!M168&amp;"."&amp;PPG!K168&amp;"."&amp;$C$5</f>
        <v>...Ma22</v>
      </c>
      <c r="F168" s="113">
        <f t="shared" ca="1" si="8"/>
        <v>44697</v>
      </c>
      <c r="G168" s="316" cm="1">
        <f t="array" ref="G168">IF(SUMPRODUCT((PPG!$Q$19:$AB$19=$B$5)*PPG!Q168:AB168)&gt;0,SUMPRODUCT((PPG!$Q$19:$AB$19=$B$5)*PPG!Q168:AB168),0)</f>
        <v>0</v>
      </c>
      <c r="H168" s="115">
        <f t="shared" ca="1" si="9"/>
        <v>44697</v>
      </c>
      <c r="I168" s="116">
        <v>0</v>
      </c>
      <c r="J168" s="112" t="str">
        <f>LEFT(PPG!D168,20)&amp;"."&amp;PPGPAY!E168</f>
        <v xml:space="preserve"> Please choose a sch....Ma22</v>
      </c>
      <c r="K168" s="111" t="b">
        <v>1</v>
      </c>
      <c r="L168" s="117" t="s">
        <v>1275</v>
      </c>
      <c r="M168" s="111" t="b">
        <v>1</v>
      </c>
      <c r="N168" s="111" t="s">
        <v>1276</v>
      </c>
      <c r="O168" s="118" t="str">
        <f>PPG!I168</f>
        <v>/</v>
      </c>
      <c r="P168" s="111" t="b">
        <v>1</v>
      </c>
      <c r="Q168" s="111" t="b">
        <v>1</v>
      </c>
      <c r="R168" s="111" t="b">
        <v>1</v>
      </c>
      <c r="T168" s="10">
        <f t="shared" si="10"/>
        <v>7</v>
      </c>
      <c r="U168" s="1">
        <f t="shared" si="11"/>
        <v>28</v>
      </c>
    </row>
    <row r="169" spans="1:21" x14ac:dyDescent="0.25">
      <c r="A169" s="108">
        <v>1</v>
      </c>
      <c r="B169" s="109">
        <v>2</v>
      </c>
      <c r="C169" s="110">
        <f>PPG!J169</f>
        <v>0</v>
      </c>
      <c r="D169" s="111" t="b">
        <v>1</v>
      </c>
      <c r="E169" s="112" t="str">
        <f>RIGHT(PPG!C169,4)&amp;"."&amp;PPG!M169&amp;"."&amp;PPG!K169&amp;"."&amp;$C$5</f>
        <v>...Ma22</v>
      </c>
      <c r="F169" s="113">
        <f t="shared" ca="1" si="8"/>
        <v>44697</v>
      </c>
      <c r="G169" s="316" cm="1">
        <f t="array" ref="G169">IF(SUMPRODUCT((PPG!$Q$19:$AB$19=$B$5)*PPG!Q169:AB169)&gt;0,SUMPRODUCT((PPG!$Q$19:$AB$19=$B$5)*PPG!Q169:AB169),0)</f>
        <v>0</v>
      </c>
      <c r="H169" s="115">
        <f t="shared" ca="1" si="9"/>
        <v>44697</v>
      </c>
      <c r="I169" s="116">
        <v>0</v>
      </c>
      <c r="J169" s="112" t="str">
        <f>LEFT(PPG!D169,20)&amp;"."&amp;PPGPAY!E169</f>
        <v xml:space="preserve"> Please choose a sch....Ma22</v>
      </c>
      <c r="K169" s="111" t="b">
        <v>1</v>
      </c>
      <c r="L169" s="117" t="s">
        <v>1275</v>
      </c>
      <c r="M169" s="111" t="b">
        <v>1</v>
      </c>
      <c r="N169" s="111" t="s">
        <v>1276</v>
      </c>
      <c r="O169" s="118" t="str">
        <f>PPG!I169</f>
        <v>/</v>
      </c>
      <c r="P169" s="111" t="b">
        <v>1</v>
      </c>
      <c r="Q169" s="111" t="b">
        <v>1</v>
      </c>
      <c r="R169" s="111" t="b">
        <v>1</v>
      </c>
      <c r="T169" s="10">
        <f t="shared" si="10"/>
        <v>7</v>
      </c>
      <c r="U169" s="1">
        <f t="shared" si="11"/>
        <v>28</v>
      </c>
    </row>
    <row r="170" spans="1:21" x14ac:dyDescent="0.25">
      <c r="A170" s="108">
        <v>1</v>
      </c>
      <c r="B170" s="109">
        <v>2</v>
      </c>
      <c r="C170" s="110">
        <f>PPG!J170</f>
        <v>0</v>
      </c>
      <c r="D170" s="111" t="b">
        <v>1</v>
      </c>
      <c r="E170" s="112" t="str">
        <f>RIGHT(PPG!C170,4)&amp;"."&amp;PPG!M170&amp;"."&amp;PPG!K170&amp;"."&amp;$C$5</f>
        <v>...Ma22</v>
      </c>
      <c r="F170" s="113">
        <f t="shared" ca="1" si="8"/>
        <v>44697</v>
      </c>
      <c r="G170" s="316" cm="1">
        <f t="array" ref="G170">IF(SUMPRODUCT((PPG!$Q$19:$AB$19=$B$5)*PPG!Q170:AB170)&gt;0,SUMPRODUCT((PPG!$Q$19:$AB$19=$B$5)*PPG!Q170:AB170),0)</f>
        <v>0</v>
      </c>
      <c r="H170" s="115">
        <f t="shared" ca="1" si="9"/>
        <v>44697</v>
      </c>
      <c r="I170" s="116">
        <v>0</v>
      </c>
      <c r="J170" s="112" t="str">
        <f>LEFT(PPG!D170,20)&amp;"."&amp;PPGPAY!E170</f>
        <v xml:space="preserve"> Please choose a sch....Ma22</v>
      </c>
      <c r="K170" s="111" t="b">
        <v>1</v>
      </c>
      <c r="L170" s="117" t="s">
        <v>1275</v>
      </c>
      <c r="M170" s="111" t="b">
        <v>1</v>
      </c>
      <c r="N170" s="111" t="s">
        <v>1276</v>
      </c>
      <c r="O170" s="118" t="str">
        <f>PPG!I170</f>
        <v>/</v>
      </c>
      <c r="P170" s="111" t="b">
        <v>1</v>
      </c>
      <c r="Q170" s="111" t="b">
        <v>1</v>
      </c>
      <c r="R170" s="111" t="b">
        <v>1</v>
      </c>
      <c r="T170" s="10">
        <f t="shared" si="10"/>
        <v>7</v>
      </c>
      <c r="U170" s="1">
        <f t="shared" si="11"/>
        <v>28</v>
      </c>
    </row>
    <row r="171" spans="1:21" x14ac:dyDescent="0.25">
      <c r="A171" s="108">
        <v>1</v>
      </c>
      <c r="B171" s="109">
        <v>2</v>
      </c>
      <c r="C171" s="110">
        <f>PPG!J171</f>
        <v>0</v>
      </c>
      <c r="D171" s="111" t="b">
        <v>1</v>
      </c>
      <c r="E171" s="112" t="str">
        <f>RIGHT(PPG!C171,4)&amp;"."&amp;PPG!M171&amp;"."&amp;PPG!K171&amp;"."&amp;$C$5</f>
        <v>...Ma22</v>
      </c>
      <c r="F171" s="113">
        <f t="shared" ca="1" si="8"/>
        <v>44697</v>
      </c>
      <c r="G171" s="316" cm="1">
        <f t="array" ref="G171">IF(SUMPRODUCT((PPG!$Q$19:$AB$19=$B$5)*PPG!Q171:AB171)&gt;0,SUMPRODUCT((PPG!$Q$19:$AB$19=$B$5)*PPG!Q171:AB171),0)</f>
        <v>0</v>
      </c>
      <c r="H171" s="115">
        <f t="shared" ca="1" si="9"/>
        <v>44697</v>
      </c>
      <c r="I171" s="116">
        <v>0</v>
      </c>
      <c r="J171" s="112" t="str">
        <f>LEFT(PPG!D171,20)&amp;"."&amp;PPGPAY!E171</f>
        <v xml:space="preserve"> Please choose a sch....Ma22</v>
      </c>
      <c r="K171" s="111" t="b">
        <v>1</v>
      </c>
      <c r="L171" s="117" t="s">
        <v>1275</v>
      </c>
      <c r="M171" s="111" t="b">
        <v>1</v>
      </c>
      <c r="N171" s="111" t="s">
        <v>1276</v>
      </c>
      <c r="O171" s="118" t="str">
        <f>PPG!I171</f>
        <v>/</v>
      </c>
      <c r="P171" s="111" t="b">
        <v>1</v>
      </c>
      <c r="Q171" s="111" t="b">
        <v>1</v>
      </c>
      <c r="R171" s="111" t="b">
        <v>1</v>
      </c>
      <c r="T171" s="10">
        <f t="shared" si="10"/>
        <v>7</v>
      </c>
      <c r="U171" s="1">
        <f t="shared" si="11"/>
        <v>28</v>
      </c>
    </row>
    <row r="172" spans="1:21" x14ac:dyDescent="0.25">
      <c r="A172" s="108">
        <v>1</v>
      </c>
      <c r="B172" s="109">
        <v>2</v>
      </c>
      <c r="C172" s="110">
        <f>PPG!J172</f>
        <v>0</v>
      </c>
      <c r="D172" s="111" t="b">
        <v>1</v>
      </c>
      <c r="E172" s="112" t="str">
        <f>RIGHT(PPG!C172,4)&amp;"."&amp;PPG!M172&amp;"."&amp;PPG!K172&amp;"."&amp;$C$5</f>
        <v>...Ma22</v>
      </c>
      <c r="F172" s="113">
        <f t="shared" ca="1" si="8"/>
        <v>44697</v>
      </c>
      <c r="G172" s="316" cm="1">
        <f t="array" ref="G172">IF(SUMPRODUCT((PPG!$Q$19:$AB$19=$B$5)*PPG!Q172:AB172)&gt;0,SUMPRODUCT((PPG!$Q$19:$AB$19=$B$5)*PPG!Q172:AB172),0)</f>
        <v>0</v>
      </c>
      <c r="H172" s="115">
        <f t="shared" ca="1" si="9"/>
        <v>44697</v>
      </c>
      <c r="I172" s="116">
        <v>0</v>
      </c>
      <c r="J172" s="112" t="str">
        <f>LEFT(PPG!D172,20)&amp;"."&amp;PPGPAY!E172</f>
        <v>....Ma22</v>
      </c>
      <c r="K172" s="111" t="b">
        <v>1</v>
      </c>
      <c r="L172" s="117" t="s">
        <v>1275</v>
      </c>
      <c r="M172" s="111" t="b">
        <v>1</v>
      </c>
      <c r="N172" s="111" t="s">
        <v>1276</v>
      </c>
      <c r="O172" s="118">
        <f>PPG!I172</f>
        <v>0</v>
      </c>
      <c r="P172" s="111" t="b">
        <v>1</v>
      </c>
      <c r="Q172" s="111" t="b">
        <v>1</v>
      </c>
      <c r="R172" s="111" t="b">
        <v>1</v>
      </c>
      <c r="T172" s="10">
        <f t="shared" si="10"/>
        <v>7</v>
      </c>
      <c r="U172" s="1">
        <f t="shared" si="11"/>
        <v>8</v>
      </c>
    </row>
    <row r="173" spans="1:21" x14ac:dyDescent="0.25">
      <c r="A173" s="108">
        <v>1</v>
      </c>
      <c r="B173" s="109">
        <v>2</v>
      </c>
      <c r="C173" s="110">
        <f>PPG!J173</f>
        <v>0</v>
      </c>
      <c r="D173" s="111" t="b">
        <v>1</v>
      </c>
      <c r="E173" s="112" t="str">
        <f>RIGHT(PPG!C173,4)&amp;"."&amp;PPG!M173&amp;"."&amp;PPG!K173&amp;"."&amp;$C$5</f>
        <v>...Ma22</v>
      </c>
      <c r="F173" s="113">
        <f t="shared" ca="1" si="8"/>
        <v>44697</v>
      </c>
      <c r="G173" s="316" cm="1">
        <f t="array" ref="G173">IF(SUMPRODUCT((PPG!$Q$19:$AB$19=$B$5)*PPG!Q173:AB173)&gt;0,SUMPRODUCT((PPG!$Q$19:$AB$19=$B$5)*PPG!Q173:AB173),0)</f>
        <v>0</v>
      </c>
      <c r="H173" s="115">
        <f t="shared" ca="1" si="9"/>
        <v>44697</v>
      </c>
      <c r="I173" s="116">
        <v>0</v>
      </c>
      <c r="J173" s="112" t="str">
        <f>LEFT(PPG!D173,20)&amp;"."&amp;PPGPAY!E173</f>
        <v>....Ma22</v>
      </c>
      <c r="K173" s="111" t="b">
        <v>1</v>
      </c>
      <c r="L173" s="117" t="s">
        <v>1275</v>
      </c>
      <c r="M173" s="111" t="b">
        <v>1</v>
      </c>
      <c r="N173" s="111" t="s">
        <v>1276</v>
      </c>
      <c r="O173" s="118">
        <f>PPG!I173</f>
        <v>0</v>
      </c>
      <c r="P173" s="111" t="b">
        <v>1</v>
      </c>
      <c r="Q173" s="111" t="b">
        <v>1</v>
      </c>
      <c r="R173" s="111" t="b">
        <v>1</v>
      </c>
      <c r="T173" s="10">
        <f t="shared" si="10"/>
        <v>7</v>
      </c>
      <c r="U173" s="1">
        <f t="shared" si="11"/>
        <v>8</v>
      </c>
    </row>
    <row r="174" spans="1:21" x14ac:dyDescent="0.25">
      <c r="A174" s="108">
        <v>1</v>
      </c>
      <c r="B174" s="109">
        <v>2</v>
      </c>
      <c r="C174" s="110">
        <f>PPG!J174</f>
        <v>0</v>
      </c>
      <c r="D174" s="111" t="b">
        <v>1</v>
      </c>
      <c r="E174" s="112" t="str">
        <f>RIGHT(PPG!C174,4)&amp;"."&amp;PPG!M174&amp;"."&amp;PPG!K174&amp;"."&amp;$C$5</f>
        <v>...Ma22</v>
      </c>
      <c r="F174" s="113">
        <f t="shared" ca="1" si="8"/>
        <v>44697</v>
      </c>
      <c r="G174" s="316" cm="1">
        <f t="array" ref="G174">IF(SUMPRODUCT((PPG!$Q$19:$AB$19=$B$5)*PPG!Q174:AB174)&gt;0,SUMPRODUCT((PPG!$Q$19:$AB$19=$B$5)*PPG!Q174:AB174),0)</f>
        <v>0</v>
      </c>
      <c r="H174" s="115">
        <f t="shared" ca="1" si="9"/>
        <v>44697</v>
      </c>
      <c r="I174" s="116">
        <v>0</v>
      </c>
      <c r="J174" s="112" t="str">
        <f>LEFT(PPG!D174,20)&amp;"."&amp;PPGPAY!E174</f>
        <v>....Ma22</v>
      </c>
      <c r="K174" s="111" t="b">
        <v>1</v>
      </c>
      <c r="L174" s="117" t="s">
        <v>1275</v>
      </c>
      <c r="M174" s="111" t="b">
        <v>1</v>
      </c>
      <c r="N174" s="111" t="s">
        <v>1276</v>
      </c>
      <c r="O174" s="118">
        <f>PPG!I174</f>
        <v>0</v>
      </c>
      <c r="P174" s="111" t="b">
        <v>1</v>
      </c>
      <c r="Q174" s="111" t="b">
        <v>1</v>
      </c>
      <c r="R174" s="111" t="b">
        <v>1</v>
      </c>
      <c r="T174" s="10">
        <f t="shared" si="10"/>
        <v>7</v>
      </c>
      <c r="U174" s="1">
        <f t="shared" si="11"/>
        <v>8</v>
      </c>
    </row>
    <row r="175" spans="1:21" x14ac:dyDescent="0.25">
      <c r="A175" s="108">
        <v>1</v>
      </c>
      <c r="B175" s="109">
        <v>2</v>
      </c>
      <c r="C175" s="110">
        <f>PPG!J175</f>
        <v>0</v>
      </c>
      <c r="D175" s="111" t="b">
        <v>1</v>
      </c>
      <c r="E175" s="112" t="str">
        <f>RIGHT(PPG!C175,4)&amp;"."&amp;PPG!M175&amp;"."&amp;PPG!K175&amp;"."&amp;$C$5</f>
        <v>...Ma22</v>
      </c>
      <c r="F175" s="113">
        <f t="shared" ca="1" si="8"/>
        <v>44697</v>
      </c>
      <c r="G175" s="316" cm="1">
        <f t="array" ref="G175">IF(SUMPRODUCT((PPG!$Q$19:$AB$19=$B$5)*PPG!Q175:AB175)&gt;0,SUMPRODUCT((PPG!$Q$19:$AB$19=$B$5)*PPG!Q175:AB175),0)</f>
        <v>0</v>
      </c>
      <c r="H175" s="115">
        <f t="shared" ca="1" si="9"/>
        <v>44697</v>
      </c>
      <c r="I175" s="116">
        <v>0</v>
      </c>
      <c r="J175" s="112" t="str">
        <f>LEFT(PPG!D175,20)&amp;"."&amp;PPGPAY!E175</f>
        <v>....Ma22</v>
      </c>
      <c r="K175" s="111" t="b">
        <v>1</v>
      </c>
      <c r="L175" s="117" t="s">
        <v>1275</v>
      </c>
      <c r="M175" s="111" t="b">
        <v>1</v>
      </c>
      <c r="N175" s="111" t="s">
        <v>1276</v>
      </c>
      <c r="O175" s="118">
        <f>PPG!I175</f>
        <v>0</v>
      </c>
      <c r="P175" s="111" t="b">
        <v>1</v>
      </c>
      <c r="Q175" s="111" t="b">
        <v>1</v>
      </c>
      <c r="R175" s="111" t="b">
        <v>1</v>
      </c>
      <c r="T175" s="10">
        <f t="shared" si="10"/>
        <v>7</v>
      </c>
      <c r="U175" s="1">
        <f t="shared" si="11"/>
        <v>8</v>
      </c>
    </row>
    <row r="176" spans="1:21" x14ac:dyDescent="0.25">
      <c r="A176" s="108">
        <v>1</v>
      </c>
      <c r="B176" s="109">
        <v>2</v>
      </c>
      <c r="C176" s="110">
        <f>PPG!J176</f>
        <v>0</v>
      </c>
      <c r="D176" s="111" t="b">
        <v>1</v>
      </c>
      <c r="E176" s="112" t="str">
        <f>RIGHT(PPG!C176,4)&amp;"."&amp;PPG!M176&amp;"."&amp;PPG!K176&amp;"."&amp;$C$5</f>
        <v>...Ma22</v>
      </c>
      <c r="F176" s="113">
        <f t="shared" ca="1" si="8"/>
        <v>44697</v>
      </c>
      <c r="G176" s="316" cm="1">
        <f t="array" ref="G176">IF(SUMPRODUCT((PPG!$Q$19:$AB$19=$B$5)*PPG!Q176:AB176)&gt;0,SUMPRODUCT((PPG!$Q$19:$AB$19=$B$5)*PPG!Q176:AB176),0)</f>
        <v>0</v>
      </c>
      <c r="H176" s="115">
        <f t="shared" ca="1" si="9"/>
        <v>44697</v>
      </c>
      <c r="I176" s="116">
        <v>0</v>
      </c>
      <c r="J176" s="112" t="str">
        <f>LEFT(PPG!D176,20)&amp;"."&amp;PPGPAY!E176</f>
        <v>....Ma22</v>
      </c>
      <c r="K176" s="111" t="b">
        <v>1</v>
      </c>
      <c r="L176" s="117" t="s">
        <v>1275</v>
      </c>
      <c r="M176" s="111" t="b">
        <v>1</v>
      </c>
      <c r="N176" s="111" t="s">
        <v>1276</v>
      </c>
      <c r="O176" s="118">
        <f>PPG!I176</f>
        <v>0</v>
      </c>
      <c r="P176" s="111" t="b">
        <v>1</v>
      </c>
      <c r="Q176" s="111" t="b">
        <v>1</v>
      </c>
      <c r="R176" s="111" t="b">
        <v>1</v>
      </c>
      <c r="T176" s="10">
        <f t="shared" si="10"/>
        <v>7</v>
      </c>
      <c r="U176" s="1">
        <f t="shared" si="11"/>
        <v>8</v>
      </c>
    </row>
    <row r="177" spans="1:21" x14ac:dyDescent="0.25">
      <c r="A177" s="108">
        <v>1</v>
      </c>
      <c r="B177" s="109">
        <v>2</v>
      </c>
      <c r="C177" s="110">
        <f>PPG!J177</f>
        <v>0</v>
      </c>
      <c r="D177" s="111" t="b">
        <v>1</v>
      </c>
      <c r="E177" s="112" t="str">
        <f>RIGHT(PPG!C177,4)&amp;"."&amp;PPG!M177&amp;"."&amp;PPG!K177&amp;"."&amp;$C$5</f>
        <v>...Ma22</v>
      </c>
      <c r="F177" s="113">
        <f t="shared" ca="1" si="8"/>
        <v>44697</v>
      </c>
      <c r="G177" s="316" cm="1">
        <f t="array" ref="G177">IF(SUMPRODUCT((PPG!$Q$19:$AB$19=$B$5)*PPG!Q177:AB177)&gt;0,SUMPRODUCT((PPG!$Q$19:$AB$19=$B$5)*PPG!Q177:AB177),0)</f>
        <v>0</v>
      </c>
      <c r="H177" s="115">
        <f t="shared" ca="1" si="9"/>
        <v>44697</v>
      </c>
      <c r="I177" s="116">
        <v>0</v>
      </c>
      <c r="J177" s="112" t="str">
        <f>LEFT(PPG!D177,20)&amp;"."&amp;PPGPAY!E177</f>
        <v>....Ma22</v>
      </c>
      <c r="K177" s="111" t="b">
        <v>1</v>
      </c>
      <c r="L177" s="117" t="s">
        <v>1275</v>
      </c>
      <c r="M177" s="111" t="b">
        <v>1</v>
      </c>
      <c r="N177" s="111" t="s">
        <v>1276</v>
      </c>
      <c r="O177" s="118">
        <f>PPG!I177</f>
        <v>0</v>
      </c>
      <c r="P177" s="111" t="b">
        <v>1</v>
      </c>
      <c r="Q177" s="111" t="b">
        <v>1</v>
      </c>
      <c r="R177" s="111" t="b">
        <v>1</v>
      </c>
      <c r="T177" s="10">
        <f t="shared" si="10"/>
        <v>7</v>
      </c>
      <c r="U177" s="1">
        <f t="shared" si="11"/>
        <v>8</v>
      </c>
    </row>
    <row r="178" spans="1:21" x14ac:dyDescent="0.25">
      <c r="A178" s="108">
        <v>1</v>
      </c>
      <c r="B178" s="109">
        <v>2</v>
      </c>
      <c r="C178" s="110">
        <f>PPG!J178</f>
        <v>0</v>
      </c>
      <c r="D178" s="111" t="b">
        <v>1</v>
      </c>
      <c r="E178" s="112" t="str">
        <f>RIGHT(PPG!C178,4)&amp;"."&amp;PPG!M178&amp;"."&amp;PPG!K178&amp;"."&amp;$C$5</f>
        <v>...Ma22</v>
      </c>
      <c r="F178" s="113">
        <f t="shared" ca="1" si="8"/>
        <v>44697</v>
      </c>
      <c r="G178" s="316" cm="1">
        <f t="array" ref="G178">IF(SUMPRODUCT((PPG!$Q$19:$AB$19=$B$5)*PPG!Q178:AB178)&gt;0,SUMPRODUCT((PPG!$Q$19:$AB$19=$B$5)*PPG!Q178:AB178),0)</f>
        <v>0</v>
      </c>
      <c r="H178" s="115">
        <f t="shared" ca="1" si="9"/>
        <v>44697</v>
      </c>
      <c r="I178" s="116">
        <v>0</v>
      </c>
      <c r="J178" s="112" t="str">
        <f>LEFT(PPG!D178,20)&amp;"."&amp;PPGPAY!E178</f>
        <v>....Ma22</v>
      </c>
      <c r="K178" s="111" t="b">
        <v>1</v>
      </c>
      <c r="L178" s="117" t="s">
        <v>1275</v>
      </c>
      <c r="M178" s="111" t="b">
        <v>1</v>
      </c>
      <c r="N178" s="111" t="s">
        <v>1276</v>
      </c>
      <c r="O178" s="118">
        <f>PPG!I178</f>
        <v>0</v>
      </c>
      <c r="P178" s="111" t="b">
        <v>1</v>
      </c>
      <c r="Q178" s="111" t="b">
        <v>1</v>
      </c>
      <c r="R178" s="111" t="b">
        <v>1</v>
      </c>
      <c r="T178" s="10">
        <f t="shared" si="10"/>
        <v>7</v>
      </c>
      <c r="U178" s="1">
        <f t="shared" si="11"/>
        <v>8</v>
      </c>
    </row>
    <row r="179" spans="1:21" x14ac:dyDescent="0.25">
      <c r="A179" s="108">
        <v>1</v>
      </c>
      <c r="B179" s="109">
        <v>2</v>
      </c>
      <c r="C179" s="110">
        <f>PPG!J179</f>
        <v>0</v>
      </c>
      <c r="D179" s="111" t="b">
        <v>1</v>
      </c>
      <c r="E179" s="112" t="str">
        <f>RIGHT(PPG!C179,4)&amp;"."&amp;PPG!M179&amp;"."&amp;PPG!K179&amp;"."&amp;$C$5</f>
        <v>...Ma22</v>
      </c>
      <c r="F179" s="113">
        <f t="shared" ca="1" si="8"/>
        <v>44697</v>
      </c>
      <c r="G179" s="316" cm="1">
        <f t="array" ref="G179">IF(SUMPRODUCT((PPG!$Q$19:$AB$19=$B$5)*PPG!Q179:AB179)&gt;0,SUMPRODUCT((PPG!$Q$19:$AB$19=$B$5)*PPG!Q179:AB179),0)</f>
        <v>0</v>
      </c>
      <c r="H179" s="115">
        <f t="shared" ca="1" si="9"/>
        <v>44697</v>
      </c>
      <c r="I179" s="116">
        <v>0</v>
      </c>
      <c r="J179" s="112" t="str">
        <f>LEFT(PPG!D179,20)&amp;"."&amp;PPGPAY!E179</f>
        <v>....Ma22</v>
      </c>
      <c r="K179" s="111" t="b">
        <v>1</v>
      </c>
      <c r="L179" s="117" t="s">
        <v>1275</v>
      </c>
      <c r="M179" s="111" t="b">
        <v>1</v>
      </c>
      <c r="N179" s="111" t="s">
        <v>1276</v>
      </c>
      <c r="O179" s="118">
        <f>PPG!I179</f>
        <v>0</v>
      </c>
      <c r="P179" s="111" t="b">
        <v>1</v>
      </c>
      <c r="Q179" s="111" t="b">
        <v>1</v>
      </c>
      <c r="R179" s="111" t="b">
        <v>1</v>
      </c>
      <c r="T179" s="10">
        <f t="shared" si="10"/>
        <v>7</v>
      </c>
      <c r="U179" s="1">
        <f t="shared" si="11"/>
        <v>8</v>
      </c>
    </row>
    <row r="180" spans="1:21" x14ac:dyDescent="0.25">
      <c r="A180" s="108">
        <v>1</v>
      </c>
      <c r="B180" s="109">
        <v>2</v>
      </c>
      <c r="C180" s="110">
        <f>PPG!J180</f>
        <v>0</v>
      </c>
      <c r="D180" s="111" t="b">
        <v>1</v>
      </c>
      <c r="E180" s="112" t="str">
        <f>RIGHT(PPG!C180,4)&amp;"."&amp;PPG!M180&amp;"."&amp;PPG!K180&amp;"."&amp;$C$5</f>
        <v>...Ma22</v>
      </c>
      <c r="F180" s="113">
        <f t="shared" ca="1" si="8"/>
        <v>44697</v>
      </c>
      <c r="G180" s="316" cm="1">
        <f t="array" ref="G180">IF(SUMPRODUCT((PPG!$Q$19:$AB$19=$B$5)*PPG!Q180:AB180)&gt;0,SUMPRODUCT((PPG!$Q$19:$AB$19=$B$5)*PPG!Q180:AB180),0)</f>
        <v>0</v>
      </c>
      <c r="H180" s="115">
        <f t="shared" ca="1" si="9"/>
        <v>44697</v>
      </c>
      <c r="I180" s="116">
        <v>0</v>
      </c>
      <c r="J180" s="112" t="str">
        <f>LEFT(PPG!D180,20)&amp;"."&amp;PPGPAY!E180</f>
        <v>....Ma22</v>
      </c>
      <c r="K180" s="111" t="b">
        <v>1</v>
      </c>
      <c r="L180" s="117" t="s">
        <v>1275</v>
      </c>
      <c r="M180" s="111" t="b">
        <v>1</v>
      </c>
      <c r="N180" s="111" t="s">
        <v>1276</v>
      </c>
      <c r="O180" s="118">
        <f>PPG!I180</f>
        <v>0</v>
      </c>
      <c r="P180" s="111" t="b">
        <v>1</v>
      </c>
      <c r="Q180" s="111" t="b">
        <v>1</v>
      </c>
      <c r="R180" s="111" t="b">
        <v>1</v>
      </c>
      <c r="T180" s="10">
        <f t="shared" si="10"/>
        <v>7</v>
      </c>
      <c r="U180" s="1">
        <f t="shared" si="11"/>
        <v>8</v>
      </c>
    </row>
    <row r="181" spans="1:21" x14ac:dyDescent="0.25">
      <c r="A181" s="108">
        <v>1</v>
      </c>
      <c r="B181" s="109">
        <v>2</v>
      </c>
      <c r="C181" s="110">
        <f>PPG!J181</f>
        <v>0</v>
      </c>
      <c r="D181" s="111" t="b">
        <v>1</v>
      </c>
      <c r="E181" s="112" t="str">
        <f>RIGHT(PPG!C181,4)&amp;"."&amp;PPG!M181&amp;"."&amp;PPG!K181&amp;"."&amp;$C$5</f>
        <v>...Ma22</v>
      </c>
      <c r="F181" s="113">
        <f t="shared" ca="1" si="8"/>
        <v>44697</v>
      </c>
      <c r="G181" s="316" cm="1">
        <f t="array" ref="G181">IF(SUMPRODUCT((PPG!$Q$19:$AB$19=$B$5)*PPG!Q181:AB181)&gt;0,SUMPRODUCT((PPG!$Q$19:$AB$19=$B$5)*PPG!Q181:AB181),0)</f>
        <v>0</v>
      </c>
      <c r="H181" s="115">
        <f t="shared" ca="1" si="9"/>
        <v>44697</v>
      </c>
      <c r="I181" s="116">
        <v>0</v>
      </c>
      <c r="J181" s="112" t="str">
        <f>LEFT(PPG!D181,20)&amp;"."&amp;PPGPAY!E181</f>
        <v>....Ma22</v>
      </c>
      <c r="K181" s="111" t="b">
        <v>1</v>
      </c>
      <c r="L181" s="117" t="s">
        <v>1275</v>
      </c>
      <c r="M181" s="111" t="b">
        <v>1</v>
      </c>
      <c r="N181" s="111" t="s">
        <v>1276</v>
      </c>
      <c r="O181" s="118">
        <f>PPG!I181</f>
        <v>0</v>
      </c>
      <c r="P181" s="111" t="b">
        <v>1</v>
      </c>
      <c r="Q181" s="111" t="b">
        <v>1</v>
      </c>
      <c r="R181" s="111" t="b">
        <v>1</v>
      </c>
      <c r="T181" s="10">
        <f t="shared" si="10"/>
        <v>7</v>
      </c>
      <c r="U181" s="1">
        <f t="shared" si="11"/>
        <v>8</v>
      </c>
    </row>
    <row r="182" spans="1:21" x14ac:dyDescent="0.25">
      <c r="A182" s="108">
        <v>1</v>
      </c>
      <c r="B182" s="109">
        <v>2</v>
      </c>
      <c r="C182" s="110">
        <f>PPG!J182</f>
        <v>0</v>
      </c>
      <c r="D182" s="111" t="b">
        <v>1</v>
      </c>
      <c r="E182" s="112" t="str">
        <f>RIGHT(PPG!C182,4)&amp;"."&amp;PPG!M182&amp;"."&amp;PPG!K182&amp;"."&amp;$C$5</f>
        <v>...Ma22</v>
      </c>
      <c r="F182" s="113">
        <f t="shared" ca="1" si="8"/>
        <v>44697</v>
      </c>
      <c r="G182" s="316" cm="1">
        <f t="array" ref="G182">IF(SUMPRODUCT((PPG!$Q$19:$AB$19=$B$5)*PPG!Q182:AB182)&gt;0,SUMPRODUCT((PPG!$Q$19:$AB$19=$B$5)*PPG!Q182:AB182),0)</f>
        <v>0</v>
      </c>
      <c r="H182" s="115">
        <f t="shared" ca="1" si="9"/>
        <v>44697</v>
      </c>
      <c r="I182" s="116">
        <v>0</v>
      </c>
      <c r="J182" s="112" t="str">
        <f>LEFT(PPG!D182,20)&amp;"."&amp;PPGPAY!E182</f>
        <v>....Ma22</v>
      </c>
      <c r="K182" s="111" t="b">
        <v>1</v>
      </c>
      <c r="L182" s="117" t="s">
        <v>1275</v>
      </c>
      <c r="M182" s="111" t="b">
        <v>1</v>
      </c>
      <c r="N182" s="111" t="s">
        <v>1276</v>
      </c>
      <c r="O182" s="118">
        <f>PPG!I182</f>
        <v>0</v>
      </c>
      <c r="P182" s="111" t="b">
        <v>1</v>
      </c>
      <c r="Q182" s="111" t="b">
        <v>1</v>
      </c>
      <c r="R182" s="111" t="b">
        <v>1</v>
      </c>
      <c r="T182" s="10">
        <f t="shared" si="10"/>
        <v>7</v>
      </c>
      <c r="U182" s="1">
        <f t="shared" si="11"/>
        <v>8</v>
      </c>
    </row>
    <row r="183" spans="1:21" x14ac:dyDescent="0.25">
      <c r="A183" s="108">
        <v>1</v>
      </c>
      <c r="B183" s="109">
        <v>2</v>
      </c>
      <c r="C183" s="110">
        <f>PPG!J183</f>
        <v>0</v>
      </c>
      <c r="D183" s="111" t="b">
        <v>1</v>
      </c>
      <c r="E183" s="112" t="str">
        <f>RIGHT(PPG!C183,4)&amp;"."&amp;PPG!M183&amp;"."&amp;PPG!K183&amp;"."&amp;$C$5</f>
        <v>...Ma22</v>
      </c>
      <c r="F183" s="113">
        <f t="shared" ca="1" si="8"/>
        <v>44697</v>
      </c>
      <c r="G183" s="316" cm="1">
        <f t="array" ref="G183">IF(SUMPRODUCT((PPG!$Q$19:$AB$19=$B$5)*PPG!Q183:AB183)&gt;0,SUMPRODUCT((PPG!$Q$19:$AB$19=$B$5)*PPG!Q183:AB183),0)</f>
        <v>0</v>
      </c>
      <c r="H183" s="115">
        <f t="shared" ca="1" si="9"/>
        <v>44697</v>
      </c>
      <c r="I183" s="116">
        <v>0</v>
      </c>
      <c r="J183" s="112" t="str">
        <f>LEFT(PPG!D183,20)&amp;"."&amp;PPGPAY!E183</f>
        <v>....Ma22</v>
      </c>
      <c r="K183" s="111" t="b">
        <v>1</v>
      </c>
      <c r="L183" s="117" t="s">
        <v>1275</v>
      </c>
      <c r="M183" s="111" t="b">
        <v>1</v>
      </c>
      <c r="N183" s="111" t="s">
        <v>1276</v>
      </c>
      <c r="O183" s="118">
        <f>PPG!I183</f>
        <v>0</v>
      </c>
      <c r="P183" s="111" t="b">
        <v>1</v>
      </c>
      <c r="Q183" s="111" t="b">
        <v>1</v>
      </c>
      <c r="R183" s="111" t="b">
        <v>1</v>
      </c>
      <c r="T183" s="10">
        <f t="shared" si="10"/>
        <v>7</v>
      </c>
      <c r="U183" s="1">
        <f t="shared" si="11"/>
        <v>8</v>
      </c>
    </row>
    <row r="184" spans="1:21" x14ac:dyDescent="0.25">
      <c r="A184" s="108">
        <v>1</v>
      </c>
      <c r="B184" s="109">
        <v>2</v>
      </c>
      <c r="C184" s="110">
        <f>PPG!J184</f>
        <v>0</v>
      </c>
      <c r="D184" s="111" t="b">
        <v>1</v>
      </c>
      <c r="E184" s="112" t="str">
        <f>RIGHT(PPG!C184,4)&amp;"."&amp;PPG!M184&amp;"."&amp;PPG!K184&amp;"."&amp;$C$5</f>
        <v>...Ma22</v>
      </c>
      <c r="F184" s="113">
        <f t="shared" ca="1" si="8"/>
        <v>44697</v>
      </c>
      <c r="G184" s="316" cm="1">
        <f t="array" ref="G184">IF(SUMPRODUCT((PPG!$Q$19:$AB$19=$B$5)*PPG!Q184:AB184)&gt;0,SUMPRODUCT((PPG!$Q$19:$AB$19=$B$5)*PPG!Q184:AB184),0)</f>
        <v>0</v>
      </c>
      <c r="H184" s="115">
        <f t="shared" ca="1" si="9"/>
        <v>44697</v>
      </c>
      <c r="I184" s="116">
        <v>0</v>
      </c>
      <c r="J184" s="112" t="str">
        <f>LEFT(PPG!D184,20)&amp;"."&amp;PPGPAY!E184</f>
        <v>....Ma22</v>
      </c>
      <c r="K184" s="111" t="b">
        <v>1</v>
      </c>
      <c r="L184" s="117" t="s">
        <v>1275</v>
      </c>
      <c r="M184" s="111" t="b">
        <v>1</v>
      </c>
      <c r="N184" s="111" t="s">
        <v>1276</v>
      </c>
      <c r="O184" s="118">
        <f>PPG!I184</f>
        <v>0</v>
      </c>
      <c r="P184" s="111" t="b">
        <v>1</v>
      </c>
      <c r="Q184" s="111" t="b">
        <v>1</v>
      </c>
      <c r="R184" s="111" t="b">
        <v>1</v>
      </c>
      <c r="T184" s="10">
        <f t="shared" si="10"/>
        <v>7</v>
      </c>
      <c r="U184" s="1">
        <f t="shared" si="11"/>
        <v>8</v>
      </c>
    </row>
    <row r="185" spans="1:21" x14ac:dyDescent="0.25">
      <c r="A185" s="108">
        <v>1</v>
      </c>
      <c r="B185" s="109">
        <v>2</v>
      </c>
      <c r="C185" s="110">
        <f>PPG!J185</f>
        <v>0</v>
      </c>
      <c r="D185" s="111" t="b">
        <v>1</v>
      </c>
      <c r="E185" s="112" t="str">
        <f>RIGHT(PPG!C185,4)&amp;"."&amp;PPG!M185&amp;"."&amp;PPG!K185&amp;"."&amp;$C$5</f>
        <v>...Ma22</v>
      </c>
      <c r="F185" s="113">
        <f t="shared" ca="1" si="8"/>
        <v>44697</v>
      </c>
      <c r="G185" s="316" cm="1">
        <f t="array" ref="G185">IF(SUMPRODUCT((PPG!$Q$19:$AB$19=$B$5)*PPG!Q185:AB185)&gt;0,SUMPRODUCT((PPG!$Q$19:$AB$19=$B$5)*PPG!Q185:AB185),0)</f>
        <v>0</v>
      </c>
      <c r="H185" s="115">
        <f t="shared" ca="1" si="9"/>
        <v>44697</v>
      </c>
      <c r="I185" s="116">
        <v>0</v>
      </c>
      <c r="J185" s="112" t="str">
        <f>LEFT(PPG!D185,20)&amp;"."&amp;PPGPAY!E185</f>
        <v>....Ma22</v>
      </c>
      <c r="K185" s="111" t="b">
        <v>1</v>
      </c>
      <c r="L185" s="117" t="s">
        <v>1275</v>
      </c>
      <c r="M185" s="111" t="b">
        <v>1</v>
      </c>
      <c r="N185" s="111" t="s">
        <v>1276</v>
      </c>
      <c r="O185" s="118">
        <f>PPG!I185</f>
        <v>0</v>
      </c>
      <c r="P185" s="111" t="b">
        <v>1</v>
      </c>
      <c r="Q185" s="111" t="b">
        <v>1</v>
      </c>
      <c r="R185" s="111" t="b">
        <v>1</v>
      </c>
      <c r="T185" s="10">
        <f t="shared" si="10"/>
        <v>7</v>
      </c>
      <c r="U185" s="1">
        <f t="shared" si="11"/>
        <v>8</v>
      </c>
    </row>
    <row r="186" spans="1:21" x14ac:dyDescent="0.25">
      <c r="A186" s="108">
        <v>1</v>
      </c>
      <c r="B186" s="109">
        <v>2</v>
      </c>
      <c r="C186" s="110">
        <f>PPG!J186</f>
        <v>0</v>
      </c>
      <c r="D186" s="111" t="b">
        <v>1</v>
      </c>
      <c r="E186" s="112" t="str">
        <f>RIGHT(PPG!C186,4)&amp;"."&amp;PPG!M186&amp;"."&amp;PPG!K186&amp;"."&amp;$C$5</f>
        <v>...Ma22</v>
      </c>
      <c r="F186" s="113">
        <f t="shared" ca="1" si="8"/>
        <v>44697</v>
      </c>
      <c r="G186" s="316" cm="1">
        <f t="array" ref="G186">IF(SUMPRODUCT((PPG!$Q$19:$AB$19=$B$5)*PPG!Q186:AB186)&gt;0,SUMPRODUCT((PPG!$Q$19:$AB$19=$B$5)*PPG!Q186:AB186),0)</f>
        <v>0</v>
      </c>
      <c r="H186" s="115">
        <f t="shared" ca="1" si="9"/>
        <v>44697</v>
      </c>
      <c r="I186" s="116">
        <v>0</v>
      </c>
      <c r="J186" s="112" t="str">
        <f>LEFT(PPG!D186,20)&amp;"."&amp;PPGPAY!E186</f>
        <v>....Ma22</v>
      </c>
      <c r="K186" s="111" t="b">
        <v>1</v>
      </c>
      <c r="L186" s="117" t="s">
        <v>1275</v>
      </c>
      <c r="M186" s="111" t="b">
        <v>1</v>
      </c>
      <c r="N186" s="111" t="s">
        <v>1276</v>
      </c>
      <c r="O186" s="118">
        <f>PPG!I186</f>
        <v>0</v>
      </c>
      <c r="P186" s="111" t="b">
        <v>1</v>
      </c>
      <c r="Q186" s="111" t="b">
        <v>1</v>
      </c>
      <c r="R186" s="111" t="b">
        <v>1</v>
      </c>
      <c r="T186" s="10">
        <f t="shared" si="10"/>
        <v>7</v>
      </c>
      <c r="U186" s="1">
        <f t="shared" si="11"/>
        <v>8</v>
      </c>
    </row>
    <row r="187" spans="1:21" x14ac:dyDescent="0.25">
      <c r="A187" s="108">
        <v>1</v>
      </c>
      <c r="B187" s="109">
        <v>2</v>
      </c>
      <c r="C187" s="110">
        <f>PPG!J187</f>
        <v>0</v>
      </c>
      <c r="D187" s="111" t="b">
        <v>1</v>
      </c>
      <c r="E187" s="112" t="str">
        <f>RIGHT(PPG!C187,4)&amp;"."&amp;PPG!M187&amp;"."&amp;PPG!K187&amp;"."&amp;$C$5</f>
        <v>...Ma22</v>
      </c>
      <c r="F187" s="113">
        <f t="shared" ca="1" si="8"/>
        <v>44697</v>
      </c>
      <c r="G187" s="316" cm="1">
        <f t="array" ref="G187">IF(SUMPRODUCT((PPG!$Q$19:$AB$19=$B$5)*PPG!Q187:AB187)&gt;0,SUMPRODUCT((PPG!$Q$19:$AB$19=$B$5)*PPG!Q187:AB187),0)</f>
        <v>0</v>
      </c>
      <c r="H187" s="115">
        <f t="shared" ca="1" si="9"/>
        <v>44697</v>
      </c>
      <c r="I187" s="116">
        <v>0</v>
      </c>
      <c r="J187" s="112" t="str">
        <f>LEFT(PPG!D187,20)&amp;"."&amp;PPGPAY!E187</f>
        <v>....Ma22</v>
      </c>
      <c r="K187" s="111" t="b">
        <v>1</v>
      </c>
      <c r="L187" s="117" t="s">
        <v>1275</v>
      </c>
      <c r="M187" s="111" t="b">
        <v>1</v>
      </c>
      <c r="N187" s="111" t="s">
        <v>1276</v>
      </c>
      <c r="O187" s="118">
        <f>PPG!I187</f>
        <v>0</v>
      </c>
      <c r="P187" s="111" t="b">
        <v>1</v>
      </c>
      <c r="Q187" s="111" t="b">
        <v>1</v>
      </c>
      <c r="R187" s="111" t="b">
        <v>1</v>
      </c>
      <c r="T187" s="10">
        <f t="shared" si="10"/>
        <v>7</v>
      </c>
      <c r="U187" s="1">
        <f t="shared" si="11"/>
        <v>8</v>
      </c>
    </row>
    <row r="188" spans="1:21" x14ac:dyDescent="0.25">
      <c r="A188" s="108">
        <v>1</v>
      </c>
      <c r="B188" s="109">
        <v>2</v>
      </c>
      <c r="C188" s="110">
        <f>PPG!J188</f>
        <v>0</v>
      </c>
      <c r="D188" s="111" t="b">
        <v>1</v>
      </c>
      <c r="E188" s="112" t="str">
        <f>RIGHT(PPG!C188,4)&amp;"."&amp;PPG!M188&amp;"."&amp;PPG!K188&amp;"."&amp;$C$5</f>
        <v>...Ma22</v>
      </c>
      <c r="F188" s="113">
        <f t="shared" ca="1" si="8"/>
        <v>44697</v>
      </c>
      <c r="G188" s="316" cm="1">
        <f t="array" ref="G188">IF(SUMPRODUCT((PPG!$Q$19:$AB$19=$B$5)*PPG!Q188:AB188)&gt;0,SUMPRODUCT((PPG!$Q$19:$AB$19=$B$5)*PPG!Q188:AB188),0)</f>
        <v>0</v>
      </c>
      <c r="H188" s="115">
        <f t="shared" ca="1" si="9"/>
        <v>44697</v>
      </c>
      <c r="I188" s="116">
        <v>0</v>
      </c>
      <c r="J188" s="112" t="str">
        <f>LEFT(PPG!D188,20)&amp;"."&amp;PPGPAY!E188</f>
        <v>....Ma22</v>
      </c>
      <c r="K188" s="111" t="b">
        <v>1</v>
      </c>
      <c r="L188" s="117" t="s">
        <v>1275</v>
      </c>
      <c r="M188" s="111" t="b">
        <v>1</v>
      </c>
      <c r="N188" s="111" t="s">
        <v>1276</v>
      </c>
      <c r="O188" s="118">
        <f>PPG!I188</f>
        <v>0</v>
      </c>
      <c r="P188" s="111" t="b">
        <v>1</v>
      </c>
      <c r="Q188" s="111" t="b">
        <v>1</v>
      </c>
      <c r="R188" s="111" t="b">
        <v>1</v>
      </c>
      <c r="T188" s="10">
        <f t="shared" si="10"/>
        <v>7</v>
      </c>
      <c r="U188" s="1">
        <f t="shared" si="11"/>
        <v>8</v>
      </c>
    </row>
    <row r="189" spans="1:21" x14ac:dyDescent="0.25">
      <c r="A189" s="108">
        <v>1</v>
      </c>
      <c r="B189" s="109">
        <v>2</v>
      </c>
      <c r="C189" s="110">
        <f>PPG!J189</f>
        <v>0</v>
      </c>
      <c r="D189" s="111" t="b">
        <v>1</v>
      </c>
      <c r="E189" s="112" t="str">
        <f>RIGHT(PPG!C189,4)&amp;"."&amp;PPG!M189&amp;"."&amp;PPG!K189&amp;"."&amp;$C$5</f>
        <v>...Ma22</v>
      </c>
      <c r="F189" s="113">
        <f t="shared" ca="1" si="8"/>
        <v>44697</v>
      </c>
      <c r="G189" s="316" cm="1">
        <f t="array" ref="G189">IF(SUMPRODUCT((PPG!$Q$19:$AB$19=$B$5)*PPG!Q189:AB189)&gt;0,SUMPRODUCT((PPG!$Q$19:$AB$19=$B$5)*PPG!Q189:AB189),0)</f>
        <v>0</v>
      </c>
      <c r="H189" s="115">
        <f t="shared" ca="1" si="9"/>
        <v>44697</v>
      </c>
      <c r="I189" s="116">
        <v>0</v>
      </c>
      <c r="J189" s="112" t="str">
        <f>LEFT(PPG!D189,20)&amp;"."&amp;PPGPAY!E189</f>
        <v>....Ma22</v>
      </c>
      <c r="K189" s="111" t="b">
        <v>1</v>
      </c>
      <c r="L189" s="117" t="s">
        <v>1275</v>
      </c>
      <c r="M189" s="111" t="b">
        <v>1</v>
      </c>
      <c r="N189" s="111" t="s">
        <v>1276</v>
      </c>
      <c r="O189" s="118">
        <f>PPG!I189</f>
        <v>0</v>
      </c>
      <c r="P189" s="111" t="b">
        <v>1</v>
      </c>
      <c r="Q189" s="111" t="b">
        <v>1</v>
      </c>
      <c r="R189" s="111" t="b">
        <v>1</v>
      </c>
      <c r="T189" s="10">
        <f t="shared" si="10"/>
        <v>7</v>
      </c>
      <c r="U189" s="1">
        <f t="shared" si="11"/>
        <v>8</v>
      </c>
    </row>
    <row r="190" spans="1:21" x14ac:dyDescent="0.25">
      <c r="A190" s="108">
        <v>1</v>
      </c>
      <c r="B190" s="109">
        <v>2</v>
      </c>
      <c r="C190" s="110">
        <f>PPG!J190</f>
        <v>0</v>
      </c>
      <c r="D190" s="111" t="b">
        <v>1</v>
      </c>
      <c r="E190" s="112" t="str">
        <f>RIGHT(PPG!C190,4)&amp;"."&amp;PPG!M190&amp;"."&amp;PPG!K190&amp;"."&amp;$C$5</f>
        <v>...Ma22</v>
      </c>
      <c r="F190" s="113">
        <f t="shared" ca="1" si="8"/>
        <v>44697</v>
      </c>
      <c r="G190" s="316" cm="1">
        <f t="array" ref="G190">IF(SUMPRODUCT((PPG!$Q$19:$AB$19=$B$5)*PPG!Q190:AB190)&gt;0,SUMPRODUCT((PPG!$Q$19:$AB$19=$B$5)*PPG!Q190:AB190),0)</f>
        <v>0</v>
      </c>
      <c r="H190" s="115">
        <f t="shared" ca="1" si="9"/>
        <v>44697</v>
      </c>
      <c r="I190" s="116">
        <v>0</v>
      </c>
      <c r="J190" s="112" t="str">
        <f>LEFT(PPG!D190,20)&amp;"."&amp;PPGPAY!E190</f>
        <v>....Ma22</v>
      </c>
      <c r="K190" s="111" t="b">
        <v>1</v>
      </c>
      <c r="L190" s="117" t="s">
        <v>1275</v>
      </c>
      <c r="M190" s="111" t="b">
        <v>1</v>
      </c>
      <c r="N190" s="111" t="s">
        <v>1276</v>
      </c>
      <c r="O190" s="118">
        <f>PPG!I190</f>
        <v>0</v>
      </c>
      <c r="P190" s="111" t="b">
        <v>1</v>
      </c>
      <c r="Q190" s="111" t="b">
        <v>1</v>
      </c>
      <c r="R190" s="111" t="b">
        <v>1</v>
      </c>
      <c r="T190" s="10">
        <f t="shared" si="10"/>
        <v>7</v>
      </c>
      <c r="U190" s="1">
        <f t="shared" si="11"/>
        <v>8</v>
      </c>
    </row>
    <row r="191" spans="1:21" x14ac:dyDescent="0.25">
      <c r="A191" s="108">
        <v>1</v>
      </c>
      <c r="B191" s="109">
        <v>2</v>
      </c>
      <c r="C191" s="110">
        <f>PPG!J191</f>
        <v>0</v>
      </c>
      <c r="D191" s="111" t="b">
        <v>1</v>
      </c>
      <c r="E191" s="112" t="str">
        <f>RIGHT(PPG!C191,4)&amp;"."&amp;PPG!M191&amp;"."&amp;PPG!K191&amp;"."&amp;$C$5</f>
        <v>...Ma22</v>
      </c>
      <c r="F191" s="113">
        <f t="shared" ca="1" si="8"/>
        <v>44697</v>
      </c>
      <c r="G191" s="316" cm="1">
        <f t="array" ref="G191">IF(SUMPRODUCT((PPG!$Q$19:$AB$19=$B$5)*PPG!Q191:AB191)&gt;0,SUMPRODUCT((PPG!$Q$19:$AB$19=$B$5)*PPG!Q191:AB191),0)</f>
        <v>0</v>
      </c>
      <c r="H191" s="115">
        <f t="shared" ca="1" si="9"/>
        <v>44697</v>
      </c>
      <c r="I191" s="116">
        <v>0</v>
      </c>
      <c r="J191" s="112" t="str">
        <f>LEFT(PPG!D191,20)&amp;"."&amp;PPGPAY!E191</f>
        <v>....Ma22</v>
      </c>
      <c r="K191" s="111" t="b">
        <v>1</v>
      </c>
      <c r="L191" s="117" t="s">
        <v>1275</v>
      </c>
      <c r="M191" s="111" t="b">
        <v>1</v>
      </c>
      <c r="N191" s="111" t="s">
        <v>1276</v>
      </c>
      <c r="O191" s="118">
        <f>PPG!I191</f>
        <v>0</v>
      </c>
      <c r="P191" s="111" t="b">
        <v>1</v>
      </c>
      <c r="Q191" s="111" t="b">
        <v>1</v>
      </c>
      <c r="R191" s="111" t="b">
        <v>1</v>
      </c>
      <c r="T191" s="10">
        <f t="shared" si="10"/>
        <v>7</v>
      </c>
      <c r="U191" s="1">
        <f t="shared" si="11"/>
        <v>8</v>
      </c>
    </row>
    <row r="192" spans="1:21" x14ac:dyDescent="0.25">
      <c r="A192" s="108">
        <v>1</v>
      </c>
      <c r="B192" s="109">
        <v>2</v>
      </c>
      <c r="C192" s="110">
        <f>PPG!J192</f>
        <v>0</v>
      </c>
      <c r="D192" s="111" t="b">
        <v>1</v>
      </c>
      <c r="E192" s="112" t="str">
        <f>RIGHT(PPG!C192,4)&amp;"."&amp;PPG!M192&amp;"."&amp;PPG!K192&amp;"."&amp;$C$5</f>
        <v>...Ma22</v>
      </c>
      <c r="F192" s="113">
        <f t="shared" ca="1" si="8"/>
        <v>44697</v>
      </c>
      <c r="G192" s="316" cm="1">
        <f t="array" ref="G192">IF(SUMPRODUCT((PPG!$Q$19:$AB$19=$B$5)*PPG!Q192:AB192)&gt;0,SUMPRODUCT((PPG!$Q$19:$AB$19=$B$5)*PPG!Q192:AB192),0)</f>
        <v>0</v>
      </c>
      <c r="H192" s="115">
        <f t="shared" ca="1" si="9"/>
        <v>44697</v>
      </c>
      <c r="I192" s="116">
        <v>0</v>
      </c>
      <c r="J192" s="112" t="str">
        <f>LEFT(PPG!D192,20)&amp;"."&amp;PPGPAY!E192</f>
        <v>....Ma22</v>
      </c>
      <c r="K192" s="111" t="b">
        <v>1</v>
      </c>
      <c r="L192" s="117" t="s">
        <v>1275</v>
      </c>
      <c r="M192" s="111" t="b">
        <v>1</v>
      </c>
      <c r="N192" s="111" t="s">
        <v>1276</v>
      </c>
      <c r="O192" s="118">
        <f>PPG!I192</f>
        <v>0</v>
      </c>
      <c r="P192" s="111" t="b">
        <v>1</v>
      </c>
      <c r="Q192" s="111" t="b">
        <v>1</v>
      </c>
      <c r="R192" s="111" t="b">
        <v>1</v>
      </c>
      <c r="T192" s="10">
        <f t="shared" si="10"/>
        <v>7</v>
      </c>
      <c r="U192" s="1">
        <f t="shared" si="11"/>
        <v>8</v>
      </c>
    </row>
    <row r="193" spans="1:21" x14ac:dyDescent="0.25">
      <c r="A193" s="108">
        <v>1</v>
      </c>
      <c r="B193" s="109">
        <v>2</v>
      </c>
      <c r="C193" s="110">
        <f>PPG!J193</f>
        <v>0</v>
      </c>
      <c r="D193" s="111" t="b">
        <v>1</v>
      </c>
      <c r="E193" s="112" t="str">
        <f>RIGHT(PPG!C193,4)&amp;"."&amp;PPG!M193&amp;"."&amp;PPG!K193&amp;"."&amp;$C$5</f>
        <v>...Ma22</v>
      </c>
      <c r="F193" s="113">
        <f t="shared" ca="1" si="8"/>
        <v>44697</v>
      </c>
      <c r="G193" s="316" cm="1">
        <f t="array" ref="G193">IF(SUMPRODUCT((PPG!$Q$19:$AB$19=$B$5)*PPG!Q193:AB193)&gt;0,SUMPRODUCT((PPG!$Q$19:$AB$19=$B$5)*PPG!Q193:AB193),0)</f>
        <v>0</v>
      </c>
      <c r="H193" s="115">
        <f t="shared" ca="1" si="9"/>
        <v>44697</v>
      </c>
      <c r="I193" s="116">
        <v>0</v>
      </c>
      <c r="J193" s="112" t="str">
        <f>LEFT(PPG!D193,20)&amp;"."&amp;PPGPAY!E193</f>
        <v>....Ma22</v>
      </c>
      <c r="K193" s="111" t="b">
        <v>1</v>
      </c>
      <c r="L193" s="117" t="s">
        <v>1275</v>
      </c>
      <c r="M193" s="111" t="b">
        <v>1</v>
      </c>
      <c r="N193" s="111" t="s">
        <v>1276</v>
      </c>
      <c r="O193" s="118">
        <f>PPG!I193</f>
        <v>0</v>
      </c>
      <c r="P193" s="111" t="b">
        <v>1</v>
      </c>
      <c r="Q193" s="111" t="b">
        <v>1</v>
      </c>
      <c r="R193" s="111" t="b">
        <v>1</v>
      </c>
      <c r="T193" s="10">
        <f t="shared" si="10"/>
        <v>7</v>
      </c>
      <c r="U193" s="1">
        <f t="shared" si="11"/>
        <v>8</v>
      </c>
    </row>
    <row r="194" spans="1:21" x14ac:dyDescent="0.25">
      <c r="A194" s="108">
        <v>1</v>
      </c>
      <c r="B194" s="109">
        <v>2</v>
      </c>
      <c r="C194" s="110">
        <f>PPG!J194</f>
        <v>0</v>
      </c>
      <c r="D194" s="111" t="b">
        <v>1</v>
      </c>
      <c r="E194" s="112" t="str">
        <f>RIGHT(PPG!C194,4)&amp;"."&amp;PPG!M194&amp;"."&amp;PPG!K194&amp;"."&amp;$C$5</f>
        <v>...Ma22</v>
      </c>
      <c r="F194" s="113">
        <f t="shared" ca="1" si="8"/>
        <v>44697</v>
      </c>
      <c r="G194" s="316" cm="1">
        <f t="array" ref="G194">IF(SUMPRODUCT((PPG!$Q$19:$AB$19=$B$5)*PPG!Q194:AB194)&gt;0,SUMPRODUCT((PPG!$Q$19:$AB$19=$B$5)*PPG!Q194:AB194),0)</f>
        <v>0</v>
      </c>
      <c r="H194" s="115">
        <f t="shared" ca="1" si="9"/>
        <v>44697</v>
      </c>
      <c r="I194" s="116">
        <v>0</v>
      </c>
      <c r="J194" s="112" t="str">
        <f>LEFT(PPG!D194,20)&amp;"."&amp;PPGPAY!E194</f>
        <v>....Ma22</v>
      </c>
      <c r="K194" s="111" t="b">
        <v>1</v>
      </c>
      <c r="L194" s="117" t="s">
        <v>1275</v>
      </c>
      <c r="M194" s="111" t="b">
        <v>1</v>
      </c>
      <c r="N194" s="111" t="s">
        <v>1276</v>
      </c>
      <c r="O194" s="118">
        <f>PPG!I194</f>
        <v>0</v>
      </c>
      <c r="P194" s="111" t="b">
        <v>1</v>
      </c>
      <c r="Q194" s="111" t="b">
        <v>1</v>
      </c>
      <c r="R194" s="111" t="b">
        <v>1</v>
      </c>
      <c r="T194" s="10">
        <f t="shared" si="10"/>
        <v>7</v>
      </c>
      <c r="U194" s="1">
        <f t="shared" si="11"/>
        <v>8</v>
      </c>
    </row>
    <row r="195" spans="1:21" x14ac:dyDescent="0.25">
      <c r="A195" s="108">
        <v>1</v>
      </c>
      <c r="B195" s="109">
        <v>2</v>
      </c>
      <c r="C195" s="110">
        <f>PPG!J195</f>
        <v>0</v>
      </c>
      <c r="D195" s="111" t="b">
        <v>1</v>
      </c>
      <c r="E195" s="112" t="str">
        <f>RIGHT(PPG!C195,4)&amp;"."&amp;PPG!M195&amp;"."&amp;PPG!K195&amp;"."&amp;$C$5</f>
        <v>...Ma22</v>
      </c>
      <c r="F195" s="113">
        <f t="shared" ca="1" si="8"/>
        <v>44697</v>
      </c>
      <c r="G195" s="316" cm="1">
        <f t="array" ref="G195">IF(SUMPRODUCT((PPG!$Q$19:$AB$19=$B$5)*PPG!Q195:AB195)&gt;0,SUMPRODUCT((PPG!$Q$19:$AB$19=$B$5)*PPG!Q195:AB195),0)</f>
        <v>0</v>
      </c>
      <c r="H195" s="115">
        <f t="shared" ca="1" si="9"/>
        <v>44697</v>
      </c>
      <c r="I195" s="116">
        <v>0</v>
      </c>
      <c r="J195" s="112" t="str">
        <f>LEFT(PPG!D195,20)&amp;"."&amp;PPGPAY!E195</f>
        <v>....Ma22</v>
      </c>
      <c r="K195" s="111" t="b">
        <v>1</v>
      </c>
      <c r="L195" s="117" t="s">
        <v>1275</v>
      </c>
      <c r="M195" s="111" t="b">
        <v>1</v>
      </c>
      <c r="N195" s="111" t="s">
        <v>1276</v>
      </c>
      <c r="O195" s="118">
        <f>PPG!I195</f>
        <v>0</v>
      </c>
      <c r="P195" s="111" t="b">
        <v>1</v>
      </c>
      <c r="Q195" s="111" t="b">
        <v>1</v>
      </c>
      <c r="R195" s="111" t="b">
        <v>1</v>
      </c>
      <c r="T195" s="10">
        <f t="shared" si="10"/>
        <v>7</v>
      </c>
      <c r="U195" s="1">
        <f t="shared" si="11"/>
        <v>8</v>
      </c>
    </row>
    <row r="196" spans="1:21" x14ac:dyDescent="0.25">
      <c r="A196" s="108">
        <v>1</v>
      </c>
      <c r="B196" s="109">
        <v>2</v>
      </c>
      <c r="C196" s="110">
        <f>PPG!J196</f>
        <v>0</v>
      </c>
      <c r="D196" s="111" t="b">
        <v>1</v>
      </c>
      <c r="E196" s="112" t="str">
        <f>RIGHT(PPG!C196,4)&amp;"."&amp;PPG!M196&amp;"."&amp;PPG!K196&amp;"."&amp;$C$5</f>
        <v>...Ma22</v>
      </c>
      <c r="F196" s="113">
        <f t="shared" ca="1" si="8"/>
        <v>44697</v>
      </c>
      <c r="G196" s="316" cm="1">
        <f t="array" ref="G196">IF(SUMPRODUCT((PPG!$Q$19:$AB$19=$B$5)*PPG!Q196:AB196)&gt;0,SUMPRODUCT((PPG!$Q$19:$AB$19=$B$5)*PPG!Q196:AB196),0)</f>
        <v>0</v>
      </c>
      <c r="H196" s="115">
        <f t="shared" ca="1" si="9"/>
        <v>44697</v>
      </c>
      <c r="I196" s="116">
        <v>0</v>
      </c>
      <c r="J196" s="112" t="str">
        <f>LEFT(PPG!D196,20)&amp;"."&amp;PPGPAY!E196</f>
        <v>....Ma22</v>
      </c>
      <c r="K196" s="111" t="b">
        <v>1</v>
      </c>
      <c r="L196" s="117" t="s">
        <v>1275</v>
      </c>
      <c r="M196" s="111" t="b">
        <v>1</v>
      </c>
      <c r="N196" s="111" t="s">
        <v>1276</v>
      </c>
      <c r="O196" s="118">
        <f>PPG!I196</f>
        <v>0</v>
      </c>
      <c r="P196" s="111" t="b">
        <v>1</v>
      </c>
      <c r="Q196" s="111" t="b">
        <v>1</v>
      </c>
      <c r="R196" s="111" t="b">
        <v>1</v>
      </c>
      <c r="T196" s="10">
        <f t="shared" si="10"/>
        <v>7</v>
      </c>
      <c r="U196" s="1">
        <f t="shared" si="11"/>
        <v>8</v>
      </c>
    </row>
    <row r="197" spans="1:21" x14ac:dyDescent="0.25">
      <c r="A197" s="108">
        <v>1</v>
      </c>
      <c r="B197" s="109">
        <v>2</v>
      </c>
      <c r="C197" s="110">
        <f>PPG!J197</f>
        <v>0</v>
      </c>
      <c r="D197" s="111" t="b">
        <v>1</v>
      </c>
      <c r="E197" s="112" t="str">
        <f>RIGHT(PPG!C197,4)&amp;"."&amp;PPG!M197&amp;"."&amp;PPG!K197&amp;"."&amp;$C$5</f>
        <v>...Ma22</v>
      </c>
      <c r="F197" s="113">
        <f t="shared" ca="1" si="8"/>
        <v>44697</v>
      </c>
      <c r="G197" s="316" cm="1">
        <f t="array" ref="G197">IF(SUMPRODUCT((PPG!$Q$19:$AB$19=$B$5)*PPG!Q197:AB197)&gt;0,SUMPRODUCT((PPG!$Q$19:$AB$19=$B$5)*PPG!Q197:AB197),0)</f>
        <v>0</v>
      </c>
      <c r="H197" s="115">
        <f t="shared" ca="1" si="9"/>
        <v>44697</v>
      </c>
      <c r="I197" s="116">
        <v>0</v>
      </c>
      <c r="J197" s="112" t="str">
        <f>LEFT(PPG!D197,20)&amp;"."&amp;PPGPAY!E197</f>
        <v>....Ma22</v>
      </c>
      <c r="K197" s="111" t="b">
        <v>1</v>
      </c>
      <c r="L197" s="117" t="s">
        <v>1275</v>
      </c>
      <c r="M197" s="111" t="b">
        <v>1</v>
      </c>
      <c r="N197" s="111" t="s">
        <v>1276</v>
      </c>
      <c r="O197" s="118">
        <f>PPG!I197</f>
        <v>0</v>
      </c>
      <c r="P197" s="111" t="b">
        <v>1</v>
      </c>
      <c r="Q197" s="111" t="b">
        <v>1</v>
      </c>
      <c r="R197" s="111" t="b">
        <v>1</v>
      </c>
      <c r="T197" s="10">
        <f t="shared" si="10"/>
        <v>7</v>
      </c>
      <c r="U197" s="1">
        <f t="shared" si="11"/>
        <v>8</v>
      </c>
    </row>
    <row r="198" spans="1:21" x14ac:dyDescent="0.25">
      <c r="A198" s="108">
        <v>1</v>
      </c>
      <c r="B198" s="109">
        <v>2</v>
      </c>
      <c r="C198" s="110">
        <f>PPG!J198</f>
        <v>0</v>
      </c>
      <c r="D198" s="111" t="b">
        <v>1</v>
      </c>
      <c r="E198" s="112" t="str">
        <f>RIGHT(PPG!C198,4)&amp;"."&amp;PPG!M198&amp;"."&amp;PPG!K198&amp;"."&amp;$C$5</f>
        <v>...Ma22</v>
      </c>
      <c r="F198" s="113">
        <f t="shared" ca="1" si="8"/>
        <v>44697</v>
      </c>
      <c r="G198" s="316" cm="1">
        <f t="array" ref="G198">IF(SUMPRODUCT((PPG!$Q$19:$AB$19=$B$5)*PPG!Q198:AB198)&gt;0,SUMPRODUCT((PPG!$Q$19:$AB$19=$B$5)*PPG!Q198:AB198),0)</f>
        <v>0</v>
      </c>
      <c r="H198" s="115">
        <f t="shared" ca="1" si="9"/>
        <v>44697</v>
      </c>
      <c r="I198" s="116">
        <v>0</v>
      </c>
      <c r="J198" s="112" t="str">
        <f>LEFT(PPG!D198,20)&amp;"."&amp;PPGPAY!E198</f>
        <v>....Ma22</v>
      </c>
      <c r="K198" s="111" t="b">
        <v>1</v>
      </c>
      <c r="L198" s="117" t="s">
        <v>1275</v>
      </c>
      <c r="M198" s="111" t="b">
        <v>1</v>
      </c>
      <c r="N198" s="111" t="s">
        <v>1276</v>
      </c>
      <c r="O198" s="118">
        <f>PPG!I198</f>
        <v>0</v>
      </c>
      <c r="P198" s="111" t="b">
        <v>1</v>
      </c>
      <c r="Q198" s="111" t="b">
        <v>1</v>
      </c>
      <c r="R198" s="111" t="b">
        <v>1</v>
      </c>
      <c r="T198" s="10">
        <f t="shared" si="10"/>
        <v>7</v>
      </c>
      <c r="U198" s="1">
        <f t="shared" si="11"/>
        <v>8</v>
      </c>
    </row>
    <row r="199" spans="1:21" x14ac:dyDescent="0.25">
      <c r="A199" s="108">
        <v>1</v>
      </c>
      <c r="B199" s="109">
        <v>2</v>
      </c>
      <c r="C199" s="110">
        <f>PPG!J199</f>
        <v>0</v>
      </c>
      <c r="D199" s="111" t="b">
        <v>1</v>
      </c>
      <c r="E199" s="112" t="str">
        <f>RIGHT(PPG!C199,4)&amp;"."&amp;PPG!M199&amp;"."&amp;PPG!K199&amp;"."&amp;$C$5</f>
        <v>...Ma22</v>
      </c>
      <c r="F199" s="113">
        <f t="shared" ca="1" si="8"/>
        <v>44697</v>
      </c>
      <c r="G199" s="316" cm="1">
        <f t="array" ref="G199">IF(SUMPRODUCT((PPG!$Q$19:$AB$19=$B$5)*PPG!Q199:AB199)&gt;0,SUMPRODUCT((PPG!$Q$19:$AB$19=$B$5)*PPG!Q199:AB199),0)</f>
        <v>0</v>
      </c>
      <c r="H199" s="115">
        <f t="shared" ca="1" si="9"/>
        <v>44697</v>
      </c>
      <c r="I199" s="116">
        <v>0</v>
      </c>
      <c r="J199" s="112" t="str">
        <f>LEFT(PPG!D199,20)&amp;"."&amp;PPGPAY!E199</f>
        <v>....Ma22</v>
      </c>
      <c r="K199" s="111" t="b">
        <v>1</v>
      </c>
      <c r="L199" s="117" t="s">
        <v>1275</v>
      </c>
      <c r="M199" s="111" t="b">
        <v>1</v>
      </c>
      <c r="N199" s="111" t="s">
        <v>1276</v>
      </c>
      <c r="O199" s="118">
        <f>PPG!I199</f>
        <v>0</v>
      </c>
      <c r="P199" s="111" t="b">
        <v>1</v>
      </c>
      <c r="Q199" s="111" t="b">
        <v>1</v>
      </c>
      <c r="R199" s="111" t="b">
        <v>1</v>
      </c>
      <c r="T199" s="10">
        <f t="shared" si="10"/>
        <v>7</v>
      </c>
      <c r="U199" s="1">
        <f t="shared" si="11"/>
        <v>8</v>
      </c>
    </row>
    <row r="200" spans="1:21" x14ac:dyDescent="0.25">
      <c r="A200" s="108">
        <v>1</v>
      </c>
      <c r="B200" s="109">
        <v>2</v>
      </c>
      <c r="C200" s="110">
        <f>PPG!J200</f>
        <v>0</v>
      </c>
      <c r="D200" s="111" t="b">
        <v>1</v>
      </c>
      <c r="E200" s="112" t="str">
        <f>RIGHT(PPG!C200,4)&amp;"."&amp;PPG!M200&amp;"."&amp;PPG!K200&amp;"."&amp;$C$5</f>
        <v>...Ma22</v>
      </c>
      <c r="F200" s="113">
        <f t="shared" ca="1" si="8"/>
        <v>44697</v>
      </c>
      <c r="G200" s="316" cm="1">
        <f t="array" ref="G200">IF(SUMPRODUCT((PPG!$Q$19:$AB$19=$B$5)*PPG!Q200:AB200)&gt;0,SUMPRODUCT((PPG!$Q$19:$AB$19=$B$5)*PPG!Q200:AB200),0)</f>
        <v>0</v>
      </c>
      <c r="H200" s="115">
        <f t="shared" ca="1" si="9"/>
        <v>44697</v>
      </c>
      <c r="I200" s="116">
        <v>0</v>
      </c>
      <c r="J200" s="112" t="str">
        <f>LEFT(PPG!D200,20)&amp;"."&amp;PPGPAY!E200</f>
        <v>....Ma22</v>
      </c>
      <c r="K200" s="111" t="b">
        <v>1</v>
      </c>
      <c r="L200" s="117" t="s">
        <v>1275</v>
      </c>
      <c r="M200" s="111" t="b">
        <v>1</v>
      </c>
      <c r="N200" s="111" t="s">
        <v>1276</v>
      </c>
      <c r="O200" s="118">
        <f>PPG!I200</f>
        <v>0</v>
      </c>
      <c r="P200" s="111" t="b">
        <v>1</v>
      </c>
      <c r="Q200" s="111" t="b">
        <v>1</v>
      </c>
      <c r="R200" s="111" t="b">
        <v>1</v>
      </c>
      <c r="T200" s="10">
        <f t="shared" si="10"/>
        <v>7</v>
      </c>
      <c r="U200" s="1">
        <f t="shared" si="11"/>
        <v>8</v>
      </c>
    </row>
    <row r="201" spans="1:21" x14ac:dyDescent="0.25">
      <c r="A201" s="108">
        <v>1</v>
      </c>
      <c r="B201" s="109">
        <v>2</v>
      </c>
      <c r="C201" s="110">
        <f>PPG!J201</f>
        <v>0</v>
      </c>
      <c r="D201" s="111" t="b">
        <v>1</v>
      </c>
      <c r="E201" s="112" t="str">
        <f>RIGHT(PPG!C201,4)&amp;"."&amp;PPG!M201&amp;"."&amp;PPG!K201&amp;"."&amp;$C$5</f>
        <v>...Ma22</v>
      </c>
      <c r="F201" s="113">
        <f t="shared" ca="1" si="8"/>
        <v>44697</v>
      </c>
      <c r="G201" s="316" cm="1">
        <f t="array" ref="G201">IF(SUMPRODUCT((PPG!$Q$19:$AB$19=$B$5)*PPG!Q201:AB201)&gt;0,SUMPRODUCT((PPG!$Q$19:$AB$19=$B$5)*PPG!Q201:AB201),0)</f>
        <v>0</v>
      </c>
      <c r="H201" s="115">
        <f t="shared" ca="1" si="9"/>
        <v>44697</v>
      </c>
      <c r="I201" s="116">
        <v>0</v>
      </c>
      <c r="J201" s="112" t="str">
        <f>LEFT(PPG!D201,20)&amp;"."&amp;PPGPAY!E201</f>
        <v>....Ma22</v>
      </c>
      <c r="K201" s="111" t="b">
        <v>1</v>
      </c>
      <c r="L201" s="117" t="s">
        <v>1275</v>
      </c>
      <c r="M201" s="111" t="b">
        <v>1</v>
      </c>
      <c r="N201" s="111" t="s">
        <v>1276</v>
      </c>
      <c r="O201" s="118">
        <f>PPG!I201</f>
        <v>0</v>
      </c>
      <c r="P201" s="111" t="b">
        <v>1</v>
      </c>
      <c r="Q201" s="111" t="b">
        <v>1</v>
      </c>
      <c r="R201" s="111" t="b">
        <v>1</v>
      </c>
      <c r="T201" s="10">
        <f t="shared" si="10"/>
        <v>7</v>
      </c>
      <c r="U201" s="1">
        <f t="shared" si="11"/>
        <v>8</v>
      </c>
    </row>
    <row r="202" spans="1:21" x14ac:dyDescent="0.25">
      <c r="A202" s="108">
        <v>1</v>
      </c>
      <c r="B202" s="109">
        <v>2</v>
      </c>
      <c r="C202" s="110">
        <f>PPG!J202</f>
        <v>0</v>
      </c>
      <c r="D202" s="111" t="b">
        <v>1</v>
      </c>
      <c r="E202" s="112" t="str">
        <f>RIGHT(PPG!C202,4)&amp;"."&amp;PPG!M202&amp;"."&amp;PPG!K202&amp;"."&amp;$C$5</f>
        <v>...Ma22</v>
      </c>
      <c r="F202" s="113">
        <f t="shared" ca="1" si="8"/>
        <v>44697</v>
      </c>
      <c r="G202" s="316" cm="1">
        <f t="array" ref="G202">IF(SUMPRODUCT((PPG!$Q$19:$AB$19=$B$5)*PPG!Q202:AB202)&gt;0,SUMPRODUCT((PPG!$Q$19:$AB$19=$B$5)*PPG!Q202:AB202),0)</f>
        <v>0</v>
      </c>
      <c r="H202" s="115">
        <f t="shared" ca="1" si="9"/>
        <v>44697</v>
      </c>
      <c r="I202" s="116">
        <v>0</v>
      </c>
      <c r="J202" s="112" t="str">
        <f>LEFT(PPG!D202,20)&amp;"."&amp;PPGPAY!E202</f>
        <v>....Ma22</v>
      </c>
      <c r="K202" s="111" t="b">
        <v>1</v>
      </c>
      <c r="L202" s="117" t="s">
        <v>1275</v>
      </c>
      <c r="M202" s="111" t="b">
        <v>1</v>
      </c>
      <c r="N202" s="111" t="s">
        <v>1276</v>
      </c>
      <c r="O202" s="118">
        <f>PPG!I202</f>
        <v>0</v>
      </c>
      <c r="P202" s="111" t="b">
        <v>1</v>
      </c>
      <c r="Q202" s="111" t="b">
        <v>1</v>
      </c>
      <c r="R202" s="111" t="b">
        <v>1</v>
      </c>
      <c r="T202" s="10">
        <f t="shared" si="10"/>
        <v>7</v>
      </c>
      <c r="U202" s="1">
        <f t="shared" si="11"/>
        <v>8</v>
      </c>
    </row>
    <row r="203" spans="1:21" x14ac:dyDescent="0.25">
      <c r="A203" s="108">
        <v>1</v>
      </c>
      <c r="B203" s="109">
        <v>2</v>
      </c>
      <c r="C203" s="110">
        <f>PPG!J203</f>
        <v>0</v>
      </c>
      <c r="D203" s="111" t="b">
        <v>1</v>
      </c>
      <c r="E203" s="112" t="str">
        <f>RIGHT(PPG!C203,4)&amp;"."&amp;PPG!M203&amp;"."&amp;PPG!K203&amp;"."&amp;$C$5</f>
        <v>...Ma22</v>
      </c>
      <c r="F203" s="113">
        <f t="shared" ca="1" si="8"/>
        <v>44697</v>
      </c>
      <c r="G203" s="316" cm="1">
        <f t="array" ref="G203">IF(SUMPRODUCT((PPG!$Q$19:$AB$19=$B$5)*PPG!Q203:AB203)&gt;0,SUMPRODUCT((PPG!$Q$19:$AB$19=$B$5)*PPG!Q203:AB203),0)</f>
        <v>0</v>
      </c>
      <c r="H203" s="115">
        <f t="shared" ca="1" si="9"/>
        <v>44697</v>
      </c>
      <c r="I203" s="116">
        <v>0</v>
      </c>
      <c r="J203" s="112" t="str">
        <f>LEFT(PPG!D203,20)&amp;"."&amp;PPGPAY!E203</f>
        <v>....Ma22</v>
      </c>
      <c r="K203" s="111" t="b">
        <v>1</v>
      </c>
      <c r="L203" s="117" t="s">
        <v>1275</v>
      </c>
      <c r="M203" s="111" t="b">
        <v>1</v>
      </c>
      <c r="N203" s="111" t="s">
        <v>1276</v>
      </c>
      <c r="O203" s="118">
        <f>PPG!I203</f>
        <v>0</v>
      </c>
      <c r="P203" s="111" t="b">
        <v>1</v>
      </c>
      <c r="Q203" s="111" t="b">
        <v>1</v>
      </c>
      <c r="R203" s="111" t="b">
        <v>1</v>
      </c>
      <c r="T203" s="10">
        <f t="shared" si="10"/>
        <v>7</v>
      </c>
      <c r="U203" s="1">
        <f t="shared" si="11"/>
        <v>8</v>
      </c>
    </row>
    <row r="204" spans="1:21" x14ac:dyDescent="0.25">
      <c r="A204" s="108">
        <v>1</v>
      </c>
      <c r="B204" s="109">
        <v>2</v>
      </c>
      <c r="C204" s="110">
        <f>PPG!J204</f>
        <v>0</v>
      </c>
      <c r="D204" s="111" t="b">
        <v>1</v>
      </c>
      <c r="E204" s="112" t="str">
        <f>RIGHT(PPG!C204,4)&amp;"."&amp;PPG!M204&amp;"."&amp;PPG!K204&amp;"."&amp;$C$5</f>
        <v>...Ma22</v>
      </c>
      <c r="F204" s="113">
        <f t="shared" ca="1" si="8"/>
        <v>44697</v>
      </c>
      <c r="G204" s="316" cm="1">
        <f t="array" ref="G204">IF(SUMPRODUCT((PPG!$Q$19:$AB$19=$B$5)*PPG!Q204:AB204)&gt;0,SUMPRODUCT((PPG!$Q$19:$AB$19=$B$5)*PPG!Q204:AB204),0)</f>
        <v>0</v>
      </c>
      <c r="H204" s="115">
        <f t="shared" ca="1" si="9"/>
        <v>44697</v>
      </c>
      <c r="I204" s="116">
        <v>0</v>
      </c>
      <c r="J204" s="112" t="str">
        <f>LEFT(PPG!D204,20)&amp;"."&amp;PPGPAY!E204</f>
        <v>....Ma22</v>
      </c>
      <c r="K204" s="111" t="b">
        <v>1</v>
      </c>
      <c r="L204" s="117" t="s">
        <v>1275</v>
      </c>
      <c r="M204" s="111" t="b">
        <v>1</v>
      </c>
      <c r="N204" s="111" t="s">
        <v>1276</v>
      </c>
      <c r="O204" s="118">
        <f>PPG!I204</f>
        <v>0</v>
      </c>
      <c r="P204" s="111" t="b">
        <v>1</v>
      </c>
      <c r="Q204" s="111" t="b">
        <v>1</v>
      </c>
      <c r="R204" s="111" t="b">
        <v>1</v>
      </c>
      <c r="T204" s="10">
        <f t="shared" si="10"/>
        <v>7</v>
      </c>
      <c r="U204" s="1">
        <f t="shared" si="11"/>
        <v>8</v>
      </c>
    </row>
    <row r="205" spans="1:21" x14ac:dyDescent="0.25">
      <c r="A205" s="108">
        <v>1</v>
      </c>
      <c r="B205" s="109">
        <v>2</v>
      </c>
      <c r="C205" s="110">
        <f>PPG!J205</f>
        <v>0</v>
      </c>
      <c r="D205" s="111" t="b">
        <v>1</v>
      </c>
      <c r="E205" s="112" t="str">
        <f>RIGHT(PPG!C205,4)&amp;"."&amp;PPG!M205&amp;"."&amp;PPG!K205&amp;"."&amp;$C$5</f>
        <v>...Ma22</v>
      </c>
      <c r="F205" s="113">
        <f t="shared" ca="1" si="8"/>
        <v>44697</v>
      </c>
      <c r="G205" s="316" cm="1">
        <f t="array" ref="G205">IF(SUMPRODUCT((PPG!$Q$19:$AB$19=$B$5)*PPG!Q205:AB205)&gt;0,SUMPRODUCT((PPG!$Q$19:$AB$19=$B$5)*PPG!Q205:AB205),0)</f>
        <v>0</v>
      </c>
      <c r="H205" s="115">
        <f t="shared" ca="1" si="9"/>
        <v>44697</v>
      </c>
      <c r="I205" s="116">
        <v>0</v>
      </c>
      <c r="J205" s="112" t="str">
        <f>LEFT(PPG!D205,20)&amp;"."&amp;PPGPAY!E205</f>
        <v>....Ma22</v>
      </c>
      <c r="K205" s="111" t="b">
        <v>1</v>
      </c>
      <c r="L205" s="117" t="s">
        <v>1275</v>
      </c>
      <c r="M205" s="111" t="b">
        <v>1</v>
      </c>
      <c r="N205" s="111" t="s">
        <v>1276</v>
      </c>
      <c r="O205" s="118">
        <f>PPG!I205</f>
        <v>0</v>
      </c>
      <c r="P205" s="111" t="b">
        <v>1</v>
      </c>
      <c r="Q205" s="111" t="b">
        <v>1</v>
      </c>
      <c r="R205" s="111" t="b">
        <v>1</v>
      </c>
      <c r="T205" s="10">
        <f t="shared" si="10"/>
        <v>7</v>
      </c>
      <c r="U205" s="1">
        <f t="shared" si="11"/>
        <v>8</v>
      </c>
    </row>
    <row r="206" spans="1:21" x14ac:dyDescent="0.25">
      <c r="A206" s="108">
        <v>1</v>
      </c>
      <c r="B206" s="109">
        <v>2</v>
      </c>
      <c r="C206" s="110">
        <f>PPG!J206</f>
        <v>0</v>
      </c>
      <c r="D206" s="111" t="b">
        <v>1</v>
      </c>
      <c r="E206" s="112" t="str">
        <f>RIGHT(PPG!C206,4)&amp;"."&amp;PPG!M206&amp;"."&amp;PPG!K206&amp;"."&amp;$C$5</f>
        <v>...Ma22</v>
      </c>
      <c r="F206" s="113">
        <f t="shared" ca="1" si="8"/>
        <v>44697</v>
      </c>
      <c r="G206" s="316" cm="1">
        <f t="array" ref="G206">IF(SUMPRODUCT((PPG!$Q$19:$AB$19=$B$5)*PPG!Q206:AB206)&gt;0,SUMPRODUCT((PPG!$Q$19:$AB$19=$B$5)*PPG!Q206:AB206),0)</f>
        <v>0</v>
      </c>
      <c r="H206" s="115">
        <f t="shared" ca="1" si="9"/>
        <v>44697</v>
      </c>
      <c r="I206" s="116">
        <v>0</v>
      </c>
      <c r="J206" s="112" t="str">
        <f>LEFT(PPG!D206,20)&amp;"."&amp;PPGPAY!E206</f>
        <v>....Ma22</v>
      </c>
      <c r="K206" s="111" t="b">
        <v>1</v>
      </c>
      <c r="L206" s="117" t="s">
        <v>1275</v>
      </c>
      <c r="M206" s="111" t="b">
        <v>1</v>
      </c>
      <c r="N206" s="111" t="s">
        <v>1276</v>
      </c>
      <c r="O206" s="118">
        <f>PPG!I206</f>
        <v>0</v>
      </c>
      <c r="P206" s="111" t="b">
        <v>1</v>
      </c>
      <c r="Q206" s="111" t="b">
        <v>1</v>
      </c>
      <c r="R206" s="111" t="b">
        <v>1</v>
      </c>
      <c r="T206" s="10">
        <f t="shared" si="10"/>
        <v>7</v>
      </c>
      <c r="U206" s="1">
        <f t="shared" si="11"/>
        <v>8</v>
      </c>
    </row>
    <row r="207" spans="1:21" x14ac:dyDescent="0.25">
      <c r="A207" s="108">
        <v>1</v>
      </c>
      <c r="B207" s="109">
        <v>2</v>
      </c>
      <c r="C207" s="110">
        <f>PPG!J207</f>
        <v>0</v>
      </c>
      <c r="D207" s="111" t="b">
        <v>1</v>
      </c>
      <c r="E207" s="112" t="str">
        <f>RIGHT(PPG!C207,4)&amp;"."&amp;PPG!M207&amp;"."&amp;PPG!K207&amp;"."&amp;$C$5</f>
        <v>...Ma22</v>
      </c>
      <c r="F207" s="113">
        <f t="shared" ca="1" si="8"/>
        <v>44697</v>
      </c>
      <c r="G207" s="316" cm="1">
        <f t="array" ref="G207">IF(SUMPRODUCT((PPG!$Q$19:$AB$19=$B$5)*PPG!Q207:AB207)&gt;0,SUMPRODUCT((PPG!$Q$19:$AB$19=$B$5)*PPG!Q207:AB207),0)</f>
        <v>0</v>
      </c>
      <c r="H207" s="115">
        <f t="shared" ca="1" si="9"/>
        <v>44697</v>
      </c>
      <c r="I207" s="116">
        <v>0</v>
      </c>
      <c r="J207" s="112" t="str">
        <f>LEFT(PPG!D207,20)&amp;"."&amp;PPGPAY!E207</f>
        <v>....Ma22</v>
      </c>
      <c r="K207" s="111" t="b">
        <v>1</v>
      </c>
      <c r="L207" s="117" t="s">
        <v>1275</v>
      </c>
      <c r="M207" s="111" t="b">
        <v>1</v>
      </c>
      <c r="N207" s="111" t="s">
        <v>1276</v>
      </c>
      <c r="O207" s="118">
        <f>PPG!I207</f>
        <v>0</v>
      </c>
      <c r="P207" s="111" t="b">
        <v>1</v>
      </c>
      <c r="Q207" s="111" t="b">
        <v>1</v>
      </c>
      <c r="R207" s="111" t="b">
        <v>1</v>
      </c>
      <c r="T207" s="10">
        <f t="shared" si="10"/>
        <v>7</v>
      </c>
      <c r="U207" s="1">
        <f t="shared" si="11"/>
        <v>8</v>
      </c>
    </row>
    <row r="208" spans="1:21" x14ac:dyDescent="0.25">
      <c r="A208" s="108">
        <v>1</v>
      </c>
      <c r="B208" s="109">
        <v>2</v>
      </c>
      <c r="C208" s="110">
        <f>PPG!J208</f>
        <v>0</v>
      </c>
      <c r="D208" s="111" t="b">
        <v>1</v>
      </c>
      <c r="E208" s="112" t="str">
        <f>RIGHT(PPG!C208,4)&amp;"."&amp;PPG!M208&amp;"."&amp;PPG!K208&amp;"."&amp;$C$5</f>
        <v>...Ma22</v>
      </c>
      <c r="F208" s="113">
        <f t="shared" ca="1" si="8"/>
        <v>44697</v>
      </c>
      <c r="G208" s="316" cm="1">
        <f t="array" ref="G208">IF(SUMPRODUCT((PPG!$Q$19:$AB$19=$B$5)*PPG!Q208:AB208)&gt;0,SUMPRODUCT((PPG!$Q$19:$AB$19=$B$5)*PPG!Q208:AB208),0)</f>
        <v>0</v>
      </c>
      <c r="H208" s="115">
        <f t="shared" ca="1" si="9"/>
        <v>44697</v>
      </c>
      <c r="I208" s="116">
        <v>0</v>
      </c>
      <c r="J208" s="112" t="str">
        <f>LEFT(PPG!D208,20)&amp;"."&amp;PPGPAY!E208</f>
        <v>....Ma22</v>
      </c>
      <c r="K208" s="111" t="b">
        <v>1</v>
      </c>
      <c r="L208" s="117" t="s">
        <v>1275</v>
      </c>
      <c r="M208" s="111" t="b">
        <v>1</v>
      </c>
      <c r="N208" s="111" t="s">
        <v>1276</v>
      </c>
      <c r="O208" s="118">
        <f>PPG!I208</f>
        <v>0</v>
      </c>
      <c r="P208" s="111" t="b">
        <v>1</v>
      </c>
      <c r="Q208" s="111" t="b">
        <v>1</v>
      </c>
      <c r="R208" s="111" t="b">
        <v>1</v>
      </c>
      <c r="T208" s="10">
        <f t="shared" si="10"/>
        <v>7</v>
      </c>
      <c r="U208" s="1">
        <f t="shared" si="11"/>
        <v>8</v>
      </c>
    </row>
    <row r="209" spans="1:21" x14ac:dyDescent="0.25">
      <c r="A209" s="108">
        <v>1</v>
      </c>
      <c r="B209" s="109">
        <v>2</v>
      </c>
      <c r="C209" s="110">
        <f>PPG!J209</f>
        <v>0</v>
      </c>
      <c r="D209" s="111" t="b">
        <v>1</v>
      </c>
      <c r="E209" s="112" t="str">
        <f>RIGHT(PPG!C209,4)&amp;"."&amp;PPG!M209&amp;"."&amp;PPG!K209&amp;"."&amp;$C$5</f>
        <v>...Ma22</v>
      </c>
      <c r="F209" s="113">
        <f t="shared" ca="1" si="8"/>
        <v>44697</v>
      </c>
      <c r="G209" s="316" cm="1">
        <f t="array" ref="G209">IF(SUMPRODUCT((PPG!$Q$19:$AB$19=$B$5)*PPG!Q209:AB209)&gt;0,SUMPRODUCT((PPG!$Q$19:$AB$19=$B$5)*PPG!Q209:AB209),0)</f>
        <v>0</v>
      </c>
      <c r="H209" s="115">
        <f t="shared" ca="1" si="9"/>
        <v>44697</v>
      </c>
      <c r="I209" s="116">
        <v>0</v>
      </c>
      <c r="J209" s="112" t="str">
        <f>LEFT(PPG!D209,20)&amp;"."&amp;PPGPAY!E209</f>
        <v>....Ma22</v>
      </c>
      <c r="K209" s="111" t="b">
        <v>1</v>
      </c>
      <c r="L209" s="117" t="s">
        <v>1275</v>
      </c>
      <c r="M209" s="111" t="b">
        <v>1</v>
      </c>
      <c r="N209" s="111" t="s">
        <v>1276</v>
      </c>
      <c r="O209" s="118">
        <f>PPG!I209</f>
        <v>0</v>
      </c>
      <c r="P209" s="111" t="b">
        <v>1</v>
      </c>
      <c r="Q209" s="111" t="b">
        <v>1</v>
      </c>
      <c r="R209" s="111" t="b">
        <v>1</v>
      </c>
      <c r="T209" s="10">
        <f t="shared" si="10"/>
        <v>7</v>
      </c>
      <c r="U209" s="1">
        <f t="shared" si="11"/>
        <v>8</v>
      </c>
    </row>
    <row r="210" spans="1:21" x14ac:dyDescent="0.25">
      <c r="A210" s="108">
        <v>1</v>
      </c>
      <c r="B210" s="109">
        <v>2</v>
      </c>
      <c r="C210" s="110">
        <f>PPG!J210</f>
        <v>0</v>
      </c>
      <c r="D210" s="111" t="b">
        <v>1</v>
      </c>
      <c r="E210" s="112" t="str">
        <f>RIGHT(PPG!C210,4)&amp;"."&amp;PPG!M210&amp;"."&amp;PPG!K210&amp;"."&amp;$C$5</f>
        <v>...Ma22</v>
      </c>
      <c r="F210" s="113">
        <f t="shared" ca="1" si="8"/>
        <v>44697</v>
      </c>
      <c r="G210" s="316" cm="1">
        <f t="array" ref="G210">IF(SUMPRODUCT((PPG!$Q$19:$AB$19=$B$5)*PPG!Q210:AB210)&gt;0,SUMPRODUCT((PPG!$Q$19:$AB$19=$B$5)*PPG!Q210:AB210),0)</f>
        <v>0</v>
      </c>
      <c r="H210" s="115">
        <f t="shared" ca="1" si="9"/>
        <v>44697</v>
      </c>
      <c r="I210" s="116">
        <v>0</v>
      </c>
      <c r="J210" s="112" t="str">
        <f>LEFT(PPG!D210,20)&amp;"."&amp;PPGPAY!E210</f>
        <v>....Ma22</v>
      </c>
      <c r="K210" s="111" t="b">
        <v>1</v>
      </c>
      <c r="L210" s="117" t="s">
        <v>1275</v>
      </c>
      <c r="M210" s="111" t="b">
        <v>1</v>
      </c>
      <c r="N210" s="111" t="s">
        <v>1276</v>
      </c>
      <c r="O210" s="118">
        <f>PPG!I210</f>
        <v>0</v>
      </c>
      <c r="P210" s="111" t="b">
        <v>1</v>
      </c>
      <c r="Q210" s="111" t="b">
        <v>1</v>
      </c>
      <c r="R210" s="111" t="b">
        <v>1</v>
      </c>
      <c r="T210" s="10">
        <f t="shared" si="10"/>
        <v>7</v>
      </c>
      <c r="U210" s="1">
        <f t="shared" si="11"/>
        <v>8</v>
      </c>
    </row>
    <row r="211" spans="1:21" x14ac:dyDescent="0.25">
      <c r="A211" s="108">
        <v>1</v>
      </c>
      <c r="B211" s="109">
        <v>2</v>
      </c>
      <c r="C211" s="110">
        <f>PPG!J211</f>
        <v>0</v>
      </c>
      <c r="D211" s="111" t="b">
        <v>1</v>
      </c>
      <c r="E211" s="112" t="str">
        <f>RIGHT(PPG!C211,4)&amp;"."&amp;PPG!M211&amp;"."&amp;PPG!K211&amp;"."&amp;$C$5</f>
        <v>...Ma22</v>
      </c>
      <c r="F211" s="113">
        <f t="shared" ca="1" si="8"/>
        <v>44697</v>
      </c>
      <c r="G211" s="316" cm="1">
        <f t="array" ref="G211">IF(SUMPRODUCT((PPG!$Q$19:$AB$19=$B$5)*PPG!Q211:AB211)&gt;0,SUMPRODUCT((PPG!$Q$19:$AB$19=$B$5)*PPG!Q211:AB211),0)</f>
        <v>0</v>
      </c>
      <c r="H211" s="115">
        <f t="shared" ca="1" si="9"/>
        <v>44697</v>
      </c>
      <c r="I211" s="116">
        <v>0</v>
      </c>
      <c r="J211" s="112" t="str">
        <f>LEFT(PPG!D211,20)&amp;"."&amp;PPGPAY!E211</f>
        <v>....Ma22</v>
      </c>
      <c r="K211" s="111" t="b">
        <v>1</v>
      </c>
      <c r="L211" s="117" t="s">
        <v>1275</v>
      </c>
      <c r="M211" s="111" t="b">
        <v>1</v>
      </c>
      <c r="N211" s="111" t="s">
        <v>1276</v>
      </c>
      <c r="O211" s="118">
        <f>PPG!I211</f>
        <v>0</v>
      </c>
      <c r="P211" s="111" t="b">
        <v>1</v>
      </c>
      <c r="Q211" s="111" t="b">
        <v>1</v>
      </c>
      <c r="R211" s="111" t="b">
        <v>1</v>
      </c>
      <c r="T211" s="10">
        <f t="shared" si="10"/>
        <v>7</v>
      </c>
      <c r="U211" s="1">
        <f t="shared" si="11"/>
        <v>8</v>
      </c>
    </row>
    <row r="212" spans="1:21" x14ac:dyDescent="0.25">
      <c r="A212" s="108">
        <v>1</v>
      </c>
      <c r="B212" s="109">
        <v>2</v>
      </c>
      <c r="C212" s="110">
        <f>PPG!J212</f>
        <v>0</v>
      </c>
      <c r="D212" s="111" t="b">
        <v>1</v>
      </c>
      <c r="E212" s="112" t="str">
        <f>RIGHT(PPG!C212,4)&amp;"."&amp;PPG!M212&amp;"."&amp;PPG!K212&amp;"."&amp;$C$5</f>
        <v>...Ma22</v>
      </c>
      <c r="F212" s="113">
        <f t="shared" ca="1" si="8"/>
        <v>44697</v>
      </c>
      <c r="G212" s="316" cm="1">
        <f t="array" ref="G212">IF(SUMPRODUCT((PPG!$Q$19:$AB$19=$B$5)*PPG!Q212:AB212)&gt;0,SUMPRODUCT((PPG!$Q$19:$AB$19=$B$5)*PPG!Q212:AB212),0)</f>
        <v>0</v>
      </c>
      <c r="H212" s="115">
        <f t="shared" ca="1" si="9"/>
        <v>44697</v>
      </c>
      <c r="I212" s="116">
        <v>0</v>
      </c>
      <c r="J212" s="112" t="str">
        <f>LEFT(PPG!D212,20)&amp;"."&amp;PPGPAY!E212</f>
        <v>....Ma22</v>
      </c>
      <c r="K212" s="111" t="b">
        <v>1</v>
      </c>
      <c r="L212" s="117" t="s">
        <v>1275</v>
      </c>
      <c r="M212" s="111" t="b">
        <v>1</v>
      </c>
      <c r="N212" s="111" t="s">
        <v>1276</v>
      </c>
      <c r="O212" s="118">
        <f>PPG!I212</f>
        <v>0</v>
      </c>
      <c r="P212" s="111" t="b">
        <v>1</v>
      </c>
      <c r="Q212" s="111" t="b">
        <v>1</v>
      </c>
      <c r="R212" s="111" t="b">
        <v>1</v>
      </c>
      <c r="T212" s="10">
        <f t="shared" si="10"/>
        <v>7</v>
      </c>
      <c r="U212" s="1">
        <f t="shared" si="11"/>
        <v>8</v>
      </c>
    </row>
    <row r="213" spans="1:21" x14ac:dyDescent="0.25">
      <c r="A213" s="108">
        <v>1</v>
      </c>
      <c r="B213" s="109">
        <v>2</v>
      </c>
      <c r="C213" s="110">
        <f>PPG!J213</f>
        <v>0</v>
      </c>
      <c r="D213" s="111" t="b">
        <v>1</v>
      </c>
      <c r="E213" s="112" t="str">
        <f>RIGHT(PPG!C213,4)&amp;"."&amp;PPG!M213&amp;"."&amp;PPG!K213&amp;"."&amp;$C$5</f>
        <v>...Ma22</v>
      </c>
      <c r="F213" s="113">
        <f t="shared" ref="F213:F276" ca="1" si="12">TODAY()</f>
        <v>44697</v>
      </c>
      <c r="G213" s="316" cm="1">
        <f t="array" ref="G213">IF(SUMPRODUCT((PPG!$Q$19:$AB$19=$B$5)*PPG!Q213:AB213)&gt;0,SUMPRODUCT((PPG!$Q$19:$AB$19=$B$5)*PPG!Q213:AB213),0)</f>
        <v>0</v>
      </c>
      <c r="H213" s="115">
        <f t="shared" ref="H213:H276" ca="1" si="13">F213</f>
        <v>44697</v>
      </c>
      <c r="I213" s="116">
        <v>0</v>
      </c>
      <c r="J213" s="112" t="str">
        <f>LEFT(PPG!D213,20)&amp;"."&amp;PPGPAY!E213</f>
        <v>....Ma22</v>
      </c>
      <c r="K213" s="111" t="b">
        <v>1</v>
      </c>
      <c r="L213" s="117" t="s">
        <v>1275</v>
      </c>
      <c r="M213" s="111" t="b">
        <v>1</v>
      </c>
      <c r="N213" s="111" t="s">
        <v>1276</v>
      </c>
      <c r="O213" s="118">
        <f>PPG!I213</f>
        <v>0</v>
      </c>
      <c r="P213" s="111" t="b">
        <v>1</v>
      </c>
      <c r="Q213" s="111" t="b">
        <v>1</v>
      </c>
      <c r="R213" s="111" t="b">
        <v>1</v>
      </c>
      <c r="T213" s="10">
        <f t="shared" ref="T213:T276" si="14">LEN(E213)</f>
        <v>7</v>
      </c>
      <c r="U213" s="1">
        <f t="shared" ref="U213:U276" si="15">LEN(J213)</f>
        <v>8</v>
      </c>
    </row>
    <row r="214" spans="1:21" x14ac:dyDescent="0.25">
      <c r="A214" s="108">
        <v>1</v>
      </c>
      <c r="B214" s="109">
        <v>2</v>
      </c>
      <c r="C214" s="110">
        <f>PPG!J214</f>
        <v>0</v>
      </c>
      <c r="D214" s="111" t="b">
        <v>1</v>
      </c>
      <c r="E214" s="112" t="str">
        <f>RIGHT(PPG!C214,4)&amp;"."&amp;PPG!M214&amp;"."&amp;PPG!K214&amp;"."&amp;$C$5</f>
        <v>...Ma22</v>
      </c>
      <c r="F214" s="113">
        <f t="shared" ca="1" si="12"/>
        <v>44697</v>
      </c>
      <c r="G214" s="316" cm="1">
        <f t="array" ref="G214">IF(SUMPRODUCT((PPG!$Q$19:$AB$19=$B$5)*PPG!Q214:AB214)&gt;0,SUMPRODUCT((PPG!$Q$19:$AB$19=$B$5)*PPG!Q214:AB214),0)</f>
        <v>0</v>
      </c>
      <c r="H214" s="115">
        <f t="shared" ca="1" si="13"/>
        <v>44697</v>
      </c>
      <c r="I214" s="116">
        <v>0</v>
      </c>
      <c r="J214" s="112" t="str">
        <f>LEFT(PPG!D214,20)&amp;"."&amp;PPGPAY!E214</f>
        <v>....Ma22</v>
      </c>
      <c r="K214" s="111" t="b">
        <v>1</v>
      </c>
      <c r="L214" s="117" t="s">
        <v>1275</v>
      </c>
      <c r="M214" s="111" t="b">
        <v>1</v>
      </c>
      <c r="N214" s="111" t="s">
        <v>1276</v>
      </c>
      <c r="O214" s="118">
        <f>PPG!I214</f>
        <v>0</v>
      </c>
      <c r="P214" s="111" t="b">
        <v>1</v>
      </c>
      <c r="Q214" s="111" t="b">
        <v>1</v>
      </c>
      <c r="R214" s="111" t="b">
        <v>1</v>
      </c>
      <c r="T214" s="10">
        <f t="shared" si="14"/>
        <v>7</v>
      </c>
      <c r="U214" s="1">
        <f t="shared" si="15"/>
        <v>8</v>
      </c>
    </row>
    <row r="215" spans="1:21" x14ac:dyDescent="0.25">
      <c r="A215" s="108">
        <v>1</v>
      </c>
      <c r="B215" s="109">
        <v>2</v>
      </c>
      <c r="C215" s="110">
        <f>PPG!J215</f>
        <v>0</v>
      </c>
      <c r="D215" s="111" t="b">
        <v>1</v>
      </c>
      <c r="E215" s="112" t="str">
        <f>RIGHT(PPG!C215,4)&amp;"."&amp;PPG!M215&amp;"."&amp;PPG!K215&amp;"."&amp;$C$5</f>
        <v>...Ma22</v>
      </c>
      <c r="F215" s="113">
        <f t="shared" ca="1" si="12"/>
        <v>44697</v>
      </c>
      <c r="G215" s="316" cm="1">
        <f t="array" ref="G215">IF(SUMPRODUCT((PPG!$Q$19:$AB$19=$B$5)*PPG!Q215:AB215)&gt;0,SUMPRODUCT((PPG!$Q$19:$AB$19=$B$5)*PPG!Q215:AB215),0)</f>
        <v>0</v>
      </c>
      <c r="H215" s="115">
        <f t="shared" ca="1" si="13"/>
        <v>44697</v>
      </c>
      <c r="I215" s="116">
        <v>0</v>
      </c>
      <c r="J215" s="112" t="str">
        <f>LEFT(PPG!D215,20)&amp;"."&amp;PPGPAY!E215</f>
        <v>....Ma22</v>
      </c>
      <c r="K215" s="111" t="b">
        <v>1</v>
      </c>
      <c r="L215" s="117" t="s">
        <v>1275</v>
      </c>
      <c r="M215" s="111" t="b">
        <v>1</v>
      </c>
      <c r="N215" s="111" t="s">
        <v>1276</v>
      </c>
      <c r="O215" s="118">
        <f>PPG!I215</f>
        <v>0</v>
      </c>
      <c r="P215" s="111" t="b">
        <v>1</v>
      </c>
      <c r="Q215" s="111" t="b">
        <v>1</v>
      </c>
      <c r="R215" s="111" t="b">
        <v>1</v>
      </c>
      <c r="T215" s="10">
        <f t="shared" si="14"/>
        <v>7</v>
      </c>
      <c r="U215" s="1">
        <f t="shared" si="15"/>
        <v>8</v>
      </c>
    </row>
    <row r="216" spans="1:21" x14ac:dyDescent="0.25">
      <c r="A216" s="108">
        <v>1</v>
      </c>
      <c r="B216" s="109">
        <v>2</v>
      </c>
      <c r="C216" s="110">
        <f>PPG!J216</f>
        <v>0</v>
      </c>
      <c r="D216" s="111" t="b">
        <v>1</v>
      </c>
      <c r="E216" s="112" t="str">
        <f>RIGHT(PPG!C216,4)&amp;"."&amp;PPG!M216&amp;"."&amp;PPG!K216&amp;"."&amp;$C$5</f>
        <v>...Ma22</v>
      </c>
      <c r="F216" s="113">
        <f t="shared" ca="1" si="12"/>
        <v>44697</v>
      </c>
      <c r="G216" s="316" cm="1">
        <f t="array" ref="G216">IF(SUMPRODUCT((PPG!$Q$19:$AB$19=$B$5)*PPG!Q216:AB216)&gt;0,SUMPRODUCT((PPG!$Q$19:$AB$19=$B$5)*PPG!Q216:AB216),0)</f>
        <v>0</v>
      </c>
      <c r="H216" s="115">
        <f t="shared" ca="1" si="13"/>
        <v>44697</v>
      </c>
      <c r="I216" s="116">
        <v>0</v>
      </c>
      <c r="J216" s="112" t="str">
        <f>LEFT(PPG!D216,20)&amp;"."&amp;PPGPAY!E216</f>
        <v>....Ma22</v>
      </c>
      <c r="K216" s="111" t="b">
        <v>1</v>
      </c>
      <c r="L216" s="117" t="s">
        <v>1275</v>
      </c>
      <c r="M216" s="111" t="b">
        <v>1</v>
      </c>
      <c r="N216" s="111" t="s">
        <v>1276</v>
      </c>
      <c r="O216" s="118">
        <f>PPG!I216</f>
        <v>0</v>
      </c>
      <c r="P216" s="111" t="b">
        <v>1</v>
      </c>
      <c r="Q216" s="111" t="b">
        <v>1</v>
      </c>
      <c r="R216" s="111" t="b">
        <v>1</v>
      </c>
      <c r="T216" s="10">
        <f t="shared" si="14"/>
        <v>7</v>
      </c>
      <c r="U216" s="1">
        <f t="shared" si="15"/>
        <v>8</v>
      </c>
    </row>
    <row r="217" spans="1:21" x14ac:dyDescent="0.25">
      <c r="A217" s="108">
        <v>1</v>
      </c>
      <c r="B217" s="109">
        <v>2</v>
      </c>
      <c r="C217" s="110">
        <f>PPG!J217</f>
        <v>0</v>
      </c>
      <c r="D217" s="111" t="b">
        <v>1</v>
      </c>
      <c r="E217" s="112" t="str">
        <f>RIGHT(PPG!C217,4)&amp;"."&amp;PPG!M217&amp;"."&amp;PPG!K217&amp;"."&amp;$C$5</f>
        <v>...Ma22</v>
      </c>
      <c r="F217" s="113">
        <f t="shared" ca="1" si="12"/>
        <v>44697</v>
      </c>
      <c r="G217" s="316" cm="1">
        <f t="array" ref="G217">IF(SUMPRODUCT((PPG!$Q$19:$AB$19=$B$5)*PPG!Q217:AB217)&gt;0,SUMPRODUCT((PPG!$Q$19:$AB$19=$B$5)*PPG!Q217:AB217),0)</f>
        <v>0</v>
      </c>
      <c r="H217" s="115">
        <f t="shared" ca="1" si="13"/>
        <v>44697</v>
      </c>
      <c r="I217" s="116">
        <v>0</v>
      </c>
      <c r="J217" s="112" t="str">
        <f>LEFT(PPG!D217,20)&amp;"."&amp;PPGPAY!E217</f>
        <v>....Ma22</v>
      </c>
      <c r="K217" s="111" t="b">
        <v>1</v>
      </c>
      <c r="L217" s="117" t="s">
        <v>1275</v>
      </c>
      <c r="M217" s="111" t="b">
        <v>1</v>
      </c>
      <c r="N217" s="111" t="s">
        <v>1276</v>
      </c>
      <c r="O217" s="118">
        <f>PPG!I217</f>
        <v>0</v>
      </c>
      <c r="P217" s="111" t="b">
        <v>1</v>
      </c>
      <c r="Q217" s="111" t="b">
        <v>1</v>
      </c>
      <c r="R217" s="111" t="b">
        <v>1</v>
      </c>
      <c r="T217" s="10">
        <f t="shared" si="14"/>
        <v>7</v>
      </c>
      <c r="U217" s="1">
        <f t="shared" si="15"/>
        <v>8</v>
      </c>
    </row>
    <row r="218" spans="1:21" x14ac:dyDescent="0.25">
      <c r="A218" s="108">
        <v>1</v>
      </c>
      <c r="B218" s="109">
        <v>2</v>
      </c>
      <c r="C218" s="110">
        <f>PPG!J218</f>
        <v>0</v>
      </c>
      <c r="D218" s="111" t="b">
        <v>1</v>
      </c>
      <c r="E218" s="112" t="str">
        <f>RIGHT(PPG!C218,4)&amp;"."&amp;PPG!M218&amp;"."&amp;PPG!K218&amp;"."&amp;$C$5</f>
        <v>...Ma22</v>
      </c>
      <c r="F218" s="113">
        <f t="shared" ca="1" si="12"/>
        <v>44697</v>
      </c>
      <c r="G218" s="316" cm="1">
        <f t="array" ref="G218">IF(SUMPRODUCT((PPG!$Q$19:$AB$19=$B$5)*PPG!Q218:AB218)&gt;0,SUMPRODUCT((PPG!$Q$19:$AB$19=$B$5)*PPG!Q218:AB218),0)</f>
        <v>0</v>
      </c>
      <c r="H218" s="115">
        <f t="shared" ca="1" si="13"/>
        <v>44697</v>
      </c>
      <c r="I218" s="116">
        <v>0</v>
      </c>
      <c r="J218" s="112" t="str">
        <f>LEFT(PPG!D218,20)&amp;"."&amp;PPGPAY!E218</f>
        <v>....Ma22</v>
      </c>
      <c r="K218" s="111" t="b">
        <v>1</v>
      </c>
      <c r="L218" s="117" t="s">
        <v>1275</v>
      </c>
      <c r="M218" s="111" t="b">
        <v>1</v>
      </c>
      <c r="N218" s="111" t="s">
        <v>1276</v>
      </c>
      <c r="O218" s="118">
        <f>PPG!I218</f>
        <v>0</v>
      </c>
      <c r="P218" s="111" t="b">
        <v>1</v>
      </c>
      <c r="Q218" s="111" t="b">
        <v>1</v>
      </c>
      <c r="R218" s="111" t="b">
        <v>1</v>
      </c>
      <c r="T218" s="10">
        <f t="shared" si="14"/>
        <v>7</v>
      </c>
      <c r="U218" s="1">
        <f t="shared" si="15"/>
        <v>8</v>
      </c>
    </row>
    <row r="219" spans="1:21" x14ac:dyDescent="0.25">
      <c r="A219" s="108">
        <v>1</v>
      </c>
      <c r="B219" s="109">
        <v>2</v>
      </c>
      <c r="C219" s="110">
        <f>PPG!J219</f>
        <v>0</v>
      </c>
      <c r="D219" s="111" t="b">
        <v>1</v>
      </c>
      <c r="E219" s="112" t="str">
        <f>RIGHT(PPG!C219,4)&amp;"."&amp;PPG!M219&amp;"."&amp;PPG!K219&amp;"."&amp;$C$5</f>
        <v>...Ma22</v>
      </c>
      <c r="F219" s="113">
        <f t="shared" ca="1" si="12"/>
        <v>44697</v>
      </c>
      <c r="G219" s="316" cm="1">
        <f t="array" ref="G219">IF(SUMPRODUCT((PPG!$Q$19:$AB$19=$B$5)*PPG!Q219:AB219)&gt;0,SUMPRODUCT((PPG!$Q$19:$AB$19=$B$5)*PPG!Q219:AB219),0)</f>
        <v>0</v>
      </c>
      <c r="H219" s="115">
        <f t="shared" ca="1" si="13"/>
        <v>44697</v>
      </c>
      <c r="I219" s="116">
        <v>0</v>
      </c>
      <c r="J219" s="112" t="str">
        <f>LEFT(PPG!D219,20)&amp;"."&amp;PPGPAY!E219</f>
        <v>....Ma22</v>
      </c>
      <c r="K219" s="111" t="b">
        <v>1</v>
      </c>
      <c r="L219" s="117" t="s">
        <v>1275</v>
      </c>
      <c r="M219" s="111" t="b">
        <v>1</v>
      </c>
      <c r="N219" s="111" t="s">
        <v>1276</v>
      </c>
      <c r="O219" s="118">
        <f>PPG!I219</f>
        <v>0</v>
      </c>
      <c r="P219" s="111" t="b">
        <v>1</v>
      </c>
      <c r="Q219" s="111" t="b">
        <v>1</v>
      </c>
      <c r="R219" s="111" t="b">
        <v>1</v>
      </c>
      <c r="T219" s="10">
        <f t="shared" si="14"/>
        <v>7</v>
      </c>
      <c r="U219" s="1">
        <f t="shared" si="15"/>
        <v>8</v>
      </c>
    </row>
    <row r="220" spans="1:21" x14ac:dyDescent="0.25">
      <c r="A220" s="108">
        <v>1</v>
      </c>
      <c r="B220" s="109">
        <v>2</v>
      </c>
      <c r="C220" s="110">
        <f>PPG!J220</f>
        <v>0</v>
      </c>
      <c r="D220" s="111" t="b">
        <v>1</v>
      </c>
      <c r="E220" s="112" t="str">
        <f>RIGHT(PPG!C220,4)&amp;"."&amp;PPG!M220&amp;"."&amp;PPG!K220&amp;"."&amp;$C$5</f>
        <v>...Ma22</v>
      </c>
      <c r="F220" s="113">
        <f t="shared" ca="1" si="12"/>
        <v>44697</v>
      </c>
      <c r="G220" s="316" cm="1">
        <f t="array" ref="G220">IF(SUMPRODUCT((PPG!$Q$19:$AB$19=$B$5)*PPG!Q220:AB220)&gt;0,SUMPRODUCT((PPG!$Q$19:$AB$19=$B$5)*PPG!Q220:AB220),0)</f>
        <v>0</v>
      </c>
      <c r="H220" s="115">
        <f t="shared" ca="1" si="13"/>
        <v>44697</v>
      </c>
      <c r="I220" s="116">
        <v>0</v>
      </c>
      <c r="J220" s="112" t="str">
        <f>LEFT(PPG!D220,20)&amp;"."&amp;PPGPAY!E220</f>
        <v>....Ma22</v>
      </c>
      <c r="K220" s="111" t="b">
        <v>1</v>
      </c>
      <c r="L220" s="117" t="s">
        <v>1275</v>
      </c>
      <c r="M220" s="111" t="b">
        <v>1</v>
      </c>
      <c r="N220" s="111" t="s">
        <v>1276</v>
      </c>
      <c r="O220" s="118">
        <f>PPG!I220</f>
        <v>0</v>
      </c>
      <c r="P220" s="111" t="b">
        <v>1</v>
      </c>
      <c r="Q220" s="111" t="b">
        <v>1</v>
      </c>
      <c r="R220" s="111" t="b">
        <v>1</v>
      </c>
      <c r="T220" s="10">
        <f t="shared" si="14"/>
        <v>7</v>
      </c>
      <c r="U220" s="1">
        <f t="shared" si="15"/>
        <v>8</v>
      </c>
    </row>
    <row r="221" spans="1:21" x14ac:dyDescent="0.25">
      <c r="A221" s="108">
        <v>1</v>
      </c>
      <c r="B221" s="109">
        <v>2</v>
      </c>
      <c r="C221" s="110">
        <f>PPG!J221</f>
        <v>0</v>
      </c>
      <c r="D221" s="111" t="b">
        <v>1</v>
      </c>
      <c r="E221" s="112" t="str">
        <f>RIGHT(PPG!C221,4)&amp;"."&amp;PPG!M221&amp;"."&amp;PPG!K221&amp;"."&amp;$C$5</f>
        <v>...Ma22</v>
      </c>
      <c r="F221" s="113">
        <f t="shared" ca="1" si="12"/>
        <v>44697</v>
      </c>
      <c r="G221" s="316" cm="1">
        <f t="array" ref="G221">IF(SUMPRODUCT((PPG!$Q$19:$AB$19=$B$5)*PPG!Q221:AB221)&gt;0,SUMPRODUCT((PPG!$Q$19:$AB$19=$B$5)*PPG!Q221:AB221),0)</f>
        <v>0</v>
      </c>
      <c r="H221" s="115">
        <f t="shared" ca="1" si="13"/>
        <v>44697</v>
      </c>
      <c r="I221" s="116">
        <v>0</v>
      </c>
      <c r="J221" s="112" t="str">
        <f>LEFT(PPG!D221,20)&amp;"."&amp;PPGPAY!E221</f>
        <v>....Ma22</v>
      </c>
      <c r="K221" s="111" t="b">
        <v>1</v>
      </c>
      <c r="L221" s="117" t="s">
        <v>1275</v>
      </c>
      <c r="M221" s="111" t="b">
        <v>1</v>
      </c>
      <c r="N221" s="111" t="s">
        <v>1276</v>
      </c>
      <c r="O221" s="118">
        <f>PPG!I221</f>
        <v>0</v>
      </c>
      <c r="P221" s="111" t="b">
        <v>1</v>
      </c>
      <c r="Q221" s="111" t="b">
        <v>1</v>
      </c>
      <c r="R221" s="111" t="b">
        <v>1</v>
      </c>
      <c r="T221" s="10">
        <f t="shared" si="14"/>
        <v>7</v>
      </c>
      <c r="U221" s="1">
        <f t="shared" si="15"/>
        <v>8</v>
      </c>
    </row>
    <row r="222" spans="1:21" x14ac:dyDescent="0.25">
      <c r="A222" s="108">
        <v>1</v>
      </c>
      <c r="B222" s="109">
        <v>2</v>
      </c>
      <c r="C222" s="110">
        <f>PPG!J222</f>
        <v>0</v>
      </c>
      <c r="D222" s="111" t="b">
        <v>1</v>
      </c>
      <c r="E222" s="112" t="str">
        <f>RIGHT(PPG!C222,4)&amp;"."&amp;PPG!M222&amp;"."&amp;PPG!K222&amp;"."&amp;$C$5</f>
        <v>...Ma22</v>
      </c>
      <c r="F222" s="113">
        <f t="shared" ca="1" si="12"/>
        <v>44697</v>
      </c>
      <c r="G222" s="316" cm="1">
        <f t="array" ref="G222">IF(SUMPRODUCT((PPG!$Q$19:$AB$19=$B$5)*PPG!Q222:AB222)&gt;0,SUMPRODUCT((PPG!$Q$19:$AB$19=$B$5)*PPG!Q222:AB222),0)</f>
        <v>0</v>
      </c>
      <c r="H222" s="115">
        <f t="shared" ca="1" si="13"/>
        <v>44697</v>
      </c>
      <c r="I222" s="116">
        <v>0</v>
      </c>
      <c r="J222" s="112" t="str">
        <f>LEFT(PPG!D222,20)&amp;"."&amp;PPGPAY!E222</f>
        <v>....Ma22</v>
      </c>
      <c r="K222" s="111" t="b">
        <v>1</v>
      </c>
      <c r="L222" s="117" t="s">
        <v>1275</v>
      </c>
      <c r="M222" s="111" t="b">
        <v>1</v>
      </c>
      <c r="N222" s="111" t="s">
        <v>1276</v>
      </c>
      <c r="O222" s="118">
        <f>PPG!I222</f>
        <v>0</v>
      </c>
      <c r="P222" s="111" t="b">
        <v>1</v>
      </c>
      <c r="Q222" s="111" t="b">
        <v>1</v>
      </c>
      <c r="R222" s="111" t="b">
        <v>1</v>
      </c>
      <c r="T222" s="10">
        <f t="shared" si="14"/>
        <v>7</v>
      </c>
      <c r="U222" s="1">
        <f t="shared" si="15"/>
        <v>8</v>
      </c>
    </row>
    <row r="223" spans="1:21" x14ac:dyDescent="0.25">
      <c r="A223" s="108">
        <v>1</v>
      </c>
      <c r="B223" s="109">
        <v>2</v>
      </c>
      <c r="C223" s="110">
        <f>PPG!J223</f>
        <v>0</v>
      </c>
      <c r="D223" s="111" t="b">
        <v>1</v>
      </c>
      <c r="E223" s="112" t="str">
        <f>RIGHT(PPG!C223,4)&amp;"."&amp;PPG!M223&amp;"."&amp;PPG!K223&amp;"."&amp;$C$5</f>
        <v>...Ma22</v>
      </c>
      <c r="F223" s="113">
        <f t="shared" ca="1" si="12"/>
        <v>44697</v>
      </c>
      <c r="G223" s="316" cm="1">
        <f t="array" ref="G223">IF(SUMPRODUCT((PPG!$Q$19:$AB$19=$B$5)*PPG!Q223:AB223)&gt;0,SUMPRODUCT((PPG!$Q$19:$AB$19=$B$5)*PPG!Q223:AB223),0)</f>
        <v>0</v>
      </c>
      <c r="H223" s="115">
        <f t="shared" ca="1" si="13"/>
        <v>44697</v>
      </c>
      <c r="I223" s="116">
        <v>0</v>
      </c>
      <c r="J223" s="112" t="str">
        <f>LEFT(PPG!D223,20)&amp;"."&amp;PPGPAY!E223</f>
        <v>....Ma22</v>
      </c>
      <c r="K223" s="111" t="b">
        <v>1</v>
      </c>
      <c r="L223" s="117" t="s">
        <v>1275</v>
      </c>
      <c r="M223" s="111" t="b">
        <v>1</v>
      </c>
      <c r="N223" s="111" t="s">
        <v>1276</v>
      </c>
      <c r="O223" s="118">
        <f>PPG!I223</f>
        <v>0</v>
      </c>
      <c r="P223" s="111" t="b">
        <v>1</v>
      </c>
      <c r="Q223" s="111" t="b">
        <v>1</v>
      </c>
      <c r="R223" s="111" t="b">
        <v>1</v>
      </c>
      <c r="T223" s="10">
        <f t="shared" si="14"/>
        <v>7</v>
      </c>
      <c r="U223" s="1">
        <f t="shared" si="15"/>
        <v>8</v>
      </c>
    </row>
    <row r="224" spans="1:21" x14ac:dyDescent="0.25">
      <c r="A224" s="108">
        <v>1</v>
      </c>
      <c r="B224" s="109">
        <v>2</v>
      </c>
      <c r="C224" s="110">
        <f>PPG!J224</f>
        <v>0</v>
      </c>
      <c r="D224" s="111" t="b">
        <v>1</v>
      </c>
      <c r="E224" s="112" t="str">
        <f>RIGHT(PPG!C224,4)&amp;"."&amp;PPG!M224&amp;"."&amp;PPG!K224&amp;"."&amp;$C$5</f>
        <v>...Ma22</v>
      </c>
      <c r="F224" s="113">
        <f t="shared" ca="1" si="12"/>
        <v>44697</v>
      </c>
      <c r="G224" s="316" cm="1">
        <f t="array" ref="G224">IF(SUMPRODUCT((PPG!$Q$19:$AB$19=$B$5)*PPG!Q224:AB224)&gt;0,SUMPRODUCT((PPG!$Q$19:$AB$19=$B$5)*PPG!Q224:AB224),0)</f>
        <v>0</v>
      </c>
      <c r="H224" s="115">
        <f t="shared" ca="1" si="13"/>
        <v>44697</v>
      </c>
      <c r="I224" s="116">
        <v>0</v>
      </c>
      <c r="J224" s="112" t="str">
        <f>LEFT(PPG!D224,20)&amp;"."&amp;PPGPAY!E224</f>
        <v>....Ma22</v>
      </c>
      <c r="K224" s="111" t="b">
        <v>1</v>
      </c>
      <c r="L224" s="117" t="s">
        <v>1275</v>
      </c>
      <c r="M224" s="111" t="b">
        <v>1</v>
      </c>
      <c r="N224" s="111" t="s">
        <v>1276</v>
      </c>
      <c r="O224" s="118">
        <f>PPG!I224</f>
        <v>0</v>
      </c>
      <c r="P224" s="111" t="b">
        <v>1</v>
      </c>
      <c r="Q224" s="111" t="b">
        <v>1</v>
      </c>
      <c r="R224" s="111" t="b">
        <v>1</v>
      </c>
      <c r="T224" s="10">
        <f t="shared" si="14"/>
        <v>7</v>
      </c>
      <c r="U224" s="1">
        <f t="shared" si="15"/>
        <v>8</v>
      </c>
    </row>
    <row r="225" spans="1:21" x14ac:dyDescent="0.25">
      <c r="A225" s="108">
        <v>1</v>
      </c>
      <c r="B225" s="109">
        <v>2</v>
      </c>
      <c r="C225" s="110">
        <f>PPG!J225</f>
        <v>0</v>
      </c>
      <c r="D225" s="111" t="b">
        <v>1</v>
      </c>
      <c r="E225" s="112" t="str">
        <f>RIGHT(PPG!C225,4)&amp;"."&amp;PPG!M225&amp;"."&amp;PPG!K225&amp;"."&amp;$C$5</f>
        <v>...Ma22</v>
      </c>
      <c r="F225" s="113">
        <f t="shared" ca="1" si="12"/>
        <v>44697</v>
      </c>
      <c r="G225" s="316" cm="1">
        <f t="array" ref="G225">IF(SUMPRODUCT((PPG!$Q$19:$AB$19=$B$5)*PPG!Q225:AB225)&gt;0,SUMPRODUCT((PPG!$Q$19:$AB$19=$B$5)*PPG!Q225:AB225),0)</f>
        <v>0</v>
      </c>
      <c r="H225" s="115">
        <f t="shared" ca="1" si="13"/>
        <v>44697</v>
      </c>
      <c r="I225" s="116">
        <v>0</v>
      </c>
      <c r="J225" s="112" t="str">
        <f>LEFT(PPG!D225,20)&amp;"."&amp;PPGPAY!E225</f>
        <v>....Ma22</v>
      </c>
      <c r="K225" s="111" t="b">
        <v>1</v>
      </c>
      <c r="L225" s="117" t="s">
        <v>1275</v>
      </c>
      <c r="M225" s="111" t="b">
        <v>1</v>
      </c>
      <c r="N225" s="111" t="s">
        <v>1276</v>
      </c>
      <c r="O225" s="118">
        <f>PPG!I225</f>
        <v>0</v>
      </c>
      <c r="P225" s="111" t="b">
        <v>1</v>
      </c>
      <c r="Q225" s="111" t="b">
        <v>1</v>
      </c>
      <c r="R225" s="111" t="b">
        <v>1</v>
      </c>
      <c r="T225" s="10">
        <f t="shared" si="14"/>
        <v>7</v>
      </c>
      <c r="U225" s="1">
        <f t="shared" si="15"/>
        <v>8</v>
      </c>
    </row>
    <row r="226" spans="1:21" x14ac:dyDescent="0.25">
      <c r="A226" s="108">
        <v>1</v>
      </c>
      <c r="B226" s="109">
        <v>2</v>
      </c>
      <c r="C226" s="110">
        <f>PPG!J226</f>
        <v>0</v>
      </c>
      <c r="D226" s="111" t="b">
        <v>1</v>
      </c>
      <c r="E226" s="112" t="str">
        <f>RIGHT(PPG!C226,4)&amp;"."&amp;PPG!M226&amp;"."&amp;PPG!K226&amp;"."&amp;$C$5</f>
        <v>...Ma22</v>
      </c>
      <c r="F226" s="113">
        <f t="shared" ca="1" si="12"/>
        <v>44697</v>
      </c>
      <c r="G226" s="316" cm="1">
        <f t="array" ref="G226">IF(SUMPRODUCT((PPG!$Q$19:$AB$19=$B$5)*PPG!Q226:AB226)&gt;0,SUMPRODUCT((PPG!$Q$19:$AB$19=$B$5)*PPG!Q226:AB226),0)</f>
        <v>0</v>
      </c>
      <c r="H226" s="115">
        <f t="shared" ca="1" si="13"/>
        <v>44697</v>
      </c>
      <c r="I226" s="116">
        <v>0</v>
      </c>
      <c r="J226" s="112" t="str">
        <f>LEFT(PPG!D226,20)&amp;"."&amp;PPGPAY!E226</f>
        <v>....Ma22</v>
      </c>
      <c r="K226" s="111" t="b">
        <v>1</v>
      </c>
      <c r="L226" s="117" t="s">
        <v>1275</v>
      </c>
      <c r="M226" s="111" t="b">
        <v>1</v>
      </c>
      <c r="N226" s="111" t="s">
        <v>1276</v>
      </c>
      <c r="O226" s="118">
        <f>PPG!I226</f>
        <v>0</v>
      </c>
      <c r="P226" s="111" t="b">
        <v>1</v>
      </c>
      <c r="Q226" s="111" t="b">
        <v>1</v>
      </c>
      <c r="R226" s="111" t="b">
        <v>1</v>
      </c>
      <c r="T226" s="10">
        <f t="shared" si="14"/>
        <v>7</v>
      </c>
      <c r="U226" s="1">
        <f t="shared" si="15"/>
        <v>8</v>
      </c>
    </row>
    <row r="227" spans="1:21" x14ac:dyDescent="0.25">
      <c r="A227" s="108">
        <v>1</v>
      </c>
      <c r="B227" s="109">
        <v>2</v>
      </c>
      <c r="C227" s="110">
        <f>PPG!J227</f>
        <v>0</v>
      </c>
      <c r="D227" s="111" t="b">
        <v>1</v>
      </c>
      <c r="E227" s="112" t="str">
        <f>RIGHT(PPG!C227,4)&amp;"."&amp;PPG!M227&amp;"."&amp;PPG!K227&amp;"."&amp;$C$5</f>
        <v>...Ma22</v>
      </c>
      <c r="F227" s="113">
        <f t="shared" ca="1" si="12"/>
        <v>44697</v>
      </c>
      <c r="G227" s="316" cm="1">
        <f t="array" ref="G227">IF(SUMPRODUCT((PPG!$Q$19:$AB$19=$B$5)*PPG!Q227:AB227)&gt;0,SUMPRODUCT((PPG!$Q$19:$AB$19=$B$5)*PPG!Q227:AB227),0)</f>
        <v>0</v>
      </c>
      <c r="H227" s="115">
        <f t="shared" ca="1" si="13"/>
        <v>44697</v>
      </c>
      <c r="I227" s="116">
        <v>0</v>
      </c>
      <c r="J227" s="112" t="str">
        <f>LEFT(PPG!D227,20)&amp;"."&amp;PPGPAY!E227</f>
        <v>....Ma22</v>
      </c>
      <c r="K227" s="111" t="b">
        <v>1</v>
      </c>
      <c r="L227" s="117" t="s">
        <v>1275</v>
      </c>
      <c r="M227" s="111" t="b">
        <v>1</v>
      </c>
      <c r="N227" s="111" t="s">
        <v>1276</v>
      </c>
      <c r="O227" s="118">
        <f>PPG!I227</f>
        <v>0</v>
      </c>
      <c r="P227" s="111" t="b">
        <v>1</v>
      </c>
      <c r="Q227" s="111" t="b">
        <v>1</v>
      </c>
      <c r="R227" s="111" t="b">
        <v>1</v>
      </c>
      <c r="T227" s="10">
        <f t="shared" si="14"/>
        <v>7</v>
      </c>
      <c r="U227" s="1">
        <f t="shared" si="15"/>
        <v>8</v>
      </c>
    </row>
    <row r="228" spans="1:21" x14ac:dyDescent="0.25">
      <c r="A228" s="108">
        <v>1</v>
      </c>
      <c r="B228" s="109">
        <v>2</v>
      </c>
      <c r="C228" s="110">
        <f>PPG!J228</f>
        <v>0</v>
      </c>
      <c r="D228" s="111" t="b">
        <v>1</v>
      </c>
      <c r="E228" s="112" t="str">
        <f>RIGHT(PPG!C228,4)&amp;"."&amp;PPG!M228&amp;"."&amp;PPG!K228&amp;"."&amp;$C$5</f>
        <v>...Ma22</v>
      </c>
      <c r="F228" s="113">
        <f t="shared" ca="1" si="12"/>
        <v>44697</v>
      </c>
      <c r="G228" s="316" cm="1">
        <f t="array" ref="G228">IF(SUMPRODUCT((PPG!$Q$19:$AB$19=$B$5)*PPG!Q228:AB228)&gt;0,SUMPRODUCT((PPG!$Q$19:$AB$19=$B$5)*PPG!Q228:AB228),0)</f>
        <v>0</v>
      </c>
      <c r="H228" s="115">
        <f t="shared" ca="1" si="13"/>
        <v>44697</v>
      </c>
      <c r="I228" s="116">
        <v>0</v>
      </c>
      <c r="J228" s="112" t="str">
        <f>LEFT(PPG!D228,20)&amp;"."&amp;PPGPAY!E228</f>
        <v>....Ma22</v>
      </c>
      <c r="K228" s="111" t="b">
        <v>1</v>
      </c>
      <c r="L228" s="117" t="s">
        <v>1275</v>
      </c>
      <c r="M228" s="111" t="b">
        <v>1</v>
      </c>
      <c r="N228" s="111" t="s">
        <v>1276</v>
      </c>
      <c r="O228" s="118">
        <f>PPG!I228</f>
        <v>0</v>
      </c>
      <c r="P228" s="111" t="b">
        <v>1</v>
      </c>
      <c r="Q228" s="111" t="b">
        <v>1</v>
      </c>
      <c r="R228" s="111" t="b">
        <v>1</v>
      </c>
      <c r="T228" s="10">
        <f t="shared" si="14"/>
        <v>7</v>
      </c>
      <c r="U228" s="1">
        <f t="shared" si="15"/>
        <v>8</v>
      </c>
    </row>
    <row r="229" spans="1:21" x14ac:dyDescent="0.25">
      <c r="A229" s="108">
        <v>1</v>
      </c>
      <c r="B229" s="109">
        <v>2</v>
      </c>
      <c r="C229" s="110">
        <f>PPG!J229</f>
        <v>0</v>
      </c>
      <c r="D229" s="111" t="b">
        <v>1</v>
      </c>
      <c r="E229" s="112" t="str">
        <f>RIGHT(PPG!C229,4)&amp;"."&amp;PPG!M229&amp;"."&amp;PPG!K229&amp;"."&amp;$C$5</f>
        <v>...Ma22</v>
      </c>
      <c r="F229" s="113">
        <f t="shared" ca="1" si="12"/>
        <v>44697</v>
      </c>
      <c r="G229" s="316" cm="1">
        <f t="array" ref="G229">IF(SUMPRODUCT((PPG!$Q$19:$AB$19=$B$5)*PPG!Q229:AB229)&gt;0,SUMPRODUCT((PPG!$Q$19:$AB$19=$B$5)*PPG!Q229:AB229),0)</f>
        <v>0</v>
      </c>
      <c r="H229" s="115">
        <f t="shared" ca="1" si="13"/>
        <v>44697</v>
      </c>
      <c r="I229" s="116">
        <v>0</v>
      </c>
      <c r="J229" s="112" t="str">
        <f>LEFT(PPG!D229,20)&amp;"."&amp;PPGPAY!E229</f>
        <v>....Ma22</v>
      </c>
      <c r="K229" s="111" t="b">
        <v>1</v>
      </c>
      <c r="L229" s="117" t="s">
        <v>1275</v>
      </c>
      <c r="M229" s="111" t="b">
        <v>1</v>
      </c>
      <c r="N229" s="111" t="s">
        <v>1276</v>
      </c>
      <c r="O229" s="118">
        <f>PPG!I229</f>
        <v>0</v>
      </c>
      <c r="P229" s="111" t="b">
        <v>1</v>
      </c>
      <c r="Q229" s="111" t="b">
        <v>1</v>
      </c>
      <c r="R229" s="111" t="b">
        <v>1</v>
      </c>
      <c r="T229" s="10">
        <f t="shared" si="14"/>
        <v>7</v>
      </c>
      <c r="U229" s="1">
        <f t="shared" si="15"/>
        <v>8</v>
      </c>
    </row>
    <row r="230" spans="1:21" x14ac:dyDescent="0.25">
      <c r="A230" s="108">
        <v>1</v>
      </c>
      <c r="B230" s="109">
        <v>2</v>
      </c>
      <c r="C230" s="110">
        <f>PPG!J230</f>
        <v>0</v>
      </c>
      <c r="D230" s="111" t="b">
        <v>1</v>
      </c>
      <c r="E230" s="112" t="str">
        <f>RIGHT(PPG!C230,4)&amp;"."&amp;PPG!M230&amp;"."&amp;PPG!K230&amp;"."&amp;$C$5</f>
        <v>...Ma22</v>
      </c>
      <c r="F230" s="113">
        <f t="shared" ca="1" si="12"/>
        <v>44697</v>
      </c>
      <c r="G230" s="316" cm="1">
        <f t="array" ref="G230">IF(SUMPRODUCT((PPG!$Q$19:$AB$19=$B$5)*PPG!Q230:AB230)&gt;0,SUMPRODUCT((PPG!$Q$19:$AB$19=$B$5)*PPG!Q230:AB230),0)</f>
        <v>0</v>
      </c>
      <c r="H230" s="115">
        <f t="shared" ca="1" si="13"/>
        <v>44697</v>
      </c>
      <c r="I230" s="116">
        <v>0</v>
      </c>
      <c r="J230" s="112" t="str">
        <f>LEFT(PPG!D230,20)&amp;"."&amp;PPGPAY!E230</f>
        <v>....Ma22</v>
      </c>
      <c r="K230" s="111" t="b">
        <v>1</v>
      </c>
      <c r="L230" s="117" t="s">
        <v>1275</v>
      </c>
      <c r="M230" s="111" t="b">
        <v>1</v>
      </c>
      <c r="N230" s="111" t="s">
        <v>1276</v>
      </c>
      <c r="O230" s="118">
        <f>PPG!I230</f>
        <v>0</v>
      </c>
      <c r="P230" s="111" t="b">
        <v>1</v>
      </c>
      <c r="Q230" s="111" t="b">
        <v>1</v>
      </c>
      <c r="R230" s="111" t="b">
        <v>1</v>
      </c>
      <c r="T230" s="10">
        <f t="shared" si="14"/>
        <v>7</v>
      </c>
      <c r="U230" s="1">
        <f t="shared" si="15"/>
        <v>8</v>
      </c>
    </row>
    <row r="231" spans="1:21" x14ac:dyDescent="0.25">
      <c r="A231" s="108">
        <v>1</v>
      </c>
      <c r="B231" s="109">
        <v>2</v>
      </c>
      <c r="C231" s="110">
        <f>PPG!J231</f>
        <v>0</v>
      </c>
      <c r="D231" s="111" t="b">
        <v>1</v>
      </c>
      <c r="E231" s="112" t="str">
        <f>RIGHT(PPG!C231,4)&amp;"."&amp;PPG!M231&amp;"."&amp;PPG!K231&amp;"."&amp;$C$5</f>
        <v>...Ma22</v>
      </c>
      <c r="F231" s="113">
        <f t="shared" ca="1" si="12"/>
        <v>44697</v>
      </c>
      <c r="G231" s="316" cm="1">
        <f t="array" ref="G231">IF(SUMPRODUCT((PPG!$Q$19:$AB$19=$B$5)*PPG!Q231:AB231)&gt;0,SUMPRODUCT((PPG!$Q$19:$AB$19=$B$5)*PPG!Q231:AB231),0)</f>
        <v>0</v>
      </c>
      <c r="H231" s="115">
        <f t="shared" ca="1" si="13"/>
        <v>44697</v>
      </c>
      <c r="I231" s="116">
        <v>0</v>
      </c>
      <c r="J231" s="112" t="str">
        <f>LEFT(PPG!D231,20)&amp;"."&amp;PPGPAY!E231</f>
        <v>....Ma22</v>
      </c>
      <c r="K231" s="111" t="b">
        <v>1</v>
      </c>
      <c r="L231" s="117" t="s">
        <v>1275</v>
      </c>
      <c r="M231" s="111" t="b">
        <v>1</v>
      </c>
      <c r="N231" s="111" t="s">
        <v>1276</v>
      </c>
      <c r="O231" s="118">
        <f>PPG!I231</f>
        <v>0</v>
      </c>
      <c r="P231" s="111" t="b">
        <v>1</v>
      </c>
      <c r="Q231" s="111" t="b">
        <v>1</v>
      </c>
      <c r="R231" s="111" t="b">
        <v>1</v>
      </c>
      <c r="T231" s="10">
        <f t="shared" si="14"/>
        <v>7</v>
      </c>
      <c r="U231" s="1">
        <f t="shared" si="15"/>
        <v>8</v>
      </c>
    </row>
    <row r="232" spans="1:21" x14ac:dyDescent="0.25">
      <c r="A232" s="108">
        <v>1</v>
      </c>
      <c r="B232" s="109">
        <v>2</v>
      </c>
      <c r="C232" s="110">
        <f>PPG!J232</f>
        <v>0</v>
      </c>
      <c r="D232" s="111" t="b">
        <v>1</v>
      </c>
      <c r="E232" s="112" t="str">
        <f>RIGHT(PPG!C232,4)&amp;"."&amp;PPG!M232&amp;"."&amp;PPG!K232&amp;"."&amp;$C$5</f>
        <v>...Ma22</v>
      </c>
      <c r="F232" s="113">
        <f t="shared" ca="1" si="12"/>
        <v>44697</v>
      </c>
      <c r="G232" s="316" cm="1">
        <f t="array" ref="G232">IF(SUMPRODUCT((PPG!$Q$19:$AB$19=$B$5)*PPG!Q232:AB232)&gt;0,SUMPRODUCT((PPG!$Q$19:$AB$19=$B$5)*PPG!Q232:AB232),0)</f>
        <v>0</v>
      </c>
      <c r="H232" s="115">
        <f t="shared" ca="1" si="13"/>
        <v>44697</v>
      </c>
      <c r="I232" s="116">
        <v>0</v>
      </c>
      <c r="J232" s="112" t="str">
        <f>LEFT(PPG!D232,20)&amp;"."&amp;PPGPAY!E232</f>
        <v>....Ma22</v>
      </c>
      <c r="K232" s="111" t="b">
        <v>1</v>
      </c>
      <c r="L232" s="117" t="s">
        <v>1275</v>
      </c>
      <c r="M232" s="111" t="b">
        <v>1</v>
      </c>
      <c r="N232" s="111" t="s">
        <v>1276</v>
      </c>
      <c r="O232" s="118">
        <f>PPG!I232</f>
        <v>0</v>
      </c>
      <c r="P232" s="111" t="b">
        <v>1</v>
      </c>
      <c r="Q232" s="111" t="b">
        <v>1</v>
      </c>
      <c r="R232" s="111" t="b">
        <v>1</v>
      </c>
      <c r="T232" s="10">
        <f t="shared" si="14"/>
        <v>7</v>
      </c>
      <c r="U232" s="1">
        <f t="shared" si="15"/>
        <v>8</v>
      </c>
    </row>
    <row r="233" spans="1:21" x14ac:dyDescent="0.25">
      <c r="A233" s="108">
        <v>1</v>
      </c>
      <c r="B233" s="109">
        <v>2</v>
      </c>
      <c r="C233" s="110">
        <f>PPG!J233</f>
        <v>0</v>
      </c>
      <c r="D233" s="111" t="b">
        <v>1</v>
      </c>
      <c r="E233" s="112" t="str">
        <f>RIGHT(PPG!C233,4)&amp;"."&amp;PPG!M233&amp;"."&amp;PPG!K233&amp;"."&amp;$C$5</f>
        <v>...Ma22</v>
      </c>
      <c r="F233" s="113">
        <f t="shared" ca="1" si="12"/>
        <v>44697</v>
      </c>
      <c r="G233" s="316" cm="1">
        <f t="array" ref="G233">IF(SUMPRODUCT((PPG!$Q$19:$AB$19=$B$5)*PPG!Q233:AB233)&gt;0,SUMPRODUCT((PPG!$Q$19:$AB$19=$B$5)*PPG!Q233:AB233),0)</f>
        <v>0</v>
      </c>
      <c r="H233" s="115">
        <f t="shared" ca="1" si="13"/>
        <v>44697</v>
      </c>
      <c r="I233" s="116">
        <v>0</v>
      </c>
      <c r="J233" s="112" t="str">
        <f>LEFT(PPG!D233,20)&amp;"."&amp;PPGPAY!E233</f>
        <v>....Ma22</v>
      </c>
      <c r="K233" s="111" t="b">
        <v>1</v>
      </c>
      <c r="L233" s="117" t="s">
        <v>1275</v>
      </c>
      <c r="M233" s="111" t="b">
        <v>1</v>
      </c>
      <c r="N233" s="111" t="s">
        <v>1276</v>
      </c>
      <c r="O233" s="118">
        <f>PPG!I233</f>
        <v>0</v>
      </c>
      <c r="P233" s="111" t="b">
        <v>1</v>
      </c>
      <c r="Q233" s="111" t="b">
        <v>1</v>
      </c>
      <c r="R233" s="111" t="b">
        <v>1</v>
      </c>
      <c r="T233" s="10">
        <f t="shared" si="14"/>
        <v>7</v>
      </c>
      <c r="U233" s="1">
        <f t="shared" si="15"/>
        <v>8</v>
      </c>
    </row>
    <row r="234" spans="1:21" x14ac:dyDescent="0.25">
      <c r="A234" s="108">
        <v>1</v>
      </c>
      <c r="B234" s="109">
        <v>2</v>
      </c>
      <c r="C234" s="110">
        <f>PPG!J234</f>
        <v>0</v>
      </c>
      <c r="D234" s="111" t="b">
        <v>1</v>
      </c>
      <c r="E234" s="112" t="str">
        <f>RIGHT(PPG!C234,4)&amp;"."&amp;PPG!M234&amp;"."&amp;PPG!K234&amp;"."&amp;$C$5</f>
        <v>...Ma22</v>
      </c>
      <c r="F234" s="113">
        <f t="shared" ca="1" si="12"/>
        <v>44697</v>
      </c>
      <c r="G234" s="316" cm="1">
        <f t="array" ref="G234">IF(SUMPRODUCT((PPG!$Q$19:$AB$19=$B$5)*PPG!Q234:AB234)&gt;0,SUMPRODUCT((PPG!$Q$19:$AB$19=$B$5)*PPG!Q234:AB234),0)</f>
        <v>0</v>
      </c>
      <c r="H234" s="115">
        <f t="shared" ca="1" si="13"/>
        <v>44697</v>
      </c>
      <c r="I234" s="116">
        <v>0</v>
      </c>
      <c r="J234" s="112" t="str">
        <f>LEFT(PPG!D234,20)&amp;"."&amp;PPGPAY!E234</f>
        <v>....Ma22</v>
      </c>
      <c r="K234" s="111" t="b">
        <v>1</v>
      </c>
      <c r="L234" s="117" t="s">
        <v>1275</v>
      </c>
      <c r="M234" s="111" t="b">
        <v>1</v>
      </c>
      <c r="N234" s="111" t="s">
        <v>1276</v>
      </c>
      <c r="O234" s="118">
        <f>PPG!I234</f>
        <v>0</v>
      </c>
      <c r="P234" s="111" t="b">
        <v>1</v>
      </c>
      <c r="Q234" s="111" t="b">
        <v>1</v>
      </c>
      <c r="R234" s="111" t="b">
        <v>1</v>
      </c>
      <c r="T234" s="10">
        <f t="shared" si="14"/>
        <v>7</v>
      </c>
      <c r="U234" s="1">
        <f t="shared" si="15"/>
        <v>8</v>
      </c>
    </row>
    <row r="235" spans="1:21" x14ac:dyDescent="0.25">
      <c r="A235" s="108">
        <v>1</v>
      </c>
      <c r="B235" s="109">
        <v>2</v>
      </c>
      <c r="C235" s="110">
        <f>PPG!J235</f>
        <v>0</v>
      </c>
      <c r="D235" s="111" t="b">
        <v>1</v>
      </c>
      <c r="E235" s="112" t="str">
        <f>RIGHT(PPG!C235,4)&amp;"."&amp;PPG!M235&amp;"."&amp;PPG!K235&amp;"."&amp;$C$5</f>
        <v>...Ma22</v>
      </c>
      <c r="F235" s="113">
        <f t="shared" ca="1" si="12"/>
        <v>44697</v>
      </c>
      <c r="G235" s="316" cm="1">
        <f t="array" ref="G235">IF(SUMPRODUCT((PPG!$Q$19:$AB$19=$B$5)*PPG!Q235:AB235)&gt;0,SUMPRODUCT((PPG!$Q$19:$AB$19=$B$5)*PPG!Q235:AB235),0)</f>
        <v>0</v>
      </c>
      <c r="H235" s="115">
        <f t="shared" ca="1" si="13"/>
        <v>44697</v>
      </c>
      <c r="I235" s="116">
        <v>0</v>
      </c>
      <c r="J235" s="112" t="str">
        <f>LEFT(PPG!D235,20)&amp;"."&amp;PPGPAY!E235</f>
        <v>....Ma22</v>
      </c>
      <c r="K235" s="111" t="b">
        <v>1</v>
      </c>
      <c r="L235" s="117" t="s">
        <v>1275</v>
      </c>
      <c r="M235" s="111" t="b">
        <v>1</v>
      </c>
      <c r="N235" s="111" t="s">
        <v>1276</v>
      </c>
      <c r="O235" s="118">
        <f>PPG!I235</f>
        <v>0</v>
      </c>
      <c r="P235" s="111" t="b">
        <v>1</v>
      </c>
      <c r="Q235" s="111" t="b">
        <v>1</v>
      </c>
      <c r="R235" s="111" t="b">
        <v>1</v>
      </c>
      <c r="T235" s="10">
        <f t="shared" si="14"/>
        <v>7</v>
      </c>
      <c r="U235" s="1">
        <f t="shared" si="15"/>
        <v>8</v>
      </c>
    </row>
    <row r="236" spans="1:21" x14ac:dyDescent="0.25">
      <c r="A236" s="108">
        <v>1</v>
      </c>
      <c r="B236" s="109">
        <v>2</v>
      </c>
      <c r="C236" s="110">
        <f>PPG!J236</f>
        <v>0</v>
      </c>
      <c r="D236" s="111" t="b">
        <v>1</v>
      </c>
      <c r="E236" s="112" t="str">
        <f>RIGHT(PPG!C236,4)&amp;"."&amp;PPG!M236&amp;"."&amp;PPG!K236&amp;"."&amp;$C$5</f>
        <v>...Ma22</v>
      </c>
      <c r="F236" s="113">
        <f t="shared" ca="1" si="12"/>
        <v>44697</v>
      </c>
      <c r="G236" s="316" cm="1">
        <f t="array" ref="G236">IF(SUMPRODUCT((PPG!$Q$19:$AB$19=$B$5)*PPG!Q236:AB236)&gt;0,SUMPRODUCT((PPG!$Q$19:$AB$19=$B$5)*PPG!Q236:AB236),0)</f>
        <v>0</v>
      </c>
      <c r="H236" s="115">
        <f t="shared" ca="1" si="13"/>
        <v>44697</v>
      </c>
      <c r="I236" s="116">
        <v>0</v>
      </c>
      <c r="J236" s="112" t="str">
        <f>LEFT(PPG!D236,20)&amp;"."&amp;PPGPAY!E236</f>
        <v>....Ma22</v>
      </c>
      <c r="K236" s="111" t="b">
        <v>1</v>
      </c>
      <c r="L236" s="117" t="s">
        <v>1275</v>
      </c>
      <c r="M236" s="111" t="b">
        <v>1</v>
      </c>
      <c r="N236" s="111" t="s">
        <v>1276</v>
      </c>
      <c r="O236" s="118">
        <f>PPG!I236</f>
        <v>0</v>
      </c>
      <c r="P236" s="111" t="b">
        <v>1</v>
      </c>
      <c r="Q236" s="111" t="b">
        <v>1</v>
      </c>
      <c r="R236" s="111" t="b">
        <v>1</v>
      </c>
      <c r="T236" s="10">
        <f t="shared" si="14"/>
        <v>7</v>
      </c>
      <c r="U236" s="1">
        <f t="shared" si="15"/>
        <v>8</v>
      </c>
    </row>
    <row r="237" spans="1:21" x14ac:dyDescent="0.25">
      <c r="A237" s="108">
        <v>1</v>
      </c>
      <c r="B237" s="109">
        <v>2</v>
      </c>
      <c r="C237" s="110">
        <f>PPG!J237</f>
        <v>0</v>
      </c>
      <c r="D237" s="111" t="b">
        <v>1</v>
      </c>
      <c r="E237" s="112" t="str">
        <f>RIGHT(PPG!C237,4)&amp;"."&amp;PPG!M237&amp;"."&amp;PPG!K237&amp;"."&amp;$C$5</f>
        <v>...Ma22</v>
      </c>
      <c r="F237" s="113">
        <f t="shared" ca="1" si="12"/>
        <v>44697</v>
      </c>
      <c r="G237" s="316" cm="1">
        <f t="array" ref="G237">IF(SUMPRODUCT((PPG!$Q$19:$AB$19=$B$5)*PPG!Q237:AB237)&gt;0,SUMPRODUCT((PPG!$Q$19:$AB$19=$B$5)*PPG!Q237:AB237),0)</f>
        <v>0</v>
      </c>
      <c r="H237" s="115">
        <f t="shared" ca="1" si="13"/>
        <v>44697</v>
      </c>
      <c r="I237" s="116">
        <v>0</v>
      </c>
      <c r="J237" s="112" t="str">
        <f>LEFT(PPG!D237,20)&amp;"."&amp;PPGPAY!E237</f>
        <v>....Ma22</v>
      </c>
      <c r="K237" s="111" t="b">
        <v>1</v>
      </c>
      <c r="L237" s="117" t="s">
        <v>1275</v>
      </c>
      <c r="M237" s="111" t="b">
        <v>1</v>
      </c>
      <c r="N237" s="111" t="s">
        <v>1276</v>
      </c>
      <c r="O237" s="118">
        <f>PPG!I237</f>
        <v>0</v>
      </c>
      <c r="P237" s="111" t="b">
        <v>1</v>
      </c>
      <c r="Q237" s="111" t="b">
        <v>1</v>
      </c>
      <c r="R237" s="111" t="b">
        <v>1</v>
      </c>
      <c r="T237" s="10">
        <f t="shared" si="14"/>
        <v>7</v>
      </c>
      <c r="U237" s="1">
        <f t="shared" si="15"/>
        <v>8</v>
      </c>
    </row>
    <row r="238" spans="1:21" x14ac:dyDescent="0.25">
      <c r="A238" s="108">
        <v>1</v>
      </c>
      <c r="B238" s="109">
        <v>2</v>
      </c>
      <c r="C238" s="110">
        <f>PPG!J238</f>
        <v>0</v>
      </c>
      <c r="D238" s="111" t="b">
        <v>1</v>
      </c>
      <c r="E238" s="112" t="str">
        <f>RIGHT(PPG!C238,4)&amp;"."&amp;PPG!M238&amp;"."&amp;PPG!K238&amp;"."&amp;$C$5</f>
        <v>...Ma22</v>
      </c>
      <c r="F238" s="113">
        <f t="shared" ca="1" si="12"/>
        <v>44697</v>
      </c>
      <c r="G238" s="316" cm="1">
        <f t="array" ref="G238">IF(SUMPRODUCT((PPG!$Q$19:$AB$19=$B$5)*PPG!Q238:AB238)&gt;0,SUMPRODUCT((PPG!$Q$19:$AB$19=$B$5)*PPG!Q238:AB238),0)</f>
        <v>0</v>
      </c>
      <c r="H238" s="115">
        <f t="shared" ca="1" si="13"/>
        <v>44697</v>
      </c>
      <c r="I238" s="116">
        <v>0</v>
      </c>
      <c r="J238" s="112" t="str">
        <f>LEFT(PPG!D238,20)&amp;"."&amp;PPGPAY!E238</f>
        <v>....Ma22</v>
      </c>
      <c r="K238" s="111" t="b">
        <v>1</v>
      </c>
      <c r="L238" s="117" t="s">
        <v>1275</v>
      </c>
      <c r="M238" s="111" t="b">
        <v>1</v>
      </c>
      <c r="N238" s="111" t="s">
        <v>1276</v>
      </c>
      <c r="O238" s="118">
        <f>PPG!I238</f>
        <v>0</v>
      </c>
      <c r="P238" s="111" t="b">
        <v>1</v>
      </c>
      <c r="Q238" s="111" t="b">
        <v>1</v>
      </c>
      <c r="R238" s="111" t="b">
        <v>1</v>
      </c>
      <c r="T238" s="10">
        <f t="shared" si="14"/>
        <v>7</v>
      </c>
      <c r="U238" s="1">
        <f t="shared" si="15"/>
        <v>8</v>
      </c>
    </row>
    <row r="239" spans="1:21" x14ac:dyDescent="0.25">
      <c r="A239" s="108">
        <v>1</v>
      </c>
      <c r="B239" s="109">
        <v>2</v>
      </c>
      <c r="C239" s="110">
        <f>PPG!J239</f>
        <v>0</v>
      </c>
      <c r="D239" s="111" t="b">
        <v>1</v>
      </c>
      <c r="E239" s="112" t="str">
        <f>RIGHT(PPG!C239,4)&amp;"."&amp;PPG!M239&amp;"."&amp;PPG!K239&amp;"."&amp;$C$5</f>
        <v>...Ma22</v>
      </c>
      <c r="F239" s="113">
        <f t="shared" ca="1" si="12"/>
        <v>44697</v>
      </c>
      <c r="G239" s="316" cm="1">
        <f t="array" ref="G239">IF(SUMPRODUCT((PPG!$Q$19:$AB$19=$B$5)*PPG!Q239:AB239)&gt;0,SUMPRODUCT((PPG!$Q$19:$AB$19=$B$5)*PPG!Q239:AB239),0)</f>
        <v>0</v>
      </c>
      <c r="H239" s="115">
        <f t="shared" ca="1" si="13"/>
        <v>44697</v>
      </c>
      <c r="I239" s="116">
        <v>0</v>
      </c>
      <c r="J239" s="112" t="str">
        <f>LEFT(PPG!D239,20)&amp;"."&amp;PPGPAY!E239</f>
        <v>....Ma22</v>
      </c>
      <c r="K239" s="111" t="b">
        <v>1</v>
      </c>
      <c r="L239" s="117" t="s">
        <v>1275</v>
      </c>
      <c r="M239" s="111" t="b">
        <v>1</v>
      </c>
      <c r="N239" s="111" t="s">
        <v>1276</v>
      </c>
      <c r="O239" s="118">
        <f>PPG!I239</f>
        <v>0</v>
      </c>
      <c r="P239" s="111" t="b">
        <v>1</v>
      </c>
      <c r="Q239" s="111" t="b">
        <v>1</v>
      </c>
      <c r="R239" s="111" t="b">
        <v>1</v>
      </c>
      <c r="T239" s="10">
        <f t="shared" si="14"/>
        <v>7</v>
      </c>
      <c r="U239" s="1">
        <f t="shared" si="15"/>
        <v>8</v>
      </c>
    </row>
    <row r="240" spans="1:21" x14ac:dyDescent="0.25">
      <c r="A240" s="108">
        <v>1</v>
      </c>
      <c r="B240" s="109">
        <v>2</v>
      </c>
      <c r="C240" s="110">
        <f>PPG!J240</f>
        <v>0</v>
      </c>
      <c r="D240" s="111" t="b">
        <v>1</v>
      </c>
      <c r="E240" s="112" t="str">
        <f>RIGHT(PPG!C240,4)&amp;"."&amp;PPG!M240&amp;"."&amp;PPG!K240&amp;"."&amp;$C$5</f>
        <v>...Ma22</v>
      </c>
      <c r="F240" s="113">
        <f t="shared" ca="1" si="12"/>
        <v>44697</v>
      </c>
      <c r="G240" s="316" cm="1">
        <f t="array" ref="G240">IF(SUMPRODUCT((PPG!$Q$19:$AB$19=$B$5)*PPG!Q240:AB240)&gt;0,SUMPRODUCT((PPG!$Q$19:$AB$19=$B$5)*PPG!Q240:AB240),0)</f>
        <v>0</v>
      </c>
      <c r="H240" s="115">
        <f t="shared" ca="1" si="13"/>
        <v>44697</v>
      </c>
      <c r="I240" s="116">
        <v>0</v>
      </c>
      <c r="J240" s="112" t="str">
        <f>LEFT(PPG!D240,20)&amp;"."&amp;PPGPAY!E240</f>
        <v>....Ma22</v>
      </c>
      <c r="K240" s="111" t="b">
        <v>1</v>
      </c>
      <c r="L240" s="117" t="s">
        <v>1275</v>
      </c>
      <c r="M240" s="111" t="b">
        <v>1</v>
      </c>
      <c r="N240" s="111" t="s">
        <v>1276</v>
      </c>
      <c r="O240" s="118">
        <f>PPG!I240</f>
        <v>0</v>
      </c>
      <c r="P240" s="111" t="b">
        <v>1</v>
      </c>
      <c r="Q240" s="111" t="b">
        <v>1</v>
      </c>
      <c r="R240" s="111" t="b">
        <v>1</v>
      </c>
      <c r="T240" s="10">
        <f t="shared" si="14"/>
        <v>7</v>
      </c>
      <c r="U240" s="1">
        <f t="shared" si="15"/>
        <v>8</v>
      </c>
    </row>
    <row r="241" spans="1:21" x14ac:dyDescent="0.25">
      <c r="A241" s="108">
        <v>1</v>
      </c>
      <c r="B241" s="109">
        <v>2</v>
      </c>
      <c r="C241" s="110">
        <f>PPG!J241</f>
        <v>0</v>
      </c>
      <c r="D241" s="111" t="b">
        <v>1</v>
      </c>
      <c r="E241" s="112" t="str">
        <f>RIGHT(PPG!C241,4)&amp;"."&amp;PPG!M241&amp;"."&amp;PPG!K241&amp;"."&amp;$C$5</f>
        <v>...Ma22</v>
      </c>
      <c r="F241" s="113">
        <f t="shared" ca="1" si="12"/>
        <v>44697</v>
      </c>
      <c r="G241" s="316" cm="1">
        <f t="array" ref="G241">IF(SUMPRODUCT((PPG!$Q$19:$AB$19=$B$5)*PPG!Q241:AB241)&gt;0,SUMPRODUCT((PPG!$Q$19:$AB$19=$B$5)*PPG!Q241:AB241),0)</f>
        <v>0</v>
      </c>
      <c r="H241" s="115">
        <f t="shared" ca="1" si="13"/>
        <v>44697</v>
      </c>
      <c r="I241" s="116">
        <v>0</v>
      </c>
      <c r="J241" s="112" t="str">
        <f>LEFT(PPG!D241,20)&amp;"."&amp;PPGPAY!E241</f>
        <v>....Ma22</v>
      </c>
      <c r="K241" s="111" t="b">
        <v>1</v>
      </c>
      <c r="L241" s="117" t="s">
        <v>1275</v>
      </c>
      <c r="M241" s="111" t="b">
        <v>1</v>
      </c>
      <c r="N241" s="111" t="s">
        <v>1276</v>
      </c>
      <c r="O241" s="118">
        <f>PPG!I241</f>
        <v>0</v>
      </c>
      <c r="P241" s="111" t="b">
        <v>1</v>
      </c>
      <c r="Q241" s="111" t="b">
        <v>1</v>
      </c>
      <c r="R241" s="111" t="b">
        <v>1</v>
      </c>
      <c r="T241" s="10">
        <f t="shared" si="14"/>
        <v>7</v>
      </c>
      <c r="U241" s="1">
        <f t="shared" si="15"/>
        <v>8</v>
      </c>
    </row>
    <row r="242" spans="1:21" x14ac:dyDescent="0.25">
      <c r="A242" s="108">
        <v>1</v>
      </c>
      <c r="B242" s="109">
        <v>2</v>
      </c>
      <c r="C242" s="110">
        <f>PPG!J242</f>
        <v>0</v>
      </c>
      <c r="D242" s="111" t="b">
        <v>1</v>
      </c>
      <c r="E242" s="112" t="str">
        <f>RIGHT(PPG!C242,4)&amp;"."&amp;PPG!M242&amp;"."&amp;PPG!K242&amp;"."&amp;$C$5</f>
        <v>...Ma22</v>
      </c>
      <c r="F242" s="113">
        <f t="shared" ca="1" si="12"/>
        <v>44697</v>
      </c>
      <c r="G242" s="316" cm="1">
        <f t="array" ref="G242">IF(SUMPRODUCT((PPG!$Q$19:$AB$19=$B$5)*PPG!Q242:AB242)&gt;0,SUMPRODUCT((PPG!$Q$19:$AB$19=$B$5)*PPG!Q242:AB242),0)</f>
        <v>0</v>
      </c>
      <c r="H242" s="115">
        <f t="shared" ca="1" si="13"/>
        <v>44697</v>
      </c>
      <c r="I242" s="116">
        <v>0</v>
      </c>
      <c r="J242" s="112" t="str">
        <f>LEFT(PPG!D242,20)&amp;"."&amp;PPGPAY!E242</f>
        <v>....Ma22</v>
      </c>
      <c r="K242" s="111" t="b">
        <v>1</v>
      </c>
      <c r="L242" s="117" t="s">
        <v>1275</v>
      </c>
      <c r="M242" s="111" t="b">
        <v>1</v>
      </c>
      <c r="N242" s="111" t="s">
        <v>1276</v>
      </c>
      <c r="O242" s="118">
        <f>PPG!I242</f>
        <v>0</v>
      </c>
      <c r="P242" s="111" t="b">
        <v>1</v>
      </c>
      <c r="Q242" s="111" t="b">
        <v>1</v>
      </c>
      <c r="R242" s="111" t="b">
        <v>1</v>
      </c>
      <c r="T242" s="10">
        <f t="shared" si="14"/>
        <v>7</v>
      </c>
      <c r="U242" s="1">
        <f t="shared" si="15"/>
        <v>8</v>
      </c>
    </row>
    <row r="243" spans="1:21" x14ac:dyDescent="0.25">
      <c r="A243" s="108">
        <v>1</v>
      </c>
      <c r="B243" s="109">
        <v>2</v>
      </c>
      <c r="C243" s="110">
        <f>PPG!J243</f>
        <v>0</v>
      </c>
      <c r="D243" s="111" t="b">
        <v>1</v>
      </c>
      <c r="E243" s="112" t="str">
        <f>RIGHT(PPG!C243,4)&amp;"."&amp;PPG!M243&amp;"."&amp;PPG!K243&amp;"."&amp;$C$5</f>
        <v>...Ma22</v>
      </c>
      <c r="F243" s="113">
        <f t="shared" ca="1" si="12"/>
        <v>44697</v>
      </c>
      <c r="G243" s="316" cm="1">
        <f t="array" ref="G243">IF(SUMPRODUCT((PPG!$Q$19:$AB$19=$B$5)*PPG!Q243:AB243)&gt;0,SUMPRODUCT((PPG!$Q$19:$AB$19=$B$5)*PPG!Q243:AB243),0)</f>
        <v>0</v>
      </c>
      <c r="H243" s="115">
        <f t="shared" ca="1" si="13"/>
        <v>44697</v>
      </c>
      <c r="I243" s="116">
        <v>0</v>
      </c>
      <c r="J243" s="112" t="str">
        <f>LEFT(PPG!D243,20)&amp;"."&amp;PPGPAY!E243</f>
        <v>....Ma22</v>
      </c>
      <c r="K243" s="111" t="b">
        <v>1</v>
      </c>
      <c r="L243" s="117" t="s">
        <v>1275</v>
      </c>
      <c r="M243" s="111" t="b">
        <v>1</v>
      </c>
      <c r="N243" s="111" t="s">
        <v>1276</v>
      </c>
      <c r="O243" s="118">
        <f>PPG!I243</f>
        <v>0</v>
      </c>
      <c r="P243" s="111" t="b">
        <v>1</v>
      </c>
      <c r="Q243" s="111" t="b">
        <v>1</v>
      </c>
      <c r="R243" s="111" t="b">
        <v>1</v>
      </c>
      <c r="T243" s="10">
        <f t="shared" si="14"/>
        <v>7</v>
      </c>
      <c r="U243" s="1">
        <f t="shared" si="15"/>
        <v>8</v>
      </c>
    </row>
    <row r="244" spans="1:21" x14ac:dyDescent="0.25">
      <c r="A244" s="108">
        <v>1</v>
      </c>
      <c r="B244" s="109">
        <v>2</v>
      </c>
      <c r="C244" s="110">
        <f>PPG!J244</f>
        <v>0</v>
      </c>
      <c r="D244" s="111" t="b">
        <v>1</v>
      </c>
      <c r="E244" s="112" t="str">
        <f>RIGHT(PPG!C244,4)&amp;"."&amp;PPG!M244&amp;"."&amp;PPG!K244&amp;"."&amp;$C$5</f>
        <v>...Ma22</v>
      </c>
      <c r="F244" s="113">
        <f t="shared" ca="1" si="12"/>
        <v>44697</v>
      </c>
      <c r="G244" s="316" cm="1">
        <f t="array" ref="G244">IF(SUMPRODUCT((PPG!$Q$19:$AB$19=$B$5)*PPG!Q244:AB244)&gt;0,SUMPRODUCT((PPG!$Q$19:$AB$19=$B$5)*PPG!Q244:AB244),0)</f>
        <v>0</v>
      </c>
      <c r="H244" s="115">
        <f t="shared" ca="1" si="13"/>
        <v>44697</v>
      </c>
      <c r="I244" s="116">
        <v>0</v>
      </c>
      <c r="J244" s="112" t="str">
        <f>LEFT(PPG!D244,20)&amp;"."&amp;PPGPAY!E244</f>
        <v>....Ma22</v>
      </c>
      <c r="K244" s="111" t="b">
        <v>1</v>
      </c>
      <c r="L244" s="117" t="s">
        <v>1275</v>
      </c>
      <c r="M244" s="111" t="b">
        <v>1</v>
      </c>
      <c r="N244" s="111" t="s">
        <v>1276</v>
      </c>
      <c r="O244" s="118">
        <f>PPG!I244</f>
        <v>0</v>
      </c>
      <c r="P244" s="111" t="b">
        <v>1</v>
      </c>
      <c r="Q244" s="111" t="b">
        <v>1</v>
      </c>
      <c r="R244" s="111" t="b">
        <v>1</v>
      </c>
      <c r="T244" s="10">
        <f t="shared" si="14"/>
        <v>7</v>
      </c>
      <c r="U244" s="1">
        <f t="shared" si="15"/>
        <v>8</v>
      </c>
    </row>
    <row r="245" spans="1:21" x14ac:dyDescent="0.25">
      <c r="A245" s="108">
        <v>1</v>
      </c>
      <c r="B245" s="109">
        <v>2</v>
      </c>
      <c r="C245" s="110">
        <f>PPG!J245</f>
        <v>0</v>
      </c>
      <c r="D245" s="111" t="b">
        <v>1</v>
      </c>
      <c r="E245" s="112" t="str">
        <f>RIGHT(PPG!C245,4)&amp;"."&amp;PPG!M245&amp;"."&amp;PPG!K245&amp;"."&amp;$C$5</f>
        <v>...Ma22</v>
      </c>
      <c r="F245" s="113">
        <f t="shared" ca="1" si="12"/>
        <v>44697</v>
      </c>
      <c r="G245" s="316" cm="1">
        <f t="array" ref="G245">IF(SUMPRODUCT((PPG!$Q$19:$AB$19=$B$5)*PPG!Q245:AB245)&gt;0,SUMPRODUCT((PPG!$Q$19:$AB$19=$B$5)*PPG!Q245:AB245),0)</f>
        <v>0</v>
      </c>
      <c r="H245" s="115">
        <f t="shared" ca="1" si="13"/>
        <v>44697</v>
      </c>
      <c r="I245" s="116">
        <v>0</v>
      </c>
      <c r="J245" s="112" t="str">
        <f>LEFT(PPG!D245,20)&amp;"."&amp;PPGPAY!E245</f>
        <v>....Ma22</v>
      </c>
      <c r="K245" s="111" t="b">
        <v>1</v>
      </c>
      <c r="L245" s="117" t="s">
        <v>1275</v>
      </c>
      <c r="M245" s="111" t="b">
        <v>1</v>
      </c>
      <c r="N245" s="111" t="s">
        <v>1276</v>
      </c>
      <c r="O245" s="118">
        <f>PPG!I245</f>
        <v>0</v>
      </c>
      <c r="P245" s="111" t="b">
        <v>1</v>
      </c>
      <c r="Q245" s="111" t="b">
        <v>1</v>
      </c>
      <c r="R245" s="111" t="b">
        <v>1</v>
      </c>
      <c r="T245" s="10">
        <f t="shared" si="14"/>
        <v>7</v>
      </c>
      <c r="U245" s="1">
        <f t="shared" si="15"/>
        <v>8</v>
      </c>
    </row>
    <row r="246" spans="1:21" x14ac:dyDescent="0.25">
      <c r="A246" s="108">
        <v>1</v>
      </c>
      <c r="B246" s="109">
        <v>2</v>
      </c>
      <c r="C246" s="110">
        <f>PPG!J246</f>
        <v>0</v>
      </c>
      <c r="D246" s="111" t="b">
        <v>1</v>
      </c>
      <c r="E246" s="112" t="str">
        <f>RIGHT(PPG!C246,4)&amp;"."&amp;PPG!M246&amp;"."&amp;PPG!K246&amp;"."&amp;$C$5</f>
        <v>...Ma22</v>
      </c>
      <c r="F246" s="113">
        <f t="shared" ca="1" si="12"/>
        <v>44697</v>
      </c>
      <c r="G246" s="316" cm="1">
        <f t="array" ref="G246">IF(SUMPRODUCT((PPG!$Q$19:$AB$19=$B$5)*PPG!Q246:AB246)&gt;0,SUMPRODUCT((PPG!$Q$19:$AB$19=$B$5)*PPG!Q246:AB246),0)</f>
        <v>0</v>
      </c>
      <c r="H246" s="115">
        <f t="shared" ca="1" si="13"/>
        <v>44697</v>
      </c>
      <c r="I246" s="116">
        <v>0</v>
      </c>
      <c r="J246" s="112" t="str">
        <f>LEFT(PPG!D246,20)&amp;"."&amp;PPGPAY!E246</f>
        <v>....Ma22</v>
      </c>
      <c r="K246" s="111" t="b">
        <v>1</v>
      </c>
      <c r="L246" s="117" t="s">
        <v>1275</v>
      </c>
      <c r="M246" s="111" t="b">
        <v>1</v>
      </c>
      <c r="N246" s="111" t="s">
        <v>1276</v>
      </c>
      <c r="O246" s="118">
        <f>PPG!I246</f>
        <v>0</v>
      </c>
      <c r="P246" s="111" t="b">
        <v>1</v>
      </c>
      <c r="Q246" s="111" t="b">
        <v>1</v>
      </c>
      <c r="R246" s="111" t="b">
        <v>1</v>
      </c>
      <c r="T246" s="10">
        <f t="shared" si="14"/>
        <v>7</v>
      </c>
      <c r="U246" s="1">
        <f t="shared" si="15"/>
        <v>8</v>
      </c>
    </row>
    <row r="247" spans="1:21" x14ac:dyDescent="0.25">
      <c r="A247" s="108">
        <v>1</v>
      </c>
      <c r="B247" s="109">
        <v>2</v>
      </c>
      <c r="C247" s="110">
        <f>PPG!J247</f>
        <v>0</v>
      </c>
      <c r="D247" s="111" t="b">
        <v>1</v>
      </c>
      <c r="E247" s="112" t="str">
        <f>RIGHT(PPG!C247,4)&amp;"."&amp;PPG!M247&amp;"."&amp;PPG!K247&amp;"."&amp;$C$5</f>
        <v>...Ma22</v>
      </c>
      <c r="F247" s="113">
        <f t="shared" ca="1" si="12"/>
        <v>44697</v>
      </c>
      <c r="G247" s="316" cm="1">
        <f t="array" ref="G247">IF(SUMPRODUCT((PPG!$Q$19:$AB$19=$B$5)*PPG!Q247:AB247)&gt;0,SUMPRODUCT((PPG!$Q$19:$AB$19=$B$5)*PPG!Q247:AB247),0)</f>
        <v>0</v>
      </c>
      <c r="H247" s="115">
        <f t="shared" ca="1" si="13"/>
        <v>44697</v>
      </c>
      <c r="I247" s="116">
        <v>0</v>
      </c>
      <c r="J247" s="112" t="str">
        <f>LEFT(PPG!D247,20)&amp;"."&amp;PPGPAY!E247</f>
        <v>....Ma22</v>
      </c>
      <c r="K247" s="111" t="b">
        <v>1</v>
      </c>
      <c r="L247" s="117" t="s">
        <v>1275</v>
      </c>
      <c r="M247" s="111" t="b">
        <v>1</v>
      </c>
      <c r="N247" s="111" t="s">
        <v>1276</v>
      </c>
      <c r="O247" s="118">
        <f>PPG!I247</f>
        <v>0</v>
      </c>
      <c r="P247" s="111" t="b">
        <v>1</v>
      </c>
      <c r="Q247" s="111" t="b">
        <v>1</v>
      </c>
      <c r="R247" s="111" t="b">
        <v>1</v>
      </c>
      <c r="T247" s="10">
        <f t="shared" si="14"/>
        <v>7</v>
      </c>
      <c r="U247" s="1">
        <f t="shared" si="15"/>
        <v>8</v>
      </c>
    </row>
    <row r="248" spans="1:21" x14ac:dyDescent="0.25">
      <c r="A248" s="108">
        <v>1</v>
      </c>
      <c r="B248" s="109">
        <v>2</v>
      </c>
      <c r="C248" s="110">
        <f>PPG!J248</f>
        <v>0</v>
      </c>
      <c r="D248" s="111" t="b">
        <v>1</v>
      </c>
      <c r="E248" s="112" t="str">
        <f>RIGHT(PPG!C248,4)&amp;"."&amp;PPG!M248&amp;"."&amp;PPG!K248&amp;"."&amp;$C$5</f>
        <v>...Ma22</v>
      </c>
      <c r="F248" s="113">
        <f t="shared" ca="1" si="12"/>
        <v>44697</v>
      </c>
      <c r="G248" s="316" cm="1">
        <f t="array" ref="G248">IF(SUMPRODUCT((PPG!$Q$19:$AB$19=$B$5)*PPG!Q248:AB248)&gt;0,SUMPRODUCT((PPG!$Q$19:$AB$19=$B$5)*PPG!Q248:AB248),0)</f>
        <v>0</v>
      </c>
      <c r="H248" s="115">
        <f t="shared" ca="1" si="13"/>
        <v>44697</v>
      </c>
      <c r="I248" s="116">
        <v>0</v>
      </c>
      <c r="J248" s="112" t="str">
        <f>LEFT(PPG!D248,20)&amp;"."&amp;PPGPAY!E248</f>
        <v>....Ma22</v>
      </c>
      <c r="K248" s="111" t="b">
        <v>1</v>
      </c>
      <c r="L248" s="117" t="s">
        <v>1275</v>
      </c>
      <c r="M248" s="111" t="b">
        <v>1</v>
      </c>
      <c r="N248" s="111" t="s">
        <v>1276</v>
      </c>
      <c r="O248" s="118">
        <f>PPG!I248</f>
        <v>0</v>
      </c>
      <c r="P248" s="111" t="b">
        <v>1</v>
      </c>
      <c r="Q248" s="111" t="b">
        <v>1</v>
      </c>
      <c r="R248" s="111" t="b">
        <v>1</v>
      </c>
      <c r="T248" s="10">
        <f t="shared" si="14"/>
        <v>7</v>
      </c>
      <c r="U248" s="1">
        <f t="shared" si="15"/>
        <v>8</v>
      </c>
    </row>
    <row r="249" spans="1:21" x14ac:dyDescent="0.25">
      <c r="A249" s="108">
        <v>1</v>
      </c>
      <c r="B249" s="109">
        <v>2</v>
      </c>
      <c r="C249" s="110">
        <f>PPG!J249</f>
        <v>0</v>
      </c>
      <c r="D249" s="111" t="b">
        <v>1</v>
      </c>
      <c r="E249" s="112" t="str">
        <f>RIGHT(PPG!C249,4)&amp;"."&amp;PPG!M249&amp;"."&amp;PPG!K249&amp;"."&amp;$C$5</f>
        <v>...Ma22</v>
      </c>
      <c r="F249" s="113">
        <f t="shared" ca="1" si="12"/>
        <v>44697</v>
      </c>
      <c r="G249" s="316" cm="1">
        <f t="array" ref="G249">IF(SUMPRODUCT((PPG!$Q$19:$AB$19=$B$5)*PPG!Q249:AB249)&gt;0,SUMPRODUCT((PPG!$Q$19:$AB$19=$B$5)*PPG!Q249:AB249),0)</f>
        <v>0</v>
      </c>
      <c r="H249" s="115">
        <f t="shared" ca="1" si="13"/>
        <v>44697</v>
      </c>
      <c r="I249" s="116">
        <v>0</v>
      </c>
      <c r="J249" s="112" t="str">
        <f>LEFT(PPG!D249,20)&amp;"."&amp;PPGPAY!E249</f>
        <v>....Ma22</v>
      </c>
      <c r="K249" s="111" t="b">
        <v>1</v>
      </c>
      <c r="L249" s="117" t="s">
        <v>1275</v>
      </c>
      <c r="M249" s="111" t="b">
        <v>1</v>
      </c>
      <c r="N249" s="111" t="s">
        <v>1276</v>
      </c>
      <c r="O249" s="118">
        <f>PPG!I249</f>
        <v>0</v>
      </c>
      <c r="P249" s="111" t="b">
        <v>1</v>
      </c>
      <c r="Q249" s="111" t="b">
        <v>1</v>
      </c>
      <c r="R249" s="111" t="b">
        <v>1</v>
      </c>
      <c r="T249" s="10">
        <f t="shared" si="14"/>
        <v>7</v>
      </c>
      <c r="U249" s="1">
        <f t="shared" si="15"/>
        <v>8</v>
      </c>
    </row>
    <row r="250" spans="1:21" x14ac:dyDescent="0.25">
      <c r="A250" s="108">
        <v>1</v>
      </c>
      <c r="B250" s="109">
        <v>2</v>
      </c>
      <c r="C250" s="110">
        <f>PPG!J250</f>
        <v>0</v>
      </c>
      <c r="D250" s="111" t="b">
        <v>1</v>
      </c>
      <c r="E250" s="112" t="str">
        <f>RIGHT(PPG!C250,4)&amp;"."&amp;PPG!M250&amp;"."&amp;PPG!K250&amp;"."&amp;$C$5</f>
        <v>...Ma22</v>
      </c>
      <c r="F250" s="113">
        <f t="shared" ca="1" si="12"/>
        <v>44697</v>
      </c>
      <c r="G250" s="316" cm="1">
        <f t="array" ref="G250">IF(SUMPRODUCT((PPG!$Q$19:$AB$19=$B$5)*PPG!Q250:AB250)&gt;0,SUMPRODUCT((PPG!$Q$19:$AB$19=$B$5)*PPG!Q250:AB250),0)</f>
        <v>0</v>
      </c>
      <c r="H250" s="115">
        <f t="shared" ca="1" si="13"/>
        <v>44697</v>
      </c>
      <c r="I250" s="116">
        <v>0</v>
      </c>
      <c r="J250" s="112" t="str">
        <f>LEFT(PPG!D250,20)&amp;"."&amp;PPGPAY!E250</f>
        <v>....Ma22</v>
      </c>
      <c r="K250" s="111" t="b">
        <v>1</v>
      </c>
      <c r="L250" s="117" t="s">
        <v>1275</v>
      </c>
      <c r="M250" s="111" t="b">
        <v>1</v>
      </c>
      <c r="N250" s="111" t="s">
        <v>1276</v>
      </c>
      <c r="O250" s="118">
        <f>PPG!I250</f>
        <v>0</v>
      </c>
      <c r="P250" s="111" t="b">
        <v>1</v>
      </c>
      <c r="Q250" s="111" t="b">
        <v>1</v>
      </c>
      <c r="R250" s="111" t="b">
        <v>1</v>
      </c>
      <c r="T250" s="10">
        <f t="shared" si="14"/>
        <v>7</v>
      </c>
      <c r="U250" s="1">
        <f t="shared" si="15"/>
        <v>8</v>
      </c>
    </row>
    <row r="251" spans="1:21" x14ac:dyDescent="0.25">
      <c r="A251" s="108">
        <v>1</v>
      </c>
      <c r="B251" s="109">
        <v>2</v>
      </c>
      <c r="C251" s="110">
        <f>PPG!J251</f>
        <v>0</v>
      </c>
      <c r="D251" s="111" t="b">
        <v>1</v>
      </c>
      <c r="E251" s="112" t="str">
        <f>RIGHT(PPG!C251,4)&amp;"."&amp;PPG!M251&amp;"."&amp;PPG!K251&amp;"."&amp;$C$5</f>
        <v>...Ma22</v>
      </c>
      <c r="F251" s="113">
        <f t="shared" ca="1" si="12"/>
        <v>44697</v>
      </c>
      <c r="G251" s="316" cm="1">
        <f t="array" ref="G251">IF(SUMPRODUCT((PPG!$Q$19:$AB$19=$B$5)*PPG!Q251:AB251)&gt;0,SUMPRODUCT((PPG!$Q$19:$AB$19=$B$5)*PPG!Q251:AB251),0)</f>
        <v>0</v>
      </c>
      <c r="H251" s="115">
        <f t="shared" ca="1" si="13"/>
        <v>44697</v>
      </c>
      <c r="I251" s="116">
        <v>0</v>
      </c>
      <c r="J251" s="112" t="str">
        <f>LEFT(PPG!D251,20)&amp;"."&amp;PPGPAY!E251</f>
        <v>....Ma22</v>
      </c>
      <c r="K251" s="111" t="b">
        <v>1</v>
      </c>
      <c r="L251" s="117" t="s">
        <v>1275</v>
      </c>
      <c r="M251" s="111" t="b">
        <v>1</v>
      </c>
      <c r="N251" s="111" t="s">
        <v>1276</v>
      </c>
      <c r="O251" s="118">
        <f>PPG!I251</f>
        <v>0</v>
      </c>
      <c r="P251" s="111" t="b">
        <v>1</v>
      </c>
      <c r="Q251" s="111" t="b">
        <v>1</v>
      </c>
      <c r="R251" s="111" t="b">
        <v>1</v>
      </c>
      <c r="T251" s="10">
        <f t="shared" si="14"/>
        <v>7</v>
      </c>
      <c r="U251" s="1">
        <f t="shared" si="15"/>
        <v>8</v>
      </c>
    </row>
    <row r="252" spans="1:21" x14ac:dyDescent="0.25">
      <c r="A252" s="108">
        <v>1</v>
      </c>
      <c r="B252" s="109">
        <v>2</v>
      </c>
      <c r="C252" s="110">
        <f>PPG!J252</f>
        <v>0</v>
      </c>
      <c r="D252" s="111" t="b">
        <v>1</v>
      </c>
      <c r="E252" s="112" t="str">
        <f>RIGHT(PPG!C252,4)&amp;"."&amp;PPG!M252&amp;"."&amp;PPG!K252&amp;"."&amp;$C$5</f>
        <v>...Ma22</v>
      </c>
      <c r="F252" s="113">
        <f t="shared" ca="1" si="12"/>
        <v>44697</v>
      </c>
      <c r="G252" s="316" cm="1">
        <f t="array" ref="G252">IF(SUMPRODUCT((PPG!$Q$19:$AB$19=$B$5)*PPG!Q252:AB252)&gt;0,SUMPRODUCT((PPG!$Q$19:$AB$19=$B$5)*PPG!Q252:AB252),0)</f>
        <v>0</v>
      </c>
      <c r="H252" s="115">
        <f t="shared" ca="1" si="13"/>
        <v>44697</v>
      </c>
      <c r="I252" s="116">
        <v>0</v>
      </c>
      <c r="J252" s="112" t="str">
        <f>LEFT(PPG!D252,20)&amp;"."&amp;PPGPAY!E252</f>
        <v>....Ma22</v>
      </c>
      <c r="K252" s="111" t="b">
        <v>1</v>
      </c>
      <c r="L252" s="117" t="s">
        <v>1275</v>
      </c>
      <c r="M252" s="111" t="b">
        <v>1</v>
      </c>
      <c r="N252" s="111" t="s">
        <v>1276</v>
      </c>
      <c r="O252" s="118">
        <f>PPG!I252</f>
        <v>0</v>
      </c>
      <c r="P252" s="111" t="b">
        <v>1</v>
      </c>
      <c r="Q252" s="111" t="b">
        <v>1</v>
      </c>
      <c r="R252" s="111" t="b">
        <v>1</v>
      </c>
      <c r="T252" s="10">
        <f t="shared" si="14"/>
        <v>7</v>
      </c>
      <c r="U252" s="1">
        <f t="shared" si="15"/>
        <v>8</v>
      </c>
    </row>
    <row r="253" spans="1:21" x14ac:dyDescent="0.25">
      <c r="A253" s="108">
        <v>1</v>
      </c>
      <c r="B253" s="109">
        <v>2</v>
      </c>
      <c r="C253" s="110">
        <f>PPG!J253</f>
        <v>0</v>
      </c>
      <c r="D253" s="111" t="b">
        <v>1</v>
      </c>
      <c r="E253" s="112" t="str">
        <f>RIGHT(PPG!C253,4)&amp;"."&amp;PPG!M253&amp;"."&amp;PPG!K253&amp;"."&amp;$C$5</f>
        <v>...Ma22</v>
      </c>
      <c r="F253" s="113">
        <f t="shared" ca="1" si="12"/>
        <v>44697</v>
      </c>
      <c r="G253" s="316" cm="1">
        <f t="array" ref="G253">IF(SUMPRODUCT((PPG!$Q$19:$AB$19=$B$5)*PPG!Q253:AB253)&gt;0,SUMPRODUCT((PPG!$Q$19:$AB$19=$B$5)*PPG!Q253:AB253),0)</f>
        <v>0</v>
      </c>
      <c r="H253" s="115">
        <f t="shared" ca="1" si="13"/>
        <v>44697</v>
      </c>
      <c r="I253" s="116">
        <v>0</v>
      </c>
      <c r="J253" s="112" t="str">
        <f>LEFT(PPG!D253,20)&amp;"."&amp;PPGPAY!E253</f>
        <v>....Ma22</v>
      </c>
      <c r="K253" s="111" t="b">
        <v>1</v>
      </c>
      <c r="L253" s="117" t="s">
        <v>1275</v>
      </c>
      <c r="M253" s="111" t="b">
        <v>1</v>
      </c>
      <c r="N253" s="111" t="s">
        <v>1276</v>
      </c>
      <c r="O253" s="118">
        <f>PPG!I253</f>
        <v>0</v>
      </c>
      <c r="P253" s="111" t="b">
        <v>1</v>
      </c>
      <c r="Q253" s="111" t="b">
        <v>1</v>
      </c>
      <c r="R253" s="111" t="b">
        <v>1</v>
      </c>
      <c r="T253" s="10">
        <f t="shared" si="14"/>
        <v>7</v>
      </c>
      <c r="U253" s="1">
        <f t="shared" si="15"/>
        <v>8</v>
      </c>
    </row>
    <row r="254" spans="1:21" x14ac:dyDescent="0.25">
      <c r="A254" s="108">
        <v>1</v>
      </c>
      <c r="B254" s="109">
        <v>2</v>
      </c>
      <c r="C254" s="110">
        <f>PPG!J254</f>
        <v>0</v>
      </c>
      <c r="D254" s="111" t="b">
        <v>1</v>
      </c>
      <c r="E254" s="112" t="str">
        <f>RIGHT(PPG!C254,4)&amp;"."&amp;PPG!M254&amp;"."&amp;PPG!K254&amp;"."&amp;$C$5</f>
        <v>...Ma22</v>
      </c>
      <c r="F254" s="113">
        <f t="shared" ca="1" si="12"/>
        <v>44697</v>
      </c>
      <c r="G254" s="316" cm="1">
        <f t="array" ref="G254">IF(SUMPRODUCT((PPG!$Q$19:$AB$19=$B$5)*PPG!Q254:AB254)&gt;0,SUMPRODUCT((PPG!$Q$19:$AB$19=$B$5)*PPG!Q254:AB254),0)</f>
        <v>0</v>
      </c>
      <c r="H254" s="115">
        <f t="shared" ca="1" si="13"/>
        <v>44697</v>
      </c>
      <c r="I254" s="116">
        <v>0</v>
      </c>
      <c r="J254" s="112" t="str">
        <f>LEFT(PPG!D254,20)&amp;"."&amp;PPGPAY!E254</f>
        <v>....Ma22</v>
      </c>
      <c r="K254" s="111" t="b">
        <v>1</v>
      </c>
      <c r="L254" s="117" t="s">
        <v>1275</v>
      </c>
      <c r="M254" s="111" t="b">
        <v>1</v>
      </c>
      <c r="N254" s="111" t="s">
        <v>1276</v>
      </c>
      <c r="O254" s="118">
        <f>PPG!I254</f>
        <v>0</v>
      </c>
      <c r="P254" s="111" t="b">
        <v>1</v>
      </c>
      <c r="Q254" s="111" t="b">
        <v>1</v>
      </c>
      <c r="R254" s="111" t="b">
        <v>1</v>
      </c>
      <c r="T254" s="10">
        <f t="shared" si="14"/>
        <v>7</v>
      </c>
      <c r="U254" s="1">
        <f t="shared" si="15"/>
        <v>8</v>
      </c>
    </row>
    <row r="255" spans="1:21" x14ac:dyDescent="0.25">
      <c r="A255" s="108">
        <v>1</v>
      </c>
      <c r="B255" s="109">
        <v>2</v>
      </c>
      <c r="C255" s="110">
        <f>PPG!J255</f>
        <v>0</v>
      </c>
      <c r="D255" s="111" t="b">
        <v>1</v>
      </c>
      <c r="E255" s="112" t="str">
        <f>RIGHT(PPG!C255,4)&amp;"."&amp;PPG!M255&amp;"."&amp;PPG!K255&amp;"."&amp;$C$5</f>
        <v>...Ma22</v>
      </c>
      <c r="F255" s="113">
        <f t="shared" ca="1" si="12"/>
        <v>44697</v>
      </c>
      <c r="G255" s="316" cm="1">
        <f t="array" ref="G255">IF(SUMPRODUCT((PPG!$Q$19:$AB$19=$B$5)*PPG!Q255:AB255)&gt;0,SUMPRODUCT((PPG!$Q$19:$AB$19=$B$5)*PPG!Q255:AB255),0)</f>
        <v>0</v>
      </c>
      <c r="H255" s="115">
        <f t="shared" ca="1" si="13"/>
        <v>44697</v>
      </c>
      <c r="I255" s="116">
        <v>0</v>
      </c>
      <c r="J255" s="112" t="str">
        <f>LEFT(PPG!D255,20)&amp;"."&amp;PPGPAY!E255</f>
        <v>....Ma22</v>
      </c>
      <c r="K255" s="111" t="b">
        <v>1</v>
      </c>
      <c r="L255" s="117" t="s">
        <v>1275</v>
      </c>
      <c r="M255" s="111" t="b">
        <v>1</v>
      </c>
      <c r="N255" s="111" t="s">
        <v>1276</v>
      </c>
      <c r="O255" s="118">
        <f>PPG!I255</f>
        <v>0</v>
      </c>
      <c r="P255" s="111" t="b">
        <v>1</v>
      </c>
      <c r="Q255" s="111" t="b">
        <v>1</v>
      </c>
      <c r="R255" s="111" t="b">
        <v>1</v>
      </c>
      <c r="T255" s="10">
        <f t="shared" si="14"/>
        <v>7</v>
      </c>
      <c r="U255" s="1">
        <f t="shared" si="15"/>
        <v>8</v>
      </c>
    </row>
    <row r="256" spans="1:21" x14ac:dyDescent="0.25">
      <c r="A256" s="108">
        <v>1</v>
      </c>
      <c r="B256" s="109">
        <v>2</v>
      </c>
      <c r="C256" s="110">
        <f>PPG!J256</f>
        <v>0</v>
      </c>
      <c r="D256" s="111" t="b">
        <v>1</v>
      </c>
      <c r="E256" s="112" t="str">
        <f>RIGHT(PPG!C256,4)&amp;"."&amp;PPG!M256&amp;"."&amp;PPG!K256&amp;"."&amp;$C$5</f>
        <v>...Ma22</v>
      </c>
      <c r="F256" s="113">
        <f t="shared" ca="1" si="12"/>
        <v>44697</v>
      </c>
      <c r="G256" s="316" cm="1">
        <f t="array" ref="G256">IF(SUMPRODUCT((PPG!$Q$19:$AB$19=$B$5)*PPG!Q256:AB256)&gt;0,SUMPRODUCT((PPG!$Q$19:$AB$19=$B$5)*PPG!Q256:AB256),0)</f>
        <v>0</v>
      </c>
      <c r="H256" s="115">
        <f t="shared" ca="1" si="13"/>
        <v>44697</v>
      </c>
      <c r="I256" s="116">
        <v>0</v>
      </c>
      <c r="J256" s="112" t="str">
        <f>LEFT(PPG!D256,20)&amp;"."&amp;PPGPAY!E256</f>
        <v>....Ma22</v>
      </c>
      <c r="K256" s="111" t="b">
        <v>1</v>
      </c>
      <c r="L256" s="117" t="s">
        <v>1275</v>
      </c>
      <c r="M256" s="111" t="b">
        <v>1</v>
      </c>
      <c r="N256" s="111" t="s">
        <v>1276</v>
      </c>
      <c r="O256" s="118">
        <f>PPG!I256</f>
        <v>0</v>
      </c>
      <c r="P256" s="111" t="b">
        <v>1</v>
      </c>
      <c r="Q256" s="111" t="b">
        <v>1</v>
      </c>
      <c r="R256" s="111" t="b">
        <v>1</v>
      </c>
      <c r="T256" s="10">
        <f t="shared" si="14"/>
        <v>7</v>
      </c>
      <c r="U256" s="1">
        <f t="shared" si="15"/>
        <v>8</v>
      </c>
    </row>
    <row r="257" spans="1:21" x14ac:dyDescent="0.25">
      <c r="A257" s="108">
        <v>1</v>
      </c>
      <c r="B257" s="109">
        <v>2</v>
      </c>
      <c r="C257" s="110">
        <f>PPG!J257</f>
        <v>0</v>
      </c>
      <c r="D257" s="111" t="b">
        <v>1</v>
      </c>
      <c r="E257" s="112" t="str">
        <f>RIGHT(PPG!C257,4)&amp;"."&amp;PPG!M257&amp;"."&amp;PPG!K257&amp;"."&amp;$C$5</f>
        <v>...Ma22</v>
      </c>
      <c r="F257" s="113">
        <f t="shared" ca="1" si="12"/>
        <v>44697</v>
      </c>
      <c r="G257" s="316" cm="1">
        <f t="array" ref="G257">IF(SUMPRODUCT((PPG!$Q$19:$AB$19=$B$5)*PPG!Q257:AB257)&gt;0,SUMPRODUCT((PPG!$Q$19:$AB$19=$B$5)*PPG!Q257:AB257),0)</f>
        <v>0</v>
      </c>
      <c r="H257" s="115">
        <f t="shared" ca="1" si="13"/>
        <v>44697</v>
      </c>
      <c r="I257" s="116">
        <v>0</v>
      </c>
      <c r="J257" s="112" t="str">
        <f>LEFT(PPG!D257,20)&amp;"."&amp;PPGPAY!E257</f>
        <v>....Ma22</v>
      </c>
      <c r="K257" s="111" t="b">
        <v>1</v>
      </c>
      <c r="L257" s="117" t="s">
        <v>1275</v>
      </c>
      <c r="M257" s="111" t="b">
        <v>1</v>
      </c>
      <c r="N257" s="111" t="s">
        <v>1276</v>
      </c>
      <c r="O257" s="118">
        <f>PPG!I257</f>
        <v>0</v>
      </c>
      <c r="P257" s="111" t="b">
        <v>1</v>
      </c>
      <c r="Q257" s="111" t="b">
        <v>1</v>
      </c>
      <c r="R257" s="111" t="b">
        <v>1</v>
      </c>
      <c r="T257" s="10">
        <f t="shared" si="14"/>
        <v>7</v>
      </c>
      <c r="U257" s="1">
        <f t="shared" si="15"/>
        <v>8</v>
      </c>
    </row>
    <row r="258" spans="1:21" x14ac:dyDescent="0.25">
      <c r="A258" s="108">
        <v>1</v>
      </c>
      <c r="B258" s="109">
        <v>2</v>
      </c>
      <c r="C258" s="110">
        <f>PPG!J258</f>
        <v>0</v>
      </c>
      <c r="D258" s="111" t="b">
        <v>1</v>
      </c>
      <c r="E258" s="112" t="str">
        <f>RIGHT(PPG!C258,4)&amp;"."&amp;PPG!M258&amp;"."&amp;PPG!K258&amp;"."&amp;$C$5</f>
        <v>...Ma22</v>
      </c>
      <c r="F258" s="113">
        <f t="shared" ca="1" si="12"/>
        <v>44697</v>
      </c>
      <c r="G258" s="316" cm="1">
        <f t="array" ref="G258">IF(SUMPRODUCT((PPG!$Q$19:$AB$19=$B$5)*PPG!Q258:AB258)&gt;0,SUMPRODUCT((PPG!$Q$19:$AB$19=$B$5)*PPG!Q258:AB258),0)</f>
        <v>0</v>
      </c>
      <c r="H258" s="115">
        <f t="shared" ca="1" si="13"/>
        <v>44697</v>
      </c>
      <c r="I258" s="116">
        <v>0</v>
      </c>
      <c r="J258" s="112" t="str">
        <f>LEFT(PPG!D258,20)&amp;"."&amp;PPGPAY!E258</f>
        <v>....Ma22</v>
      </c>
      <c r="K258" s="111" t="b">
        <v>1</v>
      </c>
      <c r="L258" s="117" t="s">
        <v>1275</v>
      </c>
      <c r="M258" s="111" t="b">
        <v>1</v>
      </c>
      <c r="N258" s="111" t="s">
        <v>1276</v>
      </c>
      <c r="O258" s="118">
        <f>PPG!I258</f>
        <v>0</v>
      </c>
      <c r="P258" s="111" t="b">
        <v>1</v>
      </c>
      <c r="Q258" s="111" t="b">
        <v>1</v>
      </c>
      <c r="R258" s="111" t="b">
        <v>1</v>
      </c>
      <c r="T258" s="10">
        <f t="shared" si="14"/>
        <v>7</v>
      </c>
      <c r="U258" s="1">
        <f t="shared" si="15"/>
        <v>8</v>
      </c>
    </row>
    <row r="259" spans="1:21" x14ac:dyDescent="0.25">
      <c r="A259" s="108">
        <v>1</v>
      </c>
      <c r="B259" s="109">
        <v>2</v>
      </c>
      <c r="C259" s="110">
        <f>PPG!J259</f>
        <v>0</v>
      </c>
      <c r="D259" s="111" t="b">
        <v>1</v>
      </c>
      <c r="E259" s="112" t="str">
        <f>RIGHT(PPG!C259,4)&amp;"."&amp;PPG!M259&amp;"."&amp;PPG!K259&amp;"."&amp;$C$5</f>
        <v>...Ma22</v>
      </c>
      <c r="F259" s="113">
        <f t="shared" ca="1" si="12"/>
        <v>44697</v>
      </c>
      <c r="G259" s="316" cm="1">
        <f t="array" ref="G259">IF(SUMPRODUCT((PPG!$Q$19:$AB$19=$B$5)*PPG!Q259:AB259)&gt;0,SUMPRODUCT((PPG!$Q$19:$AB$19=$B$5)*PPG!Q259:AB259),0)</f>
        <v>0</v>
      </c>
      <c r="H259" s="115">
        <f t="shared" ca="1" si="13"/>
        <v>44697</v>
      </c>
      <c r="I259" s="116">
        <v>0</v>
      </c>
      <c r="J259" s="112" t="str">
        <f>LEFT(PPG!D259,20)&amp;"."&amp;PPGPAY!E259</f>
        <v>....Ma22</v>
      </c>
      <c r="K259" s="111" t="b">
        <v>1</v>
      </c>
      <c r="L259" s="117" t="s">
        <v>1275</v>
      </c>
      <c r="M259" s="111" t="b">
        <v>1</v>
      </c>
      <c r="N259" s="111" t="s">
        <v>1276</v>
      </c>
      <c r="O259" s="118">
        <f>PPG!I259</f>
        <v>0</v>
      </c>
      <c r="P259" s="111" t="b">
        <v>1</v>
      </c>
      <c r="Q259" s="111" t="b">
        <v>1</v>
      </c>
      <c r="R259" s="111" t="b">
        <v>1</v>
      </c>
      <c r="T259" s="10">
        <f t="shared" si="14"/>
        <v>7</v>
      </c>
      <c r="U259" s="1">
        <f t="shared" si="15"/>
        <v>8</v>
      </c>
    </row>
    <row r="260" spans="1:21" x14ac:dyDescent="0.25">
      <c r="A260" s="108">
        <v>1</v>
      </c>
      <c r="B260" s="109">
        <v>2</v>
      </c>
      <c r="C260" s="110">
        <f>PPG!J260</f>
        <v>0</v>
      </c>
      <c r="D260" s="111" t="b">
        <v>1</v>
      </c>
      <c r="E260" s="112" t="str">
        <f>RIGHT(PPG!C260,4)&amp;"."&amp;PPG!M260&amp;"."&amp;PPG!K260&amp;"."&amp;$C$5</f>
        <v>...Ma22</v>
      </c>
      <c r="F260" s="113">
        <f t="shared" ca="1" si="12"/>
        <v>44697</v>
      </c>
      <c r="G260" s="316" cm="1">
        <f t="array" ref="G260">IF(SUMPRODUCT((PPG!$Q$19:$AB$19=$B$5)*PPG!Q260:AB260)&gt;0,SUMPRODUCT((PPG!$Q$19:$AB$19=$B$5)*PPG!Q260:AB260),0)</f>
        <v>0</v>
      </c>
      <c r="H260" s="115">
        <f t="shared" ca="1" si="13"/>
        <v>44697</v>
      </c>
      <c r="I260" s="116">
        <v>0</v>
      </c>
      <c r="J260" s="112" t="str">
        <f>LEFT(PPG!D260,20)&amp;"."&amp;PPGPAY!E260</f>
        <v>....Ma22</v>
      </c>
      <c r="K260" s="111" t="b">
        <v>1</v>
      </c>
      <c r="L260" s="117" t="s">
        <v>1275</v>
      </c>
      <c r="M260" s="111" t="b">
        <v>1</v>
      </c>
      <c r="N260" s="111" t="s">
        <v>1276</v>
      </c>
      <c r="O260" s="118">
        <f>PPG!I260</f>
        <v>0</v>
      </c>
      <c r="P260" s="111" t="b">
        <v>1</v>
      </c>
      <c r="Q260" s="111" t="b">
        <v>1</v>
      </c>
      <c r="R260" s="111" t="b">
        <v>1</v>
      </c>
      <c r="T260" s="10">
        <f t="shared" si="14"/>
        <v>7</v>
      </c>
      <c r="U260" s="1">
        <f t="shared" si="15"/>
        <v>8</v>
      </c>
    </row>
    <row r="261" spans="1:21" x14ac:dyDescent="0.25">
      <c r="A261" s="108">
        <v>1</v>
      </c>
      <c r="B261" s="109">
        <v>2</v>
      </c>
      <c r="C261" s="110">
        <f>PPG!J261</f>
        <v>0</v>
      </c>
      <c r="D261" s="111" t="b">
        <v>1</v>
      </c>
      <c r="E261" s="112" t="str">
        <f>RIGHT(PPG!C261,4)&amp;"."&amp;PPG!M261&amp;"."&amp;PPG!K261&amp;"."&amp;$C$5</f>
        <v>...Ma22</v>
      </c>
      <c r="F261" s="113">
        <f t="shared" ca="1" si="12"/>
        <v>44697</v>
      </c>
      <c r="G261" s="316" cm="1">
        <f t="array" ref="G261">IF(SUMPRODUCT((PPG!$Q$19:$AB$19=$B$5)*PPG!Q261:AB261)&gt;0,SUMPRODUCT((PPG!$Q$19:$AB$19=$B$5)*PPG!Q261:AB261),0)</f>
        <v>0</v>
      </c>
      <c r="H261" s="115">
        <f t="shared" ca="1" si="13"/>
        <v>44697</v>
      </c>
      <c r="I261" s="116">
        <v>0</v>
      </c>
      <c r="J261" s="112" t="str">
        <f>LEFT(PPG!D261,20)&amp;"."&amp;PPGPAY!E261</f>
        <v>....Ma22</v>
      </c>
      <c r="K261" s="111" t="b">
        <v>1</v>
      </c>
      <c r="L261" s="117" t="s">
        <v>1275</v>
      </c>
      <c r="M261" s="111" t="b">
        <v>1</v>
      </c>
      <c r="N261" s="111" t="s">
        <v>1276</v>
      </c>
      <c r="O261" s="118">
        <f>PPG!I261</f>
        <v>0</v>
      </c>
      <c r="P261" s="111" t="b">
        <v>1</v>
      </c>
      <c r="Q261" s="111" t="b">
        <v>1</v>
      </c>
      <c r="R261" s="111" t="b">
        <v>1</v>
      </c>
      <c r="T261" s="10">
        <f t="shared" si="14"/>
        <v>7</v>
      </c>
      <c r="U261" s="1">
        <f t="shared" si="15"/>
        <v>8</v>
      </c>
    </row>
    <row r="262" spans="1:21" x14ac:dyDescent="0.25">
      <c r="A262" s="108">
        <v>1</v>
      </c>
      <c r="B262" s="109">
        <v>2</v>
      </c>
      <c r="C262" s="110">
        <f>PPG!J262</f>
        <v>0</v>
      </c>
      <c r="D262" s="111" t="b">
        <v>1</v>
      </c>
      <c r="E262" s="112" t="str">
        <f>RIGHT(PPG!C262,4)&amp;"."&amp;PPG!M262&amp;"."&amp;PPG!K262&amp;"."&amp;$C$5</f>
        <v>...Ma22</v>
      </c>
      <c r="F262" s="113">
        <f t="shared" ca="1" si="12"/>
        <v>44697</v>
      </c>
      <c r="G262" s="316" cm="1">
        <f t="array" ref="G262">IF(SUMPRODUCT((PPG!$Q$19:$AB$19=$B$5)*PPG!Q262:AB262)&gt;0,SUMPRODUCT((PPG!$Q$19:$AB$19=$B$5)*PPG!Q262:AB262),0)</f>
        <v>0</v>
      </c>
      <c r="H262" s="115">
        <f t="shared" ca="1" si="13"/>
        <v>44697</v>
      </c>
      <c r="I262" s="116">
        <v>0</v>
      </c>
      <c r="J262" s="112" t="str">
        <f>LEFT(PPG!D262,20)&amp;"."&amp;PPGPAY!E262</f>
        <v>....Ma22</v>
      </c>
      <c r="K262" s="111" t="b">
        <v>1</v>
      </c>
      <c r="L262" s="117" t="s">
        <v>1275</v>
      </c>
      <c r="M262" s="111" t="b">
        <v>1</v>
      </c>
      <c r="N262" s="111" t="s">
        <v>1276</v>
      </c>
      <c r="O262" s="118">
        <f>PPG!I262</f>
        <v>0</v>
      </c>
      <c r="P262" s="111" t="b">
        <v>1</v>
      </c>
      <c r="Q262" s="111" t="b">
        <v>1</v>
      </c>
      <c r="R262" s="111" t="b">
        <v>1</v>
      </c>
      <c r="T262" s="10">
        <f t="shared" si="14"/>
        <v>7</v>
      </c>
      <c r="U262" s="1">
        <f t="shared" si="15"/>
        <v>8</v>
      </c>
    </row>
    <row r="263" spans="1:21" x14ac:dyDescent="0.25">
      <c r="A263" s="108">
        <v>1</v>
      </c>
      <c r="B263" s="109">
        <v>2</v>
      </c>
      <c r="C263" s="110">
        <f>PPG!J263</f>
        <v>0</v>
      </c>
      <c r="D263" s="111" t="b">
        <v>1</v>
      </c>
      <c r="E263" s="112" t="str">
        <f>RIGHT(PPG!C263,4)&amp;"."&amp;PPG!M263&amp;"."&amp;PPG!K263&amp;"."&amp;$C$5</f>
        <v>...Ma22</v>
      </c>
      <c r="F263" s="113">
        <f t="shared" ca="1" si="12"/>
        <v>44697</v>
      </c>
      <c r="G263" s="316" cm="1">
        <f t="array" ref="G263">IF(SUMPRODUCT((PPG!$Q$19:$AB$19=$B$5)*PPG!Q263:AB263)&gt;0,SUMPRODUCT((PPG!$Q$19:$AB$19=$B$5)*PPG!Q263:AB263),0)</f>
        <v>0</v>
      </c>
      <c r="H263" s="115">
        <f t="shared" ca="1" si="13"/>
        <v>44697</v>
      </c>
      <c r="I263" s="116">
        <v>0</v>
      </c>
      <c r="J263" s="112" t="str">
        <f>LEFT(PPG!D263,20)&amp;"."&amp;PPGPAY!E263</f>
        <v>....Ma22</v>
      </c>
      <c r="K263" s="111" t="b">
        <v>1</v>
      </c>
      <c r="L263" s="117" t="s">
        <v>1275</v>
      </c>
      <c r="M263" s="111" t="b">
        <v>1</v>
      </c>
      <c r="N263" s="111" t="s">
        <v>1276</v>
      </c>
      <c r="O263" s="118">
        <f>PPG!I263</f>
        <v>0</v>
      </c>
      <c r="P263" s="111" t="b">
        <v>1</v>
      </c>
      <c r="Q263" s="111" t="b">
        <v>1</v>
      </c>
      <c r="R263" s="111" t="b">
        <v>1</v>
      </c>
      <c r="T263" s="10">
        <f t="shared" si="14"/>
        <v>7</v>
      </c>
      <c r="U263" s="1">
        <f t="shared" si="15"/>
        <v>8</v>
      </c>
    </row>
    <row r="264" spans="1:21" x14ac:dyDescent="0.25">
      <c r="A264" s="108">
        <v>1</v>
      </c>
      <c r="B264" s="109">
        <v>2</v>
      </c>
      <c r="C264" s="110">
        <f>PPG!J264</f>
        <v>0</v>
      </c>
      <c r="D264" s="111" t="b">
        <v>1</v>
      </c>
      <c r="E264" s="112" t="str">
        <f>RIGHT(PPG!C264,4)&amp;"."&amp;PPG!M264&amp;"."&amp;PPG!K264&amp;"."&amp;$C$5</f>
        <v>...Ma22</v>
      </c>
      <c r="F264" s="113">
        <f t="shared" ca="1" si="12"/>
        <v>44697</v>
      </c>
      <c r="G264" s="316" cm="1">
        <f t="array" ref="G264">IF(SUMPRODUCT((PPG!$Q$19:$AB$19=$B$5)*PPG!Q264:AB264)&gt;0,SUMPRODUCT((PPG!$Q$19:$AB$19=$B$5)*PPG!Q264:AB264),0)</f>
        <v>0</v>
      </c>
      <c r="H264" s="115">
        <f t="shared" ca="1" si="13"/>
        <v>44697</v>
      </c>
      <c r="I264" s="116">
        <v>0</v>
      </c>
      <c r="J264" s="112" t="str">
        <f>LEFT(PPG!D264,20)&amp;"."&amp;PPGPAY!E264</f>
        <v>....Ma22</v>
      </c>
      <c r="K264" s="111" t="b">
        <v>1</v>
      </c>
      <c r="L264" s="117" t="s">
        <v>1275</v>
      </c>
      <c r="M264" s="111" t="b">
        <v>1</v>
      </c>
      <c r="N264" s="111" t="s">
        <v>1276</v>
      </c>
      <c r="O264" s="118">
        <f>PPG!I264</f>
        <v>0</v>
      </c>
      <c r="P264" s="111" t="b">
        <v>1</v>
      </c>
      <c r="Q264" s="111" t="b">
        <v>1</v>
      </c>
      <c r="R264" s="111" t="b">
        <v>1</v>
      </c>
      <c r="T264" s="10">
        <f t="shared" si="14"/>
        <v>7</v>
      </c>
      <c r="U264" s="1">
        <f t="shared" si="15"/>
        <v>8</v>
      </c>
    </row>
    <row r="265" spans="1:21" x14ac:dyDescent="0.25">
      <c r="A265" s="108">
        <v>1</v>
      </c>
      <c r="B265" s="109">
        <v>2</v>
      </c>
      <c r="C265" s="110">
        <f>PPG!J265</f>
        <v>0</v>
      </c>
      <c r="D265" s="111" t="b">
        <v>1</v>
      </c>
      <c r="E265" s="112" t="str">
        <f>RIGHT(PPG!C265,4)&amp;"."&amp;PPG!M265&amp;"."&amp;PPG!K265&amp;"."&amp;$C$5</f>
        <v>...Ma22</v>
      </c>
      <c r="F265" s="113">
        <f t="shared" ca="1" si="12"/>
        <v>44697</v>
      </c>
      <c r="G265" s="316" cm="1">
        <f t="array" ref="G265">IF(SUMPRODUCT((PPG!$Q$19:$AB$19=$B$5)*PPG!Q265:AB265)&gt;0,SUMPRODUCT((PPG!$Q$19:$AB$19=$B$5)*PPG!Q265:AB265),0)</f>
        <v>0</v>
      </c>
      <c r="H265" s="115">
        <f t="shared" ca="1" si="13"/>
        <v>44697</v>
      </c>
      <c r="I265" s="116">
        <v>0</v>
      </c>
      <c r="J265" s="112" t="str">
        <f>LEFT(PPG!D265,20)&amp;"."&amp;PPGPAY!E265</f>
        <v>....Ma22</v>
      </c>
      <c r="K265" s="111" t="b">
        <v>1</v>
      </c>
      <c r="L265" s="117" t="s">
        <v>1275</v>
      </c>
      <c r="M265" s="111" t="b">
        <v>1</v>
      </c>
      <c r="N265" s="111" t="s">
        <v>1276</v>
      </c>
      <c r="O265" s="118">
        <f>PPG!I265</f>
        <v>0</v>
      </c>
      <c r="P265" s="111" t="b">
        <v>1</v>
      </c>
      <c r="Q265" s="111" t="b">
        <v>1</v>
      </c>
      <c r="R265" s="111" t="b">
        <v>1</v>
      </c>
      <c r="T265" s="10">
        <f t="shared" si="14"/>
        <v>7</v>
      </c>
      <c r="U265" s="1">
        <f t="shared" si="15"/>
        <v>8</v>
      </c>
    </row>
    <row r="266" spans="1:21" x14ac:dyDescent="0.25">
      <c r="A266" s="108">
        <v>1</v>
      </c>
      <c r="B266" s="109">
        <v>2</v>
      </c>
      <c r="C266" s="110">
        <f>PPG!J266</f>
        <v>0</v>
      </c>
      <c r="D266" s="111" t="b">
        <v>1</v>
      </c>
      <c r="E266" s="112" t="str">
        <f>RIGHT(PPG!C266,4)&amp;"."&amp;PPG!M266&amp;"."&amp;PPG!K266&amp;"."&amp;$C$5</f>
        <v>...Ma22</v>
      </c>
      <c r="F266" s="113">
        <f t="shared" ca="1" si="12"/>
        <v>44697</v>
      </c>
      <c r="G266" s="316" cm="1">
        <f t="array" ref="G266">IF(SUMPRODUCT((PPG!$Q$19:$AB$19=$B$5)*PPG!Q266:AB266)&gt;0,SUMPRODUCT((PPG!$Q$19:$AB$19=$B$5)*PPG!Q266:AB266),0)</f>
        <v>0</v>
      </c>
      <c r="H266" s="115">
        <f t="shared" ca="1" si="13"/>
        <v>44697</v>
      </c>
      <c r="I266" s="116">
        <v>0</v>
      </c>
      <c r="J266" s="112" t="str">
        <f>LEFT(PPG!D266,20)&amp;"."&amp;PPGPAY!E266</f>
        <v>....Ma22</v>
      </c>
      <c r="K266" s="111" t="b">
        <v>1</v>
      </c>
      <c r="L266" s="117" t="s">
        <v>1275</v>
      </c>
      <c r="M266" s="111" t="b">
        <v>1</v>
      </c>
      <c r="N266" s="111" t="s">
        <v>1276</v>
      </c>
      <c r="O266" s="118">
        <f>PPG!I266</f>
        <v>0</v>
      </c>
      <c r="P266" s="111" t="b">
        <v>1</v>
      </c>
      <c r="Q266" s="111" t="b">
        <v>1</v>
      </c>
      <c r="R266" s="111" t="b">
        <v>1</v>
      </c>
      <c r="T266" s="10">
        <f t="shared" si="14"/>
        <v>7</v>
      </c>
      <c r="U266" s="1">
        <f t="shared" si="15"/>
        <v>8</v>
      </c>
    </row>
    <row r="267" spans="1:21" x14ac:dyDescent="0.25">
      <c r="A267" s="108">
        <v>1</v>
      </c>
      <c r="B267" s="109">
        <v>2</v>
      </c>
      <c r="C267" s="110">
        <f>PPG!J267</f>
        <v>0</v>
      </c>
      <c r="D267" s="111" t="b">
        <v>1</v>
      </c>
      <c r="E267" s="112" t="str">
        <f>RIGHT(PPG!C267,4)&amp;"."&amp;PPG!M267&amp;"."&amp;PPG!K267&amp;"."&amp;$C$5</f>
        <v>...Ma22</v>
      </c>
      <c r="F267" s="113">
        <f t="shared" ca="1" si="12"/>
        <v>44697</v>
      </c>
      <c r="G267" s="316" cm="1">
        <f t="array" ref="G267">IF(SUMPRODUCT((PPG!$Q$19:$AB$19=$B$5)*PPG!Q267:AB267)&gt;0,SUMPRODUCT((PPG!$Q$19:$AB$19=$B$5)*PPG!Q267:AB267),0)</f>
        <v>0</v>
      </c>
      <c r="H267" s="115">
        <f t="shared" ca="1" si="13"/>
        <v>44697</v>
      </c>
      <c r="I267" s="116">
        <v>0</v>
      </c>
      <c r="J267" s="112" t="str">
        <f>LEFT(PPG!D267,20)&amp;"."&amp;PPGPAY!E267</f>
        <v>....Ma22</v>
      </c>
      <c r="K267" s="111" t="b">
        <v>1</v>
      </c>
      <c r="L267" s="117" t="s">
        <v>1275</v>
      </c>
      <c r="M267" s="111" t="b">
        <v>1</v>
      </c>
      <c r="N267" s="111" t="s">
        <v>1276</v>
      </c>
      <c r="O267" s="118">
        <f>PPG!I267</f>
        <v>0</v>
      </c>
      <c r="P267" s="111" t="b">
        <v>1</v>
      </c>
      <c r="Q267" s="111" t="b">
        <v>1</v>
      </c>
      <c r="R267" s="111" t="b">
        <v>1</v>
      </c>
      <c r="T267" s="10">
        <f t="shared" si="14"/>
        <v>7</v>
      </c>
      <c r="U267" s="1">
        <f t="shared" si="15"/>
        <v>8</v>
      </c>
    </row>
    <row r="268" spans="1:21" x14ac:dyDescent="0.25">
      <c r="A268" s="108">
        <v>1</v>
      </c>
      <c r="B268" s="109">
        <v>2</v>
      </c>
      <c r="C268" s="110">
        <f>PPG!J268</f>
        <v>0</v>
      </c>
      <c r="D268" s="111" t="b">
        <v>1</v>
      </c>
      <c r="E268" s="112" t="str">
        <f>RIGHT(PPG!C268,4)&amp;"."&amp;PPG!M268&amp;"."&amp;PPG!K268&amp;"."&amp;$C$5</f>
        <v>...Ma22</v>
      </c>
      <c r="F268" s="113">
        <f t="shared" ca="1" si="12"/>
        <v>44697</v>
      </c>
      <c r="G268" s="316" cm="1">
        <f t="array" ref="G268">IF(SUMPRODUCT((PPG!$Q$19:$AB$19=$B$5)*PPG!Q268:AB268)&gt;0,SUMPRODUCT((PPG!$Q$19:$AB$19=$B$5)*PPG!Q268:AB268),0)</f>
        <v>0</v>
      </c>
      <c r="H268" s="115">
        <f t="shared" ca="1" si="13"/>
        <v>44697</v>
      </c>
      <c r="I268" s="116">
        <v>0</v>
      </c>
      <c r="J268" s="112" t="str">
        <f>LEFT(PPG!D268,20)&amp;"."&amp;PPGPAY!E268</f>
        <v>....Ma22</v>
      </c>
      <c r="K268" s="111" t="b">
        <v>1</v>
      </c>
      <c r="L268" s="117" t="s">
        <v>1275</v>
      </c>
      <c r="M268" s="111" t="b">
        <v>1</v>
      </c>
      <c r="N268" s="111" t="s">
        <v>1276</v>
      </c>
      <c r="O268" s="118">
        <f>PPG!I268</f>
        <v>0</v>
      </c>
      <c r="P268" s="111" t="b">
        <v>1</v>
      </c>
      <c r="Q268" s="111" t="b">
        <v>1</v>
      </c>
      <c r="R268" s="111" t="b">
        <v>1</v>
      </c>
      <c r="T268" s="10">
        <f t="shared" si="14"/>
        <v>7</v>
      </c>
      <c r="U268" s="1">
        <f t="shared" si="15"/>
        <v>8</v>
      </c>
    </row>
    <row r="269" spans="1:21" x14ac:dyDescent="0.25">
      <c r="A269" s="108">
        <v>1</v>
      </c>
      <c r="B269" s="109">
        <v>2</v>
      </c>
      <c r="C269" s="110">
        <f>PPG!J269</f>
        <v>0</v>
      </c>
      <c r="D269" s="111" t="b">
        <v>1</v>
      </c>
      <c r="E269" s="112" t="str">
        <f>RIGHT(PPG!C269,4)&amp;"."&amp;PPG!M269&amp;"."&amp;PPG!K269&amp;"."&amp;$C$5</f>
        <v>...Ma22</v>
      </c>
      <c r="F269" s="113">
        <f t="shared" ca="1" si="12"/>
        <v>44697</v>
      </c>
      <c r="G269" s="316" cm="1">
        <f t="array" ref="G269">IF(SUMPRODUCT((PPG!$Q$19:$AB$19=$B$5)*PPG!Q269:AB269)&gt;0,SUMPRODUCT((PPG!$Q$19:$AB$19=$B$5)*PPG!Q269:AB269),0)</f>
        <v>0</v>
      </c>
      <c r="H269" s="115">
        <f t="shared" ca="1" si="13"/>
        <v>44697</v>
      </c>
      <c r="I269" s="116">
        <v>0</v>
      </c>
      <c r="J269" s="112" t="str">
        <f>LEFT(PPG!D269,20)&amp;"."&amp;PPGPAY!E269</f>
        <v>....Ma22</v>
      </c>
      <c r="K269" s="111" t="b">
        <v>1</v>
      </c>
      <c r="L269" s="117" t="s">
        <v>1275</v>
      </c>
      <c r="M269" s="111" t="b">
        <v>1</v>
      </c>
      <c r="N269" s="111" t="s">
        <v>1276</v>
      </c>
      <c r="O269" s="118">
        <f>PPG!I269</f>
        <v>0</v>
      </c>
      <c r="P269" s="111" t="b">
        <v>1</v>
      </c>
      <c r="Q269" s="111" t="b">
        <v>1</v>
      </c>
      <c r="R269" s="111" t="b">
        <v>1</v>
      </c>
      <c r="T269" s="10">
        <f t="shared" si="14"/>
        <v>7</v>
      </c>
      <c r="U269" s="1">
        <f t="shared" si="15"/>
        <v>8</v>
      </c>
    </row>
    <row r="270" spans="1:21" x14ac:dyDescent="0.25">
      <c r="A270" s="108">
        <v>1</v>
      </c>
      <c r="B270" s="109">
        <v>2</v>
      </c>
      <c r="C270" s="110">
        <f>PPG!J270</f>
        <v>0</v>
      </c>
      <c r="D270" s="111" t="b">
        <v>1</v>
      </c>
      <c r="E270" s="112" t="str">
        <f>RIGHT(PPG!C270,4)&amp;"."&amp;PPG!M270&amp;"."&amp;PPG!K270&amp;"."&amp;$C$5</f>
        <v>...Ma22</v>
      </c>
      <c r="F270" s="113">
        <f t="shared" ca="1" si="12"/>
        <v>44697</v>
      </c>
      <c r="G270" s="316" cm="1">
        <f t="array" ref="G270">IF(SUMPRODUCT((PPG!$Q$19:$AB$19=$B$5)*PPG!Q270:AB270)&gt;0,SUMPRODUCT((PPG!$Q$19:$AB$19=$B$5)*PPG!Q270:AB270),0)</f>
        <v>0</v>
      </c>
      <c r="H270" s="115">
        <f t="shared" ca="1" si="13"/>
        <v>44697</v>
      </c>
      <c r="I270" s="116">
        <v>0</v>
      </c>
      <c r="J270" s="112" t="str">
        <f>LEFT(PPG!D270,20)&amp;"."&amp;PPGPAY!E270</f>
        <v>....Ma22</v>
      </c>
      <c r="K270" s="111" t="b">
        <v>1</v>
      </c>
      <c r="L270" s="117" t="s">
        <v>1275</v>
      </c>
      <c r="M270" s="111" t="b">
        <v>1</v>
      </c>
      <c r="N270" s="111" t="s">
        <v>1276</v>
      </c>
      <c r="O270" s="118">
        <f>PPG!I270</f>
        <v>0</v>
      </c>
      <c r="P270" s="111" t="b">
        <v>1</v>
      </c>
      <c r="Q270" s="111" t="b">
        <v>1</v>
      </c>
      <c r="R270" s="111" t="b">
        <v>1</v>
      </c>
      <c r="T270" s="10">
        <f t="shared" si="14"/>
        <v>7</v>
      </c>
      <c r="U270" s="1">
        <f t="shared" si="15"/>
        <v>8</v>
      </c>
    </row>
    <row r="271" spans="1:21" x14ac:dyDescent="0.25">
      <c r="A271" s="108">
        <v>1</v>
      </c>
      <c r="B271" s="109">
        <v>2</v>
      </c>
      <c r="C271" s="110">
        <f>PPG!J271</f>
        <v>0</v>
      </c>
      <c r="D271" s="111" t="b">
        <v>1</v>
      </c>
      <c r="E271" s="112" t="str">
        <f>RIGHT(PPG!C271,4)&amp;"."&amp;PPG!M271&amp;"."&amp;PPG!K271&amp;"."&amp;$C$5</f>
        <v>...Ma22</v>
      </c>
      <c r="F271" s="113">
        <f t="shared" ca="1" si="12"/>
        <v>44697</v>
      </c>
      <c r="G271" s="316" cm="1">
        <f t="array" ref="G271">IF(SUMPRODUCT((PPG!$Q$19:$AB$19=$B$5)*PPG!Q271:AB271)&gt;0,SUMPRODUCT((PPG!$Q$19:$AB$19=$B$5)*PPG!Q271:AB271),0)</f>
        <v>0</v>
      </c>
      <c r="H271" s="115">
        <f t="shared" ca="1" si="13"/>
        <v>44697</v>
      </c>
      <c r="I271" s="116">
        <v>0</v>
      </c>
      <c r="J271" s="112" t="str">
        <f>LEFT(PPG!D271,20)&amp;"."&amp;PPGPAY!E271</f>
        <v>....Ma22</v>
      </c>
      <c r="K271" s="111" t="b">
        <v>1</v>
      </c>
      <c r="L271" s="117" t="s">
        <v>1275</v>
      </c>
      <c r="M271" s="111" t="b">
        <v>1</v>
      </c>
      <c r="N271" s="111" t="s">
        <v>1276</v>
      </c>
      <c r="O271" s="118">
        <f>PPG!I271</f>
        <v>0</v>
      </c>
      <c r="P271" s="111" t="b">
        <v>1</v>
      </c>
      <c r="Q271" s="111" t="b">
        <v>1</v>
      </c>
      <c r="R271" s="111" t="b">
        <v>1</v>
      </c>
      <c r="T271" s="10">
        <f t="shared" si="14"/>
        <v>7</v>
      </c>
      <c r="U271" s="1">
        <f t="shared" si="15"/>
        <v>8</v>
      </c>
    </row>
    <row r="272" spans="1:21" x14ac:dyDescent="0.25">
      <c r="A272" s="108">
        <v>1</v>
      </c>
      <c r="B272" s="109">
        <v>2</v>
      </c>
      <c r="C272" s="110">
        <f>PPG!J272</f>
        <v>0</v>
      </c>
      <c r="D272" s="111" t="b">
        <v>1</v>
      </c>
      <c r="E272" s="112" t="str">
        <f>RIGHT(PPG!C272,4)&amp;"."&amp;PPG!M272&amp;"."&amp;PPG!K272&amp;"."&amp;$C$5</f>
        <v>...Ma22</v>
      </c>
      <c r="F272" s="113">
        <f t="shared" ca="1" si="12"/>
        <v>44697</v>
      </c>
      <c r="G272" s="316" cm="1">
        <f t="array" ref="G272">IF(SUMPRODUCT((PPG!$Q$19:$AB$19=$B$5)*PPG!Q272:AB272)&gt;0,SUMPRODUCT((PPG!$Q$19:$AB$19=$B$5)*PPG!Q272:AB272),0)</f>
        <v>0</v>
      </c>
      <c r="H272" s="115">
        <f t="shared" ca="1" si="13"/>
        <v>44697</v>
      </c>
      <c r="I272" s="116">
        <v>0</v>
      </c>
      <c r="J272" s="112" t="str">
        <f>LEFT(PPG!D272,20)&amp;"."&amp;PPGPAY!E272</f>
        <v>....Ma22</v>
      </c>
      <c r="K272" s="111" t="b">
        <v>1</v>
      </c>
      <c r="L272" s="117" t="s">
        <v>1275</v>
      </c>
      <c r="M272" s="111" t="b">
        <v>1</v>
      </c>
      <c r="N272" s="111" t="s">
        <v>1276</v>
      </c>
      <c r="O272" s="118">
        <f>PPG!I272</f>
        <v>0</v>
      </c>
      <c r="P272" s="111" t="b">
        <v>1</v>
      </c>
      <c r="Q272" s="111" t="b">
        <v>1</v>
      </c>
      <c r="R272" s="111" t="b">
        <v>1</v>
      </c>
      <c r="T272" s="10">
        <f t="shared" si="14"/>
        <v>7</v>
      </c>
      <c r="U272" s="1">
        <f t="shared" si="15"/>
        <v>8</v>
      </c>
    </row>
    <row r="273" spans="1:21" x14ac:dyDescent="0.25">
      <c r="A273" s="108">
        <v>1</v>
      </c>
      <c r="B273" s="109">
        <v>2</v>
      </c>
      <c r="C273" s="110">
        <f>PPG!J273</f>
        <v>0</v>
      </c>
      <c r="D273" s="111" t="b">
        <v>1</v>
      </c>
      <c r="E273" s="112" t="str">
        <f>RIGHT(PPG!C273,4)&amp;"."&amp;PPG!M273&amp;"."&amp;PPG!K273&amp;"."&amp;$C$5</f>
        <v>...Ma22</v>
      </c>
      <c r="F273" s="113">
        <f t="shared" ca="1" si="12"/>
        <v>44697</v>
      </c>
      <c r="G273" s="316" cm="1">
        <f t="array" ref="G273">IF(SUMPRODUCT((PPG!$Q$19:$AB$19=$B$5)*PPG!Q273:AB273)&gt;0,SUMPRODUCT((PPG!$Q$19:$AB$19=$B$5)*PPG!Q273:AB273),0)</f>
        <v>0</v>
      </c>
      <c r="H273" s="115">
        <f t="shared" ca="1" si="13"/>
        <v>44697</v>
      </c>
      <c r="I273" s="116">
        <v>0</v>
      </c>
      <c r="J273" s="112" t="str">
        <f>LEFT(PPG!D273,20)&amp;"."&amp;PPGPAY!E273</f>
        <v>....Ma22</v>
      </c>
      <c r="K273" s="111" t="b">
        <v>1</v>
      </c>
      <c r="L273" s="117" t="s">
        <v>1275</v>
      </c>
      <c r="M273" s="111" t="b">
        <v>1</v>
      </c>
      <c r="N273" s="111" t="s">
        <v>1276</v>
      </c>
      <c r="O273" s="118">
        <f>PPG!I273</f>
        <v>0</v>
      </c>
      <c r="P273" s="111" t="b">
        <v>1</v>
      </c>
      <c r="Q273" s="111" t="b">
        <v>1</v>
      </c>
      <c r="R273" s="111" t="b">
        <v>1</v>
      </c>
      <c r="T273" s="10">
        <f t="shared" si="14"/>
        <v>7</v>
      </c>
      <c r="U273" s="1">
        <f t="shared" si="15"/>
        <v>8</v>
      </c>
    </row>
    <row r="274" spans="1:21" x14ac:dyDescent="0.25">
      <c r="A274" s="108">
        <v>1</v>
      </c>
      <c r="B274" s="109">
        <v>2</v>
      </c>
      <c r="C274" s="110">
        <f>PPG!J274</f>
        <v>0</v>
      </c>
      <c r="D274" s="111" t="b">
        <v>1</v>
      </c>
      <c r="E274" s="112" t="str">
        <f>RIGHT(PPG!C274,4)&amp;"."&amp;PPG!M274&amp;"."&amp;PPG!K274&amp;"."&amp;$C$5</f>
        <v>...Ma22</v>
      </c>
      <c r="F274" s="113">
        <f t="shared" ca="1" si="12"/>
        <v>44697</v>
      </c>
      <c r="G274" s="316" cm="1">
        <f t="array" ref="G274">IF(SUMPRODUCT((PPG!$Q$19:$AB$19=$B$5)*PPG!Q274:AB274)&gt;0,SUMPRODUCT((PPG!$Q$19:$AB$19=$B$5)*PPG!Q274:AB274),0)</f>
        <v>0</v>
      </c>
      <c r="H274" s="115">
        <f t="shared" ca="1" si="13"/>
        <v>44697</v>
      </c>
      <c r="I274" s="116">
        <v>0</v>
      </c>
      <c r="J274" s="112" t="str">
        <f>LEFT(PPG!D274,20)&amp;"."&amp;PPGPAY!E274</f>
        <v>....Ma22</v>
      </c>
      <c r="K274" s="111" t="b">
        <v>1</v>
      </c>
      <c r="L274" s="117" t="s">
        <v>1275</v>
      </c>
      <c r="M274" s="111" t="b">
        <v>1</v>
      </c>
      <c r="N274" s="111" t="s">
        <v>1276</v>
      </c>
      <c r="O274" s="118">
        <f>PPG!I274</f>
        <v>0</v>
      </c>
      <c r="P274" s="111" t="b">
        <v>1</v>
      </c>
      <c r="Q274" s="111" t="b">
        <v>1</v>
      </c>
      <c r="R274" s="111" t="b">
        <v>1</v>
      </c>
      <c r="T274" s="10">
        <f t="shared" si="14"/>
        <v>7</v>
      </c>
      <c r="U274" s="1">
        <f t="shared" si="15"/>
        <v>8</v>
      </c>
    </row>
    <row r="275" spans="1:21" x14ac:dyDescent="0.25">
      <c r="A275" s="108">
        <v>1</v>
      </c>
      <c r="B275" s="109">
        <v>2</v>
      </c>
      <c r="C275" s="110">
        <f>PPG!J275</f>
        <v>0</v>
      </c>
      <c r="D275" s="111" t="b">
        <v>1</v>
      </c>
      <c r="E275" s="112" t="str">
        <f>RIGHT(PPG!C275,4)&amp;"."&amp;PPG!M275&amp;"."&amp;PPG!K275&amp;"."&amp;$C$5</f>
        <v>...Ma22</v>
      </c>
      <c r="F275" s="113">
        <f t="shared" ca="1" si="12"/>
        <v>44697</v>
      </c>
      <c r="G275" s="316" cm="1">
        <f t="array" ref="G275">IF(SUMPRODUCT((PPG!$Q$19:$AB$19=$B$5)*PPG!Q275:AB275)&gt;0,SUMPRODUCT((PPG!$Q$19:$AB$19=$B$5)*PPG!Q275:AB275),0)</f>
        <v>0</v>
      </c>
      <c r="H275" s="115">
        <f t="shared" ca="1" si="13"/>
        <v>44697</v>
      </c>
      <c r="I275" s="116">
        <v>0</v>
      </c>
      <c r="J275" s="112" t="str">
        <f>LEFT(PPG!D275,20)&amp;"."&amp;PPGPAY!E275</f>
        <v>....Ma22</v>
      </c>
      <c r="K275" s="111" t="b">
        <v>1</v>
      </c>
      <c r="L275" s="117" t="s">
        <v>1275</v>
      </c>
      <c r="M275" s="111" t="b">
        <v>1</v>
      </c>
      <c r="N275" s="111" t="s">
        <v>1276</v>
      </c>
      <c r="O275" s="118">
        <f>PPG!I275</f>
        <v>0</v>
      </c>
      <c r="P275" s="111" t="b">
        <v>1</v>
      </c>
      <c r="Q275" s="111" t="b">
        <v>1</v>
      </c>
      <c r="R275" s="111" t="b">
        <v>1</v>
      </c>
      <c r="T275" s="10">
        <f t="shared" si="14"/>
        <v>7</v>
      </c>
      <c r="U275" s="1">
        <f t="shared" si="15"/>
        <v>8</v>
      </c>
    </row>
    <row r="276" spans="1:21" x14ac:dyDescent="0.25">
      <c r="A276" s="108">
        <v>1</v>
      </c>
      <c r="B276" s="109">
        <v>2</v>
      </c>
      <c r="C276" s="110">
        <f>PPG!J276</f>
        <v>0</v>
      </c>
      <c r="D276" s="111" t="b">
        <v>1</v>
      </c>
      <c r="E276" s="112" t="str">
        <f>RIGHT(PPG!C276,4)&amp;"."&amp;PPG!M276&amp;"."&amp;PPG!K276&amp;"."&amp;$C$5</f>
        <v>...Ma22</v>
      </c>
      <c r="F276" s="113">
        <f t="shared" ca="1" si="12"/>
        <v>44697</v>
      </c>
      <c r="G276" s="316" cm="1">
        <f t="array" ref="G276">IF(SUMPRODUCT((PPG!$Q$19:$AB$19=$B$5)*PPG!Q276:AB276)&gt;0,SUMPRODUCT((PPG!$Q$19:$AB$19=$B$5)*PPG!Q276:AB276),0)</f>
        <v>0</v>
      </c>
      <c r="H276" s="115">
        <f t="shared" ca="1" si="13"/>
        <v>44697</v>
      </c>
      <c r="I276" s="116">
        <v>0</v>
      </c>
      <c r="J276" s="112" t="str">
        <f>LEFT(PPG!D276,20)&amp;"."&amp;PPGPAY!E276</f>
        <v>....Ma22</v>
      </c>
      <c r="K276" s="111" t="b">
        <v>1</v>
      </c>
      <c r="L276" s="117" t="s">
        <v>1275</v>
      </c>
      <c r="M276" s="111" t="b">
        <v>1</v>
      </c>
      <c r="N276" s="111" t="s">
        <v>1276</v>
      </c>
      <c r="O276" s="118">
        <f>PPG!I276</f>
        <v>0</v>
      </c>
      <c r="P276" s="111" t="b">
        <v>1</v>
      </c>
      <c r="Q276" s="111" t="b">
        <v>1</v>
      </c>
      <c r="R276" s="111" t="b">
        <v>1</v>
      </c>
      <c r="T276" s="10">
        <f t="shared" si="14"/>
        <v>7</v>
      </c>
      <c r="U276" s="1">
        <f t="shared" si="15"/>
        <v>8</v>
      </c>
    </row>
    <row r="277" spans="1:21" x14ac:dyDescent="0.25">
      <c r="A277" s="108">
        <v>1</v>
      </c>
      <c r="B277" s="109">
        <v>2</v>
      </c>
      <c r="C277" s="110">
        <f>PPG!J277</f>
        <v>0</v>
      </c>
      <c r="D277" s="111" t="b">
        <v>1</v>
      </c>
      <c r="E277" s="112" t="str">
        <f>RIGHT(PPG!C277,4)&amp;"."&amp;PPG!M277&amp;"."&amp;PPG!K277&amp;"."&amp;$C$5</f>
        <v>...Ma22</v>
      </c>
      <c r="F277" s="113">
        <f t="shared" ref="F277:F340" ca="1" si="16">TODAY()</f>
        <v>44697</v>
      </c>
      <c r="G277" s="316" cm="1">
        <f t="array" ref="G277">IF(SUMPRODUCT((PPG!$Q$19:$AB$19=$B$5)*PPG!Q277:AB277)&gt;0,SUMPRODUCT((PPG!$Q$19:$AB$19=$B$5)*PPG!Q277:AB277),0)</f>
        <v>0</v>
      </c>
      <c r="H277" s="115">
        <f t="shared" ref="H277:H340" ca="1" si="17">F277</f>
        <v>44697</v>
      </c>
      <c r="I277" s="116">
        <v>0</v>
      </c>
      <c r="J277" s="112" t="str">
        <f>LEFT(PPG!D277,20)&amp;"."&amp;PPGPAY!E277</f>
        <v>....Ma22</v>
      </c>
      <c r="K277" s="111" t="b">
        <v>1</v>
      </c>
      <c r="L277" s="117" t="s">
        <v>1275</v>
      </c>
      <c r="M277" s="111" t="b">
        <v>1</v>
      </c>
      <c r="N277" s="111" t="s">
        <v>1276</v>
      </c>
      <c r="O277" s="118">
        <f>PPG!I277</f>
        <v>0</v>
      </c>
      <c r="P277" s="111" t="b">
        <v>1</v>
      </c>
      <c r="Q277" s="111" t="b">
        <v>1</v>
      </c>
      <c r="R277" s="111" t="b">
        <v>1</v>
      </c>
      <c r="T277" s="10">
        <f t="shared" ref="T277:T283" si="18">LEN(E277)</f>
        <v>7</v>
      </c>
      <c r="U277" s="1">
        <f t="shared" ref="U277:U283" si="19">LEN(J277)</f>
        <v>8</v>
      </c>
    </row>
    <row r="278" spans="1:21" x14ac:dyDescent="0.25">
      <c r="A278" s="108">
        <v>1</v>
      </c>
      <c r="B278" s="109">
        <v>2</v>
      </c>
      <c r="C278" s="110">
        <f>PPG!J278</f>
        <v>0</v>
      </c>
      <c r="D278" s="111" t="b">
        <v>1</v>
      </c>
      <c r="E278" s="112" t="str">
        <f>RIGHT(PPG!C278,4)&amp;"."&amp;PPG!M278&amp;"."&amp;PPG!K278&amp;"."&amp;$C$5</f>
        <v>...Ma22</v>
      </c>
      <c r="F278" s="113">
        <f t="shared" ca="1" si="16"/>
        <v>44697</v>
      </c>
      <c r="G278" s="316" cm="1">
        <f t="array" ref="G278">IF(SUMPRODUCT((PPG!$Q$19:$AB$19=$B$5)*PPG!Q278:AB278)&gt;0,SUMPRODUCT((PPG!$Q$19:$AB$19=$B$5)*PPG!Q278:AB278),0)</f>
        <v>0</v>
      </c>
      <c r="H278" s="115">
        <f t="shared" ca="1" si="17"/>
        <v>44697</v>
      </c>
      <c r="I278" s="116">
        <v>0</v>
      </c>
      <c r="J278" s="112" t="str">
        <f>LEFT(PPG!D278,20)&amp;"."&amp;PPGPAY!E278</f>
        <v>....Ma22</v>
      </c>
      <c r="K278" s="111" t="b">
        <v>1</v>
      </c>
      <c r="L278" s="117" t="s">
        <v>1275</v>
      </c>
      <c r="M278" s="111" t="b">
        <v>1</v>
      </c>
      <c r="N278" s="111" t="s">
        <v>1276</v>
      </c>
      <c r="O278" s="118">
        <f>PPG!I278</f>
        <v>0</v>
      </c>
      <c r="P278" s="111" t="b">
        <v>1</v>
      </c>
      <c r="Q278" s="111" t="b">
        <v>1</v>
      </c>
      <c r="R278" s="111" t="b">
        <v>1</v>
      </c>
      <c r="T278" s="10">
        <f t="shared" si="18"/>
        <v>7</v>
      </c>
      <c r="U278" s="1">
        <f t="shared" si="19"/>
        <v>8</v>
      </c>
    </row>
    <row r="279" spans="1:21" x14ac:dyDescent="0.25">
      <c r="A279" s="108">
        <v>1</v>
      </c>
      <c r="B279" s="109">
        <v>2</v>
      </c>
      <c r="C279" s="110">
        <f>PPG!J279</f>
        <v>0</v>
      </c>
      <c r="D279" s="111" t="b">
        <v>1</v>
      </c>
      <c r="E279" s="112" t="str">
        <f>RIGHT(PPG!C279,4)&amp;"."&amp;PPG!M279&amp;"."&amp;PPG!K279&amp;"."&amp;$C$5</f>
        <v>...Ma22</v>
      </c>
      <c r="F279" s="113">
        <f t="shared" ca="1" si="16"/>
        <v>44697</v>
      </c>
      <c r="G279" s="316" cm="1">
        <f t="array" ref="G279">IF(SUMPRODUCT((PPG!$Q$19:$AB$19=$B$5)*PPG!Q279:AB279)&gt;0,SUMPRODUCT((PPG!$Q$19:$AB$19=$B$5)*PPG!Q279:AB279),0)</f>
        <v>0</v>
      </c>
      <c r="H279" s="115">
        <f t="shared" ca="1" si="17"/>
        <v>44697</v>
      </c>
      <c r="I279" s="116">
        <v>0</v>
      </c>
      <c r="J279" s="112" t="str">
        <f>LEFT(PPG!D279,20)&amp;"."&amp;PPGPAY!E279</f>
        <v>....Ma22</v>
      </c>
      <c r="K279" s="111" t="b">
        <v>1</v>
      </c>
      <c r="L279" s="117" t="s">
        <v>1275</v>
      </c>
      <c r="M279" s="111" t="b">
        <v>1</v>
      </c>
      <c r="N279" s="111" t="s">
        <v>1276</v>
      </c>
      <c r="O279" s="118">
        <f>PPG!I279</f>
        <v>0</v>
      </c>
      <c r="P279" s="111" t="b">
        <v>1</v>
      </c>
      <c r="Q279" s="111" t="b">
        <v>1</v>
      </c>
      <c r="R279" s="111" t="b">
        <v>1</v>
      </c>
      <c r="T279" s="10">
        <f t="shared" si="18"/>
        <v>7</v>
      </c>
      <c r="U279" s="1">
        <f t="shared" si="19"/>
        <v>8</v>
      </c>
    </row>
    <row r="280" spans="1:21" x14ac:dyDescent="0.25">
      <c r="A280" s="108">
        <v>1</v>
      </c>
      <c r="B280" s="109">
        <v>2</v>
      </c>
      <c r="C280" s="110">
        <f>PPG!J280</f>
        <v>0</v>
      </c>
      <c r="D280" s="111" t="b">
        <v>1</v>
      </c>
      <c r="E280" s="112" t="str">
        <f>RIGHT(PPG!C280,4)&amp;"."&amp;PPG!M280&amp;"."&amp;PPG!K280&amp;"."&amp;$C$5</f>
        <v>...Ma22</v>
      </c>
      <c r="F280" s="113">
        <f t="shared" ca="1" si="16"/>
        <v>44697</v>
      </c>
      <c r="G280" s="316" cm="1">
        <f t="array" ref="G280">IF(SUMPRODUCT((PPG!$Q$19:$AB$19=$B$5)*PPG!Q280:AB280)&gt;0,SUMPRODUCT((PPG!$Q$19:$AB$19=$B$5)*PPG!Q280:AB280),0)</f>
        <v>0</v>
      </c>
      <c r="H280" s="115">
        <f t="shared" ca="1" si="17"/>
        <v>44697</v>
      </c>
      <c r="I280" s="116">
        <v>0</v>
      </c>
      <c r="J280" s="112" t="str">
        <f>LEFT(PPG!D280,20)&amp;"."&amp;PPGPAY!E280</f>
        <v>....Ma22</v>
      </c>
      <c r="K280" s="111" t="b">
        <v>1</v>
      </c>
      <c r="L280" s="117" t="s">
        <v>1275</v>
      </c>
      <c r="M280" s="111" t="b">
        <v>1</v>
      </c>
      <c r="N280" s="111" t="s">
        <v>1276</v>
      </c>
      <c r="O280" s="118">
        <f>PPG!I280</f>
        <v>0</v>
      </c>
      <c r="P280" s="111" t="b">
        <v>1</v>
      </c>
      <c r="Q280" s="111" t="b">
        <v>1</v>
      </c>
      <c r="R280" s="111" t="b">
        <v>1</v>
      </c>
      <c r="T280" s="10">
        <f t="shared" si="18"/>
        <v>7</v>
      </c>
      <c r="U280" s="1">
        <f t="shared" si="19"/>
        <v>8</v>
      </c>
    </row>
    <row r="281" spans="1:21" x14ac:dyDescent="0.25">
      <c r="A281" s="108">
        <v>1</v>
      </c>
      <c r="B281" s="109">
        <v>2</v>
      </c>
      <c r="C281" s="110">
        <f>PPG!J281</f>
        <v>0</v>
      </c>
      <c r="D281" s="111" t="b">
        <v>1</v>
      </c>
      <c r="E281" s="112" t="str">
        <f>RIGHT(PPG!C281,4)&amp;"."&amp;PPG!M281&amp;"."&amp;PPG!K281&amp;"."&amp;$C$5</f>
        <v>...Ma22</v>
      </c>
      <c r="F281" s="113">
        <f t="shared" ca="1" si="16"/>
        <v>44697</v>
      </c>
      <c r="G281" s="316" cm="1">
        <f t="array" ref="G281">IF(SUMPRODUCT((PPG!$Q$19:$AB$19=$B$5)*PPG!Q281:AB281)&gt;0,SUMPRODUCT((PPG!$Q$19:$AB$19=$B$5)*PPG!Q281:AB281),0)</f>
        <v>0</v>
      </c>
      <c r="H281" s="115">
        <f t="shared" ca="1" si="17"/>
        <v>44697</v>
      </c>
      <c r="I281" s="116">
        <v>0</v>
      </c>
      <c r="J281" s="112" t="str">
        <f>LEFT(PPG!D281,20)&amp;"."&amp;PPGPAY!E281</f>
        <v>....Ma22</v>
      </c>
      <c r="K281" s="111" t="b">
        <v>1</v>
      </c>
      <c r="L281" s="117" t="s">
        <v>1275</v>
      </c>
      <c r="M281" s="111" t="b">
        <v>1</v>
      </c>
      <c r="N281" s="111" t="s">
        <v>1276</v>
      </c>
      <c r="O281" s="118">
        <f>PPG!I281</f>
        <v>0</v>
      </c>
      <c r="P281" s="111" t="b">
        <v>1</v>
      </c>
      <c r="Q281" s="111" t="b">
        <v>1</v>
      </c>
      <c r="R281" s="111" t="b">
        <v>1</v>
      </c>
      <c r="T281" s="10">
        <f t="shared" si="18"/>
        <v>7</v>
      </c>
      <c r="U281" s="1">
        <f t="shared" si="19"/>
        <v>8</v>
      </c>
    </row>
    <row r="282" spans="1:21" x14ac:dyDescent="0.25">
      <c r="A282" s="108">
        <v>1</v>
      </c>
      <c r="B282" s="109">
        <v>2</v>
      </c>
      <c r="C282" s="110">
        <f>PPG!J282</f>
        <v>0</v>
      </c>
      <c r="D282" s="111" t="b">
        <v>1</v>
      </c>
      <c r="E282" s="112" t="str">
        <f>RIGHT(PPG!C282,4)&amp;"."&amp;PPG!M282&amp;"."&amp;PPG!K282&amp;"."&amp;$C$5</f>
        <v>...Ma22</v>
      </c>
      <c r="F282" s="113">
        <f t="shared" ca="1" si="16"/>
        <v>44697</v>
      </c>
      <c r="G282" s="316" cm="1">
        <f t="array" ref="G282">IF(SUMPRODUCT((PPG!$Q$19:$AB$19=$B$5)*PPG!Q282:AB282)&gt;0,SUMPRODUCT((PPG!$Q$19:$AB$19=$B$5)*PPG!Q282:AB282),0)</f>
        <v>0</v>
      </c>
      <c r="H282" s="115">
        <f t="shared" ca="1" si="17"/>
        <v>44697</v>
      </c>
      <c r="I282" s="116">
        <v>0</v>
      </c>
      <c r="J282" s="112" t="str">
        <f>LEFT(PPG!D282,20)&amp;"."&amp;PPGPAY!E282</f>
        <v>....Ma22</v>
      </c>
      <c r="K282" s="111" t="b">
        <v>1</v>
      </c>
      <c r="L282" s="117" t="s">
        <v>1275</v>
      </c>
      <c r="M282" s="111" t="b">
        <v>1</v>
      </c>
      <c r="N282" s="111" t="s">
        <v>1276</v>
      </c>
      <c r="O282" s="118">
        <f>PPG!I282</f>
        <v>0</v>
      </c>
      <c r="P282" s="111" t="b">
        <v>1</v>
      </c>
      <c r="Q282" s="111" t="b">
        <v>1</v>
      </c>
      <c r="R282" s="111" t="b">
        <v>1</v>
      </c>
      <c r="T282" s="10">
        <f t="shared" si="18"/>
        <v>7</v>
      </c>
      <c r="U282" s="1">
        <f t="shared" si="19"/>
        <v>8</v>
      </c>
    </row>
    <row r="283" spans="1:21" x14ac:dyDescent="0.25">
      <c r="A283" s="108">
        <v>1</v>
      </c>
      <c r="B283" s="109">
        <v>2</v>
      </c>
      <c r="C283" s="110">
        <f>PPG!J283</f>
        <v>0</v>
      </c>
      <c r="D283" s="111" t="b">
        <v>1</v>
      </c>
      <c r="E283" s="112" t="str">
        <f>RIGHT(PPG!C283,4)&amp;"."&amp;PPG!M283&amp;"."&amp;PPG!K283&amp;"."&amp;$C$5</f>
        <v>...Ma22</v>
      </c>
      <c r="F283" s="113">
        <f t="shared" ca="1" si="16"/>
        <v>44697</v>
      </c>
      <c r="G283" s="316" cm="1">
        <f t="array" ref="G283">IF(SUMPRODUCT((PPG!$Q$19:$AB$19=$B$5)*PPG!Q283:AB283)&gt;0,SUMPRODUCT((PPG!$Q$19:$AB$19=$B$5)*PPG!Q283:AB283),0)</f>
        <v>0</v>
      </c>
      <c r="H283" s="115">
        <f t="shared" ca="1" si="17"/>
        <v>44697</v>
      </c>
      <c r="I283" s="116">
        <v>0</v>
      </c>
      <c r="J283" s="112" t="str">
        <f>LEFT(PPG!D283,20)&amp;"."&amp;PPGPAY!E283</f>
        <v>....Ma22</v>
      </c>
      <c r="K283" s="111" t="b">
        <v>1</v>
      </c>
      <c r="L283" s="117" t="s">
        <v>1275</v>
      </c>
      <c r="M283" s="111" t="b">
        <v>1</v>
      </c>
      <c r="N283" s="111" t="s">
        <v>1276</v>
      </c>
      <c r="O283" s="118">
        <f>PPG!I283</f>
        <v>0</v>
      </c>
      <c r="P283" s="111" t="b">
        <v>1</v>
      </c>
      <c r="Q283" s="111" t="b">
        <v>1</v>
      </c>
      <c r="R283" s="111" t="b">
        <v>1</v>
      </c>
      <c r="T283" s="10">
        <f t="shared" si="18"/>
        <v>7</v>
      </c>
      <c r="U283" s="1">
        <f t="shared" si="19"/>
        <v>8</v>
      </c>
    </row>
    <row r="284" spans="1:21" x14ac:dyDescent="0.25">
      <c r="A284" s="108">
        <v>1</v>
      </c>
      <c r="B284" s="109">
        <v>2</v>
      </c>
      <c r="C284" s="110">
        <f>PPG!J284</f>
        <v>0</v>
      </c>
      <c r="D284" s="111" t="b">
        <v>1</v>
      </c>
      <c r="E284" s="112" t="str">
        <f>RIGHT(PPG!C284,4)&amp;"."&amp;PPG!M284&amp;"."&amp;PPG!K284&amp;"."&amp;$C$5</f>
        <v>...Ma22</v>
      </c>
      <c r="F284" s="113">
        <f t="shared" ca="1" si="16"/>
        <v>44697</v>
      </c>
      <c r="G284" s="316" cm="1">
        <f t="array" ref="G284">IF(SUMPRODUCT((PPG!$Q$19:$AB$19=$B$5)*PPG!Q284:AB284)&gt;0,SUMPRODUCT((PPG!$Q$19:$AB$19=$B$5)*PPG!Q284:AB284),0)</f>
        <v>0</v>
      </c>
      <c r="H284" s="115">
        <f t="shared" ca="1" si="17"/>
        <v>44697</v>
      </c>
      <c r="I284" s="116">
        <v>0</v>
      </c>
      <c r="J284" s="112" t="str">
        <f>LEFT(PPG!D284,20)&amp;"."&amp;PPGPAY!E284</f>
        <v>....Ma22</v>
      </c>
      <c r="K284" s="111" t="b">
        <v>1</v>
      </c>
      <c r="L284" s="117" t="s">
        <v>1275</v>
      </c>
      <c r="M284" s="111" t="b">
        <v>1</v>
      </c>
      <c r="N284" s="111" t="s">
        <v>1276</v>
      </c>
      <c r="O284" s="118">
        <f>PPG!I284</f>
        <v>0</v>
      </c>
      <c r="P284" s="111" t="b">
        <v>1</v>
      </c>
      <c r="Q284" s="111" t="b">
        <v>1</v>
      </c>
      <c r="R284" s="111" t="b">
        <v>1</v>
      </c>
    </row>
    <row r="285" spans="1:21" x14ac:dyDescent="0.25">
      <c r="A285" s="108">
        <v>1</v>
      </c>
      <c r="B285" s="109">
        <v>2</v>
      </c>
      <c r="C285" s="110">
        <f>PPG!J285</f>
        <v>0</v>
      </c>
      <c r="D285" s="111" t="b">
        <v>1</v>
      </c>
      <c r="E285" s="112" t="str">
        <f>RIGHT(PPG!C285,4)&amp;"."&amp;PPG!M285&amp;"."&amp;PPG!K285&amp;"."&amp;$C$5</f>
        <v>...Ma22</v>
      </c>
      <c r="F285" s="113">
        <f t="shared" ca="1" si="16"/>
        <v>44697</v>
      </c>
      <c r="G285" s="316" cm="1">
        <f t="array" ref="G285">IF(SUMPRODUCT((PPG!$Q$19:$AB$19=$B$5)*PPG!Q285:AB285)&gt;0,SUMPRODUCT((PPG!$Q$19:$AB$19=$B$5)*PPG!Q285:AB285),0)</f>
        <v>0</v>
      </c>
      <c r="H285" s="115">
        <f t="shared" ca="1" si="17"/>
        <v>44697</v>
      </c>
      <c r="I285" s="116">
        <v>0</v>
      </c>
      <c r="J285" s="112" t="str">
        <f>LEFT(PPG!D285,20)&amp;"."&amp;PPGPAY!E285</f>
        <v>....Ma22</v>
      </c>
      <c r="K285" s="111" t="b">
        <v>1</v>
      </c>
      <c r="L285" s="117" t="s">
        <v>1275</v>
      </c>
      <c r="M285" s="111" t="b">
        <v>1</v>
      </c>
      <c r="N285" s="111" t="s">
        <v>1276</v>
      </c>
      <c r="O285" s="118">
        <f>PPG!I285</f>
        <v>0</v>
      </c>
      <c r="P285" s="111" t="b">
        <v>1</v>
      </c>
      <c r="Q285" s="111" t="b">
        <v>1</v>
      </c>
      <c r="R285" s="111" t="b">
        <v>1</v>
      </c>
    </row>
    <row r="286" spans="1:21" x14ac:dyDescent="0.25">
      <c r="A286" s="108">
        <v>1</v>
      </c>
      <c r="B286" s="109">
        <v>2</v>
      </c>
      <c r="C286" s="110">
        <f>PPG!J286</f>
        <v>0</v>
      </c>
      <c r="D286" s="111" t="b">
        <v>1</v>
      </c>
      <c r="E286" s="112" t="str">
        <f>RIGHT(PPG!C286,4)&amp;"."&amp;PPG!M286&amp;"."&amp;PPG!K286&amp;"."&amp;$C$5</f>
        <v>...Ma22</v>
      </c>
      <c r="F286" s="113">
        <f t="shared" ca="1" si="16"/>
        <v>44697</v>
      </c>
      <c r="G286" s="316" cm="1">
        <f t="array" ref="G286">IF(SUMPRODUCT((PPG!$Q$19:$AB$19=$B$5)*PPG!Q286:AB286)&gt;0,SUMPRODUCT((PPG!$Q$19:$AB$19=$B$5)*PPG!Q286:AB286),0)</f>
        <v>0</v>
      </c>
      <c r="H286" s="115">
        <f t="shared" ca="1" si="17"/>
        <v>44697</v>
      </c>
      <c r="I286" s="116">
        <v>0</v>
      </c>
      <c r="J286" s="112" t="str">
        <f>LEFT(PPG!D286,20)&amp;"."&amp;PPGPAY!E286</f>
        <v>....Ma22</v>
      </c>
      <c r="K286" s="111" t="b">
        <v>1</v>
      </c>
      <c r="L286" s="117" t="s">
        <v>1275</v>
      </c>
      <c r="M286" s="111" t="b">
        <v>1</v>
      </c>
      <c r="N286" s="111" t="s">
        <v>1276</v>
      </c>
      <c r="O286" s="118">
        <f>PPG!I286</f>
        <v>0</v>
      </c>
      <c r="P286" s="111" t="b">
        <v>1</v>
      </c>
      <c r="Q286" s="111" t="b">
        <v>1</v>
      </c>
      <c r="R286" s="111" t="b">
        <v>1</v>
      </c>
    </row>
    <row r="287" spans="1:21" x14ac:dyDescent="0.25">
      <c r="A287" s="108">
        <v>1</v>
      </c>
      <c r="B287" s="109">
        <v>2</v>
      </c>
      <c r="C287" s="110">
        <f>PPG!J287</f>
        <v>0</v>
      </c>
      <c r="D287" s="111" t="b">
        <v>1</v>
      </c>
      <c r="E287" s="112" t="str">
        <f>RIGHT(PPG!C287,4)&amp;"."&amp;PPG!M287&amp;"."&amp;PPG!K287&amp;"."&amp;$C$5</f>
        <v>...Ma22</v>
      </c>
      <c r="F287" s="113">
        <f t="shared" ca="1" si="16"/>
        <v>44697</v>
      </c>
      <c r="G287" s="316" cm="1">
        <f t="array" ref="G287">IF(SUMPRODUCT((PPG!$Q$19:$AB$19=$B$5)*PPG!Q287:AB287)&gt;0,SUMPRODUCT((PPG!$Q$19:$AB$19=$B$5)*PPG!Q287:AB287),0)</f>
        <v>0</v>
      </c>
      <c r="H287" s="115">
        <f t="shared" ca="1" si="17"/>
        <v>44697</v>
      </c>
      <c r="I287" s="116">
        <v>0</v>
      </c>
      <c r="J287" s="112" t="str">
        <f>LEFT(PPG!D287,20)&amp;"."&amp;PPGPAY!E287</f>
        <v>....Ma22</v>
      </c>
      <c r="K287" s="111" t="b">
        <v>1</v>
      </c>
      <c r="L287" s="117" t="s">
        <v>1275</v>
      </c>
      <c r="M287" s="111" t="b">
        <v>1</v>
      </c>
      <c r="N287" s="111" t="s">
        <v>1276</v>
      </c>
      <c r="O287" s="118">
        <f>PPG!I287</f>
        <v>0</v>
      </c>
      <c r="P287" s="111" t="b">
        <v>1</v>
      </c>
      <c r="Q287" s="111" t="b">
        <v>1</v>
      </c>
      <c r="R287" s="111" t="b">
        <v>1</v>
      </c>
    </row>
    <row r="288" spans="1:21" x14ac:dyDescent="0.25">
      <c r="A288" s="108">
        <v>1</v>
      </c>
      <c r="B288" s="109">
        <v>2</v>
      </c>
      <c r="C288" s="110">
        <f>PPG!J288</f>
        <v>0</v>
      </c>
      <c r="D288" s="111" t="b">
        <v>1</v>
      </c>
      <c r="E288" s="112" t="str">
        <f>RIGHT(PPG!C288,4)&amp;"."&amp;PPG!M288&amp;"."&amp;PPG!K288&amp;"."&amp;$C$5</f>
        <v>...Ma22</v>
      </c>
      <c r="F288" s="113">
        <f t="shared" ca="1" si="16"/>
        <v>44697</v>
      </c>
      <c r="G288" s="316" cm="1">
        <f t="array" ref="G288">IF(SUMPRODUCT((PPG!$Q$19:$AB$19=$B$5)*PPG!Q288:AB288)&gt;0,SUMPRODUCT((PPG!$Q$19:$AB$19=$B$5)*PPG!Q288:AB288),0)</f>
        <v>0</v>
      </c>
      <c r="H288" s="115">
        <f t="shared" ca="1" si="17"/>
        <v>44697</v>
      </c>
      <c r="I288" s="116">
        <v>0</v>
      </c>
      <c r="J288" s="112" t="str">
        <f>LEFT(PPG!D288,20)&amp;"."&amp;PPGPAY!E288</f>
        <v>....Ma22</v>
      </c>
      <c r="K288" s="111" t="b">
        <v>1</v>
      </c>
      <c r="L288" s="117" t="s">
        <v>1275</v>
      </c>
      <c r="M288" s="111" t="b">
        <v>1</v>
      </c>
      <c r="N288" s="111" t="s">
        <v>1276</v>
      </c>
      <c r="O288" s="118">
        <f>PPG!I288</f>
        <v>0</v>
      </c>
      <c r="P288" s="111" t="b">
        <v>1</v>
      </c>
      <c r="Q288" s="111" t="b">
        <v>1</v>
      </c>
      <c r="R288" s="111" t="b">
        <v>1</v>
      </c>
    </row>
    <row r="289" spans="1:18" x14ac:dyDescent="0.25">
      <c r="A289" s="108">
        <v>1</v>
      </c>
      <c r="B289" s="109">
        <v>2</v>
      </c>
      <c r="C289" s="110">
        <f>PPG!J289</f>
        <v>0</v>
      </c>
      <c r="D289" s="111" t="b">
        <v>1</v>
      </c>
      <c r="E289" s="112" t="str">
        <f>RIGHT(PPG!C289,4)&amp;"."&amp;PPG!M289&amp;"."&amp;PPG!K289&amp;"."&amp;$C$5</f>
        <v>...Ma22</v>
      </c>
      <c r="F289" s="113">
        <f t="shared" ca="1" si="16"/>
        <v>44697</v>
      </c>
      <c r="G289" s="316" cm="1">
        <f t="array" ref="G289">IF(SUMPRODUCT((PPG!$Q$19:$AB$19=$B$5)*PPG!Q289:AB289)&gt;0,SUMPRODUCT((PPG!$Q$19:$AB$19=$B$5)*PPG!Q289:AB289),0)</f>
        <v>0</v>
      </c>
      <c r="H289" s="115">
        <f t="shared" ca="1" si="17"/>
        <v>44697</v>
      </c>
      <c r="I289" s="116">
        <v>0</v>
      </c>
      <c r="J289" s="112" t="str">
        <f>LEFT(PPG!D289,20)&amp;"."&amp;PPGPAY!E289</f>
        <v>....Ma22</v>
      </c>
      <c r="K289" s="111" t="b">
        <v>1</v>
      </c>
      <c r="L289" s="117" t="s">
        <v>1275</v>
      </c>
      <c r="M289" s="111" t="b">
        <v>1</v>
      </c>
      <c r="N289" s="111" t="s">
        <v>1276</v>
      </c>
      <c r="O289" s="118">
        <f>PPG!I289</f>
        <v>0</v>
      </c>
      <c r="P289" s="111" t="b">
        <v>1</v>
      </c>
      <c r="Q289" s="111" t="b">
        <v>1</v>
      </c>
      <c r="R289" s="111" t="b">
        <v>1</v>
      </c>
    </row>
    <row r="290" spans="1:18" x14ac:dyDescent="0.25">
      <c r="A290" s="108">
        <v>1</v>
      </c>
      <c r="B290" s="109">
        <v>2</v>
      </c>
      <c r="C290" s="110">
        <f>PPG!J290</f>
        <v>0</v>
      </c>
      <c r="D290" s="111" t="b">
        <v>1</v>
      </c>
      <c r="E290" s="112" t="str">
        <f>RIGHT(PPG!C290,4)&amp;"."&amp;PPG!M290&amp;"."&amp;PPG!K290&amp;"."&amp;$C$5</f>
        <v>...Ma22</v>
      </c>
      <c r="F290" s="113">
        <f t="shared" ca="1" si="16"/>
        <v>44697</v>
      </c>
      <c r="G290" s="316" cm="1">
        <f t="array" ref="G290">IF(SUMPRODUCT((PPG!$Q$19:$AB$19=$B$5)*PPG!Q290:AB290)&gt;0,SUMPRODUCT((PPG!$Q$19:$AB$19=$B$5)*PPG!Q290:AB290),0)</f>
        <v>0</v>
      </c>
      <c r="H290" s="115">
        <f t="shared" ca="1" si="17"/>
        <v>44697</v>
      </c>
      <c r="I290" s="116">
        <v>0</v>
      </c>
      <c r="J290" s="112" t="str">
        <f>LEFT(PPG!D290,20)&amp;"."&amp;PPGPAY!E290</f>
        <v>....Ma22</v>
      </c>
      <c r="K290" s="111" t="b">
        <v>1</v>
      </c>
      <c r="L290" s="117" t="s">
        <v>1275</v>
      </c>
      <c r="M290" s="111" t="b">
        <v>1</v>
      </c>
      <c r="N290" s="111" t="s">
        <v>1276</v>
      </c>
      <c r="O290" s="118">
        <f>PPG!I290</f>
        <v>0</v>
      </c>
      <c r="P290" s="111" t="b">
        <v>1</v>
      </c>
      <c r="Q290" s="111" t="b">
        <v>1</v>
      </c>
      <c r="R290" s="111" t="b">
        <v>1</v>
      </c>
    </row>
    <row r="291" spans="1:18" x14ac:dyDescent="0.25">
      <c r="A291" s="108">
        <v>1</v>
      </c>
      <c r="B291" s="109">
        <v>2</v>
      </c>
      <c r="C291" s="110">
        <f>PPG!J291</f>
        <v>0</v>
      </c>
      <c r="D291" s="111" t="b">
        <v>1</v>
      </c>
      <c r="E291" s="112" t="str">
        <f>RIGHT(PPG!C291,4)&amp;"."&amp;PPG!M291&amp;"."&amp;PPG!K291&amp;"."&amp;$C$5</f>
        <v>...Ma22</v>
      </c>
      <c r="F291" s="113">
        <f t="shared" ca="1" si="16"/>
        <v>44697</v>
      </c>
      <c r="G291" s="316" cm="1">
        <f t="array" ref="G291">IF(SUMPRODUCT((PPG!$Q$19:$AB$19=$B$5)*PPG!Q291:AB291)&gt;0,SUMPRODUCT((PPG!$Q$19:$AB$19=$B$5)*PPG!Q291:AB291),0)</f>
        <v>0</v>
      </c>
      <c r="H291" s="115">
        <f t="shared" ca="1" si="17"/>
        <v>44697</v>
      </c>
      <c r="I291" s="116">
        <v>0</v>
      </c>
      <c r="J291" s="112" t="str">
        <f>LEFT(PPG!D291,20)&amp;"."&amp;PPGPAY!E291</f>
        <v>....Ma22</v>
      </c>
      <c r="K291" s="111" t="b">
        <v>1</v>
      </c>
      <c r="L291" s="117" t="s">
        <v>1275</v>
      </c>
      <c r="M291" s="111" t="b">
        <v>1</v>
      </c>
      <c r="N291" s="111" t="s">
        <v>1276</v>
      </c>
      <c r="O291" s="118">
        <f>PPG!I291</f>
        <v>0</v>
      </c>
      <c r="P291" s="111" t="b">
        <v>1</v>
      </c>
      <c r="Q291" s="111" t="b">
        <v>1</v>
      </c>
      <c r="R291" s="111" t="b">
        <v>1</v>
      </c>
    </row>
    <row r="292" spans="1:18" x14ac:dyDescent="0.25">
      <c r="A292" s="108">
        <v>1</v>
      </c>
      <c r="B292" s="109">
        <v>2</v>
      </c>
      <c r="C292" s="110">
        <f>PPG!J292</f>
        <v>0</v>
      </c>
      <c r="D292" s="111" t="b">
        <v>1</v>
      </c>
      <c r="E292" s="112" t="str">
        <f>RIGHT(PPG!C292,4)&amp;"."&amp;PPG!M292&amp;"."&amp;PPG!K292&amp;"."&amp;$C$5</f>
        <v>...Ma22</v>
      </c>
      <c r="F292" s="113">
        <f t="shared" ca="1" si="16"/>
        <v>44697</v>
      </c>
      <c r="G292" s="316" cm="1">
        <f t="array" ref="G292">IF(SUMPRODUCT((PPG!$Q$19:$AB$19=$B$5)*PPG!Q292:AB292)&gt;0,SUMPRODUCT((PPG!$Q$19:$AB$19=$B$5)*PPG!Q292:AB292),0)</f>
        <v>0</v>
      </c>
      <c r="H292" s="115">
        <f t="shared" ca="1" si="17"/>
        <v>44697</v>
      </c>
      <c r="I292" s="116">
        <v>0</v>
      </c>
      <c r="J292" s="112" t="str">
        <f>LEFT(PPG!D292,20)&amp;"."&amp;PPGPAY!E292</f>
        <v>....Ma22</v>
      </c>
      <c r="K292" s="111" t="b">
        <v>1</v>
      </c>
      <c r="L292" s="117" t="s">
        <v>1275</v>
      </c>
      <c r="M292" s="111" t="b">
        <v>1</v>
      </c>
      <c r="N292" s="111" t="s">
        <v>1276</v>
      </c>
      <c r="O292" s="118">
        <f>PPG!I292</f>
        <v>0</v>
      </c>
      <c r="P292" s="111" t="b">
        <v>1</v>
      </c>
      <c r="Q292" s="111" t="b">
        <v>1</v>
      </c>
      <c r="R292" s="111" t="b">
        <v>1</v>
      </c>
    </row>
    <row r="293" spans="1:18" x14ac:dyDescent="0.25">
      <c r="A293" s="108">
        <v>1</v>
      </c>
      <c r="B293" s="109">
        <v>2</v>
      </c>
      <c r="C293" s="110">
        <f>PPG!J293</f>
        <v>0</v>
      </c>
      <c r="D293" s="111" t="b">
        <v>1</v>
      </c>
      <c r="E293" s="112" t="str">
        <f>RIGHT(PPG!C293,4)&amp;"."&amp;PPG!M293&amp;"."&amp;PPG!K293&amp;"."&amp;$C$5</f>
        <v>...Ma22</v>
      </c>
      <c r="F293" s="113">
        <f t="shared" ca="1" si="16"/>
        <v>44697</v>
      </c>
      <c r="G293" s="316" cm="1">
        <f t="array" ref="G293">IF(SUMPRODUCT((PPG!$Q$19:$AB$19=$B$5)*PPG!Q293:AB293)&gt;0,SUMPRODUCT((PPG!$Q$19:$AB$19=$B$5)*PPG!Q293:AB293),0)</f>
        <v>0</v>
      </c>
      <c r="H293" s="115">
        <f t="shared" ca="1" si="17"/>
        <v>44697</v>
      </c>
      <c r="I293" s="116">
        <v>0</v>
      </c>
      <c r="J293" s="112" t="str">
        <f>LEFT(PPG!D293,20)&amp;"."&amp;PPGPAY!E293</f>
        <v>....Ma22</v>
      </c>
      <c r="K293" s="111" t="b">
        <v>1</v>
      </c>
      <c r="L293" s="117" t="s">
        <v>1275</v>
      </c>
      <c r="M293" s="111" t="b">
        <v>1</v>
      </c>
      <c r="N293" s="111" t="s">
        <v>1276</v>
      </c>
      <c r="O293" s="118">
        <f>PPG!I293</f>
        <v>0</v>
      </c>
      <c r="P293" s="111" t="b">
        <v>1</v>
      </c>
      <c r="Q293" s="111" t="b">
        <v>1</v>
      </c>
      <c r="R293" s="111" t="b">
        <v>1</v>
      </c>
    </row>
    <row r="294" spans="1:18" x14ac:dyDescent="0.25">
      <c r="A294" s="108">
        <v>1</v>
      </c>
      <c r="B294" s="109">
        <v>2</v>
      </c>
      <c r="C294" s="110">
        <f>PPG!J294</f>
        <v>0</v>
      </c>
      <c r="D294" s="111" t="b">
        <v>1</v>
      </c>
      <c r="E294" s="112" t="str">
        <f>RIGHT(PPG!C294,4)&amp;"."&amp;PPG!M294&amp;"."&amp;PPG!K294&amp;"."&amp;$C$5</f>
        <v>...Ma22</v>
      </c>
      <c r="F294" s="113">
        <f t="shared" ca="1" si="16"/>
        <v>44697</v>
      </c>
      <c r="G294" s="316" cm="1">
        <f t="array" ref="G294">IF(SUMPRODUCT((PPG!$Q$19:$AB$19=$B$5)*PPG!Q294:AB294)&gt;0,SUMPRODUCT((PPG!$Q$19:$AB$19=$B$5)*PPG!Q294:AB294),0)</f>
        <v>0</v>
      </c>
      <c r="H294" s="115">
        <f t="shared" ca="1" si="17"/>
        <v>44697</v>
      </c>
      <c r="I294" s="116">
        <v>0</v>
      </c>
      <c r="J294" s="112" t="str">
        <f>LEFT(PPG!D294,20)&amp;"."&amp;PPGPAY!E294</f>
        <v>....Ma22</v>
      </c>
      <c r="K294" s="111" t="b">
        <v>1</v>
      </c>
      <c r="L294" s="117" t="s">
        <v>1275</v>
      </c>
      <c r="M294" s="111" t="b">
        <v>1</v>
      </c>
      <c r="N294" s="111" t="s">
        <v>1276</v>
      </c>
      <c r="O294" s="118">
        <f>PPG!I294</f>
        <v>0</v>
      </c>
      <c r="P294" s="111" t="b">
        <v>1</v>
      </c>
      <c r="Q294" s="111" t="b">
        <v>1</v>
      </c>
      <c r="R294" s="111" t="b">
        <v>1</v>
      </c>
    </row>
    <row r="295" spans="1:18" x14ac:dyDescent="0.25">
      <c r="A295" s="108">
        <v>1</v>
      </c>
      <c r="B295" s="109">
        <v>2</v>
      </c>
      <c r="C295" s="110">
        <f>PPG!J295</f>
        <v>0</v>
      </c>
      <c r="D295" s="111" t="b">
        <v>1</v>
      </c>
      <c r="E295" s="112" t="str">
        <f>RIGHT(PPG!C295,4)&amp;"."&amp;PPG!M295&amp;"."&amp;PPG!K295&amp;"."&amp;$C$5</f>
        <v>...Ma22</v>
      </c>
      <c r="F295" s="113">
        <f t="shared" ca="1" si="16"/>
        <v>44697</v>
      </c>
      <c r="G295" s="316" cm="1">
        <f t="array" ref="G295">IF(SUMPRODUCT((PPG!$Q$19:$AB$19=$B$5)*PPG!Q295:AB295)&gt;0,SUMPRODUCT((PPG!$Q$19:$AB$19=$B$5)*PPG!Q295:AB295),0)</f>
        <v>0</v>
      </c>
      <c r="H295" s="115">
        <f t="shared" ca="1" si="17"/>
        <v>44697</v>
      </c>
      <c r="I295" s="116">
        <v>0</v>
      </c>
      <c r="J295" s="112" t="str">
        <f>LEFT(PPG!D295,20)&amp;"."&amp;PPGPAY!E295</f>
        <v>....Ma22</v>
      </c>
      <c r="K295" s="111" t="b">
        <v>1</v>
      </c>
      <c r="L295" s="117" t="s">
        <v>1275</v>
      </c>
      <c r="M295" s="111" t="b">
        <v>1</v>
      </c>
      <c r="N295" s="111" t="s">
        <v>1276</v>
      </c>
      <c r="O295" s="118">
        <f>PPG!I295</f>
        <v>0</v>
      </c>
      <c r="P295" s="111" t="b">
        <v>1</v>
      </c>
      <c r="Q295" s="111" t="b">
        <v>1</v>
      </c>
      <c r="R295" s="111" t="b">
        <v>1</v>
      </c>
    </row>
    <row r="296" spans="1:18" x14ac:dyDescent="0.25">
      <c r="A296" s="108">
        <v>1</v>
      </c>
      <c r="B296" s="109">
        <v>2</v>
      </c>
      <c r="C296" s="110">
        <f>PPG!J296</f>
        <v>0</v>
      </c>
      <c r="D296" s="111" t="b">
        <v>1</v>
      </c>
      <c r="E296" s="112" t="str">
        <f>RIGHT(PPG!C296,4)&amp;"."&amp;PPG!M296&amp;"."&amp;PPG!K296&amp;"."&amp;$C$5</f>
        <v>...Ma22</v>
      </c>
      <c r="F296" s="113">
        <f t="shared" ca="1" si="16"/>
        <v>44697</v>
      </c>
      <c r="G296" s="316" cm="1">
        <f t="array" ref="G296">IF(SUMPRODUCT((PPG!$Q$19:$AB$19=$B$5)*PPG!Q296:AB296)&gt;0,SUMPRODUCT((PPG!$Q$19:$AB$19=$B$5)*PPG!Q296:AB296),0)</f>
        <v>0</v>
      </c>
      <c r="H296" s="115">
        <f t="shared" ca="1" si="17"/>
        <v>44697</v>
      </c>
      <c r="I296" s="116">
        <v>0</v>
      </c>
      <c r="J296" s="112" t="str">
        <f>LEFT(PPG!D296,20)&amp;"."&amp;PPGPAY!E296</f>
        <v>....Ma22</v>
      </c>
      <c r="K296" s="111" t="b">
        <v>1</v>
      </c>
      <c r="L296" s="117" t="s">
        <v>1275</v>
      </c>
      <c r="M296" s="111" t="b">
        <v>1</v>
      </c>
      <c r="N296" s="111" t="s">
        <v>1276</v>
      </c>
      <c r="O296" s="118">
        <f>PPG!I296</f>
        <v>0</v>
      </c>
      <c r="P296" s="111" t="b">
        <v>1</v>
      </c>
      <c r="Q296" s="111" t="b">
        <v>1</v>
      </c>
      <c r="R296" s="111" t="b">
        <v>1</v>
      </c>
    </row>
    <row r="297" spans="1:18" x14ac:dyDescent="0.25">
      <c r="A297" s="108">
        <v>1</v>
      </c>
      <c r="B297" s="109">
        <v>2</v>
      </c>
      <c r="C297" s="110">
        <f>PPG!J297</f>
        <v>0</v>
      </c>
      <c r="D297" s="111" t="b">
        <v>1</v>
      </c>
      <c r="E297" s="112" t="str">
        <f>RIGHT(PPG!C297,4)&amp;"."&amp;PPG!M297&amp;"."&amp;PPG!K297&amp;"."&amp;$C$5</f>
        <v>...Ma22</v>
      </c>
      <c r="F297" s="113">
        <f t="shared" ca="1" si="16"/>
        <v>44697</v>
      </c>
      <c r="G297" s="316" cm="1">
        <f t="array" ref="G297">IF(SUMPRODUCT((PPG!$Q$19:$AB$19=$B$5)*PPG!Q297:AB297)&gt;0,SUMPRODUCT((PPG!$Q$19:$AB$19=$B$5)*PPG!Q297:AB297),0)</f>
        <v>0</v>
      </c>
      <c r="H297" s="115">
        <f t="shared" ca="1" si="17"/>
        <v>44697</v>
      </c>
      <c r="I297" s="116">
        <v>0</v>
      </c>
      <c r="J297" s="112" t="str">
        <f>LEFT(PPG!D297,20)&amp;"."&amp;PPGPAY!E297</f>
        <v>....Ma22</v>
      </c>
      <c r="K297" s="111" t="b">
        <v>1</v>
      </c>
      <c r="L297" s="117" t="s">
        <v>1275</v>
      </c>
      <c r="M297" s="111" t="b">
        <v>1</v>
      </c>
      <c r="N297" s="111" t="s">
        <v>1276</v>
      </c>
      <c r="O297" s="118">
        <f>PPG!I297</f>
        <v>0</v>
      </c>
      <c r="P297" s="111" t="b">
        <v>1</v>
      </c>
      <c r="Q297" s="111" t="b">
        <v>1</v>
      </c>
      <c r="R297" s="111" t="b">
        <v>1</v>
      </c>
    </row>
    <row r="298" spans="1:18" x14ac:dyDescent="0.25">
      <c r="A298" s="108">
        <v>1</v>
      </c>
      <c r="B298" s="109">
        <v>2</v>
      </c>
      <c r="C298" s="110">
        <f>PPG!J298</f>
        <v>0</v>
      </c>
      <c r="D298" s="111" t="b">
        <v>1</v>
      </c>
      <c r="E298" s="112" t="str">
        <f>RIGHT(PPG!C298,4)&amp;"."&amp;PPG!M298&amp;"."&amp;PPG!K298&amp;"."&amp;$C$5</f>
        <v>...Ma22</v>
      </c>
      <c r="F298" s="113">
        <f t="shared" ca="1" si="16"/>
        <v>44697</v>
      </c>
      <c r="G298" s="316" cm="1">
        <f t="array" ref="G298">IF(SUMPRODUCT((PPG!$Q$19:$AB$19=$B$5)*PPG!Q298:AB298)&gt;0,SUMPRODUCT((PPG!$Q$19:$AB$19=$B$5)*PPG!Q298:AB298),0)</f>
        <v>0</v>
      </c>
      <c r="H298" s="115">
        <f t="shared" ca="1" si="17"/>
        <v>44697</v>
      </c>
      <c r="I298" s="116">
        <v>0</v>
      </c>
      <c r="J298" s="112" t="str">
        <f>LEFT(PPG!D298,20)&amp;"."&amp;PPGPAY!E298</f>
        <v>....Ma22</v>
      </c>
      <c r="K298" s="111" t="b">
        <v>1</v>
      </c>
      <c r="L298" s="117" t="s">
        <v>1275</v>
      </c>
      <c r="M298" s="111" t="b">
        <v>1</v>
      </c>
      <c r="N298" s="111" t="s">
        <v>1276</v>
      </c>
      <c r="O298" s="118">
        <f>PPG!I298</f>
        <v>0</v>
      </c>
      <c r="P298" s="111" t="b">
        <v>1</v>
      </c>
      <c r="Q298" s="111" t="b">
        <v>1</v>
      </c>
      <c r="R298" s="111" t="b">
        <v>1</v>
      </c>
    </row>
    <row r="299" spans="1:18" x14ac:dyDescent="0.25">
      <c r="A299" s="108">
        <v>1</v>
      </c>
      <c r="B299" s="109">
        <v>2</v>
      </c>
      <c r="C299" s="110">
        <f>PPG!J299</f>
        <v>0</v>
      </c>
      <c r="D299" s="111" t="b">
        <v>1</v>
      </c>
      <c r="E299" s="112" t="str">
        <f>RIGHT(PPG!C299,4)&amp;"."&amp;PPG!M299&amp;"."&amp;PPG!K299&amp;"."&amp;$C$5</f>
        <v>...Ma22</v>
      </c>
      <c r="F299" s="113">
        <f t="shared" ca="1" si="16"/>
        <v>44697</v>
      </c>
      <c r="G299" s="316" cm="1">
        <f t="array" ref="G299">IF(SUMPRODUCT((PPG!$Q$19:$AB$19=$B$5)*PPG!Q299:AB299)&gt;0,SUMPRODUCT((PPG!$Q$19:$AB$19=$B$5)*PPG!Q299:AB299),0)</f>
        <v>0</v>
      </c>
      <c r="H299" s="115">
        <f t="shared" ca="1" si="17"/>
        <v>44697</v>
      </c>
      <c r="I299" s="116">
        <v>0</v>
      </c>
      <c r="J299" s="112" t="str">
        <f>LEFT(PPG!D299,20)&amp;"."&amp;PPGPAY!E299</f>
        <v>....Ma22</v>
      </c>
      <c r="K299" s="111" t="b">
        <v>1</v>
      </c>
      <c r="L299" s="117" t="s">
        <v>1275</v>
      </c>
      <c r="M299" s="111" t="b">
        <v>1</v>
      </c>
      <c r="N299" s="111" t="s">
        <v>1276</v>
      </c>
      <c r="O299" s="118">
        <f>PPG!I299</f>
        <v>0</v>
      </c>
      <c r="P299" s="111" t="b">
        <v>1</v>
      </c>
      <c r="Q299" s="111" t="b">
        <v>1</v>
      </c>
      <c r="R299" s="111" t="b">
        <v>1</v>
      </c>
    </row>
    <row r="300" spans="1:18" x14ac:dyDescent="0.25">
      <c r="A300" s="108">
        <v>1</v>
      </c>
      <c r="B300" s="109">
        <v>2</v>
      </c>
      <c r="C300" s="110">
        <f>PPG!J300</f>
        <v>0</v>
      </c>
      <c r="D300" s="111" t="b">
        <v>1</v>
      </c>
      <c r="E300" s="112" t="str">
        <f>RIGHT(PPG!C300,4)&amp;"."&amp;PPG!M300&amp;"."&amp;PPG!K300&amp;"."&amp;$C$5</f>
        <v>...Ma22</v>
      </c>
      <c r="F300" s="113">
        <f t="shared" ca="1" si="16"/>
        <v>44697</v>
      </c>
      <c r="G300" s="316" cm="1">
        <f t="array" ref="G300">IF(SUMPRODUCT((PPG!$Q$19:$AB$19=$B$5)*PPG!Q300:AB300)&gt;0,SUMPRODUCT((PPG!$Q$19:$AB$19=$B$5)*PPG!Q300:AB300),0)</f>
        <v>0</v>
      </c>
      <c r="H300" s="115">
        <f t="shared" ca="1" si="17"/>
        <v>44697</v>
      </c>
      <c r="I300" s="116">
        <v>0</v>
      </c>
      <c r="J300" s="112" t="str">
        <f>LEFT(PPG!D300,20)&amp;"."&amp;PPGPAY!E300</f>
        <v>....Ma22</v>
      </c>
      <c r="K300" s="111" t="b">
        <v>1</v>
      </c>
      <c r="L300" s="117" t="s">
        <v>1275</v>
      </c>
      <c r="M300" s="111" t="b">
        <v>1</v>
      </c>
      <c r="N300" s="111" t="s">
        <v>1276</v>
      </c>
      <c r="O300" s="118">
        <f>PPG!I300</f>
        <v>0</v>
      </c>
      <c r="P300" s="111" t="b">
        <v>1</v>
      </c>
      <c r="Q300" s="111" t="b">
        <v>1</v>
      </c>
      <c r="R300" s="111" t="b">
        <v>1</v>
      </c>
    </row>
    <row r="301" spans="1:18" x14ac:dyDescent="0.25">
      <c r="A301" s="108">
        <v>1</v>
      </c>
      <c r="B301" s="109">
        <v>2</v>
      </c>
      <c r="C301" s="110">
        <f>PPG!J301</f>
        <v>0</v>
      </c>
      <c r="D301" s="111" t="b">
        <v>1</v>
      </c>
      <c r="E301" s="112" t="str">
        <f>RIGHT(PPG!C301,4)&amp;"."&amp;PPG!M301&amp;"."&amp;PPG!K301&amp;"."&amp;$C$5</f>
        <v>...Ma22</v>
      </c>
      <c r="F301" s="113">
        <f t="shared" ca="1" si="16"/>
        <v>44697</v>
      </c>
      <c r="G301" s="316" cm="1">
        <f t="array" ref="G301">IF(SUMPRODUCT((PPG!$Q$19:$AB$19=$B$5)*PPG!Q301:AB301)&gt;0,SUMPRODUCT((PPG!$Q$19:$AB$19=$B$5)*PPG!Q301:AB301),0)</f>
        <v>0</v>
      </c>
      <c r="H301" s="115">
        <f t="shared" ca="1" si="17"/>
        <v>44697</v>
      </c>
      <c r="I301" s="116">
        <v>0</v>
      </c>
      <c r="J301" s="112" t="str">
        <f>LEFT(PPG!D301,20)&amp;"."&amp;PPGPAY!E301</f>
        <v>....Ma22</v>
      </c>
      <c r="K301" s="111" t="b">
        <v>1</v>
      </c>
      <c r="L301" s="117" t="s">
        <v>1275</v>
      </c>
      <c r="M301" s="111" t="b">
        <v>1</v>
      </c>
      <c r="N301" s="111" t="s">
        <v>1276</v>
      </c>
      <c r="O301" s="118">
        <f>PPG!I301</f>
        <v>0</v>
      </c>
      <c r="P301" s="111" t="b">
        <v>1</v>
      </c>
      <c r="Q301" s="111" t="b">
        <v>1</v>
      </c>
      <c r="R301" s="111" t="b">
        <v>1</v>
      </c>
    </row>
    <row r="302" spans="1:18" x14ac:dyDescent="0.25">
      <c r="A302" s="108">
        <v>1</v>
      </c>
      <c r="B302" s="109">
        <v>2</v>
      </c>
      <c r="C302" s="110">
        <f>PPG!J302</f>
        <v>0</v>
      </c>
      <c r="D302" s="111" t="b">
        <v>1</v>
      </c>
      <c r="E302" s="112" t="str">
        <f>RIGHT(PPG!C302,4)&amp;"."&amp;PPG!M302&amp;"."&amp;PPG!K302&amp;"."&amp;$C$5</f>
        <v>...Ma22</v>
      </c>
      <c r="F302" s="113">
        <f t="shared" ca="1" si="16"/>
        <v>44697</v>
      </c>
      <c r="G302" s="316" cm="1">
        <f t="array" ref="G302">IF(SUMPRODUCT((PPG!$Q$19:$AB$19=$B$5)*PPG!Q302:AB302)&gt;0,SUMPRODUCT((PPG!$Q$19:$AB$19=$B$5)*PPG!Q302:AB302),0)</f>
        <v>0</v>
      </c>
      <c r="H302" s="115">
        <f t="shared" ca="1" si="17"/>
        <v>44697</v>
      </c>
      <c r="I302" s="116">
        <v>0</v>
      </c>
      <c r="J302" s="112" t="str">
        <f>LEFT(PPG!D302,20)&amp;"."&amp;PPGPAY!E302</f>
        <v>....Ma22</v>
      </c>
      <c r="K302" s="111" t="b">
        <v>1</v>
      </c>
      <c r="L302" s="117" t="s">
        <v>1275</v>
      </c>
      <c r="M302" s="111" t="b">
        <v>1</v>
      </c>
      <c r="N302" s="111" t="s">
        <v>1276</v>
      </c>
      <c r="O302" s="118">
        <f>PPG!I302</f>
        <v>0</v>
      </c>
      <c r="P302" s="111" t="b">
        <v>1</v>
      </c>
      <c r="Q302" s="111" t="b">
        <v>1</v>
      </c>
      <c r="R302" s="111" t="b">
        <v>1</v>
      </c>
    </row>
    <row r="303" spans="1:18" x14ac:dyDescent="0.25">
      <c r="A303" s="108">
        <v>1</v>
      </c>
      <c r="B303" s="109">
        <v>2</v>
      </c>
      <c r="C303" s="110">
        <f>PPG!J303</f>
        <v>0</v>
      </c>
      <c r="D303" s="111" t="b">
        <v>1</v>
      </c>
      <c r="E303" s="112" t="str">
        <f>RIGHT(PPG!C303,4)&amp;"."&amp;PPG!M303&amp;"."&amp;PPG!K303&amp;"."&amp;$C$5</f>
        <v>...Ma22</v>
      </c>
      <c r="F303" s="113">
        <f t="shared" ca="1" si="16"/>
        <v>44697</v>
      </c>
      <c r="G303" s="316" cm="1">
        <f t="array" ref="G303">IF(SUMPRODUCT((PPG!$Q$19:$AB$19=$B$5)*PPG!Q303:AB303)&gt;0,SUMPRODUCT((PPG!$Q$19:$AB$19=$B$5)*PPG!Q303:AB303),0)</f>
        <v>0</v>
      </c>
      <c r="H303" s="115">
        <f t="shared" ca="1" si="17"/>
        <v>44697</v>
      </c>
      <c r="I303" s="116">
        <v>0</v>
      </c>
      <c r="J303" s="112" t="str">
        <f>LEFT(PPG!D303,20)&amp;"."&amp;PPGPAY!E303</f>
        <v>....Ma22</v>
      </c>
      <c r="K303" s="111" t="b">
        <v>1</v>
      </c>
      <c r="L303" s="117" t="s">
        <v>1275</v>
      </c>
      <c r="M303" s="111" t="b">
        <v>1</v>
      </c>
      <c r="N303" s="111" t="s">
        <v>1276</v>
      </c>
      <c r="O303" s="118">
        <f>PPG!I303</f>
        <v>0</v>
      </c>
      <c r="P303" s="111" t="b">
        <v>1</v>
      </c>
      <c r="Q303" s="111" t="b">
        <v>1</v>
      </c>
      <c r="R303" s="111" t="b">
        <v>1</v>
      </c>
    </row>
    <row r="304" spans="1:18" x14ac:dyDescent="0.25">
      <c r="A304" s="108">
        <v>1</v>
      </c>
      <c r="B304" s="109">
        <v>2</v>
      </c>
      <c r="C304" s="110">
        <f>PPG!J304</f>
        <v>0</v>
      </c>
      <c r="D304" s="111" t="b">
        <v>1</v>
      </c>
      <c r="E304" s="112" t="str">
        <f>RIGHT(PPG!C304,4)&amp;"."&amp;PPG!M304&amp;"."&amp;PPG!K304&amp;"."&amp;$C$5</f>
        <v>...Ma22</v>
      </c>
      <c r="F304" s="113">
        <f t="shared" ca="1" si="16"/>
        <v>44697</v>
      </c>
      <c r="G304" s="316" cm="1">
        <f t="array" ref="G304">IF(SUMPRODUCT((PPG!$Q$19:$AB$19=$B$5)*PPG!Q304:AB304)&gt;0,SUMPRODUCT((PPG!$Q$19:$AB$19=$B$5)*PPG!Q304:AB304),0)</f>
        <v>0</v>
      </c>
      <c r="H304" s="115">
        <f t="shared" ca="1" si="17"/>
        <v>44697</v>
      </c>
      <c r="I304" s="116">
        <v>0</v>
      </c>
      <c r="J304" s="112" t="str">
        <f>LEFT(PPG!D304,20)&amp;"."&amp;PPGPAY!E304</f>
        <v>....Ma22</v>
      </c>
      <c r="K304" s="111" t="b">
        <v>1</v>
      </c>
      <c r="L304" s="117" t="s">
        <v>1275</v>
      </c>
      <c r="M304" s="111" t="b">
        <v>1</v>
      </c>
      <c r="N304" s="111" t="s">
        <v>1276</v>
      </c>
      <c r="O304" s="118">
        <f>PPG!I304</f>
        <v>0</v>
      </c>
      <c r="P304" s="111" t="b">
        <v>1</v>
      </c>
      <c r="Q304" s="111" t="b">
        <v>1</v>
      </c>
      <c r="R304" s="111" t="b">
        <v>1</v>
      </c>
    </row>
    <row r="305" spans="1:18" x14ac:dyDescent="0.25">
      <c r="A305" s="108">
        <v>1</v>
      </c>
      <c r="B305" s="109">
        <v>2</v>
      </c>
      <c r="C305" s="110">
        <f>PPG!J305</f>
        <v>0</v>
      </c>
      <c r="D305" s="111" t="b">
        <v>1</v>
      </c>
      <c r="E305" s="112" t="str">
        <f>RIGHT(PPG!C305,4)&amp;"."&amp;PPG!M305&amp;"."&amp;PPG!K305&amp;"."&amp;$C$5</f>
        <v>...Ma22</v>
      </c>
      <c r="F305" s="113">
        <f t="shared" ca="1" si="16"/>
        <v>44697</v>
      </c>
      <c r="G305" s="316" cm="1">
        <f t="array" ref="G305">IF(SUMPRODUCT((PPG!$Q$19:$AB$19=$B$5)*PPG!Q305:AB305)&gt;0,SUMPRODUCT((PPG!$Q$19:$AB$19=$B$5)*PPG!Q305:AB305),0)</f>
        <v>0</v>
      </c>
      <c r="H305" s="115">
        <f t="shared" ca="1" si="17"/>
        <v>44697</v>
      </c>
      <c r="I305" s="116">
        <v>0</v>
      </c>
      <c r="J305" s="112" t="str">
        <f>LEFT(PPG!D305,20)&amp;"."&amp;PPGPAY!E305</f>
        <v>....Ma22</v>
      </c>
      <c r="K305" s="111" t="b">
        <v>1</v>
      </c>
      <c r="L305" s="117" t="s">
        <v>1275</v>
      </c>
      <c r="M305" s="111" t="b">
        <v>1</v>
      </c>
      <c r="N305" s="111" t="s">
        <v>1276</v>
      </c>
      <c r="O305" s="118">
        <f>PPG!I305</f>
        <v>0</v>
      </c>
      <c r="P305" s="111" t="b">
        <v>1</v>
      </c>
      <c r="Q305" s="111" t="b">
        <v>1</v>
      </c>
      <c r="R305" s="111" t="b">
        <v>1</v>
      </c>
    </row>
    <row r="306" spans="1:18" x14ac:dyDescent="0.25">
      <c r="A306" s="108">
        <v>1</v>
      </c>
      <c r="B306" s="109">
        <v>2</v>
      </c>
      <c r="C306" s="110">
        <f>PPG!J306</f>
        <v>0</v>
      </c>
      <c r="D306" s="111" t="b">
        <v>1</v>
      </c>
      <c r="E306" s="112" t="str">
        <f>RIGHT(PPG!C306,4)&amp;"."&amp;PPG!M306&amp;"."&amp;PPG!K306&amp;"."&amp;$C$5</f>
        <v>...Ma22</v>
      </c>
      <c r="F306" s="113">
        <f t="shared" ca="1" si="16"/>
        <v>44697</v>
      </c>
      <c r="G306" s="316" cm="1">
        <f t="array" ref="G306">IF(SUMPRODUCT((PPG!$Q$19:$AB$19=$B$5)*PPG!Q306:AB306)&gt;0,SUMPRODUCT((PPG!$Q$19:$AB$19=$B$5)*PPG!Q306:AB306),0)</f>
        <v>0</v>
      </c>
      <c r="H306" s="115">
        <f t="shared" ca="1" si="17"/>
        <v>44697</v>
      </c>
      <c r="I306" s="116">
        <v>0</v>
      </c>
      <c r="J306" s="112" t="str">
        <f>LEFT(PPG!D306,20)&amp;"."&amp;PPGPAY!E306</f>
        <v>....Ma22</v>
      </c>
      <c r="K306" s="111" t="b">
        <v>1</v>
      </c>
      <c r="L306" s="117" t="s">
        <v>1275</v>
      </c>
      <c r="M306" s="111" t="b">
        <v>1</v>
      </c>
      <c r="N306" s="111" t="s">
        <v>1276</v>
      </c>
      <c r="O306" s="118">
        <f>PPG!I306</f>
        <v>0</v>
      </c>
      <c r="P306" s="111" t="b">
        <v>1</v>
      </c>
      <c r="Q306" s="111" t="b">
        <v>1</v>
      </c>
      <c r="R306" s="111" t="b">
        <v>1</v>
      </c>
    </row>
    <row r="307" spans="1:18" x14ac:dyDescent="0.25">
      <c r="A307" s="108">
        <v>1</v>
      </c>
      <c r="B307" s="109">
        <v>2</v>
      </c>
      <c r="C307" s="110">
        <f>PPG!J307</f>
        <v>0</v>
      </c>
      <c r="D307" s="111" t="b">
        <v>1</v>
      </c>
      <c r="E307" s="112" t="str">
        <f>RIGHT(PPG!C307,4)&amp;"."&amp;PPG!M307&amp;"."&amp;PPG!K307&amp;"."&amp;$C$5</f>
        <v>...Ma22</v>
      </c>
      <c r="F307" s="113">
        <f t="shared" ca="1" si="16"/>
        <v>44697</v>
      </c>
      <c r="G307" s="316" cm="1">
        <f t="array" ref="G307">IF(SUMPRODUCT((PPG!$Q$19:$AB$19=$B$5)*PPG!Q307:AB307)&gt;0,SUMPRODUCT((PPG!$Q$19:$AB$19=$B$5)*PPG!Q307:AB307),0)</f>
        <v>0</v>
      </c>
      <c r="H307" s="115">
        <f t="shared" ca="1" si="17"/>
        <v>44697</v>
      </c>
      <c r="I307" s="116">
        <v>0</v>
      </c>
      <c r="J307" s="112" t="str">
        <f>LEFT(PPG!D307,20)&amp;"."&amp;PPGPAY!E307</f>
        <v>....Ma22</v>
      </c>
      <c r="K307" s="111" t="b">
        <v>1</v>
      </c>
      <c r="L307" s="117" t="s">
        <v>1275</v>
      </c>
      <c r="M307" s="111" t="b">
        <v>1</v>
      </c>
      <c r="N307" s="111" t="s">
        <v>1276</v>
      </c>
      <c r="O307" s="118">
        <f>PPG!I307</f>
        <v>0</v>
      </c>
      <c r="P307" s="111" t="b">
        <v>1</v>
      </c>
      <c r="Q307" s="111" t="b">
        <v>1</v>
      </c>
      <c r="R307" s="111" t="b">
        <v>1</v>
      </c>
    </row>
    <row r="308" spans="1:18" x14ac:dyDescent="0.25">
      <c r="A308" s="108">
        <v>1</v>
      </c>
      <c r="B308" s="109">
        <v>2</v>
      </c>
      <c r="C308" s="110">
        <f>PPG!J308</f>
        <v>0</v>
      </c>
      <c r="D308" s="111" t="b">
        <v>1</v>
      </c>
      <c r="E308" s="112" t="str">
        <f>RIGHT(PPG!C308,4)&amp;"."&amp;PPG!M308&amp;"."&amp;PPG!K308&amp;"."&amp;$C$5</f>
        <v>...Ma22</v>
      </c>
      <c r="F308" s="113">
        <f t="shared" ca="1" si="16"/>
        <v>44697</v>
      </c>
      <c r="G308" s="316" cm="1">
        <f t="array" ref="G308">IF(SUMPRODUCT((PPG!$Q$19:$AB$19=$B$5)*PPG!Q308:AB308)&gt;0,SUMPRODUCT((PPG!$Q$19:$AB$19=$B$5)*PPG!Q308:AB308),0)</f>
        <v>0</v>
      </c>
      <c r="H308" s="115">
        <f t="shared" ca="1" si="17"/>
        <v>44697</v>
      </c>
      <c r="I308" s="116">
        <v>0</v>
      </c>
      <c r="J308" s="112" t="str">
        <f>LEFT(PPG!D308,20)&amp;"."&amp;PPGPAY!E308</f>
        <v>....Ma22</v>
      </c>
      <c r="K308" s="111" t="b">
        <v>1</v>
      </c>
      <c r="L308" s="117" t="s">
        <v>1275</v>
      </c>
      <c r="M308" s="111" t="b">
        <v>1</v>
      </c>
      <c r="N308" s="111" t="s">
        <v>1276</v>
      </c>
      <c r="O308" s="118">
        <f>PPG!I308</f>
        <v>0</v>
      </c>
      <c r="P308" s="111" t="b">
        <v>1</v>
      </c>
      <c r="Q308" s="111" t="b">
        <v>1</v>
      </c>
      <c r="R308" s="111" t="b">
        <v>1</v>
      </c>
    </row>
    <row r="309" spans="1:18" x14ac:dyDescent="0.25">
      <c r="A309" s="108">
        <v>1</v>
      </c>
      <c r="B309" s="109">
        <v>2</v>
      </c>
      <c r="C309" s="110">
        <f>PPG!J309</f>
        <v>0</v>
      </c>
      <c r="D309" s="111" t="b">
        <v>1</v>
      </c>
      <c r="E309" s="112" t="str">
        <f>RIGHT(PPG!C309,4)&amp;"."&amp;PPG!M309&amp;"."&amp;PPG!K309&amp;"."&amp;$C$5</f>
        <v>...Ma22</v>
      </c>
      <c r="F309" s="113">
        <f t="shared" ca="1" si="16"/>
        <v>44697</v>
      </c>
      <c r="G309" s="316" cm="1">
        <f t="array" ref="G309">IF(SUMPRODUCT((PPG!$Q$19:$AB$19=$B$5)*PPG!Q309:AB309)&gt;0,SUMPRODUCT((PPG!$Q$19:$AB$19=$B$5)*PPG!Q309:AB309),0)</f>
        <v>0</v>
      </c>
      <c r="H309" s="115">
        <f t="shared" ca="1" si="17"/>
        <v>44697</v>
      </c>
      <c r="I309" s="116">
        <v>0</v>
      </c>
      <c r="J309" s="112" t="str">
        <f>LEFT(PPG!D309,20)&amp;"."&amp;PPGPAY!E309</f>
        <v>....Ma22</v>
      </c>
      <c r="K309" s="111" t="b">
        <v>1</v>
      </c>
      <c r="L309" s="117" t="s">
        <v>1275</v>
      </c>
      <c r="M309" s="111" t="b">
        <v>1</v>
      </c>
      <c r="N309" s="111" t="s">
        <v>1276</v>
      </c>
      <c r="O309" s="118">
        <f>PPG!I309</f>
        <v>0</v>
      </c>
      <c r="P309" s="111" t="b">
        <v>1</v>
      </c>
      <c r="Q309" s="111" t="b">
        <v>1</v>
      </c>
      <c r="R309" s="111" t="b">
        <v>1</v>
      </c>
    </row>
    <row r="310" spans="1:18" x14ac:dyDescent="0.25">
      <c r="A310" s="108">
        <v>1</v>
      </c>
      <c r="B310" s="109">
        <v>2</v>
      </c>
      <c r="C310" s="110">
        <f>PPG!J310</f>
        <v>0</v>
      </c>
      <c r="D310" s="111" t="b">
        <v>1</v>
      </c>
      <c r="E310" s="112" t="str">
        <f>RIGHT(PPG!C310,4)&amp;"."&amp;PPG!M310&amp;"."&amp;PPG!K310&amp;"."&amp;$C$5</f>
        <v>...Ma22</v>
      </c>
      <c r="F310" s="113">
        <f t="shared" ca="1" si="16"/>
        <v>44697</v>
      </c>
      <c r="G310" s="316" cm="1">
        <f t="array" ref="G310">IF(SUMPRODUCT((PPG!$Q$19:$AB$19=$B$5)*PPG!Q310:AB310)&gt;0,SUMPRODUCT((PPG!$Q$19:$AB$19=$B$5)*PPG!Q310:AB310),0)</f>
        <v>0</v>
      </c>
      <c r="H310" s="115">
        <f t="shared" ca="1" si="17"/>
        <v>44697</v>
      </c>
      <c r="I310" s="116">
        <v>0</v>
      </c>
      <c r="J310" s="112" t="str">
        <f>LEFT(PPG!D310,20)&amp;"."&amp;PPGPAY!E310</f>
        <v>....Ma22</v>
      </c>
      <c r="K310" s="111" t="b">
        <v>1</v>
      </c>
      <c r="L310" s="117" t="s">
        <v>1275</v>
      </c>
      <c r="M310" s="111" t="b">
        <v>1</v>
      </c>
      <c r="N310" s="111" t="s">
        <v>1276</v>
      </c>
      <c r="O310" s="118">
        <f>PPG!I310</f>
        <v>0</v>
      </c>
      <c r="P310" s="111" t="b">
        <v>1</v>
      </c>
      <c r="Q310" s="111" t="b">
        <v>1</v>
      </c>
      <c r="R310" s="111" t="b">
        <v>1</v>
      </c>
    </row>
    <row r="311" spans="1:18" x14ac:dyDescent="0.25">
      <c r="A311" s="108">
        <v>1</v>
      </c>
      <c r="B311" s="109">
        <v>2</v>
      </c>
      <c r="C311" s="110">
        <f>PPG!J311</f>
        <v>0</v>
      </c>
      <c r="D311" s="111" t="b">
        <v>1</v>
      </c>
      <c r="E311" s="112" t="str">
        <f>RIGHT(PPG!C311,4)&amp;"."&amp;PPG!M311&amp;"."&amp;PPG!K311&amp;"."&amp;$C$5</f>
        <v>...Ma22</v>
      </c>
      <c r="F311" s="113">
        <f t="shared" ca="1" si="16"/>
        <v>44697</v>
      </c>
      <c r="G311" s="316" cm="1">
        <f t="array" ref="G311">IF(SUMPRODUCT((PPG!$Q$19:$AB$19=$B$5)*PPG!Q311:AB311)&gt;0,SUMPRODUCT((PPG!$Q$19:$AB$19=$B$5)*PPG!Q311:AB311),0)</f>
        <v>0</v>
      </c>
      <c r="H311" s="115">
        <f t="shared" ca="1" si="17"/>
        <v>44697</v>
      </c>
      <c r="I311" s="116">
        <v>0</v>
      </c>
      <c r="J311" s="112" t="str">
        <f>LEFT(PPG!D311,20)&amp;"."&amp;PPGPAY!E311</f>
        <v>....Ma22</v>
      </c>
      <c r="K311" s="111" t="b">
        <v>1</v>
      </c>
      <c r="L311" s="117" t="s">
        <v>1275</v>
      </c>
      <c r="M311" s="111" t="b">
        <v>1</v>
      </c>
      <c r="N311" s="111" t="s">
        <v>1276</v>
      </c>
      <c r="O311" s="118">
        <f>PPG!I311</f>
        <v>0</v>
      </c>
      <c r="P311" s="111" t="b">
        <v>1</v>
      </c>
      <c r="Q311" s="111" t="b">
        <v>1</v>
      </c>
      <c r="R311" s="111" t="b">
        <v>1</v>
      </c>
    </row>
    <row r="312" spans="1:18" x14ac:dyDescent="0.25">
      <c r="A312" s="108">
        <v>1</v>
      </c>
      <c r="B312" s="109">
        <v>2</v>
      </c>
      <c r="C312" s="110">
        <f>PPG!J312</f>
        <v>0</v>
      </c>
      <c r="D312" s="111" t="b">
        <v>1</v>
      </c>
      <c r="E312" s="112" t="str">
        <f>RIGHT(PPG!C312,4)&amp;"."&amp;PPG!M312&amp;"."&amp;PPG!K312&amp;"."&amp;$C$5</f>
        <v>...Ma22</v>
      </c>
      <c r="F312" s="113">
        <f t="shared" ca="1" si="16"/>
        <v>44697</v>
      </c>
      <c r="G312" s="316" cm="1">
        <f t="array" ref="G312">IF(SUMPRODUCT((PPG!$Q$19:$AB$19=$B$5)*PPG!Q312:AB312)&gt;0,SUMPRODUCT((PPG!$Q$19:$AB$19=$B$5)*PPG!Q312:AB312),0)</f>
        <v>0</v>
      </c>
      <c r="H312" s="115">
        <f t="shared" ca="1" si="17"/>
        <v>44697</v>
      </c>
      <c r="I312" s="116">
        <v>0</v>
      </c>
      <c r="J312" s="112" t="str">
        <f>LEFT(PPG!D312,20)&amp;"."&amp;PPGPAY!E312</f>
        <v>....Ma22</v>
      </c>
      <c r="K312" s="111" t="b">
        <v>1</v>
      </c>
      <c r="L312" s="117" t="s">
        <v>1275</v>
      </c>
      <c r="M312" s="111" t="b">
        <v>1</v>
      </c>
      <c r="N312" s="111" t="s">
        <v>1276</v>
      </c>
      <c r="O312" s="118">
        <f>PPG!I312</f>
        <v>0</v>
      </c>
      <c r="P312" s="111" t="b">
        <v>1</v>
      </c>
      <c r="Q312" s="111" t="b">
        <v>1</v>
      </c>
      <c r="R312" s="111" t="b">
        <v>1</v>
      </c>
    </row>
    <row r="313" spans="1:18" x14ac:dyDescent="0.25">
      <c r="A313" s="108">
        <v>1</v>
      </c>
      <c r="B313" s="109">
        <v>2</v>
      </c>
      <c r="C313" s="110">
        <f>PPG!J313</f>
        <v>0</v>
      </c>
      <c r="D313" s="111" t="b">
        <v>1</v>
      </c>
      <c r="E313" s="112" t="str">
        <f>RIGHT(PPG!C313,4)&amp;"."&amp;PPG!M313&amp;"."&amp;PPG!K313&amp;"."&amp;$C$5</f>
        <v>...Ma22</v>
      </c>
      <c r="F313" s="113">
        <f t="shared" ca="1" si="16"/>
        <v>44697</v>
      </c>
      <c r="G313" s="316" cm="1">
        <f t="array" ref="G313">IF(SUMPRODUCT((PPG!$Q$19:$AB$19=$B$5)*PPG!Q313:AB313)&gt;0,SUMPRODUCT((PPG!$Q$19:$AB$19=$B$5)*PPG!Q313:AB313),0)</f>
        <v>0</v>
      </c>
      <c r="H313" s="115">
        <f t="shared" ca="1" si="17"/>
        <v>44697</v>
      </c>
      <c r="I313" s="116">
        <v>0</v>
      </c>
      <c r="J313" s="112" t="str">
        <f>LEFT(PPG!D313,20)&amp;"."&amp;PPGPAY!E313</f>
        <v>....Ma22</v>
      </c>
      <c r="K313" s="111" t="b">
        <v>1</v>
      </c>
      <c r="L313" s="117" t="s">
        <v>1275</v>
      </c>
      <c r="M313" s="111" t="b">
        <v>1</v>
      </c>
      <c r="N313" s="111" t="s">
        <v>1276</v>
      </c>
      <c r="O313" s="118">
        <f>PPG!I313</f>
        <v>0</v>
      </c>
      <c r="P313" s="111" t="b">
        <v>1</v>
      </c>
      <c r="Q313" s="111" t="b">
        <v>1</v>
      </c>
      <c r="R313" s="111" t="b">
        <v>1</v>
      </c>
    </row>
    <row r="314" spans="1:18" x14ac:dyDescent="0.25">
      <c r="A314" s="108">
        <v>1</v>
      </c>
      <c r="B314" s="109">
        <v>2</v>
      </c>
      <c r="C314" s="110">
        <f>PPG!J314</f>
        <v>0</v>
      </c>
      <c r="D314" s="111" t="b">
        <v>1</v>
      </c>
      <c r="E314" s="112" t="str">
        <f>RIGHT(PPG!C314,4)&amp;"."&amp;PPG!M314&amp;"."&amp;PPG!K314&amp;"."&amp;$C$5</f>
        <v>...Ma22</v>
      </c>
      <c r="F314" s="113">
        <f t="shared" ca="1" si="16"/>
        <v>44697</v>
      </c>
      <c r="G314" s="316" cm="1">
        <f t="array" ref="G314">IF(SUMPRODUCT((PPG!$Q$19:$AB$19=$B$5)*PPG!Q314:AB314)&gt;0,SUMPRODUCT((PPG!$Q$19:$AB$19=$B$5)*PPG!Q314:AB314),0)</f>
        <v>0</v>
      </c>
      <c r="H314" s="115">
        <f t="shared" ca="1" si="17"/>
        <v>44697</v>
      </c>
      <c r="I314" s="116">
        <v>0</v>
      </c>
      <c r="J314" s="112" t="str">
        <f>LEFT(PPG!D314,20)&amp;"."&amp;PPGPAY!E314</f>
        <v>....Ma22</v>
      </c>
      <c r="K314" s="111" t="b">
        <v>1</v>
      </c>
      <c r="L314" s="117" t="s">
        <v>1275</v>
      </c>
      <c r="M314" s="111" t="b">
        <v>1</v>
      </c>
      <c r="N314" s="111" t="s">
        <v>1276</v>
      </c>
      <c r="O314" s="118">
        <f>PPG!I314</f>
        <v>0</v>
      </c>
      <c r="P314" s="111" t="b">
        <v>1</v>
      </c>
      <c r="Q314" s="111" t="b">
        <v>1</v>
      </c>
      <c r="R314" s="111" t="b">
        <v>1</v>
      </c>
    </row>
    <row r="315" spans="1:18" x14ac:dyDescent="0.25">
      <c r="A315" s="108">
        <v>1</v>
      </c>
      <c r="B315" s="109">
        <v>2</v>
      </c>
      <c r="C315" s="110">
        <f>PPG!J315</f>
        <v>0</v>
      </c>
      <c r="D315" s="111" t="b">
        <v>1</v>
      </c>
      <c r="E315" s="112" t="str">
        <f>RIGHT(PPG!C315,4)&amp;"."&amp;PPG!M315&amp;"."&amp;PPG!K315&amp;"."&amp;$C$5</f>
        <v>...Ma22</v>
      </c>
      <c r="F315" s="113">
        <f t="shared" ca="1" si="16"/>
        <v>44697</v>
      </c>
      <c r="G315" s="316" cm="1">
        <f t="array" ref="G315">IF(SUMPRODUCT((PPG!$Q$19:$AB$19=$B$5)*PPG!Q315:AB315)&gt;0,SUMPRODUCT((PPG!$Q$19:$AB$19=$B$5)*PPG!Q315:AB315),0)</f>
        <v>0</v>
      </c>
      <c r="H315" s="115">
        <f t="shared" ca="1" si="17"/>
        <v>44697</v>
      </c>
      <c r="I315" s="116">
        <v>0</v>
      </c>
      <c r="J315" s="112" t="str">
        <f>LEFT(PPG!D315,20)&amp;"."&amp;PPGPAY!E315</f>
        <v>....Ma22</v>
      </c>
      <c r="K315" s="111" t="b">
        <v>1</v>
      </c>
      <c r="L315" s="117" t="s">
        <v>1275</v>
      </c>
      <c r="M315" s="111" t="b">
        <v>1</v>
      </c>
      <c r="N315" s="111" t="s">
        <v>1276</v>
      </c>
      <c r="O315" s="118">
        <f>PPG!I315</f>
        <v>0</v>
      </c>
      <c r="P315" s="111" t="b">
        <v>1</v>
      </c>
      <c r="Q315" s="111" t="b">
        <v>1</v>
      </c>
      <c r="R315" s="111" t="b">
        <v>1</v>
      </c>
    </row>
    <row r="316" spans="1:18" x14ac:dyDescent="0.25">
      <c r="A316" s="108">
        <v>1</v>
      </c>
      <c r="B316" s="109">
        <v>2</v>
      </c>
      <c r="C316" s="110">
        <f>PPG!J316</f>
        <v>0</v>
      </c>
      <c r="D316" s="111" t="b">
        <v>1</v>
      </c>
      <c r="E316" s="112" t="str">
        <f>RIGHT(PPG!C316,4)&amp;"."&amp;PPG!M316&amp;"."&amp;PPG!K316&amp;"."&amp;$C$5</f>
        <v>...Ma22</v>
      </c>
      <c r="F316" s="113">
        <f t="shared" ca="1" si="16"/>
        <v>44697</v>
      </c>
      <c r="G316" s="316" cm="1">
        <f t="array" ref="G316">IF(SUMPRODUCT((PPG!$Q$19:$AB$19=$B$5)*PPG!Q316:AB316)&gt;0,SUMPRODUCT((PPG!$Q$19:$AB$19=$B$5)*PPG!Q316:AB316),0)</f>
        <v>0</v>
      </c>
      <c r="H316" s="115">
        <f t="shared" ca="1" si="17"/>
        <v>44697</v>
      </c>
      <c r="I316" s="116">
        <v>0</v>
      </c>
      <c r="J316" s="112" t="str">
        <f>LEFT(PPG!D316,20)&amp;"."&amp;PPGPAY!E316</f>
        <v>....Ma22</v>
      </c>
      <c r="K316" s="111" t="b">
        <v>1</v>
      </c>
      <c r="L316" s="117" t="s">
        <v>1275</v>
      </c>
      <c r="M316" s="111" t="b">
        <v>1</v>
      </c>
      <c r="N316" s="111" t="s">
        <v>1276</v>
      </c>
      <c r="O316" s="118">
        <f>PPG!I316</f>
        <v>0</v>
      </c>
      <c r="P316" s="111" t="b">
        <v>1</v>
      </c>
      <c r="Q316" s="111" t="b">
        <v>1</v>
      </c>
      <c r="R316" s="111" t="b">
        <v>1</v>
      </c>
    </row>
    <row r="317" spans="1:18" x14ac:dyDescent="0.25">
      <c r="A317" s="108">
        <v>1</v>
      </c>
      <c r="B317" s="109">
        <v>2</v>
      </c>
      <c r="C317" s="110">
        <f>PPG!J317</f>
        <v>0</v>
      </c>
      <c r="D317" s="111" t="b">
        <v>1</v>
      </c>
      <c r="E317" s="112" t="str">
        <f>RIGHT(PPG!C317,4)&amp;"."&amp;PPG!M317&amp;"."&amp;PPG!K317&amp;"."&amp;$C$5</f>
        <v>...Ma22</v>
      </c>
      <c r="F317" s="113">
        <f t="shared" ca="1" si="16"/>
        <v>44697</v>
      </c>
      <c r="G317" s="316" cm="1">
        <f t="array" ref="G317">IF(SUMPRODUCT((PPG!$Q$19:$AB$19=$B$5)*PPG!Q317:AB317)&gt;0,SUMPRODUCT((PPG!$Q$19:$AB$19=$B$5)*PPG!Q317:AB317),0)</f>
        <v>0</v>
      </c>
      <c r="H317" s="115">
        <f t="shared" ca="1" si="17"/>
        <v>44697</v>
      </c>
      <c r="I317" s="116">
        <v>0</v>
      </c>
      <c r="J317" s="112" t="str">
        <f>LEFT(PPG!D317,20)&amp;"."&amp;PPGPAY!E317</f>
        <v>....Ma22</v>
      </c>
      <c r="K317" s="111" t="b">
        <v>1</v>
      </c>
      <c r="L317" s="117" t="s">
        <v>1275</v>
      </c>
      <c r="M317" s="111" t="b">
        <v>1</v>
      </c>
      <c r="N317" s="111" t="s">
        <v>1276</v>
      </c>
      <c r="O317" s="118">
        <f>PPG!I317</f>
        <v>0</v>
      </c>
      <c r="P317" s="111" t="b">
        <v>1</v>
      </c>
      <c r="Q317" s="111" t="b">
        <v>1</v>
      </c>
      <c r="R317" s="111" t="b">
        <v>1</v>
      </c>
    </row>
    <row r="318" spans="1:18" x14ac:dyDescent="0.25">
      <c r="A318" s="108">
        <v>1</v>
      </c>
      <c r="B318" s="109">
        <v>2</v>
      </c>
      <c r="C318" s="110">
        <f>PPG!J318</f>
        <v>0</v>
      </c>
      <c r="D318" s="111" t="b">
        <v>1</v>
      </c>
      <c r="E318" s="112" t="str">
        <f>RIGHT(PPG!C318,4)&amp;"."&amp;PPG!M318&amp;"."&amp;PPG!K318&amp;"."&amp;$C$5</f>
        <v>...Ma22</v>
      </c>
      <c r="F318" s="113">
        <f t="shared" ca="1" si="16"/>
        <v>44697</v>
      </c>
      <c r="G318" s="316" cm="1">
        <f t="array" ref="G318">IF(SUMPRODUCT((PPG!$Q$19:$AB$19=$B$5)*PPG!Q318:AB318)&gt;0,SUMPRODUCT((PPG!$Q$19:$AB$19=$B$5)*PPG!Q318:AB318),0)</f>
        <v>0</v>
      </c>
      <c r="H318" s="115">
        <f t="shared" ca="1" si="17"/>
        <v>44697</v>
      </c>
      <c r="I318" s="116">
        <v>0</v>
      </c>
      <c r="J318" s="112" t="str">
        <f>LEFT(PPG!D318,20)&amp;"."&amp;PPGPAY!E318</f>
        <v>....Ma22</v>
      </c>
      <c r="K318" s="111" t="b">
        <v>1</v>
      </c>
      <c r="L318" s="117" t="s">
        <v>1275</v>
      </c>
      <c r="M318" s="111" t="b">
        <v>1</v>
      </c>
      <c r="N318" s="111" t="s">
        <v>1276</v>
      </c>
      <c r="O318" s="118">
        <f>PPG!I318</f>
        <v>0</v>
      </c>
      <c r="P318" s="111" t="b">
        <v>1</v>
      </c>
      <c r="Q318" s="111" t="b">
        <v>1</v>
      </c>
      <c r="R318" s="111" t="b">
        <v>1</v>
      </c>
    </row>
    <row r="319" spans="1:18" x14ac:dyDescent="0.25">
      <c r="A319" s="108">
        <v>1</v>
      </c>
      <c r="B319" s="109">
        <v>2</v>
      </c>
      <c r="C319" s="110">
        <f>PPG!J319</f>
        <v>0</v>
      </c>
      <c r="D319" s="111" t="b">
        <v>1</v>
      </c>
      <c r="E319" s="112" t="str">
        <f>RIGHT(PPG!C319,4)&amp;"."&amp;PPG!M319&amp;"."&amp;PPG!K319&amp;"."&amp;$C$5</f>
        <v>...Ma22</v>
      </c>
      <c r="F319" s="113">
        <f t="shared" ca="1" si="16"/>
        <v>44697</v>
      </c>
      <c r="G319" s="316" cm="1">
        <f t="array" ref="G319">IF(SUMPRODUCT((PPG!$Q$19:$AB$19=$B$5)*PPG!Q319:AB319)&gt;0,SUMPRODUCT((PPG!$Q$19:$AB$19=$B$5)*PPG!Q319:AB319),0)</f>
        <v>0</v>
      </c>
      <c r="H319" s="115">
        <f t="shared" ca="1" si="17"/>
        <v>44697</v>
      </c>
      <c r="I319" s="116">
        <v>0</v>
      </c>
      <c r="J319" s="112" t="str">
        <f>LEFT(PPG!D319,20)&amp;"."&amp;PPGPAY!E319</f>
        <v>....Ma22</v>
      </c>
      <c r="K319" s="111" t="b">
        <v>1</v>
      </c>
      <c r="L319" s="117" t="s">
        <v>1275</v>
      </c>
      <c r="M319" s="111" t="b">
        <v>1</v>
      </c>
      <c r="N319" s="111" t="s">
        <v>1276</v>
      </c>
      <c r="O319" s="118">
        <f>PPG!I319</f>
        <v>0</v>
      </c>
      <c r="P319" s="111" t="b">
        <v>1</v>
      </c>
      <c r="Q319" s="111" t="b">
        <v>1</v>
      </c>
      <c r="R319" s="111" t="b">
        <v>1</v>
      </c>
    </row>
    <row r="320" spans="1:18" x14ac:dyDescent="0.25">
      <c r="A320" s="108">
        <v>1</v>
      </c>
      <c r="B320" s="109">
        <v>2</v>
      </c>
      <c r="C320" s="110">
        <f>PPG!J320</f>
        <v>0</v>
      </c>
      <c r="D320" s="111" t="b">
        <v>1</v>
      </c>
      <c r="E320" s="112" t="str">
        <f>RIGHT(PPG!C320,4)&amp;"."&amp;PPG!M320&amp;"."&amp;PPG!K320&amp;"."&amp;$C$5</f>
        <v>...Ma22</v>
      </c>
      <c r="F320" s="113">
        <f t="shared" ca="1" si="16"/>
        <v>44697</v>
      </c>
      <c r="G320" s="316" cm="1">
        <f t="array" ref="G320">IF(SUMPRODUCT((PPG!$Q$19:$AB$19=$B$5)*PPG!Q320:AB320)&gt;0,SUMPRODUCT((PPG!$Q$19:$AB$19=$B$5)*PPG!Q320:AB320),0)</f>
        <v>0</v>
      </c>
      <c r="H320" s="115">
        <f t="shared" ca="1" si="17"/>
        <v>44697</v>
      </c>
      <c r="I320" s="116">
        <v>0</v>
      </c>
      <c r="J320" s="112" t="str">
        <f>LEFT(PPG!D320,20)&amp;"."&amp;PPGPAY!E320</f>
        <v>....Ma22</v>
      </c>
      <c r="K320" s="111" t="b">
        <v>1</v>
      </c>
      <c r="L320" s="117" t="s">
        <v>1275</v>
      </c>
      <c r="M320" s="111" t="b">
        <v>1</v>
      </c>
      <c r="N320" s="111" t="s">
        <v>1276</v>
      </c>
      <c r="O320" s="118">
        <f>PPG!I320</f>
        <v>0</v>
      </c>
      <c r="P320" s="111" t="b">
        <v>1</v>
      </c>
      <c r="Q320" s="111" t="b">
        <v>1</v>
      </c>
      <c r="R320" s="111" t="b">
        <v>1</v>
      </c>
    </row>
    <row r="321" spans="1:18" x14ac:dyDescent="0.25">
      <c r="A321" s="108">
        <v>1</v>
      </c>
      <c r="B321" s="109">
        <v>2</v>
      </c>
      <c r="C321" s="110">
        <f>PPG!J321</f>
        <v>0</v>
      </c>
      <c r="D321" s="111" t="b">
        <v>1</v>
      </c>
      <c r="E321" s="112" t="str">
        <f>RIGHT(PPG!C321,4)&amp;"."&amp;PPG!M321&amp;"."&amp;PPG!K321&amp;"."&amp;$C$5</f>
        <v>...Ma22</v>
      </c>
      <c r="F321" s="113">
        <f t="shared" ca="1" si="16"/>
        <v>44697</v>
      </c>
      <c r="G321" s="316" cm="1">
        <f t="array" ref="G321">IF(SUMPRODUCT((PPG!$Q$19:$AB$19=$B$5)*PPG!Q321:AB321)&gt;0,SUMPRODUCT((PPG!$Q$19:$AB$19=$B$5)*PPG!Q321:AB321),0)</f>
        <v>0</v>
      </c>
      <c r="H321" s="115">
        <f t="shared" ca="1" si="17"/>
        <v>44697</v>
      </c>
      <c r="I321" s="116">
        <v>0</v>
      </c>
      <c r="J321" s="112" t="str">
        <f>LEFT(PPG!D321,20)&amp;"."&amp;PPGPAY!E321</f>
        <v>....Ma22</v>
      </c>
      <c r="K321" s="111" t="b">
        <v>1</v>
      </c>
      <c r="L321" s="117" t="s">
        <v>1275</v>
      </c>
      <c r="M321" s="111" t="b">
        <v>1</v>
      </c>
      <c r="N321" s="111" t="s">
        <v>1276</v>
      </c>
      <c r="O321" s="118">
        <f>PPG!I321</f>
        <v>0</v>
      </c>
      <c r="P321" s="111" t="b">
        <v>1</v>
      </c>
      <c r="Q321" s="111" t="b">
        <v>1</v>
      </c>
      <c r="R321" s="111" t="b">
        <v>1</v>
      </c>
    </row>
    <row r="322" spans="1:18" x14ac:dyDescent="0.25">
      <c r="A322" s="108">
        <v>1</v>
      </c>
      <c r="B322" s="109">
        <v>2</v>
      </c>
      <c r="C322" s="110">
        <f>PPG!J322</f>
        <v>0</v>
      </c>
      <c r="D322" s="111" t="b">
        <v>1</v>
      </c>
      <c r="E322" s="112" t="str">
        <f>RIGHT(PPG!C322,4)&amp;"."&amp;PPG!M322&amp;"."&amp;PPG!K322&amp;"."&amp;$C$5</f>
        <v>...Ma22</v>
      </c>
      <c r="F322" s="113">
        <f t="shared" ca="1" si="16"/>
        <v>44697</v>
      </c>
      <c r="G322" s="316" cm="1">
        <f t="array" ref="G322">IF(SUMPRODUCT((PPG!$Q$19:$AB$19=$B$5)*PPG!Q322:AB322)&gt;0,SUMPRODUCT((PPG!$Q$19:$AB$19=$B$5)*PPG!Q322:AB322),0)</f>
        <v>0</v>
      </c>
      <c r="H322" s="115">
        <f t="shared" ca="1" si="17"/>
        <v>44697</v>
      </c>
      <c r="I322" s="116">
        <v>0</v>
      </c>
      <c r="J322" s="112" t="str">
        <f>LEFT(PPG!D322,20)&amp;"."&amp;PPGPAY!E322</f>
        <v>....Ma22</v>
      </c>
      <c r="K322" s="111" t="b">
        <v>1</v>
      </c>
      <c r="L322" s="117" t="s">
        <v>1275</v>
      </c>
      <c r="M322" s="111" t="b">
        <v>1</v>
      </c>
      <c r="N322" s="111" t="s">
        <v>1276</v>
      </c>
      <c r="O322" s="118">
        <f>PPG!I322</f>
        <v>0</v>
      </c>
      <c r="P322" s="111" t="b">
        <v>1</v>
      </c>
      <c r="Q322" s="111" t="b">
        <v>1</v>
      </c>
      <c r="R322" s="111" t="b">
        <v>1</v>
      </c>
    </row>
    <row r="323" spans="1:18" x14ac:dyDescent="0.25">
      <c r="A323" s="108">
        <v>1</v>
      </c>
      <c r="B323" s="109">
        <v>2</v>
      </c>
      <c r="C323" s="110">
        <f>PPG!J323</f>
        <v>0</v>
      </c>
      <c r="D323" s="111" t="b">
        <v>1</v>
      </c>
      <c r="E323" s="112" t="str">
        <f>RIGHT(PPG!C323,4)&amp;"."&amp;PPG!M323&amp;"."&amp;PPG!K323&amp;"."&amp;$C$5</f>
        <v>...Ma22</v>
      </c>
      <c r="F323" s="113">
        <f t="shared" ca="1" si="16"/>
        <v>44697</v>
      </c>
      <c r="G323" s="316" cm="1">
        <f t="array" ref="G323">IF(SUMPRODUCT((PPG!$Q$19:$AB$19=$B$5)*PPG!Q323:AB323)&gt;0,SUMPRODUCT((PPG!$Q$19:$AB$19=$B$5)*PPG!Q323:AB323),0)</f>
        <v>0</v>
      </c>
      <c r="H323" s="115">
        <f t="shared" ca="1" si="17"/>
        <v>44697</v>
      </c>
      <c r="I323" s="116">
        <v>0</v>
      </c>
      <c r="J323" s="112" t="str">
        <f>LEFT(PPG!D323,20)&amp;"."&amp;PPGPAY!E323</f>
        <v>....Ma22</v>
      </c>
      <c r="K323" s="111" t="b">
        <v>1</v>
      </c>
      <c r="L323" s="117" t="s">
        <v>1275</v>
      </c>
      <c r="M323" s="111" t="b">
        <v>1</v>
      </c>
      <c r="N323" s="111" t="s">
        <v>1276</v>
      </c>
      <c r="O323" s="118">
        <f>PPG!I323</f>
        <v>0</v>
      </c>
      <c r="P323" s="111" t="b">
        <v>1</v>
      </c>
      <c r="Q323" s="111" t="b">
        <v>1</v>
      </c>
      <c r="R323" s="111" t="b">
        <v>1</v>
      </c>
    </row>
    <row r="324" spans="1:18" x14ac:dyDescent="0.25">
      <c r="A324" s="108">
        <v>1</v>
      </c>
      <c r="B324" s="109">
        <v>2</v>
      </c>
      <c r="C324" s="110">
        <f>PPG!J324</f>
        <v>0</v>
      </c>
      <c r="D324" s="111" t="b">
        <v>1</v>
      </c>
      <c r="E324" s="112" t="str">
        <f>RIGHT(PPG!C324,4)&amp;"."&amp;PPG!M324&amp;"."&amp;PPG!K324&amp;"."&amp;$C$5</f>
        <v>...Ma22</v>
      </c>
      <c r="F324" s="113">
        <f t="shared" ca="1" si="16"/>
        <v>44697</v>
      </c>
      <c r="G324" s="316" cm="1">
        <f t="array" ref="G324">IF(SUMPRODUCT((PPG!$Q$19:$AB$19=$B$5)*PPG!Q324:AB324)&gt;0,SUMPRODUCT((PPG!$Q$19:$AB$19=$B$5)*PPG!Q324:AB324),0)</f>
        <v>0</v>
      </c>
      <c r="H324" s="115">
        <f t="shared" ca="1" si="17"/>
        <v>44697</v>
      </c>
      <c r="I324" s="116">
        <v>0</v>
      </c>
      <c r="J324" s="112" t="str">
        <f>LEFT(PPG!D324,20)&amp;"."&amp;PPGPAY!E324</f>
        <v>....Ma22</v>
      </c>
      <c r="K324" s="111" t="b">
        <v>1</v>
      </c>
      <c r="L324" s="117" t="s">
        <v>1275</v>
      </c>
      <c r="M324" s="111" t="b">
        <v>1</v>
      </c>
      <c r="N324" s="111" t="s">
        <v>1276</v>
      </c>
      <c r="O324" s="118">
        <f>PPG!I324</f>
        <v>0</v>
      </c>
      <c r="P324" s="111" t="b">
        <v>1</v>
      </c>
      <c r="Q324" s="111" t="b">
        <v>1</v>
      </c>
      <c r="R324" s="111" t="b">
        <v>1</v>
      </c>
    </row>
    <row r="325" spans="1:18" x14ac:dyDescent="0.25">
      <c r="A325" s="108">
        <v>1</v>
      </c>
      <c r="B325" s="109">
        <v>2</v>
      </c>
      <c r="C325" s="110">
        <f>PPG!J325</f>
        <v>0</v>
      </c>
      <c r="D325" s="111" t="b">
        <v>1</v>
      </c>
      <c r="E325" s="112" t="str">
        <f>RIGHT(PPG!C325,4)&amp;"."&amp;PPG!M325&amp;"."&amp;PPG!K325&amp;"."&amp;$C$5</f>
        <v>...Ma22</v>
      </c>
      <c r="F325" s="113">
        <f t="shared" ca="1" si="16"/>
        <v>44697</v>
      </c>
      <c r="G325" s="316" cm="1">
        <f t="array" ref="G325">IF(SUMPRODUCT((PPG!$Q$19:$AB$19=$B$5)*PPG!Q325:AB325)&gt;0,SUMPRODUCT((PPG!$Q$19:$AB$19=$B$5)*PPG!Q325:AB325),0)</f>
        <v>0</v>
      </c>
      <c r="H325" s="115">
        <f t="shared" ca="1" si="17"/>
        <v>44697</v>
      </c>
      <c r="I325" s="116">
        <v>0</v>
      </c>
      <c r="J325" s="112" t="str">
        <f>LEFT(PPG!D325,20)&amp;"."&amp;PPGPAY!E325</f>
        <v>....Ma22</v>
      </c>
      <c r="K325" s="111" t="b">
        <v>1</v>
      </c>
      <c r="L325" s="117" t="s">
        <v>1275</v>
      </c>
      <c r="M325" s="111" t="b">
        <v>1</v>
      </c>
      <c r="N325" s="111" t="s">
        <v>1276</v>
      </c>
      <c r="O325" s="118">
        <f>PPG!I325</f>
        <v>0</v>
      </c>
      <c r="P325" s="111" t="b">
        <v>1</v>
      </c>
      <c r="Q325" s="111" t="b">
        <v>1</v>
      </c>
      <c r="R325" s="111" t="b">
        <v>1</v>
      </c>
    </row>
    <row r="326" spans="1:18" x14ac:dyDescent="0.25">
      <c r="A326" s="108">
        <v>1</v>
      </c>
      <c r="B326" s="109">
        <v>2</v>
      </c>
      <c r="C326" s="110">
        <f>PPG!J326</f>
        <v>0</v>
      </c>
      <c r="D326" s="111" t="b">
        <v>1</v>
      </c>
      <c r="E326" s="112" t="str">
        <f>RIGHT(PPG!C326,4)&amp;"."&amp;PPG!M326&amp;"."&amp;PPG!K326&amp;"."&amp;$C$5</f>
        <v>...Ma22</v>
      </c>
      <c r="F326" s="113">
        <f t="shared" ca="1" si="16"/>
        <v>44697</v>
      </c>
      <c r="G326" s="316" cm="1">
        <f t="array" ref="G326">IF(SUMPRODUCT((PPG!$Q$19:$AB$19=$B$5)*PPG!Q326:AB326)&gt;0,SUMPRODUCT((PPG!$Q$19:$AB$19=$B$5)*PPG!Q326:AB326),0)</f>
        <v>0</v>
      </c>
      <c r="H326" s="115">
        <f t="shared" ca="1" si="17"/>
        <v>44697</v>
      </c>
      <c r="I326" s="116">
        <v>0</v>
      </c>
      <c r="J326" s="112" t="str">
        <f>LEFT(PPG!D326,20)&amp;"."&amp;PPGPAY!E326</f>
        <v>....Ma22</v>
      </c>
      <c r="K326" s="111" t="b">
        <v>1</v>
      </c>
      <c r="L326" s="117" t="s">
        <v>1275</v>
      </c>
      <c r="M326" s="111" t="b">
        <v>1</v>
      </c>
      <c r="N326" s="111" t="s">
        <v>1276</v>
      </c>
      <c r="O326" s="118">
        <f>PPG!I326</f>
        <v>0</v>
      </c>
      <c r="P326" s="111" t="b">
        <v>1</v>
      </c>
      <c r="Q326" s="111" t="b">
        <v>1</v>
      </c>
      <c r="R326" s="111" t="b">
        <v>1</v>
      </c>
    </row>
    <row r="327" spans="1:18" x14ac:dyDescent="0.25">
      <c r="A327" s="108">
        <v>1</v>
      </c>
      <c r="B327" s="109">
        <v>2</v>
      </c>
      <c r="C327" s="110">
        <f>PPG!J327</f>
        <v>0</v>
      </c>
      <c r="D327" s="111" t="b">
        <v>1</v>
      </c>
      <c r="E327" s="112" t="str">
        <f>RIGHT(PPG!C327,4)&amp;"."&amp;PPG!M327&amp;"."&amp;PPG!K327&amp;"."&amp;$C$5</f>
        <v>...Ma22</v>
      </c>
      <c r="F327" s="113">
        <f t="shared" ca="1" si="16"/>
        <v>44697</v>
      </c>
      <c r="G327" s="316" cm="1">
        <f t="array" ref="G327">IF(SUMPRODUCT((PPG!$Q$19:$AB$19=$B$5)*PPG!Q327:AB327)&gt;0,SUMPRODUCT((PPG!$Q$19:$AB$19=$B$5)*PPG!Q327:AB327),0)</f>
        <v>0</v>
      </c>
      <c r="H327" s="115">
        <f t="shared" ca="1" si="17"/>
        <v>44697</v>
      </c>
      <c r="I327" s="116">
        <v>0</v>
      </c>
      <c r="J327" s="112" t="str">
        <f>LEFT(PPG!D327,20)&amp;"."&amp;PPGPAY!E327</f>
        <v>....Ma22</v>
      </c>
      <c r="K327" s="111" t="b">
        <v>1</v>
      </c>
      <c r="L327" s="117" t="s">
        <v>1275</v>
      </c>
      <c r="M327" s="111" t="b">
        <v>1</v>
      </c>
      <c r="N327" s="111" t="s">
        <v>1276</v>
      </c>
      <c r="O327" s="118">
        <f>PPG!I327</f>
        <v>0</v>
      </c>
      <c r="P327" s="111" t="b">
        <v>1</v>
      </c>
      <c r="Q327" s="111" t="b">
        <v>1</v>
      </c>
      <c r="R327" s="111" t="b">
        <v>1</v>
      </c>
    </row>
    <row r="328" spans="1:18" x14ac:dyDescent="0.25">
      <c r="A328" s="108">
        <v>1</v>
      </c>
      <c r="B328" s="109">
        <v>2</v>
      </c>
      <c r="C328" s="110">
        <f>PPG!J328</f>
        <v>0</v>
      </c>
      <c r="D328" s="111" t="b">
        <v>1</v>
      </c>
      <c r="E328" s="112" t="str">
        <f>RIGHT(PPG!C328,4)&amp;"."&amp;PPG!M328&amp;"."&amp;PPG!K328&amp;"."&amp;$C$5</f>
        <v>...Ma22</v>
      </c>
      <c r="F328" s="113">
        <f t="shared" ca="1" si="16"/>
        <v>44697</v>
      </c>
      <c r="G328" s="316" cm="1">
        <f t="array" ref="G328">IF(SUMPRODUCT((PPG!$Q$19:$AB$19=$B$5)*PPG!Q328:AB328)&gt;0,SUMPRODUCT((PPG!$Q$19:$AB$19=$B$5)*PPG!Q328:AB328),0)</f>
        <v>0</v>
      </c>
      <c r="H328" s="115">
        <f t="shared" ca="1" si="17"/>
        <v>44697</v>
      </c>
      <c r="I328" s="116">
        <v>0</v>
      </c>
      <c r="J328" s="112" t="str">
        <f>LEFT(PPG!D328,20)&amp;"."&amp;PPGPAY!E328</f>
        <v>....Ma22</v>
      </c>
      <c r="K328" s="111" t="b">
        <v>1</v>
      </c>
      <c r="L328" s="117" t="s">
        <v>1275</v>
      </c>
      <c r="M328" s="111" t="b">
        <v>1</v>
      </c>
      <c r="N328" s="111" t="s">
        <v>1276</v>
      </c>
      <c r="O328" s="118">
        <f>PPG!I328</f>
        <v>0</v>
      </c>
      <c r="P328" s="111" t="b">
        <v>1</v>
      </c>
      <c r="Q328" s="111" t="b">
        <v>1</v>
      </c>
      <c r="R328" s="111" t="b">
        <v>1</v>
      </c>
    </row>
    <row r="329" spans="1:18" x14ac:dyDescent="0.25">
      <c r="A329" s="108">
        <v>1</v>
      </c>
      <c r="B329" s="109">
        <v>2</v>
      </c>
      <c r="C329" s="110">
        <f>PPG!J329</f>
        <v>0</v>
      </c>
      <c r="D329" s="111" t="b">
        <v>1</v>
      </c>
      <c r="E329" s="112" t="str">
        <f>RIGHT(PPG!C329,4)&amp;"."&amp;PPG!M329&amp;"."&amp;PPG!K329&amp;"."&amp;$C$5</f>
        <v>...Ma22</v>
      </c>
      <c r="F329" s="113">
        <f t="shared" ca="1" si="16"/>
        <v>44697</v>
      </c>
      <c r="G329" s="316" cm="1">
        <f t="array" ref="G329">IF(SUMPRODUCT((PPG!$Q$19:$AB$19=$B$5)*PPG!Q329:AB329)&gt;0,SUMPRODUCT((PPG!$Q$19:$AB$19=$B$5)*PPG!Q329:AB329),0)</f>
        <v>0</v>
      </c>
      <c r="H329" s="115">
        <f t="shared" ca="1" si="17"/>
        <v>44697</v>
      </c>
      <c r="I329" s="116">
        <v>0</v>
      </c>
      <c r="J329" s="112" t="str">
        <f>LEFT(PPG!D329,20)&amp;"."&amp;PPGPAY!E329</f>
        <v>....Ma22</v>
      </c>
      <c r="K329" s="111" t="b">
        <v>1</v>
      </c>
      <c r="L329" s="117" t="s">
        <v>1275</v>
      </c>
      <c r="M329" s="111" t="b">
        <v>1</v>
      </c>
      <c r="N329" s="111" t="s">
        <v>1276</v>
      </c>
      <c r="O329" s="118">
        <f>PPG!I329</f>
        <v>0</v>
      </c>
      <c r="P329" s="111" t="b">
        <v>1</v>
      </c>
      <c r="Q329" s="111" t="b">
        <v>1</v>
      </c>
      <c r="R329" s="111" t="b">
        <v>1</v>
      </c>
    </row>
    <row r="330" spans="1:18" x14ac:dyDescent="0.25">
      <c r="A330" s="108">
        <v>1</v>
      </c>
      <c r="B330" s="109">
        <v>2</v>
      </c>
      <c r="C330" s="110">
        <f>PPG!J330</f>
        <v>0</v>
      </c>
      <c r="D330" s="111" t="b">
        <v>1</v>
      </c>
      <c r="E330" s="112" t="str">
        <f>RIGHT(PPG!C330,4)&amp;"."&amp;PPG!M330&amp;"."&amp;PPG!K330&amp;"."&amp;$C$5</f>
        <v>...Ma22</v>
      </c>
      <c r="F330" s="113">
        <f t="shared" ca="1" si="16"/>
        <v>44697</v>
      </c>
      <c r="G330" s="316" cm="1">
        <f t="array" ref="G330">IF(SUMPRODUCT((PPG!$Q$19:$AB$19=$B$5)*PPG!Q330:AB330)&gt;0,SUMPRODUCT((PPG!$Q$19:$AB$19=$B$5)*PPG!Q330:AB330),0)</f>
        <v>0</v>
      </c>
      <c r="H330" s="115">
        <f t="shared" ca="1" si="17"/>
        <v>44697</v>
      </c>
      <c r="I330" s="116">
        <v>0</v>
      </c>
      <c r="J330" s="112" t="str">
        <f>LEFT(PPG!D330,20)&amp;"."&amp;PPGPAY!E330</f>
        <v>....Ma22</v>
      </c>
      <c r="K330" s="111" t="b">
        <v>1</v>
      </c>
      <c r="L330" s="117" t="s">
        <v>1275</v>
      </c>
      <c r="M330" s="111" t="b">
        <v>1</v>
      </c>
      <c r="N330" s="111" t="s">
        <v>1276</v>
      </c>
      <c r="O330" s="118">
        <f>PPG!I330</f>
        <v>0</v>
      </c>
      <c r="P330" s="111" t="b">
        <v>1</v>
      </c>
      <c r="Q330" s="111" t="b">
        <v>1</v>
      </c>
      <c r="R330" s="111" t="b">
        <v>1</v>
      </c>
    </row>
    <row r="331" spans="1:18" x14ac:dyDescent="0.25">
      <c r="A331" s="108">
        <v>1</v>
      </c>
      <c r="B331" s="109">
        <v>2</v>
      </c>
      <c r="C331" s="110">
        <f>PPG!J331</f>
        <v>0</v>
      </c>
      <c r="D331" s="111" t="b">
        <v>1</v>
      </c>
      <c r="E331" s="112" t="str">
        <f>RIGHT(PPG!C331,4)&amp;"."&amp;PPG!M331&amp;"."&amp;PPG!K331&amp;"."&amp;$C$5</f>
        <v>...Ma22</v>
      </c>
      <c r="F331" s="113">
        <f t="shared" ca="1" si="16"/>
        <v>44697</v>
      </c>
      <c r="G331" s="316" cm="1">
        <f t="array" ref="G331">IF(SUMPRODUCT((PPG!$Q$19:$AB$19=$B$5)*PPG!Q331:AB331)&gt;0,SUMPRODUCT((PPG!$Q$19:$AB$19=$B$5)*PPG!Q331:AB331),0)</f>
        <v>0</v>
      </c>
      <c r="H331" s="115">
        <f t="shared" ca="1" si="17"/>
        <v>44697</v>
      </c>
      <c r="I331" s="116">
        <v>0</v>
      </c>
      <c r="J331" s="112" t="str">
        <f>LEFT(PPG!D331,20)&amp;"."&amp;PPGPAY!E331</f>
        <v>....Ma22</v>
      </c>
      <c r="K331" s="111" t="b">
        <v>1</v>
      </c>
      <c r="L331" s="117" t="s">
        <v>1275</v>
      </c>
      <c r="M331" s="111" t="b">
        <v>1</v>
      </c>
      <c r="N331" s="111" t="s">
        <v>1276</v>
      </c>
      <c r="O331" s="118">
        <f>PPG!I331</f>
        <v>0</v>
      </c>
      <c r="P331" s="111" t="b">
        <v>1</v>
      </c>
      <c r="Q331" s="111" t="b">
        <v>1</v>
      </c>
      <c r="R331" s="111" t="b">
        <v>1</v>
      </c>
    </row>
    <row r="332" spans="1:18" x14ac:dyDescent="0.25">
      <c r="A332" s="108">
        <v>1</v>
      </c>
      <c r="B332" s="109">
        <v>2</v>
      </c>
      <c r="C332" s="110">
        <f>PPG!J332</f>
        <v>0</v>
      </c>
      <c r="D332" s="111" t="b">
        <v>1</v>
      </c>
      <c r="E332" s="112" t="str">
        <f>RIGHT(PPG!C332,4)&amp;"."&amp;PPG!M332&amp;"."&amp;PPG!K332&amp;"."&amp;$C$5</f>
        <v>...Ma22</v>
      </c>
      <c r="F332" s="113">
        <f t="shared" ca="1" si="16"/>
        <v>44697</v>
      </c>
      <c r="G332" s="316" cm="1">
        <f t="array" ref="G332">IF(SUMPRODUCT((PPG!$Q$19:$AB$19=$B$5)*PPG!Q332:AB332)&gt;0,SUMPRODUCT((PPG!$Q$19:$AB$19=$B$5)*PPG!Q332:AB332),0)</f>
        <v>0</v>
      </c>
      <c r="H332" s="115">
        <f t="shared" ca="1" si="17"/>
        <v>44697</v>
      </c>
      <c r="I332" s="116">
        <v>0</v>
      </c>
      <c r="J332" s="112" t="str">
        <f>LEFT(PPG!D332,20)&amp;"."&amp;PPGPAY!E332</f>
        <v>....Ma22</v>
      </c>
      <c r="K332" s="111" t="b">
        <v>1</v>
      </c>
      <c r="L332" s="117" t="s">
        <v>1275</v>
      </c>
      <c r="M332" s="111" t="b">
        <v>1</v>
      </c>
      <c r="N332" s="111" t="s">
        <v>1276</v>
      </c>
      <c r="O332" s="118">
        <f>PPG!I332</f>
        <v>0</v>
      </c>
      <c r="P332" s="111" t="b">
        <v>1</v>
      </c>
      <c r="Q332" s="111" t="b">
        <v>1</v>
      </c>
      <c r="R332" s="111" t="b">
        <v>1</v>
      </c>
    </row>
    <row r="333" spans="1:18" x14ac:dyDescent="0.25">
      <c r="A333" s="108">
        <v>1</v>
      </c>
      <c r="B333" s="109">
        <v>2</v>
      </c>
      <c r="C333" s="110">
        <f>PPG!J333</f>
        <v>0</v>
      </c>
      <c r="D333" s="111" t="b">
        <v>1</v>
      </c>
      <c r="E333" s="112" t="str">
        <f>RIGHT(PPG!C333,4)&amp;"."&amp;PPG!M333&amp;"."&amp;PPG!K333&amp;"."&amp;$C$5</f>
        <v>...Ma22</v>
      </c>
      <c r="F333" s="113">
        <f t="shared" ca="1" si="16"/>
        <v>44697</v>
      </c>
      <c r="G333" s="316" cm="1">
        <f t="array" ref="G333">IF(SUMPRODUCT((PPG!$Q$19:$AB$19=$B$5)*PPG!Q333:AB333)&gt;0,SUMPRODUCT((PPG!$Q$19:$AB$19=$B$5)*PPG!Q333:AB333),0)</f>
        <v>0</v>
      </c>
      <c r="H333" s="115">
        <f t="shared" ca="1" si="17"/>
        <v>44697</v>
      </c>
      <c r="I333" s="116">
        <v>0</v>
      </c>
      <c r="J333" s="112" t="str">
        <f>LEFT(PPG!D333,20)&amp;"."&amp;PPGPAY!E333</f>
        <v>....Ma22</v>
      </c>
      <c r="K333" s="111" t="b">
        <v>1</v>
      </c>
      <c r="L333" s="117" t="s">
        <v>1275</v>
      </c>
      <c r="M333" s="111" t="b">
        <v>1</v>
      </c>
      <c r="N333" s="111" t="s">
        <v>1276</v>
      </c>
      <c r="O333" s="118">
        <f>PPG!I333</f>
        <v>0</v>
      </c>
      <c r="P333" s="111" t="b">
        <v>1</v>
      </c>
      <c r="Q333" s="111" t="b">
        <v>1</v>
      </c>
      <c r="R333" s="111" t="b">
        <v>1</v>
      </c>
    </row>
    <row r="334" spans="1:18" x14ac:dyDescent="0.25">
      <c r="A334" s="108">
        <v>1</v>
      </c>
      <c r="B334" s="109">
        <v>2</v>
      </c>
      <c r="C334" s="110">
        <f>PPG!J334</f>
        <v>0</v>
      </c>
      <c r="D334" s="111" t="b">
        <v>1</v>
      </c>
      <c r="E334" s="112" t="str">
        <f>RIGHT(PPG!C334,4)&amp;"."&amp;PPG!M334&amp;"."&amp;PPG!K334&amp;"."&amp;$C$5</f>
        <v>...Ma22</v>
      </c>
      <c r="F334" s="113">
        <f t="shared" ca="1" si="16"/>
        <v>44697</v>
      </c>
      <c r="G334" s="316" cm="1">
        <f t="array" ref="G334">IF(SUMPRODUCT((PPG!$Q$19:$AB$19=$B$5)*PPG!Q334:AB334)&gt;0,SUMPRODUCT((PPG!$Q$19:$AB$19=$B$5)*PPG!Q334:AB334),0)</f>
        <v>0</v>
      </c>
      <c r="H334" s="115">
        <f t="shared" ca="1" si="17"/>
        <v>44697</v>
      </c>
      <c r="I334" s="116">
        <v>0</v>
      </c>
      <c r="J334" s="112" t="str">
        <f>LEFT(PPG!D334,20)&amp;"."&amp;PPGPAY!E334</f>
        <v>....Ma22</v>
      </c>
      <c r="K334" s="111" t="b">
        <v>1</v>
      </c>
      <c r="L334" s="117" t="s">
        <v>1275</v>
      </c>
      <c r="M334" s="111" t="b">
        <v>1</v>
      </c>
      <c r="N334" s="111" t="s">
        <v>1276</v>
      </c>
      <c r="O334" s="118">
        <f>PPG!I334</f>
        <v>0</v>
      </c>
      <c r="P334" s="111" t="b">
        <v>1</v>
      </c>
      <c r="Q334" s="111" t="b">
        <v>1</v>
      </c>
      <c r="R334" s="111" t="b">
        <v>1</v>
      </c>
    </row>
    <row r="335" spans="1:18" x14ac:dyDescent="0.25">
      <c r="A335" s="108">
        <v>1</v>
      </c>
      <c r="B335" s="109">
        <v>2</v>
      </c>
      <c r="C335" s="110">
        <f>PPG!J335</f>
        <v>0</v>
      </c>
      <c r="D335" s="111" t="b">
        <v>1</v>
      </c>
      <c r="E335" s="112" t="str">
        <f>RIGHT(PPG!C335,4)&amp;"."&amp;PPG!M335&amp;"."&amp;PPG!K335&amp;"."&amp;$C$5</f>
        <v>...Ma22</v>
      </c>
      <c r="F335" s="113">
        <f t="shared" ca="1" si="16"/>
        <v>44697</v>
      </c>
      <c r="G335" s="316" cm="1">
        <f t="array" ref="G335">IF(SUMPRODUCT((PPG!$Q$19:$AB$19=$B$5)*PPG!Q335:AB335)&gt;0,SUMPRODUCT((PPG!$Q$19:$AB$19=$B$5)*PPG!Q335:AB335),0)</f>
        <v>0</v>
      </c>
      <c r="H335" s="115">
        <f t="shared" ca="1" si="17"/>
        <v>44697</v>
      </c>
      <c r="I335" s="116">
        <v>0</v>
      </c>
      <c r="J335" s="112" t="str">
        <f>LEFT(PPG!D335,20)&amp;"."&amp;PPGPAY!E335</f>
        <v>....Ma22</v>
      </c>
      <c r="K335" s="111" t="b">
        <v>1</v>
      </c>
      <c r="L335" s="117" t="s">
        <v>1275</v>
      </c>
      <c r="M335" s="111" t="b">
        <v>1</v>
      </c>
      <c r="N335" s="111" t="s">
        <v>1276</v>
      </c>
      <c r="O335" s="118">
        <f>PPG!I335</f>
        <v>0</v>
      </c>
      <c r="P335" s="111" t="b">
        <v>1</v>
      </c>
      <c r="Q335" s="111" t="b">
        <v>1</v>
      </c>
      <c r="R335" s="111" t="b">
        <v>1</v>
      </c>
    </row>
    <row r="336" spans="1:18" x14ac:dyDescent="0.25">
      <c r="A336" s="108">
        <v>1</v>
      </c>
      <c r="B336" s="109">
        <v>2</v>
      </c>
      <c r="C336" s="110">
        <f>PPG!J336</f>
        <v>0</v>
      </c>
      <c r="D336" s="111" t="b">
        <v>1</v>
      </c>
      <c r="E336" s="112" t="str">
        <f>RIGHT(PPG!C336,4)&amp;"."&amp;PPG!M336&amp;"."&amp;PPG!K336&amp;"."&amp;$C$5</f>
        <v>...Ma22</v>
      </c>
      <c r="F336" s="113">
        <f t="shared" ca="1" si="16"/>
        <v>44697</v>
      </c>
      <c r="G336" s="316" cm="1">
        <f t="array" ref="G336">IF(SUMPRODUCT((PPG!$Q$19:$AB$19=$B$5)*PPG!Q336:AB336)&gt;0,SUMPRODUCT((PPG!$Q$19:$AB$19=$B$5)*PPG!Q336:AB336),0)</f>
        <v>0</v>
      </c>
      <c r="H336" s="115">
        <f t="shared" ca="1" si="17"/>
        <v>44697</v>
      </c>
      <c r="I336" s="116">
        <v>0</v>
      </c>
      <c r="J336" s="112" t="str">
        <f>LEFT(PPG!D336,20)&amp;"."&amp;PPGPAY!E336</f>
        <v>....Ma22</v>
      </c>
      <c r="K336" s="111" t="b">
        <v>1</v>
      </c>
      <c r="L336" s="117" t="s">
        <v>1275</v>
      </c>
      <c r="M336" s="111" t="b">
        <v>1</v>
      </c>
      <c r="N336" s="111" t="s">
        <v>1276</v>
      </c>
      <c r="O336" s="118">
        <f>PPG!I336</f>
        <v>0</v>
      </c>
      <c r="P336" s="111" t="b">
        <v>1</v>
      </c>
      <c r="Q336" s="111" t="b">
        <v>1</v>
      </c>
      <c r="R336" s="111" t="b">
        <v>1</v>
      </c>
    </row>
    <row r="337" spans="1:18" x14ac:dyDescent="0.25">
      <c r="A337" s="108">
        <v>1</v>
      </c>
      <c r="B337" s="109">
        <v>2</v>
      </c>
      <c r="C337" s="110">
        <f>PPG!J337</f>
        <v>0</v>
      </c>
      <c r="D337" s="111" t="b">
        <v>1</v>
      </c>
      <c r="E337" s="112" t="str">
        <f>RIGHT(PPG!C337,4)&amp;"."&amp;PPG!M337&amp;"."&amp;PPG!K337&amp;"."&amp;$C$5</f>
        <v>...Ma22</v>
      </c>
      <c r="F337" s="113">
        <f t="shared" ca="1" si="16"/>
        <v>44697</v>
      </c>
      <c r="G337" s="316" cm="1">
        <f t="array" ref="G337">IF(SUMPRODUCT((PPG!$Q$19:$AB$19=$B$5)*PPG!Q337:AB337)&gt;0,SUMPRODUCT((PPG!$Q$19:$AB$19=$B$5)*PPG!Q337:AB337),0)</f>
        <v>0</v>
      </c>
      <c r="H337" s="115">
        <f t="shared" ca="1" si="17"/>
        <v>44697</v>
      </c>
      <c r="I337" s="116">
        <v>0</v>
      </c>
      <c r="J337" s="112" t="str">
        <f>LEFT(PPG!D337,20)&amp;"."&amp;PPGPAY!E337</f>
        <v>....Ma22</v>
      </c>
      <c r="K337" s="111" t="b">
        <v>1</v>
      </c>
      <c r="L337" s="117" t="s">
        <v>1275</v>
      </c>
      <c r="M337" s="111" t="b">
        <v>1</v>
      </c>
      <c r="N337" s="111" t="s">
        <v>1276</v>
      </c>
      <c r="O337" s="118">
        <f>PPG!I337</f>
        <v>0</v>
      </c>
      <c r="P337" s="111" t="b">
        <v>1</v>
      </c>
      <c r="Q337" s="111" t="b">
        <v>1</v>
      </c>
      <c r="R337" s="111" t="b">
        <v>1</v>
      </c>
    </row>
    <row r="338" spans="1:18" x14ac:dyDescent="0.25">
      <c r="A338" s="108">
        <v>1</v>
      </c>
      <c r="B338" s="109">
        <v>2</v>
      </c>
      <c r="C338" s="110">
        <f>PPG!J338</f>
        <v>0</v>
      </c>
      <c r="D338" s="111" t="b">
        <v>1</v>
      </c>
      <c r="E338" s="112" t="str">
        <f>RIGHT(PPG!C338,4)&amp;"."&amp;PPG!M338&amp;"."&amp;PPG!K338&amp;"."&amp;$C$5</f>
        <v>...Ma22</v>
      </c>
      <c r="F338" s="113">
        <f t="shared" ca="1" si="16"/>
        <v>44697</v>
      </c>
      <c r="G338" s="316" cm="1">
        <f t="array" ref="G338">IF(SUMPRODUCT((PPG!$Q$19:$AB$19=$B$5)*PPG!Q338:AB338)&gt;0,SUMPRODUCT((PPG!$Q$19:$AB$19=$B$5)*PPG!Q338:AB338),0)</f>
        <v>0</v>
      </c>
      <c r="H338" s="115">
        <f t="shared" ca="1" si="17"/>
        <v>44697</v>
      </c>
      <c r="I338" s="116">
        <v>0</v>
      </c>
      <c r="J338" s="112" t="str">
        <f>LEFT(PPG!D338,20)&amp;"."&amp;PPGPAY!E338</f>
        <v>....Ma22</v>
      </c>
      <c r="K338" s="111" t="b">
        <v>1</v>
      </c>
      <c r="L338" s="117" t="s">
        <v>1275</v>
      </c>
      <c r="M338" s="111" t="b">
        <v>1</v>
      </c>
      <c r="N338" s="111" t="s">
        <v>1276</v>
      </c>
      <c r="O338" s="118">
        <f>PPG!I338</f>
        <v>0</v>
      </c>
      <c r="P338" s="111" t="b">
        <v>1</v>
      </c>
      <c r="Q338" s="111" t="b">
        <v>1</v>
      </c>
      <c r="R338" s="111" t="b">
        <v>1</v>
      </c>
    </row>
    <row r="339" spans="1:18" x14ac:dyDescent="0.25">
      <c r="A339" s="108">
        <v>1</v>
      </c>
      <c r="B339" s="109">
        <v>2</v>
      </c>
      <c r="C339" s="110">
        <f>PPG!J339</f>
        <v>0</v>
      </c>
      <c r="D339" s="111" t="b">
        <v>1</v>
      </c>
      <c r="E339" s="112" t="str">
        <f>RIGHT(PPG!C339,4)&amp;"."&amp;PPG!M339&amp;"."&amp;PPG!K339&amp;"."&amp;$C$5</f>
        <v>...Ma22</v>
      </c>
      <c r="F339" s="113">
        <f t="shared" ca="1" si="16"/>
        <v>44697</v>
      </c>
      <c r="G339" s="316" cm="1">
        <f t="array" ref="G339">IF(SUMPRODUCT((PPG!$Q$19:$AB$19=$B$5)*PPG!Q339:AB339)&gt;0,SUMPRODUCT((PPG!$Q$19:$AB$19=$B$5)*PPG!Q339:AB339),0)</f>
        <v>0</v>
      </c>
      <c r="H339" s="115">
        <f t="shared" ca="1" si="17"/>
        <v>44697</v>
      </c>
      <c r="I339" s="116">
        <v>0</v>
      </c>
      <c r="J339" s="112" t="str">
        <f>LEFT(PPG!D339,20)&amp;"."&amp;PPGPAY!E339</f>
        <v>....Ma22</v>
      </c>
      <c r="K339" s="111" t="b">
        <v>1</v>
      </c>
      <c r="L339" s="117" t="s">
        <v>1275</v>
      </c>
      <c r="M339" s="111" t="b">
        <v>1</v>
      </c>
      <c r="N339" s="111" t="s">
        <v>1276</v>
      </c>
      <c r="O339" s="118">
        <f>PPG!I339</f>
        <v>0</v>
      </c>
      <c r="P339" s="111" t="b">
        <v>1</v>
      </c>
      <c r="Q339" s="111" t="b">
        <v>1</v>
      </c>
      <c r="R339" s="111" t="b">
        <v>1</v>
      </c>
    </row>
    <row r="340" spans="1:18" x14ac:dyDescent="0.25">
      <c r="A340" s="108">
        <v>1</v>
      </c>
      <c r="B340" s="109">
        <v>2</v>
      </c>
      <c r="C340" s="110">
        <f>PPG!J340</f>
        <v>0</v>
      </c>
      <c r="D340" s="111" t="b">
        <v>1</v>
      </c>
      <c r="E340" s="112" t="str">
        <f>RIGHT(PPG!C340,4)&amp;"."&amp;PPG!M340&amp;"."&amp;PPG!K340&amp;"."&amp;$C$5</f>
        <v>...Ma22</v>
      </c>
      <c r="F340" s="113">
        <f t="shared" ca="1" si="16"/>
        <v>44697</v>
      </c>
      <c r="G340" s="316" cm="1">
        <f t="array" ref="G340">IF(SUMPRODUCT((PPG!$Q$19:$AB$19=$B$5)*PPG!Q340:AB340)&gt;0,SUMPRODUCT((PPG!$Q$19:$AB$19=$B$5)*PPG!Q340:AB340),0)</f>
        <v>0</v>
      </c>
      <c r="H340" s="115">
        <f t="shared" ca="1" si="17"/>
        <v>44697</v>
      </c>
      <c r="I340" s="116">
        <v>0</v>
      </c>
      <c r="J340" s="112" t="str">
        <f>LEFT(PPG!D340,20)&amp;"."&amp;PPGPAY!E340</f>
        <v>....Ma22</v>
      </c>
      <c r="K340" s="111" t="b">
        <v>1</v>
      </c>
      <c r="L340" s="117" t="s">
        <v>1275</v>
      </c>
      <c r="M340" s="111" t="b">
        <v>1</v>
      </c>
      <c r="N340" s="111" t="s">
        <v>1276</v>
      </c>
      <c r="O340" s="118">
        <f>PPG!I340</f>
        <v>0</v>
      </c>
      <c r="P340" s="111" t="b">
        <v>1</v>
      </c>
      <c r="Q340" s="111" t="b">
        <v>1</v>
      </c>
      <c r="R340" s="111" t="b">
        <v>1</v>
      </c>
    </row>
    <row r="341" spans="1:18" x14ac:dyDescent="0.25">
      <c r="A341" s="108">
        <v>1</v>
      </c>
      <c r="B341" s="109">
        <v>2</v>
      </c>
      <c r="C341" s="110">
        <f>PPG!J341</f>
        <v>0</v>
      </c>
      <c r="D341" s="111" t="b">
        <v>1</v>
      </c>
      <c r="E341" s="112" t="str">
        <f>RIGHT(PPG!C341,4)&amp;"."&amp;PPG!M341&amp;"."&amp;PPG!K341&amp;"."&amp;$C$5</f>
        <v>...Ma22</v>
      </c>
      <c r="F341" s="113">
        <f t="shared" ref="F341:F398" ca="1" si="20">TODAY()</f>
        <v>44697</v>
      </c>
      <c r="G341" s="316" cm="1">
        <f t="array" ref="G341">IF(SUMPRODUCT((PPG!$Q$19:$AB$19=$B$5)*PPG!Q341:AB341)&gt;0,SUMPRODUCT((PPG!$Q$19:$AB$19=$B$5)*PPG!Q341:AB341),0)</f>
        <v>0</v>
      </c>
      <c r="H341" s="115">
        <f t="shared" ref="H341:H398" ca="1" si="21">F341</f>
        <v>44697</v>
      </c>
      <c r="I341" s="116">
        <v>0</v>
      </c>
      <c r="J341" s="112" t="str">
        <f>LEFT(PPG!D341,20)&amp;"."&amp;PPGPAY!E341</f>
        <v>....Ma22</v>
      </c>
      <c r="K341" s="111" t="b">
        <v>1</v>
      </c>
      <c r="L341" s="117" t="s">
        <v>1275</v>
      </c>
      <c r="M341" s="111" t="b">
        <v>1</v>
      </c>
      <c r="N341" s="111" t="s">
        <v>1276</v>
      </c>
      <c r="O341" s="118">
        <f>PPG!I341</f>
        <v>0</v>
      </c>
      <c r="P341" s="111" t="b">
        <v>1</v>
      </c>
      <c r="Q341" s="111" t="b">
        <v>1</v>
      </c>
      <c r="R341" s="111" t="b">
        <v>1</v>
      </c>
    </row>
    <row r="342" spans="1:18" x14ac:dyDescent="0.25">
      <c r="A342" s="108">
        <v>1</v>
      </c>
      <c r="B342" s="109">
        <v>2</v>
      </c>
      <c r="C342" s="110">
        <f>PPG!J342</f>
        <v>0</v>
      </c>
      <c r="D342" s="111" t="b">
        <v>1</v>
      </c>
      <c r="E342" s="112" t="str">
        <f>RIGHT(PPG!C342,4)&amp;"."&amp;PPG!M342&amp;"."&amp;PPG!K342&amp;"."&amp;$C$5</f>
        <v>...Ma22</v>
      </c>
      <c r="F342" s="113">
        <f t="shared" ca="1" si="20"/>
        <v>44697</v>
      </c>
      <c r="G342" s="316" cm="1">
        <f t="array" ref="G342">IF(SUMPRODUCT((PPG!$Q$19:$AB$19=$B$5)*PPG!Q342:AB342)&gt;0,SUMPRODUCT((PPG!$Q$19:$AB$19=$B$5)*PPG!Q342:AB342),0)</f>
        <v>0</v>
      </c>
      <c r="H342" s="115">
        <f t="shared" ca="1" si="21"/>
        <v>44697</v>
      </c>
      <c r="I342" s="116">
        <v>0</v>
      </c>
      <c r="J342" s="112" t="str">
        <f>LEFT(PPG!D342,20)&amp;"."&amp;PPGPAY!E342</f>
        <v>....Ma22</v>
      </c>
      <c r="K342" s="111" t="b">
        <v>1</v>
      </c>
      <c r="L342" s="117" t="s">
        <v>1275</v>
      </c>
      <c r="M342" s="111" t="b">
        <v>1</v>
      </c>
      <c r="N342" s="111" t="s">
        <v>1276</v>
      </c>
      <c r="O342" s="118">
        <f>PPG!I342</f>
        <v>0</v>
      </c>
      <c r="P342" s="111" t="b">
        <v>1</v>
      </c>
      <c r="Q342" s="111" t="b">
        <v>1</v>
      </c>
      <c r="R342" s="111" t="b">
        <v>1</v>
      </c>
    </row>
    <row r="343" spans="1:18" x14ac:dyDescent="0.25">
      <c r="A343" s="108">
        <v>1</v>
      </c>
      <c r="B343" s="109">
        <v>2</v>
      </c>
      <c r="C343" s="110">
        <f>PPG!J343</f>
        <v>0</v>
      </c>
      <c r="D343" s="111" t="b">
        <v>1</v>
      </c>
      <c r="E343" s="112" t="str">
        <f>RIGHT(PPG!C343,4)&amp;"."&amp;PPG!M343&amp;"."&amp;PPG!K343&amp;"."&amp;$C$5</f>
        <v>...Ma22</v>
      </c>
      <c r="F343" s="113">
        <f t="shared" ca="1" si="20"/>
        <v>44697</v>
      </c>
      <c r="G343" s="316" cm="1">
        <f t="array" ref="G343">IF(SUMPRODUCT((PPG!$Q$19:$AB$19=$B$5)*PPG!Q343:AB343)&gt;0,SUMPRODUCT((PPG!$Q$19:$AB$19=$B$5)*PPG!Q343:AB343),0)</f>
        <v>0</v>
      </c>
      <c r="H343" s="115">
        <f t="shared" ca="1" si="21"/>
        <v>44697</v>
      </c>
      <c r="I343" s="116">
        <v>0</v>
      </c>
      <c r="J343" s="112" t="str">
        <f>LEFT(PPG!D343,20)&amp;"."&amp;PPGPAY!E343</f>
        <v>....Ma22</v>
      </c>
      <c r="K343" s="111" t="b">
        <v>1</v>
      </c>
      <c r="L343" s="117" t="s">
        <v>1275</v>
      </c>
      <c r="M343" s="111" t="b">
        <v>1</v>
      </c>
      <c r="N343" s="111" t="s">
        <v>1276</v>
      </c>
      <c r="O343" s="118">
        <f>PPG!I343</f>
        <v>0</v>
      </c>
      <c r="P343" s="111" t="b">
        <v>1</v>
      </c>
      <c r="Q343" s="111" t="b">
        <v>1</v>
      </c>
      <c r="R343" s="111" t="b">
        <v>1</v>
      </c>
    </row>
    <row r="344" spans="1:18" x14ac:dyDescent="0.25">
      <c r="A344" s="108">
        <v>1</v>
      </c>
      <c r="B344" s="109">
        <v>2</v>
      </c>
      <c r="C344" s="110">
        <f>PPG!J344</f>
        <v>0</v>
      </c>
      <c r="D344" s="111" t="b">
        <v>1</v>
      </c>
      <c r="E344" s="112" t="str">
        <f>RIGHT(PPG!C344,4)&amp;"."&amp;PPG!M344&amp;"."&amp;PPG!K344&amp;"."&amp;$C$5</f>
        <v>...Ma22</v>
      </c>
      <c r="F344" s="113">
        <f t="shared" ca="1" si="20"/>
        <v>44697</v>
      </c>
      <c r="G344" s="316" cm="1">
        <f t="array" ref="G344">IF(SUMPRODUCT((PPG!$Q$19:$AB$19=$B$5)*PPG!Q344:AB344)&gt;0,SUMPRODUCT((PPG!$Q$19:$AB$19=$B$5)*PPG!Q344:AB344),0)</f>
        <v>0</v>
      </c>
      <c r="H344" s="115">
        <f t="shared" ca="1" si="21"/>
        <v>44697</v>
      </c>
      <c r="I344" s="116">
        <v>0</v>
      </c>
      <c r="J344" s="112" t="str">
        <f>LEFT(PPG!D344,20)&amp;"."&amp;PPGPAY!E344</f>
        <v>....Ma22</v>
      </c>
      <c r="K344" s="111" t="b">
        <v>1</v>
      </c>
      <c r="L344" s="117" t="s">
        <v>1275</v>
      </c>
      <c r="M344" s="111" t="b">
        <v>1</v>
      </c>
      <c r="N344" s="111" t="s">
        <v>1276</v>
      </c>
      <c r="O344" s="118">
        <f>PPG!I344</f>
        <v>0</v>
      </c>
      <c r="P344" s="111" t="b">
        <v>1</v>
      </c>
      <c r="Q344" s="111" t="b">
        <v>1</v>
      </c>
      <c r="R344" s="111" t="b">
        <v>1</v>
      </c>
    </row>
    <row r="345" spans="1:18" x14ac:dyDescent="0.25">
      <c r="A345" s="108">
        <v>1</v>
      </c>
      <c r="B345" s="109">
        <v>2</v>
      </c>
      <c r="C345" s="110">
        <f>PPG!J345</f>
        <v>0</v>
      </c>
      <c r="D345" s="111" t="b">
        <v>1</v>
      </c>
      <c r="E345" s="112" t="str">
        <f>RIGHT(PPG!C345,4)&amp;"."&amp;PPG!M345&amp;"."&amp;PPG!K345&amp;"."&amp;$C$5</f>
        <v>...Ma22</v>
      </c>
      <c r="F345" s="113">
        <f t="shared" ca="1" si="20"/>
        <v>44697</v>
      </c>
      <c r="G345" s="316" cm="1">
        <f t="array" ref="G345">IF(SUMPRODUCT((PPG!$Q$19:$AB$19=$B$5)*PPG!Q345:AB345)&gt;0,SUMPRODUCT((PPG!$Q$19:$AB$19=$B$5)*PPG!Q345:AB345),0)</f>
        <v>0</v>
      </c>
      <c r="H345" s="115">
        <f t="shared" ca="1" si="21"/>
        <v>44697</v>
      </c>
      <c r="I345" s="116">
        <v>0</v>
      </c>
      <c r="J345" s="112" t="str">
        <f>LEFT(PPG!D345,20)&amp;"."&amp;PPGPAY!E345</f>
        <v>....Ma22</v>
      </c>
      <c r="K345" s="111" t="b">
        <v>1</v>
      </c>
      <c r="L345" s="117" t="s">
        <v>1275</v>
      </c>
      <c r="M345" s="111" t="b">
        <v>1</v>
      </c>
      <c r="N345" s="111" t="s">
        <v>1276</v>
      </c>
      <c r="O345" s="118">
        <f>PPG!I345</f>
        <v>0</v>
      </c>
      <c r="P345" s="111" t="b">
        <v>1</v>
      </c>
      <c r="Q345" s="111" t="b">
        <v>1</v>
      </c>
      <c r="R345" s="111" t="b">
        <v>1</v>
      </c>
    </row>
    <row r="346" spans="1:18" x14ac:dyDescent="0.25">
      <c r="A346" s="108">
        <v>1</v>
      </c>
      <c r="B346" s="109">
        <v>2</v>
      </c>
      <c r="C346" s="110">
        <f>PPG!J346</f>
        <v>0</v>
      </c>
      <c r="D346" s="111" t="b">
        <v>1</v>
      </c>
      <c r="E346" s="112" t="str">
        <f>RIGHT(PPG!C346,4)&amp;"."&amp;PPG!M346&amp;"."&amp;PPG!K346&amp;"."&amp;$C$5</f>
        <v>...Ma22</v>
      </c>
      <c r="F346" s="113">
        <f t="shared" ca="1" si="20"/>
        <v>44697</v>
      </c>
      <c r="G346" s="316" cm="1">
        <f t="array" ref="G346">IF(SUMPRODUCT((PPG!$Q$19:$AB$19=$B$5)*PPG!Q346:AB346)&gt;0,SUMPRODUCT((PPG!$Q$19:$AB$19=$B$5)*PPG!Q346:AB346),0)</f>
        <v>0</v>
      </c>
      <c r="H346" s="115">
        <f t="shared" ca="1" si="21"/>
        <v>44697</v>
      </c>
      <c r="I346" s="116">
        <v>0</v>
      </c>
      <c r="J346" s="112" t="str">
        <f>LEFT(PPG!D346,20)&amp;"."&amp;PPGPAY!E346</f>
        <v>....Ma22</v>
      </c>
      <c r="K346" s="111" t="b">
        <v>1</v>
      </c>
      <c r="L346" s="117" t="s">
        <v>1275</v>
      </c>
      <c r="M346" s="111" t="b">
        <v>1</v>
      </c>
      <c r="N346" s="111" t="s">
        <v>1276</v>
      </c>
      <c r="O346" s="118">
        <f>PPG!I346</f>
        <v>0</v>
      </c>
      <c r="P346" s="111" t="b">
        <v>1</v>
      </c>
      <c r="Q346" s="111" t="b">
        <v>1</v>
      </c>
      <c r="R346" s="111" t="b">
        <v>1</v>
      </c>
    </row>
    <row r="347" spans="1:18" x14ac:dyDescent="0.25">
      <c r="A347" s="108">
        <v>1</v>
      </c>
      <c r="B347" s="109">
        <v>2</v>
      </c>
      <c r="C347" s="110">
        <f>PPG!J347</f>
        <v>0</v>
      </c>
      <c r="D347" s="111" t="b">
        <v>1</v>
      </c>
      <c r="E347" s="112" t="str">
        <f>RIGHT(PPG!C347,4)&amp;"."&amp;PPG!M347&amp;"."&amp;PPG!K347&amp;"."&amp;$C$5</f>
        <v>...Ma22</v>
      </c>
      <c r="F347" s="113">
        <f t="shared" ca="1" si="20"/>
        <v>44697</v>
      </c>
      <c r="G347" s="316" cm="1">
        <f t="array" ref="G347">IF(SUMPRODUCT((PPG!$Q$19:$AB$19=$B$5)*PPG!Q347:AB347)&gt;0,SUMPRODUCT((PPG!$Q$19:$AB$19=$B$5)*PPG!Q347:AB347),0)</f>
        <v>0</v>
      </c>
      <c r="H347" s="115">
        <f t="shared" ca="1" si="21"/>
        <v>44697</v>
      </c>
      <c r="I347" s="116">
        <v>0</v>
      </c>
      <c r="J347" s="112" t="str">
        <f>LEFT(PPG!D347,20)&amp;"."&amp;PPGPAY!E347</f>
        <v>....Ma22</v>
      </c>
      <c r="K347" s="111" t="b">
        <v>1</v>
      </c>
      <c r="L347" s="117" t="s">
        <v>1275</v>
      </c>
      <c r="M347" s="111" t="b">
        <v>1</v>
      </c>
      <c r="N347" s="111" t="s">
        <v>1276</v>
      </c>
      <c r="O347" s="118">
        <f>PPG!I347</f>
        <v>0</v>
      </c>
      <c r="P347" s="111" t="b">
        <v>1</v>
      </c>
      <c r="Q347" s="111" t="b">
        <v>1</v>
      </c>
      <c r="R347" s="111" t="b">
        <v>1</v>
      </c>
    </row>
    <row r="348" spans="1:18" x14ac:dyDescent="0.25">
      <c r="A348" s="108">
        <v>1</v>
      </c>
      <c r="B348" s="109">
        <v>2</v>
      </c>
      <c r="C348" s="110">
        <f>PPG!J348</f>
        <v>0</v>
      </c>
      <c r="D348" s="111" t="b">
        <v>1</v>
      </c>
      <c r="E348" s="112" t="str">
        <f>RIGHT(PPG!C348,4)&amp;"."&amp;PPG!M348&amp;"."&amp;PPG!K348&amp;"."&amp;$C$5</f>
        <v>...Ma22</v>
      </c>
      <c r="F348" s="113">
        <f t="shared" ca="1" si="20"/>
        <v>44697</v>
      </c>
      <c r="G348" s="316" cm="1">
        <f t="array" ref="G348">IF(SUMPRODUCT((PPG!$Q$19:$AB$19=$B$5)*PPG!Q348:AB348)&gt;0,SUMPRODUCT((PPG!$Q$19:$AB$19=$B$5)*PPG!Q348:AB348),0)</f>
        <v>0</v>
      </c>
      <c r="H348" s="115">
        <f t="shared" ca="1" si="21"/>
        <v>44697</v>
      </c>
      <c r="I348" s="116">
        <v>0</v>
      </c>
      <c r="J348" s="112" t="str">
        <f>LEFT(PPG!D348,20)&amp;"."&amp;PPGPAY!E348</f>
        <v>....Ma22</v>
      </c>
      <c r="K348" s="111" t="b">
        <v>1</v>
      </c>
      <c r="L348" s="117" t="s">
        <v>1275</v>
      </c>
      <c r="M348" s="111" t="b">
        <v>1</v>
      </c>
      <c r="N348" s="111" t="s">
        <v>1276</v>
      </c>
      <c r="O348" s="118">
        <f>PPG!I348</f>
        <v>0</v>
      </c>
      <c r="P348" s="111" t="b">
        <v>1</v>
      </c>
      <c r="Q348" s="111" t="b">
        <v>1</v>
      </c>
      <c r="R348" s="111" t="b">
        <v>1</v>
      </c>
    </row>
    <row r="349" spans="1:18" x14ac:dyDescent="0.25">
      <c r="A349" s="108">
        <v>1</v>
      </c>
      <c r="B349" s="109">
        <v>2</v>
      </c>
      <c r="C349" s="110">
        <f>PPG!J349</f>
        <v>0</v>
      </c>
      <c r="D349" s="111" t="b">
        <v>1</v>
      </c>
      <c r="E349" s="112" t="str">
        <f>RIGHT(PPG!C349,4)&amp;"."&amp;PPG!M349&amp;"."&amp;PPG!K349&amp;"."&amp;$C$5</f>
        <v>...Ma22</v>
      </c>
      <c r="F349" s="113">
        <f t="shared" ca="1" si="20"/>
        <v>44697</v>
      </c>
      <c r="G349" s="316" cm="1">
        <f t="array" ref="G349">IF(SUMPRODUCT((PPG!$Q$19:$AB$19=$B$5)*PPG!Q349:AB349)&gt;0,SUMPRODUCT((PPG!$Q$19:$AB$19=$B$5)*PPG!Q349:AB349),0)</f>
        <v>0</v>
      </c>
      <c r="H349" s="115">
        <f t="shared" ca="1" si="21"/>
        <v>44697</v>
      </c>
      <c r="I349" s="116">
        <v>0</v>
      </c>
      <c r="J349" s="112" t="str">
        <f>LEFT(PPG!D349,20)&amp;"."&amp;PPGPAY!E349</f>
        <v>....Ma22</v>
      </c>
      <c r="K349" s="111" t="b">
        <v>1</v>
      </c>
      <c r="L349" s="117" t="s">
        <v>1275</v>
      </c>
      <c r="M349" s="111" t="b">
        <v>1</v>
      </c>
      <c r="N349" s="111" t="s">
        <v>1276</v>
      </c>
      <c r="O349" s="118">
        <f>PPG!I349</f>
        <v>0</v>
      </c>
      <c r="P349" s="111" t="b">
        <v>1</v>
      </c>
      <c r="Q349" s="111" t="b">
        <v>1</v>
      </c>
      <c r="R349" s="111" t="b">
        <v>1</v>
      </c>
    </row>
    <row r="350" spans="1:18" x14ac:dyDescent="0.25">
      <c r="A350" s="108">
        <v>1</v>
      </c>
      <c r="B350" s="109">
        <v>2</v>
      </c>
      <c r="C350" s="110">
        <f>PPG!J350</f>
        <v>0</v>
      </c>
      <c r="D350" s="111" t="b">
        <v>1</v>
      </c>
      <c r="E350" s="112" t="str">
        <f>RIGHT(PPG!C350,4)&amp;"."&amp;PPG!M350&amp;"."&amp;PPG!K350&amp;"."&amp;$C$5</f>
        <v>...Ma22</v>
      </c>
      <c r="F350" s="113">
        <f t="shared" ca="1" si="20"/>
        <v>44697</v>
      </c>
      <c r="G350" s="316" cm="1">
        <f t="array" ref="G350">IF(SUMPRODUCT((PPG!$Q$19:$AB$19=$B$5)*PPG!Q350:AB350)&gt;0,SUMPRODUCT((PPG!$Q$19:$AB$19=$B$5)*PPG!Q350:AB350),0)</f>
        <v>0</v>
      </c>
      <c r="H350" s="115">
        <f t="shared" ca="1" si="21"/>
        <v>44697</v>
      </c>
      <c r="I350" s="116">
        <v>0</v>
      </c>
      <c r="J350" s="112" t="str">
        <f>LEFT(PPG!D350,20)&amp;"."&amp;PPGPAY!E350</f>
        <v>....Ma22</v>
      </c>
      <c r="K350" s="111" t="b">
        <v>1</v>
      </c>
      <c r="L350" s="117" t="s">
        <v>1275</v>
      </c>
      <c r="M350" s="111" t="b">
        <v>1</v>
      </c>
      <c r="N350" s="111" t="s">
        <v>1276</v>
      </c>
      <c r="O350" s="118">
        <f>PPG!I350</f>
        <v>0</v>
      </c>
      <c r="P350" s="111" t="b">
        <v>1</v>
      </c>
      <c r="Q350" s="111" t="b">
        <v>1</v>
      </c>
      <c r="R350" s="111" t="b">
        <v>1</v>
      </c>
    </row>
    <row r="351" spans="1:18" x14ac:dyDescent="0.25">
      <c r="A351" s="108">
        <v>1</v>
      </c>
      <c r="B351" s="109">
        <v>2</v>
      </c>
      <c r="C351" s="110">
        <f>PPG!J351</f>
        <v>0</v>
      </c>
      <c r="D351" s="111" t="b">
        <v>1</v>
      </c>
      <c r="E351" s="112" t="str">
        <f>RIGHT(PPG!C351,4)&amp;"."&amp;PPG!M351&amp;"."&amp;PPG!K351&amp;"."&amp;$C$5</f>
        <v>...Ma22</v>
      </c>
      <c r="F351" s="113">
        <f t="shared" ca="1" si="20"/>
        <v>44697</v>
      </c>
      <c r="G351" s="316" cm="1">
        <f t="array" ref="G351">IF(SUMPRODUCT((PPG!$Q$19:$AB$19=$B$5)*PPG!Q351:AB351)&gt;0,SUMPRODUCT((PPG!$Q$19:$AB$19=$B$5)*PPG!Q351:AB351),0)</f>
        <v>0</v>
      </c>
      <c r="H351" s="115">
        <f t="shared" ca="1" si="21"/>
        <v>44697</v>
      </c>
      <c r="I351" s="116">
        <v>0</v>
      </c>
      <c r="J351" s="112" t="str">
        <f>LEFT(PPG!D351,20)&amp;"."&amp;PPGPAY!E351</f>
        <v>....Ma22</v>
      </c>
      <c r="K351" s="111" t="b">
        <v>1</v>
      </c>
      <c r="L351" s="117" t="s">
        <v>1275</v>
      </c>
      <c r="M351" s="111" t="b">
        <v>1</v>
      </c>
      <c r="N351" s="111" t="s">
        <v>1276</v>
      </c>
      <c r="O351" s="118">
        <f>PPG!I351</f>
        <v>0</v>
      </c>
      <c r="P351" s="111" t="b">
        <v>1</v>
      </c>
      <c r="Q351" s="111" t="b">
        <v>1</v>
      </c>
      <c r="R351" s="111" t="b">
        <v>1</v>
      </c>
    </row>
    <row r="352" spans="1:18" x14ac:dyDescent="0.25">
      <c r="A352" s="108">
        <v>1</v>
      </c>
      <c r="B352" s="109">
        <v>2</v>
      </c>
      <c r="C352" s="110">
        <f>PPG!J352</f>
        <v>0</v>
      </c>
      <c r="D352" s="111" t="b">
        <v>1</v>
      </c>
      <c r="E352" s="112" t="str">
        <f>RIGHT(PPG!C352,4)&amp;"."&amp;PPG!M352&amp;"."&amp;PPG!K352&amp;"."&amp;$C$5</f>
        <v>...Ma22</v>
      </c>
      <c r="F352" s="113">
        <f t="shared" ca="1" si="20"/>
        <v>44697</v>
      </c>
      <c r="G352" s="316" cm="1">
        <f t="array" ref="G352">IF(SUMPRODUCT((PPG!$Q$19:$AB$19=$B$5)*PPG!Q352:AB352)&gt;0,SUMPRODUCT((PPG!$Q$19:$AB$19=$B$5)*PPG!Q352:AB352),0)</f>
        <v>0</v>
      </c>
      <c r="H352" s="115">
        <f t="shared" ca="1" si="21"/>
        <v>44697</v>
      </c>
      <c r="I352" s="116">
        <v>0</v>
      </c>
      <c r="J352" s="112" t="str">
        <f>LEFT(PPG!D352,20)&amp;"."&amp;PPGPAY!E352</f>
        <v>....Ma22</v>
      </c>
      <c r="K352" s="111" t="b">
        <v>1</v>
      </c>
      <c r="L352" s="117" t="s">
        <v>1275</v>
      </c>
      <c r="M352" s="111" t="b">
        <v>1</v>
      </c>
      <c r="N352" s="111" t="s">
        <v>1276</v>
      </c>
      <c r="O352" s="118">
        <f>PPG!I352</f>
        <v>0</v>
      </c>
      <c r="P352" s="111" t="b">
        <v>1</v>
      </c>
      <c r="Q352" s="111" t="b">
        <v>1</v>
      </c>
      <c r="R352" s="111" t="b">
        <v>1</v>
      </c>
    </row>
    <row r="353" spans="1:18" x14ac:dyDescent="0.25">
      <c r="A353" s="108">
        <v>1</v>
      </c>
      <c r="B353" s="109">
        <v>2</v>
      </c>
      <c r="C353" s="110">
        <f>PPG!J353</f>
        <v>0</v>
      </c>
      <c r="D353" s="111" t="b">
        <v>1</v>
      </c>
      <c r="E353" s="112" t="str">
        <f>RIGHT(PPG!C353,4)&amp;"."&amp;PPG!M353&amp;"."&amp;PPG!K353&amp;"."&amp;$C$5</f>
        <v>...Ma22</v>
      </c>
      <c r="F353" s="113">
        <f t="shared" ca="1" si="20"/>
        <v>44697</v>
      </c>
      <c r="G353" s="316" cm="1">
        <f t="array" ref="G353">IF(SUMPRODUCT((PPG!$Q$19:$AB$19=$B$5)*PPG!Q353:AB353)&gt;0,SUMPRODUCT((PPG!$Q$19:$AB$19=$B$5)*PPG!Q353:AB353),0)</f>
        <v>0</v>
      </c>
      <c r="H353" s="115">
        <f t="shared" ca="1" si="21"/>
        <v>44697</v>
      </c>
      <c r="I353" s="116">
        <v>0</v>
      </c>
      <c r="J353" s="112" t="str">
        <f>LEFT(PPG!D353,20)&amp;"."&amp;PPGPAY!E353</f>
        <v>....Ma22</v>
      </c>
      <c r="K353" s="111" t="b">
        <v>1</v>
      </c>
      <c r="L353" s="117" t="s">
        <v>1275</v>
      </c>
      <c r="M353" s="111" t="b">
        <v>1</v>
      </c>
      <c r="N353" s="111" t="s">
        <v>1276</v>
      </c>
      <c r="O353" s="118">
        <f>PPG!I353</f>
        <v>0</v>
      </c>
      <c r="P353" s="111" t="b">
        <v>1</v>
      </c>
      <c r="Q353" s="111" t="b">
        <v>1</v>
      </c>
      <c r="R353" s="111" t="b">
        <v>1</v>
      </c>
    </row>
    <row r="354" spans="1:18" x14ac:dyDescent="0.25">
      <c r="A354" s="108">
        <v>1</v>
      </c>
      <c r="B354" s="109">
        <v>2</v>
      </c>
      <c r="C354" s="110">
        <f>PPG!J354</f>
        <v>0</v>
      </c>
      <c r="D354" s="111" t="b">
        <v>1</v>
      </c>
      <c r="E354" s="112" t="str">
        <f>RIGHT(PPG!C354,4)&amp;"."&amp;PPG!M354&amp;"."&amp;PPG!K354&amp;"."&amp;$C$5</f>
        <v>...Ma22</v>
      </c>
      <c r="F354" s="113">
        <f t="shared" ca="1" si="20"/>
        <v>44697</v>
      </c>
      <c r="G354" s="316" cm="1">
        <f t="array" ref="G354">IF(SUMPRODUCT((PPG!$Q$19:$AB$19=$B$5)*PPG!Q354:AB354)&gt;0,SUMPRODUCT((PPG!$Q$19:$AB$19=$B$5)*PPG!Q354:AB354),0)</f>
        <v>0</v>
      </c>
      <c r="H354" s="115">
        <f t="shared" ca="1" si="21"/>
        <v>44697</v>
      </c>
      <c r="I354" s="116">
        <v>0</v>
      </c>
      <c r="J354" s="112" t="str">
        <f>LEFT(PPG!D354,20)&amp;"."&amp;PPGPAY!E354</f>
        <v>....Ma22</v>
      </c>
      <c r="K354" s="111" t="b">
        <v>1</v>
      </c>
      <c r="L354" s="117" t="s">
        <v>1275</v>
      </c>
      <c r="M354" s="111" t="b">
        <v>1</v>
      </c>
      <c r="N354" s="111" t="s">
        <v>1276</v>
      </c>
      <c r="O354" s="118">
        <f>PPG!I354</f>
        <v>0</v>
      </c>
      <c r="P354" s="111" t="b">
        <v>1</v>
      </c>
      <c r="Q354" s="111" t="b">
        <v>1</v>
      </c>
      <c r="R354" s="111" t="b">
        <v>1</v>
      </c>
    </row>
    <row r="355" spans="1:18" x14ac:dyDescent="0.25">
      <c r="A355" s="108">
        <v>1</v>
      </c>
      <c r="B355" s="109">
        <v>2</v>
      </c>
      <c r="C355" s="110">
        <f>PPG!J355</f>
        <v>0</v>
      </c>
      <c r="D355" s="111" t="b">
        <v>1</v>
      </c>
      <c r="E355" s="112" t="str">
        <f>RIGHT(PPG!C355,4)&amp;"."&amp;PPG!M355&amp;"."&amp;PPG!K355&amp;"."&amp;$C$5</f>
        <v>...Ma22</v>
      </c>
      <c r="F355" s="113">
        <f t="shared" ca="1" si="20"/>
        <v>44697</v>
      </c>
      <c r="G355" s="316" cm="1">
        <f t="array" ref="G355">IF(SUMPRODUCT((PPG!$Q$19:$AB$19=$B$5)*PPG!Q355:AB355)&gt;0,SUMPRODUCT((PPG!$Q$19:$AB$19=$B$5)*PPG!Q355:AB355),0)</f>
        <v>0</v>
      </c>
      <c r="H355" s="115">
        <f t="shared" ca="1" si="21"/>
        <v>44697</v>
      </c>
      <c r="I355" s="116">
        <v>0</v>
      </c>
      <c r="J355" s="112" t="str">
        <f>LEFT(PPG!D355,20)&amp;"."&amp;PPGPAY!E355</f>
        <v>....Ma22</v>
      </c>
      <c r="K355" s="111" t="b">
        <v>1</v>
      </c>
      <c r="L355" s="117" t="s">
        <v>1275</v>
      </c>
      <c r="M355" s="111" t="b">
        <v>1</v>
      </c>
      <c r="N355" s="111" t="s">
        <v>1276</v>
      </c>
      <c r="O355" s="118">
        <f>PPG!I355</f>
        <v>0</v>
      </c>
      <c r="P355" s="111" t="b">
        <v>1</v>
      </c>
      <c r="Q355" s="111" t="b">
        <v>1</v>
      </c>
      <c r="R355" s="111" t="b">
        <v>1</v>
      </c>
    </row>
    <row r="356" spans="1:18" x14ac:dyDescent="0.25">
      <c r="A356" s="108">
        <v>1</v>
      </c>
      <c r="B356" s="109">
        <v>2</v>
      </c>
      <c r="C356" s="110">
        <f>PPG!J356</f>
        <v>0</v>
      </c>
      <c r="D356" s="111" t="b">
        <v>1</v>
      </c>
      <c r="E356" s="112" t="str">
        <f>RIGHT(PPG!C356,4)&amp;"."&amp;PPG!M356&amp;"."&amp;PPG!K356&amp;"."&amp;$C$5</f>
        <v>...Ma22</v>
      </c>
      <c r="F356" s="113">
        <f t="shared" ca="1" si="20"/>
        <v>44697</v>
      </c>
      <c r="G356" s="316" cm="1">
        <f t="array" ref="G356">IF(SUMPRODUCT((PPG!$Q$19:$AB$19=$B$5)*PPG!Q356:AB356)&gt;0,SUMPRODUCT((PPG!$Q$19:$AB$19=$B$5)*PPG!Q356:AB356),0)</f>
        <v>0</v>
      </c>
      <c r="H356" s="115">
        <f t="shared" ca="1" si="21"/>
        <v>44697</v>
      </c>
      <c r="I356" s="116">
        <v>0</v>
      </c>
      <c r="J356" s="112" t="str">
        <f>LEFT(PPG!D356,20)&amp;"."&amp;PPGPAY!E356</f>
        <v>....Ma22</v>
      </c>
      <c r="K356" s="111" t="b">
        <v>1</v>
      </c>
      <c r="L356" s="117" t="s">
        <v>1275</v>
      </c>
      <c r="M356" s="111" t="b">
        <v>1</v>
      </c>
      <c r="N356" s="111" t="s">
        <v>1276</v>
      </c>
      <c r="O356" s="118">
        <f>PPG!I356</f>
        <v>0</v>
      </c>
      <c r="P356" s="111" t="b">
        <v>1</v>
      </c>
      <c r="Q356" s="111" t="b">
        <v>1</v>
      </c>
      <c r="R356" s="111" t="b">
        <v>1</v>
      </c>
    </row>
    <row r="357" spans="1:18" x14ac:dyDescent="0.25">
      <c r="A357" s="108">
        <v>1</v>
      </c>
      <c r="B357" s="109">
        <v>2</v>
      </c>
      <c r="C357" s="110">
        <f>PPG!J357</f>
        <v>0</v>
      </c>
      <c r="D357" s="111" t="b">
        <v>1</v>
      </c>
      <c r="E357" s="112" t="str">
        <f>RIGHT(PPG!C357,4)&amp;"."&amp;PPG!M357&amp;"."&amp;PPG!K357&amp;"."&amp;$C$5</f>
        <v>...Ma22</v>
      </c>
      <c r="F357" s="113">
        <f t="shared" ca="1" si="20"/>
        <v>44697</v>
      </c>
      <c r="G357" s="316" cm="1">
        <f t="array" ref="G357">IF(SUMPRODUCT((PPG!$Q$19:$AB$19=$B$5)*PPG!Q357:AB357)&gt;0,SUMPRODUCT((PPG!$Q$19:$AB$19=$B$5)*PPG!Q357:AB357),0)</f>
        <v>0</v>
      </c>
      <c r="H357" s="115">
        <f t="shared" ca="1" si="21"/>
        <v>44697</v>
      </c>
      <c r="I357" s="116">
        <v>0</v>
      </c>
      <c r="J357" s="112" t="str">
        <f>LEFT(PPG!D357,20)&amp;"."&amp;PPGPAY!E357</f>
        <v>....Ma22</v>
      </c>
      <c r="K357" s="111" t="b">
        <v>1</v>
      </c>
      <c r="L357" s="117" t="s">
        <v>1275</v>
      </c>
      <c r="M357" s="111" t="b">
        <v>1</v>
      </c>
      <c r="N357" s="111" t="s">
        <v>1276</v>
      </c>
      <c r="O357" s="118">
        <f>PPG!I357</f>
        <v>0</v>
      </c>
      <c r="P357" s="111" t="b">
        <v>1</v>
      </c>
      <c r="Q357" s="111" t="b">
        <v>1</v>
      </c>
      <c r="R357" s="111" t="b">
        <v>1</v>
      </c>
    </row>
    <row r="358" spans="1:18" x14ac:dyDescent="0.25">
      <c r="A358" s="108">
        <v>1</v>
      </c>
      <c r="B358" s="109">
        <v>2</v>
      </c>
      <c r="C358" s="110">
        <f>PPG!J358</f>
        <v>0</v>
      </c>
      <c r="D358" s="111" t="b">
        <v>1</v>
      </c>
      <c r="E358" s="112" t="str">
        <f>RIGHT(PPG!C358,4)&amp;"."&amp;PPG!M358&amp;"."&amp;PPG!K358&amp;"."&amp;$C$5</f>
        <v>...Ma22</v>
      </c>
      <c r="F358" s="113">
        <f t="shared" ca="1" si="20"/>
        <v>44697</v>
      </c>
      <c r="G358" s="316" cm="1">
        <f t="array" ref="G358">IF(SUMPRODUCT((PPG!$Q$19:$AB$19=$B$5)*PPG!Q358:AB358)&gt;0,SUMPRODUCT((PPG!$Q$19:$AB$19=$B$5)*PPG!Q358:AB358),0)</f>
        <v>0</v>
      </c>
      <c r="H358" s="115">
        <f t="shared" ca="1" si="21"/>
        <v>44697</v>
      </c>
      <c r="I358" s="116">
        <v>0</v>
      </c>
      <c r="J358" s="112" t="str">
        <f>LEFT(PPG!D358,20)&amp;"."&amp;PPGPAY!E358</f>
        <v>....Ma22</v>
      </c>
      <c r="K358" s="111" t="b">
        <v>1</v>
      </c>
      <c r="L358" s="117" t="s">
        <v>1275</v>
      </c>
      <c r="M358" s="111" t="b">
        <v>1</v>
      </c>
      <c r="N358" s="111" t="s">
        <v>1276</v>
      </c>
      <c r="O358" s="118">
        <f>PPG!I358</f>
        <v>0</v>
      </c>
      <c r="P358" s="111" t="b">
        <v>1</v>
      </c>
      <c r="Q358" s="111" t="b">
        <v>1</v>
      </c>
      <c r="R358" s="111" t="b">
        <v>1</v>
      </c>
    </row>
    <row r="359" spans="1:18" x14ac:dyDescent="0.25">
      <c r="A359" s="108">
        <v>1</v>
      </c>
      <c r="B359" s="109">
        <v>2</v>
      </c>
      <c r="C359" s="110">
        <f>PPG!J359</f>
        <v>0</v>
      </c>
      <c r="D359" s="111" t="b">
        <v>1</v>
      </c>
      <c r="E359" s="112" t="str">
        <f>RIGHT(PPG!C359,4)&amp;"."&amp;PPG!M359&amp;"."&amp;PPG!K359&amp;"."&amp;$C$5</f>
        <v>...Ma22</v>
      </c>
      <c r="F359" s="113">
        <f t="shared" ca="1" si="20"/>
        <v>44697</v>
      </c>
      <c r="G359" s="316" cm="1">
        <f t="array" ref="G359">IF(SUMPRODUCT((PPG!$Q$19:$AB$19=$B$5)*PPG!Q359:AB359)&gt;0,SUMPRODUCT((PPG!$Q$19:$AB$19=$B$5)*PPG!Q359:AB359),0)</f>
        <v>0</v>
      </c>
      <c r="H359" s="115">
        <f t="shared" ca="1" si="21"/>
        <v>44697</v>
      </c>
      <c r="I359" s="116">
        <v>0</v>
      </c>
      <c r="J359" s="112" t="str">
        <f>LEFT(PPG!D359,20)&amp;"."&amp;PPGPAY!E359</f>
        <v>....Ma22</v>
      </c>
      <c r="K359" s="111" t="b">
        <v>1</v>
      </c>
      <c r="L359" s="117" t="s">
        <v>1275</v>
      </c>
      <c r="M359" s="111" t="b">
        <v>1</v>
      </c>
      <c r="N359" s="111" t="s">
        <v>1276</v>
      </c>
      <c r="O359" s="118">
        <f>PPG!I359</f>
        <v>0</v>
      </c>
      <c r="P359" s="111" t="b">
        <v>1</v>
      </c>
      <c r="Q359" s="111" t="b">
        <v>1</v>
      </c>
      <c r="R359" s="111" t="b">
        <v>1</v>
      </c>
    </row>
    <row r="360" spans="1:18" x14ac:dyDescent="0.25">
      <c r="A360" s="108">
        <v>1</v>
      </c>
      <c r="B360" s="109">
        <v>2</v>
      </c>
      <c r="C360" s="110">
        <f>PPG!J360</f>
        <v>0</v>
      </c>
      <c r="D360" s="111" t="b">
        <v>1</v>
      </c>
      <c r="E360" s="112" t="str">
        <f>RIGHT(PPG!C360,4)&amp;"."&amp;PPG!M360&amp;"."&amp;PPG!K360&amp;"."&amp;$C$5</f>
        <v>...Ma22</v>
      </c>
      <c r="F360" s="113">
        <f t="shared" ca="1" si="20"/>
        <v>44697</v>
      </c>
      <c r="G360" s="316" cm="1">
        <f t="array" ref="G360">IF(SUMPRODUCT((PPG!$Q$19:$AB$19=$B$5)*PPG!Q360:AB360)&gt;0,SUMPRODUCT((PPG!$Q$19:$AB$19=$B$5)*PPG!Q360:AB360),0)</f>
        <v>0</v>
      </c>
      <c r="H360" s="115">
        <f t="shared" ca="1" si="21"/>
        <v>44697</v>
      </c>
      <c r="I360" s="116">
        <v>0</v>
      </c>
      <c r="J360" s="112" t="str">
        <f>LEFT(PPG!D360,20)&amp;"."&amp;PPGPAY!E360</f>
        <v>....Ma22</v>
      </c>
      <c r="K360" s="111" t="b">
        <v>1</v>
      </c>
      <c r="L360" s="117" t="s">
        <v>1275</v>
      </c>
      <c r="M360" s="111" t="b">
        <v>1</v>
      </c>
      <c r="N360" s="111" t="s">
        <v>1276</v>
      </c>
      <c r="O360" s="118">
        <f>PPG!I360</f>
        <v>0</v>
      </c>
      <c r="P360" s="111" t="b">
        <v>1</v>
      </c>
      <c r="Q360" s="111" t="b">
        <v>1</v>
      </c>
      <c r="R360" s="111" t="b">
        <v>1</v>
      </c>
    </row>
    <row r="361" spans="1:18" x14ac:dyDescent="0.25">
      <c r="A361" s="108">
        <v>1</v>
      </c>
      <c r="B361" s="109">
        <v>2</v>
      </c>
      <c r="C361" s="110">
        <f>PPG!J361</f>
        <v>0</v>
      </c>
      <c r="D361" s="111" t="b">
        <v>1</v>
      </c>
      <c r="E361" s="112" t="str">
        <f>RIGHT(PPG!C361,4)&amp;"."&amp;PPG!M361&amp;"."&amp;PPG!K361&amp;"."&amp;$C$5</f>
        <v>...Ma22</v>
      </c>
      <c r="F361" s="113">
        <f t="shared" ca="1" si="20"/>
        <v>44697</v>
      </c>
      <c r="G361" s="316" cm="1">
        <f t="array" ref="G361">IF(SUMPRODUCT((PPG!$Q$19:$AB$19=$B$5)*PPG!Q361:AB361)&gt;0,SUMPRODUCT((PPG!$Q$19:$AB$19=$B$5)*PPG!Q361:AB361),0)</f>
        <v>0</v>
      </c>
      <c r="H361" s="115">
        <f t="shared" ca="1" si="21"/>
        <v>44697</v>
      </c>
      <c r="I361" s="116">
        <v>0</v>
      </c>
      <c r="J361" s="112" t="str">
        <f>LEFT(PPG!D361,20)&amp;"."&amp;PPGPAY!E361</f>
        <v>....Ma22</v>
      </c>
      <c r="K361" s="111" t="b">
        <v>1</v>
      </c>
      <c r="L361" s="117" t="s">
        <v>1275</v>
      </c>
      <c r="M361" s="111" t="b">
        <v>1</v>
      </c>
      <c r="N361" s="111" t="s">
        <v>1276</v>
      </c>
      <c r="O361" s="118">
        <f>PPG!I361</f>
        <v>0</v>
      </c>
      <c r="P361" s="111" t="b">
        <v>1</v>
      </c>
      <c r="Q361" s="111" t="b">
        <v>1</v>
      </c>
      <c r="R361" s="111" t="b">
        <v>1</v>
      </c>
    </row>
    <row r="362" spans="1:18" x14ac:dyDescent="0.25">
      <c r="A362" s="108">
        <v>1</v>
      </c>
      <c r="B362" s="109">
        <v>2</v>
      </c>
      <c r="C362" s="110">
        <f>PPG!J362</f>
        <v>0</v>
      </c>
      <c r="D362" s="111" t="b">
        <v>1</v>
      </c>
      <c r="E362" s="112" t="str">
        <f>RIGHT(PPG!C362,4)&amp;"."&amp;PPG!M362&amp;"."&amp;PPG!K362&amp;"."&amp;$C$5</f>
        <v>...Ma22</v>
      </c>
      <c r="F362" s="113">
        <f t="shared" ca="1" si="20"/>
        <v>44697</v>
      </c>
      <c r="G362" s="316" cm="1">
        <f t="array" ref="G362">IF(SUMPRODUCT((PPG!$Q$19:$AB$19=$B$5)*PPG!Q362:AB362)&gt;0,SUMPRODUCT((PPG!$Q$19:$AB$19=$B$5)*PPG!Q362:AB362),0)</f>
        <v>0</v>
      </c>
      <c r="H362" s="115">
        <f t="shared" ca="1" si="21"/>
        <v>44697</v>
      </c>
      <c r="I362" s="116">
        <v>0</v>
      </c>
      <c r="J362" s="112" t="str">
        <f>LEFT(PPG!D362,20)&amp;"."&amp;PPGPAY!E362</f>
        <v>....Ma22</v>
      </c>
      <c r="K362" s="111" t="b">
        <v>1</v>
      </c>
      <c r="L362" s="117" t="s">
        <v>1275</v>
      </c>
      <c r="M362" s="111" t="b">
        <v>1</v>
      </c>
      <c r="N362" s="111" t="s">
        <v>1276</v>
      </c>
      <c r="O362" s="118">
        <f>PPG!I362</f>
        <v>0</v>
      </c>
      <c r="P362" s="111" t="b">
        <v>1</v>
      </c>
      <c r="Q362" s="111" t="b">
        <v>1</v>
      </c>
      <c r="R362" s="111" t="b">
        <v>1</v>
      </c>
    </row>
    <row r="363" spans="1:18" x14ac:dyDescent="0.25">
      <c r="A363" s="108">
        <v>1</v>
      </c>
      <c r="B363" s="109">
        <v>2</v>
      </c>
      <c r="C363" s="110">
        <f>PPG!J363</f>
        <v>0</v>
      </c>
      <c r="D363" s="111" t="b">
        <v>1</v>
      </c>
      <c r="E363" s="112" t="str">
        <f>RIGHT(PPG!C363,4)&amp;"."&amp;PPG!M363&amp;"."&amp;PPG!K363&amp;"."&amp;$C$5</f>
        <v>...Ma22</v>
      </c>
      <c r="F363" s="113">
        <f t="shared" ca="1" si="20"/>
        <v>44697</v>
      </c>
      <c r="G363" s="316" cm="1">
        <f t="array" ref="G363">IF(SUMPRODUCT((PPG!$Q$19:$AB$19=$B$5)*PPG!Q363:AB363)&gt;0,SUMPRODUCT((PPG!$Q$19:$AB$19=$B$5)*PPG!Q363:AB363),0)</f>
        <v>0</v>
      </c>
      <c r="H363" s="115">
        <f t="shared" ca="1" si="21"/>
        <v>44697</v>
      </c>
      <c r="I363" s="116">
        <v>0</v>
      </c>
      <c r="J363" s="112" t="str">
        <f>LEFT(PPG!D363,20)&amp;"."&amp;PPGPAY!E363</f>
        <v>....Ma22</v>
      </c>
      <c r="K363" s="111" t="b">
        <v>1</v>
      </c>
      <c r="L363" s="117" t="s">
        <v>1275</v>
      </c>
      <c r="M363" s="111" t="b">
        <v>1</v>
      </c>
      <c r="N363" s="111" t="s">
        <v>1276</v>
      </c>
      <c r="O363" s="118">
        <f>PPG!I363</f>
        <v>0</v>
      </c>
      <c r="P363" s="111" t="b">
        <v>1</v>
      </c>
      <c r="Q363" s="111" t="b">
        <v>1</v>
      </c>
      <c r="R363" s="111" t="b">
        <v>1</v>
      </c>
    </row>
    <row r="364" spans="1:18" x14ac:dyDescent="0.25">
      <c r="A364" s="108">
        <v>1</v>
      </c>
      <c r="B364" s="109">
        <v>2</v>
      </c>
      <c r="C364" s="110">
        <f>PPG!J364</f>
        <v>0</v>
      </c>
      <c r="D364" s="111" t="b">
        <v>1</v>
      </c>
      <c r="E364" s="112" t="str">
        <f>RIGHT(PPG!C364,4)&amp;"."&amp;PPG!M364&amp;"."&amp;PPG!K364&amp;"."&amp;$C$5</f>
        <v>...Ma22</v>
      </c>
      <c r="F364" s="113">
        <f t="shared" ca="1" si="20"/>
        <v>44697</v>
      </c>
      <c r="G364" s="316" cm="1">
        <f t="array" ref="G364">IF(SUMPRODUCT((PPG!$Q$19:$AB$19=$B$5)*PPG!Q364:AB364)&gt;0,SUMPRODUCT((PPG!$Q$19:$AB$19=$B$5)*PPG!Q364:AB364),0)</f>
        <v>0</v>
      </c>
      <c r="H364" s="115">
        <f t="shared" ca="1" si="21"/>
        <v>44697</v>
      </c>
      <c r="I364" s="116">
        <v>0</v>
      </c>
      <c r="J364" s="112" t="str">
        <f>LEFT(PPG!D364,20)&amp;"."&amp;PPGPAY!E364</f>
        <v>....Ma22</v>
      </c>
      <c r="K364" s="111" t="b">
        <v>1</v>
      </c>
      <c r="L364" s="117" t="s">
        <v>1275</v>
      </c>
      <c r="M364" s="111" t="b">
        <v>1</v>
      </c>
      <c r="N364" s="111" t="s">
        <v>1276</v>
      </c>
      <c r="O364" s="118">
        <f>PPG!I364</f>
        <v>0</v>
      </c>
      <c r="P364" s="111" t="b">
        <v>1</v>
      </c>
      <c r="Q364" s="111" t="b">
        <v>1</v>
      </c>
      <c r="R364" s="111" t="b">
        <v>1</v>
      </c>
    </row>
    <row r="365" spans="1:18" x14ac:dyDescent="0.25">
      <c r="A365" s="108">
        <v>1</v>
      </c>
      <c r="B365" s="109">
        <v>2</v>
      </c>
      <c r="C365" s="110">
        <f>PPG!J365</f>
        <v>0</v>
      </c>
      <c r="D365" s="111" t="b">
        <v>1</v>
      </c>
      <c r="E365" s="112" t="str">
        <f>RIGHT(PPG!C365,4)&amp;"."&amp;PPG!M365&amp;"."&amp;PPG!K365&amp;"."&amp;$C$5</f>
        <v>...Ma22</v>
      </c>
      <c r="F365" s="113">
        <f t="shared" ca="1" si="20"/>
        <v>44697</v>
      </c>
      <c r="G365" s="316" cm="1">
        <f t="array" ref="G365">IF(SUMPRODUCT((PPG!$Q$19:$AB$19=$B$5)*PPG!Q365:AB365)&gt;0,SUMPRODUCT((PPG!$Q$19:$AB$19=$B$5)*PPG!Q365:AB365),0)</f>
        <v>0</v>
      </c>
      <c r="H365" s="115">
        <f t="shared" ca="1" si="21"/>
        <v>44697</v>
      </c>
      <c r="I365" s="116">
        <v>0</v>
      </c>
      <c r="J365" s="112" t="str">
        <f>LEFT(PPG!D365,20)&amp;"."&amp;PPGPAY!E365</f>
        <v>....Ma22</v>
      </c>
      <c r="K365" s="111" t="b">
        <v>1</v>
      </c>
      <c r="L365" s="117" t="s">
        <v>1275</v>
      </c>
      <c r="M365" s="111" t="b">
        <v>1</v>
      </c>
      <c r="N365" s="111" t="s">
        <v>1276</v>
      </c>
      <c r="O365" s="118">
        <f>PPG!I365</f>
        <v>0</v>
      </c>
      <c r="P365" s="111" t="b">
        <v>1</v>
      </c>
      <c r="Q365" s="111" t="b">
        <v>1</v>
      </c>
      <c r="R365" s="111" t="b">
        <v>1</v>
      </c>
    </row>
    <row r="366" spans="1:18" x14ac:dyDescent="0.25">
      <c r="A366" s="108">
        <v>1</v>
      </c>
      <c r="B366" s="109">
        <v>2</v>
      </c>
      <c r="C366" s="110">
        <f>PPG!J366</f>
        <v>0</v>
      </c>
      <c r="D366" s="111" t="b">
        <v>1</v>
      </c>
      <c r="E366" s="112" t="str">
        <f>RIGHT(PPG!C366,4)&amp;"."&amp;PPG!M366&amp;"."&amp;PPG!K366&amp;"."&amp;$C$5</f>
        <v>...Ma22</v>
      </c>
      <c r="F366" s="113">
        <f t="shared" ca="1" si="20"/>
        <v>44697</v>
      </c>
      <c r="G366" s="316" cm="1">
        <f t="array" ref="G366">IF(SUMPRODUCT((PPG!$Q$19:$AB$19=$B$5)*PPG!Q366:AB366)&gt;0,SUMPRODUCT((PPG!$Q$19:$AB$19=$B$5)*PPG!Q366:AB366),0)</f>
        <v>0</v>
      </c>
      <c r="H366" s="115">
        <f t="shared" ca="1" si="21"/>
        <v>44697</v>
      </c>
      <c r="I366" s="116">
        <v>0</v>
      </c>
      <c r="J366" s="112" t="str">
        <f>LEFT(PPG!D366,20)&amp;"."&amp;PPGPAY!E366</f>
        <v>....Ma22</v>
      </c>
      <c r="K366" s="111" t="b">
        <v>1</v>
      </c>
      <c r="L366" s="117" t="s">
        <v>1275</v>
      </c>
      <c r="M366" s="111" t="b">
        <v>1</v>
      </c>
      <c r="N366" s="111" t="s">
        <v>1276</v>
      </c>
      <c r="O366" s="118">
        <f>PPG!I366</f>
        <v>0</v>
      </c>
      <c r="P366" s="111" t="b">
        <v>1</v>
      </c>
      <c r="Q366" s="111" t="b">
        <v>1</v>
      </c>
      <c r="R366" s="111" t="b">
        <v>1</v>
      </c>
    </row>
    <row r="367" spans="1:18" x14ac:dyDescent="0.25">
      <c r="A367" s="108">
        <v>1</v>
      </c>
      <c r="B367" s="109">
        <v>2</v>
      </c>
      <c r="C367" s="110">
        <f>PPG!J367</f>
        <v>0</v>
      </c>
      <c r="D367" s="111" t="b">
        <v>1</v>
      </c>
      <c r="E367" s="112" t="str">
        <f>RIGHT(PPG!C367,4)&amp;"."&amp;PPG!M367&amp;"."&amp;PPG!K367&amp;"."&amp;$C$5</f>
        <v>...Ma22</v>
      </c>
      <c r="F367" s="113">
        <f t="shared" ca="1" si="20"/>
        <v>44697</v>
      </c>
      <c r="G367" s="316" cm="1">
        <f t="array" ref="G367">IF(SUMPRODUCT((PPG!$Q$19:$AB$19=$B$5)*PPG!Q367:AB367)&gt;0,SUMPRODUCT((PPG!$Q$19:$AB$19=$B$5)*PPG!Q367:AB367),0)</f>
        <v>0</v>
      </c>
      <c r="H367" s="115">
        <f t="shared" ca="1" si="21"/>
        <v>44697</v>
      </c>
      <c r="I367" s="116">
        <v>0</v>
      </c>
      <c r="J367" s="112" t="str">
        <f>LEFT(PPG!D367,20)&amp;"."&amp;PPGPAY!E367</f>
        <v>....Ma22</v>
      </c>
      <c r="K367" s="111" t="b">
        <v>1</v>
      </c>
      <c r="L367" s="117" t="s">
        <v>1275</v>
      </c>
      <c r="M367" s="111" t="b">
        <v>1</v>
      </c>
      <c r="N367" s="111" t="s">
        <v>1276</v>
      </c>
      <c r="O367" s="118">
        <f>PPG!I367</f>
        <v>0</v>
      </c>
      <c r="P367" s="111" t="b">
        <v>1</v>
      </c>
      <c r="Q367" s="111" t="b">
        <v>1</v>
      </c>
      <c r="R367" s="111" t="b">
        <v>1</v>
      </c>
    </row>
    <row r="368" spans="1:18" x14ac:dyDescent="0.25">
      <c r="A368" s="108">
        <v>1</v>
      </c>
      <c r="B368" s="109">
        <v>2</v>
      </c>
      <c r="C368" s="110">
        <f>PPG!J368</f>
        <v>0</v>
      </c>
      <c r="D368" s="111" t="b">
        <v>1</v>
      </c>
      <c r="E368" s="112" t="str">
        <f>RIGHT(PPG!C368,4)&amp;"."&amp;PPG!M368&amp;"."&amp;PPG!K368&amp;"."&amp;$C$5</f>
        <v>...Ma22</v>
      </c>
      <c r="F368" s="113">
        <f t="shared" ca="1" si="20"/>
        <v>44697</v>
      </c>
      <c r="G368" s="316" cm="1">
        <f t="array" ref="G368">IF(SUMPRODUCT((PPG!$Q$19:$AB$19=$B$5)*PPG!Q368:AB368)&gt;0,SUMPRODUCT((PPG!$Q$19:$AB$19=$B$5)*PPG!Q368:AB368),0)</f>
        <v>0</v>
      </c>
      <c r="H368" s="115">
        <f t="shared" ca="1" si="21"/>
        <v>44697</v>
      </c>
      <c r="I368" s="116">
        <v>0</v>
      </c>
      <c r="J368" s="112" t="str">
        <f>LEFT(PPG!D368,20)&amp;"."&amp;PPGPAY!E368</f>
        <v>....Ma22</v>
      </c>
      <c r="K368" s="111" t="b">
        <v>1</v>
      </c>
      <c r="L368" s="117" t="s">
        <v>1275</v>
      </c>
      <c r="M368" s="111" t="b">
        <v>1</v>
      </c>
      <c r="N368" s="111" t="s">
        <v>1276</v>
      </c>
      <c r="O368" s="118">
        <f>PPG!I368</f>
        <v>0</v>
      </c>
      <c r="P368" s="111" t="b">
        <v>1</v>
      </c>
      <c r="Q368" s="111" t="b">
        <v>1</v>
      </c>
      <c r="R368" s="111" t="b">
        <v>1</v>
      </c>
    </row>
    <row r="369" spans="1:18" x14ac:dyDescent="0.25">
      <c r="A369" s="108">
        <v>1</v>
      </c>
      <c r="B369" s="109">
        <v>2</v>
      </c>
      <c r="C369" s="110">
        <f>PPG!J369</f>
        <v>0</v>
      </c>
      <c r="D369" s="111" t="b">
        <v>1</v>
      </c>
      <c r="E369" s="112" t="str">
        <f>RIGHT(PPG!C369,4)&amp;"."&amp;PPG!M369&amp;"."&amp;PPG!K369&amp;"."&amp;$C$5</f>
        <v>...Ma22</v>
      </c>
      <c r="F369" s="113">
        <f t="shared" ca="1" si="20"/>
        <v>44697</v>
      </c>
      <c r="G369" s="316" cm="1">
        <f t="array" ref="G369">IF(SUMPRODUCT((PPG!$Q$19:$AB$19=$B$5)*PPG!Q369:AB369)&gt;0,SUMPRODUCT((PPG!$Q$19:$AB$19=$B$5)*PPG!Q369:AB369),0)</f>
        <v>0</v>
      </c>
      <c r="H369" s="115">
        <f t="shared" ca="1" si="21"/>
        <v>44697</v>
      </c>
      <c r="I369" s="116">
        <v>0</v>
      </c>
      <c r="J369" s="112" t="str">
        <f>LEFT(PPG!D369,20)&amp;"."&amp;PPGPAY!E369</f>
        <v>....Ma22</v>
      </c>
      <c r="K369" s="111" t="b">
        <v>1</v>
      </c>
      <c r="L369" s="117" t="s">
        <v>1275</v>
      </c>
      <c r="M369" s="111" t="b">
        <v>1</v>
      </c>
      <c r="N369" s="111" t="s">
        <v>1276</v>
      </c>
      <c r="O369" s="118">
        <f>PPG!I369</f>
        <v>0</v>
      </c>
      <c r="P369" s="111" t="b">
        <v>1</v>
      </c>
      <c r="Q369" s="111" t="b">
        <v>1</v>
      </c>
      <c r="R369" s="111" t="b">
        <v>1</v>
      </c>
    </row>
    <row r="370" spans="1:18" x14ac:dyDescent="0.25">
      <c r="A370" s="108">
        <v>1</v>
      </c>
      <c r="B370" s="109">
        <v>2</v>
      </c>
      <c r="C370" s="110">
        <f>PPG!J370</f>
        <v>0</v>
      </c>
      <c r="D370" s="111" t="b">
        <v>1</v>
      </c>
      <c r="E370" s="112" t="str">
        <f>RIGHT(PPG!C370,4)&amp;"."&amp;PPG!M370&amp;"."&amp;PPG!K370&amp;"."&amp;$C$5</f>
        <v>...Ma22</v>
      </c>
      <c r="F370" s="113">
        <f t="shared" ca="1" si="20"/>
        <v>44697</v>
      </c>
      <c r="G370" s="316" cm="1">
        <f t="array" ref="G370">IF(SUMPRODUCT((PPG!$Q$19:$AB$19=$B$5)*PPG!Q370:AB370)&gt;0,SUMPRODUCT((PPG!$Q$19:$AB$19=$B$5)*PPG!Q370:AB370),0)</f>
        <v>0</v>
      </c>
      <c r="H370" s="115">
        <f t="shared" ca="1" si="21"/>
        <v>44697</v>
      </c>
      <c r="I370" s="116">
        <v>0</v>
      </c>
      <c r="J370" s="112" t="str">
        <f>LEFT(PPG!D370,20)&amp;"."&amp;PPGPAY!E370</f>
        <v>....Ma22</v>
      </c>
      <c r="K370" s="111" t="b">
        <v>1</v>
      </c>
      <c r="L370" s="117" t="s">
        <v>1275</v>
      </c>
      <c r="M370" s="111" t="b">
        <v>1</v>
      </c>
      <c r="N370" s="111" t="s">
        <v>1276</v>
      </c>
      <c r="O370" s="118">
        <f>PPG!I370</f>
        <v>0</v>
      </c>
      <c r="P370" s="111" t="b">
        <v>1</v>
      </c>
      <c r="Q370" s="111" t="b">
        <v>1</v>
      </c>
      <c r="R370" s="111" t="b">
        <v>1</v>
      </c>
    </row>
    <row r="371" spans="1:18" x14ac:dyDescent="0.25">
      <c r="A371" s="108">
        <v>1</v>
      </c>
      <c r="B371" s="109">
        <v>2</v>
      </c>
      <c r="C371" s="110">
        <f>PPG!J371</f>
        <v>0</v>
      </c>
      <c r="D371" s="111" t="b">
        <v>1</v>
      </c>
      <c r="E371" s="112" t="str">
        <f>RIGHT(PPG!C371,4)&amp;"."&amp;PPG!M371&amp;"."&amp;PPG!K371&amp;"."&amp;$C$5</f>
        <v>...Ma22</v>
      </c>
      <c r="F371" s="113">
        <f t="shared" ca="1" si="20"/>
        <v>44697</v>
      </c>
      <c r="G371" s="316" cm="1">
        <f t="array" ref="G371">IF(SUMPRODUCT((PPG!$Q$19:$AB$19=$B$5)*PPG!Q371:AB371)&gt;0,SUMPRODUCT((PPG!$Q$19:$AB$19=$B$5)*PPG!Q371:AB371),0)</f>
        <v>0</v>
      </c>
      <c r="H371" s="115">
        <f t="shared" ca="1" si="21"/>
        <v>44697</v>
      </c>
      <c r="I371" s="116">
        <v>0</v>
      </c>
      <c r="J371" s="112" t="str">
        <f>LEFT(PPG!D371,20)&amp;"."&amp;PPGPAY!E371</f>
        <v>....Ma22</v>
      </c>
      <c r="K371" s="111" t="b">
        <v>1</v>
      </c>
      <c r="L371" s="117" t="s">
        <v>1275</v>
      </c>
      <c r="M371" s="111" t="b">
        <v>1</v>
      </c>
      <c r="N371" s="111" t="s">
        <v>1276</v>
      </c>
      <c r="O371" s="118">
        <f>PPG!I371</f>
        <v>0</v>
      </c>
      <c r="P371" s="111" t="b">
        <v>1</v>
      </c>
      <c r="Q371" s="111" t="b">
        <v>1</v>
      </c>
      <c r="R371" s="111" t="b">
        <v>1</v>
      </c>
    </row>
    <row r="372" spans="1:18" x14ac:dyDescent="0.25">
      <c r="A372" s="108">
        <v>1</v>
      </c>
      <c r="B372" s="109">
        <v>2</v>
      </c>
      <c r="C372" s="110">
        <f>PPG!J372</f>
        <v>0</v>
      </c>
      <c r="D372" s="111" t="b">
        <v>1</v>
      </c>
      <c r="E372" s="112" t="str">
        <f>RIGHT(PPG!C372,4)&amp;"."&amp;PPG!M372&amp;"."&amp;PPG!K372&amp;"."&amp;$C$5</f>
        <v>...Ma22</v>
      </c>
      <c r="F372" s="113">
        <f t="shared" ca="1" si="20"/>
        <v>44697</v>
      </c>
      <c r="G372" s="316" cm="1">
        <f t="array" ref="G372">IF(SUMPRODUCT((PPG!$Q$19:$AB$19=$B$5)*PPG!Q372:AB372)&gt;0,SUMPRODUCT((PPG!$Q$19:$AB$19=$B$5)*PPG!Q372:AB372),0)</f>
        <v>0</v>
      </c>
      <c r="H372" s="115">
        <f t="shared" ca="1" si="21"/>
        <v>44697</v>
      </c>
      <c r="I372" s="116">
        <v>0</v>
      </c>
      <c r="J372" s="112" t="str">
        <f>LEFT(PPG!D372,20)&amp;"."&amp;PPGPAY!E372</f>
        <v>....Ma22</v>
      </c>
      <c r="K372" s="111" t="b">
        <v>1</v>
      </c>
      <c r="L372" s="117" t="s">
        <v>1275</v>
      </c>
      <c r="M372" s="111" t="b">
        <v>1</v>
      </c>
      <c r="N372" s="111" t="s">
        <v>1276</v>
      </c>
      <c r="O372" s="118">
        <f>PPG!I372</f>
        <v>0</v>
      </c>
      <c r="P372" s="111" t="b">
        <v>1</v>
      </c>
      <c r="Q372" s="111" t="b">
        <v>1</v>
      </c>
      <c r="R372" s="111" t="b">
        <v>1</v>
      </c>
    </row>
    <row r="373" spans="1:18" x14ac:dyDescent="0.25">
      <c r="A373" s="108">
        <v>1</v>
      </c>
      <c r="B373" s="109">
        <v>2</v>
      </c>
      <c r="C373" s="110">
        <f>PPG!J373</f>
        <v>0</v>
      </c>
      <c r="D373" s="111" t="b">
        <v>1</v>
      </c>
      <c r="E373" s="112" t="str">
        <f>RIGHT(PPG!C373,4)&amp;"."&amp;PPG!M373&amp;"."&amp;PPG!K373&amp;"."&amp;$C$5</f>
        <v>...Ma22</v>
      </c>
      <c r="F373" s="113">
        <f t="shared" ca="1" si="20"/>
        <v>44697</v>
      </c>
      <c r="G373" s="316" cm="1">
        <f t="array" ref="G373">IF(SUMPRODUCT((PPG!$Q$19:$AB$19=$B$5)*PPG!Q373:AB373)&gt;0,SUMPRODUCT((PPG!$Q$19:$AB$19=$B$5)*PPG!Q373:AB373),0)</f>
        <v>0</v>
      </c>
      <c r="H373" s="115">
        <f t="shared" ca="1" si="21"/>
        <v>44697</v>
      </c>
      <c r="I373" s="116">
        <v>0</v>
      </c>
      <c r="J373" s="112" t="str">
        <f>LEFT(PPG!D373,20)&amp;"."&amp;PPGPAY!E373</f>
        <v>....Ma22</v>
      </c>
      <c r="K373" s="111" t="b">
        <v>1</v>
      </c>
      <c r="L373" s="117" t="s">
        <v>1275</v>
      </c>
      <c r="M373" s="111" t="b">
        <v>1</v>
      </c>
      <c r="N373" s="111" t="s">
        <v>1276</v>
      </c>
      <c r="O373" s="118">
        <f>PPG!I373</f>
        <v>0</v>
      </c>
      <c r="P373" s="111" t="b">
        <v>1</v>
      </c>
      <c r="Q373" s="111" t="b">
        <v>1</v>
      </c>
      <c r="R373" s="111" t="b">
        <v>1</v>
      </c>
    </row>
    <row r="374" spans="1:18" x14ac:dyDescent="0.25">
      <c r="A374" s="108">
        <v>1</v>
      </c>
      <c r="B374" s="109">
        <v>2</v>
      </c>
      <c r="C374" s="110">
        <f>PPG!J374</f>
        <v>0</v>
      </c>
      <c r="D374" s="111" t="b">
        <v>1</v>
      </c>
      <c r="E374" s="112" t="str">
        <f>RIGHT(PPG!C374,4)&amp;"."&amp;PPG!M374&amp;"."&amp;PPG!K374&amp;"."&amp;$C$5</f>
        <v>...Ma22</v>
      </c>
      <c r="F374" s="113">
        <f t="shared" ca="1" si="20"/>
        <v>44697</v>
      </c>
      <c r="G374" s="316" cm="1">
        <f t="array" ref="G374">IF(SUMPRODUCT((PPG!$Q$19:$AB$19=$B$5)*PPG!Q374:AB374)&gt;0,SUMPRODUCT((PPG!$Q$19:$AB$19=$B$5)*PPG!Q374:AB374),0)</f>
        <v>0</v>
      </c>
      <c r="H374" s="115">
        <f t="shared" ca="1" si="21"/>
        <v>44697</v>
      </c>
      <c r="I374" s="116">
        <v>0</v>
      </c>
      <c r="J374" s="112" t="str">
        <f>LEFT(PPG!D374,20)&amp;"."&amp;PPGPAY!E374</f>
        <v>....Ma22</v>
      </c>
      <c r="K374" s="111" t="b">
        <v>1</v>
      </c>
      <c r="L374" s="117" t="s">
        <v>1275</v>
      </c>
      <c r="M374" s="111" t="b">
        <v>1</v>
      </c>
      <c r="N374" s="111" t="s">
        <v>1276</v>
      </c>
      <c r="O374" s="118">
        <f>PPG!I374</f>
        <v>0</v>
      </c>
      <c r="P374" s="111" t="b">
        <v>1</v>
      </c>
      <c r="Q374" s="111" t="b">
        <v>1</v>
      </c>
      <c r="R374" s="111" t="b">
        <v>1</v>
      </c>
    </row>
    <row r="375" spans="1:18" x14ac:dyDescent="0.25">
      <c r="A375" s="108">
        <v>1</v>
      </c>
      <c r="B375" s="109">
        <v>2</v>
      </c>
      <c r="C375" s="110">
        <f>PPG!J375</f>
        <v>0</v>
      </c>
      <c r="D375" s="111" t="b">
        <v>1</v>
      </c>
      <c r="E375" s="112" t="str">
        <f>RIGHT(PPG!C375,4)&amp;"."&amp;PPG!M375&amp;"."&amp;PPG!K375&amp;"."&amp;$C$5</f>
        <v>...Ma22</v>
      </c>
      <c r="F375" s="113">
        <f t="shared" ca="1" si="20"/>
        <v>44697</v>
      </c>
      <c r="G375" s="316" cm="1">
        <f t="array" ref="G375">IF(SUMPRODUCT((PPG!$Q$19:$AB$19=$B$5)*PPG!Q375:AB375)&gt;0,SUMPRODUCT((PPG!$Q$19:$AB$19=$B$5)*PPG!Q375:AB375),0)</f>
        <v>0</v>
      </c>
      <c r="H375" s="115">
        <f t="shared" ca="1" si="21"/>
        <v>44697</v>
      </c>
      <c r="I375" s="116">
        <v>0</v>
      </c>
      <c r="J375" s="112" t="str">
        <f>LEFT(PPG!D375,20)&amp;"."&amp;PPGPAY!E375</f>
        <v>....Ma22</v>
      </c>
      <c r="K375" s="111" t="b">
        <v>1</v>
      </c>
      <c r="L375" s="117" t="s">
        <v>1275</v>
      </c>
      <c r="M375" s="111" t="b">
        <v>1</v>
      </c>
      <c r="N375" s="111" t="s">
        <v>1276</v>
      </c>
      <c r="O375" s="118">
        <f>PPG!I375</f>
        <v>0</v>
      </c>
      <c r="P375" s="111" t="b">
        <v>1</v>
      </c>
      <c r="Q375" s="111" t="b">
        <v>1</v>
      </c>
      <c r="R375" s="111" t="b">
        <v>1</v>
      </c>
    </row>
    <row r="376" spans="1:18" x14ac:dyDescent="0.25">
      <c r="A376" s="108">
        <v>1</v>
      </c>
      <c r="B376" s="109">
        <v>2</v>
      </c>
      <c r="C376" s="110">
        <f>PPG!J376</f>
        <v>0</v>
      </c>
      <c r="D376" s="111" t="b">
        <v>1</v>
      </c>
      <c r="E376" s="112" t="str">
        <f>RIGHT(PPG!C376,4)&amp;"."&amp;PPG!M376&amp;"."&amp;PPG!K376&amp;"."&amp;$C$5</f>
        <v>...Ma22</v>
      </c>
      <c r="F376" s="113">
        <f t="shared" ca="1" si="20"/>
        <v>44697</v>
      </c>
      <c r="G376" s="316" cm="1">
        <f t="array" ref="G376">IF(SUMPRODUCT((PPG!$Q$19:$AB$19=$B$5)*PPG!Q376:AB376)&gt;0,SUMPRODUCT((PPG!$Q$19:$AB$19=$B$5)*PPG!Q376:AB376),0)</f>
        <v>0</v>
      </c>
      <c r="H376" s="115">
        <f t="shared" ca="1" si="21"/>
        <v>44697</v>
      </c>
      <c r="I376" s="116">
        <v>0</v>
      </c>
      <c r="J376" s="112" t="str">
        <f>LEFT(PPG!D376,20)&amp;"."&amp;PPGPAY!E376</f>
        <v>....Ma22</v>
      </c>
      <c r="K376" s="111" t="b">
        <v>1</v>
      </c>
      <c r="L376" s="117" t="s">
        <v>1275</v>
      </c>
      <c r="M376" s="111" t="b">
        <v>1</v>
      </c>
      <c r="N376" s="111" t="s">
        <v>1276</v>
      </c>
      <c r="O376" s="118">
        <f>PPG!I376</f>
        <v>0</v>
      </c>
      <c r="P376" s="111" t="b">
        <v>1</v>
      </c>
      <c r="Q376" s="111" t="b">
        <v>1</v>
      </c>
      <c r="R376" s="111" t="b">
        <v>1</v>
      </c>
    </row>
    <row r="377" spans="1:18" x14ac:dyDescent="0.25">
      <c r="A377" s="108">
        <v>1</v>
      </c>
      <c r="B377" s="109">
        <v>2</v>
      </c>
      <c r="C377" s="110">
        <f>PPG!J377</f>
        <v>0</v>
      </c>
      <c r="D377" s="111" t="b">
        <v>1</v>
      </c>
      <c r="E377" s="112" t="str">
        <f>RIGHT(PPG!C377,4)&amp;"."&amp;PPG!M377&amp;"."&amp;PPG!K377&amp;"."&amp;$C$5</f>
        <v>...Ma22</v>
      </c>
      <c r="F377" s="113">
        <f t="shared" ca="1" si="20"/>
        <v>44697</v>
      </c>
      <c r="G377" s="316" cm="1">
        <f t="array" ref="G377">IF(SUMPRODUCT((PPG!$Q$19:$AB$19=$B$5)*PPG!Q377:AB377)&gt;0,SUMPRODUCT((PPG!$Q$19:$AB$19=$B$5)*PPG!Q377:AB377),0)</f>
        <v>0</v>
      </c>
      <c r="H377" s="115">
        <f t="shared" ca="1" si="21"/>
        <v>44697</v>
      </c>
      <c r="I377" s="116">
        <v>0</v>
      </c>
      <c r="J377" s="112" t="str">
        <f>LEFT(PPG!D377,20)&amp;"."&amp;PPGPAY!E377</f>
        <v>....Ma22</v>
      </c>
      <c r="K377" s="111" t="b">
        <v>1</v>
      </c>
      <c r="L377" s="117" t="s">
        <v>1275</v>
      </c>
      <c r="M377" s="111" t="b">
        <v>1</v>
      </c>
      <c r="N377" s="111" t="s">
        <v>1276</v>
      </c>
      <c r="O377" s="118">
        <f>PPG!I377</f>
        <v>0</v>
      </c>
      <c r="P377" s="111" t="b">
        <v>1</v>
      </c>
      <c r="Q377" s="111" t="b">
        <v>1</v>
      </c>
      <c r="R377" s="111" t="b">
        <v>1</v>
      </c>
    </row>
    <row r="378" spans="1:18" x14ac:dyDescent="0.25">
      <c r="A378" s="108">
        <v>1</v>
      </c>
      <c r="B378" s="109">
        <v>2</v>
      </c>
      <c r="C378" s="110">
        <f>PPG!J378</f>
        <v>0</v>
      </c>
      <c r="D378" s="111" t="b">
        <v>1</v>
      </c>
      <c r="E378" s="112" t="str">
        <f>RIGHT(PPG!C378,4)&amp;"."&amp;PPG!M378&amp;"."&amp;PPG!K378&amp;"."&amp;$C$5</f>
        <v>...Ma22</v>
      </c>
      <c r="F378" s="113">
        <f t="shared" ca="1" si="20"/>
        <v>44697</v>
      </c>
      <c r="G378" s="316" cm="1">
        <f t="array" ref="G378">IF(SUMPRODUCT((PPG!$Q$19:$AB$19=$B$5)*PPG!Q378:AB378)&gt;0,SUMPRODUCT((PPG!$Q$19:$AB$19=$B$5)*PPG!Q378:AB378),0)</f>
        <v>0</v>
      </c>
      <c r="H378" s="115">
        <f t="shared" ca="1" si="21"/>
        <v>44697</v>
      </c>
      <c r="I378" s="116">
        <v>0</v>
      </c>
      <c r="J378" s="112" t="str">
        <f>LEFT(PPG!D378,20)&amp;"."&amp;PPGPAY!E378</f>
        <v>....Ma22</v>
      </c>
      <c r="K378" s="111" t="b">
        <v>1</v>
      </c>
      <c r="L378" s="117" t="s">
        <v>1275</v>
      </c>
      <c r="M378" s="111" t="b">
        <v>1</v>
      </c>
      <c r="N378" s="111" t="s">
        <v>1276</v>
      </c>
      <c r="O378" s="118">
        <f>PPG!I378</f>
        <v>0</v>
      </c>
      <c r="P378" s="111" t="b">
        <v>1</v>
      </c>
      <c r="Q378" s="111" t="b">
        <v>1</v>
      </c>
      <c r="R378" s="111" t="b">
        <v>1</v>
      </c>
    </row>
    <row r="379" spans="1:18" x14ac:dyDescent="0.25">
      <c r="A379" s="108">
        <v>1</v>
      </c>
      <c r="B379" s="109">
        <v>2</v>
      </c>
      <c r="C379" s="110">
        <f>PPG!J379</f>
        <v>0</v>
      </c>
      <c r="D379" s="111" t="b">
        <v>1</v>
      </c>
      <c r="E379" s="112" t="str">
        <f>RIGHT(PPG!C379,4)&amp;"."&amp;PPG!M379&amp;"."&amp;PPG!K379&amp;"."&amp;$C$5</f>
        <v>...Ma22</v>
      </c>
      <c r="F379" s="113">
        <f t="shared" ca="1" si="20"/>
        <v>44697</v>
      </c>
      <c r="G379" s="316" cm="1">
        <f t="array" ref="G379">IF(SUMPRODUCT((PPG!$Q$19:$AB$19=$B$5)*PPG!Q379:AB379)&gt;0,SUMPRODUCT((PPG!$Q$19:$AB$19=$B$5)*PPG!Q379:AB379),0)</f>
        <v>0</v>
      </c>
      <c r="H379" s="115">
        <f t="shared" ca="1" si="21"/>
        <v>44697</v>
      </c>
      <c r="I379" s="116">
        <v>0</v>
      </c>
      <c r="J379" s="112" t="str">
        <f>LEFT(PPG!D379,20)&amp;"."&amp;PPGPAY!E379</f>
        <v>....Ma22</v>
      </c>
      <c r="K379" s="111" t="b">
        <v>1</v>
      </c>
      <c r="L379" s="117" t="s">
        <v>1275</v>
      </c>
      <c r="M379" s="111" t="b">
        <v>1</v>
      </c>
      <c r="N379" s="111" t="s">
        <v>1276</v>
      </c>
      <c r="O379" s="118">
        <f>PPG!I379</f>
        <v>0</v>
      </c>
      <c r="P379" s="111" t="b">
        <v>1</v>
      </c>
      <c r="Q379" s="111" t="b">
        <v>1</v>
      </c>
      <c r="R379" s="111" t="b">
        <v>1</v>
      </c>
    </row>
    <row r="380" spans="1:18" x14ac:dyDescent="0.25">
      <c r="A380" s="108">
        <v>1</v>
      </c>
      <c r="B380" s="109">
        <v>2</v>
      </c>
      <c r="C380" s="110">
        <f>PPG!J380</f>
        <v>0</v>
      </c>
      <c r="D380" s="111" t="b">
        <v>1</v>
      </c>
      <c r="E380" s="112" t="str">
        <f>RIGHT(PPG!C380,4)&amp;"."&amp;PPG!M380&amp;"."&amp;PPG!K380&amp;"."&amp;$C$5</f>
        <v>...Ma22</v>
      </c>
      <c r="F380" s="113">
        <f t="shared" ca="1" si="20"/>
        <v>44697</v>
      </c>
      <c r="G380" s="316" cm="1">
        <f t="array" ref="G380">IF(SUMPRODUCT((PPG!$Q$19:$AB$19=$B$5)*PPG!Q380:AB380)&gt;0,SUMPRODUCT((PPG!$Q$19:$AB$19=$B$5)*PPG!Q380:AB380),0)</f>
        <v>0</v>
      </c>
      <c r="H380" s="115">
        <f t="shared" ca="1" si="21"/>
        <v>44697</v>
      </c>
      <c r="I380" s="116">
        <v>0</v>
      </c>
      <c r="J380" s="112" t="str">
        <f>LEFT(PPG!D380,20)&amp;"."&amp;PPGPAY!E380</f>
        <v>....Ma22</v>
      </c>
      <c r="K380" s="111" t="b">
        <v>1</v>
      </c>
      <c r="L380" s="117" t="s">
        <v>1275</v>
      </c>
      <c r="M380" s="111" t="b">
        <v>1</v>
      </c>
      <c r="N380" s="111" t="s">
        <v>1276</v>
      </c>
      <c r="O380" s="118">
        <f>PPG!I380</f>
        <v>0</v>
      </c>
      <c r="P380" s="111" t="b">
        <v>1</v>
      </c>
      <c r="Q380" s="111" t="b">
        <v>1</v>
      </c>
      <c r="R380" s="111" t="b">
        <v>1</v>
      </c>
    </row>
    <row r="381" spans="1:18" x14ac:dyDescent="0.25">
      <c r="A381" s="108">
        <v>1</v>
      </c>
      <c r="B381" s="109">
        <v>2</v>
      </c>
      <c r="C381" s="110">
        <f>PPG!J381</f>
        <v>0</v>
      </c>
      <c r="D381" s="111" t="b">
        <v>1</v>
      </c>
      <c r="E381" s="112" t="str">
        <f>RIGHT(PPG!C381,4)&amp;"."&amp;PPG!M381&amp;"."&amp;PPG!K381&amp;"."&amp;$C$5</f>
        <v>...Ma22</v>
      </c>
      <c r="F381" s="113">
        <f t="shared" ca="1" si="20"/>
        <v>44697</v>
      </c>
      <c r="G381" s="316" cm="1">
        <f t="array" ref="G381">IF(SUMPRODUCT((PPG!$Q$19:$AB$19=$B$5)*PPG!Q381:AB381)&gt;0,SUMPRODUCT((PPG!$Q$19:$AB$19=$B$5)*PPG!Q381:AB381),0)</f>
        <v>0</v>
      </c>
      <c r="H381" s="115">
        <f t="shared" ca="1" si="21"/>
        <v>44697</v>
      </c>
      <c r="I381" s="116">
        <v>0</v>
      </c>
      <c r="J381" s="112" t="str">
        <f>LEFT(PPG!D381,20)&amp;"."&amp;PPGPAY!E381</f>
        <v>....Ma22</v>
      </c>
      <c r="K381" s="111" t="b">
        <v>1</v>
      </c>
      <c r="L381" s="117" t="s">
        <v>1275</v>
      </c>
      <c r="M381" s="111" t="b">
        <v>1</v>
      </c>
      <c r="N381" s="111" t="s">
        <v>1276</v>
      </c>
      <c r="O381" s="118">
        <f>PPG!I381</f>
        <v>0</v>
      </c>
      <c r="P381" s="111" t="b">
        <v>1</v>
      </c>
      <c r="Q381" s="111" t="b">
        <v>1</v>
      </c>
      <c r="R381" s="111" t="b">
        <v>1</v>
      </c>
    </row>
    <row r="382" spans="1:18" x14ac:dyDescent="0.25">
      <c r="A382" s="108">
        <v>1</v>
      </c>
      <c r="B382" s="109">
        <v>2</v>
      </c>
      <c r="C382" s="110">
        <f>PPG!J382</f>
        <v>0</v>
      </c>
      <c r="D382" s="111" t="b">
        <v>1</v>
      </c>
      <c r="E382" s="112" t="str">
        <f>RIGHT(PPG!C382,4)&amp;"."&amp;PPG!M382&amp;"."&amp;PPG!K382&amp;"."&amp;$C$5</f>
        <v>...Ma22</v>
      </c>
      <c r="F382" s="113">
        <f t="shared" ca="1" si="20"/>
        <v>44697</v>
      </c>
      <c r="G382" s="316" cm="1">
        <f t="array" ref="G382">IF(SUMPRODUCT((PPG!$Q$19:$AB$19=$B$5)*PPG!Q382:AB382)&gt;0,SUMPRODUCT((PPG!$Q$19:$AB$19=$B$5)*PPG!Q382:AB382),0)</f>
        <v>0</v>
      </c>
      <c r="H382" s="115">
        <f t="shared" ca="1" si="21"/>
        <v>44697</v>
      </c>
      <c r="I382" s="116">
        <v>0</v>
      </c>
      <c r="J382" s="112" t="str">
        <f>LEFT(PPG!D382,20)&amp;"."&amp;PPGPAY!E382</f>
        <v>....Ma22</v>
      </c>
      <c r="K382" s="111" t="b">
        <v>1</v>
      </c>
      <c r="L382" s="117" t="s">
        <v>1275</v>
      </c>
      <c r="M382" s="111" t="b">
        <v>1</v>
      </c>
      <c r="N382" s="111" t="s">
        <v>1276</v>
      </c>
      <c r="O382" s="118">
        <f>PPG!I382</f>
        <v>0</v>
      </c>
      <c r="P382" s="111" t="b">
        <v>1</v>
      </c>
      <c r="Q382" s="111" t="b">
        <v>1</v>
      </c>
      <c r="R382" s="111" t="b">
        <v>1</v>
      </c>
    </row>
    <row r="383" spans="1:18" x14ac:dyDescent="0.25">
      <c r="A383" s="108">
        <v>1</v>
      </c>
      <c r="B383" s="109">
        <v>2</v>
      </c>
      <c r="C383" s="110">
        <f>PPG!J383</f>
        <v>0</v>
      </c>
      <c r="D383" s="111" t="b">
        <v>1</v>
      </c>
      <c r="E383" s="112" t="str">
        <f>RIGHT(PPG!C383,4)&amp;"."&amp;PPG!M383&amp;"."&amp;PPG!K383&amp;"."&amp;$C$5</f>
        <v>...Ma22</v>
      </c>
      <c r="F383" s="113">
        <f t="shared" ca="1" si="20"/>
        <v>44697</v>
      </c>
      <c r="G383" s="316" cm="1">
        <f t="array" ref="G383">IF(SUMPRODUCT((PPG!$Q$19:$AB$19=$B$5)*PPG!Q383:AB383)&gt;0,SUMPRODUCT((PPG!$Q$19:$AB$19=$B$5)*PPG!Q383:AB383),0)</f>
        <v>0</v>
      </c>
      <c r="H383" s="115">
        <f t="shared" ca="1" si="21"/>
        <v>44697</v>
      </c>
      <c r="I383" s="116">
        <v>0</v>
      </c>
      <c r="J383" s="112" t="str">
        <f>LEFT(PPG!D383,20)&amp;"."&amp;PPGPAY!E383</f>
        <v>....Ma22</v>
      </c>
      <c r="K383" s="111" t="b">
        <v>1</v>
      </c>
      <c r="L383" s="117" t="s">
        <v>1275</v>
      </c>
      <c r="M383" s="111" t="b">
        <v>1</v>
      </c>
      <c r="N383" s="111" t="s">
        <v>1276</v>
      </c>
      <c r="O383" s="118">
        <f>PPG!I383</f>
        <v>0</v>
      </c>
      <c r="P383" s="111" t="b">
        <v>1</v>
      </c>
      <c r="Q383" s="111" t="b">
        <v>1</v>
      </c>
      <c r="R383" s="111" t="b">
        <v>1</v>
      </c>
    </row>
    <row r="384" spans="1:18" x14ac:dyDescent="0.25">
      <c r="A384" s="108">
        <v>1</v>
      </c>
      <c r="B384" s="109">
        <v>2</v>
      </c>
      <c r="C384" s="110">
        <f>PPG!J384</f>
        <v>0</v>
      </c>
      <c r="D384" s="111" t="b">
        <v>1</v>
      </c>
      <c r="E384" s="112" t="str">
        <f>RIGHT(PPG!C384,4)&amp;"."&amp;PPG!M384&amp;"."&amp;PPG!K384&amp;"."&amp;$C$5</f>
        <v>...Ma22</v>
      </c>
      <c r="F384" s="113">
        <f t="shared" ca="1" si="20"/>
        <v>44697</v>
      </c>
      <c r="G384" s="316" cm="1">
        <f t="array" ref="G384">IF(SUMPRODUCT((PPG!$Q$19:$AB$19=$B$5)*PPG!Q384:AB384)&gt;0,SUMPRODUCT((PPG!$Q$19:$AB$19=$B$5)*PPG!Q384:AB384),0)</f>
        <v>0</v>
      </c>
      <c r="H384" s="115">
        <f t="shared" ca="1" si="21"/>
        <v>44697</v>
      </c>
      <c r="I384" s="116">
        <v>0</v>
      </c>
      <c r="J384" s="112" t="str">
        <f>LEFT(PPG!D384,20)&amp;"."&amp;PPGPAY!E384</f>
        <v>....Ma22</v>
      </c>
      <c r="K384" s="111" t="b">
        <v>1</v>
      </c>
      <c r="L384" s="117" t="s">
        <v>1275</v>
      </c>
      <c r="M384" s="111" t="b">
        <v>1</v>
      </c>
      <c r="N384" s="111" t="s">
        <v>1276</v>
      </c>
      <c r="O384" s="118">
        <f>PPG!I384</f>
        <v>0</v>
      </c>
      <c r="P384" s="111" t="b">
        <v>1</v>
      </c>
      <c r="Q384" s="111" t="b">
        <v>1</v>
      </c>
      <c r="R384" s="111" t="b">
        <v>1</v>
      </c>
    </row>
    <row r="385" spans="1:18" x14ac:dyDescent="0.25">
      <c r="A385" s="108">
        <v>1</v>
      </c>
      <c r="B385" s="109">
        <v>2</v>
      </c>
      <c r="C385" s="110">
        <f>PPG!J385</f>
        <v>0</v>
      </c>
      <c r="D385" s="111" t="b">
        <v>1</v>
      </c>
      <c r="E385" s="112" t="str">
        <f>RIGHT(PPG!C385,4)&amp;"."&amp;PPG!M385&amp;"."&amp;PPG!K385&amp;"."&amp;$C$5</f>
        <v>...Ma22</v>
      </c>
      <c r="F385" s="113">
        <f t="shared" ca="1" si="20"/>
        <v>44697</v>
      </c>
      <c r="G385" s="316" cm="1">
        <f t="array" ref="G385">IF(SUMPRODUCT((PPG!$Q$19:$AB$19=$B$5)*PPG!Q385:AB385)&gt;0,SUMPRODUCT((PPG!$Q$19:$AB$19=$B$5)*PPG!Q385:AB385),0)</f>
        <v>0</v>
      </c>
      <c r="H385" s="115">
        <f t="shared" ca="1" si="21"/>
        <v>44697</v>
      </c>
      <c r="I385" s="116">
        <v>0</v>
      </c>
      <c r="J385" s="112" t="str">
        <f>LEFT(PPG!D385,20)&amp;"."&amp;PPGPAY!E385</f>
        <v>....Ma22</v>
      </c>
      <c r="K385" s="111" t="b">
        <v>1</v>
      </c>
      <c r="L385" s="117" t="s">
        <v>1275</v>
      </c>
      <c r="M385" s="111" t="b">
        <v>1</v>
      </c>
      <c r="N385" s="111" t="s">
        <v>1276</v>
      </c>
      <c r="O385" s="118">
        <f>PPG!I385</f>
        <v>0</v>
      </c>
      <c r="P385" s="111" t="b">
        <v>1</v>
      </c>
      <c r="Q385" s="111" t="b">
        <v>1</v>
      </c>
      <c r="R385" s="111" t="b">
        <v>1</v>
      </c>
    </row>
    <row r="386" spans="1:18" x14ac:dyDescent="0.25">
      <c r="A386" s="108">
        <v>1</v>
      </c>
      <c r="B386" s="109">
        <v>2</v>
      </c>
      <c r="C386" s="110">
        <f>PPG!J386</f>
        <v>0</v>
      </c>
      <c r="D386" s="111" t="b">
        <v>1</v>
      </c>
      <c r="E386" s="112" t="str">
        <f>RIGHT(PPG!C386,4)&amp;"."&amp;PPG!M386&amp;"."&amp;PPG!K386&amp;"."&amp;$C$5</f>
        <v>...Ma22</v>
      </c>
      <c r="F386" s="113">
        <f t="shared" ca="1" si="20"/>
        <v>44697</v>
      </c>
      <c r="G386" s="316" cm="1">
        <f t="array" ref="G386">IF(SUMPRODUCT((PPG!$Q$19:$AB$19=$B$5)*PPG!Q386:AB386)&gt;0,SUMPRODUCT((PPG!$Q$19:$AB$19=$B$5)*PPG!Q386:AB386),0)</f>
        <v>0</v>
      </c>
      <c r="H386" s="115">
        <f t="shared" ca="1" si="21"/>
        <v>44697</v>
      </c>
      <c r="I386" s="116">
        <v>0</v>
      </c>
      <c r="J386" s="112" t="str">
        <f>LEFT(PPG!D386,20)&amp;"."&amp;PPGPAY!E386</f>
        <v>....Ma22</v>
      </c>
      <c r="K386" s="111" t="b">
        <v>1</v>
      </c>
      <c r="L386" s="117" t="s">
        <v>1275</v>
      </c>
      <c r="M386" s="111" t="b">
        <v>1</v>
      </c>
      <c r="N386" s="111" t="s">
        <v>1276</v>
      </c>
      <c r="O386" s="118">
        <f>PPG!I386</f>
        <v>0</v>
      </c>
      <c r="P386" s="111" t="b">
        <v>1</v>
      </c>
      <c r="Q386" s="111" t="b">
        <v>1</v>
      </c>
      <c r="R386" s="111" t="b">
        <v>1</v>
      </c>
    </row>
    <row r="387" spans="1:18" x14ac:dyDescent="0.25">
      <c r="A387" s="108">
        <v>1</v>
      </c>
      <c r="B387" s="109">
        <v>2</v>
      </c>
      <c r="C387" s="110">
        <f>PPG!J387</f>
        <v>0</v>
      </c>
      <c r="D387" s="111" t="b">
        <v>1</v>
      </c>
      <c r="E387" s="112" t="str">
        <f>RIGHT(PPG!C387,4)&amp;"."&amp;PPG!M387&amp;"."&amp;PPG!K387&amp;"."&amp;$C$5</f>
        <v>...Ma22</v>
      </c>
      <c r="F387" s="113">
        <f t="shared" ca="1" si="20"/>
        <v>44697</v>
      </c>
      <c r="G387" s="316" cm="1">
        <f t="array" ref="G387">IF(SUMPRODUCT((PPG!$Q$19:$AB$19=$B$5)*PPG!Q387:AB387)&gt;0,SUMPRODUCT((PPG!$Q$19:$AB$19=$B$5)*PPG!Q387:AB387),0)</f>
        <v>0</v>
      </c>
      <c r="H387" s="115">
        <f t="shared" ca="1" si="21"/>
        <v>44697</v>
      </c>
      <c r="I387" s="116">
        <v>0</v>
      </c>
      <c r="J387" s="112" t="str">
        <f>LEFT(PPG!D387,20)&amp;"."&amp;PPGPAY!E387</f>
        <v>....Ma22</v>
      </c>
      <c r="K387" s="111" t="b">
        <v>1</v>
      </c>
      <c r="L387" s="117" t="s">
        <v>1275</v>
      </c>
      <c r="M387" s="111" t="b">
        <v>1</v>
      </c>
      <c r="N387" s="111" t="s">
        <v>1276</v>
      </c>
      <c r="O387" s="118">
        <f>PPG!I387</f>
        <v>0</v>
      </c>
      <c r="P387" s="111" t="b">
        <v>1</v>
      </c>
      <c r="Q387" s="111" t="b">
        <v>1</v>
      </c>
      <c r="R387" s="111" t="b">
        <v>1</v>
      </c>
    </row>
    <row r="388" spans="1:18" x14ac:dyDescent="0.25">
      <c r="A388" s="108">
        <v>1</v>
      </c>
      <c r="B388" s="109">
        <v>2</v>
      </c>
      <c r="C388" s="110">
        <f>PPG!J388</f>
        <v>0</v>
      </c>
      <c r="D388" s="111" t="b">
        <v>1</v>
      </c>
      <c r="E388" s="112" t="str">
        <f>RIGHT(PPG!C388,4)&amp;"."&amp;PPG!M388&amp;"."&amp;PPG!K388&amp;"."&amp;$C$5</f>
        <v>...Ma22</v>
      </c>
      <c r="F388" s="113">
        <f t="shared" ca="1" si="20"/>
        <v>44697</v>
      </c>
      <c r="G388" s="316" cm="1">
        <f t="array" ref="G388">IF(SUMPRODUCT((PPG!$Q$19:$AB$19=$B$5)*PPG!Q388:AB388)&gt;0,SUMPRODUCT((PPG!$Q$19:$AB$19=$B$5)*PPG!Q388:AB388),0)</f>
        <v>0</v>
      </c>
      <c r="H388" s="115">
        <f t="shared" ca="1" si="21"/>
        <v>44697</v>
      </c>
      <c r="I388" s="116">
        <v>0</v>
      </c>
      <c r="J388" s="112" t="str">
        <f>LEFT(PPG!D388,20)&amp;"."&amp;PPGPAY!E388</f>
        <v>....Ma22</v>
      </c>
      <c r="K388" s="111" t="b">
        <v>1</v>
      </c>
      <c r="L388" s="117" t="s">
        <v>1275</v>
      </c>
      <c r="M388" s="111" t="b">
        <v>1</v>
      </c>
      <c r="N388" s="111" t="s">
        <v>1276</v>
      </c>
      <c r="O388" s="118">
        <f>PPG!I388</f>
        <v>0</v>
      </c>
      <c r="P388" s="111" t="b">
        <v>1</v>
      </c>
      <c r="Q388" s="111" t="b">
        <v>1</v>
      </c>
      <c r="R388" s="111" t="b">
        <v>1</v>
      </c>
    </row>
    <row r="389" spans="1:18" x14ac:dyDescent="0.25">
      <c r="A389" s="108">
        <v>1</v>
      </c>
      <c r="B389" s="109">
        <v>2</v>
      </c>
      <c r="C389" s="110">
        <f>PPG!J389</f>
        <v>0</v>
      </c>
      <c r="D389" s="111" t="b">
        <v>1</v>
      </c>
      <c r="E389" s="112" t="str">
        <f>RIGHT(PPG!C389,4)&amp;"."&amp;PPG!M389&amp;"."&amp;PPG!K389&amp;"."&amp;$C$5</f>
        <v>...Ma22</v>
      </c>
      <c r="F389" s="113">
        <f t="shared" ca="1" si="20"/>
        <v>44697</v>
      </c>
      <c r="G389" s="316" cm="1">
        <f t="array" ref="G389">IF(SUMPRODUCT((PPG!$Q$19:$AB$19=$B$5)*PPG!Q389:AB389)&gt;0,SUMPRODUCT((PPG!$Q$19:$AB$19=$B$5)*PPG!Q389:AB389),0)</f>
        <v>0</v>
      </c>
      <c r="H389" s="115">
        <f t="shared" ca="1" si="21"/>
        <v>44697</v>
      </c>
      <c r="I389" s="116">
        <v>0</v>
      </c>
      <c r="J389" s="112" t="str">
        <f>LEFT(PPG!D389,20)&amp;"."&amp;PPGPAY!E389</f>
        <v>....Ma22</v>
      </c>
      <c r="K389" s="111" t="b">
        <v>1</v>
      </c>
      <c r="L389" s="117" t="s">
        <v>1275</v>
      </c>
      <c r="M389" s="111" t="b">
        <v>1</v>
      </c>
      <c r="N389" s="111" t="s">
        <v>1276</v>
      </c>
      <c r="O389" s="118">
        <f>PPG!I389</f>
        <v>0</v>
      </c>
      <c r="P389" s="111" t="b">
        <v>1</v>
      </c>
      <c r="Q389" s="111" t="b">
        <v>1</v>
      </c>
      <c r="R389" s="111" t="b">
        <v>1</v>
      </c>
    </row>
    <row r="390" spans="1:18" x14ac:dyDescent="0.25">
      <c r="A390" s="108">
        <v>1</v>
      </c>
      <c r="B390" s="109">
        <v>2</v>
      </c>
      <c r="C390" s="110">
        <f>PPG!J390</f>
        <v>0</v>
      </c>
      <c r="D390" s="111" t="b">
        <v>1</v>
      </c>
      <c r="E390" s="112" t="str">
        <f>RIGHT(PPG!C390,4)&amp;"."&amp;PPG!M390&amp;"."&amp;PPG!K390&amp;"."&amp;$C$5</f>
        <v>...Ma22</v>
      </c>
      <c r="F390" s="113">
        <f t="shared" ca="1" si="20"/>
        <v>44697</v>
      </c>
      <c r="G390" s="316" cm="1">
        <f t="array" ref="G390">IF(SUMPRODUCT((PPG!$Q$19:$AB$19=$B$5)*PPG!Q390:AB390)&gt;0,SUMPRODUCT((PPG!$Q$19:$AB$19=$B$5)*PPG!Q390:AB390),0)</f>
        <v>0</v>
      </c>
      <c r="H390" s="115">
        <f t="shared" ca="1" si="21"/>
        <v>44697</v>
      </c>
      <c r="I390" s="116">
        <v>0</v>
      </c>
      <c r="J390" s="112" t="str">
        <f>LEFT(PPG!D390,20)&amp;"."&amp;PPGPAY!E390</f>
        <v>....Ma22</v>
      </c>
      <c r="K390" s="111" t="b">
        <v>1</v>
      </c>
      <c r="L390" s="117" t="s">
        <v>1275</v>
      </c>
      <c r="M390" s="111" t="b">
        <v>1</v>
      </c>
      <c r="N390" s="111" t="s">
        <v>1276</v>
      </c>
      <c r="O390" s="118">
        <f>PPG!I390</f>
        <v>0</v>
      </c>
      <c r="P390" s="111" t="b">
        <v>1</v>
      </c>
      <c r="Q390" s="111" t="b">
        <v>1</v>
      </c>
      <c r="R390" s="111" t="b">
        <v>1</v>
      </c>
    </row>
    <row r="391" spans="1:18" x14ac:dyDescent="0.25">
      <c r="A391" s="108">
        <v>1</v>
      </c>
      <c r="B391" s="109">
        <v>2</v>
      </c>
      <c r="C391" s="110">
        <f>PPG!J391</f>
        <v>0</v>
      </c>
      <c r="D391" s="111" t="b">
        <v>1</v>
      </c>
      <c r="E391" s="112" t="str">
        <f>RIGHT(PPG!C391,4)&amp;"."&amp;PPG!M391&amp;"."&amp;PPG!K391&amp;"."&amp;$C$5</f>
        <v>...Ma22</v>
      </c>
      <c r="F391" s="113">
        <f t="shared" ca="1" si="20"/>
        <v>44697</v>
      </c>
      <c r="G391" s="316" cm="1">
        <f t="array" ref="G391">IF(SUMPRODUCT((PPG!$Q$19:$AB$19=$B$5)*PPG!Q391:AB391)&gt;0,SUMPRODUCT((PPG!$Q$19:$AB$19=$B$5)*PPG!Q391:AB391),0)</f>
        <v>0</v>
      </c>
      <c r="H391" s="115">
        <f t="shared" ca="1" si="21"/>
        <v>44697</v>
      </c>
      <c r="I391" s="116">
        <v>0</v>
      </c>
      <c r="J391" s="112" t="str">
        <f>LEFT(PPG!D391,20)&amp;"."&amp;PPGPAY!E391</f>
        <v>....Ma22</v>
      </c>
      <c r="K391" s="111" t="b">
        <v>1</v>
      </c>
      <c r="L391" s="117" t="s">
        <v>1275</v>
      </c>
      <c r="M391" s="111" t="b">
        <v>1</v>
      </c>
      <c r="N391" s="111" t="s">
        <v>1276</v>
      </c>
      <c r="O391" s="118">
        <f>PPG!I391</f>
        <v>0</v>
      </c>
      <c r="P391" s="111" t="b">
        <v>1</v>
      </c>
      <c r="Q391" s="111" t="b">
        <v>1</v>
      </c>
      <c r="R391" s="111" t="b">
        <v>1</v>
      </c>
    </row>
    <row r="392" spans="1:18" x14ac:dyDescent="0.25">
      <c r="A392" s="108">
        <v>1</v>
      </c>
      <c r="B392" s="109">
        <v>2</v>
      </c>
      <c r="C392" s="110">
        <f>PPG!J392</f>
        <v>0</v>
      </c>
      <c r="D392" s="111" t="b">
        <v>1</v>
      </c>
      <c r="E392" s="112" t="str">
        <f>RIGHT(PPG!C392,4)&amp;"."&amp;PPG!M392&amp;"."&amp;PPG!K392&amp;"."&amp;$C$5</f>
        <v>...Ma22</v>
      </c>
      <c r="F392" s="113">
        <f t="shared" ca="1" si="20"/>
        <v>44697</v>
      </c>
      <c r="G392" s="316" cm="1">
        <f t="array" ref="G392">IF(SUMPRODUCT((PPG!$Q$19:$AB$19=$B$5)*PPG!Q392:AB392)&gt;0,SUMPRODUCT((PPG!$Q$19:$AB$19=$B$5)*PPG!Q392:AB392),0)</f>
        <v>0</v>
      </c>
      <c r="H392" s="115">
        <f t="shared" ca="1" si="21"/>
        <v>44697</v>
      </c>
      <c r="I392" s="116">
        <v>0</v>
      </c>
      <c r="J392" s="112" t="str">
        <f>LEFT(PPG!D392,20)&amp;"."&amp;PPGPAY!E392</f>
        <v>....Ma22</v>
      </c>
      <c r="K392" s="111" t="b">
        <v>1</v>
      </c>
      <c r="L392" s="117" t="s">
        <v>1275</v>
      </c>
      <c r="M392" s="111" t="b">
        <v>1</v>
      </c>
      <c r="N392" s="111" t="s">
        <v>1276</v>
      </c>
      <c r="O392" s="118">
        <f>PPG!I392</f>
        <v>0</v>
      </c>
      <c r="P392" s="111" t="b">
        <v>1</v>
      </c>
      <c r="Q392" s="111" t="b">
        <v>1</v>
      </c>
      <c r="R392" s="111" t="b">
        <v>1</v>
      </c>
    </row>
    <row r="393" spans="1:18" x14ac:dyDescent="0.25">
      <c r="A393" s="108">
        <v>1</v>
      </c>
      <c r="B393" s="109">
        <v>2</v>
      </c>
      <c r="C393" s="110">
        <f>PPG!J393</f>
        <v>0</v>
      </c>
      <c r="D393" s="111" t="b">
        <v>1</v>
      </c>
      <c r="E393" s="112" t="str">
        <f>RIGHT(PPG!C393,4)&amp;"."&amp;PPG!M393&amp;"."&amp;PPG!K393&amp;"."&amp;$C$5</f>
        <v>...Ma22</v>
      </c>
      <c r="F393" s="113">
        <f t="shared" ca="1" si="20"/>
        <v>44697</v>
      </c>
      <c r="G393" s="316" cm="1">
        <f t="array" ref="G393">IF(SUMPRODUCT((PPG!$Q$19:$AB$19=$B$5)*PPG!Q393:AB393)&gt;0,SUMPRODUCT((PPG!$Q$19:$AB$19=$B$5)*PPG!Q393:AB393),0)</f>
        <v>0</v>
      </c>
      <c r="H393" s="115">
        <f t="shared" ca="1" si="21"/>
        <v>44697</v>
      </c>
      <c r="I393" s="116">
        <v>0</v>
      </c>
      <c r="J393" s="112" t="str">
        <f>LEFT(PPG!D393,20)&amp;"."&amp;PPGPAY!E393</f>
        <v>....Ma22</v>
      </c>
      <c r="K393" s="111" t="b">
        <v>1</v>
      </c>
      <c r="L393" s="117" t="s">
        <v>1275</v>
      </c>
      <c r="M393" s="111" t="b">
        <v>1</v>
      </c>
      <c r="N393" s="111" t="s">
        <v>1276</v>
      </c>
      <c r="O393" s="118">
        <f>PPG!I393</f>
        <v>0</v>
      </c>
      <c r="P393" s="111" t="b">
        <v>1</v>
      </c>
      <c r="Q393" s="111" t="b">
        <v>1</v>
      </c>
      <c r="R393" s="111" t="b">
        <v>1</v>
      </c>
    </row>
    <row r="394" spans="1:18" x14ac:dyDescent="0.25">
      <c r="A394" s="108">
        <v>1</v>
      </c>
      <c r="B394" s="109">
        <v>2</v>
      </c>
      <c r="C394" s="110">
        <f>PPG!J394</f>
        <v>0</v>
      </c>
      <c r="D394" s="111" t="b">
        <v>1</v>
      </c>
      <c r="E394" s="112" t="str">
        <f>RIGHT(PPG!C394,4)&amp;"."&amp;PPG!M394&amp;"."&amp;PPG!K394&amp;"."&amp;$C$5</f>
        <v>...Ma22</v>
      </c>
      <c r="F394" s="113">
        <f t="shared" ca="1" si="20"/>
        <v>44697</v>
      </c>
      <c r="G394" s="316" cm="1">
        <f t="array" ref="G394">IF(SUMPRODUCT((PPG!$Q$19:$AB$19=$B$5)*PPG!Q394:AB394)&gt;0,SUMPRODUCT((PPG!$Q$19:$AB$19=$B$5)*PPG!Q394:AB394),0)</f>
        <v>0</v>
      </c>
      <c r="H394" s="115">
        <f t="shared" ca="1" si="21"/>
        <v>44697</v>
      </c>
      <c r="I394" s="116">
        <v>0</v>
      </c>
      <c r="J394" s="112" t="str">
        <f>LEFT(PPG!D394,20)&amp;"."&amp;PPGPAY!E394</f>
        <v>....Ma22</v>
      </c>
      <c r="K394" s="111" t="b">
        <v>1</v>
      </c>
      <c r="L394" s="117" t="s">
        <v>1275</v>
      </c>
      <c r="M394" s="111" t="b">
        <v>1</v>
      </c>
      <c r="N394" s="111" t="s">
        <v>1276</v>
      </c>
      <c r="O394" s="118">
        <f>PPG!I394</f>
        <v>0</v>
      </c>
      <c r="P394" s="111" t="b">
        <v>1</v>
      </c>
      <c r="Q394" s="111" t="b">
        <v>1</v>
      </c>
      <c r="R394" s="111" t="b">
        <v>1</v>
      </c>
    </row>
    <row r="395" spans="1:18" x14ac:dyDescent="0.25">
      <c r="A395" s="108">
        <v>1</v>
      </c>
      <c r="B395" s="109">
        <v>2</v>
      </c>
      <c r="C395" s="110">
        <f>PPG!J395</f>
        <v>0</v>
      </c>
      <c r="D395" s="111" t="b">
        <v>1</v>
      </c>
      <c r="E395" s="112" t="str">
        <f>RIGHT(PPG!C395,4)&amp;"."&amp;PPG!M395&amp;"."&amp;PPG!K395&amp;"."&amp;$C$5</f>
        <v>...Ma22</v>
      </c>
      <c r="F395" s="113">
        <f t="shared" ca="1" si="20"/>
        <v>44697</v>
      </c>
      <c r="G395" s="316" cm="1">
        <f t="array" ref="G395">IF(SUMPRODUCT((PPG!$Q$19:$AB$19=$B$5)*PPG!Q395:AB395)&gt;0,SUMPRODUCT((PPG!$Q$19:$AB$19=$B$5)*PPG!Q395:AB395),0)</f>
        <v>0</v>
      </c>
      <c r="H395" s="115">
        <f t="shared" ca="1" si="21"/>
        <v>44697</v>
      </c>
      <c r="I395" s="116">
        <v>0</v>
      </c>
      <c r="J395" s="112" t="str">
        <f>LEFT(PPG!D395,20)&amp;"."&amp;PPGPAY!E395</f>
        <v>....Ma22</v>
      </c>
      <c r="K395" s="111" t="b">
        <v>1</v>
      </c>
      <c r="L395" s="117" t="s">
        <v>1275</v>
      </c>
      <c r="M395" s="111" t="b">
        <v>1</v>
      </c>
      <c r="N395" s="111" t="s">
        <v>1276</v>
      </c>
      <c r="O395" s="118">
        <f>PPG!I395</f>
        <v>0</v>
      </c>
      <c r="P395" s="111" t="b">
        <v>1</v>
      </c>
      <c r="Q395" s="111" t="b">
        <v>1</v>
      </c>
      <c r="R395" s="111" t="b">
        <v>1</v>
      </c>
    </row>
    <row r="396" spans="1:18" x14ac:dyDescent="0.25">
      <c r="A396" s="108">
        <v>1</v>
      </c>
      <c r="B396" s="109">
        <v>2</v>
      </c>
      <c r="C396" s="110">
        <f>PPG!J396</f>
        <v>0</v>
      </c>
      <c r="D396" s="111" t="b">
        <v>1</v>
      </c>
      <c r="E396" s="112" t="str">
        <f>RIGHT(PPG!C396,4)&amp;"."&amp;PPG!M396&amp;"."&amp;PPG!K396&amp;"."&amp;$C$5</f>
        <v>...Ma22</v>
      </c>
      <c r="F396" s="113">
        <f t="shared" ca="1" si="20"/>
        <v>44697</v>
      </c>
      <c r="G396" s="316" cm="1">
        <f t="array" ref="G396">IF(SUMPRODUCT((PPG!$Q$19:$AB$19=$B$5)*PPG!Q396:AB396)&gt;0,SUMPRODUCT((PPG!$Q$19:$AB$19=$B$5)*PPG!Q396:AB396),0)</f>
        <v>0</v>
      </c>
      <c r="H396" s="115">
        <f t="shared" ca="1" si="21"/>
        <v>44697</v>
      </c>
      <c r="I396" s="116">
        <v>0</v>
      </c>
      <c r="J396" s="112" t="str">
        <f>LEFT(PPG!D396,20)&amp;"."&amp;PPGPAY!E396</f>
        <v>....Ma22</v>
      </c>
      <c r="K396" s="111" t="b">
        <v>1</v>
      </c>
      <c r="L396" s="117" t="s">
        <v>1275</v>
      </c>
      <c r="M396" s="111" t="b">
        <v>1</v>
      </c>
      <c r="N396" s="111" t="s">
        <v>1276</v>
      </c>
      <c r="O396" s="118">
        <f>PPG!I396</f>
        <v>0</v>
      </c>
      <c r="P396" s="111" t="b">
        <v>1</v>
      </c>
      <c r="Q396" s="111" t="b">
        <v>1</v>
      </c>
      <c r="R396" s="111" t="b">
        <v>1</v>
      </c>
    </row>
    <row r="397" spans="1:18" x14ac:dyDescent="0.25">
      <c r="A397" s="108">
        <v>1</v>
      </c>
      <c r="B397" s="109">
        <v>2</v>
      </c>
      <c r="C397" s="110">
        <f>PPG!J397</f>
        <v>0</v>
      </c>
      <c r="D397" s="111" t="b">
        <v>1</v>
      </c>
      <c r="E397" s="112" t="str">
        <f>RIGHT(PPG!C397,4)&amp;"."&amp;PPG!M397&amp;"."&amp;PPG!K397&amp;"."&amp;$C$5</f>
        <v>...Ma22</v>
      </c>
      <c r="F397" s="113">
        <f t="shared" ca="1" si="20"/>
        <v>44697</v>
      </c>
      <c r="G397" s="316" cm="1">
        <f t="array" ref="G397">IF(SUMPRODUCT((PPG!$Q$19:$AB$19=$B$5)*PPG!Q397:AB397)&gt;0,SUMPRODUCT((PPG!$Q$19:$AB$19=$B$5)*PPG!Q397:AB397),0)</f>
        <v>0</v>
      </c>
      <c r="H397" s="115">
        <f t="shared" ca="1" si="21"/>
        <v>44697</v>
      </c>
      <c r="I397" s="116">
        <v>0</v>
      </c>
      <c r="J397" s="112" t="str">
        <f>LEFT(PPG!D397,20)&amp;"."&amp;PPGPAY!E397</f>
        <v>....Ma22</v>
      </c>
      <c r="K397" s="111" t="b">
        <v>1</v>
      </c>
      <c r="L397" s="117" t="s">
        <v>1275</v>
      </c>
      <c r="M397" s="111" t="b">
        <v>1</v>
      </c>
      <c r="N397" s="111" t="s">
        <v>1276</v>
      </c>
      <c r="O397" s="118">
        <f>PPG!I397</f>
        <v>0</v>
      </c>
      <c r="P397" s="111" t="b">
        <v>1</v>
      </c>
      <c r="Q397" s="111" t="b">
        <v>1</v>
      </c>
      <c r="R397" s="111" t="b">
        <v>1</v>
      </c>
    </row>
    <row r="398" spans="1:18" x14ac:dyDescent="0.25">
      <c r="A398" s="108">
        <v>1</v>
      </c>
      <c r="B398" s="109">
        <v>2</v>
      </c>
      <c r="C398" s="110">
        <f>PPG!J398</f>
        <v>0</v>
      </c>
      <c r="D398" s="111" t="b">
        <v>1</v>
      </c>
      <c r="E398" s="112" t="str">
        <f>RIGHT(PPG!C398,4)&amp;"."&amp;PPG!M398&amp;"."&amp;PPG!K398&amp;"."&amp;$C$5</f>
        <v>...Ma22</v>
      </c>
      <c r="F398" s="113">
        <f t="shared" ca="1" si="20"/>
        <v>44697</v>
      </c>
      <c r="G398" s="316" cm="1">
        <f t="array" ref="G398">IF(SUMPRODUCT((PPG!$Q$19:$AB$19=$B$5)*PPG!Q398:AB398)&gt;0,SUMPRODUCT((PPG!$Q$19:$AB$19=$B$5)*PPG!Q398:AB398),0)</f>
        <v>0</v>
      </c>
      <c r="H398" s="115">
        <f t="shared" ca="1" si="21"/>
        <v>44697</v>
      </c>
      <c r="I398" s="116">
        <v>0</v>
      </c>
      <c r="J398" s="112" t="str">
        <f>LEFT(PPG!D398,20)&amp;"."&amp;PPGPAY!E398</f>
        <v>....Ma22</v>
      </c>
      <c r="K398" s="111" t="b">
        <v>1</v>
      </c>
      <c r="L398" s="117" t="s">
        <v>1275</v>
      </c>
      <c r="M398" s="111" t="b">
        <v>1</v>
      </c>
      <c r="N398" s="111" t="s">
        <v>1276</v>
      </c>
      <c r="O398" s="118">
        <f>PPG!I398</f>
        <v>0</v>
      </c>
      <c r="P398" s="111" t="b">
        <v>1</v>
      </c>
      <c r="Q398" s="111" t="b">
        <v>1</v>
      </c>
      <c r="R398" s="111" t="b">
        <v>1</v>
      </c>
    </row>
  </sheetData>
  <autoFilter ref="A19:U398" xr:uid="{00000000-0009-0000-0000-000010000000}"/>
  <mergeCells count="4">
    <mergeCell ref="B3:E3"/>
    <mergeCell ref="H3:I3"/>
    <mergeCell ref="C7:D8"/>
    <mergeCell ref="C10:D11"/>
  </mergeCells>
  <phoneticPr fontId="37" type="noConversion"/>
  <conditionalFormatting sqref="G20:G398">
    <cfRule type="cellIs" dxfId="109" priority="10" operator="lessThan">
      <formula>0</formula>
    </cfRule>
    <cfRule type="cellIs" dxfId="108" priority="11" operator="equal">
      <formula>0</formula>
    </cfRule>
  </conditionalFormatting>
  <conditionalFormatting sqref="C7:D8">
    <cfRule type="cellIs" dxfId="107" priority="9" operator="equal">
      <formula>"Error"</formula>
    </cfRule>
  </conditionalFormatting>
  <conditionalFormatting sqref="C10:D11">
    <cfRule type="cellIs" dxfId="106" priority="8" operator="equal">
      <formula>"Error"</formula>
    </cfRule>
  </conditionalFormatting>
  <conditionalFormatting sqref="C7:D8 C10:D11">
    <cfRule type="cellIs" dxfId="105" priority="7" operator="equal">
      <formula>"OK"</formula>
    </cfRule>
  </conditionalFormatting>
  <conditionalFormatting sqref="B5">
    <cfRule type="expression" dxfId="104" priority="1">
      <formula>B5=TEXT(TODAY(), "mmm")</formula>
    </cfRule>
    <cfRule type="expression" dxfId="103" priority="2">
      <formula>B5&lt;&gt;TEXT(TODAY(), "mmm")</formula>
    </cfRule>
  </conditionalFormatting>
  <dataValidations count="1">
    <dataValidation type="list" allowBlank="1" showInputMessage="1" showErrorMessage="1" sqref="B5" xr:uid="{00000000-0002-0000-1000-000000000000}">
      <formula1>$P$1:$P$14</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66FF99"/>
  </sheetPr>
  <dimension ref="A1:V398"/>
  <sheetViews>
    <sheetView workbookViewId="0"/>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364"/>
      <c r="B1" s="365"/>
      <c r="C1" s="365"/>
      <c r="D1" s="365" t="str">
        <f>SchoolReport!F1&amp;" "&amp;SchoolReport!H1</f>
        <v>Barnet Schools Funding 2022-23</v>
      </c>
      <c r="E1" s="365"/>
      <c r="F1" s="365"/>
      <c r="G1" s="365"/>
      <c r="H1" s="365"/>
      <c r="I1" s="365"/>
      <c r="J1" s="365"/>
      <c r="K1" s="365"/>
      <c r="L1" s="365"/>
      <c r="M1" s="365"/>
      <c r="N1" s="366"/>
      <c r="P1" s="27"/>
      <c r="Q1" s="27"/>
      <c r="R1" s="27"/>
      <c r="S1" s="27"/>
      <c r="U1" s="27" t="s">
        <v>522</v>
      </c>
      <c r="V1" s="28">
        <v>11392</v>
      </c>
    </row>
    <row r="2" spans="1:22" ht="15.75" thickBot="1" x14ac:dyDescent="0.3">
      <c r="P2" s="27"/>
      <c r="Q2" s="27"/>
      <c r="R2" s="27"/>
      <c r="S2" s="27"/>
      <c r="U2" s="27" t="s">
        <v>1304</v>
      </c>
      <c r="V2" s="28">
        <v>10161</v>
      </c>
    </row>
    <row r="3" spans="1:22" ht="33" thickTop="1" thickBot="1" x14ac:dyDescent="0.55000000000000004">
      <c r="A3" s="76" t="s">
        <v>1230</v>
      </c>
      <c r="B3" s="479" t="s">
        <v>122</v>
      </c>
      <c r="C3" s="480"/>
      <c r="D3" s="480"/>
      <c r="E3" s="481"/>
      <c r="F3" s="77" t="s">
        <v>30</v>
      </c>
      <c r="I3" s="486" t="s">
        <v>37</v>
      </c>
      <c r="J3" s="486"/>
      <c r="K3" s="486"/>
      <c r="L3" s="486"/>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1305</v>
      </c>
      <c r="V4" s="28">
        <v>11438</v>
      </c>
    </row>
    <row r="5" spans="1:22" ht="16.5" thickTop="1" thickBot="1" x14ac:dyDescent="0.3">
      <c r="A5" s="78" t="s">
        <v>1236</v>
      </c>
      <c r="B5" s="79" t="str">
        <f>SchoolReport!D1</f>
        <v>May</v>
      </c>
      <c r="C5" s="77" t="str">
        <f>VLOOKUP(B5,P1:R14,3,0)</f>
        <v>Ma22</v>
      </c>
      <c r="D5" s="77" t="str">
        <f>VLOOKUP(B5,P1:S14,4,0)</f>
        <v>R</v>
      </c>
      <c r="P5" s="27" t="s">
        <v>1208</v>
      </c>
      <c r="Q5" s="27">
        <v>19</v>
      </c>
      <c r="R5" s="27" t="str">
        <f>LEFT(P5,2)&amp;MID(SchoolReport!$H$1,3,2)</f>
        <v>Ju22</v>
      </c>
      <c r="S5" s="27" t="s">
        <v>1237</v>
      </c>
      <c r="U5" s="27" t="s">
        <v>1238</v>
      </c>
      <c r="V5" s="28">
        <v>11438</v>
      </c>
    </row>
    <row r="6" spans="1:22" ht="16.5" thickTop="1" thickBot="1" x14ac:dyDescent="0.3">
      <c r="P6" s="27" t="s">
        <v>1209</v>
      </c>
      <c r="Q6" s="27">
        <v>20</v>
      </c>
      <c r="R6" s="27" t="str">
        <f>LEFT(P6,2)&amp;MID(SchoolReport!$H$1,3,2)</f>
        <v>Ju22</v>
      </c>
      <c r="S6" s="27" t="s">
        <v>1239</v>
      </c>
      <c r="U6" s="27" t="s">
        <v>1240</v>
      </c>
      <c r="V6" s="28">
        <v>11336</v>
      </c>
    </row>
    <row r="7" spans="1:22" ht="16.5" customHeight="1" thickTop="1" thickBot="1" x14ac:dyDescent="0.3">
      <c r="A7" s="78" t="s">
        <v>1241</v>
      </c>
      <c r="B7" s="318">
        <f ca="1">-SUMIF(INDIRECT("PPG!"&amp;D5&amp;20&amp;":"&amp;D5&amp;200),"&lt;0")</f>
        <v>0</v>
      </c>
      <c r="C7" s="484" t="str">
        <f ca="1">IF(ROUND(ABS(B7-B8),0)&gt;0,"Error","OK")</f>
        <v>OK</v>
      </c>
      <c r="D7" s="485"/>
      <c r="P7" s="27" t="s">
        <v>1210</v>
      </c>
      <c r="Q7" s="27">
        <v>21</v>
      </c>
      <c r="R7" s="27" t="str">
        <f>LEFT(P7,2)&amp;MID(SchoolReport!$H$1,3,2)</f>
        <v>Au22</v>
      </c>
      <c r="S7" s="27" t="s">
        <v>1242</v>
      </c>
    </row>
    <row r="8" spans="1:22" ht="16.5" thickTop="1" thickBot="1" x14ac:dyDescent="0.3">
      <c r="A8" s="78" t="s">
        <v>1243</v>
      </c>
      <c r="B8" s="80">
        <f>SUM(H20:H982)</f>
        <v>0</v>
      </c>
      <c r="C8" s="484"/>
      <c r="D8" s="485"/>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17">
        <f ca="1">COUNTIFS(INDIRECT("PPG!"&amp;D5&amp;"20:"&amp;D5&amp;"1000"),"&lt;0")</f>
        <v>0</v>
      </c>
      <c r="C10" s="484" t="str">
        <f ca="1">IF(ROUND(ABS(B10-B11),0)&gt;0,"Error","OK")</f>
        <v>OK</v>
      </c>
      <c r="D10" s="485"/>
      <c r="P10" s="27" t="s">
        <v>1213</v>
      </c>
      <c r="Q10" s="27">
        <v>24</v>
      </c>
      <c r="R10" s="27" t="str">
        <f>LEFT(P10,2)&amp;MID(SchoolReport!$H$1,3,2)</f>
        <v>No22</v>
      </c>
      <c r="S10" s="27" t="s">
        <v>1247</v>
      </c>
    </row>
    <row r="11" spans="1:22" ht="16.5" thickTop="1" thickBot="1" x14ac:dyDescent="0.3">
      <c r="A11" s="78" t="s">
        <v>1248</v>
      </c>
      <c r="B11" s="78">
        <f>COUNTIF(H20:H400,"&gt;0")</f>
        <v>0</v>
      </c>
      <c r="C11" s="484"/>
      <c r="D11" s="485"/>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0" x14ac:dyDescent="0.25">
      <c r="B17" s="82"/>
      <c r="D17" s="82"/>
      <c r="F17" t="s">
        <v>1257</v>
      </c>
      <c r="G17" s="83"/>
      <c r="H17" s="6">
        <f>SUM(H20:H934)</f>
        <v>0</v>
      </c>
      <c r="I17" s="83"/>
      <c r="O17" t="s">
        <v>1258</v>
      </c>
      <c r="P17" s="81"/>
    </row>
    <row r="18" spans="1:20" ht="15.75" thickBot="1" x14ac:dyDescent="0.3">
      <c r="B18" s="82"/>
      <c r="D18" s="82"/>
      <c r="F18" t="s">
        <v>1308</v>
      </c>
      <c r="G18" s="83"/>
      <c r="H18" s="96"/>
      <c r="I18" s="6"/>
      <c r="P18" s="81"/>
    </row>
    <row r="19" spans="1:20" ht="15.75" thickBot="1" x14ac:dyDescent="0.3">
      <c r="A19" s="170" t="s">
        <v>1309</v>
      </c>
      <c r="B19" s="171" t="s">
        <v>1260</v>
      </c>
      <c r="C19" s="172" t="s">
        <v>1261</v>
      </c>
      <c r="D19" s="173" t="s">
        <v>1262</v>
      </c>
      <c r="E19" s="172" t="s">
        <v>1263</v>
      </c>
      <c r="F19" s="174" t="s">
        <v>1264</v>
      </c>
      <c r="G19" s="175" t="s">
        <v>1265</v>
      </c>
      <c r="H19" s="176" t="s">
        <v>1266</v>
      </c>
      <c r="I19" s="177" t="s">
        <v>1267</v>
      </c>
      <c r="J19" s="172" t="s">
        <v>1310</v>
      </c>
      <c r="K19" s="172" t="s">
        <v>1263</v>
      </c>
      <c r="L19" s="172" t="s">
        <v>1270</v>
      </c>
      <c r="M19" s="172" t="s">
        <v>1263</v>
      </c>
      <c r="N19" s="172" t="s">
        <v>1271</v>
      </c>
      <c r="O19" s="174" t="s">
        <v>1311</v>
      </c>
      <c r="P19" s="178" t="s">
        <v>1272</v>
      </c>
      <c r="Q19" s="172" t="s">
        <v>1273</v>
      </c>
      <c r="R19" s="172" t="s">
        <v>1263</v>
      </c>
      <c r="S19" s="179" t="s">
        <v>1274</v>
      </c>
      <c r="T19" s="2"/>
    </row>
    <row r="20" spans="1:20" x14ac:dyDescent="0.25">
      <c r="A20" s="117" t="s">
        <v>1312</v>
      </c>
      <c r="B20" s="180">
        <v>1</v>
      </c>
      <c r="C20" s="117">
        <v>2</v>
      </c>
      <c r="D20" s="181">
        <f>PPG!J20</f>
        <v>400005</v>
      </c>
      <c r="E20" s="117" t="b">
        <v>1</v>
      </c>
      <c r="F20" s="182" t="str">
        <f>RIGHT(PPG!C20,4)&amp;"."&amp;PPG!M20&amp;"."&amp;PPG!K20&amp;"."&amp;PPGPAY!$C$5</f>
        <v>2002.PPFSM.I05.Ma22</v>
      </c>
      <c r="G20" s="183">
        <f ca="1">TODAY()</f>
        <v>44697</v>
      </c>
      <c r="H20" s="184" cm="1">
        <f t="array" ref="H20">-IF(SUMPRODUCT((PPG!$Q$19:$AB$19=$B$5)*PPG!Q20:AB20)&lt;0,SUMPRODUCT((PPG!$Q$19:$AB$19=$B$5)*PPG!Q20:AB20),0)</f>
        <v>0</v>
      </c>
      <c r="I20" s="115">
        <f ca="1">G20</f>
        <v>44697</v>
      </c>
      <c r="J20" s="117">
        <v>3</v>
      </c>
      <c r="K20" s="117" t="b">
        <v>1</v>
      </c>
      <c r="L20" s="117" t="s">
        <v>1313</v>
      </c>
      <c r="M20" s="117" t="b">
        <v>1</v>
      </c>
      <c r="N20" s="117" t="s">
        <v>1276</v>
      </c>
      <c r="O20" s="182" t="str">
        <f>LEFT(PPG!D20,19)&amp;"."&amp;PPGCR!F20</f>
        <v>Barnfield School.2002.PPFSM.I05.Ma22</v>
      </c>
      <c r="P20" s="185" t="str">
        <f>PPG!I20</f>
        <v>11334/543965</v>
      </c>
      <c r="Q20" s="117" t="b">
        <v>1</v>
      </c>
      <c r="R20" s="117" t="b">
        <v>1</v>
      </c>
      <c r="S20" s="117" t="b">
        <v>1</v>
      </c>
    </row>
    <row r="21" spans="1:20" x14ac:dyDescent="0.25">
      <c r="A21" s="117" t="s">
        <v>1312</v>
      </c>
      <c r="B21" s="180">
        <v>1</v>
      </c>
      <c r="C21" s="117">
        <v>2</v>
      </c>
      <c r="D21" s="181">
        <f>PPG!J21</f>
        <v>400051</v>
      </c>
      <c r="E21" s="117" t="b">
        <v>1</v>
      </c>
      <c r="F21" s="182" t="str">
        <f>RIGHT(PPG!C21,4)&amp;"."&amp;PPG!M21&amp;"."&amp;PPG!K21&amp;"."&amp;PPGPAY!$C$5</f>
        <v>2003.PPFSM.I05.Ma22</v>
      </c>
      <c r="G21" s="183">
        <f t="shared" ref="G21:G84" ca="1" si="0">TODAY()</f>
        <v>44697</v>
      </c>
      <c r="H21" s="184" cm="1">
        <f t="array" ref="H21">-IF(SUMPRODUCT((PPG!$Q$19:$AB$19=$B$5)*PPG!Q21:AB21)&lt;0,SUMPRODUCT((PPG!$Q$19:$AB$19=$B$5)*PPG!Q21:AB21),0)</f>
        <v>0</v>
      </c>
      <c r="I21" s="115">
        <f t="shared" ref="I21:I84" ca="1" si="1">G21</f>
        <v>44697</v>
      </c>
      <c r="J21" s="117">
        <v>3</v>
      </c>
      <c r="K21" s="117" t="b">
        <v>1</v>
      </c>
      <c r="L21" s="117" t="s">
        <v>1313</v>
      </c>
      <c r="M21" s="117" t="b">
        <v>1</v>
      </c>
      <c r="N21" s="117" t="s">
        <v>1276</v>
      </c>
      <c r="O21" s="182" t="str">
        <f>LEFT(PPG!D21,19)&amp;"."&amp;PPGCR!F21</f>
        <v>Bell Lane Primary S.2003.PPFSM.I05.Ma22</v>
      </c>
      <c r="P21" s="185" t="str">
        <f>PPG!I21</f>
        <v>11334/543965</v>
      </c>
      <c r="Q21" s="117" t="b">
        <v>1</v>
      </c>
      <c r="R21" s="117" t="b">
        <v>1</v>
      </c>
      <c r="S21" s="117" t="b">
        <v>1</v>
      </c>
    </row>
    <row r="22" spans="1:20" x14ac:dyDescent="0.25">
      <c r="A22" s="117" t="s">
        <v>1312</v>
      </c>
      <c r="B22" s="180">
        <v>1</v>
      </c>
      <c r="C22" s="117">
        <v>2</v>
      </c>
      <c r="D22" s="181">
        <f>PPG!J22</f>
        <v>400040</v>
      </c>
      <c r="E22" s="117" t="b">
        <v>1</v>
      </c>
      <c r="F22" s="182" t="str">
        <f>RIGHT(PPG!C22,4)&amp;"."&amp;PPG!M22&amp;"."&amp;PPG!K22&amp;"."&amp;PPGPAY!$C$5</f>
        <v>2007.PPFSM.I05.Ma22</v>
      </c>
      <c r="G22" s="183">
        <f t="shared" ca="1" si="0"/>
        <v>44697</v>
      </c>
      <c r="H22" s="184" cm="1">
        <f t="array" ref="H22">-IF(SUMPRODUCT((PPG!$Q$19:$AB$19=$B$5)*PPG!Q22:AB22)&lt;0,SUMPRODUCT((PPG!$Q$19:$AB$19=$B$5)*PPG!Q22:AB22),0)</f>
        <v>0</v>
      </c>
      <c r="I22" s="115">
        <f t="shared" ca="1" si="1"/>
        <v>44697</v>
      </c>
      <c r="J22" s="117">
        <v>3</v>
      </c>
      <c r="K22" s="117" t="b">
        <v>1</v>
      </c>
      <c r="L22" s="117" t="s">
        <v>1313</v>
      </c>
      <c r="M22" s="117" t="b">
        <v>1</v>
      </c>
      <c r="N22" s="117" t="s">
        <v>1276</v>
      </c>
      <c r="O22" s="182" t="str">
        <f>LEFT(PPG!D22,19)&amp;"."&amp;PPGCR!F22</f>
        <v>Brookland Junior Sc.2007.PPFSM.I05.Ma22</v>
      </c>
      <c r="P22" s="185" t="str">
        <f>PPG!I22</f>
        <v>11334/543965</v>
      </c>
      <c r="Q22" s="117" t="b">
        <v>1</v>
      </c>
      <c r="R22" s="117" t="b">
        <v>1</v>
      </c>
      <c r="S22" s="117" t="b">
        <v>1</v>
      </c>
    </row>
    <row r="23" spans="1:20" x14ac:dyDescent="0.25">
      <c r="A23" s="117" t="s">
        <v>1312</v>
      </c>
      <c r="B23" s="180">
        <v>1</v>
      </c>
      <c r="C23" s="117">
        <v>2</v>
      </c>
      <c r="D23" s="181">
        <f>PPG!J23</f>
        <v>400057</v>
      </c>
      <c r="E23" s="117" t="b">
        <v>1</v>
      </c>
      <c r="F23" s="182" t="str">
        <f>RIGHT(PPG!C23,4)&amp;"."&amp;PPG!M23&amp;"."&amp;PPG!K23&amp;"."&amp;PPGPAY!$C$5</f>
        <v>2008.PPFSM.I05.Ma22</v>
      </c>
      <c r="G23" s="183">
        <f t="shared" ca="1" si="0"/>
        <v>44697</v>
      </c>
      <c r="H23" s="184" cm="1">
        <f t="array" ref="H23">-IF(SUMPRODUCT((PPG!$Q$19:$AB$19=$B$5)*PPG!Q23:AB23)&lt;0,SUMPRODUCT((PPG!$Q$19:$AB$19=$B$5)*PPG!Q23:AB23),0)</f>
        <v>0</v>
      </c>
      <c r="I23" s="115">
        <f t="shared" ca="1" si="1"/>
        <v>44697</v>
      </c>
      <c r="J23" s="117">
        <v>3</v>
      </c>
      <c r="K23" s="117" t="b">
        <v>1</v>
      </c>
      <c r="L23" s="117" t="s">
        <v>1313</v>
      </c>
      <c r="M23" s="117" t="b">
        <v>1</v>
      </c>
      <c r="N23" s="117" t="s">
        <v>1276</v>
      </c>
      <c r="O23" s="182" t="str">
        <f>LEFT(PPG!D23,19)&amp;"."&amp;PPGCR!F23</f>
        <v>Brookland Infant  &amp;.2008.PPFSM.I05.Ma22</v>
      </c>
      <c r="P23" s="185" t="str">
        <f>PPG!I23</f>
        <v>11334/543965</v>
      </c>
      <c r="Q23" s="117" t="b">
        <v>1</v>
      </c>
      <c r="R23" s="117" t="b">
        <v>1</v>
      </c>
      <c r="S23" s="117" t="b">
        <v>1</v>
      </c>
    </row>
    <row r="24" spans="1:20" x14ac:dyDescent="0.25">
      <c r="A24" s="117" t="s">
        <v>1312</v>
      </c>
      <c r="B24" s="180">
        <v>1</v>
      </c>
      <c r="C24" s="117">
        <v>2</v>
      </c>
      <c r="D24" s="181">
        <f>PPG!J24</f>
        <v>400061</v>
      </c>
      <c r="E24" s="117" t="b">
        <v>1</v>
      </c>
      <c r="F24" s="182" t="str">
        <f>RIGHT(PPG!C24,4)&amp;"."&amp;PPG!M24&amp;"."&amp;PPG!K24&amp;"."&amp;PPGPAY!$C$5</f>
        <v>2009.PPFSM.I05.Ma22</v>
      </c>
      <c r="G24" s="183">
        <f t="shared" ca="1" si="0"/>
        <v>44697</v>
      </c>
      <c r="H24" s="184" cm="1">
        <f t="array" ref="H24">-IF(SUMPRODUCT((PPG!$Q$19:$AB$19=$B$5)*PPG!Q24:AB24)&lt;0,SUMPRODUCT((PPG!$Q$19:$AB$19=$B$5)*PPG!Q24:AB24),0)</f>
        <v>0</v>
      </c>
      <c r="I24" s="115">
        <f t="shared" ca="1" si="1"/>
        <v>44697</v>
      </c>
      <c r="J24" s="117">
        <v>3</v>
      </c>
      <c r="K24" s="117" t="b">
        <v>1</v>
      </c>
      <c r="L24" s="117" t="s">
        <v>1313</v>
      </c>
      <c r="M24" s="117" t="b">
        <v>1</v>
      </c>
      <c r="N24" s="117" t="s">
        <v>1276</v>
      </c>
      <c r="O24" s="182" t="str">
        <f>LEFT(PPG!D24,19)&amp;"."&amp;PPGCR!F24</f>
        <v>Brunswick Park Prim.2009.PPFSM.I05.Ma22</v>
      </c>
      <c r="P24" s="185" t="str">
        <f>PPG!I24</f>
        <v>11334/543965</v>
      </c>
      <c r="Q24" s="117" t="b">
        <v>1</v>
      </c>
      <c r="R24" s="117" t="b">
        <v>1</v>
      </c>
      <c r="S24" s="117" t="b">
        <v>1</v>
      </c>
    </row>
    <row r="25" spans="1:20" x14ac:dyDescent="0.25">
      <c r="A25" s="117" t="s">
        <v>1312</v>
      </c>
      <c r="B25" s="180">
        <v>1</v>
      </c>
      <c r="C25" s="117">
        <v>2</v>
      </c>
      <c r="D25" s="181">
        <f>PPG!J25</f>
        <v>400020</v>
      </c>
      <c r="E25" s="117" t="b">
        <v>1</v>
      </c>
      <c r="F25" s="182" t="str">
        <f>RIGHT(PPG!C25,4)&amp;"."&amp;PPG!M25&amp;"."&amp;PPG!K25&amp;"."&amp;PPGPAY!$C$5</f>
        <v>2011.PPFSM.I05.Ma22</v>
      </c>
      <c r="G25" s="183">
        <f t="shared" ca="1" si="0"/>
        <v>44697</v>
      </c>
      <c r="H25" s="184" cm="1">
        <f t="array" ref="H25">-IF(SUMPRODUCT((PPG!$Q$19:$AB$19=$B$5)*PPG!Q25:AB25)&lt;0,SUMPRODUCT((PPG!$Q$19:$AB$19=$B$5)*PPG!Q25:AB25),0)</f>
        <v>0</v>
      </c>
      <c r="I25" s="115">
        <f t="shared" ca="1" si="1"/>
        <v>44697</v>
      </c>
      <c r="J25" s="117">
        <v>3</v>
      </c>
      <c r="K25" s="117" t="b">
        <v>1</v>
      </c>
      <c r="L25" s="117" t="s">
        <v>1313</v>
      </c>
      <c r="M25" s="117" t="b">
        <v>1</v>
      </c>
      <c r="N25" s="117" t="s">
        <v>1276</v>
      </c>
      <c r="O25" s="182" t="str">
        <f>LEFT(PPG!D25,19)&amp;"."&amp;PPGCR!F25</f>
        <v>Church Hill Primary.2011.PPFSM.I05.Ma22</v>
      </c>
      <c r="P25" s="185" t="str">
        <f>PPG!I25</f>
        <v>11334/543965</v>
      </c>
      <c r="Q25" s="117" t="b">
        <v>1</v>
      </c>
      <c r="R25" s="117" t="b">
        <v>1</v>
      </c>
      <c r="S25" s="117" t="b">
        <v>1</v>
      </c>
    </row>
    <row r="26" spans="1:20" x14ac:dyDescent="0.25">
      <c r="A26" s="117" t="s">
        <v>1312</v>
      </c>
      <c r="B26" s="180">
        <v>1</v>
      </c>
      <c r="C26" s="117">
        <v>2</v>
      </c>
      <c r="D26" s="181">
        <f>PPG!J26</f>
        <v>400050</v>
      </c>
      <c r="E26" s="117" t="b">
        <v>1</v>
      </c>
      <c r="F26" s="182" t="str">
        <f>RIGHT(PPG!C26,4)&amp;"."&amp;PPG!M26&amp;"."&amp;PPG!K26&amp;"."&amp;PPGPAY!$C$5</f>
        <v>2014.PPFSM.I05.Ma22</v>
      </c>
      <c r="G26" s="183">
        <f t="shared" ca="1" si="0"/>
        <v>44697</v>
      </c>
      <c r="H26" s="184" cm="1">
        <f t="array" ref="H26">-IF(SUMPRODUCT((PPG!$Q$19:$AB$19=$B$5)*PPG!Q26:AB26)&lt;0,SUMPRODUCT((PPG!$Q$19:$AB$19=$B$5)*PPG!Q26:AB26),0)</f>
        <v>0</v>
      </c>
      <c r="I26" s="115">
        <f t="shared" ca="1" si="1"/>
        <v>44697</v>
      </c>
      <c r="J26" s="117">
        <v>3</v>
      </c>
      <c r="K26" s="117" t="b">
        <v>1</v>
      </c>
      <c r="L26" s="117" t="s">
        <v>1313</v>
      </c>
      <c r="M26" s="117" t="b">
        <v>1</v>
      </c>
      <c r="N26" s="117" t="s">
        <v>1276</v>
      </c>
      <c r="O26" s="182" t="str">
        <f>LEFT(PPG!D26,19)&amp;"."&amp;PPGCR!F26</f>
        <v>Colindale School.2014.PPFSM.I05.Ma22</v>
      </c>
      <c r="P26" s="185" t="str">
        <f>PPG!I26</f>
        <v>11334/543965</v>
      </c>
      <c r="Q26" s="117" t="b">
        <v>1</v>
      </c>
      <c r="R26" s="117" t="b">
        <v>1</v>
      </c>
      <c r="S26" s="117" t="b">
        <v>1</v>
      </c>
    </row>
    <row r="27" spans="1:20" x14ac:dyDescent="0.25">
      <c r="A27" s="117" t="s">
        <v>1312</v>
      </c>
      <c r="B27" s="180">
        <v>1</v>
      </c>
      <c r="C27" s="117">
        <v>2</v>
      </c>
      <c r="D27" s="181">
        <f>PPG!J27</f>
        <v>400059</v>
      </c>
      <c r="E27" s="117" t="b">
        <v>1</v>
      </c>
      <c r="F27" s="182" t="str">
        <f>RIGHT(PPG!C27,4)&amp;"."&amp;PPG!M27&amp;"."&amp;PPG!K27&amp;"."&amp;PPGPAY!$C$5</f>
        <v>2015.PPFSM.I05.Ma22</v>
      </c>
      <c r="G27" s="183">
        <f t="shared" ca="1" si="0"/>
        <v>44697</v>
      </c>
      <c r="H27" s="184" cm="1">
        <f t="array" ref="H27">-IF(SUMPRODUCT((PPG!$Q$19:$AB$19=$B$5)*PPG!Q27:AB27)&lt;0,SUMPRODUCT((PPG!$Q$19:$AB$19=$B$5)*PPG!Q27:AB27),0)</f>
        <v>0</v>
      </c>
      <c r="I27" s="115">
        <f t="shared" ca="1" si="1"/>
        <v>44697</v>
      </c>
      <c r="J27" s="117">
        <v>3</v>
      </c>
      <c r="K27" s="117" t="b">
        <v>1</v>
      </c>
      <c r="L27" s="117" t="s">
        <v>1313</v>
      </c>
      <c r="M27" s="117" t="b">
        <v>1</v>
      </c>
      <c r="N27" s="117" t="s">
        <v>1276</v>
      </c>
      <c r="O27" s="182" t="str">
        <f>LEFT(PPG!D27,19)&amp;"."&amp;PPGCR!F27</f>
        <v>Coppetts Wood.2015.PPFSM.I05.Ma22</v>
      </c>
      <c r="P27" s="185" t="str">
        <f>PPG!I27</f>
        <v>11334/543965</v>
      </c>
      <c r="Q27" s="117" t="b">
        <v>1</v>
      </c>
      <c r="R27" s="117" t="b">
        <v>1</v>
      </c>
      <c r="S27" s="117" t="b">
        <v>1</v>
      </c>
    </row>
    <row r="28" spans="1:20" x14ac:dyDescent="0.25">
      <c r="A28" s="117" t="s">
        <v>1312</v>
      </c>
      <c r="B28" s="180">
        <v>1</v>
      </c>
      <c r="C28" s="117">
        <v>2</v>
      </c>
      <c r="D28" s="181">
        <f>PPG!J28</f>
        <v>400049</v>
      </c>
      <c r="E28" s="117" t="b">
        <v>1</v>
      </c>
      <c r="F28" s="182" t="str">
        <f>RIGHT(PPG!C28,4)&amp;"."&amp;PPG!M28&amp;"."&amp;PPG!K28&amp;"."&amp;PPGPAY!$C$5</f>
        <v>2016.PPFSM.I05.Ma22</v>
      </c>
      <c r="G28" s="183">
        <f t="shared" ca="1" si="0"/>
        <v>44697</v>
      </c>
      <c r="H28" s="184" cm="1">
        <f t="array" ref="H28">-IF(SUMPRODUCT((PPG!$Q$19:$AB$19=$B$5)*PPG!Q28:AB28)&lt;0,SUMPRODUCT((PPG!$Q$19:$AB$19=$B$5)*PPG!Q28:AB28),0)</f>
        <v>0</v>
      </c>
      <c r="I28" s="115">
        <f t="shared" ca="1" si="1"/>
        <v>44697</v>
      </c>
      <c r="J28" s="117">
        <v>3</v>
      </c>
      <c r="K28" s="117" t="b">
        <v>1</v>
      </c>
      <c r="L28" s="117" t="s">
        <v>1313</v>
      </c>
      <c r="M28" s="117" t="b">
        <v>1</v>
      </c>
      <c r="N28" s="117" t="s">
        <v>1276</v>
      </c>
      <c r="O28" s="182" t="str">
        <f>LEFT(PPG!D28,19)&amp;"."&amp;PPGCR!F28</f>
        <v>Courtland School.2016.PPFSM.I05.Ma22</v>
      </c>
      <c r="P28" s="185" t="str">
        <f>PPG!I28</f>
        <v>11334/543965</v>
      </c>
      <c r="Q28" s="117" t="b">
        <v>1</v>
      </c>
      <c r="R28" s="117" t="b">
        <v>1</v>
      </c>
      <c r="S28" s="117" t="b">
        <v>1</v>
      </c>
    </row>
    <row r="29" spans="1:20" x14ac:dyDescent="0.25">
      <c r="A29" s="117" t="s">
        <v>1312</v>
      </c>
      <c r="B29" s="180">
        <v>1</v>
      </c>
      <c r="C29" s="117">
        <v>2</v>
      </c>
      <c r="D29" s="181">
        <f>PPG!J29</f>
        <v>400080</v>
      </c>
      <c r="E29" s="117" t="b">
        <v>1</v>
      </c>
      <c r="F29" s="182" t="str">
        <f>RIGHT(PPG!C29,4)&amp;"."&amp;PPG!M29&amp;"."&amp;PPG!K29&amp;"."&amp;PPGPAY!$C$5</f>
        <v>2017.PPFSM.I05.Ma22</v>
      </c>
      <c r="G29" s="183">
        <f t="shared" ca="1" si="0"/>
        <v>44697</v>
      </c>
      <c r="H29" s="184" cm="1">
        <f t="array" ref="H29">-IF(SUMPRODUCT((PPG!$Q$19:$AB$19=$B$5)*PPG!Q29:AB29)&lt;0,SUMPRODUCT((PPG!$Q$19:$AB$19=$B$5)*PPG!Q29:AB29),0)</f>
        <v>0</v>
      </c>
      <c r="I29" s="115">
        <f t="shared" ca="1" si="1"/>
        <v>44697</v>
      </c>
      <c r="J29" s="117">
        <v>3</v>
      </c>
      <c r="K29" s="117" t="b">
        <v>1</v>
      </c>
      <c r="L29" s="117" t="s">
        <v>1313</v>
      </c>
      <c r="M29" s="117" t="b">
        <v>1</v>
      </c>
      <c r="N29" s="117" t="s">
        <v>1276</v>
      </c>
      <c r="O29" s="182" t="str">
        <f>LEFT(PPG!D29,19)&amp;"."&amp;PPGCR!F29</f>
        <v>Cromer Road Primary.2017.PPFSM.I05.Ma22</v>
      </c>
      <c r="P29" s="185" t="str">
        <f>PPG!I29</f>
        <v>11334/543965</v>
      </c>
      <c r="Q29" s="117" t="b">
        <v>1</v>
      </c>
      <c r="R29" s="117" t="b">
        <v>1</v>
      </c>
      <c r="S29" s="117" t="b">
        <v>1</v>
      </c>
    </row>
    <row r="30" spans="1:20" x14ac:dyDescent="0.25">
      <c r="A30" s="117" t="s">
        <v>1312</v>
      </c>
      <c r="B30" s="180">
        <v>1</v>
      </c>
      <c r="C30" s="117">
        <v>2</v>
      </c>
      <c r="D30" s="181">
        <f>PPG!J30</f>
        <v>400036</v>
      </c>
      <c r="E30" s="117" t="b">
        <v>1</v>
      </c>
      <c r="F30" s="182" t="str">
        <f>RIGHT(PPG!C30,4)&amp;"."&amp;PPG!M30&amp;"."&amp;PPG!K30&amp;"."&amp;PPGPAY!$C$5</f>
        <v>2019.PPFSM.I05.Ma22</v>
      </c>
      <c r="G30" s="183">
        <f t="shared" ca="1" si="0"/>
        <v>44697</v>
      </c>
      <c r="H30" s="184" cm="1">
        <f t="array" ref="H30">-IF(SUMPRODUCT((PPG!$Q$19:$AB$19=$B$5)*PPG!Q30:AB30)&lt;0,SUMPRODUCT((PPG!$Q$19:$AB$19=$B$5)*PPG!Q30:AB30),0)</f>
        <v>0</v>
      </c>
      <c r="I30" s="115">
        <f t="shared" ca="1" si="1"/>
        <v>44697</v>
      </c>
      <c r="J30" s="117">
        <v>3</v>
      </c>
      <c r="K30" s="117" t="b">
        <v>1</v>
      </c>
      <c r="L30" s="117" t="s">
        <v>1313</v>
      </c>
      <c r="M30" s="117" t="b">
        <v>1</v>
      </c>
      <c r="N30" s="117" t="s">
        <v>1276</v>
      </c>
      <c r="O30" s="182" t="str">
        <f>LEFT(PPG!D30,19)&amp;"."&amp;PPGCR!F30</f>
        <v>Deansbrook Infant S.2019.PPFSM.I05.Ma22</v>
      </c>
      <c r="P30" s="185" t="str">
        <f>PPG!I30</f>
        <v>11334/543965</v>
      </c>
      <c r="Q30" s="117" t="b">
        <v>1</v>
      </c>
      <c r="R30" s="117" t="b">
        <v>1</v>
      </c>
      <c r="S30" s="117" t="b">
        <v>1</v>
      </c>
    </row>
    <row r="31" spans="1:20" x14ac:dyDescent="0.25">
      <c r="A31" s="117" t="s">
        <v>1312</v>
      </c>
      <c r="B31" s="180">
        <v>1</v>
      </c>
      <c r="C31" s="117">
        <v>2</v>
      </c>
      <c r="D31" s="181">
        <f>PPG!J31</f>
        <v>400042</v>
      </c>
      <c r="E31" s="117" t="b">
        <v>1</v>
      </c>
      <c r="F31" s="182" t="str">
        <f>RIGHT(PPG!C31,4)&amp;"."&amp;PPG!M31&amp;"."&amp;PPG!K31&amp;"."&amp;PPGPAY!$C$5</f>
        <v>2021.PPFSM.I05.Ma22</v>
      </c>
      <c r="G31" s="183">
        <f t="shared" ca="1" si="0"/>
        <v>44697</v>
      </c>
      <c r="H31" s="184" cm="1">
        <f t="array" ref="H31">-IF(SUMPRODUCT((PPG!$Q$19:$AB$19=$B$5)*PPG!Q31:AB31)&lt;0,SUMPRODUCT((PPG!$Q$19:$AB$19=$B$5)*PPG!Q31:AB31),0)</f>
        <v>0</v>
      </c>
      <c r="I31" s="115">
        <f t="shared" ca="1" si="1"/>
        <v>44697</v>
      </c>
      <c r="J31" s="117">
        <v>3</v>
      </c>
      <c r="K31" s="117" t="b">
        <v>1</v>
      </c>
      <c r="L31" s="117" t="s">
        <v>1313</v>
      </c>
      <c r="M31" s="117" t="b">
        <v>1</v>
      </c>
      <c r="N31" s="117" t="s">
        <v>1276</v>
      </c>
      <c r="O31" s="182" t="str">
        <f>LEFT(PPG!D31,19)&amp;"."&amp;PPGCR!F31</f>
        <v>Dollis Primary Scho.2021.PPFSM.I05.Ma22</v>
      </c>
      <c r="P31" s="185" t="str">
        <f>PPG!I31</f>
        <v>11334/543965</v>
      </c>
      <c r="Q31" s="117" t="b">
        <v>1</v>
      </c>
      <c r="R31" s="117" t="b">
        <v>1</v>
      </c>
      <c r="S31" s="117" t="b">
        <v>1</v>
      </c>
    </row>
    <row r="32" spans="1:20" x14ac:dyDescent="0.25">
      <c r="A32" s="117" t="s">
        <v>1312</v>
      </c>
      <c r="B32" s="180">
        <v>1</v>
      </c>
      <c r="C32" s="117">
        <v>2</v>
      </c>
      <c r="D32" s="181">
        <f>PPG!J32</f>
        <v>400159</v>
      </c>
      <c r="E32" s="117" t="b">
        <v>1</v>
      </c>
      <c r="F32" s="182" t="str">
        <f>RIGHT(PPG!C32,4)&amp;"."&amp;PPG!M32&amp;"."&amp;PPG!K32&amp;"."&amp;PPGPAY!$C$5</f>
        <v>2023.PPFSM.I05.Ma22</v>
      </c>
      <c r="G32" s="183">
        <f t="shared" ca="1" si="0"/>
        <v>44697</v>
      </c>
      <c r="H32" s="184" cm="1">
        <f t="array" ref="H32">-IF(SUMPRODUCT((PPG!$Q$19:$AB$19=$B$5)*PPG!Q32:AB32)&lt;0,SUMPRODUCT((PPG!$Q$19:$AB$19=$B$5)*PPG!Q32:AB32),0)</f>
        <v>0</v>
      </c>
      <c r="I32" s="115">
        <f t="shared" ca="1" si="1"/>
        <v>44697</v>
      </c>
      <c r="J32" s="117">
        <v>3</v>
      </c>
      <c r="K32" s="117" t="b">
        <v>1</v>
      </c>
      <c r="L32" s="117" t="s">
        <v>1313</v>
      </c>
      <c r="M32" s="117" t="b">
        <v>1</v>
      </c>
      <c r="N32" s="117" t="s">
        <v>1276</v>
      </c>
      <c r="O32" s="182" t="str">
        <f>LEFT(PPG!D32,19)&amp;"."&amp;PPGCR!F32</f>
        <v>Edgware Primary Sch.2023.PPFSM.I05.Ma22</v>
      </c>
      <c r="P32" s="185" t="str">
        <f>PPG!I32</f>
        <v>11334/543965</v>
      </c>
      <c r="Q32" s="117" t="b">
        <v>1</v>
      </c>
      <c r="R32" s="117" t="b">
        <v>1</v>
      </c>
      <c r="S32" s="117" t="b">
        <v>1</v>
      </c>
    </row>
    <row r="33" spans="1:19" x14ac:dyDescent="0.25">
      <c r="A33" s="117" t="s">
        <v>1312</v>
      </c>
      <c r="B33" s="180">
        <v>1</v>
      </c>
      <c r="C33" s="117">
        <v>2</v>
      </c>
      <c r="D33" s="181">
        <f>PPG!J33</f>
        <v>400047</v>
      </c>
      <c r="E33" s="117" t="b">
        <v>1</v>
      </c>
      <c r="F33" s="182" t="str">
        <f>RIGHT(PPG!C33,4)&amp;"."&amp;PPG!M33&amp;"."&amp;PPG!K33&amp;"."&amp;PPGPAY!$C$5</f>
        <v>2024.PPFSM.I05.Ma22</v>
      </c>
      <c r="G33" s="183">
        <f t="shared" ca="1" si="0"/>
        <v>44697</v>
      </c>
      <c r="H33" s="184" cm="1">
        <f t="array" ref="H33">-IF(SUMPRODUCT((PPG!$Q$19:$AB$19=$B$5)*PPG!Q33:AB33)&lt;0,SUMPRODUCT((PPG!$Q$19:$AB$19=$B$5)*PPG!Q33:AB33),0)</f>
        <v>0</v>
      </c>
      <c r="I33" s="115">
        <f t="shared" ca="1" si="1"/>
        <v>44697</v>
      </c>
      <c r="J33" s="117">
        <v>3</v>
      </c>
      <c r="K33" s="117" t="b">
        <v>1</v>
      </c>
      <c r="L33" s="117" t="s">
        <v>1313</v>
      </c>
      <c r="M33" s="117" t="b">
        <v>1</v>
      </c>
      <c r="N33" s="117" t="s">
        <v>1276</v>
      </c>
      <c r="O33" s="182" t="str">
        <f>LEFT(PPG!D33,19)&amp;"."&amp;PPGCR!F33</f>
        <v>Fairway Primary Sch.2024.PPFSM.I05.Ma22</v>
      </c>
      <c r="P33" s="185" t="str">
        <f>PPG!I33</f>
        <v>11334/543965</v>
      </c>
      <c r="Q33" s="117" t="b">
        <v>1</v>
      </c>
      <c r="R33" s="117" t="b">
        <v>1</v>
      </c>
      <c r="S33" s="117" t="b">
        <v>1</v>
      </c>
    </row>
    <row r="34" spans="1:19" x14ac:dyDescent="0.25">
      <c r="A34" s="117" t="s">
        <v>1312</v>
      </c>
      <c r="B34" s="180">
        <v>1</v>
      </c>
      <c r="C34" s="117">
        <v>2</v>
      </c>
      <c r="D34" s="181">
        <f>PPG!J34</f>
        <v>400001</v>
      </c>
      <c r="E34" s="117" t="b">
        <v>1</v>
      </c>
      <c r="F34" s="182" t="str">
        <f>RIGHT(PPG!C34,4)&amp;"."&amp;PPG!M34&amp;"."&amp;PPG!K34&amp;"."&amp;PPGPAY!$C$5</f>
        <v>2025.PPFSM.I05.Ma22</v>
      </c>
      <c r="G34" s="183">
        <f t="shared" ca="1" si="0"/>
        <v>44697</v>
      </c>
      <c r="H34" s="184" cm="1">
        <f t="array" ref="H34">-IF(SUMPRODUCT((PPG!$Q$19:$AB$19=$B$5)*PPG!Q34:AB34)&lt;0,SUMPRODUCT((PPG!$Q$19:$AB$19=$B$5)*PPG!Q34:AB34),0)</f>
        <v>0</v>
      </c>
      <c r="I34" s="115">
        <f t="shared" ca="1" si="1"/>
        <v>44697</v>
      </c>
      <c r="J34" s="117">
        <v>3</v>
      </c>
      <c r="K34" s="117" t="b">
        <v>1</v>
      </c>
      <c r="L34" s="117" t="s">
        <v>1313</v>
      </c>
      <c r="M34" s="117" t="b">
        <v>1</v>
      </c>
      <c r="N34" s="117" t="s">
        <v>1276</v>
      </c>
      <c r="O34" s="182" t="str">
        <f>LEFT(PPG!D34,19)&amp;"."&amp;PPGCR!F34</f>
        <v>Foulds.2025.PPFSM.I05.Ma22</v>
      </c>
      <c r="P34" s="185" t="str">
        <f>PPG!I34</f>
        <v>11334/543965</v>
      </c>
      <c r="Q34" s="117" t="b">
        <v>1</v>
      </c>
      <c r="R34" s="117" t="b">
        <v>1</v>
      </c>
      <c r="S34" s="117" t="b">
        <v>1</v>
      </c>
    </row>
    <row r="35" spans="1:19" x14ac:dyDescent="0.25">
      <c r="A35" s="117" t="s">
        <v>1312</v>
      </c>
      <c r="B35" s="180">
        <v>1</v>
      </c>
      <c r="C35" s="117">
        <v>2</v>
      </c>
      <c r="D35" s="181">
        <f>PPG!J35</f>
        <v>400082</v>
      </c>
      <c r="E35" s="117" t="b">
        <v>1</v>
      </c>
      <c r="F35" s="182" t="str">
        <f>RIGHT(PPG!C35,4)&amp;"."&amp;PPG!M35&amp;"."&amp;PPG!K35&amp;"."&amp;PPGPAY!$C$5</f>
        <v>2026.PPFSM.I05.Ma22</v>
      </c>
      <c r="G35" s="183">
        <f t="shared" ca="1" si="0"/>
        <v>44697</v>
      </c>
      <c r="H35" s="184" cm="1">
        <f t="array" ref="H35">-IF(SUMPRODUCT((PPG!$Q$19:$AB$19=$B$5)*PPG!Q35:AB35)&lt;0,SUMPRODUCT((PPG!$Q$19:$AB$19=$B$5)*PPG!Q35:AB35),0)</f>
        <v>0</v>
      </c>
      <c r="I35" s="115">
        <f t="shared" ca="1" si="1"/>
        <v>44697</v>
      </c>
      <c r="J35" s="117">
        <v>3</v>
      </c>
      <c r="K35" s="117" t="b">
        <v>1</v>
      </c>
      <c r="L35" s="117" t="s">
        <v>1313</v>
      </c>
      <c r="M35" s="117" t="b">
        <v>1</v>
      </c>
      <c r="N35" s="117" t="s">
        <v>1276</v>
      </c>
      <c r="O35" s="182" t="str">
        <f>LEFT(PPG!D35,19)&amp;"."&amp;PPGCR!F35</f>
        <v>Frith Manor School.2026.PPFSM.I05.Ma22</v>
      </c>
      <c r="P35" s="185" t="str">
        <f>PPG!I35</f>
        <v>11334/543965</v>
      </c>
      <c r="Q35" s="117" t="b">
        <v>1</v>
      </c>
      <c r="R35" s="117" t="b">
        <v>1</v>
      </c>
      <c r="S35" s="117" t="b">
        <v>1</v>
      </c>
    </row>
    <row r="36" spans="1:19" x14ac:dyDescent="0.25">
      <c r="A36" s="117" t="s">
        <v>1312</v>
      </c>
      <c r="B36" s="180">
        <v>1</v>
      </c>
      <c r="C36" s="117">
        <v>2</v>
      </c>
      <c r="D36" s="181">
        <f>PPG!J36</f>
        <v>400002</v>
      </c>
      <c r="E36" s="117" t="b">
        <v>1</v>
      </c>
      <c r="F36" s="182" t="str">
        <f>RIGHT(PPG!C36,4)&amp;"."&amp;PPG!M36&amp;"."&amp;PPG!K36&amp;"."&amp;PPGPAY!$C$5</f>
        <v>2027.PPFSM.I05.Ma22</v>
      </c>
      <c r="G36" s="183">
        <f t="shared" ca="1" si="0"/>
        <v>44697</v>
      </c>
      <c r="H36" s="184" cm="1">
        <f t="array" ref="H36">-IF(SUMPRODUCT((PPG!$Q$19:$AB$19=$B$5)*PPG!Q36:AB36)&lt;0,SUMPRODUCT((PPG!$Q$19:$AB$19=$B$5)*PPG!Q36:AB36),0)</f>
        <v>0</v>
      </c>
      <c r="I36" s="115">
        <f t="shared" ca="1" si="1"/>
        <v>44697</v>
      </c>
      <c r="J36" s="117">
        <v>3</v>
      </c>
      <c r="K36" s="117" t="b">
        <v>1</v>
      </c>
      <c r="L36" s="117" t="s">
        <v>1313</v>
      </c>
      <c r="M36" s="117" t="b">
        <v>1</v>
      </c>
      <c r="N36" s="117" t="s">
        <v>1276</v>
      </c>
      <c r="O36" s="182" t="str">
        <f>LEFT(PPG!D36,19)&amp;"."&amp;PPGCR!F36</f>
        <v>Garden Suburb Junio.2027.PPFSM.I05.Ma22</v>
      </c>
      <c r="P36" s="185" t="str">
        <f>PPG!I36</f>
        <v>11334/543965</v>
      </c>
      <c r="Q36" s="117" t="b">
        <v>1</v>
      </c>
      <c r="R36" s="117" t="b">
        <v>1</v>
      </c>
      <c r="S36" s="117" t="b">
        <v>1</v>
      </c>
    </row>
    <row r="37" spans="1:19" x14ac:dyDescent="0.25">
      <c r="A37" s="117" t="s">
        <v>1312</v>
      </c>
      <c r="B37" s="180">
        <v>1</v>
      </c>
      <c r="C37" s="117">
        <v>2</v>
      </c>
      <c r="D37" s="181">
        <f>PPG!J37</f>
        <v>400067</v>
      </c>
      <c r="E37" s="117" t="b">
        <v>1</v>
      </c>
      <c r="F37" s="182" t="str">
        <f>RIGHT(PPG!C37,4)&amp;"."&amp;PPG!M37&amp;"."&amp;PPG!K37&amp;"."&amp;PPGPAY!$C$5</f>
        <v>2028.PPFSM.I05.Ma22</v>
      </c>
      <c r="G37" s="183">
        <f t="shared" ca="1" si="0"/>
        <v>44697</v>
      </c>
      <c r="H37" s="184" cm="1">
        <f t="array" ref="H37">-IF(SUMPRODUCT((PPG!$Q$19:$AB$19=$B$5)*PPG!Q37:AB37)&lt;0,SUMPRODUCT((PPG!$Q$19:$AB$19=$B$5)*PPG!Q37:AB37),0)</f>
        <v>0</v>
      </c>
      <c r="I37" s="115">
        <f t="shared" ca="1" si="1"/>
        <v>44697</v>
      </c>
      <c r="J37" s="117">
        <v>3</v>
      </c>
      <c r="K37" s="117" t="b">
        <v>1</v>
      </c>
      <c r="L37" s="117" t="s">
        <v>1313</v>
      </c>
      <c r="M37" s="117" t="b">
        <v>1</v>
      </c>
      <c r="N37" s="117" t="s">
        <v>1276</v>
      </c>
      <c r="O37" s="182" t="str">
        <f>LEFT(PPG!D37,19)&amp;"."&amp;PPGCR!F37</f>
        <v>Garden Suburb Infan.2028.PPFSM.I05.Ma22</v>
      </c>
      <c r="P37" s="185" t="str">
        <f>PPG!I37</f>
        <v>11334/543965</v>
      </c>
      <c r="Q37" s="117" t="b">
        <v>1</v>
      </c>
      <c r="R37" s="117" t="b">
        <v>1</v>
      </c>
      <c r="S37" s="117" t="b">
        <v>1</v>
      </c>
    </row>
    <row r="38" spans="1:19" x14ac:dyDescent="0.25">
      <c r="A38" s="117" t="s">
        <v>1312</v>
      </c>
      <c r="B38" s="180">
        <v>1</v>
      </c>
      <c r="C38" s="117">
        <v>2</v>
      </c>
      <c r="D38" s="181">
        <f>PPG!J38</f>
        <v>400035</v>
      </c>
      <c r="E38" s="117" t="b">
        <v>1</v>
      </c>
      <c r="F38" s="182" t="str">
        <f>RIGHT(PPG!C38,4)&amp;"."&amp;PPG!M38&amp;"."&amp;PPG!K38&amp;"."&amp;PPGPAY!$C$5</f>
        <v>2029.PPFSM.I05.Ma22</v>
      </c>
      <c r="G38" s="183">
        <f t="shared" ca="1" si="0"/>
        <v>44697</v>
      </c>
      <c r="H38" s="184" cm="1">
        <f t="array" ref="H38">-IF(SUMPRODUCT((PPG!$Q$19:$AB$19=$B$5)*PPG!Q38:AB38)&lt;0,SUMPRODUCT((PPG!$Q$19:$AB$19=$B$5)*PPG!Q38:AB38),0)</f>
        <v>0</v>
      </c>
      <c r="I38" s="115">
        <f t="shared" ca="1" si="1"/>
        <v>44697</v>
      </c>
      <c r="J38" s="117">
        <v>3</v>
      </c>
      <c r="K38" s="117" t="b">
        <v>1</v>
      </c>
      <c r="L38" s="117" t="s">
        <v>1313</v>
      </c>
      <c r="M38" s="117" t="b">
        <v>1</v>
      </c>
      <c r="N38" s="117" t="s">
        <v>1276</v>
      </c>
      <c r="O38" s="182" t="str">
        <f>LEFT(PPG!D38,19)&amp;"."&amp;PPGCR!F38</f>
        <v>Goldbeaters Primary.2029.PPFSM.I05.Ma22</v>
      </c>
      <c r="P38" s="185" t="str">
        <f>PPG!I38</f>
        <v>11334/543965</v>
      </c>
      <c r="Q38" s="117" t="b">
        <v>1</v>
      </c>
      <c r="R38" s="117" t="b">
        <v>1</v>
      </c>
      <c r="S38" s="117" t="b">
        <v>1</v>
      </c>
    </row>
    <row r="39" spans="1:19" x14ac:dyDescent="0.25">
      <c r="A39" s="117" t="s">
        <v>1312</v>
      </c>
      <c r="B39" s="180">
        <v>1</v>
      </c>
      <c r="C39" s="117">
        <v>2</v>
      </c>
      <c r="D39" s="181">
        <f>PPG!J39</f>
        <v>400026</v>
      </c>
      <c r="E39" s="117" t="b">
        <v>1</v>
      </c>
      <c r="F39" s="182" t="str">
        <f>RIGHT(PPG!C39,4)&amp;"."&amp;PPG!M39&amp;"."&amp;PPG!K39&amp;"."&amp;PPGPAY!$C$5</f>
        <v>2031.PPFSM.I05.Ma22</v>
      </c>
      <c r="G39" s="183">
        <f t="shared" ca="1" si="0"/>
        <v>44697</v>
      </c>
      <c r="H39" s="184" cm="1">
        <f t="array" ref="H39">-IF(SUMPRODUCT((PPG!$Q$19:$AB$19=$B$5)*PPG!Q39:AB39)&lt;0,SUMPRODUCT((PPG!$Q$19:$AB$19=$B$5)*PPG!Q39:AB39),0)</f>
        <v>0</v>
      </c>
      <c r="I39" s="115">
        <f t="shared" ca="1" si="1"/>
        <v>44697</v>
      </c>
      <c r="J39" s="117">
        <v>3</v>
      </c>
      <c r="K39" s="117" t="b">
        <v>1</v>
      </c>
      <c r="L39" s="117" t="s">
        <v>1313</v>
      </c>
      <c r="M39" s="117" t="b">
        <v>1</v>
      </c>
      <c r="N39" s="117" t="s">
        <v>1276</v>
      </c>
      <c r="O39" s="182" t="str">
        <f>LEFT(PPG!D39,19)&amp;"."&amp;PPGCR!F39</f>
        <v>Hollickwood JMI Sch.2031.PPFSM.I05.Ma22</v>
      </c>
      <c r="P39" s="185" t="str">
        <f>PPG!I39</f>
        <v>11334/543965</v>
      </c>
      <c r="Q39" s="117" t="b">
        <v>1</v>
      </c>
      <c r="R39" s="117" t="b">
        <v>1</v>
      </c>
      <c r="S39" s="117" t="b">
        <v>1</v>
      </c>
    </row>
    <row r="40" spans="1:19" x14ac:dyDescent="0.25">
      <c r="A40" s="117" t="s">
        <v>1312</v>
      </c>
      <c r="B40" s="180">
        <v>1</v>
      </c>
      <c r="C40" s="117">
        <v>2</v>
      </c>
      <c r="D40" s="181">
        <f>PPG!J40</f>
        <v>400084</v>
      </c>
      <c r="E40" s="117" t="b">
        <v>1</v>
      </c>
      <c r="F40" s="182" t="str">
        <f>RIGHT(PPG!C40,4)&amp;"."&amp;PPG!M40&amp;"."&amp;PPG!K40&amp;"."&amp;PPGPAY!$C$5</f>
        <v>2032.PPFSM.I05.Ma22</v>
      </c>
      <c r="G40" s="183">
        <f t="shared" ca="1" si="0"/>
        <v>44697</v>
      </c>
      <c r="H40" s="184" cm="1">
        <f t="array" ref="H40">-IF(SUMPRODUCT((PPG!$Q$19:$AB$19=$B$5)*PPG!Q40:AB40)&lt;0,SUMPRODUCT((PPG!$Q$19:$AB$19=$B$5)*PPG!Q40:AB40),0)</f>
        <v>0</v>
      </c>
      <c r="I40" s="115">
        <f t="shared" ca="1" si="1"/>
        <v>44697</v>
      </c>
      <c r="J40" s="117">
        <v>3</v>
      </c>
      <c r="K40" s="117" t="b">
        <v>1</v>
      </c>
      <c r="L40" s="117" t="s">
        <v>1313</v>
      </c>
      <c r="M40" s="117" t="b">
        <v>1</v>
      </c>
      <c r="N40" s="117" t="s">
        <v>1276</v>
      </c>
      <c r="O40" s="182" t="str">
        <f>LEFT(PPG!D40,19)&amp;"."&amp;PPGCR!F40</f>
        <v>Holly Park School.2032.PPFSM.I05.Ma22</v>
      </c>
      <c r="P40" s="185" t="str">
        <f>PPG!I40</f>
        <v>11334/543965</v>
      </c>
      <c r="Q40" s="117" t="b">
        <v>1</v>
      </c>
      <c r="R40" s="117" t="b">
        <v>1</v>
      </c>
      <c r="S40" s="117" t="b">
        <v>1</v>
      </c>
    </row>
    <row r="41" spans="1:19" x14ac:dyDescent="0.25">
      <c r="A41" s="117" t="s">
        <v>1312</v>
      </c>
      <c r="B41" s="180">
        <v>1</v>
      </c>
      <c r="C41" s="117">
        <v>2</v>
      </c>
      <c r="D41" s="181">
        <f>PPG!J41</f>
        <v>400046</v>
      </c>
      <c r="E41" s="117" t="b">
        <v>1</v>
      </c>
      <c r="F41" s="182" t="str">
        <f>RIGHT(PPG!C41,4)&amp;"."&amp;PPG!M41&amp;"."&amp;PPG!K41&amp;"."&amp;PPGPAY!$C$5</f>
        <v>2036.PPFSM.I05.Ma22</v>
      </c>
      <c r="G41" s="183">
        <f t="shared" ca="1" si="0"/>
        <v>44697</v>
      </c>
      <c r="H41" s="184" cm="1">
        <f t="array" ref="H41">-IF(SUMPRODUCT((PPG!$Q$19:$AB$19=$B$5)*PPG!Q41:AB41)&lt;0,SUMPRODUCT((PPG!$Q$19:$AB$19=$B$5)*PPG!Q41:AB41),0)</f>
        <v>0</v>
      </c>
      <c r="I41" s="115">
        <f t="shared" ca="1" si="1"/>
        <v>44697</v>
      </c>
      <c r="J41" s="117">
        <v>3</v>
      </c>
      <c r="K41" s="117" t="b">
        <v>1</v>
      </c>
      <c r="L41" s="117" t="s">
        <v>1313</v>
      </c>
      <c r="M41" s="117" t="b">
        <v>1</v>
      </c>
      <c r="N41" s="117" t="s">
        <v>1276</v>
      </c>
      <c r="O41" s="182" t="str">
        <f>LEFT(PPG!D41,19)&amp;"."&amp;PPGCR!F41</f>
        <v>Livingstone School.2036.PPFSM.I05.Ma22</v>
      </c>
      <c r="P41" s="185" t="str">
        <f>PPG!I41</f>
        <v>11334/543965</v>
      </c>
      <c r="Q41" s="117" t="b">
        <v>1</v>
      </c>
      <c r="R41" s="117" t="b">
        <v>1</v>
      </c>
      <c r="S41" s="117" t="b">
        <v>1</v>
      </c>
    </row>
    <row r="42" spans="1:19" x14ac:dyDescent="0.25">
      <c r="A42" s="117" t="s">
        <v>1312</v>
      </c>
      <c r="B42" s="180">
        <v>1</v>
      </c>
      <c r="C42" s="117">
        <v>2</v>
      </c>
      <c r="D42" s="181">
        <f>PPG!J42</f>
        <v>400030</v>
      </c>
      <c r="E42" s="117" t="b">
        <v>1</v>
      </c>
      <c r="F42" s="182" t="str">
        <f>RIGHT(PPG!C42,4)&amp;"."&amp;PPG!M42&amp;"."&amp;PPG!K42&amp;"."&amp;PPGPAY!$C$5</f>
        <v>2037.PPFSM.I05.Ma22</v>
      </c>
      <c r="G42" s="183">
        <f t="shared" ca="1" si="0"/>
        <v>44697</v>
      </c>
      <c r="H42" s="184" cm="1">
        <f t="array" ref="H42">-IF(SUMPRODUCT((PPG!$Q$19:$AB$19=$B$5)*PPG!Q42:AB42)&lt;0,SUMPRODUCT((PPG!$Q$19:$AB$19=$B$5)*PPG!Q42:AB42),0)</f>
        <v>0</v>
      </c>
      <c r="I42" s="115">
        <f t="shared" ca="1" si="1"/>
        <v>44697</v>
      </c>
      <c r="J42" s="117">
        <v>3</v>
      </c>
      <c r="K42" s="117" t="b">
        <v>1</v>
      </c>
      <c r="L42" s="117" t="s">
        <v>1313</v>
      </c>
      <c r="M42" s="117" t="b">
        <v>1</v>
      </c>
      <c r="N42" s="117" t="s">
        <v>1276</v>
      </c>
      <c r="O42" s="182" t="str">
        <f>LEFT(PPG!D42,19)&amp;"."&amp;PPGCR!F42</f>
        <v>Manorside Primary S.2037.PPFSM.I05.Ma22</v>
      </c>
      <c r="P42" s="185" t="str">
        <f>PPG!I42</f>
        <v>11334/543965</v>
      </c>
      <c r="Q42" s="117" t="b">
        <v>1</v>
      </c>
      <c r="R42" s="117" t="b">
        <v>1</v>
      </c>
      <c r="S42" s="117" t="b">
        <v>1</v>
      </c>
    </row>
    <row r="43" spans="1:19" x14ac:dyDescent="0.25">
      <c r="A43" s="117" t="s">
        <v>1312</v>
      </c>
      <c r="B43" s="180">
        <v>1</v>
      </c>
      <c r="C43" s="117">
        <v>2</v>
      </c>
      <c r="D43" s="181">
        <f>PPG!J43</f>
        <v>400048</v>
      </c>
      <c r="E43" s="117" t="b">
        <v>1</v>
      </c>
      <c r="F43" s="182" t="str">
        <f>RIGHT(PPG!C43,4)&amp;"."&amp;PPG!M43&amp;"."&amp;PPG!K43&amp;"."&amp;PPGPAY!$C$5</f>
        <v>2042.PPFSM.I05.Ma22</v>
      </c>
      <c r="G43" s="183">
        <f t="shared" ca="1" si="0"/>
        <v>44697</v>
      </c>
      <c r="H43" s="184" cm="1">
        <f t="array" ref="H43">-IF(SUMPRODUCT((PPG!$Q$19:$AB$19=$B$5)*PPG!Q43:AB43)&lt;0,SUMPRODUCT((PPG!$Q$19:$AB$19=$B$5)*PPG!Q43:AB43),0)</f>
        <v>0</v>
      </c>
      <c r="I43" s="115">
        <f t="shared" ca="1" si="1"/>
        <v>44697</v>
      </c>
      <c r="J43" s="117">
        <v>3</v>
      </c>
      <c r="K43" s="117" t="b">
        <v>1</v>
      </c>
      <c r="L43" s="117" t="s">
        <v>1313</v>
      </c>
      <c r="M43" s="117" t="b">
        <v>1</v>
      </c>
      <c r="N43" s="117" t="s">
        <v>1276</v>
      </c>
      <c r="O43" s="182" t="str">
        <f>LEFT(PPG!D43,19)&amp;"."&amp;PPGCR!F43</f>
        <v>Monkfrith School.2042.PPFSM.I05.Ma22</v>
      </c>
      <c r="P43" s="185" t="str">
        <f>PPG!I43</f>
        <v>11334/543965</v>
      </c>
      <c r="Q43" s="117" t="b">
        <v>1</v>
      </c>
      <c r="R43" s="117" t="b">
        <v>1</v>
      </c>
      <c r="S43" s="117" t="b">
        <v>1</v>
      </c>
    </row>
    <row r="44" spans="1:19" x14ac:dyDescent="0.25">
      <c r="A44" s="117" t="s">
        <v>1312</v>
      </c>
      <c r="B44" s="180">
        <v>1</v>
      </c>
      <c r="C44" s="117">
        <v>2</v>
      </c>
      <c r="D44" s="181">
        <f>PPG!J44</f>
        <v>400088</v>
      </c>
      <c r="E44" s="117" t="b">
        <v>1</v>
      </c>
      <c r="F44" s="182" t="str">
        <f>RIGHT(PPG!C44,4)&amp;"."&amp;PPG!M44&amp;"."&amp;PPG!K44&amp;"."&amp;PPGPAY!$C$5</f>
        <v>2043.PPFSM.I05.Ma22</v>
      </c>
      <c r="G44" s="183">
        <f t="shared" ca="1" si="0"/>
        <v>44697</v>
      </c>
      <c r="H44" s="184" cm="1">
        <f t="array" ref="H44">-IF(SUMPRODUCT((PPG!$Q$19:$AB$19=$B$5)*PPG!Q44:AB44)&lt;0,SUMPRODUCT((PPG!$Q$19:$AB$19=$B$5)*PPG!Q44:AB44),0)</f>
        <v>0</v>
      </c>
      <c r="I44" s="115">
        <f t="shared" ca="1" si="1"/>
        <v>44697</v>
      </c>
      <c r="J44" s="117">
        <v>3</v>
      </c>
      <c r="K44" s="117" t="b">
        <v>1</v>
      </c>
      <c r="L44" s="117" t="s">
        <v>1313</v>
      </c>
      <c r="M44" s="117" t="b">
        <v>1</v>
      </c>
      <c r="N44" s="117" t="s">
        <v>1276</v>
      </c>
      <c r="O44" s="182" t="str">
        <f>LEFT(PPG!D44,19)&amp;"."&amp;PPGCR!F44</f>
        <v>Moss Hall Junior Sc.2043.PPFSM.I05.Ma22</v>
      </c>
      <c r="P44" s="185" t="str">
        <f>PPG!I44</f>
        <v>11334/543965</v>
      </c>
      <c r="Q44" s="117" t="b">
        <v>1</v>
      </c>
      <c r="R44" s="117" t="b">
        <v>1</v>
      </c>
      <c r="S44" s="117" t="b">
        <v>1</v>
      </c>
    </row>
    <row r="45" spans="1:19" x14ac:dyDescent="0.25">
      <c r="A45" s="117" t="s">
        <v>1312</v>
      </c>
      <c r="B45" s="180">
        <v>1</v>
      </c>
      <c r="C45" s="117">
        <v>2</v>
      </c>
      <c r="D45" s="181">
        <f>PPG!J45</f>
        <v>400087</v>
      </c>
      <c r="E45" s="117" t="b">
        <v>1</v>
      </c>
      <c r="F45" s="182" t="str">
        <f>RIGHT(PPG!C45,4)&amp;"."&amp;PPG!M45&amp;"."&amp;PPG!K45&amp;"."&amp;PPGPAY!$C$5</f>
        <v>2044.PPFSM.I05.Ma22</v>
      </c>
      <c r="G45" s="183">
        <f t="shared" ca="1" si="0"/>
        <v>44697</v>
      </c>
      <c r="H45" s="184" cm="1">
        <f t="array" ref="H45">-IF(SUMPRODUCT((PPG!$Q$19:$AB$19=$B$5)*PPG!Q45:AB45)&lt;0,SUMPRODUCT((PPG!$Q$19:$AB$19=$B$5)*PPG!Q45:AB45),0)</f>
        <v>0</v>
      </c>
      <c r="I45" s="115">
        <f t="shared" ca="1" si="1"/>
        <v>44697</v>
      </c>
      <c r="J45" s="117">
        <v>3</v>
      </c>
      <c r="K45" s="117" t="b">
        <v>1</v>
      </c>
      <c r="L45" s="117" t="s">
        <v>1313</v>
      </c>
      <c r="M45" s="117" t="b">
        <v>1</v>
      </c>
      <c r="N45" s="117" t="s">
        <v>1276</v>
      </c>
      <c r="O45" s="182" t="str">
        <f>LEFT(PPG!D45,19)&amp;"."&amp;PPGCR!F45</f>
        <v>Moss Hall Infant Sc.2044.PPFSM.I05.Ma22</v>
      </c>
      <c r="P45" s="185" t="str">
        <f>PPG!I45</f>
        <v>11334/543965</v>
      </c>
      <c r="Q45" s="117" t="b">
        <v>1</v>
      </c>
      <c r="R45" s="117" t="b">
        <v>1</v>
      </c>
      <c r="S45" s="117" t="b">
        <v>1</v>
      </c>
    </row>
    <row r="46" spans="1:19" x14ac:dyDescent="0.25">
      <c r="A46" s="117" t="s">
        <v>1312</v>
      </c>
      <c r="B46" s="180">
        <v>1</v>
      </c>
      <c r="C46" s="117">
        <v>2</v>
      </c>
      <c r="D46" s="181">
        <f>PPG!J46</f>
        <v>400089</v>
      </c>
      <c r="E46" s="117" t="b">
        <v>1</v>
      </c>
      <c r="F46" s="182" t="str">
        <f>RIGHT(PPG!C46,4)&amp;"."&amp;PPG!M46&amp;"."&amp;PPG!K46&amp;"."&amp;PPGPAY!$C$5</f>
        <v>2045.PPFSM.I05.Ma22</v>
      </c>
      <c r="G46" s="183">
        <f t="shared" ca="1" si="0"/>
        <v>44697</v>
      </c>
      <c r="H46" s="184" cm="1">
        <f t="array" ref="H46">-IF(SUMPRODUCT((PPG!$Q$19:$AB$19=$B$5)*PPG!Q46:AB46)&lt;0,SUMPRODUCT((PPG!$Q$19:$AB$19=$B$5)*PPG!Q46:AB46),0)</f>
        <v>0</v>
      </c>
      <c r="I46" s="115">
        <f t="shared" ca="1" si="1"/>
        <v>44697</v>
      </c>
      <c r="J46" s="117">
        <v>3</v>
      </c>
      <c r="K46" s="117" t="b">
        <v>1</v>
      </c>
      <c r="L46" s="117" t="s">
        <v>1313</v>
      </c>
      <c r="M46" s="117" t="b">
        <v>1</v>
      </c>
      <c r="N46" s="117" t="s">
        <v>1276</v>
      </c>
      <c r="O46" s="182" t="str">
        <f>LEFT(PPG!D46,19)&amp;"."&amp;PPGCR!F46</f>
        <v>Northside School.2045.PPFSM.I05.Ma22</v>
      </c>
      <c r="P46" s="185" t="str">
        <f>PPG!I46</f>
        <v>11334/543965</v>
      </c>
      <c r="Q46" s="117" t="b">
        <v>1</v>
      </c>
      <c r="R46" s="117" t="b">
        <v>1</v>
      </c>
      <c r="S46" s="117" t="b">
        <v>1</v>
      </c>
    </row>
    <row r="47" spans="1:19" x14ac:dyDescent="0.25">
      <c r="A47" s="117" t="s">
        <v>1312</v>
      </c>
      <c r="B47" s="180">
        <v>1</v>
      </c>
      <c r="C47" s="117">
        <v>2</v>
      </c>
      <c r="D47" s="181">
        <f>PPG!J47</f>
        <v>158733</v>
      </c>
      <c r="E47" s="117" t="b">
        <v>1</v>
      </c>
      <c r="F47" s="182" t="str">
        <f>RIGHT(PPG!C47,4)&amp;"."&amp;PPG!M47&amp;"."&amp;PPG!K47&amp;"."&amp;PPGPAY!$C$5</f>
        <v>2053.PPFSM.I05.Ma22</v>
      </c>
      <c r="G47" s="183">
        <f t="shared" ca="1" si="0"/>
        <v>44697</v>
      </c>
      <c r="H47" s="184" cm="1">
        <f t="array" ref="H47">-IF(SUMPRODUCT((PPG!$Q$19:$AB$19=$B$5)*PPG!Q47:AB47)&lt;0,SUMPRODUCT((PPG!$Q$19:$AB$19=$B$5)*PPG!Q47:AB47),0)</f>
        <v>0</v>
      </c>
      <c r="I47" s="115">
        <f t="shared" ca="1" si="1"/>
        <v>44697</v>
      </c>
      <c r="J47" s="117">
        <v>3</v>
      </c>
      <c r="K47" s="117" t="b">
        <v>1</v>
      </c>
      <c r="L47" s="117" t="s">
        <v>1313</v>
      </c>
      <c r="M47" s="117" t="b">
        <v>1</v>
      </c>
      <c r="N47" s="117" t="s">
        <v>1276</v>
      </c>
      <c r="O47" s="182" t="str">
        <f>LEFT(PPG!D47,19)&amp;"."&amp;PPGCR!F47</f>
        <v>Noam Primary School.2053.PPFSM.I05.Ma22</v>
      </c>
      <c r="P47" s="185" t="str">
        <f>PPG!I47</f>
        <v>11334/543965</v>
      </c>
      <c r="Q47" s="117" t="b">
        <v>1</v>
      </c>
      <c r="R47" s="117" t="b">
        <v>1</v>
      </c>
      <c r="S47" s="117" t="b">
        <v>1</v>
      </c>
    </row>
    <row r="48" spans="1:19" x14ac:dyDescent="0.25">
      <c r="A48" s="117" t="s">
        <v>1312</v>
      </c>
      <c r="B48" s="180">
        <v>1</v>
      </c>
      <c r="C48" s="117">
        <v>2</v>
      </c>
      <c r="D48" s="181">
        <f>PPG!J48</f>
        <v>400004</v>
      </c>
      <c r="E48" s="117" t="b">
        <v>1</v>
      </c>
      <c r="F48" s="182" t="str">
        <f>RIGHT(PPG!C48,4)&amp;"."&amp;PPG!M48&amp;"."&amp;PPG!K48&amp;"."&amp;PPGPAY!$C$5</f>
        <v>2054.PPFSM.I05.Ma22</v>
      </c>
      <c r="G48" s="183">
        <f t="shared" ca="1" si="0"/>
        <v>44697</v>
      </c>
      <c r="H48" s="184" cm="1">
        <f t="array" ref="H48">-IF(SUMPRODUCT((PPG!$Q$19:$AB$19=$B$5)*PPG!Q48:AB48)&lt;0,SUMPRODUCT((PPG!$Q$19:$AB$19=$B$5)*PPG!Q48:AB48),0)</f>
        <v>0</v>
      </c>
      <c r="I48" s="115">
        <f t="shared" ca="1" si="1"/>
        <v>44697</v>
      </c>
      <c r="J48" s="117">
        <v>3</v>
      </c>
      <c r="K48" s="117" t="b">
        <v>1</v>
      </c>
      <c r="L48" s="117" t="s">
        <v>1313</v>
      </c>
      <c r="M48" s="117" t="b">
        <v>1</v>
      </c>
      <c r="N48" s="117" t="s">
        <v>1276</v>
      </c>
      <c r="O48" s="182" t="str">
        <f>LEFT(PPG!D48,19)&amp;"."&amp;PPGCR!F48</f>
        <v>Woodridge  Primary .2054.PPFSM.I05.Ma22</v>
      </c>
      <c r="P48" s="185" t="str">
        <f>PPG!I48</f>
        <v>11334/543965</v>
      </c>
      <c r="Q48" s="117" t="b">
        <v>1</v>
      </c>
      <c r="R48" s="117" t="b">
        <v>1</v>
      </c>
      <c r="S48" s="117" t="b">
        <v>1</v>
      </c>
    </row>
    <row r="49" spans="1:19" x14ac:dyDescent="0.25">
      <c r="A49" s="117" t="s">
        <v>1312</v>
      </c>
      <c r="B49" s="180">
        <v>1</v>
      </c>
      <c r="C49" s="117">
        <v>2</v>
      </c>
      <c r="D49" s="181">
        <f>PPG!J49</f>
        <v>400101</v>
      </c>
      <c r="E49" s="117" t="b">
        <v>1</v>
      </c>
      <c r="F49" s="182" t="str">
        <f>RIGHT(PPG!C49,4)&amp;"."&amp;PPG!M49&amp;"."&amp;PPG!K49&amp;"."&amp;PPGPAY!$C$5</f>
        <v>2055.PPFSM.I05.Ma22</v>
      </c>
      <c r="G49" s="183">
        <f t="shared" ca="1" si="0"/>
        <v>44697</v>
      </c>
      <c r="H49" s="184" cm="1">
        <f t="array" ref="H49">-IF(SUMPRODUCT((PPG!$Q$19:$AB$19=$B$5)*PPG!Q49:AB49)&lt;0,SUMPRODUCT((PPG!$Q$19:$AB$19=$B$5)*PPG!Q49:AB49),0)</f>
        <v>0</v>
      </c>
      <c r="I49" s="115">
        <f t="shared" ca="1" si="1"/>
        <v>44697</v>
      </c>
      <c r="J49" s="117">
        <v>3</v>
      </c>
      <c r="K49" s="117" t="b">
        <v>1</v>
      </c>
      <c r="L49" s="117" t="s">
        <v>1313</v>
      </c>
      <c r="M49" s="117" t="b">
        <v>1</v>
      </c>
      <c r="N49" s="117" t="s">
        <v>1276</v>
      </c>
      <c r="O49" s="182" t="str">
        <f>LEFT(PPG!D49,19)&amp;"."&amp;PPGCR!F49</f>
        <v>Tudor School.2055.PPFSM.I05.Ma22</v>
      </c>
      <c r="P49" s="185" t="str">
        <f>PPG!I49</f>
        <v>11334/543965</v>
      </c>
      <c r="Q49" s="117" t="b">
        <v>1</v>
      </c>
      <c r="R49" s="117" t="b">
        <v>1</v>
      </c>
      <c r="S49" s="117" t="b">
        <v>1</v>
      </c>
    </row>
    <row r="50" spans="1:19" x14ac:dyDescent="0.25">
      <c r="A50" s="117" t="s">
        <v>1312</v>
      </c>
      <c r="B50" s="180">
        <v>1</v>
      </c>
      <c r="C50" s="117">
        <v>2</v>
      </c>
      <c r="D50" s="181">
        <f>PPG!J50</f>
        <v>400053</v>
      </c>
      <c r="E50" s="117" t="b">
        <v>1</v>
      </c>
      <c r="F50" s="182" t="str">
        <f>RIGHT(PPG!C50,4)&amp;"."&amp;PPG!M50&amp;"."&amp;PPG!K50&amp;"."&amp;PPGPAY!$C$5</f>
        <v>2057.PPFSM.I05.Ma22</v>
      </c>
      <c r="G50" s="183">
        <f t="shared" ca="1" si="0"/>
        <v>44697</v>
      </c>
      <c r="H50" s="184" cm="1">
        <f t="array" ref="H50">-IF(SUMPRODUCT((PPG!$Q$19:$AB$19=$B$5)*PPG!Q50:AB50)&lt;0,SUMPRODUCT((PPG!$Q$19:$AB$19=$B$5)*PPG!Q50:AB50),0)</f>
        <v>0</v>
      </c>
      <c r="I50" s="115">
        <f t="shared" ca="1" si="1"/>
        <v>44697</v>
      </c>
      <c r="J50" s="117">
        <v>3</v>
      </c>
      <c r="K50" s="117" t="b">
        <v>1</v>
      </c>
      <c r="L50" s="117" t="s">
        <v>1313</v>
      </c>
      <c r="M50" s="117" t="b">
        <v>1</v>
      </c>
      <c r="N50" s="117" t="s">
        <v>1276</v>
      </c>
      <c r="O50" s="182" t="str">
        <f>LEFT(PPG!D50,19)&amp;"."&amp;PPGCR!F50</f>
        <v>Underhill School.2057.PPFSM.I05.Ma22</v>
      </c>
      <c r="P50" s="185" t="str">
        <f>PPG!I50</f>
        <v>11334/543965</v>
      </c>
      <c r="Q50" s="117" t="b">
        <v>1</v>
      </c>
      <c r="R50" s="117" t="b">
        <v>1</v>
      </c>
      <c r="S50" s="117" t="b">
        <v>1</v>
      </c>
    </row>
    <row r="51" spans="1:19" x14ac:dyDescent="0.25">
      <c r="A51" s="117" t="s">
        <v>1312</v>
      </c>
      <c r="B51" s="180">
        <v>1</v>
      </c>
      <c r="C51" s="117">
        <v>2</v>
      </c>
      <c r="D51" s="181">
        <f>PPG!J51</f>
        <v>400011</v>
      </c>
      <c r="E51" s="117" t="b">
        <v>1</v>
      </c>
      <c r="F51" s="182" t="str">
        <f>RIGHT(PPG!C51,4)&amp;"."&amp;PPG!M51&amp;"."&amp;PPG!K51&amp;"."&amp;PPGPAY!$C$5</f>
        <v>2060.PPFSM.I05.Ma22</v>
      </c>
      <c r="G51" s="183">
        <f t="shared" ca="1" si="0"/>
        <v>44697</v>
      </c>
      <c r="H51" s="184" cm="1">
        <f t="array" ref="H51">-IF(SUMPRODUCT((PPG!$Q$19:$AB$19=$B$5)*PPG!Q51:AB51)&lt;0,SUMPRODUCT((PPG!$Q$19:$AB$19=$B$5)*PPG!Q51:AB51),0)</f>
        <v>0</v>
      </c>
      <c r="I51" s="115">
        <f t="shared" ca="1" si="1"/>
        <v>44697</v>
      </c>
      <c r="J51" s="117">
        <v>3</v>
      </c>
      <c r="K51" s="117" t="b">
        <v>1</v>
      </c>
      <c r="L51" s="117" t="s">
        <v>1313</v>
      </c>
      <c r="M51" s="117" t="b">
        <v>1</v>
      </c>
      <c r="N51" s="117" t="s">
        <v>1276</v>
      </c>
      <c r="O51" s="182" t="str">
        <f>LEFT(PPG!D51,19)&amp;"."&amp;PPGCR!F51</f>
        <v>Whitings Hill Prima.2060.PPFSM.I05.Ma22</v>
      </c>
      <c r="P51" s="185" t="str">
        <f>PPG!I51</f>
        <v>11334/543965</v>
      </c>
      <c r="Q51" s="117" t="b">
        <v>1</v>
      </c>
      <c r="R51" s="117" t="b">
        <v>1</v>
      </c>
      <c r="S51" s="117" t="b">
        <v>1</v>
      </c>
    </row>
    <row r="52" spans="1:19" x14ac:dyDescent="0.25">
      <c r="A52" s="117" t="s">
        <v>1312</v>
      </c>
      <c r="B52" s="180">
        <v>1</v>
      </c>
      <c r="C52" s="117">
        <v>2</v>
      </c>
      <c r="D52" s="181">
        <f>PPG!J52</f>
        <v>400065</v>
      </c>
      <c r="E52" s="117" t="b">
        <v>1</v>
      </c>
      <c r="F52" s="182" t="str">
        <f>RIGHT(PPG!C52,4)&amp;"."&amp;PPG!M52&amp;"."&amp;PPG!K52&amp;"."&amp;PPGPAY!$C$5</f>
        <v>2067.PPFSM.I05.Ma22</v>
      </c>
      <c r="G52" s="183">
        <f t="shared" ca="1" si="0"/>
        <v>44697</v>
      </c>
      <c r="H52" s="184" cm="1">
        <f t="array" ref="H52">-IF(SUMPRODUCT((PPG!$Q$19:$AB$19=$B$5)*PPG!Q52:AB52)&lt;0,SUMPRODUCT((PPG!$Q$19:$AB$19=$B$5)*PPG!Q52:AB52),0)</f>
        <v>0</v>
      </c>
      <c r="I52" s="115">
        <f t="shared" ca="1" si="1"/>
        <v>44697</v>
      </c>
      <c r="J52" s="117">
        <v>3</v>
      </c>
      <c r="K52" s="117" t="b">
        <v>1</v>
      </c>
      <c r="L52" s="117" t="s">
        <v>1313</v>
      </c>
      <c r="M52" s="117" t="b">
        <v>1</v>
      </c>
      <c r="N52" s="117" t="s">
        <v>1276</v>
      </c>
      <c r="O52" s="182" t="str">
        <f>LEFT(PPG!D52,19)&amp;"."&amp;PPGCR!F52</f>
        <v>Chalgrove Primary S.2067.PPFSM.I05.Ma22</v>
      </c>
      <c r="P52" s="185" t="str">
        <f>PPG!I52</f>
        <v>11334/543965</v>
      </c>
      <c r="Q52" s="117" t="b">
        <v>1</v>
      </c>
      <c r="R52" s="117" t="b">
        <v>1</v>
      </c>
      <c r="S52" s="117" t="b">
        <v>1</v>
      </c>
    </row>
    <row r="53" spans="1:19" x14ac:dyDescent="0.25">
      <c r="A53" s="117" t="s">
        <v>1312</v>
      </c>
      <c r="B53" s="180">
        <v>1</v>
      </c>
      <c r="C53" s="117">
        <v>2</v>
      </c>
      <c r="D53" s="181">
        <f>PPG!J53</f>
        <v>400038</v>
      </c>
      <c r="E53" s="117" t="b">
        <v>1</v>
      </c>
      <c r="F53" s="182" t="str">
        <f>RIGHT(PPG!C53,4)&amp;"."&amp;PPG!M53&amp;"."&amp;PPG!K53&amp;"."&amp;PPGPAY!$C$5</f>
        <v>2070.PPFSM.I05.Ma22</v>
      </c>
      <c r="G53" s="183">
        <f t="shared" ca="1" si="0"/>
        <v>44697</v>
      </c>
      <c r="H53" s="184" cm="1">
        <f t="array" ref="H53">-IF(SUMPRODUCT((PPG!$Q$19:$AB$19=$B$5)*PPG!Q53:AB53)&lt;0,SUMPRODUCT((PPG!$Q$19:$AB$19=$B$5)*PPG!Q53:AB53),0)</f>
        <v>0</v>
      </c>
      <c r="I53" s="115">
        <f t="shared" ca="1" si="1"/>
        <v>44697</v>
      </c>
      <c r="J53" s="117">
        <v>3</v>
      </c>
      <c r="K53" s="117" t="b">
        <v>1</v>
      </c>
      <c r="L53" s="117" t="s">
        <v>1313</v>
      </c>
      <c r="M53" s="117" t="b">
        <v>1</v>
      </c>
      <c r="N53" s="117" t="s">
        <v>1276</v>
      </c>
      <c r="O53" s="182" t="str">
        <f>LEFT(PPG!D53,19)&amp;"."&amp;PPGCR!F53</f>
        <v>Sunnyfields Primary.2070.PPFSM.I05.Ma22</v>
      </c>
      <c r="P53" s="185" t="str">
        <f>PPG!I53</f>
        <v>11334/543965</v>
      </c>
      <c r="Q53" s="117" t="b">
        <v>1</v>
      </c>
      <c r="R53" s="117" t="b">
        <v>1</v>
      </c>
      <c r="S53" s="117" t="b">
        <v>1</v>
      </c>
    </row>
    <row r="54" spans="1:19" x14ac:dyDescent="0.25">
      <c r="A54" s="117" t="s">
        <v>1312</v>
      </c>
      <c r="B54" s="180">
        <v>1</v>
      </c>
      <c r="C54" s="117">
        <v>2</v>
      </c>
      <c r="D54" s="181">
        <f>PPG!J54</f>
        <v>400012</v>
      </c>
      <c r="E54" s="117" t="b">
        <v>1</v>
      </c>
      <c r="F54" s="182" t="str">
        <f>RIGHT(PPG!C54,4)&amp;"."&amp;PPG!M54&amp;"."&amp;PPG!K54&amp;"."&amp;PPGPAY!$C$5</f>
        <v>2071.PPFSM.I05.Ma22</v>
      </c>
      <c r="G54" s="183">
        <f t="shared" ca="1" si="0"/>
        <v>44697</v>
      </c>
      <c r="H54" s="184" cm="1">
        <f t="array" ref="H54">-IF(SUMPRODUCT((PPG!$Q$19:$AB$19=$B$5)*PPG!Q54:AB54)&lt;0,SUMPRODUCT((PPG!$Q$19:$AB$19=$B$5)*PPG!Q54:AB54),0)</f>
        <v>0</v>
      </c>
      <c r="I54" s="115">
        <f t="shared" ca="1" si="1"/>
        <v>44697</v>
      </c>
      <c r="J54" s="117">
        <v>3</v>
      </c>
      <c r="K54" s="117" t="b">
        <v>1</v>
      </c>
      <c r="L54" s="117" t="s">
        <v>1313</v>
      </c>
      <c r="M54" s="117" t="b">
        <v>1</v>
      </c>
      <c r="N54" s="117" t="s">
        <v>1276</v>
      </c>
      <c r="O54" s="182" t="str">
        <f>LEFT(PPG!D54,19)&amp;"."&amp;PPGCR!F54</f>
        <v>Queenswell Infant a.2071.PPFSM.I05.Ma22</v>
      </c>
      <c r="P54" s="185" t="str">
        <f>PPG!I54</f>
        <v>11334/543965</v>
      </c>
      <c r="Q54" s="117" t="b">
        <v>1</v>
      </c>
      <c r="R54" s="117" t="b">
        <v>1</v>
      </c>
      <c r="S54" s="117" t="b">
        <v>1</v>
      </c>
    </row>
    <row r="55" spans="1:19" x14ac:dyDescent="0.25">
      <c r="A55" s="117" t="s">
        <v>1312</v>
      </c>
      <c r="B55" s="180">
        <v>1</v>
      </c>
      <c r="C55" s="117">
        <v>2</v>
      </c>
      <c r="D55" s="181">
        <f>PPG!J55</f>
        <v>400012</v>
      </c>
      <c r="E55" s="117" t="b">
        <v>1</v>
      </c>
      <c r="F55" s="182" t="str">
        <f>RIGHT(PPG!C55,4)&amp;"."&amp;PPG!M55&amp;"."&amp;PPG!K55&amp;"."&amp;PPGPAY!$C$5</f>
        <v>2072.PPFSM.I05.Ma22</v>
      </c>
      <c r="G55" s="183">
        <f t="shared" ca="1" si="0"/>
        <v>44697</v>
      </c>
      <c r="H55" s="184" cm="1">
        <f t="array" ref="H55">-IF(SUMPRODUCT((PPG!$Q$19:$AB$19=$B$5)*PPG!Q55:AB55)&lt;0,SUMPRODUCT((PPG!$Q$19:$AB$19=$B$5)*PPG!Q55:AB55),0)</f>
        <v>0</v>
      </c>
      <c r="I55" s="115">
        <f t="shared" ca="1" si="1"/>
        <v>44697</v>
      </c>
      <c r="J55" s="117">
        <v>3</v>
      </c>
      <c r="K55" s="117" t="b">
        <v>1</v>
      </c>
      <c r="L55" s="117" t="s">
        <v>1313</v>
      </c>
      <c r="M55" s="117" t="b">
        <v>1</v>
      </c>
      <c r="N55" s="117" t="s">
        <v>1276</v>
      </c>
      <c r="O55" s="182" t="str">
        <f>LEFT(PPG!D55,19)&amp;"."&amp;PPGCR!F55</f>
        <v>Queenswell Junior S.2072.PPFSM.I05.Ma22</v>
      </c>
      <c r="P55" s="185" t="str">
        <f>PPG!I55</f>
        <v>11334/543965</v>
      </c>
      <c r="Q55" s="117" t="b">
        <v>1</v>
      </c>
      <c r="R55" s="117" t="b">
        <v>1</v>
      </c>
      <c r="S55" s="117" t="b">
        <v>1</v>
      </c>
    </row>
    <row r="56" spans="1:19" x14ac:dyDescent="0.25">
      <c r="A56" s="117" t="s">
        <v>1312</v>
      </c>
      <c r="B56" s="180">
        <v>1</v>
      </c>
      <c r="C56" s="117">
        <v>2</v>
      </c>
      <c r="D56" s="181">
        <f>PPG!J56</f>
        <v>400105</v>
      </c>
      <c r="E56" s="117" t="b">
        <v>1</v>
      </c>
      <c r="F56" s="182" t="str">
        <f>RIGHT(PPG!C56,4)&amp;"."&amp;PPG!M56&amp;"."&amp;PPG!K56&amp;"."&amp;PPGPAY!$C$5</f>
        <v>2073.PPFSM.I05.Ma22</v>
      </c>
      <c r="G56" s="183">
        <f t="shared" ca="1" si="0"/>
        <v>44697</v>
      </c>
      <c r="H56" s="184" cm="1">
        <f t="array" ref="H56">-IF(SUMPRODUCT((PPG!$Q$19:$AB$19=$B$5)*PPG!Q56:AB56)&lt;0,SUMPRODUCT((PPG!$Q$19:$AB$19=$B$5)*PPG!Q56:AB56),0)</f>
        <v>0</v>
      </c>
      <c r="I56" s="115">
        <f t="shared" ca="1" si="1"/>
        <v>44697</v>
      </c>
      <c r="J56" s="117">
        <v>3</v>
      </c>
      <c r="K56" s="117" t="b">
        <v>1</v>
      </c>
      <c r="L56" s="117" t="s">
        <v>1313</v>
      </c>
      <c r="M56" s="117" t="b">
        <v>1</v>
      </c>
      <c r="N56" s="117" t="s">
        <v>1276</v>
      </c>
      <c r="O56" s="182" t="str">
        <f>LEFT(PPG!D56,19)&amp;"."&amp;PPGCR!F56</f>
        <v>Danegrove JMI Schoo.2073.PPFSM.I05.Ma22</v>
      </c>
      <c r="P56" s="185" t="str">
        <f>PPG!I56</f>
        <v>11334/543965</v>
      </c>
      <c r="Q56" s="117" t="b">
        <v>1</v>
      </c>
      <c r="R56" s="117" t="b">
        <v>1</v>
      </c>
      <c r="S56" s="117" t="b">
        <v>1</v>
      </c>
    </row>
    <row r="57" spans="1:19" x14ac:dyDescent="0.25">
      <c r="A57" s="117" t="s">
        <v>1312</v>
      </c>
      <c r="B57" s="180">
        <v>1</v>
      </c>
      <c r="C57" s="117">
        <v>2</v>
      </c>
      <c r="D57" s="181">
        <f>PPG!J57</f>
        <v>400111</v>
      </c>
      <c r="E57" s="117" t="b">
        <v>1</v>
      </c>
      <c r="F57" s="182" t="str">
        <f>RIGHT(PPG!C57,4)&amp;"."&amp;PPG!M57&amp;"."&amp;PPG!K57&amp;"."&amp;PPGPAY!$C$5</f>
        <v>2076.PPFSM.I05.Ma22</v>
      </c>
      <c r="G57" s="183">
        <f t="shared" ca="1" si="0"/>
        <v>44697</v>
      </c>
      <c r="H57" s="184" cm="1">
        <f t="array" ref="H57">-IF(SUMPRODUCT((PPG!$Q$19:$AB$19=$B$5)*PPG!Q57:AB57)&lt;0,SUMPRODUCT((PPG!$Q$19:$AB$19=$B$5)*PPG!Q57:AB57),0)</f>
        <v>0</v>
      </c>
      <c r="I57" s="115">
        <f t="shared" ca="1" si="1"/>
        <v>44697</v>
      </c>
      <c r="J57" s="117">
        <v>3</v>
      </c>
      <c r="K57" s="117" t="b">
        <v>1</v>
      </c>
      <c r="L57" s="117" t="s">
        <v>1313</v>
      </c>
      <c r="M57" s="117" t="b">
        <v>1</v>
      </c>
      <c r="N57" s="117" t="s">
        <v>1276</v>
      </c>
      <c r="O57" s="182" t="str">
        <f>LEFT(PPG!D57,19)&amp;"."&amp;PPGCR!F57</f>
        <v>Wessex  Gardens Pri.2076.PPFSM.I05.Ma22</v>
      </c>
      <c r="P57" s="185" t="str">
        <f>PPG!I57</f>
        <v>11334/543965</v>
      </c>
      <c r="Q57" s="117" t="b">
        <v>1</v>
      </c>
      <c r="R57" s="117" t="b">
        <v>1</v>
      </c>
      <c r="S57" s="117" t="b">
        <v>1</v>
      </c>
    </row>
    <row r="58" spans="1:19" x14ac:dyDescent="0.25">
      <c r="A58" s="117" t="s">
        <v>1312</v>
      </c>
      <c r="B58" s="180">
        <v>1</v>
      </c>
      <c r="C58" s="117">
        <v>2</v>
      </c>
      <c r="D58" s="181">
        <f>PPG!J58</f>
        <v>400113</v>
      </c>
      <c r="E58" s="117" t="b">
        <v>1</v>
      </c>
      <c r="F58" s="182" t="str">
        <f>RIGHT(PPG!C58,4)&amp;"."&amp;PPG!M58&amp;"."&amp;PPG!K58&amp;"."&amp;PPGPAY!$C$5</f>
        <v>2077.PPFSM.I05.Ma22</v>
      </c>
      <c r="G58" s="183">
        <f t="shared" ca="1" si="0"/>
        <v>44697</v>
      </c>
      <c r="H58" s="184" cm="1">
        <f t="array" ref="H58">-IF(SUMPRODUCT((PPG!$Q$19:$AB$19=$B$5)*PPG!Q58:AB58)&lt;0,SUMPRODUCT((PPG!$Q$19:$AB$19=$B$5)*PPG!Q58:AB58),0)</f>
        <v>0</v>
      </c>
      <c r="I58" s="115">
        <f t="shared" ca="1" si="1"/>
        <v>44697</v>
      </c>
      <c r="J58" s="117">
        <v>3</v>
      </c>
      <c r="K58" s="117" t="b">
        <v>1</v>
      </c>
      <c r="L58" s="117" t="s">
        <v>1313</v>
      </c>
      <c r="M58" s="117" t="b">
        <v>1</v>
      </c>
      <c r="N58" s="117" t="s">
        <v>1276</v>
      </c>
      <c r="O58" s="182" t="str">
        <f>LEFT(PPG!D58,19)&amp;"."&amp;PPGCR!F58</f>
        <v>Orion Primary Schoo.2077.PPFSM.I05.Ma22</v>
      </c>
      <c r="P58" s="185" t="str">
        <f>PPG!I58</f>
        <v>11334/543965</v>
      </c>
      <c r="Q58" s="117" t="b">
        <v>1</v>
      </c>
      <c r="R58" s="117" t="b">
        <v>1</v>
      </c>
      <c r="S58" s="117" t="b">
        <v>1</v>
      </c>
    </row>
    <row r="59" spans="1:19" x14ac:dyDescent="0.25">
      <c r="A59" s="117" t="s">
        <v>1312</v>
      </c>
      <c r="B59" s="180">
        <v>1</v>
      </c>
      <c r="C59" s="117">
        <v>2</v>
      </c>
      <c r="D59" s="181">
        <f>PPG!J59</f>
        <v>400014</v>
      </c>
      <c r="E59" s="117" t="b">
        <v>1</v>
      </c>
      <c r="F59" s="182" t="str">
        <f>RIGHT(PPG!C59,4)&amp;"."&amp;PPG!M59&amp;"."&amp;PPG!K59&amp;"."&amp;PPGPAY!$C$5</f>
        <v>2078.PPFSM.I05.Ma22</v>
      </c>
      <c r="G59" s="183">
        <f t="shared" ca="1" si="0"/>
        <v>44697</v>
      </c>
      <c r="H59" s="184" cm="1">
        <f t="array" ref="H59">-IF(SUMPRODUCT((PPG!$Q$19:$AB$19=$B$5)*PPG!Q59:AB59)&lt;0,SUMPRODUCT((PPG!$Q$19:$AB$19=$B$5)*PPG!Q59:AB59),0)</f>
        <v>0</v>
      </c>
      <c r="I59" s="115">
        <f t="shared" ca="1" si="1"/>
        <v>44697</v>
      </c>
      <c r="J59" s="117">
        <v>3</v>
      </c>
      <c r="K59" s="117" t="b">
        <v>1</v>
      </c>
      <c r="L59" s="117" t="s">
        <v>1313</v>
      </c>
      <c r="M59" s="117" t="b">
        <v>1</v>
      </c>
      <c r="N59" s="117" t="s">
        <v>1276</v>
      </c>
      <c r="O59" s="182" t="str">
        <f>LEFT(PPG!D59,19)&amp;"."&amp;PPGCR!F59</f>
        <v>Pardes House School.2078.PPFSM.I05.Ma22</v>
      </c>
      <c r="P59" s="185" t="str">
        <f>PPG!I59</f>
        <v>11334/543965</v>
      </c>
      <c r="Q59" s="117" t="b">
        <v>1</v>
      </c>
      <c r="R59" s="117" t="b">
        <v>1</v>
      </c>
      <c r="S59" s="117" t="b">
        <v>1</v>
      </c>
    </row>
    <row r="60" spans="1:19" x14ac:dyDescent="0.25">
      <c r="A60" s="117" t="s">
        <v>1312</v>
      </c>
      <c r="B60" s="180">
        <v>1</v>
      </c>
      <c r="C60" s="117">
        <v>2</v>
      </c>
      <c r="D60" s="181">
        <f>PPG!J60</f>
        <v>400070</v>
      </c>
      <c r="E60" s="117" t="b">
        <v>1</v>
      </c>
      <c r="F60" s="182" t="str">
        <f>RIGHT(PPG!C60,4)&amp;"."&amp;PPG!M60&amp;"."&amp;PPG!K60&amp;"."&amp;PPGPAY!$C$5</f>
        <v>2079.PPFSM.I05.Ma22</v>
      </c>
      <c r="G60" s="183">
        <f t="shared" ca="1" si="0"/>
        <v>44697</v>
      </c>
      <c r="H60" s="184" cm="1">
        <f t="array" ref="H60">-IF(SUMPRODUCT((PPG!$Q$19:$AB$19=$B$5)*PPG!Q60:AB60)&lt;0,SUMPRODUCT((PPG!$Q$19:$AB$19=$B$5)*PPG!Q60:AB60),0)</f>
        <v>0</v>
      </c>
      <c r="I60" s="115">
        <f t="shared" ca="1" si="1"/>
        <v>44697</v>
      </c>
      <c r="J60" s="117">
        <v>3</v>
      </c>
      <c r="K60" s="117" t="b">
        <v>1</v>
      </c>
      <c r="L60" s="117" t="s">
        <v>1313</v>
      </c>
      <c r="M60" s="117" t="b">
        <v>1</v>
      </c>
      <c r="N60" s="117" t="s">
        <v>1276</v>
      </c>
      <c r="O60" s="182" t="str">
        <f>LEFT(PPG!D60,19)&amp;"."&amp;PPGCR!F60</f>
        <v>Beis Yaakov.2079.PPFSM.I05.Ma22</v>
      </c>
      <c r="P60" s="185" t="str">
        <f>PPG!I60</f>
        <v>11334/543965</v>
      </c>
      <c r="Q60" s="117" t="b">
        <v>1</v>
      </c>
      <c r="R60" s="117" t="b">
        <v>1</v>
      </c>
      <c r="S60" s="117" t="b">
        <v>1</v>
      </c>
    </row>
    <row r="61" spans="1:19" x14ac:dyDescent="0.25">
      <c r="A61" s="117" t="s">
        <v>1312</v>
      </c>
      <c r="B61" s="180">
        <v>1</v>
      </c>
      <c r="C61" s="117">
        <v>2</v>
      </c>
      <c r="D61" s="181">
        <f>PPG!J61</f>
        <v>400069</v>
      </c>
      <c r="E61" s="117" t="b">
        <v>1</v>
      </c>
      <c r="F61" s="182" t="str">
        <f>RIGHT(PPG!C61,4)&amp;"."&amp;PPG!M61&amp;"."&amp;PPG!K61&amp;"."&amp;PPGPAY!$C$5</f>
        <v>3300.PPFSM.I05.Ma22</v>
      </c>
      <c r="G61" s="183">
        <f t="shared" ca="1" si="0"/>
        <v>44697</v>
      </c>
      <c r="H61" s="184" cm="1">
        <f t="array" ref="H61">-IF(SUMPRODUCT((PPG!$Q$19:$AB$19=$B$5)*PPG!Q61:AB61)&lt;0,SUMPRODUCT((PPG!$Q$19:$AB$19=$B$5)*PPG!Q61:AB61),0)</f>
        <v>0</v>
      </c>
      <c r="I61" s="115">
        <f t="shared" ca="1" si="1"/>
        <v>44697</v>
      </c>
      <c r="J61" s="117">
        <v>3</v>
      </c>
      <c r="K61" s="117" t="b">
        <v>1</v>
      </c>
      <c r="L61" s="117" t="s">
        <v>1313</v>
      </c>
      <c r="M61" s="117" t="b">
        <v>1</v>
      </c>
      <c r="N61" s="117" t="s">
        <v>1276</v>
      </c>
      <c r="O61" s="182" t="str">
        <f>LEFT(PPG!D61,19)&amp;"."&amp;PPGCR!F61</f>
        <v>All Saints' CE Prim.3300.PPFSM.I05.Ma22</v>
      </c>
      <c r="P61" s="185" t="str">
        <f>PPG!I61</f>
        <v>11334/543965</v>
      </c>
      <c r="Q61" s="117" t="b">
        <v>1</v>
      </c>
      <c r="R61" s="117" t="b">
        <v>1</v>
      </c>
      <c r="S61" s="117" t="b">
        <v>1</v>
      </c>
    </row>
    <row r="62" spans="1:19" x14ac:dyDescent="0.25">
      <c r="A62" s="117" t="s">
        <v>1312</v>
      </c>
      <c r="B62" s="180">
        <v>1</v>
      </c>
      <c r="C62" s="117">
        <v>2</v>
      </c>
      <c r="D62" s="181">
        <f>PPG!J62</f>
        <v>400039</v>
      </c>
      <c r="E62" s="117" t="b">
        <v>1</v>
      </c>
      <c r="F62" s="182" t="str">
        <f>RIGHT(PPG!C62,4)&amp;"."&amp;PPG!M62&amp;"."&amp;PPG!K62&amp;"."&amp;PPGPAY!$C$5</f>
        <v>3302.PPFSM.I05.Ma22</v>
      </c>
      <c r="G62" s="183">
        <f t="shared" ca="1" si="0"/>
        <v>44697</v>
      </c>
      <c r="H62" s="184" cm="1">
        <f t="array" ref="H62">-IF(SUMPRODUCT((PPG!$Q$19:$AB$19=$B$5)*PPG!Q62:AB62)&lt;0,SUMPRODUCT((PPG!$Q$19:$AB$19=$B$5)*PPG!Q62:AB62),0)</f>
        <v>0</v>
      </c>
      <c r="I62" s="115">
        <f t="shared" ca="1" si="1"/>
        <v>44697</v>
      </c>
      <c r="J62" s="117">
        <v>3</v>
      </c>
      <c r="K62" s="117" t="b">
        <v>1</v>
      </c>
      <c r="L62" s="117" t="s">
        <v>1313</v>
      </c>
      <c r="M62" s="117" t="b">
        <v>1</v>
      </c>
      <c r="N62" s="117" t="s">
        <v>1276</v>
      </c>
      <c r="O62" s="182" t="str">
        <f>LEFT(PPG!D62,19)&amp;"."&amp;PPGCR!F62</f>
        <v>Christ Church CE Pr.3302.PPFSM.I05.Ma22</v>
      </c>
      <c r="P62" s="185" t="str">
        <f>PPG!I62</f>
        <v>11334/543965</v>
      </c>
      <c r="Q62" s="117" t="b">
        <v>1</v>
      </c>
      <c r="R62" s="117" t="b">
        <v>1</v>
      </c>
      <c r="S62" s="117" t="b">
        <v>1</v>
      </c>
    </row>
    <row r="63" spans="1:19" x14ac:dyDescent="0.25">
      <c r="A63" s="117" t="s">
        <v>1312</v>
      </c>
      <c r="B63" s="180">
        <v>1</v>
      </c>
      <c r="C63" s="117">
        <v>2</v>
      </c>
      <c r="D63" s="181">
        <f>PPG!J63</f>
        <v>400008</v>
      </c>
      <c r="E63" s="117" t="b">
        <v>1</v>
      </c>
      <c r="F63" s="182" t="str">
        <f>RIGHT(PPG!C63,4)&amp;"."&amp;PPG!M63&amp;"."&amp;PPG!K63&amp;"."&amp;PPGPAY!$C$5</f>
        <v>3304.PPFSM.I05.Ma22</v>
      </c>
      <c r="G63" s="183">
        <f t="shared" ca="1" si="0"/>
        <v>44697</v>
      </c>
      <c r="H63" s="184" cm="1">
        <f t="array" ref="H63">-IF(SUMPRODUCT((PPG!$Q$19:$AB$19=$B$5)*PPG!Q63:AB63)&lt;0,SUMPRODUCT((PPG!$Q$19:$AB$19=$B$5)*PPG!Q63:AB63),0)</f>
        <v>0</v>
      </c>
      <c r="I63" s="115">
        <f t="shared" ca="1" si="1"/>
        <v>44697</v>
      </c>
      <c r="J63" s="117">
        <v>3</v>
      </c>
      <c r="K63" s="117" t="b">
        <v>1</v>
      </c>
      <c r="L63" s="117" t="s">
        <v>1313</v>
      </c>
      <c r="M63" s="117" t="b">
        <v>1</v>
      </c>
      <c r="N63" s="117" t="s">
        <v>1276</v>
      </c>
      <c r="O63" s="182" t="str">
        <f>LEFT(PPG!D63,19)&amp;"."&amp;PPGCR!F63</f>
        <v>Holy Trinity School.3304.PPFSM.I05.Ma22</v>
      </c>
      <c r="P63" s="185" t="str">
        <f>PPG!I63</f>
        <v>11334/543965</v>
      </c>
      <c r="Q63" s="117" t="b">
        <v>1</v>
      </c>
      <c r="R63" s="117" t="b">
        <v>1</v>
      </c>
      <c r="S63" s="117" t="b">
        <v>1</v>
      </c>
    </row>
    <row r="64" spans="1:19" x14ac:dyDescent="0.25">
      <c r="A64" s="117" t="s">
        <v>1312</v>
      </c>
      <c r="B64" s="180">
        <v>1</v>
      </c>
      <c r="C64" s="117">
        <v>2</v>
      </c>
      <c r="D64" s="181">
        <f>PPG!J64</f>
        <v>400086</v>
      </c>
      <c r="E64" s="117" t="b">
        <v>1</v>
      </c>
      <c r="F64" s="182" t="str">
        <f>RIGHT(PPG!C64,4)&amp;"."&amp;PPG!M64&amp;"."&amp;PPG!K64&amp;"."&amp;PPGPAY!$C$5</f>
        <v>3305.PPFSM.I05.Ma22</v>
      </c>
      <c r="G64" s="183">
        <f t="shared" ca="1" si="0"/>
        <v>44697</v>
      </c>
      <c r="H64" s="184" cm="1">
        <f t="array" ref="H64">-IF(SUMPRODUCT((PPG!$Q$19:$AB$19=$B$5)*PPG!Q64:AB64)&lt;0,SUMPRODUCT((PPG!$Q$19:$AB$19=$B$5)*PPG!Q64:AB64),0)</f>
        <v>0</v>
      </c>
      <c r="I64" s="115">
        <f t="shared" ca="1" si="1"/>
        <v>44697</v>
      </c>
      <c r="J64" s="117">
        <v>3</v>
      </c>
      <c r="K64" s="117" t="b">
        <v>1</v>
      </c>
      <c r="L64" s="117" t="s">
        <v>1313</v>
      </c>
      <c r="M64" s="117" t="b">
        <v>1</v>
      </c>
      <c r="N64" s="117" t="s">
        <v>1276</v>
      </c>
      <c r="O64" s="182" t="str">
        <f>LEFT(PPG!D64,19)&amp;"."&amp;PPGCR!F64</f>
        <v>Monken Hadley C E P.3305.PPFSM.I05.Ma22</v>
      </c>
      <c r="P64" s="185" t="str">
        <f>PPG!I64</f>
        <v>11334/543965</v>
      </c>
      <c r="Q64" s="117" t="b">
        <v>1</v>
      </c>
      <c r="R64" s="117" t="b">
        <v>1</v>
      </c>
      <c r="S64" s="117" t="b">
        <v>1</v>
      </c>
    </row>
    <row r="65" spans="1:19" x14ac:dyDescent="0.25">
      <c r="A65" s="117" t="s">
        <v>1312</v>
      </c>
      <c r="B65" s="180">
        <v>1</v>
      </c>
      <c r="C65" s="117">
        <v>2</v>
      </c>
      <c r="D65" s="181">
        <f>PPG!J65</f>
        <v>400114</v>
      </c>
      <c r="E65" s="117" t="b">
        <v>1</v>
      </c>
      <c r="F65" s="182" t="str">
        <f>RIGHT(PPG!C65,4)&amp;"."&amp;PPG!M65&amp;"."&amp;PPG!K65&amp;"."&amp;PPGPAY!$C$5</f>
        <v>3307.PPFSM.I05.Ma22</v>
      </c>
      <c r="G65" s="183">
        <f t="shared" ca="1" si="0"/>
        <v>44697</v>
      </c>
      <c r="H65" s="184" cm="1">
        <f t="array" ref="H65">-IF(SUMPRODUCT((PPG!$Q$19:$AB$19=$B$5)*PPG!Q65:AB65)&lt;0,SUMPRODUCT((PPG!$Q$19:$AB$19=$B$5)*PPG!Q65:AB65),0)</f>
        <v>0</v>
      </c>
      <c r="I65" s="115">
        <f t="shared" ca="1" si="1"/>
        <v>44697</v>
      </c>
      <c r="J65" s="117">
        <v>3</v>
      </c>
      <c r="K65" s="117" t="b">
        <v>1</v>
      </c>
      <c r="L65" s="117" t="s">
        <v>1313</v>
      </c>
      <c r="M65" s="117" t="b">
        <v>1</v>
      </c>
      <c r="N65" s="117" t="s">
        <v>1276</v>
      </c>
      <c r="O65" s="182" t="str">
        <f>LEFT(PPG!D65,19)&amp;"."&amp;PPGCR!F65</f>
        <v>St John's CE School.3307.PPFSM.I05.Ma22</v>
      </c>
      <c r="P65" s="185" t="str">
        <f>PPG!I65</f>
        <v>11334/543965</v>
      </c>
      <c r="Q65" s="117" t="b">
        <v>1</v>
      </c>
      <c r="R65" s="117" t="b">
        <v>1</v>
      </c>
      <c r="S65" s="117" t="b">
        <v>1</v>
      </c>
    </row>
    <row r="66" spans="1:19" x14ac:dyDescent="0.25">
      <c r="A66" s="117" t="s">
        <v>1312</v>
      </c>
      <c r="B66" s="180">
        <v>1</v>
      </c>
      <c r="C66" s="117">
        <v>2</v>
      </c>
      <c r="D66" s="181">
        <f>PPG!J66</f>
        <v>400098</v>
      </c>
      <c r="E66" s="117" t="b">
        <v>1</v>
      </c>
      <c r="F66" s="182" t="str">
        <f>RIGHT(PPG!C66,4)&amp;"."&amp;PPG!M66&amp;"."&amp;PPG!K66&amp;"."&amp;PPGPAY!$C$5</f>
        <v>3309.PPFSM.I05.Ma22</v>
      </c>
      <c r="G66" s="183">
        <f t="shared" ca="1" si="0"/>
        <v>44697</v>
      </c>
      <c r="H66" s="184" cm="1">
        <f t="array" ref="H66">-IF(SUMPRODUCT((PPG!$Q$19:$AB$19=$B$5)*PPG!Q66:AB66)&lt;0,SUMPRODUCT((PPG!$Q$19:$AB$19=$B$5)*PPG!Q66:AB66),0)</f>
        <v>0</v>
      </c>
      <c r="I66" s="115">
        <f t="shared" ca="1" si="1"/>
        <v>44697</v>
      </c>
      <c r="J66" s="117">
        <v>3</v>
      </c>
      <c r="K66" s="117" t="b">
        <v>1</v>
      </c>
      <c r="L66" s="117" t="s">
        <v>1313</v>
      </c>
      <c r="M66" s="117" t="b">
        <v>1</v>
      </c>
      <c r="N66" s="117" t="s">
        <v>1276</v>
      </c>
      <c r="O66" s="182" t="str">
        <f>LEFT(PPG!D66,19)&amp;"."&amp;PPGCR!F66</f>
        <v>St Johns CE N20.3309.PPFSM.I05.Ma22</v>
      </c>
      <c r="P66" s="185" t="str">
        <f>PPG!I66</f>
        <v>11334/543965</v>
      </c>
      <c r="Q66" s="117" t="b">
        <v>1</v>
      </c>
      <c r="R66" s="117" t="b">
        <v>1</v>
      </c>
      <c r="S66" s="117" t="b">
        <v>1</v>
      </c>
    </row>
    <row r="67" spans="1:19" x14ac:dyDescent="0.25">
      <c r="A67" s="117" t="s">
        <v>1312</v>
      </c>
      <c r="B67" s="180">
        <v>1</v>
      </c>
      <c r="C67" s="117">
        <v>2</v>
      </c>
      <c r="D67" s="181">
        <f>PPG!J67</f>
        <v>400058</v>
      </c>
      <c r="E67" s="117" t="b">
        <v>1</v>
      </c>
      <c r="F67" s="182" t="str">
        <f>RIGHT(PPG!C67,4)&amp;"."&amp;PPG!M67&amp;"."&amp;PPG!K67&amp;"."&amp;PPGPAY!$C$5</f>
        <v>3311.PPFSM.I05.Ma22</v>
      </c>
      <c r="G67" s="183">
        <f t="shared" ca="1" si="0"/>
        <v>44697</v>
      </c>
      <c r="H67" s="184" cm="1">
        <f t="array" ref="H67">-IF(SUMPRODUCT((PPG!$Q$19:$AB$19=$B$5)*PPG!Q67:AB67)&lt;0,SUMPRODUCT((PPG!$Q$19:$AB$19=$B$5)*PPG!Q67:AB67),0)</f>
        <v>0</v>
      </c>
      <c r="I67" s="115">
        <f t="shared" ca="1" si="1"/>
        <v>44697</v>
      </c>
      <c r="J67" s="117">
        <v>3</v>
      </c>
      <c r="K67" s="117" t="b">
        <v>1</v>
      </c>
      <c r="L67" s="117" t="s">
        <v>1313</v>
      </c>
      <c r="M67" s="117" t="b">
        <v>1</v>
      </c>
      <c r="N67" s="117" t="s">
        <v>1276</v>
      </c>
      <c r="O67" s="182" t="str">
        <f>LEFT(PPG!D67,19)&amp;"."&amp;PPGCR!F67</f>
        <v>St Mary's C E Prima.3311.PPFSM.I05.Ma22</v>
      </c>
      <c r="P67" s="185" t="str">
        <f>PPG!I67</f>
        <v>11334/543965</v>
      </c>
      <c r="Q67" s="117" t="b">
        <v>1</v>
      </c>
      <c r="R67" s="117" t="b">
        <v>1</v>
      </c>
      <c r="S67" s="117" t="b">
        <v>1</v>
      </c>
    </row>
    <row r="68" spans="1:19" x14ac:dyDescent="0.25">
      <c r="A68" s="117" t="s">
        <v>1312</v>
      </c>
      <c r="B68" s="180">
        <v>1</v>
      </c>
      <c r="C68" s="117">
        <v>2</v>
      </c>
      <c r="D68" s="181">
        <f>PPG!J68</f>
        <v>400017</v>
      </c>
      <c r="E68" s="117" t="b">
        <v>1</v>
      </c>
      <c r="F68" s="182" t="str">
        <f>RIGHT(PPG!C68,4)&amp;"."&amp;PPG!M68&amp;"."&amp;PPG!K68&amp;"."&amp;PPGPAY!$C$5</f>
        <v>3312.PPFSM.I05.Ma22</v>
      </c>
      <c r="G68" s="183">
        <f t="shared" ca="1" si="0"/>
        <v>44697</v>
      </c>
      <c r="H68" s="184" cm="1">
        <f t="array" ref="H68">-IF(SUMPRODUCT((PPG!$Q$19:$AB$19=$B$5)*PPG!Q68:AB68)&lt;0,SUMPRODUCT((PPG!$Q$19:$AB$19=$B$5)*PPG!Q68:AB68),0)</f>
        <v>0</v>
      </c>
      <c r="I68" s="115">
        <f t="shared" ca="1" si="1"/>
        <v>44697</v>
      </c>
      <c r="J68" s="117">
        <v>3</v>
      </c>
      <c r="K68" s="117" t="b">
        <v>1</v>
      </c>
      <c r="L68" s="117" t="s">
        <v>1313</v>
      </c>
      <c r="M68" s="117" t="b">
        <v>1</v>
      </c>
      <c r="N68" s="117" t="s">
        <v>1276</v>
      </c>
      <c r="O68" s="182" t="str">
        <f>LEFT(PPG!D68,19)&amp;"."&amp;PPGCR!F68</f>
        <v>St Mary's School EN.3312.PPFSM.I05.Ma22</v>
      </c>
      <c r="P68" s="185" t="str">
        <f>PPG!I68</f>
        <v>11334/543965</v>
      </c>
      <c r="Q68" s="117" t="b">
        <v>1</v>
      </c>
      <c r="R68" s="117" t="b">
        <v>1</v>
      </c>
      <c r="S68" s="117" t="b">
        <v>1</v>
      </c>
    </row>
    <row r="69" spans="1:19" x14ac:dyDescent="0.25">
      <c r="A69" s="117" t="s">
        <v>1312</v>
      </c>
      <c r="B69" s="180">
        <v>1</v>
      </c>
      <c r="C69" s="117">
        <v>2</v>
      </c>
      <c r="D69" s="181">
        <f>PPG!J69</f>
        <v>400006</v>
      </c>
      <c r="E69" s="117" t="b">
        <v>1</v>
      </c>
      <c r="F69" s="182" t="str">
        <f>RIGHT(PPG!C69,4)&amp;"."&amp;PPG!M69&amp;"."&amp;PPG!K69&amp;"."&amp;PPGPAY!$C$5</f>
        <v>3313.PPFSM.I05.Ma22</v>
      </c>
      <c r="G69" s="183">
        <f t="shared" ca="1" si="0"/>
        <v>44697</v>
      </c>
      <c r="H69" s="184" cm="1">
        <f t="array" ref="H69">-IF(SUMPRODUCT((PPG!$Q$19:$AB$19=$B$5)*PPG!Q69:AB69)&lt;0,SUMPRODUCT((PPG!$Q$19:$AB$19=$B$5)*PPG!Q69:AB69),0)</f>
        <v>0</v>
      </c>
      <c r="I69" s="115">
        <f t="shared" ca="1" si="1"/>
        <v>44697</v>
      </c>
      <c r="J69" s="117">
        <v>3</v>
      </c>
      <c r="K69" s="117" t="b">
        <v>1</v>
      </c>
      <c r="L69" s="117" t="s">
        <v>1313</v>
      </c>
      <c r="M69" s="117" t="b">
        <v>1</v>
      </c>
      <c r="N69" s="117" t="s">
        <v>1276</v>
      </c>
      <c r="O69" s="182" t="str">
        <f>LEFT(PPG!D69,19)&amp;"."&amp;PPGCR!F69</f>
        <v>St. Pauls CE Primar.3313.PPFSM.I05.Ma22</v>
      </c>
      <c r="P69" s="185" t="str">
        <f>PPG!I69</f>
        <v>11334/543965</v>
      </c>
      <c r="Q69" s="117" t="b">
        <v>1</v>
      </c>
      <c r="R69" s="117" t="b">
        <v>1</v>
      </c>
      <c r="S69" s="117" t="b">
        <v>1</v>
      </c>
    </row>
    <row r="70" spans="1:19" x14ac:dyDescent="0.25">
      <c r="A70" s="117" t="s">
        <v>1312</v>
      </c>
      <c r="B70" s="180">
        <v>1</v>
      </c>
      <c r="C70" s="117">
        <v>2</v>
      </c>
      <c r="D70" s="181">
        <f>PPG!J70</f>
        <v>400094</v>
      </c>
      <c r="E70" s="117" t="b">
        <v>1</v>
      </c>
      <c r="F70" s="182" t="str">
        <f>RIGHT(PPG!C70,4)&amp;"."&amp;PPG!M70&amp;"."&amp;PPG!K70&amp;"."&amp;PPGPAY!$C$5</f>
        <v>3314.PPFSM.I05.Ma22</v>
      </c>
      <c r="G70" s="183">
        <f t="shared" ca="1" si="0"/>
        <v>44697</v>
      </c>
      <c r="H70" s="184" cm="1">
        <f t="array" ref="H70">-IF(SUMPRODUCT((PPG!$Q$19:$AB$19=$B$5)*PPG!Q70:AB70)&lt;0,SUMPRODUCT((PPG!$Q$19:$AB$19=$B$5)*PPG!Q70:AB70),0)</f>
        <v>0</v>
      </c>
      <c r="I70" s="115">
        <f t="shared" ca="1" si="1"/>
        <v>44697</v>
      </c>
      <c r="J70" s="117">
        <v>3</v>
      </c>
      <c r="K70" s="117" t="b">
        <v>1</v>
      </c>
      <c r="L70" s="117" t="s">
        <v>1313</v>
      </c>
      <c r="M70" s="117" t="b">
        <v>1</v>
      </c>
      <c r="N70" s="117" t="s">
        <v>1276</v>
      </c>
      <c r="O70" s="182" t="str">
        <f>LEFT(PPG!D70,19)&amp;"."&amp;PPGCR!F70</f>
        <v>St Pauls CE Primary.3314.PPFSM.I05.Ma22</v>
      </c>
      <c r="P70" s="185" t="str">
        <f>PPG!I70</f>
        <v>11334/543965</v>
      </c>
      <c r="Q70" s="117" t="b">
        <v>1</v>
      </c>
      <c r="R70" s="117" t="b">
        <v>1</v>
      </c>
      <c r="S70" s="117" t="b">
        <v>1</v>
      </c>
    </row>
    <row r="71" spans="1:19" x14ac:dyDescent="0.25">
      <c r="A71" s="117" t="s">
        <v>1312</v>
      </c>
      <c r="B71" s="180">
        <v>1</v>
      </c>
      <c r="C71" s="117">
        <v>2</v>
      </c>
      <c r="D71" s="181">
        <f>PPG!J71</f>
        <v>400062</v>
      </c>
      <c r="E71" s="117" t="b">
        <v>1</v>
      </c>
      <c r="F71" s="182" t="str">
        <f>RIGHT(PPG!C71,4)&amp;"."&amp;PPG!M71&amp;"."&amp;PPG!K71&amp;"."&amp;PPGPAY!$C$5</f>
        <v>3315.PPFSM.I05.Ma22</v>
      </c>
      <c r="G71" s="183">
        <f t="shared" ca="1" si="0"/>
        <v>44697</v>
      </c>
      <c r="H71" s="184" cm="1">
        <f t="array" ref="H71">-IF(SUMPRODUCT((PPG!$Q$19:$AB$19=$B$5)*PPG!Q71:AB71)&lt;0,SUMPRODUCT((PPG!$Q$19:$AB$19=$B$5)*PPG!Q71:AB71),0)</f>
        <v>0</v>
      </c>
      <c r="I71" s="115">
        <f t="shared" ca="1" si="1"/>
        <v>44697</v>
      </c>
      <c r="J71" s="117">
        <v>3</v>
      </c>
      <c r="K71" s="117" t="b">
        <v>1</v>
      </c>
      <c r="L71" s="117" t="s">
        <v>1313</v>
      </c>
      <c r="M71" s="117" t="b">
        <v>1</v>
      </c>
      <c r="N71" s="117" t="s">
        <v>1276</v>
      </c>
      <c r="O71" s="182" t="str">
        <f>LEFT(PPG!D71,19)&amp;"."&amp;PPGCR!F71</f>
        <v>St Andrew's C E.3315.PPFSM.I05.Ma22</v>
      </c>
      <c r="P71" s="185" t="str">
        <f>PPG!I71</f>
        <v>11334/543965</v>
      </c>
      <c r="Q71" s="117" t="b">
        <v>1</v>
      </c>
      <c r="R71" s="117" t="b">
        <v>1</v>
      </c>
      <c r="S71" s="117" t="b">
        <v>1</v>
      </c>
    </row>
    <row r="72" spans="1:19" x14ac:dyDescent="0.25">
      <c r="A72" s="117" t="s">
        <v>1312</v>
      </c>
      <c r="B72" s="180">
        <v>1</v>
      </c>
      <c r="C72" s="117">
        <v>2</v>
      </c>
      <c r="D72" s="181">
        <f>PPG!J72</f>
        <v>400100</v>
      </c>
      <c r="E72" s="117" t="b">
        <v>1</v>
      </c>
      <c r="F72" s="182" t="str">
        <f>RIGHT(PPG!C72,4)&amp;"."&amp;PPG!M72&amp;"."&amp;PPG!K72&amp;"."&amp;PPGPAY!$C$5</f>
        <v>3316.PPFSM.I05.Ma22</v>
      </c>
      <c r="G72" s="183">
        <f t="shared" ca="1" si="0"/>
        <v>44697</v>
      </c>
      <c r="H72" s="184" cm="1">
        <f t="array" ref="H72">-IF(SUMPRODUCT((PPG!$Q$19:$AB$19=$B$5)*PPG!Q72:AB72)&lt;0,SUMPRODUCT((PPG!$Q$19:$AB$19=$B$5)*PPG!Q72:AB72),0)</f>
        <v>0</v>
      </c>
      <c r="I72" s="115">
        <f t="shared" ca="1" si="1"/>
        <v>44697</v>
      </c>
      <c r="J72" s="117">
        <v>3</v>
      </c>
      <c r="K72" s="117" t="b">
        <v>1</v>
      </c>
      <c r="L72" s="117" t="s">
        <v>1313</v>
      </c>
      <c r="M72" s="117" t="b">
        <v>1</v>
      </c>
      <c r="N72" s="117" t="s">
        <v>1276</v>
      </c>
      <c r="O72" s="182" t="str">
        <f>LEFT(PPG!D72,19)&amp;"."&amp;PPGCR!F72</f>
        <v>Trent  C of E Prima.3316.PPFSM.I05.Ma22</v>
      </c>
      <c r="P72" s="185" t="str">
        <f>PPG!I72</f>
        <v>11334/543965</v>
      </c>
      <c r="Q72" s="117" t="b">
        <v>1</v>
      </c>
      <c r="R72" s="117" t="b">
        <v>1</v>
      </c>
      <c r="S72" s="117" t="b">
        <v>1</v>
      </c>
    </row>
    <row r="73" spans="1:19" x14ac:dyDescent="0.25">
      <c r="A73" s="117" t="s">
        <v>1312</v>
      </c>
      <c r="B73" s="180">
        <v>1</v>
      </c>
      <c r="C73" s="117">
        <v>2</v>
      </c>
      <c r="D73" s="181">
        <f>PPG!J73</f>
        <v>400015</v>
      </c>
      <c r="E73" s="117" t="b">
        <v>1</v>
      </c>
      <c r="F73" s="182" t="str">
        <f>RIGHT(PPG!C73,4)&amp;"."&amp;PPG!M73&amp;"."&amp;PPG!K73&amp;"."&amp;PPGPAY!$C$5</f>
        <v>3317.PPFSM.I05.Ma22</v>
      </c>
      <c r="G73" s="183">
        <f t="shared" ca="1" si="0"/>
        <v>44697</v>
      </c>
      <c r="H73" s="184" cm="1">
        <f t="array" ref="H73">-IF(SUMPRODUCT((PPG!$Q$19:$AB$19=$B$5)*PPG!Q73:AB73)&lt;0,SUMPRODUCT((PPG!$Q$19:$AB$19=$B$5)*PPG!Q73:AB73),0)</f>
        <v>0</v>
      </c>
      <c r="I73" s="115">
        <f t="shared" ca="1" si="1"/>
        <v>44697</v>
      </c>
      <c r="J73" s="117">
        <v>3</v>
      </c>
      <c r="K73" s="117" t="b">
        <v>1</v>
      </c>
      <c r="L73" s="117" t="s">
        <v>1313</v>
      </c>
      <c r="M73" s="117" t="b">
        <v>1</v>
      </c>
      <c r="N73" s="117" t="s">
        <v>1276</v>
      </c>
      <c r="O73" s="182" t="str">
        <f>LEFT(PPG!D73,19)&amp;"."&amp;PPGCR!F73</f>
        <v>All Saints' CE Prim.3317.PPFSM.I05.Ma22</v>
      </c>
      <c r="P73" s="185" t="str">
        <f>PPG!I73</f>
        <v>11334/543965</v>
      </c>
      <c r="Q73" s="117" t="b">
        <v>1</v>
      </c>
      <c r="R73" s="117" t="b">
        <v>1</v>
      </c>
      <c r="S73" s="117" t="b">
        <v>1</v>
      </c>
    </row>
    <row r="74" spans="1:19" x14ac:dyDescent="0.25">
      <c r="A74" s="117" t="s">
        <v>1312</v>
      </c>
      <c r="B74" s="180">
        <v>1</v>
      </c>
      <c r="C74" s="117">
        <v>2</v>
      </c>
      <c r="D74" s="181">
        <f>PPG!J74</f>
        <v>400023</v>
      </c>
      <c r="E74" s="117" t="b">
        <v>1</v>
      </c>
      <c r="F74" s="182" t="str">
        <f>RIGHT(PPG!C74,4)&amp;"."&amp;PPG!M74&amp;"."&amp;PPG!K74&amp;"."&amp;PPGPAY!$C$5</f>
        <v>3500.PPFSM.I05.Ma22</v>
      </c>
      <c r="G74" s="183">
        <f t="shared" ca="1" si="0"/>
        <v>44697</v>
      </c>
      <c r="H74" s="184" cm="1">
        <f t="array" ref="H74">-IF(SUMPRODUCT((PPG!$Q$19:$AB$19=$B$5)*PPG!Q74:AB74)&lt;0,SUMPRODUCT((PPG!$Q$19:$AB$19=$B$5)*PPG!Q74:AB74),0)</f>
        <v>0</v>
      </c>
      <c r="I74" s="115">
        <f t="shared" ca="1" si="1"/>
        <v>44697</v>
      </c>
      <c r="J74" s="117">
        <v>3</v>
      </c>
      <c r="K74" s="117" t="b">
        <v>1</v>
      </c>
      <c r="L74" s="117" t="s">
        <v>1313</v>
      </c>
      <c r="M74" s="117" t="b">
        <v>1</v>
      </c>
      <c r="N74" s="117" t="s">
        <v>1276</v>
      </c>
      <c r="O74" s="182" t="str">
        <f>LEFT(PPG!D74,19)&amp;"."&amp;PPGCR!F74</f>
        <v>Annunciation Cathol.3500.PPFSM.I05.Ma22</v>
      </c>
      <c r="P74" s="185" t="str">
        <f>PPG!I74</f>
        <v>11334/543965</v>
      </c>
      <c r="Q74" s="117" t="b">
        <v>1</v>
      </c>
      <c r="R74" s="117" t="b">
        <v>1</v>
      </c>
      <c r="S74" s="117" t="b">
        <v>1</v>
      </c>
    </row>
    <row r="75" spans="1:19" x14ac:dyDescent="0.25">
      <c r="A75" s="117" t="s">
        <v>1312</v>
      </c>
      <c r="B75" s="180">
        <v>1</v>
      </c>
      <c r="C75" s="117">
        <v>2</v>
      </c>
      <c r="D75" s="181">
        <f>PPG!J75</f>
        <v>400003</v>
      </c>
      <c r="E75" s="117" t="b">
        <v>1</v>
      </c>
      <c r="F75" s="182" t="str">
        <f>RIGHT(PPG!C75,4)&amp;"."&amp;PPG!M75&amp;"."&amp;PPG!K75&amp;"."&amp;PPGPAY!$C$5</f>
        <v>3501.PPFSM.I05.Ma22</v>
      </c>
      <c r="G75" s="183">
        <f t="shared" ca="1" si="0"/>
        <v>44697</v>
      </c>
      <c r="H75" s="184" cm="1">
        <f t="array" ref="H75">-IF(SUMPRODUCT((PPG!$Q$19:$AB$19=$B$5)*PPG!Q75:AB75)&lt;0,SUMPRODUCT((PPG!$Q$19:$AB$19=$B$5)*PPG!Q75:AB75),0)</f>
        <v>0</v>
      </c>
      <c r="I75" s="115">
        <f t="shared" ca="1" si="1"/>
        <v>44697</v>
      </c>
      <c r="J75" s="117">
        <v>3</v>
      </c>
      <c r="K75" s="117" t="b">
        <v>1</v>
      </c>
      <c r="L75" s="117" t="s">
        <v>1313</v>
      </c>
      <c r="M75" s="117" t="b">
        <v>1</v>
      </c>
      <c r="N75" s="117" t="s">
        <v>1276</v>
      </c>
      <c r="O75" s="182" t="str">
        <f>LEFT(PPG!D75,19)&amp;"."&amp;PPGCR!F75</f>
        <v>Our Lady of Lourdes.3501.PPFSM.I05.Ma22</v>
      </c>
      <c r="P75" s="185" t="str">
        <f>PPG!I75</f>
        <v>11334/543965</v>
      </c>
      <c r="Q75" s="117" t="b">
        <v>1</v>
      </c>
      <c r="R75" s="117" t="b">
        <v>1</v>
      </c>
      <c r="S75" s="117" t="b">
        <v>1</v>
      </c>
    </row>
    <row r="76" spans="1:19" x14ac:dyDescent="0.25">
      <c r="A76" s="117" t="s">
        <v>1312</v>
      </c>
      <c r="B76" s="180">
        <v>1</v>
      </c>
      <c r="C76" s="117">
        <v>2</v>
      </c>
      <c r="D76" s="181">
        <f>PPG!J76</f>
        <v>400096</v>
      </c>
      <c r="E76" s="117" t="b">
        <v>1</v>
      </c>
      <c r="F76" s="182" t="str">
        <f>RIGHT(PPG!C76,4)&amp;"."&amp;PPG!M76&amp;"."&amp;PPG!K76&amp;"."&amp;PPGPAY!$C$5</f>
        <v>3502.PPFSM.I05.Ma22</v>
      </c>
      <c r="G76" s="183">
        <f t="shared" ca="1" si="0"/>
        <v>44697</v>
      </c>
      <c r="H76" s="184" cm="1">
        <f t="array" ref="H76">-IF(SUMPRODUCT((PPG!$Q$19:$AB$19=$B$5)*PPG!Q76:AB76)&lt;0,SUMPRODUCT((PPG!$Q$19:$AB$19=$B$5)*PPG!Q76:AB76),0)</f>
        <v>0</v>
      </c>
      <c r="I76" s="115">
        <f t="shared" ca="1" si="1"/>
        <v>44697</v>
      </c>
      <c r="J76" s="117">
        <v>3</v>
      </c>
      <c r="K76" s="117" t="b">
        <v>1</v>
      </c>
      <c r="L76" s="117" t="s">
        <v>1313</v>
      </c>
      <c r="M76" s="117" t="b">
        <v>1</v>
      </c>
      <c r="N76" s="117" t="s">
        <v>1276</v>
      </c>
      <c r="O76" s="182" t="str">
        <f>LEFT(PPG!D76,19)&amp;"."&amp;PPGCR!F76</f>
        <v>St Agnes RC Primary.3502.PPFSM.I05.Ma22</v>
      </c>
      <c r="P76" s="185" t="str">
        <f>PPG!I76</f>
        <v>11334/543965</v>
      </c>
      <c r="Q76" s="117" t="b">
        <v>1</v>
      </c>
      <c r="R76" s="117" t="b">
        <v>1</v>
      </c>
      <c r="S76" s="117" t="b">
        <v>1</v>
      </c>
    </row>
    <row r="77" spans="1:19" x14ac:dyDescent="0.25">
      <c r="A77" s="117" t="s">
        <v>1312</v>
      </c>
      <c r="B77" s="180">
        <v>1</v>
      </c>
      <c r="C77" s="117">
        <v>2</v>
      </c>
      <c r="D77" s="181">
        <f>PPG!J77</f>
        <v>400064</v>
      </c>
      <c r="E77" s="117" t="b">
        <v>1</v>
      </c>
      <c r="F77" s="182" t="str">
        <f>RIGHT(PPG!C77,4)&amp;"."&amp;PPG!M77&amp;"."&amp;PPG!K77&amp;"."&amp;PPGPAY!$C$5</f>
        <v>3504.PPFSM.I05.Ma22</v>
      </c>
      <c r="G77" s="183">
        <f t="shared" ca="1" si="0"/>
        <v>44697</v>
      </c>
      <c r="H77" s="184" cm="1">
        <f t="array" ref="H77">-IF(SUMPRODUCT((PPG!$Q$19:$AB$19=$B$5)*PPG!Q77:AB77)&lt;0,SUMPRODUCT((PPG!$Q$19:$AB$19=$B$5)*PPG!Q77:AB77),0)</f>
        <v>0</v>
      </c>
      <c r="I77" s="115">
        <f t="shared" ca="1" si="1"/>
        <v>44697</v>
      </c>
      <c r="J77" s="117">
        <v>3</v>
      </c>
      <c r="K77" s="117" t="b">
        <v>1</v>
      </c>
      <c r="L77" s="117" t="s">
        <v>1313</v>
      </c>
      <c r="M77" s="117" t="b">
        <v>1</v>
      </c>
      <c r="N77" s="117" t="s">
        <v>1276</v>
      </c>
      <c r="O77" s="182" t="str">
        <f>LEFT(PPG!D77,19)&amp;"."&amp;PPGCR!F77</f>
        <v>St Catherines R C P.3504.PPFSM.I05.Ma22</v>
      </c>
      <c r="P77" s="185" t="str">
        <f>PPG!I77</f>
        <v>11334/543965</v>
      </c>
      <c r="Q77" s="117" t="b">
        <v>1</v>
      </c>
      <c r="R77" s="117" t="b">
        <v>1</v>
      </c>
      <c r="S77" s="117" t="b">
        <v>1</v>
      </c>
    </row>
    <row r="78" spans="1:19" x14ac:dyDescent="0.25">
      <c r="A78" s="117" t="s">
        <v>1312</v>
      </c>
      <c r="B78" s="180">
        <v>1</v>
      </c>
      <c r="C78" s="117">
        <v>2</v>
      </c>
      <c r="D78" s="181">
        <f>PPG!J78</f>
        <v>400009</v>
      </c>
      <c r="E78" s="117" t="b">
        <v>1</v>
      </c>
      <c r="F78" s="182" t="str">
        <f>RIGHT(PPG!C78,4)&amp;"."&amp;PPG!M78&amp;"."&amp;PPG!K78&amp;"."&amp;PPGPAY!$C$5</f>
        <v>3506.PPFSM.I05.Ma22</v>
      </c>
      <c r="G78" s="183">
        <f t="shared" ca="1" si="0"/>
        <v>44697</v>
      </c>
      <c r="H78" s="184" cm="1">
        <f t="array" ref="H78">-IF(SUMPRODUCT((PPG!$Q$19:$AB$19=$B$5)*PPG!Q78:AB78)&lt;0,SUMPRODUCT((PPG!$Q$19:$AB$19=$B$5)*PPG!Q78:AB78),0)</f>
        <v>0</v>
      </c>
      <c r="I78" s="115">
        <f t="shared" ca="1" si="1"/>
        <v>44697</v>
      </c>
      <c r="J78" s="117">
        <v>3</v>
      </c>
      <c r="K78" s="117" t="b">
        <v>1</v>
      </c>
      <c r="L78" s="117" t="s">
        <v>1313</v>
      </c>
      <c r="M78" s="117" t="b">
        <v>1</v>
      </c>
      <c r="N78" s="117" t="s">
        <v>1276</v>
      </c>
      <c r="O78" s="182" t="str">
        <f>LEFT(PPG!D78,19)&amp;"."&amp;PPGCR!F78</f>
        <v>St Vincent's Cathol.3506.PPFSM.I05.Ma22</v>
      </c>
      <c r="P78" s="185" t="str">
        <f>PPG!I78</f>
        <v>11334/543965</v>
      </c>
      <c r="Q78" s="117" t="b">
        <v>1</v>
      </c>
      <c r="R78" s="117" t="b">
        <v>1</v>
      </c>
      <c r="S78" s="117" t="b">
        <v>1</v>
      </c>
    </row>
    <row r="79" spans="1:19" x14ac:dyDescent="0.25">
      <c r="A79" s="117" t="s">
        <v>1312</v>
      </c>
      <c r="B79" s="180">
        <v>1</v>
      </c>
      <c r="C79" s="117">
        <v>2</v>
      </c>
      <c r="D79" s="181">
        <f>PPG!J79</f>
        <v>400037</v>
      </c>
      <c r="E79" s="117" t="b">
        <v>1</v>
      </c>
      <c r="F79" s="182" t="str">
        <f>RIGHT(PPG!C79,4)&amp;"."&amp;PPG!M79&amp;"."&amp;PPG!K79&amp;"."&amp;PPGPAY!$C$5</f>
        <v>3507.PPFSM.I05.Ma22</v>
      </c>
      <c r="G79" s="183">
        <f t="shared" ca="1" si="0"/>
        <v>44697</v>
      </c>
      <c r="H79" s="184" cm="1">
        <f t="array" ref="H79">-IF(SUMPRODUCT((PPG!$Q$19:$AB$19=$B$5)*PPG!Q79:AB79)&lt;0,SUMPRODUCT((PPG!$Q$19:$AB$19=$B$5)*PPG!Q79:AB79),0)</f>
        <v>0</v>
      </c>
      <c r="I79" s="115">
        <f t="shared" ca="1" si="1"/>
        <v>44697</v>
      </c>
      <c r="J79" s="117">
        <v>3</v>
      </c>
      <c r="K79" s="117" t="b">
        <v>1</v>
      </c>
      <c r="L79" s="117" t="s">
        <v>1313</v>
      </c>
      <c r="M79" s="117" t="b">
        <v>1</v>
      </c>
      <c r="N79" s="117" t="s">
        <v>1276</v>
      </c>
      <c r="O79" s="182" t="str">
        <f>LEFT(PPG!D79,19)&amp;"."&amp;PPGCR!F79</f>
        <v>St Theresa's R.C. P.3507.PPFSM.I05.Ma22</v>
      </c>
      <c r="P79" s="185" t="str">
        <f>PPG!I79</f>
        <v>11334/543965</v>
      </c>
      <c r="Q79" s="117" t="b">
        <v>1</v>
      </c>
      <c r="R79" s="117" t="b">
        <v>1</v>
      </c>
      <c r="S79" s="117" t="b">
        <v>1</v>
      </c>
    </row>
    <row r="80" spans="1:19" x14ac:dyDescent="0.25">
      <c r="A80" s="117" t="s">
        <v>1312</v>
      </c>
      <c r="B80" s="180">
        <v>1</v>
      </c>
      <c r="C80" s="117">
        <v>2</v>
      </c>
      <c r="D80" s="181">
        <f>PPG!J80</f>
        <v>400066</v>
      </c>
      <c r="E80" s="117" t="b">
        <v>1</v>
      </c>
      <c r="F80" s="182" t="str">
        <f>RIGHT(PPG!C80,4)&amp;"."&amp;PPG!M80&amp;"."&amp;PPG!K80&amp;"."&amp;PPGPAY!$C$5</f>
        <v>3509.PPFSM.I05.Ma22</v>
      </c>
      <c r="G80" s="183">
        <f t="shared" ca="1" si="0"/>
        <v>44697</v>
      </c>
      <c r="H80" s="184" cm="1">
        <f t="array" ref="H80">-IF(SUMPRODUCT((PPG!$Q$19:$AB$19=$B$5)*PPG!Q80:AB80)&lt;0,SUMPRODUCT((PPG!$Q$19:$AB$19=$B$5)*PPG!Q80:AB80),0)</f>
        <v>0</v>
      </c>
      <c r="I80" s="115">
        <f t="shared" ca="1" si="1"/>
        <v>44697</v>
      </c>
      <c r="J80" s="117">
        <v>3</v>
      </c>
      <c r="K80" s="117" t="b">
        <v>1</v>
      </c>
      <c r="L80" s="117" t="s">
        <v>1313</v>
      </c>
      <c r="M80" s="117" t="b">
        <v>1</v>
      </c>
      <c r="N80" s="117" t="s">
        <v>1276</v>
      </c>
      <c r="O80" s="182" t="str">
        <f>LEFT(PPG!D80,19)&amp;"."&amp;PPGCR!F80</f>
        <v>St Joseph's Primary.3509.PPFSM.I05.Ma22</v>
      </c>
      <c r="P80" s="185" t="str">
        <f>PPG!I80</f>
        <v>11334/543965</v>
      </c>
      <c r="Q80" s="117" t="b">
        <v>1</v>
      </c>
      <c r="R80" s="117" t="b">
        <v>1</v>
      </c>
      <c r="S80" s="117" t="b">
        <v>1</v>
      </c>
    </row>
    <row r="81" spans="1:19" x14ac:dyDescent="0.25">
      <c r="A81" s="117" t="s">
        <v>1312</v>
      </c>
      <c r="B81" s="180">
        <v>1</v>
      </c>
      <c r="C81" s="117">
        <v>2</v>
      </c>
      <c r="D81" s="181">
        <f>PPG!J81</f>
        <v>400071</v>
      </c>
      <c r="E81" s="117" t="b">
        <v>1</v>
      </c>
      <c r="F81" s="182" t="str">
        <f>RIGHT(PPG!C81,4)&amp;"."&amp;PPG!M81&amp;"."&amp;PPG!K81&amp;"."&amp;PPGPAY!$C$5</f>
        <v>3510.PPFSM.I05.Ma22</v>
      </c>
      <c r="G81" s="183">
        <f t="shared" ca="1" si="0"/>
        <v>44697</v>
      </c>
      <c r="H81" s="184" cm="1">
        <f t="array" ref="H81">-IF(SUMPRODUCT((PPG!$Q$19:$AB$19=$B$5)*PPG!Q81:AB81)&lt;0,SUMPRODUCT((PPG!$Q$19:$AB$19=$B$5)*PPG!Q81:AB81),0)</f>
        <v>0</v>
      </c>
      <c r="I81" s="115">
        <f t="shared" ca="1" si="1"/>
        <v>44697</v>
      </c>
      <c r="J81" s="117">
        <v>3</v>
      </c>
      <c r="K81" s="117" t="b">
        <v>1</v>
      </c>
      <c r="L81" s="117" t="s">
        <v>1313</v>
      </c>
      <c r="M81" s="117" t="b">
        <v>1</v>
      </c>
      <c r="N81" s="117" t="s">
        <v>1276</v>
      </c>
      <c r="O81" s="182" t="str">
        <f>LEFT(PPG!D81,19)&amp;"."&amp;PPGCR!F81</f>
        <v>Sacred Heart School.3510.PPFSM.I05.Ma22</v>
      </c>
      <c r="P81" s="185" t="str">
        <f>PPG!I81</f>
        <v>11334/543965</v>
      </c>
      <c r="Q81" s="117" t="b">
        <v>1</v>
      </c>
      <c r="R81" s="117" t="b">
        <v>1</v>
      </c>
      <c r="S81" s="117" t="b">
        <v>1</v>
      </c>
    </row>
    <row r="82" spans="1:19" x14ac:dyDescent="0.25">
      <c r="A82" s="117" t="s">
        <v>1312</v>
      </c>
      <c r="B82" s="180">
        <v>1</v>
      </c>
      <c r="C82" s="117">
        <v>2</v>
      </c>
      <c r="D82" s="181">
        <f>PPG!J82</f>
        <v>400024</v>
      </c>
      <c r="E82" s="117" t="b">
        <v>1</v>
      </c>
      <c r="F82" s="182" t="str">
        <f>RIGHT(PPG!C82,4)&amp;"."&amp;PPG!M82&amp;"."&amp;PPG!K82&amp;"."&amp;PPGPAY!$C$5</f>
        <v>3511.PPFSM.I05.Ma22</v>
      </c>
      <c r="G82" s="183">
        <f t="shared" ca="1" si="0"/>
        <v>44697</v>
      </c>
      <c r="H82" s="184" cm="1">
        <f t="array" ref="H82">-IF(SUMPRODUCT((PPG!$Q$19:$AB$19=$B$5)*PPG!Q82:AB82)&lt;0,SUMPRODUCT((PPG!$Q$19:$AB$19=$B$5)*PPG!Q82:AB82),0)</f>
        <v>0</v>
      </c>
      <c r="I82" s="115">
        <f t="shared" ca="1" si="1"/>
        <v>44697</v>
      </c>
      <c r="J82" s="117">
        <v>3</v>
      </c>
      <c r="K82" s="117" t="b">
        <v>1</v>
      </c>
      <c r="L82" s="117" t="s">
        <v>1313</v>
      </c>
      <c r="M82" s="117" t="b">
        <v>1</v>
      </c>
      <c r="N82" s="117" t="s">
        <v>1276</v>
      </c>
      <c r="O82" s="182" t="str">
        <f>LEFT(PPG!D82,19)&amp;"."&amp;PPGCR!F82</f>
        <v>Blessed Dominic Sch.3511.PPFSM.I05.Ma22</v>
      </c>
      <c r="P82" s="185" t="str">
        <f>PPG!I82</f>
        <v>11334/543965</v>
      </c>
      <c r="Q82" s="117" t="b">
        <v>1</v>
      </c>
      <c r="R82" s="117" t="b">
        <v>1</v>
      </c>
      <c r="S82" s="117" t="b">
        <v>1</v>
      </c>
    </row>
    <row r="83" spans="1:19" x14ac:dyDescent="0.25">
      <c r="A83" s="117" t="s">
        <v>1312</v>
      </c>
      <c r="B83" s="180">
        <v>1</v>
      </c>
      <c r="C83" s="117">
        <v>2</v>
      </c>
      <c r="D83" s="181">
        <f>PPG!J83</f>
        <v>400093</v>
      </c>
      <c r="E83" s="117" t="b">
        <v>1</v>
      </c>
      <c r="F83" s="182" t="str">
        <f>RIGHT(PPG!C83,4)&amp;"."&amp;PPG!M83&amp;"."&amp;PPG!K83&amp;"."&amp;PPGPAY!$C$5</f>
        <v>3512.PPFSM.I05.Ma22</v>
      </c>
      <c r="G83" s="183">
        <f t="shared" ca="1" si="0"/>
        <v>44697</v>
      </c>
      <c r="H83" s="184" cm="1">
        <f t="array" ref="H83">-IF(SUMPRODUCT((PPG!$Q$19:$AB$19=$B$5)*PPG!Q83:AB83)&lt;0,SUMPRODUCT((PPG!$Q$19:$AB$19=$B$5)*PPG!Q83:AB83),0)</f>
        <v>0</v>
      </c>
      <c r="I83" s="115">
        <f t="shared" ca="1" si="1"/>
        <v>44697</v>
      </c>
      <c r="J83" s="117">
        <v>3</v>
      </c>
      <c r="K83" s="117" t="b">
        <v>1</v>
      </c>
      <c r="L83" s="117" t="s">
        <v>1313</v>
      </c>
      <c r="M83" s="117" t="b">
        <v>1</v>
      </c>
      <c r="N83" s="117" t="s">
        <v>1276</v>
      </c>
      <c r="O83" s="182" t="str">
        <f>LEFT(PPG!D83,19)&amp;"."&amp;PPGCR!F83</f>
        <v>Rosh Pinah.3512.PPFSM.I05.Ma22</v>
      </c>
      <c r="P83" s="185" t="str">
        <f>PPG!I83</f>
        <v>11334/543965</v>
      </c>
      <c r="Q83" s="117" t="b">
        <v>1</v>
      </c>
      <c r="R83" s="117" t="b">
        <v>1</v>
      </c>
      <c r="S83" s="117" t="b">
        <v>1</v>
      </c>
    </row>
    <row r="84" spans="1:19" x14ac:dyDescent="0.25">
      <c r="A84" s="117" t="s">
        <v>1312</v>
      </c>
      <c r="B84" s="180">
        <v>1</v>
      </c>
      <c r="C84" s="117">
        <v>2</v>
      </c>
      <c r="D84" s="181">
        <f>PPG!J84</f>
        <v>400007</v>
      </c>
      <c r="E84" s="117" t="b">
        <v>1</v>
      </c>
      <c r="F84" s="182" t="str">
        <f>RIGHT(PPG!C84,4)&amp;"."&amp;PPG!M84&amp;"."&amp;PPG!K84&amp;"."&amp;PPGPAY!$C$5</f>
        <v>3513.PPFSM.I05.Ma22</v>
      </c>
      <c r="G84" s="183">
        <f t="shared" ca="1" si="0"/>
        <v>44697</v>
      </c>
      <c r="H84" s="184" cm="1">
        <f t="array" ref="H84">-IF(SUMPRODUCT((PPG!$Q$19:$AB$19=$B$5)*PPG!Q84:AB84)&lt;0,SUMPRODUCT((PPG!$Q$19:$AB$19=$B$5)*PPG!Q84:AB84),0)</f>
        <v>0</v>
      </c>
      <c r="I84" s="115">
        <f t="shared" ca="1" si="1"/>
        <v>44697</v>
      </c>
      <c r="J84" s="117">
        <v>3</v>
      </c>
      <c r="K84" s="117" t="b">
        <v>1</v>
      </c>
      <c r="L84" s="117" t="s">
        <v>1313</v>
      </c>
      <c r="M84" s="117" t="b">
        <v>1</v>
      </c>
      <c r="N84" s="117" t="s">
        <v>1276</v>
      </c>
      <c r="O84" s="182" t="str">
        <f>LEFT(PPG!D84,19)&amp;"."&amp;PPGCR!F84</f>
        <v>Menorah Primary Sch.3513.PPFSM.I05.Ma22</v>
      </c>
      <c r="P84" s="185" t="str">
        <f>PPG!I84</f>
        <v>11334/543965</v>
      </c>
      <c r="Q84" s="117" t="b">
        <v>1</v>
      </c>
      <c r="R84" s="117" t="b">
        <v>1</v>
      </c>
      <c r="S84" s="117" t="b">
        <v>1</v>
      </c>
    </row>
    <row r="85" spans="1:19" x14ac:dyDescent="0.25">
      <c r="A85" s="117" t="s">
        <v>1312</v>
      </c>
      <c r="B85" s="180">
        <v>1</v>
      </c>
      <c r="C85" s="117">
        <v>2</v>
      </c>
      <c r="D85" s="181">
        <f>PPG!J85</f>
        <v>400107</v>
      </c>
      <c r="E85" s="117" t="b">
        <v>1</v>
      </c>
      <c r="F85" s="182" t="str">
        <f>RIGHT(PPG!C85,4)&amp;"."&amp;PPG!M85&amp;"."&amp;PPG!K85&amp;"."&amp;PPGPAY!$C$5</f>
        <v>3514.PPFSM.I05.Ma22</v>
      </c>
      <c r="G85" s="183">
        <f t="shared" ref="G85:G148" ca="1" si="2">TODAY()</f>
        <v>44697</v>
      </c>
      <c r="H85" s="184" cm="1">
        <f t="array" ref="H85">-IF(SUMPRODUCT((PPG!$Q$19:$AB$19=$B$5)*PPG!Q85:AB85)&lt;0,SUMPRODUCT((PPG!$Q$19:$AB$19=$B$5)*PPG!Q85:AB85),0)</f>
        <v>0</v>
      </c>
      <c r="I85" s="115">
        <f t="shared" ref="I85:I148" ca="1" si="3">G85</f>
        <v>44697</v>
      </c>
      <c r="J85" s="117">
        <v>3</v>
      </c>
      <c r="K85" s="117" t="b">
        <v>1</v>
      </c>
      <c r="L85" s="117" t="s">
        <v>1313</v>
      </c>
      <c r="M85" s="117" t="b">
        <v>1</v>
      </c>
      <c r="N85" s="117" t="s">
        <v>1276</v>
      </c>
      <c r="O85" s="182" t="str">
        <f>LEFT(PPG!D85,19)&amp;"."&amp;PPGCR!F85</f>
        <v>Annunciation Cathol.3514.PPFSM.I05.Ma22</v>
      </c>
      <c r="P85" s="185" t="str">
        <f>PPG!I85</f>
        <v>11334/543965</v>
      </c>
      <c r="Q85" s="117" t="b">
        <v>1</v>
      </c>
      <c r="R85" s="117" t="b">
        <v>1</v>
      </c>
      <c r="S85" s="117" t="b">
        <v>1</v>
      </c>
    </row>
    <row r="86" spans="1:19" x14ac:dyDescent="0.25">
      <c r="A86" s="117" t="s">
        <v>1312</v>
      </c>
      <c r="B86" s="180">
        <v>1</v>
      </c>
      <c r="C86" s="117">
        <v>2</v>
      </c>
      <c r="D86" s="181">
        <f>PPG!J86</f>
        <v>400108</v>
      </c>
      <c r="E86" s="117" t="b">
        <v>1</v>
      </c>
      <c r="F86" s="182" t="str">
        <f>RIGHT(PPG!C86,4)&amp;"."&amp;PPG!M86&amp;"."&amp;PPG!K86&amp;"."&amp;PPGPAY!$C$5</f>
        <v>3516.PPFSM.I05.Ma22</v>
      </c>
      <c r="G86" s="183">
        <f t="shared" ca="1" si="2"/>
        <v>44697</v>
      </c>
      <c r="H86" s="184" cm="1">
        <f t="array" ref="H86">-IF(SUMPRODUCT((PPG!$Q$19:$AB$19=$B$5)*PPG!Q86:AB86)&lt;0,SUMPRODUCT((PPG!$Q$19:$AB$19=$B$5)*PPG!Q86:AB86),0)</f>
        <v>0</v>
      </c>
      <c r="I86" s="115">
        <f t="shared" ca="1" si="3"/>
        <v>44697</v>
      </c>
      <c r="J86" s="117">
        <v>3</v>
      </c>
      <c r="K86" s="117" t="b">
        <v>1</v>
      </c>
      <c r="L86" s="117" t="s">
        <v>1313</v>
      </c>
      <c r="M86" s="117" t="b">
        <v>1</v>
      </c>
      <c r="N86" s="117" t="s">
        <v>1276</v>
      </c>
      <c r="O86" s="182" t="str">
        <f>LEFT(PPG!D86,19)&amp;"."&amp;PPGCR!F86</f>
        <v>Hasmonean Primary S.3516.PPFSM.I05.Ma22</v>
      </c>
      <c r="P86" s="185" t="str">
        <f>PPG!I86</f>
        <v>11334/543965</v>
      </c>
      <c r="Q86" s="117" t="b">
        <v>1</v>
      </c>
      <c r="R86" s="117" t="b">
        <v>1</v>
      </c>
      <c r="S86" s="117" t="b">
        <v>1</v>
      </c>
    </row>
    <row r="87" spans="1:19" x14ac:dyDescent="0.25">
      <c r="A87" s="117" t="s">
        <v>1312</v>
      </c>
      <c r="B87" s="180">
        <v>1</v>
      </c>
      <c r="C87" s="117">
        <v>2</v>
      </c>
      <c r="D87" s="181">
        <f>PPG!J87</f>
        <v>400117</v>
      </c>
      <c r="E87" s="117" t="b">
        <v>1</v>
      </c>
      <c r="F87" s="182" t="str">
        <f>RIGHT(PPG!C87,4)&amp;"."&amp;PPG!M87&amp;"."&amp;PPG!K87&amp;"."&amp;PPGPAY!$C$5</f>
        <v>3518.PPFSM.I05.Ma22</v>
      </c>
      <c r="G87" s="183">
        <f t="shared" ca="1" si="2"/>
        <v>44697</v>
      </c>
      <c r="H87" s="184" cm="1">
        <f t="array" ref="H87">-IF(SUMPRODUCT((PPG!$Q$19:$AB$19=$B$5)*PPG!Q87:AB87)&lt;0,SUMPRODUCT((PPG!$Q$19:$AB$19=$B$5)*PPG!Q87:AB87),0)</f>
        <v>0</v>
      </c>
      <c r="I87" s="115">
        <f t="shared" ca="1" si="3"/>
        <v>44697</v>
      </c>
      <c r="J87" s="117">
        <v>3</v>
      </c>
      <c r="K87" s="117" t="b">
        <v>1</v>
      </c>
      <c r="L87" s="117" t="s">
        <v>1313</v>
      </c>
      <c r="M87" s="117" t="b">
        <v>1</v>
      </c>
      <c r="N87" s="117" t="s">
        <v>1276</v>
      </c>
      <c r="O87" s="182" t="str">
        <f>LEFT(PPG!D87,19)&amp;"."&amp;PPGCR!F87</f>
        <v>Woodcroft Primary S.3518.PPFSM.I05.Ma22</v>
      </c>
      <c r="P87" s="185" t="str">
        <f>PPG!I87</f>
        <v>11334/543965</v>
      </c>
      <c r="Q87" s="117" t="b">
        <v>1</v>
      </c>
      <c r="R87" s="117" t="b">
        <v>1</v>
      </c>
      <c r="S87" s="117" t="b">
        <v>1</v>
      </c>
    </row>
    <row r="88" spans="1:19" x14ac:dyDescent="0.25">
      <c r="A88" s="117" t="s">
        <v>1312</v>
      </c>
      <c r="B88" s="180">
        <v>1</v>
      </c>
      <c r="C88" s="117">
        <v>2</v>
      </c>
      <c r="D88" s="181">
        <f>PPG!J88</f>
        <v>400125</v>
      </c>
      <c r="E88" s="117" t="b">
        <v>1</v>
      </c>
      <c r="F88" s="182" t="str">
        <f>RIGHT(PPG!C88,4)&amp;"."&amp;PPG!M88&amp;"."&amp;PPG!K88&amp;"."&amp;PPGPAY!$C$5</f>
        <v>3520.PPFSM.I05.Ma22</v>
      </c>
      <c r="G88" s="183">
        <f t="shared" ca="1" si="2"/>
        <v>44697</v>
      </c>
      <c r="H88" s="184" cm="1">
        <f t="array" ref="H88">-IF(SUMPRODUCT((PPG!$Q$19:$AB$19=$B$5)*PPG!Q88:AB88)&lt;0,SUMPRODUCT((PPG!$Q$19:$AB$19=$B$5)*PPG!Q88:AB88),0)</f>
        <v>0</v>
      </c>
      <c r="I88" s="115">
        <f t="shared" ca="1" si="3"/>
        <v>44697</v>
      </c>
      <c r="J88" s="117">
        <v>3</v>
      </c>
      <c r="K88" s="117" t="b">
        <v>1</v>
      </c>
      <c r="L88" s="117" t="s">
        <v>1313</v>
      </c>
      <c r="M88" s="117" t="b">
        <v>1</v>
      </c>
      <c r="N88" s="117" t="s">
        <v>1276</v>
      </c>
      <c r="O88" s="182" t="str">
        <f>LEFT(PPG!D88,19)&amp;"."&amp;PPGCR!F88</f>
        <v>Akiva School.3520.PPFSM.I05.Ma22</v>
      </c>
      <c r="P88" s="185" t="str">
        <f>PPG!I88</f>
        <v>11334/543965</v>
      </c>
      <c r="Q88" s="117" t="b">
        <v>1</v>
      </c>
      <c r="R88" s="117" t="b">
        <v>1</v>
      </c>
      <c r="S88" s="117" t="b">
        <v>1</v>
      </c>
    </row>
    <row r="89" spans="1:19" x14ac:dyDescent="0.25">
      <c r="A89" s="117" t="s">
        <v>1312</v>
      </c>
      <c r="B89" s="180">
        <v>1</v>
      </c>
      <c r="C89" s="117">
        <v>2</v>
      </c>
      <c r="D89" s="181">
        <f>PPG!J89</f>
        <v>400135</v>
      </c>
      <c r="E89" s="117" t="b">
        <v>1</v>
      </c>
      <c r="F89" s="182" t="str">
        <f>RIGHT(PPG!C89,4)&amp;"."&amp;PPG!M89&amp;"."&amp;PPG!K89&amp;"."&amp;PPGPAY!$C$5</f>
        <v>3521.PPFSMP.I05.Ma22</v>
      </c>
      <c r="G89" s="183">
        <f t="shared" ca="1" si="2"/>
        <v>44697</v>
      </c>
      <c r="H89" s="184" cm="1">
        <f t="array" ref="H89">-IF(SUMPRODUCT((PPG!$Q$19:$AB$19=$B$5)*PPG!Q89:AB89)&lt;0,SUMPRODUCT((PPG!$Q$19:$AB$19=$B$5)*PPG!Q89:AB89),0)</f>
        <v>0</v>
      </c>
      <c r="I89" s="115">
        <f t="shared" ca="1" si="3"/>
        <v>44697</v>
      </c>
      <c r="J89" s="117">
        <v>3</v>
      </c>
      <c r="K89" s="117" t="b">
        <v>1</v>
      </c>
      <c r="L89" s="117" t="s">
        <v>1313</v>
      </c>
      <c r="M89" s="117" t="b">
        <v>1</v>
      </c>
      <c r="N89" s="117" t="s">
        <v>1276</v>
      </c>
      <c r="O89" s="182" t="str">
        <f>LEFT(PPG!D89,19)&amp;"."&amp;PPGCR!F89</f>
        <v>St Mary's &amp; St John.3521.PPFSMP.I05.Ma22</v>
      </c>
      <c r="P89" s="185" t="str">
        <f>PPG!I89</f>
        <v>11334/543965</v>
      </c>
      <c r="Q89" s="117" t="b">
        <v>1</v>
      </c>
      <c r="R89" s="117" t="b">
        <v>1</v>
      </c>
      <c r="S89" s="117" t="b">
        <v>1</v>
      </c>
    </row>
    <row r="90" spans="1:19" x14ac:dyDescent="0.25">
      <c r="A90" s="117" t="s">
        <v>1312</v>
      </c>
      <c r="B90" s="180">
        <v>1</v>
      </c>
      <c r="C90" s="117">
        <v>2</v>
      </c>
      <c r="D90" s="181">
        <f>PPG!J90</f>
        <v>400130</v>
      </c>
      <c r="E90" s="117" t="b">
        <v>1</v>
      </c>
      <c r="F90" s="182" t="str">
        <f>RIGHT(PPG!C90,4)&amp;"."&amp;PPG!M90&amp;"."&amp;PPG!K90&amp;"."&amp;PPGPAY!$C$5</f>
        <v>3523.PPFSM.I05.Ma22</v>
      </c>
      <c r="G90" s="183">
        <f t="shared" ca="1" si="2"/>
        <v>44697</v>
      </c>
      <c r="H90" s="184" cm="1">
        <f t="array" ref="H90">-IF(SUMPRODUCT((PPG!$Q$19:$AB$19=$B$5)*PPG!Q90:AB90)&lt;0,SUMPRODUCT((PPG!$Q$19:$AB$19=$B$5)*PPG!Q90:AB90),0)</f>
        <v>0</v>
      </c>
      <c r="I90" s="115">
        <f t="shared" ca="1" si="3"/>
        <v>44697</v>
      </c>
      <c r="J90" s="117">
        <v>3</v>
      </c>
      <c r="K90" s="117" t="b">
        <v>1</v>
      </c>
      <c r="L90" s="117" t="s">
        <v>1313</v>
      </c>
      <c r="M90" s="117" t="b">
        <v>1</v>
      </c>
      <c r="N90" s="117" t="s">
        <v>1276</v>
      </c>
      <c r="O90" s="182" t="str">
        <f>LEFT(PPG!D90,19)&amp;"."&amp;PPGCR!F90</f>
        <v>Martin Primary Scho.3523.PPFSM.I05.Ma22</v>
      </c>
      <c r="P90" s="185" t="str">
        <f>PPG!I90</f>
        <v>11334/543965</v>
      </c>
      <c r="Q90" s="117" t="b">
        <v>1</v>
      </c>
      <c r="R90" s="117" t="b">
        <v>1</v>
      </c>
      <c r="S90" s="117" t="b">
        <v>1</v>
      </c>
    </row>
    <row r="91" spans="1:19" x14ac:dyDescent="0.25">
      <c r="A91" s="117" t="s">
        <v>1312</v>
      </c>
      <c r="B91" s="180">
        <v>1</v>
      </c>
      <c r="C91" s="117">
        <v>2</v>
      </c>
      <c r="D91" s="181">
        <f>PPG!J91</f>
        <v>400150</v>
      </c>
      <c r="E91" s="117" t="b">
        <v>1</v>
      </c>
      <c r="F91" s="182" t="str">
        <f>RIGHT(PPG!C91,4)&amp;"."&amp;PPG!M91&amp;"."&amp;PPG!K91&amp;"."&amp;PPGPAY!$C$5</f>
        <v>3524.PPFSM.I05.Ma22</v>
      </c>
      <c r="G91" s="183">
        <f t="shared" ca="1" si="2"/>
        <v>44697</v>
      </c>
      <c r="H91" s="184" cm="1">
        <f t="array" ref="H91">-IF(SUMPRODUCT((PPG!$Q$19:$AB$19=$B$5)*PPG!Q91:AB91)&lt;0,SUMPRODUCT((PPG!$Q$19:$AB$19=$B$5)*PPG!Q91:AB91),0)</f>
        <v>0</v>
      </c>
      <c r="I91" s="115">
        <f t="shared" ca="1" si="3"/>
        <v>44697</v>
      </c>
      <c r="J91" s="117">
        <v>3</v>
      </c>
      <c r="K91" s="117" t="b">
        <v>1</v>
      </c>
      <c r="L91" s="117" t="s">
        <v>1313</v>
      </c>
      <c r="M91" s="117" t="b">
        <v>1</v>
      </c>
      <c r="N91" s="117" t="s">
        <v>1276</v>
      </c>
      <c r="O91" s="182" t="str">
        <f>LEFT(PPG!D91,19)&amp;"."&amp;PPGCR!F91</f>
        <v>Beit Shvidler Prima.3524.PPFSM.I05.Ma22</v>
      </c>
      <c r="P91" s="185" t="str">
        <f>PPG!I91</f>
        <v>11334/543965</v>
      </c>
      <c r="Q91" s="117" t="b">
        <v>1</v>
      </c>
      <c r="R91" s="117" t="b">
        <v>1</v>
      </c>
      <c r="S91" s="117" t="b">
        <v>1</v>
      </c>
    </row>
    <row r="92" spans="1:19" x14ac:dyDescent="0.25">
      <c r="A92" s="117" t="s">
        <v>1312</v>
      </c>
      <c r="B92" s="180">
        <v>1</v>
      </c>
      <c r="C92" s="117">
        <v>2</v>
      </c>
      <c r="D92" s="181">
        <f>PPG!J92</f>
        <v>400033</v>
      </c>
      <c r="E92" s="117" t="b">
        <v>1</v>
      </c>
      <c r="F92" s="182" t="str">
        <f>RIGHT(PPG!C92,4)&amp;"."&amp;PPG!M92&amp;"."&amp;PPG!K92&amp;"."&amp;PPGPAY!$C$5</f>
        <v>4003.PPFSM.I05.Ma22</v>
      </c>
      <c r="G92" s="183">
        <f t="shared" ca="1" si="2"/>
        <v>44697</v>
      </c>
      <c r="H92" s="184" cm="1">
        <f t="array" ref="H92">-IF(SUMPRODUCT((PPG!$Q$19:$AB$19=$B$5)*PPG!Q92:AB92)&lt;0,SUMPRODUCT((PPG!$Q$19:$AB$19=$B$5)*PPG!Q92:AB92),0)</f>
        <v>0</v>
      </c>
      <c r="I92" s="115">
        <f t="shared" ca="1" si="3"/>
        <v>44697</v>
      </c>
      <c r="J92" s="117">
        <v>3</v>
      </c>
      <c r="K92" s="117" t="b">
        <v>1</v>
      </c>
      <c r="L92" s="117" t="s">
        <v>1313</v>
      </c>
      <c r="M92" s="117" t="b">
        <v>1</v>
      </c>
      <c r="N92" s="117" t="s">
        <v>1276</v>
      </c>
      <c r="O92" s="182" t="str">
        <f>LEFT(PPG!D92,19)&amp;"."&amp;PPGCR!F92</f>
        <v>Friern Barnet Schoo.4003.PPFSM.I05.Ma22</v>
      </c>
      <c r="P92" s="185" t="str">
        <f>PPG!I92</f>
        <v>11333/543965</v>
      </c>
      <c r="Q92" s="117" t="b">
        <v>1</v>
      </c>
      <c r="R92" s="117" t="b">
        <v>1</v>
      </c>
      <c r="S92" s="117" t="b">
        <v>1</v>
      </c>
    </row>
    <row r="93" spans="1:19" x14ac:dyDescent="0.25">
      <c r="A93" s="117" t="s">
        <v>1312</v>
      </c>
      <c r="B93" s="180">
        <v>1</v>
      </c>
      <c r="C93" s="117">
        <v>2</v>
      </c>
      <c r="D93" s="181">
        <f>PPG!J93</f>
        <v>107953</v>
      </c>
      <c r="E93" s="117" t="b">
        <v>1</v>
      </c>
      <c r="F93" s="182" t="str">
        <f>RIGHT(PPG!C93,4)&amp;"."&amp;PPG!M93&amp;"."&amp;PPG!K93&amp;"."&amp;PPGPAY!$C$5</f>
        <v>4004.PPFSM.I05.Ma22</v>
      </c>
      <c r="G93" s="183">
        <f t="shared" ca="1" si="2"/>
        <v>44697</v>
      </c>
      <c r="H93" s="184" cm="1">
        <f t="array" ref="H93">-IF(SUMPRODUCT((PPG!$Q$19:$AB$19=$B$5)*PPG!Q93:AB93)&lt;0,SUMPRODUCT((PPG!$Q$19:$AB$19=$B$5)*PPG!Q93:AB93),0)</f>
        <v>0</v>
      </c>
      <c r="I93" s="115">
        <f t="shared" ca="1" si="3"/>
        <v>44697</v>
      </c>
      <c r="J93" s="117">
        <v>3</v>
      </c>
      <c r="K93" s="117" t="b">
        <v>1</v>
      </c>
      <c r="L93" s="117" t="s">
        <v>1313</v>
      </c>
      <c r="M93" s="117" t="b">
        <v>1</v>
      </c>
      <c r="N93" s="117" t="s">
        <v>1276</v>
      </c>
      <c r="O93" s="182" t="str">
        <f>LEFT(PPG!D93,19)&amp;"."&amp;PPGCR!F93</f>
        <v>Menorah High School.4004.PPFSM.I05.Ma22</v>
      </c>
      <c r="P93" s="185" t="str">
        <f>PPG!I93</f>
        <v>11333/543965</v>
      </c>
      <c r="Q93" s="117" t="b">
        <v>1</v>
      </c>
      <c r="R93" s="117" t="b">
        <v>1</v>
      </c>
      <c r="S93" s="117" t="b">
        <v>1</v>
      </c>
    </row>
    <row r="94" spans="1:19" x14ac:dyDescent="0.25">
      <c r="A94" s="117" t="s">
        <v>1312</v>
      </c>
      <c r="B94" s="180">
        <v>1</v>
      </c>
      <c r="C94" s="117">
        <v>2</v>
      </c>
      <c r="D94" s="181">
        <f>PPG!J94</f>
        <v>400021</v>
      </c>
      <c r="E94" s="117" t="b">
        <v>1</v>
      </c>
      <c r="F94" s="182" t="str">
        <f>RIGHT(PPG!C94,4)&amp;"."&amp;PPG!M94&amp;"."&amp;PPG!K94&amp;"."&amp;PPGPAY!$C$5</f>
        <v>5201.PPFSM.I05.Ma22</v>
      </c>
      <c r="G94" s="183">
        <f t="shared" ca="1" si="2"/>
        <v>44697</v>
      </c>
      <c r="H94" s="184" cm="1">
        <f t="array" ref="H94">-IF(SUMPRODUCT((PPG!$Q$19:$AB$19=$B$5)*PPG!Q94:AB94)&lt;0,SUMPRODUCT((PPG!$Q$19:$AB$19=$B$5)*PPG!Q94:AB94),0)</f>
        <v>0</v>
      </c>
      <c r="I94" s="115">
        <f t="shared" ca="1" si="3"/>
        <v>44697</v>
      </c>
      <c r="J94" s="117">
        <v>3</v>
      </c>
      <c r="K94" s="117" t="b">
        <v>1</v>
      </c>
      <c r="L94" s="117" t="s">
        <v>1313</v>
      </c>
      <c r="M94" s="117" t="b">
        <v>1</v>
      </c>
      <c r="N94" s="117" t="s">
        <v>1276</v>
      </c>
      <c r="O94" s="182" t="str">
        <f>LEFT(PPG!D94,19)&amp;"."&amp;PPGCR!F94</f>
        <v>Osidge Primary Scho.5201.PPFSM.I05.Ma22</v>
      </c>
      <c r="P94" s="185" t="str">
        <f>PPG!I94</f>
        <v>11334/543965</v>
      </c>
      <c r="Q94" s="117" t="b">
        <v>1</v>
      </c>
      <c r="R94" s="117" t="b">
        <v>1</v>
      </c>
      <c r="S94" s="117" t="b">
        <v>1</v>
      </c>
    </row>
    <row r="95" spans="1:19" x14ac:dyDescent="0.25">
      <c r="A95" s="117" t="s">
        <v>1312</v>
      </c>
      <c r="B95" s="180">
        <v>1</v>
      </c>
      <c r="C95" s="117">
        <v>2</v>
      </c>
      <c r="D95" s="181">
        <f>PPG!J95</f>
        <v>400029</v>
      </c>
      <c r="E95" s="117" t="b">
        <v>1</v>
      </c>
      <c r="F95" s="182" t="str">
        <f>RIGHT(PPG!C95,4)&amp;"."&amp;PPG!M95&amp;"."&amp;PPG!K95&amp;"."&amp;PPGPAY!$C$5</f>
        <v>5404.PPFSM.I05.Ma22</v>
      </c>
      <c r="G95" s="183">
        <f t="shared" ca="1" si="2"/>
        <v>44697</v>
      </c>
      <c r="H95" s="184" cm="1">
        <f t="array" ref="H95">-IF(SUMPRODUCT((PPG!$Q$19:$AB$19=$B$5)*PPG!Q95:AB95)&lt;0,SUMPRODUCT((PPG!$Q$19:$AB$19=$B$5)*PPG!Q95:AB95),0)</f>
        <v>0</v>
      </c>
      <c r="I95" s="115">
        <f t="shared" ca="1" si="3"/>
        <v>44697</v>
      </c>
      <c r="J95" s="117">
        <v>3</v>
      </c>
      <c r="K95" s="117" t="b">
        <v>1</v>
      </c>
      <c r="L95" s="117" t="s">
        <v>1313</v>
      </c>
      <c r="M95" s="117" t="b">
        <v>1</v>
      </c>
      <c r="N95" s="117" t="s">
        <v>1276</v>
      </c>
      <c r="O95" s="182" t="str">
        <f>LEFT(PPG!D95,19)&amp;"."&amp;PPGCR!F95</f>
        <v>St Michaels Catholi.5404.PPFSM.I05.Ma22</v>
      </c>
      <c r="P95" s="185" t="str">
        <f>PPG!I95</f>
        <v>11333/543965</v>
      </c>
      <c r="Q95" s="117" t="b">
        <v>1</v>
      </c>
      <c r="R95" s="117" t="b">
        <v>1</v>
      </c>
      <c r="S95" s="117" t="b">
        <v>1</v>
      </c>
    </row>
    <row r="96" spans="1:19" x14ac:dyDescent="0.25">
      <c r="A96" s="117" t="s">
        <v>1312</v>
      </c>
      <c r="B96" s="180">
        <v>1</v>
      </c>
      <c r="C96" s="117">
        <v>2</v>
      </c>
      <c r="D96" s="181">
        <f>PPG!J96</f>
        <v>400041</v>
      </c>
      <c r="E96" s="117" t="b">
        <v>1</v>
      </c>
      <c r="F96" s="182" t="str">
        <f>RIGHT(PPG!C96,4)&amp;"."&amp;PPG!M96&amp;"."&amp;PPG!K96&amp;"."&amp;PPGPAY!$C$5</f>
        <v>5405.PPFSM.I05.Ma22</v>
      </c>
      <c r="G96" s="183">
        <f t="shared" ca="1" si="2"/>
        <v>44697</v>
      </c>
      <c r="H96" s="184" cm="1">
        <f t="array" ref="H96">-IF(SUMPRODUCT((PPG!$Q$19:$AB$19=$B$5)*PPG!Q96:AB96)&lt;0,SUMPRODUCT((PPG!$Q$19:$AB$19=$B$5)*PPG!Q96:AB96),0)</f>
        <v>0</v>
      </c>
      <c r="I96" s="115">
        <f t="shared" ca="1" si="3"/>
        <v>44697</v>
      </c>
      <c r="J96" s="117">
        <v>3</v>
      </c>
      <c r="K96" s="117" t="b">
        <v>1</v>
      </c>
      <c r="L96" s="117" t="s">
        <v>1313</v>
      </c>
      <c r="M96" s="117" t="b">
        <v>1</v>
      </c>
      <c r="N96" s="117" t="s">
        <v>1276</v>
      </c>
      <c r="O96" s="182" t="str">
        <f>LEFT(PPG!D96,19)&amp;"."&amp;PPGCR!F96</f>
        <v>Finchley Catholic H.5405.PPFSM.I05.Ma22</v>
      </c>
      <c r="P96" s="185" t="str">
        <f>PPG!I96</f>
        <v>11333/543965</v>
      </c>
      <c r="Q96" s="117" t="b">
        <v>1</v>
      </c>
      <c r="R96" s="117" t="b">
        <v>1</v>
      </c>
      <c r="S96" s="117" t="b">
        <v>1</v>
      </c>
    </row>
    <row r="97" spans="1:19" x14ac:dyDescent="0.25">
      <c r="A97" s="117" t="s">
        <v>1312</v>
      </c>
      <c r="B97" s="180">
        <v>1</v>
      </c>
      <c r="C97" s="117">
        <v>2</v>
      </c>
      <c r="D97" s="181">
        <f>PPG!J97</f>
        <v>400013</v>
      </c>
      <c r="E97" s="117" t="b">
        <v>1</v>
      </c>
      <c r="F97" s="182" t="str">
        <f>RIGHT(PPG!C97,4)&amp;"."&amp;PPG!M97&amp;"."&amp;PPG!K97&amp;"."&amp;PPGPAY!$C$5</f>
        <v>5407.PPFSM.I05.Ma22</v>
      </c>
      <c r="G97" s="183">
        <f t="shared" ca="1" si="2"/>
        <v>44697</v>
      </c>
      <c r="H97" s="184" cm="1">
        <f t="array" ref="H97">-IF(SUMPRODUCT((PPG!$Q$19:$AB$19=$B$5)*PPG!Q97:AB97)&lt;0,SUMPRODUCT((PPG!$Q$19:$AB$19=$B$5)*PPG!Q97:AB97),0)</f>
        <v>0</v>
      </c>
      <c r="I97" s="115">
        <f t="shared" ca="1" si="3"/>
        <v>44697</v>
      </c>
      <c r="J97" s="117">
        <v>3</v>
      </c>
      <c r="K97" s="117" t="b">
        <v>1</v>
      </c>
      <c r="L97" s="117" t="s">
        <v>1313</v>
      </c>
      <c r="M97" s="117" t="b">
        <v>1</v>
      </c>
      <c r="N97" s="117" t="s">
        <v>1276</v>
      </c>
      <c r="O97" s="182" t="str">
        <f>LEFT(PPG!D97,19)&amp;"."&amp;PPGCR!F97</f>
        <v>St. James' Catholic.5407.PPFSM.I05.Ma22</v>
      </c>
      <c r="P97" s="185" t="str">
        <f>PPG!I97</f>
        <v>11333/543965</v>
      </c>
      <c r="Q97" s="117" t="b">
        <v>1</v>
      </c>
      <c r="R97" s="117" t="b">
        <v>1</v>
      </c>
      <c r="S97" s="117" t="b">
        <v>1</v>
      </c>
    </row>
    <row r="98" spans="1:19" x14ac:dyDescent="0.25">
      <c r="A98" s="117" t="s">
        <v>1312</v>
      </c>
      <c r="B98" s="180">
        <v>1</v>
      </c>
      <c r="C98" s="117">
        <v>2</v>
      </c>
      <c r="D98" s="181">
        <f>PPG!J98</f>
        <v>400140</v>
      </c>
      <c r="E98" s="117" t="b">
        <v>1</v>
      </c>
      <c r="F98" s="182" t="str">
        <f>RIGHT(PPG!C98,4)&amp;"."&amp;PPG!M98&amp;"."&amp;PPG!K98&amp;"."&amp;PPGPAY!$C$5</f>
        <v>5427.PPFSM.I05.Ma22</v>
      </c>
      <c r="G98" s="183">
        <f t="shared" ca="1" si="2"/>
        <v>44697</v>
      </c>
      <c r="H98" s="184" cm="1">
        <f t="array" ref="H98">-IF(SUMPRODUCT((PPG!$Q$19:$AB$19=$B$5)*PPG!Q98:AB98)&lt;0,SUMPRODUCT((PPG!$Q$19:$AB$19=$B$5)*PPG!Q98:AB98),0)</f>
        <v>0</v>
      </c>
      <c r="I98" s="115">
        <f t="shared" ca="1" si="3"/>
        <v>44697</v>
      </c>
      <c r="J98" s="117">
        <v>3</v>
      </c>
      <c r="K98" s="117" t="b">
        <v>1</v>
      </c>
      <c r="L98" s="117" t="s">
        <v>1313</v>
      </c>
      <c r="M98" s="117" t="b">
        <v>1</v>
      </c>
      <c r="N98" s="117" t="s">
        <v>1276</v>
      </c>
      <c r="O98" s="182" t="str">
        <f>LEFT(PPG!D98,19)&amp;"."&amp;PPGCR!F98</f>
        <v>JCoSS.5427.PPFSM.I05.Ma22</v>
      </c>
      <c r="P98" s="185" t="str">
        <f>PPG!I98</f>
        <v>11333/543965</v>
      </c>
      <c r="Q98" s="117" t="b">
        <v>1</v>
      </c>
      <c r="R98" s="117" t="b">
        <v>1</v>
      </c>
      <c r="S98" s="117" t="b">
        <v>1</v>
      </c>
    </row>
    <row r="99" spans="1:19" x14ac:dyDescent="0.25">
      <c r="A99" s="117" t="s">
        <v>1312</v>
      </c>
      <c r="B99" s="180">
        <v>1</v>
      </c>
      <c r="C99" s="117">
        <v>2</v>
      </c>
      <c r="D99" s="181">
        <f>PPG!J99</f>
        <v>400112</v>
      </c>
      <c r="E99" s="117" t="b">
        <v>1</v>
      </c>
      <c r="F99" s="182" t="str">
        <f>RIGHT(PPG!C99,4)&amp;"."&amp;PPG!M99&amp;"."&amp;PPG!K99&amp;"."&amp;PPGPAY!$C$5</f>
        <v>5948.PPFSM.I05.Ma22</v>
      </c>
      <c r="G99" s="183">
        <f t="shared" ca="1" si="2"/>
        <v>44697</v>
      </c>
      <c r="H99" s="184" cm="1">
        <f t="array" ref="H99">-IF(SUMPRODUCT((PPG!$Q$19:$AB$19=$B$5)*PPG!Q99:AB99)&lt;0,SUMPRODUCT((PPG!$Q$19:$AB$19=$B$5)*PPG!Q99:AB99),0)</f>
        <v>0</v>
      </c>
      <c r="I99" s="115">
        <f t="shared" ca="1" si="3"/>
        <v>44697</v>
      </c>
      <c r="J99" s="117">
        <v>3</v>
      </c>
      <c r="K99" s="117" t="b">
        <v>1</v>
      </c>
      <c r="L99" s="117" t="s">
        <v>1313</v>
      </c>
      <c r="M99" s="117" t="b">
        <v>1</v>
      </c>
      <c r="N99" s="117" t="s">
        <v>1276</v>
      </c>
      <c r="O99" s="182" t="str">
        <f>LEFT(PPG!D99,19)&amp;"."&amp;PPGCR!F99</f>
        <v>Mathilda Marks-Kenn.5948.PPFSM.I05.Ma22</v>
      </c>
      <c r="P99" s="185" t="str">
        <f>PPG!I99</f>
        <v>11334/543965</v>
      </c>
      <c r="Q99" s="117" t="b">
        <v>1</v>
      </c>
      <c r="R99" s="117" t="b">
        <v>1</v>
      </c>
      <c r="S99" s="117" t="b">
        <v>1</v>
      </c>
    </row>
    <row r="100" spans="1:19" x14ac:dyDescent="0.25">
      <c r="A100" s="117" t="s">
        <v>1312</v>
      </c>
      <c r="B100" s="180">
        <v>1</v>
      </c>
      <c r="C100" s="117">
        <v>2</v>
      </c>
      <c r="D100" s="181">
        <f>PPG!J100</f>
        <v>400110</v>
      </c>
      <c r="E100" s="117" t="b">
        <v>1</v>
      </c>
      <c r="F100" s="182" t="str">
        <f>RIGHT(PPG!C100,4)&amp;"."&amp;PPG!M100&amp;"."&amp;PPG!K100&amp;"."&amp;PPGPAY!$C$5</f>
        <v>5949.PPFSM.I05.Ma22</v>
      </c>
      <c r="G100" s="183">
        <f t="shared" ca="1" si="2"/>
        <v>44697</v>
      </c>
      <c r="H100" s="184" cm="1">
        <f t="array" ref="H100">-IF(SUMPRODUCT((PPG!$Q$19:$AB$19=$B$5)*PPG!Q100:AB100)&lt;0,SUMPRODUCT((PPG!$Q$19:$AB$19=$B$5)*PPG!Q100:AB100),0)</f>
        <v>0</v>
      </c>
      <c r="I100" s="115">
        <f t="shared" ca="1" si="3"/>
        <v>44697</v>
      </c>
      <c r="J100" s="117">
        <v>3</v>
      </c>
      <c r="K100" s="117" t="b">
        <v>1</v>
      </c>
      <c r="L100" s="117" t="s">
        <v>1313</v>
      </c>
      <c r="M100" s="117" t="b">
        <v>1</v>
      </c>
      <c r="N100" s="117" t="s">
        <v>1276</v>
      </c>
      <c r="O100" s="182" t="str">
        <f>LEFT(PPG!D100,19)&amp;"."&amp;PPGCR!F100</f>
        <v>Menorah Foundation .5949.PPFSM.I05.Ma22</v>
      </c>
      <c r="P100" s="185" t="str">
        <f>PPG!I100</f>
        <v>11334/543965</v>
      </c>
      <c r="Q100" s="117" t="b">
        <v>1</v>
      </c>
      <c r="R100" s="117" t="b">
        <v>1</v>
      </c>
      <c r="S100" s="117" t="b">
        <v>1</v>
      </c>
    </row>
    <row r="101" spans="1:19" x14ac:dyDescent="0.25">
      <c r="A101" s="117" t="s">
        <v>1312</v>
      </c>
      <c r="B101" s="180">
        <v>1</v>
      </c>
      <c r="C101" s="117">
        <v>2</v>
      </c>
      <c r="D101" s="181">
        <f>PPG!J101</f>
        <v>400034</v>
      </c>
      <c r="E101" s="117" t="b">
        <v>1</v>
      </c>
      <c r="F101" s="182" t="str">
        <f>RIGHT(PPG!C101,4)&amp;"."&amp;PPG!M101&amp;"."&amp;PPG!K101&amp;"."&amp;PPGPAY!$C$5</f>
        <v>7005.PPFSM.I05.Ma22</v>
      </c>
      <c r="G101" s="183">
        <f t="shared" ca="1" si="2"/>
        <v>44697</v>
      </c>
      <c r="H101" s="184" cm="1">
        <f t="array" ref="H101">-IF(SUMPRODUCT((PPG!$Q$19:$AB$19=$B$5)*PPG!Q101:AB101)&lt;0,SUMPRODUCT((PPG!$Q$19:$AB$19=$B$5)*PPG!Q101:AB101),0)</f>
        <v>0</v>
      </c>
      <c r="I101" s="115">
        <f t="shared" ca="1" si="3"/>
        <v>44697</v>
      </c>
      <c r="J101" s="117">
        <v>3</v>
      </c>
      <c r="K101" s="117" t="b">
        <v>1</v>
      </c>
      <c r="L101" s="117" t="s">
        <v>1313</v>
      </c>
      <c r="M101" s="117" t="b">
        <v>1</v>
      </c>
      <c r="N101" s="117" t="s">
        <v>1276</v>
      </c>
      <c r="O101" s="182" t="str">
        <f>LEFT(PPG!D101,19)&amp;"."&amp;PPGCR!F101</f>
        <v>Northway.7005.PPFSM.I05.Ma22</v>
      </c>
      <c r="P101" s="185" t="str">
        <f>PPG!I101</f>
        <v>11332/543965</v>
      </c>
      <c r="Q101" s="117" t="b">
        <v>1</v>
      </c>
      <c r="R101" s="117" t="b">
        <v>1</v>
      </c>
      <c r="S101" s="117" t="b">
        <v>1</v>
      </c>
    </row>
    <row r="102" spans="1:19" x14ac:dyDescent="0.25">
      <c r="A102" s="117" t="s">
        <v>1312</v>
      </c>
      <c r="B102" s="180">
        <v>1</v>
      </c>
      <c r="C102" s="117">
        <v>2</v>
      </c>
      <c r="D102" s="181">
        <f>PPG!J102</f>
        <v>400091</v>
      </c>
      <c r="E102" s="117" t="b">
        <v>1</v>
      </c>
      <c r="F102" s="182" t="str">
        <f>RIGHT(PPG!C102,4)&amp;"."&amp;PPG!M102&amp;"."&amp;PPG!K102&amp;"."&amp;PPGPAY!$C$5</f>
        <v>7009.PPFSM.I05.Ma22</v>
      </c>
      <c r="G102" s="183">
        <f t="shared" ca="1" si="2"/>
        <v>44697</v>
      </c>
      <c r="H102" s="184" cm="1">
        <f t="array" ref="H102">-IF(SUMPRODUCT((PPG!$Q$19:$AB$19=$B$5)*PPG!Q102:AB102)&lt;0,SUMPRODUCT((PPG!$Q$19:$AB$19=$B$5)*PPG!Q102:AB102),0)</f>
        <v>0</v>
      </c>
      <c r="I102" s="115">
        <f t="shared" ca="1" si="3"/>
        <v>44697</v>
      </c>
      <c r="J102" s="117">
        <v>3</v>
      </c>
      <c r="K102" s="117" t="b">
        <v>1</v>
      </c>
      <c r="L102" s="117" t="s">
        <v>1313</v>
      </c>
      <c r="M102" s="117" t="b">
        <v>1</v>
      </c>
      <c r="N102" s="117" t="s">
        <v>1276</v>
      </c>
      <c r="O102" s="182" t="str">
        <f>LEFT(PPG!D102,19)&amp;"."&amp;PPGCR!F102</f>
        <v>Oakleigh.7009.PPFSM.I05.Ma22</v>
      </c>
      <c r="P102" s="185" t="str">
        <f>PPG!I102</f>
        <v>11332/543965</v>
      </c>
      <c r="Q102" s="117" t="b">
        <v>1</v>
      </c>
      <c r="R102" s="117" t="b">
        <v>1</v>
      </c>
      <c r="S102" s="117" t="b">
        <v>1</v>
      </c>
    </row>
    <row r="103" spans="1:19" x14ac:dyDescent="0.25">
      <c r="A103" s="117" t="s">
        <v>1312</v>
      </c>
      <c r="B103" s="180">
        <v>1</v>
      </c>
      <c r="C103" s="117">
        <v>2</v>
      </c>
      <c r="D103" s="181">
        <f>PPG!J103</f>
        <v>400063</v>
      </c>
      <c r="E103" s="117" t="b">
        <v>1</v>
      </c>
      <c r="F103" s="182" t="str">
        <f>RIGHT(PPG!C103,4)&amp;"."&amp;PPG!M103&amp;"."&amp;PPG!K103&amp;"."&amp;PPGPAY!$C$5</f>
        <v>7010.PPFSM.I05.Ma22</v>
      </c>
      <c r="G103" s="183">
        <f t="shared" ca="1" si="2"/>
        <v>44697</v>
      </c>
      <c r="H103" s="184" cm="1">
        <f t="array" ref="H103">-IF(SUMPRODUCT((PPG!$Q$19:$AB$19=$B$5)*PPG!Q103:AB103)&lt;0,SUMPRODUCT((PPG!$Q$19:$AB$19=$B$5)*PPG!Q103:AB103),0)</f>
        <v>0</v>
      </c>
      <c r="I103" s="115">
        <f t="shared" ca="1" si="3"/>
        <v>44697</v>
      </c>
      <c r="J103" s="117">
        <v>3</v>
      </c>
      <c r="K103" s="117" t="b">
        <v>1</v>
      </c>
      <c r="L103" s="117" t="s">
        <v>1313</v>
      </c>
      <c r="M103" s="117" t="b">
        <v>1</v>
      </c>
      <c r="N103" s="117" t="s">
        <v>1276</v>
      </c>
      <c r="O103" s="182" t="str">
        <f>LEFT(PPG!D103,19)&amp;"."&amp;PPGCR!F103</f>
        <v>Mapledown.7010.PPFSM.I05.Ma22</v>
      </c>
      <c r="P103" s="185" t="str">
        <f>PPG!I103</f>
        <v>11332/543965</v>
      </c>
      <c r="Q103" s="117" t="b">
        <v>1</v>
      </c>
      <c r="R103" s="117" t="b">
        <v>1</v>
      </c>
      <c r="S103" s="117" t="b">
        <v>1</v>
      </c>
    </row>
    <row r="104" spans="1:19" x14ac:dyDescent="0.25">
      <c r="A104" s="117" t="s">
        <v>1312</v>
      </c>
      <c r="B104" s="180">
        <v>1</v>
      </c>
      <c r="C104" s="117">
        <v>2</v>
      </c>
      <c r="D104" s="181">
        <f>PPG!J104</f>
        <v>0</v>
      </c>
      <c r="E104" s="117" t="b">
        <v>1</v>
      </c>
      <c r="F104" s="182" t="str">
        <f>RIGHT(PPG!C104,4)&amp;"."&amp;PPG!M104&amp;"."&amp;PPG!K104&amp;"."&amp;PPGPAY!$C$5</f>
        <v>...Ma22</v>
      </c>
      <c r="G104" s="183">
        <f t="shared" ca="1" si="2"/>
        <v>44697</v>
      </c>
      <c r="H104" s="184" cm="1">
        <f t="array" ref="H104">-IF(SUMPRODUCT((PPG!$Q$19:$AB$19=$B$5)*PPG!Q104:AB104)&lt;0,SUMPRODUCT((PPG!$Q$19:$AB$19=$B$5)*PPG!Q104:AB104),0)</f>
        <v>0</v>
      </c>
      <c r="I104" s="115">
        <f t="shared" ca="1" si="3"/>
        <v>44697</v>
      </c>
      <c r="J104" s="117">
        <v>3</v>
      </c>
      <c r="K104" s="117" t="b">
        <v>1</v>
      </c>
      <c r="L104" s="117" t="s">
        <v>1313</v>
      </c>
      <c r="M104" s="117" t="b">
        <v>1</v>
      </c>
      <c r="N104" s="117" t="s">
        <v>1276</v>
      </c>
      <c r="O104" s="182" t="str">
        <f>LEFT(PPG!D104,19)&amp;"."&amp;PPGCR!F104</f>
        <v xml:space="preserve"> Please choose a sc....Ma22</v>
      </c>
      <c r="P104" s="185" t="e">
        <f>PPG!I104</f>
        <v>#N/A</v>
      </c>
      <c r="Q104" s="117" t="b">
        <v>1</v>
      </c>
      <c r="R104" s="117" t="b">
        <v>1</v>
      </c>
      <c r="S104" s="117" t="b">
        <v>1</v>
      </c>
    </row>
    <row r="105" spans="1:19" x14ac:dyDescent="0.25">
      <c r="A105" s="117" t="s">
        <v>1312</v>
      </c>
      <c r="B105" s="180">
        <v>1</v>
      </c>
      <c r="C105" s="117">
        <v>2</v>
      </c>
      <c r="D105" s="181">
        <f>PPG!J105</f>
        <v>0</v>
      </c>
      <c r="E105" s="117" t="b">
        <v>1</v>
      </c>
      <c r="F105" s="182" t="str">
        <f>RIGHT(PPG!C105,4)&amp;"."&amp;PPG!M105&amp;"."&amp;PPG!K105&amp;"."&amp;PPGPAY!$C$5</f>
        <v>...Ma22</v>
      </c>
      <c r="G105" s="183">
        <f t="shared" ca="1" si="2"/>
        <v>44697</v>
      </c>
      <c r="H105" s="184" cm="1">
        <f t="array" ref="H105">-IF(SUMPRODUCT((PPG!$Q$19:$AB$19=$B$5)*PPG!Q105:AB105)&lt;0,SUMPRODUCT((PPG!$Q$19:$AB$19=$B$5)*PPG!Q105:AB105),0)</f>
        <v>0</v>
      </c>
      <c r="I105" s="115">
        <f t="shared" ca="1" si="3"/>
        <v>44697</v>
      </c>
      <c r="J105" s="117">
        <v>3</v>
      </c>
      <c r="K105" s="117" t="b">
        <v>1</v>
      </c>
      <c r="L105" s="117" t="s">
        <v>1313</v>
      </c>
      <c r="M105" s="117" t="b">
        <v>1</v>
      </c>
      <c r="N105" s="117" t="s">
        <v>1276</v>
      </c>
      <c r="O105" s="182" t="str">
        <f>LEFT(PPG!D105,19)&amp;"."&amp;PPGCR!F105</f>
        <v xml:space="preserve"> Please choose a sc....Ma22</v>
      </c>
      <c r="P105" s="185" t="e">
        <f>PPG!I105</f>
        <v>#N/A</v>
      </c>
      <c r="Q105" s="117" t="b">
        <v>1</v>
      </c>
      <c r="R105" s="117" t="b">
        <v>1</v>
      </c>
      <c r="S105" s="117" t="b">
        <v>1</v>
      </c>
    </row>
    <row r="106" spans="1:19" x14ac:dyDescent="0.25">
      <c r="A106" s="117" t="s">
        <v>1312</v>
      </c>
      <c r="B106" s="180">
        <v>1</v>
      </c>
      <c r="C106" s="117">
        <v>2</v>
      </c>
      <c r="D106" s="181">
        <f>PPG!J106</f>
        <v>0</v>
      </c>
      <c r="E106" s="117" t="b">
        <v>1</v>
      </c>
      <c r="F106" s="182" t="str">
        <f>RIGHT(PPG!C106,4)&amp;"."&amp;PPG!M106&amp;"."&amp;PPG!K106&amp;"."&amp;PPGPAY!$C$5</f>
        <v>...Ma22</v>
      </c>
      <c r="G106" s="183">
        <f t="shared" ca="1" si="2"/>
        <v>44697</v>
      </c>
      <c r="H106" s="184" cm="1">
        <f t="array" ref="H106">-IF(SUMPRODUCT((PPG!$Q$19:$AB$19=$B$5)*PPG!Q106:AB106)&lt;0,SUMPRODUCT((PPG!$Q$19:$AB$19=$B$5)*PPG!Q106:AB106),0)</f>
        <v>0</v>
      </c>
      <c r="I106" s="115">
        <f t="shared" ca="1" si="3"/>
        <v>44697</v>
      </c>
      <c r="J106" s="117">
        <v>3</v>
      </c>
      <c r="K106" s="117" t="b">
        <v>1</v>
      </c>
      <c r="L106" s="117" t="s">
        <v>1313</v>
      </c>
      <c r="M106" s="117" t="b">
        <v>1</v>
      </c>
      <c r="N106" s="117" t="s">
        <v>1276</v>
      </c>
      <c r="O106" s="182" t="str">
        <f>LEFT(PPG!D106,19)&amp;"."&amp;PPGCR!F106</f>
        <v xml:space="preserve"> Please choose a sc....Ma22</v>
      </c>
      <c r="P106" s="185" t="e">
        <f>PPG!I106</f>
        <v>#N/A</v>
      </c>
      <c r="Q106" s="117" t="b">
        <v>1</v>
      </c>
      <c r="R106" s="117" t="b">
        <v>1</v>
      </c>
      <c r="S106" s="117" t="b">
        <v>1</v>
      </c>
    </row>
    <row r="107" spans="1:19" x14ac:dyDescent="0.25">
      <c r="A107" s="117" t="s">
        <v>1312</v>
      </c>
      <c r="B107" s="180">
        <v>1</v>
      </c>
      <c r="C107" s="117">
        <v>2</v>
      </c>
      <c r="D107" s="181">
        <f>PPG!J107</f>
        <v>0</v>
      </c>
      <c r="E107" s="117" t="b">
        <v>1</v>
      </c>
      <c r="F107" s="182" t="str">
        <f>RIGHT(PPG!C107,4)&amp;"."&amp;PPG!M107&amp;"."&amp;PPG!K107&amp;"."&amp;PPGPAY!$C$5</f>
        <v>...Ma22</v>
      </c>
      <c r="G107" s="183">
        <f t="shared" ca="1" si="2"/>
        <v>44697</v>
      </c>
      <c r="H107" s="184" cm="1">
        <f t="array" ref="H107">-IF(SUMPRODUCT((PPG!$Q$19:$AB$19=$B$5)*PPG!Q107:AB107)&lt;0,SUMPRODUCT((PPG!$Q$19:$AB$19=$B$5)*PPG!Q107:AB107),0)</f>
        <v>0</v>
      </c>
      <c r="I107" s="115">
        <f t="shared" ca="1" si="3"/>
        <v>44697</v>
      </c>
      <c r="J107" s="117">
        <v>3</v>
      </c>
      <c r="K107" s="117" t="b">
        <v>1</v>
      </c>
      <c r="L107" s="117" t="s">
        <v>1313</v>
      </c>
      <c r="M107" s="117" t="b">
        <v>1</v>
      </c>
      <c r="N107" s="117" t="s">
        <v>1276</v>
      </c>
      <c r="O107" s="182" t="str">
        <f>LEFT(PPG!D107,19)&amp;"."&amp;PPGCR!F107</f>
        <v xml:space="preserve"> Please choose a sc....Ma22</v>
      </c>
      <c r="P107" s="185" t="e">
        <f>PPG!I107</f>
        <v>#N/A</v>
      </c>
      <c r="Q107" s="117" t="b">
        <v>1</v>
      </c>
      <c r="R107" s="117" t="b">
        <v>1</v>
      </c>
      <c r="S107" s="117" t="b">
        <v>1</v>
      </c>
    </row>
    <row r="108" spans="1:19" x14ac:dyDescent="0.25">
      <c r="A108" s="117" t="s">
        <v>1312</v>
      </c>
      <c r="B108" s="180">
        <v>1</v>
      </c>
      <c r="C108" s="117">
        <v>2</v>
      </c>
      <c r="D108" s="181">
        <f>PPG!J108</f>
        <v>0</v>
      </c>
      <c r="E108" s="117" t="b">
        <v>1</v>
      </c>
      <c r="F108" s="182" t="str">
        <f>RIGHT(PPG!C108,4)&amp;"."&amp;PPG!M108&amp;"."&amp;PPG!K108&amp;"."&amp;PPGPAY!$C$5</f>
        <v>...Ma22</v>
      </c>
      <c r="G108" s="183">
        <f t="shared" ca="1" si="2"/>
        <v>44697</v>
      </c>
      <c r="H108" s="184" cm="1">
        <f t="array" ref="H108">-IF(SUMPRODUCT((PPG!$Q$19:$AB$19=$B$5)*PPG!Q108:AB108)&lt;0,SUMPRODUCT((PPG!$Q$19:$AB$19=$B$5)*PPG!Q108:AB108),0)</f>
        <v>0</v>
      </c>
      <c r="I108" s="115">
        <f t="shared" ca="1" si="3"/>
        <v>44697</v>
      </c>
      <c r="J108" s="117">
        <v>3</v>
      </c>
      <c r="K108" s="117" t="b">
        <v>1</v>
      </c>
      <c r="L108" s="117" t="s">
        <v>1313</v>
      </c>
      <c r="M108" s="117" t="b">
        <v>1</v>
      </c>
      <c r="N108" s="117" t="s">
        <v>1276</v>
      </c>
      <c r="O108" s="182" t="str">
        <f>LEFT(PPG!D108,19)&amp;"."&amp;PPGCR!F108</f>
        <v xml:space="preserve"> Please choose a sc....Ma22</v>
      </c>
      <c r="P108" s="185" t="e">
        <f>PPG!I108</f>
        <v>#N/A</v>
      </c>
      <c r="Q108" s="117" t="b">
        <v>1</v>
      </c>
      <c r="R108" s="117" t="b">
        <v>1</v>
      </c>
      <c r="S108" s="117" t="b">
        <v>1</v>
      </c>
    </row>
    <row r="109" spans="1:19" x14ac:dyDescent="0.25">
      <c r="A109" s="117" t="s">
        <v>1312</v>
      </c>
      <c r="B109" s="180">
        <v>1</v>
      </c>
      <c r="C109" s="117">
        <v>2</v>
      </c>
      <c r="D109" s="181">
        <f>PPG!J109</f>
        <v>0</v>
      </c>
      <c r="E109" s="117" t="b">
        <v>1</v>
      </c>
      <c r="F109" s="182" t="str">
        <f>RIGHT(PPG!C109,4)&amp;"."&amp;PPG!M109&amp;"."&amp;PPG!K109&amp;"."&amp;PPGPAY!$C$5</f>
        <v>...Ma22</v>
      </c>
      <c r="G109" s="183">
        <f t="shared" ca="1" si="2"/>
        <v>44697</v>
      </c>
      <c r="H109" s="184" cm="1">
        <f t="array" ref="H109">-IF(SUMPRODUCT((PPG!$Q$19:$AB$19=$B$5)*PPG!Q109:AB109)&lt;0,SUMPRODUCT((PPG!$Q$19:$AB$19=$B$5)*PPG!Q109:AB109),0)</f>
        <v>0</v>
      </c>
      <c r="I109" s="115">
        <f t="shared" ca="1" si="3"/>
        <v>44697</v>
      </c>
      <c r="J109" s="117">
        <v>3</v>
      </c>
      <c r="K109" s="117" t="b">
        <v>1</v>
      </c>
      <c r="L109" s="117" t="s">
        <v>1313</v>
      </c>
      <c r="M109" s="117" t="b">
        <v>1</v>
      </c>
      <c r="N109" s="117" t="s">
        <v>1276</v>
      </c>
      <c r="O109" s="182" t="str">
        <f>LEFT(PPG!D109,19)&amp;"."&amp;PPGCR!F109</f>
        <v xml:space="preserve"> Please choose a sc....Ma22</v>
      </c>
      <c r="P109" s="185" t="e">
        <f>PPG!I109</f>
        <v>#N/A</v>
      </c>
      <c r="Q109" s="117" t="b">
        <v>1</v>
      </c>
      <c r="R109" s="117" t="b">
        <v>1</v>
      </c>
      <c r="S109" s="117" t="b">
        <v>1</v>
      </c>
    </row>
    <row r="110" spans="1:19" x14ac:dyDescent="0.25">
      <c r="A110" s="117" t="s">
        <v>1312</v>
      </c>
      <c r="B110" s="180">
        <v>1</v>
      </c>
      <c r="C110" s="117">
        <v>2</v>
      </c>
      <c r="D110" s="181">
        <f>PPG!J110</f>
        <v>0</v>
      </c>
      <c r="E110" s="117" t="b">
        <v>1</v>
      </c>
      <c r="F110" s="182" t="str">
        <f>RIGHT(PPG!C110,4)&amp;"."&amp;PPG!M110&amp;"."&amp;PPG!K110&amp;"."&amp;PPGPAY!$C$5</f>
        <v>...Ma22</v>
      </c>
      <c r="G110" s="183">
        <f t="shared" ca="1" si="2"/>
        <v>44697</v>
      </c>
      <c r="H110" s="184" cm="1">
        <f t="array" ref="H110">-IF(SUMPRODUCT((PPG!$Q$19:$AB$19=$B$5)*PPG!Q110:AB110)&lt;0,SUMPRODUCT((PPG!$Q$19:$AB$19=$B$5)*PPG!Q110:AB110),0)</f>
        <v>0</v>
      </c>
      <c r="I110" s="115">
        <f t="shared" ca="1" si="3"/>
        <v>44697</v>
      </c>
      <c r="J110" s="117">
        <v>3</v>
      </c>
      <c r="K110" s="117" t="b">
        <v>1</v>
      </c>
      <c r="L110" s="117" t="s">
        <v>1313</v>
      </c>
      <c r="M110" s="117" t="b">
        <v>1</v>
      </c>
      <c r="N110" s="117" t="s">
        <v>1276</v>
      </c>
      <c r="O110" s="182" t="str">
        <f>LEFT(PPG!D110,19)&amp;"."&amp;PPGCR!F110</f>
        <v xml:space="preserve"> Please choose a sc....Ma22</v>
      </c>
      <c r="P110" s="185" t="e">
        <f>PPG!I110</f>
        <v>#N/A</v>
      </c>
      <c r="Q110" s="117" t="b">
        <v>1</v>
      </c>
      <c r="R110" s="117" t="b">
        <v>1</v>
      </c>
      <c r="S110" s="117" t="b">
        <v>1</v>
      </c>
    </row>
    <row r="111" spans="1:19" x14ac:dyDescent="0.25">
      <c r="A111" s="117" t="s">
        <v>1312</v>
      </c>
      <c r="B111" s="180">
        <v>1</v>
      </c>
      <c r="C111" s="117">
        <v>2</v>
      </c>
      <c r="D111" s="181">
        <f>PPG!J111</f>
        <v>0</v>
      </c>
      <c r="E111" s="117" t="b">
        <v>1</v>
      </c>
      <c r="F111" s="182" t="str">
        <f>RIGHT(PPG!C111,4)&amp;"."&amp;PPG!M111&amp;"."&amp;PPG!K111&amp;"."&amp;PPGPAY!$C$5</f>
        <v>...Ma22</v>
      </c>
      <c r="G111" s="183">
        <f t="shared" ca="1" si="2"/>
        <v>44697</v>
      </c>
      <c r="H111" s="184" cm="1">
        <f t="array" ref="H111">-IF(SUMPRODUCT((PPG!$Q$19:$AB$19=$B$5)*PPG!Q111:AB111)&lt;0,SUMPRODUCT((PPG!$Q$19:$AB$19=$B$5)*PPG!Q111:AB111),0)</f>
        <v>0</v>
      </c>
      <c r="I111" s="115">
        <f t="shared" ca="1" si="3"/>
        <v>44697</v>
      </c>
      <c r="J111" s="117">
        <v>3</v>
      </c>
      <c r="K111" s="117" t="b">
        <v>1</v>
      </c>
      <c r="L111" s="117" t="s">
        <v>1313</v>
      </c>
      <c r="M111" s="117" t="b">
        <v>1</v>
      </c>
      <c r="N111" s="117" t="s">
        <v>1276</v>
      </c>
      <c r="O111" s="182" t="str">
        <f>LEFT(PPG!D111,19)&amp;"."&amp;PPGCR!F111</f>
        <v xml:space="preserve"> Please choose a sc....Ma22</v>
      </c>
      <c r="P111" s="185" t="e">
        <f>PPG!I111</f>
        <v>#N/A</v>
      </c>
      <c r="Q111" s="117" t="b">
        <v>1</v>
      </c>
      <c r="R111" s="117" t="b">
        <v>1</v>
      </c>
      <c r="S111" s="117" t="b">
        <v>1</v>
      </c>
    </row>
    <row r="112" spans="1:19" x14ac:dyDescent="0.25">
      <c r="A112" s="117" t="s">
        <v>1312</v>
      </c>
      <c r="B112" s="180">
        <v>1</v>
      </c>
      <c r="C112" s="117">
        <v>2</v>
      </c>
      <c r="D112" s="181">
        <f>PPG!J112</f>
        <v>0</v>
      </c>
      <c r="E112" s="117" t="b">
        <v>1</v>
      </c>
      <c r="F112" s="182" t="str">
        <f>RIGHT(PPG!C112,4)&amp;"."&amp;PPG!M112&amp;"."&amp;PPG!K112&amp;"."&amp;PPGPAY!$C$5</f>
        <v>...Ma22</v>
      </c>
      <c r="G112" s="183">
        <f t="shared" ca="1" si="2"/>
        <v>44697</v>
      </c>
      <c r="H112" s="184" cm="1">
        <f t="array" ref="H112">-IF(SUMPRODUCT((PPG!$Q$19:$AB$19=$B$5)*PPG!Q112:AB112)&lt;0,SUMPRODUCT((PPG!$Q$19:$AB$19=$B$5)*PPG!Q112:AB112),0)</f>
        <v>0</v>
      </c>
      <c r="I112" s="115">
        <f t="shared" ca="1" si="3"/>
        <v>44697</v>
      </c>
      <c r="J112" s="117">
        <v>3</v>
      </c>
      <c r="K112" s="117" t="b">
        <v>1</v>
      </c>
      <c r="L112" s="117" t="s">
        <v>1313</v>
      </c>
      <c r="M112" s="117" t="b">
        <v>1</v>
      </c>
      <c r="N112" s="117" t="s">
        <v>1276</v>
      </c>
      <c r="O112" s="182" t="str">
        <f>LEFT(PPG!D112,19)&amp;"."&amp;PPGCR!F112</f>
        <v xml:space="preserve"> Please choose a sc....Ma22</v>
      </c>
      <c r="P112" s="185" t="e">
        <f>PPG!I112</f>
        <v>#N/A</v>
      </c>
      <c r="Q112" s="117" t="b">
        <v>1</v>
      </c>
      <c r="R112" s="117" t="b">
        <v>1</v>
      </c>
      <c r="S112" s="117" t="b">
        <v>1</v>
      </c>
    </row>
    <row r="113" spans="1:19" x14ac:dyDescent="0.25">
      <c r="A113" s="117" t="s">
        <v>1312</v>
      </c>
      <c r="B113" s="180">
        <v>1</v>
      </c>
      <c r="C113" s="117">
        <v>2</v>
      </c>
      <c r="D113" s="181">
        <f>PPG!J113</f>
        <v>0</v>
      </c>
      <c r="E113" s="117" t="b">
        <v>1</v>
      </c>
      <c r="F113" s="182" t="str">
        <f>RIGHT(PPG!C113,4)&amp;"."&amp;PPG!M113&amp;"."&amp;PPG!K113&amp;"."&amp;PPGPAY!$C$5</f>
        <v>...Ma22</v>
      </c>
      <c r="G113" s="183">
        <f t="shared" ca="1" si="2"/>
        <v>44697</v>
      </c>
      <c r="H113" s="184" cm="1">
        <f t="array" ref="H113">-IF(SUMPRODUCT((PPG!$Q$19:$AB$19=$B$5)*PPG!Q113:AB113)&lt;0,SUMPRODUCT((PPG!$Q$19:$AB$19=$B$5)*PPG!Q113:AB113),0)</f>
        <v>0</v>
      </c>
      <c r="I113" s="115">
        <f t="shared" ca="1" si="3"/>
        <v>44697</v>
      </c>
      <c r="J113" s="117">
        <v>3</v>
      </c>
      <c r="K113" s="117" t="b">
        <v>1</v>
      </c>
      <c r="L113" s="117" t="s">
        <v>1313</v>
      </c>
      <c r="M113" s="117" t="b">
        <v>1</v>
      </c>
      <c r="N113" s="117" t="s">
        <v>1276</v>
      </c>
      <c r="O113" s="182" t="str">
        <f>LEFT(PPG!D113,19)&amp;"."&amp;PPGCR!F113</f>
        <v xml:space="preserve"> Please choose a sc....Ma22</v>
      </c>
      <c r="P113" s="185" t="e">
        <f>PPG!I113</f>
        <v>#N/A</v>
      </c>
      <c r="Q113" s="117" t="b">
        <v>1</v>
      </c>
      <c r="R113" s="117" t="b">
        <v>1</v>
      </c>
      <c r="S113" s="117" t="b">
        <v>1</v>
      </c>
    </row>
    <row r="114" spans="1:19" x14ac:dyDescent="0.25">
      <c r="A114" s="117" t="s">
        <v>1312</v>
      </c>
      <c r="B114" s="180">
        <v>1</v>
      </c>
      <c r="C114" s="117">
        <v>2</v>
      </c>
      <c r="D114" s="181">
        <f>PPG!J114</f>
        <v>0</v>
      </c>
      <c r="E114" s="117" t="b">
        <v>1</v>
      </c>
      <c r="F114" s="182" t="str">
        <f>RIGHT(PPG!C114,4)&amp;"."&amp;PPG!M114&amp;"."&amp;PPG!K114&amp;"."&amp;PPGPAY!$C$5</f>
        <v>...Ma22</v>
      </c>
      <c r="G114" s="183">
        <f t="shared" ca="1" si="2"/>
        <v>44697</v>
      </c>
      <c r="H114" s="184" cm="1">
        <f t="array" ref="H114">-IF(SUMPRODUCT((PPG!$Q$19:$AB$19=$B$5)*PPG!Q114:AB114)&lt;0,SUMPRODUCT((PPG!$Q$19:$AB$19=$B$5)*PPG!Q114:AB114),0)</f>
        <v>0</v>
      </c>
      <c r="I114" s="115">
        <f t="shared" ca="1" si="3"/>
        <v>44697</v>
      </c>
      <c r="J114" s="117">
        <v>3</v>
      </c>
      <c r="K114" s="117" t="b">
        <v>1</v>
      </c>
      <c r="L114" s="117" t="s">
        <v>1313</v>
      </c>
      <c r="M114" s="117" t="b">
        <v>1</v>
      </c>
      <c r="N114" s="117" t="s">
        <v>1276</v>
      </c>
      <c r="O114" s="182" t="str">
        <f>LEFT(PPG!D114,19)&amp;"."&amp;PPGCR!F114</f>
        <v xml:space="preserve"> Please choose a sc....Ma22</v>
      </c>
      <c r="P114" s="185" t="e">
        <f>PPG!I114</f>
        <v>#N/A</v>
      </c>
      <c r="Q114" s="117" t="b">
        <v>1</v>
      </c>
      <c r="R114" s="117" t="b">
        <v>1</v>
      </c>
      <c r="S114" s="117" t="b">
        <v>1</v>
      </c>
    </row>
    <row r="115" spans="1:19" x14ac:dyDescent="0.25">
      <c r="A115" s="117" t="s">
        <v>1312</v>
      </c>
      <c r="B115" s="180">
        <v>1</v>
      </c>
      <c r="C115" s="117">
        <v>2</v>
      </c>
      <c r="D115" s="181">
        <f>PPG!J115</f>
        <v>0</v>
      </c>
      <c r="E115" s="117" t="b">
        <v>1</v>
      </c>
      <c r="F115" s="182" t="str">
        <f>RIGHT(PPG!C115,4)&amp;"."&amp;PPG!M115&amp;"."&amp;PPG!K115&amp;"."&amp;PPGPAY!$C$5</f>
        <v>...Ma22</v>
      </c>
      <c r="G115" s="183">
        <f t="shared" ca="1" si="2"/>
        <v>44697</v>
      </c>
      <c r="H115" s="184" cm="1">
        <f t="array" ref="H115">-IF(SUMPRODUCT((PPG!$Q$19:$AB$19=$B$5)*PPG!Q115:AB115)&lt;0,SUMPRODUCT((PPG!$Q$19:$AB$19=$B$5)*PPG!Q115:AB115),0)</f>
        <v>0</v>
      </c>
      <c r="I115" s="115">
        <f t="shared" ca="1" si="3"/>
        <v>44697</v>
      </c>
      <c r="J115" s="117">
        <v>3</v>
      </c>
      <c r="K115" s="117" t="b">
        <v>1</v>
      </c>
      <c r="L115" s="117" t="s">
        <v>1313</v>
      </c>
      <c r="M115" s="117" t="b">
        <v>1</v>
      </c>
      <c r="N115" s="117" t="s">
        <v>1276</v>
      </c>
      <c r="O115" s="182" t="str">
        <f>LEFT(PPG!D115,19)&amp;"."&amp;PPGCR!F115</f>
        <v xml:space="preserve"> Please choose a sc....Ma22</v>
      </c>
      <c r="P115" s="185" t="e">
        <f>PPG!I115</f>
        <v>#N/A</v>
      </c>
      <c r="Q115" s="117" t="b">
        <v>1</v>
      </c>
      <c r="R115" s="117" t="b">
        <v>1</v>
      </c>
      <c r="S115" s="117" t="b">
        <v>1</v>
      </c>
    </row>
    <row r="116" spans="1:19" x14ac:dyDescent="0.25">
      <c r="A116" s="117" t="s">
        <v>1312</v>
      </c>
      <c r="B116" s="180">
        <v>1</v>
      </c>
      <c r="C116" s="117">
        <v>2</v>
      </c>
      <c r="D116" s="181">
        <f>PPG!J116</f>
        <v>0</v>
      </c>
      <c r="E116" s="117" t="b">
        <v>1</v>
      </c>
      <c r="F116" s="182" t="str">
        <f>RIGHT(PPG!C116,4)&amp;"."&amp;PPG!M116&amp;"."&amp;PPG!K116&amp;"."&amp;PPGPAY!$C$5</f>
        <v>...Ma22</v>
      </c>
      <c r="G116" s="183">
        <f t="shared" ca="1" si="2"/>
        <v>44697</v>
      </c>
      <c r="H116" s="184" cm="1">
        <f t="array" ref="H116">-IF(SUMPRODUCT((PPG!$Q$19:$AB$19=$B$5)*PPG!Q116:AB116)&lt;0,SUMPRODUCT((PPG!$Q$19:$AB$19=$B$5)*PPG!Q116:AB116),0)</f>
        <v>0</v>
      </c>
      <c r="I116" s="115">
        <f t="shared" ca="1" si="3"/>
        <v>44697</v>
      </c>
      <c r="J116" s="117">
        <v>3</v>
      </c>
      <c r="K116" s="117" t="b">
        <v>1</v>
      </c>
      <c r="L116" s="117" t="s">
        <v>1313</v>
      </c>
      <c r="M116" s="117" t="b">
        <v>1</v>
      </c>
      <c r="N116" s="117" t="s">
        <v>1276</v>
      </c>
      <c r="O116" s="182" t="str">
        <f>LEFT(PPG!D116,19)&amp;"."&amp;PPGCR!F116</f>
        <v>Annunciation Cathol....Ma22</v>
      </c>
      <c r="P116" s="185" t="e">
        <f>PPG!I118</f>
        <v>#N/A</v>
      </c>
      <c r="Q116" s="117" t="b">
        <v>1</v>
      </c>
      <c r="R116" s="117" t="b">
        <v>1</v>
      </c>
      <c r="S116" s="117" t="b">
        <v>1</v>
      </c>
    </row>
    <row r="117" spans="1:19" x14ac:dyDescent="0.25">
      <c r="A117" s="117" t="s">
        <v>1312</v>
      </c>
      <c r="B117" s="180">
        <v>1</v>
      </c>
      <c r="C117" s="117">
        <v>2</v>
      </c>
      <c r="D117" s="181">
        <f>PPG!J117</f>
        <v>0</v>
      </c>
      <c r="E117" s="117" t="b">
        <v>1</v>
      </c>
      <c r="F117" s="182" t="str">
        <f>RIGHT(PPG!C117,4)&amp;"."&amp;PPG!M117&amp;"."&amp;PPG!K117&amp;"."&amp;PPGPAY!$C$5</f>
        <v>...Ma22</v>
      </c>
      <c r="G117" s="183">
        <f t="shared" ca="1" si="2"/>
        <v>44697</v>
      </c>
      <c r="H117" s="184" cm="1">
        <f t="array" ref="H117">-IF(SUMPRODUCT((PPG!$Q$19:$AB$19=$B$5)*PPG!Q117:AB117)&lt;0,SUMPRODUCT((PPG!$Q$19:$AB$19=$B$5)*PPG!Q117:AB117),0)</f>
        <v>0</v>
      </c>
      <c r="I117" s="115">
        <f t="shared" ca="1" si="3"/>
        <v>44697</v>
      </c>
      <c r="J117" s="117">
        <v>3</v>
      </c>
      <c r="K117" s="117" t="b">
        <v>1</v>
      </c>
      <c r="L117" s="117" t="s">
        <v>1313</v>
      </c>
      <c r="M117" s="117" t="b">
        <v>1</v>
      </c>
      <c r="N117" s="117" t="s">
        <v>1276</v>
      </c>
      <c r="O117" s="182" t="str">
        <f>LEFT(PPG!D117,19)&amp;"."&amp;PPGCR!F117</f>
        <v>Finchley Catholic H....Ma22</v>
      </c>
      <c r="P117" s="185" t="e">
        <f>PPG!I119</f>
        <v>#N/A</v>
      </c>
      <c r="Q117" s="117" t="b">
        <v>1</v>
      </c>
      <c r="R117" s="117" t="b">
        <v>1</v>
      </c>
      <c r="S117" s="117" t="b">
        <v>1</v>
      </c>
    </row>
    <row r="118" spans="1:19" x14ac:dyDescent="0.25">
      <c r="A118" s="117" t="s">
        <v>1312</v>
      </c>
      <c r="B118" s="180">
        <v>1</v>
      </c>
      <c r="C118" s="117">
        <v>2</v>
      </c>
      <c r="D118" s="181">
        <f>PPG!J118</f>
        <v>0</v>
      </c>
      <c r="E118" s="117" t="b">
        <v>1</v>
      </c>
      <c r="F118" s="182" t="str">
        <f>RIGHT(PPG!C118,4)&amp;"."&amp;PPG!M118&amp;"."&amp;PPG!K118&amp;"."&amp;PPGPAY!$C$5</f>
        <v>...Ma22</v>
      </c>
      <c r="G118" s="183">
        <f t="shared" ca="1" si="2"/>
        <v>44697</v>
      </c>
      <c r="H118" s="184" cm="1">
        <f t="array" ref="H118">-IF(SUMPRODUCT((PPG!$Q$19:$AB$19=$B$5)*PPG!Q118:AB118)&lt;0,SUMPRODUCT((PPG!$Q$19:$AB$19=$B$5)*PPG!Q118:AB118),0)</f>
        <v>0</v>
      </c>
      <c r="I118" s="115">
        <f t="shared" ca="1" si="3"/>
        <v>44697</v>
      </c>
      <c r="J118" s="117">
        <v>3</v>
      </c>
      <c r="K118" s="117" t="b">
        <v>1</v>
      </c>
      <c r="L118" s="117" t="s">
        <v>1313</v>
      </c>
      <c r="M118" s="117" t="b">
        <v>1</v>
      </c>
      <c r="N118" s="117" t="s">
        <v>1276</v>
      </c>
      <c r="O118" s="182" t="str">
        <f>LEFT(PPG!D118,19)&amp;"."&amp;PPGCR!F118</f>
        <v xml:space="preserve"> Please choose a sc....Ma22</v>
      </c>
      <c r="P118" s="185" t="e">
        <f>PPG!I120</f>
        <v>#N/A</v>
      </c>
      <c r="Q118" s="117" t="b">
        <v>1</v>
      </c>
      <c r="R118" s="117" t="b">
        <v>1</v>
      </c>
      <c r="S118" s="117" t="b">
        <v>1</v>
      </c>
    </row>
    <row r="119" spans="1:19" x14ac:dyDescent="0.25">
      <c r="A119" s="117" t="s">
        <v>1312</v>
      </c>
      <c r="B119" s="180">
        <v>1</v>
      </c>
      <c r="C119" s="117">
        <v>2</v>
      </c>
      <c r="D119" s="181">
        <f>PPG!J119</f>
        <v>0</v>
      </c>
      <c r="E119" s="117" t="b">
        <v>1</v>
      </c>
      <c r="F119" s="182" t="str">
        <f>RIGHT(PPG!C119,4)&amp;"."&amp;PPG!M119&amp;"."&amp;PPG!K119&amp;"."&amp;PPGPAY!$C$5</f>
        <v>...Ma22</v>
      </c>
      <c r="G119" s="183">
        <f t="shared" ca="1" si="2"/>
        <v>44697</v>
      </c>
      <c r="H119" s="184" cm="1">
        <f t="array" ref="H119">-IF(SUMPRODUCT((PPG!$Q$19:$AB$19=$B$5)*PPG!Q119:AB119)&lt;0,SUMPRODUCT((PPG!$Q$19:$AB$19=$B$5)*PPG!Q119:AB119),0)</f>
        <v>0</v>
      </c>
      <c r="I119" s="115">
        <f t="shared" ca="1" si="3"/>
        <v>44697</v>
      </c>
      <c r="J119" s="117">
        <v>3</v>
      </c>
      <c r="K119" s="117" t="b">
        <v>1</v>
      </c>
      <c r="L119" s="117" t="s">
        <v>1313</v>
      </c>
      <c r="M119" s="117" t="b">
        <v>1</v>
      </c>
      <c r="N119" s="117" t="s">
        <v>1276</v>
      </c>
      <c r="O119" s="182" t="str">
        <f>LEFT(PPG!D119,19)&amp;"."&amp;PPGCR!F119</f>
        <v xml:space="preserve"> Please choose a sc....Ma22</v>
      </c>
      <c r="P119" s="185" t="e">
        <f>PPG!I121</f>
        <v>#N/A</v>
      </c>
      <c r="Q119" s="117" t="b">
        <v>1</v>
      </c>
      <c r="R119" s="117" t="b">
        <v>1</v>
      </c>
      <c r="S119" s="117" t="b">
        <v>1</v>
      </c>
    </row>
    <row r="120" spans="1:19" x14ac:dyDescent="0.25">
      <c r="A120" s="117" t="s">
        <v>1312</v>
      </c>
      <c r="B120" s="180">
        <v>1</v>
      </c>
      <c r="C120" s="117">
        <v>2</v>
      </c>
      <c r="D120" s="181">
        <f>PPG!J120</f>
        <v>0</v>
      </c>
      <c r="E120" s="117" t="b">
        <v>1</v>
      </c>
      <c r="F120" s="182" t="str">
        <f>RIGHT(PPG!C120,4)&amp;"."&amp;PPG!M120&amp;"."&amp;PPG!K120&amp;"."&amp;PPGPAY!$C$5</f>
        <v>...Ma22</v>
      </c>
      <c r="G120" s="183">
        <f t="shared" ca="1" si="2"/>
        <v>44697</v>
      </c>
      <c r="H120" s="184" cm="1">
        <f t="array" ref="H120">-IF(SUMPRODUCT((PPG!$Q$19:$AB$19=$B$5)*PPG!Q120:AB120)&lt;0,SUMPRODUCT((PPG!$Q$19:$AB$19=$B$5)*PPG!Q120:AB120),0)</f>
        <v>0</v>
      </c>
      <c r="I120" s="115">
        <f t="shared" ca="1" si="3"/>
        <v>44697</v>
      </c>
      <c r="J120" s="117">
        <v>3</v>
      </c>
      <c r="K120" s="117" t="b">
        <v>1</v>
      </c>
      <c r="L120" s="117" t="s">
        <v>1313</v>
      </c>
      <c r="M120" s="117" t="b">
        <v>1</v>
      </c>
      <c r="N120" s="117" t="s">
        <v>1276</v>
      </c>
      <c r="O120" s="182" t="str">
        <f>LEFT(PPG!D120,19)&amp;"."&amp;PPGCR!F120</f>
        <v xml:space="preserve"> Please choose a sc....Ma22</v>
      </c>
      <c r="P120" s="185" t="e">
        <f>PPG!I122</f>
        <v>#N/A</v>
      </c>
      <c r="Q120" s="117" t="b">
        <v>1</v>
      </c>
      <c r="R120" s="117" t="b">
        <v>1</v>
      </c>
      <c r="S120" s="117" t="b">
        <v>1</v>
      </c>
    </row>
    <row r="121" spans="1:19" x14ac:dyDescent="0.25">
      <c r="A121" s="117" t="s">
        <v>1312</v>
      </c>
      <c r="B121" s="180">
        <v>1</v>
      </c>
      <c r="C121" s="117">
        <v>2</v>
      </c>
      <c r="D121" s="181">
        <f>PPG!J121</f>
        <v>0</v>
      </c>
      <c r="E121" s="117" t="b">
        <v>1</v>
      </c>
      <c r="F121" s="182" t="str">
        <f>RIGHT(PPG!C121,4)&amp;"."&amp;PPG!M121&amp;"."&amp;PPG!K121&amp;"."&amp;PPGPAY!$C$5</f>
        <v>...Ma22</v>
      </c>
      <c r="G121" s="183">
        <f t="shared" ca="1" si="2"/>
        <v>44697</v>
      </c>
      <c r="H121" s="184" cm="1">
        <f t="array" ref="H121">-IF(SUMPRODUCT((PPG!$Q$19:$AB$19=$B$5)*PPG!Q121:AB121)&lt;0,SUMPRODUCT((PPG!$Q$19:$AB$19=$B$5)*PPG!Q121:AB121),0)</f>
        <v>0</v>
      </c>
      <c r="I121" s="115">
        <f t="shared" ca="1" si="3"/>
        <v>44697</v>
      </c>
      <c r="J121" s="117">
        <v>3</v>
      </c>
      <c r="K121" s="117" t="b">
        <v>1</v>
      </c>
      <c r="L121" s="117" t="s">
        <v>1313</v>
      </c>
      <c r="M121" s="117" t="b">
        <v>1</v>
      </c>
      <c r="N121" s="117" t="s">
        <v>1276</v>
      </c>
      <c r="O121" s="182" t="str">
        <f>LEFT(PPG!D121,19)&amp;"."&amp;PPGCR!F121</f>
        <v xml:space="preserve"> Please choose a sc....Ma22</v>
      </c>
      <c r="P121" s="185" t="e">
        <f>PPG!I123</f>
        <v>#N/A</v>
      </c>
      <c r="Q121" s="117" t="b">
        <v>1</v>
      </c>
      <c r="R121" s="117" t="b">
        <v>1</v>
      </c>
      <c r="S121" s="117" t="b">
        <v>1</v>
      </c>
    </row>
    <row r="122" spans="1:19" x14ac:dyDescent="0.25">
      <c r="A122" s="117" t="s">
        <v>1312</v>
      </c>
      <c r="B122" s="180">
        <v>1</v>
      </c>
      <c r="C122" s="117">
        <v>2</v>
      </c>
      <c r="D122" s="181">
        <f>PPG!J122</f>
        <v>0</v>
      </c>
      <c r="E122" s="117" t="b">
        <v>1</v>
      </c>
      <c r="F122" s="182" t="str">
        <f>RIGHT(PPG!C122,4)&amp;"."&amp;PPG!M122&amp;"."&amp;PPG!K122&amp;"."&amp;PPGPAY!$C$5</f>
        <v>...Ma22</v>
      </c>
      <c r="G122" s="183">
        <f t="shared" ca="1" si="2"/>
        <v>44697</v>
      </c>
      <c r="H122" s="184" cm="1">
        <f t="array" ref="H122">-IF(SUMPRODUCT((PPG!$Q$19:$AB$19=$B$5)*PPG!Q122:AB122)&lt;0,SUMPRODUCT((PPG!$Q$19:$AB$19=$B$5)*PPG!Q122:AB122),0)</f>
        <v>0</v>
      </c>
      <c r="I122" s="115">
        <f t="shared" ca="1" si="3"/>
        <v>44697</v>
      </c>
      <c r="J122" s="117">
        <v>3</v>
      </c>
      <c r="K122" s="117" t="b">
        <v>1</v>
      </c>
      <c r="L122" s="117" t="s">
        <v>1313</v>
      </c>
      <c r="M122" s="117" t="b">
        <v>1</v>
      </c>
      <c r="N122" s="117" t="s">
        <v>1276</v>
      </c>
      <c r="O122" s="182" t="str">
        <f>LEFT(PPG!D122,19)&amp;"."&amp;PPGCR!F122</f>
        <v xml:space="preserve"> Please choose a sc....Ma22</v>
      </c>
      <c r="P122" s="185" t="e">
        <f>PPG!I124</f>
        <v>#N/A</v>
      </c>
      <c r="Q122" s="117" t="b">
        <v>1</v>
      </c>
      <c r="R122" s="117" t="b">
        <v>1</v>
      </c>
      <c r="S122" s="117" t="b">
        <v>1</v>
      </c>
    </row>
    <row r="123" spans="1:19" x14ac:dyDescent="0.25">
      <c r="A123" s="117" t="s">
        <v>1312</v>
      </c>
      <c r="B123" s="180">
        <v>1</v>
      </c>
      <c r="C123" s="117">
        <v>2</v>
      </c>
      <c r="D123" s="181">
        <f>PPG!J123</f>
        <v>0</v>
      </c>
      <c r="E123" s="117" t="b">
        <v>1</v>
      </c>
      <c r="F123" s="182" t="str">
        <f>RIGHT(PPG!C123,4)&amp;"."&amp;PPG!M123&amp;"."&amp;PPG!K123&amp;"."&amp;PPGPAY!$C$5</f>
        <v>...Ma22</v>
      </c>
      <c r="G123" s="183">
        <f t="shared" ca="1" si="2"/>
        <v>44697</v>
      </c>
      <c r="H123" s="184" cm="1">
        <f t="array" ref="H123">-IF(SUMPRODUCT((PPG!$Q$19:$AB$19=$B$5)*PPG!Q123:AB123)&lt;0,SUMPRODUCT((PPG!$Q$19:$AB$19=$B$5)*PPG!Q123:AB123),0)</f>
        <v>0</v>
      </c>
      <c r="I123" s="115">
        <f t="shared" ca="1" si="3"/>
        <v>44697</v>
      </c>
      <c r="J123" s="117">
        <v>3</v>
      </c>
      <c r="K123" s="117" t="b">
        <v>1</v>
      </c>
      <c r="L123" s="117" t="s">
        <v>1313</v>
      </c>
      <c r="M123" s="117" t="b">
        <v>1</v>
      </c>
      <c r="N123" s="117" t="s">
        <v>1276</v>
      </c>
      <c r="O123" s="182" t="str">
        <f>LEFT(PPG!D123,19)&amp;"."&amp;PPGCR!F123</f>
        <v xml:space="preserve"> Please choose a sc....Ma22</v>
      </c>
      <c r="P123" s="185" t="e">
        <f>PPG!I125</f>
        <v>#N/A</v>
      </c>
      <c r="Q123" s="117" t="b">
        <v>1</v>
      </c>
      <c r="R123" s="117" t="b">
        <v>1</v>
      </c>
      <c r="S123" s="117" t="b">
        <v>1</v>
      </c>
    </row>
    <row r="124" spans="1:19" x14ac:dyDescent="0.25">
      <c r="A124" s="117" t="s">
        <v>1312</v>
      </c>
      <c r="B124" s="180">
        <v>1</v>
      </c>
      <c r="C124" s="117">
        <v>2</v>
      </c>
      <c r="D124" s="181">
        <f>PPG!J124</f>
        <v>0</v>
      </c>
      <c r="E124" s="117" t="b">
        <v>1</v>
      </c>
      <c r="F124" s="182" t="str">
        <f>RIGHT(PPG!C124,4)&amp;"."&amp;PPG!M124&amp;"."&amp;PPG!K124&amp;"."&amp;PPGPAY!$C$5</f>
        <v>...Ma22</v>
      </c>
      <c r="G124" s="183">
        <f t="shared" ca="1" si="2"/>
        <v>44697</v>
      </c>
      <c r="H124" s="184" cm="1">
        <f t="array" ref="H124">-IF(SUMPRODUCT((PPG!$Q$19:$AB$19=$B$5)*PPG!Q124:AB124)&lt;0,SUMPRODUCT((PPG!$Q$19:$AB$19=$B$5)*PPG!Q124:AB124),0)</f>
        <v>0</v>
      </c>
      <c r="I124" s="115">
        <f t="shared" ca="1" si="3"/>
        <v>44697</v>
      </c>
      <c r="J124" s="117">
        <v>3</v>
      </c>
      <c r="K124" s="117" t="b">
        <v>1</v>
      </c>
      <c r="L124" s="117" t="s">
        <v>1313</v>
      </c>
      <c r="M124" s="117" t="b">
        <v>1</v>
      </c>
      <c r="N124" s="117" t="s">
        <v>1276</v>
      </c>
      <c r="O124" s="182" t="str">
        <f>LEFT(PPG!D124,19)&amp;"."&amp;PPGCR!F124</f>
        <v xml:space="preserve"> Please choose a sc....Ma22</v>
      </c>
      <c r="P124" s="185" t="e">
        <f>PPG!I126</f>
        <v>#N/A</v>
      </c>
      <c r="Q124" s="117" t="b">
        <v>1</v>
      </c>
      <c r="R124" s="117" t="b">
        <v>1</v>
      </c>
      <c r="S124" s="117" t="b">
        <v>1</v>
      </c>
    </row>
    <row r="125" spans="1:19" x14ac:dyDescent="0.25">
      <c r="A125" s="117" t="s">
        <v>1312</v>
      </c>
      <c r="B125" s="180">
        <v>1</v>
      </c>
      <c r="C125" s="117">
        <v>2</v>
      </c>
      <c r="D125" s="181">
        <f>PPG!J125</f>
        <v>0</v>
      </c>
      <c r="E125" s="117" t="b">
        <v>1</v>
      </c>
      <c r="F125" s="182" t="str">
        <f>RIGHT(PPG!C125,4)&amp;"."&amp;PPG!M125&amp;"."&amp;PPG!K125&amp;"."&amp;PPGPAY!$C$5</f>
        <v>...Ma22</v>
      </c>
      <c r="G125" s="183">
        <f t="shared" ca="1" si="2"/>
        <v>44697</v>
      </c>
      <c r="H125" s="184" cm="1">
        <f t="array" ref="H125">-IF(SUMPRODUCT((PPG!$Q$19:$AB$19=$B$5)*PPG!Q125:AB125)&lt;0,SUMPRODUCT((PPG!$Q$19:$AB$19=$B$5)*PPG!Q125:AB125),0)</f>
        <v>0</v>
      </c>
      <c r="I125" s="115">
        <f t="shared" ca="1" si="3"/>
        <v>44697</v>
      </c>
      <c r="J125" s="117">
        <v>3</v>
      </c>
      <c r="K125" s="117" t="b">
        <v>1</v>
      </c>
      <c r="L125" s="117" t="s">
        <v>1313</v>
      </c>
      <c r="M125" s="117" t="b">
        <v>1</v>
      </c>
      <c r="N125" s="117" t="s">
        <v>1276</v>
      </c>
      <c r="O125" s="182" t="str">
        <f>LEFT(PPG!D125,19)&amp;"."&amp;PPGCR!F125</f>
        <v xml:space="preserve"> Please choose a sc....Ma22</v>
      </c>
      <c r="P125" s="185" t="e">
        <f>PPG!I127</f>
        <v>#N/A</v>
      </c>
      <c r="Q125" s="117" t="b">
        <v>1</v>
      </c>
      <c r="R125" s="117" t="b">
        <v>1</v>
      </c>
      <c r="S125" s="117" t="b">
        <v>1</v>
      </c>
    </row>
    <row r="126" spans="1:19" x14ac:dyDescent="0.25">
      <c r="A126" s="117" t="s">
        <v>1312</v>
      </c>
      <c r="B126" s="180">
        <v>1</v>
      </c>
      <c r="C126" s="117">
        <v>2</v>
      </c>
      <c r="D126" s="181">
        <f>PPG!J126</f>
        <v>0</v>
      </c>
      <c r="E126" s="117" t="b">
        <v>1</v>
      </c>
      <c r="F126" s="182" t="str">
        <f>RIGHT(PPG!C126,4)&amp;"."&amp;PPG!M126&amp;"."&amp;PPG!K126&amp;"."&amp;PPGPAY!$C$5</f>
        <v>...Ma22</v>
      </c>
      <c r="G126" s="183">
        <f t="shared" ca="1" si="2"/>
        <v>44697</v>
      </c>
      <c r="H126" s="184" cm="1">
        <f t="array" ref="H126">-IF(SUMPRODUCT((PPG!$Q$19:$AB$19=$B$5)*PPG!Q126:AB126)&lt;0,SUMPRODUCT((PPG!$Q$19:$AB$19=$B$5)*PPG!Q126:AB126),0)</f>
        <v>0</v>
      </c>
      <c r="I126" s="115">
        <f t="shared" ca="1" si="3"/>
        <v>44697</v>
      </c>
      <c r="J126" s="117">
        <v>3</v>
      </c>
      <c r="K126" s="117" t="b">
        <v>1</v>
      </c>
      <c r="L126" s="117" t="s">
        <v>1313</v>
      </c>
      <c r="M126" s="117" t="b">
        <v>1</v>
      </c>
      <c r="N126" s="117" t="s">
        <v>1276</v>
      </c>
      <c r="O126" s="182" t="str">
        <f>LEFT(PPG!D126,19)&amp;"."&amp;PPGCR!F126</f>
        <v xml:space="preserve"> Please choose a sc....Ma22</v>
      </c>
      <c r="P126" s="185" t="e">
        <f>PPG!I128</f>
        <v>#N/A</v>
      </c>
      <c r="Q126" s="117" t="b">
        <v>1</v>
      </c>
      <c r="R126" s="117" t="b">
        <v>1</v>
      </c>
      <c r="S126" s="117" t="b">
        <v>1</v>
      </c>
    </row>
    <row r="127" spans="1:19" x14ac:dyDescent="0.25">
      <c r="A127" s="117" t="s">
        <v>1312</v>
      </c>
      <c r="B127" s="180">
        <v>1</v>
      </c>
      <c r="C127" s="117">
        <v>2</v>
      </c>
      <c r="D127" s="181">
        <f>PPG!J127</f>
        <v>0</v>
      </c>
      <c r="E127" s="117" t="b">
        <v>1</v>
      </c>
      <c r="F127" s="182" t="str">
        <f>RIGHT(PPG!C127,4)&amp;"."&amp;PPG!M127&amp;"."&amp;PPG!K127&amp;"."&amp;PPGPAY!$C$5</f>
        <v>...Ma22</v>
      </c>
      <c r="G127" s="183">
        <f t="shared" ca="1" si="2"/>
        <v>44697</v>
      </c>
      <c r="H127" s="184" cm="1">
        <f t="array" ref="H127">-IF(SUMPRODUCT((PPG!$Q$19:$AB$19=$B$5)*PPG!Q127:AB127)&lt;0,SUMPRODUCT((PPG!$Q$19:$AB$19=$B$5)*PPG!Q127:AB127),0)</f>
        <v>0</v>
      </c>
      <c r="I127" s="115">
        <f t="shared" ca="1" si="3"/>
        <v>44697</v>
      </c>
      <c r="J127" s="117">
        <v>3</v>
      </c>
      <c r="K127" s="117" t="b">
        <v>1</v>
      </c>
      <c r="L127" s="117" t="s">
        <v>1313</v>
      </c>
      <c r="M127" s="117" t="b">
        <v>1</v>
      </c>
      <c r="N127" s="117" t="s">
        <v>1276</v>
      </c>
      <c r="O127" s="182" t="str">
        <f>LEFT(PPG!D127,19)&amp;"."&amp;PPGCR!F127</f>
        <v xml:space="preserve"> Please choose a sc....Ma22</v>
      </c>
      <c r="P127" s="185" t="e">
        <f>PPG!I129</f>
        <v>#N/A</v>
      </c>
      <c r="Q127" s="117" t="b">
        <v>1</v>
      </c>
      <c r="R127" s="117" t="b">
        <v>1</v>
      </c>
      <c r="S127" s="117" t="b">
        <v>1</v>
      </c>
    </row>
    <row r="128" spans="1:19" x14ac:dyDescent="0.25">
      <c r="A128" s="117" t="s">
        <v>1312</v>
      </c>
      <c r="B128" s="180">
        <v>1</v>
      </c>
      <c r="C128" s="117">
        <v>2</v>
      </c>
      <c r="D128" s="181">
        <f>PPG!J128</f>
        <v>0</v>
      </c>
      <c r="E128" s="117" t="b">
        <v>1</v>
      </c>
      <c r="F128" s="182" t="str">
        <f>RIGHT(PPG!C128,4)&amp;"."&amp;PPG!M128&amp;"."&amp;PPG!K128&amp;"."&amp;PPGPAY!$C$5</f>
        <v>...Ma22</v>
      </c>
      <c r="G128" s="183">
        <f t="shared" ca="1" si="2"/>
        <v>44697</v>
      </c>
      <c r="H128" s="184" cm="1">
        <f t="array" ref="H128">-IF(SUMPRODUCT((PPG!$Q$19:$AB$19=$B$5)*PPG!Q128:AB128)&lt;0,SUMPRODUCT((PPG!$Q$19:$AB$19=$B$5)*PPG!Q128:AB128),0)</f>
        <v>0</v>
      </c>
      <c r="I128" s="115">
        <f t="shared" ca="1" si="3"/>
        <v>44697</v>
      </c>
      <c r="J128" s="117">
        <v>3</v>
      </c>
      <c r="K128" s="117" t="b">
        <v>1</v>
      </c>
      <c r="L128" s="117" t="s">
        <v>1313</v>
      </c>
      <c r="M128" s="117" t="b">
        <v>1</v>
      </c>
      <c r="N128" s="117" t="s">
        <v>1276</v>
      </c>
      <c r="O128" s="182" t="str">
        <f>LEFT(PPG!D128,19)&amp;"."&amp;PPGCR!F128</f>
        <v xml:space="preserve"> Please choose a sc....Ma22</v>
      </c>
      <c r="P128" s="185" t="e">
        <f>PPG!I130</f>
        <v>#N/A</v>
      </c>
      <c r="Q128" s="117" t="b">
        <v>1</v>
      </c>
      <c r="R128" s="117" t="b">
        <v>1</v>
      </c>
      <c r="S128" s="117" t="b">
        <v>1</v>
      </c>
    </row>
    <row r="129" spans="1:19" x14ac:dyDescent="0.25">
      <c r="A129" s="117" t="s">
        <v>1312</v>
      </c>
      <c r="B129" s="180">
        <v>1</v>
      </c>
      <c r="C129" s="117">
        <v>2</v>
      </c>
      <c r="D129" s="181">
        <f>PPG!J129</f>
        <v>0</v>
      </c>
      <c r="E129" s="117" t="b">
        <v>1</v>
      </c>
      <c r="F129" s="182" t="str">
        <f>RIGHT(PPG!C129,4)&amp;"."&amp;PPG!M129&amp;"."&amp;PPG!K129&amp;"."&amp;PPGPAY!$C$5</f>
        <v>...Ma22</v>
      </c>
      <c r="G129" s="183">
        <f t="shared" ca="1" si="2"/>
        <v>44697</v>
      </c>
      <c r="H129" s="184" cm="1">
        <f t="array" ref="H129">-IF(SUMPRODUCT((PPG!$Q$19:$AB$19=$B$5)*PPG!Q129:AB129)&lt;0,SUMPRODUCT((PPG!$Q$19:$AB$19=$B$5)*PPG!Q129:AB129),0)</f>
        <v>0</v>
      </c>
      <c r="I129" s="115">
        <f t="shared" ca="1" si="3"/>
        <v>44697</v>
      </c>
      <c r="J129" s="117">
        <v>3</v>
      </c>
      <c r="K129" s="117" t="b">
        <v>1</v>
      </c>
      <c r="L129" s="117" t="s">
        <v>1313</v>
      </c>
      <c r="M129" s="117" t="b">
        <v>1</v>
      </c>
      <c r="N129" s="117" t="s">
        <v>1276</v>
      </c>
      <c r="O129" s="182" t="str">
        <f>LEFT(PPG!D129,19)&amp;"."&amp;PPGCR!F129</f>
        <v xml:space="preserve"> Please choose a sc....Ma22</v>
      </c>
      <c r="P129" s="185" t="e">
        <f>PPG!I131</f>
        <v>#N/A</v>
      </c>
      <c r="Q129" s="117" t="b">
        <v>1</v>
      </c>
      <c r="R129" s="117" t="b">
        <v>1</v>
      </c>
      <c r="S129" s="117" t="b">
        <v>1</v>
      </c>
    </row>
    <row r="130" spans="1:19" x14ac:dyDescent="0.25">
      <c r="A130" s="117" t="s">
        <v>1312</v>
      </c>
      <c r="B130" s="180">
        <v>1</v>
      </c>
      <c r="C130" s="117">
        <v>2</v>
      </c>
      <c r="D130" s="181">
        <f>PPG!J130</f>
        <v>0</v>
      </c>
      <c r="E130" s="117" t="b">
        <v>1</v>
      </c>
      <c r="F130" s="182" t="str">
        <f>RIGHT(PPG!C130,4)&amp;"."&amp;PPG!M130&amp;"."&amp;PPG!K130&amp;"."&amp;PPGPAY!$C$5</f>
        <v>...Ma22</v>
      </c>
      <c r="G130" s="183">
        <f t="shared" ca="1" si="2"/>
        <v>44697</v>
      </c>
      <c r="H130" s="184" cm="1">
        <f t="array" ref="H130">-IF(SUMPRODUCT((PPG!$Q$19:$AB$19=$B$5)*PPG!Q130:AB130)&lt;0,SUMPRODUCT((PPG!$Q$19:$AB$19=$B$5)*PPG!Q130:AB130),0)</f>
        <v>0</v>
      </c>
      <c r="I130" s="115">
        <f t="shared" ca="1" si="3"/>
        <v>44697</v>
      </c>
      <c r="J130" s="117">
        <v>3</v>
      </c>
      <c r="K130" s="117" t="b">
        <v>1</v>
      </c>
      <c r="L130" s="117" t="s">
        <v>1313</v>
      </c>
      <c r="M130" s="117" t="b">
        <v>1</v>
      </c>
      <c r="N130" s="117" t="s">
        <v>1276</v>
      </c>
      <c r="O130" s="182" t="str">
        <f>LEFT(PPG!D130,19)&amp;"."&amp;PPGCR!F130</f>
        <v xml:space="preserve"> Please choose a sc....Ma22</v>
      </c>
      <c r="P130" s="185" t="e">
        <f>PPG!I132</f>
        <v>#N/A</v>
      </c>
      <c r="Q130" s="117" t="b">
        <v>1</v>
      </c>
      <c r="R130" s="117" t="b">
        <v>1</v>
      </c>
      <c r="S130" s="117" t="b">
        <v>1</v>
      </c>
    </row>
    <row r="131" spans="1:19" x14ac:dyDescent="0.25">
      <c r="A131" s="117" t="s">
        <v>1312</v>
      </c>
      <c r="B131" s="180">
        <v>1</v>
      </c>
      <c r="C131" s="117">
        <v>2</v>
      </c>
      <c r="D131" s="181">
        <f>PPG!J131</f>
        <v>0</v>
      </c>
      <c r="E131" s="117" t="b">
        <v>1</v>
      </c>
      <c r="F131" s="182" t="str">
        <f>RIGHT(PPG!C131,4)&amp;"."&amp;PPG!M131&amp;"."&amp;PPG!K131&amp;"."&amp;PPGPAY!$C$5</f>
        <v>...Ma22</v>
      </c>
      <c r="G131" s="183">
        <f t="shared" ca="1" si="2"/>
        <v>44697</v>
      </c>
      <c r="H131" s="184" cm="1">
        <f t="array" ref="H131">-IF(SUMPRODUCT((PPG!$Q$19:$AB$19=$B$5)*PPG!Q131:AB131)&lt;0,SUMPRODUCT((PPG!$Q$19:$AB$19=$B$5)*PPG!Q131:AB131),0)</f>
        <v>0</v>
      </c>
      <c r="I131" s="115">
        <f t="shared" ca="1" si="3"/>
        <v>44697</v>
      </c>
      <c r="J131" s="117">
        <v>3</v>
      </c>
      <c r="K131" s="117" t="b">
        <v>1</v>
      </c>
      <c r="L131" s="117" t="s">
        <v>1313</v>
      </c>
      <c r="M131" s="117" t="b">
        <v>1</v>
      </c>
      <c r="N131" s="117" t="s">
        <v>1276</v>
      </c>
      <c r="O131" s="182" t="str">
        <f>LEFT(PPG!D131,19)&amp;"."&amp;PPGCR!F131</f>
        <v xml:space="preserve"> Please choose a sc....Ma22</v>
      </c>
      <c r="P131" s="185" t="e">
        <f>PPG!I133</f>
        <v>#N/A</v>
      </c>
      <c r="Q131" s="117" t="b">
        <v>1</v>
      </c>
      <c r="R131" s="117" t="b">
        <v>1</v>
      </c>
      <c r="S131" s="117" t="b">
        <v>1</v>
      </c>
    </row>
    <row r="132" spans="1:19" x14ac:dyDescent="0.25">
      <c r="A132" s="117" t="s">
        <v>1312</v>
      </c>
      <c r="B132" s="180">
        <v>1</v>
      </c>
      <c r="C132" s="117">
        <v>2</v>
      </c>
      <c r="D132" s="181">
        <f>PPG!J132</f>
        <v>0</v>
      </c>
      <c r="E132" s="117" t="b">
        <v>1</v>
      </c>
      <c r="F132" s="182" t="str">
        <f>RIGHT(PPG!C132,4)&amp;"."&amp;PPG!M132&amp;"."&amp;PPG!K132&amp;"."&amp;PPGPAY!$C$5</f>
        <v>...Ma22</v>
      </c>
      <c r="G132" s="183">
        <f t="shared" ca="1" si="2"/>
        <v>44697</v>
      </c>
      <c r="H132" s="184" cm="1">
        <f t="array" ref="H132">-IF(SUMPRODUCT((PPG!$Q$19:$AB$19=$B$5)*PPG!Q132:AB132)&lt;0,SUMPRODUCT((PPG!$Q$19:$AB$19=$B$5)*PPG!Q132:AB132),0)</f>
        <v>0</v>
      </c>
      <c r="I132" s="115">
        <f t="shared" ca="1" si="3"/>
        <v>44697</v>
      </c>
      <c r="J132" s="117">
        <v>3</v>
      </c>
      <c r="K132" s="117" t="b">
        <v>1</v>
      </c>
      <c r="L132" s="117" t="s">
        <v>1313</v>
      </c>
      <c r="M132" s="117" t="b">
        <v>1</v>
      </c>
      <c r="N132" s="117" t="s">
        <v>1276</v>
      </c>
      <c r="O132" s="182" t="str">
        <f>LEFT(PPG!D132,19)&amp;"."&amp;PPGCR!F132</f>
        <v xml:space="preserve"> Please choose a sc....Ma22</v>
      </c>
      <c r="P132" s="185" t="e">
        <f>PPG!I134</f>
        <v>#N/A</v>
      </c>
      <c r="Q132" s="117" t="b">
        <v>1</v>
      </c>
      <c r="R132" s="117" t="b">
        <v>1</v>
      </c>
      <c r="S132" s="117" t="b">
        <v>1</v>
      </c>
    </row>
    <row r="133" spans="1:19" x14ac:dyDescent="0.25">
      <c r="A133" s="117" t="s">
        <v>1312</v>
      </c>
      <c r="B133" s="180">
        <v>1</v>
      </c>
      <c r="C133" s="117">
        <v>2</v>
      </c>
      <c r="D133" s="181">
        <f>PPG!J133</f>
        <v>0</v>
      </c>
      <c r="E133" s="117" t="b">
        <v>1</v>
      </c>
      <c r="F133" s="182" t="str">
        <f>RIGHT(PPG!C133,4)&amp;"."&amp;PPG!M133&amp;"."&amp;PPG!K133&amp;"."&amp;PPGPAY!$C$5</f>
        <v>...Ma22</v>
      </c>
      <c r="G133" s="183">
        <f t="shared" ca="1" si="2"/>
        <v>44697</v>
      </c>
      <c r="H133" s="184" cm="1">
        <f t="array" ref="H133">-IF(SUMPRODUCT((PPG!$Q$19:$AB$19=$B$5)*PPG!Q133:AB133)&lt;0,SUMPRODUCT((PPG!$Q$19:$AB$19=$B$5)*PPG!Q133:AB133),0)</f>
        <v>0</v>
      </c>
      <c r="I133" s="115">
        <f t="shared" ca="1" si="3"/>
        <v>44697</v>
      </c>
      <c r="J133" s="117">
        <v>3</v>
      </c>
      <c r="K133" s="117" t="b">
        <v>1</v>
      </c>
      <c r="L133" s="117" t="s">
        <v>1313</v>
      </c>
      <c r="M133" s="117" t="b">
        <v>1</v>
      </c>
      <c r="N133" s="117" t="s">
        <v>1276</v>
      </c>
      <c r="O133" s="182" t="str">
        <f>LEFT(PPG!D133,19)&amp;"."&amp;PPGCR!F133</f>
        <v xml:space="preserve"> Please choose a sc....Ma22</v>
      </c>
      <c r="P133" s="185" t="e">
        <f>PPG!I135</f>
        <v>#N/A</v>
      </c>
      <c r="Q133" s="117" t="b">
        <v>1</v>
      </c>
      <c r="R133" s="117" t="b">
        <v>1</v>
      </c>
      <c r="S133" s="117" t="b">
        <v>1</v>
      </c>
    </row>
    <row r="134" spans="1:19" x14ac:dyDescent="0.25">
      <c r="A134" s="117" t="s">
        <v>1312</v>
      </c>
      <c r="B134" s="180">
        <v>1</v>
      </c>
      <c r="C134" s="117">
        <v>2</v>
      </c>
      <c r="D134" s="181">
        <f>PPG!J134</f>
        <v>0</v>
      </c>
      <c r="E134" s="117" t="b">
        <v>1</v>
      </c>
      <c r="F134" s="182" t="str">
        <f>RIGHT(PPG!C134,4)&amp;"."&amp;PPG!M134&amp;"."&amp;PPG!K134&amp;"."&amp;PPGPAY!$C$5</f>
        <v>...Ma22</v>
      </c>
      <c r="G134" s="183">
        <f t="shared" ca="1" si="2"/>
        <v>44697</v>
      </c>
      <c r="H134" s="184" cm="1">
        <f t="array" ref="H134">-IF(SUMPRODUCT((PPG!$Q$19:$AB$19=$B$5)*PPG!Q134:AB134)&lt;0,SUMPRODUCT((PPG!$Q$19:$AB$19=$B$5)*PPG!Q134:AB134),0)</f>
        <v>0</v>
      </c>
      <c r="I134" s="115">
        <f t="shared" ca="1" si="3"/>
        <v>44697</v>
      </c>
      <c r="J134" s="117">
        <v>3</v>
      </c>
      <c r="K134" s="117" t="b">
        <v>1</v>
      </c>
      <c r="L134" s="117" t="s">
        <v>1313</v>
      </c>
      <c r="M134" s="117" t="b">
        <v>1</v>
      </c>
      <c r="N134" s="117" t="s">
        <v>1276</v>
      </c>
      <c r="O134" s="182" t="str">
        <f>LEFT(PPG!D134,19)&amp;"."&amp;PPGCR!F134</f>
        <v xml:space="preserve"> Please choose a sc....Ma22</v>
      </c>
      <c r="P134" s="185" t="e">
        <f>PPG!I136</f>
        <v>#N/A</v>
      </c>
      <c r="Q134" s="117" t="b">
        <v>1</v>
      </c>
      <c r="R134" s="117" t="b">
        <v>1</v>
      </c>
      <c r="S134" s="117" t="b">
        <v>1</v>
      </c>
    </row>
    <row r="135" spans="1:19" x14ac:dyDescent="0.25">
      <c r="A135" s="117" t="s">
        <v>1312</v>
      </c>
      <c r="B135" s="180">
        <v>1</v>
      </c>
      <c r="C135" s="117">
        <v>2</v>
      </c>
      <c r="D135" s="181">
        <f>PPG!J135</f>
        <v>0</v>
      </c>
      <c r="E135" s="117" t="b">
        <v>1</v>
      </c>
      <c r="F135" s="182" t="str">
        <f>RIGHT(PPG!C135,4)&amp;"."&amp;PPG!M135&amp;"."&amp;PPG!K135&amp;"."&amp;PPGPAY!$C$5</f>
        <v>...Ma22</v>
      </c>
      <c r="G135" s="183">
        <f t="shared" ca="1" si="2"/>
        <v>44697</v>
      </c>
      <c r="H135" s="184" cm="1">
        <f t="array" ref="H135">-IF(SUMPRODUCT((PPG!$Q$19:$AB$19=$B$5)*PPG!Q135:AB135)&lt;0,SUMPRODUCT((PPG!$Q$19:$AB$19=$B$5)*PPG!Q135:AB135),0)</f>
        <v>0</v>
      </c>
      <c r="I135" s="115">
        <f t="shared" ca="1" si="3"/>
        <v>44697</v>
      </c>
      <c r="J135" s="117">
        <v>3</v>
      </c>
      <c r="K135" s="117" t="b">
        <v>1</v>
      </c>
      <c r="L135" s="117" t="s">
        <v>1313</v>
      </c>
      <c r="M135" s="117" t="b">
        <v>1</v>
      </c>
      <c r="N135" s="117" t="s">
        <v>1276</v>
      </c>
      <c r="O135" s="182" t="str">
        <f>LEFT(PPG!D135,19)&amp;"."&amp;PPGCR!F135</f>
        <v xml:space="preserve"> Please choose a sc....Ma22</v>
      </c>
      <c r="P135" s="185" t="e">
        <f>PPG!I137</f>
        <v>#N/A</v>
      </c>
      <c r="Q135" s="117" t="b">
        <v>1</v>
      </c>
      <c r="R135" s="117" t="b">
        <v>1</v>
      </c>
      <c r="S135" s="117" t="b">
        <v>1</v>
      </c>
    </row>
    <row r="136" spans="1:19" x14ac:dyDescent="0.25">
      <c r="A136" s="117" t="s">
        <v>1312</v>
      </c>
      <c r="B136" s="180">
        <v>1</v>
      </c>
      <c r="C136" s="117">
        <v>2</v>
      </c>
      <c r="D136" s="181">
        <f>PPG!J136</f>
        <v>0</v>
      </c>
      <c r="E136" s="117" t="b">
        <v>1</v>
      </c>
      <c r="F136" s="182" t="str">
        <f>RIGHT(PPG!C136,4)&amp;"."&amp;PPG!M136&amp;"."&amp;PPG!K136&amp;"."&amp;PPGPAY!$C$5</f>
        <v>...Ma22</v>
      </c>
      <c r="G136" s="183">
        <f t="shared" ca="1" si="2"/>
        <v>44697</v>
      </c>
      <c r="H136" s="184" cm="1">
        <f t="array" ref="H136">-IF(SUMPRODUCT((PPG!$Q$19:$AB$19=$B$5)*PPG!Q136:AB136)&lt;0,SUMPRODUCT((PPG!$Q$19:$AB$19=$B$5)*PPG!Q136:AB136),0)</f>
        <v>0</v>
      </c>
      <c r="I136" s="115">
        <f t="shared" ca="1" si="3"/>
        <v>44697</v>
      </c>
      <c r="J136" s="117">
        <v>3</v>
      </c>
      <c r="K136" s="117" t="b">
        <v>1</v>
      </c>
      <c r="L136" s="117" t="s">
        <v>1313</v>
      </c>
      <c r="M136" s="117" t="b">
        <v>1</v>
      </c>
      <c r="N136" s="117" t="s">
        <v>1276</v>
      </c>
      <c r="O136" s="182" t="str">
        <f>LEFT(PPG!D136,19)&amp;"."&amp;PPGCR!F136</f>
        <v xml:space="preserve"> Please choose a sc....Ma22</v>
      </c>
      <c r="P136" s="185" t="e">
        <f>PPG!I138</f>
        <v>#N/A</v>
      </c>
      <c r="Q136" s="117" t="b">
        <v>1</v>
      </c>
      <c r="R136" s="117" t="b">
        <v>1</v>
      </c>
      <c r="S136" s="117" t="b">
        <v>1</v>
      </c>
    </row>
    <row r="137" spans="1:19" x14ac:dyDescent="0.25">
      <c r="A137" s="117" t="s">
        <v>1312</v>
      </c>
      <c r="B137" s="180">
        <v>1</v>
      </c>
      <c r="C137" s="117">
        <v>2</v>
      </c>
      <c r="D137" s="181">
        <f>PPG!J137</f>
        <v>0</v>
      </c>
      <c r="E137" s="117" t="b">
        <v>1</v>
      </c>
      <c r="F137" s="182" t="str">
        <f>RIGHT(PPG!C137,4)&amp;"."&amp;PPG!M137&amp;"."&amp;PPG!K137&amp;"."&amp;PPGPAY!$C$5</f>
        <v>...Ma22</v>
      </c>
      <c r="G137" s="183">
        <f t="shared" ca="1" si="2"/>
        <v>44697</v>
      </c>
      <c r="H137" s="184" cm="1">
        <f t="array" ref="H137">-IF(SUMPRODUCT((PPG!$Q$19:$AB$19=$B$5)*PPG!Q137:AB137)&lt;0,SUMPRODUCT((PPG!$Q$19:$AB$19=$B$5)*PPG!Q137:AB137),0)</f>
        <v>0</v>
      </c>
      <c r="I137" s="115">
        <f t="shared" ca="1" si="3"/>
        <v>44697</v>
      </c>
      <c r="J137" s="117">
        <v>3</v>
      </c>
      <c r="K137" s="117" t="b">
        <v>1</v>
      </c>
      <c r="L137" s="117" t="s">
        <v>1313</v>
      </c>
      <c r="M137" s="117" t="b">
        <v>1</v>
      </c>
      <c r="N137" s="117" t="s">
        <v>1276</v>
      </c>
      <c r="O137" s="182" t="str">
        <f>LEFT(PPG!D137,19)&amp;"."&amp;PPGCR!F137</f>
        <v xml:space="preserve"> Please choose a sc....Ma22</v>
      </c>
      <c r="P137" s="185" t="e">
        <f>PPG!I139</f>
        <v>#N/A</v>
      </c>
      <c r="Q137" s="117" t="b">
        <v>1</v>
      </c>
      <c r="R137" s="117" t="b">
        <v>1</v>
      </c>
      <c r="S137" s="117" t="b">
        <v>1</v>
      </c>
    </row>
    <row r="138" spans="1:19" x14ac:dyDescent="0.25">
      <c r="A138" s="117" t="s">
        <v>1312</v>
      </c>
      <c r="B138" s="180">
        <v>1</v>
      </c>
      <c r="C138" s="117">
        <v>2</v>
      </c>
      <c r="D138" s="181">
        <f>PPG!J138</f>
        <v>0</v>
      </c>
      <c r="E138" s="117" t="b">
        <v>1</v>
      </c>
      <c r="F138" s="182" t="str">
        <f>RIGHT(PPG!C138,4)&amp;"."&amp;PPG!M138&amp;"."&amp;PPG!K138&amp;"."&amp;PPGPAY!$C$5</f>
        <v>...Ma22</v>
      </c>
      <c r="G138" s="183">
        <f t="shared" ca="1" si="2"/>
        <v>44697</v>
      </c>
      <c r="H138" s="184" cm="1">
        <f t="array" ref="H138">-IF(SUMPRODUCT((PPG!$Q$19:$AB$19=$B$5)*PPG!Q138:AB138)&lt;0,SUMPRODUCT((PPG!$Q$19:$AB$19=$B$5)*PPG!Q138:AB138),0)</f>
        <v>0</v>
      </c>
      <c r="I138" s="115">
        <f t="shared" ca="1" si="3"/>
        <v>44697</v>
      </c>
      <c r="J138" s="117">
        <v>3</v>
      </c>
      <c r="K138" s="117" t="b">
        <v>1</v>
      </c>
      <c r="L138" s="117" t="s">
        <v>1313</v>
      </c>
      <c r="M138" s="117" t="b">
        <v>1</v>
      </c>
      <c r="N138" s="117" t="s">
        <v>1276</v>
      </c>
      <c r="O138" s="182" t="str">
        <f>LEFT(PPG!D138,19)&amp;"."&amp;PPGCR!F138</f>
        <v xml:space="preserve"> Please choose a sc....Ma22</v>
      </c>
      <c r="P138" s="185" t="e">
        <f>PPG!I140</f>
        <v>#N/A</v>
      </c>
      <c r="Q138" s="117" t="b">
        <v>1</v>
      </c>
      <c r="R138" s="117" t="b">
        <v>1</v>
      </c>
      <c r="S138" s="117" t="b">
        <v>1</v>
      </c>
    </row>
    <row r="139" spans="1:19" x14ac:dyDescent="0.25">
      <c r="A139" s="117" t="s">
        <v>1312</v>
      </c>
      <c r="B139" s="180">
        <v>1</v>
      </c>
      <c r="C139" s="117">
        <v>2</v>
      </c>
      <c r="D139" s="181">
        <f>PPG!J139</f>
        <v>0</v>
      </c>
      <c r="E139" s="117" t="b">
        <v>1</v>
      </c>
      <c r="F139" s="182" t="str">
        <f>RIGHT(PPG!C139,4)&amp;"."&amp;PPG!M139&amp;"."&amp;PPG!K139&amp;"."&amp;PPGPAY!$C$5</f>
        <v>...Ma22</v>
      </c>
      <c r="G139" s="183">
        <f t="shared" ca="1" si="2"/>
        <v>44697</v>
      </c>
      <c r="H139" s="184" cm="1">
        <f t="array" ref="H139">-IF(SUMPRODUCT((PPG!$Q$19:$AB$19=$B$5)*PPG!Q139:AB139)&lt;0,SUMPRODUCT((PPG!$Q$19:$AB$19=$B$5)*PPG!Q139:AB139),0)</f>
        <v>0</v>
      </c>
      <c r="I139" s="115">
        <f t="shared" ca="1" si="3"/>
        <v>44697</v>
      </c>
      <c r="J139" s="117">
        <v>3</v>
      </c>
      <c r="K139" s="117" t="b">
        <v>1</v>
      </c>
      <c r="L139" s="117" t="s">
        <v>1313</v>
      </c>
      <c r="M139" s="117" t="b">
        <v>1</v>
      </c>
      <c r="N139" s="117" t="s">
        <v>1276</v>
      </c>
      <c r="O139" s="182" t="str">
        <f>LEFT(PPG!D139,19)&amp;"."&amp;PPGCR!F139</f>
        <v xml:space="preserve"> Please choose a sc....Ma22</v>
      </c>
      <c r="P139" s="185" t="e">
        <f>PPG!I141</f>
        <v>#N/A</v>
      </c>
      <c r="Q139" s="117" t="b">
        <v>1</v>
      </c>
      <c r="R139" s="117" t="b">
        <v>1</v>
      </c>
      <c r="S139" s="117" t="b">
        <v>1</v>
      </c>
    </row>
    <row r="140" spans="1:19" x14ac:dyDescent="0.25">
      <c r="A140" s="117" t="s">
        <v>1312</v>
      </c>
      <c r="B140" s="180">
        <v>1</v>
      </c>
      <c r="C140" s="117">
        <v>2</v>
      </c>
      <c r="D140" s="181">
        <f>PPG!J140</f>
        <v>0</v>
      </c>
      <c r="E140" s="117" t="b">
        <v>1</v>
      </c>
      <c r="F140" s="182" t="str">
        <f>RIGHT(PPG!C140,4)&amp;"."&amp;PPG!M140&amp;"."&amp;PPG!K140&amp;"."&amp;PPGPAY!$C$5</f>
        <v>...Ma22</v>
      </c>
      <c r="G140" s="183">
        <f t="shared" ca="1" si="2"/>
        <v>44697</v>
      </c>
      <c r="H140" s="184" cm="1">
        <f t="array" ref="H140">-IF(SUMPRODUCT((PPG!$Q$19:$AB$19=$B$5)*PPG!Q140:AB140)&lt;0,SUMPRODUCT((PPG!$Q$19:$AB$19=$B$5)*PPG!Q140:AB140),0)</f>
        <v>0</v>
      </c>
      <c r="I140" s="115">
        <f t="shared" ca="1" si="3"/>
        <v>44697</v>
      </c>
      <c r="J140" s="117">
        <v>3</v>
      </c>
      <c r="K140" s="117" t="b">
        <v>1</v>
      </c>
      <c r="L140" s="117" t="s">
        <v>1313</v>
      </c>
      <c r="M140" s="117" t="b">
        <v>1</v>
      </c>
      <c r="N140" s="117" t="s">
        <v>1276</v>
      </c>
      <c r="O140" s="182" t="str">
        <f>LEFT(PPG!D140,19)&amp;"."&amp;PPGCR!F140</f>
        <v xml:space="preserve"> Please choose a sc....Ma22</v>
      </c>
      <c r="P140" s="185" t="e">
        <f>PPG!I142</f>
        <v>#N/A</v>
      </c>
      <c r="Q140" s="117" t="b">
        <v>1</v>
      </c>
      <c r="R140" s="117" t="b">
        <v>1</v>
      </c>
      <c r="S140" s="117" t="b">
        <v>1</v>
      </c>
    </row>
    <row r="141" spans="1:19" x14ac:dyDescent="0.25">
      <c r="A141" s="117" t="s">
        <v>1312</v>
      </c>
      <c r="B141" s="180">
        <v>1</v>
      </c>
      <c r="C141" s="117">
        <v>2</v>
      </c>
      <c r="D141" s="181">
        <f>PPG!J141</f>
        <v>0</v>
      </c>
      <c r="E141" s="117" t="b">
        <v>1</v>
      </c>
      <c r="F141" s="182" t="str">
        <f>RIGHT(PPG!C141,4)&amp;"."&amp;PPG!M141&amp;"."&amp;PPG!K141&amp;"."&amp;PPGPAY!$C$5</f>
        <v>...Ma22</v>
      </c>
      <c r="G141" s="183">
        <f t="shared" ca="1" si="2"/>
        <v>44697</v>
      </c>
      <c r="H141" s="184" cm="1">
        <f t="array" ref="H141">-IF(SUMPRODUCT((PPG!$Q$19:$AB$19=$B$5)*PPG!Q141:AB141)&lt;0,SUMPRODUCT((PPG!$Q$19:$AB$19=$B$5)*PPG!Q141:AB141),0)</f>
        <v>0</v>
      </c>
      <c r="I141" s="115">
        <f t="shared" ca="1" si="3"/>
        <v>44697</v>
      </c>
      <c r="J141" s="117">
        <v>3</v>
      </c>
      <c r="K141" s="117" t="b">
        <v>1</v>
      </c>
      <c r="L141" s="117" t="s">
        <v>1313</v>
      </c>
      <c r="M141" s="117" t="b">
        <v>1</v>
      </c>
      <c r="N141" s="117" t="s">
        <v>1276</v>
      </c>
      <c r="O141" s="182" t="str">
        <f>LEFT(PPG!D141,19)&amp;"."&amp;PPGCR!F141</f>
        <v xml:space="preserve"> Please choose a sc....Ma22</v>
      </c>
      <c r="P141" s="185" t="e">
        <f>PPG!I143</f>
        <v>#N/A</v>
      </c>
      <c r="Q141" s="117" t="b">
        <v>1</v>
      </c>
      <c r="R141" s="117" t="b">
        <v>1</v>
      </c>
      <c r="S141" s="117" t="b">
        <v>1</v>
      </c>
    </row>
    <row r="142" spans="1:19" x14ac:dyDescent="0.25">
      <c r="A142" s="117" t="s">
        <v>1312</v>
      </c>
      <c r="B142" s="180">
        <v>1</v>
      </c>
      <c r="C142" s="117">
        <v>2</v>
      </c>
      <c r="D142" s="181">
        <f>PPG!J142</f>
        <v>0</v>
      </c>
      <c r="E142" s="117" t="b">
        <v>1</v>
      </c>
      <c r="F142" s="182" t="str">
        <f>RIGHT(PPG!C142,4)&amp;"."&amp;PPG!M142&amp;"."&amp;PPG!K142&amp;"."&amp;PPGPAY!$C$5</f>
        <v>...Ma22</v>
      </c>
      <c r="G142" s="183">
        <f t="shared" ca="1" si="2"/>
        <v>44697</v>
      </c>
      <c r="H142" s="184" cm="1">
        <f t="array" ref="H142">-IF(SUMPRODUCT((PPG!$Q$19:$AB$19=$B$5)*PPG!Q142:AB142)&lt;0,SUMPRODUCT((PPG!$Q$19:$AB$19=$B$5)*PPG!Q142:AB142),0)</f>
        <v>0</v>
      </c>
      <c r="I142" s="115">
        <f t="shared" ca="1" si="3"/>
        <v>44697</v>
      </c>
      <c r="J142" s="117">
        <v>3</v>
      </c>
      <c r="K142" s="117" t="b">
        <v>1</v>
      </c>
      <c r="L142" s="117" t="s">
        <v>1313</v>
      </c>
      <c r="M142" s="117" t="b">
        <v>1</v>
      </c>
      <c r="N142" s="117" t="s">
        <v>1276</v>
      </c>
      <c r="O142" s="182" t="str">
        <f>LEFT(PPG!D142,19)&amp;"."&amp;PPGCR!F142</f>
        <v xml:space="preserve"> Please choose a sc....Ma22</v>
      </c>
      <c r="P142" s="185" t="e">
        <f>PPG!I144</f>
        <v>#N/A</v>
      </c>
      <c r="Q142" s="117" t="b">
        <v>1</v>
      </c>
      <c r="R142" s="117" t="b">
        <v>1</v>
      </c>
      <c r="S142" s="117" t="b">
        <v>1</v>
      </c>
    </row>
    <row r="143" spans="1:19" x14ac:dyDescent="0.25">
      <c r="A143" s="117" t="s">
        <v>1312</v>
      </c>
      <c r="B143" s="180">
        <v>1</v>
      </c>
      <c r="C143" s="117">
        <v>2</v>
      </c>
      <c r="D143" s="181">
        <f>PPG!J143</f>
        <v>0</v>
      </c>
      <c r="E143" s="117" t="b">
        <v>1</v>
      </c>
      <c r="F143" s="182" t="str">
        <f>RIGHT(PPG!C143,4)&amp;"."&amp;PPG!M143&amp;"."&amp;PPG!K143&amp;"."&amp;PPGPAY!$C$5</f>
        <v>...Ma22</v>
      </c>
      <c r="G143" s="183">
        <f t="shared" ca="1" si="2"/>
        <v>44697</v>
      </c>
      <c r="H143" s="184" cm="1">
        <f t="array" ref="H143">-IF(SUMPRODUCT((PPG!$Q$19:$AB$19=$B$5)*PPG!Q143:AB143)&lt;0,SUMPRODUCT((PPG!$Q$19:$AB$19=$B$5)*PPG!Q143:AB143),0)</f>
        <v>0</v>
      </c>
      <c r="I143" s="115">
        <f t="shared" ca="1" si="3"/>
        <v>44697</v>
      </c>
      <c r="J143" s="117">
        <v>3</v>
      </c>
      <c r="K143" s="117" t="b">
        <v>1</v>
      </c>
      <c r="L143" s="117" t="s">
        <v>1313</v>
      </c>
      <c r="M143" s="117" t="b">
        <v>1</v>
      </c>
      <c r="N143" s="117" t="s">
        <v>1276</v>
      </c>
      <c r="O143" s="182" t="str">
        <f>LEFT(PPG!D143,19)&amp;"."&amp;PPGCR!F143</f>
        <v xml:space="preserve"> Please choose a sc....Ma22</v>
      </c>
      <c r="P143" s="185" t="e">
        <f>PPG!I145</f>
        <v>#N/A</v>
      </c>
      <c r="Q143" s="117" t="b">
        <v>1</v>
      </c>
      <c r="R143" s="117" t="b">
        <v>1</v>
      </c>
      <c r="S143" s="117" t="b">
        <v>1</v>
      </c>
    </row>
    <row r="144" spans="1:19" x14ac:dyDescent="0.25">
      <c r="A144" s="117" t="s">
        <v>1312</v>
      </c>
      <c r="B144" s="180">
        <v>1</v>
      </c>
      <c r="C144" s="117">
        <v>2</v>
      </c>
      <c r="D144" s="181">
        <f>PPG!J144</f>
        <v>0</v>
      </c>
      <c r="E144" s="117" t="b">
        <v>1</v>
      </c>
      <c r="F144" s="182" t="str">
        <f>RIGHT(PPG!C144,4)&amp;"."&amp;PPG!M144&amp;"."&amp;PPG!K144&amp;"."&amp;PPGPAY!$C$5</f>
        <v>...Ma22</v>
      </c>
      <c r="G144" s="183">
        <f t="shared" ca="1" si="2"/>
        <v>44697</v>
      </c>
      <c r="H144" s="184" cm="1">
        <f t="array" ref="H144">-IF(SUMPRODUCT((PPG!$Q$19:$AB$19=$B$5)*PPG!Q144:AB144)&lt;0,SUMPRODUCT((PPG!$Q$19:$AB$19=$B$5)*PPG!Q144:AB144),0)</f>
        <v>0</v>
      </c>
      <c r="I144" s="115">
        <f t="shared" ca="1" si="3"/>
        <v>44697</v>
      </c>
      <c r="J144" s="117">
        <v>3</v>
      </c>
      <c r="K144" s="117" t="b">
        <v>1</v>
      </c>
      <c r="L144" s="117" t="s">
        <v>1313</v>
      </c>
      <c r="M144" s="117" t="b">
        <v>1</v>
      </c>
      <c r="N144" s="117" t="s">
        <v>1276</v>
      </c>
      <c r="O144" s="182" t="str">
        <f>LEFT(PPG!D144,19)&amp;"."&amp;PPGCR!F144</f>
        <v xml:space="preserve"> Please choose a sc....Ma22</v>
      </c>
      <c r="P144" s="185" t="e">
        <f>PPG!I146</f>
        <v>#N/A</v>
      </c>
      <c r="Q144" s="117" t="b">
        <v>1</v>
      </c>
      <c r="R144" s="117" t="b">
        <v>1</v>
      </c>
      <c r="S144" s="117" t="b">
        <v>1</v>
      </c>
    </row>
    <row r="145" spans="1:19" x14ac:dyDescent="0.25">
      <c r="A145" s="117" t="s">
        <v>1312</v>
      </c>
      <c r="B145" s="180">
        <v>1</v>
      </c>
      <c r="C145" s="117">
        <v>2</v>
      </c>
      <c r="D145" s="181">
        <f>PPG!J145</f>
        <v>0</v>
      </c>
      <c r="E145" s="117" t="b">
        <v>1</v>
      </c>
      <c r="F145" s="182" t="str">
        <f>RIGHT(PPG!C145,4)&amp;"."&amp;PPG!M145&amp;"."&amp;PPG!K145&amp;"."&amp;PPGPAY!$C$5</f>
        <v>...Ma22</v>
      </c>
      <c r="G145" s="183">
        <f t="shared" ca="1" si="2"/>
        <v>44697</v>
      </c>
      <c r="H145" s="184" cm="1">
        <f t="array" ref="H145">-IF(SUMPRODUCT((PPG!$Q$19:$AB$19=$B$5)*PPG!Q145:AB145)&lt;0,SUMPRODUCT((PPG!$Q$19:$AB$19=$B$5)*PPG!Q145:AB145),0)</f>
        <v>0</v>
      </c>
      <c r="I145" s="115">
        <f t="shared" ca="1" si="3"/>
        <v>44697</v>
      </c>
      <c r="J145" s="117">
        <v>3</v>
      </c>
      <c r="K145" s="117" t="b">
        <v>1</v>
      </c>
      <c r="L145" s="117" t="s">
        <v>1313</v>
      </c>
      <c r="M145" s="117" t="b">
        <v>1</v>
      </c>
      <c r="N145" s="117" t="s">
        <v>1276</v>
      </c>
      <c r="O145" s="182" t="str">
        <f>LEFT(PPG!D145,19)&amp;"."&amp;PPGCR!F145</f>
        <v xml:space="preserve"> Please choose a sc....Ma22</v>
      </c>
      <c r="P145" s="185" t="e">
        <f>PPG!I147</f>
        <v>#N/A</v>
      </c>
      <c r="Q145" s="117" t="b">
        <v>1</v>
      </c>
      <c r="R145" s="117" t="b">
        <v>1</v>
      </c>
      <c r="S145" s="117" t="b">
        <v>1</v>
      </c>
    </row>
    <row r="146" spans="1:19" x14ac:dyDescent="0.25">
      <c r="A146" s="117" t="s">
        <v>1312</v>
      </c>
      <c r="B146" s="180">
        <v>1</v>
      </c>
      <c r="C146" s="117">
        <v>2</v>
      </c>
      <c r="D146" s="181">
        <f>PPG!J146</f>
        <v>0</v>
      </c>
      <c r="E146" s="117" t="b">
        <v>1</v>
      </c>
      <c r="F146" s="182" t="str">
        <f>RIGHT(PPG!C146,4)&amp;"."&amp;PPG!M146&amp;"."&amp;PPG!K146&amp;"."&amp;PPGPAY!$C$5</f>
        <v>...Ma22</v>
      </c>
      <c r="G146" s="183">
        <f t="shared" ca="1" si="2"/>
        <v>44697</v>
      </c>
      <c r="H146" s="184" cm="1">
        <f t="array" ref="H146">-IF(SUMPRODUCT((PPG!$Q$19:$AB$19=$B$5)*PPG!Q146:AB146)&lt;0,SUMPRODUCT((PPG!$Q$19:$AB$19=$B$5)*PPG!Q146:AB146),0)</f>
        <v>0</v>
      </c>
      <c r="I146" s="115">
        <f t="shared" ca="1" si="3"/>
        <v>44697</v>
      </c>
      <c r="J146" s="117">
        <v>3</v>
      </c>
      <c r="K146" s="117" t="b">
        <v>1</v>
      </c>
      <c r="L146" s="117" t="s">
        <v>1313</v>
      </c>
      <c r="M146" s="117" t="b">
        <v>1</v>
      </c>
      <c r="N146" s="117" t="s">
        <v>1276</v>
      </c>
      <c r="O146" s="182" t="str">
        <f>LEFT(PPG!D146,19)&amp;"."&amp;PPGCR!F146</f>
        <v xml:space="preserve"> Please choose a sc....Ma22</v>
      </c>
      <c r="P146" s="185" t="e">
        <f>PPG!I148</f>
        <v>#N/A</v>
      </c>
      <c r="Q146" s="117" t="b">
        <v>1</v>
      </c>
      <c r="R146" s="117" t="b">
        <v>1</v>
      </c>
      <c r="S146" s="117" t="b">
        <v>1</v>
      </c>
    </row>
    <row r="147" spans="1:19" x14ac:dyDescent="0.25">
      <c r="A147" s="117" t="s">
        <v>1312</v>
      </c>
      <c r="B147" s="180">
        <v>1</v>
      </c>
      <c r="C147" s="117">
        <v>2</v>
      </c>
      <c r="D147" s="181">
        <f>PPG!J147</f>
        <v>0</v>
      </c>
      <c r="E147" s="117" t="b">
        <v>1</v>
      </c>
      <c r="F147" s="182" t="str">
        <f>RIGHT(PPG!C147,4)&amp;"."&amp;PPG!M147&amp;"."&amp;PPG!K147&amp;"."&amp;PPGPAY!$C$5</f>
        <v>...Ma22</v>
      </c>
      <c r="G147" s="183">
        <f t="shared" ca="1" si="2"/>
        <v>44697</v>
      </c>
      <c r="H147" s="184" cm="1">
        <f t="array" ref="H147">-IF(SUMPRODUCT((PPG!$Q$19:$AB$19=$B$5)*PPG!Q147:AB147)&lt;0,SUMPRODUCT((PPG!$Q$19:$AB$19=$B$5)*PPG!Q147:AB147),0)</f>
        <v>0</v>
      </c>
      <c r="I147" s="115">
        <f t="shared" ca="1" si="3"/>
        <v>44697</v>
      </c>
      <c r="J147" s="117">
        <v>3</v>
      </c>
      <c r="K147" s="117" t="b">
        <v>1</v>
      </c>
      <c r="L147" s="117" t="s">
        <v>1313</v>
      </c>
      <c r="M147" s="117" t="b">
        <v>1</v>
      </c>
      <c r="N147" s="117" t="s">
        <v>1276</v>
      </c>
      <c r="O147" s="182" t="str">
        <f>LEFT(PPG!D147,19)&amp;"."&amp;PPGCR!F147</f>
        <v xml:space="preserve"> Please choose a sc....Ma22</v>
      </c>
      <c r="P147" s="185" t="e">
        <f>PPG!I149</f>
        <v>#N/A</v>
      </c>
      <c r="Q147" s="117" t="b">
        <v>1</v>
      </c>
      <c r="R147" s="117" t="b">
        <v>1</v>
      </c>
      <c r="S147" s="117" t="b">
        <v>1</v>
      </c>
    </row>
    <row r="148" spans="1:19" x14ac:dyDescent="0.25">
      <c r="A148" s="117" t="s">
        <v>1312</v>
      </c>
      <c r="B148" s="180">
        <v>1</v>
      </c>
      <c r="C148" s="117">
        <v>2</v>
      </c>
      <c r="D148" s="181">
        <f>PPG!J148</f>
        <v>0</v>
      </c>
      <c r="E148" s="117" t="b">
        <v>1</v>
      </c>
      <c r="F148" s="182" t="str">
        <f>RIGHT(PPG!C148,4)&amp;"."&amp;PPG!M148&amp;"."&amp;PPG!K148&amp;"."&amp;PPGPAY!$C$5</f>
        <v>...Ma22</v>
      </c>
      <c r="G148" s="183">
        <f t="shared" ca="1" si="2"/>
        <v>44697</v>
      </c>
      <c r="H148" s="184" cm="1">
        <f t="array" ref="H148">-IF(SUMPRODUCT((PPG!$Q$19:$AB$19=$B$5)*PPG!Q148:AB148)&lt;0,SUMPRODUCT((PPG!$Q$19:$AB$19=$B$5)*PPG!Q148:AB148),0)</f>
        <v>0</v>
      </c>
      <c r="I148" s="115">
        <f t="shared" ca="1" si="3"/>
        <v>44697</v>
      </c>
      <c r="J148" s="117">
        <v>3</v>
      </c>
      <c r="K148" s="117" t="b">
        <v>1</v>
      </c>
      <c r="L148" s="117" t="s">
        <v>1313</v>
      </c>
      <c r="M148" s="117" t="b">
        <v>1</v>
      </c>
      <c r="N148" s="117" t="s">
        <v>1276</v>
      </c>
      <c r="O148" s="182" t="str">
        <f>LEFT(PPG!D148,19)&amp;"."&amp;PPGCR!F148</f>
        <v xml:space="preserve"> Please choose a sc....Ma22</v>
      </c>
      <c r="P148" s="185" t="e">
        <f>PPG!I150</f>
        <v>#N/A</v>
      </c>
      <c r="Q148" s="117" t="b">
        <v>1</v>
      </c>
      <c r="R148" s="117" t="b">
        <v>1</v>
      </c>
      <c r="S148" s="117" t="b">
        <v>1</v>
      </c>
    </row>
    <row r="149" spans="1:19" x14ac:dyDescent="0.25">
      <c r="A149" s="117" t="s">
        <v>1312</v>
      </c>
      <c r="B149" s="180">
        <v>1</v>
      </c>
      <c r="C149" s="117">
        <v>2</v>
      </c>
      <c r="D149" s="181">
        <f>PPG!J149</f>
        <v>0</v>
      </c>
      <c r="E149" s="117" t="b">
        <v>1</v>
      </c>
      <c r="F149" s="182" t="str">
        <f>RIGHT(PPG!C149,4)&amp;"."&amp;PPG!M149&amp;"."&amp;PPG!K149&amp;"."&amp;PPGPAY!$C$5</f>
        <v>...Ma22</v>
      </c>
      <c r="G149" s="183">
        <f t="shared" ref="G149:G212" ca="1" si="4">TODAY()</f>
        <v>44697</v>
      </c>
      <c r="H149" s="184" cm="1">
        <f t="array" ref="H149">-IF(SUMPRODUCT((PPG!$Q$19:$AB$19=$B$5)*PPG!Q149:AB149)&lt;0,SUMPRODUCT((PPG!$Q$19:$AB$19=$B$5)*PPG!Q149:AB149),0)</f>
        <v>0</v>
      </c>
      <c r="I149" s="115">
        <f t="shared" ref="I149:I212" ca="1" si="5">G149</f>
        <v>44697</v>
      </c>
      <c r="J149" s="117">
        <v>3</v>
      </c>
      <c r="K149" s="117" t="b">
        <v>1</v>
      </c>
      <c r="L149" s="117" t="s">
        <v>1313</v>
      </c>
      <c r="M149" s="117" t="b">
        <v>1</v>
      </c>
      <c r="N149" s="117" t="s">
        <v>1276</v>
      </c>
      <c r="O149" s="182" t="str">
        <f>LEFT(PPG!D149,19)&amp;"."&amp;PPGCR!F149</f>
        <v xml:space="preserve"> Please choose a sc....Ma22</v>
      </c>
      <c r="P149" s="185" t="e">
        <f>PPG!I151</f>
        <v>#N/A</v>
      </c>
      <c r="Q149" s="117" t="b">
        <v>1</v>
      </c>
      <c r="R149" s="117" t="b">
        <v>1</v>
      </c>
      <c r="S149" s="117" t="b">
        <v>1</v>
      </c>
    </row>
    <row r="150" spans="1:19" x14ac:dyDescent="0.25">
      <c r="A150" s="117" t="s">
        <v>1312</v>
      </c>
      <c r="B150" s="180">
        <v>1</v>
      </c>
      <c r="C150" s="117">
        <v>2</v>
      </c>
      <c r="D150" s="181">
        <f>PPG!J150</f>
        <v>0</v>
      </c>
      <c r="E150" s="117" t="b">
        <v>1</v>
      </c>
      <c r="F150" s="182" t="str">
        <f>RIGHT(PPG!C150,4)&amp;"."&amp;PPG!M150&amp;"."&amp;PPG!K150&amp;"."&amp;PPGPAY!$C$5</f>
        <v>...Ma22</v>
      </c>
      <c r="G150" s="183">
        <f t="shared" ca="1" si="4"/>
        <v>44697</v>
      </c>
      <c r="H150" s="184" cm="1">
        <f t="array" ref="H150">-IF(SUMPRODUCT((PPG!$Q$19:$AB$19=$B$5)*PPG!Q150:AB150)&lt;0,SUMPRODUCT((PPG!$Q$19:$AB$19=$B$5)*PPG!Q150:AB150),0)</f>
        <v>0</v>
      </c>
      <c r="I150" s="115">
        <f t="shared" ca="1" si="5"/>
        <v>44697</v>
      </c>
      <c r="J150" s="117">
        <v>3</v>
      </c>
      <c r="K150" s="117" t="b">
        <v>1</v>
      </c>
      <c r="L150" s="117" t="s">
        <v>1313</v>
      </c>
      <c r="M150" s="117" t="b">
        <v>1</v>
      </c>
      <c r="N150" s="117" t="s">
        <v>1276</v>
      </c>
      <c r="O150" s="182" t="str">
        <f>LEFT(PPG!D150,19)&amp;"."&amp;PPGCR!F150</f>
        <v xml:space="preserve"> Please choose a sc....Ma22</v>
      </c>
      <c r="P150" s="185" t="e">
        <f>PPG!I152</f>
        <v>#N/A</v>
      </c>
      <c r="Q150" s="117" t="b">
        <v>1</v>
      </c>
      <c r="R150" s="117" t="b">
        <v>1</v>
      </c>
      <c r="S150" s="117" t="b">
        <v>1</v>
      </c>
    </row>
    <row r="151" spans="1:19" x14ac:dyDescent="0.25">
      <c r="A151" s="117" t="s">
        <v>1312</v>
      </c>
      <c r="B151" s="180">
        <v>1</v>
      </c>
      <c r="C151" s="117">
        <v>2</v>
      </c>
      <c r="D151" s="181">
        <f>PPG!J151</f>
        <v>0</v>
      </c>
      <c r="E151" s="117" t="b">
        <v>1</v>
      </c>
      <c r="F151" s="182" t="str">
        <f>RIGHT(PPG!C151,4)&amp;"."&amp;PPG!M151&amp;"."&amp;PPG!K151&amp;"."&amp;PPGPAY!$C$5</f>
        <v>...Ma22</v>
      </c>
      <c r="G151" s="183">
        <f t="shared" ca="1" si="4"/>
        <v>44697</v>
      </c>
      <c r="H151" s="184" cm="1">
        <f t="array" ref="H151">-IF(SUMPRODUCT((PPG!$Q$19:$AB$19=$B$5)*PPG!Q151:AB151)&lt;0,SUMPRODUCT((PPG!$Q$19:$AB$19=$B$5)*PPG!Q151:AB151),0)</f>
        <v>0</v>
      </c>
      <c r="I151" s="115">
        <f t="shared" ca="1" si="5"/>
        <v>44697</v>
      </c>
      <c r="J151" s="117">
        <v>3</v>
      </c>
      <c r="K151" s="117" t="b">
        <v>1</v>
      </c>
      <c r="L151" s="117" t="s">
        <v>1313</v>
      </c>
      <c r="M151" s="117" t="b">
        <v>1</v>
      </c>
      <c r="N151" s="117" t="s">
        <v>1276</v>
      </c>
      <c r="O151" s="182" t="str">
        <f>LEFT(PPG!D151,19)&amp;"."&amp;PPGCR!F151</f>
        <v xml:space="preserve"> Please choose a sc....Ma22</v>
      </c>
      <c r="P151" s="185" t="e">
        <f>PPG!I153</f>
        <v>#N/A</v>
      </c>
      <c r="Q151" s="117" t="b">
        <v>1</v>
      </c>
      <c r="R151" s="117" t="b">
        <v>1</v>
      </c>
      <c r="S151" s="117" t="b">
        <v>1</v>
      </c>
    </row>
    <row r="152" spans="1:19" x14ac:dyDescent="0.25">
      <c r="A152" s="117" t="s">
        <v>1312</v>
      </c>
      <c r="B152" s="180">
        <v>1</v>
      </c>
      <c r="C152" s="117">
        <v>2</v>
      </c>
      <c r="D152" s="181">
        <f>PPG!J152</f>
        <v>0</v>
      </c>
      <c r="E152" s="117" t="b">
        <v>1</v>
      </c>
      <c r="F152" s="182" t="str">
        <f>RIGHT(PPG!C152,4)&amp;"."&amp;PPG!M152&amp;"."&amp;PPG!K152&amp;"."&amp;PPGPAY!$C$5</f>
        <v>...Ma22</v>
      </c>
      <c r="G152" s="183">
        <f t="shared" ca="1" si="4"/>
        <v>44697</v>
      </c>
      <c r="H152" s="184" cm="1">
        <f t="array" ref="H152">-IF(SUMPRODUCT((PPG!$Q$19:$AB$19=$B$5)*PPG!Q152:AB152)&lt;0,SUMPRODUCT((PPG!$Q$19:$AB$19=$B$5)*PPG!Q152:AB152),0)</f>
        <v>0</v>
      </c>
      <c r="I152" s="115">
        <f t="shared" ca="1" si="5"/>
        <v>44697</v>
      </c>
      <c r="J152" s="117">
        <v>3</v>
      </c>
      <c r="K152" s="117" t="b">
        <v>1</v>
      </c>
      <c r="L152" s="117" t="s">
        <v>1313</v>
      </c>
      <c r="M152" s="117" t="b">
        <v>1</v>
      </c>
      <c r="N152" s="117" t="s">
        <v>1276</v>
      </c>
      <c r="O152" s="182" t="str">
        <f>LEFT(PPG!D152,19)&amp;"."&amp;PPGCR!F152</f>
        <v xml:space="preserve"> Please choose a sc....Ma22</v>
      </c>
      <c r="P152" s="185" t="e">
        <f>PPG!I154</f>
        <v>#N/A</v>
      </c>
      <c r="Q152" s="117" t="b">
        <v>1</v>
      </c>
      <c r="R152" s="117" t="b">
        <v>1</v>
      </c>
      <c r="S152" s="117" t="b">
        <v>1</v>
      </c>
    </row>
    <row r="153" spans="1:19" x14ac:dyDescent="0.25">
      <c r="A153" s="117" t="s">
        <v>1312</v>
      </c>
      <c r="B153" s="180">
        <v>1</v>
      </c>
      <c r="C153" s="117">
        <v>2</v>
      </c>
      <c r="D153" s="181">
        <f>PPG!J153</f>
        <v>0</v>
      </c>
      <c r="E153" s="117" t="b">
        <v>1</v>
      </c>
      <c r="F153" s="182" t="str">
        <f>RIGHT(PPG!C153,4)&amp;"."&amp;PPG!M153&amp;"."&amp;PPG!K153&amp;"."&amp;PPGPAY!$C$5</f>
        <v>...Ma22</v>
      </c>
      <c r="G153" s="183">
        <f t="shared" ca="1" si="4"/>
        <v>44697</v>
      </c>
      <c r="H153" s="184" cm="1">
        <f t="array" ref="H153">-IF(SUMPRODUCT((PPG!$Q$19:$AB$19=$B$5)*PPG!Q153:AB153)&lt;0,SUMPRODUCT((PPG!$Q$19:$AB$19=$B$5)*PPG!Q153:AB153),0)</f>
        <v>0</v>
      </c>
      <c r="I153" s="115">
        <f t="shared" ca="1" si="5"/>
        <v>44697</v>
      </c>
      <c r="J153" s="117">
        <v>3</v>
      </c>
      <c r="K153" s="117" t="b">
        <v>1</v>
      </c>
      <c r="L153" s="117" t="s">
        <v>1313</v>
      </c>
      <c r="M153" s="117" t="b">
        <v>1</v>
      </c>
      <c r="N153" s="117" t="s">
        <v>1276</v>
      </c>
      <c r="O153" s="182" t="str">
        <f>LEFT(PPG!D153,19)&amp;"."&amp;PPGCR!F153</f>
        <v xml:space="preserve"> Please choose a sc....Ma22</v>
      </c>
      <c r="P153" s="185" t="e">
        <f>PPG!I155</f>
        <v>#N/A</v>
      </c>
      <c r="Q153" s="117" t="b">
        <v>1</v>
      </c>
      <c r="R153" s="117" t="b">
        <v>1</v>
      </c>
      <c r="S153" s="117" t="b">
        <v>1</v>
      </c>
    </row>
    <row r="154" spans="1:19" x14ac:dyDescent="0.25">
      <c r="A154" s="117" t="s">
        <v>1312</v>
      </c>
      <c r="B154" s="180">
        <v>1</v>
      </c>
      <c r="C154" s="117">
        <v>2</v>
      </c>
      <c r="D154" s="181">
        <f>PPG!J154</f>
        <v>0</v>
      </c>
      <c r="E154" s="117" t="b">
        <v>1</v>
      </c>
      <c r="F154" s="182" t="str">
        <f>RIGHT(PPG!C154,4)&amp;"."&amp;PPG!M154&amp;"."&amp;PPG!K154&amp;"."&amp;PPGPAY!$C$5</f>
        <v>...Ma22</v>
      </c>
      <c r="G154" s="183">
        <f t="shared" ca="1" si="4"/>
        <v>44697</v>
      </c>
      <c r="H154" s="184" cm="1">
        <f t="array" ref="H154">-IF(SUMPRODUCT((PPG!$Q$19:$AB$19=$B$5)*PPG!Q154:AB154)&lt;0,SUMPRODUCT((PPG!$Q$19:$AB$19=$B$5)*PPG!Q154:AB154),0)</f>
        <v>0</v>
      </c>
      <c r="I154" s="115">
        <f t="shared" ca="1" si="5"/>
        <v>44697</v>
      </c>
      <c r="J154" s="117">
        <v>3</v>
      </c>
      <c r="K154" s="117" t="b">
        <v>1</v>
      </c>
      <c r="L154" s="117" t="s">
        <v>1313</v>
      </c>
      <c r="M154" s="117" t="b">
        <v>1</v>
      </c>
      <c r="N154" s="117" t="s">
        <v>1276</v>
      </c>
      <c r="O154" s="182" t="str">
        <f>LEFT(PPG!D154,19)&amp;"."&amp;PPGCR!F154</f>
        <v xml:space="preserve"> Please choose a sc....Ma22</v>
      </c>
      <c r="P154" s="185" t="e">
        <f>PPG!I156</f>
        <v>#N/A</v>
      </c>
      <c r="Q154" s="117" t="b">
        <v>1</v>
      </c>
      <c r="R154" s="117" t="b">
        <v>1</v>
      </c>
      <c r="S154" s="117" t="b">
        <v>1</v>
      </c>
    </row>
    <row r="155" spans="1:19" x14ac:dyDescent="0.25">
      <c r="A155" s="117" t="s">
        <v>1312</v>
      </c>
      <c r="B155" s="180">
        <v>1</v>
      </c>
      <c r="C155" s="117">
        <v>2</v>
      </c>
      <c r="D155" s="181">
        <f>PPG!J155</f>
        <v>0</v>
      </c>
      <c r="E155" s="117" t="b">
        <v>1</v>
      </c>
      <c r="F155" s="182" t="str">
        <f>RIGHT(PPG!C155,4)&amp;"."&amp;PPG!M155&amp;"."&amp;PPG!K155&amp;"."&amp;PPGPAY!$C$5</f>
        <v>...Ma22</v>
      </c>
      <c r="G155" s="183">
        <f t="shared" ca="1" si="4"/>
        <v>44697</v>
      </c>
      <c r="H155" s="184" cm="1">
        <f t="array" ref="H155">-IF(SUMPRODUCT((PPG!$Q$19:$AB$19=$B$5)*PPG!Q155:AB155)&lt;0,SUMPRODUCT((PPG!$Q$19:$AB$19=$B$5)*PPG!Q155:AB155),0)</f>
        <v>0</v>
      </c>
      <c r="I155" s="115">
        <f t="shared" ca="1" si="5"/>
        <v>44697</v>
      </c>
      <c r="J155" s="117">
        <v>3</v>
      </c>
      <c r="K155" s="117" t="b">
        <v>1</v>
      </c>
      <c r="L155" s="117" t="s">
        <v>1313</v>
      </c>
      <c r="M155" s="117" t="b">
        <v>1</v>
      </c>
      <c r="N155" s="117" t="s">
        <v>1276</v>
      </c>
      <c r="O155" s="182" t="str">
        <f>LEFT(PPG!D155,19)&amp;"."&amp;PPGCR!F155</f>
        <v xml:space="preserve"> Please choose a sc....Ma22</v>
      </c>
      <c r="P155" s="185" t="e">
        <f>PPG!I157</f>
        <v>#N/A</v>
      </c>
      <c r="Q155" s="117" t="b">
        <v>1</v>
      </c>
      <c r="R155" s="117" t="b">
        <v>1</v>
      </c>
      <c r="S155" s="117" t="b">
        <v>1</v>
      </c>
    </row>
    <row r="156" spans="1:19" x14ac:dyDescent="0.25">
      <c r="A156" s="117" t="s">
        <v>1312</v>
      </c>
      <c r="B156" s="180">
        <v>1</v>
      </c>
      <c r="C156" s="117">
        <v>2</v>
      </c>
      <c r="D156" s="181">
        <f>PPG!J156</f>
        <v>0</v>
      </c>
      <c r="E156" s="117" t="b">
        <v>1</v>
      </c>
      <c r="F156" s="182" t="str">
        <f>RIGHT(PPG!C156,4)&amp;"."&amp;PPG!M156&amp;"."&amp;PPG!K156&amp;"."&amp;PPGPAY!$C$5</f>
        <v>...Ma22</v>
      </c>
      <c r="G156" s="183">
        <f t="shared" ca="1" si="4"/>
        <v>44697</v>
      </c>
      <c r="H156" s="184" cm="1">
        <f t="array" ref="H156">-IF(SUMPRODUCT((PPG!$Q$19:$AB$19=$B$5)*PPG!Q156:AB156)&lt;0,SUMPRODUCT((PPG!$Q$19:$AB$19=$B$5)*PPG!Q156:AB156),0)</f>
        <v>0</v>
      </c>
      <c r="I156" s="115">
        <f t="shared" ca="1" si="5"/>
        <v>44697</v>
      </c>
      <c r="J156" s="117">
        <v>3</v>
      </c>
      <c r="K156" s="117" t="b">
        <v>1</v>
      </c>
      <c r="L156" s="117" t="s">
        <v>1313</v>
      </c>
      <c r="M156" s="117" t="b">
        <v>1</v>
      </c>
      <c r="N156" s="117" t="s">
        <v>1276</v>
      </c>
      <c r="O156" s="182" t="str">
        <f>LEFT(PPG!D156,19)&amp;"."&amp;PPGCR!F156</f>
        <v xml:space="preserve"> Please choose a sc....Ma22</v>
      </c>
      <c r="P156" s="185" t="e">
        <f>PPG!I158</f>
        <v>#N/A</v>
      </c>
      <c r="Q156" s="117" t="b">
        <v>1</v>
      </c>
      <c r="R156" s="117" t="b">
        <v>1</v>
      </c>
      <c r="S156" s="117" t="b">
        <v>1</v>
      </c>
    </row>
    <row r="157" spans="1:19" x14ac:dyDescent="0.25">
      <c r="A157" s="117" t="s">
        <v>1312</v>
      </c>
      <c r="B157" s="180">
        <v>1</v>
      </c>
      <c r="C157" s="117">
        <v>2</v>
      </c>
      <c r="D157" s="181">
        <f>PPG!J157</f>
        <v>0</v>
      </c>
      <c r="E157" s="117" t="b">
        <v>1</v>
      </c>
      <c r="F157" s="182" t="str">
        <f>RIGHT(PPG!C157,4)&amp;"."&amp;PPG!M157&amp;"."&amp;PPG!K157&amp;"."&amp;PPGPAY!$C$5</f>
        <v>...Ma22</v>
      </c>
      <c r="G157" s="183">
        <f t="shared" ca="1" si="4"/>
        <v>44697</v>
      </c>
      <c r="H157" s="184" cm="1">
        <f t="array" ref="H157">-IF(SUMPRODUCT((PPG!$Q$19:$AB$19=$B$5)*PPG!Q157:AB157)&lt;0,SUMPRODUCT((PPG!$Q$19:$AB$19=$B$5)*PPG!Q157:AB157),0)</f>
        <v>0</v>
      </c>
      <c r="I157" s="115">
        <f t="shared" ca="1" si="5"/>
        <v>44697</v>
      </c>
      <c r="J157" s="117">
        <v>3</v>
      </c>
      <c r="K157" s="117" t="b">
        <v>1</v>
      </c>
      <c r="L157" s="117" t="s">
        <v>1313</v>
      </c>
      <c r="M157" s="117" t="b">
        <v>1</v>
      </c>
      <c r="N157" s="117" t="s">
        <v>1276</v>
      </c>
      <c r="O157" s="182" t="str">
        <f>LEFT(PPG!D157,19)&amp;"."&amp;PPGCR!F157</f>
        <v xml:space="preserve"> Please choose a sc....Ma22</v>
      </c>
      <c r="P157" s="185" t="e">
        <f>PPG!I159</f>
        <v>#N/A</v>
      </c>
      <c r="Q157" s="117" t="b">
        <v>1</v>
      </c>
      <c r="R157" s="117" t="b">
        <v>1</v>
      </c>
      <c r="S157" s="117" t="b">
        <v>1</v>
      </c>
    </row>
    <row r="158" spans="1:19" x14ac:dyDescent="0.25">
      <c r="A158" s="117" t="s">
        <v>1312</v>
      </c>
      <c r="B158" s="180">
        <v>1</v>
      </c>
      <c r="C158" s="117">
        <v>2</v>
      </c>
      <c r="D158" s="181">
        <f>PPG!J158</f>
        <v>0</v>
      </c>
      <c r="E158" s="117" t="b">
        <v>1</v>
      </c>
      <c r="F158" s="182" t="str">
        <f>RIGHT(PPG!C158,4)&amp;"."&amp;PPG!M158&amp;"."&amp;PPG!K158&amp;"."&amp;PPGPAY!$C$5</f>
        <v>...Ma22</v>
      </c>
      <c r="G158" s="183">
        <f t="shared" ca="1" si="4"/>
        <v>44697</v>
      </c>
      <c r="H158" s="184" cm="1">
        <f t="array" ref="H158">-IF(SUMPRODUCT((PPG!$Q$19:$AB$19=$B$5)*PPG!Q158:AB158)&lt;0,SUMPRODUCT((PPG!$Q$19:$AB$19=$B$5)*PPG!Q158:AB158),0)</f>
        <v>0</v>
      </c>
      <c r="I158" s="115">
        <f t="shared" ca="1" si="5"/>
        <v>44697</v>
      </c>
      <c r="J158" s="117">
        <v>3</v>
      </c>
      <c r="K158" s="117" t="b">
        <v>1</v>
      </c>
      <c r="L158" s="117" t="s">
        <v>1313</v>
      </c>
      <c r="M158" s="117" t="b">
        <v>1</v>
      </c>
      <c r="N158" s="117" t="s">
        <v>1276</v>
      </c>
      <c r="O158" s="182" t="str">
        <f>LEFT(PPG!D158,19)&amp;"."&amp;PPGCR!F158</f>
        <v xml:space="preserve"> Please choose a sc....Ma22</v>
      </c>
      <c r="P158" s="185" t="e">
        <f>PPG!I160</f>
        <v>#N/A</v>
      </c>
      <c r="Q158" s="117" t="b">
        <v>1</v>
      </c>
      <c r="R158" s="117" t="b">
        <v>1</v>
      </c>
      <c r="S158" s="117" t="b">
        <v>1</v>
      </c>
    </row>
    <row r="159" spans="1:19" x14ac:dyDescent="0.25">
      <c r="A159" s="117" t="s">
        <v>1312</v>
      </c>
      <c r="B159" s="180">
        <v>1</v>
      </c>
      <c r="C159" s="117">
        <v>2</v>
      </c>
      <c r="D159" s="181">
        <f>PPG!J159</f>
        <v>0</v>
      </c>
      <c r="E159" s="117" t="b">
        <v>1</v>
      </c>
      <c r="F159" s="182" t="str">
        <f>RIGHT(PPG!C159,4)&amp;"."&amp;PPG!M159&amp;"."&amp;PPG!K159&amp;"."&amp;PPGPAY!$C$5</f>
        <v>...Ma22</v>
      </c>
      <c r="G159" s="183">
        <f t="shared" ca="1" si="4"/>
        <v>44697</v>
      </c>
      <c r="H159" s="184" cm="1">
        <f t="array" ref="H159">-IF(SUMPRODUCT((PPG!$Q$19:$AB$19=$B$5)*PPG!Q159:AB159)&lt;0,SUMPRODUCT((PPG!$Q$19:$AB$19=$B$5)*PPG!Q159:AB159),0)</f>
        <v>0</v>
      </c>
      <c r="I159" s="115">
        <f t="shared" ca="1" si="5"/>
        <v>44697</v>
      </c>
      <c r="J159" s="117">
        <v>3</v>
      </c>
      <c r="K159" s="117" t="b">
        <v>1</v>
      </c>
      <c r="L159" s="117" t="s">
        <v>1313</v>
      </c>
      <c r="M159" s="117" t="b">
        <v>1</v>
      </c>
      <c r="N159" s="117" t="s">
        <v>1276</v>
      </c>
      <c r="O159" s="182" t="str">
        <f>LEFT(PPG!D159,19)&amp;"."&amp;PPGCR!F159</f>
        <v xml:space="preserve"> Please choose a sc....Ma22</v>
      </c>
      <c r="P159" s="185" t="e">
        <f>PPG!I161</f>
        <v>#N/A</v>
      </c>
      <c r="Q159" s="117" t="b">
        <v>1</v>
      </c>
      <c r="R159" s="117" t="b">
        <v>1</v>
      </c>
      <c r="S159" s="117" t="b">
        <v>1</v>
      </c>
    </row>
    <row r="160" spans="1:19" x14ac:dyDescent="0.25">
      <c r="A160" s="117" t="s">
        <v>1312</v>
      </c>
      <c r="B160" s="180">
        <v>1</v>
      </c>
      <c r="C160" s="117">
        <v>2</v>
      </c>
      <c r="D160" s="181">
        <f>PPG!J160</f>
        <v>0</v>
      </c>
      <c r="E160" s="117" t="b">
        <v>1</v>
      </c>
      <c r="F160" s="182" t="str">
        <f>RIGHT(PPG!C160,4)&amp;"."&amp;PPG!M160&amp;"."&amp;PPG!K160&amp;"."&amp;PPGPAY!$C$5</f>
        <v>...Ma22</v>
      </c>
      <c r="G160" s="183">
        <f t="shared" ca="1" si="4"/>
        <v>44697</v>
      </c>
      <c r="H160" s="184" cm="1">
        <f t="array" ref="H160">-IF(SUMPRODUCT((PPG!$Q$19:$AB$19=$B$5)*PPG!Q160:AB160)&lt;0,SUMPRODUCT((PPG!$Q$19:$AB$19=$B$5)*PPG!Q160:AB160),0)</f>
        <v>0</v>
      </c>
      <c r="I160" s="115">
        <f t="shared" ca="1" si="5"/>
        <v>44697</v>
      </c>
      <c r="J160" s="117">
        <v>3</v>
      </c>
      <c r="K160" s="117" t="b">
        <v>1</v>
      </c>
      <c r="L160" s="117" t="s">
        <v>1313</v>
      </c>
      <c r="M160" s="117" t="b">
        <v>1</v>
      </c>
      <c r="N160" s="117" t="s">
        <v>1276</v>
      </c>
      <c r="O160" s="182" t="str">
        <f>LEFT(PPG!D160,19)&amp;"."&amp;PPGCR!F160</f>
        <v xml:space="preserve"> Please choose a sc....Ma22</v>
      </c>
      <c r="P160" s="185">
        <f>PPG!J162</f>
        <v>0</v>
      </c>
      <c r="Q160" s="117" t="b">
        <v>1</v>
      </c>
      <c r="R160" s="117" t="b">
        <v>1</v>
      </c>
      <c r="S160" s="117" t="b">
        <v>1</v>
      </c>
    </row>
    <row r="161" spans="1:19" x14ac:dyDescent="0.25">
      <c r="A161" s="117" t="s">
        <v>1312</v>
      </c>
      <c r="B161" s="180">
        <v>1</v>
      </c>
      <c r="C161" s="117">
        <v>2</v>
      </c>
      <c r="D161" s="181">
        <f>PPG!J161</f>
        <v>0</v>
      </c>
      <c r="E161" s="117" t="b">
        <v>1</v>
      </c>
      <c r="F161" s="182" t="str">
        <f>RIGHT(PPG!C161,4)&amp;"."&amp;PPG!M161&amp;"."&amp;PPG!K161&amp;"."&amp;PPGPAY!$C$5</f>
        <v>...Ma22</v>
      </c>
      <c r="G161" s="183">
        <f t="shared" ca="1" si="4"/>
        <v>44697</v>
      </c>
      <c r="H161" s="184" cm="1">
        <f t="array" ref="H161">-IF(SUMPRODUCT((PPG!$Q$19:$AB$19=$B$5)*PPG!Q161:AB161)&lt;0,SUMPRODUCT((PPG!$Q$19:$AB$19=$B$5)*PPG!Q161:AB161),0)</f>
        <v>0</v>
      </c>
      <c r="I161" s="115">
        <f t="shared" ca="1" si="5"/>
        <v>44697</v>
      </c>
      <c r="J161" s="117">
        <v>3</v>
      </c>
      <c r="K161" s="117" t="b">
        <v>1</v>
      </c>
      <c r="L161" s="117" t="s">
        <v>1313</v>
      </c>
      <c r="M161" s="117" t="b">
        <v>1</v>
      </c>
      <c r="N161" s="117" t="s">
        <v>1276</v>
      </c>
      <c r="O161" s="182" t="str">
        <f>LEFT(PPG!D161,19)&amp;"."&amp;PPGCR!F161</f>
        <v>Colindale School....Ma22</v>
      </c>
      <c r="P161" s="185">
        <f>PPG!J163</f>
        <v>0</v>
      </c>
      <c r="Q161" s="117" t="b">
        <v>1</v>
      </c>
      <c r="R161" s="117" t="b">
        <v>1</v>
      </c>
      <c r="S161" s="117" t="b">
        <v>1</v>
      </c>
    </row>
    <row r="162" spans="1:19" x14ac:dyDescent="0.25">
      <c r="A162" s="117" t="s">
        <v>1312</v>
      </c>
      <c r="B162" s="180">
        <v>1</v>
      </c>
      <c r="C162" s="117">
        <v>2</v>
      </c>
      <c r="D162" s="181">
        <f>PPG!J162</f>
        <v>0</v>
      </c>
      <c r="E162" s="117" t="b">
        <v>1</v>
      </c>
      <c r="F162" s="182" t="str">
        <f>RIGHT(PPG!C162,4)&amp;"."&amp;PPG!M162&amp;"."&amp;PPG!K162&amp;"."&amp;PPGPAY!$C$5</f>
        <v>...Ma22</v>
      </c>
      <c r="G162" s="183">
        <f t="shared" ca="1" si="4"/>
        <v>44697</v>
      </c>
      <c r="H162" s="184" cm="1">
        <f t="array" ref="H162">-IF(SUMPRODUCT((PPG!$Q$19:$AB$19=$B$5)*PPG!Q162:AB162)&lt;0,SUMPRODUCT((PPG!$Q$19:$AB$19=$B$5)*PPG!Q162:AB162),0)</f>
        <v>0</v>
      </c>
      <c r="I162" s="115">
        <f t="shared" ca="1" si="5"/>
        <v>44697</v>
      </c>
      <c r="J162" s="117">
        <v>3</v>
      </c>
      <c r="K162" s="117" t="b">
        <v>1</v>
      </c>
      <c r="L162" s="117" t="s">
        <v>1313</v>
      </c>
      <c r="M162" s="117" t="b">
        <v>1</v>
      </c>
      <c r="N162" s="117" t="s">
        <v>1276</v>
      </c>
      <c r="O162" s="182" t="str">
        <f>LEFT(PPG!D162,19)&amp;"."&amp;PPGCR!F162</f>
        <v>Coppetts Wood....Ma22</v>
      </c>
      <c r="P162" s="185">
        <f>PPG!J164</f>
        <v>0</v>
      </c>
      <c r="Q162" s="117" t="b">
        <v>1</v>
      </c>
      <c r="R162" s="117" t="b">
        <v>1</v>
      </c>
      <c r="S162" s="117" t="b">
        <v>1</v>
      </c>
    </row>
    <row r="163" spans="1:19" x14ac:dyDescent="0.25">
      <c r="A163" s="117" t="s">
        <v>1312</v>
      </c>
      <c r="B163" s="180">
        <v>1</v>
      </c>
      <c r="C163" s="117">
        <v>2</v>
      </c>
      <c r="D163" s="181">
        <f>PPG!J163</f>
        <v>0</v>
      </c>
      <c r="E163" s="117" t="b">
        <v>1</v>
      </c>
      <c r="F163" s="182" t="str">
        <f>RIGHT(PPG!C163,4)&amp;"."&amp;PPG!M163&amp;"."&amp;PPG!K163&amp;"."&amp;PPGPAY!$C$5</f>
        <v>...Ma22</v>
      </c>
      <c r="G163" s="183">
        <f t="shared" ca="1" si="4"/>
        <v>44697</v>
      </c>
      <c r="H163" s="184" cm="1">
        <f t="array" ref="H163">-IF(SUMPRODUCT((PPG!$Q$19:$AB$19=$B$5)*PPG!Q163:AB163)&lt;0,SUMPRODUCT((PPG!$Q$19:$AB$19=$B$5)*PPG!Q163:AB163),0)</f>
        <v>0</v>
      </c>
      <c r="I163" s="115">
        <f t="shared" ca="1" si="5"/>
        <v>44697</v>
      </c>
      <c r="J163" s="117">
        <v>3</v>
      </c>
      <c r="K163" s="117" t="b">
        <v>1</v>
      </c>
      <c r="L163" s="117" t="s">
        <v>1313</v>
      </c>
      <c r="M163" s="117" t="b">
        <v>1</v>
      </c>
      <c r="N163" s="117" t="s">
        <v>1276</v>
      </c>
      <c r="O163" s="182" t="str">
        <f>LEFT(PPG!D163,19)&amp;"."&amp;PPGCR!F163</f>
        <v>Orion Primary Schoo....Ma22</v>
      </c>
      <c r="P163" s="185">
        <f>PPG!J165</f>
        <v>0</v>
      </c>
      <c r="Q163" s="117" t="b">
        <v>1</v>
      </c>
      <c r="R163" s="117" t="b">
        <v>1</v>
      </c>
      <c r="S163" s="117" t="b">
        <v>1</v>
      </c>
    </row>
    <row r="164" spans="1:19" x14ac:dyDescent="0.25">
      <c r="A164" s="117" t="s">
        <v>1312</v>
      </c>
      <c r="B164" s="180">
        <v>1</v>
      </c>
      <c r="C164" s="117">
        <v>2</v>
      </c>
      <c r="D164" s="181">
        <f>PPG!J164</f>
        <v>0</v>
      </c>
      <c r="E164" s="117" t="b">
        <v>1</v>
      </c>
      <c r="F164" s="182" t="str">
        <f>RIGHT(PPG!C164,4)&amp;"."&amp;PPG!M164&amp;"."&amp;PPG!K164&amp;"."&amp;PPGPAY!$C$5</f>
        <v>...Ma22</v>
      </c>
      <c r="G164" s="183">
        <f t="shared" ca="1" si="4"/>
        <v>44697</v>
      </c>
      <c r="H164" s="184" cm="1">
        <f t="array" ref="H164">-IF(SUMPRODUCT((PPG!$Q$19:$AB$19=$B$5)*PPG!Q164:AB164)&lt;0,SUMPRODUCT((PPG!$Q$19:$AB$19=$B$5)*PPG!Q164:AB164),0)</f>
        <v>0</v>
      </c>
      <c r="I164" s="115">
        <f t="shared" ca="1" si="5"/>
        <v>44697</v>
      </c>
      <c r="J164" s="117">
        <v>3</v>
      </c>
      <c r="K164" s="117" t="b">
        <v>1</v>
      </c>
      <c r="L164" s="117" t="s">
        <v>1313</v>
      </c>
      <c r="M164" s="117" t="b">
        <v>1</v>
      </c>
      <c r="N164" s="117" t="s">
        <v>1276</v>
      </c>
      <c r="O164" s="182" t="str">
        <f>LEFT(PPG!D164,19)&amp;"."&amp;PPGCR!F164</f>
        <v>Queenswell Infant a....Ma22</v>
      </c>
      <c r="P164" s="185">
        <f>PPG!J166</f>
        <v>0</v>
      </c>
      <c r="Q164" s="117" t="b">
        <v>1</v>
      </c>
      <c r="R164" s="117" t="b">
        <v>1</v>
      </c>
      <c r="S164" s="117" t="b">
        <v>1</v>
      </c>
    </row>
    <row r="165" spans="1:19" x14ac:dyDescent="0.25">
      <c r="A165" s="117" t="s">
        <v>1312</v>
      </c>
      <c r="B165" s="180">
        <v>1</v>
      </c>
      <c r="C165" s="117">
        <v>2</v>
      </c>
      <c r="D165" s="181">
        <f>PPG!J165</f>
        <v>0</v>
      </c>
      <c r="E165" s="117" t="b">
        <v>1</v>
      </c>
      <c r="F165" s="182" t="str">
        <f>RIGHT(PPG!C165,4)&amp;"."&amp;PPG!M165&amp;"."&amp;PPG!K165&amp;"."&amp;PPGPAY!$C$5</f>
        <v>...Ma22</v>
      </c>
      <c r="G165" s="183">
        <f t="shared" ca="1" si="4"/>
        <v>44697</v>
      </c>
      <c r="H165" s="184" cm="1">
        <f t="array" ref="H165">-IF(SUMPRODUCT((PPG!$Q$19:$AB$19=$B$5)*PPG!Q165:AB165)&lt;0,SUMPRODUCT((PPG!$Q$19:$AB$19=$B$5)*PPG!Q165:AB165),0)</f>
        <v>0</v>
      </c>
      <c r="I165" s="115">
        <f t="shared" ca="1" si="5"/>
        <v>44697</v>
      </c>
      <c r="J165" s="117">
        <v>3</v>
      </c>
      <c r="K165" s="117" t="b">
        <v>1</v>
      </c>
      <c r="L165" s="117" t="s">
        <v>1313</v>
      </c>
      <c r="M165" s="117" t="b">
        <v>1</v>
      </c>
      <c r="N165" s="117" t="s">
        <v>1276</v>
      </c>
      <c r="O165" s="182" t="str">
        <f>LEFT(PPG!D165,19)&amp;"."&amp;PPGCR!F165</f>
        <v>Hasmonean Primary S....Ma22</v>
      </c>
      <c r="P165" s="185">
        <f>PPG!J167</f>
        <v>0</v>
      </c>
      <c r="Q165" s="117" t="b">
        <v>1</v>
      </c>
      <c r="R165" s="117" t="b">
        <v>1</v>
      </c>
      <c r="S165" s="117" t="b">
        <v>1</v>
      </c>
    </row>
    <row r="166" spans="1:19" x14ac:dyDescent="0.25">
      <c r="A166" s="117" t="s">
        <v>1312</v>
      </c>
      <c r="B166" s="180">
        <v>1</v>
      </c>
      <c r="C166" s="117">
        <v>2</v>
      </c>
      <c r="D166" s="181">
        <f>PPG!J166</f>
        <v>0</v>
      </c>
      <c r="E166" s="117" t="b">
        <v>1</v>
      </c>
      <c r="F166" s="182" t="str">
        <f>RIGHT(PPG!C166,4)&amp;"."&amp;PPG!M166&amp;"."&amp;PPG!K166&amp;"."&amp;PPGPAY!$C$5</f>
        <v>...Ma22</v>
      </c>
      <c r="G166" s="183">
        <f t="shared" ca="1" si="4"/>
        <v>44697</v>
      </c>
      <c r="H166" s="184" cm="1">
        <f t="array" ref="H166">-IF(SUMPRODUCT((PPG!$Q$19:$AB$19=$B$5)*PPG!Q166:AB166)&lt;0,SUMPRODUCT((PPG!$Q$19:$AB$19=$B$5)*PPG!Q166:AB166),0)</f>
        <v>0</v>
      </c>
      <c r="I166" s="115">
        <f t="shared" ca="1" si="5"/>
        <v>44697</v>
      </c>
      <c r="J166" s="117">
        <v>3</v>
      </c>
      <c r="K166" s="117" t="b">
        <v>1</v>
      </c>
      <c r="L166" s="117" t="s">
        <v>1313</v>
      </c>
      <c r="M166" s="117" t="b">
        <v>1</v>
      </c>
      <c r="N166" s="117" t="s">
        <v>1276</v>
      </c>
      <c r="O166" s="182" t="str">
        <f>LEFT(PPG!D166,19)&amp;"."&amp;PPGCR!F166</f>
        <v>Friern Barnet Schoo....Ma22</v>
      </c>
      <c r="P166" s="185">
        <f>PPG!J168</f>
        <v>0</v>
      </c>
      <c r="Q166" s="117" t="b">
        <v>1</v>
      </c>
      <c r="R166" s="117" t="b">
        <v>1</v>
      </c>
      <c r="S166" s="117" t="b">
        <v>1</v>
      </c>
    </row>
    <row r="167" spans="1:19" x14ac:dyDescent="0.25">
      <c r="A167" s="117" t="s">
        <v>1312</v>
      </c>
      <c r="B167" s="180">
        <v>1</v>
      </c>
      <c r="C167" s="117">
        <v>2</v>
      </c>
      <c r="D167" s="181">
        <f>PPG!J167</f>
        <v>0</v>
      </c>
      <c r="E167" s="117" t="b">
        <v>1</v>
      </c>
      <c r="F167" s="182" t="str">
        <f>RIGHT(PPG!C167,4)&amp;"."&amp;PPG!M167&amp;"."&amp;PPG!K167&amp;"."&amp;PPGPAY!$C$5</f>
        <v>...Ma22</v>
      </c>
      <c r="G167" s="183">
        <f t="shared" ca="1" si="4"/>
        <v>44697</v>
      </c>
      <c r="H167" s="184" cm="1">
        <f t="array" ref="H167">-IF(SUMPRODUCT((PPG!$Q$19:$AB$19=$B$5)*PPG!Q167:AB167)&lt;0,SUMPRODUCT((PPG!$Q$19:$AB$19=$B$5)*PPG!Q167:AB167),0)</f>
        <v>0</v>
      </c>
      <c r="I167" s="115">
        <f t="shared" ca="1" si="5"/>
        <v>44697</v>
      </c>
      <c r="J167" s="117">
        <v>3</v>
      </c>
      <c r="K167" s="117" t="b">
        <v>1</v>
      </c>
      <c r="L167" s="117" t="s">
        <v>1313</v>
      </c>
      <c r="M167" s="117" t="b">
        <v>1</v>
      </c>
      <c r="N167" s="117" t="s">
        <v>1276</v>
      </c>
      <c r="O167" s="182" t="str">
        <f>LEFT(PPG!D167,19)&amp;"."&amp;PPGCR!F167</f>
        <v xml:space="preserve"> Please choose a sc....Ma22</v>
      </c>
      <c r="P167" s="185">
        <f>PPG!J169</f>
        <v>0</v>
      </c>
      <c r="Q167" s="117" t="b">
        <v>1</v>
      </c>
      <c r="R167" s="117" t="b">
        <v>1</v>
      </c>
      <c r="S167" s="117" t="b">
        <v>1</v>
      </c>
    </row>
    <row r="168" spans="1:19" x14ac:dyDescent="0.25">
      <c r="A168" s="117" t="s">
        <v>1312</v>
      </c>
      <c r="B168" s="180">
        <v>1</v>
      </c>
      <c r="C168" s="117">
        <v>2</v>
      </c>
      <c r="D168" s="181">
        <f>PPG!J168</f>
        <v>0</v>
      </c>
      <c r="E168" s="117" t="b">
        <v>1</v>
      </c>
      <c r="F168" s="182" t="str">
        <f>RIGHT(PPG!C168,4)&amp;"."&amp;PPG!M168&amp;"."&amp;PPG!K168&amp;"."&amp;PPGPAY!$C$5</f>
        <v>...Ma22</v>
      </c>
      <c r="G168" s="183">
        <f t="shared" ca="1" si="4"/>
        <v>44697</v>
      </c>
      <c r="H168" s="184" cm="1">
        <f t="array" ref="H168">-IF(SUMPRODUCT((PPG!$Q$19:$AB$19=$B$5)*PPG!Q168:AB168)&lt;0,SUMPRODUCT((PPG!$Q$19:$AB$19=$B$5)*PPG!Q168:AB168),0)</f>
        <v>0</v>
      </c>
      <c r="I168" s="115">
        <f t="shared" ca="1" si="5"/>
        <v>44697</v>
      </c>
      <c r="J168" s="117">
        <v>3</v>
      </c>
      <c r="K168" s="117" t="b">
        <v>1</v>
      </c>
      <c r="L168" s="117" t="s">
        <v>1313</v>
      </c>
      <c r="M168" s="117" t="b">
        <v>1</v>
      </c>
      <c r="N168" s="117" t="s">
        <v>1276</v>
      </c>
      <c r="O168" s="182" t="str">
        <f>LEFT(PPG!D168,19)&amp;"."&amp;PPGCR!F168</f>
        <v xml:space="preserve"> Please choose a sc....Ma22</v>
      </c>
      <c r="P168" s="185">
        <f>PPG!J170</f>
        <v>0</v>
      </c>
      <c r="Q168" s="117" t="b">
        <v>1</v>
      </c>
      <c r="R168" s="117" t="b">
        <v>1</v>
      </c>
      <c r="S168" s="117" t="b">
        <v>1</v>
      </c>
    </row>
    <row r="169" spans="1:19" x14ac:dyDescent="0.25">
      <c r="A169" s="117" t="s">
        <v>1312</v>
      </c>
      <c r="B169" s="180">
        <v>1</v>
      </c>
      <c r="C169" s="117">
        <v>2</v>
      </c>
      <c r="D169" s="181">
        <f>PPG!J169</f>
        <v>0</v>
      </c>
      <c r="E169" s="117" t="b">
        <v>1</v>
      </c>
      <c r="F169" s="182" t="str">
        <f>RIGHT(PPG!C169,4)&amp;"."&amp;PPG!M169&amp;"."&amp;PPG!K169&amp;"."&amp;PPGPAY!$C$5</f>
        <v>...Ma22</v>
      </c>
      <c r="G169" s="183">
        <f t="shared" ca="1" si="4"/>
        <v>44697</v>
      </c>
      <c r="H169" s="184" cm="1">
        <f t="array" ref="H169">-IF(SUMPRODUCT((PPG!$Q$19:$AB$19=$B$5)*PPG!Q169:AB169)&lt;0,SUMPRODUCT((PPG!$Q$19:$AB$19=$B$5)*PPG!Q169:AB169),0)</f>
        <v>0</v>
      </c>
      <c r="I169" s="115">
        <f t="shared" ca="1" si="5"/>
        <v>44697</v>
      </c>
      <c r="J169" s="117">
        <v>3</v>
      </c>
      <c r="K169" s="117" t="b">
        <v>1</v>
      </c>
      <c r="L169" s="117" t="s">
        <v>1313</v>
      </c>
      <c r="M169" s="117" t="b">
        <v>1</v>
      </c>
      <c r="N169" s="117" t="s">
        <v>1276</v>
      </c>
      <c r="O169" s="182" t="str">
        <f>LEFT(PPG!D169,19)&amp;"."&amp;PPGCR!F169</f>
        <v xml:space="preserve"> Please choose a sc....Ma22</v>
      </c>
      <c r="P169" s="185">
        <f>PPG!J171</f>
        <v>0</v>
      </c>
      <c r="Q169" s="117" t="b">
        <v>1</v>
      </c>
      <c r="R169" s="117" t="b">
        <v>1</v>
      </c>
      <c r="S169" s="117" t="b">
        <v>1</v>
      </c>
    </row>
    <row r="170" spans="1:19" x14ac:dyDescent="0.25">
      <c r="A170" s="117" t="s">
        <v>1312</v>
      </c>
      <c r="B170" s="180">
        <v>1</v>
      </c>
      <c r="C170" s="117">
        <v>2</v>
      </c>
      <c r="D170" s="181">
        <f>PPG!J170</f>
        <v>0</v>
      </c>
      <c r="E170" s="117" t="b">
        <v>1</v>
      </c>
      <c r="F170" s="182" t="str">
        <f>RIGHT(PPG!C170,4)&amp;"."&amp;PPG!M170&amp;"."&amp;PPG!K170&amp;"."&amp;PPGPAY!$C$5</f>
        <v>...Ma22</v>
      </c>
      <c r="G170" s="183">
        <f t="shared" ca="1" si="4"/>
        <v>44697</v>
      </c>
      <c r="H170" s="184" cm="1">
        <f t="array" ref="H170">-IF(SUMPRODUCT((PPG!$Q$19:$AB$19=$B$5)*PPG!Q170:AB170)&lt;0,SUMPRODUCT((PPG!$Q$19:$AB$19=$B$5)*PPG!Q170:AB170),0)</f>
        <v>0</v>
      </c>
      <c r="I170" s="115">
        <f t="shared" ca="1" si="5"/>
        <v>44697</v>
      </c>
      <c r="J170" s="117">
        <v>3</v>
      </c>
      <c r="K170" s="117" t="b">
        <v>1</v>
      </c>
      <c r="L170" s="117" t="s">
        <v>1313</v>
      </c>
      <c r="M170" s="117" t="b">
        <v>1</v>
      </c>
      <c r="N170" s="117" t="s">
        <v>1276</v>
      </c>
      <c r="O170" s="182" t="str">
        <f>LEFT(PPG!D170,19)&amp;"."&amp;PPGCR!F170</f>
        <v xml:space="preserve"> Please choose a sc....Ma22</v>
      </c>
      <c r="P170" s="185">
        <f>PPG!J172</f>
        <v>0</v>
      </c>
      <c r="Q170" s="117" t="b">
        <v>1</v>
      </c>
      <c r="R170" s="117" t="b">
        <v>1</v>
      </c>
      <c r="S170" s="117" t="b">
        <v>1</v>
      </c>
    </row>
    <row r="171" spans="1:19" x14ac:dyDescent="0.25">
      <c r="A171" s="117" t="s">
        <v>1312</v>
      </c>
      <c r="B171" s="180">
        <v>1</v>
      </c>
      <c r="C171" s="117">
        <v>2</v>
      </c>
      <c r="D171" s="181">
        <f>PPG!J171</f>
        <v>0</v>
      </c>
      <c r="E171" s="117" t="b">
        <v>1</v>
      </c>
      <c r="F171" s="182" t="str">
        <f>RIGHT(PPG!C171,4)&amp;"."&amp;PPG!M171&amp;"."&amp;PPG!K171&amp;"."&amp;PPGPAY!$C$5</f>
        <v>...Ma22</v>
      </c>
      <c r="G171" s="183">
        <f t="shared" ca="1" si="4"/>
        <v>44697</v>
      </c>
      <c r="H171" s="184" cm="1">
        <f t="array" ref="H171">-IF(SUMPRODUCT((PPG!$Q$19:$AB$19=$B$5)*PPG!Q171:AB171)&lt;0,SUMPRODUCT((PPG!$Q$19:$AB$19=$B$5)*PPG!Q171:AB171),0)</f>
        <v>0</v>
      </c>
      <c r="I171" s="115">
        <f t="shared" ca="1" si="5"/>
        <v>44697</v>
      </c>
      <c r="J171" s="117">
        <v>3</v>
      </c>
      <c r="K171" s="117" t="b">
        <v>1</v>
      </c>
      <c r="L171" s="117" t="s">
        <v>1313</v>
      </c>
      <c r="M171" s="117" t="b">
        <v>1</v>
      </c>
      <c r="N171" s="117" t="s">
        <v>1276</v>
      </c>
      <c r="O171" s="182" t="str">
        <f>LEFT(PPG!D171,19)&amp;"."&amp;PPGCR!F171</f>
        <v xml:space="preserve"> Please choose a sc....Ma22</v>
      </c>
      <c r="P171" s="185">
        <f>PPG!J173</f>
        <v>0</v>
      </c>
      <c r="Q171" s="117" t="b">
        <v>1</v>
      </c>
      <c r="R171" s="117" t="b">
        <v>1</v>
      </c>
      <c r="S171" s="117" t="b">
        <v>1</v>
      </c>
    </row>
    <row r="172" spans="1:19" x14ac:dyDescent="0.25">
      <c r="A172" s="117" t="s">
        <v>1312</v>
      </c>
      <c r="B172" s="180">
        <v>1</v>
      </c>
      <c r="C172" s="117">
        <v>2</v>
      </c>
      <c r="D172" s="181">
        <f>PPG!J172</f>
        <v>0</v>
      </c>
      <c r="E172" s="117" t="b">
        <v>1</v>
      </c>
      <c r="F172" s="182" t="str">
        <f>RIGHT(PPG!C172,4)&amp;"."&amp;PPG!M172&amp;"."&amp;PPG!K172&amp;"."&amp;PPGPAY!$C$5</f>
        <v>...Ma22</v>
      </c>
      <c r="G172" s="183">
        <f t="shared" ca="1" si="4"/>
        <v>44697</v>
      </c>
      <c r="H172" s="184" cm="1">
        <f t="array" ref="H172">-IF(SUMPRODUCT((PPG!$Q$19:$AB$19=$B$5)*PPG!Q172:AB172)&lt;0,SUMPRODUCT((PPG!$Q$19:$AB$19=$B$5)*PPG!Q172:AB172),0)</f>
        <v>0</v>
      </c>
      <c r="I172" s="115">
        <f t="shared" ca="1" si="5"/>
        <v>44697</v>
      </c>
      <c r="J172" s="117">
        <v>3</v>
      </c>
      <c r="K172" s="117" t="b">
        <v>1</v>
      </c>
      <c r="L172" s="117" t="s">
        <v>1313</v>
      </c>
      <c r="M172" s="117" t="b">
        <v>1</v>
      </c>
      <c r="N172" s="117" t="s">
        <v>1276</v>
      </c>
      <c r="O172" s="182" t="str">
        <f>LEFT(PPG!D172,19)&amp;"."&amp;PPGCR!F172</f>
        <v>....Ma22</v>
      </c>
      <c r="P172" s="185">
        <f>PPG!J174</f>
        <v>0</v>
      </c>
      <c r="Q172" s="117" t="b">
        <v>1</v>
      </c>
      <c r="R172" s="117" t="b">
        <v>1</v>
      </c>
      <c r="S172" s="117" t="b">
        <v>1</v>
      </c>
    </row>
    <row r="173" spans="1:19" x14ac:dyDescent="0.25">
      <c r="A173" s="117" t="s">
        <v>1312</v>
      </c>
      <c r="B173" s="180">
        <v>1</v>
      </c>
      <c r="C173" s="117">
        <v>2</v>
      </c>
      <c r="D173" s="181">
        <f>PPG!J173</f>
        <v>0</v>
      </c>
      <c r="E173" s="117" t="b">
        <v>1</v>
      </c>
      <c r="F173" s="182" t="str">
        <f>RIGHT(PPG!C173,4)&amp;"."&amp;PPG!M173&amp;"."&amp;PPG!K173&amp;"."&amp;PPGPAY!$C$5</f>
        <v>...Ma22</v>
      </c>
      <c r="G173" s="183">
        <f t="shared" ca="1" si="4"/>
        <v>44697</v>
      </c>
      <c r="H173" s="184" cm="1">
        <f t="array" ref="H173">-IF(SUMPRODUCT((PPG!$Q$19:$AB$19=$B$5)*PPG!Q173:AB173)&lt;0,SUMPRODUCT((PPG!$Q$19:$AB$19=$B$5)*PPG!Q173:AB173),0)</f>
        <v>0</v>
      </c>
      <c r="I173" s="115">
        <f t="shared" ca="1" si="5"/>
        <v>44697</v>
      </c>
      <c r="J173" s="117">
        <v>3</v>
      </c>
      <c r="K173" s="117" t="b">
        <v>1</v>
      </c>
      <c r="L173" s="117" t="s">
        <v>1313</v>
      </c>
      <c r="M173" s="117" t="b">
        <v>1</v>
      </c>
      <c r="N173" s="117" t="s">
        <v>1276</v>
      </c>
      <c r="O173" s="182" t="str">
        <f>LEFT(PPG!D173,19)&amp;"."&amp;PPGCR!F173</f>
        <v>....Ma22</v>
      </c>
      <c r="P173" s="185">
        <f>PPG!J175</f>
        <v>0</v>
      </c>
      <c r="Q173" s="117" t="b">
        <v>1</v>
      </c>
      <c r="R173" s="117" t="b">
        <v>1</v>
      </c>
      <c r="S173" s="117" t="b">
        <v>1</v>
      </c>
    </row>
    <row r="174" spans="1:19" x14ac:dyDescent="0.25">
      <c r="A174" s="117" t="s">
        <v>1312</v>
      </c>
      <c r="B174" s="180">
        <v>1</v>
      </c>
      <c r="C174" s="117">
        <v>2</v>
      </c>
      <c r="D174" s="181">
        <f>PPG!J174</f>
        <v>0</v>
      </c>
      <c r="E174" s="117" t="b">
        <v>1</v>
      </c>
      <c r="F174" s="182" t="str">
        <f>RIGHT(PPG!C174,4)&amp;"."&amp;PPG!M174&amp;"."&amp;PPG!K174&amp;"."&amp;PPGPAY!$C$5</f>
        <v>...Ma22</v>
      </c>
      <c r="G174" s="183">
        <f t="shared" ca="1" si="4"/>
        <v>44697</v>
      </c>
      <c r="H174" s="184" cm="1">
        <f t="array" ref="H174">-IF(SUMPRODUCT((PPG!$Q$19:$AB$19=$B$5)*PPG!Q174:AB174)&lt;0,SUMPRODUCT((PPG!$Q$19:$AB$19=$B$5)*PPG!Q174:AB174),0)</f>
        <v>0</v>
      </c>
      <c r="I174" s="115">
        <f t="shared" ca="1" si="5"/>
        <v>44697</v>
      </c>
      <c r="J174" s="117">
        <v>3</v>
      </c>
      <c r="K174" s="117" t="b">
        <v>1</v>
      </c>
      <c r="L174" s="117" t="s">
        <v>1313</v>
      </c>
      <c r="M174" s="117" t="b">
        <v>1</v>
      </c>
      <c r="N174" s="117" t="s">
        <v>1276</v>
      </c>
      <c r="O174" s="182" t="str">
        <f>LEFT(PPG!D174,19)&amp;"."&amp;PPGCR!F174</f>
        <v>....Ma22</v>
      </c>
      <c r="P174" s="185">
        <f>PPG!J176</f>
        <v>0</v>
      </c>
      <c r="Q174" s="117" t="b">
        <v>1</v>
      </c>
      <c r="R174" s="117" t="b">
        <v>1</v>
      </c>
      <c r="S174" s="117" t="b">
        <v>1</v>
      </c>
    </row>
    <row r="175" spans="1:19" x14ac:dyDescent="0.25">
      <c r="A175" s="117" t="s">
        <v>1312</v>
      </c>
      <c r="B175" s="180">
        <v>1</v>
      </c>
      <c r="C175" s="117">
        <v>2</v>
      </c>
      <c r="D175" s="181">
        <f>PPG!J175</f>
        <v>0</v>
      </c>
      <c r="E175" s="117" t="b">
        <v>1</v>
      </c>
      <c r="F175" s="182" t="str">
        <f>RIGHT(PPG!C175,4)&amp;"."&amp;PPG!M175&amp;"."&amp;PPG!K175&amp;"."&amp;PPGPAY!$C$5</f>
        <v>...Ma22</v>
      </c>
      <c r="G175" s="183">
        <f t="shared" ca="1" si="4"/>
        <v>44697</v>
      </c>
      <c r="H175" s="184" cm="1">
        <f t="array" ref="H175">-IF(SUMPRODUCT((PPG!$Q$19:$AB$19=$B$5)*PPG!Q175:AB175)&lt;0,SUMPRODUCT((PPG!$Q$19:$AB$19=$B$5)*PPG!Q175:AB175),0)</f>
        <v>0</v>
      </c>
      <c r="I175" s="115">
        <f t="shared" ca="1" si="5"/>
        <v>44697</v>
      </c>
      <c r="J175" s="117">
        <v>3</v>
      </c>
      <c r="K175" s="117" t="b">
        <v>1</v>
      </c>
      <c r="L175" s="117" t="s">
        <v>1313</v>
      </c>
      <c r="M175" s="117" t="b">
        <v>1</v>
      </c>
      <c r="N175" s="117" t="s">
        <v>1276</v>
      </c>
      <c r="O175" s="182" t="str">
        <f>LEFT(PPG!D175,19)&amp;"."&amp;PPGCR!F175</f>
        <v>....Ma22</v>
      </c>
      <c r="P175" s="185">
        <f>PPG!J177</f>
        <v>0</v>
      </c>
      <c r="Q175" s="117" t="b">
        <v>1</v>
      </c>
      <c r="R175" s="117" t="b">
        <v>1</v>
      </c>
      <c r="S175" s="117" t="b">
        <v>1</v>
      </c>
    </row>
    <row r="176" spans="1:19" x14ac:dyDescent="0.25">
      <c r="A176" s="117" t="s">
        <v>1312</v>
      </c>
      <c r="B176" s="180">
        <v>1</v>
      </c>
      <c r="C176" s="117">
        <v>2</v>
      </c>
      <c r="D176" s="181">
        <f>PPG!J176</f>
        <v>0</v>
      </c>
      <c r="E176" s="117" t="b">
        <v>1</v>
      </c>
      <c r="F176" s="182" t="str">
        <f>RIGHT(PPG!C176,4)&amp;"."&amp;PPG!M176&amp;"."&amp;PPG!K176&amp;"."&amp;PPGPAY!$C$5</f>
        <v>...Ma22</v>
      </c>
      <c r="G176" s="183">
        <f t="shared" ca="1" si="4"/>
        <v>44697</v>
      </c>
      <c r="H176" s="184" cm="1">
        <f t="array" ref="H176">-IF(SUMPRODUCT((PPG!$Q$19:$AB$19=$B$5)*PPG!Q176:AB176)&lt;0,SUMPRODUCT((PPG!$Q$19:$AB$19=$B$5)*PPG!Q176:AB176),0)</f>
        <v>0</v>
      </c>
      <c r="I176" s="115">
        <f t="shared" ca="1" si="5"/>
        <v>44697</v>
      </c>
      <c r="J176" s="117">
        <v>3</v>
      </c>
      <c r="K176" s="117" t="b">
        <v>1</v>
      </c>
      <c r="L176" s="117" t="s">
        <v>1313</v>
      </c>
      <c r="M176" s="117" t="b">
        <v>1</v>
      </c>
      <c r="N176" s="117" t="s">
        <v>1276</v>
      </c>
      <c r="O176" s="182" t="str">
        <f>LEFT(PPG!D176,19)&amp;"."&amp;PPGCR!F176</f>
        <v>....Ma22</v>
      </c>
      <c r="P176" s="185">
        <f>PPG!J178</f>
        <v>0</v>
      </c>
      <c r="Q176" s="117" t="b">
        <v>1</v>
      </c>
      <c r="R176" s="117" t="b">
        <v>1</v>
      </c>
      <c r="S176" s="117" t="b">
        <v>1</v>
      </c>
    </row>
    <row r="177" spans="1:19" x14ac:dyDescent="0.25">
      <c r="A177" s="117" t="s">
        <v>1312</v>
      </c>
      <c r="B177" s="180">
        <v>1</v>
      </c>
      <c r="C177" s="117">
        <v>2</v>
      </c>
      <c r="D177" s="181">
        <f>PPG!J177</f>
        <v>0</v>
      </c>
      <c r="E177" s="117" t="b">
        <v>1</v>
      </c>
      <c r="F177" s="182" t="str">
        <f>RIGHT(PPG!C177,4)&amp;"."&amp;PPG!M177&amp;"."&amp;PPG!K177&amp;"."&amp;PPGPAY!$C$5</f>
        <v>...Ma22</v>
      </c>
      <c r="G177" s="183">
        <f t="shared" ca="1" si="4"/>
        <v>44697</v>
      </c>
      <c r="H177" s="184" cm="1">
        <f t="array" ref="H177">-IF(SUMPRODUCT((PPG!$Q$19:$AB$19=$B$5)*PPG!Q177:AB177)&lt;0,SUMPRODUCT((PPG!$Q$19:$AB$19=$B$5)*PPG!Q177:AB177),0)</f>
        <v>0</v>
      </c>
      <c r="I177" s="115">
        <f t="shared" ca="1" si="5"/>
        <v>44697</v>
      </c>
      <c r="J177" s="117">
        <v>3</v>
      </c>
      <c r="K177" s="117" t="b">
        <v>1</v>
      </c>
      <c r="L177" s="117" t="s">
        <v>1313</v>
      </c>
      <c r="M177" s="117" t="b">
        <v>1</v>
      </c>
      <c r="N177" s="117" t="s">
        <v>1276</v>
      </c>
      <c r="O177" s="182" t="str">
        <f>LEFT(PPG!D177,19)&amp;"."&amp;PPGCR!F177</f>
        <v>....Ma22</v>
      </c>
      <c r="P177" s="185">
        <f>PPG!J179</f>
        <v>0</v>
      </c>
      <c r="Q177" s="117" t="b">
        <v>1</v>
      </c>
      <c r="R177" s="117" t="b">
        <v>1</v>
      </c>
      <c r="S177" s="117" t="b">
        <v>1</v>
      </c>
    </row>
    <row r="178" spans="1:19" x14ac:dyDescent="0.25">
      <c r="A178" s="117" t="s">
        <v>1312</v>
      </c>
      <c r="B178" s="180">
        <v>1</v>
      </c>
      <c r="C178" s="117">
        <v>2</v>
      </c>
      <c r="D178" s="181">
        <f>PPG!J178</f>
        <v>0</v>
      </c>
      <c r="E178" s="117" t="b">
        <v>1</v>
      </c>
      <c r="F178" s="182" t="str">
        <f>RIGHT(PPG!C178,4)&amp;"."&amp;PPG!M178&amp;"."&amp;PPG!K178&amp;"."&amp;PPGPAY!$C$5</f>
        <v>...Ma22</v>
      </c>
      <c r="G178" s="183">
        <f t="shared" ca="1" si="4"/>
        <v>44697</v>
      </c>
      <c r="H178" s="184" cm="1">
        <f t="array" ref="H178">-IF(SUMPRODUCT((PPG!$Q$19:$AB$19=$B$5)*PPG!Q178:AB178)&lt;0,SUMPRODUCT((PPG!$Q$19:$AB$19=$B$5)*PPG!Q178:AB178),0)</f>
        <v>0</v>
      </c>
      <c r="I178" s="115">
        <f t="shared" ca="1" si="5"/>
        <v>44697</v>
      </c>
      <c r="J178" s="117">
        <v>3</v>
      </c>
      <c r="K178" s="117" t="b">
        <v>1</v>
      </c>
      <c r="L178" s="117" t="s">
        <v>1313</v>
      </c>
      <c r="M178" s="117" t="b">
        <v>1</v>
      </c>
      <c r="N178" s="117" t="s">
        <v>1276</v>
      </c>
      <c r="O178" s="182" t="str">
        <f>LEFT(PPG!D178,19)&amp;"."&amp;PPGCR!F178</f>
        <v>....Ma22</v>
      </c>
      <c r="P178" s="185">
        <f>PPG!J180</f>
        <v>0</v>
      </c>
      <c r="Q178" s="117" t="b">
        <v>1</v>
      </c>
      <c r="R178" s="117" t="b">
        <v>1</v>
      </c>
      <c r="S178" s="117" t="b">
        <v>1</v>
      </c>
    </row>
    <row r="179" spans="1:19" x14ac:dyDescent="0.25">
      <c r="A179" s="117" t="s">
        <v>1312</v>
      </c>
      <c r="B179" s="180">
        <v>1</v>
      </c>
      <c r="C179" s="117">
        <v>2</v>
      </c>
      <c r="D179" s="181">
        <f>PPG!J179</f>
        <v>0</v>
      </c>
      <c r="E179" s="117" t="b">
        <v>1</v>
      </c>
      <c r="F179" s="182" t="str">
        <f>RIGHT(PPG!C179,4)&amp;"."&amp;PPG!M179&amp;"."&amp;PPG!K179&amp;"."&amp;PPGPAY!$C$5</f>
        <v>...Ma22</v>
      </c>
      <c r="G179" s="183">
        <f t="shared" ca="1" si="4"/>
        <v>44697</v>
      </c>
      <c r="H179" s="184" cm="1">
        <f t="array" ref="H179">-IF(SUMPRODUCT((PPG!$Q$19:$AB$19=$B$5)*PPG!Q179:AB179)&lt;0,SUMPRODUCT((PPG!$Q$19:$AB$19=$B$5)*PPG!Q179:AB179),0)</f>
        <v>0</v>
      </c>
      <c r="I179" s="115">
        <f t="shared" ca="1" si="5"/>
        <v>44697</v>
      </c>
      <c r="J179" s="117">
        <v>3</v>
      </c>
      <c r="K179" s="117" t="b">
        <v>1</v>
      </c>
      <c r="L179" s="117" t="s">
        <v>1313</v>
      </c>
      <c r="M179" s="117" t="b">
        <v>1</v>
      </c>
      <c r="N179" s="117" t="s">
        <v>1276</v>
      </c>
      <c r="O179" s="182" t="str">
        <f>LEFT(PPG!D179,19)&amp;"."&amp;PPGCR!F179</f>
        <v>....Ma22</v>
      </c>
      <c r="P179" s="185">
        <f>PPG!J181</f>
        <v>0</v>
      </c>
      <c r="Q179" s="117" t="b">
        <v>1</v>
      </c>
      <c r="R179" s="117" t="b">
        <v>1</v>
      </c>
      <c r="S179" s="117" t="b">
        <v>1</v>
      </c>
    </row>
    <row r="180" spans="1:19" x14ac:dyDescent="0.25">
      <c r="A180" s="117" t="s">
        <v>1312</v>
      </c>
      <c r="B180" s="180">
        <v>1</v>
      </c>
      <c r="C180" s="117">
        <v>2</v>
      </c>
      <c r="D180" s="181">
        <f>PPG!J180</f>
        <v>0</v>
      </c>
      <c r="E180" s="117" t="b">
        <v>1</v>
      </c>
      <c r="F180" s="182" t="str">
        <f>RIGHT(PPG!C180,4)&amp;"."&amp;PPG!M180&amp;"."&amp;PPG!K180&amp;"."&amp;PPGPAY!$C$5</f>
        <v>...Ma22</v>
      </c>
      <c r="G180" s="183">
        <f t="shared" ca="1" si="4"/>
        <v>44697</v>
      </c>
      <c r="H180" s="184" cm="1">
        <f t="array" ref="H180">-IF(SUMPRODUCT((PPG!$Q$19:$AB$19=$B$5)*PPG!Q180:AB180)&lt;0,SUMPRODUCT((PPG!$Q$19:$AB$19=$B$5)*PPG!Q180:AB180),0)</f>
        <v>0</v>
      </c>
      <c r="I180" s="115">
        <f t="shared" ca="1" si="5"/>
        <v>44697</v>
      </c>
      <c r="J180" s="117">
        <v>3</v>
      </c>
      <c r="K180" s="117" t="b">
        <v>1</v>
      </c>
      <c r="L180" s="117" t="s">
        <v>1313</v>
      </c>
      <c r="M180" s="117" t="b">
        <v>1</v>
      </c>
      <c r="N180" s="117" t="s">
        <v>1276</v>
      </c>
      <c r="O180" s="182" t="str">
        <f>LEFT(PPG!D180,19)&amp;"."&amp;PPGCR!F180</f>
        <v>....Ma22</v>
      </c>
      <c r="P180" s="185">
        <f>PPG!J182</f>
        <v>0</v>
      </c>
      <c r="Q180" s="117" t="b">
        <v>1</v>
      </c>
      <c r="R180" s="117" t="b">
        <v>1</v>
      </c>
      <c r="S180" s="117" t="b">
        <v>1</v>
      </c>
    </row>
    <row r="181" spans="1:19" x14ac:dyDescent="0.25">
      <c r="A181" s="117" t="s">
        <v>1312</v>
      </c>
      <c r="B181" s="180">
        <v>1</v>
      </c>
      <c r="C181" s="117">
        <v>2</v>
      </c>
      <c r="D181" s="181">
        <f>PPG!J181</f>
        <v>0</v>
      </c>
      <c r="E181" s="117" t="b">
        <v>1</v>
      </c>
      <c r="F181" s="182" t="str">
        <f>RIGHT(PPG!C181,4)&amp;"."&amp;PPG!M181&amp;"."&amp;PPG!K181&amp;"."&amp;PPGPAY!$C$5</f>
        <v>...Ma22</v>
      </c>
      <c r="G181" s="183">
        <f t="shared" ca="1" si="4"/>
        <v>44697</v>
      </c>
      <c r="H181" s="184" cm="1">
        <f t="array" ref="H181">-IF(SUMPRODUCT((PPG!$Q$19:$AB$19=$B$5)*PPG!Q181:AB181)&lt;0,SUMPRODUCT((PPG!$Q$19:$AB$19=$B$5)*PPG!Q181:AB181),0)</f>
        <v>0</v>
      </c>
      <c r="I181" s="115">
        <f t="shared" ca="1" si="5"/>
        <v>44697</v>
      </c>
      <c r="J181" s="117">
        <v>3</v>
      </c>
      <c r="K181" s="117" t="b">
        <v>1</v>
      </c>
      <c r="L181" s="117" t="s">
        <v>1313</v>
      </c>
      <c r="M181" s="117" t="b">
        <v>1</v>
      </c>
      <c r="N181" s="117" t="s">
        <v>1276</v>
      </c>
      <c r="O181" s="182" t="str">
        <f>LEFT(PPG!D181,19)&amp;"."&amp;PPGCR!F181</f>
        <v>....Ma22</v>
      </c>
      <c r="P181" s="185">
        <f>PPG!J183</f>
        <v>0</v>
      </c>
      <c r="Q181" s="117" t="b">
        <v>1</v>
      </c>
      <c r="R181" s="117" t="b">
        <v>1</v>
      </c>
      <c r="S181" s="117" t="b">
        <v>1</v>
      </c>
    </row>
    <row r="182" spans="1:19" x14ac:dyDescent="0.25">
      <c r="A182" s="117" t="s">
        <v>1312</v>
      </c>
      <c r="B182" s="180">
        <v>1</v>
      </c>
      <c r="C182" s="117">
        <v>2</v>
      </c>
      <c r="D182" s="181">
        <f>PPG!J182</f>
        <v>0</v>
      </c>
      <c r="E182" s="117" t="b">
        <v>1</v>
      </c>
      <c r="F182" s="182" t="str">
        <f>RIGHT(PPG!C182,4)&amp;"."&amp;PPG!M182&amp;"."&amp;PPG!K182&amp;"."&amp;PPGPAY!$C$5</f>
        <v>...Ma22</v>
      </c>
      <c r="G182" s="183">
        <f t="shared" ca="1" si="4"/>
        <v>44697</v>
      </c>
      <c r="H182" s="184" cm="1">
        <f t="array" ref="H182">-IF(SUMPRODUCT((PPG!$Q$19:$AB$19=$B$5)*PPG!Q182:AB182)&lt;0,SUMPRODUCT((PPG!$Q$19:$AB$19=$B$5)*PPG!Q182:AB182),0)</f>
        <v>0</v>
      </c>
      <c r="I182" s="115">
        <f t="shared" ca="1" si="5"/>
        <v>44697</v>
      </c>
      <c r="J182" s="117">
        <v>3</v>
      </c>
      <c r="K182" s="117" t="b">
        <v>1</v>
      </c>
      <c r="L182" s="117" t="s">
        <v>1313</v>
      </c>
      <c r="M182" s="117" t="b">
        <v>1</v>
      </c>
      <c r="N182" s="117" t="s">
        <v>1276</v>
      </c>
      <c r="O182" s="182" t="str">
        <f>LEFT(PPG!D182,19)&amp;"."&amp;PPGCR!F182</f>
        <v>....Ma22</v>
      </c>
      <c r="P182" s="185">
        <f>PPG!J184</f>
        <v>0</v>
      </c>
      <c r="Q182" s="117" t="b">
        <v>1</v>
      </c>
      <c r="R182" s="117" t="b">
        <v>1</v>
      </c>
      <c r="S182" s="117" t="b">
        <v>1</v>
      </c>
    </row>
    <row r="183" spans="1:19" x14ac:dyDescent="0.25">
      <c r="A183" s="117" t="s">
        <v>1312</v>
      </c>
      <c r="B183" s="180">
        <v>1</v>
      </c>
      <c r="C183" s="117">
        <v>2</v>
      </c>
      <c r="D183" s="181">
        <f>PPG!J183</f>
        <v>0</v>
      </c>
      <c r="E183" s="117" t="b">
        <v>1</v>
      </c>
      <c r="F183" s="182" t="str">
        <f>RIGHT(PPG!C183,4)&amp;"."&amp;PPG!M183&amp;"."&amp;PPG!K183&amp;"."&amp;PPGPAY!$C$5</f>
        <v>...Ma22</v>
      </c>
      <c r="G183" s="183">
        <f t="shared" ca="1" si="4"/>
        <v>44697</v>
      </c>
      <c r="H183" s="184" cm="1">
        <f t="array" ref="H183">-IF(SUMPRODUCT((PPG!$Q$19:$AB$19=$B$5)*PPG!Q183:AB183)&lt;0,SUMPRODUCT((PPG!$Q$19:$AB$19=$B$5)*PPG!Q183:AB183),0)</f>
        <v>0</v>
      </c>
      <c r="I183" s="115">
        <f t="shared" ca="1" si="5"/>
        <v>44697</v>
      </c>
      <c r="J183" s="117">
        <v>3</v>
      </c>
      <c r="K183" s="117" t="b">
        <v>1</v>
      </c>
      <c r="L183" s="117" t="s">
        <v>1313</v>
      </c>
      <c r="M183" s="117" t="b">
        <v>1</v>
      </c>
      <c r="N183" s="117" t="s">
        <v>1276</v>
      </c>
      <c r="O183" s="182" t="str">
        <f>LEFT(PPG!D183,19)&amp;"."&amp;PPGCR!F183</f>
        <v>....Ma22</v>
      </c>
      <c r="P183" s="185">
        <f>PPG!J185</f>
        <v>0</v>
      </c>
      <c r="Q183" s="117" t="b">
        <v>1</v>
      </c>
      <c r="R183" s="117" t="b">
        <v>1</v>
      </c>
      <c r="S183" s="117" t="b">
        <v>1</v>
      </c>
    </row>
    <row r="184" spans="1:19" x14ac:dyDescent="0.25">
      <c r="A184" s="117" t="s">
        <v>1312</v>
      </c>
      <c r="B184" s="180">
        <v>1</v>
      </c>
      <c r="C184" s="117">
        <v>2</v>
      </c>
      <c r="D184" s="181">
        <f>PPG!J184</f>
        <v>0</v>
      </c>
      <c r="E184" s="117" t="b">
        <v>1</v>
      </c>
      <c r="F184" s="182" t="str">
        <f>RIGHT(PPG!C184,4)&amp;"."&amp;PPG!M184&amp;"."&amp;PPG!K184&amp;"."&amp;PPGPAY!$C$5</f>
        <v>...Ma22</v>
      </c>
      <c r="G184" s="183">
        <f t="shared" ca="1" si="4"/>
        <v>44697</v>
      </c>
      <c r="H184" s="184" cm="1">
        <f t="array" ref="H184">-IF(SUMPRODUCT((PPG!$Q$19:$AB$19=$B$5)*PPG!Q184:AB184)&lt;0,SUMPRODUCT((PPG!$Q$19:$AB$19=$B$5)*PPG!Q184:AB184),0)</f>
        <v>0</v>
      </c>
      <c r="I184" s="115">
        <f t="shared" ca="1" si="5"/>
        <v>44697</v>
      </c>
      <c r="J184" s="117">
        <v>3</v>
      </c>
      <c r="K184" s="117" t="b">
        <v>1</v>
      </c>
      <c r="L184" s="117" t="s">
        <v>1313</v>
      </c>
      <c r="M184" s="117" t="b">
        <v>1</v>
      </c>
      <c r="N184" s="117" t="s">
        <v>1276</v>
      </c>
      <c r="O184" s="182" t="str">
        <f>LEFT(PPG!D184,19)&amp;"."&amp;PPGCR!F184</f>
        <v>....Ma22</v>
      </c>
      <c r="P184" s="185">
        <f>PPG!J186</f>
        <v>0</v>
      </c>
      <c r="Q184" s="117" t="b">
        <v>1</v>
      </c>
      <c r="R184" s="117" t="b">
        <v>1</v>
      </c>
      <c r="S184" s="117" t="b">
        <v>1</v>
      </c>
    </row>
    <row r="185" spans="1:19" x14ac:dyDescent="0.25">
      <c r="A185" s="117" t="s">
        <v>1312</v>
      </c>
      <c r="B185" s="180">
        <v>1</v>
      </c>
      <c r="C185" s="117">
        <v>2</v>
      </c>
      <c r="D185" s="181">
        <f>PPG!J185</f>
        <v>0</v>
      </c>
      <c r="E185" s="117" t="b">
        <v>1</v>
      </c>
      <c r="F185" s="182" t="str">
        <f>RIGHT(PPG!C185,4)&amp;"."&amp;PPG!M185&amp;"."&amp;PPG!K185&amp;"."&amp;PPGPAY!$C$5</f>
        <v>...Ma22</v>
      </c>
      <c r="G185" s="183">
        <f t="shared" ca="1" si="4"/>
        <v>44697</v>
      </c>
      <c r="H185" s="184" cm="1">
        <f t="array" ref="H185">-IF(SUMPRODUCT((PPG!$Q$19:$AB$19=$B$5)*PPG!Q185:AB185)&lt;0,SUMPRODUCT((PPG!$Q$19:$AB$19=$B$5)*PPG!Q185:AB185),0)</f>
        <v>0</v>
      </c>
      <c r="I185" s="115">
        <f t="shared" ca="1" si="5"/>
        <v>44697</v>
      </c>
      <c r="J185" s="117">
        <v>3</v>
      </c>
      <c r="K185" s="117" t="b">
        <v>1</v>
      </c>
      <c r="L185" s="117" t="s">
        <v>1313</v>
      </c>
      <c r="M185" s="117" t="b">
        <v>1</v>
      </c>
      <c r="N185" s="117" t="s">
        <v>1276</v>
      </c>
      <c r="O185" s="182" t="str">
        <f>LEFT(PPG!D185,19)&amp;"."&amp;PPGCR!F185</f>
        <v>....Ma22</v>
      </c>
      <c r="P185" s="185">
        <f>PPG!J187</f>
        <v>0</v>
      </c>
      <c r="Q185" s="117" t="b">
        <v>1</v>
      </c>
      <c r="R185" s="117" t="b">
        <v>1</v>
      </c>
      <c r="S185" s="117" t="b">
        <v>1</v>
      </c>
    </row>
    <row r="186" spans="1:19" x14ac:dyDescent="0.25">
      <c r="A186" s="117" t="s">
        <v>1312</v>
      </c>
      <c r="B186" s="180">
        <v>1</v>
      </c>
      <c r="C186" s="117">
        <v>2</v>
      </c>
      <c r="D186" s="181">
        <f>PPG!J186</f>
        <v>0</v>
      </c>
      <c r="E186" s="117" t="b">
        <v>1</v>
      </c>
      <c r="F186" s="182" t="str">
        <f>RIGHT(PPG!C186,4)&amp;"."&amp;PPG!M186&amp;"."&amp;PPG!K186&amp;"."&amp;PPGPAY!$C$5</f>
        <v>...Ma22</v>
      </c>
      <c r="G186" s="183">
        <f t="shared" ca="1" si="4"/>
        <v>44697</v>
      </c>
      <c r="H186" s="184" cm="1">
        <f t="array" ref="H186">-IF(SUMPRODUCT((PPG!$Q$19:$AB$19=$B$5)*PPG!Q186:AB186)&lt;0,SUMPRODUCT((PPG!$Q$19:$AB$19=$B$5)*PPG!Q186:AB186),0)</f>
        <v>0</v>
      </c>
      <c r="I186" s="115">
        <f t="shared" ca="1" si="5"/>
        <v>44697</v>
      </c>
      <c r="J186" s="117">
        <v>3</v>
      </c>
      <c r="K186" s="117" t="b">
        <v>1</v>
      </c>
      <c r="L186" s="117" t="s">
        <v>1313</v>
      </c>
      <c r="M186" s="117" t="b">
        <v>1</v>
      </c>
      <c r="N186" s="117" t="s">
        <v>1276</v>
      </c>
      <c r="O186" s="182" t="str">
        <f>LEFT(PPG!D186,19)&amp;"."&amp;PPGCR!F186</f>
        <v>....Ma22</v>
      </c>
      <c r="P186" s="185">
        <f>PPG!J188</f>
        <v>0</v>
      </c>
      <c r="Q186" s="117" t="b">
        <v>1</v>
      </c>
      <c r="R186" s="117" t="b">
        <v>1</v>
      </c>
      <c r="S186" s="117" t="b">
        <v>1</v>
      </c>
    </row>
    <row r="187" spans="1:19" x14ac:dyDescent="0.25">
      <c r="A187" s="117" t="s">
        <v>1312</v>
      </c>
      <c r="B187" s="180">
        <v>1</v>
      </c>
      <c r="C187" s="117">
        <v>2</v>
      </c>
      <c r="D187" s="181">
        <f>PPG!J187</f>
        <v>0</v>
      </c>
      <c r="E187" s="117" t="b">
        <v>1</v>
      </c>
      <c r="F187" s="182" t="str">
        <f>RIGHT(PPG!C187,4)&amp;"."&amp;PPG!M187&amp;"."&amp;PPG!K187&amp;"."&amp;PPGPAY!$C$5</f>
        <v>...Ma22</v>
      </c>
      <c r="G187" s="183">
        <f t="shared" ca="1" si="4"/>
        <v>44697</v>
      </c>
      <c r="H187" s="184" cm="1">
        <f t="array" ref="H187">-IF(SUMPRODUCT((PPG!$Q$19:$AB$19=$B$5)*PPG!Q187:AB187)&lt;0,SUMPRODUCT((PPG!$Q$19:$AB$19=$B$5)*PPG!Q187:AB187),0)</f>
        <v>0</v>
      </c>
      <c r="I187" s="115">
        <f t="shared" ca="1" si="5"/>
        <v>44697</v>
      </c>
      <c r="J187" s="117">
        <v>3</v>
      </c>
      <c r="K187" s="117" t="b">
        <v>1</v>
      </c>
      <c r="L187" s="117" t="s">
        <v>1313</v>
      </c>
      <c r="M187" s="117" t="b">
        <v>1</v>
      </c>
      <c r="N187" s="117" t="s">
        <v>1276</v>
      </c>
      <c r="O187" s="182" t="str">
        <f>LEFT(PPG!D187,19)&amp;"."&amp;PPGCR!F187</f>
        <v>....Ma22</v>
      </c>
      <c r="P187" s="185">
        <f>PPG!J189</f>
        <v>0</v>
      </c>
      <c r="Q187" s="117" t="b">
        <v>1</v>
      </c>
      <c r="R187" s="117" t="b">
        <v>1</v>
      </c>
      <c r="S187" s="117" t="b">
        <v>1</v>
      </c>
    </row>
    <row r="188" spans="1:19" x14ac:dyDescent="0.25">
      <c r="A188" s="117" t="s">
        <v>1312</v>
      </c>
      <c r="B188" s="180">
        <v>1</v>
      </c>
      <c r="C188" s="117">
        <v>2</v>
      </c>
      <c r="D188" s="181">
        <f>PPG!J188</f>
        <v>0</v>
      </c>
      <c r="E188" s="117" t="b">
        <v>1</v>
      </c>
      <c r="F188" s="182" t="str">
        <f>RIGHT(PPG!C188,4)&amp;"."&amp;PPG!M188&amp;"."&amp;PPG!K188&amp;"."&amp;PPGPAY!$C$5</f>
        <v>...Ma22</v>
      </c>
      <c r="G188" s="183">
        <f t="shared" ca="1" si="4"/>
        <v>44697</v>
      </c>
      <c r="H188" s="184" cm="1">
        <f t="array" ref="H188">-IF(SUMPRODUCT((PPG!$Q$19:$AB$19=$B$5)*PPG!Q188:AB188)&lt;0,SUMPRODUCT((PPG!$Q$19:$AB$19=$B$5)*PPG!Q188:AB188),0)</f>
        <v>0</v>
      </c>
      <c r="I188" s="115">
        <f t="shared" ca="1" si="5"/>
        <v>44697</v>
      </c>
      <c r="J188" s="117">
        <v>3</v>
      </c>
      <c r="K188" s="117" t="b">
        <v>1</v>
      </c>
      <c r="L188" s="117" t="s">
        <v>1313</v>
      </c>
      <c r="M188" s="117" t="b">
        <v>1</v>
      </c>
      <c r="N188" s="117" t="s">
        <v>1276</v>
      </c>
      <c r="O188" s="182" t="str">
        <f>LEFT(PPG!D188,19)&amp;"."&amp;PPGCR!F188</f>
        <v>....Ma22</v>
      </c>
      <c r="P188" s="185">
        <f>PPG!J190</f>
        <v>0</v>
      </c>
      <c r="Q188" s="117" t="b">
        <v>1</v>
      </c>
      <c r="R188" s="117" t="b">
        <v>1</v>
      </c>
      <c r="S188" s="117" t="b">
        <v>1</v>
      </c>
    </row>
    <row r="189" spans="1:19" x14ac:dyDescent="0.25">
      <c r="A189" s="117" t="s">
        <v>1312</v>
      </c>
      <c r="B189" s="180">
        <v>1</v>
      </c>
      <c r="C189" s="117">
        <v>2</v>
      </c>
      <c r="D189" s="181">
        <f>PPG!J189</f>
        <v>0</v>
      </c>
      <c r="E189" s="117" t="b">
        <v>1</v>
      </c>
      <c r="F189" s="182" t="str">
        <f>RIGHT(PPG!C189,4)&amp;"."&amp;PPG!M189&amp;"."&amp;PPG!K189&amp;"."&amp;PPGPAY!$C$5</f>
        <v>...Ma22</v>
      </c>
      <c r="G189" s="183">
        <f t="shared" ca="1" si="4"/>
        <v>44697</v>
      </c>
      <c r="H189" s="184" cm="1">
        <f t="array" ref="H189">-IF(SUMPRODUCT((PPG!$Q$19:$AB$19=$B$5)*PPG!Q189:AB189)&lt;0,SUMPRODUCT((PPG!$Q$19:$AB$19=$B$5)*PPG!Q189:AB189),0)</f>
        <v>0</v>
      </c>
      <c r="I189" s="115">
        <f t="shared" ca="1" si="5"/>
        <v>44697</v>
      </c>
      <c r="J189" s="117">
        <v>3</v>
      </c>
      <c r="K189" s="117" t="b">
        <v>1</v>
      </c>
      <c r="L189" s="117" t="s">
        <v>1313</v>
      </c>
      <c r="M189" s="117" t="b">
        <v>1</v>
      </c>
      <c r="N189" s="117" t="s">
        <v>1276</v>
      </c>
      <c r="O189" s="182" t="str">
        <f>LEFT(PPG!D189,19)&amp;"."&amp;PPGCR!F189</f>
        <v>....Ma22</v>
      </c>
      <c r="P189" s="185">
        <f>PPG!J191</f>
        <v>0</v>
      </c>
      <c r="Q189" s="117" t="b">
        <v>1</v>
      </c>
      <c r="R189" s="117" t="b">
        <v>1</v>
      </c>
      <c r="S189" s="117" t="b">
        <v>1</v>
      </c>
    </row>
    <row r="190" spans="1:19" x14ac:dyDescent="0.25">
      <c r="A190" s="117" t="s">
        <v>1312</v>
      </c>
      <c r="B190" s="180">
        <v>1</v>
      </c>
      <c r="C190" s="117">
        <v>2</v>
      </c>
      <c r="D190" s="181">
        <f>PPG!J190</f>
        <v>0</v>
      </c>
      <c r="E190" s="117" t="b">
        <v>1</v>
      </c>
      <c r="F190" s="182" t="str">
        <f>RIGHT(PPG!C190,4)&amp;"."&amp;PPG!M190&amp;"."&amp;PPG!K190&amp;"."&amp;PPGPAY!$C$5</f>
        <v>...Ma22</v>
      </c>
      <c r="G190" s="183">
        <f t="shared" ca="1" si="4"/>
        <v>44697</v>
      </c>
      <c r="H190" s="184" cm="1">
        <f t="array" ref="H190">-IF(SUMPRODUCT((PPG!$Q$19:$AB$19=$B$5)*PPG!Q190:AB190)&lt;0,SUMPRODUCT((PPG!$Q$19:$AB$19=$B$5)*PPG!Q190:AB190),0)</f>
        <v>0</v>
      </c>
      <c r="I190" s="115">
        <f t="shared" ca="1" si="5"/>
        <v>44697</v>
      </c>
      <c r="J190" s="117">
        <v>3</v>
      </c>
      <c r="K190" s="117" t="b">
        <v>1</v>
      </c>
      <c r="L190" s="117" t="s">
        <v>1313</v>
      </c>
      <c r="M190" s="117" t="b">
        <v>1</v>
      </c>
      <c r="N190" s="117" t="s">
        <v>1276</v>
      </c>
      <c r="O190" s="182" t="str">
        <f>LEFT(PPG!D190,19)&amp;"."&amp;PPGCR!F190</f>
        <v>....Ma22</v>
      </c>
      <c r="P190" s="185">
        <f>PPG!J192</f>
        <v>0</v>
      </c>
      <c r="Q190" s="117" t="b">
        <v>1</v>
      </c>
      <c r="R190" s="117" t="b">
        <v>1</v>
      </c>
      <c r="S190" s="117" t="b">
        <v>1</v>
      </c>
    </row>
    <row r="191" spans="1:19" x14ac:dyDescent="0.25">
      <c r="A191" s="117" t="s">
        <v>1312</v>
      </c>
      <c r="B191" s="180">
        <v>1</v>
      </c>
      <c r="C191" s="117">
        <v>2</v>
      </c>
      <c r="D191" s="181">
        <f>PPG!J191</f>
        <v>0</v>
      </c>
      <c r="E191" s="117" t="b">
        <v>1</v>
      </c>
      <c r="F191" s="182" t="str">
        <f>RIGHT(PPG!C191,4)&amp;"."&amp;PPG!M191&amp;"."&amp;PPG!K191&amp;"."&amp;PPGPAY!$C$5</f>
        <v>...Ma22</v>
      </c>
      <c r="G191" s="183">
        <f t="shared" ca="1" si="4"/>
        <v>44697</v>
      </c>
      <c r="H191" s="184" cm="1">
        <f t="array" ref="H191">-IF(SUMPRODUCT((PPG!$Q$19:$AB$19=$B$5)*PPG!Q191:AB191)&lt;0,SUMPRODUCT((PPG!$Q$19:$AB$19=$B$5)*PPG!Q191:AB191),0)</f>
        <v>0</v>
      </c>
      <c r="I191" s="115">
        <f t="shared" ca="1" si="5"/>
        <v>44697</v>
      </c>
      <c r="J191" s="117">
        <v>3</v>
      </c>
      <c r="K191" s="117" t="b">
        <v>1</v>
      </c>
      <c r="L191" s="117" t="s">
        <v>1313</v>
      </c>
      <c r="M191" s="117" t="b">
        <v>1</v>
      </c>
      <c r="N191" s="117" t="s">
        <v>1276</v>
      </c>
      <c r="O191" s="182" t="str">
        <f>LEFT(PPG!D191,19)&amp;"."&amp;PPGCR!F191</f>
        <v>....Ma22</v>
      </c>
      <c r="P191" s="185">
        <f>PPG!J193</f>
        <v>0</v>
      </c>
      <c r="Q191" s="117" t="b">
        <v>1</v>
      </c>
      <c r="R191" s="117" t="b">
        <v>1</v>
      </c>
      <c r="S191" s="117" t="b">
        <v>1</v>
      </c>
    </row>
    <row r="192" spans="1:19" x14ac:dyDescent="0.25">
      <c r="A192" s="117" t="s">
        <v>1312</v>
      </c>
      <c r="B192" s="180">
        <v>1</v>
      </c>
      <c r="C192" s="117">
        <v>2</v>
      </c>
      <c r="D192" s="181">
        <f>PPG!J192</f>
        <v>0</v>
      </c>
      <c r="E192" s="117" t="b">
        <v>1</v>
      </c>
      <c r="F192" s="182" t="str">
        <f>RIGHT(PPG!C192,4)&amp;"."&amp;PPG!M192&amp;"."&amp;PPG!K192&amp;"."&amp;PPGPAY!$C$5</f>
        <v>...Ma22</v>
      </c>
      <c r="G192" s="183">
        <f t="shared" ca="1" si="4"/>
        <v>44697</v>
      </c>
      <c r="H192" s="184" cm="1">
        <f t="array" ref="H192">-IF(SUMPRODUCT((PPG!$Q$19:$AB$19=$B$5)*PPG!Q192:AB192)&lt;0,SUMPRODUCT((PPG!$Q$19:$AB$19=$B$5)*PPG!Q192:AB192),0)</f>
        <v>0</v>
      </c>
      <c r="I192" s="115">
        <f t="shared" ca="1" si="5"/>
        <v>44697</v>
      </c>
      <c r="J192" s="117">
        <v>3</v>
      </c>
      <c r="K192" s="117" t="b">
        <v>1</v>
      </c>
      <c r="L192" s="117" t="s">
        <v>1313</v>
      </c>
      <c r="M192" s="117" t="b">
        <v>1</v>
      </c>
      <c r="N192" s="117" t="s">
        <v>1276</v>
      </c>
      <c r="O192" s="182" t="str">
        <f>LEFT(PPG!D192,19)&amp;"."&amp;PPGCR!F192</f>
        <v>....Ma22</v>
      </c>
      <c r="P192" s="185">
        <f>PPG!J194</f>
        <v>0</v>
      </c>
      <c r="Q192" s="117" t="b">
        <v>1</v>
      </c>
      <c r="R192" s="117" t="b">
        <v>1</v>
      </c>
      <c r="S192" s="117" t="b">
        <v>1</v>
      </c>
    </row>
    <row r="193" spans="1:19" x14ac:dyDescent="0.25">
      <c r="A193" s="117" t="s">
        <v>1312</v>
      </c>
      <c r="B193" s="180">
        <v>1</v>
      </c>
      <c r="C193" s="117">
        <v>2</v>
      </c>
      <c r="D193" s="181">
        <f>PPG!J193</f>
        <v>0</v>
      </c>
      <c r="E193" s="117" t="b">
        <v>1</v>
      </c>
      <c r="F193" s="182" t="str">
        <f>RIGHT(PPG!C193,4)&amp;"."&amp;PPG!M193&amp;"."&amp;PPG!K193&amp;"."&amp;PPGPAY!$C$5</f>
        <v>...Ma22</v>
      </c>
      <c r="G193" s="183">
        <f t="shared" ca="1" si="4"/>
        <v>44697</v>
      </c>
      <c r="H193" s="184" cm="1">
        <f t="array" ref="H193">-IF(SUMPRODUCT((PPG!$Q$19:$AB$19=$B$5)*PPG!Q193:AB193)&lt;0,SUMPRODUCT((PPG!$Q$19:$AB$19=$B$5)*PPG!Q193:AB193),0)</f>
        <v>0</v>
      </c>
      <c r="I193" s="115">
        <f t="shared" ca="1" si="5"/>
        <v>44697</v>
      </c>
      <c r="J193" s="117">
        <v>3</v>
      </c>
      <c r="K193" s="117" t="b">
        <v>1</v>
      </c>
      <c r="L193" s="117" t="s">
        <v>1313</v>
      </c>
      <c r="M193" s="117" t="b">
        <v>1</v>
      </c>
      <c r="N193" s="117" t="s">
        <v>1276</v>
      </c>
      <c r="O193" s="182" t="str">
        <f>LEFT(PPG!D193,19)&amp;"."&amp;PPGCR!F193</f>
        <v>....Ma22</v>
      </c>
      <c r="P193" s="185">
        <f>PPG!J195</f>
        <v>0</v>
      </c>
      <c r="Q193" s="117" t="b">
        <v>1</v>
      </c>
      <c r="R193" s="117" t="b">
        <v>1</v>
      </c>
      <c r="S193" s="117" t="b">
        <v>1</v>
      </c>
    </row>
    <row r="194" spans="1:19" x14ac:dyDescent="0.25">
      <c r="A194" s="117" t="s">
        <v>1312</v>
      </c>
      <c r="B194" s="180">
        <v>1</v>
      </c>
      <c r="C194" s="117">
        <v>2</v>
      </c>
      <c r="D194" s="181">
        <f>PPG!J194</f>
        <v>0</v>
      </c>
      <c r="E194" s="117" t="b">
        <v>1</v>
      </c>
      <c r="F194" s="182" t="str">
        <f>RIGHT(PPG!C194,4)&amp;"."&amp;PPG!M194&amp;"."&amp;PPG!K194&amp;"."&amp;PPGPAY!$C$5</f>
        <v>...Ma22</v>
      </c>
      <c r="G194" s="183">
        <f t="shared" ca="1" si="4"/>
        <v>44697</v>
      </c>
      <c r="H194" s="184" cm="1">
        <f t="array" ref="H194">-IF(SUMPRODUCT((PPG!$Q$19:$AB$19=$B$5)*PPG!Q194:AB194)&lt;0,SUMPRODUCT((PPG!$Q$19:$AB$19=$B$5)*PPG!Q194:AB194),0)</f>
        <v>0</v>
      </c>
      <c r="I194" s="115">
        <f t="shared" ca="1" si="5"/>
        <v>44697</v>
      </c>
      <c r="J194" s="117">
        <v>3</v>
      </c>
      <c r="K194" s="117" t="b">
        <v>1</v>
      </c>
      <c r="L194" s="117" t="s">
        <v>1313</v>
      </c>
      <c r="M194" s="117" t="b">
        <v>1</v>
      </c>
      <c r="N194" s="117" t="s">
        <v>1276</v>
      </c>
      <c r="O194" s="182" t="str">
        <f>LEFT(PPG!D194,19)&amp;"."&amp;PPGCR!F194</f>
        <v>....Ma22</v>
      </c>
      <c r="P194" s="185">
        <f>PPG!J196</f>
        <v>0</v>
      </c>
      <c r="Q194" s="117" t="b">
        <v>1</v>
      </c>
      <c r="R194" s="117" t="b">
        <v>1</v>
      </c>
      <c r="S194" s="117" t="b">
        <v>1</v>
      </c>
    </row>
    <row r="195" spans="1:19" x14ac:dyDescent="0.25">
      <c r="A195" s="117" t="s">
        <v>1312</v>
      </c>
      <c r="B195" s="180">
        <v>1</v>
      </c>
      <c r="C195" s="117">
        <v>2</v>
      </c>
      <c r="D195" s="181">
        <f>PPG!J195</f>
        <v>0</v>
      </c>
      <c r="E195" s="117" t="b">
        <v>1</v>
      </c>
      <c r="F195" s="182" t="str">
        <f>RIGHT(PPG!C195,4)&amp;"."&amp;PPG!M195&amp;"."&amp;PPG!K195&amp;"."&amp;PPGPAY!$C$5</f>
        <v>...Ma22</v>
      </c>
      <c r="G195" s="183">
        <f t="shared" ca="1" si="4"/>
        <v>44697</v>
      </c>
      <c r="H195" s="184" cm="1">
        <f t="array" ref="H195">-IF(SUMPRODUCT((PPG!$Q$19:$AB$19=$B$5)*PPG!Q195:AB195)&lt;0,SUMPRODUCT((PPG!$Q$19:$AB$19=$B$5)*PPG!Q195:AB195),0)</f>
        <v>0</v>
      </c>
      <c r="I195" s="115">
        <f t="shared" ca="1" si="5"/>
        <v>44697</v>
      </c>
      <c r="J195" s="117">
        <v>3</v>
      </c>
      <c r="K195" s="117" t="b">
        <v>1</v>
      </c>
      <c r="L195" s="117" t="s">
        <v>1313</v>
      </c>
      <c r="M195" s="117" t="b">
        <v>1</v>
      </c>
      <c r="N195" s="117" t="s">
        <v>1276</v>
      </c>
      <c r="O195" s="182" t="str">
        <f>LEFT(PPG!D195,19)&amp;"."&amp;PPGCR!F195</f>
        <v>....Ma22</v>
      </c>
      <c r="P195" s="185">
        <f>PPG!J197</f>
        <v>0</v>
      </c>
      <c r="Q195" s="117" t="b">
        <v>1</v>
      </c>
      <c r="R195" s="117" t="b">
        <v>1</v>
      </c>
      <c r="S195" s="117" t="b">
        <v>1</v>
      </c>
    </row>
    <row r="196" spans="1:19" x14ac:dyDescent="0.25">
      <c r="A196" s="117" t="s">
        <v>1312</v>
      </c>
      <c r="B196" s="180">
        <v>1</v>
      </c>
      <c r="C196" s="117">
        <v>2</v>
      </c>
      <c r="D196" s="181">
        <f>PPG!J196</f>
        <v>0</v>
      </c>
      <c r="E196" s="117" t="b">
        <v>1</v>
      </c>
      <c r="F196" s="182" t="str">
        <f>RIGHT(PPG!C196,4)&amp;"."&amp;PPG!M196&amp;"."&amp;PPG!K196&amp;"."&amp;PPGPAY!$C$5</f>
        <v>...Ma22</v>
      </c>
      <c r="G196" s="183">
        <f t="shared" ca="1" si="4"/>
        <v>44697</v>
      </c>
      <c r="H196" s="184" cm="1">
        <f t="array" ref="H196">-IF(SUMPRODUCT((PPG!$Q$19:$AB$19=$B$5)*PPG!Q196:AB196)&lt;0,SUMPRODUCT((PPG!$Q$19:$AB$19=$B$5)*PPG!Q196:AB196),0)</f>
        <v>0</v>
      </c>
      <c r="I196" s="115">
        <f t="shared" ca="1" si="5"/>
        <v>44697</v>
      </c>
      <c r="J196" s="117">
        <v>3</v>
      </c>
      <c r="K196" s="117" t="b">
        <v>1</v>
      </c>
      <c r="L196" s="117" t="s">
        <v>1313</v>
      </c>
      <c r="M196" s="117" t="b">
        <v>1</v>
      </c>
      <c r="N196" s="117" t="s">
        <v>1276</v>
      </c>
      <c r="O196" s="182" t="str">
        <f>LEFT(PPG!D196,19)&amp;"."&amp;PPGCR!F196</f>
        <v>....Ma22</v>
      </c>
      <c r="P196" s="185">
        <f>PPG!J198</f>
        <v>0</v>
      </c>
      <c r="Q196" s="117" t="b">
        <v>1</v>
      </c>
      <c r="R196" s="117" t="b">
        <v>1</v>
      </c>
      <c r="S196" s="117" t="b">
        <v>1</v>
      </c>
    </row>
    <row r="197" spans="1:19" x14ac:dyDescent="0.25">
      <c r="A197" s="117" t="s">
        <v>1312</v>
      </c>
      <c r="B197" s="180">
        <v>1</v>
      </c>
      <c r="C197" s="117">
        <v>2</v>
      </c>
      <c r="D197" s="181">
        <f>PPG!J197</f>
        <v>0</v>
      </c>
      <c r="E197" s="117" t="b">
        <v>1</v>
      </c>
      <c r="F197" s="182" t="str">
        <f>RIGHT(PPG!C197,4)&amp;"."&amp;PPG!M197&amp;"."&amp;PPG!K197&amp;"."&amp;PPGPAY!$C$5</f>
        <v>...Ma22</v>
      </c>
      <c r="G197" s="183">
        <f t="shared" ca="1" si="4"/>
        <v>44697</v>
      </c>
      <c r="H197" s="184" cm="1">
        <f t="array" ref="H197">-IF(SUMPRODUCT((PPG!$Q$19:$AB$19=$B$5)*PPG!Q197:AB197)&lt;0,SUMPRODUCT((PPG!$Q$19:$AB$19=$B$5)*PPG!Q197:AB197),0)</f>
        <v>0</v>
      </c>
      <c r="I197" s="115">
        <f t="shared" ca="1" si="5"/>
        <v>44697</v>
      </c>
      <c r="J197" s="117">
        <v>3</v>
      </c>
      <c r="K197" s="117" t="b">
        <v>1</v>
      </c>
      <c r="L197" s="117" t="s">
        <v>1313</v>
      </c>
      <c r="M197" s="117" t="b">
        <v>1</v>
      </c>
      <c r="N197" s="117" t="s">
        <v>1276</v>
      </c>
      <c r="O197" s="182" t="str">
        <f>LEFT(PPG!D197,19)&amp;"."&amp;PPGCR!F197</f>
        <v>....Ma22</v>
      </c>
      <c r="P197" s="185">
        <f>PPG!J199</f>
        <v>0</v>
      </c>
      <c r="Q197" s="117" t="b">
        <v>1</v>
      </c>
      <c r="R197" s="117" t="b">
        <v>1</v>
      </c>
      <c r="S197" s="117" t="b">
        <v>1</v>
      </c>
    </row>
    <row r="198" spans="1:19" x14ac:dyDescent="0.25">
      <c r="A198" s="117" t="s">
        <v>1312</v>
      </c>
      <c r="B198" s="180">
        <v>1</v>
      </c>
      <c r="C198" s="117">
        <v>2</v>
      </c>
      <c r="D198" s="181">
        <f>PPG!J198</f>
        <v>0</v>
      </c>
      <c r="E198" s="117" t="b">
        <v>1</v>
      </c>
      <c r="F198" s="182" t="str">
        <f>RIGHT(PPG!C198,4)&amp;"."&amp;PPG!M198&amp;"."&amp;PPG!K198&amp;"."&amp;PPGPAY!$C$5</f>
        <v>...Ma22</v>
      </c>
      <c r="G198" s="183">
        <f t="shared" ca="1" si="4"/>
        <v>44697</v>
      </c>
      <c r="H198" s="184" cm="1">
        <f t="array" ref="H198">-IF(SUMPRODUCT((PPG!$Q$19:$AB$19=$B$5)*PPG!Q198:AB198)&lt;0,SUMPRODUCT((PPG!$Q$19:$AB$19=$B$5)*PPG!Q198:AB198),0)</f>
        <v>0</v>
      </c>
      <c r="I198" s="115">
        <f t="shared" ca="1" si="5"/>
        <v>44697</v>
      </c>
      <c r="J198" s="117">
        <v>3</v>
      </c>
      <c r="K198" s="117" t="b">
        <v>1</v>
      </c>
      <c r="L198" s="117" t="s">
        <v>1313</v>
      </c>
      <c r="M198" s="117" t="b">
        <v>1</v>
      </c>
      <c r="N198" s="117" t="s">
        <v>1276</v>
      </c>
      <c r="O198" s="182" t="str">
        <f>LEFT(PPG!D198,19)&amp;"."&amp;PPGCR!F198</f>
        <v>....Ma22</v>
      </c>
      <c r="P198" s="185">
        <f>PPG!J200</f>
        <v>0</v>
      </c>
      <c r="Q198" s="117" t="b">
        <v>1</v>
      </c>
      <c r="R198" s="117" t="b">
        <v>1</v>
      </c>
      <c r="S198" s="117" t="b">
        <v>1</v>
      </c>
    </row>
    <row r="199" spans="1:19" x14ac:dyDescent="0.25">
      <c r="A199" s="117" t="s">
        <v>1312</v>
      </c>
      <c r="B199" s="180">
        <v>1</v>
      </c>
      <c r="C199" s="117">
        <v>2</v>
      </c>
      <c r="D199" s="181">
        <f>PPG!J199</f>
        <v>0</v>
      </c>
      <c r="E199" s="117" t="b">
        <v>1</v>
      </c>
      <c r="F199" s="182" t="str">
        <f>RIGHT(PPG!C199,4)&amp;"."&amp;PPG!M199&amp;"."&amp;PPG!K199&amp;"."&amp;PPGPAY!$C$5</f>
        <v>...Ma22</v>
      </c>
      <c r="G199" s="183">
        <f t="shared" ca="1" si="4"/>
        <v>44697</v>
      </c>
      <c r="H199" s="184" cm="1">
        <f t="array" ref="H199">-IF(SUMPRODUCT((PPG!$Q$19:$AB$19=$B$5)*PPG!Q199:AB199)&lt;0,SUMPRODUCT((PPG!$Q$19:$AB$19=$B$5)*PPG!Q199:AB199),0)</f>
        <v>0</v>
      </c>
      <c r="I199" s="115">
        <f t="shared" ca="1" si="5"/>
        <v>44697</v>
      </c>
      <c r="J199" s="117">
        <v>3</v>
      </c>
      <c r="K199" s="117" t="b">
        <v>1</v>
      </c>
      <c r="L199" s="117" t="s">
        <v>1313</v>
      </c>
      <c r="M199" s="117" t="b">
        <v>1</v>
      </c>
      <c r="N199" s="117" t="s">
        <v>1276</v>
      </c>
      <c r="O199" s="182" t="str">
        <f>LEFT(PPG!D199,19)&amp;"."&amp;PPGCR!F199</f>
        <v>....Ma22</v>
      </c>
      <c r="P199" s="185">
        <f>PPG!J201</f>
        <v>0</v>
      </c>
      <c r="Q199" s="117" t="b">
        <v>1</v>
      </c>
      <c r="R199" s="117" t="b">
        <v>1</v>
      </c>
      <c r="S199" s="117" t="b">
        <v>1</v>
      </c>
    </row>
    <row r="200" spans="1:19" x14ac:dyDescent="0.25">
      <c r="A200" s="117" t="s">
        <v>1312</v>
      </c>
      <c r="B200" s="180">
        <v>1</v>
      </c>
      <c r="C200" s="117">
        <v>2</v>
      </c>
      <c r="D200" s="181">
        <f>PPG!J200</f>
        <v>0</v>
      </c>
      <c r="E200" s="117" t="b">
        <v>1</v>
      </c>
      <c r="F200" s="182" t="str">
        <f>RIGHT(PPG!C200,4)&amp;"."&amp;PPG!M200&amp;"."&amp;PPG!K200&amp;"."&amp;PPGPAY!$C$5</f>
        <v>...Ma22</v>
      </c>
      <c r="G200" s="183">
        <f t="shared" ca="1" si="4"/>
        <v>44697</v>
      </c>
      <c r="H200" s="184" cm="1">
        <f t="array" ref="H200">-IF(SUMPRODUCT((PPG!$Q$19:$AB$19=$B$5)*PPG!Q200:AB200)&lt;0,SUMPRODUCT((PPG!$Q$19:$AB$19=$B$5)*PPG!Q200:AB200),0)</f>
        <v>0</v>
      </c>
      <c r="I200" s="115">
        <f t="shared" ca="1" si="5"/>
        <v>44697</v>
      </c>
      <c r="J200" s="117">
        <v>3</v>
      </c>
      <c r="K200" s="117" t="b">
        <v>1</v>
      </c>
      <c r="L200" s="117" t="s">
        <v>1313</v>
      </c>
      <c r="M200" s="117" t="b">
        <v>1</v>
      </c>
      <c r="N200" s="117" t="s">
        <v>1276</v>
      </c>
      <c r="O200" s="182" t="str">
        <f>LEFT(PPG!D200,19)&amp;"."&amp;PPGCR!F200</f>
        <v>....Ma22</v>
      </c>
      <c r="P200" s="185">
        <f>PPG!J202</f>
        <v>0</v>
      </c>
      <c r="Q200" s="117" t="b">
        <v>1</v>
      </c>
      <c r="R200" s="117" t="b">
        <v>1</v>
      </c>
      <c r="S200" s="117" t="b">
        <v>1</v>
      </c>
    </row>
    <row r="201" spans="1:19" x14ac:dyDescent="0.25">
      <c r="A201" s="117" t="s">
        <v>1312</v>
      </c>
      <c r="B201" s="180">
        <v>1</v>
      </c>
      <c r="C201" s="117">
        <v>2</v>
      </c>
      <c r="D201" s="181">
        <f>PPG!J201</f>
        <v>0</v>
      </c>
      <c r="E201" s="117" t="b">
        <v>1</v>
      </c>
      <c r="F201" s="182" t="str">
        <f>RIGHT(PPG!C201,4)&amp;"."&amp;PPG!M201&amp;"."&amp;PPG!K201&amp;"."&amp;PPGPAY!$C$5</f>
        <v>...Ma22</v>
      </c>
      <c r="G201" s="183">
        <f t="shared" ca="1" si="4"/>
        <v>44697</v>
      </c>
      <c r="H201" s="184" cm="1">
        <f t="array" ref="H201">-IF(SUMPRODUCT((PPG!$Q$19:$AB$19=$B$5)*PPG!Q201:AB201)&lt;0,SUMPRODUCT((PPG!$Q$19:$AB$19=$B$5)*PPG!Q201:AB201),0)</f>
        <v>0</v>
      </c>
      <c r="I201" s="115">
        <f t="shared" ca="1" si="5"/>
        <v>44697</v>
      </c>
      <c r="J201" s="117">
        <v>3</v>
      </c>
      <c r="K201" s="117" t="b">
        <v>1</v>
      </c>
      <c r="L201" s="117" t="s">
        <v>1313</v>
      </c>
      <c r="M201" s="117" t="b">
        <v>1</v>
      </c>
      <c r="N201" s="117" t="s">
        <v>1276</v>
      </c>
      <c r="O201" s="182" t="str">
        <f>LEFT(PPG!D201,19)&amp;"."&amp;PPGCR!F201</f>
        <v>....Ma22</v>
      </c>
      <c r="P201" s="185">
        <f>PPG!J203</f>
        <v>0</v>
      </c>
      <c r="Q201" s="117" t="b">
        <v>1</v>
      </c>
      <c r="R201" s="117" t="b">
        <v>1</v>
      </c>
      <c r="S201" s="117" t="b">
        <v>1</v>
      </c>
    </row>
    <row r="202" spans="1:19" x14ac:dyDescent="0.25">
      <c r="A202" s="117" t="s">
        <v>1312</v>
      </c>
      <c r="B202" s="180">
        <v>1</v>
      </c>
      <c r="C202" s="117">
        <v>2</v>
      </c>
      <c r="D202" s="181">
        <f>PPG!J202</f>
        <v>0</v>
      </c>
      <c r="E202" s="117" t="b">
        <v>1</v>
      </c>
      <c r="F202" s="182" t="str">
        <f>RIGHT(PPG!C202,4)&amp;"."&amp;PPG!M202&amp;"."&amp;PPG!K202&amp;"."&amp;PPGPAY!$C$5</f>
        <v>...Ma22</v>
      </c>
      <c r="G202" s="183">
        <f t="shared" ca="1" si="4"/>
        <v>44697</v>
      </c>
      <c r="H202" s="184" cm="1">
        <f t="array" ref="H202">-IF(SUMPRODUCT((PPG!$Q$19:$AB$19=$B$5)*PPG!Q202:AB202)&lt;0,SUMPRODUCT((PPG!$Q$19:$AB$19=$B$5)*PPG!Q202:AB202),0)</f>
        <v>0</v>
      </c>
      <c r="I202" s="115">
        <f t="shared" ca="1" si="5"/>
        <v>44697</v>
      </c>
      <c r="J202" s="117">
        <v>3</v>
      </c>
      <c r="K202" s="117" t="b">
        <v>1</v>
      </c>
      <c r="L202" s="117" t="s">
        <v>1313</v>
      </c>
      <c r="M202" s="117" t="b">
        <v>1</v>
      </c>
      <c r="N202" s="117" t="s">
        <v>1276</v>
      </c>
      <c r="O202" s="182" t="str">
        <f>LEFT(PPG!D202,19)&amp;"."&amp;PPGCR!F202</f>
        <v>....Ma22</v>
      </c>
      <c r="P202" s="185">
        <f>PPG!J204</f>
        <v>0</v>
      </c>
      <c r="Q202" s="117" t="b">
        <v>1</v>
      </c>
      <c r="R202" s="117" t="b">
        <v>1</v>
      </c>
      <c r="S202" s="117" t="b">
        <v>1</v>
      </c>
    </row>
    <row r="203" spans="1:19" x14ac:dyDescent="0.25">
      <c r="A203" s="117" t="s">
        <v>1312</v>
      </c>
      <c r="B203" s="180">
        <v>1</v>
      </c>
      <c r="C203" s="117">
        <v>2</v>
      </c>
      <c r="D203" s="181">
        <f>PPG!J203</f>
        <v>0</v>
      </c>
      <c r="E203" s="117" t="b">
        <v>1</v>
      </c>
      <c r="F203" s="182" t="str">
        <f>RIGHT(PPG!C203,4)&amp;"."&amp;PPG!M203&amp;"."&amp;PPG!K203&amp;"."&amp;PPGPAY!$C$5</f>
        <v>...Ma22</v>
      </c>
      <c r="G203" s="183">
        <f t="shared" ca="1" si="4"/>
        <v>44697</v>
      </c>
      <c r="H203" s="184" cm="1">
        <f t="array" ref="H203">-IF(SUMPRODUCT((PPG!$Q$19:$AB$19=$B$5)*PPG!Q203:AB203)&lt;0,SUMPRODUCT((PPG!$Q$19:$AB$19=$B$5)*PPG!Q203:AB203),0)</f>
        <v>0</v>
      </c>
      <c r="I203" s="115">
        <f t="shared" ca="1" si="5"/>
        <v>44697</v>
      </c>
      <c r="J203" s="117">
        <v>3</v>
      </c>
      <c r="K203" s="117" t="b">
        <v>1</v>
      </c>
      <c r="L203" s="117" t="s">
        <v>1313</v>
      </c>
      <c r="M203" s="117" t="b">
        <v>1</v>
      </c>
      <c r="N203" s="117" t="s">
        <v>1276</v>
      </c>
      <c r="O203" s="182" t="str">
        <f>LEFT(PPG!D203,19)&amp;"."&amp;PPGCR!F203</f>
        <v>....Ma22</v>
      </c>
      <c r="P203" s="185">
        <f>PPG!J205</f>
        <v>0</v>
      </c>
      <c r="Q203" s="117" t="b">
        <v>1</v>
      </c>
      <c r="R203" s="117" t="b">
        <v>1</v>
      </c>
      <c r="S203" s="117" t="b">
        <v>1</v>
      </c>
    </row>
    <row r="204" spans="1:19" x14ac:dyDescent="0.25">
      <c r="A204" s="117" t="s">
        <v>1312</v>
      </c>
      <c r="B204" s="180">
        <v>1</v>
      </c>
      <c r="C204" s="117">
        <v>2</v>
      </c>
      <c r="D204" s="181">
        <f>PPG!J204</f>
        <v>0</v>
      </c>
      <c r="E204" s="117" t="b">
        <v>1</v>
      </c>
      <c r="F204" s="182" t="str">
        <f>RIGHT(PPG!C204,4)&amp;"."&amp;PPG!M204&amp;"."&amp;PPG!K204&amp;"."&amp;PPGPAY!$C$5</f>
        <v>...Ma22</v>
      </c>
      <c r="G204" s="183">
        <f t="shared" ca="1" si="4"/>
        <v>44697</v>
      </c>
      <c r="H204" s="184" cm="1">
        <f t="array" ref="H204">-IF(SUMPRODUCT((PPG!$Q$19:$AB$19=$B$5)*PPG!Q204:AB204)&lt;0,SUMPRODUCT((PPG!$Q$19:$AB$19=$B$5)*PPG!Q204:AB204),0)</f>
        <v>0</v>
      </c>
      <c r="I204" s="115">
        <f t="shared" ca="1" si="5"/>
        <v>44697</v>
      </c>
      <c r="J204" s="117">
        <v>3</v>
      </c>
      <c r="K204" s="117" t="b">
        <v>1</v>
      </c>
      <c r="L204" s="117" t="s">
        <v>1313</v>
      </c>
      <c r="M204" s="117" t="b">
        <v>1</v>
      </c>
      <c r="N204" s="117" t="s">
        <v>1276</v>
      </c>
      <c r="O204" s="182" t="str">
        <f>LEFT(PPG!D204,19)&amp;"."&amp;PPGCR!F204</f>
        <v>....Ma22</v>
      </c>
      <c r="P204" s="185">
        <f>PPG!J206</f>
        <v>0</v>
      </c>
      <c r="Q204" s="117" t="b">
        <v>1</v>
      </c>
      <c r="R204" s="117" t="b">
        <v>1</v>
      </c>
      <c r="S204" s="117" t="b">
        <v>1</v>
      </c>
    </row>
    <row r="205" spans="1:19" x14ac:dyDescent="0.25">
      <c r="A205" s="117" t="s">
        <v>1312</v>
      </c>
      <c r="B205" s="180">
        <v>1</v>
      </c>
      <c r="C205" s="117">
        <v>2</v>
      </c>
      <c r="D205" s="181">
        <f>PPG!J205</f>
        <v>0</v>
      </c>
      <c r="E205" s="117" t="b">
        <v>1</v>
      </c>
      <c r="F205" s="182" t="str">
        <f>RIGHT(PPG!C205,4)&amp;"."&amp;PPG!M205&amp;"."&amp;PPG!K205&amp;"."&amp;PPGPAY!$C$5</f>
        <v>...Ma22</v>
      </c>
      <c r="G205" s="183">
        <f t="shared" ca="1" si="4"/>
        <v>44697</v>
      </c>
      <c r="H205" s="184" cm="1">
        <f t="array" ref="H205">-IF(SUMPRODUCT((PPG!$Q$19:$AB$19=$B$5)*PPG!Q205:AB205)&lt;0,SUMPRODUCT((PPG!$Q$19:$AB$19=$B$5)*PPG!Q205:AB205),0)</f>
        <v>0</v>
      </c>
      <c r="I205" s="115">
        <f t="shared" ca="1" si="5"/>
        <v>44697</v>
      </c>
      <c r="J205" s="117">
        <v>3</v>
      </c>
      <c r="K205" s="117" t="b">
        <v>1</v>
      </c>
      <c r="L205" s="117" t="s">
        <v>1313</v>
      </c>
      <c r="M205" s="117" t="b">
        <v>1</v>
      </c>
      <c r="N205" s="117" t="s">
        <v>1276</v>
      </c>
      <c r="O205" s="182" t="str">
        <f>LEFT(PPG!D205,19)&amp;"."&amp;PPGCR!F205</f>
        <v>....Ma22</v>
      </c>
      <c r="P205" s="185">
        <f>PPG!J207</f>
        <v>0</v>
      </c>
      <c r="Q205" s="117" t="b">
        <v>1</v>
      </c>
      <c r="R205" s="117" t="b">
        <v>1</v>
      </c>
      <c r="S205" s="117" t="b">
        <v>1</v>
      </c>
    </row>
    <row r="206" spans="1:19" x14ac:dyDescent="0.25">
      <c r="A206" s="117" t="s">
        <v>1312</v>
      </c>
      <c r="B206" s="180">
        <v>1</v>
      </c>
      <c r="C206" s="117">
        <v>2</v>
      </c>
      <c r="D206" s="181">
        <f>PPG!J206</f>
        <v>0</v>
      </c>
      <c r="E206" s="117" t="b">
        <v>1</v>
      </c>
      <c r="F206" s="182" t="str">
        <f>RIGHT(PPG!C206,4)&amp;"."&amp;PPG!M206&amp;"."&amp;PPG!K206&amp;"."&amp;PPGPAY!$C$5</f>
        <v>...Ma22</v>
      </c>
      <c r="G206" s="183">
        <f t="shared" ca="1" si="4"/>
        <v>44697</v>
      </c>
      <c r="H206" s="184" cm="1">
        <f t="array" ref="H206">-IF(SUMPRODUCT((PPG!$Q$19:$AB$19=$B$5)*PPG!Q206:AB206)&lt;0,SUMPRODUCT((PPG!$Q$19:$AB$19=$B$5)*PPG!Q206:AB206),0)</f>
        <v>0</v>
      </c>
      <c r="I206" s="115">
        <f t="shared" ca="1" si="5"/>
        <v>44697</v>
      </c>
      <c r="J206" s="117">
        <v>3</v>
      </c>
      <c r="K206" s="117" t="b">
        <v>1</v>
      </c>
      <c r="L206" s="117" t="s">
        <v>1313</v>
      </c>
      <c r="M206" s="117" t="b">
        <v>1</v>
      </c>
      <c r="N206" s="117" t="s">
        <v>1276</v>
      </c>
      <c r="O206" s="182" t="str">
        <f>LEFT(PPG!D206,19)&amp;"."&amp;PPGCR!F206</f>
        <v>....Ma22</v>
      </c>
      <c r="P206" s="185">
        <f>PPG!J208</f>
        <v>0</v>
      </c>
      <c r="Q206" s="117" t="b">
        <v>1</v>
      </c>
      <c r="R206" s="117" t="b">
        <v>1</v>
      </c>
      <c r="S206" s="117" t="b">
        <v>1</v>
      </c>
    </row>
    <row r="207" spans="1:19" x14ac:dyDescent="0.25">
      <c r="A207" s="117" t="s">
        <v>1312</v>
      </c>
      <c r="B207" s="180">
        <v>1</v>
      </c>
      <c r="C207" s="117">
        <v>2</v>
      </c>
      <c r="D207" s="181">
        <f>PPG!J207</f>
        <v>0</v>
      </c>
      <c r="E207" s="117" t="b">
        <v>1</v>
      </c>
      <c r="F207" s="182" t="str">
        <f>RIGHT(PPG!C207,4)&amp;"."&amp;PPG!M207&amp;"."&amp;PPG!K207&amp;"."&amp;PPGPAY!$C$5</f>
        <v>...Ma22</v>
      </c>
      <c r="G207" s="183">
        <f t="shared" ca="1" si="4"/>
        <v>44697</v>
      </c>
      <c r="H207" s="184" cm="1">
        <f t="array" ref="H207">-IF(SUMPRODUCT((PPG!$Q$19:$AB$19=$B$5)*PPG!Q207:AB207)&lt;0,SUMPRODUCT((PPG!$Q$19:$AB$19=$B$5)*PPG!Q207:AB207),0)</f>
        <v>0</v>
      </c>
      <c r="I207" s="115">
        <f t="shared" ca="1" si="5"/>
        <v>44697</v>
      </c>
      <c r="J207" s="117">
        <v>3</v>
      </c>
      <c r="K207" s="117" t="b">
        <v>1</v>
      </c>
      <c r="L207" s="117" t="s">
        <v>1313</v>
      </c>
      <c r="M207" s="117" t="b">
        <v>1</v>
      </c>
      <c r="N207" s="117" t="s">
        <v>1276</v>
      </c>
      <c r="O207" s="182" t="str">
        <f>LEFT(PPG!D207,19)&amp;"."&amp;PPGCR!F207</f>
        <v>....Ma22</v>
      </c>
      <c r="P207" s="185">
        <f>PPG!J209</f>
        <v>0</v>
      </c>
      <c r="Q207" s="117" t="b">
        <v>1</v>
      </c>
      <c r="R207" s="117" t="b">
        <v>1</v>
      </c>
      <c r="S207" s="117" t="b">
        <v>1</v>
      </c>
    </row>
    <row r="208" spans="1:19" x14ac:dyDescent="0.25">
      <c r="A208" s="117" t="s">
        <v>1312</v>
      </c>
      <c r="B208" s="180">
        <v>1</v>
      </c>
      <c r="C208" s="117">
        <v>2</v>
      </c>
      <c r="D208" s="181">
        <f>PPG!J208</f>
        <v>0</v>
      </c>
      <c r="E208" s="117" t="b">
        <v>1</v>
      </c>
      <c r="F208" s="182" t="str">
        <f>RIGHT(PPG!C208,4)&amp;"."&amp;PPG!M208&amp;"."&amp;PPG!K208&amp;"."&amp;PPGPAY!$C$5</f>
        <v>...Ma22</v>
      </c>
      <c r="G208" s="183">
        <f t="shared" ca="1" si="4"/>
        <v>44697</v>
      </c>
      <c r="H208" s="184" cm="1">
        <f t="array" ref="H208">-IF(SUMPRODUCT((PPG!$Q$19:$AB$19=$B$5)*PPG!Q208:AB208)&lt;0,SUMPRODUCT((PPG!$Q$19:$AB$19=$B$5)*PPG!Q208:AB208),0)</f>
        <v>0</v>
      </c>
      <c r="I208" s="115">
        <f t="shared" ca="1" si="5"/>
        <v>44697</v>
      </c>
      <c r="J208" s="117">
        <v>3</v>
      </c>
      <c r="K208" s="117" t="b">
        <v>1</v>
      </c>
      <c r="L208" s="117" t="s">
        <v>1313</v>
      </c>
      <c r="M208" s="117" t="b">
        <v>1</v>
      </c>
      <c r="N208" s="117" t="s">
        <v>1276</v>
      </c>
      <c r="O208" s="182" t="str">
        <f>LEFT(PPG!D208,19)&amp;"."&amp;PPGCR!F208</f>
        <v>....Ma22</v>
      </c>
      <c r="P208" s="185">
        <f>PPG!J210</f>
        <v>0</v>
      </c>
      <c r="Q208" s="117" t="b">
        <v>1</v>
      </c>
      <c r="R208" s="117" t="b">
        <v>1</v>
      </c>
      <c r="S208" s="117" t="b">
        <v>1</v>
      </c>
    </row>
    <row r="209" spans="1:19" x14ac:dyDescent="0.25">
      <c r="A209" s="117" t="s">
        <v>1312</v>
      </c>
      <c r="B209" s="180">
        <v>1</v>
      </c>
      <c r="C209" s="117">
        <v>2</v>
      </c>
      <c r="D209" s="181">
        <f>PPG!J209</f>
        <v>0</v>
      </c>
      <c r="E209" s="117" t="b">
        <v>1</v>
      </c>
      <c r="F209" s="182" t="str">
        <f>RIGHT(PPG!C209,4)&amp;"."&amp;PPG!M209&amp;"."&amp;PPG!K209&amp;"."&amp;PPGPAY!$C$5</f>
        <v>...Ma22</v>
      </c>
      <c r="G209" s="183">
        <f t="shared" ca="1" si="4"/>
        <v>44697</v>
      </c>
      <c r="H209" s="184" cm="1">
        <f t="array" ref="H209">-IF(SUMPRODUCT((PPG!$Q$19:$AB$19=$B$5)*PPG!Q209:AB209)&lt;0,SUMPRODUCT((PPG!$Q$19:$AB$19=$B$5)*PPG!Q209:AB209),0)</f>
        <v>0</v>
      </c>
      <c r="I209" s="115">
        <f t="shared" ca="1" si="5"/>
        <v>44697</v>
      </c>
      <c r="J209" s="117">
        <v>3</v>
      </c>
      <c r="K209" s="117" t="b">
        <v>1</v>
      </c>
      <c r="L209" s="117" t="s">
        <v>1313</v>
      </c>
      <c r="M209" s="117" t="b">
        <v>1</v>
      </c>
      <c r="N209" s="117" t="s">
        <v>1276</v>
      </c>
      <c r="O209" s="182" t="str">
        <f>LEFT(PPG!D209,19)&amp;"."&amp;PPGCR!F209</f>
        <v>....Ma22</v>
      </c>
      <c r="P209" s="185">
        <f>PPG!J211</f>
        <v>0</v>
      </c>
      <c r="Q209" s="117" t="b">
        <v>1</v>
      </c>
      <c r="R209" s="117" t="b">
        <v>1</v>
      </c>
      <c r="S209" s="117" t="b">
        <v>1</v>
      </c>
    </row>
    <row r="210" spans="1:19" x14ac:dyDescent="0.25">
      <c r="A210" s="117" t="s">
        <v>1312</v>
      </c>
      <c r="B210" s="180">
        <v>1</v>
      </c>
      <c r="C210" s="117">
        <v>2</v>
      </c>
      <c r="D210" s="181">
        <f>PPG!J210</f>
        <v>0</v>
      </c>
      <c r="E210" s="117" t="b">
        <v>1</v>
      </c>
      <c r="F210" s="182" t="str">
        <f>RIGHT(PPG!C210,4)&amp;"."&amp;PPG!M210&amp;"."&amp;PPG!K210&amp;"."&amp;PPGPAY!$C$5</f>
        <v>...Ma22</v>
      </c>
      <c r="G210" s="183">
        <f t="shared" ca="1" si="4"/>
        <v>44697</v>
      </c>
      <c r="H210" s="184" cm="1">
        <f t="array" ref="H210">-IF(SUMPRODUCT((PPG!$Q$19:$AB$19=$B$5)*PPG!Q210:AB210)&lt;0,SUMPRODUCT((PPG!$Q$19:$AB$19=$B$5)*PPG!Q210:AB210),0)</f>
        <v>0</v>
      </c>
      <c r="I210" s="115">
        <f t="shared" ca="1" si="5"/>
        <v>44697</v>
      </c>
      <c r="J210" s="117">
        <v>3</v>
      </c>
      <c r="K210" s="117" t="b">
        <v>1</v>
      </c>
      <c r="L210" s="117" t="s">
        <v>1313</v>
      </c>
      <c r="M210" s="117" t="b">
        <v>1</v>
      </c>
      <c r="N210" s="117" t="s">
        <v>1276</v>
      </c>
      <c r="O210" s="182" t="str">
        <f>LEFT(PPG!D210,19)&amp;"."&amp;PPGCR!F210</f>
        <v>....Ma22</v>
      </c>
      <c r="P210" s="185">
        <f>PPG!J212</f>
        <v>0</v>
      </c>
      <c r="Q210" s="117" t="b">
        <v>1</v>
      </c>
      <c r="R210" s="117" t="b">
        <v>1</v>
      </c>
      <c r="S210" s="117" t="b">
        <v>1</v>
      </c>
    </row>
    <row r="211" spans="1:19" x14ac:dyDescent="0.25">
      <c r="A211" s="117" t="s">
        <v>1312</v>
      </c>
      <c r="B211" s="180">
        <v>1</v>
      </c>
      <c r="C211" s="117">
        <v>2</v>
      </c>
      <c r="D211" s="181">
        <f>PPG!J211</f>
        <v>0</v>
      </c>
      <c r="E211" s="117" t="b">
        <v>1</v>
      </c>
      <c r="F211" s="182" t="str">
        <f>RIGHT(PPG!C211,4)&amp;"."&amp;PPG!M211&amp;"."&amp;PPG!K211&amp;"."&amp;PPGPAY!$C$5</f>
        <v>...Ma22</v>
      </c>
      <c r="G211" s="183">
        <f t="shared" ca="1" si="4"/>
        <v>44697</v>
      </c>
      <c r="H211" s="184" cm="1">
        <f t="array" ref="H211">-IF(SUMPRODUCT((PPG!$Q$19:$AB$19=$B$5)*PPG!Q211:AB211)&lt;0,SUMPRODUCT((PPG!$Q$19:$AB$19=$B$5)*PPG!Q211:AB211),0)</f>
        <v>0</v>
      </c>
      <c r="I211" s="115">
        <f t="shared" ca="1" si="5"/>
        <v>44697</v>
      </c>
      <c r="J211" s="117">
        <v>3</v>
      </c>
      <c r="K211" s="117" t="b">
        <v>1</v>
      </c>
      <c r="L211" s="117" t="s">
        <v>1313</v>
      </c>
      <c r="M211" s="117" t="b">
        <v>1</v>
      </c>
      <c r="N211" s="117" t="s">
        <v>1276</v>
      </c>
      <c r="O211" s="182" t="str">
        <f>LEFT(PPG!D211,19)&amp;"."&amp;PPGCR!F211</f>
        <v>....Ma22</v>
      </c>
      <c r="P211" s="185">
        <f>PPG!J213</f>
        <v>0</v>
      </c>
      <c r="Q211" s="117" t="b">
        <v>1</v>
      </c>
      <c r="R211" s="117" t="b">
        <v>1</v>
      </c>
      <c r="S211" s="117" t="b">
        <v>1</v>
      </c>
    </row>
    <row r="212" spans="1:19" x14ac:dyDescent="0.25">
      <c r="A212" s="117" t="s">
        <v>1312</v>
      </c>
      <c r="B212" s="180">
        <v>1</v>
      </c>
      <c r="C212" s="117">
        <v>2</v>
      </c>
      <c r="D212" s="181">
        <f>PPG!J212</f>
        <v>0</v>
      </c>
      <c r="E212" s="117" t="b">
        <v>1</v>
      </c>
      <c r="F212" s="182" t="str">
        <f>RIGHT(PPG!C212,4)&amp;"."&amp;PPG!M212&amp;"."&amp;PPG!K212&amp;"."&amp;PPGPAY!$C$5</f>
        <v>...Ma22</v>
      </c>
      <c r="G212" s="183">
        <f t="shared" ca="1" si="4"/>
        <v>44697</v>
      </c>
      <c r="H212" s="184" cm="1">
        <f t="array" ref="H212">-IF(SUMPRODUCT((PPG!$Q$19:$AB$19=$B$5)*PPG!Q212:AB212)&lt;0,SUMPRODUCT((PPG!$Q$19:$AB$19=$B$5)*PPG!Q212:AB212),0)</f>
        <v>0</v>
      </c>
      <c r="I212" s="115">
        <f t="shared" ca="1" si="5"/>
        <v>44697</v>
      </c>
      <c r="J212" s="117">
        <v>3</v>
      </c>
      <c r="K212" s="117" t="b">
        <v>1</v>
      </c>
      <c r="L212" s="117" t="s">
        <v>1313</v>
      </c>
      <c r="M212" s="117" t="b">
        <v>1</v>
      </c>
      <c r="N212" s="117" t="s">
        <v>1276</v>
      </c>
      <c r="O212" s="182" t="str">
        <f>LEFT(PPG!D212,19)&amp;"."&amp;PPGCR!F212</f>
        <v>....Ma22</v>
      </c>
      <c r="P212" s="185">
        <f>PPG!J214</f>
        <v>0</v>
      </c>
      <c r="Q212" s="117" t="b">
        <v>1</v>
      </c>
      <c r="R212" s="117" t="b">
        <v>1</v>
      </c>
      <c r="S212" s="117" t="b">
        <v>1</v>
      </c>
    </row>
    <row r="213" spans="1:19" x14ac:dyDescent="0.25">
      <c r="A213" s="117" t="s">
        <v>1312</v>
      </c>
      <c r="B213" s="180">
        <v>1</v>
      </c>
      <c r="C213" s="117">
        <v>2</v>
      </c>
      <c r="D213" s="181">
        <f>PPG!J213</f>
        <v>0</v>
      </c>
      <c r="E213" s="117" t="b">
        <v>1</v>
      </c>
      <c r="F213" s="182" t="str">
        <f>RIGHT(PPG!C213,4)&amp;"."&amp;PPG!M213&amp;"."&amp;PPG!K213&amp;"."&amp;PPGPAY!$C$5</f>
        <v>...Ma22</v>
      </c>
      <c r="G213" s="183">
        <f t="shared" ref="G213:G276" ca="1" si="6">TODAY()</f>
        <v>44697</v>
      </c>
      <c r="H213" s="184" cm="1">
        <f t="array" ref="H213">-IF(SUMPRODUCT((PPG!$Q$19:$AB$19=$B$5)*PPG!Q213:AB213)&lt;0,SUMPRODUCT((PPG!$Q$19:$AB$19=$B$5)*PPG!Q213:AB213),0)</f>
        <v>0</v>
      </c>
      <c r="I213" s="115">
        <f t="shared" ref="I213:I276" ca="1" si="7">G213</f>
        <v>44697</v>
      </c>
      <c r="J213" s="117">
        <v>3</v>
      </c>
      <c r="K213" s="117" t="b">
        <v>1</v>
      </c>
      <c r="L213" s="117" t="s">
        <v>1313</v>
      </c>
      <c r="M213" s="117" t="b">
        <v>1</v>
      </c>
      <c r="N213" s="117" t="s">
        <v>1276</v>
      </c>
      <c r="O213" s="182" t="str">
        <f>LEFT(PPG!D213,19)&amp;"."&amp;PPGCR!F213</f>
        <v>....Ma22</v>
      </c>
      <c r="P213" s="185">
        <f>PPG!J215</f>
        <v>0</v>
      </c>
      <c r="Q213" s="117" t="b">
        <v>1</v>
      </c>
      <c r="R213" s="117" t="b">
        <v>1</v>
      </c>
      <c r="S213" s="117" t="b">
        <v>1</v>
      </c>
    </row>
    <row r="214" spans="1:19" x14ac:dyDescent="0.25">
      <c r="A214" s="117" t="s">
        <v>1312</v>
      </c>
      <c r="B214" s="180">
        <v>1</v>
      </c>
      <c r="C214" s="117">
        <v>2</v>
      </c>
      <c r="D214" s="181">
        <f>PPG!J214</f>
        <v>0</v>
      </c>
      <c r="E214" s="117" t="b">
        <v>1</v>
      </c>
      <c r="F214" s="182" t="str">
        <f>RIGHT(PPG!C214,4)&amp;"."&amp;PPG!M214&amp;"."&amp;PPG!K214&amp;"."&amp;PPGPAY!$C$5</f>
        <v>...Ma22</v>
      </c>
      <c r="G214" s="183">
        <f t="shared" ca="1" si="6"/>
        <v>44697</v>
      </c>
      <c r="H214" s="184" cm="1">
        <f t="array" ref="H214">-IF(SUMPRODUCT((PPG!$Q$19:$AB$19=$B$5)*PPG!Q214:AB214)&lt;0,SUMPRODUCT((PPG!$Q$19:$AB$19=$B$5)*PPG!Q214:AB214),0)</f>
        <v>0</v>
      </c>
      <c r="I214" s="115">
        <f t="shared" ca="1" si="7"/>
        <v>44697</v>
      </c>
      <c r="J214" s="117">
        <v>3</v>
      </c>
      <c r="K214" s="117" t="b">
        <v>1</v>
      </c>
      <c r="L214" s="117" t="s">
        <v>1313</v>
      </c>
      <c r="M214" s="117" t="b">
        <v>1</v>
      </c>
      <c r="N214" s="117" t="s">
        <v>1276</v>
      </c>
      <c r="O214" s="182" t="str">
        <f>LEFT(PPG!D214,19)&amp;"."&amp;PPGCR!F214</f>
        <v>....Ma22</v>
      </c>
      <c r="P214" s="185">
        <f>PPG!J216</f>
        <v>0</v>
      </c>
      <c r="Q214" s="117" t="b">
        <v>1</v>
      </c>
      <c r="R214" s="117" t="b">
        <v>1</v>
      </c>
      <c r="S214" s="117" t="b">
        <v>1</v>
      </c>
    </row>
    <row r="215" spans="1:19" x14ac:dyDescent="0.25">
      <c r="A215" s="117" t="s">
        <v>1312</v>
      </c>
      <c r="B215" s="180">
        <v>1</v>
      </c>
      <c r="C215" s="117">
        <v>2</v>
      </c>
      <c r="D215" s="181">
        <f>PPG!J215</f>
        <v>0</v>
      </c>
      <c r="E215" s="117" t="b">
        <v>1</v>
      </c>
      <c r="F215" s="182" t="str">
        <f>RIGHT(PPG!C215,4)&amp;"."&amp;PPG!M215&amp;"."&amp;PPG!K215&amp;"."&amp;PPGPAY!$C$5</f>
        <v>...Ma22</v>
      </c>
      <c r="G215" s="183">
        <f t="shared" ca="1" si="6"/>
        <v>44697</v>
      </c>
      <c r="H215" s="184" cm="1">
        <f t="array" ref="H215">-IF(SUMPRODUCT((PPG!$Q$19:$AB$19=$B$5)*PPG!Q215:AB215)&lt;0,SUMPRODUCT((PPG!$Q$19:$AB$19=$B$5)*PPG!Q215:AB215),0)</f>
        <v>0</v>
      </c>
      <c r="I215" s="115">
        <f t="shared" ca="1" si="7"/>
        <v>44697</v>
      </c>
      <c r="J215" s="117">
        <v>3</v>
      </c>
      <c r="K215" s="117" t="b">
        <v>1</v>
      </c>
      <c r="L215" s="117" t="s">
        <v>1313</v>
      </c>
      <c r="M215" s="117" t="b">
        <v>1</v>
      </c>
      <c r="N215" s="117" t="s">
        <v>1276</v>
      </c>
      <c r="O215" s="182" t="str">
        <f>LEFT(PPG!D215,19)&amp;"."&amp;PPGCR!F215</f>
        <v>....Ma22</v>
      </c>
      <c r="P215" s="185">
        <f>PPG!J217</f>
        <v>0</v>
      </c>
      <c r="Q215" s="117" t="b">
        <v>1</v>
      </c>
      <c r="R215" s="117" t="b">
        <v>1</v>
      </c>
      <c r="S215" s="117" t="b">
        <v>1</v>
      </c>
    </row>
    <row r="216" spans="1:19" x14ac:dyDescent="0.25">
      <c r="A216" s="117" t="s">
        <v>1312</v>
      </c>
      <c r="B216" s="180">
        <v>1</v>
      </c>
      <c r="C216" s="117">
        <v>2</v>
      </c>
      <c r="D216" s="181">
        <f>PPG!J216</f>
        <v>0</v>
      </c>
      <c r="E216" s="117" t="b">
        <v>1</v>
      </c>
      <c r="F216" s="182" t="str">
        <f>RIGHT(PPG!C216,4)&amp;"."&amp;PPG!M216&amp;"."&amp;PPG!K216&amp;"."&amp;PPGPAY!$C$5</f>
        <v>...Ma22</v>
      </c>
      <c r="G216" s="183">
        <f t="shared" ca="1" si="6"/>
        <v>44697</v>
      </c>
      <c r="H216" s="184" cm="1">
        <f t="array" ref="H216">-IF(SUMPRODUCT((PPG!$Q$19:$AB$19=$B$5)*PPG!Q216:AB216)&lt;0,SUMPRODUCT((PPG!$Q$19:$AB$19=$B$5)*PPG!Q216:AB216),0)</f>
        <v>0</v>
      </c>
      <c r="I216" s="115">
        <f t="shared" ca="1" si="7"/>
        <v>44697</v>
      </c>
      <c r="J216" s="117">
        <v>3</v>
      </c>
      <c r="K216" s="117" t="b">
        <v>1</v>
      </c>
      <c r="L216" s="117" t="s">
        <v>1313</v>
      </c>
      <c r="M216" s="117" t="b">
        <v>1</v>
      </c>
      <c r="N216" s="117" t="s">
        <v>1276</v>
      </c>
      <c r="O216" s="182" t="str">
        <f>LEFT(PPG!D216,19)&amp;"."&amp;PPGCR!F216</f>
        <v>....Ma22</v>
      </c>
      <c r="P216" s="185">
        <f>PPG!J218</f>
        <v>0</v>
      </c>
      <c r="Q216" s="117" t="b">
        <v>1</v>
      </c>
      <c r="R216" s="117" t="b">
        <v>1</v>
      </c>
      <c r="S216" s="117" t="b">
        <v>1</v>
      </c>
    </row>
    <row r="217" spans="1:19" x14ac:dyDescent="0.25">
      <c r="A217" s="117" t="s">
        <v>1312</v>
      </c>
      <c r="B217" s="180">
        <v>1</v>
      </c>
      <c r="C217" s="117">
        <v>2</v>
      </c>
      <c r="D217" s="181">
        <f>PPG!J217</f>
        <v>0</v>
      </c>
      <c r="E217" s="117" t="b">
        <v>1</v>
      </c>
      <c r="F217" s="182" t="str">
        <f>RIGHT(PPG!C217,4)&amp;"."&amp;PPG!M217&amp;"."&amp;PPG!K217&amp;"."&amp;PPGPAY!$C$5</f>
        <v>...Ma22</v>
      </c>
      <c r="G217" s="183">
        <f t="shared" ca="1" si="6"/>
        <v>44697</v>
      </c>
      <c r="H217" s="184" cm="1">
        <f t="array" ref="H217">-IF(SUMPRODUCT((PPG!$Q$19:$AB$19=$B$5)*PPG!Q217:AB217)&lt;0,SUMPRODUCT((PPG!$Q$19:$AB$19=$B$5)*PPG!Q217:AB217),0)</f>
        <v>0</v>
      </c>
      <c r="I217" s="115">
        <f t="shared" ca="1" si="7"/>
        <v>44697</v>
      </c>
      <c r="J217" s="117">
        <v>3</v>
      </c>
      <c r="K217" s="117" t="b">
        <v>1</v>
      </c>
      <c r="L217" s="117" t="s">
        <v>1313</v>
      </c>
      <c r="M217" s="117" t="b">
        <v>1</v>
      </c>
      <c r="N217" s="117" t="s">
        <v>1276</v>
      </c>
      <c r="O217" s="182" t="str">
        <f>LEFT(PPG!D217,19)&amp;"."&amp;PPGCR!F217</f>
        <v>....Ma22</v>
      </c>
      <c r="P217" s="185">
        <f>PPG!J219</f>
        <v>0</v>
      </c>
      <c r="Q217" s="117" t="b">
        <v>1</v>
      </c>
      <c r="R217" s="117" t="b">
        <v>1</v>
      </c>
      <c r="S217" s="117" t="b">
        <v>1</v>
      </c>
    </row>
    <row r="218" spans="1:19" x14ac:dyDescent="0.25">
      <c r="A218" s="117" t="s">
        <v>1312</v>
      </c>
      <c r="B218" s="180">
        <v>1</v>
      </c>
      <c r="C218" s="117">
        <v>2</v>
      </c>
      <c r="D218" s="181">
        <f>PPG!J218</f>
        <v>0</v>
      </c>
      <c r="E218" s="117" t="b">
        <v>1</v>
      </c>
      <c r="F218" s="182" t="str">
        <f>RIGHT(PPG!C218,4)&amp;"."&amp;PPG!M218&amp;"."&amp;PPG!K218&amp;"."&amp;PPGPAY!$C$5</f>
        <v>...Ma22</v>
      </c>
      <c r="G218" s="183">
        <f t="shared" ca="1" si="6"/>
        <v>44697</v>
      </c>
      <c r="H218" s="184" cm="1">
        <f t="array" ref="H218">-IF(SUMPRODUCT((PPG!$Q$19:$AB$19=$B$5)*PPG!Q218:AB218)&lt;0,SUMPRODUCT((PPG!$Q$19:$AB$19=$B$5)*PPG!Q218:AB218),0)</f>
        <v>0</v>
      </c>
      <c r="I218" s="115">
        <f t="shared" ca="1" si="7"/>
        <v>44697</v>
      </c>
      <c r="J218" s="117">
        <v>3</v>
      </c>
      <c r="K218" s="117" t="b">
        <v>1</v>
      </c>
      <c r="L218" s="117" t="s">
        <v>1313</v>
      </c>
      <c r="M218" s="117" t="b">
        <v>1</v>
      </c>
      <c r="N218" s="117" t="s">
        <v>1276</v>
      </c>
      <c r="O218" s="182" t="str">
        <f>LEFT(PPG!D218,19)&amp;"."&amp;PPGCR!F218</f>
        <v>....Ma22</v>
      </c>
      <c r="P218" s="185">
        <f>PPG!J220</f>
        <v>0</v>
      </c>
      <c r="Q218" s="117" t="b">
        <v>1</v>
      </c>
      <c r="R218" s="117" t="b">
        <v>1</v>
      </c>
      <c r="S218" s="117" t="b">
        <v>1</v>
      </c>
    </row>
    <row r="219" spans="1:19" x14ac:dyDescent="0.25">
      <c r="A219" s="117" t="s">
        <v>1312</v>
      </c>
      <c r="B219" s="180">
        <v>1</v>
      </c>
      <c r="C219" s="117">
        <v>2</v>
      </c>
      <c r="D219" s="181">
        <f>PPG!J219</f>
        <v>0</v>
      </c>
      <c r="E219" s="117" t="b">
        <v>1</v>
      </c>
      <c r="F219" s="182" t="str">
        <f>RIGHT(PPG!C219,4)&amp;"."&amp;PPG!M219&amp;"."&amp;PPG!K219&amp;"."&amp;PPGPAY!$C$5</f>
        <v>...Ma22</v>
      </c>
      <c r="G219" s="183">
        <f t="shared" ca="1" si="6"/>
        <v>44697</v>
      </c>
      <c r="H219" s="184" cm="1">
        <f t="array" ref="H219">-IF(SUMPRODUCT((PPG!$Q$19:$AB$19=$B$5)*PPG!Q219:AB219)&lt;0,SUMPRODUCT((PPG!$Q$19:$AB$19=$B$5)*PPG!Q219:AB219),0)</f>
        <v>0</v>
      </c>
      <c r="I219" s="115">
        <f t="shared" ca="1" si="7"/>
        <v>44697</v>
      </c>
      <c r="J219" s="117">
        <v>3</v>
      </c>
      <c r="K219" s="117" t="b">
        <v>1</v>
      </c>
      <c r="L219" s="117" t="s">
        <v>1313</v>
      </c>
      <c r="M219" s="117" t="b">
        <v>1</v>
      </c>
      <c r="N219" s="117" t="s">
        <v>1276</v>
      </c>
      <c r="O219" s="182" t="str">
        <f>LEFT(PPG!D219,19)&amp;"."&amp;PPGCR!F219</f>
        <v>....Ma22</v>
      </c>
      <c r="P219" s="185">
        <f>PPG!J221</f>
        <v>0</v>
      </c>
      <c r="Q219" s="117" t="b">
        <v>1</v>
      </c>
      <c r="R219" s="117" t="b">
        <v>1</v>
      </c>
      <c r="S219" s="117" t="b">
        <v>1</v>
      </c>
    </row>
    <row r="220" spans="1:19" x14ac:dyDescent="0.25">
      <c r="A220" s="117" t="s">
        <v>1312</v>
      </c>
      <c r="B220" s="180">
        <v>1</v>
      </c>
      <c r="C220" s="117">
        <v>2</v>
      </c>
      <c r="D220" s="181">
        <f>PPG!J220</f>
        <v>0</v>
      </c>
      <c r="E220" s="117" t="b">
        <v>1</v>
      </c>
      <c r="F220" s="182" t="str">
        <f>RIGHT(PPG!C220,4)&amp;"."&amp;PPG!M220&amp;"."&amp;PPG!K220&amp;"."&amp;PPGPAY!$C$5</f>
        <v>...Ma22</v>
      </c>
      <c r="G220" s="183">
        <f t="shared" ca="1" si="6"/>
        <v>44697</v>
      </c>
      <c r="H220" s="184" cm="1">
        <f t="array" ref="H220">-IF(SUMPRODUCT((PPG!$Q$19:$AB$19=$B$5)*PPG!Q220:AB220)&lt;0,SUMPRODUCT((PPG!$Q$19:$AB$19=$B$5)*PPG!Q220:AB220),0)</f>
        <v>0</v>
      </c>
      <c r="I220" s="115">
        <f t="shared" ca="1" si="7"/>
        <v>44697</v>
      </c>
      <c r="J220" s="117">
        <v>3</v>
      </c>
      <c r="K220" s="117" t="b">
        <v>1</v>
      </c>
      <c r="L220" s="117" t="s">
        <v>1313</v>
      </c>
      <c r="M220" s="117" t="b">
        <v>1</v>
      </c>
      <c r="N220" s="117" t="s">
        <v>1276</v>
      </c>
      <c r="O220" s="182" t="str">
        <f>LEFT(PPG!D220,19)&amp;"."&amp;PPGCR!F220</f>
        <v>....Ma22</v>
      </c>
      <c r="P220" s="185">
        <f>PPG!J222</f>
        <v>0</v>
      </c>
      <c r="Q220" s="117" t="b">
        <v>1</v>
      </c>
      <c r="R220" s="117" t="b">
        <v>1</v>
      </c>
      <c r="S220" s="117" t="b">
        <v>1</v>
      </c>
    </row>
    <row r="221" spans="1:19" x14ac:dyDescent="0.25">
      <c r="A221" s="117" t="s">
        <v>1312</v>
      </c>
      <c r="B221" s="180">
        <v>1</v>
      </c>
      <c r="C221" s="117">
        <v>2</v>
      </c>
      <c r="D221" s="181">
        <f>PPG!J221</f>
        <v>0</v>
      </c>
      <c r="E221" s="117" t="b">
        <v>1</v>
      </c>
      <c r="F221" s="182" t="str">
        <f>RIGHT(PPG!C221,4)&amp;"."&amp;PPG!M221&amp;"."&amp;PPG!K221&amp;"."&amp;PPGPAY!$C$5</f>
        <v>...Ma22</v>
      </c>
      <c r="G221" s="183">
        <f t="shared" ca="1" si="6"/>
        <v>44697</v>
      </c>
      <c r="H221" s="184" cm="1">
        <f t="array" ref="H221">-IF(SUMPRODUCT((PPG!$Q$19:$AB$19=$B$5)*PPG!Q221:AB221)&lt;0,SUMPRODUCT((PPG!$Q$19:$AB$19=$B$5)*PPG!Q221:AB221),0)</f>
        <v>0</v>
      </c>
      <c r="I221" s="115">
        <f t="shared" ca="1" si="7"/>
        <v>44697</v>
      </c>
      <c r="J221" s="117">
        <v>3</v>
      </c>
      <c r="K221" s="117" t="b">
        <v>1</v>
      </c>
      <c r="L221" s="117" t="s">
        <v>1313</v>
      </c>
      <c r="M221" s="117" t="b">
        <v>1</v>
      </c>
      <c r="N221" s="117" t="s">
        <v>1276</v>
      </c>
      <c r="O221" s="182" t="str">
        <f>LEFT(PPG!D221,19)&amp;"."&amp;PPGCR!F221</f>
        <v>....Ma22</v>
      </c>
      <c r="P221" s="185">
        <f>PPG!J223</f>
        <v>0</v>
      </c>
      <c r="Q221" s="117" t="b">
        <v>1</v>
      </c>
      <c r="R221" s="117" t="b">
        <v>1</v>
      </c>
      <c r="S221" s="117" t="b">
        <v>1</v>
      </c>
    </row>
    <row r="222" spans="1:19" x14ac:dyDescent="0.25">
      <c r="A222" s="117" t="s">
        <v>1312</v>
      </c>
      <c r="B222" s="180">
        <v>1</v>
      </c>
      <c r="C222" s="117">
        <v>2</v>
      </c>
      <c r="D222" s="181">
        <f>PPG!J222</f>
        <v>0</v>
      </c>
      <c r="E222" s="117" t="b">
        <v>1</v>
      </c>
      <c r="F222" s="182" t="str">
        <f>RIGHT(PPG!C222,4)&amp;"."&amp;PPG!M222&amp;"."&amp;PPG!K222&amp;"."&amp;PPGPAY!$C$5</f>
        <v>...Ma22</v>
      </c>
      <c r="G222" s="183">
        <f t="shared" ca="1" si="6"/>
        <v>44697</v>
      </c>
      <c r="H222" s="184" cm="1">
        <f t="array" ref="H222">-IF(SUMPRODUCT((PPG!$Q$19:$AB$19=$B$5)*PPG!Q222:AB222)&lt;0,SUMPRODUCT((PPG!$Q$19:$AB$19=$B$5)*PPG!Q222:AB222),0)</f>
        <v>0</v>
      </c>
      <c r="I222" s="115">
        <f t="shared" ca="1" si="7"/>
        <v>44697</v>
      </c>
      <c r="J222" s="117">
        <v>3</v>
      </c>
      <c r="K222" s="117" t="b">
        <v>1</v>
      </c>
      <c r="L222" s="117" t="s">
        <v>1313</v>
      </c>
      <c r="M222" s="117" t="b">
        <v>1</v>
      </c>
      <c r="N222" s="117" t="s">
        <v>1276</v>
      </c>
      <c r="O222" s="182" t="str">
        <f>LEFT(PPG!D222,19)&amp;"."&amp;PPGCR!F222</f>
        <v>....Ma22</v>
      </c>
      <c r="P222" s="185">
        <f>PPG!J224</f>
        <v>0</v>
      </c>
      <c r="Q222" s="117" t="b">
        <v>1</v>
      </c>
      <c r="R222" s="117" t="b">
        <v>1</v>
      </c>
      <c r="S222" s="117" t="b">
        <v>1</v>
      </c>
    </row>
    <row r="223" spans="1:19" x14ac:dyDescent="0.25">
      <c r="A223" s="117" t="s">
        <v>1312</v>
      </c>
      <c r="B223" s="180">
        <v>1</v>
      </c>
      <c r="C223" s="117">
        <v>2</v>
      </c>
      <c r="D223" s="181">
        <f>PPG!J223</f>
        <v>0</v>
      </c>
      <c r="E223" s="117" t="b">
        <v>1</v>
      </c>
      <c r="F223" s="182" t="str">
        <f>RIGHT(PPG!C223,4)&amp;"."&amp;PPG!M223&amp;"."&amp;PPG!K223&amp;"."&amp;PPGPAY!$C$5</f>
        <v>...Ma22</v>
      </c>
      <c r="G223" s="183">
        <f t="shared" ca="1" si="6"/>
        <v>44697</v>
      </c>
      <c r="H223" s="184" cm="1">
        <f t="array" ref="H223">-IF(SUMPRODUCT((PPG!$Q$19:$AB$19=$B$5)*PPG!Q223:AB223)&lt;0,SUMPRODUCT((PPG!$Q$19:$AB$19=$B$5)*PPG!Q223:AB223),0)</f>
        <v>0</v>
      </c>
      <c r="I223" s="115">
        <f t="shared" ca="1" si="7"/>
        <v>44697</v>
      </c>
      <c r="J223" s="117">
        <v>3</v>
      </c>
      <c r="K223" s="117" t="b">
        <v>1</v>
      </c>
      <c r="L223" s="117" t="s">
        <v>1313</v>
      </c>
      <c r="M223" s="117" t="b">
        <v>1</v>
      </c>
      <c r="N223" s="117" t="s">
        <v>1276</v>
      </c>
      <c r="O223" s="182" t="str">
        <f>LEFT(PPG!D223,19)&amp;"."&amp;PPGCR!F223</f>
        <v>....Ma22</v>
      </c>
      <c r="P223" s="185">
        <f>PPG!J225</f>
        <v>0</v>
      </c>
      <c r="Q223" s="117" t="b">
        <v>1</v>
      </c>
      <c r="R223" s="117" t="b">
        <v>1</v>
      </c>
      <c r="S223" s="117" t="b">
        <v>1</v>
      </c>
    </row>
    <row r="224" spans="1:19" x14ac:dyDescent="0.25">
      <c r="A224" s="117" t="s">
        <v>1312</v>
      </c>
      <c r="B224" s="180">
        <v>1</v>
      </c>
      <c r="C224" s="117">
        <v>2</v>
      </c>
      <c r="D224" s="181">
        <f>PPG!J224</f>
        <v>0</v>
      </c>
      <c r="E224" s="117" t="b">
        <v>1</v>
      </c>
      <c r="F224" s="182" t="str">
        <f>RIGHT(PPG!C224,4)&amp;"."&amp;PPG!M224&amp;"."&amp;PPG!K224&amp;"."&amp;PPGPAY!$C$5</f>
        <v>...Ma22</v>
      </c>
      <c r="G224" s="183">
        <f t="shared" ca="1" si="6"/>
        <v>44697</v>
      </c>
      <c r="H224" s="184" cm="1">
        <f t="array" ref="H224">-IF(SUMPRODUCT((PPG!$Q$19:$AB$19=$B$5)*PPG!Q224:AB224)&lt;0,SUMPRODUCT((PPG!$Q$19:$AB$19=$B$5)*PPG!Q224:AB224),0)</f>
        <v>0</v>
      </c>
      <c r="I224" s="115">
        <f t="shared" ca="1" si="7"/>
        <v>44697</v>
      </c>
      <c r="J224" s="117">
        <v>3</v>
      </c>
      <c r="K224" s="117" t="b">
        <v>1</v>
      </c>
      <c r="L224" s="117" t="s">
        <v>1313</v>
      </c>
      <c r="M224" s="117" t="b">
        <v>1</v>
      </c>
      <c r="N224" s="117" t="s">
        <v>1276</v>
      </c>
      <c r="O224" s="182" t="str">
        <f>LEFT(PPG!D224,19)&amp;"."&amp;PPGCR!F224</f>
        <v>....Ma22</v>
      </c>
      <c r="P224" s="185">
        <f>PPG!J226</f>
        <v>0</v>
      </c>
      <c r="Q224" s="117" t="b">
        <v>1</v>
      </c>
      <c r="R224" s="117" t="b">
        <v>1</v>
      </c>
      <c r="S224" s="117" t="b">
        <v>1</v>
      </c>
    </row>
    <row r="225" spans="1:19" x14ac:dyDescent="0.25">
      <c r="A225" s="117" t="s">
        <v>1312</v>
      </c>
      <c r="B225" s="180">
        <v>1</v>
      </c>
      <c r="C225" s="117">
        <v>2</v>
      </c>
      <c r="D225" s="181">
        <f>PPG!J225</f>
        <v>0</v>
      </c>
      <c r="E225" s="117" t="b">
        <v>1</v>
      </c>
      <c r="F225" s="182" t="str">
        <f>RIGHT(PPG!C225,4)&amp;"."&amp;PPG!M225&amp;"."&amp;PPG!K225&amp;"."&amp;PPGPAY!$C$5</f>
        <v>...Ma22</v>
      </c>
      <c r="G225" s="183">
        <f t="shared" ca="1" si="6"/>
        <v>44697</v>
      </c>
      <c r="H225" s="184" cm="1">
        <f t="array" ref="H225">-IF(SUMPRODUCT((PPG!$Q$19:$AB$19=$B$5)*PPG!Q225:AB225)&lt;0,SUMPRODUCT((PPG!$Q$19:$AB$19=$B$5)*PPG!Q225:AB225),0)</f>
        <v>0</v>
      </c>
      <c r="I225" s="115">
        <f t="shared" ca="1" si="7"/>
        <v>44697</v>
      </c>
      <c r="J225" s="117">
        <v>3</v>
      </c>
      <c r="K225" s="117" t="b">
        <v>1</v>
      </c>
      <c r="L225" s="117" t="s">
        <v>1313</v>
      </c>
      <c r="M225" s="117" t="b">
        <v>1</v>
      </c>
      <c r="N225" s="117" t="s">
        <v>1276</v>
      </c>
      <c r="O225" s="182" t="str">
        <f>LEFT(PPG!D225,19)&amp;"."&amp;PPGCR!F225</f>
        <v>....Ma22</v>
      </c>
      <c r="P225" s="185">
        <f>PPG!J227</f>
        <v>0</v>
      </c>
      <c r="Q225" s="117" t="b">
        <v>1</v>
      </c>
      <c r="R225" s="117" t="b">
        <v>1</v>
      </c>
      <c r="S225" s="117" t="b">
        <v>1</v>
      </c>
    </row>
    <row r="226" spans="1:19" x14ac:dyDescent="0.25">
      <c r="A226" s="117" t="s">
        <v>1312</v>
      </c>
      <c r="B226" s="180">
        <v>1</v>
      </c>
      <c r="C226" s="117">
        <v>2</v>
      </c>
      <c r="D226" s="181">
        <f>PPG!J226</f>
        <v>0</v>
      </c>
      <c r="E226" s="117" t="b">
        <v>1</v>
      </c>
      <c r="F226" s="182" t="str">
        <f>RIGHT(PPG!C226,4)&amp;"."&amp;PPG!M226&amp;"."&amp;PPG!K226&amp;"."&amp;PPGPAY!$C$5</f>
        <v>...Ma22</v>
      </c>
      <c r="G226" s="183">
        <f t="shared" ca="1" si="6"/>
        <v>44697</v>
      </c>
      <c r="H226" s="184" cm="1">
        <f t="array" ref="H226">-IF(SUMPRODUCT((PPG!$Q$19:$AB$19=$B$5)*PPG!Q226:AB226)&lt;0,SUMPRODUCT((PPG!$Q$19:$AB$19=$B$5)*PPG!Q226:AB226),0)</f>
        <v>0</v>
      </c>
      <c r="I226" s="115">
        <f t="shared" ca="1" si="7"/>
        <v>44697</v>
      </c>
      <c r="J226" s="117">
        <v>3</v>
      </c>
      <c r="K226" s="117" t="b">
        <v>1</v>
      </c>
      <c r="L226" s="117" t="s">
        <v>1313</v>
      </c>
      <c r="M226" s="117" t="b">
        <v>1</v>
      </c>
      <c r="N226" s="117" t="s">
        <v>1276</v>
      </c>
      <c r="O226" s="182" t="str">
        <f>LEFT(PPG!D226,19)&amp;"."&amp;PPGCR!F226</f>
        <v>....Ma22</v>
      </c>
      <c r="P226" s="185">
        <f>PPG!J228</f>
        <v>0</v>
      </c>
      <c r="Q226" s="117" t="b">
        <v>1</v>
      </c>
      <c r="R226" s="117" t="b">
        <v>1</v>
      </c>
      <c r="S226" s="117" t="b">
        <v>1</v>
      </c>
    </row>
    <row r="227" spans="1:19" x14ac:dyDescent="0.25">
      <c r="A227" s="117" t="s">
        <v>1312</v>
      </c>
      <c r="B227" s="180">
        <v>1</v>
      </c>
      <c r="C227" s="117">
        <v>2</v>
      </c>
      <c r="D227" s="181">
        <f>PPG!J227</f>
        <v>0</v>
      </c>
      <c r="E227" s="117" t="b">
        <v>1</v>
      </c>
      <c r="F227" s="182" t="str">
        <f>RIGHT(PPG!C227,4)&amp;"."&amp;PPG!M227&amp;"."&amp;PPG!K227&amp;"."&amp;PPGPAY!$C$5</f>
        <v>...Ma22</v>
      </c>
      <c r="G227" s="183">
        <f t="shared" ca="1" si="6"/>
        <v>44697</v>
      </c>
      <c r="H227" s="184" cm="1">
        <f t="array" ref="H227">-IF(SUMPRODUCT((PPG!$Q$19:$AB$19=$B$5)*PPG!Q227:AB227)&lt;0,SUMPRODUCT((PPG!$Q$19:$AB$19=$B$5)*PPG!Q227:AB227),0)</f>
        <v>0</v>
      </c>
      <c r="I227" s="115">
        <f t="shared" ca="1" si="7"/>
        <v>44697</v>
      </c>
      <c r="J227" s="117">
        <v>3</v>
      </c>
      <c r="K227" s="117" t="b">
        <v>1</v>
      </c>
      <c r="L227" s="117" t="s">
        <v>1313</v>
      </c>
      <c r="M227" s="117" t="b">
        <v>1</v>
      </c>
      <c r="N227" s="117" t="s">
        <v>1276</v>
      </c>
      <c r="O227" s="182" t="str">
        <f>LEFT(PPG!D227,19)&amp;"."&amp;PPGCR!F227</f>
        <v>....Ma22</v>
      </c>
      <c r="P227" s="185">
        <f>PPG!J229</f>
        <v>0</v>
      </c>
      <c r="Q227" s="117" t="b">
        <v>1</v>
      </c>
      <c r="R227" s="117" t="b">
        <v>1</v>
      </c>
      <c r="S227" s="117" t="b">
        <v>1</v>
      </c>
    </row>
    <row r="228" spans="1:19" x14ac:dyDescent="0.25">
      <c r="A228" s="117" t="s">
        <v>1312</v>
      </c>
      <c r="B228" s="180">
        <v>1</v>
      </c>
      <c r="C228" s="117">
        <v>2</v>
      </c>
      <c r="D228" s="181">
        <f>PPG!J228</f>
        <v>0</v>
      </c>
      <c r="E228" s="117" t="b">
        <v>1</v>
      </c>
      <c r="F228" s="182" t="str">
        <f>RIGHT(PPG!C228,4)&amp;"."&amp;PPG!M228&amp;"."&amp;PPG!K228&amp;"."&amp;PPGPAY!$C$5</f>
        <v>...Ma22</v>
      </c>
      <c r="G228" s="183">
        <f t="shared" ca="1" si="6"/>
        <v>44697</v>
      </c>
      <c r="H228" s="184" cm="1">
        <f t="array" ref="H228">-IF(SUMPRODUCT((PPG!$Q$19:$AB$19=$B$5)*PPG!Q228:AB228)&lt;0,SUMPRODUCT((PPG!$Q$19:$AB$19=$B$5)*PPG!Q228:AB228),0)</f>
        <v>0</v>
      </c>
      <c r="I228" s="115">
        <f t="shared" ca="1" si="7"/>
        <v>44697</v>
      </c>
      <c r="J228" s="117">
        <v>3</v>
      </c>
      <c r="K228" s="117" t="b">
        <v>1</v>
      </c>
      <c r="L228" s="117" t="s">
        <v>1313</v>
      </c>
      <c r="M228" s="117" t="b">
        <v>1</v>
      </c>
      <c r="N228" s="117" t="s">
        <v>1276</v>
      </c>
      <c r="O228" s="182" t="str">
        <f>LEFT(PPG!D228,19)&amp;"."&amp;PPGCR!F228</f>
        <v>....Ma22</v>
      </c>
      <c r="P228" s="185">
        <f>PPG!J230</f>
        <v>0</v>
      </c>
      <c r="Q228" s="117" t="b">
        <v>1</v>
      </c>
      <c r="R228" s="117" t="b">
        <v>1</v>
      </c>
      <c r="S228" s="117" t="b">
        <v>1</v>
      </c>
    </row>
    <row r="229" spans="1:19" x14ac:dyDescent="0.25">
      <c r="A229" s="117" t="s">
        <v>1312</v>
      </c>
      <c r="B229" s="180">
        <v>1</v>
      </c>
      <c r="C229" s="117">
        <v>2</v>
      </c>
      <c r="D229" s="181">
        <f>PPG!J229</f>
        <v>0</v>
      </c>
      <c r="E229" s="117" t="b">
        <v>1</v>
      </c>
      <c r="F229" s="182" t="str">
        <f>RIGHT(PPG!C229,4)&amp;"."&amp;PPG!M229&amp;"."&amp;PPG!K229&amp;"."&amp;PPGPAY!$C$5</f>
        <v>...Ma22</v>
      </c>
      <c r="G229" s="183">
        <f t="shared" ca="1" si="6"/>
        <v>44697</v>
      </c>
      <c r="H229" s="184" cm="1">
        <f t="array" ref="H229">-IF(SUMPRODUCT((PPG!$Q$19:$AB$19=$B$5)*PPG!Q229:AB229)&lt;0,SUMPRODUCT((PPG!$Q$19:$AB$19=$B$5)*PPG!Q229:AB229),0)</f>
        <v>0</v>
      </c>
      <c r="I229" s="115">
        <f t="shared" ca="1" si="7"/>
        <v>44697</v>
      </c>
      <c r="J229" s="117">
        <v>3</v>
      </c>
      <c r="K229" s="117" t="b">
        <v>1</v>
      </c>
      <c r="L229" s="117" t="s">
        <v>1313</v>
      </c>
      <c r="M229" s="117" t="b">
        <v>1</v>
      </c>
      <c r="N229" s="117" t="s">
        <v>1276</v>
      </c>
      <c r="O229" s="182" t="str">
        <f>LEFT(PPG!D229,19)&amp;"."&amp;PPGCR!F229</f>
        <v>....Ma22</v>
      </c>
      <c r="P229" s="185">
        <f>PPG!J231</f>
        <v>0</v>
      </c>
      <c r="Q229" s="117" t="b">
        <v>1</v>
      </c>
      <c r="R229" s="117" t="b">
        <v>1</v>
      </c>
      <c r="S229" s="117" t="b">
        <v>1</v>
      </c>
    </row>
    <row r="230" spans="1:19" x14ac:dyDescent="0.25">
      <c r="A230" s="117" t="s">
        <v>1312</v>
      </c>
      <c r="B230" s="180">
        <v>1</v>
      </c>
      <c r="C230" s="117">
        <v>2</v>
      </c>
      <c r="D230" s="181">
        <f>PPG!J230</f>
        <v>0</v>
      </c>
      <c r="E230" s="117" t="b">
        <v>1</v>
      </c>
      <c r="F230" s="182" t="str">
        <f>RIGHT(PPG!C230,4)&amp;"."&amp;PPG!M230&amp;"."&amp;PPG!K230&amp;"."&amp;PPGPAY!$C$5</f>
        <v>...Ma22</v>
      </c>
      <c r="G230" s="183">
        <f t="shared" ca="1" si="6"/>
        <v>44697</v>
      </c>
      <c r="H230" s="184" cm="1">
        <f t="array" ref="H230">-IF(SUMPRODUCT((PPG!$Q$19:$AB$19=$B$5)*PPG!Q230:AB230)&lt;0,SUMPRODUCT((PPG!$Q$19:$AB$19=$B$5)*PPG!Q230:AB230),0)</f>
        <v>0</v>
      </c>
      <c r="I230" s="115">
        <f t="shared" ca="1" si="7"/>
        <v>44697</v>
      </c>
      <c r="J230" s="117">
        <v>3</v>
      </c>
      <c r="K230" s="117" t="b">
        <v>1</v>
      </c>
      <c r="L230" s="117" t="s">
        <v>1313</v>
      </c>
      <c r="M230" s="117" t="b">
        <v>1</v>
      </c>
      <c r="N230" s="117" t="s">
        <v>1276</v>
      </c>
      <c r="O230" s="182" t="str">
        <f>LEFT(PPG!D230,19)&amp;"."&amp;PPGCR!F230</f>
        <v>....Ma22</v>
      </c>
      <c r="P230" s="185">
        <f>PPG!J232</f>
        <v>0</v>
      </c>
      <c r="Q230" s="117" t="b">
        <v>1</v>
      </c>
      <c r="R230" s="117" t="b">
        <v>1</v>
      </c>
      <c r="S230" s="117" t="b">
        <v>1</v>
      </c>
    </row>
    <row r="231" spans="1:19" x14ac:dyDescent="0.25">
      <c r="A231" s="117" t="s">
        <v>1312</v>
      </c>
      <c r="B231" s="180">
        <v>1</v>
      </c>
      <c r="C231" s="117">
        <v>2</v>
      </c>
      <c r="D231" s="181">
        <f>PPG!J231</f>
        <v>0</v>
      </c>
      <c r="E231" s="117" t="b">
        <v>1</v>
      </c>
      <c r="F231" s="182" t="str">
        <f>RIGHT(PPG!C231,4)&amp;"."&amp;PPG!M231&amp;"."&amp;PPG!K231&amp;"."&amp;PPGPAY!$C$5</f>
        <v>...Ma22</v>
      </c>
      <c r="G231" s="183">
        <f t="shared" ca="1" si="6"/>
        <v>44697</v>
      </c>
      <c r="H231" s="184" cm="1">
        <f t="array" ref="H231">-IF(SUMPRODUCT((PPG!$Q$19:$AB$19=$B$5)*PPG!Q231:AB231)&lt;0,SUMPRODUCT((PPG!$Q$19:$AB$19=$B$5)*PPG!Q231:AB231),0)</f>
        <v>0</v>
      </c>
      <c r="I231" s="115">
        <f t="shared" ca="1" si="7"/>
        <v>44697</v>
      </c>
      <c r="J231" s="117">
        <v>3</v>
      </c>
      <c r="K231" s="117" t="b">
        <v>1</v>
      </c>
      <c r="L231" s="117" t="s">
        <v>1313</v>
      </c>
      <c r="M231" s="117" t="b">
        <v>1</v>
      </c>
      <c r="N231" s="117" t="s">
        <v>1276</v>
      </c>
      <c r="O231" s="182" t="str">
        <f>LEFT(PPG!D231,19)&amp;"."&amp;PPGCR!F231</f>
        <v>....Ma22</v>
      </c>
      <c r="P231" s="185">
        <f>PPG!J233</f>
        <v>0</v>
      </c>
      <c r="Q231" s="117" t="b">
        <v>1</v>
      </c>
      <c r="R231" s="117" t="b">
        <v>1</v>
      </c>
      <c r="S231" s="117" t="b">
        <v>1</v>
      </c>
    </row>
    <row r="232" spans="1:19" x14ac:dyDescent="0.25">
      <c r="A232" s="117" t="s">
        <v>1312</v>
      </c>
      <c r="B232" s="180">
        <v>1</v>
      </c>
      <c r="C232" s="117">
        <v>2</v>
      </c>
      <c r="D232" s="181">
        <f>PPG!J232</f>
        <v>0</v>
      </c>
      <c r="E232" s="117" t="b">
        <v>1</v>
      </c>
      <c r="F232" s="182" t="str">
        <f>RIGHT(PPG!C232,4)&amp;"."&amp;PPG!M232&amp;"."&amp;PPG!K232&amp;"."&amp;PPGPAY!$C$5</f>
        <v>...Ma22</v>
      </c>
      <c r="G232" s="183">
        <f t="shared" ca="1" si="6"/>
        <v>44697</v>
      </c>
      <c r="H232" s="184" cm="1">
        <f t="array" ref="H232">-IF(SUMPRODUCT((PPG!$Q$19:$AB$19=$B$5)*PPG!Q232:AB232)&lt;0,SUMPRODUCT((PPG!$Q$19:$AB$19=$B$5)*PPG!Q232:AB232),0)</f>
        <v>0</v>
      </c>
      <c r="I232" s="115">
        <f t="shared" ca="1" si="7"/>
        <v>44697</v>
      </c>
      <c r="J232" s="117">
        <v>3</v>
      </c>
      <c r="K232" s="117" t="b">
        <v>1</v>
      </c>
      <c r="L232" s="117" t="s">
        <v>1313</v>
      </c>
      <c r="M232" s="117" t="b">
        <v>1</v>
      </c>
      <c r="N232" s="117" t="s">
        <v>1276</v>
      </c>
      <c r="O232" s="182" t="str">
        <f>LEFT(PPG!D232,19)&amp;"."&amp;PPGCR!F232</f>
        <v>....Ma22</v>
      </c>
      <c r="P232" s="185">
        <f>PPG!J234</f>
        <v>0</v>
      </c>
      <c r="Q232" s="117" t="b">
        <v>1</v>
      </c>
      <c r="R232" s="117" t="b">
        <v>1</v>
      </c>
      <c r="S232" s="117" t="b">
        <v>1</v>
      </c>
    </row>
    <row r="233" spans="1:19" x14ac:dyDescent="0.25">
      <c r="A233" s="117" t="s">
        <v>1312</v>
      </c>
      <c r="B233" s="180">
        <v>1</v>
      </c>
      <c r="C233" s="117">
        <v>2</v>
      </c>
      <c r="D233" s="181">
        <f>PPG!J233</f>
        <v>0</v>
      </c>
      <c r="E233" s="117" t="b">
        <v>1</v>
      </c>
      <c r="F233" s="182" t="str">
        <f>RIGHT(PPG!C233,4)&amp;"."&amp;PPG!M233&amp;"."&amp;PPG!K233&amp;"."&amp;PPGPAY!$C$5</f>
        <v>...Ma22</v>
      </c>
      <c r="G233" s="183">
        <f t="shared" ca="1" si="6"/>
        <v>44697</v>
      </c>
      <c r="H233" s="184" cm="1">
        <f t="array" ref="H233">-IF(SUMPRODUCT((PPG!$Q$19:$AB$19=$B$5)*PPG!Q233:AB233)&lt;0,SUMPRODUCT((PPG!$Q$19:$AB$19=$B$5)*PPG!Q233:AB233),0)</f>
        <v>0</v>
      </c>
      <c r="I233" s="115">
        <f t="shared" ca="1" si="7"/>
        <v>44697</v>
      </c>
      <c r="J233" s="117">
        <v>3</v>
      </c>
      <c r="K233" s="117" t="b">
        <v>1</v>
      </c>
      <c r="L233" s="117" t="s">
        <v>1313</v>
      </c>
      <c r="M233" s="117" t="b">
        <v>1</v>
      </c>
      <c r="N233" s="117" t="s">
        <v>1276</v>
      </c>
      <c r="O233" s="182" t="str">
        <f>LEFT(PPG!D233,19)&amp;"."&amp;PPGCR!F233</f>
        <v>....Ma22</v>
      </c>
      <c r="P233" s="185">
        <f>PPG!J235</f>
        <v>0</v>
      </c>
      <c r="Q233" s="117" t="b">
        <v>1</v>
      </c>
      <c r="R233" s="117" t="b">
        <v>1</v>
      </c>
      <c r="S233" s="117" t="b">
        <v>1</v>
      </c>
    </row>
    <row r="234" spans="1:19" x14ac:dyDescent="0.25">
      <c r="A234" s="117" t="s">
        <v>1312</v>
      </c>
      <c r="B234" s="180">
        <v>1</v>
      </c>
      <c r="C234" s="117">
        <v>2</v>
      </c>
      <c r="D234" s="181">
        <f>PPG!J234</f>
        <v>0</v>
      </c>
      <c r="E234" s="117" t="b">
        <v>1</v>
      </c>
      <c r="F234" s="182" t="str">
        <f>RIGHT(PPG!C234,4)&amp;"."&amp;PPG!M234&amp;"."&amp;PPG!K234&amp;"."&amp;PPGPAY!$C$5</f>
        <v>...Ma22</v>
      </c>
      <c r="G234" s="183">
        <f t="shared" ca="1" si="6"/>
        <v>44697</v>
      </c>
      <c r="H234" s="184" cm="1">
        <f t="array" ref="H234">-IF(SUMPRODUCT((PPG!$Q$19:$AB$19=$B$5)*PPG!Q234:AB234)&lt;0,SUMPRODUCT((PPG!$Q$19:$AB$19=$B$5)*PPG!Q234:AB234),0)</f>
        <v>0</v>
      </c>
      <c r="I234" s="115">
        <f t="shared" ca="1" si="7"/>
        <v>44697</v>
      </c>
      <c r="J234" s="117">
        <v>3</v>
      </c>
      <c r="K234" s="117" t="b">
        <v>1</v>
      </c>
      <c r="L234" s="117" t="s">
        <v>1313</v>
      </c>
      <c r="M234" s="117" t="b">
        <v>1</v>
      </c>
      <c r="N234" s="117" t="s">
        <v>1276</v>
      </c>
      <c r="O234" s="182" t="str">
        <f>LEFT(PPG!D234,19)&amp;"."&amp;PPGCR!F234</f>
        <v>....Ma22</v>
      </c>
      <c r="P234" s="185">
        <f>PPG!J236</f>
        <v>0</v>
      </c>
      <c r="Q234" s="117" t="b">
        <v>1</v>
      </c>
      <c r="R234" s="117" t="b">
        <v>1</v>
      </c>
      <c r="S234" s="117" t="b">
        <v>1</v>
      </c>
    </row>
    <row r="235" spans="1:19" x14ac:dyDescent="0.25">
      <c r="A235" s="117" t="s">
        <v>1312</v>
      </c>
      <c r="B235" s="180">
        <v>1</v>
      </c>
      <c r="C235" s="117">
        <v>2</v>
      </c>
      <c r="D235" s="181">
        <f>PPG!J235</f>
        <v>0</v>
      </c>
      <c r="E235" s="117" t="b">
        <v>1</v>
      </c>
      <c r="F235" s="182" t="str">
        <f>RIGHT(PPG!C235,4)&amp;"."&amp;PPG!M235&amp;"."&amp;PPG!K235&amp;"."&amp;PPGPAY!$C$5</f>
        <v>...Ma22</v>
      </c>
      <c r="G235" s="183">
        <f t="shared" ca="1" si="6"/>
        <v>44697</v>
      </c>
      <c r="H235" s="184" cm="1">
        <f t="array" ref="H235">-IF(SUMPRODUCT((PPG!$Q$19:$AB$19=$B$5)*PPG!Q235:AB235)&lt;0,SUMPRODUCT((PPG!$Q$19:$AB$19=$B$5)*PPG!Q235:AB235),0)</f>
        <v>0</v>
      </c>
      <c r="I235" s="115">
        <f t="shared" ca="1" si="7"/>
        <v>44697</v>
      </c>
      <c r="J235" s="117">
        <v>3</v>
      </c>
      <c r="K235" s="117" t="b">
        <v>1</v>
      </c>
      <c r="L235" s="117" t="s">
        <v>1313</v>
      </c>
      <c r="M235" s="117" t="b">
        <v>1</v>
      </c>
      <c r="N235" s="117" t="s">
        <v>1276</v>
      </c>
      <c r="O235" s="182" t="str">
        <f>LEFT(PPG!D235,19)&amp;"."&amp;PPGCR!F235</f>
        <v>....Ma22</v>
      </c>
      <c r="P235" s="185">
        <f>PPG!J237</f>
        <v>0</v>
      </c>
      <c r="Q235" s="117" t="b">
        <v>1</v>
      </c>
      <c r="R235" s="117" t="b">
        <v>1</v>
      </c>
      <c r="S235" s="117" t="b">
        <v>1</v>
      </c>
    </row>
    <row r="236" spans="1:19" x14ac:dyDescent="0.25">
      <c r="A236" s="117" t="s">
        <v>1312</v>
      </c>
      <c r="B236" s="180">
        <v>1</v>
      </c>
      <c r="C236" s="117">
        <v>2</v>
      </c>
      <c r="D236" s="181">
        <f>PPG!J236</f>
        <v>0</v>
      </c>
      <c r="E236" s="117" t="b">
        <v>1</v>
      </c>
      <c r="F236" s="182" t="str">
        <f>RIGHT(PPG!C236,4)&amp;"."&amp;PPG!M236&amp;"."&amp;PPG!K236&amp;"."&amp;PPGPAY!$C$5</f>
        <v>...Ma22</v>
      </c>
      <c r="G236" s="183">
        <f t="shared" ca="1" si="6"/>
        <v>44697</v>
      </c>
      <c r="H236" s="184" cm="1">
        <f t="array" ref="H236">-IF(SUMPRODUCT((PPG!$Q$19:$AB$19=$B$5)*PPG!Q236:AB236)&lt;0,SUMPRODUCT((PPG!$Q$19:$AB$19=$B$5)*PPG!Q236:AB236),0)</f>
        <v>0</v>
      </c>
      <c r="I236" s="115">
        <f t="shared" ca="1" si="7"/>
        <v>44697</v>
      </c>
      <c r="J236" s="117">
        <v>3</v>
      </c>
      <c r="K236" s="117" t="b">
        <v>1</v>
      </c>
      <c r="L236" s="117" t="s">
        <v>1313</v>
      </c>
      <c r="M236" s="117" t="b">
        <v>1</v>
      </c>
      <c r="N236" s="117" t="s">
        <v>1276</v>
      </c>
      <c r="O236" s="182" t="str">
        <f>LEFT(PPG!D236,19)&amp;"."&amp;PPGCR!F236</f>
        <v>....Ma22</v>
      </c>
      <c r="P236" s="185">
        <f>PPG!J238</f>
        <v>0</v>
      </c>
      <c r="Q236" s="117" t="b">
        <v>1</v>
      </c>
      <c r="R236" s="117" t="b">
        <v>1</v>
      </c>
      <c r="S236" s="117" t="b">
        <v>1</v>
      </c>
    </row>
    <row r="237" spans="1:19" x14ac:dyDescent="0.25">
      <c r="A237" s="117" t="s">
        <v>1312</v>
      </c>
      <c r="B237" s="180">
        <v>1</v>
      </c>
      <c r="C237" s="117">
        <v>2</v>
      </c>
      <c r="D237" s="181">
        <f>PPG!J237</f>
        <v>0</v>
      </c>
      <c r="E237" s="117" t="b">
        <v>1</v>
      </c>
      <c r="F237" s="182" t="str">
        <f>RIGHT(PPG!C237,4)&amp;"."&amp;PPG!M237&amp;"."&amp;PPG!K237&amp;"."&amp;PPGPAY!$C$5</f>
        <v>...Ma22</v>
      </c>
      <c r="G237" s="183">
        <f t="shared" ca="1" si="6"/>
        <v>44697</v>
      </c>
      <c r="H237" s="184" cm="1">
        <f t="array" ref="H237">-IF(SUMPRODUCT((PPG!$Q$19:$AB$19=$B$5)*PPG!Q237:AB237)&lt;0,SUMPRODUCT((PPG!$Q$19:$AB$19=$B$5)*PPG!Q237:AB237),0)</f>
        <v>0</v>
      </c>
      <c r="I237" s="115">
        <f t="shared" ca="1" si="7"/>
        <v>44697</v>
      </c>
      <c r="J237" s="117">
        <v>3</v>
      </c>
      <c r="K237" s="117" t="b">
        <v>1</v>
      </c>
      <c r="L237" s="117" t="s">
        <v>1313</v>
      </c>
      <c r="M237" s="117" t="b">
        <v>1</v>
      </c>
      <c r="N237" s="117" t="s">
        <v>1276</v>
      </c>
      <c r="O237" s="182" t="str">
        <f>LEFT(PPG!D237,19)&amp;"."&amp;PPGCR!F237</f>
        <v>....Ma22</v>
      </c>
      <c r="P237" s="185">
        <f>PPG!J239</f>
        <v>0</v>
      </c>
      <c r="Q237" s="117" t="b">
        <v>1</v>
      </c>
      <c r="R237" s="117" t="b">
        <v>1</v>
      </c>
      <c r="S237" s="117" t="b">
        <v>1</v>
      </c>
    </row>
    <row r="238" spans="1:19" x14ac:dyDescent="0.25">
      <c r="A238" s="117" t="s">
        <v>1312</v>
      </c>
      <c r="B238" s="180">
        <v>1</v>
      </c>
      <c r="C238" s="117">
        <v>2</v>
      </c>
      <c r="D238" s="181">
        <f>PPG!J238</f>
        <v>0</v>
      </c>
      <c r="E238" s="117" t="b">
        <v>1</v>
      </c>
      <c r="F238" s="182" t="str">
        <f>RIGHT(PPG!C238,4)&amp;"."&amp;PPG!M238&amp;"."&amp;PPG!K238&amp;"."&amp;PPGPAY!$C$5</f>
        <v>...Ma22</v>
      </c>
      <c r="G238" s="183">
        <f t="shared" ca="1" si="6"/>
        <v>44697</v>
      </c>
      <c r="H238" s="184" cm="1">
        <f t="array" ref="H238">-IF(SUMPRODUCT((PPG!$Q$19:$AB$19=$B$5)*PPG!Q238:AB238)&lt;0,SUMPRODUCT((PPG!$Q$19:$AB$19=$B$5)*PPG!Q238:AB238),0)</f>
        <v>0</v>
      </c>
      <c r="I238" s="115">
        <f t="shared" ca="1" si="7"/>
        <v>44697</v>
      </c>
      <c r="J238" s="117">
        <v>3</v>
      </c>
      <c r="K238" s="117" t="b">
        <v>1</v>
      </c>
      <c r="L238" s="117" t="s">
        <v>1313</v>
      </c>
      <c r="M238" s="117" t="b">
        <v>1</v>
      </c>
      <c r="N238" s="117" t="s">
        <v>1276</v>
      </c>
      <c r="O238" s="182" t="str">
        <f>LEFT(PPG!D238,19)&amp;"."&amp;PPGCR!F238</f>
        <v>....Ma22</v>
      </c>
      <c r="P238" s="185">
        <f>PPG!J240</f>
        <v>0</v>
      </c>
      <c r="Q238" s="117" t="b">
        <v>1</v>
      </c>
      <c r="R238" s="117" t="b">
        <v>1</v>
      </c>
      <c r="S238" s="117" t="b">
        <v>1</v>
      </c>
    </row>
    <row r="239" spans="1:19" x14ac:dyDescent="0.25">
      <c r="A239" s="117" t="s">
        <v>1312</v>
      </c>
      <c r="B239" s="180">
        <v>1</v>
      </c>
      <c r="C239" s="117">
        <v>2</v>
      </c>
      <c r="D239" s="181">
        <f>PPG!J239</f>
        <v>0</v>
      </c>
      <c r="E239" s="117" t="b">
        <v>1</v>
      </c>
      <c r="F239" s="182" t="str">
        <f>RIGHT(PPG!C239,4)&amp;"."&amp;PPG!M239&amp;"."&amp;PPG!K239&amp;"."&amp;PPGPAY!$C$5</f>
        <v>...Ma22</v>
      </c>
      <c r="G239" s="183">
        <f t="shared" ca="1" si="6"/>
        <v>44697</v>
      </c>
      <c r="H239" s="184" cm="1">
        <f t="array" ref="H239">-IF(SUMPRODUCT((PPG!$Q$19:$AB$19=$B$5)*PPG!Q239:AB239)&lt;0,SUMPRODUCT((PPG!$Q$19:$AB$19=$B$5)*PPG!Q239:AB239),0)</f>
        <v>0</v>
      </c>
      <c r="I239" s="115">
        <f t="shared" ca="1" si="7"/>
        <v>44697</v>
      </c>
      <c r="J239" s="117">
        <v>3</v>
      </c>
      <c r="K239" s="117" t="b">
        <v>1</v>
      </c>
      <c r="L239" s="117" t="s">
        <v>1313</v>
      </c>
      <c r="M239" s="117" t="b">
        <v>1</v>
      </c>
      <c r="N239" s="117" t="s">
        <v>1276</v>
      </c>
      <c r="O239" s="182" t="str">
        <f>LEFT(PPG!D239,19)&amp;"."&amp;PPGCR!F239</f>
        <v>....Ma22</v>
      </c>
      <c r="P239" s="185">
        <f>PPG!J241</f>
        <v>0</v>
      </c>
      <c r="Q239" s="117" t="b">
        <v>1</v>
      </c>
      <c r="R239" s="117" t="b">
        <v>1</v>
      </c>
      <c r="S239" s="117" t="b">
        <v>1</v>
      </c>
    </row>
    <row r="240" spans="1:19" x14ac:dyDescent="0.25">
      <c r="A240" s="117" t="s">
        <v>1312</v>
      </c>
      <c r="B240" s="180">
        <v>1</v>
      </c>
      <c r="C240" s="117">
        <v>2</v>
      </c>
      <c r="D240" s="181">
        <f>PPG!J240</f>
        <v>0</v>
      </c>
      <c r="E240" s="117" t="b">
        <v>1</v>
      </c>
      <c r="F240" s="182" t="str">
        <f>RIGHT(PPG!C240,4)&amp;"."&amp;PPG!M240&amp;"."&amp;PPG!K240&amp;"."&amp;PPGPAY!$C$5</f>
        <v>...Ma22</v>
      </c>
      <c r="G240" s="183">
        <f t="shared" ca="1" si="6"/>
        <v>44697</v>
      </c>
      <c r="H240" s="184" cm="1">
        <f t="array" ref="H240">-IF(SUMPRODUCT((PPG!$Q$19:$AB$19=$B$5)*PPG!Q240:AB240)&lt;0,SUMPRODUCT((PPG!$Q$19:$AB$19=$B$5)*PPG!Q240:AB240),0)</f>
        <v>0</v>
      </c>
      <c r="I240" s="115">
        <f t="shared" ca="1" si="7"/>
        <v>44697</v>
      </c>
      <c r="J240" s="117">
        <v>3</v>
      </c>
      <c r="K240" s="117" t="b">
        <v>1</v>
      </c>
      <c r="L240" s="117" t="s">
        <v>1313</v>
      </c>
      <c r="M240" s="117" t="b">
        <v>1</v>
      </c>
      <c r="N240" s="117" t="s">
        <v>1276</v>
      </c>
      <c r="O240" s="182" t="str">
        <f>LEFT(PPG!D240,19)&amp;"."&amp;PPGCR!F240</f>
        <v>....Ma22</v>
      </c>
      <c r="P240" s="185">
        <f>PPG!J242</f>
        <v>0</v>
      </c>
      <c r="Q240" s="117" t="b">
        <v>1</v>
      </c>
      <c r="R240" s="117" t="b">
        <v>1</v>
      </c>
      <c r="S240" s="117" t="b">
        <v>1</v>
      </c>
    </row>
    <row r="241" spans="1:19" x14ac:dyDescent="0.25">
      <c r="A241" s="117" t="s">
        <v>1312</v>
      </c>
      <c r="B241" s="180">
        <v>1</v>
      </c>
      <c r="C241" s="117">
        <v>2</v>
      </c>
      <c r="D241" s="181">
        <f>PPG!J241</f>
        <v>0</v>
      </c>
      <c r="E241" s="117" t="b">
        <v>1</v>
      </c>
      <c r="F241" s="182" t="str">
        <f>RIGHT(PPG!C241,4)&amp;"."&amp;PPG!M241&amp;"."&amp;PPG!K241&amp;"."&amp;PPGPAY!$C$5</f>
        <v>...Ma22</v>
      </c>
      <c r="G241" s="183">
        <f t="shared" ca="1" si="6"/>
        <v>44697</v>
      </c>
      <c r="H241" s="184" cm="1">
        <f t="array" ref="H241">-IF(SUMPRODUCT((PPG!$Q$19:$AB$19=$B$5)*PPG!Q241:AB241)&lt;0,SUMPRODUCT((PPG!$Q$19:$AB$19=$B$5)*PPG!Q241:AB241),0)</f>
        <v>0</v>
      </c>
      <c r="I241" s="115">
        <f t="shared" ca="1" si="7"/>
        <v>44697</v>
      </c>
      <c r="J241" s="117">
        <v>3</v>
      </c>
      <c r="K241" s="117" t="b">
        <v>1</v>
      </c>
      <c r="L241" s="117" t="s">
        <v>1313</v>
      </c>
      <c r="M241" s="117" t="b">
        <v>1</v>
      </c>
      <c r="N241" s="117" t="s">
        <v>1276</v>
      </c>
      <c r="O241" s="182" t="str">
        <f>LEFT(PPG!D241,19)&amp;"."&amp;PPGCR!F241</f>
        <v>....Ma22</v>
      </c>
      <c r="P241" s="185">
        <f>PPG!J243</f>
        <v>0</v>
      </c>
      <c r="Q241" s="117" t="b">
        <v>1</v>
      </c>
      <c r="R241" s="117" t="b">
        <v>1</v>
      </c>
      <c r="S241" s="117" t="b">
        <v>1</v>
      </c>
    </row>
    <row r="242" spans="1:19" x14ac:dyDescent="0.25">
      <c r="A242" s="117" t="s">
        <v>1312</v>
      </c>
      <c r="B242" s="180">
        <v>1</v>
      </c>
      <c r="C242" s="117">
        <v>2</v>
      </c>
      <c r="D242" s="181">
        <f>PPG!J242</f>
        <v>0</v>
      </c>
      <c r="E242" s="117" t="b">
        <v>1</v>
      </c>
      <c r="F242" s="182" t="str">
        <f>RIGHT(PPG!C242,4)&amp;"."&amp;PPG!M242&amp;"."&amp;PPG!K242&amp;"."&amp;PPGPAY!$C$5</f>
        <v>...Ma22</v>
      </c>
      <c r="G242" s="183">
        <f t="shared" ca="1" si="6"/>
        <v>44697</v>
      </c>
      <c r="H242" s="184" cm="1">
        <f t="array" ref="H242">-IF(SUMPRODUCT((PPG!$Q$19:$AB$19=$B$5)*PPG!Q242:AB242)&lt;0,SUMPRODUCT((PPG!$Q$19:$AB$19=$B$5)*PPG!Q242:AB242),0)</f>
        <v>0</v>
      </c>
      <c r="I242" s="115">
        <f t="shared" ca="1" si="7"/>
        <v>44697</v>
      </c>
      <c r="J242" s="117">
        <v>3</v>
      </c>
      <c r="K242" s="117" t="b">
        <v>1</v>
      </c>
      <c r="L242" s="117" t="s">
        <v>1313</v>
      </c>
      <c r="M242" s="117" t="b">
        <v>1</v>
      </c>
      <c r="N242" s="117" t="s">
        <v>1276</v>
      </c>
      <c r="O242" s="182" t="str">
        <f>LEFT(PPG!D242,19)&amp;"."&amp;PPGCR!F242</f>
        <v>....Ma22</v>
      </c>
      <c r="P242" s="185">
        <f>PPG!J244</f>
        <v>0</v>
      </c>
      <c r="Q242" s="117" t="b">
        <v>1</v>
      </c>
      <c r="R242" s="117" t="b">
        <v>1</v>
      </c>
      <c r="S242" s="117" t="b">
        <v>1</v>
      </c>
    </row>
    <row r="243" spans="1:19" x14ac:dyDescent="0.25">
      <c r="A243" s="117" t="s">
        <v>1312</v>
      </c>
      <c r="B243" s="180">
        <v>1</v>
      </c>
      <c r="C243" s="117">
        <v>2</v>
      </c>
      <c r="D243" s="181">
        <f>PPG!J243</f>
        <v>0</v>
      </c>
      <c r="E243" s="117" t="b">
        <v>1</v>
      </c>
      <c r="F243" s="182" t="str">
        <f>RIGHT(PPG!C243,4)&amp;"."&amp;PPG!M243&amp;"."&amp;PPG!K243&amp;"."&amp;PPGPAY!$C$5</f>
        <v>...Ma22</v>
      </c>
      <c r="G243" s="183">
        <f t="shared" ca="1" si="6"/>
        <v>44697</v>
      </c>
      <c r="H243" s="184" cm="1">
        <f t="array" ref="H243">-IF(SUMPRODUCT((PPG!$Q$19:$AB$19=$B$5)*PPG!Q243:AB243)&lt;0,SUMPRODUCT((PPG!$Q$19:$AB$19=$B$5)*PPG!Q243:AB243),0)</f>
        <v>0</v>
      </c>
      <c r="I243" s="115">
        <f t="shared" ca="1" si="7"/>
        <v>44697</v>
      </c>
      <c r="J243" s="117">
        <v>3</v>
      </c>
      <c r="K243" s="117" t="b">
        <v>1</v>
      </c>
      <c r="L243" s="117" t="s">
        <v>1313</v>
      </c>
      <c r="M243" s="117" t="b">
        <v>1</v>
      </c>
      <c r="N243" s="117" t="s">
        <v>1276</v>
      </c>
      <c r="O243" s="182" t="str">
        <f>LEFT(PPG!D243,19)&amp;"."&amp;PPGCR!F243</f>
        <v>....Ma22</v>
      </c>
      <c r="P243" s="185">
        <f>PPG!J245</f>
        <v>0</v>
      </c>
      <c r="Q243" s="117" t="b">
        <v>1</v>
      </c>
      <c r="R243" s="117" t="b">
        <v>1</v>
      </c>
      <c r="S243" s="117" t="b">
        <v>1</v>
      </c>
    </row>
    <row r="244" spans="1:19" x14ac:dyDescent="0.25">
      <c r="A244" s="117" t="s">
        <v>1312</v>
      </c>
      <c r="B244" s="180">
        <v>1</v>
      </c>
      <c r="C244" s="117">
        <v>2</v>
      </c>
      <c r="D244" s="181">
        <f>PPG!J244</f>
        <v>0</v>
      </c>
      <c r="E244" s="117" t="b">
        <v>1</v>
      </c>
      <c r="F244" s="182" t="str">
        <f>RIGHT(PPG!C244,4)&amp;"."&amp;PPG!M244&amp;"."&amp;PPG!K244&amp;"."&amp;PPGPAY!$C$5</f>
        <v>...Ma22</v>
      </c>
      <c r="G244" s="183">
        <f t="shared" ca="1" si="6"/>
        <v>44697</v>
      </c>
      <c r="H244" s="184" cm="1">
        <f t="array" ref="H244">-IF(SUMPRODUCT((PPG!$Q$19:$AB$19=$B$5)*PPG!Q244:AB244)&lt;0,SUMPRODUCT((PPG!$Q$19:$AB$19=$B$5)*PPG!Q244:AB244),0)</f>
        <v>0</v>
      </c>
      <c r="I244" s="115">
        <f t="shared" ca="1" si="7"/>
        <v>44697</v>
      </c>
      <c r="J244" s="117">
        <v>3</v>
      </c>
      <c r="K244" s="117" t="b">
        <v>1</v>
      </c>
      <c r="L244" s="117" t="s">
        <v>1313</v>
      </c>
      <c r="M244" s="117" t="b">
        <v>1</v>
      </c>
      <c r="N244" s="117" t="s">
        <v>1276</v>
      </c>
      <c r="O244" s="182" t="str">
        <f>LEFT(PPG!D244,19)&amp;"."&amp;PPGCR!F244</f>
        <v>....Ma22</v>
      </c>
      <c r="P244" s="185">
        <f>PPG!J246</f>
        <v>0</v>
      </c>
      <c r="Q244" s="117" t="b">
        <v>1</v>
      </c>
      <c r="R244" s="117" t="b">
        <v>1</v>
      </c>
      <c r="S244" s="117" t="b">
        <v>1</v>
      </c>
    </row>
    <row r="245" spans="1:19" x14ac:dyDescent="0.25">
      <c r="A245" s="117" t="s">
        <v>1312</v>
      </c>
      <c r="B245" s="180">
        <v>1</v>
      </c>
      <c r="C245" s="117">
        <v>2</v>
      </c>
      <c r="D245" s="181">
        <f>PPG!J245</f>
        <v>0</v>
      </c>
      <c r="E245" s="117" t="b">
        <v>1</v>
      </c>
      <c r="F245" s="182" t="str">
        <f>RIGHT(PPG!C245,4)&amp;"."&amp;PPG!M245&amp;"."&amp;PPG!K245&amp;"."&amp;PPGPAY!$C$5</f>
        <v>...Ma22</v>
      </c>
      <c r="G245" s="183">
        <f t="shared" ca="1" si="6"/>
        <v>44697</v>
      </c>
      <c r="H245" s="184" cm="1">
        <f t="array" ref="H245">-IF(SUMPRODUCT((PPG!$Q$19:$AB$19=$B$5)*PPG!Q245:AB245)&lt;0,SUMPRODUCT((PPG!$Q$19:$AB$19=$B$5)*PPG!Q245:AB245),0)</f>
        <v>0</v>
      </c>
      <c r="I245" s="115">
        <f t="shared" ca="1" si="7"/>
        <v>44697</v>
      </c>
      <c r="J245" s="117">
        <v>3</v>
      </c>
      <c r="K245" s="117" t="b">
        <v>1</v>
      </c>
      <c r="L245" s="117" t="s">
        <v>1313</v>
      </c>
      <c r="M245" s="117" t="b">
        <v>1</v>
      </c>
      <c r="N245" s="117" t="s">
        <v>1276</v>
      </c>
      <c r="O245" s="182" t="str">
        <f>LEFT(PPG!D245,19)&amp;"."&amp;PPGCR!F245</f>
        <v>....Ma22</v>
      </c>
      <c r="P245" s="185">
        <f>PPG!J247</f>
        <v>0</v>
      </c>
      <c r="Q245" s="117" t="b">
        <v>1</v>
      </c>
      <c r="R245" s="117" t="b">
        <v>1</v>
      </c>
      <c r="S245" s="117" t="b">
        <v>1</v>
      </c>
    </row>
    <row r="246" spans="1:19" x14ac:dyDescent="0.25">
      <c r="A246" s="117" t="s">
        <v>1312</v>
      </c>
      <c r="B246" s="180">
        <v>1</v>
      </c>
      <c r="C246" s="117">
        <v>2</v>
      </c>
      <c r="D246" s="181">
        <f>PPG!J246</f>
        <v>0</v>
      </c>
      <c r="E246" s="117" t="b">
        <v>1</v>
      </c>
      <c r="F246" s="182" t="str">
        <f>RIGHT(PPG!C246,4)&amp;"."&amp;PPG!M246&amp;"."&amp;PPG!K246&amp;"."&amp;PPGPAY!$C$5</f>
        <v>...Ma22</v>
      </c>
      <c r="G246" s="183">
        <f t="shared" ca="1" si="6"/>
        <v>44697</v>
      </c>
      <c r="H246" s="184" cm="1">
        <f t="array" ref="H246">-IF(SUMPRODUCT((PPG!$Q$19:$AB$19=$B$5)*PPG!Q246:AB246)&lt;0,SUMPRODUCT((PPG!$Q$19:$AB$19=$B$5)*PPG!Q246:AB246),0)</f>
        <v>0</v>
      </c>
      <c r="I246" s="115">
        <f t="shared" ca="1" si="7"/>
        <v>44697</v>
      </c>
      <c r="J246" s="117">
        <v>3</v>
      </c>
      <c r="K246" s="117" t="b">
        <v>1</v>
      </c>
      <c r="L246" s="117" t="s">
        <v>1313</v>
      </c>
      <c r="M246" s="117" t="b">
        <v>1</v>
      </c>
      <c r="N246" s="117" t="s">
        <v>1276</v>
      </c>
      <c r="O246" s="182" t="str">
        <f>LEFT(PPG!D246,19)&amp;"."&amp;PPGCR!F246</f>
        <v>....Ma22</v>
      </c>
      <c r="P246" s="185">
        <f>PPG!J248</f>
        <v>0</v>
      </c>
      <c r="Q246" s="117" t="b">
        <v>1</v>
      </c>
      <c r="R246" s="117" t="b">
        <v>1</v>
      </c>
      <c r="S246" s="117" t="b">
        <v>1</v>
      </c>
    </row>
    <row r="247" spans="1:19" x14ac:dyDescent="0.25">
      <c r="A247" s="117" t="s">
        <v>1312</v>
      </c>
      <c r="B247" s="180">
        <v>1</v>
      </c>
      <c r="C247" s="117">
        <v>2</v>
      </c>
      <c r="D247" s="181">
        <f>PPG!J247</f>
        <v>0</v>
      </c>
      <c r="E247" s="117" t="b">
        <v>1</v>
      </c>
      <c r="F247" s="182" t="str">
        <f>RIGHT(PPG!C247,4)&amp;"."&amp;PPG!M247&amp;"."&amp;PPG!K247&amp;"."&amp;PPGPAY!$C$5</f>
        <v>...Ma22</v>
      </c>
      <c r="G247" s="183">
        <f t="shared" ca="1" si="6"/>
        <v>44697</v>
      </c>
      <c r="H247" s="184" cm="1">
        <f t="array" ref="H247">-IF(SUMPRODUCT((PPG!$Q$19:$AB$19=$B$5)*PPG!Q247:AB247)&lt;0,SUMPRODUCT((PPG!$Q$19:$AB$19=$B$5)*PPG!Q247:AB247),0)</f>
        <v>0</v>
      </c>
      <c r="I247" s="115">
        <f t="shared" ca="1" si="7"/>
        <v>44697</v>
      </c>
      <c r="J247" s="117">
        <v>3</v>
      </c>
      <c r="K247" s="117" t="b">
        <v>1</v>
      </c>
      <c r="L247" s="117" t="s">
        <v>1313</v>
      </c>
      <c r="M247" s="117" t="b">
        <v>1</v>
      </c>
      <c r="N247" s="117" t="s">
        <v>1276</v>
      </c>
      <c r="O247" s="182" t="str">
        <f>LEFT(PPG!D247,19)&amp;"."&amp;PPGCR!F247</f>
        <v>....Ma22</v>
      </c>
      <c r="P247" s="185">
        <f>PPG!J249</f>
        <v>0</v>
      </c>
      <c r="Q247" s="117" t="b">
        <v>1</v>
      </c>
      <c r="R247" s="117" t="b">
        <v>1</v>
      </c>
      <c r="S247" s="117" t="b">
        <v>1</v>
      </c>
    </row>
    <row r="248" spans="1:19" x14ac:dyDescent="0.25">
      <c r="A248" s="117" t="s">
        <v>1312</v>
      </c>
      <c r="B248" s="180">
        <v>1</v>
      </c>
      <c r="C248" s="117">
        <v>2</v>
      </c>
      <c r="D248" s="181">
        <f>PPG!J248</f>
        <v>0</v>
      </c>
      <c r="E248" s="117" t="b">
        <v>1</v>
      </c>
      <c r="F248" s="182" t="str">
        <f>RIGHT(PPG!C248,4)&amp;"."&amp;PPG!M248&amp;"."&amp;PPG!K248&amp;"."&amp;PPGPAY!$C$5</f>
        <v>...Ma22</v>
      </c>
      <c r="G248" s="183">
        <f t="shared" ca="1" si="6"/>
        <v>44697</v>
      </c>
      <c r="H248" s="184" cm="1">
        <f t="array" ref="H248">-IF(SUMPRODUCT((PPG!$Q$19:$AB$19=$B$5)*PPG!Q248:AB248)&lt;0,SUMPRODUCT((PPG!$Q$19:$AB$19=$B$5)*PPG!Q248:AB248),0)</f>
        <v>0</v>
      </c>
      <c r="I248" s="115">
        <f t="shared" ca="1" si="7"/>
        <v>44697</v>
      </c>
      <c r="J248" s="117">
        <v>3</v>
      </c>
      <c r="K248" s="117" t="b">
        <v>1</v>
      </c>
      <c r="L248" s="117" t="s">
        <v>1313</v>
      </c>
      <c r="M248" s="117" t="b">
        <v>1</v>
      </c>
      <c r="N248" s="117" t="s">
        <v>1276</v>
      </c>
      <c r="O248" s="182" t="str">
        <f>LEFT(PPG!D248,19)&amp;"."&amp;PPGCR!F248</f>
        <v>....Ma22</v>
      </c>
      <c r="P248" s="185">
        <f>PPG!J250</f>
        <v>0</v>
      </c>
      <c r="Q248" s="117" t="b">
        <v>1</v>
      </c>
      <c r="R248" s="117" t="b">
        <v>1</v>
      </c>
      <c r="S248" s="117" t="b">
        <v>1</v>
      </c>
    </row>
    <row r="249" spans="1:19" x14ac:dyDescent="0.25">
      <c r="A249" s="117" t="s">
        <v>1312</v>
      </c>
      <c r="B249" s="180">
        <v>1</v>
      </c>
      <c r="C249" s="117">
        <v>2</v>
      </c>
      <c r="D249" s="181">
        <f>PPG!J249</f>
        <v>0</v>
      </c>
      <c r="E249" s="117" t="b">
        <v>1</v>
      </c>
      <c r="F249" s="182" t="str">
        <f>RIGHT(PPG!C249,4)&amp;"."&amp;PPG!M249&amp;"."&amp;PPG!K249&amp;"."&amp;PPGPAY!$C$5</f>
        <v>...Ma22</v>
      </c>
      <c r="G249" s="183">
        <f t="shared" ca="1" si="6"/>
        <v>44697</v>
      </c>
      <c r="H249" s="184" cm="1">
        <f t="array" ref="H249">-IF(SUMPRODUCT((PPG!$Q$19:$AB$19=$B$5)*PPG!Q249:AB249)&lt;0,SUMPRODUCT((PPG!$Q$19:$AB$19=$B$5)*PPG!Q249:AB249),0)</f>
        <v>0</v>
      </c>
      <c r="I249" s="115">
        <f t="shared" ca="1" si="7"/>
        <v>44697</v>
      </c>
      <c r="J249" s="117">
        <v>3</v>
      </c>
      <c r="K249" s="117" t="b">
        <v>1</v>
      </c>
      <c r="L249" s="117" t="s">
        <v>1313</v>
      </c>
      <c r="M249" s="117" t="b">
        <v>1</v>
      </c>
      <c r="N249" s="117" t="s">
        <v>1276</v>
      </c>
      <c r="O249" s="182" t="str">
        <f>LEFT(PPG!D249,19)&amp;"."&amp;PPGCR!F249</f>
        <v>....Ma22</v>
      </c>
      <c r="P249" s="185">
        <f>PPG!J251</f>
        <v>0</v>
      </c>
      <c r="Q249" s="117" t="b">
        <v>1</v>
      </c>
      <c r="R249" s="117" t="b">
        <v>1</v>
      </c>
      <c r="S249" s="117" t="b">
        <v>1</v>
      </c>
    </row>
    <row r="250" spans="1:19" x14ac:dyDescent="0.25">
      <c r="A250" s="117" t="s">
        <v>1312</v>
      </c>
      <c r="B250" s="180">
        <v>1</v>
      </c>
      <c r="C250" s="117">
        <v>2</v>
      </c>
      <c r="D250" s="181">
        <f>PPG!J250</f>
        <v>0</v>
      </c>
      <c r="E250" s="117" t="b">
        <v>1</v>
      </c>
      <c r="F250" s="182" t="str">
        <f>RIGHT(PPG!C250,4)&amp;"."&amp;PPG!M250&amp;"."&amp;PPG!K250&amp;"."&amp;PPGPAY!$C$5</f>
        <v>...Ma22</v>
      </c>
      <c r="G250" s="183">
        <f t="shared" ca="1" si="6"/>
        <v>44697</v>
      </c>
      <c r="H250" s="184" cm="1">
        <f t="array" ref="H250">-IF(SUMPRODUCT((PPG!$Q$19:$AB$19=$B$5)*PPG!Q250:AB250)&lt;0,SUMPRODUCT((PPG!$Q$19:$AB$19=$B$5)*PPG!Q250:AB250),0)</f>
        <v>0</v>
      </c>
      <c r="I250" s="115">
        <f t="shared" ca="1" si="7"/>
        <v>44697</v>
      </c>
      <c r="J250" s="117">
        <v>3</v>
      </c>
      <c r="K250" s="117" t="b">
        <v>1</v>
      </c>
      <c r="L250" s="117" t="s">
        <v>1313</v>
      </c>
      <c r="M250" s="117" t="b">
        <v>1</v>
      </c>
      <c r="N250" s="117" t="s">
        <v>1276</v>
      </c>
      <c r="O250" s="182" t="str">
        <f>LEFT(PPG!D250,19)&amp;"."&amp;PPGCR!F250</f>
        <v>....Ma22</v>
      </c>
      <c r="P250" s="185">
        <f>PPG!J252</f>
        <v>0</v>
      </c>
      <c r="Q250" s="117" t="b">
        <v>1</v>
      </c>
      <c r="R250" s="117" t="b">
        <v>1</v>
      </c>
      <c r="S250" s="117" t="b">
        <v>1</v>
      </c>
    </row>
    <row r="251" spans="1:19" x14ac:dyDescent="0.25">
      <c r="A251" s="117" t="s">
        <v>1312</v>
      </c>
      <c r="B251" s="180">
        <v>1</v>
      </c>
      <c r="C251" s="117">
        <v>2</v>
      </c>
      <c r="D251" s="181">
        <f>PPG!J251</f>
        <v>0</v>
      </c>
      <c r="E251" s="117" t="b">
        <v>1</v>
      </c>
      <c r="F251" s="182" t="str">
        <f>RIGHT(PPG!C251,4)&amp;"."&amp;PPG!M251&amp;"."&amp;PPG!K251&amp;"."&amp;PPGPAY!$C$5</f>
        <v>...Ma22</v>
      </c>
      <c r="G251" s="183">
        <f t="shared" ca="1" si="6"/>
        <v>44697</v>
      </c>
      <c r="H251" s="184" cm="1">
        <f t="array" ref="H251">-IF(SUMPRODUCT((PPG!$Q$19:$AB$19=$B$5)*PPG!Q251:AB251)&lt;0,SUMPRODUCT((PPG!$Q$19:$AB$19=$B$5)*PPG!Q251:AB251),0)</f>
        <v>0</v>
      </c>
      <c r="I251" s="115">
        <f t="shared" ca="1" si="7"/>
        <v>44697</v>
      </c>
      <c r="J251" s="117">
        <v>3</v>
      </c>
      <c r="K251" s="117" t="b">
        <v>1</v>
      </c>
      <c r="L251" s="117" t="s">
        <v>1313</v>
      </c>
      <c r="M251" s="117" t="b">
        <v>1</v>
      </c>
      <c r="N251" s="117" t="s">
        <v>1276</v>
      </c>
      <c r="O251" s="182" t="str">
        <f>LEFT(PPG!D251,19)&amp;"."&amp;PPGCR!F251</f>
        <v>....Ma22</v>
      </c>
      <c r="P251" s="185">
        <f>PPG!J253</f>
        <v>0</v>
      </c>
      <c r="Q251" s="117" t="b">
        <v>1</v>
      </c>
      <c r="R251" s="117" t="b">
        <v>1</v>
      </c>
      <c r="S251" s="117" t="b">
        <v>1</v>
      </c>
    </row>
    <row r="252" spans="1:19" x14ac:dyDescent="0.25">
      <c r="A252" s="117" t="s">
        <v>1312</v>
      </c>
      <c r="B252" s="180">
        <v>1</v>
      </c>
      <c r="C252" s="117">
        <v>2</v>
      </c>
      <c r="D252" s="181">
        <f>PPG!J252</f>
        <v>0</v>
      </c>
      <c r="E252" s="117" t="b">
        <v>1</v>
      </c>
      <c r="F252" s="182" t="str">
        <f>RIGHT(PPG!C252,4)&amp;"."&amp;PPG!M252&amp;"."&amp;PPG!K252&amp;"."&amp;PPGPAY!$C$5</f>
        <v>...Ma22</v>
      </c>
      <c r="G252" s="183">
        <f t="shared" ca="1" si="6"/>
        <v>44697</v>
      </c>
      <c r="H252" s="184" cm="1">
        <f t="array" ref="H252">-IF(SUMPRODUCT((PPG!$Q$19:$AB$19=$B$5)*PPG!Q252:AB252)&lt;0,SUMPRODUCT((PPG!$Q$19:$AB$19=$B$5)*PPG!Q252:AB252),0)</f>
        <v>0</v>
      </c>
      <c r="I252" s="115">
        <f t="shared" ca="1" si="7"/>
        <v>44697</v>
      </c>
      <c r="J252" s="117">
        <v>3</v>
      </c>
      <c r="K252" s="117" t="b">
        <v>1</v>
      </c>
      <c r="L252" s="117" t="s">
        <v>1313</v>
      </c>
      <c r="M252" s="117" t="b">
        <v>1</v>
      </c>
      <c r="N252" s="117" t="s">
        <v>1276</v>
      </c>
      <c r="O252" s="182" t="str">
        <f>LEFT(PPG!D252,19)&amp;"."&amp;PPGCR!F252</f>
        <v>....Ma22</v>
      </c>
      <c r="P252" s="185">
        <f>PPG!J254</f>
        <v>0</v>
      </c>
      <c r="Q252" s="117" t="b">
        <v>1</v>
      </c>
      <c r="R252" s="117" t="b">
        <v>1</v>
      </c>
      <c r="S252" s="117" t="b">
        <v>1</v>
      </c>
    </row>
    <row r="253" spans="1:19" x14ac:dyDescent="0.25">
      <c r="A253" s="117" t="s">
        <v>1312</v>
      </c>
      <c r="B253" s="180">
        <v>1</v>
      </c>
      <c r="C253" s="117">
        <v>2</v>
      </c>
      <c r="D253" s="181">
        <f>PPG!J253</f>
        <v>0</v>
      </c>
      <c r="E253" s="117" t="b">
        <v>1</v>
      </c>
      <c r="F253" s="182" t="str">
        <f>RIGHT(PPG!C253,4)&amp;"."&amp;PPG!M253&amp;"."&amp;PPG!K253&amp;"."&amp;PPGPAY!$C$5</f>
        <v>...Ma22</v>
      </c>
      <c r="G253" s="183">
        <f t="shared" ca="1" si="6"/>
        <v>44697</v>
      </c>
      <c r="H253" s="184" cm="1">
        <f t="array" ref="H253">-IF(SUMPRODUCT((PPG!$Q$19:$AB$19=$B$5)*PPG!Q253:AB253)&lt;0,SUMPRODUCT((PPG!$Q$19:$AB$19=$B$5)*PPG!Q253:AB253),0)</f>
        <v>0</v>
      </c>
      <c r="I253" s="115">
        <f t="shared" ca="1" si="7"/>
        <v>44697</v>
      </c>
      <c r="J253" s="117">
        <v>3</v>
      </c>
      <c r="K253" s="117" t="b">
        <v>1</v>
      </c>
      <c r="L253" s="117" t="s">
        <v>1313</v>
      </c>
      <c r="M253" s="117" t="b">
        <v>1</v>
      </c>
      <c r="N253" s="117" t="s">
        <v>1276</v>
      </c>
      <c r="O253" s="182" t="str">
        <f>LEFT(PPG!D253,19)&amp;"."&amp;PPGCR!F253</f>
        <v>....Ma22</v>
      </c>
      <c r="P253" s="185">
        <f>PPG!J255</f>
        <v>0</v>
      </c>
      <c r="Q253" s="117" t="b">
        <v>1</v>
      </c>
      <c r="R253" s="117" t="b">
        <v>1</v>
      </c>
      <c r="S253" s="117" t="b">
        <v>1</v>
      </c>
    </row>
    <row r="254" spans="1:19" x14ac:dyDescent="0.25">
      <c r="A254" s="117" t="s">
        <v>1312</v>
      </c>
      <c r="B254" s="180">
        <v>1</v>
      </c>
      <c r="C254" s="117">
        <v>2</v>
      </c>
      <c r="D254" s="181">
        <f>PPG!J254</f>
        <v>0</v>
      </c>
      <c r="E254" s="117" t="b">
        <v>1</v>
      </c>
      <c r="F254" s="182" t="str">
        <f>RIGHT(PPG!C254,4)&amp;"."&amp;PPG!M254&amp;"."&amp;PPG!K254&amp;"."&amp;PPGPAY!$C$5</f>
        <v>...Ma22</v>
      </c>
      <c r="G254" s="183">
        <f t="shared" ca="1" si="6"/>
        <v>44697</v>
      </c>
      <c r="H254" s="184" cm="1">
        <f t="array" ref="H254">-IF(SUMPRODUCT((PPG!$Q$19:$AB$19=$B$5)*PPG!Q254:AB254)&lt;0,SUMPRODUCT((PPG!$Q$19:$AB$19=$B$5)*PPG!Q254:AB254),0)</f>
        <v>0</v>
      </c>
      <c r="I254" s="115">
        <f t="shared" ca="1" si="7"/>
        <v>44697</v>
      </c>
      <c r="J254" s="117">
        <v>3</v>
      </c>
      <c r="K254" s="117" t="b">
        <v>1</v>
      </c>
      <c r="L254" s="117" t="s">
        <v>1313</v>
      </c>
      <c r="M254" s="117" t="b">
        <v>1</v>
      </c>
      <c r="N254" s="117" t="s">
        <v>1276</v>
      </c>
      <c r="O254" s="182" t="str">
        <f>LEFT(PPG!D254,19)&amp;"."&amp;PPGCR!F254</f>
        <v>....Ma22</v>
      </c>
      <c r="P254" s="185">
        <f>PPG!J256</f>
        <v>0</v>
      </c>
      <c r="Q254" s="117" t="b">
        <v>1</v>
      </c>
      <c r="R254" s="117" t="b">
        <v>1</v>
      </c>
      <c r="S254" s="117" t="b">
        <v>1</v>
      </c>
    </row>
    <row r="255" spans="1:19" x14ac:dyDescent="0.25">
      <c r="A255" s="117" t="s">
        <v>1312</v>
      </c>
      <c r="B255" s="180">
        <v>1</v>
      </c>
      <c r="C255" s="117">
        <v>2</v>
      </c>
      <c r="D255" s="181">
        <f>PPG!J255</f>
        <v>0</v>
      </c>
      <c r="E255" s="117" t="b">
        <v>1</v>
      </c>
      <c r="F255" s="182" t="str">
        <f>RIGHT(PPG!C255,4)&amp;"."&amp;PPG!M255&amp;"."&amp;PPG!K255&amp;"."&amp;PPGPAY!$C$5</f>
        <v>...Ma22</v>
      </c>
      <c r="G255" s="183">
        <f t="shared" ca="1" si="6"/>
        <v>44697</v>
      </c>
      <c r="H255" s="184" cm="1">
        <f t="array" ref="H255">-IF(SUMPRODUCT((PPG!$Q$19:$AB$19=$B$5)*PPG!Q255:AB255)&lt;0,SUMPRODUCT((PPG!$Q$19:$AB$19=$B$5)*PPG!Q255:AB255),0)</f>
        <v>0</v>
      </c>
      <c r="I255" s="115">
        <f t="shared" ca="1" si="7"/>
        <v>44697</v>
      </c>
      <c r="J255" s="117">
        <v>3</v>
      </c>
      <c r="K255" s="117" t="b">
        <v>1</v>
      </c>
      <c r="L255" s="117" t="s">
        <v>1313</v>
      </c>
      <c r="M255" s="117" t="b">
        <v>1</v>
      </c>
      <c r="N255" s="117" t="s">
        <v>1276</v>
      </c>
      <c r="O255" s="182" t="str">
        <f>LEFT(PPG!D255,19)&amp;"."&amp;PPGCR!F255</f>
        <v>....Ma22</v>
      </c>
      <c r="P255" s="185">
        <f>PPG!J257</f>
        <v>0</v>
      </c>
      <c r="Q255" s="117" t="b">
        <v>1</v>
      </c>
      <c r="R255" s="117" t="b">
        <v>1</v>
      </c>
      <c r="S255" s="117" t="b">
        <v>1</v>
      </c>
    </row>
    <row r="256" spans="1:19" x14ac:dyDescent="0.25">
      <c r="A256" s="117" t="s">
        <v>1312</v>
      </c>
      <c r="B256" s="180">
        <v>1</v>
      </c>
      <c r="C256" s="117">
        <v>2</v>
      </c>
      <c r="D256" s="181">
        <f>PPG!J256</f>
        <v>0</v>
      </c>
      <c r="E256" s="117" t="b">
        <v>1</v>
      </c>
      <c r="F256" s="182" t="str">
        <f>RIGHT(PPG!C256,4)&amp;"."&amp;PPG!M256&amp;"."&amp;PPG!K256&amp;"."&amp;PPGPAY!$C$5</f>
        <v>...Ma22</v>
      </c>
      <c r="G256" s="183">
        <f t="shared" ca="1" si="6"/>
        <v>44697</v>
      </c>
      <c r="H256" s="184" cm="1">
        <f t="array" ref="H256">-IF(SUMPRODUCT((PPG!$Q$19:$AB$19=$B$5)*PPG!Q256:AB256)&lt;0,SUMPRODUCT((PPG!$Q$19:$AB$19=$B$5)*PPG!Q256:AB256),0)</f>
        <v>0</v>
      </c>
      <c r="I256" s="115">
        <f t="shared" ca="1" si="7"/>
        <v>44697</v>
      </c>
      <c r="J256" s="117">
        <v>3</v>
      </c>
      <c r="K256" s="117" t="b">
        <v>1</v>
      </c>
      <c r="L256" s="117" t="s">
        <v>1313</v>
      </c>
      <c r="M256" s="117" t="b">
        <v>1</v>
      </c>
      <c r="N256" s="117" t="s">
        <v>1276</v>
      </c>
      <c r="O256" s="182" t="str">
        <f>LEFT(PPG!D256,19)&amp;"."&amp;PPGCR!F256</f>
        <v>....Ma22</v>
      </c>
      <c r="P256" s="185">
        <f>PPG!J258</f>
        <v>0</v>
      </c>
      <c r="Q256" s="117" t="b">
        <v>1</v>
      </c>
      <c r="R256" s="117" t="b">
        <v>1</v>
      </c>
      <c r="S256" s="117" t="b">
        <v>1</v>
      </c>
    </row>
    <row r="257" spans="1:19" x14ac:dyDescent="0.25">
      <c r="A257" s="117" t="s">
        <v>1312</v>
      </c>
      <c r="B257" s="180">
        <v>1</v>
      </c>
      <c r="C257" s="117">
        <v>2</v>
      </c>
      <c r="D257" s="181">
        <f>PPG!J257</f>
        <v>0</v>
      </c>
      <c r="E257" s="117" t="b">
        <v>1</v>
      </c>
      <c r="F257" s="182" t="str">
        <f>RIGHT(PPG!C257,4)&amp;"."&amp;PPG!M257&amp;"."&amp;PPG!K257&amp;"."&amp;PPGPAY!$C$5</f>
        <v>...Ma22</v>
      </c>
      <c r="G257" s="183">
        <f t="shared" ca="1" si="6"/>
        <v>44697</v>
      </c>
      <c r="H257" s="184" cm="1">
        <f t="array" ref="H257">-IF(SUMPRODUCT((PPG!$Q$19:$AB$19=$B$5)*PPG!Q257:AB257)&lt;0,SUMPRODUCT((PPG!$Q$19:$AB$19=$B$5)*PPG!Q257:AB257),0)</f>
        <v>0</v>
      </c>
      <c r="I257" s="115">
        <f t="shared" ca="1" si="7"/>
        <v>44697</v>
      </c>
      <c r="J257" s="117">
        <v>3</v>
      </c>
      <c r="K257" s="117" t="b">
        <v>1</v>
      </c>
      <c r="L257" s="117" t="s">
        <v>1313</v>
      </c>
      <c r="M257" s="117" t="b">
        <v>1</v>
      </c>
      <c r="N257" s="117" t="s">
        <v>1276</v>
      </c>
      <c r="O257" s="182" t="str">
        <f>LEFT(PPG!D257,19)&amp;"."&amp;PPGCR!F257</f>
        <v>....Ma22</v>
      </c>
      <c r="P257" s="185">
        <f>PPG!J259</f>
        <v>0</v>
      </c>
      <c r="Q257" s="117" t="b">
        <v>1</v>
      </c>
      <c r="R257" s="117" t="b">
        <v>1</v>
      </c>
      <c r="S257" s="117" t="b">
        <v>1</v>
      </c>
    </row>
    <row r="258" spans="1:19" x14ac:dyDescent="0.25">
      <c r="A258" s="117" t="s">
        <v>1312</v>
      </c>
      <c r="B258" s="180">
        <v>1</v>
      </c>
      <c r="C258" s="117">
        <v>2</v>
      </c>
      <c r="D258" s="181">
        <f>PPG!J258</f>
        <v>0</v>
      </c>
      <c r="E258" s="117" t="b">
        <v>1</v>
      </c>
      <c r="F258" s="182" t="str">
        <f>RIGHT(PPG!C258,4)&amp;"."&amp;PPG!M258&amp;"."&amp;PPG!K258&amp;"."&amp;PPGPAY!$C$5</f>
        <v>...Ma22</v>
      </c>
      <c r="G258" s="183">
        <f t="shared" ca="1" si="6"/>
        <v>44697</v>
      </c>
      <c r="H258" s="184" cm="1">
        <f t="array" ref="H258">-IF(SUMPRODUCT((PPG!$Q$19:$AB$19=$B$5)*PPG!Q258:AB258)&lt;0,SUMPRODUCT((PPG!$Q$19:$AB$19=$B$5)*PPG!Q258:AB258),0)</f>
        <v>0</v>
      </c>
      <c r="I258" s="115">
        <f t="shared" ca="1" si="7"/>
        <v>44697</v>
      </c>
      <c r="J258" s="117">
        <v>3</v>
      </c>
      <c r="K258" s="117" t="b">
        <v>1</v>
      </c>
      <c r="L258" s="117" t="s">
        <v>1313</v>
      </c>
      <c r="M258" s="117" t="b">
        <v>1</v>
      </c>
      <c r="N258" s="117" t="s">
        <v>1276</v>
      </c>
      <c r="O258" s="182" t="str">
        <f>LEFT(PPG!D258,19)&amp;"."&amp;PPGCR!F258</f>
        <v>....Ma22</v>
      </c>
      <c r="P258" s="185">
        <f>PPG!J260</f>
        <v>0</v>
      </c>
      <c r="Q258" s="117" t="b">
        <v>1</v>
      </c>
      <c r="R258" s="117" t="b">
        <v>1</v>
      </c>
      <c r="S258" s="117" t="b">
        <v>1</v>
      </c>
    </row>
    <row r="259" spans="1:19" x14ac:dyDescent="0.25">
      <c r="A259" s="117" t="s">
        <v>1312</v>
      </c>
      <c r="B259" s="180">
        <v>1</v>
      </c>
      <c r="C259" s="117">
        <v>2</v>
      </c>
      <c r="D259" s="181">
        <f>PPG!J259</f>
        <v>0</v>
      </c>
      <c r="E259" s="117" t="b">
        <v>1</v>
      </c>
      <c r="F259" s="182" t="str">
        <f>RIGHT(PPG!C259,4)&amp;"."&amp;PPG!M259&amp;"."&amp;PPG!K259&amp;"."&amp;PPGPAY!$C$5</f>
        <v>...Ma22</v>
      </c>
      <c r="G259" s="183">
        <f t="shared" ca="1" si="6"/>
        <v>44697</v>
      </c>
      <c r="H259" s="184" cm="1">
        <f t="array" ref="H259">-IF(SUMPRODUCT((PPG!$Q$19:$AB$19=$B$5)*PPG!Q259:AB259)&lt;0,SUMPRODUCT((PPG!$Q$19:$AB$19=$B$5)*PPG!Q259:AB259),0)</f>
        <v>0</v>
      </c>
      <c r="I259" s="115">
        <f t="shared" ca="1" si="7"/>
        <v>44697</v>
      </c>
      <c r="J259" s="117">
        <v>3</v>
      </c>
      <c r="K259" s="117" t="b">
        <v>1</v>
      </c>
      <c r="L259" s="117" t="s">
        <v>1313</v>
      </c>
      <c r="M259" s="117" t="b">
        <v>1</v>
      </c>
      <c r="N259" s="117" t="s">
        <v>1276</v>
      </c>
      <c r="O259" s="182" t="str">
        <f>LEFT(PPG!D259,19)&amp;"."&amp;PPGCR!F259</f>
        <v>....Ma22</v>
      </c>
      <c r="P259" s="185">
        <f>PPG!J261</f>
        <v>0</v>
      </c>
      <c r="Q259" s="117" t="b">
        <v>1</v>
      </c>
      <c r="R259" s="117" t="b">
        <v>1</v>
      </c>
      <c r="S259" s="117" t="b">
        <v>1</v>
      </c>
    </row>
    <row r="260" spans="1:19" x14ac:dyDescent="0.25">
      <c r="A260" s="117" t="s">
        <v>1312</v>
      </c>
      <c r="B260" s="180">
        <v>1</v>
      </c>
      <c r="C260" s="117">
        <v>2</v>
      </c>
      <c r="D260" s="181">
        <f>PPG!J260</f>
        <v>0</v>
      </c>
      <c r="E260" s="117" t="b">
        <v>1</v>
      </c>
      <c r="F260" s="182" t="str">
        <f>RIGHT(PPG!C260,4)&amp;"."&amp;PPG!M260&amp;"."&amp;PPG!K260&amp;"."&amp;PPGPAY!$C$5</f>
        <v>...Ma22</v>
      </c>
      <c r="G260" s="183">
        <f t="shared" ca="1" si="6"/>
        <v>44697</v>
      </c>
      <c r="H260" s="184" cm="1">
        <f t="array" ref="H260">-IF(SUMPRODUCT((PPG!$Q$19:$AB$19=$B$5)*PPG!Q260:AB260)&lt;0,SUMPRODUCT((PPG!$Q$19:$AB$19=$B$5)*PPG!Q260:AB260),0)</f>
        <v>0</v>
      </c>
      <c r="I260" s="115">
        <f t="shared" ca="1" si="7"/>
        <v>44697</v>
      </c>
      <c r="J260" s="117">
        <v>3</v>
      </c>
      <c r="K260" s="117" t="b">
        <v>1</v>
      </c>
      <c r="L260" s="117" t="s">
        <v>1313</v>
      </c>
      <c r="M260" s="117" t="b">
        <v>1</v>
      </c>
      <c r="N260" s="117" t="s">
        <v>1276</v>
      </c>
      <c r="O260" s="182" t="str">
        <f>LEFT(PPG!D260,19)&amp;"."&amp;PPGCR!F260</f>
        <v>....Ma22</v>
      </c>
      <c r="P260" s="185">
        <f>PPG!J262</f>
        <v>0</v>
      </c>
      <c r="Q260" s="117" t="b">
        <v>1</v>
      </c>
      <c r="R260" s="117" t="b">
        <v>1</v>
      </c>
      <c r="S260" s="117" t="b">
        <v>1</v>
      </c>
    </row>
    <row r="261" spans="1:19" x14ac:dyDescent="0.25">
      <c r="A261" s="117" t="s">
        <v>1312</v>
      </c>
      <c r="B261" s="180">
        <v>1</v>
      </c>
      <c r="C261" s="117">
        <v>2</v>
      </c>
      <c r="D261" s="181">
        <f>PPG!J261</f>
        <v>0</v>
      </c>
      <c r="E261" s="117" t="b">
        <v>1</v>
      </c>
      <c r="F261" s="182" t="str">
        <f>RIGHT(PPG!C261,4)&amp;"."&amp;PPG!M261&amp;"."&amp;PPG!K261&amp;"."&amp;PPGPAY!$C$5</f>
        <v>...Ma22</v>
      </c>
      <c r="G261" s="183">
        <f t="shared" ca="1" si="6"/>
        <v>44697</v>
      </c>
      <c r="H261" s="184" cm="1">
        <f t="array" ref="H261">-IF(SUMPRODUCT((PPG!$Q$19:$AB$19=$B$5)*PPG!Q261:AB261)&lt;0,SUMPRODUCT((PPG!$Q$19:$AB$19=$B$5)*PPG!Q261:AB261),0)</f>
        <v>0</v>
      </c>
      <c r="I261" s="115">
        <f t="shared" ca="1" si="7"/>
        <v>44697</v>
      </c>
      <c r="J261" s="117">
        <v>3</v>
      </c>
      <c r="K261" s="117" t="b">
        <v>1</v>
      </c>
      <c r="L261" s="117" t="s">
        <v>1313</v>
      </c>
      <c r="M261" s="117" t="b">
        <v>1</v>
      </c>
      <c r="N261" s="117" t="s">
        <v>1276</v>
      </c>
      <c r="O261" s="182" t="str">
        <f>LEFT(PPG!D261,19)&amp;"."&amp;PPGCR!F261</f>
        <v>....Ma22</v>
      </c>
      <c r="P261" s="185">
        <f>PPG!J263</f>
        <v>0</v>
      </c>
      <c r="Q261" s="117" t="b">
        <v>1</v>
      </c>
      <c r="R261" s="117" t="b">
        <v>1</v>
      </c>
      <c r="S261" s="117" t="b">
        <v>1</v>
      </c>
    </row>
    <row r="262" spans="1:19" x14ac:dyDescent="0.25">
      <c r="A262" s="117" t="s">
        <v>1312</v>
      </c>
      <c r="B262" s="180">
        <v>1</v>
      </c>
      <c r="C262" s="117">
        <v>2</v>
      </c>
      <c r="D262" s="181">
        <f>PPG!J262</f>
        <v>0</v>
      </c>
      <c r="E262" s="117" t="b">
        <v>1</v>
      </c>
      <c r="F262" s="182" t="str">
        <f>RIGHT(PPG!C262,4)&amp;"."&amp;PPG!M262&amp;"."&amp;PPG!K262&amp;"."&amp;PPGPAY!$C$5</f>
        <v>...Ma22</v>
      </c>
      <c r="G262" s="183">
        <f t="shared" ca="1" si="6"/>
        <v>44697</v>
      </c>
      <c r="H262" s="184" cm="1">
        <f t="array" ref="H262">-IF(SUMPRODUCT((PPG!$Q$19:$AB$19=$B$5)*PPG!Q262:AB262)&lt;0,SUMPRODUCT((PPG!$Q$19:$AB$19=$B$5)*PPG!Q262:AB262),0)</f>
        <v>0</v>
      </c>
      <c r="I262" s="115">
        <f t="shared" ca="1" si="7"/>
        <v>44697</v>
      </c>
      <c r="J262" s="117">
        <v>3</v>
      </c>
      <c r="K262" s="117" t="b">
        <v>1</v>
      </c>
      <c r="L262" s="117" t="s">
        <v>1313</v>
      </c>
      <c r="M262" s="117" t="b">
        <v>1</v>
      </c>
      <c r="N262" s="117" t="s">
        <v>1276</v>
      </c>
      <c r="O262" s="182" t="str">
        <f>LEFT(PPG!D262,19)&amp;"."&amp;PPGCR!F262</f>
        <v>....Ma22</v>
      </c>
      <c r="P262" s="185">
        <f>PPG!J264</f>
        <v>0</v>
      </c>
      <c r="Q262" s="117" t="b">
        <v>1</v>
      </c>
      <c r="R262" s="117" t="b">
        <v>1</v>
      </c>
      <c r="S262" s="117" t="b">
        <v>1</v>
      </c>
    </row>
    <row r="263" spans="1:19" x14ac:dyDescent="0.25">
      <c r="A263" s="117" t="s">
        <v>1312</v>
      </c>
      <c r="B263" s="180">
        <v>1</v>
      </c>
      <c r="C263" s="117">
        <v>2</v>
      </c>
      <c r="D263" s="181">
        <f>PPG!J263</f>
        <v>0</v>
      </c>
      <c r="E263" s="117" t="b">
        <v>1</v>
      </c>
      <c r="F263" s="182" t="str">
        <f>RIGHT(PPG!C263,4)&amp;"."&amp;PPG!M263&amp;"."&amp;PPG!K263&amp;"."&amp;PPGPAY!$C$5</f>
        <v>...Ma22</v>
      </c>
      <c r="G263" s="183">
        <f t="shared" ca="1" si="6"/>
        <v>44697</v>
      </c>
      <c r="H263" s="184" cm="1">
        <f t="array" ref="H263">-IF(SUMPRODUCT((PPG!$Q$19:$AB$19=$B$5)*PPG!Q263:AB263)&lt;0,SUMPRODUCT((PPG!$Q$19:$AB$19=$B$5)*PPG!Q263:AB263),0)</f>
        <v>0</v>
      </c>
      <c r="I263" s="115">
        <f t="shared" ca="1" si="7"/>
        <v>44697</v>
      </c>
      <c r="J263" s="117">
        <v>3</v>
      </c>
      <c r="K263" s="117" t="b">
        <v>1</v>
      </c>
      <c r="L263" s="117" t="s">
        <v>1313</v>
      </c>
      <c r="M263" s="117" t="b">
        <v>1</v>
      </c>
      <c r="N263" s="117" t="s">
        <v>1276</v>
      </c>
      <c r="O263" s="182" t="str">
        <f>LEFT(PPG!D263,19)&amp;"."&amp;PPGCR!F263</f>
        <v>....Ma22</v>
      </c>
      <c r="P263" s="185">
        <f>PPG!J265</f>
        <v>0</v>
      </c>
      <c r="Q263" s="117" t="b">
        <v>1</v>
      </c>
      <c r="R263" s="117" t="b">
        <v>1</v>
      </c>
      <c r="S263" s="117" t="b">
        <v>1</v>
      </c>
    </row>
    <row r="264" spans="1:19" x14ac:dyDescent="0.25">
      <c r="A264" s="117" t="s">
        <v>1312</v>
      </c>
      <c r="B264" s="180">
        <v>1</v>
      </c>
      <c r="C264" s="117">
        <v>2</v>
      </c>
      <c r="D264" s="181">
        <f>PPG!J264</f>
        <v>0</v>
      </c>
      <c r="E264" s="117" t="b">
        <v>1</v>
      </c>
      <c r="F264" s="182" t="str">
        <f>RIGHT(PPG!C264,4)&amp;"."&amp;PPG!M264&amp;"."&amp;PPG!K264&amp;"."&amp;PPGPAY!$C$5</f>
        <v>...Ma22</v>
      </c>
      <c r="G264" s="183">
        <f t="shared" ca="1" si="6"/>
        <v>44697</v>
      </c>
      <c r="H264" s="184" cm="1">
        <f t="array" ref="H264">-IF(SUMPRODUCT((PPG!$Q$19:$AB$19=$B$5)*PPG!Q264:AB264)&lt;0,SUMPRODUCT((PPG!$Q$19:$AB$19=$B$5)*PPG!Q264:AB264),0)</f>
        <v>0</v>
      </c>
      <c r="I264" s="115">
        <f t="shared" ca="1" si="7"/>
        <v>44697</v>
      </c>
      <c r="J264" s="117">
        <v>3</v>
      </c>
      <c r="K264" s="117" t="b">
        <v>1</v>
      </c>
      <c r="L264" s="117" t="s">
        <v>1313</v>
      </c>
      <c r="M264" s="117" t="b">
        <v>1</v>
      </c>
      <c r="N264" s="117" t="s">
        <v>1276</v>
      </c>
      <c r="O264" s="182" t="str">
        <f>LEFT(PPG!D264,19)&amp;"."&amp;PPGCR!F264</f>
        <v>....Ma22</v>
      </c>
      <c r="P264" s="185">
        <f>PPG!J266</f>
        <v>0</v>
      </c>
      <c r="Q264" s="117" t="b">
        <v>1</v>
      </c>
      <c r="R264" s="117" t="b">
        <v>1</v>
      </c>
      <c r="S264" s="117" t="b">
        <v>1</v>
      </c>
    </row>
    <row r="265" spans="1:19" x14ac:dyDescent="0.25">
      <c r="A265" s="117" t="s">
        <v>1312</v>
      </c>
      <c r="B265" s="180">
        <v>1</v>
      </c>
      <c r="C265" s="117">
        <v>2</v>
      </c>
      <c r="D265" s="181">
        <f>PPG!J265</f>
        <v>0</v>
      </c>
      <c r="E265" s="117" t="b">
        <v>1</v>
      </c>
      <c r="F265" s="182" t="str">
        <f>RIGHT(PPG!C265,4)&amp;"."&amp;PPG!M265&amp;"."&amp;PPG!K265&amp;"."&amp;PPGPAY!$C$5</f>
        <v>...Ma22</v>
      </c>
      <c r="G265" s="183">
        <f t="shared" ca="1" si="6"/>
        <v>44697</v>
      </c>
      <c r="H265" s="184" cm="1">
        <f t="array" ref="H265">-IF(SUMPRODUCT((PPG!$Q$19:$AB$19=$B$5)*PPG!Q265:AB265)&lt;0,SUMPRODUCT((PPG!$Q$19:$AB$19=$B$5)*PPG!Q265:AB265),0)</f>
        <v>0</v>
      </c>
      <c r="I265" s="115">
        <f t="shared" ca="1" si="7"/>
        <v>44697</v>
      </c>
      <c r="J265" s="117">
        <v>3</v>
      </c>
      <c r="K265" s="117" t="b">
        <v>1</v>
      </c>
      <c r="L265" s="117" t="s">
        <v>1313</v>
      </c>
      <c r="M265" s="117" t="b">
        <v>1</v>
      </c>
      <c r="N265" s="117" t="s">
        <v>1276</v>
      </c>
      <c r="O265" s="182" t="str">
        <f>LEFT(PPG!D265,19)&amp;"."&amp;PPGCR!F265</f>
        <v>....Ma22</v>
      </c>
      <c r="P265" s="185">
        <f>PPG!J267</f>
        <v>0</v>
      </c>
      <c r="Q265" s="117" t="b">
        <v>1</v>
      </c>
      <c r="R265" s="117" t="b">
        <v>1</v>
      </c>
      <c r="S265" s="117" t="b">
        <v>1</v>
      </c>
    </row>
    <row r="266" spans="1:19" x14ac:dyDescent="0.25">
      <c r="A266" s="117" t="s">
        <v>1312</v>
      </c>
      <c r="B266" s="180">
        <v>1</v>
      </c>
      <c r="C266" s="117">
        <v>2</v>
      </c>
      <c r="D266" s="181">
        <f>PPG!J266</f>
        <v>0</v>
      </c>
      <c r="E266" s="117" t="b">
        <v>1</v>
      </c>
      <c r="F266" s="182" t="str">
        <f>RIGHT(PPG!C266,4)&amp;"."&amp;PPG!M266&amp;"."&amp;PPG!K266&amp;"."&amp;PPGPAY!$C$5</f>
        <v>...Ma22</v>
      </c>
      <c r="G266" s="183">
        <f t="shared" ca="1" si="6"/>
        <v>44697</v>
      </c>
      <c r="H266" s="184" cm="1">
        <f t="array" ref="H266">-IF(SUMPRODUCT((PPG!$Q$19:$AB$19=$B$5)*PPG!Q266:AB266)&lt;0,SUMPRODUCT((PPG!$Q$19:$AB$19=$B$5)*PPG!Q266:AB266),0)</f>
        <v>0</v>
      </c>
      <c r="I266" s="115">
        <f t="shared" ca="1" si="7"/>
        <v>44697</v>
      </c>
      <c r="J266" s="117">
        <v>3</v>
      </c>
      <c r="K266" s="117" t="b">
        <v>1</v>
      </c>
      <c r="L266" s="117" t="s">
        <v>1313</v>
      </c>
      <c r="M266" s="117" t="b">
        <v>1</v>
      </c>
      <c r="N266" s="117" t="s">
        <v>1276</v>
      </c>
      <c r="O266" s="182" t="str">
        <f>LEFT(PPG!D266,19)&amp;"."&amp;PPGCR!F266</f>
        <v>....Ma22</v>
      </c>
      <c r="P266" s="185">
        <f>PPG!J268</f>
        <v>0</v>
      </c>
      <c r="Q266" s="117" t="b">
        <v>1</v>
      </c>
      <c r="R266" s="117" t="b">
        <v>1</v>
      </c>
      <c r="S266" s="117" t="b">
        <v>1</v>
      </c>
    </row>
    <row r="267" spans="1:19" x14ac:dyDescent="0.25">
      <c r="A267" s="117" t="s">
        <v>1312</v>
      </c>
      <c r="B267" s="180">
        <v>1</v>
      </c>
      <c r="C267" s="117">
        <v>2</v>
      </c>
      <c r="D267" s="181">
        <f>PPG!J267</f>
        <v>0</v>
      </c>
      <c r="E267" s="117" t="b">
        <v>1</v>
      </c>
      <c r="F267" s="182" t="str">
        <f>RIGHT(PPG!C267,4)&amp;"."&amp;PPG!M267&amp;"."&amp;PPG!K267&amp;"."&amp;PPGPAY!$C$5</f>
        <v>...Ma22</v>
      </c>
      <c r="G267" s="183">
        <f t="shared" ca="1" si="6"/>
        <v>44697</v>
      </c>
      <c r="H267" s="184" cm="1">
        <f t="array" ref="H267">-IF(SUMPRODUCT((PPG!$Q$19:$AB$19=$B$5)*PPG!Q267:AB267)&lt;0,SUMPRODUCT((PPG!$Q$19:$AB$19=$B$5)*PPG!Q267:AB267),0)</f>
        <v>0</v>
      </c>
      <c r="I267" s="115">
        <f t="shared" ca="1" si="7"/>
        <v>44697</v>
      </c>
      <c r="J267" s="117">
        <v>3</v>
      </c>
      <c r="K267" s="117" t="b">
        <v>1</v>
      </c>
      <c r="L267" s="117" t="s">
        <v>1313</v>
      </c>
      <c r="M267" s="117" t="b">
        <v>1</v>
      </c>
      <c r="N267" s="117" t="s">
        <v>1276</v>
      </c>
      <c r="O267" s="182" t="str">
        <f>LEFT(PPG!D267,19)&amp;"."&amp;PPGCR!F267</f>
        <v>....Ma22</v>
      </c>
      <c r="P267" s="185">
        <f>PPG!J269</f>
        <v>0</v>
      </c>
      <c r="Q267" s="117" t="b">
        <v>1</v>
      </c>
      <c r="R267" s="117" t="b">
        <v>1</v>
      </c>
      <c r="S267" s="117" t="b">
        <v>1</v>
      </c>
    </row>
    <row r="268" spans="1:19" x14ac:dyDescent="0.25">
      <c r="A268" s="117" t="s">
        <v>1312</v>
      </c>
      <c r="B268" s="180">
        <v>1</v>
      </c>
      <c r="C268" s="117">
        <v>2</v>
      </c>
      <c r="D268" s="181">
        <f>PPG!J268</f>
        <v>0</v>
      </c>
      <c r="E268" s="117" t="b">
        <v>1</v>
      </c>
      <c r="F268" s="182" t="str">
        <f>RIGHT(PPG!C268,4)&amp;"."&amp;PPG!M268&amp;"."&amp;PPG!K268&amp;"."&amp;PPGPAY!$C$5</f>
        <v>...Ma22</v>
      </c>
      <c r="G268" s="183">
        <f t="shared" ca="1" si="6"/>
        <v>44697</v>
      </c>
      <c r="H268" s="184" cm="1">
        <f t="array" ref="H268">-IF(SUMPRODUCT((PPG!$Q$19:$AB$19=$B$5)*PPG!Q268:AB268)&lt;0,SUMPRODUCT((PPG!$Q$19:$AB$19=$B$5)*PPG!Q268:AB268),0)</f>
        <v>0</v>
      </c>
      <c r="I268" s="115">
        <f t="shared" ca="1" si="7"/>
        <v>44697</v>
      </c>
      <c r="J268" s="117">
        <v>3</v>
      </c>
      <c r="K268" s="117" t="b">
        <v>1</v>
      </c>
      <c r="L268" s="117" t="s">
        <v>1313</v>
      </c>
      <c r="M268" s="117" t="b">
        <v>1</v>
      </c>
      <c r="N268" s="117" t="s">
        <v>1276</v>
      </c>
      <c r="O268" s="182" t="str">
        <f>LEFT(PPG!D268,19)&amp;"."&amp;PPGCR!F268</f>
        <v>....Ma22</v>
      </c>
      <c r="P268" s="185">
        <f>PPG!J270</f>
        <v>0</v>
      </c>
      <c r="Q268" s="117" t="b">
        <v>1</v>
      </c>
      <c r="R268" s="117" t="b">
        <v>1</v>
      </c>
      <c r="S268" s="117" t="b">
        <v>1</v>
      </c>
    </row>
    <row r="269" spans="1:19" x14ac:dyDescent="0.25">
      <c r="A269" s="117" t="s">
        <v>1312</v>
      </c>
      <c r="B269" s="180">
        <v>1</v>
      </c>
      <c r="C269" s="117">
        <v>2</v>
      </c>
      <c r="D269" s="181">
        <f>PPG!J269</f>
        <v>0</v>
      </c>
      <c r="E269" s="117" t="b">
        <v>1</v>
      </c>
      <c r="F269" s="182" t="str">
        <f>RIGHT(PPG!C269,4)&amp;"."&amp;PPG!M269&amp;"."&amp;PPG!K269&amp;"."&amp;PPGPAY!$C$5</f>
        <v>...Ma22</v>
      </c>
      <c r="G269" s="183">
        <f t="shared" ca="1" si="6"/>
        <v>44697</v>
      </c>
      <c r="H269" s="184" cm="1">
        <f t="array" ref="H269">-IF(SUMPRODUCT((PPG!$Q$19:$AB$19=$B$5)*PPG!Q269:AB269)&lt;0,SUMPRODUCT((PPG!$Q$19:$AB$19=$B$5)*PPG!Q269:AB269),0)</f>
        <v>0</v>
      </c>
      <c r="I269" s="115">
        <f t="shared" ca="1" si="7"/>
        <v>44697</v>
      </c>
      <c r="J269" s="117">
        <v>3</v>
      </c>
      <c r="K269" s="117" t="b">
        <v>1</v>
      </c>
      <c r="L269" s="117" t="s">
        <v>1313</v>
      </c>
      <c r="M269" s="117" t="b">
        <v>1</v>
      </c>
      <c r="N269" s="117" t="s">
        <v>1276</v>
      </c>
      <c r="O269" s="182" t="str">
        <f>LEFT(PPG!D269,19)&amp;"."&amp;PPGCR!F269</f>
        <v>....Ma22</v>
      </c>
      <c r="P269" s="185">
        <f>PPG!J271</f>
        <v>0</v>
      </c>
      <c r="Q269" s="117" t="b">
        <v>1</v>
      </c>
      <c r="R269" s="117" t="b">
        <v>1</v>
      </c>
      <c r="S269" s="117" t="b">
        <v>1</v>
      </c>
    </row>
    <row r="270" spans="1:19" x14ac:dyDescent="0.25">
      <c r="A270" s="117" t="s">
        <v>1312</v>
      </c>
      <c r="B270" s="180">
        <v>1</v>
      </c>
      <c r="C270" s="117">
        <v>2</v>
      </c>
      <c r="D270" s="181">
        <f>PPG!J270</f>
        <v>0</v>
      </c>
      <c r="E270" s="117" t="b">
        <v>1</v>
      </c>
      <c r="F270" s="182" t="str">
        <f>RIGHT(PPG!C270,4)&amp;"."&amp;PPG!M270&amp;"."&amp;PPG!K270&amp;"."&amp;PPGPAY!$C$5</f>
        <v>...Ma22</v>
      </c>
      <c r="G270" s="183">
        <f t="shared" ca="1" si="6"/>
        <v>44697</v>
      </c>
      <c r="H270" s="184" cm="1">
        <f t="array" ref="H270">-IF(SUMPRODUCT((PPG!$Q$19:$AB$19=$B$5)*PPG!Q270:AB270)&lt;0,SUMPRODUCT((PPG!$Q$19:$AB$19=$B$5)*PPG!Q270:AB270),0)</f>
        <v>0</v>
      </c>
      <c r="I270" s="115">
        <f t="shared" ca="1" si="7"/>
        <v>44697</v>
      </c>
      <c r="J270" s="117">
        <v>3</v>
      </c>
      <c r="K270" s="117" t="b">
        <v>1</v>
      </c>
      <c r="L270" s="117" t="s">
        <v>1313</v>
      </c>
      <c r="M270" s="117" t="b">
        <v>1</v>
      </c>
      <c r="N270" s="117" t="s">
        <v>1276</v>
      </c>
      <c r="O270" s="182" t="str">
        <f>LEFT(PPG!D270,19)&amp;"."&amp;PPGCR!F270</f>
        <v>....Ma22</v>
      </c>
      <c r="P270" s="185">
        <f>PPG!J272</f>
        <v>0</v>
      </c>
      <c r="Q270" s="117" t="b">
        <v>1</v>
      </c>
      <c r="R270" s="117" t="b">
        <v>1</v>
      </c>
      <c r="S270" s="117" t="b">
        <v>1</v>
      </c>
    </row>
    <row r="271" spans="1:19" x14ac:dyDescent="0.25">
      <c r="A271" s="117" t="s">
        <v>1312</v>
      </c>
      <c r="B271" s="180">
        <v>1</v>
      </c>
      <c r="C271" s="117">
        <v>2</v>
      </c>
      <c r="D271" s="181">
        <f>PPG!J271</f>
        <v>0</v>
      </c>
      <c r="E271" s="117" t="b">
        <v>1</v>
      </c>
      <c r="F271" s="182" t="str">
        <f>RIGHT(PPG!C271,4)&amp;"."&amp;PPG!M271&amp;"."&amp;PPG!K271&amp;"."&amp;PPGPAY!$C$5</f>
        <v>...Ma22</v>
      </c>
      <c r="G271" s="183">
        <f t="shared" ca="1" si="6"/>
        <v>44697</v>
      </c>
      <c r="H271" s="184" cm="1">
        <f t="array" ref="H271">-IF(SUMPRODUCT((PPG!$Q$19:$AB$19=$B$5)*PPG!Q271:AB271)&lt;0,SUMPRODUCT((PPG!$Q$19:$AB$19=$B$5)*PPG!Q271:AB271),0)</f>
        <v>0</v>
      </c>
      <c r="I271" s="115">
        <f t="shared" ca="1" si="7"/>
        <v>44697</v>
      </c>
      <c r="J271" s="117">
        <v>3</v>
      </c>
      <c r="K271" s="117" t="b">
        <v>1</v>
      </c>
      <c r="L271" s="117" t="s">
        <v>1313</v>
      </c>
      <c r="M271" s="117" t="b">
        <v>1</v>
      </c>
      <c r="N271" s="117" t="s">
        <v>1276</v>
      </c>
      <c r="O271" s="182" t="str">
        <f>LEFT(PPG!D271,19)&amp;"."&amp;PPGCR!F271</f>
        <v>....Ma22</v>
      </c>
      <c r="P271" s="185">
        <f>PPG!J273</f>
        <v>0</v>
      </c>
      <c r="Q271" s="117" t="b">
        <v>1</v>
      </c>
      <c r="R271" s="117" t="b">
        <v>1</v>
      </c>
      <c r="S271" s="117" t="b">
        <v>1</v>
      </c>
    </row>
    <row r="272" spans="1:19" x14ac:dyDescent="0.25">
      <c r="A272" s="117" t="s">
        <v>1312</v>
      </c>
      <c r="B272" s="180">
        <v>1</v>
      </c>
      <c r="C272" s="117">
        <v>2</v>
      </c>
      <c r="D272" s="181">
        <f>PPG!J272</f>
        <v>0</v>
      </c>
      <c r="E272" s="117" t="b">
        <v>1</v>
      </c>
      <c r="F272" s="182" t="str">
        <f>RIGHT(PPG!C272,4)&amp;"."&amp;PPG!M272&amp;"."&amp;PPG!K272&amp;"."&amp;PPGPAY!$C$5</f>
        <v>...Ma22</v>
      </c>
      <c r="G272" s="183">
        <f t="shared" ca="1" si="6"/>
        <v>44697</v>
      </c>
      <c r="H272" s="184" cm="1">
        <f t="array" ref="H272">-IF(SUMPRODUCT((PPG!$Q$19:$AB$19=$B$5)*PPG!Q272:AB272)&lt;0,SUMPRODUCT((PPG!$Q$19:$AB$19=$B$5)*PPG!Q272:AB272),0)</f>
        <v>0</v>
      </c>
      <c r="I272" s="115">
        <f t="shared" ca="1" si="7"/>
        <v>44697</v>
      </c>
      <c r="J272" s="117">
        <v>3</v>
      </c>
      <c r="K272" s="117" t="b">
        <v>1</v>
      </c>
      <c r="L272" s="117" t="s">
        <v>1313</v>
      </c>
      <c r="M272" s="117" t="b">
        <v>1</v>
      </c>
      <c r="N272" s="117" t="s">
        <v>1276</v>
      </c>
      <c r="O272" s="182" t="str">
        <f>LEFT(PPG!D272,19)&amp;"."&amp;PPGCR!F272</f>
        <v>....Ma22</v>
      </c>
      <c r="P272" s="185">
        <f>PPG!J274</f>
        <v>0</v>
      </c>
      <c r="Q272" s="117" t="b">
        <v>1</v>
      </c>
      <c r="R272" s="117" t="b">
        <v>1</v>
      </c>
      <c r="S272" s="117" t="b">
        <v>1</v>
      </c>
    </row>
    <row r="273" spans="1:19" x14ac:dyDescent="0.25">
      <c r="A273" s="117" t="s">
        <v>1312</v>
      </c>
      <c r="B273" s="180">
        <v>1</v>
      </c>
      <c r="C273" s="117">
        <v>2</v>
      </c>
      <c r="D273" s="181">
        <f>PPG!J273</f>
        <v>0</v>
      </c>
      <c r="E273" s="117" t="b">
        <v>1</v>
      </c>
      <c r="F273" s="182" t="str">
        <f>RIGHT(PPG!C273,4)&amp;"."&amp;PPG!M273&amp;"."&amp;PPG!K273&amp;"."&amp;PPGPAY!$C$5</f>
        <v>...Ma22</v>
      </c>
      <c r="G273" s="183">
        <f t="shared" ca="1" si="6"/>
        <v>44697</v>
      </c>
      <c r="H273" s="184" cm="1">
        <f t="array" ref="H273">-IF(SUMPRODUCT((PPG!$Q$19:$AB$19=$B$5)*PPG!Q273:AB273)&lt;0,SUMPRODUCT((PPG!$Q$19:$AB$19=$B$5)*PPG!Q273:AB273),0)</f>
        <v>0</v>
      </c>
      <c r="I273" s="115">
        <f t="shared" ca="1" si="7"/>
        <v>44697</v>
      </c>
      <c r="J273" s="117">
        <v>3</v>
      </c>
      <c r="K273" s="117" t="b">
        <v>1</v>
      </c>
      <c r="L273" s="117" t="s">
        <v>1313</v>
      </c>
      <c r="M273" s="117" t="b">
        <v>1</v>
      </c>
      <c r="N273" s="117" t="s">
        <v>1276</v>
      </c>
      <c r="O273" s="182" t="str">
        <f>LEFT(PPG!D273,19)&amp;"."&amp;PPGCR!F273</f>
        <v>....Ma22</v>
      </c>
      <c r="P273" s="185">
        <f>PPG!J275</f>
        <v>0</v>
      </c>
      <c r="Q273" s="117" t="b">
        <v>1</v>
      </c>
      <c r="R273" s="117" t="b">
        <v>1</v>
      </c>
      <c r="S273" s="117" t="b">
        <v>1</v>
      </c>
    </row>
    <row r="274" spans="1:19" x14ac:dyDescent="0.25">
      <c r="A274" s="117" t="s">
        <v>1312</v>
      </c>
      <c r="B274" s="180">
        <v>1</v>
      </c>
      <c r="C274" s="117">
        <v>2</v>
      </c>
      <c r="D274" s="181">
        <f>PPG!J274</f>
        <v>0</v>
      </c>
      <c r="E274" s="117" t="b">
        <v>1</v>
      </c>
      <c r="F274" s="182" t="str">
        <f>RIGHT(PPG!C274,4)&amp;"."&amp;PPG!M274&amp;"."&amp;PPG!K274&amp;"."&amp;PPGPAY!$C$5</f>
        <v>...Ma22</v>
      </c>
      <c r="G274" s="183">
        <f t="shared" ca="1" si="6"/>
        <v>44697</v>
      </c>
      <c r="H274" s="184" cm="1">
        <f t="array" ref="H274">-IF(SUMPRODUCT((PPG!$Q$19:$AB$19=$B$5)*PPG!Q274:AB274)&lt;0,SUMPRODUCT((PPG!$Q$19:$AB$19=$B$5)*PPG!Q274:AB274),0)</f>
        <v>0</v>
      </c>
      <c r="I274" s="115">
        <f t="shared" ca="1" si="7"/>
        <v>44697</v>
      </c>
      <c r="J274" s="117">
        <v>3</v>
      </c>
      <c r="K274" s="117" t="b">
        <v>1</v>
      </c>
      <c r="L274" s="117" t="s">
        <v>1313</v>
      </c>
      <c r="M274" s="117" t="b">
        <v>1</v>
      </c>
      <c r="N274" s="117" t="s">
        <v>1276</v>
      </c>
      <c r="O274" s="182" t="str">
        <f>LEFT(PPG!D274,19)&amp;"."&amp;PPGCR!F274</f>
        <v>....Ma22</v>
      </c>
      <c r="P274" s="185">
        <f>PPG!J276</f>
        <v>0</v>
      </c>
      <c r="Q274" s="117" t="b">
        <v>1</v>
      </c>
      <c r="R274" s="117" t="b">
        <v>1</v>
      </c>
      <c r="S274" s="117" t="b">
        <v>1</v>
      </c>
    </row>
    <row r="275" spans="1:19" x14ac:dyDescent="0.25">
      <c r="A275" s="117" t="s">
        <v>1312</v>
      </c>
      <c r="B275" s="180">
        <v>1</v>
      </c>
      <c r="C275" s="117">
        <v>2</v>
      </c>
      <c r="D275" s="181">
        <f>PPG!J275</f>
        <v>0</v>
      </c>
      <c r="E275" s="117" t="b">
        <v>1</v>
      </c>
      <c r="F275" s="182" t="str">
        <f>RIGHT(PPG!C275,4)&amp;"."&amp;PPG!M275&amp;"."&amp;PPG!K275&amp;"."&amp;PPGPAY!$C$5</f>
        <v>...Ma22</v>
      </c>
      <c r="G275" s="183">
        <f t="shared" ca="1" si="6"/>
        <v>44697</v>
      </c>
      <c r="H275" s="184" cm="1">
        <f t="array" ref="H275">-IF(SUMPRODUCT((PPG!$Q$19:$AB$19=$B$5)*PPG!Q275:AB275)&lt;0,SUMPRODUCT((PPG!$Q$19:$AB$19=$B$5)*PPG!Q275:AB275),0)</f>
        <v>0</v>
      </c>
      <c r="I275" s="115">
        <f t="shared" ca="1" si="7"/>
        <v>44697</v>
      </c>
      <c r="J275" s="117">
        <v>3</v>
      </c>
      <c r="K275" s="117" t="b">
        <v>1</v>
      </c>
      <c r="L275" s="117" t="s">
        <v>1313</v>
      </c>
      <c r="M275" s="117" t="b">
        <v>1</v>
      </c>
      <c r="N275" s="117" t="s">
        <v>1276</v>
      </c>
      <c r="O275" s="182" t="str">
        <f>LEFT(PPG!D275,19)&amp;"."&amp;PPGCR!F275</f>
        <v>....Ma22</v>
      </c>
      <c r="P275" s="185">
        <f>PPG!J277</f>
        <v>0</v>
      </c>
      <c r="Q275" s="117" t="b">
        <v>1</v>
      </c>
      <c r="R275" s="117" t="b">
        <v>1</v>
      </c>
      <c r="S275" s="117" t="b">
        <v>1</v>
      </c>
    </row>
    <row r="276" spans="1:19" x14ac:dyDescent="0.25">
      <c r="A276" s="117" t="s">
        <v>1312</v>
      </c>
      <c r="B276" s="180">
        <v>1</v>
      </c>
      <c r="C276" s="117">
        <v>2</v>
      </c>
      <c r="D276" s="181">
        <f>PPG!J276</f>
        <v>0</v>
      </c>
      <c r="E276" s="117" t="b">
        <v>1</v>
      </c>
      <c r="F276" s="182" t="str">
        <f>RIGHT(PPG!C276,4)&amp;"."&amp;PPG!M276&amp;"."&amp;PPG!K276&amp;"."&amp;PPGPAY!$C$5</f>
        <v>...Ma22</v>
      </c>
      <c r="G276" s="183">
        <f t="shared" ca="1" si="6"/>
        <v>44697</v>
      </c>
      <c r="H276" s="184" cm="1">
        <f t="array" ref="H276">-IF(SUMPRODUCT((PPG!$Q$19:$AB$19=$B$5)*PPG!Q276:AB276)&lt;0,SUMPRODUCT((PPG!$Q$19:$AB$19=$B$5)*PPG!Q276:AB276),0)</f>
        <v>0</v>
      </c>
      <c r="I276" s="115">
        <f t="shared" ca="1" si="7"/>
        <v>44697</v>
      </c>
      <c r="J276" s="117">
        <v>3</v>
      </c>
      <c r="K276" s="117" t="b">
        <v>1</v>
      </c>
      <c r="L276" s="117" t="s">
        <v>1313</v>
      </c>
      <c r="M276" s="117" t="b">
        <v>1</v>
      </c>
      <c r="N276" s="117" t="s">
        <v>1276</v>
      </c>
      <c r="O276" s="182" t="str">
        <f>LEFT(PPG!D276,19)&amp;"."&amp;PPGCR!F276</f>
        <v>....Ma22</v>
      </c>
      <c r="P276" s="185">
        <f>PPG!J278</f>
        <v>0</v>
      </c>
      <c r="Q276" s="117" t="b">
        <v>1</v>
      </c>
      <c r="R276" s="117" t="b">
        <v>1</v>
      </c>
      <c r="S276" s="117" t="b">
        <v>1</v>
      </c>
    </row>
    <row r="277" spans="1:19" x14ac:dyDescent="0.25">
      <c r="A277" s="117" t="s">
        <v>1312</v>
      </c>
      <c r="B277" s="180">
        <v>1</v>
      </c>
      <c r="C277" s="117">
        <v>2</v>
      </c>
      <c r="D277" s="181">
        <f>PPG!J277</f>
        <v>0</v>
      </c>
      <c r="E277" s="117" t="b">
        <v>1</v>
      </c>
      <c r="F277" s="182" t="str">
        <f>RIGHT(PPG!C277,4)&amp;"."&amp;PPG!M277&amp;"."&amp;PPG!K277&amp;"."&amp;PPGPAY!$C$5</f>
        <v>...Ma22</v>
      </c>
      <c r="G277" s="183">
        <f t="shared" ref="G277:G340" ca="1" si="8">TODAY()</f>
        <v>44697</v>
      </c>
      <c r="H277" s="184" cm="1">
        <f t="array" ref="H277">-IF(SUMPRODUCT((PPG!$Q$19:$AB$19=$B$5)*PPG!Q277:AB277)&lt;0,SUMPRODUCT((PPG!$Q$19:$AB$19=$B$5)*PPG!Q277:AB277),0)</f>
        <v>0</v>
      </c>
      <c r="I277" s="115">
        <f t="shared" ref="I277:I340" ca="1" si="9">G277</f>
        <v>44697</v>
      </c>
      <c r="J277" s="117">
        <v>3</v>
      </c>
      <c r="K277" s="117" t="b">
        <v>1</v>
      </c>
      <c r="L277" s="117" t="s">
        <v>1313</v>
      </c>
      <c r="M277" s="117" t="b">
        <v>1</v>
      </c>
      <c r="N277" s="117" t="s">
        <v>1276</v>
      </c>
      <c r="O277" s="182" t="str">
        <f>LEFT(PPG!D277,19)&amp;"."&amp;PPGCR!F277</f>
        <v>....Ma22</v>
      </c>
      <c r="P277" s="185">
        <f>PPG!J279</f>
        <v>0</v>
      </c>
      <c r="Q277" s="117" t="b">
        <v>1</v>
      </c>
      <c r="R277" s="117" t="b">
        <v>1</v>
      </c>
      <c r="S277" s="117" t="b">
        <v>1</v>
      </c>
    </row>
    <row r="278" spans="1:19" x14ac:dyDescent="0.25">
      <c r="A278" s="117" t="s">
        <v>1312</v>
      </c>
      <c r="B278" s="180">
        <v>1</v>
      </c>
      <c r="C278" s="117">
        <v>2</v>
      </c>
      <c r="D278" s="181">
        <f>PPG!J278</f>
        <v>0</v>
      </c>
      <c r="E278" s="117" t="b">
        <v>1</v>
      </c>
      <c r="F278" s="182" t="str">
        <f>RIGHT(PPG!C278,4)&amp;"."&amp;PPG!M278&amp;"."&amp;PPG!K278&amp;"."&amp;PPGPAY!$C$5</f>
        <v>...Ma22</v>
      </c>
      <c r="G278" s="183">
        <f t="shared" ca="1" si="8"/>
        <v>44697</v>
      </c>
      <c r="H278" s="184" cm="1">
        <f t="array" ref="H278">-IF(SUMPRODUCT((PPG!$Q$19:$AB$19=$B$5)*PPG!Q278:AB278)&lt;0,SUMPRODUCT((PPG!$Q$19:$AB$19=$B$5)*PPG!Q278:AB278),0)</f>
        <v>0</v>
      </c>
      <c r="I278" s="115">
        <f t="shared" ca="1" si="9"/>
        <v>44697</v>
      </c>
      <c r="J278" s="117">
        <v>3</v>
      </c>
      <c r="K278" s="117" t="b">
        <v>1</v>
      </c>
      <c r="L278" s="117" t="s">
        <v>1313</v>
      </c>
      <c r="M278" s="117" t="b">
        <v>1</v>
      </c>
      <c r="N278" s="117" t="s">
        <v>1276</v>
      </c>
      <c r="O278" s="182" t="str">
        <f>LEFT(PPG!D278,19)&amp;"."&amp;PPGCR!F278</f>
        <v>....Ma22</v>
      </c>
      <c r="P278" s="185">
        <f>PPG!J280</f>
        <v>0</v>
      </c>
      <c r="Q278" s="117" t="b">
        <v>1</v>
      </c>
      <c r="R278" s="117" t="b">
        <v>1</v>
      </c>
      <c r="S278" s="117" t="b">
        <v>1</v>
      </c>
    </row>
    <row r="279" spans="1:19" x14ac:dyDescent="0.25">
      <c r="A279" s="117" t="s">
        <v>1312</v>
      </c>
      <c r="B279" s="180">
        <v>1</v>
      </c>
      <c r="C279" s="117">
        <v>2</v>
      </c>
      <c r="D279" s="181">
        <f>PPG!J279</f>
        <v>0</v>
      </c>
      <c r="E279" s="117" t="b">
        <v>1</v>
      </c>
      <c r="F279" s="182" t="str">
        <f>RIGHT(PPG!C279,4)&amp;"."&amp;PPG!M279&amp;"."&amp;PPG!K279&amp;"."&amp;PPGPAY!$C$5</f>
        <v>...Ma22</v>
      </c>
      <c r="G279" s="183">
        <f t="shared" ca="1" si="8"/>
        <v>44697</v>
      </c>
      <c r="H279" s="184" cm="1">
        <f t="array" ref="H279">-IF(SUMPRODUCT((PPG!$Q$19:$AB$19=$B$5)*PPG!Q279:AB279)&lt;0,SUMPRODUCT((PPG!$Q$19:$AB$19=$B$5)*PPG!Q279:AB279),0)</f>
        <v>0</v>
      </c>
      <c r="I279" s="115">
        <f t="shared" ca="1" si="9"/>
        <v>44697</v>
      </c>
      <c r="J279" s="117">
        <v>3</v>
      </c>
      <c r="K279" s="117" t="b">
        <v>1</v>
      </c>
      <c r="L279" s="117" t="s">
        <v>1313</v>
      </c>
      <c r="M279" s="117" t="b">
        <v>1</v>
      </c>
      <c r="N279" s="117" t="s">
        <v>1276</v>
      </c>
      <c r="O279" s="182" t="str">
        <f>LEFT(PPG!D279,19)&amp;"."&amp;PPGCR!F279</f>
        <v>....Ma22</v>
      </c>
      <c r="P279" s="185">
        <f>PPG!J281</f>
        <v>0</v>
      </c>
      <c r="Q279" s="117" t="b">
        <v>1</v>
      </c>
      <c r="R279" s="117" t="b">
        <v>1</v>
      </c>
      <c r="S279" s="117" t="b">
        <v>1</v>
      </c>
    </row>
    <row r="280" spans="1:19" x14ac:dyDescent="0.25">
      <c r="A280" s="117" t="s">
        <v>1312</v>
      </c>
      <c r="B280" s="180">
        <v>1</v>
      </c>
      <c r="C280" s="117">
        <v>2</v>
      </c>
      <c r="D280" s="181">
        <f>PPG!J280</f>
        <v>0</v>
      </c>
      <c r="E280" s="117" t="b">
        <v>1</v>
      </c>
      <c r="F280" s="182" t="str">
        <f>RIGHT(PPG!C280,4)&amp;"."&amp;PPG!M280&amp;"."&amp;PPG!K280&amp;"."&amp;PPGPAY!$C$5</f>
        <v>...Ma22</v>
      </c>
      <c r="G280" s="183">
        <f t="shared" ca="1" si="8"/>
        <v>44697</v>
      </c>
      <c r="H280" s="184" cm="1">
        <f t="array" ref="H280">-IF(SUMPRODUCT((PPG!$Q$19:$AB$19=$B$5)*PPG!Q280:AB280)&lt;0,SUMPRODUCT((PPG!$Q$19:$AB$19=$B$5)*PPG!Q280:AB280),0)</f>
        <v>0</v>
      </c>
      <c r="I280" s="115">
        <f t="shared" ca="1" si="9"/>
        <v>44697</v>
      </c>
      <c r="J280" s="117">
        <v>3</v>
      </c>
      <c r="K280" s="117" t="b">
        <v>1</v>
      </c>
      <c r="L280" s="117" t="s">
        <v>1313</v>
      </c>
      <c r="M280" s="117" t="b">
        <v>1</v>
      </c>
      <c r="N280" s="117" t="s">
        <v>1276</v>
      </c>
      <c r="O280" s="182" t="str">
        <f>LEFT(PPG!D280,19)&amp;"."&amp;PPGCR!F280</f>
        <v>....Ma22</v>
      </c>
      <c r="P280" s="185">
        <f>PPG!J282</f>
        <v>0</v>
      </c>
      <c r="Q280" s="117" t="b">
        <v>1</v>
      </c>
      <c r="R280" s="117" t="b">
        <v>1</v>
      </c>
      <c r="S280" s="117" t="b">
        <v>1</v>
      </c>
    </row>
    <row r="281" spans="1:19" x14ac:dyDescent="0.25">
      <c r="A281" s="117" t="s">
        <v>1312</v>
      </c>
      <c r="B281" s="180">
        <v>1</v>
      </c>
      <c r="C281" s="117">
        <v>2</v>
      </c>
      <c r="D281" s="181">
        <f>PPG!J281</f>
        <v>0</v>
      </c>
      <c r="E281" s="117" t="b">
        <v>1</v>
      </c>
      <c r="F281" s="182" t="str">
        <f>RIGHT(PPG!C281,4)&amp;"."&amp;PPG!M281&amp;"."&amp;PPG!K281&amp;"."&amp;PPGPAY!$C$5</f>
        <v>...Ma22</v>
      </c>
      <c r="G281" s="183">
        <f t="shared" ca="1" si="8"/>
        <v>44697</v>
      </c>
      <c r="H281" s="184" cm="1">
        <f t="array" ref="H281">-IF(SUMPRODUCT((PPG!$Q$19:$AB$19=$B$5)*PPG!Q281:AB281)&lt;0,SUMPRODUCT((PPG!$Q$19:$AB$19=$B$5)*PPG!Q281:AB281),0)</f>
        <v>0</v>
      </c>
      <c r="I281" s="115">
        <f t="shared" ca="1" si="9"/>
        <v>44697</v>
      </c>
      <c r="J281" s="117">
        <v>3</v>
      </c>
      <c r="K281" s="117" t="b">
        <v>1</v>
      </c>
      <c r="L281" s="117" t="s">
        <v>1313</v>
      </c>
      <c r="M281" s="117" t="b">
        <v>1</v>
      </c>
      <c r="N281" s="117" t="s">
        <v>1276</v>
      </c>
      <c r="O281" s="182" t="str">
        <f>LEFT(PPG!D281,19)&amp;"."&amp;PPGCR!F281</f>
        <v>....Ma22</v>
      </c>
      <c r="P281" s="185">
        <f>PPG!J283</f>
        <v>0</v>
      </c>
      <c r="Q281" s="117" t="b">
        <v>1</v>
      </c>
      <c r="R281" s="117" t="b">
        <v>1</v>
      </c>
      <c r="S281" s="117" t="b">
        <v>1</v>
      </c>
    </row>
    <row r="282" spans="1:19" x14ac:dyDescent="0.25">
      <c r="A282" s="117" t="s">
        <v>1312</v>
      </c>
      <c r="B282" s="180">
        <v>1</v>
      </c>
      <c r="C282" s="117">
        <v>2</v>
      </c>
      <c r="D282" s="181">
        <f>PPG!J282</f>
        <v>0</v>
      </c>
      <c r="E282" s="117" t="b">
        <v>1</v>
      </c>
      <c r="F282" s="182" t="str">
        <f>RIGHT(PPG!C282,4)&amp;"."&amp;PPG!M282&amp;"."&amp;PPG!K282&amp;"."&amp;PPGPAY!$C$5</f>
        <v>...Ma22</v>
      </c>
      <c r="G282" s="183">
        <f t="shared" ca="1" si="8"/>
        <v>44697</v>
      </c>
      <c r="H282" s="184" cm="1">
        <f t="array" ref="H282">-IF(SUMPRODUCT((PPG!$Q$19:$AB$19=$B$5)*PPG!Q282:AB282)&lt;0,SUMPRODUCT((PPG!$Q$19:$AB$19=$B$5)*PPG!Q282:AB282),0)</f>
        <v>0</v>
      </c>
      <c r="I282" s="115">
        <f t="shared" ca="1" si="9"/>
        <v>44697</v>
      </c>
      <c r="J282" s="117">
        <v>3</v>
      </c>
      <c r="K282" s="117" t="b">
        <v>1</v>
      </c>
      <c r="L282" s="117" t="s">
        <v>1313</v>
      </c>
      <c r="M282" s="117" t="b">
        <v>1</v>
      </c>
      <c r="N282" s="117" t="s">
        <v>1276</v>
      </c>
      <c r="O282" s="182" t="str">
        <f>LEFT(PPG!D282,19)&amp;"."&amp;PPGCR!F282</f>
        <v>....Ma22</v>
      </c>
      <c r="P282" s="185">
        <f>PPG!J284</f>
        <v>0</v>
      </c>
      <c r="Q282" s="117" t="b">
        <v>1</v>
      </c>
      <c r="R282" s="117" t="b">
        <v>1</v>
      </c>
      <c r="S282" s="117" t="b">
        <v>1</v>
      </c>
    </row>
    <row r="283" spans="1:19" x14ac:dyDescent="0.25">
      <c r="A283" s="117" t="s">
        <v>1312</v>
      </c>
      <c r="B283" s="180">
        <v>1</v>
      </c>
      <c r="C283" s="117">
        <v>2</v>
      </c>
      <c r="D283" s="181">
        <f>PPG!J283</f>
        <v>0</v>
      </c>
      <c r="E283" s="117" t="b">
        <v>1</v>
      </c>
      <c r="F283" s="182" t="str">
        <f>RIGHT(PPG!C283,4)&amp;"."&amp;PPG!M283&amp;"."&amp;PPG!K283&amp;"."&amp;PPGPAY!$C$5</f>
        <v>...Ma22</v>
      </c>
      <c r="G283" s="183">
        <f t="shared" ca="1" si="8"/>
        <v>44697</v>
      </c>
      <c r="H283" s="184" cm="1">
        <f t="array" ref="H283">-IF(SUMPRODUCT((PPG!$Q$19:$AB$19=$B$5)*PPG!Q283:AB283)&lt;0,SUMPRODUCT((PPG!$Q$19:$AB$19=$B$5)*PPG!Q283:AB283),0)</f>
        <v>0</v>
      </c>
      <c r="I283" s="115">
        <f t="shared" ca="1" si="9"/>
        <v>44697</v>
      </c>
      <c r="J283" s="117">
        <v>3</v>
      </c>
      <c r="K283" s="117" t="b">
        <v>1</v>
      </c>
      <c r="L283" s="117" t="s">
        <v>1313</v>
      </c>
      <c r="M283" s="117" t="b">
        <v>1</v>
      </c>
      <c r="N283" s="117" t="s">
        <v>1276</v>
      </c>
      <c r="O283" s="182" t="str">
        <f>LEFT(PPG!D283,19)&amp;"."&amp;PPGCR!F283</f>
        <v>....Ma22</v>
      </c>
      <c r="P283" s="185">
        <f>PPG!J285</f>
        <v>0</v>
      </c>
      <c r="Q283" s="117" t="b">
        <v>1</v>
      </c>
      <c r="R283" s="117" t="b">
        <v>1</v>
      </c>
      <c r="S283" s="117" t="b">
        <v>1</v>
      </c>
    </row>
    <row r="284" spans="1:19" x14ac:dyDescent="0.25">
      <c r="A284" s="117" t="s">
        <v>1312</v>
      </c>
      <c r="B284" s="180">
        <v>1</v>
      </c>
      <c r="C284" s="117">
        <v>2</v>
      </c>
      <c r="D284" s="181">
        <f>PPG!J284</f>
        <v>0</v>
      </c>
      <c r="E284" s="117" t="b">
        <v>1</v>
      </c>
      <c r="F284" s="182" t="str">
        <f>RIGHT(PPG!C284,4)&amp;"."&amp;PPG!M284&amp;"."&amp;PPG!K284&amp;"."&amp;PPGPAY!$C$5</f>
        <v>...Ma22</v>
      </c>
      <c r="G284" s="183">
        <f t="shared" ca="1" si="8"/>
        <v>44697</v>
      </c>
      <c r="H284" s="184" cm="1">
        <f t="array" ref="H284">-IF(SUMPRODUCT((PPG!$Q$19:$AB$19=$B$5)*PPG!Q284:AB284)&lt;0,SUMPRODUCT((PPG!$Q$19:$AB$19=$B$5)*PPG!Q284:AB284),0)</f>
        <v>0</v>
      </c>
      <c r="I284" s="115">
        <f t="shared" ca="1" si="9"/>
        <v>44697</v>
      </c>
      <c r="J284" s="117">
        <v>3</v>
      </c>
      <c r="K284" s="117" t="b">
        <v>1</v>
      </c>
      <c r="L284" s="117" t="s">
        <v>1313</v>
      </c>
      <c r="M284" s="117" t="b">
        <v>1</v>
      </c>
      <c r="N284" s="117" t="s">
        <v>1276</v>
      </c>
      <c r="O284" s="182" t="str">
        <f>LEFT(PPG!D284,19)&amp;"."&amp;PPGCR!F284</f>
        <v>....Ma22</v>
      </c>
      <c r="P284" s="185">
        <f>PPG!J286</f>
        <v>0</v>
      </c>
      <c r="Q284" s="117" t="b">
        <v>1</v>
      </c>
      <c r="R284" s="117" t="b">
        <v>1</v>
      </c>
      <c r="S284" s="117" t="b">
        <v>1</v>
      </c>
    </row>
    <row r="285" spans="1:19" x14ac:dyDescent="0.25">
      <c r="A285" s="117" t="s">
        <v>1312</v>
      </c>
      <c r="B285" s="180">
        <v>1</v>
      </c>
      <c r="C285" s="117">
        <v>2</v>
      </c>
      <c r="D285" s="181">
        <f>PPG!J285</f>
        <v>0</v>
      </c>
      <c r="E285" s="117" t="b">
        <v>1</v>
      </c>
      <c r="F285" s="182" t="str">
        <f>RIGHT(PPG!C285,4)&amp;"."&amp;PPG!M285&amp;"."&amp;PPG!K285&amp;"."&amp;PPGPAY!$C$5</f>
        <v>...Ma22</v>
      </c>
      <c r="G285" s="183">
        <f t="shared" ca="1" si="8"/>
        <v>44697</v>
      </c>
      <c r="H285" s="184" cm="1">
        <f t="array" ref="H285">-IF(SUMPRODUCT((PPG!$Q$19:$AB$19=$B$5)*PPG!Q285:AB285)&lt;0,SUMPRODUCT((PPG!$Q$19:$AB$19=$B$5)*PPG!Q285:AB285),0)</f>
        <v>0</v>
      </c>
      <c r="I285" s="115">
        <f t="shared" ca="1" si="9"/>
        <v>44697</v>
      </c>
      <c r="J285" s="117">
        <v>3</v>
      </c>
      <c r="K285" s="117" t="b">
        <v>1</v>
      </c>
      <c r="L285" s="117" t="s">
        <v>1313</v>
      </c>
      <c r="M285" s="117" t="b">
        <v>1</v>
      </c>
      <c r="N285" s="117" t="s">
        <v>1276</v>
      </c>
      <c r="O285" s="182" t="str">
        <f>LEFT(PPG!D285,19)&amp;"."&amp;PPGCR!F285</f>
        <v>....Ma22</v>
      </c>
      <c r="P285" s="185">
        <f>PPG!J287</f>
        <v>0</v>
      </c>
      <c r="Q285" s="117" t="b">
        <v>1</v>
      </c>
      <c r="R285" s="117" t="b">
        <v>1</v>
      </c>
      <c r="S285" s="117" t="b">
        <v>1</v>
      </c>
    </row>
    <row r="286" spans="1:19" x14ac:dyDescent="0.25">
      <c r="A286" s="117" t="s">
        <v>1312</v>
      </c>
      <c r="B286" s="180">
        <v>1</v>
      </c>
      <c r="C286" s="117">
        <v>2</v>
      </c>
      <c r="D286" s="181">
        <f>PPG!J286</f>
        <v>0</v>
      </c>
      <c r="E286" s="117" t="b">
        <v>1</v>
      </c>
      <c r="F286" s="182" t="str">
        <f>RIGHT(PPG!C286,4)&amp;"."&amp;PPG!M286&amp;"."&amp;PPG!K286&amp;"."&amp;PPGPAY!$C$5</f>
        <v>...Ma22</v>
      </c>
      <c r="G286" s="183">
        <f t="shared" ca="1" si="8"/>
        <v>44697</v>
      </c>
      <c r="H286" s="184" cm="1">
        <f t="array" ref="H286">-IF(SUMPRODUCT((PPG!$Q$19:$AB$19=$B$5)*PPG!Q286:AB286)&lt;0,SUMPRODUCT((PPG!$Q$19:$AB$19=$B$5)*PPG!Q286:AB286),0)</f>
        <v>0</v>
      </c>
      <c r="I286" s="115">
        <f t="shared" ca="1" si="9"/>
        <v>44697</v>
      </c>
      <c r="J286" s="117">
        <v>3</v>
      </c>
      <c r="K286" s="117" t="b">
        <v>1</v>
      </c>
      <c r="L286" s="117" t="s">
        <v>1313</v>
      </c>
      <c r="M286" s="117" t="b">
        <v>1</v>
      </c>
      <c r="N286" s="117" t="s">
        <v>1276</v>
      </c>
      <c r="O286" s="182" t="str">
        <f>LEFT(PPG!D286,19)&amp;"."&amp;PPGCR!F286</f>
        <v>....Ma22</v>
      </c>
      <c r="P286" s="185">
        <f>PPG!J288</f>
        <v>0</v>
      </c>
      <c r="Q286" s="117" t="b">
        <v>1</v>
      </c>
      <c r="R286" s="117" t="b">
        <v>1</v>
      </c>
      <c r="S286" s="117" t="b">
        <v>1</v>
      </c>
    </row>
    <row r="287" spans="1:19" x14ac:dyDescent="0.25">
      <c r="A287" s="117" t="s">
        <v>1312</v>
      </c>
      <c r="B287" s="180">
        <v>1</v>
      </c>
      <c r="C287" s="117">
        <v>2</v>
      </c>
      <c r="D287" s="181">
        <f>PPG!J287</f>
        <v>0</v>
      </c>
      <c r="E287" s="117" t="b">
        <v>1</v>
      </c>
      <c r="F287" s="182" t="str">
        <f>RIGHT(PPG!C287,4)&amp;"."&amp;PPG!M287&amp;"."&amp;PPG!K287&amp;"."&amp;PPGPAY!$C$5</f>
        <v>...Ma22</v>
      </c>
      <c r="G287" s="183">
        <f t="shared" ca="1" si="8"/>
        <v>44697</v>
      </c>
      <c r="H287" s="184" cm="1">
        <f t="array" ref="H287">-IF(SUMPRODUCT((PPG!$Q$19:$AB$19=$B$5)*PPG!Q287:AB287)&lt;0,SUMPRODUCT((PPG!$Q$19:$AB$19=$B$5)*PPG!Q287:AB287),0)</f>
        <v>0</v>
      </c>
      <c r="I287" s="115">
        <f t="shared" ca="1" si="9"/>
        <v>44697</v>
      </c>
      <c r="J287" s="117">
        <v>3</v>
      </c>
      <c r="K287" s="117" t="b">
        <v>1</v>
      </c>
      <c r="L287" s="117" t="s">
        <v>1313</v>
      </c>
      <c r="M287" s="117" t="b">
        <v>1</v>
      </c>
      <c r="N287" s="117" t="s">
        <v>1276</v>
      </c>
      <c r="O287" s="182" t="str">
        <f>LEFT(PPG!D287,19)&amp;"."&amp;PPGCR!F287</f>
        <v>....Ma22</v>
      </c>
      <c r="P287" s="185">
        <f>PPG!J289</f>
        <v>0</v>
      </c>
      <c r="Q287" s="117" t="b">
        <v>1</v>
      </c>
      <c r="R287" s="117" t="b">
        <v>1</v>
      </c>
      <c r="S287" s="117" t="b">
        <v>1</v>
      </c>
    </row>
    <row r="288" spans="1:19" x14ac:dyDescent="0.25">
      <c r="A288" s="117" t="s">
        <v>1312</v>
      </c>
      <c r="B288" s="180">
        <v>1</v>
      </c>
      <c r="C288" s="117">
        <v>2</v>
      </c>
      <c r="D288" s="181">
        <f>PPG!J288</f>
        <v>0</v>
      </c>
      <c r="E288" s="117" t="b">
        <v>1</v>
      </c>
      <c r="F288" s="182" t="str">
        <f>RIGHT(PPG!C288,4)&amp;"."&amp;PPG!M288&amp;"."&amp;PPG!K288&amp;"."&amp;PPGPAY!$C$5</f>
        <v>...Ma22</v>
      </c>
      <c r="G288" s="183">
        <f t="shared" ca="1" si="8"/>
        <v>44697</v>
      </c>
      <c r="H288" s="184" cm="1">
        <f t="array" ref="H288">-IF(SUMPRODUCT((PPG!$Q$19:$AB$19=$B$5)*PPG!Q288:AB288)&lt;0,SUMPRODUCT((PPG!$Q$19:$AB$19=$B$5)*PPG!Q288:AB288),0)</f>
        <v>0</v>
      </c>
      <c r="I288" s="115">
        <f t="shared" ca="1" si="9"/>
        <v>44697</v>
      </c>
      <c r="J288" s="117">
        <v>3</v>
      </c>
      <c r="K288" s="117" t="b">
        <v>1</v>
      </c>
      <c r="L288" s="117" t="s">
        <v>1313</v>
      </c>
      <c r="M288" s="117" t="b">
        <v>1</v>
      </c>
      <c r="N288" s="117" t="s">
        <v>1276</v>
      </c>
      <c r="O288" s="182" t="str">
        <f>LEFT(PPG!D288,19)&amp;"."&amp;PPGCR!F288</f>
        <v>....Ma22</v>
      </c>
      <c r="P288" s="185">
        <f>PPG!J290</f>
        <v>0</v>
      </c>
      <c r="Q288" s="117" t="b">
        <v>1</v>
      </c>
      <c r="R288" s="117" t="b">
        <v>1</v>
      </c>
      <c r="S288" s="117" t="b">
        <v>1</v>
      </c>
    </row>
    <row r="289" spans="1:19" x14ac:dyDescent="0.25">
      <c r="A289" s="117" t="s">
        <v>1312</v>
      </c>
      <c r="B289" s="180">
        <v>1</v>
      </c>
      <c r="C289" s="117">
        <v>2</v>
      </c>
      <c r="D289" s="181">
        <f>PPG!J289</f>
        <v>0</v>
      </c>
      <c r="E289" s="117" t="b">
        <v>1</v>
      </c>
      <c r="F289" s="182" t="str">
        <f>RIGHT(PPG!C289,4)&amp;"."&amp;PPG!M289&amp;"."&amp;PPG!K289&amp;"."&amp;PPGPAY!$C$5</f>
        <v>...Ma22</v>
      </c>
      <c r="G289" s="183">
        <f t="shared" ca="1" si="8"/>
        <v>44697</v>
      </c>
      <c r="H289" s="184" cm="1">
        <f t="array" ref="H289">-IF(SUMPRODUCT((PPG!$Q$19:$AB$19=$B$5)*PPG!Q289:AB289)&lt;0,SUMPRODUCT((PPG!$Q$19:$AB$19=$B$5)*PPG!Q289:AB289),0)</f>
        <v>0</v>
      </c>
      <c r="I289" s="115">
        <f t="shared" ca="1" si="9"/>
        <v>44697</v>
      </c>
      <c r="J289" s="117">
        <v>3</v>
      </c>
      <c r="K289" s="117" t="b">
        <v>1</v>
      </c>
      <c r="L289" s="117" t="s">
        <v>1313</v>
      </c>
      <c r="M289" s="117" t="b">
        <v>1</v>
      </c>
      <c r="N289" s="117" t="s">
        <v>1276</v>
      </c>
      <c r="O289" s="182" t="str">
        <f>LEFT(PPG!D289,19)&amp;"."&amp;PPGCR!F289</f>
        <v>....Ma22</v>
      </c>
      <c r="P289" s="185">
        <f>PPG!J291</f>
        <v>0</v>
      </c>
      <c r="Q289" s="117" t="b">
        <v>1</v>
      </c>
      <c r="R289" s="117" t="b">
        <v>1</v>
      </c>
      <c r="S289" s="117" t="b">
        <v>1</v>
      </c>
    </row>
    <row r="290" spans="1:19" x14ac:dyDescent="0.25">
      <c r="A290" s="117" t="s">
        <v>1312</v>
      </c>
      <c r="B290" s="180">
        <v>1</v>
      </c>
      <c r="C290" s="117">
        <v>2</v>
      </c>
      <c r="D290" s="181">
        <f>PPG!J290</f>
        <v>0</v>
      </c>
      <c r="E290" s="117" t="b">
        <v>1</v>
      </c>
      <c r="F290" s="182" t="str">
        <f>RIGHT(PPG!C290,4)&amp;"."&amp;PPG!M290&amp;"."&amp;PPG!K290&amp;"."&amp;PPGPAY!$C$5</f>
        <v>...Ma22</v>
      </c>
      <c r="G290" s="183">
        <f t="shared" ca="1" si="8"/>
        <v>44697</v>
      </c>
      <c r="H290" s="184" cm="1">
        <f t="array" ref="H290">-IF(SUMPRODUCT((PPG!$Q$19:$AB$19=$B$5)*PPG!Q290:AB290)&lt;0,SUMPRODUCT((PPG!$Q$19:$AB$19=$B$5)*PPG!Q290:AB290),0)</f>
        <v>0</v>
      </c>
      <c r="I290" s="115">
        <f t="shared" ca="1" si="9"/>
        <v>44697</v>
      </c>
      <c r="J290" s="117">
        <v>3</v>
      </c>
      <c r="K290" s="117" t="b">
        <v>1</v>
      </c>
      <c r="L290" s="117" t="s">
        <v>1313</v>
      </c>
      <c r="M290" s="117" t="b">
        <v>1</v>
      </c>
      <c r="N290" s="117" t="s">
        <v>1276</v>
      </c>
      <c r="O290" s="182" t="str">
        <f>LEFT(PPG!D290,19)&amp;"."&amp;PPGCR!F290</f>
        <v>....Ma22</v>
      </c>
      <c r="P290" s="185">
        <f>PPG!J292</f>
        <v>0</v>
      </c>
      <c r="Q290" s="117" t="b">
        <v>1</v>
      </c>
      <c r="R290" s="117" t="b">
        <v>1</v>
      </c>
      <c r="S290" s="117" t="b">
        <v>1</v>
      </c>
    </row>
    <row r="291" spans="1:19" x14ac:dyDescent="0.25">
      <c r="A291" s="117" t="s">
        <v>1312</v>
      </c>
      <c r="B291" s="180">
        <v>1</v>
      </c>
      <c r="C291" s="117">
        <v>2</v>
      </c>
      <c r="D291" s="181">
        <f>PPG!J291</f>
        <v>0</v>
      </c>
      <c r="E291" s="117" t="b">
        <v>1</v>
      </c>
      <c r="F291" s="182" t="str">
        <f>RIGHT(PPG!C291,4)&amp;"."&amp;PPG!M291&amp;"."&amp;PPG!K291&amp;"."&amp;PPGPAY!$C$5</f>
        <v>...Ma22</v>
      </c>
      <c r="G291" s="183">
        <f t="shared" ca="1" si="8"/>
        <v>44697</v>
      </c>
      <c r="H291" s="184" cm="1">
        <f t="array" ref="H291">-IF(SUMPRODUCT((PPG!$Q$19:$AB$19=$B$5)*PPG!Q291:AB291)&lt;0,SUMPRODUCT((PPG!$Q$19:$AB$19=$B$5)*PPG!Q291:AB291),0)</f>
        <v>0</v>
      </c>
      <c r="I291" s="115">
        <f t="shared" ca="1" si="9"/>
        <v>44697</v>
      </c>
      <c r="J291" s="117">
        <v>3</v>
      </c>
      <c r="K291" s="117" t="b">
        <v>1</v>
      </c>
      <c r="L291" s="117" t="s">
        <v>1313</v>
      </c>
      <c r="M291" s="117" t="b">
        <v>1</v>
      </c>
      <c r="N291" s="117" t="s">
        <v>1276</v>
      </c>
      <c r="O291" s="182" t="str">
        <f>LEFT(PPG!D291,19)&amp;"."&amp;PPGCR!F291</f>
        <v>....Ma22</v>
      </c>
      <c r="P291" s="185">
        <f>PPG!J293</f>
        <v>0</v>
      </c>
      <c r="Q291" s="117" t="b">
        <v>1</v>
      </c>
      <c r="R291" s="117" t="b">
        <v>1</v>
      </c>
      <c r="S291" s="117" t="b">
        <v>1</v>
      </c>
    </row>
    <row r="292" spans="1:19" x14ac:dyDescent="0.25">
      <c r="A292" s="117" t="s">
        <v>1312</v>
      </c>
      <c r="B292" s="180">
        <v>1</v>
      </c>
      <c r="C292" s="117">
        <v>2</v>
      </c>
      <c r="D292" s="181">
        <f>PPG!J292</f>
        <v>0</v>
      </c>
      <c r="E292" s="117" t="b">
        <v>1</v>
      </c>
      <c r="F292" s="182" t="str">
        <f>RIGHT(PPG!C292,4)&amp;"."&amp;PPG!M292&amp;"."&amp;PPG!K292&amp;"."&amp;PPGPAY!$C$5</f>
        <v>...Ma22</v>
      </c>
      <c r="G292" s="183">
        <f t="shared" ca="1" si="8"/>
        <v>44697</v>
      </c>
      <c r="H292" s="184" cm="1">
        <f t="array" ref="H292">-IF(SUMPRODUCT((PPG!$Q$19:$AB$19=$B$5)*PPG!Q292:AB292)&lt;0,SUMPRODUCT((PPG!$Q$19:$AB$19=$B$5)*PPG!Q292:AB292),0)</f>
        <v>0</v>
      </c>
      <c r="I292" s="115">
        <f t="shared" ca="1" si="9"/>
        <v>44697</v>
      </c>
      <c r="J292" s="117">
        <v>3</v>
      </c>
      <c r="K292" s="117" t="b">
        <v>1</v>
      </c>
      <c r="L292" s="117" t="s">
        <v>1313</v>
      </c>
      <c r="M292" s="117" t="b">
        <v>1</v>
      </c>
      <c r="N292" s="117" t="s">
        <v>1276</v>
      </c>
      <c r="O292" s="182" t="str">
        <f>LEFT(PPG!D292,19)&amp;"."&amp;PPGCR!F292</f>
        <v>....Ma22</v>
      </c>
      <c r="P292" s="185">
        <f>PPG!J294</f>
        <v>0</v>
      </c>
      <c r="Q292" s="117" t="b">
        <v>1</v>
      </c>
      <c r="R292" s="117" t="b">
        <v>1</v>
      </c>
      <c r="S292" s="117" t="b">
        <v>1</v>
      </c>
    </row>
    <row r="293" spans="1:19" x14ac:dyDescent="0.25">
      <c r="A293" s="117" t="s">
        <v>1312</v>
      </c>
      <c r="B293" s="180">
        <v>1</v>
      </c>
      <c r="C293" s="117">
        <v>2</v>
      </c>
      <c r="D293" s="181">
        <f>PPG!J293</f>
        <v>0</v>
      </c>
      <c r="E293" s="117" t="b">
        <v>1</v>
      </c>
      <c r="F293" s="182" t="str">
        <f>RIGHT(PPG!C293,4)&amp;"."&amp;PPG!M293&amp;"."&amp;PPG!K293&amp;"."&amp;PPGPAY!$C$5</f>
        <v>...Ma22</v>
      </c>
      <c r="G293" s="183">
        <f t="shared" ca="1" si="8"/>
        <v>44697</v>
      </c>
      <c r="H293" s="184" cm="1">
        <f t="array" ref="H293">-IF(SUMPRODUCT((PPG!$Q$19:$AB$19=$B$5)*PPG!Q293:AB293)&lt;0,SUMPRODUCT((PPG!$Q$19:$AB$19=$B$5)*PPG!Q293:AB293),0)</f>
        <v>0</v>
      </c>
      <c r="I293" s="115">
        <f t="shared" ca="1" si="9"/>
        <v>44697</v>
      </c>
      <c r="J293" s="117">
        <v>3</v>
      </c>
      <c r="K293" s="117" t="b">
        <v>1</v>
      </c>
      <c r="L293" s="117" t="s">
        <v>1313</v>
      </c>
      <c r="M293" s="117" t="b">
        <v>1</v>
      </c>
      <c r="N293" s="117" t="s">
        <v>1276</v>
      </c>
      <c r="O293" s="182" t="str">
        <f>LEFT(PPG!D293,19)&amp;"."&amp;PPGCR!F293</f>
        <v>....Ma22</v>
      </c>
      <c r="P293" s="185">
        <f>PPG!J295</f>
        <v>0</v>
      </c>
      <c r="Q293" s="117" t="b">
        <v>1</v>
      </c>
      <c r="R293" s="117" t="b">
        <v>1</v>
      </c>
      <c r="S293" s="117" t="b">
        <v>1</v>
      </c>
    </row>
    <row r="294" spans="1:19" x14ac:dyDescent="0.25">
      <c r="A294" s="117" t="s">
        <v>1312</v>
      </c>
      <c r="B294" s="180">
        <v>1</v>
      </c>
      <c r="C294" s="117">
        <v>2</v>
      </c>
      <c r="D294" s="181">
        <f>PPG!J294</f>
        <v>0</v>
      </c>
      <c r="E294" s="117" t="b">
        <v>1</v>
      </c>
      <c r="F294" s="182" t="str">
        <f>RIGHT(PPG!C294,4)&amp;"."&amp;PPG!M294&amp;"."&amp;PPG!K294&amp;"."&amp;PPGPAY!$C$5</f>
        <v>...Ma22</v>
      </c>
      <c r="G294" s="183">
        <f t="shared" ca="1" si="8"/>
        <v>44697</v>
      </c>
      <c r="H294" s="184" cm="1">
        <f t="array" ref="H294">-IF(SUMPRODUCT((PPG!$Q$19:$AB$19=$B$5)*PPG!Q294:AB294)&lt;0,SUMPRODUCT((PPG!$Q$19:$AB$19=$B$5)*PPG!Q294:AB294),0)</f>
        <v>0</v>
      </c>
      <c r="I294" s="115">
        <f t="shared" ca="1" si="9"/>
        <v>44697</v>
      </c>
      <c r="J294" s="117">
        <v>3</v>
      </c>
      <c r="K294" s="117" t="b">
        <v>1</v>
      </c>
      <c r="L294" s="117" t="s">
        <v>1313</v>
      </c>
      <c r="M294" s="117" t="b">
        <v>1</v>
      </c>
      <c r="N294" s="117" t="s">
        <v>1276</v>
      </c>
      <c r="O294" s="182" t="str">
        <f>LEFT(PPG!D294,19)&amp;"."&amp;PPGCR!F294</f>
        <v>....Ma22</v>
      </c>
      <c r="P294" s="185">
        <f>PPG!J296</f>
        <v>0</v>
      </c>
      <c r="Q294" s="117" t="b">
        <v>1</v>
      </c>
      <c r="R294" s="117" t="b">
        <v>1</v>
      </c>
      <c r="S294" s="117" t="b">
        <v>1</v>
      </c>
    </row>
    <row r="295" spans="1:19" x14ac:dyDescent="0.25">
      <c r="A295" s="117" t="s">
        <v>1312</v>
      </c>
      <c r="B295" s="180">
        <v>1</v>
      </c>
      <c r="C295" s="117">
        <v>2</v>
      </c>
      <c r="D295" s="181">
        <f>PPG!J295</f>
        <v>0</v>
      </c>
      <c r="E295" s="117" t="b">
        <v>1</v>
      </c>
      <c r="F295" s="182" t="str">
        <f>RIGHT(PPG!C295,4)&amp;"."&amp;PPG!M295&amp;"."&amp;PPG!K295&amp;"."&amp;PPGPAY!$C$5</f>
        <v>...Ma22</v>
      </c>
      <c r="G295" s="183">
        <f t="shared" ca="1" si="8"/>
        <v>44697</v>
      </c>
      <c r="H295" s="184" cm="1">
        <f t="array" ref="H295">-IF(SUMPRODUCT((PPG!$Q$19:$AB$19=$B$5)*PPG!Q295:AB295)&lt;0,SUMPRODUCT((PPG!$Q$19:$AB$19=$B$5)*PPG!Q295:AB295),0)</f>
        <v>0</v>
      </c>
      <c r="I295" s="115">
        <f t="shared" ca="1" si="9"/>
        <v>44697</v>
      </c>
      <c r="J295" s="117">
        <v>3</v>
      </c>
      <c r="K295" s="117" t="b">
        <v>1</v>
      </c>
      <c r="L295" s="117" t="s">
        <v>1313</v>
      </c>
      <c r="M295" s="117" t="b">
        <v>1</v>
      </c>
      <c r="N295" s="117" t="s">
        <v>1276</v>
      </c>
      <c r="O295" s="182" t="str">
        <f>LEFT(PPG!D295,19)&amp;"."&amp;PPGCR!F295</f>
        <v>....Ma22</v>
      </c>
      <c r="P295" s="185">
        <f>PPG!J297</f>
        <v>0</v>
      </c>
      <c r="Q295" s="117" t="b">
        <v>1</v>
      </c>
      <c r="R295" s="117" t="b">
        <v>1</v>
      </c>
      <c r="S295" s="117" t="b">
        <v>1</v>
      </c>
    </row>
    <row r="296" spans="1:19" x14ac:dyDescent="0.25">
      <c r="A296" s="117" t="s">
        <v>1312</v>
      </c>
      <c r="B296" s="180">
        <v>1</v>
      </c>
      <c r="C296" s="117">
        <v>2</v>
      </c>
      <c r="D296" s="181">
        <f>PPG!J296</f>
        <v>0</v>
      </c>
      <c r="E296" s="117" t="b">
        <v>1</v>
      </c>
      <c r="F296" s="182" t="str">
        <f>RIGHT(PPG!C296,4)&amp;"."&amp;PPG!M296&amp;"."&amp;PPG!K296&amp;"."&amp;PPGPAY!$C$5</f>
        <v>...Ma22</v>
      </c>
      <c r="G296" s="183">
        <f t="shared" ca="1" si="8"/>
        <v>44697</v>
      </c>
      <c r="H296" s="184" cm="1">
        <f t="array" ref="H296">-IF(SUMPRODUCT((PPG!$Q$19:$AB$19=$B$5)*PPG!Q296:AB296)&lt;0,SUMPRODUCT((PPG!$Q$19:$AB$19=$B$5)*PPG!Q296:AB296),0)</f>
        <v>0</v>
      </c>
      <c r="I296" s="115">
        <f t="shared" ca="1" si="9"/>
        <v>44697</v>
      </c>
      <c r="J296" s="117">
        <v>3</v>
      </c>
      <c r="K296" s="117" t="b">
        <v>1</v>
      </c>
      <c r="L296" s="117" t="s">
        <v>1313</v>
      </c>
      <c r="M296" s="117" t="b">
        <v>1</v>
      </c>
      <c r="N296" s="117" t="s">
        <v>1276</v>
      </c>
      <c r="O296" s="182" t="str">
        <f>LEFT(PPG!D296,19)&amp;"."&amp;PPGCR!F296</f>
        <v>....Ma22</v>
      </c>
      <c r="P296" s="185">
        <f>PPG!J298</f>
        <v>0</v>
      </c>
      <c r="Q296" s="117" t="b">
        <v>1</v>
      </c>
      <c r="R296" s="117" t="b">
        <v>1</v>
      </c>
      <c r="S296" s="117" t="b">
        <v>1</v>
      </c>
    </row>
    <row r="297" spans="1:19" x14ac:dyDescent="0.25">
      <c r="A297" s="117" t="s">
        <v>1312</v>
      </c>
      <c r="B297" s="180">
        <v>1</v>
      </c>
      <c r="C297" s="117">
        <v>2</v>
      </c>
      <c r="D297" s="181">
        <f>PPG!J297</f>
        <v>0</v>
      </c>
      <c r="E297" s="117" t="b">
        <v>1</v>
      </c>
      <c r="F297" s="182" t="str">
        <f>RIGHT(PPG!C297,4)&amp;"."&amp;PPG!M297&amp;"."&amp;PPG!K297&amp;"."&amp;PPGPAY!$C$5</f>
        <v>...Ma22</v>
      </c>
      <c r="G297" s="183">
        <f t="shared" ca="1" si="8"/>
        <v>44697</v>
      </c>
      <c r="H297" s="184" cm="1">
        <f t="array" ref="H297">-IF(SUMPRODUCT((PPG!$Q$19:$AB$19=$B$5)*PPG!Q297:AB297)&lt;0,SUMPRODUCT((PPG!$Q$19:$AB$19=$B$5)*PPG!Q297:AB297),0)</f>
        <v>0</v>
      </c>
      <c r="I297" s="115">
        <f t="shared" ca="1" si="9"/>
        <v>44697</v>
      </c>
      <c r="J297" s="117">
        <v>3</v>
      </c>
      <c r="K297" s="117" t="b">
        <v>1</v>
      </c>
      <c r="L297" s="117" t="s">
        <v>1313</v>
      </c>
      <c r="M297" s="117" t="b">
        <v>1</v>
      </c>
      <c r="N297" s="117" t="s">
        <v>1276</v>
      </c>
      <c r="O297" s="182" t="str">
        <f>LEFT(PPG!D297,19)&amp;"."&amp;PPGCR!F297</f>
        <v>....Ma22</v>
      </c>
      <c r="P297" s="185">
        <f>PPG!J299</f>
        <v>0</v>
      </c>
      <c r="Q297" s="117" t="b">
        <v>1</v>
      </c>
      <c r="R297" s="117" t="b">
        <v>1</v>
      </c>
      <c r="S297" s="117" t="b">
        <v>1</v>
      </c>
    </row>
    <row r="298" spans="1:19" x14ac:dyDescent="0.25">
      <c r="A298" s="117" t="s">
        <v>1312</v>
      </c>
      <c r="B298" s="180">
        <v>1</v>
      </c>
      <c r="C298" s="117">
        <v>2</v>
      </c>
      <c r="D298" s="181">
        <f>PPG!J298</f>
        <v>0</v>
      </c>
      <c r="E298" s="117" t="b">
        <v>1</v>
      </c>
      <c r="F298" s="182" t="str">
        <f>RIGHT(PPG!C298,4)&amp;"."&amp;PPG!M298&amp;"."&amp;PPG!K298&amp;"."&amp;PPGPAY!$C$5</f>
        <v>...Ma22</v>
      </c>
      <c r="G298" s="183">
        <f t="shared" ca="1" si="8"/>
        <v>44697</v>
      </c>
      <c r="H298" s="184" cm="1">
        <f t="array" ref="H298">-IF(SUMPRODUCT((PPG!$Q$19:$AB$19=$B$5)*PPG!Q298:AB298)&lt;0,SUMPRODUCT((PPG!$Q$19:$AB$19=$B$5)*PPG!Q298:AB298),0)</f>
        <v>0</v>
      </c>
      <c r="I298" s="115">
        <f t="shared" ca="1" si="9"/>
        <v>44697</v>
      </c>
      <c r="J298" s="117">
        <v>3</v>
      </c>
      <c r="K298" s="117" t="b">
        <v>1</v>
      </c>
      <c r="L298" s="117" t="s">
        <v>1313</v>
      </c>
      <c r="M298" s="117" t="b">
        <v>1</v>
      </c>
      <c r="N298" s="117" t="s">
        <v>1276</v>
      </c>
      <c r="O298" s="182" t="str">
        <f>LEFT(PPG!D298,19)&amp;"."&amp;PPGCR!F298</f>
        <v>....Ma22</v>
      </c>
      <c r="P298" s="185">
        <f>PPG!J300</f>
        <v>0</v>
      </c>
      <c r="Q298" s="117" t="b">
        <v>1</v>
      </c>
      <c r="R298" s="117" t="b">
        <v>1</v>
      </c>
      <c r="S298" s="117" t="b">
        <v>1</v>
      </c>
    </row>
    <row r="299" spans="1:19" x14ac:dyDescent="0.25">
      <c r="A299" s="117" t="s">
        <v>1312</v>
      </c>
      <c r="B299" s="180">
        <v>1</v>
      </c>
      <c r="C299" s="117">
        <v>2</v>
      </c>
      <c r="D299" s="181">
        <f>PPG!J299</f>
        <v>0</v>
      </c>
      <c r="E299" s="117" t="b">
        <v>1</v>
      </c>
      <c r="F299" s="182" t="str">
        <f>RIGHT(PPG!C299,4)&amp;"."&amp;PPG!M299&amp;"."&amp;PPG!K299&amp;"."&amp;PPGPAY!$C$5</f>
        <v>...Ma22</v>
      </c>
      <c r="G299" s="183">
        <f t="shared" ca="1" si="8"/>
        <v>44697</v>
      </c>
      <c r="H299" s="184" cm="1">
        <f t="array" ref="H299">-IF(SUMPRODUCT((PPG!$Q$19:$AB$19=$B$5)*PPG!Q299:AB299)&lt;0,SUMPRODUCT((PPG!$Q$19:$AB$19=$B$5)*PPG!Q299:AB299),0)</f>
        <v>0</v>
      </c>
      <c r="I299" s="115">
        <f t="shared" ca="1" si="9"/>
        <v>44697</v>
      </c>
      <c r="J299" s="117">
        <v>3</v>
      </c>
      <c r="K299" s="117" t="b">
        <v>1</v>
      </c>
      <c r="L299" s="117" t="s">
        <v>1313</v>
      </c>
      <c r="M299" s="117" t="b">
        <v>1</v>
      </c>
      <c r="N299" s="117" t="s">
        <v>1276</v>
      </c>
      <c r="O299" s="182" t="str">
        <f>LEFT(PPG!D299,19)&amp;"."&amp;PPGCR!F299</f>
        <v>....Ma22</v>
      </c>
      <c r="P299" s="185">
        <f>PPG!J301</f>
        <v>0</v>
      </c>
      <c r="Q299" s="117" t="b">
        <v>1</v>
      </c>
      <c r="R299" s="117" t="b">
        <v>1</v>
      </c>
      <c r="S299" s="117" t="b">
        <v>1</v>
      </c>
    </row>
    <row r="300" spans="1:19" x14ac:dyDescent="0.25">
      <c r="A300" s="117" t="s">
        <v>1312</v>
      </c>
      <c r="B300" s="180">
        <v>1</v>
      </c>
      <c r="C300" s="117">
        <v>2</v>
      </c>
      <c r="D300" s="181">
        <f>PPG!J300</f>
        <v>0</v>
      </c>
      <c r="E300" s="117" t="b">
        <v>1</v>
      </c>
      <c r="F300" s="182" t="str">
        <f>RIGHT(PPG!C300,4)&amp;"."&amp;PPG!M300&amp;"."&amp;PPG!K300&amp;"."&amp;PPGPAY!$C$5</f>
        <v>...Ma22</v>
      </c>
      <c r="G300" s="183">
        <f t="shared" ca="1" si="8"/>
        <v>44697</v>
      </c>
      <c r="H300" s="184" cm="1">
        <f t="array" ref="H300">-IF(SUMPRODUCT((PPG!$Q$19:$AB$19=$B$5)*PPG!Q300:AB300)&lt;0,SUMPRODUCT((PPG!$Q$19:$AB$19=$B$5)*PPG!Q300:AB300),0)</f>
        <v>0</v>
      </c>
      <c r="I300" s="115">
        <f t="shared" ca="1" si="9"/>
        <v>44697</v>
      </c>
      <c r="J300" s="117">
        <v>3</v>
      </c>
      <c r="K300" s="117" t="b">
        <v>1</v>
      </c>
      <c r="L300" s="117" t="s">
        <v>1313</v>
      </c>
      <c r="M300" s="117" t="b">
        <v>1</v>
      </c>
      <c r="N300" s="117" t="s">
        <v>1276</v>
      </c>
      <c r="O300" s="182" t="str">
        <f>LEFT(PPG!D300,19)&amp;"."&amp;PPGCR!F300</f>
        <v>....Ma22</v>
      </c>
      <c r="P300" s="185">
        <f>PPG!J302</f>
        <v>0</v>
      </c>
      <c r="Q300" s="117" t="b">
        <v>1</v>
      </c>
      <c r="R300" s="117" t="b">
        <v>1</v>
      </c>
      <c r="S300" s="117" t="b">
        <v>1</v>
      </c>
    </row>
    <row r="301" spans="1:19" x14ac:dyDescent="0.25">
      <c r="A301" s="117" t="s">
        <v>1312</v>
      </c>
      <c r="B301" s="180">
        <v>1</v>
      </c>
      <c r="C301" s="117">
        <v>2</v>
      </c>
      <c r="D301" s="181">
        <f>PPG!J301</f>
        <v>0</v>
      </c>
      <c r="E301" s="117" t="b">
        <v>1</v>
      </c>
      <c r="F301" s="182" t="str">
        <f>RIGHT(PPG!C301,4)&amp;"."&amp;PPG!M301&amp;"."&amp;PPG!K301&amp;"."&amp;PPGPAY!$C$5</f>
        <v>...Ma22</v>
      </c>
      <c r="G301" s="183">
        <f t="shared" ca="1" si="8"/>
        <v>44697</v>
      </c>
      <c r="H301" s="184" cm="1">
        <f t="array" ref="H301">-IF(SUMPRODUCT((PPG!$Q$19:$AB$19=$B$5)*PPG!Q301:AB301)&lt;0,SUMPRODUCT((PPG!$Q$19:$AB$19=$B$5)*PPG!Q301:AB301),0)</f>
        <v>0</v>
      </c>
      <c r="I301" s="115">
        <f t="shared" ca="1" si="9"/>
        <v>44697</v>
      </c>
      <c r="J301" s="117">
        <v>3</v>
      </c>
      <c r="K301" s="117" t="b">
        <v>1</v>
      </c>
      <c r="L301" s="117" t="s">
        <v>1313</v>
      </c>
      <c r="M301" s="117" t="b">
        <v>1</v>
      </c>
      <c r="N301" s="117" t="s">
        <v>1276</v>
      </c>
      <c r="O301" s="182" t="str">
        <f>LEFT(PPG!D301,19)&amp;"."&amp;PPGCR!F301</f>
        <v>....Ma22</v>
      </c>
      <c r="P301" s="185">
        <f>PPG!J303</f>
        <v>0</v>
      </c>
      <c r="Q301" s="117" t="b">
        <v>1</v>
      </c>
      <c r="R301" s="117" t="b">
        <v>1</v>
      </c>
      <c r="S301" s="117" t="b">
        <v>1</v>
      </c>
    </row>
    <row r="302" spans="1:19" x14ac:dyDescent="0.25">
      <c r="A302" s="117" t="s">
        <v>1312</v>
      </c>
      <c r="B302" s="180">
        <v>1</v>
      </c>
      <c r="C302" s="117">
        <v>2</v>
      </c>
      <c r="D302" s="181">
        <f>PPG!J302</f>
        <v>0</v>
      </c>
      <c r="E302" s="117" t="b">
        <v>1</v>
      </c>
      <c r="F302" s="182" t="str">
        <f>RIGHT(PPG!C302,4)&amp;"."&amp;PPG!M302&amp;"."&amp;PPG!K302&amp;"."&amp;PPGPAY!$C$5</f>
        <v>...Ma22</v>
      </c>
      <c r="G302" s="183">
        <f t="shared" ca="1" si="8"/>
        <v>44697</v>
      </c>
      <c r="H302" s="184" cm="1">
        <f t="array" ref="H302">-IF(SUMPRODUCT((PPG!$Q$19:$AB$19=$B$5)*PPG!Q302:AB302)&lt;0,SUMPRODUCT((PPG!$Q$19:$AB$19=$B$5)*PPG!Q302:AB302),0)</f>
        <v>0</v>
      </c>
      <c r="I302" s="115">
        <f t="shared" ca="1" si="9"/>
        <v>44697</v>
      </c>
      <c r="J302" s="117">
        <v>3</v>
      </c>
      <c r="K302" s="117" t="b">
        <v>1</v>
      </c>
      <c r="L302" s="117" t="s">
        <v>1313</v>
      </c>
      <c r="M302" s="117" t="b">
        <v>1</v>
      </c>
      <c r="N302" s="117" t="s">
        <v>1276</v>
      </c>
      <c r="O302" s="182" t="str">
        <f>LEFT(PPG!D302,19)&amp;"."&amp;PPGCR!F302</f>
        <v>....Ma22</v>
      </c>
      <c r="P302" s="185">
        <f>PPG!J304</f>
        <v>0</v>
      </c>
      <c r="Q302" s="117" t="b">
        <v>1</v>
      </c>
      <c r="R302" s="117" t="b">
        <v>1</v>
      </c>
      <c r="S302" s="117" t="b">
        <v>1</v>
      </c>
    </row>
    <row r="303" spans="1:19" x14ac:dyDescent="0.25">
      <c r="A303" s="117" t="s">
        <v>1312</v>
      </c>
      <c r="B303" s="180">
        <v>1</v>
      </c>
      <c r="C303" s="117">
        <v>2</v>
      </c>
      <c r="D303" s="181">
        <f>PPG!J303</f>
        <v>0</v>
      </c>
      <c r="E303" s="117" t="b">
        <v>1</v>
      </c>
      <c r="F303" s="182" t="str">
        <f>RIGHT(PPG!C303,4)&amp;"."&amp;PPG!M303&amp;"."&amp;PPG!K303&amp;"."&amp;PPGPAY!$C$5</f>
        <v>...Ma22</v>
      </c>
      <c r="G303" s="183">
        <f t="shared" ca="1" si="8"/>
        <v>44697</v>
      </c>
      <c r="H303" s="184" cm="1">
        <f t="array" ref="H303">-IF(SUMPRODUCT((PPG!$Q$19:$AB$19=$B$5)*PPG!Q303:AB303)&lt;0,SUMPRODUCT((PPG!$Q$19:$AB$19=$B$5)*PPG!Q303:AB303),0)</f>
        <v>0</v>
      </c>
      <c r="I303" s="115">
        <f t="shared" ca="1" si="9"/>
        <v>44697</v>
      </c>
      <c r="J303" s="117">
        <v>3</v>
      </c>
      <c r="K303" s="117" t="b">
        <v>1</v>
      </c>
      <c r="L303" s="117" t="s">
        <v>1313</v>
      </c>
      <c r="M303" s="117" t="b">
        <v>1</v>
      </c>
      <c r="N303" s="117" t="s">
        <v>1276</v>
      </c>
      <c r="O303" s="182" t="str">
        <f>LEFT(PPG!D303,19)&amp;"."&amp;PPGCR!F303</f>
        <v>....Ma22</v>
      </c>
      <c r="P303" s="185">
        <f>PPG!J305</f>
        <v>0</v>
      </c>
      <c r="Q303" s="117" t="b">
        <v>1</v>
      </c>
      <c r="R303" s="117" t="b">
        <v>1</v>
      </c>
      <c r="S303" s="117" t="b">
        <v>1</v>
      </c>
    </row>
    <row r="304" spans="1:19" x14ac:dyDescent="0.25">
      <c r="A304" s="117" t="s">
        <v>1312</v>
      </c>
      <c r="B304" s="180">
        <v>1</v>
      </c>
      <c r="C304" s="117">
        <v>2</v>
      </c>
      <c r="D304" s="181">
        <f>PPG!J304</f>
        <v>0</v>
      </c>
      <c r="E304" s="117" t="b">
        <v>1</v>
      </c>
      <c r="F304" s="182" t="str">
        <f>RIGHT(PPG!C304,4)&amp;"."&amp;PPG!M304&amp;"."&amp;PPG!K304&amp;"."&amp;PPGPAY!$C$5</f>
        <v>...Ma22</v>
      </c>
      <c r="G304" s="183">
        <f t="shared" ca="1" si="8"/>
        <v>44697</v>
      </c>
      <c r="H304" s="184" cm="1">
        <f t="array" ref="H304">-IF(SUMPRODUCT((PPG!$Q$19:$AB$19=$B$5)*PPG!Q304:AB304)&lt;0,SUMPRODUCT((PPG!$Q$19:$AB$19=$B$5)*PPG!Q304:AB304),0)</f>
        <v>0</v>
      </c>
      <c r="I304" s="115">
        <f t="shared" ca="1" si="9"/>
        <v>44697</v>
      </c>
      <c r="J304" s="117">
        <v>3</v>
      </c>
      <c r="K304" s="117" t="b">
        <v>1</v>
      </c>
      <c r="L304" s="117" t="s">
        <v>1313</v>
      </c>
      <c r="M304" s="117" t="b">
        <v>1</v>
      </c>
      <c r="N304" s="117" t="s">
        <v>1276</v>
      </c>
      <c r="O304" s="182" t="str">
        <f>LEFT(PPG!D304,19)&amp;"."&amp;PPGCR!F304</f>
        <v>....Ma22</v>
      </c>
      <c r="P304" s="185">
        <f>PPG!J306</f>
        <v>0</v>
      </c>
      <c r="Q304" s="117" t="b">
        <v>1</v>
      </c>
      <c r="R304" s="117" t="b">
        <v>1</v>
      </c>
      <c r="S304" s="117" t="b">
        <v>1</v>
      </c>
    </row>
    <row r="305" spans="1:19" x14ac:dyDescent="0.25">
      <c r="A305" s="117" t="s">
        <v>1312</v>
      </c>
      <c r="B305" s="180">
        <v>1</v>
      </c>
      <c r="C305" s="117">
        <v>2</v>
      </c>
      <c r="D305" s="181">
        <f>PPG!J305</f>
        <v>0</v>
      </c>
      <c r="E305" s="117" t="b">
        <v>1</v>
      </c>
      <c r="F305" s="182" t="str">
        <f>RIGHT(PPG!C305,4)&amp;"."&amp;PPG!M305&amp;"."&amp;PPG!K305&amp;"."&amp;PPGPAY!$C$5</f>
        <v>...Ma22</v>
      </c>
      <c r="G305" s="183">
        <f t="shared" ca="1" si="8"/>
        <v>44697</v>
      </c>
      <c r="H305" s="184" cm="1">
        <f t="array" ref="H305">-IF(SUMPRODUCT((PPG!$Q$19:$AB$19=$B$5)*PPG!Q305:AB305)&lt;0,SUMPRODUCT((PPG!$Q$19:$AB$19=$B$5)*PPG!Q305:AB305),0)</f>
        <v>0</v>
      </c>
      <c r="I305" s="115">
        <f t="shared" ca="1" si="9"/>
        <v>44697</v>
      </c>
      <c r="J305" s="117">
        <v>3</v>
      </c>
      <c r="K305" s="117" t="b">
        <v>1</v>
      </c>
      <c r="L305" s="117" t="s">
        <v>1313</v>
      </c>
      <c r="M305" s="117" t="b">
        <v>1</v>
      </c>
      <c r="N305" s="117" t="s">
        <v>1276</v>
      </c>
      <c r="O305" s="182" t="str">
        <f>LEFT(PPG!D305,19)&amp;"."&amp;PPGCR!F305</f>
        <v>....Ma22</v>
      </c>
      <c r="P305" s="185">
        <f>PPG!J307</f>
        <v>0</v>
      </c>
      <c r="Q305" s="117" t="b">
        <v>1</v>
      </c>
      <c r="R305" s="117" t="b">
        <v>1</v>
      </c>
      <c r="S305" s="117" t="b">
        <v>1</v>
      </c>
    </row>
    <row r="306" spans="1:19" x14ac:dyDescent="0.25">
      <c r="A306" s="117" t="s">
        <v>1312</v>
      </c>
      <c r="B306" s="180">
        <v>1</v>
      </c>
      <c r="C306" s="117">
        <v>2</v>
      </c>
      <c r="D306" s="181">
        <f>PPG!J306</f>
        <v>0</v>
      </c>
      <c r="E306" s="117" t="b">
        <v>1</v>
      </c>
      <c r="F306" s="182" t="str">
        <f>RIGHT(PPG!C306,4)&amp;"."&amp;PPG!M306&amp;"."&amp;PPG!K306&amp;"."&amp;PPGPAY!$C$5</f>
        <v>...Ma22</v>
      </c>
      <c r="G306" s="183">
        <f t="shared" ca="1" si="8"/>
        <v>44697</v>
      </c>
      <c r="H306" s="184" cm="1">
        <f t="array" ref="H306">-IF(SUMPRODUCT((PPG!$Q$19:$AB$19=$B$5)*PPG!Q306:AB306)&lt;0,SUMPRODUCT((PPG!$Q$19:$AB$19=$B$5)*PPG!Q306:AB306),0)</f>
        <v>0</v>
      </c>
      <c r="I306" s="115">
        <f t="shared" ca="1" si="9"/>
        <v>44697</v>
      </c>
      <c r="J306" s="117">
        <v>3</v>
      </c>
      <c r="K306" s="117" t="b">
        <v>1</v>
      </c>
      <c r="L306" s="117" t="s">
        <v>1313</v>
      </c>
      <c r="M306" s="117" t="b">
        <v>1</v>
      </c>
      <c r="N306" s="117" t="s">
        <v>1276</v>
      </c>
      <c r="O306" s="182" t="str">
        <f>LEFT(PPG!D306,19)&amp;"."&amp;PPGCR!F306</f>
        <v>....Ma22</v>
      </c>
      <c r="P306" s="185">
        <f>PPG!J308</f>
        <v>0</v>
      </c>
      <c r="Q306" s="117" t="b">
        <v>1</v>
      </c>
      <c r="R306" s="117" t="b">
        <v>1</v>
      </c>
      <c r="S306" s="117" t="b">
        <v>1</v>
      </c>
    </row>
    <row r="307" spans="1:19" x14ac:dyDescent="0.25">
      <c r="A307" s="117" t="s">
        <v>1312</v>
      </c>
      <c r="B307" s="180">
        <v>1</v>
      </c>
      <c r="C307" s="117">
        <v>2</v>
      </c>
      <c r="D307" s="181">
        <f>PPG!J307</f>
        <v>0</v>
      </c>
      <c r="E307" s="117" t="b">
        <v>1</v>
      </c>
      <c r="F307" s="182" t="str">
        <f>RIGHT(PPG!C307,4)&amp;"."&amp;PPG!M307&amp;"."&amp;PPG!K307&amp;"."&amp;PPGPAY!$C$5</f>
        <v>...Ma22</v>
      </c>
      <c r="G307" s="183">
        <f t="shared" ca="1" si="8"/>
        <v>44697</v>
      </c>
      <c r="H307" s="184" cm="1">
        <f t="array" ref="H307">-IF(SUMPRODUCT((PPG!$Q$19:$AB$19=$B$5)*PPG!Q307:AB307)&lt;0,SUMPRODUCT((PPG!$Q$19:$AB$19=$B$5)*PPG!Q307:AB307),0)</f>
        <v>0</v>
      </c>
      <c r="I307" s="115">
        <f t="shared" ca="1" si="9"/>
        <v>44697</v>
      </c>
      <c r="J307" s="117">
        <v>3</v>
      </c>
      <c r="K307" s="117" t="b">
        <v>1</v>
      </c>
      <c r="L307" s="117" t="s">
        <v>1313</v>
      </c>
      <c r="M307" s="117" t="b">
        <v>1</v>
      </c>
      <c r="N307" s="117" t="s">
        <v>1276</v>
      </c>
      <c r="O307" s="182" t="str">
        <f>LEFT(PPG!D307,19)&amp;"."&amp;PPGCR!F307</f>
        <v>....Ma22</v>
      </c>
      <c r="P307" s="185">
        <f>PPG!J309</f>
        <v>0</v>
      </c>
      <c r="Q307" s="117" t="b">
        <v>1</v>
      </c>
      <c r="R307" s="117" t="b">
        <v>1</v>
      </c>
      <c r="S307" s="117" t="b">
        <v>1</v>
      </c>
    </row>
    <row r="308" spans="1:19" x14ac:dyDescent="0.25">
      <c r="A308" s="117" t="s">
        <v>1312</v>
      </c>
      <c r="B308" s="180">
        <v>1</v>
      </c>
      <c r="C308" s="117">
        <v>2</v>
      </c>
      <c r="D308" s="181">
        <f>PPG!J308</f>
        <v>0</v>
      </c>
      <c r="E308" s="117" t="b">
        <v>1</v>
      </c>
      <c r="F308" s="182" t="str">
        <f>RIGHT(PPG!C308,4)&amp;"."&amp;PPG!M308&amp;"."&amp;PPG!K308&amp;"."&amp;PPGPAY!$C$5</f>
        <v>...Ma22</v>
      </c>
      <c r="G308" s="183">
        <f t="shared" ca="1" si="8"/>
        <v>44697</v>
      </c>
      <c r="H308" s="184" cm="1">
        <f t="array" ref="H308">-IF(SUMPRODUCT((PPG!$Q$19:$AB$19=$B$5)*PPG!Q308:AB308)&lt;0,SUMPRODUCT((PPG!$Q$19:$AB$19=$B$5)*PPG!Q308:AB308),0)</f>
        <v>0</v>
      </c>
      <c r="I308" s="115">
        <f t="shared" ca="1" si="9"/>
        <v>44697</v>
      </c>
      <c r="J308" s="117">
        <v>3</v>
      </c>
      <c r="K308" s="117" t="b">
        <v>1</v>
      </c>
      <c r="L308" s="117" t="s">
        <v>1313</v>
      </c>
      <c r="M308" s="117" t="b">
        <v>1</v>
      </c>
      <c r="N308" s="117" t="s">
        <v>1276</v>
      </c>
      <c r="O308" s="182" t="str">
        <f>LEFT(PPG!D308,19)&amp;"."&amp;PPGCR!F308</f>
        <v>....Ma22</v>
      </c>
      <c r="P308" s="185">
        <f>PPG!J310</f>
        <v>0</v>
      </c>
      <c r="Q308" s="117" t="b">
        <v>1</v>
      </c>
      <c r="R308" s="117" t="b">
        <v>1</v>
      </c>
      <c r="S308" s="117" t="b">
        <v>1</v>
      </c>
    </row>
    <row r="309" spans="1:19" x14ac:dyDescent="0.25">
      <c r="A309" s="117" t="s">
        <v>1312</v>
      </c>
      <c r="B309" s="180">
        <v>1</v>
      </c>
      <c r="C309" s="117">
        <v>2</v>
      </c>
      <c r="D309" s="181">
        <f>PPG!J309</f>
        <v>0</v>
      </c>
      <c r="E309" s="117" t="b">
        <v>1</v>
      </c>
      <c r="F309" s="182" t="str">
        <f>RIGHT(PPG!C309,4)&amp;"."&amp;PPG!M309&amp;"."&amp;PPG!K309&amp;"."&amp;PPGPAY!$C$5</f>
        <v>...Ma22</v>
      </c>
      <c r="G309" s="183">
        <f t="shared" ca="1" si="8"/>
        <v>44697</v>
      </c>
      <c r="H309" s="184" cm="1">
        <f t="array" ref="H309">-IF(SUMPRODUCT((PPG!$Q$19:$AB$19=$B$5)*PPG!Q309:AB309)&lt;0,SUMPRODUCT((PPG!$Q$19:$AB$19=$B$5)*PPG!Q309:AB309),0)</f>
        <v>0</v>
      </c>
      <c r="I309" s="115">
        <f t="shared" ca="1" si="9"/>
        <v>44697</v>
      </c>
      <c r="J309" s="117">
        <v>3</v>
      </c>
      <c r="K309" s="117" t="b">
        <v>1</v>
      </c>
      <c r="L309" s="117" t="s">
        <v>1313</v>
      </c>
      <c r="M309" s="117" t="b">
        <v>1</v>
      </c>
      <c r="N309" s="117" t="s">
        <v>1276</v>
      </c>
      <c r="O309" s="182" t="str">
        <f>LEFT(PPG!D309,19)&amp;"."&amp;PPGCR!F309</f>
        <v>....Ma22</v>
      </c>
      <c r="P309" s="185">
        <f>PPG!J311</f>
        <v>0</v>
      </c>
      <c r="Q309" s="117" t="b">
        <v>1</v>
      </c>
      <c r="R309" s="117" t="b">
        <v>1</v>
      </c>
      <c r="S309" s="117" t="b">
        <v>1</v>
      </c>
    </row>
    <row r="310" spans="1:19" x14ac:dyDescent="0.25">
      <c r="A310" s="117" t="s">
        <v>1312</v>
      </c>
      <c r="B310" s="180">
        <v>1</v>
      </c>
      <c r="C310" s="117">
        <v>2</v>
      </c>
      <c r="D310" s="181">
        <f>PPG!J310</f>
        <v>0</v>
      </c>
      <c r="E310" s="117" t="b">
        <v>1</v>
      </c>
      <c r="F310" s="182" t="str">
        <f>RIGHT(PPG!C310,4)&amp;"."&amp;PPG!M310&amp;"."&amp;PPG!K310&amp;"."&amp;PPGPAY!$C$5</f>
        <v>...Ma22</v>
      </c>
      <c r="G310" s="183">
        <f t="shared" ca="1" si="8"/>
        <v>44697</v>
      </c>
      <c r="H310" s="184" cm="1">
        <f t="array" ref="H310">-IF(SUMPRODUCT((PPG!$Q$19:$AB$19=$B$5)*PPG!Q310:AB310)&lt;0,SUMPRODUCT((PPG!$Q$19:$AB$19=$B$5)*PPG!Q310:AB310),0)</f>
        <v>0</v>
      </c>
      <c r="I310" s="115">
        <f t="shared" ca="1" si="9"/>
        <v>44697</v>
      </c>
      <c r="J310" s="117">
        <v>3</v>
      </c>
      <c r="K310" s="117" t="b">
        <v>1</v>
      </c>
      <c r="L310" s="117" t="s">
        <v>1313</v>
      </c>
      <c r="M310" s="117" t="b">
        <v>1</v>
      </c>
      <c r="N310" s="117" t="s">
        <v>1276</v>
      </c>
      <c r="O310" s="182" t="str">
        <f>LEFT(PPG!D310,19)&amp;"."&amp;PPGCR!F310</f>
        <v>....Ma22</v>
      </c>
      <c r="P310" s="185">
        <f>PPG!J312</f>
        <v>0</v>
      </c>
      <c r="Q310" s="117" t="b">
        <v>1</v>
      </c>
      <c r="R310" s="117" t="b">
        <v>1</v>
      </c>
      <c r="S310" s="117" t="b">
        <v>1</v>
      </c>
    </row>
    <row r="311" spans="1:19" x14ac:dyDescent="0.25">
      <c r="A311" s="117" t="s">
        <v>1312</v>
      </c>
      <c r="B311" s="180">
        <v>1</v>
      </c>
      <c r="C311" s="117">
        <v>2</v>
      </c>
      <c r="D311" s="181">
        <f>PPG!J311</f>
        <v>0</v>
      </c>
      <c r="E311" s="117" t="b">
        <v>1</v>
      </c>
      <c r="F311" s="182" t="str">
        <f>RIGHT(PPG!C311,4)&amp;"."&amp;PPG!M311&amp;"."&amp;PPG!K311&amp;"."&amp;PPGPAY!$C$5</f>
        <v>...Ma22</v>
      </c>
      <c r="G311" s="183">
        <f t="shared" ca="1" si="8"/>
        <v>44697</v>
      </c>
      <c r="H311" s="184" cm="1">
        <f t="array" ref="H311">-IF(SUMPRODUCT((PPG!$Q$19:$AB$19=$B$5)*PPG!Q311:AB311)&lt;0,SUMPRODUCT((PPG!$Q$19:$AB$19=$B$5)*PPG!Q311:AB311),0)</f>
        <v>0</v>
      </c>
      <c r="I311" s="115">
        <f t="shared" ca="1" si="9"/>
        <v>44697</v>
      </c>
      <c r="J311" s="117">
        <v>3</v>
      </c>
      <c r="K311" s="117" t="b">
        <v>1</v>
      </c>
      <c r="L311" s="117" t="s">
        <v>1313</v>
      </c>
      <c r="M311" s="117" t="b">
        <v>1</v>
      </c>
      <c r="N311" s="117" t="s">
        <v>1276</v>
      </c>
      <c r="O311" s="182" t="str">
        <f>LEFT(PPG!D311,19)&amp;"."&amp;PPGCR!F311</f>
        <v>....Ma22</v>
      </c>
      <c r="P311" s="185">
        <f>PPG!J313</f>
        <v>0</v>
      </c>
      <c r="Q311" s="117" t="b">
        <v>1</v>
      </c>
      <c r="R311" s="117" t="b">
        <v>1</v>
      </c>
      <c r="S311" s="117" t="b">
        <v>1</v>
      </c>
    </row>
    <row r="312" spans="1:19" x14ac:dyDescent="0.25">
      <c r="A312" s="117" t="s">
        <v>1312</v>
      </c>
      <c r="B312" s="180">
        <v>1</v>
      </c>
      <c r="C312" s="117">
        <v>2</v>
      </c>
      <c r="D312" s="181">
        <f>PPG!J312</f>
        <v>0</v>
      </c>
      <c r="E312" s="117" t="b">
        <v>1</v>
      </c>
      <c r="F312" s="182" t="str">
        <f>RIGHT(PPG!C312,4)&amp;"."&amp;PPG!M312&amp;"."&amp;PPG!K312&amp;"."&amp;PPGPAY!$C$5</f>
        <v>...Ma22</v>
      </c>
      <c r="G312" s="183">
        <f t="shared" ca="1" si="8"/>
        <v>44697</v>
      </c>
      <c r="H312" s="184" cm="1">
        <f t="array" ref="H312">-IF(SUMPRODUCT((PPG!$Q$19:$AB$19=$B$5)*PPG!Q312:AB312)&lt;0,SUMPRODUCT((PPG!$Q$19:$AB$19=$B$5)*PPG!Q312:AB312),0)</f>
        <v>0</v>
      </c>
      <c r="I312" s="115">
        <f t="shared" ca="1" si="9"/>
        <v>44697</v>
      </c>
      <c r="J312" s="117">
        <v>3</v>
      </c>
      <c r="K312" s="117" t="b">
        <v>1</v>
      </c>
      <c r="L312" s="117" t="s">
        <v>1313</v>
      </c>
      <c r="M312" s="117" t="b">
        <v>1</v>
      </c>
      <c r="N312" s="117" t="s">
        <v>1276</v>
      </c>
      <c r="O312" s="182" t="str">
        <f>LEFT(PPG!D312,19)&amp;"."&amp;PPGCR!F312</f>
        <v>....Ma22</v>
      </c>
      <c r="P312" s="185">
        <f>PPG!J314</f>
        <v>0</v>
      </c>
      <c r="Q312" s="117" t="b">
        <v>1</v>
      </c>
      <c r="R312" s="117" t="b">
        <v>1</v>
      </c>
      <c r="S312" s="117" t="b">
        <v>1</v>
      </c>
    </row>
    <row r="313" spans="1:19" x14ac:dyDescent="0.25">
      <c r="A313" s="117" t="s">
        <v>1312</v>
      </c>
      <c r="B313" s="180">
        <v>1</v>
      </c>
      <c r="C313" s="117">
        <v>2</v>
      </c>
      <c r="D313" s="181">
        <f>PPG!J313</f>
        <v>0</v>
      </c>
      <c r="E313" s="117" t="b">
        <v>1</v>
      </c>
      <c r="F313" s="182" t="str">
        <f>RIGHT(PPG!C313,4)&amp;"."&amp;PPG!M313&amp;"."&amp;PPG!K313&amp;"."&amp;PPGPAY!$C$5</f>
        <v>...Ma22</v>
      </c>
      <c r="G313" s="183">
        <f t="shared" ca="1" si="8"/>
        <v>44697</v>
      </c>
      <c r="H313" s="184" cm="1">
        <f t="array" ref="H313">-IF(SUMPRODUCT((PPG!$Q$19:$AB$19=$B$5)*PPG!Q313:AB313)&lt;0,SUMPRODUCT((PPG!$Q$19:$AB$19=$B$5)*PPG!Q313:AB313),0)</f>
        <v>0</v>
      </c>
      <c r="I313" s="115">
        <f t="shared" ca="1" si="9"/>
        <v>44697</v>
      </c>
      <c r="J313" s="117">
        <v>3</v>
      </c>
      <c r="K313" s="117" t="b">
        <v>1</v>
      </c>
      <c r="L313" s="117" t="s">
        <v>1313</v>
      </c>
      <c r="M313" s="117" t="b">
        <v>1</v>
      </c>
      <c r="N313" s="117" t="s">
        <v>1276</v>
      </c>
      <c r="O313" s="182" t="str">
        <f>LEFT(PPG!D313,19)&amp;"."&amp;PPGCR!F313</f>
        <v>....Ma22</v>
      </c>
      <c r="P313" s="185">
        <f>PPG!J315</f>
        <v>0</v>
      </c>
      <c r="Q313" s="117" t="b">
        <v>1</v>
      </c>
      <c r="R313" s="117" t="b">
        <v>1</v>
      </c>
      <c r="S313" s="117" t="b">
        <v>1</v>
      </c>
    </row>
    <row r="314" spans="1:19" x14ac:dyDescent="0.25">
      <c r="A314" s="117" t="s">
        <v>1312</v>
      </c>
      <c r="B314" s="180">
        <v>1</v>
      </c>
      <c r="C314" s="117">
        <v>2</v>
      </c>
      <c r="D314" s="181">
        <f>PPG!J314</f>
        <v>0</v>
      </c>
      <c r="E314" s="117" t="b">
        <v>1</v>
      </c>
      <c r="F314" s="182" t="str">
        <f>RIGHT(PPG!C314,4)&amp;"."&amp;PPG!M314&amp;"."&amp;PPG!K314&amp;"."&amp;PPGPAY!$C$5</f>
        <v>...Ma22</v>
      </c>
      <c r="G314" s="183">
        <f t="shared" ca="1" si="8"/>
        <v>44697</v>
      </c>
      <c r="H314" s="184" cm="1">
        <f t="array" ref="H314">-IF(SUMPRODUCT((PPG!$Q$19:$AB$19=$B$5)*PPG!Q314:AB314)&lt;0,SUMPRODUCT((PPG!$Q$19:$AB$19=$B$5)*PPG!Q314:AB314),0)</f>
        <v>0</v>
      </c>
      <c r="I314" s="115">
        <f t="shared" ca="1" si="9"/>
        <v>44697</v>
      </c>
      <c r="J314" s="117">
        <v>3</v>
      </c>
      <c r="K314" s="117" t="b">
        <v>1</v>
      </c>
      <c r="L314" s="117" t="s">
        <v>1313</v>
      </c>
      <c r="M314" s="117" t="b">
        <v>1</v>
      </c>
      <c r="N314" s="117" t="s">
        <v>1276</v>
      </c>
      <c r="O314" s="182" t="str">
        <f>LEFT(PPG!D314,19)&amp;"."&amp;PPGCR!F314</f>
        <v>....Ma22</v>
      </c>
      <c r="P314" s="185">
        <f>PPG!J316</f>
        <v>0</v>
      </c>
      <c r="Q314" s="117" t="b">
        <v>1</v>
      </c>
      <c r="R314" s="117" t="b">
        <v>1</v>
      </c>
      <c r="S314" s="117" t="b">
        <v>1</v>
      </c>
    </row>
    <row r="315" spans="1:19" x14ac:dyDescent="0.25">
      <c r="A315" s="117" t="s">
        <v>1312</v>
      </c>
      <c r="B315" s="180">
        <v>1</v>
      </c>
      <c r="C315" s="117">
        <v>2</v>
      </c>
      <c r="D315" s="181">
        <f>PPG!J315</f>
        <v>0</v>
      </c>
      <c r="E315" s="117" t="b">
        <v>1</v>
      </c>
      <c r="F315" s="182" t="str">
        <f>RIGHT(PPG!C315,4)&amp;"."&amp;PPG!M315&amp;"."&amp;PPG!K315&amp;"."&amp;PPGPAY!$C$5</f>
        <v>...Ma22</v>
      </c>
      <c r="G315" s="183">
        <f t="shared" ca="1" si="8"/>
        <v>44697</v>
      </c>
      <c r="H315" s="184" cm="1">
        <f t="array" ref="H315">-IF(SUMPRODUCT((PPG!$Q$19:$AB$19=$B$5)*PPG!Q315:AB315)&lt;0,SUMPRODUCT((PPG!$Q$19:$AB$19=$B$5)*PPG!Q315:AB315),0)</f>
        <v>0</v>
      </c>
      <c r="I315" s="115">
        <f t="shared" ca="1" si="9"/>
        <v>44697</v>
      </c>
      <c r="J315" s="117">
        <v>3</v>
      </c>
      <c r="K315" s="117" t="b">
        <v>1</v>
      </c>
      <c r="L315" s="117" t="s">
        <v>1313</v>
      </c>
      <c r="M315" s="117" t="b">
        <v>1</v>
      </c>
      <c r="N315" s="117" t="s">
        <v>1276</v>
      </c>
      <c r="O315" s="182" t="str">
        <f>LEFT(PPG!D315,19)&amp;"."&amp;PPGCR!F315</f>
        <v>....Ma22</v>
      </c>
      <c r="P315" s="185">
        <f>PPG!J317</f>
        <v>0</v>
      </c>
      <c r="Q315" s="117" t="b">
        <v>1</v>
      </c>
      <c r="R315" s="117" t="b">
        <v>1</v>
      </c>
      <c r="S315" s="117" t="b">
        <v>1</v>
      </c>
    </row>
    <row r="316" spans="1:19" x14ac:dyDescent="0.25">
      <c r="A316" s="117" t="s">
        <v>1312</v>
      </c>
      <c r="B316" s="180">
        <v>1</v>
      </c>
      <c r="C316" s="117">
        <v>2</v>
      </c>
      <c r="D316" s="181">
        <f>PPG!J316</f>
        <v>0</v>
      </c>
      <c r="E316" s="117" t="b">
        <v>1</v>
      </c>
      <c r="F316" s="182" t="str">
        <f>RIGHT(PPG!C316,4)&amp;"."&amp;PPG!M316&amp;"."&amp;PPG!K316&amp;"."&amp;PPGPAY!$C$5</f>
        <v>...Ma22</v>
      </c>
      <c r="G316" s="183">
        <f t="shared" ca="1" si="8"/>
        <v>44697</v>
      </c>
      <c r="H316" s="184" cm="1">
        <f t="array" ref="H316">-IF(SUMPRODUCT((PPG!$Q$19:$AB$19=$B$5)*PPG!Q316:AB316)&lt;0,SUMPRODUCT((PPG!$Q$19:$AB$19=$B$5)*PPG!Q316:AB316),0)</f>
        <v>0</v>
      </c>
      <c r="I316" s="115">
        <f t="shared" ca="1" si="9"/>
        <v>44697</v>
      </c>
      <c r="J316" s="117">
        <v>3</v>
      </c>
      <c r="K316" s="117" t="b">
        <v>1</v>
      </c>
      <c r="L316" s="117" t="s">
        <v>1313</v>
      </c>
      <c r="M316" s="117" t="b">
        <v>1</v>
      </c>
      <c r="N316" s="117" t="s">
        <v>1276</v>
      </c>
      <c r="O316" s="182" t="str">
        <f>LEFT(PPG!D316,19)&amp;"."&amp;PPGCR!F316</f>
        <v>....Ma22</v>
      </c>
      <c r="P316" s="185">
        <f>PPG!J318</f>
        <v>0</v>
      </c>
      <c r="Q316" s="117" t="b">
        <v>1</v>
      </c>
      <c r="R316" s="117" t="b">
        <v>1</v>
      </c>
      <c r="S316" s="117" t="b">
        <v>1</v>
      </c>
    </row>
    <row r="317" spans="1:19" x14ac:dyDescent="0.25">
      <c r="A317" s="117" t="s">
        <v>1312</v>
      </c>
      <c r="B317" s="180">
        <v>1</v>
      </c>
      <c r="C317" s="117">
        <v>2</v>
      </c>
      <c r="D317" s="181">
        <f>PPG!J317</f>
        <v>0</v>
      </c>
      <c r="E317" s="117" t="b">
        <v>1</v>
      </c>
      <c r="F317" s="182" t="str">
        <f>RIGHT(PPG!C317,4)&amp;"."&amp;PPG!M317&amp;"."&amp;PPG!K317&amp;"."&amp;PPGPAY!$C$5</f>
        <v>...Ma22</v>
      </c>
      <c r="G317" s="183">
        <f t="shared" ca="1" si="8"/>
        <v>44697</v>
      </c>
      <c r="H317" s="184" cm="1">
        <f t="array" ref="H317">-IF(SUMPRODUCT((PPG!$Q$19:$AB$19=$B$5)*PPG!Q317:AB317)&lt;0,SUMPRODUCT((PPG!$Q$19:$AB$19=$B$5)*PPG!Q317:AB317),0)</f>
        <v>0</v>
      </c>
      <c r="I317" s="115">
        <f t="shared" ca="1" si="9"/>
        <v>44697</v>
      </c>
      <c r="J317" s="117">
        <v>3</v>
      </c>
      <c r="K317" s="117" t="b">
        <v>1</v>
      </c>
      <c r="L317" s="117" t="s">
        <v>1313</v>
      </c>
      <c r="M317" s="117" t="b">
        <v>1</v>
      </c>
      <c r="N317" s="117" t="s">
        <v>1276</v>
      </c>
      <c r="O317" s="182" t="str">
        <f>LEFT(PPG!D317,19)&amp;"."&amp;PPGCR!F317</f>
        <v>....Ma22</v>
      </c>
      <c r="P317" s="185">
        <f>PPG!J319</f>
        <v>0</v>
      </c>
      <c r="Q317" s="117" t="b">
        <v>1</v>
      </c>
      <c r="R317" s="117" t="b">
        <v>1</v>
      </c>
      <c r="S317" s="117" t="b">
        <v>1</v>
      </c>
    </row>
    <row r="318" spans="1:19" x14ac:dyDescent="0.25">
      <c r="A318" s="117" t="s">
        <v>1312</v>
      </c>
      <c r="B318" s="180">
        <v>1</v>
      </c>
      <c r="C318" s="117">
        <v>2</v>
      </c>
      <c r="D318" s="181">
        <f>PPG!J318</f>
        <v>0</v>
      </c>
      <c r="E318" s="117" t="b">
        <v>1</v>
      </c>
      <c r="F318" s="182" t="str">
        <f>RIGHT(PPG!C318,4)&amp;"."&amp;PPG!M318&amp;"."&amp;PPG!K318&amp;"."&amp;PPGPAY!$C$5</f>
        <v>...Ma22</v>
      </c>
      <c r="G318" s="183">
        <f t="shared" ca="1" si="8"/>
        <v>44697</v>
      </c>
      <c r="H318" s="184" cm="1">
        <f t="array" ref="H318">-IF(SUMPRODUCT((PPG!$Q$19:$AB$19=$B$5)*PPG!Q318:AB318)&lt;0,SUMPRODUCT((PPG!$Q$19:$AB$19=$B$5)*PPG!Q318:AB318),0)</f>
        <v>0</v>
      </c>
      <c r="I318" s="115">
        <f t="shared" ca="1" si="9"/>
        <v>44697</v>
      </c>
      <c r="J318" s="117">
        <v>3</v>
      </c>
      <c r="K318" s="117" t="b">
        <v>1</v>
      </c>
      <c r="L318" s="117" t="s">
        <v>1313</v>
      </c>
      <c r="M318" s="117" t="b">
        <v>1</v>
      </c>
      <c r="N318" s="117" t="s">
        <v>1276</v>
      </c>
      <c r="O318" s="182" t="str">
        <f>LEFT(PPG!D318,19)&amp;"."&amp;PPGCR!F318</f>
        <v>....Ma22</v>
      </c>
      <c r="P318" s="185">
        <f>PPG!J320</f>
        <v>0</v>
      </c>
      <c r="Q318" s="117" t="b">
        <v>1</v>
      </c>
      <c r="R318" s="117" t="b">
        <v>1</v>
      </c>
      <c r="S318" s="117" t="b">
        <v>1</v>
      </c>
    </row>
    <row r="319" spans="1:19" x14ac:dyDescent="0.25">
      <c r="A319" s="117" t="s">
        <v>1312</v>
      </c>
      <c r="B319" s="180">
        <v>1</v>
      </c>
      <c r="C319" s="117">
        <v>2</v>
      </c>
      <c r="D319" s="181">
        <f>PPG!J319</f>
        <v>0</v>
      </c>
      <c r="E319" s="117" t="b">
        <v>1</v>
      </c>
      <c r="F319" s="182" t="str">
        <f>RIGHT(PPG!C319,4)&amp;"."&amp;PPG!M319&amp;"."&amp;PPG!K319&amp;"."&amp;PPGPAY!$C$5</f>
        <v>...Ma22</v>
      </c>
      <c r="G319" s="183">
        <f t="shared" ca="1" si="8"/>
        <v>44697</v>
      </c>
      <c r="H319" s="184" cm="1">
        <f t="array" ref="H319">-IF(SUMPRODUCT((PPG!$Q$19:$AB$19=$B$5)*PPG!Q319:AB319)&lt;0,SUMPRODUCT((PPG!$Q$19:$AB$19=$B$5)*PPG!Q319:AB319),0)</f>
        <v>0</v>
      </c>
      <c r="I319" s="115">
        <f t="shared" ca="1" si="9"/>
        <v>44697</v>
      </c>
      <c r="J319" s="117">
        <v>3</v>
      </c>
      <c r="K319" s="117" t="b">
        <v>1</v>
      </c>
      <c r="L319" s="117" t="s">
        <v>1313</v>
      </c>
      <c r="M319" s="117" t="b">
        <v>1</v>
      </c>
      <c r="N319" s="117" t="s">
        <v>1276</v>
      </c>
      <c r="O319" s="182" t="str">
        <f>LEFT(PPG!D319,19)&amp;"."&amp;PPGCR!F319</f>
        <v>....Ma22</v>
      </c>
      <c r="P319" s="185">
        <f>PPG!J321</f>
        <v>0</v>
      </c>
      <c r="Q319" s="117" t="b">
        <v>1</v>
      </c>
      <c r="R319" s="117" t="b">
        <v>1</v>
      </c>
      <c r="S319" s="117" t="b">
        <v>1</v>
      </c>
    </row>
    <row r="320" spans="1:19" x14ac:dyDescent="0.25">
      <c r="A320" s="117" t="s">
        <v>1312</v>
      </c>
      <c r="B320" s="180">
        <v>1</v>
      </c>
      <c r="C320" s="117">
        <v>2</v>
      </c>
      <c r="D320" s="181">
        <f>PPG!J320</f>
        <v>0</v>
      </c>
      <c r="E320" s="117" t="b">
        <v>1</v>
      </c>
      <c r="F320" s="182" t="str">
        <f>RIGHT(PPG!C320,4)&amp;"."&amp;PPG!M320&amp;"."&amp;PPG!K320&amp;"."&amp;PPGPAY!$C$5</f>
        <v>...Ma22</v>
      </c>
      <c r="G320" s="183">
        <f t="shared" ca="1" si="8"/>
        <v>44697</v>
      </c>
      <c r="H320" s="184" cm="1">
        <f t="array" ref="H320">-IF(SUMPRODUCT((PPG!$Q$19:$AB$19=$B$5)*PPG!Q320:AB320)&lt;0,SUMPRODUCT((PPG!$Q$19:$AB$19=$B$5)*PPG!Q320:AB320),0)</f>
        <v>0</v>
      </c>
      <c r="I320" s="115">
        <f t="shared" ca="1" si="9"/>
        <v>44697</v>
      </c>
      <c r="J320" s="117">
        <v>3</v>
      </c>
      <c r="K320" s="117" t="b">
        <v>1</v>
      </c>
      <c r="L320" s="117" t="s">
        <v>1313</v>
      </c>
      <c r="M320" s="117" t="b">
        <v>1</v>
      </c>
      <c r="N320" s="117" t="s">
        <v>1276</v>
      </c>
      <c r="O320" s="182" t="str">
        <f>LEFT(PPG!D320,19)&amp;"."&amp;PPGCR!F320</f>
        <v>....Ma22</v>
      </c>
      <c r="P320" s="185">
        <f>PPG!J322</f>
        <v>0</v>
      </c>
      <c r="Q320" s="117" t="b">
        <v>1</v>
      </c>
      <c r="R320" s="117" t="b">
        <v>1</v>
      </c>
      <c r="S320" s="117" t="b">
        <v>1</v>
      </c>
    </row>
    <row r="321" spans="1:19" x14ac:dyDescent="0.25">
      <c r="A321" s="117" t="s">
        <v>1312</v>
      </c>
      <c r="B321" s="180">
        <v>1</v>
      </c>
      <c r="C321" s="117">
        <v>2</v>
      </c>
      <c r="D321" s="181">
        <f>PPG!J321</f>
        <v>0</v>
      </c>
      <c r="E321" s="117" t="b">
        <v>1</v>
      </c>
      <c r="F321" s="182" t="str">
        <f>RIGHT(PPG!C321,4)&amp;"."&amp;PPG!M321&amp;"."&amp;PPG!K321&amp;"."&amp;PPGPAY!$C$5</f>
        <v>...Ma22</v>
      </c>
      <c r="G321" s="183">
        <f t="shared" ca="1" si="8"/>
        <v>44697</v>
      </c>
      <c r="H321" s="184" cm="1">
        <f t="array" ref="H321">-IF(SUMPRODUCT((PPG!$Q$19:$AB$19=$B$5)*PPG!Q321:AB321)&lt;0,SUMPRODUCT((PPG!$Q$19:$AB$19=$B$5)*PPG!Q321:AB321),0)</f>
        <v>0</v>
      </c>
      <c r="I321" s="115">
        <f t="shared" ca="1" si="9"/>
        <v>44697</v>
      </c>
      <c r="J321" s="117">
        <v>3</v>
      </c>
      <c r="K321" s="117" t="b">
        <v>1</v>
      </c>
      <c r="L321" s="117" t="s">
        <v>1313</v>
      </c>
      <c r="M321" s="117" t="b">
        <v>1</v>
      </c>
      <c r="N321" s="117" t="s">
        <v>1276</v>
      </c>
      <c r="O321" s="182" t="str">
        <f>LEFT(PPG!D321,19)&amp;"."&amp;PPGCR!F321</f>
        <v>....Ma22</v>
      </c>
      <c r="P321" s="185">
        <f>PPG!J323</f>
        <v>0</v>
      </c>
      <c r="Q321" s="117" t="b">
        <v>1</v>
      </c>
      <c r="R321" s="117" t="b">
        <v>1</v>
      </c>
      <c r="S321" s="117" t="b">
        <v>1</v>
      </c>
    </row>
    <row r="322" spans="1:19" x14ac:dyDescent="0.25">
      <c r="A322" s="117" t="s">
        <v>1312</v>
      </c>
      <c r="B322" s="180">
        <v>1</v>
      </c>
      <c r="C322" s="117">
        <v>2</v>
      </c>
      <c r="D322" s="181">
        <f>PPG!J322</f>
        <v>0</v>
      </c>
      <c r="E322" s="117" t="b">
        <v>1</v>
      </c>
      <c r="F322" s="182" t="str">
        <f>RIGHT(PPG!C322,4)&amp;"."&amp;PPG!M322&amp;"."&amp;PPG!K322&amp;"."&amp;PPGPAY!$C$5</f>
        <v>...Ma22</v>
      </c>
      <c r="G322" s="183">
        <f t="shared" ca="1" si="8"/>
        <v>44697</v>
      </c>
      <c r="H322" s="184" cm="1">
        <f t="array" ref="H322">-IF(SUMPRODUCT((PPG!$Q$19:$AB$19=$B$5)*PPG!Q322:AB322)&lt;0,SUMPRODUCT((PPG!$Q$19:$AB$19=$B$5)*PPG!Q322:AB322),0)</f>
        <v>0</v>
      </c>
      <c r="I322" s="115">
        <f t="shared" ca="1" si="9"/>
        <v>44697</v>
      </c>
      <c r="J322" s="117">
        <v>3</v>
      </c>
      <c r="K322" s="117" t="b">
        <v>1</v>
      </c>
      <c r="L322" s="117" t="s">
        <v>1313</v>
      </c>
      <c r="M322" s="117" t="b">
        <v>1</v>
      </c>
      <c r="N322" s="117" t="s">
        <v>1276</v>
      </c>
      <c r="O322" s="182" t="str">
        <f>LEFT(PPG!D322,19)&amp;"."&amp;PPGCR!F322</f>
        <v>....Ma22</v>
      </c>
      <c r="P322" s="185">
        <f>PPG!J324</f>
        <v>0</v>
      </c>
      <c r="Q322" s="117" t="b">
        <v>1</v>
      </c>
      <c r="R322" s="117" t="b">
        <v>1</v>
      </c>
      <c r="S322" s="117" t="b">
        <v>1</v>
      </c>
    </row>
    <row r="323" spans="1:19" x14ac:dyDescent="0.25">
      <c r="A323" s="117" t="s">
        <v>1312</v>
      </c>
      <c r="B323" s="180">
        <v>1</v>
      </c>
      <c r="C323" s="117">
        <v>2</v>
      </c>
      <c r="D323" s="181">
        <f>PPG!J323</f>
        <v>0</v>
      </c>
      <c r="E323" s="117" t="b">
        <v>1</v>
      </c>
      <c r="F323" s="182" t="str">
        <f>RIGHT(PPG!C323,4)&amp;"."&amp;PPG!M323&amp;"."&amp;PPG!K323&amp;"."&amp;PPGPAY!$C$5</f>
        <v>...Ma22</v>
      </c>
      <c r="G323" s="183">
        <f t="shared" ca="1" si="8"/>
        <v>44697</v>
      </c>
      <c r="H323" s="184" cm="1">
        <f t="array" ref="H323">-IF(SUMPRODUCT((PPG!$Q$19:$AB$19=$B$5)*PPG!Q323:AB323)&lt;0,SUMPRODUCT((PPG!$Q$19:$AB$19=$B$5)*PPG!Q323:AB323),0)</f>
        <v>0</v>
      </c>
      <c r="I323" s="115">
        <f t="shared" ca="1" si="9"/>
        <v>44697</v>
      </c>
      <c r="J323" s="117">
        <v>3</v>
      </c>
      <c r="K323" s="117" t="b">
        <v>1</v>
      </c>
      <c r="L323" s="117" t="s">
        <v>1313</v>
      </c>
      <c r="M323" s="117" t="b">
        <v>1</v>
      </c>
      <c r="N323" s="117" t="s">
        <v>1276</v>
      </c>
      <c r="O323" s="182" t="str">
        <f>LEFT(PPG!D323,19)&amp;"."&amp;PPGCR!F323</f>
        <v>....Ma22</v>
      </c>
      <c r="P323" s="185">
        <f>PPG!J325</f>
        <v>0</v>
      </c>
      <c r="Q323" s="117" t="b">
        <v>1</v>
      </c>
      <c r="R323" s="117" t="b">
        <v>1</v>
      </c>
      <c r="S323" s="117" t="b">
        <v>1</v>
      </c>
    </row>
    <row r="324" spans="1:19" x14ac:dyDescent="0.25">
      <c r="A324" s="117" t="s">
        <v>1312</v>
      </c>
      <c r="B324" s="180">
        <v>1</v>
      </c>
      <c r="C324" s="117">
        <v>2</v>
      </c>
      <c r="D324" s="181">
        <f>PPG!J324</f>
        <v>0</v>
      </c>
      <c r="E324" s="117" t="b">
        <v>1</v>
      </c>
      <c r="F324" s="182" t="str">
        <f>RIGHT(PPG!C324,4)&amp;"."&amp;PPG!M324&amp;"."&amp;PPG!K324&amp;"."&amp;PPGPAY!$C$5</f>
        <v>...Ma22</v>
      </c>
      <c r="G324" s="183">
        <f t="shared" ca="1" si="8"/>
        <v>44697</v>
      </c>
      <c r="H324" s="184" cm="1">
        <f t="array" ref="H324">-IF(SUMPRODUCT((PPG!$Q$19:$AB$19=$B$5)*PPG!Q324:AB324)&lt;0,SUMPRODUCT((PPG!$Q$19:$AB$19=$B$5)*PPG!Q324:AB324),0)</f>
        <v>0</v>
      </c>
      <c r="I324" s="115">
        <f t="shared" ca="1" si="9"/>
        <v>44697</v>
      </c>
      <c r="J324" s="117">
        <v>3</v>
      </c>
      <c r="K324" s="117" t="b">
        <v>1</v>
      </c>
      <c r="L324" s="117" t="s">
        <v>1313</v>
      </c>
      <c r="M324" s="117" t="b">
        <v>1</v>
      </c>
      <c r="N324" s="117" t="s">
        <v>1276</v>
      </c>
      <c r="O324" s="182" t="str">
        <f>LEFT(PPG!D324,19)&amp;"."&amp;PPGCR!F324</f>
        <v>....Ma22</v>
      </c>
      <c r="P324" s="185">
        <f>PPG!J326</f>
        <v>0</v>
      </c>
      <c r="Q324" s="117" t="b">
        <v>1</v>
      </c>
      <c r="R324" s="117" t="b">
        <v>1</v>
      </c>
      <c r="S324" s="117" t="b">
        <v>1</v>
      </c>
    </row>
    <row r="325" spans="1:19" x14ac:dyDescent="0.25">
      <c r="A325" s="117" t="s">
        <v>1312</v>
      </c>
      <c r="B325" s="180">
        <v>1</v>
      </c>
      <c r="C325" s="117">
        <v>2</v>
      </c>
      <c r="D325" s="181">
        <f>PPG!J325</f>
        <v>0</v>
      </c>
      <c r="E325" s="117" t="b">
        <v>1</v>
      </c>
      <c r="F325" s="182" t="str">
        <f>RIGHT(PPG!C325,4)&amp;"."&amp;PPG!M325&amp;"."&amp;PPG!K325&amp;"."&amp;PPGPAY!$C$5</f>
        <v>...Ma22</v>
      </c>
      <c r="G325" s="183">
        <f t="shared" ca="1" si="8"/>
        <v>44697</v>
      </c>
      <c r="H325" s="184" cm="1">
        <f t="array" ref="H325">-IF(SUMPRODUCT((PPG!$Q$19:$AB$19=$B$5)*PPG!Q325:AB325)&lt;0,SUMPRODUCT((PPG!$Q$19:$AB$19=$B$5)*PPG!Q325:AB325),0)</f>
        <v>0</v>
      </c>
      <c r="I325" s="115">
        <f t="shared" ca="1" si="9"/>
        <v>44697</v>
      </c>
      <c r="J325" s="117">
        <v>3</v>
      </c>
      <c r="K325" s="117" t="b">
        <v>1</v>
      </c>
      <c r="L325" s="117" t="s">
        <v>1313</v>
      </c>
      <c r="M325" s="117" t="b">
        <v>1</v>
      </c>
      <c r="N325" s="117" t="s">
        <v>1276</v>
      </c>
      <c r="O325" s="182" t="str">
        <f>LEFT(PPG!D325,19)&amp;"."&amp;PPGCR!F325</f>
        <v>....Ma22</v>
      </c>
      <c r="P325" s="185">
        <f>PPG!J327</f>
        <v>0</v>
      </c>
      <c r="Q325" s="117" t="b">
        <v>1</v>
      </c>
      <c r="R325" s="117" t="b">
        <v>1</v>
      </c>
      <c r="S325" s="117" t="b">
        <v>1</v>
      </c>
    </row>
    <row r="326" spans="1:19" x14ac:dyDescent="0.25">
      <c r="A326" s="117" t="s">
        <v>1312</v>
      </c>
      <c r="B326" s="180">
        <v>1</v>
      </c>
      <c r="C326" s="117">
        <v>2</v>
      </c>
      <c r="D326" s="181">
        <f>PPG!J326</f>
        <v>0</v>
      </c>
      <c r="E326" s="117" t="b">
        <v>1</v>
      </c>
      <c r="F326" s="182" t="str">
        <f>RIGHT(PPG!C326,4)&amp;"."&amp;PPG!M326&amp;"."&amp;PPG!K326&amp;"."&amp;PPGPAY!$C$5</f>
        <v>...Ma22</v>
      </c>
      <c r="G326" s="183">
        <f t="shared" ca="1" si="8"/>
        <v>44697</v>
      </c>
      <c r="H326" s="184" cm="1">
        <f t="array" ref="H326">-IF(SUMPRODUCT((PPG!$Q$19:$AB$19=$B$5)*PPG!Q326:AB326)&lt;0,SUMPRODUCT((PPG!$Q$19:$AB$19=$B$5)*PPG!Q326:AB326),0)</f>
        <v>0</v>
      </c>
      <c r="I326" s="115">
        <f t="shared" ca="1" si="9"/>
        <v>44697</v>
      </c>
      <c r="J326" s="117">
        <v>3</v>
      </c>
      <c r="K326" s="117" t="b">
        <v>1</v>
      </c>
      <c r="L326" s="117" t="s">
        <v>1313</v>
      </c>
      <c r="M326" s="117" t="b">
        <v>1</v>
      </c>
      <c r="N326" s="117" t="s">
        <v>1276</v>
      </c>
      <c r="O326" s="182" t="str">
        <f>LEFT(PPG!D326,19)&amp;"."&amp;PPGCR!F326</f>
        <v>....Ma22</v>
      </c>
      <c r="P326" s="185">
        <f>PPG!J328</f>
        <v>0</v>
      </c>
      <c r="Q326" s="117" t="b">
        <v>1</v>
      </c>
      <c r="R326" s="117" t="b">
        <v>1</v>
      </c>
      <c r="S326" s="117" t="b">
        <v>1</v>
      </c>
    </row>
    <row r="327" spans="1:19" x14ac:dyDescent="0.25">
      <c r="A327" s="117" t="s">
        <v>1312</v>
      </c>
      <c r="B327" s="180">
        <v>1</v>
      </c>
      <c r="C327" s="117">
        <v>2</v>
      </c>
      <c r="D327" s="181">
        <f>PPG!J327</f>
        <v>0</v>
      </c>
      <c r="E327" s="117" t="b">
        <v>1</v>
      </c>
      <c r="F327" s="182" t="str">
        <f>RIGHT(PPG!C327,4)&amp;"."&amp;PPG!M327&amp;"."&amp;PPG!K327&amp;"."&amp;PPGPAY!$C$5</f>
        <v>...Ma22</v>
      </c>
      <c r="G327" s="183">
        <f t="shared" ca="1" si="8"/>
        <v>44697</v>
      </c>
      <c r="H327" s="184" cm="1">
        <f t="array" ref="H327">-IF(SUMPRODUCT((PPG!$Q$19:$AB$19=$B$5)*PPG!Q327:AB327)&lt;0,SUMPRODUCT((PPG!$Q$19:$AB$19=$B$5)*PPG!Q327:AB327),0)</f>
        <v>0</v>
      </c>
      <c r="I327" s="115">
        <f t="shared" ca="1" si="9"/>
        <v>44697</v>
      </c>
      <c r="J327" s="117">
        <v>3</v>
      </c>
      <c r="K327" s="117" t="b">
        <v>1</v>
      </c>
      <c r="L327" s="117" t="s">
        <v>1313</v>
      </c>
      <c r="M327" s="117" t="b">
        <v>1</v>
      </c>
      <c r="N327" s="117" t="s">
        <v>1276</v>
      </c>
      <c r="O327" s="182" t="str">
        <f>LEFT(PPG!D327,19)&amp;"."&amp;PPGCR!F327</f>
        <v>....Ma22</v>
      </c>
      <c r="P327" s="185">
        <f>PPG!J329</f>
        <v>0</v>
      </c>
      <c r="Q327" s="117" t="b">
        <v>1</v>
      </c>
      <c r="R327" s="117" t="b">
        <v>1</v>
      </c>
      <c r="S327" s="117" t="b">
        <v>1</v>
      </c>
    </row>
    <row r="328" spans="1:19" x14ac:dyDescent="0.25">
      <c r="A328" s="117" t="s">
        <v>1312</v>
      </c>
      <c r="B328" s="180">
        <v>1</v>
      </c>
      <c r="C328" s="117">
        <v>2</v>
      </c>
      <c r="D328" s="181">
        <f>PPG!J328</f>
        <v>0</v>
      </c>
      <c r="E328" s="117" t="b">
        <v>1</v>
      </c>
      <c r="F328" s="182" t="str">
        <f>RIGHT(PPG!C328,4)&amp;"."&amp;PPG!M328&amp;"."&amp;PPG!K328&amp;"."&amp;PPGPAY!$C$5</f>
        <v>...Ma22</v>
      </c>
      <c r="G328" s="183">
        <f t="shared" ca="1" si="8"/>
        <v>44697</v>
      </c>
      <c r="H328" s="184" cm="1">
        <f t="array" ref="H328">-IF(SUMPRODUCT((PPG!$Q$19:$AB$19=$B$5)*PPG!Q328:AB328)&lt;0,SUMPRODUCT((PPG!$Q$19:$AB$19=$B$5)*PPG!Q328:AB328),0)</f>
        <v>0</v>
      </c>
      <c r="I328" s="115">
        <f t="shared" ca="1" si="9"/>
        <v>44697</v>
      </c>
      <c r="J328" s="117">
        <v>3</v>
      </c>
      <c r="K328" s="117" t="b">
        <v>1</v>
      </c>
      <c r="L328" s="117" t="s">
        <v>1313</v>
      </c>
      <c r="M328" s="117" t="b">
        <v>1</v>
      </c>
      <c r="N328" s="117" t="s">
        <v>1276</v>
      </c>
      <c r="O328" s="182" t="str">
        <f>LEFT(PPG!D328,19)&amp;"."&amp;PPGCR!F328</f>
        <v>....Ma22</v>
      </c>
      <c r="P328" s="185">
        <f>PPG!J330</f>
        <v>0</v>
      </c>
      <c r="Q328" s="117" t="b">
        <v>1</v>
      </c>
      <c r="R328" s="117" t="b">
        <v>1</v>
      </c>
      <c r="S328" s="117" t="b">
        <v>1</v>
      </c>
    </row>
    <row r="329" spans="1:19" x14ac:dyDescent="0.25">
      <c r="A329" s="117" t="s">
        <v>1312</v>
      </c>
      <c r="B329" s="180">
        <v>1</v>
      </c>
      <c r="C329" s="117">
        <v>2</v>
      </c>
      <c r="D329" s="181">
        <f>PPG!J329</f>
        <v>0</v>
      </c>
      <c r="E329" s="117" t="b">
        <v>1</v>
      </c>
      <c r="F329" s="182" t="str">
        <f>RIGHT(PPG!C329,4)&amp;"."&amp;PPG!M329&amp;"."&amp;PPG!K329&amp;"."&amp;PPGPAY!$C$5</f>
        <v>...Ma22</v>
      </c>
      <c r="G329" s="183">
        <f t="shared" ca="1" si="8"/>
        <v>44697</v>
      </c>
      <c r="H329" s="184" cm="1">
        <f t="array" ref="H329">-IF(SUMPRODUCT((PPG!$Q$19:$AB$19=$B$5)*PPG!Q329:AB329)&lt;0,SUMPRODUCT((PPG!$Q$19:$AB$19=$B$5)*PPG!Q329:AB329),0)</f>
        <v>0</v>
      </c>
      <c r="I329" s="115">
        <f t="shared" ca="1" si="9"/>
        <v>44697</v>
      </c>
      <c r="J329" s="117">
        <v>3</v>
      </c>
      <c r="K329" s="117" t="b">
        <v>1</v>
      </c>
      <c r="L329" s="117" t="s">
        <v>1313</v>
      </c>
      <c r="M329" s="117" t="b">
        <v>1</v>
      </c>
      <c r="N329" s="117" t="s">
        <v>1276</v>
      </c>
      <c r="O329" s="182" t="str">
        <f>LEFT(PPG!D329,19)&amp;"."&amp;PPGCR!F329</f>
        <v>....Ma22</v>
      </c>
      <c r="P329" s="185">
        <f>PPG!J331</f>
        <v>0</v>
      </c>
      <c r="Q329" s="117" t="b">
        <v>1</v>
      </c>
      <c r="R329" s="117" t="b">
        <v>1</v>
      </c>
      <c r="S329" s="117" t="b">
        <v>1</v>
      </c>
    </row>
    <row r="330" spans="1:19" x14ac:dyDescent="0.25">
      <c r="A330" s="117" t="s">
        <v>1312</v>
      </c>
      <c r="B330" s="180">
        <v>1</v>
      </c>
      <c r="C330" s="117">
        <v>2</v>
      </c>
      <c r="D330" s="181">
        <f>PPG!J330</f>
        <v>0</v>
      </c>
      <c r="E330" s="117" t="b">
        <v>1</v>
      </c>
      <c r="F330" s="182" t="str">
        <f>RIGHT(PPG!C330,4)&amp;"."&amp;PPG!M330&amp;"."&amp;PPG!K330&amp;"."&amp;PPGPAY!$C$5</f>
        <v>...Ma22</v>
      </c>
      <c r="G330" s="183">
        <f t="shared" ca="1" si="8"/>
        <v>44697</v>
      </c>
      <c r="H330" s="184" cm="1">
        <f t="array" ref="H330">-IF(SUMPRODUCT((PPG!$Q$19:$AB$19=$B$5)*PPG!Q330:AB330)&lt;0,SUMPRODUCT((PPG!$Q$19:$AB$19=$B$5)*PPG!Q330:AB330),0)</f>
        <v>0</v>
      </c>
      <c r="I330" s="115">
        <f t="shared" ca="1" si="9"/>
        <v>44697</v>
      </c>
      <c r="J330" s="117">
        <v>3</v>
      </c>
      <c r="K330" s="117" t="b">
        <v>1</v>
      </c>
      <c r="L330" s="117" t="s">
        <v>1313</v>
      </c>
      <c r="M330" s="117" t="b">
        <v>1</v>
      </c>
      <c r="N330" s="117" t="s">
        <v>1276</v>
      </c>
      <c r="O330" s="182" t="str">
        <f>LEFT(PPG!D330,19)&amp;"."&amp;PPGCR!F330</f>
        <v>....Ma22</v>
      </c>
      <c r="P330" s="185">
        <f>PPG!J332</f>
        <v>0</v>
      </c>
      <c r="Q330" s="117" t="b">
        <v>1</v>
      </c>
      <c r="R330" s="117" t="b">
        <v>1</v>
      </c>
      <c r="S330" s="117" t="b">
        <v>1</v>
      </c>
    </row>
    <row r="331" spans="1:19" x14ac:dyDescent="0.25">
      <c r="A331" s="117" t="s">
        <v>1312</v>
      </c>
      <c r="B331" s="180">
        <v>1</v>
      </c>
      <c r="C331" s="117">
        <v>2</v>
      </c>
      <c r="D331" s="181">
        <f>PPG!J331</f>
        <v>0</v>
      </c>
      <c r="E331" s="117" t="b">
        <v>1</v>
      </c>
      <c r="F331" s="182" t="str">
        <f>RIGHT(PPG!C331,4)&amp;"."&amp;PPG!M331&amp;"."&amp;PPG!K331&amp;"."&amp;PPGPAY!$C$5</f>
        <v>...Ma22</v>
      </c>
      <c r="G331" s="183">
        <f t="shared" ca="1" si="8"/>
        <v>44697</v>
      </c>
      <c r="H331" s="184" cm="1">
        <f t="array" ref="H331">-IF(SUMPRODUCT((PPG!$Q$19:$AB$19=$B$5)*PPG!Q331:AB331)&lt;0,SUMPRODUCT((PPG!$Q$19:$AB$19=$B$5)*PPG!Q331:AB331),0)</f>
        <v>0</v>
      </c>
      <c r="I331" s="115">
        <f t="shared" ca="1" si="9"/>
        <v>44697</v>
      </c>
      <c r="J331" s="117">
        <v>3</v>
      </c>
      <c r="K331" s="117" t="b">
        <v>1</v>
      </c>
      <c r="L331" s="117" t="s">
        <v>1313</v>
      </c>
      <c r="M331" s="117" t="b">
        <v>1</v>
      </c>
      <c r="N331" s="117" t="s">
        <v>1276</v>
      </c>
      <c r="O331" s="182" t="str">
        <f>LEFT(PPG!D331,19)&amp;"."&amp;PPGCR!F331</f>
        <v>....Ma22</v>
      </c>
      <c r="P331" s="185">
        <f>PPG!J333</f>
        <v>0</v>
      </c>
      <c r="Q331" s="117" t="b">
        <v>1</v>
      </c>
      <c r="R331" s="117" t="b">
        <v>1</v>
      </c>
      <c r="S331" s="117" t="b">
        <v>1</v>
      </c>
    </row>
    <row r="332" spans="1:19" x14ac:dyDescent="0.25">
      <c r="A332" s="117" t="s">
        <v>1312</v>
      </c>
      <c r="B332" s="180">
        <v>1</v>
      </c>
      <c r="C332" s="117">
        <v>2</v>
      </c>
      <c r="D332" s="181">
        <f>PPG!J332</f>
        <v>0</v>
      </c>
      <c r="E332" s="117" t="b">
        <v>1</v>
      </c>
      <c r="F332" s="182" t="str">
        <f>RIGHT(PPG!C332,4)&amp;"."&amp;PPG!M332&amp;"."&amp;PPG!K332&amp;"."&amp;PPGPAY!$C$5</f>
        <v>...Ma22</v>
      </c>
      <c r="G332" s="183">
        <f t="shared" ca="1" si="8"/>
        <v>44697</v>
      </c>
      <c r="H332" s="184" cm="1">
        <f t="array" ref="H332">-IF(SUMPRODUCT((PPG!$Q$19:$AB$19=$B$5)*PPG!Q332:AB332)&lt;0,SUMPRODUCT((PPG!$Q$19:$AB$19=$B$5)*PPG!Q332:AB332),0)</f>
        <v>0</v>
      </c>
      <c r="I332" s="115">
        <f t="shared" ca="1" si="9"/>
        <v>44697</v>
      </c>
      <c r="J332" s="117">
        <v>3</v>
      </c>
      <c r="K332" s="117" t="b">
        <v>1</v>
      </c>
      <c r="L332" s="117" t="s">
        <v>1313</v>
      </c>
      <c r="M332" s="117" t="b">
        <v>1</v>
      </c>
      <c r="N332" s="117" t="s">
        <v>1276</v>
      </c>
      <c r="O332" s="182" t="str">
        <f>LEFT(PPG!D332,19)&amp;"."&amp;PPGCR!F332</f>
        <v>....Ma22</v>
      </c>
      <c r="P332" s="185">
        <f>PPG!J334</f>
        <v>0</v>
      </c>
      <c r="Q332" s="117" t="b">
        <v>1</v>
      </c>
      <c r="R332" s="117" t="b">
        <v>1</v>
      </c>
      <c r="S332" s="117" t="b">
        <v>1</v>
      </c>
    </row>
    <row r="333" spans="1:19" x14ac:dyDescent="0.25">
      <c r="A333" s="117" t="s">
        <v>1312</v>
      </c>
      <c r="B333" s="180">
        <v>1</v>
      </c>
      <c r="C333" s="117">
        <v>2</v>
      </c>
      <c r="D333" s="181">
        <f>PPG!J333</f>
        <v>0</v>
      </c>
      <c r="E333" s="117" t="b">
        <v>1</v>
      </c>
      <c r="F333" s="182" t="str">
        <f>RIGHT(PPG!C333,4)&amp;"."&amp;PPG!M333&amp;"."&amp;PPG!K333&amp;"."&amp;PPGPAY!$C$5</f>
        <v>...Ma22</v>
      </c>
      <c r="G333" s="183">
        <f t="shared" ca="1" si="8"/>
        <v>44697</v>
      </c>
      <c r="H333" s="184" cm="1">
        <f t="array" ref="H333">-IF(SUMPRODUCT((PPG!$Q$19:$AB$19=$B$5)*PPG!Q333:AB333)&lt;0,SUMPRODUCT((PPG!$Q$19:$AB$19=$B$5)*PPG!Q333:AB333),0)</f>
        <v>0</v>
      </c>
      <c r="I333" s="115">
        <f t="shared" ca="1" si="9"/>
        <v>44697</v>
      </c>
      <c r="J333" s="117">
        <v>3</v>
      </c>
      <c r="K333" s="117" t="b">
        <v>1</v>
      </c>
      <c r="L333" s="117" t="s">
        <v>1313</v>
      </c>
      <c r="M333" s="117" t="b">
        <v>1</v>
      </c>
      <c r="N333" s="117" t="s">
        <v>1276</v>
      </c>
      <c r="O333" s="182" t="str">
        <f>LEFT(PPG!D333,19)&amp;"."&amp;PPGCR!F333</f>
        <v>....Ma22</v>
      </c>
      <c r="P333" s="185">
        <f>PPG!J335</f>
        <v>0</v>
      </c>
      <c r="Q333" s="117" t="b">
        <v>1</v>
      </c>
      <c r="R333" s="117" t="b">
        <v>1</v>
      </c>
      <c r="S333" s="117" t="b">
        <v>1</v>
      </c>
    </row>
    <row r="334" spans="1:19" x14ac:dyDescent="0.25">
      <c r="A334" s="117" t="s">
        <v>1312</v>
      </c>
      <c r="B334" s="180">
        <v>1</v>
      </c>
      <c r="C334" s="117">
        <v>2</v>
      </c>
      <c r="D334" s="181">
        <f>PPG!J334</f>
        <v>0</v>
      </c>
      <c r="E334" s="117" t="b">
        <v>1</v>
      </c>
      <c r="F334" s="182" t="str">
        <f>RIGHT(PPG!C334,4)&amp;"."&amp;PPG!M334&amp;"."&amp;PPG!K334&amp;"."&amp;PPGPAY!$C$5</f>
        <v>...Ma22</v>
      </c>
      <c r="G334" s="183">
        <f t="shared" ca="1" si="8"/>
        <v>44697</v>
      </c>
      <c r="H334" s="184" cm="1">
        <f t="array" ref="H334">-IF(SUMPRODUCT((PPG!$Q$19:$AB$19=$B$5)*PPG!Q334:AB334)&lt;0,SUMPRODUCT((PPG!$Q$19:$AB$19=$B$5)*PPG!Q334:AB334),0)</f>
        <v>0</v>
      </c>
      <c r="I334" s="115">
        <f t="shared" ca="1" si="9"/>
        <v>44697</v>
      </c>
      <c r="J334" s="117">
        <v>3</v>
      </c>
      <c r="K334" s="117" t="b">
        <v>1</v>
      </c>
      <c r="L334" s="117" t="s">
        <v>1313</v>
      </c>
      <c r="M334" s="117" t="b">
        <v>1</v>
      </c>
      <c r="N334" s="117" t="s">
        <v>1276</v>
      </c>
      <c r="O334" s="182" t="str">
        <f>LEFT(PPG!D334,19)&amp;"."&amp;PPGCR!F334</f>
        <v>....Ma22</v>
      </c>
      <c r="P334" s="185">
        <f>PPG!J336</f>
        <v>0</v>
      </c>
      <c r="Q334" s="117" t="b">
        <v>1</v>
      </c>
      <c r="R334" s="117" t="b">
        <v>1</v>
      </c>
      <c r="S334" s="117" t="b">
        <v>1</v>
      </c>
    </row>
    <row r="335" spans="1:19" x14ac:dyDescent="0.25">
      <c r="A335" s="117" t="s">
        <v>1312</v>
      </c>
      <c r="B335" s="180">
        <v>1</v>
      </c>
      <c r="C335" s="117">
        <v>2</v>
      </c>
      <c r="D335" s="181">
        <f>PPG!J335</f>
        <v>0</v>
      </c>
      <c r="E335" s="117" t="b">
        <v>1</v>
      </c>
      <c r="F335" s="182" t="str">
        <f>RIGHT(PPG!C335,4)&amp;"."&amp;PPG!M335&amp;"."&amp;PPG!K335&amp;"."&amp;PPGPAY!$C$5</f>
        <v>...Ma22</v>
      </c>
      <c r="G335" s="183">
        <f t="shared" ca="1" si="8"/>
        <v>44697</v>
      </c>
      <c r="H335" s="184" cm="1">
        <f t="array" ref="H335">-IF(SUMPRODUCT((PPG!$Q$19:$AB$19=$B$5)*PPG!Q335:AB335)&lt;0,SUMPRODUCT((PPG!$Q$19:$AB$19=$B$5)*PPG!Q335:AB335),0)</f>
        <v>0</v>
      </c>
      <c r="I335" s="115">
        <f t="shared" ca="1" si="9"/>
        <v>44697</v>
      </c>
      <c r="J335" s="117">
        <v>3</v>
      </c>
      <c r="K335" s="117" t="b">
        <v>1</v>
      </c>
      <c r="L335" s="117" t="s">
        <v>1313</v>
      </c>
      <c r="M335" s="117" t="b">
        <v>1</v>
      </c>
      <c r="N335" s="117" t="s">
        <v>1276</v>
      </c>
      <c r="O335" s="182" t="str">
        <f>LEFT(PPG!D335,19)&amp;"."&amp;PPGCR!F335</f>
        <v>....Ma22</v>
      </c>
      <c r="P335" s="185">
        <f>PPG!J337</f>
        <v>0</v>
      </c>
      <c r="Q335" s="117" t="b">
        <v>1</v>
      </c>
      <c r="R335" s="117" t="b">
        <v>1</v>
      </c>
      <c r="S335" s="117" t="b">
        <v>1</v>
      </c>
    </row>
    <row r="336" spans="1:19" x14ac:dyDescent="0.25">
      <c r="A336" s="117" t="s">
        <v>1312</v>
      </c>
      <c r="B336" s="180">
        <v>1</v>
      </c>
      <c r="C336" s="117">
        <v>2</v>
      </c>
      <c r="D336" s="181">
        <f>PPG!J336</f>
        <v>0</v>
      </c>
      <c r="E336" s="117" t="b">
        <v>1</v>
      </c>
      <c r="F336" s="182" t="str">
        <f>RIGHT(PPG!C336,4)&amp;"."&amp;PPG!M336&amp;"."&amp;PPG!K336&amp;"."&amp;PPGPAY!$C$5</f>
        <v>...Ma22</v>
      </c>
      <c r="G336" s="183">
        <f t="shared" ca="1" si="8"/>
        <v>44697</v>
      </c>
      <c r="H336" s="184" cm="1">
        <f t="array" ref="H336">-IF(SUMPRODUCT((PPG!$Q$19:$AB$19=$B$5)*PPG!Q336:AB336)&lt;0,SUMPRODUCT((PPG!$Q$19:$AB$19=$B$5)*PPG!Q336:AB336),0)</f>
        <v>0</v>
      </c>
      <c r="I336" s="115">
        <f t="shared" ca="1" si="9"/>
        <v>44697</v>
      </c>
      <c r="J336" s="117">
        <v>3</v>
      </c>
      <c r="K336" s="117" t="b">
        <v>1</v>
      </c>
      <c r="L336" s="117" t="s">
        <v>1313</v>
      </c>
      <c r="M336" s="117" t="b">
        <v>1</v>
      </c>
      <c r="N336" s="117" t="s">
        <v>1276</v>
      </c>
      <c r="O336" s="182" t="str">
        <f>LEFT(PPG!D336,19)&amp;"."&amp;PPGCR!F336</f>
        <v>....Ma22</v>
      </c>
      <c r="P336" s="185">
        <f>PPG!J338</f>
        <v>0</v>
      </c>
      <c r="Q336" s="117" t="b">
        <v>1</v>
      </c>
      <c r="R336" s="117" t="b">
        <v>1</v>
      </c>
      <c r="S336" s="117" t="b">
        <v>1</v>
      </c>
    </row>
    <row r="337" spans="1:19" x14ac:dyDescent="0.25">
      <c r="A337" s="117" t="s">
        <v>1312</v>
      </c>
      <c r="B337" s="180">
        <v>1</v>
      </c>
      <c r="C337" s="117">
        <v>2</v>
      </c>
      <c r="D337" s="181">
        <f>PPG!J337</f>
        <v>0</v>
      </c>
      <c r="E337" s="117" t="b">
        <v>1</v>
      </c>
      <c r="F337" s="182" t="str">
        <f>RIGHT(PPG!C337,4)&amp;"."&amp;PPG!M337&amp;"."&amp;PPG!K337&amp;"."&amp;PPGPAY!$C$5</f>
        <v>...Ma22</v>
      </c>
      <c r="G337" s="183">
        <f t="shared" ca="1" si="8"/>
        <v>44697</v>
      </c>
      <c r="H337" s="184" cm="1">
        <f t="array" ref="H337">-IF(SUMPRODUCT((PPG!$Q$19:$AB$19=$B$5)*PPG!Q337:AB337)&lt;0,SUMPRODUCT((PPG!$Q$19:$AB$19=$B$5)*PPG!Q337:AB337),0)</f>
        <v>0</v>
      </c>
      <c r="I337" s="115">
        <f t="shared" ca="1" si="9"/>
        <v>44697</v>
      </c>
      <c r="J337" s="117">
        <v>3</v>
      </c>
      <c r="K337" s="117" t="b">
        <v>1</v>
      </c>
      <c r="L337" s="117" t="s">
        <v>1313</v>
      </c>
      <c r="M337" s="117" t="b">
        <v>1</v>
      </c>
      <c r="N337" s="117" t="s">
        <v>1276</v>
      </c>
      <c r="O337" s="182" t="str">
        <f>LEFT(PPG!D337,19)&amp;"."&amp;PPGCR!F337</f>
        <v>....Ma22</v>
      </c>
      <c r="P337" s="185">
        <f>PPG!J339</f>
        <v>0</v>
      </c>
      <c r="Q337" s="117" t="b">
        <v>1</v>
      </c>
      <c r="R337" s="117" t="b">
        <v>1</v>
      </c>
      <c r="S337" s="117" t="b">
        <v>1</v>
      </c>
    </row>
    <row r="338" spans="1:19" x14ac:dyDescent="0.25">
      <c r="A338" s="117" t="s">
        <v>1312</v>
      </c>
      <c r="B338" s="180">
        <v>1</v>
      </c>
      <c r="C338" s="117">
        <v>2</v>
      </c>
      <c r="D338" s="181">
        <f>PPG!J338</f>
        <v>0</v>
      </c>
      <c r="E338" s="117" t="b">
        <v>1</v>
      </c>
      <c r="F338" s="182" t="str">
        <f>RIGHT(PPG!C338,4)&amp;"."&amp;PPG!M338&amp;"."&amp;PPG!K338&amp;"."&amp;PPGPAY!$C$5</f>
        <v>...Ma22</v>
      </c>
      <c r="G338" s="183">
        <f t="shared" ca="1" si="8"/>
        <v>44697</v>
      </c>
      <c r="H338" s="184" cm="1">
        <f t="array" ref="H338">-IF(SUMPRODUCT((PPG!$Q$19:$AB$19=$B$5)*PPG!Q338:AB338)&lt;0,SUMPRODUCT((PPG!$Q$19:$AB$19=$B$5)*PPG!Q338:AB338),0)</f>
        <v>0</v>
      </c>
      <c r="I338" s="115">
        <f t="shared" ca="1" si="9"/>
        <v>44697</v>
      </c>
      <c r="J338" s="117">
        <v>3</v>
      </c>
      <c r="K338" s="117" t="b">
        <v>1</v>
      </c>
      <c r="L338" s="117" t="s">
        <v>1313</v>
      </c>
      <c r="M338" s="117" t="b">
        <v>1</v>
      </c>
      <c r="N338" s="117" t="s">
        <v>1276</v>
      </c>
      <c r="O338" s="182" t="str">
        <f>LEFT(PPG!D338,19)&amp;"."&amp;PPGCR!F338</f>
        <v>....Ma22</v>
      </c>
      <c r="P338" s="185">
        <f>PPG!J340</f>
        <v>0</v>
      </c>
      <c r="Q338" s="117" t="b">
        <v>1</v>
      </c>
      <c r="R338" s="117" t="b">
        <v>1</v>
      </c>
      <c r="S338" s="117" t="b">
        <v>1</v>
      </c>
    </row>
    <row r="339" spans="1:19" x14ac:dyDescent="0.25">
      <c r="A339" s="117" t="s">
        <v>1312</v>
      </c>
      <c r="B339" s="180">
        <v>1</v>
      </c>
      <c r="C339" s="117">
        <v>2</v>
      </c>
      <c r="D339" s="181">
        <f>PPG!J339</f>
        <v>0</v>
      </c>
      <c r="E339" s="117" t="b">
        <v>1</v>
      </c>
      <c r="F339" s="182" t="str">
        <f>RIGHT(PPG!C339,4)&amp;"."&amp;PPG!M339&amp;"."&amp;PPG!K339&amp;"."&amp;PPGPAY!$C$5</f>
        <v>...Ma22</v>
      </c>
      <c r="G339" s="183">
        <f t="shared" ca="1" si="8"/>
        <v>44697</v>
      </c>
      <c r="H339" s="184" cm="1">
        <f t="array" ref="H339">-IF(SUMPRODUCT((PPG!$Q$19:$AB$19=$B$5)*PPG!Q339:AB339)&lt;0,SUMPRODUCT((PPG!$Q$19:$AB$19=$B$5)*PPG!Q339:AB339),0)</f>
        <v>0</v>
      </c>
      <c r="I339" s="115">
        <f t="shared" ca="1" si="9"/>
        <v>44697</v>
      </c>
      <c r="J339" s="117">
        <v>3</v>
      </c>
      <c r="K339" s="117" t="b">
        <v>1</v>
      </c>
      <c r="L339" s="117" t="s">
        <v>1313</v>
      </c>
      <c r="M339" s="117" t="b">
        <v>1</v>
      </c>
      <c r="N339" s="117" t="s">
        <v>1276</v>
      </c>
      <c r="O339" s="182" t="str">
        <f>LEFT(PPG!D339,19)&amp;"."&amp;PPGCR!F339</f>
        <v>....Ma22</v>
      </c>
      <c r="P339" s="185">
        <f>PPG!J341</f>
        <v>0</v>
      </c>
      <c r="Q339" s="117" t="b">
        <v>1</v>
      </c>
      <c r="R339" s="117" t="b">
        <v>1</v>
      </c>
      <c r="S339" s="117" t="b">
        <v>1</v>
      </c>
    </row>
    <row r="340" spans="1:19" x14ac:dyDescent="0.25">
      <c r="A340" s="117" t="s">
        <v>1312</v>
      </c>
      <c r="B340" s="180">
        <v>1</v>
      </c>
      <c r="C340" s="117">
        <v>2</v>
      </c>
      <c r="D340" s="181">
        <f>PPG!J340</f>
        <v>0</v>
      </c>
      <c r="E340" s="117" t="b">
        <v>1</v>
      </c>
      <c r="F340" s="182" t="str">
        <f>RIGHT(PPG!C340,4)&amp;"."&amp;PPG!M340&amp;"."&amp;PPG!K340&amp;"."&amp;PPGPAY!$C$5</f>
        <v>...Ma22</v>
      </c>
      <c r="G340" s="183">
        <f t="shared" ca="1" si="8"/>
        <v>44697</v>
      </c>
      <c r="H340" s="184" cm="1">
        <f t="array" ref="H340">-IF(SUMPRODUCT((PPG!$Q$19:$AB$19=$B$5)*PPG!Q340:AB340)&lt;0,SUMPRODUCT((PPG!$Q$19:$AB$19=$B$5)*PPG!Q340:AB340),0)</f>
        <v>0</v>
      </c>
      <c r="I340" s="115">
        <f t="shared" ca="1" si="9"/>
        <v>44697</v>
      </c>
      <c r="J340" s="117">
        <v>3</v>
      </c>
      <c r="K340" s="117" t="b">
        <v>1</v>
      </c>
      <c r="L340" s="117" t="s">
        <v>1313</v>
      </c>
      <c r="M340" s="117" t="b">
        <v>1</v>
      </c>
      <c r="N340" s="117" t="s">
        <v>1276</v>
      </c>
      <c r="O340" s="182" t="str">
        <f>LEFT(PPG!D340,19)&amp;"."&amp;PPGCR!F340</f>
        <v>....Ma22</v>
      </c>
      <c r="P340" s="185">
        <f>PPG!J342</f>
        <v>0</v>
      </c>
      <c r="Q340" s="117" t="b">
        <v>1</v>
      </c>
      <c r="R340" s="117" t="b">
        <v>1</v>
      </c>
      <c r="S340" s="117" t="b">
        <v>1</v>
      </c>
    </row>
    <row r="341" spans="1:19" x14ac:dyDescent="0.25">
      <c r="A341" s="117" t="s">
        <v>1312</v>
      </c>
      <c r="B341" s="180">
        <v>1</v>
      </c>
      <c r="C341" s="117">
        <v>2</v>
      </c>
      <c r="D341" s="181">
        <f>PPG!J341</f>
        <v>0</v>
      </c>
      <c r="E341" s="117" t="b">
        <v>1</v>
      </c>
      <c r="F341" s="182" t="str">
        <f>RIGHT(PPG!C341,4)&amp;"."&amp;PPG!M341&amp;"."&amp;PPG!K341&amp;"."&amp;PPGPAY!$C$5</f>
        <v>...Ma22</v>
      </c>
      <c r="G341" s="183">
        <f t="shared" ref="G341:G392" ca="1" si="10">TODAY()</f>
        <v>44697</v>
      </c>
      <c r="H341" s="184" cm="1">
        <f t="array" ref="H341">-IF(SUMPRODUCT((PPG!$Q$19:$AB$19=$B$5)*PPG!Q341:AB341)&lt;0,SUMPRODUCT((PPG!$Q$19:$AB$19=$B$5)*PPG!Q341:AB341),0)</f>
        <v>0</v>
      </c>
      <c r="I341" s="115">
        <f t="shared" ref="I341:I392" ca="1" si="11">G341</f>
        <v>44697</v>
      </c>
      <c r="J341" s="117">
        <v>3</v>
      </c>
      <c r="K341" s="117" t="b">
        <v>1</v>
      </c>
      <c r="L341" s="117" t="s">
        <v>1313</v>
      </c>
      <c r="M341" s="117" t="b">
        <v>1</v>
      </c>
      <c r="N341" s="117" t="s">
        <v>1276</v>
      </c>
      <c r="O341" s="182" t="str">
        <f>LEFT(PPG!D341,19)&amp;"."&amp;PPGCR!F341</f>
        <v>....Ma22</v>
      </c>
      <c r="P341" s="185">
        <f>PPG!J343</f>
        <v>0</v>
      </c>
      <c r="Q341" s="117" t="b">
        <v>1</v>
      </c>
      <c r="R341" s="117" t="b">
        <v>1</v>
      </c>
      <c r="S341" s="117" t="b">
        <v>1</v>
      </c>
    </row>
    <row r="342" spans="1:19" x14ac:dyDescent="0.25">
      <c r="A342" s="117" t="s">
        <v>1312</v>
      </c>
      <c r="B342" s="180">
        <v>1</v>
      </c>
      <c r="C342" s="117">
        <v>2</v>
      </c>
      <c r="D342" s="181">
        <f>PPG!J342</f>
        <v>0</v>
      </c>
      <c r="E342" s="117" t="b">
        <v>1</v>
      </c>
      <c r="F342" s="182" t="str">
        <f>RIGHT(PPG!C342,4)&amp;"."&amp;PPG!M342&amp;"."&amp;PPG!K342&amp;"."&amp;PPGPAY!$C$5</f>
        <v>...Ma22</v>
      </c>
      <c r="G342" s="183">
        <f t="shared" ca="1" si="10"/>
        <v>44697</v>
      </c>
      <c r="H342" s="184" cm="1">
        <f t="array" ref="H342">-IF(SUMPRODUCT((PPG!$Q$19:$AB$19=$B$5)*PPG!Q342:AB342)&lt;0,SUMPRODUCT((PPG!$Q$19:$AB$19=$B$5)*PPG!Q342:AB342),0)</f>
        <v>0</v>
      </c>
      <c r="I342" s="115">
        <f t="shared" ca="1" si="11"/>
        <v>44697</v>
      </c>
      <c r="J342" s="117">
        <v>3</v>
      </c>
      <c r="K342" s="117" t="b">
        <v>1</v>
      </c>
      <c r="L342" s="117" t="s">
        <v>1313</v>
      </c>
      <c r="M342" s="117" t="b">
        <v>1</v>
      </c>
      <c r="N342" s="117" t="s">
        <v>1276</v>
      </c>
      <c r="O342" s="182" t="str">
        <f>LEFT(PPG!D342,19)&amp;"."&amp;PPGCR!F342</f>
        <v>....Ma22</v>
      </c>
      <c r="P342" s="185">
        <f>PPG!J344</f>
        <v>0</v>
      </c>
      <c r="Q342" s="117" t="b">
        <v>1</v>
      </c>
      <c r="R342" s="117" t="b">
        <v>1</v>
      </c>
      <c r="S342" s="117" t="b">
        <v>1</v>
      </c>
    </row>
    <row r="343" spans="1:19" x14ac:dyDescent="0.25">
      <c r="A343" s="117" t="s">
        <v>1312</v>
      </c>
      <c r="B343" s="180">
        <v>1</v>
      </c>
      <c r="C343" s="117">
        <v>2</v>
      </c>
      <c r="D343" s="181">
        <f>PPG!J343</f>
        <v>0</v>
      </c>
      <c r="E343" s="117" t="b">
        <v>1</v>
      </c>
      <c r="F343" s="182" t="str">
        <f>RIGHT(PPG!C343,4)&amp;"."&amp;PPG!M343&amp;"."&amp;PPG!K343&amp;"."&amp;PPGPAY!$C$5</f>
        <v>...Ma22</v>
      </c>
      <c r="G343" s="183">
        <f t="shared" ca="1" si="10"/>
        <v>44697</v>
      </c>
      <c r="H343" s="184" cm="1">
        <f t="array" ref="H343">-IF(SUMPRODUCT((PPG!$Q$19:$AB$19=$B$5)*PPG!Q343:AB343)&lt;0,SUMPRODUCT((PPG!$Q$19:$AB$19=$B$5)*PPG!Q343:AB343),0)</f>
        <v>0</v>
      </c>
      <c r="I343" s="115">
        <f t="shared" ca="1" si="11"/>
        <v>44697</v>
      </c>
      <c r="J343" s="117">
        <v>3</v>
      </c>
      <c r="K343" s="117" t="b">
        <v>1</v>
      </c>
      <c r="L343" s="117" t="s">
        <v>1313</v>
      </c>
      <c r="M343" s="117" t="b">
        <v>1</v>
      </c>
      <c r="N343" s="117" t="s">
        <v>1276</v>
      </c>
      <c r="O343" s="182" t="str">
        <f>LEFT(PPG!D343,19)&amp;"."&amp;PPGCR!F343</f>
        <v>....Ma22</v>
      </c>
      <c r="P343" s="185">
        <f>PPG!J345</f>
        <v>0</v>
      </c>
      <c r="Q343" s="117" t="b">
        <v>1</v>
      </c>
      <c r="R343" s="117" t="b">
        <v>1</v>
      </c>
      <c r="S343" s="117" t="b">
        <v>1</v>
      </c>
    </row>
    <row r="344" spans="1:19" x14ac:dyDescent="0.25">
      <c r="A344" s="117" t="s">
        <v>1312</v>
      </c>
      <c r="B344" s="180">
        <v>1</v>
      </c>
      <c r="C344" s="117">
        <v>2</v>
      </c>
      <c r="D344" s="181">
        <f>PPG!J344</f>
        <v>0</v>
      </c>
      <c r="E344" s="117" t="b">
        <v>1</v>
      </c>
      <c r="F344" s="182" t="str">
        <f>RIGHT(PPG!C344,4)&amp;"."&amp;PPG!M344&amp;"."&amp;PPG!K344&amp;"."&amp;PPGPAY!$C$5</f>
        <v>...Ma22</v>
      </c>
      <c r="G344" s="183">
        <f t="shared" ca="1" si="10"/>
        <v>44697</v>
      </c>
      <c r="H344" s="184" cm="1">
        <f t="array" ref="H344">-IF(SUMPRODUCT((PPG!$Q$19:$AB$19=$B$5)*PPG!Q344:AB344)&lt;0,SUMPRODUCT((PPG!$Q$19:$AB$19=$B$5)*PPG!Q344:AB344),0)</f>
        <v>0</v>
      </c>
      <c r="I344" s="115">
        <f t="shared" ca="1" si="11"/>
        <v>44697</v>
      </c>
      <c r="J344" s="117">
        <v>3</v>
      </c>
      <c r="K344" s="117" t="b">
        <v>1</v>
      </c>
      <c r="L344" s="117" t="s">
        <v>1313</v>
      </c>
      <c r="M344" s="117" t="b">
        <v>1</v>
      </c>
      <c r="N344" s="117" t="s">
        <v>1276</v>
      </c>
      <c r="O344" s="182" t="str">
        <f>LEFT(PPG!D344,19)&amp;"."&amp;PPGCR!F344</f>
        <v>....Ma22</v>
      </c>
      <c r="P344" s="185">
        <f>PPG!J346</f>
        <v>0</v>
      </c>
      <c r="Q344" s="117" t="b">
        <v>1</v>
      </c>
      <c r="R344" s="117" t="b">
        <v>1</v>
      </c>
      <c r="S344" s="117" t="b">
        <v>1</v>
      </c>
    </row>
    <row r="345" spans="1:19" x14ac:dyDescent="0.25">
      <c r="A345" s="117" t="s">
        <v>1312</v>
      </c>
      <c r="B345" s="180">
        <v>1</v>
      </c>
      <c r="C345" s="117">
        <v>2</v>
      </c>
      <c r="D345" s="181">
        <f>PPG!J345</f>
        <v>0</v>
      </c>
      <c r="E345" s="117" t="b">
        <v>1</v>
      </c>
      <c r="F345" s="182" t="str">
        <f>RIGHT(PPG!C345,4)&amp;"."&amp;PPG!M345&amp;"."&amp;PPG!K345&amp;"."&amp;PPGPAY!$C$5</f>
        <v>...Ma22</v>
      </c>
      <c r="G345" s="183">
        <f t="shared" ca="1" si="10"/>
        <v>44697</v>
      </c>
      <c r="H345" s="184" cm="1">
        <f t="array" ref="H345">-IF(SUMPRODUCT((PPG!$Q$19:$AB$19=$B$5)*PPG!Q345:AB345)&lt;0,SUMPRODUCT((PPG!$Q$19:$AB$19=$B$5)*PPG!Q345:AB345),0)</f>
        <v>0</v>
      </c>
      <c r="I345" s="115">
        <f t="shared" ca="1" si="11"/>
        <v>44697</v>
      </c>
      <c r="J345" s="117">
        <v>3</v>
      </c>
      <c r="K345" s="117" t="b">
        <v>1</v>
      </c>
      <c r="L345" s="117" t="s">
        <v>1313</v>
      </c>
      <c r="M345" s="117" t="b">
        <v>1</v>
      </c>
      <c r="N345" s="117" t="s">
        <v>1276</v>
      </c>
      <c r="O345" s="182" t="str">
        <f>LEFT(PPG!D345,19)&amp;"."&amp;PPGCR!F345</f>
        <v>....Ma22</v>
      </c>
      <c r="P345" s="185">
        <f>PPG!J347</f>
        <v>0</v>
      </c>
      <c r="Q345" s="117" t="b">
        <v>1</v>
      </c>
      <c r="R345" s="117" t="b">
        <v>1</v>
      </c>
      <c r="S345" s="117" t="b">
        <v>1</v>
      </c>
    </row>
    <row r="346" spans="1:19" x14ac:dyDescent="0.25">
      <c r="A346" s="117" t="s">
        <v>1312</v>
      </c>
      <c r="B346" s="180">
        <v>1</v>
      </c>
      <c r="C346" s="117">
        <v>2</v>
      </c>
      <c r="D346" s="181">
        <f>PPG!J346</f>
        <v>0</v>
      </c>
      <c r="E346" s="117" t="b">
        <v>1</v>
      </c>
      <c r="F346" s="182" t="str">
        <f>RIGHT(PPG!C346,4)&amp;"."&amp;PPG!M346&amp;"."&amp;PPG!K346&amp;"."&amp;PPGPAY!$C$5</f>
        <v>...Ma22</v>
      </c>
      <c r="G346" s="183">
        <f t="shared" ca="1" si="10"/>
        <v>44697</v>
      </c>
      <c r="H346" s="184" cm="1">
        <f t="array" ref="H346">-IF(SUMPRODUCT((PPG!$Q$19:$AB$19=$B$5)*PPG!Q346:AB346)&lt;0,SUMPRODUCT((PPG!$Q$19:$AB$19=$B$5)*PPG!Q346:AB346),0)</f>
        <v>0</v>
      </c>
      <c r="I346" s="115">
        <f t="shared" ca="1" si="11"/>
        <v>44697</v>
      </c>
      <c r="J346" s="117">
        <v>3</v>
      </c>
      <c r="K346" s="117" t="b">
        <v>1</v>
      </c>
      <c r="L346" s="117" t="s">
        <v>1313</v>
      </c>
      <c r="M346" s="117" t="b">
        <v>1</v>
      </c>
      <c r="N346" s="117" t="s">
        <v>1276</v>
      </c>
      <c r="O346" s="182" t="str">
        <f>LEFT(PPG!D346,19)&amp;"."&amp;PPGCR!F346</f>
        <v>....Ma22</v>
      </c>
      <c r="P346" s="185">
        <f>PPG!J348</f>
        <v>0</v>
      </c>
      <c r="Q346" s="117" t="b">
        <v>1</v>
      </c>
      <c r="R346" s="117" t="b">
        <v>1</v>
      </c>
      <c r="S346" s="117" t="b">
        <v>1</v>
      </c>
    </row>
    <row r="347" spans="1:19" x14ac:dyDescent="0.25">
      <c r="A347" s="117" t="s">
        <v>1312</v>
      </c>
      <c r="B347" s="180">
        <v>1</v>
      </c>
      <c r="C347" s="117">
        <v>2</v>
      </c>
      <c r="D347" s="181">
        <f>PPG!J347</f>
        <v>0</v>
      </c>
      <c r="E347" s="117" t="b">
        <v>1</v>
      </c>
      <c r="F347" s="182" t="str">
        <f>RIGHT(PPG!C347,4)&amp;"."&amp;PPG!M347&amp;"."&amp;PPG!K347&amp;"."&amp;PPGPAY!$C$5</f>
        <v>...Ma22</v>
      </c>
      <c r="G347" s="183">
        <f t="shared" ca="1" si="10"/>
        <v>44697</v>
      </c>
      <c r="H347" s="184" cm="1">
        <f t="array" ref="H347">-IF(SUMPRODUCT((PPG!$Q$19:$AB$19=$B$5)*PPG!Q347:AB347)&lt;0,SUMPRODUCT((PPG!$Q$19:$AB$19=$B$5)*PPG!Q347:AB347),0)</f>
        <v>0</v>
      </c>
      <c r="I347" s="115">
        <f t="shared" ca="1" si="11"/>
        <v>44697</v>
      </c>
      <c r="J347" s="117">
        <v>3</v>
      </c>
      <c r="K347" s="117" t="b">
        <v>1</v>
      </c>
      <c r="L347" s="117" t="s">
        <v>1313</v>
      </c>
      <c r="M347" s="117" t="b">
        <v>1</v>
      </c>
      <c r="N347" s="117" t="s">
        <v>1276</v>
      </c>
      <c r="O347" s="182" t="str">
        <f>LEFT(PPG!D347,19)&amp;"."&amp;PPGCR!F347</f>
        <v>....Ma22</v>
      </c>
      <c r="P347" s="185">
        <f>PPG!J349</f>
        <v>0</v>
      </c>
      <c r="Q347" s="117" t="b">
        <v>1</v>
      </c>
      <c r="R347" s="117" t="b">
        <v>1</v>
      </c>
      <c r="S347" s="117" t="b">
        <v>1</v>
      </c>
    </row>
    <row r="348" spans="1:19" x14ac:dyDescent="0.25">
      <c r="A348" s="117" t="s">
        <v>1312</v>
      </c>
      <c r="B348" s="180">
        <v>1</v>
      </c>
      <c r="C348" s="117">
        <v>2</v>
      </c>
      <c r="D348" s="181">
        <f>PPG!J348</f>
        <v>0</v>
      </c>
      <c r="E348" s="117" t="b">
        <v>1</v>
      </c>
      <c r="F348" s="182" t="str">
        <f>RIGHT(PPG!C348,4)&amp;"."&amp;PPG!M348&amp;"."&amp;PPG!K348&amp;"."&amp;PPGPAY!$C$5</f>
        <v>...Ma22</v>
      </c>
      <c r="G348" s="183">
        <f t="shared" ca="1" si="10"/>
        <v>44697</v>
      </c>
      <c r="H348" s="184" cm="1">
        <f t="array" ref="H348">-IF(SUMPRODUCT((PPG!$Q$19:$AB$19=$B$5)*PPG!Q348:AB348)&lt;0,SUMPRODUCT((PPG!$Q$19:$AB$19=$B$5)*PPG!Q348:AB348),0)</f>
        <v>0</v>
      </c>
      <c r="I348" s="115">
        <f t="shared" ca="1" si="11"/>
        <v>44697</v>
      </c>
      <c r="J348" s="117">
        <v>3</v>
      </c>
      <c r="K348" s="117" t="b">
        <v>1</v>
      </c>
      <c r="L348" s="117" t="s">
        <v>1313</v>
      </c>
      <c r="M348" s="117" t="b">
        <v>1</v>
      </c>
      <c r="N348" s="117" t="s">
        <v>1276</v>
      </c>
      <c r="O348" s="182" t="str">
        <f>LEFT(PPG!D348,19)&amp;"."&amp;PPGCR!F348</f>
        <v>....Ma22</v>
      </c>
      <c r="P348" s="185">
        <f>PPG!J350</f>
        <v>0</v>
      </c>
      <c r="Q348" s="117" t="b">
        <v>1</v>
      </c>
      <c r="R348" s="117" t="b">
        <v>1</v>
      </c>
      <c r="S348" s="117" t="b">
        <v>1</v>
      </c>
    </row>
    <row r="349" spans="1:19" x14ac:dyDescent="0.25">
      <c r="A349" s="117" t="s">
        <v>1312</v>
      </c>
      <c r="B349" s="180">
        <v>1</v>
      </c>
      <c r="C349" s="117">
        <v>2</v>
      </c>
      <c r="D349" s="181">
        <f>PPG!J349</f>
        <v>0</v>
      </c>
      <c r="E349" s="117" t="b">
        <v>1</v>
      </c>
      <c r="F349" s="182" t="str">
        <f>RIGHT(PPG!C349,4)&amp;"."&amp;PPG!M349&amp;"."&amp;PPG!K349&amp;"."&amp;PPGPAY!$C$5</f>
        <v>...Ma22</v>
      </c>
      <c r="G349" s="183">
        <f t="shared" ca="1" si="10"/>
        <v>44697</v>
      </c>
      <c r="H349" s="184" cm="1">
        <f t="array" ref="H349">-IF(SUMPRODUCT((PPG!$Q$19:$AB$19=$B$5)*PPG!Q349:AB349)&lt;0,SUMPRODUCT((PPG!$Q$19:$AB$19=$B$5)*PPG!Q349:AB349),0)</f>
        <v>0</v>
      </c>
      <c r="I349" s="115">
        <f t="shared" ca="1" si="11"/>
        <v>44697</v>
      </c>
      <c r="J349" s="117">
        <v>3</v>
      </c>
      <c r="K349" s="117" t="b">
        <v>1</v>
      </c>
      <c r="L349" s="117" t="s">
        <v>1313</v>
      </c>
      <c r="M349" s="117" t="b">
        <v>1</v>
      </c>
      <c r="N349" s="117" t="s">
        <v>1276</v>
      </c>
      <c r="O349" s="182" t="str">
        <f>LEFT(PPG!D349,19)&amp;"."&amp;PPGCR!F349</f>
        <v>....Ma22</v>
      </c>
      <c r="P349" s="185">
        <f>PPG!J351</f>
        <v>0</v>
      </c>
      <c r="Q349" s="117" t="b">
        <v>1</v>
      </c>
      <c r="R349" s="117" t="b">
        <v>1</v>
      </c>
      <c r="S349" s="117" t="b">
        <v>1</v>
      </c>
    </row>
    <row r="350" spans="1:19" x14ac:dyDescent="0.25">
      <c r="A350" s="117" t="s">
        <v>1312</v>
      </c>
      <c r="B350" s="180">
        <v>1</v>
      </c>
      <c r="C350" s="117">
        <v>2</v>
      </c>
      <c r="D350" s="181">
        <f>PPG!J350</f>
        <v>0</v>
      </c>
      <c r="E350" s="117" t="b">
        <v>1</v>
      </c>
      <c r="F350" s="182" t="str">
        <f>RIGHT(PPG!C350,4)&amp;"."&amp;PPG!M350&amp;"."&amp;PPG!K350&amp;"."&amp;PPGPAY!$C$5</f>
        <v>...Ma22</v>
      </c>
      <c r="G350" s="183">
        <f t="shared" ca="1" si="10"/>
        <v>44697</v>
      </c>
      <c r="H350" s="184" cm="1">
        <f t="array" ref="H350">-IF(SUMPRODUCT((PPG!$Q$19:$AB$19=$B$5)*PPG!Q350:AB350)&lt;0,SUMPRODUCT((PPG!$Q$19:$AB$19=$B$5)*PPG!Q350:AB350),0)</f>
        <v>0</v>
      </c>
      <c r="I350" s="115">
        <f t="shared" ca="1" si="11"/>
        <v>44697</v>
      </c>
      <c r="J350" s="117">
        <v>3</v>
      </c>
      <c r="K350" s="117" t="b">
        <v>1</v>
      </c>
      <c r="L350" s="117" t="s">
        <v>1313</v>
      </c>
      <c r="M350" s="117" t="b">
        <v>1</v>
      </c>
      <c r="N350" s="117" t="s">
        <v>1276</v>
      </c>
      <c r="O350" s="182" t="str">
        <f>LEFT(PPG!D350,19)&amp;"."&amp;PPGCR!F350</f>
        <v>....Ma22</v>
      </c>
      <c r="P350" s="185">
        <f>PPG!J352</f>
        <v>0</v>
      </c>
      <c r="Q350" s="117" t="b">
        <v>1</v>
      </c>
      <c r="R350" s="117" t="b">
        <v>1</v>
      </c>
      <c r="S350" s="117" t="b">
        <v>1</v>
      </c>
    </row>
    <row r="351" spans="1:19" x14ac:dyDescent="0.25">
      <c r="A351" s="117" t="s">
        <v>1312</v>
      </c>
      <c r="B351" s="180">
        <v>1</v>
      </c>
      <c r="C351" s="117">
        <v>2</v>
      </c>
      <c r="D351" s="181">
        <f>PPG!J351</f>
        <v>0</v>
      </c>
      <c r="E351" s="117" t="b">
        <v>1</v>
      </c>
      <c r="F351" s="182" t="str">
        <f>RIGHT(PPG!C351,4)&amp;"."&amp;PPG!M351&amp;"."&amp;PPG!K351&amp;"."&amp;PPGPAY!$C$5</f>
        <v>...Ma22</v>
      </c>
      <c r="G351" s="183">
        <f t="shared" ca="1" si="10"/>
        <v>44697</v>
      </c>
      <c r="H351" s="184" cm="1">
        <f t="array" ref="H351">-IF(SUMPRODUCT((PPG!$Q$19:$AB$19=$B$5)*PPG!Q351:AB351)&lt;0,SUMPRODUCT((PPG!$Q$19:$AB$19=$B$5)*PPG!Q351:AB351),0)</f>
        <v>0</v>
      </c>
      <c r="I351" s="115">
        <f t="shared" ca="1" si="11"/>
        <v>44697</v>
      </c>
      <c r="J351" s="117">
        <v>3</v>
      </c>
      <c r="K351" s="117" t="b">
        <v>1</v>
      </c>
      <c r="L351" s="117" t="s">
        <v>1313</v>
      </c>
      <c r="M351" s="117" t="b">
        <v>1</v>
      </c>
      <c r="N351" s="117" t="s">
        <v>1276</v>
      </c>
      <c r="O351" s="182" t="str">
        <f>LEFT(PPG!D351,19)&amp;"."&amp;PPGCR!F351</f>
        <v>....Ma22</v>
      </c>
      <c r="P351" s="185">
        <f>PPG!J353</f>
        <v>0</v>
      </c>
      <c r="Q351" s="117" t="b">
        <v>1</v>
      </c>
      <c r="R351" s="117" t="b">
        <v>1</v>
      </c>
      <c r="S351" s="117" t="b">
        <v>1</v>
      </c>
    </row>
    <row r="352" spans="1:19" x14ac:dyDescent="0.25">
      <c r="A352" s="117" t="s">
        <v>1312</v>
      </c>
      <c r="B352" s="180">
        <v>1</v>
      </c>
      <c r="C352" s="117">
        <v>2</v>
      </c>
      <c r="D352" s="181">
        <f>PPG!J352</f>
        <v>0</v>
      </c>
      <c r="E352" s="117" t="b">
        <v>1</v>
      </c>
      <c r="F352" s="182" t="str">
        <f>RIGHT(PPG!C352,4)&amp;"."&amp;PPG!M352&amp;"."&amp;PPG!K352&amp;"."&amp;PPGPAY!$C$5</f>
        <v>...Ma22</v>
      </c>
      <c r="G352" s="183">
        <f t="shared" ca="1" si="10"/>
        <v>44697</v>
      </c>
      <c r="H352" s="184" cm="1">
        <f t="array" ref="H352">-IF(SUMPRODUCT((PPG!$Q$19:$AB$19=$B$5)*PPG!Q352:AB352)&lt;0,SUMPRODUCT((PPG!$Q$19:$AB$19=$B$5)*PPG!Q352:AB352),0)</f>
        <v>0</v>
      </c>
      <c r="I352" s="115">
        <f t="shared" ca="1" si="11"/>
        <v>44697</v>
      </c>
      <c r="J352" s="117">
        <v>3</v>
      </c>
      <c r="K352" s="117" t="b">
        <v>1</v>
      </c>
      <c r="L352" s="117" t="s">
        <v>1313</v>
      </c>
      <c r="M352" s="117" t="b">
        <v>1</v>
      </c>
      <c r="N352" s="117" t="s">
        <v>1276</v>
      </c>
      <c r="O352" s="182" t="str">
        <f>LEFT(PPG!D352,19)&amp;"."&amp;PPGCR!F352</f>
        <v>....Ma22</v>
      </c>
      <c r="P352" s="185">
        <f>PPG!J354</f>
        <v>0</v>
      </c>
      <c r="Q352" s="117" t="b">
        <v>1</v>
      </c>
      <c r="R352" s="117" t="b">
        <v>1</v>
      </c>
      <c r="S352" s="117" t="b">
        <v>1</v>
      </c>
    </row>
    <row r="353" spans="1:19" x14ac:dyDescent="0.25">
      <c r="A353" s="117" t="s">
        <v>1312</v>
      </c>
      <c r="B353" s="180">
        <v>1</v>
      </c>
      <c r="C353" s="117">
        <v>2</v>
      </c>
      <c r="D353" s="181">
        <f>PPG!J353</f>
        <v>0</v>
      </c>
      <c r="E353" s="117" t="b">
        <v>1</v>
      </c>
      <c r="F353" s="182" t="str">
        <f>RIGHT(PPG!C353,4)&amp;"."&amp;PPG!M353&amp;"."&amp;PPG!K353&amp;"."&amp;PPGPAY!$C$5</f>
        <v>...Ma22</v>
      </c>
      <c r="G353" s="183">
        <f t="shared" ca="1" si="10"/>
        <v>44697</v>
      </c>
      <c r="H353" s="184" cm="1">
        <f t="array" ref="H353">-IF(SUMPRODUCT((PPG!$Q$19:$AB$19=$B$5)*PPG!Q353:AB353)&lt;0,SUMPRODUCT((PPG!$Q$19:$AB$19=$B$5)*PPG!Q353:AB353),0)</f>
        <v>0</v>
      </c>
      <c r="I353" s="115">
        <f t="shared" ca="1" si="11"/>
        <v>44697</v>
      </c>
      <c r="J353" s="117">
        <v>3</v>
      </c>
      <c r="K353" s="117" t="b">
        <v>1</v>
      </c>
      <c r="L353" s="117" t="s">
        <v>1313</v>
      </c>
      <c r="M353" s="117" t="b">
        <v>1</v>
      </c>
      <c r="N353" s="117" t="s">
        <v>1276</v>
      </c>
      <c r="O353" s="182" t="str">
        <f>LEFT(PPG!D353,19)&amp;"."&amp;PPGCR!F353</f>
        <v>....Ma22</v>
      </c>
      <c r="P353" s="185">
        <f>PPG!J355</f>
        <v>0</v>
      </c>
      <c r="Q353" s="117" t="b">
        <v>1</v>
      </c>
      <c r="R353" s="117" t="b">
        <v>1</v>
      </c>
      <c r="S353" s="117" t="b">
        <v>1</v>
      </c>
    </row>
    <row r="354" spans="1:19" x14ac:dyDescent="0.25">
      <c r="A354" s="117" t="s">
        <v>1312</v>
      </c>
      <c r="B354" s="180">
        <v>1</v>
      </c>
      <c r="C354" s="117">
        <v>2</v>
      </c>
      <c r="D354" s="181">
        <f>PPG!J354</f>
        <v>0</v>
      </c>
      <c r="E354" s="117" t="b">
        <v>1</v>
      </c>
      <c r="F354" s="182" t="str">
        <f>RIGHT(PPG!C354,4)&amp;"."&amp;PPG!M354&amp;"."&amp;PPG!K354&amp;"."&amp;PPGPAY!$C$5</f>
        <v>...Ma22</v>
      </c>
      <c r="G354" s="183">
        <f t="shared" ca="1" si="10"/>
        <v>44697</v>
      </c>
      <c r="H354" s="184" cm="1">
        <f t="array" ref="H354">-IF(SUMPRODUCT((PPG!$Q$19:$AB$19=$B$5)*PPG!Q354:AB354)&lt;0,SUMPRODUCT((PPG!$Q$19:$AB$19=$B$5)*PPG!Q354:AB354),0)</f>
        <v>0</v>
      </c>
      <c r="I354" s="115">
        <f t="shared" ca="1" si="11"/>
        <v>44697</v>
      </c>
      <c r="J354" s="117">
        <v>3</v>
      </c>
      <c r="K354" s="117" t="b">
        <v>1</v>
      </c>
      <c r="L354" s="117" t="s">
        <v>1313</v>
      </c>
      <c r="M354" s="117" t="b">
        <v>1</v>
      </c>
      <c r="N354" s="117" t="s">
        <v>1276</v>
      </c>
      <c r="O354" s="182" t="str">
        <f>LEFT(PPG!D354,19)&amp;"."&amp;PPGCR!F354</f>
        <v>....Ma22</v>
      </c>
      <c r="P354" s="185">
        <f>PPG!J356</f>
        <v>0</v>
      </c>
      <c r="Q354" s="117" t="b">
        <v>1</v>
      </c>
      <c r="R354" s="117" t="b">
        <v>1</v>
      </c>
      <c r="S354" s="117" t="b">
        <v>1</v>
      </c>
    </row>
    <row r="355" spans="1:19" x14ac:dyDescent="0.25">
      <c r="A355" s="117" t="s">
        <v>1312</v>
      </c>
      <c r="B355" s="180">
        <v>1</v>
      </c>
      <c r="C355" s="117">
        <v>2</v>
      </c>
      <c r="D355" s="181">
        <f>PPG!J355</f>
        <v>0</v>
      </c>
      <c r="E355" s="117" t="b">
        <v>1</v>
      </c>
      <c r="F355" s="182" t="str">
        <f>RIGHT(PPG!C355,4)&amp;"."&amp;PPG!M355&amp;"."&amp;PPG!K355&amp;"."&amp;PPGPAY!$C$5</f>
        <v>...Ma22</v>
      </c>
      <c r="G355" s="183">
        <f t="shared" ca="1" si="10"/>
        <v>44697</v>
      </c>
      <c r="H355" s="184" cm="1">
        <f t="array" ref="H355">-IF(SUMPRODUCT((PPG!$Q$19:$AB$19=$B$5)*PPG!Q355:AB355)&lt;0,SUMPRODUCT((PPG!$Q$19:$AB$19=$B$5)*PPG!Q355:AB355),0)</f>
        <v>0</v>
      </c>
      <c r="I355" s="115">
        <f t="shared" ca="1" si="11"/>
        <v>44697</v>
      </c>
      <c r="J355" s="117">
        <v>3</v>
      </c>
      <c r="K355" s="117" t="b">
        <v>1</v>
      </c>
      <c r="L355" s="117" t="s">
        <v>1313</v>
      </c>
      <c r="M355" s="117" t="b">
        <v>1</v>
      </c>
      <c r="N355" s="117" t="s">
        <v>1276</v>
      </c>
      <c r="O355" s="182" t="str">
        <f>LEFT(PPG!D355,19)&amp;"."&amp;PPGCR!F355</f>
        <v>....Ma22</v>
      </c>
      <c r="P355" s="185">
        <f>PPG!J357</f>
        <v>0</v>
      </c>
      <c r="Q355" s="117" t="b">
        <v>1</v>
      </c>
      <c r="R355" s="117" t="b">
        <v>1</v>
      </c>
      <c r="S355" s="117" t="b">
        <v>1</v>
      </c>
    </row>
    <row r="356" spans="1:19" x14ac:dyDescent="0.25">
      <c r="A356" s="117" t="s">
        <v>1312</v>
      </c>
      <c r="B356" s="180">
        <v>1</v>
      </c>
      <c r="C356" s="117">
        <v>2</v>
      </c>
      <c r="D356" s="181">
        <f>PPG!J356</f>
        <v>0</v>
      </c>
      <c r="E356" s="117" t="b">
        <v>1</v>
      </c>
      <c r="F356" s="182" t="str">
        <f>RIGHT(PPG!C356,4)&amp;"."&amp;PPG!M356&amp;"."&amp;PPG!K356&amp;"."&amp;PPGPAY!$C$5</f>
        <v>...Ma22</v>
      </c>
      <c r="G356" s="183">
        <f t="shared" ca="1" si="10"/>
        <v>44697</v>
      </c>
      <c r="H356" s="184" cm="1">
        <f t="array" ref="H356">-IF(SUMPRODUCT((PPG!$Q$19:$AB$19=$B$5)*PPG!Q356:AB356)&lt;0,SUMPRODUCT((PPG!$Q$19:$AB$19=$B$5)*PPG!Q356:AB356),0)</f>
        <v>0</v>
      </c>
      <c r="I356" s="115">
        <f t="shared" ca="1" si="11"/>
        <v>44697</v>
      </c>
      <c r="J356" s="117">
        <v>3</v>
      </c>
      <c r="K356" s="117" t="b">
        <v>1</v>
      </c>
      <c r="L356" s="117" t="s">
        <v>1313</v>
      </c>
      <c r="M356" s="117" t="b">
        <v>1</v>
      </c>
      <c r="N356" s="117" t="s">
        <v>1276</v>
      </c>
      <c r="O356" s="182" t="str">
        <f>LEFT(PPG!D356,19)&amp;"."&amp;PPGCR!F356</f>
        <v>....Ma22</v>
      </c>
      <c r="P356" s="185">
        <f>PPG!J358</f>
        <v>0</v>
      </c>
      <c r="Q356" s="117" t="b">
        <v>1</v>
      </c>
      <c r="R356" s="117" t="b">
        <v>1</v>
      </c>
      <c r="S356" s="117" t="b">
        <v>1</v>
      </c>
    </row>
    <row r="357" spans="1:19" x14ac:dyDescent="0.25">
      <c r="A357" s="117" t="s">
        <v>1312</v>
      </c>
      <c r="B357" s="180">
        <v>1</v>
      </c>
      <c r="C357" s="117">
        <v>2</v>
      </c>
      <c r="D357" s="181">
        <f>PPG!J357</f>
        <v>0</v>
      </c>
      <c r="E357" s="117" t="b">
        <v>1</v>
      </c>
      <c r="F357" s="182" t="str">
        <f>RIGHT(PPG!C357,4)&amp;"."&amp;PPG!M357&amp;"."&amp;PPG!K357&amp;"."&amp;PPGPAY!$C$5</f>
        <v>...Ma22</v>
      </c>
      <c r="G357" s="183">
        <f t="shared" ca="1" si="10"/>
        <v>44697</v>
      </c>
      <c r="H357" s="184" cm="1">
        <f t="array" ref="H357">-IF(SUMPRODUCT((PPG!$Q$19:$AB$19=$B$5)*PPG!Q357:AB357)&lt;0,SUMPRODUCT((PPG!$Q$19:$AB$19=$B$5)*PPG!Q357:AB357),0)</f>
        <v>0</v>
      </c>
      <c r="I357" s="115">
        <f t="shared" ca="1" si="11"/>
        <v>44697</v>
      </c>
      <c r="J357" s="117">
        <v>3</v>
      </c>
      <c r="K357" s="117" t="b">
        <v>1</v>
      </c>
      <c r="L357" s="117" t="s">
        <v>1313</v>
      </c>
      <c r="M357" s="117" t="b">
        <v>1</v>
      </c>
      <c r="N357" s="117" t="s">
        <v>1276</v>
      </c>
      <c r="O357" s="182" t="str">
        <f>LEFT(PPG!D357,19)&amp;"."&amp;PPGCR!F357</f>
        <v>....Ma22</v>
      </c>
      <c r="P357" s="185">
        <f>PPG!J359</f>
        <v>0</v>
      </c>
      <c r="Q357" s="117" t="b">
        <v>1</v>
      </c>
      <c r="R357" s="117" t="b">
        <v>1</v>
      </c>
      <c r="S357" s="117" t="b">
        <v>1</v>
      </c>
    </row>
    <row r="358" spans="1:19" x14ac:dyDescent="0.25">
      <c r="A358" s="117" t="s">
        <v>1312</v>
      </c>
      <c r="B358" s="180">
        <v>1</v>
      </c>
      <c r="C358" s="117">
        <v>2</v>
      </c>
      <c r="D358" s="181">
        <f>PPG!J358</f>
        <v>0</v>
      </c>
      <c r="E358" s="117" t="b">
        <v>1</v>
      </c>
      <c r="F358" s="182" t="str">
        <f>RIGHT(PPG!C358,4)&amp;"."&amp;PPG!M358&amp;"."&amp;PPG!K358&amp;"."&amp;PPGPAY!$C$5</f>
        <v>...Ma22</v>
      </c>
      <c r="G358" s="183">
        <f t="shared" ca="1" si="10"/>
        <v>44697</v>
      </c>
      <c r="H358" s="184" cm="1">
        <f t="array" ref="H358">-IF(SUMPRODUCT((PPG!$Q$19:$AB$19=$B$5)*PPG!Q358:AB358)&lt;0,SUMPRODUCT((PPG!$Q$19:$AB$19=$B$5)*PPG!Q358:AB358),0)</f>
        <v>0</v>
      </c>
      <c r="I358" s="115">
        <f t="shared" ca="1" si="11"/>
        <v>44697</v>
      </c>
      <c r="J358" s="117">
        <v>3</v>
      </c>
      <c r="K358" s="117" t="b">
        <v>1</v>
      </c>
      <c r="L358" s="117" t="s">
        <v>1313</v>
      </c>
      <c r="M358" s="117" t="b">
        <v>1</v>
      </c>
      <c r="N358" s="117" t="s">
        <v>1276</v>
      </c>
      <c r="O358" s="182" t="str">
        <f>LEFT(PPG!D358,19)&amp;"."&amp;PPGCR!F358</f>
        <v>....Ma22</v>
      </c>
      <c r="P358" s="185">
        <f>PPG!J360</f>
        <v>0</v>
      </c>
      <c r="Q358" s="117" t="b">
        <v>1</v>
      </c>
      <c r="R358" s="117" t="b">
        <v>1</v>
      </c>
      <c r="S358" s="117" t="b">
        <v>1</v>
      </c>
    </row>
    <row r="359" spans="1:19" x14ac:dyDescent="0.25">
      <c r="A359" s="117" t="s">
        <v>1312</v>
      </c>
      <c r="B359" s="180">
        <v>1</v>
      </c>
      <c r="C359" s="117">
        <v>2</v>
      </c>
      <c r="D359" s="181">
        <f>PPG!J359</f>
        <v>0</v>
      </c>
      <c r="E359" s="117" t="b">
        <v>1</v>
      </c>
      <c r="F359" s="182" t="str">
        <f>RIGHT(PPG!C359,4)&amp;"."&amp;PPG!M359&amp;"."&amp;PPG!K359&amp;"."&amp;PPGPAY!$C$5</f>
        <v>...Ma22</v>
      </c>
      <c r="G359" s="183">
        <f t="shared" ca="1" si="10"/>
        <v>44697</v>
      </c>
      <c r="H359" s="184" cm="1">
        <f t="array" ref="H359">-IF(SUMPRODUCT((PPG!$Q$19:$AB$19=$B$5)*PPG!Q359:AB359)&lt;0,SUMPRODUCT((PPG!$Q$19:$AB$19=$B$5)*PPG!Q359:AB359),0)</f>
        <v>0</v>
      </c>
      <c r="I359" s="115">
        <f t="shared" ca="1" si="11"/>
        <v>44697</v>
      </c>
      <c r="J359" s="117">
        <v>3</v>
      </c>
      <c r="K359" s="117" t="b">
        <v>1</v>
      </c>
      <c r="L359" s="117" t="s">
        <v>1313</v>
      </c>
      <c r="M359" s="117" t="b">
        <v>1</v>
      </c>
      <c r="N359" s="117" t="s">
        <v>1276</v>
      </c>
      <c r="O359" s="182" t="str">
        <f>LEFT(PPG!D359,19)&amp;"."&amp;PPGCR!F359</f>
        <v>....Ma22</v>
      </c>
      <c r="P359" s="185">
        <f>PPG!J361</f>
        <v>0</v>
      </c>
      <c r="Q359" s="117" t="b">
        <v>1</v>
      </c>
      <c r="R359" s="117" t="b">
        <v>1</v>
      </c>
      <c r="S359" s="117" t="b">
        <v>1</v>
      </c>
    </row>
    <row r="360" spans="1:19" x14ac:dyDescent="0.25">
      <c r="A360" s="117" t="s">
        <v>1312</v>
      </c>
      <c r="B360" s="180">
        <v>1</v>
      </c>
      <c r="C360" s="117">
        <v>2</v>
      </c>
      <c r="D360" s="181">
        <f>PPG!J360</f>
        <v>0</v>
      </c>
      <c r="E360" s="117" t="b">
        <v>1</v>
      </c>
      <c r="F360" s="182" t="str">
        <f>RIGHT(PPG!C360,4)&amp;"."&amp;PPG!M360&amp;"."&amp;PPG!K360&amp;"."&amp;PPGPAY!$C$5</f>
        <v>...Ma22</v>
      </c>
      <c r="G360" s="183">
        <f t="shared" ca="1" si="10"/>
        <v>44697</v>
      </c>
      <c r="H360" s="184" cm="1">
        <f t="array" ref="H360">-IF(SUMPRODUCT((PPG!$Q$19:$AB$19=$B$5)*PPG!Q360:AB360)&lt;0,SUMPRODUCT((PPG!$Q$19:$AB$19=$B$5)*PPG!Q360:AB360),0)</f>
        <v>0</v>
      </c>
      <c r="I360" s="115">
        <f t="shared" ca="1" si="11"/>
        <v>44697</v>
      </c>
      <c r="J360" s="117">
        <v>3</v>
      </c>
      <c r="K360" s="117" t="b">
        <v>1</v>
      </c>
      <c r="L360" s="117" t="s">
        <v>1313</v>
      </c>
      <c r="M360" s="117" t="b">
        <v>1</v>
      </c>
      <c r="N360" s="117" t="s">
        <v>1276</v>
      </c>
      <c r="O360" s="182" t="str">
        <f>LEFT(PPG!D360,19)&amp;"."&amp;PPGCR!F360</f>
        <v>....Ma22</v>
      </c>
      <c r="P360" s="185">
        <f>PPG!J362</f>
        <v>0</v>
      </c>
      <c r="Q360" s="117" t="b">
        <v>1</v>
      </c>
      <c r="R360" s="117" t="b">
        <v>1</v>
      </c>
      <c r="S360" s="117" t="b">
        <v>1</v>
      </c>
    </row>
    <row r="361" spans="1:19" x14ac:dyDescent="0.25">
      <c r="A361" s="117" t="s">
        <v>1312</v>
      </c>
      <c r="B361" s="180">
        <v>1</v>
      </c>
      <c r="C361" s="117">
        <v>2</v>
      </c>
      <c r="D361" s="181">
        <f>PPG!J361</f>
        <v>0</v>
      </c>
      <c r="E361" s="117" t="b">
        <v>1</v>
      </c>
      <c r="F361" s="182" t="str">
        <f>RIGHT(PPG!C361,4)&amp;"."&amp;PPG!M361&amp;"."&amp;PPG!K361&amp;"."&amp;PPGPAY!$C$5</f>
        <v>...Ma22</v>
      </c>
      <c r="G361" s="183">
        <f t="shared" ca="1" si="10"/>
        <v>44697</v>
      </c>
      <c r="H361" s="184" cm="1">
        <f t="array" ref="H361">-IF(SUMPRODUCT((PPG!$Q$19:$AB$19=$B$5)*PPG!Q361:AB361)&lt;0,SUMPRODUCT((PPG!$Q$19:$AB$19=$B$5)*PPG!Q361:AB361),0)</f>
        <v>0</v>
      </c>
      <c r="I361" s="115">
        <f t="shared" ca="1" si="11"/>
        <v>44697</v>
      </c>
      <c r="J361" s="117">
        <v>3</v>
      </c>
      <c r="K361" s="117" t="b">
        <v>1</v>
      </c>
      <c r="L361" s="117" t="s">
        <v>1313</v>
      </c>
      <c r="M361" s="117" t="b">
        <v>1</v>
      </c>
      <c r="N361" s="117" t="s">
        <v>1276</v>
      </c>
      <c r="O361" s="182" t="str">
        <f>LEFT(PPG!D361,19)&amp;"."&amp;PPGCR!F361</f>
        <v>....Ma22</v>
      </c>
      <c r="P361" s="185">
        <f>PPG!J363</f>
        <v>0</v>
      </c>
      <c r="Q361" s="117" t="b">
        <v>1</v>
      </c>
      <c r="R361" s="117" t="b">
        <v>1</v>
      </c>
      <c r="S361" s="117" t="b">
        <v>1</v>
      </c>
    </row>
    <row r="362" spans="1:19" x14ac:dyDescent="0.25">
      <c r="A362" s="117" t="s">
        <v>1312</v>
      </c>
      <c r="B362" s="180">
        <v>1</v>
      </c>
      <c r="C362" s="117">
        <v>2</v>
      </c>
      <c r="D362" s="181">
        <f>PPG!J362</f>
        <v>0</v>
      </c>
      <c r="E362" s="117" t="b">
        <v>1</v>
      </c>
      <c r="F362" s="182" t="str">
        <f>RIGHT(PPG!C362,4)&amp;"."&amp;PPG!M362&amp;"."&amp;PPG!K362&amp;"."&amp;PPGPAY!$C$5</f>
        <v>...Ma22</v>
      </c>
      <c r="G362" s="183">
        <f t="shared" ca="1" si="10"/>
        <v>44697</v>
      </c>
      <c r="H362" s="184" cm="1">
        <f t="array" ref="H362">-IF(SUMPRODUCT((PPG!$Q$19:$AB$19=$B$5)*PPG!Q362:AB362)&lt;0,SUMPRODUCT((PPG!$Q$19:$AB$19=$B$5)*PPG!Q362:AB362),0)</f>
        <v>0</v>
      </c>
      <c r="I362" s="115">
        <f t="shared" ca="1" si="11"/>
        <v>44697</v>
      </c>
      <c r="J362" s="117">
        <v>3</v>
      </c>
      <c r="K362" s="117" t="b">
        <v>1</v>
      </c>
      <c r="L362" s="117" t="s">
        <v>1313</v>
      </c>
      <c r="M362" s="117" t="b">
        <v>1</v>
      </c>
      <c r="N362" s="117" t="s">
        <v>1276</v>
      </c>
      <c r="O362" s="182" t="str">
        <f>LEFT(PPG!D362,19)&amp;"."&amp;PPGCR!F362</f>
        <v>....Ma22</v>
      </c>
      <c r="P362" s="185">
        <f>PPG!J364</f>
        <v>0</v>
      </c>
      <c r="Q362" s="117" t="b">
        <v>1</v>
      </c>
      <c r="R362" s="117" t="b">
        <v>1</v>
      </c>
      <c r="S362" s="117" t="b">
        <v>1</v>
      </c>
    </row>
    <row r="363" spans="1:19" x14ac:dyDescent="0.25">
      <c r="A363" s="117" t="s">
        <v>1312</v>
      </c>
      <c r="B363" s="180">
        <v>1</v>
      </c>
      <c r="C363" s="117">
        <v>2</v>
      </c>
      <c r="D363" s="181">
        <f>PPG!J363</f>
        <v>0</v>
      </c>
      <c r="E363" s="117" t="b">
        <v>1</v>
      </c>
      <c r="F363" s="182" t="str">
        <f>RIGHT(PPG!C363,4)&amp;"."&amp;PPG!M363&amp;"."&amp;PPG!K363&amp;"."&amp;PPGPAY!$C$5</f>
        <v>...Ma22</v>
      </c>
      <c r="G363" s="183">
        <f t="shared" ca="1" si="10"/>
        <v>44697</v>
      </c>
      <c r="H363" s="184" cm="1">
        <f t="array" ref="H363">-IF(SUMPRODUCT((PPG!$Q$19:$AB$19=$B$5)*PPG!Q363:AB363)&lt;0,SUMPRODUCT((PPG!$Q$19:$AB$19=$B$5)*PPG!Q363:AB363),0)</f>
        <v>0</v>
      </c>
      <c r="I363" s="115">
        <f t="shared" ca="1" si="11"/>
        <v>44697</v>
      </c>
      <c r="J363" s="117">
        <v>3</v>
      </c>
      <c r="K363" s="117" t="b">
        <v>1</v>
      </c>
      <c r="L363" s="117" t="s">
        <v>1313</v>
      </c>
      <c r="M363" s="117" t="b">
        <v>1</v>
      </c>
      <c r="N363" s="117" t="s">
        <v>1276</v>
      </c>
      <c r="O363" s="182" t="str">
        <f>LEFT(PPG!D363,19)&amp;"."&amp;PPGCR!F363</f>
        <v>....Ma22</v>
      </c>
      <c r="P363" s="185">
        <f>PPG!J365</f>
        <v>0</v>
      </c>
      <c r="Q363" s="117" t="b">
        <v>1</v>
      </c>
      <c r="R363" s="117" t="b">
        <v>1</v>
      </c>
      <c r="S363" s="117" t="b">
        <v>1</v>
      </c>
    </row>
    <row r="364" spans="1:19" x14ac:dyDescent="0.25">
      <c r="A364" s="117" t="s">
        <v>1312</v>
      </c>
      <c r="B364" s="180">
        <v>1</v>
      </c>
      <c r="C364" s="117">
        <v>2</v>
      </c>
      <c r="D364" s="181">
        <f>PPG!J364</f>
        <v>0</v>
      </c>
      <c r="E364" s="117" t="b">
        <v>1</v>
      </c>
      <c r="F364" s="182" t="str">
        <f>RIGHT(PPG!C364,4)&amp;"."&amp;PPG!M364&amp;"."&amp;PPG!K364&amp;"."&amp;PPGPAY!$C$5</f>
        <v>...Ma22</v>
      </c>
      <c r="G364" s="183">
        <f t="shared" ca="1" si="10"/>
        <v>44697</v>
      </c>
      <c r="H364" s="184" cm="1">
        <f t="array" ref="H364">-IF(SUMPRODUCT((PPG!$Q$19:$AB$19=$B$5)*PPG!Q364:AB364)&lt;0,SUMPRODUCT((PPG!$Q$19:$AB$19=$B$5)*PPG!Q364:AB364),0)</f>
        <v>0</v>
      </c>
      <c r="I364" s="115">
        <f t="shared" ca="1" si="11"/>
        <v>44697</v>
      </c>
      <c r="J364" s="117">
        <v>3</v>
      </c>
      <c r="K364" s="117" t="b">
        <v>1</v>
      </c>
      <c r="L364" s="117" t="s">
        <v>1313</v>
      </c>
      <c r="M364" s="117" t="b">
        <v>1</v>
      </c>
      <c r="N364" s="117" t="s">
        <v>1276</v>
      </c>
      <c r="O364" s="182" t="str">
        <f>LEFT(PPG!D364,19)&amp;"."&amp;PPGCR!F364</f>
        <v>....Ma22</v>
      </c>
      <c r="P364" s="185">
        <f>PPG!J366</f>
        <v>0</v>
      </c>
      <c r="Q364" s="117" t="b">
        <v>1</v>
      </c>
      <c r="R364" s="117" t="b">
        <v>1</v>
      </c>
      <c r="S364" s="117" t="b">
        <v>1</v>
      </c>
    </row>
    <row r="365" spans="1:19" x14ac:dyDescent="0.25">
      <c r="A365" s="117" t="s">
        <v>1312</v>
      </c>
      <c r="B365" s="180">
        <v>1</v>
      </c>
      <c r="C365" s="117">
        <v>2</v>
      </c>
      <c r="D365" s="181">
        <f>PPG!J365</f>
        <v>0</v>
      </c>
      <c r="E365" s="117" t="b">
        <v>1</v>
      </c>
      <c r="F365" s="182" t="str">
        <f>RIGHT(PPG!C365,4)&amp;"."&amp;PPG!M365&amp;"."&amp;PPG!K365&amp;"."&amp;PPGPAY!$C$5</f>
        <v>...Ma22</v>
      </c>
      <c r="G365" s="183">
        <f t="shared" ca="1" si="10"/>
        <v>44697</v>
      </c>
      <c r="H365" s="184" cm="1">
        <f t="array" ref="H365">-IF(SUMPRODUCT((PPG!$Q$19:$AB$19=$B$5)*PPG!Q365:AB365)&lt;0,SUMPRODUCT((PPG!$Q$19:$AB$19=$B$5)*PPG!Q365:AB365),0)</f>
        <v>0</v>
      </c>
      <c r="I365" s="115">
        <f t="shared" ca="1" si="11"/>
        <v>44697</v>
      </c>
      <c r="J365" s="117">
        <v>3</v>
      </c>
      <c r="K365" s="117" t="b">
        <v>1</v>
      </c>
      <c r="L365" s="117" t="s">
        <v>1313</v>
      </c>
      <c r="M365" s="117" t="b">
        <v>1</v>
      </c>
      <c r="N365" s="117" t="s">
        <v>1276</v>
      </c>
      <c r="O365" s="182" t="str">
        <f>LEFT(PPG!D365,19)&amp;"."&amp;PPGCR!F365</f>
        <v>....Ma22</v>
      </c>
      <c r="P365" s="185">
        <f>PPG!J367</f>
        <v>0</v>
      </c>
      <c r="Q365" s="117" t="b">
        <v>1</v>
      </c>
      <c r="R365" s="117" t="b">
        <v>1</v>
      </c>
      <c r="S365" s="117" t="b">
        <v>1</v>
      </c>
    </row>
    <row r="366" spans="1:19" x14ac:dyDescent="0.25">
      <c r="A366" s="117" t="s">
        <v>1312</v>
      </c>
      <c r="B366" s="180">
        <v>1</v>
      </c>
      <c r="C366" s="117">
        <v>2</v>
      </c>
      <c r="D366" s="181">
        <f>PPG!J366</f>
        <v>0</v>
      </c>
      <c r="E366" s="117" t="b">
        <v>1</v>
      </c>
      <c r="F366" s="182" t="str">
        <f>RIGHT(PPG!C366,4)&amp;"."&amp;PPG!M366&amp;"."&amp;PPG!K366&amp;"."&amp;PPGPAY!$C$5</f>
        <v>...Ma22</v>
      </c>
      <c r="G366" s="183">
        <f t="shared" ca="1" si="10"/>
        <v>44697</v>
      </c>
      <c r="H366" s="184" cm="1">
        <f t="array" ref="H366">-IF(SUMPRODUCT((PPG!$Q$19:$AB$19=$B$5)*PPG!Q366:AB366)&lt;0,SUMPRODUCT((PPG!$Q$19:$AB$19=$B$5)*PPG!Q366:AB366),0)</f>
        <v>0</v>
      </c>
      <c r="I366" s="115">
        <f t="shared" ca="1" si="11"/>
        <v>44697</v>
      </c>
      <c r="J366" s="117">
        <v>3</v>
      </c>
      <c r="K366" s="117" t="b">
        <v>1</v>
      </c>
      <c r="L366" s="117" t="s">
        <v>1313</v>
      </c>
      <c r="M366" s="117" t="b">
        <v>1</v>
      </c>
      <c r="N366" s="117" t="s">
        <v>1276</v>
      </c>
      <c r="O366" s="182" t="str">
        <f>LEFT(PPG!D366,19)&amp;"."&amp;PPGCR!F366</f>
        <v>....Ma22</v>
      </c>
      <c r="P366" s="185">
        <f>PPG!J368</f>
        <v>0</v>
      </c>
      <c r="Q366" s="117" t="b">
        <v>1</v>
      </c>
      <c r="R366" s="117" t="b">
        <v>1</v>
      </c>
      <c r="S366" s="117" t="b">
        <v>1</v>
      </c>
    </row>
    <row r="367" spans="1:19" x14ac:dyDescent="0.25">
      <c r="A367" s="117" t="s">
        <v>1312</v>
      </c>
      <c r="B367" s="180">
        <v>1</v>
      </c>
      <c r="C367" s="117">
        <v>2</v>
      </c>
      <c r="D367" s="181">
        <f>PPG!J367</f>
        <v>0</v>
      </c>
      <c r="E367" s="117" t="b">
        <v>1</v>
      </c>
      <c r="F367" s="182" t="str">
        <f>RIGHT(PPG!C367,4)&amp;"."&amp;PPG!M367&amp;"."&amp;PPG!K367&amp;"."&amp;PPGPAY!$C$5</f>
        <v>...Ma22</v>
      </c>
      <c r="G367" s="183">
        <f t="shared" ca="1" si="10"/>
        <v>44697</v>
      </c>
      <c r="H367" s="184" cm="1">
        <f t="array" ref="H367">-IF(SUMPRODUCT((PPG!$Q$19:$AB$19=$B$5)*PPG!Q367:AB367)&lt;0,SUMPRODUCT((PPG!$Q$19:$AB$19=$B$5)*PPG!Q367:AB367),0)</f>
        <v>0</v>
      </c>
      <c r="I367" s="115">
        <f t="shared" ca="1" si="11"/>
        <v>44697</v>
      </c>
      <c r="J367" s="117">
        <v>3</v>
      </c>
      <c r="K367" s="117" t="b">
        <v>1</v>
      </c>
      <c r="L367" s="117" t="s">
        <v>1313</v>
      </c>
      <c r="M367" s="117" t="b">
        <v>1</v>
      </c>
      <c r="N367" s="117" t="s">
        <v>1276</v>
      </c>
      <c r="O367" s="182" t="str">
        <f>LEFT(PPG!D367,19)&amp;"."&amp;PPGCR!F367</f>
        <v>....Ma22</v>
      </c>
      <c r="P367" s="185">
        <f>PPG!J369</f>
        <v>0</v>
      </c>
      <c r="Q367" s="117" t="b">
        <v>1</v>
      </c>
      <c r="R367" s="117" t="b">
        <v>1</v>
      </c>
      <c r="S367" s="117" t="b">
        <v>1</v>
      </c>
    </row>
    <row r="368" spans="1:19" x14ac:dyDescent="0.25">
      <c r="A368" s="117" t="s">
        <v>1312</v>
      </c>
      <c r="B368" s="180">
        <v>1</v>
      </c>
      <c r="C368" s="117">
        <v>2</v>
      </c>
      <c r="D368" s="181">
        <f>PPG!J368</f>
        <v>0</v>
      </c>
      <c r="E368" s="117" t="b">
        <v>1</v>
      </c>
      <c r="F368" s="182" t="str">
        <f>RIGHT(PPG!C368,4)&amp;"."&amp;PPG!M368&amp;"."&amp;PPG!K368&amp;"."&amp;PPGPAY!$C$5</f>
        <v>...Ma22</v>
      </c>
      <c r="G368" s="183">
        <f t="shared" ca="1" si="10"/>
        <v>44697</v>
      </c>
      <c r="H368" s="184" cm="1">
        <f t="array" ref="H368">-IF(SUMPRODUCT((PPG!$Q$19:$AB$19=$B$5)*PPG!Q368:AB368)&lt;0,SUMPRODUCT((PPG!$Q$19:$AB$19=$B$5)*PPG!Q368:AB368),0)</f>
        <v>0</v>
      </c>
      <c r="I368" s="115">
        <f t="shared" ca="1" si="11"/>
        <v>44697</v>
      </c>
      <c r="J368" s="117">
        <v>3</v>
      </c>
      <c r="K368" s="117" t="b">
        <v>1</v>
      </c>
      <c r="L368" s="117" t="s">
        <v>1313</v>
      </c>
      <c r="M368" s="117" t="b">
        <v>1</v>
      </c>
      <c r="N368" s="117" t="s">
        <v>1276</v>
      </c>
      <c r="O368" s="182" t="str">
        <f>LEFT(PPG!D368,19)&amp;"."&amp;PPGCR!F368</f>
        <v>....Ma22</v>
      </c>
      <c r="P368" s="185">
        <f>PPG!J370</f>
        <v>0</v>
      </c>
      <c r="Q368" s="117" t="b">
        <v>1</v>
      </c>
      <c r="R368" s="117" t="b">
        <v>1</v>
      </c>
      <c r="S368" s="117" t="b">
        <v>1</v>
      </c>
    </row>
    <row r="369" spans="1:19" x14ac:dyDescent="0.25">
      <c r="A369" s="117" t="s">
        <v>1312</v>
      </c>
      <c r="B369" s="180">
        <v>1</v>
      </c>
      <c r="C369" s="117">
        <v>2</v>
      </c>
      <c r="D369" s="181">
        <f>PPG!J369</f>
        <v>0</v>
      </c>
      <c r="E369" s="117" t="b">
        <v>1</v>
      </c>
      <c r="F369" s="182" t="str">
        <f>RIGHT(PPG!C369,4)&amp;"."&amp;PPG!M369&amp;"."&amp;PPG!K369&amp;"."&amp;PPGPAY!$C$5</f>
        <v>...Ma22</v>
      </c>
      <c r="G369" s="183">
        <f t="shared" ca="1" si="10"/>
        <v>44697</v>
      </c>
      <c r="H369" s="184" cm="1">
        <f t="array" ref="H369">-IF(SUMPRODUCT((PPG!$Q$19:$AB$19=$B$5)*PPG!Q369:AB369)&lt;0,SUMPRODUCT((PPG!$Q$19:$AB$19=$B$5)*PPG!Q369:AB369),0)</f>
        <v>0</v>
      </c>
      <c r="I369" s="115">
        <f t="shared" ca="1" si="11"/>
        <v>44697</v>
      </c>
      <c r="J369" s="117">
        <v>3</v>
      </c>
      <c r="K369" s="117" t="b">
        <v>1</v>
      </c>
      <c r="L369" s="117" t="s">
        <v>1313</v>
      </c>
      <c r="M369" s="117" t="b">
        <v>1</v>
      </c>
      <c r="N369" s="117" t="s">
        <v>1276</v>
      </c>
      <c r="O369" s="182" t="str">
        <f>LEFT(PPG!D369,19)&amp;"."&amp;PPGCR!F369</f>
        <v>....Ma22</v>
      </c>
      <c r="P369" s="185">
        <f>PPG!J371</f>
        <v>0</v>
      </c>
      <c r="Q369" s="117" t="b">
        <v>1</v>
      </c>
      <c r="R369" s="117" t="b">
        <v>1</v>
      </c>
      <c r="S369" s="117" t="b">
        <v>1</v>
      </c>
    </row>
    <row r="370" spans="1:19" x14ac:dyDescent="0.25">
      <c r="A370" s="117" t="s">
        <v>1312</v>
      </c>
      <c r="B370" s="180">
        <v>1</v>
      </c>
      <c r="C370" s="117">
        <v>2</v>
      </c>
      <c r="D370" s="181">
        <f>PPG!J370</f>
        <v>0</v>
      </c>
      <c r="E370" s="117" t="b">
        <v>1</v>
      </c>
      <c r="F370" s="182" t="str">
        <f>RIGHT(PPG!C370,4)&amp;"."&amp;PPG!M370&amp;"."&amp;PPG!K370&amp;"."&amp;PPGPAY!$C$5</f>
        <v>...Ma22</v>
      </c>
      <c r="G370" s="183">
        <f t="shared" ca="1" si="10"/>
        <v>44697</v>
      </c>
      <c r="H370" s="184" cm="1">
        <f t="array" ref="H370">-IF(SUMPRODUCT((PPG!$Q$19:$AB$19=$B$5)*PPG!Q370:AB370)&lt;0,SUMPRODUCT((PPG!$Q$19:$AB$19=$B$5)*PPG!Q370:AB370),0)</f>
        <v>0</v>
      </c>
      <c r="I370" s="115">
        <f t="shared" ca="1" si="11"/>
        <v>44697</v>
      </c>
      <c r="J370" s="117">
        <v>3</v>
      </c>
      <c r="K370" s="117" t="b">
        <v>1</v>
      </c>
      <c r="L370" s="117" t="s">
        <v>1313</v>
      </c>
      <c r="M370" s="117" t="b">
        <v>1</v>
      </c>
      <c r="N370" s="117" t="s">
        <v>1276</v>
      </c>
      <c r="O370" s="182" t="str">
        <f>LEFT(PPG!D370,19)&amp;"."&amp;PPGCR!F370</f>
        <v>....Ma22</v>
      </c>
      <c r="P370" s="185">
        <f>PPG!J372</f>
        <v>0</v>
      </c>
      <c r="Q370" s="117" t="b">
        <v>1</v>
      </c>
      <c r="R370" s="117" t="b">
        <v>1</v>
      </c>
      <c r="S370" s="117" t="b">
        <v>1</v>
      </c>
    </row>
    <row r="371" spans="1:19" x14ac:dyDescent="0.25">
      <c r="A371" s="117" t="s">
        <v>1312</v>
      </c>
      <c r="B371" s="180">
        <v>1</v>
      </c>
      <c r="C371" s="117">
        <v>2</v>
      </c>
      <c r="D371" s="181">
        <f>PPG!J371</f>
        <v>0</v>
      </c>
      <c r="E371" s="117" t="b">
        <v>1</v>
      </c>
      <c r="F371" s="182" t="str">
        <f>RIGHT(PPG!C371,4)&amp;"."&amp;PPG!M371&amp;"."&amp;PPG!K371&amp;"."&amp;PPGPAY!$C$5</f>
        <v>...Ma22</v>
      </c>
      <c r="G371" s="183">
        <f t="shared" ca="1" si="10"/>
        <v>44697</v>
      </c>
      <c r="H371" s="184" cm="1">
        <f t="array" ref="H371">-IF(SUMPRODUCT((PPG!$Q$19:$AB$19=$B$5)*PPG!Q371:AB371)&lt;0,SUMPRODUCT((PPG!$Q$19:$AB$19=$B$5)*PPG!Q371:AB371),0)</f>
        <v>0</v>
      </c>
      <c r="I371" s="115">
        <f t="shared" ca="1" si="11"/>
        <v>44697</v>
      </c>
      <c r="J371" s="117">
        <v>3</v>
      </c>
      <c r="K371" s="117" t="b">
        <v>1</v>
      </c>
      <c r="L371" s="117" t="s">
        <v>1313</v>
      </c>
      <c r="M371" s="117" t="b">
        <v>1</v>
      </c>
      <c r="N371" s="117" t="s">
        <v>1276</v>
      </c>
      <c r="O371" s="182" t="str">
        <f>LEFT(PPG!D371,19)&amp;"."&amp;PPGCR!F371</f>
        <v>....Ma22</v>
      </c>
      <c r="P371" s="185">
        <f>PPG!J373</f>
        <v>0</v>
      </c>
      <c r="Q371" s="117" t="b">
        <v>1</v>
      </c>
      <c r="R371" s="117" t="b">
        <v>1</v>
      </c>
      <c r="S371" s="117" t="b">
        <v>1</v>
      </c>
    </row>
    <row r="372" spans="1:19" x14ac:dyDescent="0.25">
      <c r="A372" s="117" t="s">
        <v>1312</v>
      </c>
      <c r="B372" s="180">
        <v>1</v>
      </c>
      <c r="C372" s="117">
        <v>2</v>
      </c>
      <c r="D372" s="181">
        <f>PPG!J372</f>
        <v>0</v>
      </c>
      <c r="E372" s="117" t="b">
        <v>1</v>
      </c>
      <c r="F372" s="182" t="str">
        <f>RIGHT(PPG!C372,4)&amp;"."&amp;PPG!M372&amp;"."&amp;PPG!K372&amp;"."&amp;PPGPAY!$C$5</f>
        <v>...Ma22</v>
      </c>
      <c r="G372" s="183">
        <f t="shared" ca="1" si="10"/>
        <v>44697</v>
      </c>
      <c r="H372" s="184" cm="1">
        <f t="array" ref="H372">-IF(SUMPRODUCT((PPG!$Q$19:$AB$19=$B$5)*PPG!Q372:AB372)&lt;0,SUMPRODUCT((PPG!$Q$19:$AB$19=$B$5)*PPG!Q372:AB372),0)</f>
        <v>0</v>
      </c>
      <c r="I372" s="115">
        <f t="shared" ca="1" si="11"/>
        <v>44697</v>
      </c>
      <c r="J372" s="117">
        <v>3</v>
      </c>
      <c r="K372" s="117" t="b">
        <v>1</v>
      </c>
      <c r="L372" s="117" t="s">
        <v>1313</v>
      </c>
      <c r="M372" s="117" t="b">
        <v>1</v>
      </c>
      <c r="N372" s="117" t="s">
        <v>1276</v>
      </c>
      <c r="O372" s="182" t="str">
        <f>LEFT(PPG!D372,19)&amp;"."&amp;PPGCR!F372</f>
        <v>....Ma22</v>
      </c>
      <c r="P372" s="185">
        <f>PPG!J374</f>
        <v>0</v>
      </c>
      <c r="Q372" s="117" t="b">
        <v>1</v>
      </c>
      <c r="R372" s="117" t="b">
        <v>1</v>
      </c>
      <c r="S372" s="117" t="b">
        <v>1</v>
      </c>
    </row>
    <row r="373" spans="1:19" x14ac:dyDescent="0.25">
      <c r="A373" s="117" t="s">
        <v>1312</v>
      </c>
      <c r="B373" s="180">
        <v>1</v>
      </c>
      <c r="C373" s="117">
        <v>2</v>
      </c>
      <c r="D373" s="181">
        <f>PPG!J373</f>
        <v>0</v>
      </c>
      <c r="E373" s="117" t="b">
        <v>1</v>
      </c>
      <c r="F373" s="182" t="str">
        <f>RIGHT(PPG!C373,4)&amp;"."&amp;PPG!M373&amp;"."&amp;PPG!K373&amp;"."&amp;PPGPAY!$C$5</f>
        <v>...Ma22</v>
      </c>
      <c r="G373" s="183">
        <f t="shared" ca="1" si="10"/>
        <v>44697</v>
      </c>
      <c r="H373" s="184" cm="1">
        <f t="array" ref="H373">-IF(SUMPRODUCT((PPG!$Q$19:$AB$19=$B$5)*PPG!Q373:AB373)&lt;0,SUMPRODUCT((PPG!$Q$19:$AB$19=$B$5)*PPG!Q373:AB373),0)</f>
        <v>0</v>
      </c>
      <c r="I373" s="115">
        <f t="shared" ca="1" si="11"/>
        <v>44697</v>
      </c>
      <c r="J373" s="117">
        <v>3</v>
      </c>
      <c r="K373" s="117" t="b">
        <v>1</v>
      </c>
      <c r="L373" s="117" t="s">
        <v>1313</v>
      </c>
      <c r="M373" s="117" t="b">
        <v>1</v>
      </c>
      <c r="N373" s="117" t="s">
        <v>1276</v>
      </c>
      <c r="O373" s="182" t="str">
        <f>LEFT(PPG!D373,19)&amp;"."&amp;PPGCR!F373</f>
        <v>....Ma22</v>
      </c>
      <c r="P373" s="185">
        <f>PPG!J375</f>
        <v>0</v>
      </c>
      <c r="Q373" s="117" t="b">
        <v>1</v>
      </c>
      <c r="R373" s="117" t="b">
        <v>1</v>
      </c>
      <c r="S373" s="117" t="b">
        <v>1</v>
      </c>
    </row>
    <row r="374" spans="1:19" x14ac:dyDescent="0.25">
      <c r="A374" s="117" t="s">
        <v>1312</v>
      </c>
      <c r="B374" s="180">
        <v>1</v>
      </c>
      <c r="C374" s="117">
        <v>2</v>
      </c>
      <c r="D374" s="181">
        <f>PPG!J374</f>
        <v>0</v>
      </c>
      <c r="E374" s="117" t="b">
        <v>1</v>
      </c>
      <c r="F374" s="182" t="str">
        <f>RIGHT(PPG!C374,4)&amp;"."&amp;PPG!M374&amp;"."&amp;PPG!K374&amp;"."&amp;PPGPAY!$C$5</f>
        <v>...Ma22</v>
      </c>
      <c r="G374" s="183">
        <f t="shared" ca="1" si="10"/>
        <v>44697</v>
      </c>
      <c r="H374" s="184" cm="1">
        <f t="array" ref="H374">-IF(SUMPRODUCT((PPG!$Q$19:$AB$19=$B$5)*PPG!Q374:AB374)&lt;0,SUMPRODUCT((PPG!$Q$19:$AB$19=$B$5)*PPG!Q374:AB374),0)</f>
        <v>0</v>
      </c>
      <c r="I374" s="115">
        <f t="shared" ca="1" si="11"/>
        <v>44697</v>
      </c>
      <c r="J374" s="117">
        <v>3</v>
      </c>
      <c r="K374" s="117" t="b">
        <v>1</v>
      </c>
      <c r="L374" s="117" t="s">
        <v>1313</v>
      </c>
      <c r="M374" s="117" t="b">
        <v>1</v>
      </c>
      <c r="N374" s="117" t="s">
        <v>1276</v>
      </c>
      <c r="O374" s="182" t="str">
        <f>LEFT(PPG!D374,19)&amp;"."&amp;PPGCR!F374</f>
        <v>....Ma22</v>
      </c>
      <c r="P374" s="185">
        <f>PPG!J376</f>
        <v>0</v>
      </c>
      <c r="Q374" s="117" t="b">
        <v>1</v>
      </c>
      <c r="R374" s="117" t="b">
        <v>1</v>
      </c>
      <c r="S374" s="117" t="b">
        <v>1</v>
      </c>
    </row>
    <row r="375" spans="1:19" x14ac:dyDescent="0.25">
      <c r="A375" s="117" t="s">
        <v>1312</v>
      </c>
      <c r="B375" s="180">
        <v>1</v>
      </c>
      <c r="C375" s="117">
        <v>2</v>
      </c>
      <c r="D375" s="181">
        <f>PPG!J375</f>
        <v>0</v>
      </c>
      <c r="E375" s="117" t="b">
        <v>1</v>
      </c>
      <c r="F375" s="182" t="str">
        <f>RIGHT(PPG!C375,4)&amp;"."&amp;PPG!M375&amp;"."&amp;PPG!K375&amp;"."&amp;PPGPAY!$C$5</f>
        <v>...Ma22</v>
      </c>
      <c r="G375" s="183">
        <f t="shared" ca="1" si="10"/>
        <v>44697</v>
      </c>
      <c r="H375" s="184" cm="1">
        <f t="array" ref="H375">-IF(SUMPRODUCT((PPG!$Q$19:$AB$19=$B$5)*PPG!Q375:AB375)&lt;0,SUMPRODUCT((PPG!$Q$19:$AB$19=$B$5)*PPG!Q375:AB375),0)</f>
        <v>0</v>
      </c>
      <c r="I375" s="115">
        <f t="shared" ca="1" si="11"/>
        <v>44697</v>
      </c>
      <c r="J375" s="117">
        <v>3</v>
      </c>
      <c r="K375" s="117" t="b">
        <v>1</v>
      </c>
      <c r="L375" s="117" t="s">
        <v>1313</v>
      </c>
      <c r="M375" s="117" t="b">
        <v>1</v>
      </c>
      <c r="N375" s="117" t="s">
        <v>1276</v>
      </c>
      <c r="O375" s="182" t="str">
        <f>LEFT(PPG!D375,19)&amp;"."&amp;PPGCR!F375</f>
        <v>....Ma22</v>
      </c>
      <c r="P375" s="185">
        <f>PPG!J377</f>
        <v>0</v>
      </c>
      <c r="Q375" s="117" t="b">
        <v>1</v>
      </c>
      <c r="R375" s="117" t="b">
        <v>1</v>
      </c>
      <c r="S375" s="117" t="b">
        <v>1</v>
      </c>
    </row>
    <row r="376" spans="1:19" x14ac:dyDescent="0.25">
      <c r="A376" s="117" t="s">
        <v>1312</v>
      </c>
      <c r="B376" s="180">
        <v>1</v>
      </c>
      <c r="C376" s="117">
        <v>2</v>
      </c>
      <c r="D376" s="181">
        <f>PPG!J376</f>
        <v>0</v>
      </c>
      <c r="E376" s="117" t="b">
        <v>1</v>
      </c>
      <c r="F376" s="182" t="str">
        <f>RIGHT(PPG!C376,4)&amp;"."&amp;PPG!M376&amp;"."&amp;PPG!K376&amp;"."&amp;PPGPAY!$C$5</f>
        <v>...Ma22</v>
      </c>
      <c r="G376" s="183">
        <f t="shared" ca="1" si="10"/>
        <v>44697</v>
      </c>
      <c r="H376" s="184" cm="1">
        <f t="array" ref="H376">-IF(SUMPRODUCT((PPG!$Q$19:$AB$19=$B$5)*PPG!Q376:AB376)&lt;0,SUMPRODUCT((PPG!$Q$19:$AB$19=$B$5)*PPG!Q376:AB376),0)</f>
        <v>0</v>
      </c>
      <c r="I376" s="115">
        <f t="shared" ca="1" si="11"/>
        <v>44697</v>
      </c>
      <c r="J376" s="117">
        <v>3</v>
      </c>
      <c r="K376" s="117" t="b">
        <v>1</v>
      </c>
      <c r="L376" s="117" t="s">
        <v>1313</v>
      </c>
      <c r="M376" s="117" t="b">
        <v>1</v>
      </c>
      <c r="N376" s="117" t="s">
        <v>1276</v>
      </c>
      <c r="O376" s="182" t="str">
        <f>LEFT(PPG!D376,19)&amp;"."&amp;PPGCR!F376</f>
        <v>....Ma22</v>
      </c>
      <c r="P376" s="185">
        <f>PPG!J378</f>
        <v>0</v>
      </c>
      <c r="Q376" s="117" t="b">
        <v>1</v>
      </c>
      <c r="R376" s="117" t="b">
        <v>1</v>
      </c>
      <c r="S376" s="117" t="b">
        <v>1</v>
      </c>
    </row>
    <row r="377" spans="1:19" x14ac:dyDescent="0.25">
      <c r="A377" s="117" t="s">
        <v>1312</v>
      </c>
      <c r="B377" s="180">
        <v>1</v>
      </c>
      <c r="C377" s="117">
        <v>2</v>
      </c>
      <c r="D377" s="181">
        <f>PPG!J377</f>
        <v>0</v>
      </c>
      <c r="E377" s="117" t="b">
        <v>1</v>
      </c>
      <c r="F377" s="182" t="str">
        <f>RIGHT(PPG!C377,4)&amp;"."&amp;PPG!M377&amp;"."&amp;PPG!K377&amp;"."&amp;PPGPAY!$C$5</f>
        <v>...Ma22</v>
      </c>
      <c r="G377" s="183">
        <f t="shared" ca="1" si="10"/>
        <v>44697</v>
      </c>
      <c r="H377" s="184" cm="1">
        <f t="array" ref="H377">-IF(SUMPRODUCT((PPG!$Q$19:$AB$19=$B$5)*PPG!Q377:AB377)&lt;0,SUMPRODUCT((PPG!$Q$19:$AB$19=$B$5)*PPG!Q377:AB377),0)</f>
        <v>0</v>
      </c>
      <c r="I377" s="115">
        <f t="shared" ca="1" si="11"/>
        <v>44697</v>
      </c>
      <c r="J377" s="117">
        <v>3</v>
      </c>
      <c r="K377" s="117" t="b">
        <v>1</v>
      </c>
      <c r="L377" s="117" t="s">
        <v>1313</v>
      </c>
      <c r="M377" s="117" t="b">
        <v>1</v>
      </c>
      <c r="N377" s="117" t="s">
        <v>1276</v>
      </c>
      <c r="O377" s="182" t="str">
        <f>LEFT(PPG!D377,19)&amp;"."&amp;PPGCR!F377</f>
        <v>....Ma22</v>
      </c>
      <c r="P377" s="185">
        <f>PPG!J379</f>
        <v>0</v>
      </c>
      <c r="Q377" s="117" t="b">
        <v>1</v>
      </c>
      <c r="R377" s="117" t="b">
        <v>1</v>
      </c>
      <c r="S377" s="117" t="b">
        <v>1</v>
      </c>
    </row>
    <row r="378" spans="1:19" x14ac:dyDescent="0.25">
      <c r="A378" s="117" t="s">
        <v>1312</v>
      </c>
      <c r="B378" s="180">
        <v>1</v>
      </c>
      <c r="C378" s="117">
        <v>2</v>
      </c>
      <c r="D378" s="181">
        <f>PPG!J378</f>
        <v>0</v>
      </c>
      <c r="E378" s="117" t="b">
        <v>1</v>
      </c>
      <c r="F378" s="182" t="str">
        <f>RIGHT(PPG!C378,4)&amp;"."&amp;PPG!M378&amp;"."&amp;PPG!K378&amp;"."&amp;PPGPAY!$C$5</f>
        <v>...Ma22</v>
      </c>
      <c r="G378" s="183">
        <f t="shared" ca="1" si="10"/>
        <v>44697</v>
      </c>
      <c r="H378" s="184" cm="1">
        <f t="array" ref="H378">-IF(SUMPRODUCT((PPG!$Q$19:$AB$19=$B$5)*PPG!Q378:AB378)&lt;0,SUMPRODUCT((PPG!$Q$19:$AB$19=$B$5)*PPG!Q378:AB378),0)</f>
        <v>0</v>
      </c>
      <c r="I378" s="115">
        <f t="shared" ca="1" si="11"/>
        <v>44697</v>
      </c>
      <c r="J378" s="117">
        <v>3</v>
      </c>
      <c r="K378" s="117" t="b">
        <v>1</v>
      </c>
      <c r="L378" s="117" t="s">
        <v>1313</v>
      </c>
      <c r="M378" s="117" t="b">
        <v>1</v>
      </c>
      <c r="N378" s="117" t="s">
        <v>1276</v>
      </c>
      <c r="O378" s="182" t="str">
        <f>LEFT(PPG!D378,19)&amp;"."&amp;PPGCR!F378</f>
        <v>....Ma22</v>
      </c>
      <c r="P378" s="185">
        <f>PPG!J380</f>
        <v>0</v>
      </c>
      <c r="Q378" s="117" t="b">
        <v>1</v>
      </c>
      <c r="R378" s="117" t="b">
        <v>1</v>
      </c>
      <c r="S378" s="117" t="b">
        <v>1</v>
      </c>
    </row>
    <row r="379" spans="1:19" x14ac:dyDescent="0.25">
      <c r="A379" s="117" t="s">
        <v>1312</v>
      </c>
      <c r="B379" s="180">
        <v>1</v>
      </c>
      <c r="C379" s="117">
        <v>2</v>
      </c>
      <c r="D379" s="181">
        <f>PPG!J379</f>
        <v>0</v>
      </c>
      <c r="E379" s="117" t="b">
        <v>1</v>
      </c>
      <c r="F379" s="182" t="str">
        <f>RIGHT(PPG!C379,4)&amp;"."&amp;PPG!M379&amp;"."&amp;PPG!K379&amp;"."&amp;PPGPAY!$C$5</f>
        <v>...Ma22</v>
      </c>
      <c r="G379" s="183">
        <f t="shared" ca="1" si="10"/>
        <v>44697</v>
      </c>
      <c r="H379" s="184" cm="1">
        <f t="array" ref="H379">-IF(SUMPRODUCT((PPG!$Q$19:$AB$19=$B$5)*PPG!Q379:AB379)&lt;0,SUMPRODUCT((PPG!$Q$19:$AB$19=$B$5)*PPG!Q379:AB379),0)</f>
        <v>0</v>
      </c>
      <c r="I379" s="115">
        <f t="shared" ca="1" si="11"/>
        <v>44697</v>
      </c>
      <c r="J379" s="117">
        <v>3</v>
      </c>
      <c r="K379" s="117" t="b">
        <v>1</v>
      </c>
      <c r="L379" s="117" t="s">
        <v>1313</v>
      </c>
      <c r="M379" s="117" t="b">
        <v>1</v>
      </c>
      <c r="N379" s="117" t="s">
        <v>1276</v>
      </c>
      <c r="O379" s="182" t="str">
        <f>LEFT(PPG!D379,19)&amp;"."&amp;PPGCR!F379</f>
        <v>....Ma22</v>
      </c>
      <c r="P379" s="185">
        <f>PPG!J381</f>
        <v>0</v>
      </c>
      <c r="Q379" s="117" t="b">
        <v>1</v>
      </c>
      <c r="R379" s="117" t="b">
        <v>1</v>
      </c>
      <c r="S379" s="117" t="b">
        <v>1</v>
      </c>
    </row>
    <row r="380" spans="1:19" x14ac:dyDescent="0.25">
      <c r="A380" s="117" t="s">
        <v>1312</v>
      </c>
      <c r="B380" s="180">
        <v>1</v>
      </c>
      <c r="C380" s="117">
        <v>2</v>
      </c>
      <c r="D380" s="181">
        <f>PPG!J380</f>
        <v>0</v>
      </c>
      <c r="E380" s="117" t="b">
        <v>1</v>
      </c>
      <c r="F380" s="182" t="str">
        <f>RIGHT(PPG!C380,4)&amp;"."&amp;PPG!M380&amp;"."&amp;PPG!K380&amp;"."&amp;PPGPAY!$C$5</f>
        <v>...Ma22</v>
      </c>
      <c r="G380" s="183">
        <f t="shared" ca="1" si="10"/>
        <v>44697</v>
      </c>
      <c r="H380" s="184" cm="1">
        <f t="array" ref="H380">-IF(SUMPRODUCT((PPG!$Q$19:$AB$19=$B$5)*PPG!Q380:AB380)&lt;0,SUMPRODUCT((PPG!$Q$19:$AB$19=$B$5)*PPG!Q380:AB380),0)</f>
        <v>0</v>
      </c>
      <c r="I380" s="115">
        <f t="shared" ca="1" si="11"/>
        <v>44697</v>
      </c>
      <c r="J380" s="117">
        <v>3</v>
      </c>
      <c r="K380" s="117" t="b">
        <v>1</v>
      </c>
      <c r="L380" s="117" t="s">
        <v>1313</v>
      </c>
      <c r="M380" s="117" t="b">
        <v>1</v>
      </c>
      <c r="N380" s="117" t="s">
        <v>1276</v>
      </c>
      <c r="O380" s="182" t="str">
        <f>LEFT(PPG!D380,19)&amp;"."&amp;PPGCR!F380</f>
        <v>....Ma22</v>
      </c>
      <c r="P380" s="185">
        <f>PPG!J382</f>
        <v>0</v>
      </c>
      <c r="Q380" s="117" t="b">
        <v>1</v>
      </c>
      <c r="R380" s="117" t="b">
        <v>1</v>
      </c>
      <c r="S380" s="117" t="b">
        <v>1</v>
      </c>
    </row>
    <row r="381" spans="1:19" x14ac:dyDescent="0.25">
      <c r="A381" s="117" t="s">
        <v>1312</v>
      </c>
      <c r="B381" s="180">
        <v>1</v>
      </c>
      <c r="C381" s="117">
        <v>2</v>
      </c>
      <c r="D381" s="181">
        <f>PPG!J381</f>
        <v>0</v>
      </c>
      <c r="E381" s="117" t="b">
        <v>1</v>
      </c>
      <c r="F381" s="182" t="str">
        <f>RIGHT(PPG!C381,4)&amp;"."&amp;PPG!M381&amp;"."&amp;PPG!K381&amp;"."&amp;PPGPAY!$C$5</f>
        <v>...Ma22</v>
      </c>
      <c r="G381" s="183">
        <f t="shared" ca="1" si="10"/>
        <v>44697</v>
      </c>
      <c r="H381" s="184" cm="1">
        <f t="array" ref="H381">-IF(SUMPRODUCT((PPG!$Q$19:$AB$19=$B$5)*PPG!Q381:AB381)&lt;0,SUMPRODUCT((PPG!$Q$19:$AB$19=$B$5)*PPG!Q381:AB381),0)</f>
        <v>0</v>
      </c>
      <c r="I381" s="115">
        <f t="shared" ca="1" si="11"/>
        <v>44697</v>
      </c>
      <c r="J381" s="117">
        <v>3</v>
      </c>
      <c r="K381" s="117" t="b">
        <v>1</v>
      </c>
      <c r="L381" s="117" t="s">
        <v>1313</v>
      </c>
      <c r="M381" s="117" t="b">
        <v>1</v>
      </c>
      <c r="N381" s="117" t="s">
        <v>1276</v>
      </c>
      <c r="O381" s="182" t="str">
        <f>LEFT(PPG!D381,19)&amp;"."&amp;PPGCR!F381</f>
        <v>....Ma22</v>
      </c>
      <c r="P381" s="185">
        <f>PPG!J383</f>
        <v>0</v>
      </c>
      <c r="Q381" s="117" t="b">
        <v>1</v>
      </c>
      <c r="R381" s="117" t="b">
        <v>1</v>
      </c>
      <c r="S381" s="117" t="b">
        <v>1</v>
      </c>
    </row>
    <row r="382" spans="1:19" x14ac:dyDescent="0.25">
      <c r="A382" s="117" t="s">
        <v>1312</v>
      </c>
      <c r="B382" s="180">
        <v>1</v>
      </c>
      <c r="C382" s="117">
        <v>2</v>
      </c>
      <c r="D382" s="181">
        <f>PPG!J382</f>
        <v>0</v>
      </c>
      <c r="E382" s="117" t="b">
        <v>1</v>
      </c>
      <c r="F382" s="182" t="str">
        <f>RIGHT(PPG!C382,4)&amp;"."&amp;PPG!M382&amp;"."&amp;PPG!K382&amp;"."&amp;PPGPAY!$C$5</f>
        <v>...Ma22</v>
      </c>
      <c r="G382" s="183">
        <f t="shared" ca="1" si="10"/>
        <v>44697</v>
      </c>
      <c r="H382" s="184" cm="1">
        <f t="array" ref="H382">-IF(SUMPRODUCT((PPG!$Q$19:$AB$19=$B$5)*PPG!Q382:AB382)&lt;0,SUMPRODUCT((PPG!$Q$19:$AB$19=$B$5)*PPG!Q382:AB382),0)</f>
        <v>0</v>
      </c>
      <c r="I382" s="115">
        <f t="shared" ca="1" si="11"/>
        <v>44697</v>
      </c>
      <c r="J382" s="117">
        <v>3</v>
      </c>
      <c r="K382" s="117" t="b">
        <v>1</v>
      </c>
      <c r="L382" s="117" t="s">
        <v>1313</v>
      </c>
      <c r="M382" s="117" t="b">
        <v>1</v>
      </c>
      <c r="N382" s="117" t="s">
        <v>1276</v>
      </c>
      <c r="O382" s="182" t="str">
        <f>LEFT(PPG!D382,19)&amp;"."&amp;PPGCR!F382</f>
        <v>....Ma22</v>
      </c>
      <c r="P382" s="185">
        <f>PPG!J384</f>
        <v>0</v>
      </c>
      <c r="Q382" s="117" t="b">
        <v>1</v>
      </c>
      <c r="R382" s="117" t="b">
        <v>1</v>
      </c>
      <c r="S382" s="117" t="b">
        <v>1</v>
      </c>
    </row>
    <row r="383" spans="1:19" x14ac:dyDescent="0.25">
      <c r="A383" s="117" t="s">
        <v>1312</v>
      </c>
      <c r="B383" s="180">
        <v>1</v>
      </c>
      <c r="C383" s="117">
        <v>2</v>
      </c>
      <c r="D383" s="181">
        <f>PPG!J383</f>
        <v>0</v>
      </c>
      <c r="E383" s="117" t="b">
        <v>1</v>
      </c>
      <c r="F383" s="182" t="str">
        <f>RIGHT(PPG!C383,4)&amp;"."&amp;PPG!M383&amp;"."&amp;PPG!K383&amp;"."&amp;PPGPAY!$C$5</f>
        <v>...Ma22</v>
      </c>
      <c r="G383" s="183">
        <f t="shared" ca="1" si="10"/>
        <v>44697</v>
      </c>
      <c r="H383" s="184" cm="1">
        <f t="array" ref="H383">-IF(SUMPRODUCT((PPG!$Q$19:$AB$19=$B$5)*PPG!Q383:AB383)&lt;0,SUMPRODUCT((PPG!$Q$19:$AB$19=$B$5)*PPG!Q383:AB383),0)</f>
        <v>0</v>
      </c>
      <c r="I383" s="115">
        <f t="shared" ca="1" si="11"/>
        <v>44697</v>
      </c>
      <c r="J383" s="117">
        <v>3</v>
      </c>
      <c r="K383" s="117" t="b">
        <v>1</v>
      </c>
      <c r="L383" s="117" t="s">
        <v>1313</v>
      </c>
      <c r="M383" s="117" t="b">
        <v>1</v>
      </c>
      <c r="N383" s="117" t="s">
        <v>1276</v>
      </c>
      <c r="O383" s="182" t="str">
        <f>LEFT(PPG!D383,19)&amp;"."&amp;PPGCR!F383</f>
        <v>....Ma22</v>
      </c>
      <c r="P383" s="185">
        <f>PPG!J385</f>
        <v>0</v>
      </c>
      <c r="Q383" s="117" t="b">
        <v>1</v>
      </c>
      <c r="R383" s="117" t="b">
        <v>1</v>
      </c>
      <c r="S383" s="117" t="b">
        <v>1</v>
      </c>
    </row>
    <row r="384" spans="1:19" x14ac:dyDescent="0.25">
      <c r="A384" s="117" t="s">
        <v>1312</v>
      </c>
      <c r="B384" s="180">
        <v>1</v>
      </c>
      <c r="C384" s="117">
        <v>2</v>
      </c>
      <c r="D384" s="181">
        <f>PPG!J384</f>
        <v>0</v>
      </c>
      <c r="E384" s="117" t="b">
        <v>1</v>
      </c>
      <c r="F384" s="182" t="str">
        <f>RIGHT(PPG!C384,4)&amp;"."&amp;PPG!M384&amp;"."&amp;PPG!K384&amp;"."&amp;PPGPAY!$C$5</f>
        <v>...Ma22</v>
      </c>
      <c r="G384" s="183">
        <f t="shared" ca="1" si="10"/>
        <v>44697</v>
      </c>
      <c r="H384" s="184" cm="1">
        <f t="array" ref="H384">-IF(SUMPRODUCT((PPG!$Q$19:$AB$19=$B$5)*PPG!Q384:AB384)&lt;0,SUMPRODUCT((PPG!$Q$19:$AB$19=$B$5)*PPG!Q384:AB384),0)</f>
        <v>0</v>
      </c>
      <c r="I384" s="115">
        <f t="shared" ca="1" si="11"/>
        <v>44697</v>
      </c>
      <c r="J384" s="117">
        <v>3</v>
      </c>
      <c r="K384" s="117" t="b">
        <v>1</v>
      </c>
      <c r="L384" s="117" t="s">
        <v>1313</v>
      </c>
      <c r="M384" s="117" t="b">
        <v>1</v>
      </c>
      <c r="N384" s="117" t="s">
        <v>1276</v>
      </c>
      <c r="O384" s="182" t="str">
        <f>LEFT(PPG!D384,19)&amp;"."&amp;PPGCR!F384</f>
        <v>....Ma22</v>
      </c>
      <c r="P384" s="185">
        <f>PPG!J386</f>
        <v>0</v>
      </c>
      <c r="Q384" s="117" t="b">
        <v>1</v>
      </c>
      <c r="R384" s="117" t="b">
        <v>1</v>
      </c>
      <c r="S384" s="117" t="b">
        <v>1</v>
      </c>
    </row>
    <row r="385" spans="1:19" x14ac:dyDescent="0.25">
      <c r="A385" s="117" t="s">
        <v>1312</v>
      </c>
      <c r="B385" s="180">
        <v>1</v>
      </c>
      <c r="C385" s="117">
        <v>2</v>
      </c>
      <c r="D385" s="181">
        <f>PPG!J385</f>
        <v>0</v>
      </c>
      <c r="E385" s="117" t="b">
        <v>1</v>
      </c>
      <c r="F385" s="182" t="str">
        <f>RIGHT(PPG!C385,4)&amp;"."&amp;PPG!M385&amp;"."&amp;PPG!K385&amp;"."&amp;PPGPAY!$C$5</f>
        <v>...Ma22</v>
      </c>
      <c r="G385" s="183">
        <f t="shared" ca="1" si="10"/>
        <v>44697</v>
      </c>
      <c r="H385" s="184" cm="1">
        <f t="array" ref="H385">-IF(SUMPRODUCT((PPG!$Q$19:$AB$19=$B$5)*PPG!Q385:AB385)&lt;0,SUMPRODUCT((PPG!$Q$19:$AB$19=$B$5)*PPG!Q385:AB385),0)</f>
        <v>0</v>
      </c>
      <c r="I385" s="115">
        <f t="shared" ca="1" si="11"/>
        <v>44697</v>
      </c>
      <c r="J385" s="117">
        <v>3</v>
      </c>
      <c r="K385" s="117" t="b">
        <v>1</v>
      </c>
      <c r="L385" s="117" t="s">
        <v>1313</v>
      </c>
      <c r="M385" s="117" t="b">
        <v>1</v>
      </c>
      <c r="N385" s="117" t="s">
        <v>1276</v>
      </c>
      <c r="O385" s="182" t="str">
        <f>LEFT(PPG!D385,19)&amp;"."&amp;PPGCR!F385</f>
        <v>....Ma22</v>
      </c>
      <c r="P385" s="185">
        <f>PPG!J387</f>
        <v>0</v>
      </c>
      <c r="Q385" s="117" t="b">
        <v>1</v>
      </c>
      <c r="R385" s="117" t="b">
        <v>1</v>
      </c>
      <c r="S385" s="117" t="b">
        <v>1</v>
      </c>
    </row>
    <row r="386" spans="1:19" x14ac:dyDescent="0.25">
      <c r="A386" s="117" t="s">
        <v>1312</v>
      </c>
      <c r="B386" s="180">
        <v>1</v>
      </c>
      <c r="C386" s="117">
        <v>2</v>
      </c>
      <c r="D386" s="181">
        <f>PPG!J386</f>
        <v>0</v>
      </c>
      <c r="E386" s="117" t="b">
        <v>1</v>
      </c>
      <c r="F386" s="182" t="str">
        <f>RIGHT(PPG!C386,4)&amp;"."&amp;PPG!M386&amp;"."&amp;PPG!K386&amp;"."&amp;PPGPAY!$C$5</f>
        <v>...Ma22</v>
      </c>
      <c r="G386" s="183">
        <f t="shared" ca="1" si="10"/>
        <v>44697</v>
      </c>
      <c r="H386" s="184" cm="1">
        <f t="array" ref="H386">-IF(SUMPRODUCT((PPG!$Q$19:$AB$19=$B$5)*PPG!Q386:AB386)&lt;0,SUMPRODUCT((PPG!$Q$19:$AB$19=$B$5)*PPG!Q386:AB386),0)</f>
        <v>0</v>
      </c>
      <c r="I386" s="115">
        <f t="shared" ca="1" si="11"/>
        <v>44697</v>
      </c>
      <c r="J386" s="117">
        <v>3</v>
      </c>
      <c r="K386" s="117" t="b">
        <v>1</v>
      </c>
      <c r="L386" s="117" t="s">
        <v>1313</v>
      </c>
      <c r="M386" s="117" t="b">
        <v>1</v>
      </c>
      <c r="N386" s="117" t="s">
        <v>1276</v>
      </c>
      <c r="O386" s="182" t="str">
        <f>LEFT(PPG!D386,19)&amp;"."&amp;PPGCR!F386</f>
        <v>....Ma22</v>
      </c>
      <c r="P386" s="185">
        <f>PPG!J388</f>
        <v>0</v>
      </c>
      <c r="Q386" s="117" t="b">
        <v>1</v>
      </c>
      <c r="R386" s="117" t="b">
        <v>1</v>
      </c>
      <c r="S386" s="117" t="b">
        <v>1</v>
      </c>
    </row>
    <row r="387" spans="1:19" x14ac:dyDescent="0.25">
      <c r="A387" s="117" t="s">
        <v>1312</v>
      </c>
      <c r="B387" s="180">
        <v>1</v>
      </c>
      <c r="C387" s="117">
        <v>2</v>
      </c>
      <c r="D387" s="181">
        <f>PPG!J387</f>
        <v>0</v>
      </c>
      <c r="E387" s="117" t="b">
        <v>1</v>
      </c>
      <c r="F387" s="182" t="str">
        <f>RIGHT(PPG!C387,4)&amp;"."&amp;PPG!M387&amp;"."&amp;PPG!K387&amp;"."&amp;PPGPAY!$C$5</f>
        <v>...Ma22</v>
      </c>
      <c r="G387" s="183">
        <f t="shared" ca="1" si="10"/>
        <v>44697</v>
      </c>
      <c r="H387" s="184" cm="1">
        <f t="array" ref="H387">-IF(SUMPRODUCT((PPG!$Q$19:$AB$19=$B$5)*PPG!Q387:AB387)&lt;0,SUMPRODUCT((PPG!$Q$19:$AB$19=$B$5)*PPG!Q387:AB387),0)</f>
        <v>0</v>
      </c>
      <c r="I387" s="115">
        <f t="shared" ca="1" si="11"/>
        <v>44697</v>
      </c>
      <c r="J387" s="117">
        <v>3</v>
      </c>
      <c r="K387" s="117" t="b">
        <v>1</v>
      </c>
      <c r="L387" s="117" t="s">
        <v>1313</v>
      </c>
      <c r="M387" s="117" t="b">
        <v>1</v>
      </c>
      <c r="N387" s="117" t="s">
        <v>1276</v>
      </c>
      <c r="O387" s="182" t="str">
        <f>LEFT(PPG!D387,19)&amp;"."&amp;PPGCR!F387</f>
        <v>....Ma22</v>
      </c>
      <c r="P387" s="185">
        <f>PPG!J389</f>
        <v>0</v>
      </c>
      <c r="Q387" s="117" t="b">
        <v>1</v>
      </c>
      <c r="R387" s="117" t="b">
        <v>1</v>
      </c>
      <c r="S387" s="117" t="b">
        <v>1</v>
      </c>
    </row>
    <row r="388" spans="1:19" x14ac:dyDescent="0.25">
      <c r="A388" s="117" t="s">
        <v>1312</v>
      </c>
      <c r="B388" s="180">
        <v>1</v>
      </c>
      <c r="C388" s="117">
        <v>2</v>
      </c>
      <c r="D388" s="181">
        <f>PPG!J388</f>
        <v>0</v>
      </c>
      <c r="E388" s="117" t="b">
        <v>1</v>
      </c>
      <c r="F388" s="182" t="str">
        <f>RIGHT(PPG!C388,4)&amp;"."&amp;PPG!M388&amp;"."&amp;PPG!K388&amp;"."&amp;PPGPAY!$C$5</f>
        <v>...Ma22</v>
      </c>
      <c r="G388" s="183">
        <f t="shared" ca="1" si="10"/>
        <v>44697</v>
      </c>
      <c r="H388" s="184" cm="1">
        <f t="array" ref="H388">-IF(SUMPRODUCT((PPG!$Q$19:$AB$19=$B$5)*PPG!Q388:AB388)&lt;0,SUMPRODUCT((PPG!$Q$19:$AB$19=$B$5)*PPG!Q388:AB388),0)</f>
        <v>0</v>
      </c>
      <c r="I388" s="115">
        <f t="shared" ca="1" si="11"/>
        <v>44697</v>
      </c>
      <c r="J388" s="117">
        <v>3</v>
      </c>
      <c r="K388" s="117" t="b">
        <v>1</v>
      </c>
      <c r="L388" s="117" t="s">
        <v>1313</v>
      </c>
      <c r="M388" s="117" t="b">
        <v>1</v>
      </c>
      <c r="N388" s="117" t="s">
        <v>1276</v>
      </c>
      <c r="O388" s="182" t="str">
        <f>LEFT(PPG!D388,19)&amp;"."&amp;PPGCR!F388</f>
        <v>....Ma22</v>
      </c>
      <c r="P388" s="185">
        <f>PPG!J390</f>
        <v>0</v>
      </c>
      <c r="Q388" s="117" t="b">
        <v>1</v>
      </c>
      <c r="R388" s="117" t="b">
        <v>1</v>
      </c>
      <c r="S388" s="117" t="b">
        <v>1</v>
      </c>
    </row>
    <row r="389" spans="1:19" x14ac:dyDescent="0.25">
      <c r="A389" s="117" t="s">
        <v>1312</v>
      </c>
      <c r="B389" s="180">
        <v>1</v>
      </c>
      <c r="C389" s="117">
        <v>2</v>
      </c>
      <c r="D389" s="181">
        <f>PPG!J389</f>
        <v>0</v>
      </c>
      <c r="E389" s="117" t="b">
        <v>1</v>
      </c>
      <c r="F389" s="182" t="str">
        <f>RIGHT(PPG!C389,4)&amp;"."&amp;PPG!M389&amp;"."&amp;PPG!K389&amp;"."&amp;PPGPAY!$C$5</f>
        <v>...Ma22</v>
      </c>
      <c r="G389" s="183">
        <f t="shared" ca="1" si="10"/>
        <v>44697</v>
      </c>
      <c r="H389" s="184" cm="1">
        <f t="array" ref="H389">-IF(SUMPRODUCT((PPG!$Q$19:$AB$19=$B$5)*PPG!Q389:AB389)&lt;0,SUMPRODUCT((PPG!$Q$19:$AB$19=$B$5)*PPG!Q389:AB389),0)</f>
        <v>0</v>
      </c>
      <c r="I389" s="115">
        <f t="shared" ca="1" si="11"/>
        <v>44697</v>
      </c>
      <c r="J389" s="117">
        <v>3</v>
      </c>
      <c r="K389" s="117" t="b">
        <v>1</v>
      </c>
      <c r="L389" s="117" t="s">
        <v>1313</v>
      </c>
      <c r="M389" s="117" t="b">
        <v>1</v>
      </c>
      <c r="N389" s="117" t="s">
        <v>1276</v>
      </c>
      <c r="O389" s="182" t="str">
        <f>LEFT(PPG!D389,19)&amp;"."&amp;PPGCR!F389</f>
        <v>....Ma22</v>
      </c>
      <c r="P389" s="185">
        <f>PPG!J391</f>
        <v>0</v>
      </c>
      <c r="Q389" s="117" t="b">
        <v>1</v>
      </c>
      <c r="R389" s="117" t="b">
        <v>1</v>
      </c>
      <c r="S389" s="117" t="b">
        <v>1</v>
      </c>
    </row>
    <row r="390" spans="1:19" x14ac:dyDescent="0.25">
      <c r="A390" s="117" t="s">
        <v>1312</v>
      </c>
      <c r="B390" s="180">
        <v>1</v>
      </c>
      <c r="C390" s="117">
        <v>2</v>
      </c>
      <c r="D390" s="181">
        <f>PPG!J390</f>
        <v>0</v>
      </c>
      <c r="E390" s="117" t="b">
        <v>1</v>
      </c>
      <c r="F390" s="182" t="str">
        <f>RIGHT(PPG!C390,4)&amp;"."&amp;PPG!M390&amp;"."&amp;PPG!K390&amp;"."&amp;PPGPAY!$C$5</f>
        <v>...Ma22</v>
      </c>
      <c r="G390" s="183">
        <f t="shared" ca="1" si="10"/>
        <v>44697</v>
      </c>
      <c r="H390" s="184" cm="1">
        <f t="array" ref="H390">-IF(SUMPRODUCT((PPG!$Q$19:$AB$19=$B$5)*PPG!Q390:AB390)&lt;0,SUMPRODUCT((PPG!$Q$19:$AB$19=$B$5)*PPG!Q390:AB390),0)</f>
        <v>0</v>
      </c>
      <c r="I390" s="115">
        <f t="shared" ca="1" si="11"/>
        <v>44697</v>
      </c>
      <c r="J390" s="117">
        <v>3</v>
      </c>
      <c r="K390" s="117" t="b">
        <v>1</v>
      </c>
      <c r="L390" s="117" t="s">
        <v>1313</v>
      </c>
      <c r="M390" s="117" t="b">
        <v>1</v>
      </c>
      <c r="N390" s="117" t="s">
        <v>1276</v>
      </c>
      <c r="O390" s="182" t="str">
        <f>LEFT(PPG!D390,19)&amp;"."&amp;PPGCR!F390</f>
        <v>....Ma22</v>
      </c>
      <c r="P390" s="185">
        <f>PPG!J392</f>
        <v>0</v>
      </c>
      <c r="Q390" s="117" t="b">
        <v>1</v>
      </c>
      <c r="R390" s="117" t="b">
        <v>1</v>
      </c>
      <c r="S390" s="117" t="b">
        <v>1</v>
      </c>
    </row>
    <row r="391" spans="1:19" x14ac:dyDescent="0.25">
      <c r="A391" s="117" t="s">
        <v>1312</v>
      </c>
      <c r="B391" s="180">
        <v>1</v>
      </c>
      <c r="C391" s="117">
        <v>2</v>
      </c>
      <c r="D391" s="181">
        <f>PPG!J391</f>
        <v>0</v>
      </c>
      <c r="E391" s="117" t="b">
        <v>1</v>
      </c>
      <c r="F391" s="182" t="str">
        <f>RIGHT(PPG!C391,4)&amp;"."&amp;PPG!M391&amp;"."&amp;PPG!K391&amp;"."&amp;PPGPAY!$C$5</f>
        <v>...Ma22</v>
      </c>
      <c r="G391" s="183">
        <f t="shared" ca="1" si="10"/>
        <v>44697</v>
      </c>
      <c r="H391" s="184" cm="1">
        <f t="array" ref="H391">-IF(SUMPRODUCT((PPG!$Q$19:$AB$19=$B$5)*PPG!Q391:AB391)&lt;0,SUMPRODUCT((PPG!$Q$19:$AB$19=$B$5)*PPG!Q391:AB391),0)</f>
        <v>0</v>
      </c>
      <c r="I391" s="115">
        <f t="shared" ca="1" si="11"/>
        <v>44697</v>
      </c>
      <c r="J391" s="117">
        <v>3</v>
      </c>
      <c r="K391" s="117" t="b">
        <v>1</v>
      </c>
      <c r="L391" s="117" t="s">
        <v>1313</v>
      </c>
      <c r="M391" s="117" t="b">
        <v>1</v>
      </c>
      <c r="N391" s="117" t="s">
        <v>1276</v>
      </c>
      <c r="O391" s="182" t="str">
        <f>LEFT(PPG!D391,19)&amp;"."&amp;PPGCR!F391</f>
        <v>....Ma22</v>
      </c>
      <c r="P391" s="185">
        <f>PPG!J393</f>
        <v>0</v>
      </c>
      <c r="Q391" s="117" t="b">
        <v>1</v>
      </c>
      <c r="R391" s="117" t="b">
        <v>1</v>
      </c>
      <c r="S391" s="117" t="b">
        <v>1</v>
      </c>
    </row>
    <row r="392" spans="1:19" x14ac:dyDescent="0.25">
      <c r="A392" s="117" t="s">
        <v>1312</v>
      </c>
      <c r="B392" s="180">
        <v>1</v>
      </c>
      <c r="C392" s="117">
        <v>2</v>
      </c>
      <c r="D392" s="181">
        <f>PPG!J392</f>
        <v>0</v>
      </c>
      <c r="E392" s="117" t="b">
        <v>1</v>
      </c>
      <c r="F392" s="182" t="str">
        <f>RIGHT(PPG!C392,4)&amp;"."&amp;PPG!M392&amp;"."&amp;PPG!K392&amp;"."&amp;PPGPAY!$C$5</f>
        <v>...Ma22</v>
      </c>
      <c r="G392" s="183">
        <f t="shared" ca="1" si="10"/>
        <v>44697</v>
      </c>
      <c r="H392" s="184" cm="1">
        <f t="array" ref="H392">-IF(SUMPRODUCT((PPG!$Q$19:$AB$19=$B$5)*PPG!Q392:AB392)&lt;0,SUMPRODUCT((PPG!$Q$19:$AB$19=$B$5)*PPG!Q392:AB392),0)</f>
        <v>0</v>
      </c>
      <c r="I392" s="115">
        <f t="shared" ca="1" si="11"/>
        <v>44697</v>
      </c>
      <c r="J392" s="117">
        <v>3</v>
      </c>
      <c r="K392" s="117" t="b">
        <v>1</v>
      </c>
      <c r="L392" s="117" t="s">
        <v>1313</v>
      </c>
      <c r="M392" s="117" t="b">
        <v>1</v>
      </c>
      <c r="N392" s="117" t="s">
        <v>1276</v>
      </c>
      <c r="O392" s="182" t="str">
        <f>LEFT(PPG!D392,19)&amp;"."&amp;PPGCR!F392</f>
        <v>....Ma22</v>
      </c>
      <c r="P392" s="185">
        <f>PPG!J394</f>
        <v>0</v>
      </c>
      <c r="Q392" s="117" t="b">
        <v>1</v>
      </c>
      <c r="R392" s="117" t="b">
        <v>1</v>
      </c>
      <c r="S392" s="117" t="b">
        <v>1</v>
      </c>
    </row>
    <row r="393" spans="1:19" x14ac:dyDescent="0.25">
      <c r="A393" s="117" t="s">
        <v>1312</v>
      </c>
      <c r="B393" s="180">
        <v>1</v>
      </c>
      <c r="C393" s="117">
        <v>2</v>
      </c>
      <c r="D393" s="181">
        <f>PPG!J393</f>
        <v>0</v>
      </c>
      <c r="E393" s="117" t="b">
        <v>1</v>
      </c>
      <c r="F393" s="182" t="str">
        <f>RIGHT(PPG!C393,4)&amp;"."&amp;PPG!M393&amp;"."&amp;PPG!K393&amp;"."&amp;PPGPAY!$C$5</f>
        <v>...Ma22</v>
      </c>
      <c r="G393" s="183">
        <f t="shared" ref="G393:G398" ca="1" si="12">TODAY()</f>
        <v>44697</v>
      </c>
      <c r="H393" s="184" cm="1">
        <f t="array" ref="H393">-IF(SUMPRODUCT((PPG!$Q$19:$AB$19=$B$5)*PPG!Q393:AB393)&lt;0,SUMPRODUCT((PPG!$Q$19:$AB$19=$B$5)*PPG!Q393:AB393),0)</f>
        <v>0</v>
      </c>
      <c r="I393" s="115">
        <f t="shared" ref="I393:I398" ca="1" si="13">G393</f>
        <v>44697</v>
      </c>
      <c r="J393" s="117">
        <v>3</v>
      </c>
      <c r="K393" s="117" t="b">
        <v>1</v>
      </c>
      <c r="L393" s="117" t="s">
        <v>1313</v>
      </c>
      <c r="M393" s="117" t="b">
        <v>1</v>
      </c>
      <c r="N393" s="117" t="s">
        <v>1276</v>
      </c>
      <c r="O393" s="182" t="str">
        <f>LEFT(PPG!D393,19)&amp;"."&amp;PPGCR!F393</f>
        <v>....Ma22</v>
      </c>
      <c r="P393" s="185">
        <f>PPG!J395</f>
        <v>0</v>
      </c>
      <c r="Q393" s="117" t="b">
        <v>1</v>
      </c>
      <c r="R393" s="117" t="b">
        <v>1</v>
      </c>
      <c r="S393" s="117" t="b">
        <v>1</v>
      </c>
    </row>
    <row r="394" spans="1:19" x14ac:dyDescent="0.25">
      <c r="A394" s="117" t="s">
        <v>1312</v>
      </c>
      <c r="B394" s="180">
        <v>1</v>
      </c>
      <c r="C394" s="117">
        <v>2</v>
      </c>
      <c r="D394" s="181">
        <f>PPG!J394</f>
        <v>0</v>
      </c>
      <c r="E394" s="117" t="b">
        <v>1</v>
      </c>
      <c r="F394" s="182" t="str">
        <f>RIGHT(PPG!C394,4)&amp;"."&amp;PPG!M394&amp;"."&amp;PPG!K394&amp;"."&amp;PPGPAY!$C$5</f>
        <v>...Ma22</v>
      </c>
      <c r="G394" s="183">
        <f t="shared" ca="1" si="12"/>
        <v>44697</v>
      </c>
      <c r="H394" s="184" cm="1">
        <f t="array" ref="H394">-IF(SUMPRODUCT((PPG!$Q$19:$AB$19=$B$5)*PPG!Q394:AB394)&lt;0,SUMPRODUCT((PPG!$Q$19:$AB$19=$B$5)*PPG!Q394:AB394),0)</f>
        <v>0</v>
      </c>
      <c r="I394" s="115">
        <f t="shared" ca="1" si="13"/>
        <v>44697</v>
      </c>
      <c r="J394" s="117">
        <v>3</v>
      </c>
      <c r="K394" s="117" t="b">
        <v>1</v>
      </c>
      <c r="L394" s="117" t="s">
        <v>1313</v>
      </c>
      <c r="M394" s="117" t="b">
        <v>1</v>
      </c>
      <c r="N394" s="117" t="s">
        <v>1276</v>
      </c>
      <c r="O394" s="182" t="str">
        <f>LEFT(PPG!D394,19)&amp;"."&amp;PPGCR!F394</f>
        <v>....Ma22</v>
      </c>
      <c r="P394" s="185">
        <f>PPG!J396</f>
        <v>0</v>
      </c>
      <c r="Q394" s="117" t="b">
        <v>1</v>
      </c>
      <c r="R394" s="117" t="b">
        <v>1</v>
      </c>
      <c r="S394" s="117" t="b">
        <v>1</v>
      </c>
    </row>
    <row r="395" spans="1:19" x14ac:dyDescent="0.25">
      <c r="A395" s="117" t="s">
        <v>1312</v>
      </c>
      <c r="B395" s="180">
        <v>1</v>
      </c>
      <c r="C395" s="117">
        <v>2</v>
      </c>
      <c r="D395" s="181">
        <f>PPG!J395</f>
        <v>0</v>
      </c>
      <c r="E395" s="117" t="b">
        <v>1</v>
      </c>
      <c r="F395" s="182" t="str">
        <f>RIGHT(PPG!C395,4)&amp;"."&amp;PPG!M395&amp;"."&amp;PPG!K395&amp;"."&amp;PPGPAY!$C$5</f>
        <v>...Ma22</v>
      </c>
      <c r="G395" s="183">
        <f t="shared" ca="1" si="12"/>
        <v>44697</v>
      </c>
      <c r="H395" s="184" cm="1">
        <f t="array" ref="H395">-IF(SUMPRODUCT((PPG!$Q$19:$AB$19=$B$5)*PPG!Q395:AB395)&lt;0,SUMPRODUCT((PPG!$Q$19:$AB$19=$B$5)*PPG!Q395:AB395),0)</f>
        <v>0</v>
      </c>
      <c r="I395" s="115">
        <f t="shared" ca="1" si="13"/>
        <v>44697</v>
      </c>
      <c r="J395" s="117">
        <v>3</v>
      </c>
      <c r="K395" s="117" t="b">
        <v>1</v>
      </c>
      <c r="L395" s="117" t="s">
        <v>1313</v>
      </c>
      <c r="M395" s="117" t="b">
        <v>1</v>
      </c>
      <c r="N395" s="117" t="s">
        <v>1276</v>
      </c>
      <c r="O395" s="182" t="str">
        <f>LEFT(PPG!D395,19)&amp;"."&amp;PPGCR!F395</f>
        <v>....Ma22</v>
      </c>
      <c r="P395" s="185">
        <f>PPG!J397</f>
        <v>0</v>
      </c>
      <c r="Q395" s="117" t="b">
        <v>1</v>
      </c>
      <c r="R395" s="117" t="b">
        <v>1</v>
      </c>
      <c r="S395" s="117" t="b">
        <v>1</v>
      </c>
    </row>
    <row r="396" spans="1:19" x14ac:dyDescent="0.25">
      <c r="A396" s="117" t="s">
        <v>1312</v>
      </c>
      <c r="B396" s="180">
        <v>1</v>
      </c>
      <c r="C396" s="117">
        <v>2</v>
      </c>
      <c r="D396" s="181">
        <f>PPG!J396</f>
        <v>0</v>
      </c>
      <c r="E396" s="117" t="b">
        <v>1</v>
      </c>
      <c r="F396" s="182" t="str">
        <f>RIGHT(PPG!C396,4)&amp;"."&amp;PPG!M396&amp;"."&amp;PPG!K396&amp;"."&amp;PPGPAY!$C$5</f>
        <v>...Ma22</v>
      </c>
      <c r="G396" s="183">
        <f t="shared" ca="1" si="12"/>
        <v>44697</v>
      </c>
      <c r="H396" s="184" cm="1">
        <f t="array" ref="H396">-IF(SUMPRODUCT((PPG!$Q$19:$AB$19=$B$5)*PPG!Q396:AB396)&lt;0,SUMPRODUCT((PPG!$Q$19:$AB$19=$B$5)*PPG!Q396:AB396),0)</f>
        <v>0</v>
      </c>
      <c r="I396" s="115">
        <f t="shared" ca="1" si="13"/>
        <v>44697</v>
      </c>
      <c r="J396" s="117">
        <v>3</v>
      </c>
      <c r="K396" s="117" t="b">
        <v>1</v>
      </c>
      <c r="L396" s="117" t="s">
        <v>1313</v>
      </c>
      <c r="M396" s="117" t="b">
        <v>1</v>
      </c>
      <c r="N396" s="117" t="s">
        <v>1276</v>
      </c>
      <c r="O396" s="182" t="str">
        <f>LEFT(PPG!D396,19)&amp;"."&amp;PPGCR!F396</f>
        <v>....Ma22</v>
      </c>
      <c r="P396" s="185">
        <f>PPG!J398</f>
        <v>0</v>
      </c>
      <c r="Q396" s="117" t="b">
        <v>1</v>
      </c>
      <c r="R396" s="117" t="b">
        <v>1</v>
      </c>
      <c r="S396" s="117" t="b">
        <v>1</v>
      </c>
    </row>
    <row r="397" spans="1:19" x14ac:dyDescent="0.25">
      <c r="A397" s="117" t="s">
        <v>1312</v>
      </c>
      <c r="B397" s="180">
        <v>1</v>
      </c>
      <c r="C397" s="117">
        <v>2</v>
      </c>
      <c r="D397" s="181">
        <f>PPG!J397</f>
        <v>0</v>
      </c>
      <c r="E397" s="117" t="b">
        <v>1</v>
      </c>
      <c r="F397" s="182" t="str">
        <f>RIGHT(PPG!C397,4)&amp;"."&amp;PPG!M397&amp;"."&amp;PPG!K397&amp;"."&amp;PPGPAY!$C$5</f>
        <v>...Ma22</v>
      </c>
      <c r="G397" s="183">
        <f t="shared" ca="1" si="12"/>
        <v>44697</v>
      </c>
      <c r="H397" s="184" cm="1">
        <f t="array" ref="H397">-IF(SUMPRODUCT((PPG!$Q$19:$AB$19=$B$5)*PPG!Q397:AB397)&lt;0,SUMPRODUCT((PPG!$Q$19:$AB$19=$B$5)*PPG!Q397:AB397),0)</f>
        <v>0</v>
      </c>
      <c r="I397" s="115">
        <f t="shared" ca="1" si="13"/>
        <v>44697</v>
      </c>
      <c r="J397" s="117">
        <v>3</v>
      </c>
      <c r="K397" s="117" t="b">
        <v>1</v>
      </c>
      <c r="L397" s="117" t="s">
        <v>1313</v>
      </c>
      <c r="M397" s="117" t="b">
        <v>1</v>
      </c>
      <c r="N397" s="117" t="s">
        <v>1276</v>
      </c>
      <c r="O397" s="182" t="str">
        <f>LEFT(PPG!D397,19)&amp;"."&amp;PPGCR!F397</f>
        <v>....Ma22</v>
      </c>
      <c r="P397" s="185">
        <f>PPG!J399</f>
        <v>0</v>
      </c>
      <c r="Q397" s="117" t="b">
        <v>1</v>
      </c>
      <c r="R397" s="117" t="b">
        <v>1</v>
      </c>
      <c r="S397" s="117" t="b">
        <v>1</v>
      </c>
    </row>
    <row r="398" spans="1:19" x14ac:dyDescent="0.25">
      <c r="A398" s="117" t="s">
        <v>1312</v>
      </c>
      <c r="B398" s="180">
        <v>1</v>
      </c>
      <c r="C398" s="117">
        <v>2</v>
      </c>
      <c r="D398" s="181">
        <f>PPG!J398</f>
        <v>0</v>
      </c>
      <c r="E398" s="117" t="b">
        <v>1</v>
      </c>
      <c r="F398" s="182" t="str">
        <f>RIGHT(PPG!C398,4)&amp;"."&amp;PPG!M398&amp;"."&amp;PPG!K398&amp;"."&amp;PPGPAY!$C$5</f>
        <v>...Ma22</v>
      </c>
      <c r="G398" s="183">
        <f t="shared" ca="1" si="12"/>
        <v>44697</v>
      </c>
      <c r="H398" s="184" cm="1">
        <f t="array" ref="H398">-IF(SUMPRODUCT((PPG!$Q$19:$AB$19=$B$5)*PPG!Q398:AB398)&lt;0,SUMPRODUCT((PPG!$Q$19:$AB$19=$B$5)*PPG!Q398:AB398),0)</f>
        <v>0</v>
      </c>
      <c r="I398" s="115">
        <f t="shared" ca="1" si="13"/>
        <v>44697</v>
      </c>
      <c r="J398" s="117">
        <v>3</v>
      </c>
      <c r="K398" s="117" t="b">
        <v>1</v>
      </c>
      <c r="L398" s="117" t="s">
        <v>1313</v>
      </c>
      <c r="M398" s="117" t="b">
        <v>1</v>
      </c>
      <c r="N398" s="117" t="s">
        <v>1276</v>
      </c>
      <c r="O398" s="182" t="str">
        <f>LEFT(PPG!D398,19)&amp;"."&amp;PPGCR!F398</f>
        <v>....Ma22</v>
      </c>
      <c r="P398" s="185">
        <f>PPG!J400</f>
        <v>0</v>
      </c>
      <c r="Q398" s="117" t="b">
        <v>1</v>
      </c>
      <c r="R398" s="117" t="b">
        <v>1</v>
      </c>
      <c r="S398" s="117" t="b">
        <v>1</v>
      </c>
    </row>
  </sheetData>
  <autoFilter ref="A19:V398" xr:uid="{00000000-0009-0000-0000-00000F000000}"/>
  <mergeCells count="4">
    <mergeCell ref="B3:E3"/>
    <mergeCell ref="I3:L3"/>
    <mergeCell ref="C7:D8"/>
    <mergeCell ref="C10:D11"/>
  </mergeCells>
  <conditionalFormatting sqref="H20:H398">
    <cfRule type="cellIs" dxfId="102" priority="6" operator="equal">
      <formula>0</formula>
    </cfRule>
  </conditionalFormatting>
  <conditionalFormatting sqref="C7:D8">
    <cfRule type="cellIs" dxfId="101" priority="5" operator="equal">
      <formula>"Error"</formula>
    </cfRule>
  </conditionalFormatting>
  <conditionalFormatting sqref="C10:D11">
    <cfRule type="cellIs" dxfId="100" priority="4" operator="equal">
      <formula>"Error"</formula>
    </cfRule>
  </conditionalFormatting>
  <conditionalFormatting sqref="C7:D8 C10:D11">
    <cfRule type="cellIs" dxfId="99" priority="3" operator="equal">
      <formula>"OK"</formula>
    </cfRule>
  </conditionalFormatting>
  <conditionalFormatting sqref="B5">
    <cfRule type="expression" dxfId="98" priority="1">
      <formula>B5=TEXT(TODAY(), "mmm")</formula>
    </cfRule>
    <cfRule type="expression" dxfId="97" priority="2">
      <formula>B5&lt;&gt;TEXT(TODAY(), "mmm")</formula>
    </cfRule>
  </conditionalFormatting>
  <dataValidations count="1">
    <dataValidation type="list" allowBlank="1" showInputMessage="1" showErrorMessage="1" sqref="B5" xr:uid="{ACE5CE4A-D228-4016-A88F-835DA7A353AA}">
      <formula1>$P$1:$P$14</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B3F9F9"/>
  </sheetPr>
  <dimension ref="A1:AK598"/>
  <sheetViews>
    <sheetView workbookViewId="0"/>
  </sheetViews>
  <sheetFormatPr defaultRowHeight="15" x14ac:dyDescent="0.25"/>
  <cols>
    <col min="1" max="1" width="9.140625" customWidth="1"/>
    <col min="2" max="2" width="11.5703125" bestFit="1" customWidth="1"/>
    <col min="3" max="3" width="11.140625" customWidth="1"/>
    <col min="4" max="4" width="13.7109375" customWidth="1"/>
    <col min="5" max="5" width="14.85546875" customWidth="1"/>
    <col min="6" max="6" width="13.140625" bestFit="1" customWidth="1"/>
    <col min="7" max="7" width="18" customWidth="1"/>
    <col min="8" max="8" width="35.42578125" customWidth="1"/>
    <col min="9" max="9" width="21.42578125" bestFit="1" customWidth="1"/>
    <col min="10" max="10" width="12.85546875" bestFit="1" customWidth="1"/>
    <col min="11" max="11" width="9.7109375" bestFit="1" customWidth="1"/>
    <col min="12" max="12" width="15.42578125" customWidth="1"/>
    <col min="14" max="14" width="18.7109375" bestFit="1" customWidth="1"/>
    <col min="15" max="15" width="16.5703125" bestFit="1" customWidth="1"/>
    <col min="16" max="16" width="7.7109375" bestFit="1" customWidth="1"/>
    <col min="17" max="17" width="11.5703125" customWidth="1"/>
    <col min="18" max="22" width="13.28515625" customWidth="1"/>
    <col min="23" max="23" width="6.85546875" customWidth="1"/>
    <col min="24" max="24" width="10.28515625" customWidth="1"/>
    <col min="25" max="25" width="13.5703125" customWidth="1"/>
    <col min="26" max="26" width="10.140625" bestFit="1" customWidth="1"/>
    <col min="27" max="33" width="13.28515625" customWidth="1"/>
    <col min="34" max="35" width="14.28515625" customWidth="1"/>
    <col min="36" max="36" width="11.140625" bestFit="1" customWidth="1"/>
    <col min="39" max="39" width="11.85546875" bestFit="1" customWidth="1"/>
    <col min="40" max="47" width="14.140625" customWidth="1"/>
    <col min="48" max="48" width="11.7109375" bestFit="1" customWidth="1"/>
    <col min="49" max="49" width="12.28515625" bestFit="1" customWidth="1"/>
    <col min="50" max="50" width="26" bestFit="1" customWidth="1"/>
  </cols>
  <sheetData>
    <row r="1" spans="1:37" ht="31.5" x14ac:dyDescent="0.5">
      <c r="A1" s="364"/>
      <c r="B1" s="365"/>
      <c r="C1" s="365"/>
      <c r="D1" s="365"/>
      <c r="E1" s="365"/>
      <c r="F1" s="365" t="str">
        <f>SchoolReport!F1&amp;" "&amp;SchoolReport!H1</f>
        <v>Barnet Schools Funding 2022-23</v>
      </c>
      <c r="G1" s="365"/>
      <c r="H1" s="365"/>
      <c r="I1" s="365"/>
      <c r="J1" s="365"/>
      <c r="K1" s="365"/>
      <c r="L1" s="365"/>
      <c r="M1" s="365"/>
      <c r="N1" s="366"/>
      <c r="O1" s="26"/>
      <c r="P1" s="26"/>
      <c r="Q1" t="s">
        <v>1172</v>
      </c>
      <c r="R1" t="s">
        <v>1173</v>
      </c>
      <c r="S1" t="s">
        <v>1174</v>
      </c>
      <c r="T1" t="s">
        <v>1175</v>
      </c>
      <c r="U1" t="s">
        <v>1176</v>
      </c>
      <c r="V1" t="s">
        <v>1281</v>
      </c>
      <c r="X1" t="s">
        <v>1282</v>
      </c>
      <c r="AA1" t="s">
        <v>1283</v>
      </c>
      <c r="AC1" t="s">
        <v>1177</v>
      </c>
      <c r="AD1" t="s">
        <v>1072</v>
      </c>
      <c r="AE1" t="s">
        <v>1178</v>
      </c>
      <c r="AF1" t="s">
        <v>1179</v>
      </c>
      <c r="AG1" t="s">
        <v>1180</v>
      </c>
      <c r="AJ1" t="s">
        <v>1284</v>
      </c>
      <c r="AK1">
        <v>10162</v>
      </c>
    </row>
    <row r="2" spans="1:37" ht="15.75" thickBot="1" x14ac:dyDescent="0.3">
      <c r="AJ2" t="s">
        <v>1237</v>
      </c>
      <c r="AK2">
        <v>10163</v>
      </c>
    </row>
    <row r="3" spans="1:37" ht="26.25" thickTop="1" thickBot="1" x14ac:dyDescent="0.55000000000000004">
      <c r="A3" s="29" t="s">
        <v>1182</v>
      </c>
      <c r="B3" s="474" t="s">
        <v>34</v>
      </c>
      <c r="C3" s="474"/>
      <c r="D3" s="474"/>
      <c r="E3" s="474"/>
      <c r="F3" s="475"/>
      <c r="H3" s="30" t="s">
        <v>1183</v>
      </c>
      <c r="I3" s="31">
        <f>COUNTIF(D20:D593,"&gt;0")</f>
        <v>0</v>
      </c>
      <c r="J3" s="32" t="s">
        <v>1184</v>
      </c>
      <c r="K3" s="32"/>
      <c r="L3" s="32"/>
      <c r="M3" s="32"/>
      <c r="N3" s="33"/>
      <c r="O3" s="34"/>
      <c r="P3" s="34"/>
      <c r="AJ3" t="s">
        <v>1285</v>
      </c>
      <c r="AK3">
        <v>11510</v>
      </c>
    </row>
    <row r="4" spans="1:37" ht="16.5" thickTop="1" thickBot="1" x14ac:dyDescent="0.3">
      <c r="A4" s="29" t="s">
        <v>212</v>
      </c>
      <c r="B4" s="476" t="s">
        <v>332</v>
      </c>
      <c r="C4" s="477"/>
      <c r="H4" s="29" t="s">
        <v>1186</v>
      </c>
      <c r="I4" s="31">
        <f>COUNTIF(G20:G637,"&gt;0")</f>
        <v>0</v>
      </c>
      <c r="J4" s="35" t="s">
        <v>1187</v>
      </c>
      <c r="K4" s="31">
        <f>COUNTIF(G20:G637,"&lt;0")</f>
        <v>0</v>
      </c>
      <c r="L4" s="35" t="s">
        <v>1188</v>
      </c>
      <c r="M4" s="31">
        <f>COUNTIF(G20:G637,"=0")</f>
        <v>0</v>
      </c>
    </row>
    <row r="5" spans="1:37" ht="15.75" thickTop="1" x14ac:dyDescent="0.25">
      <c r="A5" s="29" t="s">
        <v>1189</v>
      </c>
      <c r="B5" s="471"/>
      <c r="C5" s="472"/>
      <c r="D5" s="472"/>
      <c r="E5" s="472"/>
      <c r="F5" s="472"/>
      <c r="G5" s="472"/>
      <c r="H5" s="472"/>
      <c r="I5" s="472"/>
      <c r="J5" s="472"/>
      <c r="K5" s="472"/>
      <c r="L5" s="472"/>
      <c r="M5" s="472"/>
      <c r="N5" s="473"/>
      <c r="O5" s="36"/>
      <c r="P5" s="36"/>
    </row>
    <row r="6" spans="1:37" x14ac:dyDescent="0.25">
      <c r="B6" s="471"/>
      <c r="C6" s="472"/>
      <c r="D6" s="472"/>
      <c r="E6" s="472"/>
      <c r="F6" s="472"/>
      <c r="G6" s="472"/>
      <c r="H6" s="472"/>
      <c r="I6" s="472"/>
      <c r="J6" s="472"/>
      <c r="K6" s="472"/>
      <c r="L6" s="472"/>
      <c r="M6" s="472"/>
      <c r="N6" s="473"/>
      <c r="O6" s="36"/>
      <c r="P6" s="36"/>
    </row>
    <row r="7" spans="1:37" x14ac:dyDescent="0.25">
      <c r="B7" s="471"/>
      <c r="C7" s="472"/>
      <c r="D7" s="472"/>
      <c r="E7" s="472"/>
      <c r="F7" s="472"/>
      <c r="G7" s="472"/>
      <c r="H7" s="472"/>
      <c r="I7" s="472"/>
      <c r="J7" s="472"/>
      <c r="K7" s="472"/>
      <c r="L7" s="472"/>
      <c r="M7" s="472"/>
      <c r="N7" s="473"/>
      <c r="O7" s="36"/>
      <c r="P7" s="36"/>
    </row>
    <row r="8" spans="1:37" x14ac:dyDescent="0.25">
      <c r="B8" s="478"/>
      <c r="C8" s="478"/>
      <c r="D8" s="478"/>
      <c r="E8" s="478"/>
      <c r="F8" s="478"/>
      <c r="G8" s="478"/>
      <c r="H8" s="478"/>
      <c r="I8" s="478"/>
      <c r="J8" s="478"/>
      <c r="K8" s="478"/>
      <c r="L8" s="478"/>
      <c r="M8" s="478"/>
      <c r="N8" s="478"/>
      <c r="O8" s="36"/>
      <c r="P8" s="36"/>
    </row>
    <row r="9" spans="1:37" x14ac:dyDescent="0.25">
      <c r="B9" s="478"/>
      <c r="C9" s="478"/>
      <c r="D9" s="478"/>
      <c r="E9" s="478"/>
      <c r="F9" s="478"/>
      <c r="G9" s="478"/>
      <c r="H9" s="478"/>
      <c r="I9" s="478"/>
      <c r="J9" s="478"/>
      <c r="K9" s="478"/>
      <c r="L9" s="478"/>
      <c r="M9" s="478"/>
      <c r="N9" s="478"/>
      <c r="O9" s="36"/>
      <c r="P9" s="36"/>
    </row>
    <row r="10" spans="1:37" x14ac:dyDescent="0.25">
      <c r="A10" s="34"/>
      <c r="B10" s="34"/>
      <c r="C10" s="34"/>
      <c r="D10" s="34"/>
      <c r="E10" s="34"/>
      <c r="F10" s="34"/>
      <c r="G10" s="34"/>
      <c r="H10" s="34"/>
      <c r="I10" s="3"/>
      <c r="J10" s="3"/>
      <c r="K10" s="3"/>
      <c r="L10" s="3"/>
      <c r="M10" s="3"/>
      <c r="N10" s="3"/>
      <c r="O10" s="3"/>
      <c r="P10" s="3"/>
    </row>
    <row r="11" spans="1:37" x14ac:dyDescent="0.25">
      <c r="A11" s="29" t="s">
        <v>1190</v>
      </c>
      <c r="B11" s="468"/>
      <c r="C11" s="469"/>
      <c r="D11" s="469"/>
      <c r="E11" s="470"/>
      <c r="F11" s="468"/>
      <c r="G11" s="469"/>
      <c r="H11" s="469"/>
      <c r="I11" s="469"/>
      <c r="J11" s="469"/>
      <c r="K11" s="469"/>
      <c r="L11" s="469"/>
      <c r="M11" s="469"/>
      <c r="N11" s="470"/>
      <c r="O11" s="3"/>
      <c r="P11" s="3"/>
    </row>
    <row r="12" spans="1:37" x14ac:dyDescent="0.25">
      <c r="A12" s="34"/>
      <c r="B12" s="468" t="s">
        <v>1286</v>
      </c>
      <c r="C12" s="469"/>
      <c r="D12" s="469"/>
      <c r="E12" s="470"/>
      <c r="F12" s="487" t="s">
        <v>1287</v>
      </c>
      <c r="G12" s="494"/>
      <c r="H12" s="494"/>
      <c r="I12" s="494"/>
      <c r="J12" s="494"/>
      <c r="K12" s="494"/>
      <c r="L12" s="494"/>
      <c r="M12" s="494"/>
      <c r="N12" s="495"/>
      <c r="O12" s="3"/>
      <c r="P12" s="3"/>
    </row>
    <row r="13" spans="1:37" x14ac:dyDescent="0.25">
      <c r="A13" s="34"/>
      <c r="B13" s="468" t="s">
        <v>1288</v>
      </c>
      <c r="C13" s="469"/>
      <c r="D13" s="469"/>
      <c r="E13" s="470"/>
      <c r="F13" s="487" t="s">
        <v>1289</v>
      </c>
      <c r="G13" s="494"/>
      <c r="H13" s="494"/>
      <c r="I13" s="494"/>
      <c r="J13" s="494"/>
      <c r="K13" s="494"/>
      <c r="L13" s="494"/>
      <c r="M13" s="494"/>
      <c r="N13" s="495"/>
      <c r="O13" s="3"/>
      <c r="P13" s="3"/>
    </row>
    <row r="14" spans="1:37" x14ac:dyDescent="0.25">
      <c r="A14" s="34"/>
      <c r="B14" s="468" t="s">
        <v>1290</v>
      </c>
      <c r="C14" s="469"/>
      <c r="D14" s="469"/>
      <c r="E14" s="470"/>
      <c r="F14" s="487" t="s">
        <v>1291</v>
      </c>
      <c r="G14" s="494"/>
      <c r="H14" s="494"/>
      <c r="I14" s="494"/>
      <c r="J14" s="494"/>
      <c r="K14" s="494"/>
      <c r="L14" s="494"/>
      <c r="M14" s="494"/>
      <c r="N14" s="495"/>
      <c r="O14" s="3"/>
      <c r="P14" s="3"/>
      <c r="Q14" s="43">
        <f>Q15+Q16</f>
        <v>0</v>
      </c>
      <c r="R14" s="43">
        <f>R15+R16</f>
        <v>353063</v>
      </c>
      <c r="S14" s="43">
        <f>S15+S16</f>
        <v>0</v>
      </c>
      <c r="T14" s="43">
        <f t="shared" ref="T14:AH14" si="0">T15+T16</f>
        <v>0</v>
      </c>
      <c r="U14" s="43">
        <f>U15+U16</f>
        <v>0</v>
      </c>
      <c r="V14" s="43"/>
      <c r="W14" s="43">
        <f t="shared" si="0"/>
        <v>0</v>
      </c>
      <c r="X14" s="43"/>
      <c r="Y14" s="43"/>
      <c r="Z14" s="43">
        <f t="shared" si="0"/>
        <v>0</v>
      </c>
      <c r="AA14" s="43"/>
      <c r="AB14" s="43">
        <f t="shared" si="0"/>
        <v>353063</v>
      </c>
      <c r="AC14" s="43">
        <f t="shared" si="0"/>
        <v>0</v>
      </c>
      <c r="AD14" s="43">
        <f t="shared" si="0"/>
        <v>0</v>
      </c>
      <c r="AE14" s="43">
        <f t="shared" si="0"/>
        <v>344601480</v>
      </c>
      <c r="AF14" s="43">
        <f t="shared" si="0"/>
        <v>353063</v>
      </c>
      <c r="AG14" s="43">
        <f t="shared" si="0"/>
        <v>353063</v>
      </c>
      <c r="AH14" s="43">
        <f t="shared" si="0"/>
        <v>353063</v>
      </c>
      <c r="AI14" s="44" t="s">
        <v>1191</v>
      </c>
    </row>
    <row r="15" spans="1:37" x14ac:dyDescent="0.25">
      <c r="A15" s="34"/>
      <c r="B15" s="468" t="s">
        <v>1292</v>
      </c>
      <c r="C15" s="469"/>
      <c r="D15" s="469"/>
      <c r="E15" s="470"/>
      <c r="F15" s="487" t="s">
        <v>1293</v>
      </c>
      <c r="G15" s="494"/>
      <c r="H15" s="494"/>
      <c r="I15" s="494"/>
      <c r="J15" s="494"/>
      <c r="K15" s="494"/>
      <c r="L15" s="494"/>
      <c r="M15" s="494"/>
      <c r="N15" s="495"/>
      <c r="O15" s="3"/>
      <c r="P15" s="3"/>
      <c r="Q15" s="45">
        <f>SUMIF(Q20:Q598,"&gt;0")</f>
        <v>0</v>
      </c>
      <c r="R15" s="45">
        <f>SUMIF(R20:R598,"&gt;0")</f>
        <v>353063</v>
      </c>
      <c r="S15" s="45">
        <f>SUMIF(S20:S598,"&gt;0")</f>
        <v>0</v>
      </c>
      <c r="T15" s="45">
        <f>SUMIF(T20:T598,"&gt;0")</f>
        <v>0</v>
      </c>
      <c r="U15" s="45">
        <f>SUMIF(U20:U598,"&gt;0")</f>
        <v>0</v>
      </c>
      <c r="V15" s="45"/>
      <c r="W15" s="45">
        <f>SUMIF(W134:W598,"&gt;0")</f>
        <v>0</v>
      </c>
      <c r="X15" s="45"/>
      <c r="Y15" s="45"/>
      <c r="Z15" s="45">
        <f>SUMIF(AA20:AA598,"&gt;0")</f>
        <v>0</v>
      </c>
      <c r="AA15" s="45"/>
      <c r="AB15" s="45">
        <f t="shared" ref="AB15:AH15" si="1">SUMIF(AC20:AC598,"&gt;0")</f>
        <v>353063</v>
      </c>
      <c r="AC15" s="45">
        <f t="shared" si="1"/>
        <v>0</v>
      </c>
      <c r="AD15" s="45">
        <f t="shared" si="1"/>
        <v>0</v>
      </c>
      <c r="AE15" s="45">
        <f t="shared" si="1"/>
        <v>344601480</v>
      </c>
      <c r="AF15" s="45">
        <f t="shared" si="1"/>
        <v>353063</v>
      </c>
      <c r="AG15" s="45">
        <f t="shared" si="1"/>
        <v>353063</v>
      </c>
      <c r="AH15" s="45">
        <f t="shared" si="1"/>
        <v>353063</v>
      </c>
      <c r="AI15" s="44" t="s">
        <v>1186</v>
      </c>
    </row>
    <row r="16" spans="1:37" x14ac:dyDescent="0.25">
      <c r="A16" s="34"/>
      <c r="B16" s="468"/>
      <c r="C16" s="469"/>
      <c r="D16" s="469"/>
      <c r="E16" s="470"/>
      <c r="F16" s="468"/>
      <c r="G16" s="469"/>
      <c r="H16" s="469"/>
      <c r="I16" s="469"/>
      <c r="J16" s="469"/>
      <c r="K16" s="469"/>
      <c r="L16" s="469"/>
      <c r="M16" s="469"/>
      <c r="N16" s="470"/>
      <c r="O16" s="3"/>
      <c r="P16" s="3"/>
      <c r="Q16" s="45">
        <f>SUMIF(R20:R598,"&lt;0")</f>
        <v>0</v>
      </c>
      <c r="R16" s="45">
        <f>SUMIF(R20:R598,"&lt;0")</f>
        <v>0</v>
      </c>
      <c r="S16" s="45">
        <f>SUMIF(S20:S598,"&lt;0")</f>
        <v>0</v>
      </c>
      <c r="T16" s="45">
        <f>SUMIF(T20:T598,"&lt;0")</f>
        <v>0</v>
      </c>
      <c r="U16" s="45">
        <f>SUMIF(U19:U597,"&lt;0")</f>
        <v>0</v>
      </c>
      <c r="V16" s="45"/>
      <c r="W16" s="45">
        <f>SUMIF(W134:W598,"&lt;0")</f>
        <v>0</v>
      </c>
      <c r="X16" s="45"/>
      <c r="Y16" s="45"/>
      <c r="Z16" s="45">
        <f>SUMIF(AA20:AA598,"&lt;0")</f>
        <v>0</v>
      </c>
      <c r="AA16" s="45"/>
      <c r="AB16" s="45">
        <f t="shared" ref="AB16:AH16" si="2">SUMIF(AC20:AC598,"&lt;0")</f>
        <v>0</v>
      </c>
      <c r="AC16" s="45">
        <f t="shared" si="2"/>
        <v>0</v>
      </c>
      <c r="AD16" s="45">
        <f t="shared" si="2"/>
        <v>0</v>
      </c>
      <c r="AE16" s="45">
        <f t="shared" si="2"/>
        <v>0</v>
      </c>
      <c r="AF16" s="45">
        <f t="shared" si="2"/>
        <v>0</v>
      </c>
      <c r="AG16" s="45">
        <f t="shared" si="2"/>
        <v>0</v>
      </c>
      <c r="AH16" s="45">
        <f t="shared" si="2"/>
        <v>0</v>
      </c>
      <c r="AI16" s="44" t="s">
        <v>1187</v>
      </c>
    </row>
    <row r="17" spans="1:36" ht="3" customHeight="1" x14ac:dyDescent="0.25">
      <c r="A17" s="34">
        <f>COUNTIF(D20:D673,"&gt;0")</f>
        <v>0</v>
      </c>
      <c r="B17" s="468"/>
      <c r="C17" s="469"/>
      <c r="D17" s="469"/>
      <c r="E17" s="470"/>
      <c r="F17" t="s">
        <v>301</v>
      </c>
      <c r="G17" s="249" t="s">
        <v>1294</v>
      </c>
      <c r="I17" s="249"/>
      <c r="K17" s="249"/>
      <c r="M17" s="249"/>
      <c r="O17" s="3"/>
      <c r="P17" s="3"/>
      <c r="Q17" s="467"/>
      <c r="R17" s="467"/>
      <c r="S17" s="467"/>
      <c r="T17" s="467"/>
      <c r="U17" s="467"/>
      <c r="V17" s="467"/>
      <c r="W17" s="467"/>
      <c r="X17" s="467"/>
      <c r="Y17" s="467"/>
      <c r="Z17" s="467"/>
      <c r="AA17" s="467"/>
      <c r="AB17" s="467"/>
      <c r="AC17" s="467"/>
      <c r="AD17" s="467"/>
      <c r="AE17" s="467"/>
      <c r="AF17" s="467"/>
      <c r="AG17" s="467"/>
    </row>
    <row r="18" spans="1:36" ht="48.75" customHeight="1" thickBot="1" x14ac:dyDescent="0.3">
      <c r="A18" t="s">
        <v>1192</v>
      </c>
      <c r="F18" t="s">
        <v>34</v>
      </c>
      <c r="G18" s="249" t="s">
        <v>1295</v>
      </c>
      <c r="I18" s="48"/>
      <c r="Q18" s="374">
        <f>SUM(Q20:Q263)</f>
        <v>0</v>
      </c>
      <c r="R18" s="374">
        <f t="shared" ref="R18:AB18" si="3">SUM(R20:R263)</f>
        <v>353063</v>
      </c>
      <c r="S18" s="374">
        <f t="shared" si="3"/>
        <v>0</v>
      </c>
      <c r="T18" s="374">
        <f t="shared" si="3"/>
        <v>0</v>
      </c>
      <c r="U18" s="374">
        <f t="shared" si="3"/>
        <v>0</v>
      </c>
      <c r="V18" s="374">
        <f t="shared" si="3"/>
        <v>0</v>
      </c>
      <c r="W18" s="374">
        <f t="shared" si="3"/>
        <v>0</v>
      </c>
      <c r="X18" s="374">
        <f t="shared" si="3"/>
        <v>0</v>
      </c>
      <c r="Y18" s="374">
        <f t="shared" si="3"/>
        <v>0</v>
      </c>
      <c r="Z18" s="374">
        <f t="shared" si="3"/>
        <v>0</v>
      </c>
      <c r="AA18" s="374">
        <f t="shared" si="3"/>
        <v>0</v>
      </c>
      <c r="AB18" s="374">
        <f t="shared" si="3"/>
        <v>0</v>
      </c>
      <c r="AC18" s="49"/>
      <c r="AE18" s="48"/>
    </row>
    <row r="19" spans="1:36" s="60" customFormat="1" ht="61.5" thickTop="1" thickBot="1" x14ac:dyDescent="0.3">
      <c r="A19" s="54" t="s">
        <v>1182</v>
      </c>
      <c r="B19" s="55" t="s">
        <v>1193</v>
      </c>
      <c r="C19" s="55" t="s">
        <v>1194</v>
      </c>
      <c r="D19" s="55" t="s">
        <v>1195</v>
      </c>
      <c r="E19" s="55" t="s">
        <v>1196</v>
      </c>
      <c r="F19" s="55" t="s">
        <v>1296</v>
      </c>
      <c r="G19" s="55" t="s">
        <v>1198</v>
      </c>
      <c r="H19" s="55" t="s">
        <v>1199</v>
      </c>
      <c r="I19" s="55" t="s">
        <v>1200</v>
      </c>
      <c r="J19" s="55" t="s">
        <v>1201</v>
      </c>
      <c r="K19" s="55" t="s">
        <v>212</v>
      </c>
      <c r="L19" s="55" t="s">
        <v>1202</v>
      </c>
      <c r="M19" s="55" t="s">
        <v>1203</v>
      </c>
      <c r="N19" s="56" t="s">
        <v>1204</v>
      </c>
      <c r="O19" s="56" t="s">
        <v>1205</v>
      </c>
      <c r="P19" s="56" t="s">
        <v>1206</v>
      </c>
      <c r="Q19" s="361" t="s">
        <v>1207</v>
      </c>
      <c r="R19" s="361" t="s">
        <v>904</v>
      </c>
      <c r="S19" s="361" t="s">
        <v>1208</v>
      </c>
      <c r="T19" s="361" t="s">
        <v>1209</v>
      </c>
      <c r="U19" s="361" t="s">
        <v>1210</v>
      </c>
      <c r="V19" s="361" t="s">
        <v>1211</v>
      </c>
      <c r="W19" s="361" t="s">
        <v>1212</v>
      </c>
      <c r="X19" s="361" t="s">
        <v>1213</v>
      </c>
      <c r="Y19" s="361" t="s">
        <v>1214</v>
      </c>
      <c r="Z19" s="361" t="s">
        <v>1215</v>
      </c>
      <c r="AA19" s="361" t="s">
        <v>1216</v>
      </c>
      <c r="AB19" s="361" t="s">
        <v>1217</v>
      </c>
      <c r="AC19" s="251" t="s">
        <v>1297</v>
      </c>
      <c r="AD19" s="251" t="s">
        <v>951</v>
      </c>
      <c r="AE19" s="60" t="s">
        <v>1298</v>
      </c>
      <c r="AF19" s="60" t="s">
        <v>1298</v>
      </c>
      <c r="AG19" s="60" t="s">
        <v>1220</v>
      </c>
      <c r="AH19" s="60" t="s">
        <v>1221</v>
      </c>
      <c r="AI19" s="60" t="s">
        <v>1222</v>
      </c>
      <c r="AJ19" s="60" t="s">
        <v>1223</v>
      </c>
    </row>
    <row r="20" spans="1:36" s="60" customFormat="1" ht="15.75" thickTop="1" x14ac:dyDescent="0.25">
      <c r="A20" t="str">
        <f>$B$3</f>
        <v>TPG</v>
      </c>
      <c r="B20" s="71"/>
      <c r="C20" s="70">
        <v>3021000</v>
      </c>
      <c r="D20" t="str">
        <f>VLOOKUP(C20,Schools!A:B,2,0)</f>
        <v>Brookhill Nursery</v>
      </c>
      <c r="E20" t="str">
        <f>VLOOKUP(C20,Schools!$A:$Z,3,0)</f>
        <v>M</v>
      </c>
      <c r="F20" s="72">
        <v>2156</v>
      </c>
      <c r="G20" s="70" t="s">
        <v>4675</v>
      </c>
      <c r="H20" s="70"/>
      <c r="I20" t="str">
        <f>O20&amp;"/"&amp;P20</f>
        <v>11294/543965</v>
      </c>
      <c r="J20">
        <f>VLOOKUP(C20,Schools!$A:$Z,9,0)</f>
        <v>400102</v>
      </c>
      <c r="K20" s="70" t="s">
        <v>332</v>
      </c>
      <c r="L20" s="70" t="s">
        <v>34</v>
      </c>
      <c r="M20" s="70" t="str">
        <f>L20</f>
        <v>TPG</v>
      </c>
      <c r="N20" t="str">
        <f>VLOOKUP(C20,Schools!A:D,4,0)</f>
        <v>Nursery</v>
      </c>
      <c r="O20">
        <f>IF(OR(N20="Special", N20="PRU"),11294,IF(E20="M", 11294,"None"))</f>
        <v>11294</v>
      </c>
      <c r="P20">
        <f>IF(E20="M",543965,516500)</f>
        <v>543965</v>
      </c>
      <c r="Q20" s="73"/>
      <c r="R20" s="75">
        <f>F20</f>
        <v>2156</v>
      </c>
      <c r="S20" s="73"/>
      <c r="T20" s="73"/>
      <c r="U20" s="73"/>
      <c r="V20" s="75"/>
      <c r="W20" s="73"/>
      <c r="X20" s="73"/>
      <c r="Y20" s="73"/>
      <c r="Z20" s="73"/>
      <c r="AA20" s="73"/>
      <c r="AB20" s="73"/>
      <c r="AC20" s="47">
        <f>SUM(R20:AB20)</f>
        <v>2156</v>
      </c>
      <c r="AD20" s="48">
        <f>F20-AC20</f>
        <v>0</v>
      </c>
      <c r="AF20" s="60">
        <f>VLOOKUP(D20,Schools!$B$8:$F$143,5,FALSE)</f>
        <v>3020135</v>
      </c>
      <c r="AG20" s="313">
        <f>SUM(Q20:S20)</f>
        <v>2156</v>
      </c>
      <c r="AH20" s="313">
        <f>SUM(Q20:V20)</f>
        <v>2156</v>
      </c>
      <c r="AI20" s="313">
        <f>SUM(Q20:Y20)</f>
        <v>2156</v>
      </c>
      <c r="AJ20" s="313">
        <f>SUM(Q20:AB20)</f>
        <v>2156</v>
      </c>
    </row>
    <row r="21" spans="1:36" s="60" customFormat="1" x14ac:dyDescent="0.25">
      <c r="A21" t="str">
        <f>$B$3</f>
        <v>TPG</v>
      </c>
      <c r="B21" s="71"/>
      <c r="C21" s="70">
        <v>3021001</v>
      </c>
      <c r="D21" t="str">
        <f>VLOOKUP(C21,Schools!A:B,2,0)</f>
        <v>Hampden Way Nursery</v>
      </c>
      <c r="E21" t="str">
        <f>VLOOKUP(C21,Schools!$A:$Z,3,0)</f>
        <v>M</v>
      </c>
      <c r="F21" s="72">
        <v>2156</v>
      </c>
      <c r="G21" s="70" t="s">
        <v>4675</v>
      </c>
      <c r="H21" s="70"/>
      <c r="I21" t="str">
        <f t="shared" ref="I21:I55" si="4">O21&amp;"/"&amp;P21</f>
        <v>11294/543965</v>
      </c>
      <c r="J21">
        <f>VLOOKUP(C21,Schools!$A:$Z,9,0)</f>
        <v>400102</v>
      </c>
      <c r="K21" s="70" t="s">
        <v>332</v>
      </c>
      <c r="L21" s="70" t="s">
        <v>34</v>
      </c>
      <c r="M21" s="70" t="str">
        <f t="shared" ref="M21:M84" si="5">L21</f>
        <v>TPG</v>
      </c>
      <c r="N21" t="str">
        <f>VLOOKUP(C21,Schools!A:D,4,0)</f>
        <v>Nursery</v>
      </c>
      <c r="O21">
        <f t="shared" ref="O21:O55" si="6">IF(OR(N21="Special", N21="PRU"),11294,IF(E21="M", 11294,"None"))</f>
        <v>11294</v>
      </c>
      <c r="P21">
        <f t="shared" ref="P21:P55" si="7">IF(E21="M",543965,516500)</f>
        <v>543965</v>
      </c>
      <c r="Q21" s="73"/>
      <c r="R21" s="75">
        <f t="shared" ref="R21:R84" si="8">F21</f>
        <v>2156</v>
      </c>
      <c r="S21" s="73"/>
      <c r="T21" s="73"/>
      <c r="U21" s="73"/>
      <c r="V21" s="75"/>
      <c r="W21" s="73"/>
      <c r="X21" s="73"/>
      <c r="Y21" s="73"/>
      <c r="Z21" s="73"/>
      <c r="AA21" s="73"/>
      <c r="AB21" s="73"/>
      <c r="AC21" s="47">
        <f t="shared" ref="AC21:AC84" si="9">SUM(R21:AB21)</f>
        <v>2156</v>
      </c>
      <c r="AD21" s="48">
        <f t="shared" ref="AD21:AD84" si="10">F21-AC21</f>
        <v>0</v>
      </c>
      <c r="AF21" s="60">
        <f>VLOOKUP(D21,Schools!$B$8:$F$143,5,FALSE)</f>
        <v>3020135</v>
      </c>
      <c r="AG21" s="313">
        <f t="shared" ref="AG21:AG63" si="11">SUM(Q21:S21)</f>
        <v>2156</v>
      </c>
      <c r="AH21" s="313">
        <f t="shared" ref="AH21:AH63" si="12">SUM(Q21:V21)</f>
        <v>2156</v>
      </c>
      <c r="AI21" s="313">
        <f t="shared" ref="AI21:AI63" si="13">SUM(Q21:Y21)</f>
        <v>2156</v>
      </c>
      <c r="AJ21" s="313">
        <f t="shared" ref="AJ21:AJ63" si="14">SUM(Q21:AB21)</f>
        <v>2156</v>
      </c>
    </row>
    <row r="22" spans="1:36" s="60" customFormat="1" x14ac:dyDescent="0.25">
      <c r="A22" t="str">
        <f>$B$3</f>
        <v>TPG</v>
      </c>
      <c r="B22" s="71"/>
      <c r="C22" s="70">
        <v>3021002</v>
      </c>
      <c r="D22" t="str">
        <f>VLOOKUP(C22,Schools!A:B,2,0)</f>
        <v>Moss Hall Nursery</v>
      </c>
      <c r="E22" t="str">
        <f>VLOOKUP(C22,Schools!$A:$Z,3,0)</f>
        <v>M</v>
      </c>
      <c r="F22" s="72">
        <v>2156</v>
      </c>
      <c r="G22" s="70" t="s">
        <v>4675</v>
      </c>
      <c r="H22" s="70"/>
      <c r="I22" t="str">
        <f t="shared" si="4"/>
        <v>11294/543965</v>
      </c>
      <c r="J22">
        <f>VLOOKUP(C22,Schools!$A:$Z,9,0)</f>
        <v>400072</v>
      </c>
      <c r="K22" s="70" t="s">
        <v>332</v>
      </c>
      <c r="L22" s="70" t="s">
        <v>34</v>
      </c>
      <c r="M22" s="70" t="str">
        <f t="shared" si="5"/>
        <v>TPG</v>
      </c>
      <c r="N22" t="str">
        <f>VLOOKUP(C22,Schools!A:D,4,0)</f>
        <v>Nursery</v>
      </c>
      <c r="O22">
        <f t="shared" si="6"/>
        <v>11294</v>
      </c>
      <c r="P22">
        <f t="shared" si="7"/>
        <v>543965</v>
      </c>
      <c r="Q22" s="73"/>
      <c r="R22" s="75">
        <f t="shared" si="8"/>
        <v>2156</v>
      </c>
      <c r="S22" s="73"/>
      <c r="T22" s="73"/>
      <c r="U22" s="73"/>
      <c r="V22" s="75"/>
      <c r="W22" s="73"/>
      <c r="X22" s="73"/>
      <c r="Y22" s="73"/>
      <c r="Z22" s="73"/>
      <c r="AA22" s="73"/>
      <c r="AB22" s="73"/>
      <c r="AC22" s="47">
        <f t="shared" si="9"/>
        <v>2156</v>
      </c>
      <c r="AD22" s="48">
        <f t="shared" si="10"/>
        <v>0</v>
      </c>
      <c r="AF22" s="60">
        <f>VLOOKUP(D22,Schools!$B$8:$F$143,5,FALSE)</f>
        <v>3021002</v>
      </c>
      <c r="AG22" s="313">
        <f t="shared" si="11"/>
        <v>2156</v>
      </c>
      <c r="AH22" s="313">
        <f t="shared" si="12"/>
        <v>2156</v>
      </c>
      <c r="AI22" s="313">
        <f t="shared" si="13"/>
        <v>2156</v>
      </c>
      <c r="AJ22" s="313">
        <f t="shared" si="14"/>
        <v>2156</v>
      </c>
    </row>
    <row r="23" spans="1:36" s="60" customFormat="1" x14ac:dyDescent="0.25">
      <c r="A23" t="str">
        <f>$B$3</f>
        <v>TPG</v>
      </c>
      <c r="B23" s="71"/>
      <c r="C23" s="70">
        <v>3021003</v>
      </c>
      <c r="D23" t="str">
        <f>VLOOKUP(C23,Schools!A:B,2,0)</f>
        <v>St Margaret's Nursery</v>
      </c>
      <c r="E23" t="str">
        <f>VLOOKUP(C23,Schools!$A:$Z,3,0)</f>
        <v>M</v>
      </c>
      <c r="F23" s="72">
        <v>2458</v>
      </c>
      <c r="G23" s="70" t="s">
        <v>4675</v>
      </c>
      <c r="H23" s="70"/>
      <c r="I23" t="str">
        <f t="shared" si="4"/>
        <v>11294/543965</v>
      </c>
      <c r="J23">
        <f>VLOOKUP(C23,Schools!$A:$Z,9,0)</f>
        <v>400102</v>
      </c>
      <c r="K23" s="70" t="s">
        <v>332</v>
      </c>
      <c r="L23" s="70" t="s">
        <v>34</v>
      </c>
      <c r="M23" s="70" t="str">
        <f t="shared" si="5"/>
        <v>TPG</v>
      </c>
      <c r="N23" t="str">
        <f>VLOOKUP(C23,Schools!A:D,4,0)</f>
        <v>Nursery</v>
      </c>
      <c r="O23">
        <f t="shared" si="6"/>
        <v>11294</v>
      </c>
      <c r="P23">
        <f t="shared" si="7"/>
        <v>543965</v>
      </c>
      <c r="Q23" s="73"/>
      <c r="R23" s="75">
        <f t="shared" si="8"/>
        <v>2458</v>
      </c>
      <c r="S23" s="73"/>
      <c r="T23" s="73"/>
      <c r="U23" s="73"/>
      <c r="V23" s="75"/>
      <c r="W23" s="73"/>
      <c r="X23" s="73"/>
      <c r="Y23" s="73"/>
      <c r="Z23" s="73"/>
      <c r="AA23" s="73"/>
      <c r="AB23" s="73"/>
      <c r="AC23" s="47">
        <f t="shared" si="9"/>
        <v>2458</v>
      </c>
      <c r="AD23" s="48">
        <f t="shared" si="10"/>
        <v>0</v>
      </c>
      <c r="AF23" s="60">
        <f>VLOOKUP(D23,Schools!$B$8:$F$143,5,FALSE)</f>
        <v>3020135</v>
      </c>
      <c r="AG23" s="313">
        <f t="shared" si="11"/>
        <v>2458</v>
      </c>
      <c r="AH23" s="313">
        <f t="shared" si="12"/>
        <v>2458</v>
      </c>
      <c r="AI23" s="313">
        <f t="shared" si="13"/>
        <v>2458</v>
      </c>
      <c r="AJ23" s="313">
        <f t="shared" si="14"/>
        <v>2458</v>
      </c>
    </row>
    <row r="24" spans="1:36" x14ac:dyDescent="0.25">
      <c r="A24" t="str">
        <f t="shared" ref="A24:A56" si="15">$B$3</f>
        <v>TPG</v>
      </c>
      <c r="B24" s="71"/>
      <c r="C24" s="70">
        <v>3022002</v>
      </c>
      <c r="D24" t="str">
        <f>VLOOKUP(C24,Schools!A:B,2,0)</f>
        <v>Barnfield School</v>
      </c>
      <c r="E24" t="str">
        <f>VLOOKUP(C24,Schools!$A:$Z,3,0)</f>
        <v>M</v>
      </c>
      <c r="F24" s="72">
        <v>711</v>
      </c>
      <c r="G24" s="70" t="s">
        <v>4675</v>
      </c>
      <c r="H24" s="70"/>
      <c r="I24" t="str">
        <f t="shared" si="4"/>
        <v>11294/543965</v>
      </c>
      <c r="J24">
        <f>VLOOKUP(C24,Schools!$A:$Z,9,0)</f>
        <v>400005</v>
      </c>
      <c r="K24" s="70" t="s">
        <v>332</v>
      </c>
      <c r="L24" s="70" t="s">
        <v>34</v>
      </c>
      <c r="M24" s="70" t="str">
        <f t="shared" si="5"/>
        <v>TPG</v>
      </c>
      <c r="N24" t="str">
        <f>VLOOKUP(C24,Schools!A:D,4,0)</f>
        <v>Primary</v>
      </c>
      <c r="O24">
        <f t="shared" si="6"/>
        <v>11294</v>
      </c>
      <c r="P24">
        <f t="shared" si="7"/>
        <v>543965</v>
      </c>
      <c r="Q24" s="73"/>
      <c r="R24" s="75">
        <f t="shared" si="8"/>
        <v>711</v>
      </c>
      <c r="S24" s="73"/>
      <c r="T24" s="73"/>
      <c r="U24" s="73"/>
      <c r="V24" s="75"/>
      <c r="W24" s="73"/>
      <c r="X24" s="73"/>
      <c r="Y24" s="73"/>
      <c r="Z24" s="73"/>
      <c r="AA24" s="73"/>
      <c r="AB24" s="73"/>
      <c r="AC24" s="47">
        <f t="shared" si="9"/>
        <v>711</v>
      </c>
      <c r="AD24" s="48">
        <f t="shared" si="10"/>
        <v>0</v>
      </c>
      <c r="AF24" s="60">
        <f>VLOOKUP(D24,Schools!$B$8:$F$143,5,FALSE)</f>
        <v>3022002</v>
      </c>
      <c r="AG24" s="313">
        <f t="shared" si="11"/>
        <v>711</v>
      </c>
      <c r="AH24" s="313">
        <f t="shared" si="12"/>
        <v>711</v>
      </c>
      <c r="AI24" s="313">
        <f t="shared" si="13"/>
        <v>711</v>
      </c>
      <c r="AJ24" s="313">
        <f t="shared" si="14"/>
        <v>711</v>
      </c>
    </row>
    <row r="25" spans="1:36" x14ac:dyDescent="0.25">
      <c r="A25" t="str">
        <f t="shared" si="15"/>
        <v>TPG</v>
      </c>
      <c r="B25" s="71"/>
      <c r="C25" s="70">
        <v>3022003</v>
      </c>
      <c r="D25" t="str">
        <f>VLOOKUP(C25,Schools!A:B,2,0)</f>
        <v>Bell Lane Primary School</v>
      </c>
      <c r="E25" t="str">
        <f>VLOOKUP(C25,Schools!$A:$Z,3,0)</f>
        <v>M</v>
      </c>
      <c r="F25" s="72">
        <v>1250</v>
      </c>
      <c r="G25" s="70" t="s">
        <v>4675</v>
      </c>
      <c r="H25" s="70"/>
      <c r="I25" t="str">
        <f t="shared" si="4"/>
        <v>11294/543965</v>
      </c>
      <c r="J25">
        <f>VLOOKUP(C25,Schools!$A:$Z,9,0)</f>
        <v>400051</v>
      </c>
      <c r="K25" s="70" t="s">
        <v>332</v>
      </c>
      <c r="L25" s="70" t="s">
        <v>34</v>
      </c>
      <c r="M25" s="70" t="str">
        <f t="shared" si="5"/>
        <v>TPG</v>
      </c>
      <c r="N25" t="str">
        <f>VLOOKUP(C25,Schools!A:D,4,0)</f>
        <v>Primary</v>
      </c>
      <c r="O25">
        <f t="shared" si="6"/>
        <v>11294</v>
      </c>
      <c r="P25">
        <f t="shared" si="7"/>
        <v>543965</v>
      </c>
      <c r="Q25" s="73"/>
      <c r="R25" s="75">
        <f t="shared" si="8"/>
        <v>1250</v>
      </c>
      <c r="S25" s="73"/>
      <c r="T25" s="73"/>
      <c r="U25" s="73"/>
      <c r="V25" s="75"/>
      <c r="W25" s="73"/>
      <c r="X25" s="73"/>
      <c r="Y25" s="73"/>
      <c r="Z25" s="73"/>
      <c r="AA25" s="73"/>
      <c r="AB25" s="73"/>
      <c r="AC25" s="47">
        <f t="shared" si="9"/>
        <v>1250</v>
      </c>
      <c r="AD25" s="48">
        <f t="shared" si="10"/>
        <v>0</v>
      </c>
      <c r="AF25" s="60">
        <f>VLOOKUP(D25,Schools!$B$8:$F$143,5,FALSE)</f>
        <v>3022003</v>
      </c>
      <c r="AG25" s="313">
        <f t="shared" si="11"/>
        <v>1250</v>
      </c>
      <c r="AH25" s="313">
        <f t="shared" si="12"/>
        <v>1250</v>
      </c>
      <c r="AI25" s="313">
        <f t="shared" si="13"/>
        <v>1250</v>
      </c>
      <c r="AJ25" s="313">
        <f t="shared" si="14"/>
        <v>1250</v>
      </c>
    </row>
    <row r="26" spans="1:36" x14ac:dyDescent="0.25">
      <c r="A26" t="str">
        <f t="shared" si="15"/>
        <v>TPG</v>
      </c>
      <c r="B26" s="71"/>
      <c r="C26" s="70">
        <v>3022008</v>
      </c>
      <c r="D26" t="str">
        <f>VLOOKUP(C26,Schools!A:B,2,0)</f>
        <v>Brookland Infant  &amp; Nursery School</v>
      </c>
      <c r="E26" t="str">
        <f>VLOOKUP(C26,Schools!$A:$Z,3,0)</f>
        <v>M</v>
      </c>
      <c r="F26" s="72">
        <v>884</v>
      </c>
      <c r="G26" s="70" t="s">
        <v>4675</v>
      </c>
      <c r="H26" s="70"/>
      <c r="I26" t="str">
        <f t="shared" si="4"/>
        <v>11294/543965</v>
      </c>
      <c r="J26">
        <f>VLOOKUP(C26,Schools!$A:$Z,9,0)</f>
        <v>400057</v>
      </c>
      <c r="K26" s="70" t="s">
        <v>332</v>
      </c>
      <c r="L26" s="70" t="s">
        <v>34</v>
      </c>
      <c r="M26" s="70" t="str">
        <f t="shared" si="5"/>
        <v>TPG</v>
      </c>
      <c r="N26" t="str">
        <f>VLOOKUP(C26,Schools!A:D,4,0)</f>
        <v>Primary</v>
      </c>
      <c r="O26">
        <f t="shared" si="6"/>
        <v>11294</v>
      </c>
      <c r="P26">
        <f t="shared" si="7"/>
        <v>543965</v>
      </c>
      <c r="Q26" s="73"/>
      <c r="R26" s="75">
        <f t="shared" si="8"/>
        <v>884</v>
      </c>
      <c r="S26" s="73"/>
      <c r="T26" s="73"/>
      <c r="U26" s="73"/>
      <c r="V26" s="75"/>
      <c r="W26" s="73"/>
      <c r="X26" s="73"/>
      <c r="Y26" s="73"/>
      <c r="Z26" s="73"/>
      <c r="AA26" s="73"/>
      <c r="AB26" s="73"/>
      <c r="AC26" s="47">
        <f t="shared" si="9"/>
        <v>884</v>
      </c>
      <c r="AD26" s="48">
        <f t="shared" si="10"/>
        <v>0</v>
      </c>
      <c r="AF26" s="60">
        <f>VLOOKUP(D26,Schools!$B$8:$F$143,5,FALSE)</f>
        <v>3022008</v>
      </c>
      <c r="AG26" s="313">
        <f t="shared" si="11"/>
        <v>884</v>
      </c>
      <c r="AH26" s="313">
        <f t="shared" si="12"/>
        <v>884</v>
      </c>
      <c r="AI26" s="313">
        <f t="shared" si="13"/>
        <v>884</v>
      </c>
      <c r="AJ26" s="313">
        <f t="shared" si="14"/>
        <v>884</v>
      </c>
    </row>
    <row r="27" spans="1:36" x14ac:dyDescent="0.25">
      <c r="A27" t="str">
        <f t="shared" si="15"/>
        <v>TPG</v>
      </c>
      <c r="B27" s="71"/>
      <c r="C27" s="70">
        <v>3022009</v>
      </c>
      <c r="D27" t="str">
        <f>VLOOKUP(C27,Schools!A:B,2,0)</f>
        <v>Brunswick Park Primary &amp; Nursery School</v>
      </c>
      <c r="E27" t="str">
        <f>VLOOKUP(C27,Schools!$A:$Z,3,0)</f>
        <v>M</v>
      </c>
      <c r="F27" s="72">
        <v>733</v>
      </c>
      <c r="G27" s="70" t="s">
        <v>4675</v>
      </c>
      <c r="H27" s="70"/>
      <c r="I27" t="str">
        <f t="shared" si="4"/>
        <v>11294/543965</v>
      </c>
      <c r="J27">
        <f>VLOOKUP(C27,Schools!$A:$Z,9,0)</f>
        <v>400061</v>
      </c>
      <c r="K27" s="70" t="s">
        <v>332</v>
      </c>
      <c r="L27" s="70" t="s">
        <v>34</v>
      </c>
      <c r="M27" s="70" t="str">
        <f t="shared" si="5"/>
        <v>TPG</v>
      </c>
      <c r="N27" t="str">
        <f>VLOOKUP(C27,Schools!A:D,4,0)</f>
        <v>Primary</v>
      </c>
      <c r="O27">
        <f t="shared" si="6"/>
        <v>11294</v>
      </c>
      <c r="P27">
        <f t="shared" si="7"/>
        <v>543965</v>
      </c>
      <c r="Q27" s="73"/>
      <c r="R27" s="75">
        <f t="shared" si="8"/>
        <v>733</v>
      </c>
      <c r="S27" s="73"/>
      <c r="T27" s="73"/>
      <c r="U27" s="73"/>
      <c r="V27" s="75"/>
      <c r="W27" s="73"/>
      <c r="X27" s="73"/>
      <c r="Y27" s="73"/>
      <c r="Z27" s="73"/>
      <c r="AA27" s="73"/>
      <c r="AB27" s="73"/>
      <c r="AC27" s="47">
        <f t="shared" si="9"/>
        <v>733</v>
      </c>
      <c r="AD27" s="48">
        <f t="shared" si="10"/>
        <v>0</v>
      </c>
      <c r="AF27" s="60">
        <f>VLOOKUP(D27,Schools!$B$8:$F$143,5,FALSE)</f>
        <v>3022009</v>
      </c>
      <c r="AG27" s="313">
        <f t="shared" si="11"/>
        <v>733</v>
      </c>
      <c r="AH27" s="313">
        <f t="shared" si="12"/>
        <v>733</v>
      </c>
      <c r="AI27" s="313">
        <f t="shared" si="13"/>
        <v>733</v>
      </c>
      <c r="AJ27" s="313">
        <f t="shared" si="14"/>
        <v>733</v>
      </c>
    </row>
    <row r="28" spans="1:36" x14ac:dyDescent="0.25">
      <c r="A28" t="str">
        <f t="shared" si="15"/>
        <v>TPG</v>
      </c>
      <c r="B28" s="71"/>
      <c r="C28" s="70">
        <v>3022014</v>
      </c>
      <c r="D28" t="str">
        <f>VLOOKUP(C28,Schools!A:B,2,0)</f>
        <v>Colindale School</v>
      </c>
      <c r="E28" t="str">
        <f>VLOOKUP(C28,Schools!$A:$Z,3,0)</f>
        <v>M</v>
      </c>
      <c r="F28" s="72">
        <v>1725</v>
      </c>
      <c r="G28" s="70" t="s">
        <v>4675</v>
      </c>
      <c r="H28" s="70"/>
      <c r="I28" t="str">
        <f t="shared" si="4"/>
        <v>11294/543965</v>
      </c>
      <c r="J28">
        <f>VLOOKUP(C28,Schools!$A:$Z,9,0)</f>
        <v>400050</v>
      </c>
      <c r="K28" s="70" t="s">
        <v>332</v>
      </c>
      <c r="L28" s="70" t="s">
        <v>34</v>
      </c>
      <c r="M28" s="70" t="str">
        <f t="shared" si="5"/>
        <v>TPG</v>
      </c>
      <c r="N28" t="str">
        <f>VLOOKUP(C28,Schools!A:D,4,0)</f>
        <v>Primary</v>
      </c>
      <c r="O28">
        <f t="shared" si="6"/>
        <v>11294</v>
      </c>
      <c r="P28">
        <f t="shared" si="7"/>
        <v>543965</v>
      </c>
      <c r="Q28" s="73"/>
      <c r="R28" s="75">
        <f t="shared" si="8"/>
        <v>1725</v>
      </c>
      <c r="S28" s="73"/>
      <c r="T28" s="73"/>
      <c r="U28" s="73"/>
      <c r="V28" s="75"/>
      <c r="W28" s="73"/>
      <c r="X28" s="73"/>
      <c r="Y28" s="73"/>
      <c r="Z28" s="73"/>
      <c r="AA28" s="73"/>
      <c r="AB28" s="73"/>
      <c r="AC28" s="47">
        <f t="shared" si="9"/>
        <v>1725</v>
      </c>
      <c r="AD28" s="48">
        <f t="shared" si="10"/>
        <v>0</v>
      </c>
      <c r="AF28" s="60">
        <f>VLOOKUP(D28,Schools!$B$8:$F$143,5,FALSE)</f>
        <v>3022014</v>
      </c>
      <c r="AG28" s="313">
        <f t="shared" si="11"/>
        <v>1725</v>
      </c>
      <c r="AH28" s="313">
        <f t="shared" si="12"/>
        <v>1725</v>
      </c>
      <c r="AI28" s="313">
        <f t="shared" si="13"/>
        <v>1725</v>
      </c>
      <c r="AJ28" s="313">
        <f t="shared" si="14"/>
        <v>1725</v>
      </c>
    </row>
    <row r="29" spans="1:36" x14ac:dyDescent="0.25">
      <c r="A29" t="str">
        <f t="shared" si="15"/>
        <v>TPG</v>
      </c>
      <c r="B29" s="71"/>
      <c r="C29" s="70">
        <v>3022015</v>
      </c>
      <c r="D29" t="str">
        <f>VLOOKUP(C29,Schools!A:B,2,0)</f>
        <v>Coppetts Wood</v>
      </c>
      <c r="E29" t="str">
        <f>VLOOKUP(C29,Schools!$A:$Z,3,0)</f>
        <v>M</v>
      </c>
      <c r="F29" s="72">
        <v>841</v>
      </c>
      <c r="G29" s="70" t="s">
        <v>4675</v>
      </c>
      <c r="H29" s="70"/>
      <c r="I29" t="str">
        <f t="shared" si="4"/>
        <v>11294/543965</v>
      </c>
      <c r="J29">
        <f>VLOOKUP(C29,Schools!$A:$Z,9,0)</f>
        <v>400059</v>
      </c>
      <c r="K29" s="70" t="s">
        <v>332</v>
      </c>
      <c r="L29" s="70" t="s">
        <v>34</v>
      </c>
      <c r="M29" s="70" t="str">
        <f t="shared" si="5"/>
        <v>TPG</v>
      </c>
      <c r="N29" t="str">
        <f>VLOOKUP(C29,Schools!A:D,4,0)</f>
        <v>Primary</v>
      </c>
      <c r="O29">
        <f t="shared" si="6"/>
        <v>11294</v>
      </c>
      <c r="P29">
        <f t="shared" si="7"/>
        <v>543965</v>
      </c>
      <c r="Q29" s="73"/>
      <c r="R29" s="75">
        <f t="shared" si="8"/>
        <v>841</v>
      </c>
      <c r="S29" s="73"/>
      <c r="T29" s="73"/>
      <c r="U29" s="73"/>
      <c r="V29" s="75"/>
      <c r="W29" s="73"/>
      <c r="X29" s="73"/>
      <c r="Y29" s="73"/>
      <c r="Z29" s="73"/>
      <c r="AA29" s="73"/>
      <c r="AB29" s="73"/>
      <c r="AC29" s="47">
        <f t="shared" si="9"/>
        <v>841</v>
      </c>
      <c r="AD29" s="48">
        <f t="shared" si="10"/>
        <v>0</v>
      </c>
      <c r="AF29" s="60">
        <f>VLOOKUP(D29,Schools!$B$8:$F$143,5,FALSE)</f>
        <v>3022015</v>
      </c>
      <c r="AG29" s="313">
        <f t="shared" si="11"/>
        <v>841</v>
      </c>
      <c r="AH29" s="313">
        <f t="shared" si="12"/>
        <v>841</v>
      </c>
      <c r="AI29" s="313">
        <f t="shared" si="13"/>
        <v>841</v>
      </c>
      <c r="AJ29" s="313">
        <f t="shared" si="14"/>
        <v>841</v>
      </c>
    </row>
    <row r="30" spans="1:36" x14ac:dyDescent="0.25">
      <c r="A30" t="str">
        <f t="shared" si="15"/>
        <v>TPG</v>
      </c>
      <c r="B30" s="71"/>
      <c r="C30" s="70">
        <v>3022019</v>
      </c>
      <c r="D30" t="str">
        <f>VLOOKUP(C30,Schools!A:B,2,0)</f>
        <v>Deansbrook Infant School</v>
      </c>
      <c r="E30" t="str">
        <f>VLOOKUP(C30,Schools!$A:$Z,3,0)</f>
        <v>M</v>
      </c>
      <c r="F30" s="72">
        <v>1100</v>
      </c>
      <c r="G30" s="70" t="s">
        <v>4675</v>
      </c>
      <c r="H30" s="70"/>
      <c r="I30" t="str">
        <f t="shared" si="4"/>
        <v>11294/543965</v>
      </c>
      <c r="J30">
        <f>VLOOKUP(C30,Schools!$A:$Z,9,0)</f>
        <v>400036</v>
      </c>
      <c r="K30" s="70" t="s">
        <v>332</v>
      </c>
      <c r="L30" s="70" t="s">
        <v>34</v>
      </c>
      <c r="M30" s="70" t="str">
        <f t="shared" si="5"/>
        <v>TPG</v>
      </c>
      <c r="N30" t="str">
        <f>VLOOKUP(C30,Schools!A:D,4,0)</f>
        <v>Primary</v>
      </c>
      <c r="O30">
        <f t="shared" si="6"/>
        <v>11294</v>
      </c>
      <c r="P30">
        <f t="shared" si="7"/>
        <v>543965</v>
      </c>
      <c r="Q30" s="73"/>
      <c r="R30" s="75">
        <f t="shared" si="8"/>
        <v>1100</v>
      </c>
      <c r="S30" s="73"/>
      <c r="T30" s="73"/>
      <c r="U30" s="73"/>
      <c r="V30" s="75"/>
      <c r="W30" s="73"/>
      <c r="X30" s="73"/>
      <c r="Y30" s="73"/>
      <c r="Z30" s="73"/>
      <c r="AA30" s="73"/>
      <c r="AB30" s="73"/>
      <c r="AC30" s="47">
        <f t="shared" si="9"/>
        <v>1100</v>
      </c>
      <c r="AD30" s="48">
        <f t="shared" si="10"/>
        <v>0</v>
      </c>
      <c r="AF30" s="60">
        <f>VLOOKUP(D30,Schools!$B$8:$F$143,5,FALSE)</f>
        <v>3022019</v>
      </c>
      <c r="AG30" s="313">
        <f t="shared" si="11"/>
        <v>1100</v>
      </c>
      <c r="AH30" s="313">
        <f t="shared" si="12"/>
        <v>1100</v>
      </c>
      <c r="AI30" s="313">
        <f t="shared" si="13"/>
        <v>1100</v>
      </c>
      <c r="AJ30" s="313">
        <f t="shared" si="14"/>
        <v>1100</v>
      </c>
    </row>
    <row r="31" spans="1:36" x14ac:dyDescent="0.25">
      <c r="A31" t="str">
        <f t="shared" si="15"/>
        <v>TPG</v>
      </c>
      <c r="B31" s="71"/>
      <c r="C31" s="70">
        <v>3022021</v>
      </c>
      <c r="D31" t="str">
        <f>VLOOKUP(C31,Schools!A:B,2,0)</f>
        <v>Dollis Primary School</v>
      </c>
      <c r="E31" t="str">
        <f>VLOOKUP(C31,Schools!$A:$Z,3,0)</f>
        <v>M</v>
      </c>
      <c r="F31" s="72">
        <v>1229</v>
      </c>
      <c r="G31" s="70" t="s">
        <v>4675</v>
      </c>
      <c r="H31" s="70"/>
      <c r="I31" t="str">
        <f t="shared" si="4"/>
        <v>11294/543965</v>
      </c>
      <c r="J31">
        <f>VLOOKUP(C31,Schools!$A:$Z,9,0)</f>
        <v>400042</v>
      </c>
      <c r="K31" s="70" t="s">
        <v>332</v>
      </c>
      <c r="L31" s="70" t="s">
        <v>34</v>
      </c>
      <c r="M31" s="70" t="str">
        <f t="shared" si="5"/>
        <v>TPG</v>
      </c>
      <c r="N31" t="str">
        <f>VLOOKUP(C31,Schools!A:D,4,0)</f>
        <v>Primary</v>
      </c>
      <c r="O31">
        <f t="shared" si="6"/>
        <v>11294</v>
      </c>
      <c r="P31">
        <f t="shared" si="7"/>
        <v>543965</v>
      </c>
      <c r="Q31" s="73"/>
      <c r="R31" s="75">
        <f t="shared" si="8"/>
        <v>1229</v>
      </c>
      <c r="S31" s="73"/>
      <c r="T31" s="73"/>
      <c r="U31" s="73"/>
      <c r="V31" s="75"/>
      <c r="W31" s="73"/>
      <c r="X31" s="73"/>
      <c r="Y31" s="73"/>
      <c r="Z31" s="73"/>
      <c r="AA31" s="73"/>
      <c r="AB31" s="73"/>
      <c r="AC31" s="47">
        <f t="shared" si="9"/>
        <v>1229</v>
      </c>
      <c r="AD31" s="48">
        <f t="shared" si="10"/>
        <v>0</v>
      </c>
      <c r="AF31" s="60">
        <f>VLOOKUP(D31,Schools!$B$8:$F$143,5,FALSE)</f>
        <v>3022021</v>
      </c>
      <c r="AG31" s="313">
        <f t="shared" si="11"/>
        <v>1229</v>
      </c>
      <c r="AH31" s="313">
        <f t="shared" si="12"/>
        <v>1229</v>
      </c>
      <c r="AI31" s="313">
        <f t="shared" si="13"/>
        <v>1229</v>
      </c>
      <c r="AJ31" s="313">
        <f t="shared" si="14"/>
        <v>1229</v>
      </c>
    </row>
    <row r="32" spans="1:36" x14ac:dyDescent="0.25">
      <c r="A32" t="str">
        <f t="shared" si="15"/>
        <v>TPG</v>
      </c>
      <c r="B32" s="71"/>
      <c r="C32" s="70">
        <v>3022023</v>
      </c>
      <c r="D32" t="str">
        <f>VLOOKUP(C32,Schools!A:B,2,0)</f>
        <v>Edgware Primary School</v>
      </c>
      <c r="E32" t="str">
        <f>VLOOKUP(C32,Schools!$A:$Z,3,0)</f>
        <v>M</v>
      </c>
      <c r="F32" s="72">
        <v>776</v>
      </c>
      <c r="G32" s="70" t="s">
        <v>4675</v>
      </c>
      <c r="H32" s="70"/>
      <c r="I32" t="str">
        <f t="shared" si="4"/>
        <v>11294/543965</v>
      </c>
      <c r="J32">
        <f>VLOOKUP(C32,Schools!$A:$Z,9,0)</f>
        <v>400159</v>
      </c>
      <c r="K32" s="70" t="s">
        <v>332</v>
      </c>
      <c r="L32" s="70" t="s">
        <v>34</v>
      </c>
      <c r="M32" s="70" t="str">
        <f t="shared" si="5"/>
        <v>TPG</v>
      </c>
      <c r="N32" t="str">
        <f>VLOOKUP(C32,Schools!A:D,4,0)</f>
        <v>Primary</v>
      </c>
      <c r="O32">
        <f t="shared" si="6"/>
        <v>11294</v>
      </c>
      <c r="P32">
        <f t="shared" si="7"/>
        <v>543965</v>
      </c>
      <c r="Q32" s="73"/>
      <c r="R32" s="75">
        <f t="shared" si="8"/>
        <v>776</v>
      </c>
      <c r="S32" s="73"/>
      <c r="T32" s="73"/>
      <c r="U32" s="73"/>
      <c r="V32" s="75"/>
      <c r="W32" s="73"/>
      <c r="X32" s="73"/>
      <c r="Y32" s="73"/>
      <c r="Z32" s="73"/>
      <c r="AA32" s="73"/>
      <c r="AB32" s="73"/>
      <c r="AC32" s="47">
        <f t="shared" si="9"/>
        <v>776</v>
      </c>
      <c r="AD32" s="48">
        <f t="shared" si="10"/>
        <v>0</v>
      </c>
      <c r="AF32" s="60">
        <f>VLOOKUP(D32,Schools!$B$8:$F$143,5,FALSE)</f>
        <v>3022023</v>
      </c>
      <c r="AG32" s="313">
        <f t="shared" si="11"/>
        <v>776</v>
      </c>
      <c r="AH32" s="313">
        <f t="shared" si="12"/>
        <v>776</v>
      </c>
      <c r="AI32" s="313">
        <f t="shared" si="13"/>
        <v>776</v>
      </c>
      <c r="AJ32" s="313">
        <f t="shared" si="14"/>
        <v>776</v>
      </c>
    </row>
    <row r="33" spans="1:36" x14ac:dyDescent="0.25">
      <c r="A33" t="str">
        <f t="shared" si="15"/>
        <v>TPG</v>
      </c>
      <c r="B33" s="71"/>
      <c r="C33" s="70">
        <v>3022024</v>
      </c>
      <c r="D33" t="str">
        <f>VLOOKUP(C33,Schools!A:B,2,0)</f>
        <v>Fairway Primary School</v>
      </c>
      <c r="E33" t="str">
        <f>VLOOKUP(C33,Schools!$A:$Z,3,0)</f>
        <v>M</v>
      </c>
      <c r="F33" s="72">
        <v>1294</v>
      </c>
      <c r="G33" s="70" t="s">
        <v>4675</v>
      </c>
      <c r="H33" s="70"/>
      <c r="I33" t="str">
        <f t="shared" si="4"/>
        <v>11294/543965</v>
      </c>
      <c r="J33">
        <f>VLOOKUP(C33,Schools!$A:$Z,9,0)</f>
        <v>400047</v>
      </c>
      <c r="K33" s="70" t="s">
        <v>332</v>
      </c>
      <c r="L33" s="70" t="s">
        <v>34</v>
      </c>
      <c r="M33" s="70" t="str">
        <f t="shared" si="5"/>
        <v>TPG</v>
      </c>
      <c r="N33" t="str">
        <f>VLOOKUP(C33,Schools!A:D,4,0)</f>
        <v>Primary</v>
      </c>
      <c r="O33">
        <f t="shared" si="6"/>
        <v>11294</v>
      </c>
      <c r="P33">
        <f t="shared" si="7"/>
        <v>543965</v>
      </c>
      <c r="Q33" s="73"/>
      <c r="R33" s="75">
        <f t="shared" si="8"/>
        <v>1294</v>
      </c>
      <c r="S33" s="73"/>
      <c r="T33" s="73"/>
      <c r="U33" s="73"/>
      <c r="V33" s="75"/>
      <c r="W33" s="73"/>
      <c r="X33" s="73"/>
      <c r="Y33" s="73"/>
      <c r="Z33" s="73"/>
      <c r="AA33" s="73"/>
      <c r="AB33" s="73"/>
      <c r="AC33" s="47">
        <f t="shared" si="9"/>
        <v>1294</v>
      </c>
      <c r="AD33" s="48">
        <f t="shared" si="10"/>
        <v>0</v>
      </c>
      <c r="AF33" s="60">
        <f>VLOOKUP(D33,Schools!$B$8:$F$143,5,FALSE)</f>
        <v>3022024</v>
      </c>
      <c r="AG33" s="313">
        <f t="shared" si="11"/>
        <v>1294</v>
      </c>
      <c r="AH33" s="313">
        <f t="shared" si="12"/>
        <v>1294</v>
      </c>
      <c r="AI33" s="313">
        <f t="shared" si="13"/>
        <v>1294</v>
      </c>
      <c r="AJ33" s="313">
        <f t="shared" si="14"/>
        <v>1294</v>
      </c>
    </row>
    <row r="34" spans="1:36" x14ac:dyDescent="0.25">
      <c r="A34" t="str">
        <f t="shared" si="15"/>
        <v>TPG</v>
      </c>
      <c r="B34" s="71"/>
      <c r="C34" s="70">
        <v>3022026</v>
      </c>
      <c r="D34" t="str">
        <f>VLOOKUP(C34,Schools!A:B,2,0)</f>
        <v>Frith Manor School</v>
      </c>
      <c r="E34" t="str">
        <f>VLOOKUP(C34,Schools!$A:$Z,3,0)</f>
        <v>M</v>
      </c>
      <c r="F34" s="72">
        <v>1337</v>
      </c>
      <c r="G34" s="70" t="s">
        <v>4675</v>
      </c>
      <c r="H34" s="70"/>
      <c r="I34" t="str">
        <f t="shared" si="4"/>
        <v>11294/543965</v>
      </c>
      <c r="J34">
        <f>VLOOKUP(C34,Schools!$A:$Z,9,0)</f>
        <v>400082</v>
      </c>
      <c r="K34" s="70" t="s">
        <v>332</v>
      </c>
      <c r="L34" s="70" t="s">
        <v>34</v>
      </c>
      <c r="M34" s="70" t="str">
        <f t="shared" si="5"/>
        <v>TPG</v>
      </c>
      <c r="N34" t="str">
        <f>VLOOKUP(C34,Schools!A:D,4,0)</f>
        <v>Primary</v>
      </c>
      <c r="O34">
        <f t="shared" si="6"/>
        <v>11294</v>
      </c>
      <c r="P34">
        <f t="shared" si="7"/>
        <v>543965</v>
      </c>
      <c r="Q34" s="73"/>
      <c r="R34" s="75">
        <f t="shared" si="8"/>
        <v>1337</v>
      </c>
      <c r="S34" s="73"/>
      <c r="T34" s="73"/>
      <c r="U34" s="73"/>
      <c r="V34" s="75"/>
      <c r="W34" s="73"/>
      <c r="X34" s="73"/>
      <c r="Y34" s="73"/>
      <c r="Z34" s="73"/>
      <c r="AA34" s="73"/>
      <c r="AB34" s="73"/>
      <c r="AC34" s="47">
        <f t="shared" si="9"/>
        <v>1337</v>
      </c>
      <c r="AD34" s="48">
        <f t="shared" si="10"/>
        <v>0</v>
      </c>
      <c r="AF34" s="60">
        <f>VLOOKUP(D34,Schools!$B$8:$F$143,5,FALSE)</f>
        <v>3022026</v>
      </c>
      <c r="AG34" s="313">
        <f t="shared" si="11"/>
        <v>1337</v>
      </c>
      <c r="AH34" s="313">
        <f t="shared" si="12"/>
        <v>1337</v>
      </c>
      <c r="AI34" s="313">
        <f t="shared" si="13"/>
        <v>1337</v>
      </c>
      <c r="AJ34" s="313">
        <f t="shared" si="14"/>
        <v>1337</v>
      </c>
    </row>
    <row r="35" spans="1:36" x14ac:dyDescent="0.25">
      <c r="A35" t="str">
        <f t="shared" si="15"/>
        <v>TPG</v>
      </c>
      <c r="B35" s="71"/>
      <c r="C35" s="70">
        <v>3022029</v>
      </c>
      <c r="D35" t="str">
        <f>VLOOKUP(C35,Schools!A:B,2,0)</f>
        <v>Goldbeaters Primary School</v>
      </c>
      <c r="E35" t="str">
        <f>VLOOKUP(C35,Schools!$A:$Z,3,0)</f>
        <v>M</v>
      </c>
      <c r="F35" s="72">
        <v>1100</v>
      </c>
      <c r="G35" s="70" t="s">
        <v>4675</v>
      </c>
      <c r="H35" s="70"/>
      <c r="I35" t="str">
        <f t="shared" si="4"/>
        <v>11294/543965</v>
      </c>
      <c r="J35">
        <f>VLOOKUP(C35,Schools!$A:$Z,9,0)</f>
        <v>400035</v>
      </c>
      <c r="K35" s="70" t="s">
        <v>332</v>
      </c>
      <c r="L35" s="70" t="s">
        <v>34</v>
      </c>
      <c r="M35" s="70" t="str">
        <f t="shared" si="5"/>
        <v>TPG</v>
      </c>
      <c r="N35" t="str">
        <f>VLOOKUP(C35,Schools!A:D,4,0)</f>
        <v>Primary</v>
      </c>
      <c r="O35">
        <f t="shared" si="6"/>
        <v>11294</v>
      </c>
      <c r="P35">
        <f t="shared" si="7"/>
        <v>543965</v>
      </c>
      <c r="Q35" s="73"/>
      <c r="R35" s="75">
        <f t="shared" si="8"/>
        <v>1100</v>
      </c>
      <c r="S35" s="73"/>
      <c r="T35" s="73"/>
      <c r="U35" s="73"/>
      <c r="V35" s="75"/>
      <c r="W35" s="73"/>
      <c r="X35" s="73"/>
      <c r="Y35" s="73"/>
      <c r="Z35" s="73"/>
      <c r="AA35" s="73"/>
      <c r="AB35" s="73"/>
      <c r="AC35" s="47">
        <f t="shared" si="9"/>
        <v>1100</v>
      </c>
      <c r="AD35" s="48">
        <f t="shared" si="10"/>
        <v>0</v>
      </c>
      <c r="AF35" s="60">
        <f>VLOOKUP(D35,Schools!$B$8:$F$143,5,FALSE)</f>
        <v>3022029</v>
      </c>
      <c r="AG35" s="313">
        <f t="shared" si="11"/>
        <v>1100</v>
      </c>
      <c r="AH35" s="313">
        <f t="shared" si="12"/>
        <v>1100</v>
      </c>
      <c r="AI35" s="313">
        <f t="shared" si="13"/>
        <v>1100</v>
      </c>
      <c r="AJ35" s="313">
        <f t="shared" si="14"/>
        <v>1100</v>
      </c>
    </row>
    <row r="36" spans="1:36" x14ac:dyDescent="0.25">
      <c r="A36" t="str">
        <f t="shared" si="15"/>
        <v>TPG</v>
      </c>
      <c r="B36" s="71"/>
      <c r="C36" s="70">
        <v>3022031</v>
      </c>
      <c r="D36" t="str">
        <f>VLOOKUP(C36,Schools!A:B,2,0)</f>
        <v>Hollickwood JMI School</v>
      </c>
      <c r="E36" t="str">
        <f>VLOOKUP(C36,Schools!$A:$Z,3,0)</f>
        <v>M</v>
      </c>
      <c r="F36" s="72">
        <v>517</v>
      </c>
      <c r="G36" s="70" t="s">
        <v>4675</v>
      </c>
      <c r="H36" s="70"/>
      <c r="I36" t="str">
        <f t="shared" si="4"/>
        <v>11294/543965</v>
      </c>
      <c r="J36">
        <f>VLOOKUP(C36,Schools!$A:$Z,9,0)</f>
        <v>400026</v>
      </c>
      <c r="K36" s="70" t="s">
        <v>332</v>
      </c>
      <c r="L36" s="70" t="s">
        <v>34</v>
      </c>
      <c r="M36" s="70" t="str">
        <f t="shared" si="5"/>
        <v>TPG</v>
      </c>
      <c r="N36" t="str">
        <f>VLOOKUP(C36,Schools!A:D,4,0)</f>
        <v>Primary</v>
      </c>
      <c r="O36">
        <f t="shared" si="6"/>
        <v>11294</v>
      </c>
      <c r="P36">
        <f t="shared" si="7"/>
        <v>543965</v>
      </c>
      <c r="Q36" s="73"/>
      <c r="R36" s="75">
        <f t="shared" si="8"/>
        <v>517</v>
      </c>
      <c r="S36" s="73"/>
      <c r="T36" s="73"/>
      <c r="U36" s="73"/>
      <c r="V36" s="75"/>
      <c r="W36" s="73"/>
      <c r="X36" s="73"/>
      <c r="Y36" s="73"/>
      <c r="Z36" s="73"/>
      <c r="AA36" s="73"/>
      <c r="AB36" s="73"/>
      <c r="AC36" s="47">
        <f t="shared" si="9"/>
        <v>517</v>
      </c>
      <c r="AD36" s="48">
        <f t="shared" si="10"/>
        <v>0</v>
      </c>
      <c r="AF36" s="60">
        <f>VLOOKUP(D36,Schools!$B$8:$F$143,5,FALSE)</f>
        <v>3022031</v>
      </c>
      <c r="AG36" s="313">
        <f t="shared" si="11"/>
        <v>517</v>
      </c>
      <c r="AH36" s="313">
        <f t="shared" si="12"/>
        <v>517</v>
      </c>
      <c r="AI36" s="313">
        <f t="shared" si="13"/>
        <v>517</v>
      </c>
      <c r="AJ36" s="313">
        <f t="shared" si="14"/>
        <v>517</v>
      </c>
    </row>
    <row r="37" spans="1:36" x14ac:dyDescent="0.25">
      <c r="A37" t="str">
        <f t="shared" si="15"/>
        <v>TPG</v>
      </c>
      <c r="B37" s="71"/>
      <c r="C37" s="70">
        <v>3022032</v>
      </c>
      <c r="D37" t="str">
        <f>VLOOKUP(C37,Schools!A:B,2,0)</f>
        <v>Holly Park School</v>
      </c>
      <c r="E37" t="str">
        <f>VLOOKUP(C37,Schools!$A:$Z,3,0)</f>
        <v>M</v>
      </c>
      <c r="F37" s="72">
        <v>970</v>
      </c>
      <c r="G37" s="70" t="s">
        <v>4675</v>
      </c>
      <c r="H37" s="70"/>
      <c r="I37" t="str">
        <f t="shared" si="4"/>
        <v>11294/543965</v>
      </c>
      <c r="J37">
        <f>VLOOKUP(C37,Schools!$A:$Z,9,0)</f>
        <v>400084</v>
      </c>
      <c r="K37" s="70" t="s">
        <v>332</v>
      </c>
      <c r="L37" s="70" t="s">
        <v>34</v>
      </c>
      <c r="M37" s="70" t="str">
        <f t="shared" si="5"/>
        <v>TPG</v>
      </c>
      <c r="N37" t="str">
        <f>VLOOKUP(C37,Schools!A:D,4,0)</f>
        <v>Primary</v>
      </c>
      <c r="O37">
        <f t="shared" si="6"/>
        <v>11294</v>
      </c>
      <c r="P37">
        <f t="shared" si="7"/>
        <v>543965</v>
      </c>
      <c r="Q37" s="73"/>
      <c r="R37" s="75">
        <f t="shared" si="8"/>
        <v>970</v>
      </c>
      <c r="S37" s="73"/>
      <c r="T37" s="73"/>
      <c r="U37" s="73"/>
      <c r="V37" s="75"/>
      <c r="W37" s="73"/>
      <c r="X37" s="73"/>
      <c r="Y37" s="73"/>
      <c r="Z37" s="73"/>
      <c r="AA37" s="73"/>
      <c r="AB37" s="73"/>
      <c r="AC37" s="47">
        <f t="shared" si="9"/>
        <v>970</v>
      </c>
      <c r="AD37" s="48">
        <f t="shared" si="10"/>
        <v>0</v>
      </c>
      <c r="AF37" s="60">
        <f>VLOOKUP(D37,Schools!$B$8:$F$143,5,FALSE)</f>
        <v>3022032</v>
      </c>
      <c r="AG37" s="313">
        <f t="shared" si="11"/>
        <v>970</v>
      </c>
      <c r="AH37" s="313">
        <f t="shared" si="12"/>
        <v>970</v>
      </c>
      <c r="AI37" s="313">
        <f t="shared" si="13"/>
        <v>970</v>
      </c>
      <c r="AJ37" s="313">
        <f t="shared" si="14"/>
        <v>970</v>
      </c>
    </row>
    <row r="38" spans="1:36" x14ac:dyDescent="0.25">
      <c r="A38" t="str">
        <f t="shared" si="15"/>
        <v>TPG</v>
      </c>
      <c r="B38" s="71"/>
      <c r="C38" s="70">
        <v>3022036</v>
      </c>
      <c r="D38" t="str">
        <f>VLOOKUP(C38,Schools!A:B,2,0)</f>
        <v>Livingstone School</v>
      </c>
      <c r="E38" t="str">
        <f>VLOOKUP(C38,Schools!$A:$Z,3,0)</f>
        <v>M</v>
      </c>
      <c r="F38" s="72">
        <v>1100</v>
      </c>
      <c r="G38" s="70" t="s">
        <v>4675</v>
      </c>
      <c r="H38" s="70"/>
      <c r="I38" t="str">
        <f t="shared" si="4"/>
        <v>11294/543965</v>
      </c>
      <c r="J38">
        <f>VLOOKUP(C38,Schools!$A:$Z,9,0)</f>
        <v>400046</v>
      </c>
      <c r="K38" s="70" t="s">
        <v>332</v>
      </c>
      <c r="L38" s="70" t="s">
        <v>34</v>
      </c>
      <c r="M38" s="70" t="str">
        <f t="shared" si="5"/>
        <v>TPG</v>
      </c>
      <c r="N38" t="str">
        <f>VLOOKUP(C38,Schools!A:D,4,0)</f>
        <v>Primary</v>
      </c>
      <c r="O38">
        <f t="shared" si="6"/>
        <v>11294</v>
      </c>
      <c r="P38">
        <f t="shared" si="7"/>
        <v>543965</v>
      </c>
      <c r="Q38" s="73"/>
      <c r="R38" s="75">
        <f t="shared" si="8"/>
        <v>1100</v>
      </c>
      <c r="S38" s="73"/>
      <c r="T38" s="73"/>
      <c r="U38" s="73"/>
      <c r="V38" s="75"/>
      <c r="W38" s="73"/>
      <c r="X38" s="73"/>
      <c r="Y38" s="73"/>
      <c r="Z38" s="73"/>
      <c r="AA38" s="73"/>
      <c r="AB38" s="73"/>
      <c r="AC38" s="47">
        <f t="shared" si="9"/>
        <v>1100</v>
      </c>
      <c r="AD38" s="48">
        <f t="shared" si="10"/>
        <v>0</v>
      </c>
      <c r="AF38" s="60">
        <f>VLOOKUP(D38,Schools!$B$8:$F$143,5,FALSE)</f>
        <v>3022036</v>
      </c>
      <c r="AG38" s="313">
        <f t="shared" si="11"/>
        <v>1100</v>
      </c>
      <c r="AH38" s="313">
        <f t="shared" si="12"/>
        <v>1100</v>
      </c>
      <c r="AI38" s="313">
        <f t="shared" si="13"/>
        <v>1100</v>
      </c>
      <c r="AJ38" s="313">
        <f t="shared" si="14"/>
        <v>1100</v>
      </c>
    </row>
    <row r="39" spans="1:36" x14ac:dyDescent="0.25">
      <c r="A39" t="str">
        <f t="shared" si="15"/>
        <v>TPG</v>
      </c>
      <c r="B39" s="71"/>
      <c r="C39" s="70">
        <v>3022037</v>
      </c>
      <c r="D39" t="str">
        <f>VLOOKUP(C39,Schools!A:B,2,0)</f>
        <v>Manorside Primary School</v>
      </c>
      <c r="E39" t="str">
        <f>VLOOKUP(C39,Schools!$A:$Z,3,0)</f>
        <v>M</v>
      </c>
      <c r="F39" s="72">
        <v>819</v>
      </c>
      <c r="G39" s="70" t="s">
        <v>4675</v>
      </c>
      <c r="H39" s="70"/>
      <c r="I39" t="str">
        <f t="shared" si="4"/>
        <v>11294/543965</v>
      </c>
      <c r="J39">
        <f>VLOOKUP(C39,Schools!$A:$Z,9,0)</f>
        <v>400030</v>
      </c>
      <c r="K39" s="70" t="s">
        <v>332</v>
      </c>
      <c r="L39" s="70" t="s">
        <v>34</v>
      </c>
      <c r="M39" s="70" t="str">
        <f t="shared" si="5"/>
        <v>TPG</v>
      </c>
      <c r="N39" t="str">
        <f>VLOOKUP(C39,Schools!A:D,4,0)</f>
        <v>Primary</v>
      </c>
      <c r="O39">
        <f t="shared" si="6"/>
        <v>11294</v>
      </c>
      <c r="P39">
        <f t="shared" si="7"/>
        <v>543965</v>
      </c>
      <c r="Q39" s="73"/>
      <c r="R39" s="75">
        <f t="shared" si="8"/>
        <v>819</v>
      </c>
      <c r="S39" s="73"/>
      <c r="T39" s="73"/>
      <c r="U39" s="73"/>
      <c r="V39" s="75"/>
      <c r="W39" s="73"/>
      <c r="X39" s="73"/>
      <c r="Y39" s="73"/>
      <c r="Z39" s="73"/>
      <c r="AA39" s="73"/>
      <c r="AB39" s="73"/>
      <c r="AC39" s="47">
        <f t="shared" si="9"/>
        <v>819</v>
      </c>
      <c r="AD39" s="48">
        <f t="shared" si="10"/>
        <v>0</v>
      </c>
      <c r="AF39" s="60">
        <f>VLOOKUP(D39,Schools!$B$8:$F$143,5,FALSE)</f>
        <v>3022037</v>
      </c>
      <c r="AG39" s="313">
        <f t="shared" si="11"/>
        <v>819</v>
      </c>
      <c r="AH39" s="313">
        <f t="shared" si="12"/>
        <v>819</v>
      </c>
      <c r="AI39" s="313">
        <f t="shared" si="13"/>
        <v>819</v>
      </c>
      <c r="AJ39" s="313">
        <f t="shared" si="14"/>
        <v>819</v>
      </c>
    </row>
    <row r="40" spans="1:36" x14ac:dyDescent="0.25">
      <c r="A40" t="str">
        <f t="shared" si="15"/>
        <v>TPG</v>
      </c>
      <c r="B40" s="71"/>
      <c r="C40" s="70">
        <v>3022045</v>
      </c>
      <c r="D40" t="str">
        <f>VLOOKUP(C40,Schools!A:B,2,0)</f>
        <v>Northside School</v>
      </c>
      <c r="E40" t="str">
        <f>VLOOKUP(C40,Schools!$A:$Z,3,0)</f>
        <v>M</v>
      </c>
      <c r="F40" s="72">
        <v>1164</v>
      </c>
      <c r="G40" s="70" t="s">
        <v>4675</v>
      </c>
      <c r="H40" s="70"/>
      <c r="I40" t="str">
        <f t="shared" si="4"/>
        <v>11294/543965</v>
      </c>
      <c r="J40">
        <f>VLOOKUP(C40,Schools!$A:$Z,9,0)</f>
        <v>400089</v>
      </c>
      <c r="K40" s="70" t="s">
        <v>332</v>
      </c>
      <c r="L40" s="70" t="s">
        <v>34</v>
      </c>
      <c r="M40" s="70" t="str">
        <f t="shared" si="5"/>
        <v>TPG</v>
      </c>
      <c r="N40" t="str">
        <f>VLOOKUP(C40,Schools!A:D,4,0)</f>
        <v>Primary</v>
      </c>
      <c r="O40">
        <f t="shared" si="6"/>
        <v>11294</v>
      </c>
      <c r="P40">
        <f t="shared" si="7"/>
        <v>543965</v>
      </c>
      <c r="Q40" s="73"/>
      <c r="R40" s="75">
        <f t="shared" si="8"/>
        <v>1164</v>
      </c>
      <c r="S40" s="73"/>
      <c r="T40" s="73"/>
      <c r="U40" s="73"/>
      <c r="V40" s="75"/>
      <c r="W40" s="73"/>
      <c r="X40" s="73"/>
      <c r="Y40" s="73"/>
      <c r="Z40" s="73"/>
      <c r="AA40" s="73"/>
      <c r="AB40" s="73"/>
      <c r="AC40" s="47">
        <f t="shared" si="9"/>
        <v>1164</v>
      </c>
      <c r="AD40" s="48">
        <f t="shared" si="10"/>
        <v>0</v>
      </c>
      <c r="AF40" s="60">
        <f>VLOOKUP(D40,Schools!$B$8:$F$143,5,FALSE)</f>
        <v>3022045</v>
      </c>
      <c r="AG40" s="313">
        <f t="shared" si="11"/>
        <v>1164</v>
      </c>
      <c r="AH40" s="313">
        <f t="shared" si="12"/>
        <v>1164</v>
      </c>
      <c r="AI40" s="313">
        <f t="shared" si="13"/>
        <v>1164</v>
      </c>
      <c r="AJ40" s="313">
        <f t="shared" si="14"/>
        <v>1164</v>
      </c>
    </row>
    <row r="41" spans="1:36" x14ac:dyDescent="0.25">
      <c r="A41" t="str">
        <f t="shared" si="15"/>
        <v>TPG</v>
      </c>
      <c r="B41" s="71"/>
      <c r="C41" s="70">
        <v>3022055</v>
      </c>
      <c r="D41" t="str">
        <f>VLOOKUP(C41,Schools!A:B,2,0)</f>
        <v>Tudor School</v>
      </c>
      <c r="E41" t="str">
        <f>VLOOKUP(C41,Schools!$A:$Z,3,0)</f>
        <v>M</v>
      </c>
      <c r="F41" s="72">
        <v>496</v>
      </c>
      <c r="G41" s="70" t="s">
        <v>4675</v>
      </c>
      <c r="H41" s="70"/>
      <c r="I41" t="str">
        <f t="shared" si="4"/>
        <v>11294/543965</v>
      </c>
      <c r="J41">
        <f>VLOOKUP(C41,Schools!$A:$Z,9,0)</f>
        <v>400101</v>
      </c>
      <c r="K41" s="70" t="s">
        <v>332</v>
      </c>
      <c r="L41" s="70" t="s">
        <v>34</v>
      </c>
      <c r="M41" s="70" t="str">
        <f t="shared" si="5"/>
        <v>TPG</v>
      </c>
      <c r="N41" t="str">
        <f>VLOOKUP(C41,Schools!A:D,4,0)</f>
        <v>Primary</v>
      </c>
      <c r="O41">
        <f t="shared" si="6"/>
        <v>11294</v>
      </c>
      <c r="P41">
        <f t="shared" si="7"/>
        <v>543965</v>
      </c>
      <c r="Q41" s="73"/>
      <c r="R41" s="75">
        <f t="shared" si="8"/>
        <v>496</v>
      </c>
      <c r="S41" s="73"/>
      <c r="T41" s="73"/>
      <c r="U41" s="73"/>
      <c r="V41" s="75"/>
      <c r="W41" s="73"/>
      <c r="X41" s="73"/>
      <c r="Y41" s="73"/>
      <c r="Z41" s="73"/>
      <c r="AA41" s="73"/>
      <c r="AB41" s="73"/>
      <c r="AC41" s="47">
        <f t="shared" si="9"/>
        <v>496</v>
      </c>
      <c r="AD41" s="48">
        <f t="shared" si="10"/>
        <v>0</v>
      </c>
      <c r="AF41" s="60">
        <f>VLOOKUP(D41,Schools!$B$8:$F$143,5,FALSE)</f>
        <v>3022055</v>
      </c>
      <c r="AG41" s="313">
        <f t="shared" si="11"/>
        <v>496</v>
      </c>
      <c r="AH41" s="313">
        <f t="shared" si="12"/>
        <v>496</v>
      </c>
      <c r="AI41" s="313">
        <f t="shared" si="13"/>
        <v>496</v>
      </c>
      <c r="AJ41" s="313">
        <f t="shared" si="14"/>
        <v>496</v>
      </c>
    </row>
    <row r="42" spans="1:36" x14ac:dyDescent="0.25">
      <c r="A42" t="str">
        <f t="shared" si="15"/>
        <v>TPG</v>
      </c>
      <c r="B42" s="71"/>
      <c r="C42" s="70">
        <v>3022057</v>
      </c>
      <c r="D42" t="str">
        <f>VLOOKUP(C42,Schools!A:B,2,0)</f>
        <v>Underhill School</v>
      </c>
      <c r="E42" t="str">
        <f>VLOOKUP(C42,Schools!$A:$Z,3,0)</f>
        <v>M</v>
      </c>
      <c r="F42" s="72">
        <v>647</v>
      </c>
      <c r="G42" s="70" t="s">
        <v>4675</v>
      </c>
      <c r="H42" s="70"/>
      <c r="I42" t="str">
        <f t="shared" si="4"/>
        <v>11294/543965</v>
      </c>
      <c r="J42">
        <f>VLOOKUP(C42,Schools!$A:$Z,9,0)</f>
        <v>400053</v>
      </c>
      <c r="K42" s="70" t="s">
        <v>332</v>
      </c>
      <c r="L42" s="70" t="s">
        <v>34</v>
      </c>
      <c r="M42" s="70" t="str">
        <f t="shared" si="5"/>
        <v>TPG</v>
      </c>
      <c r="N42" t="str">
        <f>VLOOKUP(C42,Schools!A:D,4,0)</f>
        <v>Primary</v>
      </c>
      <c r="O42">
        <f t="shared" si="6"/>
        <v>11294</v>
      </c>
      <c r="P42">
        <f t="shared" si="7"/>
        <v>543965</v>
      </c>
      <c r="Q42" s="73"/>
      <c r="R42" s="75">
        <f t="shared" si="8"/>
        <v>647</v>
      </c>
      <c r="S42" s="73"/>
      <c r="T42" s="73"/>
      <c r="U42" s="73"/>
      <c r="V42" s="75"/>
      <c r="W42" s="73"/>
      <c r="X42" s="73"/>
      <c r="Y42" s="73"/>
      <c r="Z42" s="73"/>
      <c r="AA42" s="73"/>
      <c r="AB42" s="73"/>
      <c r="AC42" s="47">
        <f t="shared" si="9"/>
        <v>647</v>
      </c>
      <c r="AD42" s="48">
        <f t="shared" si="10"/>
        <v>0</v>
      </c>
      <c r="AF42" s="60">
        <f>VLOOKUP(D42,Schools!$B$8:$F$143,5,FALSE)</f>
        <v>3022057</v>
      </c>
      <c r="AG42" s="313">
        <f t="shared" si="11"/>
        <v>647</v>
      </c>
      <c r="AH42" s="313">
        <f t="shared" si="12"/>
        <v>647</v>
      </c>
      <c r="AI42" s="313">
        <f t="shared" si="13"/>
        <v>647</v>
      </c>
      <c r="AJ42" s="313">
        <f t="shared" si="14"/>
        <v>647</v>
      </c>
    </row>
    <row r="43" spans="1:36" x14ac:dyDescent="0.25">
      <c r="A43" t="str">
        <f t="shared" si="15"/>
        <v>TPG</v>
      </c>
      <c r="B43" s="71"/>
      <c r="C43" s="70">
        <v>3022060</v>
      </c>
      <c r="D43" t="str">
        <f>VLOOKUP(C43,Schools!A:B,2,0)</f>
        <v>Whitings Hill Primary School</v>
      </c>
      <c r="E43" t="str">
        <f>VLOOKUP(C43,Schools!$A:$Z,3,0)</f>
        <v>M</v>
      </c>
      <c r="F43" s="72">
        <v>1013</v>
      </c>
      <c r="G43" s="70" t="s">
        <v>4675</v>
      </c>
      <c r="H43" s="70"/>
      <c r="I43" t="str">
        <f t="shared" si="4"/>
        <v>11294/543965</v>
      </c>
      <c r="J43">
        <f>VLOOKUP(C43,Schools!$A:$Z,9,0)</f>
        <v>400011</v>
      </c>
      <c r="K43" s="70" t="s">
        <v>332</v>
      </c>
      <c r="L43" s="70" t="s">
        <v>34</v>
      </c>
      <c r="M43" s="70" t="str">
        <f t="shared" si="5"/>
        <v>TPG</v>
      </c>
      <c r="N43" t="str">
        <f>VLOOKUP(C43,Schools!A:D,4,0)</f>
        <v>Primary</v>
      </c>
      <c r="O43">
        <f t="shared" si="6"/>
        <v>11294</v>
      </c>
      <c r="P43">
        <f t="shared" si="7"/>
        <v>543965</v>
      </c>
      <c r="Q43" s="73"/>
      <c r="R43" s="75">
        <f t="shared" si="8"/>
        <v>1013</v>
      </c>
      <c r="S43" s="73"/>
      <c r="T43" s="73"/>
      <c r="U43" s="73"/>
      <c r="V43" s="75"/>
      <c r="W43" s="73"/>
      <c r="X43" s="73"/>
      <c r="Y43" s="73"/>
      <c r="Z43" s="73"/>
      <c r="AA43" s="73"/>
      <c r="AB43" s="73"/>
      <c r="AC43" s="47">
        <f t="shared" si="9"/>
        <v>1013</v>
      </c>
      <c r="AD43" s="48">
        <f t="shared" si="10"/>
        <v>0</v>
      </c>
      <c r="AF43" s="60">
        <f>VLOOKUP(D43,Schools!$B$8:$F$143,5,FALSE)</f>
        <v>3022060</v>
      </c>
      <c r="AG43" s="313">
        <f t="shared" si="11"/>
        <v>1013</v>
      </c>
      <c r="AH43" s="313">
        <f t="shared" si="12"/>
        <v>1013</v>
      </c>
      <c r="AI43" s="313">
        <f t="shared" si="13"/>
        <v>1013</v>
      </c>
      <c r="AJ43" s="313">
        <f t="shared" si="14"/>
        <v>1013</v>
      </c>
    </row>
    <row r="44" spans="1:36" x14ac:dyDescent="0.25">
      <c r="A44" t="str">
        <f t="shared" si="15"/>
        <v>TPG</v>
      </c>
      <c r="B44" s="71"/>
      <c r="C44" s="70">
        <v>3022070</v>
      </c>
      <c r="D44" t="str">
        <f>VLOOKUP(C44,Schools!A:B,2,0)</f>
        <v>Sunnyfields Primary School</v>
      </c>
      <c r="E44" t="str">
        <f>VLOOKUP(C44,Schools!$A:$Z,3,0)</f>
        <v>M</v>
      </c>
      <c r="F44" s="72">
        <v>1035</v>
      </c>
      <c r="G44" s="70" t="s">
        <v>4675</v>
      </c>
      <c r="H44" s="70"/>
      <c r="I44" t="str">
        <f t="shared" si="4"/>
        <v>11294/543965</v>
      </c>
      <c r="J44">
        <f>VLOOKUP(C44,Schools!$A:$Z,9,0)</f>
        <v>400038</v>
      </c>
      <c r="K44" s="70" t="s">
        <v>332</v>
      </c>
      <c r="L44" s="70" t="s">
        <v>34</v>
      </c>
      <c r="M44" s="70" t="str">
        <f t="shared" si="5"/>
        <v>TPG</v>
      </c>
      <c r="N44" t="str">
        <f>VLOOKUP(C44,Schools!A:D,4,0)</f>
        <v>Primary</v>
      </c>
      <c r="O44">
        <f t="shared" si="6"/>
        <v>11294</v>
      </c>
      <c r="P44">
        <f t="shared" si="7"/>
        <v>543965</v>
      </c>
      <c r="Q44" s="73"/>
      <c r="R44" s="75">
        <f t="shared" si="8"/>
        <v>1035</v>
      </c>
      <c r="S44" s="73"/>
      <c r="T44" s="73"/>
      <c r="U44" s="73"/>
      <c r="V44" s="75"/>
      <c r="W44" s="73"/>
      <c r="X44" s="73"/>
      <c r="Y44" s="73"/>
      <c r="Z44" s="73"/>
      <c r="AA44" s="73"/>
      <c r="AB44" s="73"/>
      <c r="AC44" s="47">
        <f t="shared" si="9"/>
        <v>1035</v>
      </c>
      <c r="AD44" s="48">
        <f t="shared" si="10"/>
        <v>0</v>
      </c>
      <c r="AF44" s="60">
        <f>VLOOKUP(D44,Schools!$B$8:$F$143,5,FALSE)</f>
        <v>3022070</v>
      </c>
      <c r="AG44" s="313">
        <f t="shared" si="11"/>
        <v>1035</v>
      </c>
      <c r="AH44" s="313">
        <f t="shared" si="12"/>
        <v>1035</v>
      </c>
      <c r="AI44" s="313">
        <f t="shared" si="13"/>
        <v>1035</v>
      </c>
      <c r="AJ44" s="313">
        <f t="shared" si="14"/>
        <v>1035</v>
      </c>
    </row>
    <row r="45" spans="1:36" x14ac:dyDescent="0.25">
      <c r="A45" t="str">
        <f t="shared" si="15"/>
        <v>TPG</v>
      </c>
      <c r="B45" s="71"/>
      <c r="C45" s="70">
        <v>3022071</v>
      </c>
      <c r="D45" t="str">
        <f>VLOOKUP(C45,Schools!A:B,2,0)</f>
        <v>Queenswell Infant and Nursery School</v>
      </c>
      <c r="E45" t="str">
        <f>VLOOKUP(C45,Schools!$A:$Z,3,0)</f>
        <v>M</v>
      </c>
      <c r="F45" s="72">
        <v>1250</v>
      </c>
      <c r="G45" s="70" t="s">
        <v>4675</v>
      </c>
      <c r="H45" s="70"/>
      <c r="I45" t="str">
        <f t="shared" si="4"/>
        <v>11294/543965</v>
      </c>
      <c r="J45">
        <f>VLOOKUP(C45,Schools!$A:$Z,9,0)</f>
        <v>400012</v>
      </c>
      <c r="K45" s="70" t="s">
        <v>332</v>
      </c>
      <c r="L45" s="70" t="s">
        <v>34</v>
      </c>
      <c r="M45" s="70" t="str">
        <f t="shared" si="5"/>
        <v>TPG</v>
      </c>
      <c r="N45" t="str">
        <f>VLOOKUP(C45,Schools!A:D,4,0)</f>
        <v>Primary</v>
      </c>
      <c r="O45">
        <f t="shared" si="6"/>
        <v>11294</v>
      </c>
      <c r="P45">
        <f t="shared" si="7"/>
        <v>543965</v>
      </c>
      <c r="Q45" s="73"/>
      <c r="R45" s="75">
        <f t="shared" si="8"/>
        <v>1250</v>
      </c>
      <c r="S45" s="73"/>
      <c r="T45" s="73"/>
      <c r="U45" s="73"/>
      <c r="V45" s="75"/>
      <c r="W45" s="73"/>
      <c r="X45" s="73"/>
      <c r="Y45" s="73"/>
      <c r="Z45" s="73"/>
      <c r="AA45" s="73"/>
      <c r="AB45" s="73"/>
      <c r="AC45" s="47">
        <f t="shared" si="9"/>
        <v>1250</v>
      </c>
      <c r="AD45" s="48">
        <f t="shared" si="10"/>
        <v>0</v>
      </c>
      <c r="AF45" s="60">
        <f>VLOOKUP(D45,Schools!$B$8:$F$143,5,FALSE)</f>
        <v>3022071</v>
      </c>
      <c r="AG45" s="313">
        <f t="shared" si="11"/>
        <v>1250</v>
      </c>
      <c r="AH45" s="313">
        <f t="shared" si="12"/>
        <v>1250</v>
      </c>
      <c r="AI45" s="313">
        <f t="shared" si="13"/>
        <v>1250</v>
      </c>
      <c r="AJ45" s="313">
        <f t="shared" si="14"/>
        <v>1250</v>
      </c>
    </row>
    <row r="46" spans="1:36" x14ac:dyDescent="0.25">
      <c r="A46" t="str">
        <f t="shared" si="15"/>
        <v>TPG</v>
      </c>
      <c r="B46" s="71"/>
      <c r="C46" s="70">
        <v>3023302</v>
      </c>
      <c r="D46" t="str">
        <f>VLOOKUP(C46,Schools!A:B,2,0)</f>
        <v>Christ Church CE Primary School</v>
      </c>
      <c r="E46" t="str">
        <f>VLOOKUP(C46,Schools!$A:$Z,3,0)</f>
        <v>M</v>
      </c>
      <c r="F46" s="72">
        <v>323</v>
      </c>
      <c r="G46" s="70" t="s">
        <v>4675</v>
      </c>
      <c r="H46" s="70"/>
      <c r="I46" t="str">
        <f t="shared" si="4"/>
        <v>11294/543965</v>
      </c>
      <c r="J46">
        <f>VLOOKUP(C46,Schools!$A:$Z,9,0)</f>
        <v>400039</v>
      </c>
      <c r="K46" s="70" t="s">
        <v>332</v>
      </c>
      <c r="L46" s="70" t="s">
        <v>34</v>
      </c>
      <c r="M46" s="70" t="str">
        <f t="shared" si="5"/>
        <v>TPG</v>
      </c>
      <c r="N46" t="str">
        <f>VLOOKUP(C46,Schools!A:D,4,0)</f>
        <v>Primary</v>
      </c>
      <c r="O46">
        <f t="shared" si="6"/>
        <v>11294</v>
      </c>
      <c r="P46">
        <f t="shared" si="7"/>
        <v>543965</v>
      </c>
      <c r="Q46" s="73"/>
      <c r="R46" s="75">
        <f t="shared" si="8"/>
        <v>323</v>
      </c>
      <c r="S46" s="73"/>
      <c r="T46" s="73"/>
      <c r="U46" s="73"/>
      <c r="V46" s="75"/>
      <c r="W46" s="73"/>
      <c r="X46" s="73"/>
      <c r="Y46" s="73"/>
      <c r="Z46" s="73"/>
      <c r="AA46" s="73"/>
      <c r="AB46" s="73"/>
      <c r="AC46" s="47">
        <f t="shared" si="9"/>
        <v>323</v>
      </c>
      <c r="AD46" s="48">
        <f t="shared" si="10"/>
        <v>0</v>
      </c>
      <c r="AF46" s="60">
        <f>VLOOKUP(D46,Schools!$B$8:$F$143,5,FALSE)</f>
        <v>3023302</v>
      </c>
      <c r="AG46" s="313">
        <f t="shared" si="11"/>
        <v>323</v>
      </c>
      <c r="AH46" s="313">
        <f t="shared" si="12"/>
        <v>323</v>
      </c>
      <c r="AI46" s="313">
        <f t="shared" si="13"/>
        <v>323</v>
      </c>
      <c r="AJ46" s="313">
        <f t="shared" si="14"/>
        <v>323</v>
      </c>
    </row>
    <row r="47" spans="1:36" x14ac:dyDescent="0.25">
      <c r="A47" t="str">
        <f t="shared" si="15"/>
        <v>TPG</v>
      </c>
      <c r="B47" s="71"/>
      <c r="C47" s="70">
        <v>3023304</v>
      </c>
      <c r="D47" t="str">
        <f>VLOOKUP(C47,Schools!A:B,2,0)</f>
        <v>Holy Trinity School</v>
      </c>
      <c r="E47" t="str">
        <f>VLOOKUP(C47,Schools!$A:$Z,3,0)</f>
        <v>M</v>
      </c>
      <c r="F47" s="72">
        <v>604</v>
      </c>
      <c r="G47" s="70" t="s">
        <v>4675</v>
      </c>
      <c r="H47" s="70"/>
      <c r="I47" t="str">
        <f t="shared" si="4"/>
        <v>11294/543965</v>
      </c>
      <c r="J47">
        <f>VLOOKUP(C47,Schools!$A:$Z,9,0)</f>
        <v>400008</v>
      </c>
      <c r="K47" s="70" t="s">
        <v>332</v>
      </c>
      <c r="L47" s="70" t="s">
        <v>34</v>
      </c>
      <c r="M47" s="70" t="str">
        <f t="shared" si="5"/>
        <v>TPG</v>
      </c>
      <c r="N47" t="str">
        <f>VLOOKUP(C47,Schools!A:D,4,0)</f>
        <v>Primary</v>
      </c>
      <c r="O47">
        <f t="shared" si="6"/>
        <v>11294</v>
      </c>
      <c r="P47">
        <f t="shared" si="7"/>
        <v>543965</v>
      </c>
      <c r="Q47" s="73"/>
      <c r="R47" s="75">
        <f t="shared" si="8"/>
        <v>604</v>
      </c>
      <c r="S47" s="73"/>
      <c r="T47" s="73"/>
      <c r="U47" s="73"/>
      <c r="V47" s="75"/>
      <c r="W47" s="73"/>
      <c r="X47" s="73"/>
      <c r="Y47" s="73"/>
      <c r="Z47" s="73"/>
      <c r="AA47" s="73"/>
      <c r="AB47" s="73"/>
      <c r="AC47" s="47">
        <f t="shared" si="9"/>
        <v>604</v>
      </c>
      <c r="AD47" s="48">
        <f t="shared" si="10"/>
        <v>0</v>
      </c>
      <c r="AF47" s="60">
        <f>VLOOKUP(D47,Schools!$B$8:$F$143,5,FALSE)</f>
        <v>3023304</v>
      </c>
      <c r="AG47" s="313">
        <f t="shared" si="11"/>
        <v>604</v>
      </c>
      <c r="AH47" s="313">
        <f t="shared" si="12"/>
        <v>604</v>
      </c>
      <c r="AI47" s="313">
        <f t="shared" si="13"/>
        <v>604</v>
      </c>
      <c r="AJ47" s="313">
        <f t="shared" si="14"/>
        <v>604</v>
      </c>
    </row>
    <row r="48" spans="1:36" x14ac:dyDescent="0.25">
      <c r="A48" t="str">
        <f t="shared" si="15"/>
        <v>TPG</v>
      </c>
      <c r="B48" s="71"/>
      <c r="C48" s="70">
        <v>3023307</v>
      </c>
      <c r="D48" t="str">
        <f>VLOOKUP(C48,Schools!A:B,2,0)</f>
        <v>St John's CE School N11</v>
      </c>
      <c r="E48" t="str">
        <f>VLOOKUP(C48,Schools!$A:$Z,3,0)</f>
        <v>M</v>
      </c>
      <c r="F48" s="72">
        <v>668</v>
      </c>
      <c r="G48" s="70" t="s">
        <v>4675</v>
      </c>
      <c r="H48" s="70"/>
      <c r="I48" t="str">
        <f t="shared" si="4"/>
        <v>11294/543965</v>
      </c>
      <c r="J48">
        <f>VLOOKUP(C48,Schools!$A:$Z,9,0)</f>
        <v>400114</v>
      </c>
      <c r="K48" s="70" t="s">
        <v>332</v>
      </c>
      <c r="L48" s="70" t="s">
        <v>34</v>
      </c>
      <c r="M48" s="70" t="str">
        <f t="shared" si="5"/>
        <v>TPG</v>
      </c>
      <c r="N48" t="str">
        <f>VLOOKUP(C48,Schools!A:D,4,0)</f>
        <v>Primary</v>
      </c>
      <c r="O48">
        <f t="shared" si="6"/>
        <v>11294</v>
      </c>
      <c r="P48">
        <f t="shared" si="7"/>
        <v>543965</v>
      </c>
      <c r="Q48" s="73"/>
      <c r="R48" s="75">
        <f t="shared" si="8"/>
        <v>668</v>
      </c>
      <c r="S48" s="73"/>
      <c r="T48" s="73"/>
      <c r="U48" s="73"/>
      <c r="V48" s="75"/>
      <c r="W48" s="73"/>
      <c r="X48" s="73"/>
      <c r="Y48" s="73"/>
      <c r="Z48" s="73"/>
      <c r="AA48" s="73"/>
      <c r="AB48" s="73"/>
      <c r="AC48" s="47">
        <f t="shared" si="9"/>
        <v>668</v>
      </c>
      <c r="AD48" s="48">
        <f t="shared" si="10"/>
        <v>0</v>
      </c>
      <c r="AF48" s="60">
        <f>VLOOKUP(D48,Schools!$B$8:$F$143,5,FALSE)</f>
        <v>3023307</v>
      </c>
      <c r="AG48" s="313">
        <f t="shared" si="11"/>
        <v>668</v>
      </c>
      <c r="AH48" s="313">
        <f t="shared" si="12"/>
        <v>668</v>
      </c>
      <c r="AI48" s="313">
        <f t="shared" si="13"/>
        <v>668</v>
      </c>
      <c r="AJ48" s="313">
        <f t="shared" si="14"/>
        <v>668</v>
      </c>
    </row>
    <row r="49" spans="1:36" x14ac:dyDescent="0.25">
      <c r="A49" t="str">
        <f t="shared" si="15"/>
        <v>TPG</v>
      </c>
      <c r="B49" s="71"/>
      <c r="C49" s="70">
        <v>3023309</v>
      </c>
      <c r="D49" t="str">
        <f>VLOOKUP(C49,Schools!A:B,2,0)</f>
        <v>St Johns CE N20</v>
      </c>
      <c r="E49" t="str">
        <f>VLOOKUP(C49,Schools!$A:$Z,3,0)</f>
        <v>M</v>
      </c>
      <c r="F49" s="72">
        <v>539</v>
      </c>
      <c r="G49" s="70" t="s">
        <v>4675</v>
      </c>
      <c r="H49" s="70"/>
      <c r="I49" t="str">
        <f t="shared" si="4"/>
        <v>11294/543965</v>
      </c>
      <c r="J49">
        <f>VLOOKUP(C49,Schools!$A:$Z,9,0)</f>
        <v>400098</v>
      </c>
      <c r="K49" s="70" t="s">
        <v>332</v>
      </c>
      <c r="L49" s="70" t="s">
        <v>34</v>
      </c>
      <c r="M49" s="70" t="str">
        <f t="shared" si="5"/>
        <v>TPG</v>
      </c>
      <c r="N49" t="str">
        <f>VLOOKUP(C49,Schools!A:D,4,0)</f>
        <v>Primary</v>
      </c>
      <c r="O49">
        <f t="shared" si="6"/>
        <v>11294</v>
      </c>
      <c r="P49">
        <f t="shared" si="7"/>
        <v>543965</v>
      </c>
      <c r="Q49" s="73"/>
      <c r="R49" s="75">
        <f t="shared" si="8"/>
        <v>539</v>
      </c>
      <c r="S49" s="73"/>
      <c r="T49" s="73"/>
      <c r="U49" s="73"/>
      <c r="V49" s="75"/>
      <c r="W49" s="73"/>
      <c r="X49" s="73"/>
      <c r="Y49" s="73"/>
      <c r="Z49" s="73"/>
      <c r="AA49" s="73"/>
      <c r="AB49" s="73"/>
      <c r="AC49" s="47">
        <f t="shared" si="9"/>
        <v>539</v>
      </c>
      <c r="AD49" s="48">
        <f t="shared" si="10"/>
        <v>0</v>
      </c>
      <c r="AF49" s="60">
        <f>VLOOKUP(D49,Schools!$B$8:$F$143,5,FALSE)</f>
        <v>3023309</v>
      </c>
      <c r="AG49" s="313">
        <f t="shared" si="11"/>
        <v>539</v>
      </c>
      <c r="AH49" s="313">
        <f t="shared" si="12"/>
        <v>539</v>
      </c>
      <c r="AI49" s="313">
        <f t="shared" si="13"/>
        <v>539</v>
      </c>
      <c r="AJ49" s="313">
        <f t="shared" si="14"/>
        <v>539</v>
      </c>
    </row>
    <row r="50" spans="1:36" x14ac:dyDescent="0.25">
      <c r="A50" t="str">
        <f t="shared" si="15"/>
        <v>TPG</v>
      </c>
      <c r="B50" s="71"/>
      <c r="C50" s="70">
        <v>3023311</v>
      </c>
      <c r="D50" t="str">
        <f>VLOOKUP(C50,Schools!A:B,2,0)</f>
        <v>St Mary's C E Primary School N3</v>
      </c>
      <c r="E50" t="str">
        <f>VLOOKUP(C50,Schools!$A:$Z,3,0)</f>
        <v>M</v>
      </c>
      <c r="F50" s="72">
        <v>927</v>
      </c>
      <c r="G50" s="70" t="s">
        <v>4675</v>
      </c>
      <c r="H50" s="70"/>
      <c r="I50" t="str">
        <f t="shared" si="4"/>
        <v>11294/543965</v>
      </c>
      <c r="J50">
        <f>VLOOKUP(C50,Schools!$A:$Z,9,0)</f>
        <v>400058</v>
      </c>
      <c r="K50" s="70" t="s">
        <v>332</v>
      </c>
      <c r="L50" s="70" t="s">
        <v>34</v>
      </c>
      <c r="M50" s="70" t="str">
        <f t="shared" si="5"/>
        <v>TPG</v>
      </c>
      <c r="N50" t="str">
        <f>VLOOKUP(C50,Schools!A:D,4,0)</f>
        <v>Primary</v>
      </c>
      <c r="O50">
        <f t="shared" si="6"/>
        <v>11294</v>
      </c>
      <c r="P50">
        <f t="shared" si="7"/>
        <v>543965</v>
      </c>
      <c r="Q50" s="73"/>
      <c r="R50" s="75">
        <f t="shared" si="8"/>
        <v>927</v>
      </c>
      <c r="S50" s="73"/>
      <c r="T50" s="73"/>
      <c r="U50" s="73"/>
      <c r="V50" s="75"/>
      <c r="W50" s="73"/>
      <c r="X50" s="73"/>
      <c r="Y50" s="73"/>
      <c r="Z50" s="73"/>
      <c r="AA50" s="73"/>
      <c r="AB50" s="73"/>
      <c r="AC50" s="47">
        <f t="shared" si="9"/>
        <v>927</v>
      </c>
      <c r="AD50" s="48">
        <f t="shared" si="10"/>
        <v>0</v>
      </c>
      <c r="AF50" s="60">
        <f>VLOOKUP(D50,Schools!$B$8:$F$143,5,FALSE)</f>
        <v>3023311</v>
      </c>
      <c r="AG50" s="313">
        <f t="shared" si="11"/>
        <v>927</v>
      </c>
      <c r="AH50" s="313">
        <f t="shared" si="12"/>
        <v>927</v>
      </c>
      <c r="AI50" s="313">
        <f t="shared" si="13"/>
        <v>927</v>
      </c>
      <c r="AJ50" s="313">
        <f t="shared" si="14"/>
        <v>927</v>
      </c>
    </row>
    <row r="51" spans="1:36" x14ac:dyDescent="0.25">
      <c r="A51" t="str">
        <f t="shared" si="15"/>
        <v>TPG</v>
      </c>
      <c r="B51" s="71"/>
      <c r="C51" s="70">
        <v>3023313</v>
      </c>
      <c r="D51" t="str">
        <f>VLOOKUP(C51,Schools!A:B,2,0)</f>
        <v>St. Pauls CE Primary School (N11)</v>
      </c>
      <c r="E51" t="str">
        <f>VLOOKUP(C51,Schools!$A:$Z,3,0)</f>
        <v>M</v>
      </c>
      <c r="F51" s="72">
        <v>474</v>
      </c>
      <c r="G51" s="70" t="s">
        <v>4675</v>
      </c>
      <c r="H51" s="70"/>
      <c r="I51" t="str">
        <f t="shared" si="4"/>
        <v>11294/543965</v>
      </c>
      <c r="J51">
        <f>VLOOKUP(C51,Schools!$A:$Z,9,0)</f>
        <v>400006</v>
      </c>
      <c r="K51" s="70" t="s">
        <v>332</v>
      </c>
      <c r="L51" s="70" t="s">
        <v>34</v>
      </c>
      <c r="M51" s="70" t="str">
        <f t="shared" si="5"/>
        <v>TPG</v>
      </c>
      <c r="N51" t="str">
        <f>VLOOKUP(C51,Schools!A:D,4,0)</f>
        <v>Primary</v>
      </c>
      <c r="O51">
        <f t="shared" si="6"/>
        <v>11294</v>
      </c>
      <c r="P51">
        <f t="shared" si="7"/>
        <v>543965</v>
      </c>
      <c r="Q51" s="73"/>
      <c r="R51" s="75">
        <f t="shared" si="8"/>
        <v>474</v>
      </c>
      <c r="S51" s="73"/>
      <c r="T51" s="73"/>
      <c r="U51" s="73"/>
      <c r="V51" s="75"/>
      <c r="W51" s="73"/>
      <c r="X51" s="73"/>
      <c r="Y51" s="73"/>
      <c r="Z51" s="73"/>
      <c r="AA51" s="73"/>
      <c r="AB51" s="73"/>
      <c r="AC51" s="47">
        <f t="shared" si="9"/>
        <v>474</v>
      </c>
      <c r="AD51" s="48">
        <f t="shared" si="10"/>
        <v>0</v>
      </c>
      <c r="AF51" s="60">
        <f>VLOOKUP(D51,Schools!$B$8:$F$143,5,FALSE)</f>
        <v>3023313</v>
      </c>
      <c r="AG51" s="313">
        <f t="shared" si="11"/>
        <v>474</v>
      </c>
      <c r="AH51" s="313">
        <f t="shared" si="12"/>
        <v>474</v>
      </c>
      <c r="AI51" s="313">
        <f t="shared" si="13"/>
        <v>474</v>
      </c>
      <c r="AJ51" s="313">
        <f t="shared" si="14"/>
        <v>474</v>
      </c>
    </row>
    <row r="52" spans="1:36" x14ac:dyDescent="0.25">
      <c r="A52" t="str">
        <f t="shared" si="15"/>
        <v>TPG</v>
      </c>
      <c r="B52" s="71"/>
      <c r="C52" s="70">
        <v>3023317</v>
      </c>
      <c r="D52" t="str">
        <f>VLOOKUP(C52,Schools!A:B,2,0)</f>
        <v>All Saints' CE Primary School, N20</v>
      </c>
      <c r="E52" t="str">
        <f>VLOOKUP(C52,Schools!$A:$Z,3,0)</f>
        <v>M</v>
      </c>
      <c r="F52" s="72">
        <v>755</v>
      </c>
      <c r="G52" s="70" t="s">
        <v>4675</v>
      </c>
      <c r="H52" s="70"/>
      <c r="I52" t="str">
        <f t="shared" si="4"/>
        <v>11294/543965</v>
      </c>
      <c r="J52">
        <f>VLOOKUP(C52,Schools!$A:$Z,9,0)</f>
        <v>400015</v>
      </c>
      <c r="K52" s="70" t="s">
        <v>332</v>
      </c>
      <c r="L52" s="70" t="s">
        <v>34</v>
      </c>
      <c r="M52" s="70" t="str">
        <f t="shared" si="5"/>
        <v>TPG</v>
      </c>
      <c r="N52" t="str">
        <f>VLOOKUP(C52,Schools!A:D,4,0)</f>
        <v>Primary</v>
      </c>
      <c r="O52">
        <f t="shared" si="6"/>
        <v>11294</v>
      </c>
      <c r="P52">
        <f t="shared" si="7"/>
        <v>543965</v>
      </c>
      <c r="Q52" s="73"/>
      <c r="R52" s="75">
        <f t="shared" si="8"/>
        <v>755</v>
      </c>
      <c r="S52" s="73"/>
      <c r="T52" s="73"/>
      <c r="U52" s="73"/>
      <c r="V52" s="75"/>
      <c r="W52" s="73"/>
      <c r="X52" s="73"/>
      <c r="Y52" s="73"/>
      <c r="Z52" s="73"/>
      <c r="AA52" s="73"/>
      <c r="AB52" s="73"/>
      <c r="AC52" s="47">
        <f t="shared" si="9"/>
        <v>755</v>
      </c>
      <c r="AD52" s="48">
        <f t="shared" si="10"/>
        <v>0</v>
      </c>
      <c r="AF52" s="60">
        <f>VLOOKUP(D52,Schools!$B$8:$F$143,5,FALSE)</f>
        <v>3023317</v>
      </c>
      <c r="AG52" s="313">
        <f t="shared" si="11"/>
        <v>755</v>
      </c>
      <c r="AH52" s="313">
        <f t="shared" si="12"/>
        <v>755</v>
      </c>
      <c r="AI52" s="313">
        <f t="shared" si="13"/>
        <v>755</v>
      </c>
      <c r="AJ52" s="313">
        <f t="shared" si="14"/>
        <v>755</v>
      </c>
    </row>
    <row r="53" spans="1:36" x14ac:dyDescent="0.25">
      <c r="A53" t="str">
        <f t="shared" si="15"/>
        <v>TPG</v>
      </c>
      <c r="B53" s="71"/>
      <c r="C53" s="70">
        <v>3023500</v>
      </c>
      <c r="D53" t="str">
        <f>VLOOKUP(C53,Schools!A:B,2,0)</f>
        <v>Annunciation Catholic Infant School</v>
      </c>
      <c r="E53" t="str">
        <f>VLOOKUP(C53,Schools!$A:$Z,3,0)</f>
        <v>M</v>
      </c>
      <c r="F53" s="72">
        <v>561</v>
      </c>
      <c r="G53" s="70" t="s">
        <v>4675</v>
      </c>
      <c r="H53" s="70"/>
      <c r="I53" t="str">
        <f t="shared" si="4"/>
        <v>11294/543965</v>
      </c>
      <c r="J53">
        <f>VLOOKUP(C53,Schools!$A:$Z,9,0)</f>
        <v>400023</v>
      </c>
      <c r="K53" s="70" t="s">
        <v>332</v>
      </c>
      <c r="L53" s="70" t="s">
        <v>34</v>
      </c>
      <c r="M53" s="70" t="str">
        <f t="shared" si="5"/>
        <v>TPG</v>
      </c>
      <c r="N53" t="str">
        <f>VLOOKUP(C53,Schools!A:D,4,0)</f>
        <v>Primary</v>
      </c>
      <c r="O53">
        <f t="shared" si="6"/>
        <v>11294</v>
      </c>
      <c r="P53">
        <f t="shared" si="7"/>
        <v>543965</v>
      </c>
      <c r="Q53" s="73"/>
      <c r="R53" s="75">
        <f t="shared" si="8"/>
        <v>561</v>
      </c>
      <c r="S53" s="73"/>
      <c r="T53" s="73"/>
      <c r="U53" s="73"/>
      <c r="V53" s="75"/>
      <c r="W53" s="73"/>
      <c r="X53" s="73"/>
      <c r="Y53" s="73"/>
      <c r="Z53" s="73"/>
      <c r="AA53" s="73"/>
      <c r="AB53" s="73"/>
      <c r="AC53" s="47">
        <f t="shared" si="9"/>
        <v>561</v>
      </c>
      <c r="AD53" s="48">
        <f t="shared" si="10"/>
        <v>0</v>
      </c>
      <c r="AF53" s="60">
        <f>VLOOKUP(D53,Schools!$B$8:$F$143,5,FALSE)</f>
        <v>3023500</v>
      </c>
      <c r="AG53" s="313">
        <f t="shared" si="11"/>
        <v>561</v>
      </c>
      <c r="AH53" s="313">
        <f t="shared" si="12"/>
        <v>561</v>
      </c>
      <c r="AI53" s="313">
        <f t="shared" si="13"/>
        <v>561</v>
      </c>
      <c r="AJ53" s="313">
        <f t="shared" si="14"/>
        <v>561</v>
      </c>
    </row>
    <row r="54" spans="1:36" x14ac:dyDescent="0.25">
      <c r="A54" t="str">
        <f t="shared" si="15"/>
        <v>TPG</v>
      </c>
      <c r="B54" s="71"/>
      <c r="C54" s="70">
        <v>3023501</v>
      </c>
      <c r="D54" t="str">
        <f>VLOOKUP(C54,Schools!A:B,2,0)</f>
        <v>Our Lady of Lourdes School</v>
      </c>
      <c r="E54" t="str">
        <f>VLOOKUP(C54,Schools!$A:$Z,3,0)</f>
        <v>M</v>
      </c>
      <c r="F54" s="72">
        <v>647</v>
      </c>
      <c r="G54" s="70" t="s">
        <v>4675</v>
      </c>
      <c r="H54" s="70"/>
      <c r="I54" t="str">
        <f t="shared" si="4"/>
        <v>11294/543965</v>
      </c>
      <c r="J54">
        <f>VLOOKUP(C54,Schools!$A:$Z,9,0)</f>
        <v>400003</v>
      </c>
      <c r="K54" s="70" t="s">
        <v>332</v>
      </c>
      <c r="L54" s="70" t="s">
        <v>34</v>
      </c>
      <c r="M54" s="70" t="str">
        <f t="shared" si="5"/>
        <v>TPG</v>
      </c>
      <c r="N54" t="str">
        <f>VLOOKUP(C54,Schools!A:D,4,0)</f>
        <v>Primary</v>
      </c>
      <c r="O54">
        <f t="shared" si="6"/>
        <v>11294</v>
      </c>
      <c r="P54">
        <f t="shared" si="7"/>
        <v>543965</v>
      </c>
      <c r="Q54" s="73"/>
      <c r="R54" s="75">
        <f t="shared" si="8"/>
        <v>647</v>
      </c>
      <c r="S54" s="73"/>
      <c r="T54" s="73"/>
      <c r="U54" s="73"/>
      <c r="V54" s="75"/>
      <c r="W54" s="73"/>
      <c r="X54" s="73"/>
      <c r="Y54" s="73"/>
      <c r="Z54" s="73"/>
      <c r="AA54" s="73"/>
      <c r="AB54" s="73"/>
      <c r="AC54" s="47">
        <f t="shared" si="9"/>
        <v>647</v>
      </c>
      <c r="AD54" s="48">
        <f t="shared" si="10"/>
        <v>0</v>
      </c>
      <c r="AF54" s="60">
        <f>VLOOKUP(D54,Schools!$B$8:$F$143,5,FALSE)</f>
        <v>3023501</v>
      </c>
      <c r="AG54" s="313">
        <f t="shared" si="11"/>
        <v>647</v>
      </c>
      <c r="AH54" s="313">
        <f t="shared" si="12"/>
        <v>647</v>
      </c>
      <c r="AI54" s="313">
        <f t="shared" si="13"/>
        <v>647</v>
      </c>
      <c r="AJ54" s="313">
        <f t="shared" si="14"/>
        <v>647</v>
      </c>
    </row>
    <row r="55" spans="1:36" x14ac:dyDescent="0.25">
      <c r="A55" t="str">
        <f t="shared" si="15"/>
        <v>TPG</v>
      </c>
      <c r="B55" s="71"/>
      <c r="C55" s="70">
        <v>3023502</v>
      </c>
      <c r="D55" t="str">
        <f>VLOOKUP(C55,Schools!A:B,2,0)</f>
        <v>St Agnes RC Primary School</v>
      </c>
      <c r="E55" t="str">
        <f>VLOOKUP(C55,Schools!$A:$Z,3,0)</f>
        <v>M</v>
      </c>
      <c r="F55" s="72">
        <v>668</v>
      </c>
      <c r="G55" s="70" t="s">
        <v>4675</v>
      </c>
      <c r="H55" s="70"/>
      <c r="I55" t="str">
        <f t="shared" si="4"/>
        <v>11294/543965</v>
      </c>
      <c r="J55">
        <f>VLOOKUP(C55,Schools!$A:$Z,9,0)</f>
        <v>400096</v>
      </c>
      <c r="K55" s="70" t="s">
        <v>332</v>
      </c>
      <c r="L55" s="70" t="s">
        <v>34</v>
      </c>
      <c r="M55" s="70" t="str">
        <f t="shared" si="5"/>
        <v>TPG</v>
      </c>
      <c r="N55" t="str">
        <f>VLOOKUP(C55,Schools!A:D,4,0)</f>
        <v>Primary</v>
      </c>
      <c r="O55">
        <f t="shared" si="6"/>
        <v>11294</v>
      </c>
      <c r="P55">
        <f t="shared" si="7"/>
        <v>543965</v>
      </c>
      <c r="Q55" s="73"/>
      <c r="R55" s="75">
        <f t="shared" si="8"/>
        <v>668</v>
      </c>
      <c r="S55" s="73"/>
      <c r="T55" s="73"/>
      <c r="U55" s="73"/>
      <c r="V55" s="75"/>
      <c r="W55" s="73"/>
      <c r="X55" s="73"/>
      <c r="Y55" s="73"/>
      <c r="Z55" s="73"/>
      <c r="AA55" s="73"/>
      <c r="AB55" s="73"/>
      <c r="AC55" s="47">
        <f t="shared" si="9"/>
        <v>668</v>
      </c>
      <c r="AD55" s="48">
        <f t="shared" si="10"/>
        <v>0</v>
      </c>
      <c r="AF55" s="60">
        <f>VLOOKUP(D55,Schools!$B$8:$F$143,5,FALSE)</f>
        <v>3023502</v>
      </c>
      <c r="AG55" s="313">
        <f t="shared" si="11"/>
        <v>668</v>
      </c>
      <c r="AH55" s="313">
        <f t="shared" si="12"/>
        <v>668</v>
      </c>
      <c r="AI55" s="313">
        <f t="shared" si="13"/>
        <v>668</v>
      </c>
      <c r="AJ55" s="313">
        <f t="shared" si="14"/>
        <v>668</v>
      </c>
    </row>
    <row r="56" spans="1:36" x14ac:dyDescent="0.25">
      <c r="A56" t="str">
        <f t="shared" si="15"/>
        <v>TPG</v>
      </c>
      <c r="B56" s="71"/>
      <c r="C56" s="70">
        <v>3023504</v>
      </c>
      <c r="D56" t="str">
        <f>VLOOKUP(C56,Schools!A:B,2,0)</f>
        <v>St Catherines R C Primary</v>
      </c>
      <c r="E56" t="str">
        <f>VLOOKUP(C56,Schools!$A:$Z,3,0)</f>
        <v>M</v>
      </c>
      <c r="F56" s="72">
        <v>1143</v>
      </c>
      <c r="G56" s="70" t="s">
        <v>4675</v>
      </c>
      <c r="H56" s="70"/>
      <c r="I56" t="str">
        <f t="shared" ref="I56:I77" si="16">O56&amp;"/"&amp;P56</f>
        <v>11294/543965</v>
      </c>
      <c r="J56">
        <f>VLOOKUP(C56,Schools!$A:$Z,9,0)</f>
        <v>400064</v>
      </c>
      <c r="K56" s="70" t="s">
        <v>332</v>
      </c>
      <c r="L56" s="70" t="s">
        <v>34</v>
      </c>
      <c r="M56" s="70" t="str">
        <f t="shared" si="5"/>
        <v>TPG</v>
      </c>
      <c r="N56" t="str">
        <f>VLOOKUP(C56,Schools!A:D,4,0)</f>
        <v>Primary</v>
      </c>
      <c r="O56">
        <f t="shared" ref="O56:O77" si="17">IF(OR(N56="Special", N56="PRU"),11294,IF(E56="M", 11294,"None"))</f>
        <v>11294</v>
      </c>
      <c r="P56">
        <f t="shared" ref="P56:P79" si="18">IF(E56="M",543965,516500)</f>
        <v>543965</v>
      </c>
      <c r="Q56" s="73"/>
      <c r="R56" s="75">
        <f t="shared" si="8"/>
        <v>1143</v>
      </c>
      <c r="S56" s="73"/>
      <c r="T56" s="73"/>
      <c r="U56" s="73"/>
      <c r="V56" s="75"/>
      <c r="W56" s="73"/>
      <c r="X56" s="73"/>
      <c r="Y56" s="73"/>
      <c r="Z56" s="73"/>
      <c r="AA56" s="73"/>
      <c r="AB56" s="73"/>
      <c r="AC56" s="47">
        <f t="shared" si="9"/>
        <v>1143</v>
      </c>
      <c r="AD56" s="48">
        <f t="shared" si="10"/>
        <v>0</v>
      </c>
      <c r="AF56" s="60">
        <f>VLOOKUP(D56,Schools!$B$8:$F$143,5,FALSE)</f>
        <v>3023504</v>
      </c>
      <c r="AG56" s="313">
        <f t="shared" si="11"/>
        <v>1143</v>
      </c>
      <c r="AH56" s="313">
        <f t="shared" si="12"/>
        <v>1143</v>
      </c>
      <c r="AI56" s="313">
        <f t="shared" si="13"/>
        <v>1143</v>
      </c>
      <c r="AJ56" s="313">
        <f t="shared" si="14"/>
        <v>1143</v>
      </c>
    </row>
    <row r="57" spans="1:36" x14ac:dyDescent="0.25">
      <c r="A57" t="str">
        <f t="shared" ref="A57:A80" si="19">$B$3</f>
        <v>TPG</v>
      </c>
      <c r="B57" s="71"/>
      <c r="C57" s="70">
        <v>3023509</v>
      </c>
      <c r="D57" t="str">
        <f>VLOOKUP(C57,Schools!A:B,2,0)</f>
        <v>St Joseph's Primary School</v>
      </c>
      <c r="E57" t="str">
        <f>VLOOKUP(C57,Schools!$A:$Z,3,0)</f>
        <v>M</v>
      </c>
      <c r="F57" s="72">
        <v>604</v>
      </c>
      <c r="G57" s="70" t="s">
        <v>4675</v>
      </c>
      <c r="H57" s="70"/>
      <c r="I57" t="str">
        <f t="shared" si="16"/>
        <v>11294/543965</v>
      </c>
      <c r="J57">
        <f>VLOOKUP(C57,Schools!$A:$Z,9,0)</f>
        <v>400066</v>
      </c>
      <c r="K57" s="70" t="s">
        <v>332</v>
      </c>
      <c r="L57" s="70" t="s">
        <v>34</v>
      </c>
      <c r="M57" s="70" t="str">
        <f t="shared" si="5"/>
        <v>TPG</v>
      </c>
      <c r="N57" t="str">
        <f>VLOOKUP(C57,Schools!A:D,4,0)</f>
        <v>Primary</v>
      </c>
      <c r="O57">
        <f t="shared" si="17"/>
        <v>11294</v>
      </c>
      <c r="P57">
        <f t="shared" si="18"/>
        <v>543965</v>
      </c>
      <c r="Q57" s="73"/>
      <c r="R57" s="75">
        <f t="shared" si="8"/>
        <v>604</v>
      </c>
      <c r="S57" s="73"/>
      <c r="T57" s="73"/>
      <c r="U57" s="73"/>
      <c r="V57" s="75"/>
      <c r="W57" s="73"/>
      <c r="X57" s="73"/>
      <c r="Y57" s="73"/>
      <c r="Z57" s="73"/>
      <c r="AA57" s="73"/>
      <c r="AB57" s="73"/>
      <c r="AC57" s="47">
        <f t="shared" si="9"/>
        <v>604</v>
      </c>
      <c r="AD57" s="48">
        <f t="shared" si="10"/>
        <v>0</v>
      </c>
      <c r="AF57" s="60">
        <f>VLOOKUP(D57,Schools!$B$8:$F$143,5,FALSE)</f>
        <v>3023509</v>
      </c>
      <c r="AG57" s="313">
        <f t="shared" si="11"/>
        <v>604</v>
      </c>
      <c r="AH57" s="313">
        <f t="shared" si="12"/>
        <v>604</v>
      </c>
      <c r="AI57" s="313">
        <f t="shared" si="13"/>
        <v>604</v>
      </c>
      <c r="AJ57" s="313">
        <f t="shared" si="14"/>
        <v>604</v>
      </c>
    </row>
    <row r="58" spans="1:36" x14ac:dyDescent="0.25">
      <c r="A58" t="str">
        <f t="shared" si="19"/>
        <v>TPG</v>
      </c>
      <c r="B58" s="71"/>
      <c r="C58" s="70">
        <v>3023511</v>
      </c>
      <c r="D58" t="str">
        <f>VLOOKUP(C58,Schools!A:B,2,0)</f>
        <v>Blessed Dominic School</v>
      </c>
      <c r="E58" t="str">
        <f>VLOOKUP(C58,Schools!$A:$Z,3,0)</f>
        <v>M</v>
      </c>
      <c r="F58" s="72">
        <v>862</v>
      </c>
      <c r="G58" s="70" t="s">
        <v>4675</v>
      </c>
      <c r="H58" s="70"/>
      <c r="I58" t="str">
        <f t="shared" si="16"/>
        <v>11294/543965</v>
      </c>
      <c r="J58">
        <f>VLOOKUP(C58,Schools!$A:$Z,9,0)</f>
        <v>400024</v>
      </c>
      <c r="K58" s="70" t="s">
        <v>332</v>
      </c>
      <c r="L58" s="70" t="s">
        <v>34</v>
      </c>
      <c r="M58" s="70" t="str">
        <f t="shared" si="5"/>
        <v>TPG</v>
      </c>
      <c r="N58" t="str">
        <f>VLOOKUP(C58,Schools!A:D,4,0)</f>
        <v>Primary</v>
      </c>
      <c r="O58">
        <f t="shared" si="17"/>
        <v>11294</v>
      </c>
      <c r="P58">
        <f t="shared" si="18"/>
        <v>543965</v>
      </c>
      <c r="Q58" s="73"/>
      <c r="R58" s="75">
        <f t="shared" si="8"/>
        <v>862</v>
      </c>
      <c r="S58" s="73"/>
      <c r="T58" s="73"/>
      <c r="U58" s="73"/>
      <c r="V58" s="75"/>
      <c r="W58" s="73"/>
      <c r="X58" s="73"/>
      <c r="Y58" s="73"/>
      <c r="Z58" s="73"/>
      <c r="AA58" s="73"/>
      <c r="AB58" s="73"/>
      <c r="AC58" s="47">
        <f t="shared" si="9"/>
        <v>862</v>
      </c>
      <c r="AD58" s="48">
        <f t="shared" si="10"/>
        <v>0</v>
      </c>
      <c r="AF58" s="60">
        <f>VLOOKUP(D58,Schools!$B$8:$F$143,5,FALSE)</f>
        <v>3023511</v>
      </c>
      <c r="AG58" s="313">
        <f t="shared" si="11"/>
        <v>862</v>
      </c>
      <c r="AH58" s="313">
        <f t="shared" si="12"/>
        <v>862</v>
      </c>
      <c r="AI58" s="313">
        <f t="shared" si="13"/>
        <v>862</v>
      </c>
      <c r="AJ58" s="313">
        <f t="shared" si="14"/>
        <v>862</v>
      </c>
    </row>
    <row r="59" spans="1:36" x14ac:dyDescent="0.25">
      <c r="A59" t="str">
        <f t="shared" si="19"/>
        <v>TPG</v>
      </c>
      <c r="B59" s="71"/>
      <c r="C59" s="70">
        <v>3023512</v>
      </c>
      <c r="D59" t="str">
        <f>VLOOKUP(C59,Schools!A:B,2,0)</f>
        <v>Rosh Pinah</v>
      </c>
      <c r="E59" t="str">
        <f>VLOOKUP(C59,Schools!$A:$Z,3,0)</f>
        <v>M</v>
      </c>
      <c r="F59" s="72">
        <v>172</v>
      </c>
      <c r="G59" s="70" t="s">
        <v>4675</v>
      </c>
      <c r="H59" s="70"/>
      <c r="I59" t="str">
        <f t="shared" si="16"/>
        <v>11294/543965</v>
      </c>
      <c r="J59">
        <f>VLOOKUP(C59,Schools!$A:$Z,9,0)</f>
        <v>400093</v>
      </c>
      <c r="K59" s="70" t="s">
        <v>332</v>
      </c>
      <c r="L59" s="70" t="s">
        <v>34</v>
      </c>
      <c r="M59" s="70" t="str">
        <f t="shared" si="5"/>
        <v>TPG</v>
      </c>
      <c r="N59" t="str">
        <f>VLOOKUP(C59,Schools!A:D,4,0)</f>
        <v>Primary</v>
      </c>
      <c r="O59">
        <f t="shared" si="17"/>
        <v>11294</v>
      </c>
      <c r="P59">
        <f t="shared" si="18"/>
        <v>543965</v>
      </c>
      <c r="Q59" s="73"/>
      <c r="R59" s="75">
        <f t="shared" si="8"/>
        <v>172</v>
      </c>
      <c r="S59" s="73"/>
      <c r="T59" s="73"/>
      <c r="U59" s="73"/>
      <c r="V59" s="75"/>
      <c r="W59" s="73"/>
      <c r="X59" s="73"/>
      <c r="Y59" s="73"/>
      <c r="Z59" s="73"/>
      <c r="AA59" s="73"/>
      <c r="AB59" s="73"/>
      <c r="AC59" s="47">
        <f t="shared" si="9"/>
        <v>172</v>
      </c>
      <c r="AD59" s="48">
        <f t="shared" si="10"/>
        <v>0</v>
      </c>
      <c r="AF59" s="60">
        <f>VLOOKUP(D59,Schools!$B$8:$F$143,5,FALSE)</f>
        <v>3023512</v>
      </c>
      <c r="AG59" s="313">
        <f t="shared" si="11"/>
        <v>172</v>
      </c>
      <c r="AH59" s="313">
        <f t="shared" si="12"/>
        <v>172</v>
      </c>
      <c r="AI59" s="313">
        <f t="shared" si="13"/>
        <v>172</v>
      </c>
      <c r="AJ59" s="313">
        <f t="shared" si="14"/>
        <v>172</v>
      </c>
    </row>
    <row r="60" spans="1:36" x14ac:dyDescent="0.25">
      <c r="A60" t="str">
        <f t="shared" si="19"/>
        <v>TPG</v>
      </c>
      <c r="B60" s="71"/>
      <c r="C60" s="70">
        <v>3023513</v>
      </c>
      <c r="D60" t="str">
        <f>VLOOKUP(C60,Schools!A:B,2,0)</f>
        <v>Menorah Primary School</v>
      </c>
      <c r="E60" t="str">
        <f>VLOOKUP(C60,Schools!$A:$Z,3,0)</f>
        <v>M</v>
      </c>
      <c r="F60" s="72">
        <v>1100</v>
      </c>
      <c r="G60" s="70" t="s">
        <v>4675</v>
      </c>
      <c r="H60" s="70"/>
      <c r="I60" t="str">
        <f t="shared" si="16"/>
        <v>11294/543965</v>
      </c>
      <c r="J60">
        <f>VLOOKUP(C60,Schools!$A:$Z,9,0)</f>
        <v>400007</v>
      </c>
      <c r="K60" s="70" t="s">
        <v>332</v>
      </c>
      <c r="L60" s="70" t="s">
        <v>34</v>
      </c>
      <c r="M60" s="70" t="str">
        <f t="shared" si="5"/>
        <v>TPG</v>
      </c>
      <c r="N60" t="str">
        <f>VLOOKUP(C60,Schools!A:D,4,0)</f>
        <v>Primary</v>
      </c>
      <c r="O60">
        <f t="shared" si="17"/>
        <v>11294</v>
      </c>
      <c r="P60">
        <f t="shared" si="18"/>
        <v>543965</v>
      </c>
      <c r="Q60" s="73"/>
      <c r="R60" s="75">
        <f t="shared" si="8"/>
        <v>1100</v>
      </c>
      <c r="S60" s="73"/>
      <c r="T60" s="73"/>
      <c r="U60" s="73"/>
      <c r="V60" s="75"/>
      <c r="W60" s="73"/>
      <c r="X60" s="73"/>
      <c r="Y60" s="73"/>
      <c r="Z60" s="73"/>
      <c r="AA60" s="73"/>
      <c r="AB60" s="73"/>
      <c r="AC60" s="47">
        <f t="shared" si="9"/>
        <v>1100</v>
      </c>
      <c r="AD60" s="48">
        <f t="shared" si="10"/>
        <v>0</v>
      </c>
      <c r="AF60" s="60">
        <f>VLOOKUP(D60,Schools!$B$8:$F$143,5,FALSE)</f>
        <v>3023513</v>
      </c>
      <c r="AG60" s="313">
        <f t="shared" si="11"/>
        <v>1100</v>
      </c>
      <c r="AH60" s="313">
        <f t="shared" si="12"/>
        <v>1100</v>
      </c>
      <c r="AI60" s="313">
        <f t="shared" si="13"/>
        <v>1100</v>
      </c>
      <c r="AJ60" s="313">
        <f t="shared" si="14"/>
        <v>1100</v>
      </c>
    </row>
    <row r="61" spans="1:36" x14ac:dyDescent="0.25">
      <c r="A61" t="str">
        <f t="shared" si="19"/>
        <v>TPG</v>
      </c>
      <c r="B61" s="71"/>
      <c r="C61" s="70">
        <v>3025404</v>
      </c>
      <c r="D61" t="str">
        <f>VLOOKUP(C61,Schools!A:B,2,0)</f>
        <v>St Michaels Catholic Grammar School</v>
      </c>
      <c r="E61" t="str">
        <f>VLOOKUP(C61,Schools!$A:$Z,3,0)</f>
        <v>M</v>
      </c>
      <c r="F61" s="72">
        <v>8513</v>
      </c>
      <c r="G61" s="70" t="s">
        <v>4675</v>
      </c>
      <c r="H61" s="70"/>
      <c r="I61" t="str">
        <f t="shared" si="16"/>
        <v>11294/543965</v>
      </c>
      <c r="J61">
        <f>VLOOKUP(C61,Schools!$A:$Z,9,0)</f>
        <v>400029</v>
      </c>
      <c r="K61" s="70" t="s">
        <v>332</v>
      </c>
      <c r="L61" s="70" t="s">
        <v>34</v>
      </c>
      <c r="M61" s="70" t="str">
        <f t="shared" si="5"/>
        <v>TPG</v>
      </c>
      <c r="N61" t="str">
        <f>VLOOKUP(C61,Schools!A:D,4,0)</f>
        <v>Secondary</v>
      </c>
      <c r="O61">
        <f t="shared" si="17"/>
        <v>11294</v>
      </c>
      <c r="P61">
        <f t="shared" si="18"/>
        <v>543965</v>
      </c>
      <c r="Q61" s="73"/>
      <c r="R61" s="75">
        <f t="shared" si="8"/>
        <v>8513</v>
      </c>
      <c r="S61" s="73"/>
      <c r="T61" s="73"/>
      <c r="U61" s="73"/>
      <c r="V61" s="75"/>
      <c r="W61" s="73"/>
      <c r="X61" s="73"/>
      <c r="Y61" s="73"/>
      <c r="Z61" s="73"/>
      <c r="AA61" s="73"/>
      <c r="AB61" s="73"/>
      <c r="AC61" s="47">
        <f t="shared" si="9"/>
        <v>8513</v>
      </c>
      <c r="AD61" s="48">
        <f t="shared" si="10"/>
        <v>0</v>
      </c>
      <c r="AF61" s="60">
        <f>VLOOKUP(D61,Schools!$B$8:$F$143,5,FALSE)</f>
        <v>3025404</v>
      </c>
      <c r="AG61" s="313">
        <f t="shared" si="11"/>
        <v>8513</v>
      </c>
      <c r="AH61" s="313">
        <f t="shared" si="12"/>
        <v>8513</v>
      </c>
      <c r="AI61" s="313">
        <f t="shared" si="13"/>
        <v>8513</v>
      </c>
      <c r="AJ61" s="313">
        <f t="shared" si="14"/>
        <v>8513</v>
      </c>
    </row>
    <row r="62" spans="1:36" x14ac:dyDescent="0.25">
      <c r="A62" t="str">
        <f t="shared" si="19"/>
        <v>TPG</v>
      </c>
      <c r="B62" s="71"/>
      <c r="C62" s="70">
        <v>3025405</v>
      </c>
      <c r="D62" t="str">
        <f>VLOOKUP(C62,Schools!A:B,2,0)</f>
        <v>Finchley Catholic High School</v>
      </c>
      <c r="E62" t="str">
        <f>VLOOKUP(C62,Schools!$A:$Z,3,0)</f>
        <v>M</v>
      </c>
      <c r="F62" s="72">
        <v>10503</v>
      </c>
      <c r="G62" s="70" t="s">
        <v>4675</v>
      </c>
      <c r="H62" s="70"/>
      <c r="I62" t="str">
        <f t="shared" si="16"/>
        <v>11294/543965</v>
      </c>
      <c r="J62">
        <f>VLOOKUP(C62,Schools!$A:$Z,9,0)</f>
        <v>400041</v>
      </c>
      <c r="K62" s="70" t="s">
        <v>332</v>
      </c>
      <c r="L62" s="70" t="s">
        <v>34</v>
      </c>
      <c r="M62" s="70" t="str">
        <f t="shared" si="5"/>
        <v>TPG</v>
      </c>
      <c r="N62" t="str">
        <f>VLOOKUP(C62,Schools!A:D,4,0)</f>
        <v>Secondary</v>
      </c>
      <c r="O62">
        <f t="shared" si="17"/>
        <v>11294</v>
      </c>
      <c r="P62">
        <f t="shared" si="18"/>
        <v>543965</v>
      </c>
      <c r="Q62" s="73"/>
      <c r="R62" s="75">
        <f t="shared" si="8"/>
        <v>10503</v>
      </c>
      <c r="S62" s="73"/>
      <c r="T62" s="73"/>
      <c r="U62" s="73"/>
      <c r="V62" s="75"/>
      <c r="W62" s="73"/>
      <c r="X62" s="73"/>
      <c r="Y62" s="73"/>
      <c r="Z62" s="73"/>
      <c r="AA62" s="73"/>
      <c r="AB62" s="73"/>
      <c r="AC62" s="47">
        <f t="shared" si="9"/>
        <v>10503</v>
      </c>
      <c r="AD62" s="48">
        <f t="shared" si="10"/>
        <v>0</v>
      </c>
      <c r="AF62" s="60">
        <f>VLOOKUP(D62,Schools!$B$8:$F$143,5,FALSE)</f>
        <v>3025405</v>
      </c>
      <c r="AG62" s="313">
        <f t="shared" si="11"/>
        <v>10503</v>
      </c>
      <c r="AH62" s="313">
        <f t="shared" si="12"/>
        <v>10503</v>
      </c>
      <c r="AI62" s="313">
        <f t="shared" si="13"/>
        <v>10503</v>
      </c>
      <c r="AJ62" s="313">
        <f t="shared" si="14"/>
        <v>10503</v>
      </c>
    </row>
    <row r="63" spans="1:36" x14ac:dyDescent="0.25">
      <c r="A63" t="str">
        <f t="shared" si="19"/>
        <v>TPG</v>
      </c>
      <c r="B63" s="71"/>
      <c r="C63" s="70">
        <v>3025407</v>
      </c>
      <c r="D63" t="str">
        <f>VLOOKUP(C63,Schools!A:B,2,0)</f>
        <v>St. James' Catholic High School</v>
      </c>
      <c r="E63" t="str">
        <f>VLOOKUP(C63,Schools!$A:$Z,3,0)</f>
        <v>M</v>
      </c>
      <c r="F63" s="72">
        <v>6714</v>
      </c>
      <c r="G63" s="70" t="s">
        <v>4675</v>
      </c>
      <c r="H63" s="70"/>
      <c r="I63" t="str">
        <f t="shared" si="16"/>
        <v>11294/543965</v>
      </c>
      <c r="J63">
        <f>VLOOKUP(C63,Schools!$A:$Z,9,0)</f>
        <v>400013</v>
      </c>
      <c r="K63" s="70" t="s">
        <v>332</v>
      </c>
      <c r="L63" s="70" t="s">
        <v>34</v>
      </c>
      <c r="M63" s="70" t="str">
        <f t="shared" si="5"/>
        <v>TPG</v>
      </c>
      <c r="N63" t="str">
        <f>VLOOKUP(C63,Schools!A:D,4,0)</f>
        <v>Secondary</v>
      </c>
      <c r="O63">
        <f t="shared" si="17"/>
        <v>11294</v>
      </c>
      <c r="P63">
        <f t="shared" si="18"/>
        <v>543965</v>
      </c>
      <c r="Q63" s="73"/>
      <c r="R63" s="75">
        <f t="shared" si="8"/>
        <v>6714</v>
      </c>
      <c r="S63" s="73"/>
      <c r="T63" s="73"/>
      <c r="U63" s="73"/>
      <c r="V63" s="75"/>
      <c r="W63" s="73"/>
      <c r="X63" s="73"/>
      <c r="Y63" s="73"/>
      <c r="Z63" s="73"/>
      <c r="AA63" s="73"/>
      <c r="AB63" s="73"/>
      <c r="AC63" s="47">
        <f t="shared" si="9"/>
        <v>6714</v>
      </c>
      <c r="AD63" s="48">
        <f t="shared" si="10"/>
        <v>0</v>
      </c>
      <c r="AF63" s="60">
        <f>VLOOKUP(D63,Schools!$B$8:$F$143,5,FALSE)</f>
        <v>3025407</v>
      </c>
      <c r="AG63" s="313">
        <f t="shared" si="11"/>
        <v>6714</v>
      </c>
      <c r="AH63" s="313">
        <f t="shared" si="12"/>
        <v>6714</v>
      </c>
      <c r="AI63" s="313">
        <f t="shared" si="13"/>
        <v>6714</v>
      </c>
      <c r="AJ63" s="313">
        <f t="shared" si="14"/>
        <v>6714</v>
      </c>
    </row>
    <row r="64" spans="1:36" x14ac:dyDescent="0.25">
      <c r="A64" t="str">
        <f t="shared" si="19"/>
        <v>TPG</v>
      </c>
      <c r="B64" s="71"/>
      <c r="C64" s="70">
        <v>3025948</v>
      </c>
      <c r="D64" t="str">
        <f>VLOOKUP(C64,Schools!A:B,2,0)</f>
        <v>Mathilda Marks-Kennedy School</v>
      </c>
      <c r="E64" t="str">
        <f>VLOOKUP(C64,Schools!$A:$Z,3,0)</f>
        <v>M</v>
      </c>
      <c r="F64" s="72">
        <v>410</v>
      </c>
      <c r="G64" s="70" t="s">
        <v>4675</v>
      </c>
      <c r="H64" s="70"/>
      <c r="I64" t="str">
        <f t="shared" si="16"/>
        <v>11294/543965</v>
      </c>
      <c r="J64">
        <f>VLOOKUP(C64,Schools!$A:$Z,9,0)</f>
        <v>400112</v>
      </c>
      <c r="K64" s="70" t="s">
        <v>332</v>
      </c>
      <c r="L64" s="70" t="s">
        <v>34</v>
      </c>
      <c r="M64" s="70" t="str">
        <f t="shared" si="5"/>
        <v>TPG</v>
      </c>
      <c r="N64" t="str">
        <f>VLOOKUP(C64,Schools!A:D,4,0)</f>
        <v>Primary</v>
      </c>
      <c r="O64">
        <f t="shared" si="17"/>
        <v>11294</v>
      </c>
      <c r="P64">
        <f t="shared" si="18"/>
        <v>543965</v>
      </c>
      <c r="Q64" s="73"/>
      <c r="R64" s="75">
        <f t="shared" si="8"/>
        <v>410</v>
      </c>
      <c r="S64" s="73"/>
      <c r="T64" s="73"/>
      <c r="U64" s="73"/>
      <c r="V64" s="75"/>
      <c r="W64" s="73"/>
      <c r="X64" s="73"/>
      <c r="Y64" s="73"/>
      <c r="Z64" s="73"/>
      <c r="AA64" s="73"/>
      <c r="AB64" s="73"/>
      <c r="AC64" s="47">
        <f t="shared" si="9"/>
        <v>410</v>
      </c>
      <c r="AD64" s="48">
        <f t="shared" si="10"/>
        <v>0</v>
      </c>
      <c r="AF64" s="60">
        <f>VLOOKUP(D64,Schools!$B$8:$F$143,5,FALSE)</f>
        <v>3025948</v>
      </c>
      <c r="AG64" s="313">
        <f t="shared" ref="AG64:AG100" si="20">SUM(Q64:S64)</f>
        <v>410</v>
      </c>
      <c r="AH64" s="313">
        <f t="shared" ref="AH64:AH100" si="21">SUM(Q64:V64)</f>
        <v>410</v>
      </c>
      <c r="AI64" s="313">
        <f t="shared" ref="AI64:AI100" si="22">SUM(Q64:Y64)</f>
        <v>410</v>
      </c>
      <c r="AJ64" s="313">
        <f t="shared" ref="AJ64:AJ100" si="23">SUM(Q64:AB64)</f>
        <v>410</v>
      </c>
    </row>
    <row r="65" spans="1:36" x14ac:dyDescent="0.25">
      <c r="A65" t="str">
        <f t="shared" si="19"/>
        <v>TPG</v>
      </c>
      <c r="B65" s="71"/>
      <c r="C65" s="70">
        <v>3023521</v>
      </c>
      <c r="D65" t="str">
        <f>VLOOKUP(C65,Schools!A:B,2,0)</f>
        <v>St Mary's &amp; St John's CE School</v>
      </c>
      <c r="E65" t="str">
        <f>VLOOKUP(C65,Schools!$A:$Z,3,0)</f>
        <v>M</v>
      </c>
      <c r="F65" s="72">
        <v>2834</v>
      </c>
      <c r="G65" s="70" t="s">
        <v>4675</v>
      </c>
      <c r="H65" s="70"/>
      <c r="I65" t="str">
        <f t="shared" si="16"/>
        <v>11294/543965</v>
      </c>
      <c r="J65">
        <f>VLOOKUP(C65,Schools!$A:$Z,9,0)</f>
        <v>400135</v>
      </c>
      <c r="K65" s="70" t="s">
        <v>332</v>
      </c>
      <c r="L65" s="70" t="s">
        <v>34</v>
      </c>
      <c r="M65" s="70" t="str">
        <f t="shared" si="5"/>
        <v>TPG</v>
      </c>
      <c r="N65" t="str">
        <f>VLOOKUP(C65,Schools!A:D,4,0)</f>
        <v>All through</v>
      </c>
      <c r="O65">
        <f t="shared" si="17"/>
        <v>11294</v>
      </c>
      <c r="P65">
        <f t="shared" si="18"/>
        <v>543965</v>
      </c>
      <c r="Q65" s="73"/>
      <c r="R65" s="75">
        <f t="shared" si="8"/>
        <v>2834</v>
      </c>
      <c r="S65" s="73"/>
      <c r="T65" s="73"/>
      <c r="U65" s="73"/>
      <c r="V65" s="75"/>
      <c r="W65" s="73"/>
      <c r="X65" s="73"/>
      <c r="Y65" s="73"/>
      <c r="Z65" s="73"/>
      <c r="AA65" s="73"/>
      <c r="AB65" s="73"/>
      <c r="AC65" s="47">
        <f t="shared" si="9"/>
        <v>2834</v>
      </c>
      <c r="AD65" s="48">
        <f t="shared" si="10"/>
        <v>0</v>
      </c>
      <c r="AF65" s="60">
        <f>VLOOKUP(D65,Schools!$B$8:$F$143,5,FALSE)</f>
        <v>3023521</v>
      </c>
      <c r="AG65" s="313">
        <f t="shared" si="20"/>
        <v>2834</v>
      </c>
      <c r="AH65" s="313">
        <f t="shared" si="21"/>
        <v>2834</v>
      </c>
      <c r="AI65" s="313">
        <f t="shared" si="22"/>
        <v>2834</v>
      </c>
      <c r="AJ65" s="313">
        <f t="shared" si="23"/>
        <v>2834</v>
      </c>
    </row>
    <row r="66" spans="1:36" x14ac:dyDescent="0.25">
      <c r="A66" t="str">
        <f t="shared" si="19"/>
        <v>TPG</v>
      </c>
      <c r="B66" s="71"/>
      <c r="C66" s="70">
        <v>3023516</v>
      </c>
      <c r="D66" t="str">
        <f>VLOOKUP(C66,Schools!A:B,2,0)</f>
        <v>Hasmonean Primary School</v>
      </c>
      <c r="E66" t="str">
        <f>VLOOKUP(C66,Schools!$A:$Z,3,0)</f>
        <v>M</v>
      </c>
      <c r="F66" s="72">
        <v>410</v>
      </c>
      <c r="G66" s="70" t="s">
        <v>4675</v>
      </c>
      <c r="H66" s="70"/>
      <c r="I66" t="str">
        <f t="shared" si="16"/>
        <v>11294/543965</v>
      </c>
      <c r="J66">
        <f>VLOOKUP(C66,Schools!$A:$Z,9,0)</f>
        <v>400108</v>
      </c>
      <c r="K66" s="70" t="s">
        <v>332</v>
      </c>
      <c r="L66" s="70" t="s">
        <v>34</v>
      </c>
      <c r="M66" s="70" t="str">
        <f t="shared" si="5"/>
        <v>TPG</v>
      </c>
      <c r="N66" t="str">
        <f>VLOOKUP(C66,Schools!A:D,4,0)</f>
        <v>Primary</v>
      </c>
      <c r="O66">
        <f t="shared" si="17"/>
        <v>11294</v>
      </c>
      <c r="P66">
        <f t="shared" si="18"/>
        <v>543965</v>
      </c>
      <c r="Q66" s="73"/>
      <c r="R66" s="75">
        <f t="shared" si="8"/>
        <v>410</v>
      </c>
      <c r="S66" s="73"/>
      <c r="T66" s="73"/>
      <c r="U66" s="73"/>
      <c r="V66" s="75"/>
      <c r="W66" s="73"/>
      <c r="X66" s="73"/>
      <c r="Y66" s="73"/>
      <c r="Z66" s="73"/>
      <c r="AA66" s="73"/>
      <c r="AB66" s="73"/>
      <c r="AC66" s="47">
        <f t="shared" si="9"/>
        <v>410</v>
      </c>
      <c r="AD66" s="48">
        <f t="shared" si="10"/>
        <v>0</v>
      </c>
      <c r="AF66" s="60">
        <f>VLOOKUP(D66,Schools!$B$8:$F$143,5,FALSE)</f>
        <v>3023516</v>
      </c>
      <c r="AG66" s="313">
        <f t="shared" si="20"/>
        <v>410</v>
      </c>
      <c r="AH66" s="313">
        <f t="shared" si="21"/>
        <v>410</v>
      </c>
      <c r="AI66" s="313">
        <f t="shared" si="22"/>
        <v>410</v>
      </c>
      <c r="AJ66" s="313">
        <f t="shared" si="23"/>
        <v>410</v>
      </c>
    </row>
    <row r="67" spans="1:36" x14ac:dyDescent="0.25">
      <c r="A67" t="str">
        <f t="shared" si="19"/>
        <v>TPG</v>
      </c>
      <c r="B67" s="71"/>
      <c r="C67" s="70">
        <v>3025949</v>
      </c>
      <c r="D67" t="str">
        <f>VLOOKUP(C67,Schools!A:B,2,0)</f>
        <v>Menorah Foundation School</v>
      </c>
      <c r="E67" t="str">
        <f>VLOOKUP(C67,Schools!$A:$Z,3,0)</f>
        <v>M</v>
      </c>
      <c r="F67" s="72">
        <v>1078</v>
      </c>
      <c r="G67" s="70" t="s">
        <v>4675</v>
      </c>
      <c r="H67" s="70"/>
      <c r="I67" t="str">
        <f t="shared" si="16"/>
        <v>11294/543965</v>
      </c>
      <c r="J67">
        <f>VLOOKUP(C67,Schools!$A:$Z,9,0)</f>
        <v>400110</v>
      </c>
      <c r="K67" s="70" t="s">
        <v>332</v>
      </c>
      <c r="L67" s="70" t="s">
        <v>34</v>
      </c>
      <c r="M67" s="70" t="str">
        <f t="shared" si="5"/>
        <v>TPG</v>
      </c>
      <c r="N67" t="str">
        <f>VLOOKUP(C67,Schools!A:D,4,0)</f>
        <v>Primary</v>
      </c>
      <c r="O67">
        <f t="shared" si="17"/>
        <v>11294</v>
      </c>
      <c r="P67">
        <f t="shared" si="18"/>
        <v>543965</v>
      </c>
      <c r="Q67" s="73"/>
      <c r="R67" s="75">
        <f t="shared" si="8"/>
        <v>1078</v>
      </c>
      <c r="S67" s="73"/>
      <c r="T67" s="73"/>
      <c r="U67" s="73"/>
      <c r="V67" s="75"/>
      <c r="W67" s="73"/>
      <c r="X67" s="73"/>
      <c r="Y67" s="73"/>
      <c r="Z67" s="73"/>
      <c r="AA67" s="73"/>
      <c r="AB67" s="73"/>
      <c r="AC67" s="47">
        <f t="shared" si="9"/>
        <v>1078</v>
      </c>
      <c r="AD67" s="48">
        <f t="shared" si="10"/>
        <v>0</v>
      </c>
      <c r="AF67" s="60">
        <f>VLOOKUP(D67,Schools!$B$8:$F$143,5,FALSE)</f>
        <v>3025949</v>
      </c>
      <c r="AG67" s="313">
        <f t="shared" si="20"/>
        <v>1078</v>
      </c>
      <c r="AH67" s="313">
        <f t="shared" si="21"/>
        <v>1078</v>
      </c>
      <c r="AI67" s="313">
        <f t="shared" si="22"/>
        <v>1078</v>
      </c>
      <c r="AJ67" s="313">
        <f t="shared" si="23"/>
        <v>1078</v>
      </c>
    </row>
    <row r="68" spans="1:36" x14ac:dyDescent="0.25">
      <c r="A68" t="str">
        <f t="shared" si="19"/>
        <v>TPG</v>
      </c>
      <c r="B68" s="71"/>
      <c r="C68" s="70">
        <v>3022076</v>
      </c>
      <c r="D68" t="str">
        <f>VLOOKUP(C68,Schools!A:B,2,0)</f>
        <v>Wessex  Gardens Primary School</v>
      </c>
      <c r="E68" t="str">
        <f>VLOOKUP(C68,Schools!$A:$Z,3,0)</f>
        <v>M</v>
      </c>
      <c r="F68" s="72">
        <v>906</v>
      </c>
      <c r="G68" s="70" t="s">
        <v>4675</v>
      </c>
      <c r="H68" s="70"/>
      <c r="I68" t="str">
        <f t="shared" si="16"/>
        <v>11294/543965</v>
      </c>
      <c r="J68">
        <f>VLOOKUP(C68,Schools!$A:$Z,9,0)</f>
        <v>400111</v>
      </c>
      <c r="K68" s="70" t="s">
        <v>332</v>
      </c>
      <c r="L68" s="70" t="s">
        <v>34</v>
      </c>
      <c r="M68" s="70" t="str">
        <f t="shared" si="5"/>
        <v>TPG</v>
      </c>
      <c r="N68" t="str">
        <f>VLOOKUP(C68,Schools!A:D,4,0)</f>
        <v>Primary</v>
      </c>
      <c r="O68">
        <f t="shared" si="17"/>
        <v>11294</v>
      </c>
      <c r="P68">
        <f t="shared" si="18"/>
        <v>543965</v>
      </c>
      <c r="Q68" s="73"/>
      <c r="R68" s="75">
        <f t="shared" si="8"/>
        <v>906</v>
      </c>
      <c r="S68" s="73"/>
      <c r="T68" s="73"/>
      <c r="U68" s="73"/>
      <c r="V68" s="75"/>
      <c r="W68" s="73"/>
      <c r="X68" s="73"/>
      <c r="Y68" s="73"/>
      <c r="Z68" s="73"/>
      <c r="AA68" s="73"/>
      <c r="AB68" s="73"/>
      <c r="AC68" s="47">
        <f t="shared" si="9"/>
        <v>906</v>
      </c>
      <c r="AD68" s="48">
        <f t="shared" si="10"/>
        <v>0</v>
      </c>
      <c r="AF68" s="60">
        <f>VLOOKUP(D68,Schools!$B$8:$F$143,5,FALSE)</f>
        <v>3022076</v>
      </c>
      <c r="AG68" s="313">
        <f t="shared" si="20"/>
        <v>906</v>
      </c>
      <c r="AH68" s="313">
        <f t="shared" si="21"/>
        <v>906</v>
      </c>
      <c r="AI68" s="313">
        <f t="shared" si="22"/>
        <v>906</v>
      </c>
      <c r="AJ68" s="313">
        <f t="shared" si="23"/>
        <v>906</v>
      </c>
    </row>
    <row r="69" spans="1:36" x14ac:dyDescent="0.25">
      <c r="A69" t="str">
        <f t="shared" si="19"/>
        <v>TPG</v>
      </c>
      <c r="B69" s="71"/>
      <c r="C69" s="70">
        <v>3022077</v>
      </c>
      <c r="D69" t="str">
        <f>VLOOKUP(C69,Schools!A:B,2,0)</f>
        <v>Orion Primary School</v>
      </c>
      <c r="E69" t="str">
        <f>VLOOKUP(C69,Schools!$A:$Z,3,0)</f>
        <v>M</v>
      </c>
      <c r="F69" s="72">
        <v>2781</v>
      </c>
      <c r="G69" s="70" t="s">
        <v>4675</v>
      </c>
      <c r="H69" s="70"/>
      <c r="I69" t="str">
        <f t="shared" si="16"/>
        <v>11294/543965</v>
      </c>
      <c r="J69">
        <f>VLOOKUP(C69,Schools!$A:$Z,9,0)</f>
        <v>400113</v>
      </c>
      <c r="K69" s="70" t="s">
        <v>332</v>
      </c>
      <c r="L69" s="70" t="s">
        <v>34</v>
      </c>
      <c r="M69" s="70" t="str">
        <f t="shared" si="5"/>
        <v>TPG</v>
      </c>
      <c r="N69" t="str">
        <f>VLOOKUP(C69,Schools!A:D,4,0)</f>
        <v>Primary</v>
      </c>
      <c r="O69">
        <f t="shared" si="17"/>
        <v>11294</v>
      </c>
      <c r="P69">
        <f t="shared" si="18"/>
        <v>543965</v>
      </c>
      <c r="Q69" s="73"/>
      <c r="R69" s="75">
        <f t="shared" si="8"/>
        <v>2781</v>
      </c>
      <c r="S69" s="73"/>
      <c r="T69" s="73"/>
      <c r="U69" s="73"/>
      <c r="V69" s="75"/>
      <c r="W69" s="73"/>
      <c r="X69" s="73"/>
      <c r="Y69" s="73"/>
      <c r="Z69" s="73"/>
      <c r="AA69" s="73"/>
      <c r="AB69" s="73"/>
      <c r="AC69" s="47">
        <f t="shared" si="9"/>
        <v>2781</v>
      </c>
      <c r="AD69" s="48">
        <f t="shared" si="10"/>
        <v>0</v>
      </c>
      <c r="AF69" s="60">
        <f>VLOOKUP(D69,Schools!$B$8:$F$143,5,FALSE)</f>
        <v>3022077</v>
      </c>
      <c r="AG69" s="313">
        <f t="shared" si="20"/>
        <v>2781</v>
      </c>
      <c r="AH69" s="313">
        <f t="shared" si="21"/>
        <v>2781</v>
      </c>
      <c r="AI69" s="313">
        <f t="shared" si="22"/>
        <v>2781</v>
      </c>
      <c r="AJ69" s="313">
        <f t="shared" si="23"/>
        <v>2781</v>
      </c>
    </row>
    <row r="70" spans="1:36" x14ac:dyDescent="0.25">
      <c r="A70" t="str">
        <f t="shared" si="19"/>
        <v>TPG</v>
      </c>
      <c r="B70" s="71"/>
      <c r="C70" s="70">
        <v>3022079</v>
      </c>
      <c r="D70" t="str">
        <f>VLOOKUP(C70,Schools!A:B,2,0)</f>
        <v>Beis Yaakov</v>
      </c>
      <c r="E70" t="str">
        <f>VLOOKUP(C70,Schools!$A:$Z,3,0)</f>
        <v>M</v>
      </c>
      <c r="F70" s="72">
        <v>1212</v>
      </c>
      <c r="G70" s="70" t="s">
        <v>4675</v>
      </c>
      <c r="H70" s="70"/>
      <c r="I70" t="str">
        <f t="shared" si="16"/>
        <v>11294/543965</v>
      </c>
      <c r="J70">
        <f>VLOOKUP(C70,Schools!$A:$Z,9,0)</f>
        <v>400070</v>
      </c>
      <c r="K70" s="70" t="s">
        <v>332</v>
      </c>
      <c r="L70" s="70" t="s">
        <v>34</v>
      </c>
      <c r="M70" s="70" t="str">
        <f t="shared" si="5"/>
        <v>TPG</v>
      </c>
      <c r="N70" t="str">
        <f>VLOOKUP(C70,Schools!A:D,4,0)</f>
        <v>Primary</v>
      </c>
      <c r="O70">
        <f t="shared" si="17"/>
        <v>11294</v>
      </c>
      <c r="P70">
        <f t="shared" si="18"/>
        <v>543965</v>
      </c>
      <c r="Q70" s="73"/>
      <c r="R70" s="75">
        <f t="shared" si="8"/>
        <v>1212</v>
      </c>
      <c r="S70" s="73"/>
      <c r="T70" s="73"/>
      <c r="U70" s="73"/>
      <c r="V70" s="75"/>
      <c r="W70" s="73"/>
      <c r="X70" s="73"/>
      <c r="Y70" s="73"/>
      <c r="Z70" s="73"/>
      <c r="AA70" s="73"/>
      <c r="AB70" s="73"/>
      <c r="AC70" s="47">
        <f t="shared" si="9"/>
        <v>1212</v>
      </c>
      <c r="AD70" s="48">
        <f t="shared" si="10"/>
        <v>0</v>
      </c>
      <c r="AF70" s="60">
        <f>VLOOKUP(D70,Schools!$B$8:$F$143,5,FALSE)</f>
        <v>3022079</v>
      </c>
      <c r="AG70" s="313">
        <f t="shared" si="20"/>
        <v>1212</v>
      </c>
      <c r="AH70" s="313">
        <f t="shared" si="21"/>
        <v>1212</v>
      </c>
      <c r="AI70" s="313">
        <f t="shared" si="22"/>
        <v>1212</v>
      </c>
      <c r="AJ70" s="313">
        <f t="shared" si="23"/>
        <v>1212</v>
      </c>
    </row>
    <row r="71" spans="1:36" x14ac:dyDescent="0.25">
      <c r="A71" t="str">
        <f t="shared" si="19"/>
        <v>TPG</v>
      </c>
      <c r="B71" s="71"/>
      <c r="C71" s="70">
        <v>3023518</v>
      </c>
      <c r="D71" t="str">
        <f>VLOOKUP(C71,Schools!A:B,2,0)</f>
        <v>Woodcroft Primary School</v>
      </c>
      <c r="E71" t="str">
        <f>VLOOKUP(C71,Schools!$A:$Z,3,0)</f>
        <v>M</v>
      </c>
      <c r="F71" s="72">
        <v>561</v>
      </c>
      <c r="G71" s="70" t="s">
        <v>4675</v>
      </c>
      <c r="H71" s="70"/>
      <c r="I71" t="str">
        <f t="shared" si="16"/>
        <v>11294/543965</v>
      </c>
      <c r="J71">
        <f>VLOOKUP(C71,Schools!$A:$Z,9,0)</f>
        <v>400117</v>
      </c>
      <c r="K71" s="70" t="s">
        <v>332</v>
      </c>
      <c r="L71" s="70" t="s">
        <v>34</v>
      </c>
      <c r="M71" s="70" t="str">
        <f t="shared" si="5"/>
        <v>TPG</v>
      </c>
      <c r="N71" t="str">
        <f>VLOOKUP(C71,Schools!A:D,4,0)</f>
        <v>Primary</v>
      </c>
      <c r="O71">
        <f t="shared" si="17"/>
        <v>11294</v>
      </c>
      <c r="P71">
        <f t="shared" si="18"/>
        <v>543965</v>
      </c>
      <c r="Q71" s="73"/>
      <c r="R71" s="75">
        <f t="shared" si="8"/>
        <v>561</v>
      </c>
      <c r="S71" s="73"/>
      <c r="T71" s="73"/>
      <c r="U71" s="73"/>
      <c r="V71" s="75"/>
      <c r="W71" s="73"/>
      <c r="X71" s="73"/>
      <c r="Y71" s="73"/>
      <c r="Z71" s="73"/>
      <c r="AA71" s="73"/>
      <c r="AB71" s="73"/>
      <c r="AC71" s="47">
        <f t="shared" si="9"/>
        <v>561</v>
      </c>
      <c r="AD71" s="48">
        <f t="shared" si="10"/>
        <v>0</v>
      </c>
      <c r="AF71" s="60">
        <f>VLOOKUP(D71,Schools!$B$8:$F$143,5,FALSE)</f>
        <v>3023518</v>
      </c>
      <c r="AG71" s="313">
        <f t="shared" si="20"/>
        <v>561</v>
      </c>
      <c r="AH71" s="313">
        <f t="shared" si="21"/>
        <v>561</v>
      </c>
      <c r="AI71" s="313">
        <f t="shared" si="22"/>
        <v>561</v>
      </c>
      <c r="AJ71" s="313">
        <f t="shared" si="23"/>
        <v>561</v>
      </c>
    </row>
    <row r="72" spans="1:36" x14ac:dyDescent="0.25">
      <c r="A72" t="str">
        <f t="shared" si="19"/>
        <v>TPG</v>
      </c>
      <c r="B72" s="71"/>
      <c r="C72" s="70">
        <v>3023523</v>
      </c>
      <c r="D72" t="str">
        <f>VLOOKUP(C72,Schools!A:B,2,0)</f>
        <v>Martin Primary School</v>
      </c>
      <c r="E72" t="str">
        <f>VLOOKUP(C72,Schools!$A:$Z,3,0)</f>
        <v>M</v>
      </c>
      <c r="F72" s="72">
        <v>1337</v>
      </c>
      <c r="G72" s="70" t="s">
        <v>4675</v>
      </c>
      <c r="H72" s="70"/>
      <c r="I72" t="str">
        <f t="shared" si="16"/>
        <v>11294/543965</v>
      </c>
      <c r="J72">
        <f>VLOOKUP(C72,Schools!$A:$Z,9,0)</f>
        <v>400130</v>
      </c>
      <c r="K72" s="70" t="s">
        <v>332</v>
      </c>
      <c r="L72" s="70" t="s">
        <v>34</v>
      </c>
      <c r="M72" s="70" t="str">
        <f t="shared" si="5"/>
        <v>TPG</v>
      </c>
      <c r="N72" t="str">
        <f>VLOOKUP(C72,Schools!A:D,4,0)</f>
        <v>Primary</v>
      </c>
      <c r="O72">
        <f t="shared" si="17"/>
        <v>11294</v>
      </c>
      <c r="P72">
        <f t="shared" si="18"/>
        <v>543965</v>
      </c>
      <c r="Q72" s="73"/>
      <c r="R72" s="75">
        <f t="shared" si="8"/>
        <v>1337</v>
      </c>
      <c r="S72" s="73"/>
      <c r="T72" s="73"/>
      <c r="U72" s="73"/>
      <c r="V72" s="75"/>
      <c r="W72" s="73"/>
      <c r="X72" s="73"/>
      <c r="Y72" s="73"/>
      <c r="Z72" s="73"/>
      <c r="AA72" s="73"/>
      <c r="AB72" s="73"/>
      <c r="AC72" s="47">
        <f t="shared" si="9"/>
        <v>1337</v>
      </c>
      <c r="AD72" s="48">
        <f t="shared" si="10"/>
        <v>0</v>
      </c>
      <c r="AF72" s="60">
        <f>VLOOKUP(D72,Schools!$B$8:$F$143,5,FALSE)</f>
        <v>3023523</v>
      </c>
      <c r="AG72" s="313">
        <f t="shared" si="20"/>
        <v>1337</v>
      </c>
      <c r="AH72" s="313">
        <f t="shared" si="21"/>
        <v>1337</v>
      </c>
      <c r="AI72" s="313">
        <f t="shared" si="22"/>
        <v>1337</v>
      </c>
      <c r="AJ72" s="313">
        <f t="shared" si="23"/>
        <v>1337</v>
      </c>
    </row>
    <row r="73" spans="1:36" x14ac:dyDescent="0.25">
      <c r="A73" t="str">
        <f t="shared" si="19"/>
        <v>TPG</v>
      </c>
      <c r="B73" s="71"/>
      <c r="C73" s="70">
        <v>3025427</v>
      </c>
      <c r="D73" t="str">
        <f>VLOOKUP(C73,Schools!A:B,2,0)</f>
        <v>JCoSS</v>
      </c>
      <c r="E73" t="str">
        <f>VLOOKUP(C73,Schools!$A:$Z,3,0)</f>
        <v>M</v>
      </c>
      <c r="F73" s="72">
        <v>10336</v>
      </c>
      <c r="G73" s="70" t="s">
        <v>4675</v>
      </c>
      <c r="H73" s="70"/>
      <c r="I73" t="str">
        <f t="shared" si="16"/>
        <v>11294/543965</v>
      </c>
      <c r="J73">
        <f>VLOOKUP(C73,Schools!$A:$Z,9,0)</f>
        <v>400140</v>
      </c>
      <c r="K73" s="70" t="s">
        <v>332</v>
      </c>
      <c r="L73" s="70" t="s">
        <v>34</v>
      </c>
      <c r="M73" s="70" t="str">
        <f t="shared" si="5"/>
        <v>TPG</v>
      </c>
      <c r="N73" t="str">
        <f>VLOOKUP(C73,Schools!A:D,4,0)</f>
        <v>Secondary</v>
      </c>
      <c r="O73">
        <f t="shared" si="17"/>
        <v>11294</v>
      </c>
      <c r="P73">
        <f t="shared" si="18"/>
        <v>543965</v>
      </c>
      <c r="Q73" s="73"/>
      <c r="R73" s="75">
        <f t="shared" si="8"/>
        <v>10336</v>
      </c>
      <c r="S73" s="73"/>
      <c r="T73" s="73"/>
      <c r="U73" s="73"/>
      <c r="V73" s="75"/>
      <c r="W73" s="73"/>
      <c r="X73" s="73"/>
      <c r="Y73" s="73"/>
      <c r="Z73" s="73"/>
      <c r="AA73" s="73"/>
      <c r="AB73" s="73"/>
      <c r="AC73" s="47">
        <f t="shared" si="9"/>
        <v>10336</v>
      </c>
      <c r="AD73" s="48">
        <f t="shared" si="10"/>
        <v>0</v>
      </c>
      <c r="AF73" s="60">
        <f>VLOOKUP(D73,Schools!$B$8:$F$143,5,FALSE)</f>
        <v>3025427</v>
      </c>
      <c r="AG73" s="313">
        <f t="shared" si="20"/>
        <v>10336</v>
      </c>
      <c r="AH73" s="313">
        <f t="shared" si="21"/>
        <v>10336</v>
      </c>
      <c r="AI73" s="313">
        <f t="shared" si="22"/>
        <v>10336</v>
      </c>
      <c r="AJ73" s="313">
        <f t="shared" si="23"/>
        <v>10336</v>
      </c>
    </row>
    <row r="74" spans="1:36" x14ac:dyDescent="0.25">
      <c r="A74" t="str">
        <f t="shared" si="19"/>
        <v>TPG</v>
      </c>
      <c r="B74" s="71"/>
      <c r="C74" s="70">
        <v>3023524</v>
      </c>
      <c r="D74" t="str">
        <f>VLOOKUP(C74,Schools!A:B,2,0)</f>
        <v>Beit Shvidler Primary School</v>
      </c>
      <c r="E74" t="str">
        <f>VLOOKUP(C74,Schools!$A:$Z,3,0)</f>
        <v>M</v>
      </c>
      <c r="F74" s="72">
        <v>496</v>
      </c>
      <c r="G74" s="70" t="s">
        <v>4675</v>
      </c>
      <c r="H74" s="70"/>
      <c r="I74" t="str">
        <f t="shared" si="16"/>
        <v>11294/543965</v>
      </c>
      <c r="J74">
        <f>VLOOKUP(C74,Schools!$A:$Z,9,0)</f>
        <v>400150</v>
      </c>
      <c r="K74" s="70" t="s">
        <v>332</v>
      </c>
      <c r="L74" s="70" t="s">
        <v>34</v>
      </c>
      <c r="M74" s="70" t="str">
        <f t="shared" si="5"/>
        <v>TPG</v>
      </c>
      <c r="N74" t="str">
        <f>VLOOKUP(C74,Schools!A:D,4,0)</f>
        <v>Primary</v>
      </c>
      <c r="O74">
        <f t="shared" si="17"/>
        <v>11294</v>
      </c>
      <c r="P74">
        <f t="shared" si="18"/>
        <v>543965</v>
      </c>
      <c r="Q74" s="73"/>
      <c r="R74" s="75">
        <f t="shared" si="8"/>
        <v>496</v>
      </c>
      <c r="S74" s="73"/>
      <c r="T74" s="73"/>
      <c r="U74" s="73"/>
      <c r="V74" s="75"/>
      <c r="W74" s="73"/>
      <c r="X74" s="73"/>
      <c r="Y74" s="73"/>
      <c r="Z74" s="73"/>
      <c r="AA74" s="73"/>
      <c r="AB74" s="73"/>
      <c r="AC74" s="47">
        <f t="shared" si="9"/>
        <v>496</v>
      </c>
      <c r="AD74" s="48">
        <f t="shared" si="10"/>
        <v>0</v>
      </c>
      <c r="AF74" s="60">
        <f>VLOOKUP(D74,Schools!$B$8:$F$143,5,FALSE)</f>
        <v>3023524</v>
      </c>
      <c r="AG74" s="313">
        <f t="shared" si="20"/>
        <v>496</v>
      </c>
      <c r="AH74" s="313">
        <f t="shared" si="21"/>
        <v>496</v>
      </c>
      <c r="AI74" s="313">
        <f t="shared" si="22"/>
        <v>496</v>
      </c>
      <c r="AJ74" s="313">
        <f t="shared" si="23"/>
        <v>496</v>
      </c>
    </row>
    <row r="75" spans="1:36" x14ac:dyDescent="0.25">
      <c r="A75" t="str">
        <f t="shared" si="19"/>
        <v>TPG</v>
      </c>
      <c r="B75" s="71"/>
      <c r="C75" s="70">
        <v>3024004</v>
      </c>
      <c r="D75" t="str">
        <f>VLOOKUP(C75,Schools!A:B,2,0)</f>
        <v>Menorah High School (Girls)</v>
      </c>
      <c r="E75" t="str">
        <f>VLOOKUP(C75,Schools!$A:$Z,3,0)</f>
        <v>M</v>
      </c>
      <c r="F75" s="72">
        <v>2676</v>
      </c>
      <c r="G75" s="70" t="s">
        <v>4675</v>
      </c>
      <c r="H75" s="70"/>
      <c r="I75" t="str">
        <f t="shared" si="16"/>
        <v>11294/543965</v>
      </c>
      <c r="J75">
        <f>VLOOKUP(C75,Schools!$A:$Z,9,0)</f>
        <v>107953</v>
      </c>
      <c r="K75" s="70" t="s">
        <v>332</v>
      </c>
      <c r="L75" s="70" t="s">
        <v>34</v>
      </c>
      <c r="M75" s="70" t="str">
        <f t="shared" si="5"/>
        <v>TPG</v>
      </c>
      <c r="N75" t="str">
        <f>VLOOKUP(C75,Schools!A:D,4,0)</f>
        <v>Secondary</v>
      </c>
      <c r="O75">
        <f t="shared" si="17"/>
        <v>11294</v>
      </c>
      <c r="P75">
        <f t="shared" si="18"/>
        <v>543965</v>
      </c>
      <c r="Q75" s="73"/>
      <c r="R75" s="75">
        <f t="shared" si="8"/>
        <v>2676</v>
      </c>
      <c r="S75" s="73"/>
      <c r="T75" s="73"/>
      <c r="U75" s="73"/>
      <c r="V75" s="75"/>
      <c r="W75" s="73"/>
      <c r="X75" s="73"/>
      <c r="Y75" s="73"/>
      <c r="Z75" s="73"/>
      <c r="AA75" s="73"/>
      <c r="AB75" s="73"/>
      <c r="AC75" s="47">
        <f t="shared" si="9"/>
        <v>2676</v>
      </c>
      <c r="AD75" s="48">
        <f t="shared" si="10"/>
        <v>0</v>
      </c>
      <c r="AF75" s="60">
        <f>VLOOKUP(D75,Schools!$B$8:$F$143,5,FALSE)</f>
        <v>3024004</v>
      </c>
      <c r="AG75" s="313">
        <f t="shared" si="20"/>
        <v>2676</v>
      </c>
      <c r="AH75" s="313">
        <f t="shared" si="21"/>
        <v>2676</v>
      </c>
      <c r="AI75" s="313">
        <f t="shared" si="22"/>
        <v>2676</v>
      </c>
      <c r="AJ75" s="313">
        <f t="shared" si="23"/>
        <v>2676</v>
      </c>
    </row>
    <row r="76" spans="1:36" x14ac:dyDescent="0.25">
      <c r="A76" t="str">
        <f t="shared" si="19"/>
        <v>TPG</v>
      </c>
      <c r="B76" s="71"/>
      <c r="C76" s="70">
        <v>3022053</v>
      </c>
      <c r="D76" t="str">
        <f>VLOOKUP(C76,Schools!A:B,2,0)</f>
        <v>Noam Primary School</v>
      </c>
      <c r="E76" t="str">
        <f>VLOOKUP(C76,Schools!$A:$Z,3,0)</f>
        <v>M</v>
      </c>
      <c r="F76" s="72">
        <v>561</v>
      </c>
      <c r="G76" s="70" t="s">
        <v>4675</v>
      </c>
      <c r="H76" s="70"/>
      <c r="I76" t="str">
        <f t="shared" si="16"/>
        <v>11294/543965</v>
      </c>
      <c r="J76">
        <f>VLOOKUP(C76,Schools!$A:$Z,9,0)</f>
        <v>158733</v>
      </c>
      <c r="K76" s="70" t="s">
        <v>332</v>
      </c>
      <c r="L76" s="70" t="s">
        <v>34</v>
      </c>
      <c r="M76" s="70" t="str">
        <f t="shared" si="5"/>
        <v>TPG</v>
      </c>
      <c r="N76" t="str">
        <f>VLOOKUP(C76,Schools!A:D,4,0)</f>
        <v>Primary</v>
      </c>
      <c r="O76">
        <f t="shared" si="17"/>
        <v>11294</v>
      </c>
      <c r="P76">
        <f t="shared" si="18"/>
        <v>543965</v>
      </c>
      <c r="Q76" s="73"/>
      <c r="R76" s="75">
        <f t="shared" si="8"/>
        <v>561</v>
      </c>
      <c r="S76" s="73"/>
      <c r="T76" s="73"/>
      <c r="U76" s="73"/>
      <c r="V76" s="75"/>
      <c r="W76" s="73"/>
      <c r="X76" s="73"/>
      <c r="Y76" s="73"/>
      <c r="Z76" s="73"/>
      <c r="AA76" s="73"/>
      <c r="AB76" s="73"/>
      <c r="AC76" s="47">
        <f t="shared" si="9"/>
        <v>561</v>
      </c>
      <c r="AD76" s="48">
        <f t="shared" si="10"/>
        <v>0</v>
      </c>
      <c r="AF76" s="60">
        <f>VLOOKUP(D76,Schools!$B$8:$F$143,5,FALSE)</f>
        <v>3022053</v>
      </c>
      <c r="AG76" s="313">
        <f t="shared" si="20"/>
        <v>561</v>
      </c>
      <c r="AH76" s="313">
        <f t="shared" si="21"/>
        <v>561</v>
      </c>
      <c r="AI76" s="313">
        <f t="shared" si="22"/>
        <v>561</v>
      </c>
      <c r="AJ76" s="313">
        <f t="shared" si="23"/>
        <v>561</v>
      </c>
    </row>
    <row r="77" spans="1:36" x14ac:dyDescent="0.25">
      <c r="A77" t="str">
        <f t="shared" si="19"/>
        <v>TPG</v>
      </c>
      <c r="B77" s="191"/>
      <c r="C77" s="190">
        <v>3021000</v>
      </c>
      <c r="D77" t="str">
        <f>VLOOKUP(C77,Schools!A:B,2,0)</f>
        <v>Brookhill Nursery</v>
      </c>
      <c r="E77" t="str">
        <f>VLOOKUP(C77,Schools!$A:$Z,3,0)</f>
        <v>M</v>
      </c>
      <c r="F77" s="192">
        <v>6092</v>
      </c>
      <c r="G77" s="190" t="s">
        <v>4675</v>
      </c>
      <c r="H77" s="190"/>
      <c r="I77" t="str">
        <f t="shared" si="16"/>
        <v>11294/543965</v>
      </c>
      <c r="J77">
        <f>VLOOKUP(C77,Schools!$A:$Z,9,0)</f>
        <v>400102</v>
      </c>
      <c r="K77" s="190" t="s">
        <v>332</v>
      </c>
      <c r="L77" s="70" t="s">
        <v>301</v>
      </c>
      <c r="M77" s="70" t="str">
        <f t="shared" si="5"/>
        <v>TPECG</v>
      </c>
      <c r="N77" t="str">
        <f>VLOOKUP(C77,Schools!A:D,4,0)</f>
        <v>Nursery</v>
      </c>
      <c r="O77">
        <f t="shared" si="17"/>
        <v>11294</v>
      </c>
      <c r="P77">
        <f t="shared" si="18"/>
        <v>543965</v>
      </c>
      <c r="Q77" s="73"/>
      <c r="R77" s="75">
        <f t="shared" si="8"/>
        <v>6092</v>
      </c>
      <c r="S77" s="73"/>
      <c r="T77" s="73"/>
      <c r="U77" s="73"/>
      <c r="V77" s="75"/>
      <c r="W77" s="73"/>
      <c r="X77" s="73"/>
      <c r="Y77" s="73"/>
      <c r="Z77" s="73"/>
      <c r="AA77" s="73"/>
      <c r="AB77" s="73"/>
      <c r="AC77" s="47">
        <f t="shared" si="9"/>
        <v>6092</v>
      </c>
      <c r="AD77" s="48">
        <f t="shared" si="10"/>
        <v>0</v>
      </c>
      <c r="AF77" s="60">
        <f>VLOOKUP(D77,Schools!$B$8:$F$143,5,FALSE)</f>
        <v>3020135</v>
      </c>
      <c r="AG77" s="313">
        <f t="shared" si="20"/>
        <v>6092</v>
      </c>
      <c r="AH77" s="313">
        <f t="shared" si="21"/>
        <v>6092</v>
      </c>
      <c r="AI77" s="313">
        <f t="shared" si="22"/>
        <v>6092</v>
      </c>
      <c r="AJ77" s="313">
        <f t="shared" si="23"/>
        <v>6092</v>
      </c>
    </row>
    <row r="78" spans="1:36" x14ac:dyDescent="0.25">
      <c r="A78" t="str">
        <f t="shared" si="19"/>
        <v>TPG</v>
      </c>
      <c r="B78" s="191"/>
      <c r="C78" s="190">
        <v>3021001</v>
      </c>
      <c r="D78" t="str">
        <f>VLOOKUP(C78,Schools!A:B,2,0)</f>
        <v>Hampden Way Nursery</v>
      </c>
      <c r="E78" t="str">
        <f>VLOOKUP(C78,Schools!$A:$Z,3,0)</f>
        <v>M</v>
      </c>
      <c r="F78" s="192">
        <v>6092</v>
      </c>
      <c r="G78" s="190" t="s">
        <v>4675</v>
      </c>
      <c r="H78" s="190"/>
      <c r="I78" t="str">
        <f t="shared" ref="I78:I112" si="24">O78&amp;"/"&amp;P78</f>
        <v>11294/543965</v>
      </c>
      <c r="J78">
        <f>VLOOKUP(C78,Schools!$A:$Z,9,0)</f>
        <v>400102</v>
      </c>
      <c r="K78" s="190" t="s">
        <v>332</v>
      </c>
      <c r="L78" s="70" t="s">
        <v>301</v>
      </c>
      <c r="M78" s="70" t="str">
        <f t="shared" si="5"/>
        <v>TPECG</v>
      </c>
      <c r="N78" t="str">
        <f>VLOOKUP(C78,Schools!A:D,4,0)</f>
        <v>Nursery</v>
      </c>
      <c r="O78">
        <f t="shared" ref="O78:O112" si="25">IF(OR(N78="Special", N78="PRU"),11294,IF(E78="M", 11294,"None"))</f>
        <v>11294</v>
      </c>
      <c r="P78">
        <f t="shared" si="18"/>
        <v>543965</v>
      </c>
      <c r="Q78" s="73"/>
      <c r="R78" s="75">
        <f t="shared" si="8"/>
        <v>6092</v>
      </c>
      <c r="S78" s="73"/>
      <c r="T78" s="73"/>
      <c r="U78" s="73"/>
      <c r="V78" s="75"/>
      <c r="W78" s="73"/>
      <c r="X78" s="73"/>
      <c r="Y78" s="73"/>
      <c r="Z78" s="73"/>
      <c r="AA78" s="73"/>
      <c r="AB78" s="73"/>
      <c r="AC78" s="47">
        <f t="shared" si="9"/>
        <v>6092</v>
      </c>
      <c r="AD78" s="48">
        <f t="shared" si="10"/>
        <v>0</v>
      </c>
      <c r="AF78" s="60">
        <f>VLOOKUP(D78,Schools!$B$8:$F$143,5,FALSE)</f>
        <v>3020135</v>
      </c>
      <c r="AG78" s="313">
        <f t="shared" si="20"/>
        <v>6092</v>
      </c>
      <c r="AH78" s="313">
        <f t="shared" si="21"/>
        <v>6092</v>
      </c>
      <c r="AI78" s="313">
        <f t="shared" si="22"/>
        <v>6092</v>
      </c>
      <c r="AJ78" s="313">
        <f t="shared" si="23"/>
        <v>6092</v>
      </c>
    </row>
    <row r="79" spans="1:36" x14ac:dyDescent="0.25">
      <c r="A79" t="str">
        <f t="shared" si="19"/>
        <v>TPG</v>
      </c>
      <c r="B79" s="191"/>
      <c r="C79" s="190">
        <v>3021002</v>
      </c>
      <c r="D79" t="str">
        <f>VLOOKUP(C79,Schools!A:B,2,0)</f>
        <v>Moss Hall Nursery</v>
      </c>
      <c r="E79" t="str">
        <f>VLOOKUP(C79,Schools!$A:$Z,3,0)</f>
        <v>M</v>
      </c>
      <c r="F79" s="192">
        <v>6092</v>
      </c>
      <c r="G79" s="190" t="s">
        <v>4675</v>
      </c>
      <c r="H79" s="190"/>
      <c r="I79" t="str">
        <f t="shared" si="24"/>
        <v>11294/543965</v>
      </c>
      <c r="J79">
        <f>VLOOKUP(C79,Schools!$A:$Z,9,0)</f>
        <v>400072</v>
      </c>
      <c r="K79" s="190" t="s">
        <v>332</v>
      </c>
      <c r="L79" s="70" t="s">
        <v>301</v>
      </c>
      <c r="M79" s="70" t="str">
        <f t="shared" si="5"/>
        <v>TPECG</v>
      </c>
      <c r="N79" t="str">
        <f>VLOOKUP(C79,Schools!A:D,4,0)</f>
        <v>Nursery</v>
      </c>
      <c r="O79">
        <f t="shared" si="25"/>
        <v>11294</v>
      </c>
      <c r="P79">
        <f t="shared" si="18"/>
        <v>543965</v>
      </c>
      <c r="Q79" s="73"/>
      <c r="R79" s="75">
        <f t="shared" si="8"/>
        <v>6092</v>
      </c>
      <c r="S79" s="73"/>
      <c r="T79" s="73"/>
      <c r="U79" s="73"/>
      <c r="V79" s="75"/>
      <c r="W79" s="73"/>
      <c r="X79" s="73"/>
      <c r="Y79" s="73"/>
      <c r="Z79" s="73"/>
      <c r="AA79" s="73"/>
      <c r="AB79" s="73"/>
      <c r="AC79" s="47">
        <f t="shared" si="9"/>
        <v>6092</v>
      </c>
      <c r="AD79" s="48">
        <f t="shared" si="10"/>
        <v>0</v>
      </c>
      <c r="AF79" s="60">
        <f>VLOOKUP(D79,Schools!$B$8:$F$143,5,FALSE)</f>
        <v>3021002</v>
      </c>
      <c r="AG79" s="313">
        <f t="shared" si="20"/>
        <v>6092</v>
      </c>
      <c r="AH79" s="313">
        <f t="shared" si="21"/>
        <v>6092</v>
      </c>
      <c r="AI79" s="313">
        <f t="shared" si="22"/>
        <v>6092</v>
      </c>
      <c r="AJ79" s="313">
        <f t="shared" si="23"/>
        <v>6092</v>
      </c>
    </row>
    <row r="80" spans="1:36" x14ac:dyDescent="0.25">
      <c r="A80" t="str">
        <f t="shared" si="19"/>
        <v>TPG</v>
      </c>
      <c r="B80" s="191"/>
      <c r="C80" s="190">
        <v>3021003</v>
      </c>
      <c r="D80" t="str">
        <f>VLOOKUP(C80,Schools!A:B,2,0)</f>
        <v>St Margaret's Nursery</v>
      </c>
      <c r="E80" t="str">
        <f>VLOOKUP(C80,Schools!$A:$Z,3,0)</f>
        <v>M</v>
      </c>
      <c r="F80" s="192">
        <v>6945</v>
      </c>
      <c r="G80" s="190" t="s">
        <v>4675</v>
      </c>
      <c r="H80" s="190"/>
      <c r="I80" t="str">
        <f t="shared" si="24"/>
        <v>11294/543965</v>
      </c>
      <c r="J80">
        <f>VLOOKUP(C80,Schools!$A:$Z,9,0)</f>
        <v>400102</v>
      </c>
      <c r="K80" s="190" t="s">
        <v>332</v>
      </c>
      <c r="L80" s="70" t="s">
        <v>301</v>
      </c>
      <c r="M80" s="70" t="str">
        <f t="shared" si="5"/>
        <v>TPECG</v>
      </c>
      <c r="N80" t="str">
        <f>VLOOKUP(C80,Schools!A:D,4,0)</f>
        <v>Nursery</v>
      </c>
      <c r="O80">
        <f t="shared" si="25"/>
        <v>11294</v>
      </c>
      <c r="P80">
        <f t="shared" ref="P80:P113" si="26">IF(E80="M",543965,516500)</f>
        <v>543965</v>
      </c>
      <c r="Q80" s="73"/>
      <c r="R80" s="75">
        <f t="shared" si="8"/>
        <v>6945</v>
      </c>
      <c r="S80" s="73"/>
      <c r="T80" s="73"/>
      <c r="U80" s="73"/>
      <c r="V80" s="75"/>
      <c r="W80" s="73"/>
      <c r="X80" s="73"/>
      <c r="Y80" s="73"/>
      <c r="Z80" s="73"/>
      <c r="AA80" s="73"/>
      <c r="AB80" s="73"/>
      <c r="AC80" s="47">
        <f t="shared" si="9"/>
        <v>6945</v>
      </c>
      <c r="AD80" s="48">
        <f t="shared" si="10"/>
        <v>0</v>
      </c>
      <c r="AF80" s="60">
        <f>VLOOKUP(D80,Schools!$B$8:$F$143,5,FALSE)</f>
        <v>3020135</v>
      </c>
      <c r="AG80" s="313">
        <f t="shared" si="20"/>
        <v>6945</v>
      </c>
      <c r="AH80" s="313">
        <f t="shared" si="21"/>
        <v>6945</v>
      </c>
      <c r="AI80" s="313">
        <f t="shared" si="22"/>
        <v>6945</v>
      </c>
      <c r="AJ80" s="313">
        <f t="shared" si="23"/>
        <v>6945</v>
      </c>
    </row>
    <row r="81" spans="1:36" x14ac:dyDescent="0.25">
      <c r="A81" t="str">
        <f t="shared" ref="A81:A113" si="27">$B$3</f>
        <v>TPG</v>
      </c>
      <c r="B81" s="191"/>
      <c r="C81" s="190">
        <v>3022002</v>
      </c>
      <c r="D81" t="str">
        <f>VLOOKUP(C81,Schools!A:B,2,0)</f>
        <v>Barnfield School</v>
      </c>
      <c r="E81" t="str">
        <f>VLOOKUP(C81,Schools!$A:$Z,3,0)</f>
        <v>M</v>
      </c>
      <c r="F81" s="192">
        <v>2010</v>
      </c>
      <c r="G81" s="190" t="s">
        <v>4675</v>
      </c>
      <c r="H81" s="190"/>
      <c r="I81" t="str">
        <f t="shared" si="24"/>
        <v>11294/543965</v>
      </c>
      <c r="J81">
        <f>VLOOKUP(C81,Schools!$A:$Z,9,0)</f>
        <v>400005</v>
      </c>
      <c r="K81" s="190" t="s">
        <v>332</v>
      </c>
      <c r="L81" s="70" t="s">
        <v>301</v>
      </c>
      <c r="M81" s="70" t="str">
        <f t="shared" si="5"/>
        <v>TPECG</v>
      </c>
      <c r="N81" t="str">
        <f>VLOOKUP(C81,Schools!A:D,4,0)</f>
        <v>Primary</v>
      </c>
      <c r="O81">
        <f t="shared" si="25"/>
        <v>11294</v>
      </c>
      <c r="P81">
        <f t="shared" si="26"/>
        <v>543965</v>
      </c>
      <c r="Q81" s="73"/>
      <c r="R81" s="75">
        <f t="shared" si="8"/>
        <v>2010</v>
      </c>
      <c r="S81" s="73"/>
      <c r="T81" s="73"/>
      <c r="U81" s="73"/>
      <c r="V81" s="75"/>
      <c r="W81" s="73"/>
      <c r="X81" s="73"/>
      <c r="Y81" s="73"/>
      <c r="Z81" s="73"/>
      <c r="AA81" s="73"/>
      <c r="AB81" s="73"/>
      <c r="AC81" s="47">
        <f t="shared" si="9"/>
        <v>2010</v>
      </c>
      <c r="AD81" s="48">
        <f t="shared" si="10"/>
        <v>0</v>
      </c>
      <c r="AF81" s="60">
        <f>VLOOKUP(D81,Schools!$B$8:$F$143,5,FALSE)</f>
        <v>3022002</v>
      </c>
      <c r="AG81" s="313">
        <f t="shared" si="20"/>
        <v>2010</v>
      </c>
      <c r="AH81" s="313">
        <f t="shared" si="21"/>
        <v>2010</v>
      </c>
      <c r="AI81" s="313">
        <f t="shared" si="22"/>
        <v>2010</v>
      </c>
      <c r="AJ81" s="313">
        <f t="shared" si="23"/>
        <v>2010</v>
      </c>
    </row>
    <row r="82" spans="1:36" x14ac:dyDescent="0.25">
      <c r="A82" t="str">
        <f t="shared" si="27"/>
        <v>TPG</v>
      </c>
      <c r="B82" s="191"/>
      <c r="C82" s="190">
        <v>3022003</v>
      </c>
      <c r="D82" t="str">
        <f>VLOOKUP(C82,Schools!A:B,2,0)</f>
        <v>Bell Lane Primary School</v>
      </c>
      <c r="E82" t="str">
        <f>VLOOKUP(C82,Schools!$A:$Z,3,0)</f>
        <v>M</v>
      </c>
      <c r="F82" s="192">
        <v>3533</v>
      </c>
      <c r="G82" s="190" t="s">
        <v>4675</v>
      </c>
      <c r="H82" s="190"/>
      <c r="I82" t="str">
        <f t="shared" si="24"/>
        <v>11294/543965</v>
      </c>
      <c r="J82">
        <f>VLOOKUP(C82,Schools!$A:$Z,9,0)</f>
        <v>400051</v>
      </c>
      <c r="K82" s="190" t="s">
        <v>332</v>
      </c>
      <c r="L82" s="70" t="s">
        <v>301</v>
      </c>
      <c r="M82" s="70" t="str">
        <f t="shared" si="5"/>
        <v>TPECG</v>
      </c>
      <c r="N82" t="str">
        <f>VLOOKUP(C82,Schools!A:D,4,0)</f>
        <v>Primary</v>
      </c>
      <c r="O82">
        <f t="shared" si="25"/>
        <v>11294</v>
      </c>
      <c r="P82">
        <f t="shared" si="26"/>
        <v>543965</v>
      </c>
      <c r="Q82" s="73"/>
      <c r="R82" s="75">
        <f t="shared" si="8"/>
        <v>3533</v>
      </c>
      <c r="S82" s="73"/>
      <c r="T82" s="73"/>
      <c r="U82" s="73"/>
      <c r="V82" s="75"/>
      <c r="W82" s="73"/>
      <c r="X82" s="73"/>
      <c r="Y82" s="73"/>
      <c r="Z82" s="73"/>
      <c r="AA82" s="73"/>
      <c r="AB82" s="73"/>
      <c r="AC82" s="47">
        <f t="shared" si="9"/>
        <v>3533</v>
      </c>
      <c r="AD82" s="48">
        <f t="shared" si="10"/>
        <v>0</v>
      </c>
      <c r="AF82" s="60">
        <f>VLOOKUP(D82,Schools!$B$8:$F$143,5,FALSE)</f>
        <v>3022003</v>
      </c>
      <c r="AG82" s="313">
        <f t="shared" si="20"/>
        <v>3533</v>
      </c>
      <c r="AH82" s="313">
        <f t="shared" si="21"/>
        <v>3533</v>
      </c>
      <c r="AI82" s="313">
        <f t="shared" si="22"/>
        <v>3533</v>
      </c>
      <c r="AJ82" s="313">
        <f t="shared" si="23"/>
        <v>3533</v>
      </c>
    </row>
    <row r="83" spans="1:36" x14ac:dyDescent="0.25">
      <c r="A83" t="str">
        <f t="shared" si="27"/>
        <v>TPG</v>
      </c>
      <c r="B83" s="191"/>
      <c r="C83" s="190">
        <v>3022008</v>
      </c>
      <c r="D83" t="str">
        <f>VLOOKUP(C83,Schools!A:B,2,0)</f>
        <v>Brookland Infant  &amp; Nursery School</v>
      </c>
      <c r="E83" t="str">
        <f>VLOOKUP(C83,Schools!$A:$Z,3,0)</f>
        <v>M</v>
      </c>
      <c r="F83" s="192">
        <v>2498</v>
      </c>
      <c r="G83" s="190" t="s">
        <v>4675</v>
      </c>
      <c r="H83" s="190"/>
      <c r="I83" t="str">
        <f t="shared" si="24"/>
        <v>11294/543965</v>
      </c>
      <c r="J83">
        <f>VLOOKUP(C83,Schools!$A:$Z,9,0)</f>
        <v>400057</v>
      </c>
      <c r="K83" s="190" t="s">
        <v>332</v>
      </c>
      <c r="L83" s="70" t="s">
        <v>301</v>
      </c>
      <c r="M83" s="70" t="str">
        <f t="shared" si="5"/>
        <v>TPECG</v>
      </c>
      <c r="N83" t="str">
        <f>VLOOKUP(C83,Schools!A:D,4,0)</f>
        <v>Primary</v>
      </c>
      <c r="O83">
        <f t="shared" si="25"/>
        <v>11294</v>
      </c>
      <c r="P83">
        <f t="shared" si="26"/>
        <v>543965</v>
      </c>
      <c r="Q83" s="73"/>
      <c r="R83" s="75">
        <f t="shared" si="8"/>
        <v>2498</v>
      </c>
      <c r="S83" s="73"/>
      <c r="T83" s="73"/>
      <c r="U83" s="73"/>
      <c r="V83" s="75"/>
      <c r="W83" s="73"/>
      <c r="X83" s="73"/>
      <c r="Y83" s="73"/>
      <c r="Z83" s="73"/>
      <c r="AA83" s="73"/>
      <c r="AB83" s="73"/>
      <c r="AC83" s="47">
        <f t="shared" si="9"/>
        <v>2498</v>
      </c>
      <c r="AD83" s="48">
        <f t="shared" si="10"/>
        <v>0</v>
      </c>
      <c r="AF83" s="60">
        <f>VLOOKUP(D83,Schools!$B$8:$F$143,5,FALSE)</f>
        <v>3022008</v>
      </c>
      <c r="AG83" s="313">
        <f t="shared" si="20"/>
        <v>2498</v>
      </c>
      <c r="AH83" s="313">
        <f t="shared" si="21"/>
        <v>2498</v>
      </c>
      <c r="AI83" s="313">
        <f t="shared" si="22"/>
        <v>2498</v>
      </c>
      <c r="AJ83" s="313">
        <f t="shared" si="23"/>
        <v>2498</v>
      </c>
    </row>
    <row r="84" spans="1:36" x14ac:dyDescent="0.25">
      <c r="A84" t="str">
        <f t="shared" si="27"/>
        <v>TPG</v>
      </c>
      <c r="B84" s="191"/>
      <c r="C84" s="190">
        <v>3022009</v>
      </c>
      <c r="D84" t="str">
        <f>VLOOKUP(C84,Schools!A:B,2,0)</f>
        <v>Brunswick Park Primary &amp; Nursery School</v>
      </c>
      <c r="E84" t="str">
        <f>VLOOKUP(C84,Schools!$A:$Z,3,0)</f>
        <v>M</v>
      </c>
      <c r="F84" s="192">
        <v>2071</v>
      </c>
      <c r="G84" s="190" t="s">
        <v>4675</v>
      </c>
      <c r="H84" s="190"/>
      <c r="I84" t="str">
        <f t="shared" si="24"/>
        <v>11294/543965</v>
      </c>
      <c r="J84">
        <f>VLOOKUP(C84,Schools!$A:$Z,9,0)</f>
        <v>400061</v>
      </c>
      <c r="K84" s="190" t="s">
        <v>332</v>
      </c>
      <c r="L84" s="70" t="s">
        <v>301</v>
      </c>
      <c r="M84" s="70" t="str">
        <f t="shared" si="5"/>
        <v>TPECG</v>
      </c>
      <c r="N84" t="str">
        <f>VLOOKUP(C84,Schools!A:D,4,0)</f>
        <v>Primary</v>
      </c>
      <c r="O84">
        <f t="shared" si="25"/>
        <v>11294</v>
      </c>
      <c r="P84">
        <f t="shared" si="26"/>
        <v>543965</v>
      </c>
      <c r="Q84" s="73"/>
      <c r="R84" s="75">
        <f t="shared" si="8"/>
        <v>2071</v>
      </c>
      <c r="S84" s="73"/>
      <c r="T84" s="73"/>
      <c r="U84" s="73"/>
      <c r="V84" s="75"/>
      <c r="W84" s="73"/>
      <c r="X84" s="73"/>
      <c r="Y84" s="73"/>
      <c r="Z84" s="73"/>
      <c r="AA84" s="73"/>
      <c r="AB84" s="73"/>
      <c r="AC84" s="47">
        <f t="shared" si="9"/>
        <v>2071</v>
      </c>
      <c r="AD84" s="48">
        <f t="shared" si="10"/>
        <v>0</v>
      </c>
      <c r="AF84" s="60">
        <f>VLOOKUP(D84,Schools!$B$8:$F$143,5,FALSE)</f>
        <v>3022009</v>
      </c>
      <c r="AG84" s="313">
        <f t="shared" si="20"/>
        <v>2071</v>
      </c>
      <c r="AH84" s="313">
        <f t="shared" si="21"/>
        <v>2071</v>
      </c>
      <c r="AI84" s="313">
        <f t="shared" si="22"/>
        <v>2071</v>
      </c>
      <c r="AJ84" s="313">
        <f t="shared" si="23"/>
        <v>2071</v>
      </c>
    </row>
    <row r="85" spans="1:36" x14ac:dyDescent="0.25">
      <c r="A85" t="str">
        <f t="shared" si="27"/>
        <v>TPG</v>
      </c>
      <c r="B85" s="191"/>
      <c r="C85" s="190">
        <v>3022014</v>
      </c>
      <c r="D85" t="str">
        <f>VLOOKUP(C85,Schools!A:B,2,0)</f>
        <v>Colindale School</v>
      </c>
      <c r="E85" t="str">
        <f>VLOOKUP(C85,Schools!$A:$Z,3,0)</f>
        <v>M</v>
      </c>
      <c r="F85" s="192">
        <v>4874</v>
      </c>
      <c r="G85" s="190" t="s">
        <v>4675</v>
      </c>
      <c r="H85" s="190"/>
      <c r="I85" t="str">
        <f t="shared" si="24"/>
        <v>11294/543965</v>
      </c>
      <c r="J85">
        <f>VLOOKUP(C85,Schools!$A:$Z,9,0)</f>
        <v>400050</v>
      </c>
      <c r="K85" s="190" t="s">
        <v>332</v>
      </c>
      <c r="L85" s="70" t="s">
        <v>301</v>
      </c>
      <c r="M85" s="70" t="str">
        <f t="shared" ref="M85:M148" si="28">L85</f>
        <v>TPECG</v>
      </c>
      <c r="N85" t="str">
        <f>VLOOKUP(C85,Schools!A:D,4,0)</f>
        <v>Primary</v>
      </c>
      <c r="O85">
        <f t="shared" si="25"/>
        <v>11294</v>
      </c>
      <c r="P85">
        <f t="shared" si="26"/>
        <v>543965</v>
      </c>
      <c r="Q85" s="73"/>
      <c r="R85" s="75">
        <f t="shared" ref="R85:R148" si="29">F85</f>
        <v>4874</v>
      </c>
      <c r="S85" s="73"/>
      <c r="T85" s="73"/>
      <c r="U85" s="73"/>
      <c r="V85" s="75"/>
      <c r="W85" s="73"/>
      <c r="X85" s="73"/>
      <c r="Y85" s="73"/>
      <c r="Z85" s="73"/>
      <c r="AA85" s="73"/>
      <c r="AB85" s="73"/>
      <c r="AC85" s="47">
        <f t="shared" ref="AC85:AC141" si="30">SUM(R85:AB85)</f>
        <v>4874</v>
      </c>
      <c r="AD85" s="48">
        <f t="shared" ref="AD85:AD141" si="31">F85-AC85</f>
        <v>0</v>
      </c>
      <c r="AF85" s="60">
        <f>VLOOKUP(D85,Schools!$B$8:$F$143,5,FALSE)</f>
        <v>3022014</v>
      </c>
      <c r="AG85" s="313">
        <f t="shared" si="20"/>
        <v>4874</v>
      </c>
      <c r="AH85" s="313">
        <f t="shared" si="21"/>
        <v>4874</v>
      </c>
      <c r="AI85" s="313">
        <f t="shared" si="22"/>
        <v>4874</v>
      </c>
      <c r="AJ85" s="313">
        <f t="shared" si="23"/>
        <v>4874</v>
      </c>
    </row>
    <row r="86" spans="1:36" x14ac:dyDescent="0.25">
      <c r="A86" t="str">
        <f t="shared" si="27"/>
        <v>TPG</v>
      </c>
      <c r="B86" s="191"/>
      <c r="C86" s="190">
        <v>3022015</v>
      </c>
      <c r="D86" t="str">
        <f>VLOOKUP(C86,Schools!A:B,2,0)</f>
        <v>Coppetts Wood</v>
      </c>
      <c r="E86" t="str">
        <f>VLOOKUP(C86,Schools!$A:$Z,3,0)</f>
        <v>M</v>
      </c>
      <c r="F86" s="192">
        <v>2376</v>
      </c>
      <c r="G86" s="190" t="s">
        <v>4675</v>
      </c>
      <c r="H86" s="190"/>
      <c r="I86" t="str">
        <f t="shared" si="24"/>
        <v>11294/543965</v>
      </c>
      <c r="J86">
        <f>VLOOKUP(C86,Schools!$A:$Z,9,0)</f>
        <v>400059</v>
      </c>
      <c r="K86" s="190" t="s">
        <v>332</v>
      </c>
      <c r="L86" s="70" t="s">
        <v>301</v>
      </c>
      <c r="M86" s="70" t="str">
        <f t="shared" si="28"/>
        <v>TPECG</v>
      </c>
      <c r="N86" t="str">
        <f>VLOOKUP(C86,Schools!A:D,4,0)</f>
        <v>Primary</v>
      </c>
      <c r="O86">
        <f t="shared" si="25"/>
        <v>11294</v>
      </c>
      <c r="P86">
        <f t="shared" si="26"/>
        <v>543965</v>
      </c>
      <c r="Q86" s="73"/>
      <c r="R86" s="75">
        <f t="shared" si="29"/>
        <v>2376</v>
      </c>
      <c r="S86" s="73"/>
      <c r="T86" s="73"/>
      <c r="U86" s="73"/>
      <c r="V86" s="75"/>
      <c r="W86" s="73"/>
      <c r="X86" s="73"/>
      <c r="Y86" s="73"/>
      <c r="Z86" s="73"/>
      <c r="AA86" s="73"/>
      <c r="AB86" s="73"/>
      <c r="AC86" s="47">
        <f t="shared" si="30"/>
        <v>2376</v>
      </c>
      <c r="AD86" s="48">
        <f t="shared" si="31"/>
        <v>0</v>
      </c>
      <c r="AF86" s="60">
        <f>VLOOKUP(D86,Schools!$B$8:$F$143,5,FALSE)</f>
        <v>3022015</v>
      </c>
      <c r="AG86" s="313">
        <f t="shared" si="20"/>
        <v>2376</v>
      </c>
      <c r="AH86" s="313">
        <f t="shared" si="21"/>
        <v>2376</v>
      </c>
      <c r="AI86" s="313">
        <f t="shared" si="22"/>
        <v>2376</v>
      </c>
      <c r="AJ86" s="313">
        <f t="shared" si="23"/>
        <v>2376</v>
      </c>
    </row>
    <row r="87" spans="1:36" x14ac:dyDescent="0.25">
      <c r="A87" t="str">
        <f t="shared" si="27"/>
        <v>TPG</v>
      </c>
      <c r="B87" s="191"/>
      <c r="C87" s="190">
        <v>3022019</v>
      </c>
      <c r="D87" t="str">
        <f>VLOOKUP(C87,Schools!A:B,2,0)</f>
        <v>Deansbrook Infant School</v>
      </c>
      <c r="E87" t="str">
        <f>VLOOKUP(C87,Schools!$A:$Z,3,0)</f>
        <v>M</v>
      </c>
      <c r="F87" s="192">
        <v>3107</v>
      </c>
      <c r="G87" s="190" t="s">
        <v>4675</v>
      </c>
      <c r="H87" s="190"/>
      <c r="I87" t="str">
        <f t="shared" si="24"/>
        <v>11294/543965</v>
      </c>
      <c r="J87">
        <f>VLOOKUP(C87,Schools!$A:$Z,9,0)</f>
        <v>400036</v>
      </c>
      <c r="K87" s="190" t="s">
        <v>332</v>
      </c>
      <c r="L87" s="70" t="s">
        <v>301</v>
      </c>
      <c r="M87" s="70" t="str">
        <f t="shared" si="28"/>
        <v>TPECG</v>
      </c>
      <c r="N87" t="str">
        <f>VLOOKUP(C87,Schools!A:D,4,0)</f>
        <v>Primary</v>
      </c>
      <c r="O87">
        <f t="shared" si="25"/>
        <v>11294</v>
      </c>
      <c r="P87">
        <f t="shared" si="26"/>
        <v>543965</v>
      </c>
      <c r="Q87" s="73"/>
      <c r="R87" s="75">
        <f t="shared" si="29"/>
        <v>3107</v>
      </c>
      <c r="S87" s="73"/>
      <c r="T87" s="73"/>
      <c r="U87" s="73"/>
      <c r="V87" s="75"/>
      <c r="W87" s="73"/>
      <c r="X87" s="73"/>
      <c r="Y87" s="73"/>
      <c r="Z87" s="73"/>
      <c r="AA87" s="73"/>
      <c r="AB87" s="73"/>
      <c r="AC87" s="47">
        <f t="shared" si="30"/>
        <v>3107</v>
      </c>
      <c r="AD87" s="48">
        <f t="shared" si="31"/>
        <v>0</v>
      </c>
      <c r="AF87" s="60">
        <f>VLOOKUP(D87,Schools!$B$8:$F$143,5,FALSE)</f>
        <v>3022019</v>
      </c>
      <c r="AG87" s="313">
        <f t="shared" si="20"/>
        <v>3107</v>
      </c>
      <c r="AH87" s="313">
        <f t="shared" si="21"/>
        <v>3107</v>
      </c>
      <c r="AI87" s="313">
        <f t="shared" si="22"/>
        <v>3107</v>
      </c>
      <c r="AJ87" s="313">
        <f t="shared" si="23"/>
        <v>3107</v>
      </c>
    </row>
    <row r="88" spans="1:36" x14ac:dyDescent="0.25">
      <c r="A88" t="str">
        <f t="shared" si="27"/>
        <v>TPG</v>
      </c>
      <c r="B88" s="191"/>
      <c r="C88" s="190">
        <v>3022021</v>
      </c>
      <c r="D88" t="str">
        <f>VLOOKUP(C88,Schools!A:B,2,0)</f>
        <v>Dollis Primary School</v>
      </c>
      <c r="E88" t="str">
        <f>VLOOKUP(C88,Schools!$A:$Z,3,0)</f>
        <v>M</v>
      </c>
      <c r="F88" s="192">
        <v>3472</v>
      </c>
      <c r="G88" s="190" t="s">
        <v>4675</v>
      </c>
      <c r="H88" s="190"/>
      <c r="I88" t="str">
        <f t="shared" si="24"/>
        <v>11294/543965</v>
      </c>
      <c r="J88">
        <f>VLOOKUP(C88,Schools!$A:$Z,9,0)</f>
        <v>400042</v>
      </c>
      <c r="K88" s="190" t="s">
        <v>332</v>
      </c>
      <c r="L88" s="70" t="s">
        <v>301</v>
      </c>
      <c r="M88" s="70" t="str">
        <f t="shared" si="28"/>
        <v>TPECG</v>
      </c>
      <c r="N88" t="str">
        <f>VLOOKUP(C88,Schools!A:D,4,0)</f>
        <v>Primary</v>
      </c>
      <c r="O88">
        <f t="shared" si="25"/>
        <v>11294</v>
      </c>
      <c r="P88">
        <f t="shared" si="26"/>
        <v>543965</v>
      </c>
      <c r="Q88" s="73"/>
      <c r="R88" s="75">
        <f t="shared" si="29"/>
        <v>3472</v>
      </c>
      <c r="S88" s="73"/>
      <c r="T88" s="73"/>
      <c r="U88" s="73"/>
      <c r="V88" s="75"/>
      <c r="W88" s="73"/>
      <c r="X88" s="73"/>
      <c r="Y88" s="73"/>
      <c r="Z88" s="73"/>
      <c r="AA88" s="73"/>
      <c r="AB88" s="73"/>
      <c r="AC88" s="47">
        <f t="shared" si="30"/>
        <v>3472</v>
      </c>
      <c r="AD88" s="48">
        <f t="shared" si="31"/>
        <v>0</v>
      </c>
      <c r="AF88" s="60">
        <f>VLOOKUP(D88,Schools!$B$8:$F$143,5,FALSE)</f>
        <v>3022021</v>
      </c>
      <c r="AG88" s="313">
        <f t="shared" si="20"/>
        <v>3472</v>
      </c>
      <c r="AH88" s="313">
        <f t="shared" si="21"/>
        <v>3472</v>
      </c>
      <c r="AI88" s="313">
        <f t="shared" si="22"/>
        <v>3472</v>
      </c>
      <c r="AJ88" s="313">
        <f t="shared" si="23"/>
        <v>3472</v>
      </c>
    </row>
    <row r="89" spans="1:36" x14ac:dyDescent="0.25">
      <c r="A89" t="str">
        <f t="shared" si="27"/>
        <v>TPG</v>
      </c>
      <c r="B89" s="191"/>
      <c r="C89" s="190">
        <v>3022023</v>
      </c>
      <c r="D89" t="str">
        <f>VLOOKUP(C89,Schools!A:B,2,0)</f>
        <v>Edgware Primary School</v>
      </c>
      <c r="E89" t="str">
        <f>VLOOKUP(C89,Schools!$A:$Z,3,0)</f>
        <v>M</v>
      </c>
      <c r="F89" s="192">
        <v>2193</v>
      </c>
      <c r="G89" s="190" t="s">
        <v>4675</v>
      </c>
      <c r="H89" s="190"/>
      <c r="I89" t="str">
        <f t="shared" si="24"/>
        <v>11294/543965</v>
      </c>
      <c r="J89">
        <f>VLOOKUP(C89,Schools!$A:$Z,9,0)</f>
        <v>400159</v>
      </c>
      <c r="K89" s="190" t="s">
        <v>332</v>
      </c>
      <c r="L89" s="70" t="s">
        <v>301</v>
      </c>
      <c r="M89" s="70" t="str">
        <f t="shared" si="28"/>
        <v>TPECG</v>
      </c>
      <c r="N89" t="str">
        <f>VLOOKUP(C89,Schools!A:D,4,0)</f>
        <v>Primary</v>
      </c>
      <c r="O89">
        <f t="shared" si="25"/>
        <v>11294</v>
      </c>
      <c r="P89">
        <f t="shared" si="26"/>
        <v>543965</v>
      </c>
      <c r="Q89" s="73"/>
      <c r="R89" s="75">
        <f t="shared" si="29"/>
        <v>2193</v>
      </c>
      <c r="S89" s="73"/>
      <c r="T89" s="73"/>
      <c r="U89" s="73"/>
      <c r="V89" s="75"/>
      <c r="W89" s="73"/>
      <c r="X89" s="73"/>
      <c r="Y89" s="73"/>
      <c r="Z89" s="73"/>
      <c r="AA89" s="73"/>
      <c r="AB89" s="73"/>
      <c r="AC89" s="47">
        <f t="shared" si="30"/>
        <v>2193</v>
      </c>
      <c r="AD89" s="48">
        <f t="shared" si="31"/>
        <v>0</v>
      </c>
      <c r="AF89" s="60">
        <f>VLOOKUP(D89,Schools!$B$8:$F$143,5,FALSE)</f>
        <v>3022023</v>
      </c>
      <c r="AG89" s="313">
        <f t="shared" si="20"/>
        <v>2193</v>
      </c>
      <c r="AH89" s="313">
        <f t="shared" si="21"/>
        <v>2193</v>
      </c>
      <c r="AI89" s="313">
        <f t="shared" si="22"/>
        <v>2193</v>
      </c>
      <c r="AJ89" s="313">
        <f t="shared" si="23"/>
        <v>2193</v>
      </c>
    </row>
    <row r="90" spans="1:36" x14ac:dyDescent="0.25">
      <c r="A90" t="str">
        <f t="shared" si="27"/>
        <v>TPG</v>
      </c>
      <c r="B90" s="191"/>
      <c r="C90" s="190">
        <v>3022024</v>
      </c>
      <c r="D90" t="str">
        <f>VLOOKUP(C90,Schools!A:B,2,0)</f>
        <v>Fairway Primary School</v>
      </c>
      <c r="E90" t="str">
        <f>VLOOKUP(C90,Schools!$A:$Z,3,0)</f>
        <v>M</v>
      </c>
      <c r="F90" s="192">
        <v>3655</v>
      </c>
      <c r="G90" s="190" t="s">
        <v>4675</v>
      </c>
      <c r="H90" s="190"/>
      <c r="I90" t="str">
        <f t="shared" si="24"/>
        <v>11294/543965</v>
      </c>
      <c r="J90">
        <f>VLOOKUP(C90,Schools!$A:$Z,9,0)</f>
        <v>400047</v>
      </c>
      <c r="K90" s="190" t="s">
        <v>332</v>
      </c>
      <c r="L90" s="70" t="s">
        <v>301</v>
      </c>
      <c r="M90" s="70" t="str">
        <f t="shared" si="28"/>
        <v>TPECG</v>
      </c>
      <c r="N90" t="str">
        <f>VLOOKUP(C90,Schools!A:D,4,0)</f>
        <v>Primary</v>
      </c>
      <c r="O90">
        <f t="shared" si="25"/>
        <v>11294</v>
      </c>
      <c r="P90">
        <f t="shared" si="26"/>
        <v>543965</v>
      </c>
      <c r="Q90" s="73"/>
      <c r="R90" s="75">
        <f t="shared" si="29"/>
        <v>3655</v>
      </c>
      <c r="S90" s="73"/>
      <c r="T90" s="73"/>
      <c r="U90" s="73"/>
      <c r="V90" s="75"/>
      <c r="W90" s="73"/>
      <c r="X90" s="73"/>
      <c r="Y90" s="73"/>
      <c r="Z90" s="73"/>
      <c r="AA90" s="73"/>
      <c r="AB90" s="73"/>
      <c r="AC90" s="47">
        <f t="shared" si="30"/>
        <v>3655</v>
      </c>
      <c r="AD90" s="48">
        <f t="shared" si="31"/>
        <v>0</v>
      </c>
      <c r="AF90" s="60">
        <f>VLOOKUP(D90,Schools!$B$8:$F$143,5,FALSE)</f>
        <v>3022024</v>
      </c>
      <c r="AG90" s="313">
        <f t="shared" si="20"/>
        <v>3655</v>
      </c>
      <c r="AH90" s="313">
        <f t="shared" si="21"/>
        <v>3655</v>
      </c>
      <c r="AI90" s="313">
        <f t="shared" si="22"/>
        <v>3655</v>
      </c>
      <c r="AJ90" s="313">
        <f t="shared" si="23"/>
        <v>3655</v>
      </c>
    </row>
    <row r="91" spans="1:36" x14ac:dyDescent="0.25">
      <c r="A91" t="str">
        <f t="shared" si="27"/>
        <v>TPG</v>
      </c>
      <c r="B91" s="191"/>
      <c r="C91" s="190">
        <v>3022026</v>
      </c>
      <c r="D91" t="str">
        <f>VLOOKUP(C91,Schools!A:B,2,0)</f>
        <v>Frith Manor School</v>
      </c>
      <c r="E91" t="str">
        <f>VLOOKUP(C91,Schools!$A:$Z,3,0)</f>
        <v>M</v>
      </c>
      <c r="F91" s="192">
        <v>3777</v>
      </c>
      <c r="G91" s="190" t="s">
        <v>4675</v>
      </c>
      <c r="H91" s="190"/>
      <c r="I91" t="str">
        <f t="shared" si="24"/>
        <v>11294/543965</v>
      </c>
      <c r="J91">
        <f>VLOOKUP(C91,Schools!$A:$Z,9,0)</f>
        <v>400082</v>
      </c>
      <c r="K91" s="190" t="s">
        <v>332</v>
      </c>
      <c r="L91" s="70" t="s">
        <v>301</v>
      </c>
      <c r="M91" s="70" t="str">
        <f t="shared" si="28"/>
        <v>TPECG</v>
      </c>
      <c r="N91" t="str">
        <f>VLOOKUP(C91,Schools!A:D,4,0)</f>
        <v>Primary</v>
      </c>
      <c r="O91">
        <f t="shared" si="25"/>
        <v>11294</v>
      </c>
      <c r="P91">
        <f t="shared" si="26"/>
        <v>543965</v>
      </c>
      <c r="Q91" s="73"/>
      <c r="R91" s="75">
        <f t="shared" si="29"/>
        <v>3777</v>
      </c>
      <c r="S91" s="73"/>
      <c r="T91" s="73"/>
      <c r="U91" s="73"/>
      <c r="V91" s="75"/>
      <c r="W91" s="73"/>
      <c r="X91" s="73"/>
      <c r="Y91" s="73"/>
      <c r="Z91" s="73"/>
      <c r="AA91" s="73"/>
      <c r="AB91" s="73"/>
      <c r="AC91" s="47">
        <f t="shared" si="30"/>
        <v>3777</v>
      </c>
      <c r="AD91" s="48">
        <f t="shared" si="31"/>
        <v>0</v>
      </c>
      <c r="AF91" s="60">
        <f>VLOOKUP(D91,Schools!$B$8:$F$143,5,FALSE)</f>
        <v>3022026</v>
      </c>
      <c r="AG91" s="313">
        <f t="shared" si="20"/>
        <v>3777</v>
      </c>
      <c r="AH91" s="313">
        <f t="shared" si="21"/>
        <v>3777</v>
      </c>
      <c r="AI91" s="313">
        <f t="shared" si="22"/>
        <v>3777</v>
      </c>
      <c r="AJ91" s="313">
        <f t="shared" si="23"/>
        <v>3777</v>
      </c>
    </row>
    <row r="92" spans="1:36" x14ac:dyDescent="0.25">
      <c r="A92" t="str">
        <f t="shared" si="27"/>
        <v>TPG</v>
      </c>
      <c r="B92" s="191"/>
      <c r="C92" s="190">
        <v>3022029</v>
      </c>
      <c r="D92" t="str">
        <f>VLOOKUP(C92,Schools!A:B,2,0)</f>
        <v>Goldbeaters Primary School</v>
      </c>
      <c r="E92" t="str">
        <f>VLOOKUP(C92,Schools!$A:$Z,3,0)</f>
        <v>M</v>
      </c>
      <c r="F92" s="192">
        <v>3107</v>
      </c>
      <c r="G92" s="190" t="s">
        <v>4675</v>
      </c>
      <c r="H92" s="190"/>
      <c r="I92" t="str">
        <f t="shared" si="24"/>
        <v>11294/543965</v>
      </c>
      <c r="J92">
        <f>VLOOKUP(C92,Schools!$A:$Z,9,0)</f>
        <v>400035</v>
      </c>
      <c r="K92" s="190" t="s">
        <v>332</v>
      </c>
      <c r="L92" s="70" t="s">
        <v>301</v>
      </c>
      <c r="M92" s="70" t="str">
        <f t="shared" si="28"/>
        <v>TPECG</v>
      </c>
      <c r="N92" t="str">
        <f>VLOOKUP(C92,Schools!A:D,4,0)</f>
        <v>Primary</v>
      </c>
      <c r="O92">
        <f t="shared" si="25"/>
        <v>11294</v>
      </c>
      <c r="P92">
        <f t="shared" si="26"/>
        <v>543965</v>
      </c>
      <c r="Q92" s="73"/>
      <c r="R92" s="75">
        <f t="shared" si="29"/>
        <v>3107</v>
      </c>
      <c r="S92" s="73"/>
      <c r="T92" s="73"/>
      <c r="U92" s="73"/>
      <c r="V92" s="75"/>
      <c r="W92" s="73"/>
      <c r="X92" s="73"/>
      <c r="Y92" s="73"/>
      <c r="Z92" s="73"/>
      <c r="AA92" s="73"/>
      <c r="AB92" s="73"/>
      <c r="AC92" s="47">
        <f t="shared" si="30"/>
        <v>3107</v>
      </c>
      <c r="AD92" s="48">
        <f t="shared" si="31"/>
        <v>0</v>
      </c>
      <c r="AF92" s="60">
        <f>VLOOKUP(D92,Schools!$B$8:$F$143,5,FALSE)</f>
        <v>3022029</v>
      </c>
      <c r="AG92" s="313">
        <f t="shared" si="20"/>
        <v>3107</v>
      </c>
      <c r="AH92" s="313">
        <f t="shared" si="21"/>
        <v>3107</v>
      </c>
      <c r="AI92" s="313">
        <f t="shared" si="22"/>
        <v>3107</v>
      </c>
      <c r="AJ92" s="313">
        <f t="shared" si="23"/>
        <v>3107</v>
      </c>
    </row>
    <row r="93" spans="1:36" x14ac:dyDescent="0.25">
      <c r="A93" t="str">
        <f t="shared" si="27"/>
        <v>TPG</v>
      </c>
      <c r="B93" s="191"/>
      <c r="C93" s="190">
        <v>3022031</v>
      </c>
      <c r="D93" t="str">
        <f>VLOOKUP(C93,Schools!A:B,2,0)</f>
        <v>Hollickwood JMI School</v>
      </c>
      <c r="E93" t="str">
        <f>VLOOKUP(C93,Schools!$A:$Z,3,0)</f>
        <v>M</v>
      </c>
      <c r="F93" s="192">
        <v>1462</v>
      </c>
      <c r="G93" s="190" t="s">
        <v>4675</v>
      </c>
      <c r="H93" s="190"/>
      <c r="I93" t="str">
        <f t="shared" si="24"/>
        <v>11294/543965</v>
      </c>
      <c r="J93">
        <f>VLOOKUP(C93,Schools!$A:$Z,9,0)</f>
        <v>400026</v>
      </c>
      <c r="K93" s="190" t="s">
        <v>332</v>
      </c>
      <c r="L93" s="70" t="s">
        <v>301</v>
      </c>
      <c r="M93" s="70" t="str">
        <f t="shared" si="28"/>
        <v>TPECG</v>
      </c>
      <c r="N93" t="str">
        <f>VLOOKUP(C93,Schools!A:D,4,0)</f>
        <v>Primary</v>
      </c>
      <c r="O93">
        <f t="shared" si="25"/>
        <v>11294</v>
      </c>
      <c r="P93">
        <f t="shared" si="26"/>
        <v>543965</v>
      </c>
      <c r="Q93" s="73"/>
      <c r="R93" s="75">
        <f t="shared" si="29"/>
        <v>1462</v>
      </c>
      <c r="S93" s="73"/>
      <c r="T93" s="73"/>
      <c r="U93" s="73"/>
      <c r="V93" s="75"/>
      <c r="W93" s="73"/>
      <c r="X93" s="73"/>
      <c r="Y93" s="73"/>
      <c r="Z93" s="73"/>
      <c r="AA93" s="73"/>
      <c r="AB93" s="73"/>
      <c r="AC93" s="47">
        <f t="shared" si="30"/>
        <v>1462</v>
      </c>
      <c r="AD93" s="48">
        <f t="shared" si="31"/>
        <v>0</v>
      </c>
      <c r="AF93" s="60">
        <f>VLOOKUP(D93,Schools!$B$8:$F$143,5,FALSE)</f>
        <v>3022031</v>
      </c>
      <c r="AG93" s="313">
        <f t="shared" si="20"/>
        <v>1462</v>
      </c>
      <c r="AH93" s="313">
        <f t="shared" si="21"/>
        <v>1462</v>
      </c>
      <c r="AI93" s="313">
        <f t="shared" si="22"/>
        <v>1462</v>
      </c>
      <c r="AJ93" s="313">
        <f t="shared" si="23"/>
        <v>1462</v>
      </c>
    </row>
    <row r="94" spans="1:36" x14ac:dyDescent="0.25">
      <c r="A94" t="str">
        <f t="shared" si="27"/>
        <v>TPG</v>
      </c>
      <c r="B94" s="191"/>
      <c r="C94" s="190">
        <v>3022032</v>
      </c>
      <c r="D94" t="str">
        <f>VLOOKUP(C94,Schools!A:B,2,0)</f>
        <v>Holly Park School</v>
      </c>
      <c r="E94" t="str">
        <f>VLOOKUP(C94,Schools!$A:$Z,3,0)</f>
        <v>M</v>
      </c>
      <c r="F94" s="192">
        <v>2741</v>
      </c>
      <c r="G94" s="190" t="s">
        <v>4675</v>
      </c>
      <c r="H94" s="190"/>
      <c r="I94" t="str">
        <f t="shared" si="24"/>
        <v>11294/543965</v>
      </c>
      <c r="J94">
        <f>VLOOKUP(C94,Schools!$A:$Z,9,0)</f>
        <v>400084</v>
      </c>
      <c r="K94" s="190" t="s">
        <v>332</v>
      </c>
      <c r="L94" s="70" t="s">
        <v>301</v>
      </c>
      <c r="M94" s="70" t="str">
        <f t="shared" si="28"/>
        <v>TPECG</v>
      </c>
      <c r="N94" t="str">
        <f>VLOOKUP(C94,Schools!A:D,4,0)</f>
        <v>Primary</v>
      </c>
      <c r="O94">
        <f t="shared" si="25"/>
        <v>11294</v>
      </c>
      <c r="P94">
        <f t="shared" si="26"/>
        <v>543965</v>
      </c>
      <c r="Q94" s="73"/>
      <c r="R94" s="75">
        <f t="shared" si="29"/>
        <v>2741</v>
      </c>
      <c r="S94" s="73"/>
      <c r="T94" s="73"/>
      <c r="U94" s="73"/>
      <c r="V94" s="75"/>
      <c r="W94" s="73"/>
      <c r="X94" s="73"/>
      <c r="Y94" s="73"/>
      <c r="Z94" s="73"/>
      <c r="AA94" s="73"/>
      <c r="AB94" s="73"/>
      <c r="AC94" s="47">
        <f t="shared" si="30"/>
        <v>2741</v>
      </c>
      <c r="AD94" s="48">
        <f t="shared" si="31"/>
        <v>0</v>
      </c>
      <c r="AF94" s="60">
        <f>VLOOKUP(D94,Schools!$B$8:$F$143,5,FALSE)</f>
        <v>3022032</v>
      </c>
      <c r="AG94" s="313">
        <f t="shared" si="20"/>
        <v>2741</v>
      </c>
      <c r="AH94" s="313">
        <f t="shared" si="21"/>
        <v>2741</v>
      </c>
      <c r="AI94" s="313">
        <f t="shared" si="22"/>
        <v>2741</v>
      </c>
      <c r="AJ94" s="313">
        <f t="shared" si="23"/>
        <v>2741</v>
      </c>
    </row>
    <row r="95" spans="1:36" x14ac:dyDescent="0.25">
      <c r="A95" t="str">
        <f t="shared" si="27"/>
        <v>TPG</v>
      </c>
      <c r="B95" s="191"/>
      <c r="C95" s="190">
        <v>3022036</v>
      </c>
      <c r="D95" t="str">
        <f>VLOOKUP(C95,Schools!A:B,2,0)</f>
        <v>Livingstone School</v>
      </c>
      <c r="E95" t="str">
        <f>VLOOKUP(C95,Schools!$A:$Z,3,0)</f>
        <v>M</v>
      </c>
      <c r="F95" s="192">
        <v>3107</v>
      </c>
      <c r="G95" s="190" t="s">
        <v>4675</v>
      </c>
      <c r="H95" s="190"/>
      <c r="I95" t="str">
        <f t="shared" si="24"/>
        <v>11294/543965</v>
      </c>
      <c r="J95">
        <f>VLOOKUP(C95,Schools!$A:$Z,9,0)</f>
        <v>400046</v>
      </c>
      <c r="K95" s="190" t="s">
        <v>332</v>
      </c>
      <c r="L95" s="70" t="s">
        <v>301</v>
      </c>
      <c r="M95" s="70" t="str">
        <f t="shared" si="28"/>
        <v>TPECG</v>
      </c>
      <c r="N95" t="str">
        <f>VLOOKUP(C95,Schools!A:D,4,0)</f>
        <v>Primary</v>
      </c>
      <c r="O95">
        <f t="shared" si="25"/>
        <v>11294</v>
      </c>
      <c r="P95">
        <f t="shared" si="26"/>
        <v>543965</v>
      </c>
      <c r="Q95" s="73"/>
      <c r="R95" s="75">
        <f t="shared" si="29"/>
        <v>3107</v>
      </c>
      <c r="S95" s="73"/>
      <c r="T95" s="73"/>
      <c r="U95" s="73"/>
      <c r="V95" s="75"/>
      <c r="W95" s="73"/>
      <c r="X95" s="73"/>
      <c r="Y95" s="73"/>
      <c r="Z95" s="73"/>
      <c r="AA95" s="73"/>
      <c r="AB95" s="73"/>
      <c r="AC95" s="47">
        <f t="shared" si="30"/>
        <v>3107</v>
      </c>
      <c r="AD95" s="48">
        <f t="shared" si="31"/>
        <v>0</v>
      </c>
      <c r="AF95" s="60">
        <f>VLOOKUP(D95,Schools!$B$8:$F$143,5,FALSE)</f>
        <v>3022036</v>
      </c>
      <c r="AG95" s="313">
        <f t="shared" si="20"/>
        <v>3107</v>
      </c>
      <c r="AH95" s="313">
        <f t="shared" si="21"/>
        <v>3107</v>
      </c>
      <c r="AI95" s="313">
        <f t="shared" si="22"/>
        <v>3107</v>
      </c>
      <c r="AJ95" s="313">
        <f t="shared" si="23"/>
        <v>3107</v>
      </c>
    </row>
    <row r="96" spans="1:36" x14ac:dyDescent="0.25">
      <c r="A96" t="str">
        <f t="shared" si="27"/>
        <v>TPG</v>
      </c>
      <c r="B96" s="191"/>
      <c r="C96" s="190">
        <v>3022037</v>
      </c>
      <c r="D96" t="str">
        <f>VLOOKUP(C96,Schools!A:B,2,0)</f>
        <v>Manorside Primary School</v>
      </c>
      <c r="E96" t="str">
        <f>VLOOKUP(C96,Schools!$A:$Z,3,0)</f>
        <v>M</v>
      </c>
      <c r="F96" s="192">
        <v>2315</v>
      </c>
      <c r="G96" s="190" t="s">
        <v>4675</v>
      </c>
      <c r="H96" s="190"/>
      <c r="I96" t="str">
        <f t="shared" si="24"/>
        <v>11294/543965</v>
      </c>
      <c r="J96">
        <f>VLOOKUP(C96,Schools!$A:$Z,9,0)</f>
        <v>400030</v>
      </c>
      <c r="K96" s="190" t="s">
        <v>332</v>
      </c>
      <c r="L96" s="70" t="s">
        <v>301</v>
      </c>
      <c r="M96" s="70" t="str">
        <f t="shared" si="28"/>
        <v>TPECG</v>
      </c>
      <c r="N96" t="str">
        <f>VLOOKUP(C96,Schools!A:D,4,0)</f>
        <v>Primary</v>
      </c>
      <c r="O96">
        <f t="shared" si="25"/>
        <v>11294</v>
      </c>
      <c r="P96">
        <f t="shared" si="26"/>
        <v>543965</v>
      </c>
      <c r="Q96" s="73"/>
      <c r="R96" s="75">
        <f t="shared" si="29"/>
        <v>2315</v>
      </c>
      <c r="S96" s="73"/>
      <c r="T96" s="73"/>
      <c r="U96" s="73"/>
      <c r="V96" s="75"/>
      <c r="W96" s="73"/>
      <c r="X96" s="73"/>
      <c r="Y96" s="73"/>
      <c r="Z96" s="73"/>
      <c r="AA96" s="73"/>
      <c r="AB96" s="73"/>
      <c r="AC96" s="47">
        <f t="shared" si="30"/>
        <v>2315</v>
      </c>
      <c r="AD96" s="48">
        <f t="shared" si="31"/>
        <v>0</v>
      </c>
      <c r="AF96" s="60">
        <f>VLOOKUP(D96,Schools!$B$8:$F$143,5,FALSE)</f>
        <v>3022037</v>
      </c>
      <c r="AG96" s="313">
        <f t="shared" si="20"/>
        <v>2315</v>
      </c>
      <c r="AH96" s="313">
        <f t="shared" si="21"/>
        <v>2315</v>
      </c>
      <c r="AI96" s="313">
        <f t="shared" si="22"/>
        <v>2315</v>
      </c>
      <c r="AJ96" s="313">
        <f t="shared" si="23"/>
        <v>2315</v>
      </c>
    </row>
    <row r="97" spans="1:36" x14ac:dyDescent="0.25">
      <c r="A97" t="str">
        <f t="shared" si="27"/>
        <v>TPG</v>
      </c>
      <c r="B97" s="191"/>
      <c r="C97" s="190">
        <v>3022045</v>
      </c>
      <c r="D97" t="str">
        <f>VLOOKUP(C97,Schools!A:B,2,0)</f>
        <v>Northside School</v>
      </c>
      <c r="E97" t="str">
        <f>VLOOKUP(C97,Schools!$A:$Z,3,0)</f>
        <v>M</v>
      </c>
      <c r="F97" s="192">
        <v>3290</v>
      </c>
      <c r="G97" s="190" t="s">
        <v>4675</v>
      </c>
      <c r="H97" s="190"/>
      <c r="I97" t="str">
        <f t="shared" si="24"/>
        <v>11294/543965</v>
      </c>
      <c r="J97">
        <f>VLOOKUP(C97,Schools!$A:$Z,9,0)</f>
        <v>400089</v>
      </c>
      <c r="K97" s="190" t="s">
        <v>332</v>
      </c>
      <c r="L97" s="70" t="s">
        <v>301</v>
      </c>
      <c r="M97" s="70" t="str">
        <f t="shared" si="28"/>
        <v>TPECG</v>
      </c>
      <c r="N97" t="str">
        <f>VLOOKUP(C97,Schools!A:D,4,0)</f>
        <v>Primary</v>
      </c>
      <c r="O97">
        <f t="shared" si="25"/>
        <v>11294</v>
      </c>
      <c r="P97">
        <f t="shared" si="26"/>
        <v>543965</v>
      </c>
      <c r="Q97" s="73"/>
      <c r="R97" s="75">
        <f t="shared" si="29"/>
        <v>3290</v>
      </c>
      <c r="S97" s="73"/>
      <c r="T97" s="73"/>
      <c r="U97" s="73"/>
      <c r="V97" s="75"/>
      <c r="W97" s="73"/>
      <c r="X97" s="73"/>
      <c r="Y97" s="73"/>
      <c r="Z97" s="73"/>
      <c r="AA97" s="73"/>
      <c r="AB97" s="73"/>
      <c r="AC97" s="47">
        <f t="shared" si="30"/>
        <v>3290</v>
      </c>
      <c r="AD97" s="48">
        <f t="shared" si="31"/>
        <v>0</v>
      </c>
      <c r="AF97" s="60">
        <f>VLOOKUP(D97,Schools!$B$8:$F$143,5,FALSE)</f>
        <v>3022045</v>
      </c>
      <c r="AG97" s="313">
        <f t="shared" si="20"/>
        <v>3290</v>
      </c>
      <c r="AH97" s="313">
        <f t="shared" si="21"/>
        <v>3290</v>
      </c>
      <c r="AI97" s="313">
        <f t="shared" si="22"/>
        <v>3290</v>
      </c>
      <c r="AJ97" s="313">
        <f t="shared" si="23"/>
        <v>3290</v>
      </c>
    </row>
    <row r="98" spans="1:36" x14ac:dyDescent="0.25">
      <c r="A98" t="str">
        <f t="shared" si="27"/>
        <v>TPG</v>
      </c>
      <c r="B98" s="191"/>
      <c r="C98" s="190">
        <v>3022055</v>
      </c>
      <c r="D98" t="str">
        <f>VLOOKUP(C98,Schools!A:B,2,0)</f>
        <v>Tudor School</v>
      </c>
      <c r="E98" t="str">
        <f>VLOOKUP(C98,Schools!$A:$Z,3,0)</f>
        <v>M</v>
      </c>
      <c r="F98" s="192">
        <v>1401</v>
      </c>
      <c r="G98" s="190" t="s">
        <v>4675</v>
      </c>
      <c r="H98" s="190"/>
      <c r="I98" t="str">
        <f t="shared" si="24"/>
        <v>11294/543965</v>
      </c>
      <c r="J98">
        <f>VLOOKUP(C98,Schools!$A:$Z,9,0)</f>
        <v>400101</v>
      </c>
      <c r="K98" s="190" t="s">
        <v>332</v>
      </c>
      <c r="L98" s="70" t="s">
        <v>301</v>
      </c>
      <c r="M98" s="70" t="str">
        <f t="shared" si="28"/>
        <v>TPECG</v>
      </c>
      <c r="N98" t="str">
        <f>VLOOKUP(C98,Schools!A:D,4,0)</f>
        <v>Primary</v>
      </c>
      <c r="O98">
        <f t="shared" si="25"/>
        <v>11294</v>
      </c>
      <c r="P98">
        <f t="shared" si="26"/>
        <v>543965</v>
      </c>
      <c r="Q98" s="73"/>
      <c r="R98" s="75">
        <f t="shared" si="29"/>
        <v>1401</v>
      </c>
      <c r="S98" s="73"/>
      <c r="T98" s="73"/>
      <c r="U98" s="73"/>
      <c r="V98" s="75"/>
      <c r="W98" s="73"/>
      <c r="X98" s="73"/>
      <c r="Y98" s="73"/>
      <c r="Z98" s="73"/>
      <c r="AA98" s="73"/>
      <c r="AB98" s="73"/>
      <c r="AC98" s="47">
        <f t="shared" si="30"/>
        <v>1401</v>
      </c>
      <c r="AD98" s="48">
        <f t="shared" si="31"/>
        <v>0</v>
      </c>
      <c r="AF98" s="60">
        <f>VLOOKUP(D98,Schools!$B$8:$F$143,5,FALSE)</f>
        <v>3022055</v>
      </c>
      <c r="AG98" s="313">
        <f t="shared" si="20"/>
        <v>1401</v>
      </c>
      <c r="AH98" s="313">
        <f t="shared" si="21"/>
        <v>1401</v>
      </c>
      <c r="AI98" s="313">
        <f t="shared" si="22"/>
        <v>1401</v>
      </c>
      <c r="AJ98" s="313">
        <f t="shared" si="23"/>
        <v>1401</v>
      </c>
    </row>
    <row r="99" spans="1:36" x14ac:dyDescent="0.25">
      <c r="A99" t="str">
        <f t="shared" si="27"/>
        <v>TPG</v>
      </c>
      <c r="B99" s="191"/>
      <c r="C99" s="190">
        <v>3022057</v>
      </c>
      <c r="D99" t="str">
        <f>VLOOKUP(C99,Schools!A:B,2,0)</f>
        <v>Underhill School</v>
      </c>
      <c r="E99" t="str">
        <f>VLOOKUP(C99,Schools!$A:$Z,3,0)</f>
        <v>M</v>
      </c>
      <c r="F99" s="192">
        <v>1828</v>
      </c>
      <c r="G99" s="190" t="s">
        <v>4675</v>
      </c>
      <c r="H99" s="190"/>
      <c r="I99" t="str">
        <f t="shared" si="24"/>
        <v>11294/543965</v>
      </c>
      <c r="J99">
        <f>VLOOKUP(C99,Schools!$A:$Z,9,0)</f>
        <v>400053</v>
      </c>
      <c r="K99" s="190" t="s">
        <v>332</v>
      </c>
      <c r="L99" s="70" t="s">
        <v>301</v>
      </c>
      <c r="M99" s="70" t="str">
        <f t="shared" si="28"/>
        <v>TPECG</v>
      </c>
      <c r="N99" t="str">
        <f>VLOOKUP(C99,Schools!A:D,4,0)</f>
        <v>Primary</v>
      </c>
      <c r="O99">
        <f t="shared" si="25"/>
        <v>11294</v>
      </c>
      <c r="P99">
        <f t="shared" si="26"/>
        <v>543965</v>
      </c>
      <c r="Q99" s="73"/>
      <c r="R99" s="75">
        <f t="shared" si="29"/>
        <v>1828</v>
      </c>
      <c r="S99" s="73"/>
      <c r="T99" s="73"/>
      <c r="U99" s="73"/>
      <c r="V99" s="75"/>
      <c r="W99" s="73"/>
      <c r="X99" s="73"/>
      <c r="Y99" s="73"/>
      <c r="Z99" s="73"/>
      <c r="AA99" s="73"/>
      <c r="AB99" s="73"/>
      <c r="AC99" s="47">
        <f t="shared" si="30"/>
        <v>1828</v>
      </c>
      <c r="AD99" s="48">
        <f t="shared" si="31"/>
        <v>0</v>
      </c>
      <c r="AF99" s="60">
        <f>VLOOKUP(D99,Schools!$B$8:$F$143,5,FALSE)</f>
        <v>3022057</v>
      </c>
      <c r="AG99" s="313">
        <f t="shared" si="20"/>
        <v>1828</v>
      </c>
      <c r="AH99" s="313">
        <f t="shared" si="21"/>
        <v>1828</v>
      </c>
      <c r="AI99" s="313">
        <f t="shared" si="22"/>
        <v>1828</v>
      </c>
      <c r="AJ99" s="313">
        <f t="shared" si="23"/>
        <v>1828</v>
      </c>
    </row>
    <row r="100" spans="1:36" x14ac:dyDescent="0.25">
      <c r="A100" t="str">
        <f t="shared" si="27"/>
        <v>TPG</v>
      </c>
      <c r="B100" s="191"/>
      <c r="C100" s="190">
        <v>3022060</v>
      </c>
      <c r="D100" t="str">
        <f>VLOOKUP(C100,Schools!A:B,2,0)</f>
        <v>Whitings Hill Primary School</v>
      </c>
      <c r="E100" t="str">
        <f>VLOOKUP(C100,Schools!$A:$Z,3,0)</f>
        <v>M</v>
      </c>
      <c r="F100" s="192">
        <v>2863</v>
      </c>
      <c r="G100" s="190" t="s">
        <v>4675</v>
      </c>
      <c r="H100" s="190"/>
      <c r="I100" t="str">
        <f t="shared" si="24"/>
        <v>11294/543965</v>
      </c>
      <c r="J100">
        <f>VLOOKUP(C100,Schools!$A:$Z,9,0)</f>
        <v>400011</v>
      </c>
      <c r="K100" s="190" t="s">
        <v>332</v>
      </c>
      <c r="L100" s="70" t="s">
        <v>301</v>
      </c>
      <c r="M100" s="70" t="str">
        <f t="shared" si="28"/>
        <v>TPECG</v>
      </c>
      <c r="N100" t="str">
        <f>VLOOKUP(C100,Schools!A:D,4,0)</f>
        <v>Primary</v>
      </c>
      <c r="O100">
        <f t="shared" si="25"/>
        <v>11294</v>
      </c>
      <c r="P100">
        <f t="shared" si="26"/>
        <v>543965</v>
      </c>
      <c r="Q100" s="73"/>
      <c r="R100" s="75">
        <f t="shared" si="29"/>
        <v>2863</v>
      </c>
      <c r="S100" s="73"/>
      <c r="T100" s="73"/>
      <c r="U100" s="73"/>
      <c r="V100" s="75"/>
      <c r="W100" s="73"/>
      <c r="X100" s="73"/>
      <c r="Y100" s="73"/>
      <c r="Z100" s="73"/>
      <c r="AA100" s="73"/>
      <c r="AB100" s="73"/>
      <c r="AC100" s="47">
        <f t="shared" si="30"/>
        <v>2863</v>
      </c>
      <c r="AD100" s="48">
        <f t="shared" si="31"/>
        <v>0</v>
      </c>
      <c r="AF100" s="60">
        <f>VLOOKUP(D100,Schools!$B$8:$F$143,5,FALSE)</f>
        <v>3022060</v>
      </c>
      <c r="AG100" s="313">
        <f t="shared" si="20"/>
        <v>2863</v>
      </c>
      <c r="AH100" s="313">
        <f t="shared" si="21"/>
        <v>2863</v>
      </c>
      <c r="AI100" s="313">
        <f t="shared" si="22"/>
        <v>2863</v>
      </c>
      <c r="AJ100" s="313">
        <f t="shared" si="23"/>
        <v>2863</v>
      </c>
    </row>
    <row r="101" spans="1:36" x14ac:dyDescent="0.25">
      <c r="A101" t="str">
        <f t="shared" si="27"/>
        <v>TPG</v>
      </c>
      <c r="B101" s="191"/>
      <c r="C101" s="190">
        <v>3022070</v>
      </c>
      <c r="D101" t="str">
        <f>VLOOKUP(C101,Schools!A:B,2,0)</f>
        <v>Sunnyfields Primary School</v>
      </c>
      <c r="E101" t="str">
        <f>VLOOKUP(C101,Schools!$A:$Z,3,0)</f>
        <v>M</v>
      </c>
      <c r="F101" s="192">
        <v>2924</v>
      </c>
      <c r="G101" s="190" t="s">
        <v>4675</v>
      </c>
      <c r="H101" s="190"/>
      <c r="I101" t="str">
        <f t="shared" si="24"/>
        <v>11294/543965</v>
      </c>
      <c r="J101">
        <f>VLOOKUP(C101,Schools!$A:$Z,9,0)</f>
        <v>400038</v>
      </c>
      <c r="K101" s="190" t="s">
        <v>332</v>
      </c>
      <c r="L101" s="70" t="s">
        <v>301</v>
      </c>
      <c r="M101" s="70" t="str">
        <f t="shared" si="28"/>
        <v>TPECG</v>
      </c>
      <c r="N101" t="str">
        <f>VLOOKUP(C101,Schools!A:D,4,0)</f>
        <v>Primary</v>
      </c>
      <c r="O101">
        <f t="shared" si="25"/>
        <v>11294</v>
      </c>
      <c r="P101">
        <f t="shared" si="26"/>
        <v>543965</v>
      </c>
      <c r="Q101" s="73"/>
      <c r="R101" s="75">
        <f t="shared" si="29"/>
        <v>2924</v>
      </c>
      <c r="S101" s="73"/>
      <c r="T101" s="73"/>
      <c r="U101" s="73"/>
      <c r="V101" s="75"/>
      <c r="W101" s="73"/>
      <c r="X101" s="73"/>
      <c r="Y101" s="73"/>
      <c r="Z101" s="73"/>
      <c r="AA101" s="73"/>
      <c r="AB101" s="73"/>
      <c r="AC101" s="47">
        <f t="shared" si="30"/>
        <v>2924</v>
      </c>
      <c r="AD101" s="48">
        <f t="shared" si="31"/>
        <v>0</v>
      </c>
      <c r="AF101" s="60">
        <f>VLOOKUP(D101,Schools!$B$8:$F$143,5,FALSE)</f>
        <v>3022070</v>
      </c>
      <c r="AG101" s="313">
        <f t="shared" ref="AG101:AG141" si="32">SUM(Q101:S101)</f>
        <v>2924</v>
      </c>
      <c r="AH101" s="313">
        <f t="shared" ref="AH101:AH141" si="33">SUM(Q101:V101)</f>
        <v>2924</v>
      </c>
      <c r="AI101" s="313">
        <f t="shared" ref="AI101:AI141" si="34">SUM(Q101:Y101)</f>
        <v>2924</v>
      </c>
      <c r="AJ101" s="313">
        <f t="shared" ref="AJ101:AJ141" si="35">SUM(Q101:AB101)</f>
        <v>2924</v>
      </c>
    </row>
    <row r="102" spans="1:36" x14ac:dyDescent="0.25">
      <c r="A102" t="str">
        <f t="shared" si="27"/>
        <v>TPG</v>
      </c>
      <c r="B102" s="191"/>
      <c r="C102" s="190">
        <v>3022071</v>
      </c>
      <c r="D102" t="str">
        <f>VLOOKUP(C102,Schools!A:B,2,0)</f>
        <v>Queenswell Infant and Nursery School</v>
      </c>
      <c r="E102" t="str">
        <f>VLOOKUP(C102,Schools!$A:$Z,3,0)</f>
        <v>M</v>
      </c>
      <c r="F102" s="192">
        <v>3533</v>
      </c>
      <c r="G102" s="190" t="s">
        <v>4675</v>
      </c>
      <c r="H102" s="190"/>
      <c r="I102" t="str">
        <f t="shared" si="24"/>
        <v>11294/543965</v>
      </c>
      <c r="J102">
        <f>VLOOKUP(C102,Schools!$A:$Z,9,0)</f>
        <v>400012</v>
      </c>
      <c r="K102" s="190" t="s">
        <v>332</v>
      </c>
      <c r="L102" s="70" t="s">
        <v>301</v>
      </c>
      <c r="M102" s="70" t="str">
        <f t="shared" si="28"/>
        <v>TPECG</v>
      </c>
      <c r="N102" t="str">
        <f>VLOOKUP(C102,Schools!A:D,4,0)</f>
        <v>Primary</v>
      </c>
      <c r="O102">
        <f t="shared" si="25"/>
        <v>11294</v>
      </c>
      <c r="P102">
        <f t="shared" si="26"/>
        <v>543965</v>
      </c>
      <c r="Q102" s="73"/>
      <c r="R102" s="75">
        <f t="shared" si="29"/>
        <v>3533</v>
      </c>
      <c r="S102" s="73"/>
      <c r="T102" s="73"/>
      <c r="U102" s="73"/>
      <c r="V102" s="75"/>
      <c r="W102" s="73"/>
      <c r="X102" s="73"/>
      <c r="Y102" s="73"/>
      <c r="Z102" s="73"/>
      <c r="AA102" s="73"/>
      <c r="AB102" s="73"/>
      <c r="AC102" s="47">
        <f t="shared" si="30"/>
        <v>3533</v>
      </c>
      <c r="AD102" s="48">
        <f t="shared" si="31"/>
        <v>0</v>
      </c>
      <c r="AF102" s="60">
        <f>VLOOKUP(D102,Schools!$B$8:$F$143,5,FALSE)</f>
        <v>3022071</v>
      </c>
      <c r="AG102" s="313">
        <f t="shared" si="32"/>
        <v>3533</v>
      </c>
      <c r="AH102" s="313">
        <f t="shared" si="33"/>
        <v>3533</v>
      </c>
      <c r="AI102" s="313">
        <f t="shared" si="34"/>
        <v>3533</v>
      </c>
      <c r="AJ102" s="313">
        <f t="shared" si="35"/>
        <v>3533</v>
      </c>
    </row>
    <row r="103" spans="1:36" x14ac:dyDescent="0.25">
      <c r="A103" t="str">
        <f t="shared" si="27"/>
        <v>TPG</v>
      </c>
      <c r="B103" s="191"/>
      <c r="C103" s="190">
        <v>3023302</v>
      </c>
      <c r="D103" t="str">
        <f>VLOOKUP(C103,Schools!A:B,2,0)</f>
        <v>Christ Church CE Primary School</v>
      </c>
      <c r="E103" t="str">
        <f>VLOOKUP(C103,Schools!$A:$Z,3,0)</f>
        <v>M</v>
      </c>
      <c r="F103" s="192">
        <v>914</v>
      </c>
      <c r="G103" s="190" t="s">
        <v>4675</v>
      </c>
      <c r="H103" s="190"/>
      <c r="I103" t="str">
        <f t="shared" si="24"/>
        <v>11294/543965</v>
      </c>
      <c r="J103">
        <f>VLOOKUP(C103,Schools!$A:$Z,9,0)</f>
        <v>400039</v>
      </c>
      <c r="K103" s="190" t="s">
        <v>332</v>
      </c>
      <c r="L103" s="70" t="s">
        <v>301</v>
      </c>
      <c r="M103" s="70" t="str">
        <f t="shared" si="28"/>
        <v>TPECG</v>
      </c>
      <c r="N103" t="str">
        <f>VLOOKUP(C103,Schools!A:D,4,0)</f>
        <v>Primary</v>
      </c>
      <c r="O103">
        <f t="shared" si="25"/>
        <v>11294</v>
      </c>
      <c r="P103">
        <f t="shared" si="26"/>
        <v>543965</v>
      </c>
      <c r="Q103" s="73"/>
      <c r="R103" s="75">
        <f t="shared" si="29"/>
        <v>914</v>
      </c>
      <c r="S103" s="73"/>
      <c r="T103" s="73"/>
      <c r="U103" s="73"/>
      <c r="V103" s="75"/>
      <c r="W103" s="73"/>
      <c r="X103" s="73"/>
      <c r="Y103" s="73"/>
      <c r="Z103" s="73"/>
      <c r="AA103" s="73"/>
      <c r="AB103" s="73"/>
      <c r="AC103" s="47">
        <f t="shared" si="30"/>
        <v>914</v>
      </c>
      <c r="AD103" s="48">
        <f t="shared" si="31"/>
        <v>0</v>
      </c>
      <c r="AF103" s="60">
        <f>VLOOKUP(D103,Schools!$B$8:$F$143,5,FALSE)</f>
        <v>3023302</v>
      </c>
      <c r="AG103" s="313">
        <f t="shared" si="32"/>
        <v>914</v>
      </c>
      <c r="AH103" s="313">
        <f t="shared" si="33"/>
        <v>914</v>
      </c>
      <c r="AI103" s="313">
        <f t="shared" si="34"/>
        <v>914</v>
      </c>
      <c r="AJ103" s="313">
        <f t="shared" si="35"/>
        <v>914</v>
      </c>
    </row>
    <row r="104" spans="1:36" x14ac:dyDescent="0.25">
      <c r="A104" t="str">
        <f t="shared" si="27"/>
        <v>TPG</v>
      </c>
      <c r="B104" s="191"/>
      <c r="C104" s="190">
        <v>3023304</v>
      </c>
      <c r="D104" t="str">
        <f>VLOOKUP(C104,Schools!A:B,2,0)</f>
        <v>Holy Trinity School</v>
      </c>
      <c r="E104" t="str">
        <f>VLOOKUP(C104,Schools!$A:$Z,3,0)</f>
        <v>M</v>
      </c>
      <c r="F104" s="192">
        <v>1706</v>
      </c>
      <c r="G104" s="190" t="s">
        <v>4675</v>
      </c>
      <c r="H104" s="190"/>
      <c r="I104" t="str">
        <f t="shared" si="24"/>
        <v>11294/543965</v>
      </c>
      <c r="J104">
        <f>VLOOKUP(C104,Schools!$A:$Z,9,0)</f>
        <v>400008</v>
      </c>
      <c r="K104" s="190" t="s">
        <v>332</v>
      </c>
      <c r="L104" s="70" t="s">
        <v>301</v>
      </c>
      <c r="M104" s="70" t="str">
        <f t="shared" si="28"/>
        <v>TPECG</v>
      </c>
      <c r="N104" t="str">
        <f>VLOOKUP(C104,Schools!A:D,4,0)</f>
        <v>Primary</v>
      </c>
      <c r="O104">
        <f t="shared" si="25"/>
        <v>11294</v>
      </c>
      <c r="P104">
        <f t="shared" si="26"/>
        <v>543965</v>
      </c>
      <c r="Q104" s="73"/>
      <c r="R104" s="75">
        <f t="shared" si="29"/>
        <v>1706</v>
      </c>
      <c r="S104" s="73"/>
      <c r="T104" s="73"/>
      <c r="U104" s="73"/>
      <c r="V104" s="75"/>
      <c r="W104" s="73"/>
      <c r="X104" s="73"/>
      <c r="Y104" s="73"/>
      <c r="Z104" s="73"/>
      <c r="AA104" s="73"/>
      <c r="AB104" s="73"/>
      <c r="AC104" s="47">
        <f t="shared" si="30"/>
        <v>1706</v>
      </c>
      <c r="AD104" s="48">
        <f t="shared" si="31"/>
        <v>0</v>
      </c>
      <c r="AF104" s="60">
        <f>VLOOKUP(D104,Schools!$B$8:$F$143,5,FALSE)</f>
        <v>3023304</v>
      </c>
      <c r="AG104" s="313">
        <f t="shared" si="32"/>
        <v>1706</v>
      </c>
      <c r="AH104" s="313">
        <f t="shared" si="33"/>
        <v>1706</v>
      </c>
      <c r="AI104" s="313">
        <f t="shared" si="34"/>
        <v>1706</v>
      </c>
      <c r="AJ104" s="313">
        <f t="shared" si="35"/>
        <v>1706</v>
      </c>
    </row>
    <row r="105" spans="1:36" x14ac:dyDescent="0.25">
      <c r="A105" t="str">
        <f t="shared" si="27"/>
        <v>TPG</v>
      </c>
      <c r="B105" s="191"/>
      <c r="C105" s="190">
        <v>3023307</v>
      </c>
      <c r="D105" t="str">
        <f>VLOOKUP(C105,Schools!A:B,2,0)</f>
        <v>St John's CE School N11</v>
      </c>
      <c r="E105" t="str">
        <f>VLOOKUP(C105,Schools!$A:$Z,3,0)</f>
        <v>M</v>
      </c>
      <c r="F105" s="192">
        <v>1889</v>
      </c>
      <c r="G105" s="190" t="s">
        <v>4675</v>
      </c>
      <c r="H105" s="190"/>
      <c r="I105" t="str">
        <f t="shared" si="24"/>
        <v>11294/543965</v>
      </c>
      <c r="J105">
        <f>VLOOKUP(C105,Schools!$A:$Z,9,0)</f>
        <v>400114</v>
      </c>
      <c r="K105" s="190" t="s">
        <v>332</v>
      </c>
      <c r="L105" s="70" t="s">
        <v>301</v>
      </c>
      <c r="M105" s="70" t="str">
        <f t="shared" si="28"/>
        <v>TPECG</v>
      </c>
      <c r="N105" t="str">
        <f>VLOOKUP(C105,Schools!A:D,4,0)</f>
        <v>Primary</v>
      </c>
      <c r="O105">
        <f t="shared" si="25"/>
        <v>11294</v>
      </c>
      <c r="P105">
        <f t="shared" si="26"/>
        <v>543965</v>
      </c>
      <c r="Q105" s="73"/>
      <c r="R105" s="75">
        <f t="shared" si="29"/>
        <v>1889</v>
      </c>
      <c r="S105" s="73"/>
      <c r="T105" s="73"/>
      <c r="U105" s="73"/>
      <c r="V105" s="75"/>
      <c r="W105" s="73"/>
      <c r="X105" s="73"/>
      <c r="Y105" s="73"/>
      <c r="Z105" s="73"/>
      <c r="AA105" s="73"/>
      <c r="AB105" s="73"/>
      <c r="AC105" s="47">
        <f t="shared" si="30"/>
        <v>1889</v>
      </c>
      <c r="AD105" s="48">
        <f t="shared" si="31"/>
        <v>0</v>
      </c>
      <c r="AF105" s="60">
        <f>VLOOKUP(D105,Schools!$B$8:$F$143,5,FALSE)</f>
        <v>3023307</v>
      </c>
      <c r="AG105" s="313">
        <f t="shared" si="32"/>
        <v>1889</v>
      </c>
      <c r="AH105" s="313">
        <f t="shared" si="33"/>
        <v>1889</v>
      </c>
      <c r="AI105" s="313">
        <f t="shared" si="34"/>
        <v>1889</v>
      </c>
      <c r="AJ105" s="313">
        <f t="shared" si="35"/>
        <v>1889</v>
      </c>
    </row>
    <row r="106" spans="1:36" x14ac:dyDescent="0.25">
      <c r="A106" t="str">
        <f t="shared" si="27"/>
        <v>TPG</v>
      </c>
      <c r="B106" s="191"/>
      <c r="C106" s="190">
        <v>3023309</v>
      </c>
      <c r="D106" t="str">
        <f>VLOOKUP(C106,Schools!A:B,2,0)</f>
        <v>St Johns CE N20</v>
      </c>
      <c r="E106" t="str">
        <f>VLOOKUP(C106,Schools!$A:$Z,3,0)</f>
        <v>M</v>
      </c>
      <c r="F106" s="192">
        <v>1523</v>
      </c>
      <c r="G106" s="190" t="s">
        <v>4675</v>
      </c>
      <c r="H106" s="190"/>
      <c r="I106" t="str">
        <f t="shared" si="24"/>
        <v>11294/543965</v>
      </c>
      <c r="J106">
        <f>VLOOKUP(C106,Schools!$A:$Z,9,0)</f>
        <v>400098</v>
      </c>
      <c r="K106" s="190" t="s">
        <v>332</v>
      </c>
      <c r="L106" s="70" t="s">
        <v>301</v>
      </c>
      <c r="M106" s="70" t="str">
        <f t="shared" si="28"/>
        <v>TPECG</v>
      </c>
      <c r="N106" t="str">
        <f>VLOOKUP(C106,Schools!A:D,4,0)</f>
        <v>Primary</v>
      </c>
      <c r="O106">
        <f t="shared" si="25"/>
        <v>11294</v>
      </c>
      <c r="P106">
        <f t="shared" si="26"/>
        <v>543965</v>
      </c>
      <c r="Q106" s="73"/>
      <c r="R106" s="75">
        <f t="shared" si="29"/>
        <v>1523</v>
      </c>
      <c r="S106" s="73"/>
      <c r="T106" s="73"/>
      <c r="U106" s="73"/>
      <c r="V106" s="75"/>
      <c r="W106" s="73"/>
      <c r="X106" s="73"/>
      <c r="Y106" s="73"/>
      <c r="Z106" s="73"/>
      <c r="AA106" s="73"/>
      <c r="AB106" s="73"/>
      <c r="AC106" s="47">
        <f t="shared" si="30"/>
        <v>1523</v>
      </c>
      <c r="AD106" s="48">
        <f t="shared" si="31"/>
        <v>0</v>
      </c>
      <c r="AF106" s="60">
        <f>VLOOKUP(D106,Schools!$B$8:$F$143,5,FALSE)</f>
        <v>3023309</v>
      </c>
      <c r="AG106" s="313">
        <f t="shared" si="32"/>
        <v>1523</v>
      </c>
      <c r="AH106" s="313">
        <f t="shared" si="33"/>
        <v>1523</v>
      </c>
      <c r="AI106" s="313">
        <f t="shared" si="34"/>
        <v>1523</v>
      </c>
      <c r="AJ106" s="313">
        <f t="shared" si="35"/>
        <v>1523</v>
      </c>
    </row>
    <row r="107" spans="1:36" x14ac:dyDescent="0.25">
      <c r="A107" t="str">
        <f t="shared" si="27"/>
        <v>TPG</v>
      </c>
      <c r="B107" s="191"/>
      <c r="C107" s="190">
        <v>3023311</v>
      </c>
      <c r="D107" t="str">
        <f>VLOOKUP(C107,Schools!A:B,2,0)</f>
        <v>St Mary's C E Primary School N3</v>
      </c>
      <c r="E107" t="str">
        <f>VLOOKUP(C107,Schools!$A:$Z,3,0)</f>
        <v>M</v>
      </c>
      <c r="F107" s="192">
        <v>2620</v>
      </c>
      <c r="G107" s="190" t="s">
        <v>4675</v>
      </c>
      <c r="H107" s="190"/>
      <c r="I107" t="str">
        <f t="shared" si="24"/>
        <v>11294/543965</v>
      </c>
      <c r="J107">
        <f>VLOOKUP(C107,Schools!$A:$Z,9,0)</f>
        <v>400058</v>
      </c>
      <c r="K107" s="190" t="s">
        <v>332</v>
      </c>
      <c r="L107" s="70" t="s">
        <v>301</v>
      </c>
      <c r="M107" s="70" t="str">
        <f t="shared" si="28"/>
        <v>TPECG</v>
      </c>
      <c r="N107" t="str">
        <f>VLOOKUP(C107,Schools!A:D,4,0)</f>
        <v>Primary</v>
      </c>
      <c r="O107">
        <f t="shared" si="25"/>
        <v>11294</v>
      </c>
      <c r="P107">
        <f t="shared" si="26"/>
        <v>543965</v>
      </c>
      <c r="Q107" s="73"/>
      <c r="R107" s="75">
        <f t="shared" si="29"/>
        <v>2620</v>
      </c>
      <c r="S107" s="73"/>
      <c r="T107" s="73"/>
      <c r="U107" s="73"/>
      <c r="V107" s="75"/>
      <c r="W107" s="73"/>
      <c r="X107" s="73"/>
      <c r="Y107" s="73"/>
      <c r="Z107" s="73"/>
      <c r="AA107" s="73"/>
      <c r="AB107" s="73"/>
      <c r="AC107" s="47">
        <f t="shared" si="30"/>
        <v>2620</v>
      </c>
      <c r="AD107" s="48">
        <f t="shared" si="31"/>
        <v>0</v>
      </c>
      <c r="AF107" s="60">
        <f>VLOOKUP(D107,Schools!$B$8:$F$143,5,FALSE)</f>
        <v>3023311</v>
      </c>
      <c r="AG107" s="313">
        <f t="shared" si="32"/>
        <v>2620</v>
      </c>
      <c r="AH107" s="313">
        <f t="shared" si="33"/>
        <v>2620</v>
      </c>
      <c r="AI107" s="313">
        <f t="shared" si="34"/>
        <v>2620</v>
      </c>
      <c r="AJ107" s="313">
        <f t="shared" si="35"/>
        <v>2620</v>
      </c>
    </row>
    <row r="108" spans="1:36" x14ac:dyDescent="0.25">
      <c r="A108" t="str">
        <f t="shared" si="27"/>
        <v>TPG</v>
      </c>
      <c r="B108" s="191"/>
      <c r="C108" s="190">
        <v>3023313</v>
      </c>
      <c r="D108" t="str">
        <f>VLOOKUP(C108,Schools!A:B,2,0)</f>
        <v>St. Pauls CE Primary School (N11)</v>
      </c>
      <c r="E108" t="str">
        <f>VLOOKUP(C108,Schools!$A:$Z,3,0)</f>
        <v>M</v>
      </c>
      <c r="F108" s="192">
        <v>1340</v>
      </c>
      <c r="G108" s="190" t="s">
        <v>4675</v>
      </c>
      <c r="H108" s="190"/>
      <c r="I108" t="str">
        <f t="shared" si="24"/>
        <v>11294/543965</v>
      </c>
      <c r="J108">
        <f>VLOOKUP(C108,Schools!$A:$Z,9,0)</f>
        <v>400006</v>
      </c>
      <c r="K108" s="190" t="s">
        <v>332</v>
      </c>
      <c r="L108" s="70" t="s">
        <v>301</v>
      </c>
      <c r="M108" s="70" t="str">
        <f t="shared" si="28"/>
        <v>TPECG</v>
      </c>
      <c r="N108" t="str">
        <f>VLOOKUP(C108,Schools!A:D,4,0)</f>
        <v>Primary</v>
      </c>
      <c r="O108">
        <f t="shared" si="25"/>
        <v>11294</v>
      </c>
      <c r="P108">
        <f t="shared" si="26"/>
        <v>543965</v>
      </c>
      <c r="Q108" s="73"/>
      <c r="R108" s="75">
        <f t="shared" si="29"/>
        <v>1340</v>
      </c>
      <c r="S108" s="73"/>
      <c r="T108" s="73"/>
      <c r="U108" s="73"/>
      <c r="V108" s="75"/>
      <c r="W108" s="73"/>
      <c r="X108" s="73"/>
      <c r="Y108" s="73"/>
      <c r="Z108" s="73"/>
      <c r="AA108" s="73"/>
      <c r="AB108" s="73"/>
      <c r="AC108" s="47">
        <f t="shared" si="30"/>
        <v>1340</v>
      </c>
      <c r="AD108" s="48">
        <f t="shared" si="31"/>
        <v>0</v>
      </c>
      <c r="AF108" s="60">
        <f>VLOOKUP(D108,Schools!$B$8:$F$143,5,FALSE)</f>
        <v>3023313</v>
      </c>
      <c r="AG108" s="313">
        <f t="shared" si="32"/>
        <v>1340</v>
      </c>
      <c r="AH108" s="313">
        <f t="shared" si="33"/>
        <v>1340</v>
      </c>
      <c r="AI108" s="313">
        <f t="shared" si="34"/>
        <v>1340</v>
      </c>
      <c r="AJ108" s="313">
        <f t="shared" si="35"/>
        <v>1340</v>
      </c>
    </row>
    <row r="109" spans="1:36" x14ac:dyDescent="0.25">
      <c r="A109" t="str">
        <f t="shared" si="27"/>
        <v>TPG</v>
      </c>
      <c r="B109" s="191"/>
      <c r="C109" s="190">
        <v>3023317</v>
      </c>
      <c r="D109" t="str">
        <f>VLOOKUP(C109,Schools!A:B,2,0)</f>
        <v>All Saints' CE Primary School, N20</v>
      </c>
      <c r="E109" t="str">
        <f>VLOOKUP(C109,Schools!$A:$Z,3,0)</f>
        <v>M</v>
      </c>
      <c r="F109" s="192">
        <v>2132</v>
      </c>
      <c r="G109" s="190" t="s">
        <v>4675</v>
      </c>
      <c r="H109" s="190"/>
      <c r="I109" t="str">
        <f t="shared" si="24"/>
        <v>11294/543965</v>
      </c>
      <c r="J109">
        <f>VLOOKUP(C109,Schools!$A:$Z,9,0)</f>
        <v>400015</v>
      </c>
      <c r="K109" s="190" t="s">
        <v>332</v>
      </c>
      <c r="L109" s="70" t="s">
        <v>301</v>
      </c>
      <c r="M109" s="70" t="str">
        <f t="shared" si="28"/>
        <v>TPECG</v>
      </c>
      <c r="N109" t="str">
        <f>VLOOKUP(C109,Schools!A:D,4,0)</f>
        <v>Primary</v>
      </c>
      <c r="O109">
        <f t="shared" si="25"/>
        <v>11294</v>
      </c>
      <c r="P109">
        <f t="shared" si="26"/>
        <v>543965</v>
      </c>
      <c r="Q109" s="73"/>
      <c r="R109" s="75">
        <f t="shared" si="29"/>
        <v>2132</v>
      </c>
      <c r="S109" s="73"/>
      <c r="T109" s="73"/>
      <c r="U109" s="73"/>
      <c r="V109" s="75"/>
      <c r="W109" s="73"/>
      <c r="X109" s="73"/>
      <c r="Y109" s="73"/>
      <c r="Z109" s="73"/>
      <c r="AA109" s="73"/>
      <c r="AB109" s="73"/>
      <c r="AC109" s="47">
        <f t="shared" si="30"/>
        <v>2132</v>
      </c>
      <c r="AD109" s="48">
        <f t="shared" si="31"/>
        <v>0</v>
      </c>
      <c r="AF109" s="60">
        <f>VLOOKUP(D109,Schools!$B$8:$F$143,5,FALSE)</f>
        <v>3023317</v>
      </c>
      <c r="AG109" s="313">
        <f t="shared" si="32"/>
        <v>2132</v>
      </c>
      <c r="AH109" s="313">
        <f t="shared" si="33"/>
        <v>2132</v>
      </c>
      <c r="AI109" s="313">
        <f t="shared" si="34"/>
        <v>2132</v>
      </c>
      <c r="AJ109" s="313">
        <f t="shared" si="35"/>
        <v>2132</v>
      </c>
    </row>
    <row r="110" spans="1:36" x14ac:dyDescent="0.25">
      <c r="A110" t="str">
        <f t="shared" si="27"/>
        <v>TPG</v>
      </c>
      <c r="B110" s="191"/>
      <c r="C110" s="190">
        <v>3023500</v>
      </c>
      <c r="D110" t="str">
        <f>VLOOKUP(C110,Schools!A:B,2,0)</f>
        <v>Annunciation Catholic Infant School</v>
      </c>
      <c r="E110" t="str">
        <f>VLOOKUP(C110,Schools!$A:$Z,3,0)</f>
        <v>M</v>
      </c>
      <c r="F110" s="192">
        <v>1584</v>
      </c>
      <c r="G110" s="190" t="s">
        <v>4675</v>
      </c>
      <c r="H110" s="190"/>
      <c r="I110" t="str">
        <f t="shared" si="24"/>
        <v>11294/543965</v>
      </c>
      <c r="J110">
        <f>VLOOKUP(C110,Schools!$A:$Z,9,0)</f>
        <v>400023</v>
      </c>
      <c r="K110" s="190" t="s">
        <v>332</v>
      </c>
      <c r="L110" s="70" t="s">
        <v>301</v>
      </c>
      <c r="M110" s="70" t="str">
        <f t="shared" si="28"/>
        <v>TPECG</v>
      </c>
      <c r="N110" t="str">
        <f>VLOOKUP(C110,Schools!A:D,4,0)</f>
        <v>Primary</v>
      </c>
      <c r="O110">
        <f t="shared" si="25"/>
        <v>11294</v>
      </c>
      <c r="P110">
        <f t="shared" si="26"/>
        <v>543965</v>
      </c>
      <c r="Q110" s="73"/>
      <c r="R110" s="75">
        <f t="shared" si="29"/>
        <v>1584</v>
      </c>
      <c r="S110" s="73"/>
      <c r="T110" s="73"/>
      <c r="U110" s="73"/>
      <c r="V110" s="75"/>
      <c r="W110" s="73"/>
      <c r="X110" s="73"/>
      <c r="Y110" s="73"/>
      <c r="Z110" s="73"/>
      <c r="AA110" s="73"/>
      <c r="AB110" s="73"/>
      <c r="AC110" s="47">
        <f t="shared" si="30"/>
        <v>1584</v>
      </c>
      <c r="AD110" s="48">
        <f t="shared" si="31"/>
        <v>0</v>
      </c>
      <c r="AF110" s="60">
        <f>VLOOKUP(D110,Schools!$B$8:$F$143,5,FALSE)</f>
        <v>3023500</v>
      </c>
      <c r="AG110" s="313">
        <f t="shared" si="32"/>
        <v>1584</v>
      </c>
      <c r="AH110" s="313">
        <f t="shared" si="33"/>
        <v>1584</v>
      </c>
      <c r="AI110" s="313">
        <f t="shared" si="34"/>
        <v>1584</v>
      </c>
      <c r="AJ110" s="313">
        <f t="shared" si="35"/>
        <v>1584</v>
      </c>
    </row>
    <row r="111" spans="1:36" x14ac:dyDescent="0.25">
      <c r="A111" t="str">
        <f t="shared" si="27"/>
        <v>TPG</v>
      </c>
      <c r="B111" s="191"/>
      <c r="C111" s="190">
        <v>3023501</v>
      </c>
      <c r="D111" t="str">
        <f>VLOOKUP(C111,Schools!A:B,2,0)</f>
        <v>Our Lady of Lourdes School</v>
      </c>
      <c r="E111" t="str">
        <f>VLOOKUP(C111,Schools!$A:$Z,3,0)</f>
        <v>M</v>
      </c>
      <c r="F111" s="192">
        <v>1828</v>
      </c>
      <c r="G111" s="190" t="s">
        <v>4675</v>
      </c>
      <c r="H111" s="190"/>
      <c r="I111" t="str">
        <f t="shared" si="24"/>
        <v>11294/543965</v>
      </c>
      <c r="J111">
        <f>VLOOKUP(C111,Schools!$A:$Z,9,0)</f>
        <v>400003</v>
      </c>
      <c r="K111" s="190" t="s">
        <v>332</v>
      </c>
      <c r="L111" s="70" t="s">
        <v>301</v>
      </c>
      <c r="M111" s="70" t="str">
        <f t="shared" si="28"/>
        <v>TPECG</v>
      </c>
      <c r="N111" t="str">
        <f>VLOOKUP(C111,Schools!A:D,4,0)</f>
        <v>Primary</v>
      </c>
      <c r="O111">
        <f t="shared" si="25"/>
        <v>11294</v>
      </c>
      <c r="P111">
        <f t="shared" si="26"/>
        <v>543965</v>
      </c>
      <c r="Q111" s="73"/>
      <c r="R111" s="75">
        <f t="shared" si="29"/>
        <v>1828</v>
      </c>
      <c r="S111" s="73"/>
      <c r="T111" s="73"/>
      <c r="U111" s="73"/>
      <c r="V111" s="75"/>
      <c r="W111" s="73"/>
      <c r="X111" s="73"/>
      <c r="Y111" s="73"/>
      <c r="Z111" s="73"/>
      <c r="AA111" s="73"/>
      <c r="AB111" s="73"/>
      <c r="AC111" s="47">
        <f t="shared" si="30"/>
        <v>1828</v>
      </c>
      <c r="AD111" s="48">
        <f t="shared" si="31"/>
        <v>0</v>
      </c>
      <c r="AF111" s="60">
        <f>VLOOKUP(D111,Schools!$B$8:$F$143,5,FALSE)</f>
        <v>3023501</v>
      </c>
      <c r="AG111" s="313">
        <f t="shared" si="32"/>
        <v>1828</v>
      </c>
      <c r="AH111" s="313">
        <f t="shared" si="33"/>
        <v>1828</v>
      </c>
      <c r="AI111" s="313">
        <f t="shared" si="34"/>
        <v>1828</v>
      </c>
      <c r="AJ111" s="313">
        <f t="shared" si="35"/>
        <v>1828</v>
      </c>
    </row>
    <row r="112" spans="1:36" x14ac:dyDescent="0.25">
      <c r="A112" t="str">
        <f t="shared" si="27"/>
        <v>TPG</v>
      </c>
      <c r="B112" s="191"/>
      <c r="C112" s="190">
        <v>3023502</v>
      </c>
      <c r="D112" t="str">
        <f>VLOOKUP(C112,Schools!A:B,2,0)</f>
        <v>St Agnes RC Primary School</v>
      </c>
      <c r="E112" t="str">
        <f>VLOOKUP(C112,Schools!$A:$Z,3,0)</f>
        <v>M</v>
      </c>
      <c r="F112" s="192">
        <v>1889</v>
      </c>
      <c r="G112" s="190" t="s">
        <v>4675</v>
      </c>
      <c r="H112" s="190"/>
      <c r="I112" t="str">
        <f t="shared" si="24"/>
        <v>11294/543965</v>
      </c>
      <c r="J112">
        <f>VLOOKUP(C112,Schools!$A:$Z,9,0)</f>
        <v>400096</v>
      </c>
      <c r="K112" s="190" t="s">
        <v>332</v>
      </c>
      <c r="L112" s="70" t="s">
        <v>301</v>
      </c>
      <c r="M112" s="70" t="str">
        <f t="shared" si="28"/>
        <v>TPECG</v>
      </c>
      <c r="N112" t="str">
        <f>VLOOKUP(C112,Schools!A:D,4,0)</f>
        <v>Primary</v>
      </c>
      <c r="O112">
        <f t="shared" si="25"/>
        <v>11294</v>
      </c>
      <c r="P112">
        <f t="shared" si="26"/>
        <v>543965</v>
      </c>
      <c r="Q112" s="73"/>
      <c r="R112" s="75">
        <f t="shared" si="29"/>
        <v>1889</v>
      </c>
      <c r="S112" s="73"/>
      <c r="T112" s="73"/>
      <c r="U112" s="73"/>
      <c r="V112" s="75"/>
      <c r="W112" s="73"/>
      <c r="X112" s="73"/>
      <c r="Y112" s="73"/>
      <c r="Z112" s="73"/>
      <c r="AA112" s="73"/>
      <c r="AB112" s="73"/>
      <c r="AC112" s="47">
        <f t="shared" si="30"/>
        <v>1889</v>
      </c>
      <c r="AD112" s="48">
        <f t="shared" si="31"/>
        <v>0</v>
      </c>
      <c r="AF112" s="60">
        <f>VLOOKUP(D112,Schools!$B$8:$F$143,5,FALSE)</f>
        <v>3023502</v>
      </c>
      <c r="AG112" s="313">
        <f t="shared" si="32"/>
        <v>1889</v>
      </c>
      <c r="AH112" s="313">
        <f t="shared" si="33"/>
        <v>1889</v>
      </c>
      <c r="AI112" s="313">
        <f t="shared" si="34"/>
        <v>1889</v>
      </c>
      <c r="AJ112" s="313">
        <f t="shared" si="35"/>
        <v>1889</v>
      </c>
    </row>
    <row r="113" spans="1:36" x14ac:dyDescent="0.25">
      <c r="A113" t="str">
        <f t="shared" si="27"/>
        <v>TPG</v>
      </c>
      <c r="B113" s="191"/>
      <c r="C113" s="190">
        <v>3023504</v>
      </c>
      <c r="D113" t="str">
        <f>VLOOKUP(C113,Schools!A:B,2,0)</f>
        <v>St Catherines R C Primary</v>
      </c>
      <c r="E113" t="str">
        <f>VLOOKUP(C113,Schools!$A:$Z,3,0)</f>
        <v>M</v>
      </c>
      <c r="F113" s="192">
        <v>3229</v>
      </c>
      <c r="G113" s="190" t="s">
        <v>4675</v>
      </c>
      <c r="H113" s="190"/>
      <c r="I113" t="str">
        <f t="shared" ref="I113:I133" si="36">O113&amp;"/"&amp;P113</f>
        <v>11294/543965</v>
      </c>
      <c r="J113">
        <f>VLOOKUP(C113,Schools!$A:$Z,9,0)</f>
        <v>400064</v>
      </c>
      <c r="K113" s="190" t="s">
        <v>332</v>
      </c>
      <c r="L113" s="70" t="s">
        <v>301</v>
      </c>
      <c r="M113" s="70" t="str">
        <f t="shared" si="28"/>
        <v>TPECG</v>
      </c>
      <c r="N113" t="str">
        <f>VLOOKUP(C113,Schools!A:D,4,0)</f>
        <v>Primary</v>
      </c>
      <c r="O113">
        <f t="shared" ref="O113:O132" si="37">IF(OR(N113="Special", N113="PRU"),11294,IF(E113="M", 11294,"None"))</f>
        <v>11294</v>
      </c>
      <c r="P113">
        <f t="shared" si="26"/>
        <v>543965</v>
      </c>
      <c r="Q113" s="73"/>
      <c r="R113" s="75">
        <f t="shared" si="29"/>
        <v>3229</v>
      </c>
      <c r="S113" s="73"/>
      <c r="T113" s="73"/>
      <c r="U113" s="73"/>
      <c r="V113" s="75"/>
      <c r="W113" s="73"/>
      <c r="X113" s="73"/>
      <c r="Y113" s="73"/>
      <c r="Z113" s="73"/>
      <c r="AA113" s="73"/>
      <c r="AB113" s="73"/>
      <c r="AC113" s="47">
        <f t="shared" si="30"/>
        <v>3229</v>
      </c>
      <c r="AD113" s="48">
        <f t="shared" si="31"/>
        <v>0</v>
      </c>
      <c r="AF113" s="60">
        <f>VLOOKUP(D113,Schools!$B$8:$F$143,5,FALSE)</f>
        <v>3023504</v>
      </c>
      <c r="AG113" s="313">
        <f t="shared" si="32"/>
        <v>3229</v>
      </c>
      <c r="AH113" s="313">
        <f t="shared" si="33"/>
        <v>3229</v>
      </c>
      <c r="AI113" s="313">
        <f t="shared" si="34"/>
        <v>3229</v>
      </c>
      <c r="AJ113" s="313">
        <f t="shared" si="35"/>
        <v>3229</v>
      </c>
    </row>
    <row r="114" spans="1:36" x14ac:dyDescent="0.25">
      <c r="A114" t="str">
        <f t="shared" ref="A114:A177" si="38">$B$3</f>
        <v>TPG</v>
      </c>
      <c r="B114" s="191"/>
      <c r="C114" s="190">
        <v>3023509</v>
      </c>
      <c r="D114" t="str">
        <f>VLOOKUP(C114,Schools!A:B,2,0)</f>
        <v>St Joseph's Primary School</v>
      </c>
      <c r="E114" t="str">
        <f>VLOOKUP(C114,Schools!$A:$Z,3,0)</f>
        <v>M</v>
      </c>
      <c r="F114" s="192">
        <v>1706</v>
      </c>
      <c r="G114" s="190" t="s">
        <v>4675</v>
      </c>
      <c r="H114" s="190"/>
      <c r="I114" t="str">
        <f t="shared" si="36"/>
        <v>11294/543965</v>
      </c>
      <c r="J114">
        <f>VLOOKUP(C114,Schools!$A:$Z,9,0)</f>
        <v>400066</v>
      </c>
      <c r="K114" s="190" t="s">
        <v>332</v>
      </c>
      <c r="L114" s="70" t="s">
        <v>301</v>
      </c>
      <c r="M114" s="70" t="str">
        <f t="shared" si="28"/>
        <v>TPECG</v>
      </c>
      <c r="N114" t="str">
        <f>VLOOKUP(C114,Schools!A:D,4,0)</f>
        <v>Primary</v>
      </c>
      <c r="O114">
        <f t="shared" si="37"/>
        <v>11294</v>
      </c>
      <c r="P114">
        <f t="shared" ref="P114:P132" si="39">IF(E114="M",543965,516500)</f>
        <v>543965</v>
      </c>
      <c r="Q114" s="73"/>
      <c r="R114" s="75">
        <f t="shared" si="29"/>
        <v>1706</v>
      </c>
      <c r="S114" s="73"/>
      <c r="T114" s="73"/>
      <c r="U114" s="73"/>
      <c r="V114" s="75"/>
      <c r="W114" s="73"/>
      <c r="X114" s="73"/>
      <c r="Y114" s="73"/>
      <c r="Z114" s="73"/>
      <c r="AA114" s="73"/>
      <c r="AB114" s="73"/>
      <c r="AC114" s="47">
        <f t="shared" si="30"/>
        <v>1706</v>
      </c>
      <c r="AD114" s="48">
        <f t="shared" si="31"/>
        <v>0</v>
      </c>
      <c r="AF114" s="60">
        <f>VLOOKUP(D114,Schools!$B$8:$F$143,5,FALSE)</f>
        <v>3023509</v>
      </c>
      <c r="AG114" s="313">
        <f t="shared" si="32"/>
        <v>1706</v>
      </c>
      <c r="AH114" s="313">
        <f t="shared" si="33"/>
        <v>1706</v>
      </c>
      <c r="AI114" s="313">
        <f t="shared" si="34"/>
        <v>1706</v>
      </c>
      <c r="AJ114" s="313">
        <f t="shared" si="35"/>
        <v>1706</v>
      </c>
    </row>
    <row r="115" spans="1:36" x14ac:dyDescent="0.25">
      <c r="A115" t="str">
        <f t="shared" si="38"/>
        <v>TPG</v>
      </c>
      <c r="B115" s="191"/>
      <c r="C115" s="190">
        <v>3023511</v>
      </c>
      <c r="D115" t="str">
        <f>VLOOKUP(C115,Schools!A:B,2,0)</f>
        <v>Blessed Dominic School</v>
      </c>
      <c r="E115" t="str">
        <f>VLOOKUP(C115,Schools!$A:$Z,3,0)</f>
        <v>M</v>
      </c>
      <c r="F115" s="192">
        <v>2437</v>
      </c>
      <c r="G115" s="190" t="s">
        <v>4675</v>
      </c>
      <c r="H115" s="190"/>
      <c r="I115" t="str">
        <f t="shared" si="36"/>
        <v>11294/543965</v>
      </c>
      <c r="J115">
        <f>VLOOKUP(C115,Schools!$A:$Z,9,0)</f>
        <v>400024</v>
      </c>
      <c r="K115" s="190" t="s">
        <v>332</v>
      </c>
      <c r="L115" s="70" t="s">
        <v>301</v>
      </c>
      <c r="M115" s="70" t="str">
        <f t="shared" si="28"/>
        <v>TPECG</v>
      </c>
      <c r="N115" t="str">
        <f>VLOOKUP(C115,Schools!A:D,4,0)</f>
        <v>Primary</v>
      </c>
      <c r="O115">
        <f t="shared" si="37"/>
        <v>11294</v>
      </c>
      <c r="P115">
        <f t="shared" si="39"/>
        <v>543965</v>
      </c>
      <c r="Q115" s="73"/>
      <c r="R115" s="75">
        <f t="shared" si="29"/>
        <v>2437</v>
      </c>
      <c r="S115" s="73"/>
      <c r="T115" s="73"/>
      <c r="U115" s="73"/>
      <c r="V115" s="75"/>
      <c r="W115" s="73"/>
      <c r="X115" s="73"/>
      <c r="Y115" s="73"/>
      <c r="Z115" s="73"/>
      <c r="AA115" s="73"/>
      <c r="AB115" s="73"/>
      <c r="AC115" s="47">
        <f t="shared" si="30"/>
        <v>2437</v>
      </c>
      <c r="AD115" s="48">
        <f t="shared" si="31"/>
        <v>0</v>
      </c>
      <c r="AF115" s="60">
        <f>VLOOKUP(D115,Schools!$B$8:$F$143,5,FALSE)</f>
        <v>3023511</v>
      </c>
      <c r="AG115" s="313">
        <f t="shared" si="32"/>
        <v>2437</v>
      </c>
      <c r="AH115" s="313">
        <f t="shared" si="33"/>
        <v>2437</v>
      </c>
      <c r="AI115" s="313">
        <f t="shared" si="34"/>
        <v>2437</v>
      </c>
      <c r="AJ115" s="313">
        <f t="shared" si="35"/>
        <v>2437</v>
      </c>
    </row>
    <row r="116" spans="1:36" x14ac:dyDescent="0.25">
      <c r="A116" t="str">
        <f t="shared" si="38"/>
        <v>TPG</v>
      </c>
      <c r="B116" s="191"/>
      <c r="C116" s="190">
        <v>3023512</v>
      </c>
      <c r="D116" t="str">
        <f>VLOOKUP(C116,Schools!A:B,2,0)</f>
        <v>Rosh Pinah</v>
      </c>
      <c r="E116" t="str">
        <f>VLOOKUP(C116,Schools!$A:$Z,3,0)</f>
        <v>M</v>
      </c>
      <c r="F116" s="192">
        <v>487</v>
      </c>
      <c r="G116" s="190" t="s">
        <v>4675</v>
      </c>
      <c r="H116" s="190"/>
      <c r="I116" t="str">
        <f t="shared" si="36"/>
        <v>11294/543965</v>
      </c>
      <c r="J116">
        <f>VLOOKUP(C116,Schools!$A:$Z,9,0)</f>
        <v>400093</v>
      </c>
      <c r="K116" s="190" t="s">
        <v>332</v>
      </c>
      <c r="L116" s="70" t="s">
        <v>301</v>
      </c>
      <c r="M116" s="70" t="str">
        <f t="shared" si="28"/>
        <v>TPECG</v>
      </c>
      <c r="N116" t="str">
        <f>VLOOKUP(C116,Schools!A:D,4,0)</f>
        <v>Primary</v>
      </c>
      <c r="O116">
        <f t="shared" si="37"/>
        <v>11294</v>
      </c>
      <c r="P116">
        <f t="shared" si="39"/>
        <v>543965</v>
      </c>
      <c r="Q116" s="73"/>
      <c r="R116" s="75">
        <f t="shared" si="29"/>
        <v>487</v>
      </c>
      <c r="S116" s="73"/>
      <c r="T116" s="73"/>
      <c r="U116" s="73"/>
      <c r="V116" s="75"/>
      <c r="W116" s="73"/>
      <c r="X116" s="73"/>
      <c r="Y116" s="73"/>
      <c r="Z116" s="73"/>
      <c r="AA116" s="73"/>
      <c r="AB116" s="73"/>
      <c r="AC116" s="47">
        <f t="shared" si="30"/>
        <v>487</v>
      </c>
      <c r="AD116" s="48">
        <f t="shared" si="31"/>
        <v>0</v>
      </c>
      <c r="AF116" s="60">
        <f>VLOOKUP(D116,Schools!$B$8:$F$143,5,FALSE)</f>
        <v>3023512</v>
      </c>
      <c r="AG116" s="313">
        <f t="shared" si="32"/>
        <v>487</v>
      </c>
      <c r="AH116" s="313">
        <f t="shared" si="33"/>
        <v>487</v>
      </c>
      <c r="AI116" s="313">
        <f t="shared" si="34"/>
        <v>487</v>
      </c>
      <c r="AJ116" s="313">
        <f t="shared" si="35"/>
        <v>487</v>
      </c>
    </row>
    <row r="117" spans="1:36" x14ac:dyDescent="0.25">
      <c r="A117" t="str">
        <f t="shared" si="38"/>
        <v>TPG</v>
      </c>
      <c r="B117" s="191"/>
      <c r="C117" s="190">
        <v>3023513</v>
      </c>
      <c r="D117" t="str">
        <f>VLOOKUP(C117,Schools!A:B,2,0)</f>
        <v>Menorah Primary School</v>
      </c>
      <c r="E117" t="str">
        <f>VLOOKUP(C117,Schools!$A:$Z,3,0)</f>
        <v>M</v>
      </c>
      <c r="F117" s="192">
        <v>3107</v>
      </c>
      <c r="G117" s="190" t="s">
        <v>4675</v>
      </c>
      <c r="H117" s="190"/>
      <c r="I117" t="str">
        <f t="shared" si="36"/>
        <v>11294/543965</v>
      </c>
      <c r="J117">
        <f>VLOOKUP(C117,Schools!$A:$Z,9,0)</f>
        <v>400007</v>
      </c>
      <c r="K117" s="190" t="s">
        <v>332</v>
      </c>
      <c r="L117" s="70" t="s">
        <v>301</v>
      </c>
      <c r="M117" s="70" t="str">
        <f t="shared" si="28"/>
        <v>TPECG</v>
      </c>
      <c r="N117" t="str">
        <f>VLOOKUP(C117,Schools!A:D,4,0)</f>
        <v>Primary</v>
      </c>
      <c r="O117">
        <f t="shared" si="37"/>
        <v>11294</v>
      </c>
      <c r="P117">
        <f t="shared" si="39"/>
        <v>543965</v>
      </c>
      <c r="Q117" s="73"/>
      <c r="R117" s="75">
        <f t="shared" si="29"/>
        <v>3107</v>
      </c>
      <c r="S117" s="73"/>
      <c r="T117" s="73"/>
      <c r="U117" s="73"/>
      <c r="V117" s="75"/>
      <c r="W117" s="73"/>
      <c r="X117" s="73"/>
      <c r="Y117" s="73"/>
      <c r="Z117" s="73"/>
      <c r="AA117" s="73"/>
      <c r="AB117" s="73"/>
      <c r="AC117" s="47">
        <f t="shared" si="30"/>
        <v>3107</v>
      </c>
      <c r="AD117" s="48">
        <f t="shared" si="31"/>
        <v>0</v>
      </c>
      <c r="AF117" s="60">
        <f>VLOOKUP(D117,Schools!$B$8:$F$143,5,FALSE)</f>
        <v>3023513</v>
      </c>
      <c r="AG117" s="313">
        <f t="shared" si="32"/>
        <v>3107</v>
      </c>
      <c r="AH117" s="313">
        <f t="shared" si="33"/>
        <v>3107</v>
      </c>
      <c r="AI117" s="313">
        <f t="shared" si="34"/>
        <v>3107</v>
      </c>
      <c r="AJ117" s="313">
        <f t="shared" si="35"/>
        <v>3107</v>
      </c>
    </row>
    <row r="118" spans="1:36" x14ac:dyDescent="0.25">
      <c r="A118" t="str">
        <f t="shared" si="38"/>
        <v>TPG</v>
      </c>
      <c r="B118" s="191"/>
      <c r="C118" s="190">
        <v>3025404</v>
      </c>
      <c r="D118" t="str">
        <f>VLOOKUP(C118,Schools!A:B,2,0)</f>
        <v>St Michaels Catholic Grammar School</v>
      </c>
      <c r="E118" t="str">
        <f>VLOOKUP(C118,Schools!$A:$Z,3,0)</f>
        <v>M</v>
      </c>
      <c r="F118" s="192">
        <v>24053</v>
      </c>
      <c r="G118" s="190" t="s">
        <v>4675</v>
      </c>
      <c r="H118" s="190"/>
      <c r="I118" t="str">
        <f t="shared" si="36"/>
        <v>11294/543965</v>
      </c>
      <c r="J118">
        <f>VLOOKUP(C118,Schools!$A:$Z,9,0)</f>
        <v>400029</v>
      </c>
      <c r="K118" s="190" t="s">
        <v>332</v>
      </c>
      <c r="L118" s="70" t="s">
        <v>301</v>
      </c>
      <c r="M118" s="70" t="str">
        <f t="shared" si="28"/>
        <v>TPECG</v>
      </c>
      <c r="N118" t="str">
        <f>VLOOKUP(C118,Schools!A:D,4,0)</f>
        <v>Secondary</v>
      </c>
      <c r="O118">
        <f t="shared" si="37"/>
        <v>11294</v>
      </c>
      <c r="P118">
        <f t="shared" si="39"/>
        <v>543965</v>
      </c>
      <c r="Q118" s="73"/>
      <c r="R118" s="75">
        <f t="shared" si="29"/>
        <v>24053</v>
      </c>
      <c r="S118" s="73"/>
      <c r="T118" s="73"/>
      <c r="U118" s="73"/>
      <c r="V118" s="75"/>
      <c r="W118" s="73"/>
      <c r="X118" s="73"/>
      <c r="Y118" s="73"/>
      <c r="Z118" s="73"/>
      <c r="AA118" s="73"/>
      <c r="AB118" s="73"/>
      <c r="AC118" s="47">
        <f t="shared" si="30"/>
        <v>24053</v>
      </c>
      <c r="AD118" s="48">
        <f t="shared" si="31"/>
        <v>0</v>
      </c>
      <c r="AF118" s="60">
        <f>VLOOKUP(D118,Schools!$B$8:$F$143,5,FALSE)</f>
        <v>3025404</v>
      </c>
      <c r="AG118" s="313">
        <f t="shared" si="32"/>
        <v>24053</v>
      </c>
      <c r="AH118" s="313">
        <f t="shared" si="33"/>
        <v>24053</v>
      </c>
      <c r="AI118" s="313">
        <f t="shared" si="34"/>
        <v>24053</v>
      </c>
      <c r="AJ118" s="313">
        <f t="shared" si="35"/>
        <v>24053</v>
      </c>
    </row>
    <row r="119" spans="1:36" x14ac:dyDescent="0.25">
      <c r="A119" t="str">
        <f t="shared" si="38"/>
        <v>TPG</v>
      </c>
      <c r="B119" s="191"/>
      <c r="C119" s="190">
        <v>3025405</v>
      </c>
      <c r="D119" t="str">
        <f>VLOOKUP(C119,Schools!A:B,2,0)</f>
        <v>Finchley Catholic High School</v>
      </c>
      <c r="E119" t="str">
        <f>VLOOKUP(C119,Schools!$A:$Z,3,0)</f>
        <v>M</v>
      </c>
      <c r="F119" s="192">
        <v>29676</v>
      </c>
      <c r="G119" s="190" t="s">
        <v>4675</v>
      </c>
      <c r="H119" s="190"/>
      <c r="I119" t="str">
        <f t="shared" si="36"/>
        <v>11294/543965</v>
      </c>
      <c r="J119">
        <f>VLOOKUP(C119,Schools!$A:$Z,9,0)</f>
        <v>400041</v>
      </c>
      <c r="K119" s="190" t="s">
        <v>332</v>
      </c>
      <c r="L119" s="70" t="s">
        <v>301</v>
      </c>
      <c r="M119" s="70" t="str">
        <f t="shared" si="28"/>
        <v>TPECG</v>
      </c>
      <c r="N119" t="str">
        <f>VLOOKUP(C119,Schools!A:D,4,0)</f>
        <v>Secondary</v>
      </c>
      <c r="O119">
        <f t="shared" si="37"/>
        <v>11294</v>
      </c>
      <c r="P119">
        <f t="shared" si="39"/>
        <v>543965</v>
      </c>
      <c r="Q119" s="73"/>
      <c r="R119" s="75">
        <f t="shared" si="29"/>
        <v>29676</v>
      </c>
      <c r="S119" s="73"/>
      <c r="T119" s="73"/>
      <c r="U119" s="73"/>
      <c r="V119" s="75"/>
      <c r="W119" s="73"/>
      <c r="X119" s="73"/>
      <c r="Y119" s="73"/>
      <c r="Z119" s="73"/>
      <c r="AA119" s="73"/>
      <c r="AB119" s="73"/>
      <c r="AC119" s="47">
        <f t="shared" si="30"/>
        <v>29676</v>
      </c>
      <c r="AD119" s="48">
        <f t="shared" si="31"/>
        <v>0</v>
      </c>
      <c r="AF119" s="60">
        <f>VLOOKUP(D119,Schools!$B$8:$F$143,5,FALSE)</f>
        <v>3025405</v>
      </c>
      <c r="AG119" s="313">
        <f t="shared" si="32"/>
        <v>29676</v>
      </c>
      <c r="AH119" s="313">
        <f t="shared" si="33"/>
        <v>29676</v>
      </c>
      <c r="AI119" s="313">
        <f t="shared" si="34"/>
        <v>29676</v>
      </c>
      <c r="AJ119" s="313">
        <f t="shared" si="35"/>
        <v>29676</v>
      </c>
    </row>
    <row r="120" spans="1:36" x14ac:dyDescent="0.25">
      <c r="A120" t="str">
        <f t="shared" si="38"/>
        <v>TPG</v>
      </c>
      <c r="B120" s="191"/>
      <c r="C120" s="190">
        <v>3025407</v>
      </c>
      <c r="D120" t="str">
        <f>VLOOKUP(C120,Schools!A:B,2,0)</f>
        <v>St. James' Catholic High School</v>
      </c>
      <c r="E120" t="str">
        <f>VLOOKUP(C120,Schools!$A:$Z,3,0)</f>
        <v>M</v>
      </c>
      <c r="F120" s="192">
        <v>18971</v>
      </c>
      <c r="G120" s="190" t="s">
        <v>4675</v>
      </c>
      <c r="H120" s="190"/>
      <c r="I120" t="str">
        <f t="shared" si="36"/>
        <v>11294/543965</v>
      </c>
      <c r="J120">
        <f>VLOOKUP(C120,Schools!$A:$Z,9,0)</f>
        <v>400013</v>
      </c>
      <c r="K120" s="190" t="s">
        <v>332</v>
      </c>
      <c r="L120" s="70" t="s">
        <v>301</v>
      </c>
      <c r="M120" s="70" t="str">
        <f t="shared" si="28"/>
        <v>TPECG</v>
      </c>
      <c r="N120" t="str">
        <f>VLOOKUP(C120,Schools!A:D,4,0)</f>
        <v>Secondary</v>
      </c>
      <c r="O120">
        <f t="shared" si="37"/>
        <v>11294</v>
      </c>
      <c r="P120">
        <f t="shared" si="39"/>
        <v>543965</v>
      </c>
      <c r="Q120" s="73"/>
      <c r="R120" s="75">
        <f t="shared" si="29"/>
        <v>18971</v>
      </c>
      <c r="S120" s="73"/>
      <c r="T120" s="73"/>
      <c r="U120" s="73"/>
      <c r="V120" s="75"/>
      <c r="W120" s="73"/>
      <c r="X120" s="73"/>
      <c r="Y120" s="73"/>
      <c r="Z120" s="73"/>
      <c r="AA120" s="73"/>
      <c r="AB120" s="73"/>
      <c r="AC120" s="47">
        <f t="shared" si="30"/>
        <v>18971</v>
      </c>
      <c r="AD120" s="48">
        <f t="shared" si="31"/>
        <v>0</v>
      </c>
      <c r="AF120" s="60">
        <f>VLOOKUP(D120,Schools!$B$8:$F$143,5,FALSE)</f>
        <v>3025407</v>
      </c>
      <c r="AG120" s="313">
        <f t="shared" si="32"/>
        <v>18971</v>
      </c>
      <c r="AH120" s="313">
        <f t="shared" si="33"/>
        <v>18971</v>
      </c>
      <c r="AI120" s="313">
        <f t="shared" si="34"/>
        <v>18971</v>
      </c>
      <c r="AJ120" s="313">
        <f t="shared" si="35"/>
        <v>18971</v>
      </c>
    </row>
    <row r="121" spans="1:36" x14ac:dyDescent="0.25">
      <c r="A121" t="str">
        <f t="shared" si="38"/>
        <v>TPG</v>
      </c>
      <c r="B121" s="191"/>
      <c r="C121" s="190">
        <v>3025948</v>
      </c>
      <c r="D121" t="str">
        <f>VLOOKUP(C121,Schools!A:B,2,0)</f>
        <v>Mathilda Marks-Kennedy School</v>
      </c>
      <c r="E121" t="str">
        <f>VLOOKUP(C121,Schools!$A:$Z,3,0)</f>
        <v>M</v>
      </c>
      <c r="F121" s="192">
        <v>1157</v>
      </c>
      <c r="G121" s="190" t="s">
        <v>4675</v>
      </c>
      <c r="H121" s="190"/>
      <c r="I121" t="str">
        <f t="shared" si="36"/>
        <v>11294/543965</v>
      </c>
      <c r="J121">
        <f>VLOOKUP(C121,Schools!$A:$Z,9,0)</f>
        <v>400112</v>
      </c>
      <c r="K121" s="190" t="s">
        <v>332</v>
      </c>
      <c r="L121" s="70" t="s">
        <v>301</v>
      </c>
      <c r="M121" s="70" t="str">
        <f t="shared" si="28"/>
        <v>TPECG</v>
      </c>
      <c r="N121" t="str">
        <f>VLOOKUP(C121,Schools!A:D,4,0)</f>
        <v>Primary</v>
      </c>
      <c r="O121">
        <f t="shared" si="37"/>
        <v>11294</v>
      </c>
      <c r="P121">
        <f t="shared" si="39"/>
        <v>543965</v>
      </c>
      <c r="Q121" s="73"/>
      <c r="R121" s="75">
        <f t="shared" si="29"/>
        <v>1157</v>
      </c>
      <c r="S121" s="73"/>
      <c r="T121" s="73"/>
      <c r="U121" s="73"/>
      <c r="V121" s="75"/>
      <c r="W121" s="73"/>
      <c r="X121" s="73"/>
      <c r="Y121" s="73"/>
      <c r="Z121" s="73"/>
      <c r="AA121" s="73"/>
      <c r="AB121" s="73"/>
      <c r="AC121" s="47">
        <f t="shared" si="30"/>
        <v>1157</v>
      </c>
      <c r="AD121" s="48">
        <f t="shared" si="31"/>
        <v>0</v>
      </c>
      <c r="AF121" s="60">
        <f>VLOOKUP(D121,Schools!$B$8:$F$143,5,FALSE)</f>
        <v>3025948</v>
      </c>
      <c r="AG121" s="313">
        <f t="shared" si="32"/>
        <v>1157</v>
      </c>
      <c r="AH121" s="313">
        <f t="shared" si="33"/>
        <v>1157</v>
      </c>
      <c r="AI121" s="313">
        <f t="shared" si="34"/>
        <v>1157</v>
      </c>
      <c r="AJ121" s="313">
        <f t="shared" si="35"/>
        <v>1157</v>
      </c>
    </row>
    <row r="122" spans="1:36" x14ac:dyDescent="0.25">
      <c r="A122" t="str">
        <f t="shared" si="38"/>
        <v>TPG</v>
      </c>
      <c r="B122" s="191"/>
      <c r="C122" s="190">
        <v>3023521</v>
      </c>
      <c r="D122" t="str">
        <f>VLOOKUP(C122,Schools!A:B,2,0)</f>
        <v>St Mary's &amp; St John's CE School</v>
      </c>
      <c r="E122" t="str">
        <f>VLOOKUP(C122,Schools!$A:$Z,3,0)</f>
        <v>M</v>
      </c>
      <c r="F122" s="192">
        <v>8009</v>
      </c>
      <c r="G122" s="190" t="s">
        <v>4675</v>
      </c>
      <c r="H122" s="190"/>
      <c r="I122" t="str">
        <f t="shared" si="36"/>
        <v>11294/543965</v>
      </c>
      <c r="J122">
        <f>VLOOKUP(C122,Schools!$A:$Z,9,0)</f>
        <v>400135</v>
      </c>
      <c r="K122" s="190" t="s">
        <v>332</v>
      </c>
      <c r="L122" s="70" t="s">
        <v>301</v>
      </c>
      <c r="M122" s="70" t="str">
        <f t="shared" si="28"/>
        <v>TPECG</v>
      </c>
      <c r="N122" t="str">
        <f>VLOOKUP(C122,Schools!A:D,4,0)</f>
        <v>All through</v>
      </c>
      <c r="O122">
        <f t="shared" si="37"/>
        <v>11294</v>
      </c>
      <c r="P122">
        <f t="shared" si="39"/>
        <v>543965</v>
      </c>
      <c r="Q122" s="73"/>
      <c r="R122" s="75">
        <f t="shared" si="29"/>
        <v>8009</v>
      </c>
      <c r="S122" s="73"/>
      <c r="T122" s="73"/>
      <c r="U122" s="73"/>
      <c r="V122" s="75"/>
      <c r="W122" s="73"/>
      <c r="X122" s="73"/>
      <c r="Y122" s="73"/>
      <c r="Z122" s="73"/>
      <c r="AA122" s="73"/>
      <c r="AB122" s="73"/>
      <c r="AC122" s="47">
        <f t="shared" si="30"/>
        <v>8009</v>
      </c>
      <c r="AD122" s="48">
        <f t="shared" si="31"/>
        <v>0</v>
      </c>
      <c r="AF122" s="60">
        <f>VLOOKUP(D122,Schools!$B$8:$F$143,5,FALSE)</f>
        <v>3023521</v>
      </c>
      <c r="AG122" s="313">
        <f t="shared" si="32"/>
        <v>8009</v>
      </c>
      <c r="AH122" s="313">
        <f t="shared" si="33"/>
        <v>8009</v>
      </c>
      <c r="AI122" s="313">
        <f t="shared" si="34"/>
        <v>8009</v>
      </c>
      <c r="AJ122" s="313">
        <f t="shared" si="35"/>
        <v>8009</v>
      </c>
    </row>
    <row r="123" spans="1:36" x14ac:dyDescent="0.25">
      <c r="A123" t="str">
        <f t="shared" si="38"/>
        <v>TPG</v>
      </c>
      <c r="B123" s="191"/>
      <c r="C123" s="190">
        <v>3023516</v>
      </c>
      <c r="D123" t="str">
        <f>VLOOKUP(C123,Schools!A:B,2,0)</f>
        <v>Hasmonean Primary School</v>
      </c>
      <c r="E123" t="str">
        <f>VLOOKUP(C123,Schools!$A:$Z,3,0)</f>
        <v>M</v>
      </c>
      <c r="F123" s="192">
        <v>1157</v>
      </c>
      <c r="G123" s="190" t="s">
        <v>4675</v>
      </c>
      <c r="H123" s="190"/>
      <c r="I123" t="str">
        <f t="shared" si="36"/>
        <v>11294/543965</v>
      </c>
      <c r="J123">
        <f>VLOOKUP(C123,Schools!$A:$Z,9,0)</f>
        <v>400108</v>
      </c>
      <c r="K123" s="190" t="s">
        <v>332</v>
      </c>
      <c r="L123" s="70" t="s">
        <v>301</v>
      </c>
      <c r="M123" s="70" t="str">
        <f t="shared" si="28"/>
        <v>TPECG</v>
      </c>
      <c r="N123" t="str">
        <f>VLOOKUP(C123,Schools!A:D,4,0)</f>
        <v>Primary</v>
      </c>
      <c r="O123">
        <f t="shared" si="37"/>
        <v>11294</v>
      </c>
      <c r="P123">
        <f t="shared" si="39"/>
        <v>543965</v>
      </c>
      <c r="Q123" s="73"/>
      <c r="R123" s="75">
        <f t="shared" si="29"/>
        <v>1157</v>
      </c>
      <c r="S123" s="73"/>
      <c r="T123" s="73"/>
      <c r="U123" s="73"/>
      <c r="V123" s="75"/>
      <c r="W123" s="73"/>
      <c r="X123" s="73"/>
      <c r="Y123" s="73"/>
      <c r="Z123" s="73"/>
      <c r="AA123" s="73"/>
      <c r="AB123" s="73"/>
      <c r="AC123" s="47">
        <f t="shared" si="30"/>
        <v>1157</v>
      </c>
      <c r="AD123" s="48">
        <f t="shared" si="31"/>
        <v>0</v>
      </c>
      <c r="AF123" s="60">
        <f>VLOOKUP(D123,Schools!$B$8:$F$143,5,FALSE)</f>
        <v>3023516</v>
      </c>
      <c r="AG123" s="313">
        <f t="shared" si="32"/>
        <v>1157</v>
      </c>
      <c r="AH123" s="313">
        <f t="shared" si="33"/>
        <v>1157</v>
      </c>
      <c r="AI123" s="313">
        <f t="shared" si="34"/>
        <v>1157</v>
      </c>
      <c r="AJ123" s="313">
        <f t="shared" si="35"/>
        <v>1157</v>
      </c>
    </row>
    <row r="124" spans="1:36" x14ac:dyDescent="0.25">
      <c r="A124" t="str">
        <f t="shared" si="38"/>
        <v>TPG</v>
      </c>
      <c r="B124" s="191"/>
      <c r="C124" s="190">
        <v>3025949</v>
      </c>
      <c r="D124" t="str">
        <f>VLOOKUP(C124,Schools!A:B,2,0)</f>
        <v>Menorah Foundation School</v>
      </c>
      <c r="E124" t="str">
        <f>VLOOKUP(C124,Schools!$A:$Z,3,0)</f>
        <v>M</v>
      </c>
      <c r="F124" s="192">
        <v>3046</v>
      </c>
      <c r="G124" s="190" t="s">
        <v>4675</v>
      </c>
      <c r="H124" s="190"/>
      <c r="I124" t="str">
        <f t="shared" si="36"/>
        <v>11294/543965</v>
      </c>
      <c r="J124">
        <f>VLOOKUP(C124,Schools!$A:$Z,9,0)</f>
        <v>400110</v>
      </c>
      <c r="K124" s="190" t="s">
        <v>332</v>
      </c>
      <c r="L124" s="70" t="s">
        <v>301</v>
      </c>
      <c r="M124" s="70" t="str">
        <f t="shared" si="28"/>
        <v>TPECG</v>
      </c>
      <c r="N124" t="str">
        <f>VLOOKUP(C124,Schools!A:D,4,0)</f>
        <v>Primary</v>
      </c>
      <c r="O124">
        <f t="shared" si="37"/>
        <v>11294</v>
      </c>
      <c r="P124">
        <f t="shared" si="39"/>
        <v>543965</v>
      </c>
      <c r="Q124" s="73"/>
      <c r="R124" s="75">
        <f t="shared" si="29"/>
        <v>3046</v>
      </c>
      <c r="S124" s="73"/>
      <c r="T124" s="73"/>
      <c r="U124" s="73"/>
      <c r="V124" s="75"/>
      <c r="W124" s="73"/>
      <c r="X124" s="73"/>
      <c r="Y124" s="73"/>
      <c r="Z124" s="73"/>
      <c r="AA124" s="73"/>
      <c r="AB124" s="73"/>
      <c r="AC124" s="47">
        <f t="shared" si="30"/>
        <v>3046</v>
      </c>
      <c r="AD124" s="48">
        <f t="shared" si="31"/>
        <v>0</v>
      </c>
      <c r="AF124" s="60">
        <f>VLOOKUP(D124,Schools!$B$8:$F$143,5,FALSE)</f>
        <v>3025949</v>
      </c>
      <c r="AG124" s="313">
        <f t="shared" si="32"/>
        <v>3046</v>
      </c>
      <c r="AH124" s="313">
        <f t="shared" si="33"/>
        <v>3046</v>
      </c>
      <c r="AI124" s="313">
        <f t="shared" si="34"/>
        <v>3046</v>
      </c>
      <c r="AJ124" s="313">
        <f t="shared" si="35"/>
        <v>3046</v>
      </c>
    </row>
    <row r="125" spans="1:36" x14ac:dyDescent="0.25">
      <c r="A125" t="str">
        <f t="shared" si="38"/>
        <v>TPG</v>
      </c>
      <c r="B125" s="191"/>
      <c r="C125" s="190">
        <v>3022076</v>
      </c>
      <c r="D125" t="str">
        <f>VLOOKUP(C125,Schools!A:B,2,0)</f>
        <v>Wessex  Gardens Primary School</v>
      </c>
      <c r="E125" t="str">
        <f>VLOOKUP(C125,Schools!$A:$Z,3,0)</f>
        <v>M</v>
      </c>
      <c r="F125" s="192">
        <v>2559</v>
      </c>
      <c r="G125" s="190" t="s">
        <v>4675</v>
      </c>
      <c r="H125" s="190"/>
      <c r="I125" t="str">
        <f t="shared" si="36"/>
        <v>11294/543965</v>
      </c>
      <c r="J125">
        <f>VLOOKUP(C125,Schools!$A:$Z,9,0)</f>
        <v>400111</v>
      </c>
      <c r="K125" s="190" t="s">
        <v>332</v>
      </c>
      <c r="L125" s="70" t="s">
        <v>301</v>
      </c>
      <c r="M125" s="70" t="str">
        <f t="shared" si="28"/>
        <v>TPECG</v>
      </c>
      <c r="N125" t="str">
        <f>VLOOKUP(C125,Schools!A:D,4,0)</f>
        <v>Primary</v>
      </c>
      <c r="O125">
        <f t="shared" si="37"/>
        <v>11294</v>
      </c>
      <c r="P125">
        <f t="shared" si="39"/>
        <v>543965</v>
      </c>
      <c r="Q125" s="73"/>
      <c r="R125" s="75">
        <f t="shared" si="29"/>
        <v>2559</v>
      </c>
      <c r="S125" s="73"/>
      <c r="T125" s="73"/>
      <c r="U125" s="73"/>
      <c r="V125" s="75"/>
      <c r="W125" s="73"/>
      <c r="X125" s="73"/>
      <c r="Y125" s="73"/>
      <c r="Z125" s="73"/>
      <c r="AA125" s="73"/>
      <c r="AB125" s="73"/>
      <c r="AC125" s="47">
        <f t="shared" si="30"/>
        <v>2559</v>
      </c>
      <c r="AD125" s="48">
        <f t="shared" si="31"/>
        <v>0</v>
      </c>
      <c r="AF125" s="60">
        <f>VLOOKUP(D125,Schools!$B$8:$F$143,5,FALSE)</f>
        <v>3022076</v>
      </c>
      <c r="AG125" s="313">
        <f t="shared" si="32"/>
        <v>2559</v>
      </c>
      <c r="AH125" s="313">
        <f t="shared" si="33"/>
        <v>2559</v>
      </c>
      <c r="AI125" s="313">
        <f t="shared" si="34"/>
        <v>2559</v>
      </c>
      <c r="AJ125" s="313">
        <f t="shared" si="35"/>
        <v>2559</v>
      </c>
    </row>
    <row r="126" spans="1:36" x14ac:dyDescent="0.25">
      <c r="A126" t="str">
        <f t="shared" si="38"/>
        <v>TPG</v>
      </c>
      <c r="B126" s="191"/>
      <c r="C126" s="190">
        <v>3022077</v>
      </c>
      <c r="D126" t="str">
        <f>VLOOKUP(C126,Schools!A:B,2,0)</f>
        <v>Orion Primary School</v>
      </c>
      <c r="E126" t="str">
        <f>VLOOKUP(C126,Schools!$A:$Z,3,0)</f>
        <v>M</v>
      </c>
      <c r="F126" s="192">
        <v>7859</v>
      </c>
      <c r="G126" s="190" t="s">
        <v>4675</v>
      </c>
      <c r="H126" s="190"/>
      <c r="I126" t="str">
        <f t="shared" si="36"/>
        <v>11294/543965</v>
      </c>
      <c r="J126">
        <f>VLOOKUP(C126,Schools!$A:$Z,9,0)</f>
        <v>400113</v>
      </c>
      <c r="K126" s="190" t="s">
        <v>332</v>
      </c>
      <c r="L126" s="70" t="s">
        <v>301</v>
      </c>
      <c r="M126" s="70" t="str">
        <f t="shared" si="28"/>
        <v>TPECG</v>
      </c>
      <c r="N126" t="str">
        <f>VLOOKUP(C126,Schools!A:D,4,0)</f>
        <v>Primary</v>
      </c>
      <c r="O126">
        <f t="shared" si="37"/>
        <v>11294</v>
      </c>
      <c r="P126">
        <f t="shared" si="39"/>
        <v>543965</v>
      </c>
      <c r="Q126" s="73"/>
      <c r="R126" s="75">
        <f t="shared" si="29"/>
        <v>7859</v>
      </c>
      <c r="S126" s="73"/>
      <c r="T126" s="73"/>
      <c r="U126" s="73"/>
      <c r="V126" s="75"/>
      <c r="W126" s="73"/>
      <c r="X126" s="73"/>
      <c r="Y126" s="73"/>
      <c r="Z126" s="73"/>
      <c r="AA126" s="73"/>
      <c r="AB126" s="73"/>
      <c r="AC126" s="47">
        <f t="shared" si="30"/>
        <v>7859</v>
      </c>
      <c r="AD126" s="48">
        <f t="shared" si="31"/>
        <v>0</v>
      </c>
      <c r="AF126" s="60">
        <f>VLOOKUP(D126,Schools!$B$8:$F$143,5,FALSE)</f>
        <v>3022077</v>
      </c>
      <c r="AG126" s="313">
        <f t="shared" si="32"/>
        <v>7859</v>
      </c>
      <c r="AH126" s="313">
        <f t="shared" si="33"/>
        <v>7859</v>
      </c>
      <c r="AI126" s="313">
        <f t="shared" si="34"/>
        <v>7859</v>
      </c>
      <c r="AJ126" s="313">
        <f t="shared" si="35"/>
        <v>7859</v>
      </c>
    </row>
    <row r="127" spans="1:36" x14ac:dyDescent="0.25">
      <c r="A127" t="str">
        <f t="shared" si="38"/>
        <v>TPG</v>
      </c>
      <c r="B127" s="191"/>
      <c r="C127" s="190">
        <v>3022079</v>
      </c>
      <c r="D127" t="str">
        <f>VLOOKUP(C127,Schools!A:B,2,0)</f>
        <v>Beis Yaakov</v>
      </c>
      <c r="E127" t="str">
        <f>VLOOKUP(C127,Schools!$A:$Z,3,0)</f>
        <v>M</v>
      </c>
      <c r="F127" s="192">
        <v>3425</v>
      </c>
      <c r="G127" s="190" t="s">
        <v>4675</v>
      </c>
      <c r="H127" s="190"/>
      <c r="I127" t="str">
        <f t="shared" si="36"/>
        <v>11294/543965</v>
      </c>
      <c r="J127">
        <f>VLOOKUP(C127,Schools!$A:$Z,9,0)</f>
        <v>400070</v>
      </c>
      <c r="K127" s="190" t="s">
        <v>332</v>
      </c>
      <c r="L127" s="70" t="s">
        <v>301</v>
      </c>
      <c r="M127" s="70" t="str">
        <f t="shared" si="28"/>
        <v>TPECG</v>
      </c>
      <c r="N127" t="str">
        <f>VLOOKUP(C127,Schools!A:D,4,0)</f>
        <v>Primary</v>
      </c>
      <c r="O127">
        <f t="shared" si="37"/>
        <v>11294</v>
      </c>
      <c r="P127">
        <f t="shared" si="39"/>
        <v>543965</v>
      </c>
      <c r="Q127" s="73"/>
      <c r="R127" s="75">
        <f t="shared" si="29"/>
        <v>3425</v>
      </c>
      <c r="S127" s="73"/>
      <c r="T127" s="73"/>
      <c r="U127" s="73"/>
      <c r="V127" s="75"/>
      <c r="W127" s="73"/>
      <c r="X127" s="73"/>
      <c r="Y127" s="73"/>
      <c r="Z127" s="73"/>
      <c r="AA127" s="73"/>
      <c r="AB127" s="73"/>
      <c r="AC127" s="47">
        <f t="shared" si="30"/>
        <v>3425</v>
      </c>
      <c r="AD127" s="48">
        <f t="shared" si="31"/>
        <v>0</v>
      </c>
      <c r="AF127" s="60">
        <f>VLOOKUP(D127,Schools!$B$8:$F$143,5,FALSE)</f>
        <v>3022079</v>
      </c>
      <c r="AG127" s="313">
        <f t="shared" si="32"/>
        <v>3425</v>
      </c>
      <c r="AH127" s="313">
        <f t="shared" si="33"/>
        <v>3425</v>
      </c>
      <c r="AI127" s="313">
        <f t="shared" si="34"/>
        <v>3425</v>
      </c>
      <c r="AJ127" s="313">
        <f t="shared" si="35"/>
        <v>3425</v>
      </c>
    </row>
    <row r="128" spans="1:36" x14ac:dyDescent="0.25">
      <c r="A128" t="str">
        <f t="shared" si="38"/>
        <v>TPG</v>
      </c>
      <c r="B128" s="191"/>
      <c r="C128" s="190">
        <v>3023518</v>
      </c>
      <c r="D128" t="str">
        <f>VLOOKUP(C128,Schools!A:B,2,0)</f>
        <v>Woodcroft Primary School</v>
      </c>
      <c r="E128" t="str">
        <f>VLOOKUP(C128,Schools!$A:$Z,3,0)</f>
        <v>M</v>
      </c>
      <c r="F128" s="192">
        <v>1584</v>
      </c>
      <c r="G128" s="190" t="s">
        <v>4675</v>
      </c>
      <c r="H128" s="190"/>
      <c r="I128" t="str">
        <f t="shared" si="36"/>
        <v>11294/543965</v>
      </c>
      <c r="J128">
        <f>VLOOKUP(C128,Schools!$A:$Z,9,0)</f>
        <v>400117</v>
      </c>
      <c r="K128" s="190" t="s">
        <v>332</v>
      </c>
      <c r="L128" s="70" t="s">
        <v>301</v>
      </c>
      <c r="M128" s="70" t="str">
        <f t="shared" si="28"/>
        <v>TPECG</v>
      </c>
      <c r="N128" t="str">
        <f>VLOOKUP(C128,Schools!A:D,4,0)</f>
        <v>Primary</v>
      </c>
      <c r="O128">
        <f t="shared" si="37"/>
        <v>11294</v>
      </c>
      <c r="P128">
        <f t="shared" si="39"/>
        <v>543965</v>
      </c>
      <c r="Q128" s="73"/>
      <c r="R128" s="75">
        <f t="shared" si="29"/>
        <v>1584</v>
      </c>
      <c r="S128" s="73"/>
      <c r="T128" s="73"/>
      <c r="U128" s="73"/>
      <c r="V128" s="75"/>
      <c r="W128" s="73"/>
      <c r="X128" s="73"/>
      <c r="Y128" s="73"/>
      <c r="Z128" s="73"/>
      <c r="AA128" s="73"/>
      <c r="AB128" s="73"/>
      <c r="AC128" s="47">
        <f t="shared" si="30"/>
        <v>1584</v>
      </c>
      <c r="AD128" s="48">
        <f t="shared" si="31"/>
        <v>0</v>
      </c>
      <c r="AF128" s="60">
        <f>VLOOKUP(D128,Schools!$B$8:$F$143,5,FALSE)</f>
        <v>3023518</v>
      </c>
      <c r="AG128" s="313">
        <f t="shared" si="32"/>
        <v>1584</v>
      </c>
      <c r="AH128" s="313">
        <f t="shared" si="33"/>
        <v>1584</v>
      </c>
      <c r="AI128" s="313">
        <f t="shared" si="34"/>
        <v>1584</v>
      </c>
      <c r="AJ128" s="313">
        <f t="shared" si="35"/>
        <v>1584</v>
      </c>
    </row>
    <row r="129" spans="1:36" x14ac:dyDescent="0.25">
      <c r="A129" t="str">
        <f t="shared" si="38"/>
        <v>TPG</v>
      </c>
      <c r="B129" s="191"/>
      <c r="C129" s="190">
        <v>3023523</v>
      </c>
      <c r="D129" t="str">
        <f>VLOOKUP(C129,Schools!A:B,2,0)</f>
        <v>Martin Primary School</v>
      </c>
      <c r="E129" t="str">
        <f>VLOOKUP(C129,Schools!$A:$Z,3,0)</f>
        <v>M</v>
      </c>
      <c r="F129" s="192">
        <v>3777</v>
      </c>
      <c r="G129" s="190" t="s">
        <v>4675</v>
      </c>
      <c r="H129" s="190"/>
      <c r="I129" t="str">
        <f t="shared" si="36"/>
        <v>11294/543965</v>
      </c>
      <c r="J129">
        <f>VLOOKUP(C129,Schools!$A:$Z,9,0)</f>
        <v>400130</v>
      </c>
      <c r="K129" s="190" t="s">
        <v>332</v>
      </c>
      <c r="L129" s="70" t="s">
        <v>301</v>
      </c>
      <c r="M129" s="70" t="str">
        <f t="shared" si="28"/>
        <v>TPECG</v>
      </c>
      <c r="N129" t="str">
        <f>VLOOKUP(C129,Schools!A:D,4,0)</f>
        <v>Primary</v>
      </c>
      <c r="O129">
        <f t="shared" si="37"/>
        <v>11294</v>
      </c>
      <c r="P129">
        <f t="shared" si="39"/>
        <v>543965</v>
      </c>
      <c r="Q129" s="73"/>
      <c r="R129" s="75">
        <f t="shared" si="29"/>
        <v>3777</v>
      </c>
      <c r="S129" s="73"/>
      <c r="T129" s="73"/>
      <c r="U129" s="73"/>
      <c r="V129" s="75"/>
      <c r="W129" s="73"/>
      <c r="X129" s="73"/>
      <c r="Y129" s="73"/>
      <c r="Z129" s="73"/>
      <c r="AA129" s="73"/>
      <c r="AB129" s="73"/>
      <c r="AC129" s="47">
        <f t="shared" si="30"/>
        <v>3777</v>
      </c>
      <c r="AD129" s="48">
        <f t="shared" si="31"/>
        <v>0</v>
      </c>
      <c r="AF129" s="60">
        <f>VLOOKUP(D129,Schools!$B$8:$F$143,5,FALSE)</f>
        <v>3023523</v>
      </c>
      <c r="AG129" s="313">
        <f t="shared" si="32"/>
        <v>3777</v>
      </c>
      <c r="AH129" s="313">
        <f t="shared" si="33"/>
        <v>3777</v>
      </c>
      <c r="AI129" s="313">
        <f t="shared" si="34"/>
        <v>3777</v>
      </c>
      <c r="AJ129" s="313">
        <f t="shared" si="35"/>
        <v>3777</v>
      </c>
    </row>
    <row r="130" spans="1:36" x14ac:dyDescent="0.25">
      <c r="A130" t="str">
        <f t="shared" si="38"/>
        <v>TPG</v>
      </c>
      <c r="B130" s="191"/>
      <c r="C130" s="190">
        <v>3025427</v>
      </c>
      <c r="D130" t="str">
        <f>VLOOKUP(C130,Schools!A:B,2,0)</f>
        <v>JCoSS</v>
      </c>
      <c r="E130" t="str">
        <f>VLOOKUP(C130,Schools!$A:$Z,3,0)</f>
        <v>M</v>
      </c>
      <c r="F130" s="192">
        <v>29204</v>
      </c>
      <c r="G130" s="190" t="s">
        <v>4675</v>
      </c>
      <c r="H130" s="190"/>
      <c r="I130" t="str">
        <f t="shared" si="36"/>
        <v>11294/543965</v>
      </c>
      <c r="J130">
        <f>VLOOKUP(C130,Schools!$A:$Z,9,0)</f>
        <v>400140</v>
      </c>
      <c r="K130" s="190" t="s">
        <v>332</v>
      </c>
      <c r="L130" s="70" t="s">
        <v>301</v>
      </c>
      <c r="M130" s="70" t="str">
        <f t="shared" si="28"/>
        <v>TPECG</v>
      </c>
      <c r="N130" t="str">
        <f>VLOOKUP(C130,Schools!A:D,4,0)</f>
        <v>Secondary</v>
      </c>
      <c r="O130">
        <f t="shared" si="37"/>
        <v>11294</v>
      </c>
      <c r="P130">
        <f t="shared" si="39"/>
        <v>543965</v>
      </c>
      <c r="Q130" s="73"/>
      <c r="R130" s="75">
        <f t="shared" si="29"/>
        <v>29204</v>
      </c>
      <c r="S130" s="73"/>
      <c r="T130" s="73"/>
      <c r="U130" s="73"/>
      <c r="V130" s="75"/>
      <c r="W130" s="73"/>
      <c r="X130" s="73"/>
      <c r="Y130" s="73"/>
      <c r="Z130" s="73"/>
      <c r="AA130" s="73"/>
      <c r="AB130" s="73"/>
      <c r="AC130" s="47">
        <f t="shared" si="30"/>
        <v>29204</v>
      </c>
      <c r="AD130" s="48">
        <f t="shared" si="31"/>
        <v>0</v>
      </c>
      <c r="AF130" s="60">
        <f>VLOOKUP(D130,Schools!$B$8:$F$143,5,FALSE)</f>
        <v>3025427</v>
      </c>
      <c r="AG130" s="313">
        <f t="shared" si="32"/>
        <v>29204</v>
      </c>
      <c r="AH130" s="313">
        <f t="shared" si="33"/>
        <v>29204</v>
      </c>
      <c r="AI130" s="313">
        <f t="shared" si="34"/>
        <v>29204</v>
      </c>
      <c r="AJ130" s="313">
        <f t="shared" si="35"/>
        <v>29204</v>
      </c>
    </row>
    <row r="131" spans="1:36" x14ac:dyDescent="0.25">
      <c r="A131" t="str">
        <f t="shared" si="38"/>
        <v>TPG</v>
      </c>
      <c r="B131" s="191"/>
      <c r="C131" s="190">
        <v>3023524</v>
      </c>
      <c r="D131" t="str">
        <f>VLOOKUP(C131,Schools!A:B,2,0)</f>
        <v>Beit Shvidler Primary School</v>
      </c>
      <c r="E131" t="str">
        <f>VLOOKUP(C131,Schools!$A:$Z,3,0)</f>
        <v>M</v>
      </c>
      <c r="F131" s="192">
        <v>1401</v>
      </c>
      <c r="G131" s="190" t="s">
        <v>4675</v>
      </c>
      <c r="H131" s="190"/>
      <c r="I131" t="str">
        <f t="shared" si="36"/>
        <v>11294/543965</v>
      </c>
      <c r="J131">
        <f>VLOOKUP(C131,Schools!$A:$Z,9,0)</f>
        <v>400150</v>
      </c>
      <c r="K131" s="190" t="s">
        <v>332</v>
      </c>
      <c r="L131" s="70" t="s">
        <v>301</v>
      </c>
      <c r="M131" s="70" t="str">
        <f t="shared" si="28"/>
        <v>TPECG</v>
      </c>
      <c r="N131" t="str">
        <f>VLOOKUP(C131,Schools!A:D,4,0)</f>
        <v>Primary</v>
      </c>
      <c r="O131">
        <f t="shared" si="37"/>
        <v>11294</v>
      </c>
      <c r="P131">
        <f t="shared" si="39"/>
        <v>543965</v>
      </c>
      <c r="Q131" s="73"/>
      <c r="R131" s="75">
        <f t="shared" si="29"/>
        <v>1401</v>
      </c>
      <c r="S131" s="73"/>
      <c r="T131" s="73"/>
      <c r="U131" s="73"/>
      <c r="V131" s="75"/>
      <c r="W131" s="73"/>
      <c r="X131" s="73"/>
      <c r="Y131" s="73"/>
      <c r="Z131" s="73"/>
      <c r="AA131" s="73"/>
      <c r="AB131" s="73"/>
      <c r="AC131" s="47">
        <f t="shared" si="30"/>
        <v>1401</v>
      </c>
      <c r="AD131" s="48">
        <f t="shared" si="31"/>
        <v>0</v>
      </c>
      <c r="AF131" s="60">
        <f>VLOOKUP(D131,Schools!$B$8:$F$143,5,FALSE)</f>
        <v>3023524</v>
      </c>
      <c r="AG131" s="313">
        <f t="shared" si="32"/>
        <v>1401</v>
      </c>
      <c r="AH131" s="313">
        <f t="shared" si="33"/>
        <v>1401</v>
      </c>
      <c r="AI131" s="313">
        <f t="shared" si="34"/>
        <v>1401</v>
      </c>
      <c r="AJ131" s="313">
        <f t="shared" si="35"/>
        <v>1401</v>
      </c>
    </row>
    <row r="132" spans="1:36" x14ac:dyDescent="0.25">
      <c r="A132" t="str">
        <f t="shared" si="38"/>
        <v>TPG</v>
      </c>
      <c r="B132" s="191"/>
      <c r="C132" s="190">
        <v>3024004</v>
      </c>
      <c r="D132" t="str">
        <f>VLOOKUP(C132,Schools!A:B,2,0)</f>
        <v>Menorah High School (Girls)</v>
      </c>
      <c r="E132" t="str">
        <f>VLOOKUP(C132,Schools!$A:$Z,3,0)</f>
        <v>M</v>
      </c>
      <c r="F132" s="192">
        <v>7560</v>
      </c>
      <c r="G132" s="190" t="s">
        <v>4675</v>
      </c>
      <c r="H132" s="190"/>
      <c r="I132" t="str">
        <f t="shared" si="36"/>
        <v>11294/543965</v>
      </c>
      <c r="J132">
        <f>VLOOKUP(C132,Schools!$A:$Z,9,0)</f>
        <v>107953</v>
      </c>
      <c r="K132" s="190" t="s">
        <v>332</v>
      </c>
      <c r="L132" s="70" t="s">
        <v>301</v>
      </c>
      <c r="M132" s="70" t="str">
        <f t="shared" si="28"/>
        <v>TPECG</v>
      </c>
      <c r="N132" t="str">
        <f>VLOOKUP(C132,Schools!A:D,4,0)</f>
        <v>Secondary</v>
      </c>
      <c r="O132">
        <f t="shared" si="37"/>
        <v>11294</v>
      </c>
      <c r="P132">
        <f t="shared" si="39"/>
        <v>543965</v>
      </c>
      <c r="Q132" s="73"/>
      <c r="R132" s="75">
        <f t="shared" si="29"/>
        <v>7560</v>
      </c>
      <c r="S132" s="73"/>
      <c r="T132" s="73"/>
      <c r="U132" s="73"/>
      <c r="V132" s="75"/>
      <c r="W132" s="73"/>
      <c r="X132" s="73"/>
      <c r="Y132" s="73"/>
      <c r="Z132" s="73"/>
      <c r="AA132" s="73"/>
      <c r="AB132" s="73"/>
      <c r="AC132" s="47">
        <f t="shared" si="30"/>
        <v>7560</v>
      </c>
      <c r="AD132" s="48">
        <f t="shared" si="31"/>
        <v>0</v>
      </c>
      <c r="AF132" s="60">
        <f>VLOOKUP(D132,Schools!$B$8:$F$143,5,FALSE)</f>
        <v>3024004</v>
      </c>
      <c r="AG132" s="313">
        <f t="shared" si="32"/>
        <v>7560</v>
      </c>
      <c r="AH132" s="313">
        <f t="shared" si="33"/>
        <v>7560</v>
      </c>
      <c r="AI132" s="313">
        <f t="shared" si="34"/>
        <v>7560</v>
      </c>
      <c r="AJ132" s="313">
        <f t="shared" si="35"/>
        <v>7560</v>
      </c>
    </row>
    <row r="133" spans="1:36" x14ac:dyDescent="0.25">
      <c r="A133" t="str">
        <f t="shared" si="38"/>
        <v>TPG</v>
      </c>
      <c r="B133" s="191"/>
      <c r="C133" s="190">
        <v>3022053</v>
      </c>
      <c r="D133" t="str">
        <f>VLOOKUP(C133,Schools!A:B,2,0)</f>
        <v>Noam Primary School</v>
      </c>
      <c r="E133" t="str">
        <f>VLOOKUP(C133,Schools!$A:$Z,3,0)</f>
        <v>M</v>
      </c>
      <c r="F133" s="192">
        <v>1584</v>
      </c>
      <c r="G133" s="190" t="s">
        <v>4675</v>
      </c>
      <c r="H133" s="190"/>
      <c r="I133" t="str">
        <f t="shared" si="36"/>
        <v>11294/543965</v>
      </c>
      <c r="J133">
        <f>VLOOKUP(C133,Schools!$A:$Z,9,0)</f>
        <v>158733</v>
      </c>
      <c r="K133" s="190" t="s">
        <v>332</v>
      </c>
      <c r="L133" s="70" t="s">
        <v>301</v>
      </c>
      <c r="M133" s="70" t="str">
        <f t="shared" si="28"/>
        <v>TPECG</v>
      </c>
      <c r="N133" t="str">
        <f>VLOOKUP(C133,Schools!A:D,4,0)</f>
        <v>Primary</v>
      </c>
      <c r="O133">
        <f>IF(OR(N133="Special", N133="PRU"),11294,IF(E133="M", 11294,"None"))</f>
        <v>11294</v>
      </c>
      <c r="P133">
        <f t="shared" ref="P133:P149" si="40">IF(E133="M",543965,516500)</f>
        <v>543965</v>
      </c>
      <c r="Q133" s="73"/>
      <c r="R133" s="75">
        <f t="shared" si="29"/>
        <v>1584</v>
      </c>
      <c r="S133" s="73"/>
      <c r="T133" s="73"/>
      <c r="U133" s="73"/>
      <c r="V133" s="75"/>
      <c r="W133" s="73"/>
      <c r="X133" s="73"/>
      <c r="Y133" s="73"/>
      <c r="Z133" s="73"/>
      <c r="AA133" s="73"/>
      <c r="AB133" s="73"/>
      <c r="AC133" s="47">
        <f t="shared" si="30"/>
        <v>1584</v>
      </c>
      <c r="AD133" s="48">
        <f t="shared" si="31"/>
        <v>0</v>
      </c>
      <c r="AF133" s="60">
        <f>VLOOKUP(D133,Schools!$B$8:$F$143,5,FALSE)</f>
        <v>3022053</v>
      </c>
      <c r="AG133" s="313">
        <f t="shared" si="32"/>
        <v>1584</v>
      </c>
      <c r="AH133" s="313">
        <f t="shared" si="33"/>
        <v>1584</v>
      </c>
      <c r="AI133" s="313">
        <f t="shared" si="34"/>
        <v>1584</v>
      </c>
      <c r="AJ133" s="313">
        <f t="shared" si="35"/>
        <v>1584</v>
      </c>
    </row>
    <row r="134" spans="1:36" x14ac:dyDescent="0.25">
      <c r="A134" t="str">
        <f t="shared" si="38"/>
        <v>TPG</v>
      </c>
      <c r="B134" s="292"/>
      <c r="C134" s="70"/>
      <c r="D134" t="s">
        <v>1039</v>
      </c>
      <c r="E134" t="str">
        <f>VLOOKUP(C134,Schools!$A:$Z,3,0)</f>
        <v>None</v>
      </c>
      <c r="F134" s="192"/>
      <c r="G134" s="190"/>
      <c r="H134" s="190"/>
      <c r="I134" t="str">
        <f t="shared" ref="I134:I141" si="41">O134&amp;"/"&amp;P134</f>
        <v>11392/516500</v>
      </c>
      <c r="J134">
        <f>VLOOKUP(C134,Schools!$A:$Z,9,0)</f>
        <v>0</v>
      </c>
      <c r="K134" s="190"/>
      <c r="L134" s="70" t="s">
        <v>34</v>
      </c>
      <c r="M134" s="70" t="str">
        <f t="shared" si="28"/>
        <v>TPG</v>
      </c>
      <c r="N134">
        <f>VLOOKUP(C134,Schools!A:D,4,0)</f>
        <v>0</v>
      </c>
      <c r="O134">
        <v>11392</v>
      </c>
      <c r="P134">
        <f t="shared" si="40"/>
        <v>516500</v>
      </c>
      <c r="Q134" s="73"/>
      <c r="R134" s="75">
        <f t="shared" si="29"/>
        <v>0</v>
      </c>
      <c r="S134" s="73"/>
      <c r="T134" s="75"/>
      <c r="U134" s="73"/>
      <c r="V134" s="73"/>
      <c r="W134" s="73"/>
      <c r="X134" s="73"/>
      <c r="Y134" s="73"/>
      <c r="Z134" s="73"/>
      <c r="AA134" s="73"/>
      <c r="AB134" s="73"/>
      <c r="AC134" s="73">
        <f t="shared" si="30"/>
        <v>0</v>
      </c>
      <c r="AD134" s="48">
        <f t="shared" si="31"/>
        <v>0</v>
      </c>
      <c r="AE134" s="73"/>
      <c r="AF134" s="73"/>
      <c r="AG134" s="73">
        <f t="shared" si="32"/>
        <v>0</v>
      </c>
      <c r="AH134" s="47">
        <f t="shared" si="33"/>
        <v>0</v>
      </c>
      <c r="AI134" s="47">
        <f t="shared" si="34"/>
        <v>0</v>
      </c>
      <c r="AJ134" s="313">
        <f t="shared" si="35"/>
        <v>0</v>
      </c>
    </row>
    <row r="135" spans="1:36" x14ac:dyDescent="0.25">
      <c r="A135" t="str">
        <f t="shared" si="38"/>
        <v>TPG</v>
      </c>
      <c r="B135" s="292"/>
      <c r="C135" s="70"/>
      <c r="D135" t="s">
        <v>1040</v>
      </c>
      <c r="E135" t="str">
        <f>VLOOKUP(C135,Schools!$A:$Z,3,0)</f>
        <v>None</v>
      </c>
      <c r="F135" s="192"/>
      <c r="G135" s="190"/>
      <c r="H135" s="190"/>
      <c r="I135" t="str">
        <f t="shared" si="41"/>
        <v>11392/516500</v>
      </c>
      <c r="J135">
        <f>VLOOKUP(C135,Schools!$A:$Z,9,0)</f>
        <v>0</v>
      </c>
      <c r="K135" s="190"/>
      <c r="L135" s="70" t="s">
        <v>34</v>
      </c>
      <c r="M135" s="70" t="str">
        <f t="shared" si="28"/>
        <v>TPG</v>
      </c>
      <c r="N135">
        <f>VLOOKUP(C135,Schools!A:D,4,0)</f>
        <v>0</v>
      </c>
      <c r="O135">
        <v>11392</v>
      </c>
      <c r="P135">
        <f t="shared" si="40"/>
        <v>516500</v>
      </c>
      <c r="Q135" s="73"/>
      <c r="R135" s="75">
        <f t="shared" si="29"/>
        <v>0</v>
      </c>
      <c r="S135" s="73"/>
      <c r="T135" s="75"/>
      <c r="U135" s="73"/>
      <c r="V135" s="73"/>
      <c r="W135" s="73"/>
      <c r="X135" s="73"/>
      <c r="Y135" s="73"/>
      <c r="Z135" s="73"/>
      <c r="AA135" s="73"/>
      <c r="AB135" s="73"/>
      <c r="AC135" s="73">
        <f t="shared" si="30"/>
        <v>0</v>
      </c>
      <c r="AD135" s="48">
        <f t="shared" si="31"/>
        <v>0</v>
      </c>
      <c r="AE135" s="73"/>
      <c r="AF135" s="73"/>
      <c r="AG135" s="73">
        <f t="shared" si="32"/>
        <v>0</v>
      </c>
      <c r="AH135" s="47">
        <f t="shared" si="33"/>
        <v>0</v>
      </c>
      <c r="AI135" s="47">
        <f t="shared" si="34"/>
        <v>0</v>
      </c>
      <c r="AJ135" s="313">
        <f t="shared" si="35"/>
        <v>0</v>
      </c>
    </row>
    <row r="136" spans="1:36" x14ac:dyDescent="0.25">
      <c r="A136" t="str">
        <f t="shared" si="38"/>
        <v>TPG</v>
      </c>
      <c r="B136" s="292"/>
      <c r="C136" s="70"/>
      <c r="D136" t="s">
        <v>1047</v>
      </c>
      <c r="E136" t="str">
        <f>VLOOKUP(C136,Schools!$A:$Z,3,0)</f>
        <v>None</v>
      </c>
      <c r="F136" s="192"/>
      <c r="G136" s="190"/>
      <c r="H136" s="190"/>
      <c r="I136" t="str">
        <f t="shared" si="41"/>
        <v>10161/516500</v>
      </c>
      <c r="J136">
        <f>VLOOKUP(C136,Schools!$A:$Z,9,0)</f>
        <v>0</v>
      </c>
      <c r="K136" s="190"/>
      <c r="L136" s="70" t="s">
        <v>34</v>
      </c>
      <c r="M136" s="70" t="str">
        <f t="shared" si="28"/>
        <v>TPG</v>
      </c>
      <c r="N136">
        <f>VLOOKUP(C136,Schools!A:D,4,0)</f>
        <v>0</v>
      </c>
      <c r="O136">
        <v>10161</v>
      </c>
      <c r="P136">
        <f t="shared" si="40"/>
        <v>516500</v>
      </c>
      <c r="Q136" s="73"/>
      <c r="R136" s="75">
        <f t="shared" si="29"/>
        <v>0</v>
      </c>
      <c r="S136" s="73"/>
      <c r="T136" s="75"/>
      <c r="U136" s="73"/>
      <c r="V136" s="73"/>
      <c r="W136" s="73"/>
      <c r="X136" s="73"/>
      <c r="Y136" s="73"/>
      <c r="Z136" s="73"/>
      <c r="AA136" s="73"/>
      <c r="AB136" s="73"/>
      <c r="AC136" s="73">
        <f t="shared" si="30"/>
        <v>0</v>
      </c>
      <c r="AD136" s="48">
        <f t="shared" si="31"/>
        <v>0</v>
      </c>
      <c r="AE136" s="73"/>
      <c r="AF136" s="73"/>
      <c r="AG136" s="73">
        <f t="shared" si="32"/>
        <v>0</v>
      </c>
      <c r="AH136" s="47">
        <f t="shared" si="33"/>
        <v>0</v>
      </c>
      <c r="AI136" s="47">
        <f t="shared" si="34"/>
        <v>0</v>
      </c>
      <c r="AJ136" s="313">
        <f t="shared" si="35"/>
        <v>0</v>
      </c>
    </row>
    <row r="137" spans="1:36" x14ac:dyDescent="0.25">
      <c r="A137" t="str">
        <f t="shared" si="38"/>
        <v>TPG</v>
      </c>
      <c r="B137" s="292"/>
      <c r="C137" s="70"/>
      <c r="D137" t="s">
        <v>1048</v>
      </c>
      <c r="E137" t="str">
        <f>VLOOKUP(C137,Schools!$A:$Z,3,0)</f>
        <v>None</v>
      </c>
      <c r="F137" s="192"/>
      <c r="G137" s="190"/>
      <c r="H137" s="190"/>
      <c r="I137" t="str">
        <f t="shared" si="41"/>
        <v>10161/516500</v>
      </c>
      <c r="J137">
        <f>VLOOKUP(C137,Schools!$A:$Z,9,0)</f>
        <v>0</v>
      </c>
      <c r="K137" s="190"/>
      <c r="L137" s="70" t="s">
        <v>34</v>
      </c>
      <c r="M137" s="70" t="str">
        <f t="shared" si="28"/>
        <v>TPG</v>
      </c>
      <c r="N137">
        <f>VLOOKUP(C137,Schools!A:D,4,0)</f>
        <v>0</v>
      </c>
      <c r="O137">
        <v>10161</v>
      </c>
      <c r="P137">
        <f t="shared" si="40"/>
        <v>516500</v>
      </c>
      <c r="Q137" s="73"/>
      <c r="R137" s="75">
        <f t="shared" si="29"/>
        <v>0</v>
      </c>
      <c r="S137" s="73"/>
      <c r="T137" s="75"/>
      <c r="U137" s="73"/>
      <c r="V137" s="73"/>
      <c r="W137" s="73"/>
      <c r="X137" s="73"/>
      <c r="Y137" s="73"/>
      <c r="Z137" s="73"/>
      <c r="AA137" s="73"/>
      <c r="AB137" s="73"/>
      <c r="AC137" s="73">
        <f t="shared" si="30"/>
        <v>0</v>
      </c>
      <c r="AD137" s="48">
        <f t="shared" si="31"/>
        <v>0</v>
      </c>
      <c r="AE137" s="73"/>
      <c r="AF137" s="73"/>
      <c r="AG137" s="73">
        <f t="shared" si="32"/>
        <v>0</v>
      </c>
      <c r="AH137" s="47">
        <f t="shared" si="33"/>
        <v>0</v>
      </c>
      <c r="AI137" s="47">
        <f t="shared" si="34"/>
        <v>0</v>
      </c>
      <c r="AJ137" s="313">
        <f t="shared" si="35"/>
        <v>0</v>
      </c>
    </row>
    <row r="138" spans="1:36" x14ac:dyDescent="0.25">
      <c r="A138" t="str">
        <f t="shared" si="38"/>
        <v>TPG</v>
      </c>
      <c r="B138" s="292"/>
      <c r="C138" s="70"/>
      <c r="D138" t="s">
        <v>1049</v>
      </c>
      <c r="E138" t="str">
        <f>VLOOKUP(C138,Schools!$A:$Z,3,0)</f>
        <v>None</v>
      </c>
      <c r="F138" s="192"/>
      <c r="G138" s="190"/>
      <c r="H138" s="190"/>
      <c r="I138" t="str">
        <f t="shared" si="41"/>
        <v>10161/516500</v>
      </c>
      <c r="J138">
        <f>VLOOKUP(C138,Schools!$A:$Z,9,0)</f>
        <v>0</v>
      </c>
      <c r="K138" s="190"/>
      <c r="L138" s="70" t="s">
        <v>34</v>
      </c>
      <c r="M138" s="70" t="str">
        <f t="shared" si="28"/>
        <v>TPG</v>
      </c>
      <c r="N138">
        <f>VLOOKUP(C138,Schools!A:D,4,0)</f>
        <v>0</v>
      </c>
      <c r="O138">
        <v>10161</v>
      </c>
      <c r="P138">
        <f t="shared" si="40"/>
        <v>516500</v>
      </c>
      <c r="Q138" s="73"/>
      <c r="R138" s="75">
        <f t="shared" si="29"/>
        <v>0</v>
      </c>
      <c r="S138" s="73"/>
      <c r="T138" s="75"/>
      <c r="U138" s="73"/>
      <c r="V138" s="73"/>
      <c r="W138" s="73"/>
      <c r="X138" s="73"/>
      <c r="Y138" s="73"/>
      <c r="Z138" s="73"/>
      <c r="AA138" s="73"/>
      <c r="AB138" s="73"/>
      <c r="AC138" s="73">
        <f t="shared" si="30"/>
        <v>0</v>
      </c>
      <c r="AD138" s="48">
        <f t="shared" si="31"/>
        <v>0</v>
      </c>
      <c r="AE138" s="73"/>
      <c r="AF138" s="73"/>
      <c r="AG138" s="73">
        <f t="shared" si="32"/>
        <v>0</v>
      </c>
      <c r="AH138" s="47">
        <f t="shared" si="33"/>
        <v>0</v>
      </c>
      <c r="AI138" s="47">
        <f t="shared" si="34"/>
        <v>0</v>
      </c>
      <c r="AJ138" s="313">
        <f t="shared" si="35"/>
        <v>0</v>
      </c>
    </row>
    <row r="139" spans="1:36" x14ac:dyDescent="0.25">
      <c r="A139" t="str">
        <f t="shared" si="38"/>
        <v>TPG</v>
      </c>
      <c r="B139" s="292"/>
      <c r="C139" s="70"/>
      <c r="D139" t="s">
        <v>1299</v>
      </c>
      <c r="E139" t="str">
        <f>VLOOKUP(C139,Schools!$A:$Z,3,0)</f>
        <v>None</v>
      </c>
      <c r="F139" s="192"/>
      <c r="G139" s="190"/>
      <c r="H139" s="190"/>
      <c r="I139" t="str">
        <f t="shared" si="41"/>
        <v>10161/516500</v>
      </c>
      <c r="J139">
        <f>VLOOKUP(C139,Schools!$A:$Z,9,0)</f>
        <v>0</v>
      </c>
      <c r="K139" s="190"/>
      <c r="L139" s="70" t="s">
        <v>34</v>
      </c>
      <c r="M139" s="70" t="str">
        <f t="shared" si="28"/>
        <v>TPG</v>
      </c>
      <c r="N139">
        <f>VLOOKUP(C139,Schools!A:D,4,0)</f>
        <v>0</v>
      </c>
      <c r="O139">
        <v>10161</v>
      </c>
      <c r="P139">
        <f t="shared" si="40"/>
        <v>516500</v>
      </c>
      <c r="Q139" s="73"/>
      <c r="R139" s="75">
        <f t="shared" si="29"/>
        <v>0</v>
      </c>
      <c r="S139" s="73"/>
      <c r="T139" s="75"/>
      <c r="U139" s="73"/>
      <c r="V139" s="73"/>
      <c r="W139" s="73"/>
      <c r="X139" s="73"/>
      <c r="Y139" s="73"/>
      <c r="Z139" s="73"/>
      <c r="AA139" s="73"/>
      <c r="AB139" s="73"/>
      <c r="AC139" s="73">
        <f t="shared" si="30"/>
        <v>0</v>
      </c>
      <c r="AD139" s="48">
        <f t="shared" si="31"/>
        <v>0</v>
      </c>
      <c r="AE139" s="73"/>
      <c r="AF139" s="73"/>
      <c r="AG139" s="73">
        <f t="shared" si="32"/>
        <v>0</v>
      </c>
      <c r="AH139" s="47">
        <f t="shared" si="33"/>
        <v>0</v>
      </c>
      <c r="AI139" s="47">
        <f t="shared" si="34"/>
        <v>0</v>
      </c>
      <c r="AJ139" s="313">
        <f t="shared" si="35"/>
        <v>0</v>
      </c>
    </row>
    <row r="140" spans="1:36" x14ac:dyDescent="0.25">
      <c r="A140" t="str">
        <f t="shared" si="38"/>
        <v>TPG</v>
      </c>
      <c r="B140" s="292"/>
      <c r="C140" s="70"/>
      <c r="D140" t="s">
        <v>1300</v>
      </c>
      <c r="E140" t="str">
        <f>VLOOKUP(C140,Schools!$A:$Z,3,0)</f>
        <v>None</v>
      </c>
      <c r="F140" s="192"/>
      <c r="G140" s="190"/>
      <c r="H140" s="190"/>
      <c r="I140" t="str">
        <f t="shared" si="41"/>
        <v>10161/516500</v>
      </c>
      <c r="J140">
        <f>VLOOKUP(C140,Schools!$A:$Z,9,0)</f>
        <v>0</v>
      </c>
      <c r="K140" s="190"/>
      <c r="L140" s="70" t="s">
        <v>34</v>
      </c>
      <c r="M140" s="70" t="str">
        <f t="shared" si="28"/>
        <v>TPG</v>
      </c>
      <c r="N140">
        <f>VLOOKUP(C140,Schools!A:D,4,0)</f>
        <v>0</v>
      </c>
      <c r="O140">
        <v>10161</v>
      </c>
      <c r="P140">
        <f t="shared" si="40"/>
        <v>516500</v>
      </c>
      <c r="Q140" s="73"/>
      <c r="R140" s="75">
        <f t="shared" si="29"/>
        <v>0</v>
      </c>
      <c r="S140" s="73"/>
      <c r="T140" s="75"/>
      <c r="U140" s="73"/>
      <c r="V140" s="73"/>
      <c r="W140" s="73"/>
      <c r="X140" s="73"/>
      <c r="Y140" s="73"/>
      <c r="Z140" s="73"/>
      <c r="AA140" s="73"/>
      <c r="AB140" s="73"/>
      <c r="AC140" s="73">
        <f t="shared" si="30"/>
        <v>0</v>
      </c>
      <c r="AD140" s="48">
        <f t="shared" si="31"/>
        <v>0</v>
      </c>
      <c r="AE140" s="73"/>
      <c r="AF140" s="73"/>
      <c r="AG140" s="73">
        <f t="shared" si="32"/>
        <v>0</v>
      </c>
      <c r="AH140" s="47">
        <f t="shared" si="33"/>
        <v>0</v>
      </c>
      <c r="AI140" s="47">
        <f t="shared" si="34"/>
        <v>0</v>
      </c>
      <c r="AJ140" s="313">
        <f t="shared" si="35"/>
        <v>0</v>
      </c>
    </row>
    <row r="141" spans="1:36" x14ac:dyDescent="0.25">
      <c r="A141" t="str">
        <f t="shared" si="38"/>
        <v>TPG</v>
      </c>
      <c r="B141" s="292"/>
      <c r="C141" s="70"/>
      <c r="D141" t="s">
        <v>1301</v>
      </c>
      <c r="E141" t="str">
        <f>VLOOKUP(C141,Schools!$A:$Z,3,0)</f>
        <v>None</v>
      </c>
      <c r="F141" s="192"/>
      <c r="G141" s="190"/>
      <c r="H141" s="190"/>
      <c r="I141" t="str">
        <f t="shared" si="41"/>
        <v>10161/516500</v>
      </c>
      <c r="J141">
        <f>VLOOKUP(C141,Schools!$A:$Z,9,0)</f>
        <v>0</v>
      </c>
      <c r="K141" s="190"/>
      <c r="L141" s="70" t="s">
        <v>34</v>
      </c>
      <c r="M141" s="70" t="str">
        <f t="shared" si="28"/>
        <v>TPG</v>
      </c>
      <c r="N141">
        <f>VLOOKUP(C141,Schools!A:D,4,0)</f>
        <v>0</v>
      </c>
      <c r="O141">
        <v>10161</v>
      </c>
      <c r="P141">
        <f t="shared" si="40"/>
        <v>516500</v>
      </c>
      <c r="Q141" s="73"/>
      <c r="R141" s="75">
        <f t="shared" si="29"/>
        <v>0</v>
      </c>
      <c r="S141" s="73"/>
      <c r="T141" s="75"/>
      <c r="U141" s="73"/>
      <c r="V141" s="73"/>
      <c r="W141" s="73"/>
      <c r="X141" s="73"/>
      <c r="Y141" s="73"/>
      <c r="Z141" s="73"/>
      <c r="AA141" s="73"/>
      <c r="AB141" s="73"/>
      <c r="AC141" s="73">
        <f t="shared" si="30"/>
        <v>0</v>
      </c>
      <c r="AD141" s="48">
        <f t="shared" si="31"/>
        <v>0</v>
      </c>
      <c r="AE141" s="73"/>
      <c r="AF141" s="73"/>
      <c r="AG141" s="73">
        <f t="shared" si="32"/>
        <v>0</v>
      </c>
      <c r="AH141" s="47">
        <f t="shared" si="33"/>
        <v>0</v>
      </c>
      <c r="AI141" s="47">
        <f t="shared" si="34"/>
        <v>0</v>
      </c>
      <c r="AJ141" s="313">
        <f t="shared" si="35"/>
        <v>0</v>
      </c>
    </row>
    <row r="142" spans="1:36" x14ac:dyDescent="0.25">
      <c r="A142" t="str">
        <f t="shared" si="38"/>
        <v>TPG</v>
      </c>
      <c r="B142" s="292"/>
      <c r="C142" s="337"/>
      <c r="D142" t="s">
        <v>1039</v>
      </c>
      <c r="E142" t="str">
        <f>VLOOKUP(C142,Schools!$A:$Z,3,0)</f>
        <v>None</v>
      </c>
      <c r="F142" s="338"/>
      <c r="G142" s="337"/>
      <c r="H142" s="337"/>
      <c r="I142" t="str">
        <f t="shared" ref="I142:I205" si="42">O142&amp;"/"&amp;P142</f>
        <v>11392/516500</v>
      </c>
      <c r="J142">
        <f>VLOOKUP(C142,Schools!$A:$Z,9,0)</f>
        <v>0</v>
      </c>
      <c r="K142" s="337"/>
      <c r="L142" s="70" t="s">
        <v>34</v>
      </c>
      <c r="M142" s="70" t="str">
        <f t="shared" si="28"/>
        <v>TPG</v>
      </c>
      <c r="N142">
        <f>VLOOKUP(C142,Schools!A:D,4,0)</f>
        <v>0</v>
      </c>
      <c r="O142">
        <v>11392</v>
      </c>
      <c r="P142">
        <f t="shared" si="40"/>
        <v>516500</v>
      </c>
      <c r="Q142" s="73"/>
      <c r="R142" s="75">
        <f t="shared" si="29"/>
        <v>0</v>
      </c>
      <c r="S142" s="73"/>
      <c r="T142" s="73"/>
      <c r="U142" s="73"/>
      <c r="V142" s="75"/>
      <c r="W142" s="73"/>
      <c r="X142" s="73"/>
      <c r="Y142" s="73"/>
      <c r="Z142" s="73"/>
      <c r="AA142" s="73"/>
      <c r="AB142" s="73"/>
      <c r="AC142" s="73">
        <f t="shared" ref="AC142:AC205" si="43">SUM(R142:AB142)</f>
        <v>0</v>
      </c>
      <c r="AD142" s="48">
        <f t="shared" ref="AD142:AD205" si="44">F142-AC142</f>
        <v>0</v>
      </c>
      <c r="AE142" s="73"/>
      <c r="AF142" s="73"/>
      <c r="AG142" s="73">
        <f t="shared" ref="AG142:AG149" si="45">SUM(Q142:S142)</f>
        <v>0</v>
      </c>
      <c r="AH142" s="47">
        <f t="shared" ref="AH142:AH149" si="46">SUM(Q142:V142)</f>
        <v>0</v>
      </c>
      <c r="AI142" s="47">
        <f t="shared" ref="AI142:AI149" si="47">SUM(Q142:Y142)</f>
        <v>0</v>
      </c>
      <c r="AJ142" s="313">
        <f t="shared" ref="AJ142:AJ149" si="48">SUM(Q142:AB142)</f>
        <v>0</v>
      </c>
    </row>
    <row r="143" spans="1:36" x14ac:dyDescent="0.25">
      <c r="A143" t="str">
        <f t="shared" si="38"/>
        <v>TPG</v>
      </c>
      <c r="B143" s="292"/>
      <c r="C143" s="337"/>
      <c r="D143" t="s">
        <v>1040</v>
      </c>
      <c r="E143" t="str">
        <f>VLOOKUP(C143,Schools!$A:$Z,3,0)</f>
        <v>None</v>
      </c>
      <c r="F143" s="338"/>
      <c r="G143" s="337"/>
      <c r="H143" s="337"/>
      <c r="I143" t="str">
        <f t="shared" si="42"/>
        <v>11392/516500</v>
      </c>
      <c r="J143">
        <f>VLOOKUP(C143,Schools!$A:$Z,9,0)</f>
        <v>0</v>
      </c>
      <c r="K143" s="337"/>
      <c r="L143" s="70" t="s">
        <v>34</v>
      </c>
      <c r="M143" s="70" t="str">
        <f t="shared" si="28"/>
        <v>TPG</v>
      </c>
      <c r="N143">
        <f>VLOOKUP(C143,Schools!A:D,4,0)</f>
        <v>0</v>
      </c>
      <c r="O143">
        <v>11392</v>
      </c>
      <c r="P143">
        <f t="shared" si="40"/>
        <v>516500</v>
      </c>
      <c r="Q143" s="73"/>
      <c r="R143" s="75">
        <f t="shared" si="29"/>
        <v>0</v>
      </c>
      <c r="S143" s="73"/>
      <c r="T143" s="73"/>
      <c r="U143" s="73"/>
      <c r="V143" s="75"/>
      <c r="W143" s="73"/>
      <c r="X143" s="73"/>
      <c r="Y143" s="73"/>
      <c r="Z143" s="73"/>
      <c r="AA143" s="73"/>
      <c r="AB143" s="73"/>
      <c r="AC143" s="73">
        <f t="shared" si="43"/>
        <v>0</v>
      </c>
      <c r="AD143" s="48">
        <f t="shared" si="44"/>
        <v>0</v>
      </c>
      <c r="AE143" s="73"/>
      <c r="AF143" s="73"/>
      <c r="AG143" s="73">
        <f t="shared" si="45"/>
        <v>0</v>
      </c>
      <c r="AH143" s="47">
        <f t="shared" si="46"/>
        <v>0</v>
      </c>
      <c r="AI143" s="47">
        <f t="shared" si="47"/>
        <v>0</v>
      </c>
      <c r="AJ143" s="313">
        <f t="shared" si="48"/>
        <v>0</v>
      </c>
    </row>
    <row r="144" spans="1:36" x14ac:dyDescent="0.25">
      <c r="A144" t="str">
        <f t="shared" si="38"/>
        <v>TPG</v>
      </c>
      <c r="B144" s="292"/>
      <c r="C144" s="337"/>
      <c r="D144" t="s">
        <v>1047</v>
      </c>
      <c r="E144" t="str">
        <f>VLOOKUP(C144,Schools!$A:$Z,3,0)</f>
        <v>None</v>
      </c>
      <c r="F144" s="342"/>
      <c r="G144" s="337"/>
      <c r="H144" s="337"/>
      <c r="I144" t="str">
        <f t="shared" si="42"/>
        <v>10161/516500</v>
      </c>
      <c r="J144">
        <f>VLOOKUP(C144,Schools!$A:$Z,9,0)</f>
        <v>0</v>
      </c>
      <c r="K144" s="337"/>
      <c r="L144" s="70" t="s">
        <v>34</v>
      </c>
      <c r="M144" s="70" t="str">
        <f t="shared" si="28"/>
        <v>TPG</v>
      </c>
      <c r="N144">
        <f>VLOOKUP(C144,Schools!A:D,4,0)</f>
        <v>0</v>
      </c>
      <c r="O144">
        <v>10161</v>
      </c>
      <c r="P144">
        <f t="shared" si="40"/>
        <v>516500</v>
      </c>
      <c r="Q144" s="73"/>
      <c r="R144" s="75">
        <f t="shared" si="29"/>
        <v>0</v>
      </c>
      <c r="S144" s="73"/>
      <c r="T144" s="73"/>
      <c r="U144" s="73"/>
      <c r="V144" s="75"/>
      <c r="W144" s="73"/>
      <c r="X144" s="73"/>
      <c r="Y144" s="73"/>
      <c r="Z144" s="73"/>
      <c r="AA144" s="73"/>
      <c r="AB144" s="73"/>
      <c r="AC144" s="73">
        <f t="shared" si="43"/>
        <v>0</v>
      </c>
      <c r="AD144" s="48">
        <f t="shared" si="44"/>
        <v>0</v>
      </c>
      <c r="AE144" s="73"/>
      <c r="AF144" s="73"/>
      <c r="AG144" s="73">
        <f t="shared" si="45"/>
        <v>0</v>
      </c>
      <c r="AH144" s="47">
        <f t="shared" si="46"/>
        <v>0</v>
      </c>
      <c r="AI144" s="47">
        <f t="shared" si="47"/>
        <v>0</v>
      </c>
      <c r="AJ144" s="313">
        <f t="shared" si="48"/>
        <v>0</v>
      </c>
    </row>
    <row r="145" spans="1:36" x14ac:dyDescent="0.25">
      <c r="A145" t="str">
        <f t="shared" si="38"/>
        <v>TPG</v>
      </c>
      <c r="B145" s="292"/>
      <c r="C145" s="337"/>
      <c r="D145" t="s">
        <v>1048</v>
      </c>
      <c r="E145" t="str">
        <f>VLOOKUP(C145,Schools!$A:$Z,3,0)</f>
        <v>None</v>
      </c>
      <c r="F145" s="342"/>
      <c r="G145" s="337"/>
      <c r="H145" s="337"/>
      <c r="I145" t="str">
        <f t="shared" si="42"/>
        <v>10161/516500</v>
      </c>
      <c r="J145">
        <f>VLOOKUP(C145,Schools!$A:$Z,9,0)</f>
        <v>0</v>
      </c>
      <c r="K145" s="337"/>
      <c r="L145" s="70" t="s">
        <v>34</v>
      </c>
      <c r="M145" s="70" t="str">
        <f t="shared" si="28"/>
        <v>TPG</v>
      </c>
      <c r="N145">
        <f>VLOOKUP(C145,Schools!A:D,4,0)</f>
        <v>0</v>
      </c>
      <c r="O145">
        <v>10161</v>
      </c>
      <c r="P145">
        <f t="shared" si="40"/>
        <v>516500</v>
      </c>
      <c r="Q145" s="73"/>
      <c r="R145" s="75">
        <f t="shared" si="29"/>
        <v>0</v>
      </c>
      <c r="S145" s="73"/>
      <c r="T145" s="73"/>
      <c r="U145" s="73"/>
      <c r="V145" s="75"/>
      <c r="W145" s="73"/>
      <c r="X145" s="73"/>
      <c r="Y145" s="73"/>
      <c r="Z145" s="73"/>
      <c r="AA145" s="73"/>
      <c r="AB145" s="73"/>
      <c r="AC145" s="73">
        <f t="shared" si="43"/>
        <v>0</v>
      </c>
      <c r="AD145" s="48">
        <f t="shared" si="44"/>
        <v>0</v>
      </c>
      <c r="AE145" s="73"/>
      <c r="AF145" s="73"/>
      <c r="AG145" s="73">
        <f t="shared" si="45"/>
        <v>0</v>
      </c>
      <c r="AH145" s="47">
        <f t="shared" si="46"/>
        <v>0</v>
      </c>
      <c r="AI145" s="47">
        <f t="shared" si="47"/>
        <v>0</v>
      </c>
      <c r="AJ145" s="313">
        <f t="shared" si="48"/>
        <v>0</v>
      </c>
    </row>
    <row r="146" spans="1:36" x14ac:dyDescent="0.25">
      <c r="A146" t="str">
        <f t="shared" si="38"/>
        <v>TPG</v>
      </c>
      <c r="B146" s="292"/>
      <c r="C146" s="337"/>
      <c r="D146" t="s">
        <v>1049</v>
      </c>
      <c r="E146" t="str">
        <f>VLOOKUP(C146,Schools!$A:$Z,3,0)</f>
        <v>None</v>
      </c>
      <c r="F146" s="342"/>
      <c r="G146" s="337"/>
      <c r="H146" s="337"/>
      <c r="I146" t="str">
        <f t="shared" si="42"/>
        <v>10161/516500</v>
      </c>
      <c r="J146">
        <f>VLOOKUP(C146,Schools!$A:$Z,9,0)</f>
        <v>0</v>
      </c>
      <c r="K146" s="337"/>
      <c r="L146" s="70" t="s">
        <v>34</v>
      </c>
      <c r="M146" s="70" t="str">
        <f t="shared" si="28"/>
        <v>TPG</v>
      </c>
      <c r="N146">
        <f>VLOOKUP(C146,Schools!A:D,4,0)</f>
        <v>0</v>
      </c>
      <c r="O146">
        <v>10161</v>
      </c>
      <c r="P146">
        <f t="shared" si="40"/>
        <v>516500</v>
      </c>
      <c r="Q146" s="73"/>
      <c r="R146" s="75">
        <f t="shared" si="29"/>
        <v>0</v>
      </c>
      <c r="S146" s="73"/>
      <c r="T146" s="73"/>
      <c r="U146" s="73"/>
      <c r="V146" s="75"/>
      <c r="W146" s="73"/>
      <c r="X146" s="73"/>
      <c r="Y146" s="73"/>
      <c r="Z146" s="73"/>
      <c r="AA146" s="73"/>
      <c r="AB146" s="73"/>
      <c r="AC146" s="73">
        <f t="shared" si="43"/>
        <v>0</v>
      </c>
      <c r="AD146" s="48">
        <f t="shared" si="44"/>
        <v>0</v>
      </c>
      <c r="AE146" s="73"/>
      <c r="AF146" s="73"/>
      <c r="AG146" s="73">
        <f t="shared" si="45"/>
        <v>0</v>
      </c>
      <c r="AH146" s="47">
        <f t="shared" si="46"/>
        <v>0</v>
      </c>
      <c r="AI146" s="47">
        <f t="shared" si="47"/>
        <v>0</v>
      </c>
      <c r="AJ146" s="313">
        <f t="shared" si="48"/>
        <v>0</v>
      </c>
    </row>
    <row r="147" spans="1:36" x14ac:dyDescent="0.25">
      <c r="A147" t="str">
        <f t="shared" si="38"/>
        <v>TPG</v>
      </c>
      <c r="B147" s="292"/>
      <c r="C147" s="337"/>
      <c r="D147" t="s">
        <v>1299</v>
      </c>
      <c r="E147" t="str">
        <f>VLOOKUP(C147,Schools!$A:$Z,3,0)</f>
        <v>None</v>
      </c>
      <c r="F147" s="342"/>
      <c r="G147" s="337"/>
      <c r="H147" s="337"/>
      <c r="I147" t="str">
        <f t="shared" si="42"/>
        <v>10161/516500</v>
      </c>
      <c r="J147">
        <f>VLOOKUP(C147,Schools!$A:$Z,9,0)</f>
        <v>0</v>
      </c>
      <c r="K147" s="337"/>
      <c r="L147" s="70" t="s">
        <v>34</v>
      </c>
      <c r="M147" s="70" t="str">
        <f t="shared" si="28"/>
        <v>TPG</v>
      </c>
      <c r="N147">
        <f>VLOOKUP(C147,Schools!A:D,4,0)</f>
        <v>0</v>
      </c>
      <c r="O147">
        <v>10161</v>
      </c>
      <c r="P147">
        <f t="shared" si="40"/>
        <v>516500</v>
      </c>
      <c r="Q147" s="73"/>
      <c r="R147" s="75">
        <f t="shared" si="29"/>
        <v>0</v>
      </c>
      <c r="S147" s="73"/>
      <c r="T147" s="73"/>
      <c r="U147" s="73"/>
      <c r="V147" s="75"/>
      <c r="W147" s="73"/>
      <c r="X147" s="73"/>
      <c r="Y147" s="73"/>
      <c r="Z147" s="73"/>
      <c r="AA147" s="73"/>
      <c r="AB147" s="73"/>
      <c r="AC147" s="73">
        <f t="shared" si="43"/>
        <v>0</v>
      </c>
      <c r="AD147" s="48">
        <f t="shared" si="44"/>
        <v>0</v>
      </c>
      <c r="AE147" s="73"/>
      <c r="AF147" s="73"/>
      <c r="AG147" s="73">
        <f t="shared" si="45"/>
        <v>0</v>
      </c>
      <c r="AH147" s="47">
        <f t="shared" si="46"/>
        <v>0</v>
      </c>
      <c r="AI147" s="47">
        <f t="shared" si="47"/>
        <v>0</v>
      </c>
      <c r="AJ147" s="313">
        <f t="shared" si="48"/>
        <v>0</v>
      </c>
    </row>
    <row r="148" spans="1:36" x14ac:dyDescent="0.25">
      <c r="A148" t="str">
        <f t="shared" si="38"/>
        <v>TPG</v>
      </c>
      <c r="B148" s="292"/>
      <c r="C148" s="337"/>
      <c r="D148" t="s">
        <v>1300</v>
      </c>
      <c r="E148" t="str">
        <f>VLOOKUP(C148,Schools!$A:$Z,3,0)</f>
        <v>None</v>
      </c>
      <c r="F148" s="342"/>
      <c r="G148" s="337"/>
      <c r="H148" s="337"/>
      <c r="I148" t="str">
        <f t="shared" si="42"/>
        <v>10161/516500</v>
      </c>
      <c r="J148">
        <f>VLOOKUP(C148,Schools!$A:$Z,9,0)</f>
        <v>0</v>
      </c>
      <c r="K148" s="337"/>
      <c r="L148" s="70" t="s">
        <v>34</v>
      </c>
      <c r="M148" s="70" t="str">
        <f t="shared" si="28"/>
        <v>TPG</v>
      </c>
      <c r="N148">
        <f>VLOOKUP(C148,Schools!A:D,4,0)</f>
        <v>0</v>
      </c>
      <c r="O148">
        <v>10161</v>
      </c>
      <c r="P148">
        <f t="shared" si="40"/>
        <v>516500</v>
      </c>
      <c r="Q148" s="73"/>
      <c r="R148" s="75">
        <f t="shared" si="29"/>
        <v>0</v>
      </c>
      <c r="S148" s="73"/>
      <c r="T148" s="73"/>
      <c r="U148" s="73"/>
      <c r="V148" s="75"/>
      <c r="W148" s="73"/>
      <c r="X148" s="73"/>
      <c r="Y148" s="73"/>
      <c r="Z148" s="73"/>
      <c r="AA148" s="73"/>
      <c r="AB148" s="73"/>
      <c r="AC148" s="73">
        <f t="shared" si="43"/>
        <v>0</v>
      </c>
      <c r="AD148" s="48">
        <f t="shared" si="44"/>
        <v>0</v>
      </c>
      <c r="AE148" s="73"/>
      <c r="AF148" s="73"/>
      <c r="AG148" s="73">
        <f t="shared" si="45"/>
        <v>0</v>
      </c>
      <c r="AH148" s="47">
        <f t="shared" si="46"/>
        <v>0</v>
      </c>
      <c r="AI148" s="47">
        <f t="shared" si="47"/>
        <v>0</v>
      </c>
      <c r="AJ148" s="313">
        <f t="shared" si="48"/>
        <v>0</v>
      </c>
    </row>
    <row r="149" spans="1:36" x14ac:dyDescent="0.25">
      <c r="A149" t="str">
        <f t="shared" si="38"/>
        <v>TPG</v>
      </c>
      <c r="B149" s="292"/>
      <c r="C149" s="337"/>
      <c r="D149" t="s">
        <v>1301</v>
      </c>
      <c r="E149" t="str">
        <f>VLOOKUP(C149,Schools!$A:$Z,3,0)</f>
        <v>None</v>
      </c>
      <c r="F149" s="342"/>
      <c r="G149" s="337"/>
      <c r="H149" s="337"/>
      <c r="I149" t="str">
        <f t="shared" si="42"/>
        <v>10161/516500</v>
      </c>
      <c r="J149">
        <f>VLOOKUP(C149,Schools!$A:$Z,9,0)</f>
        <v>0</v>
      </c>
      <c r="K149" s="337"/>
      <c r="L149" s="70" t="s">
        <v>34</v>
      </c>
      <c r="M149" s="70" t="str">
        <f t="shared" ref="M149:M212" si="49">L149</f>
        <v>TPG</v>
      </c>
      <c r="N149">
        <f>VLOOKUP(C149,Schools!A:D,4,0)</f>
        <v>0</v>
      </c>
      <c r="O149">
        <v>10161</v>
      </c>
      <c r="P149">
        <f t="shared" si="40"/>
        <v>516500</v>
      </c>
      <c r="Q149" s="73"/>
      <c r="R149" s="75">
        <f t="shared" ref="R149:R212" si="50">F149</f>
        <v>0</v>
      </c>
      <c r="S149" s="73"/>
      <c r="T149" s="73"/>
      <c r="U149" s="73"/>
      <c r="V149" s="75"/>
      <c r="W149" s="73"/>
      <c r="X149" s="73"/>
      <c r="Y149" s="73"/>
      <c r="Z149" s="73"/>
      <c r="AA149" s="73"/>
      <c r="AB149" s="73"/>
      <c r="AC149" s="73">
        <f t="shared" si="43"/>
        <v>0</v>
      </c>
      <c r="AD149" s="48">
        <f t="shared" si="44"/>
        <v>0</v>
      </c>
      <c r="AE149" s="73"/>
      <c r="AF149" s="73"/>
      <c r="AG149" s="73">
        <f t="shared" si="45"/>
        <v>0</v>
      </c>
      <c r="AH149" s="47">
        <f t="shared" si="46"/>
        <v>0</v>
      </c>
      <c r="AI149" s="47">
        <f t="shared" si="47"/>
        <v>0</v>
      </c>
      <c r="AJ149" s="313">
        <f t="shared" si="48"/>
        <v>0</v>
      </c>
    </row>
    <row r="150" spans="1:36" x14ac:dyDescent="0.25">
      <c r="A150" t="str">
        <f t="shared" si="38"/>
        <v>TPG</v>
      </c>
      <c r="B150" s="71"/>
      <c r="C150" s="70"/>
      <c r="D150" t="str">
        <f>VLOOKUP(C150,Schools!A:B,2,0)</f>
        <v xml:space="preserve"> Please choose a school</v>
      </c>
      <c r="F150" s="72"/>
      <c r="G150" s="72"/>
      <c r="H150" s="70"/>
      <c r="I150" t="str">
        <f t="shared" si="42"/>
        <v>11294/543965</v>
      </c>
      <c r="J150">
        <f>VLOOKUP(C150,Schools!$A:$Z,9,0)</f>
        <v>0</v>
      </c>
      <c r="K150" s="70"/>
      <c r="L150" s="70" t="s">
        <v>34</v>
      </c>
      <c r="M150" s="70" t="str">
        <f t="shared" si="49"/>
        <v>TPG</v>
      </c>
      <c r="N150">
        <f>VLOOKUP(C150,Schools!A:D,4,0)</f>
        <v>0</v>
      </c>
      <c r="O150">
        <v>11294</v>
      </c>
      <c r="P150">
        <v>543965</v>
      </c>
      <c r="Q150" s="73"/>
      <c r="R150" s="75">
        <f t="shared" si="50"/>
        <v>0</v>
      </c>
      <c r="S150" s="73"/>
      <c r="T150" s="73"/>
      <c r="U150" s="73"/>
      <c r="V150" s="73"/>
      <c r="W150" s="73"/>
      <c r="X150" s="73"/>
      <c r="Y150" s="73"/>
      <c r="Z150" s="73"/>
      <c r="AA150" s="73"/>
      <c r="AB150" s="73"/>
      <c r="AC150" s="73">
        <f t="shared" si="43"/>
        <v>0</v>
      </c>
      <c r="AD150" s="48">
        <f t="shared" si="44"/>
        <v>0</v>
      </c>
      <c r="AE150" s="73"/>
      <c r="AF150" s="73"/>
      <c r="AG150" s="73"/>
      <c r="AH150" s="47"/>
      <c r="AI150" s="47"/>
    </row>
    <row r="151" spans="1:36" x14ac:dyDescent="0.25">
      <c r="A151" t="str">
        <f t="shared" si="38"/>
        <v>TPG</v>
      </c>
      <c r="B151" s="71"/>
      <c r="C151" s="70"/>
      <c r="D151" t="str">
        <f>VLOOKUP(C151,Schools!A:B,2,0)</f>
        <v xml:space="preserve"> Please choose a school</v>
      </c>
      <c r="F151" s="72"/>
      <c r="G151" s="72"/>
      <c r="H151" s="70"/>
      <c r="I151" t="str">
        <f t="shared" si="42"/>
        <v>11294/543965</v>
      </c>
      <c r="J151">
        <f>VLOOKUP(C151,Schools!$A:$Z,9,0)</f>
        <v>0</v>
      </c>
      <c r="K151" s="70"/>
      <c r="L151" s="70" t="s">
        <v>34</v>
      </c>
      <c r="M151" s="70" t="str">
        <f t="shared" si="49"/>
        <v>TPG</v>
      </c>
      <c r="N151">
        <f>VLOOKUP(C151,Schools!A:D,4,0)</f>
        <v>0</v>
      </c>
      <c r="O151">
        <v>11294</v>
      </c>
      <c r="P151">
        <v>543965</v>
      </c>
      <c r="Q151" s="73"/>
      <c r="R151" s="75">
        <f t="shared" si="50"/>
        <v>0</v>
      </c>
      <c r="S151" s="73"/>
      <c r="T151" s="73"/>
      <c r="U151" s="73"/>
      <c r="V151" s="73"/>
      <c r="W151" s="73"/>
      <c r="X151" s="73"/>
      <c r="Y151" s="73"/>
      <c r="Z151" s="73"/>
      <c r="AA151" s="73"/>
      <c r="AB151" s="73"/>
      <c r="AC151" s="73">
        <f t="shared" si="43"/>
        <v>0</v>
      </c>
      <c r="AD151" s="48">
        <f t="shared" si="44"/>
        <v>0</v>
      </c>
      <c r="AE151" s="73"/>
      <c r="AF151" s="73"/>
      <c r="AG151" s="73"/>
      <c r="AH151" s="47"/>
      <c r="AI151" s="47"/>
    </row>
    <row r="152" spans="1:36" x14ac:dyDescent="0.25">
      <c r="A152" t="str">
        <f t="shared" si="38"/>
        <v>TPG</v>
      </c>
      <c r="B152" s="71"/>
      <c r="C152" s="70"/>
      <c r="D152" t="str">
        <f>VLOOKUP(C152,Schools!A:B,2,0)</f>
        <v xml:space="preserve"> Please choose a school</v>
      </c>
      <c r="F152" s="72"/>
      <c r="G152" s="72"/>
      <c r="H152" s="70"/>
      <c r="I152" t="str">
        <f t="shared" si="42"/>
        <v>11294/543965</v>
      </c>
      <c r="J152">
        <f>VLOOKUP(C152,Schools!$A:$Z,9,0)</f>
        <v>0</v>
      </c>
      <c r="K152" s="70"/>
      <c r="L152" s="70" t="s">
        <v>34</v>
      </c>
      <c r="M152" s="70" t="str">
        <f t="shared" si="49"/>
        <v>TPG</v>
      </c>
      <c r="N152">
        <f>VLOOKUP(C152,Schools!A:D,4,0)</f>
        <v>0</v>
      </c>
      <c r="O152">
        <v>11294</v>
      </c>
      <c r="P152">
        <v>543965</v>
      </c>
      <c r="Q152" s="73"/>
      <c r="R152" s="75">
        <f t="shared" si="50"/>
        <v>0</v>
      </c>
      <c r="S152" s="73"/>
      <c r="T152" s="73"/>
      <c r="U152" s="73"/>
      <c r="V152" s="73"/>
      <c r="W152" s="73"/>
      <c r="X152" s="73"/>
      <c r="Y152" s="73"/>
      <c r="Z152" s="73"/>
      <c r="AA152" s="73"/>
      <c r="AB152" s="73"/>
      <c r="AC152" s="73">
        <f t="shared" si="43"/>
        <v>0</v>
      </c>
      <c r="AD152" s="48">
        <f t="shared" si="44"/>
        <v>0</v>
      </c>
      <c r="AE152" s="73"/>
      <c r="AF152" s="73"/>
      <c r="AG152" s="73"/>
      <c r="AH152" s="47"/>
      <c r="AI152" s="47"/>
    </row>
    <row r="153" spans="1:36" x14ac:dyDescent="0.25">
      <c r="A153" t="str">
        <f t="shared" si="38"/>
        <v>TPG</v>
      </c>
      <c r="B153" s="71"/>
      <c r="C153" s="70"/>
      <c r="D153" t="str">
        <f>VLOOKUP(C153,Schools!A:B,2,0)</f>
        <v xml:space="preserve"> Please choose a school</v>
      </c>
      <c r="F153" s="72"/>
      <c r="G153" s="72"/>
      <c r="H153" s="70"/>
      <c r="I153" t="str">
        <f t="shared" si="42"/>
        <v>11294/543965</v>
      </c>
      <c r="J153">
        <f>VLOOKUP(C153,Schools!$A:$Z,9,0)</f>
        <v>0</v>
      </c>
      <c r="K153" s="70"/>
      <c r="L153" s="70" t="s">
        <v>34</v>
      </c>
      <c r="M153" s="70" t="str">
        <f t="shared" si="49"/>
        <v>TPG</v>
      </c>
      <c r="N153">
        <f>VLOOKUP(C153,Schools!A:D,4,0)</f>
        <v>0</v>
      </c>
      <c r="O153">
        <v>11294</v>
      </c>
      <c r="P153">
        <v>543965</v>
      </c>
      <c r="Q153" s="73"/>
      <c r="R153" s="75">
        <f t="shared" si="50"/>
        <v>0</v>
      </c>
      <c r="S153" s="73"/>
      <c r="T153" s="73"/>
      <c r="U153" s="73"/>
      <c r="V153" s="73"/>
      <c r="W153" s="73"/>
      <c r="X153" s="73"/>
      <c r="Y153" s="73"/>
      <c r="Z153" s="73"/>
      <c r="AA153" s="73"/>
      <c r="AB153" s="73"/>
      <c r="AC153" s="73">
        <f t="shared" si="43"/>
        <v>0</v>
      </c>
      <c r="AD153" s="48">
        <f t="shared" si="44"/>
        <v>0</v>
      </c>
      <c r="AE153" s="73"/>
      <c r="AF153" s="73"/>
      <c r="AG153" s="73"/>
      <c r="AH153" s="47"/>
      <c r="AI153" s="47"/>
    </row>
    <row r="154" spans="1:36" x14ac:dyDescent="0.25">
      <c r="A154" t="str">
        <f t="shared" si="38"/>
        <v>TPG</v>
      </c>
      <c r="B154" s="71"/>
      <c r="C154" s="70"/>
      <c r="D154" t="str">
        <f>VLOOKUP(C154,Schools!A:B,2,0)</f>
        <v xml:space="preserve"> Please choose a school</v>
      </c>
      <c r="F154" s="72"/>
      <c r="G154" s="72"/>
      <c r="H154" s="70"/>
      <c r="I154" t="str">
        <f t="shared" si="42"/>
        <v>11294/543965</v>
      </c>
      <c r="J154">
        <f>VLOOKUP(C154,Schools!$A:$Z,9,0)</f>
        <v>0</v>
      </c>
      <c r="K154" s="70"/>
      <c r="L154" s="70" t="s">
        <v>34</v>
      </c>
      <c r="M154" s="70" t="str">
        <f t="shared" si="49"/>
        <v>TPG</v>
      </c>
      <c r="N154">
        <f>VLOOKUP(C154,Schools!A:D,4,0)</f>
        <v>0</v>
      </c>
      <c r="O154">
        <v>11294</v>
      </c>
      <c r="P154">
        <v>543965</v>
      </c>
      <c r="Q154" s="73"/>
      <c r="R154" s="75">
        <f t="shared" si="50"/>
        <v>0</v>
      </c>
      <c r="S154" s="73"/>
      <c r="T154" s="73"/>
      <c r="U154" s="73"/>
      <c r="V154" s="73"/>
      <c r="W154" s="73"/>
      <c r="X154" s="73"/>
      <c r="Y154" s="73"/>
      <c r="Z154" s="73"/>
      <c r="AA154" s="73"/>
      <c r="AB154" s="73"/>
      <c r="AC154" s="73">
        <f t="shared" si="43"/>
        <v>0</v>
      </c>
      <c r="AD154" s="48">
        <f t="shared" si="44"/>
        <v>0</v>
      </c>
      <c r="AE154" s="73"/>
      <c r="AF154" s="73"/>
      <c r="AG154" s="73"/>
      <c r="AH154" s="47"/>
      <c r="AI154" s="47"/>
    </row>
    <row r="155" spans="1:36" x14ac:dyDescent="0.25">
      <c r="A155" t="str">
        <f t="shared" si="38"/>
        <v>TPG</v>
      </c>
      <c r="B155" s="71"/>
      <c r="C155" s="70"/>
      <c r="D155" t="str">
        <f>VLOOKUP(C155,Schools!A:B,2,0)</f>
        <v xml:space="preserve"> Please choose a school</v>
      </c>
      <c r="F155" s="72"/>
      <c r="G155" s="72"/>
      <c r="H155" s="70"/>
      <c r="I155" t="str">
        <f t="shared" si="42"/>
        <v>11294/543965</v>
      </c>
      <c r="J155">
        <f>VLOOKUP(C155,Schools!$A:$Z,9,0)</f>
        <v>0</v>
      </c>
      <c r="K155" s="70"/>
      <c r="L155" s="70" t="s">
        <v>34</v>
      </c>
      <c r="M155" s="70" t="str">
        <f t="shared" si="49"/>
        <v>TPG</v>
      </c>
      <c r="N155">
        <f>VLOOKUP(C155,Schools!A:D,4,0)</f>
        <v>0</v>
      </c>
      <c r="O155">
        <v>11294</v>
      </c>
      <c r="P155">
        <v>543965</v>
      </c>
      <c r="Q155" s="73"/>
      <c r="R155" s="75">
        <f t="shared" si="50"/>
        <v>0</v>
      </c>
      <c r="S155" s="73"/>
      <c r="T155" s="73"/>
      <c r="U155" s="73"/>
      <c r="V155" s="73"/>
      <c r="W155" s="73"/>
      <c r="X155" s="73"/>
      <c r="Y155" s="73"/>
      <c r="Z155" s="73"/>
      <c r="AA155" s="73"/>
      <c r="AB155" s="73"/>
      <c r="AC155" s="73">
        <f t="shared" si="43"/>
        <v>0</v>
      </c>
      <c r="AD155" s="48">
        <f t="shared" si="44"/>
        <v>0</v>
      </c>
      <c r="AE155" s="73"/>
      <c r="AF155" s="73"/>
      <c r="AG155" s="73"/>
      <c r="AH155" s="47"/>
      <c r="AI155" s="47"/>
    </row>
    <row r="156" spans="1:36" x14ac:dyDescent="0.25">
      <c r="A156" t="str">
        <f t="shared" si="38"/>
        <v>TPG</v>
      </c>
      <c r="B156" s="71"/>
      <c r="C156" s="70"/>
      <c r="D156" t="str">
        <f>VLOOKUP(C156,Schools!A:B,2,0)</f>
        <v xml:space="preserve"> Please choose a school</v>
      </c>
      <c r="F156" s="72"/>
      <c r="G156" s="72"/>
      <c r="H156" s="70"/>
      <c r="I156" t="str">
        <f t="shared" si="42"/>
        <v>11294/543965</v>
      </c>
      <c r="J156">
        <f>VLOOKUP(C156,Schools!$A:$Z,9,0)</f>
        <v>0</v>
      </c>
      <c r="K156" s="70"/>
      <c r="L156" s="70" t="s">
        <v>34</v>
      </c>
      <c r="M156" s="70" t="str">
        <f t="shared" si="49"/>
        <v>TPG</v>
      </c>
      <c r="N156">
        <f>VLOOKUP(C156,Schools!A:D,4,0)</f>
        <v>0</v>
      </c>
      <c r="O156">
        <v>11294</v>
      </c>
      <c r="P156">
        <v>543965</v>
      </c>
      <c r="Q156" s="73"/>
      <c r="R156" s="75">
        <f t="shared" si="50"/>
        <v>0</v>
      </c>
      <c r="S156" s="73"/>
      <c r="T156" s="73"/>
      <c r="U156" s="73"/>
      <c r="V156" s="73"/>
      <c r="W156" s="73"/>
      <c r="X156" s="73"/>
      <c r="Y156" s="73"/>
      <c r="Z156" s="73"/>
      <c r="AA156" s="73"/>
      <c r="AB156" s="73"/>
      <c r="AC156" s="73">
        <f t="shared" si="43"/>
        <v>0</v>
      </c>
      <c r="AD156" s="48">
        <f t="shared" si="44"/>
        <v>0</v>
      </c>
      <c r="AE156" s="73"/>
      <c r="AF156" s="73"/>
      <c r="AG156" s="73"/>
      <c r="AH156" s="47"/>
      <c r="AI156" s="47"/>
    </row>
    <row r="157" spans="1:36" x14ac:dyDescent="0.25">
      <c r="A157" t="str">
        <f t="shared" si="38"/>
        <v>TPG</v>
      </c>
      <c r="B157" s="71"/>
      <c r="C157" s="70"/>
      <c r="D157" t="str">
        <f>VLOOKUP(C157,Schools!A:B,2,0)</f>
        <v xml:space="preserve"> Please choose a school</v>
      </c>
      <c r="F157" s="72"/>
      <c r="G157" s="72"/>
      <c r="H157" s="70"/>
      <c r="I157" t="str">
        <f t="shared" si="42"/>
        <v>11294/543965</v>
      </c>
      <c r="J157">
        <f>VLOOKUP(C157,Schools!$A:$Z,9,0)</f>
        <v>0</v>
      </c>
      <c r="K157" s="70"/>
      <c r="L157" s="70" t="s">
        <v>34</v>
      </c>
      <c r="M157" s="70" t="str">
        <f t="shared" si="49"/>
        <v>TPG</v>
      </c>
      <c r="N157">
        <f>VLOOKUP(C157,Schools!A:D,4,0)</f>
        <v>0</v>
      </c>
      <c r="O157">
        <v>11294</v>
      </c>
      <c r="P157">
        <v>543965</v>
      </c>
      <c r="Q157" s="73"/>
      <c r="R157" s="75">
        <f t="shared" si="50"/>
        <v>0</v>
      </c>
      <c r="S157" s="73"/>
      <c r="T157" s="73"/>
      <c r="U157" s="73"/>
      <c r="V157" s="73"/>
      <c r="W157" s="73"/>
      <c r="X157" s="73"/>
      <c r="Y157" s="73"/>
      <c r="Z157" s="73"/>
      <c r="AA157" s="73"/>
      <c r="AB157" s="73"/>
      <c r="AC157" s="73">
        <f t="shared" si="43"/>
        <v>0</v>
      </c>
      <c r="AD157" s="48">
        <f t="shared" si="44"/>
        <v>0</v>
      </c>
      <c r="AE157" s="73"/>
      <c r="AF157" s="73"/>
      <c r="AG157" s="73"/>
      <c r="AH157" s="47"/>
      <c r="AI157" s="47"/>
    </row>
    <row r="158" spans="1:36" x14ac:dyDescent="0.25">
      <c r="A158" t="str">
        <f t="shared" si="38"/>
        <v>TPG</v>
      </c>
      <c r="B158" s="71"/>
      <c r="C158" s="70"/>
      <c r="D158" t="str">
        <f>VLOOKUP(C158,Schools!A:B,2,0)</f>
        <v xml:space="preserve"> Please choose a school</v>
      </c>
      <c r="F158" s="72"/>
      <c r="G158" s="72"/>
      <c r="H158" s="70"/>
      <c r="I158" t="str">
        <f t="shared" si="42"/>
        <v>11294/543965</v>
      </c>
      <c r="J158">
        <f>VLOOKUP(C158,Schools!$A:$Z,9,0)</f>
        <v>0</v>
      </c>
      <c r="K158" s="70"/>
      <c r="L158" s="70" t="s">
        <v>34</v>
      </c>
      <c r="M158" s="70" t="str">
        <f t="shared" si="49"/>
        <v>TPG</v>
      </c>
      <c r="N158">
        <f>VLOOKUP(C158,Schools!A:D,4,0)</f>
        <v>0</v>
      </c>
      <c r="O158">
        <v>11294</v>
      </c>
      <c r="P158">
        <v>543965</v>
      </c>
      <c r="Q158" s="73"/>
      <c r="R158" s="75">
        <f t="shared" si="50"/>
        <v>0</v>
      </c>
      <c r="S158" s="73"/>
      <c r="T158" s="73"/>
      <c r="U158" s="73"/>
      <c r="V158" s="73"/>
      <c r="W158" s="73"/>
      <c r="X158" s="73"/>
      <c r="Y158" s="73"/>
      <c r="Z158" s="73"/>
      <c r="AA158" s="73"/>
      <c r="AB158" s="73"/>
      <c r="AC158" s="73">
        <f t="shared" si="43"/>
        <v>0</v>
      </c>
      <c r="AD158" s="48">
        <f t="shared" si="44"/>
        <v>0</v>
      </c>
      <c r="AE158" s="73"/>
      <c r="AF158" s="73"/>
      <c r="AG158" s="73"/>
      <c r="AH158" s="47"/>
      <c r="AI158" s="47"/>
    </row>
    <row r="159" spans="1:36" x14ac:dyDescent="0.25">
      <c r="A159" t="str">
        <f t="shared" si="38"/>
        <v>TPG</v>
      </c>
      <c r="B159" s="71"/>
      <c r="C159" s="70"/>
      <c r="D159" t="str">
        <f>VLOOKUP(C159,Schools!A:B,2,0)</f>
        <v xml:space="preserve"> Please choose a school</v>
      </c>
      <c r="F159" s="72"/>
      <c r="G159" s="72"/>
      <c r="H159" s="70"/>
      <c r="I159" t="str">
        <f t="shared" si="42"/>
        <v>11294/543965</v>
      </c>
      <c r="J159">
        <f>VLOOKUP(C159,Schools!$A:$Z,9,0)</f>
        <v>0</v>
      </c>
      <c r="K159" s="70"/>
      <c r="L159" s="70" t="s">
        <v>34</v>
      </c>
      <c r="M159" s="70" t="str">
        <f t="shared" si="49"/>
        <v>TPG</v>
      </c>
      <c r="N159">
        <f>VLOOKUP(C159,Schools!A:D,4,0)</f>
        <v>0</v>
      </c>
      <c r="O159">
        <v>11294</v>
      </c>
      <c r="P159">
        <v>543965</v>
      </c>
      <c r="Q159" s="73"/>
      <c r="R159" s="75">
        <f t="shared" si="50"/>
        <v>0</v>
      </c>
      <c r="S159" s="73"/>
      <c r="T159" s="73"/>
      <c r="U159" s="73"/>
      <c r="V159" s="73"/>
      <c r="W159" s="73"/>
      <c r="X159" s="73"/>
      <c r="Y159" s="73"/>
      <c r="Z159" s="73"/>
      <c r="AA159" s="73"/>
      <c r="AB159" s="73"/>
      <c r="AC159" s="73">
        <f t="shared" si="43"/>
        <v>0</v>
      </c>
      <c r="AD159" s="48">
        <f t="shared" si="44"/>
        <v>0</v>
      </c>
      <c r="AE159" s="73"/>
      <c r="AF159" s="73"/>
      <c r="AG159" s="73"/>
      <c r="AH159" s="47"/>
      <c r="AI159" s="47"/>
    </row>
    <row r="160" spans="1:36" x14ac:dyDescent="0.25">
      <c r="A160" t="str">
        <f t="shared" si="38"/>
        <v>TPG</v>
      </c>
      <c r="B160" s="71"/>
      <c r="C160" s="70"/>
      <c r="D160" t="str">
        <f>VLOOKUP(C160,Schools!A:B,2,0)</f>
        <v xml:space="preserve"> Please choose a school</v>
      </c>
      <c r="F160" s="72"/>
      <c r="G160" s="72"/>
      <c r="H160" s="70"/>
      <c r="I160" t="str">
        <f t="shared" si="42"/>
        <v>11294/543965</v>
      </c>
      <c r="J160">
        <f>VLOOKUP(C160,Schools!$A:$Z,9,0)</f>
        <v>0</v>
      </c>
      <c r="K160" s="70"/>
      <c r="L160" s="70" t="s">
        <v>34</v>
      </c>
      <c r="M160" s="70" t="str">
        <f t="shared" si="49"/>
        <v>TPG</v>
      </c>
      <c r="N160">
        <f>VLOOKUP(C160,Schools!A:D,4,0)</f>
        <v>0</v>
      </c>
      <c r="O160">
        <v>11294</v>
      </c>
      <c r="P160">
        <v>543965</v>
      </c>
      <c r="Q160" s="73"/>
      <c r="R160" s="75">
        <f t="shared" si="50"/>
        <v>0</v>
      </c>
      <c r="S160" s="73"/>
      <c r="T160" s="73"/>
      <c r="U160" s="73"/>
      <c r="V160" s="73"/>
      <c r="W160" s="73"/>
      <c r="X160" s="73"/>
      <c r="Y160" s="73"/>
      <c r="Z160" s="73"/>
      <c r="AA160" s="73"/>
      <c r="AB160" s="73"/>
      <c r="AC160" s="73">
        <f t="shared" si="43"/>
        <v>0</v>
      </c>
      <c r="AD160" s="48">
        <f t="shared" si="44"/>
        <v>0</v>
      </c>
      <c r="AE160" s="73"/>
      <c r="AF160" s="73"/>
      <c r="AG160" s="73"/>
      <c r="AH160" s="47"/>
      <c r="AI160" s="47"/>
    </row>
    <row r="161" spans="1:35" x14ac:dyDescent="0.25">
      <c r="A161" t="str">
        <f t="shared" si="38"/>
        <v>TPG</v>
      </c>
      <c r="B161" s="71"/>
      <c r="C161" s="70"/>
      <c r="D161" t="str">
        <f>VLOOKUP(C161,Schools!A:B,2,0)</f>
        <v xml:space="preserve"> Please choose a school</v>
      </c>
      <c r="F161" s="72"/>
      <c r="G161" s="72"/>
      <c r="H161" s="70"/>
      <c r="I161" t="str">
        <f t="shared" si="42"/>
        <v>11294/543965</v>
      </c>
      <c r="J161">
        <f>VLOOKUP(C161,Schools!$A:$Z,9,0)</f>
        <v>0</v>
      </c>
      <c r="K161" s="70"/>
      <c r="L161" s="70" t="s">
        <v>34</v>
      </c>
      <c r="M161" s="70" t="str">
        <f t="shared" si="49"/>
        <v>TPG</v>
      </c>
      <c r="N161">
        <f>VLOOKUP(C161,Schools!A:D,4,0)</f>
        <v>0</v>
      </c>
      <c r="O161">
        <v>11294</v>
      </c>
      <c r="P161">
        <v>543965</v>
      </c>
      <c r="Q161" s="73"/>
      <c r="R161" s="75">
        <f t="shared" si="50"/>
        <v>0</v>
      </c>
      <c r="S161" s="73"/>
      <c r="T161" s="73"/>
      <c r="U161" s="73"/>
      <c r="V161" s="73"/>
      <c r="W161" s="73"/>
      <c r="X161" s="73"/>
      <c r="Y161" s="73"/>
      <c r="Z161" s="73"/>
      <c r="AA161" s="73"/>
      <c r="AB161" s="73"/>
      <c r="AC161" s="73">
        <f t="shared" si="43"/>
        <v>0</v>
      </c>
      <c r="AD161" s="48">
        <f t="shared" si="44"/>
        <v>0</v>
      </c>
      <c r="AE161" s="73"/>
      <c r="AF161" s="73"/>
      <c r="AG161" s="73"/>
      <c r="AH161" s="47"/>
      <c r="AI161" s="47"/>
    </row>
    <row r="162" spans="1:35" x14ac:dyDescent="0.25">
      <c r="A162" t="str">
        <f t="shared" si="38"/>
        <v>TPG</v>
      </c>
      <c r="B162" s="71"/>
      <c r="C162" s="70"/>
      <c r="D162" t="str">
        <f>VLOOKUP(C162,Schools!A:B,2,0)</f>
        <v xml:space="preserve"> Please choose a school</v>
      </c>
      <c r="F162" s="72"/>
      <c r="G162" s="72"/>
      <c r="H162" s="70"/>
      <c r="I162" t="str">
        <f t="shared" si="42"/>
        <v>11294/543965</v>
      </c>
      <c r="J162">
        <f>VLOOKUP(C162,Schools!$A:$Z,9,0)</f>
        <v>0</v>
      </c>
      <c r="K162" s="70"/>
      <c r="L162" s="70" t="s">
        <v>34</v>
      </c>
      <c r="M162" s="70" t="str">
        <f t="shared" si="49"/>
        <v>TPG</v>
      </c>
      <c r="N162">
        <f>VLOOKUP(C162,Schools!A:D,4,0)</f>
        <v>0</v>
      </c>
      <c r="O162">
        <v>11294</v>
      </c>
      <c r="P162">
        <v>543965</v>
      </c>
      <c r="Q162" s="73"/>
      <c r="R162" s="75">
        <f t="shared" si="50"/>
        <v>0</v>
      </c>
      <c r="S162" s="73"/>
      <c r="T162" s="73"/>
      <c r="U162" s="73"/>
      <c r="V162" s="73"/>
      <c r="W162" s="73"/>
      <c r="X162" s="73"/>
      <c r="Y162" s="73"/>
      <c r="Z162" s="73"/>
      <c r="AA162" s="73"/>
      <c r="AB162" s="73"/>
      <c r="AC162" s="73">
        <f t="shared" si="43"/>
        <v>0</v>
      </c>
      <c r="AD162" s="48">
        <f t="shared" si="44"/>
        <v>0</v>
      </c>
      <c r="AE162" s="73"/>
      <c r="AF162" s="73"/>
      <c r="AG162" s="73"/>
      <c r="AH162" s="47"/>
      <c r="AI162" s="47"/>
    </row>
    <row r="163" spans="1:35" x14ac:dyDescent="0.25">
      <c r="A163" t="str">
        <f t="shared" si="38"/>
        <v>TPG</v>
      </c>
      <c r="B163" s="71"/>
      <c r="C163" s="70"/>
      <c r="D163" t="str">
        <f>VLOOKUP(C163,Schools!A:B,2,0)</f>
        <v xml:space="preserve"> Please choose a school</v>
      </c>
      <c r="F163" s="72"/>
      <c r="G163" s="72"/>
      <c r="H163" s="70"/>
      <c r="I163" t="str">
        <f t="shared" si="42"/>
        <v>11294/543965</v>
      </c>
      <c r="J163">
        <f>VLOOKUP(C163,Schools!$A:$Z,9,0)</f>
        <v>0</v>
      </c>
      <c r="K163" s="70"/>
      <c r="L163" s="70" t="s">
        <v>34</v>
      </c>
      <c r="M163" s="70" t="str">
        <f t="shared" si="49"/>
        <v>TPG</v>
      </c>
      <c r="N163">
        <f>VLOOKUP(C163,Schools!A:D,4,0)</f>
        <v>0</v>
      </c>
      <c r="O163">
        <v>11294</v>
      </c>
      <c r="P163">
        <v>543965</v>
      </c>
      <c r="Q163" s="73"/>
      <c r="R163" s="75">
        <f t="shared" si="50"/>
        <v>0</v>
      </c>
      <c r="S163" s="73"/>
      <c r="T163" s="73"/>
      <c r="U163" s="73"/>
      <c r="V163" s="73"/>
      <c r="W163" s="73"/>
      <c r="X163" s="73"/>
      <c r="Y163" s="73"/>
      <c r="Z163" s="73"/>
      <c r="AA163" s="73"/>
      <c r="AB163" s="73"/>
      <c r="AC163" s="73">
        <f t="shared" si="43"/>
        <v>0</v>
      </c>
      <c r="AD163" s="48">
        <f t="shared" si="44"/>
        <v>0</v>
      </c>
      <c r="AE163" s="73"/>
      <c r="AF163" s="73"/>
      <c r="AG163" s="73"/>
      <c r="AH163" s="47"/>
      <c r="AI163" s="47"/>
    </row>
    <row r="164" spans="1:35" x14ac:dyDescent="0.25">
      <c r="A164" t="str">
        <f t="shared" si="38"/>
        <v>TPG</v>
      </c>
      <c r="B164" s="71"/>
      <c r="C164" s="70"/>
      <c r="D164" t="str">
        <f>VLOOKUP(C164,Schools!A:B,2,0)</f>
        <v xml:space="preserve"> Please choose a school</v>
      </c>
      <c r="F164" s="72"/>
      <c r="G164" s="72"/>
      <c r="H164" s="70"/>
      <c r="I164" t="str">
        <f t="shared" si="42"/>
        <v>11294/543965</v>
      </c>
      <c r="J164">
        <f>VLOOKUP(C164,Schools!$A:$Z,9,0)</f>
        <v>0</v>
      </c>
      <c r="K164" s="70"/>
      <c r="L164" s="70" t="s">
        <v>34</v>
      </c>
      <c r="M164" s="70" t="str">
        <f t="shared" si="49"/>
        <v>TPG</v>
      </c>
      <c r="N164">
        <f>VLOOKUP(C164,Schools!A:D,4,0)</f>
        <v>0</v>
      </c>
      <c r="O164">
        <v>11294</v>
      </c>
      <c r="P164">
        <v>543965</v>
      </c>
      <c r="Q164" s="73"/>
      <c r="R164" s="75">
        <f t="shared" si="50"/>
        <v>0</v>
      </c>
      <c r="S164" s="73"/>
      <c r="T164" s="73"/>
      <c r="U164" s="73"/>
      <c r="V164" s="73"/>
      <c r="W164" s="73"/>
      <c r="X164" s="73"/>
      <c r="Y164" s="73"/>
      <c r="Z164" s="73"/>
      <c r="AA164" s="73"/>
      <c r="AB164" s="73"/>
      <c r="AC164" s="73">
        <f t="shared" si="43"/>
        <v>0</v>
      </c>
      <c r="AD164" s="48">
        <f t="shared" si="44"/>
        <v>0</v>
      </c>
      <c r="AE164" s="73"/>
      <c r="AF164" s="73"/>
      <c r="AG164" s="73"/>
      <c r="AH164" s="47"/>
      <c r="AI164" s="47"/>
    </row>
    <row r="165" spans="1:35" x14ac:dyDescent="0.25">
      <c r="A165" t="str">
        <f t="shared" si="38"/>
        <v>TPG</v>
      </c>
      <c r="B165" s="71"/>
      <c r="C165" s="70"/>
      <c r="D165" t="str">
        <f>VLOOKUP(C165,Schools!A:B,2,0)</f>
        <v xml:space="preserve"> Please choose a school</v>
      </c>
      <c r="F165" s="72"/>
      <c r="G165" s="72"/>
      <c r="H165" s="70"/>
      <c r="I165" t="str">
        <f t="shared" si="42"/>
        <v>11294/543965</v>
      </c>
      <c r="J165">
        <f>VLOOKUP(C165,Schools!$A:$Z,9,0)</f>
        <v>0</v>
      </c>
      <c r="K165" s="70"/>
      <c r="L165" s="70" t="s">
        <v>34</v>
      </c>
      <c r="M165" s="70" t="str">
        <f t="shared" si="49"/>
        <v>TPG</v>
      </c>
      <c r="N165">
        <f>VLOOKUP(C165,Schools!A:D,4,0)</f>
        <v>0</v>
      </c>
      <c r="O165">
        <v>11294</v>
      </c>
      <c r="P165">
        <v>543965</v>
      </c>
      <c r="Q165" s="73"/>
      <c r="R165" s="75">
        <f t="shared" si="50"/>
        <v>0</v>
      </c>
      <c r="S165" s="73"/>
      <c r="T165" s="73"/>
      <c r="U165" s="73"/>
      <c r="V165" s="73"/>
      <c r="W165" s="73"/>
      <c r="X165" s="73"/>
      <c r="Y165" s="73"/>
      <c r="Z165" s="73"/>
      <c r="AA165" s="73"/>
      <c r="AB165" s="73"/>
      <c r="AC165" s="73">
        <f t="shared" si="43"/>
        <v>0</v>
      </c>
      <c r="AD165" s="48">
        <f t="shared" si="44"/>
        <v>0</v>
      </c>
      <c r="AE165" s="73"/>
      <c r="AF165" s="73"/>
      <c r="AG165" s="73"/>
      <c r="AH165" s="47"/>
      <c r="AI165" s="47"/>
    </row>
    <row r="166" spans="1:35" x14ac:dyDescent="0.25">
      <c r="A166" t="str">
        <f t="shared" si="38"/>
        <v>TPG</v>
      </c>
      <c r="B166" s="71"/>
      <c r="C166" s="70"/>
      <c r="D166" t="str">
        <f>VLOOKUP(C166,Schools!A:B,2,0)</f>
        <v xml:space="preserve"> Please choose a school</v>
      </c>
      <c r="F166" s="72"/>
      <c r="G166" s="72"/>
      <c r="H166" s="70"/>
      <c r="I166" t="str">
        <f t="shared" si="42"/>
        <v>11294/543965</v>
      </c>
      <c r="J166">
        <f>VLOOKUP(C166,Schools!$A:$Z,9,0)</f>
        <v>0</v>
      </c>
      <c r="K166" s="70"/>
      <c r="L166" s="70" t="s">
        <v>34</v>
      </c>
      <c r="M166" s="70" t="str">
        <f t="shared" si="49"/>
        <v>TPG</v>
      </c>
      <c r="N166">
        <f>VLOOKUP(C166,Schools!A:D,4,0)</f>
        <v>0</v>
      </c>
      <c r="O166">
        <v>11294</v>
      </c>
      <c r="P166">
        <v>543965</v>
      </c>
      <c r="Q166" s="73"/>
      <c r="R166" s="75">
        <f t="shared" si="50"/>
        <v>0</v>
      </c>
      <c r="S166" s="73"/>
      <c r="T166" s="73"/>
      <c r="U166" s="73"/>
      <c r="V166" s="73"/>
      <c r="W166" s="73"/>
      <c r="X166" s="73"/>
      <c r="Y166" s="73"/>
      <c r="Z166" s="73"/>
      <c r="AA166" s="73"/>
      <c r="AB166" s="73"/>
      <c r="AC166" s="73">
        <f t="shared" si="43"/>
        <v>0</v>
      </c>
      <c r="AD166" s="48">
        <f t="shared" si="44"/>
        <v>0</v>
      </c>
      <c r="AE166" s="73"/>
      <c r="AF166" s="73"/>
      <c r="AG166" s="73"/>
      <c r="AH166" s="47"/>
      <c r="AI166" s="47"/>
    </row>
    <row r="167" spans="1:35" x14ac:dyDescent="0.25">
      <c r="A167" t="str">
        <f t="shared" si="38"/>
        <v>TPG</v>
      </c>
      <c r="B167" s="71"/>
      <c r="C167" s="70"/>
      <c r="D167" t="str">
        <f>VLOOKUP(C167,Schools!A:B,2,0)</f>
        <v xml:space="preserve"> Please choose a school</v>
      </c>
      <c r="F167" s="72"/>
      <c r="G167" s="72"/>
      <c r="H167" s="70"/>
      <c r="I167" t="str">
        <f t="shared" si="42"/>
        <v>11294/543965</v>
      </c>
      <c r="J167">
        <f>VLOOKUP(C167,Schools!$A:$Z,9,0)</f>
        <v>0</v>
      </c>
      <c r="K167" s="70"/>
      <c r="L167" s="70" t="s">
        <v>34</v>
      </c>
      <c r="M167" s="70" t="str">
        <f t="shared" si="49"/>
        <v>TPG</v>
      </c>
      <c r="N167">
        <f>VLOOKUP(C167,Schools!A:D,4,0)</f>
        <v>0</v>
      </c>
      <c r="O167">
        <v>11294</v>
      </c>
      <c r="P167">
        <v>543965</v>
      </c>
      <c r="Q167" s="73"/>
      <c r="R167" s="75">
        <f t="shared" si="50"/>
        <v>0</v>
      </c>
      <c r="S167" s="73"/>
      <c r="T167" s="73"/>
      <c r="U167" s="73"/>
      <c r="V167" s="73"/>
      <c r="W167" s="73"/>
      <c r="X167" s="73"/>
      <c r="Y167" s="73"/>
      <c r="Z167" s="73"/>
      <c r="AA167" s="73"/>
      <c r="AB167" s="73"/>
      <c r="AC167" s="73">
        <f t="shared" si="43"/>
        <v>0</v>
      </c>
      <c r="AD167" s="48">
        <f t="shared" si="44"/>
        <v>0</v>
      </c>
      <c r="AE167" s="73"/>
      <c r="AF167" s="73"/>
      <c r="AG167" s="73"/>
      <c r="AH167" s="47"/>
      <c r="AI167" s="47"/>
    </row>
    <row r="168" spans="1:35" x14ac:dyDescent="0.25">
      <c r="A168" t="str">
        <f t="shared" si="38"/>
        <v>TPG</v>
      </c>
      <c r="B168" s="71"/>
      <c r="C168" s="70"/>
      <c r="D168" t="str">
        <f>VLOOKUP(C168,Schools!A:B,2,0)</f>
        <v xml:space="preserve"> Please choose a school</v>
      </c>
      <c r="F168" s="72"/>
      <c r="G168" s="72"/>
      <c r="H168" s="70"/>
      <c r="I168" t="str">
        <f t="shared" si="42"/>
        <v>11294/543965</v>
      </c>
      <c r="J168">
        <f>VLOOKUP(C168,Schools!$A:$Z,9,0)</f>
        <v>0</v>
      </c>
      <c r="K168" s="70"/>
      <c r="L168" s="70" t="s">
        <v>34</v>
      </c>
      <c r="M168" s="70" t="str">
        <f t="shared" si="49"/>
        <v>TPG</v>
      </c>
      <c r="N168">
        <f>VLOOKUP(C168,Schools!A:D,4,0)</f>
        <v>0</v>
      </c>
      <c r="O168">
        <v>11294</v>
      </c>
      <c r="P168">
        <v>543965</v>
      </c>
      <c r="Q168" s="73"/>
      <c r="R168" s="75">
        <f t="shared" si="50"/>
        <v>0</v>
      </c>
      <c r="S168" s="73"/>
      <c r="T168" s="73"/>
      <c r="U168" s="73"/>
      <c r="V168" s="73"/>
      <c r="W168" s="73"/>
      <c r="X168" s="73"/>
      <c r="Y168" s="73"/>
      <c r="Z168" s="73"/>
      <c r="AA168" s="73"/>
      <c r="AB168" s="73"/>
      <c r="AC168" s="73">
        <f t="shared" si="43"/>
        <v>0</v>
      </c>
      <c r="AD168" s="48">
        <f t="shared" si="44"/>
        <v>0</v>
      </c>
      <c r="AE168" s="73"/>
      <c r="AF168" s="73"/>
      <c r="AG168" s="73"/>
      <c r="AH168" s="47"/>
      <c r="AI168" s="47"/>
    </row>
    <row r="169" spans="1:35" x14ac:dyDescent="0.25">
      <c r="A169" t="str">
        <f t="shared" si="38"/>
        <v>TPG</v>
      </c>
      <c r="B169" s="71"/>
      <c r="C169" s="70"/>
      <c r="D169" t="str">
        <f>VLOOKUP(C169,Schools!A:B,2,0)</f>
        <v xml:space="preserve"> Please choose a school</v>
      </c>
      <c r="F169" s="72"/>
      <c r="G169" s="72"/>
      <c r="H169" s="70"/>
      <c r="I169" t="str">
        <f t="shared" si="42"/>
        <v>11294/543965</v>
      </c>
      <c r="J169">
        <f>VLOOKUP(C169,Schools!$A:$Z,9,0)</f>
        <v>0</v>
      </c>
      <c r="K169" s="70"/>
      <c r="L169" s="70" t="s">
        <v>34</v>
      </c>
      <c r="M169" s="70" t="str">
        <f t="shared" si="49"/>
        <v>TPG</v>
      </c>
      <c r="N169">
        <f>VLOOKUP(C169,Schools!A:D,4,0)</f>
        <v>0</v>
      </c>
      <c r="O169">
        <v>11294</v>
      </c>
      <c r="P169">
        <v>543965</v>
      </c>
      <c r="Q169" s="73"/>
      <c r="R169" s="75">
        <f t="shared" si="50"/>
        <v>0</v>
      </c>
      <c r="S169" s="73"/>
      <c r="T169" s="73"/>
      <c r="U169" s="73"/>
      <c r="V169" s="73"/>
      <c r="W169" s="73"/>
      <c r="X169" s="73"/>
      <c r="Y169" s="73"/>
      <c r="Z169" s="73"/>
      <c r="AA169" s="73"/>
      <c r="AB169" s="73"/>
      <c r="AC169" s="73">
        <f t="shared" si="43"/>
        <v>0</v>
      </c>
      <c r="AD169" s="48">
        <f t="shared" si="44"/>
        <v>0</v>
      </c>
      <c r="AE169" s="73"/>
      <c r="AF169" s="73"/>
      <c r="AG169" s="73"/>
      <c r="AH169" s="47"/>
      <c r="AI169" s="47"/>
    </row>
    <row r="170" spans="1:35" x14ac:dyDescent="0.25">
      <c r="A170" t="str">
        <f t="shared" si="38"/>
        <v>TPG</v>
      </c>
      <c r="B170" s="71"/>
      <c r="C170" s="70"/>
      <c r="D170" t="str">
        <f>VLOOKUP(C170,Schools!A:B,2,0)</f>
        <v xml:space="preserve"> Please choose a school</v>
      </c>
      <c r="F170" s="72"/>
      <c r="G170" s="72"/>
      <c r="H170" s="70"/>
      <c r="I170" t="str">
        <f t="shared" si="42"/>
        <v>11294/543965</v>
      </c>
      <c r="J170">
        <f>VLOOKUP(C170,Schools!$A:$Z,9,0)</f>
        <v>0</v>
      </c>
      <c r="K170" s="70"/>
      <c r="L170" s="70" t="s">
        <v>34</v>
      </c>
      <c r="M170" s="70" t="str">
        <f t="shared" si="49"/>
        <v>TPG</v>
      </c>
      <c r="N170">
        <f>VLOOKUP(C170,Schools!A:D,4,0)</f>
        <v>0</v>
      </c>
      <c r="O170">
        <v>11294</v>
      </c>
      <c r="P170">
        <v>543965</v>
      </c>
      <c r="Q170" s="73"/>
      <c r="R170" s="75">
        <f t="shared" si="50"/>
        <v>0</v>
      </c>
      <c r="S170" s="73"/>
      <c r="T170" s="73"/>
      <c r="U170" s="73"/>
      <c r="V170" s="73"/>
      <c r="W170" s="73"/>
      <c r="X170" s="73"/>
      <c r="Y170" s="73"/>
      <c r="Z170" s="73"/>
      <c r="AA170" s="73"/>
      <c r="AB170" s="73"/>
      <c r="AC170" s="73">
        <f t="shared" si="43"/>
        <v>0</v>
      </c>
      <c r="AD170" s="48">
        <f t="shared" si="44"/>
        <v>0</v>
      </c>
      <c r="AE170" s="73"/>
      <c r="AF170" s="73"/>
      <c r="AG170" s="73"/>
      <c r="AH170" s="47"/>
      <c r="AI170" s="47"/>
    </row>
    <row r="171" spans="1:35" x14ac:dyDescent="0.25">
      <c r="A171" t="str">
        <f t="shared" si="38"/>
        <v>TPG</v>
      </c>
      <c r="B171" s="71"/>
      <c r="C171" s="70"/>
      <c r="D171" t="str">
        <f>VLOOKUP(C171,Schools!A:B,2,0)</f>
        <v xml:space="preserve"> Please choose a school</v>
      </c>
      <c r="F171" s="72"/>
      <c r="G171" s="72"/>
      <c r="H171" s="70"/>
      <c r="I171" t="str">
        <f t="shared" si="42"/>
        <v>11294/543965</v>
      </c>
      <c r="J171">
        <f>VLOOKUP(C171,Schools!$A:$Z,9,0)</f>
        <v>0</v>
      </c>
      <c r="K171" s="70"/>
      <c r="L171" s="70" t="s">
        <v>34</v>
      </c>
      <c r="M171" s="70" t="str">
        <f t="shared" si="49"/>
        <v>TPG</v>
      </c>
      <c r="N171">
        <f>VLOOKUP(C171,Schools!A:D,4,0)</f>
        <v>0</v>
      </c>
      <c r="O171">
        <v>11294</v>
      </c>
      <c r="P171">
        <v>543965</v>
      </c>
      <c r="Q171" s="73"/>
      <c r="R171" s="75">
        <f t="shared" si="50"/>
        <v>0</v>
      </c>
      <c r="S171" s="73"/>
      <c r="T171" s="73"/>
      <c r="U171" s="73"/>
      <c r="V171" s="73"/>
      <c r="W171" s="73"/>
      <c r="X171" s="73"/>
      <c r="Y171" s="73"/>
      <c r="Z171" s="73"/>
      <c r="AA171" s="73"/>
      <c r="AB171" s="73"/>
      <c r="AC171" s="73">
        <f t="shared" si="43"/>
        <v>0</v>
      </c>
      <c r="AD171" s="48">
        <f t="shared" si="44"/>
        <v>0</v>
      </c>
      <c r="AE171" s="73"/>
      <c r="AF171" s="73"/>
      <c r="AG171" s="73"/>
      <c r="AH171" s="47"/>
      <c r="AI171" s="47"/>
    </row>
    <row r="172" spans="1:35" x14ac:dyDescent="0.25">
      <c r="A172" t="str">
        <f t="shared" si="38"/>
        <v>TPG</v>
      </c>
      <c r="B172" s="71"/>
      <c r="C172" s="70"/>
      <c r="D172" t="str">
        <f>VLOOKUP(C172,Schools!A:B,2,0)</f>
        <v xml:space="preserve"> Please choose a school</v>
      </c>
      <c r="F172" s="72"/>
      <c r="G172" s="72"/>
      <c r="H172" s="70"/>
      <c r="I172" t="str">
        <f t="shared" si="42"/>
        <v>11294/543965</v>
      </c>
      <c r="J172">
        <f>VLOOKUP(C172,Schools!$A:$Z,9,0)</f>
        <v>0</v>
      </c>
      <c r="K172" s="70"/>
      <c r="L172" s="70" t="s">
        <v>34</v>
      </c>
      <c r="M172" s="70" t="str">
        <f t="shared" si="49"/>
        <v>TPG</v>
      </c>
      <c r="N172">
        <f>VLOOKUP(C172,Schools!A:D,4,0)</f>
        <v>0</v>
      </c>
      <c r="O172">
        <v>11294</v>
      </c>
      <c r="P172">
        <v>543965</v>
      </c>
      <c r="Q172" s="73"/>
      <c r="R172" s="75">
        <f t="shared" si="50"/>
        <v>0</v>
      </c>
      <c r="S172" s="73"/>
      <c r="T172" s="73"/>
      <c r="U172" s="73"/>
      <c r="V172" s="73"/>
      <c r="W172" s="73"/>
      <c r="X172" s="73"/>
      <c r="Y172" s="73"/>
      <c r="Z172" s="73"/>
      <c r="AA172" s="73"/>
      <c r="AB172" s="73"/>
      <c r="AC172" s="73">
        <f t="shared" si="43"/>
        <v>0</v>
      </c>
      <c r="AD172" s="48">
        <f t="shared" si="44"/>
        <v>0</v>
      </c>
      <c r="AE172" s="73"/>
      <c r="AF172" s="73"/>
      <c r="AG172" s="73"/>
      <c r="AH172" s="47"/>
      <c r="AI172" s="47"/>
    </row>
    <row r="173" spans="1:35" x14ac:dyDescent="0.25">
      <c r="A173" t="str">
        <f t="shared" si="38"/>
        <v>TPG</v>
      </c>
      <c r="B173" s="71"/>
      <c r="C173" s="70"/>
      <c r="D173" t="str">
        <f>VLOOKUP(C173,Schools!A:B,2,0)</f>
        <v xml:space="preserve"> Please choose a school</v>
      </c>
      <c r="F173" s="72"/>
      <c r="G173" s="72"/>
      <c r="H173" s="70"/>
      <c r="I173" t="str">
        <f t="shared" si="42"/>
        <v>11294/543965</v>
      </c>
      <c r="J173">
        <f>VLOOKUP(C173,Schools!$A:$Z,9,0)</f>
        <v>0</v>
      </c>
      <c r="K173" s="70"/>
      <c r="L173" s="70" t="s">
        <v>34</v>
      </c>
      <c r="M173" s="70" t="str">
        <f t="shared" si="49"/>
        <v>TPG</v>
      </c>
      <c r="N173">
        <f>VLOOKUP(C173,Schools!A:D,4,0)</f>
        <v>0</v>
      </c>
      <c r="O173">
        <v>11294</v>
      </c>
      <c r="P173">
        <v>543965</v>
      </c>
      <c r="Q173" s="73"/>
      <c r="R173" s="75">
        <f t="shared" si="50"/>
        <v>0</v>
      </c>
      <c r="S173" s="73"/>
      <c r="T173" s="73"/>
      <c r="U173" s="73"/>
      <c r="V173" s="73"/>
      <c r="W173" s="73"/>
      <c r="X173" s="73"/>
      <c r="Y173" s="73"/>
      <c r="Z173" s="73"/>
      <c r="AA173" s="73"/>
      <c r="AB173" s="73"/>
      <c r="AC173" s="73">
        <f t="shared" si="43"/>
        <v>0</v>
      </c>
      <c r="AD173" s="48">
        <f t="shared" si="44"/>
        <v>0</v>
      </c>
      <c r="AE173" s="73"/>
      <c r="AF173" s="73"/>
      <c r="AG173" s="73"/>
      <c r="AH173" s="47"/>
      <c r="AI173" s="47"/>
    </row>
    <row r="174" spans="1:35" x14ac:dyDescent="0.25">
      <c r="A174" t="str">
        <f t="shared" si="38"/>
        <v>TPG</v>
      </c>
      <c r="B174" s="71"/>
      <c r="C174" s="70"/>
      <c r="D174" t="str">
        <f>VLOOKUP(C174,Schools!A:B,2,0)</f>
        <v xml:space="preserve"> Please choose a school</v>
      </c>
      <c r="F174" s="72"/>
      <c r="G174" s="72"/>
      <c r="H174" s="70"/>
      <c r="I174" t="str">
        <f t="shared" si="42"/>
        <v>11294/543965</v>
      </c>
      <c r="J174">
        <f>VLOOKUP(C174,Schools!$A:$Z,9,0)</f>
        <v>0</v>
      </c>
      <c r="K174" s="70"/>
      <c r="L174" s="70" t="s">
        <v>34</v>
      </c>
      <c r="M174" s="70" t="str">
        <f t="shared" si="49"/>
        <v>TPG</v>
      </c>
      <c r="N174">
        <f>VLOOKUP(C174,Schools!A:D,4,0)</f>
        <v>0</v>
      </c>
      <c r="O174">
        <v>11294</v>
      </c>
      <c r="P174">
        <v>543965</v>
      </c>
      <c r="Q174" s="73"/>
      <c r="R174" s="75">
        <f t="shared" si="50"/>
        <v>0</v>
      </c>
      <c r="S174" s="73"/>
      <c r="T174" s="73"/>
      <c r="U174" s="73"/>
      <c r="V174" s="73"/>
      <c r="W174" s="73"/>
      <c r="X174" s="73"/>
      <c r="Y174" s="73"/>
      <c r="Z174" s="73"/>
      <c r="AA174" s="73"/>
      <c r="AB174" s="73"/>
      <c r="AC174" s="73">
        <f t="shared" si="43"/>
        <v>0</v>
      </c>
      <c r="AD174" s="48">
        <f t="shared" si="44"/>
        <v>0</v>
      </c>
      <c r="AE174" s="73"/>
      <c r="AF174" s="73"/>
      <c r="AG174" s="73"/>
      <c r="AH174" s="47"/>
      <c r="AI174" s="47"/>
    </row>
    <row r="175" spans="1:35" x14ac:dyDescent="0.25">
      <c r="A175" t="str">
        <f t="shared" si="38"/>
        <v>TPG</v>
      </c>
      <c r="B175" s="71"/>
      <c r="C175" s="70"/>
      <c r="D175" t="str">
        <f>VLOOKUP(C175,Schools!A:B,2,0)</f>
        <v xml:space="preserve"> Please choose a school</v>
      </c>
      <c r="F175" s="72"/>
      <c r="G175" s="72"/>
      <c r="H175" s="70"/>
      <c r="I175" t="str">
        <f t="shared" si="42"/>
        <v>11294/543965</v>
      </c>
      <c r="J175">
        <f>VLOOKUP(C175,Schools!$A:$Z,9,0)</f>
        <v>0</v>
      </c>
      <c r="K175" s="70"/>
      <c r="L175" s="70" t="s">
        <v>34</v>
      </c>
      <c r="M175" s="70" t="str">
        <f t="shared" si="49"/>
        <v>TPG</v>
      </c>
      <c r="N175">
        <f>VLOOKUP(C175,Schools!A:D,4,0)</f>
        <v>0</v>
      </c>
      <c r="O175">
        <v>11294</v>
      </c>
      <c r="P175">
        <v>543965</v>
      </c>
      <c r="Q175" s="73"/>
      <c r="R175" s="75">
        <f t="shared" si="50"/>
        <v>0</v>
      </c>
      <c r="S175" s="73"/>
      <c r="T175" s="73"/>
      <c r="U175" s="73"/>
      <c r="V175" s="73"/>
      <c r="W175" s="73"/>
      <c r="X175" s="73"/>
      <c r="Y175" s="73"/>
      <c r="Z175" s="73"/>
      <c r="AA175" s="73"/>
      <c r="AB175" s="73"/>
      <c r="AC175" s="73">
        <f t="shared" si="43"/>
        <v>0</v>
      </c>
      <c r="AD175" s="48">
        <f t="shared" si="44"/>
        <v>0</v>
      </c>
      <c r="AE175" s="73"/>
      <c r="AF175" s="73"/>
      <c r="AG175" s="73"/>
      <c r="AH175" s="47"/>
      <c r="AI175" s="47"/>
    </row>
    <row r="176" spans="1:35" x14ac:dyDescent="0.25">
      <c r="A176" t="str">
        <f t="shared" si="38"/>
        <v>TPG</v>
      </c>
      <c r="B176" s="71"/>
      <c r="C176" s="70"/>
      <c r="D176" t="str">
        <f>VLOOKUP(C176,Schools!A:B,2,0)</f>
        <v xml:space="preserve"> Please choose a school</v>
      </c>
      <c r="F176" s="72"/>
      <c r="G176" s="72"/>
      <c r="H176" s="70"/>
      <c r="I176" t="str">
        <f t="shared" si="42"/>
        <v>11294/543965</v>
      </c>
      <c r="J176">
        <f>VLOOKUP(C176,Schools!$A:$Z,9,0)</f>
        <v>0</v>
      </c>
      <c r="K176" s="70"/>
      <c r="L176" s="70" t="s">
        <v>34</v>
      </c>
      <c r="M176" s="70" t="str">
        <f t="shared" si="49"/>
        <v>TPG</v>
      </c>
      <c r="N176">
        <f>VLOOKUP(C176,Schools!A:D,4,0)</f>
        <v>0</v>
      </c>
      <c r="O176">
        <v>11294</v>
      </c>
      <c r="P176">
        <v>543965</v>
      </c>
      <c r="Q176" s="73"/>
      <c r="R176" s="75">
        <f t="shared" si="50"/>
        <v>0</v>
      </c>
      <c r="S176" s="73"/>
      <c r="T176" s="73"/>
      <c r="U176" s="73"/>
      <c r="V176" s="73"/>
      <c r="W176" s="73"/>
      <c r="X176" s="73"/>
      <c r="Y176" s="73"/>
      <c r="Z176" s="73"/>
      <c r="AA176" s="73"/>
      <c r="AB176" s="73"/>
      <c r="AC176" s="73">
        <f t="shared" si="43"/>
        <v>0</v>
      </c>
      <c r="AD176" s="48">
        <f t="shared" si="44"/>
        <v>0</v>
      </c>
      <c r="AE176" s="73"/>
      <c r="AF176" s="73"/>
      <c r="AG176" s="73"/>
      <c r="AH176" s="47"/>
      <c r="AI176" s="47"/>
    </row>
    <row r="177" spans="1:35" x14ac:dyDescent="0.25">
      <c r="A177" t="str">
        <f t="shared" si="38"/>
        <v>TPG</v>
      </c>
      <c r="B177" s="71"/>
      <c r="C177" s="70"/>
      <c r="D177" t="str">
        <f>VLOOKUP(C177,Schools!A:B,2,0)</f>
        <v xml:space="preserve"> Please choose a school</v>
      </c>
      <c r="F177" s="72"/>
      <c r="G177" s="72"/>
      <c r="H177" s="70"/>
      <c r="I177" t="str">
        <f t="shared" si="42"/>
        <v>11294/543965</v>
      </c>
      <c r="J177">
        <f>VLOOKUP(C177,Schools!$A:$Z,9,0)</f>
        <v>0</v>
      </c>
      <c r="K177" s="70"/>
      <c r="L177" s="70" t="s">
        <v>34</v>
      </c>
      <c r="M177" s="70" t="str">
        <f t="shared" si="49"/>
        <v>TPG</v>
      </c>
      <c r="N177">
        <f>VLOOKUP(C177,Schools!A:D,4,0)</f>
        <v>0</v>
      </c>
      <c r="O177">
        <v>11294</v>
      </c>
      <c r="P177">
        <v>543965</v>
      </c>
      <c r="Q177" s="73"/>
      <c r="R177" s="75">
        <f t="shared" si="50"/>
        <v>0</v>
      </c>
      <c r="S177" s="73"/>
      <c r="T177" s="73"/>
      <c r="U177" s="73"/>
      <c r="V177" s="73"/>
      <c r="W177" s="73"/>
      <c r="X177" s="73"/>
      <c r="Y177" s="73"/>
      <c r="Z177" s="73"/>
      <c r="AA177" s="73"/>
      <c r="AB177" s="73"/>
      <c r="AC177" s="73">
        <f t="shared" si="43"/>
        <v>0</v>
      </c>
      <c r="AD177" s="48">
        <f t="shared" si="44"/>
        <v>0</v>
      </c>
      <c r="AE177" s="73"/>
      <c r="AF177" s="73"/>
      <c r="AG177" s="73"/>
      <c r="AH177" s="47"/>
      <c r="AI177" s="47"/>
    </row>
    <row r="178" spans="1:35" x14ac:dyDescent="0.25">
      <c r="A178" t="str">
        <f t="shared" ref="A178:A241" si="51">$B$3</f>
        <v>TPG</v>
      </c>
      <c r="B178" s="71"/>
      <c r="C178" s="70"/>
      <c r="D178" t="str">
        <f>VLOOKUP(C178,Schools!A:B,2,0)</f>
        <v xml:space="preserve"> Please choose a school</v>
      </c>
      <c r="F178" s="72"/>
      <c r="G178" s="72"/>
      <c r="H178" s="70"/>
      <c r="I178" t="str">
        <f t="shared" si="42"/>
        <v>11294/543965</v>
      </c>
      <c r="J178">
        <f>VLOOKUP(C178,Schools!$A:$Z,9,0)</f>
        <v>0</v>
      </c>
      <c r="K178" s="70"/>
      <c r="L178" s="70" t="s">
        <v>34</v>
      </c>
      <c r="M178" s="70" t="str">
        <f t="shared" si="49"/>
        <v>TPG</v>
      </c>
      <c r="N178">
        <f>VLOOKUP(C178,Schools!A:D,4,0)</f>
        <v>0</v>
      </c>
      <c r="O178">
        <v>11294</v>
      </c>
      <c r="P178">
        <v>543965</v>
      </c>
      <c r="Q178" s="73"/>
      <c r="R178" s="75">
        <f t="shared" si="50"/>
        <v>0</v>
      </c>
      <c r="S178" s="73"/>
      <c r="T178" s="73"/>
      <c r="U178" s="73"/>
      <c r="V178" s="73"/>
      <c r="W178" s="73"/>
      <c r="X178" s="73"/>
      <c r="Y178" s="73"/>
      <c r="Z178" s="73"/>
      <c r="AA178" s="73"/>
      <c r="AB178" s="73"/>
      <c r="AC178" s="73">
        <f t="shared" si="43"/>
        <v>0</v>
      </c>
      <c r="AD178" s="48">
        <f t="shared" si="44"/>
        <v>0</v>
      </c>
      <c r="AE178" s="73"/>
      <c r="AF178" s="73"/>
      <c r="AG178" s="73"/>
      <c r="AH178" s="47"/>
      <c r="AI178" s="47"/>
    </row>
    <row r="179" spans="1:35" x14ac:dyDescent="0.25">
      <c r="A179" t="str">
        <f t="shared" si="51"/>
        <v>TPG</v>
      </c>
      <c r="B179" s="71"/>
      <c r="C179" s="70"/>
      <c r="D179" t="str">
        <f>VLOOKUP(C179,Schools!A:B,2,0)</f>
        <v xml:space="preserve"> Please choose a school</v>
      </c>
      <c r="F179" s="72"/>
      <c r="G179" s="72"/>
      <c r="H179" s="70"/>
      <c r="I179" t="str">
        <f t="shared" si="42"/>
        <v>11294/543965</v>
      </c>
      <c r="J179">
        <f>VLOOKUP(C179,Schools!$A:$Z,9,0)</f>
        <v>0</v>
      </c>
      <c r="K179" s="70"/>
      <c r="L179" s="70" t="s">
        <v>34</v>
      </c>
      <c r="M179" s="70" t="str">
        <f t="shared" si="49"/>
        <v>TPG</v>
      </c>
      <c r="N179">
        <f>VLOOKUP(C179,Schools!A:D,4,0)</f>
        <v>0</v>
      </c>
      <c r="O179">
        <v>11294</v>
      </c>
      <c r="P179">
        <v>543965</v>
      </c>
      <c r="Q179" s="73"/>
      <c r="R179" s="75">
        <f t="shared" si="50"/>
        <v>0</v>
      </c>
      <c r="S179" s="73"/>
      <c r="T179" s="73"/>
      <c r="U179" s="73"/>
      <c r="V179" s="73"/>
      <c r="W179" s="73"/>
      <c r="X179" s="73"/>
      <c r="Y179" s="73"/>
      <c r="Z179" s="73"/>
      <c r="AA179" s="73"/>
      <c r="AB179" s="73"/>
      <c r="AC179" s="73">
        <f t="shared" si="43"/>
        <v>0</v>
      </c>
      <c r="AD179" s="48">
        <f t="shared" si="44"/>
        <v>0</v>
      </c>
      <c r="AE179" s="73"/>
      <c r="AF179" s="73"/>
      <c r="AG179" s="73"/>
      <c r="AH179" s="47"/>
      <c r="AI179" s="47"/>
    </row>
    <row r="180" spans="1:35" x14ac:dyDescent="0.25">
      <c r="A180" t="str">
        <f t="shared" si="51"/>
        <v>TPG</v>
      </c>
      <c r="B180" s="71"/>
      <c r="C180" s="70"/>
      <c r="D180" t="str">
        <f>VLOOKUP(C180,Schools!A:B,2,0)</f>
        <v xml:space="preserve"> Please choose a school</v>
      </c>
      <c r="F180" s="72"/>
      <c r="G180" s="72"/>
      <c r="H180" s="70"/>
      <c r="I180" t="str">
        <f t="shared" si="42"/>
        <v>11294/543965</v>
      </c>
      <c r="J180">
        <f>VLOOKUP(C180,Schools!$A:$Z,9,0)</f>
        <v>0</v>
      </c>
      <c r="K180" s="70"/>
      <c r="L180" s="70" t="s">
        <v>34</v>
      </c>
      <c r="M180" s="70" t="str">
        <f t="shared" si="49"/>
        <v>TPG</v>
      </c>
      <c r="N180">
        <f>VLOOKUP(C180,Schools!A:D,4,0)</f>
        <v>0</v>
      </c>
      <c r="O180">
        <v>11294</v>
      </c>
      <c r="P180">
        <v>543965</v>
      </c>
      <c r="Q180" s="73"/>
      <c r="R180" s="75">
        <f t="shared" si="50"/>
        <v>0</v>
      </c>
      <c r="S180" s="73"/>
      <c r="T180" s="73"/>
      <c r="U180" s="73"/>
      <c r="V180" s="73"/>
      <c r="W180" s="73"/>
      <c r="X180" s="73"/>
      <c r="Y180" s="73"/>
      <c r="Z180" s="73"/>
      <c r="AA180" s="73"/>
      <c r="AB180" s="73"/>
      <c r="AC180" s="73">
        <f t="shared" si="43"/>
        <v>0</v>
      </c>
      <c r="AD180" s="48">
        <f t="shared" si="44"/>
        <v>0</v>
      </c>
      <c r="AE180" s="73"/>
      <c r="AF180" s="73"/>
      <c r="AG180" s="73"/>
      <c r="AH180" s="47"/>
      <c r="AI180" s="47"/>
    </row>
    <row r="181" spans="1:35" x14ac:dyDescent="0.25">
      <c r="A181" t="str">
        <f t="shared" si="51"/>
        <v>TPG</v>
      </c>
      <c r="B181" s="71"/>
      <c r="C181" s="70"/>
      <c r="D181" t="str">
        <f>VLOOKUP(C181,Schools!A:B,2,0)</f>
        <v xml:space="preserve"> Please choose a school</v>
      </c>
      <c r="F181" s="72"/>
      <c r="G181" s="72"/>
      <c r="H181" s="70"/>
      <c r="I181" t="str">
        <f t="shared" si="42"/>
        <v>11294/543965</v>
      </c>
      <c r="J181">
        <f>VLOOKUP(C181,Schools!$A:$Z,9,0)</f>
        <v>0</v>
      </c>
      <c r="K181" s="70"/>
      <c r="L181" s="70" t="s">
        <v>34</v>
      </c>
      <c r="M181" s="70" t="str">
        <f t="shared" si="49"/>
        <v>TPG</v>
      </c>
      <c r="N181">
        <f>VLOOKUP(C181,Schools!A:D,4,0)</f>
        <v>0</v>
      </c>
      <c r="O181">
        <v>11294</v>
      </c>
      <c r="P181">
        <v>543965</v>
      </c>
      <c r="Q181" s="73"/>
      <c r="R181" s="75">
        <f t="shared" si="50"/>
        <v>0</v>
      </c>
      <c r="S181" s="73"/>
      <c r="T181" s="73"/>
      <c r="U181" s="73"/>
      <c r="V181" s="73"/>
      <c r="W181" s="73"/>
      <c r="X181" s="73"/>
      <c r="Y181" s="73"/>
      <c r="Z181" s="73"/>
      <c r="AA181" s="73"/>
      <c r="AB181" s="73"/>
      <c r="AC181" s="73">
        <f t="shared" si="43"/>
        <v>0</v>
      </c>
      <c r="AD181" s="48">
        <f t="shared" si="44"/>
        <v>0</v>
      </c>
      <c r="AE181" s="73"/>
      <c r="AF181" s="73"/>
      <c r="AG181" s="73"/>
      <c r="AH181" s="47"/>
      <c r="AI181" s="47"/>
    </row>
    <row r="182" spans="1:35" x14ac:dyDescent="0.25">
      <c r="A182" t="str">
        <f t="shared" si="51"/>
        <v>TPG</v>
      </c>
      <c r="B182" s="71"/>
      <c r="C182" s="70"/>
      <c r="D182" t="str">
        <f>VLOOKUP(C182,Schools!A:B,2,0)</f>
        <v xml:space="preserve"> Please choose a school</v>
      </c>
      <c r="F182" s="72"/>
      <c r="G182" s="72"/>
      <c r="H182" s="70"/>
      <c r="I182" t="str">
        <f t="shared" si="42"/>
        <v>11294/543965</v>
      </c>
      <c r="J182">
        <f>VLOOKUP(C182,Schools!$A:$Z,9,0)</f>
        <v>0</v>
      </c>
      <c r="K182" s="70"/>
      <c r="L182" s="70" t="s">
        <v>34</v>
      </c>
      <c r="M182" s="70" t="str">
        <f t="shared" si="49"/>
        <v>TPG</v>
      </c>
      <c r="N182">
        <f>VLOOKUP(C182,Schools!A:D,4,0)</f>
        <v>0</v>
      </c>
      <c r="O182">
        <v>11294</v>
      </c>
      <c r="P182">
        <v>543965</v>
      </c>
      <c r="Q182" s="73"/>
      <c r="R182" s="75">
        <f t="shared" si="50"/>
        <v>0</v>
      </c>
      <c r="S182" s="73"/>
      <c r="T182" s="73"/>
      <c r="U182" s="73"/>
      <c r="V182" s="73"/>
      <c r="W182" s="73"/>
      <c r="X182" s="73"/>
      <c r="Y182" s="73"/>
      <c r="Z182" s="73"/>
      <c r="AA182" s="73"/>
      <c r="AB182" s="73"/>
      <c r="AC182" s="73">
        <f t="shared" si="43"/>
        <v>0</v>
      </c>
      <c r="AD182" s="48">
        <f t="shared" si="44"/>
        <v>0</v>
      </c>
      <c r="AE182" s="73"/>
      <c r="AF182" s="73"/>
      <c r="AG182" s="73"/>
      <c r="AH182" s="47"/>
      <c r="AI182" s="47"/>
    </row>
    <row r="183" spans="1:35" x14ac:dyDescent="0.25">
      <c r="A183" t="str">
        <f t="shared" si="51"/>
        <v>TPG</v>
      </c>
      <c r="B183" s="71"/>
      <c r="C183" s="70"/>
      <c r="D183" t="str">
        <f>VLOOKUP(C183,Schools!A:B,2,0)</f>
        <v xml:space="preserve"> Please choose a school</v>
      </c>
      <c r="F183" s="72"/>
      <c r="G183" s="72"/>
      <c r="H183" s="70"/>
      <c r="I183" t="str">
        <f t="shared" si="42"/>
        <v>11294/543965</v>
      </c>
      <c r="J183">
        <f>VLOOKUP(C183,Schools!$A:$Z,9,0)</f>
        <v>0</v>
      </c>
      <c r="K183" s="70"/>
      <c r="L183" s="70" t="s">
        <v>34</v>
      </c>
      <c r="M183" s="70" t="str">
        <f t="shared" si="49"/>
        <v>TPG</v>
      </c>
      <c r="N183">
        <f>VLOOKUP(C183,Schools!A:D,4,0)</f>
        <v>0</v>
      </c>
      <c r="O183">
        <v>11294</v>
      </c>
      <c r="P183">
        <v>543965</v>
      </c>
      <c r="Q183" s="73"/>
      <c r="R183" s="75">
        <f t="shared" si="50"/>
        <v>0</v>
      </c>
      <c r="S183" s="73"/>
      <c r="T183" s="73"/>
      <c r="U183" s="73"/>
      <c r="V183" s="73"/>
      <c r="W183" s="73"/>
      <c r="X183" s="73"/>
      <c r="Y183" s="73"/>
      <c r="Z183" s="73"/>
      <c r="AA183" s="73"/>
      <c r="AB183" s="73"/>
      <c r="AC183" s="73">
        <f t="shared" si="43"/>
        <v>0</v>
      </c>
      <c r="AD183" s="48">
        <f t="shared" si="44"/>
        <v>0</v>
      </c>
      <c r="AE183" s="73"/>
      <c r="AF183" s="73"/>
      <c r="AG183" s="73"/>
      <c r="AH183" s="47"/>
      <c r="AI183" s="47"/>
    </row>
    <row r="184" spans="1:35" x14ac:dyDescent="0.25">
      <c r="A184" t="str">
        <f t="shared" si="51"/>
        <v>TPG</v>
      </c>
      <c r="B184" s="71"/>
      <c r="C184" s="70"/>
      <c r="D184" t="str">
        <f>VLOOKUP(C184,Schools!A:B,2,0)</f>
        <v xml:space="preserve"> Please choose a school</v>
      </c>
      <c r="F184" s="72"/>
      <c r="G184" s="72"/>
      <c r="H184" s="70"/>
      <c r="I184" t="str">
        <f t="shared" si="42"/>
        <v>11294/543965</v>
      </c>
      <c r="J184">
        <f>VLOOKUP(C184,Schools!$A:$Z,9,0)</f>
        <v>0</v>
      </c>
      <c r="K184" s="70"/>
      <c r="L184" s="70" t="s">
        <v>34</v>
      </c>
      <c r="M184" s="70" t="str">
        <f t="shared" si="49"/>
        <v>TPG</v>
      </c>
      <c r="N184">
        <f>VLOOKUP(C184,Schools!A:D,4,0)</f>
        <v>0</v>
      </c>
      <c r="O184">
        <v>11294</v>
      </c>
      <c r="P184">
        <v>543965</v>
      </c>
      <c r="Q184" s="73"/>
      <c r="R184" s="75">
        <f t="shared" si="50"/>
        <v>0</v>
      </c>
      <c r="S184" s="73"/>
      <c r="T184" s="73"/>
      <c r="U184" s="73"/>
      <c r="V184" s="73"/>
      <c r="W184" s="73"/>
      <c r="X184" s="73"/>
      <c r="Y184" s="73"/>
      <c r="Z184" s="73"/>
      <c r="AA184" s="73"/>
      <c r="AB184" s="73"/>
      <c r="AC184" s="73">
        <f t="shared" si="43"/>
        <v>0</v>
      </c>
      <c r="AD184" s="48">
        <f t="shared" si="44"/>
        <v>0</v>
      </c>
      <c r="AE184" s="73"/>
      <c r="AF184" s="73"/>
      <c r="AG184" s="73"/>
      <c r="AH184" s="47"/>
      <c r="AI184" s="47"/>
    </row>
    <row r="185" spans="1:35" x14ac:dyDescent="0.25">
      <c r="A185" t="str">
        <f t="shared" si="51"/>
        <v>TPG</v>
      </c>
      <c r="B185" s="71"/>
      <c r="C185" s="70"/>
      <c r="D185" t="str">
        <f>VLOOKUP(C185,Schools!A:B,2,0)</f>
        <v xml:space="preserve"> Please choose a school</v>
      </c>
      <c r="F185" s="72"/>
      <c r="G185" s="72"/>
      <c r="H185" s="70"/>
      <c r="I185" t="str">
        <f t="shared" si="42"/>
        <v>11294/543965</v>
      </c>
      <c r="J185">
        <f>VLOOKUP(C185,Schools!$A:$Z,9,0)</f>
        <v>0</v>
      </c>
      <c r="K185" s="70"/>
      <c r="L185" s="70" t="s">
        <v>34</v>
      </c>
      <c r="M185" s="70" t="str">
        <f t="shared" si="49"/>
        <v>TPG</v>
      </c>
      <c r="N185">
        <f>VLOOKUP(C185,Schools!A:D,4,0)</f>
        <v>0</v>
      </c>
      <c r="O185">
        <v>11294</v>
      </c>
      <c r="P185">
        <v>543965</v>
      </c>
      <c r="Q185" s="73"/>
      <c r="R185" s="75">
        <f t="shared" si="50"/>
        <v>0</v>
      </c>
      <c r="S185" s="73"/>
      <c r="T185" s="73"/>
      <c r="U185" s="73"/>
      <c r="V185" s="73"/>
      <c r="W185" s="73"/>
      <c r="X185" s="73"/>
      <c r="Y185" s="73"/>
      <c r="Z185" s="73"/>
      <c r="AA185" s="73"/>
      <c r="AB185" s="73"/>
      <c r="AC185" s="73">
        <f t="shared" si="43"/>
        <v>0</v>
      </c>
      <c r="AD185" s="48">
        <f t="shared" si="44"/>
        <v>0</v>
      </c>
      <c r="AE185" s="73"/>
      <c r="AF185" s="73"/>
      <c r="AG185" s="73"/>
      <c r="AH185" s="47"/>
      <c r="AI185" s="47"/>
    </row>
    <row r="186" spans="1:35" x14ac:dyDescent="0.25">
      <c r="A186" t="str">
        <f t="shared" si="51"/>
        <v>TPG</v>
      </c>
      <c r="B186" s="71"/>
      <c r="C186" s="70"/>
      <c r="D186" t="str">
        <f>VLOOKUP(C186,Schools!A:B,2,0)</f>
        <v xml:space="preserve"> Please choose a school</v>
      </c>
      <c r="F186" s="72"/>
      <c r="G186" s="72"/>
      <c r="H186" s="70"/>
      <c r="I186" t="str">
        <f t="shared" si="42"/>
        <v>11294/543965</v>
      </c>
      <c r="J186">
        <f>VLOOKUP(C186,Schools!$A:$Z,9,0)</f>
        <v>0</v>
      </c>
      <c r="K186" s="70"/>
      <c r="L186" s="70" t="s">
        <v>34</v>
      </c>
      <c r="M186" s="70" t="str">
        <f t="shared" si="49"/>
        <v>TPG</v>
      </c>
      <c r="N186">
        <f>VLOOKUP(C186,Schools!A:D,4,0)</f>
        <v>0</v>
      </c>
      <c r="O186">
        <v>11294</v>
      </c>
      <c r="P186">
        <v>543965</v>
      </c>
      <c r="Q186" s="73"/>
      <c r="R186" s="75">
        <f t="shared" si="50"/>
        <v>0</v>
      </c>
      <c r="S186" s="73"/>
      <c r="T186" s="73"/>
      <c r="U186" s="73"/>
      <c r="V186" s="73"/>
      <c r="W186" s="73"/>
      <c r="X186" s="73"/>
      <c r="Y186" s="73"/>
      <c r="Z186" s="73"/>
      <c r="AA186" s="73"/>
      <c r="AB186" s="73"/>
      <c r="AC186" s="73">
        <f t="shared" si="43"/>
        <v>0</v>
      </c>
      <c r="AD186" s="48">
        <f t="shared" si="44"/>
        <v>0</v>
      </c>
      <c r="AE186" s="73"/>
      <c r="AF186" s="73"/>
      <c r="AG186" s="73"/>
      <c r="AH186" s="47"/>
      <c r="AI186" s="47"/>
    </row>
    <row r="187" spans="1:35" x14ac:dyDescent="0.25">
      <c r="A187" t="str">
        <f t="shared" si="51"/>
        <v>TPG</v>
      </c>
      <c r="B187" s="71"/>
      <c r="C187" s="70"/>
      <c r="D187" t="str">
        <f>VLOOKUP(C187,Schools!A:B,2,0)</f>
        <v xml:space="preserve"> Please choose a school</v>
      </c>
      <c r="F187" s="72"/>
      <c r="G187" s="72"/>
      <c r="H187" s="70"/>
      <c r="I187" t="str">
        <f t="shared" si="42"/>
        <v>11294/543965</v>
      </c>
      <c r="J187">
        <f>VLOOKUP(C187,Schools!$A:$Z,9,0)</f>
        <v>0</v>
      </c>
      <c r="K187" s="70"/>
      <c r="L187" s="70" t="s">
        <v>34</v>
      </c>
      <c r="M187" s="70" t="str">
        <f t="shared" si="49"/>
        <v>TPG</v>
      </c>
      <c r="N187">
        <f>VLOOKUP(C187,Schools!A:D,4,0)</f>
        <v>0</v>
      </c>
      <c r="O187">
        <v>11294</v>
      </c>
      <c r="P187">
        <v>543965</v>
      </c>
      <c r="Q187" s="73"/>
      <c r="R187" s="75">
        <f t="shared" si="50"/>
        <v>0</v>
      </c>
      <c r="S187" s="73"/>
      <c r="T187" s="73"/>
      <c r="U187" s="73"/>
      <c r="V187" s="73"/>
      <c r="W187" s="73"/>
      <c r="X187" s="73"/>
      <c r="Y187" s="73"/>
      <c r="Z187" s="73"/>
      <c r="AA187" s="73"/>
      <c r="AB187" s="73"/>
      <c r="AC187" s="73">
        <f t="shared" si="43"/>
        <v>0</v>
      </c>
      <c r="AD187" s="48">
        <f t="shared" si="44"/>
        <v>0</v>
      </c>
      <c r="AE187" s="73"/>
      <c r="AF187" s="73"/>
      <c r="AG187" s="73"/>
      <c r="AH187" s="47"/>
      <c r="AI187" s="47"/>
    </row>
    <row r="188" spans="1:35" x14ac:dyDescent="0.25">
      <c r="A188" t="str">
        <f t="shared" si="51"/>
        <v>TPG</v>
      </c>
      <c r="B188" s="71"/>
      <c r="C188" s="70"/>
      <c r="D188" t="str">
        <f>VLOOKUP(C188,Schools!A:B,2,0)</f>
        <v xml:space="preserve"> Please choose a school</v>
      </c>
      <c r="F188" s="72"/>
      <c r="G188" s="72"/>
      <c r="H188" s="70"/>
      <c r="I188" t="str">
        <f t="shared" si="42"/>
        <v>11294/543965</v>
      </c>
      <c r="J188">
        <f>VLOOKUP(C188,Schools!$A:$Z,9,0)</f>
        <v>0</v>
      </c>
      <c r="K188" s="70"/>
      <c r="L188" s="70" t="s">
        <v>34</v>
      </c>
      <c r="M188" s="70" t="str">
        <f t="shared" si="49"/>
        <v>TPG</v>
      </c>
      <c r="N188">
        <f>VLOOKUP(C188,Schools!A:D,4,0)</f>
        <v>0</v>
      </c>
      <c r="O188">
        <v>11294</v>
      </c>
      <c r="P188">
        <v>543965</v>
      </c>
      <c r="Q188" s="73"/>
      <c r="R188" s="75">
        <f t="shared" si="50"/>
        <v>0</v>
      </c>
      <c r="S188" s="73"/>
      <c r="T188" s="73"/>
      <c r="U188" s="73"/>
      <c r="V188" s="73"/>
      <c r="W188" s="73"/>
      <c r="X188" s="73"/>
      <c r="Y188" s="73"/>
      <c r="Z188" s="73"/>
      <c r="AA188" s="73"/>
      <c r="AB188" s="73"/>
      <c r="AC188" s="73">
        <f t="shared" si="43"/>
        <v>0</v>
      </c>
      <c r="AD188" s="48">
        <f t="shared" si="44"/>
        <v>0</v>
      </c>
      <c r="AE188" s="73"/>
      <c r="AF188" s="73"/>
      <c r="AG188" s="73"/>
      <c r="AH188" s="47"/>
      <c r="AI188" s="47"/>
    </row>
    <row r="189" spans="1:35" x14ac:dyDescent="0.25">
      <c r="A189" t="str">
        <f t="shared" si="51"/>
        <v>TPG</v>
      </c>
      <c r="B189" s="71"/>
      <c r="C189" s="70"/>
      <c r="D189" t="str">
        <f>VLOOKUP(C189,Schools!A:B,2,0)</f>
        <v xml:space="preserve"> Please choose a school</v>
      </c>
      <c r="F189" s="72"/>
      <c r="G189" s="72"/>
      <c r="H189" s="70"/>
      <c r="I189" t="str">
        <f t="shared" si="42"/>
        <v>11294/543965</v>
      </c>
      <c r="J189">
        <f>VLOOKUP(C189,Schools!$A:$Z,9,0)</f>
        <v>0</v>
      </c>
      <c r="K189" s="70"/>
      <c r="L189" s="70" t="s">
        <v>34</v>
      </c>
      <c r="M189" s="70" t="str">
        <f t="shared" si="49"/>
        <v>TPG</v>
      </c>
      <c r="N189">
        <f>VLOOKUP(C189,Schools!A:D,4,0)</f>
        <v>0</v>
      </c>
      <c r="O189">
        <v>11294</v>
      </c>
      <c r="P189">
        <v>543965</v>
      </c>
      <c r="Q189" s="73"/>
      <c r="R189" s="75">
        <f t="shared" si="50"/>
        <v>0</v>
      </c>
      <c r="S189" s="73"/>
      <c r="T189" s="73"/>
      <c r="U189" s="73"/>
      <c r="V189" s="73"/>
      <c r="W189" s="73"/>
      <c r="X189" s="73"/>
      <c r="Y189" s="73"/>
      <c r="Z189" s="73"/>
      <c r="AA189" s="73"/>
      <c r="AB189" s="73"/>
      <c r="AC189" s="73">
        <f t="shared" si="43"/>
        <v>0</v>
      </c>
      <c r="AD189" s="48">
        <f t="shared" si="44"/>
        <v>0</v>
      </c>
      <c r="AE189" s="73"/>
      <c r="AF189" s="73"/>
      <c r="AG189" s="73"/>
      <c r="AH189" s="47"/>
      <c r="AI189" s="47"/>
    </row>
    <row r="190" spans="1:35" x14ac:dyDescent="0.25">
      <c r="A190" t="str">
        <f t="shared" si="51"/>
        <v>TPG</v>
      </c>
      <c r="B190" s="71"/>
      <c r="C190" s="70"/>
      <c r="D190" t="str">
        <f>VLOOKUP(C190,Schools!A:B,2,0)</f>
        <v xml:space="preserve"> Please choose a school</v>
      </c>
      <c r="F190" s="72"/>
      <c r="G190" s="72"/>
      <c r="H190" s="70"/>
      <c r="I190" t="str">
        <f t="shared" si="42"/>
        <v>11294/543965</v>
      </c>
      <c r="J190">
        <f>VLOOKUP(C190,Schools!$A:$Z,9,0)</f>
        <v>0</v>
      </c>
      <c r="K190" s="70"/>
      <c r="L190" s="70" t="s">
        <v>34</v>
      </c>
      <c r="M190" s="70" t="str">
        <f t="shared" si="49"/>
        <v>TPG</v>
      </c>
      <c r="N190">
        <f>VLOOKUP(C190,Schools!A:D,4,0)</f>
        <v>0</v>
      </c>
      <c r="O190">
        <v>11294</v>
      </c>
      <c r="P190">
        <v>543965</v>
      </c>
      <c r="Q190" s="73"/>
      <c r="R190" s="75">
        <f t="shared" si="50"/>
        <v>0</v>
      </c>
      <c r="S190" s="73"/>
      <c r="T190" s="73"/>
      <c r="U190" s="73"/>
      <c r="V190" s="73"/>
      <c r="W190" s="73"/>
      <c r="X190" s="73"/>
      <c r="Y190" s="73"/>
      <c r="Z190" s="73"/>
      <c r="AA190" s="73"/>
      <c r="AB190" s="73"/>
      <c r="AC190" s="73">
        <f t="shared" si="43"/>
        <v>0</v>
      </c>
      <c r="AD190" s="48">
        <f t="shared" si="44"/>
        <v>0</v>
      </c>
      <c r="AE190" s="73"/>
      <c r="AF190" s="73"/>
      <c r="AG190" s="73"/>
      <c r="AH190" s="47"/>
      <c r="AI190" s="47"/>
    </row>
    <row r="191" spans="1:35" x14ac:dyDescent="0.25">
      <c r="A191" t="str">
        <f t="shared" si="51"/>
        <v>TPG</v>
      </c>
      <c r="B191" s="71"/>
      <c r="C191" s="70"/>
      <c r="D191" t="str">
        <f>VLOOKUP(C191,Schools!A:B,2,0)</f>
        <v xml:space="preserve"> Please choose a school</v>
      </c>
      <c r="F191" s="72"/>
      <c r="G191" s="72"/>
      <c r="H191" s="70"/>
      <c r="I191" t="str">
        <f t="shared" si="42"/>
        <v>11294/543965</v>
      </c>
      <c r="J191">
        <f>VLOOKUP(C191,Schools!$A:$Z,9,0)</f>
        <v>0</v>
      </c>
      <c r="K191" s="70"/>
      <c r="L191" s="70" t="s">
        <v>34</v>
      </c>
      <c r="M191" s="70" t="str">
        <f t="shared" si="49"/>
        <v>TPG</v>
      </c>
      <c r="N191">
        <f>VLOOKUP(C191,Schools!A:D,4,0)</f>
        <v>0</v>
      </c>
      <c r="O191">
        <v>11294</v>
      </c>
      <c r="P191">
        <v>543965</v>
      </c>
      <c r="Q191" s="73"/>
      <c r="R191" s="75">
        <f t="shared" si="50"/>
        <v>0</v>
      </c>
      <c r="S191" s="73"/>
      <c r="T191" s="73"/>
      <c r="U191" s="73"/>
      <c r="V191" s="73"/>
      <c r="W191" s="73"/>
      <c r="X191" s="73"/>
      <c r="Y191" s="73"/>
      <c r="Z191" s="73"/>
      <c r="AA191" s="73"/>
      <c r="AB191" s="73"/>
      <c r="AC191" s="73">
        <f t="shared" si="43"/>
        <v>0</v>
      </c>
      <c r="AD191" s="48">
        <f t="shared" si="44"/>
        <v>0</v>
      </c>
      <c r="AE191" s="73"/>
      <c r="AF191" s="73"/>
      <c r="AG191" s="73"/>
      <c r="AH191" s="47"/>
      <c r="AI191" s="47"/>
    </row>
    <row r="192" spans="1:35" x14ac:dyDescent="0.25">
      <c r="A192" t="str">
        <f t="shared" si="51"/>
        <v>TPG</v>
      </c>
      <c r="B192" s="71"/>
      <c r="C192" s="70"/>
      <c r="D192" t="str">
        <f>VLOOKUP(C192,Schools!A:B,2,0)</f>
        <v xml:space="preserve"> Please choose a school</v>
      </c>
      <c r="F192" s="72"/>
      <c r="G192" s="72"/>
      <c r="H192" s="70"/>
      <c r="I192" t="str">
        <f t="shared" si="42"/>
        <v>11294/543965</v>
      </c>
      <c r="J192">
        <f>VLOOKUP(C192,Schools!$A:$Z,9,0)</f>
        <v>0</v>
      </c>
      <c r="K192" s="70"/>
      <c r="L192" s="70" t="s">
        <v>34</v>
      </c>
      <c r="M192" s="70" t="str">
        <f t="shared" si="49"/>
        <v>TPG</v>
      </c>
      <c r="N192">
        <f>VLOOKUP(C192,Schools!A:D,4,0)</f>
        <v>0</v>
      </c>
      <c r="O192">
        <v>11294</v>
      </c>
      <c r="P192">
        <v>543965</v>
      </c>
      <c r="Q192" s="73"/>
      <c r="R192" s="75">
        <f t="shared" si="50"/>
        <v>0</v>
      </c>
      <c r="S192" s="73"/>
      <c r="T192" s="73"/>
      <c r="U192" s="73"/>
      <c r="V192" s="73"/>
      <c r="W192" s="73"/>
      <c r="X192" s="73"/>
      <c r="Y192" s="73"/>
      <c r="Z192" s="73"/>
      <c r="AA192" s="73"/>
      <c r="AB192" s="73"/>
      <c r="AC192" s="73">
        <f t="shared" si="43"/>
        <v>0</v>
      </c>
      <c r="AD192" s="48">
        <f t="shared" si="44"/>
        <v>0</v>
      </c>
      <c r="AE192" s="73"/>
      <c r="AF192" s="73"/>
      <c r="AG192" s="73"/>
      <c r="AH192" s="47"/>
      <c r="AI192" s="47"/>
    </row>
    <row r="193" spans="1:35" x14ac:dyDescent="0.25">
      <c r="A193" t="str">
        <f t="shared" si="51"/>
        <v>TPG</v>
      </c>
      <c r="B193" s="71"/>
      <c r="C193" s="70"/>
      <c r="D193" t="str">
        <f>VLOOKUP(C193,Schools!A:B,2,0)</f>
        <v xml:space="preserve"> Please choose a school</v>
      </c>
      <c r="F193" s="72"/>
      <c r="G193" s="72"/>
      <c r="H193" s="70"/>
      <c r="I193" t="str">
        <f t="shared" si="42"/>
        <v>11294/543965</v>
      </c>
      <c r="J193">
        <f>VLOOKUP(C193,Schools!$A:$Z,9,0)</f>
        <v>0</v>
      </c>
      <c r="K193" s="70"/>
      <c r="L193" s="70" t="s">
        <v>34</v>
      </c>
      <c r="M193" s="70" t="str">
        <f t="shared" si="49"/>
        <v>TPG</v>
      </c>
      <c r="N193">
        <f>VLOOKUP(C193,Schools!A:D,4,0)</f>
        <v>0</v>
      </c>
      <c r="O193">
        <v>11294</v>
      </c>
      <c r="P193">
        <v>543965</v>
      </c>
      <c r="Q193" s="73"/>
      <c r="R193" s="75">
        <f t="shared" si="50"/>
        <v>0</v>
      </c>
      <c r="S193" s="73"/>
      <c r="T193" s="73"/>
      <c r="U193" s="73"/>
      <c r="V193" s="73"/>
      <c r="W193" s="73"/>
      <c r="X193" s="73"/>
      <c r="Y193" s="73"/>
      <c r="Z193" s="73"/>
      <c r="AA193" s="73"/>
      <c r="AB193" s="73"/>
      <c r="AC193" s="73">
        <f t="shared" si="43"/>
        <v>0</v>
      </c>
      <c r="AD193" s="48">
        <f t="shared" si="44"/>
        <v>0</v>
      </c>
      <c r="AE193" s="73"/>
      <c r="AF193" s="73"/>
      <c r="AG193" s="73"/>
      <c r="AH193" s="47"/>
      <c r="AI193" s="47"/>
    </row>
    <row r="194" spans="1:35" x14ac:dyDescent="0.25">
      <c r="A194" t="str">
        <f t="shared" si="51"/>
        <v>TPG</v>
      </c>
      <c r="B194" s="71"/>
      <c r="C194" s="70"/>
      <c r="D194" t="str">
        <f>VLOOKUP(C194,Schools!A:B,2,0)</f>
        <v xml:space="preserve"> Please choose a school</v>
      </c>
      <c r="F194" s="72"/>
      <c r="G194" s="72"/>
      <c r="H194" s="70"/>
      <c r="I194" t="str">
        <f t="shared" si="42"/>
        <v>11294/543965</v>
      </c>
      <c r="J194">
        <f>VLOOKUP(C194,Schools!$A:$Z,9,0)</f>
        <v>0</v>
      </c>
      <c r="K194" s="70"/>
      <c r="L194" s="70" t="s">
        <v>34</v>
      </c>
      <c r="M194" s="70" t="str">
        <f t="shared" si="49"/>
        <v>TPG</v>
      </c>
      <c r="N194">
        <f>VLOOKUP(C194,Schools!A:D,4,0)</f>
        <v>0</v>
      </c>
      <c r="O194">
        <v>11294</v>
      </c>
      <c r="P194">
        <v>543965</v>
      </c>
      <c r="Q194" s="73"/>
      <c r="R194" s="75">
        <f t="shared" si="50"/>
        <v>0</v>
      </c>
      <c r="S194" s="73"/>
      <c r="T194" s="73"/>
      <c r="U194" s="73"/>
      <c r="V194" s="73"/>
      <c r="W194" s="73"/>
      <c r="X194" s="73"/>
      <c r="Y194" s="73"/>
      <c r="Z194" s="73"/>
      <c r="AA194" s="73"/>
      <c r="AB194" s="73"/>
      <c r="AC194" s="73">
        <f t="shared" si="43"/>
        <v>0</v>
      </c>
      <c r="AD194" s="48">
        <f t="shared" si="44"/>
        <v>0</v>
      </c>
      <c r="AE194" s="73"/>
      <c r="AF194" s="73"/>
      <c r="AG194" s="73"/>
      <c r="AH194" s="47"/>
      <c r="AI194" s="47"/>
    </row>
    <row r="195" spans="1:35" x14ac:dyDescent="0.25">
      <c r="A195" t="str">
        <f t="shared" si="51"/>
        <v>TPG</v>
      </c>
      <c r="B195" s="71"/>
      <c r="C195" s="70"/>
      <c r="D195" t="str">
        <f>VLOOKUP(C195,Schools!A:B,2,0)</f>
        <v xml:space="preserve"> Please choose a school</v>
      </c>
      <c r="F195" s="72"/>
      <c r="G195" s="72"/>
      <c r="H195" s="70"/>
      <c r="I195" t="str">
        <f t="shared" si="42"/>
        <v>11294/543965</v>
      </c>
      <c r="J195">
        <f>VLOOKUP(C195,Schools!$A:$Z,9,0)</f>
        <v>0</v>
      </c>
      <c r="K195" s="70"/>
      <c r="L195" s="70" t="s">
        <v>34</v>
      </c>
      <c r="M195" s="70" t="str">
        <f t="shared" si="49"/>
        <v>TPG</v>
      </c>
      <c r="N195">
        <f>VLOOKUP(C195,Schools!A:D,4,0)</f>
        <v>0</v>
      </c>
      <c r="O195">
        <v>11294</v>
      </c>
      <c r="P195">
        <v>543965</v>
      </c>
      <c r="Q195" s="73"/>
      <c r="R195" s="75">
        <f t="shared" si="50"/>
        <v>0</v>
      </c>
      <c r="S195" s="73"/>
      <c r="T195" s="73"/>
      <c r="U195" s="73"/>
      <c r="V195" s="73"/>
      <c r="W195" s="73"/>
      <c r="X195" s="73"/>
      <c r="Y195" s="73"/>
      <c r="Z195" s="73"/>
      <c r="AA195" s="73"/>
      <c r="AB195" s="73"/>
      <c r="AC195" s="73">
        <f t="shared" si="43"/>
        <v>0</v>
      </c>
      <c r="AD195" s="48">
        <f t="shared" si="44"/>
        <v>0</v>
      </c>
      <c r="AE195" s="73"/>
      <c r="AF195" s="73"/>
      <c r="AG195" s="73"/>
      <c r="AH195" s="47"/>
      <c r="AI195" s="47"/>
    </row>
    <row r="196" spans="1:35" x14ac:dyDescent="0.25">
      <c r="A196" t="str">
        <f t="shared" si="51"/>
        <v>TPG</v>
      </c>
      <c r="B196" s="71"/>
      <c r="C196" s="70"/>
      <c r="D196" t="str">
        <f>VLOOKUP(C196,Schools!A:B,2,0)</f>
        <v xml:space="preserve"> Please choose a school</v>
      </c>
      <c r="F196" s="72"/>
      <c r="G196" s="72"/>
      <c r="H196" s="70"/>
      <c r="I196" t="str">
        <f t="shared" si="42"/>
        <v>11294/543965</v>
      </c>
      <c r="J196">
        <f>VLOOKUP(C196,Schools!$A:$Z,9,0)</f>
        <v>0</v>
      </c>
      <c r="K196" s="70"/>
      <c r="L196" s="70" t="s">
        <v>34</v>
      </c>
      <c r="M196" s="70" t="str">
        <f t="shared" si="49"/>
        <v>TPG</v>
      </c>
      <c r="N196">
        <f>VLOOKUP(C196,Schools!A:D,4,0)</f>
        <v>0</v>
      </c>
      <c r="O196">
        <v>11294</v>
      </c>
      <c r="P196">
        <v>543965</v>
      </c>
      <c r="Q196" s="73"/>
      <c r="R196" s="75">
        <f t="shared" si="50"/>
        <v>0</v>
      </c>
      <c r="S196" s="73"/>
      <c r="T196" s="73"/>
      <c r="U196" s="73"/>
      <c r="V196" s="73"/>
      <c r="W196" s="73"/>
      <c r="X196" s="73"/>
      <c r="Y196" s="73"/>
      <c r="Z196" s="73"/>
      <c r="AA196" s="73"/>
      <c r="AB196" s="73"/>
      <c r="AC196" s="73">
        <f t="shared" si="43"/>
        <v>0</v>
      </c>
      <c r="AD196" s="48">
        <f t="shared" si="44"/>
        <v>0</v>
      </c>
      <c r="AE196" s="73"/>
      <c r="AF196" s="73"/>
      <c r="AG196" s="73"/>
      <c r="AH196" s="47"/>
      <c r="AI196" s="47"/>
    </row>
    <row r="197" spans="1:35" x14ac:dyDescent="0.25">
      <c r="A197" t="str">
        <f t="shared" si="51"/>
        <v>TPG</v>
      </c>
      <c r="B197" s="71"/>
      <c r="C197" s="70"/>
      <c r="D197" t="str">
        <f>VLOOKUP(C197,Schools!A:B,2,0)</f>
        <v xml:space="preserve"> Please choose a school</v>
      </c>
      <c r="F197" s="72"/>
      <c r="G197" s="72"/>
      <c r="H197" s="70"/>
      <c r="I197" t="str">
        <f t="shared" si="42"/>
        <v>11294/543965</v>
      </c>
      <c r="J197">
        <f>VLOOKUP(C197,Schools!$A:$Z,9,0)</f>
        <v>0</v>
      </c>
      <c r="K197" s="70"/>
      <c r="L197" s="70" t="s">
        <v>34</v>
      </c>
      <c r="M197" s="70" t="str">
        <f t="shared" si="49"/>
        <v>TPG</v>
      </c>
      <c r="N197">
        <f>VLOOKUP(C197,Schools!A:D,4,0)</f>
        <v>0</v>
      </c>
      <c r="O197">
        <v>11294</v>
      </c>
      <c r="P197">
        <v>543965</v>
      </c>
      <c r="Q197" s="73"/>
      <c r="R197" s="75">
        <f t="shared" si="50"/>
        <v>0</v>
      </c>
      <c r="S197" s="73"/>
      <c r="T197" s="73"/>
      <c r="U197" s="73"/>
      <c r="V197" s="73"/>
      <c r="W197" s="73"/>
      <c r="X197" s="73"/>
      <c r="Y197" s="73"/>
      <c r="Z197" s="73"/>
      <c r="AA197" s="73"/>
      <c r="AB197" s="73"/>
      <c r="AC197" s="73">
        <f t="shared" si="43"/>
        <v>0</v>
      </c>
      <c r="AD197" s="48">
        <f t="shared" si="44"/>
        <v>0</v>
      </c>
      <c r="AE197" s="73"/>
      <c r="AF197" s="73"/>
      <c r="AG197" s="73"/>
      <c r="AH197" s="47"/>
      <c r="AI197" s="47"/>
    </row>
    <row r="198" spans="1:35" x14ac:dyDescent="0.25">
      <c r="A198" t="str">
        <f t="shared" si="51"/>
        <v>TPG</v>
      </c>
      <c r="B198" s="71"/>
      <c r="C198" s="70"/>
      <c r="D198" t="str">
        <f>VLOOKUP(C198,Schools!A:B,2,0)</f>
        <v xml:space="preserve"> Please choose a school</v>
      </c>
      <c r="F198" s="72"/>
      <c r="G198" s="72"/>
      <c r="H198" s="70"/>
      <c r="I198" t="str">
        <f t="shared" si="42"/>
        <v>11294/543965</v>
      </c>
      <c r="J198">
        <f>VLOOKUP(C198,Schools!$A:$Z,9,0)</f>
        <v>0</v>
      </c>
      <c r="K198" s="70"/>
      <c r="L198" s="70" t="s">
        <v>34</v>
      </c>
      <c r="M198" s="70" t="str">
        <f t="shared" si="49"/>
        <v>TPG</v>
      </c>
      <c r="N198">
        <f>VLOOKUP(C198,Schools!A:D,4,0)</f>
        <v>0</v>
      </c>
      <c r="O198">
        <v>11294</v>
      </c>
      <c r="P198">
        <v>543965</v>
      </c>
      <c r="Q198" s="73"/>
      <c r="R198" s="75">
        <f t="shared" si="50"/>
        <v>0</v>
      </c>
      <c r="S198" s="73"/>
      <c r="T198" s="73"/>
      <c r="U198" s="73"/>
      <c r="V198" s="73"/>
      <c r="W198" s="73"/>
      <c r="X198" s="73"/>
      <c r="Y198" s="73"/>
      <c r="Z198" s="73"/>
      <c r="AA198" s="73"/>
      <c r="AB198" s="73"/>
      <c r="AC198" s="73">
        <f t="shared" si="43"/>
        <v>0</v>
      </c>
      <c r="AD198" s="48">
        <f t="shared" si="44"/>
        <v>0</v>
      </c>
      <c r="AE198" s="73"/>
      <c r="AF198" s="73"/>
      <c r="AG198" s="73"/>
      <c r="AH198" s="47"/>
      <c r="AI198" s="47"/>
    </row>
    <row r="199" spans="1:35" x14ac:dyDescent="0.25">
      <c r="A199" t="str">
        <f t="shared" si="51"/>
        <v>TPG</v>
      </c>
      <c r="B199" s="71"/>
      <c r="C199" s="70"/>
      <c r="D199" t="str">
        <f>VLOOKUP(C199,Schools!A:B,2,0)</f>
        <v xml:space="preserve"> Please choose a school</v>
      </c>
      <c r="F199" s="72"/>
      <c r="G199" s="72"/>
      <c r="H199" s="70"/>
      <c r="I199" t="str">
        <f t="shared" si="42"/>
        <v>11294/543965</v>
      </c>
      <c r="J199">
        <f>VLOOKUP(C199,Schools!$A:$Z,9,0)</f>
        <v>0</v>
      </c>
      <c r="K199" s="70"/>
      <c r="L199" s="70" t="s">
        <v>34</v>
      </c>
      <c r="M199" s="70" t="str">
        <f t="shared" si="49"/>
        <v>TPG</v>
      </c>
      <c r="N199">
        <f>VLOOKUP(C199,Schools!A:D,4,0)</f>
        <v>0</v>
      </c>
      <c r="O199">
        <v>11294</v>
      </c>
      <c r="P199">
        <v>543965</v>
      </c>
      <c r="Q199" s="73"/>
      <c r="R199" s="75">
        <f t="shared" si="50"/>
        <v>0</v>
      </c>
      <c r="S199" s="73"/>
      <c r="T199" s="73"/>
      <c r="U199" s="73"/>
      <c r="V199" s="73"/>
      <c r="W199" s="73"/>
      <c r="X199" s="73"/>
      <c r="Y199" s="73"/>
      <c r="Z199" s="73"/>
      <c r="AA199" s="73"/>
      <c r="AB199" s="73"/>
      <c r="AC199" s="73">
        <f t="shared" si="43"/>
        <v>0</v>
      </c>
      <c r="AD199" s="48">
        <f t="shared" si="44"/>
        <v>0</v>
      </c>
      <c r="AE199" s="73"/>
      <c r="AF199" s="73"/>
      <c r="AG199" s="73"/>
      <c r="AH199" s="47"/>
      <c r="AI199" s="47"/>
    </row>
    <row r="200" spans="1:35" x14ac:dyDescent="0.25">
      <c r="A200" t="str">
        <f t="shared" si="51"/>
        <v>TPG</v>
      </c>
      <c r="B200" s="71"/>
      <c r="C200" s="70"/>
      <c r="D200" t="str">
        <f>VLOOKUP(C200,Schools!A:B,2,0)</f>
        <v xml:space="preserve"> Please choose a school</v>
      </c>
      <c r="F200" s="72"/>
      <c r="G200" s="72"/>
      <c r="H200" s="70"/>
      <c r="I200" t="str">
        <f t="shared" si="42"/>
        <v>11294/543965</v>
      </c>
      <c r="J200">
        <f>VLOOKUP(C200,Schools!$A:$Z,9,0)</f>
        <v>0</v>
      </c>
      <c r="K200" s="70"/>
      <c r="L200" s="70" t="s">
        <v>34</v>
      </c>
      <c r="M200" s="70" t="str">
        <f t="shared" si="49"/>
        <v>TPG</v>
      </c>
      <c r="N200">
        <f>VLOOKUP(C200,Schools!A:D,4,0)</f>
        <v>0</v>
      </c>
      <c r="O200">
        <v>11294</v>
      </c>
      <c r="P200">
        <v>543965</v>
      </c>
      <c r="Q200" s="73"/>
      <c r="R200" s="75">
        <f t="shared" si="50"/>
        <v>0</v>
      </c>
      <c r="S200" s="73"/>
      <c r="T200" s="73"/>
      <c r="U200" s="73"/>
      <c r="V200" s="73"/>
      <c r="W200" s="73"/>
      <c r="X200" s="73"/>
      <c r="Y200" s="73"/>
      <c r="Z200" s="73"/>
      <c r="AA200" s="73"/>
      <c r="AB200" s="73"/>
      <c r="AC200" s="73">
        <f t="shared" si="43"/>
        <v>0</v>
      </c>
      <c r="AD200" s="48">
        <f t="shared" si="44"/>
        <v>0</v>
      </c>
      <c r="AE200" s="73"/>
      <c r="AF200" s="73"/>
      <c r="AG200" s="73"/>
      <c r="AH200" s="47"/>
      <c r="AI200" s="47"/>
    </row>
    <row r="201" spans="1:35" x14ac:dyDescent="0.25">
      <c r="A201" t="str">
        <f t="shared" si="51"/>
        <v>TPG</v>
      </c>
      <c r="B201" s="71"/>
      <c r="C201" s="70"/>
      <c r="D201" t="str">
        <f>VLOOKUP(C201,Schools!A:B,2,0)</f>
        <v xml:space="preserve"> Please choose a school</v>
      </c>
      <c r="F201" s="72"/>
      <c r="G201" s="72"/>
      <c r="H201" s="70"/>
      <c r="I201" t="str">
        <f t="shared" si="42"/>
        <v>11294/543965</v>
      </c>
      <c r="J201">
        <f>VLOOKUP(C201,Schools!$A:$Z,9,0)</f>
        <v>0</v>
      </c>
      <c r="K201" s="70"/>
      <c r="L201" s="70" t="s">
        <v>34</v>
      </c>
      <c r="M201" s="70" t="str">
        <f t="shared" si="49"/>
        <v>TPG</v>
      </c>
      <c r="N201">
        <f>VLOOKUP(C201,Schools!A:D,4,0)</f>
        <v>0</v>
      </c>
      <c r="O201">
        <v>11294</v>
      </c>
      <c r="P201">
        <v>543965</v>
      </c>
      <c r="Q201" s="73"/>
      <c r="R201" s="75">
        <f t="shared" si="50"/>
        <v>0</v>
      </c>
      <c r="S201" s="73"/>
      <c r="T201" s="73"/>
      <c r="U201" s="73"/>
      <c r="V201" s="73"/>
      <c r="W201" s="73"/>
      <c r="X201" s="73"/>
      <c r="Y201" s="73"/>
      <c r="Z201" s="73"/>
      <c r="AA201" s="73"/>
      <c r="AB201" s="73"/>
      <c r="AC201" s="73">
        <f t="shared" si="43"/>
        <v>0</v>
      </c>
      <c r="AD201" s="48">
        <f t="shared" si="44"/>
        <v>0</v>
      </c>
      <c r="AE201" s="73"/>
      <c r="AF201" s="73"/>
      <c r="AG201" s="73"/>
      <c r="AH201" s="47"/>
      <c r="AI201" s="47"/>
    </row>
    <row r="202" spans="1:35" x14ac:dyDescent="0.25">
      <c r="A202" t="str">
        <f t="shared" si="51"/>
        <v>TPG</v>
      </c>
      <c r="B202" s="71"/>
      <c r="C202" s="70"/>
      <c r="D202" t="str">
        <f>VLOOKUP(C202,Schools!A:B,2,0)</f>
        <v xml:space="preserve"> Please choose a school</v>
      </c>
      <c r="F202" s="72"/>
      <c r="G202" s="72"/>
      <c r="H202" s="70"/>
      <c r="I202" t="str">
        <f t="shared" si="42"/>
        <v>11294/543965</v>
      </c>
      <c r="J202">
        <f>VLOOKUP(C202,Schools!$A:$Z,9,0)</f>
        <v>0</v>
      </c>
      <c r="K202" s="70"/>
      <c r="L202" s="70" t="s">
        <v>34</v>
      </c>
      <c r="M202" s="70" t="str">
        <f t="shared" si="49"/>
        <v>TPG</v>
      </c>
      <c r="N202">
        <f>VLOOKUP(C202,Schools!A:D,4,0)</f>
        <v>0</v>
      </c>
      <c r="O202">
        <v>11294</v>
      </c>
      <c r="P202">
        <v>543965</v>
      </c>
      <c r="Q202" s="73"/>
      <c r="R202" s="75">
        <f t="shared" si="50"/>
        <v>0</v>
      </c>
      <c r="S202" s="73"/>
      <c r="T202" s="73"/>
      <c r="U202" s="73"/>
      <c r="V202" s="73"/>
      <c r="W202" s="73"/>
      <c r="X202" s="73"/>
      <c r="Y202" s="73"/>
      <c r="Z202" s="73"/>
      <c r="AA202" s="73"/>
      <c r="AB202" s="73"/>
      <c r="AC202" s="73">
        <f t="shared" si="43"/>
        <v>0</v>
      </c>
      <c r="AD202" s="48">
        <f t="shared" si="44"/>
        <v>0</v>
      </c>
      <c r="AE202" s="73"/>
      <c r="AF202" s="73"/>
      <c r="AG202" s="73"/>
      <c r="AH202" s="47"/>
      <c r="AI202" s="47"/>
    </row>
    <row r="203" spans="1:35" x14ac:dyDescent="0.25">
      <c r="A203" t="str">
        <f t="shared" si="51"/>
        <v>TPG</v>
      </c>
      <c r="B203" s="71"/>
      <c r="C203" s="70"/>
      <c r="D203" t="str">
        <f>VLOOKUP(C203,Schools!A:B,2,0)</f>
        <v xml:space="preserve"> Please choose a school</v>
      </c>
      <c r="F203" s="72"/>
      <c r="G203" s="72"/>
      <c r="H203" s="70"/>
      <c r="I203" t="str">
        <f t="shared" si="42"/>
        <v>11294/543965</v>
      </c>
      <c r="J203">
        <f>VLOOKUP(C203,Schools!$A:$Z,9,0)</f>
        <v>0</v>
      </c>
      <c r="K203" s="70"/>
      <c r="L203" s="70" t="s">
        <v>34</v>
      </c>
      <c r="M203" s="70" t="str">
        <f t="shared" si="49"/>
        <v>TPG</v>
      </c>
      <c r="N203">
        <f>VLOOKUP(C203,Schools!A:D,4,0)</f>
        <v>0</v>
      </c>
      <c r="O203">
        <v>11294</v>
      </c>
      <c r="P203">
        <v>543965</v>
      </c>
      <c r="Q203" s="73"/>
      <c r="R203" s="75">
        <f t="shared" si="50"/>
        <v>0</v>
      </c>
      <c r="S203" s="73"/>
      <c r="T203" s="73"/>
      <c r="U203" s="73"/>
      <c r="V203" s="73"/>
      <c r="W203" s="73"/>
      <c r="X203" s="73"/>
      <c r="Y203" s="73"/>
      <c r="Z203" s="73"/>
      <c r="AA203" s="73"/>
      <c r="AB203" s="73"/>
      <c r="AC203" s="73">
        <f t="shared" si="43"/>
        <v>0</v>
      </c>
      <c r="AD203" s="48">
        <f t="shared" si="44"/>
        <v>0</v>
      </c>
      <c r="AE203" s="73"/>
      <c r="AF203" s="73"/>
      <c r="AG203" s="73"/>
      <c r="AH203" s="47"/>
      <c r="AI203" s="47"/>
    </row>
    <row r="204" spans="1:35" x14ac:dyDescent="0.25">
      <c r="A204" t="str">
        <f t="shared" si="51"/>
        <v>TPG</v>
      </c>
      <c r="B204" s="71"/>
      <c r="C204" s="70"/>
      <c r="D204" t="str">
        <f>VLOOKUP(C204,Schools!A:B,2,0)</f>
        <v xml:space="preserve"> Please choose a school</v>
      </c>
      <c r="F204" s="72"/>
      <c r="G204" s="72"/>
      <c r="H204" s="70"/>
      <c r="I204" t="str">
        <f t="shared" si="42"/>
        <v>11294/543965</v>
      </c>
      <c r="J204">
        <f>VLOOKUP(C204,Schools!$A:$Z,9,0)</f>
        <v>0</v>
      </c>
      <c r="K204" s="70"/>
      <c r="L204" s="70" t="s">
        <v>34</v>
      </c>
      <c r="M204" s="70" t="str">
        <f t="shared" si="49"/>
        <v>TPG</v>
      </c>
      <c r="N204">
        <f>VLOOKUP(C204,Schools!A:D,4,0)</f>
        <v>0</v>
      </c>
      <c r="O204">
        <v>11294</v>
      </c>
      <c r="P204">
        <v>543965</v>
      </c>
      <c r="Q204" s="73"/>
      <c r="R204" s="75">
        <f t="shared" si="50"/>
        <v>0</v>
      </c>
      <c r="S204" s="73"/>
      <c r="T204" s="73"/>
      <c r="U204" s="73"/>
      <c r="V204" s="73"/>
      <c r="W204" s="73"/>
      <c r="X204" s="73"/>
      <c r="Y204" s="73"/>
      <c r="Z204" s="73"/>
      <c r="AA204" s="73"/>
      <c r="AB204" s="73"/>
      <c r="AC204" s="73">
        <f t="shared" si="43"/>
        <v>0</v>
      </c>
      <c r="AD204" s="48">
        <f t="shared" si="44"/>
        <v>0</v>
      </c>
      <c r="AE204" s="73"/>
      <c r="AF204" s="73"/>
      <c r="AG204" s="73"/>
      <c r="AH204" s="47"/>
      <c r="AI204" s="47"/>
    </row>
    <row r="205" spans="1:35" x14ac:dyDescent="0.25">
      <c r="A205" t="str">
        <f t="shared" si="51"/>
        <v>TPG</v>
      </c>
      <c r="B205" s="71"/>
      <c r="C205" s="70"/>
      <c r="D205" t="str">
        <f>VLOOKUP(C205,Schools!A:B,2,0)</f>
        <v xml:space="preserve"> Please choose a school</v>
      </c>
      <c r="F205" s="72"/>
      <c r="G205" s="72"/>
      <c r="H205" s="70"/>
      <c r="I205" t="str">
        <f t="shared" si="42"/>
        <v>11294/543965</v>
      </c>
      <c r="J205">
        <f>VLOOKUP(C205,Schools!$A:$Z,9,0)</f>
        <v>0</v>
      </c>
      <c r="K205" s="70"/>
      <c r="L205" s="70" t="s">
        <v>34</v>
      </c>
      <c r="M205" s="70" t="str">
        <f t="shared" si="49"/>
        <v>TPG</v>
      </c>
      <c r="N205">
        <f>VLOOKUP(C205,Schools!A:D,4,0)</f>
        <v>0</v>
      </c>
      <c r="O205">
        <v>11294</v>
      </c>
      <c r="P205">
        <v>543965</v>
      </c>
      <c r="Q205" s="73"/>
      <c r="R205" s="75">
        <f t="shared" si="50"/>
        <v>0</v>
      </c>
      <c r="S205" s="73"/>
      <c r="T205" s="73"/>
      <c r="U205" s="73"/>
      <c r="V205" s="73"/>
      <c r="W205" s="73"/>
      <c r="X205" s="73"/>
      <c r="Y205" s="73"/>
      <c r="Z205" s="73"/>
      <c r="AA205" s="73"/>
      <c r="AB205" s="73"/>
      <c r="AC205" s="73">
        <f t="shared" si="43"/>
        <v>0</v>
      </c>
      <c r="AD205" s="48">
        <f t="shared" si="44"/>
        <v>0</v>
      </c>
      <c r="AE205" s="73"/>
      <c r="AF205" s="73"/>
      <c r="AG205" s="73"/>
      <c r="AH205" s="47"/>
      <c r="AI205" s="47"/>
    </row>
    <row r="206" spans="1:35" x14ac:dyDescent="0.25">
      <c r="A206" t="str">
        <f t="shared" si="51"/>
        <v>TPG</v>
      </c>
      <c r="B206" s="71"/>
      <c r="C206" s="70"/>
      <c r="D206" t="str">
        <f>VLOOKUP(C206,Schools!A:B,2,0)</f>
        <v xml:space="preserve"> Please choose a school</v>
      </c>
      <c r="F206" s="72"/>
      <c r="G206" s="72"/>
      <c r="H206" s="70"/>
      <c r="I206" t="str">
        <f t="shared" ref="I206:I263" si="52">O206&amp;"/"&amp;P206</f>
        <v>11294/543965</v>
      </c>
      <c r="J206">
        <f>VLOOKUP(C206,Schools!$A:$Z,9,0)</f>
        <v>0</v>
      </c>
      <c r="K206" s="70"/>
      <c r="L206" s="70" t="s">
        <v>34</v>
      </c>
      <c r="M206" s="70" t="str">
        <f t="shared" si="49"/>
        <v>TPG</v>
      </c>
      <c r="N206">
        <f>VLOOKUP(C206,Schools!A:D,4,0)</f>
        <v>0</v>
      </c>
      <c r="O206">
        <v>11294</v>
      </c>
      <c r="P206">
        <v>543965</v>
      </c>
      <c r="Q206" s="73"/>
      <c r="R206" s="75">
        <f t="shared" si="50"/>
        <v>0</v>
      </c>
      <c r="S206" s="73"/>
      <c r="T206" s="73"/>
      <c r="U206" s="73"/>
      <c r="V206" s="73"/>
      <c r="W206" s="73"/>
      <c r="X206" s="73"/>
      <c r="Y206" s="73"/>
      <c r="Z206" s="73"/>
      <c r="AA206" s="73"/>
      <c r="AB206" s="73"/>
      <c r="AC206" s="73">
        <f t="shared" ref="AC206:AC263" si="53">SUM(R206:AB206)</f>
        <v>0</v>
      </c>
      <c r="AD206" s="48">
        <f t="shared" ref="AD206:AD263" si="54">F206-AC206</f>
        <v>0</v>
      </c>
      <c r="AE206" s="73"/>
      <c r="AF206" s="73"/>
      <c r="AG206" s="73"/>
      <c r="AH206" s="47"/>
      <c r="AI206" s="47"/>
    </row>
    <row r="207" spans="1:35" x14ac:dyDescent="0.25">
      <c r="A207" t="str">
        <f t="shared" si="51"/>
        <v>TPG</v>
      </c>
      <c r="B207" s="191"/>
      <c r="C207" s="190"/>
      <c r="D207" t="str">
        <f>VLOOKUP(C207,Schools!A:B,2,0)</f>
        <v xml:space="preserve"> Please choose a school</v>
      </c>
      <c r="F207" s="192"/>
      <c r="G207" s="190"/>
      <c r="H207" s="190"/>
      <c r="I207" t="str">
        <f t="shared" si="52"/>
        <v>11294/543965</v>
      </c>
      <c r="J207">
        <f>VLOOKUP(C207,Schools!$A:$Z,9,0)</f>
        <v>0</v>
      </c>
      <c r="K207" s="190"/>
      <c r="L207" s="70" t="s">
        <v>34</v>
      </c>
      <c r="M207" s="70" t="str">
        <f t="shared" si="49"/>
        <v>TPG</v>
      </c>
      <c r="N207">
        <f>VLOOKUP(C207,Schools!A:D,4,0)</f>
        <v>0</v>
      </c>
      <c r="O207" s="148">
        <v>11294</v>
      </c>
      <c r="P207" s="148">
        <v>543965</v>
      </c>
      <c r="Q207" s="73"/>
      <c r="R207" s="75">
        <f t="shared" si="50"/>
        <v>0</v>
      </c>
      <c r="S207" s="73"/>
      <c r="T207" s="73"/>
      <c r="U207" s="73"/>
      <c r="V207" s="73"/>
      <c r="W207" s="73"/>
      <c r="X207" s="73"/>
      <c r="Y207" s="73"/>
      <c r="Z207" s="73"/>
      <c r="AA207" s="73"/>
      <c r="AB207" s="73"/>
      <c r="AC207" s="73">
        <f t="shared" si="53"/>
        <v>0</v>
      </c>
      <c r="AD207" s="48">
        <f t="shared" si="54"/>
        <v>0</v>
      </c>
      <c r="AE207" s="73"/>
      <c r="AF207" s="73"/>
      <c r="AG207" s="73"/>
      <c r="AH207" s="47"/>
      <c r="AI207" s="47"/>
    </row>
    <row r="208" spans="1:35" x14ac:dyDescent="0.25">
      <c r="A208" t="str">
        <f t="shared" si="51"/>
        <v>TPG</v>
      </c>
      <c r="B208" s="191"/>
      <c r="C208" s="190"/>
      <c r="D208" t="str">
        <f>VLOOKUP(C208,Schools!A:B,2,0)</f>
        <v xml:space="preserve"> Please choose a school</v>
      </c>
      <c r="F208" s="192"/>
      <c r="G208" s="190"/>
      <c r="H208" s="190"/>
      <c r="I208" t="str">
        <f t="shared" si="52"/>
        <v>11294/543965</v>
      </c>
      <c r="J208">
        <f>VLOOKUP(C208,Schools!$A:$Z,9,0)</f>
        <v>0</v>
      </c>
      <c r="K208" s="190"/>
      <c r="L208" s="70" t="s">
        <v>34</v>
      </c>
      <c r="M208" s="70" t="str">
        <f t="shared" si="49"/>
        <v>TPG</v>
      </c>
      <c r="N208">
        <f>VLOOKUP(C208,Schools!A:D,4,0)</f>
        <v>0</v>
      </c>
      <c r="O208" s="148">
        <v>11294</v>
      </c>
      <c r="P208" s="148">
        <v>543965</v>
      </c>
      <c r="Q208" s="73"/>
      <c r="R208" s="75">
        <f t="shared" si="50"/>
        <v>0</v>
      </c>
      <c r="S208" s="73"/>
      <c r="T208" s="73"/>
      <c r="U208" s="73"/>
      <c r="V208" s="73"/>
      <c r="W208" s="73"/>
      <c r="X208" s="73"/>
      <c r="Y208" s="73"/>
      <c r="Z208" s="73"/>
      <c r="AA208" s="73"/>
      <c r="AB208" s="73"/>
      <c r="AC208" s="73">
        <f t="shared" si="53"/>
        <v>0</v>
      </c>
      <c r="AD208" s="48">
        <f t="shared" si="54"/>
        <v>0</v>
      </c>
      <c r="AE208" s="73"/>
      <c r="AF208" s="73"/>
      <c r="AG208" s="73"/>
      <c r="AH208" s="47"/>
      <c r="AI208" s="47"/>
    </row>
    <row r="209" spans="1:35" x14ac:dyDescent="0.25">
      <c r="A209" t="str">
        <f t="shared" si="51"/>
        <v>TPG</v>
      </c>
      <c r="B209" s="191"/>
      <c r="C209" s="190"/>
      <c r="D209" t="str">
        <f>VLOOKUP(C209,Schools!A:B,2,0)</f>
        <v xml:space="preserve"> Please choose a school</v>
      </c>
      <c r="F209" s="192"/>
      <c r="G209" s="190"/>
      <c r="H209" s="190"/>
      <c r="I209" t="str">
        <f t="shared" si="52"/>
        <v>11294/543965</v>
      </c>
      <c r="J209">
        <f>VLOOKUP(C209,Schools!$A:$Z,9,0)</f>
        <v>0</v>
      </c>
      <c r="K209" s="190"/>
      <c r="L209" s="70" t="s">
        <v>34</v>
      </c>
      <c r="M209" s="70" t="str">
        <f t="shared" si="49"/>
        <v>TPG</v>
      </c>
      <c r="N209">
        <f>VLOOKUP(C209,Schools!A:D,4,0)</f>
        <v>0</v>
      </c>
      <c r="O209" s="148">
        <v>11294</v>
      </c>
      <c r="P209" s="148">
        <v>543965</v>
      </c>
      <c r="Q209" s="73"/>
      <c r="R209" s="75">
        <f t="shared" si="50"/>
        <v>0</v>
      </c>
      <c r="S209" s="73"/>
      <c r="T209" s="73"/>
      <c r="U209" s="73"/>
      <c r="V209" s="73"/>
      <c r="W209" s="73"/>
      <c r="X209" s="73"/>
      <c r="Y209" s="73"/>
      <c r="Z209" s="73"/>
      <c r="AA209" s="73"/>
      <c r="AB209" s="73"/>
      <c r="AC209" s="73">
        <f t="shared" si="53"/>
        <v>0</v>
      </c>
      <c r="AD209" s="48">
        <f t="shared" si="54"/>
        <v>0</v>
      </c>
      <c r="AE209" s="73"/>
      <c r="AF209" s="73"/>
      <c r="AG209" s="73"/>
      <c r="AH209" s="47"/>
      <c r="AI209" s="47"/>
    </row>
    <row r="210" spans="1:35" x14ac:dyDescent="0.25">
      <c r="A210" t="str">
        <f t="shared" si="51"/>
        <v>TPG</v>
      </c>
      <c r="B210" s="191"/>
      <c r="C210" s="190"/>
      <c r="D210" t="str">
        <f>VLOOKUP(C210,Schools!A:B,2,0)</f>
        <v xml:space="preserve"> Please choose a school</v>
      </c>
      <c r="F210" s="192"/>
      <c r="G210" s="190"/>
      <c r="H210" s="190"/>
      <c r="I210" t="str">
        <f t="shared" si="52"/>
        <v>11294/543965</v>
      </c>
      <c r="J210">
        <f>VLOOKUP(C210,Schools!$A:$Z,9,0)</f>
        <v>0</v>
      </c>
      <c r="K210" s="190"/>
      <c r="L210" s="70" t="s">
        <v>34</v>
      </c>
      <c r="M210" s="70" t="str">
        <f t="shared" si="49"/>
        <v>TPG</v>
      </c>
      <c r="N210">
        <f>VLOOKUP(C210,Schools!A:D,4,0)</f>
        <v>0</v>
      </c>
      <c r="O210" s="148">
        <v>11294</v>
      </c>
      <c r="P210" s="148">
        <v>543965</v>
      </c>
      <c r="Q210" s="73"/>
      <c r="R210" s="75">
        <f t="shared" si="50"/>
        <v>0</v>
      </c>
      <c r="S210" s="73"/>
      <c r="T210" s="73"/>
      <c r="U210" s="73"/>
      <c r="V210" s="73"/>
      <c r="W210" s="73"/>
      <c r="X210" s="73"/>
      <c r="Y210" s="73"/>
      <c r="Z210" s="73"/>
      <c r="AA210" s="73"/>
      <c r="AB210" s="73"/>
      <c r="AC210" s="73">
        <f t="shared" si="53"/>
        <v>0</v>
      </c>
      <c r="AD210" s="48">
        <f t="shared" si="54"/>
        <v>0</v>
      </c>
      <c r="AE210" s="73"/>
      <c r="AF210" s="73"/>
      <c r="AG210" s="73"/>
      <c r="AH210" s="47"/>
      <c r="AI210" s="47"/>
    </row>
    <row r="211" spans="1:35" x14ac:dyDescent="0.25">
      <c r="A211" t="str">
        <f t="shared" si="51"/>
        <v>TPG</v>
      </c>
      <c r="B211" s="191"/>
      <c r="C211" s="190"/>
      <c r="D211" t="str">
        <f>VLOOKUP(C211,Schools!A:B,2,0)</f>
        <v xml:space="preserve"> Please choose a school</v>
      </c>
      <c r="F211" s="192"/>
      <c r="G211" s="190"/>
      <c r="H211" s="190"/>
      <c r="I211" t="str">
        <f t="shared" si="52"/>
        <v>11294/543965</v>
      </c>
      <c r="J211">
        <f>VLOOKUP(C211,Schools!$A:$Z,9,0)</f>
        <v>0</v>
      </c>
      <c r="K211" s="190"/>
      <c r="L211" s="70" t="s">
        <v>34</v>
      </c>
      <c r="M211" s="70" t="str">
        <f t="shared" si="49"/>
        <v>TPG</v>
      </c>
      <c r="N211">
        <f>VLOOKUP(C211,Schools!A:D,4,0)</f>
        <v>0</v>
      </c>
      <c r="O211" s="148">
        <v>11294</v>
      </c>
      <c r="P211" s="148">
        <v>543965</v>
      </c>
      <c r="Q211" s="73"/>
      <c r="R211" s="75">
        <f t="shared" si="50"/>
        <v>0</v>
      </c>
      <c r="S211" s="73"/>
      <c r="T211" s="73"/>
      <c r="U211" s="73"/>
      <c r="V211" s="73"/>
      <c r="W211" s="73"/>
      <c r="X211" s="73"/>
      <c r="Y211" s="73"/>
      <c r="Z211" s="73"/>
      <c r="AA211" s="73"/>
      <c r="AB211" s="73"/>
      <c r="AC211" s="73">
        <f t="shared" si="53"/>
        <v>0</v>
      </c>
      <c r="AD211" s="48">
        <f t="shared" si="54"/>
        <v>0</v>
      </c>
      <c r="AE211" s="73"/>
      <c r="AF211" s="73"/>
      <c r="AG211" s="73"/>
      <c r="AH211" s="47"/>
      <c r="AI211" s="47"/>
    </row>
    <row r="212" spans="1:35" x14ac:dyDescent="0.25">
      <c r="A212" t="str">
        <f t="shared" si="51"/>
        <v>TPG</v>
      </c>
      <c r="B212" s="191"/>
      <c r="C212" s="190"/>
      <c r="D212" t="str">
        <f>VLOOKUP(C212,Schools!A:B,2,0)</f>
        <v xml:space="preserve"> Please choose a school</v>
      </c>
      <c r="F212" s="192"/>
      <c r="G212" s="190"/>
      <c r="H212" s="190"/>
      <c r="I212" t="str">
        <f t="shared" si="52"/>
        <v>11294/543965</v>
      </c>
      <c r="J212">
        <f>VLOOKUP(C212,Schools!$A:$Z,9,0)</f>
        <v>0</v>
      </c>
      <c r="K212" s="190"/>
      <c r="L212" s="70" t="s">
        <v>34</v>
      </c>
      <c r="M212" s="70" t="str">
        <f t="shared" si="49"/>
        <v>TPG</v>
      </c>
      <c r="N212">
        <f>VLOOKUP(C212,Schools!A:D,4,0)</f>
        <v>0</v>
      </c>
      <c r="O212" s="148">
        <v>11294</v>
      </c>
      <c r="P212" s="148">
        <v>543965</v>
      </c>
      <c r="Q212" s="73"/>
      <c r="R212" s="75">
        <f t="shared" si="50"/>
        <v>0</v>
      </c>
      <c r="S212" s="73"/>
      <c r="T212" s="73"/>
      <c r="U212" s="73"/>
      <c r="V212" s="73"/>
      <c r="W212" s="73"/>
      <c r="X212" s="73"/>
      <c r="Y212" s="73"/>
      <c r="Z212" s="73"/>
      <c r="AA212" s="73"/>
      <c r="AB212" s="73"/>
      <c r="AC212" s="73">
        <f t="shared" si="53"/>
        <v>0</v>
      </c>
      <c r="AD212" s="48">
        <f t="shared" si="54"/>
        <v>0</v>
      </c>
      <c r="AE212" s="73"/>
      <c r="AF212" s="73"/>
      <c r="AG212" s="73"/>
      <c r="AH212" s="47"/>
      <c r="AI212" s="47"/>
    </row>
    <row r="213" spans="1:35" x14ac:dyDescent="0.25">
      <c r="A213" t="str">
        <f t="shared" si="51"/>
        <v>TPG</v>
      </c>
      <c r="B213" s="191"/>
      <c r="C213" s="190"/>
      <c r="D213" t="str">
        <f>VLOOKUP(C213,Schools!A:B,2,0)</f>
        <v xml:space="preserve"> Please choose a school</v>
      </c>
      <c r="F213" s="192"/>
      <c r="G213" s="190"/>
      <c r="H213" s="190"/>
      <c r="I213" t="str">
        <f t="shared" si="52"/>
        <v>11294/543965</v>
      </c>
      <c r="J213">
        <f>VLOOKUP(C213,Schools!$A:$Z,9,0)</f>
        <v>0</v>
      </c>
      <c r="K213" s="190"/>
      <c r="L213" s="70" t="s">
        <v>34</v>
      </c>
      <c r="M213" s="70" t="str">
        <f t="shared" ref="M213:M263" si="55">L213</f>
        <v>TPG</v>
      </c>
      <c r="N213">
        <f>VLOOKUP(C213,Schools!A:D,4,0)</f>
        <v>0</v>
      </c>
      <c r="O213" s="148">
        <v>11294</v>
      </c>
      <c r="P213" s="148">
        <v>543965</v>
      </c>
      <c r="Q213" s="73"/>
      <c r="R213" s="75">
        <f t="shared" ref="R213:R263" si="56">F213</f>
        <v>0</v>
      </c>
      <c r="S213" s="73"/>
      <c r="T213" s="73"/>
      <c r="U213" s="73"/>
      <c r="V213" s="73"/>
      <c r="W213" s="73"/>
      <c r="X213" s="73"/>
      <c r="Y213" s="73"/>
      <c r="Z213" s="73"/>
      <c r="AA213" s="73"/>
      <c r="AB213" s="73"/>
      <c r="AC213" s="73">
        <f t="shared" si="53"/>
        <v>0</v>
      </c>
      <c r="AD213" s="48">
        <f t="shared" si="54"/>
        <v>0</v>
      </c>
      <c r="AE213" s="73"/>
      <c r="AF213" s="73"/>
      <c r="AG213" s="73"/>
      <c r="AH213" s="47"/>
      <c r="AI213" s="47"/>
    </row>
    <row r="214" spans="1:35" x14ac:dyDescent="0.25">
      <c r="A214" t="str">
        <f t="shared" si="51"/>
        <v>TPG</v>
      </c>
      <c r="B214" s="191"/>
      <c r="C214" s="190"/>
      <c r="D214" t="str">
        <f>VLOOKUP(C214,Schools!A:B,2,0)</f>
        <v xml:space="preserve"> Please choose a school</v>
      </c>
      <c r="F214" s="192"/>
      <c r="G214" s="190"/>
      <c r="H214" s="190"/>
      <c r="I214" t="str">
        <f t="shared" si="52"/>
        <v>11294/543965</v>
      </c>
      <c r="J214">
        <f>VLOOKUP(C214,Schools!$A:$Z,9,0)</f>
        <v>0</v>
      </c>
      <c r="K214" s="190"/>
      <c r="L214" s="70" t="s">
        <v>34</v>
      </c>
      <c r="M214" s="70" t="str">
        <f t="shared" si="55"/>
        <v>TPG</v>
      </c>
      <c r="N214">
        <f>VLOOKUP(C214,Schools!A:D,4,0)</f>
        <v>0</v>
      </c>
      <c r="O214" s="148">
        <v>11294</v>
      </c>
      <c r="P214" s="148">
        <v>543965</v>
      </c>
      <c r="Q214" s="73"/>
      <c r="R214" s="75">
        <f t="shared" si="56"/>
        <v>0</v>
      </c>
      <c r="S214" s="73"/>
      <c r="T214" s="73"/>
      <c r="U214" s="73"/>
      <c r="V214" s="73"/>
      <c r="W214" s="73"/>
      <c r="X214" s="73"/>
      <c r="Y214" s="73"/>
      <c r="Z214" s="73"/>
      <c r="AA214" s="73"/>
      <c r="AB214" s="73"/>
      <c r="AC214" s="73">
        <f t="shared" si="53"/>
        <v>0</v>
      </c>
      <c r="AD214" s="48">
        <f t="shared" si="54"/>
        <v>0</v>
      </c>
      <c r="AE214" s="73"/>
      <c r="AF214" s="73"/>
      <c r="AG214" s="73"/>
      <c r="AH214" s="47"/>
      <c r="AI214" s="47"/>
    </row>
    <row r="215" spans="1:35" x14ac:dyDescent="0.25">
      <c r="A215" t="str">
        <f t="shared" si="51"/>
        <v>TPG</v>
      </c>
      <c r="B215" s="191"/>
      <c r="C215" s="190"/>
      <c r="D215" t="str">
        <f>VLOOKUP(C215,Schools!A:B,2,0)</f>
        <v xml:space="preserve"> Please choose a school</v>
      </c>
      <c r="F215" s="192"/>
      <c r="G215" s="190"/>
      <c r="H215" s="190"/>
      <c r="I215" t="str">
        <f t="shared" si="52"/>
        <v>11294/543965</v>
      </c>
      <c r="J215">
        <f>VLOOKUP(C215,Schools!$A:$Z,9,0)</f>
        <v>0</v>
      </c>
      <c r="K215" s="190"/>
      <c r="L215" s="70" t="s">
        <v>34</v>
      </c>
      <c r="M215" s="70" t="str">
        <f t="shared" si="55"/>
        <v>TPG</v>
      </c>
      <c r="N215">
        <f>VLOOKUP(C215,Schools!A:D,4,0)</f>
        <v>0</v>
      </c>
      <c r="O215" s="148">
        <v>11294</v>
      </c>
      <c r="P215" s="148">
        <v>543965</v>
      </c>
      <c r="Q215" s="73"/>
      <c r="R215" s="75">
        <f t="shared" si="56"/>
        <v>0</v>
      </c>
      <c r="S215" s="73"/>
      <c r="T215" s="73"/>
      <c r="U215" s="73"/>
      <c r="V215" s="73"/>
      <c r="W215" s="73"/>
      <c r="X215" s="73"/>
      <c r="Y215" s="73"/>
      <c r="Z215" s="73"/>
      <c r="AA215" s="73"/>
      <c r="AB215" s="73"/>
      <c r="AC215" s="73">
        <f t="shared" si="53"/>
        <v>0</v>
      </c>
      <c r="AD215" s="48">
        <f t="shared" si="54"/>
        <v>0</v>
      </c>
      <c r="AE215" s="73"/>
      <c r="AF215" s="73"/>
      <c r="AG215" s="73"/>
      <c r="AH215" s="47"/>
      <c r="AI215" s="47"/>
    </row>
    <row r="216" spans="1:35" x14ac:dyDescent="0.25">
      <c r="A216" t="str">
        <f t="shared" si="51"/>
        <v>TPG</v>
      </c>
      <c r="B216" s="191"/>
      <c r="C216" s="190"/>
      <c r="D216" t="str">
        <f>VLOOKUP(C216,Schools!A:B,2,0)</f>
        <v xml:space="preserve"> Please choose a school</v>
      </c>
      <c r="F216" s="192"/>
      <c r="G216" s="190"/>
      <c r="H216" s="190"/>
      <c r="I216" t="str">
        <f t="shared" si="52"/>
        <v>11294/543965</v>
      </c>
      <c r="J216">
        <f>VLOOKUP(C216,Schools!$A:$Z,9,0)</f>
        <v>0</v>
      </c>
      <c r="K216" s="190"/>
      <c r="L216" s="70" t="s">
        <v>34</v>
      </c>
      <c r="M216" s="70" t="str">
        <f t="shared" si="55"/>
        <v>TPG</v>
      </c>
      <c r="N216">
        <f>VLOOKUP(C216,Schools!A:D,4,0)</f>
        <v>0</v>
      </c>
      <c r="O216" s="148">
        <v>11294</v>
      </c>
      <c r="P216" s="148">
        <v>543965</v>
      </c>
      <c r="Q216" s="73"/>
      <c r="R216" s="75">
        <f t="shared" si="56"/>
        <v>0</v>
      </c>
      <c r="S216" s="73"/>
      <c r="T216" s="73"/>
      <c r="U216" s="73"/>
      <c r="V216" s="73"/>
      <c r="W216" s="73"/>
      <c r="X216" s="73"/>
      <c r="Y216" s="73"/>
      <c r="Z216" s="73"/>
      <c r="AA216" s="73"/>
      <c r="AB216" s="73"/>
      <c r="AC216" s="73">
        <f t="shared" si="53"/>
        <v>0</v>
      </c>
      <c r="AD216" s="48">
        <f t="shared" si="54"/>
        <v>0</v>
      </c>
      <c r="AE216" s="73"/>
      <c r="AF216" s="73"/>
      <c r="AG216" s="73"/>
      <c r="AH216" s="47"/>
      <c r="AI216" s="47"/>
    </row>
    <row r="217" spans="1:35" x14ac:dyDescent="0.25">
      <c r="A217" t="str">
        <f t="shared" si="51"/>
        <v>TPG</v>
      </c>
      <c r="B217" s="191"/>
      <c r="C217" s="190"/>
      <c r="D217" t="str">
        <f>VLOOKUP(C217,Schools!A:B,2,0)</f>
        <v xml:space="preserve"> Please choose a school</v>
      </c>
      <c r="F217" s="192"/>
      <c r="G217" s="190"/>
      <c r="H217" s="190"/>
      <c r="I217" t="str">
        <f t="shared" si="52"/>
        <v>11294/543965</v>
      </c>
      <c r="J217">
        <f>VLOOKUP(C217,Schools!$A:$Z,9,0)</f>
        <v>0</v>
      </c>
      <c r="K217" s="190"/>
      <c r="L217" s="70" t="s">
        <v>34</v>
      </c>
      <c r="M217" s="70" t="str">
        <f t="shared" si="55"/>
        <v>TPG</v>
      </c>
      <c r="N217">
        <f>VLOOKUP(C217,Schools!A:D,4,0)</f>
        <v>0</v>
      </c>
      <c r="O217" s="148">
        <v>11294</v>
      </c>
      <c r="P217" s="148">
        <v>543965</v>
      </c>
      <c r="Q217" s="73"/>
      <c r="R217" s="75">
        <f t="shared" si="56"/>
        <v>0</v>
      </c>
      <c r="S217" s="73"/>
      <c r="T217" s="73"/>
      <c r="U217" s="73"/>
      <c r="V217" s="73"/>
      <c r="W217" s="73"/>
      <c r="X217" s="73"/>
      <c r="Y217" s="73"/>
      <c r="Z217" s="73"/>
      <c r="AA217" s="73"/>
      <c r="AB217" s="73"/>
      <c r="AC217" s="73">
        <f t="shared" si="53"/>
        <v>0</v>
      </c>
      <c r="AD217" s="48">
        <f t="shared" si="54"/>
        <v>0</v>
      </c>
      <c r="AE217" s="73"/>
      <c r="AF217" s="73"/>
      <c r="AG217" s="73"/>
      <c r="AH217" s="47"/>
      <c r="AI217" s="47"/>
    </row>
    <row r="218" spans="1:35" x14ac:dyDescent="0.25">
      <c r="A218" t="str">
        <f t="shared" si="51"/>
        <v>TPG</v>
      </c>
      <c r="B218" s="191"/>
      <c r="C218" s="190"/>
      <c r="D218" t="str">
        <f>VLOOKUP(C218,Schools!A:B,2,0)</f>
        <v xml:space="preserve"> Please choose a school</v>
      </c>
      <c r="F218" s="192"/>
      <c r="G218" s="190"/>
      <c r="H218" s="190"/>
      <c r="I218" t="str">
        <f t="shared" si="52"/>
        <v>11294/543965</v>
      </c>
      <c r="J218">
        <f>VLOOKUP(C218,Schools!$A:$Z,9,0)</f>
        <v>0</v>
      </c>
      <c r="K218" s="190"/>
      <c r="L218" s="70" t="s">
        <v>34</v>
      </c>
      <c r="M218" s="70" t="str">
        <f t="shared" si="55"/>
        <v>TPG</v>
      </c>
      <c r="N218">
        <f>VLOOKUP(C218,Schools!A:D,4,0)</f>
        <v>0</v>
      </c>
      <c r="O218" s="148">
        <v>11294</v>
      </c>
      <c r="P218" s="148">
        <v>543965</v>
      </c>
      <c r="Q218" s="73"/>
      <c r="R218" s="75">
        <f t="shared" si="56"/>
        <v>0</v>
      </c>
      <c r="S218" s="73"/>
      <c r="T218" s="73"/>
      <c r="U218" s="73"/>
      <c r="V218" s="73"/>
      <c r="W218" s="73"/>
      <c r="X218" s="73"/>
      <c r="Y218" s="73"/>
      <c r="Z218" s="73"/>
      <c r="AA218" s="73"/>
      <c r="AB218" s="73"/>
      <c r="AC218" s="73">
        <f t="shared" si="53"/>
        <v>0</v>
      </c>
      <c r="AD218" s="48">
        <f t="shared" si="54"/>
        <v>0</v>
      </c>
      <c r="AE218" s="73"/>
      <c r="AF218" s="73"/>
      <c r="AG218" s="73"/>
      <c r="AH218" s="47"/>
      <c r="AI218" s="47"/>
    </row>
    <row r="219" spans="1:35" x14ac:dyDescent="0.25">
      <c r="A219" t="str">
        <f t="shared" si="51"/>
        <v>TPG</v>
      </c>
      <c r="B219" s="191"/>
      <c r="C219" s="190"/>
      <c r="D219" t="str">
        <f>VLOOKUP(C219,Schools!A:B,2,0)</f>
        <v xml:space="preserve"> Please choose a school</v>
      </c>
      <c r="F219" s="192"/>
      <c r="G219" s="190"/>
      <c r="H219" s="190"/>
      <c r="I219" t="str">
        <f t="shared" si="52"/>
        <v>11294/543965</v>
      </c>
      <c r="J219">
        <f>VLOOKUP(C219,Schools!$A:$Z,9,0)</f>
        <v>0</v>
      </c>
      <c r="K219" s="190"/>
      <c r="L219" s="70" t="s">
        <v>34</v>
      </c>
      <c r="M219" s="70" t="str">
        <f t="shared" si="55"/>
        <v>TPG</v>
      </c>
      <c r="N219">
        <f>VLOOKUP(C219,Schools!A:D,4,0)</f>
        <v>0</v>
      </c>
      <c r="O219" s="148">
        <v>11294</v>
      </c>
      <c r="P219" s="148">
        <v>543965</v>
      </c>
      <c r="Q219" s="73"/>
      <c r="R219" s="75">
        <f t="shared" si="56"/>
        <v>0</v>
      </c>
      <c r="S219" s="73"/>
      <c r="T219" s="73"/>
      <c r="U219" s="73"/>
      <c r="V219" s="73"/>
      <c r="W219" s="73"/>
      <c r="X219" s="73"/>
      <c r="Y219" s="73"/>
      <c r="Z219" s="73"/>
      <c r="AA219" s="73"/>
      <c r="AB219" s="73"/>
      <c r="AC219" s="73">
        <f t="shared" si="53"/>
        <v>0</v>
      </c>
      <c r="AD219" s="48">
        <f t="shared" si="54"/>
        <v>0</v>
      </c>
      <c r="AE219" s="73"/>
      <c r="AF219" s="73"/>
      <c r="AG219" s="73"/>
      <c r="AH219" s="47"/>
      <c r="AI219" s="47"/>
    </row>
    <row r="220" spans="1:35" x14ac:dyDescent="0.25">
      <c r="A220" t="str">
        <f t="shared" si="51"/>
        <v>TPG</v>
      </c>
      <c r="B220" s="191"/>
      <c r="C220" s="190"/>
      <c r="D220" t="str">
        <f>VLOOKUP(C220,Schools!A:B,2,0)</f>
        <v xml:space="preserve"> Please choose a school</v>
      </c>
      <c r="F220" s="192"/>
      <c r="G220" s="190"/>
      <c r="H220" s="190"/>
      <c r="I220" t="str">
        <f t="shared" si="52"/>
        <v>11294/543965</v>
      </c>
      <c r="J220">
        <f>VLOOKUP(C220,Schools!$A:$Z,9,0)</f>
        <v>0</v>
      </c>
      <c r="K220" s="190"/>
      <c r="L220" s="70" t="s">
        <v>34</v>
      </c>
      <c r="M220" s="70" t="str">
        <f t="shared" si="55"/>
        <v>TPG</v>
      </c>
      <c r="N220">
        <f>VLOOKUP(C220,Schools!A:D,4,0)</f>
        <v>0</v>
      </c>
      <c r="O220" s="148">
        <v>11294</v>
      </c>
      <c r="P220" s="148">
        <v>543965</v>
      </c>
      <c r="Q220" s="73"/>
      <c r="R220" s="75">
        <f t="shared" si="56"/>
        <v>0</v>
      </c>
      <c r="S220" s="73"/>
      <c r="T220" s="73"/>
      <c r="U220" s="73"/>
      <c r="V220" s="73"/>
      <c r="W220" s="73"/>
      <c r="X220" s="73"/>
      <c r="Y220" s="73"/>
      <c r="Z220" s="73"/>
      <c r="AA220" s="73"/>
      <c r="AB220" s="73"/>
      <c r="AC220" s="73">
        <f t="shared" si="53"/>
        <v>0</v>
      </c>
      <c r="AD220" s="48">
        <f t="shared" si="54"/>
        <v>0</v>
      </c>
      <c r="AE220" s="73"/>
      <c r="AF220" s="73"/>
      <c r="AG220" s="73"/>
      <c r="AH220" s="47"/>
      <c r="AI220" s="47"/>
    </row>
    <row r="221" spans="1:35" x14ac:dyDescent="0.25">
      <c r="A221" t="str">
        <f t="shared" si="51"/>
        <v>TPG</v>
      </c>
      <c r="B221" s="191"/>
      <c r="C221" s="190"/>
      <c r="D221" t="str">
        <f>VLOOKUP(C221,Schools!A:B,2,0)</f>
        <v xml:space="preserve"> Please choose a school</v>
      </c>
      <c r="F221" s="192"/>
      <c r="G221" s="190"/>
      <c r="H221" s="190"/>
      <c r="I221" t="str">
        <f t="shared" si="52"/>
        <v>11294/543965</v>
      </c>
      <c r="J221">
        <f>VLOOKUP(C221,Schools!$A:$Z,9,0)</f>
        <v>0</v>
      </c>
      <c r="K221" s="190"/>
      <c r="L221" s="70" t="s">
        <v>34</v>
      </c>
      <c r="M221" s="70" t="str">
        <f t="shared" si="55"/>
        <v>TPG</v>
      </c>
      <c r="N221">
        <f>VLOOKUP(C221,Schools!A:D,4,0)</f>
        <v>0</v>
      </c>
      <c r="O221" s="148">
        <v>11294</v>
      </c>
      <c r="P221" s="148">
        <v>543965</v>
      </c>
      <c r="Q221" s="73"/>
      <c r="R221" s="75">
        <f t="shared" si="56"/>
        <v>0</v>
      </c>
      <c r="S221" s="73"/>
      <c r="T221" s="73"/>
      <c r="U221" s="73"/>
      <c r="V221" s="73"/>
      <c r="W221" s="73"/>
      <c r="X221" s="73"/>
      <c r="Y221" s="73"/>
      <c r="Z221" s="73"/>
      <c r="AA221" s="73"/>
      <c r="AB221" s="73"/>
      <c r="AC221" s="73">
        <f t="shared" si="53"/>
        <v>0</v>
      </c>
      <c r="AD221" s="48">
        <f t="shared" si="54"/>
        <v>0</v>
      </c>
      <c r="AE221" s="73"/>
      <c r="AF221" s="73"/>
      <c r="AG221" s="73"/>
      <c r="AH221" s="47"/>
      <c r="AI221" s="47"/>
    </row>
    <row r="222" spans="1:35" x14ac:dyDescent="0.25">
      <c r="A222" t="str">
        <f t="shared" si="51"/>
        <v>TPG</v>
      </c>
      <c r="B222" s="191"/>
      <c r="C222" s="190"/>
      <c r="D222" t="str">
        <f>VLOOKUP(C222,Schools!A:B,2,0)</f>
        <v xml:space="preserve"> Please choose a school</v>
      </c>
      <c r="F222" s="192"/>
      <c r="G222" s="190"/>
      <c r="H222" s="190"/>
      <c r="I222" t="str">
        <f t="shared" si="52"/>
        <v>11294/543965</v>
      </c>
      <c r="J222">
        <f>VLOOKUP(C222,Schools!$A:$Z,9,0)</f>
        <v>0</v>
      </c>
      <c r="K222" s="190"/>
      <c r="L222" s="70" t="s">
        <v>34</v>
      </c>
      <c r="M222" s="70" t="str">
        <f t="shared" si="55"/>
        <v>TPG</v>
      </c>
      <c r="N222">
        <f>VLOOKUP(C222,Schools!A:D,4,0)</f>
        <v>0</v>
      </c>
      <c r="O222" s="148">
        <v>11294</v>
      </c>
      <c r="P222" s="148">
        <v>543965</v>
      </c>
      <c r="Q222" s="73"/>
      <c r="R222" s="75">
        <f t="shared" si="56"/>
        <v>0</v>
      </c>
      <c r="S222" s="73"/>
      <c r="T222" s="73"/>
      <c r="U222" s="73"/>
      <c r="V222" s="73"/>
      <c r="W222" s="73"/>
      <c r="X222" s="73"/>
      <c r="Y222" s="73"/>
      <c r="Z222" s="73"/>
      <c r="AA222" s="73"/>
      <c r="AB222" s="73"/>
      <c r="AC222" s="73">
        <f t="shared" si="53"/>
        <v>0</v>
      </c>
      <c r="AD222" s="48">
        <f t="shared" si="54"/>
        <v>0</v>
      </c>
      <c r="AE222" s="73"/>
      <c r="AF222" s="73"/>
      <c r="AG222" s="73"/>
      <c r="AH222" s="47"/>
      <c r="AI222" s="47"/>
    </row>
    <row r="223" spans="1:35" x14ac:dyDescent="0.25">
      <c r="A223" t="str">
        <f t="shared" si="51"/>
        <v>TPG</v>
      </c>
      <c r="B223" s="191"/>
      <c r="C223" s="190"/>
      <c r="D223" t="str">
        <f>VLOOKUP(C223,Schools!A:B,2,0)</f>
        <v xml:space="preserve"> Please choose a school</v>
      </c>
      <c r="F223" s="192"/>
      <c r="G223" s="190"/>
      <c r="H223" s="190"/>
      <c r="I223" t="str">
        <f t="shared" si="52"/>
        <v>11294/543965</v>
      </c>
      <c r="J223">
        <f>VLOOKUP(C223,Schools!$A:$Z,9,0)</f>
        <v>0</v>
      </c>
      <c r="K223" s="190"/>
      <c r="L223" s="70" t="s">
        <v>34</v>
      </c>
      <c r="M223" s="70" t="str">
        <f t="shared" si="55"/>
        <v>TPG</v>
      </c>
      <c r="N223">
        <f>VLOOKUP(C223,Schools!A:D,4,0)</f>
        <v>0</v>
      </c>
      <c r="O223" s="148">
        <v>11294</v>
      </c>
      <c r="P223" s="148">
        <v>543965</v>
      </c>
      <c r="Q223" s="73"/>
      <c r="R223" s="75">
        <f t="shared" si="56"/>
        <v>0</v>
      </c>
      <c r="S223" s="73"/>
      <c r="T223" s="73"/>
      <c r="U223" s="73"/>
      <c r="V223" s="73"/>
      <c r="W223" s="73"/>
      <c r="X223" s="73"/>
      <c r="Y223" s="73"/>
      <c r="Z223" s="73"/>
      <c r="AA223" s="73"/>
      <c r="AB223" s="73"/>
      <c r="AC223" s="73">
        <f t="shared" si="53"/>
        <v>0</v>
      </c>
      <c r="AD223" s="48">
        <f t="shared" si="54"/>
        <v>0</v>
      </c>
      <c r="AE223" s="73"/>
      <c r="AF223" s="73"/>
      <c r="AG223" s="73"/>
      <c r="AH223" s="47"/>
      <c r="AI223" s="47"/>
    </row>
    <row r="224" spans="1:35" x14ac:dyDescent="0.25">
      <c r="A224" t="str">
        <f t="shared" si="51"/>
        <v>TPG</v>
      </c>
      <c r="B224" s="191"/>
      <c r="C224" s="190"/>
      <c r="D224" t="str">
        <f>VLOOKUP(C224,Schools!A:B,2,0)</f>
        <v xml:space="preserve"> Please choose a school</v>
      </c>
      <c r="F224" s="192"/>
      <c r="G224" s="190"/>
      <c r="H224" s="190"/>
      <c r="I224" t="str">
        <f t="shared" si="52"/>
        <v>11294/543965</v>
      </c>
      <c r="J224">
        <f>VLOOKUP(C224,Schools!$A:$Z,9,0)</f>
        <v>0</v>
      </c>
      <c r="K224" s="190"/>
      <c r="L224" s="70" t="s">
        <v>34</v>
      </c>
      <c r="M224" s="70" t="str">
        <f t="shared" si="55"/>
        <v>TPG</v>
      </c>
      <c r="N224">
        <f>VLOOKUP(C224,Schools!A:D,4,0)</f>
        <v>0</v>
      </c>
      <c r="O224" s="148">
        <v>11294</v>
      </c>
      <c r="P224" s="148">
        <v>543965</v>
      </c>
      <c r="Q224" s="73"/>
      <c r="R224" s="75">
        <f t="shared" si="56"/>
        <v>0</v>
      </c>
      <c r="S224" s="73"/>
      <c r="T224" s="73"/>
      <c r="U224" s="73"/>
      <c r="V224" s="73"/>
      <c r="W224" s="73"/>
      <c r="X224" s="73"/>
      <c r="Y224" s="73"/>
      <c r="Z224" s="73"/>
      <c r="AA224" s="73"/>
      <c r="AB224" s="73"/>
      <c r="AC224" s="73">
        <f t="shared" si="53"/>
        <v>0</v>
      </c>
      <c r="AD224" s="48">
        <f t="shared" si="54"/>
        <v>0</v>
      </c>
      <c r="AE224" s="73"/>
      <c r="AF224" s="73"/>
      <c r="AG224" s="73"/>
      <c r="AH224" s="47"/>
      <c r="AI224" s="47"/>
    </row>
    <row r="225" spans="1:35" x14ac:dyDescent="0.25">
      <c r="A225" t="str">
        <f t="shared" si="51"/>
        <v>TPG</v>
      </c>
      <c r="B225" s="191"/>
      <c r="C225" s="190"/>
      <c r="D225" t="str">
        <f>VLOOKUP(C225,Schools!A:B,2,0)</f>
        <v xml:space="preserve"> Please choose a school</v>
      </c>
      <c r="F225" s="192"/>
      <c r="G225" s="190"/>
      <c r="H225" s="190"/>
      <c r="I225" t="str">
        <f t="shared" si="52"/>
        <v>11294/543965</v>
      </c>
      <c r="J225">
        <f>VLOOKUP(C225,Schools!$A:$Z,9,0)</f>
        <v>0</v>
      </c>
      <c r="K225" s="190"/>
      <c r="L225" s="70" t="s">
        <v>34</v>
      </c>
      <c r="M225" s="70" t="str">
        <f t="shared" si="55"/>
        <v>TPG</v>
      </c>
      <c r="N225">
        <f>VLOOKUP(C225,Schools!A:D,4,0)</f>
        <v>0</v>
      </c>
      <c r="O225" s="148">
        <v>11294</v>
      </c>
      <c r="P225" s="148">
        <v>543965</v>
      </c>
      <c r="Q225" s="73"/>
      <c r="R225" s="75">
        <f t="shared" si="56"/>
        <v>0</v>
      </c>
      <c r="S225" s="73"/>
      <c r="T225" s="73"/>
      <c r="U225" s="73"/>
      <c r="V225" s="73"/>
      <c r="W225" s="73"/>
      <c r="X225" s="73"/>
      <c r="Y225" s="73"/>
      <c r="Z225" s="73"/>
      <c r="AA225" s="73"/>
      <c r="AB225" s="73"/>
      <c r="AC225" s="73">
        <f t="shared" si="53"/>
        <v>0</v>
      </c>
      <c r="AD225" s="48">
        <f t="shared" si="54"/>
        <v>0</v>
      </c>
      <c r="AE225" s="73"/>
      <c r="AF225" s="73"/>
      <c r="AG225" s="73"/>
      <c r="AH225" s="47"/>
      <c r="AI225" s="47"/>
    </row>
    <row r="226" spans="1:35" x14ac:dyDescent="0.25">
      <c r="A226" t="str">
        <f t="shared" si="51"/>
        <v>TPG</v>
      </c>
      <c r="B226" s="191"/>
      <c r="C226" s="190"/>
      <c r="D226" t="str">
        <f>VLOOKUP(C226,Schools!A:B,2,0)</f>
        <v xml:space="preserve"> Please choose a school</v>
      </c>
      <c r="F226" s="192"/>
      <c r="G226" s="190"/>
      <c r="H226" s="190"/>
      <c r="I226" t="str">
        <f t="shared" si="52"/>
        <v>11294/543965</v>
      </c>
      <c r="J226">
        <f>VLOOKUP(C226,Schools!$A:$Z,9,0)</f>
        <v>0</v>
      </c>
      <c r="K226" s="190"/>
      <c r="L226" s="70" t="s">
        <v>34</v>
      </c>
      <c r="M226" s="70" t="str">
        <f t="shared" si="55"/>
        <v>TPG</v>
      </c>
      <c r="N226">
        <f>VLOOKUP(C226,Schools!A:D,4,0)</f>
        <v>0</v>
      </c>
      <c r="O226" s="148">
        <v>11294</v>
      </c>
      <c r="P226" s="148">
        <v>543965</v>
      </c>
      <c r="Q226" s="73"/>
      <c r="R226" s="75">
        <f t="shared" si="56"/>
        <v>0</v>
      </c>
      <c r="S226" s="73"/>
      <c r="T226" s="73"/>
      <c r="U226" s="73"/>
      <c r="V226" s="73"/>
      <c r="W226" s="73"/>
      <c r="X226" s="73"/>
      <c r="Y226" s="73"/>
      <c r="Z226" s="73"/>
      <c r="AA226" s="73"/>
      <c r="AB226" s="73"/>
      <c r="AC226" s="73">
        <f t="shared" si="53"/>
        <v>0</v>
      </c>
      <c r="AD226" s="48">
        <f t="shared" si="54"/>
        <v>0</v>
      </c>
      <c r="AE226" s="73"/>
      <c r="AF226" s="73"/>
      <c r="AG226" s="73"/>
      <c r="AH226" s="47"/>
      <c r="AI226" s="47"/>
    </row>
    <row r="227" spans="1:35" x14ac:dyDescent="0.25">
      <c r="A227" t="str">
        <f t="shared" si="51"/>
        <v>TPG</v>
      </c>
      <c r="B227" s="191"/>
      <c r="C227" s="190"/>
      <c r="D227" t="str">
        <f>VLOOKUP(C227,Schools!A:B,2,0)</f>
        <v xml:space="preserve"> Please choose a school</v>
      </c>
      <c r="F227" s="192"/>
      <c r="G227" s="190"/>
      <c r="H227" s="190"/>
      <c r="I227" t="str">
        <f t="shared" si="52"/>
        <v>11294/543965</v>
      </c>
      <c r="J227">
        <f>VLOOKUP(C227,Schools!$A:$Z,9,0)</f>
        <v>0</v>
      </c>
      <c r="K227" s="190"/>
      <c r="L227" s="70" t="s">
        <v>34</v>
      </c>
      <c r="M227" s="70" t="str">
        <f t="shared" si="55"/>
        <v>TPG</v>
      </c>
      <c r="N227">
        <f>VLOOKUP(C227,Schools!A:D,4,0)</f>
        <v>0</v>
      </c>
      <c r="O227" s="148">
        <v>11294</v>
      </c>
      <c r="P227" s="148">
        <v>543965</v>
      </c>
      <c r="Q227" s="73"/>
      <c r="R227" s="75">
        <f t="shared" si="56"/>
        <v>0</v>
      </c>
      <c r="S227" s="73"/>
      <c r="T227" s="73"/>
      <c r="U227" s="73"/>
      <c r="V227" s="73"/>
      <c r="W227" s="73"/>
      <c r="X227" s="73"/>
      <c r="Y227" s="73"/>
      <c r="Z227" s="73"/>
      <c r="AA227" s="73"/>
      <c r="AB227" s="73"/>
      <c r="AC227" s="73">
        <f t="shared" si="53"/>
        <v>0</v>
      </c>
      <c r="AD227" s="48">
        <f t="shared" si="54"/>
        <v>0</v>
      </c>
      <c r="AE227" s="73"/>
      <c r="AF227" s="73"/>
      <c r="AG227" s="73"/>
      <c r="AH227" s="47"/>
      <c r="AI227" s="47"/>
    </row>
    <row r="228" spans="1:35" x14ac:dyDescent="0.25">
      <c r="A228" t="str">
        <f t="shared" si="51"/>
        <v>TPG</v>
      </c>
      <c r="B228" s="191"/>
      <c r="C228" s="190"/>
      <c r="D228" t="str">
        <f>VLOOKUP(C228,Schools!A:B,2,0)</f>
        <v xml:space="preserve"> Please choose a school</v>
      </c>
      <c r="F228" s="192"/>
      <c r="G228" s="190"/>
      <c r="H228" s="190"/>
      <c r="I228" t="str">
        <f t="shared" si="52"/>
        <v>11294/543965</v>
      </c>
      <c r="J228">
        <f>VLOOKUP(C228,Schools!$A:$Z,9,0)</f>
        <v>0</v>
      </c>
      <c r="K228" s="190"/>
      <c r="L228" s="70" t="s">
        <v>34</v>
      </c>
      <c r="M228" s="70" t="str">
        <f t="shared" si="55"/>
        <v>TPG</v>
      </c>
      <c r="N228">
        <f>VLOOKUP(C228,Schools!A:D,4,0)</f>
        <v>0</v>
      </c>
      <c r="O228" s="148">
        <v>11294</v>
      </c>
      <c r="P228" s="148">
        <v>543965</v>
      </c>
      <c r="Q228" s="73"/>
      <c r="R228" s="75">
        <f t="shared" si="56"/>
        <v>0</v>
      </c>
      <c r="S228" s="73"/>
      <c r="T228" s="73"/>
      <c r="U228" s="73"/>
      <c r="V228" s="73"/>
      <c r="W228" s="73"/>
      <c r="X228" s="73"/>
      <c r="Y228" s="73"/>
      <c r="Z228" s="73"/>
      <c r="AA228" s="73"/>
      <c r="AB228" s="73"/>
      <c r="AC228" s="73">
        <f t="shared" si="53"/>
        <v>0</v>
      </c>
      <c r="AD228" s="48">
        <f t="shared" si="54"/>
        <v>0</v>
      </c>
      <c r="AE228" s="73"/>
      <c r="AF228" s="73"/>
      <c r="AG228" s="73"/>
      <c r="AH228" s="47"/>
      <c r="AI228" s="47"/>
    </row>
    <row r="229" spans="1:35" x14ac:dyDescent="0.25">
      <c r="A229" t="str">
        <f t="shared" si="51"/>
        <v>TPG</v>
      </c>
      <c r="B229" s="191"/>
      <c r="C229" s="190"/>
      <c r="D229" t="str">
        <f>VLOOKUP(C229,Schools!A:B,2,0)</f>
        <v xml:space="preserve"> Please choose a school</v>
      </c>
      <c r="F229" s="192"/>
      <c r="G229" s="190"/>
      <c r="H229" s="190"/>
      <c r="I229" t="str">
        <f t="shared" si="52"/>
        <v>11294/543965</v>
      </c>
      <c r="J229">
        <f>VLOOKUP(C229,Schools!$A:$Z,9,0)</f>
        <v>0</v>
      </c>
      <c r="K229" s="190"/>
      <c r="L229" s="70" t="s">
        <v>34</v>
      </c>
      <c r="M229" s="70" t="str">
        <f t="shared" si="55"/>
        <v>TPG</v>
      </c>
      <c r="N229">
        <f>VLOOKUP(C229,Schools!A:D,4,0)</f>
        <v>0</v>
      </c>
      <c r="O229" s="148">
        <v>11294</v>
      </c>
      <c r="P229" s="148">
        <v>543965</v>
      </c>
      <c r="Q229" s="73"/>
      <c r="R229" s="75">
        <f t="shared" si="56"/>
        <v>0</v>
      </c>
      <c r="S229" s="73"/>
      <c r="T229" s="73"/>
      <c r="U229" s="73"/>
      <c r="V229" s="73"/>
      <c r="W229" s="73"/>
      <c r="X229" s="73"/>
      <c r="Y229" s="73"/>
      <c r="Z229" s="73"/>
      <c r="AA229" s="73"/>
      <c r="AB229" s="73"/>
      <c r="AC229" s="73">
        <f t="shared" si="53"/>
        <v>0</v>
      </c>
      <c r="AD229" s="48">
        <f t="shared" si="54"/>
        <v>0</v>
      </c>
      <c r="AE229" s="73"/>
      <c r="AF229" s="73"/>
      <c r="AG229" s="73"/>
      <c r="AH229" s="47"/>
      <c r="AI229" s="47"/>
    </row>
    <row r="230" spans="1:35" x14ac:dyDescent="0.25">
      <c r="A230" t="str">
        <f t="shared" si="51"/>
        <v>TPG</v>
      </c>
      <c r="B230" s="191"/>
      <c r="C230" s="190"/>
      <c r="D230" t="str">
        <f>VLOOKUP(C230,Schools!A:B,2,0)</f>
        <v xml:space="preserve"> Please choose a school</v>
      </c>
      <c r="F230" s="192"/>
      <c r="G230" s="190"/>
      <c r="H230" s="190"/>
      <c r="I230" t="str">
        <f t="shared" si="52"/>
        <v>11294/543965</v>
      </c>
      <c r="J230">
        <f>VLOOKUP(C230,Schools!$A:$Z,9,0)</f>
        <v>0</v>
      </c>
      <c r="K230" s="190"/>
      <c r="L230" s="70" t="s">
        <v>34</v>
      </c>
      <c r="M230" s="70" t="str">
        <f t="shared" si="55"/>
        <v>TPG</v>
      </c>
      <c r="N230">
        <f>VLOOKUP(C230,Schools!A:D,4,0)</f>
        <v>0</v>
      </c>
      <c r="O230" s="148">
        <v>11294</v>
      </c>
      <c r="P230" s="148">
        <v>543965</v>
      </c>
      <c r="Q230" s="73"/>
      <c r="R230" s="75">
        <f t="shared" si="56"/>
        <v>0</v>
      </c>
      <c r="S230" s="73"/>
      <c r="T230" s="73"/>
      <c r="U230" s="73"/>
      <c r="V230" s="73"/>
      <c r="W230" s="73"/>
      <c r="X230" s="73"/>
      <c r="Y230" s="73"/>
      <c r="Z230" s="73"/>
      <c r="AA230" s="73"/>
      <c r="AB230" s="73"/>
      <c r="AC230" s="73">
        <f t="shared" si="53"/>
        <v>0</v>
      </c>
      <c r="AD230" s="48">
        <f t="shared" si="54"/>
        <v>0</v>
      </c>
      <c r="AE230" s="73"/>
      <c r="AF230" s="73"/>
      <c r="AG230" s="73"/>
      <c r="AH230" s="47"/>
      <c r="AI230" s="47"/>
    </row>
    <row r="231" spans="1:35" x14ac:dyDescent="0.25">
      <c r="A231" t="str">
        <f t="shared" si="51"/>
        <v>TPG</v>
      </c>
      <c r="B231" s="191"/>
      <c r="C231" s="190"/>
      <c r="D231" t="str">
        <f>VLOOKUP(C231,Schools!A:B,2,0)</f>
        <v xml:space="preserve"> Please choose a school</v>
      </c>
      <c r="F231" s="192"/>
      <c r="G231" s="190"/>
      <c r="H231" s="190"/>
      <c r="I231" t="str">
        <f t="shared" si="52"/>
        <v>11294/543965</v>
      </c>
      <c r="J231">
        <f>VLOOKUP(C231,Schools!$A:$Z,9,0)</f>
        <v>0</v>
      </c>
      <c r="K231" s="190"/>
      <c r="L231" s="70" t="s">
        <v>34</v>
      </c>
      <c r="M231" s="70" t="str">
        <f t="shared" si="55"/>
        <v>TPG</v>
      </c>
      <c r="N231">
        <f>VLOOKUP(C231,Schools!A:D,4,0)</f>
        <v>0</v>
      </c>
      <c r="O231" s="148">
        <v>11294</v>
      </c>
      <c r="P231" s="148">
        <v>543965</v>
      </c>
      <c r="Q231" s="73"/>
      <c r="R231" s="75">
        <f t="shared" si="56"/>
        <v>0</v>
      </c>
      <c r="S231" s="73"/>
      <c r="T231" s="73"/>
      <c r="U231" s="73"/>
      <c r="V231" s="73"/>
      <c r="W231" s="73"/>
      <c r="X231" s="73"/>
      <c r="Y231" s="73"/>
      <c r="Z231" s="73"/>
      <c r="AA231" s="73"/>
      <c r="AB231" s="73"/>
      <c r="AC231" s="73">
        <f t="shared" si="53"/>
        <v>0</v>
      </c>
      <c r="AD231" s="48">
        <f t="shared" si="54"/>
        <v>0</v>
      </c>
      <c r="AE231" s="73"/>
      <c r="AF231" s="73"/>
      <c r="AG231" s="73"/>
      <c r="AH231" s="47"/>
      <c r="AI231" s="47"/>
    </row>
    <row r="232" spans="1:35" x14ac:dyDescent="0.25">
      <c r="A232" t="str">
        <f t="shared" si="51"/>
        <v>TPG</v>
      </c>
      <c r="B232" s="191"/>
      <c r="C232" s="190"/>
      <c r="D232" t="str">
        <f>VLOOKUP(C232,Schools!A:B,2,0)</f>
        <v xml:space="preserve"> Please choose a school</v>
      </c>
      <c r="F232" s="192"/>
      <c r="G232" s="190"/>
      <c r="H232" s="190"/>
      <c r="I232" t="str">
        <f t="shared" si="52"/>
        <v>11294/543965</v>
      </c>
      <c r="J232">
        <f>VLOOKUP(C232,Schools!$A:$Z,9,0)</f>
        <v>0</v>
      </c>
      <c r="K232" s="190"/>
      <c r="L232" s="70" t="s">
        <v>34</v>
      </c>
      <c r="M232" s="70" t="str">
        <f t="shared" si="55"/>
        <v>TPG</v>
      </c>
      <c r="N232">
        <f>VLOOKUP(C232,Schools!A:D,4,0)</f>
        <v>0</v>
      </c>
      <c r="O232" s="148">
        <v>11294</v>
      </c>
      <c r="P232" s="148">
        <v>543965</v>
      </c>
      <c r="Q232" s="73"/>
      <c r="R232" s="75">
        <f t="shared" si="56"/>
        <v>0</v>
      </c>
      <c r="S232" s="73"/>
      <c r="T232" s="73"/>
      <c r="U232" s="73"/>
      <c r="V232" s="73"/>
      <c r="W232" s="73"/>
      <c r="X232" s="73"/>
      <c r="Y232" s="73"/>
      <c r="Z232" s="73"/>
      <c r="AA232" s="73"/>
      <c r="AB232" s="73"/>
      <c r="AC232" s="73">
        <f t="shared" si="53"/>
        <v>0</v>
      </c>
      <c r="AD232" s="48">
        <f t="shared" si="54"/>
        <v>0</v>
      </c>
      <c r="AE232" s="73"/>
      <c r="AF232" s="73"/>
      <c r="AG232" s="73"/>
      <c r="AH232" s="47"/>
      <c r="AI232" s="47"/>
    </row>
    <row r="233" spans="1:35" x14ac:dyDescent="0.25">
      <c r="A233" t="str">
        <f t="shared" si="51"/>
        <v>TPG</v>
      </c>
      <c r="B233" s="191"/>
      <c r="C233" s="190"/>
      <c r="D233" t="str">
        <f>VLOOKUP(C233,Schools!A:B,2,0)</f>
        <v xml:space="preserve"> Please choose a school</v>
      </c>
      <c r="F233" s="192"/>
      <c r="G233" s="190"/>
      <c r="H233" s="190"/>
      <c r="I233" t="str">
        <f t="shared" si="52"/>
        <v>11294/543965</v>
      </c>
      <c r="J233">
        <f>VLOOKUP(C233,Schools!$A:$Z,9,0)</f>
        <v>0</v>
      </c>
      <c r="K233" s="190"/>
      <c r="L233" s="70" t="s">
        <v>34</v>
      </c>
      <c r="M233" s="70" t="str">
        <f t="shared" si="55"/>
        <v>TPG</v>
      </c>
      <c r="N233">
        <f>VLOOKUP(C233,Schools!A:D,4,0)</f>
        <v>0</v>
      </c>
      <c r="O233" s="148">
        <v>11294</v>
      </c>
      <c r="P233" s="148">
        <v>543965</v>
      </c>
      <c r="Q233" s="73"/>
      <c r="R233" s="75">
        <f t="shared" si="56"/>
        <v>0</v>
      </c>
      <c r="S233" s="73"/>
      <c r="T233" s="73"/>
      <c r="U233" s="73"/>
      <c r="V233" s="73"/>
      <c r="W233" s="73"/>
      <c r="X233" s="73"/>
      <c r="Y233" s="73"/>
      <c r="Z233" s="73"/>
      <c r="AA233" s="73"/>
      <c r="AB233" s="73"/>
      <c r="AC233" s="73">
        <f t="shared" si="53"/>
        <v>0</v>
      </c>
      <c r="AD233" s="48">
        <f t="shared" si="54"/>
        <v>0</v>
      </c>
      <c r="AE233" s="73"/>
      <c r="AF233" s="73"/>
      <c r="AG233" s="73"/>
      <c r="AH233" s="47"/>
      <c r="AI233" s="47"/>
    </row>
    <row r="234" spans="1:35" x14ac:dyDescent="0.25">
      <c r="A234" t="str">
        <f t="shared" si="51"/>
        <v>TPG</v>
      </c>
      <c r="B234" s="191"/>
      <c r="C234" s="190"/>
      <c r="D234" t="str">
        <f>VLOOKUP(C234,Schools!A:B,2,0)</f>
        <v xml:space="preserve"> Please choose a school</v>
      </c>
      <c r="F234" s="192"/>
      <c r="G234" s="190"/>
      <c r="H234" s="190"/>
      <c r="I234" t="str">
        <f t="shared" si="52"/>
        <v>11294/543965</v>
      </c>
      <c r="J234">
        <f>VLOOKUP(C234,Schools!$A:$Z,9,0)</f>
        <v>0</v>
      </c>
      <c r="K234" s="190"/>
      <c r="L234" s="70" t="s">
        <v>34</v>
      </c>
      <c r="M234" s="70" t="str">
        <f t="shared" si="55"/>
        <v>TPG</v>
      </c>
      <c r="N234">
        <f>VLOOKUP(C234,Schools!A:D,4,0)</f>
        <v>0</v>
      </c>
      <c r="O234" s="148">
        <v>11294</v>
      </c>
      <c r="P234" s="148">
        <v>543965</v>
      </c>
      <c r="Q234" s="73"/>
      <c r="R234" s="75">
        <f t="shared" si="56"/>
        <v>0</v>
      </c>
      <c r="S234" s="73"/>
      <c r="T234" s="73"/>
      <c r="U234" s="73"/>
      <c r="V234" s="73"/>
      <c r="W234" s="73"/>
      <c r="X234" s="73"/>
      <c r="Y234" s="73"/>
      <c r="Z234" s="73"/>
      <c r="AA234" s="73"/>
      <c r="AB234" s="73"/>
      <c r="AC234" s="73">
        <f t="shared" si="53"/>
        <v>0</v>
      </c>
      <c r="AD234" s="48">
        <f t="shared" si="54"/>
        <v>0</v>
      </c>
      <c r="AE234" s="73"/>
      <c r="AF234" s="73"/>
      <c r="AG234" s="73"/>
      <c r="AH234" s="47"/>
      <c r="AI234" s="47"/>
    </row>
    <row r="235" spans="1:35" x14ac:dyDescent="0.25">
      <c r="A235" t="str">
        <f t="shared" si="51"/>
        <v>TPG</v>
      </c>
      <c r="B235" s="191"/>
      <c r="C235" s="190"/>
      <c r="D235" t="str">
        <f>VLOOKUP(C235,Schools!A:B,2,0)</f>
        <v xml:space="preserve"> Please choose a school</v>
      </c>
      <c r="F235" s="192"/>
      <c r="G235" s="190"/>
      <c r="H235" s="190"/>
      <c r="I235" t="str">
        <f t="shared" si="52"/>
        <v>11294/543965</v>
      </c>
      <c r="J235">
        <f>VLOOKUP(C235,Schools!$A:$Z,9,0)</f>
        <v>0</v>
      </c>
      <c r="K235" s="190"/>
      <c r="L235" s="70" t="s">
        <v>34</v>
      </c>
      <c r="M235" s="70" t="str">
        <f t="shared" si="55"/>
        <v>TPG</v>
      </c>
      <c r="N235">
        <f>VLOOKUP(C235,Schools!A:D,4,0)</f>
        <v>0</v>
      </c>
      <c r="O235" s="148">
        <v>11294</v>
      </c>
      <c r="P235" s="148">
        <v>543965</v>
      </c>
      <c r="Q235" s="73"/>
      <c r="R235" s="75">
        <f t="shared" si="56"/>
        <v>0</v>
      </c>
      <c r="S235" s="73"/>
      <c r="T235" s="73"/>
      <c r="U235" s="73"/>
      <c r="V235" s="73"/>
      <c r="W235" s="73"/>
      <c r="X235" s="73"/>
      <c r="Y235" s="73"/>
      <c r="Z235" s="73"/>
      <c r="AA235" s="73"/>
      <c r="AB235" s="73"/>
      <c r="AC235" s="73">
        <f t="shared" si="53"/>
        <v>0</v>
      </c>
      <c r="AD235" s="48">
        <f t="shared" si="54"/>
        <v>0</v>
      </c>
      <c r="AE235" s="73"/>
      <c r="AF235" s="73"/>
      <c r="AG235" s="73"/>
      <c r="AH235" s="47"/>
      <c r="AI235" s="47"/>
    </row>
    <row r="236" spans="1:35" x14ac:dyDescent="0.25">
      <c r="A236" t="str">
        <f t="shared" si="51"/>
        <v>TPG</v>
      </c>
      <c r="B236" s="191"/>
      <c r="C236" s="190"/>
      <c r="D236" t="str">
        <f>VLOOKUP(C236,Schools!A:B,2,0)</f>
        <v xml:space="preserve"> Please choose a school</v>
      </c>
      <c r="F236" s="192"/>
      <c r="G236" s="190"/>
      <c r="H236" s="190"/>
      <c r="I236" t="str">
        <f t="shared" si="52"/>
        <v>11294/543965</v>
      </c>
      <c r="J236">
        <f>VLOOKUP(C236,Schools!$A:$Z,9,0)</f>
        <v>0</v>
      </c>
      <c r="K236" s="190"/>
      <c r="L236" s="70" t="s">
        <v>34</v>
      </c>
      <c r="M236" s="70" t="str">
        <f t="shared" si="55"/>
        <v>TPG</v>
      </c>
      <c r="N236">
        <f>VLOOKUP(C236,Schools!A:D,4,0)</f>
        <v>0</v>
      </c>
      <c r="O236" s="148">
        <v>11294</v>
      </c>
      <c r="P236" s="148">
        <v>543965</v>
      </c>
      <c r="Q236" s="73"/>
      <c r="R236" s="75">
        <f t="shared" si="56"/>
        <v>0</v>
      </c>
      <c r="S236" s="73"/>
      <c r="T236" s="73"/>
      <c r="U236" s="73"/>
      <c r="V236" s="73"/>
      <c r="W236" s="73"/>
      <c r="X236" s="73"/>
      <c r="Y236" s="73"/>
      <c r="Z236" s="73"/>
      <c r="AA236" s="73"/>
      <c r="AB236" s="73"/>
      <c r="AC236" s="73">
        <f t="shared" si="53"/>
        <v>0</v>
      </c>
      <c r="AD236" s="48">
        <f t="shared" si="54"/>
        <v>0</v>
      </c>
      <c r="AE236" s="73"/>
      <c r="AF236" s="73"/>
      <c r="AG236" s="73"/>
      <c r="AH236" s="47"/>
      <c r="AI236" s="47"/>
    </row>
    <row r="237" spans="1:35" x14ac:dyDescent="0.25">
      <c r="A237" t="str">
        <f t="shared" si="51"/>
        <v>TPG</v>
      </c>
      <c r="B237" s="191"/>
      <c r="C237" s="190"/>
      <c r="D237" t="str">
        <f>VLOOKUP(C237,Schools!A:B,2,0)</f>
        <v xml:space="preserve"> Please choose a school</v>
      </c>
      <c r="F237" s="192"/>
      <c r="G237" s="190"/>
      <c r="H237" s="190"/>
      <c r="I237" t="str">
        <f t="shared" si="52"/>
        <v>11294/543965</v>
      </c>
      <c r="J237">
        <f>VLOOKUP(C237,Schools!$A:$Z,9,0)</f>
        <v>0</v>
      </c>
      <c r="K237" s="190"/>
      <c r="L237" s="70" t="s">
        <v>34</v>
      </c>
      <c r="M237" s="70" t="str">
        <f t="shared" si="55"/>
        <v>TPG</v>
      </c>
      <c r="N237">
        <f>VLOOKUP(C237,Schools!A:D,4,0)</f>
        <v>0</v>
      </c>
      <c r="O237" s="148">
        <v>11294</v>
      </c>
      <c r="P237" s="148">
        <v>543965</v>
      </c>
      <c r="Q237" s="73"/>
      <c r="R237" s="75">
        <f t="shared" si="56"/>
        <v>0</v>
      </c>
      <c r="S237" s="73"/>
      <c r="T237" s="73"/>
      <c r="U237" s="73"/>
      <c r="V237" s="73"/>
      <c r="W237" s="73"/>
      <c r="X237" s="73"/>
      <c r="Y237" s="73"/>
      <c r="Z237" s="73"/>
      <c r="AA237" s="73"/>
      <c r="AB237" s="73"/>
      <c r="AC237" s="73">
        <f t="shared" si="53"/>
        <v>0</v>
      </c>
      <c r="AD237" s="48">
        <f t="shared" si="54"/>
        <v>0</v>
      </c>
      <c r="AE237" s="73"/>
      <c r="AF237" s="73"/>
      <c r="AG237" s="73"/>
      <c r="AH237" s="47"/>
      <c r="AI237" s="47"/>
    </row>
    <row r="238" spans="1:35" x14ac:dyDescent="0.25">
      <c r="A238" t="str">
        <f t="shared" si="51"/>
        <v>TPG</v>
      </c>
      <c r="B238" s="191"/>
      <c r="C238" s="190"/>
      <c r="D238" t="str">
        <f>VLOOKUP(C238,Schools!A:B,2,0)</f>
        <v xml:space="preserve"> Please choose a school</v>
      </c>
      <c r="F238" s="192"/>
      <c r="G238" s="190"/>
      <c r="H238" s="190"/>
      <c r="I238" t="str">
        <f t="shared" si="52"/>
        <v>11294/543965</v>
      </c>
      <c r="J238">
        <f>VLOOKUP(C238,Schools!$A:$Z,9,0)</f>
        <v>0</v>
      </c>
      <c r="K238" s="190"/>
      <c r="L238" s="70" t="s">
        <v>34</v>
      </c>
      <c r="M238" s="70" t="str">
        <f t="shared" si="55"/>
        <v>TPG</v>
      </c>
      <c r="N238">
        <f>VLOOKUP(C238,Schools!A:D,4,0)</f>
        <v>0</v>
      </c>
      <c r="O238" s="148">
        <v>11294</v>
      </c>
      <c r="P238" s="148">
        <v>543965</v>
      </c>
      <c r="Q238" s="73"/>
      <c r="R238" s="75">
        <f t="shared" si="56"/>
        <v>0</v>
      </c>
      <c r="S238" s="73"/>
      <c r="T238" s="73"/>
      <c r="U238" s="73"/>
      <c r="V238" s="73"/>
      <c r="W238" s="73"/>
      <c r="X238" s="73"/>
      <c r="Y238" s="73"/>
      <c r="Z238" s="73"/>
      <c r="AA238" s="73"/>
      <c r="AB238" s="73"/>
      <c r="AC238" s="73">
        <f t="shared" si="53"/>
        <v>0</v>
      </c>
      <c r="AD238" s="48">
        <f t="shared" si="54"/>
        <v>0</v>
      </c>
      <c r="AE238" s="73"/>
      <c r="AF238" s="73"/>
      <c r="AG238" s="73"/>
      <c r="AH238" s="47"/>
      <c r="AI238" s="47"/>
    </row>
    <row r="239" spans="1:35" x14ac:dyDescent="0.25">
      <c r="A239" t="str">
        <f t="shared" si="51"/>
        <v>TPG</v>
      </c>
      <c r="B239" s="191"/>
      <c r="C239" s="190"/>
      <c r="D239" t="str">
        <f>VLOOKUP(C239,Schools!A:B,2,0)</f>
        <v xml:space="preserve"> Please choose a school</v>
      </c>
      <c r="F239" s="192"/>
      <c r="G239" s="190"/>
      <c r="H239" s="190"/>
      <c r="I239" t="str">
        <f t="shared" si="52"/>
        <v>11294/543965</v>
      </c>
      <c r="J239">
        <f>VLOOKUP(C239,Schools!$A:$Z,9,0)</f>
        <v>0</v>
      </c>
      <c r="K239" s="190"/>
      <c r="L239" s="70" t="s">
        <v>34</v>
      </c>
      <c r="M239" s="70" t="str">
        <f t="shared" si="55"/>
        <v>TPG</v>
      </c>
      <c r="N239">
        <f>VLOOKUP(C239,Schools!A:D,4,0)</f>
        <v>0</v>
      </c>
      <c r="O239" s="148">
        <v>11294</v>
      </c>
      <c r="P239" s="148">
        <v>543965</v>
      </c>
      <c r="Q239" s="73"/>
      <c r="R239" s="75">
        <f t="shared" si="56"/>
        <v>0</v>
      </c>
      <c r="S239" s="73"/>
      <c r="T239" s="73"/>
      <c r="U239" s="73"/>
      <c r="V239" s="73"/>
      <c r="W239" s="73"/>
      <c r="X239" s="73"/>
      <c r="Y239" s="73"/>
      <c r="Z239" s="73"/>
      <c r="AA239" s="73"/>
      <c r="AB239" s="73"/>
      <c r="AC239" s="73">
        <f t="shared" si="53"/>
        <v>0</v>
      </c>
      <c r="AD239" s="48">
        <f t="shared" si="54"/>
        <v>0</v>
      </c>
      <c r="AE239" s="73"/>
      <c r="AF239" s="73"/>
      <c r="AG239" s="73"/>
      <c r="AH239" s="47"/>
      <c r="AI239" s="47"/>
    </row>
    <row r="240" spans="1:35" x14ac:dyDescent="0.25">
      <c r="A240" t="str">
        <f t="shared" si="51"/>
        <v>TPG</v>
      </c>
      <c r="B240" s="191"/>
      <c r="C240" s="190"/>
      <c r="D240" t="str">
        <f>VLOOKUP(C240,Schools!A:B,2,0)</f>
        <v xml:space="preserve"> Please choose a school</v>
      </c>
      <c r="F240" s="192"/>
      <c r="G240" s="190"/>
      <c r="H240" s="190"/>
      <c r="I240" t="str">
        <f t="shared" si="52"/>
        <v>11294/543965</v>
      </c>
      <c r="J240">
        <f>VLOOKUP(C240,Schools!$A:$Z,9,0)</f>
        <v>0</v>
      </c>
      <c r="K240" s="190"/>
      <c r="L240" s="70" t="s">
        <v>34</v>
      </c>
      <c r="M240" s="70" t="str">
        <f t="shared" si="55"/>
        <v>TPG</v>
      </c>
      <c r="N240">
        <f>VLOOKUP(C240,Schools!A:D,4,0)</f>
        <v>0</v>
      </c>
      <c r="O240" s="148">
        <v>11294</v>
      </c>
      <c r="P240" s="148">
        <v>543965</v>
      </c>
      <c r="Q240" s="73"/>
      <c r="R240" s="75">
        <f t="shared" si="56"/>
        <v>0</v>
      </c>
      <c r="S240" s="73"/>
      <c r="T240" s="73"/>
      <c r="U240" s="73"/>
      <c r="V240" s="73"/>
      <c r="W240" s="73"/>
      <c r="X240" s="73"/>
      <c r="Y240" s="73"/>
      <c r="Z240" s="73"/>
      <c r="AA240" s="73"/>
      <c r="AB240" s="73"/>
      <c r="AC240" s="73">
        <f t="shared" si="53"/>
        <v>0</v>
      </c>
      <c r="AD240" s="48">
        <f t="shared" si="54"/>
        <v>0</v>
      </c>
      <c r="AE240" s="73"/>
      <c r="AF240" s="73"/>
      <c r="AG240" s="73"/>
      <c r="AH240" s="47"/>
      <c r="AI240" s="47"/>
    </row>
    <row r="241" spans="1:35" x14ac:dyDescent="0.25">
      <c r="A241" t="str">
        <f t="shared" si="51"/>
        <v>TPG</v>
      </c>
      <c r="B241" s="191"/>
      <c r="C241" s="190"/>
      <c r="D241" t="str">
        <f>VLOOKUP(C241,Schools!A:B,2,0)</f>
        <v xml:space="preserve"> Please choose a school</v>
      </c>
      <c r="F241" s="192"/>
      <c r="G241" s="190"/>
      <c r="H241" s="190"/>
      <c r="I241" t="str">
        <f t="shared" si="52"/>
        <v>11294/543965</v>
      </c>
      <c r="J241">
        <f>VLOOKUP(C241,Schools!$A:$Z,9,0)</f>
        <v>0</v>
      </c>
      <c r="K241" s="190"/>
      <c r="L241" s="70" t="s">
        <v>34</v>
      </c>
      <c r="M241" s="70" t="str">
        <f t="shared" si="55"/>
        <v>TPG</v>
      </c>
      <c r="N241">
        <f>VLOOKUP(C241,Schools!A:D,4,0)</f>
        <v>0</v>
      </c>
      <c r="O241" s="148">
        <v>11294</v>
      </c>
      <c r="P241" s="148">
        <v>543965</v>
      </c>
      <c r="Q241" s="73"/>
      <c r="R241" s="75">
        <f t="shared" si="56"/>
        <v>0</v>
      </c>
      <c r="S241" s="73"/>
      <c r="T241" s="73"/>
      <c r="U241" s="73"/>
      <c r="V241" s="73"/>
      <c r="W241" s="73"/>
      <c r="X241" s="73"/>
      <c r="Y241" s="73"/>
      <c r="Z241" s="73"/>
      <c r="AA241" s="73"/>
      <c r="AB241" s="73"/>
      <c r="AC241" s="73">
        <f t="shared" si="53"/>
        <v>0</v>
      </c>
      <c r="AD241" s="48">
        <f t="shared" si="54"/>
        <v>0</v>
      </c>
      <c r="AE241" s="73"/>
      <c r="AF241" s="73"/>
      <c r="AG241" s="73"/>
      <c r="AH241" s="47"/>
      <c r="AI241" s="47"/>
    </row>
    <row r="242" spans="1:35" x14ac:dyDescent="0.25">
      <c r="A242" t="str">
        <f t="shared" ref="A242:A263" si="57">$B$3</f>
        <v>TPG</v>
      </c>
      <c r="B242" s="191"/>
      <c r="C242" s="190"/>
      <c r="D242" t="str">
        <f>VLOOKUP(C242,Schools!A:B,2,0)</f>
        <v xml:space="preserve"> Please choose a school</v>
      </c>
      <c r="F242" s="192"/>
      <c r="G242" s="190"/>
      <c r="H242" s="190"/>
      <c r="I242" t="str">
        <f t="shared" si="52"/>
        <v>11294/543965</v>
      </c>
      <c r="J242">
        <f>VLOOKUP(C242,Schools!$A:$Z,9,0)</f>
        <v>0</v>
      </c>
      <c r="K242" s="190"/>
      <c r="L242" s="70" t="s">
        <v>34</v>
      </c>
      <c r="M242" s="70" t="str">
        <f t="shared" si="55"/>
        <v>TPG</v>
      </c>
      <c r="N242">
        <f>VLOOKUP(C242,Schools!A:D,4,0)</f>
        <v>0</v>
      </c>
      <c r="O242" s="148">
        <v>11294</v>
      </c>
      <c r="P242" s="148">
        <v>543965</v>
      </c>
      <c r="Q242" s="73"/>
      <c r="R242" s="75">
        <f t="shared" si="56"/>
        <v>0</v>
      </c>
      <c r="S242" s="73"/>
      <c r="T242" s="73"/>
      <c r="U242" s="73"/>
      <c r="V242" s="73"/>
      <c r="W242" s="73"/>
      <c r="X242" s="73"/>
      <c r="Y242" s="73"/>
      <c r="Z242" s="73"/>
      <c r="AA242" s="73"/>
      <c r="AB242" s="73"/>
      <c r="AC242" s="73">
        <f t="shared" si="53"/>
        <v>0</v>
      </c>
      <c r="AD242" s="48">
        <f t="shared" si="54"/>
        <v>0</v>
      </c>
      <c r="AE242" s="73"/>
      <c r="AF242" s="73"/>
      <c r="AG242" s="73"/>
      <c r="AH242" s="47"/>
      <c r="AI242" s="47"/>
    </row>
    <row r="243" spans="1:35" x14ac:dyDescent="0.25">
      <c r="A243" t="str">
        <f t="shared" si="57"/>
        <v>TPG</v>
      </c>
      <c r="B243" s="191"/>
      <c r="C243" s="190"/>
      <c r="D243" t="str">
        <f>VLOOKUP(C243,Schools!A:B,2,0)</f>
        <v xml:space="preserve"> Please choose a school</v>
      </c>
      <c r="F243" s="192"/>
      <c r="G243" s="190"/>
      <c r="H243" s="190"/>
      <c r="I243" t="str">
        <f t="shared" si="52"/>
        <v>11294/543965</v>
      </c>
      <c r="J243">
        <f>VLOOKUP(C243,Schools!$A:$Z,9,0)</f>
        <v>0</v>
      </c>
      <c r="K243" s="190"/>
      <c r="L243" s="70" t="s">
        <v>34</v>
      </c>
      <c r="M243" s="70" t="str">
        <f t="shared" si="55"/>
        <v>TPG</v>
      </c>
      <c r="N243">
        <f>VLOOKUP(C243,Schools!A:D,4,0)</f>
        <v>0</v>
      </c>
      <c r="O243" s="148">
        <v>11294</v>
      </c>
      <c r="P243" s="148">
        <v>543965</v>
      </c>
      <c r="Q243" s="73"/>
      <c r="R243" s="75">
        <f t="shared" si="56"/>
        <v>0</v>
      </c>
      <c r="S243" s="73"/>
      <c r="T243" s="73"/>
      <c r="U243" s="73"/>
      <c r="V243" s="73"/>
      <c r="W243" s="73"/>
      <c r="X243" s="73"/>
      <c r="Y243" s="73"/>
      <c r="Z243" s="73"/>
      <c r="AA243" s="73"/>
      <c r="AB243" s="73"/>
      <c r="AC243" s="73">
        <f t="shared" si="53"/>
        <v>0</v>
      </c>
      <c r="AD243" s="48">
        <f t="shared" si="54"/>
        <v>0</v>
      </c>
      <c r="AE243" s="73"/>
      <c r="AF243" s="73"/>
      <c r="AG243" s="73"/>
      <c r="AH243" s="47"/>
      <c r="AI243" s="47"/>
    </row>
    <row r="244" spans="1:35" x14ac:dyDescent="0.25">
      <c r="A244" t="str">
        <f t="shared" si="57"/>
        <v>TPG</v>
      </c>
      <c r="B244" s="191"/>
      <c r="C244" s="190"/>
      <c r="D244" t="str">
        <f>VLOOKUP(C244,Schools!A:B,2,0)</f>
        <v xml:space="preserve"> Please choose a school</v>
      </c>
      <c r="F244" s="192"/>
      <c r="G244" s="190"/>
      <c r="H244" s="190"/>
      <c r="I244" t="str">
        <f t="shared" si="52"/>
        <v>11294/543965</v>
      </c>
      <c r="J244">
        <f>VLOOKUP(C244,Schools!$A:$Z,9,0)</f>
        <v>0</v>
      </c>
      <c r="K244" s="190"/>
      <c r="L244" s="70" t="s">
        <v>34</v>
      </c>
      <c r="M244" s="70" t="str">
        <f t="shared" si="55"/>
        <v>TPG</v>
      </c>
      <c r="N244">
        <f>VLOOKUP(C244,Schools!A:D,4,0)</f>
        <v>0</v>
      </c>
      <c r="O244" s="148">
        <v>11294</v>
      </c>
      <c r="P244" s="148">
        <v>543965</v>
      </c>
      <c r="Q244" s="73"/>
      <c r="R244" s="75">
        <f t="shared" si="56"/>
        <v>0</v>
      </c>
      <c r="S244" s="73"/>
      <c r="T244" s="73"/>
      <c r="U244" s="73"/>
      <c r="V244" s="73"/>
      <c r="W244" s="73"/>
      <c r="X244" s="73"/>
      <c r="Y244" s="73"/>
      <c r="Z244" s="73"/>
      <c r="AA244" s="73"/>
      <c r="AB244" s="73"/>
      <c r="AC244" s="73">
        <f t="shared" si="53"/>
        <v>0</v>
      </c>
      <c r="AD244" s="48">
        <f t="shared" si="54"/>
        <v>0</v>
      </c>
      <c r="AE244" s="73"/>
      <c r="AF244" s="73"/>
      <c r="AG244" s="73"/>
      <c r="AH244" s="47"/>
      <c r="AI244" s="47"/>
    </row>
    <row r="245" spans="1:35" x14ac:dyDescent="0.25">
      <c r="A245" t="str">
        <f t="shared" si="57"/>
        <v>TPG</v>
      </c>
      <c r="B245" s="191"/>
      <c r="C245" s="190"/>
      <c r="D245" t="str">
        <f>VLOOKUP(C245,Schools!A:B,2,0)</f>
        <v xml:space="preserve"> Please choose a school</v>
      </c>
      <c r="F245" s="192"/>
      <c r="G245" s="190"/>
      <c r="H245" s="190"/>
      <c r="I245" t="str">
        <f t="shared" si="52"/>
        <v>11294/543965</v>
      </c>
      <c r="J245">
        <f>VLOOKUP(C245,Schools!$A:$Z,9,0)</f>
        <v>0</v>
      </c>
      <c r="K245" s="190"/>
      <c r="L245" s="70" t="s">
        <v>34</v>
      </c>
      <c r="M245" s="70" t="str">
        <f t="shared" si="55"/>
        <v>TPG</v>
      </c>
      <c r="N245">
        <f>VLOOKUP(C245,Schools!A:D,4,0)</f>
        <v>0</v>
      </c>
      <c r="O245" s="148">
        <v>11294</v>
      </c>
      <c r="P245" s="148">
        <v>543965</v>
      </c>
      <c r="Q245" s="73"/>
      <c r="R245" s="75">
        <f t="shared" si="56"/>
        <v>0</v>
      </c>
      <c r="S245" s="73"/>
      <c r="T245" s="73"/>
      <c r="U245" s="73"/>
      <c r="V245" s="73"/>
      <c r="W245" s="73"/>
      <c r="X245" s="73"/>
      <c r="Y245" s="73"/>
      <c r="Z245" s="73"/>
      <c r="AA245" s="73"/>
      <c r="AB245" s="73"/>
      <c r="AC245" s="73">
        <f t="shared" si="53"/>
        <v>0</v>
      </c>
      <c r="AD245" s="48">
        <f t="shared" si="54"/>
        <v>0</v>
      </c>
      <c r="AE245" s="73"/>
      <c r="AF245" s="73"/>
      <c r="AG245" s="73"/>
      <c r="AH245" s="47"/>
      <c r="AI245" s="47"/>
    </row>
    <row r="246" spans="1:35" x14ac:dyDescent="0.25">
      <c r="A246" t="str">
        <f t="shared" si="57"/>
        <v>TPG</v>
      </c>
      <c r="B246" s="191"/>
      <c r="C246" s="190"/>
      <c r="D246" t="str">
        <f>VLOOKUP(C246,Schools!A:B,2,0)</f>
        <v xml:space="preserve"> Please choose a school</v>
      </c>
      <c r="F246" s="192"/>
      <c r="G246" s="190"/>
      <c r="H246" s="190"/>
      <c r="I246" t="str">
        <f t="shared" si="52"/>
        <v>11294/543965</v>
      </c>
      <c r="J246">
        <f>VLOOKUP(C246,Schools!$A:$Z,9,0)</f>
        <v>0</v>
      </c>
      <c r="K246" s="190"/>
      <c r="L246" s="70" t="s">
        <v>34</v>
      </c>
      <c r="M246" s="70" t="str">
        <f t="shared" si="55"/>
        <v>TPG</v>
      </c>
      <c r="N246">
        <f>VLOOKUP(C246,Schools!A:D,4,0)</f>
        <v>0</v>
      </c>
      <c r="O246" s="148">
        <v>11294</v>
      </c>
      <c r="P246" s="148">
        <v>543965</v>
      </c>
      <c r="Q246" s="73"/>
      <c r="R246" s="75">
        <f t="shared" si="56"/>
        <v>0</v>
      </c>
      <c r="S246" s="73"/>
      <c r="T246" s="73"/>
      <c r="U246" s="73"/>
      <c r="V246" s="73"/>
      <c r="W246" s="73"/>
      <c r="X246" s="73"/>
      <c r="Y246" s="73"/>
      <c r="Z246" s="73"/>
      <c r="AA246" s="73"/>
      <c r="AB246" s="73"/>
      <c r="AC246" s="73">
        <f t="shared" si="53"/>
        <v>0</v>
      </c>
      <c r="AD246" s="48">
        <f t="shared" si="54"/>
        <v>0</v>
      </c>
      <c r="AE246" s="73"/>
      <c r="AF246" s="73"/>
      <c r="AG246" s="73"/>
      <c r="AH246" s="47"/>
      <c r="AI246" s="47"/>
    </row>
    <row r="247" spans="1:35" x14ac:dyDescent="0.25">
      <c r="A247" t="str">
        <f t="shared" si="57"/>
        <v>TPG</v>
      </c>
      <c r="B247" s="191"/>
      <c r="C247" s="190"/>
      <c r="D247" t="str">
        <f>VLOOKUP(C247,Schools!A:B,2,0)</f>
        <v xml:space="preserve"> Please choose a school</v>
      </c>
      <c r="F247" s="192"/>
      <c r="G247" s="190"/>
      <c r="H247" s="190"/>
      <c r="I247" t="str">
        <f t="shared" si="52"/>
        <v>11294/543965</v>
      </c>
      <c r="J247">
        <f>VLOOKUP(C247,Schools!$A:$Z,9,0)</f>
        <v>0</v>
      </c>
      <c r="K247" s="190"/>
      <c r="L247" s="70" t="s">
        <v>34</v>
      </c>
      <c r="M247" s="70" t="str">
        <f t="shared" si="55"/>
        <v>TPG</v>
      </c>
      <c r="N247">
        <f>VLOOKUP(C247,Schools!A:D,4,0)</f>
        <v>0</v>
      </c>
      <c r="O247" s="148">
        <v>11294</v>
      </c>
      <c r="P247" s="148">
        <v>543965</v>
      </c>
      <c r="Q247" s="73"/>
      <c r="R247" s="75">
        <f t="shared" si="56"/>
        <v>0</v>
      </c>
      <c r="S247" s="73"/>
      <c r="T247" s="73"/>
      <c r="U247" s="73"/>
      <c r="V247" s="73"/>
      <c r="W247" s="73"/>
      <c r="X247" s="73"/>
      <c r="Y247" s="73"/>
      <c r="Z247" s="73"/>
      <c r="AA247" s="73"/>
      <c r="AB247" s="73"/>
      <c r="AC247" s="73">
        <f t="shared" si="53"/>
        <v>0</v>
      </c>
      <c r="AD247" s="48">
        <f t="shared" si="54"/>
        <v>0</v>
      </c>
      <c r="AE247" s="73"/>
      <c r="AF247" s="73"/>
      <c r="AG247" s="73"/>
      <c r="AH247" s="47"/>
      <c r="AI247" s="47"/>
    </row>
    <row r="248" spans="1:35" x14ac:dyDescent="0.25">
      <c r="A248" t="str">
        <f t="shared" si="57"/>
        <v>TPG</v>
      </c>
      <c r="B248" s="191"/>
      <c r="C248" s="190"/>
      <c r="D248" t="str">
        <f>VLOOKUP(C248,Schools!A:B,2,0)</f>
        <v xml:space="preserve"> Please choose a school</v>
      </c>
      <c r="F248" s="192"/>
      <c r="G248" s="190"/>
      <c r="H248" s="190"/>
      <c r="I248" t="str">
        <f t="shared" si="52"/>
        <v>11294/543965</v>
      </c>
      <c r="J248">
        <f>VLOOKUP(C248,Schools!$A:$Z,9,0)</f>
        <v>0</v>
      </c>
      <c r="K248" s="190"/>
      <c r="L248" s="70" t="s">
        <v>34</v>
      </c>
      <c r="M248" s="70" t="str">
        <f t="shared" si="55"/>
        <v>TPG</v>
      </c>
      <c r="N248">
        <f>VLOOKUP(C248,Schools!A:D,4,0)</f>
        <v>0</v>
      </c>
      <c r="O248" s="148">
        <v>11294</v>
      </c>
      <c r="P248" s="148">
        <v>543965</v>
      </c>
      <c r="Q248" s="73"/>
      <c r="R248" s="75">
        <f t="shared" si="56"/>
        <v>0</v>
      </c>
      <c r="S248" s="73"/>
      <c r="T248" s="73"/>
      <c r="U248" s="73"/>
      <c r="V248" s="73"/>
      <c r="W248" s="73"/>
      <c r="X248" s="73"/>
      <c r="Y248" s="73"/>
      <c r="Z248" s="73"/>
      <c r="AA248" s="73"/>
      <c r="AB248" s="73"/>
      <c r="AC248" s="73">
        <f t="shared" si="53"/>
        <v>0</v>
      </c>
      <c r="AD248" s="48">
        <f t="shared" si="54"/>
        <v>0</v>
      </c>
      <c r="AE248" s="73"/>
      <c r="AF248" s="73"/>
      <c r="AG248" s="73"/>
      <c r="AH248" s="47"/>
      <c r="AI248" s="47"/>
    </row>
    <row r="249" spans="1:35" x14ac:dyDescent="0.25">
      <c r="A249" t="str">
        <f t="shared" si="57"/>
        <v>TPG</v>
      </c>
      <c r="B249" s="191"/>
      <c r="C249" s="190"/>
      <c r="D249" t="str">
        <f>VLOOKUP(C249,Schools!A:B,2,0)</f>
        <v xml:space="preserve"> Please choose a school</v>
      </c>
      <c r="F249" s="192"/>
      <c r="G249" s="190"/>
      <c r="H249" s="190"/>
      <c r="I249" t="str">
        <f t="shared" si="52"/>
        <v>11294/543965</v>
      </c>
      <c r="J249">
        <f>VLOOKUP(C249,Schools!$A:$Z,9,0)</f>
        <v>0</v>
      </c>
      <c r="K249" s="190"/>
      <c r="L249" s="70" t="s">
        <v>34</v>
      </c>
      <c r="M249" s="70" t="str">
        <f t="shared" si="55"/>
        <v>TPG</v>
      </c>
      <c r="N249">
        <f>VLOOKUP(C249,Schools!A:D,4,0)</f>
        <v>0</v>
      </c>
      <c r="O249" s="148">
        <v>11294</v>
      </c>
      <c r="P249" s="148">
        <v>543965</v>
      </c>
      <c r="Q249" s="73"/>
      <c r="R249" s="75">
        <f t="shared" si="56"/>
        <v>0</v>
      </c>
      <c r="S249" s="73"/>
      <c r="T249" s="73"/>
      <c r="U249" s="73"/>
      <c r="V249" s="73"/>
      <c r="W249" s="73"/>
      <c r="X249" s="73"/>
      <c r="Y249" s="73"/>
      <c r="Z249" s="73"/>
      <c r="AA249" s="73"/>
      <c r="AB249" s="73"/>
      <c r="AC249" s="73">
        <f t="shared" si="53"/>
        <v>0</v>
      </c>
      <c r="AD249" s="48">
        <f t="shared" si="54"/>
        <v>0</v>
      </c>
      <c r="AE249" s="73"/>
      <c r="AF249" s="73"/>
      <c r="AG249" s="73"/>
      <c r="AH249" s="47"/>
      <c r="AI249" s="47"/>
    </row>
    <row r="250" spans="1:35" x14ac:dyDescent="0.25">
      <c r="A250" t="str">
        <f t="shared" si="57"/>
        <v>TPG</v>
      </c>
      <c r="B250" s="191"/>
      <c r="C250" s="190"/>
      <c r="D250" t="str">
        <f>VLOOKUP(C250,Schools!A:B,2,0)</f>
        <v xml:space="preserve"> Please choose a school</v>
      </c>
      <c r="F250" s="192"/>
      <c r="G250" s="190"/>
      <c r="H250" s="190"/>
      <c r="I250" t="str">
        <f t="shared" si="52"/>
        <v>11294/543965</v>
      </c>
      <c r="J250">
        <f>VLOOKUP(C250,Schools!$A:$Z,9,0)</f>
        <v>0</v>
      </c>
      <c r="K250" s="190"/>
      <c r="L250" s="70" t="s">
        <v>34</v>
      </c>
      <c r="M250" s="70" t="str">
        <f t="shared" si="55"/>
        <v>TPG</v>
      </c>
      <c r="N250">
        <f>VLOOKUP(C250,Schools!A:D,4,0)</f>
        <v>0</v>
      </c>
      <c r="O250" s="148">
        <v>11294</v>
      </c>
      <c r="P250" s="148">
        <v>543965</v>
      </c>
      <c r="Q250" s="73"/>
      <c r="R250" s="75">
        <f t="shared" si="56"/>
        <v>0</v>
      </c>
      <c r="S250" s="73"/>
      <c r="T250" s="73"/>
      <c r="U250" s="73"/>
      <c r="V250" s="73"/>
      <c r="W250" s="73"/>
      <c r="X250" s="73"/>
      <c r="Y250" s="73"/>
      <c r="Z250" s="73"/>
      <c r="AA250" s="73"/>
      <c r="AB250" s="73"/>
      <c r="AC250" s="73">
        <f t="shared" si="53"/>
        <v>0</v>
      </c>
      <c r="AD250" s="48">
        <f t="shared" si="54"/>
        <v>0</v>
      </c>
      <c r="AE250" s="73"/>
      <c r="AF250" s="73"/>
      <c r="AG250" s="73"/>
      <c r="AH250" s="47"/>
      <c r="AI250" s="47"/>
    </row>
    <row r="251" spans="1:35" x14ac:dyDescent="0.25">
      <c r="A251" t="str">
        <f t="shared" si="57"/>
        <v>TPG</v>
      </c>
      <c r="B251" s="191"/>
      <c r="C251" s="190"/>
      <c r="D251" t="str">
        <f>VLOOKUP(C251,Schools!A:B,2,0)</f>
        <v xml:space="preserve"> Please choose a school</v>
      </c>
      <c r="F251" s="192"/>
      <c r="G251" s="190"/>
      <c r="H251" s="190"/>
      <c r="I251" t="str">
        <f t="shared" si="52"/>
        <v>11294/543965</v>
      </c>
      <c r="J251">
        <f>VLOOKUP(C251,Schools!$A:$Z,9,0)</f>
        <v>0</v>
      </c>
      <c r="K251" s="190"/>
      <c r="L251" s="70" t="s">
        <v>34</v>
      </c>
      <c r="M251" s="70" t="str">
        <f t="shared" si="55"/>
        <v>TPG</v>
      </c>
      <c r="N251">
        <f>VLOOKUP(C251,Schools!A:D,4,0)</f>
        <v>0</v>
      </c>
      <c r="O251" s="148">
        <v>11294</v>
      </c>
      <c r="P251" s="148">
        <v>543965</v>
      </c>
      <c r="Q251" s="73"/>
      <c r="R251" s="75">
        <f t="shared" si="56"/>
        <v>0</v>
      </c>
      <c r="S251" s="73"/>
      <c r="T251" s="73"/>
      <c r="U251" s="73"/>
      <c r="V251" s="73"/>
      <c r="W251" s="73"/>
      <c r="X251" s="73"/>
      <c r="Y251" s="73"/>
      <c r="Z251" s="73"/>
      <c r="AA251" s="73"/>
      <c r="AB251" s="73"/>
      <c r="AC251" s="73">
        <f t="shared" si="53"/>
        <v>0</v>
      </c>
      <c r="AD251" s="48">
        <f t="shared" si="54"/>
        <v>0</v>
      </c>
      <c r="AE251" s="73"/>
      <c r="AF251" s="73"/>
      <c r="AG251" s="73"/>
      <c r="AH251" s="47"/>
      <c r="AI251" s="47"/>
    </row>
    <row r="252" spans="1:35" x14ac:dyDescent="0.25">
      <c r="A252" t="str">
        <f t="shared" si="57"/>
        <v>TPG</v>
      </c>
      <c r="B252" s="191"/>
      <c r="C252" s="190"/>
      <c r="D252" t="str">
        <f>VLOOKUP(C252,Schools!A:B,2,0)</f>
        <v xml:space="preserve"> Please choose a school</v>
      </c>
      <c r="F252" s="192"/>
      <c r="G252" s="190"/>
      <c r="H252" s="190"/>
      <c r="I252" t="str">
        <f t="shared" si="52"/>
        <v>11294/543965</v>
      </c>
      <c r="J252">
        <f>VLOOKUP(C252,Schools!$A:$Z,9,0)</f>
        <v>0</v>
      </c>
      <c r="K252" s="190"/>
      <c r="L252" s="70" t="s">
        <v>34</v>
      </c>
      <c r="M252" s="70" t="str">
        <f t="shared" si="55"/>
        <v>TPG</v>
      </c>
      <c r="N252">
        <f>VLOOKUP(C252,Schools!A:D,4,0)</f>
        <v>0</v>
      </c>
      <c r="O252" s="148">
        <v>11294</v>
      </c>
      <c r="P252" s="148">
        <v>543965</v>
      </c>
      <c r="Q252" s="73"/>
      <c r="R252" s="75">
        <f t="shared" si="56"/>
        <v>0</v>
      </c>
      <c r="S252" s="73"/>
      <c r="T252" s="73"/>
      <c r="U252" s="73"/>
      <c r="V252" s="73"/>
      <c r="W252" s="73"/>
      <c r="X252" s="73"/>
      <c r="Y252" s="73"/>
      <c r="Z252" s="73"/>
      <c r="AA252" s="73"/>
      <c r="AB252" s="73"/>
      <c r="AC252" s="73">
        <f t="shared" si="53"/>
        <v>0</v>
      </c>
      <c r="AD252" s="48">
        <f t="shared" si="54"/>
        <v>0</v>
      </c>
      <c r="AE252" s="73"/>
      <c r="AF252" s="73"/>
      <c r="AG252" s="73"/>
      <c r="AH252" s="47"/>
      <c r="AI252" s="47"/>
    </row>
    <row r="253" spans="1:35" x14ac:dyDescent="0.25">
      <c r="A253" t="str">
        <f t="shared" si="57"/>
        <v>TPG</v>
      </c>
      <c r="B253" s="191"/>
      <c r="C253" s="190"/>
      <c r="D253" t="str">
        <f>VLOOKUP(C253,Schools!A:B,2,0)</f>
        <v xml:space="preserve"> Please choose a school</v>
      </c>
      <c r="F253" s="192"/>
      <c r="G253" s="190"/>
      <c r="H253" s="190"/>
      <c r="I253" t="str">
        <f t="shared" si="52"/>
        <v>11294/543965</v>
      </c>
      <c r="J253">
        <f>VLOOKUP(C253,Schools!$A:$Z,9,0)</f>
        <v>0</v>
      </c>
      <c r="K253" s="190"/>
      <c r="L253" s="70" t="s">
        <v>34</v>
      </c>
      <c r="M253" s="70" t="str">
        <f t="shared" si="55"/>
        <v>TPG</v>
      </c>
      <c r="N253">
        <f>VLOOKUP(C253,Schools!A:D,4,0)</f>
        <v>0</v>
      </c>
      <c r="O253" s="148">
        <v>11294</v>
      </c>
      <c r="P253" s="148">
        <v>543965</v>
      </c>
      <c r="Q253" s="73"/>
      <c r="R253" s="75">
        <f t="shared" si="56"/>
        <v>0</v>
      </c>
      <c r="S253" s="73"/>
      <c r="T253" s="73"/>
      <c r="U253" s="73"/>
      <c r="V253" s="73"/>
      <c r="W253" s="73"/>
      <c r="X253" s="73"/>
      <c r="Y253" s="73"/>
      <c r="Z253" s="73"/>
      <c r="AA253" s="73"/>
      <c r="AB253" s="73"/>
      <c r="AC253" s="73">
        <f t="shared" si="53"/>
        <v>0</v>
      </c>
      <c r="AD253" s="48">
        <f t="shared" si="54"/>
        <v>0</v>
      </c>
      <c r="AE253" s="73"/>
      <c r="AF253" s="73"/>
      <c r="AG253" s="73"/>
      <c r="AH253" s="47"/>
      <c r="AI253" s="47"/>
    </row>
    <row r="254" spans="1:35" x14ac:dyDescent="0.25">
      <c r="A254" t="str">
        <f t="shared" si="57"/>
        <v>TPG</v>
      </c>
      <c r="B254" s="191"/>
      <c r="C254" s="190"/>
      <c r="D254" t="str">
        <f>VLOOKUP(C254,Schools!A:B,2,0)</f>
        <v xml:space="preserve"> Please choose a school</v>
      </c>
      <c r="F254" s="192"/>
      <c r="G254" s="190"/>
      <c r="H254" s="190"/>
      <c r="I254" t="str">
        <f t="shared" si="52"/>
        <v>11294/543965</v>
      </c>
      <c r="J254">
        <f>VLOOKUP(C254,Schools!$A:$Z,9,0)</f>
        <v>0</v>
      </c>
      <c r="K254" s="190"/>
      <c r="L254" s="70" t="s">
        <v>34</v>
      </c>
      <c r="M254" s="70" t="str">
        <f t="shared" si="55"/>
        <v>TPG</v>
      </c>
      <c r="N254">
        <f>VLOOKUP(C254,Schools!A:D,4,0)</f>
        <v>0</v>
      </c>
      <c r="O254" s="148">
        <v>11294</v>
      </c>
      <c r="P254" s="148">
        <v>543965</v>
      </c>
      <c r="Q254" s="73"/>
      <c r="R254" s="75">
        <f t="shared" si="56"/>
        <v>0</v>
      </c>
      <c r="S254" s="73"/>
      <c r="T254" s="73"/>
      <c r="U254" s="73"/>
      <c r="V254" s="73"/>
      <c r="W254" s="73"/>
      <c r="X254" s="73"/>
      <c r="Y254" s="73"/>
      <c r="Z254" s="73"/>
      <c r="AA254" s="73"/>
      <c r="AB254" s="73"/>
      <c r="AC254" s="73">
        <f t="shared" si="53"/>
        <v>0</v>
      </c>
      <c r="AD254" s="48">
        <f t="shared" si="54"/>
        <v>0</v>
      </c>
      <c r="AE254" s="73"/>
      <c r="AF254" s="73"/>
      <c r="AG254" s="73"/>
      <c r="AH254" s="47"/>
      <c r="AI254" s="47"/>
    </row>
    <row r="255" spans="1:35" x14ac:dyDescent="0.25">
      <c r="A255" t="str">
        <f t="shared" si="57"/>
        <v>TPG</v>
      </c>
      <c r="B255" s="191"/>
      <c r="C255" s="190"/>
      <c r="D255" t="str">
        <f>VLOOKUP(C255,Schools!A:B,2,0)</f>
        <v xml:space="preserve"> Please choose a school</v>
      </c>
      <c r="F255" s="192"/>
      <c r="G255" s="190"/>
      <c r="H255" s="190"/>
      <c r="I255" t="str">
        <f t="shared" si="52"/>
        <v>11294/543965</v>
      </c>
      <c r="J255">
        <f>VLOOKUP(C255,Schools!$A:$Z,9,0)</f>
        <v>0</v>
      </c>
      <c r="K255" s="190"/>
      <c r="L255" s="70" t="s">
        <v>34</v>
      </c>
      <c r="M255" s="70" t="str">
        <f t="shared" si="55"/>
        <v>TPG</v>
      </c>
      <c r="N255">
        <f>VLOOKUP(C255,Schools!A:D,4,0)</f>
        <v>0</v>
      </c>
      <c r="O255" s="148">
        <v>11294</v>
      </c>
      <c r="P255" s="148">
        <v>543965</v>
      </c>
      <c r="Q255" s="73"/>
      <c r="R255" s="75">
        <f t="shared" si="56"/>
        <v>0</v>
      </c>
      <c r="S255" s="73"/>
      <c r="T255" s="73"/>
      <c r="U255" s="73"/>
      <c r="V255" s="73"/>
      <c r="W255" s="73"/>
      <c r="X255" s="73"/>
      <c r="Y255" s="73"/>
      <c r="Z255" s="73"/>
      <c r="AA255" s="73"/>
      <c r="AB255" s="73"/>
      <c r="AC255" s="73">
        <f t="shared" si="53"/>
        <v>0</v>
      </c>
      <c r="AD255" s="48">
        <f t="shared" si="54"/>
        <v>0</v>
      </c>
      <c r="AE255" s="73"/>
      <c r="AF255" s="73"/>
      <c r="AG255" s="73"/>
      <c r="AH255" s="47"/>
      <c r="AI255" s="47"/>
    </row>
    <row r="256" spans="1:35" x14ac:dyDescent="0.25">
      <c r="A256" t="str">
        <f t="shared" si="57"/>
        <v>TPG</v>
      </c>
      <c r="B256" s="191"/>
      <c r="C256" s="190"/>
      <c r="D256" t="str">
        <f>VLOOKUP(C256,Schools!A:B,2,0)</f>
        <v xml:space="preserve"> Please choose a school</v>
      </c>
      <c r="F256" s="192"/>
      <c r="G256" s="190"/>
      <c r="H256" s="190"/>
      <c r="I256" t="str">
        <f t="shared" si="52"/>
        <v>11294/543965</v>
      </c>
      <c r="J256">
        <f>VLOOKUP(C256,Schools!$A:$Z,9,0)</f>
        <v>0</v>
      </c>
      <c r="K256" s="190"/>
      <c r="L256" s="70" t="s">
        <v>34</v>
      </c>
      <c r="M256" s="70" t="str">
        <f t="shared" si="55"/>
        <v>TPG</v>
      </c>
      <c r="N256">
        <f>VLOOKUP(C256,Schools!A:D,4,0)</f>
        <v>0</v>
      </c>
      <c r="O256" s="148">
        <v>11294</v>
      </c>
      <c r="P256" s="148">
        <v>543965</v>
      </c>
      <c r="Q256" s="73"/>
      <c r="R256" s="75">
        <f t="shared" si="56"/>
        <v>0</v>
      </c>
      <c r="S256" s="73"/>
      <c r="T256" s="73"/>
      <c r="U256" s="73"/>
      <c r="V256" s="73"/>
      <c r="W256" s="73"/>
      <c r="X256" s="73"/>
      <c r="Y256" s="73"/>
      <c r="Z256" s="73"/>
      <c r="AA256" s="73"/>
      <c r="AB256" s="73"/>
      <c r="AC256" s="73">
        <f t="shared" si="53"/>
        <v>0</v>
      </c>
      <c r="AD256" s="48">
        <f t="shared" si="54"/>
        <v>0</v>
      </c>
      <c r="AE256" s="73"/>
      <c r="AF256" s="73"/>
      <c r="AG256" s="73"/>
      <c r="AH256" s="47"/>
      <c r="AI256" s="47"/>
    </row>
    <row r="257" spans="1:35" x14ac:dyDescent="0.25">
      <c r="A257" t="str">
        <f t="shared" si="57"/>
        <v>TPG</v>
      </c>
      <c r="B257" s="191"/>
      <c r="C257" s="190"/>
      <c r="D257" t="str">
        <f>VLOOKUP(C257,Schools!A:B,2,0)</f>
        <v xml:space="preserve"> Please choose a school</v>
      </c>
      <c r="F257" s="192"/>
      <c r="G257" s="190"/>
      <c r="H257" s="190"/>
      <c r="I257" t="str">
        <f t="shared" si="52"/>
        <v>11294/543965</v>
      </c>
      <c r="J257">
        <f>VLOOKUP(C257,Schools!$A:$Z,9,0)</f>
        <v>0</v>
      </c>
      <c r="K257" s="190"/>
      <c r="L257" s="70" t="s">
        <v>34</v>
      </c>
      <c r="M257" s="70" t="str">
        <f t="shared" si="55"/>
        <v>TPG</v>
      </c>
      <c r="N257">
        <f>VLOOKUP(C257,Schools!A:D,4,0)</f>
        <v>0</v>
      </c>
      <c r="O257" s="148">
        <v>11294</v>
      </c>
      <c r="P257" s="148">
        <v>543965</v>
      </c>
      <c r="Q257" s="73"/>
      <c r="R257" s="75">
        <f t="shared" si="56"/>
        <v>0</v>
      </c>
      <c r="S257" s="73"/>
      <c r="T257" s="73"/>
      <c r="U257" s="73"/>
      <c r="V257" s="73"/>
      <c r="W257" s="73"/>
      <c r="X257" s="73"/>
      <c r="Y257" s="73"/>
      <c r="Z257" s="73"/>
      <c r="AA257" s="73"/>
      <c r="AB257" s="73"/>
      <c r="AC257" s="73">
        <f t="shared" si="53"/>
        <v>0</v>
      </c>
      <c r="AD257" s="48">
        <f t="shared" si="54"/>
        <v>0</v>
      </c>
      <c r="AE257" s="73"/>
      <c r="AF257" s="73"/>
      <c r="AG257" s="73"/>
      <c r="AH257" s="47"/>
      <c r="AI257" s="47"/>
    </row>
    <row r="258" spans="1:35" x14ac:dyDescent="0.25">
      <c r="A258" t="str">
        <f t="shared" si="57"/>
        <v>TPG</v>
      </c>
      <c r="B258" s="191"/>
      <c r="C258" s="190"/>
      <c r="D258" t="str">
        <f>VLOOKUP(C258,Schools!A:B,2,0)</f>
        <v xml:space="preserve"> Please choose a school</v>
      </c>
      <c r="F258" s="192"/>
      <c r="G258" s="190"/>
      <c r="H258" s="190"/>
      <c r="I258" t="str">
        <f t="shared" si="52"/>
        <v>11294/543965</v>
      </c>
      <c r="J258">
        <f>VLOOKUP(C258,Schools!$A:$Z,9,0)</f>
        <v>0</v>
      </c>
      <c r="K258" s="190"/>
      <c r="L258" s="70" t="s">
        <v>34</v>
      </c>
      <c r="M258" s="70" t="str">
        <f t="shared" si="55"/>
        <v>TPG</v>
      </c>
      <c r="N258">
        <f>VLOOKUP(C258,Schools!A:D,4,0)</f>
        <v>0</v>
      </c>
      <c r="O258" s="148">
        <v>11294</v>
      </c>
      <c r="P258" s="148">
        <v>543965</v>
      </c>
      <c r="Q258" s="73"/>
      <c r="R258" s="75">
        <f t="shared" si="56"/>
        <v>0</v>
      </c>
      <c r="S258" s="73"/>
      <c r="T258" s="73"/>
      <c r="U258" s="73"/>
      <c r="V258" s="73"/>
      <c r="W258" s="73"/>
      <c r="X258" s="73"/>
      <c r="Y258" s="73"/>
      <c r="Z258" s="73"/>
      <c r="AA258" s="73"/>
      <c r="AB258" s="73"/>
      <c r="AC258" s="73">
        <f t="shared" si="53"/>
        <v>0</v>
      </c>
      <c r="AD258" s="48">
        <f t="shared" si="54"/>
        <v>0</v>
      </c>
      <c r="AE258" s="73"/>
      <c r="AF258" s="73"/>
      <c r="AG258" s="73"/>
      <c r="AH258" s="47"/>
      <c r="AI258" s="47"/>
    </row>
    <row r="259" spans="1:35" x14ac:dyDescent="0.25">
      <c r="A259" t="str">
        <f t="shared" si="57"/>
        <v>TPG</v>
      </c>
      <c r="B259" s="191"/>
      <c r="C259" s="190"/>
      <c r="D259" t="str">
        <f>VLOOKUP(C259,Schools!A:B,2,0)</f>
        <v xml:space="preserve"> Please choose a school</v>
      </c>
      <c r="F259" s="192"/>
      <c r="G259" s="190"/>
      <c r="H259" s="190"/>
      <c r="I259" t="str">
        <f t="shared" si="52"/>
        <v>11294/543965</v>
      </c>
      <c r="J259">
        <f>VLOOKUP(C259,Schools!$A:$Z,9,0)</f>
        <v>0</v>
      </c>
      <c r="K259" s="190"/>
      <c r="L259" s="70" t="s">
        <v>34</v>
      </c>
      <c r="M259" s="70" t="str">
        <f t="shared" si="55"/>
        <v>TPG</v>
      </c>
      <c r="N259">
        <f>VLOOKUP(C259,Schools!A:D,4,0)</f>
        <v>0</v>
      </c>
      <c r="O259" s="148">
        <v>11294</v>
      </c>
      <c r="P259" s="148">
        <v>543965</v>
      </c>
      <c r="Q259" s="73"/>
      <c r="R259" s="75">
        <f t="shared" si="56"/>
        <v>0</v>
      </c>
      <c r="S259" s="73"/>
      <c r="T259" s="73"/>
      <c r="U259" s="73"/>
      <c r="V259" s="73"/>
      <c r="W259" s="73"/>
      <c r="X259" s="73"/>
      <c r="Y259" s="73"/>
      <c r="Z259" s="73"/>
      <c r="AA259" s="73"/>
      <c r="AB259" s="73"/>
      <c r="AC259" s="73">
        <f t="shared" si="53"/>
        <v>0</v>
      </c>
      <c r="AD259" s="48">
        <f t="shared" si="54"/>
        <v>0</v>
      </c>
      <c r="AE259" s="73"/>
      <c r="AF259" s="73"/>
      <c r="AG259" s="73"/>
      <c r="AH259" s="47"/>
      <c r="AI259" s="47"/>
    </row>
    <row r="260" spans="1:35" x14ac:dyDescent="0.25">
      <c r="A260" t="str">
        <f t="shared" si="57"/>
        <v>TPG</v>
      </c>
      <c r="B260" s="191"/>
      <c r="C260" s="190"/>
      <c r="D260" t="str">
        <f>VLOOKUP(C260,Schools!A:B,2,0)</f>
        <v xml:space="preserve"> Please choose a school</v>
      </c>
      <c r="F260" s="192"/>
      <c r="G260" s="190"/>
      <c r="H260" s="190"/>
      <c r="I260" t="str">
        <f t="shared" si="52"/>
        <v>11294/543965</v>
      </c>
      <c r="J260">
        <f>VLOOKUP(C260,Schools!$A:$Z,9,0)</f>
        <v>0</v>
      </c>
      <c r="K260" s="190"/>
      <c r="L260" s="70" t="s">
        <v>34</v>
      </c>
      <c r="M260" s="70" t="str">
        <f t="shared" si="55"/>
        <v>TPG</v>
      </c>
      <c r="N260">
        <f>VLOOKUP(C260,Schools!A:D,4,0)</f>
        <v>0</v>
      </c>
      <c r="O260" s="148">
        <v>11294</v>
      </c>
      <c r="P260" s="148">
        <v>543965</v>
      </c>
      <c r="Q260" s="73"/>
      <c r="R260" s="75">
        <f t="shared" si="56"/>
        <v>0</v>
      </c>
      <c r="S260" s="73"/>
      <c r="T260" s="73"/>
      <c r="U260" s="73"/>
      <c r="V260" s="73"/>
      <c r="W260" s="73"/>
      <c r="X260" s="73"/>
      <c r="Y260" s="73"/>
      <c r="Z260" s="73"/>
      <c r="AA260" s="73"/>
      <c r="AB260" s="73"/>
      <c r="AC260" s="73">
        <f t="shared" si="53"/>
        <v>0</v>
      </c>
      <c r="AD260" s="48">
        <f t="shared" si="54"/>
        <v>0</v>
      </c>
      <c r="AE260" s="73"/>
      <c r="AF260" s="73"/>
      <c r="AG260" s="73"/>
      <c r="AH260" s="47"/>
      <c r="AI260" s="47"/>
    </row>
    <row r="261" spans="1:35" x14ac:dyDescent="0.25">
      <c r="A261" t="str">
        <f t="shared" si="57"/>
        <v>TPG</v>
      </c>
      <c r="B261" s="191"/>
      <c r="C261" s="190"/>
      <c r="D261" t="str">
        <f>VLOOKUP(C261,Schools!A:B,2,0)</f>
        <v xml:space="preserve"> Please choose a school</v>
      </c>
      <c r="F261" s="192"/>
      <c r="G261" s="190"/>
      <c r="H261" s="190"/>
      <c r="I261" t="str">
        <f t="shared" si="52"/>
        <v>11294/543965</v>
      </c>
      <c r="J261">
        <f>VLOOKUP(C261,Schools!$A:$Z,9,0)</f>
        <v>0</v>
      </c>
      <c r="K261" s="190"/>
      <c r="L261" s="70" t="s">
        <v>34</v>
      </c>
      <c r="M261" s="70" t="str">
        <f t="shared" si="55"/>
        <v>TPG</v>
      </c>
      <c r="N261">
        <f>VLOOKUP(C261,Schools!A:D,4,0)</f>
        <v>0</v>
      </c>
      <c r="O261" s="148">
        <v>11294</v>
      </c>
      <c r="P261" s="148">
        <v>543965</v>
      </c>
      <c r="Q261" s="73"/>
      <c r="R261" s="75">
        <f t="shared" si="56"/>
        <v>0</v>
      </c>
      <c r="S261" s="73"/>
      <c r="T261" s="73"/>
      <c r="U261" s="73"/>
      <c r="V261" s="73"/>
      <c r="W261" s="73"/>
      <c r="X261" s="73"/>
      <c r="Y261" s="73"/>
      <c r="Z261" s="73"/>
      <c r="AA261" s="73"/>
      <c r="AB261" s="73"/>
      <c r="AC261" s="73">
        <f t="shared" si="53"/>
        <v>0</v>
      </c>
      <c r="AD261" s="48">
        <f t="shared" si="54"/>
        <v>0</v>
      </c>
      <c r="AE261" s="73"/>
      <c r="AF261" s="73"/>
      <c r="AG261" s="73"/>
      <c r="AH261" s="47"/>
      <c r="AI261" s="47"/>
    </row>
    <row r="262" spans="1:35" x14ac:dyDescent="0.25">
      <c r="A262" t="str">
        <f t="shared" si="57"/>
        <v>TPG</v>
      </c>
      <c r="B262" s="191"/>
      <c r="C262" s="190"/>
      <c r="D262" t="str">
        <f>VLOOKUP(C262,Schools!A:B,2,0)</f>
        <v xml:space="preserve"> Please choose a school</v>
      </c>
      <c r="F262" s="192"/>
      <c r="G262" s="190"/>
      <c r="H262" s="190"/>
      <c r="I262" t="str">
        <f t="shared" si="52"/>
        <v>11294/543965</v>
      </c>
      <c r="J262">
        <f>VLOOKUP(C262,Schools!$A:$Z,9,0)</f>
        <v>0</v>
      </c>
      <c r="K262" s="190"/>
      <c r="L262" s="70" t="s">
        <v>34</v>
      </c>
      <c r="M262" s="70" t="str">
        <f t="shared" si="55"/>
        <v>TPG</v>
      </c>
      <c r="N262">
        <f>VLOOKUP(C262,Schools!A:D,4,0)</f>
        <v>0</v>
      </c>
      <c r="O262" s="148">
        <v>11294</v>
      </c>
      <c r="P262" s="148">
        <v>543965</v>
      </c>
      <c r="Q262" s="73"/>
      <c r="R262" s="75">
        <f t="shared" si="56"/>
        <v>0</v>
      </c>
      <c r="S262" s="73"/>
      <c r="T262" s="73"/>
      <c r="U262" s="73"/>
      <c r="V262" s="73"/>
      <c r="W262" s="73"/>
      <c r="X262" s="73"/>
      <c r="Y262" s="73"/>
      <c r="Z262" s="73"/>
      <c r="AA262" s="73"/>
      <c r="AB262" s="73"/>
      <c r="AC262" s="73">
        <f t="shared" si="53"/>
        <v>0</v>
      </c>
      <c r="AD262" s="48">
        <f t="shared" si="54"/>
        <v>0</v>
      </c>
      <c r="AE262" s="73"/>
      <c r="AF262" s="73"/>
      <c r="AG262" s="73"/>
      <c r="AH262" s="47"/>
      <c r="AI262" s="47"/>
    </row>
    <row r="263" spans="1:35" x14ac:dyDescent="0.25">
      <c r="A263" t="str">
        <f t="shared" si="57"/>
        <v>TPG</v>
      </c>
      <c r="B263" s="191"/>
      <c r="C263" s="190"/>
      <c r="D263" t="str">
        <f>VLOOKUP(C263,Schools!A:B,2,0)</f>
        <v xml:space="preserve"> Please choose a school</v>
      </c>
      <c r="F263" s="192"/>
      <c r="G263" s="190"/>
      <c r="H263" s="190"/>
      <c r="I263" t="str">
        <f t="shared" si="52"/>
        <v>11294/543965</v>
      </c>
      <c r="J263">
        <f>VLOOKUP(C263,Schools!$A:$Z,9,0)</f>
        <v>0</v>
      </c>
      <c r="K263" s="190"/>
      <c r="L263" s="70" t="s">
        <v>34</v>
      </c>
      <c r="M263" s="70" t="str">
        <f t="shared" si="55"/>
        <v>TPG</v>
      </c>
      <c r="N263">
        <f>VLOOKUP(C263,Schools!A:D,4,0)</f>
        <v>0</v>
      </c>
      <c r="O263" s="148">
        <v>11294</v>
      </c>
      <c r="P263" s="148">
        <v>543965</v>
      </c>
      <c r="Q263" s="73"/>
      <c r="R263" s="75">
        <f t="shared" si="56"/>
        <v>0</v>
      </c>
      <c r="S263" s="73"/>
      <c r="T263" s="73"/>
      <c r="U263" s="73"/>
      <c r="V263" s="73"/>
      <c r="W263" s="73"/>
      <c r="X263" s="73"/>
      <c r="Y263" s="73"/>
      <c r="Z263" s="73"/>
      <c r="AA263" s="73"/>
      <c r="AB263" s="73"/>
      <c r="AC263" s="73">
        <f t="shared" si="53"/>
        <v>0</v>
      </c>
      <c r="AD263" s="48">
        <f t="shared" si="54"/>
        <v>0</v>
      </c>
      <c r="AE263" s="73"/>
      <c r="AF263" s="73"/>
      <c r="AG263" s="73"/>
      <c r="AH263" s="47"/>
      <c r="AI263" s="47"/>
    </row>
    <row r="264" spans="1:35" x14ac:dyDescent="0.25">
      <c r="Q264" s="73"/>
      <c r="R264" s="73"/>
      <c r="S264" s="73"/>
      <c r="T264" s="73"/>
      <c r="U264" s="73"/>
      <c r="V264" s="73"/>
      <c r="W264" s="73"/>
      <c r="X264" s="73"/>
      <c r="Y264" s="73"/>
      <c r="Z264" s="73"/>
      <c r="AA264" s="73"/>
      <c r="AB264" s="73"/>
      <c r="AC264" s="73"/>
      <c r="AD264" s="73"/>
      <c r="AE264" s="73"/>
      <c r="AF264" s="73"/>
      <c r="AG264" s="73"/>
      <c r="AH264" s="47"/>
      <c r="AI264" s="47"/>
    </row>
    <row r="265" spans="1:35" x14ac:dyDescent="0.25">
      <c r="Q265" s="73"/>
      <c r="R265" s="73"/>
      <c r="S265" s="73"/>
      <c r="T265" s="73"/>
      <c r="U265" s="73"/>
      <c r="V265" s="73"/>
      <c r="W265" s="73"/>
      <c r="X265" s="73"/>
      <c r="Y265" s="73"/>
      <c r="Z265" s="73"/>
      <c r="AA265" s="73"/>
      <c r="AB265" s="73"/>
      <c r="AC265" s="73"/>
      <c r="AD265" s="73"/>
      <c r="AE265" s="73"/>
      <c r="AF265" s="73"/>
      <c r="AG265" s="73"/>
      <c r="AH265" s="47"/>
      <c r="AI265" s="47"/>
    </row>
    <row r="266" spans="1:35" x14ac:dyDescent="0.25">
      <c r="Q266" s="73"/>
      <c r="R266" s="73"/>
      <c r="S266" s="73"/>
      <c r="T266" s="73"/>
      <c r="U266" s="73"/>
      <c r="V266" s="73"/>
      <c r="W266" s="73"/>
      <c r="X266" s="73"/>
      <c r="Y266" s="73"/>
      <c r="Z266" s="73"/>
      <c r="AA266" s="73"/>
      <c r="AB266" s="73"/>
      <c r="AC266" s="73"/>
      <c r="AD266" s="73"/>
      <c r="AE266" s="73"/>
      <c r="AF266" s="73"/>
      <c r="AG266" s="73"/>
      <c r="AH266" s="47"/>
      <c r="AI266" s="47"/>
    </row>
    <row r="267" spans="1:35" x14ac:dyDescent="0.25">
      <c r="Q267" s="73"/>
      <c r="R267" s="73"/>
      <c r="S267" s="73"/>
      <c r="T267" s="73"/>
      <c r="U267" s="73"/>
      <c r="V267" s="73"/>
      <c r="W267" s="73"/>
      <c r="X267" s="73"/>
      <c r="Y267" s="73"/>
      <c r="Z267" s="73"/>
      <c r="AA267" s="73"/>
      <c r="AB267" s="73"/>
      <c r="AC267" s="73"/>
      <c r="AD267" s="73"/>
      <c r="AE267" s="73"/>
      <c r="AF267" s="73"/>
      <c r="AG267" s="73"/>
      <c r="AH267" s="47"/>
      <c r="AI267" s="47"/>
    </row>
    <row r="268" spans="1:35" x14ac:dyDescent="0.25">
      <c r="Q268" s="73"/>
      <c r="R268" s="73"/>
      <c r="S268" s="73"/>
      <c r="T268" s="73"/>
      <c r="U268" s="73"/>
      <c r="V268" s="73"/>
      <c r="W268" s="73"/>
      <c r="X268" s="73"/>
      <c r="Y268" s="73"/>
      <c r="Z268" s="73"/>
      <c r="AA268" s="73"/>
      <c r="AB268" s="73"/>
      <c r="AC268" s="73"/>
      <c r="AD268" s="73"/>
      <c r="AE268" s="73"/>
      <c r="AF268" s="73"/>
      <c r="AG268" s="73"/>
      <c r="AH268" s="47"/>
      <c r="AI268" s="47"/>
    </row>
    <row r="269" spans="1:35" x14ac:dyDescent="0.25">
      <c r="Q269" s="73"/>
      <c r="R269" s="73"/>
      <c r="S269" s="73"/>
      <c r="T269" s="73"/>
      <c r="U269" s="73"/>
      <c r="V269" s="73"/>
      <c r="W269" s="73"/>
      <c r="X269" s="73"/>
      <c r="Y269" s="73"/>
      <c r="Z269" s="73"/>
      <c r="AA269" s="73"/>
      <c r="AB269" s="73"/>
      <c r="AC269" s="73"/>
      <c r="AD269" s="73"/>
      <c r="AE269" s="73"/>
      <c r="AF269" s="73"/>
      <c r="AG269" s="73"/>
      <c r="AH269" s="47"/>
      <c r="AI269" s="47"/>
    </row>
    <row r="270" spans="1:35" x14ac:dyDescent="0.25">
      <c r="Q270" s="73"/>
      <c r="R270" s="73"/>
      <c r="S270" s="73"/>
      <c r="T270" s="73"/>
      <c r="U270" s="73"/>
      <c r="V270" s="73"/>
      <c r="W270" s="73"/>
      <c r="X270" s="73"/>
      <c r="Y270" s="73"/>
      <c r="Z270" s="73"/>
      <c r="AA270" s="73"/>
      <c r="AB270" s="73"/>
      <c r="AC270" s="73"/>
      <c r="AD270" s="73"/>
      <c r="AE270" s="73"/>
      <c r="AF270" s="73"/>
      <c r="AG270" s="73"/>
      <c r="AH270" s="47"/>
      <c r="AI270" s="47"/>
    </row>
    <row r="271" spans="1:35" x14ac:dyDescent="0.25">
      <c r="Q271" s="73"/>
      <c r="R271" s="73"/>
      <c r="S271" s="73"/>
      <c r="T271" s="73"/>
      <c r="U271" s="73"/>
      <c r="V271" s="73"/>
      <c r="W271" s="73"/>
      <c r="X271" s="73"/>
      <c r="Y271" s="73"/>
      <c r="Z271" s="73"/>
      <c r="AA271" s="73"/>
      <c r="AB271" s="73"/>
      <c r="AC271" s="73"/>
      <c r="AD271" s="73"/>
      <c r="AE271" s="73"/>
      <c r="AF271" s="73"/>
      <c r="AG271" s="73"/>
      <c r="AH271" s="47"/>
      <c r="AI271" s="47"/>
    </row>
    <row r="272" spans="1:35" x14ac:dyDescent="0.25">
      <c r="Q272" s="73"/>
      <c r="R272" s="73"/>
      <c r="S272" s="73"/>
      <c r="T272" s="73"/>
      <c r="U272" s="73"/>
      <c r="V272" s="73"/>
      <c r="W272" s="73"/>
      <c r="X272" s="73"/>
      <c r="Y272" s="73"/>
      <c r="Z272" s="73"/>
      <c r="AA272" s="73"/>
      <c r="AB272" s="73"/>
      <c r="AC272" s="73"/>
      <c r="AD272" s="73"/>
      <c r="AE272" s="73"/>
      <c r="AF272" s="73"/>
      <c r="AG272" s="73"/>
      <c r="AH272" s="47"/>
      <c r="AI272" s="47"/>
    </row>
    <row r="273" spans="17:35" x14ac:dyDescent="0.25">
      <c r="Q273" s="73"/>
      <c r="R273" s="73"/>
      <c r="S273" s="73"/>
      <c r="T273" s="73"/>
      <c r="U273" s="73"/>
      <c r="V273" s="73"/>
      <c r="W273" s="73"/>
      <c r="X273" s="73"/>
      <c r="Y273" s="73"/>
      <c r="Z273" s="73"/>
      <c r="AA273" s="73"/>
      <c r="AB273" s="73"/>
      <c r="AC273" s="73"/>
      <c r="AD273" s="73"/>
      <c r="AE273" s="73"/>
      <c r="AF273" s="73"/>
      <c r="AG273" s="73"/>
      <c r="AH273" s="47"/>
      <c r="AI273" s="47"/>
    </row>
    <row r="274" spans="17:35" x14ac:dyDescent="0.25">
      <c r="Q274" s="73"/>
      <c r="R274" s="73"/>
      <c r="S274" s="73"/>
      <c r="T274" s="73"/>
      <c r="U274" s="73"/>
      <c r="V274" s="73"/>
      <c r="W274" s="73"/>
      <c r="X274" s="73"/>
      <c r="Y274" s="73"/>
      <c r="Z274" s="73"/>
      <c r="AA274" s="73"/>
      <c r="AB274" s="73"/>
      <c r="AC274" s="73"/>
      <c r="AD274" s="73"/>
      <c r="AE274" s="73"/>
      <c r="AF274" s="73"/>
      <c r="AG274" s="73"/>
      <c r="AH274" s="47"/>
      <c r="AI274" s="47"/>
    </row>
    <row r="275" spans="17:35" x14ac:dyDescent="0.25">
      <c r="Q275" s="73"/>
      <c r="R275" s="73"/>
      <c r="S275" s="73"/>
      <c r="T275" s="73"/>
      <c r="U275" s="73"/>
      <c r="V275" s="73"/>
      <c r="W275" s="73"/>
      <c r="X275" s="73"/>
      <c r="Y275" s="73"/>
      <c r="Z275" s="73"/>
      <c r="AA275" s="73"/>
      <c r="AB275" s="73"/>
      <c r="AC275" s="73"/>
      <c r="AD275" s="73"/>
      <c r="AE275" s="73"/>
      <c r="AF275" s="73"/>
      <c r="AG275" s="73"/>
      <c r="AH275" s="47"/>
      <c r="AI275" s="47"/>
    </row>
    <row r="276" spans="17:35" x14ac:dyDescent="0.25">
      <c r="Q276" s="73"/>
      <c r="R276" s="73"/>
      <c r="S276" s="73"/>
      <c r="T276" s="73"/>
      <c r="U276" s="73"/>
      <c r="V276" s="73"/>
      <c r="W276" s="73"/>
      <c r="X276" s="73"/>
      <c r="Y276" s="73"/>
      <c r="Z276" s="73"/>
      <c r="AA276" s="73"/>
      <c r="AB276" s="73"/>
      <c r="AC276" s="73"/>
      <c r="AD276" s="73"/>
      <c r="AE276" s="73"/>
      <c r="AF276" s="73"/>
      <c r="AG276" s="73"/>
      <c r="AH276" s="47"/>
      <c r="AI276" s="47"/>
    </row>
    <row r="277" spans="17:35" x14ac:dyDescent="0.25">
      <c r="Q277" s="73"/>
      <c r="R277" s="73"/>
      <c r="S277" s="73"/>
      <c r="T277" s="73"/>
      <c r="U277" s="73"/>
      <c r="V277" s="73"/>
      <c r="W277" s="73"/>
      <c r="X277" s="73"/>
      <c r="Y277" s="73"/>
      <c r="Z277" s="73"/>
      <c r="AA277" s="73"/>
      <c r="AB277" s="73"/>
      <c r="AC277" s="73"/>
      <c r="AD277" s="73"/>
      <c r="AE277" s="73"/>
      <c r="AF277" s="73"/>
      <c r="AG277" s="73"/>
      <c r="AH277" s="47"/>
      <c r="AI277" s="47"/>
    </row>
    <row r="278" spans="17:35" x14ac:dyDescent="0.25">
      <c r="Q278" s="73"/>
      <c r="R278" s="73"/>
      <c r="S278" s="73"/>
      <c r="T278" s="73"/>
      <c r="U278" s="73"/>
      <c r="V278" s="73"/>
      <c r="W278" s="73"/>
      <c r="X278" s="73"/>
      <c r="Y278" s="73"/>
      <c r="Z278" s="73"/>
      <c r="AA278" s="73"/>
      <c r="AB278" s="73"/>
      <c r="AC278" s="73"/>
      <c r="AD278" s="73"/>
      <c r="AE278" s="73"/>
      <c r="AF278" s="73"/>
      <c r="AG278" s="73"/>
      <c r="AH278" s="47"/>
      <c r="AI278" s="47"/>
    </row>
    <row r="279" spans="17:35" x14ac:dyDescent="0.25">
      <c r="Q279" s="73"/>
      <c r="R279" s="73"/>
      <c r="S279" s="73"/>
      <c r="T279" s="73"/>
      <c r="U279" s="73"/>
      <c r="V279" s="73"/>
      <c r="W279" s="73"/>
      <c r="X279" s="73"/>
      <c r="Y279" s="73"/>
      <c r="Z279" s="73"/>
      <c r="AA279" s="73"/>
      <c r="AB279" s="73"/>
      <c r="AC279" s="73"/>
      <c r="AD279" s="73"/>
      <c r="AE279" s="73"/>
      <c r="AF279" s="73"/>
      <c r="AG279" s="73"/>
      <c r="AH279" s="47"/>
      <c r="AI279" s="47"/>
    </row>
    <row r="280" spans="17:35" x14ac:dyDescent="0.25">
      <c r="Q280" s="73"/>
      <c r="R280" s="73"/>
      <c r="S280" s="73"/>
      <c r="T280" s="73"/>
      <c r="U280" s="73"/>
      <c r="V280" s="73"/>
      <c r="W280" s="73"/>
      <c r="X280" s="73"/>
      <c r="Y280" s="73"/>
      <c r="Z280" s="73"/>
      <c r="AA280" s="73"/>
      <c r="AB280" s="73"/>
      <c r="AC280" s="73"/>
      <c r="AD280" s="73"/>
      <c r="AE280" s="73"/>
      <c r="AF280" s="73"/>
      <c r="AG280" s="73"/>
      <c r="AH280" s="47"/>
      <c r="AI280" s="47"/>
    </row>
    <row r="281" spans="17:35" x14ac:dyDescent="0.25">
      <c r="Q281" s="73"/>
      <c r="R281" s="73"/>
      <c r="S281" s="73"/>
      <c r="T281" s="73"/>
      <c r="U281" s="73"/>
      <c r="V281" s="73"/>
      <c r="W281" s="73"/>
      <c r="X281" s="73"/>
      <c r="Y281" s="73"/>
      <c r="Z281" s="73"/>
      <c r="AA281" s="73"/>
      <c r="AB281" s="73"/>
      <c r="AC281" s="73"/>
      <c r="AD281" s="73"/>
      <c r="AE281" s="73"/>
      <c r="AF281" s="73"/>
      <c r="AG281" s="73"/>
      <c r="AH281" s="47"/>
      <c r="AI281" s="47"/>
    </row>
    <row r="282" spans="17:35" x14ac:dyDescent="0.25">
      <c r="Q282" s="73"/>
      <c r="R282" s="73"/>
      <c r="S282" s="73"/>
      <c r="T282" s="73"/>
      <c r="U282" s="73"/>
      <c r="V282" s="73"/>
      <c r="W282" s="73"/>
      <c r="X282" s="73"/>
      <c r="Y282" s="73"/>
      <c r="Z282" s="73"/>
      <c r="AA282" s="73"/>
      <c r="AB282" s="73"/>
      <c r="AC282" s="73"/>
      <c r="AD282" s="73"/>
      <c r="AE282" s="73"/>
      <c r="AF282" s="73"/>
      <c r="AG282" s="73"/>
      <c r="AH282" s="47"/>
      <c r="AI282" s="47"/>
    </row>
    <row r="283" spans="17:35" x14ac:dyDescent="0.25">
      <c r="Q283" s="73"/>
      <c r="R283" s="73"/>
      <c r="S283" s="73"/>
      <c r="T283" s="73"/>
      <c r="U283" s="73"/>
      <c r="V283" s="73"/>
      <c r="W283" s="73"/>
      <c r="X283" s="73"/>
      <c r="Y283" s="73"/>
      <c r="Z283" s="73"/>
      <c r="AA283" s="73"/>
      <c r="AB283" s="73"/>
      <c r="AC283" s="73"/>
      <c r="AD283" s="73"/>
      <c r="AE283" s="73"/>
      <c r="AF283" s="73"/>
      <c r="AG283" s="73"/>
      <c r="AH283" s="47"/>
      <c r="AI283" s="47"/>
    </row>
    <row r="284" spans="17:35" x14ac:dyDescent="0.25">
      <c r="Q284" s="73"/>
      <c r="R284" s="73"/>
      <c r="S284" s="73"/>
      <c r="T284" s="73"/>
      <c r="U284" s="73"/>
      <c r="V284" s="73"/>
      <c r="W284" s="73"/>
      <c r="X284" s="73"/>
      <c r="Y284" s="73"/>
      <c r="Z284" s="73"/>
      <c r="AA284" s="73"/>
      <c r="AB284" s="73"/>
      <c r="AC284" s="73"/>
      <c r="AD284" s="73"/>
      <c r="AE284" s="73"/>
      <c r="AF284" s="73"/>
      <c r="AG284" s="73"/>
      <c r="AH284" s="47"/>
      <c r="AI284" s="47"/>
    </row>
    <row r="285" spans="17:35" x14ac:dyDescent="0.25">
      <c r="Q285" s="73"/>
      <c r="R285" s="73"/>
      <c r="S285" s="73"/>
      <c r="T285" s="73"/>
      <c r="U285" s="73"/>
      <c r="V285" s="73"/>
      <c r="W285" s="73"/>
      <c r="X285" s="73"/>
      <c r="Y285" s="73"/>
      <c r="Z285" s="73"/>
      <c r="AA285" s="73"/>
      <c r="AB285" s="73"/>
      <c r="AC285" s="73"/>
      <c r="AD285" s="73"/>
      <c r="AE285" s="73"/>
      <c r="AF285" s="73"/>
      <c r="AG285" s="73"/>
      <c r="AH285" s="47"/>
      <c r="AI285" s="47"/>
    </row>
    <row r="286" spans="17:35" x14ac:dyDescent="0.25">
      <c r="Q286" s="73"/>
      <c r="R286" s="73"/>
      <c r="S286" s="73"/>
      <c r="T286" s="73"/>
      <c r="U286" s="73"/>
      <c r="V286" s="73"/>
      <c r="W286" s="73"/>
      <c r="X286" s="73"/>
      <c r="Y286" s="73"/>
      <c r="Z286" s="73"/>
      <c r="AA286" s="73"/>
      <c r="AB286" s="73"/>
      <c r="AC286" s="73"/>
      <c r="AD286" s="73"/>
      <c r="AE286" s="73"/>
      <c r="AF286" s="73"/>
      <c r="AG286" s="73"/>
      <c r="AH286" s="47"/>
      <c r="AI286" s="47"/>
    </row>
    <row r="287" spans="17:35" x14ac:dyDescent="0.25">
      <c r="Q287" s="73"/>
      <c r="R287" s="73"/>
      <c r="S287" s="73"/>
      <c r="T287" s="73"/>
      <c r="U287" s="73"/>
      <c r="V287" s="73"/>
      <c r="W287" s="73"/>
      <c r="X287" s="73"/>
      <c r="Y287" s="73"/>
      <c r="Z287" s="73"/>
      <c r="AA287" s="73"/>
      <c r="AB287" s="73"/>
      <c r="AC287" s="73"/>
      <c r="AD287" s="73"/>
      <c r="AE287" s="73"/>
      <c r="AF287" s="73"/>
      <c r="AG287" s="73"/>
      <c r="AH287" s="47"/>
      <c r="AI287" s="47"/>
    </row>
    <row r="288" spans="17:35" x14ac:dyDescent="0.25">
      <c r="Q288" s="73"/>
      <c r="R288" s="73"/>
      <c r="S288" s="73"/>
      <c r="T288" s="73"/>
      <c r="U288" s="73"/>
      <c r="V288" s="73"/>
      <c r="W288" s="73"/>
      <c r="X288" s="73"/>
      <c r="Y288" s="73"/>
      <c r="Z288" s="73"/>
      <c r="AA288" s="73"/>
      <c r="AB288" s="73"/>
      <c r="AC288" s="73"/>
      <c r="AD288" s="73"/>
      <c r="AE288" s="73"/>
      <c r="AF288" s="73"/>
      <c r="AG288" s="73"/>
      <c r="AH288" s="47"/>
      <c r="AI288" s="47"/>
    </row>
    <row r="289" spans="17:35" x14ac:dyDescent="0.25">
      <c r="Q289" s="73"/>
      <c r="R289" s="73"/>
      <c r="S289" s="73"/>
      <c r="T289" s="73"/>
      <c r="U289" s="73"/>
      <c r="V289" s="73"/>
      <c r="W289" s="73"/>
      <c r="X289" s="73"/>
      <c r="Y289" s="73"/>
      <c r="Z289" s="73"/>
      <c r="AA289" s="73"/>
      <c r="AB289" s="73"/>
      <c r="AC289" s="73"/>
      <c r="AD289" s="73"/>
      <c r="AE289" s="73"/>
      <c r="AF289" s="73"/>
      <c r="AG289" s="73"/>
      <c r="AH289" s="47"/>
      <c r="AI289" s="47"/>
    </row>
    <row r="290" spans="17:35" x14ac:dyDescent="0.25">
      <c r="Q290" s="73"/>
      <c r="R290" s="73"/>
      <c r="S290" s="73"/>
      <c r="T290" s="73"/>
      <c r="U290" s="73"/>
      <c r="V290" s="73"/>
      <c r="W290" s="73"/>
      <c r="X290" s="73"/>
      <c r="Y290" s="73"/>
      <c r="Z290" s="73"/>
      <c r="AA290" s="73"/>
      <c r="AB290" s="73"/>
      <c r="AC290" s="73"/>
      <c r="AD290" s="73"/>
      <c r="AE290" s="73"/>
      <c r="AF290" s="73"/>
      <c r="AG290" s="73"/>
      <c r="AH290" s="47"/>
      <c r="AI290" s="47"/>
    </row>
    <row r="291" spans="17:35" x14ac:dyDescent="0.25">
      <c r="Q291" s="73"/>
      <c r="R291" s="73"/>
      <c r="S291" s="73"/>
      <c r="T291" s="73"/>
      <c r="U291" s="73"/>
      <c r="V291" s="73"/>
      <c r="W291" s="73"/>
      <c r="X291" s="73"/>
      <c r="Y291" s="73"/>
      <c r="Z291" s="73"/>
      <c r="AA291" s="73"/>
      <c r="AB291" s="73"/>
      <c r="AC291" s="73"/>
      <c r="AD291" s="73"/>
      <c r="AE291" s="73"/>
      <c r="AF291" s="73"/>
      <c r="AG291" s="73"/>
      <c r="AH291" s="47"/>
      <c r="AI291" s="47"/>
    </row>
    <row r="292" spans="17:35" x14ac:dyDescent="0.25">
      <c r="Q292" s="73"/>
      <c r="R292" s="73"/>
      <c r="S292" s="73"/>
      <c r="T292" s="73"/>
      <c r="U292" s="73"/>
      <c r="V292" s="73"/>
      <c r="W292" s="73"/>
      <c r="X292" s="73"/>
      <c r="Y292" s="73"/>
      <c r="Z292" s="73"/>
      <c r="AA292" s="73"/>
      <c r="AB292" s="73"/>
      <c r="AC292" s="73"/>
      <c r="AD292" s="73"/>
      <c r="AE292" s="73"/>
      <c r="AF292" s="73"/>
      <c r="AG292" s="73"/>
      <c r="AH292" s="47"/>
      <c r="AI292" s="47"/>
    </row>
    <row r="293" spans="17:35" x14ac:dyDescent="0.25">
      <c r="Q293" s="73"/>
      <c r="R293" s="73"/>
      <c r="S293" s="73"/>
      <c r="T293" s="73"/>
      <c r="U293" s="73"/>
      <c r="V293" s="73"/>
      <c r="W293" s="73"/>
      <c r="X293" s="73"/>
      <c r="Y293" s="73"/>
      <c r="Z293" s="73"/>
      <c r="AA293" s="73"/>
      <c r="AB293" s="73"/>
      <c r="AC293" s="73"/>
      <c r="AD293" s="73"/>
      <c r="AE293" s="73"/>
      <c r="AF293" s="73"/>
      <c r="AG293" s="73"/>
      <c r="AH293" s="47"/>
      <c r="AI293" s="47"/>
    </row>
    <row r="294" spans="17:35" x14ac:dyDescent="0.25">
      <c r="Q294" s="73"/>
      <c r="R294" s="73"/>
      <c r="S294" s="73"/>
      <c r="T294" s="73"/>
      <c r="U294" s="73"/>
      <c r="V294" s="73"/>
      <c r="W294" s="73"/>
      <c r="X294" s="73"/>
      <c r="Y294" s="73"/>
      <c r="Z294" s="73"/>
      <c r="AA294" s="73"/>
      <c r="AB294" s="73"/>
      <c r="AC294" s="73"/>
      <c r="AD294" s="73"/>
      <c r="AE294" s="73"/>
      <c r="AF294" s="73"/>
      <c r="AG294" s="73"/>
      <c r="AH294" s="47"/>
      <c r="AI294" s="47"/>
    </row>
    <row r="295" spans="17:35" x14ac:dyDescent="0.25">
      <c r="Q295" s="73"/>
      <c r="R295" s="73"/>
      <c r="S295" s="73"/>
      <c r="T295" s="73"/>
      <c r="U295" s="73"/>
      <c r="V295" s="73"/>
      <c r="W295" s="73"/>
      <c r="X295" s="73"/>
      <c r="Y295" s="73"/>
      <c r="Z295" s="73"/>
      <c r="AA295" s="73"/>
      <c r="AB295" s="73"/>
      <c r="AC295" s="73"/>
      <c r="AD295" s="73"/>
      <c r="AE295" s="73"/>
      <c r="AF295" s="73"/>
      <c r="AG295" s="73"/>
      <c r="AH295" s="47"/>
      <c r="AI295" s="47"/>
    </row>
    <row r="296" spans="17:35" x14ac:dyDescent="0.25">
      <c r="Q296" s="73"/>
      <c r="R296" s="73"/>
      <c r="S296" s="73"/>
      <c r="T296" s="73"/>
      <c r="U296" s="73"/>
      <c r="V296" s="73"/>
      <c r="W296" s="73"/>
      <c r="X296" s="73"/>
      <c r="Y296" s="73"/>
      <c r="Z296" s="73"/>
      <c r="AA296" s="73"/>
      <c r="AB296" s="73"/>
      <c r="AC296" s="73"/>
      <c r="AD296" s="73"/>
      <c r="AE296" s="73"/>
      <c r="AF296" s="73"/>
      <c r="AG296" s="73"/>
      <c r="AH296" s="47"/>
      <c r="AI296" s="47"/>
    </row>
    <row r="297" spans="17:35" x14ac:dyDescent="0.25">
      <c r="Q297" s="73"/>
      <c r="R297" s="73"/>
      <c r="S297" s="73"/>
      <c r="T297" s="73"/>
      <c r="U297" s="73"/>
      <c r="V297" s="73"/>
      <c r="W297" s="73"/>
      <c r="X297" s="73"/>
      <c r="Y297" s="73"/>
      <c r="Z297" s="73"/>
      <c r="AA297" s="73"/>
      <c r="AB297" s="73"/>
      <c r="AC297" s="73"/>
      <c r="AD297" s="73"/>
      <c r="AE297" s="73"/>
      <c r="AF297" s="73"/>
      <c r="AG297" s="73"/>
      <c r="AH297" s="47"/>
      <c r="AI297" s="47"/>
    </row>
    <row r="298" spans="17:35" x14ac:dyDescent="0.25">
      <c r="Q298" s="73"/>
      <c r="R298" s="73"/>
      <c r="S298" s="73"/>
      <c r="T298" s="73"/>
      <c r="U298" s="73"/>
      <c r="V298" s="73"/>
      <c r="W298" s="73"/>
      <c r="X298" s="73"/>
      <c r="Y298" s="73"/>
      <c r="Z298" s="73"/>
      <c r="AA298" s="73"/>
      <c r="AB298" s="73"/>
      <c r="AC298" s="73"/>
      <c r="AD298" s="73"/>
      <c r="AE298" s="73"/>
      <c r="AF298" s="73"/>
      <c r="AG298" s="73"/>
      <c r="AH298" s="47"/>
      <c r="AI298" s="47"/>
    </row>
    <row r="299" spans="17:35" x14ac:dyDescent="0.25">
      <c r="Q299" s="73"/>
      <c r="R299" s="73"/>
      <c r="S299" s="73"/>
      <c r="T299" s="73"/>
      <c r="U299" s="73"/>
      <c r="V299" s="73"/>
      <c r="W299" s="73"/>
      <c r="X299" s="73"/>
      <c r="Y299" s="73"/>
      <c r="Z299" s="73"/>
      <c r="AA299" s="73"/>
      <c r="AB299" s="73"/>
      <c r="AC299" s="73"/>
      <c r="AD299" s="73"/>
      <c r="AE299" s="73"/>
      <c r="AF299" s="73"/>
      <c r="AG299" s="73"/>
      <c r="AH299" s="47"/>
      <c r="AI299" s="47"/>
    </row>
    <row r="300" spans="17:35" x14ac:dyDescent="0.25">
      <c r="Q300" s="73"/>
      <c r="R300" s="73"/>
      <c r="S300" s="73"/>
      <c r="T300" s="73"/>
      <c r="U300" s="73"/>
      <c r="V300" s="73"/>
      <c r="W300" s="73"/>
      <c r="X300" s="73"/>
      <c r="Y300" s="73"/>
      <c r="Z300" s="73"/>
      <c r="AA300" s="73"/>
      <c r="AB300" s="73"/>
      <c r="AC300" s="73"/>
      <c r="AD300" s="73"/>
      <c r="AE300" s="73"/>
      <c r="AF300" s="73"/>
      <c r="AG300" s="73"/>
      <c r="AH300" s="47"/>
      <c r="AI300" s="47"/>
    </row>
    <row r="301" spans="17:35" x14ac:dyDescent="0.25">
      <c r="Q301" s="73"/>
      <c r="R301" s="73"/>
      <c r="S301" s="73"/>
      <c r="T301" s="73"/>
      <c r="U301" s="73"/>
      <c r="V301" s="73"/>
      <c r="W301" s="73"/>
      <c r="X301" s="73"/>
      <c r="Y301" s="73"/>
      <c r="Z301" s="73"/>
      <c r="AA301" s="73"/>
      <c r="AB301" s="73"/>
      <c r="AC301" s="73"/>
      <c r="AD301" s="73"/>
      <c r="AE301" s="73"/>
      <c r="AF301" s="73"/>
      <c r="AG301" s="73"/>
      <c r="AH301" s="47"/>
      <c r="AI301" s="47"/>
    </row>
    <row r="302" spans="17:35" x14ac:dyDescent="0.25">
      <c r="Q302" s="73"/>
      <c r="R302" s="73"/>
      <c r="S302" s="73"/>
      <c r="T302" s="73"/>
      <c r="U302" s="73"/>
      <c r="V302" s="73"/>
      <c r="W302" s="73"/>
      <c r="X302" s="73"/>
      <c r="Y302" s="73"/>
      <c r="Z302" s="73"/>
      <c r="AA302" s="73"/>
      <c r="AB302" s="73"/>
      <c r="AC302" s="73"/>
      <c r="AD302" s="73"/>
      <c r="AE302" s="73"/>
      <c r="AF302" s="73"/>
      <c r="AG302" s="73"/>
      <c r="AH302" s="47"/>
      <c r="AI302" s="47"/>
    </row>
    <row r="303" spans="17:35" x14ac:dyDescent="0.25">
      <c r="Q303" s="73"/>
      <c r="R303" s="73"/>
      <c r="S303" s="73"/>
      <c r="T303" s="73"/>
      <c r="U303" s="73"/>
      <c r="V303" s="73"/>
      <c r="W303" s="73"/>
      <c r="X303" s="73"/>
      <c r="Y303" s="73"/>
      <c r="Z303" s="73"/>
      <c r="AA303" s="73"/>
      <c r="AB303" s="73"/>
      <c r="AC303" s="73"/>
      <c r="AD303" s="73"/>
      <c r="AE303" s="73"/>
      <c r="AF303" s="73"/>
      <c r="AG303" s="73"/>
      <c r="AH303" s="47"/>
      <c r="AI303" s="47"/>
    </row>
    <row r="304" spans="17:35" x14ac:dyDescent="0.25">
      <c r="Q304" s="73"/>
      <c r="R304" s="73"/>
      <c r="S304" s="73"/>
      <c r="T304" s="73"/>
      <c r="U304" s="73"/>
      <c r="V304" s="73"/>
      <c r="W304" s="73"/>
      <c r="X304" s="73"/>
      <c r="Y304" s="73"/>
      <c r="Z304" s="73"/>
      <c r="AA304" s="73"/>
      <c r="AB304" s="73"/>
      <c r="AC304" s="73"/>
      <c r="AD304" s="73"/>
      <c r="AE304" s="73"/>
      <c r="AF304" s="73"/>
      <c r="AG304" s="73"/>
      <c r="AH304" s="47"/>
      <c r="AI304" s="47"/>
    </row>
    <row r="305" spans="17:35" x14ac:dyDescent="0.25">
      <c r="Q305" s="73"/>
      <c r="R305" s="73"/>
      <c r="S305" s="73"/>
      <c r="T305" s="73"/>
      <c r="U305" s="73"/>
      <c r="V305" s="73"/>
      <c r="W305" s="73"/>
      <c r="X305" s="73"/>
      <c r="Y305" s="73"/>
      <c r="Z305" s="73"/>
      <c r="AA305" s="73"/>
      <c r="AB305" s="73"/>
      <c r="AC305" s="73"/>
      <c r="AD305" s="73"/>
      <c r="AE305" s="73"/>
      <c r="AF305" s="73"/>
      <c r="AG305" s="73"/>
      <c r="AH305" s="47"/>
      <c r="AI305" s="47"/>
    </row>
    <row r="306" spans="17:35" x14ac:dyDescent="0.25">
      <c r="Q306" s="73"/>
      <c r="R306" s="73"/>
      <c r="S306" s="73"/>
      <c r="T306" s="73"/>
      <c r="U306" s="73"/>
      <c r="V306" s="73"/>
      <c r="W306" s="73"/>
      <c r="X306" s="73"/>
      <c r="Y306" s="73"/>
      <c r="Z306" s="73"/>
      <c r="AA306" s="73"/>
      <c r="AB306" s="73"/>
      <c r="AC306" s="73"/>
      <c r="AD306" s="73"/>
      <c r="AE306" s="73"/>
      <c r="AF306" s="73"/>
      <c r="AG306" s="73"/>
      <c r="AH306" s="47"/>
      <c r="AI306" s="47"/>
    </row>
    <row r="307" spans="17:35" x14ac:dyDescent="0.25">
      <c r="Q307" s="73"/>
      <c r="R307" s="73"/>
      <c r="S307" s="73"/>
      <c r="T307" s="73"/>
      <c r="U307" s="73"/>
      <c r="V307" s="73"/>
      <c r="W307" s="73"/>
      <c r="X307" s="73"/>
      <c r="Y307" s="73"/>
      <c r="Z307" s="73"/>
      <c r="AA307" s="73"/>
      <c r="AB307" s="73"/>
      <c r="AC307" s="73"/>
      <c r="AD307" s="73"/>
      <c r="AE307" s="73"/>
      <c r="AF307" s="73"/>
      <c r="AG307" s="73"/>
      <c r="AH307" s="47"/>
      <c r="AI307" s="47"/>
    </row>
    <row r="308" spans="17:35" x14ac:dyDescent="0.25">
      <c r="Q308" s="73"/>
      <c r="R308" s="73"/>
      <c r="S308" s="73"/>
      <c r="T308" s="73"/>
      <c r="U308" s="73"/>
      <c r="V308" s="73"/>
      <c r="W308" s="73"/>
      <c r="X308" s="73"/>
      <c r="Y308" s="73"/>
      <c r="Z308" s="73"/>
      <c r="AA308" s="73"/>
      <c r="AB308" s="73"/>
      <c r="AC308" s="73"/>
      <c r="AD308" s="73"/>
      <c r="AE308" s="73"/>
      <c r="AF308" s="73"/>
      <c r="AG308" s="73"/>
      <c r="AH308" s="47"/>
      <c r="AI308" s="47"/>
    </row>
    <row r="309" spans="17:35" x14ac:dyDescent="0.25">
      <c r="Q309" s="73"/>
      <c r="R309" s="73"/>
      <c r="S309" s="73"/>
      <c r="T309" s="73"/>
      <c r="U309" s="73"/>
      <c r="V309" s="73"/>
      <c r="W309" s="73"/>
      <c r="X309" s="73"/>
      <c r="Y309" s="73"/>
      <c r="Z309" s="73"/>
      <c r="AA309" s="73"/>
      <c r="AB309" s="73"/>
      <c r="AC309" s="73"/>
      <c r="AD309" s="73"/>
      <c r="AE309" s="73"/>
      <c r="AF309" s="73"/>
      <c r="AG309" s="73"/>
      <c r="AH309" s="47"/>
      <c r="AI309" s="47"/>
    </row>
    <row r="310" spans="17:35" x14ac:dyDescent="0.25">
      <c r="Q310" s="73"/>
      <c r="R310" s="73"/>
      <c r="S310" s="73"/>
      <c r="T310" s="73"/>
      <c r="U310" s="73"/>
      <c r="V310" s="73"/>
      <c r="W310" s="73"/>
      <c r="X310" s="73"/>
      <c r="Y310" s="73"/>
      <c r="Z310" s="73"/>
      <c r="AA310" s="73"/>
      <c r="AB310" s="73"/>
      <c r="AC310" s="73"/>
      <c r="AD310" s="73"/>
      <c r="AE310" s="73"/>
      <c r="AF310" s="73"/>
      <c r="AG310" s="73"/>
      <c r="AH310" s="47"/>
      <c r="AI310" s="47"/>
    </row>
    <row r="311" spans="17:35" x14ac:dyDescent="0.25">
      <c r="Q311" s="73"/>
      <c r="R311" s="73"/>
      <c r="S311" s="73"/>
      <c r="T311" s="73"/>
      <c r="U311" s="73"/>
      <c r="V311" s="73"/>
      <c r="W311" s="73"/>
      <c r="X311" s="73"/>
      <c r="Y311" s="73"/>
      <c r="Z311" s="73"/>
      <c r="AA311" s="73"/>
      <c r="AB311" s="73"/>
      <c r="AC311" s="73"/>
      <c r="AD311" s="73"/>
      <c r="AE311" s="73"/>
      <c r="AF311" s="73"/>
      <c r="AG311" s="73"/>
      <c r="AH311" s="47"/>
      <c r="AI311" s="47"/>
    </row>
    <row r="312" spans="17:35" x14ac:dyDescent="0.25">
      <c r="Q312" s="73"/>
      <c r="R312" s="73"/>
      <c r="S312" s="73"/>
      <c r="T312" s="73"/>
      <c r="U312" s="73"/>
      <c r="V312" s="73"/>
      <c r="W312" s="73"/>
      <c r="X312" s="73"/>
      <c r="Y312" s="73"/>
      <c r="Z312" s="73"/>
      <c r="AA312" s="73"/>
      <c r="AB312" s="73"/>
      <c r="AC312" s="73"/>
      <c r="AD312" s="73"/>
      <c r="AE312" s="73"/>
      <c r="AF312" s="73"/>
      <c r="AG312" s="73"/>
      <c r="AH312" s="47"/>
      <c r="AI312" s="47"/>
    </row>
    <row r="313" spans="17:35" x14ac:dyDescent="0.25">
      <c r="Q313" s="73"/>
      <c r="R313" s="73"/>
      <c r="S313" s="73"/>
      <c r="T313" s="73"/>
      <c r="U313" s="73"/>
      <c r="V313" s="73"/>
      <c r="W313" s="73"/>
      <c r="X313" s="73"/>
      <c r="Y313" s="73"/>
      <c r="Z313" s="73"/>
      <c r="AA313" s="73"/>
      <c r="AB313" s="73"/>
      <c r="AC313" s="73"/>
      <c r="AD313" s="73"/>
      <c r="AE313" s="73"/>
      <c r="AF313" s="73"/>
      <c r="AG313" s="73"/>
      <c r="AH313" s="47"/>
      <c r="AI313" s="47"/>
    </row>
    <row r="314" spans="17:35" x14ac:dyDescent="0.25">
      <c r="Q314" s="73"/>
      <c r="R314" s="73"/>
      <c r="S314" s="73"/>
      <c r="T314" s="73"/>
      <c r="U314" s="73"/>
      <c r="V314" s="73"/>
      <c r="W314" s="73"/>
      <c r="X314" s="73"/>
      <c r="Y314" s="73"/>
      <c r="Z314" s="73"/>
      <c r="AA314" s="73"/>
      <c r="AB314" s="73"/>
      <c r="AC314" s="73"/>
      <c r="AD314" s="73"/>
      <c r="AE314" s="73"/>
      <c r="AF314" s="73"/>
      <c r="AG314" s="73"/>
      <c r="AH314" s="47"/>
      <c r="AI314" s="47"/>
    </row>
    <row r="315" spans="17:35" x14ac:dyDescent="0.25">
      <c r="Q315" s="73"/>
      <c r="R315" s="73"/>
      <c r="S315" s="73"/>
      <c r="T315" s="73"/>
      <c r="U315" s="73"/>
      <c r="V315" s="73"/>
      <c r="W315" s="73"/>
      <c r="X315" s="73"/>
      <c r="Y315" s="73"/>
      <c r="Z315" s="73"/>
      <c r="AA315" s="73"/>
      <c r="AB315" s="73"/>
      <c r="AC315" s="73"/>
      <c r="AD315" s="73"/>
      <c r="AE315" s="73"/>
      <c r="AF315" s="73"/>
      <c r="AG315" s="73"/>
      <c r="AH315" s="47"/>
      <c r="AI315" s="47"/>
    </row>
    <row r="316" spans="17:35" x14ac:dyDescent="0.25">
      <c r="Q316" s="73"/>
      <c r="R316" s="73"/>
      <c r="S316" s="73"/>
      <c r="T316" s="73"/>
      <c r="U316" s="73"/>
      <c r="V316" s="73"/>
      <c r="W316" s="73"/>
      <c r="X316" s="73"/>
      <c r="Y316" s="73"/>
      <c r="Z316" s="73"/>
      <c r="AA316" s="73"/>
      <c r="AB316" s="73"/>
      <c r="AC316" s="73"/>
      <c r="AD316" s="73"/>
      <c r="AE316" s="73"/>
      <c r="AF316" s="73"/>
      <c r="AG316" s="73"/>
      <c r="AH316" s="47"/>
      <c r="AI316" s="47"/>
    </row>
    <row r="317" spans="17:35" x14ac:dyDescent="0.25">
      <c r="Q317" s="73"/>
      <c r="R317" s="73"/>
      <c r="S317" s="73"/>
      <c r="T317" s="73"/>
      <c r="U317" s="73"/>
      <c r="V317" s="73"/>
      <c r="W317" s="73"/>
      <c r="X317" s="73"/>
      <c r="Y317" s="73"/>
      <c r="Z317" s="73"/>
      <c r="AA317" s="73"/>
      <c r="AB317" s="73"/>
      <c r="AC317" s="73"/>
      <c r="AD317" s="73"/>
      <c r="AE317" s="73"/>
      <c r="AF317" s="73"/>
      <c r="AG317" s="73"/>
      <c r="AH317" s="47"/>
      <c r="AI317" s="47"/>
    </row>
    <row r="318" spans="17:35" x14ac:dyDescent="0.25">
      <c r="Q318" s="73"/>
      <c r="R318" s="73"/>
      <c r="S318" s="73"/>
      <c r="T318" s="73"/>
      <c r="U318" s="73"/>
      <c r="V318" s="73"/>
      <c r="W318" s="73"/>
      <c r="X318" s="73"/>
      <c r="Y318" s="73"/>
      <c r="Z318" s="73"/>
      <c r="AA318" s="73"/>
      <c r="AB318" s="73"/>
      <c r="AC318" s="73"/>
      <c r="AD318" s="73"/>
      <c r="AE318" s="73"/>
      <c r="AF318" s="73"/>
      <c r="AG318" s="73"/>
      <c r="AH318" s="47"/>
      <c r="AI318" s="47"/>
    </row>
    <row r="319" spans="17:35" x14ac:dyDescent="0.25">
      <c r="Q319" s="73"/>
      <c r="R319" s="73"/>
      <c r="S319" s="73"/>
      <c r="T319" s="73"/>
      <c r="U319" s="73"/>
      <c r="V319" s="73"/>
      <c r="W319" s="73"/>
      <c r="X319" s="73"/>
      <c r="Y319" s="73"/>
      <c r="Z319" s="73"/>
      <c r="AA319" s="73"/>
      <c r="AB319" s="73"/>
      <c r="AC319" s="73"/>
      <c r="AD319" s="73"/>
      <c r="AE319" s="73"/>
      <c r="AF319" s="73"/>
      <c r="AG319" s="73"/>
      <c r="AH319" s="47"/>
      <c r="AI319" s="47"/>
    </row>
    <row r="320" spans="17:35" x14ac:dyDescent="0.25">
      <c r="Q320" s="73"/>
      <c r="R320" s="73"/>
      <c r="S320" s="73"/>
      <c r="T320" s="73"/>
      <c r="U320" s="73"/>
      <c r="V320" s="73"/>
      <c r="W320" s="73"/>
      <c r="X320" s="73"/>
      <c r="Y320" s="73"/>
      <c r="Z320" s="73"/>
      <c r="AA320" s="73"/>
      <c r="AB320" s="73"/>
      <c r="AC320" s="73"/>
      <c r="AD320" s="73"/>
      <c r="AE320" s="73"/>
      <c r="AF320" s="73"/>
      <c r="AG320" s="73"/>
      <c r="AH320" s="47"/>
      <c r="AI320" s="47"/>
    </row>
    <row r="321" spans="17:35" x14ac:dyDescent="0.25">
      <c r="Q321" s="73"/>
      <c r="R321" s="73"/>
      <c r="S321" s="73"/>
      <c r="T321" s="73"/>
      <c r="U321" s="73"/>
      <c r="V321" s="73"/>
      <c r="W321" s="73"/>
      <c r="X321" s="73"/>
      <c r="Y321" s="73"/>
      <c r="Z321" s="73"/>
      <c r="AA321" s="73"/>
      <c r="AB321" s="73"/>
      <c r="AC321" s="73"/>
      <c r="AD321" s="73"/>
      <c r="AE321" s="73"/>
      <c r="AF321" s="73"/>
      <c r="AG321" s="73"/>
      <c r="AH321" s="47"/>
      <c r="AI321" s="47"/>
    </row>
    <row r="322" spans="17:35" x14ac:dyDescent="0.25">
      <c r="Q322" s="73"/>
      <c r="R322" s="73"/>
      <c r="S322" s="73"/>
      <c r="T322" s="73"/>
      <c r="U322" s="73"/>
      <c r="V322" s="73"/>
      <c r="W322" s="73"/>
      <c r="X322" s="73"/>
      <c r="Y322" s="73"/>
      <c r="Z322" s="73"/>
      <c r="AA322" s="73"/>
      <c r="AB322" s="73"/>
      <c r="AC322" s="73"/>
      <c r="AD322" s="73"/>
      <c r="AE322" s="73"/>
      <c r="AF322" s="73"/>
      <c r="AG322" s="73"/>
      <c r="AH322" s="47"/>
      <c r="AI322" s="47"/>
    </row>
    <row r="323" spans="17:35" x14ac:dyDescent="0.25">
      <c r="Q323" s="73"/>
      <c r="R323" s="73"/>
      <c r="S323" s="73"/>
      <c r="T323" s="73"/>
      <c r="U323" s="73"/>
      <c r="V323" s="73"/>
      <c r="W323" s="73"/>
      <c r="X323" s="73"/>
      <c r="Y323" s="73"/>
      <c r="Z323" s="73"/>
      <c r="AA323" s="73"/>
      <c r="AB323" s="73"/>
      <c r="AC323" s="73"/>
      <c r="AD323" s="73"/>
      <c r="AE323" s="73"/>
      <c r="AF323" s="73"/>
      <c r="AG323" s="73"/>
      <c r="AH323" s="47"/>
      <c r="AI323" s="47"/>
    </row>
    <row r="324" spans="17:35" x14ac:dyDescent="0.25">
      <c r="Q324" s="73"/>
      <c r="R324" s="73"/>
      <c r="S324" s="73"/>
      <c r="T324" s="73"/>
      <c r="U324" s="73"/>
      <c r="V324" s="73"/>
      <c r="W324" s="73"/>
      <c r="X324" s="73"/>
      <c r="Y324" s="73"/>
      <c r="Z324" s="73"/>
      <c r="AA324" s="73"/>
      <c r="AB324" s="73"/>
      <c r="AC324" s="73"/>
      <c r="AD324" s="73"/>
      <c r="AE324" s="73"/>
      <c r="AF324" s="73"/>
      <c r="AG324" s="73"/>
      <c r="AH324" s="47"/>
      <c r="AI324" s="47"/>
    </row>
    <row r="325" spans="17:35" x14ac:dyDescent="0.25">
      <c r="Q325" s="73"/>
      <c r="R325" s="73"/>
      <c r="S325" s="73"/>
      <c r="T325" s="73"/>
      <c r="U325" s="73"/>
      <c r="V325" s="73"/>
      <c r="W325" s="73"/>
      <c r="X325" s="73"/>
      <c r="Y325" s="73"/>
      <c r="Z325" s="73"/>
      <c r="AA325" s="73"/>
      <c r="AB325" s="73"/>
      <c r="AC325" s="73"/>
      <c r="AD325" s="73"/>
      <c r="AE325" s="73"/>
      <c r="AF325" s="73"/>
      <c r="AG325" s="73"/>
      <c r="AH325" s="47"/>
      <c r="AI325" s="47"/>
    </row>
    <row r="326" spans="17:35" x14ac:dyDescent="0.25">
      <c r="Q326" s="73"/>
      <c r="R326" s="73"/>
      <c r="S326" s="73"/>
      <c r="T326" s="73"/>
      <c r="U326" s="73"/>
      <c r="V326" s="73"/>
      <c r="W326" s="73"/>
      <c r="X326" s="73"/>
      <c r="Y326" s="73"/>
      <c r="Z326" s="73"/>
      <c r="AA326" s="73"/>
      <c r="AB326" s="73"/>
      <c r="AC326" s="73"/>
      <c r="AD326" s="73"/>
      <c r="AE326" s="73"/>
      <c r="AF326" s="73"/>
      <c r="AG326" s="73"/>
      <c r="AH326" s="47"/>
      <c r="AI326" s="47"/>
    </row>
    <row r="327" spans="17:35" x14ac:dyDescent="0.25">
      <c r="Q327" s="73"/>
      <c r="R327" s="73"/>
      <c r="S327" s="73"/>
      <c r="T327" s="73"/>
      <c r="U327" s="73"/>
      <c r="V327" s="73"/>
      <c r="W327" s="73"/>
      <c r="X327" s="73"/>
      <c r="Y327" s="73"/>
      <c r="Z327" s="73"/>
      <c r="AA327" s="73"/>
      <c r="AB327" s="73"/>
      <c r="AC327" s="73"/>
      <c r="AD327" s="73"/>
      <c r="AE327" s="73"/>
      <c r="AF327" s="73"/>
      <c r="AG327" s="73"/>
      <c r="AH327" s="47"/>
      <c r="AI327" s="47"/>
    </row>
    <row r="328" spans="17:35" x14ac:dyDescent="0.25">
      <c r="Q328" s="73"/>
      <c r="R328" s="73"/>
      <c r="S328" s="73"/>
      <c r="T328" s="73"/>
      <c r="U328" s="73"/>
      <c r="V328" s="73"/>
      <c r="W328" s="73"/>
      <c r="X328" s="73"/>
      <c r="Y328" s="73"/>
      <c r="Z328" s="73"/>
      <c r="AA328" s="73"/>
      <c r="AB328" s="73"/>
      <c r="AC328" s="73"/>
      <c r="AD328" s="73"/>
      <c r="AE328" s="73"/>
      <c r="AF328" s="73"/>
      <c r="AG328" s="73"/>
      <c r="AH328" s="47"/>
      <c r="AI328" s="47"/>
    </row>
    <row r="329" spans="17:35" x14ac:dyDescent="0.25">
      <c r="Q329" s="73"/>
      <c r="R329" s="73"/>
      <c r="S329" s="73"/>
      <c r="T329" s="73"/>
      <c r="U329" s="73"/>
      <c r="V329" s="73"/>
      <c r="W329" s="73"/>
      <c r="X329" s="73"/>
      <c r="Y329" s="73"/>
      <c r="Z329" s="73"/>
      <c r="AA329" s="73"/>
      <c r="AB329" s="73"/>
      <c r="AC329" s="73"/>
      <c r="AD329" s="73"/>
      <c r="AE329" s="73"/>
      <c r="AF329" s="73"/>
      <c r="AG329" s="73"/>
      <c r="AH329" s="47"/>
      <c r="AI329" s="47"/>
    </row>
    <row r="330" spans="17:35" x14ac:dyDescent="0.25">
      <c r="Q330" s="73"/>
      <c r="R330" s="73"/>
      <c r="S330" s="73"/>
      <c r="T330" s="73"/>
      <c r="U330" s="73"/>
      <c r="V330" s="73"/>
      <c r="W330" s="73"/>
      <c r="X330" s="73"/>
      <c r="Y330" s="73"/>
      <c r="Z330" s="73"/>
      <c r="AA330" s="73"/>
      <c r="AB330" s="73"/>
      <c r="AC330" s="73"/>
      <c r="AD330" s="73"/>
      <c r="AE330" s="73"/>
      <c r="AF330" s="73"/>
      <c r="AG330" s="73"/>
      <c r="AH330" s="47"/>
      <c r="AI330" s="47"/>
    </row>
    <row r="331" spans="17:35" x14ac:dyDescent="0.25">
      <c r="Q331" s="73"/>
      <c r="R331" s="73"/>
      <c r="S331" s="73"/>
      <c r="T331" s="73"/>
      <c r="U331" s="73"/>
      <c r="V331" s="73"/>
      <c r="W331" s="73"/>
      <c r="X331" s="73"/>
      <c r="Y331" s="73"/>
      <c r="Z331" s="73"/>
      <c r="AA331" s="73"/>
      <c r="AB331" s="73"/>
      <c r="AC331" s="73"/>
      <c r="AD331" s="73"/>
      <c r="AE331" s="73"/>
      <c r="AF331" s="73"/>
      <c r="AG331" s="73"/>
      <c r="AH331" s="47"/>
      <c r="AI331" s="47"/>
    </row>
    <row r="332" spans="17:35" x14ac:dyDescent="0.25">
      <c r="Q332" s="73"/>
      <c r="R332" s="73"/>
      <c r="S332" s="73"/>
      <c r="T332" s="73"/>
      <c r="U332" s="73"/>
      <c r="V332" s="73"/>
      <c r="W332" s="73"/>
      <c r="X332" s="73"/>
      <c r="Y332" s="73"/>
      <c r="Z332" s="73"/>
      <c r="AA332" s="73"/>
      <c r="AB332" s="73"/>
      <c r="AC332" s="73"/>
      <c r="AD332" s="73"/>
      <c r="AE332" s="73"/>
      <c r="AF332" s="73"/>
      <c r="AG332" s="73"/>
      <c r="AH332" s="47"/>
      <c r="AI332" s="47"/>
    </row>
    <row r="333" spans="17:35" x14ac:dyDescent="0.25">
      <c r="Q333" s="73"/>
      <c r="R333" s="73"/>
      <c r="S333" s="73"/>
      <c r="T333" s="73"/>
      <c r="U333" s="73"/>
      <c r="V333" s="73"/>
      <c r="W333" s="73"/>
      <c r="X333" s="73"/>
      <c r="Y333" s="73"/>
      <c r="Z333" s="73"/>
      <c r="AA333" s="73"/>
      <c r="AB333" s="73"/>
      <c r="AC333" s="73"/>
      <c r="AD333" s="73"/>
      <c r="AE333" s="73"/>
      <c r="AF333" s="73"/>
      <c r="AG333" s="73"/>
      <c r="AH333" s="47"/>
      <c r="AI333" s="47"/>
    </row>
    <row r="334" spans="17:35" x14ac:dyDescent="0.25">
      <c r="Q334" s="73"/>
      <c r="R334" s="73"/>
      <c r="S334" s="73"/>
      <c r="T334" s="73"/>
      <c r="U334" s="73"/>
      <c r="V334" s="73"/>
      <c r="W334" s="73"/>
      <c r="X334" s="73"/>
      <c r="Y334" s="73"/>
      <c r="Z334" s="73"/>
      <c r="AA334" s="73"/>
      <c r="AB334" s="73"/>
      <c r="AC334" s="73"/>
      <c r="AD334" s="73"/>
      <c r="AE334" s="73"/>
      <c r="AF334" s="73"/>
      <c r="AG334" s="73"/>
      <c r="AH334" s="47"/>
      <c r="AI334" s="47"/>
    </row>
    <row r="335" spans="17:35" x14ac:dyDescent="0.25">
      <c r="Q335" s="73"/>
      <c r="R335" s="73"/>
      <c r="S335" s="73"/>
      <c r="T335" s="73"/>
      <c r="U335" s="73"/>
      <c r="V335" s="73"/>
      <c r="W335" s="73"/>
      <c r="X335" s="73"/>
      <c r="Y335" s="73"/>
      <c r="Z335" s="73"/>
      <c r="AA335" s="73"/>
      <c r="AB335" s="73"/>
      <c r="AC335" s="73"/>
      <c r="AD335" s="73"/>
      <c r="AE335" s="73"/>
      <c r="AF335" s="73"/>
      <c r="AG335" s="73"/>
      <c r="AH335" s="47"/>
      <c r="AI335" s="47"/>
    </row>
    <row r="336" spans="17:35" x14ac:dyDescent="0.25">
      <c r="Q336" s="73"/>
      <c r="R336" s="73"/>
      <c r="S336" s="73"/>
      <c r="T336" s="73"/>
      <c r="U336" s="73"/>
      <c r="V336" s="73"/>
      <c r="W336" s="73"/>
      <c r="X336" s="73"/>
      <c r="Y336" s="73"/>
      <c r="Z336" s="73"/>
      <c r="AA336" s="73"/>
      <c r="AB336" s="73"/>
      <c r="AC336" s="73"/>
      <c r="AD336" s="73"/>
      <c r="AE336" s="73"/>
      <c r="AF336" s="73"/>
      <c r="AG336" s="73"/>
      <c r="AH336" s="47"/>
      <c r="AI336" s="47"/>
    </row>
    <row r="337" spans="17:35" x14ac:dyDescent="0.25">
      <c r="Q337" s="73"/>
      <c r="R337" s="73"/>
      <c r="S337" s="73"/>
      <c r="T337" s="73"/>
      <c r="U337" s="73"/>
      <c r="V337" s="73"/>
      <c r="W337" s="73"/>
      <c r="X337" s="73"/>
      <c r="Y337" s="73"/>
      <c r="Z337" s="73"/>
      <c r="AA337" s="73"/>
      <c r="AB337" s="73"/>
      <c r="AC337" s="73"/>
      <c r="AD337" s="73"/>
      <c r="AE337" s="73"/>
      <c r="AF337" s="73"/>
      <c r="AG337" s="73"/>
      <c r="AH337" s="47"/>
      <c r="AI337" s="47"/>
    </row>
    <row r="338" spans="17:35" x14ac:dyDescent="0.25">
      <c r="Q338" s="73"/>
      <c r="R338" s="73"/>
      <c r="S338" s="73"/>
      <c r="T338" s="73"/>
      <c r="U338" s="73"/>
      <c r="V338" s="73"/>
      <c r="W338" s="73"/>
      <c r="X338" s="73"/>
      <c r="Y338" s="73"/>
      <c r="Z338" s="73"/>
      <c r="AA338" s="73"/>
      <c r="AB338" s="73"/>
      <c r="AC338" s="73"/>
      <c r="AD338" s="73"/>
      <c r="AE338" s="73"/>
      <c r="AF338" s="73"/>
      <c r="AG338" s="73"/>
      <c r="AH338" s="47"/>
      <c r="AI338" s="47"/>
    </row>
    <row r="339" spans="17:35" x14ac:dyDescent="0.25">
      <c r="Q339" s="73"/>
      <c r="R339" s="73"/>
      <c r="S339" s="73"/>
      <c r="T339" s="73"/>
      <c r="U339" s="73"/>
      <c r="V339" s="73"/>
      <c r="W339" s="73"/>
      <c r="X339" s="73"/>
      <c r="Y339" s="73"/>
      <c r="Z339" s="73"/>
      <c r="AA339" s="73"/>
      <c r="AB339" s="73"/>
      <c r="AC339" s="73"/>
      <c r="AD339" s="73"/>
      <c r="AE339" s="73"/>
      <c r="AF339" s="73"/>
      <c r="AG339" s="73"/>
      <c r="AH339" s="47"/>
      <c r="AI339" s="47"/>
    </row>
    <row r="340" spans="17:35" x14ac:dyDescent="0.25">
      <c r="Q340" s="73"/>
      <c r="R340" s="73"/>
      <c r="S340" s="73"/>
      <c r="T340" s="73"/>
      <c r="U340" s="73"/>
      <c r="V340" s="73"/>
      <c r="W340" s="73"/>
      <c r="X340" s="73"/>
      <c r="Y340" s="73"/>
      <c r="Z340" s="73"/>
      <c r="AA340" s="73"/>
      <c r="AB340" s="73"/>
      <c r="AC340" s="73"/>
      <c r="AD340" s="73"/>
      <c r="AE340" s="73"/>
      <c r="AF340" s="73"/>
      <c r="AG340" s="73"/>
      <c r="AH340" s="47"/>
      <c r="AI340" s="47"/>
    </row>
    <row r="341" spans="17:35" x14ac:dyDescent="0.25">
      <c r="Q341" s="73"/>
      <c r="R341" s="73"/>
      <c r="S341" s="73"/>
      <c r="T341" s="73"/>
      <c r="U341" s="73"/>
      <c r="V341" s="73"/>
      <c r="W341" s="73"/>
      <c r="X341" s="73"/>
      <c r="Y341" s="73"/>
      <c r="Z341" s="73"/>
      <c r="AA341" s="73"/>
      <c r="AB341" s="73"/>
      <c r="AC341" s="73"/>
      <c r="AD341" s="73"/>
      <c r="AE341" s="73"/>
      <c r="AF341" s="73"/>
      <c r="AG341" s="73"/>
      <c r="AH341" s="47"/>
      <c r="AI341" s="47"/>
    </row>
    <row r="342" spans="17:35" x14ac:dyDescent="0.25">
      <c r="Q342" s="73"/>
      <c r="R342" s="73"/>
      <c r="S342" s="73"/>
      <c r="T342" s="73"/>
      <c r="U342" s="73"/>
      <c r="V342" s="73"/>
      <c r="W342" s="73"/>
      <c r="X342" s="73"/>
      <c r="Y342" s="73"/>
      <c r="Z342" s="73"/>
      <c r="AA342" s="73"/>
      <c r="AB342" s="73"/>
      <c r="AC342" s="73"/>
      <c r="AD342" s="73"/>
      <c r="AE342" s="73"/>
      <c r="AF342" s="73"/>
      <c r="AG342" s="73"/>
      <c r="AH342" s="47"/>
      <c r="AI342" s="47"/>
    </row>
    <row r="343" spans="17:35" x14ac:dyDescent="0.25">
      <c r="Q343" s="73"/>
      <c r="R343" s="73"/>
      <c r="S343" s="73"/>
      <c r="T343" s="73"/>
      <c r="U343" s="73"/>
      <c r="V343" s="73"/>
      <c r="W343" s="73"/>
      <c r="X343" s="73"/>
      <c r="Y343" s="73"/>
      <c r="Z343" s="73"/>
      <c r="AA343" s="73"/>
      <c r="AB343" s="73"/>
      <c r="AC343" s="73"/>
      <c r="AD343" s="73"/>
      <c r="AE343" s="73"/>
      <c r="AF343" s="73"/>
      <c r="AG343" s="73"/>
      <c r="AH343" s="47"/>
      <c r="AI343" s="47"/>
    </row>
    <row r="344" spans="17:35" x14ac:dyDescent="0.25">
      <c r="Q344" s="73"/>
      <c r="R344" s="73"/>
      <c r="S344" s="73"/>
      <c r="T344" s="73"/>
      <c r="U344" s="73"/>
      <c r="V344" s="73"/>
      <c r="W344" s="73"/>
      <c r="X344" s="73"/>
      <c r="Y344" s="73"/>
      <c r="Z344" s="73"/>
      <c r="AA344" s="73"/>
      <c r="AB344" s="73"/>
      <c r="AC344" s="73"/>
      <c r="AD344" s="73"/>
      <c r="AE344" s="73"/>
      <c r="AF344" s="73"/>
      <c r="AG344" s="73"/>
      <c r="AH344" s="47"/>
      <c r="AI344" s="47"/>
    </row>
    <row r="345" spans="17:35" x14ac:dyDescent="0.25">
      <c r="Q345" s="73"/>
      <c r="R345" s="73"/>
      <c r="S345" s="73"/>
      <c r="T345" s="73"/>
      <c r="U345" s="73"/>
      <c r="V345" s="73"/>
      <c r="W345" s="73"/>
      <c r="X345" s="73"/>
      <c r="Y345" s="73"/>
      <c r="Z345" s="73"/>
      <c r="AA345" s="73"/>
      <c r="AB345" s="73"/>
      <c r="AC345" s="73"/>
      <c r="AD345" s="73"/>
      <c r="AE345" s="73"/>
      <c r="AF345" s="73"/>
      <c r="AG345" s="73"/>
      <c r="AH345" s="47"/>
      <c r="AI345" s="47"/>
    </row>
    <row r="346" spans="17:35" x14ac:dyDescent="0.25">
      <c r="Q346" s="73"/>
      <c r="R346" s="73"/>
      <c r="S346" s="73"/>
      <c r="T346" s="73"/>
      <c r="U346" s="73"/>
      <c r="V346" s="73"/>
      <c r="W346" s="73"/>
      <c r="X346" s="73"/>
      <c r="Y346" s="73"/>
      <c r="Z346" s="73"/>
      <c r="AA346" s="73"/>
      <c r="AB346" s="73"/>
      <c r="AC346" s="73"/>
      <c r="AD346" s="73"/>
      <c r="AE346" s="73"/>
      <c r="AF346" s="73"/>
      <c r="AG346" s="73"/>
      <c r="AH346" s="47"/>
      <c r="AI346" s="47"/>
    </row>
    <row r="347" spans="17:35" x14ac:dyDescent="0.25">
      <c r="Q347" s="73"/>
      <c r="R347" s="73"/>
      <c r="S347" s="73"/>
      <c r="T347" s="73"/>
      <c r="U347" s="73"/>
      <c r="V347" s="73"/>
      <c r="W347" s="73"/>
      <c r="X347" s="73"/>
      <c r="Y347" s="73"/>
      <c r="Z347" s="73"/>
      <c r="AA347" s="73"/>
      <c r="AB347" s="73"/>
      <c r="AC347" s="73"/>
      <c r="AD347" s="73"/>
      <c r="AE347" s="73"/>
      <c r="AF347" s="73"/>
      <c r="AG347" s="73"/>
      <c r="AH347" s="47"/>
      <c r="AI347" s="47"/>
    </row>
    <row r="348" spans="17:35" x14ac:dyDescent="0.25">
      <c r="Q348" s="73"/>
      <c r="R348" s="73"/>
      <c r="S348" s="73"/>
      <c r="T348" s="73"/>
      <c r="U348" s="73"/>
      <c r="V348" s="73"/>
      <c r="W348" s="73"/>
      <c r="X348" s="73"/>
      <c r="Y348" s="73"/>
      <c r="Z348" s="73"/>
      <c r="AA348" s="73"/>
      <c r="AB348" s="73"/>
      <c r="AC348" s="73"/>
      <c r="AD348" s="73"/>
      <c r="AE348" s="73"/>
      <c r="AF348" s="73"/>
      <c r="AG348" s="73"/>
      <c r="AH348" s="47"/>
      <c r="AI348" s="47"/>
    </row>
    <row r="349" spans="17:35" x14ac:dyDescent="0.25">
      <c r="Q349" s="73"/>
      <c r="R349" s="73"/>
      <c r="S349" s="73"/>
      <c r="T349" s="73"/>
      <c r="U349" s="73"/>
      <c r="V349" s="73"/>
      <c r="W349" s="73"/>
      <c r="X349" s="73"/>
      <c r="Y349" s="73"/>
      <c r="Z349" s="73"/>
      <c r="AA349" s="73"/>
      <c r="AB349" s="73"/>
      <c r="AC349" s="73"/>
      <c r="AD349" s="73"/>
      <c r="AE349" s="73"/>
      <c r="AF349" s="73"/>
      <c r="AG349" s="73"/>
      <c r="AH349" s="47"/>
      <c r="AI349" s="47"/>
    </row>
    <row r="350" spans="17:35" x14ac:dyDescent="0.25">
      <c r="Q350" s="73"/>
      <c r="R350" s="73"/>
      <c r="S350" s="73"/>
      <c r="T350" s="73"/>
      <c r="U350" s="73"/>
      <c r="V350" s="73"/>
      <c r="W350" s="73"/>
      <c r="X350" s="73"/>
      <c r="Y350" s="73"/>
      <c r="Z350" s="73"/>
      <c r="AA350" s="73"/>
      <c r="AB350" s="73"/>
      <c r="AC350" s="73"/>
      <c r="AD350" s="73"/>
      <c r="AE350" s="73"/>
      <c r="AF350" s="73"/>
      <c r="AG350" s="73"/>
      <c r="AH350" s="47"/>
      <c r="AI350" s="47"/>
    </row>
    <row r="351" spans="17:35" x14ac:dyDescent="0.25">
      <c r="Q351" s="73"/>
      <c r="R351" s="73"/>
      <c r="S351" s="73"/>
      <c r="T351" s="73"/>
      <c r="U351" s="73"/>
      <c r="V351" s="73"/>
      <c r="W351" s="73"/>
      <c r="X351" s="73"/>
      <c r="Y351" s="73"/>
      <c r="Z351" s="73"/>
      <c r="AA351" s="73"/>
      <c r="AB351" s="73"/>
      <c r="AC351" s="73"/>
      <c r="AD351" s="73"/>
      <c r="AE351" s="73"/>
      <c r="AF351" s="73"/>
      <c r="AG351" s="73"/>
      <c r="AH351" s="47"/>
      <c r="AI351" s="47"/>
    </row>
    <row r="352" spans="17:35" x14ac:dyDescent="0.25">
      <c r="Q352" s="73"/>
      <c r="R352" s="73"/>
      <c r="S352" s="73"/>
      <c r="T352" s="73"/>
      <c r="U352" s="73"/>
      <c r="V352" s="73"/>
      <c r="W352" s="73"/>
      <c r="X352" s="73"/>
      <c r="Y352" s="73"/>
      <c r="Z352" s="73"/>
      <c r="AA352" s="73"/>
      <c r="AB352" s="73"/>
      <c r="AC352" s="73"/>
      <c r="AD352" s="73"/>
      <c r="AE352" s="73"/>
      <c r="AF352" s="73"/>
      <c r="AG352" s="73"/>
      <c r="AH352" s="47"/>
      <c r="AI352" s="47"/>
    </row>
    <row r="353" spans="17:35" x14ac:dyDescent="0.25">
      <c r="Q353" s="73"/>
      <c r="R353" s="73"/>
      <c r="S353" s="73"/>
      <c r="T353" s="73"/>
      <c r="U353" s="73"/>
      <c r="V353" s="73"/>
      <c r="W353" s="73"/>
      <c r="X353" s="73"/>
      <c r="Y353" s="73"/>
      <c r="Z353" s="73"/>
      <c r="AA353" s="73"/>
      <c r="AB353" s="73"/>
      <c r="AC353" s="73"/>
      <c r="AD353" s="73"/>
      <c r="AE353" s="73"/>
      <c r="AF353" s="73"/>
      <c r="AG353" s="73"/>
      <c r="AH353" s="47"/>
      <c r="AI353" s="47"/>
    </row>
    <row r="354" spans="17:35" x14ac:dyDescent="0.25">
      <c r="Q354" s="73"/>
      <c r="R354" s="73"/>
      <c r="S354" s="73"/>
      <c r="T354" s="73"/>
      <c r="U354" s="73"/>
      <c r="V354" s="73"/>
      <c r="W354" s="73"/>
      <c r="X354" s="73"/>
      <c r="Y354" s="73"/>
      <c r="Z354" s="73"/>
      <c r="AA354" s="73"/>
      <c r="AB354" s="73"/>
      <c r="AC354" s="73"/>
      <c r="AD354" s="73"/>
      <c r="AE354" s="73"/>
      <c r="AF354" s="73"/>
      <c r="AG354" s="73"/>
      <c r="AH354" s="47"/>
      <c r="AI354" s="47"/>
    </row>
    <row r="355" spans="17:35" x14ac:dyDescent="0.25">
      <c r="Q355" s="73"/>
      <c r="R355" s="73"/>
      <c r="S355" s="73"/>
      <c r="T355" s="73"/>
      <c r="U355" s="73"/>
      <c r="V355" s="73"/>
      <c r="W355" s="73"/>
      <c r="X355" s="73"/>
      <c r="Y355" s="73"/>
      <c r="Z355" s="73"/>
      <c r="AA355" s="73"/>
      <c r="AB355" s="73"/>
      <c r="AC355" s="73"/>
      <c r="AD355" s="73"/>
      <c r="AE355" s="73"/>
      <c r="AF355" s="73"/>
      <c r="AG355" s="73"/>
      <c r="AH355" s="47"/>
      <c r="AI355" s="47"/>
    </row>
    <row r="356" spans="17:35" x14ac:dyDescent="0.25">
      <c r="Q356" s="73"/>
      <c r="R356" s="73"/>
      <c r="S356" s="73"/>
      <c r="T356" s="73"/>
      <c r="U356" s="73"/>
      <c r="V356" s="73"/>
      <c r="W356" s="73"/>
      <c r="X356" s="73"/>
      <c r="Y356" s="73"/>
      <c r="Z356" s="73"/>
      <c r="AA356" s="73"/>
      <c r="AB356" s="73"/>
      <c r="AC356" s="73"/>
      <c r="AD356" s="73"/>
      <c r="AE356" s="73"/>
      <c r="AF356" s="73"/>
      <c r="AG356" s="73"/>
      <c r="AH356" s="47"/>
      <c r="AI356" s="47"/>
    </row>
    <row r="357" spans="17:35" x14ac:dyDescent="0.25">
      <c r="Q357" s="73"/>
      <c r="R357" s="73"/>
      <c r="S357" s="73"/>
      <c r="T357" s="73"/>
      <c r="U357" s="73"/>
      <c r="V357" s="73"/>
      <c r="W357" s="73"/>
      <c r="X357" s="73"/>
      <c r="Y357" s="73"/>
      <c r="Z357" s="73"/>
      <c r="AA357" s="73"/>
      <c r="AB357" s="73"/>
      <c r="AC357" s="73"/>
      <c r="AD357" s="73"/>
      <c r="AE357" s="73"/>
      <c r="AF357" s="73"/>
      <c r="AG357" s="73"/>
      <c r="AH357" s="47"/>
      <c r="AI357" s="47"/>
    </row>
    <row r="358" spans="17:35" x14ac:dyDescent="0.25">
      <c r="Q358" s="73"/>
      <c r="R358" s="73"/>
      <c r="S358" s="73"/>
      <c r="T358" s="73"/>
      <c r="U358" s="73"/>
      <c r="V358" s="73"/>
      <c r="W358" s="73"/>
      <c r="X358" s="73"/>
      <c r="Y358" s="73"/>
      <c r="Z358" s="73"/>
      <c r="AA358" s="73"/>
      <c r="AB358" s="73"/>
      <c r="AC358" s="73"/>
      <c r="AD358" s="73"/>
      <c r="AE358" s="73"/>
      <c r="AF358" s="73"/>
      <c r="AG358" s="73"/>
      <c r="AH358" s="47"/>
      <c r="AI358" s="47"/>
    </row>
    <row r="359" spans="17:35" x14ac:dyDescent="0.25">
      <c r="Q359" s="73"/>
      <c r="R359" s="73"/>
      <c r="S359" s="73"/>
      <c r="T359" s="73"/>
      <c r="U359" s="73"/>
      <c r="V359" s="73"/>
      <c r="W359" s="73"/>
      <c r="X359" s="73"/>
      <c r="Y359" s="73"/>
      <c r="Z359" s="73"/>
      <c r="AA359" s="73"/>
      <c r="AB359" s="73"/>
      <c r="AC359" s="73"/>
      <c r="AD359" s="73"/>
      <c r="AE359" s="73"/>
      <c r="AF359" s="73"/>
      <c r="AG359" s="73"/>
      <c r="AH359" s="47"/>
      <c r="AI359" s="47"/>
    </row>
    <row r="360" spans="17:35" x14ac:dyDescent="0.25">
      <c r="Q360" s="73"/>
      <c r="R360" s="73"/>
      <c r="S360" s="73"/>
      <c r="T360" s="73"/>
      <c r="U360" s="73"/>
      <c r="V360" s="73"/>
      <c r="W360" s="73"/>
      <c r="X360" s="73"/>
      <c r="Y360" s="73"/>
      <c r="Z360" s="73"/>
      <c r="AA360" s="73"/>
      <c r="AB360" s="73"/>
      <c r="AC360" s="73"/>
      <c r="AD360" s="73"/>
      <c r="AE360" s="73"/>
      <c r="AF360" s="73"/>
      <c r="AG360" s="73"/>
      <c r="AH360" s="47"/>
      <c r="AI360" s="47"/>
    </row>
    <row r="361" spans="17:35" x14ac:dyDescent="0.25">
      <c r="Q361" s="73"/>
      <c r="R361" s="73"/>
      <c r="S361" s="73"/>
      <c r="T361" s="73"/>
      <c r="U361" s="73"/>
      <c r="V361" s="73"/>
      <c r="W361" s="73"/>
      <c r="X361" s="73"/>
      <c r="Y361" s="73"/>
      <c r="Z361" s="73"/>
      <c r="AA361" s="73"/>
      <c r="AB361" s="73"/>
      <c r="AC361" s="73"/>
      <c r="AD361" s="73"/>
      <c r="AE361" s="73"/>
      <c r="AF361" s="73"/>
      <c r="AG361" s="73"/>
      <c r="AH361" s="47"/>
      <c r="AI361" s="47"/>
    </row>
    <row r="362" spans="17:35" x14ac:dyDescent="0.25">
      <c r="Q362" s="73"/>
      <c r="R362" s="73"/>
      <c r="S362" s="73"/>
      <c r="T362" s="73"/>
      <c r="U362" s="73"/>
      <c r="V362" s="73"/>
      <c r="W362" s="73"/>
      <c r="X362" s="73"/>
      <c r="Y362" s="73"/>
      <c r="Z362" s="73"/>
      <c r="AA362" s="73"/>
      <c r="AB362" s="73"/>
      <c r="AC362" s="73"/>
      <c r="AD362" s="73"/>
      <c r="AE362" s="73"/>
      <c r="AF362" s="73"/>
      <c r="AG362" s="73"/>
      <c r="AH362" s="47"/>
      <c r="AI362" s="47"/>
    </row>
    <row r="363" spans="17:35" x14ac:dyDescent="0.25">
      <c r="Q363" s="73"/>
      <c r="R363" s="73"/>
      <c r="S363" s="73"/>
      <c r="T363" s="73"/>
      <c r="U363" s="73"/>
      <c r="V363" s="73"/>
      <c r="W363" s="73"/>
      <c r="X363" s="73"/>
      <c r="Y363" s="73"/>
      <c r="Z363" s="73"/>
      <c r="AA363" s="73"/>
      <c r="AB363" s="73"/>
      <c r="AC363" s="73"/>
      <c r="AD363" s="73"/>
      <c r="AE363" s="73"/>
      <c r="AF363" s="73"/>
      <c r="AG363" s="73"/>
      <c r="AH363" s="47"/>
      <c r="AI363" s="47"/>
    </row>
    <row r="364" spans="17:35" x14ac:dyDescent="0.25">
      <c r="Q364" s="73"/>
      <c r="R364" s="73"/>
      <c r="S364" s="73"/>
      <c r="T364" s="73"/>
      <c r="U364" s="73"/>
      <c r="V364" s="73"/>
      <c r="W364" s="73"/>
      <c r="X364" s="73"/>
      <c r="Y364" s="73"/>
      <c r="Z364" s="73"/>
      <c r="AA364" s="73"/>
      <c r="AB364" s="73"/>
      <c r="AC364" s="73"/>
      <c r="AD364" s="73"/>
      <c r="AE364" s="73"/>
      <c r="AF364" s="73"/>
      <c r="AG364" s="73"/>
      <c r="AH364" s="47"/>
      <c r="AI364" s="47"/>
    </row>
    <row r="365" spans="17:35" x14ac:dyDescent="0.25">
      <c r="Q365" s="73"/>
      <c r="R365" s="73"/>
      <c r="S365" s="73"/>
      <c r="T365" s="73"/>
      <c r="U365" s="73"/>
      <c r="V365" s="73"/>
      <c r="W365" s="73"/>
      <c r="X365" s="73"/>
      <c r="Y365" s="73"/>
      <c r="Z365" s="73"/>
      <c r="AA365" s="73"/>
      <c r="AB365" s="73"/>
      <c r="AC365" s="73"/>
      <c r="AD365" s="73"/>
      <c r="AE365" s="73"/>
      <c r="AF365" s="73"/>
      <c r="AG365" s="73"/>
      <c r="AH365" s="47"/>
      <c r="AI365" s="47"/>
    </row>
    <row r="366" spans="17:35" x14ac:dyDescent="0.25">
      <c r="Q366" s="73"/>
      <c r="R366" s="73"/>
      <c r="S366" s="73"/>
      <c r="T366" s="73"/>
      <c r="U366" s="73"/>
      <c r="V366" s="73"/>
      <c r="W366" s="73"/>
      <c r="X366" s="73"/>
      <c r="Y366" s="73"/>
      <c r="Z366" s="73"/>
      <c r="AA366" s="73"/>
      <c r="AB366" s="73"/>
      <c r="AC366" s="73"/>
      <c r="AD366" s="73"/>
      <c r="AE366" s="73"/>
      <c r="AF366" s="73"/>
      <c r="AG366" s="73"/>
      <c r="AH366" s="47"/>
      <c r="AI366" s="47"/>
    </row>
    <row r="367" spans="17:35" x14ac:dyDescent="0.25">
      <c r="Q367" s="73"/>
      <c r="R367" s="73"/>
      <c r="S367" s="73"/>
      <c r="T367" s="73"/>
      <c r="U367" s="73"/>
      <c r="V367" s="73"/>
      <c r="W367" s="73"/>
      <c r="X367" s="73"/>
      <c r="Y367" s="73"/>
      <c r="Z367" s="73"/>
      <c r="AA367" s="73"/>
      <c r="AB367" s="73"/>
      <c r="AC367" s="73"/>
      <c r="AD367" s="73"/>
      <c r="AE367" s="73"/>
      <c r="AF367" s="73"/>
      <c r="AG367" s="73"/>
      <c r="AH367" s="47"/>
      <c r="AI367" s="47"/>
    </row>
    <row r="368" spans="17:35" x14ac:dyDescent="0.25">
      <c r="Q368" s="73"/>
      <c r="R368" s="73"/>
      <c r="S368" s="73"/>
      <c r="T368" s="73"/>
      <c r="U368" s="73"/>
      <c r="V368" s="73"/>
      <c r="W368" s="73"/>
      <c r="X368" s="73"/>
      <c r="Y368" s="73"/>
      <c r="Z368" s="73"/>
      <c r="AA368" s="73"/>
      <c r="AB368" s="73"/>
      <c r="AC368" s="73"/>
      <c r="AD368" s="73"/>
      <c r="AE368" s="73"/>
      <c r="AF368" s="73"/>
      <c r="AG368" s="73"/>
      <c r="AH368" s="47"/>
      <c r="AI368" s="47"/>
    </row>
    <row r="369" spans="17:35" x14ac:dyDescent="0.25">
      <c r="Q369" s="73"/>
      <c r="R369" s="73"/>
      <c r="S369" s="73"/>
      <c r="T369" s="73"/>
      <c r="U369" s="73"/>
      <c r="V369" s="73"/>
      <c r="W369" s="73"/>
      <c r="X369" s="73"/>
      <c r="Y369" s="73"/>
      <c r="Z369" s="73"/>
      <c r="AA369" s="73"/>
      <c r="AB369" s="73"/>
      <c r="AC369" s="73"/>
      <c r="AD369" s="73"/>
      <c r="AE369" s="73"/>
      <c r="AF369" s="73"/>
      <c r="AG369" s="73"/>
      <c r="AH369" s="47"/>
      <c r="AI369" s="47"/>
    </row>
    <row r="370" spans="17:35" x14ac:dyDescent="0.25">
      <c r="Q370" s="73"/>
      <c r="R370" s="73"/>
      <c r="S370" s="73"/>
      <c r="T370" s="73"/>
      <c r="U370" s="73"/>
      <c r="V370" s="73"/>
      <c r="W370" s="73"/>
      <c r="X370" s="73"/>
      <c r="Y370" s="73"/>
      <c r="Z370" s="73"/>
      <c r="AA370" s="73"/>
      <c r="AB370" s="73"/>
      <c r="AC370" s="73"/>
      <c r="AD370" s="73"/>
      <c r="AE370" s="73"/>
      <c r="AF370" s="73"/>
      <c r="AG370" s="73"/>
      <c r="AH370" s="47"/>
      <c r="AI370" s="47"/>
    </row>
    <row r="371" spans="17:35" x14ac:dyDescent="0.25">
      <c r="Q371" s="73"/>
      <c r="R371" s="73"/>
      <c r="S371" s="73"/>
      <c r="T371" s="73"/>
      <c r="U371" s="73"/>
      <c r="V371" s="73"/>
      <c r="W371" s="73"/>
      <c r="X371" s="73"/>
      <c r="Y371" s="73"/>
      <c r="Z371" s="73"/>
      <c r="AA371" s="73"/>
      <c r="AB371" s="73"/>
      <c r="AC371" s="73"/>
      <c r="AD371" s="73"/>
      <c r="AE371" s="73"/>
      <c r="AF371" s="73"/>
      <c r="AG371" s="73"/>
      <c r="AH371" s="47"/>
      <c r="AI371" s="47"/>
    </row>
    <row r="372" spans="17:35" x14ac:dyDescent="0.25">
      <c r="Q372" s="73"/>
      <c r="R372" s="73"/>
      <c r="S372" s="73"/>
      <c r="T372" s="73"/>
      <c r="U372" s="73"/>
      <c r="V372" s="73"/>
      <c r="W372" s="73"/>
      <c r="X372" s="73"/>
      <c r="Y372" s="73"/>
      <c r="Z372" s="73"/>
      <c r="AA372" s="73"/>
      <c r="AB372" s="73"/>
      <c r="AC372" s="73"/>
      <c r="AD372" s="73"/>
      <c r="AE372" s="73"/>
      <c r="AF372" s="73"/>
      <c r="AG372" s="73"/>
      <c r="AH372" s="47"/>
      <c r="AI372" s="47"/>
    </row>
    <row r="373" spans="17:35" x14ac:dyDescent="0.25">
      <c r="Q373" s="73"/>
      <c r="R373" s="73"/>
      <c r="S373" s="73"/>
      <c r="T373" s="73"/>
      <c r="U373" s="73"/>
      <c r="V373" s="73"/>
      <c r="W373" s="73"/>
      <c r="X373" s="73"/>
      <c r="Y373" s="73"/>
      <c r="Z373" s="73"/>
      <c r="AA373" s="73"/>
      <c r="AB373" s="73"/>
      <c r="AC373" s="73"/>
      <c r="AD373" s="73"/>
      <c r="AE373" s="73"/>
      <c r="AF373" s="73"/>
      <c r="AG373" s="73"/>
      <c r="AH373" s="47"/>
      <c r="AI373" s="47"/>
    </row>
    <row r="374" spans="17:35" x14ac:dyDescent="0.25">
      <c r="Q374" s="73"/>
      <c r="R374" s="73"/>
      <c r="S374" s="73"/>
      <c r="T374" s="73"/>
      <c r="U374" s="73"/>
      <c r="V374" s="73"/>
      <c r="W374" s="73"/>
      <c r="X374" s="73"/>
      <c r="Y374" s="73"/>
      <c r="Z374" s="73"/>
      <c r="AA374" s="73"/>
      <c r="AB374" s="73"/>
      <c r="AC374" s="73"/>
      <c r="AD374" s="73"/>
      <c r="AE374" s="73"/>
      <c r="AF374" s="73"/>
      <c r="AG374" s="73"/>
      <c r="AH374" s="47"/>
      <c r="AI374" s="47"/>
    </row>
    <row r="375" spans="17:35" x14ac:dyDescent="0.25">
      <c r="Q375" s="73"/>
      <c r="R375" s="73"/>
      <c r="S375" s="73"/>
      <c r="T375" s="73"/>
      <c r="U375" s="73"/>
      <c r="V375" s="73"/>
      <c r="W375" s="73"/>
      <c r="X375" s="73"/>
      <c r="Y375" s="73"/>
      <c r="Z375" s="73"/>
      <c r="AA375" s="73"/>
      <c r="AB375" s="73"/>
      <c r="AC375" s="73"/>
      <c r="AD375" s="73"/>
      <c r="AE375" s="73"/>
      <c r="AF375" s="73"/>
      <c r="AG375" s="73"/>
      <c r="AH375" s="47"/>
      <c r="AI375" s="47"/>
    </row>
    <row r="376" spans="17:35" x14ac:dyDescent="0.25">
      <c r="Q376" s="73"/>
      <c r="R376" s="73"/>
      <c r="S376" s="73"/>
      <c r="T376" s="73"/>
      <c r="U376" s="73"/>
      <c r="V376" s="73"/>
      <c r="W376" s="73"/>
      <c r="X376" s="73"/>
      <c r="Y376" s="73"/>
      <c r="Z376" s="73"/>
      <c r="AA376" s="73"/>
      <c r="AB376" s="73"/>
      <c r="AC376" s="73"/>
      <c r="AD376" s="73"/>
      <c r="AE376" s="73"/>
      <c r="AF376" s="73"/>
      <c r="AG376" s="73"/>
      <c r="AH376" s="47"/>
      <c r="AI376" s="47"/>
    </row>
    <row r="377" spans="17:35" x14ac:dyDescent="0.25">
      <c r="Q377" s="73"/>
      <c r="R377" s="73"/>
      <c r="S377" s="73"/>
      <c r="T377" s="73"/>
      <c r="U377" s="73"/>
      <c r="V377" s="73"/>
      <c r="W377" s="73"/>
      <c r="X377" s="73"/>
      <c r="Y377" s="73"/>
      <c r="Z377" s="73"/>
      <c r="AA377" s="73"/>
      <c r="AB377" s="73"/>
      <c r="AC377" s="73"/>
      <c r="AD377" s="73"/>
      <c r="AE377" s="73"/>
      <c r="AF377" s="73"/>
      <c r="AG377" s="73"/>
      <c r="AH377" s="47"/>
      <c r="AI377" s="47"/>
    </row>
    <row r="378" spans="17:35" x14ac:dyDescent="0.25">
      <c r="Q378" s="73"/>
      <c r="R378" s="73"/>
      <c r="S378" s="73"/>
      <c r="T378" s="73"/>
      <c r="U378" s="73"/>
      <c r="V378" s="73"/>
      <c r="W378" s="73"/>
      <c r="X378" s="73"/>
      <c r="Y378" s="73"/>
      <c r="Z378" s="73"/>
      <c r="AA378" s="73"/>
      <c r="AB378" s="73"/>
      <c r="AC378" s="73"/>
      <c r="AD378" s="73"/>
      <c r="AE378" s="73"/>
      <c r="AF378" s="73"/>
      <c r="AG378" s="73"/>
      <c r="AH378" s="47"/>
      <c r="AI378" s="47"/>
    </row>
    <row r="379" spans="17:35" x14ac:dyDescent="0.25">
      <c r="Q379" s="73"/>
      <c r="R379" s="73"/>
      <c r="S379" s="73"/>
      <c r="T379" s="73"/>
      <c r="U379" s="73"/>
      <c r="V379" s="73"/>
      <c r="W379" s="73"/>
      <c r="X379" s="73"/>
      <c r="Y379" s="73"/>
      <c r="Z379" s="73"/>
      <c r="AA379" s="73"/>
      <c r="AB379" s="73"/>
      <c r="AC379" s="73"/>
      <c r="AD379" s="73"/>
      <c r="AE379" s="73"/>
      <c r="AF379" s="73"/>
      <c r="AG379" s="73"/>
      <c r="AH379" s="47"/>
      <c r="AI379" s="47"/>
    </row>
    <row r="380" spans="17:35" x14ac:dyDescent="0.25">
      <c r="Q380" s="73"/>
      <c r="R380" s="73"/>
      <c r="S380" s="73"/>
      <c r="T380" s="73"/>
      <c r="U380" s="73"/>
      <c r="V380" s="73"/>
      <c r="W380" s="73"/>
      <c r="X380" s="73"/>
      <c r="Y380" s="73"/>
      <c r="Z380" s="73"/>
      <c r="AA380" s="73"/>
      <c r="AB380" s="73"/>
      <c r="AC380" s="73"/>
      <c r="AD380" s="73"/>
      <c r="AE380" s="73"/>
      <c r="AF380" s="73"/>
      <c r="AG380" s="73"/>
      <c r="AH380" s="47"/>
      <c r="AI380" s="47"/>
    </row>
    <row r="381" spans="17:35" x14ac:dyDescent="0.25">
      <c r="Q381" s="73"/>
      <c r="R381" s="73"/>
      <c r="S381" s="73"/>
      <c r="T381" s="73"/>
      <c r="U381" s="73"/>
      <c r="V381" s="73"/>
      <c r="W381" s="73"/>
      <c r="X381" s="73"/>
      <c r="Y381" s="73"/>
      <c r="Z381" s="73"/>
      <c r="AA381" s="73"/>
      <c r="AB381" s="73"/>
      <c r="AC381" s="73"/>
      <c r="AD381" s="73"/>
      <c r="AE381" s="73"/>
      <c r="AF381" s="73"/>
      <c r="AG381" s="73"/>
      <c r="AH381" s="47"/>
      <c r="AI381" s="47"/>
    </row>
    <row r="382" spans="17:35" x14ac:dyDescent="0.25">
      <c r="Q382" s="73"/>
      <c r="R382" s="73"/>
      <c r="S382" s="73"/>
      <c r="T382" s="73"/>
      <c r="U382" s="73"/>
      <c r="V382" s="73"/>
      <c r="W382" s="73"/>
      <c r="X382" s="73"/>
      <c r="Y382" s="73"/>
      <c r="Z382" s="73"/>
      <c r="AA382" s="73"/>
      <c r="AB382" s="73"/>
      <c r="AC382" s="73"/>
      <c r="AD382" s="73"/>
      <c r="AE382" s="73"/>
      <c r="AF382" s="73"/>
      <c r="AG382" s="73"/>
      <c r="AH382" s="47"/>
      <c r="AI382" s="47"/>
    </row>
    <row r="383" spans="17:35" x14ac:dyDescent="0.25">
      <c r="Q383" s="73"/>
      <c r="R383" s="73"/>
      <c r="S383" s="73"/>
      <c r="T383" s="73"/>
      <c r="U383" s="73"/>
      <c r="V383" s="73"/>
      <c r="W383" s="73"/>
      <c r="X383" s="73"/>
      <c r="Y383" s="73"/>
      <c r="Z383" s="73"/>
      <c r="AA383" s="73"/>
      <c r="AB383" s="73"/>
      <c r="AC383" s="73"/>
      <c r="AD383" s="73"/>
      <c r="AE383" s="73"/>
      <c r="AF383" s="73"/>
      <c r="AG383" s="73"/>
      <c r="AH383" s="47"/>
      <c r="AI383" s="47"/>
    </row>
    <row r="384" spans="17:35" x14ac:dyDescent="0.25">
      <c r="Q384" s="73"/>
      <c r="R384" s="73"/>
      <c r="S384" s="73"/>
      <c r="T384" s="73"/>
      <c r="U384" s="73"/>
      <c r="V384" s="73"/>
      <c r="W384" s="73"/>
      <c r="X384" s="73"/>
      <c r="Y384" s="73"/>
      <c r="Z384" s="73"/>
      <c r="AA384" s="73"/>
      <c r="AB384" s="73"/>
      <c r="AC384" s="73"/>
      <c r="AD384" s="73"/>
      <c r="AE384" s="73"/>
      <c r="AF384" s="73"/>
      <c r="AG384" s="73"/>
      <c r="AH384" s="47"/>
      <c r="AI384" s="47"/>
    </row>
    <row r="385" spans="17:35" x14ac:dyDescent="0.25">
      <c r="Q385" s="73"/>
      <c r="R385" s="73"/>
      <c r="S385" s="73"/>
      <c r="T385" s="73"/>
      <c r="U385" s="73"/>
      <c r="V385" s="73"/>
      <c r="W385" s="73"/>
      <c r="X385" s="73"/>
      <c r="Y385" s="73"/>
      <c r="Z385" s="73"/>
      <c r="AA385" s="73"/>
      <c r="AB385" s="73"/>
      <c r="AC385" s="73"/>
      <c r="AD385" s="73"/>
      <c r="AE385" s="73"/>
      <c r="AF385" s="73"/>
      <c r="AG385" s="73"/>
      <c r="AH385" s="47"/>
      <c r="AI385" s="47"/>
    </row>
    <row r="386" spans="17:35" x14ac:dyDescent="0.25">
      <c r="Q386" s="73"/>
      <c r="R386" s="73"/>
      <c r="S386" s="73"/>
      <c r="T386" s="73"/>
      <c r="U386" s="73"/>
      <c r="V386" s="73"/>
      <c r="W386" s="73"/>
      <c r="X386" s="73"/>
      <c r="Y386" s="73"/>
      <c r="Z386" s="73"/>
      <c r="AA386" s="73"/>
      <c r="AB386" s="73"/>
      <c r="AC386" s="73"/>
      <c r="AD386" s="73"/>
      <c r="AE386" s="73"/>
      <c r="AF386" s="73"/>
      <c r="AG386" s="73"/>
      <c r="AH386" s="47"/>
      <c r="AI386" s="47"/>
    </row>
    <row r="387" spans="17:35" x14ac:dyDescent="0.25">
      <c r="Q387" s="73"/>
      <c r="R387" s="73"/>
      <c r="S387" s="73"/>
      <c r="T387" s="73"/>
      <c r="U387" s="73"/>
      <c r="V387" s="73"/>
      <c r="W387" s="73"/>
      <c r="X387" s="73"/>
      <c r="Y387" s="73"/>
      <c r="Z387" s="73"/>
      <c r="AA387" s="73"/>
      <c r="AB387" s="73"/>
      <c r="AC387" s="73"/>
      <c r="AD387" s="73"/>
      <c r="AE387" s="73"/>
      <c r="AF387" s="73"/>
      <c r="AG387" s="73"/>
      <c r="AH387" s="47"/>
      <c r="AI387" s="47"/>
    </row>
    <row r="388" spans="17:35" x14ac:dyDescent="0.25">
      <c r="Q388" s="73"/>
      <c r="R388" s="73"/>
      <c r="S388" s="73"/>
      <c r="T388" s="73"/>
      <c r="U388" s="73"/>
      <c r="V388" s="73"/>
      <c r="W388" s="73"/>
      <c r="X388" s="73"/>
      <c r="Y388" s="73"/>
      <c r="Z388" s="73"/>
      <c r="AA388" s="73"/>
      <c r="AB388" s="73"/>
      <c r="AC388" s="73"/>
      <c r="AD388" s="73"/>
      <c r="AE388" s="73"/>
      <c r="AF388" s="73"/>
      <c r="AG388" s="73"/>
      <c r="AH388" s="47"/>
      <c r="AI388" s="47"/>
    </row>
    <row r="389" spans="17:35" x14ac:dyDescent="0.25">
      <c r="Q389" s="73"/>
      <c r="R389" s="73"/>
      <c r="S389" s="73"/>
      <c r="T389" s="73"/>
      <c r="U389" s="73"/>
      <c r="V389" s="73"/>
      <c r="W389" s="73"/>
      <c r="X389" s="73"/>
      <c r="Y389" s="73"/>
      <c r="Z389" s="73"/>
      <c r="AA389" s="73"/>
      <c r="AB389" s="73"/>
      <c r="AC389" s="73"/>
      <c r="AD389" s="73"/>
      <c r="AE389" s="73"/>
      <c r="AF389" s="73"/>
      <c r="AG389" s="73"/>
      <c r="AH389" s="47"/>
      <c r="AI389" s="47"/>
    </row>
    <row r="390" spans="17:35" x14ac:dyDescent="0.25">
      <c r="Q390" s="73"/>
      <c r="R390" s="73"/>
      <c r="S390" s="73"/>
      <c r="T390" s="73"/>
      <c r="U390" s="73"/>
      <c r="V390" s="73"/>
      <c r="W390" s="73"/>
      <c r="X390" s="73"/>
      <c r="Y390" s="73"/>
      <c r="Z390" s="73"/>
      <c r="AA390" s="73"/>
      <c r="AB390" s="73"/>
      <c r="AC390" s="73"/>
      <c r="AD390" s="73"/>
      <c r="AE390" s="73"/>
      <c r="AF390" s="73"/>
      <c r="AG390" s="73"/>
      <c r="AH390" s="47"/>
      <c r="AI390" s="47"/>
    </row>
    <row r="391" spans="17:35" x14ac:dyDescent="0.25">
      <c r="Q391" s="73"/>
      <c r="R391" s="73"/>
      <c r="S391" s="73"/>
      <c r="T391" s="73"/>
      <c r="U391" s="73"/>
      <c r="V391" s="73"/>
      <c r="W391" s="73"/>
      <c r="X391" s="73"/>
      <c r="Y391" s="73"/>
      <c r="Z391" s="73"/>
      <c r="AA391" s="73"/>
      <c r="AB391" s="73"/>
      <c r="AC391" s="73"/>
      <c r="AD391" s="73"/>
      <c r="AE391" s="73"/>
      <c r="AF391" s="73"/>
      <c r="AG391" s="73"/>
      <c r="AH391" s="47"/>
      <c r="AI391" s="47"/>
    </row>
    <row r="392" spans="17:35" x14ac:dyDescent="0.25">
      <c r="Q392" s="73"/>
      <c r="R392" s="73"/>
      <c r="S392" s="73"/>
      <c r="T392" s="73"/>
      <c r="U392" s="73"/>
      <c r="V392" s="73"/>
      <c r="W392" s="73"/>
      <c r="X392" s="73"/>
      <c r="Y392" s="73"/>
      <c r="Z392" s="73"/>
      <c r="AA392" s="73"/>
      <c r="AB392" s="73"/>
      <c r="AC392" s="73"/>
      <c r="AD392" s="73"/>
      <c r="AE392" s="73"/>
      <c r="AF392" s="73"/>
      <c r="AG392" s="73"/>
      <c r="AH392" s="47"/>
      <c r="AI392" s="47"/>
    </row>
    <row r="393" spans="17:35" x14ac:dyDescent="0.25">
      <c r="Q393" s="73"/>
      <c r="R393" s="73"/>
      <c r="S393" s="73"/>
      <c r="T393" s="73"/>
      <c r="U393" s="73"/>
      <c r="V393" s="73"/>
      <c r="W393" s="73"/>
      <c r="X393" s="73"/>
      <c r="Y393" s="73"/>
      <c r="Z393" s="73"/>
      <c r="AA393" s="73"/>
      <c r="AB393" s="73"/>
      <c r="AC393" s="73"/>
      <c r="AD393" s="73"/>
      <c r="AE393" s="73"/>
      <c r="AF393" s="73"/>
      <c r="AG393" s="73"/>
      <c r="AH393" s="47"/>
      <c r="AI393" s="47"/>
    </row>
    <row r="394" spans="17:35" x14ac:dyDescent="0.25">
      <c r="Q394" s="73"/>
      <c r="R394" s="73"/>
      <c r="S394" s="73"/>
      <c r="T394" s="73"/>
      <c r="U394" s="73"/>
      <c r="V394" s="73"/>
      <c r="W394" s="73"/>
      <c r="X394" s="73"/>
      <c r="Y394" s="73"/>
      <c r="Z394" s="73"/>
      <c r="AA394" s="73"/>
      <c r="AB394" s="73"/>
      <c r="AC394" s="73"/>
      <c r="AD394" s="73"/>
      <c r="AE394" s="73"/>
      <c r="AF394" s="73"/>
      <c r="AG394" s="73"/>
      <c r="AH394" s="47"/>
      <c r="AI394" s="47"/>
    </row>
    <row r="395" spans="17:35" x14ac:dyDescent="0.25">
      <c r="Q395" s="73"/>
      <c r="R395" s="73"/>
      <c r="S395" s="73"/>
      <c r="T395" s="73"/>
      <c r="U395" s="73"/>
      <c r="V395" s="73"/>
      <c r="W395" s="73"/>
      <c r="X395" s="73"/>
      <c r="Y395" s="73"/>
      <c r="Z395" s="73"/>
      <c r="AA395" s="73"/>
      <c r="AB395" s="73"/>
      <c r="AC395" s="73"/>
      <c r="AD395" s="73"/>
      <c r="AE395" s="73"/>
      <c r="AF395" s="73"/>
      <c r="AG395" s="73"/>
      <c r="AH395" s="47"/>
      <c r="AI395" s="47"/>
    </row>
    <row r="396" spans="17:35" x14ac:dyDescent="0.25">
      <c r="Q396" s="73"/>
      <c r="R396" s="73"/>
      <c r="S396" s="73"/>
      <c r="T396" s="73"/>
      <c r="U396" s="73"/>
      <c r="V396" s="73"/>
      <c r="W396" s="73"/>
      <c r="X396" s="73"/>
      <c r="Y396" s="73"/>
      <c r="Z396" s="73"/>
      <c r="AA396" s="73"/>
      <c r="AB396" s="73"/>
      <c r="AC396" s="73"/>
      <c r="AD396" s="73"/>
      <c r="AE396" s="73"/>
      <c r="AF396" s="73"/>
      <c r="AG396" s="73"/>
      <c r="AH396" s="47"/>
      <c r="AI396" s="47"/>
    </row>
    <row r="397" spans="17:35" x14ac:dyDescent="0.25">
      <c r="Q397" s="73"/>
      <c r="R397" s="73"/>
      <c r="S397" s="73"/>
      <c r="T397" s="73"/>
      <c r="U397" s="73"/>
      <c r="V397" s="73"/>
      <c r="W397" s="73"/>
      <c r="X397" s="73"/>
      <c r="Y397" s="73"/>
      <c r="Z397" s="73"/>
      <c r="AA397" s="73"/>
      <c r="AB397" s="73"/>
      <c r="AC397" s="73"/>
      <c r="AD397" s="73"/>
      <c r="AE397" s="73"/>
      <c r="AF397" s="73"/>
      <c r="AG397" s="73"/>
      <c r="AH397" s="47"/>
      <c r="AI397" s="47"/>
    </row>
    <row r="398" spans="17:35" x14ac:dyDescent="0.25">
      <c r="Q398" s="73"/>
      <c r="R398" s="73"/>
      <c r="S398" s="73"/>
      <c r="T398" s="73"/>
      <c r="U398" s="73"/>
      <c r="V398" s="73"/>
      <c r="W398" s="73"/>
      <c r="X398" s="73"/>
      <c r="Y398" s="73"/>
      <c r="Z398" s="73"/>
      <c r="AA398" s="73"/>
      <c r="AB398" s="73"/>
      <c r="AC398" s="73"/>
      <c r="AD398" s="73"/>
      <c r="AE398" s="73"/>
      <c r="AF398" s="73"/>
      <c r="AG398" s="73"/>
      <c r="AH398" s="47"/>
      <c r="AI398" s="47"/>
    </row>
    <row r="399" spans="17:35" x14ac:dyDescent="0.25">
      <c r="Q399" s="73"/>
      <c r="R399" s="73"/>
      <c r="S399" s="73"/>
      <c r="T399" s="73"/>
      <c r="U399" s="73"/>
      <c r="V399" s="73"/>
      <c r="W399" s="73"/>
      <c r="X399" s="73"/>
      <c r="Y399" s="73"/>
      <c r="Z399" s="73"/>
      <c r="AA399" s="73"/>
      <c r="AB399" s="73"/>
      <c r="AC399" s="73"/>
      <c r="AD399" s="73"/>
      <c r="AE399" s="73"/>
      <c r="AF399" s="73"/>
      <c r="AG399" s="73"/>
      <c r="AH399" s="47"/>
      <c r="AI399" s="47"/>
    </row>
    <row r="400" spans="17:35" x14ac:dyDescent="0.25">
      <c r="Q400" s="73"/>
      <c r="R400" s="73"/>
      <c r="S400" s="73"/>
      <c r="T400" s="73"/>
      <c r="U400" s="73"/>
      <c r="V400" s="73"/>
      <c r="W400" s="73"/>
      <c r="X400" s="73"/>
      <c r="Y400" s="73"/>
      <c r="Z400" s="73"/>
      <c r="AA400" s="73"/>
      <c r="AB400" s="73"/>
      <c r="AC400" s="73"/>
      <c r="AD400" s="73"/>
      <c r="AE400" s="73"/>
      <c r="AF400" s="73"/>
      <c r="AG400" s="73"/>
      <c r="AH400" s="47"/>
      <c r="AI400" s="47"/>
    </row>
    <row r="401" spans="17:35" x14ac:dyDescent="0.25">
      <c r="Q401" s="73"/>
      <c r="R401" s="73"/>
      <c r="S401" s="73"/>
      <c r="T401" s="73"/>
      <c r="U401" s="73"/>
      <c r="V401" s="73"/>
      <c r="W401" s="73"/>
      <c r="X401" s="73"/>
      <c r="Y401" s="73"/>
      <c r="Z401" s="73"/>
      <c r="AA401" s="73"/>
      <c r="AB401" s="73"/>
      <c r="AC401" s="73"/>
      <c r="AD401" s="73"/>
      <c r="AE401" s="73"/>
      <c r="AF401" s="73"/>
      <c r="AG401" s="73"/>
      <c r="AH401" s="47"/>
      <c r="AI401" s="47"/>
    </row>
    <row r="402" spans="17:35" x14ac:dyDescent="0.25">
      <c r="Q402" s="73"/>
      <c r="R402" s="73"/>
      <c r="S402" s="73"/>
      <c r="T402" s="73"/>
      <c r="U402" s="73"/>
      <c r="V402" s="73"/>
      <c r="W402" s="73"/>
      <c r="X402" s="73"/>
      <c r="Y402" s="73"/>
      <c r="Z402" s="73"/>
      <c r="AA402" s="73"/>
      <c r="AB402" s="73"/>
      <c r="AC402" s="73"/>
      <c r="AD402" s="73"/>
      <c r="AE402" s="73"/>
      <c r="AF402" s="73"/>
      <c r="AG402" s="73"/>
      <c r="AH402" s="47"/>
      <c r="AI402" s="47"/>
    </row>
    <row r="403" spans="17:35" x14ac:dyDescent="0.25">
      <c r="Q403" s="73"/>
      <c r="R403" s="73"/>
      <c r="S403" s="73"/>
      <c r="T403" s="73"/>
      <c r="U403" s="73"/>
      <c r="V403" s="73"/>
      <c r="W403" s="73"/>
      <c r="X403" s="73"/>
      <c r="Y403" s="73"/>
      <c r="Z403" s="73"/>
      <c r="AA403" s="73"/>
      <c r="AB403" s="73"/>
      <c r="AC403" s="73"/>
      <c r="AD403" s="73"/>
      <c r="AE403" s="73"/>
      <c r="AF403" s="73"/>
      <c r="AG403" s="73"/>
      <c r="AH403" s="47"/>
      <c r="AI403" s="47"/>
    </row>
    <row r="404" spans="17:35" x14ac:dyDescent="0.25">
      <c r="Q404" s="73"/>
      <c r="R404" s="73"/>
      <c r="S404" s="73"/>
      <c r="T404" s="73"/>
      <c r="U404" s="73"/>
      <c r="V404" s="73"/>
      <c r="W404" s="73"/>
      <c r="X404" s="73"/>
      <c r="Y404" s="73"/>
      <c r="Z404" s="73"/>
      <c r="AA404" s="73"/>
      <c r="AB404" s="73"/>
      <c r="AC404" s="73"/>
      <c r="AD404" s="73"/>
      <c r="AE404" s="73"/>
      <c r="AF404" s="73"/>
      <c r="AG404" s="73"/>
      <c r="AH404" s="47"/>
      <c r="AI404" s="47"/>
    </row>
    <row r="405" spans="17:35" x14ac:dyDescent="0.25">
      <c r="Q405" s="73"/>
      <c r="R405" s="73"/>
      <c r="S405" s="73"/>
      <c r="T405" s="73"/>
      <c r="U405" s="73"/>
      <c r="V405" s="73"/>
      <c r="W405" s="73"/>
      <c r="X405" s="73"/>
      <c r="Y405" s="73"/>
      <c r="Z405" s="73"/>
      <c r="AA405" s="73"/>
      <c r="AB405" s="73"/>
      <c r="AC405" s="73"/>
      <c r="AD405" s="73"/>
      <c r="AE405" s="73"/>
      <c r="AF405" s="73"/>
      <c r="AG405" s="73"/>
      <c r="AH405" s="47"/>
      <c r="AI405" s="47"/>
    </row>
    <row r="406" spans="17:35" x14ac:dyDescent="0.25">
      <c r="Q406" s="73"/>
      <c r="R406" s="73"/>
      <c r="S406" s="73"/>
      <c r="T406" s="73"/>
      <c r="U406" s="73"/>
      <c r="V406" s="73"/>
      <c r="W406" s="73"/>
      <c r="X406" s="73"/>
      <c r="Y406" s="73"/>
      <c r="Z406" s="73"/>
      <c r="AA406" s="73"/>
      <c r="AB406" s="73"/>
      <c r="AC406" s="73"/>
      <c r="AD406" s="73"/>
      <c r="AE406" s="73"/>
      <c r="AF406" s="73"/>
      <c r="AG406" s="73"/>
      <c r="AH406" s="47"/>
      <c r="AI406" s="47"/>
    </row>
    <row r="407" spans="17:35" x14ac:dyDescent="0.25">
      <c r="Q407" s="73"/>
      <c r="R407" s="73"/>
      <c r="S407" s="73"/>
      <c r="T407" s="73"/>
      <c r="U407" s="73"/>
      <c r="V407" s="73"/>
      <c r="W407" s="73"/>
      <c r="X407" s="73"/>
      <c r="Y407" s="73"/>
      <c r="Z407" s="73"/>
      <c r="AA407" s="73"/>
      <c r="AB407" s="73"/>
      <c r="AC407" s="73"/>
      <c r="AD407" s="73"/>
      <c r="AE407" s="73"/>
      <c r="AF407" s="73"/>
      <c r="AG407" s="73"/>
      <c r="AH407" s="47"/>
      <c r="AI407" s="47"/>
    </row>
    <row r="408" spans="17:35" x14ac:dyDescent="0.25">
      <c r="Q408" s="73"/>
      <c r="R408" s="73"/>
      <c r="S408" s="73"/>
      <c r="T408" s="73"/>
      <c r="U408" s="73"/>
      <c r="V408" s="73"/>
      <c r="W408" s="73"/>
      <c r="X408" s="73"/>
      <c r="Y408" s="73"/>
      <c r="Z408" s="73"/>
      <c r="AA408" s="73"/>
      <c r="AB408" s="73"/>
      <c r="AC408" s="73"/>
      <c r="AD408" s="73"/>
      <c r="AE408" s="73"/>
      <c r="AF408" s="73"/>
      <c r="AG408" s="73"/>
      <c r="AH408" s="47"/>
      <c r="AI408" s="47"/>
    </row>
    <row r="409" spans="17:35" x14ac:dyDescent="0.25">
      <c r="Q409" s="73"/>
      <c r="R409" s="73"/>
      <c r="S409" s="73"/>
      <c r="T409" s="73"/>
      <c r="U409" s="73"/>
      <c r="V409" s="73"/>
      <c r="W409" s="73"/>
      <c r="X409" s="73"/>
      <c r="Y409" s="73"/>
      <c r="Z409" s="73"/>
      <c r="AA409" s="73"/>
      <c r="AB409" s="73"/>
      <c r="AC409" s="73"/>
      <c r="AD409" s="73"/>
      <c r="AE409" s="73"/>
      <c r="AF409" s="73"/>
      <c r="AG409" s="73"/>
      <c r="AH409" s="47"/>
      <c r="AI409" s="47"/>
    </row>
    <row r="410" spans="17:35" x14ac:dyDescent="0.25">
      <c r="Q410" s="73"/>
      <c r="R410" s="73"/>
      <c r="S410" s="73"/>
      <c r="T410" s="73"/>
      <c r="U410" s="73"/>
      <c r="V410" s="73"/>
      <c r="W410" s="73"/>
      <c r="X410" s="73"/>
      <c r="Y410" s="73"/>
      <c r="Z410" s="73"/>
      <c r="AA410" s="73"/>
      <c r="AB410" s="73"/>
      <c r="AC410" s="73"/>
      <c r="AD410" s="73"/>
      <c r="AE410" s="73"/>
      <c r="AF410" s="73"/>
      <c r="AG410" s="73"/>
      <c r="AH410" s="47"/>
      <c r="AI410" s="47"/>
    </row>
    <row r="411" spans="17:35" x14ac:dyDescent="0.25">
      <c r="Q411" s="73"/>
      <c r="R411" s="73"/>
      <c r="S411" s="73"/>
      <c r="T411" s="73"/>
      <c r="U411" s="73"/>
      <c r="V411" s="73"/>
      <c r="W411" s="73"/>
      <c r="X411" s="73"/>
      <c r="Y411" s="73"/>
      <c r="Z411" s="73"/>
      <c r="AA411" s="73"/>
      <c r="AB411" s="73"/>
      <c r="AC411" s="73"/>
      <c r="AD411" s="73"/>
      <c r="AE411" s="73"/>
      <c r="AF411" s="73"/>
      <c r="AG411" s="73"/>
      <c r="AH411" s="47"/>
      <c r="AI411" s="47"/>
    </row>
    <row r="412" spans="17:35" x14ac:dyDescent="0.25">
      <c r="Q412" s="73"/>
      <c r="R412" s="73"/>
      <c r="S412" s="73"/>
      <c r="T412" s="73"/>
      <c r="U412" s="73"/>
      <c r="V412" s="73"/>
      <c r="W412" s="73"/>
      <c r="X412" s="73"/>
      <c r="Y412" s="73"/>
      <c r="Z412" s="73"/>
      <c r="AA412" s="73"/>
      <c r="AB412" s="73"/>
      <c r="AC412" s="73"/>
      <c r="AD412" s="73"/>
      <c r="AE412" s="73"/>
      <c r="AF412" s="73"/>
      <c r="AG412" s="73"/>
      <c r="AH412" s="47"/>
      <c r="AI412" s="47"/>
    </row>
    <row r="413" spans="17:35" x14ac:dyDescent="0.25">
      <c r="Q413" s="73"/>
      <c r="R413" s="73"/>
      <c r="S413" s="73"/>
      <c r="T413" s="73"/>
      <c r="U413" s="73"/>
      <c r="V413" s="73"/>
      <c r="W413" s="73"/>
      <c r="X413" s="73"/>
      <c r="Y413" s="73"/>
      <c r="Z413" s="73"/>
      <c r="AA413" s="73"/>
      <c r="AB413" s="73"/>
      <c r="AC413" s="73"/>
      <c r="AD413" s="73"/>
      <c r="AE413" s="73"/>
      <c r="AF413" s="73"/>
      <c r="AG413" s="73"/>
      <c r="AH413" s="47"/>
      <c r="AI413" s="47"/>
    </row>
    <row r="414" spans="17:35" x14ac:dyDescent="0.25">
      <c r="Q414" s="73"/>
      <c r="R414" s="73"/>
      <c r="S414" s="73"/>
      <c r="T414" s="73"/>
      <c r="U414" s="73"/>
      <c r="V414" s="73"/>
      <c r="W414" s="73"/>
      <c r="X414" s="73"/>
      <c r="Y414" s="73"/>
      <c r="Z414" s="73"/>
      <c r="AA414" s="73"/>
      <c r="AB414" s="73"/>
      <c r="AC414" s="73"/>
      <c r="AD414" s="73"/>
      <c r="AE414" s="73"/>
      <c r="AF414" s="73"/>
      <c r="AG414" s="73"/>
      <c r="AH414" s="47"/>
      <c r="AI414" s="47"/>
    </row>
    <row r="415" spans="17:35" x14ac:dyDescent="0.25">
      <c r="Q415" s="73"/>
      <c r="R415" s="73"/>
      <c r="S415" s="73"/>
      <c r="T415" s="73"/>
      <c r="U415" s="73"/>
      <c r="V415" s="73"/>
      <c r="W415" s="73"/>
      <c r="X415" s="73"/>
      <c r="Y415" s="73"/>
      <c r="Z415" s="73"/>
      <c r="AA415" s="73"/>
      <c r="AB415" s="73"/>
      <c r="AC415" s="73"/>
      <c r="AD415" s="73"/>
      <c r="AE415" s="73"/>
      <c r="AF415" s="73"/>
      <c r="AG415" s="73"/>
      <c r="AH415" s="47"/>
      <c r="AI415" s="47"/>
    </row>
    <row r="416" spans="17:35" x14ac:dyDescent="0.25">
      <c r="Q416" s="73"/>
      <c r="R416" s="73"/>
      <c r="S416" s="73"/>
      <c r="T416" s="73"/>
      <c r="U416" s="73"/>
      <c r="V416" s="73"/>
      <c r="W416" s="73"/>
      <c r="X416" s="73"/>
      <c r="Y416" s="73"/>
      <c r="Z416" s="73"/>
      <c r="AA416" s="73"/>
      <c r="AB416" s="73"/>
      <c r="AC416" s="73"/>
      <c r="AD416" s="73"/>
      <c r="AE416" s="73"/>
      <c r="AF416" s="73"/>
      <c r="AG416" s="73"/>
      <c r="AH416" s="47"/>
      <c r="AI416" s="47"/>
    </row>
    <row r="417" spans="17:35" x14ac:dyDescent="0.25">
      <c r="Q417" s="73"/>
      <c r="R417" s="73"/>
      <c r="S417" s="73"/>
      <c r="T417" s="73"/>
      <c r="U417" s="73"/>
      <c r="V417" s="73"/>
      <c r="W417" s="73"/>
      <c r="X417" s="73"/>
      <c r="Y417" s="73"/>
      <c r="Z417" s="73"/>
      <c r="AA417" s="73"/>
      <c r="AB417" s="73"/>
      <c r="AC417" s="73"/>
      <c r="AD417" s="73"/>
      <c r="AE417" s="73"/>
      <c r="AF417" s="73"/>
      <c r="AG417" s="73"/>
      <c r="AH417" s="47"/>
      <c r="AI417" s="47"/>
    </row>
    <row r="418" spans="17:35" x14ac:dyDescent="0.25">
      <c r="Q418" s="73"/>
      <c r="R418" s="73"/>
      <c r="S418" s="73"/>
      <c r="T418" s="73"/>
      <c r="U418" s="73"/>
      <c r="V418" s="73"/>
      <c r="W418" s="73"/>
      <c r="X418" s="73"/>
      <c r="Y418" s="73"/>
      <c r="Z418" s="73"/>
      <c r="AA418" s="73"/>
      <c r="AB418" s="73"/>
      <c r="AC418" s="73"/>
      <c r="AD418" s="73"/>
      <c r="AE418" s="73"/>
      <c r="AF418" s="73"/>
      <c r="AG418" s="73"/>
      <c r="AH418" s="47"/>
      <c r="AI418" s="47"/>
    </row>
    <row r="419" spans="17:35" x14ac:dyDescent="0.25">
      <c r="Q419" s="73"/>
      <c r="R419" s="73"/>
      <c r="S419" s="73"/>
      <c r="T419" s="73"/>
      <c r="U419" s="73"/>
      <c r="V419" s="73"/>
      <c r="W419" s="73"/>
      <c r="X419" s="73"/>
      <c r="Y419" s="73"/>
      <c r="Z419" s="73"/>
      <c r="AA419" s="73"/>
      <c r="AB419" s="73"/>
      <c r="AC419" s="73"/>
      <c r="AD419" s="73"/>
      <c r="AE419" s="73"/>
      <c r="AF419" s="73"/>
      <c r="AG419" s="73"/>
      <c r="AH419" s="47"/>
      <c r="AI419" s="47"/>
    </row>
    <row r="420" spans="17:35" x14ac:dyDescent="0.25">
      <c r="Q420" s="73"/>
      <c r="R420" s="73"/>
      <c r="S420" s="73"/>
      <c r="T420" s="73"/>
      <c r="U420" s="73"/>
      <c r="V420" s="73"/>
      <c r="W420" s="73"/>
      <c r="X420" s="73"/>
      <c r="Y420" s="73"/>
      <c r="Z420" s="73"/>
      <c r="AA420" s="73"/>
      <c r="AB420" s="73"/>
      <c r="AC420" s="73"/>
      <c r="AD420" s="73"/>
      <c r="AE420" s="73"/>
      <c r="AF420" s="73"/>
      <c r="AG420" s="73"/>
      <c r="AH420" s="47"/>
      <c r="AI420" s="47"/>
    </row>
    <row r="421" spans="17:35" x14ac:dyDescent="0.25">
      <c r="Q421" s="73"/>
      <c r="R421" s="73"/>
      <c r="S421" s="73"/>
      <c r="T421" s="73"/>
      <c r="U421" s="73"/>
      <c r="V421" s="73"/>
      <c r="W421" s="73"/>
      <c r="X421" s="73"/>
      <c r="Y421" s="73"/>
      <c r="Z421" s="73"/>
      <c r="AA421" s="73"/>
      <c r="AB421" s="73"/>
      <c r="AC421" s="73"/>
      <c r="AD421" s="73"/>
      <c r="AE421" s="73"/>
      <c r="AF421" s="73"/>
      <c r="AG421" s="73"/>
      <c r="AH421" s="47"/>
      <c r="AI421" s="47"/>
    </row>
    <row r="422" spans="17:35" x14ac:dyDescent="0.25">
      <c r="Q422" s="73"/>
      <c r="R422" s="73"/>
      <c r="S422" s="73"/>
      <c r="T422" s="73"/>
      <c r="U422" s="73"/>
      <c r="V422" s="73"/>
      <c r="W422" s="73"/>
      <c r="X422" s="73"/>
      <c r="Y422" s="73"/>
      <c r="Z422" s="73"/>
      <c r="AA422" s="73"/>
      <c r="AB422" s="73"/>
      <c r="AC422" s="73"/>
      <c r="AD422" s="73"/>
      <c r="AE422" s="73"/>
      <c r="AF422" s="73"/>
      <c r="AG422" s="73"/>
      <c r="AH422" s="47"/>
      <c r="AI422" s="47"/>
    </row>
    <row r="423" spans="17:35" x14ac:dyDescent="0.25">
      <c r="Q423" s="73"/>
      <c r="R423" s="73"/>
      <c r="S423" s="73"/>
      <c r="T423" s="73"/>
      <c r="U423" s="73"/>
      <c r="V423" s="73"/>
      <c r="W423" s="73"/>
      <c r="X423" s="73"/>
      <c r="Y423" s="73"/>
      <c r="Z423" s="73"/>
      <c r="AA423" s="73"/>
      <c r="AB423" s="73"/>
      <c r="AC423" s="73"/>
      <c r="AD423" s="73"/>
      <c r="AE423" s="73"/>
      <c r="AF423" s="73"/>
      <c r="AG423" s="73"/>
      <c r="AH423" s="47"/>
      <c r="AI423" s="47"/>
    </row>
    <row r="424" spans="17:35" x14ac:dyDescent="0.25">
      <c r="Q424" s="73"/>
      <c r="R424" s="73"/>
      <c r="S424" s="73"/>
      <c r="T424" s="73"/>
      <c r="U424" s="73"/>
      <c r="V424" s="73"/>
      <c r="W424" s="73"/>
      <c r="X424" s="73"/>
      <c r="Y424" s="73"/>
      <c r="Z424" s="73"/>
      <c r="AA424" s="73"/>
      <c r="AB424" s="73"/>
      <c r="AC424" s="73"/>
      <c r="AD424" s="73"/>
      <c r="AE424" s="73"/>
      <c r="AF424" s="73"/>
      <c r="AG424" s="73"/>
      <c r="AH424" s="47"/>
      <c r="AI424" s="47"/>
    </row>
    <row r="425" spans="17:35" x14ac:dyDescent="0.25">
      <c r="Q425" s="73"/>
      <c r="R425" s="73"/>
      <c r="S425" s="73"/>
      <c r="T425" s="73"/>
      <c r="U425" s="73"/>
      <c r="V425" s="73"/>
      <c r="W425" s="73"/>
      <c r="X425" s="73"/>
      <c r="Y425" s="73"/>
      <c r="Z425" s="73"/>
      <c r="AA425" s="73"/>
      <c r="AB425" s="73"/>
      <c r="AC425" s="73"/>
      <c r="AD425" s="73"/>
      <c r="AE425" s="73"/>
      <c r="AF425" s="73"/>
      <c r="AG425" s="73"/>
      <c r="AH425" s="47"/>
      <c r="AI425" s="47"/>
    </row>
    <row r="426" spans="17:35" x14ac:dyDescent="0.25">
      <c r="Q426" s="73"/>
      <c r="R426" s="73"/>
      <c r="S426" s="73"/>
      <c r="T426" s="73"/>
      <c r="U426" s="73"/>
      <c r="V426" s="73"/>
      <c r="W426" s="73"/>
      <c r="X426" s="73"/>
      <c r="Y426" s="73"/>
      <c r="Z426" s="73"/>
      <c r="AA426" s="73"/>
      <c r="AB426" s="73"/>
      <c r="AC426" s="73"/>
      <c r="AD426" s="73"/>
      <c r="AE426" s="73"/>
      <c r="AF426" s="73"/>
      <c r="AG426" s="73"/>
      <c r="AH426" s="47"/>
      <c r="AI426" s="47"/>
    </row>
    <row r="427" spans="17:35" x14ac:dyDescent="0.25">
      <c r="Q427" s="73"/>
      <c r="R427" s="73"/>
      <c r="S427" s="73"/>
      <c r="T427" s="73"/>
      <c r="U427" s="73"/>
      <c r="V427" s="73"/>
      <c r="W427" s="73"/>
      <c r="X427" s="73"/>
      <c r="Y427" s="73"/>
      <c r="Z427" s="73"/>
      <c r="AA427" s="73"/>
      <c r="AB427" s="73"/>
      <c r="AC427" s="73"/>
      <c r="AD427" s="73"/>
      <c r="AE427" s="73"/>
      <c r="AF427" s="73"/>
      <c r="AG427" s="73"/>
      <c r="AH427" s="47"/>
      <c r="AI427" s="47"/>
    </row>
    <row r="428" spans="17:35" x14ac:dyDescent="0.25">
      <c r="Q428" s="73"/>
      <c r="R428" s="73"/>
      <c r="S428" s="73"/>
      <c r="T428" s="73"/>
      <c r="U428" s="73"/>
      <c r="V428" s="73"/>
      <c r="W428" s="73"/>
      <c r="X428" s="73"/>
      <c r="Y428" s="73"/>
      <c r="Z428" s="73"/>
      <c r="AA428" s="73"/>
      <c r="AB428" s="73"/>
      <c r="AC428" s="73"/>
      <c r="AD428" s="73"/>
      <c r="AE428" s="73"/>
      <c r="AF428" s="73"/>
      <c r="AG428" s="73"/>
      <c r="AH428" s="47"/>
      <c r="AI428" s="47"/>
    </row>
    <row r="429" spans="17:35" x14ac:dyDescent="0.25">
      <c r="Q429" s="73"/>
      <c r="R429" s="73"/>
      <c r="S429" s="73"/>
      <c r="T429" s="73"/>
      <c r="U429" s="73"/>
      <c r="V429" s="73"/>
      <c r="W429" s="73"/>
      <c r="X429" s="73"/>
      <c r="Y429" s="73"/>
      <c r="Z429" s="73"/>
      <c r="AA429" s="73"/>
      <c r="AB429" s="73"/>
      <c r="AC429" s="73"/>
      <c r="AD429" s="73"/>
      <c r="AE429" s="73"/>
      <c r="AF429" s="73"/>
      <c r="AG429" s="73"/>
      <c r="AH429" s="47"/>
      <c r="AI429" s="47"/>
    </row>
    <row r="430" spans="17:35" x14ac:dyDescent="0.25">
      <c r="Q430" s="73"/>
      <c r="R430" s="73"/>
      <c r="S430" s="73"/>
      <c r="T430" s="73"/>
      <c r="U430" s="73"/>
      <c r="V430" s="73"/>
      <c r="W430" s="73"/>
      <c r="X430" s="73"/>
      <c r="Y430" s="73"/>
      <c r="Z430" s="73"/>
      <c r="AA430" s="73"/>
      <c r="AB430" s="73"/>
      <c r="AC430" s="73"/>
      <c r="AD430" s="73"/>
      <c r="AE430" s="73"/>
      <c r="AF430" s="73"/>
      <c r="AG430" s="73"/>
      <c r="AH430" s="47"/>
      <c r="AI430" s="47"/>
    </row>
    <row r="431" spans="17:35" x14ac:dyDescent="0.25">
      <c r="Q431" s="73"/>
      <c r="R431" s="73"/>
      <c r="S431" s="73"/>
      <c r="T431" s="73"/>
      <c r="U431" s="73"/>
      <c r="V431" s="73"/>
      <c r="W431" s="73"/>
      <c r="X431" s="73"/>
      <c r="Y431" s="73"/>
      <c r="Z431" s="73"/>
      <c r="AA431" s="73"/>
      <c r="AB431" s="73"/>
      <c r="AC431" s="73"/>
      <c r="AD431" s="73"/>
      <c r="AE431" s="73"/>
      <c r="AF431" s="73"/>
      <c r="AG431" s="73"/>
      <c r="AH431" s="47"/>
      <c r="AI431" s="47"/>
    </row>
    <row r="432" spans="17:35" x14ac:dyDescent="0.25">
      <c r="Q432" s="73"/>
      <c r="R432" s="73"/>
      <c r="S432" s="73"/>
      <c r="T432" s="73"/>
      <c r="U432" s="73"/>
      <c r="V432" s="73"/>
      <c r="W432" s="73"/>
      <c r="X432" s="73"/>
      <c r="Y432" s="73"/>
      <c r="Z432" s="73"/>
      <c r="AA432" s="73"/>
      <c r="AB432" s="73"/>
      <c r="AC432" s="73"/>
      <c r="AD432" s="73"/>
      <c r="AE432" s="73"/>
      <c r="AF432" s="73"/>
      <c r="AG432" s="73"/>
      <c r="AH432" s="47"/>
      <c r="AI432" s="47"/>
    </row>
    <row r="433" spans="17:35" x14ac:dyDescent="0.25">
      <c r="Q433" s="73"/>
      <c r="R433" s="73"/>
      <c r="S433" s="73"/>
      <c r="T433" s="73"/>
      <c r="U433" s="73"/>
      <c r="V433" s="73"/>
      <c r="W433" s="73"/>
      <c r="X433" s="73"/>
      <c r="Y433" s="73"/>
      <c r="Z433" s="73"/>
      <c r="AA433" s="73"/>
      <c r="AB433" s="73"/>
      <c r="AC433" s="73"/>
      <c r="AD433" s="73"/>
      <c r="AE433" s="73"/>
      <c r="AF433" s="73"/>
      <c r="AG433" s="73"/>
      <c r="AH433" s="47"/>
      <c r="AI433" s="47"/>
    </row>
    <row r="434" spans="17:35" x14ac:dyDescent="0.25">
      <c r="Q434" s="73"/>
      <c r="R434" s="73"/>
      <c r="S434" s="73"/>
      <c r="T434" s="73"/>
      <c r="U434" s="73"/>
      <c r="V434" s="73"/>
      <c r="W434" s="73"/>
      <c r="X434" s="73"/>
      <c r="Y434" s="73"/>
      <c r="Z434" s="73"/>
      <c r="AA434" s="73"/>
      <c r="AB434" s="73"/>
      <c r="AC434" s="73"/>
      <c r="AD434" s="73"/>
      <c r="AE434" s="73"/>
      <c r="AF434" s="73"/>
      <c r="AG434" s="73"/>
      <c r="AH434" s="47"/>
      <c r="AI434" s="47"/>
    </row>
    <row r="435" spans="17:35" x14ac:dyDescent="0.25">
      <c r="Q435" s="73"/>
      <c r="R435" s="73"/>
      <c r="S435" s="73"/>
      <c r="T435" s="73"/>
      <c r="U435" s="73"/>
      <c r="V435" s="73"/>
      <c r="W435" s="73"/>
      <c r="X435" s="73"/>
      <c r="Y435" s="73"/>
      <c r="Z435" s="73"/>
      <c r="AA435" s="73"/>
      <c r="AB435" s="73"/>
      <c r="AC435" s="73"/>
      <c r="AD435" s="73"/>
      <c r="AE435" s="73"/>
      <c r="AF435" s="73"/>
      <c r="AG435" s="73"/>
      <c r="AH435" s="47"/>
      <c r="AI435" s="47"/>
    </row>
    <row r="436" spans="17:35" x14ac:dyDescent="0.25">
      <c r="Q436" s="73"/>
      <c r="R436" s="73"/>
      <c r="S436" s="73"/>
      <c r="T436" s="73"/>
      <c r="U436" s="73"/>
      <c r="V436" s="73"/>
      <c r="W436" s="73"/>
      <c r="X436" s="73"/>
      <c r="Y436" s="73"/>
      <c r="Z436" s="73"/>
      <c r="AA436" s="73"/>
      <c r="AB436" s="73"/>
      <c r="AC436" s="73"/>
      <c r="AD436" s="73"/>
      <c r="AE436" s="73"/>
      <c r="AF436" s="73"/>
      <c r="AG436" s="73"/>
      <c r="AH436" s="47"/>
      <c r="AI436" s="47"/>
    </row>
    <row r="437" spans="17:35" x14ac:dyDescent="0.25">
      <c r="Q437" s="73"/>
      <c r="R437" s="73"/>
      <c r="S437" s="73"/>
      <c r="T437" s="73"/>
      <c r="U437" s="73"/>
      <c r="V437" s="73"/>
      <c r="W437" s="73"/>
      <c r="X437" s="73"/>
      <c r="Y437" s="73"/>
      <c r="Z437" s="73"/>
      <c r="AA437" s="73"/>
      <c r="AB437" s="73"/>
      <c r="AC437" s="73"/>
      <c r="AD437" s="73"/>
      <c r="AE437" s="73"/>
      <c r="AF437" s="73"/>
      <c r="AG437" s="73"/>
      <c r="AH437" s="47"/>
      <c r="AI437" s="47"/>
    </row>
    <row r="438" spans="17:35" x14ac:dyDescent="0.25">
      <c r="Q438" s="73"/>
      <c r="R438" s="73"/>
      <c r="S438" s="73"/>
      <c r="T438" s="73"/>
      <c r="U438" s="73"/>
      <c r="V438" s="73"/>
      <c r="W438" s="73"/>
      <c r="X438" s="73"/>
      <c r="Y438" s="73"/>
      <c r="Z438" s="73"/>
      <c r="AA438" s="73"/>
      <c r="AB438" s="73"/>
      <c r="AC438" s="73"/>
      <c r="AD438" s="73"/>
      <c r="AE438" s="73"/>
      <c r="AF438" s="73"/>
      <c r="AG438" s="73"/>
      <c r="AH438" s="47"/>
      <c r="AI438" s="47"/>
    </row>
    <row r="439" spans="17:35" x14ac:dyDescent="0.25">
      <c r="Q439" s="73"/>
      <c r="R439" s="73"/>
      <c r="S439" s="73"/>
      <c r="T439" s="73"/>
      <c r="U439" s="73"/>
      <c r="V439" s="73"/>
      <c r="W439" s="73"/>
      <c r="X439" s="73"/>
      <c r="Y439" s="73"/>
      <c r="Z439" s="73"/>
      <c r="AA439" s="73"/>
      <c r="AB439" s="73"/>
      <c r="AC439" s="73"/>
      <c r="AD439" s="73"/>
      <c r="AE439" s="73"/>
      <c r="AF439" s="73"/>
      <c r="AG439" s="73"/>
      <c r="AH439" s="47"/>
      <c r="AI439" s="47"/>
    </row>
    <row r="440" spans="17:35" x14ac:dyDescent="0.25">
      <c r="Q440" s="73"/>
      <c r="R440" s="73"/>
      <c r="S440" s="73"/>
      <c r="T440" s="73"/>
      <c r="U440" s="73"/>
      <c r="V440" s="73"/>
      <c r="W440" s="73"/>
      <c r="X440" s="73"/>
      <c r="Y440" s="73"/>
      <c r="Z440" s="73"/>
      <c r="AA440" s="73"/>
      <c r="AB440" s="73"/>
      <c r="AC440" s="73"/>
      <c r="AD440" s="73"/>
      <c r="AE440" s="73"/>
      <c r="AF440" s="73"/>
      <c r="AG440" s="73"/>
      <c r="AH440" s="47"/>
      <c r="AI440" s="47"/>
    </row>
    <row r="441" spans="17:35" x14ac:dyDescent="0.25">
      <c r="Q441" s="73"/>
      <c r="R441" s="73"/>
      <c r="S441" s="73"/>
      <c r="T441" s="73"/>
      <c r="U441" s="73"/>
      <c r="V441" s="73"/>
      <c r="W441" s="73"/>
      <c r="X441" s="73"/>
      <c r="Y441" s="73"/>
      <c r="Z441" s="73"/>
      <c r="AA441" s="73"/>
      <c r="AB441" s="73"/>
      <c r="AC441" s="73"/>
      <c r="AD441" s="73"/>
      <c r="AE441" s="73"/>
      <c r="AF441" s="73"/>
      <c r="AG441" s="73"/>
      <c r="AH441" s="47"/>
      <c r="AI441" s="47"/>
    </row>
    <row r="442" spans="17:35" x14ac:dyDescent="0.25">
      <c r="Q442" s="73"/>
      <c r="R442" s="73"/>
      <c r="S442" s="73"/>
      <c r="T442" s="73"/>
      <c r="U442" s="73"/>
      <c r="V442" s="73"/>
      <c r="W442" s="73"/>
      <c r="X442" s="73"/>
      <c r="Y442" s="73"/>
      <c r="Z442" s="73"/>
      <c r="AA442" s="73"/>
      <c r="AB442" s="73"/>
      <c r="AC442" s="73"/>
      <c r="AD442" s="73"/>
      <c r="AE442" s="73"/>
      <c r="AF442" s="73"/>
      <c r="AG442" s="73"/>
      <c r="AH442" s="47"/>
      <c r="AI442" s="47"/>
    </row>
    <row r="443" spans="17:35" x14ac:dyDescent="0.25">
      <c r="Q443" s="73"/>
      <c r="R443" s="73"/>
      <c r="S443" s="73"/>
      <c r="T443" s="73"/>
      <c r="U443" s="73"/>
      <c r="V443" s="73"/>
      <c r="W443" s="73"/>
      <c r="X443" s="73"/>
      <c r="Y443" s="73"/>
      <c r="Z443" s="73"/>
      <c r="AA443" s="73"/>
      <c r="AB443" s="73"/>
      <c r="AC443" s="73"/>
      <c r="AD443" s="73"/>
      <c r="AE443" s="73"/>
      <c r="AF443" s="73"/>
      <c r="AG443" s="73"/>
      <c r="AH443" s="47"/>
      <c r="AI443" s="47"/>
    </row>
    <row r="444" spans="17:35" x14ac:dyDescent="0.25">
      <c r="Q444" s="73"/>
      <c r="R444" s="73"/>
      <c r="S444" s="73"/>
      <c r="T444" s="73"/>
      <c r="U444" s="73"/>
      <c r="V444" s="73"/>
      <c r="W444" s="73"/>
      <c r="X444" s="73"/>
      <c r="Y444" s="73"/>
      <c r="Z444" s="73"/>
      <c r="AA444" s="73"/>
      <c r="AB444" s="73"/>
      <c r="AC444" s="73"/>
      <c r="AD444" s="73"/>
      <c r="AE444" s="73"/>
      <c r="AF444" s="73"/>
      <c r="AG444" s="73"/>
      <c r="AH444" s="47"/>
      <c r="AI444" s="47"/>
    </row>
    <row r="445" spans="17:35" x14ac:dyDescent="0.25">
      <c r="Q445" s="73"/>
      <c r="R445" s="73"/>
      <c r="S445" s="73"/>
      <c r="T445" s="73"/>
      <c r="U445" s="73"/>
      <c r="V445" s="73"/>
      <c r="W445" s="73"/>
      <c r="X445" s="73"/>
      <c r="Y445" s="73"/>
      <c r="Z445" s="73"/>
      <c r="AA445" s="73"/>
      <c r="AB445" s="73"/>
      <c r="AC445" s="73"/>
      <c r="AD445" s="73"/>
      <c r="AE445" s="73"/>
      <c r="AF445" s="73"/>
      <c r="AG445" s="73"/>
      <c r="AH445" s="47"/>
      <c r="AI445" s="47"/>
    </row>
    <row r="446" spans="17:35" x14ac:dyDescent="0.25">
      <c r="Q446" s="73"/>
      <c r="R446" s="73"/>
      <c r="S446" s="73"/>
      <c r="T446" s="73"/>
      <c r="U446" s="73"/>
      <c r="V446" s="73"/>
      <c r="W446" s="73"/>
      <c r="X446" s="73"/>
      <c r="Y446" s="73"/>
      <c r="Z446" s="73"/>
      <c r="AA446" s="73"/>
      <c r="AB446" s="73"/>
      <c r="AC446" s="73"/>
      <c r="AD446" s="73"/>
      <c r="AE446" s="73"/>
      <c r="AF446" s="73"/>
      <c r="AG446" s="73"/>
      <c r="AH446" s="47"/>
      <c r="AI446" s="47"/>
    </row>
    <row r="447" spans="17:35" x14ac:dyDescent="0.25">
      <c r="Q447" s="73"/>
      <c r="R447" s="73"/>
      <c r="S447" s="73"/>
      <c r="T447" s="73"/>
      <c r="U447" s="73"/>
      <c r="V447" s="73"/>
      <c r="W447" s="73"/>
      <c r="X447" s="73"/>
      <c r="Y447" s="73"/>
      <c r="Z447" s="73"/>
      <c r="AA447" s="73"/>
      <c r="AB447" s="73"/>
      <c r="AC447" s="73"/>
      <c r="AD447" s="73"/>
      <c r="AE447" s="73"/>
      <c r="AF447" s="73"/>
      <c r="AG447" s="73"/>
      <c r="AH447" s="47"/>
      <c r="AI447" s="47"/>
    </row>
    <row r="448" spans="17:35" x14ac:dyDescent="0.25">
      <c r="Q448" s="73"/>
      <c r="R448" s="73"/>
      <c r="S448" s="73"/>
      <c r="T448" s="73"/>
      <c r="U448" s="73"/>
      <c r="V448" s="73"/>
      <c r="W448" s="73"/>
      <c r="X448" s="73"/>
      <c r="Y448" s="73"/>
      <c r="Z448" s="73"/>
      <c r="AA448" s="73"/>
      <c r="AB448" s="73"/>
      <c r="AC448" s="73"/>
      <c r="AD448" s="73"/>
      <c r="AE448" s="73"/>
      <c r="AF448" s="73"/>
      <c r="AG448" s="73"/>
      <c r="AH448" s="47"/>
      <c r="AI448" s="47"/>
    </row>
    <row r="449" spans="17:35" x14ac:dyDescent="0.25">
      <c r="Q449" s="73"/>
      <c r="R449" s="73"/>
      <c r="S449" s="73"/>
      <c r="T449" s="73"/>
      <c r="U449" s="73"/>
      <c r="V449" s="73"/>
      <c r="W449" s="73"/>
      <c r="X449" s="73"/>
      <c r="Y449" s="73"/>
      <c r="Z449" s="73"/>
      <c r="AA449" s="73"/>
      <c r="AB449" s="73"/>
      <c r="AC449" s="73"/>
      <c r="AD449" s="73"/>
      <c r="AE449" s="73"/>
      <c r="AF449" s="73"/>
      <c r="AG449" s="73"/>
      <c r="AH449" s="47"/>
      <c r="AI449" s="47"/>
    </row>
    <row r="450" spans="17:35" x14ac:dyDescent="0.25">
      <c r="Q450" s="73"/>
      <c r="R450" s="73"/>
      <c r="S450" s="73"/>
      <c r="T450" s="73"/>
      <c r="U450" s="73"/>
      <c r="V450" s="73"/>
      <c r="W450" s="73"/>
      <c r="X450" s="73"/>
      <c r="Y450" s="73"/>
      <c r="Z450" s="73"/>
      <c r="AA450" s="73"/>
      <c r="AB450" s="73"/>
      <c r="AC450" s="73"/>
      <c r="AD450" s="73"/>
      <c r="AE450" s="73"/>
      <c r="AF450" s="73"/>
      <c r="AG450" s="73"/>
      <c r="AH450" s="47"/>
      <c r="AI450" s="47"/>
    </row>
    <row r="451" spans="17:35" x14ac:dyDescent="0.25">
      <c r="Q451" s="73"/>
      <c r="R451" s="73"/>
      <c r="S451" s="73"/>
      <c r="T451" s="73"/>
      <c r="U451" s="73"/>
      <c r="V451" s="73"/>
      <c r="W451" s="73"/>
      <c r="X451" s="73"/>
      <c r="Y451" s="73"/>
      <c r="Z451" s="73"/>
      <c r="AA451" s="73"/>
      <c r="AB451" s="73"/>
      <c r="AC451" s="73"/>
      <c r="AD451" s="73"/>
      <c r="AE451" s="73"/>
      <c r="AF451" s="73"/>
      <c r="AG451" s="73"/>
      <c r="AH451" s="47"/>
      <c r="AI451" s="47"/>
    </row>
    <row r="452" spans="17:35" x14ac:dyDescent="0.25">
      <c r="Q452" s="73"/>
      <c r="R452" s="73"/>
      <c r="S452" s="73"/>
      <c r="T452" s="73"/>
      <c r="U452" s="73"/>
      <c r="V452" s="73"/>
      <c r="W452" s="73"/>
      <c r="X452" s="73"/>
      <c r="Y452" s="73"/>
      <c r="Z452" s="73"/>
      <c r="AA452" s="73"/>
      <c r="AB452" s="73"/>
      <c r="AC452" s="73"/>
      <c r="AD452" s="73"/>
      <c r="AE452" s="73"/>
      <c r="AF452" s="73"/>
      <c r="AG452" s="73"/>
      <c r="AH452" s="47"/>
      <c r="AI452" s="47"/>
    </row>
    <row r="453" spans="17:35" x14ac:dyDescent="0.25">
      <c r="Q453" s="73"/>
      <c r="R453" s="73"/>
      <c r="S453" s="73"/>
      <c r="T453" s="73"/>
      <c r="U453" s="73"/>
      <c r="V453" s="73"/>
      <c r="W453" s="73"/>
      <c r="X453" s="73"/>
      <c r="Y453" s="73"/>
      <c r="Z453" s="73"/>
      <c r="AA453" s="73"/>
      <c r="AB453" s="73"/>
      <c r="AC453" s="73"/>
      <c r="AD453" s="73"/>
      <c r="AE453" s="73"/>
      <c r="AF453" s="73"/>
      <c r="AG453" s="73"/>
      <c r="AH453" s="47"/>
      <c r="AI453" s="47"/>
    </row>
    <row r="454" spans="17:35" x14ac:dyDescent="0.25">
      <c r="Q454" s="73"/>
      <c r="R454" s="73"/>
      <c r="S454" s="73"/>
      <c r="T454" s="73"/>
      <c r="U454" s="73"/>
      <c r="V454" s="73"/>
      <c r="W454" s="73"/>
      <c r="X454" s="73"/>
      <c r="Y454" s="73"/>
      <c r="Z454" s="73"/>
      <c r="AA454" s="73"/>
      <c r="AB454" s="73"/>
      <c r="AC454" s="73"/>
      <c r="AD454" s="73"/>
      <c r="AE454" s="73"/>
      <c r="AF454" s="73"/>
      <c r="AG454" s="73"/>
      <c r="AH454" s="47"/>
      <c r="AI454" s="47"/>
    </row>
    <row r="455" spans="17:35" x14ac:dyDescent="0.25">
      <c r="Q455" s="73"/>
      <c r="R455" s="73"/>
      <c r="S455" s="73"/>
      <c r="T455" s="73"/>
      <c r="U455" s="73"/>
      <c r="V455" s="73"/>
      <c r="W455" s="73"/>
      <c r="X455" s="73"/>
      <c r="Y455" s="73"/>
      <c r="Z455" s="73"/>
      <c r="AA455" s="73"/>
      <c r="AB455" s="73"/>
      <c r="AC455" s="73"/>
      <c r="AD455" s="73"/>
      <c r="AE455" s="73"/>
      <c r="AF455" s="73"/>
      <c r="AG455" s="73"/>
      <c r="AH455" s="47"/>
      <c r="AI455" s="47"/>
    </row>
    <row r="456" spans="17:35" x14ac:dyDescent="0.25">
      <c r="Q456" s="73"/>
      <c r="R456" s="73"/>
      <c r="S456" s="73"/>
      <c r="T456" s="73"/>
      <c r="U456" s="73"/>
      <c r="V456" s="73"/>
      <c r="W456" s="73"/>
      <c r="X456" s="73"/>
      <c r="Y456" s="73"/>
      <c r="Z456" s="73"/>
      <c r="AA456" s="73"/>
      <c r="AB456" s="73"/>
      <c r="AC456" s="73"/>
      <c r="AD456" s="73"/>
      <c r="AE456" s="73"/>
      <c r="AF456" s="73"/>
      <c r="AG456" s="73"/>
      <c r="AH456" s="47"/>
      <c r="AI456" s="47"/>
    </row>
    <row r="457" spans="17:35" x14ac:dyDescent="0.25">
      <c r="Q457" s="73"/>
      <c r="R457" s="73"/>
      <c r="S457" s="73"/>
      <c r="T457" s="73"/>
      <c r="U457" s="73"/>
      <c r="V457" s="73"/>
      <c r="W457" s="73"/>
      <c r="X457" s="73"/>
      <c r="Y457" s="73"/>
      <c r="Z457" s="73"/>
      <c r="AA457" s="73"/>
      <c r="AB457" s="73"/>
      <c r="AC457" s="73"/>
      <c r="AD457" s="73"/>
      <c r="AE457" s="73"/>
      <c r="AF457" s="73"/>
      <c r="AG457" s="73"/>
      <c r="AH457" s="47"/>
      <c r="AI457" s="47"/>
    </row>
    <row r="458" spans="17:35" x14ac:dyDescent="0.25">
      <c r="Q458" s="73"/>
      <c r="R458" s="73"/>
      <c r="S458" s="73"/>
      <c r="T458" s="73"/>
      <c r="U458" s="73"/>
      <c r="V458" s="73"/>
      <c r="W458" s="73"/>
      <c r="X458" s="73"/>
      <c r="Y458" s="73"/>
      <c r="Z458" s="73"/>
      <c r="AA458" s="73"/>
      <c r="AB458" s="73"/>
      <c r="AC458" s="73"/>
      <c r="AD458" s="73"/>
      <c r="AE458" s="73"/>
      <c r="AF458" s="73"/>
      <c r="AG458" s="73"/>
      <c r="AH458" s="47"/>
      <c r="AI458" s="47"/>
    </row>
    <row r="459" spans="17:35" x14ac:dyDescent="0.25">
      <c r="Q459" s="73"/>
      <c r="R459" s="73"/>
      <c r="S459" s="73"/>
      <c r="T459" s="73"/>
      <c r="U459" s="73"/>
      <c r="V459" s="73"/>
      <c r="W459" s="73"/>
      <c r="X459" s="73"/>
      <c r="Y459" s="73"/>
      <c r="Z459" s="73"/>
      <c r="AA459" s="73"/>
      <c r="AB459" s="73"/>
      <c r="AC459" s="73"/>
      <c r="AD459" s="73"/>
      <c r="AE459" s="73"/>
      <c r="AF459" s="73"/>
      <c r="AG459" s="73"/>
      <c r="AH459" s="47"/>
      <c r="AI459" s="47"/>
    </row>
    <row r="460" spans="17:35" x14ac:dyDescent="0.25">
      <c r="Q460" s="73"/>
      <c r="R460" s="73"/>
      <c r="S460" s="73"/>
      <c r="T460" s="73"/>
      <c r="U460" s="73"/>
      <c r="V460" s="73"/>
      <c r="W460" s="73"/>
      <c r="X460" s="73"/>
      <c r="Y460" s="73"/>
      <c r="Z460" s="73"/>
      <c r="AA460" s="73"/>
      <c r="AB460" s="73"/>
      <c r="AC460" s="73"/>
      <c r="AD460" s="73"/>
      <c r="AE460" s="73"/>
      <c r="AF460" s="73"/>
      <c r="AG460" s="73"/>
      <c r="AH460" s="47"/>
      <c r="AI460" s="47"/>
    </row>
    <row r="461" spans="17:35" x14ac:dyDescent="0.25">
      <c r="Q461" s="73"/>
      <c r="R461" s="73"/>
      <c r="S461" s="73"/>
      <c r="T461" s="73"/>
      <c r="U461" s="73"/>
      <c r="V461" s="73"/>
      <c r="W461" s="73"/>
      <c r="X461" s="73"/>
      <c r="Y461" s="73"/>
      <c r="Z461" s="73"/>
      <c r="AA461" s="73"/>
      <c r="AB461" s="73"/>
      <c r="AC461" s="73"/>
      <c r="AD461" s="73"/>
      <c r="AE461" s="73"/>
      <c r="AF461" s="73"/>
      <c r="AG461" s="73"/>
      <c r="AH461" s="47"/>
      <c r="AI461" s="47"/>
    </row>
    <row r="462" spans="17:35" x14ac:dyDescent="0.25">
      <c r="Q462" s="73"/>
      <c r="R462" s="73"/>
      <c r="S462" s="73"/>
      <c r="T462" s="73"/>
      <c r="U462" s="73"/>
      <c r="V462" s="73"/>
      <c r="W462" s="73"/>
      <c r="X462" s="73"/>
      <c r="Y462" s="73"/>
      <c r="Z462" s="73"/>
      <c r="AA462" s="73"/>
      <c r="AB462" s="73"/>
      <c r="AC462" s="73"/>
      <c r="AD462" s="73"/>
      <c r="AE462" s="73"/>
      <c r="AF462" s="73"/>
      <c r="AG462" s="73"/>
      <c r="AH462" s="47"/>
      <c r="AI462" s="47"/>
    </row>
    <row r="463" spans="17:35" x14ac:dyDescent="0.25">
      <c r="Q463" s="73"/>
      <c r="R463" s="73"/>
      <c r="S463" s="73"/>
      <c r="T463" s="73"/>
      <c r="U463" s="73"/>
      <c r="V463" s="73"/>
      <c r="W463" s="73"/>
      <c r="X463" s="73"/>
      <c r="Y463" s="73"/>
      <c r="Z463" s="73"/>
      <c r="AA463" s="73"/>
      <c r="AB463" s="73"/>
      <c r="AC463" s="73"/>
      <c r="AD463" s="73"/>
      <c r="AE463" s="73"/>
      <c r="AF463" s="73"/>
      <c r="AG463" s="73"/>
      <c r="AH463" s="47"/>
      <c r="AI463" s="47"/>
    </row>
    <row r="464" spans="17:35" x14ac:dyDescent="0.25">
      <c r="Q464" s="73"/>
      <c r="R464" s="73"/>
      <c r="S464" s="73"/>
      <c r="T464" s="73"/>
      <c r="U464" s="73"/>
      <c r="V464" s="73"/>
      <c r="W464" s="73"/>
      <c r="X464" s="73"/>
      <c r="Y464" s="73"/>
      <c r="Z464" s="73"/>
      <c r="AA464" s="73"/>
      <c r="AB464" s="73"/>
      <c r="AC464" s="73"/>
      <c r="AD464" s="73"/>
      <c r="AE464" s="73"/>
      <c r="AF464" s="73"/>
      <c r="AG464" s="73"/>
      <c r="AH464" s="47"/>
      <c r="AI464" s="47"/>
    </row>
    <row r="465" spans="17:35" x14ac:dyDescent="0.25">
      <c r="Q465" s="73"/>
      <c r="R465" s="73"/>
      <c r="S465" s="73"/>
      <c r="T465" s="73"/>
      <c r="U465" s="73"/>
      <c r="V465" s="73"/>
      <c r="W465" s="73"/>
      <c r="X465" s="73"/>
      <c r="Y465" s="73"/>
      <c r="Z465" s="73"/>
      <c r="AA465" s="73"/>
      <c r="AB465" s="73"/>
      <c r="AC465" s="73"/>
      <c r="AD465" s="73"/>
      <c r="AE465" s="73"/>
      <c r="AF465" s="73"/>
      <c r="AG465" s="73"/>
      <c r="AH465" s="47"/>
      <c r="AI465" s="47"/>
    </row>
    <row r="466" spans="17:35" x14ac:dyDescent="0.25">
      <c r="Q466" s="73"/>
      <c r="R466" s="73"/>
      <c r="S466" s="73"/>
      <c r="T466" s="73"/>
      <c r="U466" s="73"/>
      <c r="V466" s="73"/>
      <c r="W466" s="73"/>
      <c r="X466" s="73"/>
      <c r="Y466" s="73"/>
      <c r="Z466" s="73"/>
      <c r="AA466" s="73"/>
      <c r="AB466" s="73"/>
      <c r="AC466" s="73"/>
      <c r="AD466" s="73"/>
      <c r="AE466" s="73"/>
      <c r="AF466" s="73"/>
      <c r="AG466" s="73"/>
      <c r="AH466" s="47"/>
      <c r="AI466" s="47"/>
    </row>
    <row r="467" spans="17:35" x14ac:dyDescent="0.25">
      <c r="Q467" s="73"/>
      <c r="R467" s="73"/>
      <c r="S467" s="73"/>
      <c r="T467" s="73"/>
      <c r="U467" s="73"/>
      <c r="V467" s="73"/>
      <c r="W467" s="73"/>
      <c r="X467" s="73"/>
      <c r="Y467" s="73"/>
      <c r="Z467" s="73"/>
      <c r="AA467" s="73"/>
      <c r="AB467" s="73"/>
      <c r="AC467" s="73"/>
      <c r="AD467" s="73"/>
      <c r="AE467" s="73"/>
      <c r="AF467" s="73"/>
      <c r="AG467" s="73"/>
      <c r="AH467" s="47"/>
      <c r="AI467" s="47"/>
    </row>
    <row r="468" spans="17:35" x14ac:dyDescent="0.25">
      <c r="Q468" s="73"/>
      <c r="R468" s="73"/>
      <c r="S468" s="73"/>
      <c r="T468" s="73"/>
      <c r="U468" s="73"/>
      <c r="V468" s="73"/>
      <c r="W468" s="73"/>
      <c r="X468" s="73"/>
      <c r="Y468" s="73"/>
      <c r="Z468" s="73"/>
      <c r="AA468" s="73"/>
      <c r="AB468" s="73"/>
      <c r="AC468" s="73"/>
      <c r="AD468" s="73"/>
      <c r="AE468" s="73"/>
      <c r="AF468" s="73"/>
      <c r="AG468" s="73"/>
      <c r="AH468" s="47"/>
      <c r="AI468" s="47"/>
    </row>
    <row r="469" spans="17:35" x14ac:dyDescent="0.25">
      <c r="Q469" s="73"/>
      <c r="R469" s="73"/>
      <c r="S469" s="73"/>
      <c r="T469" s="73"/>
      <c r="U469" s="73"/>
      <c r="V469" s="73"/>
      <c r="W469" s="73"/>
      <c r="X469" s="73"/>
      <c r="Y469" s="73"/>
      <c r="Z469" s="73"/>
      <c r="AA469" s="73"/>
      <c r="AB469" s="73"/>
      <c r="AC469" s="73"/>
      <c r="AD469" s="73"/>
      <c r="AE469" s="73"/>
      <c r="AF469" s="73"/>
      <c r="AG469" s="73"/>
      <c r="AH469" s="47"/>
      <c r="AI469" s="47"/>
    </row>
    <row r="470" spans="17:35" x14ac:dyDescent="0.25">
      <c r="Q470" s="73"/>
      <c r="R470" s="73"/>
      <c r="S470" s="73"/>
      <c r="T470" s="73"/>
      <c r="U470" s="73"/>
      <c r="V470" s="73"/>
      <c r="W470" s="73"/>
      <c r="X470" s="73"/>
      <c r="Y470" s="73"/>
      <c r="Z470" s="73"/>
      <c r="AA470" s="73"/>
      <c r="AB470" s="73"/>
      <c r="AC470" s="73"/>
      <c r="AD470" s="73"/>
      <c r="AE470" s="73"/>
      <c r="AF470" s="73"/>
      <c r="AG470" s="73"/>
      <c r="AH470" s="47"/>
      <c r="AI470" s="47"/>
    </row>
    <row r="471" spans="17:35" x14ac:dyDescent="0.25">
      <c r="Q471" s="73"/>
      <c r="R471" s="73"/>
      <c r="S471" s="73"/>
      <c r="T471" s="73"/>
      <c r="U471" s="73"/>
      <c r="V471" s="73"/>
      <c r="W471" s="73"/>
      <c r="X471" s="73"/>
      <c r="Y471" s="73"/>
      <c r="Z471" s="73"/>
      <c r="AA471" s="73"/>
      <c r="AB471" s="73"/>
      <c r="AC471" s="73"/>
      <c r="AD471" s="73"/>
      <c r="AE471" s="73"/>
      <c r="AF471" s="73"/>
      <c r="AG471" s="73"/>
      <c r="AH471" s="47"/>
      <c r="AI471" s="47"/>
    </row>
    <row r="472" spans="17:35" x14ac:dyDescent="0.25">
      <c r="Q472" s="73"/>
      <c r="R472" s="73"/>
      <c r="S472" s="73"/>
      <c r="T472" s="73"/>
      <c r="U472" s="73"/>
      <c r="V472" s="73"/>
      <c r="W472" s="73"/>
      <c r="X472" s="73"/>
      <c r="Y472" s="73"/>
      <c r="Z472" s="73"/>
      <c r="AA472" s="73"/>
      <c r="AB472" s="73"/>
      <c r="AC472" s="73"/>
      <c r="AD472" s="73"/>
      <c r="AE472" s="73"/>
      <c r="AF472" s="73"/>
      <c r="AG472" s="73"/>
      <c r="AH472" s="47"/>
      <c r="AI472" s="47"/>
    </row>
    <row r="473" spans="17:35" x14ac:dyDescent="0.25">
      <c r="Q473" s="73"/>
      <c r="R473" s="73"/>
      <c r="S473" s="73"/>
      <c r="T473" s="73"/>
      <c r="U473" s="73"/>
      <c r="V473" s="73"/>
      <c r="W473" s="73"/>
      <c r="X473" s="73"/>
      <c r="Y473" s="73"/>
      <c r="Z473" s="73"/>
      <c r="AA473" s="73"/>
      <c r="AB473" s="73"/>
      <c r="AC473" s="73"/>
      <c r="AD473" s="73"/>
      <c r="AE473" s="73"/>
      <c r="AF473" s="73"/>
      <c r="AG473" s="73"/>
      <c r="AH473" s="47"/>
      <c r="AI473" s="47"/>
    </row>
    <row r="474" spans="17:35" x14ac:dyDescent="0.25">
      <c r="Q474" s="73"/>
      <c r="R474" s="73"/>
      <c r="S474" s="73"/>
      <c r="T474" s="73"/>
      <c r="U474" s="73"/>
      <c r="V474" s="73"/>
      <c r="W474" s="73"/>
      <c r="X474" s="73"/>
      <c r="Y474" s="73"/>
      <c r="Z474" s="73"/>
      <c r="AA474" s="73"/>
      <c r="AB474" s="73"/>
      <c r="AC474" s="73"/>
      <c r="AD474" s="73"/>
      <c r="AE474" s="73"/>
      <c r="AF474" s="73"/>
      <c r="AG474" s="73"/>
      <c r="AH474" s="47"/>
      <c r="AI474" s="47"/>
    </row>
    <row r="475" spans="17:35" x14ac:dyDescent="0.25">
      <c r="Q475" s="73"/>
      <c r="R475" s="73"/>
      <c r="S475" s="73"/>
      <c r="T475" s="73"/>
      <c r="U475" s="73"/>
      <c r="V475" s="73"/>
      <c r="W475" s="73"/>
      <c r="X475" s="73"/>
      <c r="Y475" s="73"/>
      <c r="Z475" s="73"/>
      <c r="AA475" s="73"/>
      <c r="AB475" s="73"/>
      <c r="AC475" s="73"/>
      <c r="AD475" s="73"/>
      <c r="AE475" s="73"/>
      <c r="AF475" s="73"/>
      <c r="AG475" s="73"/>
      <c r="AH475" s="47"/>
      <c r="AI475" s="47"/>
    </row>
    <row r="476" spans="17:35" x14ac:dyDescent="0.25">
      <c r="Q476" s="73"/>
      <c r="R476" s="73"/>
      <c r="S476" s="73"/>
      <c r="T476" s="73"/>
      <c r="U476" s="73"/>
      <c r="V476" s="73"/>
      <c r="W476" s="73"/>
      <c r="X476" s="73"/>
      <c r="Y476" s="73"/>
      <c r="Z476" s="73"/>
      <c r="AA476" s="73"/>
      <c r="AB476" s="73"/>
      <c r="AC476" s="73"/>
      <c r="AD476" s="73"/>
      <c r="AE476" s="73"/>
      <c r="AF476" s="73"/>
      <c r="AG476" s="73"/>
      <c r="AH476" s="47"/>
      <c r="AI476" s="47"/>
    </row>
    <row r="477" spans="17:35" x14ac:dyDescent="0.25">
      <c r="Q477" s="73"/>
      <c r="R477" s="73"/>
      <c r="S477" s="73"/>
      <c r="T477" s="73"/>
      <c r="U477" s="73"/>
      <c r="V477" s="73"/>
      <c r="W477" s="73"/>
      <c r="X477" s="73"/>
      <c r="Y477" s="73"/>
      <c r="Z477" s="73"/>
      <c r="AA477" s="73"/>
      <c r="AB477" s="73"/>
      <c r="AC477" s="73"/>
      <c r="AD477" s="73"/>
      <c r="AE477" s="73"/>
      <c r="AF477" s="73"/>
      <c r="AG477" s="73"/>
      <c r="AH477" s="47"/>
      <c r="AI477" s="47"/>
    </row>
    <row r="478" spans="17:35" x14ac:dyDescent="0.25">
      <c r="Q478" s="73"/>
      <c r="R478" s="73"/>
      <c r="S478" s="73"/>
      <c r="T478" s="73"/>
      <c r="U478" s="73"/>
      <c r="V478" s="73"/>
      <c r="W478" s="73"/>
      <c r="X478" s="73"/>
      <c r="Y478" s="73"/>
      <c r="Z478" s="73"/>
      <c r="AA478" s="73"/>
      <c r="AB478" s="73"/>
      <c r="AC478" s="73"/>
      <c r="AD478" s="73"/>
      <c r="AE478" s="73"/>
      <c r="AF478" s="73"/>
      <c r="AG478" s="73"/>
      <c r="AH478" s="47"/>
      <c r="AI478" s="47"/>
    </row>
    <row r="479" spans="17:35" x14ac:dyDescent="0.25">
      <c r="Q479" s="73"/>
      <c r="R479" s="73"/>
      <c r="S479" s="73"/>
      <c r="T479" s="73"/>
      <c r="U479" s="73"/>
      <c r="V479" s="73"/>
      <c r="W479" s="73"/>
      <c r="X479" s="73"/>
      <c r="Y479" s="73"/>
      <c r="Z479" s="73"/>
      <c r="AA479" s="73"/>
      <c r="AB479" s="73"/>
      <c r="AC479" s="73"/>
      <c r="AD479" s="73"/>
      <c r="AE479" s="73"/>
      <c r="AF479" s="73"/>
      <c r="AG479" s="73"/>
      <c r="AH479" s="47"/>
      <c r="AI479" s="47"/>
    </row>
    <row r="480" spans="17:35" x14ac:dyDescent="0.25">
      <c r="Q480" s="73"/>
      <c r="R480" s="73"/>
      <c r="S480" s="73"/>
      <c r="T480" s="73"/>
      <c r="U480" s="73"/>
      <c r="V480" s="73"/>
      <c r="W480" s="73"/>
      <c r="X480" s="73"/>
      <c r="Y480" s="73"/>
      <c r="Z480" s="73"/>
      <c r="AA480" s="73"/>
      <c r="AB480" s="73"/>
      <c r="AC480" s="73"/>
      <c r="AD480" s="73"/>
      <c r="AE480" s="73"/>
      <c r="AF480" s="73"/>
      <c r="AG480" s="73"/>
      <c r="AH480" s="47"/>
      <c r="AI480" s="47"/>
    </row>
    <row r="481" spans="17:35" x14ac:dyDescent="0.25">
      <c r="Q481" s="73"/>
      <c r="R481" s="73"/>
      <c r="S481" s="73"/>
      <c r="T481" s="73"/>
      <c r="U481" s="73"/>
      <c r="V481" s="73"/>
      <c r="W481" s="73"/>
      <c r="X481" s="73"/>
      <c r="Y481" s="73"/>
      <c r="Z481" s="73"/>
      <c r="AA481" s="73"/>
      <c r="AB481" s="73"/>
      <c r="AC481" s="73"/>
      <c r="AD481" s="73"/>
      <c r="AE481" s="73"/>
      <c r="AF481" s="73"/>
      <c r="AG481" s="73"/>
      <c r="AH481" s="47"/>
      <c r="AI481" s="47"/>
    </row>
    <row r="482" spans="17:35" x14ac:dyDescent="0.25">
      <c r="Q482" s="73"/>
      <c r="R482" s="73"/>
      <c r="S482" s="73"/>
      <c r="T482" s="73"/>
      <c r="U482" s="73"/>
      <c r="V482" s="73"/>
      <c r="W482" s="73"/>
      <c r="X482" s="73"/>
      <c r="Y482" s="73"/>
      <c r="Z482" s="73"/>
      <c r="AA482" s="73"/>
      <c r="AB482" s="73"/>
      <c r="AC482" s="73"/>
      <c r="AD482" s="73"/>
      <c r="AE482" s="73"/>
      <c r="AF482" s="73"/>
      <c r="AG482" s="73"/>
      <c r="AH482" s="47"/>
      <c r="AI482" s="47"/>
    </row>
    <row r="483" spans="17:35" x14ac:dyDescent="0.25">
      <c r="Q483" s="73"/>
      <c r="R483" s="73"/>
      <c r="S483" s="73"/>
      <c r="T483" s="73"/>
      <c r="U483" s="73"/>
      <c r="V483" s="73"/>
      <c r="W483" s="73"/>
      <c r="X483" s="73"/>
      <c r="Y483" s="73"/>
      <c r="Z483" s="73"/>
      <c r="AA483" s="73"/>
      <c r="AB483" s="73"/>
      <c r="AC483" s="73"/>
      <c r="AD483" s="73"/>
      <c r="AE483" s="73"/>
      <c r="AF483" s="73"/>
      <c r="AG483" s="73"/>
      <c r="AH483" s="47"/>
      <c r="AI483" s="47"/>
    </row>
    <row r="484" spans="17:35" x14ac:dyDescent="0.25">
      <c r="Q484" s="73"/>
      <c r="R484" s="73"/>
      <c r="S484" s="73"/>
      <c r="T484" s="73"/>
      <c r="U484" s="73"/>
      <c r="V484" s="73"/>
      <c r="W484" s="73"/>
      <c r="X484" s="73"/>
      <c r="Y484" s="73"/>
      <c r="Z484" s="73"/>
      <c r="AA484" s="73"/>
      <c r="AB484" s="73"/>
      <c r="AC484" s="73"/>
      <c r="AD484" s="73"/>
      <c r="AE484" s="73"/>
      <c r="AF484" s="73"/>
      <c r="AG484" s="73"/>
      <c r="AH484" s="47"/>
      <c r="AI484" s="47"/>
    </row>
    <row r="485" spans="17:35" x14ac:dyDescent="0.25">
      <c r="Q485" s="73"/>
      <c r="R485" s="73"/>
      <c r="S485" s="73"/>
      <c r="T485" s="73"/>
      <c r="U485" s="73"/>
      <c r="V485" s="73"/>
      <c r="W485" s="73"/>
      <c r="X485" s="73"/>
      <c r="Y485" s="73"/>
      <c r="Z485" s="73"/>
      <c r="AA485" s="73"/>
      <c r="AB485" s="73"/>
      <c r="AC485" s="73"/>
      <c r="AD485" s="73"/>
      <c r="AE485" s="73"/>
      <c r="AF485" s="73"/>
      <c r="AG485" s="73"/>
      <c r="AH485" s="47"/>
      <c r="AI485" s="47"/>
    </row>
    <row r="486" spans="17:35" x14ac:dyDescent="0.25">
      <c r="Q486" s="73"/>
      <c r="R486" s="73"/>
      <c r="S486" s="73"/>
      <c r="T486" s="73"/>
      <c r="U486" s="73"/>
      <c r="V486" s="73"/>
      <c r="W486" s="73"/>
      <c r="X486" s="73"/>
      <c r="Y486" s="73"/>
      <c r="Z486" s="73"/>
      <c r="AA486" s="73"/>
      <c r="AB486" s="73"/>
      <c r="AC486" s="73"/>
      <c r="AD486" s="73"/>
      <c r="AE486" s="73"/>
      <c r="AF486" s="73"/>
      <c r="AG486" s="73"/>
      <c r="AH486" s="47"/>
      <c r="AI486" s="47"/>
    </row>
    <row r="487" spans="17:35" x14ac:dyDescent="0.25">
      <c r="Q487" s="73"/>
      <c r="R487" s="73"/>
      <c r="S487" s="73"/>
      <c r="T487" s="73"/>
      <c r="U487" s="73"/>
      <c r="V487" s="73"/>
      <c r="W487" s="73"/>
      <c r="X487" s="73"/>
      <c r="Y487" s="73"/>
      <c r="Z487" s="73"/>
      <c r="AA487" s="73"/>
      <c r="AB487" s="73"/>
      <c r="AC487" s="73"/>
      <c r="AD487" s="73"/>
      <c r="AE487" s="73"/>
      <c r="AF487" s="73"/>
      <c r="AG487" s="73"/>
      <c r="AH487" s="47"/>
      <c r="AI487" s="47"/>
    </row>
    <row r="488" spans="17:35" x14ac:dyDescent="0.25">
      <c r="Q488" s="73"/>
      <c r="R488" s="73"/>
      <c r="S488" s="73"/>
      <c r="T488" s="73"/>
      <c r="U488" s="73"/>
      <c r="V488" s="73"/>
      <c r="W488" s="73"/>
      <c r="X488" s="73"/>
      <c r="Y488" s="73"/>
      <c r="Z488" s="73"/>
      <c r="AA488" s="73"/>
      <c r="AB488" s="73"/>
      <c r="AC488" s="73"/>
      <c r="AD488" s="73"/>
      <c r="AE488" s="73"/>
      <c r="AF488" s="73"/>
      <c r="AG488" s="73"/>
      <c r="AH488" s="47"/>
      <c r="AI488" s="47"/>
    </row>
    <row r="489" spans="17:35" x14ac:dyDescent="0.25">
      <c r="Q489" s="73"/>
      <c r="R489" s="73"/>
      <c r="S489" s="73"/>
      <c r="T489" s="73"/>
      <c r="U489" s="73"/>
      <c r="V489" s="73"/>
      <c r="W489" s="73"/>
      <c r="X489" s="73"/>
      <c r="Y489" s="73"/>
      <c r="Z489" s="73"/>
      <c r="AA489" s="73"/>
      <c r="AB489" s="73"/>
      <c r="AC489" s="73"/>
      <c r="AD489" s="73"/>
      <c r="AE489" s="73"/>
      <c r="AF489" s="73"/>
      <c r="AG489" s="73"/>
      <c r="AH489" s="47"/>
      <c r="AI489" s="47"/>
    </row>
    <row r="490" spans="17:35" x14ac:dyDescent="0.25">
      <c r="Q490" s="73"/>
      <c r="R490" s="73"/>
      <c r="S490" s="73"/>
      <c r="T490" s="73"/>
      <c r="U490" s="73"/>
      <c r="V490" s="73"/>
      <c r="W490" s="73"/>
      <c r="X490" s="73"/>
      <c r="Y490" s="73"/>
      <c r="Z490" s="73"/>
      <c r="AA490" s="73"/>
      <c r="AB490" s="73"/>
      <c r="AC490" s="73"/>
      <c r="AD490" s="73"/>
      <c r="AE490" s="73"/>
      <c r="AF490" s="73"/>
      <c r="AG490" s="73"/>
      <c r="AH490" s="47"/>
      <c r="AI490" s="47"/>
    </row>
    <row r="491" spans="17:35" x14ac:dyDescent="0.25">
      <c r="Q491" s="73"/>
      <c r="R491" s="73"/>
      <c r="S491" s="73"/>
      <c r="T491" s="73"/>
      <c r="U491" s="73"/>
      <c r="V491" s="73"/>
      <c r="W491" s="73"/>
      <c r="X491" s="73"/>
      <c r="Y491" s="73"/>
      <c r="Z491" s="73"/>
      <c r="AA491" s="73"/>
      <c r="AB491" s="73"/>
      <c r="AC491" s="73"/>
      <c r="AD491" s="73"/>
      <c r="AE491" s="73"/>
      <c r="AF491" s="73"/>
      <c r="AG491" s="73"/>
      <c r="AH491" s="47"/>
      <c r="AI491" s="47"/>
    </row>
    <row r="492" spans="17:35" x14ac:dyDescent="0.25">
      <c r="Q492" s="73"/>
      <c r="R492" s="73"/>
      <c r="S492" s="73"/>
      <c r="T492" s="73"/>
      <c r="U492" s="73"/>
      <c r="V492" s="73"/>
      <c r="W492" s="73"/>
      <c r="X492" s="73"/>
      <c r="Y492" s="73"/>
      <c r="Z492" s="73"/>
      <c r="AA492" s="73"/>
      <c r="AB492" s="73"/>
      <c r="AC492" s="73"/>
      <c r="AD492" s="73"/>
      <c r="AE492" s="73"/>
      <c r="AF492" s="73"/>
      <c r="AG492" s="73"/>
      <c r="AH492" s="47"/>
      <c r="AI492" s="47"/>
    </row>
    <row r="493" spans="17:35" x14ac:dyDescent="0.25">
      <c r="Q493" s="73"/>
      <c r="R493" s="73"/>
      <c r="S493" s="73"/>
      <c r="T493" s="73"/>
      <c r="U493" s="73"/>
      <c r="V493" s="73"/>
      <c r="W493" s="73"/>
      <c r="X493" s="73"/>
      <c r="Y493" s="73"/>
      <c r="Z493" s="73"/>
      <c r="AA493" s="73"/>
      <c r="AB493" s="73"/>
      <c r="AC493" s="73"/>
      <c r="AD493" s="73"/>
      <c r="AE493" s="73"/>
      <c r="AF493" s="73"/>
      <c r="AG493" s="73"/>
      <c r="AH493" s="47"/>
      <c r="AI493" s="47"/>
    </row>
    <row r="494" spans="17:35" x14ac:dyDescent="0.25">
      <c r="Q494" s="73"/>
      <c r="R494" s="73"/>
      <c r="S494" s="73"/>
      <c r="T494" s="73"/>
      <c r="U494" s="73"/>
      <c r="V494" s="73"/>
      <c r="W494" s="73"/>
      <c r="X494" s="73"/>
      <c r="Y494" s="73"/>
      <c r="Z494" s="73"/>
      <c r="AA494" s="73"/>
      <c r="AB494" s="73"/>
      <c r="AC494" s="73"/>
      <c r="AD494" s="73"/>
      <c r="AE494" s="73"/>
      <c r="AF494" s="73"/>
      <c r="AG494" s="73"/>
      <c r="AH494" s="47"/>
      <c r="AI494" s="47"/>
    </row>
    <row r="495" spans="17:35" x14ac:dyDescent="0.25">
      <c r="Q495" s="73"/>
      <c r="R495" s="73"/>
      <c r="S495" s="73"/>
      <c r="T495" s="73"/>
      <c r="U495" s="73"/>
      <c r="V495" s="73"/>
      <c r="W495" s="73"/>
      <c r="X495" s="73"/>
      <c r="Y495" s="73"/>
      <c r="Z495" s="73"/>
      <c r="AA495" s="73"/>
      <c r="AB495" s="73"/>
      <c r="AC495" s="73"/>
      <c r="AD495" s="73"/>
      <c r="AE495" s="73"/>
      <c r="AF495" s="73"/>
      <c r="AG495" s="73"/>
      <c r="AH495" s="47"/>
      <c r="AI495" s="47"/>
    </row>
    <row r="496" spans="17:35" x14ac:dyDescent="0.25">
      <c r="Q496" s="73"/>
      <c r="R496" s="73"/>
      <c r="S496" s="73"/>
      <c r="T496" s="73"/>
      <c r="U496" s="73"/>
      <c r="V496" s="73"/>
      <c r="W496" s="73"/>
      <c r="X496" s="73"/>
      <c r="Y496" s="73"/>
      <c r="Z496" s="73"/>
      <c r="AA496" s="73"/>
      <c r="AB496" s="73"/>
      <c r="AC496" s="73"/>
      <c r="AD496" s="73"/>
      <c r="AE496" s="73"/>
      <c r="AF496" s="73"/>
      <c r="AG496" s="73"/>
      <c r="AH496" s="47"/>
      <c r="AI496" s="47"/>
    </row>
    <row r="497" spans="17:35" x14ac:dyDescent="0.25">
      <c r="Q497" s="73"/>
      <c r="R497" s="73"/>
      <c r="S497" s="73"/>
      <c r="T497" s="73"/>
      <c r="U497" s="73"/>
      <c r="V497" s="73"/>
      <c r="W497" s="73"/>
      <c r="X497" s="73"/>
      <c r="Y497" s="73"/>
      <c r="Z497" s="73"/>
      <c r="AA497" s="73"/>
      <c r="AB497" s="73"/>
      <c r="AC497" s="73"/>
      <c r="AD497" s="73"/>
      <c r="AE497" s="73"/>
      <c r="AF497" s="73"/>
      <c r="AG497" s="73"/>
      <c r="AH497" s="47"/>
      <c r="AI497" s="47"/>
    </row>
    <row r="498" spans="17:35" x14ac:dyDescent="0.25">
      <c r="Q498" s="73"/>
      <c r="R498" s="73"/>
      <c r="S498" s="73"/>
      <c r="T498" s="73"/>
      <c r="U498" s="73"/>
      <c r="V498" s="73"/>
      <c r="W498" s="73"/>
      <c r="X498" s="73"/>
      <c r="Y498" s="73"/>
      <c r="Z498" s="73"/>
      <c r="AA498" s="73"/>
      <c r="AB498" s="73"/>
      <c r="AC498" s="73"/>
      <c r="AD498" s="73"/>
      <c r="AE498" s="73"/>
      <c r="AF498" s="73"/>
      <c r="AG498" s="73"/>
      <c r="AH498" s="47"/>
      <c r="AI498" s="47"/>
    </row>
    <row r="499" spans="17:35" x14ac:dyDescent="0.25">
      <c r="Q499" s="73"/>
      <c r="R499" s="73"/>
      <c r="S499" s="73"/>
      <c r="T499" s="73"/>
      <c r="U499" s="73"/>
      <c r="V499" s="73"/>
      <c r="W499" s="73"/>
      <c r="X499" s="73"/>
      <c r="Y499" s="73"/>
      <c r="Z499" s="73"/>
      <c r="AA499" s="73"/>
      <c r="AB499" s="73"/>
      <c r="AC499" s="73"/>
      <c r="AD499" s="73"/>
      <c r="AE499" s="73"/>
      <c r="AF499" s="73"/>
      <c r="AG499" s="73"/>
      <c r="AH499" s="47"/>
      <c r="AI499" s="47"/>
    </row>
    <row r="500" spans="17:35" x14ac:dyDescent="0.25">
      <c r="Q500" s="73"/>
      <c r="R500" s="73"/>
      <c r="S500" s="73"/>
      <c r="T500" s="73"/>
      <c r="U500" s="73"/>
      <c r="V500" s="73"/>
      <c r="W500" s="73"/>
      <c r="X500" s="73"/>
      <c r="Y500" s="73"/>
      <c r="Z500" s="73"/>
      <c r="AA500" s="73"/>
      <c r="AB500" s="73"/>
      <c r="AC500" s="73"/>
      <c r="AD500" s="73"/>
      <c r="AE500" s="73"/>
      <c r="AF500" s="73"/>
      <c r="AG500" s="73"/>
      <c r="AH500" s="47"/>
      <c r="AI500" s="47"/>
    </row>
    <row r="501" spans="17:35" x14ac:dyDescent="0.25">
      <c r="Q501" s="73"/>
      <c r="R501" s="73"/>
      <c r="S501" s="73"/>
      <c r="T501" s="73"/>
      <c r="U501" s="73"/>
      <c r="V501" s="73"/>
      <c r="W501" s="73"/>
      <c r="X501" s="73"/>
      <c r="Y501" s="73"/>
      <c r="Z501" s="73"/>
      <c r="AA501" s="73"/>
      <c r="AB501" s="73"/>
      <c r="AC501" s="73"/>
      <c r="AD501" s="73"/>
      <c r="AE501" s="73"/>
      <c r="AF501" s="73"/>
      <c r="AG501" s="73"/>
      <c r="AH501" s="47"/>
      <c r="AI501" s="47"/>
    </row>
    <row r="502" spans="17:35" x14ac:dyDescent="0.25">
      <c r="Q502" s="73"/>
      <c r="R502" s="73"/>
      <c r="S502" s="73"/>
      <c r="T502" s="73"/>
      <c r="U502" s="73"/>
      <c r="V502" s="73"/>
      <c r="W502" s="73"/>
      <c r="X502" s="73"/>
      <c r="Y502" s="73"/>
      <c r="Z502" s="73"/>
      <c r="AA502" s="73"/>
      <c r="AB502" s="73"/>
      <c r="AC502" s="73"/>
      <c r="AD502" s="73"/>
      <c r="AE502" s="73"/>
      <c r="AF502" s="73"/>
      <c r="AG502" s="73"/>
      <c r="AH502" s="47"/>
      <c r="AI502" s="47"/>
    </row>
    <row r="503" spans="17:35" x14ac:dyDescent="0.25">
      <c r="Q503" s="73"/>
      <c r="R503" s="73"/>
      <c r="S503" s="73"/>
      <c r="T503" s="73"/>
      <c r="U503" s="73"/>
      <c r="V503" s="73"/>
      <c r="W503" s="73"/>
      <c r="X503" s="73"/>
      <c r="Y503" s="73"/>
      <c r="Z503" s="73"/>
      <c r="AA503" s="73"/>
      <c r="AB503" s="73"/>
      <c r="AC503" s="73"/>
      <c r="AD503" s="73"/>
      <c r="AE503" s="73"/>
      <c r="AF503" s="73"/>
      <c r="AG503" s="73"/>
      <c r="AH503" s="47"/>
      <c r="AI503" s="47"/>
    </row>
    <row r="504" spans="17:35" x14ac:dyDescent="0.25">
      <c r="Q504" s="73"/>
      <c r="R504" s="73"/>
      <c r="S504" s="73"/>
      <c r="T504" s="73"/>
      <c r="U504" s="73"/>
      <c r="V504" s="73"/>
      <c r="W504" s="73"/>
      <c r="X504" s="73"/>
      <c r="Y504" s="73"/>
      <c r="Z504" s="73"/>
      <c r="AA504" s="73"/>
      <c r="AB504" s="73"/>
      <c r="AC504" s="73"/>
      <c r="AD504" s="73"/>
      <c r="AE504" s="73"/>
      <c r="AF504" s="73"/>
      <c r="AG504" s="73"/>
      <c r="AH504" s="47"/>
      <c r="AI504" s="47"/>
    </row>
    <row r="505" spans="17:35" x14ac:dyDescent="0.25">
      <c r="Q505" s="73"/>
      <c r="R505" s="73"/>
      <c r="S505" s="73"/>
      <c r="T505" s="73"/>
      <c r="U505" s="73"/>
      <c r="V505" s="73"/>
      <c r="W505" s="73"/>
      <c r="X505" s="73"/>
      <c r="Y505" s="73"/>
      <c r="Z505" s="73"/>
      <c r="AA505" s="73"/>
      <c r="AB505" s="73"/>
      <c r="AC505" s="73"/>
      <c r="AD505" s="73"/>
      <c r="AE505" s="73"/>
      <c r="AF505" s="73"/>
      <c r="AG505" s="73"/>
      <c r="AH505" s="47"/>
      <c r="AI505" s="47"/>
    </row>
    <row r="506" spans="17:35" x14ac:dyDescent="0.25">
      <c r="Q506" s="73"/>
      <c r="R506" s="73"/>
      <c r="S506" s="73"/>
      <c r="T506" s="73"/>
      <c r="U506" s="73"/>
      <c r="V506" s="73"/>
      <c r="W506" s="73"/>
      <c r="X506" s="73"/>
      <c r="Y506" s="73"/>
      <c r="Z506" s="73"/>
      <c r="AA506" s="73"/>
      <c r="AB506" s="73"/>
      <c r="AC506" s="73"/>
      <c r="AD506" s="73"/>
      <c r="AE506" s="73"/>
      <c r="AF506" s="73"/>
      <c r="AG506" s="73"/>
      <c r="AH506" s="47"/>
      <c r="AI506" s="47"/>
    </row>
    <row r="507" spans="17:35" x14ac:dyDescent="0.25">
      <c r="Q507" s="73"/>
      <c r="R507" s="73"/>
      <c r="S507" s="73"/>
      <c r="T507" s="73"/>
      <c r="U507" s="73"/>
      <c r="V507" s="73"/>
      <c r="W507" s="73"/>
      <c r="X507" s="73"/>
      <c r="Y507" s="73"/>
      <c r="Z507" s="73"/>
      <c r="AA507" s="73"/>
      <c r="AB507" s="73"/>
      <c r="AC507" s="73"/>
      <c r="AD507" s="73"/>
      <c r="AE507" s="73"/>
      <c r="AF507" s="73"/>
      <c r="AG507" s="73"/>
      <c r="AH507" s="47"/>
      <c r="AI507" s="47"/>
    </row>
    <row r="508" spans="17:35" x14ac:dyDescent="0.25">
      <c r="Q508" s="73"/>
      <c r="R508" s="73"/>
      <c r="S508" s="73"/>
      <c r="T508" s="73"/>
      <c r="U508" s="73"/>
      <c r="V508" s="73"/>
      <c r="W508" s="73"/>
      <c r="X508" s="73"/>
      <c r="Y508" s="73"/>
      <c r="Z508" s="73"/>
      <c r="AA508" s="73"/>
      <c r="AB508" s="73"/>
      <c r="AC508" s="73"/>
      <c r="AD508" s="73"/>
      <c r="AE508" s="73"/>
      <c r="AF508" s="73"/>
      <c r="AG508" s="73"/>
      <c r="AH508" s="47"/>
      <c r="AI508" s="47"/>
    </row>
    <row r="509" spans="17:35" x14ac:dyDescent="0.25">
      <c r="Q509" s="73"/>
      <c r="R509" s="73"/>
      <c r="S509" s="73"/>
      <c r="T509" s="73"/>
      <c r="U509" s="73"/>
      <c r="V509" s="73"/>
      <c r="W509" s="73"/>
      <c r="X509" s="73"/>
      <c r="Y509" s="73"/>
      <c r="Z509" s="73"/>
      <c r="AA509" s="73"/>
      <c r="AB509" s="73"/>
      <c r="AC509" s="73"/>
      <c r="AD509" s="73"/>
      <c r="AE509" s="73"/>
      <c r="AF509" s="73"/>
      <c r="AG509" s="73"/>
      <c r="AH509" s="47"/>
      <c r="AI509" s="47"/>
    </row>
    <row r="510" spans="17:35" x14ac:dyDescent="0.25">
      <c r="Q510" s="73"/>
      <c r="R510" s="73"/>
      <c r="S510" s="73"/>
      <c r="T510" s="73"/>
      <c r="U510" s="73"/>
      <c r="V510" s="73"/>
      <c r="W510" s="73"/>
      <c r="X510" s="73"/>
      <c r="Y510" s="73"/>
      <c r="Z510" s="73"/>
      <c r="AA510" s="73"/>
      <c r="AB510" s="73"/>
      <c r="AC510" s="73"/>
      <c r="AD510" s="73"/>
      <c r="AE510" s="73"/>
      <c r="AF510" s="73"/>
      <c r="AG510" s="73"/>
      <c r="AH510" s="47"/>
      <c r="AI510" s="47"/>
    </row>
    <row r="511" spans="17:35" x14ac:dyDescent="0.25">
      <c r="Q511" s="73"/>
      <c r="R511" s="73"/>
      <c r="S511" s="73"/>
      <c r="T511" s="73"/>
      <c r="U511" s="73"/>
      <c r="V511" s="73"/>
      <c r="W511" s="73"/>
      <c r="X511" s="73"/>
      <c r="Y511" s="73"/>
      <c r="Z511" s="73"/>
      <c r="AA511" s="73"/>
      <c r="AB511" s="73"/>
      <c r="AC511" s="73"/>
      <c r="AD511" s="73"/>
      <c r="AE511" s="73"/>
      <c r="AF511" s="73"/>
      <c r="AG511" s="73"/>
      <c r="AH511" s="47"/>
      <c r="AI511" s="47"/>
    </row>
    <row r="512" spans="17:35" x14ac:dyDescent="0.25">
      <c r="Q512" s="73"/>
      <c r="R512" s="73"/>
      <c r="S512" s="73"/>
      <c r="T512" s="73"/>
      <c r="U512" s="73"/>
      <c r="V512" s="73"/>
      <c r="W512" s="73"/>
      <c r="X512" s="73"/>
      <c r="Y512" s="73"/>
      <c r="Z512" s="73"/>
      <c r="AA512" s="73"/>
      <c r="AB512" s="73"/>
      <c r="AC512" s="73"/>
      <c r="AD512" s="73"/>
      <c r="AE512" s="73"/>
      <c r="AF512" s="73"/>
      <c r="AG512" s="73"/>
      <c r="AH512" s="47"/>
      <c r="AI512" s="47"/>
    </row>
    <row r="513" spans="17:35" x14ac:dyDescent="0.25">
      <c r="Q513" s="73"/>
      <c r="R513" s="73"/>
      <c r="S513" s="73"/>
      <c r="T513" s="73"/>
      <c r="U513" s="73"/>
      <c r="V513" s="73"/>
      <c r="W513" s="73"/>
      <c r="X513" s="73"/>
      <c r="Y513" s="73"/>
      <c r="Z513" s="73"/>
      <c r="AA513" s="73"/>
      <c r="AB513" s="73"/>
      <c r="AC513" s="73"/>
      <c r="AD513" s="73"/>
      <c r="AE513" s="73"/>
      <c r="AF513" s="73"/>
      <c r="AG513" s="73"/>
      <c r="AH513" s="47"/>
      <c r="AI513" s="47"/>
    </row>
    <row r="514" spans="17:35" x14ac:dyDescent="0.25">
      <c r="Q514" s="73"/>
      <c r="R514" s="73"/>
      <c r="S514" s="73"/>
      <c r="T514" s="73"/>
      <c r="U514" s="73"/>
      <c r="V514" s="73"/>
      <c r="W514" s="73"/>
      <c r="X514" s="73"/>
      <c r="Y514" s="73"/>
      <c r="Z514" s="73"/>
      <c r="AA514" s="73"/>
      <c r="AB514" s="73"/>
      <c r="AC514" s="73"/>
      <c r="AD514" s="73"/>
      <c r="AE514" s="73"/>
      <c r="AF514" s="73"/>
      <c r="AG514" s="73"/>
      <c r="AH514" s="47"/>
      <c r="AI514" s="47"/>
    </row>
    <row r="515" spans="17:35" x14ac:dyDescent="0.25">
      <c r="Q515" s="73"/>
      <c r="R515" s="73"/>
      <c r="S515" s="73"/>
      <c r="T515" s="73"/>
      <c r="U515" s="73"/>
      <c r="V515" s="73"/>
      <c r="W515" s="73"/>
      <c r="X515" s="73"/>
      <c r="Y515" s="73"/>
      <c r="Z515" s="73"/>
      <c r="AA515" s="73"/>
      <c r="AB515" s="73"/>
      <c r="AC515" s="73"/>
      <c r="AD515" s="73"/>
      <c r="AE515" s="73"/>
      <c r="AF515" s="73"/>
      <c r="AG515" s="73"/>
      <c r="AH515" s="47"/>
      <c r="AI515" s="47"/>
    </row>
    <row r="516" spans="17:35" x14ac:dyDescent="0.25">
      <c r="Q516" s="73"/>
      <c r="R516" s="73"/>
      <c r="S516" s="73"/>
      <c r="T516" s="73"/>
      <c r="U516" s="73"/>
      <c r="V516" s="73"/>
      <c r="W516" s="73"/>
      <c r="X516" s="73"/>
      <c r="Y516" s="73"/>
      <c r="Z516" s="73"/>
      <c r="AA516" s="73"/>
      <c r="AB516" s="73"/>
      <c r="AC516" s="73"/>
      <c r="AD516" s="73"/>
      <c r="AE516" s="73"/>
      <c r="AF516" s="73"/>
      <c r="AG516" s="73"/>
      <c r="AH516" s="47"/>
      <c r="AI516" s="47"/>
    </row>
    <row r="517" spans="17:35" x14ac:dyDescent="0.25">
      <c r="Q517" s="73"/>
      <c r="R517" s="73"/>
      <c r="S517" s="73"/>
      <c r="T517" s="73"/>
      <c r="U517" s="73"/>
      <c r="V517" s="73"/>
      <c r="W517" s="73"/>
      <c r="X517" s="73"/>
      <c r="Y517" s="73"/>
      <c r="Z517" s="73"/>
      <c r="AA517" s="73"/>
      <c r="AB517" s="73"/>
      <c r="AC517" s="73"/>
      <c r="AD517" s="73"/>
      <c r="AE517" s="73"/>
      <c r="AF517" s="73"/>
      <c r="AG517" s="73"/>
      <c r="AH517" s="47"/>
      <c r="AI517" s="47"/>
    </row>
    <row r="518" spans="17:35" x14ac:dyDescent="0.25">
      <c r="Q518" s="73"/>
      <c r="R518" s="73"/>
      <c r="S518" s="73"/>
      <c r="T518" s="73"/>
      <c r="U518" s="73"/>
      <c r="V518" s="73"/>
      <c r="W518" s="73"/>
      <c r="X518" s="73"/>
      <c r="Y518" s="73"/>
      <c r="Z518" s="73"/>
      <c r="AA518" s="73"/>
      <c r="AB518" s="73"/>
      <c r="AC518" s="73"/>
      <c r="AD518" s="73"/>
      <c r="AE518" s="73"/>
      <c r="AF518" s="73"/>
      <c r="AG518" s="73"/>
      <c r="AH518" s="47"/>
      <c r="AI518" s="47"/>
    </row>
    <row r="519" spans="17:35" x14ac:dyDescent="0.25">
      <c r="Q519" s="73"/>
      <c r="R519" s="73"/>
      <c r="S519" s="73"/>
      <c r="T519" s="73"/>
      <c r="U519" s="73"/>
      <c r="V519" s="73"/>
      <c r="W519" s="73"/>
      <c r="X519" s="73"/>
      <c r="Y519" s="73"/>
      <c r="Z519" s="73"/>
      <c r="AA519" s="73"/>
      <c r="AB519" s="73"/>
      <c r="AC519" s="73"/>
      <c r="AD519" s="73"/>
      <c r="AE519" s="73"/>
      <c r="AF519" s="73"/>
      <c r="AG519" s="73"/>
      <c r="AH519" s="47"/>
      <c r="AI519" s="47"/>
    </row>
    <row r="520" spans="17:35" x14ac:dyDescent="0.25">
      <c r="Q520" s="73"/>
      <c r="R520" s="73"/>
      <c r="S520" s="73"/>
      <c r="T520" s="73"/>
      <c r="U520" s="73"/>
      <c r="V520" s="73"/>
      <c r="W520" s="73"/>
      <c r="X520" s="73"/>
      <c r="Y520" s="73"/>
      <c r="Z520" s="73"/>
      <c r="AA520" s="73"/>
      <c r="AB520" s="73"/>
      <c r="AC520" s="73"/>
      <c r="AD520" s="73"/>
      <c r="AE520" s="73"/>
      <c r="AF520" s="73"/>
      <c r="AG520" s="73"/>
      <c r="AH520" s="47"/>
      <c r="AI520" s="47"/>
    </row>
    <row r="521" spans="17:35" x14ac:dyDescent="0.25">
      <c r="Q521" s="73"/>
      <c r="R521" s="73"/>
      <c r="S521" s="73"/>
      <c r="T521" s="73"/>
      <c r="U521" s="73"/>
      <c r="V521" s="73"/>
      <c r="W521" s="73"/>
      <c r="X521" s="73"/>
      <c r="Y521" s="73"/>
      <c r="Z521" s="73"/>
      <c r="AA521" s="73"/>
      <c r="AB521" s="73"/>
      <c r="AC521" s="73"/>
      <c r="AD521" s="73"/>
      <c r="AE521" s="73"/>
      <c r="AF521" s="73"/>
      <c r="AG521" s="73"/>
      <c r="AH521" s="47"/>
      <c r="AI521" s="47"/>
    </row>
    <row r="522" spans="17:35" x14ac:dyDescent="0.25">
      <c r="Q522" s="73"/>
      <c r="R522" s="73"/>
      <c r="S522" s="73"/>
      <c r="T522" s="73"/>
      <c r="U522" s="73"/>
      <c r="V522" s="73"/>
      <c r="W522" s="73"/>
      <c r="X522" s="73"/>
      <c r="Y522" s="73"/>
      <c r="Z522" s="73"/>
      <c r="AA522" s="73"/>
      <c r="AB522" s="73"/>
      <c r="AC522" s="73"/>
      <c r="AD522" s="73"/>
      <c r="AE522" s="73"/>
      <c r="AF522" s="73"/>
      <c r="AG522" s="73"/>
      <c r="AH522" s="47"/>
      <c r="AI522" s="47"/>
    </row>
    <row r="523" spans="17:35" x14ac:dyDescent="0.25">
      <c r="Q523" s="73"/>
      <c r="R523" s="73"/>
      <c r="S523" s="73"/>
      <c r="T523" s="73"/>
      <c r="U523" s="73"/>
      <c r="V523" s="73"/>
      <c r="W523" s="73"/>
      <c r="X523" s="73"/>
      <c r="Y523" s="73"/>
      <c r="Z523" s="73"/>
      <c r="AA523" s="73"/>
      <c r="AB523" s="73"/>
      <c r="AC523" s="73"/>
      <c r="AD523" s="73"/>
      <c r="AE523" s="73"/>
      <c r="AF523" s="73"/>
      <c r="AG523" s="73"/>
      <c r="AH523" s="47"/>
      <c r="AI523" s="47"/>
    </row>
    <row r="524" spans="17:35" x14ac:dyDescent="0.25">
      <c r="Q524" s="73"/>
      <c r="R524" s="73"/>
      <c r="S524" s="73"/>
      <c r="T524" s="73"/>
      <c r="U524" s="73"/>
      <c r="V524" s="73"/>
      <c r="W524" s="73"/>
      <c r="X524" s="73"/>
      <c r="Y524" s="73"/>
      <c r="Z524" s="73"/>
      <c r="AA524" s="73"/>
      <c r="AB524" s="73"/>
      <c r="AC524" s="73"/>
      <c r="AD524" s="73"/>
      <c r="AE524" s="73"/>
      <c r="AF524" s="73"/>
      <c r="AG524" s="73"/>
      <c r="AH524" s="47"/>
      <c r="AI524" s="47"/>
    </row>
    <row r="525" spans="17:35" x14ac:dyDescent="0.25">
      <c r="Q525" s="73"/>
      <c r="R525" s="73"/>
      <c r="S525" s="73"/>
      <c r="T525" s="73"/>
      <c r="U525" s="73"/>
      <c r="V525" s="73"/>
      <c r="W525" s="73"/>
      <c r="X525" s="73"/>
      <c r="Y525" s="73"/>
      <c r="Z525" s="73"/>
      <c r="AA525" s="73"/>
      <c r="AB525" s="73"/>
      <c r="AC525" s="73"/>
      <c r="AD525" s="73"/>
      <c r="AE525" s="73"/>
      <c r="AF525" s="73"/>
      <c r="AG525" s="73"/>
      <c r="AH525" s="47"/>
      <c r="AI525" s="47"/>
    </row>
    <row r="526" spans="17:35" x14ac:dyDescent="0.25">
      <c r="Q526" s="73"/>
      <c r="R526" s="73"/>
      <c r="S526" s="73"/>
      <c r="T526" s="73"/>
      <c r="U526" s="73"/>
      <c r="V526" s="73"/>
      <c r="W526" s="73"/>
      <c r="X526" s="73"/>
      <c r="Y526" s="73"/>
      <c r="Z526" s="73"/>
      <c r="AA526" s="73"/>
      <c r="AB526" s="73"/>
      <c r="AC526" s="73"/>
      <c r="AD526" s="73"/>
      <c r="AE526" s="73"/>
      <c r="AF526" s="73"/>
      <c r="AG526" s="73"/>
      <c r="AH526" s="47"/>
      <c r="AI526" s="47"/>
    </row>
    <row r="527" spans="17:35" x14ac:dyDescent="0.25">
      <c r="Q527" s="73"/>
      <c r="R527" s="73"/>
      <c r="S527" s="73"/>
      <c r="T527" s="73"/>
      <c r="U527" s="73"/>
      <c r="V527" s="73"/>
      <c r="W527" s="73"/>
      <c r="X527" s="73"/>
      <c r="Y527" s="73"/>
      <c r="Z527" s="73"/>
      <c r="AA527" s="73"/>
      <c r="AB527" s="73"/>
      <c r="AC527" s="73"/>
      <c r="AD527" s="73"/>
      <c r="AE527" s="73"/>
      <c r="AF527" s="73"/>
      <c r="AG527" s="73"/>
      <c r="AH527" s="47"/>
      <c r="AI527" s="47"/>
    </row>
    <row r="528" spans="17:35" x14ac:dyDescent="0.25">
      <c r="Q528" s="73"/>
      <c r="R528" s="73"/>
      <c r="S528" s="73"/>
      <c r="T528" s="73"/>
      <c r="U528" s="73"/>
      <c r="V528" s="73"/>
      <c r="W528" s="73"/>
      <c r="X528" s="73"/>
      <c r="Y528" s="73"/>
      <c r="Z528" s="73"/>
      <c r="AA528" s="73"/>
      <c r="AB528" s="73"/>
      <c r="AC528" s="73"/>
      <c r="AD528" s="73"/>
      <c r="AE528" s="73"/>
      <c r="AF528" s="73"/>
      <c r="AG528" s="73"/>
      <c r="AH528" s="47"/>
      <c r="AI528" s="47"/>
    </row>
    <row r="529" spans="17:35" x14ac:dyDescent="0.25">
      <c r="Q529" s="73"/>
      <c r="R529" s="73"/>
      <c r="S529" s="73"/>
      <c r="T529" s="73"/>
      <c r="U529" s="73"/>
      <c r="V529" s="73"/>
      <c r="W529" s="73"/>
      <c r="X529" s="73"/>
      <c r="Y529" s="73"/>
      <c r="Z529" s="73"/>
      <c r="AA529" s="73"/>
      <c r="AB529" s="73"/>
      <c r="AC529" s="73"/>
      <c r="AD529" s="73"/>
      <c r="AE529" s="73"/>
      <c r="AF529" s="73"/>
      <c r="AG529" s="73"/>
      <c r="AH529" s="47"/>
      <c r="AI529" s="47"/>
    </row>
    <row r="530" spans="17:35" x14ac:dyDescent="0.25">
      <c r="Q530" s="73"/>
      <c r="R530" s="73"/>
      <c r="S530" s="73"/>
      <c r="T530" s="73"/>
      <c r="U530" s="73"/>
      <c r="V530" s="73"/>
      <c r="W530" s="73"/>
      <c r="X530" s="73"/>
      <c r="Y530" s="73"/>
      <c r="Z530" s="73"/>
      <c r="AA530" s="73"/>
      <c r="AB530" s="73"/>
      <c r="AC530" s="73"/>
      <c r="AD530" s="73"/>
      <c r="AE530" s="73"/>
      <c r="AF530" s="73"/>
      <c r="AG530" s="73"/>
      <c r="AH530" s="47"/>
      <c r="AI530" s="47"/>
    </row>
    <row r="531" spans="17:35" x14ac:dyDescent="0.25">
      <c r="Q531" s="73"/>
      <c r="R531" s="73"/>
      <c r="S531" s="73"/>
      <c r="T531" s="73"/>
      <c r="U531" s="73"/>
      <c r="V531" s="73"/>
      <c r="W531" s="73"/>
      <c r="X531" s="73"/>
      <c r="Y531" s="73"/>
      <c r="Z531" s="73"/>
      <c r="AA531" s="73"/>
      <c r="AB531" s="73"/>
      <c r="AC531" s="73"/>
      <c r="AD531" s="73"/>
      <c r="AE531" s="73"/>
      <c r="AF531" s="73"/>
      <c r="AG531" s="73"/>
      <c r="AH531" s="47"/>
      <c r="AI531" s="47"/>
    </row>
    <row r="532" spans="17:35" x14ac:dyDescent="0.25">
      <c r="Q532" s="73"/>
      <c r="R532" s="73"/>
      <c r="S532" s="73"/>
      <c r="T532" s="73"/>
      <c r="U532" s="73"/>
      <c r="V532" s="73"/>
      <c r="W532" s="73"/>
      <c r="X532" s="73"/>
      <c r="Y532" s="73"/>
      <c r="Z532" s="73"/>
      <c r="AA532" s="73"/>
      <c r="AB532" s="73"/>
      <c r="AC532" s="73"/>
      <c r="AD532" s="73"/>
      <c r="AE532" s="73"/>
      <c r="AF532" s="73"/>
      <c r="AG532" s="73"/>
      <c r="AH532" s="47"/>
      <c r="AI532" s="47"/>
    </row>
    <row r="533" spans="17:35" x14ac:dyDescent="0.25">
      <c r="Q533" s="73"/>
      <c r="R533" s="73"/>
      <c r="S533" s="73"/>
      <c r="T533" s="73"/>
      <c r="U533" s="73"/>
      <c r="V533" s="73"/>
      <c r="W533" s="73"/>
      <c r="X533" s="73"/>
      <c r="Y533" s="73"/>
      <c r="Z533" s="73"/>
      <c r="AA533" s="73"/>
      <c r="AB533" s="73"/>
      <c r="AC533" s="73"/>
      <c r="AD533" s="73"/>
      <c r="AE533" s="73"/>
      <c r="AF533" s="73"/>
      <c r="AG533" s="73"/>
      <c r="AH533" s="47"/>
      <c r="AI533" s="47"/>
    </row>
    <row r="534" spans="17:35" x14ac:dyDescent="0.25">
      <c r="Q534" s="73"/>
      <c r="R534" s="73"/>
      <c r="S534" s="73"/>
      <c r="T534" s="73"/>
      <c r="U534" s="73"/>
      <c r="V534" s="73"/>
      <c r="W534" s="73"/>
      <c r="X534" s="73"/>
      <c r="Y534" s="73"/>
      <c r="Z534" s="73"/>
      <c r="AA534" s="73"/>
      <c r="AB534" s="73"/>
      <c r="AC534" s="73"/>
      <c r="AD534" s="73"/>
      <c r="AE534" s="73"/>
      <c r="AF534" s="73"/>
      <c r="AG534" s="73"/>
      <c r="AH534" s="47"/>
      <c r="AI534" s="47"/>
    </row>
    <row r="535" spans="17:35" x14ac:dyDescent="0.25">
      <c r="Q535" s="73"/>
      <c r="R535" s="73"/>
      <c r="S535" s="73"/>
      <c r="T535" s="73"/>
      <c r="U535" s="73"/>
      <c r="V535" s="73"/>
      <c r="W535" s="73"/>
      <c r="X535" s="73"/>
      <c r="Y535" s="73"/>
      <c r="Z535" s="73"/>
      <c r="AA535" s="73"/>
      <c r="AB535" s="73"/>
      <c r="AC535" s="73"/>
      <c r="AD535" s="73"/>
      <c r="AE535" s="73"/>
      <c r="AF535" s="73"/>
      <c r="AG535" s="73"/>
      <c r="AH535" s="47"/>
      <c r="AI535" s="47"/>
    </row>
    <row r="536" spans="17:35" x14ac:dyDescent="0.25">
      <c r="Q536" s="73"/>
      <c r="R536" s="73"/>
      <c r="S536" s="73"/>
      <c r="T536" s="73"/>
      <c r="U536" s="73"/>
      <c r="V536" s="73"/>
      <c r="W536" s="73"/>
      <c r="X536" s="73"/>
      <c r="Y536" s="73"/>
      <c r="Z536" s="73"/>
      <c r="AA536" s="73"/>
      <c r="AB536" s="73"/>
      <c r="AC536" s="73"/>
      <c r="AD536" s="73"/>
      <c r="AE536" s="73"/>
      <c r="AF536" s="73"/>
      <c r="AG536" s="73"/>
      <c r="AH536" s="47"/>
      <c r="AI536" s="47"/>
    </row>
    <row r="537" spans="17:35" x14ac:dyDescent="0.25">
      <c r="Q537" s="73"/>
      <c r="R537" s="73"/>
      <c r="S537" s="73"/>
      <c r="T537" s="73"/>
      <c r="U537" s="73"/>
      <c r="V537" s="73"/>
      <c r="W537" s="73"/>
      <c r="X537" s="73"/>
      <c r="Y537" s="73"/>
      <c r="Z537" s="73"/>
      <c r="AA537" s="73"/>
      <c r="AB537" s="73"/>
      <c r="AC537" s="73"/>
      <c r="AD537" s="73"/>
      <c r="AE537" s="73"/>
      <c r="AF537" s="73"/>
      <c r="AG537" s="73"/>
      <c r="AH537" s="47"/>
      <c r="AI537" s="47"/>
    </row>
    <row r="538" spans="17:35" x14ac:dyDescent="0.25">
      <c r="Q538" s="73"/>
      <c r="R538" s="73"/>
      <c r="S538" s="73"/>
      <c r="T538" s="73"/>
      <c r="U538" s="73"/>
      <c r="V538" s="73"/>
      <c r="W538" s="73"/>
      <c r="X538" s="73"/>
      <c r="Y538" s="73"/>
      <c r="Z538" s="73"/>
      <c r="AA538" s="73"/>
      <c r="AB538" s="73"/>
      <c r="AC538" s="73"/>
      <c r="AD538" s="73"/>
      <c r="AE538" s="73"/>
      <c r="AF538" s="73"/>
      <c r="AG538" s="73"/>
      <c r="AH538" s="47"/>
      <c r="AI538" s="47"/>
    </row>
    <row r="539" spans="17:35" x14ac:dyDescent="0.25">
      <c r="Q539" s="73"/>
      <c r="R539" s="73"/>
      <c r="S539" s="73"/>
      <c r="T539" s="73"/>
      <c r="U539" s="73"/>
      <c r="V539" s="73"/>
      <c r="W539" s="73"/>
      <c r="X539" s="73"/>
      <c r="Y539" s="73"/>
      <c r="Z539" s="73"/>
      <c r="AA539" s="73"/>
      <c r="AB539" s="73"/>
      <c r="AC539" s="73"/>
      <c r="AD539" s="73"/>
      <c r="AE539" s="73"/>
      <c r="AF539" s="73"/>
      <c r="AG539" s="73"/>
      <c r="AH539" s="47"/>
      <c r="AI539" s="47"/>
    </row>
    <row r="540" spans="17:35" x14ac:dyDescent="0.25">
      <c r="Q540" s="73"/>
      <c r="R540" s="73"/>
      <c r="S540" s="73"/>
      <c r="T540" s="73"/>
      <c r="U540" s="73"/>
      <c r="V540" s="73"/>
      <c r="W540" s="73"/>
      <c r="X540" s="73"/>
      <c r="Y540" s="73"/>
      <c r="Z540" s="73"/>
      <c r="AA540" s="73"/>
      <c r="AB540" s="73"/>
      <c r="AC540" s="73"/>
      <c r="AD540" s="73"/>
      <c r="AE540" s="73"/>
      <c r="AF540" s="73"/>
      <c r="AG540" s="73"/>
      <c r="AH540" s="47"/>
      <c r="AI540" s="47"/>
    </row>
    <row r="541" spans="17:35" x14ac:dyDescent="0.25">
      <c r="Q541" s="73"/>
      <c r="R541" s="73"/>
      <c r="S541" s="73"/>
      <c r="T541" s="73"/>
      <c r="U541" s="73"/>
      <c r="V541" s="73"/>
      <c r="W541" s="73"/>
      <c r="X541" s="73"/>
      <c r="Y541" s="73"/>
      <c r="Z541" s="73"/>
      <c r="AA541" s="73"/>
      <c r="AB541" s="73"/>
      <c r="AC541" s="73"/>
      <c r="AD541" s="73"/>
      <c r="AE541" s="73"/>
      <c r="AF541" s="73"/>
      <c r="AG541" s="73"/>
      <c r="AH541" s="47"/>
      <c r="AI541" s="47"/>
    </row>
    <row r="542" spans="17:35" x14ac:dyDescent="0.25">
      <c r="Q542" s="73"/>
      <c r="R542" s="73"/>
      <c r="S542" s="73"/>
      <c r="T542" s="73"/>
      <c r="U542" s="73"/>
      <c r="V542" s="73"/>
      <c r="W542" s="73"/>
      <c r="X542" s="73"/>
      <c r="Y542" s="73"/>
      <c r="Z542" s="73"/>
      <c r="AA542" s="73"/>
      <c r="AB542" s="73"/>
      <c r="AC542" s="73"/>
      <c r="AD542" s="73"/>
      <c r="AE542" s="73"/>
      <c r="AF542" s="73"/>
      <c r="AG542" s="73"/>
      <c r="AH542" s="47"/>
      <c r="AI542" s="47"/>
    </row>
    <row r="543" spans="17:35" x14ac:dyDescent="0.25">
      <c r="Q543" s="73"/>
      <c r="R543" s="73"/>
      <c r="S543" s="73"/>
      <c r="T543" s="73"/>
      <c r="U543" s="73"/>
      <c r="V543" s="73"/>
      <c r="W543" s="73"/>
      <c r="X543" s="73"/>
      <c r="Y543" s="73"/>
      <c r="Z543" s="73"/>
      <c r="AA543" s="73"/>
      <c r="AB543" s="73"/>
      <c r="AC543" s="73"/>
      <c r="AD543" s="73"/>
      <c r="AE543" s="73"/>
      <c r="AF543" s="73"/>
      <c r="AG543" s="73"/>
      <c r="AH543" s="47"/>
      <c r="AI543" s="47"/>
    </row>
    <row r="544" spans="17:35" x14ac:dyDescent="0.25">
      <c r="Q544" s="73"/>
      <c r="R544" s="73"/>
      <c r="S544" s="73"/>
      <c r="T544" s="73"/>
      <c r="U544" s="73"/>
      <c r="V544" s="73"/>
      <c r="W544" s="73"/>
      <c r="X544" s="73"/>
      <c r="Y544" s="73"/>
      <c r="Z544" s="73"/>
      <c r="AA544" s="73"/>
      <c r="AB544" s="73"/>
      <c r="AC544" s="73"/>
      <c r="AD544" s="73"/>
      <c r="AE544" s="73"/>
      <c r="AF544" s="73"/>
      <c r="AG544" s="73"/>
      <c r="AH544" s="47"/>
      <c r="AI544" s="47"/>
    </row>
    <row r="545" spans="17:35" x14ac:dyDescent="0.25">
      <c r="Q545" s="73"/>
      <c r="R545" s="73"/>
      <c r="S545" s="73"/>
      <c r="T545" s="73"/>
      <c r="U545" s="73"/>
      <c r="V545" s="73"/>
      <c r="W545" s="73"/>
      <c r="X545" s="73"/>
      <c r="Y545" s="73"/>
      <c r="Z545" s="73"/>
      <c r="AA545" s="73"/>
      <c r="AB545" s="73"/>
      <c r="AC545" s="73"/>
      <c r="AD545" s="73"/>
      <c r="AE545" s="73"/>
      <c r="AF545" s="73"/>
      <c r="AG545" s="73"/>
      <c r="AH545" s="47"/>
      <c r="AI545" s="47"/>
    </row>
    <row r="546" spans="17:35" x14ac:dyDescent="0.25">
      <c r="Q546" s="73"/>
      <c r="R546" s="73"/>
      <c r="S546" s="73"/>
      <c r="T546" s="73"/>
      <c r="U546" s="73"/>
      <c r="V546" s="73"/>
      <c r="W546" s="73"/>
      <c r="X546" s="73"/>
      <c r="Y546" s="73"/>
      <c r="Z546" s="73"/>
      <c r="AA546" s="73"/>
      <c r="AB546" s="73"/>
      <c r="AC546" s="73"/>
      <c r="AD546" s="73"/>
      <c r="AE546" s="73"/>
      <c r="AF546" s="73"/>
      <c r="AG546" s="73"/>
      <c r="AH546" s="47"/>
      <c r="AI546" s="47"/>
    </row>
    <row r="547" spans="17:35" x14ac:dyDescent="0.25">
      <c r="Q547" s="73"/>
      <c r="R547" s="73"/>
      <c r="S547" s="73"/>
      <c r="T547" s="73"/>
      <c r="U547" s="73"/>
      <c r="V547" s="73"/>
      <c r="W547" s="73"/>
      <c r="X547" s="73"/>
      <c r="Y547" s="73"/>
      <c r="Z547" s="73"/>
      <c r="AA547" s="73"/>
      <c r="AB547" s="73"/>
      <c r="AC547" s="73"/>
      <c r="AD547" s="73"/>
      <c r="AE547" s="73"/>
      <c r="AF547" s="73"/>
      <c r="AG547" s="73"/>
      <c r="AH547" s="47"/>
      <c r="AI547" s="47"/>
    </row>
    <row r="548" spans="17:35" x14ac:dyDescent="0.25">
      <c r="Q548" s="73"/>
      <c r="R548" s="73"/>
      <c r="S548" s="73"/>
      <c r="T548" s="73"/>
      <c r="U548" s="73"/>
      <c r="V548" s="73"/>
      <c r="W548" s="73"/>
      <c r="X548" s="73"/>
      <c r="Y548" s="73"/>
      <c r="Z548" s="73"/>
      <c r="AA548" s="73"/>
      <c r="AB548" s="73"/>
      <c r="AC548" s="73"/>
      <c r="AD548" s="73"/>
      <c r="AE548" s="73"/>
      <c r="AF548" s="73"/>
      <c r="AG548" s="73"/>
      <c r="AH548" s="47"/>
      <c r="AI548" s="47"/>
    </row>
    <row r="549" spans="17:35" x14ac:dyDescent="0.25">
      <c r="Q549" s="73"/>
      <c r="R549" s="73"/>
      <c r="S549" s="73"/>
      <c r="T549" s="73"/>
      <c r="U549" s="73"/>
      <c r="V549" s="73"/>
      <c r="W549" s="73"/>
      <c r="X549" s="73"/>
      <c r="Y549" s="73"/>
      <c r="Z549" s="73"/>
      <c r="AA549" s="73"/>
      <c r="AB549" s="73"/>
      <c r="AC549" s="73"/>
      <c r="AD549" s="73"/>
      <c r="AE549" s="73"/>
      <c r="AF549" s="73"/>
      <c r="AG549" s="73"/>
      <c r="AH549" s="47"/>
      <c r="AI549" s="47"/>
    </row>
    <row r="550" spans="17:35" x14ac:dyDescent="0.25">
      <c r="Q550" s="73"/>
      <c r="R550" s="73"/>
      <c r="S550" s="73"/>
      <c r="T550" s="73"/>
      <c r="U550" s="73"/>
      <c r="V550" s="73"/>
      <c r="W550" s="73"/>
      <c r="X550" s="73"/>
      <c r="Y550" s="73"/>
      <c r="Z550" s="73"/>
      <c r="AA550" s="73"/>
      <c r="AB550" s="73"/>
      <c r="AC550" s="73"/>
      <c r="AD550" s="73"/>
      <c r="AE550" s="73"/>
      <c r="AF550" s="73"/>
      <c r="AG550" s="73"/>
      <c r="AH550" s="47"/>
      <c r="AI550" s="47"/>
    </row>
    <row r="551" spans="17:35" x14ac:dyDescent="0.25">
      <c r="Q551" s="73"/>
      <c r="R551" s="73"/>
      <c r="S551" s="73"/>
      <c r="T551" s="73"/>
      <c r="U551" s="73"/>
      <c r="V551" s="73"/>
      <c r="W551" s="73"/>
      <c r="X551" s="73"/>
      <c r="Y551" s="73"/>
      <c r="Z551" s="73"/>
      <c r="AA551" s="73"/>
      <c r="AB551" s="73"/>
      <c r="AC551" s="73"/>
      <c r="AD551" s="73"/>
      <c r="AE551" s="73"/>
      <c r="AF551" s="73"/>
      <c r="AG551" s="73"/>
      <c r="AH551" s="47"/>
      <c r="AI551" s="47"/>
    </row>
    <row r="552" spans="17:35" x14ac:dyDescent="0.25">
      <c r="Q552" s="73"/>
      <c r="R552" s="73"/>
      <c r="S552" s="73"/>
      <c r="T552" s="73"/>
      <c r="U552" s="73"/>
      <c r="V552" s="73"/>
      <c r="W552" s="73"/>
      <c r="X552" s="73"/>
      <c r="Y552" s="73"/>
      <c r="Z552" s="73"/>
      <c r="AA552" s="73"/>
      <c r="AB552" s="73"/>
      <c r="AC552" s="73"/>
      <c r="AD552" s="73"/>
      <c r="AE552" s="73"/>
      <c r="AF552" s="73"/>
      <c r="AG552" s="73"/>
      <c r="AH552" s="47"/>
      <c r="AI552" s="47"/>
    </row>
    <row r="553" spans="17:35" x14ac:dyDescent="0.25">
      <c r="Q553" s="73"/>
      <c r="R553" s="73"/>
      <c r="S553" s="73"/>
      <c r="T553" s="73"/>
      <c r="U553" s="73"/>
      <c r="V553" s="73"/>
      <c r="W553" s="73"/>
      <c r="X553" s="73"/>
      <c r="Y553" s="73"/>
      <c r="Z553" s="73"/>
      <c r="AA553" s="73"/>
      <c r="AB553" s="73"/>
      <c r="AC553" s="73"/>
      <c r="AD553" s="73"/>
      <c r="AE553" s="73"/>
      <c r="AF553" s="73"/>
      <c r="AG553" s="73"/>
      <c r="AH553" s="47"/>
      <c r="AI553" s="47"/>
    </row>
    <row r="554" spans="17:35" x14ac:dyDescent="0.25">
      <c r="Q554" s="73"/>
      <c r="R554" s="73"/>
      <c r="S554" s="73"/>
      <c r="T554" s="73"/>
      <c r="U554" s="73"/>
      <c r="V554" s="73"/>
      <c r="W554" s="73"/>
      <c r="X554" s="73"/>
      <c r="Y554" s="73"/>
      <c r="Z554" s="73"/>
      <c r="AA554" s="73"/>
      <c r="AB554" s="73"/>
      <c r="AC554" s="73"/>
      <c r="AD554" s="73"/>
      <c r="AE554" s="73"/>
      <c r="AF554" s="73"/>
      <c r="AG554" s="73"/>
      <c r="AH554" s="47"/>
      <c r="AI554" s="47"/>
    </row>
    <row r="555" spans="17:35" x14ac:dyDescent="0.25">
      <c r="Q555" s="73"/>
      <c r="R555" s="73"/>
      <c r="S555" s="73"/>
      <c r="T555" s="73"/>
      <c r="U555" s="73"/>
      <c r="V555" s="73"/>
      <c r="W555" s="73"/>
      <c r="X555" s="73"/>
      <c r="Y555" s="73"/>
      <c r="Z555" s="73"/>
      <c r="AA555" s="73"/>
      <c r="AB555" s="73"/>
      <c r="AC555" s="73"/>
      <c r="AD555" s="73"/>
      <c r="AE555" s="73"/>
      <c r="AF555" s="73"/>
      <c r="AG555" s="73"/>
      <c r="AH555" s="47"/>
      <c r="AI555" s="47"/>
    </row>
    <row r="556" spans="17:35" x14ac:dyDescent="0.25">
      <c r="Q556" s="73"/>
      <c r="R556" s="73"/>
      <c r="S556" s="73"/>
      <c r="T556" s="73"/>
      <c r="U556" s="73"/>
      <c r="V556" s="73"/>
      <c r="W556" s="73"/>
      <c r="X556" s="73"/>
      <c r="Y556" s="73"/>
      <c r="Z556" s="73"/>
      <c r="AA556" s="73"/>
      <c r="AB556" s="73"/>
      <c r="AC556" s="73"/>
      <c r="AD556" s="73"/>
      <c r="AE556" s="73"/>
      <c r="AF556" s="73"/>
      <c r="AG556" s="73"/>
      <c r="AH556" s="47"/>
      <c r="AI556" s="47"/>
    </row>
    <row r="557" spans="17:35" x14ac:dyDescent="0.25">
      <c r="Q557" s="73"/>
      <c r="R557" s="73"/>
      <c r="S557" s="73"/>
      <c r="T557" s="73"/>
      <c r="U557" s="73"/>
      <c r="V557" s="73"/>
      <c r="W557" s="73"/>
      <c r="X557" s="73"/>
      <c r="Y557" s="73"/>
      <c r="Z557" s="73"/>
      <c r="AA557" s="73"/>
      <c r="AB557" s="73"/>
      <c r="AC557" s="73"/>
      <c r="AD557" s="73"/>
      <c r="AE557" s="73"/>
      <c r="AF557" s="73"/>
      <c r="AG557" s="73"/>
      <c r="AH557" s="47"/>
      <c r="AI557" s="47"/>
    </row>
    <row r="558" spans="17:35" x14ac:dyDescent="0.25">
      <c r="Q558" s="73"/>
      <c r="R558" s="73"/>
      <c r="S558" s="73"/>
      <c r="T558" s="73"/>
      <c r="U558" s="73"/>
      <c r="V558" s="73"/>
      <c r="W558" s="73"/>
      <c r="X558" s="73"/>
      <c r="Y558" s="73"/>
      <c r="Z558" s="73"/>
      <c r="AA558" s="73"/>
      <c r="AB558" s="73"/>
      <c r="AC558" s="73"/>
      <c r="AD558" s="73"/>
      <c r="AE558" s="73"/>
      <c r="AF558" s="73"/>
      <c r="AG558" s="73"/>
      <c r="AH558" s="47"/>
      <c r="AI558" s="47"/>
    </row>
    <row r="559" spans="17:35" x14ac:dyDescent="0.25">
      <c r="Q559" s="73"/>
      <c r="R559" s="73"/>
      <c r="S559" s="73"/>
      <c r="T559" s="73"/>
      <c r="U559" s="73"/>
      <c r="V559" s="73"/>
      <c r="W559" s="73"/>
      <c r="X559" s="73"/>
      <c r="Y559" s="73"/>
      <c r="Z559" s="73"/>
      <c r="AA559" s="73"/>
      <c r="AB559" s="73"/>
      <c r="AC559" s="73"/>
      <c r="AD559" s="73"/>
      <c r="AE559" s="73"/>
      <c r="AF559" s="73"/>
      <c r="AG559" s="73"/>
      <c r="AH559" s="47"/>
      <c r="AI559" s="47"/>
    </row>
    <row r="560" spans="17:35" x14ac:dyDescent="0.25">
      <c r="Q560" s="73"/>
      <c r="R560" s="73"/>
      <c r="S560" s="73"/>
      <c r="T560" s="73"/>
      <c r="U560" s="73"/>
      <c r="V560" s="73"/>
      <c r="W560" s="73"/>
      <c r="X560" s="73"/>
      <c r="Y560" s="73"/>
      <c r="Z560" s="73"/>
      <c r="AA560" s="73"/>
      <c r="AB560" s="73"/>
      <c r="AC560" s="73"/>
      <c r="AD560" s="73"/>
      <c r="AE560" s="73"/>
      <c r="AF560" s="73"/>
      <c r="AG560" s="73"/>
      <c r="AH560" s="47"/>
      <c r="AI560" s="47"/>
    </row>
    <row r="561" spans="17:35" x14ac:dyDescent="0.25">
      <c r="Q561" s="73"/>
      <c r="R561" s="73"/>
      <c r="S561" s="73"/>
      <c r="T561" s="73"/>
      <c r="U561" s="73"/>
      <c r="V561" s="73"/>
      <c r="W561" s="73"/>
      <c r="X561" s="73"/>
      <c r="Y561" s="73"/>
      <c r="Z561" s="73"/>
      <c r="AA561" s="73"/>
      <c r="AB561" s="73"/>
      <c r="AC561" s="73"/>
      <c r="AD561" s="73"/>
      <c r="AE561" s="73"/>
      <c r="AF561" s="73"/>
      <c r="AG561" s="73"/>
      <c r="AH561" s="47"/>
      <c r="AI561" s="47"/>
    </row>
    <row r="562" spans="17:35" x14ac:dyDescent="0.25">
      <c r="Q562" s="73"/>
      <c r="R562" s="73"/>
      <c r="S562" s="73"/>
      <c r="T562" s="73"/>
      <c r="U562" s="73"/>
      <c r="V562" s="73"/>
      <c r="W562" s="73"/>
      <c r="X562" s="73"/>
      <c r="Y562" s="73"/>
      <c r="Z562" s="73"/>
      <c r="AA562" s="73"/>
      <c r="AB562" s="73"/>
      <c r="AC562" s="73"/>
      <c r="AD562" s="73"/>
      <c r="AE562" s="73"/>
      <c r="AF562" s="73"/>
      <c r="AG562" s="73"/>
      <c r="AH562" s="47"/>
      <c r="AI562" s="47"/>
    </row>
    <row r="563" spans="17:35" x14ac:dyDescent="0.25">
      <c r="Q563" s="73"/>
      <c r="R563" s="73"/>
      <c r="S563" s="73"/>
      <c r="T563" s="73"/>
      <c r="U563" s="73"/>
      <c r="V563" s="73"/>
      <c r="W563" s="73"/>
      <c r="X563" s="73"/>
      <c r="Y563" s="73"/>
      <c r="Z563" s="73"/>
      <c r="AA563" s="73"/>
      <c r="AB563" s="73"/>
      <c r="AC563" s="73"/>
      <c r="AD563" s="73"/>
      <c r="AE563" s="73"/>
      <c r="AF563" s="73"/>
      <c r="AG563" s="73"/>
      <c r="AH563" s="47"/>
      <c r="AI563" s="47"/>
    </row>
    <row r="564" spans="17:35" x14ac:dyDescent="0.25">
      <c r="Q564" s="73"/>
      <c r="R564" s="73"/>
      <c r="S564" s="73"/>
      <c r="T564" s="73"/>
      <c r="U564" s="73"/>
      <c r="V564" s="73"/>
      <c r="W564" s="73"/>
      <c r="X564" s="73"/>
      <c r="Y564" s="73"/>
      <c r="Z564" s="73"/>
      <c r="AA564" s="73"/>
      <c r="AB564" s="73"/>
      <c r="AC564" s="73"/>
      <c r="AD564" s="73"/>
      <c r="AE564" s="73"/>
      <c r="AF564" s="73"/>
      <c r="AG564" s="73"/>
      <c r="AH564" s="47"/>
      <c r="AI564" s="47"/>
    </row>
    <row r="565" spans="17:35" x14ac:dyDescent="0.25">
      <c r="Q565" s="73"/>
      <c r="R565" s="73"/>
      <c r="S565" s="73"/>
      <c r="T565" s="73"/>
      <c r="U565" s="73"/>
      <c r="V565" s="73"/>
      <c r="W565" s="73"/>
      <c r="X565" s="73"/>
      <c r="Y565" s="73"/>
      <c r="Z565" s="73"/>
      <c r="AA565" s="73"/>
      <c r="AB565" s="73"/>
      <c r="AC565" s="73"/>
      <c r="AD565" s="73"/>
      <c r="AE565" s="73"/>
      <c r="AF565" s="73"/>
      <c r="AG565" s="73"/>
      <c r="AH565" s="47"/>
      <c r="AI565" s="47"/>
    </row>
    <row r="566" spans="17:35" x14ac:dyDescent="0.25">
      <c r="Q566" s="73"/>
      <c r="R566" s="73"/>
      <c r="S566" s="73"/>
      <c r="T566" s="73"/>
      <c r="U566" s="73"/>
      <c r="V566" s="73"/>
      <c r="W566" s="73"/>
      <c r="X566" s="73"/>
      <c r="Y566" s="73"/>
      <c r="Z566" s="73"/>
      <c r="AA566" s="73"/>
      <c r="AB566" s="73"/>
      <c r="AC566" s="73"/>
      <c r="AD566" s="73"/>
      <c r="AE566" s="73"/>
      <c r="AF566" s="73"/>
      <c r="AG566" s="73"/>
      <c r="AH566" s="47"/>
      <c r="AI566" s="47"/>
    </row>
    <row r="567" spans="17:35" x14ac:dyDescent="0.25">
      <c r="Q567" s="73"/>
      <c r="R567" s="73"/>
      <c r="S567" s="73"/>
      <c r="T567" s="73"/>
      <c r="U567" s="73"/>
      <c r="V567" s="73"/>
      <c r="W567" s="73"/>
      <c r="X567" s="73"/>
      <c r="Y567" s="73"/>
      <c r="Z567" s="73"/>
      <c r="AA567" s="73"/>
      <c r="AB567" s="73"/>
      <c r="AC567" s="73"/>
      <c r="AD567" s="73"/>
      <c r="AE567" s="73"/>
      <c r="AF567" s="73"/>
      <c r="AG567" s="73"/>
      <c r="AH567" s="47"/>
      <c r="AI567" s="47"/>
    </row>
    <row r="568" spans="17:35" x14ac:dyDescent="0.25">
      <c r="Q568" s="73"/>
      <c r="R568" s="73"/>
      <c r="S568" s="73"/>
      <c r="T568" s="73"/>
      <c r="U568" s="73"/>
      <c r="V568" s="73"/>
      <c r="W568" s="73"/>
      <c r="X568" s="73"/>
      <c r="Y568" s="73"/>
      <c r="Z568" s="73"/>
      <c r="AA568" s="73"/>
      <c r="AB568" s="73"/>
      <c r="AC568" s="73"/>
      <c r="AD568" s="73"/>
      <c r="AE568" s="73"/>
      <c r="AF568" s="73"/>
      <c r="AG568" s="73"/>
      <c r="AH568" s="47"/>
      <c r="AI568" s="47"/>
    </row>
    <row r="569" spans="17:35" x14ac:dyDescent="0.25">
      <c r="Q569" s="73"/>
      <c r="R569" s="73"/>
      <c r="S569" s="73"/>
      <c r="T569" s="73"/>
      <c r="U569" s="73"/>
      <c r="V569" s="73"/>
      <c r="W569" s="73"/>
      <c r="X569" s="73"/>
      <c r="Y569" s="73"/>
      <c r="Z569" s="73"/>
      <c r="AA569" s="73"/>
      <c r="AB569" s="73"/>
      <c r="AC569" s="73"/>
      <c r="AD569" s="73"/>
      <c r="AE569" s="73"/>
      <c r="AF569" s="73"/>
      <c r="AG569" s="73"/>
      <c r="AH569" s="47"/>
      <c r="AI569" s="47"/>
    </row>
    <row r="570" spans="17:35" x14ac:dyDescent="0.25">
      <c r="Q570" s="73"/>
      <c r="R570" s="73"/>
      <c r="S570" s="73"/>
      <c r="T570" s="73"/>
      <c r="U570" s="73"/>
      <c r="V570" s="73"/>
      <c r="W570" s="73"/>
      <c r="X570" s="73"/>
      <c r="Y570" s="73"/>
      <c r="Z570" s="73"/>
      <c r="AA570" s="73"/>
      <c r="AB570" s="73"/>
      <c r="AC570" s="73"/>
      <c r="AD570" s="73"/>
      <c r="AE570" s="73"/>
      <c r="AF570" s="73"/>
      <c r="AG570" s="73"/>
      <c r="AH570" s="47"/>
      <c r="AI570" s="47"/>
    </row>
    <row r="571" spans="17:35" x14ac:dyDescent="0.25">
      <c r="Q571" s="73"/>
      <c r="R571" s="73"/>
      <c r="S571" s="73"/>
      <c r="T571" s="73"/>
      <c r="U571" s="73"/>
      <c r="V571" s="73"/>
      <c r="W571" s="73"/>
      <c r="X571" s="73"/>
      <c r="Y571" s="73"/>
      <c r="Z571" s="73"/>
      <c r="AA571" s="73"/>
      <c r="AB571" s="73"/>
      <c r="AC571" s="73"/>
      <c r="AD571" s="73"/>
      <c r="AE571" s="73"/>
      <c r="AF571" s="73"/>
      <c r="AG571" s="73"/>
      <c r="AH571" s="47"/>
      <c r="AI571" s="47"/>
    </row>
    <row r="572" spans="17:35" x14ac:dyDescent="0.25">
      <c r="Q572" s="73"/>
      <c r="R572" s="73"/>
      <c r="S572" s="73"/>
      <c r="T572" s="73"/>
      <c r="U572" s="73"/>
      <c r="V572" s="73"/>
      <c r="W572" s="73"/>
      <c r="X572" s="73"/>
      <c r="Y572" s="73"/>
      <c r="Z572" s="73"/>
      <c r="AA572" s="73"/>
      <c r="AB572" s="73"/>
      <c r="AC572" s="73"/>
      <c r="AD572" s="73"/>
      <c r="AE572" s="73"/>
      <c r="AF572" s="73"/>
      <c r="AG572" s="73"/>
      <c r="AH572" s="47"/>
      <c r="AI572" s="47"/>
    </row>
    <row r="573" spans="17:35" x14ac:dyDescent="0.25">
      <c r="Q573" s="73"/>
      <c r="R573" s="73"/>
      <c r="S573" s="73"/>
      <c r="T573" s="73"/>
      <c r="U573" s="73"/>
      <c r="V573" s="73"/>
      <c r="W573" s="73"/>
      <c r="X573" s="73"/>
      <c r="Y573" s="73"/>
      <c r="Z573" s="73"/>
      <c r="AA573" s="73"/>
      <c r="AB573" s="73"/>
      <c r="AC573" s="73"/>
      <c r="AD573" s="73"/>
      <c r="AE573" s="73"/>
      <c r="AF573" s="73"/>
      <c r="AG573" s="73"/>
      <c r="AH573" s="47"/>
      <c r="AI573" s="47"/>
    </row>
    <row r="574" spans="17:35" x14ac:dyDescent="0.25">
      <c r="Q574" s="73"/>
      <c r="R574" s="73"/>
      <c r="S574" s="73"/>
      <c r="T574" s="73"/>
      <c r="U574" s="73"/>
      <c r="V574" s="73"/>
      <c r="W574" s="73"/>
      <c r="X574" s="73"/>
      <c r="Y574" s="73"/>
      <c r="Z574" s="73"/>
      <c r="AA574" s="73"/>
      <c r="AB574" s="73"/>
      <c r="AC574" s="73"/>
      <c r="AD574" s="73"/>
      <c r="AE574" s="73"/>
      <c r="AF574" s="73"/>
      <c r="AG574" s="73"/>
      <c r="AH574" s="47"/>
      <c r="AI574" s="47"/>
    </row>
    <row r="575" spans="17:35" x14ac:dyDescent="0.25">
      <c r="Q575" s="73"/>
      <c r="R575" s="73"/>
      <c r="S575" s="73"/>
      <c r="T575" s="73"/>
      <c r="U575" s="73"/>
      <c r="V575" s="73"/>
      <c r="W575" s="73"/>
      <c r="X575" s="73"/>
      <c r="Y575" s="73"/>
      <c r="Z575" s="73"/>
      <c r="AA575" s="73"/>
      <c r="AB575" s="73"/>
      <c r="AC575" s="73"/>
      <c r="AD575" s="73"/>
      <c r="AE575" s="73"/>
      <c r="AF575" s="73"/>
      <c r="AG575" s="73"/>
      <c r="AH575" s="47"/>
      <c r="AI575" s="47"/>
    </row>
    <row r="576" spans="17:35" x14ac:dyDescent="0.25">
      <c r="Q576" s="73"/>
      <c r="R576" s="73"/>
      <c r="S576" s="73"/>
      <c r="T576" s="73"/>
      <c r="U576" s="73"/>
      <c r="V576" s="73"/>
      <c r="W576" s="73"/>
      <c r="X576" s="73"/>
      <c r="Y576" s="73"/>
      <c r="Z576" s="73"/>
      <c r="AA576" s="73"/>
      <c r="AB576" s="73"/>
      <c r="AC576" s="73"/>
      <c r="AD576" s="73"/>
      <c r="AE576" s="73"/>
      <c r="AF576" s="73"/>
      <c r="AG576" s="73"/>
      <c r="AH576" s="47"/>
      <c r="AI576" s="47"/>
    </row>
    <row r="577" spans="17:35" x14ac:dyDescent="0.25">
      <c r="Q577" s="73"/>
      <c r="R577" s="73"/>
      <c r="S577" s="73"/>
      <c r="T577" s="73"/>
      <c r="U577" s="73"/>
      <c r="V577" s="73"/>
      <c r="W577" s="73"/>
      <c r="X577" s="73"/>
      <c r="Y577" s="73"/>
      <c r="Z577" s="73"/>
      <c r="AA577" s="73"/>
      <c r="AB577" s="73"/>
      <c r="AC577" s="73"/>
      <c r="AD577" s="73"/>
      <c r="AE577" s="73"/>
      <c r="AF577" s="73"/>
      <c r="AG577" s="73"/>
      <c r="AH577" s="47"/>
      <c r="AI577" s="47"/>
    </row>
    <row r="578" spans="17:35" x14ac:dyDescent="0.25">
      <c r="Q578" s="73"/>
      <c r="R578" s="73"/>
      <c r="S578" s="73"/>
      <c r="T578" s="73"/>
      <c r="U578" s="73"/>
      <c r="V578" s="73"/>
      <c r="W578" s="73"/>
      <c r="X578" s="73"/>
      <c r="Y578" s="73"/>
      <c r="Z578" s="73"/>
      <c r="AA578" s="73"/>
      <c r="AB578" s="73"/>
      <c r="AC578" s="73"/>
      <c r="AD578" s="73"/>
      <c r="AE578" s="73"/>
      <c r="AF578" s="73"/>
      <c r="AG578" s="73"/>
      <c r="AH578" s="47"/>
      <c r="AI578" s="47"/>
    </row>
    <row r="579" spans="17:35" x14ac:dyDescent="0.25">
      <c r="Q579" s="73"/>
      <c r="R579" s="73"/>
      <c r="S579" s="73"/>
      <c r="T579" s="73"/>
      <c r="U579" s="73"/>
      <c r="V579" s="73"/>
      <c r="W579" s="73"/>
      <c r="X579" s="73"/>
      <c r="Y579" s="73"/>
      <c r="Z579" s="73"/>
      <c r="AA579" s="73"/>
      <c r="AB579" s="73"/>
      <c r="AC579" s="73"/>
      <c r="AD579" s="73"/>
      <c r="AE579" s="73"/>
      <c r="AF579" s="73"/>
      <c r="AG579" s="73"/>
      <c r="AH579" s="47"/>
      <c r="AI579" s="47"/>
    </row>
    <row r="580" spans="17:35" x14ac:dyDescent="0.25">
      <c r="Q580" s="73"/>
      <c r="R580" s="73"/>
      <c r="S580" s="73"/>
      <c r="T580" s="73"/>
      <c r="U580" s="73"/>
      <c r="V580" s="73"/>
      <c r="W580" s="73"/>
      <c r="X580" s="73"/>
      <c r="Y580" s="73"/>
      <c r="Z580" s="73"/>
      <c r="AA580" s="73"/>
      <c r="AB580" s="73"/>
      <c r="AC580" s="73"/>
      <c r="AD580" s="73"/>
      <c r="AE580" s="73"/>
      <c r="AF580" s="73"/>
      <c r="AG580" s="73"/>
      <c r="AH580" s="47"/>
      <c r="AI580" s="47"/>
    </row>
    <row r="581" spans="17:35" x14ac:dyDescent="0.25">
      <c r="Q581" s="73"/>
      <c r="R581" s="73"/>
      <c r="S581" s="73"/>
      <c r="T581" s="73"/>
      <c r="U581" s="73"/>
      <c r="V581" s="73"/>
      <c r="W581" s="73"/>
      <c r="X581" s="73"/>
      <c r="Y581" s="73"/>
      <c r="Z581" s="73"/>
      <c r="AA581" s="73"/>
      <c r="AB581" s="73"/>
      <c r="AC581" s="73"/>
      <c r="AD581" s="73"/>
      <c r="AE581" s="73"/>
      <c r="AF581" s="73"/>
      <c r="AG581" s="73"/>
      <c r="AH581" s="47"/>
      <c r="AI581" s="47"/>
    </row>
    <row r="582" spans="17:35" x14ac:dyDescent="0.25">
      <c r="Q582" s="73"/>
      <c r="R582" s="73"/>
      <c r="S582" s="73"/>
      <c r="T582" s="73"/>
      <c r="U582" s="73"/>
      <c r="V582" s="73"/>
      <c r="W582" s="73"/>
      <c r="X582" s="73"/>
      <c r="Y582" s="73"/>
      <c r="Z582" s="73"/>
      <c r="AA582" s="73"/>
      <c r="AB582" s="73"/>
      <c r="AC582" s="73"/>
      <c r="AD582" s="73"/>
      <c r="AE582" s="73"/>
      <c r="AF582" s="73"/>
      <c r="AG582" s="73"/>
      <c r="AH582" s="47"/>
      <c r="AI582" s="47"/>
    </row>
    <row r="583" spans="17:35" x14ac:dyDescent="0.25">
      <c r="Q583" s="73"/>
      <c r="R583" s="73"/>
      <c r="S583" s="73"/>
      <c r="T583" s="73"/>
      <c r="U583" s="73"/>
      <c r="V583" s="73"/>
      <c r="W583" s="73"/>
      <c r="X583" s="73"/>
      <c r="Y583" s="73"/>
      <c r="Z583" s="73"/>
      <c r="AA583" s="73"/>
      <c r="AB583" s="73"/>
      <c r="AC583" s="73"/>
      <c r="AD583" s="73"/>
      <c r="AE583" s="73"/>
      <c r="AF583" s="73"/>
      <c r="AG583" s="73"/>
      <c r="AH583" s="47"/>
      <c r="AI583" s="47"/>
    </row>
    <row r="584" spans="17:35" x14ac:dyDescent="0.25">
      <c r="Q584" s="73"/>
      <c r="R584" s="73"/>
      <c r="S584" s="73"/>
      <c r="T584" s="73"/>
      <c r="U584" s="73"/>
      <c r="V584" s="73"/>
      <c r="W584" s="73"/>
      <c r="X584" s="73"/>
      <c r="Y584" s="73"/>
      <c r="Z584" s="73"/>
      <c r="AA584" s="73"/>
      <c r="AB584" s="73"/>
      <c r="AC584" s="73"/>
      <c r="AD584" s="73"/>
      <c r="AE584" s="73"/>
      <c r="AF584" s="73"/>
      <c r="AG584" s="73"/>
      <c r="AH584" s="47"/>
      <c r="AI584" s="47"/>
    </row>
    <row r="585" spans="17:35" x14ac:dyDescent="0.25">
      <c r="Q585" s="73"/>
      <c r="R585" s="73"/>
      <c r="S585" s="73"/>
      <c r="T585" s="73"/>
      <c r="U585" s="73"/>
      <c r="V585" s="73"/>
      <c r="W585" s="73"/>
      <c r="X585" s="73"/>
      <c r="Y585" s="73"/>
      <c r="Z585" s="73"/>
      <c r="AA585" s="73"/>
      <c r="AB585" s="73"/>
      <c r="AC585" s="73"/>
      <c r="AD585" s="73"/>
      <c r="AE585" s="73"/>
      <c r="AF585" s="73"/>
      <c r="AG585" s="73"/>
      <c r="AH585" s="47"/>
      <c r="AI585" s="47"/>
    </row>
    <row r="586" spans="17:35" x14ac:dyDescent="0.25">
      <c r="Q586" s="73"/>
      <c r="R586" s="73"/>
      <c r="S586" s="73"/>
      <c r="T586" s="73"/>
      <c r="U586" s="73"/>
      <c r="V586" s="73"/>
      <c r="W586" s="73"/>
      <c r="X586" s="73"/>
      <c r="Y586" s="73"/>
      <c r="Z586" s="73"/>
      <c r="AA586" s="73"/>
      <c r="AB586" s="73"/>
      <c r="AC586" s="73"/>
      <c r="AD586" s="73"/>
      <c r="AE586" s="73"/>
      <c r="AF586" s="73"/>
      <c r="AG586" s="73"/>
      <c r="AH586" s="47"/>
      <c r="AI586" s="47"/>
    </row>
    <row r="587" spans="17:35" x14ac:dyDescent="0.25">
      <c r="Q587" s="73"/>
      <c r="R587" s="73"/>
      <c r="S587" s="73"/>
      <c r="T587" s="73"/>
      <c r="U587" s="73"/>
      <c r="V587" s="73"/>
      <c r="W587" s="73"/>
      <c r="X587" s="73"/>
      <c r="Y587" s="73"/>
      <c r="Z587" s="73"/>
      <c r="AA587" s="73"/>
      <c r="AB587" s="73"/>
      <c r="AC587" s="73"/>
      <c r="AD587" s="73"/>
      <c r="AE587" s="73"/>
      <c r="AF587" s="73"/>
      <c r="AG587" s="73"/>
      <c r="AH587" s="47"/>
      <c r="AI587" s="47"/>
    </row>
    <row r="588" spans="17:35" x14ac:dyDescent="0.25">
      <c r="Q588" s="73"/>
      <c r="R588" s="73"/>
      <c r="S588" s="73"/>
      <c r="T588" s="73"/>
      <c r="U588" s="73"/>
      <c r="V588" s="73"/>
      <c r="W588" s="73"/>
      <c r="X588" s="73"/>
      <c r="Y588" s="73"/>
      <c r="Z588" s="73"/>
      <c r="AA588" s="73"/>
      <c r="AB588" s="73"/>
      <c r="AC588" s="73"/>
      <c r="AD588" s="73"/>
      <c r="AE588" s="73"/>
      <c r="AF588" s="73"/>
      <c r="AG588" s="73"/>
      <c r="AH588" s="47"/>
      <c r="AI588" s="47"/>
    </row>
    <row r="589" spans="17:35" x14ac:dyDescent="0.25">
      <c r="Q589" s="73"/>
      <c r="R589" s="73"/>
      <c r="S589" s="73"/>
      <c r="T589" s="73"/>
      <c r="U589" s="73"/>
      <c r="V589" s="73"/>
      <c r="W589" s="73"/>
      <c r="X589" s="73"/>
      <c r="Y589" s="73"/>
      <c r="Z589" s="73"/>
      <c r="AA589" s="73"/>
      <c r="AB589" s="73"/>
      <c r="AC589" s="73"/>
      <c r="AD589" s="73"/>
      <c r="AE589" s="73"/>
      <c r="AF589" s="73"/>
      <c r="AG589" s="73"/>
      <c r="AH589" s="47"/>
      <c r="AI589" s="47"/>
    </row>
    <row r="590" spans="17:35" x14ac:dyDescent="0.25">
      <c r="Q590" s="73"/>
      <c r="R590" s="73"/>
      <c r="S590" s="73"/>
      <c r="T590" s="73"/>
      <c r="U590" s="73"/>
      <c r="V590" s="73"/>
      <c r="W590" s="73"/>
      <c r="X590" s="73"/>
      <c r="Y590" s="73"/>
      <c r="Z590" s="73"/>
      <c r="AA590" s="73"/>
      <c r="AB590" s="73"/>
      <c r="AC590" s="73"/>
      <c r="AD590" s="73"/>
      <c r="AE590" s="73"/>
      <c r="AF590" s="73"/>
      <c r="AG590" s="73"/>
      <c r="AH590" s="47"/>
      <c r="AI590" s="47"/>
    </row>
    <row r="591" spans="17:35" x14ac:dyDescent="0.25">
      <c r="Q591" s="73"/>
      <c r="R591" s="73"/>
      <c r="S591" s="73"/>
      <c r="T591" s="73"/>
      <c r="U591" s="73"/>
      <c r="V591" s="73"/>
      <c r="W591" s="73"/>
      <c r="X591" s="73"/>
      <c r="Y591" s="73"/>
      <c r="Z591" s="73"/>
      <c r="AA591" s="73"/>
      <c r="AB591" s="73"/>
      <c r="AC591" s="73"/>
      <c r="AD591" s="73"/>
      <c r="AE591" s="73"/>
      <c r="AF591" s="73"/>
      <c r="AG591" s="73"/>
      <c r="AH591" s="47"/>
      <c r="AI591" s="47"/>
    </row>
    <row r="592" spans="17:35" x14ac:dyDescent="0.25">
      <c r="Q592" s="73"/>
      <c r="R592" s="73"/>
      <c r="S592" s="73"/>
      <c r="T592" s="73"/>
      <c r="U592" s="73"/>
      <c r="V592" s="73"/>
      <c r="W592" s="73"/>
      <c r="X592" s="73"/>
      <c r="Y592" s="73"/>
      <c r="Z592" s="73"/>
      <c r="AA592" s="73"/>
      <c r="AB592" s="73"/>
      <c r="AC592" s="73"/>
      <c r="AD592" s="73"/>
      <c r="AE592" s="73"/>
      <c r="AF592" s="73"/>
      <c r="AG592" s="73"/>
      <c r="AH592" s="47"/>
      <c r="AI592" s="47"/>
    </row>
    <row r="593" spans="17:35" x14ac:dyDescent="0.25">
      <c r="Q593" s="73"/>
      <c r="R593" s="73"/>
      <c r="S593" s="73"/>
      <c r="T593" s="73"/>
      <c r="U593" s="73"/>
      <c r="V593" s="73"/>
      <c r="W593" s="73"/>
      <c r="X593" s="73"/>
      <c r="Y593" s="73"/>
      <c r="Z593" s="73"/>
      <c r="AA593" s="73"/>
      <c r="AB593" s="73"/>
      <c r="AC593" s="73"/>
      <c r="AD593" s="73"/>
      <c r="AE593" s="73"/>
      <c r="AF593" s="73"/>
      <c r="AG593" s="73"/>
      <c r="AH593" s="47"/>
      <c r="AI593" s="47"/>
    </row>
    <row r="594" spans="17:35" x14ac:dyDescent="0.25">
      <c r="Q594" s="73"/>
      <c r="R594" s="73"/>
      <c r="S594" s="73"/>
      <c r="T594" s="73"/>
      <c r="U594" s="73"/>
      <c r="V594" s="73"/>
      <c r="W594" s="73"/>
      <c r="X594" s="73"/>
      <c r="Y594" s="73"/>
      <c r="Z594" s="73"/>
      <c r="AA594" s="73"/>
      <c r="AB594" s="73"/>
      <c r="AC594" s="73"/>
      <c r="AD594" s="73"/>
      <c r="AE594" s="73"/>
      <c r="AF594" s="73"/>
      <c r="AG594" s="73"/>
      <c r="AH594" s="47"/>
      <c r="AI594" s="47"/>
    </row>
    <row r="595" spans="17:35" x14ac:dyDescent="0.25">
      <c r="Q595" s="73"/>
      <c r="R595" s="73"/>
      <c r="S595" s="73"/>
      <c r="T595" s="73"/>
      <c r="U595" s="73"/>
      <c r="V595" s="73"/>
      <c r="W595" s="73"/>
      <c r="X595" s="73"/>
      <c r="Y595" s="73"/>
      <c r="Z595" s="73"/>
      <c r="AA595" s="73"/>
      <c r="AB595" s="73"/>
      <c r="AC595" s="73"/>
      <c r="AD595" s="73"/>
      <c r="AE595" s="73"/>
      <c r="AF595" s="73"/>
      <c r="AG595" s="73"/>
      <c r="AH595" s="47"/>
      <c r="AI595" s="47"/>
    </row>
    <row r="596" spans="17:35" x14ac:dyDescent="0.25">
      <c r="Q596" s="73"/>
      <c r="R596" s="73"/>
      <c r="S596" s="73"/>
      <c r="T596" s="73"/>
      <c r="U596" s="73"/>
      <c r="V596" s="73"/>
      <c r="W596" s="73"/>
      <c r="X596" s="73"/>
      <c r="Y596" s="73"/>
      <c r="Z596" s="73"/>
      <c r="AA596" s="73"/>
      <c r="AB596" s="73"/>
      <c r="AC596" s="73"/>
      <c r="AD596" s="73"/>
      <c r="AE596" s="73"/>
      <c r="AF596" s="73"/>
      <c r="AG596" s="73"/>
      <c r="AH596" s="47"/>
      <c r="AI596" s="47"/>
    </row>
    <row r="597" spans="17:35" x14ac:dyDescent="0.25">
      <c r="Q597" s="73"/>
      <c r="R597" s="73"/>
      <c r="S597" s="73"/>
      <c r="T597" s="73"/>
      <c r="U597" s="73"/>
      <c r="V597" s="73"/>
      <c r="W597" s="73"/>
      <c r="X597" s="73"/>
      <c r="Y597" s="73"/>
      <c r="Z597" s="73"/>
      <c r="AA597" s="73"/>
      <c r="AB597" s="73"/>
      <c r="AC597" s="73"/>
      <c r="AD597" s="73"/>
      <c r="AE597" s="73"/>
      <c r="AF597" s="73"/>
      <c r="AG597" s="73"/>
      <c r="AH597" s="47"/>
      <c r="AI597" s="47"/>
    </row>
    <row r="598" spans="17:35" x14ac:dyDescent="0.25">
      <c r="Q598" s="73"/>
      <c r="R598" s="73"/>
      <c r="S598" s="73"/>
      <c r="T598" s="73"/>
      <c r="U598" s="73"/>
      <c r="V598" s="73"/>
      <c r="X598" s="73"/>
      <c r="Y598" s="73"/>
      <c r="Z598" s="73"/>
      <c r="AA598" s="73"/>
      <c r="AB598" s="73"/>
      <c r="AC598" s="73"/>
      <c r="AD598" s="73"/>
      <c r="AE598" s="73"/>
      <c r="AF598" s="73"/>
      <c r="AG598" s="73"/>
      <c r="AH598" s="47"/>
      <c r="AI598" s="47"/>
    </row>
  </sheetData>
  <autoFilter ref="A19:AK263" xr:uid="{00000000-0009-0000-0000-00000A000000}"/>
  <mergeCells count="21">
    <mergeCell ref="B7:N7"/>
    <mergeCell ref="B3:F3"/>
    <mergeCell ref="B4:C4"/>
    <mergeCell ref="B5:N5"/>
    <mergeCell ref="B6:N6"/>
    <mergeCell ref="B13:E13"/>
    <mergeCell ref="F13:N13"/>
    <mergeCell ref="B14:E14"/>
    <mergeCell ref="F14:N14"/>
    <mergeCell ref="B8:N8"/>
    <mergeCell ref="B9:N9"/>
    <mergeCell ref="B11:E11"/>
    <mergeCell ref="F11:N11"/>
    <mergeCell ref="B12:E12"/>
    <mergeCell ref="F12:N12"/>
    <mergeCell ref="Q17:AG17"/>
    <mergeCell ref="B15:E15"/>
    <mergeCell ref="F15:N15"/>
    <mergeCell ref="B16:E16"/>
    <mergeCell ref="F16:N16"/>
    <mergeCell ref="B17:E17"/>
  </mergeCells>
  <phoneticPr fontId="37" type="noConversion"/>
  <hyperlinks>
    <hyperlink ref="G18" r:id="rId1" xr:uid="{00000000-0004-0000-0A00-000000000000}"/>
    <hyperlink ref="G17" r:id="rId2" xr:uid="{00000000-0004-0000-0A00-000001000000}"/>
    <hyperlink ref="F12:N12" r:id="rId3" display="S:\School Funding\Cycle 12-2020-21\Grant Income\Teacher__Pay_Grant_Allocations_April_2020_to_August_2020.xlsx" xr:uid="{00000000-0004-0000-0A00-000002000000}"/>
    <hyperlink ref="F13:N13" r:id="rId4" display="S:\School Funding\Cycle 12-2020-21\Grant Income\Teachers_Pension_Employers_Contribution_Grant_April_2020_Allocations.xlsx" xr:uid="{00000000-0004-0000-0A00-000003000000}"/>
    <hyperlink ref="F14:N14" r:id="rId5" display="S:\School Funding\Cycle 12-2020-21\Grant Income\TPG_Allocations_September_2020_to_March_2021.ods" xr:uid="{00000000-0004-0000-0A00-000004000000}"/>
    <hyperlink ref="F15:N15" r:id="rId6" display="S:\School Funding\Cycle 12-2020-21\Grant Income\TPECG_Allocations_September_2020_to_March_2021.ods" xr:uid="{00000000-0004-0000-0A00-000005000000}"/>
  </hyperlinks>
  <pageMargins left="0.7" right="0.7" top="0.75" bottom="0.75" header="0.3" footer="0.3"/>
  <pageSetup paperSize="9" orientation="portrait" r:id="rId7"/>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B3F9F9"/>
  </sheetPr>
  <dimension ref="A1:V430"/>
  <sheetViews>
    <sheetView workbookViewId="0"/>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364"/>
      <c r="B1" s="365"/>
      <c r="C1" s="365"/>
      <c r="D1" s="365" t="str">
        <f>SchoolReport!F1&amp;" "&amp;SchoolReport!H1</f>
        <v>Barnet Schools Funding 2022-23</v>
      </c>
      <c r="E1" s="365"/>
      <c r="F1" s="365"/>
      <c r="G1" s="365"/>
      <c r="H1" s="365"/>
      <c r="I1" s="365"/>
      <c r="J1" s="365"/>
      <c r="K1" s="365"/>
      <c r="L1" s="365"/>
      <c r="M1" s="365"/>
      <c r="N1" s="366"/>
      <c r="P1" s="27"/>
      <c r="Q1" s="27"/>
      <c r="R1" s="27"/>
      <c r="S1" s="27"/>
      <c r="U1" s="27" t="s">
        <v>1228</v>
      </c>
      <c r="V1" s="28">
        <v>11392</v>
      </c>
    </row>
    <row r="2" spans="1:22" ht="15.75" thickBot="1" x14ac:dyDescent="0.3">
      <c r="P2" s="27"/>
      <c r="Q2" s="27"/>
      <c r="R2" s="27"/>
      <c r="S2" s="27"/>
      <c r="U2" s="27" t="s">
        <v>1229</v>
      </c>
      <c r="V2" s="28">
        <v>10161</v>
      </c>
    </row>
    <row r="3" spans="1:22" ht="30.75" thickTop="1" thickBot="1" x14ac:dyDescent="0.55000000000000004">
      <c r="A3" s="76" t="s">
        <v>1230</v>
      </c>
      <c r="B3" s="479" t="s">
        <v>34</v>
      </c>
      <c r="C3" s="480"/>
      <c r="D3" s="480"/>
      <c r="E3" s="481"/>
      <c r="F3" s="77"/>
      <c r="H3" s="482" t="s">
        <v>1231</v>
      </c>
      <c r="I3" s="483"/>
      <c r="P3" s="380"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1235</v>
      </c>
      <c r="V4" s="28">
        <v>11438</v>
      </c>
    </row>
    <row r="5" spans="1:22" ht="16.5" thickTop="1" thickBot="1" x14ac:dyDescent="0.3">
      <c r="A5" s="78" t="s">
        <v>1236</v>
      </c>
      <c r="B5" s="79" t="str">
        <f>SchoolReport!D1</f>
        <v>May</v>
      </c>
      <c r="C5" s="77" t="str">
        <f>VLOOKUP(B5,P1:R14,3,0)</f>
        <v>Ma22</v>
      </c>
      <c r="D5" s="77" t="str">
        <f>VLOOKUP(B5,P1:S14,4,0)</f>
        <v>R</v>
      </c>
      <c r="P5" s="27" t="s">
        <v>1208</v>
      </c>
      <c r="Q5" s="27">
        <v>19</v>
      </c>
      <c r="R5" s="27" t="str">
        <f>LEFT(P5,2)&amp;MID(SchoolReport!$H$1,3,2)</f>
        <v>Ju22</v>
      </c>
      <c r="S5" s="27" t="s">
        <v>1237</v>
      </c>
      <c r="U5" s="27" t="s">
        <v>1238</v>
      </c>
      <c r="V5" s="28">
        <v>11438</v>
      </c>
    </row>
    <row r="6" spans="1:22" ht="16.5" thickTop="1" thickBot="1" x14ac:dyDescent="0.3">
      <c r="P6" s="27" t="s">
        <v>1209</v>
      </c>
      <c r="Q6" s="27">
        <v>20</v>
      </c>
      <c r="R6" s="27" t="str">
        <f>LEFT(P6,2)&amp;MID(SchoolReport!$H$1,3,2)</f>
        <v>Ju22</v>
      </c>
      <c r="S6" s="27" t="s">
        <v>1239</v>
      </c>
      <c r="U6" s="27" t="s">
        <v>1240</v>
      </c>
      <c r="V6" s="28">
        <v>11336</v>
      </c>
    </row>
    <row r="7" spans="1:22" ht="16.5" customHeight="1" thickTop="1" thickBot="1" x14ac:dyDescent="0.3">
      <c r="A7" s="78" t="s">
        <v>1241</v>
      </c>
      <c r="B7" s="371" cm="1">
        <f t="array" ref="B7">INDEX(TPG!Q18:AB18,,MATCH(B5,TPG!Q19:AB19,0))</f>
        <v>353063</v>
      </c>
      <c r="C7" s="484" t="str">
        <f>IF(ROUND(ABS(B7-B8),0)&gt;0,"Error","OK")</f>
        <v>OK</v>
      </c>
      <c r="D7" s="485"/>
      <c r="P7" s="27" t="s">
        <v>1210</v>
      </c>
      <c r="Q7" s="27">
        <v>21</v>
      </c>
      <c r="R7" s="27" t="str">
        <f>LEFT(P7,2)&amp;MID(SchoolReport!$H$1,3,2)</f>
        <v>Au22</v>
      </c>
      <c r="S7" s="27" t="s">
        <v>1242</v>
      </c>
    </row>
    <row r="8" spans="1:22" ht="16.5" thickTop="1" thickBot="1" x14ac:dyDescent="0.3">
      <c r="A8" s="78" t="s">
        <v>1243</v>
      </c>
      <c r="B8" s="80">
        <f>SUM(G20:G830)</f>
        <v>353063</v>
      </c>
      <c r="C8" s="484"/>
      <c r="D8" s="485"/>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73">
        <f ca="1">COUNTIFS(INDIRECT(B3&amp;"!"&amp;D5&amp;"20:"&amp;D5&amp;"1000"),"&gt;0")</f>
        <v>114</v>
      </c>
      <c r="C10" s="484" t="str">
        <f ca="1">IF(ROUND(ABS(B10-B11),0)&gt;0,"Error","OK")</f>
        <v>OK</v>
      </c>
      <c r="D10" s="485"/>
      <c r="P10" s="27" t="s">
        <v>1213</v>
      </c>
      <c r="Q10" s="27">
        <v>24</v>
      </c>
      <c r="R10" s="27" t="str">
        <f>LEFT(P10,2)&amp;MID(SchoolReport!$H$1,3,2)</f>
        <v>No22</v>
      </c>
      <c r="S10" s="27" t="s">
        <v>1247</v>
      </c>
    </row>
    <row r="11" spans="1:22" ht="16.5" thickTop="1" thickBot="1" x14ac:dyDescent="0.3">
      <c r="A11" s="78" t="s">
        <v>1248</v>
      </c>
      <c r="B11" s="78">
        <f>COUNTIF(G20:G1000,"&gt;0")</f>
        <v>114</v>
      </c>
      <c r="C11" s="484"/>
      <c r="D11" s="485"/>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1257</v>
      </c>
      <c r="F17" s="83"/>
      <c r="G17" s="84">
        <f>SUM(G20:G974)</f>
        <v>353063</v>
      </c>
      <c r="H17" s="83"/>
      <c r="I17" s="85"/>
      <c r="J17" t="s">
        <v>1258</v>
      </c>
      <c r="O17" s="81"/>
    </row>
    <row r="18" spans="1:21" ht="15.75" thickBot="1" x14ac:dyDescent="0.3">
      <c r="A18" s="82"/>
      <c r="B18" s="95"/>
      <c r="C18" s="82"/>
      <c r="E18" t="s">
        <v>1259</v>
      </c>
      <c r="F18" s="83"/>
      <c r="G18" s="96"/>
      <c r="H18" s="83"/>
      <c r="I18" s="85"/>
      <c r="O18" s="81"/>
    </row>
    <row r="19" spans="1:21" ht="15.75" thickBot="1" x14ac:dyDescent="0.3">
      <c r="A19" s="97" t="s">
        <v>1260</v>
      </c>
      <c r="B19" s="98" t="s">
        <v>1261</v>
      </c>
      <c r="C19" s="99" t="s">
        <v>1262</v>
      </c>
      <c r="D19" s="100" t="s">
        <v>1263</v>
      </c>
      <c r="E19" s="101" t="s">
        <v>1264</v>
      </c>
      <c r="F19" s="102" t="s">
        <v>1265</v>
      </c>
      <c r="G19" s="103" t="s">
        <v>1266</v>
      </c>
      <c r="H19" s="104" t="s">
        <v>1267</v>
      </c>
      <c r="I19" s="105" t="s">
        <v>1268</v>
      </c>
      <c r="J19" s="101" t="s">
        <v>1269</v>
      </c>
      <c r="K19" s="100" t="s">
        <v>1263</v>
      </c>
      <c r="L19" s="100" t="s">
        <v>1270</v>
      </c>
      <c r="M19" s="100" t="s">
        <v>1263</v>
      </c>
      <c r="N19" s="100" t="s">
        <v>1271</v>
      </c>
      <c r="O19" s="106" t="s">
        <v>1272</v>
      </c>
      <c r="P19" s="100" t="s">
        <v>1273</v>
      </c>
      <c r="Q19" s="100" t="s">
        <v>1263</v>
      </c>
      <c r="R19" s="107" t="s">
        <v>1274</v>
      </c>
    </row>
    <row r="20" spans="1:21" x14ac:dyDescent="0.25">
      <c r="A20" s="108">
        <v>1</v>
      </c>
      <c r="B20" s="109">
        <v>2</v>
      </c>
      <c r="C20" s="110">
        <f>TPG!J20</f>
        <v>400102</v>
      </c>
      <c r="D20" s="111" t="b">
        <v>1</v>
      </c>
      <c r="E20" s="112" t="str">
        <f>RIGHT(TPG!C20,4)&amp;"."&amp;TPG!M20&amp;"."&amp;TPG!K20&amp;"."&amp;$C$5</f>
        <v>1000.TPG.I01.Ma22</v>
      </c>
      <c r="F20" s="113">
        <f ca="1">TODAY()</f>
        <v>44697</v>
      </c>
      <c r="G20" s="114" cm="1">
        <f t="array" ref="G20">IF(SUMPRODUCT((TPG!$Q$19:$AB$19=$B$5)*TPG!Q20:AB20)&gt;0,SUMPRODUCT((TPG!$Q$19:$AB$19=$B$5)*TPG!Q20:AB20),0)</f>
        <v>2156</v>
      </c>
      <c r="H20" s="115">
        <f ca="1">F20</f>
        <v>44697</v>
      </c>
      <c r="I20" s="116">
        <v>0</v>
      </c>
      <c r="J20" s="112" t="str">
        <f>LEFT(TPG!D20,20)&amp;"."&amp;TPGPAY!E20</f>
        <v>Brookhill Nursery.1000.TPG.I01.Ma22</v>
      </c>
      <c r="K20" s="111" t="b">
        <v>1</v>
      </c>
      <c r="L20" s="117" t="s">
        <v>1275</v>
      </c>
      <c r="M20" s="111" t="b">
        <v>1</v>
      </c>
      <c r="N20" s="111" t="s">
        <v>1276</v>
      </c>
      <c r="O20" s="118" t="str">
        <f>TPG!I20</f>
        <v>11294/543965</v>
      </c>
      <c r="P20" s="111" t="b">
        <v>1</v>
      </c>
      <c r="Q20" s="111" t="b">
        <v>1</v>
      </c>
      <c r="R20" s="111" t="b">
        <v>1</v>
      </c>
      <c r="T20" s="10">
        <f>LEN(E20)</f>
        <v>17</v>
      </c>
      <c r="U20" s="289">
        <f>LEN(J20)</f>
        <v>35</v>
      </c>
    </row>
    <row r="21" spans="1:21" x14ac:dyDescent="0.25">
      <c r="A21" s="108">
        <v>1</v>
      </c>
      <c r="B21" s="109">
        <v>2</v>
      </c>
      <c r="C21" s="110">
        <f>TPG!J21</f>
        <v>400102</v>
      </c>
      <c r="D21" s="111" t="b">
        <v>1</v>
      </c>
      <c r="E21" s="112" t="str">
        <f>RIGHT(TPG!C21,4)&amp;"."&amp;TPG!M21&amp;"."&amp;TPG!K21&amp;"."&amp;$C$5</f>
        <v>1001.TPG.I01.Ma22</v>
      </c>
      <c r="F21" s="113">
        <f t="shared" ref="F21:F84" ca="1" si="0">TODAY()</f>
        <v>44697</v>
      </c>
      <c r="G21" s="114" cm="1">
        <f t="array" ref="G21">IF(SUMPRODUCT((TPG!$Q$19:$AB$19=$B$5)*TPG!Q21:AB21)&gt;0,SUMPRODUCT((TPG!$Q$19:$AB$19=$B$5)*TPG!Q21:AB21),0)</f>
        <v>2156</v>
      </c>
      <c r="H21" s="115">
        <f t="shared" ref="H21:H84" ca="1" si="1">F21</f>
        <v>44697</v>
      </c>
      <c r="I21" s="116">
        <v>0</v>
      </c>
      <c r="J21" s="112" t="str">
        <f>LEFT(TPG!D21,20)&amp;"."&amp;TPGPAY!E21</f>
        <v>Hampden Way Nursery.1001.TPG.I01.Ma22</v>
      </c>
      <c r="K21" s="111" t="b">
        <v>1</v>
      </c>
      <c r="L21" s="117" t="s">
        <v>1275</v>
      </c>
      <c r="M21" s="111" t="b">
        <v>1</v>
      </c>
      <c r="N21" s="111" t="s">
        <v>1276</v>
      </c>
      <c r="O21" s="118" t="str">
        <f>TPG!I21</f>
        <v>11294/543965</v>
      </c>
      <c r="P21" s="111" t="b">
        <v>1</v>
      </c>
      <c r="Q21" s="111" t="b">
        <v>1</v>
      </c>
      <c r="R21" s="111" t="b">
        <v>1</v>
      </c>
      <c r="T21" s="10">
        <f t="shared" ref="T21:T84" si="2">LEN(E21)</f>
        <v>17</v>
      </c>
      <c r="U21" s="289">
        <f t="shared" ref="U21:U84" si="3">LEN(J21)</f>
        <v>37</v>
      </c>
    </row>
    <row r="22" spans="1:21" x14ac:dyDescent="0.25">
      <c r="A22" s="108">
        <v>1</v>
      </c>
      <c r="B22" s="109">
        <v>2</v>
      </c>
      <c r="C22" s="110">
        <f>TPG!J22</f>
        <v>400072</v>
      </c>
      <c r="D22" s="111" t="b">
        <v>1</v>
      </c>
      <c r="E22" s="112" t="str">
        <f>RIGHT(TPG!C22,4)&amp;"."&amp;TPG!M22&amp;"."&amp;TPG!K22&amp;"."&amp;$C$5</f>
        <v>1002.TPG.I01.Ma22</v>
      </c>
      <c r="F22" s="113">
        <f t="shared" ca="1" si="0"/>
        <v>44697</v>
      </c>
      <c r="G22" s="114" cm="1">
        <f t="array" ref="G22">IF(SUMPRODUCT((TPG!$Q$19:$AB$19=$B$5)*TPG!Q22:AB22)&gt;0,SUMPRODUCT((TPG!$Q$19:$AB$19=$B$5)*TPG!Q22:AB22),0)</f>
        <v>2156</v>
      </c>
      <c r="H22" s="115">
        <f t="shared" ca="1" si="1"/>
        <v>44697</v>
      </c>
      <c r="I22" s="116">
        <v>0</v>
      </c>
      <c r="J22" s="112" t="str">
        <f>LEFT(TPG!D22,20)&amp;"."&amp;TPGPAY!E22</f>
        <v>Moss Hall Nursery.1002.TPG.I01.Ma22</v>
      </c>
      <c r="K22" s="111" t="b">
        <v>1</v>
      </c>
      <c r="L22" s="117" t="s">
        <v>1275</v>
      </c>
      <c r="M22" s="111" t="b">
        <v>1</v>
      </c>
      <c r="N22" s="111" t="s">
        <v>1276</v>
      </c>
      <c r="O22" s="118" t="str">
        <f>TPG!I22</f>
        <v>11294/543965</v>
      </c>
      <c r="P22" s="111" t="b">
        <v>1</v>
      </c>
      <c r="Q22" s="111" t="b">
        <v>1</v>
      </c>
      <c r="R22" s="111" t="b">
        <v>1</v>
      </c>
      <c r="T22" s="10">
        <f t="shared" si="2"/>
        <v>17</v>
      </c>
      <c r="U22" s="289">
        <f t="shared" si="3"/>
        <v>35</v>
      </c>
    </row>
    <row r="23" spans="1:21" x14ac:dyDescent="0.25">
      <c r="A23" s="108">
        <v>1</v>
      </c>
      <c r="B23" s="109">
        <v>2</v>
      </c>
      <c r="C23" s="110">
        <f>TPG!J23</f>
        <v>400102</v>
      </c>
      <c r="D23" s="111" t="b">
        <v>1</v>
      </c>
      <c r="E23" s="112" t="str">
        <f>RIGHT(TPG!C23,4)&amp;"."&amp;TPG!M23&amp;"."&amp;TPG!K23&amp;"."&amp;$C$5</f>
        <v>1003.TPG.I01.Ma22</v>
      </c>
      <c r="F23" s="113">
        <f t="shared" ca="1" si="0"/>
        <v>44697</v>
      </c>
      <c r="G23" s="114" cm="1">
        <f t="array" ref="G23">IF(SUMPRODUCT((TPG!$Q$19:$AB$19=$B$5)*TPG!Q23:AB23)&gt;0,SUMPRODUCT((TPG!$Q$19:$AB$19=$B$5)*TPG!Q23:AB23),0)</f>
        <v>2458</v>
      </c>
      <c r="H23" s="115">
        <f t="shared" ca="1" si="1"/>
        <v>44697</v>
      </c>
      <c r="I23" s="116">
        <v>0</v>
      </c>
      <c r="J23" s="112" t="str">
        <f>LEFT(TPG!D23,20)&amp;"."&amp;TPGPAY!E23</f>
        <v>St Margaret's Nurser.1003.TPG.I01.Ma22</v>
      </c>
      <c r="K23" s="111" t="b">
        <v>1</v>
      </c>
      <c r="L23" s="117" t="s">
        <v>1275</v>
      </c>
      <c r="M23" s="111" t="b">
        <v>1</v>
      </c>
      <c r="N23" s="111" t="s">
        <v>1276</v>
      </c>
      <c r="O23" s="118" t="str">
        <f>TPG!I23</f>
        <v>11294/543965</v>
      </c>
      <c r="P23" s="111" t="b">
        <v>1</v>
      </c>
      <c r="Q23" s="111" t="b">
        <v>1</v>
      </c>
      <c r="R23" s="111" t="b">
        <v>1</v>
      </c>
      <c r="T23" s="10">
        <f t="shared" si="2"/>
        <v>17</v>
      </c>
      <c r="U23" s="289">
        <f t="shared" si="3"/>
        <v>38</v>
      </c>
    </row>
    <row r="24" spans="1:21" x14ac:dyDescent="0.25">
      <c r="A24" s="108">
        <v>1</v>
      </c>
      <c r="B24" s="109">
        <v>2</v>
      </c>
      <c r="C24" s="110">
        <f>TPG!J24</f>
        <v>400005</v>
      </c>
      <c r="D24" s="111" t="b">
        <v>1</v>
      </c>
      <c r="E24" s="112" t="str">
        <f>RIGHT(TPG!C24,4)&amp;"."&amp;TPG!M24&amp;"."&amp;TPG!K24&amp;"."&amp;$C$5</f>
        <v>2002.TPG.I01.Ma22</v>
      </c>
      <c r="F24" s="113">
        <f t="shared" ca="1" si="0"/>
        <v>44697</v>
      </c>
      <c r="G24" s="114" cm="1">
        <f t="array" ref="G24">IF(SUMPRODUCT((TPG!$Q$19:$AB$19=$B$5)*TPG!Q24:AB24)&gt;0,SUMPRODUCT((TPG!$Q$19:$AB$19=$B$5)*TPG!Q24:AB24),0)</f>
        <v>711</v>
      </c>
      <c r="H24" s="115">
        <f t="shared" ca="1" si="1"/>
        <v>44697</v>
      </c>
      <c r="I24" s="116">
        <v>0</v>
      </c>
      <c r="J24" s="112" t="str">
        <f>LEFT(TPG!D24,20)&amp;"."&amp;TPGPAY!E24</f>
        <v>Barnfield School.2002.TPG.I01.Ma22</v>
      </c>
      <c r="K24" s="111" t="b">
        <v>1</v>
      </c>
      <c r="L24" s="117" t="s">
        <v>1275</v>
      </c>
      <c r="M24" s="111" t="b">
        <v>1</v>
      </c>
      <c r="N24" s="111" t="s">
        <v>1276</v>
      </c>
      <c r="O24" s="118" t="str">
        <f>TPG!I24</f>
        <v>11294/543965</v>
      </c>
      <c r="P24" s="111" t="b">
        <v>1</v>
      </c>
      <c r="Q24" s="111" t="b">
        <v>1</v>
      </c>
      <c r="R24" s="111" t="b">
        <v>1</v>
      </c>
      <c r="T24" s="10">
        <f t="shared" si="2"/>
        <v>17</v>
      </c>
      <c r="U24" s="289">
        <f t="shared" si="3"/>
        <v>34</v>
      </c>
    </row>
    <row r="25" spans="1:21" x14ac:dyDescent="0.25">
      <c r="A25" s="108">
        <v>1</v>
      </c>
      <c r="B25" s="109">
        <v>2</v>
      </c>
      <c r="C25" s="110">
        <f>TPG!J25</f>
        <v>400051</v>
      </c>
      <c r="D25" s="111" t="b">
        <v>1</v>
      </c>
      <c r="E25" s="112" t="str">
        <f>RIGHT(TPG!C25,4)&amp;"."&amp;TPG!M25&amp;"."&amp;TPG!K25&amp;"."&amp;$C$5</f>
        <v>2003.TPG.I01.Ma22</v>
      </c>
      <c r="F25" s="113">
        <f t="shared" ca="1" si="0"/>
        <v>44697</v>
      </c>
      <c r="G25" s="114" cm="1">
        <f t="array" ref="G25">IF(SUMPRODUCT((TPG!$Q$19:$AB$19=$B$5)*TPG!Q25:AB25)&gt;0,SUMPRODUCT((TPG!$Q$19:$AB$19=$B$5)*TPG!Q25:AB25),0)</f>
        <v>1250</v>
      </c>
      <c r="H25" s="115">
        <f t="shared" ca="1" si="1"/>
        <v>44697</v>
      </c>
      <c r="I25" s="116">
        <v>0</v>
      </c>
      <c r="J25" s="112" t="str">
        <f>LEFT(TPG!D25,20)&amp;"."&amp;TPGPAY!E25</f>
        <v>Bell Lane Primary Sc.2003.TPG.I01.Ma22</v>
      </c>
      <c r="K25" s="111" t="b">
        <v>1</v>
      </c>
      <c r="L25" s="117" t="s">
        <v>1275</v>
      </c>
      <c r="M25" s="111" t="b">
        <v>1</v>
      </c>
      <c r="N25" s="111" t="s">
        <v>1276</v>
      </c>
      <c r="O25" s="118" t="str">
        <f>TPG!I25</f>
        <v>11294/543965</v>
      </c>
      <c r="P25" s="111" t="b">
        <v>1</v>
      </c>
      <c r="Q25" s="111" t="b">
        <v>1</v>
      </c>
      <c r="R25" s="111" t="b">
        <v>1</v>
      </c>
      <c r="T25" s="10">
        <f t="shared" si="2"/>
        <v>17</v>
      </c>
      <c r="U25" s="289">
        <f t="shared" si="3"/>
        <v>38</v>
      </c>
    </row>
    <row r="26" spans="1:21" x14ac:dyDescent="0.25">
      <c r="A26" s="108">
        <v>1</v>
      </c>
      <c r="B26" s="109">
        <v>2</v>
      </c>
      <c r="C26" s="110">
        <f>TPG!J26</f>
        <v>400057</v>
      </c>
      <c r="D26" s="111" t="b">
        <v>1</v>
      </c>
      <c r="E26" s="112" t="str">
        <f>RIGHT(TPG!C26,4)&amp;"."&amp;TPG!M26&amp;"."&amp;TPG!K26&amp;"."&amp;$C$5</f>
        <v>2008.TPG.I01.Ma22</v>
      </c>
      <c r="F26" s="113">
        <f t="shared" ca="1" si="0"/>
        <v>44697</v>
      </c>
      <c r="G26" s="114" cm="1">
        <f t="array" ref="G26">IF(SUMPRODUCT((TPG!$Q$19:$AB$19=$B$5)*TPG!Q26:AB26)&gt;0,SUMPRODUCT((TPG!$Q$19:$AB$19=$B$5)*TPG!Q26:AB26),0)</f>
        <v>884</v>
      </c>
      <c r="H26" s="115">
        <f t="shared" ca="1" si="1"/>
        <v>44697</v>
      </c>
      <c r="I26" s="116">
        <v>0</v>
      </c>
      <c r="J26" s="112" t="str">
        <f>LEFT(TPG!D26,20)&amp;"."&amp;TPGPAY!E26</f>
        <v>Brookland Infant  &amp; .2008.TPG.I01.Ma22</v>
      </c>
      <c r="K26" s="111" t="b">
        <v>1</v>
      </c>
      <c r="L26" s="117" t="s">
        <v>1275</v>
      </c>
      <c r="M26" s="111" t="b">
        <v>1</v>
      </c>
      <c r="N26" s="111" t="s">
        <v>1276</v>
      </c>
      <c r="O26" s="118" t="str">
        <f>TPG!I26</f>
        <v>11294/543965</v>
      </c>
      <c r="P26" s="111" t="b">
        <v>1</v>
      </c>
      <c r="Q26" s="111" t="b">
        <v>1</v>
      </c>
      <c r="R26" s="111" t="b">
        <v>1</v>
      </c>
      <c r="T26" s="10">
        <f t="shared" si="2"/>
        <v>17</v>
      </c>
      <c r="U26" s="289">
        <f t="shared" si="3"/>
        <v>38</v>
      </c>
    </row>
    <row r="27" spans="1:21" x14ac:dyDescent="0.25">
      <c r="A27" s="108">
        <v>1</v>
      </c>
      <c r="B27" s="109">
        <v>2</v>
      </c>
      <c r="C27" s="110">
        <f>TPG!J27</f>
        <v>400061</v>
      </c>
      <c r="D27" s="111" t="b">
        <v>1</v>
      </c>
      <c r="E27" s="112" t="str">
        <f>RIGHT(TPG!C27,4)&amp;"."&amp;TPG!M27&amp;"."&amp;TPG!K27&amp;"."&amp;$C$5</f>
        <v>2009.TPG.I01.Ma22</v>
      </c>
      <c r="F27" s="113">
        <f t="shared" ca="1" si="0"/>
        <v>44697</v>
      </c>
      <c r="G27" s="114" cm="1">
        <f t="array" ref="G27">IF(SUMPRODUCT((TPG!$Q$19:$AB$19=$B$5)*TPG!Q27:AB27)&gt;0,SUMPRODUCT((TPG!$Q$19:$AB$19=$B$5)*TPG!Q27:AB27),0)</f>
        <v>733</v>
      </c>
      <c r="H27" s="115">
        <f t="shared" ca="1" si="1"/>
        <v>44697</v>
      </c>
      <c r="I27" s="116">
        <v>0</v>
      </c>
      <c r="J27" s="112" t="str">
        <f>LEFT(TPG!D27,20)&amp;"."&amp;TPGPAY!E27</f>
        <v>Brunswick Park Prima.2009.TPG.I01.Ma22</v>
      </c>
      <c r="K27" s="111" t="b">
        <v>1</v>
      </c>
      <c r="L27" s="117" t="s">
        <v>1275</v>
      </c>
      <c r="M27" s="111" t="b">
        <v>1</v>
      </c>
      <c r="N27" s="111" t="s">
        <v>1276</v>
      </c>
      <c r="O27" s="118" t="str">
        <f>TPG!I27</f>
        <v>11294/543965</v>
      </c>
      <c r="P27" s="111" t="b">
        <v>1</v>
      </c>
      <c r="Q27" s="111" t="b">
        <v>1</v>
      </c>
      <c r="R27" s="111" t="b">
        <v>1</v>
      </c>
      <c r="T27" s="10">
        <f t="shared" si="2"/>
        <v>17</v>
      </c>
      <c r="U27" s="289">
        <f t="shared" si="3"/>
        <v>38</v>
      </c>
    </row>
    <row r="28" spans="1:21" x14ac:dyDescent="0.25">
      <c r="A28" s="108">
        <v>1</v>
      </c>
      <c r="B28" s="109">
        <v>2</v>
      </c>
      <c r="C28" s="110">
        <f>TPG!J28</f>
        <v>400050</v>
      </c>
      <c r="D28" s="111" t="b">
        <v>1</v>
      </c>
      <c r="E28" s="112" t="str">
        <f>RIGHT(TPG!C28,4)&amp;"."&amp;TPG!M28&amp;"."&amp;TPG!K28&amp;"."&amp;$C$5</f>
        <v>2014.TPG.I01.Ma22</v>
      </c>
      <c r="F28" s="113">
        <f t="shared" ca="1" si="0"/>
        <v>44697</v>
      </c>
      <c r="G28" s="114" cm="1">
        <f t="array" ref="G28">IF(SUMPRODUCT((TPG!$Q$19:$AB$19=$B$5)*TPG!Q28:AB28)&gt;0,SUMPRODUCT((TPG!$Q$19:$AB$19=$B$5)*TPG!Q28:AB28),0)</f>
        <v>1725</v>
      </c>
      <c r="H28" s="115">
        <f t="shared" ca="1" si="1"/>
        <v>44697</v>
      </c>
      <c r="I28" s="116">
        <v>0</v>
      </c>
      <c r="J28" s="112" t="str">
        <f>LEFT(TPG!D28,20)&amp;"."&amp;TPGPAY!E28</f>
        <v>Colindale School.2014.TPG.I01.Ma22</v>
      </c>
      <c r="K28" s="111" t="b">
        <v>1</v>
      </c>
      <c r="L28" s="117" t="s">
        <v>1275</v>
      </c>
      <c r="M28" s="111" t="b">
        <v>1</v>
      </c>
      <c r="N28" s="111" t="s">
        <v>1276</v>
      </c>
      <c r="O28" s="118" t="str">
        <f>TPG!I28</f>
        <v>11294/543965</v>
      </c>
      <c r="P28" s="111" t="b">
        <v>1</v>
      </c>
      <c r="Q28" s="111" t="b">
        <v>1</v>
      </c>
      <c r="R28" s="111" t="b">
        <v>1</v>
      </c>
      <c r="T28" s="10">
        <f t="shared" si="2"/>
        <v>17</v>
      </c>
      <c r="U28" s="289">
        <f t="shared" si="3"/>
        <v>34</v>
      </c>
    </row>
    <row r="29" spans="1:21" x14ac:dyDescent="0.25">
      <c r="A29" s="108">
        <v>1</v>
      </c>
      <c r="B29" s="109">
        <v>2</v>
      </c>
      <c r="C29" s="110">
        <f>TPG!J29</f>
        <v>400059</v>
      </c>
      <c r="D29" s="111" t="b">
        <v>1</v>
      </c>
      <c r="E29" s="112" t="str">
        <f>RIGHT(TPG!C29,4)&amp;"."&amp;TPG!M29&amp;"."&amp;TPG!K29&amp;"."&amp;$C$5</f>
        <v>2015.TPG.I01.Ma22</v>
      </c>
      <c r="F29" s="113">
        <f t="shared" ca="1" si="0"/>
        <v>44697</v>
      </c>
      <c r="G29" s="114" cm="1">
        <f t="array" ref="G29">IF(SUMPRODUCT((TPG!$Q$19:$AB$19=$B$5)*TPG!Q29:AB29)&gt;0,SUMPRODUCT((TPG!$Q$19:$AB$19=$B$5)*TPG!Q29:AB29),0)</f>
        <v>841</v>
      </c>
      <c r="H29" s="115">
        <f t="shared" ca="1" si="1"/>
        <v>44697</v>
      </c>
      <c r="I29" s="116">
        <v>0</v>
      </c>
      <c r="J29" s="112" t="str">
        <f>LEFT(TPG!D29,20)&amp;"."&amp;TPGPAY!E29</f>
        <v>Coppetts Wood.2015.TPG.I01.Ma22</v>
      </c>
      <c r="K29" s="111" t="b">
        <v>1</v>
      </c>
      <c r="L29" s="117" t="s">
        <v>1275</v>
      </c>
      <c r="M29" s="111" t="b">
        <v>1</v>
      </c>
      <c r="N29" s="111" t="s">
        <v>1276</v>
      </c>
      <c r="O29" s="118" t="str">
        <f>TPG!I29</f>
        <v>11294/543965</v>
      </c>
      <c r="P29" s="111" t="b">
        <v>1</v>
      </c>
      <c r="Q29" s="111" t="b">
        <v>1</v>
      </c>
      <c r="R29" s="111" t="b">
        <v>1</v>
      </c>
      <c r="T29" s="10">
        <f t="shared" si="2"/>
        <v>17</v>
      </c>
      <c r="U29" s="289">
        <f t="shared" si="3"/>
        <v>31</v>
      </c>
    </row>
    <row r="30" spans="1:21" x14ac:dyDescent="0.25">
      <c r="A30" s="108">
        <v>1</v>
      </c>
      <c r="B30" s="109">
        <v>2</v>
      </c>
      <c r="C30" s="110">
        <f>TPG!J30</f>
        <v>400036</v>
      </c>
      <c r="D30" s="111" t="b">
        <v>1</v>
      </c>
      <c r="E30" s="112" t="str">
        <f>RIGHT(TPG!C30,4)&amp;"."&amp;TPG!M30&amp;"."&amp;TPG!K30&amp;"."&amp;$C$5</f>
        <v>2019.TPG.I01.Ma22</v>
      </c>
      <c r="F30" s="113">
        <f t="shared" ca="1" si="0"/>
        <v>44697</v>
      </c>
      <c r="G30" s="114" cm="1">
        <f t="array" ref="G30">IF(SUMPRODUCT((TPG!$Q$19:$AB$19=$B$5)*TPG!Q30:AB30)&gt;0,SUMPRODUCT((TPG!$Q$19:$AB$19=$B$5)*TPG!Q30:AB30),0)</f>
        <v>1100</v>
      </c>
      <c r="H30" s="115">
        <f t="shared" ca="1" si="1"/>
        <v>44697</v>
      </c>
      <c r="I30" s="116">
        <v>0</v>
      </c>
      <c r="J30" s="112" t="str">
        <f>LEFT(TPG!D30,20)&amp;"."&amp;TPGPAY!E30</f>
        <v>Deansbrook Infant Sc.2019.TPG.I01.Ma22</v>
      </c>
      <c r="K30" s="111" t="b">
        <v>1</v>
      </c>
      <c r="L30" s="117" t="s">
        <v>1275</v>
      </c>
      <c r="M30" s="111" t="b">
        <v>1</v>
      </c>
      <c r="N30" s="111" t="s">
        <v>1276</v>
      </c>
      <c r="O30" s="118" t="str">
        <f>TPG!I30</f>
        <v>11294/543965</v>
      </c>
      <c r="P30" s="111" t="b">
        <v>1</v>
      </c>
      <c r="Q30" s="111" t="b">
        <v>1</v>
      </c>
      <c r="R30" s="111" t="b">
        <v>1</v>
      </c>
      <c r="T30" s="10">
        <f t="shared" si="2"/>
        <v>17</v>
      </c>
      <c r="U30" s="289">
        <f t="shared" si="3"/>
        <v>38</v>
      </c>
    </row>
    <row r="31" spans="1:21" x14ac:dyDescent="0.25">
      <c r="A31" s="108">
        <v>1</v>
      </c>
      <c r="B31" s="109">
        <v>2</v>
      </c>
      <c r="C31" s="110">
        <f>TPG!J31</f>
        <v>400042</v>
      </c>
      <c r="D31" s="111" t="b">
        <v>1</v>
      </c>
      <c r="E31" s="112" t="str">
        <f>RIGHT(TPG!C31,4)&amp;"."&amp;TPG!M31&amp;"."&amp;TPG!K31&amp;"."&amp;$C$5</f>
        <v>2021.TPG.I01.Ma22</v>
      </c>
      <c r="F31" s="113">
        <f t="shared" ca="1" si="0"/>
        <v>44697</v>
      </c>
      <c r="G31" s="114" cm="1">
        <f t="array" ref="G31">IF(SUMPRODUCT((TPG!$Q$19:$AB$19=$B$5)*TPG!Q31:AB31)&gt;0,SUMPRODUCT((TPG!$Q$19:$AB$19=$B$5)*TPG!Q31:AB31),0)</f>
        <v>1229</v>
      </c>
      <c r="H31" s="115">
        <f t="shared" ca="1" si="1"/>
        <v>44697</v>
      </c>
      <c r="I31" s="116">
        <v>0</v>
      </c>
      <c r="J31" s="112" t="str">
        <f>LEFT(TPG!D31,20)&amp;"."&amp;TPGPAY!E31</f>
        <v>Dollis Primary Schoo.2021.TPG.I01.Ma22</v>
      </c>
      <c r="K31" s="111" t="b">
        <v>1</v>
      </c>
      <c r="L31" s="117" t="s">
        <v>1275</v>
      </c>
      <c r="M31" s="111" t="b">
        <v>1</v>
      </c>
      <c r="N31" s="111" t="s">
        <v>1276</v>
      </c>
      <c r="O31" s="118" t="str">
        <f>TPG!I31</f>
        <v>11294/543965</v>
      </c>
      <c r="P31" s="111" t="b">
        <v>1</v>
      </c>
      <c r="Q31" s="111" t="b">
        <v>1</v>
      </c>
      <c r="R31" s="111" t="b">
        <v>1</v>
      </c>
      <c r="T31" s="10">
        <f t="shared" si="2"/>
        <v>17</v>
      </c>
      <c r="U31" s="289">
        <f t="shared" si="3"/>
        <v>38</v>
      </c>
    </row>
    <row r="32" spans="1:21" x14ac:dyDescent="0.25">
      <c r="A32" s="108">
        <v>1</v>
      </c>
      <c r="B32" s="109">
        <v>2</v>
      </c>
      <c r="C32" s="110">
        <f>TPG!J32</f>
        <v>400159</v>
      </c>
      <c r="D32" s="111" t="b">
        <v>1</v>
      </c>
      <c r="E32" s="112" t="str">
        <f>RIGHT(TPG!C32,4)&amp;"."&amp;TPG!M32&amp;"."&amp;TPG!K32&amp;"."&amp;$C$5</f>
        <v>2023.TPG.I01.Ma22</v>
      </c>
      <c r="F32" s="113">
        <f t="shared" ca="1" si="0"/>
        <v>44697</v>
      </c>
      <c r="G32" s="114" cm="1">
        <f t="array" ref="G32">IF(SUMPRODUCT((TPG!$Q$19:$AB$19=$B$5)*TPG!Q32:AB32)&gt;0,SUMPRODUCT((TPG!$Q$19:$AB$19=$B$5)*TPG!Q32:AB32),0)</f>
        <v>776</v>
      </c>
      <c r="H32" s="115">
        <f t="shared" ca="1" si="1"/>
        <v>44697</v>
      </c>
      <c r="I32" s="116">
        <v>0</v>
      </c>
      <c r="J32" s="112" t="str">
        <f>LEFT(TPG!D32,20)&amp;"."&amp;TPGPAY!E32</f>
        <v>Edgware Primary Scho.2023.TPG.I01.Ma22</v>
      </c>
      <c r="K32" s="111" t="b">
        <v>1</v>
      </c>
      <c r="L32" s="117" t="s">
        <v>1275</v>
      </c>
      <c r="M32" s="111" t="b">
        <v>1</v>
      </c>
      <c r="N32" s="111" t="s">
        <v>1276</v>
      </c>
      <c r="O32" s="118" t="str">
        <f>TPG!I32</f>
        <v>11294/543965</v>
      </c>
      <c r="P32" s="111" t="b">
        <v>1</v>
      </c>
      <c r="Q32" s="111" t="b">
        <v>1</v>
      </c>
      <c r="R32" s="111" t="b">
        <v>1</v>
      </c>
      <c r="T32" s="10">
        <f t="shared" si="2"/>
        <v>17</v>
      </c>
      <c r="U32" s="289">
        <f t="shared" si="3"/>
        <v>38</v>
      </c>
    </row>
    <row r="33" spans="1:21" x14ac:dyDescent="0.25">
      <c r="A33" s="108">
        <v>1</v>
      </c>
      <c r="B33" s="109">
        <v>2</v>
      </c>
      <c r="C33" s="110">
        <f>TPG!J33</f>
        <v>400047</v>
      </c>
      <c r="D33" s="111" t="b">
        <v>1</v>
      </c>
      <c r="E33" s="112" t="str">
        <f>RIGHT(TPG!C33,4)&amp;"."&amp;TPG!M33&amp;"."&amp;TPG!K33&amp;"."&amp;$C$5</f>
        <v>2024.TPG.I01.Ma22</v>
      </c>
      <c r="F33" s="113">
        <f t="shared" ca="1" si="0"/>
        <v>44697</v>
      </c>
      <c r="G33" s="114" cm="1">
        <f t="array" ref="G33">IF(SUMPRODUCT((TPG!$Q$19:$AB$19=$B$5)*TPG!Q33:AB33)&gt;0,SUMPRODUCT((TPG!$Q$19:$AB$19=$B$5)*TPG!Q33:AB33),0)</f>
        <v>1294</v>
      </c>
      <c r="H33" s="115">
        <f t="shared" ca="1" si="1"/>
        <v>44697</v>
      </c>
      <c r="I33" s="116">
        <v>0</v>
      </c>
      <c r="J33" s="112" t="str">
        <f>LEFT(TPG!D33,20)&amp;"."&amp;TPGPAY!E33</f>
        <v>Fairway Primary Scho.2024.TPG.I01.Ma22</v>
      </c>
      <c r="K33" s="111" t="b">
        <v>1</v>
      </c>
      <c r="L33" s="117" t="s">
        <v>1275</v>
      </c>
      <c r="M33" s="111" t="b">
        <v>1</v>
      </c>
      <c r="N33" s="111" t="s">
        <v>1276</v>
      </c>
      <c r="O33" s="118" t="str">
        <f>TPG!I33</f>
        <v>11294/543965</v>
      </c>
      <c r="P33" s="111" t="b">
        <v>1</v>
      </c>
      <c r="Q33" s="111" t="b">
        <v>1</v>
      </c>
      <c r="R33" s="111" t="b">
        <v>1</v>
      </c>
      <c r="T33" s="10">
        <f t="shared" si="2"/>
        <v>17</v>
      </c>
      <c r="U33" s="289">
        <f t="shared" si="3"/>
        <v>38</v>
      </c>
    </row>
    <row r="34" spans="1:21" x14ac:dyDescent="0.25">
      <c r="A34" s="108">
        <v>1</v>
      </c>
      <c r="B34" s="109">
        <v>2</v>
      </c>
      <c r="C34" s="110">
        <f>TPG!J34</f>
        <v>400082</v>
      </c>
      <c r="D34" s="111" t="b">
        <v>1</v>
      </c>
      <c r="E34" s="112" t="str">
        <f>RIGHT(TPG!C34,4)&amp;"."&amp;TPG!M34&amp;"."&amp;TPG!K34&amp;"."&amp;$C$5</f>
        <v>2026.TPG.I01.Ma22</v>
      </c>
      <c r="F34" s="113">
        <f t="shared" ca="1" si="0"/>
        <v>44697</v>
      </c>
      <c r="G34" s="114" cm="1">
        <f t="array" ref="G34">IF(SUMPRODUCT((TPG!$Q$19:$AB$19=$B$5)*TPG!Q34:AB34)&gt;0,SUMPRODUCT((TPG!$Q$19:$AB$19=$B$5)*TPG!Q34:AB34),0)</f>
        <v>1337</v>
      </c>
      <c r="H34" s="115">
        <f t="shared" ca="1" si="1"/>
        <v>44697</v>
      </c>
      <c r="I34" s="116">
        <v>0</v>
      </c>
      <c r="J34" s="112" t="str">
        <f>LEFT(TPG!D34,20)&amp;"."&amp;TPGPAY!E34</f>
        <v>Frith Manor School.2026.TPG.I01.Ma22</v>
      </c>
      <c r="K34" s="111" t="b">
        <v>1</v>
      </c>
      <c r="L34" s="117" t="s">
        <v>1275</v>
      </c>
      <c r="M34" s="111" t="b">
        <v>1</v>
      </c>
      <c r="N34" s="111" t="s">
        <v>1276</v>
      </c>
      <c r="O34" s="118" t="str">
        <f>TPG!I34</f>
        <v>11294/543965</v>
      </c>
      <c r="P34" s="111" t="b">
        <v>1</v>
      </c>
      <c r="Q34" s="111" t="b">
        <v>1</v>
      </c>
      <c r="R34" s="111" t="b">
        <v>1</v>
      </c>
      <c r="T34" s="10">
        <f t="shared" si="2"/>
        <v>17</v>
      </c>
      <c r="U34" s="289">
        <f t="shared" si="3"/>
        <v>36</v>
      </c>
    </row>
    <row r="35" spans="1:21" x14ac:dyDescent="0.25">
      <c r="A35" s="108">
        <v>1</v>
      </c>
      <c r="B35" s="109">
        <v>2</v>
      </c>
      <c r="C35" s="110">
        <f>TPG!J35</f>
        <v>400035</v>
      </c>
      <c r="D35" s="111" t="b">
        <v>1</v>
      </c>
      <c r="E35" s="112" t="str">
        <f>RIGHT(TPG!C35,4)&amp;"."&amp;TPG!M35&amp;"."&amp;TPG!K35&amp;"."&amp;$C$5</f>
        <v>2029.TPG.I01.Ma22</v>
      </c>
      <c r="F35" s="113">
        <f t="shared" ca="1" si="0"/>
        <v>44697</v>
      </c>
      <c r="G35" s="114" cm="1">
        <f t="array" ref="G35">IF(SUMPRODUCT((TPG!$Q$19:$AB$19=$B$5)*TPG!Q35:AB35)&gt;0,SUMPRODUCT((TPG!$Q$19:$AB$19=$B$5)*TPG!Q35:AB35),0)</f>
        <v>1100</v>
      </c>
      <c r="H35" s="115">
        <f t="shared" ca="1" si="1"/>
        <v>44697</v>
      </c>
      <c r="I35" s="116">
        <v>0</v>
      </c>
      <c r="J35" s="112" t="str">
        <f>LEFT(TPG!D35,20)&amp;"."&amp;TPGPAY!E35</f>
        <v>Goldbeaters Primary .2029.TPG.I01.Ma22</v>
      </c>
      <c r="K35" s="111" t="b">
        <v>1</v>
      </c>
      <c r="L35" s="117" t="s">
        <v>1275</v>
      </c>
      <c r="M35" s="111" t="b">
        <v>1</v>
      </c>
      <c r="N35" s="111" t="s">
        <v>1276</v>
      </c>
      <c r="O35" s="118" t="str">
        <f>TPG!I35</f>
        <v>11294/543965</v>
      </c>
      <c r="P35" s="111" t="b">
        <v>1</v>
      </c>
      <c r="Q35" s="111" t="b">
        <v>1</v>
      </c>
      <c r="R35" s="111" t="b">
        <v>1</v>
      </c>
      <c r="T35" s="10">
        <f t="shared" si="2"/>
        <v>17</v>
      </c>
      <c r="U35" s="289">
        <f t="shared" si="3"/>
        <v>38</v>
      </c>
    </row>
    <row r="36" spans="1:21" x14ac:dyDescent="0.25">
      <c r="A36" s="108">
        <v>1</v>
      </c>
      <c r="B36" s="109">
        <v>2</v>
      </c>
      <c r="C36" s="110">
        <f>TPG!J36</f>
        <v>400026</v>
      </c>
      <c r="D36" s="111" t="b">
        <v>1</v>
      </c>
      <c r="E36" s="112" t="str">
        <f>RIGHT(TPG!C36,4)&amp;"."&amp;TPG!M36&amp;"."&amp;TPG!K36&amp;"."&amp;$C$5</f>
        <v>2031.TPG.I01.Ma22</v>
      </c>
      <c r="F36" s="113">
        <f t="shared" ca="1" si="0"/>
        <v>44697</v>
      </c>
      <c r="G36" s="114" cm="1">
        <f t="array" ref="G36">IF(SUMPRODUCT((TPG!$Q$19:$AB$19=$B$5)*TPG!Q36:AB36)&gt;0,SUMPRODUCT((TPG!$Q$19:$AB$19=$B$5)*TPG!Q36:AB36),0)</f>
        <v>517</v>
      </c>
      <c r="H36" s="115">
        <f t="shared" ca="1" si="1"/>
        <v>44697</v>
      </c>
      <c r="I36" s="116">
        <v>0</v>
      </c>
      <c r="J36" s="112" t="str">
        <f>LEFT(TPG!D36,20)&amp;"."&amp;TPGPAY!E36</f>
        <v>Hollickwood JMI Scho.2031.TPG.I01.Ma22</v>
      </c>
      <c r="K36" s="111" t="b">
        <v>1</v>
      </c>
      <c r="L36" s="117" t="s">
        <v>1275</v>
      </c>
      <c r="M36" s="111" t="b">
        <v>1</v>
      </c>
      <c r="N36" s="111" t="s">
        <v>1276</v>
      </c>
      <c r="O36" s="118" t="str">
        <f>TPG!I36</f>
        <v>11294/543965</v>
      </c>
      <c r="P36" s="111" t="b">
        <v>1</v>
      </c>
      <c r="Q36" s="111" t="b">
        <v>1</v>
      </c>
      <c r="R36" s="111" t="b">
        <v>1</v>
      </c>
      <c r="T36" s="10">
        <f t="shared" si="2"/>
        <v>17</v>
      </c>
      <c r="U36" s="289">
        <f t="shared" si="3"/>
        <v>38</v>
      </c>
    </row>
    <row r="37" spans="1:21" x14ac:dyDescent="0.25">
      <c r="A37" s="108">
        <v>1</v>
      </c>
      <c r="B37" s="109">
        <v>2</v>
      </c>
      <c r="C37" s="110">
        <f>TPG!J37</f>
        <v>400084</v>
      </c>
      <c r="D37" s="111" t="b">
        <v>1</v>
      </c>
      <c r="E37" s="112" t="str">
        <f>RIGHT(TPG!C37,4)&amp;"."&amp;TPG!M37&amp;"."&amp;TPG!K37&amp;"."&amp;$C$5</f>
        <v>2032.TPG.I01.Ma22</v>
      </c>
      <c r="F37" s="113">
        <f t="shared" ca="1" si="0"/>
        <v>44697</v>
      </c>
      <c r="G37" s="114" cm="1">
        <f t="array" ref="G37">IF(SUMPRODUCT((TPG!$Q$19:$AB$19=$B$5)*TPG!Q37:AB37)&gt;0,SUMPRODUCT((TPG!$Q$19:$AB$19=$B$5)*TPG!Q37:AB37),0)</f>
        <v>970</v>
      </c>
      <c r="H37" s="115">
        <f t="shared" ca="1" si="1"/>
        <v>44697</v>
      </c>
      <c r="I37" s="116">
        <v>0</v>
      </c>
      <c r="J37" s="112" t="str">
        <f>LEFT(TPG!D37,20)&amp;"."&amp;TPGPAY!E37</f>
        <v>Holly Park School.2032.TPG.I01.Ma22</v>
      </c>
      <c r="K37" s="111" t="b">
        <v>1</v>
      </c>
      <c r="L37" s="117" t="s">
        <v>1275</v>
      </c>
      <c r="M37" s="111" t="b">
        <v>1</v>
      </c>
      <c r="N37" s="111" t="s">
        <v>1276</v>
      </c>
      <c r="O37" s="118" t="str">
        <f>TPG!I37</f>
        <v>11294/543965</v>
      </c>
      <c r="P37" s="111" t="b">
        <v>1</v>
      </c>
      <c r="Q37" s="111" t="b">
        <v>1</v>
      </c>
      <c r="R37" s="111" t="b">
        <v>1</v>
      </c>
      <c r="T37" s="10">
        <f t="shared" si="2"/>
        <v>17</v>
      </c>
      <c r="U37" s="289">
        <f t="shared" si="3"/>
        <v>35</v>
      </c>
    </row>
    <row r="38" spans="1:21" x14ac:dyDescent="0.25">
      <c r="A38" s="108">
        <v>1</v>
      </c>
      <c r="B38" s="109">
        <v>2</v>
      </c>
      <c r="C38" s="110">
        <f>TPG!J38</f>
        <v>400046</v>
      </c>
      <c r="D38" s="111" t="b">
        <v>1</v>
      </c>
      <c r="E38" s="112" t="str">
        <f>RIGHT(TPG!C38,4)&amp;"."&amp;TPG!M38&amp;"."&amp;TPG!K38&amp;"."&amp;$C$5</f>
        <v>2036.TPG.I01.Ma22</v>
      </c>
      <c r="F38" s="113">
        <f t="shared" ca="1" si="0"/>
        <v>44697</v>
      </c>
      <c r="G38" s="114" cm="1">
        <f t="array" ref="G38">IF(SUMPRODUCT((TPG!$Q$19:$AB$19=$B$5)*TPG!Q38:AB38)&gt;0,SUMPRODUCT((TPG!$Q$19:$AB$19=$B$5)*TPG!Q38:AB38),0)</f>
        <v>1100</v>
      </c>
      <c r="H38" s="115">
        <f t="shared" ca="1" si="1"/>
        <v>44697</v>
      </c>
      <c r="I38" s="116">
        <v>0</v>
      </c>
      <c r="J38" s="112" t="str">
        <f>LEFT(TPG!D38,20)&amp;"."&amp;TPGPAY!E38</f>
        <v>Livingstone School.2036.TPG.I01.Ma22</v>
      </c>
      <c r="K38" s="111" t="b">
        <v>1</v>
      </c>
      <c r="L38" s="117" t="s">
        <v>1275</v>
      </c>
      <c r="M38" s="111" t="b">
        <v>1</v>
      </c>
      <c r="N38" s="111" t="s">
        <v>1276</v>
      </c>
      <c r="O38" s="118" t="str">
        <f>TPG!I38</f>
        <v>11294/543965</v>
      </c>
      <c r="P38" s="111" t="b">
        <v>1</v>
      </c>
      <c r="Q38" s="111" t="b">
        <v>1</v>
      </c>
      <c r="R38" s="111" t="b">
        <v>1</v>
      </c>
      <c r="T38" s="10">
        <f t="shared" si="2"/>
        <v>17</v>
      </c>
      <c r="U38" s="289">
        <f t="shared" si="3"/>
        <v>36</v>
      </c>
    </row>
    <row r="39" spans="1:21" x14ac:dyDescent="0.25">
      <c r="A39" s="108">
        <v>1</v>
      </c>
      <c r="B39" s="109">
        <v>2</v>
      </c>
      <c r="C39" s="110">
        <f>TPG!J39</f>
        <v>400030</v>
      </c>
      <c r="D39" s="111" t="b">
        <v>1</v>
      </c>
      <c r="E39" s="112" t="str">
        <f>RIGHT(TPG!C39,4)&amp;"."&amp;TPG!M39&amp;"."&amp;TPG!K39&amp;"."&amp;$C$5</f>
        <v>2037.TPG.I01.Ma22</v>
      </c>
      <c r="F39" s="113">
        <f t="shared" ca="1" si="0"/>
        <v>44697</v>
      </c>
      <c r="G39" s="114" cm="1">
        <f t="array" ref="G39">IF(SUMPRODUCT((TPG!$Q$19:$AB$19=$B$5)*TPG!Q39:AB39)&gt;0,SUMPRODUCT((TPG!$Q$19:$AB$19=$B$5)*TPG!Q39:AB39),0)</f>
        <v>819</v>
      </c>
      <c r="H39" s="115">
        <f t="shared" ca="1" si="1"/>
        <v>44697</v>
      </c>
      <c r="I39" s="116">
        <v>0</v>
      </c>
      <c r="J39" s="112" t="str">
        <f>LEFT(TPG!D39,20)&amp;"."&amp;TPGPAY!E39</f>
        <v>Manorside Primary Sc.2037.TPG.I01.Ma22</v>
      </c>
      <c r="K39" s="111" t="b">
        <v>1</v>
      </c>
      <c r="L39" s="117" t="s">
        <v>1275</v>
      </c>
      <c r="M39" s="111" t="b">
        <v>1</v>
      </c>
      <c r="N39" s="111" t="s">
        <v>1276</v>
      </c>
      <c r="O39" s="118" t="str">
        <f>TPG!I39</f>
        <v>11294/543965</v>
      </c>
      <c r="P39" s="111" t="b">
        <v>1</v>
      </c>
      <c r="Q39" s="111" t="b">
        <v>1</v>
      </c>
      <c r="R39" s="111" t="b">
        <v>1</v>
      </c>
      <c r="T39" s="10">
        <f t="shared" si="2"/>
        <v>17</v>
      </c>
      <c r="U39" s="289">
        <f t="shared" si="3"/>
        <v>38</v>
      </c>
    </row>
    <row r="40" spans="1:21" x14ac:dyDescent="0.25">
      <c r="A40" s="108">
        <v>1</v>
      </c>
      <c r="B40" s="109">
        <v>2</v>
      </c>
      <c r="C40" s="110">
        <f>TPG!J40</f>
        <v>400089</v>
      </c>
      <c r="D40" s="111" t="b">
        <v>1</v>
      </c>
      <c r="E40" s="112" t="str">
        <f>RIGHT(TPG!C40,4)&amp;"."&amp;TPG!M40&amp;"."&amp;TPG!K40&amp;"."&amp;$C$5</f>
        <v>2045.TPG.I01.Ma22</v>
      </c>
      <c r="F40" s="113">
        <f t="shared" ca="1" si="0"/>
        <v>44697</v>
      </c>
      <c r="G40" s="114" cm="1">
        <f t="array" ref="G40">IF(SUMPRODUCT((TPG!$Q$19:$AB$19=$B$5)*TPG!Q40:AB40)&gt;0,SUMPRODUCT((TPG!$Q$19:$AB$19=$B$5)*TPG!Q40:AB40),0)</f>
        <v>1164</v>
      </c>
      <c r="H40" s="115">
        <f t="shared" ca="1" si="1"/>
        <v>44697</v>
      </c>
      <c r="I40" s="116">
        <v>0</v>
      </c>
      <c r="J40" s="112" t="str">
        <f>LEFT(TPG!D40,20)&amp;"."&amp;TPGPAY!E40</f>
        <v>Northside School.2045.TPG.I01.Ma22</v>
      </c>
      <c r="K40" s="111" t="b">
        <v>1</v>
      </c>
      <c r="L40" s="117" t="s">
        <v>1275</v>
      </c>
      <c r="M40" s="111" t="b">
        <v>1</v>
      </c>
      <c r="N40" s="111" t="s">
        <v>1276</v>
      </c>
      <c r="O40" s="118" t="str">
        <f>TPG!I40</f>
        <v>11294/543965</v>
      </c>
      <c r="P40" s="111" t="b">
        <v>1</v>
      </c>
      <c r="Q40" s="111" t="b">
        <v>1</v>
      </c>
      <c r="R40" s="111" t="b">
        <v>1</v>
      </c>
      <c r="T40" s="10">
        <f t="shared" si="2"/>
        <v>17</v>
      </c>
      <c r="U40" s="289">
        <f t="shared" si="3"/>
        <v>34</v>
      </c>
    </row>
    <row r="41" spans="1:21" x14ac:dyDescent="0.25">
      <c r="A41" s="108">
        <v>1</v>
      </c>
      <c r="B41" s="109">
        <v>2</v>
      </c>
      <c r="C41" s="110">
        <f>TPG!J41</f>
        <v>400101</v>
      </c>
      <c r="D41" s="111" t="b">
        <v>1</v>
      </c>
      <c r="E41" s="112" t="str">
        <f>RIGHT(TPG!C41,4)&amp;"."&amp;TPG!M41&amp;"."&amp;TPG!K41&amp;"."&amp;$C$5</f>
        <v>2055.TPG.I01.Ma22</v>
      </c>
      <c r="F41" s="113">
        <f t="shared" ca="1" si="0"/>
        <v>44697</v>
      </c>
      <c r="G41" s="114" cm="1">
        <f t="array" ref="G41">IF(SUMPRODUCT((TPG!$Q$19:$AB$19=$B$5)*TPG!Q41:AB41)&gt;0,SUMPRODUCT((TPG!$Q$19:$AB$19=$B$5)*TPG!Q41:AB41),0)</f>
        <v>496</v>
      </c>
      <c r="H41" s="115">
        <f t="shared" ca="1" si="1"/>
        <v>44697</v>
      </c>
      <c r="I41" s="116">
        <v>0</v>
      </c>
      <c r="J41" s="112" t="str">
        <f>LEFT(TPG!D41,20)&amp;"."&amp;TPGPAY!E41</f>
        <v>Tudor School.2055.TPG.I01.Ma22</v>
      </c>
      <c r="K41" s="111" t="b">
        <v>1</v>
      </c>
      <c r="L41" s="117" t="s">
        <v>1275</v>
      </c>
      <c r="M41" s="111" t="b">
        <v>1</v>
      </c>
      <c r="N41" s="111" t="s">
        <v>1276</v>
      </c>
      <c r="O41" s="118" t="str">
        <f>TPG!I41</f>
        <v>11294/543965</v>
      </c>
      <c r="P41" s="111" t="b">
        <v>1</v>
      </c>
      <c r="Q41" s="111" t="b">
        <v>1</v>
      </c>
      <c r="R41" s="111" t="b">
        <v>1</v>
      </c>
      <c r="T41" s="10">
        <f t="shared" si="2"/>
        <v>17</v>
      </c>
      <c r="U41" s="289">
        <f t="shared" si="3"/>
        <v>30</v>
      </c>
    </row>
    <row r="42" spans="1:21" x14ac:dyDescent="0.25">
      <c r="A42" s="108">
        <v>1</v>
      </c>
      <c r="B42" s="109">
        <v>2</v>
      </c>
      <c r="C42" s="110">
        <f>TPG!J42</f>
        <v>400053</v>
      </c>
      <c r="D42" s="111" t="b">
        <v>1</v>
      </c>
      <c r="E42" s="112" t="str">
        <f>RIGHT(TPG!C42,4)&amp;"."&amp;TPG!M42&amp;"."&amp;TPG!K42&amp;"."&amp;$C$5</f>
        <v>2057.TPG.I01.Ma22</v>
      </c>
      <c r="F42" s="113">
        <f t="shared" ca="1" si="0"/>
        <v>44697</v>
      </c>
      <c r="G42" s="114" cm="1">
        <f t="array" ref="G42">IF(SUMPRODUCT((TPG!$Q$19:$AB$19=$B$5)*TPG!Q42:AB42)&gt;0,SUMPRODUCT((TPG!$Q$19:$AB$19=$B$5)*TPG!Q42:AB42),0)</f>
        <v>647</v>
      </c>
      <c r="H42" s="115">
        <f t="shared" ca="1" si="1"/>
        <v>44697</v>
      </c>
      <c r="I42" s="116">
        <v>0</v>
      </c>
      <c r="J42" s="112" t="str">
        <f>LEFT(TPG!D42,20)&amp;"."&amp;TPGPAY!E42</f>
        <v>Underhill School.2057.TPG.I01.Ma22</v>
      </c>
      <c r="K42" s="111" t="b">
        <v>1</v>
      </c>
      <c r="L42" s="117" t="s">
        <v>1275</v>
      </c>
      <c r="M42" s="111" t="b">
        <v>1</v>
      </c>
      <c r="N42" s="111" t="s">
        <v>1276</v>
      </c>
      <c r="O42" s="118" t="str">
        <f>TPG!I42</f>
        <v>11294/543965</v>
      </c>
      <c r="P42" s="111" t="b">
        <v>1</v>
      </c>
      <c r="Q42" s="111" t="b">
        <v>1</v>
      </c>
      <c r="R42" s="111" t="b">
        <v>1</v>
      </c>
      <c r="T42" s="10">
        <f t="shared" si="2"/>
        <v>17</v>
      </c>
      <c r="U42" s="289">
        <f t="shared" si="3"/>
        <v>34</v>
      </c>
    </row>
    <row r="43" spans="1:21" x14ac:dyDescent="0.25">
      <c r="A43" s="108">
        <v>1</v>
      </c>
      <c r="B43" s="109">
        <v>2</v>
      </c>
      <c r="C43" s="110">
        <f>TPG!J43</f>
        <v>400011</v>
      </c>
      <c r="D43" s="111" t="b">
        <v>1</v>
      </c>
      <c r="E43" s="112" t="str">
        <f>RIGHT(TPG!C43,4)&amp;"."&amp;TPG!M43&amp;"."&amp;TPG!K43&amp;"."&amp;$C$5</f>
        <v>2060.TPG.I01.Ma22</v>
      </c>
      <c r="F43" s="113">
        <f t="shared" ca="1" si="0"/>
        <v>44697</v>
      </c>
      <c r="G43" s="114" cm="1">
        <f t="array" ref="G43">IF(SUMPRODUCT((TPG!$Q$19:$AB$19=$B$5)*TPG!Q43:AB43)&gt;0,SUMPRODUCT((TPG!$Q$19:$AB$19=$B$5)*TPG!Q43:AB43),0)</f>
        <v>1013</v>
      </c>
      <c r="H43" s="115">
        <f t="shared" ca="1" si="1"/>
        <v>44697</v>
      </c>
      <c r="I43" s="116">
        <v>0</v>
      </c>
      <c r="J43" s="112" t="str">
        <f>LEFT(TPG!D43,20)&amp;"."&amp;TPGPAY!E43</f>
        <v>Whitings Hill Primar.2060.TPG.I01.Ma22</v>
      </c>
      <c r="K43" s="111" t="b">
        <v>1</v>
      </c>
      <c r="L43" s="117" t="s">
        <v>1275</v>
      </c>
      <c r="M43" s="111" t="b">
        <v>1</v>
      </c>
      <c r="N43" s="111" t="s">
        <v>1276</v>
      </c>
      <c r="O43" s="118" t="str">
        <f>TPG!I43</f>
        <v>11294/543965</v>
      </c>
      <c r="P43" s="111" t="b">
        <v>1</v>
      </c>
      <c r="Q43" s="111" t="b">
        <v>1</v>
      </c>
      <c r="R43" s="111" t="b">
        <v>1</v>
      </c>
      <c r="T43" s="10">
        <f t="shared" si="2"/>
        <v>17</v>
      </c>
      <c r="U43" s="289">
        <f t="shared" si="3"/>
        <v>38</v>
      </c>
    </row>
    <row r="44" spans="1:21" x14ac:dyDescent="0.25">
      <c r="A44" s="108">
        <v>1</v>
      </c>
      <c r="B44" s="109">
        <v>2</v>
      </c>
      <c r="C44" s="110">
        <f>TPG!J44</f>
        <v>400038</v>
      </c>
      <c r="D44" s="111" t="b">
        <v>1</v>
      </c>
      <c r="E44" s="112" t="str">
        <f>RIGHT(TPG!C44,4)&amp;"."&amp;TPG!M44&amp;"."&amp;TPG!K44&amp;"."&amp;$C$5</f>
        <v>2070.TPG.I01.Ma22</v>
      </c>
      <c r="F44" s="113">
        <f t="shared" ca="1" si="0"/>
        <v>44697</v>
      </c>
      <c r="G44" s="114" cm="1">
        <f t="array" ref="G44">IF(SUMPRODUCT((TPG!$Q$19:$AB$19=$B$5)*TPG!Q44:AB44)&gt;0,SUMPRODUCT((TPG!$Q$19:$AB$19=$B$5)*TPG!Q44:AB44),0)</f>
        <v>1035</v>
      </c>
      <c r="H44" s="115">
        <f t="shared" ca="1" si="1"/>
        <v>44697</v>
      </c>
      <c r="I44" s="116">
        <v>0</v>
      </c>
      <c r="J44" s="112" t="str">
        <f>LEFT(TPG!D44,20)&amp;"."&amp;TPGPAY!E44</f>
        <v>Sunnyfields Primary .2070.TPG.I01.Ma22</v>
      </c>
      <c r="K44" s="111" t="b">
        <v>1</v>
      </c>
      <c r="L44" s="117" t="s">
        <v>1275</v>
      </c>
      <c r="M44" s="111" t="b">
        <v>1</v>
      </c>
      <c r="N44" s="111" t="s">
        <v>1276</v>
      </c>
      <c r="O44" s="118" t="str">
        <f>TPG!I44</f>
        <v>11294/543965</v>
      </c>
      <c r="P44" s="111" t="b">
        <v>1</v>
      </c>
      <c r="Q44" s="111" t="b">
        <v>1</v>
      </c>
      <c r="R44" s="111" t="b">
        <v>1</v>
      </c>
      <c r="T44" s="10">
        <f t="shared" si="2"/>
        <v>17</v>
      </c>
      <c r="U44" s="289">
        <f t="shared" si="3"/>
        <v>38</v>
      </c>
    </row>
    <row r="45" spans="1:21" x14ac:dyDescent="0.25">
      <c r="A45" s="108">
        <v>1</v>
      </c>
      <c r="B45" s="109">
        <v>2</v>
      </c>
      <c r="C45" s="110">
        <f>TPG!J45</f>
        <v>400012</v>
      </c>
      <c r="D45" s="111" t="b">
        <v>1</v>
      </c>
      <c r="E45" s="112" t="str">
        <f>RIGHT(TPG!C45,4)&amp;"."&amp;TPG!M45&amp;"."&amp;TPG!K45&amp;"."&amp;$C$5</f>
        <v>2071.TPG.I01.Ma22</v>
      </c>
      <c r="F45" s="113">
        <f t="shared" ca="1" si="0"/>
        <v>44697</v>
      </c>
      <c r="G45" s="114" cm="1">
        <f t="array" ref="G45">IF(SUMPRODUCT((TPG!$Q$19:$AB$19=$B$5)*TPG!Q45:AB45)&gt;0,SUMPRODUCT((TPG!$Q$19:$AB$19=$B$5)*TPG!Q45:AB45),0)</f>
        <v>1250</v>
      </c>
      <c r="H45" s="115">
        <f t="shared" ca="1" si="1"/>
        <v>44697</v>
      </c>
      <c r="I45" s="116">
        <v>0</v>
      </c>
      <c r="J45" s="112" t="str">
        <f>LEFT(TPG!D45,20)&amp;"."&amp;TPGPAY!E45</f>
        <v>Queenswell Infant an.2071.TPG.I01.Ma22</v>
      </c>
      <c r="K45" s="111" t="b">
        <v>1</v>
      </c>
      <c r="L45" s="117" t="s">
        <v>1275</v>
      </c>
      <c r="M45" s="111" t="b">
        <v>1</v>
      </c>
      <c r="N45" s="111" t="s">
        <v>1276</v>
      </c>
      <c r="O45" s="118" t="str">
        <f>TPG!I45</f>
        <v>11294/543965</v>
      </c>
      <c r="P45" s="111" t="b">
        <v>1</v>
      </c>
      <c r="Q45" s="111" t="b">
        <v>1</v>
      </c>
      <c r="R45" s="111" t="b">
        <v>1</v>
      </c>
      <c r="T45" s="10">
        <f t="shared" si="2"/>
        <v>17</v>
      </c>
      <c r="U45" s="289">
        <f t="shared" si="3"/>
        <v>38</v>
      </c>
    </row>
    <row r="46" spans="1:21" x14ac:dyDescent="0.25">
      <c r="A46" s="108">
        <v>1</v>
      </c>
      <c r="B46" s="109">
        <v>2</v>
      </c>
      <c r="C46" s="110">
        <f>TPG!J46</f>
        <v>400039</v>
      </c>
      <c r="D46" s="111" t="b">
        <v>1</v>
      </c>
      <c r="E46" s="112" t="str">
        <f>RIGHT(TPG!C46,4)&amp;"."&amp;TPG!M46&amp;"."&amp;TPG!K46&amp;"."&amp;$C$5</f>
        <v>3302.TPG.I01.Ma22</v>
      </c>
      <c r="F46" s="113">
        <f t="shared" ca="1" si="0"/>
        <v>44697</v>
      </c>
      <c r="G46" s="114" cm="1">
        <f t="array" ref="G46">IF(SUMPRODUCT((TPG!$Q$19:$AB$19=$B$5)*TPG!Q46:AB46)&gt;0,SUMPRODUCT((TPG!$Q$19:$AB$19=$B$5)*TPG!Q46:AB46),0)</f>
        <v>323</v>
      </c>
      <c r="H46" s="115">
        <f t="shared" ca="1" si="1"/>
        <v>44697</v>
      </c>
      <c r="I46" s="116">
        <v>0</v>
      </c>
      <c r="J46" s="112" t="str">
        <f>LEFT(TPG!D46,20)&amp;"."&amp;TPGPAY!E46</f>
        <v>Christ Church CE Pri.3302.TPG.I01.Ma22</v>
      </c>
      <c r="K46" s="111" t="b">
        <v>1</v>
      </c>
      <c r="L46" s="117" t="s">
        <v>1275</v>
      </c>
      <c r="M46" s="111" t="b">
        <v>1</v>
      </c>
      <c r="N46" s="111" t="s">
        <v>1276</v>
      </c>
      <c r="O46" s="118" t="str">
        <f>TPG!I46</f>
        <v>11294/543965</v>
      </c>
      <c r="P46" s="111" t="b">
        <v>1</v>
      </c>
      <c r="Q46" s="111" t="b">
        <v>1</v>
      </c>
      <c r="R46" s="111" t="b">
        <v>1</v>
      </c>
      <c r="T46" s="10">
        <f t="shared" si="2"/>
        <v>17</v>
      </c>
      <c r="U46" s="289">
        <f t="shared" si="3"/>
        <v>38</v>
      </c>
    </row>
    <row r="47" spans="1:21" x14ac:dyDescent="0.25">
      <c r="A47" s="108">
        <v>1</v>
      </c>
      <c r="B47" s="109">
        <v>2</v>
      </c>
      <c r="C47" s="110">
        <f>TPG!J47</f>
        <v>400008</v>
      </c>
      <c r="D47" s="111" t="b">
        <v>1</v>
      </c>
      <c r="E47" s="112" t="str">
        <f>RIGHT(TPG!C47,4)&amp;"."&amp;TPG!M47&amp;"."&amp;TPG!K47&amp;"."&amp;$C$5</f>
        <v>3304.TPG.I01.Ma22</v>
      </c>
      <c r="F47" s="113">
        <f t="shared" ca="1" si="0"/>
        <v>44697</v>
      </c>
      <c r="G47" s="114" cm="1">
        <f t="array" ref="G47">IF(SUMPRODUCT((TPG!$Q$19:$AB$19=$B$5)*TPG!Q47:AB47)&gt;0,SUMPRODUCT((TPG!$Q$19:$AB$19=$B$5)*TPG!Q47:AB47),0)</f>
        <v>604</v>
      </c>
      <c r="H47" s="115">
        <f t="shared" ca="1" si="1"/>
        <v>44697</v>
      </c>
      <c r="I47" s="116">
        <v>0</v>
      </c>
      <c r="J47" s="112" t="str">
        <f>LEFT(TPG!D47,20)&amp;"."&amp;TPGPAY!E47</f>
        <v>Holy Trinity School.3304.TPG.I01.Ma22</v>
      </c>
      <c r="K47" s="111" t="b">
        <v>1</v>
      </c>
      <c r="L47" s="117" t="s">
        <v>1275</v>
      </c>
      <c r="M47" s="111" t="b">
        <v>1</v>
      </c>
      <c r="N47" s="111" t="s">
        <v>1276</v>
      </c>
      <c r="O47" s="118" t="str">
        <f>TPG!I47</f>
        <v>11294/543965</v>
      </c>
      <c r="P47" s="111" t="b">
        <v>1</v>
      </c>
      <c r="Q47" s="111" t="b">
        <v>1</v>
      </c>
      <c r="R47" s="111" t="b">
        <v>1</v>
      </c>
      <c r="T47" s="10">
        <f t="shared" si="2"/>
        <v>17</v>
      </c>
      <c r="U47" s="289">
        <f t="shared" si="3"/>
        <v>37</v>
      </c>
    </row>
    <row r="48" spans="1:21" x14ac:dyDescent="0.25">
      <c r="A48" s="108">
        <v>1</v>
      </c>
      <c r="B48" s="109">
        <v>2</v>
      </c>
      <c r="C48" s="110">
        <f>TPG!J48</f>
        <v>400114</v>
      </c>
      <c r="D48" s="111" t="b">
        <v>1</v>
      </c>
      <c r="E48" s="112" t="str">
        <f>RIGHT(TPG!C48,4)&amp;"."&amp;TPG!M48&amp;"."&amp;TPG!K48&amp;"."&amp;$C$5</f>
        <v>3307.TPG.I01.Ma22</v>
      </c>
      <c r="F48" s="113">
        <f t="shared" ca="1" si="0"/>
        <v>44697</v>
      </c>
      <c r="G48" s="114" cm="1">
        <f t="array" ref="G48">IF(SUMPRODUCT((TPG!$Q$19:$AB$19=$B$5)*TPG!Q48:AB48)&gt;0,SUMPRODUCT((TPG!$Q$19:$AB$19=$B$5)*TPG!Q48:AB48),0)</f>
        <v>668</v>
      </c>
      <c r="H48" s="115">
        <f t="shared" ca="1" si="1"/>
        <v>44697</v>
      </c>
      <c r="I48" s="116">
        <v>0</v>
      </c>
      <c r="J48" s="112" t="str">
        <f>LEFT(TPG!D48,20)&amp;"."&amp;TPGPAY!E48</f>
        <v>St John's CE School .3307.TPG.I01.Ma22</v>
      </c>
      <c r="K48" s="111" t="b">
        <v>1</v>
      </c>
      <c r="L48" s="117" t="s">
        <v>1275</v>
      </c>
      <c r="M48" s="111" t="b">
        <v>1</v>
      </c>
      <c r="N48" s="111" t="s">
        <v>1276</v>
      </c>
      <c r="O48" s="118" t="str">
        <f>TPG!I48</f>
        <v>11294/543965</v>
      </c>
      <c r="P48" s="111" t="b">
        <v>1</v>
      </c>
      <c r="Q48" s="111" t="b">
        <v>1</v>
      </c>
      <c r="R48" s="111" t="b">
        <v>1</v>
      </c>
      <c r="T48" s="10">
        <f t="shared" si="2"/>
        <v>17</v>
      </c>
      <c r="U48" s="289">
        <f t="shared" si="3"/>
        <v>38</v>
      </c>
    </row>
    <row r="49" spans="1:21" x14ac:dyDescent="0.25">
      <c r="A49" s="108">
        <v>1</v>
      </c>
      <c r="B49" s="109">
        <v>2</v>
      </c>
      <c r="C49" s="110">
        <f>TPG!J49</f>
        <v>400098</v>
      </c>
      <c r="D49" s="111" t="b">
        <v>1</v>
      </c>
      <c r="E49" s="112" t="str">
        <f>RIGHT(TPG!C49,4)&amp;"."&amp;TPG!M49&amp;"."&amp;TPG!K49&amp;"."&amp;$C$5</f>
        <v>3309.TPG.I01.Ma22</v>
      </c>
      <c r="F49" s="113">
        <f t="shared" ca="1" si="0"/>
        <v>44697</v>
      </c>
      <c r="G49" s="114" cm="1">
        <f t="array" ref="G49">IF(SUMPRODUCT((TPG!$Q$19:$AB$19=$B$5)*TPG!Q49:AB49)&gt;0,SUMPRODUCT((TPG!$Q$19:$AB$19=$B$5)*TPG!Q49:AB49),0)</f>
        <v>539</v>
      </c>
      <c r="H49" s="115">
        <f t="shared" ca="1" si="1"/>
        <v>44697</v>
      </c>
      <c r="I49" s="116">
        <v>0</v>
      </c>
      <c r="J49" s="112" t="str">
        <f>LEFT(TPG!D49,20)&amp;"."&amp;TPGPAY!E49</f>
        <v>St Johns CE N20.3309.TPG.I01.Ma22</v>
      </c>
      <c r="K49" s="111" t="b">
        <v>1</v>
      </c>
      <c r="L49" s="117" t="s">
        <v>1275</v>
      </c>
      <c r="M49" s="111" t="b">
        <v>1</v>
      </c>
      <c r="N49" s="111" t="s">
        <v>1276</v>
      </c>
      <c r="O49" s="118" t="str">
        <f>TPG!I49</f>
        <v>11294/543965</v>
      </c>
      <c r="P49" s="111" t="b">
        <v>1</v>
      </c>
      <c r="Q49" s="111" t="b">
        <v>1</v>
      </c>
      <c r="R49" s="111" t="b">
        <v>1</v>
      </c>
      <c r="T49" s="10">
        <f t="shared" si="2"/>
        <v>17</v>
      </c>
      <c r="U49" s="289">
        <f t="shared" si="3"/>
        <v>33</v>
      </c>
    </row>
    <row r="50" spans="1:21" x14ac:dyDescent="0.25">
      <c r="A50" s="108">
        <v>1</v>
      </c>
      <c r="B50" s="109">
        <v>2</v>
      </c>
      <c r="C50" s="110">
        <f>TPG!J50</f>
        <v>400058</v>
      </c>
      <c r="D50" s="111" t="b">
        <v>1</v>
      </c>
      <c r="E50" s="112" t="str">
        <f>RIGHT(TPG!C50,4)&amp;"."&amp;TPG!M50&amp;"."&amp;TPG!K50&amp;"."&amp;$C$5</f>
        <v>3311.TPG.I01.Ma22</v>
      </c>
      <c r="F50" s="113">
        <f t="shared" ca="1" si="0"/>
        <v>44697</v>
      </c>
      <c r="G50" s="114" cm="1">
        <f t="array" ref="G50">IF(SUMPRODUCT((TPG!$Q$19:$AB$19=$B$5)*TPG!Q50:AB50)&gt;0,SUMPRODUCT((TPG!$Q$19:$AB$19=$B$5)*TPG!Q50:AB50),0)</f>
        <v>927</v>
      </c>
      <c r="H50" s="115">
        <f t="shared" ca="1" si="1"/>
        <v>44697</v>
      </c>
      <c r="I50" s="116">
        <v>0</v>
      </c>
      <c r="J50" s="112" t="str">
        <f>LEFT(TPG!D50,20)&amp;"."&amp;TPGPAY!E50</f>
        <v>St Mary's C E Primar.3311.TPG.I01.Ma22</v>
      </c>
      <c r="K50" s="111" t="b">
        <v>1</v>
      </c>
      <c r="L50" s="117" t="s">
        <v>1275</v>
      </c>
      <c r="M50" s="111" t="b">
        <v>1</v>
      </c>
      <c r="N50" s="111" t="s">
        <v>1276</v>
      </c>
      <c r="O50" s="118" t="str">
        <f>TPG!I50</f>
        <v>11294/543965</v>
      </c>
      <c r="P50" s="111" t="b">
        <v>1</v>
      </c>
      <c r="Q50" s="111" t="b">
        <v>1</v>
      </c>
      <c r="R50" s="111" t="b">
        <v>1</v>
      </c>
      <c r="T50" s="10">
        <f t="shared" si="2"/>
        <v>17</v>
      </c>
      <c r="U50" s="289">
        <f t="shared" si="3"/>
        <v>38</v>
      </c>
    </row>
    <row r="51" spans="1:21" x14ac:dyDescent="0.25">
      <c r="A51" s="108">
        <v>1</v>
      </c>
      <c r="B51" s="109">
        <v>2</v>
      </c>
      <c r="C51" s="110">
        <f>TPG!J51</f>
        <v>400006</v>
      </c>
      <c r="D51" s="111" t="b">
        <v>1</v>
      </c>
      <c r="E51" s="112" t="str">
        <f>RIGHT(TPG!C51,4)&amp;"."&amp;TPG!M51&amp;"."&amp;TPG!K51&amp;"."&amp;$C$5</f>
        <v>3313.TPG.I01.Ma22</v>
      </c>
      <c r="F51" s="113">
        <f t="shared" ca="1" si="0"/>
        <v>44697</v>
      </c>
      <c r="G51" s="114" cm="1">
        <f t="array" ref="G51">IF(SUMPRODUCT((TPG!$Q$19:$AB$19=$B$5)*TPG!Q51:AB51)&gt;0,SUMPRODUCT((TPG!$Q$19:$AB$19=$B$5)*TPG!Q51:AB51),0)</f>
        <v>474</v>
      </c>
      <c r="H51" s="115">
        <f t="shared" ca="1" si="1"/>
        <v>44697</v>
      </c>
      <c r="I51" s="116">
        <v>0</v>
      </c>
      <c r="J51" s="112" t="str">
        <f>LEFT(TPG!D51,20)&amp;"."&amp;TPGPAY!E51</f>
        <v>St. Pauls CE Primary.3313.TPG.I01.Ma22</v>
      </c>
      <c r="K51" s="111" t="b">
        <v>1</v>
      </c>
      <c r="L51" s="117" t="s">
        <v>1275</v>
      </c>
      <c r="M51" s="111" t="b">
        <v>1</v>
      </c>
      <c r="N51" s="111" t="s">
        <v>1276</v>
      </c>
      <c r="O51" s="118" t="str">
        <f>TPG!I51</f>
        <v>11294/543965</v>
      </c>
      <c r="P51" s="111" t="b">
        <v>1</v>
      </c>
      <c r="Q51" s="111" t="b">
        <v>1</v>
      </c>
      <c r="R51" s="111" t="b">
        <v>1</v>
      </c>
      <c r="T51" s="10">
        <f t="shared" si="2"/>
        <v>17</v>
      </c>
      <c r="U51" s="289">
        <f t="shared" si="3"/>
        <v>38</v>
      </c>
    </row>
    <row r="52" spans="1:21" x14ac:dyDescent="0.25">
      <c r="A52" s="108">
        <v>1</v>
      </c>
      <c r="B52" s="109">
        <v>2</v>
      </c>
      <c r="C52" s="110">
        <f>TPG!J52</f>
        <v>400015</v>
      </c>
      <c r="D52" s="111" t="b">
        <v>1</v>
      </c>
      <c r="E52" s="112" t="str">
        <f>RIGHT(TPG!C52,4)&amp;"."&amp;TPG!M52&amp;"."&amp;TPG!K52&amp;"."&amp;$C$5</f>
        <v>3317.TPG.I01.Ma22</v>
      </c>
      <c r="F52" s="113">
        <f t="shared" ca="1" si="0"/>
        <v>44697</v>
      </c>
      <c r="G52" s="114" cm="1">
        <f t="array" ref="G52">IF(SUMPRODUCT((TPG!$Q$19:$AB$19=$B$5)*TPG!Q52:AB52)&gt;0,SUMPRODUCT((TPG!$Q$19:$AB$19=$B$5)*TPG!Q52:AB52),0)</f>
        <v>755</v>
      </c>
      <c r="H52" s="115">
        <f t="shared" ca="1" si="1"/>
        <v>44697</v>
      </c>
      <c r="I52" s="116">
        <v>0</v>
      </c>
      <c r="J52" s="112" t="str">
        <f>LEFT(TPG!D52,20)&amp;"."&amp;TPGPAY!E52</f>
        <v>All Saints' CE Prima.3317.TPG.I01.Ma22</v>
      </c>
      <c r="K52" s="111" t="b">
        <v>1</v>
      </c>
      <c r="L52" s="117" t="s">
        <v>1275</v>
      </c>
      <c r="M52" s="111" t="b">
        <v>1</v>
      </c>
      <c r="N52" s="111" t="s">
        <v>1276</v>
      </c>
      <c r="O52" s="118" t="str">
        <f>TPG!I52</f>
        <v>11294/543965</v>
      </c>
      <c r="P52" s="111" t="b">
        <v>1</v>
      </c>
      <c r="Q52" s="111" t="b">
        <v>1</v>
      </c>
      <c r="R52" s="111" t="b">
        <v>1</v>
      </c>
      <c r="T52" s="10">
        <f t="shared" si="2"/>
        <v>17</v>
      </c>
      <c r="U52" s="289">
        <f t="shared" si="3"/>
        <v>38</v>
      </c>
    </row>
    <row r="53" spans="1:21" x14ac:dyDescent="0.25">
      <c r="A53" s="108">
        <v>1</v>
      </c>
      <c r="B53" s="109">
        <v>2</v>
      </c>
      <c r="C53" s="110">
        <f>TPG!J53</f>
        <v>400023</v>
      </c>
      <c r="D53" s="111" t="b">
        <v>1</v>
      </c>
      <c r="E53" s="112" t="str">
        <f>RIGHT(TPG!C53,4)&amp;"."&amp;TPG!M53&amp;"."&amp;TPG!K53&amp;"."&amp;$C$5</f>
        <v>3500.TPG.I01.Ma22</v>
      </c>
      <c r="F53" s="113">
        <f t="shared" ca="1" si="0"/>
        <v>44697</v>
      </c>
      <c r="G53" s="114" cm="1">
        <f t="array" ref="G53">IF(SUMPRODUCT((TPG!$Q$19:$AB$19=$B$5)*TPG!Q53:AB53)&gt;0,SUMPRODUCT((TPG!$Q$19:$AB$19=$B$5)*TPG!Q53:AB53),0)</f>
        <v>561</v>
      </c>
      <c r="H53" s="115">
        <f t="shared" ca="1" si="1"/>
        <v>44697</v>
      </c>
      <c r="I53" s="116">
        <v>0</v>
      </c>
      <c r="J53" s="112" t="str">
        <f>LEFT(TPG!D53,20)&amp;"."&amp;TPGPAY!E53</f>
        <v>Annunciation Catholi.3500.TPG.I01.Ma22</v>
      </c>
      <c r="K53" s="111" t="b">
        <v>1</v>
      </c>
      <c r="L53" s="117" t="s">
        <v>1275</v>
      </c>
      <c r="M53" s="111" t="b">
        <v>1</v>
      </c>
      <c r="N53" s="111" t="s">
        <v>1276</v>
      </c>
      <c r="O53" s="118" t="str">
        <f>TPG!I53</f>
        <v>11294/543965</v>
      </c>
      <c r="P53" s="111" t="b">
        <v>1</v>
      </c>
      <c r="Q53" s="111" t="b">
        <v>1</v>
      </c>
      <c r="R53" s="111" t="b">
        <v>1</v>
      </c>
      <c r="T53" s="10">
        <f t="shared" si="2"/>
        <v>17</v>
      </c>
      <c r="U53" s="289">
        <f t="shared" si="3"/>
        <v>38</v>
      </c>
    </row>
    <row r="54" spans="1:21" x14ac:dyDescent="0.25">
      <c r="A54" s="108">
        <v>1</v>
      </c>
      <c r="B54" s="109">
        <v>2</v>
      </c>
      <c r="C54" s="110">
        <f>TPG!J54</f>
        <v>400003</v>
      </c>
      <c r="D54" s="111" t="b">
        <v>1</v>
      </c>
      <c r="E54" s="112" t="str">
        <f>RIGHT(TPG!C54,4)&amp;"."&amp;TPG!M54&amp;"."&amp;TPG!K54&amp;"."&amp;$C$5</f>
        <v>3501.TPG.I01.Ma22</v>
      </c>
      <c r="F54" s="113">
        <f t="shared" ca="1" si="0"/>
        <v>44697</v>
      </c>
      <c r="G54" s="114" cm="1">
        <f t="array" ref="G54">IF(SUMPRODUCT((TPG!$Q$19:$AB$19=$B$5)*TPG!Q54:AB54)&gt;0,SUMPRODUCT((TPG!$Q$19:$AB$19=$B$5)*TPG!Q54:AB54),0)</f>
        <v>647</v>
      </c>
      <c r="H54" s="115">
        <f t="shared" ca="1" si="1"/>
        <v>44697</v>
      </c>
      <c r="I54" s="116">
        <v>0</v>
      </c>
      <c r="J54" s="112" t="str">
        <f>LEFT(TPG!D54,20)&amp;"."&amp;TPGPAY!E54</f>
        <v>Our Lady of Lourdes .3501.TPG.I01.Ma22</v>
      </c>
      <c r="K54" s="111" t="b">
        <v>1</v>
      </c>
      <c r="L54" s="117" t="s">
        <v>1275</v>
      </c>
      <c r="M54" s="111" t="b">
        <v>1</v>
      </c>
      <c r="N54" s="111" t="s">
        <v>1276</v>
      </c>
      <c r="O54" s="118" t="str">
        <f>TPG!I54</f>
        <v>11294/543965</v>
      </c>
      <c r="P54" s="111" t="b">
        <v>1</v>
      </c>
      <c r="Q54" s="111" t="b">
        <v>1</v>
      </c>
      <c r="R54" s="111" t="b">
        <v>1</v>
      </c>
      <c r="T54" s="10">
        <f t="shared" si="2"/>
        <v>17</v>
      </c>
      <c r="U54" s="289">
        <f t="shared" si="3"/>
        <v>38</v>
      </c>
    </row>
    <row r="55" spans="1:21" x14ac:dyDescent="0.25">
      <c r="A55" s="108">
        <v>1</v>
      </c>
      <c r="B55" s="109">
        <v>2</v>
      </c>
      <c r="C55" s="110">
        <f>TPG!J55</f>
        <v>400096</v>
      </c>
      <c r="D55" s="111" t="b">
        <v>1</v>
      </c>
      <c r="E55" s="112" t="str">
        <f>RIGHT(TPG!C55,4)&amp;"."&amp;TPG!M55&amp;"."&amp;TPG!K55&amp;"."&amp;$C$5</f>
        <v>3502.TPG.I01.Ma22</v>
      </c>
      <c r="F55" s="113">
        <f t="shared" ca="1" si="0"/>
        <v>44697</v>
      </c>
      <c r="G55" s="114" cm="1">
        <f t="array" ref="G55">IF(SUMPRODUCT((TPG!$Q$19:$AB$19=$B$5)*TPG!Q55:AB55)&gt;0,SUMPRODUCT((TPG!$Q$19:$AB$19=$B$5)*TPG!Q55:AB55),0)</f>
        <v>668</v>
      </c>
      <c r="H55" s="115">
        <f t="shared" ca="1" si="1"/>
        <v>44697</v>
      </c>
      <c r="I55" s="116">
        <v>0</v>
      </c>
      <c r="J55" s="112" t="str">
        <f>LEFT(TPG!D55,20)&amp;"."&amp;TPGPAY!E55</f>
        <v>St Agnes RC Primary .3502.TPG.I01.Ma22</v>
      </c>
      <c r="K55" s="111" t="b">
        <v>1</v>
      </c>
      <c r="L55" s="117" t="s">
        <v>1275</v>
      </c>
      <c r="M55" s="111" t="b">
        <v>1</v>
      </c>
      <c r="N55" s="111" t="s">
        <v>1276</v>
      </c>
      <c r="O55" s="118" t="str">
        <f>TPG!I55</f>
        <v>11294/543965</v>
      </c>
      <c r="P55" s="111" t="b">
        <v>1</v>
      </c>
      <c r="Q55" s="111" t="b">
        <v>1</v>
      </c>
      <c r="R55" s="111" t="b">
        <v>1</v>
      </c>
      <c r="T55" s="10">
        <f t="shared" si="2"/>
        <v>17</v>
      </c>
      <c r="U55" s="289">
        <f t="shared" si="3"/>
        <v>38</v>
      </c>
    </row>
    <row r="56" spans="1:21" x14ac:dyDescent="0.25">
      <c r="A56" s="108">
        <v>1</v>
      </c>
      <c r="B56" s="109">
        <v>2</v>
      </c>
      <c r="C56" s="110">
        <f>TPG!J56</f>
        <v>400064</v>
      </c>
      <c r="D56" s="111" t="b">
        <v>1</v>
      </c>
      <c r="E56" s="112" t="str">
        <f>RIGHT(TPG!C56,4)&amp;"."&amp;TPG!M56&amp;"."&amp;TPG!K56&amp;"."&amp;$C$5</f>
        <v>3504.TPG.I01.Ma22</v>
      </c>
      <c r="F56" s="113">
        <f t="shared" ca="1" si="0"/>
        <v>44697</v>
      </c>
      <c r="G56" s="114" cm="1">
        <f t="array" ref="G56">IF(SUMPRODUCT((TPG!$Q$19:$AB$19=$B$5)*TPG!Q56:AB56)&gt;0,SUMPRODUCT((TPG!$Q$19:$AB$19=$B$5)*TPG!Q56:AB56),0)</f>
        <v>1143</v>
      </c>
      <c r="H56" s="115">
        <f t="shared" ca="1" si="1"/>
        <v>44697</v>
      </c>
      <c r="I56" s="116">
        <v>0</v>
      </c>
      <c r="J56" s="112" t="str">
        <f>LEFT(TPG!D56,20)&amp;"."&amp;TPGPAY!E56</f>
        <v>St Catherines R C Pr.3504.TPG.I01.Ma22</v>
      </c>
      <c r="K56" s="111" t="b">
        <v>1</v>
      </c>
      <c r="L56" s="117" t="s">
        <v>1275</v>
      </c>
      <c r="M56" s="111" t="b">
        <v>1</v>
      </c>
      <c r="N56" s="111" t="s">
        <v>1276</v>
      </c>
      <c r="O56" s="118" t="str">
        <f>TPG!I56</f>
        <v>11294/543965</v>
      </c>
      <c r="P56" s="111" t="b">
        <v>1</v>
      </c>
      <c r="Q56" s="111" t="b">
        <v>1</v>
      </c>
      <c r="R56" s="111" t="b">
        <v>1</v>
      </c>
      <c r="T56" s="10">
        <f t="shared" si="2"/>
        <v>17</v>
      </c>
      <c r="U56" s="289">
        <f t="shared" si="3"/>
        <v>38</v>
      </c>
    </row>
    <row r="57" spans="1:21" x14ac:dyDescent="0.25">
      <c r="A57" s="108">
        <v>1</v>
      </c>
      <c r="B57" s="109">
        <v>2</v>
      </c>
      <c r="C57" s="110">
        <f>TPG!J57</f>
        <v>400066</v>
      </c>
      <c r="D57" s="111" t="b">
        <v>1</v>
      </c>
      <c r="E57" s="112" t="str">
        <f>RIGHT(TPG!C57,4)&amp;"."&amp;TPG!M57&amp;"."&amp;TPG!K57&amp;"."&amp;$C$5</f>
        <v>3509.TPG.I01.Ma22</v>
      </c>
      <c r="F57" s="113">
        <f t="shared" ca="1" si="0"/>
        <v>44697</v>
      </c>
      <c r="G57" s="114" cm="1">
        <f t="array" ref="G57">IF(SUMPRODUCT((TPG!$Q$19:$AB$19=$B$5)*TPG!Q57:AB57)&gt;0,SUMPRODUCT((TPG!$Q$19:$AB$19=$B$5)*TPG!Q57:AB57),0)</f>
        <v>604</v>
      </c>
      <c r="H57" s="115">
        <f t="shared" ca="1" si="1"/>
        <v>44697</v>
      </c>
      <c r="I57" s="116">
        <v>0</v>
      </c>
      <c r="J57" s="112" t="str">
        <f>LEFT(TPG!D57,20)&amp;"."&amp;TPGPAY!E57</f>
        <v>St Joseph's Primary .3509.TPG.I01.Ma22</v>
      </c>
      <c r="K57" s="111" t="b">
        <v>1</v>
      </c>
      <c r="L57" s="117" t="s">
        <v>1275</v>
      </c>
      <c r="M57" s="111" t="b">
        <v>1</v>
      </c>
      <c r="N57" s="111" t="s">
        <v>1276</v>
      </c>
      <c r="O57" s="118" t="str">
        <f>TPG!I57</f>
        <v>11294/543965</v>
      </c>
      <c r="P57" s="111" t="b">
        <v>1</v>
      </c>
      <c r="Q57" s="111" t="b">
        <v>1</v>
      </c>
      <c r="R57" s="111" t="b">
        <v>1</v>
      </c>
      <c r="T57" s="10">
        <f t="shared" si="2"/>
        <v>17</v>
      </c>
      <c r="U57" s="289">
        <f t="shared" si="3"/>
        <v>38</v>
      </c>
    </row>
    <row r="58" spans="1:21" x14ac:dyDescent="0.25">
      <c r="A58" s="108">
        <v>1</v>
      </c>
      <c r="B58" s="109">
        <v>2</v>
      </c>
      <c r="C58" s="110">
        <f>TPG!J58</f>
        <v>400024</v>
      </c>
      <c r="D58" s="111" t="b">
        <v>1</v>
      </c>
      <c r="E58" s="112" t="str">
        <f>RIGHT(TPG!C58,4)&amp;"."&amp;TPG!M58&amp;"."&amp;TPG!K58&amp;"."&amp;$C$5</f>
        <v>3511.TPG.I01.Ma22</v>
      </c>
      <c r="F58" s="113">
        <f t="shared" ca="1" si="0"/>
        <v>44697</v>
      </c>
      <c r="G58" s="114" cm="1">
        <f t="array" ref="G58">IF(SUMPRODUCT((TPG!$Q$19:$AB$19=$B$5)*TPG!Q58:AB58)&gt;0,SUMPRODUCT((TPG!$Q$19:$AB$19=$B$5)*TPG!Q58:AB58),0)</f>
        <v>862</v>
      </c>
      <c r="H58" s="115">
        <f t="shared" ca="1" si="1"/>
        <v>44697</v>
      </c>
      <c r="I58" s="116">
        <v>0</v>
      </c>
      <c r="J58" s="112" t="str">
        <f>LEFT(TPG!D58,20)&amp;"."&amp;TPGPAY!E58</f>
        <v>Blessed Dominic Scho.3511.TPG.I01.Ma22</v>
      </c>
      <c r="K58" s="111" t="b">
        <v>1</v>
      </c>
      <c r="L58" s="117" t="s">
        <v>1275</v>
      </c>
      <c r="M58" s="111" t="b">
        <v>1</v>
      </c>
      <c r="N58" s="111" t="s">
        <v>1276</v>
      </c>
      <c r="O58" s="118" t="str">
        <f>TPG!I58</f>
        <v>11294/543965</v>
      </c>
      <c r="P58" s="111" t="b">
        <v>1</v>
      </c>
      <c r="Q58" s="111" t="b">
        <v>1</v>
      </c>
      <c r="R58" s="111" t="b">
        <v>1</v>
      </c>
      <c r="T58" s="10">
        <f t="shared" si="2"/>
        <v>17</v>
      </c>
      <c r="U58" s="289">
        <f t="shared" si="3"/>
        <v>38</v>
      </c>
    </row>
    <row r="59" spans="1:21" x14ac:dyDescent="0.25">
      <c r="A59" s="108">
        <v>1</v>
      </c>
      <c r="B59" s="109">
        <v>2</v>
      </c>
      <c r="C59" s="110">
        <f>TPG!J59</f>
        <v>400093</v>
      </c>
      <c r="D59" s="111" t="b">
        <v>1</v>
      </c>
      <c r="E59" s="112" t="str">
        <f>RIGHT(TPG!C59,4)&amp;"."&amp;TPG!M59&amp;"."&amp;TPG!K59&amp;"."&amp;$C$5</f>
        <v>3512.TPG.I01.Ma22</v>
      </c>
      <c r="F59" s="113">
        <f t="shared" ca="1" si="0"/>
        <v>44697</v>
      </c>
      <c r="G59" s="114" cm="1">
        <f t="array" ref="G59">IF(SUMPRODUCT((TPG!$Q$19:$AB$19=$B$5)*TPG!Q59:AB59)&gt;0,SUMPRODUCT((TPG!$Q$19:$AB$19=$B$5)*TPG!Q59:AB59),0)</f>
        <v>172</v>
      </c>
      <c r="H59" s="115">
        <f t="shared" ca="1" si="1"/>
        <v>44697</v>
      </c>
      <c r="I59" s="116">
        <v>0</v>
      </c>
      <c r="J59" s="112" t="str">
        <f>LEFT(TPG!D59,20)&amp;"."&amp;TPGPAY!E59</f>
        <v>Rosh Pinah.3512.TPG.I01.Ma22</v>
      </c>
      <c r="K59" s="111" t="b">
        <v>1</v>
      </c>
      <c r="L59" s="117" t="s">
        <v>1275</v>
      </c>
      <c r="M59" s="111" t="b">
        <v>1</v>
      </c>
      <c r="N59" s="111" t="s">
        <v>1276</v>
      </c>
      <c r="O59" s="118" t="str">
        <f>TPG!I59</f>
        <v>11294/543965</v>
      </c>
      <c r="P59" s="111" t="b">
        <v>1</v>
      </c>
      <c r="Q59" s="111" t="b">
        <v>1</v>
      </c>
      <c r="R59" s="111" t="b">
        <v>1</v>
      </c>
      <c r="T59" s="10">
        <f t="shared" si="2"/>
        <v>17</v>
      </c>
      <c r="U59" s="289">
        <f t="shared" si="3"/>
        <v>28</v>
      </c>
    </row>
    <row r="60" spans="1:21" x14ac:dyDescent="0.25">
      <c r="A60" s="108">
        <v>1</v>
      </c>
      <c r="B60" s="109">
        <v>2</v>
      </c>
      <c r="C60" s="110">
        <f>TPG!J60</f>
        <v>400007</v>
      </c>
      <c r="D60" s="111" t="b">
        <v>1</v>
      </c>
      <c r="E60" s="112" t="str">
        <f>RIGHT(TPG!C60,4)&amp;"."&amp;TPG!M60&amp;"."&amp;TPG!K60&amp;"."&amp;$C$5</f>
        <v>3513.TPG.I01.Ma22</v>
      </c>
      <c r="F60" s="113">
        <f t="shared" ca="1" si="0"/>
        <v>44697</v>
      </c>
      <c r="G60" s="114" cm="1">
        <f t="array" ref="G60">IF(SUMPRODUCT((TPG!$Q$19:$AB$19=$B$5)*TPG!Q60:AB60)&gt;0,SUMPRODUCT((TPG!$Q$19:$AB$19=$B$5)*TPG!Q60:AB60),0)</f>
        <v>1100</v>
      </c>
      <c r="H60" s="115">
        <f t="shared" ca="1" si="1"/>
        <v>44697</v>
      </c>
      <c r="I60" s="116">
        <v>0</v>
      </c>
      <c r="J60" s="112" t="str">
        <f>LEFT(TPG!D60,20)&amp;"."&amp;TPGPAY!E60</f>
        <v>Menorah Primary Scho.3513.TPG.I01.Ma22</v>
      </c>
      <c r="K60" s="111" t="b">
        <v>1</v>
      </c>
      <c r="L60" s="117" t="s">
        <v>1275</v>
      </c>
      <c r="M60" s="111" t="b">
        <v>1</v>
      </c>
      <c r="N60" s="111" t="s">
        <v>1276</v>
      </c>
      <c r="O60" s="118" t="str">
        <f>TPG!I60</f>
        <v>11294/543965</v>
      </c>
      <c r="P60" s="111" t="b">
        <v>1</v>
      </c>
      <c r="Q60" s="111" t="b">
        <v>1</v>
      </c>
      <c r="R60" s="111" t="b">
        <v>1</v>
      </c>
      <c r="T60" s="10">
        <f t="shared" si="2"/>
        <v>17</v>
      </c>
      <c r="U60" s="289">
        <f t="shared" si="3"/>
        <v>38</v>
      </c>
    </row>
    <row r="61" spans="1:21" x14ac:dyDescent="0.25">
      <c r="A61" s="108">
        <v>1</v>
      </c>
      <c r="B61" s="109">
        <v>2</v>
      </c>
      <c r="C61" s="110">
        <f>TPG!J61</f>
        <v>400029</v>
      </c>
      <c r="D61" s="111" t="b">
        <v>1</v>
      </c>
      <c r="E61" s="112" t="str">
        <f>RIGHT(TPG!C61,4)&amp;"."&amp;TPG!M61&amp;"."&amp;TPG!K61&amp;"."&amp;$C$5</f>
        <v>5404.TPG.I01.Ma22</v>
      </c>
      <c r="F61" s="113">
        <f t="shared" ca="1" si="0"/>
        <v>44697</v>
      </c>
      <c r="G61" s="114" cm="1">
        <f t="array" ref="G61">IF(SUMPRODUCT((TPG!$Q$19:$AB$19=$B$5)*TPG!Q61:AB61)&gt;0,SUMPRODUCT((TPG!$Q$19:$AB$19=$B$5)*TPG!Q61:AB61),0)</f>
        <v>8513</v>
      </c>
      <c r="H61" s="115">
        <f t="shared" ca="1" si="1"/>
        <v>44697</v>
      </c>
      <c r="I61" s="116">
        <v>0</v>
      </c>
      <c r="J61" s="112" t="str">
        <f>LEFT(TPG!D61,20)&amp;"."&amp;TPGPAY!E61</f>
        <v>St Michaels Catholic.5404.TPG.I01.Ma22</v>
      </c>
      <c r="K61" s="111" t="b">
        <v>1</v>
      </c>
      <c r="L61" s="117" t="s">
        <v>1275</v>
      </c>
      <c r="M61" s="111" t="b">
        <v>1</v>
      </c>
      <c r="N61" s="111" t="s">
        <v>1276</v>
      </c>
      <c r="O61" s="118" t="str">
        <f>TPG!I61</f>
        <v>11294/543965</v>
      </c>
      <c r="P61" s="111" t="b">
        <v>1</v>
      </c>
      <c r="Q61" s="111" t="b">
        <v>1</v>
      </c>
      <c r="R61" s="111" t="b">
        <v>1</v>
      </c>
      <c r="T61" s="10">
        <f t="shared" si="2"/>
        <v>17</v>
      </c>
      <c r="U61" s="289">
        <f t="shared" si="3"/>
        <v>38</v>
      </c>
    </row>
    <row r="62" spans="1:21" x14ac:dyDescent="0.25">
      <c r="A62" s="108">
        <v>1</v>
      </c>
      <c r="B62" s="109">
        <v>2</v>
      </c>
      <c r="C62" s="110">
        <f>TPG!J62</f>
        <v>400041</v>
      </c>
      <c r="D62" s="111" t="b">
        <v>1</v>
      </c>
      <c r="E62" s="112" t="str">
        <f>RIGHT(TPG!C62,4)&amp;"."&amp;TPG!M62&amp;"."&amp;TPG!K62&amp;"."&amp;$C$5</f>
        <v>5405.TPG.I01.Ma22</v>
      </c>
      <c r="F62" s="113">
        <f t="shared" ca="1" si="0"/>
        <v>44697</v>
      </c>
      <c r="G62" s="114" cm="1">
        <f t="array" ref="G62">IF(SUMPRODUCT((TPG!$Q$19:$AB$19=$B$5)*TPG!Q62:AB62)&gt;0,SUMPRODUCT((TPG!$Q$19:$AB$19=$B$5)*TPG!Q62:AB62),0)</f>
        <v>10503</v>
      </c>
      <c r="H62" s="115">
        <f t="shared" ca="1" si="1"/>
        <v>44697</v>
      </c>
      <c r="I62" s="116">
        <v>0</v>
      </c>
      <c r="J62" s="112" t="str">
        <f>LEFT(TPG!D62,20)&amp;"."&amp;TPGPAY!E62</f>
        <v>Finchley Catholic Hi.5405.TPG.I01.Ma22</v>
      </c>
      <c r="K62" s="111" t="b">
        <v>1</v>
      </c>
      <c r="L62" s="117" t="s">
        <v>1275</v>
      </c>
      <c r="M62" s="111" t="b">
        <v>1</v>
      </c>
      <c r="N62" s="111" t="s">
        <v>1276</v>
      </c>
      <c r="O62" s="118" t="str">
        <f>TPG!I62</f>
        <v>11294/543965</v>
      </c>
      <c r="P62" s="111" t="b">
        <v>1</v>
      </c>
      <c r="Q62" s="111" t="b">
        <v>1</v>
      </c>
      <c r="R62" s="111" t="b">
        <v>1</v>
      </c>
      <c r="T62" s="10">
        <f t="shared" si="2"/>
        <v>17</v>
      </c>
      <c r="U62" s="289">
        <f t="shared" si="3"/>
        <v>38</v>
      </c>
    </row>
    <row r="63" spans="1:21" x14ac:dyDescent="0.25">
      <c r="A63" s="108">
        <v>1</v>
      </c>
      <c r="B63" s="109">
        <v>2</v>
      </c>
      <c r="C63" s="110">
        <f>TPG!J63</f>
        <v>400013</v>
      </c>
      <c r="D63" s="111" t="b">
        <v>1</v>
      </c>
      <c r="E63" s="112" t="str">
        <f>RIGHT(TPG!C63,4)&amp;"."&amp;TPG!M63&amp;"."&amp;TPG!K63&amp;"."&amp;$C$5</f>
        <v>5407.TPG.I01.Ma22</v>
      </c>
      <c r="F63" s="113">
        <f t="shared" ca="1" si="0"/>
        <v>44697</v>
      </c>
      <c r="G63" s="114" cm="1">
        <f t="array" ref="G63">IF(SUMPRODUCT((TPG!$Q$19:$AB$19=$B$5)*TPG!Q63:AB63)&gt;0,SUMPRODUCT((TPG!$Q$19:$AB$19=$B$5)*TPG!Q63:AB63),0)</f>
        <v>6714</v>
      </c>
      <c r="H63" s="115">
        <f t="shared" ca="1" si="1"/>
        <v>44697</v>
      </c>
      <c r="I63" s="116">
        <v>0</v>
      </c>
      <c r="J63" s="112" t="str">
        <f>LEFT(TPG!D63,20)&amp;"."&amp;TPGPAY!E63</f>
        <v>St. James' Catholic .5407.TPG.I01.Ma22</v>
      </c>
      <c r="K63" s="111" t="b">
        <v>1</v>
      </c>
      <c r="L63" s="117" t="s">
        <v>1275</v>
      </c>
      <c r="M63" s="111" t="b">
        <v>1</v>
      </c>
      <c r="N63" s="111" t="s">
        <v>1276</v>
      </c>
      <c r="O63" s="118" t="str">
        <f>TPG!I63</f>
        <v>11294/543965</v>
      </c>
      <c r="P63" s="111" t="b">
        <v>1</v>
      </c>
      <c r="Q63" s="111" t="b">
        <v>1</v>
      </c>
      <c r="R63" s="111" t="b">
        <v>1</v>
      </c>
      <c r="T63" s="10">
        <f t="shared" si="2"/>
        <v>17</v>
      </c>
      <c r="U63" s="289">
        <f t="shared" si="3"/>
        <v>38</v>
      </c>
    </row>
    <row r="64" spans="1:21" x14ac:dyDescent="0.25">
      <c r="A64" s="108">
        <v>1</v>
      </c>
      <c r="B64" s="109">
        <v>2</v>
      </c>
      <c r="C64" s="110">
        <f>TPG!J64</f>
        <v>400112</v>
      </c>
      <c r="D64" s="111" t="b">
        <v>1</v>
      </c>
      <c r="E64" s="112" t="str">
        <f>RIGHT(TPG!C64,4)&amp;"."&amp;TPG!M64&amp;"."&amp;TPG!K64&amp;"."&amp;$C$5</f>
        <v>5948.TPG.I01.Ma22</v>
      </c>
      <c r="F64" s="113">
        <f t="shared" ca="1" si="0"/>
        <v>44697</v>
      </c>
      <c r="G64" s="114" cm="1">
        <f t="array" ref="G64">IF(SUMPRODUCT((TPG!$Q$19:$AB$19=$B$5)*TPG!Q64:AB64)&gt;0,SUMPRODUCT((TPG!$Q$19:$AB$19=$B$5)*TPG!Q64:AB64),0)</f>
        <v>410</v>
      </c>
      <c r="H64" s="115">
        <f t="shared" ca="1" si="1"/>
        <v>44697</v>
      </c>
      <c r="I64" s="116">
        <v>0</v>
      </c>
      <c r="J64" s="112" t="str">
        <f>LEFT(TPG!D64,20)&amp;"."&amp;TPGPAY!E64</f>
        <v>Mathilda Marks-Kenne.5948.TPG.I01.Ma22</v>
      </c>
      <c r="K64" s="111" t="b">
        <v>1</v>
      </c>
      <c r="L64" s="117" t="s">
        <v>1275</v>
      </c>
      <c r="M64" s="111" t="b">
        <v>1</v>
      </c>
      <c r="N64" s="111" t="s">
        <v>1276</v>
      </c>
      <c r="O64" s="118" t="str">
        <f>TPG!I64</f>
        <v>11294/543965</v>
      </c>
      <c r="P64" s="111" t="b">
        <v>1</v>
      </c>
      <c r="Q64" s="111" t="b">
        <v>1</v>
      </c>
      <c r="R64" s="111" t="b">
        <v>1</v>
      </c>
      <c r="T64" s="10">
        <f t="shared" si="2"/>
        <v>17</v>
      </c>
      <c r="U64" s="289">
        <f t="shared" si="3"/>
        <v>38</v>
      </c>
    </row>
    <row r="65" spans="1:21" x14ac:dyDescent="0.25">
      <c r="A65" s="108">
        <v>1</v>
      </c>
      <c r="B65" s="109">
        <v>2</v>
      </c>
      <c r="C65" s="110">
        <f>TPG!J65</f>
        <v>400135</v>
      </c>
      <c r="D65" s="111" t="b">
        <v>1</v>
      </c>
      <c r="E65" s="112" t="str">
        <f>RIGHT(TPG!C65,4)&amp;"."&amp;TPG!M65&amp;"."&amp;TPG!K65&amp;"."&amp;$C$5</f>
        <v>3521.TPG.I01.Ma22</v>
      </c>
      <c r="F65" s="113">
        <f t="shared" ca="1" si="0"/>
        <v>44697</v>
      </c>
      <c r="G65" s="114" cm="1">
        <f t="array" ref="G65">IF(SUMPRODUCT((TPG!$Q$19:$AB$19=$B$5)*TPG!Q65:AB65)&gt;0,SUMPRODUCT((TPG!$Q$19:$AB$19=$B$5)*TPG!Q65:AB65),0)</f>
        <v>2834</v>
      </c>
      <c r="H65" s="115">
        <f t="shared" ca="1" si="1"/>
        <v>44697</v>
      </c>
      <c r="I65" s="116">
        <v>0</v>
      </c>
      <c r="J65" s="112" t="str">
        <f>LEFT(TPG!D65,20)&amp;"."&amp;TPGPAY!E65</f>
        <v>St Mary's &amp; St John'.3521.TPG.I01.Ma22</v>
      </c>
      <c r="K65" s="111" t="b">
        <v>1</v>
      </c>
      <c r="L65" s="117" t="s">
        <v>1275</v>
      </c>
      <c r="M65" s="111" t="b">
        <v>1</v>
      </c>
      <c r="N65" s="111" t="s">
        <v>1276</v>
      </c>
      <c r="O65" s="118" t="str">
        <f>TPG!I65</f>
        <v>11294/543965</v>
      </c>
      <c r="P65" s="111" t="b">
        <v>1</v>
      </c>
      <c r="Q65" s="111" t="b">
        <v>1</v>
      </c>
      <c r="R65" s="111" t="b">
        <v>1</v>
      </c>
      <c r="T65" s="10">
        <f t="shared" si="2"/>
        <v>17</v>
      </c>
      <c r="U65" s="289">
        <f t="shared" si="3"/>
        <v>38</v>
      </c>
    </row>
    <row r="66" spans="1:21" x14ac:dyDescent="0.25">
      <c r="A66" s="108">
        <v>1</v>
      </c>
      <c r="B66" s="109">
        <v>2</v>
      </c>
      <c r="C66" s="110">
        <f>TPG!J66</f>
        <v>400108</v>
      </c>
      <c r="D66" s="111" t="b">
        <v>1</v>
      </c>
      <c r="E66" s="112" t="str">
        <f>RIGHT(TPG!C66,4)&amp;"."&amp;TPG!M66&amp;"."&amp;TPG!K66&amp;"."&amp;$C$5</f>
        <v>3516.TPG.I01.Ma22</v>
      </c>
      <c r="F66" s="113">
        <f t="shared" ca="1" si="0"/>
        <v>44697</v>
      </c>
      <c r="G66" s="114" cm="1">
        <f t="array" ref="G66">IF(SUMPRODUCT((TPG!$Q$19:$AB$19=$B$5)*TPG!Q66:AB66)&gt;0,SUMPRODUCT((TPG!$Q$19:$AB$19=$B$5)*TPG!Q66:AB66),0)</f>
        <v>410</v>
      </c>
      <c r="H66" s="115">
        <f t="shared" ca="1" si="1"/>
        <v>44697</v>
      </c>
      <c r="I66" s="116">
        <v>0</v>
      </c>
      <c r="J66" s="112" t="str">
        <f>LEFT(TPG!D66,20)&amp;"."&amp;TPGPAY!E66</f>
        <v>Hasmonean Primary Sc.3516.TPG.I01.Ma22</v>
      </c>
      <c r="K66" s="111" t="b">
        <v>1</v>
      </c>
      <c r="L66" s="117" t="s">
        <v>1275</v>
      </c>
      <c r="M66" s="111" t="b">
        <v>1</v>
      </c>
      <c r="N66" s="111" t="s">
        <v>1276</v>
      </c>
      <c r="O66" s="118" t="str">
        <f>TPG!I66</f>
        <v>11294/543965</v>
      </c>
      <c r="P66" s="111" t="b">
        <v>1</v>
      </c>
      <c r="Q66" s="111" t="b">
        <v>1</v>
      </c>
      <c r="R66" s="111" t="b">
        <v>1</v>
      </c>
      <c r="T66" s="10">
        <f t="shared" si="2"/>
        <v>17</v>
      </c>
      <c r="U66" s="289">
        <f t="shared" si="3"/>
        <v>38</v>
      </c>
    </row>
    <row r="67" spans="1:21" x14ac:dyDescent="0.25">
      <c r="A67" s="108">
        <v>1</v>
      </c>
      <c r="B67" s="109">
        <v>2</v>
      </c>
      <c r="C67" s="110">
        <f>TPG!J67</f>
        <v>400110</v>
      </c>
      <c r="D67" s="111" t="b">
        <v>1</v>
      </c>
      <c r="E67" s="112" t="str">
        <f>RIGHT(TPG!C67,4)&amp;"."&amp;TPG!M67&amp;"."&amp;TPG!K67&amp;"."&amp;$C$5</f>
        <v>5949.TPG.I01.Ma22</v>
      </c>
      <c r="F67" s="113">
        <f t="shared" ca="1" si="0"/>
        <v>44697</v>
      </c>
      <c r="G67" s="114" cm="1">
        <f t="array" ref="G67">IF(SUMPRODUCT((TPG!$Q$19:$AB$19=$B$5)*TPG!Q67:AB67)&gt;0,SUMPRODUCT((TPG!$Q$19:$AB$19=$B$5)*TPG!Q67:AB67),0)</f>
        <v>1078</v>
      </c>
      <c r="H67" s="115">
        <f t="shared" ca="1" si="1"/>
        <v>44697</v>
      </c>
      <c r="I67" s="116">
        <v>0</v>
      </c>
      <c r="J67" s="112" t="str">
        <f>LEFT(TPG!D67,20)&amp;"."&amp;TPGPAY!E67</f>
        <v>Menorah Foundation S.5949.TPG.I01.Ma22</v>
      </c>
      <c r="K67" s="111" t="b">
        <v>1</v>
      </c>
      <c r="L67" s="117" t="s">
        <v>1275</v>
      </c>
      <c r="M67" s="111" t="b">
        <v>1</v>
      </c>
      <c r="N67" s="111" t="s">
        <v>1276</v>
      </c>
      <c r="O67" s="118" t="str">
        <f>TPG!I67</f>
        <v>11294/543965</v>
      </c>
      <c r="P67" s="111" t="b">
        <v>1</v>
      </c>
      <c r="Q67" s="111" t="b">
        <v>1</v>
      </c>
      <c r="R67" s="111" t="b">
        <v>1</v>
      </c>
      <c r="T67" s="10">
        <f t="shared" si="2"/>
        <v>17</v>
      </c>
      <c r="U67" s="289">
        <f t="shared" si="3"/>
        <v>38</v>
      </c>
    </row>
    <row r="68" spans="1:21" x14ac:dyDescent="0.25">
      <c r="A68" s="108">
        <v>1</v>
      </c>
      <c r="B68" s="109">
        <v>2</v>
      </c>
      <c r="C68" s="110">
        <f>TPG!J68</f>
        <v>400111</v>
      </c>
      <c r="D68" s="111" t="b">
        <v>1</v>
      </c>
      <c r="E68" s="112" t="str">
        <f>RIGHT(TPG!C68,4)&amp;"."&amp;TPG!M68&amp;"."&amp;TPG!K68&amp;"."&amp;$C$5</f>
        <v>2076.TPG.I01.Ma22</v>
      </c>
      <c r="F68" s="113">
        <f t="shared" ca="1" si="0"/>
        <v>44697</v>
      </c>
      <c r="G68" s="114" cm="1">
        <f t="array" ref="G68">IF(SUMPRODUCT((TPG!$Q$19:$AB$19=$B$5)*TPG!Q68:AB68)&gt;0,SUMPRODUCT((TPG!$Q$19:$AB$19=$B$5)*TPG!Q68:AB68),0)</f>
        <v>906</v>
      </c>
      <c r="H68" s="115">
        <f t="shared" ca="1" si="1"/>
        <v>44697</v>
      </c>
      <c r="I68" s="116">
        <v>0</v>
      </c>
      <c r="J68" s="112" t="str">
        <f>LEFT(TPG!D68,20)&amp;"."&amp;TPGPAY!E68</f>
        <v>Wessex  Gardens Prim.2076.TPG.I01.Ma22</v>
      </c>
      <c r="K68" s="111" t="b">
        <v>1</v>
      </c>
      <c r="L68" s="117" t="s">
        <v>1275</v>
      </c>
      <c r="M68" s="111" t="b">
        <v>1</v>
      </c>
      <c r="N68" s="111" t="s">
        <v>1276</v>
      </c>
      <c r="O68" s="118" t="str">
        <f>TPG!I68</f>
        <v>11294/543965</v>
      </c>
      <c r="P68" s="111" t="b">
        <v>1</v>
      </c>
      <c r="Q68" s="111" t="b">
        <v>1</v>
      </c>
      <c r="R68" s="111" t="b">
        <v>1</v>
      </c>
      <c r="T68" s="10">
        <f t="shared" si="2"/>
        <v>17</v>
      </c>
      <c r="U68" s="289">
        <f t="shared" si="3"/>
        <v>38</v>
      </c>
    </row>
    <row r="69" spans="1:21" x14ac:dyDescent="0.25">
      <c r="A69" s="108">
        <v>1</v>
      </c>
      <c r="B69" s="109">
        <v>2</v>
      </c>
      <c r="C69" s="110">
        <f>TPG!J69</f>
        <v>400113</v>
      </c>
      <c r="D69" s="111" t="b">
        <v>1</v>
      </c>
      <c r="E69" s="112" t="str">
        <f>RIGHT(TPG!C69,4)&amp;"."&amp;TPG!M69&amp;"."&amp;TPG!K69&amp;"."&amp;$C$5</f>
        <v>2077.TPG.I01.Ma22</v>
      </c>
      <c r="F69" s="113">
        <f t="shared" ca="1" si="0"/>
        <v>44697</v>
      </c>
      <c r="G69" s="114" cm="1">
        <f t="array" ref="G69">IF(SUMPRODUCT((TPG!$Q$19:$AB$19=$B$5)*TPG!Q69:AB69)&gt;0,SUMPRODUCT((TPG!$Q$19:$AB$19=$B$5)*TPG!Q69:AB69),0)</f>
        <v>2781</v>
      </c>
      <c r="H69" s="115">
        <f t="shared" ca="1" si="1"/>
        <v>44697</v>
      </c>
      <c r="I69" s="116">
        <v>0</v>
      </c>
      <c r="J69" s="112" t="str">
        <f>LEFT(TPG!D69,20)&amp;"."&amp;TPGPAY!E69</f>
        <v>Orion Primary School.2077.TPG.I01.Ma22</v>
      </c>
      <c r="K69" s="111" t="b">
        <v>1</v>
      </c>
      <c r="L69" s="117" t="s">
        <v>1275</v>
      </c>
      <c r="M69" s="111" t="b">
        <v>1</v>
      </c>
      <c r="N69" s="111" t="s">
        <v>1276</v>
      </c>
      <c r="O69" s="118" t="str">
        <f>TPG!I69</f>
        <v>11294/543965</v>
      </c>
      <c r="P69" s="111" t="b">
        <v>1</v>
      </c>
      <c r="Q69" s="111" t="b">
        <v>1</v>
      </c>
      <c r="R69" s="111" t="b">
        <v>1</v>
      </c>
      <c r="T69" s="10">
        <f t="shared" si="2"/>
        <v>17</v>
      </c>
      <c r="U69" s="289">
        <f t="shared" si="3"/>
        <v>38</v>
      </c>
    </row>
    <row r="70" spans="1:21" x14ac:dyDescent="0.25">
      <c r="A70" s="108">
        <v>1</v>
      </c>
      <c r="B70" s="109">
        <v>2</v>
      </c>
      <c r="C70" s="110">
        <f>TPG!J70</f>
        <v>400070</v>
      </c>
      <c r="D70" s="111" t="b">
        <v>1</v>
      </c>
      <c r="E70" s="112" t="str">
        <f>RIGHT(TPG!C70,4)&amp;"."&amp;TPG!M70&amp;"."&amp;TPG!K70&amp;"."&amp;$C$5</f>
        <v>2079.TPG.I01.Ma22</v>
      </c>
      <c r="F70" s="113">
        <f t="shared" ca="1" si="0"/>
        <v>44697</v>
      </c>
      <c r="G70" s="114" cm="1">
        <f t="array" ref="G70">IF(SUMPRODUCT((TPG!$Q$19:$AB$19=$B$5)*TPG!Q70:AB70)&gt;0,SUMPRODUCT((TPG!$Q$19:$AB$19=$B$5)*TPG!Q70:AB70),0)</f>
        <v>1212</v>
      </c>
      <c r="H70" s="115">
        <f t="shared" ca="1" si="1"/>
        <v>44697</v>
      </c>
      <c r="I70" s="116">
        <v>0</v>
      </c>
      <c r="J70" s="112" t="str">
        <f>LEFT(TPG!D70,20)&amp;"."&amp;TPGPAY!E70</f>
        <v>Beis Yaakov.2079.TPG.I01.Ma22</v>
      </c>
      <c r="K70" s="111" t="b">
        <v>1</v>
      </c>
      <c r="L70" s="117" t="s">
        <v>1275</v>
      </c>
      <c r="M70" s="111" t="b">
        <v>1</v>
      </c>
      <c r="N70" s="111" t="s">
        <v>1276</v>
      </c>
      <c r="O70" s="118" t="str">
        <f>TPG!I70</f>
        <v>11294/543965</v>
      </c>
      <c r="P70" s="111" t="b">
        <v>1</v>
      </c>
      <c r="Q70" s="111" t="b">
        <v>1</v>
      </c>
      <c r="R70" s="111" t="b">
        <v>1</v>
      </c>
      <c r="T70" s="10">
        <f t="shared" si="2"/>
        <v>17</v>
      </c>
      <c r="U70" s="289">
        <f t="shared" si="3"/>
        <v>29</v>
      </c>
    </row>
    <row r="71" spans="1:21" x14ac:dyDescent="0.25">
      <c r="A71" s="108">
        <v>1</v>
      </c>
      <c r="B71" s="109">
        <v>2</v>
      </c>
      <c r="C71" s="110">
        <f>TPG!J71</f>
        <v>400117</v>
      </c>
      <c r="D71" s="111" t="b">
        <v>1</v>
      </c>
      <c r="E71" s="112" t="str">
        <f>RIGHT(TPG!C71,4)&amp;"."&amp;TPG!M71&amp;"."&amp;TPG!K71&amp;"."&amp;$C$5</f>
        <v>3518.TPG.I01.Ma22</v>
      </c>
      <c r="F71" s="113">
        <f t="shared" ca="1" si="0"/>
        <v>44697</v>
      </c>
      <c r="G71" s="114" cm="1">
        <f t="array" ref="G71">IF(SUMPRODUCT((TPG!$Q$19:$AB$19=$B$5)*TPG!Q71:AB71)&gt;0,SUMPRODUCT((TPG!$Q$19:$AB$19=$B$5)*TPG!Q71:AB71),0)</f>
        <v>561</v>
      </c>
      <c r="H71" s="115">
        <f t="shared" ca="1" si="1"/>
        <v>44697</v>
      </c>
      <c r="I71" s="116">
        <v>0</v>
      </c>
      <c r="J71" s="112" t="str">
        <f>LEFT(TPG!D71,20)&amp;"."&amp;TPGPAY!E71</f>
        <v>Woodcroft Primary Sc.3518.TPG.I01.Ma22</v>
      </c>
      <c r="K71" s="111" t="b">
        <v>1</v>
      </c>
      <c r="L71" s="117" t="s">
        <v>1275</v>
      </c>
      <c r="M71" s="111" t="b">
        <v>1</v>
      </c>
      <c r="N71" s="111" t="s">
        <v>1276</v>
      </c>
      <c r="O71" s="118" t="str">
        <f>TPG!I71</f>
        <v>11294/543965</v>
      </c>
      <c r="P71" s="111" t="b">
        <v>1</v>
      </c>
      <c r="Q71" s="111" t="b">
        <v>1</v>
      </c>
      <c r="R71" s="111" t="b">
        <v>1</v>
      </c>
      <c r="T71" s="10">
        <f t="shared" si="2"/>
        <v>17</v>
      </c>
      <c r="U71" s="289">
        <f t="shared" si="3"/>
        <v>38</v>
      </c>
    </row>
    <row r="72" spans="1:21" x14ac:dyDescent="0.25">
      <c r="A72" s="108">
        <v>1</v>
      </c>
      <c r="B72" s="109">
        <v>2</v>
      </c>
      <c r="C72" s="110">
        <f>TPG!J72</f>
        <v>400130</v>
      </c>
      <c r="D72" s="111" t="b">
        <v>1</v>
      </c>
      <c r="E72" s="112" t="str">
        <f>RIGHT(TPG!C72,4)&amp;"."&amp;TPG!M72&amp;"."&amp;TPG!K72&amp;"."&amp;$C$5</f>
        <v>3523.TPG.I01.Ma22</v>
      </c>
      <c r="F72" s="113">
        <f t="shared" ca="1" si="0"/>
        <v>44697</v>
      </c>
      <c r="G72" s="114" cm="1">
        <f t="array" ref="G72">IF(SUMPRODUCT((TPG!$Q$19:$AB$19=$B$5)*TPG!Q72:AB72)&gt;0,SUMPRODUCT((TPG!$Q$19:$AB$19=$B$5)*TPG!Q72:AB72),0)</f>
        <v>1337</v>
      </c>
      <c r="H72" s="115">
        <f t="shared" ca="1" si="1"/>
        <v>44697</v>
      </c>
      <c r="I72" s="116">
        <v>0</v>
      </c>
      <c r="J72" s="112" t="str">
        <f>LEFT(TPG!D72,20)&amp;"."&amp;TPGPAY!E72</f>
        <v>Martin Primary Schoo.3523.TPG.I01.Ma22</v>
      </c>
      <c r="K72" s="111" t="b">
        <v>1</v>
      </c>
      <c r="L72" s="117" t="s">
        <v>1275</v>
      </c>
      <c r="M72" s="111" t="b">
        <v>1</v>
      </c>
      <c r="N72" s="111" t="s">
        <v>1276</v>
      </c>
      <c r="O72" s="118" t="str">
        <f>TPG!I72</f>
        <v>11294/543965</v>
      </c>
      <c r="P72" s="111" t="b">
        <v>1</v>
      </c>
      <c r="Q72" s="111" t="b">
        <v>1</v>
      </c>
      <c r="R72" s="111" t="b">
        <v>1</v>
      </c>
      <c r="T72" s="10">
        <f t="shared" si="2"/>
        <v>17</v>
      </c>
      <c r="U72" s="289">
        <f t="shared" si="3"/>
        <v>38</v>
      </c>
    </row>
    <row r="73" spans="1:21" x14ac:dyDescent="0.25">
      <c r="A73" s="108">
        <v>1</v>
      </c>
      <c r="B73" s="109">
        <v>2</v>
      </c>
      <c r="C73" s="110">
        <f>TPG!J73</f>
        <v>400140</v>
      </c>
      <c r="D73" s="111" t="b">
        <v>1</v>
      </c>
      <c r="E73" s="112" t="str">
        <f>RIGHT(TPG!C73,4)&amp;"."&amp;TPG!M73&amp;"."&amp;TPG!K73&amp;"."&amp;$C$5</f>
        <v>5427.TPG.I01.Ma22</v>
      </c>
      <c r="F73" s="113">
        <f t="shared" ca="1" si="0"/>
        <v>44697</v>
      </c>
      <c r="G73" s="114" cm="1">
        <f t="array" ref="G73">IF(SUMPRODUCT((TPG!$Q$19:$AB$19=$B$5)*TPG!Q73:AB73)&gt;0,SUMPRODUCT((TPG!$Q$19:$AB$19=$B$5)*TPG!Q73:AB73),0)</f>
        <v>10336</v>
      </c>
      <c r="H73" s="115">
        <f t="shared" ca="1" si="1"/>
        <v>44697</v>
      </c>
      <c r="I73" s="116">
        <v>0</v>
      </c>
      <c r="J73" s="112" t="str">
        <f>LEFT(TPG!D73,20)&amp;"."&amp;TPGPAY!E73</f>
        <v>JCoSS.5427.TPG.I01.Ma22</v>
      </c>
      <c r="K73" s="111" t="b">
        <v>1</v>
      </c>
      <c r="L73" s="117" t="s">
        <v>1275</v>
      </c>
      <c r="M73" s="111" t="b">
        <v>1</v>
      </c>
      <c r="N73" s="111" t="s">
        <v>1276</v>
      </c>
      <c r="O73" s="118" t="str">
        <f>TPG!I73</f>
        <v>11294/543965</v>
      </c>
      <c r="P73" s="111" t="b">
        <v>1</v>
      </c>
      <c r="Q73" s="111" t="b">
        <v>1</v>
      </c>
      <c r="R73" s="111" t="b">
        <v>1</v>
      </c>
      <c r="T73" s="10">
        <f t="shared" si="2"/>
        <v>17</v>
      </c>
      <c r="U73" s="289">
        <f t="shared" si="3"/>
        <v>23</v>
      </c>
    </row>
    <row r="74" spans="1:21" x14ac:dyDescent="0.25">
      <c r="A74" s="108">
        <v>1</v>
      </c>
      <c r="B74" s="109">
        <v>2</v>
      </c>
      <c r="C74" s="110">
        <f>TPG!J74</f>
        <v>400150</v>
      </c>
      <c r="D74" s="111" t="b">
        <v>1</v>
      </c>
      <c r="E74" s="112" t="str">
        <f>RIGHT(TPG!C74,4)&amp;"."&amp;TPG!M74&amp;"."&amp;TPG!K74&amp;"."&amp;$C$5</f>
        <v>3524.TPG.I01.Ma22</v>
      </c>
      <c r="F74" s="113">
        <f t="shared" ca="1" si="0"/>
        <v>44697</v>
      </c>
      <c r="G74" s="114" cm="1">
        <f t="array" ref="G74">IF(SUMPRODUCT((TPG!$Q$19:$AB$19=$B$5)*TPG!Q74:AB74)&gt;0,SUMPRODUCT((TPG!$Q$19:$AB$19=$B$5)*TPG!Q74:AB74),0)</f>
        <v>496</v>
      </c>
      <c r="H74" s="115">
        <f t="shared" ca="1" si="1"/>
        <v>44697</v>
      </c>
      <c r="I74" s="116">
        <v>0</v>
      </c>
      <c r="J74" s="112" t="str">
        <f>LEFT(TPG!D74,20)&amp;"."&amp;TPGPAY!E74</f>
        <v>Beit Shvidler Primar.3524.TPG.I01.Ma22</v>
      </c>
      <c r="K74" s="111" t="b">
        <v>1</v>
      </c>
      <c r="L74" s="117" t="s">
        <v>1275</v>
      </c>
      <c r="M74" s="111" t="b">
        <v>1</v>
      </c>
      <c r="N74" s="111" t="s">
        <v>1276</v>
      </c>
      <c r="O74" s="118" t="str">
        <f>TPG!I74</f>
        <v>11294/543965</v>
      </c>
      <c r="P74" s="111" t="b">
        <v>1</v>
      </c>
      <c r="Q74" s="111" t="b">
        <v>1</v>
      </c>
      <c r="R74" s="111" t="b">
        <v>1</v>
      </c>
      <c r="T74" s="10">
        <f t="shared" si="2"/>
        <v>17</v>
      </c>
      <c r="U74" s="289">
        <f t="shared" si="3"/>
        <v>38</v>
      </c>
    </row>
    <row r="75" spans="1:21" x14ac:dyDescent="0.25">
      <c r="A75" s="108">
        <v>1</v>
      </c>
      <c r="B75" s="109">
        <v>2</v>
      </c>
      <c r="C75" s="110">
        <f>TPG!J75</f>
        <v>107953</v>
      </c>
      <c r="D75" s="111" t="b">
        <v>1</v>
      </c>
      <c r="E75" s="112" t="str">
        <f>RIGHT(TPG!C75,4)&amp;"."&amp;TPG!M75&amp;"."&amp;TPG!K75&amp;"."&amp;$C$5</f>
        <v>4004.TPG.I01.Ma22</v>
      </c>
      <c r="F75" s="113">
        <f t="shared" ca="1" si="0"/>
        <v>44697</v>
      </c>
      <c r="G75" s="114" cm="1">
        <f t="array" ref="G75">IF(SUMPRODUCT((TPG!$Q$19:$AB$19=$B$5)*TPG!Q75:AB75)&gt;0,SUMPRODUCT((TPG!$Q$19:$AB$19=$B$5)*TPG!Q75:AB75),0)</f>
        <v>2676</v>
      </c>
      <c r="H75" s="115">
        <f t="shared" ca="1" si="1"/>
        <v>44697</v>
      </c>
      <c r="I75" s="116">
        <v>0</v>
      </c>
      <c r="J75" s="112" t="str">
        <f>LEFT(TPG!D75,20)&amp;"."&amp;TPGPAY!E75</f>
        <v>Menorah High School .4004.TPG.I01.Ma22</v>
      </c>
      <c r="K75" s="111" t="b">
        <v>1</v>
      </c>
      <c r="L75" s="117" t="s">
        <v>1275</v>
      </c>
      <c r="M75" s="111" t="b">
        <v>1</v>
      </c>
      <c r="N75" s="111" t="s">
        <v>1276</v>
      </c>
      <c r="O75" s="118" t="str">
        <f>TPG!I75</f>
        <v>11294/543965</v>
      </c>
      <c r="P75" s="111" t="b">
        <v>1</v>
      </c>
      <c r="Q75" s="111" t="b">
        <v>1</v>
      </c>
      <c r="R75" s="111" t="b">
        <v>1</v>
      </c>
      <c r="T75" s="10">
        <f t="shared" si="2"/>
        <v>17</v>
      </c>
      <c r="U75" s="289">
        <f t="shared" si="3"/>
        <v>38</v>
      </c>
    </row>
    <row r="76" spans="1:21" x14ac:dyDescent="0.25">
      <c r="A76" s="108">
        <v>1</v>
      </c>
      <c r="B76" s="109">
        <v>2</v>
      </c>
      <c r="C76" s="110">
        <f>TPG!J76</f>
        <v>158733</v>
      </c>
      <c r="D76" s="111" t="b">
        <v>1</v>
      </c>
      <c r="E76" s="112" t="str">
        <f>RIGHT(TPG!C76,4)&amp;"."&amp;TPG!M76&amp;"."&amp;TPG!K76&amp;"."&amp;$C$5</f>
        <v>2053.TPG.I01.Ma22</v>
      </c>
      <c r="F76" s="113">
        <f t="shared" ca="1" si="0"/>
        <v>44697</v>
      </c>
      <c r="G76" s="114" cm="1">
        <f t="array" ref="G76">IF(SUMPRODUCT((TPG!$Q$19:$AB$19=$B$5)*TPG!Q76:AB76)&gt;0,SUMPRODUCT((TPG!$Q$19:$AB$19=$B$5)*TPG!Q76:AB76),0)</f>
        <v>561</v>
      </c>
      <c r="H76" s="115">
        <f t="shared" ca="1" si="1"/>
        <v>44697</v>
      </c>
      <c r="I76" s="116">
        <v>0</v>
      </c>
      <c r="J76" s="112" t="str">
        <f>LEFT(TPG!D76,20)&amp;"."&amp;TPGPAY!E76</f>
        <v>Noam Primary School.2053.TPG.I01.Ma22</v>
      </c>
      <c r="K76" s="111" t="b">
        <v>1</v>
      </c>
      <c r="L76" s="117" t="s">
        <v>1275</v>
      </c>
      <c r="M76" s="111" t="b">
        <v>1</v>
      </c>
      <c r="N76" s="111" t="s">
        <v>1276</v>
      </c>
      <c r="O76" s="118" t="str">
        <f>TPG!I76</f>
        <v>11294/543965</v>
      </c>
      <c r="P76" s="111" t="b">
        <v>1</v>
      </c>
      <c r="Q76" s="111" t="b">
        <v>1</v>
      </c>
      <c r="R76" s="111" t="b">
        <v>1</v>
      </c>
      <c r="T76" s="10">
        <f t="shared" si="2"/>
        <v>17</v>
      </c>
      <c r="U76" s="289">
        <f t="shared" si="3"/>
        <v>37</v>
      </c>
    </row>
    <row r="77" spans="1:21" x14ac:dyDescent="0.25">
      <c r="A77" s="108">
        <v>1</v>
      </c>
      <c r="B77" s="109">
        <v>2</v>
      </c>
      <c r="C77" s="110">
        <f>TPG!J77</f>
        <v>400102</v>
      </c>
      <c r="D77" s="111" t="b">
        <v>1</v>
      </c>
      <c r="E77" s="112" t="str">
        <f>RIGHT(TPG!C77,4)&amp;"."&amp;TPG!M77&amp;"."&amp;TPG!K77&amp;"."&amp;$C$5</f>
        <v>1000.TPECG.I01.Ma22</v>
      </c>
      <c r="F77" s="113">
        <f t="shared" ca="1" si="0"/>
        <v>44697</v>
      </c>
      <c r="G77" s="114" cm="1">
        <f t="array" ref="G77">IF(SUMPRODUCT((TPG!$Q$19:$AB$19=$B$5)*TPG!Q77:AB77)&gt;0,SUMPRODUCT((TPG!$Q$19:$AB$19=$B$5)*TPG!Q77:AB77),0)</f>
        <v>6092</v>
      </c>
      <c r="H77" s="115">
        <f t="shared" ca="1" si="1"/>
        <v>44697</v>
      </c>
      <c r="I77" s="116">
        <v>0</v>
      </c>
      <c r="J77" s="112" t="str">
        <f>LEFT(TPG!D77,20)&amp;"."&amp;TPGPAY!E77</f>
        <v>Brookhill Nursery.1000.TPECG.I01.Ma22</v>
      </c>
      <c r="K77" s="111" t="b">
        <v>1</v>
      </c>
      <c r="L77" s="117" t="s">
        <v>1275</v>
      </c>
      <c r="M77" s="111" t="b">
        <v>1</v>
      </c>
      <c r="N77" s="111" t="s">
        <v>1276</v>
      </c>
      <c r="O77" s="118" t="str">
        <f>TPG!I77</f>
        <v>11294/543965</v>
      </c>
      <c r="P77" s="111" t="b">
        <v>1</v>
      </c>
      <c r="Q77" s="111" t="b">
        <v>1</v>
      </c>
      <c r="R77" s="111" t="b">
        <v>1</v>
      </c>
      <c r="T77" s="10">
        <f t="shared" si="2"/>
        <v>19</v>
      </c>
      <c r="U77" s="289">
        <f t="shared" si="3"/>
        <v>37</v>
      </c>
    </row>
    <row r="78" spans="1:21" x14ac:dyDescent="0.25">
      <c r="A78" s="108">
        <v>1</v>
      </c>
      <c r="B78" s="109">
        <v>2</v>
      </c>
      <c r="C78" s="110">
        <f>TPG!J78</f>
        <v>400102</v>
      </c>
      <c r="D78" s="111" t="b">
        <v>1</v>
      </c>
      <c r="E78" s="112" t="str">
        <f>RIGHT(TPG!C78,4)&amp;"."&amp;TPG!M78&amp;"."&amp;TPG!K78&amp;"."&amp;$C$5</f>
        <v>1001.TPECG.I01.Ma22</v>
      </c>
      <c r="F78" s="113">
        <f t="shared" ca="1" si="0"/>
        <v>44697</v>
      </c>
      <c r="G78" s="114" cm="1">
        <f t="array" ref="G78">IF(SUMPRODUCT((TPG!$Q$19:$AB$19=$B$5)*TPG!Q78:AB78)&gt;0,SUMPRODUCT((TPG!$Q$19:$AB$19=$B$5)*TPG!Q78:AB78),0)</f>
        <v>6092</v>
      </c>
      <c r="H78" s="115">
        <f t="shared" ca="1" si="1"/>
        <v>44697</v>
      </c>
      <c r="I78" s="116">
        <v>0</v>
      </c>
      <c r="J78" s="112" t="str">
        <f>LEFT(TPG!D78,20)&amp;"."&amp;TPGPAY!E78</f>
        <v>Hampden Way Nursery.1001.TPECG.I01.Ma22</v>
      </c>
      <c r="K78" s="111" t="b">
        <v>1</v>
      </c>
      <c r="L78" s="117" t="s">
        <v>1275</v>
      </c>
      <c r="M78" s="111" t="b">
        <v>1</v>
      </c>
      <c r="N78" s="111" t="s">
        <v>1276</v>
      </c>
      <c r="O78" s="118" t="str">
        <f>TPG!I78</f>
        <v>11294/543965</v>
      </c>
      <c r="P78" s="111" t="b">
        <v>1</v>
      </c>
      <c r="Q78" s="111" t="b">
        <v>1</v>
      </c>
      <c r="R78" s="111" t="b">
        <v>1</v>
      </c>
      <c r="T78" s="10">
        <f t="shared" si="2"/>
        <v>19</v>
      </c>
      <c r="U78" s="289">
        <f t="shared" si="3"/>
        <v>39</v>
      </c>
    </row>
    <row r="79" spans="1:21" x14ac:dyDescent="0.25">
      <c r="A79" s="108">
        <v>1</v>
      </c>
      <c r="B79" s="109">
        <v>2</v>
      </c>
      <c r="C79" s="110">
        <f>TPG!J79</f>
        <v>400072</v>
      </c>
      <c r="D79" s="111" t="b">
        <v>1</v>
      </c>
      <c r="E79" s="112" t="str">
        <f>RIGHT(TPG!C79,4)&amp;"."&amp;TPG!M79&amp;"."&amp;TPG!K79&amp;"."&amp;$C$5</f>
        <v>1002.TPECG.I01.Ma22</v>
      </c>
      <c r="F79" s="113">
        <f t="shared" ca="1" si="0"/>
        <v>44697</v>
      </c>
      <c r="G79" s="114" cm="1">
        <f t="array" ref="G79">IF(SUMPRODUCT((TPG!$Q$19:$AB$19=$B$5)*TPG!Q79:AB79)&gt;0,SUMPRODUCT((TPG!$Q$19:$AB$19=$B$5)*TPG!Q79:AB79),0)</f>
        <v>6092</v>
      </c>
      <c r="H79" s="115">
        <f t="shared" ca="1" si="1"/>
        <v>44697</v>
      </c>
      <c r="I79" s="116">
        <v>0</v>
      </c>
      <c r="J79" s="112" t="str">
        <f>LEFT(TPG!D79,20)&amp;"."&amp;TPGPAY!E79</f>
        <v>Moss Hall Nursery.1002.TPECG.I01.Ma22</v>
      </c>
      <c r="K79" s="111" t="b">
        <v>1</v>
      </c>
      <c r="L79" s="117" t="s">
        <v>1275</v>
      </c>
      <c r="M79" s="111" t="b">
        <v>1</v>
      </c>
      <c r="N79" s="111" t="s">
        <v>1276</v>
      </c>
      <c r="O79" s="118" t="str">
        <f>TPG!I79</f>
        <v>11294/543965</v>
      </c>
      <c r="P79" s="111" t="b">
        <v>1</v>
      </c>
      <c r="Q79" s="111" t="b">
        <v>1</v>
      </c>
      <c r="R79" s="111" t="b">
        <v>1</v>
      </c>
      <c r="T79" s="10">
        <f t="shared" si="2"/>
        <v>19</v>
      </c>
      <c r="U79" s="289">
        <f t="shared" si="3"/>
        <v>37</v>
      </c>
    </row>
    <row r="80" spans="1:21" x14ac:dyDescent="0.25">
      <c r="A80" s="108">
        <v>1</v>
      </c>
      <c r="B80" s="109">
        <v>2</v>
      </c>
      <c r="C80" s="110">
        <f>TPG!J80</f>
        <v>400102</v>
      </c>
      <c r="D80" s="111" t="b">
        <v>1</v>
      </c>
      <c r="E80" s="112" t="str">
        <f>RIGHT(TPG!C80,4)&amp;"."&amp;TPG!M80&amp;"."&amp;TPG!K80&amp;"."&amp;$C$5</f>
        <v>1003.TPECG.I01.Ma22</v>
      </c>
      <c r="F80" s="113">
        <f t="shared" ca="1" si="0"/>
        <v>44697</v>
      </c>
      <c r="G80" s="114" cm="1">
        <f t="array" ref="G80">IF(SUMPRODUCT((TPG!$Q$19:$AB$19=$B$5)*TPG!Q80:AB80)&gt;0,SUMPRODUCT((TPG!$Q$19:$AB$19=$B$5)*TPG!Q80:AB80),0)</f>
        <v>6945</v>
      </c>
      <c r="H80" s="115">
        <f t="shared" ca="1" si="1"/>
        <v>44697</v>
      </c>
      <c r="I80" s="116">
        <v>0</v>
      </c>
      <c r="J80" s="112" t="str">
        <f>LEFT(TPG!D80,20)&amp;"."&amp;TPGPAY!E80</f>
        <v>St Margaret's Nurser.1003.TPECG.I01.Ma22</v>
      </c>
      <c r="K80" s="111" t="b">
        <v>1</v>
      </c>
      <c r="L80" s="117" t="s">
        <v>1275</v>
      </c>
      <c r="M80" s="111" t="b">
        <v>1</v>
      </c>
      <c r="N80" s="111" t="s">
        <v>1276</v>
      </c>
      <c r="O80" s="118" t="str">
        <f>TPG!I80</f>
        <v>11294/543965</v>
      </c>
      <c r="P80" s="111" t="b">
        <v>1</v>
      </c>
      <c r="Q80" s="111" t="b">
        <v>1</v>
      </c>
      <c r="R80" s="111" t="b">
        <v>1</v>
      </c>
      <c r="T80" s="10">
        <f t="shared" si="2"/>
        <v>19</v>
      </c>
      <c r="U80" s="289">
        <f t="shared" si="3"/>
        <v>40</v>
      </c>
    </row>
    <row r="81" spans="1:21" x14ac:dyDescent="0.25">
      <c r="A81" s="108">
        <v>1</v>
      </c>
      <c r="B81" s="109">
        <v>2</v>
      </c>
      <c r="C81" s="110">
        <f>TPG!J81</f>
        <v>400005</v>
      </c>
      <c r="D81" s="111" t="b">
        <v>1</v>
      </c>
      <c r="E81" s="112" t="str">
        <f>RIGHT(TPG!C81,4)&amp;"."&amp;TPG!M81&amp;"."&amp;TPG!K81&amp;"."&amp;$C$5</f>
        <v>2002.TPECG.I01.Ma22</v>
      </c>
      <c r="F81" s="113">
        <f t="shared" ca="1" si="0"/>
        <v>44697</v>
      </c>
      <c r="G81" s="114" cm="1">
        <f t="array" ref="G81">IF(SUMPRODUCT((TPG!$Q$19:$AB$19=$B$5)*TPG!Q81:AB81)&gt;0,SUMPRODUCT((TPG!$Q$19:$AB$19=$B$5)*TPG!Q81:AB81),0)</f>
        <v>2010</v>
      </c>
      <c r="H81" s="115">
        <f t="shared" ca="1" si="1"/>
        <v>44697</v>
      </c>
      <c r="I81" s="116">
        <v>0</v>
      </c>
      <c r="J81" s="112" t="str">
        <f>LEFT(TPG!D81,20)&amp;"."&amp;TPGPAY!E81</f>
        <v>Barnfield School.2002.TPECG.I01.Ma22</v>
      </c>
      <c r="K81" s="111" t="b">
        <v>1</v>
      </c>
      <c r="L81" s="117" t="s">
        <v>1275</v>
      </c>
      <c r="M81" s="111" t="b">
        <v>1</v>
      </c>
      <c r="N81" s="111" t="s">
        <v>1276</v>
      </c>
      <c r="O81" s="118" t="str">
        <f>TPG!I81</f>
        <v>11294/543965</v>
      </c>
      <c r="P81" s="111" t="b">
        <v>1</v>
      </c>
      <c r="Q81" s="111" t="b">
        <v>1</v>
      </c>
      <c r="R81" s="111" t="b">
        <v>1</v>
      </c>
      <c r="T81" s="10">
        <f t="shared" si="2"/>
        <v>19</v>
      </c>
      <c r="U81" s="289">
        <f t="shared" si="3"/>
        <v>36</v>
      </c>
    </row>
    <row r="82" spans="1:21" x14ac:dyDescent="0.25">
      <c r="A82" s="108">
        <v>1</v>
      </c>
      <c r="B82" s="109">
        <v>2</v>
      </c>
      <c r="C82" s="110">
        <f>TPG!J82</f>
        <v>400051</v>
      </c>
      <c r="D82" s="111" t="b">
        <v>1</v>
      </c>
      <c r="E82" s="112" t="str">
        <f>RIGHT(TPG!C82,4)&amp;"."&amp;TPG!M82&amp;"."&amp;TPG!K82&amp;"."&amp;$C$5</f>
        <v>2003.TPECG.I01.Ma22</v>
      </c>
      <c r="F82" s="113">
        <f t="shared" ca="1" si="0"/>
        <v>44697</v>
      </c>
      <c r="G82" s="114" cm="1">
        <f t="array" ref="G82">IF(SUMPRODUCT((TPG!$Q$19:$AB$19=$B$5)*TPG!Q82:AB82)&gt;0,SUMPRODUCT((TPG!$Q$19:$AB$19=$B$5)*TPG!Q82:AB82),0)</f>
        <v>3533</v>
      </c>
      <c r="H82" s="115">
        <f t="shared" ca="1" si="1"/>
        <v>44697</v>
      </c>
      <c r="I82" s="116">
        <v>0</v>
      </c>
      <c r="J82" s="112" t="str">
        <f>LEFT(TPG!D82,20)&amp;"."&amp;TPGPAY!E82</f>
        <v>Bell Lane Primary Sc.2003.TPECG.I01.Ma22</v>
      </c>
      <c r="K82" s="111" t="b">
        <v>1</v>
      </c>
      <c r="L82" s="117" t="s">
        <v>1275</v>
      </c>
      <c r="M82" s="111" t="b">
        <v>1</v>
      </c>
      <c r="N82" s="111" t="s">
        <v>1276</v>
      </c>
      <c r="O82" s="118" t="str">
        <f>TPG!I82</f>
        <v>11294/543965</v>
      </c>
      <c r="P82" s="111" t="b">
        <v>1</v>
      </c>
      <c r="Q82" s="111" t="b">
        <v>1</v>
      </c>
      <c r="R82" s="111" t="b">
        <v>1</v>
      </c>
      <c r="T82" s="10">
        <f t="shared" si="2"/>
        <v>19</v>
      </c>
      <c r="U82" s="289">
        <f t="shared" si="3"/>
        <v>40</v>
      </c>
    </row>
    <row r="83" spans="1:21" x14ac:dyDescent="0.25">
      <c r="A83" s="108">
        <v>1</v>
      </c>
      <c r="B83" s="109">
        <v>2</v>
      </c>
      <c r="C83" s="110">
        <f>TPG!J83</f>
        <v>400057</v>
      </c>
      <c r="D83" s="111" t="b">
        <v>1</v>
      </c>
      <c r="E83" s="112" t="str">
        <f>RIGHT(TPG!C83,4)&amp;"."&amp;TPG!M83&amp;"."&amp;TPG!K83&amp;"."&amp;$C$5</f>
        <v>2008.TPECG.I01.Ma22</v>
      </c>
      <c r="F83" s="113">
        <f t="shared" ca="1" si="0"/>
        <v>44697</v>
      </c>
      <c r="G83" s="114" cm="1">
        <f t="array" ref="G83">IF(SUMPRODUCT((TPG!$Q$19:$AB$19=$B$5)*TPG!Q83:AB83)&gt;0,SUMPRODUCT((TPG!$Q$19:$AB$19=$B$5)*TPG!Q83:AB83),0)</f>
        <v>2498</v>
      </c>
      <c r="H83" s="115">
        <f t="shared" ca="1" si="1"/>
        <v>44697</v>
      </c>
      <c r="I83" s="116">
        <v>0</v>
      </c>
      <c r="J83" s="112" t="str">
        <f>LEFT(TPG!D83,20)&amp;"."&amp;TPGPAY!E83</f>
        <v>Brookland Infant  &amp; .2008.TPECG.I01.Ma22</v>
      </c>
      <c r="K83" s="111" t="b">
        <v>1</v>
      </c>
      <c r="L83" s="117" t="s">
        <v>1275</v>
      </c>
      <c r="M83" s="111" t="b">
        <v>1</v>
      </c>
      <c r="N83" s="111" t="s">
        <v>1276</v>
      </c>
      <c r="O83" s="118" t="str">
        <f>TPG!I83</f>
        <v>11294/543965</v>
      </c>
      <c r="P83" s="111" t="b">
        <v>1</v>
      </c>
      <c r="Q83" s="111" t="b">
        <v>1</v>
      </c>
      <c r="R83" s="111" t="b">
        <v>1</v>
      </c>
      <c r="T83" s="10">
        <f t="shared" si="2"/>
        <v>19</v>
      </c>
      <c r="U83" s="289">
        <f t="shared" si="3"/>
        <v>40</v>
      </c>
    </row>
    <row r="84" spans="1:21" x14ac:dyDescent="0.25">
      <c r="A84" s="108">
        <v>1</v>
      </c>
      <c r="B84" s="109">
        <v>2</v>
      </c>
      <c r="C84" s="110">
        <f>TPG!J84</f>
        <v>400061</v>
      </c>
      <c r="D84" s="111" t="b">
        <v>1</v>
      </c>
      <c r="E84" s="112" t="str">
        <f>RIGHT(TPG!C84,4)&amp;"."&amp;TPG!M84&amp;"."&amp;TPG!K84&amp;"."&amp;$C$5</f>
        <v>2009.TPECG.I01.Ma22</v>
      </c>
      <c r="F84" s="113">
        <f t="shared" ca="1" si="0"/>
        <v>44697</v>
      </c>
      <c r="G84" s="114" cm="1">
        <f t="array" ref="G84">IF(SUMPRODUCT((TPG!$Q$19:$AB$19=$B$5)*TPG!Q84:AB84)&gt;0,SUMPRODUCT((TPG!$Q$19:$AB$19=$B$5)*TPG!Q84:AB84),0)</f>
        <v>2071</v>
      </c>
      <c r="H84" s="115">
        <f t="shared" ca="1" si="1"/>
        <v>44697</v>
      </c>
      <c r="I84" s="116">
        <v>0</v>
      </c>
      <c r="J84" s="112" t="str">
        <f>LEFT(TPG!D84,20)&amp;"."&amp;TPGPAY!E84</f>
        <v>Brunswick Park Prima.2009.TPECG.I01.Ma22</v>
      </c>
      <c r="K84" s="111" t="b">
        <v>1</v>
      </c>
      <c r="L84" s="117" t="s">
        <v>1275</v>
      </c>
      <c r="M84" s="111" t="b">
        <v>1</v>
      </c>
      <c r="N84" s="111" t="s">
        <v>1276</v>
      </c>
      <c r="O84" s="118" t="str">
        <f>TPG!I84</f>
        <v>11294/543965</v>
      </c>
      <c r="P84" s="111" t="b">
        <v>1</v>
      </c>
      <c r="Q84" s="111" t="b">
        <v>1</v>
      </c>
      <c r="R84" s="111" t="b">
        <v>1</v>
      </c>
      <c r="T84" s="10">
        <f t="shared" si="2"/>
        <v>19</v>
      </c>
      <c r="U84" s="289">
        <f t="shared" si="3"/>
        <v>40</v>
      </c>
    </row>
    <row r="85" spans="1:21" x14ac:dyDescent="0.25">
      <c r="A85" s="108">
        <v>1</v>
      </c>
      <c r="B85" s="109">
        <v>2</v>
      </c>
      <c r="C85" s="110">
        <f>TPG!J85</f>
        <v>400050</v>
      </c>
      <c r="D85" s="111" t="b">
        <v>1</v>
      </c>
      <c r="E85" s="112" t="str">
        <f>RIGHT(TPG!C85,4)&amp;"."&amp;TPG!M85&amp;"."&amp;TPG!K85&amp;"."&amp;$C$5</f>
        <v>2014.TPECG.I01.Ma22</v>
      </c>
      <c r="F85" s="113">
        <f t="shared" ref="F85:F148" ca="1" si="4">TODAY()</f>
        <v>44697</v>
      </c>
      <c r="G85" s="114" cm="1">
        <f t="array" ref="G85">IF(SUMPRODUCT((TPG!$Q$19:$AB$19=$B$5)*TPG!Q85:AB85)&gt;0,SUMPRODUCT((TPG!$Q$19:$AB$19=$B$5)*TPG!Q85:AB85),0)</f>
        <v>4874</v>
      </c>
      <c r="H85" s="115">
        <f t="shared" ref="H85:H148" ca="1" si="5">F85</f>
        <v>44697</v>
      </c>
      <c r="I85" s="116">
        <v>0</v>
      </c>
      <c r="J85" s="112" t="str">
        <f>LEFT(TPG!D85,20)&amp;"."&amp;TPGPAY!E85</f>
        <v>Colindale School.2014.TPECG.I01.Ma22</v>
      </c>
      <c r="K85" s="111" t="b">
        <v>1</v>
      </c>
      <c r="L85" s="117" t="s">
        <v>1275</v>
      </c>
      <c r="M85" s="111" t="b">
        <v>1</v>
      </c>
      <c r="N85" s="111" t="s">
        <v>1276</v>
      </c>
      <c r="O85" s="118" t="str">
        <f>TPG!I85</f>
        <v>11294/543965</v>
      </c>
      <c r="P85" s="111" t="b">
        <v>1</v>
      </c>
      <c r="Q85" s="111" t="b">
        <v>1</v>
      </c>
      <c r="R85" s="111" t="b">
        <v>1</v>
      </c>
      <c r="T85" s="10">
        <f t="shared" ref="T85:T148" si="6">LEN(E85)</f>
        <v>19</v>
      </c>
      <c r="U85" s="289">
        <f t="shared" ref="U85:U148" si="7">LEN(J85)</f>
        <v>36</v>
      </c>
    </row>
    <row r="86" spans="1:21" x14ac:dyDescent="0.25">
      <c r="A86" s="108">
        <v>1</v>
      </c>
      <c r="B86" s="109">
        <v>2</v>
      </c>
      <c r="C86" s="110">
        <f>TPG!J86</f>
        <v>400059</v>
      </c>
      <c r="D86" s="111" t="b">
        <v>1</v>
      </c>
      <c r="E86" s="112" t="str">
        <f>RIGHT(TPG!C86,4)&amp;"."&amp;TPG!M86&amp;"."&amp;TPG!K86&amp;"."&amp;$C$5</f>
        <v>2015.TPECG.I01.Ma22</v>
      </c>
      <c r="F86" s="113">
        <f t="shared" ca="1" si="4"/>
        <v>44697</v>
      </c>
      <c r="G86" s="114" cm="1">
        <f t="array" ref="G86">IF(SUMPRODUCT((TPG!$Q$19:$AB$19=$B$5)*TPG!Q86:AB86)&gt;0,SUMPRODUCT((TPG!$Q$19:$AB$19=$B$5)*TPG!Q86:AB86),0)</f>
        <v>2376</v>
      </c>
      <c r="H86" s="115">
        <f t="shared" ca="1" si="5"/>
        <v>44697</v>
      </c>
      <c r="I86" s="116">
        <v>0</v>
      </c>
      <c r="J86" s="112" t="str">
        <f>LEFT(TPG!D86,20)&amp;"."&amp;TPGPAY!E86</f>
        <v>Coppetts Wood.2015.TPECG.I01.Ma22</v>
      </c>
      <c r="K86" s="111" t="b">
        <v>1</v>
      </c>
      <c r="L86" s="117" t="s">
        <v>1275</v>
      </c>
      <c r="M86" s="111" t="b">
        <v>1</v>
      </c>
      <c r="N86" s="111" t="s">
        <v>1276</v>
      </c>
      <c r="O86" s="118" t="str">
        <f>TPG!I86</f>
        <v>11294/543965</v>
      </c>
      <c r="P86" s="111" t="b">
        <v>1</v>
      </c>
      <c r="Q86" s="111" t="b">
        <v>1</v>
      </c>
      <c r="R86" s="111" t="b">
        <v>1</v>
      </c>
      <c r="T86" s="10">
        <f t="shared" si="6"/>
        <v>19</v>
      </c>
      <c r="U86" s="289">
        <f t="shared" si="7"/>
        <v>33</v>
      </c>
    </row>
    <row r="87" spans="1:21" x14ac:dyDescent="0.25">
      <c r="A87" s="108">
        <v>1</v>
      </c>
      <c r="B87" s="109">
        <v>2</v>
      </c>
      <c r="C87" s="110">
        <f>TPG!J87</f>
        <v>400036</v>
      </c>
      <c r="D87" s="111" t="b">
        <v>1</v>
      </c>
      <c r="E87" s="112" t="str">
        <f>RIGHT(TPG!C87,4)&amp;"."&amp;TPG!M87&amp;"."&amp;TPG!K87&amp;"."&amp;$C$5</f>
        <v>2019.TPECG.I01.Ma22</v>
      </c>
      <c r="F87" s="113">
        <f t="shared" ca="1" si="4"/>
        <v>44697</v>
      </c>
      <c r="G87" s="114" cm="1">
        <f t="array" ref="G87">IF(SUMPRODUCT((TPG!$Q$19:$AB$19=$B$5)*TPG!Q87:AB87)&gt;0,SUMPRODUCT((TPG!$Q$19:$AB$19=$B$5)*TPG!Q87:AB87),0)</f>
        <v>3107</v>
      </c>
      <c r="H87" s="115">
        <f t="shared" ca="1" si="5"/>
        <v>44697</v>
      </c>
      <c r="I87" s="116">
        <v>0</v>
      </c>
      <c r="J87" s="112" t="str">
        <f>LEFT(TPG!D87,20)&amp;"."&amp;TPGPAY!E87</f>
        <v>Deansbrook Infant Sc.2019.TPECG.I01.Ma22</v>
      </c>
      <c r="K87" s="111" t="b">
        <v>1</v>
      </c>
      <c r="L87" s="117" t="s">
        <v>1275</v>
      </c>
      <c r="M87" s="111" t="b">
        <v>1</v>
      </c>
      <c r="N87" s="111" t="s">
        <v>1276</v>
      </c>
      <c r="O87" s="118" t="str">
        <f>TPG!I87</f>
        <v>11294/543965</v>
      </c>
      <c r="P87" s="111" t="b">
        <v>1</v>
      </c>
      <c r="Q87" s="111" t="b">
        <v>1</v>
      </c>
      <c r="R87" s="111" t="b">
        <v>1</v>
      </c>
      <c r="T87" s="10">
        <f t="shared" si="6"/>
        <v>19</v>
      </c>
      <c r="U87" s="289">
        <f t="shared" si="7"/>
        <v>40</v>
      </c>
    </row>
    <row r="88" spans="1:21" x14ac:dyDescent="0.25">
      <c r="A88" s="108">
        <v>1</v>
      </c>
      <c r="B88" s="109">
        <v>2</v>
      </c>
      <c r="C88" s="110">
        <f>TPG!J88</f>
        <v>400042</v>
      </c>
      <c r="D88" s="111" t="b">
        <v>1</v>
      </c>
      <c r="E88" s="112" t="str">
        <f>RIGHT(TPG!C88,4)&amp;"."&amp;TPG!M88&amp;"."&amp;TPG!K88&amp;"."&amp;$C$5</f>
        <v>2021.TPECG.I01.Ma22</v>
      </c>
      <c r="F88" s="113">
        <f t="shared" ca="1" si="4"/>
        <v>44697</v>
      </c>
      <c r="G88" s="114" cm="1">
        <f t="array" ref="G88">IF(SUMPRODUCT((TPG!$Q$19:$AB$19=$B$5)*TPG!Q88:AB88)&gt;0,SUMPRODUCT((TPG!$Q$19:$AB$19=$B$5)*TPG!Q88:AB88),0)</f>
        <v>3472</v>
      </c>
      <c r="H88" s="115">
        <f t="shared" ca="1" si="5"/>
        <v>44697</v>
      </c>
      <c r="I88" s="116">
        <v>0</v>
      </c>
      <c r="J88" s="112" t="str">
        <f>LEFT(TPG!D88,20)&amp;"."&amp;TPGPAY!E88</f>
        <v>Dollis Primary Schoo.2021.TPECG.I01.Ma22</v>
      </c>
      <c r="K88" s="111" t="b">
        <v>1</v>
      </c>
      <c r="L88" s="117" t="s">
        <v>1275</v>
      </c>
      <c r="M88" s="111" t="b">
        <v>1</v>
      </c>
      <c r="N88" s="111" t="s">
        <v>1276</v>
      </c>
      <c r="O88" s="118" t="str">
        <f>TPG!I88</f>
        <v>11294/543965</v>
      </c>
      <c r="P88" s="111" t="b">
        <v>1</v>
      </c>
      <c r="Q88" s="111" t="b">
        <v>1</v>
      </c>
      <c r="R88" s="111" t="b">
        <v>1</v>
      </c>
      <c r="T88" s="10">
        <f t="shared" si="6"/>
        <v>19</v>
      </c>
      <c r="U88" s="289">
        <f t="shared" si="7"/>
        <v>40</v>
      </c>
    </row>
    <row r="89" spans="1:21" x14ac:dyDescent="0.25">
      <c r="A89" s="108">
        <v>1</v>
      </c>
      <c r="B89" s="109">
        <v>2</v>
      </c>
      <c r="C89" s="110">
        <f>TPG!J89</f>
        <v>400159</v>
      </c>
      <c r="D89" s="111" t="b">
        <v>1</v>
      </c>
      <c r="E89" s="112" t="str">
        <f>RIGHT(TPG!C89,4)&amp;"."&amp;TPG!M89&amp;"."&amp;TPG!K89&amp;"."&amp;$C$5</f>
        <v>2023.TPECG.I01.Ma22</v>
      </c>
      <c r="F89" s="113">
        <f t="shared" ca="1" si="4"/>
        <v>44697</v>
      </c>
      <c r="G89" s="114" cm="1">
        <f t="array" ref="G89">IF(SUMPRODUCT((TPG!$Q$19:$AB$19=$B$5)*TPG!Q89:AB89)&gt;0,SUMPRODUCT((TPG!$Q$19:$AB$19=$B$5)*TPG!Q89:AB89),0)</f>
        <v>2193</v>
      </c>
      <c r="H89" s="115">
        <f t="shared" ca="1" si="5"/>
        <v>44697</v>
      </c>
      <c r="I89" s="116">
        <v>0</v>
      </c>
      <c r="J89" s="112" t="str">
        <f>LEFT(TPG!D89,20)&amp;"."&amp;TPGPAY!E89</f>
        <v>Edgware Primary Scho.2023.TPECG.I01.Ma22</v>
      </c>
      <c r="K89" s="111" t="b">
        <v>1</v>
      </c>
      <c r="L89" s="117" t="s">
        <v>1275</v>
      </c>
      <c r="M89" s="111" t="b">
        <v>1</v>
      </c>
      <c r="N89" s="111" t="s">
        <v>1276</v>
      </c>
      <c r="O89" s="118" t="str">
        <f>TPG!I89</f>
        <v>11294/543965</v>
      </c>
      <c r="P89" s="111" t="b">
        <v>1</v>
      </c>
      <c r="Q89" s="111" t="b">
        <v>1</v>
      </c>
      <c r="R89" s="111" t="b">
        <v>1</v>
      </c>
      <c r="T89" s="10">
        <f t="shared" si="6"/>
        <v>19</v>
      </c>
      <c r="U89" s="289">
        <f t="shared" si="7"/>
        <v>40</v>
      </c>
    </row>
    <row r="90" spans="1:21" x14ac:dyDescent="0.25">
      <c r="A90" s="108">
        <v>1</v>
      </c>
      <c r="B90" s="109">
        <v>2</v>
      </c>
      <c r="C90" s="110">
        <f>TPG!J90</f>
        <v>400047</v>
      </c>
      <c r="D90" s="111" t="b">
        <v>1</v>
      </c>
      <c r="E90" s="112" t="str">
        <f>RIGHT(TPG!C90,4)&amp;"."&amp;TPG!M90&amp;"."&amp;TPG!K90&amp;"."&amp;$C$5</f>
        <v>2024.TPECG.I01.Ma22</v>
      </c>
      <c r="F90" s="113">
        <f t="shared" ca="1" si="4"/>
        <v>44697</v>
      </c>
      <c r="G90" s="114" cm="1">
        <f t="array" ref="G90">IF(SUMPRODUCT((TPG!$Q$19:$AB$19=$B$5)*TPG!Q90:AB90)&gt;0,SUMPRODUCT((TPG!$Q$19:$AB$19=$B$5)*TPG!Q90:AB90),0)</f>
        <v>3655</v>
      </c>
      <c r="H90" s="115">
        <f t="shared" ca="1" si="5"/>
        <v>44697</v>
      </c>
      <c r="I90" s="116">
        <v>0</v>
      </c>
      <c r="J90" s="112" t="str">
        <f>LEFT(TPG!D90,20)&amp;"."&amp;TPGPAY!E90</f>
        <v>Fairway Primary Scho.2024.TPECG.I01.Ma22</v>
      </c>
      <c r="K90" s="111" t="b">
        <v>1</v>
      </c>
      <c r="L90" s="117" t="s">
        <v>1275</v>
      </c>
      <c r="M90" s="111" t="b">
        <v>1</v>
      </c>
      <c r="N90" s="111" t="s">
        <v>1276</v>
      </c>
      <c r="O90" s="118" t="str">
        <f>TPG!I90</f>
        <v>11294/543965</v>
      </c>
      <c r="P90" s="111" t="b">
        <v>1</v>
      </c>
      <c r="Q90" s="111" t="b">
        <v>1</v>
      </c>
      <c r="R90" s="111" t="b">
        <v>1</v>
      </c>
      <c r="T90" s="10">
        <f t="shared" si="6"/>
        <v>19</v>
      </c>
      <c r="U90" s="289">
        <f t="shared" si="7"/>
        <v>40</v>
      </c>
    </row>
    <row r="91" spans="1:21" x14ac:dyDescent="0.25">
      <c r="A91" s="108">
        <v>1</v>
      </c>
      <c r="B91" s="109">
        <v>2</v>
      </c>
      <c r="C91" s="110">
        <f>TPG!J91</f>
        <v>400082</v>
      </c>
      <c r="D91" s="111" t="b">
        <v>1</v>
      </c>
      <c r="E91" s="112" t="str">
        <f>RIGHT(TPG!C91,4)&amp;"."&amp;TPG!M91&amp;"."&amp;TPG!K91&amp;"."&amp;$C$5</f>
        <v>2026.TPECG.I01.Ma22</v>
      </c>
      <c r="F91" s="113">
        <f t="shared" ca="1" si="4"/>
        <v>44697</v>
      </c>
      <c r="G91" s="114" cm="1">
        <f t="array" ref="G91">IF(SUMPRODUCT((TPG!$Q$19:$AB$19=$B$5)*TPG!Q91:AB91)&gt;0,SUMPRODUCT((TPG!$Q$19:$AB$19=$B$5)*TPG!Q91:AB91),0)</f>
        <v>3777</v>
      </c>
      <c r="H91" s="115">
        <f t="shared" ca="1" si="5"/>
        <v>44697</v>
      </c>
      <c r="I91" s="116">
        <v>0</v>
      </c>
      <c r="J91" s="112" t="str">
        <f>LEFT(TPG!D91,20)&amp;"."&amp;TPGPAY!E91</f>
        <v>Frith Manor School.2026.TPECG.I01.Ma22</v>
      </c>
      <c r="K91" s="111" t="b">
        <v>1</v>
      </c>
      <c r="L91" s="117" t="s">
        <v>1275</v>
      </c>
      <c r="M91" s="111" t="b">
        <v>1</v>
      </c>
      <c r="N91" s="111" t="s">
        <v>1276</v>
      </c>
      <c r="O91" s="118" t="str">
        <f>TPG!I91</f>
        <v>11294/543965</v>
      </c>
      <c r="P91" s="111" t="b">
        <v>1</v>
      </c>
      <c r="Q91" s="111" t="b">
        <v>1</v>
      </c>
      <c r="R91" s="111" t="b">
        <v>1</v>
      </c>
      <c r="T91" s="10">
        <f t="shared" si="6"/>
        <v>19</v>
      </c>
      <c r="U91" s="289">
        <f t="shared" si="7"/>
        <v>38</v>
      </c>
    </row>
    <row r="92" spans="1:21" x14ac:dyDescent="0.25">
      <c r="A92" s="108">
        <v>1</v>
      </c>
      <c r="B92" s="109">
        <v>2</v>
      </c>
      <c r="C92" s="110">
        <f>TPG!J92</f>
        <v>400035</v>
      </c>
      <c r="D92" s="111" t="b">
        <v>1</v>
      </c>
      <c r="E92" s="112" t="str">
        <f>RIGHT(TPG!C92,4)&amp;"."&amp;TPG!M92&amp;"."&amp;TPG!K92&amp;"."&amp;$C$5</f>
        <v>2029.TPECG.I01.Ma22</v>
      </c>
      <c r="F92" s="113">
        <f t="shared" ca="1" si="4"/>
        <v>44697</v>
      </c>
      <c r="G92" s="114" cm="1">
        <f t="array" ref="G92">IF(SUMPRODUCT((TPG!$Q$19:$AB$19=$B$5)*TPG!Q92:AB92)&gt;0,SUMPRODUCT((TPG!$Q$19:$AB$19=$B$5)*TPG!Q92:AB92),0)</f>
        <v>3107</v>
      </c>
      <c r="H92" s="115">
        <f t="shared" ca="1" si="5"/>
        <v>44697</v>
      </c>
      <c r="I92" s="116">
        <v>0</v>
      </c>
      <c r="J92" s="112" t="str">
        <f>LEFT(TPG!D92,20)&amp;"."&amp;TPGPAY!E92</f>
        <v>Goldbeaters Primary .2029.TPECG.I01.Ma22</v>
      </c>
      <c r="K92" s="111" t="b">
        <v>1</v>
      </c>
      <c r="L92" s="117" t="s">
        <v>1275</v>
      </c>
      <c r="M92" s="111" t="b">
        <v>1</v>
      </c>
      <c r="N92" s="111" t="s">
        <v>1276</v>
      </c>
      <c r="O92" s="118" t="str">
        <f>TPG!I92</f>
        <v>11294/543965</v>
      </c>
      <c r="P92" s="111" t="b">
        <v>1</v>
      </c>
      <c r="Q92" s="111" t="b">
        <v>1</v>
      </c>
      <c r="R92" s="111" t="b">
        <v>1</v>
      </c>
      <c r="T92" s="10">
        <f t="shared" si="6"/>
        <v>19</v>
      </c>
      <c r="U92" s="289">
        <f t="shared" si="7"/>
        <v>40</v>
      </c>
    </row>
    <row r="93" spans="1:21" x14ac:dyDescent="0.25">
      <c r="A93" s="108">
        <v>1</v>
      </c>
      <c r="B93" s="109">
        <v>2</v>
      </c>
      <c r="C93" s="110">
        <f>TPG!J93</f>
        <v>400026</v>
      </c>
      <c r="D93" s="111" t="b">
        <v>1</v>
      </c>
      <c r="E93" s="112" t="str">
        <f>RIGHT(TPG!C93,4)&amp;"."&amp;TPG!M93&amp;"."&amp;TPG!K93&amp;"."&amp;$C$5</f>
        <v>2031.TPECG.I01.Ma22</v>
      </c>
      <c r="F93" s="113">
        <f t="shared" ca="1" si="4"/>
        <v>44697</v>
      </c>
      <c r="G93" s="114" cm="1">
        <f t="array" ref="G93">IF(SUMPRODUCT((TPG!$Q$19:$AB$19=$B$5)*TPG!Q93:AB93)&gt;0,SUMPRODUCT((TPG!$Q$19:$AB$19=$B$5)*TPG!Q93:AB93),0)</f>
        <v>1462</v>
      </c>
      <c r="H93" s="115">
        <f t="shared" ca="1" si="5"/>
        <v>44697</v>
      </c>
      <c r="I93" s="116">
        <v>0</v>
      </c>
      <c r="J93" s="112" t="str">
        <f>LEFT(TPG!D93,20)&amp;"."&amp;TPGPAY!E93</f>
        <v>Hollickwood JMI Scho.2031.TPECG.I01.Ma22</v>
      </c>
      <c r="K93" s="111" t="b">
        <v>1</v>
      </c>
      <c r="L93" s="117" t="s">
        <v>1275</v>
      </c>
      <c r="M93" s="111" t="b">
        <v>1</v>
      </c>
      <c r="N93" s="111" t="s">
        <v>1276</v>
      </c>
      <c r="O93" s="118" t="str">
        <f>TPG!I93</f>
        <v>11294/543965</v>
      </c>
      <c r="P93" s="111" t="b">
        <v>1</v>
      </c>
      <c r="Q93" s="111" t="b">
        <v>1</v>
      </c>
      <c r="R93" s="111" t="b">
        <v>1</v>
      </c>
      <c r="T93" s="10">
        <f t="shared" si="6"/>
        <v>19</v>
      </c>
      <c r="U93" s="289">
        <f t="shared" si="7"/>
        <v>40</v>
      </c>
    </row>
    <row r="94" spans="1:21" x14ac:dyDescent="0.25">
      <c r="A94" s="108">
        <v>1</v>
      </c>
      <c r="B94" s="109">
        <v>2</v>
      </c>
      <c r="C94" s="110">
        <f>TPG!J94</f>
        <v>400084</v>
      </c>
      <c r="D94" s="111" t="b">
        <v>1</v>
      </c>
      <c r="E94" s="112" t="str">
        <f>RIGHT(TPG!C94,4)&amp;"."&amp;TPG!M94&amp;"."&amp;TPG!K94&amp;"."&amp;$C$5</f>
        <v>2032.TPECG.I01.Ma22</v>
      </c>
      <c r="F94" s="113">
        <f t="shared" ca="1" si="4"/>
        <v>44697</v>
      </c>
      <c r="G94" s="114" cm="1">
        <f t="array" ref="G94">IF(SUMPRODUCT((TPG!$Q$19:$AB$19=$B$5)*TPG!Q94:AB94)&gt;0,SUMPRODUCT((TPG!$Q$19:$AB$19=$B$5)*TPG!Q94:AB94),0)</f>
        <v>2741</v>
      </c>
      <c r="H94" s="115">
        <f t="shared" ca="1" si="5"/>
        <v>44697</v>
      </c>
      <c r="I94" s="116">
        <v>0</v>
      </c>
      <c r="J94" s="112" t="str">
        <f>LEFT(TPG!D94,20)&amp;"."&amp;TPGPAY!E94</f>
        <v>Holly Park School.2032.TPECG.I01.Ma22</v>
      </c>
      <c r="K94" s="111" t="b">
        <v>1</v>
      </c>
      <c r="L94" s="117" t="s">
        <v>1275</v>
      </c>
      <c r="M94" s="111" t="b">
        <v>1</v>
      </c>
      <c r="N94" s="111" t="s">
        <v>1276</v>
      </c>
      <c r="O94" s="118" t="str">
        <f>TPG!I94</f>
        <v>11294/543965</v>
      </c>
      <c r="P94" s="111" t="b">
        <v>1</v>
      </c>
      <c r="Q94" s="111" t="b">
        <v>1</v>
      </c>
      <c r="R94" s="111" t="b">
        <v>1</v>
      </c>
      <c r="T94" s="10">
        <f t="shared" si="6"/>
        <v>19</v>
      </c>
      <c r="U94" s="289">
        <f t="shared" si="7"/>
        <v>37</v>
      </c>
    </row>
    <row r="95" spans="1:21" x14ac:dyDescent="0.25">
      <c r="A95" s="108">
        <v>1</v>
      </c>
      <c r="B95" s="109">
        <v>2</v>
      </c>
      <c r="C95" s="110">
        <f>TPG!J95</f>
        <v>400046</v>
      </c>
      <c r="D95" s="111" t="b">
        <v>1</v>
      </c>
      <c r="E95" s="112" t="str">
        <f>RIGHT(TPG!C95,4)&amp;"."&amp;TPG!M95&amp;"."&amp;TPG!K95&amp;"."&amp;$C$5</f>
        <v>2036.TPECG.I01.Ma22</v>
      </c>
      <c r="F95" s="113">
        <f t="shared" ca="1" si="4"/>
        <v>44697</v>
      </c>
      <c r="G95" s="114" cm="1">
        <f t="array" ref="G95">IF(SUMPRODUCT((TPG!$Q$19:$AB$19=$B$5)*TPG!Q95:AB95)&gt;0,SUMPRODUCT((TPG!$Q$19:$AB$19=$B$5)*TPG!Q95:AB95),0)</f>
        <v>3107</v>
      </c>
      <c r="H95" s="115">
        <f t="shared" ca="1" si="5"/>
        <v>44697</v>
      </c>
      <c r="I95" s="116">
        <v>0</v>
      </c>
      <c r="J95" s="112" t="str">
        <f>LEFT(TPG!D95,20)&amp;"."&amp;TPGPAY!E95</f>
        <v>Livingstone School.2036.TPECG.I01.Ma22</v>
      </c>
      <c r="K95" s="111" t="b">
        <v>1</v>
      </c>
      <c r="L95" s="117" t="s">
        <v>1275</v>
      </c>
      <c r="M95" s="111" t="b">
        <v>1</v>
      </c>
      <c r="N95" s="111" t="s">
        <v>1276</v>
      </c>
      <c r="O95" s="118" t="str">
        <f>TPG!I95</f>
        <v>11294/543965</v>
      </c>
      <c r="P95" s="111" t="b">
        <v>1</v>
      </c>
      <c r="Q95" s="111" t="b">
        <v>1</v>
      </c>
      <c r="R95" s="111" t="b">
        <v>1</v>
      </c>
      <c r="T95" s="10">
        <f t="shared" si="6"/>
        <v>19</v>
      </c>
      <c r="U95" s="289">
        <f t="shared" si="7"/>
        <v>38</v>
      </c>
    </row>
    <row r="96" spans="1:21" x14ac:dyDescent="0.25">
      <c r="A96" s="108">
        <v>1</v>
      </c>
      <c r="B96" s="109">
        <v>2</v>
      </c>
      <c r="C96" s="110">
        <f>TPG!J96</f>
        <v>400030</v>
      </c>
      <c r="D96" s="111" t="b">
        <v>1</v>
      </c>
      <c r="E96" s="112" t="str">
        <f>RIGHT(TPG!C96,4)&amp;"."&amp;TPG!M96&amp;"."&amp;TPG!K96&amp;"."&amp;$C$5</f>
        <v>2037.TPECG.I01.Ma22</v>
      </c>
      <c r="F96" s="113">
        <f t="shared" ca="1" si="4"/>
        <v>44697</v>
      </c>
      <c r="G96" s="114" cm="1">
        <f t="array" ref="G96">IF(SUMPRODUCT((TPG!$Q$19:$AB$19=$B$5)*TPG!Q96:AB96)&gt;0,SUMPRODUCT((TPG!$Q$19:$AB$19=$B$5)*TPG!Q96:AB96),0)</f>
        <v>2315</v>
      </c>
      <c r="H96" s="115">
        <f t="shared" ca="1" si="5"/>
        <v>44697</v>
      </c>
      <c r="I96" s="116">
        <v>0</v>
      </c>
      <c r="J96" s="112" t="str">
        <f>LEFT(TPG!D96,20)&amp;"."&amp;TPGPAY!E96</f>
        <v>Manorside Primary Sc.2037.TPECG.I01.Ma22</v>
      </c>
      <c r="K96" s="111" t="b">
        <v>1</v>
      </c>
      <c r="L96" s="117" t="s">
        <v>1275</v>
      </c>
      <c r="M96" s="111" t="b">
        <v>1</v>
      </c>
      <c r="N96" s="111" t="s">
        <v>1276</v>
      </c>
      <c r="O96" s="118" t="str">
        <f>TPG!I96</f>
        <v>11294/543965</v>
      </c>
      <c r="P96" s="111" t="b">
        <v>1</v>
      </c>
      <c r="Q96" s="111" t="b">
        <v>1</v>
      </c>
      <c r="R96" s="111" t="b">
        <v>1</v>
      </c>
      <c r="T96" s="10">
        <f t="shared" si="6"/>
        <v>19</v>
      </c>
      <c r="U96" s="289">
        <f t="shared" si="7"/>
        <v>40</v>
      </c>
    </row>
    <row r="97" spans="1:21" x14ac:dyDescent="0.25">
      <c r="A97" s="108">
        <v>1</v>
      </c>
      <c r="B97" s="109">
        <v>2</v>
      </c>
      <c r="C97" s="110">
        <f>TPG!J97</f>
        <v>400089</v>
      </c>
      <c r="D97" s="111" t="b">
        <v>1</v>
      </c>
      <c r="E97" s="112" t="str">
        <f>RIGHT(TPG!C97,4)&amp;"."&amp;TPG!M97&amp;"."&amp;TPG!K97&amp;"."&amp;$C$5</f>
        <v>2045.TPECG.I01.Ma22</v>
      </c>
      <c r="F97" s="113">
        <f t="shared" ca="1" si="4"/>
        <v>44697</v>
      </c>
      <c r="G97" s="114" cm="1">
        <f t="array" ref="G97">IF(SUMPRODUCT((TPG!$Q$19:$AB$19=$B$5)*TPG!Q97:AB97)&gt;0,SUMPRODUCT((TPG!$Q$19:$AB$19=$B$5)*TPG!Q97:AB97),0)</f>
        <v>3290</v>
      </c>
      <c r="H97" s="115">
        <f t="shared" ca="1" si="5"/>
        <v>44697</v>
      </c>
      <c r="I97" s="116">
        <v>0</v>
      </c>
      <c r="J97" s="112" t="str">
        <f>LEFT(TPG!D97,20)&amp;"."&amp;TPGPAY!E97</f>
        <v>Northside School.2045.TPECG.I01.Ma22</v>
      </c>
      <c r="K97" s="111" t="b">
        <v>1</v>
      </c>
      <c r="L97" s="117" t="s">
        <v>1275</v>
      </c>
      <c r="M97" s="111" t="b">
        <v>1</v>
      </c>
      <c r="N97" s="111" t="s">
        <v>1276</v>
      </c>
      <c r="O97" s="118" t="str">
        <f>TPG!I97</f>
        <v>11294/543965</v>
      </c>
      <c r="P97" s="111" t="b">
        <v>1</v>
      </c>
      <c r="Q97" s="111" t="b">
        <v>1</v>
      </c>
      <c r="R97" s="111" t="b">
        <v>1</v>
      </c>
      <c r="T97" s="10">
        <f t="shared" si="6"/>
        <v>19</v>
      </c>
      <c r="U97" s="289">
        <f t="shared" si="7"/>
        <v>36</v>
      </c>
    </row>
    <row r="98" spans="1:21" x14ac:dyDescent="0.25">
      <c r="A98" s="108">
        <v>1</v>
      </c>
      <c r="B98" s="109">
        <v>2</v>
      </c>
      <c r="C98" s="110">
        <f>TPG!J98</f>
        <v>400101</v>
      </c>
      <c r="D98" s="111" t="b">
        <v>1</v>
      </c>
      <c r="E98" s="112" t="str">
        <f>RIGHT(TPG!C98,4)&amp;"."&amp;TPG!M98&amp;"."&amp;TPG!K98&amp;"."&amp;$C$5</f>
        <v>2055.TPECG.I01.Ma22</v>
      </c>
      <c r="F98" s="113">
        <f t="shared" ca="1" si="4"/>
        <v>44697</v>
      </c>
      <c r="G98" s="114" cm="1">
        <f t="array" ref="G98">IF(SUMPRODUCT((TPG!$Q$19:$AB$19=$B$5)*TPG!Q98:AB98)&gt;0,SUMPRODUCT((TPG!$Q$19:$AB$19=$B$5)*TPG!Q98:AB98),0)</f>
        <v>1401</v>
      </c>
      <c r="H98" s="115">
        <f t="shared" ca="1" si="5"/>
        <v>44697</v>
      </c>
      <c r="I98" s="116">
        <v>0</v>
      </c>
      <c r="J98" s="112" t="str">
        <f>LEFT(TPG!D98,20)&amp;"."&amp;TPGPAY!E98</f>
        <v>Tudor School.2055.TPECG.I01.Ma22</v>
      </c>
      <c r="K98" s="111" t="b">
        <v>1</v>
      </c>
      <c r="L98" s="117" t="s">
        <v>1275</v>
      </c>
      <c r="M98" s="111" t="b">
        <v>1</v>
      </c>
      <c r="N98" s="111" t="s">
        <v>1276</v>
      </c>
      <c r="O98" s="118" t="str">
        <f>TPG!I98</f>
        <v>11294/543965</v>
      </c>
      <c r="P98" s="111" t="b">
        <v>1</v>
      </c>
      <c r="Q98" s="111" t="b">
        <v>1</v>
      </c>
      <c r="R98" s="111" t="b">
        <v>1</v>
      </c>
      <c r="T98" s="10">
        <f t="shared" si="6"/>
        <v>19</v>
      </c>
      <c r="U98" s="289">
        <f t="shared" si="7"/>
        <v>32</v>
      </c>
    </row>
    <row r="99" spans="1:21" x14ac:dyDescent="0.25">
      <c r="A99" s="108">
        <v>1</v>
      </c>
      <c r="B99" s="109">
        <v>2</v>
      </c>
      <c r="C99" s="110">
        <f>TPG!J99</f>
        <v>400053</v>
      </c>
      <c r="D99" s="111" t="b">
        <v>1</v>
      </c>
      <c r="E99" s="112" t="str">
        <f>RIGHT(TPG!C99,4)&amp;"."&amp;TPG!M99&amp;"."&amp;TPG!K99&amp;"."&amp;$C$5</f>
        <v>2057.TPECG.I01.Ma22</v>
      </c>
      <c r="F99" s="113">
        <f t="shared" ca="1" si="4"/>
        <v>44697</v>
      </c>
      <c r="G99" s="114" cm="1">
        <f t="array" ref="G99">IF(SUMPRODUCT((TPG!$Q$19:$AB$19=$B$5)*TPG!Q99:AB99)&gt;0,SUMPRODUCT((TPG!$Q$19:$AB$19=$B$5)*TPG!Q99:AB99),0)</f>
        <v>1828</v>
      </c>
      <c r="H99" s="115">
        <f t="shared" ca="1" si="5"/>
        <v>44697</v>
      </c>
      <c r="I99" s="116">
        <v>0</v>
      </c>
      <c r="J99" s="112" t="str">
        <f>LEFT(TPG!D99,20)&amp;"."&amp;TPGPAY!E99</f>
        <v>Underhill School.2057.TPECG.I01.Ma22</v>
      </c>
      <c r="K99" s="111" t="b">
        <v>1</v>
      </c>
      <c r="L99" s="117" t="s">
        <v>1275</v>
      </c>
      <c r="M99" s="111" t="b">
        <v>1</v>
      </c>
      <c r="N99" s="111" t="s">
        <v>1276</v>
      </c>
      <c r="O99" s="118" t="str">
        <f>TPG!I99</f>
        <v>11294/543965</v>
      </c>
      <c r="P99" s="111" t="b">
        <v>1</v>
      </c>
      <c r="Q99" s="111" t="b">
        <v>1</v>
      </c>
      <c r="R99" s="111" t="b">
        <v>1</v>
      </c>
      <c r="T99" s="10">
        <f t="shared" si="6"/>
        <v>19</v>
      </c>
      <c r="U99" s="289">
        <f t="shared" si="7"/>
        <v>36</v>
      </c>
    </row>
    <row r="100" spans="1:21" x14ac:dyDescent="0.25">
      <c r="A100" s="108">
        <v>1</v>
      </c>
      <c r="B100" s="109">
        <v>2</v>
      </c>
      <c r="C100" s="110">
        <f>TPG!J100</f>
        <v>400011</v>
      </c>
      <c r="D100" s="111" t="b">
        <v>1</v>
      </c>
      <c r="E100" s="112" t="str">
        <f>RIGHT(TPG!C100,4)&amp;"."&amp;TPG!M100&amp;"."&amp;TPG!K100&amp;"."&amp;$C$5</f>
        <v>2060.TPECG.I01.Ma22</v>
      </c>
      <c r="F100" s="113">
        <f t="shared" ca="1" si="4"/>
        <v>44697</v>
      </c>
      <c r="G100" s="114" cm="1">
        <f t="array" ref="G100">IF(SUMPRODUCT((TPG!$Q$19:$AB$19=$B$5)*TPG!Q100:AB100)&gt;0,SUMPRODUCT((TPG!$Q$19:$AB$19=$B$5)*TPG!Q100:AB100),0)</f>
        <v>2863</v>
      </c>
      <c r="H100" s="115">
        <f t="shared" ca="1" si="5"/>
        <v>44697</v>
      </c>
      <c r="I100" s="116">
        <v>0</v>
      </c>
      <c r="J100" s="112" t="str">
        <f>LEFT(TPG!D100,20)&amp;"."&amp;TPGPAY!E100</f>
        <v>Whitings Hill Primar.2060.TPECG.I01.Ma22</v>
      </c>
      <c r="K100" s="111" t="b">
        <v>1</v>
      </c>
      <c r="L100" s="117" t="s">
        <v>1275</v>
      </c>
      <c r="M100" s="111" t="b">
        <v>1</v>
      </c>
      <c r="N100" s="111" t="s">
        <v>1276</v>
      </c>
      <c r="O100" s="118" t="str">
        <f>TPG!I100</f>
        <v>11294/543965</v>
      </c>
      <c r="P100" s="111" t="b">
        <v>1</v>
      </c>
      <c r="Q100" s="111" t="b">
        <v>1</v>
      </c>
      <c r="R100" s="111" t="b">
        <v>1</v>
      </c>
      <c r="T100" s="10">
        <f t="shared" si="6"/>
        <v>19</v>
      </c>
      <c r="U100" s="289">
        <f t="shared" si="7"/>
        <v>40</v>
      </c>
    </row>
    <row r="101" spans="1:21" x14ac:dyDescent="0.25">
      <c r="A101" s="108">
        <v>1</v>
      </c>
      <c r="B101" s="109">
        <v>2</v>
      </c>
      <c r="C101" s="110">
        <f>TPG!J101</f>
        <v>400038</v>
      </c>
      <c r="D101" s="111" t="b">
        <v>1</v>
      </c>
      <c r="E101" s="112" t="str">
        <f>RIGHT(TPG!C101,4)&amp;"."&amp;TPG!M101&amp;"."&amp;TPG!K101&amp;"."&amp;$C$5</f>
        <v>2070.TPECG.I01.Ma22</v>
      </c>
      <c r="F101" s="113">
        <f t="shared" ca="1" si="4"/>
        <v>44697</v>
      </c>
      <c r="G101" s="114" cm="1">
        <f t="array" ref="G101">IF(SUMPRODUCT((TPG!$Q$19:$AB$19=$B$5)*TPG!Q101:AB101)&gt;0,SUMPRODUCT((TPG!$Q$19:$AB$19=$B$5)*TPG!Q101:AB101),0)</f>
        <v>2924</v>
      </c>
      <c r="H101" s="115">
        <f t="shared" ca="1" si="5"/>
        <v>44697</v>
      </c>
      <c r="I101" s="116">
        <v>0</v>
      </c>
      <c r="J101" s="112" t="str">
        <f>LEFT(TPG!D101,20)&amp;"."&amp;TPGPAY!E101</f>
        <v>Sunnyfields Primary .2070.TPECG.I01.Ma22</v>
      </c>
      <c r="K101" s="111" t="b">
        <v>1</v>
      </c>
      <c r="L101" s="117" t="s">
        <v>1275</v>
      </c>
      <c r="M101" s="111" t="b">
        <v>1</v>
      </c>
      <c r="N101" s="111" t="s">
        <v>1276</v>
      </c>
      <c r="O101" s="118" t="str">
        <f>TPG!I101</f>
        <v>11294/543965</v>
      </c>
      <c r="P101" s="111" t="b">
        <v>1</v>
      </c>
      <c r="Q101" s="111" t="b">
        <v>1</v>
      </c>
      <c r="R101" s="111" t="b">
        <v>1</v>
      </c>
      <c r="T101" s="10">
        <f t="shared" si="6"/>
        <v>19</v>
      </c>
      <c r="U101" s="289">
        <f t="shared" si="7"/>
        <v>40</v>
      </c>
    </row>
    <row r="102" spans="1:21" x14ac:dyDescent="0.25">
      <c r="A102" s="108">
        <v>1</v>
      </c>
      <c r="B102" s="109">
        <v>2</v>
      </c>
      <c r="C102" s="110">
        <f>TPG!J102</f>
        <v>400012</v>
      </c>
      <c r="D102" s="111" t="b">
        <v>1</v>
      </c>
      <c r="E102" s="112" t="str">
        <f>RIGHT(TPG!C102,4)&amp;"."&amp;TPG!M102&amp;"."&amp;TPG!K102&amp;"."&amp;$C$5</f>
        <v>2071.TPECG.I01.Ma22</v>
      </c>
      <c r="F102" s="113">
        <f t="shared" ca="1" si="4"/>
        <v>44697</v>
      </c>
      <c r="G102" s="114" cm="1">
        <f t="array" ref="G102">IF(SUMPRODUCT((TPG!$Q$19:$AB$19=$B$5)*TPG!Q102:AB102)&gt;0,SUMPRODUCT((TPG!$Q$19:$AB$19=$B$5)*TPG!Q102:AB102),0)</f>
        <v>3533</v>
      </c>
      <c r="H102" s="115">
        <f t="shared" ca="1" si="5"/>
        <v>44697</v>
      </c>
      <c r="I102" s="116">
        <v>0</v>
      </c>
      <c r="J102" s="112" t="str">
        <f>LEFT(TPG!D102,20)&amp;"."&amp;TPGPAY!E102</f>
        <v>Queenswell Infant an.2071.TPECG.I01.Ma22</v>
      </c>
      <c r="K102" s="111" t="b">
        <v>1</v>
      </c>
      <c r="L102" s="117" t="s">
        <v>1275</v>
      </c>
      <c r="M102" s="111" t="b">
        <v>1</v>
      </c>
      <c r="N102" s="111" t="s">
        <v>1276</v>
      </c>
      <c r="O102" s="118" t="str">
        <f>TPG!I102</f>
        <v>11294/543965</v>
      </c>
      <c r="P102" s="111" t="b">
        <v>1</v>
      </c>
      <c r="Q102" s="111" t="b">
        <v>1</v>
      </c>
      <c r="R102" s="111" t="b">
        <v>1</v>
      </c>
      <c r="T102" s="10">
        <f t="shared" si="6"/>
        <v>19</v>
      </c>
      <c r="U102" s="289">
        <f t="shared" si="7"/>
        <v>40</v>
      </c>
    </row>
    <row r="103" spans="1:21" x14ac:dyDescent="0.25">
      <c r="A103" s="108">
        <v>1</v>
      </c>
      <c r="B103" s="109">
        <v>2</v>
      </c>
      <c r="C103" s="110">
        <f>TPG!J103</f>
        <v>400039</v>
      </c>
      <c r="D103" s="111" t="b">
        <v>1</v>
      </c>
      <c r="E103" s="112" t="str">
        <f>RIGHT(TPG!C103,4)&amp;"."&amp;TPG!M103&amp;"."&amp;TPG!K103&amp;"."&amp;$C$5</f>
        <v>3302.TPECG.I01.Ma22</v>
      </c>
      <c r="F103" s="113">
        <f t="shared" ca="1" si="4"/>
        <v>44697</v>
      </c>
      <c r="G103" s="114" cm="1">
        <f t="array" ref="G103">IF(SUMPRODUCT((TPG!$Q$19:$AB$19=$B$5)*TPG!Q103:AB103)&gt;0,SUMPRODUCT((TPG!$Q$19:$AB$19=$B$5)*TPG!Q103:AB103),0)</f>
        <v>914</v>
      </c>
      <c r="H103" s="115">
        <f t="shared" ca="1" si="5"/>
        <v>44697</v>
      </c>
      <c r="I103" s="116">
        <v>0</v>
      </c>
      <c r="J103" s="112" t="str">
        <f>LEFT(TPG!D103,20)&amp;"."&amp;TPGPAY!E103</f>
        <v>Christ Church CE Pri.3302.TPECG.I01.Ma22</v>
      </c>
      <c r="K103" s="111" t="b">
        <v>1</v>
      </c>
      <c r="L103" s="117" t="s">
        <v>1275</v>
      </c>
      <c r="M103" s="111" t="b">
        <v>1</v>
      </c>
      <c r="N103" s="111" t="s">
        <v>1276</v>
      </c>
      <c r="O103" s="118" t="str">
        <f>TPG!I103</f>
        <v>11294/543965</v>
      </c>
      <c r="P103" s="111" t="b">
        <v>1</v>
      </c>
      <c r="Q103" s="111" t="b">
        <v>1</v>
      </c>
      <c r="R103" s="111" t="b">
        <v>1</v>
      </c>
      <c r="T103" s="10">
        <f t="shared" si="6"/>
        <v>19</v>
      </c>
      <c r="U103" s="289">
        <f t="shared" si="7"/>
        <v>40</v>
      </c>
    </row>
    <row r="104" spans="1:21" x14ac:dyDescent="0.25">
      <c r="A104" s="108">
        <v>1</v>
      </c>
      <c r="B104" s="109">
        <v>2</v>
      </c>
      <c r="C104" s="110">
        <f>TPG!J104</f>
        <v>400008</v>
      </c>
      <c r="D104" s="111" t="b">
        <v>1</v>
      </c>
      <c r="E104" s="112" t="str">
        <f>RIGHT(TPG!C104,4)&amp;"."&amp;TPG!M104&amp;"."&amp;TPG!K104&amp;"."&amp;$C$5</f>
        <v>3304.TPECG.I01.Ma22</v>
      </c>
      <c r="F104" s="113">
        <f t="shared" ca="1" si="4"/>
        <v>44697</v>
      </c>
      <c r="G104" s="114" cm="1">
        <f t="array" ref="G104">IF(SUMPRODUCT((TPG!$Q$19:$AB$19=$B$5)*TPG!Q104:AB104)&gt;0,SUMPRODUCT((TPG!$Q$19:$AB$19=$B$5)*TPG!Q104:AB104),0)</f>
        <v>1706</v>
      </c>
      <c r="H104" s="115">
        <f t="shared" ca="1" si="5"/>
        <v>44697</v>
      </c>
      <c r="I104" s="116">
        <v>0</v>
      </c>
      <c r="J104" s="112" t="str">
        <f>LEFT(TPG!D104,20)&amp;"."&amp;TPGPAY!E104</f>
        <v>Holy Trinity School.3304.TPECG.I01.Ma22</v>
      </c>
      <c r="K104" s="111" t="b">
        <v>1</v>
      </c>
      <c r="L104" s="117" t="s">
        <v>1275</v>
      </c>
      <c r="M104" s="111" t="b">
        <v>1</v>
      </c>
      <c r="N104" s="111" t="s">
        <v>1276</v>
      </c>
      <c r="O104" s="118" t="str">
        <f>TPG!I104</f>
        <v>11294/543965</v>
      </c>
      <c r="P104" s="111" t="b">
        <v>1</v>
      </c>
      <c r="Q104" s="111" t="b">
        <v>1</v>
      </c>
      <c r="R104" s="111" t="b">
        <v>1</v>
      </c>
      <c r="T104" s="10">
        <f t="shared" si="6"/>
        <v>19</v>
      </c>
      <c r="U104" s="289">
        <f t="shared" si="7"/>
        <v>39</v>
      </c>
    </row>
    <row r="105" spans="1:21" x14ac:dyDescent="0.25">
      <c r="A105" s="108">
        <v>1</v>
      </c>
      <c r="B105" s="109">
        <v>2</v>
      </c>
      <c r="C105" s="110">
        <f>TPG!J105</f>
        <v>400114</v>
      </c>
      <c r="D105" s="111" t="b">
        <v>1</v>
      </c>
      <c r="E105" s="112" t="str">
        <f>RIGHT(TPG!C105,4)&amp;"."&amp;TPG!M105&amp;"."&amp;TPG!K105&amp;"."&amp;$C$5</f>
        <v>3307.TPECG.I01.Ma22</v>
      </c>
      <c r="F105" s="113">
        <f t="shared" ca="1" si="4"/>
        <v>44697</v>
      </c>
      <c r="G105" s="114" cm="1">
        <f t="array" ref="G105">IF(SUMPRODUCT((TPG!$Q$19:$AB$19=$B$5)*TPG!Q105:AB105)&gt;0,SUMPRODUCT((TPG!$Q$19:$AB$19=$B$5)*TPG!Q105:AB105),0)</f>
        <v>1889</v>
      </c>
      <c r="H105" s="115">
        <f t="shared" ca="1" si="5"/>
        <v>44697</v>
      </c>
      <c r="I105" s="116">
        <v>0</v>
      </c>
      <c r="J105" s="112" t="str">
        <f>LEFT(TPG!D105,20)&amp;"."&amp;TPGPAY!E105</f>
        <v>St John's CE School .3307.TPECG.I01.Ma22</v>
      </c>
      <c r="K105" s="111" t="b">
        <v>1</v>
      </c>
      <c r="L105" s="117" t="s">
        <v>1275</v>
      </c>
      <c r="M105" s="111" t="b">
        <v>1</v>
      </c>
      <c r="N105" s="111" t="s">
        <v>1276</v>
      </c>
      <c r="O105" s="118" t="str">
        <f>TPG!I105</f>
        <v>11294/543965</v>
      </c>
      <c r="P105" s="111" t="b">
        <v>1</v>
      </c>
      <c r="Q105" s="111" t="b">
        <v>1</v>
      </c>
      <c r="R105" s="111" t="b">
        <v>1</v>
      </c>
      <c r="T105" s="10">
        <f t="shared" si="6"/>
        <v>19</v>
      </c>
      <c r="U105" s="289">
        <f t="shared" si="7"/>
        <v>40</v>
      </c>
    </row>
    <row r="106" spans="1:21" x14ac:dyDescent="0.25">
      <c r="A106" s="108">
        <v>1</v>
      </c>
      <c r="B106" s="109">
        <v>2</v>
      </c>
      <c r="C106" s="110">
        <f>TPG!J106</f>
        <v>400098</v>
      </c>
      <c r="D106" s="111" t="b">
        <v>1</v>
      </c>
      <c r="E106" s="112" t="str">
        <f>RIGHT(TPG!C106,4)&amp;"."&amp;TPG!M106&amp;"."&amp;TPG!K106&amp;"."&amp;$C$5</f>
        <v>3309.TPECG.I01.Ma22</v>
      </c>
      <c r="F106" s="113">
        <f t="shared" ca="1" si="4"/>
        <v>44697</v>
      </c>
      <c r="G106" s="114" cm="1">
        <f t="array" ref="G106">IF(SUMPRODUCT((TPG!$Q$19:$AB$19=$B$5)*TPG!Q106:AB106)&gt;0,SUMPRODUCT((TPG!$Q$19:$AB$19=$B$5)*TPG!Q106:AB106),0)</f>
        <v>1523</v>
      </c>
      <c r="H106" s="115">
        <f t="shared" ca="1" si="5"/>
        <v>44697</v>
      </c>
      <c r="I106" s="116">
        <v>0</v>
      </c>
      <c r="J106" s="112" t="str">
        <f>LEFT(TPG!D106,20)&amp;"."&amp;TPGPAY!E106</f>
        <v>St Johns CE N20.3309.TPECG.I01.Ma22</v>
      </c>
      <c r="K106" s="111" t="b">
        <v>1</v>
      </c>
      <c r="L106" s="117" t="s">
        <v>1275</v>
      </c>
      <c r="M106" s="111" t="b">
        <v>1</v>
      </c>
      <c r="N106" s="111" t="s">
        <v>1276</v>
      </c>
      <c r="O106" s="118" t="str">
        <f>TPG!I106</f>
        <v>11294/543965</v>
      </c>
      <c r="P106" s="111" t="b">
        <v>1</v>
      </c>
      <c r="Q106" s="111" t="b">
        <v>1</v>
      </c>
      <c r="R106" s="111" t="b">
        <v>1</v>
      </c>
      <c r="T106" s="10">
        <f t="shared" si="6"/>
        <v>19</v>
      </c>
      <c r="U106" s="289">
        <f t="shared" si="7"/>
        <v>35</v>
      </c>
    </row>
    <row r="107" spans="1:21" x14ac:dyDescent="0.25">
      <c r="A107" s="108">
        <v>1</v>
      </c>
      <c r="B107" s="109">
        <v>2</v>
      </c>
      <c r="C107" s="110">
        <f>TPG!J107</f>
        <v>400058</v>
      </c>
      <c r="D107" s="111" t="b">
        <v>1</v>
      </c>
      <c r="E107" s="112" t="str">
        <f>RIGHT(TPG!C107,4)&amp;"."&amp;TPG!M107&amp;"."&amp;TPG!K107&amp;"."&amp;$C$5</f>
        <v>3311.TPECG.I01.Ma22</v>
      </c>
      <c r="F107" s="113">
        <f t="shared" ca="1" si="4"/>
        <v>44697</v>
      </c>
      <c r="G107" s="114" cm="1">
        <f t="array" ref="G107">IF(SUMPRODUCT((TPG!$Q$19:$AB$19=$B$5)*TPG!Q107:AB107)&gt;0,SUMPRODUCT((TPG!$Q$19:$AB$19=$B$5)*TPG!Q107:AB107),0)</f>
        <v>2620</v>
      </c>
      <c r="H107" s="115">
        <f t="shared" ca="1" si="5"/>
        <v>44697</v>
      </c>
      <c r="I107" s="116">
        <v>0</v>
      </c>
      <c r="J107" s="112" t="str">
        <f>LEFT(TPG!D107,20)&amp;"."&amp;TPGPAY!E107</f>
        <v>St Mary's C E Primar.3311.TPECG.I01.Ma22</v>
      </c>
      <c r="K107" s="111" t="b">
        <v>1</v>
      </c>
      <c r="L107" s="117" t="s">
        <v>1275</v>
      </c>
      <c r="M107" s="111" t="b">
        <v>1</v>
      </c>
      <c r="N107" s="111" t="s">
        <v>1276</v>
      </c>
      <c r="O107" s="118" t="str">
        <f>TPG!I107</f>
        <v>11294/543965</v>
      </c>
      <c r="P107" s="111" t="b">
        <v>1</v>
      </c>
      <c r="Q107" s="111" t="b">
        <v>1</v>
      </c>
      <c r="R107" s="111" t="b">
        <v>1</v>
      </c>
      <c r="T107" s="10">
        <f t="shared" si="6"/>
        <v>19</v>
      </c>
      <c r="U107" s="289">
        <f t="shared" si="7"/>
        <v>40</v>
      </c>
    </row>
    <row r="108" spans="1:21" x14ac:dyDescent="0.25">
      <c r="A108" s="108">
        <v>1</v>
      </c>
      <c r="B108" s="109">
        <v>2</v>
      </c>
      <c r="C108" s="110">
        <f>TPG!J108</f>
        <v>400006</v>
      </c>
      <c r="D108" s="111" t="b">
        <v>1</v>
      </c>
      <c r="E108" s="112" t="str">
        <f>RIGHT(TPG!C108,4)&amp;"."&amp;TPG!M108&amp;"."&amp;TPG!K108&amp;"."&amp;$C$5</f>
        <v>3313.TPECG.I01.Ma22</v>
      </c>
      <c r="F108" s="113">
        <f t="shared" ca="1" si="4"/>
        <v>44697</v>
      </c>
      <c r="G108" s="114" cm="1">
        <f t="array" ref="G108">IF(SUMPRODUCT((TPG!$Q$19:$AB$19=$B$5)*TPG!Q108:AB108)&gt;0,SUMPRODUCT((TPG!$Q$19:$AB$19=$B$5)*TPG!Q108:AB108),0)</f>
        <v>1340</v>
      </c>
      <c r="H108" s="115">
        <f t="shared" ca="1" si="5"/>
        <v>44697</v>
      </c>
      <c r="I108" s="116">
        <v>0</v>
      </c>
      <c r="J108" s="112" t="str">
        <f>LEFT(TPG!D108,20)&amp;"."&amp;TPGPAY!E108</f>
        <v>St. Pauls CE Primary.3313.TPECG.I01.Ma22</v>
      </c>
      <c r="K108" s="111" t="b">
        <v>1</v>
      </c>
      <c r="L108" s="117" t="s">
        <v>1275</v>
      </c>
      <c r="M108" s="111" t="b">
        <v>1</v>
      </c>
      <c r="N108" s="111" t="s">
        <v>1276</v>
      </c>
      <c r="O108" s="118" t="str">
        <f>TPG!I108</f>
        <v>11294/543965</v>
      </c>
      <c r="P108" s="111" t="b">
        <v>1</v>
      </c>
      <c r="Q108" s="111" t="b">
        <v>1</v>
      </c>
      <c r="R108" s="111" t="b">
        <v>1</v>
      </c>
      <c r="T108" s="10">
        <f t="shared" si="6"/>
        <v>19</v>
      </c>
      <c r="U108" s="289">
        <f t="shared" si="7"/>
        <v>40</v>
      </c>
    </row>
    <row r="109" spans="1:21" x14ac:dyDescent="0.25">
      <c r="A109" s="108">
        <v>1</v>
      </c>
      <c r="B109" s="109">
        <v>2</v>
      </c>
      <c r="C109" s="110">
        <f>TPG!J109</f>
        <v>400015</v>
      </c>
      <c r="D109" s="111" t="b">
        <v>1</v>
      </c>
      <c r="E109" s="112" t="str">
        <f>RIGHT(TPG!C109,4)&amp;"."&amp;TPG!M109&amp;"."&amp;TPG!K109&amp;"."&amp;$C$5</f>
        <v>3317.TPECG.I01.Ma22</v>
      </c>
      <c r="F109" s="113">
        <f t="shared" ca="1" si="4"/>
        <v>44697</v>
      </c>
      <c r="G109" s="114" cm="1">
        <f t="array" ref="G109">IF(SUMPRODUCT((TPG!$Q$19:$AB$19=$B$5)*TPG!Q109:AB109)&gt;0,SUMPRODUCT((TPG!$Q$19:$AB$19=$B$5)*TPG!Q109:AB109),0)</f>
        <v>2132</v>
      </c>
      <c r="H109" s="115">
        <f t="shared" ca="1" si="5"/>
        <v>44697</v>
      </c>
      <c r="I109" s="116">
        <v>0</v>
      </c>
      <c r="J109" s="112" t="str">
        <f>LEFT(TPG!D109,20)&amp;"."&amp;TPGPAY!E109</f>
        <v>All Saints' CE Prima.3317.TPECG.I01.Ma22</v>
      </c>
      <c r="K109" s="111" t="b">
        <v>1</v>
      </c>
      <c r="L109" s="117" t="s">
        <v>1275</v>
      </c>
      <c r="M109" s="111" t="b">
        <v>1</v>
      </c>
      <c r="N109" s="111" t="s">
        <v>1276</v>
      </c>
      <c r="O109" s="118" t="str">
        <f>TPG!I109</f>
        <v>11294/543965</v>
      </c>
      <c r="P109" s="111" t="b">
        <v>1</v>
      </c>
      <c r="Q109" s="111" t="b">
        <v>1</v>
      </c>
      <c r="R109" s="111" t="b">
        <v>1</v>
      </c>
      <c r="T109" s="10">
        <f t="shared" si="6"/>
        <v>19</v>
      </c>
      <c r="U109" s="289">
        <f t="shared" si="7"/>
        <v>40</v>
      </c>
    </row>
    <row r="110" spans="1:21" x14ac:dyDescent="0.25">
      <c r="A110" s="108">
        <v>1</v>
      </c>
      <c r="B110" s="109">
        <v>2</v>
      </c>
      <c r="C110" s="110">
        <f>TPG!J110</f>
        <v>400023</v>
      </c>
      <c r="D110" s="111" t="b">
        <v>1</v>
      </c>
      <c r="E110" s="112" t="str">
        <f>RIGHT(TPG!C110,4)&amp;"."&amp;TPG!M110&amp;"."&amp;TPG!K110&amp;"."&amp;$C$5</f>
        <v>3500.TPECG.I01.Ma22</v>
      </c>
      <c r="F110" s="113">
        <f t="shared" ca="1" si="4"/>
        <v>44697</v>
      </c>
      <c r="G110" s="114" cm="1">
        <f t="array" ref="G110">IF(SUMPRODUCT((TPG!$Q$19:$AB$19=$B$5)*TPG!Q110:AB110)&gt;0,SUMPRODUCT((TPG!$Q$19:$AB$19=$B$5)*TPG!Q110:AB110),0)</f>
        <v>1584</v>
      </c>
      <c r="H110" s="115">
        <f t="shared" ca="1" si="5"/>
        <v>44697</v>
      </c>
      <c r="I110" s="116">
        <v>0</v>
      </c>
      <c r="J110" s="112" t="str">
        <f>LEFT(TPG!D110,20)&amp;"."&amp;TPGPAY!E110</f>
        <v>Annunciation Catholi.3500.TPECG.I01.Ma22</v>
      </c>
      <c r="K110" s="111" t="b">
        <v>1</v>
      </c>
      <c r="L110" s="117" t="s">
        <v>1275</v>
      </c>
      <c r="M110" s="111" t="b">
        <v>1</v>
      </c>
      <c r="N110" s="111" t="s">
        <v>1276</v>
      </c>
      <c r="O110" s="118" t="str">
        <f>TPG!I110</f>
        <v>11294/543965</v>
      </c>
      <c r="P110" s="111" t="b">
        <v>1</v>
      </c>
      <c r="Q110" s="111" t="b">
        <v>1</v>
      </c>
      <c r="R110" s="111" t="b">
        <v>1</v>
      </c>
      <c r="T110" s="10">
        <f t="shared" si="6"/>
        <v>19</v>
      </c>
      <c r="U110" s="289">
        <f t="shared" si="7"/>
        <v>40</v>
      </c>
    </row>
    <row r="111" spans="1:21" x14ac:dyDescent="0.25">
      <c r="A111" s="108">
        <v>1</v>
      </c>
      <c r="B111" s="109">
        <v>2</v>
      </c>
      <c r="C111" s="110">
        <f>TPG!J111</f>
        <v>400003</v>
      </c>
      <c r="D111" s="111" t="b">
        <v>1</v>
      </c>
      <c r="E111" s="112" t="str">
        <f>RIGHT(TPG!C111,4)&amp;"."&amp;TPG!M111&amp;"."&amp;TPG!K111&amp;"."&amp;$C$5</f>
        <v>3501.TPECG.I01.Ma22</v>
      </c>
      <c r="F111" s="113">
        <f t="shared" ca="1" si="4"/>
        <v>44697</v>
      </c>
      <c r="G111" s="114" cm="1">
        <f t="array" ref="G111">IF(SUMPRODUCT((TPG!$Q$19:$AB$19=$B$5)*TPG!Q111:AB111)&gt;0,SUMPRODUCT((TPG!$Q$19:$AB$19=$B$5)*TPG!Q111:AB111),0)</f>
        <v>1828</v>
      </c>
      <c r="H111" s="115">
        <f t="shared" ca="1" si="5"/>
        <v>44697</v>
      </c>
      <c r="I111" s="116">
        <v>0</v>
      </c>
      <c r="J111" s="112" t="str">
        <f>LEFT(TPG!D111,20)&amp;"."&amp;TPGPAY!E111</f>
        <v>Our Lady of Lourdes .3501.TPECG.I01.Ma22</v>
      </c>
      <c r="K111" s="111" t="b">
        <v>1</v>
      </c>
      <c r="L111" s="117" t="s">
        <v>1275</v>
      </c>
      <c r="M111" s="111" t="b">
        <v>1</v>
      </c>
      <c r="N111" s="111" t="s">
        <v>1276</v>
      </c>
      <c r="O111" s="118" t="str">
        <f>TPG!I111</f>
        <v>11294/543965</v>
      </c>
      <c r="P111" s="111" t="b">
        <v>1</v>
      </c>
      <c r="Q111" s="111" t="b">
        <v>1</v>
      </c>
      <c r="R111" s="111" t="b">
        <v>1</v>
      </c>
      <c r="T111" s="10">
        <f t="shared" si="6"/>
        <v>19</v>
      </c>
      <c r="U111" s="289">
        <f t="shared" si="7"/>
        <v>40</v>
      </c>
    </row>
    <row r="112" spans="1:21" x14ac:dyDescent="0.25">
      <c r="A112" s="108">
        <v>1</v>
      </c>
      <c r="B112" s="109">
        <v>2</v>
      </c>
      <c r="C112" s="110">
        <f>TPG!J112</f>
        <v>400096</v>
      </c>
      <c r="D112" s="111" t="b">
        <v>1</v>
      </c>
      <c r="E112" s="112" t="str">
        <f>RIGHT(TPG!C112,4)&amp;"."&amp;TPG!M112&amp;"."&amp;TPG!K112&amp;"."&amp;$C$5</f>
        <v>3502.TPECG.I01.Ma22</v>
      </c>
      <c r="F112" s="113">
        <f t="shared" ca="1" si="4"/>
        <v>44697</v>
      </c>
      <c r="G112" s="114" cm="1">
        <f t="array" ref="G112">IF(SUMPRODUCT((TPG!$Q$19:$AB$19=$B$5)*TPG!Q112:AB112)&gt;0,SUMPRODUCT((TPG!$Q$19:$AB$19=$B$5)*TPG!Q112:AB112),0)</f>
        <v>1889</v>
      </c>
      <c r="H112" s="115">
        <f t="shared" ca="1" si="5"/>
        <v>44697</v>
      </c>
      <c r="I112" s="116">
        <v>0</v>
      </c>
      <c r="J112" s="112" t="str">
        <f>LEFT(TPG!D112,20)&amp;"."&amp;TPGPAY!E112</f>
        <v>St Agnes RC Primary .3502.TPECG.I01.Ma22</v>
      </c>
      <c r="K112" s="111" t="b">
        <v>1</v>
      </c>
      <c r="L112" s="117" t="s">
        <v>1275</v>
      </c>
      <c r="M112" s="111" t="b">
        <v>1</v>
      </c>
      <c r="N112" s="111" t="s">
        <v>1276</v>
      </c>
      <c r="O112" s="118" t="str">
        <f>TPG!I112</f>
        <v>11294/543965</v>
      </c>
      <c r="P112" s="111" t="b">
        <v>1</v>
      </c>
      <c r="Q112" s="111" t="b">
        <v>1</v>
      </c>
      <c r="R112" s="111" t="b">
        <v>1</v>
      </c>
      <c r="T112" s="10">
        <f t="shared" si="6"/>
        <v>19</v>
      </c>
      <c r="U112" s="289">
        <f t="shared" si="7"/>
        <v>40</v>
      </c>
    </row>
    <row r="113" spans="1:21" x14ac:dyDescent="0.25">
      <c r="A113" s="108">
        <v>1</v>
      </c>
      <c r="B113" s="109">
        <v>2</v>
      </c>
      <c r="C113" s="110">
        <f>TPG!J113</f>
        <v>400064</v>
      </c>
      <c r="D113" s="111" t="b">
        <v>1</v>
      </c>
      <c r="E113" s="112" t="str">
        <f>RIGHT(TPG!C113,4)&amp;"."&amp;TPG!M113&amp;"."&amp;TPG!K113&amp;"."&amp;$C$5</f>
        <v>3504.TPECG.I01.Ma22</v>
      </c>
      <c r="F113" s="113">
        <f t="shared" ca="1" si="4"/>
        <v>44697</v>
      </c>
      <c r="G113" s="114" cm="1">
        <f t="array" ref="G113">IF(SUMPRODUCT((TPG!$Q$19:$AB$19=$B$5)*TPG!Q113:AB113)&gt;0,SUMPRODUCT((TPG!$Q$19:$AB$19=$B$5)*TPG!Q113:AB113),0)</f>
        <v>3229</v>
      </c>
      <c r="H113" s="115">
        <f t="shared" ca="1" si="5"/>
        <v>44697</v>
      </c>
      <c r="I113" s="116">
        <v>0</v>
      </c>
      <c r="J113" s="112" t="str">
        <f>LEFT(TPG!D113,20)&amp;"."&amp;TPGPAY!E113</f>
        <v>St Catherines R C Pr.3504.TPECG.I01.Ma22</v>
      </c>
      <c r="K113" s="111" t="b">
        <v>1</v>
      </c>
      <c r="L113" s="117" t="s">
        <v>1275</v>
      </c>
      <c r="M113" s="111" t="b">
        <v>1</v>
      </c>
      <c r="N113" s="111" t="s">
        <v>1276</v>
      </c>
      <c r="O113" s="118" t="str">
        <f>TPG!I113</f>
        <v>11294/543965</v>
      </c>
      <c r="P113" s="111" t="b">
        <v>1</v>
      </c>
      <c r="Q113" s="111" t="b">
        <v>1</v>
      </c>
      <c r="R113" s="111" t="b">
        <v>1</v>
      </c>
      <c r="T113" s="10">
        <f t="shared" si="6"/>
        <v>19</v>
      </c>
      <c r="U113" s="289">
        <f t="shared" si="7"/>
        <v>40</v>
      </c>
    </row>
    <row r="114" spans="1:21" x14ac:dyDescent="0.25">
      <c r="A114" s="108">
        <v>1</v>
      </c>
      <c r="B114" s="109">
        <v>2</v>
      </c>
      <c r="C114" s="110">
        <f>TPG!J114</f>
        <v>400066</v>
      </c>
      <c r="D114" s="111" t="b">
        <v>1</v>
      </c>
      <c r="E114" s="112" t="str">
        <f>RIGHT(TPG!C114,4)&amp;"."&amp;TPG!M114&amp;"."&amp;TPG!K114&amp;"."&amp;$C$5</f>
        <v>3509.TPECG.I01.Ma22</v>
      </c>
      <c r="F114" s="113">
        <f t="shared" ca="1" si="4"/>
        <v>44697</v>
      </c>
      <c r="G114" s="114" cm="1">
        <f t="array" ref="G114">IF(SUMPRODUCT((TPG!$Q$19:$AB$19=$B$5)*TPG!Q114:AB114)&gt;0,SUMPRODUCT((TPG!$Q$19:$AB$19=$B$5)*TPG!Q114:AB114),0)</f>
        <v>1706</v>
      </c>
      <c r="H114" s="115">
        <f t="shared" ca="1" si="5"/>
        <v>44697</v>
      </c>
      <c r="I114" s="116">
        <v>0</v>
      </c>
      <c r="J114" s="112" t="str">
        <f>LEFT(TPG!D114,20)&amp;"."&amp;TPGPAY!E114</f>
        <v>St Joseph's Primary .3509.TPECG.I01.Ma22</v>
      </c>
      <c r="K114" s="111" t="b">
        <v>1</v>
      </c>
      <c r="L114" s="117" t="s">
        <v>1275</v>
      </c>
      <c r="M114" s="111" t="b">
        <v>1</v>
      </c>
      <c r="N114" s="111" t="s">
        <v>1276</v>
      </c>
      <c r="O114" s="118" t="str">
        <f>TPG!I114</f>
        <v>11294/543965</v>
      </c>
      <c r="P114" s="111" t="b">
        <v>1</v>
      </c>
      <c r="Q114" s="111" t="b">
        <v>1</v>
      </c>
      <c r="R114" s="111" t="b">
        <v>1</v>
      </c>
      <c r="T114" s="10">
        <f t="shared" si="6"/>
        <v>19</v>
      </c>
      <c r="U114" s="289">
        <f t="shared" si="7"/>
        <v>40</v>
      </c>
    </row>
    <row r="115" spans="1:21" x14ac:dyDescent="0.25">
      <c r="A115" s="108">
        <v>1</v>
      </c>
      <c r="B115" s="109">
        <v>2</v>
      </c>
      <c r="C115" s="110">
        <f>TPG!J115</f>
        <v>400024</v>
      </c>
      <c r="D115" s="111" t="b">
        <v>1</v>
      </c>
      <c r="E115" s="112" t="str">
        <f>RIGHT(TPG!C115,4)&amp;"."&amp;TPG!M115&amp;"."&amp;TPG!K115&amp;"."&amp;$C$5</f>
        <v>3511.TPECG.I01.Ma22</v>
      </c>
      <c r="F115" s="113">
        <f t="shared" ca="1" si="4"/>
        <v>44697</v>
      </c>
      <c r="G115" s="114" cm="1">
        <f t="array" ref="G115">IF(SUMPRODUCT((TPG!$Q$19:$AB$19=$B$5)*TPG!Q115:AB115)&gt;0,SUMPRODUCT((TPG!$Q$19:$AB$19=$B$5)*TPG!Q115:AB115),0)</f>
        <v>2437</v>
      </c>
      <c r="H115" s="115">
        <f t="shared" ca="1" si="5"/>
        <v>44697</v>
      </c>
      <c r="I115" s="116">
        <v>0</v>
      </c>
      <c r="J115" s="112" t="str">
        <f>LEFT(TPG!D115,20)&amp;"."&amp;TPGPAY!E115</f>
        <v>Blessed Dominic Scho.3511.TPECG.I01.Ma22</v>
      </c>
      <c r="K115" s="111" t="b">
        <v>1</v>
      </c>
      <c r="L115" s="117" t="s">
        <v>1275</v>
      </c>
      <c r="M115" s="111" t="b">
        <v>1</v>
      </c>
      <c r="N115" s="111" t="s">
        <v>1276</v>
      </c>
      <c r="O115" s="118" t="str">
        <f>TPG!I115</f>
        <v>11294/543965</v>
      </c>
      <c r="P115" s="111" t="b">
        <v>1</v>
      </c>
      <c r="Q115" s="111" t="b">
        <v>1</v>
      </c>
      <c r="R115" s="111" t="b">
        <v>1</v>
      </c>
      <c r="T115" s="10">
        <f t="shared" si="6"/>
        <v>19</v>
      </c>
      <c r="U115" s="289">
        <f t="shared" si="7"/>
        <v>40</v>
      </c>
    </row>
    <row r="116" spans="1:21" x14ac:dyDescent="0.25">
      <c r="A116" s="108">
        <v>1</v>
      </c>
      <c r="B116" s="109">
        <v>2</v>
      </c>
      <c r="C116" s="110">
        <f>TPG!J116</f>
        <v>400093</v>
      </c>
      <c r="D116" s="111" t="b">
        <v>1</v>
      </c>
      <c r="E116" s="112" t="str">
        <f>RIGHT(TPG!C116,4)&amp;"."&amp;TPG!M116&amp;"."&amp;TPG!K116&amp;"."&amp;$C$5</f>
        <v>3512.TPECG.I01.Ma22</v>
      </c>
      <c r="F116" s="113">
        <f t="shared" ca="1" si="4"/>
        <v>44697</v>
      </c>
      <c r="G116" s="114" cm="1">
        <f t="array" ref="G116">IF(SUMPRODUCT((TPG!$Q$19:$AB$19=$B$5)*TPG!Q116:AB116)&gt;0,SUMPRODUCT((TPG!$Q$19:$AB$19=$B$5)*TPG!Q116:AB116),0)</f>
        <v>487</v>
      </c>
      <c r="H116" s="115">
        <f t="shared" ca="1" si="5"/>
        <v>44697</v>
      </c>
      <c r="I116" s="116">
        <v>0</v>
      </c>
      <c r="J116" s="112" t="str">
        <f>LEFT(TPG!D116,20)&amp;"."&amp;TPGPAY!E116</f>
        <v>Rosh Pinah.3512.TPECG.I01.Ma22</v>
      </c>
      <c r="K116" s="111" t="b">
        <v>1</v>
      </c>
      <c r="L116" s="117" t="s">
        <v>1275</v>
      </c>
      <c r="M116" s="111" t="b">
        <v>1</v>
      </c>
      <c r="N116" s="111" t="s">
        <v>1276</v>
      </c>
      <c r="O116" s="118" t="str">
        <f>TPG!I116</f>
        <v>11294/543965</v>
      </c>
      <c r="P116" s="111" t="b">
        <v>1</v>
      </c>
      <c r="Q116" s="111" t="b">
        <v>1</v>
      </c>
      <c r="R116" s="111" t="b">
        <v>1</v>
      </c>
      <c r="T116" s="10">
        <f t="shared" si="6"/>
        <v>19</v>
      </c>
      <c r="U116" s="289">
        <f t="shared" si="7"/>
        <v>30</v>
      </c>
    </row>
    <row r="117" spans="1:21" x14ac:dyDescent="0.25">
      <c r="A117" s="108">
        <v>1</v>
      </c>
      <c r="B117" s="109">
        <v>2</v>
      </c>
      <c r="C117" s="110">
        <f>TPG!J117</f>
        <v>400007</v>
      </c>
      <c r="D117" s="111" t="b">
        <v>1</v>
      </c>
      <c r="E117" s="112" t="str">
        <f>RIGHT(TPG!C117,4)&amp;"."&amp;TPG!M117&amp;"."&amp;TPG!K117&amp;"."&amp;$C$5</f>
        <v>3513.TPECG.I01.Ma22</v>
      </c>
      <c r="F117" s="113">
        <f t="shared" ca="1" si="4"/>
        <v>44697</v>
      </c>
      <c r="G117" s="114" cm="1">
        <f t="array" ref="G117">IF(SUMPRODUCT((TPG!$Q$19:$AB$19=$B$5)*TPG!Q117:AB117)&gt;0,SUMPRODUCT((TPG!$Q$19:$AB$19=$B$5)*TPG!Q117:AB117),0)</f>
        <v>3107</v>
      </c>
      <c r="H117" s="115">
        <f t="shared" ca="1" si="5"/>
        <v>44697</v>
      </c>
      <c r="I117" s="116">
        <v>0</v>
      </c>
      <c r="J117" s="112" t="str">
        <f>LEFT(TPG!D117,20)&amp;"."&amp;TPGPAY!E117</f>
        <v>Menorah Primary Scho.3513.TPECG.I01.Ma22</v>
      </c>
      <c r="K117" s="111" t="b">
        <v>1</v>
      </c>
      <c r="L117" s="117" t="s">
        <v>1275</v>
      </c>
      <c r="M117" s="111" t="b">
        <v>1</v>
      </c>
      <c r="N117" s="111" t="s">
        <v>1276</v>
      </c>
      <c r="O117" s="118" t="str">
        <f>TPG!I117</f>
        <v>11294/543965</v>
      </c>
      <c r="P117" s="111" t="b">
        <v>1</v>
      </c>
      <c r="Q117" s="111" t="b">
        <v>1</v>
      </c>
      <c r="R117" s="111" t="b">
        <v>1</v>
      </c>
      <c r="T117" s="10">
        <f t="shared" si="6"/>
        <v>19</v>
      </c>
      <c r="U117" s="289">
        <f t="shared" si="7"/>
        <v>40</v>
      </c>
    </row>
    <row r="118" spans="1:21" x14ac:dyDescent="0.25">
      <c r="A118" s="108">
        <v>1</v>
      </c>
      <c r="B118" s="109">
        <v>2</v>
      </c>
      <c r="C118" s="110">
        <f>TPG!J118</f>
        <v>400029</v>
      </c>
      <c r="D118" s="111" t="b">
        <v>1</v>
      </c>
      <c r="E118" s="112" t="str">
        <f>RIGHT(TPG!C118,4)&amp;"."&amp;TPG!M118&amp;"."&amp;TPG!K118&amp;"."&amp;$C$5</f>
        <v>5404.TPECG.I01.Ma22</v>
      </c>
      <c r="F118" s="113">
        <f t="shared" ca="1" si="4"/>
        <v>44697</v>
      </c>
      <c r="G118" s="114" cm="1">
        <f t="array" ref="G118">IF(SUMPRODUCT((TPG!$Q$19:$AB$19=$B$5)*TPG!Q118:AB118)&gt;0,SUMPRODUCT((TPG!$Q$19:$AB$19=$B$5)*TPG!Q118:AB118),0)</f>
        <v>24053</v>
      </c>
      <c r="H118" s="115">
        <f t="shared" ca="1" si="5"/>
        <v>44697</v>
      </c>
      <c r="I118" s="116">
        <v>0</v>
      </c>
      <c r="J118" s="112" t="str">
        <f>LEFT(TPG!D118,20)&amp;"."&amp;TPGPAY!E118</f>
        <v>St Michaels Catholic.5404.TPECG.I01.Ma22</v>
      </c>
      <c r="K118" s="111" t="b">
        <v>1</v>
      </c>
      <c r="L118" s="117" t="s">
        <v>1275</v>
      </c>
      <c r="M118" s="111" t="b">
        <v>1</v>
      </c>
      <c r="N118" s="111" t="s">
        <v>1276</v>
      </c>
      <c r="O118" s="118" t="str">
        <f>TPG!I118</f>
        <v>11294/543965</v>
      </c>
      <c r="P118" s="111" t="b">
        <v>1</v>
      </c>
      <c r="Q118" s="111" t="b">
        <v>1</v>
      </c>
      <c r="R118" s="111" t="b">
        <v>1</v>
      </c>
      <c r="T118" s="10">
        <f t="shared" si="6"/>
        <v>19</v>
      </c>
      <c r="U118" s="289">
        <f t="shared" si="7"/>
        <v>40</v>
      </c>
    </row>
    <row r="119" spans="1:21" x14ac:dyDescent="0.25">
      <c r="A119" s="108">
        <v>1</v>
      </c>
      <c r="B119" s="109">
        <v>2</v>
      </c>
      <c r="C119" s="110">
        <f>TPG!J119</f>
        <v>400041</v>
      </c>
      <c r="D119" s="111" t="b">
        <v>1</v>
      </c>
      <c r="E119" s="112" t="str">
        <f>RIGHT(TPG!C119,4)&amp;"."&amp;TPG!M119&amp;"."&amp;TPG!K119&amp;"."&amp;$C$5</f>
        <v>5405.TPECG.I01.Ma22</v>
      </c>
      <c r="F119" s="113">
        <f t="shared" ca="1" si="4"/>
        <v>44697</v>
      </c>
      <c r="G119" s="114" cm="1">
        <f t="array" ref="G119">IF(SUMPRODUCT((TPG!$Q$19:$AB$19=$B$5)*TPG!Q119:AB119)&gt;0,SUMPRODUCT((TPG!$Q$19:$AB$19=$B$5)*TPG!Q119:AB119),0)</f>
        <v>29676</v>
      </c>
      <c r="H119" s="115">
        <f t="shared" ca="1" si="5"/>
        <v>44697</v>
      </c>
      <c r="I119" s="116">
        <v>0</v>
      </c>
      <c r="J119" s="112" t="str">
        <f>LEFT(TPG!D119,20)&amp;"."&amp;TPGPAY!E119</f>
        <v>Finchley Catholic Hi.5405.TPECG.I01.Ma22</v>
      </c>
      <c r="K119" s="111" t="b">
        <v>1</v>
      </c>
      <c r="L119" s="117" t="s">
        <v>1275</v>
      </c>
      <c r="M119" s="111" t="b">
        <v>1</v>
      </c>
      <c r="N119" s="111" t="s">
        <v>1276</v>
      </c>
      <c r="O119" s="118" t="str">
        <f>TPG!I119</f>
        <v>11294/543965</v>
      </c>
      <c r="P119" s="111" t="b">
        <v>1</v>
      </c>
      <c r="Q119" s="111" t="b">
        <v>1</v>
      </c>
      <c r="R119" s="111" t="b">
        <v>1</v>
      </c>
      <c r="T119" s="10">
        <f t="shared" si="6"/>
        <v>19</v>
      </c>
      <c r="U119" s="289">
        <f t="shared" si="7"/>
        <v>40</v>
      </c>
    </row>
    <row r="120" spans="1:21" x14ac:dyDescent="0.25">
      <c r="A120" s="108">
        <v>1</v>
      </c>
      <c r="B120" s="109">
        <v>2</v>
      </c>
      <c r="C120" s="110">
        <f>TPG!J120</f>
        <v>400013</v>
      </c>
      <c r="D120" s="111" t="b">
        <v>1</v>
      </c>
      <c r="E120" s="112" t="str">
        <f>RIGHT(TPG!C120,4)&amp;"."&amp;TPG!M120&amp;"."&amp;TPG!K120&amp;"."&amp;$C$5</f>
        <v>5407.TPECG.I01.Ma22</v>
      </c>
      <c r="F120" s="113">
        <f t="shared" ca="1" si="4"/>
        <v>44697</v>
      </c>
      <c r="G120" s="114" cm="1">
        <f t="array" ref="G120">IF(SUMPRODUCT((TPG!$Q$19:$AB$19=$B$5)*TPG!Q120:AB120)&gt;0,SUMPRODUCT((TPG!$Q$19:$AB$19=$B$5)*TPG!Q120:AB120),0)</f>
        <v>18971</v>
      </c>
      <c r="H120" s="115">
        <f t="shared" ca="1" si="5"/>
        <v>44697</v>
      </c>
      <c r="I120" s="116">
        <v>0</v>
      </c>
      <c r="J120" s="112" t="str">
        <f>LEFT(TPG!D120,20)&amp;"."&amp;TPGPAY!E120</f>
        <v>St. James' Catholic .5407.TPECG.I01.Ma22</v>
      </c>
      <c r="K120" s="111" t="b">
        <v>1</v>
      </c>
      <c r="L120" s="117" t="s">
        <v>1275</v>
      </c>
      <c r="M120" s="111" t="b">
        <v>1</v>
      </c>
      <c r="N120" s="111" t="s">
        <v>1276</v>
      </c>
      <c r="O120" s="118" t="str">
        <f>TPG!I120</f>
        <v>11294/543965</v>
      </c>
      <c r="P120" s="111" t="b">
        <v>1</v>
      </c>
      <c r="Q120" s="111" t="b">
        <v>1</v>
      </c>
      <c r="R120" s="111" t="b">
        <v>1</v>
      </c>
      <c r="T120" s="10">
        <f t="shared" si="6"/>
        <v>19</v>
      </c>
      <c r="U120" s="289">
        <f t="shared" si="7"/>
        <v>40</v>
      </c>
    </row>
    <row r="121" spans="1:21" x14ac:dyDescent="0.25">
      <c r="A121" s="108">
        <v>1</v>
      </c>
      <c r="B121" s="109">
        <v>2</v>
      </c>
      <c r="C121" s="110">
        <f>TPG!J121</f>
        <v>400112</v>
      </c>
      <c r="D121" s="111" t="b">
        <v>1</v>
      </c>
      <c r="E121" s="112" t="str">
        <f>RIGHT(TPG!C121,4)&amp;"."&amp;TPG!M121&amp;"."&amp;TPG!K121&amp;"."&amp;$C$5</f>
        <v>5948.TPECG.I01.Ma22</v>
      </c>
      <c r="F121" s="113">
        <f t="shared" ca="1" si="4"/>
        <v>44697</v>
      </c>
      <c r="G121" s="114" cm="1">
        <f t="array" ref="G121">IF(SUMPRODUCT((TPG!$Q$19:$AB$19=$B$5)*TPG!Q121:AB121)&gt;0,SUMPRODUCT((TPG!$Q$19:$AB$19=$B$5)*TPG!Q121:AB121),0)</f>
        <v>1157</v>
      </c>
      <c r="H121" s="115">
        <f t="shared" ca="1" si="5"/>
        <v>44697</v>
      </c>
      <c r="I121" s="116">
        <v>0</v>
      </c>
      <c r="J121" s="112" t="str">
        <f>LEFT(TPG!D121,20)&amp;"."&amp;TPGPAY!E121</f>
        <v>Mathilda Marks-Kenne.5948.TPECG.I01.Ma22</v>
      </c>
      <c r="K121" s="111" t="b">
        <v>1</v>
      </c>
      <c r="L121" s="117" t="s">
        <v>1275</v>
      </c>
      <c r="M121" s="111" t="b">
        <v>1</v>
      </c>
      <c r="N121" s="111" t="s">
        <v>1276</v>
      </c>
      <c r="O121" s="118" t="str">
        <f>TPG!I121</f>
        <v>11294/543965</v>
      </c>
      <c r="P121" s="111" t="b">
        <v>1</v>
      </c>
      <c r="Q121" s="111" t="b">
        <v>1</v>
      </c>
      <c r="R121" s="111" t="b">
        <v>1</v>
      </c>
      <c r="T121" s="10">
        <f t="shared" si="6"/>
        <v>19</v>
      </c>
      <c r="U121" s="289">
        <f t="shared" si="7"/>
        <v>40</v>
      </c>
    </row>
    <row r="122" spans="1:21" x14ac:dyDescent="0.25">
      <c r="A122" s="108">
        <v>1</v>
      </c>
      <c r="B122" s="109">
        <v>2</v>
      </c>
      <c r="C122" s="110">
        <f>TPG!J122</f>
        <v>400135</v>
      </c>
      <c r="D122" s="111" t="b">
        <v>1</v>
      </c>
      <c r="E122" s="112" t="str">
        <f>RIGHT(TPG!C122,4)&amp;"."&amp;TPG!M122&amp;"."&amp;TPG!K122&amp;"."&amp;$C$5</f>
        <v>3521.TPECG.I01.Ma22</v>
      </c>
      <c r="F122" s="113">
        <f t="shared" ca="1" si="4"/>
        <v>44697</v>
      </c>
      <c r="G122" s="114" cm="1">
        <f t="array" ref="G122">IF(SUMPRODUCT((TPG!$Q$19:$AB$19=$B$5)*TPG!Q122:AB122)&gt;0,SUMPRODUCT((TPG!$Q$19:$AB$19=$B$5)*TPG!Q122:AB122),0)</f>
        <v>8009</v>
      </c>
      <c r="H122" s="115">
        <f t="shared" ca="1" si="5"/>
        <v>44697</v>
      </c>
      <c r="I122" s="116">
        <v>0</v>
      </c>
      <c r="J122" s="112" t="str">
        <f>LEFT(TPG!D122,20)&amp;"."&amp;TPGPAY!E122</f>
        <v>St Mary's &amp; St John'.3521.TPECG.I01.Ma22</v>
      </c>
      <c r="K122" s="111" t="b">
        <v>1</v>
      </c>
      <c r="L122" s="117" t="s">
        <v>1275</v>
      </c>
      <c r="M122" s="111" t="b">
        <v>1</v>
      </c>
      <c r="N122" s="111" t="s">
        <v>1276</v>
      </c>
      <c r="O122" s="118" t="str">
        <f>TPG!I122</f>
        <v>11294/543965</v>
      </c>
      <c r="P122" s="111" t="b">
        <v>1</v>
      </c>
      <c r="Q122" s="111" t="b">
        <v>1</v>
      </c>
      <c r="R122" s="111" t="b">
        <v>1</v>
      </c>
      <c r="T122" s="10">
        <f t="shared" si="6"/>
        <v>19</v>
      </c>
      <c r="U122" s="289">
        <f t="shared" si="7"/>
        <v>40</v>
      </c>
    </row>
    <row r="123" spans="1:21" x14ac:dyDescent="0.25">
      <c r="A123" s="108">
        <v>1</v>
      </c>
      <c r="B123" s="109">
        <v>2</v>
      </c>
      <c r="C123" s="110">
        <f>TPG!J123</f>
        <v>400108</v>
      </c>
      <c r="D123" s="111" t="b">
        <v>1</v>
      </c>
      <c r="E123" s="112" t="str">
        <f>RIGHT(TPG!C123,4)&amp;"."&amp;TPG!M123&amp;"."&amp;TPG!K123&amp;"."&amp;$C$5</f>
        <v>3516.TPECG.I01.Ma22</v>
      </c>
      <c r="F123" s="113">
        <f t="shared" ca="1" si="4"/>
        <v>44697</v>
      </c>
      <c r="G123" s="114" cm="1">
        <f t="array" ref="G123">IF(SUMPRODUCT((TPG!$Q$19:$AB$19=$B$5)*TPG!Q123:AB123)&gt;0,SUMPRODUCT((TPG!$Q$19:$AB$19=$B$5)*TPG!Q123:AB123),0)</f>
        <v>1157</v>
      </c>
      <c r="H123" s="115">
        <f t="shared" ca="1" si="5"/>
        <v>44697</v>
      </c>
      <c r="I123" s="116">
        <v>0</v>
      </c>
      <c r="J123" s="112" t="str">
        <f>LEFT(TPG!D123,20)&amp;"."&amp;TPGPAY!E123</f>
        <v>Hasmonean Primary Sc.3516.TPECG.I01.Ma22</v>
      </c>
      <c r="K123" s="111" t="b">
        <v>1</v>
      </c>
      <c r="L123" s="117" t="s">
        <v>1275</v>
      </c>
      <c r="M123" s="111" t="b">
        <v>1</v>
      </c>
      <c r="N123" s="111" t="s">
        <v>1276</v>
      </c>
      <c r="O123" s="118" t="str">
        <f>TPG!I123</f>
        <v>11294/543965</v>
      </c>
      <c r="P123" s="111" t="b">
        <v>1</v>
      </c>
      <c r="Q123" s="111" t="b">
        <v>1</v>
      </c>
      <c r="R123" s="111" t="b">
        <v>1</v>
      </c>
      <c r="T123" s="10">
        <f t="shared" si="6"/>
        <v>19</v>
      </c>
      <c r="U123" s="289">
        <f t="shared" si="7"/>
        <v>40</v>
      </c>
    </row>
    <row r="124" spans="1:21" x14ac:dyDescent="0.25">
      <c r="A124" s="108">
        <v>1</v>
      </c>
      <c r="B124" s="109">
        <v>2</v>
      </c>
      <c r="C124" s="110">
        <f>TPG!J124</f>
        <v>400110</v>
      </c>
      <c r="D124" s="111" t="b">
        <v>1</v>
      </c>
      <c r="E124" s="112" t="str">
        <f>RIGHT(TPG!C124,4)&amp;"."&amp;TPG!M124&amp;"."&amp;TPG!K124&amp;"."&amp;$C$5</f>
        <v>5949.TPECG.I01.Ma22</v>
      </c>
      <c r="F124" s="113">
        <f t="shared" ca="1" si="4"/>
        <v>44697</v>
      </c>
      <c r="G124" s="114" cm="1">
        <f t="array" ref="G124">IF(SUMPRODUCT((TPG!$Q$19:$AB$19=$B$5)*TPG!Q124:AB124)&gt;0,SUMPRODUCT((TPG!$Q$19:$AB$19=$B$5)*TPG!Q124:AB124),0)</f>
        <v>3046</v>
      </c>
      <c r="H124" s="115">
        <f t="shared" ca="1" si="5"/>
        <v>44697</v>
      </c>
      <c r="I124" s="116">
        <v>0</v>
      </c>
      <c r="J124" s="112" t="str">
        <f>LEFT(TPG!D124,20)&amp;"."&amp;TPGPAY!E124</f>
        <v>Menorah Foundation S.5949.TPECG.I01.Ma22</v>
      </c>
      <c r="K124" s="111" t="b">
        <v>1</v>
      </c>
      <c r="L124" s="117" t="s">
        <v>1275</v>
      </c>
      <c r="M124" s="111" t="b">
        <v>1</v>
      </c>
      <c r="N124" s="111" t="s">
        <v>1276</v>
      </c>
      <c r="O124" s="118" t="str">
        <f>TPG!I124</f>
        <v>11294/543965</v>
      </c>
      <c r="P124" s="111" t="b">
        <v>1</v>
      </c>
      <c r="Q124" s="111" t="b">
        <v>1</v>
      </c>
      <c r="R124" s="111" t="b">
        <v>1</v>
      </c>
      <c r="T124" s="10">
        <f t="shared" si="6"/>
        <v>19</v>
      </c>
      <c r="U124" s="289">
        <f t="shared" si="7"/>
        <v>40</v>
      </c>
    </row>
    <row r="125" spans="1:21" x14ac:dyDescent="0.25">
      <c r="A125" s="108">
        <v>1</v>
      </c>
      <c r="B125" s="109">
        <v>2</v>
      </c>
      <c r="C125" s="110">
        <f>TPG!J125</f>
        <v>400111</v>
      </c>
      <c r="D125" s="111" t="b">
        <v>1</v>
      </c>
      <c r="E125" s="112" t="str">
        <f>RIGHT(TPG!C125,4)&amp;"."&amp;TPG!M125&amp;"."&amp;TPG!K125&amp;"."&amp;$C$5</f>
        <v>2076.TPECG.I01.Ma22</v>
      </c>
      <c r="F125" s="113">
        <f t="shared" ca="1" si="4"/>
        <v>44697</v>
      </c>
      <c r="G125" s="114" cm="1">
        <f t="array" ref="G125">IF(SUMPRODUCT((TPG!$Q$19:$AB$19=$B$5)*TPG!Q125:AB125)&gt;0,SUMPRODUCT((TPG!$Q$19:$AB$19=$B$5)*TPG!Q125:AB125),0)</f>
        <v>2559</v>
      </c>
      <c r="H125" s="115">
        <f t="shared" ca="1" si="5"/>
        <v>44697</v>
      </c>
      <c r="I125" s="116">
        <v>0</v>
      </c>
      <c r="J125" s="112" t="str">
        <f>LEFT(TPG!D125,20)&amp;"."&amp;TPGPAY!E125</f>
        <v>Wessex  Gardens Prim.2076.TPECG.I01.Ma22</v>
      </c>
      <c r="K125" s="111" t="b">
        <v>1</v>
      </c>
      <c r="L125" s="117" t="s">
        <v>1275</v>
      </c>
      <c r="M125" s="111" t="b">
        <v>1</v>
      </c>
      <c r="N125" s="111" t="s">
        <v>1276</v>
      </c>
      <c r="O125" s="118" t="str">
        <f>TPG!I125</f>
        <v>11294/543965</v>
      </c>
      <c r="P125" s="111" t="b">
        <v>1</v>
      </c>
      <c r="Q125" s="111" t="b">
        <v>1</v>
      </c>
      <c r="R125" s="111" t="b">
        <v>1</v>
      </c>
      <c r="T125" s="10">
        <f t="shared" si="6"/>
        <v>19</v>
      </c>
      <c r="U125" s="289">
        <f t="shared" si="7"/>
        <v>40</v>
      </c>
    </row>
    <row r="126" spans="1:21" x14ac:dyDescent="0.25">
      <c r="A126" s="108">
        <v>1</v>
      </c>
      <c r="B126" s="109">
        <v>2</v>
      </c>
      <c r="C126" s="110">
        <f>TPG!J126</f>
        <v>400113</v>
      </c>
      <c r="D126" s="111" t="b">
        <v>1</v>
      </c>
      <c r="E126" s="112" t="str">
        <f>RIGHT(TPG!C126,4)&amp;"."&amp;TPG!M126&amp;"."&amp;TPG!K126&amp;"."&amp;$C$5</f>
        <v>2077.TPECG.I01.Ma22</v>
      </c>
      <c r="F126" s="113">
        <f t="shared" ca="1" si="4"/>
        <v>44697</v>
      </c>
      <c r="G126" s="114" cm="1">
        <f t="array" ref="G126">IF(SUMPRODUCT((TPG!$Q$19:$AB$19=$B$5)*TPG!Q126:AB126)&gt;0,SUMPRODUCT((TPG!$Q$19:$AB$19=$B$5)*TPG!Q126:AB126),0)</f>
        <v>7859</v>
      </c>
      <c r="H126" s="115">
        <f t="shared" ca="1" si="5"/>
        <v>44697</v>
      </c>
      <c r="I126" s="116">
        <v>0</v>
      </c>
      <c r="J126" s="112" t="str">
        <f>LEFT(TPG!D126,20)&amp;"."&amp;TPGPAY!E126</f>
        <v>Orion Primary School.2077.TPECG.I01.Ma22</v>
      </c>
      <c r="K126" s="111" t="b">
        <v>1</v>
      </c>
      <c r="L126" s="117" t="s">
        <v>1275</v>
      </c>
      <c r="M126" s="111" t="b">
        <v>1</v>
      </c>
      <c r="N126" s="111" t="s">
        <v>1276</v>
      </c>
      <c r="O126" s="118" t="str">
        <f>TPG!I126</f>
        <v>11294/543965</v>
      </c>
      <c r="P126" s="111" t="b">
        <v>1</v>
      </c>
      <c r="Q126" s="111" t="b">
        <v>1</v>
      </c>
      <c r="R126" s="111" t="b">
        <v>1</v>
      </c>
      <c r="T126" s="10">
        <f t="shared" si="6"/>
        <v>19</v>
      </c>
      <c r="U126" s="289">
        <f t="shared" si="7"/>
        <v>40</v>
      </c>
    </row>
    <row r="127" spans="1:21" x14ac:dyDescent="0.25">
      <c r="A127" s="108">
        <v>1</v>
      </c>
      <c r="B127" s="109">
        <v>2</v>
      </c>
      <c r="C127" s="110">
        <f>TPG!J127</f>
        <v>400070</v>
      </c>
      <c r="D127" s="111" t="b">
        <v>1</v>
      </c>
      <c r="E127" s="112" t="str">
        <f>RIGHT(TPG!C127,4)&amp;"."&amp;TPG!M127&amp;"."&amp;TPG!K127&amp;"."&amp;$C$5</f>
        <v>2079.TPECG.I01.Ma22</v>
      </c>
      <c r="F127" s="113">
        <f t="shared" ca="1" si="4"/>
        <v>44697</v>
      </c>
      <c r="G127" s="114" cm="1">
        <f t="array" ref="G127">IF(SUMPRODUCT((TPG!$Q$19:$AB$19=$B$5)*TPG!Q127:AB127)&gt;0,SUMPRODUCT((TPG!$Q$19:$AB$19=$B$5)*TPG!Q127:AB127),0)</f>
        <v>3425</v>
      </c>
      <c r="H127" s="115">
        <f t="shared" ca="1" si="5"/>
        <v>44697</v>
      </c>
      <c r="I127" s="116">
        <v>0</v>
      </c>
      <c r="J127" s="112" t="str">
        <f>LEFT(TPG!D127,20)&amp;"."&amp;TPGPAY!E127</f>
        <v>Beis Yaakov.2079.TPECG.I01.Ma22</v>
      </c>
      <c r="K127" s="111" t="b">
        <v>1</v>
      </c>
      <c r="L127" s="117" t="s">
        <v>1275</v>
      </c>
      <c r="M127" s="111" t="b">
        <v>1</v>
      </c>
      <c r="N127" s="111" t="s">
        <v>1276</v>
      </c>
      <c r="O127" s="118" t="str">
        <f>TPG!I127</f>
        <v>11294/543965</v>
      </c>
      <c r="P127" s="111" t="b">
        <v>1</v>
      </c>
      <c r="Q127" s="111" t="b">
        <v>1</v>
      </c>
      <c r="R127" s="111" t="b">
        <v>1</v>
      </c>
      <c r="T127" s="10">
        <f t="shared" si="6"/>
        <v>19</v>
      </c>
      <c r="U127" s="289">
        <f t="shared" si="7"/>
        <v>31</v>
      </c>
    </row>
    <row r="128" spans="1:21" x14ac:dyDescent="0.25">
      <c r="A128" s="108">
        <v>1</v>
      </c>
      <c r="B128" s="109">
        <v>2</v>
      </c>
      <c r="C128" s="110">
        <f>TPG!J128</f>
        <v>400117</v>
      </c>
      <c r="D128" s="111" t="b">
        <v>1</v>
      </c>
      <c r="E128" s="112" t="str">
        <f>RIGHT(TPG!C128,4)&amp;"."&amp;TPG!M128&amp;"."&amp;TPG!K128&amp;"."&amp;$C$5</f>
        <v>3518.TPECG.I01.Ma22</v>
      </c>
      <c r="F128" s="113">
        <f t="shared" ca="1" si="4"/>
        <v>44697</v>
      </c>
      <c r="G128" s="114" cm="1">
        <f t="array" ref="G128">IF(SUMPRODUCT((TPG!$Q$19:$AB$19=$B$5)*TPG!Q128:AB128)&gt;0,SUMPRODUCT((TPG!$Q$19:$AB$19=$B$5)*TPG!Q128:AB128),0)</f>
        <v>1584</v>
      </c>
      <c r="H128" s="115">
        <f t="shared" ca="1" si="5"/>
        <v>44697</v>
      </c>
      <c r="I128" s="116">
        <v>0</v>
      </c>
      <c r="J128" s="112" t="str">
        <f>LEFT(TPG!D128,20)&amp;"."&amp;TPGPAY!E128</f>
        <v>Woodcroft Primary Sc.3518.TPECG.I01.Ma22</v>
      </c>
      <c r="K128" s="111" t="b">
        <v>1</v>
      </c>
      <c r="L128" s="117" t="s">
        <v>1275</v>
      </c>
      <c r="M128" s="111" t="b">
        <v>1</v>
      </c>
      <c r="N128" s="111" t="s">
        <v>1276</v>
      </c>
      <c r="O128" s="118" t="str">
        <f>TPG!I128</f>
        <v>11294/543965</v>
      </c>
      <c r="P128" s="111" t="b">
        <v>1</v>
      </c>
      <c r="Q128" s="111" t="b">
        <v>1</v>
      </c>
      <c r="R128" s="111" t="b">
        <v>1</v>
      </c>
      <c r="T128" s="10">
        <f t="shared" si="6"/>
        <v>19</v>
      </c>
      <c r="U128" s="289">
        <f t="shared" si="7"/>
        <v>40</v>
      </c>
    </row>
    <row r="129" spans="1:21" x14ac:dyDescent="0.25">
      <c r="A129" s="108">
        <v>1</v>
      </c>
      <c r="B129" s="109">
        <v>2</v>
      </c>
      <c r="C129" s="110">
        <f>TPG!J129</f>
        <v>400130</v>
      </c>
      <c r="D129" s="111" t="b">
        <v>1</v>
      </c>
      <c r="E129" s="112" t="str">
        <f>RIGHT(TPG!C129,4)&amp;"."&amp;TPG!M129&amp;"."&amp;TPG!K129&amp;"."&amp;$C$5</f>
        <v>3523.TPECG.I01.Ma22</v>
      </c>
      <c r="F129" s="113">
        <f t="shared" ca="1" si="4"/>
        <v>44697</v>
      </c>
      <c r="G129" s="114" cm="1">
        <f t="array" ref="G129">IF(SUMPRODUCT((TPG!$Q$19:$AB$19=$B$5)*TPG!Q129:AB129)&gt;0,SUMPRODUCT((TPG!$Q$19:$AB$19=$B$5)*TPG!Q129:AB129),0)</f>
        <v>3777</v>
      </c>
      <c r="H129" s="115">
        <f t="shared" ca="1" si="5"/>
        <v>44697</v>
      </c>
      <c r="I129" s="116">
        <v>0</v>
      </c>
      <c r="J129" s="112" t="str">
        <f>LEFT(TPG!D129,20)&amp;"."&amp;TPGPAY!E129</f>
        <v>Martin Primary Schoo.3523.TPECG.I01.Ma22</v>
      </c>
      <c r="K129" s="111" t="b">
        <v>1</v>
      </c>
      <c r="L129" s="117" t="s">
        <v>1275</v>
      </c>
      <c r="M129" s="111" t="b">
        <v>1</v>
      </c>
      <c r="N129" s="111" t="s">
        <v>1276</v>
      </c>
      <c r="O129" s="118" t="str">
        <f>TPG!I129</f>
        <v>11294/543965</v>
      </c>
      <c r="P129" s="111" t="b">
        <v>1</v>
      </c>
      <c r="Q129" s="111" t="b">
        <v>1</v>
      </c>
      <c r="R129" s="111" t="b">
        <v>1</v>
      </c>
      <c r="T129" s="10">
        <f t="shared" si="6"/>
        <v>19</v>
      </c>
      <c r="U129" s="289">
        <f t="shared" si="7"/>
        <v>40</v>
      </c>
    </row>
    <row r="130" spans="1:21" x14ac:dyDescent="0.25">
      <c r="A130" s="108">
        <v>1</v>
      </c>
      <c r="B130" s="109">
        <v>2</v>
      </c>
      <c r="C130" s="110">
        <f>TPG!J130</f>
        <v>400140</v>
      </c>
      <c r="D130" s="111" t="b">
        <v>1</v>
      </c>
      <c r="E130" s="112" t="str">
        <f>RIGHT(TPG!C130,4)&amp;"."&amp;TPG!M130&amp;"."&amp;TPG!K130&amp;"."&amp;$C$5</f>
        <v>5427.TPECG.I01.Ma22</v>
      </c>
      <c r="F130" s="113">
        <f t="shared" ca="1" si="4"/>
        <v>44697</v>
      </c>
      <c r="G130" s="114" cm="1">
        <f t="array" ref="G130">IF(SUMPRODUCT((TPG!$Q$19:$AB$19=$B$5)*TPG!Q130:AB130)&gt;0,SUMPRODUCT((TPG!$Q$19:$AB$19=$B$5)*TPG!Q130:AB130),0)</f>
        <v>29204</v>
      </c>
      <c r="H130" s="115">
        <f t="shared" ca="1" si="5"/>
        <v>44697</v>
      </c>
      <c r="I130" s="116">
        <v>0</v>
      </c>
      <c r="J130" s="112" t="str">
        <f>LEFT(TPG!D130,20)&amp;"."&amp;TPGPAY!E130</f>
        <v>JCoSS.5427.TPECG.I01.Ma22</v>
      </c>
      <c r="K130" s="111" t="b">
        <v>1</v>
      </c>
      <c r="L130" s="117" t="s">
        <v>1275</v>
      </c>
      <c r="M130" s="111" t="b">
        <v>1</v>
      </c>
      <c r="N130" s="111" t="s">
        <v>1276</v>
      </c>
      <c r="O130" s="118" t="str">
        <f>TPG!I130</f>
        <v>11294/543965</v>
      </c>
      <c r="P130" s="111" t="b">
        <v>1</v>
      </c>
      <c r="Q130" s="111" t="b">
        <v>1</v>
      </c>
      <c r="R130" s="111" t="b">
        <v>1</v>
      </c>
      <c r="T130" s="10">
        <f t="shared" si="6"/>
        <v>19</v>
      </c>
      <c r="U130" s="289">
        <f t="shared" si="7"/>
        <v>25</v>
      </c>
    </row>
    <row r="131" spans="1:21" x14ac:dyDescent="0.25">
      <c r="A131" s="108">
        <v>1</v>
      </c>
      <c r="B131" s="109">
        <v>2</v>
      </c>
      <c r="C131" s="110">
        <f>TPG!J131</f>
        <v>400150</v>
      </c>
      <c r="D131" s="111" t="b">
        <v>1</v>
      </c>
      <c r="E131" s="112" t="str">
        <f>RIGHT(TPG!C131,4)&amp;"."&amp;TPG!M131&amp;"."&amp;TPG!K131&amp;"."&amp;$C$5</f>
        <v>3524.TPECG.I01.Ma22</v>
      </c>
      <c r="F131" s="113">
        <f t="shared" ca="1" si="4"/>
        <v>44697</v>
      </c>
      <c r="G131" s="114" cm="1">
        <f t="array" ref="G131">IF(SUMPRODUCT((TPG!$Q$19:$AB$19=$B$5)*TPG!Q131:AB131)&gt;0,SUMPRODUCT((TPG!$Q$19:$AB$19=$B$5)*TPG!Q131:AB131),0)</f>
        <v>1401</v>
      </c>
      <c r="H131" s="115">
        <f t="shared" ca="1" si="5"/>
        <v>44697</v>
      </c>
      <c r="I131" s="116">
        <v>0</v>
      </c>
      <c r="J131" s="112" t="str">
        <f>LEFT(TPG!D131,20)&amp;"."&amp;TPGPAY!E131</f>
        <v>Beit Shvidler Primar.3524.TPECG.I01.Ma22</v>
      </c>
      <c r="K131" s="111" t="b">
        <v>1</v>
      </c>
      <c r="L131" s="117" t="s">
        <v>1275</v>
      </c>
      <c r="M131" s="111" t="b">
        <v>1</v>
      </c>
      <c r="N131" s="111" t="s">
        <v>1276</v>
      </c>
      <c r="O131" s="118" t="str">
        <f>TPG!I131</f>
        <v>11294/543965</v>
      </c>
      <c r="P131" s="111" t="b">
        <v>1</v>
      </c>
      <c r="Q131" s="111" t="b">
        <v>1</v>
      </c>
      <c r="R131" s="111" t="b">
        <v>1</v>
      </c>
      <c r="T131" s="10">
        <f t="shared" si="6"/>
        <v>19</v>
      </c>
      <c r="U131" s="289">
        <f t="shared" si="7"/>
        <v>40</v>
      </c>
    </row>
    <row r="132" spans="1:21" x14ac:dyDescent="0.25">
      <c r="A132" s="108">
        <v>1</v>
      </c>
      <c r="B132" s="109">
        <v>2</v>
      </c>
      <c r="C132" s="110">
        <f>TPG!J132</f>
        <v>107953</v>
      </c>
      <c r="D132" s="111" t="b">
        <v>1</v>
      </c>
      <c r="E132" s="112" t="str">
        <f>RIGHT(TPG!C132,4)&amp;"."&amp;TPG!M132&amp;"."&amp;TPG!K132&amp;"."&amp;$C$5</f>
        <v>4004.TPECG.I01.Ma22</v>
      </c>
      <c r="F132" s="113">
        <f t="shared" ca="1" si="4"/>
        <v>44697</v>
      </c>
      <c r="G132" s="114" cm="1">
        <f t="array" ref="G132">IF(SUMPRODUCT((TPG!$Q$19:$AB$19=$B$5)*TPG!Q132:AB132)&gt;0,SUMPRODUCT((TPG!$Q$19:$AB$19=$B$5)*TPG!Q132:AB132),0)</f>
        <v>7560</v>
      </c>
      <c r="H132" s="115">
        <f t="shared" ca="1" si="5"/>
        <v>44697</v>
      </c>
      <c r="I132" s="116">
        <v>0</v>
      </c>
      <c r="J132" s="112" t="str">
        <f>LEFT(TPG!D132,20)&amp;"."&amp;TPGPAY!E132</f>
        <v>Menorah High School .4004.TPECG.I01.Ma22</v>
      </c>
      <c r="K132" s="111" t="b">
        <v>1</v>
      </c>
      <c r="L132" s="117" t="s">
        <v>1275</v>
      </c>
      <c r="M132" s="111" t="b">
        <v>1</v>
      </c>
      <c r="N132" s="111" t="s">
        <v>1276</v>
      </c>
      <c r="O132" s="118" t="str">
        <f>TPG!I132</f>
        <v>11294/543965</v>
      </c>
      <c r="P132" s="111" t="b">
        <v>1</v>
      </c>
      <c r="Q132" s="111" t="b">
        <v>1</v>
      </c>
      <c r="R132" s="111" t="b">
        <v>1</v>
      </c>
      <c r="T132" s="10">
        <f t="shared" si="6"/>
        <v>19</v>
      </c>
      <c r="U132" s="289">
        <f t="shared" si="7"/>
        <v>40</v>
      </c>
    </row>
    <row r="133" spans="1:21" x14ac:dyDescent="0.25">
      <c r="A133" s="108">
        <v>1</v>
      </c>
      <c r="B133" s="109">
        <v>2</v>
      </c>
      <c r="C133" s="110">
        <f>TPG!J133</f>
        <v>158733</v>
      </c>
      <c r="D133" s="111" t="b">
        <v>1</v>
      </c>
      <c r="E133" s="112" t="str">
        <f>RIGHT(TPG!C133,4)&amp;"."&amp;TPG!M133&amp;"."&amp;TPG!K133&amp;"."&amp;$C$5</f>
        <v>2053.TPECG.I01.Ma22</v>
      </c>
      <c r="F133" s="113">
        <f t="shared" ca="1" si="4"/>
        <v>44697</v>
      </c>
      <c r="G133" s="114" cm="1">
        <f t="array" ref="G133">IF(SUMPRODUCT((TPG!$Q$19:$AB$19=$B$5)*TPG!Q133:AB133)&gt;0,SUMPRODUCT((TPG!$Q$19:$AB$19=$B$5)*TPG!Q133:AB133),0)</f>
        <v>1584</v>
      </c>
      <c r="H133" s="115">
        <f t="shared" ca="1" si="5"/>
        <v>44697</v>
      </c>
      <c r="I133" s="116">
        <v>0</v>
      </c>
      <c r="J133" s="112" t="str">
        <f>LEFT(TPG!D133,20)&amp;"."&amp;TPGPAY!E133</f>
        <v>Noam Primary School.2053.TPECG.I01.Ma22</v>
      </c>
      <c r="K133" s="111" t="b">
        <v>1</v>
      </c>
      <c r="L133" s="117" t="s">
        <v>1275</v>
      </c>
      <c r="M133" s="111" t="b">
        <v>1</v>
      </c>
      <c r="N133" s="111" t="s">
        <v>1276</v>
      </c>
      <c r="O133" s="118" t="str">
        <f>TPG!I133</f>
        <v>11294/543965</v>
      </c>
      <c r="P133" s="111" t="b">
        <v>1</v>
      </c>
      <c r="Q133" s="111" t="b">
        <v>1</v>
      </c>
      <c r="R133" s="111" t="b">
        <v>1</v>
      </c>
      <c r="T133" s="10">
        <f t="shared" si="6"/>
        <v>19</v>
      </c>
      <c r="U133" s="289">
        <f t="shared" si="7"/>
        <v>39</v>
      </c>
    </row>
    <row r="134" spans="1:21" x14ac:dyDescent="0.25">
      <c r="A134" s="108">
        <v>1</v>
      </c>
      <c r="B134" s="109">
        <v>2</v>
      </c>
      <c r="C134" s="110">
        <f>TPG!J134</f>
        <v>0</v>
      </c>
      <c r="D134" s="111" t="b">
        <v>1</v>
      </c>
      <c r="E134" s="112" t="str">
        <f>RIGHT(TPG!C134,4)&amp;"."&amp;TPG!M134&amp;"."&amp;TPG!K134&amp;"."&amp;$C$5</f>
        <v>.TPG..Ma22</v>
      </c>
      <c r="F134" s="113">
        <f t="shared" ca="1" si="4"/>
        <v>44697</v>
      </c>
      <c r="G134" s="114" cm="1">
        <f t="array" ref="G134">IF(SUMPRODUCT((TPG!$Q$19:$AB$19=$B$5)*TPG!Q134:AB134)&gt;0,SUMPRODUCT((TPG!$Q$19:$AB$19=$B$5)*TPG!Q134:AB134),0)</f>
        <v>0</v>
      </c>
      <c r="H134" s="115">
        <f t="shared" ca="1" si="5"/>
        <v>44697</v>
      </c>
      <c r="I134" s="116">
        <v>0</v>
      </c>
      <c r="J134" s="112" t="str">
        <f>LEFT(TPG!D134,20)&amp;"."&amp;TPGPAY!E134</f>
        <v>Northgate..TPG..Ma22</v>
      </c>
      <c r="K134" s="111" t="b">
        <v>1</v>
      </c>
      <c r="L134" s="117" t="s">
        <v>1275</v>
      </c>
      <c r="M134" s="111" t="b">
        <v>1</v>
      </c>
      <c r="N134" s="111" t="s">
        <v>1276</v>
      </c>
      <c r="O134" s="118" t="str">
        <f>TPG!I134</f>
        <v>11392/516500</v>
      </c>
      <c r="P134" s="111" t="b">
        <v>1</v>
      </c>
      <c r="Q134" s="111" t="b">
        <v>1</v>
      </c>
      <c r="R134" s="111" t="b">
        <v>1</v>
      </c>
      <c r="T134" s="10">
        <f t="shared" si="6"/>
        <v>10</v>
      </c>
      <c r="U134" s="289">
        <f t="shared" si="7"/>
        <v>20</v>
      </c>
    </row>
    <row r="135" spans="1:21" x14ac:dyDescent="0.25">
      <c r="A135" s="108">
        <v>1</v>
      </c>
      <c r="B135" s="109">
        <v>2</v>
      </c>
      <c r="C135" s="110">
        <f>TPG!J135</f>
        <v>0</v>
      </c>
      <c r="D135" s="111" t="b">
        <v>1</v>
      </c>
      <c r="E135" s="112" t="str">
        <f>RIGHT(TPG!C135,4)&amp;"."&amp;TPG!M135&amp;"."&amp;TPG!K135&amp;"."&amp;$C$5</f>
        <v>.TPG..Ma22</v>
      </c>
      <c r="F135" s="113">
        <f t="shared" ca="1" si="4"/>
        <v>44697</v>
      </c>
      <c r="G135" s="114" cm="1">
        <f t="array" ref="G135">IF(SUMPRODUCT((TPG!$Q$19:$AB$19=$B$5)*TPG!Q135:AB135)&gt;0,SUMPRODUCT((TPG!$Q$19:$AB$19=$B$5)*TPG!Q135:AB135),0)</f>
        <v>0</v>
      </c>
      <c r="H135" s="115">
        <f t="shared" ca="1" si="5"/>
        <v>44697</v>
      </c>
      <c r="I135" s="116">
        <v>0</v>
      </c>
      <c r="J135" s="112" t="str">
        <f>LEFT(TPG!D135,20)&amp;"."&amp;TPGPAY!E135</f>
        <v>Pavilion..TPG..Ma22</v>
      </c>
      <c r="K135" s="111" t="b">
        <v>1</v>
      </c>
      <c r="L135" s="117" t="s">
        <v>1275</v>
      </c>
      <c r="M135" s="111" t="b">
        <v>1</v>
      </c>
      <c r="N135" s="111" t="s">
        <v>1276</v>
      </c>
      <c r="O135" s="118" t="str">
        <f>TPG!I135</f>
        <v>11392/516500</v>
      </c>
      <c r="P135" s="111" t="b">
        <v>1</v>
      </c>
      <c r="Q135" s="111" t="b">
        <v>1</v>
      </c>
      <c r="R135" s="111" t="b">
        <v>1</v>
      </c>
      <c r="T135" s="10">
        <f t="shared" si="6"/>
        <v>10</v>
      </c>
      <c r="U135" s="289">
        <f t="shared" si="7"/>
        <v>19</v>
      </c>
    </row>
    <row r="136" spans="1:21" x14ac:dyDescent="0.25">
      <c r="A136" s="108">
        <v>1</v>
      </c>
      <c r="B136" s="109">
        <v>2</v>
      </c>
      <c r="C136" s="110">
        <f>TPG!J136</f>
        <v>0</v>
      </c>
      <c r="D136" s="111" t="b">
        <v>1</v>
      </c>
      <c r="E136" s="112" t="str">
        <f>RIGHT(TPG!C136,4)&amp;"."&amp;TPG!M136&amp;"."&amp;TPG!K136&amp;"."&amp;$C$5</f>
        <v>.TPG..Ma22</v>
      </c>
      <c r="F136" s="113">
        <f t="shared" ca="1" si="4"/>
        <v>44697</v>
      </c>
      <c r="G136" s="114" cm="1">
        <f t="array" ref="G136">IF(SUMPRODUCT((TPG!$Q$19:$AB$19=$B$5)*TPG!Q136:AB136)&gt;0,SUMPRODUCT((TPG!$Q$19:$AB$19=$B$5)*TPG!Q136:AB136),0)</f>
        <v>0</v>
      </c>
      <c r="H136" s="115">
        <f t="shared" ca="1" si="5"/>
        <v>44697</v>
      </c>
      <c r="I136" s="116">
        <v>0</v>
      </c>
      <c r="J136" s="112" t="str">
        <f>LEFT(TPG!D136,20)&amp;"."&amp;TPGPAY!E136</f>
        <v>Mapledown..TPG..Ma22</v>
      </c>
      <c r="K136" s="111" t="b">
        <v>1</v>
      </c>
      <c r="L136" s="117" t="s">
        <v>1275</v>
      </c>
      <c r="M136" s="111" t="b">
        <v>1</v>
      </c>
      <c r="N136" s="111" t="s">
        <v>1276</v>
      </c>
      <c r="O136" s="118" t="str">
        <f>TPG!I136</f>
        <v>10161/516500</v>
      </c>
      <c r="P136" s="111" t="b">
        <v>1</v>
      </c>
      <c r="Q136" s="111" t="b">
        <v>1</v>
      </c>
      <c r="R136" s="111" t="b">
        <v>1</v>
      </c>
      <c r="T136" s="10">
        <f t="shared" si="6"/>
        <v>10</v>
      </c>
      <c r="U136" s="289">
        <f t="shared" si="7"/>
        <v>20</v>
      </c>
    </row>
    <row r="137" spans="1:21" x14ac:dyDescent="0.25">
      <c r="A137" s="108">
        <v>1</v>
      </c>
      <c r="B137" s="109">
        <v>2</v>
      </c>
      <c r="C137" s="110">
        <f>TPG!J137</f>
        <v>0</v>
      </c>
      <c r="D137" s="111" t="b">
        <v>1</v>
      </c>
      <c r="E137" s="112" t="str">
        <f>RIGHT(TPG!C137,4)&amp;"."&amp;TPG!M137&amp;"."&amp;TPG!K137&amp;"."&amp;$C$5</f>
        <v>.TPG..Ma22</v>
      </c>
      <c r="F137" s="113">
        <f t="shared" ca="1" si="4"/>
        <v>44697</v>
      </c>
      <c r="G137" s="114" cm="1">
        <f t="array" ref="G137">IF(SUMPRODUCT((TPG!$Q$19:$AB$19=$B$5)*TPG!Q137:AB137)&gt;0,SUMPRODUCT((TPG!$Q$19:$AB$19=$B$5)*TPG!Q137:AB137),0)</f>
        <v>0</v>
      </c>
      <c r="H137" s="115">
        <f t="shared" ca="1" si="5"/>
        <v>44697</v>
      </c>
      <c r="I137" s="116">
        <v>0</v>
      </c>
      <c r="J137" s="112" t="str">
        <f>LEFT(TPG!D137,20)&amp;"."&amp;TPGPAY!E137</f>
        <v>Northway..TPG..Ma22</v>
      </c>
      <c r="K137" s="111" t="b">
        <v>1</v>
      </c>
      <c r="L137" s="117" t="s">
        <v>1275</v>
      </c>
      <c r="M137" s="111" t="b">
        <v>1</v>
      </c>
      <c r="N137" s="111" t="s">
        <v>1276</v>
      </c>
      <c r="O137" s="118" t="str">
        <f>TPG!I137</f>
        <v>10161/516500</v>
      </c>
      <c r="P137" s="111" t="b">
        <v>1</v>
      </c>
      <c r="Q137" s="111" t="b">
        <v>1</v>
      </c>
      <c r="R137" s="111" t="b">
        <v>1</v>
      </c>
      <c r="T137" s="10">
        <f t="shared" si="6"/>
        <v>10</v>
      </c>
      <c r="U137" s="289">
        <f t="shared" si="7"/>
        <v>19</v>
      </c>
    </row>
    <row r="138" spans="1:21" x14ac:dyDescent="0.25">
      <c r="A138" s="108">
        <v>1</v>
      </c>
      <c r="B138" s="109">
        <v>2</v>
      </c>
      <c r="C138" s="110">
        <f>TPG!J138</f>
        <v>0</v>
      </c>
      <c r="D138" s="111" t="b">
        <v>1</v>
      </c>
      <c r="E138" s="112" t="str">
        <f>RIGHT(TPG!C138,4)&amp;"."&amp;TPG!M138&amp;"."&amp;TPG!K138&amp;"."&amp;$C$5</f>
        <v>.TPG..Ma22</v>
      </c>
      <c r="F138" s="113">
        <f t="shared" ca="1" si="4"/>
        <v>44697</v>
      </c>
      <c r="G138" s="114" cm="1">
        <f t="array" ref="G138">IF(SUMPRODUCT((TPG!$Q$19:$AB$19=$B$5)*TPG!Q138:AB138)&gt;0,SUMPRODUCT((TPG!$Q$19:$AB$19=$B$5)*TPG!Q138:AB138),0)</f>
        <v>0</v>
      </c>
      <c r="H138" s="115">
        <f t="shared" ca="1" si="5"/>
        <v>44697</v>
      </c>
      <c r="I138" s="116">
        <v>0</v>
      </c>
      <c r="J138" s="112" t="str">
        <f>LEFT(TPG!D138,20)&amp;"."&amp;TPGPAY!E138</f>
        <v>Oakleigh..TPG..Ma22</v>
      </c>
      <c r="K138" s="111" t="b">
        <v>1</v>
      </c>
      <c r="L138" s="117" t="s">
        <v>1275</v>
      </c>
      <c r="M138" s="111" t="b">
        <v>1</v>
      </c>
      <c r="N138" s="111" t="s">
        <v>1276</v>
      </c>
      <c r="O138" s="118" t="str">
        <f>TPG!I138</f>
        <v>10161/516500</v>
      </c>
      <c r="P138" s="111" t="b">
        <v>1</v>
      </c>
      <c r="Q138" s="111" t="b">
        <v>1</v>
      </c>
      <c r="R138" s="111" t="b">
        <v>1</v>
      </c>
      <c r="T138" s="10">
        <f t="shared" si="6"/>
        <v>10</v>
      </c>
      <c r="U138" s="289">
        <f t="shared" si="7"/>
        <v>19</v>
      </c>
    </row>
    <row r="139" spans="1:21" x14ac:dyDescent="0.25">
      <c r="A139" s="108">
        <v>1</v>
      </c>
      <c r="B139" s="109">
        <v>2</v>
      </c>
      <c r="C139" s="110">
        <f>TPG!J139</f>
        <v>0</v>
      </c>
      <c r="D139" s="111" t="b">
        <v>1</v>
      </c>
      <c r="E139" s="112" t="str">
        <f>RIGHT(TPG!C139,4)&amp;"."&amp;TPG!M139&amp;"."&amp;TPG!K139&amp;"."&amp;$C$5</f>
        <v>.TPG..Ma22</v>
      </c>
      <c r="F139" s="113">
        <f t="shared" ca="1" si="4"/>
        <v>44697</v>
      </c>
      <c r="G139" s="114" cm="1">
        <f t="array" ref="G139">IF(SUMPRODUCT((TPG!$Q$19:$AB$19=$B$5)*TPG!Q139:AB139)&gt;0,SUMPRODUCT((TPG!$Q$19:$AB$19=$B$5)*TPG!Q139:AB139),0)</f>
        <v>0</v>
      </c>
      <c r="H139" s="115">
        <f t="shared" ca="1" si="5"/>
        <v>44697</v>
      </c>
      <c r="I139" s="116">
        <v>0</v>
      </c>
      <c r="J139" s="112" t="str">
        <f>LEFT(TPG!D139,20)&amp;"."&amp;TPGPAY!E139</f>
        <v>Kisharon Inclusive S..TPG..Ma22</v>
      </c>
      <c r="K139" s="111" t="b">
        <v>1</v>
      </c>
      <c r="L139" s="117" t="s">
        <v>1275</v>
      </c>
      <c r="M139" s="111" t="b">
        <v>1</v>
      </c>
      <c r="N139" s="111" t="s">
        <v>1276</v>
      </c>
      <c r="O139" s="118" t="str">
        <f>TPG!I139</f>
        <v>10161/516500</v>
      </c>
      <c r="P139" s="111" t="b">
        <v>1</v>
      </c>
      <c r="Q139" s="111" t="b">
        <v>1</v>
      </c>
      <c r="R139" s="111" t="b">
        <v>1</v>
      </c>
      <c r="T139" s="10">
        <f t="shared" si="6"/>
        <v>10</v>
      </c>
      <c r="U139" s="289">
        <f t="shared" si="7"/>
        <v>31</v>
      </c>
    </row>
    <row r="140" spans="1:21" x14ac:dyDescent="0.25">
      <c r="A140" s="108">
        <v>1</v>
      </c>
      <c r="B140" s="109">
        <v>2</v>
      </c>
      <c r="C140" s="110">
        <f>TPG!J140</f>
        <v>0</v>
      </c>
      <c r="D140" s="111" t="b">
        <v>1</v>
      </c>
      <c r="E140" s="112" t="str">
        <f>RIGHT(TPG!C140,4)&amp;"."&amp;TPG!M140&amp;"."&amp;TPG!K140&amp;"."&amp;$C$5</f>
        <v>.TPG..Ma22</v>
      </c>
      <c r="F140" s="113">
        <f t="shared" ca="1" si="4"/>
        <v>44697</v>
      </c>
      <c r="G140" s="114" cm="1">
        <f t="array" ref="G140">IF(SUMPRODUCT((TPG!$Q$19:$AB$19=$B$5)*TPG!Q140:AB140)&gt;0,SUMPRODUCT((TPG!$Q$19:$AB$19=$B$5)*TPG!Q140:AB140),0)</f>
        <v>0</v>
      </c>
      <c r="H140" s="115">
        <f t="shared" ca="1" si="5"/>
        <v>44697</v>
      </c>
      <c r="I140" s="116">
        <v>0</v>
      </c>
      <c r="J140" s="112" t="str">
        <f>LEFT(TPG!D140,20)&amp;"."&amp;TPGPAY!E140</f>
        <v>Oak Hill School..TPG..Ma22</v>
      </c>
      <c r="K140" s="111" t="b">
        <v>1</v>
      </c>
      <c r="L140" s="117" t="s">
        <v>1275</v>
      </c>
      <c r="M140" s="111" t="b">
        <v>1</v>
      </c>
      <c r="N140" s="111" t="s">
        <v>1276</v>
      </c>
      <c r="O140" s="118" t="str">
        <f>TPG!I140</f>
        <v>10161/516500</v>
      </c>
      <c r="P140" s="111" t="b">
        <v>1</v>
      </c>
      <c r="Q140" s="111" t="b">
        <v>1</v>
      </c>
      <c r="R140" s="111" t="b">
        <v>1</v>
      </c>
      <c r="T140" s="10">
        <f t="shared" si="6"/>
        <v>10</v>
      </c>
      <c r="U140" s="289">
        <f t="shared" si="7"/>
        <v>26</v>
      </c>
    </row>
    <row r="141" spans="1:21" x14ac:dyDescent="0.25">
      <c r="A141" s="108">
        <v>1</v>
      </c>
      <c r="B141" s="109">
        <v>2</v>
      </c>
      <c r="C141" s="110">
        <f>TPG!J141</f>
        <v>0</v>
      </c>
      <c r="D141" s="111" t="b">
        <v>1</v>
      </c>
      <c r="E141" s="112" t="str">
        <f>RIGHT(TPG!C141,4)&amp;"."&amp;TPG!M141&amp;"."&amp;TPG!K141&amp;"."&amp;$C$5</f>
        <v>.TPG..Ma22</v>
      </c>
      <c r="F141" s="113">
        <f t="shared" ca="1" si="4"/>
        <v>44697</v>
      </c>
      <c r="G141" s="114" cm="1">
        <f t="array" ref="G141">IF(SUMPRODUCT((TPG!$Q$19:$AB$19=$B$5)*TPG!Q141:AB141)&gt;0,SUMPRODUCT((TPG!$Q$19:$AB$19=$B$5)*TPG!Q141:AB141),0)</f>
        <v>0</v>
      </c>
      <c r="H141" s="115">
        <f t="shared" ca="1" si="5"/>
        <v>44697</v>
      </c>
      <c r="I141" s="116">
        <v>0</v>
      </c>
      <c r="J141" s="112" t="str">
        <f>LEFT(TPG!D141,20)&amp;"."&amp;TPGPAY!E141</f>
        <v>Oak Lodge Academy..TPG..Ma22</v>
      </c>
      <c r="K141" s="111" t="b">
        <v>1</v>
      </c>
      <c r="L141" s="117" t="s">
        <v>1275</v>
      </c>
      <c r="M141" s="111" t="b">
        <v>1</v>
      </c>
      <c r="N141" s="111" t="s">
        <v>1276</v>
      </c>
      <c r="O141" s="118" t="str">
        <f>TPG!I141</f>
        <v>10161/516500</v>
      </c>
      <c r="P141" s="111" t="b">
        <v>1</v>
      </c>
      <c r="Q141" s="111" t="b">
        <v>1</v>
      </c>
      <c r="R141" s="111" t="b">
        <v>1</v>
      </c>
      <c r="T141" s="10">
        <f t="shared" si="6"/>
        <v>10</v>
      </c>
      <c r="U141" s="289">
        <f t="shared" si="7"/>
        <v>28</v>
      </c>
    </row>
    <row r="142" spans="1:21" x14ac:dyDescent="0.25">
      <c r="A142" s="108">
        <v>1</v>
      </c>
      <c r="B142" s="109">
        <v>2</v>
      </c>
      <c r="C142" s="110">
        <f>TPG!J142</f>
        <v>0</v>
      </c>
      <c r="D142" s="111" t="b">
        <v>1</v>
      </c>
      <c r="E142" s="112" t="str">
        <f>RIGHT(TPG!C142,4)&amp;"."&amp;TPG!M142&amp;"."&amp;TPG!K142&amp;"."&amp;$C$5</f>
        <v>.TPG..Ma22</v>
      </c>
      <c r="F142" s="113">
        <f t="shared" ca="1" si="4"/>
        <v>44697</v>
      </c>
      <c r="G142" s="114" cm="1">
        <f t="array" ref="G142">IF(SUMPRODUCT((TPG!$Q$19:$AB$19=$B$5)*TPG!Q142:AB142)&gt;0,SUMPRODUCT((TPG!$Q$19:$AB$19=$B$5)*TPG!Q142:AB142),0)</f>
        <v>0</v>
      </c>
      <c r="H142" s="115">
        <f t="shared" ca="1" si="5"/>
        <v>44697</v>
      </c>
      <c r="I142" s="116">
        <v>0</v>
      </c>
      <c r="J142" s="112" t="str">
        <f>LEFT(TPG!D142,20)&amp;"."&amp;TPGPAY!E142</f>
        <v>Northgate..TPG..Ma22</v>
      </c>
      <c r="K142" s="111" t="b">
        <v>1</v>
      </c>
      <c r="L142" s="117" t="s">
        <v>1275</v>
      </c>
      <c r="M142" s="111" t="b">
        <v>1</v>
      </c>
      <c r="N142" s="111" t="s">
        <v>1276</v>
      </c>
      <c r="O142" s="118" t="str">
        <f>TPG!I142</f>
        <v>11392/516500</v>
      </c>
      <c r="P142" s="111" t="b">
        <v>1</v>
      </c>
      <c r="Q142" s="111" t="b">
        <v>1</v>
      </c>
      <c r="R142" s="111" t="b">
        <v>1</v>
      </c>
      <c r="T142" s="10">
        <f t="shared" si="6"/>
        <v>10</v>
      </c>
      <c r="U142" s="289">
        <f t="shared" si="7"/>
        <v>20</v>
      </c>
    </row>
    <row r="143" spans="1:21" x14ac:dyDescent="0.25">
      <c r="A143" s="108">
        <v>1</v>
      </c>
      <c r="B143" s="109">
        <v>2</v>
      </c>
      <c r="C143" s="110">
        <f>TPG!J143</f>
        <v>0</v>
      </c>
      <c r="D143" s="111" t="b">
        <v>1</v>
      </c>
      <c r="E143" s="112" t="str">
        <f>RIGHT(TPG!C143,4)&amp;"."&amp;TPG!M143&amp;"."&amp;TPG!K143&amp;"."&amp;$C$5</f>
        <v>.TPG..Ma22</v>
      </c>
      <c r="F143" s="113">
        <f t="shared" ca="1" si="4"/>
        <v>44697</v>
      </c>
      <c r="G143" s="114" cm="1">
        <f t="array" ref="G143">IF(SUMPRODUCT((TPG!$Q$19:$AB$19=$B$5)*TPG!Q143:AB143)&gt;0,SUMPRODUCT((TPG!$Q$19:$AB$19=$B$5)*TPG!Q143:AB143),0)</f>
        <v>0</v>
      </c>
      <c r="H143" s="115">
        <f t="shared" ca="1" si="5"/>
        <v>44697</v>
      </c>
      <c r="I143" s="116">
        <v>0</v>
      </c>
      <c r="J143" s="112" t="str">
        <f>LEFT(TPG!D143,20)&amp;"."&amp;TPGPAY!E143</f>
        <v>Pavilion..TPG..Ma22</v>
      </c>
      <c r="K143" s="111" t="b">
        <v>1</v>
      </c>
      <c r="L143" s="117" t="s">
        <v>1275</v>
      </c>
      <c r="M143" s="111" t="b">
        <v>1</v>
      </c>
      <c r="N143" s="111" t="s">
        <v>1276</v>
      </c>
      <c r="O143" s="118" t="str">
        <f>TPG!I143</f>
        <v>11392/516500</v>
      </c>
      <c r="P143" s="111" t="b">
        <v>1</v>
      </c>
      <c r="Q143" s="111" t="b">
        <v>1</v>
      </c>
      <c r="R143" s="111" t="b">
        <v>1</v>
      </c>
      <c r="T143" s="10">
        <f t="shared" si="6"/>
        <v>10</v>
      </c>
      <c r="U143" s="289">
        <f t="shared" si="7"/>
        <v>19</v>
      </c>
    </row>
    <row r="144" spans="1:21" x14ac:dyDescent="0.25">
      <c r="A144" s="108">
        <v>1</v>
      </c>
      <c r="B144" s="109">
        <v>2</v>
      </c>
      <c r="C144" s="110">
        <f>TPG!J144</f>
        <v>0</v>
      </c>
      <c r="D144" s="111" t="b">
        <v>1</v>
      </c>
      <c r="E144" s="112" t="str">
        <f>RIGHT(TPG!C144,4)&amp;"."&amp;TPG!M144&amp;"."&amp;TPG!K144&amp;"."&amp;$C$5</f>
        <v>.TPG..Ma22</v>
      </c>
      <c r="F144" s="113">
        <f t="shared" ca="1" si="4"/>
        <v>44697</v>
      </c>
      <c r="G144" s="114" cm="1">
        <f t="array" ref="G144">IF(SUMPRODUCT((TPG!$Q$19:$AB$19=$B$5)*TPG!Q144:AB144)&gt;0,SUMPRODUCT((TPG!$Q$19:$AB$19=$B$5)*TPG!Q144:AB144),0)</f>
        <v>0</v>
      </c>
      <c r="H144" s="115">
        <f t="shared" ca="1" si="5"/>
        <v>44697</v>
      </c>
      <c r="I144" s="116">
        <v>0</v>
      </c>
      <c r="J144" s="112" t="str">
        <f>LEFT(TPG!D144,20)&amp;"."&amp;TPGPAY!E144</f>
        <v>Mapledown..TPG..Ma22</v>
      </c>
      <c r="K144" s="111" t="b">
        <v>1</v>
      </c>
      <c r="L144" s="117" t="s">
        <v>1275</v>
      </c>
      <c r="M144" s="111" t="b">
        <v>1</v>
      </c>
      <c r="N144" s="111" t="s">
        <v>1276</v>
      </c>
      <c r="O144" s="118" t="str">
        <f>TPG!I144</f>
        <v>10161/516500</v>
      </c>
      <c r="P144" s="111" t="b">
        <v>1</v>
      </c>
      <c r="Q144" s="111" t="b">
        <v>1</v>
      </c>
      <c r="R144" s="111" t="b">
        <v>1</v>
      </c>
      <c r="T144" s="10">
        <f t="shared" si="6"/>
        <v>10</v>
      </c>
      <c r="U144" s="289">
        <f t="shared" si="7"/>
        <v>20</v>
      </c>
    </row>
    <row r="145" spans="1:21" x14ac:dyDescent="0.25">
      <c r="A145" s="108">
        <v>1</v>
      </c>
      <c r="B145" s="109">
        <v>2</v>
      </c>
      <c r="C145" s="110">
        <f>TPG!J145</f>
        <v>0</v>
      </c>
      <c r="D145" s="111" t="b">
        <v>1</v>
      </c>
      <c r="E145" s="112" t="str">
        <f>RIGHT(TPG!C145,4)&amp;"."&amp;TPG!M145&amp;"."&amp;TPG!K145&amp;"."&amp;$C$5</f>
        <v>.TPG..Ma22</v>
      </c>
      <c r="F145" s="113">
        <f t="shared" ca="1" si="4"/>
        <v>44697</v>
      </c>
      <c r="G145" s="114" cm="1">
        <f t="array" ref="G145">IF(SUMPRODUCT((TPG!$Q$19:$AB$19=$B$5)*TPG!Q145:AB145)&gt;0,SUMPRODUCT((TPG!$Q$19:$AB$19=$B$5)*TPG!Q145:AB145),0)</f>
        <v>0</v>
      </c>
      <c r="H145" s="115">
        <f t="shared" ca="1" si="5"/>
        <v>44697</v>
      </c>
      <c r="I145" s="116">
        <v>0</v>
      </c>
      <c r="J145" s="112" t="str">
        <f>LEFT(TPG!D145,20)&amp;"."&amp;TPGPAY!E145</f>
        <v>Northway..TPG..Ma22</v>
      </c>
      <c r="K145" s="111" t="b">
        <v>1</v>
      </c>
      <c r="L145" s="117" t="s">
        <v>1275</v>
      </c>
      <c r="M145" s="111" t="b">
        <v>1</v>
      </c>
      <c r="N145" s="111" t="s">
        <v>1276</v>
      </c>
      <c r="O145" s="118" t="str">
        <f>TPG!I145</f>
        <v>10161/516500</v>
      </c>
      <c r="P145" s="111" t="b">
        <v>1</v>
      </c>
      <c r="Q145" s="111" t="b">
        <v>1</v>
      </c>
      <c r="R145" s="111" t="b">
        <v>1</v>
      </c>
      <c r="T145" s="10">
        <f t="shared" si="6"/>
        <v>10</v>
      </c>
      <c r="U145" s="289">
        <f t="shared" si="7"/>
        <v>19</v>
      </c>
    </row>
    <row r="146" spans="1:21" x14ac:dyDescent="0.25">
      <c r="A146" s="108">
        <v>1</v>
      </c>
      <c r="B146" s="109">
        <v>2</v>
      </c>
      <c r="C146" s="110">
        <f>TPG!J146</f>
        <v>0</v>
      </c>
      <c r="D146" s="111" t="b">
        <v>1</v>
      </c>
      <c r="E146" s="112" t="str">
        <f>RIGHT(TPG!C146,4)&amp;"."&amp;TPG!M146&amp;"."&amp;TPG!K146&amp;"."&amp;$C$5</f>
        <v>.TPG..Ma22</v>
      </c>
      <c r="F146" s="113">
        <f t="shared" ca="1" si="4"/>
        <v>44697</v>
      </c>
      <c r="G146" s="114" cm="1">
        <f t="array" ref="G146">IF(SUMPRODUCT((TPG!$Q$19:$AB$19=$B$5)*TPG!Q146:AB146)&gt;0,SUMPRODUCT((TPG!$Q$19:$AB$19=$B$5)*TPG!Q146:AB146),0)</f>
        <v>0</v>
      </c>
      <c r="H146" s="115">
        <f t="shared" ca="1" si="5"/>
        <v>44697</v>
      </c>
      <c r="I146" s="116">
        <v>0</v>
      </c>
      <c r="J146" s="112" t="str">
        <f>LEFT(TPG!D146,20)&amp;"."&amp;TPGPAY!E146</f>
        <v>Oakleigh..TPG..Ma22</v>
      </c>
      <c r="K146" s="111" t="b">
        <v>1</v>
      </c>
      <c r="L146" s="117" t="s">
        <v>1275</v>
      </c>
      <c r="M146" s="111" t="b">
        <v>1</v>
      </c>
      <c r="N146" s="111" t="s">
        <v>1276</v>
      </c>
      <c r="O146" s="118" t="str">
        <f>TPG!I146</f>
        <v>10161/516500</v>
      </c>
      <c r="P146" s="111" t="b">
        <v>1</v>
      </c>
      <c r="Q146" s="111" t="b">
        <v>1</v>
      </c>
      <c r="R146" s="111" t="b">
        <v>1</v>
      </c>
      <c r="T146" s="10">
        <f t="shared" si="6"/>
        <v>10</v>
      </c>
      <c r="U146" s="289">
        <f t="shared" si="7"/>
        <v>19</v>
      </c>
    </row>
    <row r="147" spans="1:21" x14ac:dyDescent="0.25">
      <c r="A147" s="108">
        <v>1</v>
      </c>
      <c r="B147" s="109">
        <v>2</v>
      </c>
      <c r="C147" s="110">
        <f>TPG!J147</f>
        <v>0</v>
      </c>
      <c r="D147" s="111" t="b">
        <v>1</v>
      </c>
      <c r="E147" s="112" t="str">
        <f>RIGHT(TPG!C147,4)&amp;"."&amp;TPG!M147&amp;"."&amp;TPG!K147&amp;"."&amp;$C$5</f>
        <v>.TPG..Ma22</v>
      </c>
      <c r="F147" s="113">
        <f t="shared" ca="1" si="4"/>
        <v>44697</v>
      </c>
      <c r="G147" s="114" cm="1">
        <f t="array" ref="G147">IF(SUMPRODUCT((TPG!$Q$19:$AB$19=$B$5)*TPG!Q147:AB147)&gt;0,SUMPRODUCT((TPG!$Q$19:$AB$19=$B$5)*TPG!Q147:AB147),0)</f>
        <v>0</v>
      </c>
      <c r="H147" s="115">
        <f t="shared" ca="1" si="5"/>
        <v>44697</v>
      </c>
      <c r="I147" s="116">
        <v>0</v>
      </c>
      <c r="J147" s="112" t="str">
        <f>LEFT(TPG!D147,20)&amp;"."&amp;TPGPAY!E147</f>
        <v>Kisharon Inclusive S..TPG..Ma22</v>
      </c>
      <c r="K147" s="111" t="b">
        <v>1</v>
      </c>
      <c r="L147" s="117" t="s">
        <v>1275</v>
      </c>
      <c r="M147" s="111" t="b">
        <v>1</v>
      </c>
      <c r="N147" s="111" t="s">
        <v>1276</v>
      </c>
      <c r="O147" s="118" t="str">
        <f>TPG!I147</f>
        <v>10161/516500</v>
      </c>
      <c r="P147" s="111" t="b">
        <v>1</v>
      </c>
      <c r="Q147" s="111" t="b">
        <v>1</v>
      </c>
      <c r="R147" s="111" t="b">
        <v>1</v>
      </c>
      <c r="T147" s="10">
        <f t="shared" si="6"/>
        <v>10</v>
      </c>
      <c r="U147" s="289">
        <f t="shared" si="7"/>
        <v>31</v>
      </c>
    </row>
    <row r="148" spans="1:21" x14ac:dyDescent="0.25">
      <c r="A148" s="108">
        <v>1</v>
      </c>
      <c r="B148" s="109">
        <v>2</v>
      </c>
      <c r="C148" s="110">
        <f>TPG!J148</f>
        <v>0</v>
      </c>
      <c r="D148" s="111" t="b">
        <v>1</v>
      </c>
      <c r="E148" s="112" t="str">
        <f>RIGHT(TPG!C148,4)&amp;"."&amp;TPG!M148&amp;"."&amp;TPG!K148&amp;"."&amp;$C$5</f>
        <v>.TPG..Ma22</v>
      </c>
      <c r="F148" s="113">
        <f t="shared" ca="1" si="4"/>
        <v>44697</v>
      </c>
      <c r="G148" s="114" cm="1">
        <f t="array" ref="G148">IF(SUMPRODUCT((TPG!$Q$19:$AB$19=$B$5)*TPG!Q148:AB148)&gt;0,SUMPRODUCT((TPG!$Q$19:$AB$19=$B$5)*TPG!Q148:AB148),0)</f>
        <v>0</v>
      </c>
      <c r="H148" s="115">
        <f t="shared" ca="1" si="5"/>
        <v>44697</v>
      </c>
      <c r="I148" s="116">
        <v>0</v>
      </c>
      <c r="J148" s="112" t="str">
        <f>LEFT(TPG!D148,20)&amp;"."&amp;TPGPAY!E148</f>
        <v>Oak Hill School..TPG..Ma22</v>
      </c>
      <c r="K148" s="111" t="b">
        <v>1</v>
      </c>
      <c r="L148" s="117" t="s">
        <v>1275</v>
      </c>
      <c r="M148" s="111" t="b">
        <v>1</v>
      </c>
      <c r="N148" s="111" t="s">
        <v>1276</v>
      </c>
      <c r="O148" s="118" t="str">
        <f>TPG!I148</f>
        <v>10161/516500</v>
      </c>
      <c r="P148" s="111" t="b">
        <v>1</v>
      </c>
      <c r="Q148" s="111" t="b">
        <v>1</v>
      </c>
      <c r="R148" s="111" t="b">
        <v>1</v>
      </c>
      <c r="T148" s="10">
        <f t="shared" si="6"/>
        <v>10</v>
      </c>
      <c r="U148" s="289">
        <f t="shared" si="7"/>
        <v>26</v>
      </c>
    </row>
    <row r="149" spans="1:21" x14ac:dyDescent="0.25">
      <c r="A149" s="108">
        <v>1</v>
      </c>
      <c r="B149" s="109">
        <v>2</v>
      </c>
      <c r="C149" s="110">
        <f>TPG!J149</f>
        <v>0</v>
      </c>
      <c r="D149" s="111" t="b">
        <v>1</v>
      </c>
      <c r="E149" s="112" t="str">
        <f>RIGHT(TPG!C149,4)&amp;"."&amp;TPG!M149&amp;"."&amp;TPG!K149&amp;"."&amp;$C$5</f>
        <v>.TPG..Ma22</v>
      </c>
      <c r="F149" s="113">
        <f t="shared" ref="F149:F212" ca="1" si="8">TODAY()</f>
        <v>44697</v>
      </c>
      <c r="G149" s="114" cm="1">
        <f t="array" ref="G149">IF(SUMPRODUCT((TPG!$Q$19:$AB$19=$B$5)*TPG!Q149:AB149)&gt;0,SUMPRODUCT((TPG!$Q$19:$AB$19=$B$5)*TPG!Q149:AB149),0)</f>
        <v>0</v>
      </c>
      <c r="H149" s="115">
        <f t="shared" ref="H149:H212" ca="1" si="9">F149</f>
        <v>44697</v>
      </c>
      <c r="I149" s="116">
        <v>0</v>
      </c>
      <c r="J149" s="112" t="str">
        <f>LEFT(TPG!D149,20)&amp;"."&amp;TPGPAY!E149</f>
        <v>Oak Lodge Academy..TPG..Ma22</v>
      </c>
      <c r="K149" s="111" t="b">
        <v>1</v>
      </c>
      <c r="L149" s="117" t="s">
        <v>1275</v>
      </c>
      <c r="M149" s="111" t="b">
        <v>1</v>
      </c>
      <c r="N149" s="111" t="s">
        <v>1276</v>
      </c>
      <c r="O149" s="118" t="str">
        <f>TPG!I149</f>
        <v>10161/516500</v>
      </c>
      <c r="P149" s="111" t="b">
        <v>1</v>
      </c>
      <c r="Q149" s="111" t="b">
        <v>1</v>
      </c>
      <c r="R149" s="111" t="b">
        <v>1</v>
      </c>
      <c r="T149" s="10">
        <f t="shared" ref="T149:T212" si="10">LEN(E149)</f>
        <v>10</v>
      </c>
      <c r="U149" s="289">
        <f t="shared" ref="U149:U212" si="11">LEN(J149)</f>
        <v>28</v>
      </c>
    </row>
    <row r="150" spans="1:21" x14ac:dyDescent="0.25">
      <c r="A150" s="108">
        <v>1</v>
      </c>
      <c r="B150" s="109">
        <v>2</v>
      </c>
      <c r="C150" s="110">
        <f>TPG!J150</f>
        <v>0</v>
      </c>
      <c r="D150" s="111" t="b">
        <v>1</v>
      </c>
      <c r="E150" s="112" t="str">
        <f>RIGHT(TPG!C150,4)&amp;"."&amp;TPG!M150&amp;"."&amp;TPG!K150&amp;"."&amp;$C$5</f>
        <v>.TPG..Ma22</v>
      </c>
      <c r="F150" s="113">
        <f t="shared" ca="1" si="8"/>
        <v>44697</v>
      </c>
      <c r="G150" s="114" cm="1">
        <f t="array" ref="G150">IF(SUMPRODUCT((TPG!$Q$19:$AB$19=$B$5)*TPG!Q150:AB150)&gt;0,SUMPRODUCT((TPG!$Q$19:$AB$19=$B$5)*TPG!Q150:AB150),0)</f>
        <v>0</v>
      </c>
      <c r="H150" s="115">
        <f t="shared" ca="1" si="9"/>
        <v>44697</v>
      </c>
      <c r="I150" s="116">
        <v>0</v>
      </c>
      <c r="J150" s="112" t="str">
        <f>LEFT(TPG!D150,20)&amp;"."&amp;TPGPAY!E150</f>
        <v xml:space="preserve"> Please choose a sch..TPG..Ma22</v>
      </c>
      <c r="K150" s="111" t="b">
        <v>1</v>
      </c>
      <c r="L150" s="117" t="s">
        <v>1275</v>
      </c>
      <c r="M150" s="111" t="b">
        <v>1</v>
      </c>
      <c r="N150" s="111" t="s">
        <v>1276</v>
      </c>
      <c r="O150" s="118" t="str">
        <f>TPG!I150</f>
        <v>11294/543965</v>
      </c>
      <c r="P150" s="111" t="b">
        <v>1</v>
      </c>
      <c r="Q150" s="111" t="b">
        <v>1</v>
      </c>
      <c r="R150" s="111" t="b">
        <v>1</v>
      </c>
      <c r="T150" s="10">
        <f t="shared" si="10"/>
        <v>10</v>
      </c>
      <c r="U150" s="289">
        <f t="shared" si="11"/>
        <v>31</v>
      </c>
    </row>
    <row r="151" spans="1:21" x14ac:dyDescent="0.25">
      <c r="A151" s="108">
        <v>1</v>
      </c>
      <c r="B151" s="109">
        <v>2</v>
      </c>
      <c r="C151" s="110">
        <f>TPG!J151</f>
        <v>0</v>
      </c>
      <c r="D151" s="111" t="b">
        <v>1</v>
      </c>
      <c r="E151" s="112" t="str">
        <f>RIGHT(TPG!C151,4)&amp;"."&amp;TPG!M151&amp;"."&amp;TPG!K151&amp;"."&amp;$C$5</f>
        <v>.TPG..Ma22</v>
      </c>
      <c r="F151" s="113">
        <f t="shared" ca="1" si="8"/>
        <v>44697</v>
      </c>
      <c r="G151" s="114" cm="1">
        <f t="array" ref="G151">IF(SUMPRODUCT((TPG!$Q$19:$AB$19=$B$5)*TPG!Q151:AB151)&gt;0,SUMPRODUCT((TPG!$Q$19:$AB$19=$B$5)*TPG!Q151:AB151),0)</f>
        <v>0</v>
      </c>
      <c r="H151" s="115">
        <f t="shared" ca="1" si="9"/>
        <v>44697</v>
      </c>
      <c r="I151" s="116">
        <v>0</v>
      </c>
      <c r="J151" s="112" t="str">
        <f>LEFT(TPG!D151,20)&amp;"."&amp;TPGPAY!E151</f>
        <v xml:space="preserve"> Please choose a sch..TPG..Ma22</v>
      </c>
      <c r="K151" s="111" t="b">
        <v>1</v>
      </c>
      <c r="L151" s="117" t="s">
        <v>1275</v>
      </c>
      <c r="M151" s="111" t="b">
        <v>1</v>
      </c>
      <c r="N151" s="111" t="s">
        <v>1276</v>
      </c>
      <c r="O151" s="118" t="str">
        <f>TPG!I151</f>
        <v>11294/543965</v>
      </c>
      <c r="P151" s="111" t="b">
        <v>1</v>
      </c>
      <c r="Q151" s="111" t="b">
        <v>1</v>
      </c>
      <c r="R151" s="111" t="b">
        <v>1</v>
      </c>
      <c r="T151" s="10">
        <f t="shared" si="10"/>
        <v>10</v>
      </c>
      <c r="U151" s="289">
        <f t="shared" si="11"/>
        <v>31</v>
      </c>
    </row>
    <row r="152" spans="1:21" x14ac:dyDescent="0.25">
      <c r="A152" s="108">
        <v>1</v>
      </c>
      <c r="B152" s="109">
        <v>2</v>
      </c>
      <c r="C152" s="110">
        <f>TPG!J152</f>
        <v>0</v>
      </c>
      <c r="D152" s="111" t="b">
        <v>1</v>
      </c>
      <c r="E152" s="112" t="str">
        <f>RIGHT(TPG!C152,4)&amp;"."&amp;TPG!M152&amp;"."&amp;TPG!K152&amp;"."&amp;$C$5</f>
        <v>.TPG..Ma22</v>
      </c>
      <c r="F152" s="113">
        <f t="shared" ca="1" si="8"/>
        <v>44697</v>
      </c>
      <c r="G152" s="114" cm="1">
        <f t="array" ref="G152">IF(SUMPRODUCT((TPG!$Q$19:$AB$19=$B$5)*TPG!Q152:AB152)&gt;0,SUMPRODUCT((TPG!$Q$19:$AB$19=$B$5)*TPG!Q152:AB152),0)</f>
        <v>0</v>
      </c>
      <c r="H152" s="115">
        <f t="shared" ca="1" si="9"/>
        <v>44697</v>
      </c>
      <c r="I152" s="116">
        <v>0</v>
      </c>
      <c r="J152" s="112" t="str">
        <f>LEFT(TPG!D152,20)&amp;"."&amp;TPGPAY!E152</f>
        <v xml:space="preserve"> Please choose a sch..TPG..Ma22</v>
      </c>
      <c r="K152" s="111" t="b">
        <v>1</v>
      </c>
      <c r="L152" s="117" t="s">
        <v>1275</v>
      </c>
      <c r="M152" s="111" t="b">
        <v>1</v>
      </c>
      <c r="N152" s="111" t="s">
        <v>1276</v>
      </c>
      <c r="O152" s="118" t="str">
        <f>TPG!I152</f>
        <v>11294/543965</v>
      </c>
      <c r="P152" s="111" t="b">
        <v>1</v>
      </c>
      <c r="Q152" s="111" t="b">
        <v>1</v>
      </c>
      <c r="R152" s="111" t="b">
        <v>1</v>
      </c>
      <c r="T152" s="10">
        <f t="shared" si="10"/>
        <v>10</v>
      </c>
      <c r="U152" s="289">
        <f t="shared" si="11"/>
        <v>31</v>
      </c>
    </row>
    <row r="153" spans="1:21" x14ac:dyDescent="0.25">
      <c r="A153" s="108">
        <v>1</v>
      </c>
      <c r="B153" s="109">
        <v>2</v>
      </c>
      <c r="C153" s="110">
        <f>TPG!J153</f>
        <v>0</v>
      </c>
      <c r="D153" s="111" t="b">
        <v>1</v>
      </c>
      <c r="E153" s="112" t="str">
        <f>RIGHT(TPG!C153,4)&amp;"."&amp;TPG!M153&amp;"."&amp;TPG!K153&amp;"."&amp;$C$5</f>
        <v>.TPG..Ma22</v>
      </c>
      <c r="F153" s="113">
        <f t="shared" ca="1" si="8"/>
        <v>44697</v>
      </c>
      <c r="G153" s="114" cm="1">
        <f t="array" ref="G153">IF(SUMPRODUCT((TPG!$Q$19:$AB$19=$B$5)*TPG!Q153:AB153)&gt;0,SUMPRODUCT((TPG!$Q$19:$AB$19=$B$5)*TPG!Q153:AB153),0)</f>
        <v>0</v>
      </c>
      <c r="H153" s="115">
        <f t="shared" ca="1" si="9"/>
        <v>44697</v>
      </c>
      <c r="I153" s="116">
        <v>0</v>
      </c>
      <c r="J153" s="112" t="str">
        <f>LEFT(TPG!D153,20)&amp;"."&amp;TPGPAY!E153</f>
        <v xml:space="preserve"> Please choose a sch..TPG..Ma22</v>
      </c>
      <c r="K153" s="111" t="b">
        <v>1</v>
      </c>
      <c r="L153" s="117" t="s">
        <v>1275</v>
      </c>
      <c r="M153" s="111" t="b">
        <v>1</v>
      </c>
      <c r="N153" s="111" t="s">
        <v>1276</v>
      </c>
      <c r="O153" s="118" t="str">
        <f>TPG!I153</f>
        <v>11294/543965</v>
      </c>
      <c r="P153" s="111" t="b">
        <v>1</v>
      </c>
      <c r="Q153" s="111" t="b">
        <v>1</v>
      </c>
      <c r="R153" s="111" t="b">
        <v>1</v>
      </c>
      <c r="T153" s="10">
        <f t="shared" si="10"/>
        <v>10</v>
      </c>
      <c r="U153" s="289">
        <f t="shared" si="11"/>
        <v>31</v>
      </c>
    </row>
    <row r="154" spans="1:21" x14ac:dyDescent="0.25">
      <c r="A154" s="108">
        <v>1</v>
      </c>
      <c r="B154" s="109">
        <v>2</v>
      </c>
      <c r="C154" s="110">
        <f>TPG!J154</f>
        <v>0</v>
      </c>
      <c r="D154" s="111" t="b">
        <v>1</v>
      </c>
      <c r="E154" s="112" t="str">
        <f>RIGHT(TPG!C154,4)&amp;"."&amp;TPG!M154&amp;"."&amp;TPG!K154&amp;"."&amp;$C$5</f>
        <v>.TPG..Ma22</v>
      </c>
      <c r="F154" s="113">
        <f t="shared" ca="1" si="8"/>
        <v>44697</v>
      </c>
      <c r="G154" s="114" cm="1">
        <f t="array" ref="G154">IF(SUMPRODUCT((TPG!$Q$19:$AB$19=$B$5)*TPG!Q154:AB154)&gt;0,SUMPRODUCT((TPG!$Q$19:$AB$19=$B$5)*TPG!Q154:AB154),0)</f>
        <v>0</v>
      </c>
      <c r="H154" s="115">
        <f t="shared" ca="1" si="9"/>
        <v>44697</v>
      </c>
      <c r="I154" s="116">
        <v>0</v>
      </c>
      <c r="J154" s="112" t="str">
        <f>LEFT(TPG!D154,20)&amp;"."&amp;TPGPAY!E154</f>
        <v xml:space="preserve"> Please choose a sch..TPG..Ma22</v>
      </c>
      <c r="K154" s="111" t="b">
        <v>1</v>
      </c>
      <c r="L154" s="117" t="s">
        <v>1275</v>
      </c>
      <c r="M154" s="111" t="b">
        <v>1</v>
      </c>
      <c r="N154" s="111" t="s">
        <v>1276</v>
      </c>
      <c r="O154" s="118" t="str">
        <f>TPG!I154</f>
        <v>11294/543965</v>
      </c>
      <c r="P154" s="111" t="b">
        <v>1</v>
      </c>
      <c r="Q154" s="111" t="b">
        <v>1</v>
      </c>
      <c r="R154" s="111" t="b">
        <v>1</v>
      </c>
      <c r="T154" s="10">
        <f t="shared" si="10"/>
        <v>10</v>
      </c>
      <c r="U154" s="289">
        <f t="shared" si="11"/>
        <v>31</v>
      </c>
    </row>
    <row r="155" spans="1:21" x14ac:dyDescent="0.25">
      <c r="A155" s="108">
        <v>1</v>
      </c>
      <c r="B155" s="109">
        <v>2</v>
      </c>
      <c r="C155" s="110">
        <f>TPG!J155</f>
        <v>0</v>
      </c>
      <c r="D155" s="111" t="b">
        <v>1</v>
      </c>
      <c r="E155" s="112" t="str">
        <f>RIGHT(TPG!C155,4)&amp;"."&amp;TPG!M155&amp;"."&amp;TPG!K155&amp;"."&amp;$C$5</f>
        <v>.TPG..Ma22</v>
      </c>
      <c r="F155" s="113">
        <f t="shared" ca="1" si="8"/>
        <v>44697</v>
      </c>
      <c r="G155" s="114" cm="1">
        <f t="array" ref="G155">IF(SUMPRODUCT((TPG!$Q$19:$AB$19=$B$5)*TPG!Q155:AB155)&gt;0,SUMPRODUCT((TPG!$Q$19:$AB$19=$B$5)*TPG!Q155:AB155),0)</f>
        <v>0</v>
      </c>
      <c r="H155" s="115">
        <f t="shared" ca="1" si="9"/>
        <v>44697</v>
      </c>
      <c r="I155" s="116">
        <v>0</v>
      </c>
      <c r="J155" s="112" t="str">
        <f>LEFT(TPG!D155,20)&amp;"."&amp;TPGPAY!E155</f>
        <v xml:space="preserve"> Please choose a sch..TPG..Ma22</v>
      </c>
      <c r="K155" s="111" t="b">
        <v>1</v>
      </c>
      <c r="L155" s="117" t="s">
        <v>1275</v>
      </c>
      <c r="M155" s="111" t="b">
        <v>1</v>
      </c>
      <c r="N155" s="111" t="s">
        <v>1276</v>
      </c>
      <c r="O155" s="118" t="str">
        <f>TPG!I155</f>
        <v>11294/543965</v>
      </c>
      <c r="P155" s="111" t="b">
        <v>1</v>
      </c>
      <c r="Q155" s="111" t="b">
        <v>1</v>
      </c>
      <c r="R155" s="111" t="b">
        <v>1</v>
      </c>
      <c r="T155" s="10">
        <f t="shared" si="10"/>
        <v>10</v>
      </c>
      <c r="U155" s="289">
        <f t="shared" si="11"/>
        <v>31</v>
      </c>
    </row>
    <row r="156" spans="1:21" x14ac:dyDescent="0.25">
      <c r="A156" s="108">
        <v>1</v>
      </c>
      <c r="B156" s="109">
        <v>2</v>
      </c>
      <c r="C156" s="110">
        <f>TPG!J156</f>
        <v>0</v>
      </c>
      <c r="D156" s="111" t="b">
        <v>1</v>
      </c>
      <c r="E156" s="112" t="str">
        <f>RIGHT(TPG!C156,4)&amp;"."&amp;TPG!M156&amp;"."&amp;TPG!K156&amp;"."&amp;$C$5</f>
        <v>.TPG..Ma22</v>
      </c>
      <c r="F156" s="113">
        <f t="shared" ca="1" si="8"/>
        <v>44697</v>
      </c>
      <c r="G156" s="114" cm="1">
        <f t="array" ref="G156">IF(SUMPRODUCT((TPG!$Q$19:$AB$19=$B$5)*TPG!Q156:AB156)&gt;0,SUMPRODUCT((TPG!$Q$19:$AB$19=$B$5)*TPG!Q156:AB156),0)</f>
        <v>0</v>
      </c>
      <c r="H156" s="115">
        <f t="shared" ca="1" si="9"/>
        <v>44697</v>
      </c>
      <c r="I156" s="116">
        <v>0</v>
      </c>
      <c r="J156" s="112" t="str">
        <f>LEFT(TPG!D156,20)&amp;"."&amp;TPGPAY!E156</f>
        <v xml:space="preserve"> Please choose a sch..TPG..Ma22</v>
      </c>
      <c r="K156" s="111" t="b">
        <v>1</v>
      </c>
      <c r="L156" s="117" t="s">
        <v>1275</v>
      </c>
      <c r="M156" s="111" t="b">
        <v>1</v>
      </c>
      <c r="N156" s="111" t="s">
        <v>1276</v>
      </c>
      <c r="O156" s="118" t="str">
        <f>TPG!I156</f>
        <v>11294/543965</v>
      </c>
      <c r="P156" s="111" t="b">
        <v>1</v>
      </c>
      <c r="Q156" s="111" t="b">
        <v>1</v>
      </c>
      <c r="R156" s="111" t="b">
        <v>1</v>
      </c>
      <c r="T156" s="10">
        <f t="shared" si="10"/>
        <v>10</v>
      </c>
      <c r="U156" s="289">
        <f t="shared" si="11"/>
        <v>31</v>
      </c>
    </row>
    <row r="157" spans="1:21" x14ac:dyDescent="0.25">
      <c r="A157" s="108">
        <v>1</v>
      </c>
      <c r="B157" s="109">
        <v>2</v>
      </c>
      <c r="C157" s="110">
        <f>TPG!J157</f>
        <v>0</v>
      </c>
      <c r="D157" s="111" t="b">
        <v>1</v>
      </c>
      <c r="E157" s="112" t="str">
        <f>RIGHT(TPG!C157,4)&amp;"."&amp;TPG!M157&amp;"."&amp;TPG!K157&amp;"."&amp;$C$5</f>
        <v>.TPG..Ma22</v>
      </c>
      <c r="F157" s="113">
        <f t="shared" ca="1" si="8"/>
        <v>44697</v>
      </c>
      <c r="G157" s="114" cm="1">
        <f t="array" ref="G157">IF(SUMPRODUCT((TPG!$Q$19:$AB$19=$B$5)*TPG!Q157:AB157)&gt;0,SUMPRODUCT((TPG!$Q$19:$AB$19=$B$5)*TPG!Q157:AB157),0)</f>
        <v>0</v>
      </c>
      <c r="H157" s="115">
        <f t="shared" ca="1" si="9"/>
        <v>44697</v>
      </c>
      <c r="I157" s="116">
        <v>0</v>
      </c>
      <c r="J157" s="112" t="str">
        <f>LEFT(TPG!D157,20)&amp;"."&amp;TPGPAY!E157</f>
        <v xml:space="preserve"> Please choose a sch..TPG..Ma22</v>
      </c>
      <c r="K157" s="111" t="b">
        <v>1</v>
      </c>
      <c r="L157" s="117" t="s">
        <v>1275</v>
      </c>
      <c r="M157" s="111" t="b">
        <v>1</v>
      </c>
      <c r="N157" s="111" t="s">
        <v>1276</v>
      </c>
      <c r="O157" s="118" t="str">
        <f>TPG!I157</f>
        <v>11294/543965</v>
      </c>
      <c r="P157" s="111" t="b">
        <v>1</v>
      </c>
      <c r="Q157" s="111" t="b">
        <v>1</v>
      </c>
      <c r="R157" s="111" t="b">
        <v>1</v>
      </c>
      <c r="T157" s="10">
        <f t="shared" si="10"/>
        <v>10</v>
      </c>
      <c r="U157" s="289">
        <f t="shared" si="11"/>
        <v>31</v>
      </c>
    </row>
    <row r="158" spans="1:21" x14ac:dyDescent="0.25">
      <c r="A158" s="108">
        <v>1</v>
      </c>
      <c r="B158" s="109">
        <v>2</v>
      </c>
      <c r="C158" s="110">
        <f>TPG!J158</f>
        <v>0</v>
      </c>
      <c r="D158" s="111" t="b">
        <v>1</v>
      </c>
      <c r="E158" s="112" t="str">
        <f>RIGHT(TPG!C158,4)&amp;"."&amp;TPG!M158&amp;"."&amp;TPG!K158&amp;"."&amp;$C$5</f>
        <v>.TPG..Ma22</v>
      </c>
      <c r="F158" s="113">
        <f t="shared" ca="1" si="8"/>
        <v>44697</v>
      </c>
      <c r="G158" s="114" cm="1">
        <f t="array" ref="G158">IF(SUMPRODUCT((TPG!$Q$19:$AB$19=$B$5)*TPG!Q158:AB158)&gt;0,SUMPRODUCT((TPG!$Q$19:$AB$19=$B$5)*TPG!Q158:AB158),0)</f>
        <v>0</v>
      </c>
      <c r="H158" s="115">
        <f t="shared" ca="1" si="9"/>
        <v>44697</v>
      </c>
      <c r="I158" s="116">
        <v>0</v>
      </c>
      <c r="J158" s="112" t="str">
        <f>LEFT(TPG!D158,20)&amp;"."&amp;TPGPAY!E158</f>
        <v xml:space="preserve"> Please choose a sch..TPG..Ma22</v>
      </c>
      <c r="K158" s="111" t="b">
        <v>1</v>
      </c>
      <c r="L158" s="117" t="s">
        <v>1275</v>
      </c>
      <c r="M158" s="111" t="b">
        <v>1</v>
      </c>
      <c r="N158" s="111" t="s">
        <v>1276</v>
      </c>
      <c r="O158" s="118" t="str">
        <f>TPG!I158</f>
        <v>11294/543965</v>
      </c>
      <c r="P158" s="111" t="b">
        <v>1</v>
      </c>
      <c r="Q158" s="111" t="b">
        <v>1</v>
      </c>
      <c r="R158" s="111" t="b">
        <v>1</v>
      </c>
      <c r="T158" s="10">
        <f t="shared" si="10"/>
        <v>10</v>
      </c>
      <c r="U158" s="289">
        <f t="shared" si="11"/>
        <v>31</v>
      </c>
    </row>
    <row r="159" spans="1:21" x14ac:dyDescent="0.25">
      <c r="A159" s="108">
        <v>1</v>
      </c>
      <c r="B159" s="109">
        <v>2</v>
      </c>
      <c r="C159" s="110">
        <f>TPG!J159</f>
        <v>0</v>
      </c>
      <c r="D159" s="111" t="b">
        <v>1</v>
      </c>
      <c r="E159" s="112" t="str">
        <f>RIGHT(TPG!C159,4)&amp;"."&amp;TPG!M159&amp;"."&amp;TPG!K159&amp;"."&amp;$C$5</f>
        <v>.TPG..Ma22</v>
      </c>
      <c r="F159" s="113">
        <f t="shared" ca="1" si="8"/>
        <v>44697</v>
      </c>
      <c r="G159" s="114" cm="1">
        <f t="array" ref="G159">IF(SUMPRODUCT((TPG!$Q$19:$AB$19=$B$5)*TPG!Q159:AB159)&gt;0,SUMPRODUCT((TPG!$Q$19:$AB$19=$B$5)*TPG!Q159:AB159),0)</f>
        <v>0</v>
      </c>
      <c r="H159" s="115">
        <f t="shared" ca="1" si="9"/>
        <v>44697</v>
      </c>
      <c r="I159" s="116">
        <v>0</v>
      </c>
      <c r="J159" s="112" t="str">
        <f>LEFT(TPG!D159,20)&amp;"."&amp;TPGPAY!E159</f>
        <v xml:space="preserve"> Please choose a sch..TPG..Ma22</v>
      </c>
      <c r="K159" s="111" t="b">
        <v>1</v>
      </c>
      <c r="L159" s="117" t="s">
        <v>1275</v>
      </c>
      <c r="M159" s="111" t="b">
        <v>1</v>
      </c>
      <c r="N159" s="111" t="s">
        <v>1276</v>
      </c>
      <c r="O159" s="118" t="str">
        <f>TPG!I159</f>
        <v>11294/543965</v>
      </c>
      <c r="P159" s="111" t="b">
        <v>1</v>
      </c>
      <c r="Q159" s="111" t="b">
        <v>1</v>
      </c>
      <c r="R159" s="111" t="b">
        <v>1</v>
      </c>
      <c r="T159" s="10">
        <f t="shared" si="10"/>
        <v>10</v>
      </c>
      <c r="U159" s="289">
        <f t="shared" si="11"/>
        <v>31</v>
      </c>
    </row>
    <row r="160" spans="1:21" x14ac:dyDescent="0.25">
      <c r="A160" s="108">
        <v>1</v>
      </c>
      <c r="B160" s="109">
        <v>2</v>
      </c>
      <c r="C160" s="110">
        <f>TPG!J160</f>
        <v>0</v>
      </c>
      <c r="D160" s="111" t="b">
        <v>1</v>
      </c>
      <c r="E160" s="112" t="str">
        <f>RIGHT(TPG!C160,4)&amp;"."&amp;TPG!M160&amp;"."&amp;TPG!K160&amp;"."&amp;$C$5</f>
        <v>.TPG..Ma22</v>
      </c>
      <c r="F160" s="113">
        <f t="shared" ca="1" si="8"/>
        <v>44697</v>
      </c>
      <c r="G160" s="114" cm="1">
        <f t="array" ref="G160">IF(SUMPRODUCT((TPG!$Q$19:$AB$19=$B$5)*TPG!Q160:AB160)&gt;0,SUMPRODUCT((TPG!$Q$19:$AB$19=$B$5)*TPG!Q160:AB160),0)</f>
        <v>0</v>
      </c>
      <c r="H160" s="115">
        <f t="shared" ca="1" si="9"/>
        <v>44697</v>
      </c>
      <c r="I160" s="116">
        <v>0</v>
      </c>
      <c r="J160" s="112" t="str">
        <f>LEFT(TPG!D160,20)&amp;"."&amp;TPGPAY!E160</f>
        <v xml:space="preserve"> Please choose a sch..TPG..Ma22</v>
      </c>
      <c r="K160" s="111" t="b">
        <v>1</v>
      </c>
      <c r="L160" s="117" t="s">
        <v>1275</v>
      </c>
      <c r="M160" s="111" t="b">
        <v>1</v>
      </c>
      <c r="N160" s="111" t="s">
        <v>1276</v>
      </c>
      <c r="O160" s="118" t="str">
        <f>TPG!I160</f>
        <v>11294/543965</v>
      </c>
      <c r="P160" s="111" t="b">
        <v>1</v>
      </c>
      <c r="Q160" s="111" t="b">
        <v>1</v>
      </c>
      <c r="R160" s="111" t="b">
        <v>1</v>
      </c>
      <c r="T160" s="10">
        <f t="shared" si="10"/>
        <v>10</v>
      </c>
      <c r="U160" s="289">
        <f t="shared" si="11"/>
        <v>31</v>
      </c>
    </row>
    <row r="161" spans="1:21" x14ac:dyDescent="0.25">
      <c r="A161" s="108">
        <v>1</v>
      </c>
      <c r="B161" s="109">
        <v>2</v>
      </c>
      <c r="C161" s="110">
        <f>TPG!J161</f>
        <v>0</v>
      </c>
      <c r="D161" s="111" t="b">
        <v>1</v>
      </c>
      <c r="E161" s="112" t="str">
        <f>RIGHT(TPG!C161,4)&amp;"."&amp;TPG!M161&amp;"."&amp;TPG!K161&amp;"."&amp;$C$5</f>
        <v>.TPG..Ma22</v>
      </c>
      <c r="F161" s="113">
        <f t="shared" ca="1" si="8"/>
        <v>44697</v>
      </c>
      <c r="G161" s="114" cm="1">
        <f t="array" ref="G161">IF(SUMPRODUCT((TPG!$Q$19:$AB$19=$B$5)*TPG!Q161:AB161)&gt;0,SUMPRODUCT((TPG!$Q$19:$AB$19=$B$5)*TPG!Q161:AB161),0)</f>
        <v>0</v>
      </c>
      <c r="H161" s="115">
        <f t="shared" ca="1" si="9"/>
        <v>44697</v>
      </c>
      <c r="I161" s="116">
        <v>0</v>
      </c>
      <c r="J161" s="112" t="str">
        <f>LEFT(TPG!D161,20)&amp;"."&amp;TPGPAY!E161</f>
        <v xml:space="preserve"> Please choose a sch..TPG..Ma22</v>
      </c>
      <c r="K161" s="111" t="b">
        <v>1</v>
      </c>
      <c r="L161" s="117" t="s">
        <v>1275</v>
      </c>
      <c r="M161" s="111" t="b">
        <v>1</v>
      </c>
      <c r="N161" s="111" t="s">
        <v>1276</v>
      </c>
      <c r="O161" s="118" t="str">
        <f>TPG!I161</f>
        <v>11294/543965</v>
      </c>
      <c r="P161" s="111" t="b">
        <v>1</v>
      </c>
      <c r="Q161" s="111" t="b">
        <v>1</v>
      </c>
      <c r="R161" s="111" t="b">
        <v>1</v>
      </c>
      <c r="T161" s="10">
        <f t="shared" si="10"/>
        <v>10</v>
      </c>
      <c r="U161" s="289">
        <f t="shared" si="11"/>
        <v>31</v>
      </c>
    </row>
    <row r="162" spans="1:21" x14ac:dyDescent="0.25">
      <c r="A162" s="108">
        <v>1</v>
      </c>
      <c r="B162" s="109">
        <v>2</v>
      </c>
      <c r="C162" s="110">
        <f>TPG!J162</f>
        <v>0</v>
      </c>
      <c r="D162" s="111" t="b">
        <v>1</v>
      </c>
      <c r="E162" s="112" t="str">
        <f>RIGHT(TPG!C162,4)&amp;"."&amp;TPG!M162&amp;"."&amp;TPG!K162&amp;"."&amp;$C$5</f>
        <v>.TPG..Ma22</v>
      </c>
      <c r="F162" s="113">
        <f t="shared" ca="1" si="8"/>
        <v>44697</v>
      </c>
      <c r="G162" s="114" cm="1">
        <f t="array" ref="G162">IF(SUMPRODUCT((TPG!$Q$19:$AB$19=$B$5)*TPG!Q162:AB162)&gt;0,SUMPRODUCT((TPG!$Q$19:$AB$19=$B$5)*TPG!Q162:AB162),0)</f>
        <v>0</v>
      </c>
      <c r="H162" s="115">
        <f t="shared" ca="1" si="9"/>
        <v>44697</v>
      </c>
      <c r="I162" s="116">
        <v>0</v>
      </c>
      <c r="J162" s="112" t="str">
        <f>LEFT(TPG!D162,20)&amp;"."&amp;TPGPAY!E162</f>
        <v xml:space="preserve"> Please choose a sch..TPG..Ma22</v>
      </c>
      <c r="K162" s="111" t="b">
        <v>1</v>
      </c>
      <c r="L162" s="117" t="s">
        <v>1275</v>
      </c>
      <c r="M162" s="111" t="b">
        <v>1</v>
      </c>
      <c r="N162" s="111" t="s">
        <v>1276</v>
      </c>
      <c r="O162" s="118" t="str">
        <f>TPG!I162</f>
        <v>11294/543965</v>
      </c>
      <c r="P162" s="111" t="b">
        <v>1</v>
      </c>
      <c r="Q162" s="111" t="b">
        <v>1</v>
      </c>
      <c r="R162" s="111" t="b">
        <v>1</v>
      </c>
      <c r="T162" s="10">
        <f t="shared" si="10"/>
        <v>10</v>
      </c>
      <c r="U162" s="289">
        <f t="shared" si="11"/>
        <v>31</v>
      </c>
    </row>
    <row r="163" spans="1:21" x14ac:dyDescent="0.25">
      <c r="A163" s="108">
        <v>1</v>
      </c>
      <c r="B163" s="109">
        <v>2</v>
      </c>
      <c r="C163" s="110">
        <f>TPG!J163</f>
        <v>0</v>
      </c>
      <c r="D163" s="111" t="b">
        <v>1</v>
      </c>
      <c r="E163" s="112" t="str">
        <f>RIGHT(TPG!C163,4)&amp;"."&amp;TPG!M163&amp;"."&amp;TPG!K163&amp;"."&amp;$C$5</f>
        <v>.TPG..Ma22</v>
      </c>
      <c r="F163" s="113">
        <f t="shared" ca="1" si="8"/>
        <v>44697</v>
      </c>
      <c r="G163" s="114" cm="1">
        <f t="array" ref="G163">IF(SUMPRODUCT((TPG!$Q$19:$AB$19=$B$5)*TPG!Q163:AB163)&gt;0,SUMPRODUCT((TPG!$Q$19:$AB$19=$B$5)*TPG!Q163:AB163),0)</f>
        <v>0</v>
      </c>
      <c r="H163" s="115">
        <f t="shared" ca="1" si="9"/>
        <v>44697</v>
      </c>
      <c r="I163" s="116">
        <v>0</v>
      </c>
      <c r="J163" s="112" t="str">
        <f>LEFT(TPG!D163,20)&amp;"."&amp;TPGPAY!E163</f>
        <v xml:space="preserve"> Please choose a sch..TPG..Ma22</v>
      </c>
      <c r="K163" s="111" t="b">
        <v>1</v>
      </c>
      <c r="L163" s="117" t="s">
        <v>1275</v>
      </c>
      <c r="M163" s="111" t="b">
        <v>1</v>
      </c>
      <c r="N163" s="111" t="s">
        <v>1276</v>
      </c>
      <c r="O163" s="118" t="str">
        <f>TPG!I163</f>
        <v>11294/543965</v>
      </c>
      <c r="P163" s="111" t="b">
        <v>1</v>
      </c>
      <c r="Q163" s="111" t="b">
        <v>1</v>
      </c>
      <c r="R163" s="111" t="b">
        <v>1</v>
      </c>
      <c r="T163" s="10">
        <f t="shared" si="10"/>
        <v>10</v>
      </c>
      <c r="U163" s="289">
        <f t="shared" si="11"/>
        <v>31</v>
      </c>
    </row>
    <row r="164" spans="1:21" x14ac:dyDescent="0.25">
      <c r="A164" s="108">
        <v>1</v>
      </c>
      <c r="B164" s="109">
        <v>2</v>
      </c>
      <c r="C164" s="110">
        <f>TPG!J164</f>
        <v>0</v>
      </c>
      <c r="D164" s="111" t="b">
        <v>1</v>
      </c>
      <c r="E164" s="112" t="str">
        <f>RIGHT(TPG!C164,4)&amp;"."&amp;TPG!M164&amp;"."&amp;TPG!K164&amp;"."&amp;$C$5</f>
        <v>.TPG..Ma22</v>
      </c>
      <c r="F164" s="113">
        <f t="shared" ca="1" si="8"/>
        <v>44697</v>
      </c>
      <c r="G164" s="114" cm="1">
        <f t="array" ref="G164">IF(SUMPRODUCT((TPG!$Q$19:$AB$19=$B$5)*TPG!Q164:AB164)&gt;0,SUMPRODUCT((TPG!$Q$19:$AB$19=$B$5)*TPG!Q164:AB164),0)</f>
        <v>0</v>
      </c>
      <c r="H164" s="115">
        <f t="shared" ca="1" si="9"/>
        <v>44697</v>
      </c>
      <c r="I164" s="116">
        <v>0</v>
      </c>
      <c r="J164" s="112" t="str">
        <f>LEFT(TPG!D164,20)&amp;"."&amp;TPGPAY!E164</f>
        <v xml:space="preserve"> Please choose a sch..TPG..Ma22</v>
      </c>
      <c r="K164" s="111" t="b">
        <v>1</v>
      </c>
      <c r="L164" s="117" t="s">
        <v>1275</v>
      </c>
      <c r="M164" s="111" t="b">
        <v>1</v>
      </c>
      <c r="N164" s="111" t="s">
        <v>1276</v>
      </c>
      <c r="O164" s="118" t="str">
        <f>TPG!I164</f>
        <v>11294/543965</v>
      </c>
      <c r="P164" s="111" t="b">
        <v>1</v>
      </c>
      <c r="Q164" s="111" t="b">
        <v>1</v>
      </c>
      <c r="R164" s="111" t="b">
        <v>1</v>
      </c>
      <c r="T164" s="10">
        <f t="shared" si="10"/>
        <v>10</v>
      </c>
      <c r="U164" s="289">
        <f t="shared" si="11"/>
        <v>31</v>
      </c>
    </row>
    <row r="165" spans="1:21" x14ac:dyDescent="0.25">
      <c r="A165" s="108">
        <v>1</v>
      </c>
      <c r="B165" s="109">
        <v>2</v>
      </c>
      <c r="C165" s="110">
        <f>TPG!J165</f>
        <v>0</v>
      </c>
      <c r="D165" s="111" t="b">
        <v>1</v>
      </c>
      <c r="E165" s="112" t="str">
        <f>RIGHT(TPG!C165,4)&amp;"."&amp;TPG!M165&amp;"."&amp;TPG!K165&amp;"."&amp;$C$5</f>
        <v>.TPG..Ma22</v>
      </c>
      <c r="F165" s="113">
        <f t="shared" ca="1" si="8"/>
        <v>44697</v>
      </c>
      <c r="G165" s="114" cm="1">
        <f t="array" ref="G165">IF(SUMPRODUCT((TPG!$Q$19:$AB$19=$B$5)*TPG!Q165:AB165)&gt;0,SUMPRODUCT((TPG!$Q$19:$AB$19=$B$5)*TPG!Q165:AB165),0)</f>
        <v>0</v>
      </c>
      <c r="H165" s="115">
        <f t="shared" ca="1" si="9"/>
        <v>44697</v>
      </c>
      <c r="I165" s="116">
        <v>0</v>
      </c>
      <c r="J165" s="112" t="str">
        <f>LEFT(TPG!D165,20)&amp;"."&amp;TPGPAY!E165</f>
        <v xml:space="preserve"> Please choose a sch..TPG..Ma22</v>
      </c>
      <c r="K165" s="111" t="b">
        <v>1</v>
      </c>
      <c r="L165" s="117" t="s">
        <v>1275</v>
      </c>
      <c r="M165" s="111" t="b">
        <v>1</v>
      </c>
      <c r="N165" s="111" t="s">
        <v>1276</v>
      </c>
      <c r="O165" s="118" t="str">
        <f>TPG!I165</f>
        <v>11294/543965</v>
      </c>
      <c r="P165" s="111" t="b">
        <v>1</v>
      </c>
      <c r="Q165" s="111" t="b">
        <v>1</v>
      </c>
      <c r="R165" s="111" t="b">
        <v>1</v>
      </c>
      <c r="T165" s="10">
        <f t="shared" si="10"/>
        <v>10</v>
      </c>
      <c r="U165" s="289">
        <f t="shared" si="11"/>
        <v>31</v>
      </c>
    </row>
    <row r="166" spans="1:21" x14ac:dyDescent="0.25">
      <c r="A166" s="108">
        <v>1</v>
      </c>
      <c r="B166" s="109">
        <v>2</v>
      </c>
      <c r="C166" s="110">
        <f>TPG!J166</f>
        <v>0</v>
      </c>
      <c r="D166" s="111" t="b">
        <v>1</v>
      </c>
      <c r="E166" s="112" t="str">
        <f>RIGHT(TPG!C166,4)&amp;"."&amp;TPG!M166&amp;"."&amp;TPG!K166&amp;"."&amp;$C$5</f>
        <v>.TPG..Ma22</v>
      </c>
      <c r="F166" s="113">
        <f t="shared" ca="1" si="8"/>
        <v>44697</v>
      </c>
      <c r="G166" s="114" cm="1">
        <f t="array" ref="G166">IF(SUMPRODUCT((TPG!$Q$19:$AB$19=$B$5)*TPG!Q166:AB166)&gt;0,SUMPRODUCT((TPG!$Q$19:$AB$19=$B$5)*TPG!Q166:AB166),0)</f>
        <v>0</v>
      </c>
      <c r="H166" s="115">
        <f t="shared" ca="1" si="9"/>
        <v>44697</v>
      </c>
      <c r="I166" s="116">
        <v>0</v>
      </c>
      <c r="J166" s="112" t="str">
        <f>LEFT(TPG!D166,20)&amp;"."&amp;TPGPAY!E166</f>
        <v xml:space="preserve"> Please choose a sch..TPG..Ma22</v>
      </c>
      <c r="K166" s="111" t="b">
        <v>1</v>
      </c>
      <c r="L166" s="117" t="s">
        <v>1275</v>
      </c>
      <c r="M166" s="111" t="b">
        <v>1</v>
      </c>
      <c r="N166" s="111" t="s">
        <v>1276</v>
      </c>
      <c r="O166" s="118" t="str">
        <f>TPG!I166</f>
        <v>11294/543965</v>
      </c>
      <c r="P166" s="111" t="b">
        <v>1</v>
      </c>
      <c r="Q166" s="111" t="b">
        <v>1</v>
      </c>
      <c r="R166" s="111" t="b">
        <v>1</v>
      </c>
      <c r="T166" s="10">
        <f t="shared" si="10"/>
        <v>10</v>
      </c>
      <c r="U166" s="289">
        <f t="shared" si="11"/>
        <v>31</v>
      </c>
    </row>
    <row r="167" spans="1:21" x14ac:dyDescent="0.25">
      <c r="A167" s="108">
        <v>1</v>
      </c>
      <c r="B167" s="109">
        <v>2</v>
      </c>
      <c r="C167" s="110">
        <f>TPG!J167</f>
        <v>0</v>
      </c>
      <c r="D167" s="111" t="b">
        <v>1</v>
      </c>
      <c r="E167" s="112" t="str">
        <f>RIGHT(TPG!C167,4)&amp;"."&amp;TPG!M167&amp;"."&amp;TPG!K167&amp;"."&amp;$C$5</f>
        <v>.TPG..Ma22</v>
      </c>
      <c r="F167" s="113">
        <f t="shared" ca="1" si="8"/>
        <v>44697</v>
      </c>
      <c r="G167" s="114" cm="1">
        <f t="array" ref="G167">IF(SUMPRODUCT((TPG!$Q$19:$AB$19=$B$5)*TPG!Q167:AB167)&gt;0,SUMPRODUCT((TPG!$Q$19:$AB$19=$B$5)*TPG!Q167:AB167),0)</f>
        <v>0</v>
      </c>
      <c r="H167" s="115">
        <f t="shared" ca="1" si="9"/>
        <v>44697</v>
      </c>
      <c r="I167" s="116">
        <v>0</v>
      </c>
      <c r="J167" s="112" t="str">
        <f>LEFT(TPG!D167,20)&amp;"."&amp;TPGPAY!E167</f>
        <v xml:space="preserve"> Please choose a sch..TPG..Ma22</v>
      </c>
      <c r="K167" s="111" t="b">
        <v>1</v>
      </c>
      <c r="L167" s="117" t="s">
        <v>1275</v>
      </c>
      <c r="M167" s="111" t="b">
        <v>1</v>
      </c>
      <c r="N167" s="111" t="s">
        <v>1276</v>
      </c>
      <c r="O167" s="118" t="str">
        <f>TPG!I167</f>
        <v>11294/543965</v>
      </c>
      <c r="P167" s="111" t="b">
        <v>1</v>
      </c>
      <c r="Q167" s="111" t="b">
        <v>1</v>
      </c>
      <c r="R167" s="111" t="b">
        <v>1</v>
      </c>
      <c r="T167" s="10">
        <f t="shared" si="10"/>
        <v>10</v>
      </c>
      <c r="U167" s="289">
        <f t="shared" si="11"/>
        <v>31</v>
      </c>
    </row>
    <row r="168" spans="1:21" x14ac:dyDescent="0.25">
      <c r="A168" s="108">
        <v>1</v>
      </c>
      <c r="B168" s="109">
        <v>2</v>
      </c>
      <c r="C168" s="110">
        <f>TPG!J168</f>
        <v>0</v>
      </c>
      <c r="D168" s="111" t="b">
        <v>1</v>
      </c>
      <c r="E168" s="112" t="str">
        <f>RIGHT(TPG!C168,4)&amp;"."&amp;TPG!M168&amp;"."&amp;TPG!K168&amp;"."&amp;$C$5</f>
        <v>.TPG..Ma22</v>
      </c>
      <c r="F168" s="113">
        <f t="shared" ca="1" si="8"/>
        <v>44697</v>
      </c>
      <c r="G168" s="114" cm="1">
        <f t="array" ref="G168">IF(SUMPRODUCT((TPG!$Q$19:$AB$19=$B$5)*TPG!Q168:AB168)&gt;0,SUMPRODUCT((TPG!$Q$19:$AB$19=$B$5)*TPG!Q168:AB168),0)</f>
        <v>0</v>
      </c>
      <c r="H168" s="115">
        <f t="shared" ca="1" si="9"/>
        <v>44697</v>
      </c>
      <c r="I168" s="116">
        <v>0</v>
      </c>
      <c r="J168" s="112" t="str">
        <f>LEFT(TPG!D168,20)&amp;"."&amp;TPGPAY!E168</f>
        <v xml:space="preserve"> Please choose a sch..TPG..Ma22</v>
      </c>
      <c r="K168" s="111" t="b">
        <v>1</v>
      </c>
      <c r="L168" s="117" t="s">
        <v>1275</v>
      </c>
      <c r="M168" s="111" t="b">
        <v>1</v>
      </c>
      <c r="N168" s="111" t="s">
        <v>1276</v>
      </c>
      <c r="O168" s="118" t="str">
        <f>TPG!I168</f>
        <v>11294/543965</v>
      </c>
      <c r="P168" s="111" t="b">
        <v>1</v>
      </c>
      <c r="Q168" s="111" t="b">
        <v>1</v>
      </c>
      <c r="R168" s="111" t="b">
        <v>1</v>
      </c>
      <c r="T168" s="10">
        <f t="shared" si="10"/>
        <v>10</v>
      </c>
      <c r="U168" s="289">
        <f t="shared" si="11"/>
        <v>31</v>
      </c>
    </row>
    <row r="169" spans="1:21" x14ac:dyDescent="0.25">
      <c r="A169" s="108">
        <v>1</v>
      </c>
      <c r="B169" s="109">
        <v>2</v>
      </c>
      <c r="C169" s="110">
        <f>TPG!J169</f>
        <v>0</v>
      </c>
      <c r="D169" s="111" t="b">
        <v>1</v>
      </c>
      <c r="E169" s="112" t="str">
        <f>RIGHT(TPG!C169,4)&amp;"."&amp;TPG!M169&amp;"."&amp;TPG!K169&amp;"."&amp;$C$5</f>
        <v>.TPG..Ma22</v>
      </c>
      <c r="F169" s="113">
        <f t="shared" ca="1" si="8"/>
        <v>44697</v>
      </c>
      <c r="G169" s="114" cm="1">
        <f t="array" ref="G169">IF(SUMPRODUCT((TPG!$Q$19:$AB$19=$B$5)*TPG!Q169:AB169)&gt;0,SUMPRODUCT((TPG!$Q$19:$AB$19=$B$5)*TPG!Q169:AB169),0)</f>
        <v>0</v>
      </c>
      <c r="H169" s="115">
        <f t="shared" ca="1" si="9"/>
        <v>44697</v>
      </c>
      <c r="I169" s="116">
        <v>0</v>
      </c>
      <c r="J169" s="112" t="str">
        <f>LEFT(TPG!D169,20)&amp;"."&amp;TPGPAY!E169</f>
        <v xml:space="preserve"> Please choose a sch..TPG..Ma22</v>
      </c>
      <c r="K169" s="111" t="b">
        <v>1</v>
      </c>
      <c r="L169" s="117" t="s">
        <v>1275</v>
      </c>
      <c r="M169" s="111" t="b">
        <v>1</v>
      </c>
      <c r="N169" s="111" t="s">
        <v>1276</v>
      </c>
      <c r="O169" s="118" t="str">
        <f>TPG!I169</f>
        <v>11294/543965</v>
      </c>
      <c r="P169" s="111" t="b">
        <v>1</v>
      </c>
      <c r="Q169" s="111" t="b">
        <v>1</v>
      </c>
      <c r="R169" s="111" t="b">
        <v>1</v>
      </c>
      <c r="T169" s="10">
        <f t="shared" si="10"/>
        <v>10</v>
      </c>
      <c r="U169" s="289">
        <f t="shared" si="11"/>
        <v>31</v>
      </c>
    </row>
    <row r="170" spans="1:21" x14ac:dyDescent="0.25">
      <c r="A170" s="108">
        <v>1</v>
      </c>
      <c r="B170" s="109">
        <v>2</v>
      </c>
      <c r="C170" s="110">
        <f>TPG!J170</f>
        <v>0</v>
      </c>
      <c r="D170" s="111" t="b">
        <v>1</v>
      </c>
      <c r="E170" s="112" t="str">
        <f>RIGHT(TPG!C170,4)&amp;"."&amp;TPG!M170&amp;"."&amp;TPG!K170&amp;"."&amp;$C$5</f>
        <v>.TPG..Ma22</v>
      </c>
      <c r="F170" s="113">
        <f t="shared" ca="1" si="8"/>
        <v>44697</v>
      </c>
      <c r="G170" s="114" cm="1">
        <f t="array" ref="G170">IF(SUMPRODUCT((TPG!$Q$19:$AB$19=$B$5)*TPG!Q170:AB170)&gt;0,SUMPRODUCT((TPG!$Q$19:$AB$19=$B$5)*TPG!Q170:AB170),0)</f>
        <v>0</v>
      </c>
      <c r="H170" s="115">
        <f t="shared" ca="1" si="9"/>
        <v>44697</v>
      </c>
      <c r="I170" s="116">
        <v>0</v>
      </c>
      <c r="J170" s="112" t="str">
        <f>LEFT(TPG!D170,20)&amp;"."&amp;TPGPAY!E170</f>
        <v xml:space="preserve"> Please choose a sch..TPG..Ma22</v>
      </c>
      <c r="K170" s="111" t="b">
        <v>1</v>
      </c>
      <c r="L170" s="117" t="s">
        <v>1275</v>
      </c>
      <c r="M170" s="111" t="b">
        <v>1</v>
      </c>
      <c r="N170" s="111" t="s">
        <v>1276</v>
      </c>
      <c r="O170" s="118" t="str">
        <f>TPG!I170</f>
        <v>11294/543965</v>
      </c>
      <c r="P170" s="111" t="b">
        <v>1</v>
      </c>
      <c r="Q170" s="111" t="b">
        <v>1</v>
      </c>
      <c r="R170" s="111" t="b">
        <v>1</v>
      </c>
      <c r="T170" s="10">
        <f t="shared" si="10"/>
        <v>10</v>
      </c>
      <c r="U170" s="289">
        <f t="shared" si="11"/>
        <v>31</v>
      </c>
    </row>
    <row r="171" spans="1:21" x14ac:dyDescent="0.25">
      <c r="A171" s="108">
        <v>1</v>
      </c>
      <c r="B171" s="109">
        <v>2</v>
      </c>
      <c r="C171" s="110">
        <f>TPG!J171</f>
        <v>0</v>
      </c>
      <c r="D171" s="111" t="b">
        <v>1</v>
      </c>
      <c r="E171" s="112" t="str">
        <f>RIGHT(TPG!C171,4)&amp;"."&amp;TPG!M171&amp;"."&amp;TPG!K171&amp;"."&amp;$C$5</f>
        <v>.TPG..Ma22</v>
      </c>
      <c r="F171" s="113">
        <f t="shared" ca="1" si="8"/>
        <v>44697</v>
      </c>
      <c r="G171" s="114" cm="1">
        <f t="array" ref="G171">IF(SUMPRODUCT((TPG!$Q$19:$AB$19=$B$5)*TPG!Q171:AB171)&gt;0,SUMPRODUCT((TPG!$Q$19:$AB$19=$B$5)*TPG!Q171:AB171),0)</f>
        <v>0</v>
      </c>
      <c r="H171" s="115">
        <f t="shared" ca="1" si="9"/>
        <v>44697</v>
      </c>
      <c r="I171" s="116">
        <v>0</v>
      </c>
      <c r="J171" s="112" t="str">
        <f>LEFT(TPG!D171,20)&amp;"."&amp;TPGPAY!E171</f>
        <v xml:space="preserve"> Please choose a sch..TPG..Ma22</v>
      </c>
      <c r="K171" s="111" t="b">
        <v>1</v>
      </c>
      <c r="L171" s="117" t="s">
        <v>1275</v>
      </c>
      <c r="M171" s="111" t="b">
        <v>1</v>
      </c>
      <c r="N171" s="111" t="s">
        <v>1276</v>
      </c>
      <c r="O171" s="118" t="str">
        <f>TPG!I171</f>
        <v>11294/543965</v>
      </c>
      <c r="P171" s="111" t="b">
        <v>1</v>
      </c>
      <c r="Q171" s="111" t="b">
        <v>1</v>
      </c>
      <c r="R171" s="111" t="b">
        <v>1</v>
      </c>
      <c r="T171" s="10">
        <f t="shared" si="10"/>
        <v>10</v>
      </c>
      <c r="U171" s="289">
        <f t="shared" si="11"/>
        <v>31</v>
      </c>
    </row>
    <row r="172" spans="1:21" x14ac:dyDescent="0.25">
      <c r="A172" s="108">
        <v>1</v>
      </c>
      <c r="B172" s="109">
        <v>2</v>
      </c>
      <c r="C172" s="110">
        <f>TPG!J172</f>
        <v>0</v>
      </c>
      <c r="D172" s="111" t="b">
        <v>1</v>
      </c>
      <c r="E172" s="112" t="str">
        <f>RIGHT(TPG!C172,4)&amp;"."&amp;TPG!M172&amp;"."&amp;TPG!K172&amp;"."&amp;$C$5</f>
        <v>.TPG..Ma22</v>
      </c>
      <c r="F172" s="113">
        <f t="shared" ca="1" si="8"/>
        <v>44697</v>
      </c>
      <c r="G172" s="114" cm="1">
        <f t="array" ref="G172">IF(SUMPRODUCT((TPG!$Q$19:$AB$19=$B$5)*TPG!Q172:AB172)&gt;0,SUMPRODUCT((TPG!$Q$19:$AB$19=$B$5)*TPG!Q172:AB172),0)</f>
        <v>0</v>
      </c>
      <c r="H172" s="115">
        <f t="shared" ca="1" si="9"/>
        <v>44697</v>
      </c>
      <c r="I172" s="116">
        <v>0</v>
      </c>
      <c r="J172" s="112" t="str">
        <f>LEFT(TPG!D172,20)&amp;"."&amp;TPGPAY!E172</f>
        <v xml:space="preserve"> Please choose a sch..TPG..Ma22</v>
      </c>
      <c r="K172" s="111" t="b">
        <v>1</v>
      </c>
      <c r="L172" s="117" t="s">
        <v>1275</v>
      </c>
      <c r="M172" s="111" t="b">
        <v>1</v>
      </c>
      <c r="N172" s="111" t="s">
        <v>1276</v>
      </c>
      <c r="O172" s="118" t="str">
        <f>TPG!I172</f>
        <v>11294/543965</v>
      </c>
      <c r="P172" s="111" t="b">
        <v>1</v>
      </c>
      <c r="Q172" s="111" t="b">
        <v>1</v>
      </c>
      <c r="R172" s="111" t="b">
        <v>1</v>
      </c>
      <c r="T172" s="10">
        <f t="shared" si="10"/>
        <v>10</v>
      </c>
      <c r="U172" s="289">
        <f t="shared" si="11"/>
        <v>31</v>
      </c>
    </row>
    <row r="173" spans="1:21" x14ac:dyDescent="0.25">
      <c r="A173" s="108">
        <v>1</v>
      </c>
      <c r="B173" s="109">
        <v>2</v>
      </c>
      <c r="C173" s="110">
        <f>TPG!J173</f>
        <v>0</v>
      </c>
      <c r="D173" s="111" t="b">
        <v>1</v>
      </c>
      <c r="E173" s="112" t="str">
        <f>RIGHT(TPG!C173,4)&amp;"."&amp;TPG!M173&amp;"."&amp;TPG!K173&amp;"."&amp;$C$5</f>
        <v>.TPG..Ma22</v>
      </c>
      <c r="F173" s="113">
        <f t="shared" ca="1" si="8"/>
        <v>44697</v>
      </c>
      <c r="G173" s="114" cm="1">
        <f t="array" ref="G173">IF(SUMPRODUCT((TPG!$Q$19:$AB$19=$B$5)*TPG!Q173:AB173)&gt;0,SUMPRODUCT((TPG!$Q$19:$AB$19=$B$5)*TPG!Q173:AB173),0)</f>
        <v>0</v>
      </c>
      <c r="H173" s="115">
        <f t="shared" ca="1" si="9"/>
        <v>44697</v>
      </c>
      <c r="I173" s="116">
        <v>0</v>
      </c>
      <c r="J173" s="112" t="str">
        <f>LEFT(TPG!D173,20)&amp;"."&amp;TPGPAY!E173</f>
        <v xml:space="preserve"> Please choose a sch..TPG..Ma22</v>
      </c>
      <c r="K173" s="111" t="b">
        <v>1</v>
      </c>
      <c r="L173" s="117" t="s">
        <v>1275</v>
      </c>
      <c r="M173" s="111" t="b">
        <v>1</v>
      </c>
      <c r="N173" s="111" t="s">
        <v>1276</v>
      </c>
      <c r="O173" s="118" t="str">
        <f>TPG!I173</f>
        <v>11294/543965</v>
      </c>
      <c r="P173" s="111" t="b">
        <v>1</v>
      </c>
      <c r="Q173" s="111" t="b">
        <v>1</v>
      </c>
      <c r="R173" s="111" t="b">
        <v>1</v>
      </c>
      <c r="T173" s="10">
        <f t="shared" si="10"/>
        <v>10</v>
      </c>
      <c r="U173" s="289">
        <f t="shared" si="11"/>
        <v>31</v>
      </c>
    </row>
    <row r="174" spans="1:21" x14ac:dyDescent="0.25">
      <c r="A174" s="108">
        <v>1</v>
      </c>
      <c r="B174" s="109">
        <v>2</v>
      </c>
      <c r="C174" s="110">
        <f>TPG!J174</f>
        <v>0</v>
      </c>
      <c r="D174" s="111" t="b">
        <v>1</v>
      </c>
      <c r="E174" s="112" t="str">
        <f>RIGHT(TPG!C174,4)&amp;"."&amp;TPG!M174&amp;"."&amp;TPG!K174&amp;"."&amp;$C$5</f>
        <v>.TPG..Ma22</v>
      </c>
      <c r="F174" s="113">
        <f t="shared" ca="1" si="8"/>
        <v>44697</v>
      </c>
      <c r="G174" s="114" cm="1">
        <f t="array" ref="G174">IF(SUMPRODUCT((TPG!$Q$19:$AB$19=$B$5)*TPG!Q174:AB174)&gt;0,SUMPRODUCT((TPG!$Q$19:$AB$19=$B$5)*TPG!Q174:AB174),0)</f>
        <v>0</v>
      </c>
      <c r="H174" s="115">
        <f t="shared" ca="1" si="9"/>
        <v>44697</v>
      </c>
      <c r="I174" s="116">
        <v>0</v>
      </c>
      <c r="J174" s="112" t="str">
        <f>LEFT(TPG!D174,20)&amp;"."&amp;TPGPAY!E174</f>
        <v xml:space="preserve"> Please choose a sch..TPG..Ma22</v>
      </c>
      <c r="K174" s="111" t="b">
        <v>1</v>
      </c>
      <c r="L174" s="117" t="s">
        <v>1275</v>
      </c>
      <c r="M174" s="111" t="b">
        <v>1</v>
      </c>
      <c r="N174" s="111" t="s">
        <v>1276</v>
      </c>
      <c r="O174" s="118" t="str">
        <f>TPG!I174</f>
        <v>11294/543965</v>
      </c>
      <c r="P174" s="111" t="b">
        <v>1</v>
      </c>
      <c r="Q174" s="111" t="b">
        <v>1</v>
      </c>
      <c r="R174" s="111" t="b">
        <v>1</v>
      </c>
      <c r="T174" s="10">
        <f t="shared" si="10"/>
        <v>10</v>
      </c>
      <c r="U174" s="289">
        <f t="shared" si="11"/>
        <v>31</v>
      </c>
    </row>
    <row r="175" spans="1:21" x14ac:dyDescent="0.25">
      <c r="A175" s="108">
        <v>1</v>
      </c>
      <c r="B175" s="109">
        <v>2</v>
      </c>
      <c r="C175" s="110">
        <f>TPG!J175</f>
        <v>0</v>
      </c>
      <c r="D175" s="111" t="b">
        <v>1</v>
      </c>
      <c r="E175" s="112" t="str">
        <f>RIGHT(TPG!C175,4)&amp;"."&amp;TPG!M175&amp;"."&amp;TPG!K175&amp;"."&amp;$C$5</f>
        <v>.TPG..Ma22</v>
      </c>
      <c r="F175" s="113">
        <f t="shared" ca="1" si="8"/>
        <v>44697</v>
      </c>
      <c r="G175" s="114" cm="1">
        <f t="array" ref="G175">IF(SUMPRODUCT((TPG!$Q$19:$AB$19=$B$5)*TPG!Q175:AB175)&gt;0,SUMPRODUCT((TPG!$Q$19:$AB$19=$B$5)*TPG!Q175:AB175),0)</f>
        <v>0</v>
      </c>
      <c r="H175" s="115">
        <f t="shared" ca="1" si="9"/>
        <v>44697</v>
      </c>
      <c r="I175" s="116">
        <v>0</v>
      </c>
      <c r="J175" s="112" t="str">
        <f>LEFT(TPG!D175,20)&amp;"."&amp;TPGPAY!E175</f>
        <v xml:space="preserve"> Please choose a sch..TPG..Ma22</v>
      </c>
      <c r="K175" s="111" t="b">
        <v>1</v>
      </c>
      <c r="L175" s="117" t="s">
        <v>1275</v>
      </c>
      <c r="M175" s="111" t="b">
        <v>1</v>
      </c>
      <c r="N175" s="111" t="s">
        <v>1276</v>
      </c>
      <c r="O175" s="118" t="str">
        <f>TPG!I175</f>
        <v>11294/543965</v>
      </c>
      <c r="P175" s="111" t="b">
        <v>1</v>
      </c>
      <c r="Q175" s="111" t="b">
        <v>1</v>
      </c>
      <c r="R175" s="111" t="b">
        <v>1</v>
      </c>
      <c r="T175" s="10">
        <f t="shared" si="10"/>
        <v>10</v>
      </c>
      <c r="U175" s="289">
        <f t="shared" si="11"/>
        <v>31</v>
      </c>
    </row>
    <row r="176" spans="1:21" x14ac:dyDescent="0.25">
      <c r="A176" s="108">
        <v>1</v>
      </c>
      <c r="B176" s="109">
        <v>2</v>
      </c>
      <c r="C176" s="110">
        <f>TPG!J176</f>
        <v>0</v>
      </c>
      <c r="D176" s="111" t="b">
        <v>1</v>
      </c>
      <c r="E176" s="112" t="str">
        <f>RIGHT(TPG!C176,4)&amp;"."&amp;TPG!M176&amp;"."&amp;TPG!K176&amp;"."&amp;$C$5</f>
        <v>.TPG..Ma22</v>
      </c>
      <c r="F176" s="113">
        <f t="shared" ca="1" si="8"/>
        <v>44697</v>
      </c>
      <c r="G176" s="114" cm="1">
        <f t="array" ref="G176">IF(SUMPRODUCT((TPG!$Q$19:$AB$19=$B$5)*TPG!Q176:AB176)&gt;0,SUMPRODUCT((TPG!$Q$19:$AB$19=$B$5)*TPG!Q176:AB176),0)</f>
        <v>0</v>
      </c>
      <c r="H176" s="115">
        <f t="shared" ca="1" si="9"/>
        <v>44697</v>
      </c>
      <c r="I176" s="116">
        <v>0</v>
      </c>
      <c r="J176" s="112" t="str">
        <f>LEFT(TPG!D176,20)&amp;"."&amp;TPGPAY!E176</f>
        <v xml:space="preserve"> Please choose a sch..TPG..Ma22</v>
      </c>
      <c r="K176" s="111" t="b">
        <v>1</v>
      </c>
      <c r="L176" s="117" t="s">
        <v>1275</v>
      </c>
      <c r="M176" s="111" t="b">
        <v>1</v>
      </c>
      <c r="N176" s="111" t="s">
        <v>1276</v>
      </c>
      <c r="O176" s="118" t="str">
        <f>TPG!I176</f>
        <v>11294/543965</v>
      </c>
      <c r="P176" s="111" t="b">
        <v>1</v>
      </c>
      <c r="Q176" s="111" t="b">
        <v>1</v>
      </c>
      <c r="R176" s="111" t="b">
        <v>1</v>
      </c>
      <c r="T176" s="10">
        <f t="shared" si="10"/>
        <v>10</v>
      </c>
      <c r="U176" s="289">
        <f t="shared" si="11"/>
        <v>31</v>
      </c>
    </row>
    <row r="177" spans="1:21" x14ac:dyDescent="0.25">
      <c r="A177" s="108">
        <v>1</v>
      </c>
      <c r="B177" s="109">
        <v>2</v>
      </c>
      <c r="C177" s="110">
        <f>TPG!J177</f>
        <v>0</v>
      </c>
      <c r="D177" s="111" t="b">
        <v>1</v>
      </c>
      <c r="E177" s="112" t="str">
        <f>RIGHT(TPG!C177,4)&amp;"."&amp;TPG!M177&amp;"."&amp;TPG!K177&amp;"."&amp;$C$5</f>
        <v>.TPG..Ma22</v>
      </c>
      <c r="F177" s="113">
        <f t="shared" ca="1" si="8"/>
        <v>44697</v>
      </c>
      <c r="G177" s="114" cm="1">
        <f t="array" ref="G177">IF(SUMPRODUCT((TPG!$Q$19:$AB$19=$B$5)*TPG!Q177:AB177)&gt;0,SUMPRODUCT((TPG!$Q$19:$AB$19=$B$5)*TPG!Q177:AB177),0)</f>
        <v>0</v>
      </c>
      <c r="H177" s="115">
        <f t="shared" ca="1" si="9"/>
        <v>44697</v>
      </c>
      <c r="I177" s="116">
        <v>0</v>
      </c>
      <c r="J177" s="112" t="str">
        <f>LEFT(TPG!D177,20)&amp;"."&amp;TPGPAY!E177</f>
        <v xml:space="preserve"> Please choose a sch..TPG..Ma22</v>
      </c>
      <c r="K177" s="111" t="b">
        <v>1</v>
      </c>
      <c r="L177" s="117" t="s">
        <v>1275</v>
      </c>
      <c r="M177" s="111" t="b">
        <v>1</v>
      </c>
      <c r="N177" s="111" t="s">
        <v>1276</v>
      </c>
      <c r="O177" s="118" t="str">
        <f>TPG!I177</f>
        <v>11294/543965</v>
      </c>
      <c r="P177" s="111" t="b">
        <v>1</v>
      </c>
      <c r="Q177" s="111" t="b">
        <v>1</v>
      </c>
      <c r="R177" s="111" t="b">
        <v>1</v>
      </c>
      <c r="T177" s="10">
        <f t="shared" si="10"/>
        <v>10</v>
      </c>
      <c r="U177" s="289">
        <f t="shared" si="11"/>
        <v>31</v>
      </c>
    </row>
    <row r="178" spans="1:21" x14ac:dyDescent="0.25">
      <c r="A178" s="108">
        <v>1</v>
      </c>
      <c r="B178" s="109">
        <v>2</v>
      </c>
      <c r="C178" s="110">
        <f>TPG!J178</f>
        <v>0</v>
      </c>
      <c r="D178" s="111" t="b">
        <v>1</v>
      </c>
      <c r="E178" s="112" t="str">
        <f>RIGHT(TPG!C178,4)&amp;"."&amp;TPG!M178&amp;"."&amp;TPG!K178&amp;"."&amp;$C$5</f>
        <v>.TPG..Ma22</v>
      </c>
      <c r="F178" s="113">
        <f t="shared" ca="1" si="8"/>
        <v>44697</v>
      </c>
      <c r="G178" s="114" cm="1">
        <f t="array" ref="G178">IF(SUMPRODUCT((TPG!$Q$19:$AB$19=$B$5)*TPG!Q178:AB178)&gt;0,SUMPRODUCT((TPG!$Q$19:$AB$19=$B$5)*TPG!Q178:AB178),0)</f>
        <v>0</v>
      </c>
      <c r="H178" s="115">
        <f t="shared" ca="1" si="9"/>
        <v>44697</v>
      </c>
      <c r="I178" s="116">
        <v>0</v>
      </c>
      <c r="J178" s="112" t="str">
        <f>LEFT(TPG!D178,20)&amp;"."&amp;TPGPAY!E178</f>
        <v xml:space="preserve"> Please choose a sch..TPG..Ma22</v>
      </c>
      <c r="K178" s="111" t="b">
        <v>1</v>
      </c>
      <c r="L178" s="117" t="s">
        <v>1275</v>
      </c>
      <c r="M178" s="111" t="b">
        <v>1</v>
      </c>
      <c r="N178" s="111" t="s">
        <v>1276</v>
      </c>
      <c r="O178" s="118" t="str">
        <f>TPG!I178</f>
        <v>11294/543965</v>
      </c>
      <c r="P178" s="111" t="b">
        <v>1</v>
      </c>
      <c r="Q178" s="111" t="b">
        <v>1</v>
      </c>
      <c r="R178" s="111" t="b">
        <v>1</v>
      </c>
      <c r="T178" s="10">
        <f t="shared" si="10"/>
        <v>10</v>
      </c>
      <c r="U178" s="289">
        <f t="shared" si="11"/>
        <v>31</v>
      </c>
    </row>
    <row r="179" spans="1:21" x14ac:dyDescent="0.25">
      <c r="A179" s="108">
        <v>1</v>
      </c>
      <c r="B179" s="109">
        <v>2</v>
      </c>
      <c r="C179" s="110">
        <f>TPG!J179</f>
        <v>0</v>
      </c>
      <c r="D179" s="111" t="b">
        <v>1</v>
      </c>
      <c r="E179" s="112" t="str">
        <f>RIGHT(TPG!C179,4)&amp;"."&amp;TPG!M179&amp;"."&amp;TPG!K179&amp;"."&amp;$C$5</f>
        <v>.TPG..Ma22</v>
      </c>
      <c r="F179" s="113">
        <f t="shared" ca="1" si="8"/>
        <v>44697</v>
      </c>
      <c r="G179" s="114" cm="1">
        <f t="array" ref="G179">IF(SUMPRODUCT((TPG!$Q$19:$AB$19=$B$5)*TPG!Q179:AB179)&gt;0,SUMPRODUCT((TPG!$Q$19:$AB$19=$B$5)*TPG!Q179:AB179),0)</f>
        <v>0</v>
      </c>
      <c r="H179" s="115">
        <f t="shared" ca="1" si="9"/>
        <v>44697</v>
      </c>
      <c r="I179" s="116">
        <v>0</v>
      </c>
      <c r="J179" s="112" t="str">
        <f>LEFT(TPG!D179,20)&amp;"."&amp;TPGPAY!E179</f>
        <v xml:space="preserve"> Please choose a sch..TPG..Ma22</v>
      </c>
      <c r="K179" s="111" t="b">
        <v>1</v>
      </c>
      <c r="L179" s="117" t="s">
        <v>1275</v>
      </c>
      <c r="M179" s="111" t="b">
        <v>1</v>
      </c>
      <c r="N179" s="111" t="s">
        <v>1276</v>
      </c>
      <c r="O179" s="118" t="str">
        <f>TPG!I179</f>
        <v>11294/543965</v>
      </c>
      <c r="P179" s="111" t="b">
        <v>1</v>
      </c>
      <c r="Q179" s="111" t="b">
        <v>1</v>
      </c>
      <c r="R179" s="111" t="b">
        <v>1</v>
      </c>
      <c r="T179" s="10">
        <f t="shared" si="10"/>
        <v>10</v>
      </c>
      <c r="U179" s="289">
        <f t="shared" si="11"/>
        <v>31</v>
      </c>
    </row>
    <row r="180" spans="1:21" x14ac:dyDescent="0.25">
      <c r="A180" s="108">
        <v>1</v>
      </c>
      <c r="B180" s="109">
        <v>2</v>
      </c>
      <c r="C180" s="110">
        <f>TPG!J180</f>
        <v>0</v>
      </c>
      <c r="D180" s="111" t="b">
        <v>1</v>
      </c>
      <c r="E180" s="112" t="str">
        <f>RIGHT(TPG!C180,4)&amp;"."&amp;TPG!M180&amp;"."&amp;TPG!K180&amp;"."&amp;$C$5</f>
        <v>.TPG..Ma22</v>
      </c>
      <c r="F180" s="113">
        <f t="shared" ca="1" si="8"/>
        <v>44697</v>
      </c>
      <c r="G180" s="114" cm="1">
        <f t="array" ref="G180">IF(SUMPRODUCT((TPG!$Q$19:$AB$19=$B$5)*TPG!Q180:AB180)&gt;0,SUMPRODUCT((TPG!$Q$19:$AB$19=$B$5)*TPG!Q180:AB180),0)</f>
        <v>0</v>
      </c>
      <c r="H180" s="115">
        <f t="shared" ca="1" si="9"/>
        <v>44697</v>
      </c>
      <c r="I180" s="116">
        <v>0</v>
      </c>
      <c r="J180" s="112" t="str">
        <f>LEFT(TPG!D180,20)&amp;"."&amp;TPGPAY!E180</f>
        <v xml:space="preserve"> Please choose a sch..TPG..Ma22</v>
      </c>
      <c r="K180" s="111" t="b">
        <v>1</v>
      </c>
      <c r="L180" s="117" t="s">
        <v>1275</v>
      </c>
      <c r="M180" s="111" t="b">
        <v>1</v>
      </c>
      <c r="N180" s="111" t="s">
        <v>1276</v>
      </c>
      <c r="O180" s="118" t="str">
        <f>TPG!I180</f>
        <v>11294/543965</v>
      </c>
      <c r="P180" s="111" t="b">
        <v>1</v>
      </c>
      <c r="Q180" s="111" t="b">
        <v>1</v>
      </c>
      <c r="R180" s="111" t="b">
        <v>1</v>
      </c>
      <c r="T180" s="10">
        <f t="shared" si="10"/>
        <v>10</v>
      </c>
      <c r="U180" s="289">
        <f t="shared" si="11"/>
        <v>31</v>
      </c>
    </row>
    <row r="181" spans="1:21" x14ac:dyDescent="0.25">
      <c r="A181" s="108">
        <v>1</v>
      </c>
      <c r="B181" s="109">
        <v>2</v>
      </c>
      <c r="C181" s="110">
        <f>TPG!J181</f>
        <v>0</v>
      </c>
      <c r="D181" s="111" t="b">
        <v>1</v>
      </c>
      <c r="E181" s="112" t="str">
        <f>RIGHT(TPG!C181,4)&amp;"."&amp;TPG!M181&amp;"."&amp;TPG!K181&amp;"."&amp;$C$5</f>
        <v>.TPG..Ma22</v>
      </c>
      <c r="F181" s="113">
        <f t="shared" ca="1" si="8"/>
        <v>44697</v>
      </c>
      <c r="G181" s="114" cm="1">
        <f t="array" ref="G181">IF(SUMPRODUCT((TPG!$Q$19:$AB$19=$B$5)*TPG!Q181:AB181)&gt;0,SUMPRODUCT((TPG!$Q$19:$AB$19=$B$5)*TPG!Q181:AB181),0)</f>
        <v>0</v>
      </c>
      <c r="H181" s="115">
        <f t="shared" ca="1" si="9"/>
        <v>44697</v>
      </c>
      <c r="I181" s="116">
        <v>0</v>
      </c>
      <c r="J181" s="112" t="str">
        <f>LEFT(TPG!D181,20)&amp;"."&amp;TPGPAY!E181</f>
        <v xml:space="preserve"> Please choose a sch..TPG..Ma22</v>
      </c>
      <c r="K181" s="111" t="b">
        <v>1</v>
      </c>
      <c r="L181" s="117" t="s">
        <v>1275</v>
      </c>
      <c r="M181" s="111" t="b">
        <v>1</v>
      </c>
      <c r="N181" s="111" t="s">
        <v>1276</v>
      </c>
      <c r="O181" s="118" t="str">
        <f>TPG!I181</f>
        <v>11294/543965</v>
      </c>
      <c r="P181" s="111" t="b">
        <v>1</v>
      </c>
      <c r="Q181" s="111" t="b">
        <v>1</v>
      </c>
      <c r="R181" s="111" t="b">
        <v>1</v>
      </c>
      <c r="T181" s="10">
        <f t="shared" si="10"/>
        <v>10</v>
      </c>
      <c r="U181" s="289">
        <f t="shared" si="11"/>
        <v>31</v>
      </c>
    </row>
    <row r="182" spans="1:21" x14ac:dyDescent="0.25">
      <c r="A182" s="108">
        <v>1</v>
      </c>
      <c r="B182" s="109">
        <v>2</v>
      </c>
      <c r="C182" s="110">
        <f>TPG!J182</f>
        <v>0</v>
      </c>
      <c r="D182" s="111" t="b">
        <v>1</v>
      </c>
      <c r="E182" s="112" t="str">
        <f>RIGHT(TPG!C182,4)&amp;"."&amp;TPG!M182&amp;"."&amp;TPG!K182&amp;"."&amp;$C$5</f>
        <v>.TPG..Ma22</v>
      </c>
      <c r="F182" s="113">
        <f t="shared" ca="1" si="8"/>
        <v>44697</v>
      </c>
      <c r="G182" s="114" cm="1">
        <f t="array" ref="G182">IF(SUMPRODUCT((TPG!$Q$19:$AB$19=$B$5)*TPG!Q182:AB182)&gt;0,SUMPRODUCT((TPG!$Q$19:$AB$19=$B$5)*TPG!Q182:AB182),0)</f>
        <v>0</v>
      </c>
      <c r="H182" s="115">
        <f t="shared" ca="1" si="9"/>
        <v>44697</v>
      </c>
      <c r="I182" s="116">
        <v>0</v>
      </c>
      <c r="J182" s="112" t="str">
        <f>LEFT(TPG!D182,20)&amp;"."&amp;TPGPAY!E182</f>
        <v xml:space="preserve"> Please choose a sch..TPG..Ma22</v>
      </c>
      <c r="K182" s="111" t="b">
        <v>1</v>
      </c>
      <c r="L182" s="117" t="s">
        <v>1275</v>
      </c>
      <c r="M182" s="111" t="b">
        <v>1</v>
      </c>
      <c r="N182" s="111" t="s">
        <v>1276</v>
      </c>
      <c r="O182" s="118" t="str">
        <f>TPG!I182</f>
        <v>11294/543965</v>
      </c>
      <c r="P182" s="111" t="b">
        <v>1</v>
      </c>
      <c r="Q182" s="111" t="b">
        <v>1</v>
      </c>
      <c r="R182" s="111" t="b">
        <v>1</v>
      </c>
      <c r="T182" s="10">
        <f t="shared" si="10"/>
        <v>10</v>
      </c>
      <c r="U182" s="289">
        <f t="shared" si="11"/>
        <v>31</v>
      </c>
    </row>
    <row r="183" spans="1:21" x14ac:dyDescent="0.25">
      <c r="A183" s="108">
        <v>1</v>
      </c>
      <c r="B183" s="109">
        <v>2</v>
      </c>
      <c r="C183" s="110">
        <f>TPG!J183</f>
        <v>0</v>
      </c>
      <c r="D183" s="111" t="b">
        <v>1</v>
      </c>
      <c r="E183" s="112" t="str">
        <f>RIGHT(TPG!C183,4)&amp;"."&amp;TPG!M183&amp;"."&amp;TPG!K183&amp;"."&amp;$C$5</f>
        <v>.TPG..Ma22</v>
      </c>
      <c r="F183" s="113">
        <f t="shared" ca="1" si="8"/>
        <v>44697</v>
      </c>
      <c r="G183" s="114" cm="1">
        <f t="array" ref="G183">IF(SUMPRODUCT((TPG!$Q$19:$AB$19=$B$5)*TPG!Q183:AB183)&gt;0,SUMPRODUCT((TPG!$Q$19:$AB$19=$B$5)*TPG!Q183:AB183),0)</f>
        <v>0</v>
      </c>
      <c r="H183" s="115">
        <f t="shared" ca="1" si="9"/>
        <v>44697</v>
      </c>
      <c r="I183" s="116">
        <v>0</v>
      </c>
      <c r="J183" s="112" t="str">
        <f>LEFT(TPG!D183,20)&amp;"."&amp;TPGPAY!E183</f>
        <v xml:space="preserve"> Please choose a sch..TPG..Ma22</v>
      </c>
      <c r="K183" s="111" t="b">
        <v>1</v>
      </c>
      <c r="L183" s="117" t="s">
        <v>1275</v>
      </c>
      <c r="M183" s="111" t="b">
        <v>1</v>
      </c>
      <c r="N183" s="111" t="s">
        <v>1276</v>
      </c>
      <c r="O183" s="118" t="str">
        <f>TPG!I183</f>
        <v>11294/543965</v>
      </c>
      <c r="P183" s="111" t="b">
        <v>1</v>
      </c>
      <c r="Q183" s="111" t="b">
        <v>1</v>
      </c>
      <c r="R183" s="111" t="b">
        <v>1</v>
      </c>
      <c r="T183" s="10">
        <f t="shared" si="10"/>
        <v>10</v>
      </c>
      <c r="U183" s="289">
        <f t="shared" si="11"/>
        <v>31</v>
      </c>
    </row>
    <row r="184" spans="1:21" x14ac:dyDescent="0.25">
      <c r="A184" s="108">
        <v>1</v>
      </c>
      <c r="B184" s="109">
        <v>2</v>
      </c>
      <c r="C184" s="110">
        <f>TPG!J184</f>
        <v>0</v>
      </c>
      <c r="D184" s="111" t="b">
        <v>1</v>
      </c>
      <c r="E184" s="112" t="str">
        <f>RIGHT(TPG!C184,4)&amp;"."&amp;TPG!M184&amp;"."&amp;TPG!K184&amp;"."&amp;$C$5</f>
        <v>.TPG..Ma22</v>
      </c>
      <c r="F184" s="113">
        <f t="shared" ca="1" si="8"/>
        <v>44697</v>
      </c>
      <c r="G184" s="114" cm="1">
        <f t="array" ref="G184">IF(SUMPRODUCT((TPG!$Q$19:$AB$19=$B$5)*TPG!Q184:AB184)&gt;0,SUMPRODUCT((TPG!$Q$19:$AB$19=$B$5)*TPG!Q184:AB184),0)</f>
        <v>0</v>
      </c>
      <c r="H184" s="115">
        <f t="shared" ca="1" si="9"/>
        <v>44697</v>
      </c>
      <c r="I184" s="116">
        <v>0</v>
      </c>
      <c r="J184" s="112" t="str">
        <f>LEFT(TPG!D184,20)&amp;"."&amp;TPGPAY!E184</f>
        <v xml:space="preserve"> Please choose a sch..TPG..Ma22</v>
      </c>
      <c r="K184" s="111" t="b">
        <v>1</v>
      </c>
      <c r="L184" s="117" t="s">
        <v>1275</v>
      </c>
      <c r="M184" s="111" t="b">
        <v>1</v>
      </c>
      <c r="N184" s="111" t="s">
        <v>1276</v>
      </c>
      <c r="O184" s="118" t="str">
        <f>TPG!I184</f>
        <v>11294/543965</v>
      </c>
      <c r="P184" s="111" t="b">
        <v>1</v>
      </c>
      <c r="Q184" s="111" t="b">
        <v>1</v>
      </c>
      <c r="R184" s="111" t="b">
        <v>1</v>
      </c>
      <c r="T184" s="10">
        <f t="shared" si="10"/>
        <v>10</v>
      </c>
      <c r="U184" s="289">
        <f t="shared" si="11"/>
        <v>31</v>
      </c>
    </row>
    <row r="185" spans="1:21" x14ac:dyDescent="0.25">
      <c r="A185" s="108">
        <v>1</v>
      </c>
      <c r="B185" s="109">
        <v>2</v>
      </c>
      <c r="C185" s="110">
        <f>TPG!J185</f>
        <v>0</v>
      </c>
      <c r="D185" s="111" t="b">
        <v>1</v>
      </c>
      <c r="E185" s="112" t="str">
        <f>RIGHT(TPG!C185,4)&amp;"."&amp;TPG!M185&amp;"."&amp;TPG!K185&amp;"."&amp;$C$5</f>
        <v>.TPG..Ma22</v>
      </c>
      <c r="F185" s="113">
        <f t="shared" ca="1" si="8"/>
        <v>44697</v>
      </c>
      <c r="G185" s="114" cm="1">
        <f t="array" ref="G185">IF(SUMPRODUCT((TPG!$Q$19:$AB$19=$B$5)*TPG!Q185:AB185)&gt;0,SUMPRODUCT((TPG!$Q$19:$AB$19=$B$5)*TPG!Q185:AB185),0)</f>
        <v>0</v>
      </c>
      <c r="H185" s="115">
        <f t="shared" ca="1" si="9"/>
        <v>44697</v>
      </c>
      <c r="I185" s="116">
        <v>0</v>
      </c>
      <c r="J185" s="112" t="str">
        <f>LEFT(TPG!D185,20)&amp;"."&amp;TPGPAY!E185</f>
        <v xml:space="preserve"> Please choose a sch..TPG..Ma22</v>
      </c>
      <c r="K185" s="111" t="b">
        <v>1</v>
      </c>
      <c r="L185" s="117" t="s">
        <v>1275</v>
      </c>
      <c r="M185" s="111" t="b">
        <v>1</v>
      </c>
      <c r="N185" s="111" t="s">
        <v>1276</v>
      </c>
      <c r="O185" s="118" t="str">
        <f>TPG!I185</f>
        <v>11294/543965</v>
      </c>
      <c r="P185" s="111" t="b">
        <v>1</v>
      </c>
      <c r="Q185" s="111" t="b">
        <v>1</v>
      </c>
      <c r="R185" s="111" t="b">
        <v>1</v>
      </c>
      <c r="T185" s="10">
        <f t="shared" si="10"/>
        <v>10</v>
      </c>
      <c r="U185" s="289">
        <f t="shared" si="11"/>
        <v>31</v>
      </c>
    </row>
    <row r="186" spans="1:21" x14ac:dyDescent="0.25">
      <c r="A186" s="108">
        <v>1</v>
      </c>
      <c r="B186" s="109">
        <v>2</v>
      </c>
      <c r="C186" s="110">
        <f>TPG!J186</f>
        <v>0</v>
      </c>
      <c r="D186" s="111" t="b">
        <v>1</v>
      </c>
      <c r="E186" s="112" t="str">
        <f>RIGHT(TPG!C186,4)&amp;"."&amp;TPG!M186&amp;"."&amp;TPG!K186&amp;"."&amp;$C$5</f>
        <v>.TPG..Ma22</v>
      </c>
      <c r="F186" s="113">
        <f t="shared" ca="1" si="8"/>
        <v>44697</v>
      </c>
      <c r="G186" s="114" cm="1">
        <f t="array" ref="G186">IF(SUMPRODUCT((TPG!$Q$19:$AB$19=$B$5)*TPG!Q186:AB186)&gt;0,SUMPRODUCT((TPG!$Q$19:$AB$19=$B$5)*TPG!Q186:AB186),0)</f>
        <v>0</v>
      </c>
      <c r="H186" s="115">
        <f t="shared" ca="1" si="9"/>
        <v>44697</v>
      </c>
      <c r="I186" s="116">
        <v>0</v>
      </c>
      <c r="J186" s="112" t="str">
        <f>LEFT(TPG!D186,20)&amp;"."&amp;TPGPAY!E186</f>
        <v xml:space="preserve"> Please choose a sch..TPG..Ma22</v>
      </c>
      <c r="K186" s="111" t="b">
        <v>1</v>
      </c>
      <c r="L186" s="117" t="s">
        <v>1275</v>
      </c>
      <c r="M186" s="111" t="b">
        <v>1</v>
      </c>
      <c r="N186" s="111" t="s">
        <v>1276</v>
      </c>
      <c r="O186" s="118" t="str">
        <f>TPG!I186</f>
        <v>11294/543965</v>
      </c>
      <c r="P186" s="111" t="b">
        <v>1</v>
      </c>
      <c r="Q186" s="111" t="b">
        <v>1</v>
      </c>
      <c r="R186" s="111" t="b">
        <v>1</v>
      </c>
      <c r="T186" s="10">
        <f t="shared" si="10"/>
        <v>10</v>
      </c>
      <c r="U186" s="289">
        <f t="shared" si="11"/>
        <v>31</v>
      </c>
    </row>
    <row r="187" spans="1:21" x14ac:dyDescent="0.25">
      <c r="A187" s="108">
        <v>1</v>
      </c>
      <c r="B187" s="109">
        <v>2</v>
      </c>
      <c r="C187" s="110">
        <f>TPG!J187</f>
        <v>0</v>
      </c>
      <c r="D187" s="111" t="b">
        <v>1</v>
      </c>
      <c r="E187" s="112" t="str">
        <f>RIGHT(TPG!C187,4)&amp;"."&amp;TPG!M187&amp;"."&amp;TPG!K187&amp;"."&amp;$C$5</f>
        <v>.TPG..Ma22</v>
      </c>
      <c r="F187" s="113">
        <f t="shared" ca="1" si="8"/>
        <v>44697</v>
      </c>
      <c r="G187" s="114" cm="1">
        <f t="array" ref="G187">IF(SUMPRODUCT((TPG!$Q$19:$AB$19=$B$5)*TPG!Q187:AB187)&gt;0,SUMPRODUCT((TPG!$Q$19:$AB$19=$B$5)*TPG!Q187:AB187),0)</f>
        <v>0</v>
      </c>
      <c r="H187" s="115">
        <f t="shared" ca="1" si="9"/>
        <v>44697</v>
      </c>
      <c r="I187" s="116">
        <v>0</v>
      </c>
      <c r="J187" s="112" t="str">
        <f>LEFT(TPG!D187,20)&amp;"."&amp;TPGPAY!E187</f>
        <v xml:space="preserve"> Please choose a sch..TPG..Ma22</v>
      </c>
      <c r="K187" s="111" t="b">
        <v>1</v>
      </c>
      <c r="L187" s="117" t="s">
        <v>1275</v>
      </c>
      <c r="M187" s="111" t="b">
        <v>1</v>
      </c>
      <c r="N187" s="111" t="s">
        <v>1276</v>
      </c>
      <c r="O187" s="118" t="str">
        <f>TPG!I187</f>
        <v>11294/543965</v>
      </c>
      <c r="P187" s="111" t="b">
        <v>1</v>
      </c>
      <c r="Q187" s="111" t="b">
        <v>1</v>
      </c>
      <c r="R187" s="111" t="b">
        <v>1</v>
      </c>
      <c r="T187" s="10">
        <f t="shared" si="10"/>
        <v>10</v>
      </c>
      <c r="U187" s="289">
        <f t="shared" si="11"/>
        <v>31</v>
      </c>
    </row>
    <row r="188" spans="1:21" x14ac:dyDescent="0.25">
      <c r="A188" s="108">
        <v>1</v>
      </c>
      <c r="B188" s="109">
        <v>2</v>
      </c>
      <c r="C188" s="110">
        <f>TPG!J188</f>
        <v>0</v>
      </c>
      <c r="D188" s="111" t="b">
        <v>1</v>
      </c>
      <c r="E188" s="112" t="str">
        <f>RIGHT(TPG!C188,4)&amp;"."&amp;TPG!M188&amp;"."&amp;TPG!K188&amp;"."&amp;$C$5</f>
        <v>.TPG..Ma22</v>
      </c>
      <c r="F188" s="113">
        <f t="shared" ca="1" si="8"/>
        <v>44697</v>
      </c>
      <c r="G188" s="114" cm="1">
        <f t="array" ref="G188">IF(SUMPRODUCT((TPG!$Q$19:$AB$19=$B$5)*TPG!Q188:AB188)&gt;0,SUMPRODUCT((TPG!$Q$19:$AB$19=$B$5)*TPG!Q188:AB188),0)</f>
        <v>0</v>
      </c>
      <c r="H188" s="115">
        <f t="shared" ca="1" si="9"/>
        <v>44697</v>
      </c>
      <c r="I188" s="116">
        <v>0</v>
      </c>
      <c r="J188" s="112" t="str">
        <f>LEFT(TPG!D188,20)&amp;"."&amp;TPGPAY!E188</f>
        <v xml:space="preserve"> Please choose a sch..TPG..Ma22</v>
      </c>
      <c r="K188" s="111" t="b">
        <v>1</v>
      </c>
      <c r="L188" s="117" t="s">
        <v>1275</v>
      </c>
      <c r="M188" s="111" t="b">
        <v>1</v>
      </c>
      <c r="N188" s="111" t="s">
        <v>1276</v>
      </c>
      <c r="O188" s="118" t="str">
        <f>TPG!I188</f>
        <v>11294/543965</v>
      </c>
      <c r="P188" s="111" t="b">
        <v>1</v>
      </c>
      <c r="Q188" s="111" t="b">
        <v>1</v>
      </c>
      <c r="R188" s="111" t="b">
        <v>1</v>
      </c>
      <c r="T188" s="10">
        <f t="shared" si="10"/>
        <v>10</v>
      </c>
      <c r="U188" s="289">
        <f t="shared" si="11"/>
        <v>31</v>
      </c>
    </row>
    <row r="189" spans="1:21" x14ac:dyDescent="0.25">
      <c r="A189" s="108">
        <v>1</v>
      </c>
      <c r="B189" s="109">
        <v>2</v>
      </c>
      <c r="C189" s="110">
        <f>TPG!J189</f>
        <v>0</v>
      </c>
      <c r="D189" s="111" t="b">
        <v>1</v>
      </c>
      <c r="E189" s="112" t="str">
        <f>RIGHT(TPG!C189,4)&amp;"."&amp;TPG!M189&amp;"."&amp;TPG!K189&amp;"."&amp;$C$5</f>
        <v>.TPG..Ma22</v>
      </c>
      <c r="F189" s="113">
        <f t="shared" ca="1" si="8"/>
        <v>44697</v>
      </c>
      <c r="G189" s="114" cm="1">
        <f t="array" ref="G189">IF(SUMPRODUCT((TPG!$Q$19:$AB$19=$B$5)*TPG!Q189:AB189)&gt;0,SUMPRODUCT((TPG!$Q$19:$AB$19=$B$5)*TPG!Q189:AB189),0)</f>
        <v>0</v>
      </c>
      <c r="H189" s="115">
        <f t="shared" ca="1" si="9"/>
        <v>44697</v>
      </c>
      <c r="I189" s="116">
        <v>0</v>
      </c>
      <c r="J189" s="112" t="str">
        <f>LEFT(TPG!D189,20)&amp;"."&amp;TPGPAY!E189</f>
        <v xml:space="preserve"> Please choose a sch..TPG..Ma22</v>
      </c>
      <c r="K189" s="111" t="b">
        <v>1</v>
      </c>
      <c r="L189" s="117" t="s">
        <v>1275</v>
      </c>
      <c r="M189" s="111" t="b">
        <v>1</v>
      </c>
      <c r="N189" s="111" t="s">
        <v>1276</v>
      </c>
      <c r="O189" s="118" t="str">
        <f>TPG!I189</f>
        <v>11294/543965</v>
      </c>
      <c r="P189" s="111" t="b">
        <v>1</v>
      </c>
      <c r="Q189" s="111" t="b">
        <v>1</v>
      </c>
      <c r="R189" s="111" t="b">
        <v>1</v>
      </c>
      <c r="T189" s="10">
        <f t="shared" si="10"/>
        <v>10</v>
      </c>
      <c r="U189" s="289">
        <f t="shared" si="11"/>
        <v>31</v>
      </c>
    </row>
    <row r="190" spans="1:21" x14ac:dyDescent="0.25">
      <c r="A190" s="108">
        <v>1</v>
      </c>
      <c r="B190" s="109">
        <v>2</v>
      </c>
      <c r="C190" s="110">
        <f>TPG!J190</f>
        <v>0</v>
      </c>
      <c r="D190" s="111" t="b">
        <v>1</v>
      </c>
      <c r="E190" s="112" t="str">
        <f>RIGHT(TPG!C190,4)&amp;"."&amp;TPG!M190&amp;"."&amp;TPG!K190&amp;"."&amp;$C$5</f>
        <v>.TPG..Ma22</v>
      </c>
      <c r="F190" s="113">
        <f t="shared" ca="1" si="8"/>
        <v>44697</v>
      </c>
      <c r="G190" s="114" cm="1">
        <f t="array" ref="G190">IF(SUMPRODUCT((TPG!$Q$19:$AB$19=$B$5)*TPG!Q190:AB190)&gt;0,SUMPRODUCT((TPG!$Q$19:$AB$19=$B$5)*TPG!Q190:AB190),0)</f>
        <v>0</v>
      </c>
      <c r="H190" s="115">
        <f t="shared" ca="1" si="9"/>
        <v>44697</v>
      </c>
      <c r="I190" s="116">
        <v>0</v>
      </c>
      <c r="J190" s="112" t="str">
        <f>LEFT(TPG!D190,20)&amp;"."&amp;TPGPAY!E190</f>
        <v xml:space="preserve"> Please choose a sch..TPG..Ma22</v>
      </c>
      <c r="K190" s="111" t="b">
        <v>1</v>
      </c>
      <c r="L190" s="117" t="s">
        <v>1275</v>
      </c>
      <c r="M190" s="111" t="b">
        <v>1</v>
      </c>
      <c r="N190" s="111" t="s">
        <v>1276</v>
      </c>
      <c r="O190" s="118" t="str">
        <f>TPG!I190</f>
        <v>11294/543965</v>
      </c>
      <c r="P190" s="111" t="b">
        <v>1</v>
      </c>
      <c r="Q190" s="111" t="b">
        <v>1</v>
      </c>
      <c r="R190" s="111" t="b">
        <v>1</v>
      </c>
      <c r="T190" s="10">
        <f t="shared" si="10"/>
        <v>10</v>
      </c>
      <c r="U190" s="289">
        <f t="shared" si="11"/>
        <v>31</v>
      </c>
    </row>
    <row r="191" spans="1:21" x14ac:dyDescent="0.25">
      <c r="A191" s="108">
        <v>1</v>
      </c>
      <c r="B191" s="109">
        <v>2</v>
      </c>
      <c r="C191" s="110">
        <f>TPG!J191</f>
        <v>0</v>
      </c>
      <c r="D191" s="111" t="b">
        <v>1</v>
      </c>
      <c r="E191" s="112" t="str">
        <f>RIGHT(TPG!C191,4)&amp;"."&amp;TPG!M191&amp;"."&amp;TPG!K191&amp;"."&amp;$C$5</f>
        <v>.TPG..Ma22</v>
      </c>
      <c r="F191" s="113">
        <f t="shared" ca="1" si="8"/>
        <v>44697</v>
      </c>
      <c r="G191" s="114" cm="1">
        <f t="array" ref="G191">IF(SUMPRODUCT((TPG!$Q$19:$AB$19=$B$5)*TPG!Q191:AB191)&gt;0,SUMPRODUCT((TPG!$Q$19:$AB$19=$B$5)*TPG!Q191:AB191),0)</f>
        <v>0</v>
      </c>
      <c r="H191" s="115">
        <f t="shared" ca="1" si="9"/>
        <v>44697</v>
      </c>
      <c r="I191" s="116">
        <v>0</v>
      </c>
      <c r="J191" s="112" t="str">
        <f>LEFT(TPG!D191,20)&amp;"."&amp;TPGPAY!E191</f>
        <v xml:space="preserve"> Please choose a sch..TPG..Ma22</v>
      </c>
      <c r="K191" s="111" t="b">
        <v>1</v>
      </c>
      <c r="L191" s="117" t="s">
        <v>1275</v>
      </c>
      <c r="M191" s="111" t="b">
        <v>1</v>
      </c>
      <c r="N191" s="111" t="s">
        <v>1276</v>
      </c>
      <c r="O191" s="118" t="str">
        <f>TPG!I191</f>
        <v>11294/543965</v>
      </c>
      <c r="P191" s="111" t="b">
        <v>1</v>
      </c>
      <c r="Q191" s="111" t="b">
        <v>1</v>
      </c>
      <c r="R191" s="111" t="b">
        <v>1</v>
      </c>
      <c r="T191" s="10">
        <f t="shared" si="10"/>
        <v>10</v>
      </c>
      <c r="U191" s="289">
        <f t="shared" si="11"/>
        <v>31</v>
      </c>
    </row>
    <row r="192" spans="1:21" x14ac:dyDescent="0.25">
      <c r="A192" s="108">
        <v>1</v>
      </c>
      <c r="B192" s="109">
        <v>2</v>
      </c>
      <c r="C192" s="110">
        <f>TPG!J192</f>
        <v>0</v>
      </c>
      <c r="D192" s="111" t="b">
        <v>1</v>
      </c>
      <c r="E192" s="112" t="str">
        <f>RIGHT(TPG!C192,4)&amp;"."&amp;TPG!M192&amp;"."&amp;TPG!K192&amp;"."&amp;$C$5</f>
        <v>.TPG..Ma22</v>
      </c>
      <c r="F192" s="113">
        <f t="shared" ca="1" si="8"/>
        <v>44697</v>
      </c>
      <c r="G192" s="114" cm="1">
        <f t="array" ref="G192">IF(SUMPRODUCT((TPG!$Q$19:$AB$19=$B$5)*TPG!Q192:AB192)&gt;0,SUMPRODUCT((TPG!$Q$19:$AB$19=$B$5)*TPG!Q192:AB192),0)</f>
        <v>0</v>
      </c>
      <c r="H192" s="115">
        <f t="shared" ca="1" si="9"/>
        <v>44697</v>
      </c>
      <c r="I192" s="116">
        <v>0</v>
      </c>
      <c r="J192" s="112" t="str">
        <f>LEFT(TPG!D192,20)&amp;"."&amp;TPGPAY!E192</f>
        <v xml:space="preserve"> Please choose a sch..TPG..Ma22</v>
      </c>
      <c r="K192" s="111" t="b">
        <v>1</v>
      </c>
      <c r="L192" s="117" t="s">
        <v>1275</v>
      </c>
      <c r="M192" s="111" t="b">
        <v>1</v>
      </c>
      <c r="N192" s="111" t="s">
        <v>1276</v>
      </c>
      <c r="O192" s="118" t="str">
        <f>TPG!I192</f>
        <v>11294/543965</v>
      </c>
      <c r="P192" s="111" t="b">
        <v>1</v>
      </c>
      <c r="Q192" s="111" t="b">
        <v>1</v>
      </c>
      <c r="R192" s="111" t="b">
        <v>1</v>
      </c>
      <c r="T192" s="10">
        <f t="shared" si="10"/>
        <v>10</v>
      </c>
      <c r="U192" s="289">
        <f t="shared" si="11"/>
        <v>31</v>
      </c>
    </row>
    <row r="193" spans="1:21" x14ac:dyDescent="0.25">
      <c r="A193" s="108">
        <v>1</v>
      </c>
      <c r="B193" s="109">
        <v>2</v>
      </c>
      <c r="C193" s="110">
        <f>TPG!J193</f>
        <v>0</v>
      </c>
      <c r="D193" s="111" t="b">
        <v>1</v>
      </c>
      <c r="E193" s="112" t="str">
        <f>RIGHT(TPG!C193,4)&amp;"."&amp;TPG!M193&amp;"."&amp;TPG!K193&amp;"."&amp;$C$5</f>
        <v>.TPG..Ma22</v>
      </c>
      <c r="F193" s="113">
        <f t="shared" ca="1" si="8"/>
        <v>44697</v>
      </c>
      <c r="G193" s="114" cm="1">
        <f t="array" ref="G193">IF(SUMPRODUCT((TPG!$Q$19:$AB$19=$B$5)*TPG!Q193:AB193)&gt;0,SUMPRODUCT((TPG!$Q$19:$AB$19=$B$5)*TPG!Q193:AB193),0)</f>
        <v>0</v>
      </c>
      <c r="H193" s="115">
        <f t="shared" ca="1" si="9"/>
        <v>44697</v>
      </c>
      <c r="I193" s="116">
        <v>0</v>
      </c>
      <c r="J193" s="112" t="str">
        <f>LEFT(TPG!D193,20)&amp;"."&amp;TPGPAY!E193</f>
        <v xml:space="preserve"> Please choose a sch..TPG..Ma22</v>
      </c>
      <c r="K193" s="111" t="b">
        <v>1</v>
      </c>
      <c r="L193" s="117" t="s">
        <v>1275</v>
      </c>
      <c r="M193" s="111" t="b">
        <v>1</v>
      </c>
      <c r="N193" s="111" t="s">
        <v>1276</v>
      </c>
      <c r="O193" s="118" t="str">
        <f>TPG!I193</f>
        <v>11294/543965</v>
      </c>
      <c r="P193" s="111" t="b">
        <v>1</v>
      </c>
      <c r="Q193" s="111" t="b">
        <v>1</v>
      </c>
      <c r="R193" s="111" t="b">
        <v>1</v>
      </c>
      <c r="T193" s="10">
        <f t="shared" si="10"/>
        <v>10</v>
      </c>
      <c r="U193" s="289">
        <f t="shared" si="11"/>
        <v>31</v>
      </c>
    </row>
    <row r="194" spans="1:21" x14ac:dyDescent="0.25">
      <c r="A194" s="108">
        <v>1</v>
      </c>
      <c r="B194" s="109">
        <v>2</v>
      </c>
      <c r="C194" s="110">
        <f>TPG!J194</f>
        <v>0</v>
      </c>
      <c r="D194" s="111" t="b">
        <v>1</v>
      </c>
      <c r="E194" s="112" t="str">
        <f>RIGHT(TPG!C194,4)&amp;"."&amp;TPG!M194&amp;"."&amp;TPG!K194&amp;"."&amp;$C$5</f>
        <v>.TPG..Ma22</v>
      </c>
      <c r="F194" s="113">
        <f t="shared" ca="1" si="8"/>
        <v>44697</v>
      </c>
      <c r="G194" s="114" cm="1">
        <f t="array" ref="G194">IF(SUMPRODUCT((TPG!$Q$19:$AB$19=$B$5)*TPG!Q194:AB194)&gt;0,SUMPRODUCT((TPG!$Q$19:$AB$19=$B$5)*TPG!Q194:AB194),0)</f>
        <v>0</v>
      </c>
      <c r="H194" s="115">
        <f t="shared" ca="1" si="9"/>
        <v>44697</v>
      </c>
      <c r="I194" s="116">
        <v>0</v>
      </c>
      <c r="J194" s="112" t="str">
        <f>LEFT(TPG!D194,20)&amp;"."&amp;TPGPAY!E194</f>
        <v xml:space="preserve"> Please choose a sch..TPG..Ma22</v>
      </c>
      <c r="K194" s="111" t="b">
        <v>1</v>
      </c>
      <c r="L194" s="117" t="s">
        <v>1275</v>
      </c>
      <c r="M194" s="111" t="b">
        <v>1</v>
      </c>
      <c r="N194" s="111" t="s">
        <v>1276</v>
      </c>
      <c r="O194" s="118" t="str">
        <f>TPG!I194</f>
        <v>11294/543965</v>
      </c>
      <c r="P194" s="111" t="b">
        <v>1</v>
      </c>
      <c r="Q194" s="111" t="b">
        <v>1</v>
      </c>
      <c r="R194" s="111" t="b">
        <v>1</v>
      </c>
      <c r="T194" s="10">
        <f t="shared" si="10"/>
        <v>10</v>
      </c>
      <c r="U194" s="289">
        <f t="shared" si="11"/>
        <v>31</v>
      </c>
    </row>
    <row r="195" spans="1:21" x14ac:dyDescent="0.25">
      <c r="A195" s="108">
        <v>1</v>
      </c>
      <c r="B195" s="109">
        <v>2</v>
      </c>
      <c r="C195" s="110">
        <f>TPG!J195</f>
        <v>0</v>
      </c>
      <c r="D195" s="111" t="b">
        <v>1</v>
      </c>
      <c r="E195" s="112" t="str">
        <f>RIGHT(TPG!C195,4)&amp;"."&amp;TPG!M195&amp;"."&amp;TPG!K195&amp;"."&amp;$C$5</f>
        <v>.TPG..Ma22</v>
      </c>
      <c r="F195" s="113">
        <f t="shared" ca="1" si="8"/>
        <v>44697</v>
      </c>
      <c r="G195" s="114" cm="1">
        <f t="array" ref="G195">IF(SUMPRODUCT((TPG!$Q$19:$AB$19=$B$5)*TPG!Q195:AB195)&gt;0,SUMPRODUCT((TPG!$Q$19:$AB$19=$B$5)*TPG!Q195:AB195),0)</f>
        <v>0</v>
      </c>
      <c r="H195" s="115">
        <f t="shared" ca="1" si="9"/>
        <v>44697</v>
      </c>
      <c r="I195" s="116">
        <v>0</v>
      </c>
      <c r="J195" s="112" t="str">
        <f>LEFT(TPG!D195,20)&amp;"."&amp;TPGPAY!E195</f>
        <v xml:space="preserve"> Please choose a sch..TPG..Ma22</v>
      </c>
      <c r="K195" s="111" t="b">
        <v>1</v>
      </c>
      <c r="L195" s="117" t="s">
        <v>1275</v>
      </c>
      <c r="M195" s="111" t="b">
        <v>1</v>
      </c>
      <c r="N195" s="111" t="s">
        <v>1276</v>
      </c>
      <c r="O195" s="118" t="str">
        <f>TPG!I195</f>
        <v>11294/543965</v>
      </c>
      <c r="P195" s="111" t="b">
        <v>1</v>
      </c>
      <c r="Q195" s="111" t="b">
        <v>1</v>
      </c>
      <c r="R195" s="111" t="b">
        <v>1</v>
      </c>
      <c r="T195" s="10">
        <f t="shared" si="10"/>
        <v>10</v>
      </c>
      <c r="U195" s="289">
        <f t="shared" si="11"/>
        <v>31</v>
      </c>
    </row>
    <row r="196" spans="1:21" x14ac:dyDescent="0.25">
      <c r="A196" s="108">
        <v>1</v>
      </c>
      <c r="B196" s="109">
        <v>2</v>
      </c>
      <c r="C196" s="110">
        <f>TPG!J196</f>
        <v>0</v>
      </c>
      <c r="D196" s="111" t="b">
        <v>1</v>
      </c>
      <c r="E196" s="112" t="str">
        <f>RIGHT(TPG!C196,4)&amp;"."&amp;TPG!M196&amp;"."&amp;TPG!K196&amp;"."&amp;$C$5</f>
        <v>.TPG..Ma22</v>
      </c>
      <c r="F196" s="113">
        <f t="shared" ca="1" si="8"/>
        <v>44697</v>
      </c>
      <c r="G196" s="114" cm="1">
        <f t="array" ref="G196">IF(SUMPRODUCT((TPG!$Q$19:$AB$19=$B$5)*TPG!Q196:AB196)&gt;0,SUMPRODUCT((TPG!$Q$19:$AB$19=$B$5)*TPG!Q196:AB196),0)</f>
        <v>0</v>
      </c>
      <c r="H196" s="115">
        <f t="shared" ca="1" si="9"/>
        <v>44697</v>
      </c>
      <c r="I196" s="116">
        <v>0</v>
      </c>
      <c r="J196" s="112" t="str">
        <f>LEFT(TPG!D196,20)&amp;"."&amp;TPGPAY!E196</f>
        <v xml:space="preserve"> Please choose a sch..TPG..Ma22</v>
      </c>
      <c r="K196" s="111" t="b">
        <v>1</v>
      </c>
      <c r="L196" s="117" t="s">
        <v>1275</v>
      </c>
      <c r="M196" s="111" t="b">
        <v>1</v>
      </c>
      <c r="N196" s="111" t="s">
        <v>1276</v>
      </c>
      <c r="O196" s="118" t="str">
        <f>TPG!I196</f>
        <v>11294/543965</v>
      </c>
      <c r="P196" s="111" t="b">
        <v>1</v>
      </c>
      <c r="Q196" s="111" t="b">
        <v>1</v>
      </c>
      <c r="R196" s="111" t="b">
        <v>1</v>
      </c>
      <c r="T196" s="10">
        <f t="shared" si="10"/>
        <v>10</v>
      </c>
      <c r="U196" s="289">
        <f t="shared" si="11"/>
        <v>31</v>
      </c>
    </row>
    <row r="197" spans="1:21" x14ac:dyDescent="0.25">
      <c r="A197" s="108">
        <v>1</v>
      </c>
      <c r="B197" s="109">
        <v>2</v>
      </c>
      <c r="C197" s="110">
        <f>TPG!J197</f>
        <v>0</v>
      </c>
      <c r="D197" s="111" t="b">
        <v>1</v>
      </c>
      <c r="E197" s="112" t="str">
        <f>RIGHT(TPG!C197,4)&amp;"."&amp;TPG!M197&amp;"."&amp;TPG!K197&amp;"."&amp;$C$5</f>
        <v>.TPG..Ma22</v>
      </c>
      <c r="F197" s="113">
        <f t="shared" ca="1" si="8"/>
        <v>44697</v>
      </c>
      <c r="G197" s="114" cm="1">
        <f t="array" ref="G197">IF(SUMPRODUCT((TPG!$Q$19:$AB$19=$B$5)*TPG!Q197:AB197)&gt;0,SUMPRODUCT((TPG!$Q$19:$AB$19=$B$5)*TPG!Q197:AB197),0)</f>
        <v>0</v>
      </c>
      <c r="H197" s="115">
        <f t="shared" ca="1" si="9"/>
        <v>44697</v>
      </c>
      <c r="I197" s="116">
        <v>0</v>
      </c>
      <c r="J197" s="112" t="str">
        <f>LEFT(TPG!D197,20)&amp;"."&amp;TPGPAY!E197</f>
        <v xml:space="preserve"> Please choose a sch..TPG..Ma22</v>
      </c>
      <c r="K197" s="111" t="b">
        <v>1</v>
      </c>
      <c r="L197" s="117" t="s">
        <v>1275</v>
      </c>
      <c r="M197" s="111" t="b">
        <v>1</v>
      </c>
      <c r="N197" s="111" t="s">
        <v>1276</v>
      </c>
      <c r="O197" s="118" t="str">
        <f>TPG!I197</f>
        <v>11294/543965</v>
      </c>
      <c r="P197" s="111" t="b">
        <v>1</v>
      </c>
      <c r="Q197" s="111" t="b">
        <v>1</v>
      </c>
      <c r="R197" s="111" t="b">
        <v>1</v>
      </c>
      <c r="T197" s="10">
        <f t="shared" si="10"/>
        <v>10</v>
      </c>
      <c r="U197" s="289">
        <f t="shared" si="11"/>
        <v>31</v>
      </c>
    </row>
    <row r="198" spans="1:21" x14ac:dyDescent="0.25">
      <c r="A198" s="108">
        <v>1</v>
      </c>
      <c r="B198" s="109">
        <v>2</v>
      </c>
      <c r="C198" s="110">
        <f>TPG!J198</f>
        <v>0</v>
      </c>
      <c r="D198" s="111" t="b">
        <v>1</v>
      </c>
      <c r="E198" s="112" t="str">
        <f>RIGHT(TPG!C198,4)&amp;"."&amp;TPG!M198&amp;"."&amp;TPG!K198&amp;"."&amp;$C$5</f>
        <v>.TPG..Ma22</v>
      </c>
      <c r="F198" s="113">
        <f t="shared" ca="1" si="8"/>
        <v>44697</v>
      </c>
      <c r="G198" s="114" cm="1">
        <f t="array" ref="G198">IF(SUMPRODUCT((TPG!$Q$19:$AB$19=$B$5)*TPG!Q198:AB198)&gt;0,SUMPRODUCT((TPG!$Q$19:$AB$19=$B$5)*TPG!Q198:AB198),0)</f>
        <v>0</v>
      </c>
      <c r="H198" s="115">
        <f t="shared" ca="1" si="9"/>
        <v>44697</v>
      </c>
      <c r="I198" s="116">
        <v>0</v>
      </c>
      <c r="J198" s="112" t="str">
        <f>LEFT(TPG!D198,20)&amp;"."&amp;TPGPAY!E198</f>
        <v xml:space="preserve"> Please choose a sch..TPG..Ma22</v>
      </c>
      <c r="K198" s="111" t="b">
        <v>1</v>
      </c>
      <c r="L198" s="117" t="s">
        <v>1275</v>
      </c>
      <c r="M198" s="111" t="b">
        <v>1</v>
      </c>
      <c r="N198" s="111" t="s">
        <v>1276</v>
      </c>
      <c r="O198" s="118" t="str">
        <f>TPG!I198</f>
        <v>11294/543965</v>
      </c>
      <c r="P198" s="111" t="b">
        <v>1</v>
      </c>
      <c r="Q198" s="111" t="b">
        <v>1</v>
      </c>
      <c r="R198" s="111" t="b">
        <v>1</v>
      </c>
      <c r="T198" s="10">
        <f t="shared" si="10"/>
        <v>10</v>
      </c>
      <c r="U198" s="289">
        <f t="shared" si="11"/>
        <v>31</v>
      </c>
    </row>
    <row r="199" spans="1:21" x14ac:dyDescent="0.25">
      <c r="A199" s="108">
        <v>1</v>
      </c>
      <c r="B199" s="109">
        <v>2</v>
      </c>
      <c r="C199" s="110">
        <f>TPG!J199</f>
        <v>0</v>
      </c>
      <c r="D199" s="111" t="b">
        <v>1</v>
      </c>
      <c r="E199" s="112" t="str">
        <f>RIGHT(TPG!C199,4)&amp;"."&amp;TPG!M199&amp;"."&amp;TPG!K199&amp;"."&amp;$C$5</f>
        <v>.TPG..Ma22</v>
      </c>
      <c r="F199" s="113">
        <f t="shared" ca="1" si="8"/>
        <v>44697</v>
      </c>
      <c r="G199" s="114" cm="1">
        <f t="array" ref="G199">IF(SUMPRODUCT((TPG!$Q$19:$AB$19=$B$5)*TPG!Q199:AB199)&gt;0,SUMPRODUCT((TPG!$Q$19:$AB$19=$B$5)*TPG!Q199:AB199),0)</f>
        <v>0</v>
      </c>
      <c r="H199" s="115">
        <f t="shared" ca="1" si="9"/>
        <v>44697</v>
      </c>
      <c r="I199" s="116">
        <v>0</v>
      </c>
      <c r="J199" s="112" t="str">
        <f>LEFT(TPG!D199,20)&amp;"."&amp;TPGPAY!E199</f>
        <v xml:space="preserve"> Please choose a sch..TPG..Ma22</v>
      </c>
      <c r="K199" s="111" t="b">
        <v>1</v>
      </c>
      <c r="L199" s="117" t="s">
        <v>1275</v>
      </c>
      <c r="M199" s="111" t="b">
        <v>1</v>
      </c>
      <c r="N199" s="111" t="s">
        <v>1276</v>
      </c>
      <c r="O199" s="118" t="str">
        <f>TPG!I199</f>
        <v>11294/543965</v>
      </c>
      <c r="P199" s="111" t="b">
        <v>1</v>
      </c>
      <c r="Q199" s="111" t="b">
        <v>1</v>
      </c>
      <c r="R199" s="111" t="b">
        <v>1</v>
      </c>
      <c r="T199" s="10">
        <f t="shared" si="10"/>
        <v>10</v>
      </c>
      <c r="U199" s="289">
        <f t="shared" si="11"/>
        <v>31</v>
      </c>
    </row>
    <row r="200" spans="1:21" x14ac:dyDescent="0.25">
      <c r="A200" s="108">
        <v>1</v>
      </c>
      <c r="B200" s="109">
        <v>2</v>
      </c>
      <c r="C200" s="110">
        <f>TPG!J200</f>
        <v>0</v>
      </c>
      <c r="D200" s="111" t="b">
        <v>1</v>
      </c>
      <c r="E200" s="112" t="str">
        <f>RIGHT(TPG!C200,4)&amp;"."&amp;TPG!M200&amp;"."&amp;TPG!K200&amp;"."&amp;$C$5</f>
        <v>.TPG..Ma22</v>
      </c>
      <c r="F200" s="113">
        <f t="shared" ca="1" si="8"/>
        <v>44697</v>
      </c>
      <c r="G200" s="114" cm="1">
        <f t="array" ref="G200">IF(SUMPRODUCT((TPG!$Q$19:$AB$19=$B$5)*TPG!Q200:AB200)&gt;0,SUMPRODUCT((TPG!$Q$19:$AB$19=$B$5)*TPG!Q200:AB200),0)</f>
        <v>0</v>
      </c>
      <c r="H200" s="115">
        <f t="shared" ca="1" si="9"/>
        <v>44697</v>
      </c>
      <c r="I200" s="116">
        <v>0</v>
      </c>
      <c r="J200" s="112" t="str">
        <f>LEFT(TPG!D200,20)&amp;"."&amp;TPGPAY!E200</f>
        <v xml:space="preserve"> Please choose a sch..TPG..Ma22</v>
      </c>
      <c r="K200" s="111" t="b">
        <v>1</v>
      </c>
      <c r="L200" s="117" t="s">
        <v>1275</v>
      </c>
      <c r="M200" s="111" t="b">
        <v>1</v>
      </c>
      <c r="N200" s="111" t="s">
        <v>1276</v>
      </c>
      <c r="O200" s="118" t="str">
        <f>TPG!I200</f>
        <v>11294/543965</v>
      </c>
      <c r="P200" s="111" t="b">
        <v>1</v>
      </c>
      <c r="Q200" s="111" t="b">
        <v>1</v>
      </c>
      <c r="R200" s="111" t="b">
        <v>1</v>
      </c>
      <c r="T200" s="10">
        <f t="shared" si="10"/>
        <v>10</v>
      </c>
      <c r="U200" s="289">
        <f t="shared" si="11"/>
        <v>31</v>
      </c>
    </row>
    <row r="201" spans="1:21" x14ac:dyDescent="0.25">
      <c r="A201" s="108">
        <v>1</v>
      </c>
      <c r="B201" s="109">
        <v>2</v>
      </c>
      <c r="C201" s="110">
        <f>TPG!J201</f>
        <v>0</v>
      </c>
      <c r="D201" s="111" t="b">
        <v>1</v>
      </c>
      <c r="E201" s="112" t="str">
        <f>RIGHT(TPG!C201,4)&amp;"."&amp;TPG!M201&amp;"."&amp;TPG!K201&amp;"."&amp;$C$5</f>
        <v>.TPG..Ma22</v>
      </c>
      <c r="F201" s="113">
        <f t="shared" ca="1" si="8"/>
        <v>44697</v>
      </c>
      <c r="G201" s="114" cm="1">
        <f t="array" ref="G201">IF(SUMPRODUCT((TPG!$Q$19:$AB$19=$B$5)*TPG!Q201:AB201)&gt;0,SUMPRODUCT((TPG!$Q$19:$AB$19=$B$5)*TPG!Q201:AB201),0)</f>
        <v>0</v>
      </c>
      <c r="H201" s="115">
        <f t="shared" ca="1" si="9"/>
        <v>44697</v>
      </c>
      <c r="I201" s="116">
        <v>0</v>
      </c>
      <c r="J201" s="112" t="str">
        <f>LEFT(TPG!D201,20)&amp;"."&amp;TPGPAY!E201</f>
        <v xml:space="preserve"> Please choose a sch..TPG..Ma22</v>
      </c>
      <c r="K201" s="111" t="b">
        <v>1</v>
      </c>
      <c r="L201" s="117" t="s">
        <v>1275</v>
      </c>
      <c r="M201" s="111" t="b">
        <v>1</v>
      </c>
      <c r="N201" s="111" t="s">
        <v>1276</v>
      </c>
      <c r="O201" s="118" t="str">
        <f>TPG!I201</f>
        <v>11294/543965</v>
      </c>
      <c r="P201" s="111" t="b">
        <v>1</v>
      </c>
      <c r="Q201" s="111" t="b">
        <v>1</v>
      </c>
      <c r="R201" s="111" t="b">
        <v>1</v>
      </c>
      <c r="T201" s="10">
        <f t="shared" si="10"/>
        <v>10</v>
      </c>
      <c r="U201" s="289">
        <f t="shared" si="11"/>
        <v>31</v>
      </c>
    </row>
    <row r="202" spans="1:21" x14ac:dyDescent="0.25">
      <c r="A202" s="108">
        <v>1</v>
      </c>
      <c r="B202" s="109">
        <v>2</v>
      </c>
      <c r="C202" s="110">
        <f>TPG!J202</f>
        <v>0</v>
      </c>
      <c r="D202" s="111" t="b">
        <v>1</v>
      </c>
      <c r="E202" s="112" t="str">
        <f>RIGHT(TPG!C202,4)&amp;"."&amp;TPG!M202&amp;"."&amp;TPG!K202&amp;"."&amp;$C$5</f>
        <v>.TPG..Ma22</v>
      </c>
      <c r="F202" s="113">
        <f t="shared" ca="1" si="8"/>
        <v>44697</v>
      </c>
      <c r="G202" s="114" cm="1">
        <f t="array" ref="G202">IF(SUMPRODUCT((TPG!$Q$19:$AB$19=$B$5)*TPG!Q202:AB202)&gt;0,SUMPRODUCT((TPG!$Q$19:$AB$19=$B$5)*TPG!Q202:AB202),0)</f>
        <v>0</v>
      </c>
      <c r="H202" s="115">
        <f t="shared" ca="1" si="9"/>
        <v>44697</v>
      </c>
      <c r="I202" s="116">
        <v>0</v>
      </c>
      <c r="J202" s="112" t="str">
        <f>LEFT(TPG!D202,20)&amp;"."&amp;TPGPAY!E202</f>
        <v xml:space="preserve"> Please choose a sch..TPG..Ma22</v>
      </c>
      <c r="K202" s="111" t="b">
        <v>1</v>
      </c>
      <c r="L202" s="117" t="s">
        <v>1275</v>
      </c>
      <c r="M202" s="111" t="b">
        <v>1</v>
      </c>
      <c r="N202" s="111" t="s">
        <v>1276</v>
      </c>
      <c r="O202" s="118" t="str">
        <f>TPG!I202</f>
        <v>11294/543965</v>
      </c>
      <c r="P202" s="111" t="b">
        <v>1</v>
      </c>
      <c r="Q202" s="111" t="b">
        <v>1</v>
      </c>
      <c r="R202" s="111" t="b">
        <v>1</v>
      </c>
      <c r="T202" s="10">
        <f t="shared" si="10"/>
        <v>10</v>
      </c>
      <c r="U202" s="289">
        <f t="shared" si="11"/>
        <v>31</v>
      </c>
    </row>
    <row r="203" spans="1:21" x14ac:dyDescent="0.25">
      <c r="A203" s="108">
        <v>1</v>
      </c>
      <c r="B203" s="109">
        <v>2</v>
      </c>
      <c r="C203" s="110">
        <f>TPG!J203</f>
        <v>0</v>
      </c>
      <c r="D203" s="111" t="b">
        <v>1</v>
      </c>
      <c r="E203" s="112" t="str">
        <f>RIGHT(TPG!C203,4)&amp;"."&amp;TPG!M203&amp;"."&amp;TPG!K203&amp;"."&amp;$C$5</f>
        <v>.TPG..Ma22</v>
      </c>
      <c r="F203" s="113">
        <f t="shared" ca="1" si="8"/>
        <v>44697</v>
      </c>
      <c r="G203" s="114" cm="1">
        <f t="array" ref="G203">IF(SUMPRODUCT((TPG!$Q$19:$AB$19=$B$5)*TPG!Q203:AB203)&gt;0,SUMPRODUCT((TPG!$Q$19:$AB$19=$B$5)*TPG!Q203:AB203),0)</f>
        <v>0</v>
      </c>
      <c r="H203" s="115">
        <f t="shared" ca="1" si="9"/>
        <v>44697</v>
      </c>
      <c r="I203" s="116">
        <v>0</v>
      </c>
      <c r="J203" s="112" t="str">
        <f>LEFT(TPG!D203,20)&amp;"."&amp;TPGPAY!E203</f>
        <v xml:space="preserve"> Please choose a sch..TPG..Ma22</v>
      </c>
      <c r="K203" s="111" t="b">
        <v>1</v>
      </c>
      <c r="L203" s="117" t="s">
        <v>1275</v>
      </c>
      <c r="M203" s="111" t="b">
        <v>1</v>
      </c>
      <c r="N203" s="111" t="s">
        <v>1276</v>
      </c>
      <c r="O203" s="118" t="str">
        <f>TPG!I203</f>
        <v>11294/543965</v>
      </c>
      <c r="P203" s="111" t="b">
        <v>1</v>
      </c>
      <c r="Q203" s="111" t="b">
        <v>1</v>
      </c>
      <c r="R203" s="111" t="b">
        <v>1</v>
      </c>
      <c r="T203" s="10">
        <f t="shared" si="10"/>
        <v>10</v>
      </c>
      <c r="U203" s="289">
        <f t="shared" si="11"/>
        <v>31</v>
      </c>
    </row>
    <row r="204" spans="1:21" x14ac:dyDescent="0.25">
      <c r="A204" s="108">
        <v>1</v>
      </c>
      <c r="B204" s="109">
        <v>2</v>
      </c>
      <c r="C204" s="110">
        <f>TPG!J204</f>
        <v>0</v>
      </c>
      <c r="D204" s="111" t="b">
        <v>1</v>
      </c>
      <c r="E204" s="112" t="str">
        <f>RIGHT(TPG!C204,4)&amp;"."&amp;TPG!M204&amp;"."&amp;TPG!K204&amp;"."&amp;$C$5</f>
        <v>.TPG..Ma22</v>
      </c>
      <c r="F204" s="113">
        <f t="shared" ca="1" si="8"/>
        <v>44697</v>
      </c>
      <c r="G204" s="114" cm="1">
        <f t="array" ref="G204">IF(SUMPRODUCT((TPG!$Q$19:$AB$19=$B$5)*TPG!Q204:AB204)&gt;0,SUMPRODUCT((TPG!$Q$19:$AB$19=$B$5)*TPG!Q204:AB204),0)</f>
        <v>0</v>
      </c>
      <c r="H204" s="115">
        <f t="shared" ca="1" si="9"/>
        <v>44697</v>
      </c>
      <c r="I204" s="116">
        <v>0</v>
      </c>
      <c r="J204" s="112" t="str">
        <f>LEFT(TPG!D204,20)&amp;"."&amp;TPGPAY!E204</f>
        <v xml:space="preserve"> Please choose a sch..TPG..Ma22</v>
      </c>
      <c r="K204" s="111" t="b">
        <v>1</v>
      </c>
      <c r="L204" s="117" t="s">
        <v>1275</v>
      </c>
      <c r="M204" s="111" t="b">
        <v>1</v>
      </c>
      <c r="N204" s="111" t="s">
        <v>1276</v>
      </c>
      <c r="O204" s="118" t="str">
        <f>TPG!I204</f>
        <v>11294/543965</v>
      </c>
      <c r="P204" s="111" t="b">
        <v>1</v>
      </c>
      <c r="Q204" s="111" t="b">
        <v>1</v>
      </c>
      <c r="R204" s="111" t="b">
        <v>1</v>
      </c>
      <c r="T204" s="10">
        <f t="shared" si="10"/>
        <v>10</v>
      </c>
      <c r="U204" s="289">
        <f t="shared" si="11"/>
        <v>31</v>
      </c>
    </row>
    <row r="205" spans="1:21" x14ac:dyDescent="0.25">
      <c r="A205" s="108">
        <v>1</v>
      </c>
      <c r="B205" s="109">
        <v>2</v>
      </c>
      <c r="C205" s="110">
        <f>TPG!J205</f>
        <v>0</v>
      </c>
      <c r="D205" s="111" t="b">
        <v>1</v>
      </c>
      <c r="E205" s="112" t="str">
        <f>RIGHT(TPG!C205,4)&amp;"."&amp;TPG!M205&amp;"."&amp;TPG!K205&amp;"."&amp;$C$5</f>
        <v>.TPG..Ma22</v>
      </c>
      <c r="F205" s="113">
        <f t="shared" ca="1" si="8"/>
        <v>44697</v>
      </c>
      <c r="G205" s="114" cm="1">
        <f t="array" ref="G205">IF(SUMPRODUCT((TPG!$Q$19:$AB$19=$B$5)*TPG!Q205:AB205)&gt;0,SUMPRODUCT((TPG!$Q$19:$AB$19=$B$5)*TPG!Q205:AB205),0)</f>
        <v>0</v>
      </c>
      <c r="H205" s="115">
        <f t="shared" ca="1" si="9"/>
        <v>44697</v>
      </c>
      <c r="I205" s="116">
        <v>0</v>
      </c>
      <c r="J205" s="112" t="str">
        <f>LEFT(TPG!D205,20)&amp;"."&amp;TPGPAY!E205</f>
        <v xml:space="preserve"> Please choose a sch..TPG..Ma22</v>
      </c>
      <c r="K205" s="111" t="b">
        <v>1</v>
      </c>
      <c r="L205" s="117" t="s">
        <v>1275</v>
      </c>
      <c r="M205" s="111" t="b">
        <v>1</v>
      </c>
      <c r="N205" s="111" t="s">
        <v>1276</v>
      </c>
      <c r="O205" s="118" t="str">
        <f>TPG!I205</f>
        <v>11294/543965</v>
      </c>
      <c r="P205" s="111" t="b">
        <v>1</v>
      </c>
      <c r="Q205" s="111" t="b">
        <v>1</v>
      </c>
      <c r="R205" s="111" t="b">
        <v>1</v>
      </c>
      <c r="T205" s="10">
        <f t="shared" si="10"/>
        <v>10</v>
      </c>
      <c r="U205" s="289">
        <f t="shared" si="11"/>
        <v>31</v>
      </c>
    </row>
    <row r="206" spans="1:21" x14ac:dyDescent="0.25">
      <c r="A206" s="108">
        <v>1</v>
      </c>
      <c r="B206" s="109">
        <v>2</v>
      </c>
      <c r="C206" s="110">
        <f>TPG!J206</f>
        <v>0</v>
      </c>
      <c r="D206" s="111" t="b">
        <v>1</v>
      </c>
      <c r="E206" s="112" t="str">
        <f>RIGHT(TPG!C206,4)&amp;"."&amp;TPG!M206&amp;"."&amp;TPG!K206&amp;"."&amp;$C$5</f>
        <v>.TPG..Ma22</v>
      </c>
      <c r="F206" s="113">
        <f t="shared" ca="1" si="8"/>
        <v>44697</v>
      </c>
      <c r="G206" s="114" cm="1">
        <f t="array" ref="G206">IF(SUMPRODUCT((TPG!$Q$19:$AB$19=$B$5)*TPG!Q206:AB206)&gt;0,SUMPRODUCT((TPG!$Q$19:$AB$19=$B$5)*TPG!Q206:AB206),0)</f>
        <v>0</v>
      </c>
      <c r="H206" s="115">
        <f t="shared" ca="1" si="9"/>
        <v>44697</v>
      </c>
      <c r="I206" s="116">
        <v>0</v>
      </c>
      <c r="J206" s="112" t="str">
        <f>LEFT(TPG!D206,20)&amp;"."&amp;TPGPAY!E206</f>
        <v xml:space="preserve"> Please choose a sch..TPG..Ma22</v>
      </c>
      <c r="K206" s="111" t="b">
        <v>1</v>
      </c>
      <c r="L206" s="117" t="s">
        <v>1275</v>
      </c>
      <c r="M206" s="111" t="b">
        <v>1</v>
      </c>
      <c r="N206" s="111" t="s">
        <v>1276</v>
      </c>
      <c r="O206" s="118" t="str">
        <f>TPG!I206</f>
        <v>11294/543965</v>
      </c>
      <c r="P206" s="111" t="b">
        <v>1</v>
      </c>
      <c r="Q206" s="111" t="b">
        <v>1</v>
      </c>
      <c r="R206" s="111" t="b">
        <v>1</v>
      </c>
      <c r="T206" s="10">
        <f t="shared" si="10"/>
        <v>10</v>
      </c>
      <c r="U206" s="289">
        <f t="shared" si="11"/>
        <v>31</v>
      </c>
    </row>
    <row r="207" spans="1:21" x14ac:dyDescent="0.25">
      <c r="A207" s="108">
        <v>1</v>
      </c>
      <c r="B207" s="109">
        <v>2</v>
      </c>
      <c r="C207" s="110">
        <f>TPG!J207</f>
        <v>0</v>
      </c>
      <c r="D207" s="111" t="b">
        <v>1</v>
      </c>
      <c r="E207" s="112" t="str">
        <f>RIGHT(TPG!C207,4)&amp;"."&amp;TPG!M207&amp;"."&amp;TPG!K207&amp;"."&amp;$C$5</f>
        <v>.TPG..Ma22</v>
      </c>
      <c r="F207" s="113">
        <f t="shared" ca="1" si="8"/>
        <v>44697</v>
      </c>
      <c r="G207" s="114" cm="1">
        <f t="array" ref="G207">IF(SUMPRODUCT((TPG!$Q$19:$AB$19=$B$5)*TPG!Q207:AB207)&gt;0,SUMPRODUCT((TPG!$Q$19:$AB$19=$B$5)*TPG!Q207:AB207),0)</f>
        <v>0</v>
      </c>
      <c r="H207" s="115">
        <f t="shared" ca="1" si="9"/>
        <v>44697</v>
      </c>
      <c r="I207" s="116">
        <v>0</v>
      </c>
      <c r="J207" s="112" t="str">
        <f>LEFT(TPG!D207,20)&amp;"."&amp;TPGPAY!E207</f>
        <v xml:space="preserve"> Please choose a sch..TPG..Ma22</v>
      </c>
      <c r="K207" s="111" t="b">
        <v>1</v>
      </c>
      <c r="L207" s="117" t="s">
        <v>1275</v>
      </c>
      <c r="M207" s="111" t="b">
        <v>1</v>
      </c>
      <c r="N207" s="111" t="s">
        <v>1276</v>
      </c>
      <c r="O207" s="118" t="str">
        <f>TPG!I207</f>
        <v>11294/543965</v>
      </c>
      <c r="P207" s="111" t="b">
        <v>1</v>
      </c>
      <c r="Q207" s="111" t="b">
        <v>1</v>
      </c>
      <c r="R207" s="111" t="b">
        <v>1</v>
      </c>
      <c r="T207" s="10">
        <f t="shared" si="10"/>
        <v>10</v>
      </c>
      <c r="U207" s="289">
        <f t="shared" si="11"/>
        <v>31</v>
      </c>
    </row>
    <row r="208" spans="1:21" x14ac:dyDescent="0.25">
      <c r="A208" s="108">
        <v>1</v>
      </c>
      <c r="B208" s="109">
        <v>2</v>
      </c>
      <c r="C208" s="110">
        <f>TPG!J208</f>
        <v>0</v>
      </c>
      <c r="D208" s="111" t="b">
        <v>1</v>
      </c>
      <c r="E208" s="112" t="str">
        <f>RIGHT(TPG!C208,4)&amp;"."&amp;TPG!M208&amp;"."&amp;TPG!K208&amp;"."&amp;$C$5</f>
        <v>.TPG..Ma22</v>
      </c>
      <c r="F208" s="113">
        <f t="shared" ca="1" si="8"/>
        <v>44697</v>
      </c>
      <c r="G208" s="114" cm="1">
        <f t="array" ref="G208">IF(SUMPRODUCT((TPG!$Q$19:$AB$19=$B$5)*TPG!Q208:AB208)&gt;0,SUMPRODUCT((TPG!$Q$19:$AB$19=$B$5)*TPG!Q208:AB208),0)</f>
        <v>0</v>
      </c>
      <c r="H208" s="115">
        <f t="shared" ca="1" si="9"/>
        <v>44697</v>
      </c>
      <c r="I208" s="116">
        <v>0</v>
      </c>
      <c r="J208" s="112" t="str">
        <f>LEFT(TPG!D208,20)&amp;"."&amp;TPGPAY!E208</f>
        <v xml:space="preserve"> Please choose a sch..TPG..Ma22</v>
      </c>
      <c r="K208" s="111" t="b">
        <v>1</v>
      </c>
      <c r="L208" s="117" t="s">
        <v>1275</v>
      </c>
      <c r="M208" s="111" t="b">
        <v>1</v>
      </c>
      <c r="N208" s="111" t="s">
        <v>1276</v>
      </c>
      <c r="O208" s="118" t="str">
        <f>TPG!I208</f>
        <v>11294/543965</v>
      </c>
      <c r="P208" s="111" t="b">
        <v>1</v>
      </c>
      <c r="Q208" s="111" t="b">
        <v>1</v>
      </c>
      <c r="R208" s="111" t="b">
        <v>1</v>
      </c>
      <c r="T208" s="10">
        <f t="shared" si="10"/>
        <v>10</v>
      </c>
      <c r="U208" s="289">
        <f t="shared" si="11"/>
        <v>31</v>
      </c>
    </row>
    <row r="209" spans="1:21" x14ac:dyDescent="0.25">
      <c r="A209" s="108">
        <v>1</v>
      </c>
      <c r="B209" s="109">
        <v>2</v>
      </c>
      <c r="C209" s="110">
        <f>TPG!J209</f>
        <v>0</v>
      </c>
      <c r="D209" s="111" t="b">
        <v>1</v>
      </c>
      <c r="E209" s="112" t="str">
        <f>RIGHT(TPG!C209,4)&amp;"."&amp;TPG!M209&amp;"."&amp;TPG!K209&amp;"."&amp;$C$5</f>
        <v>.TPG..Ma22</v>
      </c>
      <c r="F209" s="113">
        <f t="shared" ca="1" si="8"/>
        <v>44697</v>
      </c>
      <c r="G209" s="114" cm="1">
        <f t="array" ref="G209">IF(SUMPRODUCT((TPG!$Q$19:$AB$19=$B$5)*TPG!Q209:AB209)&gt;0,SUMPRODUCT((TPG!$Q$19:$AB$19=$B$5)*TPG!Q209:AB209),0)</f>
        <v>0</v>
      </c>
      <c r="H209" s="115">
        <f t="shared" ca="1" si="9"/>
        <v>44697</v>
      </c>
      <c r="I209" s="116">
        <v>0</v>
      </c>
      <c r="J209" s="112" t="str">
        <f>LEFT(TPG!D209,20)&amp;"."&amp;TPGPAY!E209</f>
        <v xml:space="preserve"> Please choose a sch..TPG..Ma22</v>
      </c>
      <c r="K209" s="111" t="b">
        <v>1</v>
      </c>
      <c r="L209" s="117" t="s">
        <v>1275</v>
      </c>
      <c r="M209" s="111" t="b">
        <v>1</v>
      </c>
      <c r="N209" s="111" t="s">
        <v>1276</v>
      </c>
      <c r="O209" s="118" t="str">
        <f>TPG!I209</f>
        <v>11294/543965</v>
      </c>
      <c r="P209" s="111" t="b">
        <v>1</v>
      </c>
      <c r="Q209" s="111" t="b">
        <v>1</v>
      </c>
      <c r="R209" s="111" t="b">
        <v>1</v>
      </c>
      <c r="T209" s="10">
        <f t="shared" si="10"/>
        <v>10</v>
      </c>
      <c r="U209" s="289">
        <f t="shared" si="11"/>
        <v>31</v>
      </c>
    </row>
    <row r="210" spans="1:21" x14ac:dyDescent="0.25">
      <c r="A210" s="108">
        <v>1</v>
      </c>
      <c r="B210" s="109">
        <v>2</v>
      </c>
      <c r="C210" s="110">
        <f>TPG!J210</f>
        <v>0</v>
      </c>
      <c r="D210" s="111" t="b">
        <v>1</v>
      </c>
      <c r="E210" s="112" t="str">
        <f>RIGHT(TPG!C210,4)&amp;"."&amp;TPG!M210&amp;"."&amp;TPG!K210&amp;"."&amp;$C$5</f>
        <v>.TPG..Ma22</v>
      </c>
      <c r="F210" s="113">
        <f t="shared" ca="1" si="8"/>
        <v>44697</v>
      </c>
      <c r="G210" s="114" cm="1">
        <f t="array" ref="G210">IF(SUMPRODUCT((TPG!$Q$19:$AB$19=$B$5)*TPG!Q210:AB210)&gt;0,SUMPRODUCT((TPG!$Q$19:$AB$19=$B$5)*TPG!Q210:AB210),0)</f>
        <v>0</v>
      </c>
      <c r="H210" s="115">
        <f t="shared" ca="1" si="9"/>
        <v>44697</v>
      </c>
      <c r="I210" s="116">
        <v>0</v>
      </c>
      <c r="J210" s="112" t="str">
        <f>LEFT(TPG!D210,20)&amp;"."&amp;TPGPAY!E210</f>
        <v xml:space="preserve"> Please choose a sch..TPG..Ma22</v>
      </c>
      <c r="K210" s="111" t="b">
        <v>1</v>
      </c>
      <c r="L210" s="117" t="s">
        <v>1275</v>
      </c>
      <c r="M210" s="111" t="b">
        <v>1</v>
      </c>
      <c r="N210" s="111" t="s">
        <v>1276</v>
      </c>
      <c r="O210" s="118" t="str">
        <f>TPG!I210</f>
        <v>11294/543965</v>
      </c>
      <c r="P210" s="111" t="b">
        <v>1</v>
      </c>
      <c r="Q210" s="111" t="b">
        <v>1</v>
      </c>
      <c r="R210" s="111" t="b">
        <v>1</v>
      </c>
      <c r="T210" s="10">
        <f t="shared" si="10"/>
        <v>10</v>
      </c>
      <c r="U210" s="289">
        <f t="shared" si="11"/>
        <v>31</v>
      </c>
    </row>
    <row r="211" spans="1:21" x14ac:dyDescent="0.25">
      <c r="A211" s="108">
        <v>1</v>
      </c>
      <c r="B211" s="109">
        <v>2</v>
      </c>
      <c r="C211" s="110">
        <f>TPG!J211</f>
        <v>0</v>
      </c>
      <c r="D211" s="111" t="b">
        <v>1</v>
      </c>
      <c r="E211" s="112" t="str">
        <f>RIGHT(TPG!C211,4)&amp;"."&amp;TPG!M211&amp;"."&amp;TPG!K211&amp;"."&amp;$C$5</f>
        <v>.TPG..Ma22</v>
      </c>
      <c r="F211" s="113">
        <f t="shared" ca="1" si="8"/>
        <v>44697</v>
      </c>
      <c r="G211" s="114" cm="1">
        <f t="array" ref="G211">IF(SUMPRODUCT((TPG!$Q$19:$AB$19=$B$5)*TPG!Q211:AB211)&gt;0,SUMPRODUCT((TPG!$Q$19:$AB$19=$B$5)*TPG!Q211:AB211),0)</f>
        <v>0</v>
      </c>
      <c r="H211" s="115">
        <f t="shared" ca="1" si="9"/>
        <v>44697</v>
      </c>
      <c r="I211" s="116">
        <v>0</v>
      </c>
      <c r="J211" s="112" t="str">
        <f>LEFT(TPG!D211,20)&amp;"."&amp;TPGPAY!E211</f>
        <v xml:space="preserve"> Please choose a sch..TPG..Ma22</v>
      </c>
      <c r="K211" s="111" t="b">
        <v>1</v>
      </c>
      <c r="L211" s="117" t="s">
        <v>1275</v>
      </c>
      <c r="M211" s="111" t="b">
        <v>1</v>
      </c>
      <c r="N211" s="111" t="s">
        <v>1276</v>
      </c>
      <c r="O211" s="118" t="str">
        <f>TPG!I211</f>
        <v>11294/543965</v>
      </c>
      <c r="P211" s="111" t="b">
        <v>1</v>
      </c>
      <c r="Q211" s="111" t="b">
        <v>1</v>
      </c>
      <c r="R211" s="111" t="b">
        <v>1</v>
      </c>
      <c r="T211" s="10">
        <f t="shared" si="10"/>
        <v>10</v>
      </c>
      <c r="U211" s="289">
        <f t="shared" si="11"/>
        <v>31</v>
      </c>
    </row>
    <row r="212" spans="1:21" x14ac:dyDescent="0.25">
      <c r="A212" s="108">
        <v>1</v>
      </c>
      <c r="B212" s="109">
        <v>2</v>
      </c>
      <c r="C212" s="110">
        <f>TPG!J212</f>
        <v>0</v>
      </c>
      <c r="D212" s="111" t="b">
        <v>1</v>
      </c>
      <c r="E212" s="112" t="str">
        <f>RIGHT(TPG!C212,4)&amp;"."&amp;TPG!M212&amp;"."&amp;TPG!K212&amp;"."&amp;$C$5</f>
        <v>.TPG..Ma22</v>
      </c>
      <c r="F212" s="113">
        <f t="shared" ca="1" si="8"/>
        <v>44697</v>
      </c>
      <c r="G212" s="114" cm="1">
        <f t="array" ref="G212">IF(SUMPRODUCT((TPG!$Q$19:$AB$19=$B$5)*TPG!Q212:AB212)&gt;0,SUMPRODUCT((TPG!$Q$19:$AB$19=$B$5)*TPG!Q212:AB212),0)</f>
        <v>0</v>
      </c>
      <c r="H212" s="115">
        <f t="shared" ca="1" si="9"/>
        <v>44697</v>
      </c>
      <c r="I212" s="116">
        <v>0</v>
      </c>
      <c r="J212" s="112" t="str">
        <f>LEFT(TPG!D212,20)&amp;"."&amp;TPGPAY!E212</f>
        <v xml:space="preserve"> Please choose a sch..TPG..Ma22</v>
      </c>
      <c r="K212" s="111" t="b">
        <v>1</v>
      </c>
      <c r="L212" s="117" t="s">
        <v>1275</v>
      </c>
      <c r="M212" s="111" t="b">
        <v>1</v>
      </c>
      <c r="N212" s="111" t="s">
        <v>1276</v>
      </c>
      <c r="O212" s="118" t="str">
        <f>TPG!I212</f>
        <v>11294/543965</v>
      </c>
      <c r="P212" s="111" t="b">
        <v>1</v>
      </c>
      <c r="Q212" s="111" t="b">
        <v>1</v>
      </c>
      <c r="R212" s="111" t="b">
        <v>1</v>
      </c>
      <c r="T212" s="10">
        <f t="shared" si="10"/>
        <v>10</v>
      </c>
      <c r="U212" s="289">
        <f t="shared" si="11"/>
        <v>31</v>
      </c>
    </row>
    <row r="213" spans="1:21" x14ac:dyDescent="0.25">
      <c r="A213" s="108">
        <v>1</v>
      </c>
      <c r="B213" s="109">
        <v>2</v>
      </c>
      <c r="C213" s="110">
        <f>TPG!J213</f>
        <v>0</v>
      </c>
      <c r="D213" s="111" t="b">
        <v>1</v>
      </c>
      <c r="E213" s="112" t="str">
        <f>RIGHT(TPG!C213,4)&amp;"."&amp;TPG!M213&amp;"."&amp;TPG!K213&amp;"."&amp;$C$5</f>
        <v>.TPG..Ma22</v>
      </c>
      <c r="F213" s="113">
        <f t="shared" ref="F213:F276" ca="1" si="12">TODAY()</f>
        <v>44697</v>
      </c>
      <c r="G213" s="114" cm="1">
        <f t="array" ref="G213">IF(SUMPRODUCT((TPG!$Q$19:$AB$19=$B$5)*TPG!Q213:AB213)&gt;0,SUMPRODUCT((TPG!$Q$19:$AB$19=$B$5)*TPG!Q213:AB213),0)</f>
        <v>0</v>
      </c>
      <c r="H213" s="115">
        <f t="shared" ref="H213:H276" ca="1" si="13">F213</f>
        <v>44697</v>
      </c>
      <c r="I213" s="116">
        <v>0</v>
      </c>
      <c r="J213" s="112" t="str">
        <f>LEFT(TPG!D213,20)&amp;"."&amp;TPGPAY!E213</f>
        <v xml:space="preserve"> Please choose a sch..TPG..Ma22</v>
      </c>
      <c r="K213" s="111" t="b">
        <v>1</v>
      </c>
      <c r="L213" s="117" t="s">
        <v>1275</v>
      </c>
      <c r="M213" s="111" t="b">
        <v>1</v>
      </c>
      <c r="N213" s="111" t="s">
        <v>1276</v>
      </c>
      <c r="O213" s="118" t="str">
        <f>TPG!I213</f>
        <v>11294/543965</v>
      </c>
      <c r="P213" s="111" t="b">
        <v>1</v>
      </c>
      <c r="Q213" s="111" t="b">
        <v>1</v>
      </c>
      <c r="R213" s="111" t="b">
        <v>1</v>
      </c>
      <c r="T213" s="10">
        <f t="shared" ref="T213:T276" si="14">LEN(E213)</f>
        <v>10</v>
      </c>
      <c r="U213" s="289">
        <f t="shared" ref="U213:U276" si="15">LEN(J213)</f>
        <v>31</v>
      </c>
    </row>
    <row r="214" spans="1:21" x14ac:dyDescent="0.25">
      <c r="A214" s="108">
        <v>1</v>
      </c>
      <c r="B214" s="109">
        <v>2</v>
      </c>
      <c r="C214" s="110">
        <f>TPG!J214</f>
        <v>0</v>
      </c>
      <c r="D214" s="111" t="b">
        <v>1</v>
      </c>
      <c r="E214" s="112" t="str">
        <f>RIGHT(TPG!C214,4)&amp;"."&amp;TPG!M214&amp;"."&amp;TPG!K214&amp;"."&amp;$C$5</f>
        <v>.TPG..Ma22</v>
      </c>
      <c r="F214" s="113">
        <f t="shared" ca="1" si="12"/>
        <v>44697</v>
      </c>
      <c r="G214" s="114" cm="1">
        <f t="array" ref="G214">IF(SUMPRODUCT((TPG!$Q$19:$AB$19=$B$5)*TPG!Q214:AB214)&gt;0,SUMPRODUCT((TPG!$Q$19:$AB$19=$B$5)*TPG!Q214:AB214),0)</f>
        <v>0</v>
      </c>
      <c r="H214" s="115">
        <f t="shared" ca="1" si="13"/>
        <v>44697</v>
      </c>
      <c r="I214" s="116">
        <v>0</v>
      </c>
      <c r="J214" s="112" t="str">
        <f>LEFT(TPG!D214,20)&amp;"."&amp;TPGPAY!E214</f>
        <v xml:space="preserve"> Please choose a sch..TPG..Ma22</v>
      </c>
      <c r="K214" s="111" t="b">
        <v>1</v>
      </c>
      <c r="L214" s="117" t="s">
        <v>1275</v>
      </c>
      <c r="M214" s="111" t="b">
        <v>1</v>
      </c>
      <c r="N214" s="111" t="s">
        <v>1276</v>
      </c>
      <c r="O214" s="118" t="str">
        <f>TPG!I214</f>
        <v>11294/543965</v>
      </c>
      <c r="P214" s="111" t="b">
        <v>1</v>
      </c>
      <c r="Q214" s="111" t="b">
        <v>1</v>
      </c>
      <c r="R214" s="111" t="b">
        <v>1</v>
      </c>
      <c r="T214" s="10">
        <f t="shared" si="14"/>
        <v>10</v>
      </c>
      <c r="U214" s="289">
        <f t="shared" si="15"/>
        <v>31</v>
      </c>
    </row>
    <row r="215" spans="1:21" x14ac:dyDescent="0.25">
      <c r="A215" s="108">
        <v>1</v>
      </c>
      <c r="B215" s="109">
        <v>2</v>
      </c>
      <c r="C215" s="110">
        <f>TPG!J215</f>
        <v>0</v>
      </c>
      <c r="D215" s="111" t="b">
        <v>1</v>
      </c>
      <c r="E215" s="112" t="str">
        <f>RIGHT(TPG!C215,4)&amp;"."&amp;TPG!M215&amp;"."&amp;TPG!K215&amp;"."&amp;$C$5</f>
        <v>.TPG..Ma22</v>
      </c>
      <c r="F215" s="113">
        <f t="shared" ca="1" si="12"/>
        <v>44697</v>
      </c>
      <c r="G215" s="114" cm="1">
        <f t="array" ref="G215">IF(SUMPRODUCT((TPG!$Q$19:$AB$19=$B$5)*TPG!Q215:AB215)&gt;0,SUMPRODUCT((TPG!$Q$19:$AB$19=$B$5)*TPG!Q215:AB215),0)</f>
        <v>0</v>
      </c>
      <c r="H215" s="115">
        <f t="shared" ca="1" si="13"/>
        <v>44697</v>
      </c>
      <c r="I215" s="116">
        <v>0</v>
      </c>
      <c r="J215" s="112" t="str">
        <f>LEFT(TPG!D215,20)&amp;"."&amp;TPGPAY!E215</f>
        <v xml:space="preserve"> Please choose a sch..TPG..Ma22</v>
      </c>
      <c r="K215" s="111" t="b">
        <v>1</v>
      </c>
      <c r="L215" s="117" t="s">
        <v>1275</v>
      </c>
      <c r="M215" s="111" t="b">
        <v>1</v>
      </c>
      <c r="N215" s="111" t="s">
        <v>1276</v>
      </c>
      <c r="O215" s="118" t="str">
        <f>TPG!I215</f>
        <v>11294/543965</v>
      </c>
      <c r="P215" s="111" t="b">
        <v>1</v>
      </c>
      <c r="Q215" s="111" t="b">
        <v>1</v>
      </c>
      <c r="R215" s="111" t="b">
        <v>1</v>
      </c>
      <c r="T215" s="10">
        <f t="shared" si="14"/>
        <v>10</v>
      </c>
      <c r="U215" s="289">
        <f t="shared" si="15"/>
        <v>31</v>
      </c>
    </row>
    <row r="216" spans="1:21" x14ac:dyDescent="0.25">
      <c r="A216" s="108">
        <v>1</v>
      </c>
      <c r="B216" s="109">
        <v>2</v>
      </c>
      <c r="C216" s="110">
        <f>TPG!J216</f>
        <v>0</v>
      </c>
      <c r="D216" s="111" t="b">
        <v>1</v>
      </c>
      <c r="E216" s="112" t="str">
        <f>RIGHT(TPG!C216,4)&amp;"."&amp;TPG!M216&amp;"."&amp;TPG!K216&amp;"."&amp;$C$5</f>
        <v>.TPG..Ma22</v>
      </c>
      <c r="F216" s="113">
        <f t="shared" ca="1" si="12"/>
        <v>44697</v>
      </c>
      <c r="G216" s="114" cm="1">
        <f t="array" ref="G216">IF(SUMPRODUCT((TPG!$Q$19:$AB$19=$B$5)*TPG!Q216:AB216)&gt;0,SUMPRODUCT((TPG!$Q$19:$AB$19=$B$5)*TPG!Q216:AB216),0)</f>
        <v>0</v>
      </c>
      <c r="H216" s="115">
        <f t="shared" ca="1" si="13"/>
        <v>44697</v>
      </c>
      <c r="I216" s="116">
        <v>0</v>
      </c>
      <c r="J216" s="112" t="str">
        <f>LEFT(TPG!D216,20)&amp;"."&amp;TPGPAY!E216</f>
        <v xml:space="preserve"> Please choose a sch..TPG..Ma22</v>
      </c>
      <c r="K216" s="111" t="b">
        <v>1</v>
      </c>
      <c r="L216" s="117" t="s">
        <v>1275</v>
      </c>
      <c r="M216" s="111" t="b">
        <v>1</v>
      </c>
      <c r="N216" s="111" t="s">
        <v>1276</v>
      </c>
      <c r="O216" s="118" t="str">
        <f>TPG!I216</f>
        <v>11294/543965</v>
      </c>
      <c r="P216" s="111" t="b">
        <v>1</v>
      </c>
      <c r="Q216" s="111" t="b">
        <v>1</v>
      </c>
      <c r="R216" s="111" t="b">
        <v>1</v>
      </c>
      <c r="T216" s="10">
        <f t="shared" si="14"/>
        <v>10</v>
      </c>
      <c r="U216" s="289">
        <f t="shared" si="15"/>
        <v>31</v>
      </c>
    </row>
    <row r="217" spans="1:21" x14ac:dyDescent="0.25">
      <c r="A217" s="108">
        <v>1</v>
      </c>
      <c r="B217" s="109">
        <v>2</v>
      </c>
      <c r="C217" s="110">
        <f>TPG!J217</f>
        <v>0</v>
      </c>
      <c r="D217" s="111" t="b">
        <v>1</v>
      </c>
      <c r="E217" s="112" t="str">
        <f>RIGHT(TPG!C217,4)&amp;"."&amp;TPG!M217&amp;"."&amp;TPG!K217&amp;"."&amp;$C$5</f>
        <v>.TPG..Ma22</v>
      </c>
      <c r="F217" s="113">
        <f t="shared" ca="1" si="12"/>
        <v>44697</v>
      </c>
      <c r="G217" s="114" cm="1">
        <f t="array" ref="G217">IF(SUMPRODUCT((TPG!$Q$19:$AB$19=$B$5)*TPG!Q217:AB217)&gt;0,SUMPRODUCT((TPG!$Q$19:$AB$19=$B$5)*TPG!Q217:AB217),0)</f>
        <v>0</v>
      </c>
      <c r="H217" s="115">
        <f t="shared" ca="1" si="13"/>
        <v>44697</v>
      </c>
      <c r="I217" s="116">
        <v>0</v>
      </c>
      <c r="J217" s="112" t="str">
        <f>LEFT(TPG!D217,20)&amp;"."&amp;TPGPAY!E217</f>
        <v xml:space="preserve"> Please choose a sch..TPG..Ma22</v>
      </c>
      <c r="K217" s="111" t="b">
        <v>1</v>
      </c>
      <c r="L217" s="117" t="s">
        <v>1275</v>
      </c>
      <c r="M217" s="111" t="b">
        <v>1</v>
      </c>
      <c r="N217" s="111" t="s">
        <v>1276</v>
      </c>
      <c r="O217" s="118" t="str">
        <f>TPG!I217</f>
        <v>11294/543965</v>
      </c>
      <c r="P217" s="111" t="b">
        <v>1</v>
      </c>
      <c r="Q217" s="111" t="b">
        <v>1</v>
      </c>
      <c r="R217" s="111" t="b">
        <v>1</v>
      </c>
      <c r="T217" s="10">
        <f t="shared" si="14"/>
        <v>10</v>
      </c>
      <c r="U217" s="289">
        <f t="shared" si="15"/>
        <v>31</v>
      </c>
    </row>
    <row r="218" spans="1:21" x14ac:dyDescent="0.25">
      <c r="A218" s="108">
        <v>1</v>
      </c>
      <c r="B218" s="109">
        <v>2</v>
      </c>
      <c r="C218" s="110">
        <f>TPG!J218</f>
        <v>0</v>
      </c>
      <c r="D218" s="111" t="b">
        <v>1</v>
      </c>
      <c r="E218" s="112" t="str">
        <f>RIGHT(TPG!C218,4)&amp;"."&amp;TPG!M218&amp;"."&amp;TPG!K218&amp;"."&amp;$C$5</f>
        <v>.TPG..Ma22</v>
      </c>
      <c r="F218" s="113">
        <f t="shared" ca="1" si="12"/>
        <v>44697</v>
      </c>
      <c r="G218" s="114" cm="1">
        <f t="array" ref="G218">IF(SUMPRODUCT((TPG!$Q$19:$AB$19=$B$5)*TPG!Q218:AB218)&gt;0,SUMPRODUCT((TPG!$Q$19:$AB$19=$B$5)*TPG!Q218:AB218),0)</f>
        <v>0</v>
      </c>
      <c r="H218" s="115">
        <f t="shared" ca="1" si="13"/>
        <v>44697</v>
      </c>
      <c r="I218" s="116">
        <v>0</v>
      </c>
      <c r="J218" s="112" t="str">
        <f>LEFT(TPG!D218,20)&amp;"."&amp;TPGPAY!E218</f>
        <v xml:space="preserve"> Please choose a sch..TPG..Ma22</v>
      </c>
      <c r="K218" s="111" t="b">
        <v>1</v>
      </c>
      <c r="L218" s="117" t="s">
        <v>1275</v>
      </c>
      <c r="M218" s="111" t="b">
        <v>1</v>
      </c>
      <c r="N218" s="111" t="s">
        <v>1276</v>
      </c>
      <c r="O218" s="118" t="str">
        <f>TPG!I218</f>
        <v>11294/543965</v>
      </c>
      <c r="P218" s="111" t="b">
        <v>1</v>
      </c>
      <c r="Q218" s="111" t="b">
        <v>1</v>
      </c>
      <c r="R218" s="111" t="b">
        <v>1</v>
      </c>
      <c r="T218" s="10">
        <f t="shared" si="14"/>
        <v>10</v>
      </c>
      <c r="U218" s="289">
        <f t="shared" si="15"/>
        <v>31</v>
      </c>
    </row>
    <row r="219" spans="1:21" x14ac:dyDescent="0.25">
      <c r="A219" s="108">
        <v>1</v>
      </c>
      <c r="B219" s="109">
        <v>2</v>
      </c>
      <c r="C219" s="110">
        <f>TPG!J219</f>
        <v>0</v>
      </c>
      <c r="D219" s="111" t="b">
        <v>1</v>
      </c>
      <c r="E219" s="112" t="str">
        <f>RIGHT(TPG!C219,4)&amp;"."&amp;TPG!M219&amp;"."&amp;TPG!K219&amp;"."&amp;$C$5</f>
        <v>.TPG..Ma22</v>
      </c>
      <c r="F219" s="113">
        <f t="shared" ca="1" si="12"/>
        <v>44697</v>
      </c>
      <c r="G219" s="114" cm="1">
        <f t="array" ref="G219">IF(SUMPRODUCT((TPG!$Q$19:$AB$19=$B$5)*TPG!Q219:AB219)&gt;0,SUMPRODUCT((TPG!$Q$19:$AB$19=$B$5)*TPG!Q219:AB219),0)</f>
        <v>0</v>
      </c>
      <c r="H219" s="115">
        <f t="shared" ca="1" si="13"/>
        <v>44697</v>
      </c>
      <c r="I219" s="116">
        <v>0</v>
      </c>
      <c r="J219" s="112" t="str">
        <f>LEFT(TPG!D219,20)&amp;"."&amp;TPGPAY!E219</f>
        <v xml:space="preserve"> Please choose a sch..TPG..Ma22</v>
      </c>
      <c r="K219" s="111" t="b">
        <v>1</v>
      </c>
      <c r="L219" s="117" t="s">
        <v>1275</v>
      </c>
      <c r="M219" s="111" t="b">
        <v>1</v>
      </c>
      <c r="N219" s="111" t="s">
        <v>1276</v>
      </c>
      <c r="O219" s="118" t="str">
        <f>TPG!I219</f>
        <v>11294/543965</v>
      </c>
      <c r="P219" s="111" t="b">
        <v>1</v>
      </c>
      <c r="Q219" s="111" t="b">
        <v>1</v>
      </c>
      <c r="R219" s="111" t="b">
        <v>1</v>
      </c>
      <c r="T219" s="10">
        <f t="shared" si="14"/>
        <v>10</v>
      </c>
      <c r="U219" s="289">
        <f t="shared" si="15"/>
        <v>31</v>
      </c>
    </row>
    <row r="220" spans="1:21" x14ac:dyDescent="0.25">
      <c r="A220" s="108">
        <v>1</v>
      </c>
      <c r="B220" s="109">
        <v>2</v>
      </c>
      <c r="C220" s="110">
        <f>TPG!J220</f>
        <v>0</v>
      </c>
      <c r="D220" s="111" t="b">
        <v>1</v>
      </c>
      <c r="E220" s="112" t="str">
        <f>RIGHT(TPG!C220,4)&amp;"."&amp;TPG!M220&amp;"."&amp;TPG!K220&amp;"."&amp;$C$5</f>
        <v>.TPG..Ma22</v>
      </c>
      <c r="F220" s="113">
        <f t="shared" ca="1" si="12"/>
        <v>44697</v>
      </c>
      <c r="G220" s="114" cm="1">
        <f t="array" ref="G220">IF(SUMPRODUCT((TPG!$Q$19:$AB$19=$B$5)*TPG!Q220:AB220)&gt;0,SUMPRODUCT((TPG!$Q$19:$AB$19=$B$5)*TPG!Q220:AB220),0)</f>
        <v>0</v>
      </c>
      <c r="H220" s="115">
        <f t="shared" ca="1" si="13"/>
        <v>44697</v>
      </c>
      <c r="I220" s="116">
        <v>0</v>
      </c>
      <c r="J220" s="112" t="str">
        <f>LEFT(TPG!D220,20)&amp;"."&amp;TPGPAY!E220</f>
        <v xml:space="preserve"> Please choose a sch..TPG..Ma22</v>
      </c>
      <c r="K220" s="111" t="b">
        <v>1</v>
      </c>
      <c r="L220" s="117" t="s">
        <v>1275</v>
      </c>
      <c r="M220" s="111" t="b">
        <v>1</v>
      </c>
      <c r="N220" s="111" t="s">
        <v>1276</v>
      </c>
      <c r="O220" s="118" t="str">
        <f>TPG!I220</f>
        <v>11294/543965</v>
      </c>
      <c r="P220" s="111" t="b">
        <v>1</v>
      </c>
      <c r="Q220" s="111" t="b">
        <v>1</v>
      </c>
      <c r="R220" s="111" t="b">
        <v>1</v>
      </c>
      <c r="T220" s="10">
        <f t="shared" si="14"/>
        <v>10</v>
      </c>
      <c r="U220" s="289">
        <f t="shared" si="15"/>
        <v>31</v>
      </c>
    </row>
    <row r="221" spans="1:21" x14ac:dyDescent="0.25">
      <c r="A221" s="108">
        <v>1</v>
      </c>
      <c r="B221" s="109">
        <v>2</v>
      </c>
      <c r="C221" s="110">
        <f>TPG!J221</f>
        <v>0</v>
      </c>
      <c r="D221" s="111" t="b">
        <v>1</v>
      </c>
      <c r="E221" s="112" t="str">
        <f>RIGHT(TPG!C221,4)&amp;"."&amp;TPG!M221&amp;"."&amp;TPG!K221&amp;"."&amp;$C$5</f>
        <v>.TPG..Ma22</v>
      </c>
      <c r="F221" s="113">
        <f t="shared" ca="1" si="12"/>
        <v>44697</v>
      </c>
      <c r="G221" s="114" cm="1">
        <f t="array" ref="G221">IF(SUMPRODUCT((TPG!$Q$19:$AB$19=$B$5)*TPG!Q221:AB221)&gt;0,SUMPRODUCT((TPG!$Q$19:$AB$19=$B$5)*TPG!Q221:AB221),0)</f>
        <v>0</v>
      </c>
      <c r="H221" s="115">
        <f t="shared" ca="1" si="13"/>
        <v>44697</v>
      </c>
      <c r="I221" s="116">
        <v>0</v>
      </c>
      <c r="J221" s="112" t="str">
        <f>LEFT(TPG!D221,20)&amp;"."&amp;TPGPAY!E221</f>
        <v xml:space="preserve"> Please choose a sch..TPG..Ma22</v>
      </c>
      <c r="K221" s="111" t="b">
        <v>1</v>
      </c>
      <c r="L221" s="117" t="s">
        <v>1275</v>
      </c>
      <c r="M221" s="111" t="b">
        <v>1</v>
      </c>
      <c r="N221" s="111" t="s">
        <v>1276</v>
      </c>
      <c r="O221" s="118" t="str">
        <f>TPG!I221</f>
        <v>11294/543965</v>
      </c>
      <c r="P221" s="111" t="b">
        <v>1</v>
      </c>
      <c r="Q221" s="111" t="b">
        <v>1</v>
      </c>
      <c r="R221" s="111" t="b">
        <v>1</v>
      </c>
      <c r="T221" s="10">
        <f t="shared" si="14"/>
        <v>10</v>
      </c>
      <c r="U221" s="289">
        <f t="shared" si="15"/>
        <v>31</v>
      </c>
    </row>
    <row r="222" spans="1:21" x14ac:dyDescent="0.25">
      <c r="A222" s="108">
        <v>1</v>
      </c>
      <c r="B222" s="109">
        <v>2</v>
      </c>
      <c r="C222" s="110">
        <f>TPG!J222</f>
        <v>0</v>
      </c>
      <c r="D222" s="111" t="b">
        <v>1</v>
      </c>
      <c r="E222" s="112" t="str">
        <f>RIGHT(TPG!C222,4)&amp;"."&amp;TPG!M222&amp;"."&amp;TPG!K222&amp;"."&amp;$C$5</f>
        <v>.TPG..Ma22</v>
      </c>
      <c r="F222" s="113">
        <f t="shared" ca="1" si="12"/>
        <v>44697</v>
      </c>
      <c r="G222" s="114" cm="1">
        <f t="array" ref="G222">IF(SUMPRODUCT((TPG!$Q$19:$AB$19=$B$5)*TPG!Q222:AB222)&gt;0,SUMPRODUCT((TPG!$Q$19:$AB$19=$B$5)*TPG!Q222:AB222),0)</f>
        <v>0</v>
      </c>
      <c r="H222" s="115">
        <f t="shared" ca="1" si="13"/>
        <v>44697</v>
      </c>
      <c r="I222" s="116">
        <v>0</v>
      </c>
      <c r="J222" s="112" t="str">
        <f>LEFT(TPG!D222,20)&amp;"."&amp;TPGPAY!E222</f>
        <v xml:space="preserve"> Please choose a sch..TPG..Ma22</v>
      </c>
      <c r="K222" s="111" t="b">
        <v>1</v>
      </c>
      <c r="L222" s="117" t="s">
        <v>1275</v>
      </c>
      <c r="M222" s="111" t="b">
        <v>1</v>
      </c>
      <c r="N222" s="111" t="s">
        <v>1276</v>
      </c>
      <c r="O222" s="118" t="str">
        <f>TPG!I222</f>
        <v>11294/543965</v>
      </c>
      <c r="P222" s="111" t="b">
        <v>1</v>
      </c>
      <c r="Q222" s="111" t="b">
        <v>1</v>
      </c>
      <c r="R222" s="111" t="b">
        <v>1</v>
      </c>
      <c r="T222" s="10">
        <f t="shared" si="14"/>
        <v>10</v>
      </c>
      <c r="U222" s="289">
        <f t="shared" si="15"/>
        <v>31</v>
      </c>
    </row>
    <row r="223" spans="1:21" x14ac:dyDescent="0.25">
      <c r="A223" s="108">
        <v>1</v>
      </c>
      <c r="B223" s="109">
        <v>2</v>
      </c>
      <c r="C223" s="110">
        <f>TPG!J223</f>
        <v>0</v>
      </c>
      <c r="D223" s="111" t="b">
        <v>1</v>
      </c>
      <c r="E223" s="112" t="str">
        <f>RIGHT(TPG!C223,4)&amp;"."&amp;TPG!M223&amp;"."&amp;TPG!K223&amp;"."&amp;$C$5</f>
        <v>.TPG..Ma22</v>
      </c>
      <c r="F223" s="113">
        <f t="shared" ca="1" si="12"/>
        <v>44697</v>
      </c>
      <c r="G223" s="114" cm="1">
        <f t="array" ref="G223">IF(SUMPRODUCT((TPG!$Q$19:$AB$19=$B$5)*TPG!Q223:AB223)&gt;0,SUMPRODUCT((TPG!$Q$19:$AB$19=$B$5)*TPG!Q223:AB223),0)</f>
        <v>0</v>
      </c>
      <c r="H223" s="115">
        <f t="shared" ca="1" si="13"/>
        <v>44697</v>
      </c>
      <c r="I223" s="116">
        <v>0</v>
      </c>
      <c r="J223" s="112" t="str">
        <f>LEFT(TPG!D223,20)&amp;"."&amp;TPGPAY!E223</f>
        <v xml:space="preserve"> Please choose a sch..TPG..Ma22</v>
      </c>
      <c r="K223" s="111" t="b">
        <v>1</v>
      </c>
      <c r="L223" s="117" t="s">
        <v>1275</v>
      </c>
      <c r="M223" s="111" t="b">
        <v>1</v>
      </c>
      <c r="N223" s="111" t="s">
        <v>1276</v>
      </c>
      <c r="O223" s="118" t="str">
        <f>TPG!I223</f>
        <v>11294/543965</v>
      </c>
      <c r="P223" s="111" t="b">
        <v>1</v>
      </c>
      <c r="Q223" s="111" t="b">
        <v>1</v>
      </c>
      <c r="R223" s="111" t="b">
        <v>1</v>
      </c>
      <c r="T223" s="10">
        <f t="shared" si="14"/>
        <v>10</v>
      </c>
      <c r="U223" s="289">
        <f t="shared" si="15"/>
        <v>31</v>
      </c>
    </row>
    <row r="224" spans="1:21" x14ac:dyDescent="0.25">
      <c r="A224" s="108">
        <v>1</v>
      </c>
      <c r="B224" s="109">
        <v>2</v>
      </c>
      <c r="C224" s="110">
        <f>TPG!J224</f>
        <v>0</v>
      </c>
      <c r="D224" s="111" t="b">
        <v>1</v>
      </c>
      <c r="E224" s="112" t="str">
        <f>RIGHT(TPG!C224,4)&amp;"."&amp;TPG!M224&amp;"."&amp;TPG!K224&amp;"."&amp;$C$5</f>
        <v>.TPG..Ma22</v>
      </c>
      <c r="F224" s="113">
        <f t="shared" ca="1" si="12"/>
        <v>44697</v>
      </c>
      <c r="G224" s="114" cm="1">
        <f t="array" ref="G224">IF(SUMPRODUCT((TPG!$Q$19:$AB$19=$B$5)*TPG!Q224:AB224)&gt;0,SUMPRODUCT((TPG!$Q$19:$AB$19=$B$5)*TPG!Q224:AB224),0)</f>
        <v>0</v>
      </c>
      <c r="H224" s="115">
        <f t="shared" ca="1" si="13"/>
        <v>44697</v>
      </c>
      <c r="I224" s="116">
        <v>0</v>
      </c>
      <c r="J224" s="112" t="str">
        <f>LEFT(TPG!D224,20)&amp;"."&amp;TPGPAY!E224</f>
        <v xml:space="preserve"> Please choose a sch..TPG..Ma22</v>
      </c>
      <c r="K224" s="111" t="b">
        <v>1</v>
      </c>
      <c r="L224" s="117" t="s">
        <v>1275</v>
      </c>
      <c r="M224" s="111" t="b">
        <v>1</v>
      </c>
      <c r="N224" s="111" t="s">
        <v>1276</v>
      </c>
      <c r="O224" s="118" t="str">
        <f>TPG!I224</f>
        <v>11294/543965</v>
      </c>
      <c r="P224" s="111" t="b">
        <v>1</v>
      </c>
      <c r="Q224" s="111" t="b">
        <v>1</v>
      </c>
      <c r="R224" s="111" t="b">
        <v>1</v>
      </c>
      <c r="T224" s="10">
        <f t="shared" si="14"/>
        <v>10</v>
      </c>
      <c r="U224" s="289">
        <f t="shared" si="15"/>
        <v>31</v>
      </c>
    </row>
    <row r="225" spans="1:21" x14ac:dyDescent="0.25">
      <c r="A225" s="108">
        <v>1</v>
      </c>
      <c r="B225" s="109">
        <v>2</v>
      </c>
      <c r="C225" s="110">
        <f>TPG!J225</f>
        <v>0</v>
      </c>
      <c r="D225" s="111" t="b">
        <v>1</v>
      </c>
      <c r="E225" s="112" t="str">
        <f>RIGHT(TPG!C225,4)&amp;"."&amp;TPG!M225&amp;"."&amp;TPG!K225&amp;"."&amp;$C$5</f>
        <v>.TPG..Ma22</v>
      </c>
      <c r="F225" s="113">
        <f t="shared" ca="1" si="12"/>
        <v>44697</v>
      </c>
      <c r="G225" s="114" cm="1">
        <f t="array" ref="G225">IF(SUMPRODUCT((TPG!$Q$19:$AB$19=$B$5)*TPG!Q225:AB225)&gt;0,SUMPRODUCT((TPG!$Q$19:$AB$19=$B$5)*TPG!Q225:AB225),0)</f>
        <v>0</v>
      </c>
      <c r="H225" s="115">
        <f t="shared" ca="1" si="13"/>
        <v>44697</v>
      </c>
      <c r="I225" s="116">
        <v>0</v>
      </c>
      <c r="J225" s="112" t="str">
        <f>LEFT(TPG!D225,20)&amp;"."&amp;TPGPAY!E225</f>
        <v xml:space="preserve"> Please choose a sch..TPG..Ma22</v>
      </c>
      <c r="K225" s="111" t="b">
        <v>1</v>
      </c>
      <c r="L225" s="117" t="s">
        <v>1275</v>
      </c>
      <c r="M225" s="111" t="b">
        <v>1</v>
      </c>
      <c r="N225" s="111" t="s">
        <v>1276</v>
      </c>
      <c r="O225" s="118" t="str">
        <f>TPG!I225</f>
        <v>11294/543965</v>
      </c>
      <c r="P225" s="111" t="b">
        <v>1</v>
      </c>
      <c r="Q225" s="111" t="b">
        <v>1</v>
      </c>
      <c r="R225" s="111" t="b">
        <v>1</v>
      </c>
      <c r="T225" s="10">
        <f t="shared" si="14"/>
        <v>10</v>
      </c>
      <c r="U225" s="289">
        <f t="shared" si="15"/>
        <v>31</v>
      </c>
    </row>
    <row r="226" spans="1:21" x14ac:dyDescent="0.25">
      <c r="A226" s="108">
        <v>1</v>
      </c>
      <c r="B226" s="109">
        <v>2</v>
      </c>
      <c r="C226" s="110">
        <f>TPG!J226</f>
        <v>0</v>
      </c>
      <c r="D226" s="111" t="b">
        <v>1</v>
      </c>
      <c r="E226" s="112" t="str">
        <f>RIGHT(TPG!C226,4)&amp;"."&amp;TPG!M226&amp;"."&amp;TPG!K226&amp;"."&amp;$C$5</f>
        <v>.TPG..Ma22</v>
      </c>
      <c r="F226" s="113">
        <f t="shared" ca="1" si="12"/>
        <v>44697</v>
      </c>
      <c r="G226" s="114" cm="1">
        <f t="array" ref="G226">IF(SUMPRODUCT((TPG!$Q$19:$AB$19=$B$5)*TPG!Q226:AB226)&gt;0,SUMPRODUCT((TPG!$Q$19:$AB$19=$B$5)*TPG!Q226:AB226),0)</f>
        <v>0</v>
      </c>
      <c r="H226" s="115">
        <f t="shared" ca="1" si="13"/>
        <v>44697</v>
      </c>
      <c r="I226" s="116">
        <v>0</v>
      </c>
      <c r="J226" s="112" t="str">
        <f>LEFT(TPG!D226,20)&amp;"."&amp;TPGPAY!E226</f>
        <v xml:space="preserve"> Please choose a sch..TPG..Ma22</v>
      </c>
      <c r="K226" s="111" t="b">
        <v>1</v>
      </c>
      <c r="L226" s="117" t="s">
        <v>1275</v>
      </c>
      <c r="M226" s="111" t="b">
        <v>1</v>
      </c>
      <c r="N226" s="111" t="s">
        <v>1276</v>
      </c>
      <c r="O226" s="118" t="str">
        <f>TPG!I226</f>
        <v>11294/543965</v>
      </c>
      <c r="P226" s="111" t="b">
        <v>1</v>
      </c>
      <c r="Q226" s="111" t="b">
        <v>1</v>
      </c>
      <c r="R226" s="111" t="b">
        <v>1</v>
      </c>
      <c r="T226" s="10">
        <f t="shared" si="14"/>
        <v>10</v>
      </c>
      <c r="U226" s="289">
        <f t="shared" si="15"/>
        <v>31</v>
      </c>
    </row>
    <row r="227" spans="1:21" x14ac:dyDescent="0.25">
      <c r="A227" s="108">
        <v>1</v>
      </c>
      <c r="B227" s="109">
        <v>2</v>
      </c>
      <c r="C227" s="110">
        <f>TPG!J227</f>
        <v>0</v>
      </c>
      <c r="D227" s="111" t="b">
        <v>1</v>
      </c>
      <c r="E227" s="112" t="str">
        <f>RIGHT(TPG!C227,4)&amp;"."&amp;TPG!M227&amp;"."&amp;TPG!K227&amp;"."&amp;$C$5</f>
        <v>.TPG..Ma22</v>
      </c>
      <c r="F227" s="113">
        <f t="shared" ca="1" si="12"/>
        <v>44697</v>
      </c>
      <c r="G227" s="114" cm="1">
        <f t="array" ref="G227">IF(SUMPRODUCT((TPG!$Q$19:$AB$19=$B$5)*TPG!Q227:AB227)&gt;0,SUMPRODUCT((TPG!$Q$19:$AB$19=$B$5)*TPG!Q227:AB227),0)</f>
        <v>0</v>
      </c>
      <c r="H227" s="115">
        <f t="shared" ca="1" si="13"/>
        <v>44697</v>
      </c>
      <c r="I227" s="116">
        <v>0</v>
      </c>
      <c r="J227" s="112" t="str">
        <f>LEFT(TPG!D227,20)&amp;"."&amp;TPGPAY!E227</f>
        <v xml:space="preserve"> Please choose a sch..TPG..Ma22</v>
      </c>
      <c r="K227" s="111" t="b">
        <v>1</v>
      </c>
      <c r="L227" s="117" t="s">
        <v>1275</v>
      </c>
      <c r="M227" s="111" t="b">
        <v>1</v>
      </c>
      <c r="N227" s="111" t="s">
        <v>1276</v>
      </c>
      <c r="O227" s="118" t="str">
        <f>TPG!I227</f>
        <v>11294/543965</v>
      </c>
      <c r="P227" s="111" t="b">
        <v>1</v>
      </c>
      <c r="Q227" s="111" t="b">
        <v>1</v>
      </c>
      <c r="R227" s="111" t="b">
        <v>1</v>
      </c>
      <c r="T227" s="10">
        <f t="shared" si="14"/>
        <v>10</v>
      </c>
      <c r="U227" s="289">
        <f t="shared" si="15"/>
        <v>31</v>
      </c>
    </row>
    <row r="228" spans="1:21" x14ac:dyDescent="0.25">
      <c r="A228" s="108">
        <v>1</v>
      </c>
      <c r="B228" s="109">
        <v>2</v>
      </c>
      <c r="C228" s="110">
        <f>TPG!J228</f>
        <v>0</v>
      </c>
      <c r="D228" s="111" t="b">
        <v>1</v>
      </c>
      <c r="E228" s="112" t="str">
        <f>RIGHT(TPG!C228,4)&amp;"."&amp;TPG!M228&amp;"."&amp;TPG!K228&amp;"."&amp;$C$5</f>
        <v>.TPG..Ma22</v>
      </c>
      <c r="F228" s="113">
        <f t="shared" ca="1" si="12"/>
        <v>44697</v>
      </c>
      <c r="G228" s="114" cm="1">
        <f t="array" ref="G228">IF(SUMPRODUCT((TPG!$Q$19:$AB$19=$B$5)*TPG!Q228:AB228)&gt;0,SUMPRODUCT((TPG!$Q$19:$AB$19=$B$5)*TPG!Q228:AB228),0)</f>
        <v>0</v>
      </c>
      <c r="H228" s="115">
        <f t="shared" ca="1" si="13"/>
        <v>44697</v>
      </c>
      <c r="I228" s="116">
        <v>0</v>
      </c>
      <c r="J228" s="112" t="str">
        <f>LEFT(TPG!D228,20)&amp;"."&amp;TPGPAY!E228</f>
        <v xml:space="preserve"> Please choose a sch..TPG..Ma22</v>
      </c>
      <c r="K228" s="111" t="b">
        <v>1</v>
      </c>
      <c r="L228" s="117" t="s">
        <v>1275</v>
      </c>
      <c r="M228" s="111" t="b">
        <v>1</v>
      </c>
      <c r="N228" s="111" t="s">
        <v>1276</v>
      </c>
      <c r="O228" s="118" t="str">
        <f>TPG!I228</f>
        <v>11294/543965</v>
      </c>
      <c r="P228" s="111" t="b">
        <v>1</v>
      </c>
      <c r="Q228" s="111" t="b">
        <v>1</v>
      </c>
      <c r="R228" s="111" t="b">
        <v>1</v>
      </c>
      <c r="T228" s="10">
        <f t="shared" si="14"/>
        <v>10</v>
      </c>
      <c r="U228" s="289">
        <f t="shared" si="15"/>
        <v>31</v>
      </c>
    </row>
    <row r="229" spans="1:21" x14ac:dyDescent="0.25">
      <c r="A229" s="108">
        <v>1</v>
      </c>
      <c r="B229" s="109">
        <v>2</v>
      </c>
      <c r="C229" s="110">
        <f>TPG!J229</f>
        <v>0</v>
      </c>
      <c r="D229" s="111" t="b">
        <v>1</v>
      </c>
      <c r="E229" s="112" t="str">
        <f>RIGHT(TPG!C229,4)&amp;"."&amp;TPG!M229&amp;"."&amp;TPG!K229&amp;"."&amp;$C$5</f>
        <v>.TPG..Ma22</v>
      </c>
      <c r="F229" s="113">
        <f t="shared" ca="1" si="12"/>
        <v>44697</v>
      </c>
      <c r="G229" s="114" cm="1">
        <f t="array" ref="G229">IF(SUMPRODUCT((TPG!$Q$19:$AB$19=$B$5)*TPG!Q229:AB229)&gt;0,SUMPRODUCT((TPG!$Q$19:$AB$19=$B$5)*TPG!Q229:AB229),0)</f>
        <v>0</v>
      </c>
      <c r="H229" s="115">
        <f t="shared" ca="1" si="13"/>
        <v>44697</v>
      </c>
      <c r="I229" s="116">
        <v>0</v>
      </c>
      <c r="J229" s="112" t="str">
        <f>LEFT(TPG!D229,20)&amp;"."&amp;TPGPAY!E229</f>
        <v xml:space="preserve"> Please choose a sch..TPG..Ma22</v>
      </c>
      <c r="K229" s="111" t="b">
        <v>1</v>
      </c>
      <c r="L229" s="117" t="s">
        <v>1275</v>
      </c>
      <c r="M229" s="111" t="b">
        <v>1</v>
      </c>
      <c r="N229" s="111" t="s">
        <v>1276</v>
      </c>
      <c r="O229" s="118" t="str">
        <f>TPG!I229</f>
        <v>11294/543965</v>
      </c>
      <c r="P229" s="111" t="b">
        <v>1</v>
      </c>
      <c r="Q229" s="111" t="b">
        <v>1</v>
      </c>
      <c r="R229" s="111" t="b">
        <v>1</v>
      </c>
      <c r="T229" s="10">
        <f t="shared" si="14"/>
        <v>10</v>
      </c>
      <c r="U229" s="289">
        <f t="shared" si="15"/>
        <v>31</v>
      </c>
    </row>
    <row r="230" spans="1:21" x14ac:dyDescent="0.25">
      <c r="A230" s="108">
        <v>1</v>
      </c>
      <c r="B230" s="109">
        <v>2</v>
      </c>
      <c r="C230" s="110">
        <f>TPG!J230</f>
        <v>0</v>
      </c>
      <c r="D230" s="111" t="b">
        <v>1</v>
      </c>
      <c r="E230" s="112" t="str">
        <f>RIGHT(TPG!C230,4)&amp;"."&amp;TPG!M230&amp;"."&amp;TPG!K230&amp;"."&amp;$C$5</f>
        <v>.TPG..Ma22</v>
      </c>
      <c r="F230" s="113">
        <f t="shared" ca="1" si="12"/>
        <v>44697</v>
      </c>
      <c r="G230" s="114" cm="1">
        <f t="array" ref="G230">IF(SUMPRODUCT((TPG!$Q$19:$AB$19=$B$5)*TPG!Q230:AB230)&gt;0,SUMPRODUCT((TPG!$Q$19:$AB$19=$B$5)*TPG!Q230:AB230),0)</f>
        <v>0</v>
      </c>
      <c r="H230" s="115">
        <f t="shared" ca="1" si="13"/>
        <v>44697</v>
      </c>
      <c r="I230" s="116">
        <v>0</v>
      </c>
      <c r="J230" s="112" t="str">
        <f>LEFT(TPG!D230,20)&amp;"."&amp;TPGPAY!E230</f>
        <v xml:space="preserve"> Please choose a sch..TPG..Ma22</v>
      </c>
      <c r="K230" s="111" t="b">
        <v>1</v>
      </c>
      <c r="L230" s="117" t="s">
        <v>1275</v>
      </c>
      <c r="M230" s="111" t="b">
        <v>1</v>
      </c>
      <c r="N230" s="111" t="s">
        <v>1276</v>
      </c>
      <c r="O230" s="118" t="str">
        <f>TPG!I230</f>
        <v>11294/543965</v>
      </c>
      <c r="P230" s="111" t="b">
        <v>1</v>
      </c>
      <c r="Q230" s="111" t="b">
        <v>1</v>
      </c>
      <c r="R230" s="111" t="b">
        <v>1</v>
      </c>
      <c r="T230" s="10">
        <f t="shared" si="14"/>
        <v>10</v>
      </c>
      <c r="U230" s="289">
        <f t="shared" si="15"/>
        <v>31</v>
      </c>
    </row>
    <row r="231" spans="1:21" x14ac:dyDescent="0.25">
      <c r="A231" s="108">
        <v>1</v>
      </c>
      <c r="B231" s="109">
        <v>2</v>
      </c>
      <c r="C231" s="110">
        <f>TPG!J231</f>
        <v>0</v>
      </c>
      <c r="D231" s="111" t="b">
        <v>1</v>
      </c>
      <c r="E231" s="112" t="str">
        <f>RIGHT(TPG!C231,4)&amp;"."&amp;TPG!M231&amp;"."&amp;TPG!K231&amp;"."&amp;$C$5</f>
        <v>.TPG..Ma22</v>
      </c>
      <c r="F231" s="113">
        <f t="shared" ca="1" si="12"/>
        <v>44697</v>
      </c>
      <c r="G231" s="114" cm="1">
        <f t="array" ref="G231">IF(SUMPRODUCT((TPG!$Q$19:$AB$19=$B$5)*TPG!Q231:AB231)&gt;0,SUMPRODUCT((TPG!$Q$19:$AB$19=$B$5)*TPG!Q231:AB231),0)</f>
        <v>0</v>
      </c>
      <c r="H231" s="115">
        <f t="shared" ca="1" si="13"/>
        <v>44697</v>
      </c>
      <c r="I231" s="116">
        <v>0</v>
      </c>
      <c r="J231" s="112" t="str">
        <f>LEFT(TPG!D231,20)&amp;"."&amp;TPGPAY!E231</f>
        <v xml:space="preserve"> Please choose a sch..TPG..Ma22</v>
      </c>
      <c r="K231" s="111" t="b">
        <v>1</v>
      </c>
      <c r="L231" s="117" t="s">
        <v>1275</v>
      </c>
      <c r="M231" s="111" t="b">
        <v>1</v>
      </c>
      <c r="N231" s="111" t="s">
        <v>1276</v>
      </c>
      <c r="O231" s="118" t="str">
        <f>TPG!I231</f>
        <v>11294/543965</v>
      </c>
      <c r="P231" s="111" t="b">
        <v>1</v>
      </c>
      <c r="Q231" s="111" t="b">
        <v>1</v>
      </c>
      <c r="R231" s="111" t="b">
        <v>1</v>
      </c>
      <c r="T231" s="10">
        <f t="shared" si="14"/>
        <v>10</v>
      </c>
      <c r="U231" s="289">
        <f t="shared" si="15"/>
        <v>31</v>
      </c>
    </row>
    <row r="232" spans="1:21" x14ac:dyDescent="0.25">
      <c r="A232" s="108">
        <v>1</v>
      </c>
      <c r="B232" s="109">
        <v>2</v>
      </c>
      <c r="C232" s="110">
        <f>TPG!J232</f>
        <v>0</v>
      </c>
      <c r="D232" s="111" t="b">
        <v>1</v>
      </c>
      <c r="E232" s="112" t="str">
        <f>RIGHT(TPG!C232,4)&amp;"."&amp;TPG!M232&amp;"."&amp;TPG!K232&amp;"."&amp;$C$5</f>
        <v>.TPG..Ma22</v>
      </c>
      <c r="F232" s="113">
        <f t="shared" ca="1" si="12"/>
        <v>44697</v>
      </c>
      <c r="G232" s="114" cm="1">
        <f t="array" ref="G232">IF(SUMPRODUCT((TPG!$Q$19:$AB$19=$B$5)*TPG!Q232:AB232)&gt;0,SUMPRODUCT((TPG!$Q$19:$AB$19=$B$5)*TPG!Q232:AB232),0)</f>
        <v>0</v>
      </c>
      <c r="H232" s="115">
        <f t="shared" ca="1" si="13"/>
        <v>44697</v>
      </c>
      <c r="I232" s="116">
        <v>0</v>
      </c>
      <c r="J232" s="112" t="str">
        <f>LEFT(TPG!D232,20)&amp;"."&amp;TPGPAY!E232</f>
        <v xml:space="preserve"> Please choose a sch..TPG..Ma22</v>
      </c>
      <c r="K232" s="111" t="b">
        <v>1</v>
      </c>
      <c r="L232" s="117" t="s">
        <v>1275</v>
      </c>
      <c r="M232" s="111" t="b">
        <v>1</v>
      </c>
      <c r="N232" s="111" t="s">
        <v>1276</v>
      </c>
      <c r="O232" s="118" t="str">
        <f>TPG!I232</f>
        <v>11294/543965</v>
      </c>
      <c r="P232" s="111" t="b">
        <v>1</v>
      </c>
      <c r="Q232" s="111" t="b">
        <v>1</v>
      </c>
      <c r="R232" s="111" t="b">
        <v>1</v>
      </c>
      <c r="T232" s="10">
        <f t="shared" si="14"/>
        <v>10</v>
      </c>
      <c r="U232" s="289">
        <f t="shared" si="15"/>
        <v>31</v>
      </c>
    </row>
    <row r="233" spans="1:21" x14ac:dyDescent="0.25">
      <c r="A233" s="108">
        <v>1</v>
      </c>
      <c r="B233" s="109">
        <v>2</v>
      </c>
      <c r="C233" s="110">
        <f>TPG!J233</f>
        <v>0</v>
      </c>
      <c r="D233" s="111" t="b">
        <v>1</v>
      </c>
      <c r="E233" s="112" t="str">
        <f>RIGHT(TPG!C233,4)&amp;"."&amp;TPG!M233&amp;"."&amp;TPG!K233&amp;"."&amp;$C$5</f>
        <v>.TPG..Ma22</v>
      </c>
      <c r="F233" s="113">
        <f t="shared" ca="1" si="12"/>
        <v>44697</v>
      </c>
      <c r="G233" s="114" cm="1">
        <f t="array" ref="G233">IF(SUMPRODUCT((TPG!$Q$19:$AB$19=$B$5)*TPG!Q233:AB233)&gt;0,SUMPRODUCT((TPG!$Q$19:$AB$19=$B$5)*TPG!Q233:AB233),0)</f>
        <v>0</v>
      </c>
      <c r="H233" s="115">
        <f t="shared" ca="1" si="13"/>
        <v>44697</v>
      </c>
      <c r="I233" s="116">
        <v>0</v>
      </c>
      <c r="J233" s="112" t="str">
        <f>LEFT(TPG!D233,20)&amp;"."&amp;TPGPAY!E233</f>
        <v xml:space="preserve"> Please choose a sch..TPG..Ma22</v>
      </c>
      <c r="K233" s="111" t="b">
        <v>1</v>
      </c>
      <c r="L233" s="117" t="s">
        <v>1275</v>
      </c>
      <c r="M233" s="111" t="b">
        <v>1</v>
      </c>
      <c r="N233" s="111" t="s">
        <v>1276</v>
      </c>
      <c r="O233" s="118" t="str">
        <f>TPG!I233</f>
        <v>11294/543965</v>
      </c>
      <c r="P233" s="111" t="b">
        <v>1</v>
      </c>
      <c r="Q233" s="111" t="b">
        <v>1</v>
      </c>
      <c r="R233" s="111" t="b">
        <v>1</v>
      </c>
      <c r="T233" s="10">
        <f t="shared" si="14"/>
        <v>10</v>
      </c>
      <c r="U233" s="289">
        <f t="shared" si="15"/>
        <v>31</v>
      </c>
    </row>
    <row r="234" spans="1:21" x14ac:dyDescent="0.25">
      <c r="A234" s="108">
        <v>1</v>
      </c>
      <c r="B234" s="109">
        <v>2</v>
      </c>
      <c r="C234" s="110">
        <f>TPG!J234</f>
        <v>0</v>
      </c>
      <c r="D234" s="111" t="b">
        <v>1</v>
      </c>
      <c r="E234" s="112" t="str">
        <f>RIGHT(TPG!C234,4)&amp;"."&amp;TPG!M234&amp;"."&amp;TPG!K234&amp;"."&amp;$C$5</f>
        <v>.TPG..Ma22</v>
      </c>
      <c r="F234" s="113">
        <f t="shared" ca="1" si="12"/>
        <v>44697</v>
      </c>
      <c r="G234" s="114" cm="1">
        <f t="array" ref="G234">IF(SUMPRODUCT((TPG!$Q$19:$AB$19=$B$5)*TPG!Q234:AB234)&gt;0,SUMPRODUCT((TPG!$Q$19:$AB$19=$B$5)*TPG!Q234:AB234),0)</f>
        <v>0</v>
      </c>
      <c r="H234" s="115">
        <f t="shared" ca="1" si="13"/>
        <v>44697</v>
      </c>
      <c r="I234" s="116">
        <v>0</v>
      </c>
      <c r="J234" s="112" t="str">
        <f>LEFT(TPG!D234,20)&amp;"."&amp;TPGPAY!E234</f>
        <v xml:space="preserve"> Please choose a sch..TPG..Ma22</v>
      </c>
      <c r="K234" s="111" t="b">
        <v>1</v>
      </c>
      <c r="L234" s="117" t="s">
        <v>1275</v>
      </c>
      <c r="M234" s="111" t="b">
        <v>1</v>
      </c>
      <c r="N234" s="111" t="s">
        <v>1276</v>
      </c>
      <c r="O234" s="118" t="str">
        <f>TPG!I234</f>
        <v>11294/543965</v>
      </c>
      <c r="P234" s="111" t="b">
        <v>1</v>
      </c>
      <c r="Q234" s="111" t="b">
        <v>1</v>
      </c>
      <c r="R234" s="111" t="b">
        <v>1</v>
      </c>
      <c r="T234" s="10">
        <f t="shared" si="14"/>
        <v>10</v>
      </c>
      <c r="U234" s="289">
        <f t="shared" si="15"/>
        <v>31</v>
      </c>
    </row>
    <row r="235" spans="1:21" x14ac:dyDescent="0.25">
      <c r="A235" s="108">
        <v>1</v>
      </c>
      <c r="B235" s="109">
        <v>2</v>
      </c>
      <c r="C235" s="110">
        <f>TPG!J235</f>
        <v>0</v>
      </c>
      <c r="D235" s="111" t="b">
        <v>1</v>
      </c>
      <c r="E235" s="112" t="str">
        <f>RIGHT(TPG!C235,4)&amp;"."&amp;TPG!M235&amp;"."&amp;TPG!K235&amp;"."&amp;$C$5</f>
        <v>.TPG..Ma22</v>
      </c>
      <c r="F235" s="113">
        <f t="shared" ca="1" si="12"/>
        <v>44697</v>
      </c>
      <c r="G235" s="114" cm="1">
        <f t="array" ref="G235">IF(SUMPRODUCT((TPG!$Q$19:$AB$19=$B$5)*TPG!Q235:AB235)&gt;0,SUMPRODUCT((TPG!$Q$19:$AB$19=$B$5)*TPG!Q235:AB235),0)</f>
        <v>0</v>
      </c>
      <c r="H235" s="115">
        <f t="shared" ca="1" si="13"/>
        <v>44697</v>
      </c>
      <c r="I235" s="116">
        <v>0</v>
      </c>
      <c r="J235" s="112" t="str">
        <f>LEFT(TPG!D235,20)&amp;"."&amp;TPGPAY!E235</f>
        <v xml:space="preserve"> Please choose a sch..TPG..Ma22</v>
      </c>
      <c r="K235" s="111" t="b">
        <v>1</v>
      </c>
      <c r="L235" s="117" t="s">
        <v>1275</v>
      </c>
      <c r="M235" s="111" t="b">
        <v>1</v>
      </c>
      <c r="N235" s="111" t="s">
        <v>1276</v>
      </c>
      <c r="O235" s="118" t="str">
        <f>TPG!I235</f>
        <v>11294/543965</v>
      </c>
      <c r="P235" s="111" t="b">
        <v>1</v>
      </c>
      <c r="Q235" s="111" t="b">
        <v>1</v>
      </c>
      <c r="R235" s="111" t="b">
        <v>1</v>
      </c>
      <c r="T235" s="10">
        <f t="shared" si="14"/>
        <v>10</v>
      </c>
      <c r="U235" s="289">
        <f t="shared" si="15"/>
        <v>31</v>
      </c>
    </row>
    <row r="236" spans="1:21" x14ac:dyDescent="0.25">
      <c r="A236" s="108">
        <v>1</v>
      </c>
      <c r="B236" s="109">
        <v>2</v>
      </c>
      <c r="C236" s="110">
        <f>TPG!J236</f>
        <v>0</v>
      </c>
      <c r="D236" s="111" t="b">
        <v>1</v>
      </c>
      <c r="E236" s="112" t="str">
        <f>RIGHT(TPG!C236,4)&amp;"."&amp;TPG!M236&amp;"."&amp;TPG!K236&amp;"."&amp;$C$5</f>
        <v>.TPG..Ma22</v>
      </c>
      <c r="F236" s="113">
        <f t="shared" ca="1" si="12"/>
        <v>44697</v>
      </c>
      <c r="G236" s="114" cm="1">
        <f t="array" ref="G236">IF(SUMPRODUCT((TPG!$Q$19:$AB$19=$B$5)*TPG!Q236:AB236)&gt;0,SUMPRODUCT((TPG!$Q$19:$AB$19=$B$5)*TPG!Q236:AB236),0)</f>
        <v>0</v>
      </c>
      <c r="H236" s="115">
        <f t="shared" ca="1" si="13"/>
        <v>44697</v>
      </c>
      <c r="I236" s="116">
        <v>0</v>
      </c>
      <c r="J236" s="112" t="str">
        <f>LEFT(TPG!D236,20)&amp;"."&amp;TPGPAY!E236</f>
        <v xml:space="preserve"> Please choose a sch..TPG..Ma22</v>
      </c>
      <c r="K236" s="111" t="b">
        <v>1</v>
      </c>
      <c r="L236" s="117" t="s">
        <v>1275</v>
      </c>
      <c r="M236" s="111" t="b">
        <v>1</v>
      </c>
      <c r="N236" s="111" t="s">
        <v>1276</v>
      </c>
      <c r="O236" s="118" t="str">
        <f>TPG!I236</f>
        <v>11294/543965</v>
      </c>
      <c r="P236" s="111" t="b">
        <v>1</v>
      </c>
      <c r="Q236" s="111" t="b">
        <v>1</v>
      </c>
      <c r="R236" s="111" t="b">
        <v>1</v>
      </c>
      <c r="T236" s="10">
        <f t="shared" si="14"/>
        <v>10</v>
      </c>
      <c r="U236" s="289">
        <f t="shared" si="15"/>
        <v>31</v>
      </c>
    </row>
    <row r="237" spans="1:21" x14ac:dyDescent="0.25">
      <c r="A237" s="108">
        <v>1</v>
      </c>
      <c r="B237" s="109">
        <v>2</v>
      </c>
      <c r="C237" s="110">
        <f>TPG!J237</f>
        <v>0</v>
      </c>
      <c r="D237" s="111" t="b">
        <v>1</v>
      </c>
      <c r="E237" s="112" t="str">
        <f>RIGHT(TPG!C237,4)&amp;"."&amp;TPG!M237&amp;"."&amp;TPG!K237&amp;"."&amp;$C$5</f>
        <v>.TPG..Ma22</v>
      </c>
      <c r="F237" s="113">
        <f t="shared" ca="1" si="12"/>
        <v>44697</v>
      </c>
      <c r="G237" s="114" cm="1">
        <f t="array" ref="G237">IF(SUMPRODUCT((TPG!$Q$19:$AB$19=$B$5)*TPG!Q237:AB237)&gt;0,SUMPRODUCT((TPG!$Q$19:$AB$19=$B$5)*TPG!Q237:AB237),0)</f>
        <v>0</v>
      </c>
      <c r="H237" s="115">
        <f t="shared" ca="1" si="13"/>
        <v>44697</v>
      </c>
      <c r="I237" s="116">
        <v>0</v>
      </c>
      <c r="J237" s="112" t="str">
        <f>LEFT(TPG!D237,20)&amp;"."&amp;TPGPAY!E237</f>
        <v xml:space="preserve"> Please choose a sch..TPG..Ma22</v>
      </c>
      <c r="K237" s="111" t="b">
        <v>1</v>
      </c>
      <c r="L237" s="117" t="s">
        <v>1275</v>
      </c>
      <c r="M237" s="111" t="b">
        <v>1</v>
      </c>
      <c r="N237" s="111" t="s">
        <v>1276</v>
      </c>
      <c r="O237" s="118" t="str">
        <f>TPG!I237</f>
        <v>11294/543965</v>
      </c>
      <c r="P237" s="111" t="b">
        <v>1</v>
      </c>
      <c r="Q237" s="111" t="b">
        <v>1</v>
      </c>
      <c r="R237" s="111" t="b">
        <v>1</v>
      </c>
      <c r="T237" s="10">
        <f t="shared" si="14"/>
        <v>10</v>
      </c>
      <c r="U237" s="289">
        <f t="shared" si="15"/>
        <v>31</v>
      </c>
    </row>
    <row r="238" spans="1:21" x14ac:dyDescent="0.25">
      <c r="A238" s="108">
        <v>1</v>
      </c>
      <c r="B238" s="109">
        <v>2</v>
      </c>
      <c r="C238" s="110">
        <f>TPG!J238</f>
        <v>0</v>
      </c>
      <c r="D238" s="111" t="b">
        <v>1</v>
      </c>
      <c r="E238" s="112" t="str">
        <f>RIGHT(TPG!C238,4)&amp;"."&amp;TPG!M238&amp;"."&amp;TPG!K238&amp;"."&amp;$C$5</f>
        <v>.TPG..Ma22</v>
      </c>
      <c r="F238" s="113">
        <f t="shared" ca="1" si="12"/>
        <v>44697</v>
      </c>
      <c r="G238" s="114" cm="1">
        <f t="array" ref="G238">IF(SUMPRODUCT((TPG!$Q$19:$AB$19=$B$5)*TPG!Q238:AB238)&gt;0,SUMPRODUCT((TPG!$Q$19:$AB$19=$B$5)*TPG!Q238:AB238),0)</f>
        <v>0</v>
      </c>
      <c r="H238" s="115">
        <f t="shared" ca="1" si="13"/>
        <v>44697</v>
      </c>
      <c r="I238" s="116">
        <v>0</v>
      </c>
      <c r="J238" s="112" t="str">
        <f>LEFT(TPG!D238,20)&amp;"."&amp;TPGPAY!E238</f>
        <v xml:space="preserve"> Please choose a sch..TPG..Ma22</v>
      </c>
      <c r="K238" s="111" t="b">
        <v>1</v>
      </c>
      <c r="L238" s="117" t="s">
        <v>1275</v>
      </c>
      <c r="M238" s="111" t="b">
        <v>1</v>
      </c>
      <c r="N238" s="111" t="s">
        <v>1276</v>
      </c>
      <c r="O238" s="118" t="str">
        <f>TPG!I238</f>
        <v>11294/543965</v>
      </c>
      <c r="P238" s="111" t="b">
        <v>1</v>
      </c>
      <c r="Q238" s="111" t="b">
        <v>1</v>
      </c>
      <c r="R238" s="111" t="b">
        <v>1</v>
      </c>
      <c r="T238" s="10">
        <f t="shared" si="14"/>
        <v>10</v>
      </c>
      <c r="U238" s="289">
        <f t="shared" si="15"/>
        <v>31</v>
      </c>
    </row>
    <row r="239" spans="1:21" x14ac:dyDescent="0.25">
      <c r="A239" s="108">
        <v>1</v>
      </c>
      <c r="B239" s="109">
        <v>2</v>
      </c>
      <c r="C239" s="110">
        <f>TPG!J239</f>
        <v>0</v>
      </c>
      <c r="D239" s="111" t="b">
        <v>1</v>
      </c>
      <c r="E239" s="112" t="str">
        <f>RIGHT(TPG!C239,4)&amp;"."&amp;TPG!M239&amp;"."&amp;TPG!K239&amp;"."&amp;$C$5</f>
        <v>.TPG..Ma22</v>
      </c>
      <c r="F239" s="113">
        <f t="shared" ca="1" si="12"/>
        <v>44697</v>
      </c>
      <c r="G239" s="114" cm="1">
        <f t="array" ref="G239">IF(SUMPRODUCT((TPG!$Q$19:$AB$19=$B$5)*TPG!Q239:AB239)&gt;0,SUMPRODUCT((TPG!$Q$19:$AB$19=$B$5)*TPG!Q239:AB239),0)</f>
        <v>0</v>
      </c>
      <c r="H239" s="115">
        <f t="shared" ca="1" si="13"/>
        <v>44697</v>
      </c>
      <c r="I239" s="116">
        <v>0</v>
      </c>
      <c r="J239" s="112" t="str">
        <f>LEFT(TPG!D239,20)&amp;"."&amp;TPGPAY!E239</f>
        <v xml:space="preserve"> Please choose a sch..TPG..Ma22</v>
      </c>
      <c r="K239" s="111" t="b">
        <v>1</v>
      </c>
      <c r="L239" s="117" t="s">
        <v>1275</v>
      </c>
      <c r="M239" s="111" t="b">
        <v>1</v>
      </c>
      <c r="N239" s="111" t="s">
        <v>1276</v>
      </c>
      <c r="O239" s="118" t="str">
        <f>TPG!I239</f>
        <v>11294/543965</v>
      </c>
      <c r="P239" s="111" t="b">
        <v>1</v>
      </c>
      <c r="Q239" s="111" t="b">
        <v>1</v>
      </c>
      <c r="R239" s="111" t="b">
        <v>1</v>
      </c>
      <c r="T239" s="10">
        <f t="shared" si="14"/>
        <v>10</v>
      </c>
      <c r="U239" s="289">
        <f t="shared" si="15"/>
        <v>31</v>
      </c>
    </row>
    <row r="240" spans="1:21" x14ac:dyDescent="0.25">
      <c r="A240" s="108">
        <v>1</v>
      </c>
      <c r="B240" s="109">
        <v>2</v>
      </c>
      <c r="C240" s="110">
        <f>TPG!J240</f>
        <v>0</v>
      </c>
      <c r="D240" s="111" t="b">
        <v>1</v>
      </c>
      <c r="E240" s="112" t="str">
        <f>RIGHT(TPG!C240,4)&amp;"."&amp;TPG!M240&amp;"."&amp;TPG!K240&amp;"."&amp;$C$5</f>
        <v>.TPG..Ma22</v>
      </c>
      <c r="F240" s="113">
        <f t="shared" ca="1" si="12"/>
        <v>44697</v>
      </c>
      <c r="G240" s="114" cm="1">
        <f t="array" ref="G240">IF(SUMPRODUCT((TPG!$Q$19:$AB$19=$B$5)*TPG!Q240:AB240)&gt;0,SUMPRODUCT((TPG!$Q$19:$AB$19=$B$5)*TPG!Q240:AB240),0)</f>
        <v>0</v>
      </c>
      <c r="H240" s="115">
        <f t="shared" ca="1" si="13"/>
        <v>44697</v>
      </c>
      <c r="I240" s="116">
        <v>0</v>
      </c>
      <c r="J240" s="112" t="str">
        <f>LEFT(TPG!D240,20)&amp;"."&amp;TPGPAY!E240</f>
        <v xml:space="preserve"> Please choose a sch..TPG..Ma22</v>
      </c>
      <c r="K240" s="111" t="b">
        <v>1</v>
      </c>
      <c r="L240" s="117" t="s">
        <v>1275</v>
      </c>
      <c r="M240" s="111" t="b">
        <v>1</v>
      </c>
      <c r="N240" s="111" t="s">
        <v>1276</v>
      </c>
      <c r="O240" s="118" t="str">
        <f>TPG!I240</f>
        <v>11294/543965</v>
      </c>
      <c r="P240" s="111" t="b">
        <v>1</v>
      </c>
      <c r="Q240" s="111" t="b">
        <v>1</v>
      </c>
      <c r="R240" s="111" t="b">
        <v>1</v>
      </c>
      <c r="T240" s="10">
        <f t="shared" si="14"/>
        <v>10</v>
      </c>
      <c r="U240" s="289">
        <f t="shared" si="15"/>
        <v>31</v>
      </c>
    </row>
    <row r="241" spans="1:21" x14ac:dyDescent="0.25">
      <c r="A241" s="108">
        <v>1</v>
      </c>
      <c r="B241" s="109">
        <v>2</v>
      </c>
      <c r="C241" s="110">
        <f>TPG!J241</f>
        <v>0</v>
      </c>
      <c r="D241" s="111" t="b">
        <v>1</v>
      </c>
      <c r="E241" s="112" t="str">
        <f>RIGHT(TPG!C241,4)&amp;"."&amp;TPG!M241&amp;"."&amp;TPG!K241&amp;"."&amp;$C$5</f>
        <v>.TPG..Ma22</v>
      </c>
      <c r="F241" s="113">
        <f t="shared" ca="1" si="12"/>
        <v>44697</v>
      </c>
      <c r="G241" s="114" cm="1">
        <f t="array" ref="G241">IF(SUMPRODUCT((TPG!$Q$19:$AB$19=$B$5)*TPG!Q241:AB241)&gt;0,SUMPRODUCT((TPG!$Q$19:$AB$19=$B$5)*TPG!Q241:AB241),0)</f>
        <v>0</v>
      </c>
      <c r="H241" s="115">
        <f t="shared" ca="1" si="13"/>
        <v>44697</v>
      </c>
      <c r="I241" s="116">
        <v>0</v>
      </c>
      <c r="J241" s="112" t="str">
        <f>LEFT(TPG!D241,20)&amp;"."&amp;TPGPAY!E241</f>
        <v xml:space="preserve"> Please choose a sch..TPG..Ma22</v>
      </c>
      <c r="K241" s="111" t="b">
        <v>1</v>
      </c>
      <c r="L241" s="117" t="s">
        <v>1275</v>
      </c>
      <c r="M241" s="111" t="b">
        <v>1</v>
      </c>
      <c r="N241" s="111" t="s">
        <v>1276</v>
      </c>
      <c r="O241" s="118" t="str">
        <f>TPG!I241</f>
        <v>11294/543965</v>
      </c>
      <c r="P241" s="111" t="b">
        <v>1</v>
      </c>
      <c r="Q241" s="111" t="b">
        <v>1</v>
      </c>
      <c r="R241" s="111" t="b">
        <v>1</v>
      </c>
      <c r="T241" s="10">
        <f t="shared" si="14"/>
        <v>10</v>
      </c>
      <c r="U241" s="289">
        <f t="shared" si="15"/>
        <v>31</v>
      </c>
    </row>
    <row r="242" spans="1:21" x14ac:dyDescent="0.25">
      <c r="A242" s="108">
        <v>1</v>
      </c>
      <c r="B242" s="109">
        <v>2</v>
      </c>
      <c r="C242" s="110">
        <f>TPG!J242</f>
        <v>0</v>
      </c>
      <c r="D242" s="111" t="b">
        <v>1</v>
      </c>
      <c r="E242" s="112" t="str">
        <f>RIGHT(TPG!C242,4)&amp;"."&amp;TPG!M242&amp;"."&amp;TPG!K242&amp;"."&amp;$C$5</f>
        <v>.TPG..Ma22</v>
      </c>
      <c r="F242" s="113">
        <f t="shared" ca="1" si="12"/>
        <v>44697</v>
      </c>
      <c r="G242" s="114" cm="1">
        <f t="array" ref="G242">IF(SUMPRODUCT((TPG!$Q$19:$AB$19=$B$5)*TPG!Q242:AB242)&gt;0,SUMPRODUCT((TPG!$Q$19:$AB$19=$B$5)*TPG!Q242:AB242),0)</f>
        <v>0</v>
      </c>
      <c r="H242" s="115">
        <f t="shared" ca="1" si="13"/>
        <v>44697</v>
      </c>
      <c r="I242" s="116">
        <v>0</v>
      </c>
      <c r="J242" s="112" t="str">
        <f>LEFT(TPG!D242,20)&amp;"."&amp;TPGPAY!E242</f>
        <v xml:space="preserve"> Please choose a sch..TPG..Ma22</v>
      </c>
      <c r="K242" s="111" t="b">
        <v>1</v>
      </c>
      <c r="L242" s="117" t="s">
        <v>1275</v>
      </c>
      <c r="M242" s="111" t="b">
        <v>1</v>
      </c>
      <c r="N242" s="111" t="s">
        <v>1276</v>
      </c>
      <c r="O242" s="118" t="str">
        <f>TPG!I242</f>
        <v>11294/543965</v>
      </c>
      <c r="P242" s="111" t="b">
        <v>1</v>
      </c>
      <c r="Q242" s="111" t="b">
        <v>1</v>
      </c>
      <c r="R242" s="111" t="b">
        <v>1</v>
      </c>
      <c r="T242" s="10">
        <f t="shared" si="14"/>
        <v>10</v>
      </c>
      <c r="U242" s="289">
        <f t="shared" si="15"/>
        <v>31</v>
      </c>
    </row>
    <row r="243" spans="1:21" x14ac:dyDescent="0.25">
      <c r="A243" s="108">
        <v>1</v>
      </c>
      <c r="B243" s="109">
        <v>2</v>
      </c>
      <c r="C243" s="110">
        <f>TPG!J243</f>
        <v>0</v>
      </c>
      <c r="D243" s="111" t="b">
        <v>1</v>
      </c>
      <c r="E243" s="112" t="str">
        <f>RIGHT(TPG!C243,4)&amp;"."&amp;TPG!M243&amp;"."&amp;TPG!K243&amp;"."&amp;$C$5</f>
        <v>.TPG..Ma22</v>
      </c>
      <c r="F243" s="113">
        <f t="shared" ca="1" si="12"/>
        <v>44697</v>
      </c>
      <c r="G243" s="114" cm="1">
        <f t="array" ref="G243">IF(SUMPRODUCT((TPG!$Q$19:$AB$19=$B$5)*TPG!Q243:AB243)&gt;0,SUMPRODUCT((TPG!$Q$19:$AB$19=$B$5)*TPG!Q243:AB243),0)</f>
        <v>0</v>
      </c>
      <c r="H243" s="115">
        <f t="shared" ca="1" si="13"/>
        <v>44697</v>
      </c>
      <c r="I243" s="116">
        <v>0</v>
      </c>
      <c r="J243" s="112" t="str">
        <f>LEFT(TPG!D243,20)&amp;"."&amp;TPGPAY!E243</f>
        <v xml:space="preserve"> Please choose a sch..TPG..Ma22</v>
      </c>
      <c r="K243" s="111" t="b">
        <v>1</v>
      </c>
      <c r="L243" s="117" t="s">
        <v>1275</v>
      </c>
      <c r="M243" s="111" t="b">
        <v>1</v>
      </c>
      <c r="N243" s="111" t="s">
        <v>1276</v>
      </c>
      <c r="O243" s="118" t="str">
        <f>TPG!I243</f>
        <v>11294/543965</v>
      </c>
      <c r="P243" s="111" t="b">
        <v>1</v>
      </c>
      <c r="Q243" s="111" t="b">
        <v>1</v>
      </c>
      <c r="R243" s="111" t="b">
        <v>1</v>
      </c>
      <c r="T243" s="10">
        <f t="shared" si="14"/>
        <v>10</v>
      </c>
      <c r="U243" s="289">
        <f t="shared" si="15"/>
        <v>31</v>
      </c>
    </row>
    <row r="244" spans="1:21" x14ac:dyDescent="0.25">
      <c r="A244" s="108">
        <v>1</v>
      </c>
      <c r="B244" s="109">
        <v>2</v>
      </c>
      <c r="C244" s="110">
        <f>TPG!J244</f>
        <v>0</v>
      </c>
      <c r="D244" s="111" t="b">
        <v>1</v>
      </c>
      <c r="E244" s="112" t="str">
        <f>RIGHT(TPG!C244,4)&amp;"."&amp;TPG!M244&amp;"."&amp;TPG!K244&amp;"."&amp;$C$5</f>
        <v>.TPG..Ma22</v>
      </c>
      <c r="F244" s="113">
        <f t="shared" ca="1" si="12"/>
        <v>44697</v>
      </c>
      <c r="G244" s="114" cm="1">
        <f t="array" ref="G244">IF(SUMPRODUCT((TPG!$Q$19:$AB$19=$B$5)*TPG!Q244:AB244)&gt;0,SUMPRODUCT((TPG!$Q$19:$AB$19=$B$5)*TPG!Q244:AB244),0)</f>
        <v>0</v>
      </c>
      <c r="H244" s="115">
        <f t="shared" ca="1" si="13"/>
        <v>44697</v>
      </c>
      <c r="I244" s="116">
        <v>0</v>
      </c>
      <c r="J244" s="112" t="str">
        <f>LEFT(TPG!D244,20)&amp;"."&amp;TPGPAY!E244</f>
        <v xml:space="preserve"> Please choose a sch..TPG..Ma22</v>
      </c>
      <c r="K244" s="111" t="b">
        <v>1</v>
      </c>
      <c r="L244" s="117" t="s">
        <v>1275</v>
      </c>
      <c r="M244" s="111" t="b">
        <v>1</v>
      </c>
      <c r="N244" s="111" t="s">
        <v>1276</v>
      </c>
      <c r="O244" s="118" t="str">
        <f>TPG!I244</f>
        <v>11294/543965</v>
      </c>
      <c r="P244" s="111" t="b">
        <v>1</v>
      </c>
      <c r="Q244" s="111" t="b">
        <v>1</v>
      </c>
      <c r="R244" s="111" t="b">
        <v>1</v>
      </c>
      <c r="T244" s="10">
        <f t="shared" si="14"/>
        <v>10</v>
      </c>
      <c r="U244" s="289">
        <f t="shared" si="15"/>
        <v>31</v>
      </c>
    </row>
    <row r="245" spans="1:21" x14ac:dyDescent="0.25">
      <c r="A245" s="108">
        <v>1</v>
      </c>
      <c r="B245" s="109">
        <v>2</v>
      </c>
      <c r="C245" s="110">
        <f>TPG!J245</f>
        <v>0</v>
      </c>
      <c r="D245" s="111" t="b">
        <v>1</v>
      </c>
      <c r="E245" s="112" t="str">
        <f>RIGHT(TPG!C245,4)&amp;"."&amp;TPG!M245&amp;"."&amp;TPG!K245&amp;"."&amp;$C$5</f>
        <v>.TPG..Ma22</v>
      </c>
      <c r="F245" s="113">
        <f t="shared" ca="1" si="12"/>
        <v>44697</v>
      </c>
      <c r="G245" s="114" cm="1">
        <f t="array" ref="G245">IF(SUMPRODUCT((TPG!$Q$19:$AB$19=$B$5)*TPG!Q245:AB245)&gt;0,SUMPRODUCT((TPG!$Q$19:$AB$19=$B$5)*TPG!Q245:AB245),0)</f>
        <v>0</v>
      </c>
      <c r="H245" s="115">
        <f t="shared" ca="1" si="13"/>
        <v>44697</v>
      </c>
      <c r="I245" s="116">
        <v>0</v>
      </c>
      <c r="J245" s="112" t="str">
        <f>LEFT(TPG!D245,20)&amp;"."&amp;TPGPAY!E245</f>
        <v xml:space="preserve"> Please choose a sch..TPG..Ma22</v>
      </c>
      <c r="K245" s="111" t="b">
        <v>1</v>
      </c>
      <c r="L245" s="117" t="s">
        <v>1275</v>
      </c>
      <c r="M245" s="111" t="b">
        <v>1</v>
      </c>
      <c r="N245" s="111" t="s">
        <v>1276</v>
      </c>
      <c r="O245" s="118" t="str">
        <f>TPG!I245</f>
        <v>11294/543965</v>
      </c>
      <c r="P245" s="111" t="b">
        <v>1</v>
      </c>
      <c r="Q245" s="111" t="b">
        <v>1</v>
      </c>
      <c r="R245" s="111" t="b">
        <v>1</v>
      </c>
      <c r="T245" s="10">
        <f t="shared" si="14"/>
        <v>10</v>
      </c>
      <c r="U245" s="289">
        <f t="shared" si="15"/>
        <v>31</v>
      </c>
    </row>
    <row r="246" spans="1:21" x14ac:dyDescent="0.25">
      <c r="A246" s="108">
        <v>1</v>
      </c>
      <c r="B246" s="109">
        <v>2</v>
      </c>
      <c r="C246" s="110">
        <f>TPG!J246</f>
        <v>0</v>
      </c>
      <c r="D246" s="111" t="b">
        <v>1</v>
      </c>
      <c r="E246" s="112" t="str">
        <f>RIGHT(TPG!C246,4)&amp;"."&amp;TPG!M246&amp;"."&amp;TPG!K246&amp;"."&amp;$C$5</f>
        <v>.TPG..Ma22</v>
      </c>
      <c r="F246" s="113">
        <f t="shared" ca="1" si="12"/>
        <v>44697</v>
      </c>
      <c r="G246" s="114" cm="1">
        <f t="array" ref="G246">IF(SUMPRODUCT((TPG!$Q$19:$AB$19=$B$5)*TPG!Q246:AB246)&gt;0,SUMPRODUCT((TPG!$Q$19:$AB$19=$B$5)*TPG!Q246:AB246),0)</f>
        <v>0</v>
      </c>
      <c r="H246" s="115">
        <f t="shared" ca="1" si="13"/>
        <v>44697</v>
      </c>
      <c r="I246" s="116">
        <v>0</v>
      </c>
      <c r="J246" s="112" t="str">
        <f>LEFT(TPG!D246,20)&amp;"."&amp;TPGPAY!E246</f>
        <v xml:space="preserve"> Please choose a sch..TPG..Ma22</v>
      </c>
      <c r="K246" s="111" t="b">
        <v>1</v>
      </c>
      <c r="L246" s="117" t="s">
        <v>1275</v>
      </c>
      <c r="M246" s="111" t="b">
        <v>1</v>
      </c>
      <c r="N246" s="111" t="s">
        <v>1276</v>
      </c>
      <c r="O246" s="118" t="str">
        <f>TPG!I246</f>
        <v>11294/543965</v>
      </c>
      <c r="P246" s="111" t="b">
        <v>1</v>
      </c>
      <c r="Q246" s="111" t="b">
        <v>1</v>
      </c>
      <c r="R246" s="111" t="b">
        <v>1</v>
      </c>
      <c r="T246" s="10">
        <f t="shared" si="14"/>
        <v>10</v>
      </c>
      <c r="U246" s="289">
        <f t="shared" si="15"/>
        <v>31</v>
      </c>
    </row>
    <row r="247" spans="1:21" x14ac:dyDescent="0.25">
      <c r="A247" s="108">
        <v>1</v>
      </c>
      <c r="B247" s="109">
        <v>2</v>
      </c>
      <c r="C247" s="110">
        <f>TPG!J247</f>
        <v>0</v>
      </c>
      <c r="D247" s="111" t="b">
        <v>1</v>
      </c>
      <c r="E247" s="112" t="str">
        <f>RIGHT(TPG!C247,4)&amp;"."&amp;TPG!M247&amp;"."&amp;TPG!K247&amp;"."&amp;$C$5</f>
        <v>.TPG..Ma22</v>
      </c>
      <c r="F247" s="113">
        <f t="shared" ca="1" si="12"/>
        <v>44697</v>
      </c>
      <c r="G247" s="114" cm="1">
        <f t="array" ref="G247">IF(SUMPRODUCT((TPG!$Q$19:$AB$19=$B$5)*TPG!Q247:AB247)&gt;0,SUMPRODUCT((TPG!$Q$19:$AB$19=$B$5)*TPG!Q247:AB247),0)</f>
        <v>0</v>
      </c>
      <c r="H247" s="115">
        <f t="shared" ca="1" si="13"/>
        <v>44697</v>
      </c>
      <c r="I247" s="116">
        <v>0</v>
      </c>
      <c r="J247" s="112" t="str">
        <f>LEFT(TPG!D247,20)&amp;"."&amp;TPGPAY!E247</f>
        <v xml:space="preserve"> Please choose a sch..TPG..Ma22</v>
      </c>
      <c r="K247" s="111" t="b">
        <v>1</v>
      </c>
      <c r="L247" s="117" t="s">
        <v>1275</v>
      </c>
      <c r="M247" s="111" t="b">
        <v>1</v>
      </c>
      <c r="N247" s="111" t="s">
        <v>1276</v>
      </c>
      <c r="O247" s="118" t="str">
        <f>TPG!I247</f>
        <v>11294/543965</v>
      </c>
      <c r="P247" s="111" t="b">
        <v>1</v>
      </c>
      <c r="Q247" s="111" t="b">
        <v>1</v>
      </c>
      <c r="R247" s="111" t="b">
        <v>1</v>
      </c>
      <c r="T247" s="10">
        <f t="shared" si="14"/>
        <v>10</v>
      </c>
      <c r="U247" s="289">
        <f t="shared" si="15"/>
        <v>31</v>
      </c>
    </row>
    <row r="248" spans="1:21" x14ac:dyDescent="0.25">
      <c r="A248" s="108">
        <v>1</v>
      </c>
      <c r="B248" s="109">
        <v>2</v>
      </c>
      <c r="C248" s="110">
        <f>TPG!J248</f>
        <v>0</v>
      </c>
      <c r="D248" s="111" t="b">
        <v>1</v>
      </c>
      <c r="E248" s="112" t="str">
        <f>RIGHT(TPG!C248,4)&amp;"."&amp;TPG!M248&amp;"."&amp;TPG!K248&amp;"."&amp;$C$5</f>
        <v>.TPG..Ma22</v>
      </c>
      <c r="F248" s="113">
        <f t="shared" ca="1" si="12"/>
        <v>44697</v>
      </c>
      <c r="G248" s="114" cm="1">
        <f t="array" ref="G248">IF(SUMPRODUCT((TPG!$Q$19:$AB$19=$B$5)*TPG!Q248:AB248)&gt;0,SUMPRODUCT((TPG!$Q$19:$AB$19=$B$5)*TPG!Q248:AB248),0)</f>
        <v>0</v>
      </c>
      <c r="H248" s="115">
        <f t="shared" ca="1" si="13"/>
        <v>44697</v>
      </c>
      <c r="I248" s="116">
        <v>0</v>
      </c>
      <c r="J248" s="112" t="str">
        <f>LEFT(TPG!D248,20)&amp;"."&amp;TPGPAY!E248</f>
        <v xml:space="preserve"> Please choose a sch..TPG..Ma22</v>
      </c>
      <c r="K248" s="111" t="b">
        <v>1</v>
      </c>
      <c r="L248" s="117" t="s">
        <v>1275</v>
      </c>
      <c r="M248" s="111" t="b">
        <v>1</v>
      </c>
      <c r="N248" s="111" t="s">
        <v>1276</v>
      </c>
      <c r="O248" s="118" t="str">
        <f>TPG!I248</f>
        <v>11294/543965</v>
      </c>
      <c r="P248" s="111" t="b">
        <v>1</v>
      </c>
      <c r="Q248" s="111" t="b">
        <v>1</v>
      </c>
      <c r="R248" s="111" t="b">
        <v>1</v>
      </c>
      <c r="T248" s="10">
        <f t="shared" si="14"/>
        <v>10</v>
      </c>
      <c r="U248" s="289">
        <f t="shared" si="15"/>
        <v>31</v>
      </c>
    </row>
    <row r="249" spans="1:21" x14ac:dyDescent="0.25">
      <c r="A249" s="108">
        <v>1</v>
      </c>
      <c r="B249" s="109">
        <v>2</v>
      </c>
      <c r="C249" s="110">
        <f>TPG!J249</f>
        <v>0</v>
      </c>
      <c r="D249" s="111" t="b">
        <v>1</v>
      </c>
      <c r="E249" s="112" t="str">
        <f>RIGHT(TPG!C249,4)&amp;"."&amp;TPG!M249&amp;"."&amp;TPG!K249&amp;"."&amp;$C$5</f>
        <v>.TPG..Ma22</v>
      </c>
      <c r="F249" s="113">
        <f t="shared" ca="1" si="12"/>
        <v>44697</v>
      </c>
      <c r="G249" s="114" cm="1">
        <f t="array" ref="G249">IF(SUMPRODUCT((TPG!$Q$19:$AB$19=$B$5)*TPG!Q249:AB249)&gt;0,SUMPRODUCT((TPG!$Q$19:$AB$19=$B$5)*TPG!Q249:AB249),0)</f>
        <v>0</v>
      </c>
      <c r="H249" s="115">
        <f t="shared" ca="1" si="13"/>
        <v>44697</v>
      </c>
      <c r="I249" s="116">
        <v>0</v>
      </c>
      <c r="J249" s="112" t="str">
        <f>LEFT(TPG!D249,20)&amp;"."&amp;TPGPAY!E249</f>
        <v xml:space="preserve"> Please choose a sch..TPG..Ma22</v>
      </c>
      <c r="K249" s="111" t="b">
        <v>1</v>
      </c>
      <c r="L249" s="117" t="s">
        <v>1275</v>
      </c>
      <c r="M249" s="111" t="b">
        <v>1</v>
      </c>
      <c r="N249" s="111" t="s">
        <v>1276</v>
      </c>
      <c r="O249" s="118" t="str">
        <f>TPG!I249</f>
        <v>11294/543965</v>
      </c>
      <c r="P249" s="111" t="b">
        <v>1</v>
      </c>
      <c r="Q249" s="111" t="b">
        <v>1</v>
      </c>
      <c r="R249" s="111" t="b">
        <v>1</v>
      </c>
      <c r="T249" s="10">
        <f t="shared" si="14"/>
        <v>10</v>
      </c>
      <c r="U249" s="289">
        <f t="shared" si="15"/>
        <v>31</v>
      </c>
    </row>
    <row r="250" spans="1:21" x14ac:dyDescent="0.25">
      <c r="A250" s="108">
        <v>1</v>
      </c>
      <c r="B250" s="109">
        <v>2</v>
      </c>
      <c r="C250" s="110">
        <f>TPG!J250</f>
        <v>0</v>
      </c>
      <c r="D250" s="111" t="b">
        <v>1</v>
      </c>
      <c r="E250" s="112" t="str">
        <f>RIGHT(TPG!C250,4)&amp;"."&amp;TPG!M250&amp;"."&amp;TPG!K250&amp;"."&amp;$C$5</f>
        <v>.TPG..Ma22</v>
      </c>
      <c r="F250" s="113">
        <f t="shared" ca="1" si="12"/>
        <v>44697</v>
      </c>
      <c r="G250" s="114" cm="1">
        <f t="array" ref="G250">IF(SUMPRODUCT((TPG!$Q$19:$AB$19=$B$5)*TPG!Q250:AB250)&gt;0,SUMPRODUCT((TPG!$Q$19:$AB$19=$B$5)*TPG!Q250:AB250),0)</f>
        <v>0</v>
      </c>
      <c r="H250" s="115">
        <f t="shared" ca="1" si="13"/>
        <v>44697</v>
      </c>
      <c r="I250" s="116">
        <v>0</v>
      </c>
      <c r="J250" s="112" t="str">
        <f>LEFT(TPG!D250,20)&amp;"."&amp;TPGPAY!E250</f>
        <v xml:space="preserve"> Please choose a sch..TPG..Ma22</v>
      </c>
      <c r="K250" s="111" t="b">
        <v>1</v>
      </c>
      <c r="L250" s="117" t="s">
        <v>1275</v>
      </c>
      <c r="M250" s="111" t="b">
        <v>1</v>
      </c>
      <c r="N250" s="111" t="s">
        <v>1276</v>
      </c>
      <c r="O250" s="118" t="str">
        <f>TPG!I250</f>
        <v>11294/543965</v>
      </c>
      <c r="P250" s="111" t="b">
        <v>1</v>
      </c>
      <c r="Q250" s="111" t="b">
        <v>1</v>
      </c>
      <c r="R250" s="111" t="b">
        <v>1</v>
      </c>
      <c r="T250" s="10">
        <f t="shared" si="14"/>
        <v>10</v>
      </c>
      <c r="U250" s="289">
        <f t="shared" si="15"/>
        <v>31</v>
      </c>
    </row>
    <row r="251" spans="1:21" x14ac:dyDescent="0.25">
      <c r="A251" s="108">
        <v>1</v>
      </c>
      <c r="B251" s="109">
        <v>2</v>
      </c>
      <c r="C251" s="110">
        <f>TPG!J251</f>
        <v>0</v>
      </c>
      <c r="D251" s="111" t="b">
        <v>1</v>
      </c>
      <c r="E251" s="112" t="str">
        <f>RIGHT(TPG!C251,4)&amp;"."&amp;TPG!M251&amp;"."&amp;TPG!K251&amp;"."&amp;$C$5</f>
        <v>.TPG..Ma22</v>
      </c>
      <c r="F251" s="113">
        <f t="shared" ca="1" si="12"/>
        <v>44697</v>
      </c>
      <c r="G251" s="114" cm="1">
        <f t="array" ref="G251">IF(SUMPRODUCT((TPG!$Q$19:$AB$19=$B$5)*TPG!Q251:AB251)&gt;0,SUMPRODUCT((TPG!$Q$19:$AB$19=$B$5)*TPG!Q251:AB251),0)</f>
        <v>0</v>
      </c>
      <c r="H251" s="115">
        <f t="shared" ca="1" si="13"/>
        <v>44697</v>
      </c>
      <c r="I251" s="116">
        <v>0</v>
      </c>
      <c r="J251" s="112" t="str">
        <f>LEFT(TPG!D251,20)&amp;"."&amp;TPGPAY!E251</f>
        <v xml:space="preserve"> Please choose a sch..TPG..Ma22</v>
      </c>
      <c r="K251" s="111" t="b">
        <v>1</v>
      </c>
      <c r="L251" s="117" t="s">
        <v>1275</v>
      </c>
      <c r="M251" s="111" t="b">
        <v>1</v>
      </c>
      <c r="N251" s="111" t="s">
        <v>1276</v>
      </c>
      <c r="O251" s="118" t="str">
        <f>TPG!I251</f>
        <v>11294/543965</v>
      </c>
      <c r="P251" s="111" t="b">
        <v>1</v>
      </c>
      <c r="Q251" s="111" t="b">
        <v>1</v>
      </c>
      <c r="R251" s="111" t="b">
        <v>1</v>
      </c>
      <c r="T251" s="10">
        <f t="shared" si="14"/>
        <v>10</v>
      </c>
      <c r="U251" s="289">
        <f t="shared" si="15"/>
        <v>31</v>
      </c>
    </row>
    <row r="252" spans="1:21" x14ac:dyDescent="0.25">
      <c r="A252" s="108">
        <v>1</v>
      </c>
      <c r="B252" s="109">
        <v>2</v>
      </c>
      <c r="C252" s="110">
        <f>TPG!J252</f>
        <v>0</v>
      </c>
      <c r="D252" s="111" t="b">
        <v>1</v>
      </c>
      <c r="E252" s="112" t="str">
        <f>RIGHT(TPG!C252,4)&amp;"."&amp;TPG!M252&amp;"."&amp;TPG!K252&amp;"."&amp;$C$5</f>
        <v>.TPG..Ma22</v>
      </c>
      <c r="F252" s="113">
        <f t="shared" ca="1" si="12"/>
        <v>44697</v>
      </c>
      <c r="G252" s="114" cm="1">
        <f t="array" ref="G252">IF(SUMPRODUCT((TPG!$Q$19:$AB$19=$B$5)*TPG!Q252:AB252)&gt;0,SUMPRODUCT((TPG!$Q$19:$AB$19=$B$5)*TPG!Q252:AB252),0)</f>
        <v>0</v>
      </c>
      <c r="H252" s="115">
        <f t="shared" ca="1" si="13"/>
        <v>44697</v>
      </c>
      <c r="I252" s="116">
        <v>0</v>
      </c>
      <c r="J252" s="112" t="str">
        <f>LEFT(TPG!D252,20)&amp;"."&amp;TPGPAY!E252</f>
        <v xml:space="preserve"> Please choose a sch..TPG..Ma22</v>
      </c>
      <c r="K252" s="111" t="b">
        <v>1</v>
      </c>
      <c r="L252" s="117" t="s">
        <v>1275</v>
      </c>
      <c r="M252" s="111" t="b">
        <v>1</v>
      </c>
      <c r="N252" s="111" t="s">
        <v>1276</v>
      </c>
      <c r="O252" s="118" t="str">
        <f>TPG!I252</f>
        <v>11294/543965</v>
      </c>
      <c r="P252" s="111" t="b">
        <v>1</v>
      </c>
      <c r="Q252" s="111" t="b">
        <v>1</v>
      </c>
      <c r="R252" s="111" t="b">
        <v>1</v>
      </c>
      <c r="T252" s="10">
        <f t="shared" si="14"/>
        <v>10</v>
      </c>
      <c r="U252" s="289">
        <f t="shared" si="15"/>
        <v>31</v>
      </c>
    </row>
    <row r="253" spans="1:21" x14ac:dyDescent="0.25">
      <c r="A253" s="108">
        <v>1</v>
      </c>
      <c r="B253" s="109">
        <v>2</v>
      </c>
      <c r="C253" s="110">
        <f>TPG!J253</f>
        <v>0</v>
      </c>
      <c r="D253" s="111" t="b">
        <v>1</v>
      </c>
      <c r="E253" s="112" t="str">
        <f>RIGHT(TPG!C253,4)&amp;"."&amp;TPG!M253&amp;"."&amp;TPG!K253&amp;"."&amp;$C$5</f>
        <v>.TPG..Ma22</v>
      </c>
      <c r="F253" s="113">
        <f t="shared" ca="1" si="12"/>
        <v>44697</v>
      </c>
      <c r="G253" s="114" cm="1">
        <f t="array" ref="G253">IF(SUMPRODUCT((TPG!$Q$19:$AB$19=$B$5)*TPG!Q253:AB253)&gt;0,SUMPRODUCT((TPG!$Q$19:$AB$19=$B$5)*TPG!Q253:AB253),0)</f>
        <v>0</v>
      </c>
      <c r="H253" s="115">
        <f t="shared" ca="1" si="13"/>
        <v>44697</v>
      </c>
      <c r="I253" s="116">
        <v>0</v>
      </c>
      <c r="J253" s="112" t="str">
        <f>LEFT(TPG!D253,20)&amp;"."&amp;TPGPAY!E253</f>
        <v xml:space="preserve"> Please choose a sch..TPG..Ma22</v>
      </c>
      <c r="K253" s="111" t="b">
        <v>1</v>
      </c>
      <c r="L253" s="117" t="s">
        <v>1275</v>
      </c>
      <c r="M253" s="111" t="b">
        <v>1</v>
      </c>
      <c r="N253" s="111" t="s">
        <v>1276</v>
      </c>
      <c r="O253" s="118" t="str">
        <f>TPG!I253</f>
        <v>11294/543965</v>
      </c>
      <c r="P253" s="111" t="b">
        <v>1</v>
      </c>
      <c r="Q253" s="111" t="b">
        <v>1</v>
      </c>
      <c r="R253" s="111" t="b">
        <v>1</v>
      </c>
      <c r="T253" s="10">
        <f t="shared" si="14"/>
        <v>10</v>
      </c>
      <c r="U253" s="289">
        <f t="shared" si="15"/>
        <v>31</v>
      </c>
    </row>
    <row r="254" spans="1:21" x14ac:dyDescent="0.25">
      <c r="A254" s="108">
        <v>1</v>
      </c>
      <c r="B254" s="109">
        <v>2</v>
      </c>
      <c r="C254" s="110">
        <f>TPG!J254</f>
        <v>0</v>
      </c>
      <c r="D254" s="111" t="b">
        <v>1</v>
      </c>
      <c r="E254" s="112" t="str">
        <f>RIGHT(TPG!C254,4)&amp;"."&amp;TPG!M254&amp;"."&amp;TPG!K254&amp;"."&amp;$C$5</f>
        <v>.TPG..Ma22</v>
      </c>
      <c r="F254" s="113">
        <f t="shared" ca="1" si="12"/>
        <v>44697</v>
      </c>
      <c r="G254" s="114" cm="1">
        <f t="array" ref="G254">IF(SUMPRODUCT((TPG!$Q$19:$AB$19=$B$5)*TPG!Q254:AB254)&gt;0,SUMPRODUCT((TPG!$Q$19:$AB$19=$B$5)*TPG!Q254:AB254),0)</f>
        <v>0</v>
      </c>
      <c r="H254" s="115">
        <f t="shared" ca="1" si="13"/>
        <v>44697</v>
      </c>
      <c r="I254" s="116">
        <v>0</v>
      </c>
      <c r="J254" s="112" t="str">
        <f>LEFT(TPG!D254,20)&amp;"."&amp;TPGPAY!E254</f>
        <v xml:space="preserve"> Please choose a sch..TPG..Ma22</v>
      </c>
      <c r="K254" s="111" t="b">
        <v>1</v>
      </c>
      <c r="L254" s="117" t="s">
        <v>1275</v>
      </c>
      <c r="M254" s="111" t="b">
        <v>1</v>
      </c>
      <c r="N254" s="111" t="s">
        <v>1276</v>
      </c>
      <c r="O254" s="118" t="str">
        <f>TPG!I254</f>
        <v>11294/543965</v>
      </c>
      <c r="P254" s="111" t="b">
        <v>1</v>
      </c>
      <c r="Q254" s="111" t="b">
        <v>1</v>
      </c>
      <c r="R254" s="111" t="b">
        <v>1</v>
      </c>
      <c r="T254" s="10">
        <f t="shared" si="14"/>
        <v>10</v>
      </c>
      <c r="U254" s="289">
        <f t="shared" si="15"/>
        <v>31</v>
      </c>
    </row>
    <row r="255" spans="1:21" x14ac:dyDescent="0.25">
      <c r="A255" s="108">
        <v>1</v>
      </c>
      <c r="B255" s="109">
        <v>2</v>
      </c>
      <c r="C255" s="110">
        <f>TPG!J255</f>
        <v>0</v>
      </c>
      <c r="D255" s="111" t="b">
        <v>1</v>
      </c>
      <c r="E255" s="112" t="str">
        <f>RIGHT(TPG!C255,4)&amp;"."&amp;TPG!M255&amp;"."&amp;TPG!K255&amp;"."&amp;$C$5</f>
        <v>.TPG..Ma22</v>
      </c>
      <c r="F255" s="113">
        <f t="shared" ca="1" si="12"/>
        <v>44697</v>
      </c>
      <c r="G255" s="114" cm="1">
        <f t="array" ref="G255">IF(SUMPRODUCT((TPG!$Q$19:$AB$19=$B$5)*TPG!Q255:AB255)&gt;0,SUMPRODUCT((TPG!$Q$19:$AB$19=$B$5)*TPG!Q255:AB255),0)</f>
        <v>0</v>
      </c>
      <c r="H255" s="115">
        <f t="shared" ca="1" si="13"/>
        <v>44697</v>
      </c>
      <c r="I255" s="116">
        <v>0</v>
      </c>
      <c r="J255" s="112" t="str">
        <f>LEFT(TPG!D255,20)&amp;"."&amp;TPGPAY!E255</f>
        <v xml:space="preserve"> Please choose a sch..TPG..Ma22</v>
      </c>
      <c r="K255" s="111" t="b">
        <v>1</v>
      </c>
      <c r="L255" s="117" t="s">
        <v>1275</v>
      </c>
      <c r="M255" s="111" t="b">
        <v>1</v>
      </c>
      <c r="N255" s="111" t="s">
        <v>1276</v>
      </c>
      <c r="O255" s="118" t="str">
        <f>TPG!I255</f>
        <v>11294/543965</v>
      </c>
      <c r="P255" s="111" t="b">
        <v>1</v>
      </c>
      <c r="Q255" s="111" t="b">
        <v>1</v>
      </c>
      <c r="R255" s="111" t="b">
        <v>1</v>
      </c>
      <c r="T255" s="10">
        <f t="shared" si="14"/>
        <v>10</v>
      </c>
      <c r="U255" s="289">
        <f t="shared" si="15"/>
        <v>31</v>
      </c>
    </row>
    <row r="256" spans="1:21" x14ac:dyDescent="0.25">
      <c r="A256" s="108">
        <v>1</v>
      </c>
      <c r="B256" s="109">
        <v>2</v>
      </c>
      <c r="C256" s="110">
        <f>TPG!J256</f>
        <v>0</v>
      </c>
      <c r="D256" s="111" t="b">
        <v>1</v>
      </c>
      <c r="E256" s="112" t="str">
        <f>RIGHT(TPG!C256,4)&amp;"."&amp;TPG!M256&amp;"."&amp;TPG!K256&amp;"."&amp;$C$5</f>
        <v>.TPG..Ma22</v>
      </c>
      <c r="F256" s="113">
        <f t="shared" ca="1" si="12"/>
        <v>44697</v>
      </c>
      <c r="G256" s="114" cm="1">
        <f t="array" ref="G256">IF(SUMPRODUCT((TPG!$Q$19:$AB$19=$B$5)*TPG!Q256:AB256)&gt;0,SUMPRODUCT((TPG!$Q$19:$AB$19=$B$5)*TPG!Q256:AB256),0)</f>
        <v>0</v>
      </c>
      <c r="H256" s="115">
        <f t="shared" ca="1" si="13"/>
        <v>44697</v>
      </c>
      <c r="I256" s="116">
        <v>0</v>
      </c>
      <c r="J256" s="112" t="str">
        <f>LEFT(TPG!D256,20)&amp;"."&amp;TPGPAY!E256</f>
        <v xml:space="preserve"> Please choose a sch..TPG..Ma22</v>
      </c>
      <c r="K256" s="111" t="b">
        <v>1</v>
      </c>
      <c r="L256" s="117" t="s">
        <v>1275</v>
      </c>
      <c r="M256" s="111" t="b">
        <v>1</v>
      </c>
      <c r="N256" s="111" t="s">
        <v>1276</v>
      </c>
      <c r="O256" s="118" t="str">
        <f>TPG!I256</f>
        <v>11294/543965</v>
      </c>
      <c r="P256" s="111" t="b">
        <v>1</v>
      </c>
      <c r="Q256" s="111" t="b">
        <v>1</v>
      </c>
      <c r="R256" s="111" t="b">
        <v>1</v>
      </c>
      <c r="T256" s="10">
        <f t="shared" si="14"/>
        <v>10</v>
      </c>
      <c r="U256" s="289">
        <f t="shared" si="15"/>
        <v>31</v>
      </c>
    </row>
    <row r="257" spans="1:21" x14ac:dyDescent="0.25">
      <c r="A257" s="108">
        <v>1</v>
      </c>
      <c r="B257" s="109">
        <v>2</v>
      </c>
      <c r="C257" s="110">
        <f>TPG!J257</f>
        <v>0</v>
      </c>
      <c r="D257" s="111" t="b">
        <v>1</v>
      </c>
      <c r="E257" s="112" t="str">
        <f>RIGHT(TPG!C257,4)&amp;"."&amp;TPG!M257&amp;"."&amp;TPG!K257&amp;"."&amp;$C$5</f>
        <v>.TPG..Ma22</v>
      </c>
      <c r="F257" s="113">
        <f t="shared" ca="1" si="12"/>
        <v>44697</v>
      </c>
      <c r="G257" s="114" cm="1">
        <f t="array" ref="G257">IF(SUMPRODUCT((TPG!$Q$19:$AB$19=$B$5)*TPG!Q257:AB257)&gt;0,SUMPRODUCT((TPG!$Q$19:$AB$19=$B$5)*TPG!Q257:AB257),0)</f>
        <v>0</v>
      </c>
      <c r="H257" s="115">
        <f t="shared" ca="1" si="13"/>
        <v>44697</v>
      </c>
      <c r="I257" s="116">
        <v>0</v>
      </c>
      <c r="J257" s="112" t="str">
        <f>LEFT(TPG!D257,20)&amp;"."&amp;TPGPAY!E257</f>
        <v xml:space="preserve"> Please choose a sch..TPG..Ma22</v>
      </c>
      <c r="K257" s="111" t="b">
        <v>1</v>
      </c>
      <c r="L257" s="117" t="s">
        <v>1275</v>
      </c>
      <c r="M257" s="111" t="b">
        <v>1</v>
      </c>
      <c r="N257" s="111" t="s">
        <v>1276</v>
      </c>
      <c r="O257" s="118" t="str">
        <f>TPG!I257</f>
        <v>11294/543965</v>
      </c>
      <c r="P257" s="111" t="b">
        <v>1</v>
      </c>
      <c r="Q257" s="111" t="b">
        <v>1</v>
      </c>
      <c r="R257" s="111" t="b">
        <v>1</v>
      </c>
      <c r="T257" s="10">
        <f t="shared" si="14"/>
        <v>10</v>
      </c>
      <c r="U257" s="289">
        <f t="shared" si="15"/>
        <v>31</v>
      </c>
    </row>
    <row r="258" spans="1:21" x14ac:dyDescent="0.25">
      <c r="A258" s="108">
        <v>1</v>
      </c>
      <c r="B258" s="109">
        <v>2</v>
      </c>
      <c r="C258" s="110">
        <f>TPG!J258</f>
        <v>0</v>
      </c>
      <c r="D258" s="111" t="b">
        <v>1</v>
      </c>
      <c r="E258" s="112" t="str">
        <f>RIGHT(TPG!C258,4)&amp;"."&amp;TPG!M258&amp;"."&amp;TPG!K258&amp;"."&amp;$C$5</f>
        <v>.TPG..Ma22</v>
      </c>
      <c r="F258" s="113">
        <f t="shared" ca="1" si="12"/>
        <v>44697</v>
      </c>
      <c r="G258" s="114" cm="1">
        <f t="array" ref="G258">IF(SUMPRODUCT((TPG!$Q$19:$AB$19=$B$5)*TPG!Q258:AB258)&gt;0,SUMPRODUCT((TPG!$Q$19:$AB$19=$B$5)*TPG!Q258:AB258),0)</f>
        <v>0</v>
      </c>
      <c r="H258" s="115">
        <f t="shared" ca="1" si="13"/>
        <v>44697</v>
      </c>
      <c r="I258" s="116">
        <v>0</v>
      </c>
      <c r="J258" s="112" t="str">
        <f>LEFT(TPG!D258,20)&amp;"."&amp;TPGPAY!E258</f>
        <v xml:space="preserve"> Please choose a sch..TPG..Ma22</v>
      </c>
      <c r="K258" s="111" t="b">
        <v>1</v>
      </c>
      <c r="L258" s="117" t="s">
        <v>1275</v>
      </c>
      <c r="M258" s="111" t="b">
        <v>1</v>
      </c>
      <c r="N258" s="111" t="s">
        <v>1276</v>
      </c>
      <c r="O258" s="118" t="str">
        <f>TPG!I258</f>
        <v>11294/543965</v>
      </c>
      <c r="P258" s="111" t="b">
        <v>1</v>
      </c>
      <c r="Q258" s="111" t="b">
        <v>1</v>
      </c>
      <c r="R258" s="111" t="b">
        <v>1</v>
      </c>
      <c r="T258" s="10">
        <f t="shared" si="14"/>
        <v>10</v>
      </c>
      <c r="U258" s="289">
        <f t="shared" si="15"/>
        <v>31</v>
      </c>
    </row>
    <row r="259" spans="1:21" x14ac:dyDescent="0.25">
      <c r="A259" s="108">
        <v>1</v>
      </c>
      <c r="B259" s="109">
        <v>2</v>
      </c>
      <c r="C259" s="110">
        <f>TPG!J259</f>
        <v>0</v>
      </c>
      <c r="D259" s="111" t="b">
        <v>1</v>
      </c>
      <c r="E259" s="112" t="str">
        <f>RIGHT(TPG!C259,4)&amp;"."&amp;TPG!M259&amp;"."&amp;TPG!K259&amp;"."&amp;$C$5</f>
        <v>.TPG..Ma22</v>
      </c>
      <c r="F259" s="113">
        <f t="shared" ca="1" si="12"/>
        <v>44697</v>
      </c>
      <c r="G259" s="114" cm="1">
        <f t="array" ref="G259">IF(SUMPRODUCT((TPG!$Q$19:$AB$19=$B$5)*TPG!Q259:AB259)&gt;0,SUMPRODUCT((TPG!$Q$19:$AB$19=$B$5)*TPG!Q259:AB259),0)</f>
        <v>0</v>
      </c>
      <c r="H259" s="115">
        <f t="shared" ca="1" si="13"/>
        <v>44697</v>
      </c>
      <c r="I259" s="116">
        <v>0</v>
      </c>
      <c r="J259" s="112" t="str">
        <f>LEFT(TPG!D259,20)&amp;"."&amp;TPGPAY!E259</f>
        <v xml:space="preserve"> Please choose a sch..TPG..Ma22</v>
      </c>
      <c r="K259" s="111" t="b">
        <v>1</v>
      </c>
      <c r="L259" s="117" t="s">
        <v>1275</v>
      </c>
      <c r="M259" s="111" t="b">
        <v>1</v>
      </c>
      <c r="N259" s="111" t="s">
        <v>1276</v>
      </c>
      <c r="O259" s="118" t="str">
        <f>TPG!I259</f>
        <v>11294/543965</v>
      </c>
      <c r="P259" s="111" t="b">
        <v>1</v>
      </c>
      <c r="Q259" s="111" t="b">
        <v>1</v>
      </c>
      <c r="R259" s="111" t="b">
        <v>1</v>
      </c>
      <c r="T259" s="10">
        <f t="shared" si="14"/>
        <v>10</v>
      </c>
      <c r="U259" s="289">
        <f t="shared" si="15"/>
        <v>31</v>
      </c>
    </row>
    <row r="260" spans="1:21" x14ac:dyDescent="0.25">
      <c r="A260" s="108">
        <v>1</v>
      </c>
      <c r="B260" s="109">
        <v>2</v>
      </c>
      <c r="C260" s="110">
        <f>TPG!J260</f>
        <v>0</v>
      </c>
      <c r="D260" s="111" t="b">
        <v>1</v>
      </c>
      <c r="E260" s="112" t="str">
        <f>RIGHT(TPG!C260,4)&amp;"."&amp;TPG!M260&amp;"."&amp;TPG!K260&amp;"."&amp;$C$5</f>
        <v>.TPG..Ma22</v>
      </c>
      <c r="F260" s="113">
        <f t="shared" ca="1" si="12"/>
        <v>44697</v>
      </c>
      <c r="G260" s="114" cm="1">
        <f t="array" ref="G260">IF(SUMPRODUCT((TPG!$Q$19:$AB$19=$B$5)*TPG!Q260:AB260)&gt;0,SUMPRODUCT((TPG!$Q$19:$AB$19=$B$5)*TPG!Q260:AB260),0)</f>
        <v>0</v>
      </c>
      <c r="H260" s="115">
        <f t="shared" ca="1" si="13"/>
        <v>44697</v>
      </c>
      <c r="I260" s="116">
        <v>0</v>
      </c>
      <c r="J260" s="112" t="str">
        <f>LEFT(TPG!D260,20)&amp;"."&amp;TPGPAY!E260</f>
        <v xml:space="preserve"> Please choose a sch..TPG..Ma22</v>
      </c>
      <c r="K260" s="111" t="b">
        <v>1</v>
      </c>
      <c r="L260" s="117" t="s">
        <v>1275</v>
      </c>
      <c r="M260" s="111" t="b">
        <v>1</v>
      </c>
      <c r="N260" s="111" t="s">
        <v>1276</v>
      </c>
      <c r="O260" s="118" t="str">
        <f>TPG!I260</f>
        <v>11294/543965</v>
      </c>
      <c r="P260" s="111" t="b">
        <v>1</v>
      </c>
      <c r="Q260" s="111" t="b">
        <v>1</v>
      </c>
      <c r="R260" s="111" t="b">
        <v>1</v>
      </c>
      <c r="T260" s="10">
        <f t="shared" si="14"/>
        <v>10</v>
      </c>
      <c r="U260" s="289">
        <f t="shared" si="15"/>
        <v>31</v>
      </c>
    </row>
    <row r="261" spans="1:21" x14ac:dyDescent="0.25">
      <c r="A261" s="108">
        <v>1</v>
      </c>
      <c r="B261" s="109">
        <v>2</v>
      </c>
      <c r="C261" s="110">
        <f>TPG!J261</f>
        <v>0</v>
      </c>
      <c r="D261" s="111" t="b">
        <v>1</v>
      </c>
      <c r="E261" s="112" t="str">
        <f>RIGHT(TPG!C261,4)&amp;"."&amp;TPG!M261&amp;"."&amp;TPG!K261&amp;"."&amp;$C$5</f>
        <v>.TPG..Ma22</v>
      </c>
      <c r="F261" s="113">
        <f t="shared" ca="1" si="12"/>
        <v>44697</v>
      </c>
      <c r="G261" s="114" cm="1">
        <f t="array" ref="G261">IF(SUMPRODUCT((TPG!$Q$19:$AB$19=$B$5)*TPG!Q261:AB261)&gt;0,SUMPRODUCT((TPG!$Q$19:$AB$19=$B$5)*TPG!Q261:AB261),0)</f>
        <v>0</v>
      </c>
      <c r="H261" s="115">
        <f t="shared" ca="1" si="13"/>
        <v>44697</v>
      </c>
      <c r="I261" s="116">
        <v>0</v>
      </c>
      <c r="J261" s="112" t="str">
        <f>LEFT(TPG!D261,20)&amp;"."&amp;TPGPAY!E261</f>
        <v xml:space="preserve"> Please choose a sch..TPG..Ma22</v>
      </c>
      <c r="K261" s="111" t="b">
        <v>1</v>
      </c>
      <c r="L261" s="117" t="s">
        <v>1275</v>
      </c>
      <c r="M261" s="111" t="b">
        <v>1</v>
      </c>
      <c r="N261" s="111" t="s">
        <v>1276</v>
      </c>
      <c r="O261" s="118" t="str">
        <f>TPG!I261</f>
        <v>11294/543965</v>
      </c>
      <c r="P261" s="111" t="b">
        <v>1</v>
      </c>
      <c r="Q261" s="111" t="b">
        <v>1</v>
      </c>
      <c r="R261" s="111" t="b">
        <v>1</v>
      </c>
      <c r="T261" s="10">
        <f t="shared" si="14"/>
        <v>10</v>
      </c>
      <c r="U261" s="289">
        <f t="shared" si="15"/>
        <v>31</v>
      </c>
    </row>
    <row r="262" spans="1:21" x14ac:dyDescent="0.25">
      <c r="A262" s="108">
        <v>1</v>
      </c>
      <c r="B262" s="109">
        <v>2</v>
      </c>
      <c r="C262" s="110">
        <f>TPG!J262</f>
        <v>0</v>
      </c>
      <c r="D262" s="111" t="b">
        <v>1</v>
      </c>
      <c r="E262" s="112" t="str">
        <f>RIGHT(TPG!C262,4)&amp;"."&amp;TPG!M262&amp;"."&amp;TPG!K262&amp;"."&amp;$C$5</f>
        <v>.TPG..Ma22</v>
      </c>
      <c r="F262" s="113">
        <f t="shared" ca="1" si="12"/>
        <v>44697</v>
      </c>
      <c r="G262" s="114" cm="1">
        <f t="array" ref="G262">IF(SUMPRODUCT((TPG!$Q$19:$AB$19=$B$5)*TPG!Q262:AB262)&gt;0,SUMPRODUCT((TPG!$Q$19:$AB$19=$B$5)*TPG!Q262:AB262),0)</f>
        <v>0</v>
      </c>
      <c r="H262" s="115">
        <f t="shared" ca="1" si="13"/>
        <v>44697</v>
      </c>
      <c r="I262" s="116">
        <v>0</v>
      </c>
      <c r="J262" s="112" t="str">
        <f>LEFT(TPG!D262,20)&amp;"."&amp;TPGPAY!E262</f>
        <v xml:space="preserve"> Please choose a sch..TPG..Ma22</v>
      </c>
      <c r="K262" s="111" t="b">
        <v>1</v>
      </c>
      <c r="L262" s="117" t="s">
        <v>1275</v>
      </c>
      <c r="M262" s="111" t="b">
        <v>1</v>
      </c>
      <c r="N262" s="111" t="s">
        <v>1276</v>
      </c>
      <c r="O262" s="118" t="str">
        <f>TPG!I262</f>
        <v>11294/543965</v>
      </c>
      <c r="P262" s="111" t="b">
        <v>1</v>
      </c>
      <c r="Q262" s="111" t="b">
        <v>1</v>
      </c>
      <c r="R262" s="111" t="b">
        <v>1</v>
      </c>
      <c r="T262" s="10">
        <f t="shared" si="14"/>
        <v>10</v>
      </c>
      <c r="U262" s="289">
        <f t="shared" si="15"/>
        <v>31</v>
      </c>
    </row>
    <row r="263" spans="1:21" x14ac:dyDescent="0.25">
      <c r="A263" s="108">
        <v>1</v>
      </c>
      <c r="B263" s="109">
        <v>2</v>
      </c>
      <c r="C263" s="110">
        <f>TPG!J263</f>
        <v>0</v>
      </c>
      <c r="D263" s="111" t="b">
        <v>1</v>
      </c>
      <c r="E263" s="112" t="str">
        <f>RIGHT(TPG!C263,4)&amp;"."&amp;TPG!M263&amp;"."&amp;TPG!K263&amp;"."&amp;$C$5</f>
        <v>.TPG..Ma22</v>
      </c>
      <c r="F263" s="113">
        <f t="shared" ca="1" si="12"/>
        <v>44697</v>
      </c>
      <c r="G263" s="114" cm="1">
        <f t="array" ref="G263">IF(SUMPRODUCT((TPG!$Q$19:$AB$19=$B$5)*TPG!Q263:AB263)&gt;0,SUMPRODUCT((TPG!$Q$19:$AB$19=$B$5)*TPG!Q263:AB263),0)</f>
        <v>0</v>
      </c>
      <c r="H263" s="115">
        <f t="shared" ca="1" si="13"/>
        <v>44697</v>
      </c>
      <c r="I263" s="116">
        <v>0</v>
      </c>
      <c r="J263" s="112" t="str">
        <f>LEFT(TPG!D263,20)&amp;"."&amp;TPGPAY!E263</f>
        <v xml:space="preserve"> Please choose a sch..TPG..Ma22</v>
      </c>
      <c r="K263" s="111" t="b">
        <v>1</v>
      </c>
      <c r="L263" s="117" t="s">
        <v>1275</v>
      </c>
      <c r="M263" s="111" t="b">
        <v>1</v>
      </c>
      <c r="N263" s="111" t="s">
        <v>1276</v>
      </c>
      <c r="O263" s="118" t="str">
        <f>TPG!I263</f>
        <v>11294/543965</v>
      </c>
      <c r="P263" s="111" t="b">
        <v>1</v>
      </c>
      <c r="Q263" s="111" t="b">
        <v>1</v>
      </c>
      <c r="R263" s="111" t="b">
        <v>1</v>
      </c>
      <c r="T263" s="10">
        <f t="shared" si="14"/>
        <v>10</v>
      </c>
      <c r="U263" s="289">
        <f t="shared" si="15"/>
        <v>31</v>
      </c>
    </row>
    <row r="264" spans="1:21" x14ac:dyDescent="0.25">
      <c r="A264" s="108">
        <v>1</v>
      </c>
      <c r="B264" s="109">
        <v>2</v>
      </c>
      <c r="C264" s="110">
        <f>TPG!J264</f>
        <v>0</v>
      </c>
      <c r="D264" s="111" t="b">
        <v>1</v>
      </c>
      <c r="E264" s="112" t="str">
        <f>RIGHT(TPG!C264,4)&amp;"."&amp;TPG!M264&amp;"."&amp;TPG!K264&amp;"."&amp;$C$5</f>
        <v>...Ma22</v>
      </c>
      <c r="F264" s="113">
        <f t="shared" ca="1" si="12"/>
        <v>44697</v>
      </c>
      <c r="G264" s="114" cm="1">
        <f t="array" ref="G264">IF(SUMPRODUCT((TPG!$Q$19:$AB$19=$B$5)*TPG!Q264:AB264)&gt;0,SUMPRODUCT((TPG!$Q$19:$AB$19=$B$5)*TPG!Q264:AB264),0)</f>
        <v>0</v>
      </c>
      <c r="H264" s="115">
        <f t="shared" ca="1" si="13"/>
        <v>44697</v>
      </c>
      <c r="I264" s="116">
        <v>0</v>
      </c>
      <c r="J264" s="112" t="str">
        <f>LEFT(TPG!D264,20)&amp;"."&amp;TPGPAY!E264</f>
        <v>....Ma22</v>
      </c>
      <c r="K264" s="111" t="b">
        <v>1</v>
      </c>
      <c r="L264" s="117" t="s">
        <v>1275</v>
      </c>
      <c r="M264" s="111" t="b">
        <v>1</v>
      </c>
      <c r="N264" s="111" t="s">
        <v>1276</v>
      </c>
      <c r="O264" s="118">
        <f>TPG!I264</f>
        <v>0</v>
      </c>
      <c r="P264" s="111" t="b">
        <v>1</v>
      </c>
      <c r="Q264" s="111" t="b">
        <v>1</v>
      </c>
      <c r="R264" s="111" t="b">
        <v>1</v>
      </c>
      <c r="T264" s="10">
        <f t="shared" si="14"/>
        <v>7</v>
      </c>
      <c r="U264" s="289">
        <f t="shared" si="15"/>
        <v>8</v>
      </c>
    </row>
    <row r="265" spans="1:21" x14ac:dyDescent="0.25">
      <c r="A265" s="108">
        <v>1</v>
      </c>
      <c r="B265" s="109">
        <v>2</v>
      </c>
      <c r="C265" s="110">
        <f>TPG!J265</f>
        <v>0</v>
      </c>
      <c r="D265" s="111" t="b">
        <v>1</v>
      </c>
      <c r="E265" s="112" t="str">
        <f>RIGHT(TPG!C265,4)&amp;"."&amp;TPG!M265&amp;"."&amp;TPG!K265&amp;"."&amp;$C$5</f>
        <v>...Ma22</v>
      </c>
      <c r="F265" s="113">
        <f t="shared" ca="1" si="12"/>
        <v>44697</v>
      </c>
      <c r="G265" s="114" cm="1">
        <f t="array" ref="G265">IF(SUMPRODUCT((TPG!$Q$19:$AB$19=$B$5)*TPG!Q265:AB265)&gt;0,SUMPRODUCT((TPG!$Q$19:$AB$19=$B$5)*TPG!Q265:AB265),0)</f>
        <v>0</v>
      </c>
      <c r="H265" s="115">
        <f t="shared" ca="1" si="13"/>
        <v>44697</v>
      </c>
      <c r="I265" s="116">
        <v>0</v>
      </c>
      <c r="J265" s="112" t="str">
        <f>LEFT(TPG!D265,20)&amp;"."&amp;TPGPAY!E265</f>
        <v>....Ma22</v>
      </c>
      <c r="K265" s="111" t="b">
        <v>1</v>
      </c>
      <c r="L265" s="117" t="s">
        <v>1275</v>
      </c>
      <c r="M265" s="111" t="b">
        <v>1</v>
      </c>
      <c r="N265" s="111" t="s">
        <v>1276</v>
      </c>
      <c r="O265" s="118">
        <f>TPG!I265</f>
        <v>0</v>
      </c>
      <c r="P265" s="111" t="b">
        <v>1</v>
      </c>
      <c r="Q265" s="111" t="b">
        <v>1</v>
      </c>
      <c r="R265" s="111" t="b">
        <v>1</v>
      </c>
      <c r="T265" s="10">
        <f t="shared" si="14"/>
        <v>7</v>
      </c>
      <c r="U265" s="289">
        <f t="shared" si="15"/>
        <v>8</v>
      </c>
    </row>
    <row r="266" spans="1:21" x14ac:dyDescent="0.25">
      <c r="A266" s="108">
        <v>1</v>
      </c>
      <c r="B266" s="109">
        <v>2</v>
      </c>
      <c r="C266" s="110">
        <f>TPG!J266</f>
        <v>0</v>
      </c>
      <c r="D266" s="111" t="b">
        <v>1</v>
      </c>
      <c r="E266" s="112" t="str">
        <f>RIGHT(TPG!C266,4)&amp;"."&amp;TPG!M266&amp;"."&amp;TPG!K266&amp;"."&amp;$C$5</f>
        <v>...Ma22</v>
      </c>
      <c r="F266" s="113">
        <f t="shared" ca="1" si="12"/>
        <v>44697</v>
      </c>
      <c r="G266" s="114" cm="1">
        <f t="array" ref="G266">IF(SUMPRODUCT((TPG!$Q$19:$AB$19=$B$5)*TPG!Q266:AB266)&gt;0,SUMPRODUCT((TPG!$Q$19:$AB$19=$B$5)*TPG!Q266:AB266),0)</f>
        <v>0</v>
      </c>
      <c r="H266" s="115">
        <f t="shared" ca="1" si="13"/>
        <v>44697</v>
      </c>
      <c r="I266" s="116">
        <v>0</v>
      </c>
      <c r="J266" s="112" t="str">
        <f>LEFT(TPG!D266,20)&amp;"."&amp;TPGPAY!E266</f>
        <v>....Ma22</v>
      </c>
      <c r="K266" s="111" t="b">
        <v>1</v>
      </c>
      <c r="L266" s="117" t="s">
        <v>1275</v>
      </c>
      <c r="M266" s="111" t="b">
        <v>1</v>
      </c>
      <c r="N266" s="111" t="s">
        <v>1276</v>
      </c>
      <c r="O266" s="118">
        <f>TPG!I266</f>
        <v>0</v>
      </c>
      <c r="P266" s="111" t="b">
        <v>1</v>
      </c>
      <c r="Q266" s="111" t="b">
        <v>1</v>
      </c>
      <c r="R266" s="111" t="b">
        <v>1</v>
      </c>
      <c r="T266" s="10">
        <f t="shared" si="14"/>
        <v>7</v>
      </c>
      <c r="U266" s="289">
        <f t="shared" si="15"/>
        <v>8</v>
      </c>
    </row>
    <row r="267" spans="1:21" x14ac:dyDescent="0.25">
      <c r="A267" s="108">
        <v>1</v>
      </c>
      <c r="B267" s="109">
        <v>2</v>
      </c>
      <c r="C267" s="110">
        <f>TPG!J267</f>
        <v>0</v>
      </c>
      <c r="D267" s="111" t="b">
        <v>1</v>
      </c>
      <c r="E267" s="112" t="str">
        <f>RIGHT(TPG!C267,4)&amp;"."&amp;TPG!M267&amp;"."&amp;TPG!K267&amp;"."&amp;$C$5</f>
        <v>...Ma22</v>
      </c>
      <c r="F267" s="113">
        <f t="shared" ca="1" si="12"/>
        <v>44697</v>
      </c>
      <c r="G267" s="114" cm="1">
        <f t="array" ref="G267">IF(SUMPRODUCT((TPG!$Q$19:$AB$19=$B$5)*TPG!Q267:AB267)&gt;0,SUMPRODUCT((TPG!$Q$19:$AB$19=$B$5)*TPG!Q267:AB267),0)</f>
        <v>0</v>
      </c>
      <c r="H267" s="115">
        <f t="shared" ca="1" si="13"/>
        <v>44697</v>
      </c>
      <c r="I267" s="116">
        <v>0</v>
      </c>
      <c r="J267" s="112" t="str">
        <f>LEFT(TPG!D267,20)&amp;"."&amp;TPGPAY!E267</f>
        <v>....Ma22</v>
      </c>
      <c r="K267" s="111" t="b">
        <v>1</v>
      </c>
      <c r="L267" s="117" t="s">
        <v>1275</v>
      </c>
      <c r="M267" s="111" t="b">
        <v>1</v>
      </c>
      <c r="N267" s="111" t="s">
        <v>1276</v>
      </c>
      <c r="O267" s="118">
        <f>TPG!I267</f>
        <v>0</v>
      </c>
      <c r="P267" s="111" t="b">
        <v>1</v>
      </c>
      <c r="Q267" s="111" t="b">
        <v>1</v>
      </c>
      <c r="R267" s="111" t="b">
        <v>1</v>
      </c>
      <c r="T267" s="10">
        <f t="shared" si="14"/>
        <v>7</v>
      </c>
      <c r="U267" s="289">
        <f t="shared" si="15"/>
        <v>8</v>
      </c>
    </row>
    <row r="268" spans="1:21" x14ac:dyDescent="0.25">
      <c r="A268" s="108">
        <v>1</v>
      </c>
      <c r="B268" s="109">
        <v>2</v>
      </c>
      <c r="C268" s="110">
        <f>TPG!J268</f>
        <v>0</v>
      </c>
      <c r="D268" s="111" t="b">
        <v>1</v>
      </c>
      <c r="E268" s="112" t="str">
        <f>RIGHT(TPG!C268,4)&amp;"."&amp;TPG!M268&amp;"."&amp;TPG!K268&amp;"."&amp;$C$5</f>
        <v>...Ma22</v>
      </c>
      <c r="F268" s="113">
        <f t="shared" ca="1" si="12"/>
        <v>44697</v>
      </c>
      <c r="G268" s="114" cm="1">
        <f t="array" ref="G268">IF(SUMPRODUCT((TPG!$Q$19:$AB$19=$B$5)*TPG!Q268:AB268)&gt;0,SUMPRODUCT((TPG!$Q$19:$AB$19=$B$5)*TPG!Q268:AB268),0)</f>
        <v>0</v>
      </c>
      <c r="H268" s="115">
        <f t="shared" ca="1" si="13"/>
        <v>44697</v>
      </c>
      <c r="I268" s="116">
        <v>0</v>
      </c>
      <c r="J268" s="112" t="str">
        <f>LEFT(TPG!D268,20)&amp;"."&amp;TPGPAY!E268</f>
        <v>....Ma22</v>
      </c>
      <c r="K268" s="111" t="b">
        <v>1</v>
      </c>
      <c r="L268" s="117" t="s">
        <v>1275</v>
      </c>
      <c r="M268" s="111" t="b">
        <v>1</v>
      </c>
      <c r="N268" s="111" t="s">
        <v>1276</v>
      </c>
      <c r="O268" s="118">
        <f>TPG!I268</f>
        <v>0</v>
      </c>
      <c r="P268" s="111" t="b">
        <v>1</v>
      </c>
      <c r="Q268" s="111" t="b">
        <v>1</v>
      </c>
      <c r="R268" s="111" t="b">
        <v>1</v>
      </c>
      <c r="T268" s="10">
        <f t="shared" si="14"/>
        <v>7</v>
      </c>
      <c r="U268" s="289">
        <f t="shared" si="15"/>
        <v>8</v>
      </c>
    </row>
    <row r="269" spans="1:21" x14ac:dyDescent="0.25">
      <c r="A269" s="108">
        <v>1</v>
      </c>
      <c r="B269" s="109">
        <v>2</v>
      </c>
      <c r="C269" s="110">
        <f>TPG!J269</f>
        <v>0</v>
      </c>
      <c r="D269" s="111" t="b">
        <v>1</v>
      </c>
      <c r="E269" s="112" t="str">
        <f>RIGHT(TPG!C269,4)&amp;"."&amp;TPG!M269&amp;"."&amp;TPG!K269&amp;"."&amp;$C$5</f>
        <v>...Ma22</v>
      </c>
      <c r="F269" s="113">
        <f t="shared" ca="1" si="12"/>
        <v>44697</v>
      </c>
      <c r="G269" s="114" cm="1">
        <f t="array" ref="G269">IF(SUMPRODUCT((TPG!$Q$19:$AB$19=$B$5)*TPG!Q269:AB269)&gt;0,SUMPRODUCT((TPG!$Q$19:$AB$19=$B$5)*TPG!Q269:AB269),0)</f>
        <v>0</v>
      </c>
      <c r="H269" s="115">
        <f t="shared" ca="1" si="13"/>
        <v>44697</v>
      </c>
      <c r="I269" s="116">
        <v>0</v>
      </c>
      <c r="J269" s="112" t="str">
        <f>LEFT(TPG!D269,20)&amp;"."&amp;TPGPAY!E269</f>
        <v>....Ma22</v>
      </c>
      <c r="K269" s="111" t="b">
        <v>1</v>
      </c>
      <c r="L269" s="117" t="s">
        <v>1275</v>
      </c>
      <c r="M269" s="111" t="b">
        <v>1</v>
      </c>
      <c r="N269" s="111" t="s">
        <v>1276</v>
      </c>
      <c r="O269" s="118">
        <f>TPG!I269</f>
        <v>0</v>
      </c>
      <c r="P269" s="111" t="b">
        <v>1</v>
      </c>
      <c r="Q269" s="111" t="b">
        <v>1</v>
      </c>
      <c r="R269" s="111" t="b">
        <v>1</v>
      </c>
      <c r="T269" s="10">
        <f t="shared" si="14"/>
        <v>7</v>
      </c>
      <c r="U269" s="289">
        <f t="shared" si="15"/>
        <v>8</v>
      </c>
    </row>
    <row r="270" spans="1:21" x14ac:dyDescent="0.25">
      <c r="A270" s="108">
        <v>1</v>
      </c>
      <c r="B270" s="109">
        <v>2</v>
      </c>
      <c r="C270" s="110">
        <f>TPG!J270</f>
        <v>0</v>
      </c>
      <c r="D270" s="111" t="b">
        <v>1</v>
      </c>
      <c r="E270" s="112" t="str">
        <f>RIGHT(TPG!C270,4)&amp;"."&amp;TPG!M270&amp;"."&amp;TPG!K270&amp;"."&amp;$C$5</f>
        <v>...Ma22</v>
      </c>
      <c r="F270" s="113">
        <f t="shared" ca="1" si="12"/>
        <v>44697</v>
      </c>
      <c r="G270" s="114" cm="1">
        <f t="array" ref="G270">IF(SUMPRODUCT((TPG!$Q$19:$AB$19=$B$5)*TPG!Q270:AB270)&gt;0,SUMPRODUCT((TPG!$Q$19:$AB$19=$B$5)*TPG!Q270:AB270),0)</f>
        <v>0</v>
      </c>
      <c r="H270" s="115">
        <f t="shared" ca="1" si="13"/>
        <v>44697</v>
      </c>
      <c r="I270" s="116">
        <v>0</v>
      </c>
      <c r="J270" s="112" t="str">
        <f>LEFT(TPG!D270,20)&amp;"."&amp;TPGPAY!E270</f>
        <v>....Ma22</v>
      </c>
      <c r="K270" s="111" t="b">
        <v>1</v>
      </c>
      <c r="L270" s="117" t="s">
        <v>1275</v>
      </c>
      <c r="M270" s="111" t="b">
        <v>1</v>
      </c>
      <c r="N270" s="111" t="s">
        <v>1276</v>
      </c>
      <c r="O270" s="118">
        <f>TPG!I270</f>
        <v>0</v>
      </c>
      <c r="P270" s="111" t="b">
        <v>1</v>
      </c>
      <c r="Q270" s="111" t="b">
        <v>1</v>
      </c>
      <c r="R270" s="111" t="b">
        <v>1</v>
      </c>
      <c r="T270" s="10">
        <f t="shared" si="14"/>
        <v>7</v>
      </c>
      <c r="U270" s="289">
        <f t="shared" si="15"/>
        <v>8</v>
      </c>
    </row>
    <row r="271" spans="1:21" x14ac:dyDescent="0.25">
      <c r="A271" s="108">
        <v>1</v>
      </c>
      <c r="B271" s="109">
        <v>2</v>
      </c>
      <c r="C271" s="110">
        <f>TPG!J271</f>
        <v>0</v>
      </c>
      <c r="D271" s="111" t="b">
        <v>1</v>
      </c>
      <c r="E271" s="112" t="str">
        <f>RIGHT(TPG!C271,4)&amp;"."&amp;TPG!M271&amp;"."&amp;TPG!K271&amp;"."&amp;$C$5</f>
        <v>...Ma22</v>
      </c>
      <c r="F271" s="113">
        <f t="shared" ca="1" si="12"/>
        <v>44697</v>
      </c>
      <c r="G271" s="114" cm="1">
        <f t="array" ref="G271">IF(SUMPRODUCT((TPG!$Q$19:$AB$19=$B$5)*TPG!Q271:AB271)&gt;0,SUMPRODUCT((TPG!$Q$19:$AB$19=$B$5)*TPG!Q271:AB271),0)</f>
        <v>0</v>
      </c>
      <c r="H271" s="115">
        <f t="shared" ca="1" si="13"/>
        <v>44697</v>
      </c>
      <c r="I271" s="116">
        <v>0</v>
      </c>
      <c r="J271" s="112" t="str">
        <f>LEFT(TPG!D271,20)&amp;"."&amp;TPGPAY!E271</f>
        <v>....Ma22</v>
      </c>
      <c r="K271" s="111" t="b">
        <v>1</v>
      </c>
      <c r="L271" s="117" t="s">
        <v>1275</v>
      </c>
      <c r="M271" s="111" t="b">
        <v>1</v>
      </c>
      <c r="N271" s="111" t="s">
        <v>1276</v>
      </c>
      <c r="O271" s="118">
        <f>TPG!I271</f>
        <v>0</v>
      </c>
      <c r="P271" s="111" t="b">
        <v>1</v>
      </c>
      <c r="Q271" s="111" t="b">
        <v>1</v>
      </c>
      <c r="R271" s="111" t="b">
        <v>1</v>
      </c>
      <c r="T271" s="10">
        <f t="shared" si="14"/>
        <v>7</v>
      </c>
      <c r="U271" s="289">
        <f t="shared" si="15"/>
        <v>8</v>
      </c>
    </row>
    <row r="272" spans="1:21" x14ac:dyDescent="0.25">
      <c r="A272" s="108">
        <v>1</v>
      </c>
      <c r="B272" s="109">
        <v>2</v>
      </c>
      <c r="C272" s="110">
        <f>TPG!J272</f>
        <v>0</v>
      </c>
      <c r="D272" s="111" t="b">
        <v>1</v>
      </c>
      <c r="E272" s="112" t="str">
        <f>RIGHT(TPG!C272,4)&amp;"."&amp;TPG!M272&amp;"."&amp;TPG!K272&amp;"."&amp;$C$5</f>
        <v>...Ma22</v>
      </c>
      <c r="F272" s="113">
        <f t="shared" ca="1" si="12"/>
        <v>44697</v>
      </c>
      <c r="G272" s="114" cm="1">
        <f t="array" ref="G272">IF(SUMPRODUCT((TPG!$Q$19:$AB$19=$B$5)*TPG!Q272:AB272)&gt;0,SUMPRODUCT((TPG!$Q$19:$AB$19=$B$5)*TPG!Q272:AB272),0)</f>
        <v>0</v>
      </c>
      <c r="H272" s="115">
        <f t="shared" ca="1" si="13"/>
        <v>44697</v>
      </c>
      <c r="I272" s="116">
        <v>0</v>
      </c>
      <c r="J272" s="112" t="str">
        <f>LEFT(TPG!D272,20)&amp;"."&amp;TPGPAY!E272</f>
        <v>....Ma22</v>
      </c>
      <c r="K272" s="111" t="b">
        <v>1</v>
      </c>
      <c r="L272" s="117" t="s">
        <v>1275</v>
      </c>
      <c r="M272" s="111" t="b">
        <v>1</v>
      </c>
      <c r="N272" s="111" t="s">
        <v>1276</v>
      </c>
      <c r="O272" s="118">
        <f>TPG!I272</f>
        <v>0</v>
      </c>
      <c r="P272" s="111" t="b">
        <v>1</v>
      </c>
      <c r="Q272" s="111" t="b">
        <v>1</v>
      </c>
      <c r="R272" s="111" t="b">
        <v>1</v>
      </c>
      <c r="T272" s="10">
        <f t="shared" si="14"/>
        <v>7</v>
      </c>
      <c r="U272" s="289">
        <f t="shared" si="15"/>
        <v>8</v>
      </c>
    </row>
    <row r="273" spans="1:21" x14ac:dyDescent="0.25">
      <c r="A273" s="108">
        <v>1</v>
      </c>
      <c r="B273" s="109">
        <v>2</v>
      </c>
      <c r="C273" s="110">
        <f>TPG!J273</f>
        <v>0</v>
      </c>
      <c r="D273" s="111" t="b">
        <v>1</v>
      </c>
      <c r="E273" s="112" t="str">
        <f>RIGHT(TPG!C273,4)&amp;"."&amp;TPG!M273&amp;"."&amp;TPG!K273&amp;"."&amp;$C$5</f>
        <v>...Ma22</v>
      </c>
      <c r="F273" s="113">
        <f t="shared" ca="1" si="12"/>
        <v>44697</v>
      </c>
      <c r="G273" s="114" cm="1">
        <f t="array" ref="G273">IF(SUMPRODUCT((TPG!$Q$19:$AB$19=$B$5)*TPG!Q273:AB273)&gt;0,SUMPRODUCT((TPG!$Q$19:$AB$19=$B$5)*TPG!Q273:AB273),0)</f>
        <v>0</v>
      </c>
      <c r="H273" s="115">
        <f t="shared" ca="1" si="13"/>
        <v>44697</v>
      </c>
      <c r="I273" s="116">
        <v>0</v>
      </c>
      <c r="J273" s="112" t="str">
        <f>LEFT(TPG!D273,20)&amp;"."&amp;TPGPAY!E273</f>
        <v>....Ma22</v>
      </c>
      <c r="K273" s="111" t="b">
        <v>1</v>
      </c>
      <c r="L273" s="117" t="s">
        <v>1275</v>
      </c>
      <c r="M273" s="111" t="b">
        <v>1</v>
      </c>
      <c r="N273" s="111" t="s">
        <v>1276</v>
      </c>
      <c r="O273" s="118">
        <f>TPG!I273</f>
        <v>0</v>
      </c>
      <c r="P273" s="111" t="b">
        <v>1</v>
      </c>
      <c r="Q273" s="111" t="b">
        <v>1</v>
      </c>
      <c r="R273" s="111" t="b">
        <v>1</v>
      </c>
      <c r="T273" s="10">
        <f t="shared" si="14"/>
        <v>7</v>
      </c>
      <c r="U273" s="289">
        <f t="shared" si="15"/>
        <v>8</v>
      </c>
    </row>
    <row r="274" spans="1:21" x14ac:dyDescent="0.25">
      <c r="A274" s="108">
        <v>1</v>
      </c>
      <c r="B274" s="109">
        <v>2</v>
      </c>
      <c r="C274" s="110">
        <f>TPG!J274</f>
        <v>0</v>
      </c>
      <c r="D274" s="111" t="b">
        <v>1</v>
      </c>
      <c r="E274" s="112" t="str">
        <f>RIGHT(TPG!C274,4)&amp;"."&amp;TPG!M274&amp;"."&amp;TPG!K274&amp;"."&amp;$C$5</f>
        <v>...Ma22</v>
      </c>
      <c r="F274" s="113">
        <f t="shared" ca="1" si="12"/>
        <v>44697</v>
      </c>
      <c r="G274" s="114" cm="1">
        <f t="array" ref="G274">IF(SUMPRODUCT((TPG!$Q$19:$AB$19=$B$5)*TPG!Q274:AB274)&gt;0,SUMPRODUCT((TPG!$Q$19:$AB$19=$B$5)*TPG!Q274:AB274),0)</f>
        <v>0</v>
      </c>
      <c r="H274" s="115">
        <f t="shared" ca="1" si="13"/>
        <v>44697</v>
      </c>
      <c r="I274" s="116">
        <v>0</v>
      </c>
      <c r="J274" s="112" t="str">
        <f>LEFT(TPG!D274,20)&amp;"."&amp;TPGPAY!E274</f>
        <v>....Ma22</v>
      </c>
      <c r="K274" s="111" t="b">
        <v>1</v>
      </c>
      <c r="L274" s="117" t="s">
        <v>1275</v>
      </c>
      <c r="M274" s="111" t="b">
        <v>1</v>
      </c>
      <c r="N274" s="111" t="s">
        <v>1276</v>
      </c>
      <c r="O274" s="118">
        <f>TPG!I274</f>
        <v>0</v>
      </c>
      <c r="P274" s="111" t="b">
        <v>1</v>
      </c>
      <c r="Q274" s="111" t="b">
        <v>1</v>
      </c>
      <c r="R274" s="111" t="b">
        <v>1</v>
      </c>
      <c r="T274" s="10">
        <f t="shared" si="14"/>
        <v>7</v>
      </c>
      <c r="U274" s="289">
        <f t="shared" si="15"/>
        <v>8</v>
      </c>
    </row>
    <row r="275" spans="1:21" x14ac:dyDescent="0.25">
      <c r="A275" s="108">
        <v>1</v>
      </c>
      <c r="B275" s="109">
        <v>2</v>
      </c>
      <c r="C275" s="110">
        <f>TPG!J275</f>
        <v>0</v>
      </c>
      <c r="D275" s="111" t="b">
        <v>1</v>
      </c>
      <c r="E275" s="112" t="str">
        <f>RIGHT(TPG!C275,4)&amp;"."&amp;TPG!M275&amp;"."&amp;TPG!K275&amp;"."&amp;$C$5</f>
        <v>...Ma22</v>
      </c>
      <c r="F275" s="113">
        <f t="shared" ca="1" si="12"/>
        <v>44697</v>
      </c>
      <c r="G275" s="114" cm="1">
        <f t="array" ref="G275">IF(SUMPRODUCT((TPG!$Q$19:$AB$19=$B$5)*TPG!Q275:AB275)&gt;0,SUMPRODUCT((TPG!$Q$19:$AB$19=$B$5)*TPG!Q275:AB275),0)</f>
        <v>0</v>
      </c>
      <c r="H275" s="115">
        <f t="shared" ca="1" si="13"/>
        <v>44697</v>
      </c>
      <c r="I275" s="116">
        <v>0</v>
      </c>
      <c r="J275" s="112" t="str">
        <f>LEFT(TPG!D275,20)&amp;"."&amp;TPGPAY!E275</f>
        <v>....Ma22</v>
      </c>
      <c r="K275" s="111" t="b">
        <v>1</v>
      </c>
      <c r="L275" s="117" t="s">
        <v>1275</v>
      </c>
      <c r="M275" s="111" t="b">
        <v>1</v>
      </c>
      <c r="N275" s="111" t="s">
        <v>1276</v>
      </c>
      <c r="O275" s="118">
        <f>TPG!I275</f>
        <v>0</v>
      </c>
      <c r="P275" s="111" t="b">
        <v>1</v>
      </c>
      <c r="Q275" s="111" t="b">
        <v>1</v>
      </c>
      <c r="R275" s="111" t="b">
        <v>1</v>
      </c>
      <c r="T275" s="10">
        <f t="shared" si="14"/>
        <v>7</v>
      </c>
      <c r="U275" s="289">
        <f t="shared" si="15"/>
        <v>8</v>
      </c>
    </row>
    <row r="276" spans="1:21" x14ac:dyDescent="0.25">
      <c r="A276" s="108">
        <v>1</v>
      </c>
      <c r="B276" s="109">
        <v>2</v>
      </c>
      <c r="C276" s="110">
        <f>TPG!J276</f>
        <v>0</v>
      </c>
      <c r="D276" s="111" t="b">
        <v>1</v>
      </c>
      <c r="E276" s="112" t="str">
        <f>RIGHT(TPG!C276,4)&amp;"."&amp;TPG!M276&amp;"."&amp;TPG!K276&amp;"."&amp;$C$5</f>
        <v>...Ma22</v>
      </c>
      <c r="F276" s="113">
        <f t="shared" ca="1" si="12"/>
        <v>44697</v>
      </c>
      <c r="G276" s="114" cm="1">
        <f t="array" ref="G276">IF(SUMPRODUCT((TPG!$Q$19:$AB$19=$B$5)*TPG!Q276:AB276)&gt;0,SUMPRODUCT((TPG!$Q$19:$AB$19=$B$5)*TPG!Q276:AB276),0)</f>
        <v>0</v>
      </c>
      <c r="H276" s="115">
        <f t="shared" ca="1" si="13"/>
        <v>44697</v>
      </c>
      <c r="I276" s="116">
        <v>0</v>
      </c>
      <c r="J276" s="112" t="str">
        <f>LEFT(TPG!D276,20)&amp;"."&amp;TPGPAY!E276</f>
        <v>....Ma22</v>
      </c>
      <c r="K276" s="111" t="b">
        <v>1</v>
      </c>
      <c r="L276" s="117" t="s">
        <v>1275</v>
      </c>
      <c r="M276" s="111" t="b">
        <v>1</v>
      </c>
      <c r="N276" s="111" t="s">
        <v>1276</v>
      </c>
      <c r="O276" s="118">
        <f>TPG!I276</f>
        <v>0</v>
      </c>
      <c r="P276" s="111" t="b">
        <v>1</v>
      </c>
      <c r="Q276" s="111" t="b">
        <v>1</v>
      </c>
      <c r="R276" s="111" t="b">
        <v>1</v>
      </c>
      <c r="T276" s="10">
        <f t="shared" si="14"/>
        <v>7</v>
      </c>
      <c r="U276" s="289">
        <f t="shared" si="15"/>
        <v>8</v>
      </c>
    </row>
    <row r="277" spans="1:21" x14ac:dyDescent="0.25">
      <c r="A277" s="108">
        <v>1</v>
      </c>
      <c r="B277" s="109">
        <v>2</v>
      </c>
      <c r="C277" s="110">
        <f>TPG!J277</f>
        <v>0</v>
      </c>
      <c r="D277" s="111" t="b">
        <v>1</v>
      </c>
      <c r="E277" s="112" t="str">
        <f>RIGHT(TPG!C277,4)&amp;"."&amp;TPG!M277&amp;"."&amp;TPG!K277&amp;"."&amp;$C$5</f>
        <v>...Ma22</v>
      </c>
      <c r="F277" s="113">
        <f t="shared" ref="F277:F340" ca="1" si="16">TODAY()</f>
        <v>44697</v>
      </c>
      <c r="G277" s="114" cm="1">
        <f t="array" ref="G277">IF(SUMPRODUCT((TPG!$Q$19:$AB$19=$B$5)*TPG!Q277:AB277)&gt;0,SUMPRODUCT((TPG!$Q$19:$AB$19=$B$5)*TPG!Q277:AB277),0)</f>
        <v>0</v>
      </c>
      <c r="H277" s="115">
        <f t="shared" ref="H277:H340" ca="1" si="17">F277</f>
        <v>44697</v>
      </c>
      <c r="I277" s="116">
        <v>0</v>
      </c>
      <c r="J277" s="112" t="str">
        <f>LEFT(TPG!D277,20)&amp;"."&amp;TPGPAY!E277</f>
        <v>....Ma22</v>
      </c>
      <c r="K277" s="111" t="b">
        <v>1</v>
      </c>
      <c r="L277" s="117" t="s">
        <v>1275</v>
      </c>
      <c r="M277" s="111" t="b">
        <v>1</v>
      </c>
      <c r="N277" s="111" t="s">
        <v>1276</v>
      </c>
      <c r="O277" s="118">
        <f>TPG!I277</f>
        <v>0</v>
      </c>
      <c r="P277" s="111" t="b">
        <v>1</v>
      </c>
      <c r="Q277" s="111" t="b">
        <v>1</v>
      </c>
      <c r="R277" s="111" t="b">
        <v>1</v>
      </c>
      <c r="T277" s="10">
        <f t="shared" ref="T277:T340" si="18">LEN(E277)</f>
        <v>7</v>
      </c>
      <c r="U277" s="289">
        <f t="shared" ref="U277:U340" si="19">LEN(J277)</f>
        <v>8</v>
      </c>
    </row>
    <row r="278" spans="1:21" x14ac:dyDescent="0.25">
      <c r="A278" s="108">
        <v>1</v>
      </c>
      <c r="B278" s="109">
        <v>2</v>
      </c>
      <c r="C278" s="110">
        <f>TPG!J278</f>
        <v>0</v>
      </c>
      <c r="D278" s="111" t="b">
        <v>1</v>
      </c>
      <c r="E278" s="112" t="str">
        <f>RIGHT(TPG!C278,4)&amp;"."&amp;TPG!M278&amp;"."&amp;TPG!K278&amp;"."&amp;$C$5</f>
        <v>...Ma22</v>
      </c>
      <c r="F278" s="113">
        <f t="shared" ca="1" si="16"/>
        <v>44697</v>
      </c>
      <c r="G278" s="114" cm="1">
        <f t="array" ref="G278">IF(SUMPRODUCT((TPG!$Q$19:$AB$19=$B$5)*TPG!Q278:AB278)&gt;0,SUMPRODUCT((TPG!$Q$19:$AB$19=$B$5)*TPG!Q278:AB278),0)</f>
        <v>0</v>
      </c>
      <c r="H278" s="115">
        <f t="shared" ca="1" si="17"/>
        <v>44697</v>
      </c>
      <c r="I278" s="116">
        <v>0</v>
      </c>
      <c r="J278" s="112" t="str">
        <f>LEFT(TPG!D278,20)&amp;"."&amp;TPGPAY!E278</f>
        <v>....Ma22</v>
      </c>
      <c r="K278" s="111" t="b">
        <v>1</v>
      </c>
      <c r="L278" s="117" t="s">
        <v>1275</v>
      </c>
      <c r="M278" s="111" t="b">
        <v>1</v>
      </c>
      <c r="N278" s="111" t="s">
        <v>1276</v>
      </c>
      <c r="O278" s="118">
        <f>TPG!I278</f>
        <v>0</v>
      </c>
      <c r="P278" s="111" t="b">
        <v>1</v>
      </c>
      <c r="Q278" s="111" t="b">
        <v>1</v>
      </c>
      <c r="R278" s="111" t="b">
        <v>1</v>
      </c>
      <c r="T278" s="10">
        <f t="shared" si="18"/>
        <v>7</v>
      </c>
      <c r="U278" s="289">
        <f t="shared" si="19"/>
        <v>8</v>
      </c>
    </row>
    <row r="279" spans="1:21" x14ac:dyDescent="0.25">
      <c r="A279" s="108">
        <v>1</v>
      </c>
      <c r="B279" s="109">
        <v>2</v>
      </c>
      <c r="C279" s="110">
        <f>TPG!J279</f>
        <v>0</v>
      </c>
      <c r="D279" s="111" t="b">
        <v>1</v>
      </c>
      <c r="E279" s="112" t="str">
        <f>RIGHT(TPG!C279,4)&amp;"."&amp;TPG!M279&amp;"."&amp;TPG!K279&amp;"."&amp;$C$5</f>
        <v>...Ma22</v>
      </c>
      <c r="F279" s="113">
        <f t="shared" ca="1" si="16"/>
        <v>44697</v>
      </c>
      <c r="G279" s="114" cm="1">
        <f t="array" ref="G279">IF(SUMPRODUCT((TPG!$Q$19:$AB$19=$B$5)*TPG!Q279:AB279)&gt;0,SUMPRODUCT((TPG!$Q$19:$AB$19=$B$5)*TPG!Q279:AB279),0)</f>
        <v>0</v>
      </c>
      <c r="H279" s="115">
        <f t="shared" ca="1" si="17"/>
        <v>44697</v>
      </c>
      <c r="I279" s="116">
        <v>0</v>
      </c>
      <c r="J279" s="112" t="str">
        <f>LEFT(TPG!D279,20)&amp;"."&amp;TPGPAY!E279</f>
        <v>....Ma22</v>
      </c>
      <c r="K279" s="111" t="b">
        <v>1</v>
      </c>
      <c r="L279" s="117" t="s">
        <v>1275</v>
      </c>
      <c r="M279" s="111" t="b">
        <v>1</v>
      </c>
      <c r="N279" s="111" t="s">
        <v>1276</v>
      </c>
      <c r="O279" s="118">
        <f>TPG!I279</f>
        <v>0</v>
      </c>
      <c r="P279" s="111" t="b">
        <v>1</v>
      </c>
      <c r="Q279" s="111" t="b">
        <v>1</v>
      </c>
      <c r="R279" s="111" t="b">
        <v>1</v>
      </c>
      <c r="T279" s="10">
        <f t="shared" si="18"/>
        <v>7</v>
      </c>
      <c r="U279" s="289">
        <f t="shared" si="19"/>
        <v>8</v>
      </c>
    </row>
    <row r="280" spans="1:21" x14ac:dyDescent="0.25">
      <c r="A280" s="108">
        <v>1</v>
      </c>
      <c r="B280" s="109">
        <v>2</v>
      </c>
      <c r="C280" s="110">
        <f>TPG!J280</f>
        <v>0</v>
      </c>
      <c r="D280" s="111" t="b">
        <v>1</v>
      </c>
      <c r="E280" s="112" t="str">
        <f>RIGHT(TPG!C280,4)&amp;"."&amp;TPG!M280&amp;"."&amp;TPG!K280&amp;"."&amp;$C$5</f>
        <v>...Ma22</v>
      </c>
      <c r="F280" s="113">
        <f t="shared" ca="1" si="16"/>
        <v>44697</v>
      </c>
      <c r="G280" s="114" cm="1">
        <f t="array" ref="G280">IF(SUMPRODUCT((TPG!$Q$19:$AB$19=$B$5)*TPG!Q280:AB280)&gt;0,SUMPRODUCT((TPG!$Q$19:$AB$19=$B$5)*TPG!Q280:AB280),0)</f>
        <v>0</v>
      </c>
      <c r="H280" s="115">
        <f t="shared" ca="1" si="17"/>
        <v>44697</v>
      </c>
      <c r="I280" s="116">
        <v>0</v>
      </c>
      <c r="J280" s="112" t="str">
        <f>LEFT(TPG!D280,20)&amp;"."&amp;TPGPAY!E280</f>
        <v>....Ma22</v>
      </c>
      <c r="K280" s="111" t="b">
        <v>1</v>
      </c>
      <c r="L280" s="117" t="s">
        <v>1275</v>
      </c>
      <c r="M280" s="111" t="b">
        <v>1</v>
      </c>
      <c r="N280" s="111" t="s">
        <v>1276</v>
      </c>
      <c r="O280" s="118">
        <f>TPG!I280</f>
        <v>0</v>
      </c>
      <c r="P280" s="111" t="b">
        <v>1</v>
      </c>
      <c r="Q280" s="111" t="b">
        <v>1</v>
      </c>
      <c r="R280" s="111" t="b">
        <v>1</v>
      </c>
      <c r="T280" s="10">
        <f t="shared" si="18"/>
        <v>7</v>
      </c>
      <c r="U280" s="289">
        <f t="shared" si="19"/>
        <v>8</v>
      </c>
    </row>
    <row r="281" spans="1:21" x14ac:dyDescent="0.25">
      <c r="A281" s="108">
        <v>1</v>
      </c>
      <c r="B281" s="109">
        <v>2</v>
      </c>
      <c r="C281" s="110">
        <f>TPG!J281</f>
        <v>0</v>
      </c>
      <c r="D281" s="111" t="b">
        <v>1</v>
      </c>
      <c r="E281" s="112" t="str">
        <f>RIGHT(TPG!C281,4)&amp;"."&amp;TPG!M281&amp;"."&amp;TPG!K281&amp;"."&amp;$C$5</f>
        <v>...Ma22</v>
      </c>
      <c r="F281" s="113">
        <f t="shared" ca="1" si="16"/>
        <v>44697</v>
      </c>
      <c r="G281" s="114" cm="1">
        <f t="array" ref="G281">IF(SUMPRODUCT((TPG!$Q$19:$AB$19=$B$5)*TPG!Q281:AB281)&gt;0,SUMPRODUCT((TPG!$Q$19:$AB$19=$B$5)*TPG!Q281:AB281),0)</f>
        <v>0</v>
      </c>
      <c r="H281" s="115">
        <f t="shared" ca="1" si="17"/>
        <v>44697</v>
      </c>
      <c r="I281" s="116">
        <v>0</v>
      </c>
      <c r="J281" s="112" t="str">
        <f>LEFT(TPG!D281,20)&amp;"."&amp;TPGPAY!E281</f>
        <v>....Ma22</v>
      </c>
      <c r="K281" s="111" t="b">
        <v>1</v>
      </c>
      <c r="L281" s="117" t="s">
        <v>1275</v>
      </c>
      <c r="M281" s="111" t="b">
        <v>1</v>
      </c>
      <c r="N281" s="111" t="s">
        <v>1276</v>
      </c>
      <c r="O281" s="118">
        <f>TPG!I281</f>
        <v>0</v>
      </c>
      <c r="P281" s="111" t="b">
        <v>1</v>
      </c>
      <c r="Q281" s="111" t="b">
        <v>1</v>
      </c>
      <c r="R281" s="111" t="b">
        <v>1</v>
      </c>
      <c r="T281" s="10">
        <f t="shared" si="18"/>
        <v>7</v>
      </c>
      <c r="U281" s="289">
        <f t="shared" si="19"/>
        <v>8</v>
      </c>
    </row>
    <row r="282" spans="1:21" x14ac:dyDescent="0.25">
      <c r="A282" s="108">
        <v>1</v>
      </c>
      <c r="B282" s="109">
        <v>2</v>
      </c>
      <c r="C282" s="110">
        <f>TPG!J282</f>
        <v>0</v>
      </c>
      <c r="D282" s="111" t="b">
        <v>1</v>
      </c>
      <c r="E282" s="112" t="str">
        <f>RIGHT(TPG!C282,4)&amp;"."&amp;TPG!M282&amp;"."&amp;TPG!K282&amp;"."&amp;$C$5</f>
        <v>...Ma22</v>
      </c>
      <c r="F282" s="113">
        <f t="shared" ca="1" si="16"/>
        <v>44697</v>
      </c>
      <c r="G282" s="114" cm="1">
        <f t="array" ref="G282">IF(SUMPRODUCT((TPG!$Q$19:$AB$19=$B$5)*TPG!Q282:AB282)&gt;0,SUMPRODUCT((TPG!$Q$19:$AB$19=$B$5)*TPG!Q282:AB282),0)</f>
        <v>0</v>
      </c>
      <c r="H282" s="115">
        <f t="shared" ca="1" si="17"/>
        <v>44697</v>
      </c>
      <c r="I282" s="116">
        <v>0</v>
      </c>
      <c r="J282" s="112" t="str">
        <f>LEFT(TPG!D282,20)&amp;"."&amp;TPGPAY!E282</f>
        <v>....Ma22</v>
      </c>
      <c r="K282" s="111" t="b">
        <v>1</v>
      </c>
      <c r="L282" s="117" t="s">
        <v>1275</v>
      </c>
      <c r="M282" s="111" t="b">
        <v>1</v>
      </c>
      <c r="N282" s="111" t="s">
        <v>1276</v>
      </c>
      <c r="O282" s="118">
        <f>TPG!I282</f>
        <v>0</v>
      </c>
      <c r="P282" s="111" t="b">
        <v>1</v>
      </c>
      <c r="Q282" s="111" t="b">
        <v>1</v>
      </c>
      <c r="R282" s="111" t="b">
        <v>1</v>
      </c>
      <c r="T282" s="10">
        <f t="shared" si="18"/>
        <v>7</v>
      </c>
      <c r="U282" s="289">
        <f t="shared" si="19"/>
        <v>8</v>
      </c>
    </row>
    <row r="283" spans="1:21" x14ac:dyDescent="0.25">
      <c r="A283" s="108">
        <v>1</v>
      </c>
      <c r="B283" s="109">
        <v>2</v>
      </c>
      <c r="C283" s="110">
        <f>TPG!J283</f>
        <v>0</v>
      </c>
      <c r="D283" s="111" t="b">
        <v>1</v>
      </c>
      <c r="E283" s="112" t="str">
        <f>RIGHT(TPG!C283,4)&amp;"."&amp;TPG!M283&amp;"."&amp;TPG!K283&amp;"."&amp;$C$5</f>
        <v>...Ma22</v>
      </c>
      <c r="F283" s="113">
        <f t="shared" ca="1" si="16"/>
        <v>44697</v>
      </c>
      <c r="G283" s="114" cm="1">
        <f t="array" ref="G283">IF(SUMPRODUCT((TPG!$Q$19:$AB$19=$B$5)*TPG!Q283:AB283)&gt;0,SUMPRODUCT((TPG!$Q$19:$AB$19=$B$5)*TPG!Q283:AB283),0)</f>
        <v>0</v>
      </c>
      <c r="H283" s="115">
        <f t="shared" ca="1" si="17"/>
        <v>44697</v>
      </c>
      <c r="I283" s="116">
        <v>0</v>
      </c>
      <c r="J283" s="112" t="str">
        <f>LEFT(TPG!D283,20)&amp;"."&amp;TPGPAY!E283</f>
        <v>....Ma22</v>
      </c>
      <c r="K283" s="111" t="b">
        <v>1</v>
      </c>
      <c r="L283" s="117" t="s">
        <v>1275</v>
      </c>
      <c r="M283" s="111" t="b">
        <v>1</v>
      </c>
      <c r="N283" s="111" t="s">
        <v>1276</v>
      </c>
      <c r="O283" s="118">
        <f>TPG!I283</f>
        <v>0</v>
      </c>
      <c r="P283" s="111" t="b">
        <v>1</v>
      </c>
      <c r="Q283" s="111" t="b">
        <v>1</v>
      </c>
      <c r="R283" s="111" t="b">
        <v>1</v>
      </c>
      <c r="T283" s="10">
        <f t="shared" si="18"/>
        <v>7</v>
      </c>
      <c r="U283" s="289">
        <f t="shared" si="19"/>
        <v>8</v>
      </c>
    </row>
    <row r="284" spans="1:21" x14ac:dyDescent="0.25">
      <c r="A284" s="108">
        <v>1</v>
      </c>
      <c r="B284" s="109">
        <v>2</v>
      </c>
      <c r="C284" s="110">
        <f>TPG!J284</f>
        <v>0</v>
      </c>
      <c r="D284" s="111" t="b">
        <v>1</v>
      </c>
      <c r="E284" s="112" t="str">
        <f>RIGHT(TPG!C284,4)&amp;"."&amp;TPG!M284&amp;"."&amp;TPG!K284&amp;"."&amp;$C$5</f>
        <v>...Ma22</v>
      </c>
      <c r="F284" s="113">
        <f t="shared" ca="1" si="16"/>
        <v>44697</v>
      </c>
      <c r="G284" s="114" cm="1">
        <f t="array" ref="G284">IF(SUMPRODUCT((TPG!$Q$19:$AB$19=$B$5)*TPG!Q284:AB284)&gt;0,SUMPRODUCT((TPG!$Q$19:$AB$19=$B$5)*TPG!Q284:AB284),0)</f>
        <v>0</v>
      </c>
      <c r="H284" s="115">
        <f t="shared" ca="1" si="17"/>
        <v>44697</v>
      </c>
      <c r="I284" s="116">
        <v>0</v>
      </c>
      <c r="J284" s="112" t="str">
        <f>LEFT(TPG!D284,20)&amp;"."&amp;TPGPAY!E284</f>
        <v>....Ma22</v>
      </c>
      <c r="K284" s="111" t="b">
        <v>1</v>
      </c>
      <c r="L284" s="117" t="s">
        <v>1275</v>
      </c>
      <c r="M284" s="111" t="b">
        <v>1</v>
      </c>
      <c r="N284" s="111" t="s">
        <v>1276</v>
      </c>
      <c r="O284" s="118">
        <f>TPG!I284</f>
        <v>0</v>
      </c>
      <c r="P284" s="111" t="b">
        <v>1</v>
      </c>
      <c r="Q284" s="111" t="b">
        <v>1</v>
      </c>
      <c r="R284" s="111" t="b">
        <v>1</v>
      </c>
      <c r="T284" s="10">
        <f t="shared" si="18"/>
        <v>7</v>
      </c>
      <c r="U284" s="289">
        <f t="shared" si="19"/>
        <v>8</v>
      </c>
    </row>
    <row r="285" spans="1:21" x14ac:dyDescent="0.25">
      <c r="A285" s="108">
        <v>1</v>
      </c>
      <c r="B285" s="109">
        <v>2</v>
      </c>
      <c r="C285" s="110">
        <f>TPG!J285</f>
        <v>0</v>
      </c>
      <c r="D285" s="111" t="b">
        <v>1</v>
      </c>
      <c r="E285" s="112" t="str">
        <f>RIGHT(TPG!C285,4)&amp;"."&amp;TPG!M285&amp;"."&amp;TPG!K285&amp;"."&amp;$C$5</f>
        <v>...Ma22</v>
      </c>
      <c r="F285" s="113">
        <f t="shared" ca="1" si="16"/>
        <v>44697</v>
      </c>
      <c r="G285" s="114" cm="1">
        <f t="array" ref="G285">IF(SUMPRODUCT((TPG!$Q$19:$AB$19=$B$5)*TPG!Q285:AB285)&gt;0,SUMPRODUCT((TPG!$Q$19:$AB$19=$B$5)*TPG!Q285:AB285),0)</f>
        <v>0</v>
      </c>
      <c r="H285" s="115">
        <f t="shared" ca="1" si="17"/>
        <v>44697</v>
      </c>
      <c r="I285" s="116">
        <v>0</v>
      </c>
      <c r="J285" s="112" t="str">
        <f>LEFT(TPG!D285,20)&amp;"."&amp;TPGPAY!E285</f>
        <v>....Ma22</v>
      </c>
      <c r="K285" s="111" t="b">
        <v>1</v>
      </c>
      <c r="L285" s="117" t="s">
        <v>1275</v>
      </c>
      <c r="M285" s="111" t="b">
        <v>1</v>
      </c>
      <c r="N285" s="111" t="s">
        <v>1276</v>
      </c>
      <c r="O285" s="118">
        <f>TPG!I285</f>
        <v>0</v>
      </c>
      <c r="P285" s="111" t="b">
        <v>1</v>
      </c>
      <c r="Q285" s="111" t="b">
        <v>1</v>
      </c>
      <c r="R285" s="111" t="b">
        <v>1</v>
      </c>
      <c r="T285" s="10">
        <f t="shared" si="18"/>
        <v>7</v>
      </c>
      <c r="U285" s="289">
        <f t="shared" si="19"/>
        <v>8</v>
      </c>
    </row>
    <row r="286" spans="1:21" x14ac:dyDescent="0.25">
      <c r="A286" s="108">
        <v>1</v>
      </c>
      <c r="B286" s="109">
        <v>2</v>
      </c>
      <c r="C286" s="110">
        <f>TPG!J286</f>
        <v>0</v>
      </c>
      <c r="D286" s="111" t="b">
        <v>1</v>
      </c>
      <c r="E286" s="112" t="str">
        <f>RIGHT(TPG!C286,4)&amp;"."&amp;TPG!M286&amp;"."&amp;TPG!K286&amp;"."&amp;$C$5</f>
        <v>...Ma22</v>
      </c>
      <c r="F286" s="113">
        <f t="shared" ca="1" si="16"/>
        <v>44697</v>
      </c>
      <c r="G286" s="114" cm="1">
        <f t="array" ref="G286">IF(SUMPRODUCT((TPG!$Q$19:$AB$19=$B$5)*TPG!Q286:AB286)&gt;0,SUMPRODUCT((TPG!$Q$19:$AB$19=$B$5)*TPG!Q286:AB286),0)</f>
        <v>0</v>
      </c>
      <c r="H286" s="115">
        <f t="shared" ca="1" si="17"/>
        <v>44697</v>
      </c>
      <c r="I286" s="116">
        <v>0</v>
      </c>
      <c r="J286" s="112" t="str">
        <f>LEFT(TPG!D286,20)&amp;"."&amp;TPGPAY!E286</f>
        <v>....Ma22</v>
      </c>
      <c r="K286" s="111" t="b">
        <v>1</v>
      </c>
      <c r="L286" s="117" t="s">
        <v>1275</v>
      </c>
      <c r="M286" s="111" t="b">
        <v>1</v>
      </c>
      <c r="N286" s="111" t="s">
        <v>1276</v>
      </c>
      <c r="O286" s="118">
        <f>TPG!I286</f>
        <v>0</v>
      </c>
      <c r="P286" s="111" t="b">
        <v>1</v>
      </c>
      <c r="Q286" s="111" t="b">
        <v>1</v>
      </c>
      <c r="R286" s="111" t="b">
        <v>1</v>
      </c>
      <c r="T286" s="10">
        <f t="shared" si="18"/>
        <v>7</v>
      </c>
      <c r="U286" s="289">
        <f t="shared" si="19"/>
        <v>8</v>
      </c>
    </row>
    <row r="287" spans="1:21" x14ac:dyDescent="0.25">
      <c r="A287" s="108">
        <v>1</v>
      </c>
      <c r="B287" s="109">
        <v>2</v>
      </c>
      <c r="C287" s="110">
        <f>TPG!J287</f>
        <v>0</v>
      </c>
      <c r="D287" s="111" t="b">
        <v>1</v>
      </c>
      <c r="E287" s="112" t="str">
        <f>RIGHT(TPG!C287,4)&amp;"."&amp;TPG!M287&amp;"."&amp;TPG!K287&amp;"."&amp;$C$5</f>
        <v>...Ma22</v>
      </c>
      <c r="F287" s="113">
        <f t="shared" ca="1" si="16"/>
        <v>44697</v>
      </c>
      <c r="G287" s="114" cm="1">
        <f t="array" ref="G287">IF(SUMPRODUCT((TPG!$Q$19:$AB$19=$B$5)*TPG!Q287:AB287)&gt;0,SUMPRODUCT((TPG!$Q$19:$AB$19=$B$5)*TPG!Q287:AB287),0)</f>
        <v>0</v>
      </c>
      <c r="H287" s="115">
        <f t="shared" ca="1" si="17"/>
        <v>44697</v>
      </c>
      <c r="I287" s="116">
        <v>0</v>
      </c>
      <c r="J287" s="112" t="str">
        <f>LEFT(TPG!D287,20)&amp;"."&amp;TPGPAY!E287</f>
        <v>....Ma22</v>
      </c>
      <c r="K287" s="111" t="b">
        <v>1</v>
      </c>
      <c r="L287" s="117" t="s">
        <v>1275</v>
      </c>
      <c r="M287" s="111" t="b">
        <v>1</v>
      </c>
      <c r="N287" s="111" t="s">
        <v>1276</v>
      </c>
      <c r="O287" s="118">
        <f>TPG!I287</f>
        <v>0</v>
      </c>
      <c r="P287" s="111" t="b">
        <v>1</v>
      </c>
      <c r="Q287" s="111" t="b">
        <v>1</v>
      </c>
      <c r="R287" s="111" t="b">
        <v>1</v>
      </c>
      <c r="T287" s="10">
        <f t="shared" si="18"/>
        <v>7</v>
      </c>
      <c r="U287" s="289">
        <f t="shared" si="19"/>
        <v>8</v>
      </c>
    </row>
    <row r="288" spans="1:21" x14ac:dyDescent="0.25">
      <c r="A288" s="108">
        <v>1</v>
      </c>
      <c r="B288" s="109">
        <v>2</v>
      </c>
      <c r="C288" s="110">
        <f>TPG!J288</f>
        <v>0</v>
      </c>
      <c r="D288" s="111" t="b">
        <v>1</v>
      </c>
      <c r="E288" s="112" t="str">
        <f>RIGHT(TPG!C288,4)&amp;"."&amp;TPG!M288&amp;"."&amp;TPG!K288&amp;"."&amp;$C$5</f>
        <v>...Ma22</v>
      </c>
      <c r="F288" s="113">
        <f t="shared" ca="1" si="16"/>
        <v>44697</v>
      </c>
      <c r="G288" s="114" cm="1">
        <f t="array" ref="G288">IF(SUMPRODUCT((TPG!$Q$19:$AB$19=$B$5)*TPG!Q288:AB288)&gt;0,SUMPRODUCT((TPG!$Q$19:$AB$19=$B$5)*TPG!Q288:AB288),0)</f>
        <v>0</v>
      </c>
      <c r="H288" s="115">
        <f t="shared" ca="1" si="17"/>
        <v>44697</v>
      </c>
      <c r="I288" s="116">
        <v>0</v>
      </c>
      <c r="J288" s="112" t="str">
        <f>LEFT(TPG!D288,20)&amp;"."&amp;TPGPAY!E288</f>
        <v>....Ma22</v>
      </c>
      <c r="K288" s="111" t="b">
        <v>1</v>
      </c>
      <c r="L288" s="117" t="s">
        <v>1275</v>
      </c>
      <c r="M288" s="111" t="b">
        <v>1</v>
      </c>
      <c r="N288" s="111" t="s">
        <v>1276</v>
      </c>
      <c r="O288" s="118">
        <f>TPG!I288</f>
        <v>0</v>
      </c>
      <c r="P288" s="111" t="b">
        <v>1</v>
      </c>
      <c r="Q288" s="111" t="b">
        <v>1</v>
      </c>
      <c r="R288" s="111" t="b">
        <v>1</v>
      </c>
      <c r="T288" s="10">
        <f t="shared" si="18"/>
        <v>7</v>
      </c>
      <c r="U288" s="289">
        <f t="shared" si="19"/>
        <v>8</v>
      </c>
    </row>
    <row r="289" spans="1:21" x14ac:dyDescent="0.25">
      <c r="A289" s="108">
        <v>1</v>
      </c>
      <c r="B289" s="109">
        <v>2</v>
      </c>
      <c r="C289" s="110">
        <f>TPG!J289</f>
        <v>0</v>
      </c>
      <c r="D289" s="111" t="b">
        <v>1</v>
      </c>
      <c r="E289" s="112" t="str">
        <f>RIGHT(TPG!C289,4)&amp;"."&amp;TPG!M289&amp;"."&amp;TPG!K289&amp;"."&amp;$C$5</f>
        <v>...Ma22</v>
      </c>
      <c r="F289" s="113">
        <f t="shared" ca="1" si="16"/>
        <v>44697</v>
      </c>
      <c r="G289" s="114" cm="1">
        <f t="array" ref="G289">IF(SUMPRODUCT((TPG!$Q$19:$AB$19=$B$5)*TPG!Q289:AB289)&gt;0,SUMPRODUCT((TPG!$Q$19:$AB$19=$B$5)*TPG!Q289:AB289),0)</f>
        <v>0</v>
      </c>
      <c r="H289" s="115">
        <f t="shared" ca="1" si="17"/>
        <v>44697</v>
      </c>
      <c r="I289" s="116">
        <v>0</v>
      </c>
      <c r="J289" s="112" t="str">
        <f>LEFT(TPG!D289,20)&amp;"."&amp;TPGPAY!E289</f>
        <v>....Ma22</v>
      </c>
      <c r="K289" s="111" t="b">
        <v>1</v>
      </c>
      <c r="L289" s="117" t="s">
        <v>1275</v>
      </c>
      <c r="M289" s="111" t="b">
        <v>1</v>
      </c>
      <c r="N289" s="111" t="s">
        <v>1276</v>
      </c>
      <c r="O289" s="118">
        <f>TPG!I289</f>
        <v>0</v>
      </c>
      <c r="P289" s="111" t="b">
        <v>1</v>
      </c>
      <c r="Q289" s="111" t="b">
        <v>1</v>
      </c>
      <c r="R289" s="111" t="b">
        <v>1</v>
      </c>
      <c r="T289" s="10">
        <f t="shared" si="18"/>
        <v>7</v>
      </c>
      <c r="U289" s="289">
        <f t="shared" si="19"/>
        <v>8</v>
      </c>
    </row>
    <row r="290" spans="1:21" x14ac:dyDescent="0.25">
      <c r="A290" s="108">
        <v>1</v>
      </c>
      <c r="B290" s="109">
        <v>2</v>
      </c>
      <c r="C290" s="110">
        <f>TPG!J290</f>
        <v>0</v>
      </c>
      <c r="D290" s="111" t="b">
        <v>1</v>
      </c>
      <c r="E290" s="112" t="str">
        <f>RIGHT(TPG!C290,4)&amp;"."&amp;TPG!M290&amp;"."&amp;TPG!K290&amp;"."&amp;$C$5</f>
        <v>...Ma22</v>
      </c>
      <c r="F290" s="113">
        <f t="shared" ca="1" si="16"/>
        <v>44697</v>
      </c>
      <c r="G290" s="114" cm="1">
        <f t="array" ref="G290">IF(SUMPRODUCT((TPG!$Q$19:$AB$19=$B$5)*TPG!Q290:AB290)&gt;0,SUMPRODUCT((TPG!$Q$19:$AB$19=$B$5)*TPG!Q290:AB290),0)</f>
        <v>0</v>
      </c>
      <c r="H290" s="115">
        <f t="shared" ca="1" si="17"/>
        <v>44697</v>
      </c>
      <c r="I290" s="116">
        <v>0</v>
      </c>
      <c r="J290" s="112" t="str">
        <f>LEFT(TPG!D290,20)&amp;"."&amp;TPGPAY!E290</f>
        <v>....Ma22</v>
      </c>
      <c r="K290" s="111" t="b">
        <v>1</v>
      </c>
      <c r="L290" s="117" t="s">
        <v>1275</v>
      </c>
      <c r="M290" s="111" t="b">
        <v>1</v>
      </c>
      <c r="N290" s="111" t="s">
        <v>1276</v>
      </c>
      <c r="O290" s="118">
        <f>TPG!I290</f>
        <v>0</v>
      </c>
      <c r="P290" s="111" t="b">
        <v>1</v>
      </c>
      <c r="Q290" s="111" t="b">
        <v>1</v>
      </c>
      <c r="R290" s="111" t="b">
        <v>1</v>
      </c>
      <c r="T290" s="10">
        <f t="shared" si="18"/>
        <v>7</v>
      </c>
      <c r="U290" s="289">
        <f t="shared" si="19"/>
        <v>8</v>
      </c>
    </row>
    <row r="291" spans="1:21" x14ac:dyDescent="0.25">
      <c r="A291" s="108">
        <v>1</v>
      </c>
      <c r="B291" s="109">
        <v>2</v>
      </c>
      <c r="C291" s="110">
        <f>TPG!J291</f>
        <v>0</v>
      </c>
      <c r="D291" s="111" t="b">
        <v>1</v>
      </c>
      <c r="E291" s="112" t="str">
        <f>RIGHT(TPG!C291,4)&amp;"."&amp;TPG!M291&amp;"."&amp;TPG!K291&amp;"."&amp;$C$5</f>
        <v>...Ma22</v>
      </c>
      <c r="F291" s="113">
        <f t="shared" ca="1" si="16"/>
        <v>44697</v>
      </c>
      <c r="G291" s="114" cm="1">
        <f t="array" ref="G291">IF(SUMPRODUCT((TPG!$Q$19:$AB$19=$B$5)*TPG!Q291:AB291)&gt;0,SUMPRODUCT((TPG!$Q$19:$AB$19=$B$5)*TPG!Q291:AB291),0)</f>
        <v>0</v>
      </c>
      <c r="H291" s="115">
        <f t="shared" ca="1" si="17"/>
        <v>44697</v>
      </c>
      <c r="I291" s="116">
        <v>0</v>
      </c>
      <c r="J291" s="112" t="str">
        <f>LEFT(TPG!D291,20)&amp;"."&amp;TPGPAY!E291</f>
        <v>....Ma22</v>
      </c>
      <c r="K291" s="111" t="b">
        <v>1</v>
      </c>
      <c r="L291" s="117" t="s">
        <v>1275</v>
      </c>
      <c r="M291" s="111" t="b">
        <v>1</v>
      </c>
      <c r="N291" s="111" t="s">
        <v>1276</v>
      </c>
      <c r="O291" s="118">
        <f>TPG!I291</f>
        <v>0</v>
      </c>
      <c r="P291" s="111" t="b">
        <v>1</v>
      </c>
      <c r="Q291" s="111" t="b">
        <v>1</v>
      </c>
      <c r="R291" s="111" t="b">
        <v>1</v>
      </c>
      <c r="T291" s="10">
        <f t="shared" si="18"/>
        <v>7</v>
      </c>
      <c r="U291" s="289">
        <f t="shared" si="19"/>
        <v>8</v>
      </c>
    </row>
    <row r="292" spans="1:21" x14ac:dyDescent="0.25">
      <c r="A292" s="108">
        <v>1</v>
      </c>
      <c r="B292" s="109">
        <v>2</v>
      </c>
      <c r="C292" s="110">
        <f>TPG!J292</f>
        <v>0</v>
      </c>
      <c r="D292" s="111" t="b">
        <v>1</v>
      </c>
      <c r="E292" s="112" t="str">
        <f>RIGHT(TPG!C292,4)&amp;"."&amp;TPG!M292&amp;"."&amp;TPG!K292&amp;"."&amp;$C$5</f>
        <v>...Ma22</v>
      </c>
      <c r="F292" s="113">
        <f t="shared" ca="1" si="16"/>
        <v>44697</v>
      </c>
      <c r="G292" s="114" cm="1">
        <f t="array" ref="G292">IF(SUMPRODUCT((TPG!$Q$19:$AB$19=$B$5)*TPG!Q292:AB292)&gt;0,SUMPRODUCT((TPG!$Q$19:$AB$19=$B$5)*TPG!Q292:AB292),0)</f>
        <v>0</v>
      </c>
      <c r="H292" s="115">
        <f t="shared" ca="1" si="17"/>
        <v>44697</v>
      </c>
      <c r="I292" s="116">
        <v>0</v>
      </c>
      <c r="J292" s="112" t="str">
        <f>LEFT(TPG!D292,20)&amp;"."&amp;TPGPAY!E292</f>
        <v>....Ma22</v>
      </c>
      <c r="K292" s="111" t="b">
        <v>1</v>
      </c>
      <c r="L292" s="117" t="s">
        <v>1275</v>
      </c>
      <c r="M292" s="111" t="b">
        <v>1</v>
      </c>
      <c r="N292" s="111" t="s">
        <v>1276</v>
      </c>
      <c r="O292" s="118">
        <f>TPG!I292</f>
        <v>0</v>
      </c>
      <c r="P292" s="111" t="b">
        <v>1</v>
      </c>
      <c r="Q292" s="111" t="b">
        <v>1</v>
      </c>
      <c r="R292" s="111" t="b">
        <v>1</v>
      </c>
      <c r="T292" s="10">
        <f t="shared" si="18"/>
        <v>7</v>
      </c>
      <c r="U292" s="289">
        <f t="shared" si="19"/>
        <v>8</v>
      </c>
    </row>
    <row r="293" spans="1:21" x14ac:dyDescent="0.25">
      <c r="A293" s="108">
        <v>1</v>
      </c>
      <c r="B293" s="109">
        <v>2</v>
      </c>
      <c r="C293" s="110">
        <f>TPG!J293</f>
        <v>0</v>
      </c>
      <c r="D293" s="111" t="b">
        <v>1</v>
      </c>
      <c r="E293" s="112" t="str">
        <f>RIGHT(TPG!C293,4)&amp;"."&amp;TPG!M293&amp;"."&amp;TPG!K293&amp;"."&amp;$C$5</f>
        <v>...Ma22</v>
      </c>
      <c r="F293" s="113">
        <f t="shared" ca="1" si="16"/>
        <v>44697</v>
      </c>
      <c r="G293" s="114" cm="1">
        <f t="array" ref="G293">IF(SUMPRODUCT((TPG!$Q$19:$AB$19=$B$5)*TPG!Q293:AB293)&gt;0,SUMPRODUCT((TPG!$Q$19:$AB$19=$B$5)*TPG!Q293:AB293),0)</f>
        <v>0</v>
      </c>
      <c r="H293" s="115">
        <f t="shared" ca="1" si="17"/>
        <v>44697</v>
      </c>
      <c r="I293" s="116">
        <v>0</v>
      </c>
      <c r="J293" s="112" t="str">
        <f>LEFT(TPG!D293,20)&amp;"."&amp;TPGPAY!E293</f>
        <v>....Ma22</v>
      </c>
      <c r="K293" s="111" t="b">
        <v>1</v>
      </c>
      <c r="L293" s="117" t="s">
        <v>1275</v>
      </c>
      <c r="M293" s="111" t="b">
        <v>1</v>
      </c>
      <c r="N293" s="111" t="s">
        <v>1276</v>
      </c>
      <c r="O293" s="118">
        <f>TPG!I293</f>
        <v>0</v>
      </c>
      <c r="P293" s="111" t="b">
        <v>1</v>
      </c>
      <c r="Q293" s="111" t="b">
        <v>1</v>
      </c>
      <c r="R293" s="111" t="b">
        <v>1</v>
      </c>
      <c r="T293" s="10">
        <f t="shared" si="18"/>
        <v>7</v>
      </c>
      <c r="U293" s="289">
        <f t="shared" si="19"/>
        <v>8</v>
      </c>
    </row>
    <row r="294" spans="1:21" x14ac:dyDescent="0.25">
      <c r="A294" s="108">
        <v>1</v>
      </c>
      <c r="B294" s="109">
        <v>2</v>
      </c>
      <c r="C294" s="110">
        <f>TPG!J294</f>
        <v>0</v>
      </c>
      <c r="D294" s="111" t="b">
        <v>1</v>
      </c>
      <c r="E294" s="112" t="str">
        <f>RIGHT(TPG!C294,4)&amp;"."&amp;TPG!M294&amp;"."&amp;TPG!K294&amp;"."&amp;$C$5</f>
        <v>...Ma22</v>
      </c>
      <c r="F294" s="113">
        <f t="shared" ca="1" si="16"/>
        <v>44697</v>
      </c>
      <c r="G294" s="114" cm="1">
        <f t="array" ref="G294">IF(SUMPRODUCT((TPG!$Q$19:$AB$19=$B$5)*TPG!Q294:AB294)&gt;0,SUMPRODUCT((TPG!$Q$19:$AB$19=$B$5)*TPG!Q294:AB294),0)</f>
        <v>0</v>
      </c>
      <c r="H294" s="115">
        <f t="shared" ca="1" si="17"/>
        <v>44697</v>
      </c>
      <c r="I294" s="116">
        <v>0</v>
      </c>
      <c r="J294" s="112" t="str">
        <f>LEFT(TPG!D294,20)&amp;"."&amp;TPGPAY!E294</f>
        <v>....Ma22</v>
      </c>
      <c r="K294" s="111" t="b">
        <v>1</v>
      </c>
      <c r="L294" s="117" t="s">
        <v>1275</v>
      </c>
      <c r="M294" s="111" t="b">
        <v>1</v>
      </c>
      <c r="N294" s="111" t="s">
        <v>1276</v>
      </c>
      <c r="O294" s="118">
        <f>TPG!I294</f>
        <v>0</v>
      </c>
      <c r="P294" s="111" t="b">
        <v>1</v>
      </c>
      <c r="Q294" s="111" t="b">
        <v>1</v>
      </c>
      <c r="R294" s="111" t="b">
        <v>1</v>
      </c>
      <c r="T294" s="10">
        <f t="shared" si="18"/>
        <v>7</v>
      </c>
      <c r="U294" s="289">
        <f t="shared" si="19"/>
        <v>8</v>
      </c>
    </row>
    <row r="295" spans="1:21" x14ac:dyDescent="0.25">
      <c r="A295" s="108">
        <v>1</v>
      </c>
      <c r="B295" s="109">
        <v>2</v>
      </c>
      <c r="C295" s="110">
        <f>TPG!J295</f>
        <v>0</v>
      </c>
      <c r="D295" s="111" t="b">
        <v>1</v>
      </c>
      <c r="E295" s="112" t="str">
        <f>RIGHT(TPG!C295,4)&amp;"."&amp;TPG!M295&amp;"."&amp;TPG!K295&amp;"."&amp;$C$5</f>
        <v>...Ma22</v>
      </c>
      <c r="F295" s="113">
        <f t="shared" ca="1" si="16"/>
        <v>44697</v>
      </c>
      <c r="G295" s="114" cm="1">
        <f t="array" ref="G295">IF(SUMPRODUCT((TPG!$Q$19:$AB$19=$B$5)*TPG!Q295:AB295)&gt;0,SUMPRODUCT((TPG!$Q$19:$AB$19=$B$5)*TPG!Q295:AB295),0)</f>
        <v>0</v>
      </c>
      <c r="H295" s="115">
        <f t="shared" ca="1" si="17"/>
        <v>44697</v>
      </c>
      <c r="I295" s="116">
        <v>0</v>
      </c>
      <c r="J295" s="112" t="str">
        <f>LEFT(TPG!D295,20)&amp;"."&amp;TPGPAY!E295</f>
        <v>....Ma22</v>
      </c>
      <c r="K295" s="111" t="b">
        <v>1</v>
      </c>
      <c r="L295" s="117" t="s">
        <v>1275</v>
      </c>
      <c r="M295" s="111" t="b">
        <v>1</v>
      </c>
      <c r="N295" s="111" t="s">
        <v>1276</v>
      </c>
      <c r="O295" s="118">
        <f>TPG!I295</f>
        <v>0</v>
      </c>
      <c r="P295" s="111" t="b">
        <v>1</v>
      </c>
      <c r="Q295" s="111" t="b">
        <v>1</v>
      </c>
      <c r="R295" s="111" t="b">
        <v>1</v>
      </c>
      <c r="T295" s="10">
        <f t="shared" si="18"/>
        <v>7</v>
      </c>
      <c r="U295" s="289">
        <f t="shared" si="19"/>
        <v>8</v>
      </c>
    </row>
    <row r="296" spans="1:21" x14ac:dyDescent="0.25">
      <c r="A296" s="108">
        <v>1</v>
      </c>
      <c r="B296" s="109">
        <v>2</v>
      </c>
      <c r="C296" s="110">
        <f>TPG!J296</f>
        <v>0</v>
      </c>
      <c r="D296" s="111" t="b">
        <v>1</v>
      </c>
      <c r="E296" s="112" t="str">
        <f>RIGHT(TPG!C296,4)&amp;"."&amp;TPG!M296&amp;"."&amp;TPG!K296&amp;"."&amp;$C$5</f>
        <v>...Ma22</v>
      </c>
      <c r="F296" s="113">
        <f t="shared" ca="1" si="16"/>
        <v>44697</v>
      </c>
      <c r="G296" s="114" cm="1">
        <f t="array" ref="G296">IF(SUMPRODUCT((TPG!$Q$19:$AB$19=$B$5)*TPG!Q296:AB296)&gt;0,SUMPRODUCT((TPG!$Q$19:$AB$19=$B$5)*TPG!Q296:AB296),0)</f>
        <v>0</v>
      </c>
      <c r="H296" s="115">
        <f t="shared" ca="1" si="17"/>
        <v>44697</v>
      </c>
      <c r="I296" s="116">
        <v>0</v>
      </c>
      <c r="J296" s="112" t="str">
        <f>LEFT(TPG!D296,20)&amp;"."&amp;TPGPAY!E296</f>
        <v>....Ma22</v>
      </c>
      <c r="K296" s="111" t="b">
        <v>1</v>
      </c>
      <c r="L296" s="117" t="s">
        <v>1275</v>
      </c>
      <c r="M296" s="111" t="b">
        <v>1</v>
      </c>
      <c r="N296" s="111" t="s">
        <v>1276</v>
      </c>
      <c r="O296" s="118">
        <f>TPG!I296</f>
        <v>0</v>
      </c>
      <c r="P296" s="111" t="b">
        <v>1</v>
      </c>
      <c r="Q296" s="111" t="b">
        <v>1</v>
      </c>
      <c r="R296" s="111" t="b">
        <v>1</v>
      </c>
      <c r="T296" s="10">
        <f t="shared" si="18"/>
        <v>7</v>
      </c>
      <c r="U296" s="289">
        <f t="shared" si="19"/>
        <v>8</v>
      </c>
    </row>
    <row r="297" spans="1:21" x14ac:dyDescent="0.25">
      <c r="A297" s="108">
        <v>1</v>
      </c>
      <c r="B297" s="109">
        <v>2</v>
      </c>
      <c r="C297" s="110">
        <f>TPG!J297</f>
        <v>0</v>
      </c>
      <c r="D297" s="111" t="b">
        <v>1</v>
      </c>
      <c r="E297" s="112" t="str">
        <f>RIGHT(TPG!C297,4)&amp;"."&amp;TPG!M297&amp;"."&amp;TPG!K297&amp;"."&amp;$C$5</f>
        <v>...Ma22</v>
      </c>
      <c r="F297" s="113">
        <f t="shared" ca="1" si="16"/>
        <v>44697</v>
      </c>
      <c r="G297" s="114" cm="1">
        <f t="array" ref="G297">IF(SUMPRODUCT((TPG!$Q$19:$AB$19=$B$5)*TPG!Q297:AB297)&gt;0,SUMPRODUCT((TPG!$Q$19:$AB$19=$B$5)*TPG!Q297:AB297),0)</f>
        <v>0</v>
      </c>
      <c r="H297" s="115">
        <f t="shared" ca="1" si="17"/>
        <v>44697</v>
      </c>
      <c r="I297" s="116">
        <v>0</v>
      </c>
      <c r="J297" s="112" t="str">
        <f>LEFT(TPG!D297,20)&amp;"."&amp;TPGPAY!E297</f>
        <v>....Ma22</v>
      </c>
      <c r="K297" s="111" t="b">
        <v>1</v>
      </c>
      <c r="L297" s="117" t="s">
        <v>1275</v>
      </c>
      <c r="M297" s="111" t="b">
        <v>1</v>
      </c>
      <c r="N297" s="111" t="s">
        <v>1276</v>
      </c>
      <c r="O297" s="118">
        <f>TPG!I297</f>
        <v>0</v>
      </c>
      <c r="P297" s="111" t="b">
        <v>1</v>
      </c>
      <c r="Q297" s="111" t="b">
        <v>1</v>
      </c>
      <c r="R297" s="111" t="b">
        <v>1</v>
      </c>
      <c r="T297" s="10">
        <f t="shared" si="18"/>
        <v>7</v>
      </c>
      <c r="U297" s="289">
        <f t="shared" si="19"/>
        <v>8</v>
      </c>
    </row>
    <row r="298" spans="1:21" x14ac:dyDescent="0.25">
      <c r="A298" s="108">
        <v>1</v>
      </c>
      <c r="B298" s="109">
        <v>2</v>
      </c>
      <c r="C298" s="110">
        <f>TPG!J298</f>
        <v>0</v>
      </c>
      <c r="D298" s="111" t="b">
        <v>1</v>
      </c>
      <c r="E298" s="112" t="str">
        <f>RIGHT(TPG!C298,4)&amp;"."&amp;TPG!M298&amp;"."&amp;TPG!K298&amp;"."&amp;$C$5</f>
        <v>...Ma22</v>
      </c>
      <c r="F298" s="113">
        <f t="shared" ca="1" si="16"/>
        <v>44697</v>
      </c>
      <c r="G298" s="114" cm="1">
        <f t="array" ref="G298">IF(SUMPRODUCT((TPG!$Q$19:$AB$19=$B$5)*TPG!Q298:AB298)&gt;0,SUMPRODUCT((TPG!$Q$19:$AB$19=$B$5)*TPG!Q298:AB298),0)</f>
        <v>0</v>
      </c>
      <c r="H298" s="115">
        <f t="shared" ca="1" si="17"/>
        <v>44697</v>
      </c>
      <c r="I298" s="116">
        <v>0</v>
      </c>
      <c r="J298" s="112" t="str">
        <f>LEFT(TPG!D298,20)&amp;"."&amp;TPGPAY!E298</f>
        <v>....Ma22</v>
      </c>
      <c r="K298" s="111" t="b">
        <v>1</v>
      </c>
      <c r="L298" s="117" t="s">
        <v>1275</v>
      </c>
      <c r="M298" s="111" t="b">
        <v>1</v>
      </c>
      <c r="N298" s="111" t="s">
        <v>1276</v>
      </c>
      <c r="O298" s="118">
        <f>TPG!I298</f>
        <v>0</v>
      </c>
      <c r="P298" s="111" t="b">
        <v>1</v>
      </c>
      <c r="Q298" s="111" t="b">
        <v>1</v>
      </c>
      <c r="R298" s="111" t="b">
        <v>1</v>
      </c>
      <c r="T298" s="10">
        <f t="shared" si="18"/>
        <v>7</v>
      </c>
      <c r="U298" s="289">
        <f t="shared" si="19"/>
        <v>8</v>
      </c>
    </row>
    <row r="299" spans="1:21" x14ac:dyDescent="0.25">
      <c r="A299" s="108">
        <v>1</v>
      </c>
      <c r="B299" s="109">
        <v>2</v>
      </c>
      <c r="C299" s="110">
        <f>TPG!J299</f>
        <v>0</v>
      </c>
      <c r="D299" s="111" t="b">
        <v>1</v>
      </c>
      <c r="E299" s="112" t="str">
        <f>RIGHT(TPG!C299,4)&amp;"."&amp;TPG!M299&amp;"."&amp;TPG!K299&amp;"."&amp;$C$5</f>
        <v>...Ma22</v>
      </c>
      <c r="F299" s="113">
        <f t="shared" ca="1" si="16"/>
        <v>44697</v>
      </c>
      <c r="G299" s="114" cm="1">
        <f t="array" ref="G299">IF(SUMPRODUCT((TPG!$Q$19:$AB$19=$B$5)*TPG!Q299:AB299)&gt;0,SUMPRODUCT((TPG!$Q$19:$AB$19=$B$5)*TPG!Q299:AB299),0)</f>
        <v>0</v>
      </c>
      <c r="H299" s="115">
        <f t="shared" ca="1" si="17"/>
        <v>44697</v>
      </c>
      <c r="I299" s="116">
        <v>0</v>
      </c>
      <c r="J299" s="112" t="str">
        <f>LEFT(TPG!D299,20)&amp;"."&amp;TPGPAY!E299</f>
        <v>....Ma22</v>
      </c>
      <c r="K299" s="111" t="b">
        <v>1</v>
      </c>
      <c r="L299" s="117" t="s">
        <v>1275</v>
      </c>
      <c r="M299" s="111" t="b">
        <v>1</v>
      </c>
      <c r="N299" s="111" t="s">
        <v>1276</v>
      </c>
      <c r="O299" s="118">
        <f>TPG!I299</f>
        <v>0</v>
      </c>
      <c r="P299" s="111" t="b">
        <v>1</v>
      </c>
      <c r="Q299" s="111" t="b">
        <v>1</v>
      </c>
      <c r="R299" s="111" t="b">
        <v>1</v>
      </c>
      <c r="T299" s="10">
        <f t="shared" si="18"/>
        <v>7</v>
      </c>
      <c r="U299" s="289">
        <f t="shared" si="19"/>
        <v>8</v>
      </c>
    </row>
    <row r="300" spans="1:21" x14ac:dyDescent="0.25">
      <c r="A300" s="108">
        <v>1</v>
      </c>
      <c r="B300" s="109">
        <v>2</v>
      </c>
      <c r="C300" s="110">
        <f>TPG!J300</f>
        <v>0</v>
      </c>
      <c r="D300" s="111" t="b">
        <v>1</v>
      </c>
      <c r="E300" s="112" t="str">
        <f>RIGHT(TPG!C300,4)&amp;"."&amp;TPG!M300&amp;"."&amp;TPG!K300&amp;"."&amp;$C$5</f>
        <v>...Ma22</v>
      </c>
      <c r="F300" s="113">
        <f t="shared" ca="1" si="16"/>
        <v>44697</v>
      </c>
      <c r="G300" s="114" cm="1">
        <f t="array" ref="G300">IF(SUMPRODUCT((TPG!$Q$19:$AB$19=$B$5)*TPG!Q300:AB300)&gt;0,SUMPRODUCT((TPG!$Q$19:$AB$19=$B$5)*TPG!Q300:AB300),0)</f>
        <v>0</v>
      </c>
      <c r="H300" s="115">
        <f t="shared" ca="1" si="17"/>
        <v>44697</v>
      </c>
      <c r="I300" s="116">
        <v>0</v>
      </c>
      <c r="J300" s="112" t="str">
        <f>LEFT(TPG!D300,20)&amp;"."&amp;TPGPAY!E300</f>
        <v>....Ma22</v>
      </c>
      <c r="K300" s="111" t="b">
        <v>1</v>
      </c>
      <c r="L300" s="117" t="s">
        <v>1275</v>
      </c>
      <c r="M300" s="111" t="b">
        <v>1</v>
      </c>
      <c r="N300" s="111" t="s">
        <v>1276</v>
      </c>
      <c r="O300" s="118">
        <f>TPG!I300</f>
        <v>0</v>
      </c>
      <c r="P300" s="111" t="b">
        <v>1</v>
      </c>
      <c r="Q300" s="111" t="b">
        <v>1</v>
      </c>
      <c r="R300" s="111" t="b">
        <v>1</v>
      </c>
      <c r="T300" s="10">
        <f t="shared" si="18"/>
        <v>7</v>
      </c>
      <c r="U300" s="289">
        <f t="shared" si="19"/>
        <v>8</v>
      </c>
    </row>
    <row r="301" spans="1:21" x14ac:dyDescent="0.25">
      <c r="A301" s="108">
        <v>1</v>
      </c>
      <c r="B301" s="109">
        <v>2</v>
      </c>
      <c r="C301" s="110">
        <f>TPG!J301</f>
        <v>0</v>
      </c>
      <c r="D301" s="111" t="b">
        <v>1</v>
      </c>
      <c r="E301" s="112" t="str">
        <f>RIGHT(TPG!C301,4)&amp;"."&amp;TPG!M301&amp;"."&amp;TPG!K301&amp;"."&amp;$C$5</f>
        <v>...Ma22</v>
      </c>
      <c r="F301" s="113">
        <f t="shared" ca="1" si="16"/>
        <v>44697</v>
      </c>
      <c r="G301" s="114" cm="1">
        <f t="array" ref="G301">IF(SUMPRODUCT((TPG!$Q$19:$AB$19=$B$5)*TPG!Q301:AB301)&gt;0,SUMPRODUCT((TPG!$Q$19:$AB$19=$B$5)*TPG!Q301:AB301),0)</f>
        <v>0</v>
      </c>
      <c r="H301" s="115">
        <f t="shared" ca="1" si="17"/>
        <v>44697</v>
      </c>
      <c r="I301" s="116">
        <v>0</v>
      </c>
      <c r="J301" s="112" t="str">
        <f>LEFT(TPG!D301,20)&amp;"."&amp;TPGPAY!E301</f>
        <v>....Ma22</v>
      </c>
      <c r="K301" s="111" t="b">
        <v>1</v>
      </c>
      <c r="L301" s="117" t="s">
        <v>1275</v>
      </c>
      <c r="M301" s="111" t="b">
        <v>1</v>
      </c>
      <c r="N301" s="111" t="s">
        <v>1276</v>
      </c>
      <c r="O301" s="118">
        <f>TPG!I301</f>
        <v>0</v>
      </c>
      <c r="P301" s="111" t="b">
        <v>1</v>
      </c>
      <c r="Q301" s="111" t="b">
        <v>1</v>
      </c>
      <c r="R301" s="111" t="b">
        <v>1</v>
      </c>
      <c r="T301" s="10">
        <f t="shared" si="18"/>
        <v>7</v>
      </c>
      <c r="U301" s="289">
        <f t="shared" si="19"/>
        <v>8</v>
      </c>
    </row>
    <row r="302" spans="1:21" x14ac:dyDescent="0.25">
      <c r="A302" s="108">
        <v>1</v>
      </c>
      <c r="B302" s="109">
        <v>2</v>
      </c>
      <c r="C302" s="110">
        <f>TPG!J302</f>
        <v>0</v>
      </c>
      <c r="D302" s="111" t="b">
        <v>1</v>
      </c>
      <c r="E302" s="112" t="str">
        <f>RIGHT(TPG!C302,4)&amp;"."&amp;TPG!M302&amp;"."&amp;TPG!K302&amp;"."&amp;$C$5</f>
        <v>...Ma22</v>
      </c>
      <c r="F302" s="113">
        <f t="shared" ca="1" si="16"/>
        <v>44697</v>
      </c>
      <c r="G302" s="114" cm="1">
        <f t="array" ref="G302">IF(SUMPRODUCT((TPG!$Q$19:$AB$19=$B$5)*TPG!Q302:AB302)&gt;0,SUMPRODUCT((TPG!$Q$19:$AB$19=$B$5)*TPG!Q302:AB302),0)</f>
        <v>0</v>
      </c>
      <c r="H302" s="115">
        <f t="shared" ca="1" si="17"/>
        <v>44697</v>
      </c>
      <c r="I302" s="116">
        <v>0</v>
      </c>
      <c r="J302" s="112" t="str">
        <f>LEFT(TPG!D302,20)&amp;"."&amp;TPGPAY!E302</f>
        <v>....Ma22</v>
      </c>
      <c r="K302" s="111" t="b">
        <v>1</v>
      </c>
      <c r="L302" s="117" t="s">
        <v>1275</v>
      </c>
      <c r="M302" s="111" t="b">
        <v>1</v>
      </c>
      <c r="N302" s="111" t="s">
        <v>1276</v>
      </c>
      <c r="O302" s="118">
        <f>TPG!I302</f>
        <v>0</v>
      </c>
      <c r="P302" s="111" t="b">
        <v>1</v>
      </c>
      <c r="Q302" s="111" t="b">
        <v>1</v>
      </c>
      <c r="R302" s="111" t="b">
        <v>1</v>
      </c>
      <c r="T302" s="10">
        <f t="shared" si="18"/>
        <v>7</v>
      </c>
      <c r="U302" s="289">
        <f t="shared" si="19"/>
        <v>8</v>
      </c>
    </row>
    <row r="303" spans="1:21" x14ac:dyDescent="0.25">
      <c r="A303" s="108">
        <v>1</v>
      </c>
      <c r="B303" s="109">
        <v>2</v>
      </c>
      <c r="C303" s="110">
        <f>TPG!J303</f>
        <v>0</v>
      </c>
      <c r="D303" s="111" t="b">
        <v>1</v>
      </c>
      <c r="E303" s="112" t="str">
        <f>RIGHT(TPG!C303,4)&amp;"."&amp;TPG!M303&amp;"."&amp;TPG!K303&amp;"."&amp;$C$5</f>
        <v>...Ma22</v>
      </c>
      <c r="F303" s="113">
        <f t="shared" ca="1" si="16"/>
        <v>44697</v>
      </c>
      <c r="G303" s="114" cm="1">
        <f t="array" ref="G303">IF(SUMPRODUCT((TPG!$Q$19:$AB$19=$B$5)*TPG!Q303:AB303)&gt;0,SUMPRODUCT((TPG!$Q$19:$AB$19=$B$5)*TPG!Q303:AB303),0)</f>
        <v>0</v>
      </c>
      <c r="H303" s="115">
        <f t="shared" ca="1" si="17"/>
        <v>44697</v>
      </c>
      <c r="I303" s="116">
        <v>0</v>
      </c>
      <c r="J303" s="112" t="str">
        <f>LEFT(TPG!D303,20)&amp;"."&amp;TPGPAY!E303</f>
        <v>....Ma22</v>
      </c>
      <c r="K303" s="111" t="b">
        <v>1</v>
      </c>
      <c r="L303" s="117" t="s">
        <v>1275</v>
      </c>
      <c r="M303" s="111" t="b">
        <v>1</v>
      </c>
      <c r="N303" s="111" t="s">
        <v>1276</v>
      </c>
      <c r="O303" s="118">
        <f>TPG!I303</f>
        <v>0</v>
      </c>
      <c r="P303" s="111" t="b">
        <v>1</v>
      </c>
      <c r="Q303" s="111" t="b">
        <v>1</v>
      </c>
      <c r="R303" s="111" t="b">
        <v>1</v>
      </c>
      <c r="T303" s="10">
        <f t="shared" si="18"/>
        <v>7</v>
      </c>
      <c r="U303" s="289">
        <f t="shared" si="19"/>
        <v>8</v>
      </c>
    </row>
    <row r="304" spans="1:21" x14ac:dyDescent="0.25">
      <c r="A304" s="108">
        <v>1</v>
      </c>
      <c r="B304" s="109">
        <v>2</v>
      </c>
      <c r="C304" s="110">
        <f>TPG!J304</f>
        <v>0</v>
      </c>
      <c r="D304" s="111" t="b">
        <v>1</v>
      </c>
      <c r="E304" s="112" t="str">
        <f>RIGHT(TPG!C304,4)&amp;"."&amp;TPG!M304&amp;"."&amp;TPG!K304&amp;"."&amp;$C$5</f>
        <v>...Ma22</v>
      </c>
      <c r="F304" s="113">
        <f t="shared" ca="1" si="16"/>
        <v>44697</v>
      </c>
      <c r="G304" s="114" cm="1">
        <f t="array" ref="G304">IF(SUMPRODUCT((TPG!$Q$19:$AB$19=$B$5)*TPG!Q304:AB304)&gt;0,SUMPRODUCT((TPG!$Q$19:$AB$19=$B$5)*TPG!Q304:AB304),0)</f>
        <v>0</v>
      </c>
      <c r="H304" s="115">
        <f t="shared" ca="1" si="17"/>
        <v>44697</v>
      </c>
      <c r="I304" s="116">
        <v>0</v>
      </c>
      <c r="J304" s="112" t="str">
        <f>LEFT(TPG!D304,20)&amp;"."&amp;TPGPAY!E304</f>
        <v>....Ma22</v>
      </c>
      <c r="K304" s="111" t="b">
        <v>1</v>
      </c>
      <c r="L304" s="117" t="s">
        <v>1275</v>
      </c>
      <c r="M304" s="111" t="b">
        <v>1</v>
      </c>
      <c r="N304" s="111" t="s">
        <v>1276</v>
      </c>
      <c r="O304" s="118">
        <f>TPG!I304</f>
        <v>0</v>
      </c>
      <c r="P304" s="111" t="b">
        <v>1</v>
      </c>
      <c r="Q304" s="111" t="b">
        <v>1</v>
      </c>
      <c r="R304" s="111" t="b">
        <v>1</v>
      </c>
      <c r="T304" s="10">
        <f t="shared" si="18"/>
        <v>7</v>
      </c>
      <c r="U304" s="289">
        <f t="shared" si="19"/>
        <v>8</v>
      </c>
    </row>
    <row r="305" spans="1:21" x14ac:dyDescent="0.25">
      <c r="A305" s="108">
        <v>1</v>
      </c>
      <c r="B305" s="109">
        <v>2</v>
      </c>
      <c r="C305" s="110">
        <f>TPG!J305</f>
        <v>0</v>
      </c>
      <c r="D305" s="111" t="b">
        <v>1</v>
      </c>
      <c r="E305" s="112" t="str">
        <f>RIGHT(TPG!C305,4)&amp;"."&amp;TPG!M305&amp;"."&amp;TPG!K305&amp;"."&amp;$C$5</f>
        <v>...Ma22</v>
      </c>
      <c r="F305" s="113">
        <f t="shared" ca="1" si="16"/>
        <v>44697</v>
      </c>
      <c r="G305" s="114" cm="1">
        <f t="array" ref="G305">IF(SUMPRODUCT((TPG!$Q$19:$AB$19=$B$5)*TPG!Q305:AB305)&gt;0,SUMPRODUCT((TPG!$Q$19:$AB$19=$B$5)*TPG!Q305:AB305),0)</f>
        <v>0</v>
      </c>
      <c r="H305" s="115">
        <f t="shared" ca="1" si="17"/>
        <v>44697</v>
      </c>
      <c r="I305" s="116">
        <v>0</v>
      </c>
      <c r="J305" s="112" t="str">
        <f>LEFT(TPG!D305,20)&amp;"."&amp;TPGPAY!E305</f>
        <v>....Ma22</v>
      </c>
      <c r="K305" s="111" t="b">
        <v>1</v>
      </c>
      <c r="L305" s="117" t="s">
        <v>1275</v>
      </c>
      <c r="M305" s="111" t="b">
        <v>1</v>
      </c>
      <c r="N305" s="111" t="s">
        <v>1276</v>
      </c>
      <c r="O305" s="118">
        <f>TPG!I305</f>
        <v>0</v>
      </c>
      <c r="P305" s="111" t="b">
        <v>1</v>
      </c>
      <c r="Q305" s="111" t="b">
        <v>1</v>
      </c>
      <c r="R305" s="111" t="b">
        <v>1</v>
      </c>
      <c r="T305" s="10">
        <f t="shared" si="18"/>
        <v>7</v>
      </c>
      <c r="U305" s="289">
        <f t="shared" si="19"/>
        <v>8</v>
      </c>
    </row>
    <row r="306" spans="1:21" x14ac:dyDescent="0.25">
      <c r="A306" s="108">
        <v>1</v>
      </c>
      <c r="B306" s="109">
        <v>2</v>
      </c>
      <c r="C306" s="110">
        <f>TPG!J306</f>
        <v>0</v>
      </c>
      <c r="D306" s="111" t="b">
        <v>1</v>
      </c>
      <c r="E306" s="112" t="str">
        <f>RIGHT(TPG!C306,4)&amp;"."&amp;TPG!M306&amp;"."&amp;TPG!K306&amp;"."&amp;$C$5</f>
        <v>...Ma22</v>
      </c>
      <c r="F306" s="113">
        <f t="shared" ca="1" si="16"/>
        <v>44697</v>
      </c>
      <c r="G306" s="114" cm="1">
        <f t="array" ref="G306">IF(SUMPRODUCT((TPG!$Q$19:$AB$19=$B$5)*TPG!Q306:AB306)&gt;0,SUMPRODUCT((TPG!$Q$19:$AB$19=$B$5)*TPG!Q306:AB306),0)</f>
        <v>0</v>
      </c>
      <c r="H306" s="115">
        <f t="shared" ca="1" si="17"/>
        <v>44697</v>
      </c>
      <c r="I306" s="116">
        <v>0</v>
      </c>
      <c r="J306" s="112" t="str">
        <f>LEFT(TPG!D306,20)&amp;"."&amp;TPGPAY!E306</f>
        <v>....Ma22</v>
      </c>
      <c r="K306" s="111" t="b">
        <v>1</v>
      </c>
      <c r="L306" s="117" t="s">
        <v>1275</v>
      </c>
      <c r="M306" s="111" t="b">
        <v>1</v>
      </c>
      <c r="N306" s="111" t="s">
        <v>1276</v>
      </c>
      <c r="O306" s="118">
        <f>TPG!I306</f>
        <v>0</v>
      </c>
      <c r="P306" s="111" t="b">
        <v>1</v>
      </c>
      <c r="Q306" s="111" t="b">
        <v>1</v>
      </c>
      <c r="R306" s="111" t="b">
        <v>1</v>
      </c>
      <c r="T306" s="10">
        <f t="shared" si="18"/>
        <v>7</v>
      </c>
      <c r="U306" s="289">
        <f t="shared" si="19"/>
        <v>8</v>
      </c>
    </row>
    <row r="307" spans="1:21" x14ac:dyDescent="0.25">
      <c r="A307" s="108">
        <v>1</v>
      </c>
      <c r="B307" s="109">
        <v>2</v>
      </c>
      <c r="C307" s="110">
        <f>TPG!J307</f>
        <v>0</v>
      </c>
      <c r="D307" s="111" t="b">
        <v>1</v>
      </c>
      <c r="E307" s="112" t="str">
        <f>RIGHT(TPG!C307,4)&amp;"."&amp;TPG!M307&amp;"."&amp;TPG!K307&amp;"."&amp;$C$5</f>
        <v>...Ma22</v>
      </c>
      <c r="F307" s="113">
        <f t="shared" ca="1" si="16"/>
        <v>44697</v>
      </c>
      <c r="G307" s="114" cm="1">
        <f t="array" ref="G307">IF(SUMPRODUCT((TPG!$Q$19:$AB$19=$B$5)*TPG!Q307:AB307)&gt;0,SUMPRODUCT((TPG!$Q$19:$AB$19=$B$5)*TPG!Q307:AB307),0)</f>
        <v>0</v>
      </c>
      <c r="H307" s="115">
        <f t="shared" ca="1" si="17"/>
        <v>44697</v>
      </c>
      <c r="I307" s="116">
        <v>0</v>
      </c>
      <c r="J307" s="112" t="str">
        <f>LEFT(TPG!D307,20)&amp;"."&amp;TPGPAY!E307</f>
        <v>....Ma22</v>
      </c>
      <c r="K307" s="111" t="b">
        <v>1</v>
      </c>
      <c r="L307" s="117" t="s">
        <v>1275</v>
      </c>
      <c r="M307" s="111" t="b">
        <v>1</v>
      </c>
      <c r="N307" s="111" t="s">
        <v>1276</v>
      </c>
      <c r="O307" s="118">
        <f>TPG!I307</f>
        <v>0</v>
      </c>
      <c r="P307" s="111" t="b">
        <v>1</v>
      </c>
      <c r="Q307" s="111" t="b">
        <v>1</v>
      </c>
      <c r="R307" s="111" t="b">
        <v>1</v>
      </c>
      <c r="T307" s="10">
        <f t="shared" si="18"/>
        <v>7</v>
      </c>
      <c r="U307" s="289">
        <f t="shared" si="19"/>
        <v>8</v>
      </c>
    </row>
    <row r="308" spans="1:21" x14ac:dyDescent="0.25">
      <c r="A308" s="108">
        <v>1</v>
      </c>
      <c r="B308" s="109">
        <v>2</v>
      </c>
      <c r="C308" s="110">
        <f>TPG!J308</f>
        <v>0</v>
      </c>
      <c r="D308" s="111" t="b">
        <v>1</v>
      </c>
      <c r="E308" s="112" t="str">
        <f>RIGHT(TPG!C308,4)&amp;"."&amp;TPG!M308&amp;"."&amp;TPG!K308&amp;"."&amp;$C$5</f>
        <v>...Ma22</v>
      </c>
      <c r="F308" s="113">
        <f t="shared" ca="1" si="16"/>
        <v>44697</v>
      </c>
      <c r="G308" s="114" cm="1">
        <f t="array" ref="G308">IF(SUMPRODUCT((TPG!$Q$19:$AB$19=$B$5)*TPG!Q308:AB308)&gt;0,SUMPRODUCT((TPG!$Q$19:$AB$19=$B$5)*TPG!Q308:AB308),0)</f>
        <v>0</v>
      </c>
      <c r="H308" s="115">
        <f t="shared" ca="1" si="17"/>
        <v>44697</v>
      </c>
      <c r="I308" s="116">
        <v>0</v>
      </c>
      <c r="J308" s="112" t="str">
        <f>LEFT(TPG!D308,20)&amp;"."&amp;TPGPAY!E308</f>
        <v>....Ma22</v>
      </c>
      <c r="K308" s="111" t="b">
        <v>1</v>
      </c>
      <c r="L308" s="117" t="s">
        <v>1275</v>
      </c>
      <c r="M308" s="111" t="b">
        <v>1</v>
      </c>
      <c r="N308" s="111" t="s">
        <v>1276</v>
      </c>
      <c r="O308" s="118">
        <f>TPG!I308</f>
        <v>0</v>
      </c>
      <c r="P308" s="111" t="b">
        <v>1</v>
      </c>
      <c r="Q308" s="111" t="b">
        <v>1</v>
      </c>
      <c r="R308" s="111" t="b">
        <v>1</v>
      </c>
      <c r="T308" s="10">
        <f t="shared" si="18"/>
        <v>7</v>
      </c>
      <c r="U308" s="289">
        <f t="shared" si="19"/>
        <v>8</v>
      </c>
    </row>
    <row r="309" spans="1:21" x14ac:dyDescent="0.25">
      <c r="A309" s="108">
        <v>1</v>
      </c>
      <c r="B309" s="109">
        <v>2</v>
      </c>
      <c r="C309" s="110">
        <f>TPG!J309</f>
        <v>0</v>
      </c>
      <c r="D309" s="111" t="b">
        <v>1</v>
      </c>
      <c r="E309" s="112" t="str">
        <f>RIGHT(TPG!C309,4)&amp;"."&amp;TPG!M309&amp;"."&amp;TPG!K309&amp;"."&amp;$C$5</f>
        <v>...Ma22</v>
      </c>
      <c r="F309" s="113">
        <f t="shared" ca="1" si="16"/>
        <v>44697</v>
      </c>
      <c r="G309" s="114" cm="1">
        <f t="array" ref="G309">IF(SUMPRODUCT((TPG!$Q$19:$AB$19=$B$5)*TPG!Q309:AB309)&gt;0,SUMPRODUCT((TPG!$Q$19:$AB$19=$B$5)*TPG!Q309:AB309),0)</f>
        <v>0</v>
      </c>
      <c r="H309" s="115">
        <f t="shared" ca="1" si="17"/>
        <v>44697</v>
      </c>
      <c r="I309" s="116">
        <v>0</v>
      </c>
      <c r="J309" s="112" t="str">
        <f>LEFT(TPG!D309,20)&amp;"."&amp;TPGPAY!E309</f>
        <v>....Ma22</v>
      </c>
      <c r="K309" s="111" t="b">
        <v>1</v>
      </c>
      <c r="L309" s="117" t="s">
        <v>1275</v>
      </c>
      <c r="M309" s="111" t="b">
        <v>1</v>
      </c>
      <c r="N309" s="111" t="s">
        <v>1276</v>
      </c>
      <c r="O309" s="118">
        <f>TPG!I309</f>
        <v>0</v>
      </c>
      <c r="P309" s="111" t="b">
        <v>1</v>
      </c>
      <c r="Q309" s="111" t="b">
        <v>1</v>
      </c>
      <c r="R309" s="111" t="b">
        <v>1</v>
      </c>
      <c r="T309" s="10">
        <f t="shared" si="18"/>
        <v>7</v>
      </c>
      <c r="U309" s="289">
        <f t="shared" si="19"/>
        <v>8</v>
      </c>
    </row>
    <row r="310" spans="1:21" x14ac:dyDescent="0.25">
      <c r="A310" s="108">
        <v>1</v>
      </c>
      <c r="B310" s="109">
        <v>2</v>
      </c>
      <c r="C310" s="110">
        <f>TPG!J310</f>
        <v>0</v>
      </c>
      <c r="D310" s="111" t="b">
        <v>1</v>
      </c>
      <c r="E310" s="112" t="str">
        <f>RIGHT(TPG!C310,4)&amp;"."&amp;TPG!M310&amp;"."&amp;TPG!K310&amp;"."&amp;$C$5</f>
        <v>...Ma22</v>
      </c>
      <c r="F310" s="113">
        <f t="shared" ca="1" si="16"/>
        <v>44697</v>
      </c>
      <c r="G310" s="114" cm="1">
        <f t="array" ref="G310">IF(SUMPRODUCT((TPG!$Q$19:$AB$19=$B$5)*TPG!Q310:AB310)&gt;0,SUMPRODUCT((TPG!$Q$19:$AB$19=$B$5)*TPG!Q310:AB310),0)</f>
        <v>0</v>
      </c>
      <c r="H310" s="115">
        <f t="shared" ca="1" si="17"/>
        <v>44697</v>
      </c>
      <c r="I310" s="116">
        <v>0</v>
      </c>
      <c r="J310" s="112" t="str">
        <f>LEFT(TPG!D310,20)&amp;"."&amp;TPGPAY!E310</f>
        <v>....Ma22</v>
      </c>
      <c r="K310" s="111" t="b">
        <v>1</v>
      </c>
      <c r="L310" s="117" t="s">
        <v>1275</v>
      </c>
      <c r="M310" s="111" t="b">
        <v>1</v>
      </c>
      <c r="N310" s="111" t="s">
        <v>1276</v>
      </c>
      <c r="O310" s="118">
        <f>TPG!I310</f>
        <v>0</v>
      </c>
      <c r="P310" s="111" t="b">
        <v>1</v>
      </c>
      <c r="Q310" s="111" t="b">
        <v>1</v>
      </c>
      <c r="R310" s="111" t="b">
        <v>1</v>
      </c>
      <c r="T310" s="10">
        <f t="shared" si="18"/>
        <v>7</v>
      </c>
      <c r="U310" s="289">
        <f t="shared" si="19"/>
        <v>8</v>
      </c>
    </row>
    <row r="311" spans="1:21" x14ac:dyDescent="0.25">
      <c r="A311" s="108">
        <v>1</v>
      </c>
      <c r="B311" s="109">
        <v>2</v>
      </c>
      <c r="C311" s="110">
        <f>TPG!J311</f>
        <v>0</v>
      </c>
      <c r="D311" s="111" t="b">
        <v>1</v>
      </c>
      <c r="E311" s="112" t="str">
        <f>RIGHT(TPG!C311,4)&amp;"."&amp;TPG!M311&amp;"."&amp;TPG!K311&amp;"."&amp;$C$5</f>
        <v>...Ma22</v>
      </c>
      <c r="F311" s="113">
        <f t="shared" ca="1" si="16"/>
        <v>44697</v>
      </c>
      <c r="G311" s="114" cm="1">
        <f t="array" ref="G311">IF(SUMPRODUCT((TPG!$Q$19:$AB$19=$B$5)*TPG!Q311:AB311)&gt;0,SUMPRODUCT((TPG!$Q$19:$AB$19=$B$5)*TPG!Q311:AB311),0)</f>
        <v>0</v>
      </c>
      <c r="H311" s="115">
        <f t="shared" ca="1" si="17"/>
        <v>44697</v>
      </c>
      <c r="I311" s="116">
        <v>0</v>
      </c>
      <c r="J311" s="112" t="str">
        <f>LEFT(TPG!D311,20)&amp;"."&amp;TPGPAY!E311</f>
        <v>....Ma22</v>
      </c>
      <c r="K311" s="111" t="b">
        <v>1</v>
      </c>
      <c r="L311" s="117" t="s">
        <v>1275</v>
      </c>
      <c r="M311" s="111" t="b">
        <v>1</v>
      </c>
      <c r="N311" s="111" t="s">
        <v>1276</v>
      </c>
      <c r="O311" s="118">
        <f>TPG!I311</f>
        <v>0</v>
      </c>
      <c r="P311" s="111" t="b">
        <v>1</v>
      </c>
      <c r="Q311" s="111" t="b">
        <v>1</v>
      </c>
      <c r="R311" s="111" t="b">
        <v>1</v>
      </c>
      <c r="T311" s="10">
        <f t="shared" si="18"/>
        <v>7</v>
      </c>
      <c r="U311" s="289">
        <f t="shared" si="19"/>
        <v>8</v>
      </c>
    </row>
    <row r="312" spans="1:21" x14ac:dyDescent="0.25">
      <c r="A312" s="108">
        <v>1</v>
      </c>
      <c r="B312" s="109">
        <v>2</v>
      </c>
      <c r="C312" s="110">
        <f>TPG!J312</f>
        <v>0</v>
      </c>
      <c r="D312" s="111" t="b">
        <v>1</v>
      </c>
      <c r="E312" s="112" t="str">
        <f>RIGHT(TPG!C312,4)&amp;"."&amp;TPG!M312&amp;"."&amp;TPG!K312&amp;"."&amp;$C$5</f>
        <v>...Ma22</v>
      </c>
      <c r="F312" s="113">
        <f t="shared" ca="1" si="16"/>
        <v>44697</v>
      </c>
      <c r="G312" s="114" cm="1">
        <f t="array" ref="G312">IF(SUMPRODUCT((TPG!$Q$19:$AB$19=$B$5)*TPG!Q312:AB312)&gt;0,SUMPRODUCT((TPG!$Q$19:$AB$19=$B$5)*TPG!Q312:AB312),0)</f>
        <v>0</v>
      </c>
      <c r="H312" s="115">
        <f t="shared" ca="1" si="17"/>
        <v>44697</v>
      </c>
      <c r="I312" s="116">
        <v>0</v>
      </c>
      <c r="J312" s="112" t="str">
        <f>LEFT(TPG!D312,20)&amp;"."&amp;TPGPAY!E312</f>
        <v>....Ma22</v>
      </c>
      <c r="K312" s="111" t="b">
        <v>1</v>
      </c>
      <c r="L312" s="117" t="s">
        <v>1275</v>
      </c>
      <c r="M312" s="111" t="b">
        <v>1</v>
      </c>
      <c r="N312" s="111" t="s">
        <v>1276</v>
      </c>
      <c r="O312" s="118">
        <f>TPG!I312</f>
        <v>0</v>
      </c>
      <c r="P312" s="111" t="b">
        <v>1</v>
      </c>
      <c r="Q312" s="111" t="b">
        <v>1</v>
      </c>
      <c r="R312" s="111" t="b">
        <v>1</v>
      </c>
      <c r="T312" s="10">
        <f t="shared" si="18"/>
        <v>7</v>
      </c>
      <c r="U312" s="289">
        <f t="shared" si="19"/>
        <v>8</v>
      </c>
    </row>
    <row r="313" spans="1:21" x14ac:dyDescent="0.25">
      <c r="A313" s="108">
        <v>1</v>
      </c>
      <c r="B313" s="109">
        <v>2</v>
      </c>
      <c r="C313" s="110">
        <f>TPG!J313</f>
        <v>0</v>
      </c>
      <c r="D313" s="111" t="b">
        <v>1</v>
      </c>
      <c r="E313" s="112" t="str">
        <f>RIGHT(TPG!C313,4)&amp;"."&amp;TPG!M313&amp;"."&amp;TPG!K313&amp;"."&amp;$C$5</f>
        <v>...Ma22</v>
      </c>
      <c r="F313" s="113">
        <f t="shared" ca="1" si="16"/>
        <v>44697</v>
      </c>
      <c r="G313" s="114" cm="1">
        <f t="array" ref="G313">IF(SUMPRODUCT((TPG!$Q$19:$AB$19=$B$5)*TPG!Q313:AB313)&gt;0,SUMPRODUCT((TPG!$Q$19:$AB$19=$B$5)*TPG!Q313:AB313),0)</f>
        <v>0</v>
      </c>
      <c r="H313" s="115">
        <f t="shared" ca="1" si="17"/>
        <v>44697</v>
      </c>
      <c r="I313" s="116">
        <v>0</v>
      </c>
      <c r="J313" s="112" t="str">
        <f>LEFT(TPG!D313,20)&amp;"."&amp;TPGPAY!E313</f>
        <v>....Ma22</v>
      </c>
      <c r="K313" s="111" t="b">
        <v>1</v>
      </c>
      <c r="L313" s="117" t="s">
        <v>1275</v>
      </c>
      <c r="M313" s="111" t="b">
        <v>1</v>
      </c>
      <c r="N313" s="111" t="s">
        <v>1276</v>
      </c>
      <c r="O313" s="118">
        <f>TPG!I313</f>
        <v>0</v>
      </c>
      <c r="P313" s="111" t="b">
        <v>1</v>
      </c>
      <c r="Q313" s="111" t="b">
        <v>1</v>
      </c>
      <c r="R313" s="111" t="b">
        <v>1</v>
      </c>
      <c r="T313" s="10">
        <f t="shared" si="18"/>
        <v>7</v>
      </c>
      <c r="U313" s="289">
        <f t="shared" si="19"/>
        <v>8</v>
      </c>
    </row>
    <row r="314" spans="1:21" x14ac:dyDescent="0.25">
      <c r="A314" s="108">
        <v>1</v>
      </c>
      <c r="B314" s="109">
        <v>2</v>
      </c>
      <c r="C314" s="110">
        <f>TPG!J314</f>
        <v>0</v>
      </c>
      <c r="D314" s="111" t="b">
        <v>1</v>
      </c>
      <c r="E314" s="112" t="str">
        <f>RIGHT(TPG!C314,4)&amp;"."&amp;TPG!M314&amp;"."&amp;TPG!K314&amp;"."&amp;$C$5</f>
        <v>...Ma22</v>
      </c>
      <c r="F314" s="113">
        <f t="shared" ca="1" si="16"/>
        <v>44697</v>
      </c>
      <c r="G314" s="114" cm="1">
        <f t="array" ref="G314">IF(SUMPRODUCT((TPG!$Q$19:$AB$19=$B$5)*TPG!Q314:AB314)&gt;0,SUMPRODUCT((TPG!$Q$19:$AB$19=$B$5)*TPG!Q314:AB314),0)</f>
        <v>0</v>
      </c>
      <c r="H314" s="115">
        <f t="shared" ca="1" si="17"/>
        <v>44697</v>
      </c>
      <c r="I314" s="116">
        <v>0</v>
      </c>
      <c r="J314" s="112" t="str">
        <f>LEFT(TPG!D314,20)&amp;"."&amp;TPGPAY!E314</f>
        <v>....Ma22</v>
      </c>
      <c r="K314" s="111" t="b">
        <v>1</v>
      </c>
      <c r="L314" s="117" t="s">
        <v>1275</v>
      </c>
      <c r="M314" s="111" t="b">
        <v>1</v>
      </c>
      <c r="N314" s="111" t="s">
        <v>1276</v>
      </c>
      <c r="O314" s="118">
        <f>TPG!I314</f>
        <v>0</v>
      </c>
      <c r="P314" s="111" t="b">
        <v>1</v>
      </c>
      <c r="Q314" s="111" t="b">
        <v>1</v>
      </c>
      <c r="R314" s="111" t="b">
        <v>1</v>
      </c>
      <c r="T314" s="10">
        <f t="shared" si="18"/>
        <v>7</v>
      </c>
      <c r="U314" s="289">
        <f t="shared" si="19"/>
        <v>8</v>
      </c>
    </row>
    <row r="315" spans="1:21" x14ac:dyDescent="0.25">
      <c r="A315" s="108">
        <v>1</v>
      </c>
      <c r="B315" s="109">
        <v>2</v>
      </c>
      <c r="C315" s="110">
        <f>TPG!J315</f>
        <v>0</v>
      </c>
      <c r="D315" s="111" t="b">
        <v>1</v>
      </c>
      <c r="E315" s="112" t="str">
        <f>RIGHT(TPG!C315,4)&amp;"."&amp;TPG!M315&amp;"."&amp;TPG!K315&amp;"."&amp;$C$5</f>
        <v>...Ma22</v>
      </c>
      <c r="F315" s="113">
        <f t="shared" ca="1" si="16"/>
        <v>44697</v>
      </c>
      <c r="G315" s="114" cm="1">
        <f t="array" ref="G315">IF(SUMPRODUCT((TPG!$Q$19:$AB$19=$B$5)*TPG!Q315:AB315)&gt;0,SUMPRODUCT((TPG!$Q$19:$AB$19=$B$5)*TPG!Q315:AB315),0)</f>
        <v>0</v>
      </c>
      <c r="H315" s="115">
        <f t="shared" ca="1" si="17"/>
        <v>44697</v>
      </c>
      <c r="I315" s="116">
        <v>0</v>
      </c>
      <c r="J315" s="112" t="str">
        <f>LEFT(TPG!D315,20)&amp;"."&amp;TPGPAY!E315</f>
        <v>....Ma22</v>
      </c>
      <c r="K315" s="111" t="b">
        <v>1</v>
      </c>
      <c r="L315" s="117" t="s">
        <v>1275</v>
      </c>
      <c r="M315" s="111" t="b">
        <v>1</v>
      </c>
      <c r="N315" s="111" t="s">
        <v>1276</v>
      </c>
      <c r="O315" s="118">
        <f>TPG!I315</f>
        <v>0</v>
      </c>
      <c r="P315" s="111" t="b">
        <v>1</v>
      </c>
      <c r="Q315" s="111" t="b">
        <v>1</v>
      </c>
      <c r="R315" s="111" t="b">
        <v>1</v>
      </c>
      <c r="T315" s="10">
        <f t="shared" si="18"/>
        <v>7</v>
      </c>
      <c r="U315" s="289">
        <f t="shared" si="19"/>
        <v>8</v>
      </c>
    </row>
    <row r="316" spans="1:21" x14ac:dyDescent="0.25">
      <c r="A316" s="108">
        <v>1</v>
      </c>
      <c r="B316" s="109">
        <v>2</v>
      </c>
      <c r="C316" s="110">
        <f>TPG!J316</f>
        <v>0</v>
      </c>
      <c r="D316" s="111" t="b">
        <v>1</v>
      </c>
      <c r="E316" s="112" t="str">
        <f>RIGHT(TPG!C316,4)&amp;"."&amp;TPG!M316&amp;"."&amp;TPG!K316&amp;"."&amp;$C$5</f>
        <v>...Ma22</v>
      </c>
      <c r="F316" s="113">
        <f t="shared" ca="1" si="16"/>
        <v>44697</v>
      </c>
      <c r="G316" s="114" cm="1">
        <f t="array" ref="G316">IF(SUMPRODUCT((TPG!$Q$19:$AB$19=$B$5)*TPG!Q316:AB316)&gt;0,SUMPRODUCT((TPG!$Q$19:$AB$19=$B$5)*TPG!Q316:AB316),0)</f>
        <v>0</v>
      </c>
      <c r="H316" s="115">
        <f t="shared" ca="1" si="17"/>
        <v>44697</v>
      </c>
      <c r="I316" s="116">
        <v>0</v>
      </c>
      <c r="J316" s="112" t="str">
        <f>LEFT(TPG!D316,20)&amp;"."&amp;TPGPAY!E316</f>
        <v>....Ma22</v>
      </c>
      <c r="K316" s="111" t="b">
        <v>1</v>
      </c>
      <c r="L316" s="117" t="s">
        <v>1275</v>
      </c>
      <c r="M316" s="111" t="b">
        <v>1</v>
      </c>
      <c r="N316" s="111" t="s">
        <v>1276</v>
      </c>
      <c r="O316" s="118">
        <f>TPG!I316</f>
        <v>0</v>
      </c>
      <c r="P316" s="111" t="b">
        <v>1</v>
      </c>
      <c r="Q316" s="111" t="b">
        <v>1</v>
      </c>
      <c r="R316" s="111" t="b">
        <v>1</v>
      </c>
      <c r="T316" s="10">
        <f t="shared" si="18"/>
        <v>7</v>
      </c>
      <c r="U316" s="289">
        <f t="shared" si="19"/>
        <v>8</v>
      </c>
    </row>
    <row r="317" spans="1:21" x14ac:dyDescent="0.25">
      <c r="A317" s="108">
        <v>1</v>
      </c>
      <c r="B317" s="109">
        <v>2</v>
      </c>
      <c r="C317" s="110">
        <f>TPG!J317</f>
        <v>0</v>
      </c>
      <c r="D317" s="111" t="b">
        <v>1</v>
      </c>
      <c r="E317" s="112" t="str">
        <f>RIGHT(TPG!C317,4)&amp;"."&amp;TPG!M317&amp;"."&amp;TPG!K317&amp;"."&amp;$C$5</f>
        <v>...Ma22</v>
      </c>
      <c r="F317" s="113">
        <f t="shared" ca="1" si="16"/>
        <v>44697</v>
      </c>
      <c r="G317" s="114" cm="1">
        <f t="array" ref="G317">IF(SUMPRODUCT((TPG!$Q$19:$AB$19=$B$5)*TPG!Q317:AB317)&gt;0,SUMPRODUCT((TPG!$Q$19:$AB$19=$B$5)*TPG!Q317:AB317),0)</f>
        <v>0</v>
      </c>
      <c r="H317" s="115">
        <f t="shared" ca="1" si="17"/>
        <v>44697</v>
      </c>
      <c r="I317" s="116">
        <v>0</v>
      </c>
      <c r="J317" s="112" t="str">
        <f>LEFT(TPG!D317,20)&amp;"."&amp;TPGPAY!E317</f>
        <v>....Ma22</v>
      </c>
      <c r="K317" s="111" t="b">
        <v>1</v>
      </c>
      <c r="L317" s="117" t="s">
        <v>1275</v>
      </c>
      <c r="M317" s="111" t="b">
        <v>1</v>
      </c>
      <c r="N317" s="111" t="s">
        <v>1276</v>
      </c>
      <c r="O317" s="118">
        <f>TPG!I317</f>
        <v>0</v>
      </c>
      <c r="P317" s="111" t="b">
        <v>1</v>
      </c>
      <c r="Q317" s="111" t="b">
        <v>1</v>
      </c>
      <c r="R317" s="111" t="b">
        <v>1</v>
      </c>
      <c r="T317" s="10">
        <f t="shared" si="18"/>
        <v>7</v>
      </c>
      <c r="U317" s="289">
        <f t="shared" si="19"/>
        <v>8</v>
      </c>
    </row>
    <row r="318" spans="1:21" x14ac:dyDescent="0.25">
      <c r="A318" s="108">
        <v>1</v>
      </c>
      <c r="B318" s="109">
        <v>2</v>
      </c>
      <c r="C318" s="110">
        <f>TPG!J318</f>
        <v>0</v>
      </c>
      <c r="D318" s="111" t="b">
        <v>1</v>
      </c>
      <c r="E318" s="112" t="str">
        <f>RIGHT(TPG!C318,4)&amp;"."&amp;TPG!M318&amp;"."&amp;TPG!K318&amp;"."&amp;$C$5</f>
        <v>...Ma22</v>
      </c>
      <c r="F318" s="113">
        <f t="shared" ca="1" si="16"/>
        <v>44697</v>
      </c>
      <c r="G318" s="114" cm="1">
        <f t="array" ref="G318">IF(SUMPRODUCT((TPG!$Q$19:$AB$19=$B$5)*TPG!Q318:AB318)&gt;0,SUMPRODUCT((TPG!$Q$19:$AB$19=$B$5)*TPG!Q318:AB318),0)</f>
        <v>0</v>
      </c>
      <c r="H318" s="115">
        <f t="shared" ca="1" si="17"/>
        <v>44697</v>
      </c>
      <c r="I318" s="116">
        <v>0</v>
      </c>
      <c r="J318" s="112" t="str">
        <f>LEFT(TPG!D318,20)&amp;"."&amp;TPGPAY!E318</f>
        <v>....Ma22</v>
      </c>
      <c r="K318" s="111" t="b">
        <v>1</v>
      </c>
      <c r="L318" s="117" t="s">
        <v>1275</v>
      </c>
      <c r="M318" s="111" t="b">
        <v>1</v>
      </c>
      <c r="N318" s="111" t="s">
        <v>1276</v>
      </c>
      <c r="O318" s="118">
        <f>TPG!I318</f>
        <v>0</v>
      </c>
      <c r="P318" s="111" t="b">
        <v>1</v>
      </c>
      <c r="Q318" s="111" t="b">
        <v>1</v>
      </c>
      <c r="R318" s="111" t="b">
        <v>1</v>
      </c>
      <c r="T318" s="10">
        <f t="shared" si="18"/>
        <v>7</v>
      </c>
      <c r="U318" s="289">
        <f t="shared" si="19"/>
        <v>8</v>
      </c>
    </row>
    <row r="319" spans="1:21" x14ac:dyDescent="0.25">
      <c r="A319" s="108">
        <v>1</v>
      </c>
      <c r="B319" s="109">
        <v>2</v>
      </c>
      <c r="C319" s="110">
        <f>TPG!J319</f>
        <v>0</v>
      </c>
      <c r="D319" s="111" t="b">
        <v>1</v>
      </c>
      <c r="E319" s="112" t="str">
        <f>RIGHT(TPG!C319,4)&amp;"."&amp;TPG!M319&amp;"."&amp;TPG!K319&amp;"."&amp;$C$5</f>
        <v>...Ma22</v>
      </c>
      <c r="F319" s="113">
        <f t="shared" ca="1" si="16"/>
        <v>44697</v>
      </c>
      <c r="G319" s="114" cm="1">
        <f t="array" ref="G319">IF(SUMPRODUCT((TPG!$Q$19:$AB$19=$B$5)*TPG!Q319:AB319)&gt;0,SUMPRODUCT((TPG!$Q$19:$AB$19=$B$5)*TPG!Q319:AB319),0)</f>
        <v>0</v>
      </c>
      <c r="H319" s="115">
        <f t="shared" ca="1" si="17"/>
        <v>44697</v>
      </c>
      <c r="I319" s="116">
        <v>0</v>
      </c>
      <c r="J319" s="112" t="str">
        <f>LEFT(TPG!D319,20)&amp;"."&amp;TPGPAY!E319</f>
        <v>....Ma22</v>
      </c>
      <c r="K319" s="111" t="b">
        <v>1</v>
      </c>
      <c r="L319" s="117" t="s">
        <v>1275</v>
      </c>
      <c r="M319" s="111" t="b">
        <v>1</v>
      </c>
      <c r="N319" s="111" t="s">
        <v>1276</v>
      </c>
      <c r="O319" s="118">
        <f>TPG!I319</f>
        <v>0</v>
      </c>
      <c r="P319" s="111" t="b">
        <v>1</v>
      </c>
      <c r="Q319" s="111" t="b">
        <v>1</v>
      </c>
      <c r="R319" s="111" t="b">
        <v>1</v>
      </c>
      <c r="T319" s="10">
        <f t="shared" si="18"/>
        <v>7</v>
      </c>
      <c r="U319" s="289">
        <f t="shared" si="19"/>
        <v>8</v>
      </c>
    </row>
    <row r="320" spans="1:21" x14ac:dyDescent="0.25">
      <c r="A320" s="108">
        <v>1</v>
      </c>
      <c r="B320" s="109">
        <v>2</v>
      </c>
      <c r="C320" s="110">
        <f>TPG!J320</f>
        <v>0</v>
      </c>
      <c r="D320" s="111" t="b">
        <v>1</v>
      </c>
      <c r="E320" s="112" t="str">
        <f>RIGHT(TPG!C320,4)&amp;"."&amp;TPG!M320&amp;"."&amp;TPG!K320&amp;"."&amp;$C$5</f>
        <v>...Ma22</v>
      </c>
      <c r="F320" s="113">
        <f t="shared" ca="1" si="16"/>
        <v>44697</v>
      </c>
      <c r="G320" s="114" cm="1">
        <f t="array" ref="G320">IF(SUMPRODUCT((TPG!$Q$19:$AB$19=$B$5)*TPG!Q320:AB320)&gt;0,SUMPRODUCT((TPG!$Q$19:$AB$19=$B$5)*TPG!Q320:AB320),0)</f>
        <v>0</v>
      </c>
      <c r="H320" s="115">
        <f t="shared" ca="1" si="17"/>
        <v>44697</v>
      </c>
      <c r="I320" s="116">
        <v>0</v>
      </c>
      <c r="J320" s="112" t="str">
        <f>LEFT(TPG!D320,20)&amp;"."&amp;TPGPAY!E320</f>
        <v>....Ma22</v>
      </c>
      <c r="K320" s="111" t="b">
        <v>1</v>
      </c>
      <c r="L320" s="117" t="s">
        <v>1275</v>
      </c>
      <c r="M320" s="111" t="b">
        <v>1</v>
      </c>
      <c r="N320" s="111" t="s">
        <v>1276</v>
      </c>
      <c r="O320" s="118">
        <f>TPG!I320</f>
        <v>0</v>
      </c>
      <c r="P320" s="111" t="b">
        <v>1</v>
      </c>
      <c r="Q320" s="111" t="b">
        <v>1</v>
      </c>
      <c r="R320" s="111" t="b">
        <v>1</v>
      </c>
      <c r="T320" s="10">
        <f t="shared" si="18"/>
        <v>7</v>
      </c>
      <c r="U320" s="289">
        <f t="shared" si="19"/>
        <v>8</v>
      </c>
    </row>
    <row r="321" spans="1:21" x14ac:dyDescent="0.25">
      <c r="A321" s="108">
        <v>1</v>
      </c>
      <c r="B321" s="109">
        <v>2</v>
      </c>
      <c r="C321" s="110">
        <f>TPG!J321</f>
        <v>0</v>
      </c>
      <c r="D321" s="111" t="b">
        <v>1</v>
      </c>
      <c r="E321" s="112" t="str">
        <f>RIGHT(TPG!C321,4)&amp;"."&amp;TPG!M321&amp;"."&amp;TPG!K321&amp;"."&amp;$C$5</f>
        <v>...Ma22</v>
      </c>
      <c r="F321" s="113">
        <f t="shared" ca="1" si="16"/>
        <v>44697</v>
      </c>
      <c r="G321" s="114" cm="1">
        <f t="array" ref="G321">IF(SUMPRODUCT((TPG!$Q$19:$AB$19=$B$5)*TPG!Q321:AB321)&gt;0,SUMPRODUCT((TPG!$Q$19:$AB$19=$B$5)*TPG!Q321:AB321),0)</f>
        <v>0</v>
      </c>
      <c r="H321" s="115">
        <f t="shared" ca="1" si="17"/>
        <v>44697</v>
      </c>
      <c r="I321" s="116">
        <v>0</v>
      </c>
      <c r="J321" s="112" t="str">
        <f>LEFT(TPG!D321,20)&amp;"."&amp;TPGPAY!E321</f>
        <v>....Ma22</v>
      </c>
      <c r="K321" s="111" t="b">
        <v>1</v>
      </c>
      <c r="L321" s="117" t="s">
        <v>1275</v>
      </c>
      <c r="M321" s="111" t="b">
        <v>1</v>
      </c>
      <c r="N321" s="111" t="s">
        <v>1276</v>
      </c>
      <c r="O321" s="118">
        <f>TPG!I321</f>
        <v>0</v>
      </c>
      <c r="P321" s="111" t="b">
        <v>1</v>
      </c>
      <c r="Q321" s="111" t="b">
        <v>1</v>
      </c>
      <c r="R321" s="111" t="b">
        <v>1</v>
      </c>
      <c r="T321" s="10">
        <f t="shared" si="18"/>
        <v>7</v>
      </c>
      <c r="U321" s="289">
        <f t="shared" si="19"/>
        <v>8</v>
      </c>
    </row>
    <row r="322" spans="1:21" x14ac:dyDescent="0.25">
      <c r="A322" s="108">
        <v>1</v>
      </c>
      <c r="B322" s="109">
        <v>2</v>
      </c>
      <c r="C322" s="110">
        <f>TPG!J322</f>
        <v>0</v>
      </c>
      <c r="D322" s="111" t="b">
        <v>1</v>
      </c>
      <c r="E322" s="112" t="str">
        <f>RIGHT(TPG!C322,4)&amp;"."&amp;TPG!M322&amp;"."&amp;TPG!K322&amp;"."&amp;$C$5</f>
        <v>...Ma22</v>
      </c>
      <c r="F322" s="113">
        <f t="shared" ca="1" si="16"/>
        <v>44697</v>
      </c>
      <c r="G322" s="114" cm="1">
        <f t="array" ref="G322">IF(SUMPRODUCT((TPG!$Q$19:$AB$19=$B$5)*TPG!Q322:AB322)&gt;0,SUMPRODUCT((TPG!$Q$19:$AB$19=$B$5)*TPG!Q322:AB322),0)</f>
        <v>0</v>
      </c>
      <c r="H322" s="115">
        <f t="shared" ca="1" si="17"/>
        <v>44697</v>
      </c>
      <c r="I322" s="116">
        <v>0</v>
      </c>
      <c r="J322" s="112" t="str">
        <f>LEFT(TPG!D322,20)&amp;"."&amp;TPGPAY!E322</f>
        <v>....Ma22</v>
      </c>
      <c r="K322" s="111" t="b">
        <v>1</v>
      </c>
      <c r="L322" s="117" t="s">
        <v>1275</v>
      </c>
      <c r="M322" s="111" t="b">
        <v>1</v>
      </c>
      <c r="N322" s="111" t="s">
        <v>1276</v>
      </c>
      <c r="O322" s="118">
        <f>TPG!I322</f>
        <v>0</v>
      </c>
      <c r="P322" s="111" t="b">
        <v>1</v>
      </c>
      <c r="Q322" s="111" t="b">
        <v>1</v>
      </c>
      <c r="R322" s="111" t="b">
        <v>1</v>
      </c>
      <c r="T322" s="10">
        <f t="shared" si="18"/>
        <v>7</v>
      </c>
      <c r="U322" s="289">
        <f t="shared" si="19"/>
        <v>8</v>
      </c>
    </row>
    <row r="323" spans="1:21" x14ac:dyDescent="0.25">
      <c r="A323" s="108">
        <v>1</v>
      </c>
      <c r="B323" s="109">
        <v>2</v>
      </c>
      <c r="C323" s="110">
        <f>TPG!J323</f>
        <v>0</v>
      </c>
      <c r="D323" s="111" t="b">
        <v>1</v>
      </c>
      <c r="E323" s="112" t="str">
        <f>RIGHT(TPG!C323,4)&amp;"."&amp;TPG!M323&amp;"."&amp;TPG!K323&amp;"."&amp;$C$5</f>
        <v>...Ma22</v>
      </c>
      <c r="F323" s="113">
        <f t="shared" ca="1" si="16"/>
        <v>44697</v>
      </c>
      <c r="G323" s="114" cm="1">
        <f t="array" ref="G323">IF(SUMPRODUCT((TPG!$Q$19:$AB$19=$B$5)*TPG!Q323:AB323)&gt;0,SUMPRODUCT((TPG!$Q$19:$AB$19=$B$5)*TPG!Q323:AB323),0)</f>
        <v>0</v>
      </c>
      <c r="H323" s="115">
        <f t="shared" ca="1" si="17"/>
        <v>44697</v>
      </c>
      <c r="I323" s="116">
        <v>0</v>
      </c>
      <c r="J323" s="112" t="str">
        <f>LEFT(TPG!D323,20)&amp;"."&amp;TPGPAY!E323</f>
        <v>....Ma22</v>
      </c>
      <c r="K323" s="111" t="b">
        <v>1</v>
      </c>
      <c r="L323" s="117" t="s">
        <v>1275</v>
      </c>
      <c r="M323" s="111" t="b">
        <v>1</v>
      </c>
      <c r="N323" s="111" t="s">
        <v>1276</v>
      </c>
      <c r="O323" s="118">
        <f>TPG!I323</f>
        <v>0</v>
      </c>
      <c r="P323" s="111" t="b">
        <v>1</v>
      </c>
      <c r="Q323" s="111" t="b">
        <v>1</v>
      </c>
      <c r="R323" s="111" t="b">
        <v>1</v>
      </c>
      <c r="T323" s="10">
        <f t="shared" si="18"/>
        <v>7</v>
      </c>
      <c r="U323" s="289">
        <f t="shared" si="19"/>
        <v>8</v>
      </c>
    </row>
    <row r="324" spans="1:21" x14ac:dyDescent="0.25">
      <c r="A324" s="108">
        <v>1</v>
      </c>
      <c r="B324" s="109">
        <v>2</v>
      </c>
      <c r="C324" s="110">
        <f>TPG!J324</f>
        <v>0</v>
      </c>
      <c r="D324" s="111" t="b">
        <v>1</v>
      </c>
      <c r="E324" s="112" t="str">
        <f>RIGHT(TPG!C324,4)&amp;"."&amp;TPG!M324&amp;"."&amp;TPG!K324&amp;"."&amp;$C$5</f>
        <v>...Ma22</v>
      </c>
      <c r="F324" s="113">
        <f t="shared" ca="1" si="16"/>
        <v>44697</v>
      </c>
      <c r="G324" s="114" cm="1">
        <f t="array" ref="G324">IF(SUMPRODUCT((TPG!$Q$19:$AB$19=$B$5)*TPG!Q324:AB324)&gt;0,SUMPRODUCT((TPG!$Q$19:$AB$19=$B$5)*TPG!Q324:AB324),0)</f>
        <v>0</v>
      </c>
      <c r="H324" s="115">
        <f t="shared" ca="1" si="17"/>
        <v>44697</v>
      </c>
      <c r="I324" s="116">
        <v>0</v>
      </c>
      <c r="J324" s="112" t="str">
        <f>LEFT(TPG!D324,20)&amp;"."&amp;TPGPAY!E324</f>
        <v>....Ma22</v>
      </c>
      <c r="K324" s="111" t="b">
        <v>1</v>
      </c>
      <c r="L324" s="117" t="s">
        <v>1275</v>
      </c>
      <c r="M324" s="111" t="b">
        <v>1</v>
      </c>
      <c r="N324" s="111" t="s">
        <v>1276</v>
      </c>
      <c r="O324" s="118">
        <f>TPG!I324</f>
        <v>0</v>
      </c>
      <c r="P324" s="111" t="b">
        <v>1</v>
      </c>
      <c r="Q324" s="111" t="b">
        <v>1</v>
      </c>
      <c r="R324" s="111" t="b">
        <v>1</v>
      </c>
      <c r="T324" s="10">
        <f t="shared" si="18"/>
        <v>7</v>
      </c>
      <c r="U324" s="289">
        <f t="shared" si="19"/>
        <v>8</v>
      </c>
    </row>
    <row r="325" spans="1:21" x14ac:dyDescent="0.25">
      <c r="A325" s="108">
        <v>1</v>
      </c>
      <c r="B325" s="109">
        <v>2</v>
      </c>
      <c r="C325" s="110">
        <f>TPG!J325</f>
        <v>0</v>
      </c>
      <c r="D325" s="111" t="b">
        <v>1</v>
      </c>
      <c r="E325" s="112" t="str">
        <f>RIGHT(TPG!C325,4)&amp;"."&amp;TPG!M325&amp;"."&amp;TPG!K325&amp;"."&amp;$C$5</f>
        <v>...Ma22</v>
      </c>
      <c r="F325" s="113">
        <f t="shared" ca="1" si="16"/>
        <v>44697</v>
      </c>
      <c r="G325" s="114" cm="1">
        <f t="array" ref="G325">IF(SUMPRODUCT((TPG!$Q$19:$AB$19=$B$5)*TPG!Q325:AB325)&gt;0,SUMPRODUCT((TPG!$Q$19:$AB$19=$B$5)*TPG!Q325:AB325),0)</f>
        <v>0</v>
      </c>
      <c r="H325" s="115">
        <f t="shared" ca="1" si="17"/>
        <v>44697</v>
      </c>
      <c r="I325" s="116">
        <v>0</v>
      </c>
      <c r="J325" s="112" t="str">
        <f>LEFT(TPG!D325,20)&amp;"."&amp;TPGPAY!E325</f>
        <v>....Ma22</v>
      </c>
      <c r="K325" s="111" t="b">
        <v>1</v>
      </c>
      <c r="L325" s="117" t="s">
        <v>1275</v>
      </c>
      <c r="M325" s="111" t="b">
        <v>1</v>
      </c>
      <c r="N325" s="111" t="s">
        <v>1276</v>
      </c>
      <c r="O325" s="118">
        <f>TPG!I325</f>
        <v>0</v>
      </c>
      <c r="P325" s="111" t="b">
        <v>1</v>
      </c>
      <c r="Q325" s="111" t="b">
        <v>1</v>
      </c>
      <c r="R325" s="111" t="b">
        <v>1</v>
      </c>
      <c r="T325" s="10">
        <f t="shared" si="18"/>
        <v>7</v>
      </c>
      <c r="U325" s="289">
        <f t="shared" si="19"/>
        <v>8</v>
      </c>
    </row>
    <row r="326" spans="1:21" x14ac:dyDescent="0.25">
      <c r="A326" s="108">
        <v>1</v>
      </c>
      <c r="B326" s="109">
        <v>2</v>
      </c>
      <c r="C326" s="110">
        <f>TPG!J326</f>
        <v>0</v>
      </c>
      <c r="D326" s="111" t="b">
        <v>1</v>
      </c>
      <c r="E326" s="112" t="str">
        <f>RIGHT(TPG!C326,4)&amp;"."&amp;TPG!M326&amp;"."&amp;TPG!K326&amp;"."&amp;$C$5</f>
        <v>...Ma22</v>
      </c>
      <c r="F326" s="113">
        <f t="shared" ca="1" si="16"/>
        <v>44697</v>
      </c>
      <c r="G326" s="114" cm="1">
        <f t="array" ref="G326">IF(SUMPRODUCT((TPG!$Q$19:$AB$19=$B$5)*TPG!Q326:AB326)&gt;0,SUMPRODUCT((TPG!$Q$19:$AB$19=$B$5)*TPG!Q326:AB326),0)</f>
        <v>0</v>
      </c>
      <c r="H326" s="115">
        <f t="shared" ca="1" si="17"/>
        <v>44697</v>
      </c>
      <c r="I326" s="116">
        <v>0</v>
      </c>
      <c r="J326" s="112" t="str">
        <f>LEFT(TPG!D326,20)&amp;"."&amp;TPGPAY!E326</f>
        <v>....Ma22</v>
      </c>
      <c r="K326" s="111" t="b">
        <v>1</v>
      </c>
      <c r="L326" s="117" t="s">
        <v>1275</v>
      </c>
      <c r="M326" s="111" t="b">
        <v>1</v>
      </c>
      <c r="N326" s="111" t="s">
        <v>1276</v>
      </c>
      <c r="O326" s="118">
        <f>TPG!I326</f>
        <v>0</v>
      </c>
      <c r="P326" s="111" t="b">
        <v>1</v>
      </c>
      <c r="Q326" s="111" t="b">
        <v>1</v>
      </c>
      <c r="R326" s="111" t="b">
        <v>1</v>
      </c>
      <c r="T326" s="10">
        <f t="shared" si="18"/>
        <v>7</v>
      </c>
      <c r="U326" s="289">
        <f t="shared" si="19"/>
        <v>8</v>
      </c>
    </row>
    <row r="327" spans="1:21" x14ac:dyDescent="0.25">
      <c r="A327" s="108">
        <v>1</v>
      </c>
      <c r="B327" s="109">
        <v>2</v>
      </c>
      <c r="C327" s="110">
        <f>TPG!J327</f>
        <v>0</v>
      </c>
      <c r="D327" s="111" t="b">
        <v>1</v>
      </c>
      <c r="E327" s="112" t="str">
        <f>RIGHT(TPG!C327,4)&amp;"."&amp;TPG!M327&amp;"."&amp;TPG!K327&amp;"."&amp;$C$5</f>
        <v>...Ma22</v>
      </c>
      <c r="F327" s="113">
        <f t="shared" ca="1" si="16"/>
        <v>44697</v>
      </c>
      <c r="G327" s="114" cm="1">
        <f t="array" ref="G327">IF(SUMPRODUCT((TPG!$Q$19:$AB$19=$B$5)*TPG!Q327:AB327)&gt;0,SUMPRODUCT((TPG!$Q$19:$AB$19=$B$5)*TPG!Q327:AB327),0)</f>
        <v>0</v>
      </c>
      <c r="H327" s="115">
        <f t="shared" ca="1" si="17"/>
        <v>44697</v>
      </c>
      <c r="I327" s="116">
        <v>0</v>
      </c>
      <c r="J327" s="112" t="str">
        <f>LEFT(TPG!D327,20)&amp;"."&amp;TPGPAY!E327</f>
        <v>....Ma22</v>
      </c>
      <c r="K327" s="111" t="b">
        <v>1</v>
      </c>
      <c r="L327" s="117" t="s">
        <v>1275</v>
      </c>
      <c r="M327" s="111" t="b">
        <v>1</v>
      </c>
      <c r="N327" s="111" t="s">
        <v>1276</v>
      </c>
      <c r="O327" s="118">
        <f>TPG!I327</f>
        <v>0</v>
      </c>
      <c r="P327" s="111" t="b">
        <v>1</v>
      </c>
      <c r="Q327" s="111" t="b">
        <v>1</v>
      </c>
      <c r="R327" s="111" t="b">
        <v>1</v>
      </c>
      <c r="T327" s="10">
        <f t="shared" si="18"/>
        <v>7</v>
      </c>
      <c r="U327" s="289">
        <f t="shared" si="19"/>
        <v>8</v>
      </c>
    </row>
    <row r="328" spans="1:21" x14ac:dyDescent="0.25">
      <c r="A328" s="108">
        <v>1</v>
      </c>
      <c r="B328" s="109">
        <v>2</v>
      </c>
      <c r="C328" s="110">
        <f>TPG!J328</f>
        <v>0</v>
      </c>
      <c r="D328" s="111" t="b">
        <v>1</v>
      </c>
      <c r="E328" s="112" t="str">
        <f>RIGHT(TPG!C328,4)&amp;"."&amp;TPG!M328&amp;"."&amp;TPG!K328&amp;"."&amp;$C$5</f>
        <v>...Ma22</v>
      </c>
      <c r="F328" s="113">
        <f t="shared" ca="1" si="16"/>
        <v>44697</v>
      </c>
      <c r="G328" s="114" cm="1">
        <f t="array" ref="G328">IF(SUMPRODUCT((TPG!$Q$19:$AB$19=$B$5)*TPG!Q328:AB328)&gt;0,SUMPRODUCT((TPG!$Q$19:$AB$19=$B$5)*TPG!Q328:AB328),0)</f>
        <v>0</v>
      </c>
      <c r="H328" s="115">
        <f t="shared" ca="1" si="17"/>
        <v>44697</v>
      </c>
      <c r="I328" s="116">
        <v>0</v>
      </c>
      <c r="J328" s="112" t="str">
        <f>LEFT(TPG!D328,20)&amp;"."&amp;TPGPAY!E328</f>
        <v>....Ma22</v>
      </c>
      <c r="K328" s="111" t="b">
        <v>1</v>
      </c>
      <c r="L328" s="117" t="s">
        <v>1275</v>
      </c>
      <c r="M328" s="111" t="b">
        <v>1</v>
      </c>
      <c r="N328" s="111" t="s">
        <v>1276</v>
      </c>
      <c r="O328" s="118">
        <f>TPG!I328</f>
        <v>0</v>
      </c>
      <c r="P328" s="111" t="b">
        <v>1</v>
      </c>
      <c r="Q328" s="111" t="b">
        <v>1</v>
      </c>
      <c r="R328" s="111" t="b">
        <v>1</v>
      </c>
      <c r="T328" s="10">
        <f t="shared" si="18"/>
        <v>7</v>
      </c>
      <c r="U328" s="289">
        <f t="shared" si="19"/>
        <v>8</v>
      </c>
    </row>
    <row r="329" spans="1:21" x14ac:dyDescent="0.25">
      <c r="A329" s="108">
        <v>1</v>
      </c>
      <c r="B329" s="109">
        <v>2</v>
      </c>
      <c r="C329" s="110">
        <f>TPG!J329</f>
        <v>0</v>
      </c>
      <c r="D329" s="111" t="b">
        <v>1</v>
      </c>
      <c r="E329" s="112" t="str">
        <f>RIGHT(TPG!C329,4)&amp;"."&amp;TPG!M329&amp;"."&amp;TPG!K329&amp;"."&amp;$C$5</f>
        <v>...Ma22</v>
      </c>
      <c r="F329" s="113">
        <f t="shared" ca="1" si="16"/>
        <v>44697</v>
      </c>
      <c r="G329" s="114" cm="1">
        <f t="array" ref="G329">IF(SUMPRODUCT((TPG!$Q$19:$AB$19=$B$5)*TPG!Q329:AB329)&gt;0,SUMPRODUCT((TPG!$Q$19:$AB$19=$B$5)*TPG!Q329:AB329),0)</f>
        <v>0</v>
      </c>
      <c r="H329" s="115">
        <f t="shared" ca="1" si="17"/>
        <v>44697</v>
      </c>
      <c r="I329" s="116">
        <v>0</v>
      </c>
      <c r="J329" s="112" t="str">
        <f>LEFT(TPG!D329,20)&amp;"."&amp;TPGPAY!E329</f>
        <v>....Ma22</v>
      </c>
      <c r="K329" s="111" t="b">
        <v>1</v>
      </c>
      <c r="L329" s="117" t="s">
        <v>1275</v>
      </c>
      <c r="M329" s="111" t="b">
        <v>1</v>
      </c>
      <c r="N329" s="111" t="s">
        <v>1276</v>
      </c>
      <c r="O329" s="118">
        <f>TPG!I329</f>
        <v>0</v>
      </c>
      <c r="P329" s="111" t="b">
        <v>1</v>
      </c>
      <c r="Q329" s="111" t="b">
        <v>1</v>
      </c>
      <c r="R329" s="111" t="b">
        <v>1</v>
      </c>
      <c r="T329" s="10">
        <f t="shared" si="18"/>
        <v>7</v>
      </c>
      <c r="U329" s="289">
        <f t="shared" si="19"/>
        <v>8</v>
      </c>
    </row>
    <row r="330" spans="1:21" x14ac:dyDescent="0.25">
      <c r="A330" s="108">
        <v>1</v>
      </c>
      <c r="B330" s="109">
        <v>2</v>
      </c>
      <c r="C330" s="110">
        <f>TPG!J330</f>
        <v>0</v>
      </c>
      <c r="D330" s="111" t="b">
        <v>1</v>
      </c>
      <c r="E330" s="112" t="str">
        <f>RIGHT(TPG!C330,4)&amp;"."&amp;TPG!M330&amp;"."&amp;TPG!K330&amp;"."&amp;$C$5</f>
        <v>...Ma22</v>
      </c>
      <c r="F330" s="113">
        <f t="shared" ca="1" si="16"/>
        <v>44697</v>
      </c>
      <c r="G330" s="114" cm="1">
        <f t="array" ref="G330">IF(SUMPRODUCT((TPG!$Q$19:$AB$19=$B$5)*TPG!Q330:AB330)&gt;0,SUMPRODUCT((TPG!$Q$19:$AB$19=$B$5)*TPG!Q330:AB330),0)</f>
        <v>0</v>
      </c>
      <c r="H330" s="115">
        <f t="shared" ca="1" si="17"/>
        <v>44697</v>
      </c>
      <c r="I330" s="116">
        <v>0</v>
      </c>
      <c r="J330" s="112" t="str">
        <f>LEFT(TPG!D330,20)&amp;"."&amp;TPGPAY!E330</f>
        <v>....Ma22</v>
      </c>
      <c r="K330" s="111" t="b">
        <v>1</v>
      </c>
      <c r="L330" s="117" t="s">
        <v>1275</v>
      </c>
      <c r="M330" s="111" t="b">
        <v>1</v>
      </c>
      <c r="N330" s="111" t="s">
        <v>1276</v>
      </c>
      <c r="O330" s="118">
        <f>TPG!I330</f>
        <v>0</v>
      </c>
      <c r="P330" s="111" t="b">
        <v>1</v>
      </c>
      <c r="Q330" s="111" t="b">
        <v>1</v>
      </c>
      <c r="R330" s="111" t="b">
        <v>1</v>
      </c>
      <c r="T330" s="10">
        <f t="shared" si="18"/>
        <v>7</v>
      </c>
      <c r="U330" s="289">
        <f t="shared" si="19"/>
        <v>8</v>
      </c>
    </row>
    <row r="331" spans="1:21" x14ac:dyDescent="0.25">
      <c r="A331" s="108">
        <v>1</v>
      </c>
      <c r="B331" s="109">
        <v>2</v>
      </c>
      <c r="C331" s="110">
        <f>TPG!J331</f>
        <v>0</v>
      </c>
      <c r="D331" s="111" t="b">
        <v>1</v>
      </c>
      <c r="E331" s="112" t="str">
        <f>RIGHT(TPG!C331,4)&amp;"."&amp;TPG!M331&amp;"."&amp;TPG!K331&amp;"."&amp;$C$5</f>
        <v>...Ma22</v>
      </c>
      <c r="F331" s="113">
        <f t="shared" ca="1" si="16"/>
        <v>44697</v>
      </c>
      <c r="G331" s="114" cm="1">
        <f t="array" ref="G331">IF(SUMPRODUCT((TPG!$Q$19:$AB$19=$B$5)*TPG!Q331:AB331)&gt;0,SUMPRODUCT((TPG!$Q$19:$AB$19=$B$5)*TPG!Q331:AB331),0)</f>
        <v>0</v>
      </c>
      <c r="H331" s="115">
        <f t="shared" ca="1" si="17"/>
        <v>44697</v>
      </c>
      <c r="I331" s="116">
        <v>0</v>
      </c>
      <c r="J331" s="112" t="str">
        <f>LEFT(TPG!D331,20)&amp;"."&amp;TPGPAY!E331</f>
        <v>....Ma22</v>
      </c>
      <c r="K331" s="111" t="b">
        <v>1</v>
      </c>
      <c r="L331" s="117" t="s">
        <v>1275</v>
      </c>
      <c r="M331" s="111" t="b">
        <v>1</v>
      </c>
      <c r="N331" s="111" t="s">
        <v>1276</v>
      </c>
      <c r="O331" s="118">
        <f>TPG!I331</f>
        <v>0</v>
      </c>
      <c r="P331" s="111" t="b">
        <v>1</v>
      </c>
      <c r="Q331" s="111" t="b">
        <v>1</v>
      </c>
      <c r="R331" s="111" t="b">
        <v>1</v>
      </c>
      <c r="T331" s="10">
        <f t="shared" si="18"/>
        <v>7</v>
      </c>
      <c r="U331" s="289">
        <f t="shared" si="19"/>
        <v>8</v>
      </c>
    </row>
    <row r="332" spans="1:21" x14ac:dyDescent="0.25">
      <c r="A332" s="108">
        <v>1</v>
      </c>
      <c r="B332" s="109">
        <v>2</v>
      </c>
      <c r="C332" s="110">
        <f>TPG!J332</f>
        <v>0</v>
      </c>
      <c r="D332" s="111" t="b">
        <v>1</v>
      </c>
      <c r="E332" s="112" t="str">
        <f>RIGHT(TPG!C332,4)&amp;"."&amp;TPG!M332&amp;"."&amp;TPG!K332&amp;"."&amp;$C$5</f>
        <v>...Ma22</v>
      </c>
      <c r="F332" s="113">
        <f t="shared" ca="1" si="16"/>
        <v>44697</v>
      </c>
      <c r="G332" s="114" cm="1">
        <f t="array" ref="G332">IF(SUMPRODUCT((TPG!$Q$19:$AB$19=$B$5)*TPG!Q332:AB332)&gt;0,SUMPRODUCT((TPG!$Q$19:$AB$19=$B$5)*TPG!Q332:AB332),0)</f>
        <v>0</v>
      </c>
      <c r="H332" s="115">
        <f t="shared" ca="1" si="17"/>
        <v>44697</v>
      </c>
      <c r="I332" s="116">
        <v>0</v>
      </c>
      <c r="J332" s="112" t="str">
        <f>LEFT(TPG!D332,20)&amp;"."&amp;TPGPAY!E332</f>
        <v>....Ma22</v>
      </c>
      <c r="K332" s="111" t="b">
        <v>1</v>
      </c>
      <c r="L332" s="117" t="s">
        <v>1275</v>
      </c>
      <c r="M332" s="111" t="b">
        <v>1</v>
      </c>
      <c r="N332" s="111" t="s">
        <v>1276</v>
      </c>
      <c r="O332" s="118">
        <f>TPG!I332</f>
        <v>0</v>
      </c>
      <c r="P332" s="111" t="b">
        <v>1</v>
      </c>
      <c r="Q332" s="111" t="b">
        <v>1</v>
      </c>
      <c r="R332" s="111" t="b">
        <v>1</v>
      </c>
      <c r="T332" s="10">
        <f t="shared" si="18"/>
        <v>7</v>
      </c>
      <c r="U332" s="289">
        <f t="shared" si="19"/>
        <v>8</v>
      </c>
    </row>
    <row r="333" spans="1:21" x14ac:dyDescent="0.25">
      <c r="A333" s="108">
        <v>1</v>
      </c>
      <c r="B333" s="109">
        <v>2</v>
      </c>
      <c r="C333" s="110">
        <f>TPG!J333</f>
        <v>0</v>
      </c>
      <c r="D333" s="111" t="b">
        <v>1</v>
      </c>
      <c r="E333" s="112" t="str">
        <f>RIGHT(TPG!C333,4)&amp;"."&amp;TPG!M333&amp;"."&amp;TPG!K333&amp;"."&amp;$C$5</f>
        <v>...Ma22</v>
      </c>
      <c r="F333" s="113">
        <f t="shared" ca="1" si="16"/>
        <v>44697</v>
      </c>
      <c r="G333" s="114" cm="1">
        <f t="array" ref="G333">IF(SUMPRODUCT((TPG!$Q$19:$AB$19=$B$5)*TPG!Q333:AB333)&gt;0,SUMPRODUCT((TPG!$Q$19:$AB$19=$B$5)*TPG!Q333:AB333),0)</f>
        <v>0</v>
      </c>
      <c r="H333" s="115">
        <f t="shared" ca="1" si="17"/>
        <v>44697</v>
      </c>
      <c r="I333" s="116">
        <v>0</v>
      </c>
      <c r="J333" s="112" t="str">
        <f>LEFT(TPG!D333,20)&amp;"."&amp;TPGPAY!E333</f>
        <v>....Ma22</v>
      </c>
      <c r="K333" s="111" t="b">
        <v>1</v>
      </c>
      <c r="L333" s="117" t="s">
        <v>1275</v>
      </c>
      <c r="M333" s="111" t="b">
        <v>1</v>
      </c>
      <c r="N333" s="111" t="s">
        <v>1276</v>
      </c>
      <c r="O333" s="118">
        <f>TPG!I333</f>
        <v>0</v>
      </c>
      <c r="P333" s="111" t="b">
        <v>1</v>
      </c>
      <c r="Q333" s="111" t="b">
        <v>1</v>
      </c>
      <c r="R333" s="111" t="b">
        <v>1</v>
      </c>
      <c r="T333" s="10">
        <f t="shared" si="18"/>
        <v>7</v>
      </c>
      <c r="U333" s="289">
        <f t="shared" si="19"/>
        <v>8</v>
      </c>
    </row>
    <row r="334" spans="1:21" x14ac:dyDescent="0.25">
      <c r="A334" s="108">
        <v>1</v>
      </c>
      <c r="B334" s="109">
        <v>2</v>
      </c>
      <c r="C334" s="110">
        <f>TPG!J334</f>
        <v>0</v>
      </c>
      <c r="D334" s="111" t="b">
        <v>1</v>
      </c>
      <c r="E334" s="112" t="str">
        <f>RIGHT(TPG!C334,4)&amp;"."&amp;TPG!M334&amp;"."&amp;TPG!K334&amp;"."&amp;$C$5</f>
        <v>...Ma22</v>
      </c>
      <c r="F334" s="113">
        <f t="shared" ca="1" si="16"/>
        <v>44697</v>
      </c>
      <c r="G334" s="114" cm="1">
        <f t="array" ref="G334">IF(SUMPRODUCT((TPG!$Q$19:$AB$19=$B$5)*TPG!Q334:AB334)&gt;0,SUMPRODUCT((TPG!$Q$19:$AB$19=$B$5)*TPG!Q334:AB334),0)</f>
        <v>0</v>
      </c>
      <c r="H334" s="115">
        <f t="shared" ca="1" si="17"/>
        <v>44697</v>
      </c>
      <c r="I334" s="116">
        <v>0</v>
      </c>
      <c r="J334" s="112" t="str">
        <f>LEFT(TPG!D334,20)&amp;"."&amp;TPGPAY!E334</f>
        <v>....Ma22</v>
      </c>
      <c r="K334" s="111" t="b">
        <v>1</v>
      </c>
      <c r="L334" s="117" t="s">
        <v>1275</v>
      </c>
      <c r="M334" s="111" t="b">
        <v>1</v>
      </c>
      <c r="N334" s="111" t="s">
        <v>1276</v>
      </c>
      <c r="O334" s="118">
        <f>TPG!I334</f>
        <v>0</v>
      </c>
      <c r="P334" s="111" t="b">
        <v>1</v>
      </c>
      <c r="Q334" s="111" t="b">
        <v>1</v>
      </c>
      <c r="R334" s="111" t="b">
        <v>1</v>
      </c>
      <c r="T334" s="10">
        <f t="shared" si="18"/>
        <v>7</v>
      </c>
      <c r="U334" s="289">
        <f t="shared" si="19"/>
        <v>8</v>
      </c>
    </row>
    <row r="335" spans="1:21" x14ac:dyDescent="0.25">
      <c r="A335" s="108">
        <v>1</v>
      </c>
      <c r="B335" s="109">
        <v>2</v>
      </c>
      <c r="C335" s="110">
        <f>TPG!J335</f>
        <v>0</v>
      </c>
      <c r="D335" s="111" t="b">
        <v>1</v>
      </c>
      <c r="E335" s="112" t="str">
        <f>RIGHT(TPG!C335,4)&amp;"."&amp;TPG!M335&amp;"."&amp;TPG!K335&amp;"."&amp;$C$5</f>
        <v>...Ma22</v>
      </c>
      <c r="F335" s="113">
        <f t="shared" ca="1" si="16"/>
        <v>44697</v>
      </c>
      <c r="G335" s="114" cm="1">
        <f t="array" ref="G335">IF(SUMPRODUCT((TPG!$Q$19:$AB$19=$B$5)*TPG!Q335:AB335)&gt;0,SUMPRODUCT((TPG!$Q$19:$AB$19=$B$5)*TPG!Q335:AB335),0)</f>
        <v>0</v>
      </c>
      <c r="H335" s="115">
        <f t="shared" ca="1" si="17"/>
        <v>44697</v>
      </c>
      <c r="I335" s="116">
        <v>0</v>
      </c>
      <c r="J335" s="112" t="str">
        <f>LEFT(TPG!D335,20)&amp;"."&amp;TPGPAY!E335</f>
        <v>....Ma22</v>
      </c>
      <c r="K335" s="111" t="b">
        <v>1</v>
      </c>
      <c r="L335" s="117" t="s">
        <v>1275</v>
      </c>
      <c r="M335" s="111" t="b">
        <v>1</v>
      </c>
      <c r="N335" s="111" t="s">
        <v>1276</v>
      </c>
      <c r="O335" s="118">
        <f>TPG!I335</f>
        <v>0</v>
      </c>
      <c r="P335" s="111" t="b">
        <v>1</v>
      </c>
      <c r="Q335" s="111" t="b">
        <v>1</v>
      </c>
      <c r="R335" s="111" t="b">
        <v>1</v>
      </c>
      <c r="T335" s="10">
        <f t="shared" si="18"/>
        <v>7</v>
      </c>
      <c r="U335" s="289">
        <f t="shared" si="19"/>
        <v>8</v>
      </c>
    </row>
    <row r="336" spans="1:21" x14ac:dyDescent="0.25">
      <c r="A336" s="108">
        <v>1</v>
      </c>
      <c r="B336" s="109">
        <v>2</v>
      </c>
      <c r="C336" s="110">
        <f>TPG!J336</f>
        <v>0</v>
      </c>
      <c r="D336" s="111" t="b">
        <v>1</v>
      </c>
      <c r="E336" s="112" t="str">
        <f>RIGHT(TPG!C336,4)&amp;"."&amp;TPG!M336&amp;"."&amp;TPG!K336&amp;"."&amp;$C$5</f>
        <v>...Ma22</v>
      </c>
      <c r="F336" s="113">
        <f t="shared" ca="1" si="16"/>
        <v>44697</v>
      </c>
      <c r="G336" s="114" cm="1">
        <f t="array" ref="G336">IF(SUMPRODUCT((TPG!$Q$19:$AB$19=$B$5)*TPG!Q336:AB336)&gt;0,SUMPRODUCT((TPG!$Q$19:$AB$19=$B$5)*TPG!Q336:AB336),0)</f>
        <v>0</v>
      </c>
      <c r="H336" s="115">
        <f t="shared" ca="1" si="17"/>
        <v>44697</v>
      </c>
      <c r="I336" s="116">
        <v>0</v>
      </c>
      <c r="J336" s="112" t="str">
        <f>LEFT(TPG!D336,20)&amp;"."&amp;TPGPAY!E336</f>
        <v>....Ma22</v>
      </c>
      <c r="K336" s="111" t="b">
        <v>1</v>
      </c>
      <c r="L336" s="117" t="s">
        <v>1275</v>
      </c>
      <c r="M336" s="111" t="b">
        <v>1</v>
      </c>
      <c r="N336" s="111" t="s">
        <v>1276</v>
      </c>
      <c r="O336" s="118">
        <f>TPG!I336</f>
        <v>0</v>
      </c>
      <c r="P336" s="111" t="b">
        <v>1</v>
      </c>
      <c r="Q336" s="111" t="b">
        <v>1</v>
      </c>
      <c r="R336" s="111" t="b">
        <v>1</v>
      </c>
      <c r="T336" s="10">
        <f t="shared" si="18"/>
        <v>7</v>
      </c>
      <c r="U336" s="289">
        <f t="shared" si="19"/>
        <v>8</v>
      </c>
    </row>
    <row r="337" spans="1:21" x14ac:dyDescent="0.25">
      <c r="A337" s="108">
        <v>1</v>
      </c>
      <c r="B337" s="109">
        <v>2</v>
      </c>
      <c r="C337" s="110">
        <f>TPG!J337</f>
        <v>0</v>
      </c>
      <c r="D337" s="111" t="b">
        <v>1</v>
      </c>
      <c r="E337" s="112" t="str">
        <f>RIGHT(TPG!C337,4)&amp;"."&amp;TPG!M337&amp;"."&amp;TPG!K337&amp;"."&amp;$C$5</f>
        <v>...Ma22</v>
      </c>
      <c r="F337" s="113">
        <f t="shared" ca="1" si="16"/>
        <v>44697</v>
      </c>
      <c r="G337" s="114" cm="1">
        <f t="array" ref="G337">IF(SUMPRODUCT((TPG!$Q$19:$AB$19=$B$5)*TPG!Q337:AB337)&gt;0,SUMPRODUCT((TPG!$Q$19:$AB$19=$B$5)*TPG!Q337:AB337),0)</f>
        <v>0</v>
      </c>
      <c r="H337" s="115">
        <f t="shared" ca="1" si="17"/>
        <v>44697</v>
      </c>
      <c r="I337" s="116">
        <v>0</v>
      </c>
      <c r="J337" s="112" t="str">
        <f>LEFT(TPG!D337,20)&amp;"."&amp;TPGPAY!E337</f>
        <v>....Ma22</v>
      </c>
      <c r="K337" s="111" t="b">
        <v>1</v>
      </c>
      <c r="L337" s="117" t="s">
        <v>1275</v>
      </c>
      <c r="M337" s="111" t="b">
        <v>1</v>
      </c>
      <c r="N337" s="111" t="s">
        <v>1276</v>
      </c>
      <c r="O337" s="118">
        <f>TPG!I337</f>
        <v>0</v>
      </c>
      <c r="P337" s="111" t="b">
        <v>1</v>
      </c>
      <c r="Q337" s="111" t="b">
        <v>1</v>
      </c>
      <c r="R337" s="111" t="b">
        <v>1</v>
      </c>
      <c r="T337" s="10">
        <f t="shared" si="18"/>
        <v>7</v>
      </c>
      <c r="U337" s="289">
        <f t="shared" si="19"/>
        <v>8</v>
      </c>
    </row>
    <row r="338" spans="1:21" x14ac:dyDescent="0.25">
      <c r="A338" s="108">
        <v>1</v>
      </c>
      <c r="B338" s="109">
        <v>2</v>
      </c>
      <c r="C338" s="110">
        <f>TPG!J338</f>
        <v>0</v>
      </c>
      <c r="D338" s="111" t="b">
        <v>1</v>
      </c>
      <c r="E338" s="112" t="str">
        <f>RIGHT(TPG!C338,4)&amp;"."&amp;TPG!M338&amp;"."&amp;TPG!K338&amp;"."&amp;$C$5</f>
        <v>...Ma22</v>
      </c>
      <c r="F338" s="113">
        <f t="shared" ca="1" si="16"/>
        <v>44697</v>
      </c>
      <c r="G338" s="114" cm="1">
        <f t="array" ref="G338">IF(SUMPRODUCT((TPG!$Q$19:$AB$19=$B$5)*TPG!Q338:AB338)&gt;0,SUMPRODUCT((TPG!$Q$19:$AB$19=$B$5)*TPG!Q338:AB338),0)</f>
        <v>0</v>
      </c>
      <c r="H338" s="115">
        <f t="shared" ca="1" si="17"/>
        <v>44697</v>
      </c>
      <c r="I338" s="116">
        <v>0</v>
      </c>
      <c r="J338" s="112" t="str">
        <f>LEFT(TPG!D338,20)&amp;"."&amp;TPGPAY!E338</f>
        <v>....Ma22</v>
      </c>
      <c r="K338" s="111" t="b">
        <v>1</v>
      </c>
      <c r="L338" s="117" t="s">
        <v>1275</v>
      </c>
      <c r="M338" s="111" t="b">
        <v>1</v>
      </c>
      <c r="N338" s="111" t="s">
        <v>1276</v>
      </c>
      <c r="O338" s="118">
        <f>TPG!I338</f>
        <v>0</v>
      </c>
      <c r="P338" s="111" t="b">
        <v>1</v>
      </c>
      <c r="Q338" s="111" t="b">
        <v>1</v>
      </c>
      <c r="R338" s="111" t="b">
        <v>1</v>
      </c>
      <c r="T338" s="10">
        <f t="shared" si="18"/>
        <v>7</v>
      </c>
      <c r="U338" s="289">
        <f t="shared" si="19"/>
        <v>8</v>
      </c>
    </row>
    <row r="339" spans="1:21" x14ac:dyDescent="0.25">
      <c r="A339" s="108">
        <v>1</v>
      </c>
      <c r="B339" s="109">
        <v>2</v>
      </c>
      <c r="C339" s="110">
        <f>TPG!J339</f>
        <v>0</v>
      </c>
      <c r="D339" s="111" t="b">
        <v>1</v>
      </c>
      <c r="E339" s="112" t="str">
        <f>RIGHT(TPG!C339,4)&amp;"."&amp;TPG!M339&amp;"."&amp;TPG!K339&amp;"."&amp;$C$5</f>
        <v>...Ma22</v>
      </c>
      <c r="F339" s="113">
        <f t="shared" ca="1" si="16"/>
        <v>44697</v>
      </c>
      <c r="G339" s="114" cm="1">
        <f t="array" ref="G339">IF(SUMPRODUCT((TPG!$Q$19:$AB$19=$B$5)*TPG!Q339:AB339)&gt;0,SUMPRODUCT((TPG!$Q$19:$AB$19=$B$5)*TPG!Q339:AB339),0)</f>
        <v>0</v>
      </c>
      <c r="H339" s="115">
        <f t="shared" ca="1" si="17"/>
        <v>44697</v>
      </c>
      <c r="I339" s="116">
        <v>0</v>
      </c>
      <c r="J339" s="112" t="str">
        <f>LEFT(TPG!D339,20)&amp;"."&amp;TPGPAY!E339</f>
        <v>....Ma22</v>
      </c>
      <c r="K339" s="111" t="b">
        <v>1</v>
      </c>
      <c r="L339" s="117" t="s">
        <v>1275</v>
      </c>
      <c r="M339" s="111" t="b">
        <v>1</v>
      </c>
      <c r="N339" s="111" t="s">
        <v>1276</v>
      </c>
      <c r="O339" s="118">
        <f>TPG!I339</f>
        <v>0</v>
      </c>
      <c r="P339" s="111" t="b">
        <v>1</v>
      </c>
      <c r="Q339" s="111" t="b">
        <v>1</v>
      </c>
      <c r="R339" s="111" t="b">
        <v>1</v>
      </c>
      <c r="T339" s="10">
        <f t="shared" si="18"/>
        <v>7</v>
      </c>
      <c r="U339" s="289">
        <f t="shared" si="19"/>
        <v>8</v>
      </c>
    </row>
    <row r="340" spans="1:21" x14ac:dyDescent="0.25">
      <c r="A340" s="108">
        <v>1</v>
      </c>
      <c r="B340" s="109">
        <v>2</v>
      </c>
      <c r="C340" s="110">
        <f>TPG!J340</f>
        <v>0</v>
      </c>
      <c r="D340" s="111" t="b">
        <v>1</v>
      </c>
      <c r="E340" s="112" t="str">
        <f>RIGHT(TPG!C340,4)&amp;"."&amp;TPG!M340&amp;"."&amp;TPG!K340&amp;"."&amp;$C$5</f>
        <v>...Ma22</v>
      </c>
      <c r="F340" s="113">
        <f t="shared" ca="1" si="16"/>
        <v>44697</v>
      </c>
      <c r="G340" s="114" cm="1">
        <f t="array" ref="G340">IF(SUMPRODUCT((TPG!$Q$19:$AB$19=$B$5)*TPG!Q340:AB340)&gt;0,SUMPRODUCT((TPG!$Q$19:$AB$19=$B$5)*TPG!Q340:AB340),0)</f>
        <v>0</v>
      </c>
      <c r="H340" s="115">
        <f t="shared" ca="1" si="17"/>
        <v>44697</v>
      </c>
      <c r="I340" s="116">
        <v>0</v>
      </c>
      <c r="J340" s="112" t="str">
        <f>LEFT(TPG!D340,20)&amp;"."&amp;TPGPAY!E340</f>
        <v>....Ma22</v>
      </c>
      <c r="K340" s="111" t="b">
        <v>1</v>
      </c>
      <c r="L340" s="117" t="s">
        <v>1275</v>
      </c>
      <c r="M340" s="111" t="b">
        <v>1</v>
      </c>
      <c r="N340" s="111" t="s">
        <v>1276</v>
      </c>
      <c r="O340" s="118">
        <f>TPG!I340</f>
        <v>0</v>
      </c>
      <c r="P340" s="111" t="b">
        <v>1</v>
      </c>
      <c r="Q340" s="111" t="b">
        <v>1</v>
      </c>
      <c r="R340" s="111" t="b">
        <v>1</v>
      </c>
      <c r="T340" s="10">
        <f t="shared" si="18"/>
        <v>7</v>
      </c>
      <c r="U340" s="289">
        <f t="shared" si="19"/>
        <v>8</v>
      </c>
    </row>
    <row r="341" spans="1:21" x14ac:dyDescent="0.25">
      <c r="A341" s="108">
        <v>1</v>
      </c>
      <c r="B341" s="109">
        <v>2</v>
      </c>
      <c r="C341" s="110">
        <f>TPG!J341</f>
        <v>0</v>
      </c>
      <c r="D341" s="111" t="b">
        <v>1</v>
      </c>
      <c r="E341" s="112" t="str">
        <f>RIGHT(TPG!C341,4)&amp;"."&amp;TPG!M341&amp;"."&amp;TPG!K341&amp;"."&amp;$C$5</f>
        <v>...Ma22</v>
      </c>
      <c r="F341" s="113">
        <f t="shared" ref="F341:F404" ca="1" si="20">TODAY()</f>
        <v>44697</v>
      </c>
      <c r="G341" s="114" cm="1">
        <f t="array" ref="G341">IF(SUMPRODUCT((TPG!$Q$19:$AB$19=$B$5)*TPG!Q341:AB341)&gt;0,SUMPRODUCT((TPG!$Q$19:$AB$19=$B$5)*TPG!Q341:AB341),0)</f>
        <v>0</v>
      </c>
      <c r="H341" s="115">
        <f t="shared" ref="H341:H404" ca="1" si="21">F341</f>
        <v>44697</v>
      </c>
      <c r="I341" s="116">
        <v>0</v>
      </c>
      <c r="J341" s="112" t="str">
        <f>LEFT(TPG!D341,20)&amp;"."&amp;TPGPAY!E341</f>
        <v>....Ma22</v>
      </c>
      <c r="K341" s="111" t="b">
        <v>1</v>
      </c>
      <c r="L341" s="117" t="s">
        <v>1275</v>
      </c>
      <c r="M341" s="111" t="b">
        <v>1</v>
      </c>
      <c r="N341" s="111" t="s">
        <v>1276</v>
      </c>
      <c r="O341" s="118">
        <f>TPG!I341</f>
        <v>0</v>
      </c>
      <c r="P341" s="111" t="b">
        <v>1</v>
      </c>
      <c r="Q341" s="111" t="b">
        <v>1</v>
      </c>
      <c r="R341" s="111" t="b">
        <v>1</v>
      </c>
      <c r="T341" s="10">
        <f t="shared" ref="T341:T404" si="22">LEN(E341)</f>
        <v>7</v>
      </c>
      <c r="U341" s="289">
        <f t="shared" ref="U341:U404" si="23">LEN(J341)</f>
        <v>8</v>
      </c>
    </row>
    <row r="342" spans="1:21" x14ac:dyDescent="0.25">
      <c r="A342" s="108">
        <v>1</v>
      </c>
      <c r="B342" s="109">
        <v>2</v>
      </c>
      <c r="C342" s="110">
        <f>TPG!J342</f>
        <v>0</v>
      </c>
      <c r="D342" s="111" t="b">
        <v>1</v>
      </c>
      <c r="E342" s="112" t="str">
        <f>RIGHT(TPG!C342,4)&amp;"."&amp;TPG!M342&amp;"."&amp;TPG!K342&amp;"."&amp;$C$5</f>
        <v>...Ma22</v>
      </c>
      <c r="F342" s="113">
        <f t="shared" ca="1" si="20"/>
        <v>44697</v>
      </c>
      <c r="G342" s="114" cm="1">
        <f t="array" ref="G342">IF(SUMPRODUCT((TPG!$Q$19:$AB$19=$B$5)*TPG!Q342:AB342)&gt;0,SUMPRODUCT((TPG!$Q$19:$AB$19=$B$5)*TPG!Q342:AB342),0)</f>
        <v>0</v>
      </c>
      <c r="H342" s="115">
        <f t="shared" ca="1" si="21"/>
        <v>44697</v>
      </c>
      <c r="I342" s="116">
        <v>0</v>
      </c>
      <c r="J342" s="112" t="str">
        <f>LEFT(TPG!D342,20)&amp;"."&amp;TPGPAY!E342</f>
        <v>....Ma22</v>
      </c>
      <c r="K342" s="111" t="b">
        <v>1</v>
      </c>
      <c r="L342" s="117" t="s">
        <v>1275</v>
      </c>
      <c r="M342" s="111" t="b">
        <v>1</v>
      </c>
      <c r="N342" s="111" t="s">
        <v>1276</v>
      </c>
      <c r="O342" s="118">
        <f>TPG!I342</f>
        <v>0</v>
      </c>
      <c r="P342" s="111" t="b">
        <v>1</v>
      </c>
      <c r="Q342" s="111" t="b">
        <v>1</v>
      </c>
      <c r="R342" s="111" t="b">
        <v>1</v>
      </c>
      <c r="T342" s="10">
        <f t="shared" si="22"/>
        <v>7</v>
      </c>
      <c r="U342" s="289">
        <f t="shared" si="23"/>
        <v>8</v>
      </c>
    </row>
    <row r="343" spans="1:21" x14ac:dyDescent="0.25">
      <c r="A343" s="108">
        <v>1</v>
      </c>
      <c r="B343" s="109">
        <v>2</v>
      </c>
      <c r="C343" s="110">
        <f>TPG!J343</f>
        <v>0</v>
      </c>
      <c r="D343" s="111" t="b">
        <v>1</v>
      </c>
      <c r="E343" s="112" t="str">
        <f>RIGHT(TPG!C343,4)&amp;"."&amp;TPG!M343&amp;"."&amp;TPG!K343&amp;"."&amp;$C$5</f>
        <v>...Ma22</v>
      </c>
      <c r="F343" s="113">
        <f t="shared" ca="1" si="20"/>
        <v>44697</v>
      </c>
      <c r="G343" s="114" cm="1">
        <f t="array" ref="G343">IF(SUMPRODUCT((TPG!$Q$19:$AB$19=$B$5)*TPG!Q343:AB343)&gt;0,SUMPRODUCT((TPG!$Q$19:$AB$19=$B$5)*TPG!Q343:AB343),0)</f>
        <v>0</v>
      </c>
      <c r="H343" s="115">
        <f t="shared" ca="1" si="21"/>
        <v>44697</v>
      </c>
      <c r="I343" s="116">
        <v>0</v>
      </c>
      <c r="J343" s="112" t="str">
        <f>LEFT(TPG!D343,20)&amp;"."&amp;TPGPAY!E343</f>
        <v>....Ma22</v>
      </c>
      <c r="K343" s="111" t="b">
        <v>1</v>
      </c>
      <c r="L343" s="117" t="s">
        <v>1275</v>
      </c>
      <c r="M343" s="111" t="b">
        <v>1</v>
      </c>
      <c r="N343" s="111" t="s">
        <v>1276</v>
      </c>
      <c r="O343" s="118">
        <f>TPG!I343</f>
        <v>0</v>
      </c>
      <c r="P343" s="111" t="b">
        <v>1</v>
      </c>
      <c r="Q343" s="111" t="b">
        <v>1</v>
      </c>
      <c r="R343" s="111" t="b">
        <v>1</v>
      </c>
      <c r="T343" s="10">
        <f t="shared" si="22"/>
        <v>7</v>
      </c>
      <c r="U343" s="289">
        <f t="shared" si="23"/>
        <v>8</v>
      </c>
    </row>
    <row r="344" spans="1:21" x14ac:dyDescent="0.25">
      <c r="A344" s="108">
        <v>1</v>
      </c>
      <c r="B344" s="109">
        <v>2</v>
      </c>
      <c r="C344" s="110">
        <f>TPG!J344</f>
        <v>0</v>
      </c>
      <c r="D344" s="111" t="b">
        <v>1</v>
      </c>
      <c r="E344" s="112" t="str">
        <f>RIGHT(TPG!C344,4)&amp;"."&amp;TPG!M344&amp;"."&amp;TPG!K344&amp;"."&amp;$C$5</f>
        <v>...Ma22</v>
      </c>
      <c r="F344" s="113">
        <f t="shared" ca="1" si="20"/>
        <v>44697</v>
      </c>
      <c r="G344" s="114" cm="1">
        <f t="array" ref="G344">IF(SUMPRODUCT((TPG!$Q$19:$AB$19=$B$5)*TPG!Q344:AB344)&gt;0,SUMPRODUCT((TPG!$Q$19:$AB$19=$B$5)*TPG!Q344:AB344),0)</f>
        <v>0</v>
      </c>
      <c r="H344" s="115">
        <f t="shared" ca="1" si="21"/>
        <v>44697</v>
      </c>
      <c r="I344" s="116">
        <v>0</v>
      </c>
      <c r="J344" s="112" t="str">
        <f>LEFT(TPG!D344,20)&amp;"."&amp;TPGPAY!E344</f>
        <v>....Ma22</v>
      </c>
      <c r="K344" s="111" t="b">
        <v>1</v>
      </c>
      <c r="L344" s="117" t="s">
        <v>1275</v>
      </c>
      <c r="M344" s="111" t="b">
        <v>1</v>
      </c>
      <c r="N344" s="111" t="s">
        <v>1276</v>
      </c>
      <c r="O344" s="118">
        <f>TPG!I344</f>
        <v>0</v>
      </c>
      <c r="P344" s="111" t="b">
        <v>1</v>
      </c>
      <c r="Q344" s="111" t="b">
        <v>1</v>
      </c>
      <c r="R344" s="111" t="b">
        <v>1</v>
      </c>
      <c r="T344" s="10">
        <f t="shared" si="22"/>
        <v>7</v>
      </c>
      <c r="U344" s="289">
        <f t="shared" si="23"/>
        <v>8</v>
      </c>
    </row>
    <row r="345" spans="1:21" x14ac:dyDescent="0.25">
      <c r="A345" s="108">
        <v>1</v>
      </c>
      <c r="B345" s="109">
        <v>2</v>
      </c>
      <c r="C345" s="110">
        <f>TPG!J345</f>
        <v>0</v>
      </c>
      <c r="D345" s="111" t="b">
        <v>1</v>
      </c>
      <c r="E345" s="112" t="str">
        <f>RIGHT(TPG!C345,4)&amp;"."&amp;TPG!M345&amp;"."&amp;TPG!K345&amp;"."&amp;$C$5</f>
        <v>...Ma22</v>
      </c>
      <c r="F345" s="113">
        <f t="shared" ca="1" si="20"/>
        <v>44697</v>
      </c>
      <c r="G345" s="114" cm="1">
        <f t="array" ref="G345">IF(SUMPRODUCT((TPG!$Q$19:$AB$19=$B$5)*TPG!Q345:AB345)&gt;0,SUMPRODUCT((TPG!$Q$19:$AB$19=$B$5)*TPG!Q345:AB345),0)</f>
        <v>0</v>
      </c>
      <c r="H345" s="115">
        <f t="shared" ca="1" si="21"/>
        <v>44697</v>
      </c>
      <c r="I345" s="116">
        <v>0</v>
      </c>
      <c r="J345" s="112" t="str">
        <f>LEFT(TPG!D345,20)&amp;"."&amp;TPGPAY!E345</f>
        <v>....Ma22</v>
      </c>
      <c r="K345" s="111" t="b">
        <v>1</v>
      </c>
      <c r="L345" s="117" t="s">
        <v>1275</v>
      </c>
      <c r="M345" s="111" t="b">
        <v>1</v>
      </c>
      <c r="N345" s="111" t="s">
        <v>1276</v>
      </c>
      <c r="O345" s="118">
        <f>TPG!I345</f>
        <v>0</v>
      </c>
      <c r="P345" s="111" t="b">
        <v>1</v>
      </c>
      <c r="Q345" s="111" t="b">
        <v>1</v>
      </c>
      <c r="R345" s="111" t="b">
        <v>1</v>
      </c>
      <c r="T345" s="10">
        <f t="shared" si="22"/>
        <v>7</v>
      </c>
      <c r="U345" s="289">
        <f t="shared" si="23"/>
        <v>8</v>
      </c>
    </row>
    <row r="346" spans="1:21" x14ac:dyDescent="0.25">
      <c r="A346" s="108">
        <v>1</v>
      </c>
      <c r="B346" s="109">
        <v>2</v>
      </c>
      <c r="C346" s="110">
        <f>TPG!J346</f>
        <v>0</v>
      </c>
      <c r="D346" s="111" t="b">
        <v>1</v>
      </c>
      <c r="E346" s="112" t="str">
        <f>RIGHT(TPG!C346,4)&amp;"."&amp;TPG!M346&amp;"."&amp;TPG!K346&amp;"."&amp;$C$5</f>
        <v>...Ma22</v>
      </c>
      <c r="F346" s="113">
        <f t="shared" ca="1" si="20"/>
        <v>44697</v>
      </c>
      <c r="G346" s="114" cm="1">
        <f t="array" ref="G346">IF(SUMPRODUCT((TPG!$Q$19:$AB$19=$B$5)*TPG!Q346:AB346)&gt;0,SUMPRODUCT((TPG!$Q$19:$AB$19=$B$5)*TPG!Q346:AB346),0)</f>
        <v>0</v>
      </c>
      <c r="H346" s="115">
        <f t="shared" ca="1" si="21"/>
        <v>44697</v>
      </c>
      <c r="I346" s="116">
        <v>0</v>
      </c>
      <c r="J346" s="112" t="str">
        <f>LEFT(TPG!D346,20)&amp;"."&amp;TPGPAY!E346</f>
        <v>....Ma22</v>
      </c>
      <c r="K346" s="111" t="b">
        <v>1</v>
      </c>
      <c r="L346" s="117" t="s">
        <v>1275</v>
      </c>
      <c r="M346" s="111" t="b">
        <v>1</v>
      </c>
      <c r="N346" s="111" t="s">
        <v>1276</v>
      </c>
      <c r="O346" s="118">
        <f>TPG!I346</f>
        <v>0</v>
      </c>
      <c r="P346" s="111" t="b">
        <v>1</v>
      </c>
      <c r="Q346" s="111" t="b">
        <v>1</v>
      </c>
      <c r="R346" s="111" t="b">
        <v>1</v>
      </c>
      <c r="T346" s="10">
        <f t="shared" si="22"/>
        <v>7</v>
      </c>
      <c r="U346" s="289">
        <f t="shared" si="23"/>
        <v>8</v>
      </c>
    </row>
    <row r="347" spans="1:21" x14ac:dyDescent="0.25">
      <c r="A347" s="108">
        <v>1</v>
      </c>
      <c r="B347" s="109">
        <v>2</v>
      </c>
      <c r="C347" s="110">
        <f>TPG!J347</f>
        <v>0</v>
      </c>
      <c r="D347" s="111" t="b">
        <v>1</v>
      </c>
      <c r="E347" s="112" t="str">
        <f>RIGHT(TPG!C347,4)&amp;"."&amp;TPG!M347&amp;"."&amp;TPG!K347&amp;"."&amp;$C$5</f>
        <v>...Ma22</v>
      </c>
      <c r="F347" s="113">
        <f t="shared" ca="1" si="20"/>
        <v>44697</v>
      </c>
      <c r="G347" s="114" cm="1">
        <f t="array" ref="G347">IF(SUMPRODUCT((TPG!$Q$19:$AB$19=$B$5)*TPG!Q347:AB347)&gt;0,SUMPRODUCT((TPG!$Q$19:$AB$19=$B$5)*TPG!Q347:AB347),0)</f>
        <v>0</v>
      </c>
      <c r="H347" s="115">
        <f t="shared" ca="1" si="21"/>
        <v>44697</v>
      </c>
      <c r="I347" s="116">
        <v>0</v>
      </c>
      <c r="J347" s="112" t="str">
        <f>LEFT(TPG!D347,20)&amp;"."&amp;TPGPAY!E347</f>
        <v>....Ma22</v>
      </c>
      <c r="K347" s="111" t="b">
        <v>1</v>
      </c>
      <c r="L347" s="117" t="s">
        <v>1275</v>
      </c>
      <c r="M347" s="111" t="b">
        <v>1</v>
      </c>
      <c r="N347" s="111" t="s">
        <v>1276</v>
      </c>
      <c r="O347" s="118">
        <f>TPG!I347</f>
        <v>0</v>
      </c>
      <c r="P347" s="111" t="b">
        <v>1</v>
      </c>
      <c r="Q347" s="111" t="b">
        <v>1</v>
      </c>
      <c r="R347" s="111" t="b">
        <v>1</v>
      </c>
      <c r="T347" s="10">
        <f t="shared" si="22"/>
        <v>7</v>
      </c>
      <c r="U347" s="289">
        <f t="shared" si="23"/>
        <v>8</v>
      </c>
    </row>
    <row r="348" spans="1:21" x14ac:dyDescent="0.25">
      <c r="A348" s="108">
        <v>1</v>
      </c>
      <c r="B348" s="109">
        <v>2</v>
      </c>
      <c r="C348" s="110">
        <f>TPG!J348</f>
        <v>0</v>
      </c>
      <c r="D348" s="111" t="b">
        <v>1</v>
      </c>
      <c r="E348" s="112" t="str">
        <f>RIGHT(TPG!C348,4)&amp;"."&amp;TPG!M348&amp;"."&amp;TPG!K348&amp;"."&amp;$C$5</f>
        <v>...Ma22</v>
      </c>
      <c r="F348" s="113">
        <f t="shared" ca="1" si="20"/>
        <v>44697</v>
      </c>
      <c r="G348" s="114" cm="1">
        <f t="array" ref="G348">IF(SUMPRODUCT((TPG!$Q$19:$AB$19=$B$5)*TPG!Q348:AB348)&gt;0,SUMPRODUCT((TPG!$Q$19:$AB$19=$B$5)*TPG!Q348:AB348),0)</f>
        <v>0</v>
      </c>
      <c r="H348" s="115">
        <f t="shared" ca="1" si="21"/>
        <v>44697</v>
      </c>
      <c r="I348" s="116">
        <v>0</v>
      </c>
      <c r="J348" s="112" t="str">
        <f>LEFT(TPG!D348,20)&amp;"."&amp;TPGPAY!E348</f>
        <v>....Ma22</v>
      </c>
      <c r="K348" s="111" t="b">
        <v>1</v>
      </c>
      <c r="L348" s="117" t="s">
        <v>1275</v>
      </c>
      <c r="M348" s="111" t="b">
        <v>1</v>
      </c>
      <c r="N348" s="111" t="s">
        <v>1276</v>
      </c>
      <c r="O348" s="118">
        <f>TPG!I348</f>
        <v>0</v>
      </c>
      <c r="P348" s="111" t="b">
        <v>1</v>
      </c>
      <c r="Q348" s="111" t="b">
        <v>1</v>
      </c>
      <c r="R348" s="111" t="b">
        <v>1</v>
      </c>
      <c r="T348" s="10">
        <f t="shared" si="22"/>
        <v>7</v>
      </c>
      <c r="U348" s="289">
        <f t="shared" si="23"/>
        <v>8</v>
      </c>
    </row>
    <row r="349" spans="1:21" x14ac:dyDescent="0.25">
      <c r="A349" s="108">
        <v>1</v>
      </c>
      <c r="B349" s="109">
        <v>2</v>
      </c>
      <c r="C349" s="110">
        <f>TPG!J349</f>
        <v>0</v>
      </c>
      <c r="D349" s="111" t="b">
        <v>1</v>
      </c>
      <c r="E349" s="112" t="str">
        <f>RIGHT(TPG!C349,4)&amp;"."&amp;TPG!M349&amp;"."&amp;TPG!K349&amp;"."&amp;$C$5</f>
        <v>...Ma22</v>
      </c>
      <c r="F349" s="113">
        <f t="shared" ca="1" si="20"/>
        <v>44697</v>
      </c>
      <c r="G349" s="114" cm="1">
        <f t="array" ref="G349">IF(SUMPRODUCT((TPG!$Q$19:$AB$19=$B$5)*TPG!Q349:AB349)&gt;0,SUMPRODUCT((TPG!$Q$19:$AB$19=$B$5)*TPG!Q349:AB349),0)</f>
        <v>0</v>
      </c>
      <c r="H349" s="115">
        <f t="shared" ca="1" si="21"/>
        <v>44697</v>
      </c>
      <c r="I349" s="116">
        <v>0</v>
      </c>
      <c r="J349" s="112" t="str">
        <f>LEFT(TPG!D349,20)&amp;"."&amp;TPGPAY!E349</f>
        <v>....Ma22</v>
      </c>
      <c r="K349" s="111" t="b">
        <v>1</v>
      </c>
      <c r="L349" s="117" t="s">
        <v>1275</v>
      </c>
      <c r="M349" s="111" t="b">
        <v>1</v>
      </c>
      <c r="N349" s="111" t="s">
        <v>1276</v>
      </c>
      <c r="O349" s="118">
        <f>TPG!I349</f>
        <v>0</v>
      </c>
      <c r="P349" s="111" t="b">
        <v>1</v>
      </c>
      <c r="Q349" s="111" t="b">
        <v>1</v>
      </c>
      <c r="R349" s="111" t="b">
        <v>1</v>
      </c>
      <c r="T349" s="10">
        <f t="shared" si="22"/>
        <v>7</v>
      </c>
      <c r="U349" s="289">
        <f t="shared" si="23"/>
        <v>8</v>
      </c>
    </row>
    <row r="350" spans="1:21" x14ac:dyDescent="0.25">
      <c r="A350" s="108">
        <v>1</v>
      </c>
      <c r="B350" s="109">
        <v>2</v>
      </c>
      <c r="C350" s="110">
        <f>TPG!J350</f>
        <v>0</v>
      </c>
      <c r="D350" s="111" t="b">
        <v>1</v>
      </c>
      <c r="E350" s="112" t="str">
        <f>RIGHT(TPG!C350,4)&amp;"."&amp;TPG!M350&amp;"."&amp;TPG!K350&amp;"."&amp;$C$5</f>
        <v>...Ma22</v>
      </c>
      <c r="F350" s="113">
        <f t="shared" ca="1" si="20"/>
        <v>44697</v>
      </c>
      <c r="G350" s="114" cm="1">
        <f t="array" ref="G350">IF(SUMPRODUCT((TPG!$Q$19:$AB$19=$B$5)*TPG!Q350:AB350)&gt;0,SUMPRODUCT((TPG!$Q$19:$AB$19=$B$5)*TPG!Q350:AB350),0)</f>
        <v>0</v>
      </c>
      <c r="H350" s="115">
        <f t="shared" ca="1" si="21"/>
        <v>44697</v>
      </c>
      <c r="I350" s="116">
        <v>0</v>
      </c>
      <c r="J350" s="112" t="str">
        <f>LEFT(TPG!D350,20)&amp;"."&amp;TPGPAY!E350</f>
        <v>....Ma22</v>
      </c>
      <c r="K350" s="111" t="b">
        <v>1</v>
      </c>
      <c r="L350" s="117" t="s">
        <v>1275</v>
      </c>
      <c r="M350" s="111" t="b">
        <v>1</v>
      </c>
      <c r="N350" s="111" t="s">
        <v>1276</v>
      </c>
      <c r="O350" s="118">
        <f>TPG!I350</f>
        <v>0</v>
      </c>
      <c r="P350" s="111" t="b">
        <v>1</v>
      </c>
      <c r="Q350" s="111" t="b">
        <v>1</v>
      </c>
      <c r="R350" s="111" t="b">
        <v>1</v>
      </c>
      <c r="T350" s="10">
        <f t="shared" si="22"/>
        <v>7</v>
      </c>
      <c r="U350" s="289">
        <f t="shared" si="23"/>
        <v>8</v>
      </c>
    </row>
    <row r="351" spans="1:21" x14ac:dyDescent="0.25">
      <c r="A351" s="108">
        <v>1</v>
      </c>
      <c r="B351" s="109">
        <v>2</v>
      </c>
      <c r="C351" s="110">
        <f>TPG!J351</f>
        <v>0</v>
      </c>
      <c r="D351" s="111" t="b">
        <v>1</v>
      </c>
      <c r="E351" s="112" t="str">
        <f>RIGHT(TPG!C351,4)&amp;"."&amp;TPG!M351&amp;"."&amp;TPG!K351&amp;"."&amp;$C$5</f>
        <v>...Ma22</v>
      </c>
      <c r="F351" s="113">
        <f t="shared" ca="1" si="20"/>
        <v>44697</v>
      </c>
      <c r="G351" s="114" cm="1">
        <f t="array" ref="G351">IF(SUMPRODUCT((TPG!$Q$19:$AB$19=$B$5)*TPG!Q351:AB351)&gt;0,SUMPRODUCT((TPG!$Q$19:$AB$19=$B$5)*TPG!Q351:AB351),0)</f>
        <v>0</v>
      </c>
      <c r="H351" s="115">
        <f t="shared" ca="1" si="21"/>
        <v>44697</v>
      </c>
      <c r="I351" s="116">
        <v>0</v>
      </c>
      <c r="J351" s="112" t="str">
        <f>LEFT(TPG!D351,20)&amp;"."&amp;TPGPAY!E351</f>
        <v>....Ma22</v>
      </c>
      <c r="K351" s="111" t="b">
        <v>1</v>
      </c>
      <c r="L351" s="117" t="s">
        <v>1275</v>
      </c>
      <c r="M351" s="111" t="b">
        <v>1</v>
      </c>
      <c r="N351" s="111" t="s">
        <v>1276</v>
      </c>
      <c r="O351" s="118">
        <f>TPG!I351</f>
        <v>0</v>
      </c>
      <c r="P351" s="111" t="b">
        <v>1</v>
      </c>
      <c r="Q351" s="111" t="b">
        <v>1</v>
      </c>
      <c r="R351" s="111" t="b">
        <v>1</v>
      </c>
      <c r="T351" s="10">
        <f t="shared" si="22"/>
        <v>7</v>
      </c>
      <c r="U351" s="289">
        <f t="shared" si="23"/>
        <v>8</v>
      </c>
    </row>
    <row r="352" spans="1:21" x14ac:dyDescent="0.25">
      <c r="A352" s="108">
        <v>1</v>
      </c>
      <c r="B352" s="109">
        <v>2</v>
      </c>
      <c r="C352" s="110">
        <f>TPG!J352</f>
        <v>0</v>
      </c>
      <c r="D352" s="111" t="b">
        <v>1</v>
      </c>
      <c r="E352" s="112" t="str">
        <f>RIGHT(TPG!C352,4)&amp;"."&amp;TPG!M352&amp;"."&amp;TPG!K352&amp;"."&amp;$C$5</f>
        <v>...Ma22</v>
      </c>
      <c r="F352" s="113">
        <f t="shared" ca="1" si="20"/>
        <v>44697</v>
      </c>
      <c r="G352" s="114" cm="1">
        <f t="array" ref="G352">IF(SUMPRODUCT((TPG!$Q$19:$AB$19=$B$5)*TPG!Q352:AB352)&gt;0,SUMPRODUCT((TPG!$Q$19:$AB$19=$B$5)*TPG!Q352:AB352),0)</f>
        <v>0</v>
      </c>
      <c r="H352" s="115">
        <f t="shared" ca="1" si="21"/>
        <v>44697</v>
      </c>
      <c r="I352" s="116">
        <v>0</v>
      </c>
      <c r="J352" s="112" t="str">
        <f>LEFT(TPG!D352,20)&amp;"."&amp;TPGPAY!E352</f>
        <v>....Ma22</v>
      </c>
      <c r="K352" s="111" t="b">
        <v>1</v>
      </c>
      <c r="L352" s="117" t="s">
        <v>1275</v>
      </c>
      <c r="M352" s="111" t="b">
        <v>1</v>
      </c>
      <c r="N352" s="111" t="s">
        <v>1276</v>
      </c>
      <c r="O352" s="118">
        <f>TPG!I352</f>
        <v>0</v>
      </c>
      <c r="P352" s="111" t="b">
        <v>1</v>
      </c>
      <c r="Q352" s="111" t="b">
        <v>1</v>
      </c>
      <c r="R352" s="111" t="b">
        <v>1</v>
      </c>
      <c r="T352" s="10">
        <f t="shared" si="22"/>
        <v>7</v>
      </c>
      <c r="U352" s="289">
        <f t="shared" si="23"/>
        <v>8</v>
      </c>
    </row>
    <row r="353" spans="1:21" x14ac:dyDescent="0.25">
      <c r="A353" s="108">
        <v>1</v>
      </c>
      <c r="B353" s="109">
        <v>2</v>
      </c>
      <c r="C353" s="110">
        <f>TPG!J353</f>
        <v>0</v>
      </c>
      <c r="D353" s="111" t="b">
        <v>1</v>
      </c>
      <c r="E353" s="112" t="str">
        <f>RIGHT(TPG!C353,4)&amp;"."&amp;TPG!M353&amp;"."&amp;TPG!K353&amp;"."&amp;$C$5</f>
        <v>...Ma22</v>
      </c>
      <c r="F353" s="113">
        <f t="shared" ca="1" si="20"/>
        <v>44697</v>
      </c>
      <c r="G353" s="114" cm="1">
        <f t="array" ref="G353">IF(SUMPRODUCT((TPG!$Q$19:$AB$19=$B$5)*TPG!Q353:AB353)&gt;0,SUMPRODUCT((TPG!$Q$19:$AB$19=$B$5)*TPG!Q353:AB353),0)</f>
        <v>0</v>
      </c>
      <c r="H353" s="115">
        <f t="shared" ca="1" si="21"/>
        <v>44697</v>
      </c>
      <c r="I353" s="116">
        <v>0</v>
      </c>
      <c r="J353" s="112" t="str">
        <f>LEFT(TPG!D353,20)&amp;"."&amp;TPGPAY!E353</f>
        <v>....Ma22</v>
      </c>
      <c r="K353" s="111" t="b">
        <v>1</v>
      </c>
      <c r="L353" s="117" t="s">
        <v>1275</v>
      </c>
      <c r="M353" s="111" t="b">
        <v>1</v>
      </c>
      <c r="N353" s="111" t="s">
        <v>1276</v>
      </c>
      <c r="O353" s="118">
        <f>TPG!I353</f>
        <v>0</v>
      </c>
      <c r="P353" s="111" t="b">
        <v>1</v>
      </c>
      <c r="Q353" s="111" t="b">
        <v>1</v>
      </c>
      <c r="R353" s="111" t="b">
        <v>1</v>
      </c>
      <c r="T353" s="10">
        <f t="shared" si="22"/>
        <v>7</v>
      </c>
      <c r="U353" s="289">
        <f t="shared" si="23"/>
        <v>8</v>
      </c>
    </row>
    <row r="354" spans="1:21" x14ac:dyDescent="0.25">
      <c r="A354" s="108">
        <v>1</v>
      </c>
      <c r="B354" s="109">
        <v>2</v>
      </c>
      <c r="C354" s="110">
        <f>TPG!J354</f>
        <v>0</v>
      </c>
      <c r="D354" s="111" t="b">
        <v>1</v>
      </c>
      <c r="E354" s="112" t="str">
        <f>RIGHT(TPG!C354,4)&amp;"."&amp;TPG!M354&amp;"."&amp;TPG!K354&amp;"."&amp;$C$5</f>
        <v>...Ma22</v>
      </c>
      <c r="F354" s="113">
        <f t="shared" ca="1" si="20"/>
        <v>44697</v>
      </c>
      <c r="G354" s="114" cm="1">
        <f t="array" ref="G354">IF(SUMPRODUCT((TPG!$Q$19:$AB$19=$B$5)*TPG!Q354:AB354)&gt;0,SUMPRODUCT((TPG!$Q$19:$AB$19=$B$5)*TPG!Q354:AB354),0)</f>
        <v>0</v>
      </c>
      <c r="H354" s="115">
        <f t="shared" ca="1" si="21"/>
        <v>44697</v>
      </c>
      <c r="I354" s="116">
        <v>0</v>
      </c>
      <c r="J354" s="112" t="str">
        <f>LEFT(TPG!D354,20)&amp;"."&amp;TPGPAY!E354</f>
        <v>....Ma22</v>
      </c>
      <c r="K354" s="111" t="b">
        <v>1</v>
      </c>
      <c r="L354" s="117" t="s">
        <v>1275</v>
      </c>
      <c r="M354" s="111" t="b">
        <v>1</v>
      </c>
      <c r="N354" s="111" t="s">
        <v>1276</v>
      </c>
      <c r="O354" s="118">
        <f>TPG!I354</f>
        <v>0</v>
      </c>
      <c r="P354" s="111" t="b">
        <v>1</v>
      </c>
      <c r="Q354" s="111" t="b">
        <v>1</v>
      </c>
      <c r="R354" s="111" t="b">
        <v>1</v>
      </c>
      <c r="T354" s="10">
        <f t="shared" si="22"/>
        <v>7</v>
      </c>
      <c r="U354" s="289">
        <f t="shared" si="23"/>
        <v>8</v>
      </c>
    </row>
    <row r="355" spans="1:21" x14ac:dyDescent="0.25">
      <c r="A355" s="108">
        <v>1</v>
      </c>
      <c r="B355" s="109">
        <v>2</v>
      </c>
      <c r="C355" s="110">
        <f>TPG!J355</f>
        <v>0</v>
      </c>
      <c r="D355" s="111" t="b">
        <v>1</v>
      </c>
      <c r="E355" s="112" t="str">
        <f>RIGHT(TPG!C355,4)&amp;"."&amp;TPG!M355&amp;"."&amp;TPG!K355&amp;"."&amp;$C$5</f>
        <v>...Ma22</v>
      </c>
      <c r="F355" s="113">
        <f t="shared" ca="1" si="20"/>
        <v>44697</v>
      </c>
      <c r="G355" s="114" cm="1">
        <f t="array" ref="G355">IF(SUMPRODUCT((TPG!$Q$19:$AB$19=$B$5)*TPG!Q355:AB355)&gt;0,SUMPRODUCT((TPG!$Q$19:$AB$19=$B$5)*TPG!Q355:AB355),0)</f>
        <v>0</v>
      </c>
      <c r="H355" s="115">
        <f t="shared" ca="1" si="21"/>
        <v>44697</v>
      </c>
      <c r="I355" s="116">
        <v>0</v>
      </c>
      <c r="J355" s="112" t="str">
        <f>LEFT(TPG!D355,20)&amp;"."&amp;TPGPAY!E355</f>
        <v>....Ma22</v>
      </c>
      <c r="K355" s="111" t="b">
        <v>1</v>
      </c>
      <c r="L355" s="117" t="s">
        <v>1275</v>
      </c>
      <c r="M355" s="111" t="b">
        <v>1</v>
      </c>
      <c r="N355" s="111" t="s">
        <v>1276</v>
      </c>
      <c r="O355" s="118">
        <f>TPG!I355</f>
        <v>0</v>
      </c>
      <c r="P355" s="111" t="b">
        <v>1</v>
      </c>
      <c r="Q355" s="111" t="b">
        <v>1</v>
      </c>
      <c r="R355" s="111" t="b">
        <v>1</v>
      </c>
      <c r="T355" s="10">
        <f t="shared" si="22"/>
        <v>7</v>
      </c>
      <c r="U355" s="289">
        <f t="shared" si="23"/>
        <v>8</v>
      </c>
    </row>
    <row r="356" spans="1:21" x14ac:dyDescent="0.25">
      <c r="A356" s="108">
        <v>1</v>
      </c>
      <c r="B356" s="109">
        <v>2</v>
      </c>
      <c r="C356" s="110">
        <f>TPG!J356</f>
        <v>0</v>
      </c>
      <c r="D356" s="111" t="b">
        <v>1</v>
      </c>
      <c r="E356" s="112" t="str">
        <f>RIGHT(TPG!C356,4)&amp;"."&amp;TPG!M356&amp;"."&amp;TPG!K356&amp;"."&amp;$C$5</f>
        <v>...Ma22</v>
      </c>
      <c r="F356" s="113">
        <f t="shared" ca="1" si="20"/>
        <v>44697</v>
      </c>
      <c r="G356" s="114" cm="1">
        <f t="array" ref="G356">IF(SUMPRODUCT((TPG!$Q$19:$AB$19=$B$5)*TPG!Q356:AB356)&gt;0,SUMPRODUCT((TPG!$Q$19:$AB$19=$B$5)*TPG!Q356:AB356),0)</f>
        <v>0</v>
      </c>
      <c r="H356" s="115">
        <f t="shared" ca="1" si="21"/>
        <v>44697</v>
      </c>
      <c r="I356" s="116">
        <v>0</v>
      </c>
      <c r="J356" s="112" t="str">
        <f>LEFT(TPG!D356,20)&amp;"."&amp;TPGPAY!E356</f>
        <v>....Ma22</v>
      </c>
      <c r="K356" s="111" t="b">
        <v>1</v>
      </c>
      <c r="L356" s="117" t="s">
        <v>1275</v>
      </c>
      <c r="M356" s="111" t="b">
        <v>1</v>
      </c>
      <c r="N356" s="111" t="s">
        <v>1276</v>
      </c>
      <c r="O356" s="118">
        <f>TPG!I356</f>
        <v>0</v>
      </c>
      <c r="P356" s="111" t="b">
        <v>1</v>
      </c>
      <c r="Q356" s="111" t="b">
        <v>1</v>
      </c>
      <c r="R356" s="111" t="b">
        <v>1</v>
      </c>
      <c r="T356" s="10">
        <f t="shared" si="22"/>
        <v>7</v>
      </c>
      <c r="U356" s="289">
        <f t="shared" si="23"/>
        <v>8</v>
      </c>
    </row>
    <row r="357" spans="1:21" x14ac:dyDescent="0.25">
      <c r="A357" s="108">
        <v>1</v>
      </c>
      <c r="B357" s="109">
        <v>2</v>
      </c>
      <c r="C357" s="110">
        <f>TPG!J357</f>
        <v>0</v>
      </c>
      <c r="D357" s="111" t="b">
        <v>1</v>
      </c>
      <c r="E357" s="112" t="str">
        <f>RIGHT(TPG!C357,4)&amp;"."&amp;TPG!M357&amp;"."&amp;TPG!K357&amp;"."&amp;$C$5</f>
        <v>...Ma22</v>
      </c>
      <c r="F357" s="113">
        <f t="shared" ca="1" si="20"/>
        <v>44697</v>
      </c>
      <c r="G357" s="114" cm="1">
        <f t="array" ref="G357">IF(SUMPRODUCT((TPG!$Q$19:$AB$19=$B$5)*TPG!Q357:AB357)&gt;0,SUMPRODUCT((TPG!$Q$19:$AB$19=$B$5)*TPG!Q357:AB357),0)</f>
        <v>0</v>
      </c>
      <c r="H357" s="115">
        <f t="shared" ca="1" si="21"/>
        <v>44697</v>
      </c>
      <c r="I357" s="116">
        <v>0</v>
      </c>
      <c r="J357" s="112" t="str">
        <f>LEFT(TPG!D357,20)&amp;"."&amp;TPGPAY!E357</f>
        <v>....Ma22</v>
      </c>
      <c r="K357" s="111" t="b">
        <v>1</v>
      </c>
      <c r="L357" s="117" t="s">
        <v>1275</v>
      </c>
      <c r="M357" s="111" t="b">
        <v>1</v>
      </c>
      <c r="N357" s="111" t="s">
        <v>1276</v>
      </c>
      <c r="O357" s="118">
        <f>TPG!I357</f>
        <v>0</v>
      </c>
      <c r="P357" s="111" t="b">
        <v>1</v>
      </c>
      <c r="Q357" s="111" t="b">
        <v>1</v>
      </c>
      <c r="R357" s="111" t="b">
        <v>1</v>
      </c>
      <c r="T357" s="10">
        <f t="shared" si="22"/>
        <v>7</v>
      </c>
      <c r="U357" s="289">
        <f t="shared" si="23"/>
        <v>8</v>
      </c>
    </row>
    <row r="358" spans="1:21" x14ac:dyDescent="0.25">
      <c r="A358" s="108">
        <v>1</v>
      </c>
      <c r="B358" s="109">
        <v>2</v>
      </c>
      <c r="C358" s="110">
        <f>TPG!J358</f>
        <v>0</v>
      </c>
      <c r="D358" s="111" t="b">
        <v>1</v>
      </c>
      <c r="E358" s="112" t="str">
        <f>RIGHT(TPG!C358,4)&amp;"."&amp;TPG!M358&amp;"."&amp;TPG!K358&amp;"."&amp;$C$5</f>
        <v>...Ma22</v>
      </c>
      <c r="F358" s="113">
        <f t="shared" ca="1" si="20"/>
        <v>44697</v>
      </c>
      <c r="G358" s="114" cm="1">
        <f t="array" ref="G358">IF(SUMPRODUCT((TPG!$Q$19:$AB$19=$B$5)*TPG!Q358:AB358)&gt;0,SUMPRODUCT((TPG!$Q$19:$AB$19=$B$5)*TPG!Q358:AB358),0)</f>
        <v>0</v>
      </c>
      <c r="H358" s="115">
        <f t="shared" ca="1" si="21"/>
        <v>44697</v>
      </c>
      <c r="I358" s="116">
        <v>0</v>
      </c>
      <c r="J358" s="112" t="str">
        <f>LEFT(TPG!D358,20)&amp;"."&amp;TPGPAY!E358</f>
        <v>....Ma22</v>
      </c>
      <c r="K358" s="111" t="b">
        <v>1</v>
      </c>
      <c r="L358" s="117" t="s">
        <v>1275</v>
      </c>
      <c r="M358" s="111" t="b">
        <v>1</v>
      </c>
      <c r="N358" s="111" t="s">
        <v>1276</v>
      </c>
      <c r="O358" s="118">
        <f>TPG!I358</f>
        <v>0</v>
      </c>
      <c r="P358" s="111" t="b">
        <v>1</v>
      </c>
      <c r="Q358" s="111" t="b">
        <v>1</v>
      </c>
      <c r="R358" s="111" t="b">
        <v>1</v>
      </c>
      <c r="T358" s="10">
        <f t="shared" si="22"/>
        <v>7</v>
      </c>
      <c r="U358" s="289">
        <f t="shared" si="23"/>
        <v>8</v>
      </c>
    </row>
    <row r="359" spans="1:21" x14ac:dyDescent="0.25">
      <c r="A359" s="108">
        <v>1</v>
      </c>
      <c r="B359" s="109">
        <v>2</v>
      </c>
      <c r="C359" s="110">
        <f>TPG!J359</f>
        <v>0</v>
      </c>
      <c r="D359" s="111" t="b">
        <v>1</v>
      </c>
      <c r="E359" s="112" t="str">
        <f>RIGHT(TPG!C359,4)&amp;"."&amp;TPG!M359&amp;"."&amp;TPG!K359&amp;"."&amp;$C$5</f>
        <v>...Ma22</v>
      </c>
      <c r="F359" s="113">
        <f t="shared" ca="1" si="20"/>
        <v>44697</v>
      </c>
      <c r="G359" s="114" cm="1">
        <f t="array" ref="G359">IF(SUMPRODUCT((TPG!$Q$19:$AB$19=$B$5)*TPG!Q359:AB359)&gt;0,SUMPRODUCT((TPG!$Q$19:$AB$19=$B$5)*TPG!Q359:AB359),0)</f>
        <v>0</v>
      </c>
      <c r="H359" s="115">
        <f t="shared" ca="1" si="21"/>
        <v>44697</v>
      </c>
      <c r="I359" s="116">
        <v>0</v>
      </c>
      <c r="J359" s="112" t="str">
        <f>LEFT(TPG!D359,20)&amp;"."&amp;TPGPAY!E359</f>
        <v>....Ma22</v>
      </c>
      <c r="K359" s="111" t="b">
        <v>1</v>
      </c>
      <c r="L359" s="117" t="s">
        <v>1275</v>
      </c>
      <c r="M359" s="111" t="b">
        <v>1</v>
      </c>
      <c r="N359" s="111" t="s">
        <v>1276</v>
      </c>
      <c r="O359" s="118">
        <f>TPG!I359</f>
        <v>0</v>
      </c>
      <c r="P359" s="111" t="b">
        <v>1</v>
      </c>
      <c r="Q359" s="111" t="b">
        <v>1</v>
      </c>
      <c r="R359" s="111" t="b">
        <v>1</v>
      </c>
      <c r="T359" s="10">
        <f t="shared" si="22"/>
        <v>7</v>
      </c>
      <c r="U359" s="289">
        <f t="shared" si="23"/>
        <v>8</v>
      </c>
    </row>
    <row r="360" spans="1:21" x14ac:dyDescent="0.25">
      <c r="A360" s="108">
        <v>1</v>
      </c>
      <c r="B360" s="109">
        <v>2</v>
      </c>
      <c r="C360" s="110">
        <f>TPG!J360</f>
        <v>0</v>
      </c>
      <c r="D360" s="111" t="b">
        <v>1</v>
      </c>
      <c r="E360" s="112" t="str">
        <f>RIGHT(TPG!C360,4)&amp;"."&amp;TPG!M360&amp;"."&amp;TPG!K360&amp;"."&amp;$C$5</f>
        <v>...Ma22</v>
      </c>
      <c r="F360" s="113">
        <f t="shared" ca="1" si="20"/>
        <v>44697</v>
      </c>
      <c r="G360" s="114" cm="1">
        <f t="array" ref="G360">IF(SUMPRODUCT((TPG!$Q$19:$AB$19=$B$5)*TPG!Q360:AB360)&gt;0,SUMPRODUCT((TPG!$Q$19:$AB$19=$B$5)*TPG!Q360:AB360),0)</f>
        <v>0</v>
      </c>
      <c r="H360" s="115">
        <f t="shared" ca="1" si="21"/>
        <v>44697</v>
      </c>
      <c r="I360" s="116">
        <v>0</v>
      </c>
      <c r="J360" s="112" t="str">
        <f>LEFT(TPG!D360,20)&amp;"."&amp;TPGPAY!E360</f>
        <v>....Ma22</v>
      </c>
      <c r="K360" s="111" t="b">
        <v>1</v>
      </c>
      <c r="L360" s="117" t="s">
        <v>1275</v>
      </c>
      <c r="M360" s="111" t="b">
        <v>1</v>
      </c>
      <c r="N360" s="111" t="s">
        <v>1276</v>
      </c>
      <c r="O360" s="118">
        <f>TPG!I360</f>
        <v>0</v>
      </c>
      <c r="P360" s="111" t="b">
        <v>1</v>
      </c>
      <c r="Q360" s="111" t="b">
        <v>1</v>
      </c>
      <c r="R360" s="111" t="b">
        <v>1</v>
      </c>
      <c r="T360" s="10">
        <f t="shared" si="22"/>
        <v>7</v>
      </c>
      <c r="U360" s="289">
        <f t="shared" si="23"/>
        <v>8</v>
      </c>
    </row>
    <row r="361" spans="1:21" x14ac:dyDescent="0.25">
      <c r="A361" s="108">
        <v>1</v>
      </c>
      <c r="B361" s="109">
        <v>2</v>
      </c>
      <c r="C361" s="110">
        <f>TPG!J361</f>
        <v>0</v>
      </c>
      <c r="D361" s="111" t="b">
        <v>1</v>
      </c>
      <c r="E361" s="112" t="str">
        <f>RIGHT(TPG!C361,4)&amp;"."&amp;TPG!M361&amp;"."&amp;TPG!K361&amp;"."&amp;$C$5</f>
        <v>...Ma22</v>
      </c>
      <c r="F361" s="113">
        <f t="shared" ca="1" si="20"/>
        <v>44697</v>
      </c>
      <c r="G361" s="114" cm="1">
        <f t="array" ref="G361">IF(SUMPRODUCT((TPG!$Q$19:$AB$19=$B$5)*TPG!Q361:AB361)&gt;0,SUMPRODUCT((TPG!$Q$19:$AB$19=$B$5)*TPG!Q361:AB361),0)</f>
        <v>0</v>
      </c>
      <c r="H361" s="115">
        <f t="shared" ca="1" si="21"/>
        <v>44697</v>
      </c>
      <c r="I361" s="116">
        <v>0</v>
      </c>
      <c r="J361" s="112" t="str">
        <f>LEFT(TPG!D361,20)&amp;"."&amp;TPGPAY!E361</f>
        <v>....Ma22</v>
      </c>
      <c r="K361" s="111" t="b">
        <v>1</v>
      </c>
      <c r="L361" s="117" t="s">
        <v>1275</v>
      </c>
      <c r="M361" s="111" t="b">
        <v>1</v>
      </c>
      <c r="N361" s="111" t="s">
        <v>1276</v>
      </c>
      <c r="O361" s="118">
        <f>TPG!I361</f>
        <v>0</v>
      </c>
      <c r="P361" s="111" t="b">
        <v>1</v>
      </c>
      <c r="Q361" s="111" t="b">
        <v>1</v>
      </c>
      <c r="R361" s="111" t="b">
        <v>1</v>
      </c>
      <c r="T361" s="10">
        <f t="shared" si="22"/>
        <v>7</v>
      </c>
      <c r="U361" s="289">
        <f t="shared" si="23"/>
        <v>8</v>
      </c>
    </row>
    <row r="362" spans="1:21" x14ac:dyDescent="0.25">
      <c r="A362" s="108">
        <v>1</v>
      </c>
      <c r="B362" s="109">
        <v>2</v>
      </c>
      <c r="C362" s="110">
        <f>TPG!J362</f>
        <v>0</v>
      </c>
      <c r="D362" s="111" t="b">
        <v>1</v>
      </c>
      <c r="E362" s="112" t="str">
        <f>RIGHT(TPG!C362,4)&amp;"."&amp;TPG!M362&amp;"."&amp;TPG!K362&amp;"."&amp;$C$5</f>
        <v>...Ma22</v>
      </c>
      <c r="F362" s="113">
        <f t="shared" ca="1" si="20"/>
        <v>44697</v>
      </c>
      <c r="G362" s="114" cm="1">
        <f t="array" ref="G362">IF(SUMPRODUCT((TPG!$Q$19:$AB$19=$B$5)*TPG!Q362:AB362)&gt;0,SUMPRODUCT((TPG!$Q$19:$AB$19=$B$5)*TPG!Q362:AB362),0)</f>
        <v>0</v>
      </c>
      <c r="H362" s="115">
        <f t="shared" ca="1" si="21"/>
        <v>44697</v>
      </c>
      <c r="I362" s="116">
        <v>0</v>
      </c>
      <c r="J362" s="112" t="str">
        <f>LEFT(TPG!D362,20)&amp;"."&amp;TPGPAY!E362</f>
        <v>....Ma22</v>
      </c>
      <c r="K362" s="111" t="b">
        <v>1</v>
      </c>
      <c r="L362" s="117" t="s">
        <v>1275</v>
      </c>
      <c r="M362" s="111" t="b">
        <v>1</v>
      </c>
      <c r="N362" s="111" t="s">
        <v>1276</v>
      </c>
      <c r="O362" s="118">
        <f>TPG!I362</f>
        <v>0</v>
      </c>
      <c r="P362" s="111" t="b">
        <v>1</v>
      </c>
      <c r="Q362" s="111" t="b">
        <v>1</v>
      </c>
      <c r="R362" s="111" t="b">
        <v>1</v>
      </c>
      <c r="T362" s="10">
        <f t="shared" si="22"/>
        <v>7</v>
      </c>
      <c r="U362" s="289">
        <f t="shared" si="23"/>
        <v>8</v>
      </c>
    </row>
    <row r="363" spans="1:21" x14ac:dyDescent="0.25">
      <c r="A363" s="108">
        <v>1</v>
      </c>
      <c r="B363" s="109">
        <v>2</v>
      </c>
      <c r="C363" s="110">
        <f>TPG!J363</f>
        <v>0</v>
      </c>
      <c r="D363" s="111" t="b">
        <v>1</v>
      </c>
      <c r="E363" s="112" t="str">
        <f>RIGHT(TPG!C363,4)&amp;"."&amp;TPG!M363&amp;"."&amp;TPG!K363&amp;"."&amp;$C$5</f>
        <v>...Ma22</v>
      </c>
      <c r="F363" s="113">
        <f t="shared" ca="1" si="20"/>
        <v>44697</v>
      </c>
      <c r="G363" s="114" cm="1">
        <f t="array" ref="G363">IF(SUMPRODUCT((TPG!$Q$19:$AB$19=$B$5)*TPG!Q363:AB363)&gt;0,SUMPRODUCT((TPG!$Q$19:$AB$19=$B$5)*TPG!Q363:AB363),0)</f>
        <v>0</v>
      </c>
      <c r="H363" s="115">
        <f t="shared" ca="1" si="21"/>
        <v>44697</v>
      </c>
      <c r="I363" s="116">
        <v>0</v>
      </c>
      <c r="J363" s="112" t="str">
        <f>LEFT(TPG!D363,20)&amp;"."&amp;TPGPAY!E363</f>
        <v>....Ma22</v>
      </c>
      <c r="K363" s="111" t="b">
        <v>1</v>
      </c>
      <c r="L363" s="117" t="s">
        <v>1275</v>
      </c>
      <c r="M363" s="111" t="b">
        <v>1</v>
      </c>
      <c r="N363" s="111" t="s">
        <v>1276</v>
      </c>
      <c r="O363" s="118">
        <f>TPG!I363</f>
        <v>0</v>
      </c>
      <c r="P363" s="111" t="b">
        <v>1</v>
      </c>
      <c r="Q363" s="111" t="b">
        <v>1</v>
      </c>
      <c r="R363" s="111" t="b">
        <v>1</v>
      </c>
      <c r="T363" s="10">
        <f t="shared" si="22"/>
        <v>7</v>
      </c>
      <c r="U363" s="289">
        <f t="shared" si="23"/>
        <v>8</v>
      </c>
    </row>
    <row r="364" spans="1:21" x14ac:dyDescent="0.25">
      <c r="A364" s="108">
        <v>1</v>
      </c>
      <c r="B364" s="109">
        <v>2</v>
      </c>
      <c r="C364" s="110">
        <f>TPG!J364</f>
        <v>0</v>
      </c>
      <c r="D364" s="111" t="b">
        <v>1</v>
      </c>
      <c r="E364" s="112" t="str">
        <f>RIGHT(TPG!C364,4)&amp;"."&amp;TPG!M364&amp;"."&amp;TPG!K364&amp;"."&amp;$C$5</f>
        <v>...Ma22</v>
      </c>
      <c r="F364" s="113">
        <f t="shared" ca="1" si="20"/>
        <v>44697</v>
      </c>
      <c r="G364" s="114" cm="1">
        <f t="array" ref="G364">IF(SUMPRODUCT((TPG!$Q$19:$AB$19=$B$5)*TPG!Q364:AB364)&gt;0,SUMPRODUCT((TPG!$Q$19:$AB$19=$B$5)*TPG!Q364:AB364),0)</f>
        <v>0</v>
      </c>
      <c r="H364" s="115">
        <f t="shared" ca="1" si="21"/>
        <v>44697</v>
      </c>
      <c r="I364" s="116">
        <v>0</v>
      </c>
      <c r="J364" s="112" t="str">
        <f>LEFT(TPG!D364,20)&amp;"."&amp;TPGPAY!E364</f>
        <v>....Ma22</v>
      </c>
      <c r="K364" s="111" t="b">
        <v>1</v>
      </c>
      <c r="L364" s="117" t="s">
        <v>1275</v>
      </c>
      <c r="M364" s="111" t="b">
        <v>1</v>
      </c>
      <c r="N364" s="111" t="s">
        <v>1276</v>
      </c>
      <c r="O364" s="118">
        <f>TPG!I364</f>
        <v>0</v>
      </c>
      <c r="P364" s="111" t="b">
        <v>1</v>
      </c>
      <c r="Q364" s="111" t="b">
        <v>1</v>
      </c>
      <c r="R364" s="111" t="b">
        <v>1</v>
      </c>
      <c r="T364" s="10">
        <f t="shared" si="22"/>
        <v>7</v>
      </c>
      <c r="U364" s="289">
        <f t="shared" si="23"/>
        <v>8</v>
      </c>
    </row>
    <row r="365" spans="1:21" x14ac:dyDescent="0.25">
      <c r="A365" s="108">
        <v>1</v>
      </c>
      <c r="B365" s="109">
        <v>2</v>
      </c>
      <c r="C365" s="110">
        <f>TPG!J365</f>
        <v>0</v>
      </c>
      <c r="D365" s="111" t="b">
        <v>1</v>
      </c>
      <c r="E365" s="112" t="str">
        <f>RIGHT(TPG!C365,4)&amp;"."&amp;TPG!M365&amp;"."&amp;TPG!K365&amp;"."&amp;$C$5</f>
        <v>...Ma22</v>
      </c>
      <c r="F365" s="113">
        <f t="shared" ca="1" si="20"/>
        <v>44697</v>
      </c>
      <c r="G365" s="114" cm="1">
        <f t="array" ref="G365">IF(SUMPRODUCT((TPG!$Q$19:$AB$19=$B$5)*TPG!Q365:AB365)&gt;0,SUMPRODUCT((TPG!$Q$19:$AB$19=$B$5)*TPG!Q365:AB365),0)</f>
        <v>0</v>
      </c>
      <c r="H365" s="115">
        <f t="shared" ca="1" si="21"/>
        <v>44697</v>
      </c>
      <c r="I365" s="116">
        <v>0</v>
      </c>
      <c r="J365" s="112" t="str">
        <f>LEFT(TPG!D365,20)&amp;"."&amp;TPGPAY!E365</f>
        <v>....Ma22</v>
      </c>
      <c r="K365" s="111" t="b">
        <v>1</v>
      </c>
      <c r="L365" s="117" t="s">
        <v>1275</v>
      </c>
      <c r="M365" s="111" t="b">
        <v>1</v>
      </c>
      <c r="N365" s="111" t="s">
        <v>1276</v>
      </c>
      <c r="O365" s="118">
        <f>TPG!I365</f>
        <v>0</v>
      </c>
      <c r="P365" s="111" t="b">
        <v>1</v>
      </c>
      <c r="Q365" s="111" t="b">
        <v>1</v>
      </c>
      <c r="R365" s="111" t="b">
        <v>1</v>
      </c>
      <c r="T365" s="10">
        <f t="shared" si="22"/>
        <v>7</v>
      </c>
      <c r="U365" s="289">
        <f t="shared" si="23"/>
        <v>8</v>
      </c>
    </row>
    <row r="366" spans="1:21" x14ac:dyDescent="0.25">
      <c r="A366" s="108">
        <v>1</v>
      </c>
      <c r="B366" s="109">
        <v>2</v>
      </c>
      <c r="C366" s="110">
        <f>TPG!J366</f>
        <v>0</v>
      </c>
      <c r="D366" s="111" t="b">
        <v>1</v>
      </c>
      <c r="E366" s="112" t="str">
        <f>RIGHT(TPG!C366,4)&amp;"."&amp;TPG!M366&amp;"."&amp;TPG!K366&amp;"."&amp;$C$5</f>
        <v>...Ma22</v>
      </c>
      <c r="F366" s="113">
        <f t="shared" ca="1" si="20"/>
        <v>44697</v>
      </c>
      <c r="G366" s="114" cm="1">
        <f t="array" ref="G366">IF(SUMPRODUCT((TPG!$Q$19:$AB$19=$B$5)*TPG!Q366:AB366)&gt;0,SUMPRODUCT((TPG!$Q$19:$AB$19=$B$5)*TPG!Q366:AB366),0)</f>
        <v>0</v>
      </c>
      <c r="H366" s="115">
        <f t="shared" ca="1" si="21"/>
        <v>44697</v>
      </c>
      <c r="I366" s="116">
        <v>0</v>
      </c>
      <c r="J366" s="112" t="str">
        <f>LEFT(TPG!D366,20)&amp;"."&amp;TPGPAY!E366</f>
        <v>....Ma22</v>
      </c>
      <c r="K366" s="111" t="b">
        <v>1</v>
      </c>
      <c r="L366" s="117" t="s">
        <v>1275</v>
      </c>
      <c r="M366" s="111" t="b">
        <v>1</v>
      </c>
      <c r="N366" s="111" t="s">
        <v>1276</v>
      </c>
      <c r="O366" s="118">
        <f>TPG!I366</f>
        <v>0</v>
      </c>
      <c r="P366" s="111" t="b">
        <v>1</v>
      </c>
      <c r="Q366" s="111" t="b">
        <v>1</v>
      </c>
      <c r="R366" s="111" t="b">
        <v>1</v>
      </c>
      <c r="T366" s="10">
        <f t="shared" si="22"/>
        <v>7</v>
      </c>
      <c r="U366" s="289">
        <f t="shared" si="23"/>
        <v>8</v>
      </c>
    </row>
    <row r="367" spans="1:21" x14ac:dyDescent="0.25">
      <c r="A367" s="108">
        <v>1</v>
      </c>
      <c r="B367" s="109">
        <v>2</v>
      </c>
      <c r="C367" s="110">
        <f>TPG!J367</f>
        <v>0</v>
      </c>
      <c r="D367" s="111" t="b">
        <v>1</v>
      </c>
      <c r="E367" s="112" t="str">
        <f>RIGHT(TPG!C367,4)&amp;"."&amp;TPG!M367&amp;"."&amp;TPG!K367&amp;"."&amp;$C$5</f>
        <v>...Ma22</v>
      </c>
      <c r="F367" s="113">
        <f t="shared" ca="1" si="20"/>
        <v>44697</v>
      </c>
      <c r="G367" s="114" cm="1">
        <f t="array" ref="G367">IF(SUMPRODUCT((TPG!$Q$19:$AB$19=$B$5)*TPG!Q367:AB367)&gt;0,SUMPRODUCT((TPG!$Q$19:$AB$19=$B$5)*TPG!Q367:AB367),0)</f>
        <v>0</v>
      </c>
      <c r="H367" s="115">
        <f t="shared" ca="1" si="21"/>
        <v>44697</v>
      </c>
      <c r="I367" s="116">
        <v>0</v>
      </c>
      <c r="J367" s="112" t="str">
        <f>LEFT(TPG!D367,20)&amp;"."&amp;TPGPAY!E367</f>
        <v>....Ma22</v>
      </c>
      <c r="K367" s="111" t="b">
        <v>1</v>
      </c>
      <c r="L367" s="117" t="s">
        <v>1275</v>
      </c>
      <c r="M367" s="111" t="b">
        <v>1</v>
      </c>
      <c r="N367" s="111" t="s">
        <v>1276</v>
      </c>
      <c r="O367" s="118">
        <f>TPG!I367</f>
        <v>0</v>
      </c>
      <c r="P367" s="111" t="b">
        <v>1</v>
      </c>
      <c r="Q367" s="111" t="b">
        <v>1</v>
      </c>
      <c r="R367" s="111" t="b">
        <v>1</v>
      </c>
      <c r="T367" s="10">
        <f t="shared" si="22"/>
        <v>7</v>
      </c>
      <c r="U367" s="289">
        <f t="shared" si="23"/>
        <v>8</v>
      </c>
    </row>
    <row r="368" spans="1:21" x14ac:dyDescent="0.25">
      <c r="A368" s="108">
        <v>1</v>
      </c>
      <c r="B368" s="109">
        <v>2</v>
      </c>
      <c r="C368" s="110">
        <f>TPG!J368</f>
        <v>0</v>
      </c>
      <c r="D368" s="111" t="b">
        <v>1</v>
      </c>
      <c r="E368" s="112" t="str">
        <f>RIGHT(TPG!C368,4)&amp;"."&amp;TPG!M368&amp;"."&amp;TPG!K368&amp;"."&amp;$C$5</f>
        <v>...Ma22</v>
      </c>
      <c r="F368" s="113">
        <f t="shared" ca="1" si="20"/>
        <v>44697</v>
      </c>
      <c r="G368" s="114" cm="1">
        <f t="array" ref="G368">IF(SUMPRODUCT((TPG!$Q$19:$AB$19=$B$5)*TPG!Q368:AB368)&gt;0,SUMPRODUCT((TPG!$Q$19:$AB$19=$B$5)*TPG!Q368:AB368),0)</f>
        <v>0</v>
      </c>
      <c r="H368" s="115">
        <f t="shared" ca="1" si="21"/>
        <v>44697</v>
      </c>
      <c r="I368" s="116">
        <v>0</v>
      </c>
      <c r="J368" s="112" t="str">
        <f>LEFT(TPG!D368,20)&amp;"."&amp;TPGPAY!E368</f>
        <v>....Ma22</v>
      </c>
      <c r="K368" s="111" t="b">
        <v>1</v>
      </c>
      <c r="L368" s="117" t="s">
        <v>1275</v>
      </c>
      <c r="M368" s="111" t="b">
        <v>1</v>
      </c>
      <c r="N368" s="111" t="s">
        <v>1276</v>
      </c>
      <c r="O368" s="118">
        <f>TPG!I368</f>
        <v>0</v>
      </c>
      <c r="P368" s="111" t="b">
        <v>1</v>
      </c>
      <c r="Q368" s="111" t="b">
        <v>1</v>
      </c>
      <c r="R368" s="111" t="b">
        <v>1</v>
      </c>
      <c r="T368" s="10">
        <f t="shared" si="22"/>
        <v>7</v>
      </c>
      <c r="U368" s="289">
        <f t="shared" si="23"/>
        <v>8</v>
      </c>
    </row>
    <row r="369" spans="1:21" x14ac:dyDescent="0.25">
      <c r="A369" s="108">
        <v>1</v>
      </c>
      <c r="B369" s="109">
        <v>2</v>
      </c>
      <c r="C369" s="110">
        <f>TPG!J369</f>
        <v>0</v>
      </c>
      <c r="D369" s="111" t="b">
        <v>1</v>
      </c>
      <c r="E369" s="112" t="str">
        <f>RIGHT(TPG!C369,4)&amp;"."&amp;TPG!M369&amp;"."&amp;TPG!K369&amp;"."&amp;$C$5</f>
        <v>...Ma22</v>
      </c>
      <c r="F369" s="113">
        <f t="shared" ca="1" si="20"/>
        <v>44697</v>
      </c>
      <c r="G369" s="114" cm="1">
        <f t="array" ref="G369">IF(SUMPRODUCT((TPG!$Q$19:$AB$19=$B$5)*TPG!Q369:AB369)&gt;0,SUMPRODUCT((TPG!$Q$19:$AB$19=$B$5)*TPG!Q369:AB369),0)</f>
        <v>0</v>
      </c>
      <c r="H369" s="115">
        <f t="shared" ca="1" si="21"/>
        <v>44697</v>
      </c>
      <c r="I369" s="116">
        <v>0</v>
      </c>
      <c r="J369" s="112" t="str">
        <f>LEFT(TPG!D369,20)&amp;"."&amp;TPGPAY!E369</f>
        <v>....Ma22</v>
      </c>
      <c r="K369" s="111" t="b">
        <v>1</v>
      </c>
      <c r="L369" s="117" t="s">
        <v>1275</v>
      </c>
      <c r="M369" s="111" t="b">
        <v>1</v>
      </c>
      <c r="N369" s="111" t="s">
        <v>1276</v>
      </c>
      <c r="O369" s="118">
        <f>TPG!I369</f>
        <v>0</v>
      </c>
      <c r="P369" s="111" t="b">
        <v>1</v>
      </c>
      <c r="Q369" s="111" t="b">
        <v>1</v>
      </c>
      <c r="R369" s="111" t="b">
        <v>1</v>
      </c>
      <c r="T369" s="10">
        <f t="shared" si="22"/>
        <v>7</v>
      </c>
      <c r="U369" s="289">
        <f t="shared" si="23"/>
        <v>8</v>
      </c>
    </row>
    <row r="370" spans="1:21" x14ac:dyDescent="0.25">
      <c r="A370" s="108">
        <v>1</v>
      </c>
      <c r="B370" s="109">
        <v>2</v>
      </c>
      <c r="C370" s="110">
        <f>TPG!J370</f>
        <v>0</v>
      </c>
      <c r="D370" s="111" t="b">
        <v>1</v>
      </c>
      <c r="E370" s="112" t="str">
        <f>RIGHT(TPG!C370,4)&amp;"."&amp;TPG!M370&amp;"."&amp;TPG!K370&amp;"."&amp;$C$5</f>
        <v>...Ma22</v>
      </c>
      <c r="F370" s="113">
        <f t="shared" ca="1" si="20"/>
        <v>44697</v>
      </c>
      <c r="G370" s="114" cm="1">
        <f t="array" ref="G370">IF(SUMPRODUCT((TPG!$Q$19:$AB$19=$B$5)*TPG!Q370:AB370)&gt;0,SUMPRODUCT((TPG!$Q$19:$AB$19=$B$5)*TPG!Q370:AB370),0)</f>
        <v>0</v>
      </c>
      <c r="H370" s="115">
        <f t="shared" ca="1" si="21"/>
        <v>44697</v>
      </c>
      <c r="I370" s="116">
        <v>0</v>
      </c>
      <c r="J370" s="112" t="str">
        <f>LEFT(TPG!D370,20)&amp;"."&amp;TPGPAY!E370</f>
        <v>....Ma22</v>
      </c>
      <c r="K370" s="111" t="b">
        <v>1</v>
      </c>
      <c r="L370" s="117" t="s">
        <v>1275</v>
      </c>
      <c r="M370" s="111" t="b">
        <v>1</v>
      </c>
      <c r="N370" s="111" t="s">
        <v>1276</v>
      </c>
      <c r="O370" s="118">
        <f>TPG!I370</f>
        <v>0</v>
      </c>
      <c r="P370" s="111" t="b">
        <v>1</v>
      </c>
      <c r="Q370" s="111" t="b">
        <v>1</v>
      </c>
      <c r="R370" s="111" t="b">
        <v>1</v>
      </c>
      <c r="T370" s="10">
        <f t="shared" si="22"/>
        <v>7</v>
      </c>
      <c r="U370" s="289">
        <f t="shared" si="23"/>
        <v>8</v>
      </c>
    </row>
    <row r="371" spans="1:21" x14ac:dyDescent="0.25">
      <c r="A371" s="108">
        <v>1</v>
      </c>
      <c r="B371" s="109">
        <v>2</v>
      </c>
      <c r="C371" s="110">
        <f>TPG!J371</f>
        <v>0</v>
      </c>
      <c r="D371" s="111" t="b">
        <v>1</v>
      </c>
      <c r="E371" s="112" t="str">
        <f>RIGHT(TPG!C371,4)&amp;"."&amp;TPG!M371&amp;"."&amp;TPG!K371&amp;"."&amp;$C$5</f>
        <v>...Ma22</v>
      </c>
      <c r="F371" s="113">
        <f t="shared" ca="1" si="20"/>
        <v>44697</v>
      </c>
      <c r="G371" s="114" cm="1">
        <f t="array" ref="G371">IF(SUMPRODUCT((TPG!$Q$19:$AB$19=$B$5)*TPG!Q371:AB371)&gt;0,SUMPRODUCT((TPG!$Q$19:$AB$19=$B$5)*TPG!Q371:AB371),0)</f>
        <v>0</v>
      </c>
      <c r="H371" s="115">
        <f t="shared" ca="1" si="21"/>
        <v>44697</v>
      </c>
      <c r="I371" s="116">
        <v>0</v>
      </c>
      <c r="J371" s="112" t="str">
        <f>LEFT(TPG!D371,20)&amp;"."&amp;TPGPAY!E371</f>
        <v>....Ma22</v>
      </c>
      <c r="K371" s="111" t="b">
        <v>1</v>
      </c>
      <c r="L371" s="117" t="s">
        <v>1275</v>
      </c>
      <c r="M371" s="111" t="b">
        <v>1</v>
      </c>
      <c r="N371" s="111" t="s">
        <v>1276</v>
      </c>
      <c r="O371" s="118">
        <f>TPG!I371</f>
        <v>0</v>
      </c>
      <c r="P371" s="111" t="b">
        <v>1</v>
      </c>
      <c r="Q371" s="111" t="b">
        <v>1</v>
      </c>
      <c r="R371" s="111" t="b">
        <v>1</v>
      </c>
      <c r="T371" s="10">
        <f t="shared" si="22"/>
        <v>7</v>
      </c>
      <c r="U371" s="289">
        <f t="shared" si="23"/>
        <v>8</v>
      </c>
    </row>
    <row r="372" spans="1:21" x14ac:dyDescent="0.25">
      <c r="A372" s="108">
        <v>1</v>
      </c>
      <c r="B372" s="109">
        <v>2</v>
      </c>
      <c r="C372" s="110">
        <f>TPG!J372</f>
        <v>0</v>
      </c>
      <c r="D372" s="111" t="b">
        <v>1</v>
      </c>
      <c r="E372" s="112" t="str">
        <f>RIGHT(TPG!C372,4)&amp;"."&amp;TPG!M372&amp;"."&amp;TPG!K372&amp;"."&amp;$C$5</f>
        <v>...Ma22</v>
      </c>
      <c r="F372" s="113">
        <f t="shared" ca="1" si="20"/>
        <v>44697</v>
      </c>
      <c r="G372" s="114" cm="1">
        <f t="array" ref="G372">IF(SUMPRODUCT((TPG!$Q$19:$AB$19=$B$5)*TPG!Q372:AB372)&gt;0,SUMPRODUCT((TPG!$Q$19:$AB$19=$B$5)*TPG!Q372:AB372),0)</f>
        <v>0</v>
      </c>
      <c r="H372" s="115">
        <f t="shared" ca="1" si="21"/>
        <v>44697</v>
      </c>
      <c r="I372" s="116">
        <v>0</v>
      </c>
      <c r="J372" s="112" t="str">
        <f>LEFT(TPG!D372,20)&amp;"."&amp;TPGPAY!E372</f>
        <v>....Ma22</v>
      </c>
      <c r="K372" s="111" t="b">
        <v>1</v>
      </c>
      <c r="L372" s="117" t="s">
        <v>1275</v>
      </c>
      <c r="M372" s="111" t="b">
        <v>1</v>
      </c>
      <c r="N372" s="111" t="s">
        <v>1276</v>
      </c>
      <c r="O372" s="118">
        <f>TPG!I372</f>
        <v>0</v>
      </c>
      <c r="P372" s="111" t="b">
        <v>1</v>
      </c>
      <c r="Q372" s="111" t="b">
        <v>1</v>
      </c>
      <c r="R372" s="111" t="b">
        <v>1</v>
      </c>
      <c r="T372" s="10">
        <f t="shared" si="22"/>
        <v>7</v>
      </c>
      <c r="U372" s="289">
        <f t="shared" si="23"/>
        <v>8</v>
      </c>
    </row>
    <row r="373" spans="1:21" x14ac:dyDescent="0.25">
      <c r="A373" s="108">
        <v>1</v>
      </c>
      <c r="B373" s="109">
        <v>2</v>
      </c>
      <c r="C373" s="110">
        <f>TPG!J373</f>
        <v>0</v>
      </c>
      <c r="D373" s="111" t="b">
        <v>1</v>
      </c>
      <c r="E373" s="112" t="str">
        <f>RIGHT(TPG!C373,4)&amp;"."&amp;TPG!M373&amp;"."&amp;TPG!K373&amp;"."&amp;$C$5</f>
        <v>...Ma22</v>
      </c>
      <c r="F373" s="113">
        <f t="shared" ca="1" si="20"/>
        <v>44697</v>
      </c>
      <c r="G373" s="114" cm="1">
        <f t="array" ref="G373">IF(SUMPRODUCT((TPG!$Q$19:$AB$19=$B$5)*TPG!Q373:AB373)&gt;0,SUMPRODUCT((TPG!$Q$19:$AB$19=$B$5)*TPG!Q373:AB373),0)</f>
        <v>0</v>
      </c>
      <c r="H373" s="115">
        <f t="shared" ca="1" si="21"/>
        <v>44697</v>
      </c>
      <c r="I373" s="116">
        <v>0</v>
      </c>
      <c r="J373" s="112" t="str">
        <f>LEFT(TPG!D373,20)&amp;"."&amp;TPGPAY!E373</f>
        <v>....Ma22</v>
      </c>
      <c r="K373" s="111" t="b">
        <v>1</v>
      </c>
      <c r="L373" s="117" t="s">
        <v>1275</v>
      </c>
      <c r="M373" s="111" t="b">
        <v>1</v>
      </c>
      <c r="N373" s="111" t="s">
        <v>1276</v>
      </c>
      <c r="O373" s="118">
        <f>TPG!I373</f>
        <v>0</v>
      </c>
      <c r="P373" s="111" t="b">
        <v>1</v>
      </c>
      <c r="Q373" s="111" t="b">
        <v>1</v>
      </c>
      <c r="R373" s="111" t="b">
        <v>1</v>
      </c>
      <c r="T373" s="10">
        <f t="shared" si="22"/>
        <v>7</v>
      </c>
      <c r="U373" s="289">
        <f t="shared" si="23"/>
        <v>8</v>
      </c>
    </row>
    <row r="374" spans="1:21" x14ac:dyDescent="0.25">
      <c r="A374" s="108">
        <v>1</v>
      </c>
      <c r="B374" s="109">
        <v>2</v>
      </c>
      <c r="C374" s="110">
        <f>TPG!J374</f>
        <v>0</v>
      </c>
      <c r="D374" s="111" t="b">
        <v>1</v>
      </c>
      <c r="E374" s="112" t="str">
        <f>RIGHT(TPG!C374,4)&amp;"."&amp;TPG!M374&amp;"."&amp;TPG!K374&amp;"."&amp;$C$5</f>
        <v>...Ma22</v>
      </c>
      <c r="F374" s="113">
        <f t="shared" ca="1" si="20"/>
        <v>44697</v>
      </c>
      <c r="G374" s="114" cm="1">
        <f t="array" ref="G374">IF(SUMPRODUCT((TPG!$Q$19:$AB$19=$B$5)*TPG!Q374:AB374)&gt;0,SUMPRODUCT((TPG!$Q$19:$AB$19=$B$5)*TPG!Q374:AB374),0)</f>
        <v>0</v>
      </c>
      <c r="H374" s="115">
        <f t="shared" ca="1" si="21"/>
        <v>44697</v>
      </c>
      <c r="I374" s="116">
        <v>0</v>
      </c>
      <c r="J374" s="112" t="str">
        <f>LEFT(TPG!D374,20)&amp;"."&amp;TPGPAY!E374</f>
        <v>....Ma22</v>
      </c>
      <c r="K374" s="111" t="b">
        <v>1</v>
      </c>
      <c r="L374" s="117" t="s">
        <v>1275</v>
      </c>
      <c r="M374" s="111" t="b">
        <v>1</v>
      </c>
      <c r="N374" s="111" t="s">
        <v>1276</v>
      </c>
      <c r="O374" s="118">
        <f>TPG!I374</f>
        <v>0</v>
      </c>
      <c r="P374" s="111" t="b">
        <v>1</v>
      </c>
      <c r="Q374" s="111" t="b">
        <v>1</v>
      </c>
      <c r="R374" s="111" t="b">
        <v>1</v>
      </c>
      <c r="T374" s="10">
        <f t="shared" si="22"/>
        <v>7</v>
      </c>
      <c r="U374" s="289">
        <f t="shared" si="23"/>
        <v>8</v>
      </c>
    </row>
    <row r="375" spans="1:21" x14ac:dyDescent="0.25">
      <c r="A375" s="108">
        <v>1</v>
      </c>
      <c r="B375" s="109">
        <v>2</v>
      </c>
      <c r="C375" s="110">
        <f>TPG!J375</f>
        <v>0</v>
      </c>
      <c r="D375" s="111" t="b">
        <v>1</v>
      </c>
      <c r="E375" s="112" t="str">
        <f>RIGHT(TPG!C375,4)&amp;"."&amp;TPG!M375&amp;"."&amp;TPG!K375&amp;"."&amp;$C$5</f>
        <v>...Ma22</v>
      </c>
      <c r="F375" s="113">
        <f t="shared" ca="1" si="20"/>
        <v>44697</v>
      </c>
      <c r="G375" s="114" cm="1">
        <f t="array" ref="G375">IF(SUMPRODUCT((TPG!$Q$19:$AB$19=$B$5)*TPG!Q375:AB375)&gt;0,SUMPRODUCT((TPG!$Q$19:$AB$19=$B$5)*TPG!Q375:AB375),0)</f>
        <v>0</v>
      </c>
      <c r="H375" s="115">
        <f t="shared" ca="1" si="21"/>
        <v>44697</v>
      </c>
      <c r="I375" s="116">
        <v>0</v>
      </c>
      <c r="J375" s="112" t="str">
        <f>LEFT(TPG!D375,20)&amp;"."&amp;TPGPAY!E375</f>
        <v>....Ma22</v>
      </c>
      <c r="K375" s="111" t="b">
        <v>1</v>
      </c>
      <c r="L375" s="117" t="s">
        <v>1275</v>
      </c>
      <c r="M375" s="111" t="b">
        <v>1</v>
      </c>
      <c r="N375" s="111" t="s">
        <v>1276</v>
      </c>
      <c r="O375" s="118">
        <f>TPG!I375</f>
        <v>0</v>
      </c>
      <c r="P375" s="111" t="b">
        <v>1</v>
      </c>
      <c r="Q375" s="111" t="b">
        <v>1</v>
      </c>
      <c r="R375" s="111" t="b">
        <v>1</v>
      </c>
      <c r="T375" s="10">
        <f t="shared" si="22"/>
        <v>7</v>
      </c>
      <c r="U375" s="289">
        <f t="shared" si="23"/>
        <v>8</v>
      </c>
    </row>
    <row r="376" spans="1:21" x14ac:dyDescent="0.25">
      <c r="A376" s="108">
        <v>1</v>
      </c>
      <c r="B376" s="109">
        <v>2</v>
      </c>
      <c r="C376" s="110">
        <f>TPG!J376</f>
        <v>0</v>
      </c>
      <c r="D376" s="111" t="b">
        <v>1</v>
      </c>
      <c r="E376" s="112" t="str">
        <f>RIGHT(TPG!C376,4)&amp;"."&amp;TPG!M376&amp;"."&amp;TPG!K376&amp;"."&amp;$C$5</f>
        <v>...Ma22</v>
      </c>
      <c r="F376" s="113">
        <f t="shared" ca="1" si="20"/>
        <v>44697</v>
      </c>
      <c r="G376" s="114" cm="1">
        <f t="array" ref="G376">IF(SUMPRODUCT((TPG!$Q$19:$AB$19=$B$5)*TPG!Q376:AB376)&gt;0,SUMPRODUCT((TPG!$Q$19:$AB$19=$B$5)*TPG!Q376:AB376),0)</f>
        <v>0</v>
      </c>
      <c r="H376" s="115">
        <f t="shared" ca="1" si="21"/>
        <v>44697</v>
      </c>
      <c r="I376" s="116">
        <v>0</v>
      </c>
      <c r="J376" s="112" t="str">
        <f>LEFT(TPG!D376,20)&amp;"."&amp;TPGPAY!E376</f>
        <v>....Ma22</v>
      </c>
      <c r="K376" s="111" t="b">
        <v>1</v>
      </c>
      <c r="L376" s="117" t="s">
        <v>1275</v>
      </c>
      <c r="M376" s="111" t="b">
        <v>1</v>
      </c>
      <c r="N376" s="111" t="s">
        <v>1276</v>
      </c>
      <c r="O376" s="118">
        <f>TPG!I376</f>
        <v>0</v>
      </c>
      <c r="P376" s="111" t="b">
        <v>1</v>
      </c>
      <c r="Q376" s="111" t="b">
        <v>1</v>
      </c>
      <c r="R376" s="111" t="b">
        <v>1</v>
      </c>
      <c r="T376" s="10">
        <f t="shared" si="22"/>
        <v>7</v>
      </c>
      <c r="U376" s="289">
        <f t="shared" si="23"/>
        <v>8</v>
      </c>
    </row>
    <row r="377" spans="1:21" x14ac:dyDescent="0.25">
      <c r="A377" s="108">
        <v>1</v>
      </c>
      <c r="B377" s="109">
        <v>2</v>
      </c>
      <c r="C377" s="110">
        <f>TPG!J377</f>
        <v>0</v>
      </c>
      <c r="D377" s="111" t="b">
        <v>1</v>
      </c>
      <c r="E377" s="112" t="str">
        <f>RIGHT(TPG!C377,4)&amp;"."&amp;TPG!M377&amp;"."&amp;TPG!K377&amp;"."&amp;$C$5</f>
        <v>...Ma22</v>
      </c>
      <c r="F377" s="113">
        <f t="shared" ca="1" si="20"/>
        <v>44697</v>
      </c>
      <c r="G377" s="114" cm="1">
        <f t="array" ref="G377">IF(SUMPRODUCT((TPG!$Q$19:$AB$19=$B$5)*TPG!Q377:AB377)&gt;0,SUMPRODUCT((TPG!$Q$19:$AB$19=$B$5)*TPG!Q377:AB377),0)</f>
        <v>0</v>
      </c>
      <c r="H377" s="115">
        <f t="shared" ca="1" si="21"/>
        <v>44697</v>
      </c>
      <c r="I377" s="116">
        <v>0</v>
      </c>
      <c r="J377" s="112" t="str">
        <f>LEFT(TPG!D377,20)&amp;"."&amp;TPGPAY!E377</f>
        <v>....Ma22</v>
      </c>
      <c r="K377" s="111" t="b">
        <v>1</v>
      </c>
      <c r="L377" s="117" t="s">
        <v>1275</v>
      </c>
      <c r="M377" s="111" t="b">
        <v>1</v>
      </c>
      <c r="N377" s="111" t="s">
        <v>1276</v>
      </c>
      <c r="O377" s="118">
        <f>TPG!I377</f>
        <v>0</v>
      </c>
      <c r="P377" s="111" t="b">
        <v>1</v>
      </c>
      <c r="Q377" s="111" t="b">
        <v>1</v>
      </c>
      <c r="R377" s="111" t="b">
        <v>1</v>
      </c>
      <c r="T377" s="10">
        <f t="shared" si="22"/>
        <v>7</v>
      </c>
      <c r="U377" s="289">
        <f t="shared" si="23"/>
        <v>8</v>
      </c>
    </row>
    <row r="378" spans="1:21" x14ac:dyDescent="0.25">
      <c r="A378" s="108">
        <v>1</v>
      </c>
      <c r="B378" s="109">
        <v>2</v>
      </c>
      <c r="C378" s="110">
        <f>TPG!J378</f>
        <v>0</v>
      </c>
      <c r="D378" s="111" t="b">
        <v>1</v>
      </c>
      <c r="E378" s="112" t="str">
        <f>RIGHT(TPG!C378,4)&amp;"."&amp;TPG!M378&amp;"."&amp;TPG!K378&amp;"."&amp;$C$5</f>
        <v>...Ma22</v>
      </c>
      <c r="F378" s="113">
        <f t="shared" ca="1" si="20"/>
        <v>44697</v>
      </c>
      <c r="G378" s="114" cm="1">
        <f t="array" ref="G378">IF(SUMPRODUCT((TPG!$Q$19:$AB$19=$B$5)*TPG!Q378:AB378)&gt;0,SUMPRODUCT((TPG!$Q$19:$AB$19=$B$5)*TPG!Q378:AB378),0)</f>
        <v>0</v>
      </c>
      <c r="H378" s="115">
        <f t="shared" ca="1" si="21"/>
        <v>44697</v>
      </c>
      <c r="I378" s="116">
        <v>0</v>
      </c>
      <c r="J378" s="112" t="str">
        <f>LEFT(TPG!D378,20)&amp;"."&amp;TPGPAY!E378</f>
        <v>....Ma22</v>
      </c>
      <c r="K378" s="111" t="b">
        <v>1</v>
      </c>
      <c r="L378" s="117" t="s">
        <v>1275</v>
      </c>
      <c r="M378" s="111" t="b">
        <v>1</v>
      </c>
      <c r="N378" s="111" t="s">
        <v>1276</v>
      </c>
      <c r="O378" s="118">
        <f>TPG!I378</f>
        <v>0</v>
      </c>
      <c r="P378" s="111" t="b">
        <v>1</v>
      </c>
      <c r="Q378" s="111" t="b">
        <v>1</v>
      </c>
      <c r="R378" s="111" t="b">
        <v>1</v>
      </c>
      <c r="T378" s="10">
        <f t="shared" si="22"/>
        <v>7</v>
      </c>
      <c r="U378" s="289">
        <f t="shared" si="23"/>
        <v>8</v>
      </c>
    </row>
    <row r="379" spans="1:21" x14ac:dyDescent="0.25">
      <c r="A379" s="108">
        <v>1</v>
      </c>
      <c r="B379" s="109">
        <v>2</v>
      </c>
      <c r="C379" s="110">
        <f>TPG!J379</f>
        <v>0</v>
      </c>
      <c r="D379" s="111" t="b">
        <v>1</v>
      </c>
      <c r="E379" s="112" t="str">
        <f>RIGHT(TPG!C379,4)&amp;"."&amp;TPG!M379&amp;"."&amp;TPG!K379&amp;"."&amp;$C$5</f>
        <v>...Ma22</v>
      </c>
      <c r="F379" s="113">
        <f t="shared" ca="1" si="20"/>
        <v>44697</v>
      </c>
      <c r="G379" s="114" cm="1">
        <f t="array" ref="G379">IF(SUMPRODUCT((TPG!$Q$19:$AB$19=$B$5)*TPG!Q379:AB379)&gt;0,SUMPRODUCT((TPG!$Q$19:$AB$19=$B$5)*TPG!Q379:AB379),0)</f>
        <v>0</v>
      </c>
      <c r="H379" s="115">
        <f t="shared" ca="1" si="21"/>
        <v>44697</v>
      </c>
      <c r="I379" s="116">
        <v>0</v>
      </c>
      <c r="J379" s="112" t="str">
        <f>LEFT(TPG!D379,20)&amp;"."&amp;TPGPAY!E379</f>
        <v>....Ma22</v>
      </c>
      <c r="K379" s="111" t="b">
        <v>1</v>
      </c>
      <c r="L379" s="117" t="s">
        <v>1275</v>
      </c>
      <c r="M379" s="111" t="b">
        <v>1</v>
      </c>
      <c r="N379" s="111" t="s">
        <v>1276</v>
      </c>
      <c r="O379" s="118">
        <f>TPG!I379</f>
        <v>0</v>
      </c>
      <c r="P379" s="111" t="b">
        <v>1</v>
      </c>
      <c r="Q379" s="111" t="b">
        <v>1</v>
      </c>
      <c r="R379" s="111" t="b">
        <v>1</v>
      </c>
      <c r="T379" s="10">
        <f t="shared" si="22"/>
        <v>7</v>
      </c>
      <c r="U379" s="289">
        <f t="shared" si="23"/>
        <v>8</v>
      </c>
    </row>
    <row r="380" spans="1:21" x14ac:dyDescent="0.25">
      <c r="A380" s="108">
        <v>1</v>
      </c>
      <c r="B380" s="109">
        <v>2</v>
      </c>
      <c r="C380" s="110">
        <f>TPG!J380</f>
        <v>0</v>
      </c>
      <c r="D380" s="111" t="b">
        <v>1</v>
      </c>
      <c r="E380" s="112" t="str">
        <f>RIGHT(TPG!C380,4)&amp;"."&amp;TPG!M380&amp;"."&amp;TPG!K380&amp;"."&amp;$C$5</f>
        <v>...Ma22</v>
      </c>
      <c r="F380" s="113">
        <f t="shared" ca="1" si="20"/>
        <v>44697</v>
      </c>
      <c r="G380" s="114" cm="1">
        <f t="array" ref="G380">IF(SUMPRODUCT((TPG!$Q$19:$AB$19=$B$5)*TPG!Q380:AB380)&gt;0,SUMPRODUCT((TPG!$Q$19:$AB$19=$B$5)*TPG!Q380:AB380),0)</f>
        <v>0</v>
      </c>
      <c r="H380" s="115">
        <f t="shared" ca="1" si="21"/>
        <v>44697</v>
      </c>
      <c r="I380" s="116">
        <v>0</v>
      </c>
      <c r="J380" s="112" t="str">
        <f>LEFT(TPG!D380,20)&amp;"."&amp;TPGPAY!E380</f>
        <v>....Ma22</v>
      </c>
      <c r="K380" s="111" t="b">
        <v>1</v>
      </c>
      <c r="L380" s="117" t="s">
        <v>1275</v>
      </c>
      <c r="M380" s="111" t="b">
        <v>1</v>
      </c>
      <c r="N380" s="111" t="s">
        <v>1276</v>
      </c>
      <c r="O380" s="118">
        <f>TPG!I380</f>
        <v>0</v>
      </c>
      <c r="P380" s="111" t="b">
        <v>1</v>
      </c>
      <c r="Q380" s="111" t="b">
        <v>1</v>
      </c>
      <c r="R380" s="111" t="b">
        <v>1</v>
      </c>
      <c r="T380" s="10">
        <f t="shared" si="22"/>
        <v>7</v>
      </c>
      <c r="U380" s="289">
        <f t="shared" si="23"/>
        <v>8</v>
      </c>
    </row>
    <row r="381" spans="1:21" x14ac:dyDescent="0.25">
      <c r="A381" s="108">
        <v>1</v>
      </c>
      <c r="B381" s="109">
        <v>2</v>
      </c>
      <c r="C381" s="110">
        <f>TPG!J381</f>
        <v>0</v>
      </c>
      <c r="D381" s="111" t="b">
        <v>1</v>
      </c>
      <c r="E381" s="112" t="str">
        <f>RIGHT(TPG!C381,4)&amp;"."&amp;TPG!M381&amp;"."&amp;TPG!K381&amp;"."&amp;$C$5</f>
        <v>...Ma22</v>
      </c>
      <c r="F381" s="113">
        <f t="shared" ca="1" si="20"/>
        <v>44697</v>
      </c>
      <c r="G381" s="114" cm="1">
        <f t="array" ref="G381">IF(SUMPRODUCT((TPG!$Q$19:$AB$19=$B$5)*TPG!Q381:AB381)&gt;0,SUMPRODUCT((TPG!$Q$19:$AB$19=$B$5)*TPG!Q381:AB381),0)</f>
        <v>0</v>
      </c>
      <c r="H381" s="115">
        <f t="shared" ca="1" si="21"/>
        <v>44697</v>
      </c>
      <c r="I381" s="116">
        <v>0</v>
      </c>
      <c r="J381" s="112" t="str">
        <f>LEFT(TPG!D381,20)&amp;"."&amp;TPGPAY!E381</f>
        <v>....Ma22</v>
      </c>
      <c r="K381" s="111" t="b">
        <v>1</v>
      </c>
      <c r="L381" s="117" t="s">
        <v>1275</v>
      </c>
      <c r="M381" s="111" t="b">
        <v>1</v>
      </c>
      <c r="N381" s="111" t="s">
        <v>1276</v>
      </c>
      <c r="O381" s="118">
        <f>TPG!I381</f>
        <v>0</v>
      </c>
      <c r="P381" s="111" t="b">
        <v>1</v>
      </c>
      <c r="Q381" s="111" t="b">
        <v>1</v>
      </c>
      <c r="R381" s="111" t="b">
        <v>1</v>
      </c>
      <c r="T381" s="10">
        <f t="shared" si="22"/>
        <v>7</v>
      </c>
      <c r="U381" s="289">
        <f t="shared" si="23"/>
        <v>8</v>
      </c>
    </row>
    <row r="382" spans="1:21" x14ac:dyDescent="0.25">
      <c r="A382" s="108">
        <v>1</v>
      </c>
      <c r="B382" s="109">
        <v>2</v>
      </c>
      <c r="C382" s="110">
        <f>TPG!J382</f>
        <v>0</v>
      </c>
      <c r="D382" s="111" t="b">
        <v>1</v>
      </c>
      <c r="E382" s="112" t="str">
        <f>RIGHT(TPG!C382,4)&amp;"."&amp;TPG!M382&amp;"."&amp;TPG!K382&amp;"."&amp;$C$5</f>
        <v>...Ma22</v>
      </c>
      <c r="F382" s="113">
        <f t="shared" ca="1" si="20"/>
        <v>44697</v>
      </c>
      <c r="G382" s="114" cm="1">
        <f t="array" ref="G382">IF(SUMPRODUCT((TPG!$Q$19:$AB$19=$B$5)*TPG!Q382:AB382)&gt;0,SUMPRODUCT((TPG!$Q$19:$AB$19=$B$5)*TPG!Q382:AB382),0)</f>
        <v>0</v>
      </c>
      <c r="H382" s="115">
        <f t="shared" ca="1" si="21"/>
        <v>44697</v>
      </c>
      <c r="I382" s="116">
        <v>0</v>
      </c>
      <c r="J382" s="112" t="str">
        <f>LEFT(TPG!D382,20)&amp;"."&amp;TPGPAY!E382</f>
        <v>....Ma22</v>
      </c>
      <c r="K382" s="111" t="b">
        <v>1</v>
      </c>
      <c r="L382" s="117" t="s">
        <v>1275</v>
      </c>
      <c r="M382" s="111" t="b">
        <v>1</v>
      </c>
      <c r="N382" s="111" t="s">
        <v>1276</v>
      </c>
      <c r="O382" s="118">
        <f>TPG!I382</f>
        <v>0</v>
      </c>
      <c r="P382" s="111" t="b">
        <v>1</v>
      </c>
      <c r="Q382" s="111" t="b">
        <v>1</v>
      </c>
      <c r="R382" s="111" t="b">
        <v>1</v>
      </c>
      <c r="T382" s="10">
        <f t="shared" si="22"/>
        <v>7</v>
      </c>
      <c r="U382" s="289">
        <f t="shared" si="23"/>
        <v>8</v>
      </c>
    </row>
    <row r="383" spans="1:21" x14ac:dyDescent="0.25">
      <c r="A383" s="108">
        <v>1</v>
      </c>
      <c r="B383" s="109">
        <v>2</v>
      </c>
      <c r="C383" s="110">
        <f>TPG!J383</f>
        <v>0</v>
      </c>
      <c r="D383" s="111" t="b">
        <v>1</v>
      </c>
      <c r="E383" s="112" t="str">
        <f>RIGHT(TPG!C383,4)&amp;"."&amp;TPG!M383&amp;"."&amp;TPG!K383&amp;"."&amp;$C$5</f>
        <v>...Ma22</v>
      </c>
      <c r="F383" s="113">
        <f t="shared" ca="1" si="20"/>
        <v>44697</v>
      </c>
      <c r="G383" s="114" cm="1">
        <f t="array" ref="G383">IF(SUMPRODUCT((TPG!$Q$19:$AB$19=$B$5)*TPG!Q383:AB383)&gt;0,SUMPRODUCT((TPG!$Q$19:$AB$19=$B$5)*TPG!Q383:AB383),0)</f>
        <v>0</v>
      </c>
      <c r="H383" s="115">
        <f t="shared" ca="1" si="21"/>
        <v>44697</v>
      </c>
      <c r="I383" s="116">
        <v>0</v>
      </c>
      <c r="J383" s="112" t="str">
        <f>LEFT(TPG!D383,20)&amp;"."&amp;TPGPAY!E383</f>
        <v>....Ma22</v>
      </c>
      <c r="K383" s="111" t="b">
        <v>1</v>
      </c>
      <c r="L383" s="117" t="s">
        <v>1275</v>
      </c>
      <c r="M383" s="111" t="b">
        <v>1</v>
      </c>
      <c r="N383" s="111" t="s">
        <v>1276</v>
      </c>
      <c r="O383" s="118">
        <f>TPG!I383</f>
        <v>0</v>
      </c>
      <c r="P383" s="111" t="b">
        <v>1</v>
      </c>
      <c r="Q383" s="111" t="b">
        <v>1</v>
      </c>
      <c r="R383" s="111" t="b">
        <v>1</v>
      </c>
      <c r="T383" s="10">
        <f t="shared" si="22"/>
        <v>7</v>
      </c>
      <c r="U383" s="289">
        <f t="shared" si="23"/>
        <v>8</v>
      </c>
    </row>
    <row r="384" spans="1:21" x14ac:dyDescent="0.25">
      <c r="A384" s="108">
        <v>1</v>
      </c>
      <c r="B384" s="109">
        <v>2</v>
      </c>
      <c r="C384" s="110">
        <f>TPG!J384</f>
        <v>0</v>
      </c>
      <c r="D384" s="111" t="b">
        <v>1</v>
      </c>
      <c r="E384" s="112" t="str">
        <f>RIGHT(TPG!C384,4)&amp;"."&amp;TPG!M384&amp;"."&amp;TPG!K384&amp;"."&amp;$C$5</f>
        <v>...Ma22</v>
      </c>
      <c r="F384" s="113">
        <f t="shared" ca="1" si="20"/>
        <v>44697</v>
      </c>
      <c r="G384" s="114" cm="1">
        <f t="array" ref="G384">IF(SUMPRODUCT((TPG!$Q$19:$AB$19=$B$5)*TPG!Q384:AB384)&gt;0,SUMPRODUCT((TPG!$Q$19:$AB$19=$B$5)*TPG!Q384:AB384),0)</f>
        <v>0</v>
      </c>
      <c r="H384" s="115">
        <f t="shared" ca="1" si="21"/>
        <v>44697</v>
      </c>
      <c r="I384" s="116">
        <v>0</v>
      </c>
      <c r="J384" s="112" t="str">
        <f>LEFT(TPG!D384,20)&amp;"."&amp;TPGPAY!E384</f>
        <v>....Ma22</v>
      </c>
      <c r="K384" s="111" t="b">
        <v>1</v>
      </c>
      <c r="L384" s="117" t="s">
        <v>1275</v>
      </c>
      <c r="M384" s="111" t="b">
        <v>1</v>
      </c>
      <c r="N384" s="111" t="s">
        <v>1276</v>
      </c>
      <c r="O384" s="118">
        <f>TPG!I384</f>
        <v>0</v>
      </c>
      <c r="P384" s="111" t="b">
        <v>1</v>
      </c>
      <c r="Q384" s="111" t="b">
        <v>1</v>
      </c>
      <c r="R384" s="111" t="b">
        <v>1</v>
      </c>
      <c r="T384" s="10">
        <f t="shared" si="22"/>
        <v>7</v>
      </c>
      <c r="U384" s="289">
        <f t="shared" si="23"/>
        <v>8</v>
      </c>
    </row>
    <row r="385" spans="1:21" x14ac:dyDescent="0.25">
      <c r="A385" s="108">
        <v>1</v>
      </c>
      <c r="B385" s="109">
        <v>2</v>
      </c>
      <c r="C385" s="110">
        <f>TPG!J385</f>
        <v>0</v>
      </c>
      <c r="D385" s="111" t="b">
        <v>1</v>
      </c>
      <c r="E385" s="112" t="str">
        <f>RIGHT(TPG!C385,4)&amp;"."&amp;TPG!M385&amp;"."&amp;TPG!K385&amp;"."&amp;$C$5</f>
        <v>...Ma22</v>
      </c>
      <c r="F385" s="113">
        <f t="shared" ca="1" si="20"/>
        <v>44697</v>
      </c>
      <c r="G385" s="114" cm="1">
        <f t="array" ref="G385">IF(SUMPRODUCT((TPG!$Q$19:$AB$19=$B$5)*TPG!Q385:AB385)&gt;0,SUMPRODUCT((TPG!$Q$19:$AB$19=$B$5)*TPG!Q385:AB385),0)</f>
        <v>0</v>
      </c>
      <c r="H385" s="115">
        <f t="shared" ca="1" si="21"/>
        <v>44697</v>
      </c>
      <c r="I385" s="116">
        <v>0</v>
      </c>
      <c r="J385" s="112" t="str">
        <f>LEFT(TPG!D385,20)&amp;"."&amp;TPGPAY!E385</f>
        <v>....Ma22</v>
      </c>
      <c r="K385" s="111" t="b">
        <v>1</v>
      </c>
      <c r="L385" s="117" t="s">
        <v>1275</v>
      </c>
      <c r="M385" s="111" t="b">
        <v>1</v>
      </c>
      <c r="N385" s="111" t="s">
        <v>1276</v>
      </c>
      <c r="O385" s="118">
        <f>TPG!I385</f>
        <v>0</v>
      </c>
      <c r="P385" s="111" t="b">
        <v>1</v>
      </c>
      <c r="Q385" s="111" t="b">
        <v>1</v>
      </c>
      <c r="R385" s="111" t="b">
        <v>1</v>
      </c>
      <c r="T385" s="10">
        <f t="shared" si="22"/>
        <v>7</v>
      </c>
      <c r="U385" s="289">
        <f t="shared" si="23"/>
        <v>8</v>
      </c>
    </row>
    <row r="386" spans="1:21" x14ac:dyDescent="0.25">
      <c r="A386" s="108">
        <v>1</v>
      </c>
      <c r="B386" s="109">
        <v>2</v>
      </c>
      <c r="C386" s="110">
        <f>TPG!J386</f>
        <v>0</v>
      </c>
      <c r="D386" s="111" t="b">
        <v>1</v>
      </c>
      <c r="E386" s="112" t="str">
        <f>RIGHT(TPG!C386,4)&amp;"."&amp;TPG!M386&amp;"."&amp;TPG!K386&amp;"."&amp;$C$5</f>
        <v>...Ma22</v>
      </c>
      <c r="F386" s="113">
        <f t="shared" ca="1" si="20"/>
        <v>44697</v>
      </c>
      <c r="G386" s="114" cm="1">
        <f t="array" ref="G386">IF(SUMPRODUCT((TPG!$Q$19:$AB$19=$B$5)*TPG!Q386:AB386)&gt;0,SUMPRODUCT((TPG!$Q$19:$AB$19=$B$5)*TPG!Q386:AB386),0)</f>
        <v>0</v>
      </c>
      <c r="H386" s="115">
        <f t="shared" ca="1" si="21"/>
        <v>44697</v>
      </c>
      <c r="I386" s="116">
        <v>0</v>
      </c>
      <c r="J386" s="112" t="str">
        <f>LEFT(TPG!D386,20)&amp;"."&amp;TPGPAY!E386</f>
        <v>....Ma22</v>
      </c>
      <c r="K386" s="111" t="b">
        <v>1</v>
      </c>
      <c r="L386" s="117" t="s">
        <v>1275</v>
      </c>
      <c r="M386" s="111" t="b">
        <v>1</v>
      </c>
      <c r="N386" s="111" t="s">
        <v>1276</v>
      </c>
      <c r="O386" s="118">
        <f>TPG!I386</f>
        <v>0</v>
      </c>
      <c r="P386" s="111" t="b">
        <v>1</v>
      </c>
      <c r="Q386" s="111" t="b">
        <v>1</v>
      </c>
      <c r="R386" s="111" t="b">
        <v>1</v>
      </c>
      <c r="T386" s="10">
        <f t="shared" si="22"/>
        <v>7</v>
      </c>
      <c r="U386" s="289">
        <f t="shared" si="23"/>
        <v>8</v>
      </c>
    </row>
    <row r="387" spans="1:21" x14ac:dyDescent="0.25">
      <c r="A387" s="108">
        <v>1</v>
      </c>
      <c r="B387" s="109">
        <v>2</v>
      </c>
      <c r="C387" s="110">
        <f>TPG!J387</f>
        <v>0</v>
      </c>
      <c r="D387" s="111" t="b">
        <v>1</v>
      </c>
      <c r="E387" s="112" t="str">
        <f>RIGHT(TPG!C387,4)&amp;"."&amp;TPG!M387&amp;"."&amp;TPG!K387&amp;"."&amp;$C$5</f>
        <v>...Ma22</v>
      </c>
      <c r="F387" s="113">
        <f t="shared" ca="1" si="20"/>
        <v>44697</v>
      </c>
      <c r="G387" s="114" cm="1">
        <f t="array" ref="G387">IF(SUMPRODUCT((TPG!$Q$19:$AB$19=$B$5)*TPG!Q387:AB387)&gt;0,SUMPRODUCT((TPG!$Q$19:$AB$19=$B$5)*TPG!Q387:AB387),0)</f>
        <v>0</v>
      </c>
      <c r="H387" s="115">
        <f t="shared" ca="1" si="21"/>
        <v>44697</v>
      </c>
      <c r="I387" s="116">
        <v>0</v>
      </c>
      <c r="J387" s="112" t="str">
        <f>LEFT(TPG!D387,20)&amp;"."&amp;TPGPAY!E387</f>
        <v>....Ma22</v>
      </c>
      <c r="K387" s="111" t="b">
        <v>1</v>
      </c>
      <c r="L387" s="117" t="s">
        <v>1275</v>
      </c>
      <c r="M387" s="111" t="b">
        <v>1</v>
      </c>
      <c r="N387" s="111" t="s">
        <v>1276</v>
      </c>
      <c r="O387" s="118">
        <f>TPG!I387</f>
        <v>0</v>
      </c>
      <c r="P387" s="111" t="b">
        <v>1</v>
      </c>
      <c r="Q387" s="111" t="b">
        <v>1</v>
      </c>
      <c r="R387" s="111" t="b">
        <v>1</v>
      </c>
      <c r="T387" s="10">
        <f t="shared" si="22"/>
        <v>7</v>
      </c>
      <c r="U387" s="289">
        <f t="shared" si="23"/>
        <v>8</v>
      </c>
    </row>
    <row r="388" spans="1:21" x14ac:dyDescent="0.25">
      <c r="A388" s="108">
        <v>1</v>
      </c>
      <c r="B388" s="109">
        <v>2</v>
      </c>
      <c r="C388" s="110">
        <f>TPG!J388</f>
        <v>0</v>
      </c>
      <c r="D388" s="111" t="b">
        <v>1</v>
      </c>
      <c r="E388" s="112" t="str">
        <f>RIGHT(TPG!C388,4)&amp;"."&amp;TPG!M388&amp;"."&amp;TPG!K388&amp;"."&amp;$C$5</f>
        <v>...Ma22</v>
      </c>
      <c r="F388" s="113">
        <f t="shared" ca="1" si="20"/>
        <v>44697</v>
      </c>
      <c r="G388" s="114" cm="1">
        <f t="array" ref="G388">IF(SUMPRODUCT((TPG!$Q$19:$AB$19=$B$5)*TPG!Q388:AB388)&gt;0,SUMPRODUCT((TPG!$Q$19:$AB$19=$B$5)*TPG!Q388:AB388),0)</f>
        <v>0</v>
      </c>
      <c r="H388" s="115">
        <f t="shared" ca="1" si="21"/>
        <v>44697</v>
      </c>
      <c r="I388" s="116">
        <v>0</v>
      </c>
      <c r="J388" s="112" t="str">
        <f>LEFT(TPG!D388,20)&amp;"."&amp;TPGPAY!E388</f>
        <v>....Ma22</v>
      </c>
      <c r="K388" s="111" t="b">
        <v>1</v>
      </c>
      <c r="L388" s="117" t="s">
        <v>1275</v>
      </c>
      <c r="M388" s="111" t="b">
        <v>1</v>
      </c>
      <c r="N388" s="111" t="s">
        <v>1276</v>
      </c>
      <c r="O388" s="118">
        <f>TPG!I388</f>
        <v>0</v>
      </c>
      <c r="P388" s="111" t="b">
        <v>1</v>
      </c>
      <c r="Q388" s="111" t="b">
        <v>1</v>
      </c>
      <c r="R388" s="111" t="b">
        <v>1</v>
      </c>
      <c r="T388" s="10">
        <f t="shared" si="22"/>
        <v>7</v>
      </c>
      <c r="U388" s="289">
        <f t="shared" si="23"/>
        <v>8</v>
      </c>
    </row>
    <row r="389" spans="1:21" x14ac:dyDescent="0.25">
      <c r="A389" s="108">
        <v>1</v>
      </c>
      <c r="B389" s="109">
        <v>2</v>
      </c>
      <c r="C389" s="110">
        <f>TPG!J389</f>
        <v>0</v>
      </c>
      <c r="D389" s="111" t="b">
        <v>1</v>
      </c>
      <c r="E389" s="112" t="str">
        <f>RIGHT(TPG!C389,4)&amp;"."&amp;TPG!M389&amp;"."&amp;TPG!K389&amp;"."&amp;$C$5</f>
        <v>...Ma22</v>
      </c>
      <c r="F389" s="113">
        <f t="shared" ca="1" si="20"/>
        <v>44697</v>
      </c>
      <c r="G389" s="114" cm="1">
        <f t="array" ref="G389">IF(SUMPRODUCT((TPG!$Q$19:$AB$19=$B$5)*TPG!Q389:AB389)&gt;0,SUMPRODUCT((TPG!$Q$19:$AB$19=$B$5)*TPG!Q389:AB389),0)</f>
        <v>0</v>
      </c>
      <c r="H389" s="115">
        <f t="shared" ca="1" si="21"/>
        <v>44697</v>
      </c>
      <c r="I389" s="116">
        <v>0</v>
      </c>
      <c r="J389" s="112" t="str">
        <f>LEFT(TPG!D389,20)&amp;"."&amp;TPGPAY!E389</f>
        <v>....Ma22</v>
      </c>
      <c r="K389" s="111" t="b">
        <v>1</v>
      </c>
      <c r="L389" s="117" t="s">
        <v>1275</v>
      </c>
      <c r="M389" s="111" t="b">
        <v>1</v>
      </c>
      <c r="N389" s="111" t="s">
        <v>1276</v>
      </c>
      <c r="O389" s="118">
        <f>TPG!I389</f>
        <v>0</v>
      </c>
      <c r="P389" s="111" t="b">
        <v>1</v>
      </c>
      <c r="Q389" s="111" t="b">
        <v>1</v>
      </c>
      <c r="R389" s="111" t="b">
        <v>1</v>
      </c>
      <c r="T389" s="10">
        <f t="shared" si="22"/>
        <v>7</v>
      </c>
      <c r="U389" s="289">
        <f t="shared" si="23"/>
        <v>8</v>
      </c>
    </row>
    <row r="390" spans="1:21" x14ac:dyDescent="0.25">
      <c r="A390" s="108">
        <v>1</v>
      </c>
      <c r="B390" s="109">
        <v>2</v>
      </c>
      <c r="C390" s="110">
        <f>TPG!J390</f>
        <v>0</v>
      </c>
      <c r="D390" s="111" t="b">
        <v>1</v>
      </c>
      <c r="E390" s="112" t="str">
        <f>RIGHT(TPG!C390,4)&amp;"."&amp;TPG!M390&amp;"."&amp;TPG!K390&amp;"."&amp;$C$5</f>
        <v>...Ma22</v>
      </c>
      <c r="F390" s="113">
        <f t="shared" ca="1" si="20"/>
        <v>44697</v>
      </c>
      <c r="G390" s="114" cm="1">
        <f t="array" ref="G390">IF(SUMPRODUCT((TPG!$Q$19:$AB$19=$B$5)*TPG!Q390:AB390)&gt;0,SUMPRODUCT((TPG!$Q$19:$AB$19=$B$5)*TPG!Q390:AB390),0)</f>
        <v>0</v>
      </c>
      <c r="H390" s="115">
        <f t="shared" ca="1" si="21"/>
        <v>44697</v>
      </c>
      <c r="I390" s="116">
        <v>0</v>
      </c>
      <c r="J390" s="112" t="str">
        <f>LEFT(TPG!D390,20)&amp;"."&amp;TPGPAY!E390</f>
        <v>....Ma22</v>
      </c>
      <c r="K390" s="111" t="b">
        <v>1</v>
      </c>
      <c r="L390" s="117" t="s">
        <v>1275</v>
      </c>
      <c r="M390" s="111" t="b">
        <v>1</v>
      </c>
      <c r="N390" s="111" t="s">
        <v>1276</v>
      </c>
      <c r="O390" s="118">
        <f>TPG!I390</f>
        <v>0</v>
      </c>
      <c r="P390" s="111" t="b">
        <v>1</v>
      </c>
      <c r="Q390" s="111" t="b">
        <v>1</v>
      </c>
      <c r="R390" s="111" t="b">
        <v>1</v>
      </c>
      <c r="T390" s="10">
        <f t="shared" si="22"/>
        <v>7</v>
      </c>
      <c r="U390" s="289">
        <f t="shared" si="23"/>
        <v>8</v>
      </c>
    </row>
    <row r="391" spans="1:21" x14ac:dyDescent="0.25">
      <c r="A391" s="108">
        <v>1</v>
      </c>
      <c r="B391" s="109">
        <v>2</v>
      </c>
      <c r="C391" s="110">
        <f>TPG!J391</f>
        <v>0</v>
      </c>
      <c r="D391" s="111" t="b">
        <v>1</v>
      </c>
      <c r="E391" s="112" t="str">
        <f>RIGHT(TPG!C391,4)&amp;"."&amp;TPG!M391&amp;"."&amp;TPG!K391&amp;"."&amp;$C$5</f>
        <v>...Ma22</v>
      </c>
      <c r="F391" s="113">
        <f t="shared" ca="1" si="20"/>
        <v>44697</v>
      </c>
      <c r="G391" s="114" cm="1">
        <f t="array" ref="G391">IF(SUMPRODUCT((TPG!$Q$19:$AB$19=$B$5)*TPG!Q391:AB391)&gt;0,SUMPRODUCT((TPG!$Q$19:$AB$19=$B$5)*TPG!Q391:AB391),0)</f>
        <v>0</v>
      </c>
      <c r="H391" s="115">
        <f t="shared" ca="1" si="21"/>
        <v>44697</v>
      </c>
      <c r="I391" s="116">
        <v>0</v>
      </c>
      <c r="J391" s="112" t="str">
        <f>LEFT(TPG!D391,20)&amp;"."&amp;TPGPAY!E391</f>
        <v>....Ma22</v>
      </c>
      <c r="K391" s="111" t="b">
        <v>1</v>
      </c>
      <c r="L391" s="117" t="s">
        <v>1275</v>
      </c>
      <c r="M391" s="111" t="b">
        <v>1</v>
      </c>
      <c r="N391" s="111" t="s">
        <v>1276</v>
      </c>
      <c r="O391" s="118">
        <f>TPG!I391</f>
        <v>0</v>
      </c>
      <c r="P391" s="111" t="b">
        <v>1</v>
      </c>
      <c r="Q391" s="111" t="b">
        <v>1</v>
      </c>
      <c r="R391" s="111" t="b">
        <v>1</v>
      </c>
      <c r="T391" s="10">
        <f t="shared" si="22"/>
        <v>7</v>
      </c>
      <c r="U391" s="289">
        <f t="shared" si="23"/>
        <v>8</v>
      </c>
    </row>
    <row r="392" spans="1:21" x14ac:dyDescent="0.25">
      <c r="A392" s="108">
        <v>1</v>
      </c>
      <c r="B392" s="109">
        <v>2</v>
      </c>
      <c r="C392" s="110">
        <f>TPG!J392</f>
        <v>0</v>
      </c>
      <c r="D392" s="111" t="b">
        <v>1</v>
      </c>
      <c r="E392" s="112" t="str">
        <f>RIGHT(TPG!C392,4)&amp;"."&amp;TPG!M392&amp;"."&amp;TPG!K392&amp;"."&amp;$C$5</f>
        <v>...Ma22</v>
      </c>
      <c r="F392" s="113">
        <f t="shared" ca="1" si="20"/>
        <v>44697</v>
      </c>
      <c r="G392" s="114" cm="1">
        <f t="array" ref="G392">IF(SUMPRODUCT((TPG!$Q$19:$AB$19=$B$5)*TPG!Q392:AB392)&gt;0,SUMPRODUCT((TPG!$Q$19:$AB$19=$B$5)*TPG!Q392:AB392),0)</f>
        <v>0</v>
      </c>
      <c r="H392" s="115">
        <f t="shared" ca="1" si="21"/>
        <v>44697</v>
      </c>
      <c r="I392" s="116">
        <v>0</v>
      </c>
      <c r="J392" s="112" t="str">
        <f>LEFT(TPG!D392,20)&amp;"."&amp;TPGPAY!E392</f>
        <v>....Ma22</v>
      </c>
      <c r="K392" s="111" t="b">
        <v>1</v>
      </c>
      <c r="L392" s="117" t="s">
        <v>1275</v>
      </c>
      <c r="M392" s="111" t="b">
        <v>1</v>
      </c>
      <c r="N392" s="111" t="s">
        <v>1276</v>
      </c>
      <c r="O392" s="118">
        <f>TPG!I392</f>
        <v>0</v>
      </c>
      <c r="P392" s="111" t="b">
        <v>1</v>
      </c>
      <c r="Q392" s="111" t="b">
        <v>1</v>
      </c>
      <c r="R392" s="111" t="b">
        <v>1</v>
      </c>
      <c r="T392" s="10">
        <f t="shared" si="22"/>
        <v>7</v>
      </c>
      <c r="U392" s="289">
        <f t="shared" si="23"/>
        <v>8</v>
      </c>
    </row>
    <row r="393" spans="1:21" x14ac:dyDescent="0.25">
      <c r="A393" s="108">
        <v>1</v>
      </c>
      <c r="B393" s="109">
        <v>2</v>
      </c>
      <c r="C393" s="110">
        <f>TPG!J393</f>
        <v>0</v>
      </c>
      <c r="D393" s="111" t="b">
        <v>1</v>
      </c>
      <c r="E393" s="112" t="str">
        <f>RIGHT(TPG!C393,4)&amp;"."&amp;TPG!M393&amp;"."&amp;TPG!K393&amp;"."&amp;$C$5</f>
        <v>...Ma22</v>
      </c>
      <c r="F393" s="113">
        <f t="shared" ca="1" si="20"/>
        <v>44697</v>
      </c>
      <c r="G393" s="114" cm="1">
        <f t="array" ref="G393">IF(SUMPRODUCT((TPG!$Q$19:$AB$19=$B$5)*TPG!Q393:AB393)&gt;0,SUMPRODUCT((TPG!$Q$19:$AB$19=$B$5)*TPG!Q393:AB393),0)</f>
        <v>0</v>
      </c>
      <c r="H393" s="115">
        <f t="shared" ca="1" si="21"/>
        <v>44697</v>
      </c>
      <c r="I393" s="116">
        <v>0</v>
      </c>
      <c r="J393" s="112" t="str">
        <f>LEFT(TPG!D393,20)&amp;"."&amp;TPGPAY!E393</f>
        <v>....Ma22</v>
      </c>
      <c r="K393" s="111" t="b">
        <v>1</v>
      </c>
      <c r="L393" s="117" t="s">
        <v>1275</v>
      </c>
      <c r="M393" s="111" t="b">
        <v>1</v>
      </c>
      <c r="N393" s="111" t="s">
        <v>1276</v>
      </c>
      <c r="O393" s="118">
        <f>TPG!I393</f>
        <v>0</v>
      </c>
      <c r="P393" s="111" t="b">
        <v>1</v>
      </c>
      <c r="Q393" s="111" t="b">
        <v>1</v>
      </c>
      <c r="R393" s="111" t="b">
        <v>1</v>
      </c>
      <c r="T393" s="10">
        <f t="shared" si="22"/>
        <v>7</v>
      </c>
      <c r="U393" s="289">
        <f t="shared" si="23"/>
        <v>8</v>
      </c>
    </row>
    <row r="394" spans="1:21" x14ac:dyDescent="0.25">
      <c r="A394" s="108">
        <v>1</v>
      </c>
      <c r="B394" s="109">
        <v>2</v>
      </c>
      <c r="C394" s="110">
        <f>TPG!J394</f>
        <v>0</v>
      </c>
      <c r="D394" s="111" t="b">
        <v>1</v>
      </c>
      <c r="E394" s="112" t="str">
        <f>RIGHT(TPG!C394,4)&amp;"."&amp;TPG!M394&amp;"."&amp;TPG!K394&amp;"."&amp;$C$5</f>
        <v>...Ma22</v>
      </c>
      <c r="F394" s="113">
        <f t="shared" ca="1" si="20"/>
        <v>44697</v>
      </c>
      <c r="G394" s="114" cm="1">
        <f t="array" ref="G394">IF(SUMPRODUCT((TPG!$Q$19:$AB$19=$B$5)*TPG!Q394:AB394)&gt;0,SUMPRODUCT((TPG!$Q$19:$AB$19=$B$5)*TPG!Q394:AB394),0)</f>
        <v>0</v>
      </c>
      <c r="H394" s="115">
        <f t="shared" ca="1" si="21"/>
        <v>44697</v>
      </c>
      <c r="I394" s="116">
        <v>0</v>
      </c>
      <c r="J394" s="112" t="str">
        <f>LEFT(TPG!D394,20)&amp;"."&amp;TPGPAY!E394</f>
        <v>....Ma22</v>
      </c>
      <c r="K394" s="111" t="b">
        <v>1</v>
      </c>
      <c r="L394" s="117" t="s">
        <v>1275</v>
      </c>
      <c r="M394" s="111" t="b">
        <v>1</v>
      </c>
      <c r="N394" s="111" t="s">
        <v>1276</v>
      </c>
      <c r="O394" s="118">
        <f>TPG!I394</f>
        <v>0</v>
      </c>
      <c r="P394" s="111" t="b">
        <v>1</v>
      </c>
      <c r="Q394" s="111" t="b">
        <v>1</v>
      </c>
      <c r="R394" s="111" t="b">
        <v>1</v>
      </c>
      <c r="T394" s="10">
        <f t="shared" si="22"/>
        <v>7</v>
      </c>
      <c r="U394" s="289">
        <f t="shared" si="23"/>
        <v>8</v>
      </c>
    </row>
    <row r="395" spans="1:21" x14ac:dyDescent="0.25">
      <c r="A395" s="108">
        <v>1</v>
      </c>
      <c r="B395" s="109">
        <v>2</v>
      </c>
      <c r="C395" s="110">
        <f>TPG!J395</f>
        <v>0</v>
      </c>
      <c r="D395" s="111" t="b">
        <v>1</v>
      </c>
      <c r="E395" s="112" t="str">
        <f>RIGHT(TPG!C395,4)&amp;"."&amp;TPG!M395&amp;"."&amp;TPG!K395&amp;"."&amp;$C$5</f>
        <v>...Ma22</v>
      </c>
      <c r="F395" s="113">
        <f t="shared" ca="1" si="20"/>
        <v>44697</v>
      </c>
      <c r="G395" s="114" cm="1">
        <f t="array" ref="G395">IF(SUMPRODUCT((TPG!$Q$19:$AB$19=$B$5)*TPG!Q395:AB395)&gt;0,SUMPRODUCT((TPG!$Q$19:$AB$19=$B$5)*TPG!Q395:AB395),0)</f>
        <v>0</v>
      </c>
      <c r="H395" s="115">
        <f t="shared" ca="1" si="21"/>
        <v>44697</v>
      </c>
      <c r="I395" s="116">
        <v>0</v>
      </c>
      <c r="J395" s="112" t="str">
        <f>LEFT(TPG!D395,20)&amp;"."&amp;TPGPAY!E395</f>
        <v>....Ma22</v>
      </c>
      <c r="K395" s="111" t="b">
        <v>1</v>
      </c>
      <c r="L395" s="117" t="s">
        <v>1275</v>
      </c>
      <c r="M395" s="111" t="b">
        <v>1</v>
      </c>
      <c r="N395" s="111" t="s">
        <v>1276</v>
      </c>
      <c r="O395" s="118">
        <f>TPG!I395</f>
        <v>0</v>
      </c>
      <c r="P395" s="111" t="b">
        <v>1</v>
      </c>
      <c r="Q395" s="111" t="b">
        <v>1</v>
      </c>
      <c r="R395" s="111" t="b">
        <v>1</v>
      </c>
      <c r="T395" s="10">
        <f t="shared" si="22"/>
        <v>7</v>
      </c>
      <c r="U395" s="289">
        <f t="shared" si="23"/>
        <v>8</v>
      </c>
    </row>
    <row r="396" spans="1:21" x14ac:dyDescent="0.25">
      <c r="A396" s="108">
        <v>1</v>
      </c>
      <c r="B396" s="109">
        <v>2</v>
      </c>
      <c r="C396" s="110">
        <f>TPG!J396</f>
        <v>0</v>
      </c>
      <c r="D396" s="111" t="b">
        <v>1</v>
      </c>
      <c r="E396" s="112" t="str">
        <f>RIGHT(TPG!C396,4)&amp;"."&amp;TPG!M396&amp;"."&amp;TPG!K396&amp;"."&amp;$C$5</f>
        <v>...Ma22</v>
      </c>
      <c r="F396" s="113">
        <f t="shared" ca="1" si="20"/>
        <v>44697</v>
      </c>
      <c r="G396" s="114" cm="1">
        <f t="array" ref="G396">IF(SUMPRODUCT((TPG!$Q$19:$AB$19=$B$5)*TPG!Q396:AB396)&gt;0,SUMPRODUCT((TPG!$Q$19:$AB$19=$B$5)*TPG!Q396:AB396),0)</f>
        <v>0</v>
      </c>
      <c r="H396" s="115">
        <f t="shared" ca="1" si="21"/>
        <v>44697</v>
      </c>
      <c r="I396" s="116">
        <v>0</v>
      </c>
      <c r="J396" s="112" t="str">
        <f>LEFT(TPG!D396,20)&amp;"."&amp;TPGPAY!E396</f>
        <v>....Ma22</v>
      </c>
      <c r="K396" s="111" t="b">
        <v>1</v>
      </c>
      <c r="L396" s="117" t="s">
        <v>1275</v>
      </c>
      <c r="M396" s="111" t="b">
        <v>1</v>
      </c>
      <c r="N396" s="111" t="s">
        <v>1276</v>
      </c>
      <c r="O396" s="118">
        <f>TPG!I396</f>
        <v>0</v>
      </c>
      <c r="P396" s="111" t="b">
        <v>1</v>
      </c>
      <c r="Q396" s="111" t="b">
        <v>1</v>
      </c>
      <c r="R396" s="111" t="b">
        <v>1</v>
      </c>
      <c r="T396" s="10">
        <f t="shared" si="22"/>
        <v>7</v>
      </c>
      <c r="U396" s="289">
        <f t="shared" si="23"/>
        <v>8</v>
      </c>
    </row>
    <row r="397" spans="1:21" x14ac:dyDescent="0.25">
      <c r="A397" s="108">
        <v>1</v>
      </c>
      <c r="B397" s="109">
        <v>2</v>
      </c>
      <c r="C397" s="110">
        <f>TPG!J397</f>
        <v>0</v>
      </c>
      <c r="D397" s="111" t="b">
        <v>1</v>
      </c>
      <c r="E397" s="112" t="str">
        <f>RIGHT(TPG!C397,4)&amp;"."&amp;TPG!M397&amp;"."&amp;TPG!K397&amp;"."&amp;$C$5</f>
        <v>...Ma22</v>
      </c>
      <c r="F397" s="113">
        <f t="shared" ca="1" si="20"/>
        <v>44697</v>
      </c>
      <c r="G397" s="114" cm="1">
        <f t="array" ref="G397">IF(SUMPRODUCT((TPG!$Q$19:$AB$19=$B$5)*TPG!Q397:AB397)&gt;0,SUMPRODUCT((TPG!$Q$19:$AB$19=$B$5)*TPG!Q397:AB397),0)</f>
        <v>0</v>
      </c>
      <c r="H397" s="115">
        <f t="shared" ca="1" si="21"/>
        <v>44697</v>
      </c>
      <c r="I397" s="116">
        <v>0</v>
      </c>
      <c r="J397" s="112" t="str">
        <f>LEFT(TPG!D397,20)&amp;"."&amp;TPGPAY!E397</f>
        <v>....Ma22</v>
      </c>
      <c r="K397" s="111" t="b">
        <v>1</v>
      </c>
      <c r="L397" s="117" t="s">
        <v>1275</v>
      </c>
      <c r="M397" s="111" t="b">
        <v>1</v>
      </c>
      <c r="N397" s="111" t="s">
        <v>1276</v>
      </c>
      <c r="O397" s="118">
        <f>TPG!I397</f>
        <v>0</v>
      </c>
      <c r="P397" s="111" t="b">
        <v>1</v>
      </c>
      <c r="Q397" s="111" t="b">
        <v>1</v>
      </c>
      <c r="R397" s="111" t="b">
        <v>1</v>
      </c>
      <c r="T397" s="10">
        <f t="shared" si="22"/>
        <v>7</v>
      </c>
      <c r="U397" s="289">
        <f t="shared" si="23"/>
        <v>8</v>
      </c>
    </row>
    <row r="398" spans="1:21" x14ac:dyDescent="0.25">
      <c r="A398" s="108">
        <v>1</v>
      </c>
      <c r="B398" s="109">
        <v>2</v>
      </c>
      <c r="C398" s="110">
        <f>TPG!J398</f>
        <v>0</v>
      </c>
      <c r="D398" s="111" t="b">
        <v>1</v>
      </c>
      <c r="E398" s="112" t="str">
        <f>RIGHT(TPG!C398,4)&amp;"."&amp;TPG!M398&amp;"."&amp;TPG!K398&amp;"."&amp;$C$5</f>
        <v>...Ma22</v>
      </c>
      <c r="F398" s="113">
        <f t="shared" ca="1" si="20"/>
        <v>44697</v>
      </c>
      <c r="G398" s="114" cm="1">
        <f t="array" ref="G398">IF(SUMPRODUCT((TPG!$Q$19:$AB$19=$B$5)*TPG!Q398:AB398)&gt;0,SUMPRODUCT((TPG!$Q$19:$AB$19=$B$5)*TPG!Q398:AB398),0)</f>
        <v>0</v>
      </c>
      <c r="H398" s="115">
        <f t="shared" ca="1" si="21"/>
        <v>44697</v>
      </c>
      <c r="I398" s="116">
        <v>0</v>
      </c>
      <c r="J398" s="112" t="str">
        <f>LEFT(TPG!D398,20)&amp;"."&amp;TPGPAY!E398</f>
        <v>....Ma22</v>
      </c>
      <c r="K398" s="111" t="b">
        <v>1</v>
      </c>
      <c r="L398" s="117" t="s">
        <v>1275</v>
      </c>
      <c r="M398" s="111" t="b">
        <v>1</v>
      </c>
      <c r="N398" s="111" t="s">
        <v>1276</v>
      </c>
      <c r="O398" s="118">
        <f>TPG!I398</f>
        <v>0</v>
      </c>
      <c r="P398" s="111" t="b">
        <v>1</v>
      </c>
      <c r="Q398" s="111" t="b">
        <v>1</v>
      </c>
      <c r="R398" s="111" t="b">
        <v>1</v>
      </c>
      <c r="T398" s="10">
        <f t="shared" si="22"/>
        <v>7</v>
      </c>
      <c r="U398" s="289">
        <f t="shared" si="23"/>
        <v>8</v>
      </c>
    </row>
    <row r="399" spans="1:21" x14ac:dyDescent="0.25">
      <c r="A399" s="108">
        <v>1</v>
      </c>
      <c r="B399" s="109">
        <v>2</v>
      </c>
      <c r="C399" s="110">
        <f>TPG!J399</f>
        <v>0</v>
      </c>
      <c r="D399" s="111" t="b">
        <v>1</v>
      </c>
      <c r="E399" s="112" t="str">
        <f>RIGHT(TPG!C399,4)&amp;"."&amp;TPG!M399&amp;"."&amp;TPG!K399&amp;"."&amp;$C$5</f>
        <v>...Ma22</v>
      </c>
      <c r="F399" s="113">
        <f t="shared" ca="1" si="20"/>
        <v>44697</v>
      </c>
      <c r="G399" s="114" cm="1">
        <f t="array" ref="G399">IF(SUMPRODUCT((TPG!$Q$19:$AB$19=$B$5)*TPG!Q399:AB399)&gt;0,SUMPRODUCT((TPG!$Q$19:$AB$19=$B$5)*TPG!Q399:AB399),0)</f>
        <v>0</v>
      </c>
      <c r="H399" s="115">
        <f t="shared" ca="1" si="21"/>
        <v>44697</v>
      </c>
      <c r="I399" s="116">
        <v>0</v>
      </c>
      <c r="J399" s="112" t="str">
        <f>LEFT(TPG!D399,20)&amp;"."&amp;TPGPAY!E399</f>
        <v>....Ma22</v>
      </c>
      <c r="K399" s="111" t="b">
        <v>1</v>
      </c>
      <c r="L399" s="117" t="s">
        <v>1275</v>
      </c>
      <c r="M399" s="111" t="b">
        <v>1</v>
      </c>
      <c r="N399" s="111" t="s">
        <v>1276</v>
      </c>
      <c r="O399" s="118">
        <f>TPG!I399</f>
        <v>0</v>
      </c>
      <c r="P399" s="111" t="b">
        <v>1</v>
      </c>
      <c r="Q399" s="111" t="b">
        <v>1</v>
      </c>
      <c r="R399" s="111" t="b">
        <v>1</v>
      </c>
      <c r="T399" s="10">
        <f t="shared" si="22"/>
        <v>7</v>
      </c>
      <c r="U399" s="289">
        <f t="shared" si="23"/>
        <v>8</v>
      </c>
    </row>
    <row r="400" spans="1:21" x14ac:dyDescent="0.25">
      <c r="A400" s="108">
        <v>1</v>
      </c>
      <c r="B400" s="109">
        <v>2</v>
      </c>
      <c r="C400" s="110">
        <f>TPG!J400</f>
        <v>0</v>
      </c>
      <c r="D400" s="111" t="b">
        <v>1</v>
      </c>
      <c r="E400" s="112" t="str">
        <f>RIGHT(TPG!C400,4)&amp;"."&amp;TPG!M400&amp;"."&amp;TPG!K400&amp;"."&amp;$C$5</f>
        <v>...Ma22</v>
      </c>
      <c r="F400" s="113">
        <f t="shared" ca="1" si="20"/>
        <v>44697</v>
      </c>
      <c r="G400" s="114" cm="1">
        <f t="array" ref="G400">IF(SUMPRODUCT((TPG!$Q$19:$AB$19=$B$5)*TPG!Q400:AB400)&gt;0,SUMPRODUCT((TPG!$Q$19:$AB$19=$B$5)*TPG!Q400:AB400),0)</f>
        <v>0</v>
      </c>
      <c r="H400" s="115">
        <f t="shared" ca="1" si="21"/>
        <v>44697</v>
      </c>
      <c r="I400" s="116">
        <v>0</v>
      </c>
      <c r="J400" s="112" t="str">
        <f>LEFT(TPG!D400,20)&amp;"."&amp;TPGPAY!E400</f>
        <v>....Ma22</v>
      </c>
      <c r="K400" s="111" t="b">
        <v>1</v>
      </c>
      <c r="L400" s="117" t="s">
        <v>1275</v>
      </c>
      <c r="M400" s="111" t="b">
        <v>1</v>
      </c>
      <c r="N400" s="111" t="s">
        <v>1276</v>
      </c>
      <c r="O400" s="118">
        <f>TPG!I400</f>
        <v>0</v>
      </c>
      <c r="P400" s="111" t="b">
        <v>1</v>
      </c>
      <c r="Q400" s="111" t="b">
        <v>1</v>
      </c>
      <c r="R400" s="111" t="b">
        <v>1</v>
      </c>
      <c r="T400" s="10">
        <f t="shared" si="22"/>
        <v>7</v>
      </c>
      <c r="U400" s="289">
        <f t="shared" si="23"/>
        <v>8</v>
      </c>
    </row>
    <row r="401" spans="1:21" x14ac:dyDescent="0.25">
      <c r="A401" s="108">
        <v>1</v>
      </c>
      <c r="B401" s="109">
        <v>2</v>
      </c>
      <c r="C401" s="110">
        <f>TPG!J401</f>
        <v>0</v>
      </c>
      <c r="D401" s="111" t="b">
        <v>1</v>
      </c>
      <c r="E401" s="112" t="str">
        <f>RIGHT(TPG!C401,4)&amp;"."&amp;TPG!M401&amp;"."&amp;TPG!K401&amp;"."&amp;$C$5</f>
        <v>...Ma22</v>
      </c>
      <c r="F401" s="113">
        <f t="shared" ca="1" si="20"/>
        <v>44697</v>
      </c>
      <c r="G401" s="114" cm="1">
        <f t="array" ref="G401">IF(SUMPRODUCT((TPG!$Q$19:$AB$19=$B$5)*TPG!Q401:AB401)&gt;0,SUMPRODUCT((TPG!$Q$19:$AB$19=$B$5)*TPG!Q401:AB401),0)</f>
        <v>0</v>
      </c>
      <c r="H401" s="115">
        <f t="shared" ca="1" si="21"/>
        <v>44697</v>
      </c>
      <c r="I401" s="116">
        <v>0</v>
      </c>
      <c r="J401" s="112" t="str">
        <f>LEFT(TPG!D401,20)&amp;"."&amp;TPGPAY!E401</f>
        <v>....Ma22</v>
      </c>
      <c r="K401" s="111" t="b">
        <v>1</v>
      </c>
      <c r="L401" s="117" t="s">
        <v>1275</v>
      </c>
      <c r="M401" s="111" t="b">
        <v>1</v>
      </c>
      <c r="N401" s="111" t="s">
        <v>1276</v>
      </c>
      <c r="O401" s="118">
        <f>TPG!I401</f>
        <v>0</v>
      </c>
      <c r="P401" s="111" t="b">
        <v>1</v>
      </c>
      <c r="Q401" s="111" t="b">
        <v>1</v>
      </c>
      <c r="R401" s="111" t="b">
        <v>1</v>
      </c>
      <c r="T401" s="10">
        <f t="shared" si="22"/>
        <v>7</v>
      </c>
      <c r="U401" s="289">
        <f t="shared" si="23"/>
        <v>8</v>
      </c>
    </row>
    <row r="402" spans="1:21" x14ac:dyDescent="0.25">
      <c r="A402" s="108">
        <v>1</v>
      </c>
      <c r="B402" s="109">
        <v>2</v>
      </c>
      <c r="C402" s="110">
        <f>TPG!J402</f>
        <v>0</v>
      </c>
      <c r="D402" s="111" t="b">
        <v>1</v>
      </c>
      <c r="E402" s="112" t="str">
        <f>RIGHT(TPG!C402,4)&amp;"."&amp;TPG!M402&amp;"."&amp;TPG!K402&amp;"."&amp;$C$5</f>
        <v>...Ma22</v>
      </c>
      <c r="F402" s="113">
        <f t="shared" ca="1" si="20"/>
        <v>44697</v>
      </c>
      <c r="G402" s="114" cm="1">
        <f t="array" ref="G402">IF(SUMPRODUCT((TPG!$Q$19:$AB$19=$B$5)*TPG!Q402:AB402)&gt;0,SUMPRODUCT((TPG!$Q$19:$AB$19=$B$5)*TPG!Q402:AB402),0)</f>
        <v>0</v>
      </c>
      <c r="H402" s="115">
        <f t="shared" ca="1" si="21"/>
        <v>44697</v>
      </c>
      <c r="I402" s="116">
        <v>0</v>
      </c>
      <c r="J402" s="112" t="str">
        <f>LEFT(TPG!D402,20)&amp;"."&amp;TPGPAY!E402</f>
        <v>....Ma22</v>
      </c>
      <c r="K402" s="111" t="b">
        <v>1</v>
      </c>
      <c r="L402" s="117" t="s">
        <v>1275</v>
      </c>
      <c r="M402" s="111" t="b">
        <v>1</v>
      </c>
      <c r="N402" s="111" t="s">
        <v>1276</v>
      </c>
      <c r="O402" s="118">
        <f>TPG!I402</f>
        <v>0</v>
      </c>
      <c r="P402" s="111" t="b">
        <v>1</v>
      </c>
      <c r="Q402" s="111" t="b">
        <v>1</v>
      </c>
      <c r="R402" s="111" t="b">
        <v>1</v>
      </c>
      <c r="T402" s="10">
        <f t="shared" si="22"/>
        <v>7</v>
      </c>
      <c r="U402" s="289">
        <f t="shared" si="23"/>
        <v>8</v>
      </c>
    </row>
    <row r="403" spans="1:21" x14ac:dyDescent="0.25">
      <c r="A403" s="108">
        <v>1</v>
      </c>
      <c r="B403" s="109">
        <v>2</v>
      </c>
      <c r="C403" s="110">
        <f>TPG!J403</f>
        <v>0</v>
      </c>
      <c r="D403" s="111" t="b">
        <v>1</v>
      </c>
      <c r="E403" s="112" t="str">
        <f>RIGHT(TPG!C403,4)&amp;"."&amp;TPG!M403&amp;"."&amp;TPG!K403&amp;"."&amp;$C$5</f>
        <v>...Ma22</v>
      </c>
      <c r="F403" s="113">
        <f t="shared" ca="1" si="20"/>
        <v>44697</v>
      </c>
      <c r="G403" s="114" cm="1">
        <f t="array" ref="G403">IF(SUMPRODUCT((TPG!$Q$19:$AB$19=$B$5)*TPG!Q403:AB403)&gt;0,SUMPRODUCT((TPG!$Q$19:$AB$19=$B$5)*TPG!Q403:AB403),0)</f>
        <v>0</v>
      </c>
      <c r="H403" s="115">
        <f t="shared" ca="1" si="21"/>
        <v>44697</v>
      </c>
      <c r="I403" s="116">
        <v>0</v>
      </c>
      <c r="J403" s="112" t="str">
        <f>LEFT(TPG!D403,20)&amp;"."&amp;TPGPAY!E403</f>
        <v>....Ma22</v>
      </c>
      <c r="K403" s="111" t="b">
        <v>1</v>
      </c>
      <c r="L403" s="117" t="s">
        <v>1275</v>
      </c>
      <c r="M403" s="111" t="b">
        <v>1</v>
      </c>
      <c r="N403" s="111" t="s">
        <v>1276</v>
      </c>
      <c r="O403" s="118">
        <f>TPG!I403</f>
        <v>0</v>
      </c>
      <c r="P403" s="111" t="b">
        <v>1</v>
      </c>
      <c r="Q403" s="111" t="b">
        <v>1</v>
      </c>
      <c r="R403" s="111" t="b">
        <v>1</v>
      </c>
      <c r="T403" s="10">
        <f t="shared" si="22"/>
        <v>7</v>
      </c>
      <c r="U403" s="289">
        <f t="shared" si="23"/>
        <v>8</v>
      </c>
    </row>
    <row r="404" spans="1:21" x14ac:dyDescent="0.25">
      <c r="A404" s="108">
        <v>1</v>
      </c>
      <c r="B404" s="109">
        <v>2</v>
      </c>
      <c r="C404" s="110">
        <f>TPG!J404</f>
        <v>0</v>
      </c>
      <c r="D404" s="111" t="b">
        <v>1</v>
      </c>
      <c r="E404" s="112" t="str">
        <f>RIGHT(TPG!C404,4)&amp;"."&amp;TPG!M404&amp;"."&amp;TPG!K404&amp;"."&amp;$C$5</f>
        <v>...Ma22</v>
      </c>
      <c r="F404" s="113">
        <f t="shared" ca="1" si="20"/>
        <v>44697</v>
      </c>
      <c r="G404" s="114" cm="1">
        <f t="array" ref="G404">IF(SUMPRODUCT((TPG!$Q$19:$AB$19=$B$5)*TPG!Q404:AB404)&gt;0,SUMPRODUCT((TPG!$Q$19:$AB$19=$B$5)*TPG!Q404:AB404),0)</f>
        <v>0</v>
      </c>
      <c r="H404" s="115">
        <f t="shared" ca="1" si="21"/>
        <v>44697</v>
      </c>
      <c r="I404" s="116">
        <v>0</v>
      </c>
      <c r="J404" s="112" t="str">
        <f>LEFT(TPG!D404,20)&amp;"."&amp;TPGPAY!E404</f>
        <v>....Ma22</v>
      </c>
      <c r="K404" s="111" t="b">
        <v>1</v>
      </c>
      <c r="L404" s="117" t="s">
        <v>1275</v>
      </c>
      <c r="M404" s="111" t="b">
        <v>1</v>
      </c>
      <c r="N404" s="111" t="s">
        <v>1276</v>
      </c>
      <c r="O404" s="118">
        <f>TPG!I404</f>
        <v>0</v>
      </c>
      <c r="P404" s="111" t="b">
        <v>1</v>
      </c>
      <c r="Q404" s="111" t="b">
        <v>1</v>
      </c>
      <c r="R404" s="111" t="b">
        <v>1</v>
      </c>
      <c r="T404" s="10">
        <f t="shared" si="22"/>
        <v>7</v>
      </c>
      <c r="U404" s="289">
        <f t="shared" si="23"/>
        <v>8</v>
      </c>
    </row>
    <row r="405" spans="1:21" x14ac:dyDescent="0.25">
      <c r="A405" s="108">
        <v>1</v>
      </c>
      <c r="B405" s="109">
        <v>2</v>
      </c>
      <c r="C405" s="110">
        <f>TPG!J405</f>
        <v>0</v>
      </c>
      <c r="D405" s="111" t="b">
        <v>1</v>
      </c>
      <c r="E405" s="112" t="str">
        <f>RIGHT(TPG!C405,4)&amp;"."&amp;TPG!M405&amp;"."&amp;TPG!K405&amp;"."&amp;$C$5</f>
        <v>...Ma22</v>
      </c>
      <c r="F405" s="113">
        <f t="shared" ref="F405:F430" ca="1" si="24">TODAY()</f>
        <v>44697</v>
      </c>
      <c r="G405" s="114" cm="1">
        <f t="array" ref="G405">IF(SUMPRODUCT((TPG!$Q$19:$AB$19=$B$5)*TPG!Q405:AB405)&gt;0,SUMPRODUCT((TPG!$Q$19:$AB$19=$B$5)*TPG!Q405:AB405),0)</f>
        <v>0</v>
      </c>
      <c r="H405" s="115">
        <f t="shared" ref="H405:H430" ca="1" si="25">F405</f>
        <v>44697</v>
      </c>
      <c r="I405" s="116">
        <v>0</v>
      </c>
      <c r="J405" s="112" t="str">
        <f>LEFT(TPG!D405,20)&amp;"."&amp;TPGPAY!E405</f>
        <v>....Ma22</v>
      </c>
      <c r="K405" s="111" t="b">
        <v>1</v>
      </c>
      <c r="L405" s="117" t="s">
        <v>1275</v>
      </c>
      <c r="M405" s="111" t="b">
        <v>1</v>
      </c>
      <c r="N405" s="111" t="s">
        <v>1276</v>
      </c>
      <c r="O405" s="118">
        <f>TPG!I405</f>
        <v>0</v>
      </c>
      <c r="P405" s="111" t="b">
        <v>1</v>
      </c>
      <c r="Q405" s="111" t="b">
        <v>1</v>
      </c>
      <c r="R405" s="111" t="b">
        <v>1</v>
      </c>
      <c r="T405" s="10">
        <f t="shared" ref="T405:T430" si="26">LEN(E405)</f>
        <v>7</v>
      </c>
      <c r="U405" s="289">
        <f t="shared" ref="U405:U430" si="27">LEN(J405)</f>
        <v>8</v>
      </c>
    </row>
    <row r="406" spans="1:21" x14ac:dyDescent="0.25">
      <c r="A406" s="108">
        <v>1</v>
      </c>
      <c r="B406" s="109">
        <v>2</v>
      </c>
      <c r="C406" s="110">
        <f>TPG!J406</f>
        <v>0</v>
      </c>
      <c r="D406" s="111" t="b">
        <v>1</v>
      </c>
      <c r="E406" s="112" t="str">
        <f>RIGHT(TPG!C406,4)&amp;"."&amp;TPG!M406&amp;"."&amp;TPG!K406&amp;"."&amp;$C$5</f>
        <v>...Ma22</v>
      </c>
      <c r="F406" s="113">
        <f t="shared" ca="1" si="24"/>
        <v>44697</v>
      </c>
      <c r="G406" s="114" cm="1">
        <f t="array" ref="G406">IF(SUMPRODUCT((TPG!$Q$19:$AB$19=$B$5)*TPG!Q406:AB406)&gt;0,SUMPRODUCT((TPG!$Q$19:$AB$19=$B$5)*TPG!Q406:AB406),0)</f>
        <v>0</v>
      </c>
      <c r="H406" s="115">
        <f t="shared" ca="1" si="25"/>
        <v>44697</v>
      </c>
      <c r="I406" s="116">
        <v>0</v>
      </c>
      <c r="J406" s="112" t="str">
        <f>LEFT(TPG!D406,20)&amp;"."&amp;TPGPAY!E406</f>
        <v>....Ma22</v>
      </c>
      <c r="K406" s="111" t="b">
        <v>1</v>
      </c>
      <c r="L406" s="117" t="s">
        <v>1275</v>
      </c>
      <c r="M406" s="111" t="b">
        <v>1</v>
      </c>
      <c r="N406" s="111" t="s">
        <v>1276</v>
      </c>
      <c r="O406" s="118">
        <f>TPG!I406</f>
        <v>0</v>
      </c>
      <c r="P406" s="111" t="b">
        <v>1</v>
      </c>
      <c r="Q406" s="111" t="b">
        <v>1</v>
      </c>
      <c r="R406" s="111" t="b">
        <v>1</v>
      </c>
      <c r="T406" s="10">
        <f t="shared" si="26"/>
        <v>7</v>
      </c>
      <c r="U406" s="289">
        <f t="shared" si="27"/>
        <v>8</v>
      </c>
    </row>
    <row r="407" spans="1:21" x14ac:dyDescent="0.25">
      <c r="A407" s="108">
        <v>1</v>
      </c>
      <c r="B407" s="109">
        <v>2</v>
      </c>
      <c r="C407" s="110">
        <f>TPG!J407</f>
        <v>0</v>
      </c>
      <c r="D407" s="111" t="b">
        <v>1</v>
      </c>
      <c r="E407" s="112" t="str">
        <f>RIGHT(TPG!C407,4)&amp;"."&amp;TPG!M407&amp;"."&amp;TPG!K407&amp;"."&amp;$C$5</f>
        <v>...Ma22</v>
      </c>
      <c r="F407" s="113">
        <f t="shared" ca="1" si="24"/>
        <v>44697</v>
      </c>
      <c r="G407" s="114" cm="1">
        <f t="array" ref="G407">IF(SUMPRODUCT((TPG!$Q$19:$AB$19=$B$5)*TPG!Q407:AB407)&gt;0,SUMPRODUCT((TPG!$Q$19:$AB$19=$B$5)*TPG!Q407:AB407),0)</f>
        <v>0</v>
      </c>
      <c r="H407" s="115">
        <f t="shared" ca="1" si="25"/>
        <v>44697</v>
      </c>
      <c r="I407" s="116">
        <v>0</v>
      </c>
      <c r="J407" s="112" t="str">
        <f>LEFT(TPG!D407,20)&amp;"."&amp;TPGPAY!E407</f>
        <v>....Ma22</v>
      </c>
      <c r="K407" s="111" t="b">
        <v>1</v>
      </c>
      <c r="L407" s="117" t="s">
        <v>1275</v>
      </c>
      <c r="M407" s="111" t="b">
        <v>1</v>
      </c>
      <c r="N407" s="111" t="s">
        <v>1276</v>
      </c>
      <c r="O407" s="118">
        <f>TPG!I407</f>
        <v>0</v>
      </c>
      <c r="P407" s="111" t="b">
        <v>1</v>
      </c>
      <c r="Q407" s="111" t="b">
        <v>1</v>
      </c>
      <c r="R407" s="111" t="b">
        <v>1</v>
      </c>
      <c r="T407" s="10">
        <f t="shared" si="26"/>
        <v>7</v>
      </c>
      <c r="U407" s="289">
        <f t="shared" si="27"/>
        <v>8</v>
      </c>
    </row>
    <row r="408" spans="1:21" x14ac:dyDescent="0.25">
      <c r="A408" s="108">
        <v>1</v>
      </c>
      <c r="B408" s="109">
        <v>2</v>
      </c>
      <c r="C408" s="110">
        <f>TPG!J408</f>
        <v>0</v>
      </c>
      <c r="D408" s="111" t="b">
        <v>1</v>
      </c>
      <c r="E408" s="112" t="str">
        <f>RIGHT(TPG!C408,4)&amp;"."&amp;TPG!M408&amp;"."&amp;TPG!K408&amp;"."&amp;$C$5</f>
        <v>...Ma22</v>
      </c>
      <c r="F408" s="113">
        <f t="shared" ca="1" si="24"/>
        <v>44697</v>
      </c>
      <c r="G408" s="114" cm="1">
        <f t="array" ref="G408">IF(SUMPRODUCT((TPG!$Q$19:$AB$19=$B$5)*TPG!Q408:AB408)&gt;0,SUMPRODUCT((TPG!$Q$19:$AB$19=$B$5)*TPG!Q408:AB408),0)</f>
        <v>0</v>
      </c>
      <c r="H408" s="115">
        <f t="shared" ca="1" si="25"/>
        <v>44697</v>
      </c>
      <c r="I408" s="116">
        <v>0</v>
      </c>
      <c r="J408" s="112" t="str">
        <f>LEFT(TPG!D408,20)&amp;"."&amp;TPGPAY!E408</f>
        <v>....Ma22</v>
      </c>
      <c r="K408" s="111" t="b">
        <v>1</v>
      </c>
      <c r="L408" s="117" t="s">
        <v>1275</v>
      </c>
      <c r="M408" s="111" t="b">
        <v>1</v>
      </c>
      <c r="N408" s="111" t="s">
        <v>1276</v>
      </c>
      <c r="O408" s="118">
        <f>TPG!I408</f>
        <v>0</v>
      </c>
      <c r="P408" s="111" t="b">
        <v>1</v>
      </c>
      <c r="Q408" s="111" t="b">
        <v>1</v>
      </c>
      <c r="R408" s="111" t="b">
        <v>1</v>
      </c>
      <c r="T408" s="10">
        <f t="shared" si="26"/>
        <v>7</v>
      </c>
      <c r="U408" s="289">
        <f t="shared" si="27"/>
        <v>8</v>
      </c>
    </row>
    <row r="409" spans="1:21" x14ac:dyDescent="0.25">
      <c r="A409" s="108">
        <v>1</v>
      </c>
      <c r="B409" s="109">
        <v>2</v>
      </c>
      <c r="C409" s="110">
        <f>TPG!J409</f>
        <v>0</v>
      </c>
      <c r="D409" s="111" t="b">
        <v>1</v>
      </c>
      <c r="E409" s="112" t="str">
        <f>RIGHT(TPG!C409,4)&amp;"."&amp;TPG!M409&amp;"."&amp;TPG!K409&amp;"."&amp;$C$5</f>
        <v>...Ma22</v>
      </c>
      <c r="F409" s="113">
        <f t="shared" ca="1" si="24"/>
        <v>44697</v>
      </c>
      <c r="G409" s="114" cm="1">
        <f t="array" ref="G409">IF(SUMPRODUCT((TPG!$Q$19:$AB$19=$B$5)*TPG!Q409:AB409)&gt;0,SUMPRODUCT((TPG!$Q$19:$AB$19=$B$5)*TPG!Q409:AB409),0)</f>
        <v>0</v>
      </c>
      <c r="H409" s="115">
        <f t="shared" ca="1" si="25"/>
        <v>44697</v>
      </c>
      <c r="I409" s="116">
        <v>0</v>
      </c>
      <c r="J409" s="112" t="str">
        <f>LEFT(TPG!D409,20)&amp;"."&amp;TPGPAY!E409</f>
        <v>....Ma22</v>
      </c>
      <c r="K409" s="111" t="b">
        <v>1</v>
      </c>
      <c r="L409" s="117" t="s">
        <v>1275</v>
      </c>
      <c r="M409" s="111" t="b">
        <v>1</v>
      </c>
      <c r="N409" s="111" t="s">
        <v>1276</v>
      </c>
      <c r="O409" s="118">
        <f>TPG!I409</f>
        <v>0</v>
      </c>
      <c r="P409" s="111" t="b">
        <v>1</v>
      </c>
      <c r="Q409" s="111" t="b">
        <v>1</v>
      </c>
      <c r="R409" s="111" t="b">
        <v>1</v>
      </c>
      <c r="T409" s="10">
        <f t="shared" si="26"/>
        <v>7</v>
      </c>
      <c r="U409" s="289">
        <f t="shared" si="27"/>
        <v>8</v>
      </c>
    </row>
    <row r="410" spans="1:21" x14ac:dyDescent="0.25">
      <c r="A410" s="108">
        <v>1</v>
      </c>
      <c r="B410" s="109">
        <v>2</v>
      </c>
      <c r="C410" s="110">
        <f>TPG!J410</f>
        <v>0</v>
      </c>
      <c r="D410" s="111" t="b">
        <v>1</v>
      </c>
      <c r="E410" s="112" t="str">
        <f>RIGHT(TPG!C410,4)&amp;"."&amp;TPG!M410&amp;"."&amp;TPG!K410&amp;"."&amp;$C$5</f>
        <v>...Ma22</v>
      </c>
      <c r="F410" s="113">
        <f t="shared" ca="1" si="24"/>
        <v>44697</v>
      </c>
      <c r="G410" s="114" cm="1">
        <f t="array" ref="G410">IF(SUMPRODUCT((TPG!$Q$19:$AB$19=$B$5)*TPG!Q410:AB410)&gt;0,SUMPRODUCT((TPG!$Q$19:$AB$19=$B$5)*TPG!Q410:AB410),0)</f>
        <v>0</v>
      </c>
      <c r="H410" s="115">
        <f t="shared" ca="1" si="25"/>
        <v>44697</v>
      </c>
      <c r="I410" s="116">
        <v>0</v>
      </c>
      <c r="J410" s="112" t="str">
        <f>LEFT(TPG!D410,20)&amp;"."&amp;TPGPAY!E410</f>
        <v>....Ma22</v>
      </c>
      <c r="K410" s="111" t="b">
        <v>1</v>
      </c>
      <c r="L410" s="117" t="s">
        <v>1275</v>
      </c>
      <c r="M410" s="111" t="b">
        <v>1</v>
      </c>
      <c r="N410" s="111" t="s">
        <v>1276</v>
      </c>
      <c r="O410" s="118">
        <f>TPG!I410</f>
        <v>0</v>
      </c>
      <c r="P410" s="111" t="b">
        <v>1</v>
      </c>
      <c r="Q410" s="111" t="b">
        <v>1</v>
      </c>
      <c r="R410" s="111" t="b">
        <v>1</v>
      </c>
      <c r="T410" s="10">
        <f t="shared" si="26"/>
        <v>7</v>
      </c>
      <c r="U410" s="289">
        <f t="shared" si="27"/>
        <v>8</v>
      </c>
    </row>
    <row r="411" spans="1:21" x14ac:dyDescent="0.25">
      <c r="A411" s="108">
        <v>1</v>
      </c>
      <c r="B411" s="109">
        <v>2</v>
      </c>
      <c r="C411" s="110">
        <f>TPG!J411</f>
        <v>0</v>
      </c>
      <c r="D411" s="111" t="b">
        <v>1</v>
      </c>
      <c r="E411" s="112" t="str">
        <f>RIGHT(TPG!C411,4)&amp;"."&amp;TPG!M411&amp;"."&amp;TPG!K411&amp;"."&amp;$C$5</f>
        <v>...Ma22</v>
      </c>
      <c r="F411" s="113">
        <f t="shared" ca="1" si="24"/>
        <v>44697</v>
      </c>
      <c r="G411" s="114" cm="1">
        <f t="array" ref="G411">IF(SUMPRODUCT((TPG!$Q$19:$AB$19=$B$5)*TPG!Q411:AB411)&gt;0,SUMPRODUCT((TPG!$Q$19:$AB$19=$B$5)*TPG!Q411:AB411),0)</f>
        <v>0</v>
      </c>
      <c r="H411" s="115">
        <f t="shared" ca="1" si="25"/>
        <v>44697</v>
      </c>
      <c r="I411" s="116">
        <v>0</v>
      </c>
      <c r="J411" s="112" t="str">
        <f>LEFT(TPG!D411,20)&amp;"."&amp;TPGPAY!E411</f>
        <v>....Ma22</v>
      </c>
      <c r="K411" s="111" t="b">
        <v>1</v>
      </c>
      <c r="L411" s="117" t="s">
        <v>1275</v>
      </c>
      <c r="M411" s="111" t="b">
        <v>1</v>
      </c>
      <c r="N411" s="111" t="s">
        <v>1276</v>
      </c>
      <c r="O411" s="118">
        <f>TPG!I411</f>
        <v>0</v>
      </c>
      <c r="P411" s="111" t="b">
        <v>1</v>
      </c>
      <c r="Q411" s="111" t="b">
        <v>1</v>
      </c>
      <c r="R411" s="111" t="b">
        <v>1</v>
      </c>
      <c r="T411" s="10">
        <f t="shared" si="26"/>
        <v>7</v>
      </c>
      <c r="U411" s="289">
        <f t="shared" si="27"/>
        <v>8</v>
      </c>
    </row>
    <row r="412" spans="1:21" x14ac:dyDescent="0.25">
      <c r="A412" s="108">
        <v>1</v>
      </c>
      <c r="B412" s="109">
        <v>2</v>
      </c>
      <c r="C412" s="110">
        <f>TPG!J412</f>
        <v>0</v>
      </c>
      <c r="D412" s="111" t="b">
        <v>1</v>
      </c>
      <c r="E412" s="112" t="str">
        <f>RIGHT(TPG!C412,4)&amp;"."&amp;TPG!M412&amp;"."&amp;TPG!K412&amp;"."&amp;$C$5</f>
        <v>...Ma22</v>
      </c>
      <c r="F412" s="113">
        <f t="shared" ca="1" si="24"/>
        <v>44697</v>
      </c>
      <c r="G412" s="114" cm="1">
        <f t="array" ref="G412">IF(SUMPRODUCT((TPG!$Q$19:$AB$19=$B$5)*TPG!Q412:AB412)&gt;0,SUMPRODUCT((TPG!$Q$19:$AB$19=$B$5)*TPG!Q412:AB412),0)</f>
        <v>0</v>
      </c>
      <c r="H412" s="115">
        <f t="shared" ca="1" si="25"/>
        <v>44697</v>
      </c>
      <c r="I412" s="116">
        <v>0</v>
      </c>
      <c r="J412" s="112" t="str">
        <f>LEFT(TPG!D412,20)&amp;"."&amp;TPGPAY!E412</f>
        <v>....Ma22</v>
      </c>
      <c r="K412" s="111" t="b">
        <v>1</v>
      </c>
      <c r="L412" s="117" t="s">
        <v>1275</v>
      </c>
      <c r="M412" s="111" t="b">
        <v>1</v>
      </c>
      <c r="N412" s="111" t="s">
        <v>1276</v>
      </c>
      <c r="O412" s="118">
        <f>TPG!I412</f>
        <v>0</v>
      </c>
      <c r="P412" s="111" t="b">
        <v>1</v>
      </c>
      <c r="Q412" s="111" t="b">
        <v>1</v>
      </c>
      <c r="R412" s="111" t="b">
        <v>1</v>
      </c>
      <c r="T412" s="10">
        <f t="shared" si="26"/>
        <v>7</v>
      </c>
      <c r="U412" s="289">
        <f t="shared" si="27"/>
        <v>8</v>
      </c>
    </row>
    <row r="413" spans="1:21" x14ac:dyDescent="0.25">
      <c r="A413" s="108">
        <v>1</v>
      </c>
      <c r="B413" s="109">
        <v>2</v>
      </c>
      <c r="C413" s="110">
        <f>TPG!J413</f>
        <v>0</v>
      </c>
      <c r="D413" s="111" t="b">
        <v>1</v>
      </c>
      <c r="E413" s="112" t="str">
        <f>RIGHT(TPG!C413,4)&amp;"."&amp;TPG!M413&amp;"."&amp;TPG!K413&amp;"."&amp;$C$5</f>
        <v>...Ma22</v>
      </c>
      <c r="F413" s="113">
        <f t="shared" ca="1" si="24"/>
        <v>44697</v>
      </c>
      <c r="G413" s="114" cm="1">
        <f t="array" ref="G413">IF(SUMPRODUCT((TPG!$Q$19:$AB$19=$B$5)*TPG!Q413:AB413)&gt;0,SUMPRODUCT((TPG!$Q$19:$AB$19=$B$5)*TPG!Q413:AB413),0)</f>
        <v>0</v>
      </c>
      <c r="H413" s="115">
        <f t="shared" ca="1" si="25"/>
        <v>44697</v>
      </c>
      <c r="I413" s="116">
        <v>0</v>
      </c>
      <c r="J413" s="112" t="str">
        <f>LEFT(TPG!D413,20)&amp;"."&amp;TPGPAY!E413</f>
        <v>....Ma22</v>
      </c>
      <c r="K413" s="111" t="b">
        <v>1</v>
      </c>
      <c r="L413" s="117" t="s">
        <v>1275</v>
      </c>
      <c r="M413" s="111" t="b">
        <v>1</v>
      </c>
      <c r="N413" s="111" t="s">
        <v>1276</v>
      </c>
      <c r="O413" s="118">
        <f>TPG!I413</f>
        <v>0</v>
      </c>
      <c r="P413" s="111" t="b">
        <v>1</v>
      </c>
      <c r="Q413" s="111" t="b">
        <v>1</v>
      </c>
      <c r="R413" s="111" t="b">
        <v>1</v>
      </c>
      <c r="T413" s="10">
        <f t="shared" si="26"/>
        <v>7</v>
      </c>
      <c r="U413" s="289">
        <f t="shared" si="27"/>
        <v>8</v>
      </c>
    </row>
    <row r="414" spans="1:21" x14ac:dyDescent="0.25">
      <c r="A414" s="108">
        <v>1</v>
      </c>
      <c r="B414" s="109">
        <v>2</v>
      </c>
      <c r="C414" s="110">
        <f>TPG!J414</f>
        <v>0</v>
      </c>
      <c r="D414" s="111" t="b">
        <v>1</v>
      </c>
      <c r="E414" s="112" t="str">
        <f>RIGHT(TPG!C414,4)&amp;"."&amp;TPG!M414&amp;"."&amp;TPG!K414&amp;"."&amp;$C$5</f>
        <v>...Ma22</v>
      </c>
      <c r="F414" s="113">
        <f t="shared" ca="1" si="24"/>
        <v>44697</v>
      </c>
      <c r="G414" s="114" cm="1">
        <f t="array" ref="G414">IF(SUMPRODUCT((TPG!$Q$19:$AB$19=$B$5)*TPG!Q414:AB414)&gt;0,SUMPRODUCT((TPG!$Q$19:$AB$19=$B$5)*TPG!Q414:AB414),0)</f>
        <v>0</v>
      </c>
      <c r="H414" s="115">
        <f t="shared" ca="1" si="25"/>
        <v>44697</v>
      </c>
      <c r="I414" s="116">
        <v>0</v>
      </c>
      <c r="J414" s="112" t="str">
        <f>LEFT(TPG!D414,20)&amp;"."&amp;TPGPAY!E414</f>
        <v>....Ma22</v>
      </c>
      <c r="K414" s="111" t="b">
        <v>1</v>
      </c>
      <c r="L414" s="117" t="s">
        <v>1275</v>
      </c>
      <c r="M414" s="111" t="b">
        <v>1</v>
      </c>
      <c r="N414" s="111" t="s">
        <v>1276</v>
      </c>
      <c r="O414" s="118">
        <f>TPG!I414</f>
        <v>0</v>
      </c>
      <c r="P414" s="111" t="b">
        <v>1</v>
      </c>
      <c r="Q414" s="111" t="b">
        <v>1</v>
      </c>
      <c r="R414" s="111" t="b">
        <v>1</v>
      </c>
      <c r="T414" s="10">
        <f t="shared" si="26"/>
        <v>7</v>
      </c>
      <c r="U414" s="289">
        <f t="shared" si="27"/>
        <v>8</v>
      </c>
    </row>
    <row r="415" spans="1:21" x14ac:dyDescent="0.25">
      <c r="A415" s="108">
        <v>1</v>
      </c>
      <c r="B415" s="109">
        <v>2</v>
      </c>
      <c r="C415" s="110">
        <f>TPG!J415</f>
        <v>0</v>
      </c>
      <c r="D415" s="111" t="b">
        <v>1</v>
      </c>
      <c r="E415" s="112" t="str">
        <f>RIGHT(TPG!C415,4)&amp;"."&amp;TPG!M415&amp;"."&amp;TPG!K415&amp;"."&amp;$C$5</f>
        <v>...Ma22</v>
      </c>
      <c r="F415" s="113">
        <f t="shared" ca="1" si="24"/>
        <v>44697</v>
      </c>
      <c r="G415" s="114" cm="1">
        <f t="array" ref="G415">IF(SUMPRODUCT((TPG!$Q$19:$AB$19=$B$5)*TPG!Q415:AB415)&gt;0,SUMPRODUCT((TPG!$Q$19:$AB$19=$B$5)*TPG!Q415:AB415),0)</f>
        <v>0</v>
      </c>
      <c r="H415" s="115">
        <f t="shared" ca="1" si="25"/>
        <v>44697</v>
      </c>
      <c r="I415" s="116">
        <v>0</v>
      </c>
      <c r="J415" s="112" t="str">
        <f>LEFT(TPG!D415,20)&amp;"."&amp;TPGPAY!E415</f>
        <v>....Ma22</v>
      </c>
      <c r="K415" s="111" t="b">
        <v>1</v>
      </c>
      <c r="L415" s="117" t="s">
        <v>1275</v>
      </c>
      <c r="M415" s="111" t="b">
        <v>1</v>
      </c>
      <c r="N415" s="111" t="s">
        <v>1276</v>
      </c>
      <c r="O415" s="118">
        <f>TPG!I415</f>
        <v>0</v>
      </c>
      <c r="P415" s="111" t="b">
        <v>1</v>
      </c>
      <c r="Q415" s="111" t="b">
        <v>1</v>
      </c>
      <c r="R415" s="111" t="b">
        <v>1</v>
      </c>
      <c r="T415" s="10">
        <f t="shared" si="26"/>
        <v>7</v>
      </c>
      <c r="U415" s="289">
        <f t="shared" si="27"/>
        <v>8</v>
      </c>
    </row>
    <row r="416" spans="1:21" x14ac:dyDescent="0.25">
      <c r="A416" s="108">
        <v>1</v>
      </c>
      <c r="B416" s="109">
        <v>2</v>
      </c>
      <c r="C416" s="110">
        <f>TPG!J416</f>
        <v>0</v>
      </c>
      <c r="D416" s="111" t="b">
        <v>1</v>
      </c>
      <c r="E416" s="112" t="str">
        <f>RIGHT(TPG!C416,4)&amp;"."&amp;TPG!M416&amp;"."&amp;TPG!K416&amp;"."&amp;$C$5</f>
        <v>...Ma22</v>
      </c>
      <c r="F416" s="113">
        <f t="shared" ca="1" si="24"/>
        <v>44697</v>
      </c>
      <c r="G416" s="114" cm="1">
        <f t="array" ref="G416">IF(SUMPRODUCT((TPG!$Q$19:$AB$19=$B$5)*TPG!Q416:AB416)&gt;0,SUMPRODUCT((TPG!$Q$19:$AB$19=$B$5)*TPG!Q416:AB416),0)</f>
        <v>0</v>
      </c>
      <c r="H416" s="115">
        <f t="shared" ca="1" si="25"/>
        <v>44697</v>
      </c>
      <c r="I416" s="116">
        <v>0</v>
      </c>
      <c r="J416" s="112" t="str">
        <f>LEFT(TPG!D416,20)&amp;"."&amp;TPGPAY!E416</f>
        <v>....Ma22</v>
      </c>
      <c r="K416" s="111" t="b">
        <v>1</v>
      </c>
      <c r="L416" s="117" t="s">
        <v>1275</v>
      </c>
      <c r="M416" s="111" t="b">
        <v>1</v>
      </c>
      <c r="N416" s="111" t="s">
        <v>1276</v>
      </c>
      <c r="O416" s="118">
        <f>TPG!I416</f>
        <v>0</v>
      </c>
      <c r="P416" s="111" t="b">
        <v>1</v>
      </c>
      <c r="Q416" s="111" t="b">
        <v>1</v>
      </c>
      <c r="R416" s="111" t="b">
        <v>1</v>
      </c>
      <c r="T416" s="10">
        <f t="shared" si="26"/>
        <v>7</v>
      </c>
      <c r="U416" s="289">
        <f t="shared" si="27"/>
        <v>8</v>
      </c>
    </row>
    <row r="417" spans="1:21" x14ac:dyDescent="0.25">
      <c r="A417" s="108">
        <v>1</v>
      </c>
      <c r="B417" s="109">
        <v>2</v>
      </c>
      <c r="C417" s="110">
        <f>TPG!J417</f>
        <v>0</v>
      </c>
      <c r="D417" s="111" t="b">
        <v>1</v>
      </c>
      <c r="E417" s="112" t="str">
        <f>RIGHT(TPG!C417,4)&amp;"."&amp;TPG!M417&amp;"."&amp;TPG!K417&amp;"."&amp;$C$5</f>
        <v>...Ma22</v>
      </c>
      <c r="F417" s="113">
        <f t="shared" ca="1" si="24"/>
        <v>44697</v>
      </c>
      <c r="G417" s="114" cm="1">
        <f t="array" ref="G417">IF(SUMPRODUCT((TPG!$Q$19:$AB$19=$B$5)*TPG!Q417:AB417)&gt;0,SUMPRODUCT((TPG!$Q$19:$AB$19=$B$5)*TPG!Q417:AB417),0)</f>
        <v>0</v>
      </c>
      <c r="H417" s="115">
        <f t="shared" ca="1" si="25"/>
        <v>44697</v>
      </c>
      <c r="I417" s="116">
        <v>0</v>
      </c>
      <c r="J417" s="112" t="str">
        <f>LEFT(TPG!D417,20)&amp;"."&amp;TPGPAY!E417</f>
        <v>....Ma22</v>
      </c>
      <c r="K417" s="111" t="b">
        <v>1</v>
      </c>
      <c r="L417" s="117" t="s">
        <v>1275</v>
      </c>
      <c r="M417" s="111" t="b">
        <v>1</v>
      </c>
      <c r="N417" s="111" t="s">
        <v>1276</v>
      </c>
      <c r="O417" s="118">
        <f>TPG!I417</f>
        <v>0</v>
      </c>
      <c r="P417" s="111" t="b">
        <v>1</v>
      </c>
      <c r="Q417" s="111" t="b">
        <v>1</v>
      </c>
      <c r="R417" s="111" t="b">
        <v>1</v>
      </c>
      <c r="T417" s="10">
        <f t="shared" si="26"/>
        <v>7</v>
      </c>
      <c r="U417" s="289">
        <f t="shared" si="27"/>
        <v>8</v>
      </c>
    </row>
    <row r="418" spans="1:21" x14ac:dyDescent="0.25">
      <c r="A418" s="108">
        <v>1</v>
      </c>
      <c r="B418" s="109">
        <v>2</v>
      </c>
      <c r="C418" s="110">
        <f>TPG!J418</f>
        <v>0</v>
      </c>
      <c r="D418" s="111" t="b">
        <v>1</v>
      </c>
      <c r="E418" s="112" t="str">
        <f>RIGHT(TPG!C418,4)&amp;"."&amp;TPG!M418&amp;"."&amp;TPG!K418&amp;"."&amp;$C$5</f>
        <v>...Ma22</v>
      </c>
      <c r="F418" s="113">
        <f t="shared" ca="1" si="24"/>
        <v>44697</v>
      </c>
      <c r="G418" s="114" cm="1">
        <f t="array" ref="G418">IF(SUMPRODUCT((TPG!$Q$19:$AB$19=$B$5)*TPG!Q418:AB418)&gt;0,SUMPRODUCT((TPG!$Q$19:$AB$19=$B$5)*TPG!Q418:AB418),0)</f>
        <v>0</v>
      </c>
      <c r="H418" s="115">
        <f t="shared" ca="1" si="25"/>
        <v>44697</v>
      </c>
      <c r="I418" s="116">
        <v>0</v>
      </c>
      <c r="J418" s="112" t="str">
        <f>LEFT(TPG!D418,20)&amp;"."&amp;TPGPAY!E418</f>
        <v>....Ma22</v>
      </c>
      <c r="K418" s="111" t="b">
        <v>1</v>
      </c>
      <c r="L418" s="117" t="s">
        <v>1275</v>
      </c>
      <c r="M418" s="111" t="b">
        <v>1</v>
      </c>
      <c r="N418" s="111" t="s">
        <v>1276</v>
      </c>
      <c r="O418" s="118">
        <f>TPG!I418</f>
        <v>0</v>
      </c>
      <c r="P418" s="111" t="b">
        <v>1</v>
      </c>
      <c r="Q418" s="111" t="b">
        <v>1</v>
      </c>
      <c r="R418" s="111" t="b">
        <v>1</v>
      </c>
      <c r="T418" s="10">
        <f t="shared" si="26"/>
        <v>7</v>
      </c>
      <c r="U418" s="289">
        <f t="shared" si="27"/>
        <v>8</v>
      </c>
    </row>
    <row r="419" spans="1:21" x14ac:dyDescent="0.25">
      <c r="A419" s="108">
        <v>1</v>
      </c>
      <c r="B419" s="109">
        <v>2</v>
      </c>
      <c r="C419" s="110">
        <f>TPG!J419</f>
        <v>0</v>
      </c>
      <c r="D419" s="111" t="b">
        <v>1</v>
      </c>
      <c r="E419" s="112" t="str">
        <f>RIGHT(TPG!C419,4)&amp;"."&amp;TPG!M419&amp;"."&amp;TPG!K419&amp;"."&amp;$C$5</f>
        <v>...Ma22</v>
      </c>
      <c r="F419" s="113">
        <f t="shared" ca="1" si="24"/>
        <v>44697</v>
      </c>
      <c r="G419" s="114" cm="1">
        <f t="array" ref="G419">IF(SUMPRODUCT((TPG!$Q$19:$AB$19=$B$5)*TPG!Q419:AB419)&gt;0,SUMPRODUCT((TPG!$Q$19:$AB$19=$B$5)*TPG!Q419:AB419),0)</f>
        <v>0</v>
      </c>
      <c r="H419" s="115">
        <f t="shared" ca="1" si="25"/>
        <v>44697</v>
      </c>
      <c r="I419" s="116">
        <v>0</v>
      </c>
      <c r="J419" s="112" t="str">
        <f>LEFT(TPG!D419,20)&amp;"."&amp;TPGPAY!E419</f>
        <v>....Ma22</v>
      </c>
      <c r="K419" s="111" t="b">
        <v>1</v>
      </c>
      <c r="L419" s="117" t="s">
        <v>1275</v>
      </c>
      <c r="M419" s="111" t="b">
        <v>1</v>
      </c>
      <c r="N419" s="111" t="s">
        <v>1276</v>
      </c>
      <c r="O419" s="118">
        <f>TPG!I419</f>
        <v>0</v>
      </c>
      <c r="P419" s="111" t="b">
        <v>1</v>
      </c>
      <c r="Q419" s="111" t="b">
        <v>1</v>
      </c>
      <c r="R419" s="111" t="b">
        <v>1</v>
      </c>
      <c r="T419" s="10">
        <f t="shared" si="26"/>
        <v>7</v>
      </c>
      <c r="U419" s="289">
        <f t="shared" si="27"/>
        <v>8</v>
      </c>
    </row>
    <row r="420" spans="1:21" x14ac:dyDescent="0.25">
      <c r="A420" s="108">
        <v>1</v>
      </c>
      <c r="B420" s="109">
        <v>2</v>
      </c>
      <c r="C420" s="110">
        <f>TPG!J420</f>
        <v>0</v>
      </c>
      <c r="D420" s="111" t="b">
        <v>1</v>
      </c>
      <c r="E420" s="112" t="str">
        <f>RIGHT(TPG!C420,4)&amp;"."&amp;TPG!M420&amp;"."&amp;TPG!K420&amp;"."&amp;$C$5</f>
        <v>...Ma22</v>
      </c>
      <c r="F420" s="113">
        <f t="shared" ca="1" si="24"/>
        <v>44697</v>
      </c>
      <c r="G420" s="114" cm="1">
        <f t="array" ref="G420">IF(SUMPRODUCT((TPG!$Q$19:$AB$19=$B$5)*TPG!Q420:AB420)&gt;0,SUMPRODUCT((TPG!$Q$19:$AB$19=$B$5)*TPG!Q420:AB420),0)</f>
        <v>0</v>
      </c>
      <c r="H420" s="115">
        <f t="shared" ca="1" si="25"/>
        <v>44697</v>
      </c>
      <c r="I420" s="116">
        <v>0</v>
      </c>
      <c r="J420" s="112" t="str">
        <f>LEFT(TPG!D420,20)&amp;"."&amp;TPGPAY!E420</f>
        <v>....Ma22</v>
      </c>
      <c r="K420" s="111" t="b">
        <v>1</v>
      </c>
      <c r="L420" s="117" t="s">
        <v>1275</v>
      </c>
      <c r="M420" s="111" t="b">
        <v>1</v>
      </c>
      <c r="N420" s="111" t="s">
        <v>1276</v>
      </c>
      <c r="O420" s="118">
        <f>TPG!I420</f>
        <v>0</v>
      </c>
      <c r="P420" s="111" t="b">
        <v>1</v>
      </c>
      <c r="Q420" s="111" t="b">
        <v>1</v>
      </c>
      <c r="R420" s="111" t="b">
        <v>1</v>
      </c>
      <c r="T420" s="10">
        <f t="shared" si="26"/>
        <v>7</v>
      </c>
      <c r="U420" s="289">
        <f t="shared" si="27"/>
        <v>8</v>
      </c>
    </row>
    <row r="421" spans="1:21" x14ac:dyDescent="0.25">
      <c r="A421" s="108">
        <v>1</v>
      </c>
      <c r="B421" s="109">
        <v>2</v>
      </c>
      <c r="C421" s="110">
        <f>TPG!J421</f>
        <v>0</v>
      </c>
      <c r="D421" s="111" t="b">
        <v>1</v>
      </c>
      <c r="E421" s="112" t="str">
        <f>RIGHT(TPG!C421,4)&amp;"."&amp;TPG!M421&amp;"."&amp;TPG!K421&amp;"."&amp;$C$5</f>
        <v>...Ma22</v>
      </c>
      <c r="F421" s="113">
        <f t="shared" ca="1" si="24"/>
        <v>44697</v>
      </c>
      <c r="G421" s="114" cm="1">
        <f t="array" ref="G421">IF(SUMPRODUCT((TPG!$Q$19:$AB$19=$B$5)*TPG!Q421:AB421)&gt;0,SUMPRODUCT((TPG!$Q$19:$AB$19=$B$5)*TPG!Q421:AB421),0)</f>
        <v>0</v>
      </c>
      <c r="H421" s="115">
        <f t="shared" ca="1" si="25"/>
        <v>44697</v>
      </c>
      <c r="I421" s="116">
        <v>0</v>
      </c>
      <c r="J421" s="112" t="str">
        <f>LEFT(TPG!D421,20)&amp;"."&amp;TPGPAY!E421</f>
        <v>....Ma22</v>
      </c>
      <c r="K421" s="111" t="b">
        <v>1</v>
      </c>
      <c r="L421" s="117" t="s">
        <v>1275</v>
      </c>
      <c r="M421" s="111" t="b">
        <v>1</v>
      </c>
      <c r="N421" s="111" t="s">
        <v>1276</v>
      </c>
      <c r="O421" s="118">
        <f>TPG!I421</f>
        <v>0</v>
      </c>
      <c r="P421" s="111" t="b">
        <v>1</v>
      </c>
      <c r="Q421" s="111" t="b">
        <v>1</v>
      </c>
      <c r="R421" s="111" t="b">
        <v>1</v>
      </c>
      <c r="T421" s="10">
        <f t="shared" si="26"/>
        <v>7</v>
      </c>
      <c r="U421" s="289">
        <f t="shared" si="27"/>
        <v>8</v>
      </c>
    </row>
    <row r="422" spans="1:21" x14ac:dyDescent="0.25">
      <c r="A422" s="108">
        <v>1</v>
      </c>
      <c r="B422" s="109">
        <v>2</v>
      </c>
      <c r="C422" s="110">
        <f>TPG!J422</f>
        <v>0</v>
      </c>
      <c r="D422" s="111" t="b">
        <v>1</v>
      </c>
      <c r="E422" s="112" t="str">
        <f>RIGHT(TPG!C422,4)&amp;"."&amp;TPG!M422&amp;"."&amp;TPG!K422&amp;"."&amp;$C$5</f>
        <v>...Ma22</v>
      </c>
      <c r="F422" s="113">
        <f t="shared" ca="1" si="24"/>
        <v>44697</v>
      </c>
      <c r="G422" s="114" cm="1">
        <f t="array" ref="G422">IF(SUMPRODUCT((TPG!$Q$19:$AB$19=$B$5)*TPG!Q422:AB422)&gt;0,SUMPRODUCT((TPG!$Q$19:$AB$19=$B$5)*TPG!Q422:AB422),0)</f>
        <v>0</v>
      </c>
      <c r="H422" s="115">
        <f t="shared" ca="1" si="25"/>
        <v>44697</v>
      </c>
      <c r="I422" s="116">
        <v>0</v>
      </c>
      <c r="J422" s="112" t="str">
        <f>LEFT(TPG!D422,20)&amp;"."&amp;TPGPAY!E422</f>
        <v>....Ma22</v>
      </c>
      <c r="K422" s="111" t="b">
        <v>1</v>
      </c>
      <c r="L422" s="117" t="s">
        <v>1275</v>
      </c>
      <c r="M422" s="111" t="b">
        <v>1</v>
      </c>
      <c r="N422" s="111" t="s">
        <v>1276</v>
      </c>
      <c r="O422" s="118">
        <f>TPG!I422</f>
        <v>0</v>
      </c>
      <c r="P422" s="111" t="b">
        <v>1</v>
      </c>
      <c r="Q422" s="111" t="b">
        <v>1</v>
      </c>
      <c r="R422" s="111" t="b">
        <v>1</v>
      </c>
      <c r="T422" s="10">
        <f t="shared" si="26"/>
        <v>7</v>
      </c>
      <c r="U422" s="289">
        <f t="shared" si="27"/>
        <v>8</v>
      </c>
    </row>
    <row r="423" spans="1:21" x14ac:dyDescent="0.25">
      <c r="A423" s="108">
        <v>1</v>
      </c>
      <c r="B423" s="109">
        <v>2</v>
      </c>
      <c r="C423" s="110">
        <f>TPG!J423</f>
        <v>0</v>
      </c>
      <c r="D423" s="111" t="b">
        <v>1</v>
      </c>
      <c r="E423" s="112" t="str">
        <f>RIGHT(TPG!C423,4)&amp;"."&amp;TPG!M423&amp;"."&amp;TPG!K423&amp;"."&amp;$C$5</f>
        <v>...Ma22</v>
      </c>
      <c r="F423" s="113">
        <f t="shared" ca="1" si="24"/>
        <v>44697</v>
      </c>
      <c r="G423" s="114" cm="1">
        <f t="array" ref="G423">IF(SUMPRODUCT((TPG!$Q$19:$AB$19=$B$5)*TPG!Q423:AB423)&gt;0,SUMPRODUCT((TPG!$Q$19:$AB$19=$B$5)*TPG!Q423:AB423),0)</f>
        <v>0</v>
      </c>
      <c r="H423" s="115">
        <f t="shared" ca="1" si="25"/>
        <v>44697</v>
      </c>
      <c r="I423" s="116">
        <v>0</v>
      </c>
      <c r="J423" s="112" t="str">
        <f>LEFT(TPG!D423,20)&amp;"."&amp;TPGPAY!E423</f>
        <v>....Ma22</v>
      </c>
      <c r="K423" s="111" t="b">
        <v>1</v>
      </c>
      <c r="L423" s="117" t="s">
        <v>1275</v>
      </c>
      <c r="M423" s="111" t="b">
        <v>1</v>
      </c>
      <c r="N423" s="111" t="s">
        <v>1276</v>
      </c>
      <c r="O423" s="118">
        <f>TPG!I423</f>
        <v>0</v>
      </c>
      <c r="P423" s="111" t="b">
        <v>1</v>
      </c>
      <c r="Q423" s="111" t="b">
        <v>1</v>
      </c>
      <c r="R423" s="111" t="b">
        <v>1</v>
      </c>
      <c r="T423" s="10">
        <f t="shared" si="26"/>
        <v>7</v>
      </c>
      <c r="U423" s="289">
        <f t="shared" si="27"/>
        <v>8</v>
      </c>
    </row>
    <row r="424" spans="1:21" x14ac:dyDescent="0.25">
      <c r="A424" s="108">
        <v>1</v>
      </c>
      <c r="B424" s="109">
        <v>2</v>
      </c>
      <c r="C424" s="110">
        <f>TPG!J424</f>
        <v>0</v>
      </c>
      <c r="D424" s="111" t="b">
        <v>1</v>
      </c>
      <c r="E424" s="112" t="str">
        <f>RIGHT(TPG!C424,4)&amp;"."&amp;TPG!M424&amp;"."&amp;TPG!K424&amp;"."&amp;$C$5</f>
        <v>...Ma22</v>
      </c>
      <c r="F424" s="113">
        <f t="shared" ca="1" si="24"/>
        <v>44697</v>
      </c>
      <c r="G424" s="114" cm="1">
        <f t="array" ref="G424">IF(SUMPRODUCT((TPG!$Q$19:$AB$19=$B$5)*TPG!Q424:AB424)&gt;0,SUMPRODUCT((TPG!$Q$19:$AB$19=$B$5)*TPG!Q424:AB424),0)</f>
        <v>0</v>
      </c>
      <c r="H424" s="115">
        <f t="shared" ca="1" si="25"/>
        <v>44697</v>
      </c>
      <c r="I424" s="116">
        <v>0</v>
      </c>
      <c r="J424" s="112" t="str">
        <f>LEFT(TPG!D424,20)&amp;"."&amp;TPGPAY!E424</f>
        <v>....Ma22</v>
      </c>
      <c r="K424" s="111" t="b">
        <v>1</v>
      </c>
      <c r="L424" s="117" t="s">
        <v>1275</v>
      </c>
      <c r="M424" s="111" t="b">
        <v>1</v>
      </c>
      <c r="N424" s="111" t="s">
        <v>1276</v>
      </c>
      <c r="O424" s="118">
        <f>TPG!I424</f>
        <v>0</v>
      </c>
      <c r="P424" s="111" t="b">
        <v>1</v>
      </c>
      <c r="Q424" s="111" t="b">
        <v>1</v>
      </c>
      <c r="R424" s="111" t="b">
        <v>1</v>
      </c>
      <c r="T424" s="10">
        <f t="shared" si="26"/>
        <v>7</v>
      </c>
      <c r="U424" s="289">
        <f t="shared" si="27"/>
        <v>8</v>
      </c>
    </row>
    <row r="425" spans="1:21" x14ac:dyDescent="0.25">
      <c r="A425" s="108">
        <v>1</v>
      </c>
      <c r="B425" s="109">
        <v>2</v>
      </c>
      <c r="C425" s="110">
        <f>TPG!J425</f>
        <v>0</v>
      </c>
      <c r="D425" s="111" t="b">
        <v>1</v>
      </c>
      <c r="E425" s="112" t="str">
        <f>RIGHT(TPG!C425,4)&amp;"."&amp;TPG!M425&amp;"."&amp;TPG!K425&amp;"."&amp;$C$5</f>
        <v>...Ma22</v>
      </c>
      <c r="F425" s="113">
        <f t="shared" ca="1" si="24"/>
        <v>44697</v>
      </c>
      <c r="G425" s="114" cm="1">
        <f t="array" ref="G425">IF(SUMPRODUCT((TPG!$Q$19:$AB$19=$B$5)*TPG!Q425:AB425)&gt;0,SUMPRODUCT((TPG!$Q$19:$AB$19=$B$5)*TPG!Q425:AB425),0)</f>
        <v>0</v>
      </c>
      <c r="H425" s="115">
        <f t="shared" ca="1" si="25"/>
        <v>44697</v>
      </c>
      <c r="I425" s="116">
        <v>0</v>
      </c>
      <c r="J425" s="112" t="str">
        <f>LEFT(TPG!D425,20)&amp;"."&amp;TPGPAY!E425</f>
        <v>....Ma22</v>
      </c>
      <c r="K425" s="111" t="b">
        <v>1</v>
      </c>
      <c r="L425" s="117" t="s">
        <v>1275</v>
      </c>
      <c r="M425" s="111" t="b">
        <v>1</v>
      </c>
      <c r="N425" s="111" t="s">
        <v>1276</v>
      </c>
      <c r="O425" s="118">
        <f>TPG!I425</f>
        <v>0</v>
      </c>
      <c r="P425" s="111" t="b">
        <v>1</v>
      </c>
      <c r="Q425" s="111" t="b">
        <v>1</v>
      </c>
      <c r="R425" s="111" t="b">
        <v>1</v>
      </c>
      <c r="T425" s="10">
        <f t="shared" si="26"/>
        <v>7</v>
      </c>
      <c r="U425" s="289">
        <f t="shared" si="27"/>
        <v>8</v>
      </c>
    </row>
    <row r="426" spans="1:21" x14ac:dyDescent="0.25">
      <c r="A426" s="108">
        <v>1</v>
      </c>
      <c r="B426" s="109">
        <v>2</v>
      </c>
      <c r="C426" s="110">
        <f>TPG!J426</f>
        <v>0</v>
      </c>
      <c r="D426" s="111" t="b">
        <v>1</v>
      </c>
      <c r="E426" s="112" t="str">
        <f>RIGHT(TPG!C426,4)&amp;"."&amp;TPG!M426&amp;"."&amp;TPG!K426&amp;"."&amp;$C$5</f>
        <v>...Ma22</v>
      </c>
      <c r="F426" s="113">
        <f t="shared" ca="1" si="24"/>
        <v>44697</v>
      </c>
      <c r="G426" s="114" cm="1">
        <f t="array" ref="G426">IF(SUMPRODUCT((TPG!$Q$19:$AB$19=$B$5)*TPG!Q426:AB426)&gt;0,SUMPRODUCT((TPG!$Q$19:$AB$19=$B$5)*TPG!Q426:AB426),0)</f>
        <v>0</v>
      </c>
      <c r="H426" s="115">
        <f t="shared" ca="1" si="25"/>
        <v>44697</v>
      </c>
      <c r="I426" s="116">
        <v>0</v>
      </c>
      <c r="J426" s="112" t="str">
        <f>LEFT(TPG!D426,20)&amp;"."&amp;TPGPAY!E426</f>
        <v>....Ma22</v>
      </c>
      <c r="K426" s="111" t="b">
        <v>1</v>
      </c>
      <c r="L426" s="117" t="s">
        <v>1275</v>
      </c>
      <c r="M426" s="111" t="b">
        <v>1</v>
      </c>
      <c r="N426" s="111" t="s">
        <v>1276</v>
      </c>
      <c r="O426" s="118">
        <f>TPG!I426</f>
        <v>0</v>
      </c>
      <c r="P426" s="111" t="b">
        <v>1</v>
      </c>
      <c r="Q426" s="111" t="b">
        <v>1</v>
      </c>
      <c r="R426" s="111" t="b">
        <v>1</v>
      </c>
      <c r="T426" s="10">
        <f t="shared" si="26"/>
        <v>7</v>
      </c>
      <c r="U426" s="289">
        <f t="shared" si="27"/>
        <v>8</v>
      </c>
    </row>
    <row r="427" spans="1:21" x14ac:dyDescent="0.25">
      <c r="A427" s="108">
        <v>1</v>
      </c>
      <c r="B427" s="109">
        <v>2</v>
      </c>
      <c r="C427" s="110">
        <f>TPG!J427</f>
        <v>0</v>
      </c>
      <c r="D427" s="111" t="b">
        <v>1</v>
      </c>
      <c r="E427" s="112" t="str">
        <f>RIGHT(TPG!C427,4)&amp;"."&amp;TPG!M427&amp;"."&amp;TPG!K427&amp;"."&amp;$C$5</f>
        <v>...Ma22</v>
      </c>
      <c r="F427" s="113">
        <f t="shared" ca="1" si="24"/>
        <v>44697</v>
      </c>
      <c r="G427" s="114" cm="1">
        <f t="array" ref="G427">IF(SUMPRODUCT((TPG!$Q$19:$AB$19=$B$5)*TPG!Q427:AB427)&gt;0,SUMPRODUCT((TPG!$Q$19:$AB$19=$B$5)*TPG!Q427:AB427),0)</f>
        <v>0</v>
      </c>
      <c r="H427" s="115">
        <f t="shared" ca="1" si="25"/>
        <v>44697</v>
      </c>
      <c r="I427" s="116">
        <v>0</v>
      </c>
      <c r="J427" s="112" t="str">
        <f>LEFT(TPG!D427,20)&amp;"."&amp;TPGPAY!E427</f>
        <v>....Ma22</v>
      </c>
      <c r="K427" s="111" t="b">
        <v>1</v>
      </c>
      <c r="L427" s="117" t="s">
        <v>1275</v>
      </c>
      <c r="M427" s="111" t="b">
        <v>1</v>
      </c>
      <c r="N427" s="111" t="s">
        <v>1276</v>
      </c>
      <c r="O427" s="118">
        <f>TPG!I427</f>
        <v>0</v>
      </c>
      <c r="P427" s="111" t="b">
        <v>1</v>
      </c>
      <c r="Q427" s="111" t="b">
        <v>1</v>
      </c>
      <c r="R427" s="111" t="b">
        <v>1</v>
      </c>
      <c r="T427" s="10">
        <f t="shared" si="26"/>
        <v>7</v>
      </c>
      <c r="U427" s="289">
        <f t="shared" si="27"/>
        <v>8</v>
      </c>
    </row>
    <row r="428" spans="1:21" x14ac:dyDescent="0.25">
      <c r="A428" s="108">
        <v>1</v>
      </c>
      <c r="B428" s="109">
        <v>2</v>
      </c>
      <c r="C428" s="110">
        <f>TPG!J428</f>
        <v>0</v>
      </c>
      <c r="D428" s="111" t="b">
        <v>1</v>
      </c>
      <c r="E428" s="112" t="str">
        <f>RIGHT(TPG!C428,4)&amp;"."&amp;TPG!M428&amp;"."&amp;TPG!K428&amp;"."&amp;$C$5</f>
        <v>...Ma22</v>
      </c>
      <c r="F428" s="113">
        <f t="shared" ca="1" si="24"/>
        <v>44697</v>
      </c>
      <c r="G428" s="114" cm="1">
        <f t="array" ref="G428">IF(SUMPRODUCT((TPG!$Q$19:$AB$19=$B$5)*TPG!Q428:AB428)&gt;0,SUMPRODUCT((TPG!$Q$19:$AB$19=$B$5)*TPG!Q428:AB428),0)</f>
        <v>0</v>
      </c>
      <c r="H428" s="115">
        <f t="shared" ca="1" si="25"/>
        <v>44697</v>
      </c>
      <c r="I428" s="116">
        <v>0</v>
      </c>
      <c r="J428" s="112" t="str">
        <f>LEFT(TPG!D428,20)&amp;"."&amp;TPGPAY!E428</f>
        <v>....Ma22</v>
      </c>
      <c r="K428" s="111" t="b">
        <v>1</v>
      </c>
      <c r="L428" s="117" t="s">
        <v>1275</v>
      </c>
      <c r="M428" s="111" t="b">
        <v>1</v>
      </c>
      <c r="N428" s="111" t="s">
        <v>1276</v>
      </c>
      <c r="O428" s="118">
        <f>TPG!I428</f>
        <v>0</v>
      </c>
      <c r="P428" s="111" t="b">
        <v>1</v>
      </c>
      <c r="Q428" s="111" t="b">
        <v>1</v>
      </c>
      <c r="R428" s="111" t="b">
        <v>1</v>
      </c>
      <c r="T428" s="10">
        <f t="shared" si="26"/>
        <v>7</v>
      </c>
      <c r="U428" s="289">
        <f t="shared" si="27"/>
        <v>8</v>
      </c>
    </row>
    <row r="429" spans="1:21" x14ac:dyDescent="0.25">
      <c r="A429" s="108">
        <v>1</v>
      </c>
      <c r="B429" s="109">
        <v>2</v>
      </c>
      <c r="C429" s="110">
        <f>TPG!J429</f>
        <v>0</v>
      </c>
      <c r="D429" s="111" t="b">
        <v>1</v>
      </c>
      <c r="E429" s="112" t="str">
        <f>RIGHT(TPG!C429,4)&amp;"."&amp;TPG!M429&amp;"."&amp;TPG!K429&amp;"."&amp;$C$5</f>
        <v>...Ma22</v>
      </c>
      <c r="F429" s="113">
        <f t="shared" ca="1" si="24"/>
        <v>44697</v>
      </c>
      <c r="G429" s="114" cm="1">
        <f t="array" ref="G429">IF(SUMPRODUCT((TPG!$Q$19:$AB$19=$B$5)*TPG!Q429:AB429)&gt;0,SUMPRODUCT((TPG!$Q$19:$AB$19=$B$5)*TPG!Q429:AB429),0)</f>
        <v>0</v>
      </c>
      <c r="H429" s="115">
        <f t="shared" ca="1" si="25"/>
        <v>44697</v>
      </c>
      <c r="I429" s="116">
        <v>0</v>
      </c>
      <c r="J429" s="112" t="str">
        <f>LEFT(TPG!D429,20)&amp;"."&amp;TPGPAY!E429</f>
        <v>....Ma22</v>
      </c>
      <c r="K429" s="111" t="b">
        <v>1</v>
      </c>
      <c r="L429" s="117" t="s">
        <v>1275</v>
      </c>
      <c r="M429" s="111" t="b">
        <v>1</v>
      </c>
      <c r="N429" s="111" t="s">
        <v>1276</v>
      </c>
      <c r="O429" s="118">
        <f>TPG!I429</f>
        <v>0</v>
      </c>
      <c r="P429" s="111" t="b">
        <v>1</v>
      </c>
      <c r="Q429" s="111" t="b">
        <v>1</v>
      </c>
      <c r="R429" s="111" t="b">
        <v>1</v>
      </c>
      <c r="T429" s="10">
        <f t="shared" si="26"/>
        <v>7</v>
      </c>
      <c r="U429" s="289">
        <f t="shared" si="27"/>
        <v>8</v>
      </c>
    </row>
    <row r="430" spans="1:21" x14ac:dyDescent="0.25">
      <c r="A430" s="108">
        <v>1</v>
      </c>
      <c r="B430" s="109">
        <v>2</v>
      </c>
      <c r="C430" s="110">
        <f>TPG!J430</f>
        <v>0</v>
      </c>
      <c r="D430" s="111" t="b">
        <v>1</v>
      </c>
      <c r="E430" s="112" t="str">
        <f>RIGHT(TPG!C430,4)&amp;"."&amp;TPG!M430&amp;"."&amp;TPG!K430&amp;"."&amp;$C$5</f>
        <v>...Ma22</v>
      </c>
      <c r="F430" s="113">
        <f t="shared" ca="1" si="24"/>
        <v>44697</v>
      </c>
      <c r="G430" s="114" cm="1">
        <f t="array" ref="G430">IF(SUMPRODUCT((TPG!$Q$19:$AB$19=$B$5)*TPG!Q430:AB430)&gt;0,SUMPRODUCT((TPG!$Q$19:$AB$19=$B$5)*TPG!Q430:AB430),0)</f>
        <v>0</v>
      </c>
      <c r="H430" s="115">
        <f t="shared" ca="1" si="25"/>
        <v>44697</v>
      </c>
      <c r="I430" s="116">
        <v>0</v>
      </c>
      <c r="J430" s="112" t="str">
        <f>LEFT(TPG!D430,20)&amp;"."&amp;TPGPAY!E430</f>
        <v>....Ma22</v>
      </c>
      <c r="K430" s="111" t="b">
        <v>1</v>
      </c>
      <c r="L430" s="117" t="s">
        <v>1275</v>
      </c>
      <c r="M430" s="111" t="b">
        <v>1</v>
      </c>
      <c r="N430" s="111" t="s">
        <v>1276</v>
      </c>
      <c r="O430" s="118">
        <f>TPG!I430</f>
        <v>0</v>
      </c>
      <c r="P430" s="111" t="b">
        <v>1</v>
      </c>
      <c r="Q430" s="111" t="b">
        <v>1</v>
      </c>
      <c r="R430" s="111" t="b">
        <v>1</v>
      </c>
      <c r="T430" s="10">
        <f t="shared" si="26"/>
        <v>7</v>
      </c>
      <c r="U430" s="289">
        <f t="shared" si="27"/>
        <v>8</v>
      </c>
    </row>
  </sheetData>
  <autoFilter ref="A19:U430" xr:uid="{00000000-0009-0000-0000-00000B000000}"/>
  <mergeCells count="4">
    <mergeCell ref="B3:E3"/>
    <mergeCell ref="H3:I3"/>
    <mergeCell ref="C7:D8"/>
    <mergeCell ref="C10:D11"/>
  </mergeCells>
  <conditionalFormatting sqref="G20:G430">
    <cfRule type="cellIs" dxfId="96" priority="6" operator="lessThan">
      <formula>0</formula>
    </cfRule>
    <cfRule type="cellIs" dxfId="95" priority="7" operator="equal">
      <formula>0</formula>
    </cfRule>
  </conditionalFormatting>
  <conditionalFormatting sqref="C7:D8">
    <cfRule type="cellIs" dxfId="94" priority="5" operator="equal">
      <formula>"Error"</formula>
    </cfRule>
  </conditionalFormatting>
  <conditionalFormatting sqref="C10:D11">
    <cfRule type="cellIs" dxfId="93" priority="4" operator="equal">
      <formula>"Error"</formula>
    </cfRule>
  </conditionalFormatting>
  <conditionalFormatting sqref="C7:D8 C10:D11">
    <cfRule type="cellIs" dxfId="92" priority="3" operator="equal">
      <formula>"OK"</formula>
    </cfRule>
  </conditionalFormatting>
  <conditionalFormatting sqref="B5">
    <cfRule type="expression" dxfId="91" priority="1">
      <formula>B5=TEXT(TODAY(), "mmm")</formula>
    </cfRule>
    <cfRule type="expression" dxfId="90" priority="2">
      <formula>B5&lt;&gt;TEXT(TODAY(), "mmm")</formula>
    </cfRule>
  </conditionalFormatting>
  <dataValidations count="1">
    <dataValidation type="list" allowBlank="1" showInputMessage="1" showErrorMessage="1" sqref="B5" xr:uid="{00000000-0002-0000-0B00-000000000000}">
      <formula1>$P$1:$P$14</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B3F9F9"/>
  </sheetPr>
  <dimension ref="A1:V516"/>
  <sheetViews>
    <sheetView workbookViewId="0"/>
  </sheetViews>
  <sheetFormatPr defaultRowHeight="15" x14ac:dyDescent="0.25"/>
  <cols>
    <col min="1" max="1" width="37" customWidth="1"/>
    <col min="2" max="2" width="12.7109375" bestFit="1" customWidth="1"/>
    <col min="4" max="4" width="10.28515625"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364"/>
      <c r="B1" s="365"/>
      <c r="C1" s="365"/>
      <c r="D1" s="365" t="str">
        <f>SchoolReport!F1&amp;" "&amp;SchoolReport!H1</f>
        <v>Barnet Schools Funding 2022-23</v>
      </c>
      <c r="E1" s="365"/>
      <c r="F1" s="365"/>
      <c r="G1" s="365"/>
      <c r="H1" s="365"/>
      <c r="I1" s="365"/>
      <c r="J1" s="365"/>
      <c r="K1" s="365"/>
      <c r="L1" s="365"/>
      <c r="M1" s="365"/>
      <c r="N1" s="366"/>
      <c r="P1" s="27"/>
      <c r="Q1" s="27"/>
      <c r="R1" s="27"/>
      <c r="S1" s="27"/>
      <c r="U1" s="27" t="s">
        <v>522</v>
      </c>
      <c r="V1" s="28">
        <v>11392</v>
      </c>
    </row>
    <row r="2" spans="1:22" ht="15.75" thickBot="1" x14ac:dyDescent="0.3">
      <c r="P2" s="27"/>
      <c r="Q2" s="27"/>
      <c r="R2" s="27"/>
      <c r="S2" s="27"/>
      <c r="U2" s="27" t="s">
        <v>1304</v>
      </c>
      <c r="V2" s="28">
        <v>10161</v>
      </c>
    </row>
    <row r="3" spans="1:22" ht="33" thickTop="1" thickBot="1" x14ac:dyDescent="0.55000000000000004">
      <c r="A3" s="76" t="s">
        <v>1230</v>
      </c>
      <c r="B3" s="479" t="s">
        <v>34</v>
      </c>
      <c r="C3" s="480"/>
      <c r="D3" s="480"/>
      <c r="E3" s="481"/>
      <c r="F3" s="77" t="s">
        <v>34</v>
      </c>
      <c r="I3" s="486" t="s">
        <v>37</v>
      </c>
      <c r="J3" s="486"/>
      <c r="K3" s="486"/>
      <c r="L3" s="486"/>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1305</v>
      </c>
      <c r="V4" s="28">
        <v>11438</v>
      </c>
    </row>
    <row r="5" spans="1:22" ht="16.5" thickTop="1" thickBot="1" x14ac:dyDescent="0.3">
      <c r="A5" s="78" t="s">
        <v>1236</v>
      </c>
      <c r="B5" s="79" t="str">
        <f>SchoolReport!D1</f>
        <v>May</v>
      </c>
      <c r="C5" s="77" t="str">
        <f>VLOOKUP(B5,P1:R14,3,0)</f>
        <v>Ma22</v>
      </c>
      <c r="D5" s="77" t="str">
        <f>VLOOKUP(B5,P1:S14,4,0)</f>
        <v>R</v>
      </c>
      <c r="P5" s="27" t="s">
        <v>1208</v>
      </c>
      <c r="Q5" s="27">
        <v>19</v>
      </c>
      <c r="R5" s="27" t="str">
        <f>LEFT(P5,2)&amp;MID(SchoolReport!$H$1,3,2)</f>
        <v>Ju22</v>
      </c>
      <c r="S5" s="27" t="s">
        <v>1237</v>
      </c>
      <c r="U5" s="27" t="s">
        <v>1238</v>
      </c>
      <c r="V5" s="28">
        <v>11438</v>
      </c>
    </row>
    <row r="6" spans="1:22" ht="16.5" thickTop="1" thickBot="1" x14ac:dyDescent="0.3">
      <c r="P6" s="27" t="s">
        <v>1209</v>
      </c>
      <c r="Q6" s="27">
        <v>20</v>
      </c>
      <c r="R6" s="27" t="str">
        <f>LEFT(P6,2)&amp;MID(SchoolReport!$H$1,3,2)</f>
        <v>Ju22</v>
      </c>
      <c r="S6" s="27" t="s">
        <v>1239</v>
      </c>
      <c r="U6" s="27" t="s">
        <v>1240</v>
      </c>
      <c r="V6" s="28">
        <v>11336</v>
      </c>
    </row>
    <row r="7" spans="1:22" ht="16.5" customHeight="1" thickTop="1" thickBot="1" x14ac:dyDescent="0.3">
      <c r="A7" s="78" t="s">
        <v>1241</v>
      </c>
      <c r="B7" s="318">
        <f ca="1">-SUMIF(INDIRECT("TPG!"&amp;D5&amp;20&amp;":"&amp;D5&amp;200),"&lt;0")</f>
        <v>0</v>
      </c>
      <c r="C7" s="484" t="str">
        <f ca="1">IF(ROUND(ABS(B7-B8),0)&gt;0,"Error","OK")</f>
        <v>OK</v>
      </c>
      <c r="D7" s="485"/>
      <c r="P7" s="27" t="s">
        <v>1210</v>
      </c>
      <c r="Q7" s="27">
        <v>21</v>
      </c>
      <c r="R7" s="27" t="str">
        <f>LEFT(P7,2)&amp;MID(SchoolReport!$H$1,3,2)</f>
        <v>Au22</v>
      </c>
      <c r="S7" s="27" t="s">
        <v>1242</v>
      </c>
    </row>
    <row r="8" spans="1:22" ht="16.5" thickTop="1" thickBot="1" x14ac:dyDescent="0.3">
      <c r="A8" s="78" t="s">
        <v>1243</v>
      </c>
      <c r="B8" s="80">
        <f>SUM(H20:H982)</f>
        <v>0</v>
      </c>
      <c r="C8" s="484"/>
      <c r="D8" s="485"/>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17">
        <f ca="1">COUNTIFS(INDIRECT("TPG!"&amp;D5&amp;"20:"&amp;D5&amp;"1000"),"&lt;0")</f>
        <v>0</v>
      </c>
      <c r="C10" s="484" t="str">
        <f ca="1">IF(ROUND(ABS(B10-B11),0)&gt;0,"Error","OK")</f>
        <v>OK</v>
      </c>
      <c r="D10" s="485"/>
      <c r="P10" s="27" t="s">
        <v>1213</v>
      </c>
      <c r="Q10" s="27">
        <v>24</v>
      </c>
      <c r="R10" s="27" t="str">
        <f>LEFT(P10,2)&amp;MID(SchoolReport!$H$1,3,2)</f>
        <v>No22</v>
      </c>
      <c r="S10" s="27" t="s">
        <v>1247</v>
      </c>
    </row>
    <row r="11" spans="1:22" ht="16.5" thickTop="1" thickBot="1" x14ac:dyDescent="0.3">
      <c r="A11" s="78" t="s">
        <v>1248</v>
      </c>
      <c r="B11" s="78">
        <f>COUNTIF(H20:H400,"&gt;0")</f>
        <v>0</v>
      </c>
      <c r="C11" s="484"/>
      <c r="D11" s="485"/>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0" x14ac:dyDescent="0.25">
      <c r="B17" s="82"/>
      <c r="D17" s="82"/>
      <c r="F17" t="s">
        <v>1257</v>
      </c>
      <c r="G17" s="83"/>
      <c r="H17" s="6">
        <f>SUM(H20:H970)</f>
        <v>0</v>
      </c>
      <c r="I17" s="83"/>
      <c r="O17" t="s">
        <v>1258</v>
      </c>
      <c r="P17" s="81"/>
    </row>
    <row r="18" spans="1:20" ht="15.75" thickBot="1" x14ac:dyDescent="0.3">
      <c r="B18" s="82"/>
      <c r="D18" s="82"/>
      <c r="F18" t="s">
        <v>1308</v>
      </c>
      <c r="G18" s="83"/>
      <c r="H18" s="96"/>
      <c r="I18" s="6"/>
      <c r="P18" s="81"/>
    </row>
    <row r="19" spans="1:20" ht="15.75" thickBot="1" x14ac:dyDescent="0.3">
      <c r="A19" s="170" t="s">
        <v>1309</v>
      </c>
      <c r="B19" s="171" t="s">
        <v>1260</v>
      </c>
      <c r="C19" s="172" t="s">
        <v>1261</v>
      </c>
      <c r="D19" s="173" t="s">
        <v>1262</v>
      </c>
      <c r="E19" s="172" t="s">
        <v>1263</v>
      </c>
      <c r="F19" s="174" t="s">
        <v>1264</v>
      </c>
      <c r="G19" s="175" t="s">
        <v>1265</v>
      </c>
      <c r="H19" s="176" t="s">
        <v>1266</v>
      </c>
      <c r="I19" s="177" t="s">
        <v>1267</v>
      </c>
      <c r="J19" s="172" t="s">
        <v>1310</v>
      </c>
      <c r="K19" s="172" t="s">
        <v>1263</v>
      </c>
      <c r="L19" s="172" t="s">
        <v>1270</v>
      </c>
      <c r="M19" s="172" t="s">
        <v>1263</v>
      </c>
      <c r="N19" s="172" t="s">
        <v>1271</v>
      </c>
      <c r="O19" s="174" t="s">
        <v>1311</v>
      </c>
      <c r="P19" s="178" t="s">
        <v>1272</v>
      </c>
      <c r="Q19" s="172" t="s">
        <v>1273</v>
      </c>
      <c r="R19" s="172" t="s">
        <v>1263</v>
      </c>
      <c r="S19" s="179" t="s">
        <v>1274</v>
      </c>
      <c r="T19" s="2"/>
    </row>
    <row r="20" spans="1:20" x14ac:dyDescent="0.25">
      <c r="A20" s="117" t="s">
        <v>1312</v>
      </c>
      <c r="B20" s="180">
        <v>1</v>
      </c>
      <c r="C20" s="117">
        <v>2</v>
      </c>
      <c r="D20" s="181">
        <f>TPG!J20</f>
        <v>400102</v>
      </c>
      <c r="E20" s="117" t="b">
        <v>1</v>
      </c>
      <c r="F20" s="182" t="str">
        <f>RIGHT(TPG!C20,4)&amp;"."&amp;TPG!M20&amp;"."&amp;TPG!K20&amp;"."&amp;TPGPAY!$C$5</f>
        <v>1000.TPG.I01.Ma22</v>
      </c>
      <c r="G20" s="183">
        <f ca="1">TODAY()</f>
        <v>44697</v>
      </c>
      <c r="H20" s="316" cm="1">
        <f t="array" ref="H20">-IF(SUMPRODUCT((TPG!$Q$19:$AB$19=$B$5)*TPG!Q20:AB20)&lt;0,SUMPRODUCT((TPG!$Q$19:$AB$19=$B$5)*TPG!Q20:AB20),0)</f>
        <v>0</v>
      </c>
      <c r="I20" s="115">
        <f ca="1">G20</f>
        <v>44697</v>
      </c>
      <c r="J20" s="117">
        <v>3</v>
      </c>
      <c r="K20" s="117" t="b">
        <v>1</v>
      </c>
      <c r="L20" s="117" t="s">
        <v>1313</v>
      </c>
      <c r="M20" s="117" t="b">
        <v>1</v>
      </c>
      <c r="N20" s="117" t="s">
        <v>1276</v>
      </c>
      <c r="O20" s="182" t="str">
        <f>LEFT(TPG!D20,19)&amp;"."&amp;TPGCR!F20</f>
        <v>Brookhill Nursery.1000.TPG.I01.Ma22</v>
      </c>
      <c r="P20" s="185" t="str">
        <f>TPG!I20</f>
        <v>11294/543965</v>
      </c>
      <c r="Q20" s="117" t="b">
        <v>1</v>
      </c>
      <c r="R20" s="117" t="b">
        <v>1</v>
      </c>
      <c r="S20" s="117" t="b">
        <v>1</v>
      </c>
    </row>
    <row r="21" spans="1:20" x14ac:dyDescent="0.25">
      <c r="A21" s="117" t="s">
        <v>1312</v>
      </c>
      <c r="B21" s="180">
        <v>1</v>
      </c>
      <c r="C21" s="117">
        <v>2</v>
      </c>
      <c r="D21" s="181">
        <f>TPG!J21</f>
        <v>400102</v>
      </c>
      <c r="E21" s="117" t="b">
        <v>1</v>
      </c>
      <c r="F21" s="182" t="str">
        <f>RIGHT(TPG!C21,4)&amp;"."&amp;TPG!M21&amp;"."&amp;TPG!K21&amp;"."&amp;TPGPAY!$C$5</f>
        <v>1001.TPG.I01.Ma22</v>
      </c>
      <c r="G21" s="183">
        <f t="shared" ref="G21:G84" ca="1" si="0">TODAY()</f>
        <v>44697</v>
      </c>
      <c r="H21" s="316" cm="1">
        <f t="array" ref="H21">-IF(SUMPRODUCT((TPG!$Q$19:$AB$19=$B$5)*TPG!Q21:AB21)&lt;0,SUMPRODUCT((TPG!$Q$19:$AB$19=$B$5)*TPG!Q21:AB21),0)</f>
        <v>0</v>
      </c>
      <c r="I21" s="115">
        <f t="shared" ref="I21:I84" ca="1" si="1">G21</f>
        <v>44697</v>
      </c>
      <c r="J21" s="117">
        <v>3</v>
      </c>
      <c r="K21" s="117" t="b">
        <v>1</v>
      </c>
      <c r="L21" s="117" t="s">
        <v>1313</v>
      </c>
      <c r="M21" s="117" t="b">
        <v>1</v>
      </c>
      <c r="N21" s="117" t="s">
        <v>1276</v>
      </c>
      <c r="O21" s="182" t="str">
        <f>LEFT(TPG!D21,19)&amp;"."&amp;TPGCR!F21</f>
        <v>Hampden Way Nursery.1001.TPG.I01.Ma22</v>
      </c>
      <c r="P21" s="185" t="str">
        <f>TPG!I21</f>
        <v>11294/543965</v>
      </c>
      <c r="Q21" s="117" t="b">
        <v>1</v>
      </c>
      <c r="R21" s="117" t="b">
        <v>1</v>
      </c>
      <c r="S21" s="117" t="b">
        <v>1</v>
      </c>
    </row>
    <row r="22" spans="1:20" x14ac:dyDescent="0.25">
      <c r="A22" s="117" t="s">
        <v>1312</v>
      </c>
      <c r="B22" s="180">
        <v>1</v>
      </c>
      <c r="C22" s="117">
        <v>2</v>
      </c>
      <c r="D22" s="181">
        <f>TPG!J22</f>
        <v>400072</v>
      </c>
      <c r="E22" s="117" t="b">
        <v>1</v>
      </c>
      <c r="F22" s="182" t="str">
        <f>RIGHT(TPG!C22,4)&amp;"."&amp;TPG!M22&amp;"."&amp;TPG!K22&amp;"."&amp;TPGPAY!$C$5</f>
        <v>1002.TPG.I01.Ma22</v>
      </c>
      <c r="G22" s="183">
        <f t="shared" ca="1" si="0"/>
        <v>44697</v>
      </c>
      <c r="H22" s="316" cm="1">
        <f t="array" ref="H22">-IF(SUMPRODUCT((TPG!$Q$19:$AB$19=$B$5)*TPG!Q22:AB22)&lt;0,SUMPRODUCT((TPG!$Q$19:$AB$19=$B$5)*TPG!Q22:AB22),0)</f>
        <v>0</v>
      </c>
      <c r="I22" s="115">
        <f t="shared" ca="1" si="1"/>
        <v>44697</v>
      </c>
      <c r="J22" s="117">
        <v>3</v>
      </c>
      <c r="K22" s="117" t="b">
        <v>1</v>
      </c>
      <c r="L22" s="117" t="s">
        <v>1313</v>
      </c>
      <c r="M22" s="117" t="b">
        <v>1</v>
      </c>
      <c r="N22" s="117" t="s">
        <v>1276</v>
      </c>
      <c r="O22" s="182" t="str">
        <f>LEFT(TPG!D22,19)&amp;"."&amp;TPGCR!F22</f>
        <v>Moss Hall Nursery.1002.TPG.I01.Ma22</v>
      </c>
      <c r="P22" s="185" t="str">
        <f>TPG!I22</f>
        <v>11294/543965</v>
      </c>
      <c r="Q22" s="117" t="b">
        <v>1</v>
      </c>
      <c r="R22" s="117" t="b">
        <v>1</v>
      </c>
      <c r="S22" s="117" t="b">
        <v>1</v>
      </c>
    </row>
    <row r="23" spans="1:20" x14ac:dyDescent="0.25">
      <c r="A23" s="117" t="s">
        <v>1312</v>
      </c>
      <c r="B23" s="180">
        <v>1</v>
      </c>
      <c r="C23" s="117">
        <v>2</v>
      </c>
      <c r="D23" s="181">
        <f>TPG!J23</f>
        <v>400102</v>
      </c>
      <c r="E23" s="117" t="b">
        <v>1</v>
      </c>
      <c r="F23" s="182" t="str">
        <f>RIGHT(TPG!C23,4)&amp;"."&amp;TPG!M23&amp;"."&amp;TPG!K23&amp;"."&amp;TPGPAY!$C$5</f>
        <v>1003.TPG.I01.Ma22</v>
      </c>
      <c r="G23" s="183">
        <f t="shared" ca="1" si="0"/>
        <v>44697</v>
      </c>
      <c r="H23" s="316" cm="1">
        <f t="array" ref="H23">-IF(SUMPRODUCT((TPG!$Q$19:$AB$19=$B$5)*TPG!Q23:AB23)&lt;0,SUMPRODUCT((TPG!$Q$19:$AB$19=$B$5)*TPG!Q23:AB23),0)</f>
        <v>0</v>
      </c>
      <c r="I23" s="115">
        <f t="shared" ca="1" si="1"/>
        <v>44697</v>
      </c>
      <c r="J23" s="117">
        <v>3</v>
      </c>
      <c r="K23" s="117" t="b">
        <v>1</v>
      </c>
      <c r="L23" s="117" t="s">
        <v>1313</v>
      </c>
      <c r="M23" s="117" t="b">
        <v>1</v>
      </c>
      <c r="N23" s="117" t="s">
        <v>1276</v>
      </c>
      <c r="O23" s="182" t="str">
        <f>LEFT(TPG!D23,19)&amp;"."&amp;TPGCR!F23</f>
        <v>St Margaret's Nurse.1003.TPG.I01.Ma22</v>
      </c>
      <c r="P23" s="185" t="str">
        <f>TPG!I23</f>
        <v>11294/543965</v>
      </c>
      <c r="Q23" s="117" t="b">
        <v>1</v>
      </c>
      <c r="R23" s="117" t="b">
        <v>1</v>
      </c>
      <c r="S23" s="117" t="b">
        <v>1</v>
      </c>
    </row>
    <row r="24" spans="1:20" x14ac:dyDescent="0.25">
      <c r="A24" s="117" t="s">
        <v>1312</v>
      </c>
      <c r="B24" s="180">
        <v>1</v>
      </c>
      <c r="C24" s="117">
        <v>2</v>
      </c>
      <c r="D24" s="181">
        <f>TPG!J24</f>
        <v>400005</v>
      </c>
      <c r="E24" s="117" t="b">
        <v>1</v>
      </c>
      <c r="F24" s="182" t="str">
        <f>RIGHT(TPG!C24,4)&amp;"."&amp;TPG!M24&amp;"."&amp;TPG!K24&amp;"."&amp;TPGPAY!$C$5</f>
        <v>2002.TPG.I01.Ma22</v>
      </c>
      <c r="G24" s="183">
        <f t="shared" ca="1" si="0"/>
        <v>44697</v>
      </c>
      <c r="H24" s="316" cm="1">
        <f t="array" ref="H24">-IF(SUMPRODUCT((TPG!$Q$19:$AB$19=$B$5)*TPG!Q24:AB24)&lt;0,SUMPRODUCT((TPG!$Q$19:$AB$19=$B$5)*TPG!Q24:AB24),0)</f>
        <v>0</v>
      </c>
      <c r="I24" s="115">
        <f t="shared" ca="1" si="1"/>
        <v>44697</v>
      </c>
      <c r="J24" s="117">
        <v>3</v>
      </c>
      <c r="K24" s="117" t="b">
        <v>1</v>
      </c>
      <c r="L24" s="117" t="s">
        <v>1313</v>
      </c>
      <c r="M24" s="117" t="b">
        <v>1</v>
      </c>
      <c r="N24" s="117" t="s">
        <v>1276</v>
      </c>
      <c r="O24" s="182" t="str">
        <f>LEFT(TPG!D24,19)&amp;"."&amp;TPGCR!F24</f>
        <v>Barnfield School.2002.TPG.I01.Ma22</v>
      </c>
      <c r="P24" s="185" t="str">
        <f>TPG!I24</f>
        <v>11294/543965</v>
      </c>
      <c r="Q24" s="117" t="b">
        <v>1</v>
      </c>
      <c r="R24" s="117" t="b">
        <v>1</v>
      </c>
      <c r="S24" s="117" t="b">
        <v>1</v>
      </c>
    </row>
    <row r="25" spans="1:20" x14ac:dyDescent="0.25">
      <c r="A25" s="117" t="s">
        <v>1312</v>
      </c>
      <c r="B25" s="180">
        <v>1</v>
      </c>
      <c r="C25" s="117">
        <v>2</v>
      </c>
      <c r="D25" s="181">
        <f>TPG!J25</f>
        <v>400051</v>
      </c>
      <c r="E25" s="117" t="b">
        <v>1</v>
      </c>
      <c r="F25" s="182" t="str">
        <f>RIGHT(TPG!C25,4)&amp;"."&amp;TPG!M25&amp;"."&amp;TPG!K25&amp;"."&amp;TPGPAY!$C$5</f>
        <v>2003.TPG.I01.Ma22</v>
      </c>
      <c r="G25" s="183">
        <f t="shared" ca="1" si="0"/>
        <v>44697</v>
      </c>
      <c r="H25" s="316" cm="1">
        <f t="array" ref="H25">-IF(SUMPRODUCT((TPG!$Q$19:$AB$19=$B$5)*TPG!Q25:AB25)&lt;0,SUMPRODUCT((TPG!$Q$19:$AB$19=$B$5)*TPG!Q25:AB25),0)</f>
        <v>0</v>
      </c>
      <c r="I25" s="115">
        <f t="shared" ca="1" si="1"/>
        <v>44697</v>
      </c>
      <c r="J25" s="117">
        <v>3</v>
      </c>
      <c r="K25" s="117" t="b">
        <v>1</v>
      </c>
      <c r="L25" s="117" t="s">
        <v>1313</v>
      </c>
      <c r="M25" s="117" t="b">
        <v>1</v>
      </c>
      <c r="N25" s="117" t="s">
        <v>1276</v>
      </c>
      <c r="O25" s="182" t="str">
        <f>LEFT(TPG!D25,19)&amp;"."&amp;TPGCR!F25</f>
        <v>Bell Lane Primary S.2003.TPG.I01.Ma22</v>
      </c>
      <c r="P25" s="185" t="str">
        <f>TPG!I25</f>
        <v>11294/543965</v>
      </c>
      <c r="Q25" s="117" t="b">
        <v>1</v>
      </c>
      <c r="R25" s="117" t="b">
        <v>1</v>
      </c>
      <c r="S25" s="117" t="b">
        <v>1</v>
      </c>
    </row>
    <row r="26" spans="1:20" x14ac:dyDescent="0.25">
      <c r="A26" s="117" t="s">
        <v>1312</v>
      </c>
      <c r="B26" s="180">
        <v>1</v>
      </c>
      <c r="C26" s="117">
        <v>2</v>
      </c>
      <c r="D26" s="181">
        <f>TPG!J26</f>
        <v>400057</v>
      </c>
      <c r="E26" s="117" t="b">
        <v>1</v>
      </c>
      <c r="F26" s="182" t="str">
        <f>RIGHT(TPG!C26,4)&amp;"."&amp;TPG!M26&amp;"."&amp;TPG!K26&amp;"."&amp;TPGPAY!$C$5</f>
        <v>2008.TPG.I01.Ma22</v>
      </c>
      <c r="G26" s="183">
        <f t="shared" ca="1" si="0"/>
        <v>44697</v>
      </c>
      <c r="H26" s="316" cm="1">
        <f t="array" ref="H26">-IF(SUMPRODUCT((TPG!$Q$19:$AB$19=$B$5)*TPG!Q26:AB26)&lt;0,SUMPRODUCT((TPG!$Q$19:$AB$19=$B$5)*TPG!Q26:AB26),0)</f>
        <v>0</v>
      </c>
      <c r="I26" s="115">
        <f t="shared" ca="1" si="1"/>
        <v>44697</v>
      </c>
      <c r="J26" s="117">
        <v>3</v>
      </c>
      <c r="K26" s="117" t="b">
        <v>1</v>
      </c>
      <c r="L26" s="117" t="s">
        <v>1313</v>
      </c>
      <c r="M26" s="117" t="b">
        <v>1</v>
      </c>
      <c r="N26" s="117" t="s">
        <v>1276</v>
      </c>
      <c r="O26" s="182" t="str">
        <f>LEFT(TPG!D26,19)&amp;"."&amp;TPGCR!F26</f>
        <v>Brookland Infant  &amp;.2008.TPG.I01.Ma22</v>
      </c>
      <c r="P26" s="185" t="str">
        <f>TPG!I26</f>
        <v>11294/543965</v>
      </c>
      <c r="Q26" s="117" t="b">
        <v>1</v>
      </c>
      <c r="R26" s="117" t="b">
        <v>1</v>
      </c>
      <c r="S26" s="117" t="b">
        <v>1</v>
      </c>
    </row>
    <row r="27" spans="1:20" x14ac:dyDescent="0.25">
      <c r="A27" s="117" t="s">
        <v>1312</v>
      </c>
      <c r="B27" s="180">
        <v>1</v>
      </c>
      <c r="C27" s="117">
        <v>2</v>
      </c>
      <c r="D27" s="181">
        <f>TPG!J27</f>
        <v>400061</v>
      </c>
      <c r="E27" s="117" t="b">
        <v>1</v>
      </c>
      <c r="F27" s="182" t="str">
        <f>RIGHT(TPG!C27,4)&amp;"."&amp;TPG!M27&amp;"."&amp;TPG!K27&amp;"."&amp;TPGPAY!$C$5</f>
        <v>2009.TPG.I01.Ma22</v>
      </c>
      <c r="G27" s="183">
        <f t="shared" ca="1" si="0"/>
        <v>44697</v>
      </c>
      <c r="H27" s="316" cm="1">
        <f t="array" ref="H27">-IF(SUMPRODUCT((TPG!$Q$19:$AB$19=$B$5)*TPG!Q27:AB27)&lt;0,SUMPRODUCT((TPG!$Q$19:$AB$19=$B$5)*TPG!Q27:AB27),0)</f>
        <v>0</v>
      </c>
      <c r="I27" s="115">
        <f t="shared" ca="1" si="1"/>
        <v>44697</v>
      </c>
      <c r="J27" s="117">
        <v>3</v>
      </c>
      <c r="K27" s="117" t="b">
        <v>1</v>
      </c>
      <c r="L27" s="117" t="s">
        <v>1313</v>
      </c>
      <c r="M27" s="117" t="b">
        <v>1</v>
      </c>
      <c r="N27" s="117" t="s">
        <v>1276</v>
      </c>
      <c r="O27" s="182" t="str">
        <f>LEFT(TPG!D27,19)&amp;"."&amp;TPGCR!F27</f>
        <v>Brunswick Park Prim.2009.TPG.I01.Ma22</v>
      </c>
      <c r="P27" s="185" t="str">
        <f>TPG!I27</f>
        <v>11294/543965</v>
      </c>
      <c r="Q27" s="117" t="b">
        <v>1</v>
      </c>
      <c r="R27" s="117" t="b">
        <v>1</v>
      </c>
      <c r="S27" s="117" t="b">
        <v>1</v>
      </c>
    </row>
    <row r="28" spans="1:20" x14ac:dyDescent="0.25">
      <c r="A28" s="117" t="s">
        <v>1312</v>
      </c>
      <c r="B28" s="180">
        <v>1</v>
      </c>
      <c r="C28" s="117">
        <v>2</v>
      </c>
      <c r="D28" s="181">
        <f>TPG!J28</f>
        <v>400050</v>
      </c>
      <c r="E28" s="117" t="b">
        <v>1</v>
      </c>
      <c r="F28" s="182" t="str">
        <f>RIGHT(TPG!C28,4)&amp;"."&amp;TPG!M28&amp;"."&amp;TPG!K28&amp;"."&amp;TPGPAY!$C$5</f>
        <v>2014.TPG.I01.Ma22</v>
      </c>
      <c r="G28" s="183">
        <f t="shared" ca="1" si="0"/>
        <v>44697</v>
      </c>
      <c r="H28" s="316" cm="1">
        <f t="array" ref="H28">-IF(SUMPRODUCT((TPG!$Q$19:$AB$19=$B$5)*TPG!Q28:AB28)&lt;0,SUMPRODUCT((TPG!$Q$19:$AB$19=$B$5)*TPG!Q28:AB28),0)</f>
        <v>0</v>
      </c>
      <c r="I28" s="115">
        <f t="shared" ca="1" si="1"/>
        <v>44697</v>
      </c>
      <c r="J28" s="117">
        <v>3</v>
      </c>
      <c r="K28" s="117" t="b">
        <v>1</v>
      </c>
      <c r="L28" s="117" t="s">
        <v>1313</v>
      </c>
      <c r="M28" s="117" t="b">
        <v>1</v>
      </c>
      <c r="N28" s="117" t="s">
        <v>1276</v>
      </c>
      <c r="O28" s="182" t="str">
        <f>LEFT(TPG!D28,19)&amp;"."&amp;TPGCR!F28</f>
        <v>Colindale School.2014.TPG.I01.Ma22</v>
      </c>
      <c r="P28" s="185" t="str">
        <f>TPG!I28</f>
        <v>11294/543965</v>
      </c>
      <c r="Q28" s="117" t="b">
        <v>1</v>
      </c>
      <c r="R28" s="117" t="b">
        <v>1</v>
      </c>
      <c r="S28" s="117" t="b">
        <v>1</v>
      </c>
    </row>
    <row r="29" spans="1:20" x14ac:dyDescent="0.25">
      <c r="A29" s="117" t="s">
        <v>1312</v>
      </c>
      <c r="B29" s="180">
        <v>1</v>
      </c>
      <c r="C29" s="117">
        <v>2</v>
      </c>
      <c r="D29" s="181">
        <f>TPG!J29</f>
        <v>400059</v>
      </c>
      <c r="E29" s="117" t="b">
        <v>1</v>
      </c>
      <c r="F29" s="182" t="str">
        <f>RIGHT(TPG!C29,4)&amp;"."&amp;TPG!M29&amp;"."&amp;TPG!K29&amp;"."&amp;TPGPAY!$C$5</f>
        <v>2015.TPG.I01.Ma22</v>
      </c>
      <c r="G29" s="183">
        <f t="shared" ca="1" si="0"/>
        <v>44697</v>
      </c>
      <c r="H29" s="316" cm="1">
        <f t="array" ref="H29">-IF(SUMPRODUCT((TPG!$Q$19:$AB$19=$B$5)*TPG!Q29:AB29)&lt;0,SUMPRODUCT((TPG!$Q$19:$AB$19=$B$5)*TPG!Q29:AB29),0)</f>
        <v>0</v>
      </c>
      <c r="I29" s="115">
        <f t="shared" ca="1" si="1"/>
        <v>44697</v>
      </c>
      <c r="J29" s="117">
        <v>3</v>
      </c>
      <c r="K29" s="117" t="b">
        <v>1</v>
      </c>
      <c r="L29" s="117" t="s">
        <v>1313</v>
      </c>
      <c r="M29" s="117" t="b">
        <v>1</v>
      </c>
      <c r="N29" s="117" t="s">
        <v>1276</v>
      </c>
      <c r="O29" s="182" t="str">
        <f>LEFT(TPG!D29,19)&amp;"."&amp;TPGCR!F29</f>
        <v>Coppetts Wood.2015.TPG.I01.Ma22</v>
      </c>
      <c r="P29" s="185" t="str">
        <f>TPG!I29</f>
        <v>11294/543965</v>
      </c>
      <c r="Q29" s="117" t="b">
        <v>1</v>
      </c>
      <c r="R29" s="117" t="b">
        <v>1</v>
      </c>
      <c r="S29" s="117" t="b">
        <v>1</v>
      </c>
    </row>
    <row r="30" spans="1:20" x14ac:dyDescent="0.25">
      <c r="A30" s="117" t="s">
        <v>1312</v>
      </c>
      <c r="B30" s="180">
        <v>1</v>
      </c>
      <c r="C30" s="117">
        <v>2</v>
      </c>
      <c r="D30" s="181">
        <f>TPG!J30</f>
        <v>400036</v>
      </c>
      <c r="E30" s="117" t="b">
        <v>1</v>
      </c>
      <c r="F30" s="182" t="str">
        <f>RIGHT(TPG!C30,4)&amp;"."&amp;TPG!M30&amp;"."&amp;TPG!K30&amp;"."&amp;TPGPAY!$C$5</f>
        <v>2019.TPG.I01.Ma22</v>
      </c>
      <c r="G30" s="183">
        <f t="shared" ca="1" si="0"/>
        <v>44697</v>
      </c>
      <c r="H30" s="316" cm="1">
        <f t="array" ref="H30">-IF(SUMPRODUCT((TPG!$Q$19:$AB$19=$B$5)*TPG!Q30:AB30)&lt;0,SUMPRODUCT((TPG!$Q$19:$AB$19=$B$5)*TPG!Q30:AB30),0)</f>
        <v>0</v>
      </c>
      <c r="I30" s="115">
        <f t="shared" ca="1" si="1"/>
        <v>44697</v>
      </c>
      <c r="J30" s="117">
        <v>3</v>
      </c>
      <c r="K30" s="117" t="b">
        <v>1</v>
      </c>
      <c r="L30" s="117" t="s">
        <v>1313</v>
      </c>
      <c r="M30" s="117" t="b">
        <v>1</v>
      </c>
      <c r="N30" s="117" t="s">
        <v>1276</v>
      </c>
      <c r="O30" s="182" t="str">
        <f>LEFT(TPG!D30,19)&amp;"."&amp;TPGCR!F30</f>
        <v>Deansbrook Infant S.2019.TPG.I01.Ma22</v>
      </c>
      <c r="P30" s="185" t="str">
        <f>TPG!I30</f>
        <v>11294/543965</v>
      </c>
      <c r="Q30" s="117" t="b">
        <v>1</v>
      </c>
      <c r="R30" s="117" t="b">
        <v>1</v>
      </c>
      <c r="S30" s="117" t="b">
        <v>1</v>
      </c>
    </row>
    <row r="31" spans="1:20" x14ac:dyDescent="0.25">
      <c r="A31" s="117" t="s">
        <v>1312</v>
      </c>
      <c r="B31" s="180">
        <v>1</v>
      </c>
      <c r="C31" s="117">
        <v>2</v>
      </c>
      <c r="D31" s="181">
        <f>TPG!J31</f>
        <v>400042</v>
      </c>
      <c r="E31" s="117" t="b">
        <v>1</v>
      </c>
      <c r="F31" s="182" t="str">
        <f>RIGHT(TPG!C31,4)&amp;"."&amp;TPG!M31&amp;"."&amp;TPG!K31&amp;"."&amp;TPGPAY!$C$5</f>
        <v>2021.TPG.I01.Ma22</v>
      </c>
      <c r="G31" s="183">
        <f t="shared" ca="1" si="0"/>
        <v>44697</v>
      </c>
      <c r="H31" s="316" cm="1">
        <f t="array" ref="H31">-IF(SUMPRODUCT((TPG!$Q$19:$AB$19=$B$5)*TPG!Q31:AB31)&lt;0,SUMPRODUCT((TPG!$Q$19:$AB$19=$B$5)*TPG!Q31:AB31),0)</f>
        <v>0</v>
      </c>
      <c r="I31" s="115">
        <f t="shared" ca="1" si="1"/>
        <v>44697</v>
      </c>
      <c r="J31" s="117">
        <v>3</v>
      </c>
      <c r="K31" s="117" t="b">
        <v>1</v>
      </c>
      <c r="L31" s="117" t="s">
        <v>1313</v>
      </c>
      <c r="M31" s="117" t="b">
        <v>1</v>
      </c>
      <c r="N31" s="117" t="s">
        <v>1276</v>
      </c>
      <c r="O31" s="182" t="str">
        <f>LEFT(TPG!D31,19)&amp;"."&amp;TPGCR!F31</f>
        <v>Dollis Primary Scho.2021.TPG.I01.Ma22</v>
      </c>
      <c r="P31" s="185" t="str">
        <f>TPG!I31</f>
        <v>11294/543965</v>
      </c>
      <c r="Q31" s="117" t="b">
        <v>1</v>
      </c>
      <c r="R31" s="117" t="b">
        <v>1</v>
      </c>
      <c r="S31" s="117" t="b">
        <v>1</v>
      </c>
    </row>
    <row r="32" spans="1:20" x14ac:dyDescent="0.25">
      <c r="A32" s="117" t="s">
        <v>1312</v>
      </c>
      <c r="B32" s="180">
        <v>1</v>
      </c>
      <c r="C32" s="117">
        <v>2</v>
      </c>
      <c r="D32" s="181">
        <f>TPG!J32</f>
        <v>400159</v>
      </c>
      <c r="E32" s="117" t="b">
        <v>1</v>
      </c>
      <c r="F32" s="182" t="str">
        <f>RIGHT(TPG!C32,4)&amp;"."&amp;TPG!M32&amp;"."&amp;TPG!K32&amp;"."&amp;TPGPAY!$C$5</f>
        <v>2023.TPG.I01.Ma22</v>
      </c>
      <c r="G32" s="183">
        <f t="shared" ca="1" si="0"/>
        <v>44697</v>
      </c>
      <c r="H32" s="316" cm="1">
        <f t="array" ref="H32">-IF(SUMPRODUCT((TPG!$Q$19:$AB$19=$B$5)*TPG!Q32:AB32)&lt;0,SUMPRODUCT((TPG!$Q$19:$AB$19=$B$5)*TPG!Q32:AB32),0)</f>
        <v>0</v>
      </c>
      <c r="I32" s="115">
        <f t="shared" ca="1" si="1"/>
        <v>44697</v>
      </c>
      <c r="J32" s="117">
        <v>3</v>
      </c>
      <c r="K32" s="117" t="b">
        <v>1</v>
      </c>
      <c r="L32" s="117" t="s">
        <v>1313</v>
      </c>
      <c r="M32" s="117" t="b">
        <v>1</v>
      </c>
      <c r="N32" s="117" t="s">
        <v>1276</v>
      </c>
      <c r="O32" s="182" t="str">
        <f>LEFT(TPG!D32,19)&amp;"."&amp;TPGCR!F32</f>
        <v>Edgware Primary Sch.2023.TPG.I01.Ma22</v>
      </c>
      <c r="P32" s="185" t="str">
        <f>TPG!I32</f>
        <v>11294/543965</v>
      </c>
      <c r="Q32" s="117" t="b">
        <v>1</v>
      </c>
      <c r="R32" s="117" t="b">
        <v>1</v>
      </c>
      <c r="S32" s="117" t="b">
        <v>1</v>
      </c>
    </row>
    <row r="33" spans="1:19" x14ac:dyDescent="0.25">
      <c r="A33" s="117" t="s">
        <v>1312</v>
      </c>
      <c r="B33" s="180">
        <v>1</v>
      </c>
      <c r="C33" s="117">
        <v>2</v>
      </c>
      <c r="D33" s="181">
        <f>TPG!J33</f>
        <v>400047</v>
      </c>
      <c r="E33" s="117" t="b">
        <v>1</v>
      </c>
      <c r="F33" s="182" t="str">
        <f>RIGHT(TPG!C33,4)&amp;"."&amp;TPG!M33&amp;"."&amp;TPG!K33&amp;"."&amp;TPGPAY!$C$5</f>
        <v>2024.TPG.I01.Ma22</v>
      </c>
      <c r="G33" s="183">
        <f t="shared" ca="1" si="0"/>
        <v>44697</v>
      </c>
      <c r="H33" s="316" cm="1">
        <f t="array" ref="H33">-IF(SUMPRODUCT((TPG!$Q$19:$AB$19=$B$5)*TPG!Q33:AB33)&lt;0,SUMPRODUCT((TPG!$Q$19:$AB$19=$B$5)*TPG!Q33:AB33),0)</f>
        <v>0</v>
      </c>
      <c r="I33" s="115">
        <f t="shared" ca="1" si="1"/>
        <v>44697</v>
      </c>
      <c r="J33" s="117">
        <v>3</v>
      </c>
      <c r="K33" s="117" t="b">
        <v>1</v>
      </c>
      <c r="L33" s="117" t="s">
        <v>1313</v>
      </c>
      <c r="M33" s="117" t="b">
        <v>1</v>
      </c>
      <c r="N33" s="117" t="s">
        <v>1276</v>
      </c>
      <c r="O33" s="182" t="str">
        <f>LEFT(TPG!D33,19)&amp;"."&amp;TPGCR!F33</f>
        <v>Fairway Primary Sch.2024.TPG.I01.Ma22</v>
      </c>
      <c r="P33" s="185" t="str">
        <f>TPG!I33</f>
        <v>11294/543965</v>
      </c>
      <c r="Q33" s="117" t="b">
        <v>1</v>
      </c>
      <c r="R33" s="117" t="b">
        <v>1</v>
      </c>
      <c r="S33" s="117" t="b">
        <v>1</v>
      </c>
    </row>
    <row r="34" spans="1:19" x14ac:dyDescent="0.25">
      <c r="A34" s="117" t="s">
        <v>1312</v>
      </c>
      <c r="B34" s="180">
        <v>1</v>
      </c>
      <c r="C34" s="117">
        <v>2</v>
      </c>
      <c r="D34" s="181">
        <f>TPG!J34</f>
        <v>400082</v>
      </c>
      <c r="E34" s="117" t="b">
        <v>1</v>
      </c>
      <c r="F34" s="182" t="str">
        <f>RIGHT(TPG!C34,4)&amp;"."&amp;TPG!M34&amp;"."&amp;TPG!K34&amp;"."&amp;TPGPAY!$C$5</f>
        <v>2026.TPG.I01.Ma22</v>
      </c>
      <c r="G34" s="183">
        <f t="shared" ca="1" si="0"/>
        <v>44697</v>
      </c>
      <c r="H34" s="316" cm="1">
        <f t="array" ref="H34">-IF(SUMPRODUCT((TPG!$Q$19:$AB$19=$B$5)*TPG!Q34:AB34)&lt;0,SUMPRODUCT((TPG!$Q$19:$AB$19=$B$5)*TPG!Q34:AB34),0)</f>
        <v>0</v>
      </c>
      <c r="I34" s="115">
        <f t="shared" ca="1" si="1"/>
        <v>44697</v>
      </c>
      <c r="J34" s="117">
        <v>3</v>
      </c>
      <c r="K34" s="117" t="b">
        <v>1</v>
      </c>
      <c r="L34" s="117" t="s">
        <v>1313</v>
      </c>
      <c r="M34" s="117" t="b">
        <v>1</v>
      </c>
      <c r="N34" s="117" t="s">
        <v>1276</v>
      </c>
      <c r="O34" s="182" t="str">
        <f>LEFT(TPG!D34,19)&amp;"."&amp;TPGCR!F34</f>
        <v>Frith Manor School.2026.TPG.I01.Ma22</v>
      </c>
      <c r="P34" s="185" t="str">
        <f>TPG!I34</f>
        <v>11294/543965</v>
      </c>
      <c r="Q34" s="117" t="b">
        <v>1</v>
      </c>
      <c r="R34" s="117" t="b">
        <v>1</v>
      </c>
      <c r="S34" s="117" t="b">
        <v>1</v>
      </c>
    </row>
    <row r="35" spans="1:19" x14ac:dyDescent="0.25">
      <c r="A35" s="117" t="s">
        <v>1312</v>
      </c>
      <c r="B35" s="180">
        <v>1</v>
      </c>
      <c r="C35" s="117">
        <v>2</v>
      </c>
      <c r="D35" s="181">
        <f>TPG!J35</f>
        <v>400035</v>
      </c>
      <c r="E35" s="117" t="b">
        <v>1</v>
      </c>
      <c r="F35" s="182" t="str">
        <f>RIGHT(TPG!C35,4)&amp;"."&amp;TPG!M35&amp;"."&amp;TPG!K35&amp;"."&amp;TPGPAY!$C$5</f>
        <v>2029.TPG.I01.Ma22</v>
      </c>
      <c r="G35" s="183">
        <f t="shared" ca="1" si="0"/>
        <v>44697</v>
      </c>
      <c r="H35" s="316" cm="1">
        <f t="array" ref="H35">-IF(SUMPRODUCT((TPG!$Q$19:$AB$19=$B$5)*TPG!Q35:AB35)&lt;0,SUMPRODUCT((TPG!$Q$19:$AB$19=$B$5)*TPG!Q35:AB35),0)</f>
        <v>0</v>
      </c>
      <c r="I35" s="115">
        <f t="shared" ca="1" si="1"/>
        <v>44697</v>
      </c>
      <c r="J35" s="117">
        <v>3</v>
      </c>
      <c r="K35" s="117" t="b">
        <v>1</v>
      </c>
      <c r="L35" s="117" t="s">
        <v>1313</v>
      </c>
      <c r="M35" s="117" t="b">
        <v>1</v>
      </c>
      <c r="N35" s="117" t="s">
        <v>1276</v>
      </c>
      <c r="O35" s="182" t="str">
        <f>LEFT(TPG!D35,19)&amp;"."&amp;TPGCR!F35</f>
        <v>Goldbeaters Primary.2029.TPG.I01.Ma22</v>
      </c>
      <c r="P35" s="185" t="str">
        <f>TPG!I35</f>
        <v>11294/543965</v>
      </c>
      <c r="Q35" s="117" t="b">
        <v>1</v>
      </c>
      <c r="R35" s="117" t="b">
        <v>1</v>
      </c>
      <c r="S35" s="117" t="b">
        <v>1</v>
      </c>
    </row>
    <row r="36" spans="1:19" x14ac:dyDescent="0.25">
      <c r="A36" s="117" t="s">
        <v>1312</v>
      </c>
      <c r="B36" s="180">
        <v>1</v>
      </c>
      <c r="C36" s="117">
        <v>2</v>
      </c>
      <c r="D36" s="181">
        <f>TPG!J36</f>
        <v>400026</v>
      </c>
      <c r="E36" s="117" t="b">
        <v>1</v>
      </c>
      <c r="F36" s="182" t="str">
        <f>RIGHT(TPG!C36,4)&amp;"."&amp;TPG!M36&amp;"."&amp;TPG!K36&amp;"."&amp;TPGPAY!$C$5</f>
        <v>2031.TPG.I01.Ma22</v>
      </c>
      <c r="G36" s="183">
        <f t="shared" ca="1" si="0"/>
        <v>44697</v>
      </c>
      <c r="H36" s="316" cm="1">
        <f t="array" ref="H36">-IF(SUMPRODUCT((TPG!$Q$19:$AB$19=$B$5)*TPG!Q36:AB36)&lt;0,SUMPRODUCT((TPG!$Q$19:$AB$19=$B$5)*TPG!Q36:AB36),0)</f>
        <v>0</v>
      </c>
      <c r="I36" s="115">
        <f t="shared" ca="1" si="1"/>
        <v>44697</v>
      </c>
      <c r="J36" s="117">
        <v>3</v>
      </c>
      <c r="K36" s="117" t="b">
        <v>1</v>
      </c>
      <c r="L36" s="117" t="s">
        <v>1313</v>
      </c>
      <c r="M36" s="117" t="b">
        <v>1</v>
      </c>
      <c r="N36" s="117" t="s">
        <v>1276</v>
      </c>
      <c r="O36" s="182" t="str">
        <f>LEFT(TPG!D36,19)&amp;"."&amp;TPGCR!F36</f>
        <v>Hollickwood JMI Sch.2031.TPG.I01.Ma22</v>
      </c>
      <c r="P36" s="185" t="str">
        <f>TPG!I36</f>
        <v>11294/543965</v>
      </c>
      <c r="Q36" s="117" t="b">
        <v>1</v>
      </c>
      <c r="R36" s="117" t="b">
        <v>1</v>
      </c>
      <c r="S36" s="117" t="b">
        <v>1</v>
      </c>
    </row>
    <row r="37" spans="1:19" x14ac:dyDescent="0.25">
      <c r="A37" s="117" t="s">
        <v>1312</v>
      </c>
      <c r="B37" s="180">
        <v>1</v>
      </c>
      <c r="C37" s="117">
        <v>2</v>
      </c>
      <c r="D37" s="181">
        <f>TPG!J37</f>
        <v>400084</v>
      </c>
      <c r="E37" s="117" t="b">
        <v>1</v>
      </c>
      <c r="F37" s="182" t="str">
        <f>RIGHT(TPG!C37,4)&amp;"."&amp;TPG!M37&amp;"."&amp;TPG!K37&amp;"."&amp;TPGPAY!$C$5</f>
        <v>2032.TPG.I01.Ma22</v>
      </c>
      <c r="G37" s="183">
        <f t="shared" ca="1" si="0"/>
        <v>44697</v>
      </c>
      <c r="H37" s="316" cm="1">
        <f t="array" ref="H37">-IF(SUMPRODUCT((TPG!$Q$19:$AB$19=$B$5)*TPG!Q37:AB37)&lt;0,SUMPRODUCT((TPG!$Q$19:$AB$19=$B$5)*TPG!Q37:AB37),0)</f>
        <v>0</v>
      </c>
      <c r="I37" s="115">
        <f t="shared" ca="1" si="1"/>
        <v>44697</v>
      </c>
      <c r="J37" s="117">
        <v>3</v>
      </c>
      <c r="K37" s="117" t="b">
        <v>1</v>
      </c>
      <c r="L37" s="117" t="s">
        <v>1313</v>
      </c>
      <c r="M37" s="117" t="b">
        <v>1</v>
      </c>
      <c r="N37" s="117" t="s">
        <v>1276</v>
      </c>
      <c r="O37" s="182" t="str">
        <f>LEFT(TPG!D37,19)&amp;"."&amp;TPGCR!F37</f>
        <v>Holly Park School.2032.TPG.I01.Ma22</v>
      </c>
      <c r="P37" s="185" t="str">
        <f>TPG!I37</f>
        <v>11294/543965</v>
      </c>
      <c r="Q37" s="117" t="b">
        <v>1</v>
      </c>
      <c r="R37" s="117" t="b">
        <v>1</v>
      </c>
      <c r="S37" s="117" t="b">
        <v>1</v>
      </c>
    </row>
    <row r="38" spans="1:19" x14ac:dyDescent="0.25">
      <c r="A38" s="117" t="s">
        <v>1312</v>
      </c>
      <c r="B38" s="180">
        <v>1</v>
      </c>
      <c r="C38" s="117">
        <v>2</v>
      </c>
      <c r="D38" s="181">
        <f>TPG!J38</f>
        <v>400046</v>
      </c>
      <c r="E38" s="117" t="b">
        <v>1</v>
      </c>
      <c r="F38" s="182" t="str">
        <f>RIGHT(TPG!C38,4)&amp;"."&amp;TPG!M38&amp;"."&amp;TPG!K38&amp;"."&amp;TPGPAY!$C$5</f>
        <v>2036.TPG.I01.Ma22</v>
      </c>
      <c r="G38" s="183">
        <f t="shared" ca="1" si="0"/>
        <v>44697</v>
      </c>
      <c r="H38" s="316" cm="1">
        <f t="array" ref="H38">-IF(SUMPRODUCT((TPG!$Q$19:$AB$19=$B$5)*TPG!Q38:AB38)&lt;0,SUMPRODUCT((TPG!$Q$19:$AB$19=$B$5)*TPG!Q38:AB38),0)</f>
        <v>0</v>
      </c>
      <c r="I38" s="115">
        <f t="shared" ca="1" si="1"/>
        <v>44697</v>
      </c>
      <c r="J38" s="117">
        <v>3</v>
      </c>
      <c r="K38" s="117" t="b">
        <v>1</v>
      </c>
      <c r="L38" s="117" t="s">
        <v>1313</v>
      </c>
      <c r="M38" s="117" t="b">
        <v>1</v>
      </c>
      <c r="N38" s="117" t="s">
        <v>1276</v>
      </c>
      <c r="O38" s="182" t="str">
        <f>LEFT(TPG!D38,19)&amp;"."&amp;TPGCR!F38</f>
        <v>Livingstone School.2036.TPG.I01.Ma22</v>
      </c>
      <c r="P38" s="185" t="str">
        <f>TPG!I38</f>
        <v>11294/543965</v>
      </c>
      <c r="Q38" s="117" t="b">
        <v>1</v>
      </c>
      <c r="R38" s="117" t="b">
        <v>1</v>
      </c>
      <c r="S38" s="117" t="b">
        <v>1</v>
      </c>
    </row>
    <row r="39" spans="1:19" x14ac:dyDescent="0.25">
      <c r="A39" s="117" t="s">
        <v>1312</v>
      </c>
      <c r="B39" s="180">
        <v>1</v>
      </c>
      <c r="C39" s="117">
        <v>2</v>
      </c>
      <c r="D39" s="181">
        <f>TPG!J39</f>
        <v>400030</v>
      </c>
      <c r="E39" s="117" t="b">
        <v>1</v>
      </c>
      <c r="F39" s="182" t="str">
        <f>RIGHT(TPG!C39,4)&amp;"."&amp;TPG!M39&amp;"."&amp;TPG!K39&amp;"."&amp;TPGPAY!$C$5</f>
        <v>2037.TPG.I01.Ma22</v>
      </c>
      <c r="G39" s="183">
        <f t="shared" ca="1" si="0"/>
        <v>44697</v>
      </c>
      <c r="H39" s="316" cm="1">
        <f t="array" ref="H39">-IF(SUMPRODUCT((TPG!$Q$19:$AB$19=$B$5)*TPG!Q39:AB39)&lt;0,SUMPRODUCT((TPG!$Q$19:$AB$19=$B$5)*TPG!Q39:AB39),0)</f>
        <v>0</v>
      </c>
      <c r="I39" s="115">
        <f t="shared" ca="1" si="1"/>
        <v>44697</v>
      </c>
      <c r="J39" s="117">
        <v>3</v>
      </c>
      <c r="K39" s="117" t="b">
        <v>1</v>
      </c>
      <c r="L39" s="117" t="s">
        <v>1313</v>
      </c>
      <c r="M39" s="117" t="b">
        <v>1</v>
      </c>
      <c r="N39" s="117" t="s">
        <v>1276</v>
      </c>
      <c r="O39" s="182" t="str">
        <f>LEFT(TPG!D39,19)&amp;"."&amp;TPGCR!F39</f>
        <v>Manorside Primary S.2037.TPG.I01.Ma22</v>
      </c>
      <c r="P39" s="185" t="str">
        <f>TPG!I39</f>
        <v>11294/543965</v>
      </c>
      <c r="Q39" s="117" t="b">
        <v>1</v>
      </c>
      <c r="R39" s="117" t="b">
        <v>1</v>
      </c>
      <c r="S39" s="117" t="b">
        <v>1</v>
      </c>
    </row>
    <row r="40" spans="1:19" x14ac:dyDescent="0.25">
      <c r="A40" s="117" t="s">
        <v>1312</v>
      </c>
      <c r="B40" s="180">
        <v>1</v>
      </c>
      <c r="C40" s="117">
        <v>2</v>
      </c>
      <c r="D40" s="181">
        <f>TPG!J40</f>
        <v>400089</v>
      </c>
      <c r="E40" s="117" t="b">
        <v>1</v>
      </c>
      <c r="F40" s="182" t="str">
        <f>RIGHT(TPG!C40,4)&amp;"."&amp;TPG!M40&amp;"."&amp;TPG!K40&amp;"."&amp;TPGPAY!$C$5</f>
        <v>2045.TPG.I01.Ma22</v>
      </c>
      <c r="G40" s="183">
        <f t="shared" ca="1" si="0"/>
        <v>44697</v>
      </c>
      <c r="H40" s="316" cm="1">
        <f t="array" ref="H40">-IF(SUMPRODUCT((TPG!$Q$19:$AB$19=$B$5)*TPG!Q40:AB40)&lt;0,SUMPRODUCT((TPG!$Q$19:$AB$19=$B$5)*TPG!Q40:AB40),0)</f>
        <v>0</v>
      </c>
      <c r="I40" s="115">
        <f t="shared" ca="1" si="1"/>
        <v>44697</v>
      </c>
      <c r="J40" s="117">
        <v>3</v>
      </c>
      <c r="K40" s="117" t="b">
        <v>1</v>
      </c>
      <c r="L40" s="117" t="s">
        <v>1313</v>
      </c>
      <c r="M40" s="117" t="b">
        <v>1</v>
      </c>
      <c r="N40" s="117" t="s">
        <v>1276</v>
      </c>
      <c r="O40" s="182" t="str">
        <f>LEFT(TPG!D40,19)&amp;"."&amp;TPGCR!F40</f>
        <v>Northside School.2045.TPG.I01.Ma22</v>
      </c>
      <c r="P40" s="185" t="str">
        <f>TPG!I40</f>
        <v>11294/543965</v>
      </c>
      <c r="Q40" s="117" t="b">
        <v>1</v>
      </c>
      <c r="R40" s="117" t="b">
        <v>1</v>
      </c>
      <c r="S40" s="117" t="b">
        <v>1</v>
      </c>
    </row>
    <row r="41" spans="1:19" x14ac:dyDescent="0.25">
      <c r="A41" s="117" t="s">
        <v>1312</v>
      </c>
      <c r="B41" s="180">
        <v>1</v>
      </c>
      <c r="C41" s="117">
        <v>2</v>
      </c>
      <c r="D41" s="181">
        <f>TPG!J41</f>
        <v>400101</v>
      </c>
      <c r="E41" s="117" t="b">
        <v>1</v>
      </c>
      <c r="F41" s="182" t="str">
        <f>RIGHT(TPG!C41,4)&amp;"."&amp;TPG!M41&amp;"."&amp;TPG!K41&amp;"."&amp;TPGPAY!$C$5</f>
        <v>2055.TPG.I01.Ma22</v>
      </c>
      <c r="G41" s="183">
        <f t="shared" ca="1" si="0"/>
        <v>44697</v>
      </c>
      <c r="H41" s="316" cm="1">
        <f t="array" ref="H41">-IF(SUMPRODUCT((TPG!$Q$19:$AB$19=$B$5)*TPG!Q41:AB41)&lt;0,SUMPRODUCT((TPG!$Q$19:$AB$19=$B$5)*TPG!Q41:AB41),0)</f>
        <v>0</v>
      </c>
      <c r="I41" s="115">
        <f t="shared" ca="1" si="1"/>
        <v>44697</v>
      </c>
      <c r="J41" s="117">
        <v>3</v>
      </c>
      <c r="K41" s="117" t="b">
        <v>1</v>
      </c>
      <c r="L41" s="117" t="s">
        <v>1313</v>
      </c>
      <c r="M41" s="117" t="b">
        <v>1</v>
      </c>
      <c r="N41" s="117" t="s">
        <v>1276</v>
      </c>
      <c r="O41" s="182" t="str">
        <f>LEFT(TPG!D41,19)&amp;"."&amp;TPGCR!F41</f>
        <v>Tudor School.2055.TPG.I01.Ma22</v>
      </c>
      <c r="P41" s="185" t="str">
        <f>TPG!I41</f>
        <v>11294/543965</v>
      </c>
      <c r="Q41" s="117" t="b">
        <v>1</v>
      </c>
      <c r="R41" s="117" t="b">
        <v>1</v>
      </c>
      <c r="S41" s="117" t="b">
        <v>1</v>
      </c>
    </row>
    <row r="42" spans="1:19" x14ac:dyDescent="0.25">
      <c r="A42" s="117" t="s">
        <v>1312</v>
      </c>
      <c r="B42" s="180">
        <v>1</v>
      </c>
      <c r="C42" s="117">
        <v>2</v>
      </c>
      <c r="D42" s="181">
        <f>TPG!J42</f>
        <v>400053</v>
      </c>
      <c r="E42" s="117" t="b">
        <v>1</v>
      </c>
      <c r="F42" s="182" t="str">
        <f>RIGHT(TPG!C42,4)&amp;"."&amp;TPG!M42&amp;"."&amp;TPG!K42&amp;"."&amp;TPGPAY!$C$5</f>
        <v>2057.TPG.I01.Ma22</v>
      </c>
      <c r="G42" s="183">
        <f t="shared" ca="1" si="0"/>
        <v>44697</v>
      </c>
      <c r="H42" s="316" cm="1">
        <f t="array" ref="H42">-IF(SUMPRODUCT((TPG!$Q$19:$AB$19=$B$5)*TPG!Q42:AB42)&lt;0,SUMPRODUCT((TPG!$Q$19:$AB$19=$B$5)*TPG!Q42:AB42),0)</f>
        <v>0</v>
      </c>
      <c r="I42" s="115">
        <f t="shared" ca="1" si="1"/>
        <v>44697</v>
      </c>
      <c r="J42" s="117">
        <v>3</v>
      </c>
      <c r="K42" s="117" t="b">
        <v>1</v>
      </c>
      <c r="L42" s="117" t="s">
        <v>1313</v>
      </c>
      <c r="M42" s="117" t="b">
        <v>1</v>
      </c>
      <c r="N42" s="117" t="s">
        <v>1276</v>
      </c>
      <c r="O42" s="182" t="str">
        <f>LEFT(TPG!D42,19)&amp;"."&amp;TPGCR!F42</f>
        <v>Underhill School.2057.TPG.I01.Ma22</v>
      </c>
      <c r="P42" s="185" t="str">
        <f>TPG!I42</f>
        <v>11294/543965</v>
      </c>
      <c r="Q42" s="117" t="b">
        <v>1</v>
      </c>
      <c r="R42" s="117" t="b">
        <v>1</v>
      </c>
      <c r="S42" s="117" t="b">
        <v>1</v>
      </c>
    </row>
    <row r="43" spans="1:19" x14ac:dyDescent="0.25">
      <c r="A43" s="117" t="s">
        <v>1312</v>
      </c>
      <c r="B43" s="180">
        <v>1</v>
      </c>
      <c r="C43" s="117">
        <v>2</v>
      </c>
      <c r="D43" s="181">
        <f>TPG!J43</f>
        <v>400011</v>
      </c>
      <c r="E43" s="117" t="b">
        <v>1</v>
      </c>
      <c r="F43" s="182" t="str">
        <f>RIGHT(TPG!C43,4)&amp;"."&amp;TPG!M43&amp;"."&amp;TPG!K43&amp;"."&amp;TPGPAY!$C$5</f>
        <v>2060.TPG.I01.Ma22</v>
      </c>
      <c r="G43" s="183">
        <f t="shared" ca="1" si="0"/>
        <v>44697</v>
      </c>
      <c r="H43" s="316" cm="1">
        <f t="array" ref="H43">-IF(SUMPRODUCT((TPG!$Q$19:$AB$19=$B$5)*TPG!Q43:AB43)&lt;0,SUMPRODUCT((TPG!$Q$19:$AB$19=$B$5)*TPG!Q43:AB43),0)</f>
        <v>0</v>
      </c>
      <c r="I43" s="115">
        <f t="shared" ca="1" si="1"/>
        <v>44697</v>
      </c>
      <c r="J43" s="117">
        <v>3</v>
      </c>
      <c r="K43" s="117" t="b">
        <v>1</v>
      </c>
      <c r="L43" s="117" t="s">
        <v>1313</v>
      </c>
      <c r="M43" s="117" t="b">
        <v>1</v>
      </c>
      <c r="N43" s="117" t="s">
        <v>1276</v>
      </c>
      <c r="O43" s="182" t="str">
        <f>LEFT(TPG!D43,19)&amp;"."&amp;TPGCR!F43</f>
        <v>Whitings Hill Prima.2060.TPG.I01.Ma22</v>
      </c>
      <c r="P43" s="185" t="str">
        <f>TPG!I43</f>
        <v>11294/543965</v>
      </c>
      <c r="Q43" s="117" t="b">
        <v>1</v>
      </c>
      <c r="R43" s="117" t="b">
        <v>1</v>
      </c>
      <c r="S43" s="117" t="b">
        <v>1</v>
      </c>
    </row>
    <row r="44" spans="1:19" x14ac:dyDescent="0.25">
      <c r="A44" s="117" t="s">
        <v>1312</v>
      </c>
      <c r="B44" s="180">
        <v>1</v>
      </c>
      <c r="C44" s="117">
        <v>2</v>
      </c>
      <c r="D44" s="181">
        <f>TPG!J44</f>
        <v>400038</v>
      </c>
      <c r="E44" s="117" t="b">
        <v>1</v>
      </c>
      <c r="F44" s="182" t="str">
        <f>RIGHT(TPG!C44,4)&amp;"."&amp;TPG!M44&amp;"."&amp;TPG!K44&amp;"."&amp;TPGPAY!$C$5</f>
        <v>2070.TPG.I01.Ma22</v>
      </c>
      <c r="G44" s="183">
        <f t="shared" ca="1" si="0"/>
        <v>44697</v>
      </c>
      <c r="H44" s="316" cm="1">
        <f t="array" ref="H44">-IF(SUMPRODUCT((TPG!$Q$19:$AB$19=$B$5)*TPG!Q44:AB44)&lt;0,SUMPRODUCT((TPG!$Q$19:$AB$19=$B$5)*TPG!Q44:AB44),0)</f>
        <v>0</v>
      </c>
      <c r="I44" s="115">
        <f t="shared" ca="1" si="1"/>
        <v>44697</v>
      </c>
      <c r="J44" s="117">
        <v>3</v>
      </c>
      <c r="K44" s="117" t="b">
        <v>1</v>
      </c>
      <c r="L44" s="117" t="s">
        <v>1313</v>
      </c>
      <c r="M44" s="117" t="b">
        <v>1</v>
      </c>
      <c r="N44" s="117" t="s">
        <v>1276</v>
      </c>
      <c r="O44" s="182" t="str">
        <f>LEFT(TPG!D44,19)&amp;"."&amp;TPGCR!F44</f>
        <v>Sunnyfields Primary.2070.TPG.I01.Ma22</v>
      </c>
      <c r="P44" s="185" t="str">
        <f>TPG!I44</f>
        <v>11294/543965</v>
      </c>
      <c r="Q44" s="117" t="b">
        <v>1</v>
      </c>
      <c r="R44" s="117" t="b">
        <v>1</v>
      </c>
      <c r="S44" s="117" t="b">
        <v>1</v>
      </c>
    </row>
    <row r="45" spans="1:19" x14ac:dyDescent="0.25">
      <c r="A45" s="117" t="s">
        <v>1312</v>
      </c>
      <c r="B45" s="180">
        <v>1</v>
      </c>
      <c r="C45" s="117">
        <v>2</v>
      </c>
      <c r="D45" s="181">
        <f>TPG!J45</f>
        <v>400012</v>
      </c>
      <c r="E45" s="117" t="b">
        <v>1</v>
      </c>
      <c r="F45" s="182" t="str">
        <f>RIGHT(TPG!C45,4)&amp;"."&amp;TPG!M45&amp;"."&amp;TPG!K45&amp;"."&amp;TPGPAY!$C$5</f>
        <v>2071.TPG.I01.Ma22</v>
      </c>
      <c r="G45" s="183">
        <f t="shared" ca="1" si="0"/>
        <v>44697</v>
      </c>
      <c r="H45" s="316" cm="1">
        <f t="array" ref="H45">-IF(SUMPRODUCT((TPG!$Q$19:$AB$19=$B$5)*TPG!Q45:AB45)&lt;0,SUMPRODUCT((TPG!$Q$19:$AB$19=$B$5)*TPG!Q45:AB45),0)</f>
        <v>0</v>
      </c>
      <c r="I45" s="115">
        <f t="shared" ca="1" si="1"/>
        <v>44697</v>
      </c>
      <c r="J45" s="117">
        <v>3</v>
      </c>
      <c r="K45" s="117" t="b">
        <v>1</v>
      </c>
      <c r="L45" s="117" t="s">
        <v>1313</v>
      </c>
      <c r="M45" s="117" t="b">
        <v>1</v>
      </c>
      <c r="N45" s="117" t="s">
        <v>1276</v>
      </c>
      <c r="O45" s="182" t="str">
        <f>LEFT(TPG!D45,19)&amp;"."&amp;TPGCR!F45</f>
        <v>Queenswell Infant a.2071.TPG.I01.Ma22</v>
      </c>
      <c r="P45" s="185" t="str">
        <f>TPG!I45</f>
        <v>11294/543965</v>
      </c>
      <c r="Q45" s="117" t="b">
        <v>1</v>
      </c>
      <c r="R45" s="117" t="b">
        <v>1</v>
      </c>
      <c r="S45" s="117" t="b">
        <v>1</v>
      </c>
    </row>
    <row r="46" spans="1:19" x14ac:dyDescent="0.25">
      <c r="A46" s="117" t="s">
        <v>1312</v>
      </c>
      <c r="B46" s="180">
        <v>1</v>
      </c>
      <c r="C46" s="117">
        <v>2</v>
      </c>
      <c r="D46" s="181">
        <f>TPG!J46</f>
        <v>400039</v>
      </c>
      <c r="E46" s="117" t="b">
        <v>1</v>
      </c>
      <c r="F46" s="182" t="str">
        <f>RIGHT(TPG!C46,4)&amp;"."&amp;TPG!M46&amp;"."&amp;TPG!K46&amp;"."&amp;TPGPAY!$C$5</f>
        <v>3302.TPG.I01.Ma22</v>
      </c>
      <c r="G46" s="183">
        <f t="shared" ca="1" si="0"/>
        <v>44697</v>
      </c>
      <c r="H46" s="316" cm="1">
        <f t="array" ref="H46">-IF(SUMPRODUCT((TPG!$Q$19:$AB$19=$B$5)*TPG!Q46:AB46)&lt;0,SUMPRODUCT((TPG!$Q$19:$AB$19=$B$5)*TPG!Q46:AB46),0)</f>
        <v>0</v>
      </c>
      <c r="I46" s="115">
        <f t="shared" ca="1" si="1"/>
        <v>44697</v>
      </c>
      <c r="J46" s="117">
        <v>3</v>
      </c>
      <c r="K46" s="117" t="b">
        <v>1</v>
      </c>
      <c r="L46" s="117" t="s">
        <v>1313</v>
      </c>
      <c r="M46" s="117" t="b">
        <v>1</v>
      </c>
      <c r="N46" s="117" t="s">
        <v>1276</v>
      </c>
      <c r="O46" s="182" t="str">
        <f>LEFT(TPG!D46,19)&amp;"."&amp;TPGCR!F46</f>
        <v>Christ Church CE Pr.3302.TPG.I01.Ma22</v>
      </c>
      <c r="P46" s="185" t="str">
        <f>TPG!I46</f>
        <v>11294/543965</v>
      </c>
      <c r="Q46" s="117" t="b">
        <v>1</v>
      </c>
      <c r="R46" s="117" t="b">
        <v>1</v>
      </c>
      <c r="S46" s="117" t="b">
        <v>1</v>
      </c>
    </row>
    <row r="47" spans="1:19" x14ac:dyDescent="0.25">
      <c r="A47" s="117" t="s">
        <v>1312</v>
      </c>
      <c r="B47" s="180">
        <v>1</v>
      </c>
      <c r="C47" s="117">
        <v>2</v>
      </c>
      <c r="D47" s="181">
        <f>TPG!J47</f>
        <v>400008</v>
      </c>
      <c r="E47" s="117" t="b">
        <v>1</v>
      </c>
      <c r="F47" s="182" t="str">
        <f>RIGHT(TPG!C47,4)&amp;"."&amp;TPG!M47&amp;"."&amp;TPG!K47&amp;"."&amp;TPGPAY!$C$5</f>
        <v>3304.TPG.I01.Ma22</v>
      </c>
      <c r="G47" s="183">
        <f t="shared" ca="1" si="0"/>
        <v>44697</v>
      </c>
      <c r="H47" s="316" cm="1">
        <f t="array" ref="H47">-IF(SUMPRODUCT((TPG!$Q$19:$AB$19=$B$5)*TPG!Q47:AB47)&lt;0,SUMPRODUCT((TPG!$Q$19:$AB$19=$B$5)*TPG!Q47:AB47),0)</f>
        <v>0</v>
      </c>
      <c r="I47" s="115">
        <f t="shared" ca="1" si="1"/>
        <v>44697</v>
      </c>
      <c r="J47" s="117">
        <v>3</v>
      </c>
      <c r="K47" s="117" t="b">
        <v>1</v>
      </c>
      <c r="L47" s="117" t="s">
        <v>1313</v>
      </c>
      <c r="M47" s="117" t="b">
        <v>1</v>
      </c>
      <c r="N47" s="117" t="s">
        <v>1276</v>
      </c>
      <c r="O47" s="182" t="str">
        <f>LEFT(TPG!D47,19)&amp;"."&amp;TPGCR!F47</f>
        <v>Holy Trinity School.3304.TPG.I01.Ma22</v>
      </c>
      <c r="P47" s="185" t="str">
        <f>TPG!I47</f>
        <v>11294/543965</v>
      </c>
      <c r="Q47" s="117" t="b">
        <v>1</v>
      </c>
      <c r="R47" s="117" t="b">
        <v>1</v>
      </c>
      <c r="S47" s="117" t="b">
        <v>1</v>
      </c>
    </row>
    <row r="48" spans="1:19" x14ac:dyDescent="0.25">
      <c r="A48" s="117" t="s">
        <v>1312</v>
      </c>
      <c r="B48" s="180">
        <v>1</v>
      </c>
      <c r="C48" s="117">
        <v>2</v>
      </c>
      <c r="D48" s="181">
        <f>TPG!J48</f>
        <v>400114</v>
      </c>
      <c r="E48" s="117" t="b">
        <v>1</v>
      </c>
      <c r="F48" s="182" t="str">
        <f>RIGHT(TPG!C48,4)&amp;"."&amp;TPG!M48&amp;"."&amp;TPG!K48&amp;"."&amp;TPGPAY!$C$5</f>
        <v>3307.TPG.I01.Ma22</v>
      </c>
      <c r="G48" s="183">
        <f t="shared" ca="1" si="0"/>
        <v>44697</v>
      </c>
      <c r="H48" s="316" cm="1">
        <f t="array" ref="H48">-IF(SUMPRODUCT((TPG!$Q$19:$AB$19=$B$5)*TPG!Q48:AB48)&lt;0,SUMPRODUCT((TPG!$Q$19:$AB$19=$B$5)*TPG!Q48:AB48),0)</f>
        <v>0</v>
      </c>
      <c r="I48" s="115">
        <f t="shared" ca="1" si="1"/>
        <v>44697</v>
      </c>
      <c r="J48" s="117">
        <v>3</v>
      </c>
      <c r="K48" s="117" t="b">
        <v>1</v>
      </c>
      <c r="L48" s="117" t="s">
        <v>1313</v>
      </c>
      <c r="M48" s="117" t="b">
        <v>1</v>
      </c>
      <c r="N48" s="117" t="s">
        <v>1276</v>
      </c>
      <c r="O48" s="182" t="str">
        <f>LEFT(TPG!D48,19)&amp;"."&amp;TPGCR!F48</f>
        <v>St John's CE School.3307.TPG.I01.Ma22</v>
      </c>
      <c r="P48" s="185" t="str">
        <f>TPG!I48</f>
        <v>11294/543965</v>
      </c>
      <c r="Q48" s="117" t="b">
        <v>1</v>
      </c>
      <c r="R48" s="117" t="b">
        <v>1</v>
      </c>
      <c r="S48" s="117" t="b">
        <v>1</v>
      </c>
    </row>
    <row r="49" spans="1:19" x14ac:dyDescent="0.25">
      <c r="A49" s="117" t="s">
        <v>1312</v>
      </c>
      <c r="B49" s="180">
        <v>1</v>
      </c>
      <c r="C49" s="117">
        <v>2</v>
      </c>
      <c r="D49" s="181">
        <f>TPG!J49</f>
        <v>400098</v>
      </c>
      <c r="E49" s="117" t="b">
        <v>1</v>
      </c>
      <c r="F49" s="182" t="str">
        <f>RIGHT(TPG!C49,4)&amp;"."&amp;TPG!M49&amp;"."&amp;TPG!K49&amp;"."&amp;TPGPAY!$C$5</f>
        <v>3309.TPG.I01.Ma22</v>
      </c>
      <c r="G49" s="183">
        <f t="shared" ca="1" si="0"/>
        <v>44697</v>
      </c>
      <c r="H49" s="316" cm="1">
        <f t="array" ref="H49">-IF(SUMPRODUCT((TPG!$Q$19:$AB$19=$B$5)*TPG!Q49:AB49)&lt;0,SUMPRODUCT((TPG!$Q$19:$AB$19=$B$5)*TPG!Q49:AB49),0)</f>
        <v>0</v>
      </c>
      <c r="I49" s="115">
        <f t="shared" ca="1" si="1"/>
        <v>44697</v>
      </c>
      <c r="J49" s="117">
        <v>3</v>
      </c>
      <c r="K49" s="117" t="b">
        <v>1</v>
      </c>
      <c r="L49" s="117" t="s">
        <v>1313</v>
      </c>
      <c r="M49" s="117" t="b">
        <v>1</v>
      </c>
      <c r="N49" s="117" t="s">
        <v>1276</v>
      </c>
      <c r="O49" s="182" t="str">
        <f>LEFT(TPG!D49,19)&amp;"."&amp;TPGCR!F49</f>
        <v>St Johns CE N20.3309.TPG.I01.Ma22</v>
      </c>
      <c r="P49" s="185" t="str">
        <f>TPG!I49</f>
        <v>11294/543965</v>
      </c>
      <c r="Q49" s="117" t="b">
        <v>1</v>
      </c>
      <c r="R49" s="117" t="b">
        <v>1</v>
      </c>
      <c r="S49" s="117" t="b">
        <v>1</v>
      </c>
    </row>
    <row r="50" spans="1:19" x14ac:dyDescent="0.25">
      <c r="A50" s="117" t="s">
        <v>1312</v>
      </c>
      <c r="B50" s="180">
        <v>1</v>
      </c>
      <c r="C50" s="117">
        <v>2</v>
      </c>
      <c r="D50" s="181">
        <f>TPG!J50</f>
        <v>400058</v>
      </c>
      <c r="E50" s="117" t="b">
        <v>1</v>
      </c>
      <c r="F50" s="182" t="str">
        <f>RIGHT(TPG!C50,4)&amp;"."&amp;TPG!M50&amp;"."&amp;TPG!K50&amp;"."&amp;TPGPAY!$C$5</f>
        <v>3311.TPG.I01.Ma22</v>
      </c>
      <c r="G50" s="183">
        <f t="shared" ca="1" si="0"/>
        <v>44697</v>
      </c>
      <c r="H50" s="316" cm="1">
        <f t="array" ref="H50">-IF(SUMPRODUCT((TPG!$Q$19:$AB$19=$B$5)*TPG!Q50:AB50)&lt;0,SUMPRODUCT((TPG!$Q$19:$AB$19=$B$5)*TPG!Q50:AB50),0)</f>
        <v>0</v>
      </c>
      <c r="I50" s="115">
        <f t="shared" ca="1" si="1"/>
        <v>44697</v>
      </c>
      <c r="J50" s="117">
        <v>3</v>
      </c>
      <c r="K50" s="117" t="b">
        <v>1</v>
      </c>
      <c r="L50" s="117" t="s">
        <v>1313</v>
      </c>
      <c r="M50" s="117" t="b">
        <v>1</v>
      </c>
      <c r="N50" s="117" t="s">
        <v>1276</v>
      </c>
      <c r="O50" s="182" t="str">
        <f>LEFT(TPG!D50,19)&amp;"."&amp;TPGCR!F50</f>
        <v>St Mary's C E Prima.3311.TPG.I01.Ma22</v>
      </c>
      <c r="P50" s="185" t="str">
        <f>TPG!I50</f>
        <v>11294/543965</v>
      </c>
      <c r="Q50" s="117" t="b">
        <v>1</v>
      </c>
      <c r="R50" s="117" t="b">
        <v>1</v>
      </c>
      <c r="S50" s="117" t="b">
        <v>1</v>
      </c>
    </row>
    <row r="51" spans="1:19" x14ac:dyDescent="0.25">
      <c r="A51" s="117" t="s">
        <v>1312</v>
      </c>
      <c r="B51" s="180">
        <v>1</v>
      </c>
      <c r="C51" s="117">
        <v>2</v>
      </c>
      <c r="D51" s="181">
        <f>TPG!J51</f>
        <v>400006</v>
      </c>
      <c r="E51" s="117" t="b">
        <v>1</v>
      </c>
      <c r="F51" s="182" t="str">
        <f>RIGHT(TPG!C51,4)&amp;"."&amp;TPG!M51&amp;"."&amp;TPG!K51&amp;"."&amp;TPGPAY!$C$5</f>
        <v>3313.TPG.I01.Ma22</v>
      </c>
      <c r="G51" s="183">
        <f t="shared" ca="1" si="0"/>
        <v>44697</v>
      </c>
      <c r="H51" s="316" cm="1">
        <f t="array" ref="H51">-IF(SUMPRODUCT((TPG!$Q$19:$AB$19=$B$5)*TPG!Q51:AB51)&lt;0,SUMPRODUCT((TPG!$Q$19:$AB$19=$B$5)*TPG!Q51:AB51),0)</f>
        <v>0</v>
      </c>
      <c r="I51" s="115">
        <f t="shared" ca="1" si="1"/>
        <v>44697</v>
      </c>
      <c r="J51" s="117">
        <v>3</v>
      </c>
      <c r="K51" s="117" t="b">
        <v>1</v>
      </c>
      <c r="L51" s="117" t="s">
        <v>1313</v>
      </c>
      <c r="M51" s="117" t="b">
        <v>1</v>
      </c>
      <c r="N51" s="117" t="s">
        <v>1276</v>
      </c>
      <c r="O51" s="182" t="str">
        <f>LEFT(TPG!D51,19)&amp;"."&amp;TPGCR!F51</f>
        <v>St. Pauls CE Primar.3313.TPG.I01.Ma22</v>
      </c>
      <c r="P51" s="185" t="str">
        <f>TPG!I51</f>
        <v>11294/543965</v>
      </c>
      <c r="Q51" s="117" t="b">
        <v>1</v>
      </c>
      <c r="R51" s="117" t="b">
        <v>1</v>
      </c>
      <c r="S51" s="117" t="b">
        <v>1</v>
      </c>
    </row>
    <row r="52" spans="1:19" x14ac:dyDescent="0.25">
      <c r="A52" s="117" t="s">
        <v>1312</v>
      </c>
      <c r="B52" s="180">
        <v>1</v>
      </c>
      <c r="C52" s="117">
        <v>2</v>
      </c>
      <c r="D52" s="181">
        <f>TPG!J52</f>
        <v>400015</v>
      </c>
      <c r="E52" s="117" t="b">
        <v>1</v>
      </c>
      <c r="F52" s="182" t="str">
        <f>RIGHT(TPG!C52,4)&amp;"."&amp;TPG!M52&amp;"."&amp;TPG!K52&amp;"."&amp;TPGPAY!$C$5</f>
        <v>3317.TPG.I01.Ma22</v>
      </c>
      <c r="G52" s="183">
        <f t="shared" ca="1" si="0"/>
        <v>44697</v>
      </c>
      <c r="H52" s="316" cm="1">
        <f t="array" ref="H52">-IF(SUMPRODUCT((TPG!$Q$19:$AB$19=$B$5)*TPG!Q52:AB52)&lt;0,SUMPRODUCT((TPG!$Q$19:$AB$19=$B$5)*TPG!Q52:AB52),0)</f>
        <v>0</v>
      </c>
      <c r="I52" s="115">
        <f t="shared" ca="1" si="1"/>
        <v>44697</v>
      </c>
      <c r="J52" s="117">
        <v>3</v>
      </c>
      <c r="K52" s="117" t="b">
        <v>1</v>
      </c>
      <c r="L52" s="117" t="s">
        <v>1313</v>
      </c>
      <c r="M52" s="117" t="b">
        <v>1</v>
      </c>
      <c r="N52" s="117" t="s">
        <v>1276</v>
      </c>
      <c r="O52" s="182" t="str">
        <f>LEFT(TPG!D52,19)&amp;"."&amp;TPGCR!F52</f>
        <v>All Saints' CE Prim.3317.TPG.I01.Ma22</v>
      </c>
      <c r="P52" s="185" t="str">
        <f>TPG!I52</f>
        <v>11294/543965</v>
      </c>
      <c r="Q52" s="117" t="b">
        <v>1</v>
      </c>
      <c r="R52" s="117" t="b">
        <v>1</v>
      </c>
      <c r="S52" s="117" t="b">
        <v>1</v>
      </c>
    </row>
    <row r="53" spans="1:19" x14ac:dyDescent="0.25">
      <c r="A53" s="117" t="s">
        <v>1312</v>
      </c>
      <c r="B53" s="180">
        <v>1</v>
      </c>
      <c r="C53" s="117">
        <v>2</v>
      </c>
      <c r="D53" s="181">
        <f>TPG!J53</f>
        <v>400023</v>
      </c>
      <c r="E53" s="117" t="b">
        <v>1</v>
      </c>
      <c r="F53" s="182" t="str">
        <f>RIGHT(TPG!C53,4)&amp;"."&amp;TPG!M53&amp;"."&amp;TPG!K53&amp;"."&amp;TPGPAY!$C$5</f>
        <v>3500.TPG.I01.Ma22</v>
      </c>
      <c r="G53" s="183">
        <f t="shared" ca="1" si="0"/>
        <v>44697</v>
      </c>
      <c r="H53" s="316" cm="1">
        <f t="array" ref="H53">-IF(SUMPRODUCT((TPG!$Q$19:$AB$19=$B$5)*TPG!Q53:AB53)&lt;0,SUMPRODUCT((TPG!$Q$19:$AB$19=$B$5)*TPG!Q53:AB53),0)</f>
        <v>0</v>
      </c>
      <c r="I53" s="115">
        <f t="shared" ca="1" si="1"/>
        <v>44697</v>
      </c>
      <c r="J53" s="117">
        <v>3</v>
      </c>
      <c r="K53" s="117" t="b">
        <v>1</v>
      </c>
      <c r="L53" s="117" t="s">
        <v>1313</v>
      </c>
      <c r="M53" s="117" t="b">
        <v>1</v>
      </c>
      <c r="N53" s="117" t="s">
        <v>1276</v>
      </c>
      <c r="O53" s="182" t="str">
        <f>LEFT(TPG!D53,19)&amp;"."&amp;TPGCR!F53</f>
        <v>Annunciation Cathol.3500.TPG.I01.Ma22</v>
      </c>
      <c r="P53" s="185" t="str">
        <f>TPG!I53</f>
        <v>11294/543965</v>
      </c>
      <c r="Q53" s="117" t="b">
        <v>1</v>
      </c>
      <c r="R53" s="117" t="b">
        <v>1</v>
      </c>
      <c r="S53" s="117" t="b">
        <v>1</v>
      </c>
    </row>
    <row r="54" spans="1:19" x14ac:dyDescent="0.25">
      <c r="A54" s="117" t="s">
        <v>1312</v>
      </c>
      <c r="B54" s="180">
        <v>1</v>
      </c>
      <c r="C54" s="117">
        <v>2</v>
      </c>
      <c r="D54" s="181">
        <f>TPG!J54</f>
        <v>400003</v>
      </c>
      <c r="E54" s="117" t="b">
        <v>1</v>
      </c>
      <c r="F54" s="182" t="str">
        <f>RIGHT(TPG!C54,4)&amp;"."&amp;TPG!M54&amp;"."&amp;TPG!K54&amp;"."&amp;TPGPAY!$C$5</f>
        <v>3501.TPG.I01.Ma22</v>
      </c>
      <c r="G54" s="183">
        <f t="shared" ca="1" si="0"/>
        <v>44697</v>
      </c>
      <c r="H54" s="316" cm="1">
        <f t="array" ref="H54">-IF(SUMPRODUCT((TPG!$Q$19:$AB$19=$B$5)*TPG!Q54:AB54)&lt;0,SUMPRODUCT((TPG!$Q$19:$AB$19=$B$5)*TPG!Q54:AB54),0)</f>
        <v>0</v>
      </c>
      <c r="I54" s="115">
        <f t="shared" ca="1" si="1"/>
        <v>44697</v>
      </c>
      <c r="J54" s="117">
        <v>3</v>
      </c>
      <c r="K54" s="117" t="b">
        <v>1</v>
      </c>
      <c r="L54" s="117" t="s">
        <v>1313</v>
      </c>
      <c r="M54" s="117" t="b">
        <v>1</v>
      </c>
      <c r="N54" s="117" t="s">
        <v>1276</v>
      </c>
      <c r="O54" s="182" t="str">
        <f>LEFT(TPG!D54,19)&amp;"."&amp;TPGCR!F54</f>
        <v>Our Lady of Lourdes.3501.TPG.I01.Ma22</v>
      </c>
      <c r="P54" s="185" t="str">
        <f>TPG!I54</f>
        <v>11294/543965</v>
      </c>
      <c r="Q54" s="117" t="b">
        <v>1</v>
      </c>
      <c r="R54" s="117" t="b">
        <v>1</v>
      </c>
      <c r="S54" s="117" t="b">
        <v>1</v>
      </c>
    </row>
    <row r="55" spans="1:19" x14ac:dyDescent="0.25">
      <c r="A55" s="117" t="s">
        <v>1312</v>
      </c>
      <c r="B55" s="180">
        <v>1</v>
      </c>
      <c r="C55" s="117">
        <v>2</v>
      </c>
      <c r="D55" s="181">
        <f>TPG!J55</f>
        <v>400096</v>
      </c>
      <c r="E55" s="117" t="b">
        <v>1</v>
      </c>
      <c r="F55" s="182" t="str">
        <f>RIGHT(TPG!C55,4)&amp;"."&amp;TPG!M55&amp;"."&amp;TPG!K55&amp;"."&amp;TPGPAY!$C$5</f>
        <v>3502.TPG.I01.Ma22</v>
      </c>
      <c r="G55" s="183">
        <f t="shared" ca="1" si="0"/>
        <v>44697</v>
      </c>
      <c r="H55" s="316" cm="1">
        <f t="array" ref="H55">-IF(SUMPRODUCT((TPG!$Q$19:$AB$19=$B$5)*TPG!Q55:AB55)&lt;0,SUMPRODUCT((TPG!$Q$19:$AB$19=$B$5)*TPG!Q55:AB55),0)</f>
        <v>0</v>
      </c>
      <c r="I55" s="115">
        <f t="shared" ca="1" si="1"/>
        <v>44697</v>
      </c>
      <c r="J55" s="117">
        <v>3</v>
      </c>
      <c r="K55" s="117" t="b">
        <v>1</v>
      </c>
      <c r="L55" s="117" t="s">
        <v>1313</v>
      </c>
      <c r="M55" s="117" t="b">
        <v>1</v>
      </c>
      <c r="N55" s="117" t="s">
        <v>1276</v>
      </c>
      <c r="O55" s="182" t="str">
        <f>LEFT(TPG!D55,19)&amp;"."&amp;TPGCR!F55</f>
        <v>St Agnes RC Primary.3502.TPG.I01.Ma22</v>
      </c>
      <c r="P55" s="185" t="str">
        <f>TPG!I55</f>
        <v>11294/543965</v>
      </c>
      <c r="Q55" s="117" t="b">
        <v>1</v>
      </c>
      <c r="R55" s="117" t="b">
        <v>1</v>
      </c>
      <c r="S55" s="117" t="b">
        <v>1</v>
      </c>
    </row>
    <row r="56" spans="1:19" x14ac:dyDescent="0.25">
      <c r="A56" s="117" t="s">
        <v>1312</v>
      </c>
      <c r="B56" s="180">
        <v>1</v>
      </c>
      <c r="C56" s="117">
        <v>2</v>
      </c>
      <c r="D56" s="181">
        <f>TPG!J56</f>
        <v>400064</v>
      </c>
      <c r="E56" s="117" t="b">
        <v>1</v>
      </c>
      <c r="F56" s="182" t="str">
        <f>RIGHT(TPG!C56,4)&amp;"."&amp;TPG!M56&amp;"."&amp;TPG!K56&amp;"."&amp;TPGPAY!$C$5</f>
        <v>3504.TPG.I01.Ma22</v>
      </c>
      <c r="G56" s="183">
        <f t="shared" ca="1" si="0"/>
        <v>44697</v>
      </c>
      <c r="H56" s="316" cm="1">
        <f t="array" ref="H56">-IF(SUMPRODUCT((TPG!$Q$19:$AB$19=$B$5)*TPG!Q56:AB56)&lt;0,SUMPRODUCT((TPG!$Q$19:$AB$19=$B$5)*TPG!Q56:AB56),0)</f>
        <v>0</v>
      </c>
      <c r="I56" s="115">
        <f t="shared" ca="1" si="1"/>
        <v>44697</v>
      </c>
      <c r="J56" s="117">
        <v>3</v>
      </c>
      <c r="K56" s="117" t="b">
        <v>1</v>
      </c>
      <c r="L56" s="117" t="s">
        <v>1313</v>
      </c>
      <c r="M56" s="117" t="b">
        <v>1</v>
      </c>
      <c r="N56" s="117" t="s">
        <v>1276</v>
      </c>
      <c r="O56" s="182" t="str">
        <f>LEFT(TPG!D56,19)&amp;"."&amp;TPGCR!F56</f>
        <v>St Catherines R C P.3504.TPG.I01.Ma22</v>
      </c>
      <c r="P56" s="185" t="str">
        <f>TPG!I56</f>
        <v>11294/543965</v>
      </c>
      <c r="Q56" s="117" t="b">
        <v>1</v>
      </c>
      <c r="R56" s="117" t="b">
        <v>1</v>
      </c>
      <c r="S56" s="117" t="b">
        <v>1</v>
      </c>
    </row>
    <row r="57" spans="1:19" x14ac:dyDescent="0.25">
      <c r="A57" s="117" t="s">
        <v>1312</v>
      </c>
      <c r="B57" s="180">
        <v>1</v>
      </c>
      <c r="C57" s="117">
        <v>2</v>
      </c>
      <c r="D57" s="181">
        <f>TPG!J57</f>
        <v>400066</v>
      </c>
      <c r="E57" s="117" t="b">
        <v>1</v>
      </c>
      <c r="F57" s="182" t="str">
        <f>RIGHT(TPG!C57,4)&amp;"."&amp;TPG!M57&amp;"."&amp;TPG!K57&amp;"."&amp;TPGPAY!$C$5</f>
        <v>3509.TPG.I01.Ma22</v>
      </c>
      <c r="G57" s="183">
        <f t="shared" ca="1" si="0"/>
        <v>44697</v>
      </c>
      <c r="H57" s="316" cm="1">
        <f t="array" ref="H57">-IF(SUMPRODUCT((TPG!$Q$19:$AB$19=$B$5)*TPG!Q57:AB57)&lt;0,SUMPRODUCT((TPG!$Q$19:$AB$19=$B$5)*TPG!Q57:AB57),0)</f>
        <v>0</v>
      </c>
      <c r="I57" s="115">
        <f t="shared" ca="1" si="1"/>
        <v>44697</v>
      </c>
      <c r="J57" s="117">
        <v>3</v>
      </c>
      <c r="K57" s="117" t="b">
        <v>1</v>
      </c>
      <c r="L57" s="117" t="s">
        <v>1313</v>
      </c>
      <c r="M57" s="117" t="b">
        <v>1</v>
      </c>
      <c r="N57" s="117" t="s">
        <v>1276</v>
      </c>
      <c r="O57" s="182" t="str">
        <f>LEFT(TPG!D57,19)&amp;"."&amp;TPGCR!F57</f>
        <v>St Joseph's Primary.3509.TPG.I01.Ma22</v>
      </c>
      <c r="P57" s="185" t="str">
        <f>TPG!I57</f>
        <v>11294/543965</v>
      </c>
      <c r="Q57" s="117" t="b">
        <v>1</v>
      </c>
      <c r="R57" s="117" t="b">
        <v>1</v>
      </c>
      <c r="S57" s="117" t="b">
        <v>1</v>
      </c>
    </row>
    <row r="58" spans="1:19" x14ac:dyDescent="0.25">
      <c r="A58" s="117" t="s">
        <v>1312</v>
      </c>
      <c r="B58" s="180">
        <v>1</v>
      </c>
      <c r="C58" s="117">
        <v>2</v>
      </c>
      <c r="D58" s="181">
        <f>TPG!J58</f>
        <v>400024</v>
      </c>
      <c r="E58" s="117" t="b">
        <v>1</v>
      </c>
      <c r="F58" s="182" t="str">
        <f>RIGHT(TPG!C58,4)&amp;"."&amp;TPG!M58&amp;"."&amp;TPG!K58&amp;"."&amp;TPGPAY!$C$5</f>
        <v>3511.TPG.I01.Ma22</v>
      </c>
      <c r="G58" s="183">
        <f t="shared" ca="1" si="0"/>
        <v>44697</v>
      </c>
      <c r="H58" s="316" cm="1">
        <f t="array" ref="H58">-IF(SUMPRODUCT((TPG!$Q$19:$AB$19=$B$5)*TPG!Q58:AB58)&lt;0,SUMPRODUCT((TPG!$Q$19:$AB$19=$B$5)*TPG!Q58:AB58),0)</f>
        <v>0</v>
      </c>
      <c r="I58" s="115">
        <f t="shared" ca="1" si="1"/>
        <v>44697</v>
      </c>
      <c r="J58" s="117">
        <v>3</v>
      </c>
      <c r="K58" s="117" t="b">
        <v>1</v>
      </c>
      <c r="L58" s="117" t="s">
        <v>1313</v>
      </c>
      <c r="M58" s="117" t="b">
        <v>1</v>
      </c>
      <c r="N58" s="117" t="s">
        <v>1276</v>
      </c>
      <c r="O58" s="182" t="str">
        <f>LEFT(TPG!D58,19)&amp;"."&amp;TPGCR!F58</f>
        <v>Blessed Dominic Sch.3511.TPG.I01.Ma22</v>
      </c>
      <c r="P58" s="185" t="str">
        <f>TPG!I58</f>
        <v>11294/543965</v>
      </c>
      <c r="Q58" s="117" t="b">
        <v>1</v>
      </c>
      <c r="R58" s="117" t="b">
        <v>1</v>
      </c>
      <c r="S58" s="117" t="b">
        <v>1</v>
      </c>
    </row>
    <row r="59" spans="1:19" x14ac:dyDescent="0.25">
      <c r="A59" s="117" t="s">
        <v>1312</v>
      </c>
      <c r="B59" s="180">
        <v>1</v>
      </c>
      <c r="C59" s="117">
        <v>2</v>
      </c>
      <c r="D59" s="181">
        <f>TPG!J59</f>
        <v>400093</v>
      </c>
      <c r="E59" s="117" t="b">
        <v>1</v>
      </c>
      <c r="F59" s="182" t="str">
        <f>RIGHT(TPG!C59,4)&amp;"."&amp;TPG!M59&amp;"."&amp;TPG!K59&amp;"."&amp;TPGPAY!$C$5</f>
        <v>3512.TPG.I01.Ma22</v>
      </c>
      <c r="G59" s="183">
        <f t="shared" ca="1" si="0"/>
        <v>44697</v>
      </c>
      <c r="H59" s="316" cm="1">
        <f t="array" ref="H59">-IF(SUMPRODUCT((TPG!$Q$19:$AB$19=$B$5)*TPG!Q59:AB59)&lt;0,SUMPRODUCT((TPG!$Q$19:$AB$19=$B$5)*TPG!Q59:AB59),0)</f>
        <v>0</v>
      </c>
      <c r="I59" s="115">
        <f t="shared" ca="1" si="1"/>
        <v>44697</v>
      </c>
      <c r="J59" s="117">
        <v>3</v>
      </c>
      <c r="K59" s="117" t="b">
        <v>1</v>
      </c>
      <c r="L59" s="117" t="s">
        <v>1313</v>
      </c>
      <c r="M59" s="117" t="b">
        <v>1</v>
      </c>
      <c r="N59" s="117" t="s">
        <v>1276</v>
      </c>
      <c r="O59" s="182" t="str">
        <f>LEFT(TPG!D59,19)&amp;"."&amp;TPGCR!F59</f>
        <v>Rosh Pinah.3512.TPG.I01.Ma22</v>
      </c>
      <c r="P59" s="185" t="str">
        <f>TPG!I59</f>
        <v>11294/543965</v>
      </c>
      <c r="Q59" s="117" t="b">
        <v>1</v>
      </c>
      <c r="R59" s="117" t="b">
        <v>1</v>
      </c>
      <c r="S59" s="117" t="b">
        <v>1</v>
      </c>
    </row>
    <row r="60" spans="1:19" x14ac:dyDescent="0.25">
      <c r="A60" s="117" t="s">
        <v>1312</v>
      </c>
      <c r="B60" s="180">
        <v>1</v>
      </c>
      <c r="C60" s="117">
        <v>2</v>
      </c>
      <c r="D60" s="181">
        <f>TPG!J60</f>
        <v>400007</v>
      </c>
      <c r="E60" s="117" t="b">
        <v>1</v>
      </c>
      <c r="F60" s="182" t="str">
        <f>RIGHT(TPG!C60,4)&amp;"."&amp;TPG!M60&amp;"."&amp;TPG!K60&amp;"."&amp;TPGPAY!$C$5</f>
        <v>3513.TPG.I01.Ma22</v>
      </c>
      <c r="G60" s="183">
        <f t="shared" ca="1" si="0"/>
        <v>44697</v>
      </c>
      <c r="H60" s="316" cm="1">
        <f t="array" ref="H60">-IF(SUMPRODUCT((TPG!$Q$19:$AB$19=$B$5)*TPG!Q60:AB60)&lt;0,SUMPRODUCT((TPG!$Q$19:$AB$19=$B$5)*TPG!Q60:AB60),0)</f>
        <v>0</v>
      </c>
      <c r="I60" s="115">
        <f t="shared" ca="1" si="1"/>
        <v>44697</v>
      </c>
      <c r="J60" s="117">
        <v>3</v>
      </c>
      <c r="K60" s="117" t="b">
        <v>1</v>
      </c>
      <c r="L60" s="117" t="s">
        <v>1313</v>
      </c>
      <c r="M60" s="117" t="b">
        <v>1</v>
      </c>
      <c r="N60" s="117" t="s">
        <v>1276</v>
      </c>
      <c r="O60" s="182" t="str">
        <f>LEFT(TPG!D60,19)&amp;"."&amp;TPGCR!F60</f>
        <v>Menorah Primary Sch.3513.TPG.I01.Ma22</v>
      </c>
      <c r="P60" s="185" t="str">
        <f>TPG!I60</f>
        <v>11294/543965</v>
      </c>
      <c r="Q60" s="117" t="b">
        <v>1</v>
      </c>
      <c r="R60" s="117" t="b">
        <v>1</v>
      </c>
      <c r="S60" s="117" t="b">
        <v>1</v>
      </c>
    </row>
    <row r="61" spans="1:19" x14ac:dyDescent="0.25">
      <c r="A61" s="117" t="s">
        <v>1312</v>
      </c>
      <c r="B61" s="180">
        <v>1</v>
      </c>
      <c r="C61" s="117">
        <v>2</v>
      </c>
      <c r="D61" s="181">
        <f>TPG!J61</f>
        <v>400029</v>
      </c>
      <c r="E61" s="117" t="b">
        <v>1</v>
      </c>
      <c r="F61" s="182" t="str">
        <f>RIGHT(TPG!C61,4)&amp;"."&amp;TPG!M61&amp;"."&amp;TPG!K61&amp;"."&amp;TPGPAY!$C$5</f>
        <v>5404.TPG.I01.Ma22</v>
      </c>
      <c r="G61" s="183">
        <f t="shared" ca="1" si="0"/>
        <v>44697</v>
      </c>
      <c r="H61" s="316" cm="1">
        <f t="array" ref="H61">-IF(SUMPRODUCT((TPG!$Q$19:$AB$19=$B$5)*TPG!Q61:AB61)&lt;0,SUMPRODUCT((TPG!$Q$19:$AB$19=$B$5)*TPG!Q61:AB61),0)</f>
        <v>0</v>
      </c>
      <c r="I61" s="115">
        <f t="shared" ca="1" si="1"/>
        <v>44697</v>
      </c>
      <c r="J61" s="117">
        <v>3</v>
      </c>
      <c r="K61" s="117" t="b">
        <v>1</v>
      </c>
      <c r="L61" s="117" t="s">
        <v>1313</v>
      </c>
      <c r="M61" s="117" t="b">
        <v>1</v>
      </c>
      <c r="N61" s="117" t="s">
        <v>1276</v>
      </c>
      <c r="O61" s="182" t="str">
        <f>LEFT(TPG!D61,19)&amp;"."&amp;TPGCR!F61</f>
        <v>St Michaels Catholi.5404.TPG.I01.Ma22</v>
      </c>
      <c r="P61" s="185" t="str">
        <f>TPG!I61</f>
        <v>11294/543965</v>
      </c>
      <c r="Q61" s="117" t="b">
        <v>1</v>
      </c>
      <c r="R61" s="117" t="b">
        <v>1</v>
      </c>
      <c r="S61" s="117" t="b">
        <v>1</v>
      </c>
    </row>
    <row r="62" spans="1:19" x14ac:dyDescent="0.25">
      <c r="A62" s="117" t="s">
        <v>1312</v>
      </c>
      <c r="B62" s="180">
        <v>1</v>
      </c>
      <c r="C62" s="117">
        <v>2</v>
      </c>
      <c r="D62" s="181">
        <f>TPG!J62</f>
        <v>400041</v>
      </c>
      <c r="E62" s="117" t="b">
        <v>1</v>
      </c>
      <c r="F62" s="182" t="str">
        <f>RIGHT(TPG!C62,4)&amp;"."&amp;TPG!M62&amp;"."&amp;TPG!K62&amp;"."&amp;TPGPAY!$C$5</f>
        <v>5405.TPG.I01.Ma22</v>
      </c>
      <c r="G62" s="183">
        <f t="shared" ca="1" si="0"/>
        <v>44697</v>
      </c>
      <c r="H62" s="316" cm="1">
        <f t="array" ref="H62">-IF(SUMPRODUCT((TPG!$Q$19:$AB$19=$B$5)*TPG!Q62:AB62)&lt;0,SUMPRODUCT((TPG!$Q$19:$AB$19=$B$5)*TPG!Q62:AB62),0)</f>
        <v>0</v>
      </c>
      <c r="I62" s="115">
        <f t="shared" ca="1" si="1"/>
        <v>44697</v>
      </c>
      <c r="J62" s="117">
        <v>3</v>
      </c>
      <c r="K62" s="117" t="b">
        <v>1</v>
      </c>
      <c r="L62" s="117" t="s">
        <v>1313</v>
      </c>
      <c r="M62" s="117" t="b">
        <v>1</v>
      </c>
      <c r="N62" s="117" t="s">
        <v>1276</v>
      </c>
      <c r="O62" s="182" t="str">
        <f>LEFT(TPG!D62,19)&amp;"."&amp;TPGCR!F62</f>
        <v>Finchley Catholic H.5405.TPG.I01.Ma22</v>
      </c>
      <c r="P62" s="185" t="str">
        <f>TPG!I62</f>
        <v>11294/543965</v>
      </c>
      <c r="Q62" s="117" t="b">
        <v>1</v>
      </c>
      <c r="R62" s="117" t="b">
        <v>1</v>
      </c>
      <c r="S62" s="117" t="b">
        <v>1</v>
      </c>
    </row>
    <row r="63" spans="1:19" x14ac:dyDescent="0.25">
      <c r="A63" s="117" t="s">
        <v>1312</v>
      </c>
      <c r="B63" s="180">
        <v>1</v>
      </c>
      <c r="C63" s="117">
        <v>2</v>
      </c>
      <c r="D63" s="181">
        <f>TPG!J63</f>
        <v>400013</v>
      </c>
      <c r="E63" s="117" t="b">
        <v>1</v>
      </c>
      <c r="F63" s="182" t="str">
        <f>RIGHT(TPG!C63,4)&amp;"."&amp;TPG!M63&amp;"."&amp;TPG!K63&amp;"."&amp;TPGPAY!$C$5</f>
        <v>5407.TPG.I01.Ma22</v>
      </c>
      <c r="G63" s="183">
        <f t="shared" ca="1" si="0"/>
        <v>44697</v>
      </c>
      <c r="H63" s="316" cm="1">
        <f t="array" ref="H63">-IF(SUMPRODUCT((TPG!$Q$19:$AB$19=$B$5)*TPG!Q63:AB63)&lt;0,SUMPRODUCT((TPG!$Q$19:$AB$19=$B$5)*TPG!Q63:AB63),0)</f>
        <v>0</v>
      </c>
      <c r="I63" s="115">
        <f t="shared" ca="1" si="1"/>
        <v>44697</v>
      </c>
      <c r="J63" s="117">
        <v>3</v>
      </c>
      <c r="K63" s="117" t="b">
        <v>1</v>
      </c>
      <c r="L63" s="117" t="s">
        <v>1313</v>
      </c>
      <c r="M63" s="117" t="b">
        <v>1</v>
      </c>
      <c r="N63" s="117" t="s">
        <v>1276</v>
      </c>
      <c r="O63" s="182" t="str">
        <f>LEFT(TPG!D63,19)&amp;"."&amp;TPGCR!F63</f>
        <v>St. James' Catholic.5407.TPG.I01.Ma22</v>
      </c>
      <c r="P63" s="185" t="str">
        <f>TPG!I63</f>
        <v>11294/543965</v>
      </c>
      <c r="Q63" s="117" t="b">
        <v>1</v>
      </c>
      <c r="R63" s="117" t="b">
        <v>1</v>
      </c>
      <c r="S63" s="117" t="b">
        <v>1</v>
      </c>
    </row>
    <row r="64" spans="1:19" x14ac:dyDescent="0.25">
      <c r="A64" s="117" t="s">
        <v>1312</v>
      </c>
      <c r="B64" s="180">
        <v>1</v>
      </c>
      <c r="C64" s="117">
        <v>2</v>
      </c>
      <c r="D64" s="181">
        <f>TPG!J64</f>
        <v>400112</v>
      </c>
      <c r="E64" s="117" t="b">
        <v>1</v>
      </c>
      <c r="F64" s="182" t="str">
        <f>RIGHT(TPG!C64,4)&amp;"."&amp;TPG!M64&amp;"."&amp;TPG!K64&amp;"."&amp;TPGPAY!$C$5</f>
        <v>5948.TPG.I01.Ma22</v>
      </c>
      <c r="G64" s="183">
        <f t="shared" ca="1" si="0"/>
        <v>44697</v>
      </c>
      <c r="H64" s="316" cm="1">
        <f t="array" ref="H64">-IF(SUMPRODUCT((TPG!$Q$19:$AB$19=$B$5)*TPG!Q64:AB64)&lt;0,SUMPRODUCT((TPG!$Q$19:$AB$19=$B$5)*TPG!Q64:AB64),0)</f>
        <v>0</v>
      </c>
      <c r="I64" s="115">
        <f t="shared" ca="1" si="1"/>
        <v>44697</v>
      </c>
      <c r="J64" s="117">
        <v>3</v>
      </c>
      <c r="K64" s="117" t="b">
        <v>1</v>
      </c>
      <c r="L64" s="117" t="s">
        <v>1313</v>
      </c>
      <c r="M64" s="117" t="b">
        <v>1</v>
      </c>
      <c r="N64" s="117" t="s">
        <v>1276</v>
      </c>
      <c r="O64" s="182" t="str">
        <f>LEFT(TPG!D64,19)&amp;"."&amp;TPGCR!F64</f>
        <v>Mathilda Marks-Kenn.5948.TPG.I01.Ma22</v>
      </c>
      <c r="P64" s="185" t="str">
        <f>TPG!I64</f>
        <v>11294/543965</v>
      </c>
      <c r="Q64" s="117" t="b">
        <v>1</v>
      </c>
      <c r="R64" s="117" t="b">
        <v>1</v>
      </c>
      <c r="S64" s="117" t="b">
        <v>1</v>
      </c>
    </row>
    <row r="65" spans="1:19" x14ac:dyDescent="0.25">
      <c r="A65" s="117" t="s">
        <v>1312</v>
      </c>
      <c r="B65" s="180">
        <v>1</v>
      </c>
      <c r="C65" s="117">
        <v>2</v>
      </c>
      <c r="D65" s="181">
        <f>TPG!J65</f>
        <v>400135</v>
      </c>
      <c r="E65" s="117" t="b">
        <v>1</v>
      </c>
      <c r="F65" s="182" t="str">
        <f>RIGHT(TPG!C65,4)&amp;"."&amp;TPG!M65&amp;"."&amp;TPG!K65&amp;"."&amp;TPGPAY!$C$5</f>
        <v>3521.TPG.I01.Ma22</v>
      </c>
      <c r="G65" s="183">
        <f t="shared" ca="1" si="0"/>
        <v>44697</v>
      </c>
      <c r="H65" s="316" cm="1">
        <f t="array" ref="H65">-IF(SUMPRODUCT((TPG!$Q$19:$AB$19=$B$5)*TPG!Q65:AB65)&lt;0,SUMPRODUCT((TPG!$Q$19:$AB$19=$B$5)*TPG!Q65:AB65),0)</f>
        <v>0</v>
      </c>
      <c r="I65" s="115">
        <f t="shared" ca="1" si="1"/>
        <v>44697</v>
      </c>
      <c r="J65" s="117">
        <v>3</v>
      </c>
      <c r="K65" s="117" t="b">
        <v>1</v>
      </c>
      <c r="L65" s="117" t="s">
        <v>1313</v>
      </c>
      <c r="M65" s="117" t="b">
        <v>1</v>
      </c>
      <c r="N65" s="117" t="s">
        <v>1276</v>
      </c>
      <c r="O65" s="182" t="str">
        <f>LEFT(TPG!D65,19)&amp;"."&amp;TPGCR!F65</f>
        <v>St Mary's &amp; St John.3521.TPG.I01.Ma22</v>
      </c>
      <c r="P65" s="185" t="str">
        <f>TPG!I65</f>
        <v>11294/543965</v>
      </c>
      <c r="Q65" s="117" t="b">
        <v>1</v>
      </c>
      <c r="R65" s="117" t="b">
        <v>1</v>
      </c>
      <c r="S65" s="117" t="b">
        <v>1</v>
      </c>
    </row>
    <row r="66" spans="1:19" x14ac:dyDescent="0.25">
      <c r="A66" s="117" t="s">
        <v>1312</v>
      </c>
      <c r="B66" s="180">
        <v>1</v>
      </c>
      <c r="C66" s="117">
        <v>2</v>
      </c>
      <c r="D66" s="181">
        <f>TPG!J66</f>
        <v>400108</v>
      </c>
      <c r="E66" s="117" t="b">
        <v>1</v>
      </c>
      <c r="F66" s="182" t="str">
        <f>RIGHT(TPG!C66,4)&amp;"."&amp;TPG!M66&amp;"."&amp;TPG!K66&amp;"."&amp;TPGPAY!$C$5</f>
        <v>3516.TPG.I01.Ma22</v>
      </c>
      <c r="G66" s="183">
        <f t="shared" ca="1" si="0"/>
        <v>44697</v>
      </c>
      <c r="H66" s="316" cm="1">
        <f t="array" ref="H66">-IF(SUMPRODUCT((TPG!$Q$19:$AB$19=$B$5)*TPG!Q66:AB66)&lt;0,SUMPRODUCT((TPG!$Q$19:$AB$19=$B$5)*TPG!Q66:AB66),0)</f>
        <v>0</v>
      </c>
      <c r="I66" s="115">
        <f t="shared" ca="1" si="1"/>
        <v>44697</v>
      </c>
      <c r="J66" s="117">
        <v>3</v>
      </c>
      <c r="K66" s="117" t="b">
        <v>1</v>
      </c>
      <c r="L66" s="117" t="s">
        <v>1313</v>
      </c>
      <c r="M66" s="117" t="b">
        <v>1</v>
      </c>
      <c r="N66" s="117" t="s">
        <v>1276</v>
      </c>
      <c r="O66" s="182" t="str">
        <f>LEFT(TPG!D66,19)&amp;"."&amp;TPGCR!F66</f>
        <v>Hasmonean Primary S.3516.TPG.I01.Ma22</v>
      </c>
      <c r="P66" s="185" t="str">
        <f>TPG!I66</f>
        <v>11294/543965</v>
      </c>
      <c r="Q66" s="117" t="b">
        <v>1</v>
      </c>
      <c r="R66" s="117" t="b">
        <v>1</v>
      </c>
      <c r="S66" s="117" t="b">
        <v>1</v>
      </c>
    </row>
    <row r="67" spans="1:19" x14ac:dyDescent="0.25">
      <c r="A67" s="117" t="s">
        <v>1312</v>
      </c>
      <c r="B67" s="180">
        <v>1</v>
      </c>
      <c r="C67" s="117">
        <v>2</v>
      </c>
      <c r="D67" s="181">
        <f>TPG!J67</f>
        <v>400110</v>
      </c>
      <c r="E67" s="117" t="b">
        <v>1</v>
      </c>
      <c r="F67" s="182" t="str">
        <f>RIGHT(TPG!C67,4)&amp;"."&amp;TPG!M67&amp;"."&amp;TPG!K67&amp;"."&amp;TPGPAY!$C$5</f>
        <v>5949.TPG.I01.Ma22</v>
      </c>
      <c r="G67" s="183">
        <f t="shared" ca="1" si="0"/>
        <v>44697</v>
      </c>
      <c r="H67" s="316" cm="1">
        <f t="array" ref="H67">-IF(SUMPRODUCT((TPG!$Q$19:$AB$19=$B$5)*TPG!Q67:AB67)&lt;0,SUMPRODUCT((TPG!$Q$19:$AB$19=$B$5)*TPG!Q67:AB67),0)</f>
        <v>0</v>
      </c>
      <c r="I67" s="115">
        <f t="shared" ca="1" si="1"/>
        <v>44697</v>
      </c>
      <c r="J67" s="117">
        <v>3</v>
      </c>
      <c r="K67" s="117" t="b">
        <v>1</v>
      </c>
      <c r="L67" s="117" t="s">
        <v>1313</v>
      </c>
      <c r="M67" s="117" t="b">
        <v>1</v>
      </c>
      <c r="N67" s="117" t="s">
        <v>1276</v>
      </c>
      <c r="O67" s="182" t="str">
        <f>LEFT(TPG!D67,19)&amp;"."&amp;TPGCR!F67</f>
        <v>Menorah Foundation .5949.TPG.I01.Ma22</v>
      </c>
      <c r="P67" s="185" t="str">
        <f>TPG!I67</f>
        <v>11294/543965</v>
      </c>
      <c r="Q67" s="117" t="b">
        <v>1</v>
      </c>
      <c r="R67" s="117" t="b">
        <v>1</v>
      </c>
      <c r="S67" s="117" t="b">
        <v>1</v>
      </c>
    </row>
    <row r="68" spans="1:19" x14ac:dyDescent="0.25">
      <c r="A68" s="117" t="s">
        <v>1312</v>
      </c>
      <c r="B68" s="180">
        <v>1</v>
      </c>
      <c r="C68" s="117">
        <v>2</v>
      </c>
      <c r="D68" s="181">
        <f>TPG!J68</f>
        <v>400111</v>
      </c>
      <c r="E68" s="117" t="b">
        <v>1</v>
      </c>
      <c r="F68" s="182" t="str">
        <f>RIGHT(TPG!C68,4)&amp;"."&amp;TPG!M68&amp;"."&amp;TPG!K68&amp;"."&amp;TPGPAY!$C$5</f>
        <v>2076.TPG.I01.Ma22</v>
      </c>
      <c r="G68" s="183">
        <f t="shared" ca="1" si="0"/>
        <v>44697</v>
      </c>
      <c r="H68" s="316" cm="1">
        <f t="array" ref="H68">-IF(SUMPRODUCT((TPG!$Q$19:$AB$19=$B$5)*TPG!Q68:AB68)&lt;0,SUMPRODUCT((TPG!$Q$19:$AB$19=$B$5)*TPG!Q68:AB68),0)</f>
        <v>0</v>
      </c>
      <c r="I68" s="115">
        <f t="shared" ca="1" si="1"/>
        <v>44697</v>
      </c>
      <c r="J68" s="117">
        <v>3</v>
      </c>
      <c r="K68" s="117" t="b">
        <v>1</v>
      </c>
      <c r="L68" s="117" t="s">
        <v>1313</v>
      </c>
      <c r="M68" s="117" t="b">
        <v>1</v>
      </c>
      <c r="N68" s="117" t="s">
        <v>1276</v>
      </c>
      <c r="O68" s="182" t="str">
        <f>LEFT(TPG!D68,19)&amp;"."&amp;TPGCR!F68</f>
        <v>Wessex  Gardens Pri.2076.TPG.I01.Ma22</v>
      </c>
      <c r="P68" s="185" t="str">
        <f>TPG!I68</f>
        <v>11294/543965</v>
      </c>
      <c r="Q68" s="117" t="b">
        <v>1</v>
      </c>
      <c r="R68" s="117" t="b">
        <v>1</v>
      </c>
      <c r="S68" s="117" t="b">
        <v>1</v>
      </c>
    </row>
    <row r="69" spans="1:19" x14ac:dyDescent="0.25">
      <c r="A69" s="117" t="s">
        <v>1312</v>
      </c>
      <c r="B69" s="180">
        <v>1</v>
      </c>
      <c r="C69" s="117">
        <v>2</v>
      </c>
      <c r="D69" s="181">
        <f>TPG!J69</f>
        <v>400113</v>
      </c>
      <c r="E69" s="117" t="b">
        <v>1</v>
      </c>
      <c r="F69" s="182" t="str">
        <f>RIGHT(TPG!C69,4)&amp;"."&amp;TPG!M69&amp;"."&amp;TPG!K69&amp;"."&amp;TPGPAY!$C$5</f>
        <v>2077.TPG.I01.Ma22</v>
      </c>
      <c r="G69" s="183">
        <f t="shared" ca="1" si="0"/>
        <v>44697</v>
      </c>
      <c r="H69" s="316" cm="1">
        <f t="array" ref="H69">-IF(SUMPRODUCT((TPG!$Q$19:$AB$19=$B$5)*TPG!Q69:AB69)&lt;0,SUMPRODUCT((TPG!$Q$19:$AB$19=$B$5)*TPG!Q69:AB69),0)</f>
        <v>0</v>
      </c>
      <c r="I69" s="115">
        <f t="shared" ca="1" si="1"/>
        <v>44697</v>
      </c>
      <c r="J69" s="117">
        <v>3</v>
      </c>
      <c r="K69" s="117" t="b">
        <v>1</v>
      </c>
      <c r="L69" s="117" t="s">
        <v>1313</v>
      </c>
      <c r="M69" s="117" t="b">
        <v>1</v>
      </c>
      <c r="N69" s="117" t="s">
        <v>1276</v>
      </c>
      <c r="O69" s="182" t="str">
        <f>LEFT(TPG!D69,19)&amp;"."&amp;TPGCR!F69</f>
        <v>Orion Primary Schoo.2077.TPG.I01.Ma22</v>
      </c>
      <c r="P69" s="185" t="str">
        <f>TPG!I69</f>
        <v>11294/543965</v>
      </c>
      <c r="Q69" s="117" t="b">
        <v>1</v>
      </c>
      <c r="R69" s="117" t="b">
        <v>1</v>
      </c>
      <c r="S69" s="117" t="b">
        <v>1</v>
      </c>
    </row>
    <row r="70" spans="1:19" x14ac:dyDescent="0.25">
      <c r="A70" s="117" t="s">
        <v>1312</v>
      </c>
      <c r="B70" s="180">
        <v>1</v>
      </c>
      <c r="C70" s="117">
        <v>2</v>
      </c>
      <c r="D70" s="181">
        <f>TPG!J70</f>
        <v>400070</v>
      </c>
      <c r="E70" s="117" t="b">
        <v>1</v>
      </c>
      <c r="F70" s="182" t="str">
        <f>RIGHT(TPG!C70,4)&amp;"."&amp;TPG!M70&amp;"."&amp;TPG!K70&amp;"."&amp;TPGPAY!$C$5</f>
        <v>2079.TPG.I01.Ma22</v>
      </c>
      <c r="G70" s="183">
        <f t="shared" ca="1" si="0"/>
        <v>44697</v>
      </c>
      <c r="H70" s="316" cm="1">
        <f t="array" ref="H70">-IF(SUMPRODUCT((TPG!$Q$19:$AB$19=$B$5)*TPG!Q70:AB70)&lt;0,SUMPRODUCT((TPG!$Q$19:$AB$19=$B$5)*TPG!Q70:AB70),0)</f>
        <v>0</v>
      </c>
      <c r="I70" s="115">
        <f t="shared" ca="1" si="1"/>
        <v>44697</v>
      </c>
      <c r="J70" s="117">
        <v>3</v>
      </c>
      <c r="K70" s="117" t="b">
        <v>1</v>
      </c>
      <c r="L70" s="117" t="s">
        <v>1313</v>
      </c>
      <c r="M70" s="117" t="b">
        <v>1</v>
      </c>
      <c r="N70" s="117" t="s">
        <v>1276</v>
      </c>
      <c r="O70" s="182" t="str">
        <f>LEFT(TPG!D70,19)&amp;"."&amp;TPGCR!F70</f>
        <v>Beis Yaakov.2079.TPG.I01.Ma22</v>
      </c>
      <c r="P70" s="185" t="str">
        <f>TPG!I70</f>
        <v>11294/543965</v>
      </c>
      <c r="Q70" s="117" t="b">
        <v>1</v>
      </c>
      <c r="R70" s="117" t="b">
        <v>1</v>
      </c>
      <c r="S70" s="117" t="b">
        <v>1</v>
      </c>
    </row>
    <row r="71" spans="1:19" x14ac:dyDescent="0.25">
      <c r="A71" s="117" t="s">
        <v>1312</v>
      </c>
      <c r="B71" s="180">
        <v>1</v>
      </c>
      <c r="C71" s="117">
        <v>2</v>
      </c>
      <c r="D71" s="181">
        <f>TPG!J71</f>
        <v>400117</v>
      </c>
      <c r="E71" s="117" t="b">
        <v>1</v>
      </c>
      <c r="F71" s="182" t="str">
        <f>RIGHT(TPG!C71,4)&amp;"."&amp;TPG!M71&amp;"."&amp;TPG!K71&amp;"."&amp;TPGPAY!$C$5</f>
        <v>3518.TPG.I01.Ma22</v>
      </c>
      <c r="G71" s="183">
        <f t="shared" ca="1" si="0"/>
        <v>44697</v>
      </c>
      <c r="H71" s="316" cm="1">
        <f t="array" ref="H71">-IF(SUMPRODUCT((TPG!$Q$19:$AB$19=$B$5)*TPG!Q71:AB71)&lt;0,SUMPRODUCT((TPG!$Q$19:$AB$19=$B$5)*TPG!Q71:AB71),0)</f>
        <v>0</v>
      </c>
      <c r="I71" s="115">
        <f t="shared" ca="1" si="1"/>
        <v>44697</v>
      </c>
      <c r="J71" s="117">
        <v>3</v>
      </c>
      <c r="K71" s="117" t="b">
        <v>1</v>
      </c>
      <c r="L71" s="117" t="s">
        <v>1313</v>
      </c>
      <c r="M71" s="117" t="b">
        <v>1</v>
      </c>
      <c r="N71" s="117" t="s">
        <v>1276</v>
      </c>
      <c r="O71" s="182" t="str">
        <f>LEFT(TPG!D71,19)&amp;"."&amp;TPGCR!F71</f>
        <v>Woodcroft Primary S.3518.TPG.I01.Ma22</v>
      </c>
      <c r="P71" s="185" t="str">
        <f>TPG!I71</f>
        <v>11294/543965</v>
      </c>
      <c r="Q71" s="117" t="b">
        <v>1</v>
      </c>
      <c r="R71" s="117" t="b">
        <v>1</v>
      </c>
      <c r="S71" s="117" t="b">
        <v>1</v>
      </c>
    </row>
    <row r="72" spans="1:19" x14ac:dyDescent="0.25">
      <c r="A72" s="117" t="s">
        <v>1312</v>
      </c>
      <c r="B72" s="180">
        <v>1</v>
      </c>
      <c r="C72" s="117">
        <v>2</v>
      </c>
      <c r="D72" s="181">
        <f>TPG!J72</f>
        <v>400130</v>
      </c>
      <c r="E72" s="117" t="b">
        <v>1</v>
      </c>
      <c r="F72" s="182" t="str">
        <f>RIGHT(TPG!C72,4)&amp;"."&amp;TPG!M72&amp;"."&amp;TPG!K72&amp;"."&amp;TPGPAY!$C$5</f>
        <v>3523.TPG.I01.Ma22</v>
      </c>
      <c r="G72" s="183">
        <f t="shared" ca="1" si="0"/>
        <v>44697</v>
      </c>
      <c r="H72" s="316" cm="1">
        <f t="array" ref="H72">-IF(SUMPRODUCT((TPG!$Q$19:$AB$19=$B$5)*TPG!Q72:AB72)&lt;0,SUMPRODUCT((TPG!$Q$19:$AB$19=$B$5)*TPG!Q72:AB72),0)</f>
        <v>0</v>
      </c>
      <c r="I72" s="115">
        <f t="shared" ca="1" si="1"/>
        <v>44697</v>
      </c>
      <c r="J72" s="117">
        <v>3</v>
      </c>
      <c r="K72" s="117" t="b">
        <v>1</v>
      </c>
      <c r="L72" s="117" t="s">
        <v>1313</v>
      </c>
      <c r="M72" s="117" t="b">
        <v>1</v>
      </c>
      <c r="N72" s="117" t="s">
        <v>1276</v>
      </c>
      <c r="O72" s="182" t="str">
        <f>LEFT(TPG!D72,19)&amp;"."&amp;TPGCR!F72</f>
        <v>Martin Primary Scho.3523.TPG.I01.Ma22</v>
      </c>
      <c r="P72" s="185" t="str">
        <f>TPG!I72</f>
        <v>11294/543965</v>
      </c>
      <c r="Q72" s="117" t="b">
        <v>1</v>
      </c>
      <c r="R72" s="117" t="b">
        <v>1</v>
      </c>
      <c r="S72" s="117" t="b">
        <v>1</v>
      </c>
    </row>
    <row r="73" spans="1:19" x14ac:dyDescent="0.25">
      <c r="A73" s="117" t="s">
        <v>1312</v>
      </c>
      <c r="B73" s="180">
        <v>1</v>
      </c>
      <c r="C73" s="117">
        <v>2</v>
      </c>
      <c r="D73" s="181">
        <f>TPG!J73</f>
        <v>400140</v>
      </c>
      <c r="E73" s="117" t="b">
        <v>1</v>
      </c>
      <c r="F73" s="182" t="str">
        <f>RIGHT(TPG!C73,4)&amp;"."&amp;TPG!M73&amp;"."&amp;TPG!K73&amp;"."&amp;TPGPAY!$C$5</f>
        <v>5427.TPG.I01.Ma22</v>
      </c>
      <c r="G73" s="183">
        <f t="shared" ca="1" si="0"/>
        <v>44697</v>
      </c>
      <c r="H73" s="316" cm="1">
        <f t="array" ref="H73">-IF(SUMPRODUCT((TPG!$Q$19:$AB$19=$B$5)*TPG!Q73:AB73)&lt;0,SUMPRODUCT((TPG!$Q$19:$AB$19=$B$5)*TPG!Q73:AB73),0)</f>
        <v>0</v>
      </c>
      <c r="I73" s="115">
        <f t="shared" ca="1" si="1"/>
        <v>44697</v>
      </c>
      <c r="J73" s="117">
        <v>3</v>
      </c>
      <c r="K73" s="117" t="b">
        <v>1</v>
      </c>
      <c r="L73" s="117" t="s">
        <v>1313</v>
      </c>
      <c r="M73" s="117" t="b">
        <v>1</v>
      </c>
      <c r="N73" s="117" t="s">
        <v>1276</v>
      </c>
      <c r="O73" s="182" t="str">
        <f>LEFT(TPG!D73,19)&amp;"."&amp;TPGCR!F73</f>
        <v>JCoSS.5427.TPG.I01.Ma22</v>
      </c>
      <c r="P73" s="185" t="str">
        <f>TPG!I73</f>
        <v>11294/543965</v>
      </c>
      <c r="Q73" s="117" t="b">
        <v>1</v>
      </c>
      <c r="R73" s="117" t="b">
        <v>1</v>
      </c>
      <c r="S73" s="117" t="b">
        <v>1</v>
      </c>
    </row>
    <row r="74" spans="1:19" x14ac:dyDescent="0.25">
      <c r="A74" s="117" t="s">
        <v>1312</v>
      </c>
      <c r="B74" s="180">
        <v>1</v>
      </c>
      <c r="C74" s="117">
        <v>2</v>
      </c>
      <c r="D74" s="181">
        <f>TPG!J74</f>
        <v>400150</v>
      </c>
      <c r="E74" s="117" t="b">
        <v>1</v>
      </c>
      <c r="F74" s="182" t="str">
        <f>RIGHT(TPG!C74,4)&amp;"."&amp;TPG!M74&amp;"."&amp;TPG!K74&amp;"."&amp;TPGPAY!$C$5</f>
        <v>3524.TPG.I01.Ma22</v>
      </c>
      <c r="G74" s="183">
        <f t="shared" ca="1" si="0"/>
        <v>44697</v>
      </c>
      <c r="H74" s="316" cm="1">
        <f t="array" ref="H74">-IF(SUMPRODUCT((TPG!$Q$19:$AB$19=$B$5)*TPG!Q74:AB74)&lt;0,SUMPRODUCT((TPG!$Q$19:$AB$19=$B$5)*TPG!Q74:AB74),0)</f>
        <v>0</v>
      </c>
      <c r="I74" s="115">
        <f t="shared" ca="1" si="1"/>
        <v>44697</v>
      </c>
      <c r="J74" s="117">
        <v>3</v>
      </c>
      <c r="K74" s="117" t="b">
        <v>1</v>
      </c>
      <c r="L74" s="117" t="s">
        <v>1313</v>
      </c>
      <c r="M74" s="117" t="b">
        <v>1</v>
      </c>
      <c r="N74" s="117" t="s">
        <v>1276</v>
      </c>
      <c r="O74" s="182" t="str">
        <f>LEFT(TPG!D74,19)&amp;"."&amp;TPGCR!F74</f>
        <v>Beit Shvidler Prima.3524.TPG.I01.Ma22</v>
      </c>
      <c r="P74" s="185" t="str">
        <f>TPG!I74</f>
        <v>11294/543965</v>
      </c>
      <c r="Q74" s="117" t="b">
        <v>1</v>
      </c>
      <c r="R74" s="117" t="b">
        <v>1</v>
      </c>
      <c r="S74" s="117" t="b">
        <v>1</v>
      </c>
    </row>
    <row r="75" spans="1:19" x14ac:dyDescent="0.25">
      <c r="A75" s="117" t="s">
        <v>1312</v>
      </c>
      <c r="B75" s="180">
        <v>1</v>
      </c>
      <c r="C75" s="117">
        <v>2</v>
      </c>
      <c r="D75" s="181">
        <f>TPG!J75</f>
        <v>107953</v>
      </c>
      <c r="E75" s="117" t="b">
        <v>1</v>
      </c>
      <c r="F75" s="182" t="str">
        <f>RIGHT(TPG!C75,4)&amp;"."&amp;TPG!M75&amp;"."&amp;TPG!K75&amp;"."&amp;TPGPAY!$C$5</f>
        <v>4004.TPG.I01.Ma22</v>
      </c>
      <c r="G75" s="183">
        <f t="shared" ca="1" si="0"/>
        <v>44697</v>
      </c>
      <c r="H75" s="316" cm="1">
        <f t="array" ref="H75">-IF(SUMPRODUCT((TPG!$Q$19:$AB$19=$B$5)*TPG!Q75:AB75)&lt;0,SUMPRODUCT((TPG!$Q$19:$AB$19=$B$5)*TPG!Q75:AB75),0)</f>
        <v>0</v>
      </c>
      <c r="I75" s="115">
        <f t="shared" ca="1" si="1"/>
        <v>44697</v>
      </c>
      <c r="J75" s="117">
        <v>3</v>
      </c>
      <c r="K75" s="117" t="b">
        <v>1</v>
      </c>
      <c r="L75" s="117" t="s">
        <v>1313</v>
      </c>
      <c r="M75" s="117" t="b">
        <v>1</v>
      </c>
      <c r="N75" s="117" t="s">
        <v>1276</v>
      </c>
      <c r="O75" s="182" t="str">
        <f>LEFT(TPG!D75,19)&amp;"."&amp;TPGCR!F75</f>
        <v>Menorah High School.4004.TPG.I01.Ma22</v>
      </c>
      <c r="P75" s="185" t="str">
        <f>TPG!I75</f>
        <v>11294/543965</v>
      </c>
      <c r="Q75" s="117" t="b">
        <v>1</v>
      </c>
      <c r="R75" s="117" t="b">
        <v>1</v>
      </c>
      <c r="S75" s="117" t="b">
        <v>1</v>
      </c>
    </row>
    <row r="76" spans="1:19" x14ac:dyDescent="0.25">
      <c r="A76" s="117" t="s">
        <v>1312</v>
      </c>
      <c r="B76" s="180">
        <v>1</v>
      </c>
      <c r="C76" s="117">
        <v>2</v>
      </c>
      <c r="D76" s="181">
        <f>TPG!J76</f>
        <v>158733</v>
      </c>
      <c r="E76" s="117" t="b">
        <v>1</v>
      </c>
      <c r="F76" s="182" t="str">
        <f>RIGHT(TPG!C76,4)&amp;"."&amp;TPG!M76&amp;"."&amp;TPG!K76&amp;"."&amp;TPGPAY!$C$5</f>
        <v>2053.TPG.I01.Ma22</v>
      </c>
      <c r="G76" s="183">
        <f t="shared" ca="1" si="0"/>
        <v>44697</v>
      </c>
      <c r="H76" s="316" cm="1">
        <f t="array" ref="H76">-IF(SUMPRODUCT((TPG!$Q$19:$AB$19=$B$5)*TPG!Q76:AB76)&lt;0,SUMPRODUCT((TPG!$Q$19:$AB$19=$B$5)*TPG!Q76:AB76),0)</f>
        <v>0</v>
      </c>
      <c r="I76" s="115">
        <f t="shared" ca="1" si="1"/>
        <v>44697</v>
      </c>
      <c r="J76" s="117">
        <v>3</v>
      </c>
      <c r="K76" s="117" t="b">
        <v>1</v>
      </c>
      <c r="L76" s="117" t="s">
        <v>1313</v>
      </c>
      <c r="M76" s="117" t="b">
        <v>1</v>
      </c>
      <c r="N76" s="117" t="s">
        <v>1276</v>
      </c>
      <c r="O76" s="182" t="str">
        <f>LEFT(TPG!D76,19)&amp;"."&amp;TPGCR!F76</f>
        <v>Noam Primary School.2053.TPG.I01.Ma22</v>
      </c>
      <c r="P76" s="185" t="str">
        <f>TPG!I76</f>
        <v>11294/543965</v>
      </c>
      <c r="Q76" s="117" t="b">
        <v>1</v>
      </c>
      <c r="R76" s="117" t="b">
        <v>1</v>
      </c>
      <c r="S76" s="117" t="b">
        <v>1</v>
      </c>
    </row>
    <row r="77" spans="1:19" x14ac:dyDescent="0.25">
      <c r="A77" s="117" t="s">
        <v>1312</v>
      </c>
      <c r="B77" s="180">
        <v>1</v>
      </c>
      <c r="C77" s="117">
        <v>2</v>
      </c>
      <c r="D77" s="181">
        <f>TPG!J77</f>
        <v>400102</v>
      </c>
      <c r="E77" s="117" t="b">
        <v>1</v>
      </c>
      <c r="F77" s="182" t="str">
        <f>RIGHT(TPG!C77,4)&amp;"."&amp;TPG!M77&amp;"."&amp;TPG!K77&amp;"."&amp;TPGPAY!$C$5</f>
        <v>1000.TPECG.I01.Ma22</v>
      </c>
      <c r="G77" s="183">
        <f t="shared" ca="1" si="0"/>
        <v>44697</v>
      </c>
      <c r="H77" s="316" cm="1">
        <f t="array" ref="H77">-IF(SUMPRODUCT((TPG!$Q$19:$AB$19=$B$5)*TPG!Q77:AB77)&lt;0,SUMPRODUCT((TPG!$Q$19:$AB$19=$B$5)*TPG!Q77:AB77),0)</f>
        <v>0</v>
      </c>
      <c r="I77" s="115">
        <f t="shared" ca="1" si="1"/>
        <v>44697</v>
      </c>
      <c r="J77" s="117">
        <v>3</v>
      </c>
      <c r="K77" s="117" t="b">
        <v>1</v>
      </c>
      <c r="L77" s="117" t="s">
        <v>1313</v>
      </c>
      <c r="M77" s="117" t="b">
        <v>1</v>
      </c>
      <c r="N77" s="117" t="s">
        <v>1276</v>
      </c>
      <c r="O77" s="182" t="str">
        <f>LEFT(TPG!D77,19)&amp;"."&amp;TPGCR!F77</f>
        <v>Brookhill Nursery.1000.TPECG.I01.Ma22</v>
      </c>
      <c r="P77" s="185" t="str">
        <f>TPG!I77</f>
        <v>11294/543965</v>
      </c>
      <c r="Q77" s="117" t="b">
        <v>1</v>
      </c>
      <c r="R77" s="117" t="b">
        <v>1</v>
      </c>
      <c r="S77" s="117" t="b">
        <v>1</v>
      </c>
    </row>
    <row r="78" spans="1:19" x14ac:dyDescent="0.25">
      <c r="A78" s="117" t="s">
        <v>1312</v>
      </c>
      <c r="B78" s="180">
        <v>1</v>
      </c>
      <c r="C78" s="117">
        <v>2</v>
      </c>
      <c r="D78" s="181">
        <f>TPG!J78</f>
        <v>400102</v>
      </c>
      <c r="E78" s="117" t="b">
        <v>1</v>
      </c>
      <c r="F78" s="182" t="str">
        <f>RIGHT(TPG!C78,4)&amp;"."&amp;TPG!M78&amp;"."&amp;TPG!K78&amp;"."&amp;TPGPAY!$C$5</f>
        <v>1001.TPECG.I01.Ma22</v>
      </c>
      <c r="G78" s="183">
        <f t="shared" ca="1" si="0"/>
        <v>44697</v>
      </c>
      <c r="H78" s="316" cm="1">
        <f t="array" ref="H78">-IF(SUMPRODUCT((TPG!$Q$19:$AB$19=$B$5)*TPG!Q78:AB78)&lt;0,SUMPRODUCT((TPG!$Q$19:$AB$19=$B$5)*TPG!Q78:AB78),0)</f>
        <v>0</v>
      </c>
      <c r="I78" s="115">
        <f t="shared" ca="1" si="1"/>
        <v>44697</v>
      </c>
      <c r="J78" s="117">
        <v>3</v>
      </c>
      <c r="K78" s="117" t="b">
        <v>1</v>
      </c>
      <c r="L78" s="117" t="s">
        <v>1313</v>
      </c>
      <c r="M78" s="117" t="b">
        <v>1</v>
      </c>
      <c r="N78" s="117" t="s">
        <v>1276</v>
      </c>
      <c r="O78" s="182" t="str">
        <f>LEFT(TPG!D78,19)&amp;"."&amp;TPGCR!F78</f>
        <v>Hampden Way Nursery.1001.TPECG.I01.Ma22</v>
      </c>
      <c r="P78" s="185" t="str">
        <f>TPG!I78</f>
        <v>11294/543965</v>
      </c>
      <c r="Q78" s="117" t="b">
        <v>1</v>
      </c>
      <c r="R78" s="117" t="b">
        <v>1</v>
      </c>
      <c r="S78" s="117" t="b">
        <v>1</v>
      </c>
    </row>
    <row r="79" spans="1:19" x14ac:dyDescent="0.25">
      <c r="A79" s="117" t="s">
        <v>1312</v>
      </c>
      <c r="B79" s="180">
        <v>1</v>
      </c>
      <c r="C79" s="117">
        <v>2</v>
      </c>
      <c r="D79" s="181">
        <f>TPG!J79</f>
        <v>400072</v>
      </c>
      <c r="E79" s="117" t="b">
        <v>1</v>
      </c>
      <c r="F79" s="182" t="str">
        <f>RIGHT(TPG!C79,4)&amp;"."&amp;TPG!M79&amp;"."&amp;TPG!K79&amp;"."&amp;TPGPAY!$C$5</f>
        <v>1002.TPECG.I01.Ma22</v>
      </c>
      <c r="G79" s="183">
        <f t="shared" ca="1" si="0"/>
        <v>44697</v>
      </c>
      <c r="H79" s="316" cm="1">
        <f t="array" ref="H79">-IF(SUMPRODUCT((TPG!$Q$19:$AB$19=$B$5)*TPG!Q79:AB79)&lt;0,SUMPRODUCT((TPG!$Q$19:$AB$19=$B$5)*TPG!Q79:AB79),0)</f>
        <v>0</v>
      </c>
      <c r="I79" s="115">
        <f t="shared" ca="1" si="1"/>
        <v>44697</v>
      </c>
      <c r="J79" s="117">
        <v>3</v>
      </c>
      <c r="K79" s="117" t="b">
        <v>1</v>
      </c>
      <c r="L79" s="117" t="s">
        <v>1313</v>
      </c>
      <c r="M79" s="117" t="b">
        <v>1</v>
      </c>
      <c r="N79" s="117" t="s">
        <v>1276</v>
      </c>
      <c r="O79" s="182" t="str">
        <f>LEFT(TPG!D79,19)&amp;"."&amp;TPGCR!F79</f>
        <v>Moss Hall Nursery.1002.TPECG.I01.Ma22</v>
      </c>
      <c r="P79" s="185" t="str">
        <f>TPG!I79</f>
        <v>11294/543965</v>
      </c>
      <c r="Q79" s="117" t="b">
        <v>1</v>
      </c>
      <c r="R79" s="117" t="b">
        <v>1</v>
      </c>
      <c r="S79" s="117" t="b">
        <v>1</v>
      </c>
    </row>
    <row r="80" spans="1:19" x14ac:dyDescent="0.25">
      <c r="A80" s="117" t="s">
        <v>1312</v>
      </c>
      <c r="B80" s="180">
        <v>1</v>
      </c>
      <c r="C80" s="117">
        <v>2</v>
      </c>
      <c r="D80" s="181">
        <f>TPG!J80</f>
        <v>400102</v>
      </c>
      <c r="E80" s="117" t="b">
        <v>1</v>
      </c>
      <c r="F80" s="182" t="str">
        <f>RIGHT(TPG!C80,4)&amp;"."&amp;TPG!M80&amp;"."&amp;TPG!K80&amp;"."&amp;TPGPAY!$C$5</f>
        <v>1003.TPECG.I01.Ma22</v>
      </c>
      <c r="G80" s="183">
        <f t="shared" ca="1" si="0"/>
        <v>44697</v>
      </c>
      <c r="H80" s="316" cm="1">
        <f t="array" ref="H80">-IF(SUMPRODUCT((TPG!$Q$19:$AB$19=$B$5)*TPG!Q80:AB80)&lt;0,SUMPRODUCT((TPG!$Q$19:$AB$19=$B$5)*TPG!Q80:AB80),0)</f>
        <v>0</v>
      </c>
      <c r="I80" s="115">
        <f t="shared" ca="1" si="1"/>
        <v>44697</v>
      </c>
      <c r="J80" s="117">
        <v>3</v>
      </c>
      <c r="K80" s="117" t="b">
        <v>1</v>
      </c>
      <c r="L80" s="117" t="s">
        <v>1313</v>
      </c>
      <c r="M80" s="117" t="b">
        <v>1</v>
      </c>
      <c r="N80" s="117" t="s">
        <v>1276</v>
      </c>
      <c r="O80" s="182" t="str">
        <f>LEFT(TPG!D80,19)&amp;"."&amp;TPGCR!F80</f>
        <v>St Margaret's Nurse.1003.TPECG.I01.Ma22</v>
      </c>
      <c r="P80" s="185" t="str">
        <f>TPG!I80</f>
        <v>11294/543965</v>
      </c>
      <c r="Q80" s="117" t="b">
        <v>1</v>
      </c>
      <c r="R80" s="117" t="b">
        <v>1</v>
      </c>
      <c r="S80" s="117" t="b">
        <v>1</v>
      </c>
    </row>
    <row r="81" spans="1:19" x14ac:dyDescent="0.25">
      <c r="A81" s="117" t="s">
        <v>1312</v>
      </c>
      <c r="B81" s="180">
        <v>1</v>
      </c>
      <c r="C81" s="117">
        <v>2</v>
      </c>
      <c r="D81" s="181">
        <f>TPG!J81</f>
        <v>400005</v>
      </c>
      <c r="E81" s="117" t="b">
        <v>1</v>
      </c>
      <c r="F81" s="182" t="str">
        <f>RIGHT(TPG!C81,4)&amp;"."&amp;TPG!M81&amp;"."&amp;TPG!K81&amp;"."&amp;TPGPAY!$C$5</f>
        <v>2002.TPECG.I01.Ma22</v>
      </c>
      <c r="G81" s="183">
        <f t="shared" ca="1" si="0"/>
        <v>44697</v>
      </c>
      <c r="H81" s="316" cm="1">
        <f t="array" ref="H81">-IF(SUMPRODUCT((TPG!$Q$19:$AB$19=$B$5)*TPG!Q81:AB81)&lt;0,SUMPRODUCT((TPG!$Q$19:$AB$19=$B$5)*TPG!Q81:AB81),0)</f>
        <v>0</v>
      </c>
      <c r="I81" s="115">
        <f t="shared" ca="1" si="1"/>
        <v>44697</v>
      </c>
      <c r="J81" s="117">
        <v>3</v>
      </c>
      <c r="K81" s="117" t="b">
        <v>1</v>
      </c>
      <c r="L81" s="117" t="s">
        <v>1313</v>
      </c>
      <c r="M81" s="117" t="b">
        <v>1</v>
      </c>
      <c r="N81" s="117" t="s">
        <v>1276</v>
      </c>
      <c r="O81" s="182" t="str">
        <f>LEFT(TPG!D81,19)&amp;"."&amp;TPGCR!F81</f>
        <v>Barnfield School.2002.TPECG.I01.Ma22</v>
      </c>
      <c r="P81" s="185" t="str">
        <f>TPG!I81</f>
        <v>11294/543965</v>
      </c>
      <c r="Q81" s="117" t="b">
        <v>1</v>
      </c>
      <c r="R81" s="117" t="b">
        <v>1</v>
      </c>
      <c r="S81" s="117" t="b">
        <v>1</v>
      </c>
    </row>
    <row r="82" spans="1:19" x14ac:dyDescent="0.25">
      <c r="A82" s="117" t="s">
        <v>1312</v>
      </c>
      <c r="B82" s="180">
        <v>1</v>
      </c>
      <c r="C82" s="117">
        <v>2</v>
      </c>
      <c r="D82" s="181">
        <f>TPG!J82</f>
        <v>400051</v>
      </c>
      <c r="E82" s="117" t="b">
        <v>1</v>
      </c>
      <c r="F82" s="182" t="str">
        <f>RIGHT(TPG!C82,4)&amp;"."&amp;TPG!M82&amp;"."&amp;TPG!K82&amp;"."&amp;TPGPAY!$C$5</f>
        <v>2003.TPECG.I01.Ma22</v>
      </c>
      <c r="G82" s="183">
        <f t="shared" ca="1" si="0"/>
        <v>44697</v>
      </c>
      <c r="H82" s="316" cm="1">
        <f t="array" ref="H82">-IF(SUMPRODUCT((TPG!$Q$19:$AB$19=$B$5)*TPG!Q82:AB82)&lt;0,SUMPRODUCT((TPG!$Q$19:$AB$19=$B$5)*TPG!Q82:AB82),0)</f>
        <v>0</v>
      </c>
      <c r="I82" s="115">
        <f t="shared" ca="1" si="1"/>
        <v>44697</v>
      </c>
      <c r="J82" s="117">
        <v>3</v>
      </c>
      <c r="K82" s="117" t="b">
        <v>1</v>
      </c>
      <c r="L82" s="117" t="s">
        <v>1313</v>
      </c>
      <c r="M82" s="117" t="b">
        <v>1</v>
      </c>
      <c r="N82" s="117" t="s">
        <v>1276</v>
      </c>
      <c r="O82" s="182" t="str">
        <f>LEFT(TPG!D82,19)&amp;"."&amp;TPGCR!F82</f>
        <v>Bell Lane Primary S.2003.TPECG.I01.Ma22</v>
      </c>
      <c r="P82" s="185" t="str">
        <f>TPG!I82</f>
        <v>11294/543965</v>
      </c>
      <c r="Q82" s="117" t="b">
        <v>1</v>
      </c>
      <c r="R82" s="117" t="b">
        <v>1</v>
      </c>
      <c r="S82" s="117" t="b">
        <v>1</v>
      </c>
    </row>
    <row r="83" spans="1:19" x14ac:dyDescent="0.25">
      <c r="A83" s="117" t="s">
        <v>1312</v>
      </c>
      <c r="B83" s="180">
        <v>1</v>
      </c>
      <c r="C83" s="117">
        <v>2</v>
      </c>
      <c r="D83" s="181">
        <f>TPG!J83</f>
        <v>400057</v>
      </c>
      <c r="E83" s="117" t="b">
        <v>1</v>
      </c>
      <c r="F83" s="182" t="str">
        <f>RIGHT(TPG!C83,4)&amp;"."&amp;TPG!M83&amp;"."&amp;TPG!K83&amp;"."&amp;TPGPAY!$C$5</f>
        <v>2008.TPECG.I01.Ma22</v>
      </c>
      <c r="G83" s="183">
        <f t="shared" ca="1" si="0"/>
        <v>44697</v>
      </c>
      <c r="H83" s="316" cm="1">
        <f t="array" ref="H83">-IF(SUMPRODUCT((TPG!$Q$19:$AB$19=$B$5)*TPG!Q83:AB83)&lt;0,SUMPRODUCT((TPG!$Q$19:$AB$19=$B$5)*TPG!Q83:AB83),0)</f>
        <v>0</v>
      </c>
      <c r="I83" s="115">
        <f t="shared" ca="1" si="1"/>
        <v>44697</v>
      </c>
      <c r="J83" s="117">
        <v>3</v>
      </c>
      <c r="K83" s="117" t="b">
        <v>1</v>
      </c>
      <c r="L83" s="117" t="s">
        <v>1313</v>
      </c>
      <c r="M83" s="117" t="b">
        <v>1</v>
      </c>
      <c r="N83" s="117" t="s">
        <v>1276</v>
      </c>
      <c r="O83" s="182" t="str">
        <f>LEFT(TPG!D83,19)&amp;"."&amp;TPGCR!F83</f>
        <v>Brookland Infant  &amp;.2008.TPECG.I01.Ma22</v>
      </c>
      <c r="P83" s="185" t="str">
        <f>TPG!I83</f>
        <v>11294/543965</v>
      </c>
      <c r="Q83" s="117" t="b">
        <v>1</v>
      </c>
      <c r="R83" s="117" t="b">
        <v>1</v>
      </c>
      <c r="S83" s="117" t="b">
        <v>1</v>
      </c>
    </row>
    <row r="84" spans="1:19" x14ac:dyDescent="0.25">
      <c r="A84" s="117" t="s">
        <v>1312</v>
      </c>
      <c r="B84" s="180">
        <v>1</v>
      </c>
      <c r="C84" s="117">
        <v>2</v>
      </c>
      <c r="D84" s="181">
        <f>TPG!J84</f>
        <v>400061</v>
      </c>
      <c r="E84" s="117" t="b">
        <v>1</v>
      </c>
      <c r="F84" s="182" t="str">
        <f>RIGHT(TPG!C84,4)&amp;"."&amp;TPG!M84&amp;"."&amp;TPG!K84&amp;"."&amp;TPGPAY!$C$5</f>
        <v>2009.TPECG.I01.Ma22</v>
      </c>
      <c r="G84" s="183">
        <f t="shared" ca="1" si="0"/>
        <v>44697</v>
      </c>
      <c r="H84" s="316" cm="1">
        <f t="array" ref="H84">-IF(SUMPRODUCT((TPG!$Q$19:$AB$19=$B$5)*TPG!Q84:AB84)&lt;0,SUMPRODUCT((TPG!$Q$19:$AB$19=$B$5)*TPG!Q84:AB84),0)</f>
        <v>0</v>
      </c>
      <c r="I84" s="115">
        <f t="shared" ca="1" si="1"/>
        <v>44697</v>
      </c>
      <c r="J84" s="117">
        <v>3</v>
      </c>
      <c r="K84" s="117" t="b">
        <v>1</v>
      </c>
      <c r="L84" s="117" t="s">
        <v>1313</v>
      </c>
      <c r="M84" s="117" t="b">
        <v>1</v>
      </c>
      <c r="N84" s="117" t="s">
        <v>1276</v>
      </c>
      <c r="O84" s="182" t="str">
        <f>LEFT(TPG!D84,19)&amp;"."&amp;TPGCR!F84</f>
        <v>Brunswick Park Prim.2009.TPECG.I01.Ma22</v>
      </c>
      <c r="P84" s="185" t="str">
        <f>TPG!I84</f>
        <v>11294/543965</v>
      </c>
      <c r="Q84" s="117" t="b">
        <v>1</v>
      </c>
      <c r="R84" s="117" t="b">
        <v>1</v>
      </c>
      <c r="S84" s="117" t="b">
        <v>1</v>
      </c>
    </row>
    <row r="85" spans="1:19" x14ac:dyDescent="0.25">
      <c r="A85" s="117" t="s">
        <v>1312</v>
      </c>
      <c r="B85" s="180">
        <v>1</v>
      </c>
      <c r="C85" s="117">
        <v>2</v>
      </c>
      <c r="D85" s="181">
        <f>TPG!J85</f>
        <v>400050</v>
      </c>
      <c r="E85" s="117" t="b">
        <v>1</v>
      </c>
      <c r="F85" s="182" t="str">
        <f>RIGHT(TPG!C85,4)&amp;"."&amp;TPG!M85&amp;"."&amp;TPG!K85&amp;"."&amp;TPGPAY!$C$5</f>
        <v>2014.TPECG.I01.Ma22</v>
      </c>
      <c r="G85" s="183">
        <f t="shared" ref="G85:G148" ca="1" si="2">TODAY()</f>
        <v>44697</v>
      </c>
      <c r="H85" s="316" cm="1">
        <f t="array" ref="H85">-IF(SUMPRODUCT((TPG!$Q$19:$AB$19=$B$5)*TPG!Q85:AB85)&lt;0,SUMPRODUCT((TPG!$Q$19:$AB$19=$B$5)*TPG!Q85:AB85),0)</f>
        <v>0</v>
      </c>
      <c r="I85" s="115">
        <f t="shared" ref="I85:I148" ca="1" si="3">G85</f>
        <v>44697</v>
      </c>
      <c r="J85" s="117">
        <v>3</v>
      </c>
      <c r="K85" s="117" t="b">
        <v>1</v>
      </c>
      <c r="L85" s="117" t="s">
        <v>1313</v>
      </c>
      <c r="M85" s="117" t="b">
        <v>1</v>
      </c>
      <c r="N85" s="117" t="s">
        <v>1276</v>
      </c>
      <c r="O85" s="182" t="str">
        <f>LEFT(TPG!D85,19)&amp;"."&amp;TPGCR!F85</f>
        <v>Colindale School.2014.TPECG.I01.Ma22</v>
      </c>
      <c r="P85" s="185" t="str">
        <f>TPG!I85</f>
        <v>11294/543965</v>
      </c>
      <c r="Q85" s="117" t="b">
        <v>1</v>
      </c>
      <c r="R85" s="117" t="b">
        <v>1</v>
      </c>
      <c r="S85" s="117" t="b">
        <v>1</v>
      </c>
    </row>
    <row r="86" spans="1:19" x14ac:dyDescent="0.25">
      <c r="A86" s="117" t="s">
        <v>1312</v>
      </c>
      <c r="B86" s="180">
        <v>1</v>
      </c>
      <c r="C86" s="117">
        <v>2</v>
      </c>
      <c r="D86" s="181">
        <f>TPG!J86</f>
        <v>400059</v>
      </c>
      <c r="E86" s="117" t="b">
        <v>1</v>
      </c>
      <c r="F86" s="182" t="str">
        <f>RIGHT(TPG!C86,4)&amp;"."&amp;TPG!M86&amp;"."&amp;TPG!K86&amp;"."&amp;TPGPAY!$C$5</f>
        <v>2015.TPECG.I01.Ma22</v>
      </c>
      <c r="G86" s="183">
        <f t="shared" ca="1" si="2"/>
        <v>44697</v>
      </c>
      <c r="H86" s="316" cm="1">
        <f t="array" ref="H86">-IF(SUMPRODUCT((TPG!$Q$19:$AB$19=$B$5)*TPG!Q86:AB86)&lt;0,SUMPRODUCT((TPG!$Q$19:$AB$19=$B$5)*TPG!Q86:AB86),0)</f>
        <v>0</v>
      </c>
      <c r="I86" s="115">
        <f t="shared" ca="1" si="3"/>
        <v>44697</v>
      </c>
      <c r="J86" s="117">
        <v>3</v>
      </c>
      <c r="K86" s="117" t="b">
        <v>1</v>
      </c>
      <c r="L86" s="117" t="s">
        <v>1313</v>
      </c>
      <c r="M86" s="117" t="b">
        <v>1</v>
      </c>
      <c r="N86" s="117" t="s">
        <v>1276</v>
      </c>
      <c r="O86" s="182" t="str">
        <f>LEFT(TPG!D86,19)&amp;"."&amp;TPGCR!F86</f>
        <v>Coppetts Wood.2015.TPECG.I01.Ma22</v>
      </c>
      <c r="P86" s="185" t="str">
        <f>TPG!I86</f>
        <v>11294/543965</v>
      </c>
      <c r="Q86" s="117" t="b">
        <v>1</v>
      </c>
      <c r="R86" s="117" t="b">
        <v>1</v>
      </c>
      <c r="S86" s="117" t="b">
        <v>1</v>
      </c>
    </row>
    <row r="87" spans="1:19" x14ac:dyDescent="0.25">
      <c r="A87" s="117" t="s">
        <v>1312</v>
      </c>
      <c r="B87" s="180">
        <v>1</v>
      </c>
      <c r="C87" s="117">
        <v>2</v>
      </c>
      <c r="D87" s="181">
        <f>TPG!J87</f>
        <v>400036</v>
      </c>
      <c r="E87" s="117" t="b">
        <v>1</v>
      </c>
      <c r="F87" s="182" t="str">
        <f>RIGHT(TPG!C87,4)&amp;"."&amp;TPG!M87&amp;"."&amp;TPG!K87&amp;"."&amp;TPGPAY!$C$5</f>
        <v>2019.TPECG.I01.Ma22</v>
      </c>
      <c r="G87" s="183">
        <f t="shared" ca="1" si="2"/>
        <v>44697</v>
      </c>
      <c r="H87" s="316" cm="1">
        <f t="array" ref="H87">-IF(SUMPRODUCT((TPG!$Q$19:$AB$19=$B$5)*TPG!Q87:AB87)&lt;0,SUMPRODUCT((TPG!$Q$19:$AB$19=$B$5)*TPG!Q87:AB87),0)</f>
        <v>0</v>
      </c>
      <c r="I87" s="115">
        <f t="shared" ca="1" si="3"/>
        <v>44697</v>
      </c>
      <c r="J87" s="117">
        <v>3</v>
      </c>
      <c r="K87" s="117" t="b">
        <v>1</v>
      </c>
      <c r="L87" s="117" t="s">
        <v>1313</v>
      </c>
      <c r="M87" s="117" t="b">
        <v>1</v>
      </c>
      <c r="N87" s="117" t="s">
        <v>1276</v>
      </c>
      <c r="O87" s="182" t="str">
        <f>LEFT(TPG!D87,19)&amp;"."&amp;TPGCR!F87</f>
        <v>Deansbrook Infant S.2019.TPECG.I01.Ma22</v>
      </c>
      <c r="P87" s="185" t="str">
        <f>TPG!I87</f>
        <v>11294/543965</v>
      </c>
      <c r="Q87" s="117" t="b">
        <v>1</v>
      </c>
      <c r="R87" s="117" t="b">
        <v>1</v>
      </c>
      <c r="S87" s="117" t="b">
        <v>1</v>
      </c>
    </row>
    <row r="88" spans="1:19" x14ac:dyDescent="0.25">
      <c r="A88" s="117" t="s">
        <v>1312</v>
      </c>
      <c r="B88" s="180">
        <v>1</v>
      </c>
      <c r="C88" s="117">
        <v>2</v>
      </c>
      <c r="D88" s="181">
        <f>TPG!J88</f>
        <v>400042</v>
      </c>
      <c r="E88" s="117" t="b">
        <v>1</v>
      </c>
      <c r="F88" s="182" t="str">
        <f>RIGHT(TPG!C88,4)&amp;"."&amp;TPG!M88&amp;"."&amp;TPG!K88&amp;"."&amp;TPGPAY!$C$5</f>
        <v>2021.TPECG.I01.Ma22</v>
      </c>
      <c r="G88" s="183">
        <f t="shared" ca="1" si="2"/>
        <v>44697</v>
      </c>
      <c r="H88" s="316" cm="1">
        <f t="array" ref="H88">-IF(SUMPRODUCT((TPG!$Q$19:$AB$19=$B$5)*TPG!Q88:AB88)&lt;0,SUMPRODUCT((TPG!$Q$19:$AB$19=$B$5)*TPG!Q88:AB88),0)</f>
        <v>0</v>
      </c>
      <c r="I88" s="115">
        <f t="shared" ca="1" si="3"/>
        <v>44697</v>
      </c>
      <c r="J88" s="117">
        <v>3</v>
      </c>
      <c r="K88" s="117" t="b">
        <v>1</v>
      </c>
      <c r="L88" s="117" t="s">
        <v>1313</v>
      </c>
      <c r="M88" s="117" t="b">
        <v>1</v>
      </c>
      <c r="N88" s="117" t="s">
        <v>1276</v>
      </c>
      <c r="O88" s="182" t="str">
        <f>LEFT(TPG!D88,19)&amp;"."&amp;TPGCR!F88</f>
        <v>Dollis Primary Scho.2021.TPECG.I01.Ma22</v>
      </c>
      <c r="P88" s="185" t="str">
        <f>TPG!I88</f>
        <v>11294/543965</v>
      </c>
      <c r="Q88" s="117" t="b">
        <v>1</v>
      </c>
      <c r="R88" s="117" t="b">
        <v>1</v>
      </c>
      <c r="S88" s="117" t="b">
        <v>1</v>
      </c>
    </row>
    <row r="89" spans="1:19" x14ac:dyDescent="0.25">
      <c r="A89" s="117" t="s">
        <v>1312</v>
      </c>
      <c r="B89" s="180">
        <v>1</v>
      </c>
      <c r="C89" s="117">
        <v>2</v>
      </c>
      <c r="D89" s="181">
        <f>TPG!J89</f>
        <v>400159</v>
      </c>
      <c r="E89" s="117" t="b">
        <v>1</v>
      </c>
      <c r="F89" s="182" t="str">
        <f>RIGHT(TPG!C89,4)&amp;"."&amp;TPG!M89&amp;"."&amp;TPG!K89&amp;"."&amp;TPGPAY!$C$5</f>
        <v>2023.TPECG.I01.Ma22</v>
      </c>
      <c r="G89" s="183">
        <f t="shared" ca="1" si="2"/>
        <v>44697</v>
      </c>
      <c r="H89" s="316" cm="1">
        <f t="array" ref="H89">-IF(SUMPRODUCT((TPG!$Q$19:$AB$19=$B$5)*TPG!Q89:AB89)&lt;0,SUMPRODUCT((TPG!$Q$19:$AB$19=$B$5)*TPG!Q89:AB89),0)</f>
        <v>0</v>
      </c>
      <c r="I89" s="115">
        <f t="shared" ca="1" si="3"/>
        <v>44697</v>
      </c>
      <c r="J89" s="117">
        <v>3</v>
      </c>
      <c r="K89" s="117" t="b">
        <v>1</v>
      </c>
      <c r="L89" s="117" t="s">
        <v>1313</v>
      </c>
      <c r="M89" s="117" t="b">
        <v>1</v>
      </c>
      <c r="N89" s="117" t="s">
        <v>1276</v>
      </c>
      <c r="O89" s="182" t="str">
        <f>LEFT(TPG!D89,19)&amp;"."&amp;TPGCR!F89</f>
        <v>Edgware Primary Sch.2023.TPECG.I01.Ma22</v>
      </c>
      <c r="P89" s="185" t="str">
        <f>TPG!I89</f>
        <v>11294/543965</v>
      </c>
      <c r="Q89" s="117" t="b">
        <v>1</v>
      </c>
      <c r="R89" s="117" t="b">
        <v>1</v>
      </c>
      <c r="S89" s="117" t="b">
        <v>1</v>
      </c>
    </row>
    <row r="90" spans="1:19" x14ac:dyDescent="0.25">
      <c r="A90" s="117" t="s">
        <v>1312</v>
      </c>
      <c r="B90" s="180">
        <v>1</v>
      </c>
      <c r="C90" s="117">
        <v>2</v>
      </c>
      <c r="D90" s="181">
        <f>TPG!J90</f>
        <v>400047</v>
      </c>
      <c r="E90" s="117" t="b">
        <v>1</v>
      </c>
      <c r="F90" s="182" t="str">
        <f>RIGHT(TPG!C90,4)&amp;"."&amp;TPG!M90&amp;"."&amp;TPG!K90&amp;"."&amp;TPGPAY!$C$5</f>
        <v>2024.TPECG.I01.Ma22</v>
      </c>
      <c r="G90" s="183">
        <f t="shared" ca="1" si="2"/>
        <v>44697</v>
      </c>
      <c r="H90" s="316" cm="1">
        <f t="array" ref="H90">-IF(SUMPRODUCT((TPG!$Q$19:$AB$19=$B$5)*TPG!Q90:AB90)&lt;0,SUMPRODUCT((TPG!$Q$19:$AB$19=$B$5)*TPG!Q90:AB90),0)</f>
        <v>0</v>
      </c>
      <c r="I90" s="115">
        <f t="shared" ca="1" si="3"/>
        <v>44697</v>
      </c>
      <c r="J90" s="117">
        <v>3</v>
      </c>
      <c r="K90" s="117" t="b">
        <v>1</v>
      </c>
      <c r="L90" s="117" t="s">
        <v>1313</v>
      </c>
      <c r="M90" s="117" t="b">
        <v>1</v>
      </c>
      <c r="N90" s="117" t="s">
        <v>1276</v>
      </c>
      <c r="O90" s="182" t="str">
        <f>LEFT(TPG!D90,19)&amp;"."&amp;TPGCR!F90</f>
        <v>Fairway Primary Sch.2024.TPECG.I01.Ma22</v>
      </c>
      <c r="P90" s="185" t="str">
        <f>TPG!I90</f>
        <v>11294/543965</v>
      </c>
      <c r="Q90" s="117" t="b">
        <v>1</v>
      </c>
      <c r="R90" s="117" t="b">
        <v>1</v>
      </c>
      <c r="S90" s="117" t="b">
        <v>1</v>
      </c>
    </row>
    <row r="91" spans="1:19" x14ac:dyDescent="0.25">
      <c r="A91" s="117" t="s">
        <v>1312</v>
      </c>
      <c r="B91" s="180">
        <v>1</v>
      </c>
      <c r="C91" s="117">
        <v>2</v>
      </c>
      <c r="D91" s="181">
        <f>TPG!J91</f>
        <v>400082</v>
      </c>
      <c r="E91" s="117" t="b">
        <v>1</v>
      </c>
      <c r="F91" s="182" t="str">
        <f>RIGHT(TPG!C91,4)&amp;"."&amp;TPG!M91&amp;"."&amp;TPG!K91&amp;"."&amp;TPGPAY!$C$5</f>
        <v>2026.TPECG.I01.Ma22</v>
      </c>
      <c r="G91" s="183">
        <f t="shared" ca="1" si="2"/>
        <v>44697</v>
      </c>
      <c r="H91" s="316" cm="1">
        <f t="array" ref="H91">-IF(SUMPRODUCT((TPG!$Q$19:$AB$19=$B$5)*TPG!Q91:AB91)&lt;0,SUMPRODUCT((TPG!$Q$19:$AB$19=$B$5)*TPG!Q91:AB91),0)</f>
        <v>0</v>
      </c>
      <c r="I91" s="115">
        <f t="shared" ca="1" si="3"/>
        <v>44697</v>
      </c>
      <c r="J91" s="117">
        <v>3</v>
      </c>
      <c r="K91" s="117" t="b">
        <v>1</v>
      </c>
      <c r="L91" s="117" t="s">
        <v>1313</v>
      </c>
      <c r="M91" s="117" t="b">
        <v>1</v>
      </c>
      <c r="N91" s="117" t="s">
        <v>1276</v>
      </c>
      <c r="O91" s="182" t="str">
        <f>LEFT(TPG!D91,19)&amp;"."&amp;TPGCR!F91</f>
        <v>Frith Manor School.2026.TPECG.I01.Ma22</v>
      </c>
      <c r="P91" s="185" t="str">
        <f>TPG!I91</f>
        <v>11294/543965</v>
      </c>
      <c r="Q91" s="117" t="b">
        <v>1</v>
      </c>
      <c r="R91" s="117" t="b">
        <v>1</v>
      </c>
      <c r="S91" s="117" t="b">
        <v>1</v>
      </c>
    </row>
    <row r="92" spans="1:19" x14ac:dyDescent="0.25">
      <c r="A92" s="117" t="s">
        <v>1312</v>
      </c>
      <c r="B92" s="180">
        <v>1</v>
      </c>
      <c r="C92" s="117">
        <v>2</v>
      </c>
      <c r="D92" s="181">
        <f>TPG!J92</f>
        <v>400035</v>
      </c>
      <c r="E92" s="117" t="b">
        <v>1</v>
      </c>
      <c r="F92" s="182" t="str">
        <f>RIGHT(TPG!C92,4)&amp;"."&amp;TPG!M92&amp;"."&amp;TPG!K92&amp;"."&amp;TPGPAY!$C$5</f>
        <v>2029.TPECG.I01.Ma22</v>
      </c>
      <c r="G92" s="183">
        <f t="shared" ca="1" si="2"/>
        <v>44697</v>
      </c>
      <c r="H92" s="316" cm="1">
        <f t="array" ref="H92">-IF(SUMPRODUCT((TPG!$Q$19:$AB$19=$B$5)*TPG!Q92:AB92)&lt;0,SUMPRODUCT((TPG!$Q$19:$AB$19=$B$5)*TPG!Q92:AB92),0)</f>
        <v>0</v>
      </c>
      <c r="I92" s="115">
        <f t="shared" ca="1" si="3"/>
        <v>44697</v>
      </c>
      <c r="J92" s="117">
        <v>3</v>
      </c>
      <c r="K92" s="117" t="b">
        <v>1</v>
      </c>
      <c r="L92" s="117" t="s">
        <v>1313</v>
      </c>
      <c r="M92" s="117" t="b">
        <v>1</v>
      </c>
      <c r="N92" s="117" t="s">
        <v>1276</v>
      </c>
      <c r="O92" s="182" t="str">
        <f>LEFT(TPG!D92,19)&amp;"."&amp;TPGCR!F92</f>
        <v>Goldbeaters Primary.2029.TPECG.I01.Ma22</v>
      </c>
      <c r="P92" s="185" t="str">
        <f>TPG!I92</f>
        <v>11294/543965</v>
      </c>
      <c r="Q92" s="117" t="b">
        <v>1</v>
      </c>
      <c r="R92" s="117" t="b">
        <v>1</v>
      </c>
      <c r="S92" s="117" t="b">
        <v>1</v>
      </c>
    </row>
    <row r="93" spans="1:19" x14ac:dyDescent="0.25">
      <c r="A93" s="117" t="s">
        <v>1312</v>
      </c>
      <c r="B93" s="180">
        <v>1</v>
      </c>
      <c r="C93" s="117">
        <v>2</v>
      </c>
      <c r="D93" s="181">
        <f>TPG!J93</f>
        <v>400026</v>
      </c>
      <c r="E93" s="117" t="b">
        <v>1</v>
      </c>
      <c r="F93" s="182" t="str">
        <f>RIGHT(TPG!C93,4)&amp;"."&amp;TPG!M93&amp;"."&amp;TPG!K93&amp;"."&amp;TPGPAY!$C$5</f>
        <v>2031.TPECG.I01.Ma22</v>
      </c>
      <c r="G93" s="183">
        <f t="shared" ca="1" si="2"/>
        <v>44697</v>
      </c>
      <c r="H93" s="316" cm="1">
        <f t="array" ref="H93">-IF(SUMPRODUCT((TPG!$Q$19:$AB$19=$B$5)*TPG!Q93:AB93)&lt;0,SUMPRODUCT((TPG!$Q$19:$AB$19=$B$5)*TPG!Q93:AB93),0)</f>
        <v>0</v>
      </c>
      <c r="I93" s="115">
        <f t="shared" ca="1" si="3"/>
        <v>44697</v>
      </c>
      <c r="J93" s="117">
        <v>3</v>
      </c>
      <c r="K93" s="117" t="b">
        <v>1</v>
      </c>
      <c r="L93" s="117" t="s">
        <v>1313</v>
      </c>
      <c r="M93" s="117" t="b">
        <v>1</v>
      </c>
      <c r="N93" s="117" t="s">
        <v>1276</v>
      </c>
      <c r="O93" s="182" t="str">
        <f>LEFT(TPG!D93,19)&amp;"."&amp;TPGCR!F93</f>
        <v>Hollickwood JMI Sch.2031.TPECG.I01.Ma22</v>
      </c>
      <c r="P93" s="185" t="str">
        <f>TPG!I93</f>
        <v>11294/543965</v>
      </c>
      <c r="Q93" s="117" t="b">
        <v>1</v>
      </c>
      <c r="R93" s="117" t="b">
        <v>1</v>
      </c>
      <c r="S93" s="117" t="b">
        <v>1</v>
      </c>
    </row>
    <row r="94" spans="1:19" x14ac:dyDescent="0.25">
      <c r="A94" s="117" t="s">
        <v>1312</v>
      </c>
      <c r="B94" s="180">
        <v>1</v>
      </c>
      <c r="C94" s="117">
        <v>2</v>
      </c>
      <c r="D94" s="181">
        <f>TPG!J94</f>
        <v>400084</v>
      </c>
      <c r="E94" s="117" t="b">
        <v>1</v>
      </c>
      <c r="F94" s="182" t="str">
        <f>RIGHT(TPG!C94,4)&amp;"."&amp;TPG!M94&amp;"."&amp;TPG!K94&amp;"."&amp;TPGPAY!$C$5</f>
        <v>2032.TPECG.I01.Ma22</v>
      </c>
      <c r="G94" s="183">
        <f t="shared" ca="1" si="2"/>
        <v>44697</v>
      </c>
      <c r="H94" s="316" cm="1">
        <f t="array" ref="H94">-IF(SUMPRODUCT((TPG!$Q$19:$AB$19=$B$5)*TPG!Q94:AB94)&lt;0,SUMPRODUCT((TPG!$Q$19:$AB$19=$B$5)*TPG!Q94:AB94),0)</f>
        <v>0</v>
      </c>
      <c r="I94" s="115">
        <f t="shared" ca="1" si="3"/>
        <v>44697</v>
      </c>
      <c r="J94" s="117">
        <v>3</v>
      </c>
      <c r="K94" s="117" t="b">
        <v>1</v>
      </c>
      <c r="L94" s="117" t="s">
        <v>1313</v>
      </c>
      <c r="M94" s="117" t="b">
        <v>1</v>
      </c>
      <c r="N94" s="117" t="s">
        <v>1276</v>
      </c>
      <c r="O94" s="182" t="str">
        <f>LEFT(TPG!D94,19)&amp;"."&amp;TPGCR!F94</f>
        <v>Holly Park School.2032.TPECG.I01.Ma22</v>
      </c>
      <c r="P94" s="185" t="str">
        <f>TPG!I94</f>
        <v>11294/543965</v>
      </c>
      <c r="Q94" s="117" t="b">
        <v>1</v>
      </c>
      <c r="R94" s="117" t="b">
        <v>1</v>
      </c>
      <c r="S94" s="117" t="b">
        <v>1</v>
      </c>
    </row>
    <row r="95" spans="1:19" x14ac:dyDescent="0.25">
      <c r="A95" s="117" t="s">
        <v>1312</v>
      </c>
      <c r="B95" s="180">
        <v>1</v>
      </c>
      <c r="C95" s="117">
        <v>2</v>
      </c>
      <c r="D95" s="181">
        <f>TPG!J95</f>
        <v>400046</v>
      </c>
      <c r="E95" s="117" t="b">
        <v>1</v>
      </c>
      <c r="F95" s="182" t="str">
        <f>RIGHT(TPG!C95,4)&amp;"."&amp;TPG!M95&amp;"."&amp;TPG!K95&amp;"."&amp;TPGPAY!$C$5</f>
        <v>2036.TPECG.I01.Ma22</v>
      </c>
      <c r="G95" s="183">
        <f t="shared" ca="1" si="2"/>
        <v>44697</v>
      </c>
      <c r="H95" s="316" cm="1">
        <f t="array" ref="H95">-IF(SUMPRODUCT((TPG!$Q$19:$AB$19=$B$5)*TPG!Q95:AB95)&lt;0,SUMPRODUCT((TPG!$Q$19:$AB$19=$B$5)*TPG!Q95:AB95),0)</f>
        <v>0</v>
      </c>
      <c r="I95" s="115">
        <f t="shared" ca="1" si="3"/>
        <v>44697</v>
      </c>
      <c r="J95" s="117">
        <v>3</v>
      </c>
      <c r="K95" s="117" t="b">
        <v>1</v>
      </c>
      <c r="L95" s="117" t="s">
        <v>1313</v>
      </c>
      <c r="M95" s="117" t="b">
        <v>1</v>
      </c>
      <c r="N95" s="117" t="s">
        <v>1276</v>
      </c>
      <c r="O95" s="182" t="str">
        <f>LEFT(TPG!D95,19)&amp;"."&amp;TPGCR!F95</f>
        <v>Livingstone School.2036.TPECG.I01.Ma22</v>
      </c>
      <c r="P95" s="185" t="str">
        <f>TPG!I95</f>
        <v>11294/543965</v>
      </c>
      <c r="Q95" s="117" t="b">
        <v>1</v>
      </c>
      <c r="R95" s="117" t="b">
        <v>1</v>
      </c>
      <c r="S95" s="117" t="b">
        <v>1</v>
      </c>
    </row>
    <row r="96" spans="1:19" x14ac:dyDescent="0.25">
      <c r="A96" s="117" t="s">
        <v>1312</v>
      </c>
      <c r="B96" s="180">
        <v>1</v>
      </c>
      <c r="C96" s="117">
        <v>2</v>
      </c>
      <c r="D96" s="181">
        <f>TPG!J96</f>
        <v>400030</v>
      </c>
      <c r="E96" s="117" t="b">
        <v>1</v>
      </c>
      <c r="F96" s="182" t="str">
        <f>RIGHT(TPG!C96,4)&amp;"."&amp;TPG!M96&amp;"."&amp;TPG!K96&amp;"."&amp;TPGPAY!$C$5</f>
        <v>2037.TPECG.I01.Ma22</v>
      </c>
      <c r="G96" s="183">
        <f t="shared" ca="1" si="2"/>
        <v>44697</v>
      </c>
      <c r="H96" s="316" cm="1">
        <f t="array" ref="H96">-IF(SUMPRODUCT((TPG!$Q$19:$AB$19=$B$5)*TPG!Q96:AB96)&lt;0,SUMPRODUCT((TPG!$Q$19:$AB$19=$B$5)*TPG!Q96:AB96),0)</f>
        <v>0</v>
      </c>
      <c r="I96" s="115">
        <f t="shared" ca="1" si="3"/>
        <v>44697</v>
      </c>
      <c r="J96" s="117">
        <v>3</v>
      </c>
      <c r="K96" s="117" t="b">
        <v>1</v>
      </c>
      <c r="L96" s="117" t="s">
        <v>1313</v>
      </c>
      <c r="M96" s="117" t="b">
        <v>1</v>
      </c>
      <c r="N96" s="117" t="s">
        <v>1276</v>
      </c>
      <c r="O96" s="182" t="str">
        <f>LEFT(TPG!D96,19)&amp;"."&amp;TPGCR!F96</f>
        <v>Manorside Primary S.2037.TPECG.I01.Ma22</v>
      </c>
      <c r="P96" s="185" t="str">
        <f>TPG!I96</f>
        <v>11294/543965</v>
      </c>
      <c r="Q96" s="117" t="b">
        <v>1</v>
      </c>
      <c r="R96" s="117" t="b">
        <v>1</v>
      </c>
      <c r="S96" s="117" t="b">
        <v>1</v>
      </c>
    </row>
    <row r="97" spans="1:19" x14ac:dyDescent="0.25">
      <c r="A97" s="117" t="s">
        <v>1312</v>
      </c>
      <c r="B97" s="180">
        <v>1</v>
      </c>
      <c r="C97" s="117">
        <v>2</v>
      </c>
      <c r="D97" s="181">
        <f>TPG!J97</f>
        <v>400089</v>
      </c>
      <c r="E97" s="117" t="b">
        <v>1</v>
      </c>
      <c r="F97" s="182" t="str">
        <f>RIGHT(TPG!C97,4)&amp;"."&amp;TPG!M97&amp;"."&amp;TPG!K97&amp;"."&amp;TPGPAY!$C$5</f>
        <v>2045.TPECG.I01.Ma22</v>
      </c>
      <c r="G97" s="183">
        <f t="shared" ca="1" si="2"/>
        <v>44697</v>
      </c>
      <c r="H97" s="316" cm="1">
        <f t="array" ref="H97">-IF(SUMPRODUCT((TPG!$Q$19:$AB$19=$B$5)*TPG!Q97:AB97)&lt;0,SUMPRODUCT((TPG!$Q$19:$AB$19=$B$5)*TPG!Q97:AB97),0)</f>
        <v>0</v>
      </c>
      <c r="I97" s="115">
        <f t="shared" ca="1" si="3"/>
        <v>44697</v>
      </c>
      <c r="J97" s="117">
        <v>3</v>
      </c>
      <c r="K97" s="117" t="b">
        <v>1</v>
      </c>
      <c r="L97" s="117" t="s">
        <v>1313</v>
      </c>
      <c r="M97" s="117" t="b">
        <v>1</v>
      </c>
      <c r="N97" s="117" t="s">
        <v>1276</v>
      </c>
      <c r="O97" s="182" t="str">
        <f>LEFT(TPG!D97,19)&amp;"."&amp;TPGCR!F97</f>
        <v>Northside School.2045.TPECG.I01.Ma22</v>
      </c>
      <c r="P97" s="185" t="str">
        <f>TPG!I97</f>
        <v>11294/543965</v>
      </c>
      <c r="Q97" s="117" t="b">
        <v>1</v>
      </c>
      <c r="R97" s="117" t="b">
        <v>1</v>
      </c>
      <c r="S97" s="117" t="b">
        <v>1</v>
      </c>
    </row>
    <row r="98" spans="1:19" x14ac:dyDescent="0.25">
      <c r="A98" s="117" t="s">
        <v>1312</v>
      </c>
      <c r="B98" s="180">
        <v>1</v>
      </c>
      <c r="C98" s="117">
        <v>2</v>
      </c>
      <c r="D98" s="181">
        <f>TPG!J98</f>
        <v>400101</v>
      </c>
      <c r="E98" s="117" t="b">
        <v>1</v>
      </c>
      <c r="F98" s="182" t="str">
        <f>RIGHT(TPG!C98,4)&amp;"."&amp;TPG!M98&amp;"."&amp;TPG!K98&amp;"."&amp;TPGPAY!$C$5</f>
        <v>2055.TPECG.I01.Ma22</v>
      </c>
      <c r="G98" s="183">
        <f t="shared" ca="1" si="2"/>
        <v>44697</v>
      </c>
      <c r="H98" s="316" cm="1">
        <f t="array" ref="H98">-IF(SUMPRODUCT((TPG!$Q$19:$AB$19=$B$5)*TPG!Q98:AB98)&lt;0,SUMPRODUCT((TPG!$Q$19:$AB$19=$B$5)*TPG!Q98:AB98),0)</f>
        <v>0</v>
      </c>
      <c r="I98" s="115">
        <f t="shared" ca="1" si="3"/>
        <v>44697</v>
      </c>
      <c r="J98" s="117">
        <v>3</v>
      </c>
      <c r="K98" s="117" t="b">
        <v>1</v>
      </c>
      <c r="L98" s="117" t="s">
        <v>1313</v>
      </c>
      <c r="M98" s="117" t="b">
        <v>1</v>
      </c>
      <c r="N98" s="117" t="s">
        <v>1276</v>
      </c>
      <c r="O98" s="182" t="str">
        <f>LEFT(TPG!D98,19)&amp;"."&amp;TPGCR!F98</f>
        <v>Tudor School.2055.TPECG.I01.Ma22</v>
      </c>
      <c r="P98" s="185" t="str">
        <f>TPG!I98</f>
        <v>11294/543965</v>
      </c>
      <c r="Q98" s="117" t="b">
        <v>1</v>
      </c>
      <c r="R98" s="117" t="b">
        <v>1</v>
      </c>
      <c r="S98" s="117" t="b">
        <v>1</v>
      </c>
    </row>
    <row r="99" spans="1:19" x14ac:dyDescent="0.25">
      <c r="A99" s="117" t="s">
        <v>1312</v>
      </c>
      <c r="B99" s="180">
        <v>1</v>
      </c>
      <c r="C99" s="117">
        <v>2</v>
      </c>
      <c r="D99" s="181">
        <f>TPG!J99</f>
        <v>400053</v>
      </c>
      <c r="E99" s="117" t="b">
        <v>1</v>
      </c>
      <c r="F99" s="182" t="str">
        <f>RIGHT(TPG!C99,4)&amp;"."&amp;TPG!M99&amp;"."&amp;TPG!K99&amp;"."&amp;TPGPAY!$C$5</f>
        <v>2057.TPECG.I01.Ma22</v>
      </c>
      <c r="G99" s="183">
        <f t="shared" ca="1" si="2"/>
        <v>44697</v>
      </c>
      <c r="H99" s="316" cm="1">
        <f t="array" ref="H99">-IF(SUMPRODUCT((TPG!$Q$19:$AB$19=$B$5)*TPG!Q99:AB99)&lt;0,SUMPRODUCT((TPG!$Q$19:$AB$19=$B$5)*TPG!Q99:AB99),0)</f>
        <v>0</v>
      </c>
      <c r="I99" s="115">
        <f t="shared" ca="1" si="3"/>
        <v>44697</v>
      </c>
      <c r="J99" s="117">
        <v>3</v>
      </c>
      <c r="K99" s="117" t="b">
        <v>1</v>
      </c>
      <c r="L99" s="117" t="s">
        <v>1313</v>
      </c>
      <c r="M99" s="117" t="b">
        <v>1</v>
      </c>
      <c r="N99" s="117" t="s">
        <v>1276</v>
      </c>
      <c r="O99" s="182" t="str">
        <f>LEFT(TPG!D99,19)&amp;"."&amp;TPGCR!F99</f>
        <v>Underhill School.2057.TPECG.I01.Ma22</v>
      </c>
      <c r="P99" s="185" t="str">
        <f>TPG!I99</f>
        <v>11294/543965</v>
      </c>
      <c r="Q99" s="117" t="b">
        <v>1</v>
      </c>
      <c r="R99" s="117" t="b">
        <v>1</v>
      </c>
      <c r="S99" s="117" t="b">
        <v>1</v>
      </c>
    </row>
    <row r="100" spans="1:19" x14ac:dyDescent="0.25">
      <c r="A100" s="117" t="s">
        <v>1312</v>
      </c>
      <c r="B100" s="180">
        <v>1</v>
      </c>
      <c r="C100" s="117">
        <v>2</v>
      </c>
      <c r="D100" s="181">
        <f>TPG!J100</f>
        <v>400011</v>
      </c>
      <c r="E100" s="117" t="b">
        <v>1</v>
      </c>
      <c r="F100" s="182" t="str">
        <f>RIGHT(TPG!C100,4)&amp;"."&amp;TPG!M100&amp;"."&amp;TPG!K100&amp;"."&amp;TPGPAY!$C$5</f>
        <v>2060.TPECG.I01.Ma22</v>
      </c>
      <c r="G100" s="183">
        <f t="shared" ca="1" si="2"/>
        <v>44697</v>
      </c>
      <c r="H100" s="316" cm="1">
        <f t="array" ref="H100">-IF(SUMPRODUCT((TPG!$Q$19:$AB$19=$B$5)*TPG!Q100:AB100)&lt;0,SUMPRODUCT((TPG!$Q$19:$AB$19=$B$5)*TPG!Q100:AB100),0)</f>
        <v>0</v>
      </c>
      <c r="I100" s="115">
        <f t="shared" ca="1" si="3"/>
        <v>44697</v>
      </c>
      <c r="J100" s="117">
        <v>3</v>
      </c>
      <c r="K100" s="117" t="b">
        <v>1</v>
      </c>
      <c r="L100" s="117" t="s">
        <v>1313</v>
      </c>
      <c r="M100" s="117" t="b">
        <v>1</v>
      </c>
      <c r="N100" s="117" t="s">
        <v>1276</v>
      </c>
      <c r="O100" s="182" t="str">
        <f>LEFT(TPG!D100,19)&amp;"."&amp;TPGCR!F100</f>
        <v>Whitings Hill Prima.2060.TPECG.I01.Ma22</v>
      </c>
      <c r="P100" s="185" t="str">
        <f>TPG!I100</f>
        <v>11294/543965</v>
      </c>
      <c r="Q100" s="117" t="b">
        <v>1</v>
      </c>
      <c r="R100" s="117" t="b">
        <v>1</v>
      </c>
      <c r="S100" s="117" t="b">
        <v>1</v>
      </c>
    </row>
    <row r="101" spans="1:19" x14ac:dyDescent="0.25">
      <c r="A101" s="117" t="s">
        <v>1312</v>
      </c>
      <c r="B101" s="180">
        <v>1</v>
      </c>
      <c r="C101" s="117">
        <v>2</v>
      </c>
      <c r="D101" s="181">
        <f>TPG!J101</f>
        <v>400038</v>
      </c>
      <c r="E101" s="117" t="b">
        <v>1</v>
      </c>
      <c r="F101" s="182" t="str">
        <f>RIGHT(TPG!C101,4)&amp;"."&amp;TPG!M101&amp;"."&amp;TPG!K101&amp;"."&amp;TPGPAY!$C$5</f>
        <v>2070.TPECG.I01.Ma22</v>
      </c>
      <c r="G101" s="183">
        <f t="shared" ca="1" si="2"/>
        <v>44697</v>
      </c>
      <c r="H101" s="316" cm="1">
        <f t="array" ref="H101">-IF(SUMPRODUCT((TPG!$Q$19:$AB$19=$B$5)*TPG!Q101:AB101)&lt;0,SUMPRODUCT((TPG!$Q$19:$AB$19=$B$5)*TPG!Q101:AB101),0)</f>
        <v>0</v>
      </c>
      <c r="I101" s="115">
        <f t="shared" ca="1" si="3"/>
        <v>44697</v>
      </c>
      <c r="J101" s="117">
        <v>3</v>
      </c>
      <c r="K101" s="117" t="b">
        <v>1</v>
      </c>
      <c r="L101" s="117" t="s">
        <v>1313</v>
      </c>
      <c r="M101" s="117" t="b">
        <v>1</v>
      </c>
      <c r="N101" s="117" t="s">
        <v>1276</v>
      </c>
      <c r="O101" s="182" t="str">
        <f>LEFT(TPG!D101,19)&amp;"."&amp;TPGCR!F101</f>
        <v>Sunnyfields Primary.2070.TPECG.I01.Ma22</v>
      </c>
      <c r="P101" s="185" t="str">
        <f>TPG!I101</f>
        <v>11294/543965</v>
      </c>
      <c r="Q101" s="117" t="b">
        <v>1</v>
      </c>
      <c r="R101" s="117" t="b">
        <v>1</v>
      </c>
      <c r="S101" s="117" t="b">
        <v>1</v>
      </c>
    </row>
    <row r="102" spans="1:19" x14ac:dyDescent="0.25">
      <c r="A102" s="117" t="s">
        <v>1312</v>
      </c>
      <c r="B102" s="180">
        <v>1</v>
      </c>
      <c r="C102" s="117">
        <v>2</v>
      </c>
      <c r="D102" s="181">
        <f>TPG!J102</f>
        <v>400012</v>
      </c>
      <c r="E102" s="117" t="b">
        <v>1</v>
      </c>
      <c r="F102" s="182" t="str">
        <f>RIGHT(TPG!C102,4)&amp;"."&amp;TPG!M102&amp;"."&amp;TPG!K102&amp;"."&amp;TPGPAY!$C$5</f>
        <v>2071.TPECG.I01.Ma22</v>
      </c>
      <c r="G102" s="183">
        <f t="shared" ca="1" si="2"/>
        <v>44697</v>
      </c>
      <c r="H102" s="316" cm="1">
        <f t="array" ref="H102">-IF(SUMPRODUCT((TPG!$Q$19:$AB$19=$B$5)*TPG!Q102:AB102)&lt;0,SUMPRODUCT((TPG!$Q$19:$AB$19=$B$5)*TPG!Q102:AB102),0)</f>
        <v>0</v>
      </c>
      <c r="I102" s="115">
        <f t="shared" ca="1" si="3"/>
        <v>44697</v>
      </c>
      <c r="J102" s="117">
        <v>3</v>
      </c>
      <c r="K102" s="117" t="b">
        <v>1</v>
      </c>
      <c r="L102" s="117" t="s">
        <v>1313</v>
      </c>
      <c r="M102" s="117" t="b">
        <v>1</v>
      </c>
      <c r="N102" s="117" t="s">
        <v>1276</v>
      </c>
      <c r="O102" s="182" t="str">
        <f>LEFT(TPG!D102,19)&amp;"."&amp;TPGCR!F102</f>
        <v>Queenswell Infant a.2071.TPECG.I01.Ma22</v>
      </c>
      <c r="P102" s="185" t="str">
        <f>TPG!I102</f>
        <v>11294/543965</v>
      </c>
      <c r="Q102" s="117" t="b">
        <v>1</v>
      </c>
      <c r="R102" s="117" t="b">
        <v>1</v>
      </c>
      <c r="S102" s="117" t="b">
        <v>1</v>
      </c>
    </row>
    <row r="103" spans="1:19" x14ac:dyDescent="0.25">
      <c r="A103" s="117" t="s">
        <v>1312</v>
      </c>
      <c r="B103" s="180">
        <v>1</v>
      </c>
      <c r="C103" s="117">
        <v>2</v>
      </c>
      <c r="D103" s="181">
        <f>TPG!J103</f>
        <v>400039</v>
      </c>
      <c r="E103" s="117" t="b">
        <v>1</v>
      </c>
      <c r="F103" s="182" t="str">
        <f>RIGHT(TPG!C103,4)&amp;"."&amp;TPG!M103&amp;"."&amp;TPG!K103&amp;"."&amp;TPGPAY!$C$5</f>
        <v>3302.TPECG.I01.Ma22</v>
      </c>
      <c r="G103" s="183">
        <f t="shared" ca="1" si="2"/>
        <v>44697</v>
      </c>
      <c r="H103" s="316" cm="1">
        <f t="array" ref="H103">-IF(SUMPRODUCT((TPG!$Q$19:$AB$19=$B$5)*TPG!Q103:AB103)&lt;0,SUMPRODUCT((TPG!$Q$19:$AB$19=$B$5)*TPG!Q103:AB103),0)</f>
        <v>0</v>
      </c>
      <c r="I103" s="115">
        <f t="shared" ca="1" si="3"/>
        <v>44697</v>
      </c>
      <c r="J103" s="117">
        <v>3</v>
      </c>
      <c r="K103" s="117" t="b">
        <v>1</v>
      </c>
      <c r="L103" s="117" t="s">
        <v>1313</v>
      </c>
      <c r="M103" s="117" t="b">
        <v>1</v>
      </c>
      <c r="N103" s="117" t="s">
        <v>1276</v>
      </c>
      <c r="O103" s="182" t="str">
        <f>LEFT(TPG!D103,19)&amp;"."&amp;TPGCR!F103</f>
        <v>Christ Church CE Pr.3302.TPECG.I01.Ma22</v>
      </c>
      <c r="P103" s="185" t="str">
        <f>TPG!I103</f>
        <v>11294/543965</v>
      </c>
      <c r="Q103" s="117" t="b">
        <v>1</v>
      </c>
      <c r="R103" s="117" t="b">
        <v>1</v>
      </c>
      <c r="S103" s="117" t="b">
        <v>1</v>
      </c>
    </row>
    <row r="104" spans="1:19" x14ac:dyDescent="0.25">
      <c r="A104" s="117" t="s">
        <v>1312</v>
      </c>
      <c r="B104" s="180">
        <v>1</v>
      </c>
      <c r="C104" s="117">
        <v>2</v>
      </c>
      <c r="D104" s="181">
        <f>TPG!J104</f>
        <v>400008</v>
      </c>
      <c r="E104" s="117" t="b">
        <v>1</v>
      </c>
      <c r="F104" s="182" t="str">
        <f>RIGHT(TPG!C104,4)&amp;"."&amp;TPG!M104&amp;"."&amp;TPG!K104&amp;"."&amp;TPGPAY!$C$5</f>
        <v>3304.TPECG.I01.Ma22</v>
      </c>
      <c r="G104" s="183">
        <f t="shared" ca="1" si="2"/>
        <v>44697</v>
      </c>
      <c r="H104" s="316" cm="1">
        <f t="array" ref="H104">-IF(SUMPRODUCT((TPG!$Q$19:$AB$19=$B$5)*TPG!Q104:AB104)&lt;0,SUMPRODUCT((TPG!$Q$19:$AB$19=$B$5)*TPG!Q104:AB104),0)</f>
        <v>0</v>
      </c>
      <c r="I104" s="115">
        <f t="shared" ca="1" si="3"/>
        <v>44697</v>
      </c>
      <c r="J104" s="117">
        <v>3</v>
      </c>
      <c r="K104" s="117" t="b">
        <v>1</v>
      </c>
      <c r="L104" s="117" t="s">
        <v>1313</v>
      </c>
      <c r="M104" s="117" t="b">
        <v>1</v>
      </c>
      <c r="N104" s="117" t="s">
        <v>1276</v>
      </c>
      <c r="O104" s="182" t="str">
        <f>LEFT(TPG!D104,19)&amp;"."&amp;TPGCR!F104</f>
        <v>Holy Trinity School.3304.TPECG.I01.Ma22</v>
      </c>
      <c r="P104" s="185" t="str">
        <f>TPG!I104</f>
        <v>11294/543965</v>
      </c>
      <c r="Q104" s="117" t="b">
        <v>1</v>
      </c>
      <c r="R104" s="117" t="b">
        <v>1</v>
      </c>
      <c r="S104" s="117" t="b">
        <v>1</v>
      </c>
    </row>
    <row r="105" spans="1:19" x14ac:dyDescent="0.25">
      <c r="A105" s="117" t="s">
        <v>1312</v>
      </c>
      <c r="B105" s="180">
        <v>1</v>
      </c>
      <c r="C105" s="117">
        <v>2</v>
      </c>
      <c r="D105" s="181">
        <f>TPG!J105</f>
        <v>400114</v>
      </c>
      <c r="E105" s="117" t="b">
        <v>1</v>
      </c>
      <c r="F105" s="182" t="str">
        <f>RIGHT(TPG!C105,4)&amp;"."&amp;TPG!M105&amp;"."&amp;TPG!K105&amp;"."&amp;TPGPAY!$C$5</f>
        <v>3307.TPECG.I01.Ma22</v>
      </c>
      <c r="G105" s="183">
        <f t="shared" ca="1" si="2"/>
        <v>44697</v>
      </c>
      <c r="H105" s="316" cm="1">
        <f t="array" ref="H105">-IF(SUMPRODUCT((TPG!$Q$19:$AB$19=$B$5)*TPG!Q105:AB105)&lt;0,SUMPRODUCT((TPG!$Q$19:$AB$19=$B$5)*TPG!Q105:AB105),0)</f>
        <v>0</v>
      </c>
      <c r="I105" s="115">
        <f t="shared" ca="1" si="3"/>
        <v>44697</v>
      </c>
      <c r="J105" s="117">
        <v>3</v>
      </c>
      <c r="K105" s="117" t="b">
        <v>1</v>
      </c>
      <c r="L105" s="117" t="s">
        <v>1313</v>
      </c>
      <c r="M105" s="117" t="b">
        <v>1</v>
      </c>
      <c r="N105" s="117" t="s">
        <v>1276</v>
      </c>
      <c r="O105" s="182" t="str">
        <f>LEFT(TPG!D105,19)&amp;"."&amp;TPGCR!F105</f>
        <v>St John's CE School.3307.TPECG.I01.Ma22</v>
      </c>
      <c r="P105" s="185" t="str">
        <f>TPG!I105</f>
        <v>11294/543965</v>
      </c>
      <c r="Q105" s="117" t="b">
        <v>1</v>
      </c>
      <c r="R105" s="117" t="b">
        <v>1</v>
      </c>
      <c r="S105" s="117" t="b">
        <v>1</v>
      </c>
    </row>
    <row r="106" spans="1:19" x14ac:dyDescent="0.25">
      <c r="A106" s="117" t="s">
        <v>1312</v>
      </c>
      <c r="B106" s="180">
        <v>1</v>
      </c>
      <c r="C106" s="117">
        <v>2</v>
      </c>
      <c r="D106" s="181">
        <f>TPG!J106</f>
        <v>400098</v>
      </c>
      <c r="E106" s="117" t="b">
        <v>1</v>
      </c>
      <c r="F106" s="182" t="str">
        <f>RIGHT(TPG!C106,4)&amp;"."&amp;TPG!M106&amp;"."&amp;TPG!K106&amp;"."&amp;TPGPAY!$C$5</f>
        <v>3309.TPECG.I01.Ma22</v>
      </c>
      <c r="G106" s="183">
        <f t="shared" ca="1" si="2"/>
        <v>44697</v>
      </c>
      <c r="H106" s="316" cm="1">
        <f t="array" ref="H106">-IF(SUMPRODUCT((TPG!$Q$19:$AB$19=$B$5)*TPG!Q106:AB106)&lt;0,SUMPRODUCT((TPG!$Q$19:$AB$19=$B$5)*TPG!Q106:AB106),0)</f>
        <v>0</v>
      </c>
      <c r="I106" s="115">
        <f t="shared" ca="1" si="3"/>
        <v>44697</v>
      </c>
      <c r="J106" s="117">
        <v>3</v>
      </c>
      <c r="K106" s="117" t="b">
        <v>1</v>
      </c>
      <c r="L106" s="117" t="s">
        <v>1313</v>
      </c>
      <c r="M106" s="117" t="b">
        <v>1</v>
      </c>
      <c r="N106" s="117" t="s">
        <v>1276</v>
      </c>
      <c r="O106" s="182" t="str">
        <f>LEFT(TPG!D106,19)&amp;"."&amp;TPGCR!F106</f>
        <v>St Johns CE N20.3309.TPECG.I01.Ma22</v>
      </c>
      <c r="P106" s="185" t="str">
        <f>TPG!I106</f>
        <v>11294/543965</v>
      </c>
      <c r="Q106" s="117" t="b">
        <v>1</v>
      </c>
      <c r="R106" s="117" t="b">
        <v>1</v>
      </c>
      <c r="S106" s="117" t="b">
        <v>1</v>
      </c>
    </row>
    <row r="107" spans="1:19" x14ac:dyDescent="0.25">
      <c r="A107" s="117" t="s">
        <v>1312</v>
      </c>
      <c r="B107" s="180">
        <v>1</v>
      </c>
      <c r="C107" s="117">
        <v>2</v>
      </c>
      <c r="D107" s="181">
        <f>TPG!J107</f>
        <v>400058</v>
      </c>
      <c r="E107" s="117" t="b">
        <v>1</v>
      </c>
      <c r="F107" s="182" t="str">
        <f>RIGHT(TPG!C107,4)&amp;"."&amp;TPG!M107&amp;"."&amp;TPG!K107&amp;"."&amp;TPGPAY!$C$5</f>
        <v>3311.TPECG.I01.Ma22</v>
      </c>
      <c r="G107" s="183">
        <f t="shared" ca="1" si="2"/>
        <v>44697</v>
      </c>
      <c r="H107" s="316" cm="1">
        <f t="array" ref="H107">-IF(SUMPRODUCT((TPG!$Q$19:$AB$19=$B$5)*TPG!Q107:AB107)&lt;0,SUMPRODUCT((TPG!$Q$19:$AB$19=$B$5)*TPG!Q107:AB107),0)</f>
        <v>0</v>
      </c>
      <c r="I107" s="115">
        <f t="shared" ca="1" si="3"/>
        <v>44697</v>
      </c>
      <c r="J107" s="117">
        <v>3</v>
      </c>
      <c r="K107" s="117" t="b">
        <v>1</v>
      </c>
      <c r="L107" s="117" t="s">
        <v>1313</v>
      </c>
      <c r="M107" s="117" t="b">
        <v>1</v>
      </c>
      <c r="N107" s="117" t="s">
        <v>1276</v>
      </c>
      <c r="O107" s="182" t="str">
        <f>LEFT(TPG!D107,19)&amp;"."&amp;TPGCR!F107</f>
        <v>St Mary's C E Prima.3311.TPECG.I01.Ma22</v>
      </c>
      <c r="P107" s="185" t="str">
        <f>TPG!I107</f>
        <v>11294/543965</v>
      </c>
      <c r="Q107" s="117" t="b">
        <v>1</v>
      </c>
      <c r="R107" s="117" t="b">
        <v>1</v>
      </c>
      <c r="S107" s="117" t="b">
        <v>1</v>
      </c>
    </row>
    <row r="108" spans="1:19" x14ac:dyDescent="0.25">
      <c r="A108" s="117" t="s">
        <v>1312</v>
      </c>
      <c r="B108" s="180">
        <v>1</v>
      </c>
      <c r="C108" s="117">
        <v>2</v>
      </c>
      <c r="D108" s="181">
        <f>TPG!J108</f>
        <v>400006</v>
      </c>
      <c r="E108" s="117" t="b">
        <v>1</v>
      </c>
      <c r="F108" s="182" t="str">
        <f>RIGHT(TPG!C108,4)&amp;"."&amp;TPG!M108&amp;"."&amp;TPG!K108&amp;"."&amp;TPGPAY!$C$5</f>
        <v>3313.TPECG.I01.Ma22</v>
      </c>
      <c r="G108" s="183">
        <f t="shared" ca="1" si="2"/>
        <v>44697</v>
      </c>
      <c r="H108" s="316" cm="1">
        <f t="array" ref="H108">-IF(SUMPRODUCT((TPG!$Q$19:$AB$19=$B$5)*TPG!Q108:AB108)&lt;0,SUMPRODUCT((TPG!$Q$19:$AB$19=$B$5)*TPG!Q108:AB108),0)</f>
        <v>0</v>
      </c>
      <c r="I108" s="115">
        <f t="shared" ca="1" si="3"/>
        <v>44697</v>
      </c>
      <c r="J108" s="117">
        <v>3</v>
      </c>
      <c r="K108" s="117" t="b">
        <v>1</v>
      </c>
      <c r="L108" s="117" t="s">
        <v>1313</v>
      </c>
      <c r="M108" s="117" t="b">
        <v>1</v>
      </c>
      <c r="N108" s="117" t="s">
        <v>1276</v>
      </c>
      <c r="O108" s="182" t="str">
        <f>LEFT(TPG!D108,19)&amp;"."&amp;TPGCR!F108</f>
        <v>St. Pauls CE Primar.3313.TPECG.I01.Ma22</v>
      </c>
      <c r="P108" s="185" t="str">
        <f>TPG!I108</f>
        <v>11294/543965</v>
      </c>
      <c r="Q108" s="117" t="b">
        <v>1</v>
      </c>
      <c r="R108" s="117" t="b">
        <v>1</v>
      </c>
      <c r="S108" s="117" t="b">
        <v>1</v>
      </c>
    </row>
    <row r="109" spans="1:19" x14ac:dyDescent="0.25">
      <c r="A109" s="117" t="s">
        <v>1312</v>
      </c>
      <c r="B109" s="180">
        <v>1</v>
      </c>
      <c r="C109" s="117">
        <v>2</v>
      </c>
      <c r="D109" s="181">
        <f>TPG!J109</f>
        <v>400015</v>
      </c>
      <c r="E109" s="117" t="b">
        <v>1</v>
      </c>
      <c r="F109" s="182" t="str">
        <f>RIGHT(TPG!C109,4)&amp;"."&amp;TPG!M109&amp;"."&amp;TPG!K109&amp;"."&amp;TPGPAY!$C$5</f>
        <v>3317.TPECG.I01.Ma22</v>
      </c>
      <c r="G109" s="183">
        <f t="shared" ca="1" si="2"/>
        <v>44697</v>
      </c>
      <c r="H109" s="316" cm="1">
        <f t="array" ref="H109">-IF(SUMPRODUCT((TPG!$Q$19:$AB$19=$B$5)*TPG!Q109:AB109)&lt;0,SUMPRODUCT((TPG!$Q$19:$AB$19=$B$5)*TPG!Q109:AB109),0)</f>
        <v>0</v>
      </c>
      <c r="I109" s="115">
        <f t="shared" ca="1" si="3"/>
        <v>44697</v>
      </c>
      <c r="J109" s="117">
        <v>3</v>
      </c>
      <c r="K109" s="117" t="b">
        <v>1</v>
      </c>
      <c r="L109" s="117" t="s">
        <v>1313</v>
      </c>
      <c r="M109" s="117" t="b">
        <v>1</v>
      </c>
      <c r="N109" s="117" t="s">
        <v>1276</v>
      </c>
      <c r="O109" s="182" t="str">
        <f>LEFT(TPG!D109,19)&amp;"."&amp;TPGCR!F109</f>
        <v>All Saints' CE Prim.3317.TPECG.I01.Ma22</v>
      </c>
      <c r="P109" s="185" t="str">
        <f>TPG!I109</f>
        <v>11294/543965</v>
      </c>
      <c r="Q109" s="117" t="b">
        <v>1</v>
      </c>
      <c r="R109" s="117" t="b">
        <v>1</v>
      </c>
      <c r="S109" s="117" t="b">
        <v>1</v>
      </c>
    </row>
    <row r="110" spans="1:19" x14ac:dyDescent="0.25">
      <c r="A110" s="117" t="s">
        <v>1312</v>
      </c>
      <c r="B110" s="180">
        <v>1</v>
      </c>
      <c r="C110" s="117">
        <v>2</v>
      </c>
      <c r="D110" s="181">
        <f>TPG!J110</f>
        <v>400023</v>
      </c>
      <c r="E110" s="117" t="b">
        <v>1</v>
      </c>
      <c r="F110" s="182" t="str">
        <f>RIGHT(TPG!C110,4)&amp;"."&amp;TPG!M110&amp;"."&amp;TPG!K110&amp;"."&amp;TPGPAY!$C$5</f>
        <v>3500.TPECG.I01.Ma22</v>
      </c>
      <c r="G110" s="183">
        <f t="shared" ca="1" si="2"/>
        <v>44697</v>
      </c>
      <c r="H110" s="316" cm="1">
        <f t="array" ref="H110">-IF(SUMPRODUCT((TPG!$Q$19:$AB$19=$B$5)*TPG!Q110:AB110)&lt;0,SUMPRODUCT((TPG!$Q$19:$AB$19=$B$5)*TPG!Q110:AB110),0)</f>
        <v>0</v>
      </c>
      <c r="I110" s="115">
        <f t="shared" ca="1" si="3"/>
        <v>44697</v>
      </c>
      <c r="J110" s="117">
        <v>3</v>
      </c>
      <c r="K110" s="117" t="b">
        <v>1</v>
      </c>
      <c r="L110" s="117" t="s">
        <v>1313</v>
      </c>
      <c r="M110" s="117" t="b">
        <v>1</v>
      </c>
      <c r="N110" s="117" t="s">
        <v>1276</v>
      </c>
      <c r="O110" s="182" t="str">
        <f>LEFT(TPG!D110,19)&amp;"."&amp;TPGCR!F110</f>
        <v>Annunciation Cathol.3500.TPECG.I01.Ma22</v>
      </c>
      <c r="P110" s="185" t="str">
        <f>TPG!I110</f>
        <v>11294/543965</v>
      </c>
      <c r="Q110" s="117" t="b">
        <v>1</v>
      </c>
      <c r="R110" s="117" t="b">
        <v>1</v>
      </c>
      <c r="S110" s="117" t="b">
        <v>1</v>
      </c>
    </row>
    <row r="111" spans="1:19" x14ac:dyDescent="0.25">
      <c r="A111" s="117" t="s">
        <v>1312</v>
      </c>
      <c r="B111" s="180">
        <v>1</v>
      </c>
      <c r="C111" s="117">
        <v>2</v>
      </c>
      <c r="D111" s="181">
        <f>TPG!J111</f>
        <v>400003</v>
      </c>
      <c r="E111" s="117" t="b">
        <v>1</v>
      </c>
      <c r="F111" s="182" t="str">
        <f>RIGHT(TPG!C111,4)&amp;"."&amp;TPG!M111&amp;"."&amp;TPG!K111&amp;"."&amp;TPGPAY!$C$5</f>
        <v>3501.TPECG.I01.Ma22</v>
      </c>
      <c r="G111" s="183">
        <f t="shared" ca="1" si="2"/>
        <v>44697</v>
      </c>
      <c r="H111" s="316" cm="1">
        <f t="array" ref="H111">-IF(SUMPRODUCT((TPG!$Q$19:$AB$19=$B$5)*TPG!Q111:AB111)&lt;0,SUMPRODUCT((TPG!$Q$19:$AB$19=$B$5)*TPG!Q111:AB111),0)</f>
        <v>0</v>
      </c>
      <c r="I111" s="115">
        <f t="shared" ca="1" si="3"/>
        <v>44697</v>
      </c>
      <c r="J111" s="117">
        <v>3</v>
      </c>
      <c r="K111" s="117" t="b">
        <v>1</v>
      </c>
      <c r="L111" s="117" t="s">
        <v>1313</v>
      </c>
      <c r="M111" s="117" t="b">
        <v>1</v>
      </c>
      <c r="N111" s="117" t="s">
        <v>1276</v>
      </c>
      <c r="O111" s="182" t="str">
        <f>LEFT(TPG!D111,19)&amp;"."&amp;TPGCR!F111</f>
        <v>Our Lady of Lourdes.3501.TPECG.I01.Ma22</v>
      </c>
      <c r="P111" s="185" t="str">
        <f>TPG!I111</f>
        <v>11294/543965</v>
      </c>
      <c r="Q111" s="117" t="b">
        <v>1</v>
      </c>
      <c r="R111" s="117" t="b">
        <v>1</v>
      </c>
      <c r="S111" s="117" t="b">
        <v>1</v>
      </c>
    </row>
    <row r="112" spans="1:19" x14ac:dyDescent="0.25">
      <c r="A112" s="117" t="s">
        <v>1312</v>
      </c>
      <c r="B112" s="180">
        <v>1</v>
      </c>
      <c r="C112" s="117">
        <v>2</v>
      </c>
      <c r="D112" s="181">
        <f>TPG!J112</f>
        <v>400096</v>
      </c>
      <c r="E112" s="117" t="b">
        <v>1</v>
      </c>
      <c r="F112" s="182" t="str">
        <f>RIGHT(TPG!C112,4)&amp;"."&amp;TPG!M112&amp;"."&amp;TPG!K112&amp;"."&amp;TPGPAY!$C$5</f>
        <v>3502.TPECG.I01.Ma22</v>
      </c>
      <c r="G112" s="183">
        <f t="shared" ca="1" si="2"/>
        <v>44697</v>
      </c>
      <c r="H112" s="316" cm="1">
        <f t="array" ref="H112">-IF(SUMPRODUCT((TPG!$Q$19:$AB$19=$B$5)*TPG!Q112:AB112)&lt;0,SUMPRODUCT((TPG!$Q$19:$AB$19=$B$5)*TPG!Q112:AB112),0)</f>
        <v>0</v>
      </c>
      <c r="I112" s="115">
        <f t="shared" ca="1" si="3"/>
        <v>44697</v>
      </c>
      <c r="J112" s="117">
        <v>3</v>
      </c>
      <c r="K112" s="117" t="b">
        <v>1</v>
      </c>
      <c r="L112" s="117" t="s">
        <v>1313</v>
      </c>
      <c r="M112" s="117" t="b">
        <v>1</v>
      </c>
      <c r="N112" s="117" t="s">
        <v>1276</v>
      </c>
      <c r="O112" s="182" t="str">
        <f>LEFT(TPG!D112,19)&amp;"."&amp;TPGCR!F112</f>
        <v>St Agnes RC Primary.3502.TPECG.I01.Ma22</v>
      </c>
      <c r="P112" s="185" t="str">
        <f>TPG!I112</f>
        <v>11294/543965</v>
      </c>
      <c r="Q112" s="117" t="b">
        <v>1</v>
      </c>
      <c r="R112" s="117" t="b">
        <v>1</v>
      </c>
      <c r="S112" s="117" t="b">
        <v>1</v>
      </c>
    </row>
    <row r="113" spans="1:19" x14ac:dyDescent="0.25">
      <c r="A113" s="117" t="s">
        <v>1312</v>
      </c>
      <c r="B113" s="180">
        <v>1</v>
      </c>
      <c r="C113" s="117">
        <v>2</v>
      </c>
      <c r="D113" s="181">
        <f>TPG!J113</f>
        <v>400064</v>
      </c>
      <c r="E113" s="117" t="b">
        <v>1</v>
      </c>
      <c r="F113" s="182" t="str">
        <f>RIGHT(TPG!C113,4)&amp;"."&amp;TPG!M113&amp;"."&amp;TPG!K113&amp;"."&amp;TPGPAY!$C$5</f>
        <v>3504.TPECG.I01.Ma22</v>
      </c>
      <c r="G113" s="183">
        <f t="shared" ca="1" si="2"/>
        <v>44697</v>
      </c>
      <c r="H113" s="316" cm="1">
        <f t="array" ref="H113">-IF(SUMPRODUCT((TPG!$Q$19:$AB$19=$B$5)*TPG!Q113:AB113)&lt;0,SUMPRODUCT((TPG!$Q$19:$AB$19=$B$5)*TPG!Q113:AB113),0)</f>
        <v>0</v>
      </c>
      <c r="I113" s="115">
        <f t="shared" ca="1" si="3"/>
        <v>44697</v>
      </c>
      <c r="J113" s="117">
        <v>3</v>
      </c>
      <c r="K113" s="117" t="b">
        <v>1</v>
      </c>
      <c r="L113" s="117" t="s">
        <v>1313</v>
      </c>
      <c r="M113" s="117" t="b">
        <v>1</v>
      </c>
      <c r="N113" s="117" t="s">
        <v>1276</v>
      </c>
      <c r="O113" s="182" t="str">
        <f>LEFT(TPG!D113,19)&amp;"."&amp;TPGCR!F113</f>
        <v>St Catherines R C P.3504.TPECG.I01.Ma22</v>
      </c>
      <c r="P113" s="185" t="str">
        <f>TPG!I113</f>
        <v>11294/543965</v>
      </c>
      <c r="Q113" s="117" t="b">
        <v>1</v>
      </c>
      <c r="R113" s="117" t="b">
        <v>1</v>
      </c>
      <c r="S113" s="117" t="b">
        <v>1</v>
      </c>
    </row>
    <row r="114" spans="1:19" x14ac:dyDescent="0.25">
      <c r="A114" s="117" t="s">
        <v>1312</v>
      </c>
      <c r="B114" s="180">
        <v>1</v>
      </c>
      <c r="C114" s="117">
        <v>2</v>
      </c>
      <c r="D114" s="181">
        <f>TPG!J114</f>
        <v>400066</v>
      </c>
      <c r="E114" s="117" t="b">
        <v>1</v>
      </c>
      <c r="F114" s="182" t="str">
        <f>RIGHT(TPG!C114,4)&amp;"."&amp;TPG!M114&amp;"."&amp;TPG!K114&amp;"."&amp;TPGPAY!$C$5</f>
        <v>3509.TPECG.I01.Ma22</v>
      </c>
      <c r="G114" s="183">
        <f t="shared" ca="1" si="2"/>
        <v>44697</v>
      </c>
      <c r="H114" s="316" cm="1">
        <f t="array" ref="H114">-IF(SUMPRODUCT((TPG!$Q$19:$AB$19=$B$5)*TPG!Q114:AB114)&lt;0,SUMPRODUCT((TPG!$Q$19:$AB$19=$B$5)*TPG!Q114:AB114),0)</f>
        <v>0</v>
      </c>
      <c r="I114" s="115">
        <f t="shared" ca="1" si="3"/>
        <v>44697</v>
      </c>
      <c r="J114" s="117">
        <v>3</v>
      </c>
      <c r="K114" s="117" t="b">
        <v>1</v>
      </c>
      <c r="L114" s="117" t="s">
        <v>1313</v>
      </c>
      <c r="M114" s="117" t="b">
        <v>1</v>
      </c>
      <c r="N114" s="117" t="s">
        <v>1276</v>
      </c>
      <c r="O114" s="182" t="str">
        <f>LEFT(TPG!D114,19)&amp;"."&amp;TPGCR!F114</f>
        <v>St Joseph's Primary.3509.TPECG.I01.Ma22</v>
      </c>
      <c r="P114" s="185" t="str">
        <f>TPG!I114</f>
        <v>11294/543965</v>
      </c>
      <c r="Q114" s="117" t="b">
        <v>1</v>
      </c>
      <c r="R114" s="117" t="b">
        <v>1</v>
      </c>
      <c r="S114" s="117" t="b">
        <v>1</v>
      </c>
    </row>
    <row r="115" spans="1:19" x14ac:dyDescent="0.25">
      <c r="A115" s="117" t="s">
        <v>1312</v>
      </c>
      <c r="B115" s="180">
        <v>1</v>
      </c>
      <c r="C115" s="117">
        <v>2</v>
      </c>
      <c r="D115" s="181">
        <f>TPG!J115</f>
        <v>400024</v>
      </c>
      <c r="E115" s="117" t="b">
        <v>1</v>
      </c>
      <c r="F115" s="182" t="str">
        <f>RIGHT(TPG!C115,4)&amp;"."&amp;TPG!M115&amp;"."&amp;TPG!K115&amp;"."&amp;TPGPAY!$C$5</f>
        <v>3511.TPECG.I01.Ma22</v>
      </c>
      <c r="G115" s="183">
        <f t="shared" ca="1" si="2"/>
        <v>44697</v>
      </c>
      <c r="H115" s="316" cm="1">
        <f t="array" ref="H115">-IF(SUMPRODUCT((TPG!$Q$19:$AB$19=$B$5)*TPG!Q115:AB115)&lt;0,SUMPRODUCT((TPG!$Q$19:$AB$19=$B$5)*TPG!Q115:AB115),0)</f>
        <v>0</v>
      </c>
      <c r="I115" s="115">
        <f t="shared" ca="1" si="3"/>
        <v>44697</v>
      </c>
      <c r="J115" s="117">
        <v>3</v>
      </c>
      <c r="K115" s="117" t="b">
        <v>1</v>
      </c>
      <c r="L115" s="117" t="s">
        <v>1313</v>
      </c>
      <c r="M115" s="117" t="b">
        <v>1</v>
      </c>
      <c r="N115" s="117" t="s">
        <v>1276</v>
      </c>
      <c r="O115" s="182" t="str">
        <f>LEFT(TPG!D115,19)&amp;"."&amp;TPGCR!F115</f>
        <v>Blessed Dominic Sch.3511.TPECG.I01.Ma22</v>
      </c>
      <c r="P115" s="185" t="str">
        <f>TPG!I115</f>
        <v>11294/543965</v>
      </c>
      <c r="Q115" s="117" t="b">
        <v>1</v>
      </c>
      <c r="R115" s="117" t="b">
        <v>1</v>
      </c>
      <c r="S115" s="117" t="b">
        <v>1</v>
      </c>
    </row>
    <row r="116" spans="1:19" x14ac:dyDescent="0.25">
      <c r="A116" s="117" t="s">
        <v>1312</v>
      </c>
      <c r="B116" s="180">
        <v>1</v>
      </c>
      <c r="C116" s="117">
        <v>2</v>
      </c>
      <c r="D116" s="181">
        <f>TPG!J116</f>
        <v>400093</v>
      </c>
      <c r="E116" s="117" t="b">
        <v>1</v>
      </c>
      <c r="F116" s="182" t="str">
        <f>RIGHT(TPG!C116,4)&amp;"."&amp;TPG!M116&amp;"."&amp;TPG!K116&amp;"."&amp;TPGPAY!$C$5</f>
        <v>3512.TPECG.I01.Ma22</v>
      </c>
      <c r="G116" s="183">
        <f t="shared" ca="1" si="2"/>
        <v>44697</v>
      </c>
      <c r="H116" s="316" cm="1">
        <f t="array" ref="H116">-IF(SUMPRODUCT((TPG!$Q$19:$AB$19=$B$5)*TPG!Q116:AB116)&lt;0,SUMPRODUCT((TPG!$Q$19:$AB$19=$B$5)*TPG!Q116:AB116),0)</f>
        <v>0</v>
      </c>
      <c r="I116" s="115">
        <f t="shared" ca="1" si="3"/>
        <v>44697</v>
      </c>
      <c r="J116" s="117">
        <v>3</v>
      </c>
      <c r="K116" s="117" t="b">
        <v>1</v>
      </c>
      <c r="L116" s="117" t="s">
        <v>1313</v>
      </c>
      <c r="M116" s="117" t="b">
        <v>1</v>
      </c>
      <c r="N116" s="117" t="s">
        <v>1276</v>
      </c>
      <c r="O116" s="182" t="str">
        <f>LEFT(TPG!D116,19)&amp;"."&amp;TPGCR!F116</f>
        <v>Rosh Pinah.3512.TPECG.I01.Ma22</v>
      </c>
      <c r="P116" s="185" t="str">
        <f>TPG!I116</f>
        <v>11294/543965</v>
      </c>
      <c r="Q116" s="117" t="b">
        <v>1</v>
      </c>
      <c r="R116" s="117" t="b">
        <v>1</v>
      </c>
      <c r="S116" s="117" t="b">
        <v>1</v>
      </c>
    </row>
    <row r="117" spans="1:19" x14ac:dyDescent="0.25">
      <c r="A117" s="117" t="s">
        <v>1312</v>
      </c>
      <c r="B117" s="180">
        <v>1</v>
      </c>
      <c r="C117" s="117">
        <v>2</v>
      </c>
      <c r="D117" s="181">
        <f>TPG!J117</f>
        <v>400007</v>
      </c>
      <c r="E117" s="117" t="b">
        <v>1</v>
      </c>
      <c r="F117" s="182" t="str">
        <f>RIGHT(TPG!C117,4)&amp;"."&amp;TPG!M117&amp;"."&amp;TPG!K117&amp;"."&amp;TPGPAY!$C$5</f>
        <v>3513.TPECG.I01.Ma22</v>
      </c>
      <c r="G117" s="183">
        <f t="shared" ca="1" si="2"/>
        <v>44697</v>
      </c>
      <c r="H117" s="316" cm="1">
        <f t="array" ref="H117">-IF(SUMPRODUCT((TPG!$Q$19:$AB$19=$B$5)*TPG!Q117:AB117)&lt;0,SUMPRODUCT((TPG!$Q$19:$AB$19=$B$5)*TPG!Q117:AB117),0)</f>
        <v>0</v>
      </c>
      <c r="I117" s="115">
        <f t="shared" ca="1" si="3"/>
        <v>44697</v>
      </c>
      <c r="J117" s="117">
        <v>3</v>
      </c>
      <c r="K117" s="117" t="b">
        <v>1</v>
      </c>
      <c r="L117" s="117" t="s">
        <v>1313</v>
      </c>
      <c r="M117" s="117" t="b">
        <v>1</v>
      </c>
      <c r="N117" s="117" t="s">
        <v>1276</v>
      </c>
      <c r="O117" s="182" t="str">
        <f>LEFT(TPG!D117,19)&amp;"."&amp;TPGCR!F117</f>
        <v>Menorah Primary Sch.3513.TPECG.I01.Ma22</v>
      </c>
      <c r="P117" s="185" t="str">
        <f>TPG!I117</f>
        <v>11294/543965</v>
      </c>
      <c r="Q117" s="117" t="b">
        <v>1</v>
      </c>
      <c r="R117" s="117" t="b">
        <v>1</v>
      </c>
      <c r="S117" s="117" t="b">
        <v>1</v>
      </c>
    </row>
    <row r="118" spans="1:19" x14ac:dyDescent="0.25">
      <c r="A118" s="117" t="s">
        <v>1312</v>
      </c>
      <c r="B118" s="180">
        <v>1</v>
      </c>
      <c r="C118" s="117">
        <v>2</v>
      </c>
      <c r="D118" s="181">
        <f>TPG!J118</f>
        <v>400029</v>
      </c>
      <c r="E118" s="117" t="b">
        <v>1</v>
      </c>
      <c r="F118" s="182" t="str">
        <f>RIGHT(TPG!C118,4)&amp;"."&amp;TPG!M118&amp;"."&amp;TPG!K118&amp;"."&amp;TPGPAY!$C$5</f>
        <v>5404.TPECG.I01.Ma22</v>
      </c>
      <c r="G118" s="183">
        <f t="shared" ca="1" si="2"/>
        <v>44697</v>
      </c>
      <c r="H118" s="316" cm="1">
        <f t="array" ref="H118">-IF(SUMPRODUCT((TPG!$Q$19:$AB$19=$B$5)*TPG!Q118:AB118)&lt;0,SUMPRODUCT((TPG!$Q$19:$AB$19=$B$5)*TPG!Q118:AB118),0)</f>
        <v>0</v>
      </c>
      <c r="I118" s="115">
        <f t="shared" ca="1" si="3"/>
        <v>44697</v>
      </c>
      <c r="J118" s="117">
        <v>3</v>
      </c>
      <c r="K118" s="117" t="b">
        <v>1</v>
      </c>
      <c r="L118" s="117" t="s">
        <v>1313</v>
      </c>
      <c r="M118" s="117" t="b">
        <v>1</v>
      </c>
      <c r="N118" s="117" t="s">
        <v>1276</v>
      </c>
      <c r="O118" s="182" t="str">
        <f>LEFT(TPG!D118,19)&amp;"."&amp;TPGCR!F118</f>
        <v>St Michaels Catholi.5404.TPECG.I01.Ma22</v>
      </c>
      <c r="P118" s="185" t="str">
        <f>TPG!I118</f>
        <v>11294/543965</v>
      </c>
      <c r="Q118" s="117" t="b">
        <v>1</v>
      </c>
      <c r="R118" s="117" t="b">
        <v>1</v>
      </c>
      <c r="S118" s="117" t="b">
        <v>1</v>
      </c>
    </row>
    <row r="119" spans="1:19" x14ac:dyDescent="0.25">
      <c r="A119" s="117" t="s">
        <v>1312</v>
      </c>
      <c r="B119" s="180">
        <v>1</v>
      </c>
      <c r="C119" s="117">
        <v>2</v>
      </c>
      <c r="D119" s="181">
        <f>TPG!J119</f>
        <v>400041</v>
      </c>
      <c r="E119" s="117" t="b">
        <v>1</v>
      </c>
      <c r="F119" s="182" t="str">
        <f>RIGHT(TPG!C119,4)&amp;"."&amp;TPG!M119&amp;"."&amp;TPG!K119&amp;"."&amp;TPGPAY!$C$5</f>
        <v>5405.TPECG.I01.Ma22</v>
      </c>
      <c r="G119" s="183">
        <f t="shared" ca="1" si="2"/>
        <v>44697</v>
      </c>
      <c r="H119" s="316" cm="1">
        <f t="array" ref="H119">-IF(SUMPRODUCT((TPG!$Q$19:$AB$19=$B$5)*TPG!Q119:AB119)&lt;0,SUMPRODUCT((TPG!$Q$19:$AB$19=$B$5)*TPG!Q119:AB119),0)</f>
        <v>0</v>
      </c>
      <c r="I119" s="115">
        <f t="shared" ca="1" si="3"/>
        <v>44697</v>
      </c>
      <c r="J119" s="117">
        <v>3</v>
      </c>
      <c r="K119" s="117" t="b">
        <v>1</v>
      </c>
      <c r="L119" s="117" t="s">
        <v>1313</v>
      </c>
      <c r="M119" s="117" t="b">
        <v>1</v>
      </c>
      <c r="N119" s="117" t="s">
        <v>1276</v>
      </c>
      <c r="O119" s="182" t="str">
        <f>LEFT(TPG!D119,19)&amp;"."&amp;TPGCR!F119</f>
        <v>Finchley Catholic H.5405.TPECG.I01.Ma22</v>
      </c>
      <c r="P119" s="185" t="str">
        <f>TPG!I119</f>
        <v>11294/543965</v>
      </c>
      <c r="Q119" s="117" t="b">
        <v>1</v>
      </c>
      <c r="R119" s="117" t="b">
        <v>1</v>
      </c>
      <c r="S119" s="117" t="b">
        <v>1</v>
      </c>
    </row>
    <row r="120" spans="1:19" x14ac:dyDescent="0.25">
      <c r="A120" s="117" t="s">
        <v>1312</v>
      </c>
      <c r="B120" s="180">
        <v>1</v>
      </c>
      <c r="C120" s="117">
        <v>2</v>
      </c>
      <c r="D120" s="181">
        <f>TPG!J120</f>
        <v>400013</v>
      </c>
      <c r="E120" s="117" t="b">
        <v>1</v>
      </c>
      <c r="F120" s="182" t="str">
        <f>RIGHT(TPG!C120,4)&amp;"."&amp;TPG!M120&amp;"."&amp;TPG!K120&amp;"."&amp;TPGPAY!$C$5</f>
        <v>5407.TPECG.I01.Ma22</v>
      </c>
      <c r="G120" s="183">
        <f t="shared" ca="1" si="2"/>
        <v>44697</v>
      </c>
      <c r="H120" s="316" cm="1">
        <f t="array" ref="H120">-IF(SUMPRODUCT((TPG!$Q$19:$AB$19=$B$5)*TPG!Q120:AB120)&lt;0,SUMPRODUCT((TPG!$Q$19:$AB$19=$B$5)*TPG!Q120:AB120),0)</f>
        <v>0</v>
      </c>
      <c r="I120" s="115">
        <f t="shared" ca="1" si="3"/>
        <v>44697</v>
      </c>
      <c r="J120" s="117">
        <v>3</v>
      </c>
      <c r="K120" s="117" t="b">
        <v>1</v>
      </c>
      <c r="L120" s="117" t="s">
        <v>1313</v>
      </c>
      <c r="M120" s="117" t="b">
        <v>1</v>
      </c>
      <c r="N120" s="117" t="s">
        <v>1276</v>
      </c>
      <c r="O120" s="182" t="str">
        <f>LEFT(TPG!D120,19)&amp;"."&amp;TPGCR!F120</f>
        <v>St. James' Catholic.5407.TPECG.I01.Ma22</v>
      </c>
      <c r="P120" s="185" t="str">
        <f>TPG!I120</f>
        <v>11294/543965</v>
      </c>
      <c r="Q120" s="117" t="b">
        <v>1</v>
      </c>
      <c r="R120" s="117" t="b">
        <v>1</v>
      </c>
      <c r="S120" s="117" t="b">
        <v>1</v>
      </c>
    </row>
    <row r="121" spans="1:19" x14ac:dyDescent="0.25">
      <c r="A121" s="117" t="s">
        <v>1312</v>
      </c>
      <c r="B121" s="180">
        <v>1</v>
      </c>
      <c r="C121" s="117">
        <v>2</v>
      </c>
      <c r="D121" s="181">
        <f>TPG!J121</f>
        <v>400112</v>
      </c>
      <c r="E121" s="117" t="b">
        <v>1</v>
      </c>
      <c r="F121" s="182" t="str">
        <f>RIGHT(TPG!C121,4)&amp;"."&amp;TPG!M121&amp;"."&amp;TPG!K121&amp;"."&amp;TPGPAY!$C$5</f>
        <v>5948.TPECG.I01.Ma22</v>
      </c>
      <c r="G121" s="183">
        <f t="shared" ca="1" si="2"/>
        <v>44697</v>
      </c>
      <c r="H121" s="316" cm="1">
        <f t="array" ref="H121">-IF(SUMPRODUCT((TPG!$Q$19:$AB$19=$B$5)*TPG!Q121:AB121)&lt;0,SUMPRODUCT((TPG!$Q$19:$AB$19=$B$5)*TPG!Q121:AB121),0)</f>
        <v>0</v>
      </c>
      <c r="I121" s="115">
        <f t="shared" ca="1" si="3"/>
        <v>44697</v>
      </c>
      <c r="J121" s="117">
        <v>3</v>
      </c>
      <c r="K121" s="117" t="b">
        <v>1</v>
      </c>
      <c r="L121" s="117" t="s">
        <v>1313</v>
      </c>
      <c r="M121" s="117" t="b">
        <v>1</v>
      </c>
      <c r="N121" s="117" t="s">
        <v>1276</v>
      </c>
      <c r="O121" s="182" t="str">
        <f>LEFT(TPG!D121,19)&amp;"."&amp;TPGCR!F121</f>
        <v>Mathilda Marks-Kenn.5948.TPECG.I01.Ma22</v>
      </c>
      <c r="P121" s="185" t="str">
        <f>TPG!I121</f>
        <v>11294/543965</v>
      </c>
      <c r="Q121" s="117" t="b">
        <v>1</v>
      </c>
      <c r="R121" s="117" t="b">
        <v>1</v>
      </c>
      <c r="S121" s="117" t="b">
        <v>1</v>
      </c>
    </row>
    <row r="122" spans="1:19" x14ac:dyDescent="0.25">
      <c r="A122" s="117" t="s">
        <v>1312</v>
      </c>
      <c r="B122" s="180">
        <v>1</v>
      </c>
      <c r="C122" s="117">
        <v>2</v>
      </c>
      <c r="D122" s="181">
        <f>TPG!J122</f>
        <v>400135</v>
      </c>
      <c r="E122" s="117" t="b">
        <v>1</v>
      </c>
      <c r="F122" s="182" t="str">
        <f>RIGHT(TPG!C122,4)&amp;"."&amp;TPG!M122&amp;"."&amp;TPG!K122&amp;"."&amp;TPGPAY!$C$5</f>
        <v>3521.TPECG.I01.Ma22</v>
      </c>
      <c r="G122" s="183">
        <f t="shared" ca="1" si="2"/>
        <v>44697</v>
      </c>
      <c r="H122" s="316" cm="1">
        <f t="array" ref="H122">-IF(SUMPRODUCT((TPG!$Q$19:$AB$19=$B$5)*TPG!Q122:AB122)&lt;0,SUMPRODUCT((TPG!$Q$19:$AB$19=$B$5)*TPG!Q122:AB122),0)</f>
        <v>0</v>
      </c>
      <c r="I122" s="115">
        <f t="shared" ca="1" si="3"/>
        <v>44697</v>
      </c>
      <c r="J122" s="117">
        <v>3</v>
      </c>
      <c r="K122" s="117" t="b">
        <v>1</v>
      </c>
      <c r="L122" s="117" t="s">
        <v>1313</v>
      </c>
      <c r="M122" s="117" t="b">
        <v>1</v>
      </c>
      <c r="N122" s="117" t="s">
        <v>1276</v>
      </c>
      <c r="O122" s="182" t="str">
        <f>LEFT(TPG!D122,19)&amp;"."&amp;TPGCR!F122</f>
        <v>St Mary's &amp; St John.3521.TPECG.I01.Ma22</v>
      </c>
      <c r="P122" s="185" t="str">
        <f>TPG!I122</f>
        <v>11294/543965</v>
      </c>
      <c r="Q122" s="117" t="b">
        <v>1</v>
      </c>
      <c r="R122" s="117" t="b">
        <v>1</v>
      </c>
      <c r="S122" s="117" t="b">
        <v>1</v>
      </c>
    </row>
    <row r="123" spans="1:19" x14ac:dyDescent="0.25">
      <c r="A123" s="117" t="s">
        <v>1312</v>
      </c>
      <c r="B123" s="180">
        <v>1</v>
      </c>
      <c r="C123" s="117">
        <v>2</v>
      </c>
      <c r="D123" s="181">
        <f>TPG!J123</f>
        <v>400108</v>
      </c>
      <c r="E123" s="117" t="b">
        <v>1</v>
      </c>
      <c r="F123" s="182" t="str">
        <f>RIGHT(TPG!C123,4)&amp;"."&amp;TPG!M123&amp;"."&amp;TPG!K123&amp;"."&amp;TPGPAY!$C$5</f>
        <v>3516.TPECG.I01.Ma22</v>
      </c>
      <c r="G123" s="183">
        <f t="shared" ca="1" si="2"/>
        <v>44697</v>
      </c>
      <c r="H123" s="316" cm="1">
        <f t="array" ref="H123">-IF(SUMPRODUCT((TPG!$Q$19:$AB$19=$B$5)*TPG!Q123:AB123)&lt;0,SUMPRODUCT((TPG!$Q$19:$AB$19=$B$5)*TPG!Q123:AB123),0)</f>
        <v>0</v>
      </c>
      <c r="I123" s="115">
        <f t="shared" ca="1" si="3"/>
        <v>44697</v>
      </c>
      <c r="J123" s="117">
        <v>3</v>
      </c>
      <c r="K123" s="117" t="b">
        <v>1</v>
      </c>
      <c r="L123" s="117" t="s">
        <v>1313</v>
      </c>
      <c r="M123" s="117" t="b">
        <v>1</v>
      </c>
      <c r="N123" s="117" t="s">
        <v>1276</v>
      </c>
      <c r="O123" s="182" t="str">
        <f>LEFT(TPG!D123,19)&amp;"."&amp;TPGCR!F123</f>
        <v>Hasmonean Primary S.3516.TPECG.I01.Ma22</v>
      </c>
      <c r="P123" s="185" t="str">
        <f>TPG!I123</f>
        <v>11294/543965</v>
      </c>
      <c r="Q123" s="117" t="b">
        <v>1</v>
      </c>
      <c r="R123" s="117" t="b">
        <v>1</v>
      </c>
      <c r="S123" s="117" t="b">
        <v>1</v>
      </c>
    </row>
    <row r="124" spans="1:19" x14ac:dyDescent="0.25">
      <c r="A124" s="117" t="s">
        <v>1312</v>
      </c>
      <c r="B124" s="180">
        <v>1</v>
      </c>
      <c r="C124" s="117">
        <v>2</v>
      </c>
      <c r="D124" s="181">
        <f>TPG!J124</f>
        <v>400110</v>
      </c>
      <c r="E124" s="117" t="b">
        <v>1</v>
      </c>
      <c r="F124" s="182" t="str">
        <f>RIGHT(TPG!C124,4)&amp;"."&amp;TPG!M124&amp;"."&amp;TPG!K124&amp;"."&amp;TPGPAY!$C$5</f>
        <v>5949.TPECG.I01.Ma22</v>
      </c>
      <c r="G124" s="183">
        <f t="shared" ca="1" si="2"/>
        <v>44697</v>
      </c>
      <c r="H124" s="316" cm="1">
        <f t="array" ref="H124">-IF(SUMPRODUCT((TPG!$Q$19:$AB$19=$B$5)*TPG!Q124:AB124)&lt;0,SUMPRODUCT((TPG!$Q$19:$AB$19=$B$5)*TPG!Q124:AB124),0)</f>
        <v>0</v>
      </c>
      <c r="I124" s="115">
        <f t="shared" ca="1" si="3"/>
        <v>44697</v>
      </c>
      <c r="J124" s="117">
        <v>3</v>
      </c>
      <c r="K124" s="117" t="b">
        <v>1</v>
      </c>
      <c r="L124" s="117" t="s">
        <v>1313</v>
      </c>
      <c r="M124" s="117" t="b">
        <v>1</v>
      </c>
      <c r="N124" s="117" t="s">
        <v>1276</v>
      </c>
      <c r="O124" s="182" t="str">
        <f>LEFT(TPG!D124,19)&amp;"."&amp;TPGCR!F124</f>
        <v>Menorah Foundation .5949.TPECG.I01.Ma22</v>
      </c>
      <c r="P124" s="185" t="str">
        <f>TPG!I124</f>
        <v>11294/543965</v>
      </c>
      <c r="Q124" s="117" t="b">
        <v>1</v>
      </c>
      <c r="R124" s="117" t="b">
        <v>1</v>
      </c>
      <c r="S124" s="117" t="b">
        <v>1</v>
      </c>
    </row>
    <row r="125" spans="1:19" x14ac:dyDescent="0.25">
      <c r="A125" s="117" t="s">
        <v>1312</v>
      </c>
      <c r="B125" s="180">
        <v>1</v>
      </c>
      <c r="C125" s="117">
        <v>2</v>
      </c>
      <c r="D125" s="181">
        <f>TPG!J125</f>
        <v>400111</v>
      </c>
      <c r="E125" s="117" t="b">
        <v>1</v>
      </c>
      <c r="F125" s="182" t="str">
        <f>RIGHT(TPG!C125,4)&amp;"."&amp;TPG!M125&amp;"."&amp;TPG!K125&amp;"."&amp;TPGPAY!$C$5</f>
        <v>2076.TPECG.I01.Ma22</v>
      </c>
      <c r="G125" s="183">
        <f t="shared" ca="1" si="2"/>
        <v>44697</v>
      </c>
      <c r="H125" s="316" cm="1">
        <f t="array" ref="H125">-IF(SUMPRODUCT((TPG!$Q$19:$AB$19=$B$5)*TPG!Q125:AB125)&lt;0,SUMPRODUCT((TPG!$Q$19:$AB$19=$B$5)*TPG!Q125:AB125),0)</f>
        <v>0</v>
      </c>
      <c r="I125" s="115">
        <f t="shared" ca="1" si="3"/>
        <v>44697</v>
      </c>
      <c r="J125" s="117">
        <v>3</v>
      </c>
      <c r="K125" s="117" t="b">
        <v>1</v>
      </c>
      <c r="L125" s="117" t="s">
        <v>1313</v>
      </c>
      <c r="M125" s="117" t="b">
        <v>1</v>
      </c>
      <c r="N125" s="117" t="s">
        <v>1276</v>
      </c>
      <c r="O125" s="182" t="str">
        <f>LEFT(TPG!D125,19)&amp;"."&amp;TPGCR!F125</f>
        <v>Wessex  Gardens Pri.2076.TPECG.I01.Ma22</v>
      </c>
      <c r="P125" s="185" t="str">
        <f>TPG!I125</f>
        <v>11294/543965</v>
      </c>
      <c r="Q125" s="117" t="b">
        <v>1</v>
      </c>
      <c r="R125" s="117" t="b">
        <v>1</v>
      </c>
      <c r="S125" s="117" t="b">
        <v>1</v>
      </c>
    </row>
    <row r="126" spans="1:19" x14ac:dyDescent="0.25">
      <c r="A126" s="117" t="s">
        <v>1312</v>
      </c>
      <c r="B126" s="180">
        <v>1</v>
      </c>
      <c r="C126" s="117">
        <v>2</v>
      </c>
      <c r="D126" s="181">
        <f>TPG!J126</f>
        <v>400113</v>
      </c>
      <c r="E126" s="117" t="b">
        <v>1</v>
      </c>
      <c r="F126" s="182" t="str">
        <f>RIGHT(TPG!C126,4)&amp;"."&amp;TPG!M126&amp;"."&amp;TPG!K126&amp;"."&amp;TPGPAY!$C$5</f>
        <v>2077.TPECG.I01.Ma22</v>
      </c>
      <c r="G126" s="183">
        <f t="shared" ca="1" si="2"/>
        <v>44697</v>
      </c>
      <c r="H126" s="316" cm="1">
        <f t="array" ref="H126">-IF(SUMPRODUCT((TPG!$Q$19:$AB$19=$B$5)*TPG!Q126:AB126)&lt;0,SUMPRODUCT((TPG!$Q$19:$AB$19=$B$5)*TPG!Q126:AB126),0)</f>
        <v>0</v>
      </c>
      <c r="I126" s="115">
        <f t="shared" ca="1" si="3"/>
        <v>44697</v>
      </c>
      <c r="J126" s="117">
        <v>3</v>
      </c>
      <c r="K126" s="117" t="b">
        <v>1</v>
      </c>
      <c r="L126" s="117" t="s">
        <v>1313</v>
      </c>
      <c r="M126" s="117" t="b">
        <v>1</v>
      </c>
      <c r="N126" s="117" t="s">
        <v>1276</v>
      </c>
      <c r="O126" s="182" t="str">
        <f>LEFT(TPG!D126,19)&amp;"."&amp;TPGCR!F126</f>
        <v>Orion Primary Schoo.2077.TPECG.I01.Ma22</v>
      </c>
      <c r="P126" s="185" t="str">
        <f>TPG!I126</f>
        <v>11294/543965</v>
      </c>
      <c r="Q126" s="117" t="b">
        <v>1</v>
      </c>
      <c r="R126" s="117" t="b">
        <v>1</v>
      </c>
      <c r="S126" s="117" t="b">
        <v>1</v>
      </c>
    </row>
    <row r="127" spans="1:19" x14ac:dyDescent="0.25">
      <c r="A127" s="117" t="s">
        <v>1312</v>
      </c>
      <c r="B127" s="180">
        <v>1</v>
      </c>
      <c r="C127" s="117">
        <v>2</v>
      </c>
      <c r="D127" s="181">
        <f>TPG!J127</f>
        <v>400070</v>
      </c>
      <c r="E127" s="117" t="b">
        <v>1</v>
      </c>
      <c r="F127" s="182" t="str">
        <f>RIGHT(TPG!C127,4)&amp;"."&amp;TPG!M127&amp;"."&amp;TPG!K127&amp;"."&amp;TPGPAY!$C$5</f>
        <v>2079.TPECG.I01.Ma22</v>
      </c>
      <c r="G127" s="183">
        <f t="shared" ca="1" si="2"/>
        <v>44697</v>
      </c>
      <c r="H127" s="316" cm="1">
        <f t="array" ref="H127">-IF(SUMPRODUCT((TPG!$Q$19:$AB$19=$B$5)*TPG!Q127:AB127)&lt;0,SUMPRODUCT((TPG!$Q$19:$AB$19=$B$5)*TPG!Q127:AB127),0)</f>
        <v>0</v>
      </c>
      <c r="I127" s="115">
        <f t="shared" ca="1" si="3"/>
        <v>44697</v>
      </c>
      <c r="J127" s="117">
        <v>3</v>
      </c>
      <c r="K127" s="117" t="b">
        <v>1</v>
      </c>
      <c r="L127" s="117" t="s">
        <v>1313</v>
      </c>
      <c r="M127" s="117" t="b">
        <v>1</v>
      </c>
      <c r="N127" s="117" t="s">
        <v>1276</v>
      </c>
      <c r="O127" s="182" t="str">
        <f>LEFT(TPG!D127,19)&amp;"."&amp;TPGCR!F127</f>
        <v>Beis Yaakov.2079.TPECG.I01.Ma22</v>
      </c>
      <c r="P127" s="185" t="str">
        <f>TPG!I127</f>
        <v>11294/543965</v>
      </c>
      <c r="Q127" s="117" t="b">
        <v>1</v>
      </c>
      <c r="R127" s="117" t="b">
        <v>1</v>
      </c>
      <c r="S127" s="117" t="b">
        <v>1</v>
      </c>
    </row>
    <row r="128" spans="1:19" x14ac:dyDescent="0.25">
      <c r="A128" s="117" t="s">
        <v>1312</v>
      </c>
      <c r="B128" s="180">
        <v>1</v>
      </c>
      <c r="C128" s="117">
        <v>2</v>
      </c>
      <c r="D128" s="181">
        <f>TPG!J128</f>
        <v>400117</v>
      </c>
      <c r="E128" s="117" t="b">
        <v>1</v>
      </c>
      <c r="F128" s="182" t="str">
        <f>RIGHT(TPG!C128,4)&amp;"."&amp;TPG!M128&amp;"."&amp;TPG!K128&amp;"."&amp;TPGPAY!$C$5</f>
        <v>3518.TPECG.I01.Ma22</v>
      </c>
      <c r="G128" s="183">
        <f t="shared" ca="1" si="2"/>
        <v>44697</v>
      </c>
      <c r="H128" s="316" cm="1">
        <f t="array" ref="H128">-IF(SUMPRODUCT((TPG!$Q$19:$AB$19=$B$5)*TPG!Q128:AB128)&lt;0,SUMPRODUCT((TPG!$Q$19:$AB$19=$B$5)*TPG!Q128:AB128),0)</f>
        <v>0</v>
      </c>
      <c r="I128" s="115">
        <f t="shared" ca="1" si="3"/>
        <v>44697</v>
      </c>
      <c r="J128" s="117">
        <v>3</v>
      </c>
      <c r="K128" s="117" t="b">
        <v>1</v>
      </c>
      <c r="L128" s="117" t="s">
        <v>1313</v>
      </c>
      <c r="M128" s="117" t="b">
        <v>1</v>
      </c>
      <c r="N128" s="117" t="s">
        <v>1276</v>
      </c>
      <c r="O128" s="182" t="str">
        <f>LEFT(TPG!D128,19)&amp;"."&amp;TPGCR!F128</f>
        <v>Woodcroft Primary S.3518.TPECG.I01.Ma22</v>
      </c>
      <c r="P128" s="185" t="str">
        <f>TPG!I128</f>
        <v>11294/543965</v>
      </c>
      <c r="Q128" s="117" t="b">
        <v>1</v>
      </c>
      <c r="R128" s="117" t="b">
        <v>1</v>
      </c>
      <c r="S128" s="117" t="b">
        <v>1</v>
      </c>
    </row>
    <row r="129" spans="1:19" x14ac:dyDescent="0.25">
      <c r="A129" s="117" t="s">
        <v>1312</v>
      </c>
      <c r="B129" s="180">
        <v>1</v>
      </c>
      <c r="C129" s="117">
        <v>2</v>
      </c>
      <c r="D129" s="181">
        <f>TPG!J129</f>
        <v>400130</v>
      </c>
      <c r="E129" s="117" t="b">
        <v>1</v>
      </c>
      <c r="F129" s="182" t="str">
        <f>RIGHT(TPG!C129,4)&amp;"."&amp;TPG!M129&amp;"."&amp;TPG!K129&amp;"."&amp;TPGPAY!$C$5</f>
        <v>3523.TPECG.I01.Ma22</v>
      </c>
      <c r="G129" s="183">
        <f t="shared" ca="1" si="2"/>
        <v>44697</v>
      </c>
      <c r="H129" s="316" cm="1">
        <f t="array" ref="H129">-IF(SUMPRODUCT((TPG!$Q$19:$AB$19=$B$5)*TPG!Q129:AB129)&lt;0,SUMPRODUCT((TPG!$Q$19:$AB$19=$B$5)*TPG!Q129:AB129),0)</f>
        <v>0</v>
      </c>
      <c r="I129" s="115">
        <f t="shared" ca="1" si="3"/>
        <v>44697</v>
      </c>
      <c r="J129" s="117">
        <v>3</v>
      </c>
      <c r="K129" s="117" t="b">
        <v>1</v>
      </c>
      <c r="L129" s="117" t="s">
        <v>1313</v>
      </c>
      <c r="M129" s="117" t="b">
        <v>1</v>
      </c>
      <c r="N129" s="117" t="s">
        <v>1276</v>
      </c>
      <c r="O129" s="182" t="str">
        <f>LEFT(TPG!D129,19)&amp;"."&amp;TPGCR!F129</f>
        <v>Martin Primary Scho.3523.TPECG.I01.Ma22</v>
      </c>
      <c r="P129" s="185" t="str">
        <f>TPG!I129</f>
        <v>11294/543965</v>
      </c>
      <c r="Q129" s="117" t="b">
        <v>1</v>
      </c>
      <c r="R129" s="117" t="b">
        <v>1</v>
      </c>
      <c r="S129" s="117" t="b">
        <v>1</v>
      </c>
    </row>
    <row r="130" spans="1:19" x14ac:dyDescent="0.25">
      <c r="A130" s="117" t="s">
        <v>1312</v>
      </c>
      <c r="B130" s="180">
        <v>1</v>
      </c>
      <c r="C130" s="117">
        <v>2</v>
      </c>
      <c r="D130" s="181">
        <f>TPG!J130</f>
        <v>400140</v>
      </c>
      <c r="E130" s="117" t="b">
        <v>1</v>
      </c>
      <c r="F130" s="182" t="str">
        <f>RIGHT(TPG!C130,4)&amp;"."&amp;TPG!M130&amp;"."&amp;TPG!K130&amp;"."&amp;TPGPAY!$C$5</f>
        <v>5427.TPECG.I01.Ma22</v>
      </c>
      <c r="G130" s="183">
        <f t="shared" ca="1" si="2"/>
        <v>44697</v>
      </c>
      <c r="H130" s="316" cm="1">
        <f t="array" ref="H130">-IF(SUMPRODUCT((TPG!$Q$19:$AB$19=$B$5)*TPG!Q130:AB130)&lt;0,SUMPRODUCT((TPG!$Q$19:$AB$19=$B$5)*TPG!Q130:AB130),0)</f>
        <v>0</v>
      </c>
      <c r="I130" s="115">
        <f t="shared" ca="1" si="3"/>
        <v>44697</v>
      </c>
      <c r="J130" s="117">
        <v>3</v>
      </c>
      <c r="K130" s="117" t="b">
        <v>1</v>
      </c>
      <c r="L130" s="117" t="s">
        <v>1313</v>
      </c>
      <c r="M130" s="117" t="b">
        <v>1</v>
      </c>
      <c r="N130" s="117" t="s">
        <v>1276</v>
      </c>
      <c r="O130" s="182" t="str">
        <f>LEFT(TPG!D130,19)&amp;"."&amp;TPGCR!F130</f>
        <v>JCoSS.5427.TPECG.I01.Ma22</v>
      </c>
      <c r="P130" s="185" t="str">
        <f>TPG!I130</f>
        <v>11294/543965</v>
      </c>
      <c r="Q130" s="117" t="b">
        <v>1</v>
      </c>
      <c r="R130" s="117" t="b">
        <v>1</v>
      </c>
      <c r="S130" s="117" t="b">
        <v>1</v>
      </c>
    </row>
    <row r="131" spans="1:19" x14ac:dyDescent="0.25">
      <c r="A131" s="117" t="s">
        <v>1312</v>
      </c>
      <c r="B131" s="180">
        <v>1</v>
      </c>
      <c r="C131" s="117">
        <v>2</v>
      </c>
      <c r="D131" s="181">
        <f>TPG!J131</f>
        <v>400150</v>
      </c>
      <c r="E131" s="117" t="b">
        <v>1</v>
      </c>
      <c r="F131" s="182" t="str">
        <f>RIGHT(TPG!C131,4)&amp;"."&amp;TPG!M131&amp;"."&amp;TPG!K131&amp;"."&amp;TPGPAY!$C$5</f>
        <v>3524.TPECG.I01.Ma22</v>
      </c>
      <c r="G131" s="183">
        <f t="shared" ca="1" si="2"/>
        <v>44697</v>
      </c>
      <c r="H131" s="316" cm="1">
        <f t="array" ref="H131">-IF(SUMPRODUCT((TPG!$Q$19:$AB$19=$B$5)*TPG!Q131:AB131)&lt;0,SUMPRODUCT((TPG!$Q$19:$AB$19=$B$5)*TPG!Q131:AB131),0)</f>
        <v>0</v>
      </c>
      <c r="I131" s="115">
        <f t="shared" ca="1" si="3"/>
        <v>44697</v>
      </c>
      <c r="J131" s="117">
        <v>3</v>
      </c>
      <c r="K131" s="117" t="b">
        <v>1</v>
      </c>
      <c r="L131" s="117" t="s">
        <v>1313</v>
      </c>
      <c r="M131" s="117" t="b">
        <v>1</v>
      </c>
      <c r="N131" s="117" t="s">
        <v>1276</v>
      </c>
      <c r="O131" s="182" t="str">
        <f>LEFT(TPG!D131,19)&amp;"."&amp;TPGCR!F131</f>
        <v>Beit Shvidler Prima.3524.TPECG.I01.Ma22</v>
      </c>
      <c r="P131" s="185" t="str">
        <f>TPG!I131</f>
        <v>11294/543965</v>
      </c>
      <c r="Q131" s="117" t="b">
        <v>1</v>
      </c>
      <c r="R131" s="117" t="b">
        <v>1</v>
      </c>
      <c r="S131" s="117" t="b">
        <v>1</v>
      </c>
    </row>
    <row r="132" spans="1:19" x14ac:dyDescent="0.25">
      <c r="A132" s="117" t="s">
        <v>1312</v>
      </c>
      <c r="B132" s="180">
        <v>1</v>
      </c>
      <c r="C132" s="117">
        <v>2</v>
      </c>
      <c r="D132" s="181">
        <f>TPG!J132</f>
        <v>107953</v>
      </c>
      <c r="E132" s="117" t="b">
        <v>1</v>
      </c>
      <c r="F132" s="182" t="str">
        <f>RIGHT(TPG!C132,4)&amp;"."&amp;TPG!M132&amp;"."&amp;TPG!K132&amp;"."&amp;TPGPAY!$C$5</f>
        <v>4004.TPECG.I01.Ma22</v>
      </c>
      <c r="G132" s="183">
        <f t="shared" ca="1" si="2"/>
        <v>44697</v>
      </c>
      <c r="H132" s="316" cm="1">
        <f t="array" ref="H132">-IF(SUMPRODUCT((TPG!$Q$19:$AB$19=$B$5)*TPG!Q132:AB132)&lt;0,SUMPRODUCT((TPG!$Q$19:$AB$19=$B$5)*TPG!Q132:AB132),0)</f>
        <v>0</v>
      </c>
      <c r="I132" s="115">
        <f t="shared" ca="1" si="3"/>
        <v>44697</v>
      </c>
      <c r="J132" s="117">
        <v>3</v>
      </c>
      <c r="K132" s="117" t="b">
        <v>1</v>
      </c>
      <c r="L132" s="117" t="s">
        <v>1313</v>
      </c>
      <c r="M132" s="117" t="b">
        <v>1</v>
      </c>
      <c r="N132" s="117" t="s">
        <v>1276</v>
      </c>
      <c r="O132" s="182" t="str">
        <f>LEFT(TPG!D132,19)&amp;"."&amp;TPGCR!F132</f>
        <v>Menorah High School.4004.TPECG.I01.Ma22</v>
      </c>
      <c r="P132" s="185" t="str">
        <f>TPG!I132</f>
        <v>11294/543965</v>
      </c>
      <c r="Q132" s="117" t="b">
        <v>1</v>
      </c>
      <c r="R132" s="117" t="b">
        <v>1</v>
      </c>
      <c r="S132" s="117" t="b">
        <v>1</v>
      </c>
    </row>
    <row r="133" spans="1:19" x14ac:dyDescent="0.25">
      <c r="A133" s="117" t="s">
        <v>1312</v>
      </c>
      <c r="B133" s="180">
        <v>1</v>
      </c>
      <c r="C133" s="117">
        <v>2</v>
      </c>
      <c r="D133" s="181">
        <f>TPG!J133</f>
        <v>158733</v>
      </c>
      <c r="E133" s="117" t="b">
        <v>1</v>
      </c>
      <c r="F133" s="182" t="str">
        <f>RIGHT(TPG!C133,4)&amp;"."&amp;TPG!M133&amp;"."&amp;TPG!K133&amp;"."&amp;TPGPAY!$C$5</f>
        <v>2053.TPECG.I01.Ma22</v>
      </c>
      <c r="G133" s="183">
        <f t="shared" ca="1" si="2"/>
        <v>44697</v>
      </c>
      <c r="H133" s="316" cm="1">
        <f t="array" ref="H133">-IF(SUMPRODUCT((TPG!$Q$19:$AB$19=$B$5)*TPG!Q133:AB133)&lt;0,SUMPRODUCT((TPG!$Q$19:$AB$19=$B$5)*TPG!Q133:AB133),0)</f>
        <v>0</v>
      </c>
      <c r="I133" s="115">
        <f t="shared" ca="1" si="3"/>
        <v>44697</v>
      </c>
      <c r="J133" s="117">
        <v>3</v>
      </c>
      <c r="K133" s="117" t="b">
        <v>1</v>
      </c>
      <c r="L133" s="117" t="s">
        <v>1313</v>
      </c>
      <c r="M133" s="117" t="b">
        <v>1</v>
      </c>
      <c r="N133" s="117" t="s">
        <v>1276</v>
      </c>
      <c r="O133" s="182" t="str">
        <f>LEFT(TPG!D133,19)&amp;"."&amp;TPGCR!F133</f>
        <v>Noam Primary School.2053.TPECG.I01.Ma22</v>
      </c>
      <c r="P133" s="185" t="str">
        <f>TPG!I133</f>
        <v>11294/543965</v>
      </c>
      <c r="Q133" s="117" t="b">
        <v>1</v>
      </c>
      <c r="R133" s="117" t="b">
        <v>1</v>
      </c>
      <c r="S133" s="117" t="b">
        <v>1</v>
      </c>
    </row>
    <row r="134" spans="1:19" x14ac:dyDescent="0.25">
      <c r="A134" s="117" t="s">
        <v>1312</v>
      </c>
      <c r="B134" s="180">
        <v>1</v>
      </c>
      <c r="C134" s="117">
        <v>2</v>
      </c>
      <c r="D134" s="181">
        <f>TPG!J134</f>
        <v>0</v>
      </c>
      <c r="E134" s="117" t="b">
        <v>1</v>
      </c>
      <c r="F134" s="182" t="str">
        <f>RIGHT(TPG!C134,4)&amp;"."&amp;TPG!M134&amp;"."&amp;TPG!K134&amp;"."&amp;TPGPAY!$C$5</f>
        <v>.TPG..Ma22</v>
      </c>
      <c r="G134" s="183">
        <f t="shared" ca="1" si="2"/>
        <v>44697</v>
      </c>
      <c r="H134" s="316" cm="1">
        <f t="array" ref="H134">-IF(SUMPRODUCT((TPG!$Q$19:$AB$19=$B$5)*TPG!Q134:AB134)&lt;0,SUMPRODUCT((TPG!$Q$19:$AB$19=$B$5)*TPG!Q134:AB134),0)</f>
        <v>0</v>
      </c>
      <c r="I134" s="115">
        <f t="shared" ca="1" si="3"/>
        <v>44697</v>
      </c>
      <c r="J134" s="117">
        <v>3</v>
      </c>
      <c r="K134" s="117" t="b">
        <v>1</v>
      </c>
      <c r="L134" s="117" t="s">
        <v>1313</v>
      </c>
      <c r="M134" s="117" t="b">
        <v>1</v>
      </c>
      <c r="N134" s="117" t="s">
        <v>1276</v>
      </c>
      <c r="O134" s="182" t="str">
        <f>LEFT(TPG!D134,19)&amp;"."&amp;TPGCR!F134</f>
        <v>Northgate..TPG..Ma22</v>
      </c>
      <c r="P134" s="185" t="str">
        <f>TPG!I134</f>
        <v>11392/516500</v>
      </c>
      <c r="Q134" s="117" t="b">
        <v>1</v>
      </c>
      <c r="R134" s="117" t="b">
        <v>1</v>
      </c>
      <c r="S134" s="117" t="b">
        <v>1</v>
      </c>
    </row>
    <row r="135" spans="1:19" x14ac:dyDescent="0.25">
      <c r="A135" s="117" t="s">
        <v>1312</v>
      </c>
      <c r="B135" s="180">
        <v>1</v>
      </c>
      <c r="C135" s="117">
        <v>2</v>
      </c>
      <c r="D135" s="181">
        <f>TPG!J135</f>
        <v>0</v>
      </c>
      <c r="E135" s="117" t="b">
        <v>1</v>
      </c>
      <c r="F135" s="182" t="str">
        <f>RIGHT(TPG!C135,4)&amp;"."&amp;TPG!M135&amp;"."&amp;TPG!K135&amp;"."&amp;TPGPAY!$C$5</f>
        <v>.TPG..Ma22</v>
      </c>
      <c r="G135" s="183">
        <f t="shared" ca="1" si="2"/>
        <v>44697</v>
      </c>
      <c r="H135" s="316" cm="1">
        <f t="array" ref="H135">-IF(SUMPRODUCT((TPG!$Q$19:$AB$19=$B$5)*TPG!Q135:AB135)&lt;0,SUMPRODUCT((TPG!$Q$19:$AB$19=$B$5)*TPG!Q135:AB135),0)</f>
        <v>0</v>
      </c>
      <c r="I135" s="115">
        <f t="shared" ca="1" si="3"/>
        <v>44697</v>
      </c>
      <c r="J135" s="117">
        <v>3</v>
      </c>
      <c r="K135" s="117" t="b">
        <v>1</v>
      </c>
      <c r="L135" s="117" t="s">
        <v>1313</v>
      </c>
      <c r="M135" s="117" t="b">
        <v>1</v>
      </c>
      <c r="N135" s="117" t="s">
        <v>1276</v>
      </c>
      <c r="O135" s="182" t="str">
        <f>LEFT(TPG!D135,19)&amp;"."&amp;TPGCR!F135</f>
        <v>Pavilion..TPG..Ma22</v>
      </c>
      <c r="P135" s="185" t="str">
        <f>TPG!I135</f>
        <v>11392/516500</v>
      </c>
      <c r="Q135" s="117" t="b">
        <v>1</v>
      </c>
      <c r="R135" s="117" t="b">
        <v>1</v>
      </c>
      <c r="S135" s="117" t="b">
        <v>1</v>
      </c>
    </row>
    <row r="136" spans="1:19" x14ac:dyDescent="0.25">
      <c r="A136" s="117" t="s">
        <v>1312</v>
      </c>
      <c r="B136" s="180">
        <v>1</v>
      </c>
      <c r="C136" s="117">
        <v>2</v>
      </c>
      <c r="D136" s="181">
        <f>TPG!J136</f>
        <v>0</v>
      </c>
      <c r="E136" s="117" t="b">
        <v>1</v>
      </c>
      <c r="F136" s="182" t="str">
        <f>RIGHT(TPG!C136,4)&amp;"."&amp;TPG!M136&amp;"."&amp;TPG!K136&amp;"."&amp;TPGPAY!$C$5</f>
        <v>.TPG..Ma22</v>
      </c>
      <c r="G136" s="183">
        <f t="shared" ca="1" si="2"/>
        <v>44697</v>
      </c>
      <c r="H136" s="316" cm="1">
        <f t="array" ref="H136">-IF(SUMPRODUCT((TPG!$Q$19:$AB$19=$B$5)*TPG!Q136:AB136)&lt;0,SUMPRODUCT((TPG!$Q$19:$AB$19=$B$5)*TPG!Q136:AB136),0)</f>
        <v>0</v>
      </c>
      <c r="I136" s="115">
        <f t="shared" ca="1" si="3"/>
        <v>44697</v>
      </c>
      <c r="J136" s="117">
        <v>3</v>
      </c>
      <c r="K136" s="117" t="b">
        <v>1</v>
      </c>
      <c r="L136" s="117" t="s">
        <v>1313</v>
      </c>
      <c r="M136" s="117" t="b">
        <v>1</v>
      </c>
      <c r="N136" s="117" t="s">
        <v>1276</v>
      </c>
      <c r="O136" s="182" t="str">
        <f>LEFT(TPG!D136,19)&amp;"."&amp;TPGCR!F136</f>
        <v>Mapledown..TPG..Ma22</v>
      </c>
      <c r="P136" s="185" t="str">
        <f>TPG!I136</f>
        <v>10161/516500</v>
      </c>
      <c r="Q136" s="117" t="b">
        <v>1</v>
      </c>
      <c r="R136" s="117" t="b">
        <v>1</v>
      </c>
      <c r="S136" s="117" t="b">
        <v>1</v>
      </c>
    </row>
    <row r="137" spans="1:19" x14ac:dyDescent="0.25">
      <c r="A137" s="117" t="s">
        <v>1312</v>
      </c>
      <c r="B137" s="180">
        <v>1</v>
      </c>
      <c r="C137" s="117">
        <v>2</v>
      </c>
      <c r="D137" s="181">
        <f>TPG!J137</f>
        <v>0</v>
      </c>
      <c r="E137" s="117" t="b">
        <v>1</v>
      </c>
      <c r="F137" s="182" t="str">
        <f>RIGHT(TPG!C137,4)&amp;"."&amp;TPG!M137&amp;"."&amp;TPG!K137&amp;"."&amp;TPGPAY!$C$5</f>
        <v>.TPG..Ma22</v>
      </c>
      <c r="G137" s="183">
        <f t="shared" ca="1" si="2"/>
        <v>44697</v>
      </c>
      <c r="H137" s="316" cm="1">
        <f t="array" ref="H137">-IF(SUMPRODUCT((TPG!$Q$19:$AB$19=$B$5)*TPG!Q137:AB137)&lt;0,SUMPRODUCT((TPG!$Q$19:$AB$19=$B$5)*TPG!Q137:AB137),0)</f>
        <v>0</v>
      </c>
      <c r="I137" s="115">
        <f t="shared" ca="1" si="3"/>
        <v>44697</v>
      </c>
      <c r="J137" s="117">
        <v>3</v>
      </c>
      <c r="K137" s="117" t="b">
        <v>1</v>
      </c>
      <c r="L137" s="117" t="s">
        <v>1313</v>
      </c>
      <c r="M137" s="117" t="b">
        <v>1</v>
      </c>
      <c r="N137" s="117" t="s">
        <v>1276</v>
      </c>
      <c r="O137" s="182" t="str">
        <f>LEFT(TPG!D137,19)&amp;"."&amp;TPGCR!F137</f>
        <v>Northway..TPG..Ma22</v>
      </c>
      <c r="P137" s="185" t="str">
        <f>TPG!I137</f>
        <v>10161/516500</v>
      </c>
      <c r="Q137" s="117" t="b">
        <v>1</v>
      </c>
      <c r="R137" s="117" t="b">
        <v>1</v>
      </c>
      <c r="S137" s="117" t="b">
        <v>1</v>
      </c>
    </row>
    <row r="138" spans="1:19" x14ac:dyDescent="0.25">
      <c r="A138" s="117" t="s">
        <v>1312</v>
      </c>
      <c r="B138" s="180">
        <v>1</v>
      </c>
      <c r="C138" s="117">
        <v>2</v>
      </c>
      <c r="D138" s="181">
        <f>TPG!J138</f>
        <v>0</v>
      </c>
      <c r="E138" s="117" t="b">
        <v>1</v>
      </c>
      <c r="F138" s="182" t="str">
        <f>RIGHT(TPG!C138,4)&amp;"."&amp;TPG!M138&amp;"."&amp;TPG!K138&amp;"."&amp;TPGPAY!$C$5</f>
        <v>.TPG..Ma22</v>
      </c>
      <c r="G138" s="183">
        <f t="shared" ca="1" si="2"/>
        <v>44697</v>
      </c>
      <c r="H138" s="316" cm="1">
        <f t="array" ref="H138">-IF(SUMPRODUCT((TPG!$Q$19:$AB$19=$B$5)*TPG!Q138:AB138)&lt;0,SUMPRODUCT((TPG!$Q$19:$AB$19=$B$5)*TPG!Q138:AB138),0)</f>
        <v>0</v>
      </c>
      <c r="I138" s="115">
        <f t="shared" ca="1" si="3"/>
        <v>44697</v>
      </c>
      <c r="J138" s="117">
        <v>3</v>
      </c>
      <c r="K138" s="117" t="b">
        <v>1</v>
      </c>
      <c r="L138" s="117" t="s">
        <v>1313</v>
      </c>
      <c r="M138" s="117" t="b">
        <v>1</v>
      </c>
      <c r="N138" s="117" t="s">
        <v>1276</v>
      </c>
      <c r="O138" s="182" t="str">
        <f>LEFT(TPG!D138,19)&amp;"."&amp;TPGCR!F138</f>
        <v>Oakleigh..TPG..Ma22</v>
      </c>
      <c r="P138" s="185" t="str">
        <f>TPG!I138</f>
        <v>10161/516500</v>
      </c>
      <c r="Q138" s="117" t="b">
        <v>1</v>
      </c>
      <c r="R138" s="117" t="b">
        <v>1</v>
      </c>
      <c r="S138" s="117" t="b">
        <v>1</v>
      </c>
    </row>
    <row r="139" spans="1:19" x14ac:dyDescent="0.25">
      <c r="A139" s="117" t="s">
        <v>1312</v>
      </c>
      <c r="B139" s="180">
        <v>1</v>
      </c>
      <c r="C139" s="117">
        <v>2</v>
      </c>
      <c r="D139" s="181">
        <f>TPG!J139</f>
        <v>0</v>
      </c>
      <c r="E139" s="117" t="b">
        <v>1</v>
      </c>
      <c r="F139" s="182" t="str">
        <f>RIGHT(TPG!C139,4)&amp;"."&amp;TPG!M139&amp;"."&amp;TPG!K139&amp;"."&amp;TPGPAY!$C$5</f>
        <v>.TPG..Ma22</v>
      </c>
      <c r="G139" s="183">
        <f t="shared" ca="1" si="2"/>
        <v>44697</v>
      </c>
      <c r="H139" s="316" cm="1">
        <f t="array" ref="H139">-IF(SUMPRODUCT((TPG!$Q$19:$AB$19=$B$5)*TPG!Q139:AB139)&lt;0,SUMPRODUCT((TPG!$Q$19:$AB$19=$B$5)*TPG!Q139:AB139),0)</f>
        <v>0</v>
      </c>
      <c r="I139" s="115">
        <f t="shared" ca="1" si="3"/>
        <v>44697</v>
      </c>
      <c r="J139" s="117">
        <v>3</v>
      </c>
      <c r="K139" s="117" t="b">
        <v>1</v>
      </c>
      <c r="L139" s="117" t="s">
        <v>1313</v>
      </c>
      <c r="M139" s="117" t="b">
        <v>1</v>
      </c>
      <c r="N139" s="117" t="s">
        <v>1276</v>
      </c>
      <c r="O139" s="182" t="str">
        <f>LEFT(TPG!D139,19)&amp;"."&amp;TPGCR!F139</f>
        <v>Kisharon Inclusive ..TPG..Ma22</v>
      </c>
      <c r="P139" s="185" t="str">
        <f>TPG!I139</f>
        <v>10161/516500</v>
      </c>
      <c r="Q139" s="117" t="b">
        <v>1</v>
      </c>
      <c r="R139" s="117" t="b">
        <v>1</v>
      </c>
      <c r="S139" s="117" t="b">
        <v>1</v>
      </c>
    </row>
    <row r="140" spans="1:19" x14ac:dyDescent="0.25">
      <c r="A140" s="117" t="s">
        <v>1312</v>
      </c>
      <c r="B140" s="180">
        <v>1</v>
      </c>
      <c r="C140" s="117">
        <v>2</v>
      </c>
      <c r="D140" s="181">
        <f>TPG!J140</f>
        <v>0</v>
      </c>
      <c r="E140" s="117" t="b">
        <v>1</v>
      </c>
      <c r="F140" s="182" t="str">
        <f>RIGHT(TPG!C140,4)&amp;"."&amp;TPG!M140&amp;"."&amp;TPG!K140&amp;"."&amp;TPGPAY!$C$5</f>
        <v>.TPG..Ma22</v>
      </c>
      <c r="G140" s="183">
        <f t="shared" ca="1" si="2"/>
        <v>44697</v>
      </c>
      <c r="H140" s="316" cm="1">
        <f t="array" ref="H140">-IF(SUMPRODUCT((TPG!$Q$19:$AB$19=$B$5)*TPG!Q140:AB140)&lt;0,SUMPRODUCT((TPG!$Q$19:$AB$19=$B$5)*TPG!Q140:AB140),0)</f>
        <v>0</v>
      </c>
      <c r="I140" s="115">
        <f t="shared" ca="1" si="3"/>
        <v>44697</v>
      </c>
      <c r="J140" s="117">
        <v>3</v>
      </c>
      <c r="K140" s="117" t="b">
        <v>1</v>
      </c>
      <c r="L140" s="117" t="s">
        <v>1313</v>
      </c>
      <c r="M140" s="117" t="b">
        <v>1</v>
      </c>
      <c r="N140" s="117" t="s">
        <v>1276</v>
      </c>
      <c r="O140" s="182" t="str">
        <f>LEFT(TPG!D140,19)&amp;"."&amp;TPGCR!F140</f>
        <v>Oak Hill School..TPG..Ma22</v>
      </c>
      <c r="P140" s="185" t="str">
        <f>TPG!I140</f>
        <v>10161/516500</v>
      </c>
      <c r="Q140" s="117" t="b">
        <v>1</v>
      </c>
      <c r="R140" s="117" t="b">
        <v>1</v>
      </c>
      <c r="S140" s="117" t="b">
        <v>1</v>
      </c>
    </row>
    <row r="141" spans="1:19" x14ac:dyDescent="0.25">
      <c r="A141" s="117" t="s">
        <v>1312</v>
      </c>
      <c r="B141" s="180">
        <v>1</v>
      </c>
      <c r="C141" s="117">
        <v>2</v>
      </c>
      <c r="D141" s="181">
        <f>TPG!J141</f>
        <v>0</v>
      </c>
      <c r="E141" s="117" t="b">
        <v>1</v>
      </c>
      <c r="F141" s="182" t="str">
        <f>RIGHT(TPG!C141,4)&amp;"."&amp;TPG!M141&amp;"."&amp;TPG!K141&amp;"."&amp;TPGPAY!$C$5</f>
        <v>.TPG..Ma22</v>
      </c>
      <c r="G141" s="183">
        <f t="shared" ca="1" si="2"/>
        <v>44697</v>
      </c>
      <c r="H141" s="316" cm="1">
        <f t="array" ref="H141">-IF(SUMPRODUCT((TPG!$Q$19:$AB$19=$B$5)*TPG!Q141:AB141)&lt;0,SUMPRODUCT((TPG!$Q$19:$AB$19=$B$5)*TPG!Q141:AB141),0)</f>
        <v>0</v>
      </c>
      <c r="I141" s="115">
        <f t="shared" ca="1" si="3"/>
        <v>44697</v>
      </c>
      <c r="J141" s="117">
        <v>3</v>
      </c>
      <c r="K141" s="117" t="b">
        <v>1</v>
      </c>
      <c r="L141" s="117" t="s">
        <v>1313</v>
      </c>
      <c r="M141" s="117" t="b">
        <v>1</v>
      </c>
      <c r="N141" s="117" t="s">
        <v>1276</v>
      </c>
      <c r="O141" s="182" t="str">
        <f>LEFT(TPG!D141,19)&amp;"."&amp;TPGCR!F141</f>
        <v>Oak Lodge Academy..TPG..Ma22</v>
      </c>
      <c r="P141" s="185" t="str">
        <f>TPG!I141</f>
        <v>10161/516500</v>
      </c>
      <c r="Q141" s="117" t="b">
        <v>1</v>
      </c>
      <c r="R141" s="117" t="b">
        <v>1</v>
      </c>
      <c r="S141" s="117" t="b">
        <v>1</v>
      </c>
    </row>
    <row r="142" spans="1:19" x14ac:dyDescent="0.25">
      <c r="A142" s="117" t="s">
        <v>1312</v>
      </c>
      <c r="B142" s="180">
        <v>1</v>
      </c>
      <c r="C142" s="117">
        <v>2</v>
      </c>
      <c r="D142" s="181">
        <f>TPG!J142</f>
        <v>0</v>
      </c>
      <c r="E142" s="117" t="b">
        <v>1</v>
      </c>
      <c r="F142" s="182" t="str">
        <f>RIGHT(TPG!C142,4)&amp;"."&amp;TPG!M142&amp;"."&amp;TPG!K142&amp;"."&amp;TPGPAY!$C$5</f>
        <v>.TPG..Ma22</v>
      </c>
      <c r="G142" s="183">
        <f t="shared" ca="1" si="2"/>
        <v>44697</v>
      </c>
      <c r="H142" s="316" cm="1">
        <f t="array" ref="H142">-IF(SUMPRODUCT((TPG!$Q$19:$AB$19=$B$5)*TPG!Q142:AB142)&lt;0,SUMPRODUCT((TPG!$Q$19:$AB$19=$B$5)*TPG!Q142:AB142),0)</f>
        <v>0</v>
      </c>
      <c r="I142" s="115">
        <f t="shared" ca="1" si="3"/>
        <v>44697</v>
      </c>
      <c r="J142" s="117">
        <v>3</v>
      </c>
      <c r="K142" s="117" t="b">
        <v>1</v>
      </c>
      <c r="L142" s="117" t="s">
        <v>1313</v>
      </c>
      <c r="M142" s="117" t="b">
        <v>1</v>
      </c>
      <c r="N142" s="117" t="s">
        <v>1276</v>
      </c>
      <c r="O142" s="182" t="str">
        <f>LEFT(TPG!D142,19)&amp;"."&amp;TPGCR!F142</f>
        <v>Northgate..TPG..Ma22</v>
      </c>
      <c r="P142" s="185" t="str">
        <f>TPG!I142</f>
        <v>11392/516500</v>
      </c>
      <c r="Q142" s="117" t="b">
        <v>1</v>
      </c>
      <c r="R142" s="117" t="b">
        <v>1</v>
      </c>
      <c r="S142" s="117" t="b">
        <v>1</v>
      </c>
    </row>
    <row r="143" spans="1:19" x14ac:dyDescent="0.25">
      <c r="A143" s="117" t="s">
        <v>1312</v>
      </c>
      <c r="B143" s="180">
        <v>1</v>
      </c>
      <c r="C143" s="117">
        <v>2</v>
      </c>
      <c r="D143" s="181">
        <f>TPG!J143</f>
        <v>0</v>
      </c>
      <c r="E143" s="117" t="b">
        <v>1</v>
      </c>
      <c r="F143" s="182" t="str">
        <f>RIGHT(TPG!C143,4)&amp;"."&amp;TPG!M143&amp;"."&amp;TPG!K143&amp;"."&amp;TPGPAY!$C$5</f>
        <v>.TPG..Ma22</v>
      </c>
      <c r="G143" s="183">
        <f t="shared" ca="1" si="2"/>
        <v>44697</v>
      </c>
      <c r="H143" s="316" cm="1">
        <f t="array" ref="H143">-IF(SUMPRODUCT((TPG!$Q$19:$AB$19=$B$5)*TPG!Q143:AB143)&lt;0,SUMPRODUCT((TPG!$Q$19:$AB$19=$B$5)*TPG!Q143:AB143),0)</f>
        <v>0</v>
      </c>
      <c r="I143" s="115">
        <f t="shared" ca="1" si="3"/>
        <v>44697</v>
      </c>
      <c r="J143" s="117">
        <v>3</v>
      </c>
      <c r="K143" s="117" t="b">
        <v>1</v>
      </c>
      <c r="L143" s="117" t="s">
        <v>1313</v>
      </c>
      <c r="M143" s="117" t="b">
        <v>1</v>
      </c>
      <c r="N143" s="117" t="s">
        <v>1276</v>
      </c>
      <c r="O143" s="182" t="str">
        <f>LEFT(TPG!D143,19)&amp;"."&amp;TPGCR!F143</f>
        <v>Pavilion..TPG..Ma22</v>
      </c>
      <c r="P143" s="185" t="str">
        <f>TPG!I143</f>
        <v>11392/516500</v>
      </c>
      <c r="Q143" s="117" t="b">
        <v>1</v>
      </c>
      <c r="R143" s="117" t="b">
        <v>1</v>
      </c>
      <c r="S143" s="117" t="b">
        <v>1</v>
      </c>
    </row>
    <row r="144" spans="1:19" x14ac:dyDescent="0.25">
      <c r="A144" s="117" t="s">
        <v>1312</v>
      </c>
      <c r="B144" s="180">
        <v>1</v>
      </c>
      <c r="C144" s="117">
        <v>2</v>
      </c>
      <c r="D144" s="181">
        <f>TPG!J144</f>
        <v>0</v>
      </c>
      <c r="E144" s="117" t="b">
        <v>1</v>
      </c>
      <c r="F144" s="182" t="str">
        <f>RIGHT(TPG!C144,4)&amp;"."&amp;TPG!M144&amp;"."&amp;TPG!K144&amp;"."&amp;TPGPAY!$C$5</f>
        <v>.TPG..Ma22</v>
      </c>
      <c r="G144" s="183">
        <f t="shared" ca="1" si="2"/>
        <v>44697</v>
      </c>
      <c r="H144" s="316" cm="1">
        <f t="array" ref="H144">-IF(SUMPRODUCT((TPG!$Q$19:$AB$19=$B$5)*TPG!Q144:AB144)&lt;0,SUMPRODUCT((TPG!$Q$19:$AB$19=$B$5)*TPG!Q144:AB144),0)</f>
        <v>0</v>
      </c>
      <c r="I144" s="115">
        <f t="shared" ca="1" si="3"/>
        <v>44697</v>
      </c>
      <c r="J144" s="117">
        <v>3</v>
      </c>
      <c r="K144" s="117" t="b">
        <v>1</v>
      </c>
      <c r="L144" s="117" t="s">
        <v>1313</v>
      </c>
      <c r="M144" s="117" t="b">
        <v>1</v>
      </c>
      <c r="N144" s="117" t="s">
        <v>1276</v>
      </c>
      <c r="O144" s="182" t="str">
        <f>LEFT(TPG!D144,19)&amp;"."&amp;TPGCR!F144</f>
        <v>Mapledown..TPG..Ma22</v>
      </c>
      <c r="P144" s="185" t="str">
        <f>TPG!I144</f>
        <v>10161/516500</v>
      </c>
      <c r="Q144" s="117" t="b">
        <v>1</v>
      </c>
      <c r="R144" s="117" t="b">
        <v>1</v>
      </c>
      <c r="S144" s="117" t="b">
        <v>1</v>
      </c>
    </row>
    <row r="145" spans="1:19" x14ac:dyDescent="0.25">
      <c r="A145" s="117" t="s">
        <v>1312</v>
      </c>
      <c r="B145" s="180">
        <v>1</v>
      </c>
      <c r="C145" s="117">
        <v>2</v>
      </c>
      <c r="D145" s="181">
        <f>TPG!J145</f>
        <v>0</v>
      </c>
      <c r="E145" s="117" t="b">
        <v>1</v>
      </c>
      <c r="F145" s="182" t="str">
        <f>RIGHT(TPG!C145,4)&amp;"."&amp;TPG!M145&amp;"."&amp;TPG!K145&amp;"."&amp;TPGPAY!$C$5</f>
        <v>.TPG..Ma22</v>
      </c>
      <c r="G145" s="183">
        <f t="shared" ca="1" si="2"/>
        <v>44697</v>
      </c>
      <c r="H145" s="316" cm="1">
        <f t="array" ref="H145">-IF(SUMPRODUCT((TPG!$Q$19:$AB$19=$B$5)*TPG!Q145:AB145)&lt;0,SUMPRODUCT((TPG!$Q$19:$AB$19=$B$5)*TPG!Q145:AB145),0)</f>
        <v>0</v>
      </c>
      <c r="I145" s="115">
        <f t="shared" ca="1" si="3"/>
        <v>44697</v>
      </c>
      <c r="J145" s="117">
        <v>3</v>
      </c>
      <c r="K145" s="117" t="b">
        <v>1</v>
      </c>
      <c r="L145" s="117" t="s">
        <v>1313</v>
      </c>
      <c r="M145" s="117" t="b">
        <v>1</v>
      </c>
      <c r="N145" s="117" t="s">
        <v>1276</v>
      </c>
      <c r="O145" s="182" t="str">
        <f>LEFT(TPG!D145,19)&amp;"."&amp;TPGCR!F145</f>
        <v>Northway..TPG..Ma22</v>
      </c>
      <c r="P145" s="185" t="str">
        <f>TPG!I145</f>
        <v>10161/516500</v>
      </c>
      <c r="Q145" s="117" t="b">
        <v>1</v>
      </c>
      <c r="R145" s="117" t="b">
        <v>1</v>
      </c>
      <c r="S145" s="117" t="b">
        <v>1</v>
      </c>
    </row>
    <row r="146" spans="1:19" x14ac:dyDescent="0.25">
      <c r="A146" s="117" t="s">
        <v>1312</v>
      </c>
      <c r="B146" s="180">
        <v>1</v>
      </c>
      <c r="C146" s="117">
        <v>2</v>
      </c>
      <c r="D146" s="181">
        <f>TPG!J146</f>
        <v>0</v>
      </c>
      <c r="E146" s="117" t="b">
        <v>1</v>
      </c>
      <c r="F146" s="182" t="str">
        <f>RIGHT(TPG!C146,4)&amp;"."&amp;TPG!M146&amp;"."&amp;TPG!K146&amp;"."&amp;TPGPAY!$C$5</f>
        <v>.TPG..Ma22</v>
      </c>
      <c r="G146" s="183">
        <f t="shared" ca="1" si="2"/>
        <v>44697</v>
      </c>
      <c r="H146" s="316" cm="1">
        <f t="array" ref="H146">-IF(SUMPRODUCT((TPG!$Q$19:$AB$19=$B$5)*TPG!Q146:AB146)&lt;0,SUMPRODUCT((TPG!$Q$19:$AB$19=$B$5)*TPG!Q146:AB146),0)</f>
        <v>0</v>
      </c>
      <c r="I146" s="115">
        <f t="shared" ca="1" si="3"/>
        <v>44697</v>
      </c>
      <c r="J146" s="117">
        <v>3</v>
      </c>
      <c r="K146" s="117" t="b">
        <v>1</v>
      </c>
      <c r="L146" s="117" t="s">
        <v>1313</v>
      </c>
      <c r="M146" s="117" t="b">
        <v>1</v>
      </c>
      <c r="N146" s="117" t="s">
        <v>1276</v>
      </c>
      <c r="O146" s="182" t="str">
        <f>LEFT(TPG!D146,19)&amp;"."&amp;TPGCR!F146</f>
        <v>Oakleigh..TPG..Ma22</v>
      </c>
      <c r="P146" s="185" t="str">
        <f>TPG!I146</f>
        <v>10161/516500</v>
      </c>
      <c r="Q146" s="117" t="b">
        <v>1</v>
      </c>
      <c r="R146" s="117" t="b">
        <v>1</v>
      </c>
      <c r="S146" s="117" t="b">
        <v>1</v>
      </c>
    </row>
    <row r="147" spans="1:19" x14ac:dyDescent="0.25">
      <c r="A147" s="117" t="s">
        <v>1312</v>
      </c>
      <c r="B147" s="180">
        <v>1</v>
      </c>
      <c r="C147" s="117">
        <v>2</v>
      </c>
      <c r="D147" s="181">
        <f>TPG!J147</f>
        <v>0</v>
      </c>
      <c r="E147" s="117" t="b">
        <v>1</v>
      </c>
      <c r="F147" s="182" t="str">
        <f>RIGHT(TPG!C147,4)&amp;"."&amp;TPG!M147&amp;"."&amp;TPG!K147&amp;"."&amp;TPGPAY!$C$5</f>
        <v>.TPG..Ma22</v>
      </c>
      <c r="G147" s="183">
        <f t="shared" ca="1" si="2"/>
        <v>44697</v>
      </c>
      <c r="H147" s="316" cm="1">
        <f t="array" ref="H147">-IF(SUMPRODUCT((TPG!$Q$19:$AB$19=$B$5)*TPG!Q147:AB147)&lt;0,SUMPRODUCT((TPG!$Q$19:$AB$19=$B$5)*TPG!Q147:AB147),0)</f>
        <v>0</v>
      </c>
      <c r="I147" s="115">
        <f t="shared" ca="1" si="3"/>
        <v>44697</v>
      </c>
      <c r="J147" s="117">
        <v>3</v>
      </c>
      <c r="K147" s="117" t="b">
        <v>1</v>
      </c>
      <c r="L147" s="117" t="s">
        <v>1313</v>
      </c>
      <c r="M147" s="117" t="b">
        <v>1</v>
      </c>
      <c r="N147" s="117" t="s">
        <v>1276</v>
      </c>
      <c r="O147" s="182" t="str">
        <f>LEFT(TPG!D147,19)&amp;"."&amp;TPGCR!F147</f>
        <v>Kisharon Inclusive ..TPG..Ma22</v>
      </c>
      <c r="P147" s="185" t="str">
        <f>TPG!I147</f>
        <v>10161/516500</v>
      </c>
      <c r="Q147" s="117" t="b">
        <v>1</v>
      </c>
      <c r="R147" s="117" t="b">
        <v>1</v>
      </c>
      <c r="S147" s="117" t="b">
        <v>1</v>
      </c>
    </row>
    <row r="148" spans="1:19" x14ac:dyDescent="0.25">
      <c r="A148" s="117" t="s">
        <v>1312</v>
      </c>
      <c r="B148" s="180">
        <v>1</v>
      </c>
      <c r="C148" s="117">
        <v>2</v>
      </c>
      <c r="D148" s="181">
        <f>TPG!J148</f>
        <v>0</v>
      </c>
      <c r="E148" s="117" t="b">
        <v>1</v>
      </c>
      <c r="F148" s="182" t="str">
        <f>RIGHT(TPG!C148,4)&amp;"."&amp;TPG!M148&amp;"."&amp;TPG!K148&amp;"."&amp;TPGPAY!$C$5</f>
        <v>.TPG..Ma22</v>
      </c>
      <c r="G148" s="183">
        <f t="shared" ca="1" si="2"/>
        <v>44697</v>
      </c>
      <c r="H148" s="316" cm="1">
        <f t="array" ref="H148">-IF(SUMPRODUCT((TPG!$Q$19:$AB$19=$B$5)*TPG!Q148:AB148)&lt;0,SUMPRODUCT((TPG!$Q$19:$AB$19=$B$5)*TPG!Q148:AB148),0)</f>
        <v>0</v>
      </c>
      <c r="I148" s="115">
        <f t="shared" ca="1" si="3"/>
        <v>44697</v>
      </c>
      <c r="J148" s="117">
        <v>3</v>
      </c>
      <c r="K148" s="117" t="b">
        <v>1</v>
      </c>
      <c r="L148" s="117" t="s">
        <v>1313</v>
      </c>
      <c r="M148" s="117" t="b">
        <v>1</v>
      </c>
      <c r="N148" s="117" t="s">
        <v>1276</v>
      </c>
      <c r="O148" s="182" t="str">
        <f>LEFT(TPG!D148,19)&amp;"."&amp;TPGCR!F148</f>
        <v>Oak Hill School..TPG..Ma22</v>
      </c>
      <c r="P148" s="185" t="str">
        <f>TPG!I148</f>
        <v>10161/516500</v>
      </c>
      <c r="Q148" s="117" t="b">
        <v>1</v>
      </c>
      <c r="R148" s="117" t="b">
        <v>1</v>
      </c>
      <c r="S148" s="117" t="b">
        <v>1</v>
      </c>
    </row>
    <row r="149" spans="1:19" x14ac:dyDescent="0.25">
      <c r="A149" s="117" t="s">
        <v>1312</v>
      </c>
      <c r="B149" s="180">
        <v>1</v>
      </c>
      <c r="C149" s="117">
        <v>2</v>
      </c>
      <c r="D149" s="181">
        <f>TPG!J149</f>
        <v>0</v>
      </c>
      <c r="E149" s="117" t="b">
        <v>1</v>
      </c>
      <c r="F149" s="182" t="str">
        <f>RIGHT(TPG!C149,4)&amp;"."&amp;TPG!M149&amp;"."&amp;TPG!K149&amp;"."&amp;TPGPAY!$C$5</f>
        <v>.TPG..Ma22</v>
      </c>
      <c r="G149" s="183">
        <f t="shared" ref="G149:G212" ca="1" si="4">TODAY()</f>
        <v>44697</v>
      </c>
      <c r="H149" s="316" cm="1">
        <f t="array" ref="H149">-IF(SUMPRODUCT((TPG!$Q$19:$AB$19=$B$5)*TPG!Q149:AB149)&lt;0,SUMPRODUCT((TPG!$Q$19:$AB$19=$B$5)*TPG!Q149:AB149),0)</f>
        <v>0</v>
      </c>
      <c r="I149" s="115">
        <f t="shared" ref="I149:I211" ca="1" si="5">G149</f>
        <v>44697</v>
      </c>
      <c r="J149" s="117">
        <v>3</v>
      </c>
      <c r="K149" s="117" t="b">
        <v>1</v>
      </c>
      <c r="L149" s="117" t="s">
        <v>1313</v>
      </c>
      <c r="M149" s="117" t="b">
        <v>1</v>
      </c>
      <c r="N149" s="117" t="s">
        <v>1276</v>
      </c>
      <c r="O149" s="182" t="str">
        <f>LEFT(TPG!D149,19)&amp;"."&amp;TPGCR!F149</f>
        <v>Oak Lodge Academy..TPG..Ma22</v>
      </c>
      <c r="P149" s="185" t="str">
        <f>TPG!I149</f>
        <v>10161/516500</v>
      </c>
      <c r="Q149" s="117" t="b">
        <v>1</v>
      </c>
      <c r="R149" s="117" t="b">
        <v>1</v>
      </c>
      <c r="S149" s="117" t="b">
        <v>1</v>
      </c>
    </row>
    <row r="150" spans="1:19" x14ac:dyDescent="0.25">
      <c r="A150" s="117" t="s">
        <v>1312</v>
      </c>
      <c r="B150" s="180">
        <v>1</v>
      </c>
      <c r="C150" s="117">
        <v>2</v>
      </c>
      <c r="D150" s="181">
        <f>TPG!J150</f>
        <v>0</v>
      </c>
      <c r="E150" s="117" t="b">
        <v>1</v>
      </c>
      <c r="F150" s="182" t="str">
        <f>RIGHT(TPG!C150,4)&amp;"."&amp;TPG!M150&amp;"."&amp;TPG!K150&amp;"."&amp;TPGPAY!$C$5</f>
        <v>.TPG..Ma22</v>
      </c>
      <c r="G150" s="183">
        <f t="shared" ca="1" si="4"/>
        <v>44697</v>
      </c>
      <c r="H150" s="316" cm="1">
        <f t="array" ref="H150">-IF(SUMPRODUCT((TPG!$Q$19:$AB$19=$B$5)*TPG!Q150:AB150)&lt;0,SUMPRODUCT((TPG!$Q$19:$AB$19=$B$5)*TPG!Q150:AB150),0)</f>
        <v>0</v>
      </c>
      <c r="I150" s="115">
        <f t="shared" ca="1" si="5"/>
        <v>44697</v>
      </c>
      <c r="J150" s="117">
        <v>3</v>
      </c>
      <c r="K150" s="117" t="b">
        <v>1</v>
      </c>
      <c r="L150" s="117" t="s">
        <v>1313</v>
      </c>
      <c r="M150" s="117" t="b">
        <v>1</v>
      </c>
      <c r="N150" s="117" t="s">
        <v>1276</v>
      </c>
      <c r="O150" s="182" t="str">
        <f>LEFT(TPG!D150,19)&amp;"."&amp;TPGCR!F150</f>
        <v xml:space="preserve"> Please choose a sc..TPG..Ma22</v>
      </c>
      <c r="P150" s="185" t="str">
        <f>TPG!I150</f>
        <v>11294/543965</v>
      </c>
      <c r="Q150" s="117" t="b">
        <v>1</v>
      </c>
      <c r="R150" s="117" t="b">
        <v>1</v>
      </c>
      <c r="S150" s="117" t="b">
        <v>1</v>
      </c>
    </row>
    <row r="151" spans="1:19" x14ac:dyDescent="0.25">
      <c r="A151" s="117" t="s">
        <v>1312</v>
      </c>
      <c r="B151" s="180">
        <v>1</v>
      </c>
      <c r="C151" s="117">
        <v>2</v>
      </c>
      <c r="D151" s="181">
        <f>TPG!J151</f>
        <v>0</v>
      </c>
      <c r="E151" s="117" t="b">
        <v>1</v>
      </c>
      <c r="F151" s="182" t="str">
        <f>RIGHT(TPG!C151,4)&amp;"."&amp;TPG!M151&amp;"."&amp;TPG!K151&amp;"."&amp;TPGPAY!$C$5</f>
        <v>.TPG..Ma22</v>
      </c>
      <c r="G151" s="183">
        <f t="shared" ca="1" si="4"/>
        <v>44697</v>
      </c>
      <c r="H151" s="316" cm="1">
        <f t="array" ref="H151">-IF(SUMPRODUCT((TPG!$Q$19:$AB$19=$B$5)*TPG!Q151:AB151)&lt;0,SUMPRODUCT((TPG!$Q$19:$AB$19=$B$5)*TPG!Q151:AB151),0)</f>
        <v>0</v>
      </c>
      <c r="I151" s="115">
        <f t="shared" ca="1" si="5"/>
        <v>44697</v>
      </c>
      <c r="J151" s="117">
        <v>3</v>
      </c>
      <c r="K151" s="117" t="b">
        <v>1</v>
      </c>
      <c r="L151" s="117" t="s">
        <v>1313</v>
      </c>
      <c r="M151" s="117" t="b">
        <v>1</v>
      </c>
      <c r="N151" s="117" t="s">
        <v>1276</v>
      </c>
      <c r="O151" s="182" t="str">
        <f>LEFT(TPG!D151,19)&amp;"."&amp;TPGCR!F151</f>
        <v xml:space="preserve"> Please choose a sc..TPG..Ma22</v>
      </c>
      <c r="P151" s="185" t="str">
        <f>TPG!I151</f>
        <v>11294/543965</v>
      </c>
      <c r="Q151" s="117" t="b">
        <v>1</v>
      </c>
      <c r="R151" s="117" t="b">
        <v>1</v>
      </c>
      <c r="S151" s="117" t="b">
        <v>1</v>
      </c>
    </row>
    <row r="152" spans="1:19" x14ac:dyDescent="0.25">
      <c r="A152" s="117" t="s">
        <v>1312</v>
      </c>
      <c r="B152" s="180">
        <v>1</v>
      </c>
      <c r="C152" s="117">
        <v>2</v>
      </c>
      <c r="D152" s="181">
        <f>TPG!J152</f>
        <v>0</v>
      </c>
      <c r="E152" s="117" t="b">
        <v>1</v>
      </c>
      <c r="F152" s="182" t="str">
        <f>RIGHT(TPG!C152,4)&amp;"."&amp;TPG!M152&amp;"."&amp;TPG!K152&amp;"."&amp;TPGPAY!$C$5</f>
        <v>.TPG..Ma22</v>
      </c>
      <c r="G152" s="183">
        <f t="shared" ca="1" si="4"/>
        <v>44697</v>
      </c>
      <c r="H152" s="316" cm="1">
        <f t="array" ref="H152">-IF(SUMPRODUCT((TPG!$Q$19:$AB$19=$B$5)*TPG!Q152:AB152)&lt;0,SUMPRODUCT((TPG!$Q$19:$AB$19=$B$5)*TPG!Q152:AB152),0)</f>
        <v>0</v>
      </c>
      <c r="I152" s="115">
        <f t="shared" ca="1" si="5"/>
        <v>44697</v>
      </c>
      <c r="J152" s="117">
        <v>3</v>
      </c>
      <c r="K152" s="117" t="b">
        <v>1</v>
      </c>
      <c r="L152" s="117" t="s">
        <v>1313</v>
      </c>
      <c r="M152" s="117" t="b">
        <v>1</v>
      </c>
      <c r="N152" s="117" t="s">
        <v>1276</v>
      </c>
      <c r="O152" s="182" t="str">
        <f>LEFT(TPG!D152,19)&amp;"."&amp;TPGCR!F152</f>
        <v xml:space="preserve"> Please choose a sc..TPG..Ma22</v>
      </c>
      <c r="P152" s="185" t="str">
        <f>TPG!I152</f>
        <v>11294/543965</v>
      </c>
      <c r="Q152" s="117" t="b">
        <v>1</v>
      </c>
      <c r="R152" s="117" t="b">
        <v>1</v>
      </c>
      <c r="S152" s="117" t="b">
        <v>1</v>
      </c>
    </row>
    <row r="153" spans="1:19" x14ac:dyDescent="0.25">
      <c r="A153" s="117" t="s">
        <v>1312</v>
      </c>
      <c r="B153" s="180">
        <v>1</v>
      </c>
      <c r="C153" s="117">
        <v>2</v>
      </c>
      <c r="D153" s="181">
        <f>TPG!J153</f>
        <v>0</v>
      </c>
      <c r="E153" s="117" t="b">
        <v>1</v>
      </c>
      <c r="F153" s="182" t="str">
        <f>RIGHT(TPG!C153,4)&amp;"."&amp;TPG!M153&amp;"."&amp;TPG!K153&amp;"."&amp;TPGPAY!$C$5</f>
        <v>.TPG..Ma22</v>
      </c>
      <c r="G153" s="183">
        <f t="shared" ca="1" si="4"/>
        <v>44697</v>
      </c>
      <c r="H153" s="316" cm="1">
        <f t="array" ref="H153">-IF(SUMPRODUCT((TPG!$Q$19:$AB$19=$B$5)*TPG!Q153:AB153)&lt;0,SUMPRODUCT((TPG!$Q$19:$AB$19=$B$5)*TPG!Q153:AB153),0)</f>
        <v>0</v>
      </c>
      <c r="I153" s="115">
        <f t="shared" ca="1" si="5"/>
        <v>44697</v>
      </c>
      <c r="J153" s="117">
        <v>3</v>
      </c>
      <c r="K153" s="117" t="b">
        <v>1</v>
      </c>
      <c r="L153" s="117" t="s">
        <v>1313</v>
      </c>
      <c r="M153" s="117" t="b">
        <v>1</v>
      </c>
      <c r="N153" s="117" t="s">
        <v>1276</v>
      </c>
      <c r="O153" s="182" t="str">
        <f>LEFT(TPG!D153,19)&amp;"."&amp;TPGCR!F153</f>
        <v xml:space="preserve"> Please choose a sc..TPG..Ma22</v>
      </c>
      <c r="P153" s="185" t="str">
        <f>TPG!I153</f>
        <v>11294/543965</v>
      </c>
      <c r="Q153" s="117" t="b">
        <v>1</v>
      </c>
      <c r="R153" s="117" t="b">
        <v>1</v>
      </c>
      <c r="S153" s="117" t="b">
        <v>1</v>
      </c>
    </row>
    <row r="154" spans="1:19" x14ac:dyDescent="0.25">
      <c r="A154" s="117" t="s">
        <v>1312</v>
      </c>
      <c r="B154" s="180">
        <v>1</v>
      </c>
      <c r="C154" s="117">
        <v>2</v>
      </c>
      <c r="D154" s="181">
        <f>TPG!J154</f>
        <v>0</v>
      </c>
      <c r="E154" s="117" t="b">
        <v>1</v>
      </c>
      <c r="F154" s="182" t="str">
        <f>RIGHT(TPG!C154,4)&amp;"."&amp;TPG!M154&amp;"."&amp;TPG!K154&amp;"."&amp;TPGPAY!$C$5</f>
        <v>.TPG..Ma22</v>
      </c>
      <c r="G154" s="183">
        <f t="shared" ca="1" si="4"/>
        <v>44697</v>
      </c>
      <c r="H154" s="316" cm="1">
        <f t="array" ref="H154">-IF(SUMPRODUCT((TPG!$Q$19:$AB$19=$B$5)*TPG!Q154:AB154)&lt;0,SUMPRODUCT((TPG!$Q$19:$AB$19=$B$5)*TPG!Q154:AB154),0)</f>
        <v>0</v>
      </c>
      <c r="I154" s="115">
        <f t="shared" ca="1" si="5"/>
        <v>44697</v>
      </c>
      <c r="J154" s="117">
        <v>3</v>
      </c>
      <c r="K154" s="117" t="b">
        <v>1</v>
      </c>
      <c r="L154" s="117" t="s">
        <v>1313</v>
      </c>
      <c r="M154" s="117" t="b">
        <v>1</v>
      </c>
      <c r="N154" s="117" t="s">
        <v>1276</v>
      </c>
      <c r="O154" s="182" t="str">
        <f>LEFT(TPG!D154,19)&amp;"."&amp;TPGCR!F154</f>
        <v xml:space="preserve"> Please choose a sc..TPG..Ma22</v>
      </c>
      <c r="P154" s="185" t="str">
        <f>TPG!I154</f>
        <v>11294/543965</v>
      </c>
      <c r="Q154" s="117" t="b">
        <v>1</v>
      </c>
      <c r="R154" s="117" t="b">
        <v>1</v>
      </c>
      <c r="S154" s="117" t="b">
        <v>1</v>
      </c>
    </row>
    <row r="155" spans="1:19" x14ac:dyDescent="0.25">
      <c r="A155" s="117" t="s">
        <v>1312</v>
      </c>
      <c r="B155" s="180">
        <v>1</v>
      </c>
      <c r="C155" s="117">
        <v>2</v>
      </c>
      <c r="D155" s="181">
        <f>TPG!J155</f>
        <v>0</v>
      </c>
      <c r="E155" s="117" t="b">
        <v>1</v>
      </c>
      <c r="F155" s="182" t="str">
        <f>RIGHT(TPG!C155,4)&amp;"."&amp;TPG!M155&amp;"."&amp;TPG!K155&amp;"."&amp;TPGPAY!$C$5</f>
        <v>.TPG..Ma22</v>
      </c>
      <c r="G155" s="183">
        <f t="shared" ca="1" si="4"/>
        <v>44697</v>
      </c>
      <c r="H155" s="316" cm="1">
        <f t="array" ref="H155">-IF(SUMPRODUCT((TPG!$Q$19:$AB$19=$B$5)*TPG!Q155:AB155)&lt;0,SUMPRODUCT((TPG!$Q$19:$AB$19=$B$5)*TPG!Q155:AB155),0)</f>
        <v>0</v>
      </c>
      <c r="I155" s="115">
        <f t="shared" ca="1" si="5"/>
        <v>44697</v>
      </c>
      <c r="J155" s="117">
        <v>3</v>
      </c>
      <c r="K155" s="117" t="b">
        <v>1</v>
      </c>
      <c r="L155" s="117" t="s">
        <v>1313</v>
      </c>
      <c r="M155" s="117" t="b">
        <v>1</v>
      </c>
      <c r="N155" s="117" t="s">
        <v>1276</v>
      </c>
      <c r="O155" s="182" t="str">
        <f>LEFT(TPG!D155,19)&amp;"."&amp;TPGCR!F155</f>
        <v xml:space="preserve"> Please choose a sc..TPG..Ma22</v>
      </c>
      <c r="P155" s="185" t="str">
        <f>TPG!I155</f>
        <v>11294/543965</v>
      </c>
      <c r="Q155" s="117" t="b">
        <v>1</v>
      </c>
      <c r="R155" s="117" t="b">
        <v>1</v>
      </c>
      <c r="S155" s="117" t="b">
        <v>1</v>
      </c>
    </row>
    <row r="156" spans="1:19" x14ac:dyDescent="0.25">
      <c r="A156" s="117" t="s">
        <v>1312</v>
      </c>
      <c r="B156" s="180">
        <v>1</v>
      </c>
      <c r="C156" s="117">
        <v>2</v>
      </c>
      <c r="D156" s="181">
        <f>TPG!J156</f>
        <v>0</v>
      </c>
      <c r="E156" s="117" t="b">
        <v>1</v>
      </c>
      <c r="F156" s="182" t="str">
        <f>RIGHT(TPG!C156,4)&amp;"."&amp;TPG!M156&amp;"."&amp;TPG!K156&amp;"."&amp;TPGPAY!$C$5</f>
        <v>.TPG..Ma22</v>
      </c>
      <c r="G156" s="183">
        <f t="shared" ca="1" si="4"/>
        <v>44697</v>
      </c>
      <c r="H156" s="316" cm="1">
        <f t="array" ref="H156">-IF(SUMPRODUCT((TPG!$Q$19:$AB$19=$B$5)*TPG!Q156:AB156)&lt;0,SUMPRODUCT((TPG!$Q$19:$AB$19=$B$5)*TPG!Q156:AB156),0)</f>
        <v>0</v>
      </c>
      <c r="I156" s="115">
        <f t="shared" ca="1" si="5"/>
        <v>44697</v>
      </c>
      <c r="J156" s="117">
        <v>3</v>
      </c>
      <c r="K156" s="117" t="b">
        <v>1</v>
      </c>
      <c r="L156" s="117" t="s">
        <v>1313</v>
      </c>
      <c r="M156" s="117" t="b">
        <v>1</v>
      </c>
      <c r="N156" s="117" t="s">
        <v>1276</v>
      </c>
      <c r="O156" s="182" t="str">
        <f>LEFT(TPG!D156,19)&amp;"."&amp;TPGCR!F156</f>
        <v xml:space="preserve"> Please choose a sc..TPG..Ma22</v>
      </c>
      <c r="P156" s="185" t="str">
        <f>TPG!I156</f>
        <v>11294/543965</v>
      </c>
      <c r="Q156" s="117" t="b">
        <v>1</v>
      </c>
      <c r="R156" s="117" t="b">
        <v>1</v>
      </c>
      <c r="S156" s="117" t="b">
        <v>1</v>
      </c>
    </row>
    <row r="157" spans="1:19" x14ac:dyDescent="0.25">
      <c r="A157" s="117" t="s">
        <v>1312</v>
      </c>
      <c r="B157" s="180">
        <v>1</v>
      </c>
      <c r="C157" s="117">
        <v>2</v>
      </c>
      <c r="D157" s="181">
        <f>TPG!J157</f>
        <v>0</v>
      </c>
      <c r="E157" s="117" t="b">
        <v>1</v>
      </c>
      <c r="F157" s="182" t="str">
        <f>RIGHT(TPG!C157,4)&amp;"."&amp;TPG!M157&amp;"."&amp;TPG!K157&amp;"."&amp;TPGPAY!$C$5</f>
        <v>.TPG..Ma22</v>
      </c>
      <c r="G157" s="183">
        <f t="shared" ca="1" si="4"/>
        <v>44697</v>
      </c>
      <c r="H157" s="316" cm="1">
        <f t="array" ref="H157">-IF(SUMPRODUCT((TPG!$Q$19:$AB$19=$B$5)*TPG!Q157:AB157)&lt;0,SUMPRODUCT((TPG!$Q$19:$AB$19=$B$5)*TPG!Q157:AB157),0)</f>
        <v>0</v>
      </c>
      <c r="I157" s="115">
        <f t="shared" ca="1" si="5"/>
        <v>44697</v>
      </c>
      <c r="J157" s="117">
        <v>3</v>
      </c>
      <c r="K157" s="117" t="b">
        <v>1</v>
      </c>
      <c r="L157" s="117" t="s">
        <v>1313</v>
      </c>
      <c r="M157" s="117" t="b">
        <v>1</v>
      </c>
      <c r="N157" s="117" t="s">
        <v>1276</v>
      </c>
      <c r="O157" s="182" t="str">
        <f>LEFT(TPG!D157,19)&amp;"."&amp;TPGCR!F157</f>
        <v xml:space="preserve"> Please choose a sc..TPG..Ma22</v>
      </c>
      <c r="P157" s="185" t="str">
        <f>TPG!I157</f>
        <v>11294/543965</v>
      </c>
      <c r="Q157" s="117" t="b">
        <v>1</v>
      </c>
      <c r="R157" s="117" t="b">
        <v>1</v>
      </c>
      <c r="S157" s="117" t="b">
        <v>1</v>
      </c>
    </row>
    <row r="158" spans="1:19" x14ac:dyDescent="0.25">
      <c r="A158" s="117" t="s">
        <v>1312</v>
      </c>
      <c r="B158" s="180">
        <v>1</v>
      </c>
      <c r="C158" s="117">
        <v>2</v>
      </c>
      <c r="D158" s="181">
        <f>TPG!J158</f>
        <v>0</v>
      </c>
      <c r="E158" s="117" t="b">
        <v>1</v>
      </c>
      <c r="F158" s="182" t="str">
        <f>RIGHT(TPG!C158,4)&amp;"."&amp;TPG!M158&amp;"."&amp;TPG!K158&amp;"."&amp;TPGPAY!$C$5</f>
        <v>.TPG..Ma22</v>
      </c>
      <c r="G158" s="183">
        <f t="shared" ca="1" si="4"/>
        <v>44697</v>
      </c>
      <c r="H158" s="316" cm="1">
        <f t="array" ref="H158">-IF(SUMPRODUCT((TPG!$Q$19:$AB$19=$B$5)*TPG!Q158:AB158)&lt;0,SUMPRODUCT((TPG!$Q$19:$AB$19=$B$5)*TPG!Q158:AB158),0)</f>
        <v>0</v>
      </c>
      <c r="I158" s="115">
        <f t="shared" ca="1" si="5"/>
        <v>44697</v>
      </c>
      <c r="J158" s="117">
        <v>3</v>
      </c>
      <c r="K158" s="117" t="b">
        <v>1</v>
      </c>
      <c r="L158" s="117" t="s">
        <v>1313</v>
      </c>
      <c r="M158" s="117" t="b">
        <v>1</v>
      </c>
      <c r="N158" s="117" t="s">
        <v>1276</v>
      </c>
      <c r="O158" s="182" t="str">
        <f>LEFT(TPG!D158,19)&amp;"."&amp;TPGCR!F158</f>
        <v xml:space="preserve"> Please choose a sc..TPG..Ma22</v>
      </c>
      <c r="P158" s="185" t="str">
        <f>TPG!I158</f>
        <v>11294/543965</v>
      </c>
      <c r="Q158" s="117" t="b">
        <v>1</v>
      </c>
      <c r="R158" s="117" t="b">
        <v>1</v>
      </c>
      <c r="S158" s="117" t="b">
        <v>1</v>
      </c>
    </row>
    <row r="159" spans="1:19" x14ac:dyDescent="0.25">
      <c r="A159" s="117" t="s">
        <v>1312</v>
      </c>
      <c r="B159" s="180">
        <v>1</v>
      </c>
      <c r="C159" s="117">
        <v>2</v>
      </c>
      <c r="D159" s="181">
        <f>TPG!J159</f>
        <v>0</v>
      </c>
      <c r="E159" s="117" t="b">
        <v>1</v>
      </c>
      <c r="F159" s="182" t="str">
        <f>RIGHT(TPG!C159,4)&amp;"."&amp;TPG!M159&amp;"."&amp;TPG!K159&amp;"."&amp;TPGPAY!$C$5</f>
        <v>.TPG..Ma22</v>
      </c>
      <c r="G159" s="183">
        <f t="shared" ca="1" si="4"/>
        <v>44697</v>
      </c>
      <c r="H159" s="316" cm="1">
        <f t="array" ref="H159">-IF(SUMPRODUCT((TPG!$Q$19:$AB$19=$B$5)*TPG!Q159:AB159)&lt;0,SUMPRODUCT((TPG!$Q$19:$AB$19=$B$5)*TPG!Q159:AB159),0)</f>
        <v>0</v>
      </c>
      <c r="I159" s="115">
        <f t="shared" ca="1" si="5"/>
        <v>44697</v>
      </c>
      <c r="J159" s="117">
        <v>3</v>
      </c>
      <c r="K159" s="117" t="b">
        <v>1</v>
      </c>
      <c r="L159" s="117" t="s">
        <v>1313</v>
      </c>
      <c r="M159" s="117" t="b">
        <v>1</v>
      </c>
      <c r="N159" s="117" t="s">
        <v>1276</v>
      </c>
      <c r="O159" s="182" t="str">
        <f>LEFT(TPG!D159,19)&amp;"."&amp;TPGCR!F159</f>
        <v xml:space="preserve"> Please choose a sc..TPG..Ma22</v>
      </c>
      <c r="P159" s="185" t="str">
        <f>TPG!I159</f>
        <v>11294/543965</v>
      </c>
      <c r="Q159" s="117" t="b">
        <v>1</v>
      </c>
      <c r="R159" s="117" t="b">
        <v>1</v>
      </c>
      <c r="S159" s="117" t="b">
        <v>1</v>
      </c>
    </row>
    <row r="160" spans="1:19" x14ac:dyDescent="0.25">
      <c r="A160" s="117" t="s">
        <v>1312</v>
      </c>
      <c r="B160" s="180">
        <v>1</v>
      </c>
      <c r="C160" s="117">
        <v>2</v>
      </c>
      <c r="D160" s="181">
        <f>TPG!J160</f>
        <v>0</v>
      </c>
      <c r="E160" s="117" t="b">
        <v>1</v>
      </c>
      <c r="F160" s="182" t="str">
        <f>RIGHT(TPG!C160,4)&amp;"."&amp;TPG!M160&amp;"."&amp;TPG!K160&amp;"."&amp;TPGPAY!$C$5</f>
        <v>.TPG..Ma22</v>
      </c>
      <c r="G160" s="183">
        <f t="shared" ca="1" si="4"/>
        <v>44697</v>
      </c>
      <c r="H160" s="316" cm="1">
        <f t="array" ref="H160">-IF(SUMPRODUCT((TPG!$Q$19:$AB$19=$B$5)*TPG!Q160:AB160)&lt;0,SUMPRODUCT((TPG!$Q$19:$AB$19=$B$5)*TPG!Q160:AB160),0)</f>
        <v>0</v>
      </c>
      <c r="I160" s="115">
        <f t="shared" ca="1" si="5"/>
        <v>44697</v>
      </c>
      <c r="J160" s="117">
        <v>3</v>
      </c>
      <c r="K160" s="117" t="b">
        <v>1</v>
      </c>
      <c r="L160" s="117" t="s">
        <v>1313</v>
      </c>
      <c r="M160" s="117" t="b">
        <v>1</v>
      </c>
      <c r="N160" s="117" t="s">
        <v>1276</v>
      </c>
      <c r="O160" s="182" t="str">
        <f>LEFT(TPG!D160,19)&amp;"."&amp;TPGCR!F160</f>
        <v xml:space="preserve"> Please choose a sc..TPG..Ma22</v>
      </c>
      <c r="P160" s="185" t="str">
        <f>TPG!I160</f>
        <v>11294/543965</v>
      </c>
      <c r="Q160" s="117" t="b">
        <v>1</v>
      </c>
      <c r="R160" s="117" t="b">
        <v>1</v>
      </c>
      <c r="S160" s="117" t="b">
        <v>1</v>
      </c>
    </row>
    <row r="161" spans="1:19" x14ac:dyDescent="0.25">
      <c r="A161" s="117" t="s">
        <v>1312</v>
      </c>
      <c r="B161" s="180">
        <v>1</v>
      </c>
      <c r="C161" s="117">
        <v>2</v>
      </c>
      <c r="D161" s="181">
        <f>TPG!J161</f>
        <v>0</v>
      </c>
      <c r="E161" s="117" t="b">
        <v>1</v>
      </c>
      <c r="F161" s="182" t="str">
        <f>RIGHT(TPG!C161,4)&amp;"."&amp;TPG!M161&amp;"."&amp;TPG!K161&amp;"."&amp;TPGPAY!$C$5</f>
        <v>.TPG..Ma22</v>
      </c>
      <c r="G161" s="183">
        <f t="shared" ca="1" si="4"/>
        <v>44697</v>
      </c>
      <c r="H161" s="316" cm="1">
        <f t="array" ref="H161">-IF(SUMPRODUCT((TPG!$Q$19:$AB$19=$B$5)*TPG!Q161:AB161)&lt;0,SUMPRODUCT((TPG!$Q$19:$AB$19=$B$5)*TPG!Q161:AB161),0)</f>
        <v>0</v>
      </c>
      <c r="I161" s="115">
        <f t="shared" ca="1" si="5"/>
        <v>44697</v>
      </c>
      <c r="J161" s="117">
        <v>3</v>
      </c>
      <c r="K161" s="117" t="b">
        <v>1</v>
      </c>
      <c r="L161" s="117" t="s">
        <v>1313</v>
      </c>
      <c r="M161" s="117" t="b">
        <v>1</v>
      </c>
      <c r="N161" s="117" t="s">
        <v>1276</v>
      </c>
      <c r="O161" s="182" t="str">
        <f>LEFT(TPG!D161,19)&amp;"."&amp;TPGCR!F161</f>
        <v xml:space="preserve"> Please choose a sc..TPG..Ma22</v>
      </c>
      <c r="P161" s="185" t="str">
        <f>TPG!I161</f>
        <v>11294/543965</v>
      </c>
      <c r="Q161" s="117" t="b">
        <v>1</v>
      </c>
      <c r="R161" s="117" t="b">
        <v>1</v>
      </c>
      <c r="S161" s="117" t="b">
        <v>1</v>
      </c>
    </row>
    <row r="162" spans="1:19" x14ac:dyDescent="0.25">
      <c r="A162" s="117" t="s">
        <v>1312</v>
      </c>
      <c r="B162" s="180">
        <v>1</v>
      </c>
      <c r="C162" s="117">
        <v>2</v>
      </c>
      <c r="D162" s="181">
        <f>TPG!J162</f>
        <v>0</v>
      </c>
      <c r="E162" s="117" t="b">
        <v>1</v>
      </c>
      <c r="F162" s="182" t="str">
        <f>RIGHT(TPG!C162,4)&amp;"."&amp;TPG!M162&amp;"."&amp;TPG!K162&amp;"."&amp;TPGPAY!$C$5</f>
        <v>.TPG..Ma22</v>
      </c>
      <c r="G162" s="183">
        <f t="shared" ca="1" si="4"/>
        <v>44697</v>
      </c>
      <c r="H162" s="316" cm="1">
        <f t="array" ref="H162">-IF(SUMPRODUCT((TPG!$Q$19:$AB$19=$B$5)*TPG!Q162:AB162)&lt;0,SUMPRODUCT((TPG!$Q$19:$AB$19=$B$5)*TPG!Q162:AB162),0)</f>
        <v>0</v>
      </c>
      <c r="I162" s="115">
        <f t="shared" ca="1" si="5"/>
        <v>44697</v>
      </c>
      <c r="J162" s="117">
        <v>3</v>
      </c>
      <c r="K162" s="117" t="b">
        <v>1</v>
      </c>
      <c r="L162" s="117" t="s">
        <v>1313</v>
      </c>
      <c r="M162" s="117" t="b">
        <v>1</v>
      </c>
      <c r="N162" s="117" t="s">
        <v>1276</v>
      </c>
      <c r="O162" s="182" t="str">
        <f>LEFT(TPG!D162,19)&amp;"."&amp;TPGCR!F162</f>
        <v xml:space="preserve"> Please choose a sc..TPG..Ma22</v>
      </c>
      <c r="P162" s="185" t="str">
        <f>TPG!I162</f>
        <v>11294/543965</v>
      </c>
      <c r="Q162" s="117" t="b">
        <v>1</v>
      </c>
      <c r="R162" s="117" t="b">
        <v>1</v>
      </c>
      <c r="S162" s="117" t="b">
        <v>1</v>
      </c>
    </row>
    <row r="163" spans="1:19" x14ac:dyDescent="0.25">
      <c r="A163" s="117" t="s">
        <v>1312</v>
      </c>
      <c r="B163" s="180">
        <v>1</v>
      </c>
      <c r="C163" s="117">
        <v>2</v>
      </c>
      <c r="D163" s="181">
        <f>TPG!J163</f>
        <v>0</v>
      </c>
      <c r="E163" s="117" t="b">
        <v>1</v>
      </c>
      <c r="F163" s="182" t="str">
        <f>RIGHT(TPG!C163,4)&amp;"."&amp;TPG!M163&amp;"."&amp;TPG!K163&amp;"."&amp;TPGPAY!$C$5</f>
        <v>.TPG..Ma22</v>
      </c>
      <c r="G163" s="183">
        <f t="shared" ca="1" si="4"/>
        <v>44697</v>
      </c>
      <c r="H163" s="316" cm="1">
        <f t="array" ref="H163">-IF(SUMPRODUCT((TPG!$Q$19:$AB$19=$B$5)*TPG!Q163:AB163)&lt;0,SUMPRODUCT((TPG!$Q$19:$AB$19=$B$5)*TPG!Q163:AB163),0)</f>
        <v>0</v>
      </c>
      <c r="I163" s="115">
        <f t="shared" ca="1" si="5"/>
        <v>44697</v>
      </c>
      <c r="J163" s="117">
        <v>3</v>
      </c>
      <c r="K163" s="117" t="b">
        <v>1</v>
      </c>
      <c r="L163" s="117" t="s">
        <v>1313</v>
      </c>
      <c r="M163" s="117" t="b">
        <v>1</v>
      </c>
      <c r="N163" s="117" t="s">
        <v>1276</v>
      </c>
      <c r="O163" s="182" t="str">
        <f>LEFT(TPG!D163,19)&amp;"."&amp;TPGCR!F163</f>
        <v xml:space="preserve"> Please choose a sc..TPG..Ma22</v>
      </c>
      <c r="P163" s="185" t="str">
        <f>TPG!I163</f>
        <v>11294/543965</v>
      </c>
      <c r="Q163" s="117" t="b">
        <v>1</v>
      </c>
      <c r="R163" s="117" t="b">
        <v>1</v>
      </c>
      <c r="S163" s="117" t="b">
        <v>1</v>
      </c>
    </row>
    <row r="164" spans="1:19" x14ac:dyDescent="0.25">
      <c r="A164" s="117" t="s">
        <v>1312</v>
      </c>
      <c r="B164" s="180">
        <v>1</v>
      </c>
      <c r="C164" s="117">
        <v>2</v>
      </c>
      <c r="D164" s="181">
        <f>TPG!J164</f>
        <v>0</v>
      </c>
      <c r="E164" s="117" t="b">
        <v>1</v>
      </c>
      <c r="F164" s="182" t="str">
        <f>RIGHT(TPG!C164,4)&amp;"."&amp;TPG!M164&amp;"."&amp;TPG!K164&amp;"."&amp;TPGPAY!$C$5</f>
        <v>.TPG..Ma22</v>
      </c>
      <c r="G164" s="183">
        <f t="shared" ca="1" si="4"/>
        <v>44697</v>
      </c>
      <c r="H164" s="316" cm="1">
        <f t="array" ref="H164">-IF(SUMPRODUCT((TPG!$Q$19:$AB$19=$B$5)*TPG!Q164:AB164)&lt;0,SUMPRODUCT((TPG!$Q$19:$AB$19=$B$5)*TPG!Q164:AB164),0)</f>
        <v>0</v>
      </c>
      <c r="I164" s="115">
        <f t="shared" ca="1" si="5"/>
        <v>44697</v>
      </c>
      <c r="J164" s="117">
        <v>3</v>
      </c>
      <c r="K164" s="117" t="b">
        <v>1</v>
      </c>
      <c r="L164" s="117" t="s">
        <v>1313</v>
      </c>
      <c r="M164" s="117" t="b">
        <v>1</v>
      </c>
      <c r="N164" s="117" t="s">
        <v>1276</v>
      </c>
      <c r="O164" s="182" t="str">
        <f>LEFT(TPG!D164,19)&amp;"."&amp;TPGCR!F164</f>
        <v xml:space="preserve"> Please choose a sc..TPG..Ma22</v>
      </c>
      <c r="P164" s="185" t="str">
        <f>TPG!I164</f>
        <v>11294/543965</v>
      </c>
      <c r="Q164" s="117" t="b">
        <v>1</v>
      </c>
      <c r="R164" s="117" t="b">
        <v>1</v>
      </c>
      <c r="S164" s="117" t="b">
        <v>1</v>
      </c>
    </row>
    <row r="165" spans="1:19" x14ac:dyDescent="0.25">
      <c r="A165" s="117" t="s">
        <v>1312</v>
      </c>
      <c r="B165" s="180">
        <v>1</v>
      </c>
      <c r="C165" s="117">
        <v>2</v>
      </c>
      <c r="D165" s="181">
        <f>TPG!J165</f>
        <v>0</v>
      </c>
      <c r="E165" s="117" t="b">
        <v>1</v>
      </c>
      <c r="F165" s="182" t="str">
        <f>RIGHT(TPG!C165,4)&amp;"."&amp;TPG!M165&amp;"."&amp;TPG!K165&amp;"."&amp;TPGPAY!$C$5</f>
        <v>.TPG..Ma22</v>
      </c>
      <c r="G165" s="183">
        <f t="shared" ca="1" si="4"/>
        <v>44697</v>
      </c>
      <c r="H165" s="316" cm="1">
        <f t="array" ref="H165">-IF(SUMPRODUCT((TPG!$Q$19:$AB$19=$B$5)*TPG!Q165:AB165)&lt;0,SUMPRODUCT((TPG!$Q$19:$AB$19=$B$5)*TPG!Q165:AB165),0)</f>
        <v>0</v>
      </c>
      <c r="I165" s="115">
        <f t="shared" ca="1" si="5"/>
        <v>44697</v>
      </c>
      <c r="J165" s="117">
        <v>3</v>
      </c>
      <c r="K165" s="117" t="b">
        <v>1</v>
      </c>
      <c r="L165" s="117" t="s">
        <v>1313</v>
      </c>
      <c r="M165" s="117" t="b">
        <v>1</v>
      </c>
      <c r="N165" s="117" t="s">
        <v>1276</v>
      </c>
      <c r="O165" s="182" t="str">
        <f>LEFT(TPG!D165,19)&amp;"."&amp;TPGCR!F165</f>
        <v xml:space="preserve"> Please choose a sc..TPG..Ma22</v>
      </c>
      <c r="P165" s="185" t="str">
        <f>TPG!I165</f>
        <v>11294/543965</v>
      </c>
      <c r="Q165" s="117" t="b">
        <v>1</v>
      </c>
      <c r="R165" s="117" t="b">
        <v>1</v>
      </c>
      <c r="S165" s="117" t="b">
        <v>1</v>
      </c>
    </row>
    <row r="166" spans="1:19" x14ac:dyDescent="0.25">
      <c r="A166" s="117" t="s">
        <v>1312</v>
      </c>
      <c r="B166" s="180">
        <v>1</v>
      </c>
      <c r="C166" s="117">
        <v>2</v>
      </c>
      <c r="D166" s="181">
        <f>TPG!J166</f>
        <v>0</v>
      </c>
      <c r="E166" s="117" t="b">
        <v>1</v>
      </c>
      <c r="F166" s="182" t="str">
        <f>RIGHT(TPG!C166,4)&amp;"."&amp;TPG!M166&amp;"."&amp;TPG!K166&amp;"."&amp;TPGPAY!$C$5</f>
        <v>.TPG..Ma22</v>
      </c>
      <c r="G166" s="183">
        <f t="shared" ca="1" si="4"/>
        <v>44697</v>
      </c>
      <c r="H166" s="316" cm="1">
        <f t="array" ref="H166">-IF(SUMPRODUCT((TPG!$Q$19:$AB$19=$B$5)*TPG!Q166:AB166)&lt;0,SUMPRODUCT((TPG!$Q$19:$AB$19=$B$5)*TPG!Q166:AB166),0)</f>
        <v>0</v>
      </c>
      <c r="I166" s="115">
        <f t="shared" ca="1" si="5"/>
        <v>44697</v>
      </c>
      <c r="J166" s="117">
        <v>3</v>
      </c>
      <c r="K166" s="117" t="b">
        <v>1</v>
      </c>
      <c r="L166" s="117" t="s">
        <v>1313</v>
      </c>
      <c r="M166" s="117" t="b">
        <v>1</v>
      </c>
      <c r="N166" s="117" t="s">
        <v>1276</v>
      </c>
      <c r="O166" s="182" t="str">
        <f>LEFT(TPG!D166,19)&amp;"."&amp;TPGCR!F166</f>
        <v xml:space="preserve"> Please choose a sc..TPG..Ma22</v>
      </c>
      <c r="P166" s="185" t="str">
        <f>TPG!I166</f>
        <v>11294/543965</v>
      </c>
      <c r="Q166" s="117" t="b">
        <v>1</v>
      </c>
      <c r="R166" s="117" t="b">
        <v>1</v>
      </c>
      <c r="S166" s="117" t="b">
        <v>1</v>
      </c>
    </row>
    <row r="167" spans="1:19" x14ac:dyDescent="0.25">
      <c r="A167" s="117" t="s">
        <v>1312</v>
      </c>
      <c r="B167" s="180">
        <v>1</v>
      </c>
      <c r="C167" s="117">
        <v>2</v>
      </c>
      <c r="D167" s="181">
        <f>TPG!J167</f>
        <v>0</v>
      </c>
      <c r="E167" s="117" t="b">
        <v>1</v>
      </c>
      <c r="F167" s="182" t="str">
        <f>RIGHT(TPG!C167,4)&amp;"."&amp;TPG!M167&amp;"."&amp;TPG!K167&amp;"."&amp;TPGPAY!$C$5</f>
        <v>.TPG..Ma22</v>
      </c>
      <c r="G167" s="183">
        <f t="shared" ca="1" si="4"/>
        <v>44697</v>
      </c>
      <c r="H167" s="316" cm="1">
        <f t="array" ref="H167">-IF(SUMPRODUCT((TPG!$Q$19:$AB$19=$B$5)*TPG!Q167:AB167)&lt;0,SUMPRODUCT((TPG!$Q$19:$AB$19=$B$5)*TPG!Q167:AB167),0)</f>
        <v>0</v>
      </c>
      <c r="I167" s="115">
        <f t="shared" ca="1" si="5"/>
        <v>44697</v>
      </c>
      <c r="J167" s="117">
        <v>3</v>
      </c>
      <c r="K167" s="117" t="b">
        <v>1</v>
      </c>
      <c r="L167" s="117" t="s">
        <v>1313</v>
      </c>
      <c r="M167" s="117" t="b">
        <v>1</v>
      </c>
      <c r="N167" s="117" t="s">
        <v>1276</v>
      </c>
      <c r="O167" s="182" t="str">
        <f>LEFT(TPG!D167,19)&amp;"."&amp;TPGCR!F167</f>
        <v xml:space="preserve"> Please choose a sc..TPG..Ma22</v>
      </c>
      <c r="P167" s="185" t="str">
        <f>TPG!I167</f>
        <v>11294/543965</v>
      </c>
      <c r="Q167" s="117" t="b">
        <v>1</v>
      </c>
      <c r="R167" s="117" t="b">
        <v>1</v>
      </c>
      <c r="S167" s="117" t="b">
        <v>1</v>
      </c>
    </row>
    <row r="168" spans="1:19" x14ac:dyDescent="0.25">
      <c r="A168" s="117" t="s">
        <v>1312</v>
      </c>
      <c r="B168" s="180">
        <v>1</v>
      </c>
      <c r="C168" s="117">
        <v>2</v>
      </c>
      <c r="D168" s="181">
        <f>TPG!J168</f>
        <v>0</v>
      </c>
      <c r="E168" s="117" t="b">
        <v>1</v>
      </c>
      <c r="F168" s="182" t="str">
        <f>RIGHT(TPG!C168,4)&amp;"."&amp;TPG!M168&amp;"."&amp;TPG!K168&amp;"."&amp;TPGPAY!$C$5</f>
        <v>.TPG..Ma22</v>
      </c>
      <c r="G168" s="183">
        <f t="shared" ca="1" si="4"/>
        <v>44697</v>
      </c>
      <c r="H168" s="316" cm="1">
        <f t="array" ref="H168">-IF(SUMPRODUCT((TPG!$Q$19:$AB$19=$B$5)*TPG!Q168:AB168)&lt;0,SUMPRODUCT((TPG!$Q$19:$AB$19=$B$5)*TPG!Q168:AB168),0)</f>
        <v>0</v>
      </c>
      <c r="I168" s="115">
        <f t="shared" ca="1" si="5"/>
        <v>44697</v>
      </c>
      <c r="J168" s="117">
        <v>3</v>
      </c>
      <c r="K168" s="117" t="b">
        <v>1</v>
      </c>
      <c r="L168" s="117" t="s">
        <v>1313</v>
      </c>
      <c r="M168" s="117" t="b">
        <v>1</v>
      </c>
      <c r="N168" s="117" t="s">
        <v>1276</v>
      </c>
      <c r="O168" s="182" t="str">
        <f>LEFT(TPG!D168,19)&amp;"."&amp;TPGCR!F168</f>
        <v xml:space="preserve"> Please choose a sc..TPG..Ma22</v>
      </c>
      <c r="P168" s="185" t="str">
        <f>TPG!I168</f>
        <v>11294/543965</v>
      </c>
      <c r="Q168" s="117" t="b">
        <v>1</v>
      </c>
      <c r="R168" s="117" t="b">
        <v>1</v>
      </c>
      <c r="S168" s="117" t="b">
        <v>1</v>
      </c>
    </row>
    <row r="169" spans="1:19" x14ac:dyDescent="0.25">
      <c r="A169" s="117" t="s">
        <v>1312</v>
      </c>
      <c r="B169" s="180">
        <v>1</v>
      </c>
      <c r="C169" s="117">
        <v>2</v>
      </c>
      <c r="D169" s="181">
        <f>TPG!J169</f>
        <v>0</v>
      </c>
      <c r="E169" s="117" t="b">
        <v>1</v>
      </c>
      <c r="F169" s="182" t="str">
        <f>RIGHT(TPG!C169,4)&amp;"."&amp;TPG!M169&amp;"."&amp;TPG!K169&amp;"."&amp;TPGPAY!$C$5</f>
        <v>.TPG..Ma22</v>
      </c>
      <c r="G169" s="183">
        <f t="shared" ca="1" si="4"/>
        <v>44697</v>
      </c>
      <c r="H169" s="316" cm="1">
        <f t="array" ref="H169">-IF(SUMPRODUCT((TPG!$Q$19:$AB$19=$B$5)*TPG!Q169:AB169)&lt;0,SUMPRODUCT((TPG!$Q$19:$AB$19=$B$5)*TPG!Q169:AB169),0)</f>
        <v>0</v>
      </c>
      <c r="I169" s="115">
        <f t="shared" ca="1" si="5"/>
        <v>44697</v>
      </c>
      <c r="J169" s="117">
        <v>3</v>
      </c>
      <c r="K169" s="117" t="b">
        <v>1</v>
      </c>
      <c r="L169" s="117" t="s">
        <v>1313</v>
      </c>
      <c r="M169" s="117" t="b">
        <v>1</v>
      </c>
      <c r="N169" s="117" t="s">
        <v>1276</v>
      </c>
      <c r="O169" s="182" t="str">
        <f>LEFT(TPG!D169,19)&amp;"."&amp;TPGCR!F169</f>
        <v xml:space="preserve"> Please choose a sc..TPG..Ma22</v>
      </c>
      <c r="P169" s="185" t="str">
        <f>TPG!I169</f>
        <v>11294/543965</v>
      </c>
      <c r="Q169" s="117" t="b">
        <v>1</v>
      </c>
      <c r="R169" s="117" t="b">
        <v>1</v>
      </c>
      <c r="S169" s="117" t="b">
        <v>1</v>
      </c>
    </row>
    <row r="170" spans="1:19" x14ac:dyDescent="0.25">
      <c r="A170" s="117" t="s">
        <v>1312</v>
      </c>
      <c r="B170" s="180">
        <v>1</v>
      </c>
      <c r="C170" s="117">
        <v>2</v>
      </c>
      <c r="D170" s="181">
        <f>TPG!J170</f>
        <v>0</v>
      </c>
      <c r="E170" s="117" t="b">
        <v>1</v>
      </c>
      <c r="F170" s="182" t="str">
        <f>RIGHT(TPG!C170,4)&amp;"."&amp;TPG!M170&amp;"."&amp;TPG!K170&amp;"."&amp;TPGPAY!$C$5</f>
        <v>.TPG..Ma22</v>
      </c>
      <c r="G170" s="183">
        <f t="shared" ca="1" si="4"/>
        <v>44697</v>
      </c>
      <c r="H170" s="316" cm="1">
        <f t="array" ref="H170">-IF(SUMPRODUCT((TPG!$Q$19:$AB$19=$B$5)*TPG!Q170:AB170)&lt;0,SUMPRODUCT((TPG!$Q$19:$AB$19=$B$5)*TPG!Q170:AB170),0)</f>
        <v>0</v>
      </c>
      <c r="I170" s="115">
        <f t="shared" ca="1" si="5"/>
        <v>44697</v>
      </c>
      <c r="J170" s="117">
        <v>3</v>
      </c>
      <c r="K170" s="117" t="b">
        <v>1</v>
      </c>
      <c r="L170" s="117" t="s">
        <v>1313</v>
      </c>
      <c r="M170" s="117" t="b">
        <v>1</v>
      </c>
      <c r="N170" s="117" t="s">
        <v>1276</v>
      </c>
      <c r="O170" s="182" t="str">
        <f>LEFT(TPG!D170,19)&amp;"."&amp;TPGCR!F170</f>
        <v xml:space="preserve"> Please choose a sc..TPG..Ma22</v>
      </c>
      <c r="P170" s="185" t="str">
        <f>TPG!I170</f>
        <v>11294/543965</v>
      </c>
      <c r="Q170" s="117" t="b">
        <v>1</v>
      </c>
      <c r="R170" s="117" t="b">
        <v>1</v>
      </c>
      <c r="S170" s="117" t="b">
        <v>1</v>
      </c>
    </row>
    <row r="171" spans="1:19" x14ac:dyDescent="0.25">
      <c r="A171" s="117" t="s">
        <v>1312</v>
      </c>
      <c r="B171" s="180">
        <v>1</v>
      </c>
      <c r="C171" s="117">
        <v>2</v>
      </c>
      <c r="D171" s="181">
        <f>TPG!J171</f>
        <v>0</v>
      </c>
      <c r="E171" s="117" t="b">
        <v>1</v>
      </c>
      <c r="F171" s="182" t="str">
        <f>RIGHT(TPG!C171,4)&amp;"."&amp;TPG!M171&amp;"."&amp;TPG!K171&amp;"."&amp;TPGPAY!$C$5</f>
        <v>.TPG..Ma22</v>
      </c>
      <c r="G171" s="183">
        <f t="shared" ca="1" si="4"/>
        <v>44697</v>
      </c>
      <c r="H171" s="316" cm="1">
        <f t="array" ref="H171">-IF(SUMPRODUCT((TPG!$Q$19:$AB$19=$B$5)*TPG!Q171:AB171)&lt;0,SUMPRODUCT((TPG!$Q$19:$AB$19=$B$5)*TPG!Q171:AB171),0)</f>
        <v>0</v>
      </c>
      <c r="I171" s="115">
        <f t="shared" ca="1" si="5"/>
        <v>44697</v>
      </c>
      <c r="J171" s="117">
        <v>3</v>
      </c>
      <c r="K171" s="117" t="b">
        <v>1</v>
      </c>
      <c r="L171" s="117" t="s">
        <v>1313</v>
      </c>
      <c r="M171" s="117" t="b">
        <v>1</v>
      </c>
      <c r="N171" s="117" t="s">
        <v>1276</v>
      </c>
      <c r="O171" s="182" t="str">
        <f>LEFT(TPG!D171,19)&amp;"."&amp;TPGCR!F171</f>
        <v xml:space="preserve"> Please choose a sc..TPG..Ma22</v>
      </c>
      <c r="P171" s="185" t="str">
        <f>TPG!I171</f>
        <v>11294/543965</v>
      </c>
      <c r="Q171" s="117" t="b">
        <v>1</v>
      </c>
      <c r="R171" s="117" t="b">
        <v>1</v>
      </c>
      <c r="S171" s="117" t="b">
        <v>1</v>
      </c>
    </row>
    <row r="172" spans="1:19" x14ac:dyDescent="0.25">
      <c r="A172" s="117" t="s">
        <v>1312</v>
      </c>
      <c r="B172" s="180">
        <v>1</v>
      </c>
      <c r="C172" s="117">
        <v>2</v>
      </c>
      <c r="D172" s="181">
        <f>TPG!J172</f>
        <v>0</v>
      </c>
      <c r="E172" s="117" t="b">
        <v>1</v>
      </c>
      <c r="F172" s="182" t="str">
        <f>RIGHT(TPG!C172,4)&amp;"."&amp;TPG!M172&amp;"."&amp;TPG!K172&amp;"."&amp;TPGPAY!$C$5</f>
        <v>.TPG..Ma22</v>
      </c>
      <c r="G172" s="183">
        <f t="shared" ca="1" si="4"/>
        <v>44697</v>
      </c>
      <c r="H172" s="316" cm="1">
        <f t="array" ref="H172">-IF(SUMPRODUCT((TPG!$Q$19:$AB$19=$B$5)*TPG!Q172:AB172)&lt;0,SUMPRODUCT((TPG!$Q$19:$AB$19=$B$5)*TPG!Q172:AB172),0)</f>
        <v>0</v>
      </c>
      <c r="I172" s="115">
        <f t="shared" ca="1" si="5"/>
        <v>44697</v>
      </c>
      <c r="J172" s="117">
        <v>3</v>
      </c>
      <c r="K172" s="117" t="b">
        <v>1</v>
      </c>
      <c r="L172" s="117" t="s">
        <v>1313</v>
      </c>
      <c r="M172" s="117" t="b">
        <v>1</v>
      </c>
      <c r="N172" s="117" t="s">
        <v>1276</v>
      </c>
      <c r="O172" s="182" t="str">
        <f>LEFT(TPG!D172,19)&amp;"."&amp;TPGCR!F172</f>
        <v xml:space="preserve"> Please choose a sc..TPG..Ma22</v>
      </c>
      <c r="P172" s="185" t="str">
        <f>TPG!I172</f>
        <v>11294/543965</v>
      </c>
      <c r="Q172" s="117" t="b">
        <v>1</v>
      </c>
      <c r="R172" s="117" t="b">
        <v>1</v>
      </c>
      <c r="S172" s="117" t="b">
        <v>1</v>
      </c>
    </row>
    <row r="173" spans="1:19" x14ac:dyDescent="0.25">
      <c r="A173" s="117" t="s">
        <v>1312</v>
      </c>
      <c r="B173" s="180">
        <v>1</v>
      </c>
      <c r="C173" s="117">
        <v>2</v>
      </c>
      <c r="D173" s="181">
        <f>TPG!J173</f>
        <v>0</v>
      </c>
      <c r="E173" s="117" t="b">
        <v>1</v>
      </c>
      <c r="F173" s="182" t="str">
        <f>RIGHT(TPG!C173,4)&amp;"."&amp;TPG!M173&amp;"."&amp;TPG!K173&amp;"."&amp;TPGPAY!$C$5</f>
        <v>.TPG..Ma22</v>
      </c>
      <c r="G173" s="183">
        <f t="shared" ca="1" si="4"/>
        <v>44697</v>
      </c>
      <c r="H173" s="316" cm="1">
        <f t="array" ref="H173">-IF(SUMPRODUCT((TPG!$Q$19:$AB$19=$B$5)*TPG!Q173:AB173)&lt;0,SUMPRODUCT((TPG!$Q$19:$AB$19=$B$5)*TPG!Q173:AB173),0)</f>
        <v>0</v>
      </c>
      <c r="I173" s="115">
        <f t="shared" ca="1" si="5"/>
        <v>44697</v>
      </c>
      <c r="J173" s="117">
        <v>3</v>
      </c>
      <c r="K173" s="117" t="b">
        <v>1</v>
      </c>
      <c r="L173" s="117" t="s">
        <v>1313</v>
      </c>
      <c r="M173" s="117" t="b">
        <v>1</v>
      </c>
      <c r="N173" s="117" t="s">
        <v>1276</v>
      </c>
      <c r="O173" s="182" t="str">
        <f>LEFT(TPG!D173,19)&amp;"."&amp;TPGCR!F173</f>
        <v xml:space="preserve"> Please choose a sc..TPG..Ma22</v>
      </c>
      <c r="P173" s="185" t="str">
        <f>TPG!I173</f>
        <v>11294/543965</v>
      </c>
      <c r="Q173" s="117" t="b">
        <v>1</v>
      </c>
      <c r="R173" s="117" t="b">
        <v>1</v>
      </c>
      <c r="S173" s="117" t="b">
        <v>1</v>
      </c>
    </row>
    <row r="174" spans="1:19" x14ac:dyDescent="0.25">
      <c r="A174" s="117" t="s">
        <v>1312</v>
      </c>
      <c r="B174" s="180">
        <v>1</v>
      </c>
      <c r="C174" s="117">
        <v>2</v>
      </c>
      <c r="D174" s="181">
        <f>TPG!J174</f>
        <v>0</v>
      </c>
      <c r="E174" s="117" t="b">
        <v>1</v>
      </c>
      <c r="F174" s="182" t="str">
        <f>RIGHT(TPG!C174,4)&amp;"."&amp;TPG!M174&amp;"."&amp;TPG!K174&amp;"."&amp;TPGPAY!$C$5</f>
        <v>.TPG..Ma22</v>
      </c>
      <c r="G174" s="183">
        <f t="shared" ca="1" si="4"/>
        <v>44697</v>
      </c>
      <c r="H174" s="316" cm="1">
        <f t="array" ref="H174">-IF(SUMPRODUCT((TPG!$Q$19:$AB$19=$B$5)*TPG!Q174:AB174)&lt;0,SUMPRODUCT((TPG!$Q$19:$AB$19=$B$5)*TPG!Q174:AB174),0)</f>
        <v>0</v>
      </c>
      <c r="I174" s="115">
        <f t="shared" ca="1" si="5"/>
        <v>44697</v>
      </c>
      <c r="J174" s="117">
        <v>3</v>
      </c>
      <c r="K174" s="117" t="b">
        <v>1</v>
      </c>
      <c r="L174" s="117" t="s">
        <v>1313</v>
      </c>
      <c r="M174" s="117" t="b">
        <v>1</v>
      </c>
      <c r="N174" s="117" t="s">
        <v>1276</v>
      </c>
      <c r="O174" s="182" t="str">
        <f>LEFT(TPG!D174,19)&amp;"."&amp;TPGCR!F174</f>
        <v xml:space="preserve"> Please choose a sc..TPG..Ma22</v>
      </c>
      <c r="P174" s="185" t="str">
        <f>TPG!I174</f>
        <v>11294/543965</v>
      </c>
      <c r="Q174" s="117" t="b">
        <v>1</v>
      </c>
      <c r="R174" s="117" t="b">
        <v>1</v>
      </c>
      <c r="S174" s="117" t="b">
        <v>1</v>
      </c>
    </row>
    <row r="175" spans="1:19" x14ac:dyDescent="0.25">
      <c r="A175" s="117" t="s">
        <v>1312</v>
      </c>
      <c r="B175" s="180">
        <v>1</v>
      </c>
      <c r="C175" s="117">
        <v>2</v>
      </c>
      <c r="D175" s="181">
        <f>TPG!J175</f>
        <v>0</v>
      </c>
      <c r="E175" s="117" t="b">
        <v>1</v>
      </c>
      <c r="F175" s="182" t="str">
        <f>RIGHT(TPG!C175,4)&amp;"."&amp;TPG!M175&amp;"."&amp;TPG!K175&amp;"."&amp;TPGPAY!$C$5</f>
        <v>.TPG..Ma22</v>
      </c>
      <c r="G175" s="183">
        <f t="shared" ca="1" si="4"/>
        <v>44697</v>
      </c>
      <c r="H175" s="316" cm="1">
        <f t="array" ref="H175">-IF(SUMPRODUCT((TPG!$Q$19:$AB$19=$B$5)*TPG!Q175:AB175)&lt;0,SUMPRODUCT((TPG!$Q$19:$AB$19=$B$5)*TPG!Q175:AB175),0)</f>
        <v>0</v>
      </c>
      <c r="I175" s="115">
        <f t="shared" ca="1" si="5"/>
        <v>44697</v>
      </c>
      <c r="J175" s="117">
        <v>3</v>
      </c>
      <c r="K175" s="117" t="b">
        <v>1</v>
      </c>
      <c r="L175" s="117" t="s">
        <v>1313</v>
      </c>
      <c r="M175" s="117" t="b">
        <v>1</v>
      </c>
      <c r="N175" s="117" t="s">
        <v>1276</v>
      </c>
      <c r="O175" s="182" t="str">
        <f>LEFT(TPG!D175,19)&amp;"."&amp;TPGCR!F175</f>
        <v xml:space="preserve"> Please choose a sc..TPG..Ma22</v>
      </c>
      <c r="P175" s="185" t="str">
        <f>TPG!I175</f>
        <v>11294/543965</v>
      </c>
      <c r="Q175" s="117" t="b">
        <v>1</v>
      </c>
      <c r="R175" s="117" t="b">
        <v>1</v>
      </c>
      <c r="S175" s="117" t="b">
        <v>1</v>
      </c>
    </row>
    <row r="176" spans="1:19" x14ac:dyDescent="0.25">
      <c r="A176" s="117" t="s">
        <v>1312</v>
      </c>
      <c r="B176" s="180">
        <v>1</v>
      </c>
      <c r="C176" s="117">
        <v>2</v>
      </c>
      <c r="D176" s="181">
        <f>TPG!J176</f>
        <v>0</v>
      </c>
      <c r="E176" s="117" t="b">
        <v>1</v>
      </c>
      <c r="F176" s="182" t="str">
        <f>RIGHT(TPG!C176,4)&amp;"."&amp;TPG!M176&amp;"."&amp;TPG!K176&amp;"."&amp;TPGPAY!$C$5</f>
        <v>.TPG..Ma22</v>
      </c>
      <c r="G176" s="183">
        <f t="shared" ca="1" si="4"/>
        <v>44697</v>
      </c>
      <c r="H176" s="316" cm="1">
        <f t="array" ref="H176">-IF(SUMPRODUCT((TPG!$Q$19:$AB$19=$B$5)*TPG!Q176:AB176)&lt;0,SUMPRODUCT((TPG!$Q$19:$AB$19=$B$5)*TPG!Q176:AB176),0)</f>
        <v>0</v>
      </c>
      <c r="I176" s="115">
        <f t="shared" ca="1" si="5"/>
        <v>44697</v>
      </c>
      <c r="J176" s="117">
        <v>3</v>
      </c>
      <c r="K176" s="117" t="b">
        <v>1</v>
      </c>
      <c r="L176" s="117" t="s">
        <v>1313</v>
      </c>
      <c r="M176" s="117" t="b">
        <v>1</v>
      </c>
      <c r="N176" s="117" t="s">
        <v>1276</v>
      </c>
      <c r="O176" s="182" t="str">
        <f>LEFT(TPG!D176,19)&amp;"."&amp;TPGCR!F176</f>
        <v xml:space="preserve"> Please choose a sc..TPG..Ma22</v>
      </c>
      <c r="P176" s="185" t="str">
        <f>TPG!I176</f>
        <v>11294/543965</v>
      </c>
      <c r="Q176" s="117" t="b">
        <v>1</v>
      </c>
      <c r="R176" s="117" t="b">
        <v>1</v>
      </c>
      <c r="S176" s="117" t="b">
        <v>1</v>
      </c>
    </row>
    <row r="177" spans="1:19" x14ac:dyDescent="0.25">
      <c r="A177" s="117" t="s">
        <v>1312</v>
      </c>
      <c r="B177" s="180">
        <v>1</v>
      </c>
      <c r="C177" s="117">
        <v>2</v>
      </c>
      <c r="D177" s="181">
        <f>TPG!J177</f>
        <v>0</v>
      </c>
      <c r="E177" s="117" t="b">
        <v>1</v>
      </c>
      <c r="F177" s="182" t="str">
        <f>RIGHT(TPG!C177,4)&amp;"."&amp;TPG!M177&amp;"."&amp;TPG!K177&amp;"."&amp;TPGPAY!$C$5</f>
        <v>.TPG..Ma22</v>
      </c>
      <c r="G177" s="183">
        <f t="shared" ca="1" si="4"/>
        <v>44697</v>
      </c>
      <c r="H177" s="316" cm="1">
        <f t="array" ref="H177">-IF(SUMPRODUCT((TPG!$Q$19:$AB$19=$B$5)*TPG!Q177:AB177)&lt;0,SUMPRODUCT((TPG!$Q$19:$AB$19=$B$5)*TPG!Q177:AB177),0)</f>
        <v>0</v>
      </c>
      <c r="I177" s="115">
        <f t="shared" ca="1" si="5"/>
        <v>44697</v>
      </c>
      <c r="J177" s="117">
        <v>3</v>
      </c>
      <c r="K177" s="117" t="b">
        <v>1</v>
      </c>
      <c r="L177" s="117" t="s">
        <v>1313</v>
      </c>
      <c r="M177" s="117" t="b">
        <v>1</v>
      </c>
      <c r="N177" s="117" t="s">
        <v>1276</v>
      </c>
      <c r="O177" s="182" t="str">
        <f>LEFT(TPG!D177,19)&amp;"."&amp;TPGCR!F177</f>
        <v xml:space="preserve"> Please choose a sc..TPG..Ma22</v>
      </c>
      <c r="P177" s="185" t="str">
        <f>TPG!I177</f>
        <v>11294/543965</v>
      </c>
      <c r="Q177" s="117" t="b">
        <v>1</v>
      </c>
      <c r="R177" s="117" t="b">
        <v>1</v>
      </c>
      <c r="S177" s="117" t="b">
        <v>1</v>
      </c>
    </row>
    <row r="178" spans="1:19" x14ac:dyDescent="0.25">
      <c r="A178" s="117" t="s">
        <v>1312</v>
      </c>
      <c r="B178" s="180">
        <v>1</v>
      </c>
      <c r="C178" s="117">
        <v>2</v>
      </c>
      <c r="D178" s="181">
        <f>TPG!J178</f>
        <v>0</v>
      </c>
      <c r="E178" s="117" t="b">
        <v>1</v>
      </c>
      <c r="F178" s="182" t="str">
        <f>RIGHT(TPG!C178,4)&amp;"."&amp;TPG!M178&amp;"."&amp;TPG!K178&amp;"."&amp;TPGPAY!$C$5</f>
        <v>.TPG..Ma22</v>
      </c>
      <c r="G178" s="183">
        <f t="shared" ca="1" si="4"/>
        <v>44697</v>
      </c>
      <c r="H178" s="316" cm="1">
        <f t="array" ref="H178">-IF(SUMPRODUCT((TPG!$Q$19:$AB$19=$B$5)*TPG!Q178:AB178)&lt;0,SUMPRODUCT((TPG!$Q$19:$AB$19=$B$5)*TPG!Q178:AB178),0)</f>
        <v>0</v>
      </c>
      <c r="I178" s="115">
        <f t="shared" ca="1" si="5"/>
        <v>44697</v>
      </c>
      <c r="J178" s="117">
        <v>3</v>
      </c>
      <c r="K178" s="117" t="b">
        <v>1</v>
      </c>
      <c r="L178" s="117" t="s">
        <v>1313</v>
      </c>
      <c r="M178" s="117" t="b">
        <v>1</v>
      </c>
      <c r="N178" s="117" t="s">
        <v>1276</v>
      </c>
      <c r="O178" s="182" t="str">
        <f>LEFT(TPG!D178,19)&amp;"."&amp;TPGCR!F178</f>
        <v xml:space="preserve"> Please choose a sc..TPG..Ma22</v>
      </c>
      <c r="P178" s="185" t="str">
        <f>TPG!I178</f>
        <v>11294/543965</v>
      </c>
      <c r="Q178" s="117" t="b">
        <v>1</v>
      </c>
      <c r="R178" s="117" t="b">
        <v>1</v>
      </c>
      <c r="S178" s="117" t="b">
        <v>1</v>
      </c>
    </row>
    <row r="179" spans="1:19" x14ac:dyDescent="0.25">
      <c r="A179" s="117" t="s">
        <v>1312</v>
      </c>
      <c r="B179" s="180">
        <v>1</v>
      </c>
      <c r="C179" s="117">
        <v>2</v>
      </c>
      <c r="D179" s="181">
        <f>TPG!J179</f>
        <v>0</v>
      </c>
      <c r="E179" s="117" t="b">
        <v>1</v>
      </c>
      <c r="F179" s="182" t="str">
        <f>RIGHT(TPG!C179,4)&amp;"."&amp;TPG!M179&amp;"."&amp;TPG!K179&amp;"."&amp;TPGPAY!$C$5</f>
        <v>.TPG..Ma22</v>
      </c>
      <c r="G179" s="183">
        <f t="shared" ca="1" si="4"/>
        <v>44697</v>
      </c>
      <c r="H179" s="316" cm="1">
        <f t="array" ref="H179">-IF(SUMPRODUCT((TPG!$Q$19:$AB$19=$B$5)*TPG!Q179:AB179)&lt;0,SUMPRODUCT((TPG!$Q$19:$AB$19=$B$5)*TPG!Q179:AB179),0)</f>
        <v>0</v>
      </c>
      <c r="I179" s="115">
        <f t="shared" ca="1" si="5"/>
        <v>44697</v>
      </c>
      <c r="J179" s="117">
        <v>3</v>
      </c>
      <c r="K179" s="117" t="b">
        <v>1</v>
      </c>
      <c r="L179" s="117" t="s">
        <v>1313</v>
      </c>
      <c r="M179" s="117" t="b">
        <v>1</v>
      </c>
      <c r="N179" s="117" t="s">
        <v>1276</v>
      </c>
      <c r="O179" s="182" t="str">
        <f>LEFT(TPG!D179,19)&amp;"."&amp;TPGCR!F179</f>
        <v xml:space="preserve"> Please choose a sc..TPG..Ma22</v>
      </c>
      <c r="P179" s="185" t="str">
        <f>TPG!I179</f>
        <v>11294/543965</v>
      </c>
      <c r="Q179" s="117" t="b">
        <v>1</v>
      </c>
      <c r="R179" s="117" t="b">
        <v>1</v>
      </c>
      <c r="S179" s="117" t="b">
        <v>1</v>
      </c>
    </row>
    <row r="180" spans="1:19" x14ac:dyDescent="0.25">
      <c r="A180" s="117" t="s">
        <v>1312</v>
      </c>
      <c r="B180" s="180">
        <v>1</v>
      </c>
      <c r="C180" s="117">
        <v>2</v>
      </c>
      <c r="D180" s="181">
        <f>TPG!J180</f>
        <v>0</v>
      </c>
      <c r="E180" s="117" t="b">
        <v>1</v>
      </c>
      <c r="F180" s="182" t="str">
        <f>RIGHT(TPG!C180,4)&amp;"."&amp;TPG!M180&amp;"."&amp;TPG!K180&amp;"."&amp;TPGPAY!$C$5</f>
        <v>.TPG..Ma22</v>
      </c>
      <c r="G180" s="183">
        <f t="shared" ca="1" si="4"/>
        <v>44697</v>
      </c>
      <c r="H180" s="316" cm="1">
        <f t="array" ref="H180">-IF(SUMPRODUCT((TPG!$Q$19:$AB$19=$B$5)*TPG!Q180:AB180)&lt;0,SUMPRODUCT((TPG!$Q$19:$AB$19=$B$5)*TPG!Q180:AB180),0)</f>
        <v>0</v>
      </c>
      <c r="I180" s="115">
        <f t="shared" ca="1" si="5"/>
        <v>44697</v>
      </c>
      <c r="J180" s="117">
        <v>3</v>
      </c>
      <c r="K180" s="117" t="b">
        <v>1</v>
      </c>
      <c r="L180" s="117" t="s">
        <v>1313</v>
      </c>
      <c r="M180" s="117" t="b">
        <v>1</v>
      </c>
      <c r="N180" s="117" t="s">
        <v>1276</v>
      </c>
      <c r="O180" s="182" t="str">
        <f>LEFT(TPG!D180,19)&amp;"."&amp;TPGCR!F180</f>
        <v xml:space="preserve"> Please choose a sc..TPG..Ma22</v>
      </c>
      <c r="P180" s="185" t="str">
        <f>TPG!I180</f>
        <v>11294/543965</v>
      </c>
      <c r="Q180" s="117" t="b">
        <v>1</v>
      </c>
      <c r="R180" s="117" t="b">
        <v>1</v>
      </c>
      <c r="S180" s="117" t="b">
        <v>1</v>
      </c>
    </row>
    <row r="181" spans="1:19" x14ac:dyDescent="0.25">
      <c r="A181" s="117" t="s">
        <v>1312</v>
      </c>
      <c r="B181" s="180">
        <v>1</v>
      </c>
      <c r="C181" s="117">
        <v>2</v>
      </c>
      <c r="D181" s="181">
        <f>TPG!J181</f>
        <v>0</v>
      </c>
      <c r="E181" s="117" t="b">
        <v>1</v>
      </c>
      <c r="F181" s="182" t="str">
        <f>RIGHT(TPG!C181,4)&amp;"."&amp;TPG!M181&amp;"."&amp;TPG!K181&amp;"."&amp;TPGPAY!$C$5</f>
        <v>.TPG..Ma22</v>
      </c>
      <c r="G181" s="183">
        <f t="shared" ca="1" si="4"/>
        <v>44697</v>
      </c>
      <c r="H181" s="316" cm="1">
        <f t="array" ref="H181">-IF(SUMPRODUCT((TPG!$Q$19:$AB$19=$B$5)*TPG!Q181:AB181)&lt;0,SUMPRODUCT((TPG!$Q$19:$AB$19=$B$5)*TPG!Q181:AB181),0)</f>
        <v>0</v>
      </c>
      <c r="I181" s="115">
        <f t="shared" ca="1" si="5"/>
        <v>44697</v>
      </c>
      <c r="J181" s="117">
        <v>3</v>
      </c>
      <c r="K181" s="117" t="b">
        <v>1</v>
      </c>
      <c r="L181" s="117" t="s">
        <v>1313</v>
      </c>
      <c r="M181" s="117" t="b">
        <v>1</v>
      </c>
      <c r="N181" s="117" t="s">
        <v>1276</v>
      </c>
      <c r="O181" s="182" t="str">
        <f>LEFT(TPG!D181,19)&amp;"."&amp;TPGCR!F181</f>
        <v xml:space="preserve"> Please choose a sc..TPG..Ma22</v>
      </c>
      <c r="P181" s="185" t="str">
        <f>TPG!I181</f>
        <v>11294/543965</v>
      </c>
      <c r="Q181" s="117" t="b">
        <v>1</v>
      </c>
      <c r="R181" s="117" t="b">
        <v>1</v>
      </c>
      <c r="S181" s="117" t="b">
        <v>1</v>
      </c>
    </row>
    <row r="182" spans="1:19" x14ac:dyDescent="0.25">
      <c r="A182" s="117" t="s">
        <v>1312</v>
      </c>
      <c r="B182" s="180">
        <v>1</v>
      </c>
      <c r="C182" s="117">
        <v>2</v>
      </c>
      <c r="D182" s="181">
        <f>TPG!J182</f>
        <v>0</v>
      </c>
      <c r="E182" s="117" t="b">
        <v>1</v>
      </c>
      <c r="F182" s="182" t="str">
        <f>RIGHT(TPG!C182,4)&amp;"."&amp;TPG!M182&amp;"."&amp;TPG!K182&amp;"."&amp;TPGPAY!$C$5</f>
        <v>.TPG..Ma22</v>
      </c>
      <c r="G182" s="183">
        <f t="shared" ca="1" si="4"/>
        <v>44697</v>
      </c>
      <c r="H182" s="316" cm="1">
        <f t="array" ref="H182">-IF(SUMPRODUCT((TPG!$Q$19:$AB$19=$B$5)*TPG!Q182:AB182)&lt;0,SUMPRODUCT((TPG!$Q$19:$AB$19=$B$5)*TPG!Q182:AB182),0)</f>
        <v>0</v>
      </c>
      <c r="I182" s="115">
        <f t="shared" ca="1" si="5"/>
        <v>44697</v>
      </c>
      <c r="J182" s="117">
        <v>3</v>
      </c>
      <c r="K182" s="117" t="b">
        <v>1</v>
      </c>
      <c r="L182" s="117" t="s">
        <v>1313</v>
      </c>
      <c r="M182" s="117" t="b">
        <v>1</v>
      </c>
      <c r="N182" s="117" t="s">
        <v>1276</v>
      </c>
      <c r="O182" s="182" t="str">
        <f>LEFT(TPG!D182,19)&amp;"."&amp;TPGCR!F182</f>
        <v xml:space="preserve"> Please choose a sc..TPG..Ma22</v>
      </c>
      <c r="P182" s="185" t="str">
        <f>TPG!I182</f>
        <v>11294/543965</v>
      </c>
      <c r="Q182" s="117" t="b">
        <v>1</v>
      </c>
      <c r="R182" s="117" t="b">
        <v>1</v>
      </c>
      <c r="S182" s="117" t="b">
        <v>1</v>
      </c>
    </row>
    <row r="183" spans="1:19" x14ac:dyDescent="0.25">
      <c r="A183" s="117" t="s">
        <v>1312</v>
      </c>
      <c r="B183" s="180">
        <v>1</v>
      </c>
      <c r="C183" s="117">
        <v>2</v>
      </c>
      <c r="D183" s="181">
        <f>TPG!J183</f>
        <v>0</v>
      </c>
      <c r="E183" s="117" t="b">
        <v>1</v>
      </c>
      <c r="F183" s="182" t="str">
        <f>RIGHT(TPG!C183,4)&amp;"."&amp;TPG!M183&amp;"."&amp;TPG!K183&amp;"."&amp;TPGPAY!$C$5</f>
        <v>.TPG..Ma22</v>
      </c>
      <c r="G183" s="183">
        <f t="shared" ca="1" si="4"/>
        <v>44697</v>
      </c>
      <c r="H183" s="316" cm="1">
        <f t="array" ref="H183">-IF(SUMPRODUCT((TPG!$Q$19:$AB$19=$B$5)*TPG!Q183:AB183)&lt;0,SUMPRODUCT((TPG!$Q$19:$AB$19=$B$5)*TPG!Q183:AB183),0)</f>
        <v>0</v>
      </c>
      <c r="I183" s="115">
        <f t="shared" ca="1" si="5"/>
        <v>44697</v>
      </c>
      <c r="J183" s="117">
        <v>3</v>
      </c>
      <c r="K183" s="117" t="b">
        <v>1</v>
      </c>
      <c r="L183" s="117" t="s">
        <v>1313</v>
      </c>
      <c r="M183" s="117" t="b">
        <v>1</v>
      </c>
      <c r="N183" s="117" t="s">
        <v>1276</v>
      </c>
      <c r="O183" s="182" t="str">
        <f>LEFT(TPG!D183,19)&amp;"."&amp;TPGCR!F183</f>
        <v xml:space="preserve"> Please choose a sc..TPG..Ma22</v>
      </c>
      <c r="P183" s="185" t="str">
        <f>TPG!I183</f>
        <v>11294/543965</v>
      </c>
      <c r="Q183" s="117" t="b">
        <v>1</v>
      </c>
      <c r="R183" s="117" t="b">
        <v>1</v>
      </c>
      <c r="S183" s="117" t="b">
        <v>1</v>
      </c>
    </row>
    <row r="184" spans="1:19" x14ac:dyDescent="0.25">
      <c r="A184" s="117" t="s">
        <v>1312</v>
      </c>
      <c r="B184" s="180">
        <v>1</v>
      </c>
      <c r="C184" s="117">
        <v>2</v>
      </c>
      <c r="D184" s="181">
        <f>TPG!J184</f>
        <v>0</v>
      </c>
      <c r="E184" s="117" t="b">
        <v>1</v>
      </c>
      <c r="F184" s="182" t="str">
        <f>RIGHT(TPG!C184,4)&amp;"."&amp;TPG!M184&amp;"."&amp;TPG!K184&amp;"."&amp;TPGPAY!$C$5</f>
        <v>.TPG..Ma22</v>
      </c>
      <c r="G184" s="183">
        <f t="shared" ca="1" si="4"/>
        <v>44697</v>
      </c>
      <c r="H184" s="316" cm="1">
        <f t="array" ref="H184">-IF(SUMPRODUCT((TPG!$Q$19:$AB$19=$B$5)*TPG!Q184:AB184)&lt;0,SUMPRODUCT((TPG!$Q$19:$AB$19=$B$5)*TPG!Q184:AB184),0)</f>
        <v>0</v>
      </c>
      <c r="I184" s="115">
        <f t="shared" ca="1" si="5"/>
        <v>44697</v>
      </c>
      <c r="J184" s="117">
        <v>3</v>
      </c>
      <c r="K184" s="117" t="b">
        <v>1</v>
      </c>
      <c r="L184" s="117" t="s">
        <v>1313</v>
      </c>
      <c r="M184" s="117" t="b">
        <v>1</v>
      </c>
      <c r="N184" s="117" t="s">
        <v>1276</v>
      </c>
      <c r="O184" s="182" t="str">
        <f>LEFT(TPG!D184,19)&amp;"."&amp;TPGCR!F184</f>
        <v xml:space="preserve"> Please choose a sc..TPG..Ma22</v>
      </c>
      <c r="P184" s="185" t="str">
        <f>TPG!I184</f>
        <v>11294/543965</v>
      </c>
      <c r="Q184" s="117" t="b">
        <v>1</v>
      </c>
      <c r="R184" s="117" t="b">
        <v>1</v>
      </c>
      <c r="S184" s="117" t="b">
        <v>1</v>
      </c>
    </row>
    <row r="185" spans="1:19" x14ac:dyDescent="0.25">
      <c r="A185" s="117" t="s">
        <v>1312</v>
      </c>
      <c r="B185" s="180">
        <v>1</v>
      </c>
      <c r="C185" s="117">
        <v>2</v>
      </c>
      <c r="D185" s="181">
        <f>TPG!J185</f>
        <v>0</v>
      </c>
      <c r="E185" s="117" t="b">
        <v>1</v>
      </c>
      <c r="F185" s="182" t="str">
        <f>RIGHT(TPG!C185,4)&amp;"."&amp;TPG!M185&amp;"."&amp;TPG!K185&amp;"."&amp;TPGPAY!$C$5</f>
        <v>.TPG..Ma22</v>
      </c>
      <c r="G185" s="183">
        <f t="shared" ca="1" si="4"/>
        <v>44697</v>
      </c>
      <c r="H185" s="316" cm="1">
        <f t="array" ref="H185">-IF(SUMPRODUCT((TPG!$Q$19:$AB$19=$B$5)*TPG!Q185:AB185)&lt;0,SUMPRODUCT((TPG!$Q$19:$AB$19=$B$5)*TPG!Q185:AB185),0)</f>
        <v>0</v>
      </c>
      <c r="I185" s="115">
        <f t="shared" ca="1" si="5"/>
        <v>44697</v>
      </c>
      <c r="J185" s="117">
        <v>3</v>
      </c>
      <c r="K185" s="117" t="b">
        <v>1</v>
      </c>
      <c r="L185" s="117" t="s">
        <v>1313</v>
      </c>
      <c r="M185" s="117" t="b">
        <v>1</v>
      </c>
      <c r="N185" s="117" t="s">
        <v>1276</v>
      </c>
      <c r="O185" s="182" t="str">
        <f>LEFT(TPG!D185,19)&amp;"."&amp;TPGCR!F185</f>
        <v xml:space="preserve"> Please choose a sc..TPG..Ma22</v>
      </c>
      <c r="P185" s="185" t="str">
        <f>TPG!I185</f>
        <v>11294/543965</v>
      </c>
      <c r="Q185" s="117" t="b">
        <v>1</v>
      </c>
      <c r="R185" s="117" t="b">
        <v>1</v>
      </c>
      <c r="S185" s="117" t="b">
        <v>1</v>
      </c>
    </row>
    <row r="186" spans="1:19" x14ac:dyDescent="0.25">
      <c r="A186" s="117" t="s">
        <v>1312</v>
      </c>
      <c r="B186" s="180">
        <v>1</v>
      </c>
      <c r="C186" s="117">
        <v>2</v>
      </c>
      <c r="D186" s="181">
        <f>TPG!J186</f>
        <v>0</v>
      </c>
      <c r="E186" s="117" t="b">
        <v>1</v>
      </c>
      <c r="F186" s="182" t="str">
        <f>RIGHT(TPG!C186,4)&amp;"."&amp;TPG!M186&amp;"."&amp;TPG!K186&amp;"."&amp;TPGPAY!$C$5</f>
        <v>.TPG..Ma22</v>
      </c>
      <c r="G186" s="183">
        <f t="shared" ca="1" si="4"/>
        <v>44697</v>
      </c>
      <c r="H186" s="316" cm="1">
        <f t="array" ref="H186">-IF(SUMPRODUCT((TPG!$Q$19:$AB$19=$B$5)*TPG!Q186:AB186)&lt;0,SUMPRODUCT((TPG!$Q$19:$AB$19=$B$5)*TPG!Q186:AB186),0)</f>
        <v>0</v>
      </c>
      <c r="I186" s="115">
        <f t="shared" ca="1" si="5"/>
        <v>44697</v>
      </c>
      <c r="J186" s="117">
        <v>3</v>
      </c>
      <c r="K186" s="117" t="b">
        <v>1</v>
      </c>
      <c r="L186" s="117" t="s">
        <v>1313</v>
      </c>
      <c r="M186" s="117" t="b">
        <v>1</v>
      </c>
      <c r="N186" s="117" t="s">
        <v>1276</v>
      </c>
      <c r="O186" s="182" t="str">
        <f>LEFT(TPG!D186,19)&amp;"."&amp;TPGCR!F186</f>
        <v xml:space="preserve"> Please choose a sc..TPG..Ma22</v>
      </c>
      <c r="P186" s="185" t="str">
        <f>TPG!I186</f>
        <v>11294/543965</v>
      </c>
      <c r="Q186" s="117" t="b">
        <v>1</v>
      </c>
      <c r="R186" s="117" t="b">
        <v>1</v>
      </c>
      <c r="S186" s="117" t="b">
        <v>1</v>
      </c>
    </row>
    <row r="187" spans="1:19" x14ac:dyDescent="0.25">
      <c r="A187" s="117" t="s">
        <v>1312</v>
      </c>
      <c r="B187" s="180">
        <v>1</v>
      </c>
      <c r="C187" s="117">
        <v>2</v>
      </c>
      <c r="D187" s="181">
        <f>TPG!J187</f>
        <v>0</v>
      </c>
      <c r="E187" s="117" t="b">
        <v>1</v>
      </c>
      <c r="F187" s="182" t="str">
        <f>RIGHT(TPG!C187,4)&amp;"."&amp;TPG!M187&amp;"."&amp;TPG!K187&amp;"."&amp;TPGPAY!$C$5</f>
        <v>.TPG..Ma22</v>
      </c>
      <c r="G187" s="183">
        <f t="shared" ca="1" si="4"/>
        <v>44697</v>
      </c>
      <c r="H187" s="316" cm="1">
        <f t="array" ref="H187">-IF(SUMPRODUCT((TPG!$Q$19:$AB$19=$B$5)*TPG!Q187:AB187)&lt;0,SUMPRODUCT((TPG!$Q$19:$AB$19=$B$5)*TPG!Q187:AB187),0)</f>
        <v>0</v>
      </c>
      <c r="I187" s="115">
        <f t="shared" ca="1" si="5"/>
        <v>44697</v>
      </c>
      <c r="J187" s="117">
        <v>3</v>
      </c>
      <c r="K187" s="117" t="b">
        <v>1</v>
      </c>
      <c r="L187" s="117" t="s">
        <v>1313</v>
      </c>
      <c r="M187" s="117" t="b">
        <v>1</v>
      </c>
      <c r="N187" s="117" t="s">
        <v>1276</v>
      </c>
      <c r="O187" s="182" t="str">
        <f>LEFT(TPG!D187,19)&amp;"."&amp;TPGCR!F187</f>
        <v xml:space="preserve"> Please choose a sc..TPG..Ma22</v>
      </c>
      <c r="P187" s="185" t="str">
        <f>TPG!I187</f>
        <v>11294/543965</v>
      </c>
      <c r="Q187" s="117" t="b">
        <v>1</v>
      </c>
      <c r="R187" s="117" t="b">
        <v>1</v>
      </c>
      <c r="S187" s="117" t="b">
        <v>1</v>
      </c>
    </row>
    <row r="188" spans="1:19" x14ac:dyDescent="0.25">
      <c r="A188" s="117" t="s">
        <v>1312</v>
      </c>
      <c r="B188" s="180">
        <v>1</v>
      </c>
      <c r="C188" s="117">
        <v>2</v>
      </c>
      <c r="D188" s="181">
        <f>TPG!J188</f>
        <v>0</v>
      </c>
      <c r="E188" s="117" t="b">
        <v>1</v>
      </c>
      <c r="F188" s="182" t="str">
        <f>RIGHT(TPG!C188,4)&amp;"."&amp;TPG!M188&amp;"."&amp;TPG!K188&amp;"."&amp;TPGPAY!$C$5</f>
        <v>.TPG..Ma22</v>
      </c>
      <c r="G188" s="183">
        <f t="shared" ca="1" si="4"/>
        <v>44697</v>
      </c>
      <c r="H188" s="316" cm="1">
        <f t="array" ref="H188">-IF(SUMPRODUCT((TPG!$Q$19:$AB$19=$B$5)*TPG!Q188:AB188)&lt;0,SUMPRODUCT((TPG!$Q$19:$AB$19=$B$5)*TPG!Q188:AB188),0)</f>
        <v>0</v>
      </c>
      <c r="I188" s="115">
        <f t="shared" ca="1" si="5"/>
        <v>44697</v>
      </c>
      <c r="J188" s="117">
        <v>3</v>
      </c>
      <c r="K188" s="117" t="b">
        <v>1</v>
      </c>
      <c r="L188" s="117" t="s">
        <v>1313</v>
      </c>
      <c r="M188" s="117" t="b">
        <v>1</v>
      </c>
      <c r="N188" s="117" t="s">
        <v>1276</v>
      </c>
      <c r="O188" s="182" t="str">
        <f>LEFT(TPG!D188,19)&amp;"."&amp;TPGCR!F188</f>
        <v xml:space="preserve"> Please choose a sc..TPG..Ma22</v>
      </c>
      <c r="P188" s="185" t="str">
        <f>TPG!I188</f>
        <v>11294/543965</v>
      </c>
      <c r="Q188" s="117" t="b">
        <v>1</v>
      </c>
      <c r="R188" s="117" t="b">
        <v>1</v>
      </c>
      <c r="S188" s="117" t="b">
        <v>1</v>
      </c>
    </row>
    <row r="189" spans="1:19" x14ac:dyDescent="0.25">
      <c r="A189" s="117" t="s">
        <v>1312</v>
      </c>
      <c r="B189" s="180">
        <v>1</v>
      </c>
      <c r="C189" s="117">
        <v>2</v>
      </c>
      <c r="D189" s="181">
        <f>TPG!J189</f>
        <v>0</v>
      </c>
      <c r="E189" s="117" t="b">
        <v>1</v>
      </c>
      <c r="F189" s="182" t="str">
        <f>RIGHT(TPG!C189,4)&amp;"."&amp;TPG!M189&amp;"."&amp;TPG!K189&amp;"."&amp;TPGPAY!$C$5</f>
        <v>.TPG..Ma22</v>
      </c>
      <c r="G189" s="183">
        <f t="shared" ca="1" si="4"/>
        <v>44697</v>
      </c>
      <c r="H189" s="316" cm="1">
        <f t="array" ref="H189">-IF(SUMPRODUCT((TPG!$Q$19:$AB$19=$B$5)*TPG!Q189:AB189)&lt;0,SUMPRODUCT((TPG!$Q$19:$AB$19=$B$5)*TPG!Q189:AB189),0)</f>
        <v>0</v>
      </c>
      <c r="I189" s="115">
        <f t="shared" ca="1" si="5"/>
        <v>44697</v>
      </c>
      <c r="J189" s="117">
        <v>3</v>
      </c>
      <c r="K189" s="117" t="b">
        <v>1</v>
      </c>
      <c r="L189" s="117" t="s">
        <v>1313</v>
      </c>
      <c r="M189" s="117" t="b">
        <v>1</v>
      </c>
      <c r="N189" s="117" t="s">
        <v>1276</v>
      </c>
      <c r="O189" s="182" t="str">
        <f>LEFT(TPG!D189,19)&amp;"."&amp;TPGCR!F189</f>
        <v xml:space="preserve"> Please choose a sc..TPG..Ma22</v>
      </c>
      <c r="P189" s="185" t="str">
        <f>TPG!I189</f>
        <v>11294/543965</v>
      </c>
      <c r="Q189" s="117" t="b">
        <v>1</v>
      </c>
      <c r="R189" s="117" t="b">
        <v>1</v>
      </c>
      <c r="S189" s="117" t="b">
        <v>1</v>
      </c>
    </row>
    <row r="190" spans="1:19" x14ac:dyDescent="0.25">
      <c r="A190" s="117" t="s">
        <v>1312</v>
      </c>
      <c r="B190" s="180">
        <v>1</v>
      </c>
      <c r="C190" s="117">
        <v>2</v>
      </c>
      <c r="D190" s="181">
        <f>TPG!J190</f>
        <v>0</v>
      </c>
      <c r="E190" s="117" t="b">
        <v>1</v>
      </c>
      <c r="F190" s="182" t="str">
        <f>RIGHT(TPG!C190,4)&amp;"."&amp;TPG!M190&amp;"."&amp;TPG!K190&amp;"."&amp;TPGPAY!$C$5</f>
        <v>.TPG..Ma22</v>
      </c>
      <c r="G190" s="183">
        <f t="shared" ca="1" si="4"/>
        <v>44697</v>
      </c>
      <c r="H190" s="316" cm="1">
        <f t="array" ref="H190">-IF(SUMPRODUCT((TPG!$Q$19:$AB$19=$B$5)*TPG!Q190:AB190)&lt;0,SUMPRODUCT((TPG!$Q$19:$AB$19=$B$5)*TPG!Q190:AB190),0)</f>
        <v>0</v>
      </c>
      <c r="I190" s="115">
        <f t="shared" ca="1" si="5"/>
        <v>44697</v>
      </c>
      <c r="J190" s="117">
        <v>3</v>
      </c>
      <c r="K190" s="117" t="b">
        <v>1</v>
      </c>
      <c r="L190" s="117" t="s">
        <v>1313</v>
      </c>
      <c r="M190" s="117" t="b">
        <v>1</v>
      </c>
      <c r="N190" s="117" t="s">
        <v>1276</v>
      </c>
      <c r="O190" s="182" t="str">
        <f>LEFT(TPG!D190,19)&amp;"."&amp;TPGCR!F190</f>
        <v xml:space="preserve"> Please choose a sc..TPG..Ma22</v>
      </c>
      <c r="P190" s="185" t="str">
        <f>TPG!I190</f>
        <v>11294/543965</v>
      </c>
      <c r="Q190" s="117" t="b">
        <v>1</v>
      </c>
      <c r="R190" s="117" t="b">
        <v>1</v>
      </c>
      <c r="S190" s="117" t="b">
        <v>1</v>
      </c>
    </row>
    <row r="191" spans="1:19" x14ac:dyDescent="0.25">
      <c r="A191" s="117" t="s">
        <v>1312</v>
      </c>
      <c r="B191" s="180">
        <v>1</v>
      </c>
      <c r="C191" s="117">
        <v>2</v>
      </c>
      <c r="D191" s="181">
        <f>TPG!J191</f>
        <v>0</v>
      </c>
      <c r="E191" s="117" t="b">
        <v>1</v>
      </c>
      <c r="F191" s="182" t="str">
        <f>RIGHT(TPG!C191,4)&amp;"."&amp;TPG!M191&amp;"."&amp;TPG!K191&amp;"."&amp;TPGPAY!$C$5</f>
        <v>.TPG..Ma22</v>
      </c>
      <c r="G191" s="183">
        <f t="shared" ca="1" si="4"/>
        <v>44697</v>
      </c>
      <c r="H191" s="316" cm="1">
        <f t="array" ref="H191">-IF(SUMPRODUCT((TPG!$Q$19:$AB$19=$B$5)*TPG!Q191:AB191)&lt;0,SUMPRODUCT((TPG!$Q$19:$AB$19=$B$5)*TPG!Q191:AB191),0)</f>
        <v>0</v>
      </c>
      <c r="I191" s="115">
        <f t="shared" ca="1" si="5"/>
        <v>44697</v>
      </c>
      <c r="J191" s="117">
        <v>3</v>
      </c>
      <c r="K191" s="117" t="b">
        <v>1</v>
      </c>
      <c r="L191" s="117" t="s">
        <v>1313</v>
      </c>
      <c r="M191" s="117" t="b">
        <v>1</v>
      </c>
      <c r="N191" s="117" t="s">
        <v>1276</v>
      </c>
      <c r="O191" s="182" t="str">
        <f>LEFT(TPG!D191,19)&amp;"."&amp;TPGCR!F191</f>
        <v xml:space="preserve"> Please choose a sc..TPG..Ma22</v>
      </c>
      <c r="P191" s="185" t="str">
        <f>TPG!I191</f>
        <v>11294/543965</v>
      </c>
      <c r="Q191" s="117" t="b">
        <v>1</v>
      </c>
      <c r="R191" s="117" t="b">
        <v>1</v>
      </c>
      <c r="S191" s="117" t="b">
        <v>1</v>
      </c>
    </row>
    <row r="192" spans="1:19" x14ac:dyDescent="0.25">
      <c r="A192" s="117" t="s">
        <v>1312</v>
      </c>
      <c r="B192" s="180">
        <v>1</v>
      </c>
      <c r="C192" s="117">
        <v>2</v>
      </c>
      <c r="D192" s="181">
        <f>TPG!J192</f>
        <v>0</v>
      </c>
      <c r="E192" s="117" t="b">
        <v>1</v>
      </c>
      <c r="F192" s="182" t="str">
        <f>RIGHT(TPG!C192,4)&amp;"."&amp;TPG!M192&amp;"."&amp;TPG!K192&amp;"."&amp;TPGPAY!$C$5</f>
        <v>.TPG..Ma22</v>
      </c>
      <c r="G192" s="183">
        <f t="shared" ca="1" si="4"/>
        <v>44697</v>
      </c>
      <c r="H192" s="316" cm="1">
        <f t="array" ref="H192">-IF(SUMPRODUCT((TPG!$Q$19:$AB$19=$B$5)*TPG!Q192:AB192)&lt;0,SUMPRODUCT((TPG!$Q$19:$AB$19=$B$5)*TPG!Q192:AB192),0)</f>
        <v>0</v>
      </c>
      <c r="I192" s="115">
        <f t="shared" ca="1" si="5"/>
        <v>44697</v>
      </c>
      <c r="J192" s="117">
        <v>3</v>
      </c>
      <c r="K192" s="117" t="b">
        <v>1</v>
      </c>
      <c r="L192" s="117" t="s">
        <v>1313</v>
      </c>
      <c r="M192" s="117" t="b">
        <v>1</v>
      </c>
      <c r="N192" s="117" t="s">
        <v>1276</v>
      </c>
      <c r="O192" s="182" t="str">
        <f>LEFT(TPG!D192,19)&amp;"."&amp;TPGCR!F192</f>
        <v xml:space="preserve"> Please choose a sc..TPG..Ma22</v>
      </c>
      <c r="P192" s="185" t="str">
        <f>TPG!I192</f>
        <v>11294/543965</v>
      </c>
      <c r="Q192" s="117" t="b">
        <v>1</v>
      </c>
      <c r="R192" s="117" t="b">
        <v>1</v>
      </c>
      <c r="S192" s="117" t="b">
        <v>1</v>
      </c>
    </row>
    <row r="193" spans="1:19" x14ac:dyDescent="0.25">
      <c r="A193" s="117" t="s">
        <v>1312</v>
      </c>
      <c r="B193" s="180">
        <v>1</v>
      </c>
      <c r="C193" s="117">
        <v>2</v>
      </c>
      <c r="D193" s="181">
        <f>TPG!J193</f>
        <v>0</v>
      </c>
      <c r="E193" s="117" t="b">
        <v>1</v>
      </c>
      <c r="F193" s="182" t="str">
        <f>RIGHT(TPG!C193,4)&amp;"."&amp;TPG!M193&amp;"."&amp;TPG!K193&amp;"."&amp;TPGPAY!$C$5</f>
        <v>.TPG..Ma22</v>
      </c>
      <c r="G193" s="183">
        <f t="shared" ca="1" si="4"/>
        <v>44697</v>
      </c>
      <c r="H193" s="316" cm="1">
        <f t="array" ref="H193">-IF(SUMPRODUCT((TPG!$Q$19:$AB$19=$B$5)*TPG!Q193:AB193)&lt;0,SUMPRODUCT((TPG!$Q$19:$AB$19=$B$5)*TPG!Q193:AB193),0)</f>
        <v>0</v>
      </c>
      <c r="I193" s="115">
        <f t="shared" ca="1" si="5"/>
        <v>44697</v>
      </c>
      <c r="J193" s="117">
        <v>3</v>
      </c>
      <c r="K193" s="117" t="b">
        <v>1</v>
      </c>
      <c r="L193" s="117" t="s">
        <v>1313</v>
      </c>
      <c r="M193" s="117" t="b">
        <v>1</v>
      </c>
      <c r="N193" s="117" t="s">
        <v>1276</v>
      </c>
      <c r="O193" s="182" t="str">
        <f>LEFT(TPG!D193,19)&amp;"."&amp;TPGCR!F193</f>
        <v xml:space="preserve"> Please choose a sc..TPG..Ma22</v>
      </c>
      <c r="P193" s="185" t="str">
        <f>TPG!I193</f>
        <v>11294/543965</v>
      </c>
      <c r="Q193" s="117" t="b">
        <v>1</v>
      </c>
      <c r="R193" s="117" t="b">
        <v>1</v>
      </c>
      <c r="S193" s="117" t="b">
        <v>1</v>
      </c>
    </row>
    <row r="194" spans="1:19" x14ac:dyDescent="0.25">
      <c r="A194" s="117" t="s">
        <v>1312</v>
      </c>
      <c r="B194" s="180">
        <v>1</v>
      </c>
      <c r="C194" s="117">
        <v>2</v>
      </c>
      <c r="D194" s="181">
        <f>TPG!J194</f>
        <v>0</v>
      </c>
      <c r="E194" s="117" t="b">
        <v>1</v>
      </c>
      <c r="F194" s="182" t="str">
        <f>RIGHT(TPG!C194,4)&amp;"."&amp;TPG!M194&amp;"."&amp;TPG!K194&amp;"."&amp;TPGPAY!$C$5</f>
        <v>.TPG..Ma22</v>
      </c>
      <c r="G194" s="183">
        <f t="shared" ca="1" si="4"/>
        <v>44697</v>
      </c>
      <c r="H194" s="316" cm="1">
        <f t="array" ref="H194">-IF(SUMPRODUCT((TPG!$Q$19:$AB$19=$B$5)*TPG!Q194:AB194)&lt;0,SUMPRODUCT((TPG!$Q$19:$AB$19=$B$5)*TPG!Q194:AB194),0)</f>
        <v>0</v>
      </c>
      <c r="I194" s="115">
        <f t="shared" ca="1" si="5"/>
        <v>44697</v>
      </c>
      <c r="J194" s="117">
        <v>3</v>
      </c>
      <c r="K194" s="117" t="b">
        <v>1</v>
      </c>
      <c r="L194" s="117" t="s">
        <v>1313</v>
      </c>
      <c r="M194" s="117" t="b">
        <v>1</v>
      </c>
      <c r="N194" s="117" t="s">
        <v>1276</v>
      </c>
      <c r="O194" s="182" t="str">
        <f>LEFT(TPG!D194,19)&amp;"."&amp;TPGCR!F194</f>
        <v xml:space="preserve"> Please choose a sc..TPG..Ma22</v>
      </c>
      <c r="P194" s="185" t="str">
        <f>TPG!I194</f>
        <v>11294/543965</v>
      </c>
      <c r="Q194" s="117" t="b">
        <v>1</v>
      </c>
      <c r="R194" s="117" t="b">
        <v>1</v>
      </c>
      <c r="S194" s="117" t="b">
        <v>1</v>
      </c>
    </row>
    <row r="195" spans="1:19" x14ac:dyDescent="0.25">
      <c r="A195" s="117" t="s">
        <v>1312</v>
      </c>
      <c r="B195" s="180">
        <v>1</v>
      </c>
      <c r="C195" s="117">
        <v>2</v>
      </c>
      <c r="D195" s="181">
        <f>TPG!J195</f>
        <v>0</v>
      </c>
      <c r="E195" s="117" t="b">
        <v>1</v>
      </c>
      <c r="F195" s="182" t="str">
        <f>RIGHT(TPG!C195,4)&amp;"."&amp;TPG!M195&amp;"."&amp;TPG!K195&amp;"."&amp;TPGPAY!$C$5</f>
        <v>.TPG..Ma22</v>
      </c>
      <c r="G195" s="183">
        <f t="shared" ca="1" si="4"/>
        <v>44697</v>
      </c>
      <c r="H195" s="316" cm="1">
        <f t="array" ref="H195">-IF(SUMPRODUCT((TPG!$Q$19:$AB$19=$B$5)*TPG!Q195:AB195)&lt;0,SUMPRODUCT((TPG!$Q$19:$AB$19=$B$5)*TPG!Q195:AB195),0)</f>
        <v>0</v>
      </c>
      <c r="I195" s="115">
        <f t="shared" ca="1" si="5"/>
        <v>44697</v>
      </c>
      <c r="J195" s="117">
        <v>3</v>
      </c>
      <c r="K195" s="117" t="b">
        <v>1</v>
      </c>
      <c r="L195" s="117" t="s">
        <v>1313</v>
      </c>
      <c r="M195" s="117" t="b">
        <v>1</v>
      </c>
      <c r="N195" s="117" t="s">
        <v>1276</v>
      </c>
      <c r="O195" s="182" t="str">
        <f>LEFT(TPG!D195,19)&amp;"."&amp;TPGCR!F195</f>
        <v xml:space="preserve"> Please choose a sc..TPG..Ma22</v>
      </c>
      <c r="P195" s="185" t="str">
        <f>TPG!I195</f>
        <v>11294/543965</v>
      </c>
      <c r="Q195" s="117" t="b">
        <v>1</v>
      </c>
      <c r="R195" s="117" t="b">
        <v>1</v>
      </c>
      <c r="S195" s="117" t="b">
        <v>1</v>
      </c>
    </row>
    <row r="196" spans="1:19" x14ac:dyDescent="0.25">
      <c r="A196" s="117" t="s">
        <v>1312</v>
      </c>
      <c r="B196" s="180">
        <v>1</v>
      </c>
      <c r="C196" s="117">
        <v>2</v>
      </c>
      <c r="D196" s="181">
        <f>TPG!J196</f>
        <v>0</v>
      </c>
      <c r="E196" s="117" t="b">
        <v>1</v>
      </c>
      <c r="F196" s="182" t="str">
        <f>RIGHT(TPG!C196,4)&amp;"."&amp;TPG!M196&amp;"."&amp;TPG!K196&amp;"."&amp;TPGPAY!$C$5</f>
        <v>.TPG..Ma22</v>
      </c>
      <c r="G196" s="183">
        <f t="shared" ca="1" si="4"/>
        <v>44697</v>
      </c>
      <c r="H196" s="316" cm="1">
        <f t="array" ref="H196">-IF(SUMPRODUCT((TPG!$Q$19:$AB$19=$B$5)*TPG!Q196:AB196)&lt;0,SUMPRODUCT((TPG!$Q$19:$AB$19=$B$5)*TPG!Q196:AB196),0)</f>
        <v>0</v>
      </c>
      <c r="I196" s="115">
        <f t="shared" ca="1" si="5"/>
        <v>44697</v>
      </c>
      <c r="J196" s="117">
        <v>3</v>
      </c>
      <c r="K196" s="117" t="b">
        <v>1</v>
      </c>
      <c r="L196" s="117" t="s">
        <v>1313</v>
      </c>
      <c r="M196" s="117" t="b">
        <v>1</v>
      </c>
      <c r="N196" s="117" t="s">
        <v>1276</v>
      </c>
      <c r="O196" s="182" t="str">
        <f>LEFT(TPG!D196,19)&amp;"."&amp;TPGCR!F196</f>
        <v xml:space="preserve"> Please choose a sc..TPG..Ma22</v>
      </c>
      <c r="P196" s="185" t="str">
        <f>TPG!I196</f>
        <v>11294/543965</v>
      </c>
      <c r="Q196" s="117" t="b">
        <v>1</v>
      </c>
      <c r="R196" s="117" t="b">
        <v>1</v>
      </c>
      <c r="S196" s="117" t="b">
        <v>1</v>
      </c>
    </row>
    <row r="197" spans="1:19" x14ac:dyDescent="0.25">
      <c r="A197" s="117" t="s">
        <v>1312</v>
      </c>
      <c r="B197" s="180">
        <v>1</v>
      </c>
      <c r="C197" s="117">
        <v>2</v>
      </c>
      <c r="D197" s="181">
        <f>TPG!J197</f>
        <v>0</v>
      </c>
      <c r="E197" s="117" t="b">
        <v>1</v>
      </c>
      <c r="F197" s="182" t="str">
        <f>RIGHT(TPG!C197,4)&amp;"."&amp;TPG!M197&amp;"."&amp;TPG!K197&amp;"."&amp;TPGPAY!$C$5</f>
        <v>.TPG..Ma22</v>
      </c>
      <c r="G197" s="183">
        <f t="shared" ca="1" si="4"/>
        <v>44697</v>
      </c>
      <c r="H197" s="316" cm="1">
        <f t="array" ref="H197">-IF(SUMPRODUCT((TPG!$Q$19:$AB$19=$B$5)*TPG!Q197:AB197)&lt;0,SUMPRODUCT((TPG!$Q$19:$AB$19=$B$5)*TPG!Q197:AB197),0)</f>
        <v>0</v>
      </c>
      <c r="I197" s="115">
        <f t="shared" ca="1" si="5"/>
        <v>44697</v>
      </c>
      <c r="J197" s="117">
        <v>3</v>
      </c>
      <c r="K197" s="117" t="b">
        <v>1</v>
      </c>
      <c r="L197" s="117" t="s">
        <v>1313</v>
      </c>
      <c r="M197" s="117" t="b">
        <v>1</v>
      </c>
      <c r="N197" s="117" t="s">
        <v>1276</v>
      </c>
      <c r="O197" s="182" t="str">
        <f>LEFT(TPG!D197,19)&amp;"."&amp;TPGCR!F197</f>
        <v xml:space="preserve"> Please choose a sc..TPG..Ma22</v>
      </c>
      <c r="P197" s="185" t="str">
        <f>TPG!I197</f>
        <v>11294/543965</v>
      </c>
      <c r="Q197" s="117" t="b">
        <v>1</v>
      </c>
      <c r="R197" s="117" t="b">
        <v>1</v>
      </c>
      <c r="S197" s="117" t="b">
        <v>1</v>
      </c>
    </row>
    <row r="198" spans="1:19" x14ac:dyDescent="0.25">
      <c r="A198" s="117" t="s">
        <v>1312</v>
      </c>
      <c r="B198" s="180">
        <v>1</v>
      </c>
      <c r="C198" s="117">
        <v>2</v>
      </c>
      <c r="D198" s="181">
        <f>TPG!J198</f>
        <v>0</v>
      </c>
      <c r="E198" s="117" t="b">
        <v>1</v>
      </c>
      <c r="F198" s="182" t="str">
        <f>RIGHT(TPG!C198,4)&amp;"."&amp;TPG!M198&amp;"."&amp;TPG!K198&amp;"."&amp;TPGPAY!$C$5</f>
        <v>.TPG..Ma22</v>
      </c>
      <c r="G198" s="183">
        <f t="shared" ca="1" si="4"/>
        <v>44697</v>
      </c>
      <c r="H198" s="316" cm="1">
        <f t="array" ref="H198">-IF(SUMPRODUCT((TPG!$Q$19:$AB$19=$B$5)*TPG!Q198:AB198)&lt;0,SUMPRODUCT((TPG!$Q$19:$AB$19=$B$5)*TPG!Q198:AB198),0)</f>
        <v>0</v>
      </c>
      <c r="I198" s="115">
        <f t="shared" ca="1" si="5"/>
        <v>44697</v>
      </c>
      <c r="J198" s="117">
        <v>3</v>
      </c>
      <c r="K198" s="117" t="b">
        <v>1</v>
      </c>
      <c r="L198" s="117" t="s">
        <v>1313</v>
      </c>
      <c r="M198" s="117" t="b">
        <v>1</v>
      </c>
      <c r="N198" s="117" t="s">
        <v>1276</v>
      </c>
      <c r="O198" s="182" t="str">
        <f>LEFT(TPG!D198,19)&amp;"."&amp;TPGCR!F198</f>
        <v xml:space="preserve"> Please choose a sc..TPG..Ma22</v>
      </c>
      <c r="P198" s="185" t="str">
        <f>TPG!I198</f>
        <v>11294/543965</v>
      </c>
      <c r="Q198" s="117" t="b">
        <v>1</v>
      </c>
      <c r="R198" s="117" t="b">
        <v>1</v>
      </c>
      <c r="S198" s="117" t="b">
        <v>1</v>
      </c>
    </row>
    <row r="199" spans="1:19" x14ac:dyDescent="0.25">
      <c r="A199" s="117" t="s">
        <v>1312</v>
      </c>
      <c r="B199" s="180">
        <v>1</v>
      </c>
      <c r="C199" s="117">
        <v>2</v>
      </c>
      <c r="D199" s="181">
        <f>TPG!J199</f>
        <v>0</v>
      </c>
      <c r="E199" s="117" t="b">
        <v>1</v>
      </c>
      <c r="F199" s="182" t="str">
        <f>RIGHT(TPG!C199,4)&amp;"."&amp;TPG!M199&amp;"."&amp;TPG!K199&amp;"."&amp;TPGPAY!$C$5</f>
        <v>.TPG..Ma22</v>
      </c>
      <c r="G199" s="183">
        <f t="shared" ca="1" si="4"/>
        <v>44697</v>
      </c>
      <c r="H199" s="316" cm="1">
        <f t="array" ref="H199">-IF(SUMPRODUCT((TPG!$Q$19:$AB$19=$B$5)*TPG!Q199:AB199)&lt;0,SUMPRODUCT((TPG!$Q$19:$AB$19=$B$5)*TPG!Q199:AB199),0)</f>
        <v>0</v>
      </c>
      <c r="I199" s="115">
        <f t="shared" ca="1" si="5"/>
        <v>44697</v>
      </c>
      <c r="J199" s="117">
        <v>3</v>
      </c>
      <c r="K199" s="117" t="b">
        <v>1</v>
      </c>
      <c r="L199" s="117" t="s">
        <v>1313</v>
      </c>
      <c r="M199" s="117" t="b">
        <v>1</v>
      </c>
      <c r="N199" s="117" t="s">
        <v>1276</v>
      </c>
      <c r="O199" s="182" t="str">
        <f>LEFT(TPG!D199,19)&amp;"."&amp;TPGCR!F199</f>
        <v xml:space="preserve"> Please choose a sc..TPG..Ma22</v>
      </c>
      <c r="P199" s="185" t="str">
        <f>TPG!I199</f>
        <v>11294/543965</v>
      </c>
      <c r="Q199" s="117" t="b">
        <v>1</v>
      </c>
      <c r="R199" s="117" t="b">
        <v>1</v>
      </c>
      <c r="S199" s="117" t="b">
        <v>1</v>
      </c>
    </row>
    <row r="200" spans="1:19" x14ac:dyDescent="0.25">
      <c r="A200" s="117" t="s">
        <v>1312</v>
      </c>
      <c r="B200" s="180">
        <v>1</v>
      </c>
      <c r="C200" s="117">
        <v>2</v>
      </c>
      <c r="D200" s="181">
        <f>TPG!J200</f>
        <v>0</v>
      </c>
      <c r="E200" s="117" t="b">
        <v>1</v>
      </c>
      <c r="F200" s="182" t="str">
        <f>RIGHT(TPG!C200,4)&amp;"."&amp;TPG!M200&amp;"."&amp;TPG!K200&amp;"."&amp;TPGPAY!$C$5</f>
        <v>.TPG..Ma22</v>
      </c>
      <c r="G200" s="183">
        <f t="shared" ca="1" si="4"/>
        <v>44697</v>
      </c>
      <c r="H200" s="316" cm="1">
        <f t="array" ref="H200">-IF(SUMPRODUCT((TPG!$Q$19:$AB$19=$B$5)*TPG!Q200:AB200)&lt;0,SUMPRODUCT((TPG!$Q$19:$AB$19=$B$5)*TPG!Q200:AB200),0)</f>
        <v>0</v>
      </c>
      <c r="I200" s="115">
        <f t="shared" ca="1" si="5"/>
        <v>44697</v>
      </c>
      <c r="J200" s="117">
        <v>3</v>
      </c>
      <c r="K200" s="117" t="b">
        <v>1</v>
      </c>
      <c r="L200" s="117" t="s">
        <v>1313</v>
      </c>
      <c r="M200" s="117" t="b">
        <v>1</v>
      </c>
      <c r="N200" s="117" t="s">
        <v>1276</v>
      </c>
      <c r="O200" s="182" t="str">
        <f>LEFT(TPG!D200,19)&amp;"."&amp;TPGCR!F200</f>
        <v xml:space="preserve"> Please choose a sc..TPG..Ma22</v>
      </c>
      <c r="P200" s="185" t="str">
        <f>TPG!I200</f>
        <v>11294/543965</v>
      </c>
      <c r="Q200" s="117" t="b">
        <v>1</v>
      </c>
      <c r="R200" s="117" t="b">
        <v>1</v>
      </c>
      <c r="S200" s="117" t="b">
        <v>1</v>
      </c>
    </row>
    <row r="201" spans="1:19" x14ac:dyDescent="0.25">
      <c r="A201" s="117" t="s">
        <v>1312</v>
      </c>
      <c r="B201" s="180">
        <v>1</v>
      </c>
      <c r="C201" s="117">
        <v>2</v>
      </c>
      <c r="D201" s="181">
        <f>TPG!J201</f>
        <v>0</v>
      </c>
      <c r="E201" s="117" t="b">
        <v>1</v>
      </c>
      <c r="F201" s="182" t="str">
        <f>RIGHT(TPG!C201,4)&amp;"."&amp;TPG!M201&amp;"."&amp;TPG!K201&amp;"."&amp;TPGPAY!$C$5</f>
        <v>.TPG..Ma22</v>
      </c>
      <c r="G201" s="183">
        <f t="shared" ca="1" si="4"/>
        <v>44697</v>
      </c>
      <c r="H201" s="316" cm="1">
        <f t="array" ref="H201">-IF(SUMPRODUCT((TPG!$Q$19:$AB$19=$B$5)*TPG!Q201:AB201)&lt;0,SUMPRODUCT((TPG!$Q$19:$AB$19=$B$5)*TPG!Q201:AB201),0)</f>
        <v>0</v>
      </c>
      <c r="I201" s="115">
        <f t="shared" ca="1" si="5"/>
        <v>44697</v>
      </c>
      <c r="J201" s="117">
        <v>3</v>
      </c>
      <c r="K201" s="117" t="b">
        <v>1</v>
      </c>
      <c r="L201" s="117" t="s">
        <v>1313</v>
      </c>
      <c r="M201" s="117" t="b">
        <v>1</v>
      </c>
      <c r="N201" s="117" t="s">
        <v>1276</v>
      </c>
      <c r="O201" s="182" t="str">
        <f>LEFT(TPG!D201,19)&amp;"."&amp;TPGCR!F201</f>
        <v xml:space="preserve"> Please choose a sc..TPG..Ma22</v>
      </c>
      <c r="P201" s="185" t="str">
        <f>TPG!I201</f>
        <v>11294/543965</v>
      </c>
      <c r="Q201" s="117" t="b">
        <v>1</v>
      </c>
      <c r="R201" s="117" t="b">
        <v>1</v>
      </c>
      <c r="S201" s="117" t="b">
        <v>1</v>
      </c>
    </row>
    <row r="202" spans="1:19" x14ac:dyDescent="0.25">
      <c r="A202" s="117" t="s">
        <v>1312</v>
      </c>
      <c r="B202" s="180">
        <v>1</v>
      </c>
      <c r="C202" s="117">
        <v>2</v>
      </c>
      <c r="D202" s="181">
        <f>TPG!J202</f>
        <v>0</v>
      </c>
      <c r="E202" s="117" t="b">
        <v>1</v>
      </c>
      <c r="F202" s="182" t="str">
        <f>RIGHT(TPG!C202,4)&amp;"."&amp;TPG!M202&amp;"."&amp;TPG!K202&amp;"."&amp;TPGPAY!$C$5</f>
        <v>.TPG..Ma22</v>
      </c>
      <c r="G202" s="183">
        <f t="shared" ca="1" si="4"/>
        <v>44697</v>
      </c>
      <c r="H202" s="316" cm="1">
        <f t="array" ref="H202">-IF(SUMPRODUCT((TPG!$Q$19:$AB$19=$B$5)*TPG!Q202:AB202)&lt;0,SUMPRODUCT((TPG!$Q$19:$AB$19=$B$5)*TPG!Q202:AB202),0)</f>
        <v>0</v>
      </c>
      <c r="I202" s="115">
        <f t="shared" ca="1" si="5"/>
        <v>44697</v>
      </c>
      <c r="J202" s="117">
        <v>3</v>
      </c>
      <c r="K202" s="117" t="b">
        <v>1</v>
      </c>
      <c r="L202" s="117" t="s">
        <v>1313</v>
      </c>
      <c r="M202" s="117" t="b">
        <v>1</v>
      </c>
      <c r="N202" s="117" t="s">
        <v>1276</v>
      </c>
      <c r="O202" s="182" t="str">
        <f>LEFT(TPG!D202,19)&amp;"."&amp;TPGCR!F202</f>
        <v xml:space="preserve"> Please choose a sc..TPG..Ma22</v>
      </c>
      <c r="P202" s="185" t="str">
        <f>TPG!I202</f>
        <v>11294/543965</v>
      </c>
      <c r="Q202" s="117" t="b">
        <v>1</v>
      </c>
      <c r="R202" s="117" t="b">
        <v>1</v>
      </c>
      <c r="S202" s="117" t="b">
        <v>1</v>
      </c>
    </row>
    <row r="203" spans="1:19" x14ac:dyDescent="0.25">
      <c r="A203" s="117" t="s">
        <v>1312</v>
      </c>
      <c r="B203" s="180">
        <v>1</v>
      </c>
      <c r="C203" s="117">
        <v>2</v>
      </c>
      <c r="D203" s="181">
        <f>TPG!J203</f>
        <v>0</v>
      </c>
      <c r="E203" s="117" t="b">
        <v>1</v>
      </c>
      <c r="F203" s="182" t="str">
        <f>RIGHT(TPG!C203,4)&amp;"."&amp;TPG!M203&amp;"."&amp;TPG!K203&amp;"."&amp;TPGPAY!$C$5</f>
        <v>.TPG..Ma22</v>
      </c>
      <c r="G203" s="183">
        <f t="shared" ca="1" si="4"/>
        <v>44697</v>
      </c>
      <c r="H203" s="316" cm="1">
        <f t="array" ref="H203">-IF(SUMPRODUCT((TPG!$Q$19:$AB$19=$B$5)*TPG!Q203:AB203)&lt;0,SUMPRODUCT((TPG!$Q$19:$AB$19=$B$5)*TPG!Q203:AB203),0)</f>
        <v>0</v>
      </c>
      <c r="I203" s="115">
        <f t="shared" ca="1" si="5"/>
        <v>44697</v>
      </c>
      <c r="J203" s="117">
        <v>3</v>
      </c>
      <c r="K203" s="117" t="b">
        <v>1</v>
      </c>
      <c r="L203" s="117" t="s">
        <v>1313</v>
      </c>
      <c r="M203" s="117" t="b">
        <v>1</v>
      </c>
      <c r="N203" s="117" t="s">
        <v>1276</v>
      </c>
      <c r="O203" s="182" t="str">
        <f>LEFT(TPG!D203,19)&amp;"."&amp;TPGCR!F203</f>
        <v xml:space="preserve"> Please choose a sc..TPG..Ma22</v>
      </c>
      <c r="P203" s="185" t="str">
        <f>TPG!I203</f>
        <v>11294/543965</v>
      </c>
      <c r="Q203" s="117" t="b">
        <v>1</v>
      </c>
      <c r="R203" s="117" t="b">
        <v>1</v>
      </c>
      <c r="S203" s="117" t="b">
        <v>1</v>
      </c>
    </row>
    <row r="204" spans="1:19" x14ac:dyDescent="0.25">
      <c r="A204" s="117" t="s">
        <v>1312</v>
      </c>
      <c r="B204" s="180">
        <v>1</v>
      </c>
      <c r="C204" s="117">
        <v>2</v>
      </c>
      <c r="D204" s="181">
        <f>TPG!J204</f>
        <v>0</v>
      </c>
      <c r="E204" s="117" t="b">
        <v>1</v>
      </c>
      <c r="F204" s="182" t="str">
        <f>RIGHT(TPG!C204,4)&amp;"."&amp;TPG!M204&amp;"."&amp;TPG!K204&amp;"."&amp;TPGPAY!$C$5</f>
        <v>.TPG..Ma22</v>
      </c>
      <c r="G204" s="183">
        <f t="shared" ca="1" si="4"/>
        <v>44697</v>
      </c>
      <c r="H204" s="316" cm="1">
        <f t="array" ref="H204">-IF(SUMPRODUCT((TPG!$Q$19:$AB$19=$B$5)*TPG!Q204:AB204)&lt;0,SUMPRODUCT((TPG!$Q$19:$AB$19=$B$5)*TPG!Q204:AB204),0)</f>
        <v>0</v>
      </c>
      <c r="I204" s="115">
        <f t="shared" ca="1" si="5"/>
        <v>44697</v>
      </c>
      <c r="J204" s="117">
        <v>3</v>
      </c>
      <c r="K204" s="117" t="b">
        <v>1</v>
      </c>
      <c r="L204" s="117" t="s">
        <v>1313</v>
      </c>
      <c r="M204" s="117" t="b">
        <v>1</v>
      </c>
      <c r="N204" s="117" t="s">
        <v>1276</v>
      </c>
      <c r="O204" s="182" t="str">
        <f>LEFT(TPG!D204,19)&amp;"."&amp;TPGCR!F204</f>
        <v xml:space="preserve"> Please choose a sc..TPG..Ma22</v>
      </c>
      <c r="P204" s="185" t="str">
        <f>TPG!I204</f>
        <v>11294/543965</v>
      </c>
      <c r="Q204" s="117" t="b">
        <v>1</v>
      </c>
      <c r="R204" s="117" t="b">
        <v>1</v>
      </c>
      <c r="S204" s="117" t="b">
        <v>1</v>
      </c>
    </row>
    <row r="205" spans="1:19" x14ac:dyDescent="0.25">
      <c r="A205" s="117" t="s">
        <v>1312</v>
      </c>
      <c r="B205" s="180">
        <v>1</v>
      </c>
      <c r="C205" s="117">
        <v>2</v>
      </c>
      <c r="D205" s="181">
        <f>TPG!J205</f>
        <v>0</v>
      </c>
      <c r="E205" s="117" t="b">
        <v>1</v>
      </c>
      <c r="F205" s="182" t="str">
        <f>RIGHT(TPG!C205,4)&amp;"."&amp;TPG!M205&amp;"."&amp;TPG!K205&amp;"."&amp;TPGPAY!$C$5</f>
        <v>.TPG..Ma22</v>
      </c>
      <c r="G205" s="183">
        <f t="shared" ca="1" si="4"/>
        <v>44697</v>
      </c>
      <c r="H205" s="316" cm="1">
        <f t="array" ref="H205">-IF(SUMPRODUCT((TPG!$Q$19:$AB$19=$B$5)*TPG!Q205:AB205)&lt;0,SUMPRODUCT((TPG!$Q$19:$AB$19=$B$5)*TPG!Q205:AB205),0)</f>
        <v>0</v>
      </c>
      <c r="I205" s="115">
        <f t="shared" ca="1" si="5"/>
        <v>44697</v>
      </c>
      <c r="J205" s="117">
        <v>3</v>
      </c>
      <c r="K205" s="117" t="b">
        <v>1</v>
      </c>
      <c r="L205" s="117" t="s">
        <v>1313</v>
      </c>
      <c r="M205" s="117" t="b">
        <v>1</v>
      </c>
      <c r="N205" s="117" t="s">
        <v>1276</v>
      </c>
      <c r="O205" s="182" t="str">
        <f>LEFT(TPG!D205,19)&amp;"."&amp;TPGCR!F205</f>
        <v xml:space="preserve"> Please choose a sc..TPG..Ma22</v>
      </c>
      <c r="P205" s="185" t="str">
        <f>TPG!I205</f>
        <v>11294/543965</v>
      </c>
      <c r="Q205" s="117" t="b">
        <v>1</v>
      </c>
      <c r="R205" s="117" t="b">
        <v>1</v>
      </c>
      <c r="S205" s="117" t="b">
        <v>1</v>
      </c>
    </row>
    <row r="206" spans="1:19" x14ac:dyDescent="0.25">
      <c r="A206" s="117" t="s">
        <v>1312</v>
      </c>
      <c r="B206" s="180">
        <v>1</v>
      </c>
      <c r="C206" s="117">
        <v>2</v>
      </c>
      <c r="D206" s="181">
        <f>TPG!J206</f>
        <v>0</v>
      </c>
      <c r="E206" s="117" t="b">
        <v>1</v>
      </c>
      <c r="F206" s="182" t="str">
        <f>RIGHT(TPG!C206,4)&amp;"."&amp;TPG!M206&amp;"."&amp;TPG!K206&amp;"."&amp;TPGPAY!$C$5</f>
        <v>.TPG..Ma22</v>
      </c>
      <c r="G206" s="183">
        <f t="shared" ca="1" si="4"/>
        <v>44697</v>
      </c>
      <c r="H206" s="316" cm="1">
        <f t="array" ref="H206">-IF(SUMPRODUCT((TPG!$Q$19:$AB$19=$B$5)*TPG!Q206:AB206)&lt;0,SUMPRODUCT((TPG!$Q$19:$AB$19=$B$5)*TPG!Q206:AB206),0)</f>
        <v>0</v>
      </c>
      <c r="I206" s="115">
        <f t="shared" ca="1" si="5"/>
        <v>44697</v>
      </c>
      <c r="J206" s="117">
        <v>3</v>
      </c>
      <c r="K206" s="117" t="b">
        <v>1</v>
      </c>
      <c r="L206" s="117" t="s">
        <v>1313</v>
      </c>
      <c r="M206" s="117" t="b">
        <v>1</v>
      </c>
      <c r="N206" s="117" t="s">
        <v>1276</v>
      </c>
      <c r="O206" s="182" t="str">
        <f>LEFT(TPG!D206,19)&amp;"."&amp;TPGCR!F206</f>
        <v xml:space="preserve"> Please choose a sc..TPG..Ma22</v>
      </c>
      <c r="P206" s="185" t="str">
        <f>TPG!I206</f>
        <v>11294/543965</v>
      </c>
      <c r="Q206" s="117" t="b">
        <v>1</v>
      </c>
      <c r="R206" s="117" t="b">
        <v>1</v>
      </c>
      <c r="S206" s="117" t="b">
        <v>1</v>
      </c>
    </row>
    <row r="207" spans="1:19" x14ac:dyDescent="0.25">
      <c r="A207" s="117" t="s">
        <v>1312</v>
      </c>
      <c r="B207" s="180">
        <v>1</v>
      </c>
      <c r="C207" s="117">
        <v>2</v>
      </c>
      <c r="D207" s="181">
        <f>TPG!J207</f>
        <v>0</v>
      </c>
      <c r="E207" s="117" t="b">
        <v>1</v>
      </c>
      <c r="F207" s="182" t="str">
        <f>RIGHT(TPG!C207,4)&amp;"."&amp;TPG!M207&amp;"."&amp;TPG!K207&amp;"."&amp;TPGPAY!$C$5</f>
        <v>.TPG..Ma22</v>
      </c>
      <c r="G207" s="183">
        <f t="shared" ca="1" si="4"/>
        <v>44697</v>
      </c>
      <c r="H207" s="316" cm="1">
        <f t="array" ref="H207">-IF(SUMPRODUCT((TPG!$Q$19:$AB$19=$B$5)*TPG!Q207:AB207)&lt;0,SUMPRODUCT((TPG!$Q$19:$AB$19=$B$5)*TPG!Q207:AB207),0)</f>
        <v>0</v>
      </c>
      <c r="I207" s="115">
        <f t="shared" ca="1" si="5"/>
        <v>44697</v>
      </c>
      <c r="J207" s="117">
        <v>3</v>
      </c>
      <c r="K207" s="117" t="b">
        <v>1</v>
      </c>
      <c r="L207" s="117" t="s">
        <v>1313</v>
      </c>
      <c r="M207" s="117" t="b">
        <v>1</v>
      </c>
      <c r="N207" s="117" t="s">
        <v>1276</v>
      </c>
      <c r="O207" s="182" t="str">
        <f>LEFT(TPG!D207,19)&amp;"."&amp;TPGCR!F207</f>
        <v xml:space="preserve"> Please choose a sc..TPG..Ma22</v>
      </c>
      <c r="P207" s="185" t="str">
        <f>TPG!I207</f>
        <v>11294/543965</v>
      </c>
      <c r="Q207" s="117" t="b">
        <v>1</v>
      </c>
      <c r="R207" s="117" t="b">
        <v>1</v>
      </c>
      <c r="S207" s="117" t="b">
        <v>1</v>
      </c>
    </row>
    <row r="208" spans="1:19" x14ac:dyDescent="0.25">
      <c r="A208" s="117" t="s">
        <v>1312</v>
      </c>
      <c r="B208" s="180">
        <v>1</v>
      </c>
      <c r="C208" s="117">
        <v>2</v>
      </c>
      <c r="D208" s="181">
        <f>TPG!J208</f>
        <v>0</v>
      </c>
      <c r="E208" s="117" t="b">
        <v>1</v>
      </c>
      <c r="F208" s="182" t="str">
        <f>RIGHT(TPG!C208,4)&amp;"."&amp;TPG!M208&amp;"."&amp;TPG!K208&amp;"."&amp;TPGPAY!$C$5</f>
        <v>.TPG..Ma22</v>
      </c>
      <c r="G208" s="183">
        <f t="shared" ca="1" si="4"/>
        <v>44697</v>
      </c>
      <c r="H208" s="316" cm="1">
        <f t="array" ref="H208">-IF(SUMPRODUCT((TPG!$Q$19:$AB$19=$B$5)*TPG!Q208:AB208)&lt;0,SUMPRODUCT((TPG!$Q$19:$AB$19=$B$5)*TPG!Q208:AB208),0)</f>
        <v>0</v>
      </c>
      <c r="I208" s="115">
        <f t="shared" ca="1" si="5"/>
        <v>44697</v>
      </c>
      <c r="J208" s="117">
        <v>3</v>
      </c>
      <c r="K208" s="117" t="b">
        <v>1</v>
      </c>
      <c r="L208" s="117" t="s">
        <v>1313</v>
      </c>
      <c r="M208" s="117" t="b">
        <v>1</v>
      </c>
      <c r="N208" s="117" t="s">
        <v>1276</v>
      </c>
      <c r="O208" s="182" t="str">
        <f>LEFT(TPG!D208,19)&amp;"."&amp;TPGCR!F208</f>
        <v xml:space="preserve"> Please choose a sc..TPG..Ma22</v>
      </c>
      <c r="P208" s="185" t="str">
        <f>TPG!I208</f>
        <v>11294/543965</v>
      </c>
      <c r="Q208" s="117" t="b">
        <v>1</v>
      </c>
      <c r="R208" s="117" t="b">
        <v>1</v>
      </c>
      <c r="S208" s="117" t="b">
        <v>1</v>
      </c>
    </row>
    <row r="209" spans="1:19" x14ac:dyDescent="0.25">
      <c r="A209" s="117" t="s">
        <v>1312</v>
      </c>
      <c r="B209" s="180">
        <v>1</v>
      </c>
      <c r="C209" s="117">
        <v>2</v>
      </c>
      <c r="D209" s="181">
        <f>TPG!J209</f>
        <v>0</v>
      </c>
      <c r="E209" s="117" t="b">
        <v>1</v>
      </c>
      <c r="F209" s="182" t="str">
        <f>RIGHT(TPG!C209,4)&amp;"."&amp;TPG!M209&amp;"."&amp;TPG!K209&amp;"."&amp;TPGPAY!$C$5</f>
        <v>.TPG..Ma22</v>
      </c>
      <c r="G209" s="183">
        <f t="shared" ca="1" si="4"/>
        <v>44697</v>
      </c>
      <c r="H209" s="316" cm="1">
        <f t="array" ref="H209">-IF(SUMPRODUCT((TPG!$Q$19:$AB$19=$B$5)*TPG!Q209:AB209)&lt;0,SUMPRODUCT((TPG!$Q$19:$AB$19=$B$5)*TPG!Q209:AB209),0)</f>
        <v>0</v>
      </c>
      <c r="I209" s="115">
        <f t="shared" ca="1" si="5"/>
        <v>44697</v>
      </c>
      <c r="J209" s="117">
        <v>3</v>
      </c>
      <c r="K209" s="117" t="b">
        <v>1</v>
      </c>
      <c r="L209" s="117" t="s">
        <v>1313</v>
      </c>
      <c r="M209" s="117" t="b">
        <v>1</v>
      </c>
      <c r="N209" s="117" t="s">
        <v>1276</v>
      </c>
      <c r="O209" s="182" t="str">
        <f>LEFT(TPG!D209,19)&amp;"."&amp;TPGCR!F209</f>
        <v xml:space="preserve"> Please choose a sc..TPG..Ma22</v>
      </c>
      <c r="P209" s="185" t="str">
        <f>TPG!I209</f>
        <v>11294/543965</v>
      </c>
      <c r="Q209" s="117" t="b">
        <v>1</v>
      </c>
      <c r="R209" s="117" t="b">
        <v>1</v>
      </c>
      <c r="S209" s="117" t="b">
        <v>1</v>
      </c>
    </row>
    <row r="210" spans="1:19" x14ac:dyDescent="0.25">
      <c r="A210" s="117" t="s">
        <v>1312</v>
      </c>
      <c r="B210" s="180">
        <v>1</v>
      </c>
      <c r="C210" s="117">
        <v>2</v>
      </c>
      <c r="D210" s="181">
        <f>TPG!J210</f>
        <v>0</v>
      </c>
      <c r="E210" s="117" t="b">
        <v>1</v>
      </c>
      <c r="F210" s="182" t="str">
        <f>RIGHT(TPG!C210,4)&amp;"."&amp;TPG!M210&amp;"."&amp;TPG!K210&amp;"."&amp;TPGPAY!$C$5</f>
        <v>.TPG..Ma22</v>
      </c>
      <c r="G210" s="183">
        <f t="shared" ca="1" si="4"/>
        <v>44697</v>
      </c>
      <c r="H210" s="316" cm="1">
        <f t="array" ref="H210">-IF(SUMPRODUCT((TPG!$Q$19:$AB$19=$B$5)*TPG!Q210:AB210)&lt;0,SUMPRODUCT((TPG!$Q$19:$AB$19=$B$5)*TPG!Q210:AB210),0)</f>
        <v>0</v>
      </c>
      <c r="I210" s="115">
        <f t="shared" ca="1" si="5"/>
        <v>44697</v>
      </c>
      <c r="J210" s="117">
        <v>3</v>
      </c>
      <c r="K210" s="117" t="b">
        <v>1</v>
      </c>
      <c r="L210" s="117" t="s">
        <v>1313</v>
      </c>
      <c r="M210" s="117" t="b">
        <v>1</v>
      </c>
      <c r="N210" s="117" t="s">
        <v>1276</v>
      </c>
      <c r="O210" s="182" t="str">
        <f>LEFT(TPG!D210,19)&amp;"."&amp;TPGCR!F210</f>
        <v xml:space="preserve"> Please choose a sc..TPG..Ma22</v>
      </c>
      <c r="P210" s="185" t="str">
        <f>TPG!I210</f>
        <v>11294/543965</v>
      </c>
      <c r="Q210" s="117" t="b">
        <v>1</v>
      </c>
      <c r="R210" s="117" t="b">
        <v>1</v>
      </c>
      <c r="S210" s="117" t="b">
        <v>1</v>
      </c>
    </row>
    <row r="211" spans="1:19" x14ac:dyDescent="0.25">
      <c r="A211" s="117" t="s">
        <v>1312</v>
      </c>
      <c r="B211" s="180">
        <v>1</v>
      </c>
      <c r="C211" s="117">
        <v>2</v>
      </c>
      <c r="D211" s="181">
        <f>TPG!J211</f>
        <v>0</v>
      </c>
      <c r="E211" s="117" t="b">
        <v>1</v>
      </c>
      <c r="F211" s="182" t="str">
        <f>RIGHT(TPG!C211,4)&amp;"."&amp;TPG!M211&amp;"."&amp;TPG!K211&amp;"."&amp;TPGPAY!$C$5</f>
        <v>.TPG..Ma22</v>
      </c>
      <c r="G211" s="183">
        <f t="shared" ca="1" si="4"/>
        <v>44697</v>
      </c>
      <c r="H211" s="316" cm="1">
        <f t="array" ref="H211">-IF(SUMPRODUCT((TPG!$Q$19:$AB$19=$B$5)*TPG!Q211:AB211)&lt;0,SUMPRODUCT((TPG!$Q$19:$AB$19=$B$5)*TPG!Q211:AB211),0)</f>
        <v>0</v>
      </c>
      <c r="I211" s="115">
        <f t="shared" ca="1" si="5"/>
        <v>44697</v>
      </c>
      <c r="J211" s="117">
        <v>3</v>
      </c>
      <c r="K211" s="117" t="b">
        <v>1</v>
      </c>
      <c r="L211" s="117" t="s">
        <v>1313</v>
      </c>
      <c r="M211" s="117" t="b">
        <v>1</v>
      </c>
      <c r="N211" s="117" t="s">
        <v>1276</v>
      </c>
      <c r="O211" s="182" t="str">
        <f>LEFT(TPG!D211,19)&amp;"."&amp;TPGCR!F211</f>
        <v xml:space="preserve"> Please choose a sc..TPG..Ma22</v>
      </c>
      <c r="P211" s="185" t="str">
        <f>TPG!I211</f>
        <v>11294/543965</v>
      </c>
      <c r="Q211" s="117" t="b">
        <v>1</v>
      </c>
      <c r="R211" s="117" t="b">
        <v>1</v>
      </c>
      <c r="S211" s="117" t="b">
        <v>1</v>
      </c>
    </row>
    <row r="212" spans="1:19" x14ac:dyDescent="0.25">
      <c r="A212" s="117" t="s">
        <v>1312</v>
      </c>
      <c r="B212" s="180">
        <v>1</v>
      </c>
      <c r="C212" s="117">
        <v>2</v>
      </c>
      <c r="D212" s="181">
        <f>TPG!J212</f>
        <v>0</v>
      </c>
      <c r="E212" s="117" t="b">
        <v>1</v>
      </c>
      <c r="F212" s="182" t="str">
        <f>RIGHT(TPG!C212,4)&amp;"."&amp;TPG!M212&amp;"."&amp;TPG!K212&amp;"."&amp;TPGPAY!$C$5</f>
        <v>.TPG..Ma22</v>
      </c>
      <c r="G212" s="183">
        <f t="shared" ca="1" si="4"/>
        <v>44697</v>
      </c>
      <c r="H212" s="316" cm="1">
        <f t="array" ref="H212">-IF(SUMPRODUCT((TPG!$Q$19:$AB$19=$B$5)*TPG!Q212:AB212)&lt;0,SUMPRODUCT((TPG!$Q$19:$AB$19=$B$5)*TPG!Q212:AB212),0)</f>
        <v>0</v>
      </c>
      <c r="I212" s="115">
        <f ca="1">G212</f>
        <v>44697</v>
      </c>
      <c r="J212" s="117">
        <v>3</v>
      </c>
      <c r="K212" s="117" t="b">
        <v>1</v>
      </c>
      <c r="L212" s="117" t="s">
        <v>1313</v>
      </c>
      <c r="M212" s="117" t="b">
        <v>1</v>
      </c>
      <c r="N212" s="117" t="s">
        <v>1276</v>
      </c>
      <c r="O212" s="182" t="str">
        <f>LEFT(TPG!D212,19)&amp;"."&amp;TPGCR!F212</f>
        <v xml:space="preserve"> Please choose a sc..TPG..Ma22</v>
      </c>
      <c r="P212" s="185" t="str">
        <f>TPG!I212</f>
        <v>11294/543965</v>
      </c>
      <c r="Q212" s="117" t="b">
        <v>1</v>
      </c>
      <c r="R212" s="117" t="b">
        <v>1</v>
      </c>
      <c r="S212" s="117" t="b">
        <v>1</v>
      </c>
    </row>
    <row r="213" spans="1:19" x14ac:dyDescent="0.25">
      <c r="A213" s="117" t="s">
        <v>1312</v>
      </c>
      <c r="B213" s="180">
        <v>1</v>
      </c>
      <c r="C213" s="117">
        <v>2</v>
      </c>
      <c r="D213" s="181">
        <f>TPG!J213</f>
        <v>0</v>
      </c>
      <c r="E213" s="117" t="b">
        <v>1</v>
      </c>
      <c r="F213" s="182" t="str">
        <f>RIGHT(TPG!C213,4)&amp;"."&amp;TPG!M213&amp;"."&amp;TPG!K213&amp;"."&amp;TPGPAY!$C$5</f>
        <v>.TPG..Ma22</v>
      </c>
      <c r="G213" s="183">
        <f t="shared" ref="G213:G276" ca="1" si="6">TODAY()</f>
        <v>44697</v>
      </c>
      <c r="H213" s="316" cm="1">
        <f t="array" ref="H213">-IF(SUMPRODUCT((TPG!$Q$19:$AB$19=$B$5)*TPG!Q213:AB213)&lt;0,SUMPRODUCT((TPG!$Q$19:$AB$19=$B$5)*TPG!Q213:AB213),0)</f>
        <v>0</v>
      </c>
      <c r="I213" s="115">
        <f t="shared" ref="I213:I276" ca="1" si="7">G213</f>
        <v>44697</v>
      </c>
      <c r="J213" s="117">
        <v>3</v>
      </c>
      <c r="K213" s="117" t="b">
        <v>1</v>
      </c>
      <c r="L213" s="117" t="s">
        <v>1313</v>
      </c>
      <c r="M213" s="117" t="b">
        <v>1</v>
      </c>
      <c r="N213" s="117" t="s">
        <v>1276</v>
      </c>
      <c r="O213" s="182" t="str">
        <f>LEFT(TPG!D213,19)&amp;"."&amp;TPGCR!F213</f>
        <v xml:space="preserve"> Please choose a sc..TPG..Ma22</v>
      </c>
      <c r="P213" s="185" t="str">
        <f>TPG!I213</f>
        <v>11294/543965</v>
      </c>
      <c r="Q213" s="117" t="b">
        <v>1</v>
      </c>
      <c r="R213" s="117" t="b">
        <v>1</v>
      </c>
      <c r="S213" s="117" t="b">
        <v>1</v>
      </c>
    </row>
    <row r="214" spans="1:19" x14ac:dyDescent="0.25">
      <c r="A214" s="117" t="s">
        <v>1312</v>
      </c>
      <c r="B214" s="180">
        <v>1</v>
      </c>
      <c r="C214" s="117">
        <v>2</v>
      </c>
      <c r="D214" s="181">
        <f>TPG!J214</f>
        <v>0</v>
      </c>
      <c r="E214" s="117" t="b">
        <v>1</v>
      </c>
      <c r="F214" s="182" t="str">
        <f>RIGHT(TPG!C214,4)&amp;"."&amp;TPG!M214&amp;"."&amp;TPG!K214&amp;"."&amp;TPGPAY!$C$5</f>
        <v>.TPG..Ma22</v>
      </c>
      <c r="G214" s="183">
        <f t="shared" ca="1" si="6"/>
        <v>44697</v>
      </c>
      <c r="H214" s="316" cm="1">
        <f t="array" ref="H214">-IF(SUMPRODUCT((TPG!$Q$19:$AB$19=$B$5)*TPG!Q214:AB214)&lt;0,SUMPRODUCT((TPG!$Q$19:$AB$19=$B$5)*TPG!Q214:AB214),0)</f>
        <v>0</v>
      </c>
      <c r="I214" s="115">
        <f t="shared" ca="1" si="7"/>
        <v>44697</v>
      </c>
      <c r="J214" s="117">
        <v>3</v>
      </c>
      <c r="K214" s="117" t="b">
        <v>1</v>
      </c>
      <c r="L214" s="117" t="s">
        <v>1313</v>
      </c>
      <c r="M214" s="117" t="b">
        <v>1</v>
      </c>
      <c r="N214" s="117" t="s">
        <v>1276</v>
      </c>
      <c r="O214" s="182" t="str">
        <f>LEFT(TPG!D214,19)&amp;"."&amp;TPGCR!F214</f>
        <v xml:space="preserve"> Please choose a sc..TPG..Ma22</v>
      </c>
      <c r="P214" s="185" t="str">
        <f>TPG!I214</f>
        <v>11294/543965</v>
      </c>
      <c r="Q214" s="117" t="b">
        <v>1</v>
      </c>
      <c r="R214" s="117" t="b">
        <v>1</v>
      </c>
      <c r="S214" s="117" t="b">
        <v>1</v>
      </c>
    </row>
    <row r="215" spans="1:19" x14ac:dyDescent="0.25">
      <c r="A215" s="117" t="s">
        <v>1312</v>
      </c>
      <c r="B215" s="180">
        <v>1</v>
      </c>
      <c r="C215" s="117">
        <v>2</v>
      </c>
      <c r="D215" s="181">
        <f>TPG!J215</f>
        <v>0</v>
      </c>
      <c r="E215" s="117" t="b">
        <v>1</v>
      </c>
      <c r="F215" s="182" t="str">
        <f>RIGHT(TPG!C215,4)&amp;"."&amp;TPG!M215&amp;"."&amp;TPG!K215&amp;"."&amp;TPGPAY!$C$5</f>
        <v>.TPG..Ma22</v>
      </c>
      <c r="G215" s="183">
        <f t="shared" ca="1" si="6"/>
        <v>44697</v>
      </c>
      <c r="H215" s="316" cm="1">
        <f t="array" ref="H215">-IF(SUMPRODUCT((TPG!$Q$19:$AB$19=$B$5)*TPG!Q215:AB215)&lt;0,SUMPRODUCT((TPG!$Q$19:$AB$19=$B$5)*TPG!Q215:AB215),0)</f>
        <v>0</v>
      </c>
      <c r="I215" s="115">
        <f t="shared" ca="1" si="7"/>
        <v>44697</v>
      </c>
      <c r="J215" s="117">
        <v>3</v>
      </c>
      <c r="K215" s="117" t="b">
        <v>1</v>
      </c>
      <c r="L215" s="117" t="s">
        <v>1313</v>
      </c>
      <c r="M215" s="117" t="b">
        <v>1</v>
      </c>
      <c r="N215" s="117" t="s">
        <v>1276</v>
      </c>
      <c r="O215" s="182" t="str">
        <f>LEFT(TPG!D215,19)&amp;"."&amp;TPGCR!F215</f>
        <v xml:space="preserve"> Please choose a sc..TPG..Ma22</v>
      </c>
      <c r="P215" s="185" t="str">
        <f>TPG!I215</f>
        <v>11294/543965</v>
      </c>
      <c r="Q215" s="117" t="b">
        <v>1</v>
      </c>
      <c r="R215" s="117" t="b">
        <v>1</v>
      </c>
      <c r="S215" s="117" t="b">
        <v>1</v>
      </c>
    </row>
    <row r="216" spans="1:19" x14ac:dyDescent="0.25">
      <c r="A216" s="117" t="s">
        <v>1312</v>
      </c>
      <c r="B216" s="180">
        <v>1</v>
      </c>
      <c r="C216" s="117">
        <v>2</v>
      </c>
      <c r="D216" s="181">
        <f>TPG!J216</f>
        <v>0</v>
      </c>
      <c r="E216" s="117" t="b">
        <v>1</v>
      </c>
      <c r="F216" s="182" t="str">
        <f>RIGHT(TPG!C216,4)&amp;"."&amp;TPG!M216&amp;"."&amp;TPG!K216&amp;"."&amp;TPGPAY!$C$5</f>
        <v>.TPG..Ma22</v>
      </c>
      <c r="G216" s="183">
        <f t="shared" ca="1" si="6"/>
        <v>44697</v>
      </c>
      <c r="H216" s="316" cm="1">
        <f t="array" ref="H216">-IF(SUMPRODUCT((TPG!$Q$19:$AB$19=$B$5)*TPG!Q216:AB216)&lt;0,SUMPRODUCT((TPG!$Q$19:$AB$19=$B$5)*TPG!Q216:AB216),0)</f>
        <v>0</v>
      </c>
      <c r="I216" s="115">
        <f t="shared" ca="1" si="7"/>
        <v>44697</v>
      </c>
      <c r="J216" s="117">
        <v>3</v>
      </c>
      <c r="K216" s="117" t="b">
        <v>1</v>
      </c>
      <c r="L216" s="117" t="s">
        <v>1313</v>
      </c>
      <c r="M216" s="117" t="b">
        <v>1</v>
      </c>
      <c r="N216" s="117" t="s">
        <v>1276</v>
      </c>
      <c r="O216" s="182" t="str">
        <f>LEFT(TPG!D216,19)&amp;"."&amp;TPGCR!F216</f>
        <v xml:space="preserve"> Please choose a sc..TPG..Ma22</v>
      </c>
      <c r="P216" s="185" t="str">
        <f>TPG!I216</f>
        <v>11294/543965</v>
      </c>
      <c r="Q216" s="117" t="b">
        <v>1</v>
      </c>
      <c r="R216" s="117" t="b">
        <v>1</v>
      </c>
      <c r="S216" s="117" t="b">
        <v>1</v>
      </c>
    </row>
    <row r="217" spans="1:19" x14ac:dyDescent="0.25">
      <c r="A217" s="117" t="s">
        <v>1312</v>
      </c>
      <c r="B217" s="180">
        <v>1</v>
      </c>
      <c r="C217" s="117">
        <v>2</v>
      </c>
      <c r="D217" s="181">
        <f>TPG!J217</f>
        <v>0</v>
      </c>
      <c r="E217" s="117" t="b">
        <v>1</v>
      </c>
      <c r="F217" s="182" t="str">
        <f>RIGHT(TPG!C217,4)&amp;"."&amp;TPG!M217&amp;"."&amp;TPG!K217&amp;"."&amp;TPGPAY!$C$5</f>
        <v>.TPG..Ma22</v>
      </c>
      <c r="G217" s="183">
        <f t="shared" ca="1" si="6"/>
        <v>44697</v>
      </c>
      <c r="H217" s="316" cm="1">
        <f t="array" ref="H217">-IF(SUMPRODUCT((TPG!$Q$19:$AB$19=$B$5)*TPG!Q217:AB217)&lt;0,SUMPRODUCT((TPG!$Q$19:$AB$19=$B$5)*TPG!Q217:AB217),0)</f>
        <v>0</v>
      </c>
      <c r="I217" s="115">
        <f t="shared" ca="1" si="7"/>
        <v>44697</v>
      </c>
      <c r="J217" s="117">
        <v>3</v>
      </c>
      <c r="K217" s="117" t="b">
        <v>1</v>
      </c>
      <c r="L217" s="117" t="s">
        <v>1313</v>
      </c>
      <c r="M217" s="117" t="b">
        <v>1</v>
      </c>
      <c r="N217" s="117" t="s">
        <v>1276</v>
      </c>
      <c r="O217" s="182" t="str">
        <f>LEFT(TPG!D217,19)&amp;"."&amp;TPGCR!F217</f>
        <v xml:space="preserve"> Please choose a sc..TPG..Ma22</v>
      </c>
      <c r="P217" s="185" t="str">
        <f>TPG!I217</f>
        <v>11294/543965</v>
      </c>
      <c r="Q217" s="117" t="b">
        <v>1</v>
      </c>
      <c r="R217" s="117" t="b">
        <v>1</v>
      </c>
      <c r="S217" s="117" t="b">
        <v>1</v>
      </c>
    </row>
    <row r="218" spans="1:19" x14ac:dyDescent="0.25">
      <c r="A218" s="117" t="s">
        <v>1312</v>
      </c>
      <c r="B218" s="180">
        <v>1</v>
      </c>
      <c r="C218" s="117">
        <v>2</v>
      </c>
      <c r="D218" s="181">
        <f>TPG!J218</f>
        <v>0</v>
      </c>
      <c r="E218" s="117" t="b">
        <v>1</v>
      </c>
      <c r="F218" s="182" t="str">
        <f>RIGHT(TPG!C218,4)&amp;"."&amp;TPG!M218&amp;"."&amp;TPG!K218&amp;"."&amp;TPGPAY!$C$5</f>
        <v>.TPG..Ma22</v>
      </c>
      <c r="G218" s="183">
        <f t="shared" ca="1" si="6"/>
        <v>44697</v>
      </c>
      <c r="H218" s="316" cm="1">
        <f t="array" ref="H218">-IF(SUMPRODUCT((TPG!$Q$19:$AB$19=$B$5)*TPG!Q218:AB218)&lt;0,SUMPRODUCT((TPG!$Q$19:$AB$19=$B$5)*TPG!Q218:AB218),0)</f>
        <v>0</v>
      </c>
      <c r="I218" s="115">
        <f t="shared" ca="1" si="7"/>
        <v>44697</v>
      </c>
      <c r="J218" s="117">
        <v>3</v>
      </c>
      <c r="K218" s="117" t="b">
        <v>1</v>
      </c>
      <c r="L218" s="117" t="s">
        <v>1313</v>
      </c>
      <c r="M218" s="117" t="b">
        <v>1</v>
      </c>
      <c r="N218" s="117" t="s">
        <v>1276</v>
      </c>
      <c r="O218" s="182" t="str">
        <f>LEFT(TPG!D218,19)&amp;"."&amp;TPGCR!F218</f>
        <v xml:space="preserve"> Please choose a sc..TPG..Ma22</v>
      </c>
      <c r="P218" s="185" t="str">
        <f>TPG!I218</f>
        <v>11294/543965</v>
      </c>
      <c r="Q218" s="117" t="b">
        <v>1</v>
      </c>
      <c r="R218" s="117" t="b">
        <v>1</v>
      </c>
      <c r="S218" s="117" t="b">
        <v>1</v>
      </c>
    </row>
    <row r="219" spans="1:19" x14ac:dyDescent="0.25">
      <c r="A219" s="117" t="s">
        <v>1312</v>
      </c>
      <c r="B219" s="180">
        <v>1</v>
      </c>
      <c r="C219" s="117">
        <v>2</v>
      </c>
      <c r="D219" s="181">
        <f>TPG!J219</f>
        <v>0</v>
      </c>
      <c r="E219" s="117" t="b">
        <v>1</v>
      </c>
      <c r="F219" s="182" t="str">
        <f>RIGHT(TPG!C219,4)&amp;"."&amp;TPG!M219&amp;"."&amp;TPG!K219&amp;"."&amp;TPGPAY!$C$5</f>
        <v>.TPG..Ma22</v>
      </c>
      <c r="G219" s="183">
        <f t="shared" ca="1" si="6"/>
        <v>44697</v>
      </c>
      <c r="H219" s="316" cm="1">
        <f t="array" ref="H219">-IF(SUMPRODUCT((TPG!$Q$19:$AB$19=$B$5)*TPG!Q219:AB219)&lt;0,SUMPRODUCT((TPG!$Q$19:$AB$19=$B$5)*TPG!Q219:AB219),0)</f>
        <v>0</v>
      </c>
      <c r="I219" s="115">
        <f t="shared" ca="1" si="7"/>
        <v>44697</v>
      </c>
      <c r="J219" s="117">
        <v>3</v>
      </c>
      <c r="K219" s="117" t="b">
        <v>1</v>
      </c>
      <c r="L219" s="117" t="s">
        <v>1313</v>
      </c>
      <c r="M219" s="117" t="b">
        <v>1</v>
      </c>
      <c r="N219" s="117" t="s">
        <v>1276</v>
      </c>
      <c r="O219" s="182" t="str">
        <f>LEFT(TPG!D219,19)&amp;"."&amp;TPGCR!F219</f>
        <v xml:space="preserve"> Please choose a sc..TPG..Ma22</v>
      </c>
      <c r="P219" s="185" t="str">
        <f>TPG!I219</f>
        <v>11294/543965</v>
      </c>
      <c r="Q219" s="117" t="b">
        <v>1</v>
      </c>
      <c r="R219" s="117" t="b">
        <v>1</v>
      </c>
      <c r="S219" s="117" t="b">
        <v>1</v>
      </c>
    </row>
    <row r="220" spans="1:19" x14ac:dyDescent="0.25">
      <c r="A220" s="117" t="s">
        <v>1312</v>
      </c>
      <c r="B220" s="180">
        <v>1</v>
      </c>
      <c r="C220" s="117">
        <v>2</v>
      </c>
      <c r="D220" s="181">
        <f>TPG!J220</f>
        <v>0</v>
      </c>
      <c r="E220" s="117" t="b">
        <v>1</v>
      </c>
      <c r="F220" s="182" t="str">
        <f>RIGHT(TPG!C220,4)&amp;"."&amp;TPG!M220&amp;"."&amp;TPG!K220&amp;"."&amp;TPGPAY!$C$5</f>
        <v>.TPG..Ma22</v>
      </c>
      <c r="G220" s="183">
        <f t="shared" ca="1" si="6"/>
        <v>44697</v>
      </c>
      <c r="H220" s="316" cm="1">
        <f t="array" ref="H220">-IF(SUMPRODUCT((TPG!$Q$19:$AB$19=$B$5)*TPG!Q220:AB220)&lt;0,SUMPRODUCT((TPG!$Q$19:$AB$19=$B$5)*TPG!Q220:AB220),0)</f>
        <v>0</v>
      </c>
      <c r="I220" s="115">
        <f t="shared" ca="1" si="7"/>
        <v>44697</v>
      </c>
      <c r="J220" s="117">
        <v>3</v>
      </c>
      <c r="K220" s="117" t="b">
        <v>1</v>
      </c>
      <c r="L220" s="117" t="s">
        <v>1313</v>
      </c>
      <c r="M220" s="117" t="b">
        <v>1</v>
      </c>
      <c r="N220" s="117" t="s">
        <v>1276</v>
      </c>
      <c r="O220" s="182" t="str">
        <f>LEFT(TPG!D220,19)&amp;"."&amp;TPGCR!F220</f>
        <v xml:space="preserve"> Please choose a sc..TPG..Ma22</v>
      </c>
      <c r="P220" s="185" t="str">
        <f>TPG!I220</f>
        <v>11294/543965</v>
      </c>
      <c r="Q220" s="117" t="b">
        <v>1</v>
      </c>
      <c r="R220" s="117" t="b">
        <v>1</v>
      </c>
      <c r="S220" s="117" t="b">
        <v>1</v>
      </c>
    </row>
    <row r="221" spans="1:19" x14ac:dyDescent="0.25">
      <c r="A221" s="117" t="s">
        <v>1312</v>
      </c>
      <c r="B221" s="180">
        <v>1</v>
      </c>
      <c r="C221" s="117">
        <v>2</v>
      </c>
      <c r="D221" s="181">
        <f>TPG!J221</f>
        <v>0</v>
      </c>
      <c r="E221" s="117" t="b">
        <v>1</v>
      </c>
      <c r="F221" s="182" t="str">
        <f>RIGHT(TPG!C221,4)&amp;"."&amp;TPG!M221&amp;"."&amp;TPG!K221&amp;"."&amp;TPGPAY!$C$5</f>
        <v>.TPG..Ma22</v>
      </c>
      <c r="G221" s="183">
        <f t="shared" ca="1" si="6"/>
        <v>44697</v>
      </c>
      <c r="H221" s="316" cm="1">
        <f t="array" ref="H221">-IF(SUMPRODUCT((TPG!$Q$19:$AB$19=$B$5)*TPG!Q221:AB221)&lt;0,SUMPRODUCT((TPG!$Q$19:$AB$19=$B$5)*TPG!Q221:AB221),0)</f>
        <v>0</v>
      </c>
      <c r="I221" s="115">
        <f t="shared" ca="1" si="7"/>
        <v>44697</v>
      </c>
      <c r="J221" s="117">
        <v>3</v>
      </c>
      <c r="K221" s="117" t="b">
        <v>1</v>
      </c>
      <c r="L221" s="117" t="s">
        <v>1313</v>
      </c>
      <c r="M221" s="117" t="b">
        <v>1</v>
      </c>
      <c r="N221" s="117" t="s">
        <v>1276</v>
      </c>
      <c r="O221" s="182" t="str">
        <f>LEFT(TPG!D221,19)&amp;"."&amp;TPGCR!F221</f>
        <v xml:space="preserve"> Please choose a sc..TPG..Ma22</v>
      </c>
      <c r="P221" s="185" t="str">
        <f>TPG!I221</f>
        <v>11294/543965</v>
      </c>
      <c r="Q221" s="117" t="b">
        <v>1</v>
      </c>
      <c r="R221" s="117" t="b">
        <v>1</v>
      </c>
      <c r="S221" s="117" t="b">
        <v>1</v>
      </c>
    </row>
    <row r="222" spans="1:19" x14ac:dyDescent="0.25">
      <c r="A222" s="117" t="s">
        <v>1312</v>
      </c>
      <c r="B222" s="180">
        <v>1</v>
      </c>
      <c r="C222" s="117">
        <v>2</v>
      </c>
      <c r="D222" s="181">
        <f>TPG!J222</f>
        <v>0</v>
      </c>
      <c r="E222" s="117" t="b">
        <v>1</v>
      </c>
      <c r="F222" s="182" t="str">
        <f>RIGHT(TPG!C222,4)&amp;"."&amp;TPG!M222&amp;"."&amp;TPG!K222&amp;"."&amp;TPGPAY!$C$5</f>
        <v>.TPG..Ma22</v>
      </c>
      <c r="G222" s="183">
        <f t="shared" ca="1" si="6"/>
        <v>44697</v>
      </c>
      <c r="H222" s="316" cm="1">
        <f t="array" ref="H222">-IF(SUMPRODUCT((TPG!$Q$19:$AB$19=$B$5)*TPG!Q222:AB222)&lt;0,SUMPRODUCT((TPG!$Q$19:$AB$19=$B$5)*TPG!Q222:AB222),0)</f>
        <v>0</v>
      </c>
      <c r="I222" s="115">
        <f t="shared" ca="1" si="7"/>
        <v>44697</v>
      </c>
      <c r="J222" s="117">
        <v>3</v>
      </c>
      <c r="K222" s="117" t="b">
        <v>1</v>
      </c>
      <c r="L222" s="117" t="s">
        <v>1313</v>
      </c>
      <c r="M222" s="117" t="b">
        <v>1</v>
      </c>
      <c r="N222" s="117" t="s">
        <v>1276</v>
      </c>
      <c r="O222" s="182" t="str">
        <f>LEFT(TPG!D222,19)&amp;"."&amp;TPGCR!F222</f>
        <v xml:space="preserve"> Please choose a sc..TPG..Ma22</v>
      </c>
      <c r="P222" s="185" t="str">
        <f>TPG!I222</f>
        <v>11294/543965</v>
      </c>
      <c r="Q222" s="117" t="b">
        <v>1</v>
      </c>
      <c r="R222" s="117" t="b">
        <v>1</v>
      </c>
      <c r="S222" s="117" t="b">
        <v>1</v>
      </c>
    </row>
    <row r="223" spans="1:19" x14ac:dyDescent="0.25">
      <c r="A223" s="117" t="s">
        <v>1312</v>
      </c>
      <c r="B223" s="180">
        <v>1</v>
      </c>
      <c r="C223" s="117">
        <v>2</v>
      </c>
      <c r="D223" s="181">
        <f>TPG!J223</f>
        <v>0</v>
      </c>
      <c r="E223" s="117" t="b">
        <v>1</v>
      </c>
      <c r="F223" s="182" t="str">
        <f>RIGHT(TPG!C223,4)&amp;"."&amp;TPG!M223&amp;"."&amp;TPG!K223&amp;"."&amp;TPGPAY!$C$5</f>
        <v>.TPG..Ma22</v>
      </c>
      <c r="G223" s="183">
        <f t="shared" ca="1" si="6"/>
        <v>44697</v>
      </c>
      <c r="H223" s="316" cm="1">
        <f t="array" ref="H223">-IF(SUMPRODUCT((TPG!$Q$19:$AB$19=$B$5)*TPG!Q223:AB223)&lt;0,SUMPRODUCT((TPG!$Q$19:$AB$19=$B$5)*TPG!Q223:AB223),0)</f>
        <v>0</v>
      </c>
      <c r="I223" s="115">
        <f t="shared" ca="1" si="7"/>
        <v>44697</v>
      </c>
      <c r="J223" s="117">
        <v>3</v>
      </c>
      <c r="K223" s="117" t="b">
        <v>1</v>
      </c>
      <c r="L223" s="117" t="s">
        <v>1313</v>
      </c>
      <c r="M223" s="117" t="b">
        <v>1</v>
      </c>
      <c r="N223" s="117" t="s">
        <v>1276</v>
      </c>
      <c r="O223" s="182" t="str">
        <f>LEFT(TPG!D223,19)&amp;"."&amp;TPGCR!F223</f>
        <v xml:space="preserve"> Please choose a sc..TPG..Ma22</v>
      </c>
      <c r="P223" s="185" t="str">
        <f>TPG!I223</f>
        <v>11294/543965</v>
      </c>
      <c r="Q223" s="117" t="b">
        <v>1</v>
      </c>
      <c r="R223" s="117" t="b">
        <v>1</v>
      </c>
      <c r="S223" s="117" t="b">
        <v>1</v>
      </c>
    </row>
    <row r="224" spans="1:19" x14ac:dyDescent="0.25">
      <c r="A224" s="117" t="s">
        <v>1312</v>
      </c>
      <c r="B224" s="180">
        <v>1</v>
      </c>
      <c r="C224" s="117">
        <v>2</v>
      </c>
      <c r="D224" s="181">
        <f>TPG!J224</f>
        <v>0</v>
      </c>
      <c r="E224" s="117" t="b">
        <v>1</v>
      </c>
      <c r="F224" s="182" t="str">
        <f>RIGHT(TPG!C224,4)&amp;"."&amp;TPG!M224&amp;"."&amp;TPG!K224&amp;"."&amp;TPGPAY!$C$5</f>
        <v>.TPG..Ma22</v>
      </c>
      <c r="G224" s="183">
        <f t="shared" ca="1" si="6"/>
        <v>44697</v>
      </c>
      <c r="H224" s="316" cm="1">
        <f t="array" ref="H224">-IF(SUMPRODUCT((TPG!$Q$19:$AB$19=$B$5)*TPG!Q224:AB224)&lt;0,SUMPRODUCT((TPG!$Q$19:$AB$19=$B$5)*TPG!Q224:AB224),0)</f>
        <v>0</v>
      </c>
      <c r="I224" s="115">
        <f t="shared" ca="1" si="7"/>
        <v>44697</v>
      </c>
      <c r="J224" s="117">
        <v>3</v>
      </c>
      <c r="K224" s="117" t="b">
        <v>1</v>
      </c>
      <c r="L224" s="117" t="s">
        <v>1313</v>
      </c>
      <c r="M224" s="117" t="b">
        <v>1</v>
      </c>
      <c r="N224" s="117" t="s">
        <v>1276</v>
      </c>
      <c r="O224" s="182" t="str">
        <f>LEFT(TPG!D224,19)&amp;"."&amp;TPGCR!F224</f>
        <v xml:space="preserve"> Please choose a sc..TPG..Ma22</v>
      </c>
      <c r="P224" s="185" t="str">
        <f>TPG!I224</f>
        <v>11294/543965</v>
      </c>
      <c r="Q224" s="117" t="b">
        <v>1</v>
      </c>
      <c r="R224" s="117" t="b">
        <v>1</v>
      </c>
      <c r="S224" s="117" t="b">
        <v>1</v>
      </c>
    </row>
    <row r="225" spans="1:19" x14ac:dyDescent="0.25">
      <c r="A225" s="117" t="s">
        <v>1312</v>
      </c>
      <c r="B225" s="180">
        <v>1</v>
      </c>
      <c r="C225" s="117">
        <v>2</v>
      </c>
      <c r="D225" s="181">
        <f>TPG!J225</f>
        <v>0</v>
      </c>
      <c r="E225" s="117" t="b">
        <v>1</v>
      </c>
      <c r="F225" s="182" t="str">
        <f>RIGHT(TPG!C225,4)&amp;"."&amp;TPG!M225&amp;"."&amp;TPG!K225&amp;"."&amp;TPGPAY!$C$5</f>
        <v>.TPG..Ma22</v>
      </c>
      <c r="G225" s="183">
        <f t="shared" ca="1" si="6"/>
        <v>44697</v>
      </c>
      <c r="H225" s="316" cm="1">
        <f t="array" ref="H225">-IF(SUMPRODUCT((TPG!$Q$19:$AB$19=$B$5)*TPG!Q225:AB225)&lt;0,SUMPRODUCT((TPG!$Q$19:$AB$19=$B$5)*TPG!Q225:AB225),0)</f>
        <v>0</v>
      </c>
      <c r="I225" s="115">
        <f t="shared" ca="1" si="7"/>
        <v>44697</v>
      </c>
      <c r="J225" s="117">
        <v>3</v>
      </c>
      <c r="K225" s="117" t="b">
        <v>1</v>
      </c>
      <c r="L225" s="117" t="s">
        <v>1313</v>
      </c>
      <c r="M225" s="117" t="b">
        <v>1</v>
      </c>
      <c r="N225" s="117" t="s">
        <v>1276</v>
      </c>
      <c r="O225" s="182" t="str">
        <f>LEFT(TPG!D225,19)&amp;"."&amp;TPGCR!F225</f>
        <v xml:space="preserve"> Please choose a sc..TPG..Ma22</v>
      </c>
      <c r="P225" s="185" t="str">
        <f>TPG!I225</f>
        <v>11294/543965</v>
      </c>
      <c r="Q225" s="117" t="b">
        <v>1</v>
      </c>
      <c r="R225" s="117" t="b">
        <v>1</v>
      </c>
      <c r="S225" s="117" t="b">
        <v>1</v>
      </c>
    </row>
    <row r="226" spans="1:19" x14ac:dyDescent="0.25">
      <c r="A226" s="117" t="s">
        <v>1312</v>
      </c>
      <c r="B226" s="180">
        <v>1</v>
      </c>
      <c r="C226" s="117">
        <v>2</v>
      </c>
      <c r="D226" s="181">
        <f>TPG!J226</f>
        <v>0</v>
      </c>
      <c r="E226" s="117" t="b">
        <v>1</v>
      </c>
      <c r="F226" s="182" t="str">
        <f>RIGHT(TPG!C226,4)&amp;"."&amp;TPG!M226&amp;"."&amp;TPG!K226&amp;"."&amp;TPGPAY!$C$5</f>
        <v>.TPG..Ma22</v>
      </c>
      <c r="G226" s="183">
        <f t="shared" ca="1" si="6"/>
        <v>44697</v>
      </c>
      <c r="H226" s="316" cm="1">
        <f t="array" ref="H226">-IF(SUMPRODUCT((TPG!$Q$19:$AB$19=$B$5)*TPG!Q226:AB226)&lt;0,SUMPRODUCT((TPG!$Q$19:$AB$19=$B$5)*TPG!Q226:AB226),0)</f>
        <v>0</v>
      </c>
      <c r="I226" s="115">
        <f t="shared" ca="1" si="7"/>
        <v>44697</v>
      </c>
      <c r="J226" s="117">
        <v>3</v>
      </c>
      <c r="K226" s="117" t="b">
        <v>1</v>
      </c>
      <c r="L226" s="117" t="s">
        <v>1313</v>
      </c>
      <c r="M226" s="117" t="b">
        <v>1</v>
      </c>
      <c r="N226" s="117" t="s">
        <v>1276</v>
      </c>
      <c r="O226" s="182" t="str">
        <f>LEFT(TPG!D226,19)&amp;"."&amp;TPGCR!F226</f>
        <v xml:space="preserve"> Please choose a sc..TPG..Ma22</v>
      </c>
      <c r="P226" s="185" t="str">
        <f>TPG!I226</f>
        <v>11294/543965</v>
      </c>
      <c r="Q226" s="117" t="b">
        <v>1</v>
      </c>
      <c r="R226" s="117" t="b">
        <v>1</v>
      </c>
      <c r="S226" s="117" t="b">
        <v>1</v>
      </c>
    </row>
    <row r="227" spans="1:19" x14ac:dyDescent="0.25">
      <c r="A227" s="117" t="s">
        <v>1312</v>
      </c>
      <c r="B227" s="180">
        <v>1</v>
      </c>
      <c r="C227" s="117">
        <v>2</v>
      </c>
      <c r="D227" s="181">
        <f>TPG!J227</f>
        <v>0</v>
      </c>
      <c r="E227" s="117" t="b">
        <v>1</v>
      </c>
      <c r="F227" s="182" t="str">
        <f>RIGHT(TPG!C227,4)&amp;"."&amp;TPG!M227&amp;"."&amp;TPG!K227&amp;"."&amp;TPGPAY!$C$5</f>
        <v>.TPG..Ma22</v>
      </c>
      <c r="G227" s="183">
        <f t="shared" ca="1" si="6"/>
        <v>44697</v>
      </c>
      <c r="H227" s="316" cm="1">
        <f t="array" ref="H227">-IF(SUMPRODUCT((TPG!$Q$19:$AB$19=$B$5)*TPG!Q227:AB227)&lt;0,SUMPRODUCT((TPG!$Q$19:$AB$19=$B$5)*TPG!Q227:AB227),0)</f>
        <v>0</v>
      </c>
      <c r="I227" s="115">
        <f t="shared" ca="1" si="7"/>
        <v>44697</v>
      </c>
      <c r="J227" s="117">
        <v>3</v>
      </c>
      <c r="K227" s="117" t="b">
        <v>1</v>
      </c>
      <c r="L227" s="117" t="s">
        <v>1313</v>
      </c>
      <c r="M227" s="117" t="b">
        <v>1</v>
      </c>
      <c r="N227" s="117" t="s">
        <v>1276</v>
      </c>
      <c r="O227" s="182" t="str">
        <f>LEFT(TPG!D227,19)&amp;"."&amp;TPGCR!F227</f>
        <v xml:space="preserve"> Please choose a sc..TPG..Ma22</v>
      </c>
      <c r="P227" s="185" t="str">
        <f>TPG!I227</f>
        <v>11294/543965</v>
      </c>
      <c r="Q227" s="117" t="b">
        <v>1</v>
      </c>
      <c r="R227" s="117" t="b">
        <v>1</v>
      </c>
      <c r="S227" s="117" t="b">
        <v>1</v>
      </c>
    </row>
    <row r="228" spans="1:19" x14ac:dyDescent="0.25">
      <c r="A228" s="117" t="s">
        <v>1312</v>
      </c>
      <c r="B228" s="180">
        <v>1</v>
      </c>
      <c r="C228" s="117">
        <v>2</v>
      </c>
      <c r="D228" s="181">
        <f>TPG!J228</f>
        <v>0</v>
      </c>
      <c r="E228" s="117" t="b">
        <v>1</v>
      </c>
      <c r="F228" s="182" t="str">
        <f>RIGHT(TPG!C228,4)&amp;"."&amp;TPG!M228&amp;"."&amp;TPG!K228&amp;"."&amp;TPGPAY!$C$5</f>
        <v>.TPG..Ma22</v>
      </c>
      <c r="G228" s="183">
        <f t="shared" ca="1" si="6"/>
        <v>44697</v>
      </c>
      <c r="H228" s="316" cm="1">
        <f t="array" ref="H228">-IF(SUMPRODUCT((TPG!$Q$19:$AB$19=$B$5)*TPG!Q228:AB228)&lt;0,SUMPRODUCT((TPG!$Q$19:$AB$19=$B$5)*TPG!Q228:AB228),0)</f>
        <v>0</v>
      </c>
      <c r="I228" s="115">
        <f t="shared" ca="1" si="7"/>
        <v>44697</v>
      </c>
      <c r="J228" s="117">
        <v>3</v>
      </c>
      <c r="K228" s="117" t="b">
        <v>1</v>
      </c>
      <c r="L228" s="117" t="s">
        <v>1313</v>
      </c>
      <c r="M228" s="117" t="b">
        <v>1</v>
      </c>
      <c r="N228" s="117" t="s">
        <v>1276</v>
      </c>
      <c r="O228" s="182" t="str">
        <f>LEFT(TPG!D228,19)&amp;"."&amp;TPGCR!F228</f>
        <v xml:space="preserve"> Please choose a sc..TPG..Ma22</v>
      </c>
      <c r="P228" s="185" t="str">
        <f>TPG!I228</f>
        <v>11294/543965</v>
      </c>
      <c r="Q228" s="117" t="b">
        <v>1</v>
      </c>
      <c r="R228" s="117" t="b">
        <v>1</v>
      </c>
      <c r="S228" s="117" t="b">
        <v>1</v>
      </c>
    </row>
    <row r="229" spans="1:19" x14ac:dyDescent="0.25">
      <c r="A229" s="117" t="s">
        <v>1312</v>
      </c>
      <c r="B229" s="180">
        <v>1</v>
      </c>
      <c r="C229" s="117">
        <v>2</v>
      </c>
      <c r="D229" s="181">
        <f>TPG!J229</f>
        <v>0</v>
      </c>
      <c r="E229" s="117" t="b">
        <v>1</v>
      </c>
      <c r="F229" s="182" t="str">
        <f>RIGHT(TPG!C229,4)&amp;"."&amp;TPG!M229&amp;"."&amp;TPG!K229&amp;"."&amp;TPGPAY!$C$5</f>
        <v>.TPG..Ma22</v>
      </c>
      <c r="G229" s="183">
        <f t="shared" ca="1" si="6"/>
        <v>44697</v>
      </c>
      <c r="H229" s="316" cm="1">
        <f t="array" ref="H229">-IF(SUMPRODUCT((TPG!$Q$19:$AB$19=$B$5)*TPG!Q229:AB229)&lt;0,SUMPRODUCT((TPG!$Q$19:$AB$19=$B$5)*TPG!Q229:AB229),0)</f>
        <v>0</v>
      </c>
      <c r="I229" s="115">
        <f t="shared" ca="1" si="7"/>
        <v>44697</v>
      </c>
      <c r="J229" s="117">
        <v>3</v>
      </c>
      <c r="K229" s="117" t="b">
        <v>1</v>
      </c>
      <c r="L229" s="117" t="s">
        <v>1313</v>
      </c>
      <c r="M229" s="117" t="b">
        <v>1</v>
      </c>
      <c r="N229" s="117" t="s">
        <v>1276</v>
      </c>
      <c r="O229" s="182" t="str">
        <f>LEFT(TPG!D229,19)&amp;"."&amp;TPGCR!F229</f>
        <v xml:space="preserve"> Please choose a sc..TPG..Ma22</v>
      </c>
      <c r="P229" s="185" t="str">
        <f>TPG!I229</f>
        <v>11294/543965</v>
      </c>
      <c r="Q229" s="117" t="b">
        <v>1</v>
      </c>
      <c r="R229" s="117" t="b">
        <v>1</v>
      </c>
      <c r="S229" s="117" t="b">
        <v>1</v>
      </c>
    </row>
    <row r="230" spans="1:19" x14ac:dyDescent="0.25">
      <c r="A230" s="117" t="s">
        <v>1312</v>
      </c>
      <c r="B230" s="180">
        <v>1</v>
      </c>
      <c r="C230" s="117">
        <v>2</v>
      </c>
      <c r="D230" s="181">
        <f>TPG!J230</f>
        <v>0</v>
      </c>
      <c r="E230" s="117" t="b">
        <v>1</v>
      </c>
      <c r="F230" s="182" t="str">
        <f>RIGHT(TPG!C230,4)&amp;"."&amp;TPG!M230&amp;"."&amp;TPG!K230&amp;"."&amp;TPGPAY!$C$5</f>
        <v>.TPG..Ma22</v>
      </c>
      <c r="G230" s="183">
        <f t="shared" ca="1" si="6"/>
        <v>44697</v>
      </c>
      <c r="H230" s="316" cm="1">
        <f t="array" ref="H230">-IF(SUMPRODUCT((TPG!$Q$19:$AB$19=$B$5)*TPG!Q230:AB230)&lt;0,SUMPRODUCT((TPG!$Q$19:$AB$19=$B$5)*TPG!Q230:AB230),0)</f>
        <v>0</v>
      </c>
      <c r="I230" s="115">
        <f t="shared" ca="1" si="7"/>
        <v>44697</v>
      </c>
      <c r="J230" s="117">
        <v>3</v>
      </c>
      <c r="K230" s="117" t="b">
        <v>1</v>
      </c>
      <c r="L230" s="117" t="s">
        <v>1313</v>
      </c>
      <c r="M230" s="117" t="b">
        <v>1</v>
      </c>
      <c r="N230" s="117" t="s">
        <v>1276</v>
      </c>
      <c r="O230" s="182" t="str">
        <f>LEFT(TPG!D230,19)&amp;"."&amp;TPGCR!F230</f>
        <v xml:space="preserve"> Please choose a sc..TPG..Ma22</v>
      </c>
      <c r="P230" s="185" t="str">
        <f>TPG!I230</f>
        <v>11294/543965</v>
      </c>
      <c r="Q230" s="117" t="b">
        <v>1</v>
      </c>
      <c r="R230" s="117" t="b">
        <v>1</v>
      </c>
      <c r="S230" s="117" t="b">
        <v>1</v>
      </c>
    </row>
    <row r="231" spans="1:19" x14ac:dyDescent="0.25">
      <c r="A231" s="117" t="s">
        <v>1312</v>
      </c>
      <c r="B231" s="180">
        <v>1</v>
      </c>
      <c r="C231" s="117">
        <v>2</v>
      </c>
      <c r="D231" s="181">
        <f>TPG!J231</f>
        <v>0</v>
      </c>
      <c r="E231" s="117" t="b">
        <v>1</v>
      </c>
      <c r="F231" s="182" t="str">
        <f>RIGHT(TPG!C231,4)&amp;"."&amp;TPG!M231&amp;"."&amp;TPG!K231&amp;"."&amp;TPGPAY!$C$5</f>
        <v>.TPG..Ma22</v>
      </c>
      <c r="G231" s="183">
        <f t="shared" ca="1" si="6"/>
        <v>44697</v>
      </c>
      <c r="H231" s="316" cm="1">
        <f t="array" ref="H231">-IF(SUMPRODUCT((TPG!$Q$19:$AB$19=$B$5)*TPG!Q231:AB231)&lt;0,SUMPRODUCT((TPG!$Q$19:$AB$19=$B$5)*TPG!Q231:AB231),0)</f>
        <v>0</v>
      </c>
      <c r="I231" s="115">
        <f t="shared" ca="1" si="7"/>
        <v>44697</v>
      </c>
      <c r="J231" s="117">
        <v>3</v>
      </c>
      <c r="K231" s="117" t="b">
        <v>1</v>
      </c>
      <c r="L231" s="117" t="s">
        <v>1313</v>
      </c>
      <c r="M231" s="117" t="b">
        <v>1</v>
      </c>
      <c r="N231" s="117" t="s">
        <v>1276</v>
      </c>
      <c r="O231" s="182" t="str">
        <f>LEFT(TPG!D231,19)&amp;"."&amp;TPGCR!F231</f>
        <v xml:space="preserve"> Please choose a sc..TPG..Ma22</v>
      </c>
      <c r="P231" s="185" t="str">
        <f>TPG!I231</f>
        <v>11294/543965</v>
      </c>
      <c r="Q231" s="117" t="b">
        <v>1</v>
      </c>
      <c r="R231" s="117" t="b">
        <v>1</v>
      </c>
      <c r="S231" s="117" t="b">
        <v>1</v>
      </c>
    </row>
    <row r="232" spans="1:19" x14ac:dyDescent="0.25">
      <c r="A232" s="117" t="s">
        <v>1312</v>
      </c>
      <c r="B232" s="180">
        <v>1</v>
      </c>
      <c r="C232" s="117">
        <v>2</v>
      </c>
      <c r="D232" s="181">
        <f>TPG!J232</f>
        <v>0</v>
      </c>
      <c r="E232" s="117" t="b">
        <v>1</v>
      </c>
      <c r="F232" s="182" t="str">
        <f>RIGHT(TPG!C232,4)&amp;"."&amp;TPG!M232&amp;"."&amp;TPG!K232&amp;"."&amp;TPGPAY!$C$5</f>
        <v>.TPG..Ma22</v>
      </c>
      <c r="G232" s="183">
        <f t="shared" ca="1" si="6"/>
        <v>44697</v>
      </c>
      <c r="H232" s="316" cm="1">
        <f t="array" ref="H232">-IF(SUMPRODUCT((TPG!$Q$19:$AB$19=$B$5)*TPG!Q232:AB232)&lt;0,SUMPRODUCT((TPG!$Q$19:$AB$19=$B$5)*TPG!Q232:AB232),0)</f>
        <v>0</v>
      </c>
      <c r="I232" s="115">
        <f t="shared" ca="1" si="7"/>
        <v>44697</v>
      </c>
      <c r="J232" s="117">
        <v>3</v>
      </c>
      <c r="K232" s="117" t="b">
        <v>1</v>
      </c>
      <c r="L232" s="117" t="s">
        <v>1313</v>
      </c>
      <c r="M232" s="117" t="b">
        <v>1</v>
      </c>
      <c r="N232" s="117" t="s">
        <v>1276</v>
      </c>
      <c r="O232" s="182" t="str">
        <f>LEFT(TPG!D232,19)&amp;"."&amp;TPGCR!F232</f>
        <v xml:space="preserve"> Please choose a sc..TPG..Ma22</v>
      </c>
      <c r="P232" s="185" t="str">
        <f>TPG!I232</f>
        <v>11294/543965</v>
      </c>
      <c r="Q232" s="117" t="b">
        <v>1</v>
      </c>
      <c r="R232" s="117" t="b">
        <v>1</v>
      </c>
      <c r="S232" s="117" t="b">
        <v>1</v>
      </c>
    </row>
    <row r="233" spans="1:19" x14ac:dyDescent="0.25">
      <c r="A233" s="117" t="s">
        <v>1312</v>
      </c>
      <c r="B233" s="180">
        <v>1</v>
      </c>
      <c r="C233" s="117">
        <v>2</v>
      </c>
      <c r="D233" s="181">
        <f>TPG!J233</f>
        <v>0</v>
      </c>
      <c r="E233" s="117" t="b">
        <v>1</v>
      </c>
      <c r="F233" s="182" t="str">
        <f>RIGHT(TPG!C233,4)&amp;"."&amp;TPG!M233&amp;"."&amp;TPG!K233&amp;"."&amp;TPGPAY!$C$5</f>
        <v>.TPG..Ma22</v>
      </c>
      <c r="G233" s="183">
        <f t="shared" ca="1" si="6"/>
        <v>44697</v>
      </c>
      <c r="H233" s="316" cm="1">
        <f t="array" ref="H233">-IF(SUMPRODUCT((TPG!$Q$19:$AB$19=$B$5)*TPG!Q233:AB233)&lt;0,SUMPRODUCT((TPG!$Q$19:$AB$19=$B$5)*TPG!Q233:AB233),0)</f>
        <v>0</v>
      </c>
      <c r="I233" s="115">
        <f t="shared" ca="1" si="7"/>
        <v>44697</v>
      </c>
      <c r="J233" s="117">
        <v>3</v>
      </c>
      <c r="K233" s="117" t="b">
        <v>1</v>
      </c>
      <c r="L233" s="117" t="s">
        <v>1313</v>
      </c>
      <c r="M233" s="117" t="b">
        <v>1</v>
      </c>
      <c r="N233" s="117" t="s">
        <v>1276</v>
      </c>
      <c r="O233" s="182" t="str">
        <f>LEFT(TPG!D233,19)&amp;"."&amp;TPGCR!F233</f>
        <v xml:space="preserve"> Please choose a sc..TPG..Ma22</v>
      </c>
      <c r="P233" s="185" t="str">
        <f>TPG!I233</f>
        <v>11294/543965</v>
      </c>
      <c r="Q233" s="117" t="b">
        <v>1</v>
      </c>
      <c r="R233" s="117" t="b">
        <v>1</v>
      </c>
      <c r="S233" s="117" t="b">
        <v>1</v>
      </c>
    </row>
    <row r="234" spans="1:19" x14ac:dyDescent="0.25">
      <c r="A234" s="117" t="s">
        <v>1312</v>
      </c>
      <c r="B234" s="180">
        <v>1</v>
      </c>
      <c r="C234" s="117">
        <v>2</v>
      </c>
      <c r="D234" s="181">
        <f>TPG!J234</f>
        <v>0</v>
      </c>
      <c r="E234" s="117" t="b">
        <v>1</v>
      </c>
      <c r="F234" s="182" t="str">
        <f>RIGHT(TPG!C234,4)&amp;"."&amp;TPG!M234&amp;"."&amp;TPG!K234&amp;"."&amp;TPGPAY!$C$5</f>
        <v>.TPG..Ma22</v>
      </c>
      <c r="G234" s="183">
        <f t="shared" ca="1" si="6"/>
        <v>44697</v>
      </c>
      <c r="H234" s="316" cm="1">
        <f t="array" ref="H234">-IF(SUMPRODUCT((TPG!$Q$19:$AB$19=$B$5)*TPG!Q234:AB234)&lt;0,SUMPRODUCT((TPG!$Q$19:$AB$19=$B$5)*TPG!Q234:AB234),0)</f>
        <v>0</v>
      </c>
      <c r="I234" s="115">
        <f t="shared" ca="1" si="7"/>
        <v>44697</v>
      </c>
      <c r="J234" s="117">
        <v>3</v>
      </c>
      <c r="K234" s="117" t="b">
        <v>1</v>
      </c>
      <c r="L234" s="117" t="s">
        <v>1313</v>
      </c>
      <c r="M234" s="117" t="b">
        <v>1</v>
      </c>
      <c r="N234" s="117" t="s">
        <v>1276</v>
      </c>
      <c r="O234" s="182" t="str">
        <f>LEFT(TPG!D234,19)&amp;"."&amp;TPGCR!F234</f>
        <v xml:space="preserve"> Please choose a sc..TPG..Ma22</v>
      </c>
      <c r="P234" s="185" t="str">
        <f>TPG!I234</f>
        <v>11294/543965</v>
      </c>
      <c r="Q234" s="117" t="b">
        <v>1</v>
      </c>
      <c r="R234" s="117" t="b">
        <v>1</v>
      </c>
      <c r="S234" s="117" t="b">
        <v>1</v>
      </c>
    </row>
    <row r="235" spans="1:19" x14ac:dyDescent="0.25">
      <c r="A235" s="117" t="s">
        <v>1312</v>
      </c>
      <c r="B235" s="180">
        <v>1</v>
      </c>
      <c r="C235" s="117">
        <v>2</v>
      </c>
      <c r="D235" s="181">
        <f>TPG!J235</f>
        <v>0</v>
      </c>
      <c r="E235" s="117" t="b">
        <v>1</v>
      </c>
      <c r="F235" s="182" t="str">
        <f>RIGHT(TPG!C235,4)&amp;"."&amp;TPG!M235&amp;"."&amp;TPG!K235&amp;"."&amp;TPGPAY!$C$5</f>
        <v>.TPG..Ma22</v>
      </c>
      <c r="G235" s="183">
        <f t="shared" ca="1" si="6"/>
        <v>44697</v>
      </c>
      <c r="H235" s="316" cm="1">
        <f t="array" ref="H235">-IF(SUMPRODUCT((TPG!$Q$19:$AB$19=$B$5)*TPG!Q235:AB235)&lt;0,SUMPRODUCT((TPG!$Q$19:$AB$19=$B$5)*TPG!Q235:AB235),0)</f>
        <v>0</v>
      </c>
      <c r="I235" s="115">
        <f t="shared" ca="1" si="7"/>
        <v>44697</v>
      </c>
      <c r="J235" s="117">
        <v>3</v>
      </c>
      <c r="K235" s="117" t="b">
        <v>1</v>
      </c>
      <c r="L235" s="117" t="s">
        <v>1313</v>
      </c>
      <c r="M235" s="117" t="b">
        <v>1</v>
      </c>
      <c r="N235" s="117" t="s">
        <v>1276</v>
      </c>
      <c r="O235" s="182" t="str">
        <f>LEFT(TPG!D235,19)&amp;"."&amp;TPGCR!F235</f>
        <v xml:space="preserve"> Please choose a sc..TPG..Ma22</v>
      </c>
      <c r="P235" s="185" t="str">
        <f>TPG!I235</f>
        <v>11294/543965</v>
      </c>
      <c r="Q235" s="117" t="b">
        <v>1</v>
      </c>
      <c r="R235" s="117" t="b">
        <v>1</v>
      </c>
      <c r="S235" s="117" t="b">
        <v>1</v>
      </c>
    </row>
    <row r="236" spans="1:19" x14ac:dyDescent="0.25">
      <c r="A236" s="117" t="s">
        <v>1312</v>
      </c>
      <c r="B236" s="180">
        <v>1</v>
      </c>
      <c r="C236" s="117">
        <v>2</v>
      </c>
      <c r="D236" s="181">
        <f>TPG!J236</f>
        <v>0</v>
      </c>
      <c r="E236" s="117" t="b">
        <v>1</v>
      </c>
      <c r="F236" s="182" t="str">
        <f>RIGHT(TPG!C236,4)&amp;"."&amp;TPG!M236&amp;"."&amp;TPG!K236&amp;"."&amp;TPGPAY!$C$5</f>
        <v>.TPG..Ma22</v>
      </c>
      <c r="G236" s="183">
        <f t="shared" ca="1" si="6"/>
        <v>44697</v>
      </c>
      <c r="H236" s="316" cm="1">
        <f t="array" ref="H236">-IF(SUMPRODUCT((TPG!$Q$19:$AB$19=$B$5)*TPG!Q236:AB236)&lt;0,SUMPRODUCT((TPG!$Q$19:$AB$19=$B$5)*TPG!Q236:AB236),0)</f>
        <v>0</v>
      </c>
      <c r="I236" s="115">
        <f t="shared" ca="1" si="7"/>
        <v>44697</v>
      </c>
      <c r="J236" s="117">
        <v>3</v>
      </c>
      <c r="K236" s="117" t="b">
        <v>1</v>
      </c>
      <c r="L236" s="117" t="s">
        <v>1313</v>
      </c>
      <c r="M236" s="117" t="b">
        <v>1</v>
      </c>
      <c r="N236" s="117" t="s">
        <v>1276</v>
      </c>
      <c r="O236" s="182" t="str">
        <f>LEFT(TPG!D236,19)&amp;"."&amp;TPGCR!F236</f>
        <v xml:space="preserve"> Please choose a sc..TPG..Ma22</v>
      </c>
      <c r="P236" s="185" t="str">
        <f>TPG!I236</f>
        <v>11294/543965</v>
      </c>
      <c r="Q236" s="117" t="b">
        <v>1</v>
      </c>
      <c r="R236" s="117" t="b">
        <v>1</v>
      </c>
      <c r="S236" s="117" t="b">
        <v>1</v>
      </c>
    </row>
    <row r="237" spans="1:19" x14ac:dyDescent="0.25">
      <c r="A237" s="117" t="s">
        <v>1312</v>
      </c>
      <c r="B237" s="180">
        <v>1</v>
      </c>
      <c r="C237" s="117">
        <v>2</v>
      </c>
      <c r="D237" s="181">
        <f>TPG!J237</f>
        <v>0</v>
      </c>
      <c r="E237" s="117" t="b">
        <v>1</v>
      </c>
      <c r="F237" s="182" t="str">
        <f>RIGHT(TPG!C237,4)&amp;"."&amp;TPG!M237&amp;"."&amp;TPG!K237&amp;"."&amp;TPGPAY!$C$5</f>
        <v>.TPG..Ma22</v>
      </c>
      <c r="G237" s="183">
        <f t="shared" ca="1" si="6"/>
        <v>44697</v>
      </c>
      <c r="H237" s="316" cm="1">
        <f t="array" ref="H237">-IF(SUMPRODUCT((TPG!$Q$19:$AB$19=$B$5)*TPG!Q237:AB237)&lt;0,SUMPRODUCT((TPG!$Q$19:$AB$19=$B$5)*TPG!Q237:AB237),0)</f>
        <v>0</v>
      </c>
      <c r="I237" s="115">
        <f t="shared" ca="1" si="7"/>
        <v>44697</v>
      </c>
      <c r="J237" s="117">
        <v>3</v>
      </c>
      <c r="K237" s="117" t="b">
        <v>1</v>
      </c>
      <c r="L237" s="117" t="s">
        <v>1313</v>
      </c>
      <c r="M237" s="117" t="b">
        <v>1</v>
      </c>
      <c r="N237" s="117" t="s">
        <v>1276</v>
      </c>
      <c r="O237" s="182" t="str">
        <f>LEFT(TPG!D237,19)&amp;"."&amp;TPGCR!F237</f>
        <v xml:space="preserve"> Please choose a sc..TPG..Ma22</v>
      </c>
      <c r="P237" s="185" t="str">
        <f>TPG!I237</f>
        <v>11294/543965</v>
      </c>
      <c r="Q237" s="117" t="b">
        <v>1</v>
      </c>
      <c r="R237" s="117" t="b">
        <v>1</v>
      </c>
      <c r="S237" s="117" t="b">
        <v>1</v>
      </c>
    </row>
    <row r="238" spans="1:19" x14ac:dyDescent="0.25">
      <c r="A238" s="117" t="s">
        <v>1312</v>
      </c>
      <c r="B238" s="180">
        <v>1</v>
      </c>
      <c r="C238" s="117">
        <v>2</v>
      </c>
      <c r="D238" s="181">
        <f>TPG!J238</f>
        <v>0</v>
      </c>
      <c r="E238" s="117" t="b">
        <v>1</v>
      </c>
      <c r="F238" s="182" t="str">
        <f>RIGHT(TPG!C238,4)&amp;"."&amp;TPG!M238&amp;"."&amp;TPG!K238&amp;"."&amp;TPGPAY!$C$5</f>
        <v>.TPG..Ma22</v>
      </c>
      <c r="G238" s="183">
        <f t="shared" ca="1" si="6"/>
        <v>44697</v>
      </c>
      <c r="H238" s="316" cm="1">
        <f t="array" ref="H238">-IF(SUMPRODUCT((TPG!$Q$19:$AB$19=$B$5)*TPG!Q238:AB238)&lt;0,SUMPRODUCT((TPG!$Q$19:$AB$19=$B$5)*TPG!Q238:AB238),0)</f>
        <v>0</v>
      </c>
      <c r="I238" s="115">
        <f t="shared" ca="1" si="7"/>
        <v>44697</v>
      </c>
      <c r="J238" s="117">
        <v>3</v>
      </c>
      <c r="K238" s="117" t="b">
        <v>1</v>
      </c>
      <c r="L238" s="117" t="s">
        <v>1313</v>
      </c>
      <c r="M238" s="117" t="b">
        <v>1</v>
      </c>
      <c r="N238" s="117" t="s">
        <v>1276</v>
      </c>
      <c r="O238" s="182" t="str">
        <f>LEFT(TPG!D238,19)&amp;"."&amp;TPGCR!F238</f>
        <v xml:space="preserve"> Please choose a sc..TPG..Ma22</v>
      </c>
      <c r="P238" s="185" t="str">
        <f>TPG!I238</f>
        <v>11294/543965</v>
      </c>
      <c r="Q238" s="117" t="b">
        <v>1</v>
      </c>
      <c r="R238" s="117" t="b">
        <v>1</v>
      </c>
      <c r="S238" s="117" t="b">
        <v>1</v>
      </c>
    </row>
    <row r="239" spans="1:19" x14ac:dyDescent="0.25">
      <c r="A239" s="117" t="s">
        <v>1312</v>
      </c>
      <c r="B239" s="180">
        <v>1</v>
      </c>
      <c r="C239" s="117">
        <v>2</v>
      </c>
      <c r="D239" s="181">
        <f>TPG!J239</f>
        <v>0</v>
      </c>
      <c r="E239" s="117" t="b">
        <v>1</v>
      </c>
      <c r="F239" s="182" t="str">
        <f>RIGHT(TPG!C239,4)&amp;"."&amp;TPG!M239&amp;"."&amp;TPG!K239&amp;"."&amp;TPGPAY!$C$5</f>
        <v>.TPG..Ma22</v>
      </c>
      <c r="G239" s="183">
        <f t="shared" ca="1" si="6"/>
        <v>44697</v>
      </c>
      <c r="H239" s="316" cm="1">
        <f t="array" ref="H239">-IF(SUMPRODUCT((TPG!$Q$19:$AB$19=$B$5)*TPG!Q239:AB239)&lt;0,SUMPRODUCT((TPG!$Q$19:$AB$19=$B$5)*TPG!Q239:AB239),0)</f>
        <v>0</v>
      </c>
      <c r="I239" s="115">
        <f t="shared" ca="1" si="7"/>
        <v>44697</v>
      </c>
      <c r="J239" s="117">
        <v>3</v>
      </c>
      <c r="K239" s="117" t="b">
        <v>1</v>
      </c>
      <c r="L239" s="117" t="s">
        <v>1313</v>
      </c>
      <c r="M239" s="117" t="b">
        <v>1</v>
      </c>
      <c r="N239" s="117" t="s">
        <v>1276</v>
      </c>
      <c r="O239" s="182" t="str">
        <f>LEFT(TPG!D239,19)&amp;"."&amp;TPGCR!F239</f>
        <v xml:space="preserve"> Please choose a sc..TPG..Ma22</v>
      </c>
      <c r="P239" s="185" t="str">
        <f>TPG!I239</f>
        <v>11294/543965</v>
      </c>
      <c r="Q239" s="117" t="b">
        <v>1</v>
      </c>
      <c r="R239" s="117" t="b">
        <v>1</v>
      </c>
      <c r="S239" s="117" t="b">
        <v>1</v>
      </c>
    </row>
    <row r="240" spans="1:19" x14ac:dyDescent="0.25">
      <c r="A240" s="117" t="s">
        <v>1312</v>
      </c>
      <c r="B240" s="180">
        <v>1</v>
      </c>
      <c r="C240" s="117">
        <v>2</v>
      </c>
      <c r="D240" s="181">
        <f>TPG!J240</f>
        <v>0</v>
      </c>
      <c r="E240" s="117" t="b">
        <v>1</v>
      </c>
      <c r="F240" s="182" t="str">
        <f>RIGHT(TPG!C240,4)&amp;"."&amp;TPG!M240&amp;"."&amp;TPG!K240&amp;"."&amp;TPGPAY!$C$5</f>
        <v>.TPG..Ma22</v>
      </c>
      <c r="G240" s="183">
        <f t="shared" ca="1" si="6"/>
        <v>44697</v>
      </c>
      <c r="H240" s="316" cm="1">
        <f t="array" ref="H240">-IF(SUMPRODUCT((TPG!$Q$19:$AB$19=$B$5)*TPG!Q240:AB240)&lt;0,SUMPRODUCT((TPG!$Q$19:$AB$19=$B$5)*TPG!Q240:AB240),0)</f>
        <v>0</v>
      </c>
      <c r="I240" s="115">
        <f t="shared" ca="1" si="7"/>
        <v>44697</v>
      </c>
      <c r="J240" s="117">
        <v>3</v>
      </c>
      <c r="K240" s="117" t="b">
        <v>1</v>
      </c>
      <c r="L240" s="117" t="s">
        <v>1313</v>
      </c>
      <c r="M240" s="117" t="b">
        <v>1</v>
      </c>
      <c r="N240" s="117" t="s">
        <v>1276</v>
      </c>
      <c r="O240" s="182" t="str">
        <f>LEFT(TPG!D240,19)&amp;"."&amp;TPGCR!F240</f>
        <v xml:space="preserve"> Please choose a sc..TPG..Ma22</v>
      </c>
      <c r="P240" s="185" t="str">
        <f>TPG!I240</f>
        <v>11294/543965</v>
      </c>
      <c r="Q240" s="117" t="b">
        <v>1</v>
      </c>
      <c r="R240" s="117" t="b">
        <v>1</v>
      </c>
      <c r="S240" s="117" t="b">
        <v>1</v>
      </c>
    </row>
    <row r="241" spans="1:19" x14ac:dyDescent="0.25">
      <c r="A241" s="117" t="s">
        <v>1312</v>
      </c>
      <c r="B241" s="180">
        <v>1</v>
      </c>
      <c r="C241" s="117">
        <v>2</v>
      </c>
      <c r="D241" s="181">
        <f>TPG!J241</f>
        <v>0</v>
      </c>
      <c r="E241" s="117" t="b">
        <v>1</v>
      </c>
      <c r="F241" s="182" t="str">
        <f>RIGHT(TPG!C241,4)&amp;"."&amp;TPG!M241&amp;"."&amp;TPG!K241&amp;"."&amp;TPGPAY!$C$5</f>
        <v>.TPG..Ma22</v>
      </c>
      <c r="G241" s="183">
        <f t="shared" ca="1" si="6"/>
        <v>44697</v>
      </c>
      <c r="H241" s="316" cm="1">
        <f t="array" ref="H241">-IF(SUMPRODUCT((TPG!$Q$19:$AB$19=$B$5)*TPG!Q241:AB241)&lt;0,SUMPRODUCT((TPG!$Q$19:$AB$19=$B$5)*TPG!Q241:AB241),0)</f>
        <v>0</v>
      </c>
      <c r="I241" s="115">
        <f t="shared" ca="1" si="7"/>
        <v>44697</v>
      </c>
      <c r="J241" s="117">
        <v>3</v>
      </c>
      <c r="K241" s="117" t="b">
        <v>1</v>
      </c>
      <c r="L241" s="117" t="s">
        <v>1313</v>
      </c>
      <c r="M241" s="117" t="b">
        <v>1</v>
      </c>
      <c r="N241" s="117" t="s">
        <v>1276</v>
      </c>
      <c r="O241" s="182" t="str">
        <f>LEFT(TPG!D241,19)&amp;"."&amp;TPGCR!F241</f>
        <v xml:space="preserve"> Please choose a sc..TPG..Ma22</v>
      </c>
      <c r="P241" s="185" t="str">
        <f>TPG!I241</f>
        <v>11294/543965</v>
      </c>
      <c r="Q241" s="117" t="b">
        <v>1</v>
      </c>
      <c r="R241" s="117" t="b">
        <v>1</v>
      </c>
      <c r="S241" s="117" t="b">
        <v>1</v>
      </c>
    </row>
    <row r="242" spans="1:19" x14ac:dyDescent="0.25">
      <c r="A242" s="117" t="s">
        <v>1312</v>
      </c>
      <c r="B242" s="180">
        <v>1</v>
      </c>
      <c r="C242" s="117">
        <v>2</v>
      </c>
      <c r="D242" s="181">
        <f>TPG!J242</f>
        <v>0</v>
      </c>
      <c r="E242" s="117" t="b">
        <v>1</v>
      </c>
      <c r="F242" s="182" t="str">
        <f>RIGHT(TPG!C242,4)&amp;"."&amp;TPG!M242&amp;"."&amp;TPG!K242&amp;"."&amp;TPGPAY!$C$5</f>
        <v>.TPG..Ma22</v>
      </c>
      <c r="G242" s="183">
        <f t="shared" ca="1" si="6"/>
        <v>44697</v>
      </c>
      <c r="H242" s="316" cm="1">
        <f t="array" ref="H242">-IF(SUMPRODUCT((TPG!$Q$19:$AB$19=$B$5)*TPG!Q242:AB242)&lt;0,SUMPRODUCT((TPG!$Q$19:$AB$19=$B$5)*TPG!Q242:AB242),0)</f>
        <v>0</v>
      </c>
      <c r="I242" s="115">
        <f t="shared" ca="1" si="7"/>
        <v>44697</v>
      </c>
      <c r="J242" s="117">
        <v>3</v>
      </c>
      <c r="K242" s="117" t="b">
        <v>1</v>
      </c>
      <c r="L242" s="117" t="s">
        <v>1313</v>
      </c>
      <c r="M242" s="117" t="b">
        <v>1</v>
      </c>
      <c r="N242" s="117" t="s">
        <v>1276</v>
      </c>
      <c r="O242" s="182" t="str">
        <f>LEFT(TPG!D242,19)&amp;"."&amp;TPGCR!F242</f>
        <v xml:space="preserve"> Please choose a sc..TPG..Ma22</v>
      </c>
      <c r="P242" s="185" t="str">
        <f>TPG!I242</f>
        <v>11294/543965</v>
      </c>
      <c r="Q242" s="117" t="b">
        <v>1</v>
      </c>
      <c r="R242" s="117" t="b">
        <v>1</v>
      </c>
      <c r="S242" s="117" t="b">
        <v>1</v>
      </c>
    </row>
    <row r="243" spans="1:19" x14ac:dyDescent="0.25">
      <c r="A243" s="117" t="s">
        <v>1312</v>
      </c>
      <c r="B243" s="180">
        <v>1</v>
      </c>
      <c r="C243" s="117">
        <v>2</v>
      </c>
      <c r="D243" s="181">
        <f>TPG!J243</f>
        <v>0</v>
      </c>
      <c r="E243" s="117" t="b">
        <v>1</v>
      </c>
      <c r="F243" s="182" t="str">
        <f>RIGHT(TPG!C243,4)&amp;"."&amp;TPG!M243&amp;"."&amp;TPG!K243&amp;"."&amp;TPGPAY!$C$5</f>
        <v>.TPG..Ma22</v>
      </c>
      <c r="G243" s="183">
        <f t="shared" ca="1" si="6"/>
        <v>44697</v>
      </c>
      <c r="H243" s="316" cm="1">
        <f t="array" ref="H243">-IF(SUMPRODUCT((TPG!$Q$19:$AB$19=$B$5)*TPG!Q243:AB243)&lt;0,SUMPRODUCT((TPG!$Q$19:$AB$19=$B$5)*TPG!Q243:AB243),0)</f>
        <v>0</v>
      </c>
      <c r="I243" s="115">
        <f t="shared" ca="1" si="7"/>
        <v>44697</v>
      </c>
      <c r="J243" s="117">
        <v>3</v>
      </c>
      <c r="K243" s="117" t="b">
        <v>1</v>
      </c>
      <c r="L243" s="117" t="s">
        <v>1313</v>
      </c>
      <c r="M243" s="117" t="b">
        <v>1</v>
      </c>
      <c r="N243" s="117" t="s">
        <v>1276</v>
      </c>
      <c r="O243" s="182" t="str">
        <f>LEFT(TPG!D243,19)&amp;"."&amp;TPGCR!F243</f>
        <v xml:space="preserve"> Please choose a sc..TPG..Ma22</v>
      </c>
      <c r="P243" s="185" t="str">
        <f>TPG!I243</f>
        <v>11294/543965</v>
      </c>
      <c r="Q243" s="117" t="b">
        <v>1</v>
      </c>
      <c r="R243" s="117" t="b">
        <v>1</v>
      </c>
      <c r="S243" s="117" t="b">
        <v>1</v>
      </c>
    </row>
    <row r="244" spans="1:19" x14ac:dyDescent="0.25">
      <c r="A244" s="117" t="s">
        <v>1312</v>
      </c>
      <c r="B244" s="180">
        <v>1</v>
      </c>
      <c r="C244" s="117">
        <v>2</v>
      </c>
      <c r="D244" s="181">
        <f>TPG!J244</f>
        <v>0</v>
      </c>
      <c r="E244" s="117" t="b">
        <v>1</v>
      </c>
      <c r="F244" s="182" t="str">
        <f>RIGHT(TPG!C244,4)&amp;"."&amp;TPG!M244&amp;"."&amp;TPG!K244&amp;"."&amp;TPGPAY!$C$5</f>
        <v>.TPG..Ma22</v>
      </c>
      <c r="G244" s="183">
        <f t="shared" ca="1" si="6"/>
        <v>44697</v>
      </c>
      <c r="H244" s="316" cm="1">
        <f t="array" ref="H244">-IF(SUMPRODUCT((TPG!$Q$19:$AB$19=$B$5)*TPG!Q244:AB244)&lt;0,SUMPRODUCT((TPG!$Q$19:$AB$19=$B$5)*TPG!Q244:AB244),0)</f>
        <v>0</v>
      </c>
      <c r="I244" s="115">
        <f t="shared" ca="1" si="7"/>
        <v>44697</v>
      </c>
      <c r="J244" s="117">
        <v>3</v>
      </c>
      <c r="K244" s="117" t="b">
        <v>1</v>
      </c>
      <c r="L244" s="117" t="s">
        <v>1313</v>
      </c>
      <c r="M244" s="117" t="b">
        <v>1</v>
      </c>
      <c r="N244" s="117" t="s">
        <v>1276</v>
      </c>
      <c r="O244" s="182" t="str">
        <f>LEFT(TPG!D244,19)&amp;"."&amp;TPGCR!F244</f>
        <v xml:space="preserve"> Please choose a sc..TPG..Ma22</v>
      </c>
      <c r="P244" s="185" t="str">
        <f>TPG!I244</f>
        <v>11294/543965</v>
      </c>
      <c r="Q244" s="117" t="b">
        <v>1</v>
      </c>
      <c r="R244" s="117" t="b">
        <v>1</v>
      </c>
      <c r="S244" s="117" t="b">
        <v>1</v>
      </c>
    </row>
    <row r="245" spans="1:19" x14ac:dyDescent="0.25">
      <c r="A245" s="117" t="s">
        <v>1312</v>
      </c>
      <c r="B245" s="180">
        <v>1</v>
      </c>
      <c r="C245" s="117">
        <v>2</v>
      </c>
      <c r="D245" s="181">
        <f>TPG!J245</f>
        <v>0</v>
      </c>
      <c r="E245" s="117" t="b">
        <v>1</v>
      </c>
      <c r="F245" s="182" t="str">
        <f>RIGHT(TPG!C245,4)&amp;"."&amp;TPG!M245&amp;"."&amp;TPG!K245&amp;"."&amp;TPGPAY!$C$5</f>
        <v>.TPG..Ma22</v>
      </c>
      <c r="G245" s="183">
        <f t="shared" ca="1" si="6"/>
        <v>44697</v>
      </c>
      <c r="H245" s="316" cm="1">
        <f t="array" ref="H245">-IF(SUMPRODUCT((TPG!$Q$19:$AB$19=$B$5)*TPG!Q245:AB245)&lt;0,SUMPRODUCT((TPG!$Q$19:$AB$19=$B$5)*TPG!Q245:AB245),0)</f>
        <v>0</v>
      </c>
      <c r="I245" s="115">
        <f t="shared" ca="1" si="7"/>
        <v>44697</v>
      </c>
      <c r="J245" s="117">
        <v>3</v>
      </c>
      <c r="K245" s="117" t="b">
        <v>1</v>
      </c>
      <c r="L245" s="117" t="s">
        <v>1313</v>
      </c>
      <c r="M245" s="117" t="b">
        <v>1</v>
      </c>
      <c r="N245" s="117" t="s">
        <v>1276</v>
      </c>
      <c r="O245" s="182" t="str">
        <f>LEFT(TPG!D245,19)&amp;"."&amp;TPGCR!F245</f>
        <v xml:space="preserve"> Please choose a sc..TPG..Ma22</v>
      </c>
      <c r="P245" s="185" t="str">
        <f>TPG!I245</f>
        <v>11294/543965</v>
      </c>
      <c r="Q245" s="117" t="b">
        <v>1</v>
      </c>
      <c r="R245" s="117" t="b">
        <v>1</v>
      </c>
      <c r="S245" s="117" t="b">
        <v>1</v>
      </c>
    </row>
    <row r="246" spans="1:19" x14ac:dyDescent="0.25">
      <c r="A246" s="117" t="s">
        <v>1312</v>
      </c>
      <c r="B246" s="180">
        <v>1</v>
      </c>
      <c r="C246" s="117">
        <v>2</v>
      </c>
      <c r="D246" s="181">
        <f>TPG!J246</f>
        <v>0</v>
      </c>
      <c r="E246" s="117" t="b">
        <v>1</v>
      </c>
      <c r="F246" s="182" t="str">
        <f>RIGHT(TPG!C246,4)&amp;"."&amp;TPG!M246&amp;"."&amp;TPG!K246&amp;"."&amp;TPGPAY!$C$5</f>
        <v>.TPG..Ma22</v>
      </c>
      <c r="G246" s="183">
        <f t="shared" ca="1" si="6"/>
        <v>44697</v>
      </c>
      <c r="H246" s="316" cm="1">
        <f t="array" ref="H246">-IF(SUMPRODUCT((TPG!$Q$19:$AB$19=$B$5)*TPG!Q246:AB246)&lt;0,SUMPRODUCT((TPG!$Q$19:$AB$19=$B$5)*TPG!Q246:AB246),0)</f>
        <v>0</v>
      </c>
      <c r="I246" s="115">
        <f t="shared" ca="1" si="7"/>
        <v>44697</v>
      </c>
      <c r="J246" s="117">
        <v>3</v>
      </c>
      <c r="K246" s="117" t="b">
        <v>1</v>
      </c>
      <c r="L246" s="117" t="s">
        <v>1313</v>
      </c>
      <c r="M246" s="117" t="b">
        <v>1</v>
      </c>
      <c r="N246" s="117" t="s">
        <v>1276</v>
      </c>
      <c r="O246" s="182" t="str">
        <f>LEFT(TPG!D246,19)&amp;"."&amp;TPGCR!F246</f>
        <v xml:space="preserve"> Please choose a sc..TPG..Ma22</v>
      </c>
      <c r="P246" s="185" t="str">
        <f>TPG!I246</f>
        <v>11294/543965</v>
      </c>
      <c r="Q246" s="117" t="b">
        <v>1</v>
      </c>
      <c r="R246" s="117" t="b">
        <v>1</v>
      </c>
      <c r="S246" s="117" t="b">
        <v>1</v>
      </c>
    </row>
    <row r="247" spans="1:19" x14ac:dyDescent="0.25">
      <c r="A247" s="117" t="s">
        <v>1312</v>
      </c>
      <c r="B247" s="180">
        <v>1</v>
      </c>
      <c r="C247" s="117">
        <v>2</v>
      </c>
      <c r="D247" s="181">
        <f>TPG!J247</f>
        <v>0</v>
      </c>
      <c r="E247" s="117" t="b">
        <v>1</v>
      </c>
      <c r="F247" s="182" t="str">
        <f>RIGHT(TPG!C247,4)&amp;"."&amp;TPG!M247&amp;"."&amp;TPG!K247&amp;"."&amp;TPGPAY!$C$5</f>
        <v>.TPG..Ma22</v>
      </c>
      <c r="G247" s="183">
        <f t="shared" ca="1" si="6"/>
        <v>44697</v>
      </c>
      <c r="H247" s="316" cm="1">
        <f t="array" ref="H247">-IF(SUMPRODUCT((TPG!$Q$19:$AB$19=$B$5)*TPG!Q247:AB247)&lt;0,SUMPRODUCT((TPG!$Q$19:$AB$19=$B$5)*TPG!Q247:AB247),0)</f>
        <v>0</v>
      </c>
      <c r="I247" s="115">
        <f t="shared" ca="1" si="7"/>
        <v>44697</v>
      </c>
      <c r="J247" s="117">
        <v>3</v>
      </c>
      <c r="K247" s="117" t="b">
        <v>1</v>
      </c>
      <c r="L247" s="117" t="s">
        <v>1313</v>
      </c>
      <c r="M247" s="117" t="b">
        <v>1</v>
      </c>
      <c r="N247" s="117" t="s">
        <v>1276</v>
      </c>
      <c r="O247" s="182" t="str">
        <f>LEFT(TPG!D247,19)&amp;"."&amp;TPGCR!F247</f>
        <v xml:space="preserve"> Please choose a sc..TPG..Ma22</v>
      </c>
      <c r="P247" s="185" t="str">
        <f>TPG!I247</f>
        <v>11294/543965</v>
      </c>
      <c r="Q247" s="117" t="b">
        <v>1</v>
      </c>
      <c r="R247" s="117" t="b">
        <v>1</v>
      </c>
      <c r="S247" s="117" t="b">
        <v>1</v>
      </c>
    </row>
    <row r="248" spans="1:19" x14ac:dyDescent="0.25">
      <c r="A248" s="117" t="s">
        <v>1312</v>
      </c>
      <c r="B248" s="180">
        <v>1</v>
      </c>
      <c r="C248" s="117">
        <v>2</v>
      </c>
      <c r="D248" s="181">
        <f>TPG!J248</f>
        <v>0</v>
      </c>
      <c r="E248" s="117" t="b">
        <v>1</v>
      </c>
      <c r="F248" s="182" t="str">
        <f>RIGHT(TPG!C248,4)&amp;"."&amp;TPG!M248&amp;"."&amp;TPG!K248&amp;"."&amp;TPGPAY!$C$5</f>
        <v>.TPG..Ma22</v>
      </c>
      <c r="G248" s="183">
        <f t="shared" ca="1" si="6"/>
        <v>44697</v>
      </c>
      <c r="H248" s="316" cm="1">
        <f t="array" ref="H248">-IF(SUMPRODUCT((TPG!$Q$19:$AB$19=$B$5)*TPG!Q248:AB248)&lt;0,SUMPRODUCT((TPG!$Q$19:$AB$19=$B$5)*TPG!Q248:AB248),0)</f>
        <v>0</v>
      </c>
      <c r="I248" s="115">
        <f t="shared" ca="1" si="7"/>
        <v>44697</v>
      </c>
      <c r="J248" s="117">
        <v>3</v>
      </c>
      <c r="K248" s="117" t="b">
        <v>1</v>
      </c>
      <c r="L248" s="117" t="s">
        <v>1313</v>
      </c>
      <c r="M248" s="117" t="b">
        <v>1</v>
      </c>
      <c r="N248" s="117" t="s">
        <v>1276</v>
      </c>
      <c r="O248" s="182" t="str">
        <f>LEFT(TPG!D248,19)&amp;"."&amp;TPGCR!F248</f>
        <v xml:space="preserve"> Please choose a sc..TPG..Ma22</v>
      </c>
      <c r="P248" s="185" t="str">
        <f>TPG!I248</f>
        <v>11294/543965</v>
      </c>
      <c r="Q248" s="117" t="b">
        <v>1</v>
      </c>
      <c r="R248" s="117" t="b">
        <v>1</v>
      </c>
      <c r="S248" s="117" t="b">
        <v>1</v>
      </c>
    </row>
    <row r="249" spans="1:19" x14ac:dyDescent="0.25">
      <c r="A249" s="117" t="s">
        <v>1312</v>
      </c>
      <c r="B249" s="180">
        <v>1</v>
      </c>
      <c r="C249" s="117">
        <v>2</v>
      </c>
      <c r="D249" s="181">
        <f>TPG!J249</f>
        <v>0</v>
      </c>
      <c r="E249" s="117" t="b">
        <v>1</v>
      </c>
      <c r="F249" s="182" t="str">
        <f>RIGHT(TPG!C249,4)&amp;"."&amp;TPG!M249&amp;"."&amp;TPG!K249&amp;"."&amp;TPGPAY!$C$5</f>
        <v>.TPG..Ma22</v>
      </c>
      <c r="G249" s="183">
        <f t="shared" ca="1" si="6"/>
        <v>44697</v>
      </c>
      <c r="H249" s="316" cm="1">
        <f t="array" ref="H249">-IF(SUMPRODUCT((TPG!$Q$19:$AB$19=$B$5)*TPG!Q249:AB249)&lt;0,SUMPRODUCT((TPG!$Q$19:$AB$19=$B$5)*TPG!Q249:AB249),0)</f>
        <v>0</v>
      </c>
      <c r="I249" s="115">
        <f t="shared" ca="1" si="7"/>
        <v>44697</v>
      </c>
      <c r="J249" s="117">
        <v>3</v>
      </c>
      <c r="K249" s="117" t="b">
        <v>1</v>
      </c>
      <c r="L249" s="117" t="s">
        <v>1313</v>
      </c>
      <c r="M249" s="117" t="b">
        <v>1</v>
      </c>
      <c r="N249" s="117" t="s">
        <v>1276</v>
      </c>
      <c r="O249" s="182" t="str">
        <f>LEFT(TPG!D249,19)&amp;"."&amp;TPGCR!F249</f>
        <v xml:space="preserve"> Please choose a sc..TPG..Ma22</v>
      </c>
      <c r="P249" s="185" t="str">
        <f>TPG!I249</f>
        <v>11294/543965</v>
      </c>
      <c r="Q249" s="117" t="b">
        <v>1</v>
      </c>
      <c r="R249" s="117" t="b">
        <v>1</v>
      </c>
      <c r="S249" s="117" t="b">
        <v>1</v>
      </c>
    </row>
    <row r="250" spans="1:19" x14ac:dyDescent="0.25">
      <c r="A250" s="117" t="s">
        <v>1312</v>
      </c>
      <c r="B250" s="180">
        <v>1</v>
      </c>
      <c r="C250" s="117">
        <v>2</v>
      </c>
      <c r="D250" s="181">
        <f>TPG!J250</f>
        <v>0</v>
      </c>
      <c r="E250" s="117" t="b">
        <v>1</v>
      </c>
      <c r="F250" s="182" t="str">
        <f>RIGHT(TPG!C250,4)&amp;"."&amp;TPG!M250&amp;"."&amp;TPG!K250&amp;"."&amp;TPGPAY!$C$5</f>
        <v>.TPG..Ma22</v>
      </c>
      <c r="G250" s="183">
        <f t="shared" ca="1" si="6"/>
        <v>44697</v>
      </c>
      <c r="H250" s="316" cm="1">
        <f t="array" ref="H250">-IF(SUMPRODUCT((TPG!$Q$19:$AB$19=$B$5)*TPG!Q250:AB250)&lt;0,SUMPRODUCT((TPG!$Q$19:$AB$19=$B$5)*TPG!Q250:AB250),0)</f>
        <v>0</v>
      </c>
      <c r="I250" s="115">
        <f t="shared" ca="1" si="7"/>
        <v>44697</v>
      </c>
      <c r="J250" s="117">
        <v>3</v>
      </c>
      <c r="K250" s="117" t="b">
        <v>1</v>
      </c>
      <c r="L250" s="117" t="s">
        <v>1313</v>
      </c>
      <c r="M250" s="117" t="b">
        <v>1</v>
      </c>
      <c r="N250" s="117" t="s">
        <v>1276</v>
      </c>
      <c r="O250" s="182" t="str">
        <f>LEFT(TPG!D250,19)&amp;"."&amp;TPGCR!F250</f>
        <v xml:space="preserve"> Please choose a sc..TPG..Ma22</v>
      </c>
      <c r="P250" s="185" t="str">
        <f>TPG!I250</f>
        <v>11294/543965</v>
      </c>
      <c r="Q250" s="117" t="b">
        <v>1</v>
      </c>
      <c r="R250" s="117" t="b">
        <v>1</v>
      </c>
      <c r="S250" s="117" t="b">
        <v>1</v>
      </c>
    </row>
    <row r="251" spans="1:19" x14ac:dyDescent="0.25">
      <c r="A251" s="117" t="s">
        <v>1312</v>
      </c>
      <c r="B251" s="180">
        <v>1</v>
      </c>
      <c r="C251" s="117">
        <v>2</v>
      </c>
      <c r="D251" s="181">
        <f>TPG!J251</f>
        <v>0</v>
      </c>
      <c r="E251" s="117" t="b">
        <v>1</v>
      </c>
      <c r="F251" s="182" t="str">
        <f>RIGHT(TPG!C251,4)&amp;"."&amp;TPG!M251&amp;"."&amp;TPG!K251&amp;"."&amp;TPGPAY!$C$5</f>
        <v>.TPG..Ma22</v>
      </c>
      <c r="G251" s="183">
        <f t="shared" ca="1" si="6"/>
        <v>44697</v>
      </c>
      <c r="H251" s="316" cm="1">
        <f t="array" ref="H251">-IF(SUMPRODUCT((TPG!$Q$19:$AB$19=$B$5)*TPG!Q251:AB251)&lt;0,SUMPRODUCT((TPG!$Q$19:$AB$19=$B$5)*TPG!Q251:AB251),0)</f>
        <v>0</v>
      </c>
      <c r="I251" s="115">
        <f t="shared" ca="1" si="7"/>
        <v>44697</v>
      </c>
      <c r="J251" s="117">
        <v>3</v>
      </c>
      <c r="K251" s="117" t="b">
        <v>1</v>
      </c>
      <c r="L251" s="117" t="s">
        <v>1313</v>
      </c>
      <c r="M251" s="117" t="b">
        <v>1</v>
      </c>
      <c r="N251" s="117" t="s">
        <v>1276</v>
      </c>
      <c r="O251" s="182" t="str">
        <f>LEFT(TPG!D251,19)&amp;"."&amp;TPGCR!F251</f>
        <v xml:space="preserve"> Please choose a sc..TPG..Ma22</v>
      </c>
      <c r="P251" s="185" t="str">
        <f>TPG!I251</f>
        <v>11294/543965</v>
      </c>
      <c r="Q251" s="117" t="b">
        <v>1</v>
      </c>
      <c r="R251" s="117" t="b">
        <v>1</v>
      </c>
      <c r="S251" s="117" t="b">
        <v>1</v>
      </c>
    </row>
    <row r="252" spans="1:19" x14ac:dyDescent="0.25">
      <c r="A252" s="117" t="s">
        <v>1312</v>
      </c>
      <c r="B252" s="180">
        <v>1</v>
      </c>
      <c r="C252" s="117">
        <v>2</v>
      </c>
      <c r="D252" s="181">
        <f>TPG!J252</f>
        <v>0</v>
      </c>
      <c r="E252" s="117" t="b">
        <v>1</v>
      </c>
      <c r="F252" s="182" t="str">
        <f>RIGHT(TPG!C252,4)&amp;"."&amp;TPG!M252&amp;"."&amp;TPG!K252&amp;"."&amp;TPGPAY!$C$5</f>
        <v>.TPG..Ma22</v>
      </c>
      <c r="G252" s="183">
        <f t="shared" ca="1" si="6"/>
        <v>44697</v>
      </c>
      <c r="H252" s="316" cm="1">
        <f t="array" ref="H252">-IF(SUMPRODUCT((TPG!$Q$19:$AB$19=$B$5)*TPG!Q252:AB252)&lt;0,SUMPRODUCT((TPG!$Q$19:$AB$19=$B$5)*TPG!Q252:AB252),0)</f>
        <v>0</v>
      </c>
      <c r="I252" s="115">
        <f t="shared" ca="1" si="7"/>
        <v>44697</v>
      </c>
      <c r="J252" s="117">
        <v>3</v>
      </c>
      <c r="K252" s="117" t="b">
        <v>1</v>
      </c>
      <c r="L252" s="117" t="s">
        <v>1313</v>
      </c>
      <c r="M252" s="117" t="b">
        <v>1</v>
      </c>
      <c r="N252" s="117" t="s">
        <v>1276</v>
      </c>
      <c r="O252" s="182" t="str">
        <f>LEFT(TPG!D252,19)&amp;"."&amp;TPGCR!F252</f>
        <v xml:space="preserve"> Please choose a sc..TPG..Ma22</v>
      </c>
      <c r="P252" s="185" t="str">
        <f>TPG!I252</f>
        <v>11294/543965</v>
      </c>
      <c r="Q252" s="117" t="b">
        <v>1</v>
      </c>
      <c r="R252" s="117" t="b">
        <v>1</v>
      </c>
      <c r="S252" s="117" t="b">
        <v>1</v>
      </c>
    </row>
    <row r="253" spans="1:19" x14ac:dyDescent="0.25">
      <c r="A253" s="117" t="s">
        <v>1312</v>
      </c>
      <c r="B253" s="180">
        <v>1</v>
      </c>
      <c r="C253" s="117">
        <v>2</v>
      </c>
      <c r="D253" s="181">
        <f>TPG!J253</f>
        <v>0</v>
      </c>
      <c r="E253" s="117" t="b">
        <v>1</v>
      </c>
      <c r="F253" s="182" t="str">
        <f>RIGHT(TPG!C253,4)&amp;"."&amp;TPG!M253&amp;"."&amp;TPG!K253&amp;"."&amp;TPGPAY!$C$5</f>
        <v>.TPG..Ma22</v>
      </c>
      <c r="G253" s="183">
        <f t="shared" ca="1" si="6"/>
        <v>44697</v>
      </c>
      <c r="H253" s="316" cm="1">
        <f t="array" ref="H253">-IF(SUMPRODUCT((TPG!$Q$19:$AB$19=$B$5)*TPG!Q253:AB253)&lt;0,SUMPRODUCT((TPG!$Q$19:$AB$19=$B$5)*TPG!Q253:AB253),0)</f>
        <v>0</v>
      </c>
      <c r="I253" s="115">
        <f t="shared" ca="1" si="7"/>
        <v>44697</v>
      </c>
      <c r="J253" s="117">
        <v>3</v>
      </c>
      <c r="K253" s="117" t="b">
        <v>1</v>
      </c>
      <c r="L253" s="117" t="s">
        <v>1313</v>
      </c>
      <c r="M253" s="117" t="b">
        <v>1</v>
      </c>
      <c r="N253" s="117" t="s">
        <v>1276</v>
      </c>
      <c r="O253" s="182" t="str">
        <f>LEFT(TPG!D253,19)&amp;"."&amp;TPGCR!F253</f>
        <v xml:space="preserve"> Please choose a sc..TPG..Ma22</v>
      </c>
      <c r="P253" s="185" t="str">
        <f>TPG!I253</f>
        <v>11294/543965</v>
      </c>
      <c r="Q253" s="117" t="b">
        <v>1</v>
      </c>
      <c r="R253" s="117" t="b">
        <v>1</v>
      </c>
      <c r="S253" s="117" t="b">
        <v>1</v>
      </c>
    </row>
    <row r="254" spans="1:19" x14ac:dyDescent="0.25">
      <c r="A254" s="117" t="s">
        <v>1312</v>
      </c>
      <c r="B254" s="180">
        <v>1</v>
      </c>
      <c r="C254" s="117">
        <v>2</v>
      </c>
      <c r="D254" s="181">
        <f>TPG!J254</f>
        <v>0</v>
      </c>
      <c r="E254" s="117" t="b">
        <v>1</v>
      </c>
      <c r="F254" s="182" t="str">
        <f>RIGHT(TPG!C254,4)&amp;"."&amp;TPG!M254&amp;"."&amp;TPG!K254&amp;"."&amp;TPGPAY!$C$5</f>
        <v>.TPG..Ma22</v>
      </c>
      <c r="G254" s="183">
        <f t="shared" ca="1" si="6"/>
        <v>44697</v>
      </c>
      <c r="H254" s="316" cm="1">
        <f t="array" ref="H254">-IF(SUMPRODUCT((TPG!$Q$19:$AB$19=$B$5)*TPG!Q254:AB254)&lt;0,SUMPRODUCT((TPG!$Q$19:$AB$19=$B$5)*TPG!Q254:AB254),0)</f>
        <v>0</v>
      </c>
      <c r="I254" s="115">
        <f t="shared" ca="1" si="7"/>
        <v>44697</v>
      </c>
      <c r="J254" s="117">
        <v>3</v>
      </c>
      <c r="K254" s="117" t="b">
        <v>1</v>
      </c>
      <c r="L254" s="117" t="s">
        <v>1313</v>
      </c>
      <c r="M254" s="117" t="b">
        <v>1</v>
      </c>
      <c r="N254" s="117" t="s">
        <v>1276</v>
      </c>
      <c r="O254" s="182" t="str">
        <f>LEFT(TPG!D254,19)&amp;"."&amp;TPGCR!F254</f>
        <v xml:space="preserve"> Please choose a sc..TPG..Ma22</v>
      </c>
      <c r="P254" s="185" t="str">
        <f>TPG!I254</f>
        <v>11294/543965</v>
      </c>
      <c r="Q254" s="117" t="b">
        <v>1</v>
      </c>
      <c r="R254" s="117" t="b">
        <v>1</v>
      </c>
      <c r="S254" s="117" t="b">
        <v>1</v>
      </c>
    </row>
    <row r="255" spans="1:19" x14ac:dyDescent="0.25">
      <c r="A255" s="117" t="s">
        <v>1312</v>
      </c>
      <c r="B255" s="180">
        <v>1</v>
      </c>
      <c r="C255" s="117">
        <v>2</v>
      </c>
      <c r="D255" s="181">
        <f>TPG!J255</f>
        <v>0</v>
      </c>
      <c r="E255" s="117" t="b">
        <v>1</v>
      </c>
      <c r="F255" s="182" t="str">
        <f>RIGHT(TPG!C255,4)&amp;"."&amp;TPG!M255&amp;"."&amp;TPG!K255&amp;"."&amp;TPGPAY!$C$5</f>
        <v>.TPG..Ma22</v>
      </c>
      <c r="G255" s="183">
        <f t="shared" ca="1" si="6"/>
        <v>44697</v>
      </c>
      <c r="H255" s="316" cm="1">
        <f t="array" ref="H255">-IF(SUMPRODUCT((TPG!$Q$19:$AB$19=$B$5)*TPG!Q255:AB255)&lt;0,SUMPRODUCT((TPG!$Q$19:$AB$19=$B$5)*TPG!Q255:AB255),0)</f>
        <v>0</v>
      </c>
      <c r="I255" s="115">
        <f t="shared" ca="1" si="7"/>
        <v>44697</v>
      </c>
      <c r="J255" s="117">
        <v>3</v>
      </c>
      <c r="K255" s="117" t="b">
        <v>1</v>
      </c>
      <c r="L255" s="117" t="s">
        <v>1313</v>
      </c>
      <c r="M255" s="117" t="b">
        <v>1</v>
      </c>
      <c r="N255" s="117" t="s">
        <v>1276</v>
      </c>
      <c r="O255" s="182" t="str">
        <f>LEFT(TPG!D255,19)&amp;"."&amp;TPGCR!F255</f>
        <v xml:space="preserve"> Please choose a sc..TPG..Ma22</v>
      </c>
      <c r="P255" s="185" t="str">
        <f>TPG!I255</f>
        <v>11294/543965</v>
      </c>
      <c r="Q255" s="117" t="b">
        <v>1</v>
      </c>
      <c r="R255" s="117" t="b">
        <v>1</v>
      </c>
      <c r="S255" s="117" t="b">
        <v>1</v>
      </c>
    </row>
    <row r="256" spans="1:19" x14ac:dyDescent="0.25">
      <c r="A256" s="117" t="s">
        <v>1312</v>
      </c>
      <c r="B256" s="180">
        <v>1</v>
      </c>
      <c r="C256" s="117">
        <v>2</v>
      </c>
      <c r="D256" s="181">
        <f>TPG!J256</f>
        <v>0</v>
      </c>
      <c r="E256" s="117" t="b">
        <v>1</v>
      </c>
      <c r="F256" s="182" t="str">
        <f>RIGHT(TPG!C256,4)&amp;"."&amp;TPG!M256&amp;"."&amp;TPG!K256&amp;"."&amp;TPGPAY!$C$5</f>
        <v>.TPG..Ma22</v>
      </c>
      <c r="G256" s="183">
        <f t="shared" ca="1" si="6"/>
        <v>44697</v>
      </c>
      <c r="H256" s="316" cm="1">
        <f t="array" ref="H256">-IF(SUMPRODUCT((TPG!$Q$19:$AB$19=$B$5)*TPG!Q256:AB256)&lt;0,SUMPRODUCT((TPG!$Q$19:$AB$19=$B$5)*TPG!Q256:AB256),0)</f>
        <v>0</v>
      </c>
      <c r="I256" s="115">
        <f t="shared" ca="1" si="7"/>
        <v>44697</v>
      </c>
      <c r="J256" s="117">
        <v>3</v>
      </c>
      <c r="K256" s="117" t="b">
        <v>1</v>
      </c>
      <c r="L256" s="117" t="s">
        <v>1313</v>
      </c>
      <c r="M256" s="117" t="b">
        <v>1</v>
      </c>
      <c r="N256" s="117" t="s">
        <v>1276</v>
      </c>
      <c r="O256" s="182" t="str">
        <f>LEFT(TPG!D256,19)&amp;"."&amp;TPGCR!F256</f>
        <v xml:space="preserve"> Please choose a sc..TPG..Ma22</v>
      </c>
      <c r="P256" s="185" t="str">
        <f>TPG!I256</f>
        <v>11294/543965</v>
      </c>
      <c r="Q256" s="117" t="b">
        <v>1</v>
      </c>
      <c r="R256" s="117" t="b">
        <v>1</v>
      </c>
      <c r="S256" s="117" t="b">
        <v>1</v>
      </c>
    </row>
    <row r="257" spans="1:19" x14ac:dyDescent="0.25">
      <c r="A257" s="117" t="s">
        <v>1312</v>
      </c>
      <c r="B257" s="180">
        <v>1</v>
      </c>
      <c r="C257" s="117">
        <v>2</v>
      </c>
      <c r="D257" s="181">
        <f>TPG!J257</f>
        <v>0</v>
      </c>
      <c r="E257" s="117" t="b">
        <v>1</v>
      </c>
      <c r="F257" s="182" t="str">
        <f>RIGHT(TPG!C257,4)&amp;"."&amp;TPG!M257&amp;"."&amp;TPG!K257&amp;"."&amp;TPGPAY!$C$5</f>
        <v>.TPG..Ma22</v>
      </c>
      <c r="G257" s="183">
        <f t="shared" ca="1" si="6"/>
        <v>44697</v>
      </c>
      <c r="H257" s="316" cm="1">
        <f t="array" ref="H257">-IF(SUMPRODUCT((TPG!$Q$19:$AB$19=$B$5)*TPG!Q257:AB257)&lt;0,SUMPRODUCT((TPG!$Q$19:$AB$19=$B$5)*TPG!Q257:AB257),0)</f>
        <v>0</v>
      </c>
      <c r="I257" s="115">
        <f t="shared" ca="1" si="7"/>
        <v>44697</v>
      </c>
      <c r="J257" s="117">
        <v>3</v>
      </c>
      <c r="K257" s="117" t="b">
        <v>1</v>
      </c>
      <c r="L257" s="117" t="s">
        <v>1313</v>
      </c>
      <c r="M257" s="117" t="b">
        <v>1</v>
      </c>
      <c r="N257" s="117" t="s">
        <v>1276</v>
      </c>
      <c r="O257" s="182" t="str">
        <f>LEFT(TPG!D257,19)&amp;"."&amp;TPGCR!F257</f>
        <v xml:space="preserve"> Please choose a sc..TPG..Ma22</v>
      </c>
      <c r="P257" s="185" t="str">
        <f>TPG!I257</f>
        <v>11294/543965</v>
      </c>
      <c r="Q257" s="117" t="b">
        <v>1</v>
      </c>
      <c r="R257" s="117" t="b">
        <v>1</v>
      </c>
      <c r="S257" s="117" t="b">
        <v>1</v>
      </c>
    </row>
    <row r="258" spans="1:19" x14ac:dyDescent="0.25">
      <c r="A258" s="117" t="s">
        <v>1312</v>
      </c>
      <c r="B258" s="180">
        <v>1</v>
      </c>
      <c r="C258" s="117">
        <v>2</v>
      </c>
      <c r="D258" s="181">
        <f>TPG!J258</f>
        <v>0</v>
      </c>
      <c r="E258" s="117" t="b">
        <v>1</v>
      </c>
      <c r="F258" s="182" t="str">
        <f>RIGHT(TPG!C258,4)&amp;"."&amp;TPG!M258&amp;"."&amp;TPG!K258&amp;"."&amp;TPGPAY!$C$5</f>
        <v>.TPG..Ma22</v>
      </c>
      <c r="G258" s="183">
        <f t="shared" ca="1" si="6"/>
        <v>44697</v>
      </c>
      <c r="H258" s="316" cm="1">
        <f t="array" ref="H258">-IF(SUMPRODUCT((TPG!$Q$19:$AB$19=$B$5)*TPG!Q258:AB258)&lt;0,SUMPRODUCT((TPG!$Q$19:$AB$19=$B$5)*TPG!Q258:AB258),0)</f>
        <v>0</v>
      </c>
      <c r="I258" s="115">
        <f t="shared" ca="1" si="7"/>
        <v>44697</v>
      </c>
      <c r="J258" s="117">
        <v>3</v>
      </c>
      <c r="K258" s="117" t="b">
        <v>1</v>
      </c>
      <c r="L258" s="117" t="s">
        <v>1313</v>
      </c>
      <c r="M258" s="117" t="b">
        <v>1</v>
      </c>
      <c r="N258" s="117" t="s">
        <v>1276</v>
      </c>
      <c r="O258" s="182" t="str">
        <f>LEFT(TPG!D258,19)&amp;"."&amp;TPGCR!F258</f>
        <v xml:space="preserve"> Please choose a sc..TPG..Ma22</v>
      </c>
      <c r="P258" s="185" t="str">
        <f>TPG!I258</f>
        <v>11294/543965</v>
      </c>
      <c r="Q258" s="117" t="b">
        <v>1</v>
      </c>
      <c r="R258" s="117" t="b">
        <v>1</v>
      </c>
      <c r="S258" s="117" t="b">
        <v>1</v>
      </c>
    </row>
    <row r="259" spans="1:19" x14ac:dyDescent="0.25">
      <c r="A259" s="117" t="s">
        <v>1312</v>
      </c>
      <c r="B259" s="180">
        <v>1</v>
      </c>
      <c r="C259" s="117">
        <v>2</v>
      </c>
      <c r="D259" s="181">
        <f>TPG!J259</f>
        <v>0</v>
      </c>
      <c r="E259" s="117" t="b">
        <v>1</v>
      </c>
      <c r="F259" s="182" t="str">
        <f>RIGHT(TPG!C259,4)&amp;"."&amp;TPG!M259&amp;"."&amp;TPG!K259&amp;"."&amp;TPGPAY!$C$5</f>
        <v>.TPG..Ma22</v>
      </c>
      <c r="G259" s="183">
        <f t="shared" ca="1" si="6"/>
        <v>44697</v>
      </c>
      <c r="H259" s="316" cm="1">
        <f t="array" ref="H259">-IF(SUMPRODUCT((TPG!$Q$19:$AB$19=$B$5)*TPG!Q259:AB259)&lt;0,SUMPRODUCT((TPG!$Q$19:$AB$19=$B$5)*TPG!Q259:AB259),0)</f>
        <v>0</v>
      </c>
      <c r="I259" s="115">
        <f t="shared" ca="1" si="7"/>
        <v>44697</v>
      </c>
      <c r="J259" s="117">
        <v>3</v>
      </c>
      <c r="K259" s="117" t="b">
        <v>1</v>
      </c>
      <c r="L259" s="117" t="s">
        <v>1313</v>
      </c>
      <c r="M259" s="117" t="b">
        <v>1</v>
      </c>
      <c r="N259" s="117" t="s">
        <v>1276</v>
      </c>
      <c r="O259" s="182" t="str">
        <f>LEFT(TPG!D259,19)&amp;"."&amp;TPGCR!F259</f>
        <v xml:space="preserve"> Please choose a sc..TPG..Ma22</v>
      </c>
      <c r="P259" s="185" t="str">
        <f>TPG!I259</f>
        <v>11294/543965</v>
      </c>
      <c r="Q259" s="117" t="b">
        <v>1</v>
      </c>
      <c r="R259" s="117" t="b">
        <v>1</v>
      </c>
      <c r="S259" s="117" t="b">
        <v>1</v>
      </c>
    </row>
    <row r="260" spans="1:19" x14ac:dyDescent="0.25">
      <c r="A260" s="117" t="s">
        <v>1312</v>
      </c>
      <c r="B260" s="180">
        <v>1</v>
      </c>
      <c r="C260" s="117">
        <v>2</v>
      </c>
      <c r="D260" s="181">
        <f>TPG!J260</f>
        <v>0</v>
      </c>
      <c r="E260" s="117" t="b">
        <v>1</v>
      </c>
      <c r="F260" s="182" t="str">
        <f>RIGHT(TPG!C260,4)&amp;"."&amp;TPG!M260&amp;"."&amp;TPG!K260&amp;"."&amp;TPGPAY!$C$5</f>
        <v>.TPG..Ma22</v>
      </c>
      <c r="G260" s="183">
        <f t="shared" ca="1" si="6"/>
        <v>44697</v>
      </c>
      <c r="H260" s="316" cm="1">
        <f t="array" ref="H260">-IF(SUMPRODUCT((TPG!$Q$19:$AB$19=$B$5)*TPG!Q260:AB260)&lt;0,SUMPRODUCT((TPG!$Q$19:$AB$19=$B$5)*TPG!Q260:AB260),0)</f>
        <v>0</v>
      </c>
      <c r="I260" s="115">
        <f t="shared" ca="1" si="7"/>
        <v>44697</v>
      </c>
      <c r="J260" s="117">
        <v>3</v>
      </c>
      <c r="K260" s="117" t="b">
        <v>1</v>
      </c>
      <c r="L260" s="117" t="s">
        <v>1313</v>
      </c>
      <c r="M260" s="117" t="b">
        <v>1</v>
      </c>
      <c r="N260" s="117" t="s">
        <v>1276</v>
      </c>
      <c r="O260" s="182" t="str">
        <f>LEFT(TPG!D260,19)&amp;"."&amp;TPGCR!F260</f>
        <v xml:space="preserve"> Please choose a sc..TPG..Ma22</v>
      </c>
      <c r="P260" s="185" t="str">
        <f>TPG!I260</f>
        <v>11294/543965</v>
      </c>
      <c r="Q260" s="117" t="b">
        <v>1</v>
      </c>
      <c r="R260" s="117" t="b">
        <v>1</v>
      </c>
      <c r="S260" s="117" t="b">
        <v>1</v>
      </c>
    </row>
    <row r="261" spans="1:19" x14ac:dyDescent="0.25">
      <c r="A261" s="117" t="s">
        <v>1312</v>
      </c>
      <c r="B261" s="180">
        <v>1</v>
      </c>
      <c r="C261" s="117">
        <v>2</v>
      </c>
      <c r="D261" s="181">
        <f>TPG!J261</f>
        <v>0</v>
      </c>
      <c r="E261" s="117" t="b">
        <v>1</v>
      </c>
      <c r="F261" s="182" t="str">
        <f>RIGHT(TPG!C261,4)&amp;"."&amp;TPG!M261&amp;"."&amp;TPG!K261&amp;"."&amp;TPGPAY!$C$5</f>
        <v>.TPG..Ma22</v>
      </c>
      <c r="G261" s="183">
        <f t="shared" ca="1" si="6"/>
        <v>44697</v>
      </c>
      <c r="H261" s="316" cm="1">
        <f t="array" ref="H261">-IF(SUMPRODUCT((TPG!$Q$19:$AB$19=$B$5)*TPG!Q261:AB261)&lt;0,SUMPRODUCT((TPG!$Q$19:$AB$19=$B$5)*TPG!Q261:AB261),0)</f>
        <v>0</v>
      </c>
      <c r="I261" s="115">
        <f t="shared" ca="1" si="7"/>
        <v>44697</v>
      </c>
      <c r="J261" s="117">
        <v>3</v>
      </c>
      <c r="K261" s="117" t="b">
        <v>1</v>
      </c>
      <c r="L261" s="117" t="s">
        <v>1313</v>
      </c>
      <c r="M261" s="117" t="b">
        <v>1</v>
      </c>
      <c r="N261" s="117" t="s">
        <v>1276</v>
      </c>
      <c r="O261" s="182" t="str">
        <f>LEFT(TPG!D261,19)&amp;"."&amp;TPGCR!F261</f>
        <v xml:space="preserve"> Please choose a sc..TPG..Ma22</v>
      </c>
      <c r="P261" s="185" t="str">
        <f>TPG!I261</f>
        <v>11294/543965</v>
      </c>
      <c r="Q261" s="117" t="b">
        <v>1</v>
      </c>
      <c r="R261" s="117" t="b">
        <v>1</v>
      </c>
      <c r="S261" s="117" t="b">
        <v>1</v>
      </c>
    </row>
    <row r="262" spans="1:19" x14ac:dyDescent="0.25">
      <c r="A262" s="117" t="s">
        <v>1312</v>
      </c>
      <c r="B262" s="180">
        <v>1</v>
      </c>
      <c r="C262" s="117">
        <v>2</v>
      </c>
      <c r="D262" s="181">
        <f>TPG!J262</f>
        <v>0</v>
      </c>
      <c r="E262" s="117" t="b">
        <v>1</v>
      </c>
      <c r="F262" s="182" t="str">
        <f>RIGHT(TPG!C262,4)&amp;"."&amp;TPG!M262&amp;"."&amp;TPG!K262&amp;"."&amp;TPGPAY!$C$5</f>
        <v>.TPG..Ma22</v>
      </c>
      <c r="G262" s="183">
        <f t="shared" ca="1" si="6"/>
        <v>44697</v>
      </c>
      <c r="H262" s="316" cm="1">
        <f t="array" ref="H262">-IF(SUMPRODUCT((TPG!$Q$19:$AB$19=$B$5)*TPG!Q262:AB262)&lt;0,SUMPRODUCT((TPG!$Q$19:$AB$19=$B$5)*TPG!Q262:AB262),0)</f>
        <v>0</v>
      </c>
      <c r="I262" s="115">
        <f t="shared" ca="1" si="7"/>
        <v>44697</v>
      </c>
      <c r="J262" s="117">
        <v>3</v>
      </c>
      <c r="K262" s="117" t="b">
        <v>1</v>
      </c>
      <c r="L262" s="117" t="s">
        <v>1313</v>
      </c>
      <c r="M262" s="117" t="b">
        <v>1</v>
      </c>
      <c r="N262" s="117" t="s">
        <v>1276</v>
      </c>
      <c r="O262" s="182" t="str">
        <f>LEFT(TPG!D262,19)&amp;"."&amp;TPGCR!F262</f>
        <v xml:space="preserve"> Please choose a sc..TPG..Ma22</v>
      </c>
      <c r="P262" s="185" t="str">
        <f>TPG!I262</f>
        <v>11294/543965</v>
      </c>
      <c r="Q262" s="117" t="b">
        <v>1</v>
      </c>
      <c r="R262" s="117" t="b">
        <v>1</v>
      </c>
      <c r="S262" s="117" t="b">
        <v>1</v>
      </c>
    </row>
    <row r="263" spans="1:19" x14ac:dyDescent="0.25">
      <c r="A263" s="117" t="s">
        <v>1312</v>
      </c>
      <c r="B263" s="180">
        <v>1</v>
      </c>
      <c r="C263" s="117">
        <v>2</v>
      </c>
      <c r="D263" s="181">
        <f>TPG!J263</f>
        <v>0</v>
      </c>
      <c r="E263" s="117" t="b">
        <v>1</v>
      </c>
      <c r="F263" s="182" t="str">
        <f>RIGHT(TPG!C263,4)&amp;"."&amp;TPG!M263&amp;"."&amp;TPG!K263&amp;"."&amp;TPGPAY!$C$5</f>
        <v>.TPG..Ma22</v>
      </c>
      <c r="G263" s="183">
        <f t="shared" ca="1" si="6"/>
        <v>44697</v>
      </c>
      <c r="H263" s="316" cm="1">
        <f t="array" ref="H263">-IF(SUMPRODUCT((TPG!$Q$19:$AB$19=$B$5)*TPG!Q263:AB263)&lt;0,SUMPRODUCT((TPG!$Q$19:$AB$19=$B$5)*TPG!Q263:AB263),0)</f>
        <v>0</v>
      </c>
      <c r="I263" s="115">
        <f t="shared" ca="1" si="7"/>
        <v>44697</v>
      </c>
      <c r="J263" s="117">
        <v>3</v>
      </c>
      <c r="K263" s="117" t="b">
        <v>1</v>
      </c>
      <c r="L263" s="117" t="s">
        <v>1313</v>
      </c>
      <c r="M263" s="117" t="b">
        <v>1</v>
      </c>
      <c r="N263" s="117" t="s">
        <v>1276</v>
      </c>
      <c r="O263" s="182" t="str">
        <f>LEFT(TPG!D263,19)&amp;"."&amp;TPGCR!F263</f>
        <v xml:space="preserve"> Please choose a sc..TPG..Ma22</v>
      </c>
      <c r="P263" s="185" t="str">
        <f>TPG!I263</f>
        <v>11294/543965</v>
      </c>
      <c r="Q263" s="117" t="b">
        <v>1</v>
      </c>
      <c r="R263" s="117" t="b">
        <v>1</v>
      </c>
      <c r="S263" s="117" t="b">
        <v>1</v>
      </c>
    </row>
    <row r="264" spans="1:19" x14ac:dyDescent="0.25">
      <c r="A264" s="117" t="s">
        <v>1312</v>
      </c>
      <c r="B264" s="180">
        <v>1</v>
      </c>
      <c r="C264" s="117">
        <v>2</v>
      </c>
      <c r="D264" s="181">
        <f>TPG!J264</f>
        <v>0</v>
      </c>
      <c r="E264" s="117" t="b">
        <v>1</v>
      </c>
      <c r="F264" s="182" t="str">
        <f>RIGHT(TPG!C264,4)&amp;"."&amp;TPG!M264&amp;"."&amp;TPG!K264&amp;"."&amp;TPGPAY!$C$5</f>
        <v>...Ma22</v>
      </c>
      <c r="G264" s="183">
        <f t="shared" ca="1" si="6"/>
        <v>44697</v>
      </c>
      <c r="H264" s="316" cm="1">
        <f t="array" ref="H264">-IF(SUMPRODUCT((TPG!$Q$19:$AB$19=$B$5)*TPG!Q264:AB264)&lt;0,SUMPRODUCT((TPG!$Q$19:$AB$19=$B$5)*TPG!Q264:AB264),0)</f>
        <v>0</v>
      </c>
      <c r="I264" s="115">
        <f t="shared" ca="1" si="7"/>
        <v>44697</v>
      </c>
      <c r="J264" s="117">
        <v>3</v>
      </c>
      <c r="K264" s="117" t="b">
        <v>1</v>
      </c>
      <c r="L264" s="117" t="s">
        <v>1313</v>
      </c>
      <c r="M264" s="117" t="b">
        <v>1</v>
      </c>
      <c r="N264" s="117" t="s">
        <v>1276</v>
      </c>
      <c r="O264" s="182" t="str">
        <f>LEFT(TPG!D264,19)&amp;"."&amp;TPGCR!F264</f>
        <v>....Ma22</v>
      </c>
      <c r="P264" s="185">
        <f>TPG!I264</f>
        <v>0</v>
      </c>
      <c r="Q264" s="117" t="b">
        <v>1</v>
      </c>
      <c r="R264" s="117" t="b">
        <v>1</v>
      </c>
      <c r="S264" s="117" t="b">
        <v>1</v>
      </c>
    </row>
    <row r="265" spans="1:19" x14ac:dyDescent="0.25">
      <c r="A265" s="117" t="s">
        <v>1312</v>
      </c>
      <c r="B265" s="180">
        <v>1</v>
      </c>
      <c r="C265" s="117">
        <v>2</v>
      </c>
      <c r="D265" s="181">
        <f>TPG!J265</f>
        <v>0</v>
      </c>
      <c r="E265" s="117" t="b">
        <v>1</v>
      </c>
      <c r="F265" s="182" t="str">
        <f>RIGHT(TPG!C265,4)&amp;"."&amp;TPG!M265&amp;"."&amp;TPG!K265&amp;"."&amp;TPGPAY!$C$5</f>
        <v>...Ma22</v>
      </c>
      <c r="G265" s="183">
        <f t="shared" ca="1" si="6"/>
        <v>44697</v>
      </c>
      <c r="H265" s="316" cm="1">
        <f t="array" ref="H265">-IF(SUMPRODUCT((TPG!$Q$19:$AB$19=$B$5)*TPG!Q265:AB265)&lt;0,SUMPRODUCT((TPG!$Q$19:$AB$19=$B$5)*TPG!Q265:AB265),0)</f>
        <v>0</v>
      </c>
      <c r="I265" s="115">
        <f t="shared" ca="1" si="7"/>
        <v>44697</v>
      </c>
      <c r="J265" s="117">
        <v>3</v>
      </c>
      <c r="K265" s="117" t="b">
        <v>1</v>
      </c>
      <c r="L265" s="117" t="s">
        <v>1313</v>
      </c>
      <c r="M265" s="117" t="b">
        <v>1</v>
      </c>
      <c r="N265" s="117" t="s">
        <v>1276</v>
      </c>
      <c r="O265" s="182" t="str">
        <f>LEFT(TPG!D265,19)&amp;"."&amp;TPGCR!F265</f>
        <v>....Ma22</v>
      </c>
      <c r="P265" s="185">
        <f>TPG!I265</f>
        <v>0</v>
      </c>
      <c r="Q265" s="117" t="b">
        <v>1</v>
      </c>
      <c r="R265" s="117" t="b">
        <v>1</v>
      </c>
      <c r="S265" s="117" t="b">
        <v>1</v>
      </c>
    </row>
    <row r="266" spans="1:19" x14ac:dyDescent="0.25">
      <c r="A266" s="117" t="s">
        <v>1312</v>
      </c>
      <c r="B266" s="180">
        <v>1</v>
      </c>
      <c r="C266" s="117">
        <v>2</v>
      </c>
      <c r="D266" s="181">
        <f>TPG!J266</f>
        <v>0</v>
      </c>
      <c r="E266" s="117" t="b">
        <v>1</v>
      </c>
      <c r="F266" s="182" t="str">
        <f>RIGHT(TPG!C266,4)&amp;"."&amp;TPG!M266&amp;"."&amp;TPG!K266&amp;"."&amp;TPGPAY!$C$5</f>
        <v>...Ma22</v>
      </c>
      <c r="G266" s="183">
        <f t="shared" ca="1" si="6"/>
        <v>44697</v>
      </c>
      <c r="H266" s="316" cm="1">
        <f t="array" ref="H266">-IF(SUMPRODUCT((TPG!$Q$19:$AB$19=$B$5)*TPG!Q266:AB266)&lt;0,SUMPRODUCT((TPG!$Q$19:$AB$19=$B$5)*TPG!Q266:AB266),0)</f>
        <v>0</v>
      </c>
      <c r="I266" s="115">
        <f t="shared" ca="1" si="7"/>
        <v>44697</v>
      </c>
      <c r="J266" s="117">
        <v>3</v>
      </c>
      <c r="K266" s="117" t="b">
        <v>1</v>
      </c>
      <c r="L266" s="117" t="s">
        <v>1313</v>
      </c>
      <c r="M266" s="117" t="b">
        <v>1</v>
      </c>
      <c r="N266" s="117" t="s">
        <v>1276</v>
      </c>
      <c r="O266" s="182" t="str">
        <f>LEFT(TPG!D266,19)&amp;"."&amp;TPGCR!F266</f>
        <v>....Ma22</v>
      </c>
      <c r="P266" s="185">
        <f>TPG!I266</f>
        <v>0</v>
      </c>
      <c r="Q266" s="117" t="b">
        <v>1</v>
      </c>
      <c r="R266" s="117" t="b">
        <v>1</v>
      </c>
      <c r="S266" s="117" t="b">
        <v>1</v>
      </c>
    </row>
    <row r="267" spans="1:19" x14ac:dyDescent="0.25">
      <c r="A267" s="117" t="s">
        <v>1312</v>
      </c>
      <c r="B267" s="180">
        <v>1</v>
      </c>
      <c r="C267" s="117">
        <v>2</v>
      </c>
      <c r="D267" s="181">
        <f>TPG!J267</f>
        <v>0</v>
      </c>
      <c r="E267" s="117" t="b">
        <v>1</v>
      </c>
      <c r="F267" s="182" t="str">
        <f>RIGHT(TPG!C267,4)&amp;"."&amp;TPG!M267&amp;"."&amp;TPG!K267&amp;"."&amp;TPGPAY!$C$5</f>
        <v>...Ma22</v>
      </c>
      <c r="G267" s="183">
        <f t="shared" ca="1" si="6"/>
        <v>44697</v>
      </c>
      <c r="H267" s="316" cm="1">
        <f t="array" ref="H267">-IF(SUMPRODUCT((TPG!$Q$19:$AB$19=$B$5)*TPG!Q267:AB267)&lt;0,SUMPRODUCT((TPG!$Q$19:$AB$19=$B$5)*TPG!Q267:AB267),0)</f>
        <v>0</v>
      </c>
      <c r="I267" s="115">
        <f t="shared" ca="1" si="7"/>
        <v>44697</v>
      </c>
      <c r="J267" s="117">
        <v>3</v>
      </c>
      <c r="K267" s="117" t="b">
        <v>1</v>
      </c>
      <c r="L267" s="117" t="s">
        <v>1313</v>
      </c>
      <c r="M267" s="117" t="b">
        <v>1</v>
      </c>
      <c r="N267" s="117" t="s">
        <v>1276</v>
      </c>
      <c r="O267" s="182" t="str">
        <f>LEFT(TPG!D267,19)&amp;"."&amp;TPGCR!F267</f>
        <v>....Ma22</v>
      </c>
      <c r="P267" s="185">
        <f>TPG!I267</f>
        <v>0</v>
      </c>
      <c r="Q267" s="117" t="b">
        <v>1</v>
      </c>
      <c r="R267" s="117" t="b">
        <v>1</v>
      </c>
      <c r="S267" s="117" t="b">
        <v>1</v>
      </c>
    </row>
    <row r="268" spans="1:19" x14ac:dyDescent="0.25">
      <c r="A268" s="117" t="s">
        <v>1312</v>
      </c>
      <c r="B268" s="180">
        <v>1</v>
      </c>
      <c r="C268" s="117">
        <v>2</v>
      </c>
      <c r="D268" s="181">
        <f>TPG!J268</f>
        <v>0</v>
      </c>
      <c r="E268" s="117" t="b">
        <v>1</v>
      </c>
      <c r="F268" s="182" t="str">
        <f>RIGHT(TPG!C268,4)&amp;"."&amp;TPG!M268&amp;"."&amp;TPG!K268&amp;"."&amp;TPGPAY!$C$5</f>
        <v>...Ma22</v>
      </c>
      <c r="G268" s="183">
        <f t="shared" ca="1" si="6"/>
        <v>44697</v>
      </c>
      <c r="H268" s="316" cm="1">
        <f t="array" ref="H268">-IF(SUMPRODUCT((TPG!$Q$19:$AB$19=$B$5)*TPG!Q268:AB268)&lt;0,SUMPRODUCT((TPG!$Q$19:$AB$19=$B$5)*TPG!Q268:AB268),0)</f>
        <v>0</v>
      </c>
      <c r="I268" s="115">
        <f t="shared" ca="1" si="7"/>
        <v>44697</v>
      </c>
      <c r="J268" s="117">
        <v>3</v>
      </c>
      <c r="K268" s="117" t="b">
        <v>1</v>
      </c>
      <c r="L268" s="117" t="s">
        <v>1313</v>
      </c>
      <c r="M268" s="117" t="b">
        <v>1</v>
      </c>
      <c r="N268" s="117" t="s">
        <v>1276</v>
      </c>
      <c r="O268" s="182" t="str">
        <f>LEFT(TPG!D268,19)&amp;"."&amp;TPGCR!F268</f>
        <v>....Ma22</v>
      </c>
      <c r="P268" s="185">
        <f>TPG!I268</f>
        <v>0</v>
      </c>
      <c r="Q268" s="117" t="b">
        <v>1</v>
      </c>
      <c r="R268" s="117" t="b">
        <v>1</v>
      </c>
      <c r="S268" s="117" t="b">
        <v>1</v>
      </c>
    </row>
    <row r="269" spans="1:19" x14ac:dyDescent="0.25">
      <c r="A269" s="117" t="s">
        <v>1312</v>
      </c>
      <c r="B269" s="180">
        <v>1</v>
      </c>
      <c r="C269" s="117">
        <v>2</v>
      </c>
      <c r="D269" s="181">
        <f>TPG!J269</f>
        <v>0</v>
      </c>
      <c r="E269" s="117" t="b">
        <v>1</v>
      </c>
      <c r="F269" s="182" t="str">
        <f>RIGHT(TPG!C269,4)&amp;"."&amp;TPG!M269&amp;"."&amp;TPG!K269&amp;"."&amp;TPGPAY!$C$5</f>
        <v>...Ma22</v>
      </c>
      <c r="G269" s="183">
        <f t="shared" ca="1" si="6"/>
        <v>44697</v>
      </c>
      <c r="H269" s="316" cm="1">
        <f t="array" ref="H269">-IF(SUMPRODUCT((TPG!$Q$19:$AB$19=$B$5)*TPG!Q269:AB269)&lt;0,SUMPRODUCT((TPG!$Q$19:$AB$19=$B$5)*TPG!Q269:AB269),0)</f>
        <v>0</v>
      </c>
      <c r="I269" s="115">
        <f t="shared" ca="1" si="7"/>
        <v>44697</v>
      </c>
      <c r="J269" s="117">
        <v>3</v>
      </c>
      <c r="K269" s="117" t="b">
        <v>1</v>
      </c>
      <c r="L269" s="117" t="s">
        <v>1313</v>
      </c>
      <c r="M269" s="117" t="b">
        <v>1</v>
      </c>
      <c r="N269" s="117" t="s">
        <v>1276</v>
      </c>
      <c r="O269" s="182" t="str">
        <f>LEFT(TPG!D269,19)&amp;"."&amp;TPGCR!F269</f>
        <v>....Ma22</v>
      </c>
      <c r="P269" s="185">
        <f>TPG!I269</f>
        <v>0</v>
      </c>
      <c r="Q269" s="117" t="b">
        <v>1</v>
      </c>
      <c r="R269" s="117" t="b">
        <v>1</v>
      </c>
      <c r="S269" s="117" t="b">
        <v>1</v>
      </c>
    </row>
    <row r="270" spans="1:19" x14ac:dyDescent="0.25">
      <c r="A270" s="117" t="s">
        <v>1312</v>
      </c>
      <c r="B270" s="180">
        <v>1</v>
      </c>
      <c r="C270" s="117">
        <v>2</v>
      </c>
      <c r="D270" s="181">
        <f>TPG!J270</f>
        <v>0</v>
      </c>
      <c r="E270" s="117" t="b">
        <v>1</v>
      </c>
      <c r="F270" s="182" t="str">
        <f>RIGHT(TPG!C270,4)&amp;"."&amp;TPG!M270&amp;"."&amp;TPG!K270&amp;"."&amp;TPGPAY!$C$5</f>
        <v>...Ma22</v>
      </c>
      <c r="G270" s="183">
        <f t="shared" ca="1" si="6"/>
        <v>44697</v>
      </c>
      <c r="H270" s="316" cm="1">
        <f t="array" ref="H270">-IF(SUMPRODUCT((TPG!$Q$19:$AB$19=$B$5)*TPG!Q270:AB270)&lt;0,SUMPRODUCT((TPG!$Q$19:$AB$19=$B$5)*TPG!Q270:AB270),0)</f>
        <v>0</v>
      </c>
      <c r="I270" s="115">
        <f t="shared" ca="1" si="7"/>
        <v>44697</v>
      </c>
      <c r="J270" s="117">
        <v>3</v>
      </c>
      <c r="K270" s="117" t="b">
        <v>1</v>
      </c>
      <c r="L270" s="117" t="s">
        <v>1313</v>
      </c>
      <c r="M270" s="117" t="b">
        <v>1</v>
      </c>
      <c r="N270" s="117" t="s">
        <v>1276</v>
      </c>
      <c r="O270" s="182" t="str">
        <f>LEFT(TPG!D270,19)&amp;"."&amp;TPGCR!F270</f>
        <v>....Ma22</v>
      </c>
      <c r="P270" s="185">
        <f>TPG!I270</f>
        <v>0</v>
      </c>
      <c r="Q270" s="117" t="b">
        <v>1</v>
      </c>
      <c r="R270" s="117" t="b">
        <v>1</v>
      </c>
      <c r="S270" s="117" t="b">
        <v>1</v>
      </c>
    </row>
    <row r="271" spans="1:19" x14ac:dyDescent="0.25">
      <c r="A271" s="117" t="s">
        <v>1312</v>
      </c>
      <c r="B271" s="180">
        <v>1</v>
      </c>
      <c r="C271" s="117">
        <v>2</v>
      </c>
      <c r="D271" s="181">
        <f>TPG!J271</f>
        <v>0</v>
      </c>
      <c r="E271" s="117" t="b">
        <v>1</v>
      </c>
      <c r="F271" s="182" t="str">
        <f>RIGHT(TPG!C271,4)&amp;"."&amp;TPG!M271&amp;"."&amp;TPG!K271&amp;"."&amp;TPGPAY!$C$5</f>
        <v>...Ma22</v>
      </c>
      <c r="G271" s="183">
        <f t="shared" ca="1" si="6"/>
        <v>44697</v>
      </c>
      <c r="H271" s="316" cm="1">
        <f t="array" ref="H271">-IF(SUMPRODUCT((TPG!$Q$19:$AB$19=$B$5)*TPG!Q271:AB271)&lt;0,SUMPRODUCT((TPG!$Q$19:$AB$19=$B$5)*TPG!Q271:AB271),0)</f>
        <v>0</v>
      </c>
      <c r="I271" s="115">
        <f t="shared" ca="1" si="7"/>
        <v>44697</v>
      </c>
      <c r="J271" s="117">
        <v>3</v>
      </c>
      <c r="K271" s="117" t="b">
        <v>1</v>
      </c>
      <c r="L271" s="117" t="s">
        <v>1313</v>
      </c>
      <c r="M271" s="117" t="b">
        <v>1</v>
      </c>
      <c r="N271" s="117" t="s">
        <v>1276</v>
      </c>
      <c r="O271" s="182" t="str">
        <f>LEFT(TPG!D271,19)&amp;"."&amp;TPGCR!F271</f>
        <v>....Ma22</v>
      </c>
      <c r="P271" s="185">
        <f>TPG!I271</f>
        <v>0</v>
      </c>
      <c r="Q271" s="117" t="b">
        <v>1</v>
      </c>
      <c r="R271" s="117" t="b">
        <v>1</v>
      </c>
      <c r="S271" s="117" t="b">
        <v>1</v>
      </c>
    </row>
    <row r="272" spans="1:19" x14ac:dyDescent="0.25">
      <c r="A272" s="117" t="s">
        <v>1312</v>
      </c>
      <c r="B272" s="180">
        <v>1</v>
      </c>
      <c r="C272" s="117">
        <v>2</v>
      </c>
      <c r="D272" s="181">
        <f>TPG!J272</f>
        <v>0</v>
      </c>
      <c r="E272" s="117" t="b">
        <v>1</v>
      </c>
      <c r="F272" s="182" t="str">
        <f>RIGHT(TPG!C272,4)&amp;"."&amp;TPG!M272&amp;"."&amp;TPG!K272&amp;"."&amp;TPGPAY!$C$5</f>
        <v>...Ma22</v>
      </c>
      <c r="G272" s="183">
        <f t="shared" ca="1" si="6"/>
        <v>44697</v>
      </c>
      <c r="H272" s="316" cm="1">
        <f t="array" ref="H272">-IF(SUMPRODUCT((TPG!$Q$19:$AB$19=$B$5)*TPG!Q272:AB272)&lt;0,SUMPRODUCT((TPG!$Q$19:$AB$19=$B$5)*TPG!Q272:AB272),0)</f>
        <v>0</v>
      </c>
      <c r="I272" s="115">
        <f t="shared" ca="1" si="7"/>
        <v>44697</v>
      </c>
      <c r="J272" s="117">
        <v>3</v>
      </c>
      <c r="K272" s="117" t="b">
        <v>1</v>
      </c>
      <c r="L272" s="117" t="s">
        <v>1313</v>
      </c>
      <c r="M272" s="117" t="b">
        <v>1</v>
      </c>
      <c r="N272" s="117" t="s">
        <v>1276</v>
      </c>
      <c r="O272" s="182" t="str">
        <f>LEFT(TPG!D272,19)&amp;"."&amp;TPGCR!F272</f>
        <v>....Ma22</v>
      </c>
      <c r="P272" s="185">
        <f>TPG!I272</f>
        <v>0</v>
      </c>
      <c r="Q272" s="117" t="b">
        <v>1</v>
      </c>
      <c r="R272" s="117" t="b">
        <v>1</v>
      </c>
      <c r="S272" s="117" t="b">
        <v>1</v>
      </c>
    </row>
    <row r="273" spans="1:19" x14ac:dyDescent="0.25">
      <c r="A273" s="117" t="s">
        <v>1312</v>
      </c>
      <c r="B273" s="180">
        <v>1</v>
      </c>
      <c r="C273" s="117">
        <v>2</v>
      </c>
      <c r="D273" s="181">
        <f>TPG!J273</f>
        <v>0</v>
      </c>
      <c r="E273" s="117" t="b">
        <v>1</v>
      </c>
      <c r="F273" s="182" t="str">
        <f>RIGHT(TPG!C273,4)&amp;"."&amp;TPG!M273&amp;"."&amp;TPG!K273&amp;"."&amp;TPGPAY!$C$5</f>
        <v>...Ma22</v>
      </c>
      <c r="G273" s="183">
        <f t="shared" ca="1" si="6"/>
        <v>44697</v>
      </c>
      <c r="H273" s="316" cm="1">
        <f t="array" ref="H273">-IF(SUMPRODUCT((TPG!$Q$19:$AB$19=$B$5)*TPG!Q273:AB273)&lt;0,SUMPRODUCT((TPG!$Q$19:$AB$19=$B$5)*TPG!Q273:AB273),0)</f>
        <v>0</v>
      </c>
      <c r="I273" s="115">
        <f t="shared" ca="1" si="7"/>
        <v>44697</v>
      </c>
      <c r="J273" s="117">
        <v>3</v>
      </c>
      <c r="K273" s="117" t="b">
        <v>1</v>
      </c>
      <c r="L273" s="117" t="s">
        <v>1313</v>
      </c>
      <c r="M273" s="117" t="b">
        <v>1</v>
      </c>
      <c r="N273" s="117" t="s">
        <v>1276</v>
      </c>
      <c r="O273" s="182" t="str">
        <f>LEFT(TPG!D273,19)&amp;"."&amp;TPGCR!F273</f>
        <v>....Ma22</v>
      </c>
      <c r="P273" s="185">
        <f>TPG!I273</f>
        <v>0</v>
      </c>
      <c r="Q273" s="117" t="b">
        <v>1</v>
      </c>
      <c r="R273" s="117" t="b">
        <v>1</v>
      </c>
      <c r="S273" s="117" t="b">
        <v>1</v>
      </c>
    </row>
    <row r="274" spans="1:19" x14ac:dyDescent="0.25">
      <c r="A274" s="117" t="s">
        <v>1312</v>
      </c>
      <c r="B274" s="180">
        <v>1</v>
      </c>
      <c r="C274" s="117">
        <v>2</v>
      </c>
      <c r="D274" s="181">
        <f>TPG!J274</f>
        <v>0</v>
      </c>
      <c r="E274" s="117" t="b">
        <v>1</v>
      </c>
      <c r="F274" s="182" t="str">
        <f>RIGHT(TPG!C274,4)&amp;"."&amp;TPG!M274&amp;"."&amp;TPG!K274&amp;"."&amp;TPGPAY!$C$5</f>
        <v>...Ma22</v>
      </c>
      <c r="G274" s="183">
        <f t="shared" ca="1" si="6"/>
        <v>44697</v>
      </c>
      <c r="H274" s="316" cm="1">
        <f t="array" ref="H274">-IF(SUMPRODUCT((TPG!$Q$19:$AB$19=$B$5)*TPG!Q274:AB274)&lt;0,SUMPRODUCT((TPG!$Q$19:$AB$19=$B$5)*TPG!Q274:AB274),0)</f>
        <v>0</v>
      </c>
      <c r="I274" s="115">
        <f t="shared" ca="1" si="7"/>
        <v>44697</v>
      </c>
      <c r="J274" s="117">
        <v>3</v>
      </c>
      <c r="K274" s="117" t="b">
        <v>1</v>
      </c>
      <c r="L274" s="117" t="s">
        <v>1313</v>
      </c>
      <c r="M274" s="117" t="b">
        <v>1</v>
      </c>
      <c r="N274" s="117" t="s">
        <v>1276</v>
      </c>
      <c r="O274" s="182" t="str">
        <f>LEFT(TPG!D274,19)&amp;"."&amp;TPGCR!F274</f>
        <v>....Ma22</v>
      </c>
      <c r="P274" s="185">
        <f>TPG!I274</f>
        <v>0</v>
      </c>
      <c r="Q274" s="117" t="b">
        <v>1</v>
      </c>
      <c r="R274" s="117" t="b">
        <v>1</v>
      </c>
      <c r="S274" s="117" t="b">
        <v>1</v>
      </c>
    </row>
    <row r="275" spans="1:19" x14ac:dyDescent="0.25">
      <c r="A275" s="117" t="s">
        <v>1312</v>
      </c>
      <c r="B275" s="180">
        <v>1</v>
      </c>
      <c r="C275" s="117">
        <v>2</v>
      </c>
      <c r="D275" s="181">
        <f>TPG!J275</f>
        <v>0</v>
      </c>
      <c r="E275" s="117" t="b">
        <v>1</v>
      </c>
      <c r="F275" s="182" t="str">
        <f>RIGHT(TPG!C275,4)&amp;"."&amp;TPG!M275&amp;"."&amp;TPG!K275&amp;"."&amp;TPGPAY!$C$5</f>
        <v>...Ma22</v>
      </c>
      <c r="G275" s="183">
        <f t="shared" ca="1" si="6"/>
        <v>44697</v>
      </c>
      <c r="H275" s="316" cm="1">
        <f t="array" ref="H275">-IF(SUMPRODUCT((TPG!$Q$19:$AB$19=$B$5)*TPG!Q275:AB275)&lt;0,SUMPRODUCT((TPG!$Q$19:$AB$19=$B$5)*TPG!Q275:AB275),0)</f>
        <v>0</v>
      </c>
      <c r="I275" s="115">
        <f t="shared" ca="1" si="7"/>
        <v>44697</v>
      </c>
      <c r="J275" s="117">
        <v>3</v>
      </c>
      <c r="K275" s="117" t="b">
        <v>1</v>
      </c>
      <c r="L275" s="117" t="s">
        <v>1313</v>
      </c>
      <c r="M275" s="117" t="b">
        <v>1</v>
      </c>
      <c r="N275" s="117" t="s">
        <v>1276</v>
      </c>
      <c r="O275" s="182" t="str">
        <f>LEFT(TPG!D275,19)&amp;"."&amp;TPGCR!F275</f>
        <v>....Ma22</v>
      </c>
      <c r="P275" s="185">
        <f>TPG!I275</f>
        <v>0</v>
      </c>
      <c r="Q275" s="117" t="b">
        <v>1</v>
      </c>
      <c r="R275" s="117" t="b">
        <v>1</v>
      </c>
      <c r="S275" s="117" t="b">
        <v>1</v>
      </c>
    </row>
    <row r="276" spans="1:19" x14ac:dyDescent="0.25">
      <c r="A276" s="117" t="s">
        <v>1312</v>
      </c>
      <c r="B276" s="180">
        <v>1</v>
      </c>
      <c r="C276" s="117">
        <v>2</v>
      </c>
      <c r="D276" s="181">
        <f>TPG!J276</f>
        <v>0</v>
      </c>
      <c r="E276" s="117" t="b">
        <v>1</v>
      </c>
      <c r="F276" s="182" t="str">
        <f>RIGHT(TPG!C276,4)&amp;"."&amp;TPG!M276&amp;"."&amp;TPG!K276&amp;"."&amp;TPGPAY!$C$5</f>
        <v>...Ma22</v>
      </c>
      <c r="G276" s="183">
        <f t="shared" ca="1" si="6"/>
        <v>44697</v>
      </c>
      <c r="H276" s="316" cm="1">
        <f t="array" ref="H276">-IF(SUMPRODUCT((TPG!$Q$19:$AB$19=$B$5)*TPG!Q276:AB276)&lt;0,SUMPRODUCT((TPG!$Q$19:$AB$19=$B$5)*TPG!Q276:AB276),0)</f>
        <v>0</v>
      </c>
      <c r="I276" s="115">
        <f t="shared" ca="1" si="7"/>
        <v>44697</v>
      </c>
      <c r="J276" s="117">
        <v>3</v>
      </c>
      <c r="K276" s="117" t="b">
        <v>1</v>
      </c>
      <c r="L276" s="117" t="s">
        <v>1313</v>
      </c>
      <c r="M276" s="117" t="b">
        <v>1</v>
      </c>
      <c r="N276" s="117" t="s">
        <v>1276</v>
      </c>
      <c r="O276" s="182" t="str">
        <f>LEFT(TPG!D276,19)&amp;"."&amp;TPGCR!F276</f>
        <v>....Ma22</v>
      </c>
      <c r="P276" s="185">
        <f>TPG!I276</f>
        <v>0</v>
      </c>
      <c r="Q276" s="117" t="b">
        <v>1</v>
      </c>
      <c r="R276" s="117" t="b">
        <v>1</v>
      </c>
      <c r="S276" s="117" t="b">
        <v>1</v>
      </c>
    </row>
    <row r="277" spans="1:19" x14ac:dyDescent="0.25">
      <c r="A277" s="117" t="s">
        <v>1312</v>
      </c>
      <c r="B277" s="180">
        <v>1</v>
      </c>
      <c r="C277" s="117">
        <v>2</v>
      </c>
      <c r="D277" s="181">
        <f>TPG!J277</f>
        <v>0</v>
      </c>
      <c r="E277" s="117" t="b">
        <v>1</v>
      </c>
      <c r="F277" s="182" t="str">
        <f>RIGHT(TPG!C277,4)&amp;"."&amp;TPG!M277&amp;"."&amp;TPG!K277&amp;"."&amp;TPGPAY!$C$5</f>
        <v>...Ma22</v>
      </c>
      <c r="G277" s="183">
        <f t="shared" ref="G277:G340" ca="1" si="8">TODAY()</f>
        <v>44697</v>
      </c>
      <c r="H277" s="316" cm="1">
        <f t="array" ref="H277">-IF(SUMPRODUCT((TPG!$Q$19:$AB$19=$B$5)*TPG!Q277:AB277)&lt;0,SUMPRODUCT((TPG!$Q$19:$AB$19=$B$5)*TPG!Q277:AB277),0)</f>
        <v>0</v>
      </c>
      <c r="I277" s="115">
        <f t="shared" ref="I277:I340" ca="1" si="9">G277</f>
        <v>44697</v>
      </c>
      <c r="J277" s="117">
        <v>3</v>
      </c>
      <c r="K277" s="117" t="b">
        <v>1</v>
      </c>
      <c r="L277" s="117" t="s">
        <v>1313</v>
      </c>
      <c r="M277" s="117" t="b">
        <v>1</v>
      </c>
      <c r="N277" s="117" t="s">
        <v>1276</v>
      </c>
      <c r="O277" s="182" t="str">
        <f>LEFT(TPG!D277,19)&amp;"."&amp;TPGCR!F277</f>
        <v>....Ma22</v>
      </c>
      <c r="P277" s="185">
        <f>TPG!I277</f>
        <v>0</v>
      </c>
      <c r="Q277" s="117" t="b">
        <v>1</v>
      </c>
      <c r="R277" s="117" t="b">
        <v>1</v>
      </c>
      <c r="S277" s="117" t="b">
        <v>1</v>
      </c>
    </row>
    <row r="278" spans="1:19" x14ac:dyDescent="0.25">
      <c r="A278" s="117" t="s">
        <v>1312</v>
      </c>
      <c r="B278" s="180">
        <v>1</v>
      </c>
      <c r="C278" s="117">
        <v>2</v>
      </c>
      <c r="D278" s="181">
        <f>TPG!J278</f>
        <v>0</v>
      </c>
      <c r="E278" s="117" t="b">
        <v>1</v>
      </c>
      <c r="F278" s="182" t="str">
        <f>RIGHT(TPG!C278,4)&amp;"."&amp;TPG!M278&amp;"."&amp;TPG!K278&amp;"."&amp;TPGPAY!$C$5</f>
        <v>...Ma22</v>
      </c>
      <c r="G278" s="183">
        <f t="shared" ca="1" si="8"/>
        <v>44697</v>
      </c>
      <c r="H278" s="316" cm="1">
        <f t="array" ref="H278">-IF(SUMPRODUCT((TPG!$Q$19:$AB$19=$B$5)*TPG!Q278:AB278)&lt;0,SUMPRODUCT((TPG!$Q$19:$AB$19=$B$5)*TPG!Q278:AB278),0)</f>
        <v>0</v>
      </c>
      <c r="I278" s="115">
        <f t="shared" ca="1" si="9"/>
        <v>44697</v>
      </c>
      <c r="J278" s="117">
        <v>3</v>
      </c>
      <c r="K278" s="117" t="b">
        <v>1</v>
      </c>
      <c r="L278" s="117" t="s">
        <v>1313</v>
      </c>
      <c r="M278" s="117" t="b">
        <v>1</v>
      </c>
      <c r="N278" s="117" t="s">
        <v>1276</v>
      </c>
      <c r="O278" s="182" t="str">
        <f>LEFT(TPG!D278,19)&amp;"."&amp;TPGCR!F278</f>
        <v>....Ma22</v>
      </c>
      <c r="P278" s="185">
        <f>TPG!I278</f>
        <v>0</v>
      </c>
      <c r="Q278" s="117" t="b">
        <v>1</v>
      </c>
      <c r="R278" s="117" t="b">
        <v>1</v>
      </c>
      <c r="S278" s="117" t="b">
        <v>1</v>
      </c>
    </row>
    <row r="279" spans="1:19" x14ac:dyDescent="0.25">
      <c r="A279" s="117" t="s">
        <v>1312</v>
      </c>
      <c r="B279" s="180">
        <v>1</v>
      </c>
      <c r="C279" s="117">
        <v>2</v>
      </c>
      <c r="D279" s="181">
        <f>TPG!J279</f>
        <v>0</v>
      </c>
      <c r="E279" s="117" t="b">
        <v>1</v>
      </c>
      <c r="F279" s="182" t="str">
        <f>RIGHT(TPG!C279,4)&amp;"."&amp;TPG!M279&amp;"."&amp;TPG!K279&amp;"."&amp;TPGPAY!$C$5</f>
        <v>...Ma22</v>
      </c>
      <c r="G279" s="183">
        <f t="shared" ca="1" si="8"/>
        <v>44697</v>
      </c>
      <c r="H279" s="316" cm="1">
        <f t="array" ref="H279">-IF(SUMPRODUCT((TPG!$Q$19:$AB$19=$B$5)*TPG!Q279:AB279)&lt;0,SUMPRODUCT((TPG!$Q$19:$AB$19=$B$5)*TPG!Q279:AB279),0)</f>
        <v>0</v>
      </c>
      <c r="I279" s="115">
        <f t="shared" ca="1" si="9"/>
        <v>44697</v>
      </c>
      <c r="J279" s="117">
        <v>3</v>
      </c>
      <c r="K279" s="117" t="b">
        <v>1</v>
      </c>
      <c r="L279" s="117" t="s">
        <v>1313</v>
      </c>
      <c r="M279" s="117" t="b">
        <v>1</v>
      </c>
      <c r="N279" s="117" t="s">
        <v>1276</v>
      </c>
      <c r="O279" s="182" t="str">
        <f>LEFT(TPG!D279,19)&amp;"."&amp;TPGCR!F279</f>
        <v>....Ma22</v>
      </c>
      <c r="P279" s="185">
        <f>TPG!I279</f>
        <v>0</v>
      </c>
      <c r="Q279" s="117" t="b">
        <v>1</v>
      </c>
      <c r="R279" s="117" t="b">
        <v>1</v>
      </c>
      <c r="S279" s="117" t="b">
        <v>1</v>
      </c>
    </row>
    <row r="280" spans="1:19" x14ac:dyDescent="0.25">
      <c r="A280" s="117" t="s">
        <v>1312</v>
      </c>
      <c r="B280" s="180">
        <v>1</v>
      </c>
      <c r="C280" s="117">
        <v>2</v>
      </c>
      <c r="D280" s="181">
        <f>TPG!J280</f>
        <v>0</v>
      </c>
      <c r="E280" s="117" t="b">
        <v>1</v>
      </c>
      <c r="F280" s="182" t="str">
        <f>RIGHT(TPG!C280,4)&amp;"."&amp;TPG!M280&amp;"."&amp;TPG!K280&amp;"."&amp;TPGPAY!$C$5</f>
        <v>...Ma22</v>
      </c>
      <c r="G280" s="183">
        <f t="shared" ca="1" si="8"/>
        <v>44697</v>
      </c>
      <c r="H280" s="316" cm="1">
        <f t="array" ref="H280">-IF(SUMPRODUCT((TPG!$Q$19:$AB$19=$B$5)*TPG!Q280:AB280)&lt;0,SUMPRODUCT((TPG!$Q$19:$AB$19=$B$5)*TPG!Q280:AB280),0)</f>
        <v>0</v>
      </c>
      <c r="I280" s="115">
        <f t="shared" ca="1" si="9"/>
        <v>44697</v>
      </c>
      <c r="J280" s="117">
        <v>3</v>
      </c>
      <c r="K280" s="117" t="b">
        <v>1</v>
      </c>
      <c r="L280" s="117" t="s">
        <v>1313</v>
      </c>
      <c r="M280" s="117" t="b">
        <v>1</v>
      </c>
      <c r="N280" s="117" t="s">
        <v>1276</v>
      </c>
      <c r="O280" s="182" t="str">
        <f>LEFT(TPG!D280,19)&amp;"."&amp;TPGCR!F280</f>
        <v>....Ma22</v>
      </c>
      <c r="P280" s="185">
        <f>TPG!I280</f>
        <v>0</v>
      </c>
      <c r="Q280" s="117" t="b">
        <v>1</v>
      </c>
      <c r="R280" s="117" t="b">
        <v>1</v>
      </c>
      <c r="S280" s="117" t="b">
        <v>1</v>
      </c>
    </row>
    <row r="281" spans="1:19" x14ac:dyDescent="0.25">
      <c r="A281" s="117" t="s">
        <v>1312</v>
      </c>
      <c r="B281" s="180">
        <v>1</v>
      </c>
      <c r="C281" s="117">
        <v>2</v>
      </c>
      <c r="D281" s="181">
        <f>TPG!J281</f>
        <v>0</v>
      </c>
      <c r="E281" s="117" t="b">
        <v>1</v>
      </c>
      <c r="F281" s="182" t="str">
        <f>RIGHT(TPG!C281,4)&amp;"."&amp;TPG!M281&amp;"."&amp;TPG!K281&amp;"."&amp;TPGPAY!$C$5</f>
        <v>...Ma22</v>
      </c>
      <c r="G281" s="183">
        <f t="shared" ca="1" si="8"/>
        <v>44697</v>
      </c>
      <c r="H281" s="316" cm="1">
        <f t="array" ref="H281">-IF(SUMPRODUCT((TPG!$Q$19:$AB$19=$B$5)*TPG!Q281:AB281)&lt;0,SUMPRODUCT((TPG!$Q$19:$AB$19=$B$5)*TPG!Q281:AB281),0)</f>
        <v>0</v>
      </c>
      <c r="I281" s="115">
        <f t="shared" ca="1" si="9"/>
        <v>44697</v>
      </c>
      <c r="J281" s="117">
        <v>3</v>
      </c>
      <c r="K281" s="117" t="b">
        <v>1</v>
      </c>
      <c r="L281" s="117" t="s">
        <v>1313</v>
      </c>
      <c r="M281" s="117" t="b">
        <v>1</v>
      </c>
      <c r="N281" s="117" t="s">
        <v>1276</v>
      </c>
      <c r="O281" s="182" t="str">
        <f>LEFT(TPG!D281,19)&amp;"."&amp;TPGCR!F281</f>
        <v>....Ma22</v>
      </c>
      <c r="P281" s="185">
        <f>TPG!I281</f>
        <v>0</v>
      </c>
      <c r="Q281" s="117" t="b">
        <v>1</v>
      </c>
      <c r="R281" s="117" t="b">
        <v>1</v>
      </c>
      <c r="S281" s="117" t="b">
        <v>1</v>
      </c>
    </row>
    <row r="282" spans="1:19" x14ac:dyDescent="0.25">
      <c r="A282" s="117" t="s">
        <v>1312</v>
      </c>
      <c r="B282" s="180">
        <v>1</v>
      </c>
      <c r="C282" s="117">
        <v>2</v>
      </c>
      <c r="D282" s="181">
        <f>TPG!J282</f>
        <v>0</v>
      </c>
      <c r="E282" s="117" t="b">
        <v>1</v>
      </c>
      <c r="F282" s="182" t="str">
        <f>RIGHT(TPG!C282,4)&amp;"."&amp;TPG!M282&amp;"."&amp;TPG!K282&amp;"."&amp;TPGPAY!$C$5</f>
        <v>...Ma22</v>
      </c>
      <c r="G282" s="183">
        <f t="shared" ca="1" si="8"/>
        <v>44697</v>
      </c>
      <c r="H282" s="316" cm="1">
        <f t="array" ref="H282">-IF(SUMPRODUCT((TPG!$Q$19:$AB$19=$B$5)*TPG!Q282:AB282)&lt;0,SUMPRODUCT((TPG!$Q$19:$AB$19=$B$5)*TPG!Q282:AB282),0)</f>
        <v>0</v>
      </c>
      <c r="I282" s="115">
        <f t="shared" ca="1" si="9"/>
        <v>44697</v>
      </c>
      <c r="J282" s="117">
        <v>3</v>
      </c>
      <c r="K282" s="117" t="b">
        <v>1</v>
      </c>
      <c r="L282" s="117" t="s">
        <v>1313</v>
      </c>
      <c r="M282" s="117" t="b">
        <v>1</v>
      </c>
      <c r="N282" s="117" t="s">
        <v>1276</v>
      </c>
      <c r="O282" s="182" t="str">
        <f>LEFT(TPG!D282,19)&amp;"."&amp;TPGCR!F282</f>
        <v>....Ma22</v>
      </c>
      <c r="P282" s="185">
        <f>TPG!I282</f>
        <v>0</v>
      </c>
      <c r="Q282" s="117" t="b">
        <v>1</v>
      </c>
      <c r="R282" s="117" t="b">
        <v>1</v>
      </c>
      <c r="S282" s="117" t="b">
        <v>1</v>
      </c>
    </row>
    <row r="283" spans="1:19" x14ac:dyDescent="0.25">
      <c r="A283" s="117" t="s">
        <v>1312</v>
      </c>
      <c r="B283" s="180">
        <v>1</v>
      </c>
      <c r="C283" s="117">
        <v>2</v>
      </c>
      <c r="D283" s="181">
        <f>TPG!J283</f>
        <v>0</v>
      </c>
      <c r="E283" s="117" t="b">
        <v>1</v>
      </c>
      <c r="F283" s="182" t="str">
        <f>RIGHT(TPG!C283,4)&amp;"."&amp;TPG!M283&amp;"."&amp;TPG!K283&amp;"."&amp;TPGPAY!$C$5</f>
        <v>...Ma22</v>
      </c>
      <c r="G283" s="183">
        <f t="shared" ca="1" si="8"/>
        <v>44697</v>
      </c>
      <c r="H283" s="316" cm="1">
        <f t="array" ref="H283">-IF(SUMPRODUCT((TPG!$Q$19:$AB$19=$B$5)*TPG!Q283:AB283)&lt;0,SUMPRODUCT((TPG!$Q$19:$AB$19=$B$5)*TPG!Q283:AB283),0)</f>
        <v>0</v>
      </c>
      <c r="I283" s="115">
        <f t="shared" ca="1" si="9"/>
        <v>44697</v>
      </c>
      <c r="J283" s="117">
        <v>3</v>
      </c>
      <c r="K283" s="117" t="b">
        <v>1</v>
      </c>
      <c r="L283" s="117" t="s">
        <v>1313</v>
      </c>
      <c r="M283" s="117" t="b">
        <v>1</v>
      </c>
      <c r="N283" s="117" t="s">
        <v>1276</v>
      </c>
      <c r="O283" s="182" t="str">
        <f>LEFT(TPG!D283,19)&amp;"."&amp;TPGCR!F283</f>
        <v>....Ma22</v>
      </c>
      <c r="P283" s="185">
        <f>TPG!I283</f>
        <v>0</v>
      </c>
      <c r="Q283" s="117" t="b">
        <v>1</v>
      </c>
      <c r="R283" s="117" t="b">
        <v>1</v>
      </c>
      <c r="S283" s="117" t="b">
        <v>1</v>
      </c>
    </row>
    <row r="284" spans="1:19" x14ac:dyDescent="0.25">
      <c r="A284" s="117" t="s">
        <v>1312</v>
      </c>
      <c r="B284" s="180">
        <v>1</v>
      </c>
      <c r="C284" s="117">
        <v>2</v>
      </c>
      <c r="D284" s="181">
        <f>TPG!J284</f>
        <v>0</v>
      </c>
      <c r="E284" s="117" t="b">
        <v>1</v>
      </c>
      <c r="F284" s="182" t="str">
        <f>RIGHT(TPG!C284,4)&amp;"."&amp;TPG!M284&amp;"."&amp;TPG!K284&amp;"."&amp;TPGPAY!$C$5</f>
        <v>...Ma22</v>
      </c>
      <c r="G284" s="183">
        <f t="shared" ca="1" si="8"/>
        <v>44697</v>
      </c>
      <c r="H284" s="316" cm="1">
        <f t="array" ref="H284">-IF(SUMPRODUCT((TPG!$Q$19:$AB$19=$B$5)*TPG!Q284:AB284)&lt;0,SUMPRODUCT((TPG!$Q$19:$AB$19=$B$5)*TPG!Q284:AB284),0)</f>
        <v>0</v>
      </c>
      <c r="I284" s="115">
        <f t="shared" ca="1" si="9"/>
        <v>44697</v>
      </c>
      <c r="J284" s="117">
        <v>3</v>
      </c>
      <c r="K284" s="117" t="b">
        <v>1</v>
      </c>
      <c r="L284" s="117" t="s">
        <v>1313</v>
      </c>
      <c r="M284" s="117" t="b">
        <v>1</v>
      </c>
      <c r="N284" s="117" t="s">
        <v>1276</v>
      </c>
      <c r="O284" s="182" t="str">
        <f>LEFT(TPG!D284,19)&amp;"."&amp;TPGCR!F284</f>
        <v>....Ma22</v>
      </c>
      <c r="P284" s="185">
        <f>TPG!I284</f>
        <v>0</v>
      </c>
      <c r="Q284" s="117" t="b">
        <v>1</v>
      </c>
      <c r="R284" s="117" t="b">
        <v>1</v>
      </c>
      <c r="S284" s="117" t="b">
        <v>1</v>
      </c>
    </row>
    <row r="285" spans="1:19" x14ac:dyDescent="0.25">
      <c r="A285" s="117" t="s">
        <v>1312</v>
      </c>
      <c r="B285" s="180">
        <v>1</v>
      </c>
      <c r="C285" s="117">
        <v>2</v>
      </c>
      <c r="D285" s="181">
        <f>TPG!J285</f>
        <v>0</v>
      </c>
      <c r="E285" s="117" t="b">
        <v>1</v>
      </c>
      <c r="F285" s="182" t="str">
        <f>RIGHT(TPG!C285,4)&amp;"."&amp;TPG!M285&amp;"."&amp;TPG!K285&amp;"."&amp;TPGPAY!$C$5</f>
        <v>...Ma22</v>
      </c>
      <c r="G285" s="183">
        <f t="shared" ca="1" si="8"/>
        <v>44697</v>
      </c>
      <c r="H285" s="316" cm="1">
        <f t="array" ref="H285">-IF(SUMPRODUCT((TPG!$Q$19:$AB$19=$B$5)*TPG!Q285:AB285)&lt;0,SUMPRODUCT((TPG!$Q$19:$AB$19=$B$5)*TPG!Q285:AB285),0)</f>
        <v>0</v>
      </c>
      <c r="I285" s="115">
        <f t="shared" ca="1" si="9"/>
        <v>44697</v>
      </c>
      <c r="J285" s="117">
        <v>3</v>
      </c>
      <c r="K285" s="117" t="b">
        <v>1</v>
      </c>
      <c r="L285" s="117" t="s">
        <v>1313</v>
      </c>
      <c r="M285" s="117" t="b">
        <v>1</v>
      </c>
      <c r="N285" s="117" t="s">
        <v>1276</v>
      </c>
      <c r="O285" s="182" t="str">
        <f>LEFT(TPG!D285,19)&amp;"."&amp;TPGCR!F285</f>
        <v>....Ma22</v>
      </c>
      <c r="P285" s="185">
        <f>TPG!I285</f>
        <v>0</v>
      </c>
      <c r="Q285" s="117" t="b">
        <v>1</v>
      </c>
      <c r="R285" s="117" t="b">
        <v>1</v>
      </c>
      <c r="S285" s="117" t="b">
        <v>1</v>
      </c>
    </row>
    <row r="286" spans="1:19" x14ac:dyDescent="0.25">
      <c r="A286" s="117" t="s">
        <v>1312</v>
      </c>
      <c r="B286" s="180">
        <v>1</v>
      </c>
      <c r="C286" s="117">
        <v>2</v>
      </c>
      <c r="D286" s="181">
        <f>TPG!J286</f>
        <v>0</v>
      </c>
      <c r="E286" s="117" t="b">
        <v>1</v>
      </c>
      <c r="F286" s="182" t="str">
        <f>RIGHT(TPG!C286,4)&amp;"."&amp;TPG!M286&amp;"."&amp;TPG!K286&amp;"."&amp;TPGPAY!$C$5</f>
        <v>...Ma22</v>
      </c>
      <c r="G286" s="183">
        <f t="shared" ca="1" si="8"/>
        <v>44697</v>
      </c>
      <c r="H286" s="316" cm="1">
        <f t="array" ref="H286">-IF(SUMPRODUCT((TPG!$Q$19:$AB$19=$B$5)*TPG!Q286:AB286)&lt;0,SUMPRODUCT((TPG!$Q$19:$AB$19=$B$5)*TPG!Q286:AB286),0)</f>
        <v>0</v>
      </c>
      <c r="I286" s="115">
        <f t="shared" ca="1" si="9"/>
        <v>44697</v>
      </c>
      <c r="J286" s="117">
        <v>3</v>
      </c>
      <c r="K286" s="117" t="b">
        <v>1</v>
      </c>
      <c r="L286" s="117" t="s">
        <v>1313</v>
      </c>
      <c r="M286" s="117" t="b">
        <v>1</v>
      </c>
      <c r="N286" s="117" t="s">
        <v>1276</v>
      </c>
      <c r="O286" s="182" t="str">
        <f>LEFT(TPG!D286,19)&amp;"."&amp;TPGCR!F286</f>
        <v>....Ma22</v>
      </c>
      <c r="P286" s="185">
        <f>TPG!I286</f>
        <v>0</v>
      </c>
      <c r="Q286" s="117" t="b">
        <v>1</v>
      </c>
      <c r="R286" s="117" t="b">
        <v>1</v>
      </c>
      <c r="S286" s="117" t="b">
        <v>1</v>
      </c>
    </row>
    <row r="287" spans="1:19" x14ac:dyDescent="0.25">
      <c r="A287" s="117" t="s">
        <v>1312</v>
      </c>
      <c r="B287" s="180">
        <v>1</v>
      </c>
      <c r="C287" s="117">
        <v>2</v>
      </c>
      <c r="D287" s="181">
        <f>TPG!J287</f>
        <v>0</v>
      </c>
      <c r="E287" s="117" t="b">
        <v>1</v>
      </c>
      <c r="F287" s="182" t="str">
        <f>RIGHT(TPG!C287,4)&amp;"."&amp;TPG!M287&amp;"."&amp;TPG!K287&amp;"."&amp;TPGPAY!$C$5</f>
        <v>...Ma22</v>
      </c>
      <c r="G287" s="183">
        <f t="shared" ca="1" si="8"/>
        <v>44697</v>
      </c>
      <c r="H287" s="316" cm="1">
        <f t="array" ref="H287">-IF(SUMPRODUCT((TPG!$Q$19:$AB$19=$B$5)*TPG!Q287:AB287)&lt;0,SUMPRODUCT((TPG!$Q$19:$AB$19=$B$5)*TPG!Q287:AB287),0)</f>
        <v>0</v>
      </c>
      <c r="I287" s="115">
        <f t="shared" ca="1" si="9"/>
        <v>44697</v>
      </c>
      <c r="J287" s="117">
        <v>3</v>
      </c>
      <c r="K287" s="117" t="b">
        <v>1</v>
      </c>
      <c r="L287" s="117" t="s">
        <v>1313</v>
      </c>
      <c r="M287" s="117" t="b">
        <v>1</v>
      </c>
      <c r="N287" s="117" t="s">
        <v>1276</v>
      </c>
      <c r="O287" s="182" t="str">
        <f>LEFT(TPG!D287,19)&amp;"."&amp;TPGCR!F287</f>
        <v>....Ma22</v>
      </c>
      <c r="P287" s="185">
        <f>TPG!I287</f>
        <v>0</v>
      </c>
      <c r="Q287" s="117" t="b">
        <v>1</v>
      </c>
      <c r="R287" s="117" t="b">
        <v>1</v>
      </c>
      <c r="S287" s="117" t="b">
        <v>1</v>
      </c>
    </row>
    <row r="288" spans="1:19" x14ac:dyDescent="0.25">
      <c r="A288" s="117" t="s">
        <v>1312</v>
      </c>
      <c r="B288" s="180">
        <v>1</v>
      </c>
      <c r="C288" s="117">
        <v>2</v>
      </c>
      <c r="D288" s="181">
        <f>TPG!J288</f>
        <v>0</v>
      </c>
      <c r="E288" s="117" t="b">
        <v>1</v>
      </c>
      <c r="F288" s="182" t="str">
        <f>RIGHT(TPG!C288,4)&amp;"."&amp;TPG!M288&amp;"."&amp;TPG!K288&amp;"."&amp;TPGPAY!$C$5</f>
        <v>...Ma22</v>
      </c>
      <c r="G288" s="183">
        <f t="shared" ca="1" si="8"/>
        <v>44697</v>
      </c>
      <c r="H288" s="316" cm="1">
        <f t="array" ref="H288">-IF(SUMPRODUCT((TPG!$Q$19:$AB$19=$B$5)*TPG!Q288:AB288)&lt;0,SUMPRODUCT((TPG!$Q$19:$AB$19=$B$5)*TPG!Q288:AB288),0)</f>
        <v>0</v>
      </c>
      <c r="I288" s="115">
        <f t="shared" ca="1" si="9"/>
        <v>44697</v>
      </c>
      <c r="J288" s="117">
        <v>3</v>
      </c>
      <c r="K288" s="117" t="b">
        <v>1</v>
      </c>
      <c r="L288" s="117" t="s">
        <v>1313</v>
      </c>
      <c r="M288" s="117" t="b">
        <v>1</v>
      </c>
      <c r="N288" s="117" t="s">
        <v>1276</v>
      </c>
      <c r="O288" s="182" t="str">
        <f>LEFT(TPG!D288,19)&amp;"."&amp;TPGCR!F288</f>
        <v>....Ma22</v>
      </c>
      <c r="P288" s="185">
        <f>TPG!I288</f>
        <v>0</v>
      </c>
      <c r="Q288" s="117" t="b">
        <v>1</v>
      </c>
      <c r="R288" s="117" t="b">
        <v>1</v>
      </c>
      <c r="S288" s="117" t="b">
        <v>1</v>
      </c>
    </row>
    <row r="289" spans="1:19" x14ac:dyDescent="0.25">
      <c r="A289" s="117" t="s">
        <v>1312</v>
      </c>
      <c r="B289" s="180">
        <v>1</v>
      </c>
      <c r="C289" s="117">
        <v>2</v>
      </c>
      <c r="D289" s="181">
        <f>TPG!J289</f>
        <v>0</v>
      </c>
      <c r="E289" s="117" t="b">
        <v>1</v>
      </c>
      <c r="F289" s="182" t="str">
        <f>RIGHT(TPG!C289,4)&amp;"."&amp;TPG!M289&amp;"."&amp;TPG!K289&amp;"."&amp;TPGPAY!$C$5</f>
        <v>...Ma22</v>
      </c>
      <c r="G289" s="183">
        <f t="shared" ca="1" si="8"/>
        <v>44697</v>
      </c>
      <c r="H289" s="316" cm="1">
        <f t="array" ref="H289">-IF(SUMPRODUCT((TPG!$Q$19:$AB$19=$B$5)*TPG!Q289:AB289)&lt;0,SUMPRODUCT((TPG!$Q$19:$AB$19=$B$5)*TPG!Q289:AB289),0)</f>
        <v>0</v>
      </c>
      <c r="I289" s="115">
        <f t="shared" ca="1" si="9"/>
        <v>44697</v>
      </c>
      <c r="J289" s="117">
        <v>3</v>
      </c>
      <c r="K289" s="117" t="b">
        <v>1</v>
      </c>
      <c r="L289" s="117" t="s">
        <v>1313</v>
      </c>
      <c r="M289" s="117" t="b">
        <v>1</v>
      </c>
      <c r="N289" s="117" t="s">
        <v>1276</v>
      </c>
      <c r="O289" s="182" t="str">
        <f>LEFT(TPG!D289,19)&amp;"."&amp;TPGCR!F289</f>
        <v>....Ma22</v>
      </c>
      <c r="P289" s="185">
        <f>TPG!I289</f>
        <v>0</v>
      </c>
      <c r="Q289" s="117" t="b">
        <v>1</v>
      </c>
      <c r="R289" s="117" t="b">
        <v>1</v>
      </c>
      <c r="S289" s="117" t="b">
        <v>1</v>
      </c>
    </row>
    <row r="290" spans="1:19" x14ac:dyDescent="0.25">
      <c r="A290" s="117" t="s">
        <v>1312</v>
      </c>
      <c r="B290" s="180">
        <v>1</v>
      </c>
      <c r="C290" s="117">
        <v>2</v>
      </c>
      <c r="D290" s="181">
        <f>TPG!J290</f>
        <v>0</v>
      </c>
      <c r="E290" s="117" t="b">
        <v>1</v>
      </c>
      <c r="F290" s="182" t="str">
        <f>RIGHT(TPG!C290,4)&amp;"."&amp;TPG!M290&amp;"."&amp;TPG!K290&amp;"."&amp;TPGPAY!$C$5</f>
        <v>...Ma22</v>
      </c>
      <c r="G290" s="183">
        <f t="shared" ca="1" si="8"/>
        <v>44697</v>
      </c>
      <c r="H290" s="316" cm="1">
        <f t="array" ref="H290">-IF(SUMPRODUCT((TPG!$Q$19:$AB$19=$B$5)*TPG!Q290:AB290)&lt;0,SUMPRODUCT((TPG!$Q$19:$AB$19=$B$5)*TPG!Q290:AB290),0)</f>
        <v>0</v>
      </c>
      <c r="I290" s="115">
        <f t="shared" ca="1" si="9"/>
        <v>44697</v>
      </c>
      <c r="J290" s="117">
        <v>3</v>
      </c>
      <c r="K290" s="117" t="b">
        <v>1</v>
      </c>
      <c r="L290" s="117" t="s">
        <v>1313</v>
      </c>
      <c r="M290" s="117" t="b">
        <v>1</v>
      </c>
      <c r="N290" s="117" t="s">
        <v>1276</v>
      </c>
      <c r="O290" s="182" t="str">
        <f>LEFT(TPG!D290,19)&amp;"."&amp;TPGCR!F290</f>
        <v>....Ma22</v>
      </c>
      <c r="P290" s="185">
        <f>TPG!I290</f>
        <v>0</v>
      </c>
      <c r="Q290" s="117" t="b">
        <v>1</v>
      </c>
      <c r="R290" s="117" t="b">
        <v>1</v>
      </c>
      <c r="S290" s="117" t="b">
        <v>1</v>
      </c>
    </row>
    <row r="291" spans="1:19" x14ac:dyDescent="0.25">
      <c r="A291" s="117" t="s">
        <v>1312</v>
      </c>
      <c r="B291" s="180">
        <v>1</v>
      </c>
      <c r="C291" s="117">
        <v>2</v>
      </c>
      <c r="D291" s="181">
        <f>TPG!J291</f>
        <v>0</v>
      </c>
      <c r="E291" s="117" t="b">
        <v>1</v>
      </c>
      <c r="F291" s="182" t="str">
        <f>RIGHT(TPG!C291,4)&amp;"."&amp;TPG!M291&amp;"."&amp;TPG!K291&amp;"."&amp;TPGPAY!$C$5</f>
        <v>...Ma22</v>
      </c>
      <c r="G291" s="183">
        <f t="shared" ca="1" si="8"/>
        <v>44697</v>
      </c>
      <c r="H291" s="316" cm="1">
        <f t="array" ref="H291">-IF(SUMPRODUCT((TPG!$Q$19:$AB$19=$B$5)*TPG!Q291:AB291)&lt;0,SUMPRODUCT((TPG!$Q$19:$AB$19=$B$5)*TPG!Q291:AB291),0)</f>
        <v>0</v>
      </c>
      <c r="I291" s="115">
        <f t="shared" ca="1" si="9"/>
        <v>44697</v>
      </c>
      <c r="J291" s="117">
        <v>3</v>
      </c>
      <c r="K291" s="117" t="b">
        <v>1</v>
      </c>
      <c r="L291" s="117" t="s">
        <v>1313</v>
      </c>
      <c r="M291" s="117" t="b">
        <v>1</v>
      </c>
      <c r="N291" s="117" t="s">
        <v>1276</v>
      </c>
      <c r="O291" s="182" t="str">
        <f>LEFT(TPG!D291,19)&amp;"."&amp;TPGCR!F291</f>
        <v>....Ma22</v>
      </c>
      <c r="P291" s="185">
        <f>TPG!I291</f>
        <v>0</v>
      </c>
      <c r="Q291" s="117" t="b">
        <v>1</v>
      </c>
      <c r="R291" s="117" t="b">
        <v>1</v>
      </c>
      <c r="S291" s="117" t="b">
        <v>1</v>
      </c>
    </row>
    <row r="292" spans="1:19" x14ac:dyDescent="0.25">
      <c r="A292" s="117" t="s">
        <v>1312</v>
      </c>
      <c r="B292" s="180">
        <v>1</v>
      </c>
      <c r="C292" s="117">
        <v>2</v>
      </c>
      <c r="D292" s="181">
        <f>TPG!J292</f>
        <v>0</v>
      </c>
      <c r="E292" s="117" t="b">
        <v>1</v>
      </c>
      <c r="F292" s="182" t="str">
        <f>RIGHT(TPG!C292,4)&amp;"."&amp;TPG!M292&amp;"."&amp;TPG!K292&amp;"."&amp;TPGPAY!$C$5</f>
        <v>...Ma22</v>
      </c>
      <c r="G292" s="183">
        <f t="shared" ca="1" si="8"/>
        <v>44697</v>
      </c>
      <c r="H292" s="316" cm="1">
        <f t="array" ref="H292">-IF(SUMPRODUCT((TPG!$Q$19:$AB$19=$B$5)*TPG!Q292:AB292)&lt;0,SUMPRODUCT((TPG!$Q$19:$AB$19=$B$5)*TPG!Q292:AB292),0)</f>
        <v>0</v>
      </c>
      <c r="I292" s="115">
        <f t="shared" ca="1" si="9"/>
        <v>44697</v>
      </c>
      <c r="J292" s="117">
        <v>3</v>
      </c>
      <c r="K292" s="117" t="b">
        <v>1</v>
      </c>
      <c r="L292" s="117" t="s">
        <v>1313</v>
      </c>
      <c r="M292" s="117" t="b">
        <v>1</v>
      </c>
      <c r="N292" s="117" t="s">
        <v>1276</v>
      </c>
      <c r="O292" s="182" t="str">
        <f>LEFT(TPG!D292,19)&amp;"."&amp;TPGCR!F292</f>
        <v>....Ma22</v>
      </c>
      <c r="P292" s="185">
        <f>TPG!I292</f>
        <v>0</v>
      </c>
      <c r="Q292" s="117" t="b">
        <v>1</v>
      </c>
      <c r="R292" s="117" t="b">
        <v>1</v>
      </c>
      <c r="S292" s="117" t="b">
        <v>1</v>
      </c>
    </row>
    <row r="293" spans="1:19" x14ac:dyDescent="0.25">
      <c r="A293" s="117" t="s">
        <v>1312</v>
      </c>
      <c r="B293" s="180">
        <v>1</v>
      </c>
      <c r="C293" s="117">
        <v>2</v>
      </c>
      <c r="D293" s="181">
        <f>TPG!J293</f>
        <v>0</v>
      </c>
      <c r="E293" s="117" t="b">
        <v>1</v>
      </c>
      <c r="F293" s="182" t="str">
        <f>RIGHT(TPG!C293,4)&amp;"."&amp;TPG!M293&amp;"."&amp;TPG!K293&amp;"."&amp;TPGPAY!$C$5</f>
        <v>...Ma22</v>
      </c>
      <c r="G293" s="183">
        <f t="shared" ca="1" si="8"/>
        <v>44697</v>
      </c>
      <c r="H293" s="316" cm="1">
        <f t="array" ref="H293">-IF(SUMPRODUCT((TPG!$Q$19:$AB$19=$B$5)*TPG!Q293:AB293)&lt;0,SUMPRODUCT((TPG!$Q$19:$AB$19=$B$5)*TPG!Q293:AB293),0)</f>
        <v>0</v>
      </c>
      <c r="I293" s="115">
        <f t="shared" ca="1" si="9"/>
        <v>44697</v>
      </c>
      <c r="J293" s="117">
        <v>3</v>
      </c>
      <c r="K293" s="117" t="b">
        <v>1</v>
      </c>
      <c r="L293" s="117" t="s">
        <v>1313</v>
      </c>
      <c r="M293" s="117" t="b">
        <v>1</v>
      </c>
      <c r="N293" s="117" t="s">
        <v>1276</v>
      </c>
      <c r="O293" s="182" t="str">
        <f>LEFT(TPG!D293,19)&amp;"."&amp;TPGCR!F293</f>
        <v>....Ma22</v>
      </c>
      <c r="P293" s="185">
        <f>TPG!I293</f>
        <v>0</v>
      </c>
      <c r="Q293" s="117" t="b">
        <v>1</v>
      </c>
      <c r="R293" s="117" t="b">
        <v>1</v>
      </c>
      <c r="S293" s="117" t="b">
        <v>1</v>
      </c>
    </row>
    <row r="294" spans="1:19" x14ac:dyDescent="0.25">
      <c r="A294" s="117" t="s">
        <v>1312</v>
      </c>
      <c r="B294" s="180">
        <v>1</v>
      </c>
      <c r="C294" s="117">
        <v>2</v>
      </c>
      <c r="D294" s="181">
        <f>TPG!J294</f>
        <v>0</v>
      </c>
      <c r="E294" s="117" t="b">
        <v>1</v>
      </c>
      <c r="F294" s="182" t="str">
        <f>RIGHT(TPG!C294,4)&amp;"."&amp;TPG!M294&amp;"."&amp;TPG!K294&amp;"."&amp;TPGPAY!$C$5</f>
        <v>...Ma22</v>
      </c>
      <c r="G294" s="183">
        <f t="shared" ca="1" si="8"/>
        <v>44697</v>
      </c>
      <c r="H294" s="316" cm="1">
        <f t="array" ref="H294">-IF(SUMPRODUCT((TPG!$Q$19:$AB$19=$B$5)*TPG!Q294:AB294)&lt;0,SUMPRODUCT((TPG!$Q$19:$AB$19=$B$5)*TPG!Q294:AB294),0)</f>
        <v>0</v>
      </c>
      <c r="I294" s="115">
        <f t="shared" ca="1" si="9"/>
        <v>44697</v>
      </c>
      <c r="J294" s="117">
        <v>3</v>
      </c>
      <c r="K294" s="117" t="b">
        <v>1</v>
      </c>
      <c r="L294" s="117" t="s">
        <v>1313</v>
      </c>
      <c r="M294" s="117" t="b">
        <v>1</v>
      </c>
      <c r="N294" s="117" t="s">
        <v>1276</v>
      </c>
      <c r="O294" s="182" t="str">
        <f>LEFT(TPG!D294,19)&amp;"."&amp;TPGCR!F294</f>
        <v>....Ma22</v>
      </c>
      <c r="P294" s="185">
        <f>TPG!I294</f>
        <v>0</v>
      </c>
      <c r="Q294" s="117" t="b">
        <v>1</v>
      </c>
      <c r="R294" s="117" t="b">
        <v>1</v>
      </c>
      <c r="S294" s="117" t="b">
        <v>1</v>
      </c>
    </row>
    <row r="295" spans="1:19" x14ac:dyDescent="0.25">
      <c r="A295" s="117" t="s">
        <v>1312</v>
      </c>
      <c r="B295" s="180">
        <v>1</v>
      </c>
      <c r="C295" s="117">
        <v>2</v>
      </c>
      <c r="D295" s="181">
        <f>TPG!J295</f>
        <v>0</v>
      </c>
      <c r="E295" s="117" t="b">
        <v>1</v>
      </c>
      <c r="F295" s="182" t="str">
        <f>RIGHT(TPG!C295,4)&amp;"."&amp;TPG!M295&amp;"."&amp;TPG!K295&amp;"."&amp;TPGPAY!$C$5</f>
        <v>...Ma22</v>
      </c>
      <c r="G295" s="183">
        <f t="shared" ca="1" si="8"/>
        <v>44697</v>
      </c>
      <c r="H295" s="316" cm="1">
        <f t="array" ref="H295">-IF(SUMPRODUCT((TPG!$Q$19:$AB$19=$B$5)*TPG!Q295:AB295)&lt;0,SUMPRODUCT((TPG!$Q$19:$AB$19=$B$5)*TPG!Q295:AB295),0)</f>
        <v>0</v>
      </c>
      <c r="I295" s="115">
        <f t="shared" ca="1" si="9"/>
        <v>44697</v>
      </c>
      <c r="J295" s="117">
        <v>3</v>
      </c>
      <c r="K295" s="117" t="b">
        <v>1</v>
      </c>
      <c r="L295" s="117" t="s">
        <v>1313</v>
      </c>
      <c r="M295" s="117" t="b">
        <v>1</v>
      </c>
      <c r="N295" s="117" t="s">
        <v>1276</v>
      </c>
      <c r="O295" s="182" t="str">
        <f>LEFT(TPG!D295,19)&amp;"."&amp;TPGCR!F295</f>
        <v>....Ma22</v>
      </c>
      <c r="P295" s="185">
        <f>TPG!I295</f>
        <v>0</v>
      </c>
      <c r="Q295" s="117" t="b">
        <v>1</v>
      </c>
      <c r="R295" s="117" t="b">
        <v>1</v>
      </c>
      <c r="S295" s="117" t="b">
        <v>1</v>
      </c>
    </row>
    <row r="296" spans="1:19" x14ac:dyDescent="0.25">
      <c r="A296" s="117" t="s">
        <v>1312</v>
      </c>
      <c r="B296" s="180">
        <v>1</v>
      </c>
      <c r="C296" s="117">
        <v>2</v>
      </c>
      <c r="D296" s="181">
        <f>TPG!J296</f>
        <v>0</v>
      </c>
      <c r="E296" s="117" t="b">
        <v>1</v>
      </c>
      <c r="F296" s="182" t="str">
        <f>RIGHT(TPG!C296,4)&amp;"."&amp;TPG!M296&amp;"."&amp;TPG!K296&amp;"."&amp;TPGPAY!$C$5</f>
        <v>...Ma22</v>
      </c>
      <c r="G296" s="183">
        <f t="shared" ca="1" si="8"/>
        <v>44697</v>
      </c>
      <c r="H296" s="316" cm="1">
        <f t="array" ref="H296">-IF(SUMPRODUCT((TPG!$Q$19:$AB$19=$B$5)*TPG!Q296:AB296)&lt;0,SUMPRODUCT((TPG!$Q$19:$AB$19=$B$5)*TPG!Q296:AB296),0)</f>
        <v>0</v>
      </c>
      <c r="I296" s="115">
        <f t="shared" ca="1" si="9"/>
        <v>44697</v>
      </c>
      <c r="J296" s="117">
        <v>3</v>
      </c>
      <c r="K296" s="117" t="b">
        <v>1</v>
      </c>
      <c r="L296" s="117" t="s">
        <v>1313</v>
      </c>
      <c r="M296" s="117" t="b">
        <v>1</v>
      </c>
      <c r="N296" s="117" t="s">
        <v>1276</v>
      </c>
      <c r="O296" s="182" t="str">
        <f>LEFT(TPG!D296,19)&amp;"."&amp;TPGCR!F296</f>
        <v>....Ma22</v>
      </c>
      <c r="P296" s="185">
        <f>TPG!I296</f>
        <v>0</v>
      </c>
      <c r="Q296" s="117" t="b">
        <v>1</v>
      </c>
      <c r="R296" s="117" t="b">
        <v>1</v>
      </c>
      <c r="S296" s="117" t="b">
        <v>1</v>
      </c>
    </row>
    <row r="297" spans="1:19" x14ac:dyDescent="0.25">
      <c r="A297" s="117" t="s">
        <v>1312</v>
      </c>
      <c r="B297" s="180">
        <v>1</v>
      </c>
      <c r="C297" s="117">
        <v>2</v>
      </c>
      <c r="D297" s="181">
        <f>TPG!J297</f>
        <v>0</v>
      </c>
      <c r="E297" s="117" t="b">
        <v>1</v>
      </c>
      <c r="F297" s="182" t="str">
        <f>RIGHT(TPG!C297,4)&amp;"."&amp;TPG!M297&amp;"."&amp;TPG!K297&amp;"."&amp;TPGPAY!$C$5</f>
        <v>...Ma22</v>
      </c>
      <c r="G297" s="183">
        <f t="shared" ca="1" si="8"/>
        <v>44697</v>
      </c>
      <c r="H297" s="316" cm="1">
        <f t="array" ref="H297">-IF(SUMPRODUCT((TPG!$Q$19:$AB$19=$B$5)*TPG!Q297:AB297)&lt;0,SUMPRODUCT((TPG!$Q$19:$AB$19=$B$5)*TPG!Q297:AB297),0)</f>
        <v>0</v>
      </c>
      <c r="I297" s="115">
        <f t="shared" ca="1" si="9"/>
        <v>44697</v>
      </c>
      <c r="J297" s="117">
        <v>3</v>
      </c>
      <c r="K297" s="117" t="b">
        <v>1</v>
      </c>
      <c r="L297" s="117" t="s">
        <v>1313</v>
      </c>
      <c r="M297" s="117" t="b">
        <v>1</v>
      </c>
      <c r="N297" s="117" t="s">
        <v>1276</v>
      </c>
      <c r="O297" s="182" t="str">
        <f>LEFT(TPG!D297,19)&amp;"."&amp;TPGCR!F297</f>
        <v>....Ma22</v>
      </c>
      <c r="P297" s="185">
        <f>TPG!I297</f>
        <v>0</v>
      </c>
      <c r="Q297" s="117" t="b">
        <v>1</v>
      </c>
      <c r="R297" s="117" t="b">
        <v>1</v>
      </c>
      <c r="S297" s="117" t="b">
        <v>1</v>
      </c>
    </row>
    <row r="298" spans="1:19" x14ac:dyDescent="0.25">
      <c r="A298" s="117" t="s">
        <v>1312</v>
      </c>
      <c r="B298" s="180">
        <v>1</v>
      </c>
      <c r="C298" s="117">
        <v>2</v>
      </c>
      <c r="D298" s="181">
        <f>TPG!J298</f>
        <v>0</v>
      </c>
      <c r="E298" s="117" t="b">
        <v>1</v>
      </c>
      <c r="F298" s="182" t="str">
        <f>RIGHT(TPG!C298,4)&amp;"."&amp;TPG!M298&amp;"."&amp;TPG!K298&amp;"."&amp;TPGPAY!$C$5</f>
        <v>...Ma22</v>
      </c>
      <c r="G298" s="183">
        <f t="shared" ca="1" si="8"/>
        <v>44697</v>
      </c>
      <c r="H298" s="316" cm="1">
        <f t="array" ref="H298">-IF(SUMPRODUCT((TPG!$Q$19:$AB$19=$B$5)*TPG!Q298:AB298)&lt;0,SUMPRODUCT((TPG!$Q$19:$AB$19=$B$5)*TPG!Q298:AB298),0)</f>
        <v>0</v>
      </c>
      <c r="I298" s="115">
        <f t="shared" ca="1" si="9"/>
        <v>44697</v>
      </c>
      <c r="J298" s="117">
        <v>3</v>
      </c>
      <c r="K298" s="117" t="b">
        <v>1</v>
      </c>
      <c r="L298" s="117" t="s">
        <v>1313</v>
      </c>
      <c r="M298" s="117" t="b">
        <v>1</v>
      </c>
      <c r="N298" s="117" t="s">
        <v>1276</v>
      </c>
      <c r="O298" s="182" t="str">
        <f>LEFT(TPG!D298,19)&amp;"."&amp;TPGCR!F298</f>
        <v>....Ma22</v>
      </c>
      <c r="P298" s="185">
        <f>TPG!I298</f>
        <v>0</v>
      </c>
      <c r="Q298" s="117" t="b">
        <v>1</v>
      </c>
      <c r="R298" s="117" t="b">
        <v>1</v>
      </c>
      <c r="S298" s="117" t="b">
        <v>1</v>
      </c>
    </row>
    <row r="299" spans="1:19" x14ac:dyDescent="0.25">
      <c r="A299" s="117" t="s">
        <v>1312</v>
      </c>
      <c r="B299" s="180">
        <v>1</v>
      </c>
      <c r="C299" s="117">
        <v>2</v>
      </c>
      <c r="D299" s="181">
        <f>TPG!J299</f>
        <v>0</v>
      </c>
      <c r="E299" s="117" t="b">
        <v>1</v>
      </c>
      <c r="F299" s="182" t="str">
        <f>RIGHT(TPG!C299,4)&amp;"."&amp;TPG!M299&amp;"."&amp;TPG!K299&amp;"."&amp;TPGPAY!$C$5</f>
        <v>...Ma22</v>
      </c>
      <c r="G299" s="183">
        <f t="shared" ca="1" si="8"/>
        <v>44697</v>
      </c>
      <c r="H299" s="316" cm="1">
        <f t="array" ref="H299">-IF(SUMPRODUCT((TPG!$Q$19:$AB$19=$B$5)*TPG!Q299:AB299)&lt;0,SUMPRODUCT((TPG!$Q$19:$AB$19=$B$5)*TPG!Q299:AB299),0)</f>
        <v>0</v>
      </c>
      <c r="I299" s="115">
        <f t="shared" ca="1" si="9"/>
        <v>44697</v>
      </c>
      <c r="J299" s="117">
        <v>3</v>
      </c>
      <c r="K299" s="117" t="b">
        <v>1</v>
      </c>
      <c r="L299" s="117" t="s">
        <v>1313</v>
      </c>
      <c r="M299" s="117" t="b">
        <v>1</v>
      </c>
      <c r="N299" s="117" t="s">
        <v>1276</v>
      </c>
      <c r="O299" s="182" t="str">
        <f>LEFT(TPG!D299,19)&amp;"."&amp;TPGCR!F299</f>
        <v>....Ma22</v>
      </c>
      <c r="P299" s="185">
        <f>TPG!I299</f>
        <v>0</v>
      </c>
      <c r="Q299" s="117" t="b">
        <v>1</v>
      </c>
      <c r="R299" s="117" t="b">
        <v>1</v>
      </c>
      <c r="S299" s="117" t="b">
        <v>1</v>
      </c>
    </row>
    <row r="300" spans="1:19" x14ac:dyDescent="0.25">
      <c r="A300" s="117" t="s">
        <v>1312</v>
      </c>
      <c r="B300" s="180">
        <v>1</v>
      </c>
      <c r="C300" s="117">
        <v>2</v>
      </c>
      <c r="D300" s="181">
        <f>TPG!J300</f>
        <v>0</v>
      </c>
      <c r="E300" s="117" t="b">
        <v>1</v>
      </c>
      <c r="F300" s="182" t="str">
        <f>RIGHT(TPG!C300,4)&amp;"."&amp;TPG!M300&amp;"."&amp;TPG!K300&amp;"."&amp;TPGPAY!$C$5</f>
        <v>...Ma22</v>
      </c>
      <c r="G300" s="183">
        <f t="shared" ca="1" si="8"/>
        <v>44697</v>
      </c>
      <c r="H300" s="316" cm="1">
        <f t="array" ref="H300">-IF(SUMPRODUCT((TPG!$Q$19:$AB$19=$B$5)*TPG!Q300:AB300)&lt;0,SUMPRODUCT((TPG!$Q$19:$AB$19=$B$5)*TPG!Q300:AB300),0)</f>
        <v>0</v>
      </c>
      <c r="I300" s="115">
        <f t="shared" ca="1" si="9"/>
        <v>44697</v>
      </c>
      <c r="J300" s="117">
        <v>3</v>
      </c>
      <c r="K300" s="117" t="b">
        <v>1</v>
      </c>
      <c r="L300" s="117" t="s">
        <v>1313</v>
      </c>
      <c r="M300" s="117" t="b">
        <v>1</v>
      </c>
      <c r="N300" s="117" t="s">
        <v>1276</v>
      </c>
      <c r="O300" s="182" t="str">
        <f>LEFT(TPG!D300,19)&amp;"."&amp;TPGCR!F300</f>
        <v>....Ma22</v>
      </c>
      <c r="P300" s="185">
        <f>TPG!I300</f>
        <v>0</v>
      </c>
      <c r="Q300" s="117" t="b">
        <v>1</v>
      </c>
      <c r="R300" s="117" t="b">
        <v>1</v>
      </c>
      <c r="S300" s="117" t="b">
        <v>1</v>
      </c>
    </row>
    <row r="301" spans="1:19" x14ac:dyDescent="0.25">
      <c r="A301" s="117" t="s">
        <v>1312</v>
      </c>
      <c r="B301" s="180">
        <v>1</v>
      </c>
      <c r="C301" s="117">
        <v>2</v>
      </c>
      <c r="D301" s="181">
        <f>TPG!J301</f>
        <v>0</v>
      </c>
      <c r="E301" s="117" t="b">
        <v>1</v>
      </c>
      <c r="F301" s="182" t="str">
        <f>RIGHT(TPG!C301,4)&amp;"."&amp;TPG!M301&amp;"."&amp;TPG!K301&amp;"."&amp;TPGPAY!$C$5</f>
        <v>...Ma22</v>
      </c>
      <c r="G301" s="183">
        <f t="shared" ca="1" si="8"/>
        <v>44697</v>
      </c>
      <c r="H301" s="316" cm="1">
        <f t="array" ref="H301">-IF(SUMPRODUCT((TPG!$Q$19:$AB$19=$B$5)*TPG!Q301:AB301)&lt;0,SUMPRODUCT((TPG!$Q$19:$AB$19=$B$5)*TPG!Q301:AB301),0)</f>
        <v>0</v>
      </c>
      <c r="I301" s="115">
        <f t="shared" ca="1" si="9"/>
        <v>44697</v>
      </c>
      <c r="J301" s="117">
        <v>3</v>
      </c>
      <c r="K301" s="117" t="b">
        <v>1</v>
      </c>
      <c r="L301" s="117" t="s">
        <v>1313</v>
      </c>
      <c r="M301" s="117" t="b">
        <v>1</v>
      </c>
      <c r="N301" s="117" t="s">
        <v>1276</v>
      </c>
      <c r="O301" s="182" t="str">
        <f>LEFT(TPG!D301,19)&amp;"."&amp;TPGCR!F301</f>
        <v>....Ma22</v>
      </c>
      <c r="P301" s="185">
        <f>TPG!I301</f>
        <v>0</v>
      </c>
      <c r="Q301" s="117" t="b">
        <v>1</v>
      </c>
      <c r="R301" s="117" t="b">
        <v>1</v>
      </c>
      <c r="S301" s="117" t="b">
        <v>1</v>
      </c>
    </row>
    <row r="302" spans="1:19" x14ac:dyDescent="0.25">
      <c r="A302" s="117" t="s">
        <v>1312</v>
      </c>
      <c r="B302" s="180">
        <v>1</v>
      </c>
      <c r="C302" s="117">
        <v>2</v>
      </c>
      <c r="D302" s="181">
        <f>TPG!J302</f>
        <v>0</v>
      </c>
      <c r="E302" s="117" t="b">
        <v>1</v>
      </c>
      <c r="F302" s="182" t="str">
        <f>RIGHT(TPG!C302,4)&amp;"."&amp;TPG!M302&amp;"."&amp;TPG!K302&amp;"."&amp;TPGPAY!$C$5</f>
        <v>...Ma22</v>
      </c>
      <c r="G302" s="183">
        <f t="shared" ca="1" si="8"/>
        <v>44697</v>
      </c>
      <c r="H302" s="316" cm="1">
        <f t="array" ref="H302">-IF(SUMPRODUCT((TPG!$Q$19:$AB$19=$B$5)*TPG!Q302:AB302)&lt;0,SUMPRODUCT((TPG!$Q$19:$AB$19=$B$5)*TPG!Q302:AB302),0)</f>
        <v>0</v>
      </c>
      <c r="I302" s="115">
        <f t="shared" ca="1" si="9"/>
        <v>44697</v>
      </c>
      <c r="J302" s="117">
        <v>3</v>
      </c>
      <c r="K302" s="117" t="b">
        <v>1</v>
      </c>
      <c r="L302" s="117" t="s">
        <v>1313</v>
      </c>
      <c r="M302" s="117" t="b">
        <v>1</v>
      </c>
      <c r="N302" s="117" t="s">
        <v>1276</v>
      </c>
      <c r="O302" s="182" t="str">
        <f>LEFT(TPG!D302,19)&amp;"."&amp;TPGCR!F302</f>
        <v>....Ma22</v>
      </c>
      <c r="P302" s="185">
        <f>TPG!I302</f>
        <v>0</v>
      </c>
      <c r="Q302" s="117" t="b">
        <v>1</v>
      </c>
      <c r="R302" s="117" t="b">
        <v>1</v>
      </c>
      <c r="S302" s="117" t="b">
        <v>1</v>
      </c>
    </row>
    <row r="303" spans="1:19" x14ac:dyDescent="0.25">
      <c r="A303" s="117" t="s">
        <v>1312</v>
      </c>
      <c r="B303" s="180">
        <v>1</v>
      </c>
      <c r="C303" s="117">
        <v>2</v>
      </c>
      <c r="D303" s="181">
        <f>TPG!J303</f>
        <v>0</v>
      </c>
      <c r="E303" s="117" t="b">
        <v>1</v>
      </c>
      <c r="F303" s="182" t="str">
        <f>RIGHT(TPG!C303,4)&amp;"."&amp;TPG!M303&amp;"."&amp;TPG!K303&amp;"."&amp;TPGPAY!$C$5</f>
        <v>...Ma22</v>
      </c>
      <c r="G303" s="183">
        <f t="shared" ca="1" si="8"/>
        <v>44697</v>
      </c>
      <c r="H303" s="316" cm="1">
        <f t="array" ref="H303">-IF(SUMPRODUCT((TPG!$Q$19:$AB$19=$B$5)*TPG!Q303:AB303)&lt;0,SUMPRODUCT((TPG!$Q$19:$AB$19=$B$5)*TPG!Q303:AB303),0)</f>
        <v>0</v>
      </c>
      <c r="I303" s="115">
        <f t="shared" ca="1" si="9"/>
        <v>44697</v>
      </c>
      <c r="J303" s="117">
        <v>3</v>
      </c>
      <c r="K303" s="117" t="b">
        <v>1</v>
      </c>
      <c r="L303" s="117" t="s">
        <v>1313</v>
      </c>
      <c r="M303" s="117" t="b">
        <v>1</v>
      </c>
      <c r="N303" s="117" t="s">
        <v>1276</v>
      </c>
      <c r="O303" s="182" t="str">
        <f>LEFT(TPG!D303,19)&amp;"."&amp;TPGCR!F303</f>
        <v>....Ma22</v>
      </c>
      <c r="P303" s="185">
        <f>TPG!I303</f>
        <v>0</v>
      </c>
      <c r="Q303" s="117" t="b">
        <v>1</v>
      </c>
      <c r="R303" s="117" t="b">
        <v>1</v>
      </c>
      <c r="S303" s="117" t="b">
        <v>1</v>
      </c>
    </row>
    <row r="304" spans="1:19" x14ac:dyDescent="0.25">
      <c r="A304" s="117" t="s">
        <v>1312</v>
      </c>
      <c r="B304" s="180">
        <v>1</v>
      </c>
      <c r="C304" s="117">
        <v>2</v>
      </c>
      <c r="D304" s="181">
        <f>TPG!J304</f>
        <v>0</v>
      </c>
      <c r="E304" s="117" t="b">
        <v>1</v>
      </c>
      <c r="F304" s="182" t="str">
        <f>RIGHT(TPG!C304,4)&amp;"."&amp;TPG!M304&amp;"."&amp;TPG!K304&amp;"."&amp;TPGPAY!$C$5</f>
        <v>...Ma22</v>
      </c>
      <c r="G304" s="183">
        <f t="shared" ca="1" si="8"/>
        <v>44697</v>
      </c>
      <c r="H304" s="316" cm="1">
        <f t="array" ref="H304">-IF(SUMPRODUCT((TPG!$Q$19:$AB$19=$B$5)*TPG!Q304:AB304)&lt;0,SUMPRODUCT((TPG!$Q$19:$AB$19=$B$5)*TPG!Q304:AB304),0)</f>
        <v>0</v>
      </c>
      <c r="I304" s="115">
        <f t="shared" ca="1" si="9"/>
        <v>44697</v>
      </c>
      <c r="J304" s="117">
        <v>3</v>
      </c>
      <c r="K304" s="117" t="b">
        <v>1</v>
      </c>
      <c r="L304" s="117" t="s">
        <v>1313</v>
      </c>
      <c r="M304" s="117" t="b">
        <v>1</v>
      </c>
      <c r="N304" s="117" t="s">
        <v>1276</v>
      </c>
      <c r="O304" s="182" t="str">
        <f>LEFT(TPG!D304,19)&amp;"."&amp;TPGCR!F304</f>
        <v>....Ma22</v>
      </c>
      <c r="P304" s="185">
        <f>TPG!I304</f>
        <v>0</v>
      </c>
      <c r="Q304" s="117" t="b">
        <v>1</v>
      </c>
      <c r="R304" s="117" t="b">
        <v>1</v>
      </c>
      <c r="S304" s="117" t="b">
        <v>1</v>
      </c>
    </row>
    <row r="305" spans="1:19" x14ac:dyDescent="0.25">
      <c r="A305" s="117" t="s">
        <v>1312</v>
      </c>
      <c r="B305" s="180">
        <v>1</v>
      </c>
      <c r="C305" s="117">
        <v>2</v>
      </c>
      <c r="D305" s="181">
        <f>TPG!J305</f>
        <v>0</v>
      </c>
      <c r="E305" s="117" t="b">
        <v>1</v>
      </c>
      <c r="F305" s="182" t="str">
        <f>RIGHT(TPG!C305,4)&amp;"."&amp;TPG!M305&amp;"."&amp;TPG!K305&amp;"."&amp;TPGPAY!$C$5</f>
        <v>...Ma22</v>
      </c>
      <c r="G305" s="183">
        <f t="shared" ca="1" si="8"/>
        <v>44697</v>
      </c>
      <c r="H305" s="316" cm="1">
        <f t="array" ref="H305">-IF(SUMPRODUCT((TPG!$Q$19:$AB$19=$B$5)*TPG!Q305:AB305)&lt;0,SUMPRODUCT((TPG!$Q$19:$AB$19=$B$5)*TPG!Q305:AB305),0)</f>
        <v>0</v>
      </c>
      <c r="I305" s="115">
        <f t="shared" ca="1" si="9"/>
        <v>44697</v>
      </c>
      <c r="J305" s="117">
        <v>3</v>
      </c>
      <c r="K305" s="117" t="b">
        <v>1</v>
      </c>
      <c r="L305" s="117" t="s">
        <v>1313</v>
      </c>
      <c r="M305" s="117" t="b">
        <v>1</v>
      </c>
      <c r="N305" s="117" t="s">
        <v>1276</v>
      </c>
      <c r="O305" s="182" t="str">
        <f>LEFT(TPG!D305,19)&amp;"."&amp;TPGCR!F305</f>
        <v>....Ma22</v>
      </c>
      <c r="P305" s="185">
        <f>TPG!I305</f>
        <v>0</v>
      </c>
      <c r="Q305" s="117" t="b">
        <v>1</v>
      </c>
      <c r="R305" s="117" t="b">
        <v>1</v>
      </c>
      <c r="S305" s="117" t="b">
        <v>1</v>
      </c>
    </row>
    <row r="306" spans="1:19" x14ac:dyDescent="0.25">
      <c r="A306" s="117" t="s">
        <v>1312</v>
      </c>
      <c r="B306" s="180">
        <v>1</v>
      </c>
      <c r="C306" s="117">
        <v>2</v>
      </c>
      <c r="D306" s="181">
        <f>TPG!J306</f>
        <v>0</v>
      </c>
      <c r="E306" s="117" t="b">
        <v>1</v>
      </c>
      <c r="F306" s="182" t="str">
        <f>RIGHT(TPG!C306,4)&amp;"."&amp;TPG!M306&amp;"."&amp;TPG!K306&amp;"."&amp;TPGPAY!$C$5</f>
        <v>...Ma22</v>
      </c>
      <c r="G306" s="183">
        <f t="shared" ca="1" si="8"/>
        <v>44697</v>
      </c>
      <c r="H306" s="316" cm="1">
        <f t="array" ref="H306">-IF(SUMPRODUCT((TPG!$Q$19:$AB$19=$B$5)*TPG!Q306:AB306)&lt;0,SUMPRODUCT((TPG!$Q$19:$AB$19=$B$5)*TPG!Q306:AB306),0)</f>
        <v>0</v>
      </c>
      <c r="I306" s="115">
        <f t="shared" ca="1" si="9"/>
        <v>44697</v>
      </c>
      <c r="J306" s="117">
        <v>3</v>
      </c>
      <c r="K306" s="117" t="b">
        <v>1</v>
      </c>
      <c r="L306" s="117" t="s">
        <v>1313</v>
      </c>
      <c r="M306" s="117" t="b">
        <v>1</v>
      </c>
      <c r="N306" s="117" t="s">
        <v>1276</v>
      </c>
      <c r="O306" s="182" t="str">
        <f>LEFT(TPG!D306,19)&amp;"."&amp;TPGCR!F306</f>
        <v>....Ma22</v>
      </c>
      <c r="P306" s="185">
        <f>TPG!I306</f>
        <v>0</v>
      </c>
      <c r="Q306" s="117" t="b">
        <v>1</v>
      </c>
      <c r="R306" s="117" t="b">
        <v>1</v>
      </c>
      <c r="S306" s="117" t="b">
        <v>1</v>
      </c>
    </row>
    <row r="307" spans="1:19" x14ac:dyDescent="0.25">
      <c r="A307" s="117" t="s">
        <v>1312</v>
      </c>
      <c r="B307" s="180">
        <v>1</v>
      </c>
      <c r="C307" s="117">
        <v>2</v>
      </c>
      <c r="D307" s="181">
        <f>TPG!J307</f>
        <v>0</v>
      </c>
      <c r="E307" s="117" t="b">
        <v>1</v>
      </c>
      <c r="F307" s="182" t="str">
        <f>RIGHT(TPG!C307,4)&amp;"."&amp;TPG!M307&amp;"."&amp;TPG!K307&amp;"."&amp;TPGPAY!$C$5</f>
        <v>...Ma22</v>
      </c>
      <c r="G307" s="183">
        <f t="shared" ca="1" si="8"/>
        <v>44697</v>
      </c>
      <c r="H307" s="316" cm="1">
        <f t="array" ref="H307">-IF(SUMPRODUCT((TPG!$Q$19:$AB$19=$B$5)*TPG!Q307:AB307)&lt;0,SUMPRODUCT((TPG!$Q$19:$AB$19=$B$5)*TPG!Q307:AB307),0)</f>
        <v>0</v>
      </c>
      <c r="I307" s="115">
        <f t="shared" ca="1" si="9"/>
        <v>44697</v>
      </c>
      <c r="J307" s="117">
        <v>3</v>
      </c>
      <c r="K307" s="117" t="b">
        <v>1</v>
      </c>
      <c r="L307" s="117" t="s">
        <v>1313</v>
      </c>
      <c r="M307" s="117" t="b">
        <v>1</v>
      </c>
      <c r="N307" s="117" t="s">
        <v>1276</v>
      </c>
      <c r="O307" s="182" t="str">
        <f>LEFT(TPG!D307,19)&amp;"."&amp;TPGCR!F307</f>
        <v>....Ma22</v>
      </c>
      <c r="P307" s="185">
        <f>TPG!I307</f>
        <v>0</v>
      </c>
      <c r="Q307" s="117" t="b">
        <v>1</v>
      </c>
      <c r="R307" s="117" t="b">
        <v>1</v>
      </c>
      <c r="S307" s="117" t="b">
        <v>1</v>
      </c>
    </row>
    <row r="308" spans="1:19" x14ac:dyDescent="0.25">
      <c r="A308" s="117" t="s">
        <v>1312</v>
      </c>
      <c r="B308" s="180">
        <v>1</v>
      </c>
      <c r="C308" s="117">
        <v>2</v>
      </c>
      <c r="D308" s="181">
        <f>TPG!J308</f>
        <v>0</v>
      </c>
      <c r="E308" s="117" t="b">
        <v>1</v>
      </c>
      <c r="F308" s="182" t="str">
        <f>RIGHT(TPG!C308,4)&amp;"."&amp;TPG!M308&amp;"."&amp;TPG!K308&amp;"."&amp;TPGPAY!$C$5</f>
        <v>...Ma22</v>
      </c>
      <c r="G308" s="183">
        <f t="shared" ca="1" si="8"/>
        <v>44697</v>
      </c>
      <c r="H308" s="316" cm="1">
        <f t="array" ref="H308">-IF(SUMPRODUCT((TPG!$Q$19:$AB$19=$B$5)*TPG!Q308:AB308)&lt;0,SUMPRODUCT((TPG!$Q$19:$AB$19=$B$5)*TPG!Q308:AB308),0)</f>
        <v>0</v>
      </c>
      <c r="I308" s="115">
        <f t="shared" ca="1" si="9"/>
        <v>44697</v>
      </c>
      <c r="J308" s="117">
        <v>3</v>
      </c>
      <c r="K308" s="117" t="b">
        <v>1</v>
      </c>
      <c r="L308" s="117" t="s">
        <v>1313</v>
      </c>
      <c r="M308" s="117" t="b">
        <v>1</v>
      </c>
      <c r="N308" s="117" t="s">
        <v>1276</v>
      </c>
      <c r="O308" s="182" t="str">
        <f>LEFT(TPG!D308,19)&amp;"."&amp;TPGCR!F308</f>
        <v>....Ma22</v>
      </c>
      <c r="P308" s="185">
        <f>TPG!I308</f>
        <v>0</v>
      </c>
      <c r="Q308" s="117" t="b">
        <v>1</v>
      </c>
      <c r="R308" s="117" t="b">
        <v>1</v>
      </c>
      <c r="S308" s="117" t="b">
        <v>1</v>
      </c>
    </row>
    <row r="309" spans="1:19" x14ac:dyDescent="0.25">
      <c r="A309" s="117" t="s">
        <v>1312</v>
      </c>
      <c r="B309" s="180">
        <v>1</v>
      </c>
      <c r="C309" s="117">
        <v>2</v>
      </c>
      <c r="D309" s="181">
        <f>TPG!J309</f>
        <v>0</v>
      </c>
      <c r="E309" s="117" t="b">
        <v>1</v>
      </c>
      <c r="F309" s="182" t="str">
        <f>RIGHT(TPG!C309,4)&amp;"."&amp;TPG!M309&amp;"."&amp;TPG!K309&amp;"."&amp;TPGPAY!$C$5</f>
        <v>...Ma22</v>
      </c>
      <c r="G309" s="183">
        <f t="shared" ca="1" si="8"/>
        <v>44697</v>
      </c>
      <c r="H309" s="316" cm="1">
        <f t="array" ref="H309">-IF(SUMPRODUCT((TPG!$Q$19:$AB$19=$B$5)*TPG!Q309:AB309)&lt;0,SUMPRODUCT((TPG!$Q$19:$AB$19=$B$5)*TPG!Q309:AB309),0)</f>
        <v>0</v>
      </c>
      <c r="I309" s="115">
        <f t="shared" ca="1" si="9"/>
        <v>44697</v>
      </c>
      <c r="J309" s="117">
        <v>3</v>
      </c>
      <c r="K309" s="117" t="b">
        <v>1</v>
      </c>
      <c r="L309" s="117" t="s">
        <v>1313</v>
      </c>
      <c r="M309" s="117" t="b">
        <v>1</v>
      </c>
      <c r="N309" s="117" t="s">
        <v>1276</v>
      </c>
      <c r="O309" s="182" t="str">
        <f>LEFT(TPG!D309,19)&amp;"."&amp;TPGCR!F309</f>
        <v>....Ma22</v>
      </c>
      <c r="P309" s="185">
        <f>TPG!I309</f>
        <v>0</v>
      </c>
      <c r="Q309" s="117" t="b">
        <v>1</v>
      </c>
      <c r="R309" s="117" t="b">
        <v>1</v>
      </c>
      <c r="S309" s="117" t="b">
        <v>1</v>
      </c>
    </row>
    <row r="310" spans="1:19" x14ac:dyDescent="0.25">
      <c r="A310" s="117" t="s">
        <v>1312</v>
      </c>
      <c r="B310" s="180">
        <v>1</v>
      </c>
      <c r="C310" s="117">
        <v>2</v>
      </c>
      <c r="D310" s="181">
        <f>TPG!J310</f>
        <v>0</v>
      </c>
      <c r="E310" s="117" t="b">
        <v>1</v>
      </c>
      <c r="F310" s="182" t="str">
        <f>RIGHT(TPG!C310,4)&amp;"."&amp;TPG!M310&amp;"."&amp;TPG!K310&amp;"."&amp;TPGPAY!$C$5</f>
        <v>...Ma22</v>
      </c>
      <c r="G310" s="183">
        <f t="shared" ca="1" si="8"/>
        <v>44697</v>
      </c>
      <c r="H310" s="316" cm="1">
        <f t="array" ref="H310">-IF(SUMPRODUCT((TPG!$Q$19:$AB$19=$B$5)*TPG!Q310:AB310)&lt;0,SUMPRODUCT((TPG!$Q$19:$AB$19=$B$5)*TPG!Q310:AB310),0)</f>
        <v>0</v>
      </c>
      <c r="I310" s="115">
        <f t="shared" ca="1" si="9"/>
        <v>44697</v>
      </c>
      <c r="J310" s="117">
        <v>3</v>
      </c>
      <c r="K310" s="117" t="b">
        <v>1</v>
      </c>
      <c r="L310" s="117" t="s">
        <v>1313</v>
      </c>
      <c r="M310" s="117" t="b">
        <v>1</v>
      </c>
      <c r="N310" s="117" t="s">
        <v>1276</v>
      </c>
      <c r="O310" s="182" t="str">
        <f>LEFT(TPG!D310,19)&amp;"."&amp;TPGCR!F310</f>
        <v>....Ma22</v>
      </c>
      <c r="P310" s="185">
        <f>TPG!I310</f>
        <v>0</v>
      </c>
      <c r="Q310" s="117" t="b">
        <v>1</v>
      </c>
      <c r="R310" s="117" t="b">
        <v>1</v>
      </c>
      <c r="S310" s="117" t="b">
        <v>1</v>
      </c>
    </row>
    <row r="311" spans="1:19" x14ac:dyDescent="0.25">
      <c r="A311" s="117" t="s">
        <v>1312</v>
      </c>
      <c r="B311" s="180">
        <v>1</v>
      </c>
      <c r="C311" s="117">
        <v>2</v>
      </c>
      <c r="D311" s="181">
        <f>TPG!J311</f>
        <v>0</v>
      </c>
      <c r="E311" s="117" t="b">
        <v>1</v>
      </c>
      <c r="F311" s="182" t="str">
        <f>RIGHT(TPG!C311,4)&amp;"."&amp;TPG!M311&amp;"."&amp;TPG!K311&amp;"."&amp;TPGPAY!$C$5</f>
        <v>...Ma22</v>
      </c>
      <c r="G311" s="183">
        <f t="shared" ca="1" si="8"/>
        <v>44697</v>
      </c>
      <c r="H311" s="316" cm="1">
        <f t="array" ref="H311">-IF(SUMPRODUCT((TPG!$Q$19:$AB$19=$B$5)*TPG!Q311:AB311)&lt;0,SUMPRODUCT((TPG!$Q$19:$AB$19=$B$5)*TPG!Q311:AB311),0)</f>
        <v>0</v>
      </c>
      <c r="I311" s="115">
        <f t="shared" ca="1" si="9"/>
        <v>44697</v>
      </c>
      <c r="J311" s="117">
        <v>3</v>
      </c>
      <c r="K311" s="117" t="b">
        <v>1</v>
      </c>
      <c r="L311" s="117" t="s">
        <v>1313</v>
      </c>
      <c r="M311" s="117" t="b">
        <v>1</v>
      </c>
      <c r="N311" s="117" t="s">
        <v>1276</v>
      </c>
      <c r="O311" s="182" t="str">
        <f>LEFT(TPG!D311,19)&amp;"."&amp;TPGCR!F311</f>
        <v>....Ma22</v>
      </c>
      <c r="P311" s="185">
        <f>TPG!I311</f>
        <v>0</v>
      </c>
      <c r="Q311" s="117" t="b">
        <v>1</v>
      </c>
      <c r="R311" s="117" t="b">
        <v>1</v>
      </c>
      <c r="S311" s="117" t="b">
        <v>1</v>
      </c>
    </row>
    <row r="312" spans="1:19" x14ac:dyDescent="0.25">
      <c r="A312" s="117" t="s">
        <v>1312</v>
      </c>
      <c r="B312" s="180">
        <v>1</v>
      </c>
      <c r="C312" s="117">
        <v>2</v>
      </c>
      <c r="D312" s="181">
        <f>TPG!J312</f>
        <v>0</v>
      </c>
      <c r="E312" s="117" t="b">
        <v>1</v>
      </c>
      <c r="F312" s="182" t="str">
        <f>RIGHT(TPG!C312,4)&amp;"."&amp;TPG!M312&amp;"."&amp;TPG!K312&amp;"."&amp;TPGPAY!$C$5</f>
        <v>...Ma22</v>
      </c>
      <c r="G312" s="183">
        <f t="shared" ca="1" si="8"/>
        <v>44697</v>
      </c>
      <c r="H312" s="316" cm="1">
        <f t="array" ref="H312">-IF(SUMPRODUCT((TPG!$Q$19:$AB$19=$B$5)*TPG!Q312:AB312)&lt;0,SUMPRODUCT((TPG!$Q$19:$AB$19=$B$5)*TPG!Q312:AB312),0)</f>
        <v>0</v>
      </c>
      <c r="I312" s="115">
        <f t="shared" ca="1" si="9"/>
        <v>44697</v>
      </c>
      <c r="J312" s="117">
        <v>3</v>
      </c>
      <c r="K312" s="117" t="b">
        <v>1</v>
      </c>
      <c r="L312" s="117" t="s">
        <v>1313</v>
      </c>
      <c r="M312" s="117" t="b">
        <v>1</v>
      </c>
      <c r="N312" s="117" t="s">
        <v>1276</v>
      </c>
      <c r="O312" s="182" t="str">
        <f>LEFT(TPG!D312,19)&amp;"."&amp;TPGCR!F312</f>
        <v>....Ma22</v>
      </c>
      <c r="P312" s="185">
        <f>TPG!I312</f>
        <v>0</v>
      </c>
      <c r="Q312" s="117" t="b">
        <v>1</v>
      </c>
      <c r="R312" s="117" t="b">
        <v>1</v>
      </c>
      <c r="S312" s="117" t="b">
        <v>1</v>
      </c>
    </row>
    <row r="313" spans="1:19" x14ac:dyDescent="0.25">
      <c r="A313" s="117" t="s">
        <v>1312</v>
      </c>
      <c r="B313" s="180">
        <v>1</v>
      </c>
      <c r="C313" s="117">
        <v>2</v>
      </c>
      <c r="D313" s="181">
        <f>TPG!J313</f>
        <v>0</v>
      </c>
      <c r="E313" s="117" t="b">
        <v>1</v>
      </c>
      <c r="F313" s="182" t="str">
        <f>RIGHT(TPG!C313,4)&amp;"."&amp;TPG!M313&amp;"."&amp;TPG!K313&amp;"."&amp;TPGPAY!$C$5</f>
        <v>...Ma22</v>
      </c>
      <c r="G313" s="183">
        <f t="shared" ca="1" si="8"/>
        <v>44697</v>
      </c>
      <c r="H313" s="316" cm="1">
        <f t="array" ref="H313">-IF(SUMPRODUCT((TPG!$Q$19:$AB$19=$B$5)*TPG!Q313:AB313)&lt;0,SUMPRODUCT((TPG!$Q$19:$AB$19=$B$5)*TPG!Q313:AB313),0)</f>
        <v>0</v>
      </c>
      <c r="I313" s="115">
        <f t="shared" ca="1" si="9"/>
        <v>44697</v>
      </c>
      <c r="J313" s="117">
        <v>3</v>
      </c>
      <c r="K313" s="117" t="b">
        <v>1</v>
      </c>
      <c r="L313" s="117" t="s">
        <v>1313</v>
      </c>
      <c r="M313" s="117" t="b">
        <v>1</v>
      </c>
      <c r="N313" s="117" t="s">
        <v>1276</v>
      </c>
      <c r="O313" s="182" t="str">
        <f>LEFT(TPG!D313,19)&amp;"."&amp;TPGCR!F313</f>
        <v>....Ma22</v>
      </c>
      <c r="P313" s="185">
        <f>TPG!I313</f>
        <v>0</v>
      </c>
      <c r="Q313" s="117" t="b">
        <v>1</v>
      </c>
      <c r="R313" s="117" t="b">
        <v>1</v>
      </c>
      <c r="S313" s="117" t="b">
        <v>1</v>
      </c>
    </row>
    <row r="314" spans="1:19" x14ac:dyDescent="0.25">
      <c r="A314" s="117" t="s">
        <v>1312</v>
      </c>
      <c r="B314" s="180">
        <v>1</v>
      </c>
      <c r="C314" s="117">
        <v>2</v>
      </c>
      <c r="D314" s="181">
        <f>TPG!J314</f>
        <v>0</v>
      </c>
      <c r="E314" s="117" t="b">
        <v>1</v>
      </c>
      <c r="F314" s="182" t="str">
        <f>RIGHT(TPG!C314,4)&amp;"."&amp;TPG!M314&amp;"."&amp;TPG!K314&amp;"."&amp;TPGPAY!$C$5</f>
        <v>...Ma22</v>
      </c>
      <c r="G314" s="183">
        <f t="shared" ca="1" si="8"/>
        <v>44697</v>
      </c>
      <c r="H314" s="316" cm="1">
        <f t="array" ref="H314">-IF(SUMPRODUCT((TPG!$Q$19:$AB$19=$B$5)*TPG!Q314:AB314)&lt;0,SUMPRODUCT((TPG!$Q$19:$AB$19=$B$5)*TPG!Q314:AB314),0)</f>
        <v>0</v>
      </c>
      <c r="I314" s="115">
        <f t="shared" ca="1" si="9"/>
        <v>44697</v>
      </c>
      <c r="J314" s="117">
        <v>3</v>
      </c>
      <c r="K314" s="117" t="b">
        <v>1</v>
      </c>
      <c r="L314" s="117" t="s">
        <v>1313</v>
      </c>
      <c r="M314" s="117" t="b">
        <v>1</v>
      </c>
      <c r="N314" s="117" t="s">
        <v>1276</v>
      </c>
      <c r="O314" s="182" t="str">
        <f>LEFT(TPG!D314,19)&amp;"."&amp;TPGCR!F314</f>
        <v>....Ma22</v>
      </c>
      <c r="P314" s="185">
        <f>TPG!I314</f>
        <v>0</v>
      </c>
      <c r="Q314" s="117" t="b">
        <v>1</v>
      </c>
      <c r="R314" s="117" t="b">
        <v>1</v>
      </c>
      <c r="S314" s="117" t="b">
        <v>1</v>
      </c>
    </row>
    <row r="315" spans="1:19" x14ac:dyDescent="0.25">
      <c r="A315" s="117" t="s">
        <v>1312</v>
      </c>
      <c r="B315" s="180">
        <v>1</v>
      </c>
      <c r="C315" s="117">
        <v>2</v>
      </c>
      <c r="D315" s="181">
        <f>TPG!J315</f>
        <v>0</v>
      </c>
      <c r="E315" s="117" t="b">
        <v>1</v>
      </c>
      <c r="F315" s="182" t="str">
        <f>RIGHT(TPG!C315,4)&amp;"."&amp;TPG!M315&amp;"."&amp;TPG!K315&amp;"."&amp;TPGPAY!$C$5</f>
        <v>...Ma22</v>
      </c>
      <c r="G315" s="183">
        <f t="shared" ca="1" si="8"/>
        <v>44697</v>
      </c>
      <c r="H315" s="316" cm="1">
        <f t="array" ref="H315">-IF(SUMPRODUCT((TPG!$Q$19:$AB$19=$B$5)*TPG!Q315:AB315)&lt;0,SUMPRODUCT((TPG!$Q$19:$AB$19=$B$5)*TPG!Q315:AB315),0)</f>
        <v>0</v>
      </c>
      <c r="I315" s="115">
        <f t="shared" ca="1" si="9"/>
        <v>44697</v>
      </c>
      <c r="J315" s="117">
        <v>3</v>
      </c>
      <c r="K315" s="117" t="b">
        <v>1</v>
      </c>
      <c r="L315" s="117" t="s">
        <v>1313</v>
      </c>
      <c r="M315" s="117" t="b">
        <v>1</v>
      </c>
      <c r="N315" s="117" t="s">
        <v>1276</v>
      </c>
      <c r="O315" s="182" t="str">
        <f>LEFT(TPG!D315,19)&amp;"."&amp;TPGCR!F315</f>
        <v>....Ma22</v>
      </c>
      <c r="P315" s="185">
        <f>TPG!I315</f>
        <v>0</v>
      </c>
      <c r="Q315" s="117" t="b">
        <v>1</v>
      </c>
      <c r="R315" s="117" t="b">
        <v>1</v>
      </c>
      <c r="S315" s="117" t="b">
        <v>1</v>
      </c>
    </row>
    <row r="316" spans="1:19" x14ac:dyDescent="0.25">
      <c r="A316" s="117" t="s">
        <v>1312</v>
      </c>
      <c r="B316" s="180">
        <v>1</v>
      </c>
      <c r="C316" s="117">
        <v>2</v>
      </c>
      <c r="D316" s="181">
        <f>TPG!J316</f>
        <v>0</v>
      </c>
      <c r="E316" s="117" t="b">
        <v>1</v>
      </c>
      <c r="F316" s="182" t="str">
        <f>RIGHT(TPG!C316,4)&amp;"."&amp;TPG!M316&amp;"."&amp;TPG!K316&amp;"."&amp;TPGPAY!$C$5</f>
        <v>...Ma22</v>
      </c>
      <c r="G316" s="183">
        <f t="shared" ca="1" si="8"/>
        <v>44697</v>
      </c>
      <c r="H316" s="316" cm="1">
        <f t="array" ref="H316">-IF(SUMPRODUCT((TPG!$Q$19:$AB$19=$B$5)*TPG!Q316:AB316)&lt;0,SUMPRODUCT((TPG!$Q$19:$AB$19=$B$5)*TPG!Q316:AB316),0)</f>
        <v>0</v>
      </c>
      <c r="I316" s="115">
        <f t="shared" ca="1" si="9"/>
        <v>44697</v>
      </c>
      <c r="J316" s="117">
        <v>3</v>
      </c>
      <c r="K316" s="117" t="b">
        <v>1</v>
      </c>
      <c r="L316" s="117" t="s">
        <v>1313</v>
      </c>
      <c r="M316" s="117" t="b">
        <v>1</v>
      </c>
      <c r="N316" s="117" t="s">
        <v>1276</v>
      </c>
      <c r="O316" s="182" t="str">
        <f>LEFT(TPG!D316,19)&amp;"."&amp;TPGCR!F316</f>
        <v>....Ma22</v>
      </c>
      <c r="P316" s="185">
        <f>TPG!I316</f>
        <v>0</v>
      </c>
      <c r="Q316" s="117" t="b">
        <v>1</v>
      </c>
      <c r="R316" s="117" t="b">
        <v>1</v>
      </c>
      <c r="S316" s="117" t="b">
        <v>1</v>
      </c>
    </row>
    <row r="317" spans="1:19" x14ac:dyDescent="0.25">
      <c r="A317" s="117" t="s">
        <v>1312</v>
      </c>
      <c r="B317" s="180">
        <v>1</v>
      </c>
      <c r="C317" s="117">
        <v>2</v>
      </c>
      <c r="D317" s="181">
        <f>TPG!J317</f>
        <v>0</v>
      </c>
      <c r="E317" s="117" t="b">
        <v>1</v>
      </c>
      <c r="F317" s="182" t="str">
        <f>RIGHT(TPG!C317,4)&amp;"."&amp;TPG!M317&amp;"."&amp;TPG!K317&amp;"."&amp;TPGPAY!$C$5</f>
        <v>...Ma22</v>
      </c>
      <c r="G317" s="183">
        <f t="shared" ca="1" si="8"/>
        <v>44697</v>
      </c>
      <c r="H317" s="316" cm="1">
        <f t="array" ref="H317">-IF(SUMPRODUCT((TPG!$Q$19:$AB$19=$B$5)*TPG!Q317:AB317)&lt;0,SUMPRODUCT((TPG!$Q$19:$AB$19=$B$5)*TPG!Q317:AB317),0)</f>
        <v>0</v>
      </c>
      <c r="I317" s="115">
        <f t="shared" ca="1" si="9"/>
        <v>44697</v>
      </c>
      <c r="J317" s="117">
        <v>3</v>
      </c>
      <c r="K317" s="117" t="b">
        <v>1</v>
      </c>
      <c r="L317" s="117" t="s">
        <v>1313</v>
      </c>
      <c r="M317" s="117" t="b">
        <v>1</v>
      </c>
      <c r="N317" s="117" t="s">
        <v>1276</v>
      </c>
      <c r="O317" s="182" t="str">
        <f>LEFT(TPG!D317,19)&amp;"."&amp;TPGCR!F317</f>
        <v>....Ma22</v>
      </c>
      <c r="P317" s="185">
        <f>TPG!I317</f>
        <v>0</v>
      </c>
      <c r="Q317" s="117" t="b">
        <v>1</v>
      </c>
      <c r="R317" s="117" t="b">
        <v>1</v>
      </c>
      <c r="S317" s="117" t="b">
        <v>1</v>
      </c>
    </row>
    <row r="318" spans="1:19" x14ac:dyDescent="0.25">
      <c r="A318" s="117" t="s">
        <v>1312</v>
      </c>
      <c r="B318" s="180">
        <v>1</v>
      </c>
      <c r="C318" s="117">
        <v>2</v>
      </c>
      <c r="D318" s="181">
        <f>TPG!J318</f>
        <v>0</v>
      </c>
      <c r="E318" s="117" t="b">
        <v>1</v>
      </c>
      <c r="F318" s="182" t="str">
        <f>RIGHT(TPG!C318,4)&amp;"."&amp;TPG!M318&amp;"."&amp;TPG!K318&amp;"."&amp;TPGPAY!$C$5</f>
        <v>...Ma22</v>
      </c>
      <c r="G318" s="183">
        <f t="shared" ca="1" si="8"/>
        <v>44697</v>
      </c>
      <c r="H318" s="316" cm="1">
        <f t="array" ref="H318">-IF(SUMPRODUCT((TPG!$Q$19:$AB$19=$B$5)*TPG!Q318:AB318)&lt;0,SUMPRODUCT((TPG!$Q$19:$AB$19=$B$5)*TPG!Q318:AB318),0)</f>
        <v>0</v>
      </c>
      <c r="I318" s="115">
        <f t="shared" ca="1" si="9"/>
        <v>44697</v>
      </c>
      <c r="J318" s="117">
        <v>3</v>
      </c>
      <c r="K318" s="117" t="b">
        <v>1</v>
      </c>
      <c r="L318" s="117" t="s">
        <v>1313</v>
      </c>
      <c r="M318" s="117" t="b">
        <v>1</v>
      </c>
      <c r="N318" s="117" t="s">
        <v>1276</v>
      </c>
      <c r="O318" s="182" t="str">
        <f>LEFT(TPG!D318,19)&amp;"."&amp;TPGCR!F318</f>
        <v>....Ma22</v>
      </c>
      <c r="P318" s="185">
        <f>TPG!I318</f>
        <v>0</v>
      </c>
      <c r="Q318" s="117" t="b">
        <v>1</v>
      </c>
      <c r="R318" s="117" t="b">
        <v>1</v>
      </c>
      <c r="S318" s="117" t="b">
        <v>1</v>
      </c>
    </row>
    <row r="319" spans="1:19" x14ac:dyDescent="0.25">
      <c r="A319" s="117" t="s">
        <v>1312</v>
      </c>
      <c r="B319" s="180">
        <v>1</v>
      </c>
      <c r="C319" s="117">
        <v>2</v>
      </c>
      <c r="D319" s="181">
        <f>TPG!J319</f>
        <v>0</v>
      </c>
      <c r="E319" s="117" t="b">
        <v>1</v>
      </c>
      <c r="F319" s="182" t="str">
        <f>RIGHT(TPG!C319,4)&amp;"."&amp;TPG!M319&amp;"."&amp;TPG!K319&amp;"."&amp;TPGPAY!$C$5</f>
        <v>...Ma22</v>
      </c>
      <c r="G319" s="183">
        <f t="shared" ca="1" si="8"/>
        <v>44697</v>
      </c>
      <c r="H319" s="316" cm="1">
        <f t="array" ref="H319">-IF(SUMPRODUCT((TPG!$Q$19:$AB$19=$B$5)*TPG!Q319:AB319)&lt;0,SUMPRODUCT((TPG!$Q$19:$AB$19=$B$5)*TPG!Q319:AB319),0)</f>
        <v>0</v>
      </c>
      <c r="I319" s="115">
        <f t="shared" ca="1" si="9"/>
        <v>44697</v>
      </c>
      <c r="J319" s="117">
        <v>3</v>
      </c>
      <c r="K319" s="117" t="b">
        <v>1</v>
      </c>
      <c r="L319" s="117" t="s">
        <v>1313</v>
      </c>
      <c r="M319" s="117" t="b">
        <v>1</v>
      </c>
      <c r="N319" s="117" t="s">
        <v>1276</v>
      </c>
      <c r="O319" s="182" t="str">
        <f>LEFT(TPG!D319,19)&amp;"."&amp;TPGCR!F319</f>
        <v>....Ma22</v>
      </c>
      <c r="P319" s="185">
        <f>TPG!I319</f>
        <v>0</v>
      </c>
      <c r="Q319" s="117" t="b">
        <v>1</v>
      </c>
      <c r="R319" s="117" t="b">
        <v>1</v>
      </c>
      <c r="S319" s="117" t="b">
        <v>1</v>
      </c>
    </row>
    <row r="320" spans="1:19" x14ac:dyDescent="0.25">
      <c r="A320" s="117" t="s">
        <v>1312</v>
      </c>
      <c r="B320" s="180">
        <v>1</v>
      </c>
      <c r="C320" s="117">
        <v>2</v>
      </c>
      <c r="D320" s="181">
        <f>TPG!J320</f>
        <v>0</v>
      </c>
      <c r="E320" s="117" t="b">
        <v>1</v>
      </c>
      <c r="F320" s="182" t="str">
        <f>RIGHT(TPG!C320,4)&amp;"."&amp;TPG!M320&amp;"."&amp;TPG!K320&amp;"."&amp;TPGPAY!$C$5</f>
        <v>...Ma22</v>
      </c>
      <c r="G320" s="183">
        <f t="shared" ca="1" si="8"/>
        <v>44697</v>
      </c>
      <c r="H320" s="316" cm="1">
        <f t="array" ref="H320">-IF(SUMPRODUCT((TPG!$Q$19:$AB$19=$B$5)*TPG!Q320:AB320)&lt;0,SUMPRODUCT((TPG!$Q$19:$AB$19=$B$5)*TPG!Q320:AB320),0)</f>
        <v>0</v>
      </c>
      <c r="I320" s="115">
        <f t="shared" ca="1" si="9"/>
        <v>44697</v>
      </c>
      <c r="J320" s="117">
        <v>3</v>
      </c>
      <c r="K320" s="117" t="b">
        <v>1</v>
      </c>
      <c r="L320" s="117" t="s">
        <v>1313</v>
      </c>
      <c r="M320" s="117" t="b">
        <v>1</v>
      </c>
      <c r="N320" s="117" t="s">
        <v>1276</v>
      </c>
      <c r="O320" s="182" t="str">
        <f>LEFT(TPG!D320,19)&amp;"."&amp;TPGCR!F320</f>
        <v>....Ma22</v>
      </c>
      <c r="P320" s="185">
        <f>TPG!I320</f>
        <v>0</v>
      </c>
      <c r="Q320" s="117" t="b">
        <v>1</v>
      </c>
      <c r="R320" s="117" t="b">
        <v>1</v>
      </c>
      <c r="S320" s="117" t="b">
        <v>1</v>
      </c>
    </row>
    <row r="321" spans="1:19" x14ac:dyDescent="0.25">
      <c r="A321" s="117" t="s">
        <v>1312</v>
      </c>
      <c r="B321" s="180">
        <v>1</v>
      </c>
      <c r="C321" s="117">
        <v>2</v>
      </c>
      <c r="D321" s="181">
        <f>TPG!J321</f>
        <v>0</v>
      </c>
      <c r="E321" s="117" t="b">
        <v>1</v>
      </c>
      <c r="F321" s="182" t="str">
        <f>RIGHT(TPG!C321,4)&amp;"."&amp;TPG!M321&amp;"."&amp;TPG!K321&amp;"."&amp;TPGPAY!$C$5</f>
        <v>...Ma22</v>
      </c>
      <c r="G321" s="183">
        <f t="shared" ca="1" si="8"/>
        <v>44697</v>
      </c>
      <c r="H321" s="316" cm="1">
        <f t="array" ref="H321">-IF(SUMPRODUCT((TPG!$Q$19:$AB$19=$B$5)*TPG!Q321:AB321)&lt;0,SUMPRODUCT((TPG!$Q$19:$AB$19=$B$5)*TPG!Q321:AB321),0)</f>
        <v>0</v>
      </c>
      <c r="I321" s="115">
        <f t="shared" ca="1" si="9"/>
        <v>44697</v>
      </c>
      <c r="J321" s="117">
        <v>3</v>
      </c>
      <c r="K321" s="117" t="b">
        <v>1</v>
      </c>
      <c r="L321" s="117" t="s">
        <v>1313</v>
      </c>
      <c r="M321" s="117" t="b">
        <v>1</v>
      </c>
      <c r="N321" s="117" t="s">
        <v>1276</v>
      </c>
      <c r="O321" s="182" t="str">
        <f>LEFT(TPG!D321,19)&amp;"."&amp;TPGCR!F321</f>
        <v>....Ma22</v>
      </c>
      <c r="P321" s="185">
        <f>TPG!I321</f>
        <v>0</v>
      </c>
      <c r="Q321" s="117" t="b">
        <v>1</v>
      </c>
      <c r="R321" s="117" t="b">
        <v>1</v>
      </c>
      <c r="S321" s="117" t="b">
        <v>1</v>
      </c>
    </row>
    <row r="322" spans="1:19" x14ac:dyDescent="0.25">
      <c r="A322" s="117" t="s">
        <v>1312</v>
      </c>
      <c r="B322" s="180">
        <v>1</v>
      </c>
      <c r="C322" s="117">
        <v>2</v>
      </c>
      <c r="D322" s="181">
        <f>TPG!J322</f>
        <v>0</v>
      </c>
      <c r="E322" s="117" t="b">
        <v>1</v>
      </c>
      <c r="F322" s="182" t="str">
        <f>RIGHT(TPG!C322,4)&amp;"."&amp;TPG!M322&amp;"."&amp;TPG!K322&amp;"."&amp;TPGPAY!$C$5</f>
        <v>...Ma22</v>
      </c>
      <c r="G322" s="183">
        <f t="shared" ca="1" si="8"/>
        <v>44697</v>
      </c>
      <c r="H322" s="316" cm="1">
        <f t="array" ref="H322">-IF(SUMPRODUCT((TPG!$Q$19:$AB$19=$B$5)*TPG!Q322:AB322)&lt;0,SUMPRODUCT((TPG!$Q$19:$AB$19=$B$5)*TPG!Q322:AB322),0)</f>
        <v>0</v>
      </c>
      <c r="I322" s="115">
        <f t="shared" ca="1" si="9"/>
        <v>44697</v>
      </c>
      <c r="J322" s="117">
        <v>3</v>
      </c>
      <c r="K322" s="117" t="b">
        <v>1</v>
      </c>
      <c r="L322" s="117" t="s">
        <v>1313</v>
      </c>
      <c r="M322" s="117" t="b">
        <v>1</v>
      </c>
      <c r="N322" s="117" t="s">
        <v>1276</v>
      </c>
      <c r="O322" s="182" t="str">
        <f>LEFT(TPG!D322,19)&amp;"."&amp;TPGCR!F322</f>
        <v>....Ma22</v>
      </c>
      <c r="P322" s="185">
        <f>TPG!I322</f>
        <v>0</v>
      </c>
      <c r="Q322" s="117" t="b">
        <v>1</v>
      </c>
      <c r="R322" s="117" t="b">
        <v>1</v>
      </c>
      <c r="S322" s="117" t="b">
        <v>1</v>
      </c>
    </row>
    <row r="323" spans="1:19" x14ac:dyDescent="0.25">
      <c r="A323" s="117" t="s">
        <v>1312</v>
      </c>
      <c r="B323" s="180">
        <v>1</v>
      </c>
      <c r="C323" s="117">
        <v>2</v>
      </c>
      <c r="D323" s="181">
        <f>TPG!J323</f>
        <v>0</v>
      </c>
      <c r="E323" s="117" t="b">
        <v>1</v>
      </c>
      <c r="F323" s="182" t="str">
        <f>RIGHT(TPG!C323,4)&amp;"."&amp;TPG!M323&amp;"."&amp;TPG!K323&amp;"."&amp;TPGPAY!$C$5</f>
        <v>...Ma22</v>
      </c>
      <c r="G323" s="183">
        <f t="shared" ca="1" si="8"/>
        <v>44697</v>
      </c>
      <c r="H323" s="316" cm="1">
        <f t="array" ref="H323">-IF(SUMPRODUCT((TPG!$Q$19:$AB$19=$B$5)*TPG!Q323:AB323)&lt;0,SUMPRODUCT((TPG!$Q$19:$AB$19=$B$5)*TPG!Q323:AB323),0)</f>
        <v>0</v>
      </c>
      <c r="I323" s="115">
        <f t="shared" ca="1" si="9"/>
        <v>44697</v>
      </c>
      <c r="J323" s="117">
        <v>3</v>
      </c>
      <c r="K323" s="117" t="b">
        <v>1</v>
      </c>
      <c r="L323" s="117" t="s">
        <v>1313</v>
      </c>
      <c r="M323" s="117" t="b">
        <v>1</v>
      </c>
      <c r="N323" s="117" t="s">
        <v>1276</v>
      </c>
      <c r="O323" s="182" t="str">
        <f>LEFT(TPG!D323,19)&amp;"."&amp;TPGCR!F323</f>
        <v>....Ma22</v>
      </c>
      <c r="P323" s="185">
        <f>TPG!I323</f>
        <v>0</v>
      </c>
      <c r="Q323" s="117" t="b">
        <v>1</v>
      </c>
      <c r="R323" s="117" t="b">
        <v>1</v>
      </c>
      <c r="S323" s="117" t="b">
        <v>1</v>
      </c>
    </row>
    <row r="324" spans="1:19" x14ac:dyDescent="0.25">
      <c r="A324" s="117" t="s">
        <v>1312</v>
      </c>
      <c r="B324" s="180">
        <v>1</v>
      </c>
      <c r="C324" s="117">
        <v>2</v>
      </c>
      <c r="D324" s="181">
        <f>TPG!J324</f>
        <v>0</v>
      </c>
      <c r="E324" s="117" t="b">
        <v>1</v>
      </c>
      <c r="F324" s="182" t="str">
        <f>RIGHT(TPG!C324,4)&amp;"."&amp;TPG!M324&amp;"."&amp;TPG!K324&amp;"."&amp;TPGPAY!$C$5</f>
        <v>...Ma22</v>
      </c>
      <c r="G324" s="183">
        <f t="shared" ca="1" si="8"/>
        <v>44697</v>
      </c>
      <c r="H324" s="316" cm="1">
        <f t="array" ref="H324">-IF(SUMPRODUCT((TPG!$Q$19:$AB$19=$B$5)*TPG!Q324:AB324)&lt;0,SUMPRODUCT((TPG!$Q$19:$AB$19=$B$5)*TPG!Q324:AB324),0)</f>
        <v>0</v>
      </c>
      <c r="I324" s="115">
        <f t="shared" ca="1" si="9"/>
        <v>44697</v>
      </c>
      <c r="J324" s="117">
        <v>3</v>
      </c>
      <c r="K324" s="117" t="b">
        <v>1</v>
      </c>
      <c r="L324" s="117" t="s">
        <v>1313</v>
      </c>
      <c r="M324" s="117" t="b">
        <v>1</v>
      </c>
      <c r="N324" s="117" t="s">
        <v>1276</v>
      </c>
      <c r="O324" s="182" t="str">
        <f>LEFT(TPG!D324,19)&amp;"."&amp;TPGCR!F324</f>
        <v>....Ma22</v>
      </c>
      <c r="P324" s="185">
        <f>TPG!I324</f>
        <v>0</v>
      </c>
      <c r="Q324" s="117" t="b">
        <v>1</v>
      </c>
      <c r="R324" s="117" t="b">
        <v>1</v>
      </c>
      <c r="S324" s="117" t="b">
        <v>1</v>
      </c>
    </row>
    <row r="325" spans="1:19" x14ac:dyDescent="0.25">
      <c r="A325" s="117" t="s">
        <v>1312</v>
      </c>
      <c r="B325" s="180">
        <v>1</v>
      </c>
      <c r="C325" s="117">
        <v>2</v>
      </c>
      <c r="D325" s="181">
        <f>TPG!J325</f>
        <v>0</v>
      </c>
      <c r="E325" s="117" t="b">
        <v>1</v>
      </c>
      <c r="F325" s="182" t="str">
        <f>RIGHT(TPG!C325,4)&amp;"."&amp;TPG!M325&amp;"."&amp;TPG!K325&amp;"."&amp;TPGPAY!$C$5</f>
        <v>...Ma22</v>
      </c>
      <c r="G325" s="183">
        <f t="shared" ca="1" si="8"/>
        <v>44697</v>
      </c>
      <c r="H325" s="316" cm="1">
        <f t="array" ref="H325">-IF(SUMPRODUCT((TPG!$Q$19:$AB$19=$B$5)*TPG!Q325:AB325)&lt;0,SUMPRODUCT((TPG!$Q$19:$AB$19=$B$5)*TPG!Q325:AB325),0)</f>
        <v>0</v>
      </c>
      <c r="I325" s="115">
        <f t="shared" ca="1" si="9"/>
        <v>44697</v>
      </c>
      <c r="J325" s="117">
        <v>3</v>
      </c>
      <c r="K325" s="117" t="b">
        <v>1</v>
      </c>
      <c r="L325" s="117" t="s">
        <v>1313</v>
      </c>
      <c r="M325" s="117" t="b">
        <v>1</v>
      </c>
      <c r="N325" s="117" t="s">
        <v>1276</v>
      </c>
      <c r="O325" s="182" t="str">
        <f>LEFT(TPG!D325,19)&amp;"."&amp;TPGCR!F325</f>
        <v>....Ma22</v>
      </c>
      <c r="P325" s="185">
        <f>TPG!I325</f>
        <v>0</v>
      </c>
      <c r="Q325" s="117" t="b">
        <v>1</v>
      </c>
      <c r="R325" s="117" t="b">
        <v>1</v>
      </c>
      <c r="S325" s="117" t="b">
        <v>1</v>
      </c>
    </row>
    <row r="326" spans="1:19" x14ac:dyDescent="0.25">
      <c r="A326" s="117" t="s">
        <v>1312</v>
      </c>
      <c r="B326" s="180">
        <v>1</v>
      </c>
      <c r="C326" s="117">
        <v>2</v>
      </c>
      <c r="D326" s="181">
        <f>TPG!J326</f>
        <v>0</v>
      </c>
      <c r="E326" s="117" t="b">
        <v>1</v>
      </c>
      <c r="F326" s="182" t="str">
        <f>RIGHT(TPG!C326,4)&amp;"."&amp;TPG!M326&amp;"."&amp;TPG!K326&amp;"."&amp;TPGPAY!$C$5</f>
        <v>...Ma22</v>
      </c>
      <c r="G326" s="183">
        <f t="shared" ca="1" si="8"/>
        <v>44697</v>
      </c>
      <c r="H326" s="316" cm="1">
        <f t="array" ref="H326">-IF(SUMPRODUCT((TPG!$Q$19:$AB$19=$B$5)*TPG!Q326:AB326)&lt;0,SUMPRODUCT((TPG!$Q$19:$AB$19=$B$5)*TPG!Q326:AB326),0)</f>
        <v>0</v>
      </c>
      <c r="I326" s="115">
        <f t="shared" ca="1" si="9"/>
        <v>44697</v>
      </c>
      <c r="J326" s="117">
        <v>3</v>
      </c>
      <c r="K326" s="117" t="b">
        <v>1</v>
      </c>
      <c r="L326" s="117" t="s">
        <v>1313</v>
      </c>
      <c r="M326" s="117" t="b">
        <v>1</v>
      </c>
      <c r="N326" s="117" t="s">
        <v>1276</v>
      </c>
      <c r="O326" s="182" t="str">
        <f>LEFT(TPG!D326,19)&amp;"."&amp;TPGCR!F326</f>
        <v>....Ma22</v>
      </c>
      <c r="P326" s="185">
        <f>TPG!I326</f>
        <v>0</v>
      </c>
      <c r="Q326" s="117" t="b">
        <v>1</v>
      </c>
      <c r="R326" s="117" t="b">
        <v>1</v>
      </c>
      <c r="S326" s="117" t="b">
        <v>1</v>
      </c>
    </row>
    <row r="327" spans="1:19" x14ac:dyDescent="0.25">
      <c r="A327" s="117" t="s">
        <v>1312</v>
      </c>
      <c r="B327" s="180">
        <v>1</v>
      </c>
      <c r="C327" s="117">
        <v>2</v>
      </c>
      <c r="D327" s="181">
        <f>TPG!J327</f>
        <v>0</v>
      </c>
      <c r="E327" s="117" t="b">
        <v>1</v>
      </c>
      <c r="F327" s="182" t="str">
        <f>RIGHT(TPG!C327,4)&amp;"."&amp;TPG!M327&amp;"."&amp;TPG!K327&amp;"."&amp;TPGPAY!$C$5</f>
        <v>...Ma22</v>
      </c>
      <c r="G327" s="183">
        <f t="shared" ca="1" si="8"/>
        <v>44697</v>
      </c>
      <c r="H327" s="316" cm="1">
        <f t="array" ref="H327">-IF(SUMPRODUCT((TPG!$Q$19:$AB$19=$B$5)*TPG!Q327:AB327)&lt;0,SUMPRODUCT((TPG!$Q$19:$AB$19=$B$5)*TPG!Q327:AB327),0)</f>
        <v>0</v>
      </c>
      <c r="I327" s="115">
        <f t="shared" ca="1" si="9"/>
        <v>44697</v>
      </c>
      <c r="J327" s="117">
        <v>3</v>
      </c>
      <c r="K327" s="117" t="b">
        <v>1</v>
      </c>
      <c r="L327" s="117" t="s">
        <v>1313</v>
      </c>
      <c r="M327" s="117" t="b">
        <v>1</v>
      </c>
      <c r="N327" s="117" t="s">
        <v>1276</v>
      </c>
      <c r="O327" s="182" t="str">
        <f>LEFT(TPG!D327,19)&amp;"."&amp;TPGCR!F327</f>
        <v>....Ma22</v>
      </c>
      <c r="P327" s="185">
        <f>TPG!I327</f>
        <v>0</v>
      </c>
      <c r="Q327" s="117" t="b">
        <v>1</v>
      </c>
      <c r="R327" s="117" t="b">
        <v>1</v>
      </c>
      <c r="S327" s="117" t="b">
        <v>1</v>
      </c>
    </row>
    <row r="328" spans="1:19" x14ac:dyDescent="0.25">
      <c r="A328" s="117" t="s">
        <v>1312</v>
      </c>
      <c r="B328" s="180">
        <v>1</v>
      </c>
      <c r="C328" s="117">
        <v>2</v>
      </c>
      <c r="D328" s="181">
        <f>TPG!J328</f>
        <v>0</v>
      </c>
      <c r="E328" s="117" t="b">
        <v>1</v>
      </c>
      <c r="F328" s="182" t="str">
        <f>RIGHT(TPG!C328,4)&amp;"."&amp;TPG!M328&amp;"."&amp;TPG!K328&amp;"."&amp;TPGPAY!$C$5</f>
        <v>...Ma22</v>
      </c>
      <c r="G328" s="183">
        <f t="shared" ca="1" si="8"/>
        <v>44697</v>
      </c>
      <c r="H328" s="316" cm="1">
        <f t="array" ref="H328">-IF(SUMPRODUCT((TPG!$Q$19:$AB$19=$B$5)*TPG!Q328:AB328)&lt;0,SUMPRODUCT((TPG!$Q$19:$AB$19=$B$5)*TPG!Q328:AB328),0)</f>
        <v>0</v>
      </c>
      <c r="I328" s="115">
        <f t="shared" ca="1" si="9"/>
        <v>44697</v>
      </c>
      <c r="J328" s="117">
        <v>3</v>
      </c>
      <c r="K328" s="117" t="b">
        <v>1</v>
      </c>
      <c r="L328" s="117" t="s">
        <v>1313</v>
      </c>
      <c r="M328" s="117" t="b">
        <v>1</v>
      </c>
      <c r="N328" s="117" t="s">
        <v>1276</v>
      </c>
      <c r="O328" s="182" t="str">
        <f>LEFT(TPG!D328,19)&amp;"."&amp;TPGCR!F328</f>
        <v>....Ma22</v>
      </c>
      <c r="P328" s="185">
        <f>TPG!I328</f>
        <v>0</v>
      </c>
      <c r="Q328" s="117" t="b">
        <v>1</v>
      </c>
      <c r="R328" s="117" t="b">
        <v>1</v>
      </c>
      <c r="S328" s="117" t="b">
        <v>1</v>
      </c>
    </row>
    <row r="329" spans="1:19" x14ac:dyDescent="0.25">
      <c r="A329" s="117" t="s">
        <v>1312</v>
      </c>
      <c r="B329" s="180">
        <v>1</v>
      </c>
      <c r="C329" s="117">
        <v>2</v>
      </c>
      <c r="D329" s="181">
        <f>TPG!J329</f>
        <v>0</v>
      </c>
      <c r="E329" s="117" t="b">
        <v>1</v>
      </c>
      <c r="F329" s="182" t="str">
        <f>RIGHT(TPG!C329,4)&amp;"."&amp;TPG!M329&amp;"."&amp;TPG!K329&amp;"."&amp;TPGPAY!$C$5</f>
        <v>...Ma22</v>
      </c>
      <c r="G329" s="183">
        <f t="shared" ca="1" si="8"/>
        <v>44697</v>
      </c>
      <c r="H329" s="316" cm="1">
        <f t="array" ref="H329">-IF(SUMPRODUCT((TPG!$Q$19:$AB$19=$B$5)*TPG!Q329:AB329)&lt;0,SUMPRODUCT((TPG!$Q$19:$AB$19=$B$5)*TPG!Q329:AB329),0)</f>
        <v>0</v>
      </c>
      <c r="I329" s="115">
        <f t="shared" ca="1" si="9"/>
        <v>44697</v>
      </c>
      <c r="J329" s="117">
        <v>3</v>
      </c>
      <c r="K329" s="117" t="b">
        <v>1</v>
      </c>
      <c r="L329" s="117" t="s">
        <v>1313</v>
      </c>
      <c r="M329" s="117" t="b">
        <v>1</v>
      </c>
      <c r="N329" s="117" t="s">
        <v>1276</v>
      </c>
      <c r="O329" s="182" t="str">
        <f>LEFT(TPG!D329,19)&amp;"."&amp;TPGCR!F329</f>
        <v>....Ma22</v>
      </c>
      <c r="P329" s="185">
        <f>TPG!I329</f>
        <v>0</v>
      </c>
      <c r="Q329" s="117" t="b">
        <v>1</v>
      </c>
      <c r="R329" s="117" t="b">
        <v>1</v>
      </c>
      <c r="S329" s="117" t="b">
        <v>1</v>
      </c>
    </row>
    <row r="330" spans="1:19" x14ac:dyDescent="0.25">
      <c r="A330" s="117" t="s">
        <v>1312</v>
      </c>
      <c r="B330" s="180">
        <v>1</v>
      </c>
      <c r="C330" s="117">
        <v>2</v>
      </c>
      <c r="D330" s="181">
        <f>TPG!J330</f>
        <v>0</v>
      </c>
      <c r="E330" s="117" t="b">
        <v>1</v>
      </c>
      <c r="F330" s="182" t="str">
        <f>RIGHT(TPG!C330,4)&amp;"."&amp;TPG!M330&amp;"."&amp;TPG!K330&amp;"."&amp;TPGPAY!$C$5</f>
        <v>...Ma22</v>
      </c>
      <c r="G330" s="183">
        <f t="shared" ca="1" si="8"/>
        <v>44697</v>
      </c>
      <c r="H330" s="316" cm="1">
        <f t="array" ref="H330">-IF(SUMPRODUCT((TPG!$Q$19:$AB$19=$B$5)*TPG!Q330:AB330)&lt;0,SUMPRODUCT((TPG!$Q$19:$AB$19=$B$5)*TPG!Q330:AB330),0)</f>
        <v>0</v>
      </c>
      <c r="I330" s="115">
        <f t="shared" ca="1" si="9"/>
        <v>44697</v>
      </c>
      <c r="J330" s="117">
        <v>3</v>
      </c>
      <c r="K330" s="117" t="b">
        <v>1</v>
      </c>
      <c r="L330" s="117" t="s">
        <v>1313</v>
      </c>
      <c r="M330" s="117" t="b">
        <v>1</v>
      </c>
      <c r="N330" s="117" t="s">
        <v>1276</v>
      </c>
      <c r="O330" s="182" t="str">
        <f>LEFT(TPG!D330,19)&amp;"."&amp;TPGCR!F330</f>
        <v>....Ma22</v>
      </c>
      <c r="P330" s="185">
        <f>TPG!I330</f>
        <v>0</v>
      </c>
      <c r="Q330" s="117" t="b">
        <v>1</v>
      </c>
      <c r="R330" s="117" t="b">
        <v>1</v>
      </c>
      <c r="S330" s="117" t="b">
        <v>1</v>
      </c>
    </row>
    <row r="331" spans="1:19" x14ac:dyDescent="0.25">
      <c r="A331" s="117" t="s">
        <v>1312</v>
      </c>
      <c r="B331" s="180">
        <v>1</v>
      </c>
      <c r="C331" s="117">
        <v>2</v>
      </c>
      <c r="D331" s="181">
        <f>TPG!J331</f>
        <v>0</v>
      </c>
      <c r="E331" s="117" t="b">
        <v>1</v>
      </c>
      <c r="F331" s="182" t="str">
        <f>RIGHT(TPG!C331,4)&amp;"."&amp;TPG!M331&amp;"."&amp;TPG!K331&amp;"."&amp;TPGPAY!$C$5</f>
        <v>...Ma22</v>
      </c>
      <c r="G331" s="183">
        <f t="shared" ca="1" si="8"/>
        <v>44697</v>
      </c>
      <c r="H331" s="316" cm="1">
        <f t="array" ref="H331">-IF(SUMPRODUCT((TPG!$Q$19:$AB$19=$B$5)*TPG!Q331:AB331)&lt;0,SUMPRODUCT((TPG!$Q$19:$AB$19=$B$5)*TPG!Q331:AB331),0)</f>
        <v>0</v>
      </c>
      <c r="I331" s="115">
        <f t="shared" ca="1" si="9"/>
        <v>44697</v>
      </c>
      <c r="J331" s="117">
        <v>3</v>
      </c>
      <c r="K331" s="117" t="b">
        <v>1</v>
      </c>
      <c r="L331" s="117" t="s">
        <v>1313</v>
      </c>
      <c r="M331" s="117" t="b">
        <v>1</v>
      </c>
      <c r="N331" s="117" t="s">
        <v>1276</v>
      </c>
      <c r="O331" s="182" t="str">
        <f>LEFT(TPG!D331,19)&amp;"."&amp;TPGCR!F331</f>
        <v>....Ma22</v>
      </c>
      <c r="P331" s="185">
        <f>TPG!I331</f>
        <v>0</v>
      </c>
      <c r="Q331" s="117" t="b">
        <v>1</v>
      </c>
      <c r="R331" s="117" t="b">
        <v>1</v>
      </c>
      <c r="S331" s="117" t="b">
        <v>1</v>
      </c>
    </row>
    <row r="332" spans="1:19" x14ac:dyDescent="0.25">
      <c r="A332" s="117" t="s">
        <v>1312</v>
      </c>
      <c r="B332" s="180">
        <v>1</v>
      </c>
      <c r="C332" s="117">
        <v>2</v>
      </c>
      <c r="D332" s="181">
        <f>TPG!J332</f>
        <v>0</v>
      </c>
      <c r="E332" s="117" t="b">
        <v>1</v>
      </c>
      <c r="F332" s="182" t="str">
        <f>RIGHT(TPG!C332,4)&amp;"."&amp;TPG!M332&amp;"."&amp;TPG!K332&amp;"."&amp;TPGPAY!$C$5</f>
        <v>...Ma22</v>
      </c>
      <c r="G332" s="183">
        <f t="shared" ca="1" si="8"/>
        <v>44697</v>
      </c>
      <c r="H332" s="316" cm="1">
        <f t="array" ref="H332">-IF(SUMPRODUCT((TPG!$Q$19:$AB$19=$B$5)*TPG!Q332:AB332)&lt;0,SUMPRODUCT((TPG!$Q$19:$AB$19=$B$5)*TPG!Q332:AB332),0)</f>
        <v>0</v>
      </c>
      <c r="I332" s="115">
        <f t="shared" ca="1" si="9"/>
        <v>44697</v>
      </c>
      <c r="J332" s="117">
        <v>3</v>
      </c>
      <c r="K332" s="117" t="b">
        <v>1</v>
      </c>
      <c r="L332" s="117" t="s">
        <v>1313</v>
      </c>
      <c r="M332" s="117" t="b">
        <v>1</v>
      </c>
      <c r="N332" s="117" t="s">
        <v>1276</v>
      </c>
      <c r="O332" s="182" t="str">
        <f>LEFT(TPG!D332,19)&amp;"."&amp;TPGCR!F332</f>
        <v>....Ma22</v>
      </c>
      <c r="P332" s="185">
        <f>TPG!I332</f>
        <v>0</v>
      </c>
      <c r="Q332" s="117" t="b">
        <v>1</v>
      </c>
      <c r="R332" s="117" t="b">
        <v>1</v>
      </c>
      <c r="S332" s="117" t="b">
        <v>1</v>
      </c>
    </row>
    <row r="333" spans="1:19" x14ac:dyDescent="0.25">
      <c r="A333" s="117" t="s">
        <v>1312</v>
      </c>
      <c r="B333" s="180">
        <v>1</v>
      </c>
      <c r="C333" s="117">
        <v>2</v>
      </c>
      <c r="D333" s="181">
        <f>TPG!J333</f>
        <v>0</v>
      </c>
      <c r="E333" s="117" t="b">
        <v>1</v>
      </c>
      <c r="F333" s="182" t="str">
        <f>RIGHT(TPG!C333,4)&amp;"."&amp;TPG!M333&amp;"."&amp;TPG!K333&amp;"."&amp;TPGPAY!$C$5</f>
        <v>...Ma22</v>
      </c>
      <c r="G333" s="183">
        <f t="shared" ca="1" si="8"/>
        <v>44697</v>
      </c>
      <c r="H333" s="316" cm="1">
        <f t="array" ref="H333">-IF(SUMPRODUCT((TPG!$Q$19:$AB$19=$B$5)*TPG!Q333:AB333)&lt;0,SUMPRODUCT((TPG!$Q$19:$AB$19=$B$5)*TPG!Q333:AB333),0)</f>
        <v>0</v>
      </c>
      <c r="I333" s="115">
        <f t="shared" ca="1" si="9"/>
        <v>44697</v>
      </c>
      <c r="J333" s="117">
        <v>3</v>
      </c>
      <c r="K333" s="117" t="b">
        <v>1</v>
      </c>
      <c r="L333" s="117" t="s">
        <v>1313</v>
      </c>
      <c r="M333" s="117" t="b">
        <v>1</v>
      </c>
      <c r="N333" s="117" t="s">
        <v>1276</v>
      </c>
      <c r="O333" s="182" t="str">
        <f>LEFT(TPG!D333,19)&amp;"."&amp;TPGCR!F333</f>
        <v>....Ma22</v>
      </c>
      <c r="P333" s="185">
        <f>TPG!I333</f>
        <v>0</v>
      </c>
      <c r="Q333" s="117" t="b">
        <v>1</v>
      </c>
      <c r="R333" s="117" t="b">
        <v>1</v>
      </c>
      <c r="S333" s="117" t="b">
        <v>1</v>
      </c>
    </row>
    <row r="334" spans="1:19" x14ac:dyDescent="0.25">
      <c r="A334" s="117" t="s">
        <v>1312</v>
      </c>
      <c r="B334" s="180">
        <v>1</v>
      </c>
      <c r="C334" s="117">
        <v>2</v>
      </c>
      <c r="D334" s="181">
        <f>TPG!J334</f>
        <v>0</v>
      </c>
      <c r="E334" s="117" t="b">
        <v>1</v>
      </c>
      <c r="F334" s="182" t="str">
        <f>RIGHT(TPG!C334,4)&amp;"."&amp;TPG!M334&amp;"."&amp;TPG!K334&amp;"."&amp;TPGPAY!$C$5</f>
        <v>...Ma22</v>
      </c>
      <c r="G334" s="183">
        <f t="shared" ca="1" si="8"/>
        <v>44697</v>
      </c>
      <c r="H334" s="316" cm="1">
        <f t="array" ref="H334">-IF(SUMPRODUCT((TPG!$Q$19:$AB$19=$B$5)*TPG!Q334:AB334)&lt;0,SUMPRODUCT((TPG!$Q$19:$AB$19=$B$5)*TPG!Q334:AB334),0)</f>
        <v>0</v>
      </c>
      <c r="I334" s="115">
        <f t="shared" ca="1" si="9"/>
        <v>44697</v>
      </c>
      <c r="J334" s="117">
        <v>3</v>
      </c>
      <c r="K334" s="117" t="b">
        <v>1</v>
      </c>
      <c r="L334" s="117" t="s">
        <v>1313</v>
      </c>
      <c r="M334" s="117" t="b">
        <v>1</v>
      </c>
      <c r="N334" s="117" t="s">
        <v>1276</v>
      </c>
      <c r="O334" s="182" t="str">
        <f>LEFT(TPG!D334,19)&amp;"."&amp;TPGCR!F334</f>
        <v>....Ma22</v>
      </c>
      <c r="P334" s="185">
        <f>TPG!I334</f>
        <v>0</v>
      </c>
      <c r="Q334" s="117" t="b">
        <v>1</v>
      </c>
      <c r="R334" s="117" t="b">
        <v>1</v>
      </c>
      <c r="S334" s="117" t="b">
        <v>1</v>
      </c>
    </row>
    <row r="335" spans="1:19" x14ac:dyDescent="0.25">
      <c r="A335" s="117" t="s">
        <v>1312</v>
      </c>
      <c r="B335" s="180">
        <v>1</v>
      </c>
      <c r="C335" s="117">
        <v>2</v>
      </c>
      <c r="D335" s="181">
        <f>TPG!J335</f>
        <v>0</v>
      </c>
      <c r="E335" s="117" t="b">
        <v>1</v>
      </c>
      <c r="F335" s="182" t="str">
        <f>RIGHT(TPG!C335,4)&amp;"."&amp;TPG!M335&amp;"."&amp;TPG!K335&amp;"."&amp;TPGPAY!$C$5</f>
        <v>...Ma22</v>
      </c>
      <c r="G335" s="183">
        <f t="shared" ca="1" si="8"/>
        <v>44697</v>
      </c>
      <c r="H335" s="316" cm="1">
        <f t="array" ref="H335">-IF(SUMPRODUCT((TPG!$Q$19:$AB$19=$B$5)*TPG!Q335:AB335)&lt;0,SUMPRODUCT((TPG!$Q$19:$AB$19=$B$5)*TPG!Q335:AB335),0)</f>
        <v>0</v>
      </c>
      <c r="I335" s="115">
        <f t="shared" ca="1" si="9"/>
        <v>44697</v>
      </c>
      <c r="J335" s="117">
        <v>3</v>
      </c>
      <c r="K335" s="117" t="b">
        <v>1</v>
      </c>
      <c r="L335" s="117" t="s">
        <v>1313</v>
      </c>
      <c r="M335" s="117" t="b">
        <v>1</v>
      </c>
      <c r="N335" s="117" t="s">
        <v>1276</v>
      </c>
      <c r="O335" s="182" t="str">
        <f>LEFT(TPG!D335,19)&amp;"."&amp;TPGCR!F335</f>
        <v>....Ma22</v>
      </c>
      <c r="P335" s="185">
        <f>TPG!I335</f>
        <v>0</v>
      </c>
      <c r="Q335" s="117" t="b">
        <v>1</v>
      </c>
      <c r="R335" s="117" t="b">
        <v>1</v>
      </c>
      <c r="S335" s="117" t="b">
        <v>1</v>
      </c>
    </row>
    <row r="336" spans="1:19" x14ac:dyDescent="0.25">
      <c r="A336" s="117" t="s">
        <v>1312</v>
      </c>
      <c r="B336" s="180">
        <v>1</v>
      </c>
      <c r="C336" s="117">
        <v>2</v>
      </c>
      <c r="D336" s="181">
        <f>TPG!J336</f>
        <v>0</v>
      </c>
      <c r="E336" s="117" t="b">
        <v>1</v>
      </c>
      <c r="F336" s="182" t="str">
        <f>RIGHT(TPG!C336,4)&amp;"."&amp;TPG!M336&amp;"."&amp;TPG!K336&amp;"."&amp;TPGPAY!$C$5</f>
        <v>...Ma22</v>
      </c>
      <c r="G336" s="183">
        <f t="shared" ca="1" si="8"/>
        <v>44697</v>
      </c>
      <c r="H336" s="316" cm="1">
        <f t="array" ref="H336">-IF(SUMPRODUCT((TPG!$Q$19:$AB$19=$B$5)*TPG!Q336:AB336)&lt;0,SUMPRODUCT((TPG!$Q$19:$AB$19=$B$5)*TPG!Q336:AB336),0)</f>
        <v>0</v>
      </c>
      <c r="I336" s="115">
        <f t="shared" ca="1" si="9"/>
        <v>44697</v>
      </c>
      <c r="J336" s="117">
        <v>3</v>
      </c>
      <c r="K336" s="117" t="b">
        <v>1</v>
      </c>
      <c r="L336" s="117" t="s">
        <v>1313</v>
      </c>
      <c r="M336" s="117" t="b">
        <v>1</v>
      </c>
      <c r="N336" s="117" t="s">
        <v>1276</v>
      </c>
      <c r="O336" s="182" t="str">
        <f>LEFT(TPG!D336,19)&amp;"."&amp;TPGCR!F336</f>
        <v>....Ma22</v>
      </c>
      <c r="P336" s="185">
        <f>TPG!I336</f>
        <v>0</v>
      </c>
      <c r="Q336" s="117" t="b">
        <v>1</v>
      </c>
      <c r="R336" s="117" t="b">
        <v>1</v>
      </c>
      <c r="S336" s="117" t="b">
        <v>1</v>
      </c>
    </row>
    <row r="337" spans="1:19" x14ac:dyDescent="0.25">
      <c r="A337" s="117" t="s">
        <v>1312</v>
      </c>
      <c r="B337" s="180">
        <v>1</v>
      </c>
      <c r="C337" s="117">
        <v>2</v>
      </c>
      <c r="D337" s="181">
        <f>TPG!J337</f>
        <v>0</v>
      </c>
      <c r="E337" s="117" t="b">
        <v>1</v>
      </c>
      <c r="F337" s="182" t="str">
        <f>RIGHT(TPG!C337,4)&amp;"."&amp;TPG!M337&amp;"."&amp;TPG!K337&amp;"."&amp;TPGPAY!$C$5</f>
        <v>...Ma22</v>
      </c>
      <c r="G337" s="183">
        <f t="shared" ca="1" si="8"/>
        <v>44697</v>
      </c>
      <c r="H337" s="316" cm="1">
        <f t="array" ref="H337">-IF(SUMPRODUCT((TPG!$Q$19:$AB$19=$B$5)*TPG!Q337:AB337)&lt;0,SUMPRODUCT((TPG!$Q$19:$AB$19=$B$5)*TPG!Q337:AB337),0)</f>
        <v>0</v>
      </c>
      <c r="I337" s="115">
        <f t="shared" ca="1" si="9"/>
        <v>44697</v>
      </c>
      <c r="J337" s="117">
        <v>3</v>
      </c>
      <c r="K337" s="117" t="b">
        <v>1</v>
      </c>
      <c r="L337" s="117" t="s">
        <v>1313</v>
      </c>
      <c r="M337" s="117" t="b">
        <v>1</v>
      </c>
      <c r="N337" s="117" t="s">
        <v>1276</v>
      </c>
      <c r="O337" s="182" t="str">
        <f>LEFT(TPG!D337,19)&amp;"."&amp;TPGCR!F337</f>
        <v>....Ma22</v>
      </c>
      <c r="P337" s="185">
        <f>TPG!I337</f>
        <v>0</v>
      </c>
      <c r="Q337" s="117" t="b">
        <v>1</v>
      </c>
      <c r="R337" s="117" t="b">
        <v>1</v>
      </c>
      <c r="S337" s="117" t="b">
        <v>1</v>
      </c>
    </row>
    <row r="338" spans="1:19" x14ac:dyDescent="0.25">
      <c r="A338" s="117" t="s">
        <v>1312</v>
      </c>
      <c r="B338" s="180">
        <v>1</v>
      </c>
      <c r="C338" s="117">
        <v>2</v>
      </c>
      <c r="D338" s="181">
        <f>TPG!J338</f>
        <v>0</v>
      </c>
      <c r="E338" s="117" t="b">
        <v>1</v>
      </c>
      <c r="F338" s="182" t="str">
        <f>RIGHT(TPG!C338,4)&amp;"."&amp;TPG!M338&amp;"."&amp;TPG!K338&amp;"."&amp;TPGPAY!$C$5</f>
        <v>...Ma22</v>
      </c>
      <c r="G338" s="183">
        <f t="shared" ca="1" si="8"/>
        <v>44697</v>
      </c>
      <c r="H338" s="316" cm="1">
        <f t="array" ref="H338">-IF(SUMPRODUCT((TPG!$Q$19:$AB$19=$B$5)*TPG!Q338:AB338)&lt;0,SUMPRODUCT((TPG!$Q$19:$AB$19=$B$5)*TPG!Q338:AB338),0)</f>
        <v>0</v>
      </c>
      <c r="I338" s="115">
        <f t="shared" ca="1" si="9"/>
        <v>44697</v>
      </c>
      <c r="J338" s="117">
        <v>3</v>
      </c>
      <c r="K338" s="117" t="b">
        <v>1</v>
      </c>
      <c r="L338" s="117" t="s">
        <v>1313</v>
      </c>
      <c r="M338" s="117" t="b">
        <v>1</v>
      </c>
      <c r="N338" s="117" t="s">
        <v>1276</v>
      </c>
      <c r="O338" s="182" t="str">
        <f>LEFT(TPG!D338,19)&amp;"."&amp;TPGCR!F338</f>
        <v>....Ma22</v>
      </c>
      <c r="P338" s="185">
        <f>TPG!I338</f>
        <v>0</v>
      </c>
      <c r="Q338" s="117" t="b">
        <v>1</v>
      </c>
      <c r="R338" s="117" t="b">
        <v>1</v>
      </c>
      <c r="S338" s="117" t="b">
        <v>1</v>
      </c>
    </row>
    <row r="339" spans="1:19" x14ac:dyDescent="0.25">
      <c r="A339" s="117" t="s">
        <v>1312</v>
      </c>
      <c r="B339" s="180">
        <v>1</v>
      </c>
      <c r="C339" s="117">
        <v>2</v>
      </c>
      <c r="D339" s="181">
        <f>TPG!J339</f>
        <v>0</v>
      </c>
      <c r="E339" s="117" t="b">
        <v>1</v>
      </c>
      <c r="F339" s="182" t="str">
        <f>RIGHT(TPG!C339,4)&amp;"."&amp;TPG!M339&amp;"."&amp;TPG!K339&amp;"."&amp;TPGPAY!$C$5</f>
        <v>...Ma22</v>
      </c>
      <c r="G339" s="183">
        <f t="shared" ca="1" si="8"/>
        <v>44697</v>
      </c>
      <c r="H339" s="316" cm="1">
        <f t="array" ref="H339">-IF(SUMPRODUCT((TPG!$Q$19:$AB$19=$B$5)*TPG!Q339:AB339)&lt;0,SUMPRODUCT((TPG!$Q$19:$AB$19=$B$5)*TPG!Q339:AB339),0)</f>
        <v>0</v>
      </c>
      <c r="I339" s="115">
        <f t="shared" ca="1" si="9"/>
        <v>44697</v>
      </c>
      <c r="J339" s="117">
        <v>3</v>
      </c>
      <c r="K339" s="117" t="b">
        <v>1</v>
      </c>
      <c r="L339" s="117" t="s">
        <v>1313</v>
      </c>
      <c r="M339" s="117" t="b">
        <v>1</v>
      </c>
      <c r="N339" s="117" t="s">
        <v>1276</v>
      </c>
      <c r="O339" s="182" t="str">
        <f>LEFT(TPG!D339,19)&amp;"."&amp;TPGCR!F339</f>
        <v>....Ma22</v>
      </c>
      <c r="P339" s="185">
        <f>TPG!I339</f>
        <v>0</v>
      </c>
      <c r="Q339" s="117" t="b">
        <v>1</v>
      </c>
      <c r="R339" s="117" t="b">
        <v>1</v>
      </c>
      <c r="S339" s="117" t="b">
        <v>1</v>
      </c>
    </row>
    <row r="340" spans="1:19" x14ac:dyDescent="0.25">
      <c r="A340" s="117" t="s">
        <v>1312</v>
      </c>
      <c r="B340" s="180">
        <v>1</v>
      </c>
      <c r="C340" s="117">
        <v>2</v>
      </c>
      <c r="D340" s="181">
        <f>TPG!J340</f>
        <v>0</v>
      </c>
      <c r="E340" s="117" t="b">
        <v>1</v>
      </c>
      <c r="F340" s="182" t="str">
        <f>RIGHT(TPG!C340,4)&amp;"."&amp;TPG!M340&amp;"."&amp;TPG!K340&amp;"."&amp;TPGPAY!$C$5</f>
        <v>...Ma22</v>
      </c>
      <c r="G340" s="183">
        <f t="shared" ca="1" si="8"/>
        <v>44697</v>
      </c>
      <c r="H340" s="316" cm="1">
        <f t="array" ref="H340">-IF(SUMPRODUCT((TPG!$Q$19:$AB$19=$B$5)*TPG!Q340:AB340)&lt;0,SUMPRODUCT((TPG!$Q$19:$AB$19=$B$5)*TPG!Q340:AB340),0)</f>
        <v>0</v>
      </c>
      <c r="I340" s="115">
        <f t="shared" ca="1" si="9"/>
        <v>44697</v>
      </c>
      <c r="J340" s="117">
        <v>3</v>
      </c>
      <c r="K340" s="117" t="b">
        <v>1</v>
      </c>
      <c r="L340" s="117" t="s">
        <v>1313</v>
      </c>
      <c r="M340" s="117" t="b">
        <v>1</v>
      </c>
      <c r="N340" s="117" t="s">
        <v>1276</v>
      </c>
      <c r="O340" s="182" t="str">
        <f>LEFT(TPG!D340,19)&amp;"."&amp;TPGCR!F340</f>
        <v>....Ma22</v>
      </c>
      <c r="P340" s="185">
        <f>TPG!I340</f>
        <v>0</v>
      </c>
      <c r="Q340" s="117" t="b">
        <v>1</v>
      </c>
      <c r="R340" s="117" t="b">
        <v>1</v>
      </c>
      <c r="S340" s="117" t="b">
        <v>1</v>
      </c>
    </row>
    <row r="341" spans="1:19" x14ac:dyDescent="0.25">
      <c r="A341" s="117" t="s">
        <v>1312</v>
      </c>
      <c r="B341" s="180">
        <v>1</v>
      </c>
      <c r="C341" s="117">
        <v>2</v>
      </c>
      <c r="D341" s="181">
        <f>TPG!J341</f>
        <v>0</v>
      </c>
      <c r="E341" s="117" t="b">
        <v>1</v>
      </c>
      <c r="F341" s="182" t="str">
        <f>RIGHT(TPG!C341,4)&amp;"."&amp;TPG!M341&amp;"."&amp;TPG!K341&amp;"."&amp;TPGPAY!$C$5</f>
        <v>...Ma22</v>
      </c>
      <c r="G341" s="183">
        <f t="shared" ref="G341:G404" ca="1" si="10">TODAY()</f>
        <v>44697</v>
      </c>
      <c r="H341" s="316" cm="1">
        <f t="array" ref="H341">-IF(SUMPRODUCT((TPG!$Q$19:$AB$19=$B$5)*TPG!Q341:AB341)&lt;0,SUMPRODUCT((TPG!$Q$19:$AB$19=$B$5)*TPG!Q341:AB341),0)</f>
        <v>0</v>
      </c>
      <c r="I341" s="115">
        <f t="shared" ref="I341:I404" ca="1" si="11">G341</f>
        <v>44697</v>
      </c>
      <c r="J341" s="117">
        <v>3</v>
      </c>
      <c r="K341" s="117" t="b">
        <v>1</v>
      </c>
      <c r="L341" s="117" t="s">
        <v>1313</v>
      </c>
      <c r="M341" s="117" t="b">
        <v>1</v>
      </c>
      <c r="N341" s="117" t="s">
        <v>1276</v>
      </c>
      <c r="O341" s="182" t="str">
        <f>LEFT(TPG!D341,19)&amp;"."&amp;TPGCR!F341</f>
        <v>....Ma22</v>
      </c>
      <c r="P341" s="185">
        <f>TPG!I341</f>
        <v>0</v>
      </c>
      <c r="Q341" s="117" t="b">
        <v>1</v>
      </c>
      <c r="R341" s="117" t="b">
        <v>1</v>
      </c>
      <c r="S341" s="117" t="b">
        <v>1</v>
      </c>
    </row>
    <row r="342" spans="1:19" x14ac:dyDescent="0.25">
      <c r="A342" s="117" t="s">
        <v>1312</v>
      </c>
      <c r="B342" s="180">
        <v>1</v>
      </c>
      <c r="C342" s="117">
        <v>2</v>
      </c>
      <c r="D342" s="181">
        <f>TPG!J342</f>
        <v>0</v>
      </c>
      <c r="E342" s="117" t="b">
        <v>1</v>
      </c>
      <c r="F342" s="182" t="str">
        <f>RIGHT(TPG!C342,4)&amp;"."&amp;TPG!M342&amp;"."&amp;TPG!K342&amp;"."&amp;TPGPAY!$C$5</f>
        <v>...Ma22</v>
      </c>
      <c r="G342" s="183">
        <f t="shared" ca="1" si="10"/>
        <v>44697</v>
      </c>
      <c r="H342" s="316" cm="1">
        <f t="array" ref="H342">-IF(SUMPRODUCT((TPG!$Q$19:$AB$19=$B$5)*TPG!Q342:AB342)&lt;0,SUMPRODUCT((TPG!$Q$19:$AB$19=$B$5)*TPG!Q342:AB342),0)</f>
        <v>0</v>
      </c>
      <c r="I342" s="115">
        <f t="shared" ca="1" si="11"/>
        <v>44697</v>
      </c>
      <c r="J342" s="117">
        <v>3</v>
      </c>
      <c r="K342" s="117" t="b">
        <v>1</v>
      </c>
      <c r="L342" s="117" t="s">
        <v>1313</v>
      </c>
      <c r="M342" s="117" t="b">
        <v>1</v>
      </c>
      <c r="N342" s="117" t="s">
        <v>1276</v>
      </c>
      <c r="O342" s="182" t="str">
        <f>LEFT(TPG!D342,19)&amp;"."&amp;TPGCR!F342</f>
        <v>....Ma22</v>
      </c>
      <c r="P342" s="185">
        <f>TPG!I342</f>
        <v>0</v>
      </c>
      <c r="Q342" s="117" t="b">
        <v>1</v>
      </c>
      <c r="R342" s="117" t="b">
        <v>1</v>
      </c>
      <c r="S342" s="117" t="b">
        <v>1</v>
      </c>
    </row>
    <row r="343" spans="1:19" x14ac:dyDescent="0.25">
      <c r="A343" s="117" t="s">
        <v>1312</v>
      </c>
      <c r="B343" s="180">
        <v>1</v>
      </c>
      <c r="C343" s="117">
        <v>2</v>
      </c>
      <c r="D343" s="181">
        <f>TPG!J343</f>
        <v>0</v>
      </c>
      <c r="E343" s="117" t="b">
        <v>1</v>
      </c>
      <c r="F343" s="182" t="str">
        <f>RIGHT(TPG!C343,4)&amp;"."&amp;TPG!M343&amp;"."&amp;TPG!K343&amp;"."&amp;TPGPAY!$C$5</f>
        <v>...Ma22</v>
      </c>
      <c r="G343" s="183">
        <f t="shared" ca="1" si="10"/>
        <v>44697</v>
      </c>
      <c r="H343" s="316" cm="1">
        <f t="array" ref="H343">-IF(SUMPRODUCT((TPG!$Q$19:$AB$19=$B$5)*TPG!Q343:AB343)&lt;0,SUMPRODUCT((TPG!$Q$19:$AB$19=$B$5)*TPG!Q343:AB343),0)</f>
        <v>0</v>
      </c>
      <c r="I343" s="115">
        <f t="shared" ca="1" si="11"/>
        <v>44697</v>
      </c>
      <c r="J343" s="117">
        <v>3</v>
      </c>
      <c r="K343" s="117" t="b">
        <v>1</v>
      </c>
      <c r="L343" s="117" t="s">
        <v>1313</v>
      </c>
      <c r="M343" s="117" t="b">
        <v>1</v>
      </c>
      <c r="N343" s="117" t="s">
        <v>1276</v>
      </c>
      <c r="O343" s="182" t="str">
        <f>LEFT(TPG!D343,19)&amp;"."&amp;TPGCR!F343</f>
        <v>....Ma22</v>
      </c>
      <c r="P343" s="185">
        <f>TPG!I343</f>
        <v>0</v>
      </c>
      <c r="Q343" s="117" t="b">
        <v>1</v>
      </c>
      <c r="R343" s="117" t="b">
        <v>1</v>
      </c>
      <c r="S343" s="117" t="b">
        <v>1</v>
      </c>
    </row>
    <row r="344" spans="1:19" x14ac:dyDescent="0.25">
      <c r="A344" s="117" t="s">
        <v>1312</v>
      </c>
      <c r="B344" s="180">
        <v>1</v>
      </c>
      <c r="C344" s="117">
        <v>2</v>
      </c>
      <c r="D344" s="181">
        <f>TPG!J344</f>
        <v>0</v>
      </c>
      <c r="E344" s="117" t="b">
        <v>1</v>
      </c>
      <c r="F344" s="182" t="str">
        <f>RIGHT(TPG!C344,4)&amp;"."&amp;TPG!M344&amp;"."&amp;TPG!K344&amp;"."&amp;TPGPAY!$C$5</f>
        <v>...Ma22</v>
      </c>
      <c r="G344" s="183">
        <f t="shared" ca="1" si="10"/>
        <v>44697</v>
      </c>
      <c r="H344" s="316" cm="1">
        <f t="array" ref="H344">-IF(SUMPRODUCT((TPG!$Q$19:$AB$19=$B$5)*TPG!Q344:AB344)&lt;0,SUMPRODUCT((TPG!$Q$19:$AB$19=$B$5)*TPG!Q344:AB344),0)</f>
        <v>0</v>
      </c>
      <c r="I344" s="115">
        <f t="shared" ca="1" si="11"/>
        <v>44697</v>
      </c>
      <c r="J344" s="117">
        <v>3</v>
      </c>
      <c r="K344" s="117" t="b">
        <v>1</v>
      </c>
      <c r="L344" s="117" t="s">
        <v>1313</v>
      </c>
      <c r="M344" s="117" t="b">
        <v>1</v>
      </c>
      <c r="N344" s="117" t="s">
        <v>1276</v>
      </c>
      <c r="O344" s="182" t="str">
        <f>LEFT(TPG!D344,19)&amp;"."&amp;TPGCR!F344</f>
        <v>....Ma22</v>
      </c>
      <c r="P344" s="185">
        <f>TPG!I344</f>
        <v>0</v>
      </c>
      <c r="Q344" s="117" t="b">
        <v>1</v>
      </c>
      <c r="R344" s="117" t="b">
        <v>1</v>
      </c>
      <c r="S344" s="117" t="b">
        <v>1</v>
      </c>
    </row>
    <row r="345" spans="1:19" x14ac:dyDescent="0.25">
      <c r="A345" s="117" t="s">
        <v>1312</v>
      </c>
      <c r="B345" s="180">
        <v>1</v>
      </c>
      <c r="C345" s="117">
        <v>2</v>
      </c>
      <c r="D345" s="181">
        <f>TPG!J345</f>
        <v>0</v>
      </c>
      <c r="E345" s="117" t="b">
        <v>1</v>
      </c>
      <c r="F345" s="182" t="str">
        <f>RIGHT(TPG!C345,4)&amp;"."&amp;TPG!M345&amp;"."&amp;TPG!K345&amp;"."&amp;TPGPAY!$C$5</f>
        <v>...Ma22</v>
      </c>
      <c r="G345" s="183">
        <f t="shared" ca="1" si="10"/>
        <v>44697</v>
      </c>
      <c r="H345" s="316" cm="1">
        <f t="array" ref="H345">-IF(SUMPRODUCT((TPG!$Q$19:$AB$19=$B$5)*TPG!Q345:AB345)&lt;0,SUMPRODUCT((TPG!$Q$19:$AB$19=$B$5)*TPG!Q345:AB345),0)</f>
        <v>0</v>
      </c>
      <c r="I345" s="115">
        <f t="shared" ca="1" si="11"/>
        <v>44697</v>
      </c>
      <c r="J345" s="117">
        <v>3</v>
      </c>
      <c r="K345" s="117" t="b">
        <v>1</v>
      </c>
      <c r="L345" s="117" t="s">
        <v>1313</v>
      </c>
      <c r="M345" s="117" t="b">
        <v>1</v>
      </c>
      <c r="N345" s="117" t="s">
        <v>1276</v>
      </c>
      <c r="O345" s="182" t="str">
        <f>LEFT(TPG!D345,19)&amp;"."&amp;TPGCR!F345</f>
        <v>....Ma22</v>
      </c>
      <c r="P345" s="185">
        <f>TPG!I345</f>
        <v>0</v>
      </c>
      <c r="Q345" s="117" t="b">
        <v>1</v>
      </c>
      <c r="R345" s="117" t="b">
        <v>1</v>
      </c>
      <c r="S345" s="117" t="b">
        <v>1</v>
      </c>
    </row>
    <row r="346" spans="1:19" x14ac:dyDescent="0.25">
      <c r="A346" s="117" t="s">
        <v>1312</v>
      </c>
      <c r="B346" s="180">
        <v>1</v>
      </c>
      <c r="C346" s="117">
        <v>2</v>
      </c>
      <c r="D346" s="181">
        <f>TPG!J346</f>
        <v>0</v>
      </c>
      <c r="E346" s="117" t="b">
        <v>1</v>
      </c>
      <c r="F346" s="182" t="str">
        <f>RIGHT(TPG!C346,4)&amp;"."&amp;TPG!M346&amp;"."&amp;TPG!K346&amp;"."&amp;TPGPAY!$C$5</f>
        <v>...Ma22</v>
      </c>
      <c r="G346" s="183">
        <f t="shared" ca="1" si="10"/>
        <v>44697</v>
      </c>
      <c r="H346" s="316" cm="1">
        <f t="array" ref="H346">-IF(SUMPRODUCT((TPG!$Q$19:$AB$19=$B$5)*TPG!Q346:AB346)&lt;0,SUMPRODUCT((TPG!$Q$19:$AB$19=$B$5)*TPG!Q346:AB346),0)</f>
        <v>0</v>
      </c>
      <c r="I346" s="115">
        <f t="shared" ca="1" si="11"/>
        <v>44697</v>
      </c>
      <c r="J346" s="117">
        <v>3</v>
      </c>
      <c r="K346" s="117" t="b">
        <v>1</v>
      </c>
      <c r="L346" s="117" t="s">
        <v>1313</v>
      </c>
      <c r="M346" s="117" t="b">
        <v>1</v>
      </c>
      <c r="N346" s="117" t="s">
        <v>1276</v>
      </c>
      <c r="O346" s="182" t="str">
        <f>LEFT(TPG!D346,19)&amp;"."&amp;TPGCR!F346</f>
        <v>....Ma22</v>
      </c>
      <c r="P346" s="185">
        <f>TPG!I346</f>
        <v>0</v>
      </c>
      <c r="Q346" s="117" t="b">
        <v>1</v>
      </c>
      <c r="R346" s="117" t="b">
        <v>1</v>
      </c>
      <c r="S346" s="117" t="b">
        <v>1</v>
      </c>
    </row>
    <row r="347" spans="1:19" x14ac:dyDescent="0.25">
      <c r="A347" s="117" t="s">
        <v>1312</v>
      </c>
      <c r="B347" s="180">
        <v>1</v>
      </c>
      <c r="C347" s="117">
        <v>2</v>
      </c>
      <c r="D347" s="181">
        <f>TPG!J347</f>
        <v>0</v>
      </c>
      <c r="E347" s="117" t="b">
        <v>1</v>
      </c>
      <c r="F347" s="182" t="str">
        <f>RIGHT(TPG!C347,4)&amp;"."&amp;TPG!M347&amp;"."&amp;TPG!K347&amp;"."&amp;TPGPAY!$C$5</f>
        <v>...Ma22</v>
      </c>
      <c r="G347" s="183">
        <f t="shared" ca="1" si="10"/>
        <v>44697</v>
      </c>
      <c r="H347" s="316" cm="1">
        <f t="array" ref="H347">-IF(SUMPRODUCT((TPG!$Q$19:$AB$19=$B$5)*TPG!Q347:AB347)&lt;0,SUMPRODUCT((TPG!$Q$19:$AB$19=$B$5)*TPG!Q347:AB347),0)</f>
        <v>0</v>
      </c>
      <c r="I347" s="115">
        <f t="shared" ca="1" si="11"/>
        <v>44697</v>
      </c>
      <c r="J347" s="117">
        <v>3</v>
      </c>
      <c r="K347" s="117" t="b">
        <v>1</v>
      </c>
      <c r="L347" s="117" t="s">
        <v>1313</v>
      </c>
      <c r="M347" s="117" t="b">
        <v>1</v>
      </c>
      <c r="N347" s="117" t="s">
        <v>1276</v>
      </c>
      <c r="O347" s="182" t="str">
        <f>LEFT(TPG!D347,19)&amp;"."&amp;TPGCR!F347</f>
        <v>....Ma22</v>
      </c>
      <c r="P347" s="185">
        <f>TPG!I347</f>
        <v>0</v>
      </c>
      <c r="Q347" s="117" t="b">
        <v>1</v>
      </c>
      <c r="R347" s="117" t="b">
        <v>1</v>
      </c>
      <c r="S347" s="117" t="b">
        <v>1</v>
      </c>
    </row>
    <row r="348" spans="1:19" x14ac:dyDescent="0.25">
      <c r="A348" s="117" t="s">
        <v>1312</v>
      </c>
      <c r="B348" s="180">
        <v>1</v>
      </c>
      <c r="C348" s="117">
        <v>2</v>
      </c>
      <c r="D348" s="181">
        <f>TPG!J348</f>
        <v>0</v>
      </c>
      <c r="E348" s="117" t="b">
        <v>1</v>
      </c>
      <c r="F348" s="182" t="str">
        <f>RIGHT(TPG!C348,4)&amp;"."&amp;TPG!M348&amp;"."&amp;TPG!K348&amp;"."&amp;TPGPAY!$C$5</f>
        <v>...Ma22</v>
      </c>
      <c r="G348" s="183">
        <f t="shared" ca="1" si="10"/>
        <v>44697</v>
      </c>
      <c r="H348" s="316" cm="1">
        <f t="array" ref="H348">-IF(SUMPRODUCT((TPG!$Q$19:$AB$19=$B$5)*TPG!Q348:AB348)&lt;0,SUMPRODUCT((TPG!$Q$19:$AB$19=$B$5)*TPG!Q348:AB348),0)</f>
        <v>0</v>
      </c>
      <c r="I348" s="115">
        <f t="shared" ca="1" si="11"/>
        <v>44697</v>
      </c>
      <c r="J348" s="117">
        <v>3</v>
      </c>
      <c r="K348" s="117" t="b">
        <v>1</v>
      </c>
      <c r="L348" s="117" t="s">
        <v>1313</v>
      </c>
      <c r="M348" s="117" t="b">
        <v>1</v>
      </c>
      <c r="N348" s="117" t="s">
        <v>1276</v>
      </c>
      <c r="O348" s="182" t="str">
        <f>LEFT(TPG!D348,19)&amp;"."&amp;TPGCR!F348</f>
        <v>....Ma22</v>
      </c>
      <c r="P348" s="185">
        <f>TPG!I348</f>
        <v>0</v>
      </c>
      <c r="Q348" s="117" t="b">
        <v>1</v>
      </c>
      <c r="R348" s="117" t="b">
        <v>1</v>
      </c>
      <c r="S348" s="117" t="b">
        <v>1</v>
      </c>
    </row>
    <row r="349" spans="1:19" x14ac:dyDescent="0.25">
      <c r="A349" s="117" t="s">
        <v>1312</v>
      </c>
      <c r="B349" s="180">
        <v>1</v>
      </c>
      <c r="C349" s="117">
        <v>2</v>
      </c>
      <c r="D349" s="181">
        <f>TPG!J349</f>
        <v>0</v>
      </c>
      <c r="E349" s="117" t="b">
        <v>1</v>
      </c>
      <c r="F349" s="182" t="str">
        <f>RIGHT(TPG!C349,4)&amp;"."&amp;TPG!M349&amp;"."&amp;TPG!K349&amp;"."&amp;TPGPAY!$C$5</f>
        <v>...Ma22</v>
      </c>
      <c r="G349" s="183">
        <f t="shared" ca="1" si="10"/>
        <v>44697</v>
      </c>
      <c r="H349" s="316" cm="1">
        <f t="array" ref="H349">-IF(SUMPRODUCT((TPG!$Q$19:$AB$19=$B$5)*TPG!Q349:AB349)&lt;0,SUMPRODUCT((TPG!$Q$19:$AB$19=$B$5)*TPG!Q349:AB349),0)</f>
        <v>0</v>
      </c>
      <c r="I349" s="115">
        <f t="shared" ca="1" si="11"/>
        <v>44697</v>
      </c>
      <c r="J349" s="117">
        <v>3</v>
      </c>
      <c r="K349" s="117" t="b">
        <v>1</v>
      </c>
      <c r="L349" s="117" t="s">
        <v>1313</v>
      </c>
      <c r="M349" s="117" t="b">
        <v>1</v>
      </c>
      <c r="N349" s="117" t="s">
        <v>1276</v>
      </c>
      <c r="O349" s="182" t="str">
        <f>LEFT(TPG!D349,19)&amp;"."&amp;TPGCR!F349</f>
        <v>....Ma22</v>
      </c>
      <c r="P349" s="185">
        <f>TPG!I349</f>
        <v>0</v>
      </c>
      <c r="Q349" s="117" t="b">
        <v>1</v>
      </c>
      <c r="R349" s="117" t="b">
        <v>1</v>
      </c>
      <c r="S349" s="117" t="b">
        <v>1</v>
      </c>
    </row>
    <row r="350" spans="1:19" x14ac:dyDescent="0.25">
      <c r="A350" s="117" t="s">
        <v>1312</v>
      </c>
      <c r="B350" s="180">
        <v>1</v>
      </c>
      <c r="C350" s="117">
        <v>2</v>
      </c>
      <c r="D350" s="181">
        <f>TPG!J350</f>
        <v>0</v>
      </c>
      <c r="E350" s="117" t="b">
        <v>1</v>
      </c>
      <c r="F350" s="182" t="str">
        <f>RIGHT(TPG!C350,4)&amp;"."&amp;TPG!M350&amp;"."&amp;TPG!K350&amp;"."&amp;TPGPAY!$C$5</f>
        <v>...Ma22</v>
      </c>
      <c r="G350" s="183">
        <f t="shared" ca="1" si="10"/>
        <v>44697</v>
      </c>
      <c r="H350" s="316" cm="1">
        <f t="array" ref="H350">-IF(SUMPRODUCT((TPG!$Q$19:$AB$19=$B$5)*TPG!Q350:AB350)&lt;0,SUMPRODUCT((TPG!$Q$19:$AB$19=$B$5)*TPG!Q350:AB350),0)</f>
        <v>0</v>
      </c>
      <c r="I350" s="115">
        <f t="shared" ca="1" si="11"/>
        <v>44697</v>
      </c>
      <c r="J350" s="117">
        <v>3</v>
      </c>
      <c r="K350" s="117" t="b">
        <v>1</v>
      </c>
      <c r="L350" s="117" t="s">
        <v>1313</v>
      </c>
      <c r="M350" s="117" t="b">
        <v>1</v>
      </c>
      <c r="N350" s="117" t="s">
        <v>1276</v>
      </c>
      <c r="O350" s="182" t="str">
        <f>LEFT(TPG!D350,19)&amp;"."&amp;TPGCR!F350</f>
        <v>....Ma22</v>
      </c>
      <c r="P350" s="185">
        <f>TPG!I350</f>
        <v>0</v>
      </c>
      <c r="Q350" s="117" t="b">
        <v>1</v>
      </c>
      <c r="R350" s="117" t="b">
        <v>1</v>
      </c>
      <c r="S350" s="117" t="b">
        <v>1</v>
      </c>
    </row>
    <row r="351" spans="1:19" x14ac:dyDescent="0.25">
      <c r="A351" s="117" t="s">
        <v>1312</v>
      </c>
      <c r="B351" s="180">
        <v>1</v>
      </c>
      <c r="C351" s="117">
        <v>2</v>
      </c>
      <c r="D351" s="181">
        <f>TPG!J351</f>
        <v>0</v>
      </c>
      <c r="E351" s="117" t="b">
        <v>1</v>
      </c>
      <c r="F351" s="182" t="str">
        <f>RIGHT(TPG!C351,4)&amp;"."&amp;TPG!M351&amp;"."&amp;TPG!K351&amp;"."&amp;TPGPAY!$C$5</f>
        <v>...Ma22</v>
      </c>
      <c r="G351" s="183">
        <f t="shared" ca="1" si="10"/>
        <v>44697</v>
      </c>
      <c r="H351" s="316" cm="1">
        <f t="array" ref="H351">-IF(SUMPRODUCT((TPG!$Q$19:$AB$19=$B$5)*TPG!Q351:AB351)&lt;0,SUMPRODUCT((TPG!$Q$19:$AB$19=$B$5)*TPG!Q351:AB351),0)</f>
        <v>0</v>
      </c>
      <c r="I351" s="115">
        <f t="shared" ca="1" si="11"/>
        <v>44697</v>
      </c>
      <c r="J351" s="117">
        <v>3</v>
      </c>
      <c r="K351" s="117" t="b">
        <v>1</v>
      </c>
      <c r="L351" s="117" t="s">
        <v>1313</v>
      </c>
      <c r="M351" s="117" t="b">
        <v>1</v>
      </c>
      <c r="N351" s="117" t="s">
        <v>1276</v>
      </c>
      <c r="O351" s="182" t="str">
        <f>LEFT(TPG!D351,19)&amp;"."&amp;TPGCR!F351</f>
        <v>....Ma22</v>
      </c>
      <c r="P351" s="185">
        <f>TPG!I351</f>
        <v>0</v>
      </c>
      <c r="Q351" s="117" t="b">
        <v>1</v>
      </c>
      <c r="R351" s="117" t="b">
        <v>1</v>
      </c>
      <c r="S351" s="117" t="b">
        <v>1</v>
      </c>
    </row>
    <row r="352" spans="1:19" x14ac:dyDescent="0.25">
      <c r="A352" s="117" t="s">
        <v>1312</v>
      </c>
      <c r="B352" s="180">
        <v>1</v>
      </c>
      <c r="C352" s="117">
        <v>2</v>
      </c>
      <c r="D352" s="181">
        <f>TPG!J352</f>
        <v>0</v>
      </c>
      <c r="E352" s="117" t="b">
        <v>1</v>
      </c>
      <c r="F352" s="182" t="str">
        <f>RIGHT(TPG!C352,4)&amp;"."&amp;TPG!M352&amp;"."&amp;TPG!K352&amp;"."&amp;TPGPAY!$C$5</f>
        <v>...Ma22</v>
      </c>
      <c r="G352" s="183">
        <f t="shared" ca="1" si="10"/>
        <v>44697</v>
      </c>
      <c r="H352" s="316" cm="1">
        <f t="array" ref="H352">-IF(SUMPRODUCT((TPG!$Q$19:$AB$19=$B$5)*TPG!Q352:AB352)&lt;0,SUMPRODUCT((TPG!$Q$19:$AB$19=$B$5)*TPG!Q352:AB352),0)</f>
        <v>0</v>
      </c>
      <c r="I352" s="115">
        <f t="shared" ca="1" si="11"/>
        <v>44697</v>
      </c>
      <c r="J352" s="117">
        <v>3</v>
      </c>
      <c r="K352" s="117" t="b">
        <v>1</v>
      </c>
      <c r="L352" s="117" t="s">
        <v>1313</v>
      </c>
      <c r="M352" s="117" t="b">
        <v>1</v>
      </c>
      <c r="N352" s="117" t="s">
        <v>1276</v>
      </c>
      <c r="O352" s="182" t="str">
        <f>LEFT(TPG!D352,19)&amp;"."&amp;TPGCR!F352</f>
        <v>....Ma22</v>
      </c>
      <c r="P352" s="185">
        <f>TPG!I352</f>
        <v>0</v>
      </c>
      <c r="Q352" s="117" t="b">
        <v>1</v>
      </c>
      <c r="R352" s="117" t="b">
        <v>1</v>
      </c>
      <c r="S352" s="117" t="b">
        <v>1</v>
      </c>
    </row>
    <row r="353" spans="1:19" x14ac:dyDescent="0.25">
      <c r="A353" s="117" t="s">
        <v>1312</v>
      </c>
      <c r="B353" s="180">
        <v>1</v>
      </c>
      <c r="C353" s="117">
        <v>2</v>
      </c>
      <c r="D353" s="181">
        <f>TPG!J353</f>
        <v>0</v>
      </c>
      <c r="E353" s="117" t="b">
        <v>1</v>
      </c>
      <c r="F353" s="182" t="str">
        <f>RIGHT(TPG!C353,4)&amp;"."&amp;TPG!M353&amp;"."&amp;TPG!K353&amp;"."&amp;TPGPAY!$C$5</f>
        <v>...Ma22</v>
      </c>
      <c r="G353" s="183">
        <f t="shared" ca="1" si="10"/>
        <v>44697</v>
      </c>
      <c r="H353" s="316" cm="1">
        <f t="array" ref="H353">-IF(SUMPRODUCT((TPG!$Q$19:$AB$19=$B$5)*TPG!Q353:AB353)&lt;0,SUMPRODUCT((TPG!$Q$19:$AB$19=$B$5)*TPG!Q353:AB353),0)</f>
        <v>0</v>
      </c>
      <c r="I353" s="115">
        <f t="shared" ca="1" si="11"/>
        <v>44697</v>
      </c>
      <c r="J353" s="117">
        <v>3</v>
      </c>
      <c r="K353" s="117" t="b">
        <v>1</v>
      </c>
      <c r="L353" s="117" t="s">
        <v>1313</v>
      </c>
      <c r="M353" s="117" t="b">
        <v>1</v>
      </c>
      <c r="N353" s="117" t="s">
        <v>1276</v>
      </c>
      <c r="O353" s="182" t="str">
        <f>LEFT(TPG!D353,19)&amp;"."&amp;TPGCR!F353</f>
        <v>....Ma22</v>
      </c>
      <c r="P353" s="185">
        <f>TPG!I353</f>
        <v>0</v>
      </c>
      <c r="Q353" s="117" t="b">
        <v>1</v>
      </c>
      <c r="R353" s="117" t="b">
        <v>1</v>
      </c>
      <c r="S353" s="117" t="b">
        <v>1</v>
      </c>
    </row>
    <row r="354" spans="1:19" x14ac:dyDescent="0.25">
      <c r="A354" s="117" t="s">
        <v>1312</v>
      </c>
      <c r="B354" s="180">
        <v>1</v>
      </c>
      <c r="C354" s="117">
        <v>2</v>
      </c>
      <c r="D354" s="181">
        <f>TPG!J354</f>
        <v>0</v>
      </c>
      <c r="E354" s="117" t="b">
        <v>1</v>
      </c>
      <c r="F354" s="182" t="str">
        <f>RIGHT(TPG!C354,4)&amp;"."&amp;TPG!M354&amp;"."&amp;TPG!K354&amp;"."&amp;TPGPAY!$C$5</f>
        <v>...Ma22</v>
      </c>
      <c r="G354" s="183">
        <f t="shared" ca="1" si="10"/>
        <v>44697</v>
      </c>
      <c r="H354" s="316" cm="1">
        <f t="array" ref="H354">-IF(SUMPRODUCT((TPG!$Q$19:$AB$19=$B$5)*TPG!Q354:AB354)&lt;0,SUMPRODUCT((TPG!$Q$19:$AB$19=$B$5)*TPG!Q354:AB354),0)</f>
        <v>0</v>
      </c>
      <c r="I354" s="115">
        <f t="shared" ca="1" si="11"/>
        <v>44697</v>
      </c>
      <c r="J354" s="117">
        <v>3</v>
      </c>
      <c r="K354" s="117" t="b">
        <v>1</v>
      </c>
      <c r="L354" s="117" t="s">
        <v>1313</v>
      </c>
      <c r="M354" s="117" t="b">
        <v>1</v>
      </c>
      <c r="N354" s="117" t="s">
        <v>1276</v>
      </c>
      <c r="O354" s="182" t="str">
        <f>LEFT(TPG!D354,19)&amp;"."&amp;TPGCR!F354</f>
        <v>....Ma22</v>
      </c>
      <c r="P354" s="185">
        <f>TPG!I354</f>
        <v>0</v>
      </c>
      <c r="Q354" s="117" t="b">
        <v>1</v>
      </c>
      <c r="R354" s="117" t="b">
        <v>1</v>
      </c>
      <c r="S354" s="117" t="b">
        <v>1</v>
      </c>
    </row>
    <row r="355" spans="1:19" x14ac:dyDescent="0.25">
      <c r="A355" s="117" t="s">
        <v>1312</v>
      </c>
      <c r="B355" s="180">
        <v>1</v>
      </c>
      <c r="C355" s="117">
        <v>2</v>
      </c>
      <c r="D355" s="181">
        <f>TPG!J355</f>
        <v>0</v>
      </c>
      <c r="E355" s="117" t="b">
        <v>1</v>
      </c>
      <c r="F355" s="182" t="str">
        <f>RIGHT(TPG!C355,4)&amp;"."&amp;TPG!M355&amp;"."&amp;TPG!K355&amp;"."&amp;TPGPAY!$C$5</f>
        <v>...Ma22</v>
      </c>
      <c r="G355" s="183">
        <f t="shared" ca="1" si="10"/>
        <v>44697</v>
      </c>
      <c r="H355" s="316" cm="1">
        <f t="array" ref="H355">-IF(SUMPRODUCT((TPG!$Q$19:$AB$19=$B$5)*TPG!Q355:AB355)&lt;0,SUMPRODUCT((TPG!$Q$19:$AB$19=$B$5)*TPG!Q355:AB355),0)</f>
        <v>0</v>
      </c>
      <c r="I355" s="115">
        <f t="shared" ca="1" si="11"/>
        <v>44697</v>
      </c>
      <c r="J355" s="117">
        <v>3</v>
      </c>
      <c r="K355" s="117" t="b">
        <v>1</v>
      </c>
      <c r="L355" s="117" t="s">
        <v>1313</v>
      </c>
      <c r="M355" s="117" t="b">
        <v>1</v>
      </c>
      <c r="N355" s="117" t="s">
        <v>1276</v>
      </c>
      <c r="O355" s="182" t="str">
        <f>LEFT(TPG!D355,19)&amp;"."&amp;TPGCR!F355</f>
        <v>....Ma22</v>
      </c>
      <c r="P355" s="185">
        <f>TPG!I355</f>
        <v>0</v>
      </c>
      <c r="Q355" s="117" t="b">
        <v>1</v>
      </c>
      <c r="R355" s="117" t="b">
        <v>1</v>
      </c>
      <c r="S355" s="117" t="b">
        <v>1</v>
      </c>
    </row>
    <row r="356" spans="1:19" x14ac:dyDescent="0.25">
      <c r="A356" s="117" t="s">
        <v>1312</v>
      </c>
      <c r="B356" s="180">
        <v>1</v>
      </c>
      <c r="C356" s="117">
        <v>2</v>
      </c>
      <c r="D356" s="181">
        <f>TPG!J356</f>
        <v>0</v>
      </c>
      <c r="E356" s="117" t="b">
        <v>1</v>
      </c>
      <c r="F356" s="182" t="str">
        <f>RIGHT(TPG!C356,4)&amp;"."&amp;TPG!M356&amp;"."&amp;TPG!K356&amp;"."&amp;TPGPAY!$C$5</f>
        <v>...Ma22</v>
      </c>
      <c r="G356" s="183">
        <f t="shared" ca="1" si="10"/>
        <v>44697</v>
      </c>
      <c r="H356" s="316" cm="1">
        <f t="array" ref="H356">-IF(SUMPRODUCT((TPG!$Q$19:$AB$19=$B$5)*TPG!Q356:AB356)&lt;0,SUMPRODUCT((TPG!$Q$19:$AB$19=$B$5)*TPG!Q356:AB356),0)</f>
        <v>0</v>
      </c>
      <c r="I356" s="115">
        <f t="shared" ca="1" si="11"/>
        <v>44697</v>
      </c>
      <c r="J356" s="117">
        <v>3</v>
      </c>
      <c r="K356" s="117" t="b">
        <v>1</v>
      </c>
      <c r="L356" s="117" t="s">
        <v>1313</v>
      </c>
      <c r="M356" s="117" t="b">
        <v>1</v>
      </c>
      <c r="N356" s="117" t="s">
        <v>1276</v>
      </c>
      <c r="O356" s="182" t="str">
        <f>LEFT(TPG!D356,19)&amp;"."&amp;TPGCR!F356</f>
        <v>....Ma22</v>
      </c>
      <c r="P356" s="185">
        <f>TPG!I356</f>
        <v>0</v>
      </c>
      <c r="Q356" s="117" t="b">
        <v>1</v>
      </c>
      <c r="R356" s="117" t="b">
        <v>1</v>
      </c>
      <c r="S356" s="117" t="b">
        <v>1</v>
      </c>
    </row>
    <row r="357" spans="1:19" x14ac:dyDescent="0.25">
      <c r="A357" s="117" t="s">
        <v>1312</v>
      </c>
      <c r="B357" s="180">
        <v>1</v>
      </c>
      <c r="C357" s="117">
        <v>2</v>
      </c>
      <c r="D357" s="181">
        <f>TPG!J357</f>
        <v>0</v>
      </c>
      <c r="E357" s="117" t="b">
        <v>1</v>
      </c>
      <c r="F357" s="182" t="str">
        <f>RIGHT(TPG!C357,4)&amp;"."&amp;TPG!M357&amp;"."&amp;TPG!K357&amp;"."&amp;TPGPAY!$C$5</f>
        <v>...Ma22</v>
      </c>
      <c r="G357" s="183">
        <f t="shared" ca="1" si="10"/>
        <v>44697</v>
      </c>
      <c r="H357" s="316" cm="1">
        <f t="array" ref="H357">-IF(SUMPRODUCT((TPG!$Q$19:$AB$19=$B$5)*TPG!Q357:AB357)&lt;0,SUMPRODUCT((TPG!$Q$19:$AB$19=$B$5)*TPG!Q357:AB357),0)</f>
        <v>0</v>
      </c>
      <c r="I357" s="115">
        <f t="shared" ca="1" si="11"/>
        <v>44697</v>
      </c>
      <c r="J357" s="117">
        <v>3</v>
      </c>
      <c r="K357" s="117" t="b">
        <v>1</v>
      </c>
      <c r="L357" s="117" t="s">
        <v>1313</v>
      </c>
      <c r="M357" s="117" t="b">
        <v>1</v>
      </c>
      <c r="N357" s="117" t="s">
        <v>1276</v>
      </c>
      <c r="O357" s="182" t="str">
        <f>LEFT(TPG!D357,19)&amp;"."&amp;TPGCR!F357</f>
        <v>....Ma22</v>
      </c>
      <c r="P357" s="185">
        <f>TPG!I357</f>
        <v>0</v>
      </c>
      <c r="Q357" s="117" t="b">
        <v>1</v>
      </c>
      <c r="R357" s="117" t="b">
        <v>1</v>
      </c>
      <c r="S357" s="117" t="b">
        <v>1</v>
      </c>
    </row>
    <row r="358" spans="1:19" x14ac:dyDescent="0.25">
      <c r="A358" s="117" t="s">
        <v>1312</v>
      </c>
      <c r="B358" s="180">
        <v>1</v>
      </c>
      <c r="C358" s="117">
        <v>2</v>
      </c>
      <c r="D358" s="181">
        <f>TPG!J358</f>
        <v>0</v>
      </c>
      <c r="E358" s="117" t="b">
        <v>1</v>
      </c>
      <c r="F358" s="182" t="str">
        <f>RIGHT(TPG!C358,4)&amp;"."&amp;TPG!M358&amp;"."&amp;TPG!K358&amp;"."&amp;TPGPAY!$C$5</f>
        <v>...Ma22</v>
      </c>
      <c r="G358" s="183">
        <f t="shared" ca="1" si="10"/>
        <v>44697</v>
      </c>
      <c r="H358" s="316" cm="1">
        <f t="array" ref="H358">-IF(SUMPRODUCT((TPG!$Q$19:$AB$19=$B$5)*TPG!Q358:AB358)&lt;0,SUMPRODUCT((TPG!$Q$19:$AB$19=$B$5)*TPG!Q358:AB358),0)</f>
        <v>0</v>
      </c>
      <c r="I358" s="115">
        <f t="shared" ca="1" si="11"/>
        <v>44697</v>
      </c>
      <c r="J358" s="117">
        <v>3</v>
      </c>
      <c r="K358" s="117" t="b">
        <v>1</v>
      </c>
      <c r="L358" s="117" t="s">
        <v>1313</v>
      </c>
      <c r="M358" s="117" t="b">
        <v>1</v>
      </c>
      <c r="N358" s="117" t="s">
        <v>1276</v>
      </c>
      <c r="O358" s="182" t="str">
        <f>LEFT(TPG!D358,19)&amp;"."&amp;TPGCR!F358</f>
        <v>....Ma22</v>
      </c>
      <c r="P358" s="185">
        <f>TPG!I358</f>
        <v>0</v>
      </c>
      <c r="Q358" s="117" t="b">
        <v>1</v>
      </c>
      <c r="R358" s="117" t="b">
        <v>1</v>
      </c>
      <c r="S358" s="117" t="b">
        <v>1</v>
      </c>
    </row>
    <row r="359" spans="1:19" x14ac:dyDescent="0.25">
      <c r="A359" s="117" t="s">
        <v>1312</v>
      </c>
      <c r="B359" s="180">
        <v>1</v>
      </c>
      <c r="C359" s="117">
        <v>2</v>
      </c>
      <c r="D359" s="181">
        <f>TPG!J359</f>
        <v>0</v>
      </c>
      <c r="E359" s="117" t="b">
        <v>1</v>
      </c>
      <c r="F359" s="182" t="str">
        <f>RIGHT(TPG!C359,4)&amp;"."&amp;TPG!M359&amp;"."&amp;TPG!K359&amp;"."&amp;TPGPAY!$C$5</f>
        <v>...Ma22</v>
      </c>
      <c r="G359" s="183">
        <f t="shared" ca="1" si="10"/>
        <v>44697</v>
      </c>
      <c r="H359" s="316" cm="1">
        <f t="array" ref="H359">-IF(SUMPRODUCT((TPG!$Q$19:$AB$19=$B$5)*TPG!Q359:AB359)&lt;0,SUMPRODUCT((TPG!$Q$19:$AB$19=$B$5)*TPG!Q359:AB359),0)</f>
        <v>0</v>
      </c>
      <c r="I359" s="115">
        <f t="shared" ca="1" si="11"/>
        <v>44697</v>
      </c>
      <c r="J359" s="117">
        <v>3</v>
      </c>
      <c r="K359" s="117" t="b">
        <v>1</v>
      </c>
      <c r="L359" s="117" t="s">
        <v>1313</v>
      </c>
      <c r="M359" s="117" t="b">
        <v>1</v>
      </c>
      <c r="N359" s="117" t="s">
        <v>1276</v>
      </c>
      <c r="O359" s="182" t="str">
        <f>LEFT(TPG!D359,19)&amp;"."&amp;TPGCR!F359</f>
        <v>....Ma22</v>
      </c>
      <c r="P359" s="185">
        <f>TPG!I359</f>
        <v>0</v>
      </c>
      <c r="Q359" s="117" t="b">
        <v>1</v>
      </c>
      <c r="R359" s="117" t="b">
        <v>1</v>
      </c>
      <c r="S359" s="117" t="b">
        <v>1</v>
      </c>
    </row>
    <row r="360" spans="1:19" x14ac:dyDescent="0.25">
      <c r="A360" s="117" t="s">
        <v>1312</v>
      </c>
      <c r="B360" s="180">
        <v>1</v>
      </c>
      <c r="C360" s="117">
        <v>2</v>
      </c>
      <c r="D360" s="181">
        <f>TPG!J360</f>
        <v>0</v>
      </c>
      <c r="E360" s="117" t="b">
        <v>1</v>
      </c>
      <c r="F360" s="182" t="str">
        <f>RIGHT(TPG!C360,4)&amp;"."&amp;TPG!M360&amp;"."&amp;TPG!K360&amp;"."&amp;TPGPAY!$C$5</f>
        <v>...Ma22</v>
      </c>
      <c r="G360" s="183">
        <f t="shared" ca="1" si="10"/>
        <v>44697</v>
      </c>
      <c r="H360" s="316" cm="1">
        <f t="array" ref="H360">-IF(SUMPRODUCT((TPG!$Q$19:$AB$19=$B$5)*TPG!Q360:AB360)&lt;0,SUMPRODUCT((TPG!$Q$19:$AB$19=$B$5)*TPG!Q360:AB360),0)</f>
        <v>0</v>
      </c>
      <c r="I360" s="115">
        <f t="shared" ca="1" si="11"/>
        <v>44697</v>
      </c>
      <c r="J360" s="117">
        <v>3</v>
      </c>
      <c r="K360" s="117" t="b">
        <v>1</v>
      </c>
      <c r="L360" s="117" t="s">
        <v>1313</v>
      </c>
      <c r="M360" s="117" t="b">
        <v>1</v>
      </c>
      <c r="N360" s="117" t="s">
        <v>1276</v>
      </c>
      <c r="O360" s="182" t="str">
        <f>LEFT(TPG!D360,19)&amp;"."&amp;TPGCR!F360</f>
        <v>....Ma22</v>
      </c>
      <c r="P360" s="185">
        <f>TPG!I360</f>
        <v>0</v>
      </c>
      <c r="Q360" s="117" t="b">
        <v>1</v>
      </c>
      <c r="R360" s="117" t="b">
        <v>1</v>
      </c>
      <c r="S360" s="117" t="b">
        <v>1</v>
      </c>
    </row>
    <row r="361" spans="1:19" x14ac:dyDescent="0.25">
      <c r="A361" s="117" t="s">
        <v>1312</v>
      </c>
      <c r="B361" s="180">
        <v>1</v>
      </c>
      <c r="C361" s="117">
        <v>2</v>
      </c>
      <c r="D361" s="181">
        <f>TPG!J361</f>
        <v>0</v>
      </c>
      <c r="E361" s="117" t="b">
        <v>1</v>
      </c>
      <c r="F361" s="182" t="str">
        <f>RIGHT(TPG!C361,4)&amp;"."&amp;TPG!M361&amp;"."&amp;TPG!K361&amp;"."&amp;TPGPAY!$C$5</f>
        <v>...Ma22</v>
      </c>
      <c r="G361" s="183">
        <f t="shared" ca="1" si="10"/>
        <v>44697</v>
      </c>
      <c r="H361" s="316" cm="1">
        <f t="array" ref="H361">-IF(SUMPRODUCT((TPG!$Q$19:$AB$19=$B$5)*TPG!Q361:AB361)&lt;0,SUMPRODUCT((TPG!$Q$19:$AB$19=$B$5)*TPG!Q361:AB361),0)</f>
        <v>0</v>
      </c>
      <c r="I361" s="115">
        <f t="shared" ca="1" si="11"/>
        <v>44697</v>
      </c>
      <c r="J361" s="117">
        <v>3</v>
      </c>
      <c r="K361" s="117" t="b">
        <v>1</v>
      </c>
      <c r="L361" s="117" t="s">
        <v>1313</v>
      </c>
      <c r="M361" s="117" t="b">
        <v>1</v>
      </c>
      <c r="N361" s="117" t="s">
        <v>1276</v>
      </c>
      <c r="O361" s="182" t="str">
        <f>LEFT(TPG!D361,19)&amp;"."&amp;TPGCR!F361</f>
        <v>....Ma22</v>
      </c>
      <c r="P361" s="185">
        <f>TPG!I361</f>
        <v>0</v>
      </c>
      <c r="Q361" s="117" t="b">
        <v>1</v>
      </c>
      <c r="R361" s="117" t="b">
        <v>1</v>
      </c>
      <c r="S361" s="117" t="b">
        <v>1</v>
      </c>
    </row>
    <row r="362" spans="1:19" x14ac:dyDescent="0.25">
      <c r="A362" s="117" t="s">
        <v>1312</v>
      </c>
      <c r="B362" s="180">
        <v>1</v>
      </c>
      <c r="C362" s="117">
        <v>2</v>
      </c>
      <c r="D362" s="181">
        <f>TPG!J362</f>
        <v>0</v>
      </c>
      <c r="E362" s="117" t="b">
        <v>1</v>
      </c>
      <c r="F362" s="182" t="str">
        <f>RIGHT(TPG!C362,4)&amp;"."&amp;TPG!M362&amp;"."&amp;TPG!K362&amp;"."&amp;TPGPAY!$C$5</f>
        <v>...Ma22</v>
      </c>
      <c r="G362" s="183">
        <f t="shared" ca="1" si="10"/>
        <v>44697</v>
      </c>
      <c r="H362" s="316" cm="1">
        <f t="array" ref="H362">-IF(SUMPRODUCT((TPG!$Q$19:$AB$19=$B$5)*TPG!Q362:AB362)&lt;0,SUMPRODUCT((TPG!$Q$19:$AB$19=$B$5)*TPG!Q362:AB362),0)</f>
        <v>0</v>
      </c>
      <c r="I362" s="115">
        <f t="shared" ca="1" si="11"/>
        <v>44697</v>
      </c>
      <c r="J362" s="117">
        <v>3</v>
      </c>
      <c r="K362" s="117" t="b">
        <v>1</v>
      </c>
      <c r="L362" s="117" t="s">
        <v>1313</v>
      </c>
      <c r="M362" s="117" t="b">
        <v>1</v>
      </c>
      <c r="N362" s="117" t="s">
        <v>1276</v>
      </c>
      <c r="O362" s="182" t="str">
        <f>LEFT(TPG!D362,19)&amp;"."&amp;TPGCR!F362</f>
        <v>....Ma22</v>
      </c>
      <c r="P362" s="185">
        <f>TPG!I362</f>
        <v>0</v>
      </c>
      <c r="Q362" s="117" t="b">
        <v>1</v>
      </c>
      <c r="R362" s="117" t="b">
        <v>1</v>
      </c>
      <c r="S362" s="117" t="b">
        <v>1</v>
      </c>
    </row>
    <row r="363" spans="1:19" x14ac:dyDescent="0.25">
      <c r="A363" s="117" t="s">
        <v>1312</v>
      </c>
      <c r="B363" s="180">
        <v>1</v>
      </c>
      <c r="C363" s="117">
        <v>2</v>
      </c>
      <c r="D363" s="181">
        <f>TPG!J363</f>
        <v>0</v>
      </c>
      <c r="E363" s="117" t="b">
        <v>1</v>
      </c>
      <c r="F363" s="182" t="str">
        <f>RIGHT(TPG!C363,4)&amp;"."&amp;TPG!M363&amp;"."&amp;TPG!K363&amp;"."&amp;TPGPAY!$C$5</f>
        <v>...Ma22</v>
      </c>
      <c r="G363" s="183">
        <f t="shared" ca="1" si="10"/>
        <v>44697</v>
      </c>
      <c r="H363" s="316" cm="1">
        <f t="array" ref="H363">-IF(SUMPRODUCT((TPG!$Q$19:$AB$19=$B$5)*TPG!Q363:AB363)&lt;0,SUMPRODUCT((TPG!$Q$19:$AB$19=$B$5)*TPG!Q363:AB363),0)</f>
        <v>0</v>
      </c>
      <c r="I363" s="115">
        <f t="shared" ca="1" si="11"/>
        <v>44697</v>
      </c>
      <c r="J363" s="117">
        <v>3</v>
      </c>
      <c r="K363" s="117" t="b">
        <v>1</v>
      </c>
      <c r="L363" s="117" t="s">
        <v>1313</v>
      </c>
      <c r="M363" s="117" t="b">
        <v>1</v>
      </c>
      <c r="N363" s="117" t="s">
        <v>1276</v>
      </c>
      <c r="O363" s="182" t="str">
        <f>LEFT(TPG!D363,19)&amp;"."&amp;TPGCR!F363</f>
        <v>....Ma22</v>
      </c>
      <c r="P363" s="185">
        <f>TPG!I363</f>
        <v>0</v>
      </c>
      <c r="Q363" s="117" t="b">
        <v>1</v>
      </c>
      <c r="R363" s="117" t="b">
        <v>1</v>
      </c>
      <c r="S363" s="117" t="b">
        <v>1</v>
      </c>
    </row>
    <row r="364" spans="1:19" x14ac:dyDescent="0.25">
      <c r="A364" s="117" t="s">
        <v>1312</v>
      </c>
      <c r="B364" s="180">
        <v>1</v>
      </c>
      <c r="C364" s="117">
        <v>2</v>
      </c>
      <c r="D364" s="181">
        <f>TPG!J364</f>
        <v>0</v>
      </c>
      <c r="E364" s="117" t="b">
        <v>1</v>
      </c>
      <c r="F364" s="182" t="str">
        <f>RIGHT(TPG!C364,4)&amp;"."&amp;TPG!M364&amp;"."&amp;TPG!K364&amp;"."&amp;TPGPAY!$C$5</f>
        <v>...Ma22</v>
      </c>
      <c r="G364" s="183">
        <f t="shared" ca="1" si="10"/>
        <v>44697</v>
      </c>
      <c r="H364" s="316" cm="1">
        <f t="array" ref="H364">-IF(SUMPRODUCT((TPG!$Q$19:$AB$19=$B$5)*TPG!Q364:AB364)&lt;0,SUMPRODUCT((TPG!$Q$19:$AB$19=$B$5)*TPG!Q364:AB364),0)</f>
        <v>0</v>
      </c>
      <c r="I364" s="115">
        <f t="shared" ca="1" si="11"/>
        <v>44697</v>
      </c>
      <c r="J364" s="117">
        <v>3</v>
      </c>
      <c r="K364" s="117" t="b">
        <v>1</v>
      </c>
      <c r="L364" s="117" t="s">
        <v>1313</v>
      </c>
      <c r="M364" s="117" t="b">
        <v>1</v>
      </c>
      <c r="N364" s="117" t="s">
        <v>1276</v>
      </c>
      <c r="O364" s="182" t="str">
        <f>LEFT(TPG!D364,19)&amp;"."&amp;TPGCR!F364</f>
        <v>....Ma22</v>
      </c>
      <c r="P364" s="185">
        <f>TPG!I364</f>
        <v>0</v>
      </c>
      <c r="Q364" s="117" t="b">
        <v>1</v>
      </c>
      <c r="R364" s="117" t="b">
        <v>1</v>
      </c>
      <c r="S364" s="117" t="b">
        <v>1</v>
      </c>
    </row>
    <row r="365" spans="1:19" x14ac:dyDescent="0.25">
      <c r="A365" s="117" t="s">
        <v>1312</v>
      </c>
      <c r="B365" s="180">
        <v>1</v>
      </c>
      <c r="C365" s="117">
        <v>2</v>
      </c>
      <c r="D365" s="181">
        <f>TPG!J365</f>
        <v>0</v>
      </c>
      <c r="E365" s="117" t="b">
        <v>1</v>
      </c>
      <c r="F365" s="182" t="str">
        <f>RIGHT(TPG!C365,4)&amp;"."&amp;TPG!M365&amp;"."&amp;TPG!K365&amp;"."&amp;TPGPAY!$C$5</f>
        <v>...Ma22</v>
      </c>
      <c r="G365" s="183">
        <f t="shared" ca="1" si="10"/>
        <v>44697</v>
      </c>
      <c r="H365" s="316" cm="1">
        <f t="array" ref="H365">-IF(SUMPRODUCT((TPG!$Q$19:$AB$19=$B$5)*TPG!Q365:AB365)&lt;0,SUMPRODUCT((TPG!$Q$19:$AB$19=$B$5)*TPG!Q365:AB365),0)</f>
        <v>0</v>
      </c>
      <c r="I365" s="115">
        <f t="shared" ca="1" si="11"/>
        <v>44697</v>
      </c>
      <c r="J365" s="117">
        <v>3</v>
      </c>
      <c r="K365" s="117" t="b">
        <v>1</v>
      </c>
      <c r="L365" s="117" t="s">
        <v>1313</v>
      </c>
      <c r="M365" s="117" t="b">
        <v>1</v>
      </c>
      <c r="N365" s="117" t="s">
        <v>1276</v>
      </c>
      <c r="O365" s="182" t="str">
        <f>LEFT(TPG!D365,19)&amp;"."&amp;TPGCR!F365</f>
        <v>....Ma22</v>
      </c>
      <c r="P365" s="185">
        <f>TPG!I365</f>
        <v>0</v>
      </c>
      <c r="Q365" s="117" t="b">
        <v>1</v>
      </c>
      <c r="R365" s="117" t="b">
        <v>1</v>
      </c>
      <c r="S365" s="117" t="b">
        <v>1</v>
      </c>
    </row>
    <row r="366" spans="1:19" x14ac:dyDescent="0.25">
      <c r="A366" s="117" t="s">
        <v>1312</v>
      </c>
      <c r="B366" s="180">
        <v>1</v>
      </c>
      <c r="C366" s="117">
        <v>2</v>
      </c>
      <c r="D366" s="181">
        <f>TPG!J366</f>
        <v>0</v>
      </c>
      <c r="E366" s="117" t="b">
        <v>1</v>
      </c>
      <c r="F366" s="182" t="str">
        <f>RIGHT(TPG!C366,4)&amp;"."&amp;TPG!M366&amp;"."&amp;TPG!K366&amp;"."&amp;TPGPAY!$C$5</f>
        <v>...Ma22</v>
      </c>
      <c r="G366" s="183">
        <f t="shared" ca="1" si="10"/>
        <v>44697</v>
      </c>
      <c r="H366" s="316" cm="1">
        <f t="array" ref="H366">-IF(SUMPRODUCT((TPG!$Q$19:$AB$19=$B$5)*TPG!Q366:AB366)&lt;0,SUMPRODUCT((TPG!$Q$19:$AB$19=$B$5)*TPG!Q366:AB366),0)</f>
        <v>0</v>
      </c>
      <c r="I366" s="115">
        <f t="shared" ca="1" si="11"/>
        <v>44697</v>
      </c>
      <c r="J366" s="117">
        <v>3</v>
      </c>
      <c r="K366" s="117" t="b">
        <v>1</v>
      </c>
      <c r="L366" s="117" t="s">
        <v>1313</v>
      </c>
      <c r="M366" s="117" t="b">
        <v>1</v>
      </c>
      <c r="N366" s="117" t="s">
        <v>1276</v>
      </c>
      <c r="O366" s="182" t="str">
        <f>LEFT(TPG!D366,19)&amp;"."&amp;TPGCR!F366</f>
        <v>....Ma22</v>
      </c>
      <c r="P366" s="185">
        <f>TPG!I366</f>
        <v>0</v>
      </c>
      <c r="Q366" s="117" t="b">
        <v>1</v>
      </c>
      <c r="R366" s="117" t="b">
        <v>1</v>
      </c>
      <c r="S366" s="117" t="b">
        <v>1</v>
      </c>
    </row>
    <row r="367" spans="1:19" x14ac:dyDescent="0.25">
      <c r="A367" s="117" t="s">
        <v>1312</v>
      </c>
      <c r="B367" s="180">
        <v>1</v>
      </c>
      <c r="C367" s="117">
        <v>2</v>
      </c>
      <c r="D367" s="181">
        <f>TPG!J367</f>
        <v>0</v>
      </c>
      <c r="E367" s="117" t="b">
        <v>1</v>
      </c>
      <c r="F367" s="182" t="str">
        <f>RIGHT(TPG!C367,4)&amp;"."&amp;TPG!M367&amp;"."&amp;TPG!K367&amp;"."&amp;TPGPAY!$C$5</f>
        <v>...Ma22</v>
      </c>
      <c r="G367" s="183">
        <f t="shared" ca="1" si="10"/>
        <v>44697</v>
      </c>
      <c r="H367" s="316" cm="1">
        <f t="array" ref="H367">-IF(SUMPRODUCT((TPG!$Q$19:$AB$19=$B$5)*TPG!Q367:AB367)&lt;0,SUMPRODUCT((TPG!$Q$19:$AB$19=$B$5)*TPG!Q367:AB367),0)</f>
        <v>0</v>
      </c>
      <c r="I367" s="115">
        <f t="shared" ca="1" si="11"/>
        <v>44697</v>
      </c>
      <c r="J367" s="117">
        <v>3</v>
      </c>
      <c r="K367" s="117" t="b">
        <v>1</v>
      </c>
      <c r="L367" s="117" t="s">
        <v>1313</v>
      </c>
      <c r="M367" s="117" t="b">
        <v>1</v>
      </c>
      <c r="N367" s="117" t="s">
        <v>1276</v>
      </c>
      <c r="O367" s="182" t="str">
        <f>LEFT(TPG!D367,19)&amp;"."&amp;TPGCR!F367</f>
        <v>....Ma22</v>
      </c>
      <c r="P367" s="185">
        <f>TPG!I367</f>
        <v>0</v>
      </c>
      <c r="Q367" s="117" t="b">
        <v>1</v>
      </c>
      <c r="R367" s="117" t="b">
        <v>1</v>
      </c>
      <c r="S367" s="117" t="b">
        <v>1</v>
      </c>
    </row>
    <row r="368" spans="1:19" x14ac:dyDescent="0.25">
      <c r="A368" s="117" t="s">
        <v>1312</v>
      </c>
      <c r="B368" s="180">
        <v>1</v>
      </c>
      <c r="C368" s="117">
        <v>2</v>
      </c>
      <c r="D368" s="181">
        <f>TPG!J368</f>
        <v>0</v>
      </c>
      <c r="E368" s="117" t="b">
        <v>1</v>
      </c>
      <c r="F368" s="182" t="str">
        <f>RIGHT(TPG!C368,4)&amp;"."&amp;TPG!M368&amp;"."&amp;TPG!K368&amp;"."&amp;TPGPAY!$C$5</f>
        <v>...Ma22</v>
      </c>
      <c r="G368" s="183">
        <f t="shared" ca="1" si="10"/>
        <v>44697</v>
      </c>
      <c r="H368" s="316" cm="1">
        <f t="array" ref="H368">-IF(SUMPRODUCT((TPG!$Q$19:$AB$19=$B$5)*TPG!Q368:AB368)&lt;0,SUMPRODUCT((TPG!$Q$19:$AB$19=$B$5)*TPG!Q368:AB368),0)</f>
        <v>0</v>
      </c>
      <c r="I368" s="115">
        <f t="shared" ca="1" si="11"/>
        <v>44697</v>
      </c>
      <c r="J368" s="117">
        <v>3</v>
      </c>
      <c r="K368" s="117" t="b">
        <v>1</v>
      </c>
      <c r="L368" s="117" t="s">
        <v>1313</v>
      </c>
      <c r="M368" s="117" t="b">
        <v>1</v>
      </c>
      <c r="N368" s="117" t="s">
        <v>1276</v>
      </c>
      <c r="O368" s="182" t="str">
        <f>LEFT(TPG!D368,19)&amp;"."&amp;TPGCR!F368</f>
        <v>....Ma22</v>
      </c>
      <c r="P368" s="185">
        <f>TPG!I368</f>
        <v>0</v>
      </c>
      <c r="Q368" s="117" t="b">
        <v>1</v>
      </c>
      <c r="R368" s="117" t="b">
        <v>1</v>
      </c>
      <c r="S368" s="117" t="b">
        <v>1</v>
      </c>
    </row>
    <row r="369" spans="1:19" x14ac:dyDescent="0.25">
      <c r="A369" s="117" t="s">
        <v>1312</v>
      </c>
      <c r="B369" s="180">
        <v>1</v>
      </c>
      <c r="C369" s="117">
        <v>2</v>
      </c>
      <c r="D369" s="181">
        <f>TPG!J369</f>
        <v>0</v>
      </c>
      <c r="E369" s="117" t="b">
        <v>1</v>
      </c>
      <c r="F369" s="182" t="str">
        <f>RIGHT(TPG!C369,4)&amp;"."&amp;TPG!M369&amp;"."&amp;TPG!K369&amp;"."&amp;TPGPAY!$C$5</f>
        <v>...Ma22</v>
      </c>
      <c r="G369" s="183">
        <f t="shared" ca="1" si="10"/>
        <v>44697</v>
      </c>
      <c r="H369" s="316" cm="1">
        <f t="array" ref="H369">-IF(SUMPRODUCT((TPG!$Q$19:$AB$19=$B$5)*TPG!Q369:AB369)&lt;0,SUMPRODUCT((TPG!$Q$19:$AB$19=$B$5)*TPG!Q369:AB369),0)</f>
        <v>0</v>
      </c>
      <c r="I369" s="115">
        <f t="shared" ca="1" si="11"/>
        <v>44697</v>
      </c>
      <c r="J369" s="117">
        <v>3</v>
      </c>
      <c r="K369" s="117" t="b">
        <v>1</v>
      </c>
      <c r="L369" s="117" t="s">
        <v>1313</v>
      </c>
      <c r="M369" s="117" t="b">
        <v>1</v>
      </c>
      <c r="N369" s="117" t="s">
        <v>1276</v>
      </c>
      <c r="O369" s="182" t="str">
        <f>LEFT(TPG!D369,19)&amp;"."&amp;TPGCR!F369</f>
        <v>....Ma22</v>
      </c>
      <c r="P369" s="185">
        <f>TPG!I369</f>
        <v>0</v>
      </c>
      <c r="Q369" s="117" t="b">
        <v>1</v>
      </c>
      <c r="R369" s="117" t="b">
        <v>1</v>
      </c>
      <c r="S369" s="117" t="b">
        <v>1</v>
      </c>
    </row>
    <row r="370" spans="1:19" x14ac:dyDescent="0.25">
      <c r="A370" s="117" t="s">
        <v>1312</v>
      </c>
      <c r="B370" s="180">
        <v>1</v>
      </c>
      <c r="C370" s="117">
        <v>2</v>
      </c>
      <c r="D370" s="181">
        <f>TPG!J370</f>
        <v>0</v>
      </c>
      <c r="E370" s="117" t="b">
        <v>1</v>
      </c>
      <c r="F370" s="182" t="str">
        <f>RIGHT(TPG!C370,4)&amp;"."&amp;TPG!M370&amp;"."&amp;TPG!K370&amp;"."&amp;TPGPAY!$C$5</f>
        <v>...Ma22</v>
      </c>
      <c r="G370" s="183">
        <f t="shared" ca="1" si="10"/>
        <v>44697</v>
      </c>
      <c r="H370" s="316" cm="1">
        <f t="array" ref="H370">-IF(SUMPRODUCT((TPG!$Q$19:$AB$19=$B$5)*TPG!Q370:AB370)&lt;0,SUMPRODUCT((TPG!$Q$19:$AB$19=$B$5)*TPG!Q370:AB370),0)</f>
        <v>0</v>
      </c>
      <c r="I370" s="115">
        <f t="shared" ca="1" si="11"/>
        <v>44697</v>
      </c>
      <c r="J370" s="117">
        <v>3</v>
      </c>
      <c r="K370" s="117" t="b">
        <v>1</v>
      </c>
      <c r="L370" s="117" t="s">
        <v>1313</v>
      </c>
      <c r="M370" s="117" t="b">
        <v>1</v>
      </c>
      <c r="N370" s="117" t="s">
        <v>1276</v>
      </c>
      <c r="O370" s="182" t="str">
        <f>LEFT(TPG!D370,19)&amp;"."&amp;TPGCR!F370</f>
        <v>....Ma22</v>
      </c>
      <c r="P370" s="185">
        <f>TPG!I370</f>
        <v>0</v>
      </c>
      <c r="Q370" s="117" t="b">
        <v>1</v>
      </c>
      <c r="R370" s="117" t="b">
        <v>1</v>
      </c>
      <c r="S370" s="117" t="b">
        <v>1</v>
      </c>
    </row>
    <row r="371" spans="1:19" x14ac:dyDescent="0.25">
      <c r="A371" s="117" t="s">
        <v>1312</v>
      </c>
      <c r="B371" s="180">
        <v>1</v>
      </c>
      <c r="C371" s="117">
        <v>2</v>
      </c>
      <c r="D371" s="181">
        <f>TPG!J371</f>
        <v>0</v>
      </c>
      <c r="E371" s="117" t="b">
        <v>1</v>
      </c>
      <c r="F371" s="182" t="str">
        <f>RIGHT(TPG!C371,4)&amp;"."&amp;TPG!M371&amp;"."&amp;TPG!K371&amp;"."&amp;TPGPAY!$C$5</f>
        <v>...Ma22</v>
      </c>
      <c r="G371" s="183">
        <f t="shared" ca="1" si="10"/>
        <v>44697</v>
      </c>
      <c r="H371" s="316" cm="1">
        <f t="array" ref="H371">-IF(SUMPRODUCT((TPG!$Q$19:$AB$19=$B$5)*TPG!Q371:AB371)&lt;0,SUMPRODUCT((TPG!$Q$19:$AB$19=$B$5)*TPG!Q371:AB371),0)</f>
        <v>0</v>
      </c>
      <c r="I371" s="115">
        <f t="shared" ca="1" si="11"/>
        <v>44697</v>
      </c>
      <c r="J371" s="117">
        <v>3</v>
      </c>
      <c r="K371" s="117" t="b">
        <v>1</v>
      </c>
      <c r="L371" s="117" t="s">
        <v>1313</v>
      </c>
      <c r="M371" s="117" t="b">
        <v>1</v>
      </c>
      <c r="N371" s="117" t="s">
        <v>1276</v>
      </c>
      <c r="O371" s="182" t="str">
        <f>LEFT(TPG!D371,19)&amp;"."&amp;TPGCR!F371</f>
        <v>....Ma22</v>
      </c>
      <c r="P371" s="185">
        <f>TPG!I371</f>
        <v>0</v>
      </c>
      <c r="Q371" s="117" t="b">
        <v>1</v>
      </c>
      <c r="R371" s="117" t="b">
        <v>1</v>
      </c>
      <c r="S371" s="117" t="b">
        <v>1</v>
      </c>
    </row>
    <row r="372" spans="1:19" x14ac:dyDescent="0.25">
      <c r="A372" s="117" t="s">
        <v>1312</v>
      </c>
      <c r="B372" s="180">
        <v>1</v>
      </c>
      <c r="C372" s="117">
        <v>2</v>
      </c>
      <c r="D372" s="181">
        <f>TPG!J372</f>
        <v>0</v>
      </c>
      <c r="E372" s="117" t="b">
        <v>1</v>
      </c>
      <c r="F372" s="182" t="str">
        <f>RIGHT(TPG!C372,4)&amp;"."&amp;TPG!M372&amp;"."&amp;TPG!K372&amp;"."&amp;TPGPAY!$C$5</f>
        <v>...Ma22</v>
      </c>
      <c r="G372" s="183">
        <f t="shared" ca="1" si="10"/>
        <v>44697</v>
      </c>
      <c r="H372" s="316" cm="1">
        <f t="array" ref="H372">-IF(SUMPRODUCT((TPG!$Q$19:$AB$19=$B$5)*TPG!Q372:AB372)&lt;0,SUMPRODUCT((TPG!$Q$19:$AB$19=$B$5)*TPG!Q372:AB372),0)</f>
        <v>0</v>
      </c>
      <c r="I372" s="115">
        <f t="shared" ca="1" si="11"/>
        <v>44697</v>
      </c>
      <c r="J372" s="117">
        <v>3</v>
      </c>
      <c r="K372" s="117" t="b">
        <v>1</v>
      </c>
      <c r="L372" s="117" t="s">
        <v>1313</v>
      </c>
      <c r="M372" s="117" t="b">
        <v>1</v>
      </c>
      <c r="N372" s="117" t="s">
        <v>1276</v>
      </c>
      <c r="O372" s="182" t="str">
        <f>LEFT(TPG!D372,19)&amp;"."&amp;TPGCR!F372</f>
        <v>....Ma22</v>
      </c>
      <c r="P372" s="185">
        <f>TPG!I372</f>
        <v>0</v>
      </c>
      <c r="Q372" s="117" t="b">
        <v>1</v>
      </c>
      <c r="R372" s="117" t="b">
        <v>1</v>
      </c>
      <c r="S372" s="117" t="b">
        <v>1</v>
      </c>
    </row>
    <row r="373" spans="1:19" x14ac:dyDescent="0.25">
      <c r="A373" s="117" t="s">
        <v>1312</v>
      </c>
      <c r="B373" s="180">
        <v>1</v>
      </c>
      <c r="C373" s="117">
        <v>2</v>
      </c>
      <c r="D373" s="181">
        <f>TPG!J373</f>
        <v>0</v>
      </c>
      <c r="E373" s="117" t="b">
        <v>1</v>
      </c>
      <c r="F373" s="182" t="str">
        <f>RIGHT(TPG!C373,4)&amp;"."&amp;TPG!M373&amp;"."&amp;TPG!K373&amp;"."&amp;TPGPAY!$C$5</f>
        <v>...Ma22</v>
      </c>
      <c r="G373" s="183">
        <f t="shared" ca="1" si="10"/>
        <v>44697</v>
      </c>
      <c r="H373" s="316" cm="1">
        <f t="array" ref="H373">-IF(SUMPRODUCT((TPG!$Q$19:$AB$19=$B$5)*TPG!Q373:AB373)&lt;0,SUMPRODUCT((TPG!$Q$19:$AB$19=$B$5)*TPG!Q373:AB373),0)</f>
        <v>0</v>
      </c>
      <c r="I373" s="115">
        <f t="shared" ca="1" si="11"/>
        <v>44697</v>
      </c>
      <c r="J373" s="117">
        <v>3</v>
      </c>
      <c r="K373" s="117" t="b">
        <v>1</v>
      </c>
      <c r="L373" s="117" t="s">
        <v>1313</v>
      </c>
      <c r="M373" s="117" t="b">
        <v>1</v>
      </c>
      <c r="N373" s="117" t="s">
        <v>1276</v>
      </c>
      <c r="O373" s="182" t="str">
        <f>LEFT(TPG!D373,19)&amp;"."&amp;TPGCR!F373</f>
        <v>....Ma22</v>
      </c>
      <c r="P373" s="185">
        <f>TPG!I373</f>
        <v>0</v>
      </c>
      <c r="Q373" s="117" t="b">
        <v>1</v>
      </c>
      <c r="R373" s="117" t="b">
        <v>1</v>
      </c>
      <c r="S373" s="117" t="b">
        <v>1</v>
      </c>
    </row>
    <row r="374" spans="1:19" x14ac:dyDescent="0.25">
      <c r="A374" s="117" t="s">
        <v>1312</v>
      </c>
      <c r="B374" s="180">
        <v>1</v>
      </c>
      <c r="C374" s="117">
        <v>2</v>
      </c>
      <c r="D374" s="181">
        <f>TPG!J374</f>
        <v>0</v>
      </c>
      <c r="E374" s="117" t="b">
        <v>1</v>
      </c>
      <c r="F374" s="182" t="str">
        <f>RIGHT(TPG!C374,4)&amp;"."&amp;TPG!M374&amp;"."&amp;TPG!K374&amp;"."&amp;TPGPAY!$C$5</f>
        <v>...Ma22</v>
      </c>
      <c r="G374" s="183">
        <f t="shared" ca="1" si="10"/>
        <v>44697</v>
      </c>
      <c r="H374" s="316" cm="1">
        <f t="array" ref="H374">-IF(SUMPRODUCT((TPG!$Q$19:$AB$19=$B$5)*TPG!Q374:AB374)&lt;0,SUMPRODUCT((TPG!$Q$19:$AB$19=$B$5)*TPG!Q374:AB374),0)</f>
        <v>0</v>
      </c>
      <c r="I374" s="115">
        <f t="shared" ca="1" si="11"/>
        <v>44697</v>
      </c>
      <c r="J374" s="117">
        <v>3</v>
      </c>
      <c r="K374" s="117" t="b">
        <v>1</v>
      </c>
      <c r="L374" s="117" t="s">
        <v>1313</v>
      </c>
      <c r="M374" s="117" t="b">
        <v>1</v>
      </c>
      <c r="N374" s="117" t="s">
        <v>1276</v>
      </c>
      <c r="O374" s="182" t="str">
        <f>LEFT(TPG!D374,19)&amp;"."&amp;TPGCR!F374</f>
        <v>....Ma22</v>
      </c>
      <c r="P374" s="185">
        <f>TPG!I374</f>
        <v>0</v>
      </c>
      <c r="Q374" s="117" t="b">
        <v>1</v>
      </c>
      <c r="R374" s="117" t="b">
        <v>1</v>
      </c>
      <c r="S374" s="117" t="b">
        <v>1</v>
      </c>
    </row>
    <row r="375" spans="1:19" x14ac:dyDescent="0.25">
      <c r="A375" s="117" t="s">
        <v>1312</v>
      </c>
      <c r="B375" s="180">
        <v>1</v>
      </c>
      <c r="C375" s="117">
        <v>2</v>
      </c>
      <c r="D375" s="181">
        <f>TPG!J375</f>
        <v>0</v>
      </c>
      <c r="E375" s="117" t="b">
        <v>1</v>
      </c>
      <c r="F375" s="182" t="str">
        <f>RIGHT(TPG!C375,4)&amp;"."&amp;TPG!M375&amp;"."&amp;TPG!K375&amp;"."&amp;TPGPAY!$C$5</f>
        <v>...Ma22</v>
      </c>
      <c r="G375" s="183">
        <f t="shared" ca="1" si="10"/>
        <v>44697</v>
      </c>
      <c r="H375" s="316" cm="1">
        <f t="array" ref="H375">-IF(SUMPRODUCT((TPG!$Q$19:$AB$19=$B$5)*TPG!Q375:AB375)&lt;0,SUMPRODUCT((TPG!$Q$19:$AB$19=$B$5)*TPG!Q375:AB375),0)</f>
        <v>0</v>
      </c>
      <c r="I375" s="115">
        <f t="shared" ca="1" si="11"/>
        <v>44697</v>
      </c>
      <c r="J375" s="117">
        <v>3</v>
      </c>
      <c r="K375" s="117" t="b">
        <v>1</v>
      </c>
      <c r="L375" s="117" t="s">
        <v>1313</v>
      </c>
      <c r="M375" s="117" t="b">
        <v>1</v>
      </c>
      <c r="N375" s="117" t="s">
        <v>1276</v>
      </c>
      <c r="O375" s="182" t="str">
        <f>LEFT(TPG!D375,19)&amp;"."&amp;TPGCR!F375</f>
        <v>....Ma22</v>
      </c>
      <c r="P375" s="185">
        <f>TPG!I375</f>
        <v>0</v>
      </c>
      <c r="Q375" s="117" t="b">
        <v>1</v>
      </c>
      <c r="R375" s="117" t="b">
        <v>1</v>
      </c>
      <c r="S375" s="117" t="b">
        <v>1</v>
      </c>
    </row>
    <row r="376" spans="1:19" x14ac:dyDescent="0.25">
      <c r="A376" s="117" t="s">
        <v>1312</v>
      </c>
      <c r="B376" s="180">
        <v>1</v>
      </c>
      <c r="C376" s="117">
        <v>2</v>
      </c>
      <c r="D376" s="181">
        <f>TPG!J376</f>
        <v>0</v>
      </c>
      <c r="E376" s="117" t="b">
        <v>1</v>
      </c>
      <c r="F376" s="182" t="str">
        <f>RIGHT(TPG!C376,4)&amp;"."&amp;TPG!M376&amp;"."&amp;TPG!K376&amp;"."&amp;TPGPAY!$C$5</f>
        <v>...Ma22</v>
      </c>
      <c r="G376" s="183">
        <f t="shared" ca="1" si="10"/>
        <v>44697</v>
      </c>
      <c r="H376" s="316" cm="1">
        <f t="array" ref="H376">-IF(SUMPRODUCT((TPG!$Q$19:$AB$19=$B$5)*TPG!Q376:AB376)&lt;0,SUMPRODUCT((TPG!$Q$19:$AB$19=$B$5)*TPG!Q376:AB376),0)</f>
        <v>0</v>
      </c>
      <c r="I376" s="115">
        <f t="shared" ca="1" si="11"/>
        <v>44697</v>
      </c>
      <c r="J376" s="117">
        <v>3</v>
      </c>
      <c r="K376" s="117" t="b">
        <v>1</v>
      </c>
      <c r="L376" s="117" t="s">
        <v>1313</v>
      </c>
      <c r="M376" s="117" t="b">
        <v>1</v>
      </c>
      <c r="N376" s="117" t="s">
        <v>1276</v>
      </c>
      <c r="O376" s="182" t="str">
        <f>LEFT(TPG!D376,19)&amp;"."&amp;TPGCR!F376</f>
        <v>....Ma22</v>
      </c>
      <c r="P376" s="185">
        <f>TPG!I376</f>
        <v>0</v>
      </c>
      <c r="Q376" s="117" t="b">
        <v>1</v>
      </c>
      <c r="R376" s="117" t="b">
        <v>1</v>
      </c>
      <c r="S376" s="117" t="b">
        <v>1</v>
      </c>
    </row>
    <row r="377" spans="1:19" x14ac:dyDescent="0.25">
      <c r="A377" s="117" t="s">
        <v>1312</v>
      </c>
      <c r="B377" s="180">
        <v>1</v>
      </c>
      <c r="C377" s="117">
        <v>2</v>
      </c>
      <c r="D377" s="181">
        <f>TPG!J377</f>
        <v>0</v>
      </c>
      <c r="E377" s="117" t="b">
        <v>1</v>
      </c>
      <c r="F377" s="182" t="str">
        <f>RIGHT(TPG!C377,4)&amp;"."&amp;TPG!M377&amp;"."&amp;TPG!K377&amp;"."&amp;TPGPAY!$C$5</f>
        <v>...Ma22</v>
      </c>
      <c r="G377" s="183">
        <f t="shared" ca="1" si="10"/>
        <v>44697</v>
      </c>
      <c r="H377" s="316" cm="1">
        <f t="array" ref="H377">-IF(SUMPRODUCT((TPG!$Q$19:$AB$19=$B$5)*TPG!Q377:AB377)&lt;0,SUMPRODUCT((TPG!$Q$19:$AB$19=$B$5)*TPG!Q377:AB377),0)</f>
        <v>0</v>
      </c>
      <c r="I377" s="115">
        <f t="shared" ca="1" si="11"/>
        <v>44697</v>
      </c>
      <c r="J377" s="117">
        <v>3</v>
      </c>
      <c r="K377" s="117" t="b">
        <v>1</v>
      </c>
      <c r="L377" s="117" t="s">
        <v>1313</v>
      </c>
      <c r="M377" s="117" t="b">
        <v>1</v>
      </c>
      <c r="N377" s="117" t="s">
        <v>1276</v>
      </c>
      <c r="O377" s="182" t="str">
        <f>LEFT(TPG!D377,19)&amp;"."&amp;TPGCR!F377</f>
        <v>....Ma22</v>
      </c>
      <c r="P377" s="185">
        <f>TPG!I377</f>
        <v>0</v>
      </c>
      <c r="Q377" s="117" t="b">
        <v>1</v>
      </c>
      <c r="R377" s="117" t="b">
        <v>1</v>
      </c>
      <c r="S377" s="117" t="b">
        <v>1</v>
      </c>
    </row>
    <row r="378" spans="1:19" x14ac:dyDescent="0.25">
      <c r="A378" s="117" t="s">
        <v>1312</v>
      </c>
      <c r="B378" s="180">
        <v>1</v>
      </c>
      <c r="C378" s="117">
        <v>2</v>
      </c>
      <c r="D378" s="181">
        <f>TPG!J378</f>
        <v>0</v>
      </c>
      <c r="E378" s="117" t="b">
        <v>1</v>
      </c>
      <c r="F378" s="182" t="str">
        <f>RIGHT(TPG!C378,4)&amp;"."&amp;TPG!M378&amp;"."&amp;TPG!K378&amp;"."&amp;TPGPAY!$C$5</f>
        <v>...Ma22</v>
      </c>
      <c r="G378" s="183">
        <f t="shared" ca="1" si="10"/>
        <v>44697</v>
      </c>
      <c r="H378" s="316" cm="1">
        <f t="array" ref="H378">-IF(SUMPRODUCT((TPG!$Q$19:$AB$19=$B$5)*TPG!Q378:AB378)&lt;0,SUMPRODUCT((TPG!$Q$19:$AB$19=$B$5)*TPG!Q378:AB378),0)</f>
        <v>0</v>
      </c>
      <c r="I378" s="115">
        <f t="shared" ca="1" si="11"/>
        <v>44697</v>
      </c>
      <c r="J378" s="117">
        <v>3</v>
      </c>
      <c r="K378" s="117" t="b">
        <v>1</v>
      </c>
      <c r="L378" s="117" t="s">
        <v>1313</v>
      </c>
      <c r="M378" s="117" t="b">
        <v>1</v>
      </c>
      <c r="N378" s="117" t="s">
        <v>1276</v>
      </c>
      <c r="O378" s="182" t="str">
        <f>LEFT(TPG!D378,19)&amp;"."&amp;TPGCR!F378</f>
        <v>....Ma22</v>
      </c>
      <c r="P378" s="185">
        <f>TPG!I378</f>
        <v>0</v>
      </c>
      <c r="Q378" s="117" t="b">
        <v>1</v>
      </c>
      <c r="R378" s="117" t="b">
        <v>1</v>
      </c>
      <c r="S378" s="117" t="b">
        <v>1</v>
      </c>
    </row>
    <row r="379" spans="1:19" x14ac:dyDescent="0.25">
      <c r="A379" s="117" t="s">
        <v>1312</v>
      </c>
      <c r="B379" s="180">
        <v>1</v>
      </c>
      <c r="C379" s="117">
        <v>2</v>
      </c>
      <c r="D379" s="181">
        <f>TPG!J379</f>
        <v>0</v>
      </c>
      <c r="E379" s="117" t="b">
        <v>1</v>
      </c>
      <c r="F379" s="182" t="str">
        <f>RIGHT(TPG!C379,4)&amp;"."&amp;TPG!M379&amp;"."&amp;TPG!K379&amp;"."&amp;TPGPAY!$C$5</f>
        <v>...Ma22</v>
      </c>
      <c r="G379" s="183">
        <f t="shared" ca="1" si="10"/>
        <v>44697</v>
      </c>
      <c r="H379" s="316" cm="1">
        <f t="array" ref="H379">-IF(SUMPRODUCT((TPG!$Q$19:$AB$19=$B$5)*TPG!Q379:AB379)&lt;0,SUMPRODUCT((TPG!$Q$19:$AB$19=$B$5)*TPG!Q379:AB379),0)</f>
        <v>0</v>
      </c>
      <c r="I379" s="115">
        <f t="shared" ca="1" si="11"/>
        <v>44697</v>
      </c>
      <c r="J379" s="117">
        <v>3</v>
      </c>
      <c r="K379" s="117" t="b">
        <v>1</v>
      </c>
      <c r="L379" s="117" t="s">
        <v>1313</v>
      </c>
      <c r="M379" s="117" t="b">
        <v>1</v>
      </c>
      <c r="N379" s="117" t="s">
        <v>1276</v>
      </c>
      <c r="O379" s="182" t="str">
        <f>LEFT(TPG!D379,19)&amp;"."&amp;TPGCR!F379</f>
        <v>....Ma22</v>
      </c>
      <c r="P379" s="185">
        <f>TPG!I379</f>
        <v>0</v>
      </c>
      <c r="Q379" s="117" t="b">
        <v>1</v>
      </c>
      <c r="R379" s="117" t="b">
        <v>1</v>
      </c>
      <c r="S379" s="117" t="b">
        <v>1</v>
      </c>
    </row>
    <row r="380" spans="1:19" x14ac:dyDescent="0.25">
      <c r="A380" s="117" t="s">
        <v>1312</v>
      </c>
      <c r="B380" s="180">
        <v>1</v>
      </c>
      <c r="C380" s="117">
        <v>2</v>
      </c>
      <c r="D380" s="181">
        <f>TPG!J380</f>
        <v>0</v>
      </c>
      <c r="E380" s="117" t="b">
        <v>1</v>
      </c>
      <c r="F380" s="182" t="str">
        <f>RIGHT(TPG!C380,4)&amp;"."&amp;TPG!M380&amp;"."&amp;TPG!K380&amp;"."&amp;TPGPAY!$C$5</f>
        <v>...Ma22</v>
      </c>
      <c r="G380" s="183">
        <f t="shared" ca="1" si="10"/>
        <v>44697</v>
      </c>
      <c r="H380" s="316" cm="1">
        <f t="array" ref="H380">-IF(SUMPRODUCT((TPG!$Q$19:$AB$19=$B$5)*TPG!Q380:AB380)&lt;0,SUMPRODUCT((TPG!$Q$19:$AB$19=$B$5)*TPG!Q380:AB380),0)</f>
        <v>0</v>
      </c>
      <c r="I380" s="115">
        <f t="shared" ca="1" si="11"/>
        <v>44697</v>
      </c>
      <c r="J380" s="117">
        <v>3</v>
      </c>
      <c r="K380" s="117" t="b">
        <v>1</v>
      </c>
      <c r="L380" s="117" t="s">
        <v>1313</v>
      </c>
      <c r="M380" s="117" t="b">
        <v>1</v>
      </c>
      <c r="N380" s="117" t="s">
        <v>1276</v>
      </c>
      <c r="O380" s="182" t="str">
        <f>LEFT(TPG!D380,19)&amp;"."&amp;TPGCR!F380</f>
        <v>....Ma22</v>
      </c>
      <c r="P380" s="185">
        <f>TPG!I380</f>
        <v>0</v>
      </c>
      <c r="Q380" s="117" t="b">
        <v>1</v>
      </c>
      <c r="R380" s="117" t="b">
        <v>1</v>
      </c>
      <c r="S380" s="117" t="b">
        <v>1</v>
      </c>
    </row>
    <row r="381" spans="1:19" x14ac:dyDescent="0.25">
      <c r="A381" s="117" t="s">
        <v>1312</v>
      </c>
      <c r="B381" s="180">
        <v>1</v>
      </c>
      <c r="C381" s="117">
        <v>2</v>
      </c>
      <c r="D381" s="181">
        <f>TPG!J381</f>
        <v>0</v>
      </c>
      <c r="E381" s="117" t="b">
        <v>1</v>
      </c>
      <c r="F381" s="182" t="str">
        <f>RIGHT(TPG!C381,4)&amp;"."&amp;TPG!M381&amp;"."&amp;TPG!K381&amp;"."&amp;TPGPAY!$C$5</f>
        <v>...Ma22</v>
      </c>
      <c r="G381" s="183">
        <f t="shared" ca="1" si="10"/>
        <v>44697</v>
      </c>
      <c r="H381" s="316" cm="1">
        <f t="array" ref="H381">-IF(SUMPRODUCT((TPG!$Q$19:$AB$19=$B$5)*TPG!Q381:AB381)&lt;0,SUMPRODUCT((TPG!$Q$19:$AB$19=$B$5)*TPG!Q381:AB381),0)</f>
        <v>0</v>
      </c>
      <c r="I381" s="115">
        <f t="shared" ca="1" si="11"/>
        <v>44697</v>
      </c>
      <c r="J381" s="117">
        <v>3</v>
      </c>
      <c r="K381" s="117" t="b">
        <v>1</v>
      </c>
      <c r="L381" s="117" t="s">
        <v>1313</v>
      </c>
      <c r="M381" s="117" t="b">
        <v>1</v>
      </c>
      <c r="N381" s="117" t="s">
        <v>1276</v>
      </c>
      <c r="O381" s="182" t="str">
        <f>LEFT(TPG!D381,19)&amp;"."&amp;TPGCR!F381</f>
        <v>....Ma22</v>
      </c>
      <c r="P381" s="185">
        <f>TPG!I381</f>
        <v>0</v>
      </c>
      <c r="Q381" s="117" t="b">
        <v>1</v>
      </c>
      <c r="R381" s="117" t="b">
        <v>1</v>
      </c>
      <c r="S381" s="117" t="b">
        <v>1</v>
      </c>
    </row>
    <row r="382" spans="1:19" x14ac:dyDescent="0.25">
      <c r="A382" s="117" t="s">
        <v>1312</v>
      </c>
      <c r="B382" s="180">
        <v>1</v>
      </c>
      <c r="C382" s="117">
        <v>2</v>
      </c>
      <c r="D382" s="181">
        <f>TPG!J382</f>
        <v>0</v>
      </c>
      <c r="E382" s="117" t="b">
        <v>1</v>
      </c>
      <c r="F382" s="182" t="str">
        <f>RIGHT(TPG!C382,4)&amp;"."&amp;TPG!M382&amp;"."&amp;TPG!K382&amp;"."&amp;TPGPAY!$C$5</f>
        <v>...Ma22</v>
      </c>
      <c r="G382" s="183">
        <f t="shared" ca="1" si="10"/>
        <v>44697</v>
      </c>
      <c r="H382" s="316" cm="1">
        <f t="array" ref="H382">-IF(SUMPRODUCT((TPG!$Q$19:$AB$19=$B$5)*TPG!Q382:AB382)&lt;0,SUMPRODUCT((TPG!$Q$19:$AB$19=$B$5)*TPG!Q382:AB382),0)</f>
        <v>0</v>
      </c>
      <c r="I382" s="115">
        <f t="shared" ca="1" si="11"/>
        <v>44697</v>
      </c>
      <c r="J382" s="117">
        <v>3</v>
      </c>
      <c r="K382" s="117" t="b">
        <v>1</v>
      </c>
      <c r="L382" s="117" t="s">
        <v>1313</v>
      </c>
      <c r="M382" s="117" t="b">
        <v>1</v>
      </c>
      <c r="N382" s="117" t="s">
        <v>1276</v>
      </c>
      <c r="O382" s="182" t="str">
        <f>LEFT(TPG!D382,19)&amp;"."&amp;TPGCR!F382</f>
        <v>....Ma22</v>
      </c>
      <c r="P382" s="185">
        <f>TPG!I382</f>
        <v>0</v>
      </c>
      <c r="Q382" s="117" t="b">
        <v>1</v>
      </c>
      <c r="R382" s="117" t="b">
        <v>1</v>
      </c>
      <c r="S382" s="117" t="b">
        <v>1</v>
      </c>
    </row>
    <row r="383" spans="1:19" x14ac:dyDescent="0.25">
      <c r="A383" s="117" t="s">
        <v>1312</v>
      </c>
      <c r="B383" s="180">
        <v>1</v>
      </c>
      <c r="C383" s="117">
        <v>2</v>
      </c>
      <c r="D383" s="181">
        <f>TPG!J383</f>
        <v>0</v>
      </c>
      <c r="E383" s="117" t="b">
        <v>1</v>
      </c>
      <c r="F383" s="182" t="str">
        <f>RIGHT(TPG!C383,4)&amp;"."&amp;TPG!M383&amp;"."&amp;TPG!K383&amp;"."&amp;TPGPAY!$C$5</f>
        <v>...Ma22</v>
      </c>
      <c r="G383" s="183">
        <f t="shared" ca="1" si="10"/>
        <v>44697</v>
      </c>
      <c r="H383" s="316" cm="1">
        <f t="array" ref="H383">-IF(SUMPRODUCT((TPG!$Q$19:$AB$19=$B$5)*TPG!Q383:AB383)&lt;0,SUMPRODUCT((TPG!$Q$19:$AB$19=$B$5)*TPG!Q383:AB383),0)</f>
        <v>0</v>
      </c>
      <c r="I383" s="115">
        <f t="shared" ca="1" si="11"/>
        <v>44697</v>
      </c>
      <c r="J383" s="117">
        <v>3</v>
      </c>
      <c r="K383" s="117" t="b">
        <v>1</v>
      </c>
      <c r="L383" s="117" t="s">
        <v>1313</v>
      </c>
      <c r="M383" s="117" t="b">
        <v>1</v>
      </c>
      <c r="N383" s="117" t="s">
        <v>1276</v>
      </c>
      <c r="O383" s="182" t="str">
        <f>LEFT(TPG!D383,19)&amp;"."&amp;TPGCR!F383</f>
        <v>....Ma22</v>
      </c>
      <c r="P383" s="185">
        <f>TPG!I383</f>
        <v>0</v>
      </c>
      <c r="Q383" s="117" t="b">
        <v>1</v>
      </c>
      <c r="R383" s="117" t="b">
        <v>1</v>
      </c>
      <c r="S383" s="117" t="b">
        <v>1</v>
      </c>
    </row>
    <row r="384" spans="1:19" x14ac:dyDescent="0.25">
      <c r="A384" s="117" t="s">
        <v>1312</v>
      </c>
      <c r="B384" s="180">
        <v>1</v>
      </c>
      <c r="C384" s="117">
        <v>2</v>
      </c>
      <c r="D384" s="181">
        <f>TPG!J384</f>
        <v>0</v>
      </c>
      <c r="E384" s="117" t="b">
        <v>1</v>
      </c>
      <c r="F384" s="182" t="str">
        <f>RIGHT(TPG!C384,4)&amp;"."&amp;TPG!M384&amp;"."&amp;TPG!K384&amp;"."&amp;TPGPAY!$C$5</f>
        <v>...Ma22</v>
      </c>
      <c r="G384" s="183">
        <f t="shared" ca="1" si="10"/>
        <v>44697</v>
      </c>
      <c r="H384" s="316" cm="1">
        <f t="array" ref="H384">-IF(SUMPRODUCT((TPG!$Q$19:$AB$19=$B$5)*TPG!Q384:AB384)&lt;0,SUMPRODUCT((TPG!$Q$19:$AB$19=$B$5)*TPG!Q384:AB384),0)</f>
        <v>0</v>
      </c>
      <c r="I384" s="115">
        <f t="shared" ca="1" si="11"/>
        <v>44697</v>
      </c>
      <c r="J384" s="117">
        <v>3</v>
      </c>
      <c r="K384" s="117" t="b">
        <v>1</v>
      </c>
      <c r="L384" s="117" t="s">
        <v>1313</v>
      </c>
      <c r="M384" s="117" t="b">
        <v>1</v>
      </c>
      <c r="N384" s="117" t="s">
        <v>1276</v>
      </c>
      <c r="O384" s="182" t="str">
        <f>LEFT(TPG!D384,19)&amp;"."&amp;TPGCR!F384</f>
        <v>....Ma22</v>
      </c>
      <c r="P384" s="185">
        <f>TPG!I384</f>
        <v>0</v>
      </c>
      <c r="Q384" s="117" t="b">
        <v>1</v>
      </c>
      <c r="R384" s="117" t="b">
        <v>1</v>
      </c>
      <c r="S384" s="117" t="b">
        <v>1</v>
      </c>
    </row>
    <row r="385" spans="1:19" x14ac:dyDescent="0.25">
      <c r="A385" s="117" t="s">
        <v>1312</v>
      </c>
      <c r="B385" s="180">
        <v>1</v>
      </c>
      <c r="C385" s="117">
        <v>2</v>
      </c>
      <c r="D385" s="181">
        <f>TPG!J385</f>
        <v>0</v>
      </c>
      <c r="E385" s="117" t="b">
        <v>1</v>
      </c>
      <c r="F385" s="182" t="str">
        <f>RIGHT(TPG!C385,4)&amp;"."&amp;TPG!M385&amp;"."&amp;TPG!K385&amp;"."&amp;TPGPAY!$C$5</f>
        <v>...Ma22</v>
      </c>
      <c r="G385" s="183">
        <f t="shared" ca="1" si="10"/>
        <v>44697</v>
      </c>
      <c r="H385" s="316" cm="1">
        <f t="array" ref="H385">-IF(SUMPRODUCT((TPG!$Q$19:$AB$19=$B$5)*TPG!Q385:AB385)&lt;0,SUMPRODUCT((TPG!$Q$19:$AB$19=$B$5)*TPG!Q385:AB385),0)</f>
        <v>0</v>
      </c>
      <c r="I385" s="115">
        <f t="shared" ca="1" si="11"/>
        <v>44697</v>
      </c>
      <c r="J385" s="117">
        <v>3</v>
      </c>
      <c r="K385" s="117" t="b">
        <v>1</v>
      </c>
      <c r="L385" s="117" t="s">
        <v>1313</v>
      </c>
      <c r="M385" s="117" t="b">
        <v>1</v>
      </c>
      <c r="N385" s="117" t="s">
        <v>1276</v>
      </c>
      <c r="O385" s="182" t="str">
        <f>LEFT(TPG!D385,19)&amp;"."&amp;TPGCR!F385</f>
        <v>....Ma22</v>
      </c>
      <c r="P385" s="185">
        <f>TPG!I385</f>
        <v>0</v>
      </c>
      <c r="Q385" s="117" t="b">
        <v>1</v>
      </c>
      <c r="R385" s="117" t="b">
        <v>1</v>
      </c>
      <c r="S385" s="117" t="b">
        <v>1</v>
      </c>
    </row>
    <row r="386" spans="1:19" x14ac:dyDescent="0.25">
      <c r="A386" s="117" t="s">
        <v>1312</v>
      </c>
      <c r="B386" s="180">
        <v>1</v>
      </c>
      <c r="C386" s="117">
        <v>2</v>
      </c>
      <c r="D386" s="181">
        <f>TPG!J386</f>
        <v>0</v>
      </c>
      <c r="E386" s="117" t="b">
        <v>1</v>
      </c>
      <c r="F386" s="182" t="str">
        <f>RIGHT(TPG!C386,4)&amp;"."&amp;TPG!M386&amp;"."&amp;TPG!K386&amp;"."&amp;TPGPAY!$C$5</f>
        <v>...Ma22</v>
      </c>
      <c r="G386" s="183">
        <f t="shared" ca="1" si="10"/>
        <v>44697</v>
      </c>
      <c r="H386" s="316" cm="1">
        <f t="array" ref="H386">-IF(SUMPRODUCT((TPG!$Q$19:$AB$19=$B$5)*TPG!Q386:AB386)&lt;0,SUMPRODUCT((TPG!$Q$19:$AB$19=$B$5)*TPG!Q386:AB386),0)</f>
        <v>0</v>
      </c>
      <c r="I386" s="115">
        <f t="shared" ca="1" si="11"/>
        <v>44697</v>
      </c>
      <c r="J386" s="117">
        <v>3</v>
      </c>
      <c r="K386" s="117" t="b">
        <v>1</v>
      </c>
      <c r="L386" s="117" t="s">
        <v>1313</v>
      </c>
      <c r="M386" s="117" t="b">
        <v>1</v>
      </c>
      <c r="N386" s="117" t="s">
        <v>1276</v>
      </c>
      <c r="O386" s="182" t="str">
        <f>LEFT(TPG!D386,19)&amp;"."&amp;TPGCR!F386</f>
        <v>....Ma22</v>
      </c>
      <c r="P386" s="185">
        <f>TPG!I386</f>
        <v>0</v>
      </c>
      <c r="Q386" s="117" t="b">
        <v>1</v>
      </c>
      <c r="R386" s="117" t="b">
        <v>1</v>
      </c>
      <c r="S386" s="117" t="b">
        <v>1</v>
      </c>
    </row>
    <row r="387" spans="1:19" x14ac:dyDescent="0.25">
      <c r="A387" s="117" t="s">
        <v>1312</v>
      </c>
      <c r="B387" s="180">
        <v>1</v>
      </c>
      <c r="C387" s="117">
        <v>2</v>
      </c>
      <c r="D387" s="181">
        <f>TPG!J387</f>
        <v>0</v>
      </c>
      <c r="E387" s="117" t="b">
        <v>1</v>
      </c>
      <c r="F387" s="182" t="str">
        <f>RIGHT(TPG!C387,4)&amp;"."&amp;TPG!M387&amp;"."&amp;TPG!K387&amp;"."&amp;TPGPAY!$C$5</f>
        <v>...Ma22</v>
      </c>
      <c r="G387" s="183">
        <f t="shared" ca="1" si="10"/>
        <v>44697</v>
      </c>
      <c r="H387" s="316" cm="1">
        <f t="array" ref="H387">-IF(SUMPRODUCT((TPG!$Q$19:$AB$19=$B$5)*TPG!Q387:AB387)&lt;0,SUMPRODUCT((TPG!$Q$19:$AB$19=$B$5)*TPG!Q387:AB387),0)</f>
        <v>0</v>
      </c>
      <c r="I387" s="115">
        <f t="shared" ca="1" si="11"/>
        <v>44697</v>
      </c>
      <c r="J387" s="117">
        <v>3</v>
      </c>
      <c r="K387" s="117" t="b">
        <v>1</v>
      </c>
      <c r="L387" s="117" t="s">
        <v>1313</v>
      </c>
      <c r="M387" s="117" t="b">
        <v>1</v>
      </c>
      <c r="N387" s="117" t="s">
        <v>1276</v>
      </c>
      <c r="O387" s="182" t="str">
        <f>LEFT(TPG!D387,19)&amp;"."&amp;TPGCR!F387</f>
        <v>....Ma22</v>
      </c>
      <c r="P387" s="185">
        <f>TPG!I387</f>
        <v>0</v>
      </c>
      <c r="Q387" s="117" t="b">
        <v>1</v>
      </c>
      <c r="R387" s="117" t="b">
        <v>1</v>
      </c>
      <c r="S387" s="117" t="b">
        <v>1</v>
      </c>
    </row>
    <row r="388" spans="1:19" x14ac:dyDescent="0.25">
      <c r="A388" s="117" t="s">
        <v>1312</v>
      </c>
      <c r="B388" s="180">
        <v>1</v>
      </c>
      <c r="C388" s="117">
        <v>2</v>
      </c>
      <c r="D388" s="181">
        <f>TPG!J388</f>
        <v>0</v>
      </c>
      <c r="E388" s="117" t="b">
        <v>1</v>
      </c>
      <c r="F388" s="182" t="str">
        <f>RIGHT(TPG!C388,4)&amp;"."&amp;TPG!M388&amp;"."&amp;TPG!K388&amp;"."&amp;TPGPAY!$C$5</f>
        <v>...Ma22</v>
      </c>
      <c r="G388" s="183">
        <f t="shared" ca="1" si="10"/>
        <v>44697</v>
      </c>
      <c r="H388" s="316" cm="1">
        <f t="array" ref="H388">-IF(SUMPRODUCT((TPG!$Q$19:$AB$19=$B$5)*TPG!Q388:AB388)&lt;0,SUMPRODUCT((TPG!$Q$19:$AB$19=$B$5)*TPG!Q388:AB388),0)</f>
        <v>0</v>
      </c>
      <c r="I388" s="115">
        <f t="shared" ca="1" si="11"/>
        <v>44697</v>
      </c>
      <c r="J388" s="117">
        <v>3</v>
      </c>
      <c r="K388" s="117" t="b">
        <v>1</v>
      </c>
      <c r="L388" s="117" t="s">
        <v>1313</v>
      </c>
      <c r="M388" s="117" t="b">
        <v>1</v>
      </c>
      <c r="N388" s="117" t="s">
        <v>1276</v>
      </c>
      <c r="O388" s="182" t="str">
        <f>LEFT(TPG!D388,19)&amp;"."&amp;TPGCR!F388</f>
        <v>....Ma22</v>
      </c>
      <c r="P388" s="185">
        <f>TPG!I388</f>
        <v>0</v>
      </c>
      <c r="Q388" s="117" t="b">
        <v>1</v>
      </c>
      <c r="R388" s="117" t="b">
        <v>1</v>
      </c>
      <c r="S388" s="117" t="b">
        <v>1</v>
      </c>
    </row>
    <row r="389" spans="1:19" x14ac:dyDescent="0.25">
      <c r="A389" s="117" t="s">
        <v>1312</v>
      </c>
      <c r="B389" s="180">
        <v>1</v>
      </c>
      <c r="C389" s="117">
        <v>2</v>
      </c>
      <c r="D389" s="181">
        <f>TPG!J389</f>
        <v>0</v>
      </c>
      <c r="E389" s="117" t="b">
        <v>1</v>
      </c>
      <c r="F389" s="182" t="str">
        <f>RIGHT(TPG!C389,4)&amp;"."&amp;TPG!M389&amp;"."&amp;TPG!K389&amp;"."&amp;TPGPAY!$C$5</f>
        <v>...Ma22</v>
      </c>
      <c r="G389" s="183">
        <f t="shared" ca="1" si="10"/>
        <v>44697</v>
      </c>
      <c r="H389" s="316" cm="1">
        <f t="array" ref="H389">-IF(SUMPRODUCT((TPG!$Q$19:$AB$19=$B$5)*TPG!Q389:AB389)&lt;0,SUMPRODUCT((TPG!$Q$19:$AB$19=$B$5)*TPG!Q389:AB389),0)</f>
        <v>0</v>
      </c>
      <c r="I389" s="115">
        <f t="shared" ca="1" si="11"/>
        <v>44697</v>
      </c>
      <c r="J389" s="117">
        <v>3</v>
      </c>
      <c r="K389" s="117" t="b">
        <v>1</v>
      </c>
      <c r="L389" s="117" t="s">
        <v>1313</v>
      </c>
      <c r="M389" s="117" t="b">
        <v>1</v>
      </c>
      <c r="N389" s="117" t="s">
        <v>1276</v>
      </c>
      <c r="O389" s="182" t="str">
        <f>LEFT(TPG!D389,19)&amp;"."&amp;TPGCR!F389</f>
        <v>....Ma22</v>
      </c>
      <c r="P389" s="185">
        <f>TPG!I389</f>
        <v>0</v>
      </c>
      <c r="Q389" s="117" t="b">
        <v>1</v>
      </c>
      <c r="R389" s="117" t="b">
        <v>1</v>
      </c>
      <c r="S389" s="117" t="b">
        <v>1</v>
      </c>
    </row>
    <row r="390" spans="1:19" x14ac:dyDescent="0.25">
      <c r="A390" s="117" t="s">
        <v>1312</v>
      </c>
      <c r="B390" s="180">
        <v>1</v>
      </c>
      <c r="C390" s="117">
        <v>2</v>
      </c>
      <c r="D390" s="181">
        <f>TPG!J390</f>
        <v>0</v>
      </c>
      <c r="E390" s="117" t="b">
        <v>1</v>
      </c>
      <c r="F390" s="182" t="str">
        <f>RIGHT(TPG!C390,4)&amp;"."&amp;TPG!M390&amp;"."&amp;TPG!K390&amp;"."&amp;TPGPAY!$C$5</f>
        <v>...Ma22</v>
      </c>
      <c r="G390" s="183">
        <f t="shared" ca="1" si="10"/>
        <v>44697</v>
      </c>
      <c r="H390" s="316" cm="1">
        <f t="array" ref="H390">-IF(SUMPRODUCT((TPG!$Q$19:$AB$19=$B$5)*TPG!Q390:AB390)&lt;0,SUMPRODUCT((TPG!$Q$19:$AB$19=$B$5)*TPG!Q390:AB390),0)</f>
        <v>0</v>
      </c>
      <c r="I390" s="115">
        <f t="shared" ca="1" si="11"/>
        <v>44697</v>
      </c>
      <c r="J390" s="117">
        <v>3</v>
      </c>
      <c r="K390" s="117" t="b">
        <v>1</v>
      </c>
      <c r="L390" s="117" t="s">
        <v>1313</v>
      </c>
      <c r="M390" s="117" t="b">
        <v>1</v>
      </c>
      <c r="N390" s="117" t="s">
        <v>1276</v>
      </c>
      <c r="O390" s="182" t="str">
        <f>LEFT(TPG!D390,19)&amp;"."&amp;TPGCR!F390</f>
        <v>....Ma22</v>
      </c>
      <c r="P390" s="185">
        <f>TPG!I390</f>
        <v>0</v>
      </c>
      <c r="Q390" s="117" t="b">
        <v>1</v>
      </c>
      <c r="R390" s="117" t="b">
        <v>1</v>
      </c>
      <c r="S390" s="117" t="b">
        <v>1</v>
      </c>
    </row>
    <row r="391" spans="1:19" x14ac:dyDescent="0.25">
      <c r="A391" s="117" t="s">
        <v>1312</v>
      </c>
      <c r="B391" s="180">
        <v>1</v>
      </c>
      <c r="C391" s="117">
        <v>2</v>
      </c>
      <c r="D391" s="181">
        <f>TPG!J391</f>
        <v>0</v>
      </c>
      <c r="E391" s="117" t="b">
        <v>1</v>
      </c>
      <c r="F391" s="182" t="str">
        <f>RIGHT(TPG!C391,4)&amp;"."&amp;TPG!M391&amp;"."&amp;TPG!K391&amp;"."&amp;TPGPAY!$C$5</f>
        <v>...Ma22</v>
      </c>
      <c r="G391" s="183">
        <f t="shared" ca="1" si="10"/>
        <v>44697</v>
      </c>
      <c r="H391" s="316" cm="1">
        <f t="array" ref="H391">-IF(SUMPRODUCT((TPG!$Q$19:$AB$19=$B$5)*TPG!Q391:AB391)&lt;0,SUMPRODUCT((TPG!$Q$19:$AB$19=$B$5)*TPG!Q391:AB391),0)</f>
        <v>0</v>
      </c>
      <c r="I391" s="115">
        <f t="shared" ca="1" si="11"/>
        <v>44697</v>
      </c>
      <c r="J391" s="117">
        <v>3</v>
      </c>
      <c r="K391" s="117" t="b">
        <v>1</v>
      </c>
      <c r="L391" s="117" t="s">
        <v>1313</v>
      </c>
      <c r="M391" s="117" t="b">
        <v>1</v>
      </c>
      <c r="N391" s="117" t="s">
        <v>1276</v>
      </c>
      <c r="O391" s="182" t="str">
        <f>LEFT(TPG!D391,19)&amp;"."&amp;TPGCR!F391</f>
        <v>....Ma22</v>
      </c>
      <c r="P391" s="185">
        <f>TPG!I391</f>
        <v>0</v>
      </c>
      <c r="Q391" s="117" t="b">
        <v>1</v>
      </c>
      <c r="R391" s="117" t="b">
        <v>1</v>
      </c>
      <c r="S391" s="117" t="b">
        <v>1</v>
      </c>
    </row>
    <row r="392" spans="1:19" x14ac:dyDescent="0.25">
      <c r="A392" s="117" t="s">
        <v>1312</v>
      </c>
      <c r="B392" s="180">
        <v>1</v>
      </c>
      <c r="C392" s="117">
        <v>2</v>
      </c>
      <c r="D392" s="181">
        <f>TPG!J392</f>
        <v>0</v>
      </c>
      <c r="E392" s="117" t="b">
        <v>1</v>
      </c>
      <c r="F392" s="182" t="str">
        <f>RIGHT(TPG!C392,4)&amp;"."&amp;TPG!M392&amp;"."&amp;TPG!K392&amp;"."&amp;TPGPAY!$C$5</f>
        <v>...Ma22</v>
      </c>
      <c r="G392" s="183">
        <f t="shared" ca="1" si="10"/>
        <v>44697</v>
      </c>
      <c r="H392" s="316" cm="1">
        <f t="array" ref="H392">-IF(SUMPRODUCT((TPG!$Q$19:$AB$19=$B$5)*TPG!Q392:AB392)&lt;0,SUMPRODUCT((TPG!$Q$19:$AB$19=$B$5)*TPG!Q392:AB392),0)</f>
        <v>0</v>
      </c>
      <c r="I392" s="115">
        <f t="shared" ca="1" si="11"/>
        <v>44697</v>
      </c>
      <c r="J392" s="117">
        <v>3</v>
      </c>
      <c r="K392" s="117" t="b">
        <v>1</v>
      </c>
      <c r="L392" s="117" t="s">
        <v>1313</v>
      </c>
      <c r="M392" s="117" t="b">
        <v>1</v>
      </c>
      <c r="N392" s="117" t="s">
        <v>1276</v>
      </c>
      <c r="O392" s="182" t="str">
        <f>LEFT(TPG!D392,19)&amp;"."&amp;TPGCR!F392</f>
        <v>....Ma22</v>
      </c>
      <c r="P392" s="185">
        <f>TPG!I392</f>
        <v>0</v>
      </c>
      <c r="Q392" s="117" t="b">
        <v>1</v>
      </c>
      <c r="R392" s="117" t="b">
        <v>1</v>
      </c>
      <c r="S392" s="117" t="b">
        <v>1</v>
      </c>
    </row>
    <row r="393" spans="1:19" x14ac:dyDescent="0.25">
      <c r="A393" s="117" t="s">
        <v>1312</v>
      </c>
      <c r="B393" s="180">
        <v>1</v>
      </c>
      <c r="C393" s="117">
        <v>2</v>
      </c>
      <c r="D393" s="181">
        <f>TPG!J393</f>
        <v>0</v>
      </c>
      <c r="E393" s="117" t="b">
        <v>1</v>
      </c>
      <c r="F393" s="182" t="str">
        <f>RIGHT(TPG!C393,4)&amp;"."&amp;TPG!M393&amp;"."&amp;TPG!K393&amp;"."&amp;TPGPAY!$C$5</f>
        <v>...Ma22</v>
      </c>
      <c r="G393" s="183">
        <f t="shared" ca="1" si="10"/>
        <v>44697</v>
      </c>
      <c r="H393" s="316" cm="1">
        <f t="array" ref="H393">-IF(SUMPRODUCT((TPG!$Q$19:$AB$19=$B$5)*TPG!Q393:AB393)&lt;0,SUMPRODUCT((TPG!$Q$19:$AB$19=$B$5)*TPG!Q393:AB393),0)</f>
        <v>0</v>
      </c>
      <c r="I393" s="115">
        <f t="shared" ca="1" si="11"/>
        <v>44697</v>
      </c>
      <c r="J393" s="117">
        <v>3</v>
      </c>
      <c r="K393" s="117" t="b">
        <v>1</v>
      </c>
      <c r="L393" s="117" t="s">
        <v>1313</v>
      </c>
      <c r="M393" s="117" t="b">
        <v>1</v>
      </c>
      <c r="N393" s="117" t="s">
        <v>1276</v>
      </c>
      <c r="O393" s="182" t="str">
        <f>LEFT(TPG!D393,19)&amp;"."&amp;TPGCR!F393</f>
        <v>....Ma22</v>
      </c>
      <c r="P393" s="185">
        <f>TPG!I393</f>
        <v>0</v>
      </c>
      <c r="Q393" s="117" t="b">
        <v>1</v>
      </c>
      <c r="R393" s="117" t="b">
        <v>1</v>
      </c>
      <c r="S393" s="117" t="b">
        <v>1</v>
      </c>
    </row>
    <row r="394" spans="1:19" x14ac:dyDescent="0.25">
      <c r="A394" s="117" t="s">
        <v>1312</v>
      </c>
      <c r="B394" s="180">
        <v>1</v>
      </c>
      <c r="C394" s="117">
        <v>2</v>
      </c>
      <c r="D394" s="181">
        <f>TPG!J394</f>
        <v>0</v>
      </c>
      <c r="E394" s="117" t="b">
        <v>1</v>
      </c>
      <c r="F394" s="182" t="str">
        <f>RIGHT(TPG!C394,4)&amp;"."&amp;TPG!M394&amp;"."&amp;TPG!K394&amp;"."&amp;TPGPAY!$C$5</f>
        <v>...Ma22</v>
      </c>
      <c r="G394" s="183">
        <f t="shared" ca="1" si="10"/>
        <v>44697</v>
      </c>
      <c r="H394" s="316" cm="1">
        <f t="array" ref="H394">-IF(SUMPRODUCT((TPG!$Q$19:$AB$19=$B$5)*TPG!Q394:AB394)&lt;0,SUMPRODUCT((TPG!$Q$19:$AB$19=$B$5)*TPG!Q394:AB394),0)</f>
        <v>0</v>
      </c>
      <c r="I394" s="115">
        <f t="shared" ca="1" si="11"/>
        <v>44697</v>
      </c>
      <c r="J394" s="117">
        <v>3</v>
      </c>
      <c r="K394" s="117" t="b">
        <v>1</v>
      </c>
      <c r="L394" s="117" t="s">
        <v>1313</v>
      </c>
      <c r="M394" s="117" t="b">
        <v>1</v>
      </c>
      <c r="N394" s="117" t="s">
        <v>1276</v>
      </c>
      <c r="O394" s="182" t="str">
        <f>LEFT(TPG!D394,19)&amp;"."&amp;TPGCR!F394</f>
        <v>....Ma22</v>
      </c>
      <c r="P394" s="185">
        <f>TPG!I394</f>
        <v>0</v>
      </c>
      <c r="Q394" s="117" t="b">
        <v>1</v>
      </c>
      <c r="R394" s="117" t="b">
        <v>1</v>
      </c>
      <c r="S394" s="117" t="b">
        <v>1</v>
      </c>
    </row>
    <row r="395" spans="1:19" x14ac:dyDescent="0.25">
      <c r="A395" s="117" t="s">
        <v>1312</v>
      </c>
      <c r="B395" s="180">
        <v>1</v>
      </c>
      <c r="C395" s="117">
        <v>2</v>
      </c>
      <c r="D395" s="181">
        <f>TPG!J395</f>
        <v>0</v>
      </c>
      <c r="E395" s="117" t="b">
        <v>1</v>
      </c>
      <c r="F395" s="182" t="str">
        <f>RIGHT(TPG!C395,4)&amp;"."&amp;TPG!M395&amp;"."&amp;TPG!K395&amp;"."&amp;TPGPAY!$C$5</f>
        <v>...Ma22</v>
      </c>
      <c r="G395" s="183">
        <f t="shared" ca="1" si="10"/>
        <v>44697</v>
      </c>
      <c r="H395" s="316" cm="1">
        <f t="array" ref="H395">-IF(SUMPRODUCT((TPG!$Q$19:$AB$19=$B$5)*TPG!Q395:AB395)&lt;0,SUMPRODUCT((TPG!$Q$19:$AB$19=$B$5)*TPG!Q395:AB395),0)</f>
        <v>0</v>
      </c>
      <c r="I395" s="115">
        <f t="shared" ca="1" si="11"/>
        <v>44697</v>
      </c>
      <c r="J395" s="117">
        <v>3</v>
      </c>
      <c r="K395" s="117" t="b">
        <v>1</v>
      </c>
      <c r="L395" s="117" t="s">
        <v>1313</v>
      </c>
      <c r="M395" s="117" t="b">
        <v>1</v>
      </c>
      <c r="N395" s="117" t="s">
        <v>1276</v>
      </c>
      <c r="O395" s="182" t="str">
        <f>LEFT(TPG!D395,19)&amp;"."&amp;TPGCR!F395</f>
        <v>....Ma22</v>
      </c>
      <c r="P395" s="185">
        <f>TPG!I395</f>
        <v>0</v>
      </c>
      <c r="Q395" s="117" t="b">
        <v>1</v>
      </c>
      <c r="R395" s="117" t="b">
        <v>1</v>
      </c>
      <c r="S395" s="117" t="b">
        <v>1</v>
      </c>
    </row>
    <row r="396" spans="1:19" x14ac:dyDescent="0.25">
      <c r="A396" s="117" t="s">
        <v>1312</v>
      </c>
      <c r="B396" s="180">
        <v>1</v>
      </c>
      <c r="C396" s="117">
        <v>2</v>
      </c>
      <c r="D396" s="181">
        <f>TPG!J396</f>
        <v>0</v>
      </c>
      <c r="E396" s="117" t="b">
        <v>1</v>
      </c>
      <c r="F396" s="182" t="str">
        <f>RIGHT(TPG!C396,4)&amp;"."&amp;TPG!M396&amp;"."&amp;TPG!K396&amp;"."&amp;TPGPAY!$C$5</f>
        <v>...Ma22</v>
      </c>
      <c r="G396" s="183">
        <f t="shared" ca="1" si="10"/>
        <v>44697</v>
      </c>
      <c r="H396" s="316" cm="1">
        <f t="array" ref="H396">-IF(SUMPRODUCT((TPG!$Q$19:$AB$19=$B$5)*TPG!Q396:AB396)&lt;0,SUMPRODUCT((TPG!$Q$19:$AB$19=$B$5)*TPG!Q396:AB396),0)</f>
        <v>0</v>
      </c>
      <c r="I396" s="115">
        <f t="shared" ca="1" si="11"/>
        <v>44697</v>
      </c>
      <c r="J396" s="117">
        <v>3</v>
      </c>
      <c r="K396" s="117" t="b">
        <v>1</v>
      </c>
      <c r="L396" s="117" t="s">
        <v>1313</v>
      </c>
      <c r="M396" s="117" t="b">
        <v>1</v>
      </c>
      <c r="N396" s="117" t="s">
        <v>1276</v>
      </c>
      <c r="O396" s="182" t="str">
        <f>LEFT(TPG!D396,19)&amp;"."&amp;TPGCR!F396</f>
        <v>....Ma22</v>
      </c>
      <c r="P396" s="185">
        <f>TPG!I396</f>
        <v>0</v>
      </c>
      <c r="Q396" s="117" t="b">
        <v>1</v>
      </c>
      <c r="R396" s="117" t="b">
        <v>1</v>
      </c>
      <c r="S396" s="117" t="b">
        <v>1</v>
      </c>
    </row>
    <row r="397" spans="1:19" x14ac:dyDescent="0.25">
      <c r="A397" s="117" t="s">
        <v>1312</v>
      </c>
      <c r="B397" s="180">
        <v>1</v>
      </c>
      <c r="C397" s="117">
        <v>2</v>
      </c>
      <c r="D397" s="181">
        <f>TPG!J397</f>
        <v>0</v>
      </c>
      <c r="E397" s="117" t="b">
        <v>1</v>
      </c>
      <c r="F397" s="182" t="str">
        <f>RIGHT(TPG!C397,4)&amp;"."&amp;TPG!M397&amp;"."&amp;TPG!K397&amp;"."&amp;TPGPAY!$C$5</f>
        <v>...Ma22</v>
      </c>
      <c r="G397" s="183">
        <f t="shared" ca="1" si="10"/>
        <v>44697</v>
      </c>
      <c r="H397" s="316" cm="1">
        <f t="array" ref="H397">-IF(SUMPRODUCT((TPG!$Q$19:$AB$19=$B$5)*TPG!Q397:AB397)&lt;0,SUMPRODUCT((TPG!$Q$19:$AB$19=$B$5)*TPG!Q397:AB397),0)</f>
        <v>0</v>
      </c>
      <c r="I397" s="115">
        <f t="shared" ca="1" si="11"/>
        <v>44697</v>
      </c>
      <c r="J397" s="117">
        <v>3</v>
      </c>
      <c r="K397" s="117" t="b">
        <v>1</v>
      </c>
      <c r="L397" s="117" t="s">
        <v>1313</v>
      </c>
      <c r="M397" s="117" t="b">
        <v>1</v>
      </c>
      <c r="N397" s="117" t="s">
        <v>1276</v>
      </c>
      <c r="O397" s="182" t="str">
        <f>LEFT(TPG!D397,19)&amp;"."&amp;TPGCR!F397</f>
        <v>....Ma22</v>
      </c>
      <c r="P397" s="185">
        <f>TPG!I397</f>
        <v>0</v>
      </c>
      <c r="Q397" s="117" t="b">
        <v>1</v>
      </c>
      <c r="R397" s="117" t="b">
        <v>1</v>
      </c>
      <c r="S397" s="117" t="b">
        <v>1</v>
      </c>
    </row>
    <row r="398" spans="1:19" x14ac:dyDescent="0.25">
      <c r="A398" s="117" t="s">
        <v>1312</v>
      </c>
      <c r="B398" s="180">
        <v>1</v>
      </c>
      <c r="C398" s="117">
        <v>2</v>
      </c>
      <c r="D398" s="181">
        <f>TPG!J398</f>
        <v>0</v>
      </c>
      <c r="E398" s="117" t="b">
        <v>1</v>
      </c>
      <c r="F398" s="182" t="str">
        <f>RIGHT(TPG!C398,4)&amp;"."&amp;TPG!M398&amp;"."&amp;TPG!K398&amp;"."&amp;TPGPAY!$C$5</f>
        <v>...Ma22</v>
      </c>
      <c r="G398" s="183">
        <f t="shared" ca="1" si="10"/>
        <v>44697</v>
      </c>
      <c r="H398" s="316" cm="1">
        <f t="array" ref="H398">-IF(SUMPRODUCT((TPG!$Q$19:$AB$19=$B$5)*TPG!Q398:AB398)&lt;0,SUMPRODUCT((TPG!$Q$19:$AB$19=$B$5)*TPG!Q398:AB398),0)</f>
        <v>0</v>
      </c>
      <c r="I398" s="115">
        <f t="shared" ca="1" si="11"/>
        <v>44697</v>
      </c>
      <c r="J398" s="117">
        <v>3</v>
      </c>
      <c r="K398" s="117" t="b">
        <v>1</v>
      </c>
      <c r="L398" s="117" t="s">
        <v>1313</v>
      </c>
      <c r="M398" s="117" t="b">
        <v>1</v>
      </c>
      <c r="N398" s="117" t="s">
        <v>1276</v>
      </c>
      <c r="O398" s="182" t="str">
        <f>LEFT(TPG!D398,19)&amp;"."&amp;TPGCR!F398</f>
        <v>....Ma22</v>
      </c>
      <c r="P398" s="185">
        <f>TPG!I398</f>
        <v>0</v>
      </c>
      <c r="Q398" s="117" t="b">
        <v>1</v>
      </c>
      <c r="R398" s="117" t="b">
        <v>1</v>
      </c>
      <c r="S398" s="117" t="b">
        <v>1</v>
      </c>
    </row>
    <row r="399" spans="1:19" x14ac:dyDescent="0.25">
      <c r="A399" s="117" t="s">
        <v>1312</v>
      </c>
      <c r="B399" s="180">
        <v>1</v>
      </c>
      <c r="C399" s="117">
        <v>2</v>
      </c>
      <c r="D399" s="181">
        <f>TPG!J399</f>
        <v>0</v>
      </c>
      <c r="E399" s="117" t="b">
        <v>1</v>
      </c>
      <c r="F399" s="182" t="str">
        <f>RIGHT(TPG!C399,4)&amp;"."&amp;TPG!M399&amp;"."&amp;TPG!K399&amp;"."&amp;TPGPAY!$C$5</f>
        <v>...Ma22</v>
      </c>
      <c r="G399" s="183">
        <f t="shared" ca="1" si="10"/>
        <v>44697</v>
      </c>
      <c r="H399" s="316" cm="1">
        <f t="array" ref="H399">-IF(SUMPRODUCT((TPG!$Q$19:$AB$19=$B$5)*TPG!Q399:AB399)&lt;0,SUMPRODUCT((TPG!$Q$19:$AB$19=$B$5)*TPG!Q399:AB399),0)</f>
        <v>0</v>
      </c>
      <c r="I399" s="115">
        <f t="shared" ca="1" si="11"/>
        <v>44697</v>
      </c>
      <c r="J399" s="117">
        <v>3</v>
      </c>
      <c r="K399" s="117" t="b">
        <v>1</v>
      </c>
      <c r="L399" s="117" t="s">
        <v>1313</v>
      </c>
      <c r="M399" s="117" t="b">
        <v>1</v>
      </c>
      <c r="N399" s="117" t="s">
        <v>1276</v>
      </c>
      <c r="O399" s="182" t="str">
        <f>LEFT(TPG!D399,19)&amp;"."&amp;TPGCR!F399</f>
        <v>....Ma22</v>
      </c>
      <c r="P399" s="185">
        <f>TPG!I399</f>
        <v>0</v>
      </c>
      <c r="Q399" s="117" t="b">
        <v>1</v>
      </c>
      <c r="R399" s="117" t="b">
        <v>1</v>
      </c>
      <c r="S399" s="117" t="b">
        <v>1</v>
      </c>
    </row>
    <row r="400" spans="1:19" x14ac:dyDescent="0.25">
      <c r="A400" s="117" t="s">
        <v>1312</v>
      </c>
      <c r="B400" s="180">
        <v>1</v>
      </c>
      <c r="C400" s="117">
        <v>2</v>
      </c>
      <c r="D400" s="181">
        <f>TPG!J400</f>
        <v>0</v>
      </c>
      <c r="E400" s="117" t="b">
        <v>1</v>
      </c>
      <c r="F400" s="182" t="str">
        <f>RIGHT(TPG!C400,4)&amp;"."&amp;TPG!M400&amp;"."&amp;TPG!K400&amp;"."&amp;TPGPAY!$C$5</f>
        <v>...Ma22</v>
      </c>
      <c r="G400" s="183">
        <f t="shared" ca="1" si="10"/>
        <v>44697</v>
      </c>
      <c r="H400" s="316" cm="1">
        <f t="array" ref="H400">-IF(SUMPRODUCT((TPG!$Q$19:$AB$19=$B$5)*TPG!Q400:AB400)&lt;0,SUMPRODUCT((TPG!$Q$19:$AB$19=$B$5)*TPG!Q400:AB400),0)</f>
        <v>0</v>
      </c>
      <c r="I400" s="115">
        <f t="shared" ca="1" si="11"/>
        <v>44697</v>
      </c>
      <c r="J400" s="117">
        <v>3</v>
      </c>
      <c r="K400" s="117" t="b">
        <v>1</v>
      </c>
      <c r="L400" s="117" t="s">
        <v>1313</v>
      </c>
      <c r="M400" s="117" t="b">
        <v>1</v>
      </c>
      <c r="N400" s="117" t="s">
        <v>1276</v>
      </c>
      <c r="O400" s="182" t="str">
        <f>LEFT(TPG!D400,19)&amp;"."&amp;TPGCR!F400</f>
        <v>....Ma22</v>
      </c>
      <c r="P400" s="185">
        <f>TPG!I400</f>
        <v>0</v>
      </c>
      <c r="Q400" s="117" t="b">
        <v>1</v>
      </c>
      <c r="R400" s="117" t="b">
        <v>1</v>
      </c>
      <c r="S400" s="117" t="b">
        <v>1</v>
      </c>
    </row>
    <row r="401" spans="1:19" x14ac:dyDescent="0.25">
      <c r="A401" s="117" t="s">
        <v>1312</v>
      </c>
      <c r="B401" s="180">
        <v>1</v>
      </c>
      <c r="C401" s="117">
        <v>2</v>
      </c>
      <c r="D401" s="181">
        <f>TPG!J401</f>
        <v>0</v>
      </c>
      <c r="E401" s="117" t="b">
        <v>1</v>
      </c>
      <c r="F401" s="182" t="str">
        <f>RIGHT(TPG!C401,4)&amp;"."&amp;TPG!M401&amp;"."&amp;TPG!K401&amp;"."&amp;TPGPAY!$C$5</f>
        <v>...Ma22</v>
      </c>
      <c r="G401" s="183">
        <f t="shared" ca="1" si="10"/>
        <v>44697</v>
      </c>
      <c r="H401" s="316" cm="1">
        <f t="array" ref="H401">-IF(SUMPRODUCT((TPG!$Q$19:$AB$19=$B$5)*TPG!Q401:AB401)&lt;0,SUMPRODUCT((TPG!$Q$19:$AB$19=$B$5)*TPG!Q401:AB401),0)</f>
        <v>0</v>
      </c>
      <c r="I401" s="115">
        <f t="shared" ca="1" si="11"/>
        <v>44697</v>
      </c>
      <c r="J401" s="117">
        <v>3</v>
      </c>
      <c r="K401" s="117" t="b">
        <v>1</v>
      </c>
      <c r="L401" s="117" t="s">
        <v>1313</v>
      </c>
      <c r="M401" s="117" t="b">
        <v>1</v>
      </c>
      <c r="N401" s="117" t="s">
        <v>1276</v>
      </c>
      <c r="O401" s="182" t="str">
        <f>LEFT(TPG!D401,19)&amp;"."&amp;TPGCR!F401</f>
        <v>....Ma22</v>
      </c>
      <c r="P401" s="185">
        <f>TPG!I401</f>
        <v>0</v>
      </c>
      <c r="Q401" s="117" t="b">
        <v>1</v>
      </c>
      <c r="R401" s="117" t="b">
        <v>1</v>
      </c>
      <c r="S401" s="117" t="b">
        <v>1</v>
      </c>
    </row>
    <row r="402" spans="1:19" x14ac:dyDescent="0.25">
      <c r="A402" s="117" t="s">
        <v>1312</v>
      </c>
      <c r="B402" s="180">
        <v>1</v>
      </c>
      <c r="C402" s="117">
        <v>2</v>
      </c>
      <c r="D402" s="181">
        <f>TPG!J402</f>
        <v>0</v>
      </c>
      <c r="E402" s="117" t="b">
        <v>1</v>
      </c>
      <c r="F402" s="182" t="str">
        <f>RIGHT(TPG!C402,4)&amp;"."&amp;TPG!M402&amp;"."&amp;TPG!K402&amp;"."&amp;TPGPAY!$C$5</f>
        <v>...Ma22</v>
      </c>
      <c r="G402" s="183">
        <f t="shared" ca="1" si="10"/>
        <v>44697</v>
      </c>
      <c r="H402" s="316" cm="1">
        <f t="array" ref="H402">-IF(SUMPRODUCT((TPG!$Q$19:$AB$19=$B$5)*TPG!Q402:AB402)&lt;0,SUMPRODUCT((TPG!$Q$19:$AB$19=$B$5)*TPG!Q402:AB402),0)</f>
        <v>0</v>
      </c>
      <c r="I402" s="115">
        <f t="shared" ca="1" si="11"/>
        <v>44697</v>
      </c>
      <c r="J402" s="117">
        <v>3</v>
      </c>
      <c r="K402" s="117" t="b">
        <v>1</v>
      </c>
      <c r="L402" s="117" t="s">
        <v>1313</v>
      </c>
      <c r="M402" s="117" t="b">
        <v>1</v>
      </c>
      <c r="N402" s="117" t="s">
        <v>1276</v>
      </c>
      <c r="O402" s="182" t="str">
        <f>LEFT(TPG!D402,19)&amp;"."&amp;TPGCR!F402</f>
        <v>....Ma22</v>
      </c>
      <c r="P402" s="185">
        <f>TPG!I402</f>
        <v>0</v>
      </c>
      <c r="Q402" s="117" t="b">
        <v>1</v>
      </c>
      <c r="R402" s="117" t="b">
        <v>1</v>
      </c>
      <c r="S402" s="117" t="b">
        <v>1</v>
      </c>
    </row>
    <row r="403" spans="1:19" x14ac:dyDescent="0.25">
      <c r="A403" s="117" t="s">
        <v>1312</v>
      </c>
      <c r="B403" s="180">
        <v>1</v>
      </c>
      <c r="C403" s="117">
        <v>2</v>
      </c>
      <c r="D403" s="181">
        <f>TPG!J403</f>
        <v>0</v>
      </c>
      <c r="E403" s="117" t="b">
        <v>1</v>
      </c>
      <c r="F403" s="182" t="str">
        <f>RIGHT(TPG!C403,4)&amp;"."&amp;TPG!M403&amp;"."&amp;TPG!K403&amp;"."&amp;TPGPAY!$C$5</f>
        <v>...Ma22</v>
      </c>
      <c r="G403" s="183">
        <f t="shared" ca="1" si="10"/>
        <v>44697</v>
      </c>
      <c r="H403" s="316" cm="1">
        <f t="array" ref="H403">-IF(SUMPRODUCT((TPG!$Q$19:$AB$19=$B$5)*TPG!Q403:AB403)&lt;0,SUMPRODUCT((TPG!$Q$19:$AB$19=$B$5)*TPG!Q403:AB403),0)</f>
        <v>0</v>
      </c>
      <c r="I403" s="115">
        <f t="shared" ca="1" si="11"/>
        <v>44697</v>
      </c>
      <c r="J403" s="117">
        <v>3</v>
      </c>
      <c r="K403" s="117" t="b">
        <v>1</v>
      </c>
      <c r="L403" s="117" t="s">
        <v>1313</v>
      </c>
      <c r="M403" s="117" t="b">
        <v>1</v>
      </c>
      <c r="N403" s="117" t="s">
        <v>1276</v>
      </c>
      <c r="O403" s="182" t="str">
        <f>LEFT(TPG!D403,19)&amp;"."&amp;TPGCR!F403</f>
        <v>....Ma22</v>
      </c>
      <c r="P403" s="185">
        <f>TPG!I403</f>
        <v>0</v>
      </c>
      <c r="Q403" s="117" t="b">
        <v>1</v>
      </c>
      <c r="R403" s="117" t="b">
        <v>1</v>
      </c>
      <c r="S403" s="117" t="b">
        <v>1</v>
      </c>
    </row>
    <row r="404" spans="1:19" x14ac:dyDescent="0.25">
      <c r="A404" s="117" t="s">
        <v>1312</v>
      </c>
      <c r="B404" s="180">
        <v>1</v>
      </c>
      <c r="C404" s="117">
        <v>2</v>
      </c>
      <c r="D404" s="181">
        <f>TPG!J404</f>
        <v>0</v>
      </c>
      <c r="E404" s="117" t="b">
        <v>1</v>
      </c>
      <c r="F404" s="182" t="str">
        <f>RIGHT(TPG!C404,4)&amp;"."&amp;TPG!M404&amp;"."&amp;TPG!K404&amp;"."&amp;TPGPAY!$C$5</f>
        <v>...Ma22</v>
      </c>
      <c r="G404" s="183">
        <f t="shared" ca="1" si="10"/>
        <v>44697</v>
      </c>
      <c r="H404" s="316" cm="1">
        <f t="array" ref="H404">-IF(SUMPRODUCT((TPG!$Q$19:$AB$19=$B$5)*TPG!Q404:AB404)&lt;0,SUMPRODUCT((TPG!$Q$19:$AB$19=$B$5)*TPG!Q404:AB404),0)</f>
        <v>0</v>
      </c>
      <c r="I404" s="115">
        <f t="shared" ca="1" si="11"/>
        <v>44697</v>
      </c>
      <c r="J404" s="117">
        <v>3</v>
      </c>
      <c r="K404" s="117" t="b">
        <v>1</v>
      </c>
      <c r="L404" s="117" t="s">
        <v>1313</v>
      </c>
      <c r="M404" s="117" t="b">
        <v>1</v>
      </c>
      <c r="N404" s="117" t="s">
        <v>1276</v>
      </c>
      <c r="O404" s="182" t="str">
        <f>LEFT(TPG!D404,19)&amp;"."&amp;TPGCR!F404</f>
        <v>....Ma22</v>
      </c>
      <c r="P404" s="185">
        <f>TPG!I404</f>
        <v>0</v>
      </c>
      <c r="Q404" s="117" t="b">
        <v>1</v>
      </c>
      <c r="R404" s="117" t="b">
        <v>1</v>
      </c>
      <c r="S404" s="117" t="b">
        <v>1</v>
      </c>
    </row>
    <row r="405" spans="1:19" x14ac:dyDescent="0.25">
      <c r="A405" s="117" t="s">
        <v>1312</v>
      </c>
      <c r="B405" s="180">
        <v>1</v>
      </c>
      <c r="C405" s="117">
        <v>2</v>
      </c>
      <c r="D405" s="181">
        <f>TPG!J405</f>
        <v>0</v>
      </c>
      <c r="E405" s="117" t="b">
        <v>1</v>
      </c>
      <c r="F405" s="182" t="str">
        <f>RIGHT(TPG!C405,4)&amp;"."&amp;TPG!M405&amp;"."&amp;TPG!K405&amp;"."&amp;TPGPAY!$C$5</f>
        <v>...Ma22</v>
      </c>
      <c r="G405" s="183">
        <f t="shared" ref="G405:G430" ca="1" si="12">TODAY()</f>
        <v>44697</v>
      </c>
      <c r="H405" s="316" cm="1">
        <f t="array" ref="H405">-IF(SUMPRODUCT((TPG!$Q$19:$AB$19=$B$5)*TPG!Q405:AB405)&lt;0,SUMPRODUCT((TPG!$Q$19:$AB$19=$B$5)*TPG!Q405:AB405),0)</f>
        <v>0</v>
      </c>
      <c r="I405" s="115">
        <f t="shared" ref="I405:I430" ca="1" si="13">G405</f>
        <v>44697</v>
      </c>
      <c r="J405" s="117">
        <v>3</v>
      </c>
      <c r="K405" s="117" t="b">
        <v>1</v>
      </c>
      <c r="L405" s="117" t="s">
        <v>1313</v>
      </c>
      <c r="M405" s="117" t="b">
        <v>1</v>
      </c>
      <c r="N405" s="117" t="s">
        <v>1276</v>
      </c>
      <c r="O405" s="182" t="str">
        <f>LEFT(TPG!D405,19)&amp;"."&amp;TPGCR!F405</f>
        <v>....Ma22</v>
      </c>
      <c r="P405" s="185">
        <f>TPG!I405</f>
        <v>0</v>
      </c>
      <c r="Q405" s="117" t="b">
        <v>1</v>
      </c>
      <c r="R405" s="117" t="b">
        <v>1</v>
      </c>
      <c r="S405" s="117" t="b">
        <v>1</v>
      </c>
    </row>
    <row r="406" spans="1:19" x14ac:dyDescent="0.25">
      <c r="A406" s="117" t="s">
        <v>1312</v>
      </c>
      <c r="B406" s="180">
        <v>1</v>
      </c>
      <c r="C406" s="117">
        <v>2</v>
      </c>
      <c r="D406" s="181">
        <f>TPG!J406</f>
        <v>0</v>
      </c>
      <c r="E406" s="117" t="b">
        <v>1</v>
      </c>
      <c r="F406" s="182" t="str">
        <f>RIGHT(TPG!C406,4)&amp;"."&amp;TPG!M406&amp;"."&amp;TPG!K406&amp;"."&amp;TPGPAY!$C$5</f>
        <v>...Ma22</v>
      </c>
      <c r="G406" s="183">
        <f t="shared" ca="1" si="12"/>
        <v>44697</v>
      </c>
      <c r="H406" s="316" cm="1">
        <f t="array" ref="H406">-IF(SUMPRODUCT((TPG!$Q$19:$AB$19=$B$5)*TPG!Q406:AB406)&lt;0,SUMPRODUCT((TPG!$Q$19:$AB$19=$B$5)*TPG!Q406:AB406),0)</f>
        <v>0</v>
      </c>
      <c r="I406" s="115">
        <f t="shared" ca="1" si="13"/>
        <v>44697</v>
      </c>
      <c r="J406" s="117">
        <v>3</v>
      </c>
      <c r="K406" s="117" t="b">
        <v>1</v>
      </c>
      <c r="L406" s="117" t="s">
        <v>1313</v>
      </c>
      <c r="M406" s="117" t="b">
        <v>1</v>
      </c>
      <c r="N406" s="117" t="s">
        <v>1276</v>
      </c>
      <c r="O406" s="182" t="str">
        <f>LEFT(TPG!D406,19)&amp;"."&amp;TPGCR!F406</f>
        <v>....Ma22</v>
      </c>
      <c r="P406" s="185">
        <f>TPG!I406</f>
        <v>0</v>
      </c>
      <c r="Q406" s="117" t="b">
        <v>1</v>
      </c>
      <c r="R406" s="117" t="b">
        <v>1</v>
      </c>
      <c r="S406" s="117" t="b">
        <v>1</v>
      </c>
    </row>
    <row r="407" spans="1:19" x14ac:dyDescent="0.25">
      <c r="A407" s="117" t="s">
        <v>1312</v>
      </c>
      <c r="B407" s="180">
        <v>1</v>
      </c>
      <c r="C407" s="117">
        <v>2</v>
      </c>
      <c r="D407" s="181">
        <f>TPG!J407</f>
        <v>0</v>
      </c>
      <c r="E407" s="117" t="b">
        <v>1</v>
      </c>
      <c r="F407" s="182" t="str">
        <f>RIGHT(TPG!C407,4)&amp;"."&amp;TPG!M407&amp;"."&amp;TPG!K407&amp;"."&amp;TPGPAY!$C$5</f>
        <v>...Ma22</v>
      </c>
      <c r="G407" s="183">
        <f t="shared" ca="1" si="12"/>
        <v>44697</v>
      </c>
      <c r="H407" s="316" cm="1">
        <f t="array" ref="H407">-IF(SUMPRODUCT((TPG!$Q$19:$AB$19=$B$5)*TPG!Q407:AB407)&lt;0,SUMPRODUCT((TPG!$Q$19:$AB$19=$B$5)*TPG!Q407:AB407),0)</f>
        <v>0</v>
      </c>
      <c r="I407" s="115">
        <f t="shared" ca="1" si="13"/>
        <v>44697</v>
      </c>
      <c r="J407" s="117">
        <v>3</v>
      </c>
      <c r="K407" s="117" t="b">
        <v>1</v>
      </c>
      <c r="L407" s="117" t="s">
        <v>1313</v>
      </c>
      <c r="M407" s="117" t="b">
        <v>1</v>
      </c>
      <c r="N407" s="117" t="s">
        <v>1276</v>
      </c>
      <c r="O407" s="182" t="str">
        <f>LEFT(TPG!D407,19)&amp;"."&amp;TPGCR!F407</f>
        <v>....Ma22</v>
      </c>
      <c r="P407" s="185">
        <f>TPG!I407</f>
        <v>0</v>
      </c>
      <c r="Q407" s="117" t="b">
        <v>1</v>
      </c>
      <c r="R407" s="117" t="b">
        <v>1</v>
      </c>
      <c r="S407" s="117" t="b">
        <v>1</v>
      </c>
    </row>
    <row r="408" spans="1:19" x14ac:dyDescent="0.25">
      <c r="A408" s="117" t="s">
        <v>1312</v>
      </c>
      <c r="B408" s="180">
        <v>1</v>
      </c>
      <c r="C408" s="117">
        <v>2</v>
      </c>
      <c r="D408" s="181">
        <f>TPG!J408</f>
        <v>0</v>
      </c>
      <c r="E408" s="117" t="b">
        <v>1</v>
      </c>
      <c r="F408" s="182" t="str">
        <f>RIGHT(TPG!C408,4)&amp;"."&amp;TPG!M408&amp;"."&amp;TPG!K408&amp;"."&amp;TPGPAY!$C$5</f>
        <v>...Ma22</v>
      </c>
      <c r="G408" s="183">
        <f t="shared" ca="1" si="12"/>
        <v>44697</v>
      </c>
      <c r="H408" s="316" cm="1">
        <f t="array" ref="H408">-IF(SUMPRODUCT((TPG!$Q$19:$AB$19=$B$5)*TPG!Q408:AB408)&lt;0,SUMPRODUCT((TPG!$Q$19:$AB$19=$B$5)*TPG!Q408:AB408),0)</f>
        <v>0</v>
      </c>
      <c r="I408" s="115">
        <f t="shared" ca="1" si="13"/>
        <v>44697</v>
      </c>
      <c r="J408" s="117">
        <v>3</v>
      </c>
      <c r="K408" s="117" t="b">
        <v>1</v>
      </c>
      <c r="L408" s="117" t="s">
        <v>1313</v>
      </c>
      <c r="M408" s="117" t="b">
        <v>1</v>
      </c>
      <c r="N408" s="117" t="s">
        <v>1276</v>
      </c>
      <c r="O408" s="182" t="str">
        <f>LEFT(TPG!D408,19)&amp;"."&amp;TPGCR!F408</f>
        <v>....Ma22</v>
      </c>
      <c r="P408" s="185">
        <f>TPG!I408</f>
        <v>0</v>
      </c>
      <c r="Q408" s="117" t="b">
        <v>1</v>
      </c>
      <c r="R408" s="117" t="b">
        <v>1</v>
      </c>
      <c r="S408" s="117" t="b">
        <v>1</v>
      </c>
    </row>
    <row r="409" spans="1:19" x14ac:dyDescent="0.25">
      <c r="A409" s="117" t="s">
        <v>1312</v>
      </c>
      <c r="B409" s="180">
        <v>1</v>
      </c>
      <c r="C409" s="117">
        <v>2</v>
      </c>
      <c r="D409" s="181">
        <f>TPG!J409</f>
        <v>0</v>
      </c>
      <c r="E409" s="117" t="b">
        <v>1</v>
      </c>
      <c r="F409" s="182" t="str">
        <f>RIGHT(TPG!C409,4)&amp;"."&amp;TPG!M409&amp;"."&amp;TPG!K409&amp;"."&amp;TPGPAY!$C$5</f>
        <v>...Ma22</v>
      </c>
      <c r="G409" s="183">
        <f t="shared" ca="1" si="12"/>
        <v>44697</v>
      </c>
      <c r="H409" s="316" cm="1">
        <f t="array" ref="H409">-IF(SUMPRODUCT((TPG!$Q$19:$AB$19=$B$5)*TPG!Q409:AB409)&lt;0,SUMPRODUCT((TPG!$Q$19:$AB$19=$B$5)*TPG!Q409:AB409),0)</f>
        <v>0</v>
      </c>
      <c r="I409" s="115">
        <f t="shared" ca="1" si="13"/>
        <v>44697</v>
      </c>
      <c r="J409" s="117">
        <v>3</v>
      </c>
      <c r="K409" s="117" t="b">
        <v>1</v>
      </c>
      <c r="L409" s="117" t="s">
        <v>1313</v>
      </c>
      <c r="M409" s="117" t="b">
        <v>1</v>
      </c>
      <c r="N409" s="117" t="s">
        <v>1276</v>
      </c>
      <c r="O409" s="182" t="str">
        <f>LEFT(TPG!D409,19)&amp;"."&amp;TPGCR!F409</f>
        <v>....Ma22</v>
      </c>
      <c r="P409" s="185">
        <f>TPG!I409</f>
        <v>0</v>
      </c>
      <c r="Q409" s="117" t="b">
        <v>1</v>
      </c>
      <c r="R409" s="117" t="b">
        <v>1</v>
      </c>
      <c r="S409" s="117" t="b">
        <v>1</v>
      </c>
    </row>
    <row r="410" spans="1:19" x14ac:dyDescent="0.25">
      <c r="A410" s="117" t="s">
        <v>1312</v>
      </c>
      <c r="B410" s="180">
        <v>1</v>
      </c>
      <c r="C410" s="117">
        <v>2</v>
      </c>
      <c r="D410" s="181">
        <f>TPG!J410</f>
        <v>0</v>
      </c>
      <c r="E410" s="117" t="b">
        <v>1</v>
      </c>
      <c r="F410" s="182" t="str">
        <f>RIGHT(TPG!C410,4)&amp;"."&amp;TPG!M410&amp;"."&amp;TPG!K410&amp;"."&amp;TPGPAY!$C$5</f>
        <v>...Ma22</v>
      </c>
      <c r="G410" s="183">
        <f t="shared" ca="1" si="12"/>
        <v>44697</v>
      </c>
      <c r="H410" s="316" cm="1">
        <f t="array" ref="H410">-IF(SUMPRODUCT((TPG!$Q$19:$AB$19=$B$5)*TPG!Q410:AB410)&lt;0,SUMPRODUCT((TPG!$Q$19:$AB$19=$B$5)*TPG!Q410:AB410),0)</f>
        <v>0</v>
      </c>
      <c r="I410" s="115">
        <f t="shared" ca="1" si="13"/>
        <v>44697</v>
      </c>
      <c r="J410" s="117">
        <v>3</v>
      </c>
      <c r="K410" s="117" t="b">
        <v>1</v>
      </c>
      <c r="L410" s="117" t="s">
        <v>1313</v>
      </c>
      <c r="M410" s="117" t="b">
        <v>1</v>
      </c>
      <c r="N410" s="117" t="s">
        <v>1276</v>
      </c>
      <c r="O410" s="182" t="str">
        <f>LEFT(TPG!D410,19)&amp;"."&amp;TPGCR!F410</f>
        <v>....Ma22</v>
      </c>
      <c r="P410" s="185">
        <f>TPG!I410</f>
        <v>0</v>
      </c>
      <c r="Q410" s="117" t="b">
        <v>1</v>
      </c>
      <c r="R410" s="117" t="b">
        <v>1</v>
      </c>
      <c r="S410" s="117" t="b">
        <v>1</v>
      </c>
    </row>
    <row r="411" spans="1:19" x14ac:dyDescent="0.25">
      <c r="A411" s="117" t="s">
        <v>1312</v>
      </c>
      <c r="B411" s="180">
        <v>1</v>
      </c>
      <c r="C411" s="117">
        <v>2</v>
      </c>
      <c r="D411" s="181">
        <f>TPG!J411</f>
        <v>0</v>
      </c>
      <c r="E411" s="117" t="b">
        <v>1</v>
      </c>
      <c r="F411" s="182" t="str">
        <f>RIGHT(TPG!C411,4)&amp;"."&amp;TPG!M411&amp;"."&amp;TPG!K411&amp;"."&amp;TPGPAY!$C$5</f>
        <v>...Ma22</v>
      </c>
      <c r="G411" s="183">
        <f t="shared" ca="1" si="12"/>
        <v>44697</v>
      </c>
      <c r="H411" s="316" cm="1">
        <f t="array" ref="H411">-IF(SUMPRODUCT((TPG!$Q$19:$AB$19=$B$5)*TPG!Q411:AB411)&lt;0,SUMPRODUCT((TPG!$Q$19:$AB$19=$B$5)*TPG!Q411:AB411),0)</f>
        <v>0</v>
      </c>
      <c r="I411" s="115">
        <f t="shared" ca="1" si="13"/>
        <v>44697</v>
      </c>
      <c r="J411" s="117">
        <v>3</v>
      </c>
      <c r="K411" s="117" t="b">
        <v>1</v>
      </c>
      <c r="L411" s="117" t="s">
        <v>1313</v>
      </c>
      <c r="M411" s="117" t="b">
        <v>1</v>
      </c>
      <c r="N411" s="117" t="s">
        <v>1276</v>
      </c>
      <c r="O411" s="182" t="str">
        <f>LEFT(TPG!D411,19)&amp;"."&amp;TPGCR!F411</f>
        <v>....Ma22</v>
      </c>
      <c r="P411" s="185">
        <f>TPG!I411</f>
        <v>0</v>
      </c>
      <c r="Q411" s="117" t="b">
        <v>1</v>
      </c>
      <c r="R411" s="117" t="b">
        <v>1</v>
      </c>
      <c r="S411" s="117" t="b">
        <v>1</v>
      </c>
    </row>
    <row r="412" spans="1:19" x14ac:dyDescent="0.25">
      <c r="A412" s="117" t="s">
        <v>1312</v>
      </c>
      <c r="B412" s="180">
        <v>1</v>
      </c>
      <c r="C412" s="117">
        <v>2</v>
      </c>
      <c r="D412" s="181">
        <f>TPG!J412</f>
        <v>0</v>
      </c>
      <c r="E412" s="117" t="b">
        <v>1</v>
      </c>
      <c r="F412" s="182" t="str">
        <f>RIGHT(TPG!C412,4)&amp;"."&amp;TPG!M412&amp;"."&amp;TPG!K412&amp;"."&amp;TPGPAY!$C$5</f>
        <v>...Ma22</v>
      </c>
      <c r="G412" s="183">
        <f t="shared" ca="1" si="12"/>
        <v>44697</v>
      </c>
      <c r="H412" s="316" cm="1">
        <f t="array" ref="H412">-IF(SUMPRODUCT((TPG!$Q$19:$AB$19=$B$5)*TPG!Q412:AB412)&lt;0,SUMPRODUCT((TPG!$Q$19:$AB$19=$B$5)*TPG!Q412:AB412),0)</f>
        <v>0</v>
      </c>
      <c r="I412" s="115">
        <f t="shared" ca="1" si="13"/>
        <v>44697</v>
      </c>
      <c r="J412" s="117">
        <v>3</v>
      </c>
      <c r="K412" s="117" t="b">
        <v>1</v>
      </c>
      <c r="L412" s="117" t="s">
        <v>1313</v>
      </c>
      <c r="M412" s="117" t="b">
        <v>1</v>
      </c>
      <c r="N412" s="117" t="s">
        <v>1276</v>
      </c>
      <c r="O412" s="182" t="str">
        <f>LEFT(TPG!D412,19)&amp;"."&amp;TPGCR!F412</f>
        <v>....Ma22</v>
      </c>
      <c r="P412" s="185">
        <f>TPG!I412</f>
        <v>0</v>
      </c>
      <c r="Q412" s="117" t="b">
        <v>1</v>
      </c>
      <c r="R412" s="117" t="b">
        <v>1</v>
      </c>
      <c r="S412" s="117" t="b">
        <v>1</v>
      </c>
    </row>
    <row r="413" spans="1:19" x14ac:dyDescent="0.25">
      <c r="A413" s="117" t="s">
        <v>1312</v>
      </c>
      <c r="B413" s="180">
        <v>1</v>
      </c>
      <c r="C413" s="117">
        <v>2</v>
      </c>
      <c r="D413" s="181">
        <f>TPG!J413</f>
        <v>0</v>
      </c>
      <c r="E413" s="117" t="b">
        <v>1</v>
      </c>
      <c r="F413" s="182" t="str">
        <f>RIGHT(TPG!C413,4)&amp;"."&amp;TPG!M413&amp;"."&amp;TPG!K413&amp;"."&amp;TPGPAY!$C$5</f>
        <v>...Ma22</v>
      </c>
      <c r="G413" s="183">
        <f t="shared" ca="1" si="12"/>
        <v>44697</v>
      </c>
      <c r="H413" s="316" cm="1">
        <f t="array" ref="H413">-IF(SUMPRODUCT((TPG!$Q$19:$AB$19=$B$5)*TPG!Q413:AB413)&lt;0,SUMPRODUCT((TPG!$Q$19:$AB$19=$B$5)*TPG!Q413:AB413),0)</f>
        <v>0</v>
      </c>
      <c r="I413" s="115">
        <f t="shared" ca="1" si="13"/>
        <v>44697</v>
      </c>
      <c r="J413" s="117">
        <v>3</v>
      </c>
      <c r="K413" s="117" t="b">
        <v>1</v>
      </c>
      <c r="L413" s="117" t="s">
        <v>1313</v>
      </c>
      <c r="M413" s="117" t="b">
        <v>1</v>
      </c>
      <c r="N413" s="117" t="s">
        <v>1276</v>
      </c>
      <c r="O413" s="182" t="str">
        <f>LEFT(TPG!D413,19)&amp;"."&amp;TPGCR!F413</f>
        <v>....Ma22</v>
      </c>
      <c r="P413" s="185">
        <f>TPG!I413</f>
        <v>0</v>
      </c>
      <c r="Q413" s="117" t="b">
        <v>1</v>
      </c>
      <c r="R413" s="117" t="b">
        <v>1</v>
      </c>
      <c r="S413" s="117" t="b">
        <v>1</v>
      </c>
    </row>
    <row r="414" spans="1:19" x14ac:dyDescent="0.25">
      <c r="A414" s="117" t="s">
        <v>1312</v>
      </c>
      <c r="B414" s="180">
        <v>1</v>
      </c>
      <c r="C414" s="117">
        <v>2</v>
      </c>
      <c r="D414" s="181">
        <f>TPG!J414</f>
        <v>0</v>
      </c>
      <c r="E414" s="117" t="b">
        <v>1</v>
      </c>
      <c r="F414" s="182" t="str">
        <f>RIGHT(TPG!C414,4)&amp;"."&amp;TPG!M414&amp;"."&amp;TPG!K414&amp;"."&amp;TPGPAY!$C$5</f>
        <v>...Ma22</v>
      </c>
      <c r="G414" s="183">
        <f t="shared" ca="1" si="12"/>
        <v>44697</v>
      </c>
      <c r="H414" s="316" cm="1">
        <f t="array" ref="H414">-IF(SUMPRODUCT((TPG!$Q$19:$AB$19=$B$5)*TPG!Q414:AB414)&lt;0,SUMPRODUCT((TPG!$Q$19:$AB$19=$B$5)*TPG!Q414:AB414),0)</f>
        <v>0</v>
      </c>
      <c r="I414" s="115">
        <f t="shared" ca="1" si="13"/>
        <v>44697</v>
      </c>
      <c r="J414" s="117">
        <v>3</v>
      </c>
      <c r="K414" s="117" t="b">
        <v>1</v>
      </c>
      <c r="L414" s="117" t="s">
        <v>1313</v>
      </c>
      <c r="M414" s="117" t="b">
        <v>1</v>
      </c>
      <c r="N414" s="117" t="s">
        <v>1276</v>
      </c>
      <c r="O414" s="182" t="str">
        <f>LEFT(TPG!D414,19)&amp;"."&amp;TPGCR!F414</f>
        <v>....Ma22</v>
      </c>
      <c r="P414" s="185">
        <f>TPG!I414</f>
        <v>0</v>
      </c>
      <c r="Q414" s="117" t="b">
        <v>1</v>
      </c>
      <c r="R414" s="117" t="b">
        <v>1</v>
      </c>
      <c r="S414" s="117" t="b">
        <v>1</v>
      </c>
    </row>
    <row r="415" spans="1:19" x14ac:dyDescent="0.25">
      <c r="A415" s="117" t="s">
        <v>1312</v>
      </c>
      <c r="B415" s="180">
        <v>1</v>
      </c>
      <c r="C415" s="117">
        <v>2</v>
      </c>
      <c r="D415" s="181">
        <f>TPG!J415</f>
        <v>0</v>
      </c>
      <c r="E415" s="117" t="b">
        <v>1</v>
      </c>
      <c r="F415" s="182" t="str">
        <f>RIGHT(TPG!C415,4)&amp;"."&amp;TPG!M415&amp;"."&amp;TPG!K415&amp;"."&amp;TPGPAY!$C$5</f>
        <v>...Ma22</v>
      </c>
      <c r="G415" s="183">
        <f t="shared" ca="1" si="12"/>
        <v>44697</v>
      </c>
      <c r="H415" s="316" cm="1">
        <f t="array" ref="H415">-IF(SUMPRODUCT((TPG!$Q$19:$AB$19=$B$5)*TPG!Q415:AB415)&lt;0,SUMPRODUCT((TPG!$Q$19:$AB$19=$B$5)*TPG!Q415:AB415),0)</f>
        <v>0</v>
      </c>
      <c r="I415" s="115">
        <f t="shared" ca="1" si="13"/>
        <v>44697</v>
      </c>
      <c r="J415" s="117">
        <v>3</v>
      </c>
      <c r="K415" s="117" t="b">
        <v>1</v>
      </c>
      <c r="L415" s="117" t="s">
        <v>1313</v>
      </c>
      <c r="M415" s="117" t="b">
        <v>1</v>
      </c>
      <c r="N415" s="117" t="s">
        <v>1276</v>
      </c>
      <c r="O415" s="182" t="str">
        <f>LEFT(TPG!D415,19)&amp;"."&amp;TPGCR!F415</f>
        <v>....Ma22</v>
      </c>
      <c r="P415" s="185">
        <f>TPG!I415</f>
        <v>0</v>
      </c>
      <c r="Q415" s="117" t="b">
        <v>1</v>
      </c>
      <c r="R415" s="117" t="b">
        <v>1</v>
      </c>
      <c r="S415" s="117" t="b">
        <v>1</v>
      </c>
    </row>
    <row r="416" spans="1:19" x14ac:dyDescent="0.25">
      <c r="A416" s="117" t="s">
        <v>1312</v>
      </c>
      <c r="B416" s="180">
        <v>1</v>
      </c>
      <c r="C416" s="117">
        <v>2</v>
      </c>
      <c r="D416" s="181">
        <f>TPG!J416</f>
        <v>0</v>
      </c>
      <c r="E416" s="117" t="b">
        <v>1</v>
      </c>
      <c r="F416" s="182" t="str">
        <f>RIGHT(TPG!C416,4)&amp;"."&amp;TPG!M416&amp;"."&amp;TPG!K416&amp;"."&amp;TPGPAY!$C$5</f>
        <v>...Ma22</v>
      </c>
      <c r="G416" s="183">
        <f t="shared" ca="1" si="12"/>
        <v>44697</v>
      </c>
      <c r="H416" s="316" cm="1">
        <f t="array" ref="H416">-IF(SUMPRODUCT((TPG!$Q$19:$AB$19=$B$5)*TPG!Q416:AB416)&lt;0,SUMPRODUCT((TPG!$Q$19:$AB$19=$B$5)*TPG!Q416:AB416),0)</f>
        <v>0</v>
      </c>
      <c r="I416" s="115">
        <f t="shared" ca="1" si="13"/>
        <v>44697</v>
      </c>
      <c r="J416" s="117">
        <v>3</v>
      </c>
      <c r="K416" s="117" t="b">
        <v>1</v>
      </c>
      <c r="L416" s="117" t="s">
        <v>1313</v>
      </c>
      <c r="M416" s="117" t="b">
        <v>1</v>
      </c>
      <c r="N416" s="117" t="s">
        <v>1276</v>
      </c>
      <c r="O416" s="182" t="str">
        <f>LEFT(TPG!D416,19)&amp;"."&amp;TPGCR!F416</f>
        <v>....Ma22</v>
      </c>
      <c r="P416" s="185">
        <f>TPG!I416</f>
        <v>0</v>
      </c>
      <c r="Q416" s="117" t="b">
        <v>1</v>
      </c>
      <c r="R416" s="117" t="b">
        <v>1</v>
      </c>
      <c r="S416" s="117" t="b">
        <v>1</v>
      </c>
    </row>
    <row r="417" spans="1:19" x14ac:dyDescent="0.25">
      <c r="A417" s="117" t="s">
        <v>1312</v>
      </c>
      <c r="B417" s="180">
        <v>1</v>
      </c>
      <c r="C417" s="117">
        <v>2</v>
      </c>
      <c r="D417" s="181">
        <f>TPG!J417</f>
        <v>0</v>
      </c>
      <c r="E417" s="117" t="b">
        <v>1</v>
      </c>
      <c r="F417" s="182" t="str">
        <f>RIGHT(TPG!C417,4)&amp;"."&amp;TPG!M417&amp;"."&amp;TPG!K417&amp;"."&amp;TPGPAY!$C$5</f>
        <v>...Ma22</v>
      </c>
      <c r="G417" s="183">
        <f t="shared" ca="1" si="12"/>
        <v>44697</v>
      </c>
      <c r="H417" s="316" cm="1">
        <f t="array" ref="H417">-IF(SUMPRODUCT((TPG!$Q$19:$AB$19=$B$5)*TPG!Q417:AB417)&lt;0,SUMPRODUCT((TPG!$Q$19:$AB$19=$B$5)*TPG!Q417:AB417),0)</f>
        <v>0</v>
      </c>
      <c r="I417" s="115">
        <f t="shared" ca="1" si="13"/>
        <v>44697</v>
      </c>
      <c r="J417" s="117">
        <v>3</v>
      </c>
      <c r="K417" s="117" t="b">
        <v>1</v>
      </c>
      <c r="L417" s="117" t="s">
        <v>1313</v>
      </c>
      <c r="M417" s="117" t="b">
        <v>1</v>
      </c>
      <c r="N417" s="117" t="s">
        <v>1276</v>
      </c>
      <c r="O417" s="182" t="str">
        <f>LEFT(TPG!D417,19)&amp;"."&amp;TPGCR!F417</f>
        <v>....Ma22</v>
      </c>
      <c r="P417" s="185">
        <f>TPG!I417</f>
        <v>0</v>
      </c>
      <c r="Q417" s="117" t="b">
        <v>1</v>
      </c>
      <c r="R417" s="117" t="b">
        <v>1</v>
      </c>
      <c r="S417" s="117" t="b">
        <v>1</v>
      </c>
    </row>
    <row r="418" spans="1:19" x14ac:dyDescent="0.25">
      <c r="A418" s="117" t="s">
        <v>1312</v>
      </c>
      <c r="B418" s="180">
        <v>1</v>
      </c>
      <c r="C418" s="117">
        <v>2</v>
      </c>
      <c r="D418" s="181">
        <f>TPG!J418</f>
        <v>0</v>
      </c>
      <c r="E418" s="117" t="b">
        <v>1</v>
      </c>
      <c r="F418" s="182" t="str">
        <f>RIGHT(TPG!C418,4)&amp;"."&amp;TPG!M418&amp;"."&amp;TPG!K418&amp;"."&amp;TPGPAY!$C$5</f>
        <v>...Ma22</v>
      </c>
      <c r="G418" s="183">
        <f t="shared" ca="1" si="12"/>
        <v>44697</v>
      </c>
      <c r="H418" s="316" cm="1">
        <f t="array" ref="H418">-IF(SUMPRODUCT((TPG!$Q$19:$AB$19=$B$5)*TPG!Q418:AB418)&lt;0,SUMPRODUCT((TPG!$Q$19:$AB$19=$B$5)*TPG!Q418:AB418),0)</f>
        <v>0</v>
      </c>
      <c r="I418" s="115">
        <f t="shared" ca="1" si="13"/>
        <v>44697</v>
      </c>
      <c r="J418" s="117">
        <v>3</v>
      </c>
      <c r="K418" s="117" t="b">
        <v>1</v>
      </c>
      <c r="L418" s="117" t="s">
        <v>1313</v>
      </c>
      <c r="M418" s="117" t="b">
        <v>1</v>
      </c>
      <c r="N418" s="117" t="s">
        <v>1276</v>
      </c>
      <c r="O418" s="182" t="str">
        <f>LEFT(TPG!D418,19)&amp;"."&amp;TPGCR!F418</f>
        <v>....Ma22</v>
      </c>
      <c r="P418" s="185">
        <f>TPG!I418</f>
        <v>0</v>
      </c>
      <c r="Q418" s="117" t="b">
        <v>1</v>
      </c>
      <c r="R418" s="117" t="b">
        <v>1</v>
      </c>
      <c r="S418" s="117" t="b">
        <v>1</v>
      </c>
    </row>
    <row r="419" spans="1:19" x14ac:dyDescent="0.25">
      <c r="A419" s="117" t="s">
        <v>1312</v>
      </c>
      <c r="B419" s="180">
        <v>1</v>
      </c>
      <c r="C419" s="117">
        <v>2</v>
      </c>
      <c r="D419" s="181">
        <f>TPG!J419</f>
        <v>0</v>
      </c>
      <c r="E419" s="117" t="b">
        <v>1</v>
      </c>
      <c r="F419" s="182" t="str">
        <f>RIGHT(TPG!C419,4)&amp;"."&amp;TPG!M419&amp;"."&amp;TPG!K419&amp;"."&amp;TPGPAY!$C$5</f>
        <v>...Ma22</v>
      </c>
      <c r="G419" s="183">
        <f t="shared" ca="1" si="12"/>
        <v>44697</v>
      </c>
      <c r="H419" s="316" cm="1">
        <f t="array" ref="H419">-IF(SUMPRODUCT((TPG!$Q$19:$AB$19=$B$5)*TPG!Q419:AB419)&lt;0,SUMPRODUCT((TPG!$Q$19:$AB$19=$B$5)*TPG!Q419:AB419),0)</f>
        <v>0</v>
      </c>
      <c r="I419" s="115">
        <f t="shared" ca="1" si="13"/>
        <v>44697</v>
      </c>
      <c r="J419" s="117">
        <v>3</v>
      </c>
      <c r="K419" s="117" t="b">
        <v>1</v>
      </c>
      <c r="L419" s="117" t="s">
        <v>1313</v>
      </c>
      <c r="M419" s="117" t="b">
        <v>1</v>
      </c>
      <c r="N419" s="117" t="s">
        <v>1276</v>
      </c>
      <c r="O419" s="182" t="str">
        <f>LEFT(TPG!D419,19)&amp;"."&amp;TPGCR!F419</f>
        <v>....Ma22</v>
      </c>
      <c r="P419" s="185">
        <f>TPG!I419</f>
        <v>0</v>
      </c>
      <c r="Q419" s="117" t="b">
        <v>1</v>
      </c>
      <c r="R419" s="117" t="b">
        <v>1</v>
      </c>
      <c r="S419" s="117" t="b">
        <v>1</v>
      </c>
    </row>
    <row r="420" spans="1:19" x14ac:dyDescent="0.25">
      <c r="A420" s="117" t="s">
        <v>1312</v>
      </c>
      <c r="B420" s="180">
        <v>1</v>
      </c>
      <c r="C420" s="117">
        <v>2</v>
      </c>
      <c r="D420" s="181">
        <f>TPG!J420</f>
        <v>0</v>
      </c>
      <c r="E420" s="117" t="b">
        <v>1</v>
      </c>
      <c r="F420" s="182" t="str">
        <f>RIGHT(TPG!C420,4)&amp;"."&amp;TPG!M420&amp;"."&amp;TPG!K420&amp;"."&amp;TPGPAY!$C$5</f>
        <v>...Ma22</v>
      </c>
      <c r="G420" s="183">
        <f t="shared" ca="1" si="12"/>
        <v>44697</v>
      </c>
      <c r="H420" s="316" cm="1">
        <f t="array" ref="H420">-IF(SUMPRODUCT((TPG!$Q$19:$AB$19=$B$5)*TPG!Q420:AB420)&lt;0,SUMPRODUCT((TPG!$Q$19:$AB$19=$B$5)*TPG!Q420:AB420),0)</f>
        <v>0</v>
      </c>
      <c r="I420" s="115">
        <f t="shared" ca="1" si="13"/>
        <v>44697</v>
      </c>
      <c r="J420" s="117">
        <v>3</v>
      </c>
      <c r="K420" s="117" t="b">
        <v>1</v>
      </c>
      <c r="L420" s="117" t="s">
        <v>1313</v>
      </c>
      <c r="M420" s="117" t="b">
        <v>1</v>
      </c>
      <c r="N420" s="117" t="s">
        <v>1276</v>
      </c>
      <c r="O420" s="182" t="str">
        <f>LEFT(TPG!D420,19)&amp;"."&amp;TPGCR!F420</f>
        <v>....Ma22</v>
      </c>
      <c r="P420" s="185">
        <f>TPG!I420</f>
        <v>0</v>
      </c>
      <c r="Q420" s="117" t="b">
        <v>1</v>
      </c>
      <c r="R420" s="117" t="b">
        <v>1</v>
      </c>
      <c r="S420" s="117" t="b">
        <v>1</v>
      </c>
    </row>
    <row r="421" spans="1:19" x14ac:dyDescent="0.25">
      <c r="A421" s="117" t="s">
        <v>1312</v>
      </c>
      <c r="B421" s="180">
        <v>1</v>
      </c>
      <c r="C421" s="117">
        <v>2</v>
      </c>
      <c r="D421" s="181">
        <f>TPG!J421</f>
        <v>0</v>
      </c>
      <c r="E421" s="117" t="b">
        <v>1</v>
      </c>
      <c r="F421" s="182" t="str">
        <f>RIGHT(TPG!C421,4)&amp;"."&amp;TPG!M421&amp;"."&amp;TPG!K421&amp;"."&amp;TPGPAY!$C$5</f>
        <v>...Ma22</v>
      </c>
      <c r="G421" s="183">
        <f t="shared" ca="1" si="12"/>
        <v>44697</v>
      </c>
      <c r="H421" s="316" cm="1">
        <f t="array" ref="H421">-IF(SUMPRODUCT((TPG!$Q$19:$AB$19=$B$5)*TPG!Q421:AB421)&lt;0,SUMPRODUCT((TPG!$Q$19:$AB$19=$B$5)*TPG!Q421:AB421),0)</f>
        <v>0</v>
      </c>
      <c r="I421" s="115">
        <f t="shared" ca="1" si="13"/>
        <v>44697</v>
      </c>
      <c r="J421" s="117">
        <v>3</v>
      </c>
      <c r="K421" s="117" t="b">
        <v>1</v>
      </c>
      <c r="L421" s="117" t="s">
        <v>1313</v>
      </c>
      <c r="M421" s="117" t="b">
        <v>1</v>
      </c>
      <c r="N421" s="117" t="s">
        <v>1276</v>
      </c>
      <c r="O421" s="182" t="str">
        <f>LEFT(TPG!D421,19)&amp;"."&amp;TPGCR!F421</f>
        <v>....Ma22</v>
      </c>
      <c r="P421" s="185">
        <f>TPG!I421</f>
        <v>0</v>
      </c>
      <c r="Q421" s="117" t="b">
        <v>1</v>
      </c>
      <c r="R421" s="117" t="b">
        <v>1</v>
      </c>
      <c r="S421" s="117" t="b">
        <v>1</v>
      </c>
    </row>
    <row r="422" spans="1:19" x14ac:dyDescent="0.25">
      <c r="A422" s="117" t="s">
        <v>1312</v>
      </c>
      <c r="B422" s="180">
        <v>1</v>
      </c>
      <c r="C422" s="117">
        <v>2</v>
      </c>
      <c r="D422" s="181">
        <f>TPG!J422</f>
        <v>0</v>
      </c>
      <c r="E422" s="117" t="b">
        <v>1</v>
      </c>
      <c r="F422" s="182" t="str">
        <f>RIGHT(TPG!C422,4)&amp;"."&amp;TPG!M422&amp;"."&amp;TPG!K422&amp;"."&amp;TPGPAY!$C$5</f>
        <v>...Ma22</v>
      </c>
      <c r="G422" s="183">
        <f t="shared" ca="1" si="12"/>
        <v>44697</v>
      </c>
      <c r="H422" s="316" cm="1">
        <f t="array" ref="H422">-IF(SUMPRODUCT((TPG!$Q$19:$AB$19=$B$5)*TPG!Q422:AB422)&lt;0,SUMPRODUCT((TPG!$Q$19:$AB$19=$B$5)*TPG!Q422:AB422),0)</f>
        <v>0</v>
      </c>
      <c r="I422" s="115">
        <f t="shared" ca="1" si="13"/>
        <v>44697</v>
      </c>
      <c r="J422" s="117">
        <v>3</v>
      </c>
      <c r="K422" s="117" t="b">
        <v>1</v>
      </c>
      <c r="L422" s="117" t="s">
        <v>1313</v>
      </c>
      <c r="M422" s="117" t="b">
        <v>1</v>
      </c>
      <c r="N422" s="117" t="s">
        <v>1276</v>
      </c>
      <c r="O422" s="182" t="str">
        <f>LEFT(TPG!D422,19)&amp;"."&amp;TPGCR!F422</f>
        <v>....Ma22</v>
      </c>
      <c r="P422" s="185">
        <f>TPG!I422</f>
        <v>0</v>
      </c>
      <c r="Q422" s="117" t="b">
        <v>1</v>
      </c>
      <c r="R422" s="117" t="b">
        <v>1</v>
      </c>
      <c r="S422" s="117" t="b">
        <v>1</v>
      </c>
    </row>
    <row r="423" spans="1:19" x14ac:dyDescent="0.25">
      <c r="A423" s="117" t="s">
        <v>1312</v>
      </c>
      <c r="B423" s="180">
        <v>1</v>
      </c>
      <c r="C423" s="117">
        <v>2</v>
      </c>
      <c r="D423" s="181">
        <f>TPG!J423</f>
        <v>0</v>
      </c>
      <c r="E423" s="117" t="b">
        <v>1</v>
      </c>
      <c r="F423" s="182" t="str">
        <f>RIGHT(TPG!C423,4)&amp;"."&amp;TPG!M423&amp;"."&amp;TPG!K423&amp;"."&amp;TPGPAY!$C$5</f>
        <v>...Ma22</v>
      </c>
      <c r="G423" s="183">
        <f t="shared" ca="1" si="12"/>
        <v>44697</v>
      </c>
      <c r="H423" s="316" cm="1">
        <f t="array" ref="H423">-IF(SUMPRODUCT((TPG!$Q$19:$AB$19=$B$5)*TPG!Q423:AB423)&lt;0,SUMPRODUCT((TPG!$Q$19:$AB$19=$B$5)*TPG!Q423:AB423),0)</f>
        <v>0</v>
      </c>
      <c r="I423" s="115">
        <f t="shared" ca="1" si="13"/>
        <v>44697</v>
      </c>
      <c r="J423" s="117">
        <v>3</v>
      </c>
      <c r="K423" s="117" t="b">
        <v>1</v>
      </c>
      <c r="L423" s="117" t="s">
        <v>1313</v>
      </c>
      <c r="M423" s="117" t="b">
        <v>1</v>
      </c>
      <c r="N423" s="117" t="s">
        <v>1276</v>
      </c>
      <c r="O423" s="182" t="str">
        <f>LEFT(TPG!D423,19)&amp;"."&amp;TPGCR!F423</f>
        <v>....Ma22</v>
      </c>
      <c r="P423" s="185">
        <f>TPG!I423</f>
        <v>0</v>
      </c>
      <c r="Q423" s="117" t="b">
        <v>1</v>
      </c>
      <c r="R423" s="117" t="b">
        <v>1</v>
      </c>
      <c r="S423" s="117" t="b">
        <v>1</v>
      </c>
    </row>
    <row r="424" spans="1:19" x14ac:dyDescent="0.25">
      <c r="A424" s="117" t="s">
        <v>1312</v>
      </c>
      <c r="B424" s="180">
        <v>1</v>
      </c>
      <c r="C424" s="117">
        <v>2</v>
      </c>
      <c r="D424" s="181">
        <f>TPG!J424</f>
        <v>0</v>
      </c>
      <c r="E424" s="117" t="b">
        <v>1</v>
      </c>
      <c r="F424" s="182" t="str">
        <f>RIGHT(TPG!C424,4)&amp;"."&amp;TPG!M424&amp;"."&amp;TPG!K424&amp;"."&amp;TPGPAY!$C$5</f>
        <v>...Ma22</v>
      </c>
      <c r="G424" s="183">
        <f t="shared" ca="1" si="12"/>
        <v>44697</v>
      </c>
      <c r="H424" s="316" cm="1">
        <f t="array" ref="H424">-IF(SUMPRODUCT((TPG!$Q$19:$AB$19=$B$5)*TPG!Q424:AB424)&lt;0,SUMPRODUCT((TPG!$Q$19:$AB$19=$B$5)*TPG!Q424:AB424),0)</f>
        <v>0</v>
      </c>
      <c r="I424" s="115">
        <f t="shared" ca="1" si="13"/>
        <v>44697</v>
      </c>
      <c r="J424" s="117">
        <v>3</v>
      </c>
      <c r="K424" s="117" t="b">
        <v>1</v>
      </c>
      <c r="L424" s="117" t="s">
        <v>1313</v>
      </c>
      <c r="M424" s="117" t="b">
        <v>1</v>
      </c>
      <c r="N424" s="117" t="s">
        <v>1276</v>
      </c>
      <c r="O424" s="182" t="str">
        <f>LEFT(TPG!D424,19)&amp;"."&amp;TPGCR!F424</f>
        <v>....Ma22</v>
      </c>
      <c r="P424" s="185">
        <f>TPG!I424</f>
        <v>0</v>
      </c>
      <c r="Q424" s="117" t="b">
        <v>1</v>
      </c>
      <c r="R424" s="117" t="b">
        <v>1</v>
      </c>
      <c r="S424" s="117" t="b">
        <v>1</v>
      </c>
    </row>
    <row r="425" spans="1:19" x14ac:dyDescent="0.25">
      <c r="A425" s="117" t="s">
        <v>1312</v>
      </c>
      <c r="B425" s="180">
        <v>1</v>
      </c>
      <c r="C425" s="117">
        <v>2</v>
      </c>
      <c r="D425" s="181">
        <f>TPG!J425</f>
        <v>0</v>
      </c>
      <c r="E425" s="117" t="b">
        <v>1</v>
      </c>
      <c r="F425" s="182" t="str">
        <f>RIGHT(TPG!C425,4)&amp;"."&amp;TPG!M425&amp;"."&amp;TPG!K425&amp;"."&amp;TPGPAY!$C$5</f>
        <v>...Ma22</v>
      </c>
      <c r="G425" s="183">
        <f t="shared" ca="1" si="12"/>
        <v>44697</v>
      </c>
      <c r="H425" s="316" cm="1">
        <f t="array" ref="H425">-IF(SUMPRODUCT((TPG!$Q$19:$AB$19=$B$5)*TPG!Q425:AB425)&lt;0,SUMPRODUCT((TPG!$Q$19:$AB$19=$B$5)*TPG!Q425:AB425),0)</f>
        <v>0</v>
      </c>
      <c r="I425" s="115">
        <f t="shared" ca="1" si="13"/>
        <v>44697</v>
      </c>
      <c r="J425" s="117">
        <v>3</v>
      </c>
      <c r="K425" s="117" t="b">
        <v>1</v>
      </c>
      <c r="L425" s="117" t="s">
        <v>1313</v>
      </c>
      <c r="M425" s="117" t="b">
        <v>1</v>
      </c>
      <c r="N425" s="117" t="s">
        <v>1276</v>
      </c>
      <c r="O425" s="182" t="str">
        <f>LEFT(TPG!D425,19)&amp;"."&amp;TPGCR!F425</f>
        <v>....Ma22</v>
      </c>
      <c r="P425" s="185">
        <f>TPG!I425</f>
        <v>0</v>
      </c>
      <c r="Q425" s="117" t="b">
        <v>1</v>
      </c>
      <c r="R425" s="117" t="b">
        <v>1</v>
      </c>
      <c r="S425" s="117" t="b">
        <v>1</v>
      </c>
    </row>
    <row r="426" spans="1:19" x14ac:dyDescent="0.25">
      <c r="A426" s="117" t="s">
        <v>1312</v>
      </c>
      <c r="B426" s="180">
        <v>1</v>
      </c>
      <c r="C426" s="117">
        <v>2</v>
      </c>
      <c r="D426" s="181">
        <f>TPG!J426</f>
        <v>0</v>
      </c>
      <c r="E426" s="117" t="b">
        <v>1</v>
      </c>
      <c r="F426" s="182" t="str">
        <f>RIGHT(TPG!C426,4)&amp;"."&amp;TPG!M426&amp;"."&amp;TPG!K426&amp;"."&amp;TPGPAY!$C$5</f>
        <v>...Ma22</v>
      </c>
      <c r="G426" s="183">
        <f t="shared" ca="1" si="12"/>
        <v>44697</v>
      </c>
      <c r="H426" s="316" cm="1">
        <f t="array" ref="H426">-IF(SUMPRODUCT((TPG!$Q$19:$AB$19=$B$5)*TPG!Q426:AB426)&lt;0,SUMPRODUCT((TPG!$Q$19:$AB$19=$B$5)*TPG!Q426:AB426),0)</f>
        <v>0</v>
      </c>
      <c r="I426" s="115">
        <f t="shared" ca="1" si="13"/>
        <v>44697</v>
      </c>
      <c r="J426" s="117">
        <v>3</v>
      </c>
      <c r="K426" s="117" t="b">
        <v>1</v>
      </c>
      <c r="L426" s="117" t="s">
        <v>1313</v>
      </c>
      <c r="M426" s="117" t="b">
        <v>1</v>
      </c>
      <c r="N426" s="117" t="s">
        <v>1276</v>
      </c>
      <c r="O426" s="182" t="str">
        <f>LEFT(TPG!D426,19)&amp;"."&amp;TPGCR!F426</f>
        <v>....Ma22</v>
      </c>
      <c r="P426" s="185">
        <f>TPG!I426</f>
        <v>0</v>
      </c>
      <c r="Q426" s="117" t="b">
        <v>1</v>
      </c>
      <c r="R426" s="117" t="b">
        <v>1</v>
      </c>
      <c r="S426" s="117" t="b">
        <v>1</v>
      </c>
    </row>
    <row r="427" spans="1:19" x14ac:dyDescent="0.25">
      <c r="A427" s="117" t="s">
        <v>1312</v>
      </c>
      <c r="B427" s="180">
        <v>1</v>
      </c>
      <c r="C427" s="117">
        <v>2</v>
      </c>
      <c r="D427" s="181">
        <f>TPG!J427</f>
        <v>0</v>
      </c>
      <c r="E427" s="117" t="b">
        <v>1</v>
      </c>
      <c r="F427" s="182" t="str">
        <f>RIGHT(TPG!C427,4)&amp;"."&amp;TPG!M427&amp;"."&amp;TPG!K427&amp;"."&amp;TPGPAY!$C$5</f>
        <v>...Ma22</v>
      </c>
      <c r="G427" s="183">
        <f t="shared" ca="1" si="12"/>
        <v>44697</v>
      </c>
      <c r="H427" s="316" cm="1">
        <f t="array" ref="H427">-IF(SUMPRODUCT((TPG!$Q$19:$AB$19=$B$5)*TPG!Q427:AB427)&lt;0,SUMPRODUCT((TPG!$Q$19:$AB$19=$B$5)*TPG!Q427:AB427),0)</f>
        <v>0</v>
      </c>
      <c r="I427" s="115">
        <f t="shared" ca="1" si="13"/>
        <v>44697</v>
      </c>
      <c r="J427" s="117">
        <v>3</v>
      </c>
      <c r="K427" s="117" t="b">
        <v>1</v>
      </c>
      <c r="L427" s="117" t="s">
        <v>1313</v>
      </c>
      <c r="M427" s="117" t="b">
        <v>1</v>
      </c>
      <c r="N427" s="117" t="s">
        <v>1276</v>
      </c>
      <c r="O427" s="182" t="str">
        <f>LEFT(TPG!D427,19)&amp;"."&amp;TPGCR!F427</f>
        <v>....Ma22</v>
      </c>
      <c r="P427" s="185">
        <f>TPG!I427</f>
        <v>0</v>
      </c>
      <c r="Q427" s="117" t="b">
        <v>1</v>
      </c>
      <c r="R427" s="117" t="b">
        <v>1</v>
      </c>
      <c r="S427" s="117" t="b">
        <v>1</v>
      </c>
    </row>
    <row r="428" spans="1:19" x14ac:dyDescent="0.25">
      <c r="A428" s="117" t="s">
        <v>1312</v>
      </c>
      <c r="B428" s="180">
        <v>1</v>
      </c>
      <c r="C428" s="117">
        <v>2</v>
      </c>
      <c r="D428" s="181">
        <f>TPG!J428</f>
        <v>0</v>
      </c>
      <c r="E428" s="117" t="b">
        <v>1</v>
      </c>
      <c r="F428" s="182" t="str">
        <f>RIGHT(TPG!C428,4)&amp;"."&amp;TPG!M428&amp;"."&amp;TPG!K428&amp;"."&amp;TPGPAY!$C$5</f>
        <v>...Ma22</v>
      </c>
      <c r="G428" s="183">
        <f t="shared" ca="1" si="12"/>
        <v>44697</v>
      </c>
      <c r="H428" s="316" cm="1">
        <f t="array" ref="H428">-IF(SUMPRODUCT((TPG!$Q$19:$AB$19=$B$5)*TPG!Q428:AB428)&lt;0,SUMPRODUCT((TPG!$Q$19:$AB$19=$B$5)*TPG!Q428:AB428),0)</f>
        <v>0</v>
      </c>
      <c r="I428" s="115">
        <f t="shared" ca="1" si="13"/>
        <v>44697</v>
      </c>
      <c r="J428" s="117">
        <v>3</v>
      </c>
      <c r="K428" s="117" t="b">
        <v>1</v>
      </c>
      <c r="L428" s="117" t="s">
        <v>1313</v>
      </c>
      <c r="M428" s="117" t="b">
        <v>1</v>
      </c>
      <c r="N428" s="117" t="s">
        <v>1276</v>
      </c>
      <c r="O428" s="182" t="str">
        <f>LEFT(TPG!D428,19)&amp;"."&amp;TPGCR!F428</f>
        <v>....Ma22</v>
      </c>
      <c r="P428" s="185">
        <f>TPG!I428</f>
        <v>0</v>
      </c>
      <c r="Q428" s="117" t="b">
        <v>1</v>
      </c>
      <c r="R428" s="117" t="b">
        <v>1</v>
      </c>
      <c r="S428" s="117" t="b">
        <v>1</v>
      </c>
    </row>
    <row r="429" spans="1:19" x14ac:dyDescent="0.25">
      <c r="A429" s="117" t="s">
        <v>1312</v>
      </c>
      <c r="B429" s="180">
        <v>1</v>
      </c>
      <c r="C429" s="117">
        <v>2</v>
      </c>
      <c r="D429" s="181">
        <f>TPG!J429</f>
        <v>0</v>
      </c>
      <c r="E429" s="117" t="b">
        <v>1</v>
      </c>
      <c r="F429" s="182" t="str">
        <f>RIGHT(TPG!C429,4)&amp;"."&amp;TPG!M429&amp;"."&amp;TPG!K429&amp;"."&amp;TPGPAY!$C$5</f>
        <v>...Ma22</v>
      </c>
      <c r="G429" s="183">
        <f t="shared" ca="1" si="12"/>
        <v>44697</v>
      </c>
      <c r="H429" s="316" cm="1">
        <f t="array" ref="H429">-IF(SUMPRODUCT((TPG!$Q$19:$AB$19=$B$5)*TPG!Q429:AB429)&lt;0,SUMPRODUCT((TPG!$Q$19:$AB$19=$B$5)*TPG!Q429:AB429),0)</f>
        <v>0</v>
      </c>
      <c r="I429" s="115">
        <f t="shared" ca="1" si="13"/>
        <v>44697</v>
      </c>
      <c r="J429" s="117">
        <v>3</v>
      </c>
      <c r="K429" s="117" t="b">
        <v>1</v>
      </c>
      <c r="L429" s="117" t="s">
        <v>1313</v>
      </c>
      <c r="M429" s="117" t="b">
        <v>1</v>
      </c>
      <c r="N429" s="117" t="s">
        <v>1276</v>
      </c>
      <c r="O429" s="182" t="str">
        <f>LEFT(TPG!D429,19)&amp;"."&amp;TPGCR!F429</f>
        <v>....Ma22</v>
      </c>
      <c r="P429" s="185">
        <f>TPG!I429</f>
        <v>0</v>
      </c>
      <c r="Q429" s="117" t="b">
        <v>1</v>
      </c>
      <c r="R429" s="117" t="b">
        <v>1</v>
      </c>
      <c r="S429" s="117" t="b">
        <v>1</v>
      </c>
    </row>
    <row r="430" spans="1:19" x14ac:dyDescent="0.25">
      <c r="A430" s="117" t="s">
        <v>1312</v>
      </c>
      <c r="B430" s="180">
        <v>1</v>
      </c>
      <c r="C430" s="117">
        <v>2</v>
      </c>
      <c r="D430" s="181">
        <f>TPG!J430</f>
        <v>0</v>
      </c>
      <c r="E430" s="117" t="b">
        <v>1</v>
      </c>
      <c r="F430" s="182" t="str">
        <f>RIGHT(TPG!C430,4)&amp;"."&amp;TPG!M430&amp;"."&amp;TPG!K430&amp;"."&amp;TPGPAY!$C$5</f>
        <v>...Ma22</v>
      </c>
      <c r="G430" s="183">
        <f t="shared" ca="1" si="12"/>
        <v>44697</v>
      </c>
      <c r="H430" s="316" cm="1">
        <f t="array" ref="H430">-IF(SUMPRODUCT((TPG!$Q$19:$AB$19=$B$5)*TPG!Q430:AB430)&lt;0,SUMPRODUCT((TPG!$Q$19:$AB$19=$B$5)*TPG!Q430:AB430),0)</f>
        <v>0</v>
      </c>
      <c r="I430" s="115">
        <f t="shared" ca="1" si="13"/>
        <v>44697</v>
      </c>
      <c r="J430" s="117">
        <v>3</v>
      </c>
      <c r="K430" s="117" t="b">
        <v>1</v>
      </c>
      <c r="L430" s="117" t="s">
        <v>1313</v>
      </c>
      <c r="M430" s="117" t="b">
        <v>1</v>
      </c>
      <c r="N430" s="117" t="s">
        <v>1276</v>
      </c>
      <c r="O430" s="182" t="str">
        <f>LEFT(TPG!D430,19)&amp;"."&amp;TPGCR!F430</f>
        <v>....Ma22</v>
      </c>
      <c r="P430" s="185">
        <f>TPG!I430</f>
        <v>0</v>
      </c>
      <c r="Q430" s="117" t="b">
        <v>1</v>
      </c>
      <c r="R430" s="117" t="b">
        <v>1</v>
      </c>
      <c r="S430" s="117" t="b">
        <v>1</v>
      </c>
    </row>
    <row r="431" spans="1:19" x14ac:dyDescent="0.25">
      <c r="A431" s="117"/>
      <c r="B431" s="180"/>
      <c r="C431" s="117"/>
    </row>
    <row r="432" spans="1:19" x14ac:dyDescent="0.25">
      <c r="A432" s="117"/>
      <c r="B432" s="180"/>
      <c r="C432" s="117"/>
    </row>
    <row r="433" spans="1:3" x14ac:dyDescent="0.25">
      <c r="A433" s="117"/>
      <c r="B433" s="180"/>
      <c r="C433" s="117"/>
    </row>
    <row r="434" spans="1:3" x14ac:dyDescent="0.25">
      <c r="A434" s="117"/>
      <c r="B434" s="180"/>
      <c r="C434" s="117"/>
    </row>
    <row r="435" spans="1:3" x14ac:dyDescent="0.25">
      <c r="A435" s="117"/>
      <c r="B435" s="180"/>
      <c r="C435" s="117"/>
    </row>
    <row r="436" spans="1:3" x14ac:dyDescent="0.25">
      <c r="A436" s="117"/>
      <c r="B436" s="180"/>
      <c r="C436" s="117"/>
    </row>
    <row r="437" spans="1:3" x14ac:dyDescent="0.25">
      <c r="A437" s="117"/>
      <c r="B437" s="180"/>
      <c r="C437" s="117"/>
    </row>
    <row r="438" spans="1:3" x14ac:dyDescent="0.25">
      <c r="A438" s="117"/>
      <c r="B438" s="180"/>
      <c r="C438" s="117"/>
    </row>
    <row r="439" spans="1:3" x14ac:dyDescent="0.25">
      <c r="A439" s="117"/>
      <c r="B439" s="180"/>
      <c r="C439" s="117"/>
    </row>
    <row r="440" spans="1:3" x14ac:dyDescent="0.25">
      <c r="A440" s="117"/>
      <c r="B440" s="180"/>
      <c r="C440" s="117"/>
    </row>
    <row r="441" spans="1:3" x14ac:dyDescent="0.25">
      <c r="A441" s="117"/>
      <c r="B441" s="180"/>
      <c r="C441" s="117"/>
    </row>
    <row r="442" spans="1:3" x14ac:dyDescent="0.25">
      <c r="A442" s="117"/>
      <c r="B442" s="180"/>
      <c r="C442" s="117"/>
    </row>
    <row r="443" spans="1:3" x14ac:dyDescent="0.25">
      <c r="A443" s="117"/>
      <c r="B443" s="180"/>
      <c r="C443" s="117"/>
    </row>
    <row r="444" spans="1:3" x14ac:dyDescent="0.25">
      <c r="A444" s="117"/>
      <c r="B444" s="180"/>
      <c r="C444" s="117"/>
    </row>
    <row r="445" spans="1:3" x14ac:dyDescent="0.25">
      <c r="A445" s="117"/>
      <c r="B445" s="180"/>
      <c r="C445" s="117"/>
    </row>
    <row r="446" spans="1:3" x14ac:dyDescent="0.25">
      <c r="A446" s="117"/>
      <c r="B446" s="180"/>
      <c r="C446" s="117"/>
    </row>
    <row r="447" spans="1:3" x14ac:dyDescent="0.25">
      <c r="A447" s="117"/>
      <c r="B447" s="180"/>
      <c r="C447" s="117"/>
    </row>
    <row r="448" spans="1:3" x14ac:dyDescent="0.25">
      <c r="A448" s="117"/>
      <c r="B448" s="180"/>
      <c r="C448" s="117"/>
    </row>
    <row r="449" spans="1:3" x14ac:dyDescent="0.25">
      <c r="A449" s="117"/>
      <c r="B449" s="180"/>
      <c r="C449" s="117"/>
    </row>
    <row r="450" spans="1:3" x14ac:dyDescent="0.25">
      <c r="A450" s="117"/>
      <c r="B450" s="180"/>
      <c r="C450" s="117"/>
    </row>
    <row r="451" spans="1:3" x14ac:dyDescent="0.25">
      <c r="A451" s="117"/>
      <c r="B451" s="180"/>
      <c r="C451" s="117"/>
    </row>
    <row r="452" spans="1:3" x14ac:dyDescent="0.25">
      <c r="A452" s="117"/>
      <c r="B452" s="180"/>
      <c r="C452" s="117"/>
    </row>
    <row r="453" spans="1:3" x14ac:dyDescent="0.25">
      <c r="A453" s="117"/>
      <c r="B453" s="180"/>
      <c r="C453" s="117"/>
    </row>
    <row r="454" spans="1:3" x14ac:dyDescent="0.25">
      <c r="A454" s="117"/>
      <c r="B454" s="180"/>
      <c r="C454" s="117"/>
    </row>
    <row r="455" spans="1:3" x14ac:dyDescent="0.25">
      <c r="A455" s="117"/>
      <c r="B455" s="180"/>
      <c r="C455" s="117"/>
    </row>
    <row r="456" spans="1:3" x14ac:dyDescent="0.25">
      <c r="A456" s="117"/>
      <c r="B456" s="180"/>
      <c r="C456" s="117"/>
    </row>
    <row r="457" spans="1:3" x14ac:dyDescent="0.25">
      <c r="A457" s="117"/>
      <c r="B457" s="180"/>
      <c r="C457" s="117"/>
    </row>
    <row r="458" spans="1:3" x14ac:dyDescent="0.25">
      <c r="A458" s="117"/>
      <c r="B458" s="180"/>
      <c r="C458" s="117"/>
    </row>
    <row r="459" spans="1:3" x14ac:dyDescent="0.25">
      <c r="A459" s="117"/>
      <c r="B459" s="180"/>
      <c r="C459" s="117"/>
    </row>
    <row r="460" spans="1:3" x14ac:dyDescent="0.25">
      <c r="A460" s="117"/>
      <c r="B460" s="180"/>
      <c r="C460" s="117"/>
    </row>
    <row r="461" spans="1:3" x14ac:dyDescent="0.25">
      <c r="A461" s="117"/>
      <c r="B461" s="180"/>
      <c r="C461" s="117"/>
    </row>
    <row r="462" spans="1:3" x14ac:dyDescent="0.25">
      <c r="A462" s="117"/>
      <c r="B462" s="180"/>
      <c r="C462" s="117"/>
    </row>
    <row r="463" spans="1:3" x14ac:dyDescent="0.25">
      <c r="A463" s="117"/>
      <c r="B463" s="180"/>
      <c r="C463" s="117"/>
    </row>
    <row r="464" spans="1:3" x14ac:dyDescent="0.25">
      <c r="A464" s="117"/>
      <c r="B464" s="180"/>
      <c r="C464" s="117"/>
    </row>
    <row r="465" spans="1:3" x14ac:dyDescent="0.25">
      <c r="A465" s="117"/>
      <c r="B465" s="180"/>
      <c r="C465" s="117"/>
    </row>
    <row r="466" spans="1:3" x14ac:dyDescent="0.25">
      <c r="A466" s="117"/>
      <c r="B466" s="180"/>
      <c r="C466" s="117"/>
    </row>
    <row r="467" spans="1:3" x14ac:dyDescent="0.25">
      <c r="A467" s="117"/>
      <c r="B467" s="180"/>
      <c r="C467" s="117"/>
    </row>
    <row r="468" spans="1:3" x14ac:dyDescent="0.25">
      <c r="A468" s="117"/>
      <c r="B468" s="180"/>
      <c r="C468" s="117"/>
    </row>
    <row r="469" spans="1:3" x14ac:dyDescent="0.25">
      <c r="A469" s="117"/>
      <c r="B469" s="180"/>
      <c r="C469" s="117"/>
    </row>
    <row r="470" spans="1:3" x14ac:dyDescent="0.25">
      <c r="A470" s="117"/>
      <c r="B470" s="180"/>
      <c r="C470" s="117"/>
    </row>
    <row r="471" spans="1:3" x14ac:dyDescent="0.25">
      <c r="A471" s="117"/>
      <c r="B471" s="180"/>
      <c r="C471" s="117"/>
    </row>
    <row r="472" spans="1:3" x14ac:dyDescent="0.25">
      <c r="A472" s="117"/>
      <c r="B472" s="180"/>
      <c r="C472" s="117"/>
    </row>
    <row r="473" spans="1:3" x14ac:dyDescent="0.25">
      <c r="A473" s="117"/>
      <c r="B473" s="180"/>
      <c r="C473" s="117"/>
    </row>
    <row r="474" spans="1:3" x14ac:dyDescent="0.25">
      <c r="A474" s="117"/>
      <c r="B474" s="180"/>
      <c r="C474" s="117"/>
    </row>
    <row r="475" spans="1:3" x14ac:dyDescent="0.25">
      <c r="A475" s="117"/>
      <c r="B475" s="180"/>
      <c r="C475" s="117"/>
    </row>
    <row r="476" spans="1:3" x14ac:dyDescent="0.25">
      <c r="A476" s="117"/>
      <c r="B476" s="180"/>
      <c r="C476" s="117"/>
    </row>
    <row r="477" spans="1:3" x14ac:dyDescent="0.25">
      <c r="A477" s="117"/>
      <c r="B477" s="180"/>
      <c r="C477" s="117"/>
    </row>
    <row r="478" spans="1:3" x14ac:dyDescent="0.25">
      <c r="A478" s="117"/>
      <c r="B478" s="180"/>
      <c r="C478" s="117"/>
    </row>
    <row r="479" spans="1:3" x14ac:dyDescent="0.25">
      <c r="A479" s="117"/>
      <c r="B479" s="180"/>
      <c r="C479" s="117"/>
    </row>
    <row r="480" spans="1:3" x14ac:dyDescent="0.25">
      <c r="A480" s="117"/>
      <c r="B480" s="180"/>
      <c r="C480" s="117"/>
    </row>
    <row r="481" spans="1:3" x14ac:dyDescent="0.25">
      <c r="A481" s="117"/>
      <c r="B481" s="180"/>
      <c r="C481" s="117"/>
    </row>
    <row r="482" spans="1:3" x14ac:dyDescent="0.25">
      <c r="A482" s="117"/>
      <c r="B482" s="180"/>
      <c r="C482" s="117"/>
    </row>
    <row r="483" spans="1:3" x14ac:dyDescent="0.25">
      <c r="A483" s="117"/>
      <c r="B483" s="180"/>
      <c r="C483" s="117"/>
    </row>
    <row r="484" spans="1:3" x14ac:dyDescent="0.25">
      <c r="A484" s="117"/>
      <c r="B484" s="180"/>
      <c r="C484" s="117"/>
    </row>
    <row r="485" spans="1:3" x14ac:dyDescent="0.25">
      <c r="A485" s="117"/>
      <c r="B485" s="180"/>
      <c r="C485" s="117"/>
    </row>
    <row r="486" spans="1:3" x14ac:dyDescent="0.25">
      <c r="A486" s="117"/>
      <c r="B486" s="180"/>
      <c r="C486" s="117"/>
    </row>
    <row r="487" spans="1:3" x14ac:dyDescent="0.25">
      <c r="A487" s="117"/>
      <c r="B487" s="180"/>
      <c r="C487" s="117"/>
    </row>
    <row r="488" spans="1:3" x14ac:dyDescent="0.25">
      <c r="A488" s="117"/>
      <c r="B488" s="180"/>
      <c r="C488" s="117"/>
    </row>
    <row r="489" spans="1:3" x14ac:dyDescent="0.25">
      <c r="A489" s="117"/>
      <c r="B489" s="180"/>
      <c r="C489" s="117"/>
    </row>
    <row r="490" spans="1:3" x14ac:dyDescent="0.25">
      <c r="A490" s="117"/>
      <c r="B490" s="180"/>
      <c r="C490" s="117"/>
    </row>
    <row r="491" spans="1:3" x14ac:dyDescent="0.25">
      <c r="A491" s="117"/>
      <c r="B491" s="180"/>
      <c r="C491" s="117"/>
    </row>
    <row r="492" spans="1:3" x14ac:dyDescent="0.25">
      <c r="A492" s="117"/>
      <c r="B492" s="180"/>
      <c r="C492" s="117"/>
    </row>
    <row r="493" spans="1:3" x14ac:dyDescent="0.25">
      <c r="A493" s="117"/>
      <c r="B493" s="180"/>
      <c r="C493" s="117"/>
    </row>
    <row r="494" spans="1:3" x14ac:dyDescent="0.25">
      <c r="A494" s="117"/>
      <c r="B494" s="180"/>
      <c r="C494" s="117"/>
    </row>
    <row r="495" spans="1:3" x14ac:dyDescent="0.25">
      <c r="A495" s="117"/>
      <c r="B495" s="180"/>
      <c r="C495" s="117"/>
    </row>
    <row r="496" spans="1:3" x14ac:dyDescent="0.25">
      <c r="A496" s="117"/>
      <c r="B496" s="180"/>
      <c r="C496" s="117"/>
    </row>
    <row r="497" spans="1:3" x14ac:dyDescent="0.25">
      <c r="A497" s="117"/>
      <c r="B497" s="180"/>
      <c r="C497" s="117"/>
    </row>
    <row r="498" spans="1:3" x14ac:dyDescent="0.25">
      <c r="A498" s="117"/>
      <c r="B498" s="180"/>
      <c r="C498" s="117"/>
    </row>
    <row r="499" spans="1:3" x14ac:dyDescent="0.25">
      <c r="A499" s="117"/>
      <c r="B499" s="180"/>
      <c r="C499" s="117"/>
    </row>
    <row r="500" spans="1:3" x14ac:dyDescent="0.25">
      <c r="A500" s="117"/>
      <c r="B500" s="180"/>
      <c r="C500" s="117"/>
    </row>
    <row r="501" spans="1:3" x14ac:dyDescent="0.25">
      <c r="A501" s="117"/>
      <c r="B501" s="180"/>
      <c r="C501" s="117"/>
    </row>
    <row r="502" spans="1:3" x14ac:dyDescent="0.25">
      <c r="A502" s="117"/>
      <c r="B502" s="180"/>
      <c r="C502" s="117"/>
    </row>
    <row r="503" spans="1:3" x14ac:dyDescent="0.25">
      <c r="A503" s="117"/>
      <c r="B503" s="180"/>
      <c r="C503" s="117"/>
    </row>
    <row r="504" spans="1:3" x14ac:dyDescent="0.25">
      <c r="A504" s="117"/>
      <c r="B504" s="180"/>
      <c r="C504" s="117"/>
    </row>
    <row r="505" spans="1:3" x14ac:dyDescent="0.25">
      <c r="A505" s="117"/>
      <c r="B505" s="180"/>
      <c r="C505" s="117"/>
    </row>
    <row r="506" spans="1:3" x14ac:dyDescent="0.25">
      <c r="A506" s="117"/>
      <c r="B506" s="180"/>
      <c r="C506" s="117"/>
    </row>
    <row r="507" spans="1:3" x14ac:dyDescent="0.25">
      <c r="A507" s="117"/>
      <c r="B507" s="180"/>
      <c r="C507" s="117"/>
    </row>
    <row r="508" spans="1:3" x14ac:dyDescent="0.25">
      <c r="A508" s="117"/>
      <c r="B508" s="180"/>
      <c r="C508" s="117"/>
    </row>
    <row r="509" spans="1:3" x14ac:dyDescent="0.25">
      <c r="A509" s="117"/>
      <c r="B509" s="180"/>
      <c r="C509" s="117"/>
    </row>
    <row r="510" spans="1:3" x14ac:dyDescent="0.25">
      <c r="A510" s="117"/>
      <c r="B510" s="180"/>
      <c r="C510" s="117"/>
    </row>
    <row r="511" spans="1:3" x14ac:dyDescent="0.25">
      <c r="A511" s="117"/>
      <c r="B511" s="180"/>
      <c r="C511" s="117"/>
    </row>
    <row r="512" spans="1:3" x14ac:dyDescent="0.25">
      <c r="A512" s="117"/>
      <c r="B512" s="180"/>
      <c r="C512" s="117"/>
    </row>
    <row r="513" spans="1:3" x14ac:dyDescent="0.25">
      <c r="A513" s="117"/>
      <c r="B513" s="180"/>
      <c r="C513" s="117"/>
    </row>
    <row r="514" spans="1:3" x14ac:dyDescent="0.25">
      <c r="A514" s="117"/>
      <c r="B514" s="180"/>
      <c r="C514" s="117"/>
    </row>
    <row r="515" spans="1:3" x14ac:dyDescent="0.25">
      <c r="A515" s="117"/>
      <c r="B515" s="180"/>
      <c r="C515" s="117"/>
    </row>
    <row r="516" spans="1:3" x14ac:dyDescent="0.25">
      <c r="A516" s="117"/>
      <c r="B516" s="180"/>
      <c r="C516" s="117"/>
    </row>
  </sheetData>
  <autoFilter ref="A19:J430" xr:uid="{00000000-0009-0000-0000-00000C000000}"/>
  <mergeCells count="4">
    <mergeCell ref="B3:E3"/>
    <mergeCell ref="I3:L3"/>
    <mergeCell ref="C7:D8"/>
    <mergeCell ref="C10:D11"/>
  </mergeCells>
  <conditionalFormatting sqref="C7:D8">
    <cfRule type="cellIs" dxfId="89" priority="6" operator="equal">
      <formula>"Error"</formula>
    </cfRule>
  </conditionalFormatting>
  <conditionalFormatting sqref="C10:D11">
    <cfRule type="cellIs" dxfId="88" priority="5" operator="equal">
      <formula>"Error"</formula>
    </cfRule>
  </conditionalFormatting>
  <conditionalFormatting sqref="C7:D8 C10:D11">
    <cfRule type="cellIs" dxfId="87" priority="4" operator="equal">
      <formula>"OK"</formula>
    </cfRule>
  </conditionalFormatting>
  <conditionalFormatting sqref="B5">
    <cfRule type="expression" dxfId="86" priority="2">
      <formula>B5=TEXT(TODAY(), "mmm")</formula>
    </cfRule>
    <cfRule type="expression" dxfId="85" priority="3">
      <formula>B5&lt;&gt;TEXT(TODAY(), "mmm")</formula>
    </cfRule>
  </conditionalFormatting>
  <conditionalFormatting sqref="H20:H430">
    <cfRule type="cellIs" dxfId="84" priority="1" operator="equal">
      <formula>0</formula>
    </cfRule>
  </conditionalFormatting>
  <dataValidations count="1">
    <dataValidation type="list" allowBlank="1" showInputMessage="1" showErrorMessage="1" sqref="B5" xr:uid="{7FBDBF17-146A-4CEB-8977-F3FCE07F0F2A}">
      <formula1>$P$1:$P$14</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3" tint="0.59999389629810485"/>
  </sheetPr>
  <dimension ref="A1:BP708"/>
  <sheetViews>
    <sheetView workbookViewId="0"/>
  </sheetViews>
  <sheetFormatPr defaultRowHeight="15" x14ac:dyDescent="0.25"/>
  <cols>
    <col min="1" max="1" width="28.7109375" bestFit="1" customWidth="1"/>
    <col min="2" max="2" width="11.5703125" bestFit="1" customWidth="1"/>
    <col min="3" max="3" width="11.7109375" bestFit="1" customWidth="1"/>
    <col min="4" max="4" width="19.85546875" customWidth="1"/>
    <col min="5" max="5" width="11.42578125" customWidth="1"/>
    <col min="6" max="6" width="15.140625" bestFit="1" customWidth="1"/>
    <col min="7" max="7" width="18" customWidth="1"/>
    <col min="8" max="8" width="11.5703125" bestFit="1" customWidth="1"/>
    <col min="9" max="9" width="21.42578125" bestFit="1" customWidth="1"/>
    <col min="10" max="10" width="14" bestFit="1" customWidth="1"/>
    <col min="11" max="11" width="9.7109375" bestFit="1" customWidth="1"/>
    <col min="12" max="12" width="15.42578125" customWidth="1"/>
    <col min="14" max="14" width="18.7109375" bestFit="1" customWidth="1"/>
    <col min="15" max="15" width="17.85546875" bestFit="1" customWidth="1"/>
    <col min="16" max="16" width="8.28515625" bestFit="1" customWidth="1"/>
    <col min="17" max="17" width="11.5703125" customWidth="1"/>
    <col min="18" max="29" width="13.28515625" customWidth="1"/>
    <col min="30" max="31" width="14.28515625" customWidth="1"/>
    <col min="32" max="32" width="13.5703125" customWidth="1"/>
    <col min="33" max="34" width="11.28515625" bestFit="1" customWidth="1"/>
    <col min="35" max="36" width="12.7109375" bestFit="1" customWidth="1"/>
    <col min="37" max="47" width="11.7109375" style="6" bestFit="1" customWidth="1"/>
    <col min="49" max="49" width="13.28515625" bestFit="1" customWidth="1"/>
    <col min="50" max="50" width="13.85546875" bestFit="1" customWidth="1"/>
    <col min="51" max="51" width="5.5703125" bestFit="1" customWidth="1"/>
    <col min="54" max="55" width="11.140625" bestFit="1" customWidth="1"/>
    <col min="56" max="56" width="7.7109375" bestFit="1" customWidth="1"/>
    <col min="57" max="57" width="14.28515625" bestFit="1" customWidth="1"/>
    <col min="58" max="65" width="14.140625" customWidth="1"/>
    <col min="66" max="66" width="14.28515625" bestFit="1" customWidth="1"/>
    <col min="67" max="67" width="11.85546875" bestFit="1" customWidth="1"/>
  </cols>
  <sheetData>
    <row r="1" spans="1:47" ht="31.5" x14ac:dyDescent="0.5">
      <c r="A1" s="364"/>
      <c r="B1" s="365"/>
      <c r="C1" s="365"/>
      <c r="D1" s="365" t="str">
        <f>SchoolReport!F1&amp;" "&amp;SchoolReport!H1</f>
        <v>Barnet Schools Funding 2022-23</v>
      </c>
      <c r="E1" s="365"/>
      <c r="F1" s="365"/>
      <c r="G1" s="365"/>
      <c r="H1" s="365"/>
      <c r="I1" s="365"/>
      <c r="J1" s="365"/>
      <c r="K1" s="365"/>
      <c r="L1" s="365"/>
      <c r="M1" s="365"/>
      <c r="N1" s="366"/>
      <c r="O1" s="26"/>
      <c r="P1" s="26"/>
      <c r="Q1" t="s">
        <v>1172</v>
      </c>
      <c r="R1" t="s">
        <v>1173</v>
      </c>
      <c r="S1" t="s">
        <v>1174</v>
      </c>
      <c r="T1" t="s">
        <v>1175</v>
      </c>
      <c r="U1" t="s">
        <v>1176</v>
      </c>
      <c r="W1" t="s">
        <v>1282</v>
      </c>
      <c r="X1" t="s">
        <v>1283</v>
      </c>
      <c r="Y1" t="s">
        <v>1177</v>
      </c>
      <c r="Z1" t="s">
        <v>1072</v>
      </c>
      <c r="AA1" t="s">
        <v>1178</v>
      </c>
      <c r="AB1" t="s">
        <v>1179</v>
      </c>
      <c r="AC1" t="s">
        <v>1180</v>
      </c>
      <c r="AF1" t="s">
        <v>1181</v>
      </c>
      <c r="AG1" t="s">
        <v>1284</v>
      </c>
      <c r="AH1">
        <v>10162</v>
      </c>
    </row>
    <row r="2" spans="1:47" ht="15.75" thickBot="1" x14ac:dyDescent="0.3">
      <c r="AG2" t="s">
        <v>1237</v>
      </c>
      <c r="AH2">
        <v>10163</v>
      </c>
    </row>
    <row r="3" spans="1:47" ht="26.25" thickTop="1" thickBot="1" x14ac:dyDescent="0.55000000000000004">
      <c r="A3" s="29" t="s">
        <v>1182</v>
      </c>
      <c r="B3" s="474" t="s">
        <v>28</v>
      </c>
      <c r="C3" s="474"/>
      <c r="D3" s="474"/>
      <c r="E3" s="474"/>
      <c r="F3" s="475"/>
      <c r="H3" s="30" t="s">
        <v>1183</v>
      </c>
      <c r="I3" s="31">
        <f>COUNTIF(C20:C693,"&gt;0")</f>
        <v>7</v>
      </c>
      <c r="J3" s="32" t="s">
        <v>1184</v>
      </c>
      <c r="K3" s="32"/>
      <c r="L3" s="32"/>
      <c r="M3" s="32"/>
      <c r="N3" s="33"/>
      <c r="O3" s="34"/>
      <c r="P3" s="34"/>
      <c r="AG3" t="s">
        <v>1285</v>
      </c>
      <c r="AH3">
        <v>11510</v>
      </c>
    </row>
    <row r="4" spans="1:47" ht="16.5" thickTop="1" thickBot="1" x14ac:dyDescent="0.3">
      <c r="A4" s="29" t="s">
        <v>212</v>
      </c>
      <c r="B4" s="476" t="s">
        <v>332</v>
      </c>
      <c r="C4" s="477"/>
      <c r="H4" s="29" t="s">
        <v>1186</v>
      </c>
      <c r="I4" s="31">
        <f>COUNTIF(F20:F737,"&gt;0")</f>
        <v>7</v>
      </c>
      <c r="J4" s="35" t="s">
        <v>1187</v>
      </c>
      <c r="K4" s="31">
        <f>COUNTIF(G20:G737,"&lt;0")</f>
        <v>0</v>
      </c>
      <c r="L4" s="35" t="s">
        <v>1188</v>
      </c>
      <c r="M4" s="31">
        <f>COUNTIF(G20:G737,"=0")</f>
        <v>0</v>
      </c>
    </row>
    <row r="5" spans="1:47" ht="15.75" thickTop="1" x14ac:dyDescent="0.25">
      <c r="A5" s="29" t="s">
        <v>1189</v>
      </c>
      <c r="B5" s="471"/>
      <c r="C5" s="472"/>
      <c r="D5" s="472"/>
      <c r="E5" s="472"/>
      <c r="F5" s="472"/>
      <c r="G5" s="472"/>
      <c r="H5" s="472"/>
      <c r="I5" s="472"/>
      <c r="J5" s="472"/>
      <c r="K5" s="472"/>
      <c r="L5" s="472"/>
      <c r="M5" s="472"/>
      <c r="N5" s="473"/>
      <c r="O5" s="36"/>
      <c r="P5" s="36"/>
    </row>
    <row r="6" spans="1:47" x14ac:dyDescent="0.25">
      <c r="B6" s="471"/>
      <c r="C6" s="472"/>
      <c r="D6" s="472"/>
      <c r="E6" s="472"/>
      <c r="F6" s="472"/>
      <c r="G6" s="472"/>
      <c r="H6" s="472"/>
      <c r="I6" s="472"/>
      <c r="J6" s="472"/>
      <c r="K6" s="472"/>
      <c r="L6" s="472"/>
      <c r="M6" s="472"/>
      <c r="N6" s="473"/>
      <c r="O6" s="36"/>
      <c r="P6" s="36"/>
    </row>
    <row r="7" spans="1:47" x14ac:dyDescent="0.25">
      <c r="B7" s="471"/>
      <c r="C7" s="472"/>
      <c r="D7" s="472"/>
      <c r="E7" s="472"/>
      <c r="F7" s="472"/>
      <c r="G7" s="472"/>
      <c r="H7" s="472"/>
      <c r="I7" s="472"/>
      <c r="J7" s="472"/>
      <c r="K7" s="472"/>
      <c r="L7" s="472"/>
      <c r="M7" s="472"/>
      <c r="N7" s="473"/>
      <c r="O7" s="36"/>
      <c r="P7" s="36"/>
    </row>
    <row r="8" spans="1:47" x14ac:dyDescent="0.25">
      <c r="B8" s="478"/>
      <c r="C8" s="478"/>
      <c r="D8" s="478"/>
      <c r="E8" s="478"/>
      <c r="F8" s="478"/>
      <c r="G8" s="478"/>
      <c r="H8" s="478"/>
      <c r="I8" s="478"/>
      <c r="J8" s="478"/>
      <c r="K8" s="478"/>
      <c r="L8" s="478"/>
      <c r="M8" s="478"/>
      <c r="N8" s="478"/>
      <c r="O8" s="36"/>
      <c r="P8" s="36"/>
    </row>
    <row r="9" spans="1:47" x14ac:dyDescent="0.25">
      <c r="B9" s="478"/>
      <c r="C9" s="478"/>
      <c r="D9" s="478"/>
      <c r="E9" s="478"/>
      <c r="F9" s="478"/>
      <c r="G9" s="478"/>
      <c r="H9" s="478"/>
      <c r="I9" s="478"/>
      <c r="J9" s="478"/>
      <c r="K9" s="478"/>
      <c r="L9" s="478"/>
      <c r="M9" s="478"/>
      <c r="N9" s="478"/>
      <c r="O9" s="36"/>
      <c r="P9" s="36"/>
    </row>
    <row r="10" spans="1:47" x14ac:dyDescent="0.25">
      <c r="A10" s="34"/>
      <c r="B10" s="34"/>
      <c r="C10" s="34"/>
      <c r="D10" s="34"/>
      <c r="E10" s="34"/>
      <c r="F10" s="34"/>
      <c r="G10" s="34"/>
      <c r="H10" s="34"/>
      <c r="I10" s="3"/>
      <c r="J10" s="3"/>
      <c r="K10" s="3"/>
      <c r="L10" s="3"/>
      <c r="M10" s="3"/>
      <c r="N10" s="3"/>
      <c r="O10" s="3"/>
      <c r="P10" s="3"/>
    </row>
    <row r="11" spans="1:47" x14ac:dyDescent="0.25">
      <c r="A11" s="29" t="s">
        <v>1190</v>
      </c>
      <c r="B11" s="468"/>
      <c r="C11" s="469"/>
      <c r="D11" s="469"/>
      <c r="E11" s="470"/>
      <c r="F11" s="468"/>
      <c r="G11" s="469"/>
      <c r="H11" s="469"/>
      <c r="I11" s="469"/>
      <c r="J11" s="469"/>
      <c r="K11" s="469"/>
      <c r="L11" s="469"/>
      <c r="M11" s="469"/>
      <c r="N11" s="470"/>
      <c r="O11" s="3"/>
      <c r="P11" s="3"/>
    </row>
    <row r="12" spans="1:47" x14ac:dyDescent="0.25">
      <c r="A12" s="34"/>
      <c r="B12" s="468"/>
      <c r="C12" s="469"/>
      <c r="D12" s="469"/>
      <c r="E12" s="470"/>
      <c r="F12" s="468"/>
      <c r="G12" s="469"/>
      <c r="H12" s="469"/>
      <c r="I12" s="469"/>
      <c r="J12" s="469"/>
      <c r="K12" s="469"/>
      <c r="L12" s="469"/>
      <c r="M12" s="469"/>
      <c r="N12" s="470"/>
      <c r="O12" s="3"/>
      <c r="P12" s="3"/>
    </row>
    <row r="13" spans="1:47" x14ac:dyDescent="0.25">
      <c r="A13" s="34"/>
      <c r="B13" s="468"/>
      <c r="C13" s="469"/>
      <c r="D13" s="469"/>
      <c r="E13" s="470"/>
      <c r="F13" s="468"/>
      <c r="G13" s="469"/>
      <c r="H13" s="469"/>
      <c r="I13" s="469"/>
      <c r="J13" s="469"/>
      <c r="K13" s="469"/>
      <c r="L13" s="469"/>
      <c r="M13" s="469"/>
      <c r="N13" s="470"/>
      <c r="O13" s="3"/>
      <c r="P13" s="3"/>
      <c r="AK13"/>
      <c r="AL13"/>
      <c r="AM13"/>
      <c r="AN13"/>
      <c r="AO13"/>
      <c r="AP13"/>
      <c r="AQ13"/>
      <c r="AR13"/>
      <c r="AS13"/>
      <c r="AT13"/>
      <c r="AU13"/>
    </row>
    <row r="14" spans="1:47" x14ac:dyDescent="0.25">
      <c r="A14" s="34"/>
      <c r="B14" s="468"/>
      <c r="C14" s="469"/>
      <c r="D14" s="469"/>
      <c r="E14" s="470"/>
      <c r="F14" s="468"/>
      <c r="G14" s="469"/>
      <c r="H14" s="469"/>
      <c r="I14" s="469"/>
      <c r="J14" s="469"/>
      <c r="K14" s="469"/>
      <c r="L14" s="469"/>
      <c r="M14" s="469"/>
      <c r="N14" s="470"/>
      <c r="O14" s="3"/>
      <c r="P14" s="3"/>
      <c r="Q14" s="43">
        <f t="shared" ref="Q14:AF14" si="0">Q15+Q16</f>
        <v>545294.33333333326</v>
      </c>
      <c r="R14" s="43">
        <f t="shared" si="0"/>
        <v>544317.33333333337</v>
      </c>
      <c r="S14" s="43">
        <f t="shared" si="0"/>
        <v>544317.33333333337</v>
      </c>
      <c r="T14" s="43">
        <f t="shared" si="0"/>
        <v>544317.33333333337</v>
      </c>
      <c r="U14" s="43">
        <f t="shared" si="0"/>
        <v>544317.33333333337</v>
      </c>
      <c r="V14" s="43">
        <f t="shared" si="0"/>
        <v>544317.33333333337</v>
      </c>
      <c r="W14" s="43">
        <f t="shared" si="0"/>
        <v>544317.33333333337</v>
      </c>
      <c r="X14" s="43">
        <f t="shared" si="0"/>
        <v>544317.33333333337</v>
      </c>
      <c r="Y14" s="43">
        <f t="shared" si="0"/>
        <v>544317.33333333337</v>
      </c>
      <c r="Z14" s="43">
        <f t="shared" si="0"/>
        <v>544317.33333333337</v>
      </c>
      <c r="AA14" s="43">
        <f t="shared" si="0"/>
        <v>544317.33333333337</v>
      </c>
      <c r="AB14" s="43">
        <f t="shared" si="0"/>
        <v>544317.33333333337</v>
      </c>
      <c r="AC14" s="43">
        <f t="shared" si="0"/>
        <v>6532785</v>
      </c>
      <c r="AD14" s="43">
        <f t="shared" si="0"/>
        <v>0</v>
      </c>
      <c r="AE14" s="43">
        <f t="shared" si="0"/>
        <v>0</v>
      </c>
      <c r="AF14" s="43">
        <f t="shared" si="0"/>
        <v>0</v>
      </c>
      <c r="AG14" s="44" t="s">
        <v>1191</v>
      </c>
      <c r="AK14"/>
      <c r="AL14"/>
      <c r="AM14"/>
      <c r="AN14"/>
      <c r="AO14"/>
      <c r="AP14"/>
      <c r="AQ14"/>
      <c r="AR14"/>
      <c r="AS14"/>
      <c r="AT14"/>
      <c r="AU14"/>
    </row>
    <row r="15" spans="1:47" x14ac:dyDescent="0.25">
      <c r="A15" s="34"/>
      <c r="B15" s="468"/>
      <c r="C15" s="469"/>
      <c r="D15" s="469"/>
      <c r="E15" s="470"/>
      <c r="F15" s="468"/>
      <c r="G15" s="469"/>
      <c r="H15" s="469"/>
      <c r="I15" s="469"/>
      <c r="J15" s="469"/>
      <c r="K15" s="469"/>
      <c r="L15" s="469"/>
      <c r="M15" s="469"/>
      <c r="N15" s="470"/>
      <c r="O15" s="3"/>
      <c r="P15" s="3"/>
      <c r="Q15" s="45">
        <f t="shared" ref="Q15:AF15" si="1">SUMIF(Q20:Q708,"&gt;0")</f>
        <v>545294.33333333326</v>
      </c>
      <c r="R15" s="45">
        <f t="shared" si="1"/>
        <v>544317.33333333337</v>
      </c>
      <c r="S15" s="45">
        <f t="shared" si="1"/>
        <v>544317.33333333337</v>
      </c>
      <c r="T15" s="45">
        <f t="shared" si="1"/>
        <v>544317.33333333337</v>
      </c>
      <c r="U15" s="45">
        <f t="shared" si="1"/>
        <v>544317.33333333337</v>
      </c>
      <c r="V15" s="45">
        <f t="shared" si="1"/>
        <v>544317.33333333337</v>
      </c>
      <c r="W15" s="45">
        <f t="shared" si="1"/>
        <v>544317.33333333337</v>
      </c>
      <c r="X15" s="45">
        <f t="shared" si="1"/>
        <v>544317.33333333337</v>
      </c>
      <c r="Y15" s="45">
        <f t="shared" si="1"/>
        <v>544317.33333333337</v>
      </c>
      <c r="Z15" s="45">
        <f t="shared" si="1"/>
        <v>544317.33333333337</v>
      </c>
      <c r="AA15" s="45">
        <f t="shared" si="1"/>
        <v>544317.33333333337</v>
      </c>
      <c r="AB15" s="45">
        <f t="shared" si="1"/>
        <v>544317.33333333337</v>
      </c>
      <c r="AC15" s="45">
        <f t="shared" si="1"/>
        <v>6532785</v>
      </c>
      <c r="AD15" s="45">
        <f t="shared" si="1"/>
        <v>0</v>
      </c>
      <c r="AE15" s="45">
        <f t="shared" si="1"/>
        <v>0</v>
      </c>
      <c r="AF15" s="45">
        <f t="shared" si="1"/>
        <v>0</v>
      </c>
      <c r="AG15" s="44" t="s">
        <v>1186</v>
      </c>
      <c r="AK15"/>
      <c r="AL15"/>
      <c r="AM15"/>
      <c r="AN15"/>
      <c r="AO15"/>
      <c r="AP15"/>
      <c r="AQ15"/>
      <c r="AR15"/>
      <c r="AS15"/>
      <c r="AT15"/>
      <c r="AU15"/>
    </row>
    <row r="16" spans="1:47" x14ac:dyDescent="0.25">
      <c r="A16" s="34"/>
      <c r="B16" s="468"/>
      <c r="C16" s="469"/>
      <c r="D16" s="469"/>
      <c r="E16" s="470"/>
      <c r="F16" s="468"/>
      <c r="G16" s="469"/>
      <c r="H16" s="469"/>
      <c r="I16" s="469"/>
      <c r="J16" s="469"/>
      <c r="K16" s="469"/>
      <c r="L16" s="469"/>
      <c r="M16" s="469"/>
      <c r="N16" s="470"/>
      <c r="O16" s="3"/>
      <c r="P16" s="3"/>
      <c r="Q16" s="45">
        <f t="shared" ref="Q16:AF16" si="2">SUMIF(Q20:Q708,"&lt;0")</f>
        <v>0</v>
      </c>
      <c r="R16" s="45">
        <f t="shared" si="2"/>
        <v>0</v>
      </c>
      <c r="S16" s="45">
        <f t="shared" si="2"/>
        <v>0</v>
      </c>
      <c r="T16" s="45">
        <f t="shared" si="2"/>
        <v>0</v>
      </c>
      <c r="U16" s="45">
        <f t="shared" si="2"/>
        <v>0</v>
      </c>
      <c r="V16" s="45">
        <f t="shared" si="2"/>
        <v>0</v>
      </c>
      <c r="W16" s="45">
        <f t="shared" si="2"/>
        <v>0</v>
      </c>
      <c r="X16" s="45">
        <f t="shared" si="2"/>
        <v>0</v>
      </c>
      <c r="Y16" s="45">
        <f t="shared" si="2"/>
        <v>0</v>
      </c>
      <c r="Z16" s="45">
        <f t="shared" si="2"/>
        <v>0</v>
      </c>
      <c r="AA16" s="45">
        <f t="shared" si="2"/>
        <v>0</v>
      </c>
      <c r="AB16" s="45">
        <f t="shared" si="2"/>
        <v>0</v>
      </c>
      <c r="AC16" s="45">
        <f t="shared" si="2"/>
        <v>0</v>
      </c>
      <c r="AD16" s="45">
        <f t="shared" si="2"/>
        <v>0</v>
      </c>
      <c r="AE16" s="45">
        <f t="shared" si="2"/>
        <v>0</v>
      </c>
      <c r="AF16" s="45">
        <f t="shared" si="2"/>
        <v>0</v>
      </c>
      <c r="AG16" s="44" t="s">
        <v>1187</v>
      </c>
      <c r="AK16"/>
      <c r="AL16"/>
      <c r="AM16"/>
      <c r="AN16"/>
      <c r="AO16"/>
      <c r="AP16"/>
      <c r="AQ16"/>
      <c r="AR16"/>
      <c r="AS16"/>
      <c r="AT16"/>
      <c r="AU16"/>
    </row>
    <row r="17" spans="1:67" x14ac:dyDescent="0.25">
      <c r="A17" s="34">
        <f>COUNTIF(D20:D773,"&gt;0")</f>
        <v>0</v>
      </c>
      <c r="B17" s="468"/>
      <c r="C17" s="469"/>
      <c r="D17" s="469"/>
      <c r="E17" s="470"/>
      <c r="F17" s="468" t="s">
        <v>1329</v>
      </c>
      <c r="G17" s="469"/>
      <c r="H17" s="469"/>
      <c r="I17" s="469"/>
      <c r="J17" s="469"/>
      <c r="K17" s="469"/>
      <c r="L17" s="469"/>
      <c r="M17" s="469"/>
      <c r="N17" s="470"/>
      <c r="O17" s="3"/>
      <c r="P17" s="3"/>
      <c r="Q17" s="467"/>
      <c r="R17" s="467"/>
      <c r="S17" s="467"/>
      <c r="T17" s="467"/>
      <c r="U17" s="467"/>
      <c r="V17" s="467"/>
      <c r="W17" s="467"/>
      <c r="X17" s="467"/>
      <c r="Y17" s="467"/>
      <c r="Z17" s="467"/>
      <c r="AA17" s="467"/>
      <c r="AB17" s="467"/>
      <c r="AC17" s="467"/>
      <c r="AK17"/>
      <c r="AL17"/>
      <c r="AM17"/>
      <c r="AN17"/>
      <c r="AO17"/>
      <c r="AP17"/>
      <c r="AQ17"/>
      <c r="AR17"/>
      <c r="AS17"/>
      <c r="AT17"/>
      <c r="AU17"/>
    </row>
    <row r="18" spans="1:67" ht="15.75" thickBot="1" x14ac:dyDescent="0.3">
      <c r="A18" t="s">
        <v>1192</v>
      </c>
      <c r="G18" s="48">
        <f>SUM(G20:G708)</f>
        <v>0</v>
      </c>
      <c r="H18" s="249" t="s">
        <v>1330</v>
      </c>
      <c r="I18" s="249"/>
      <c r="Q18" s="375">
        <f>SUM(Q20:Q26)</f>
        <v>545294.33333333326</v>
      </c>
      <c r="R18" s="375">
        <f t="shared" ref="R18:AB18" si="3">SUM(R20:R26)</f>
        <v>544317.33333333337</v>
      </c>
      <c r="S18" s="375">
        <f t="shared" si="3"/>
        <v>544317.33333333337</v>
      </c>
      <c r="T18" s="375">
        <f t="shared" si="3"/>
        <v>544317.33333333337</v>
      </c>
      <c r="U18" s="375">
        <f t="shared" si="3"/>
        <v>544317.33333333337</v>
      </c>
      <c r="V18" s="375">
        <f t="shared" si="3"/>
        <v>544317.33333333337</v>
      </c>
      <c r="W18" s="375">
        <f t="shared" si="3"/>
        <v>544317.33333333337</v>
      </c>
      <c r="X18" s="375">
        <f t="shared" si="3"/>
        <v>544317.33333333337</v>
      </c>
      <c r="Y18" s="375">
        <f t="shared" si="3"/>
        <v>544317.33333333337</v>
      </c>
      <c r="Z18" s="375">
        <f t="shared" si="3"/>
        <v>544317.33333333337</v>
      </c>
      <c r="AA18" s="375">
        <f t="shared" si="3"/>
        <v>544317.33333333337</v>
      </c>
      <c r="AB18" s="375">
        <f t="shared" si="3"/>
        <v>544317.33333333337</v>
      </c>
      <c r="AC18" s="49">
        <f t="shared" ref="AC18" si="4">1/13</f>
        <v>7.6923076923076927E-2</v>
      </c>
      <c r="AE18" s="48">
        <f>SUM(AE20:AE708)</f>
        <v>0</v>
      </c>
      <c r="AK18"/>
      <c r="AL18"/>
      <c r="AM18"/>
      <c r="AN18"/>
      <c r="AO18"/>
      <c r="AP18"/>
      <c r="AQ18"/>
      <c r="AR18"/>
      <c r="AS18"/>
      <c r="AT18"/>
      <c r="AU18"/>
    </row>
    <row r="19" spans="1:67" s="60" customFormat="1" ht="46.5" thickTop="1" thickBot="1" x14ac:dyDescent="0.3">
      <c r="A19" s="54" t="s">
        <v>1182</v>
      </c>
      <c r="B19" s="55" t="s">
        <v>1193</v>
      </c>
      <c r="C19" s="55" t="s">
        <v>1194</v>
      </c>
      <c r="D19" s="55" t="s">
        <v>1195</v>
      </c>
      <c r="E19" s="55" t="s">
        <v>1196</v>
      </c>
      <c r="F19" s="55" t="s">
        <v>1331</v>
      </c>
      <c r="G19" s="55" t="s">
        <v>1198</v>
      </c>
      <c r="H19" s="55" t="s">
        <v>1199</v>
      </c>
      <c r="I19" s="55" t="s">
        <v>1200</v>
      </c>
      <c r="J19" s="55" t="s">
        <v>1201</v>
      </c>
      <c r="K19" s="55" t="s">
        <v>212</v>
      </c>
      <c r="L19" s="55" t="s">
        <v>1202</v>
      </c>
      <c r="M19" s="55" t="s">
        <v>1203</v>
      </c>
      <c r="N19" s="56" t="s">
        <v>1204</v>
      </c>
      <c r="O19" s="56" t="s">
        <v>1205</v>
      </c>
      <c r="P19" s="56" t="s">
        <v>1206</v>
      </c>
      <c r="Q19" s="58" t="s">
        <v>1207</v>
      </c>
      <c r="R19" s="58" t="s">
        <v>904</v>
      </c>
      <c r="S19" s="58" t="s">
        <v>1208</v>
      </c>
      <c r="T19" s="58" t="s">
        <v>1209</v>
      </c>
      <c r="U19" s="58" t="s">
        <v>1210</v>
      </c>
      <c r="V19" s="58" t="s">
        <v>1211</v>
      </c>
      <c r="W19" s="58" t="s">
        <v>1212</v>
      </c>
      <c r="X19" s="58" t="s">
        <v>1213</v>
      </c>
      <c r="Y19" s="58" t="s">
        <v>1214</v>
      </c>
      <c r="Z19" s="58" t="s">
        <v>1215</v>
      </c>
      <c r="AA19" s="58" t="s">
        <v>1216</v>
      </c>
      <c r="AB19" s="58" t="s">
        <v>1217</v>
      </c>
      <c r="AC19" s="58" t="s">
        <v>916</v>
      </c>
      <c r="AD19" s="58" t="s">
        <v>951</v>
      </c>
      <c r="AE19" s="60" t="s">
        <v>1298</v>
      </c>
      <c r="AF19" s="60" t="s">
        <v>1298</v>
      </c>
      <c r="AG19" s="60" t="s">
        <v>1220</v>
      </c>
      <c r="AH19" s="60" t="s">
        <v>1221</v>
      </c>
      <c r="AI19" s="60" t="s">
        <v>1222</v>
      </c>
      <c r="AJ19" s="60" t="s">
        <v>1223</v>
      </c>
    </row>
    <row r="20" spans="1:67" ht="15.75" thickTop="1" x14ac:dyDescent="0.25">
      <c r="A20" t="str">
        <f t="shared" ref="A20:A26" si="5">$B$3</f>
        <v>POST16</v>
      </c>
      <c r="B20" s="71">
        <v>44027</v>
      </c>
      <c r="C20" s="70">
        <v>3025405</v>
      </c>
      <c r="D20" t="str">
        <f>VLOOKUP(C20,Schools!A:B,2,0)</f>
        <v>Finchley Catholic High School</v>
      </c>
      <c r="E20" t="str">
        <f>VLOOKUP(C20,Schools!$A:$Z,3,0)</f>
        <v>M</v>
      </c>
      <c r="F20" s="72">
        <v>1687370</v>
      </c>
      <c r="G20" s="70" t="s">
        <v>1227</v>
      </c>
      <c r="H20" s="70"/>
      <c r="I20" t="str">
        <f>O20&amp;"/"&amp;P20</f>
        <v>11441/543965</v>
      </c>
      <c r="J20">
        <f>VLOOKUP(C20,Schools!$A:$Z,9,0)</f>
        <v>400041</v>
      </c>
      <c r="K20" s="70" t="s">
        <v>513</v>
      </c>
      <c r="L20" s="70" t="s">
        <v>28</v>
      </c>
      <c r="M20" s="70" t="s">
        <v>1332</v>
      </c>
      <c r="N20" t="str">
        <f>VLOOKUP(C20,Schools!A:D,4,0)</f>
        <v>Secondary</v>
      </c>
      <c r="O20">
        <v>11441</v>
      </c>
      <c r="P20">
        <f>IF(E20="M",543965,516500)</f>
        <v>543965</v>
      </c>
      <c r="Q20" s="73">
        <v>140614.16666666666</v>
      </c>
      <c r="R20" s="73">
        <f>($F20-$Q20)/11</f>
        <v>140614.16666666666</v>
      </c>
      <c r="S20" s="73">
        <f t="shared" ref="S20:AB20" si="6">($F20-$Q20)/11</f>
        <v>140614.16666666666</v>
      </c>
      <c r="T20" s="73">
        <f t="shared" si="6"/>
        <v>140614.16666666666</v>
      </c>
      <c r="U20" s="73">
        <f t="shared" si="6"/>
        <v>140614.16666666666</v>
      </c>
      <c r="V20" s="73">
        <f t="shared" si="6"/>
        <v>140614.16666666666</v>
      </c>
      <c r="W20" s="73">
        <f t="shared" si="6"/>
        <v>140614.16666666666</v>
      </c>
      <c r="X20" s="73">
        <f t="shared" si="6"/>
        <v>140614.16666666666</v>
      </c>
      <c r="Y20" s="73">
        <f t="shared" si="6"/>
        <v>140614.16666666666</v>
      </c>
      <c r="Z20" s="73">
        <f t="shared" si="6"/>
        <v>140614.16666666666</v>
      </c>
      <c r="AA20" s="73">
        <f t="shared" si="6"/>
        <v>140614.16666666666</v>
      </c>
      <c r="AB20" s="73">
        <f t="shared" si="6"/>
        <v>140614.16666666666</v>
      </c>
      <c r="AC20" s="47">
        <f>SUM(Q20:AB20)</f>
        <v>1687370.0000000002</v>
      </c>
      <c r="AD20" s="47">
        <f t="shared" ref="AD20:AD26" si="7">AC20-F20</f>
        <v>0</v>
      </c>
      <c r="AE20" s="73"/>
      <c r="AG20" s="47">
        <f>SUM(Q20:S20)</f>
        <v>421842.5</v>
      </c>
      <c r="AH20" s="47">
        <f>SUM(Q20:V20)</f>
        <v>843684.99999999988</v>
      </c>
      <c r="AI20" s="47">
        <f>SUM(Q20:Y20)</f>
        <v>1265527.5</v>
      </c>
      <c r="AJ20" s="47">
        <f>SUM(Q20:AB20)</f>
        <v>1687370.0000000002</v>
      </c>
      <c r="AK20"/>
      <c r="AL20"/>
      <c r="AM20"/>
      <c r="AN20"/>
      <c r="AO20"/>
      <c r="AP20"/>
      <c r="AQ20"/>
      <c r="AR20"/>
      <c r="AS20"/>
      <c r="AT20"/>
      <c r="AU20"/>
    </row>
    <row r="21" spans="1:67" x14ac:dyDescent="0.25">
      <c r="A21" t="str">
        <f t="shared" si="5"/>
        <v>POST16</v>
      </c>
      <c r="B21" s="71">
        <v>44027</v>
      </c>
      <c r="C21" s="70">
        <v>3025427</v>
      </c>
      <c r="D21" t="str">
        <f>VLOOKUP(C21,Schools!A:B,2,0)</f>
        <v>JCoSS</v>
      </c>
      <c r="E21" t="str">
        <f>VLOOKUP(C21,Schools!$A:$Z,3,0)</f>
        <v>M</v>
      </c>
      <c r="F21" s="72">
        <v>1574838</v>
      </c>
      <c r="G21" s="70" t="s">
        <v>1227</v>
      </c>
      <c r="H21" s="70"/>
      <c r="I21" t="str">
        <f t="shared" ref="I21:I26" si="8">O21&amp;"/"&amp;P21</f>
        <v>11441/543965</v>
      </c>
      <c r="J21">
        <f>VLOOKUP(C21,Schools!$A:$Z,9,0)</f>
        <v>400140</v>
      </c>
      <c r="K21" s="70" t="s">
        <v>513</v>
      </c>
      <c r="L21" s="70" t="s">
        <v>28</v>
      </c>
      <c r="M21" s="70" t="s">
        <v>1332</v>
      </c>
      <c r="N21" t="str">
        <f>VLOOKUP(C21,Schools!A:D,4,0)</f>
        <v>Secondary</v>
      </c>
      <c r="O21">
        <v>11441</v>
      </c>
      <c r="P21">
        <f t="shared" ref="P21:P26" si="9">IF(E21="M",543965,516500)</f>
        <v>543965</v>
      </c>
      <c r="Q21" s="73">
        <v>131236.5</v>
      </c>
      <c r="R21" s="73">
        <f t="shared" ref="R21:AB26" si="10">($F21-$Q21)/11</f>
        <v>131236.5</v>
      </c>
      <c r="S21" s="73">
        <f t="shared" si="10"/>
        <v>131236.5</v>
      </c>
      <c r="T21" s="73">
        <f t="shared" si="10"/>
        <v>131236.5</v>
      </c>
      <c r="U21" s="73">
        <f t="shared" si="10"/>
        <v>131236.5</v>
      </c>
      <c r="V21" s="73">
        <f t="shared" si="10"/>
        <v>131236.5</v>
      </c>
      <c r="W21" s="73">
        <f t="shared" si="10"/>
        <v>131236.5</v>
      </c>
      <c r="X21" s="73">
        <f t="shared" si="10"/>
        <v>131236.5</v>
      </c>
      <c r="Y21" s="73">
        <f t="shared" si="10"/>
        <v>131236.5</v>
      </c>
      <c r="Z21" s="73">
        <f t="shared" si="10"/>
        <v>131236.5</v>
      </c>
      <c r="AA21" s="73">
        <f t="shared" si="10"/>
        <v>131236.5</v>
      </c>
      <c r="AB21" s="73">
        <f t="shared" si="10"/>
        <v>131236.5</v>
      </c>
      <c r="AC21" s="47">
        <f t="shared" ref="AC21:AC26" si="11">SUM(Q21:AB21)</f>
        <v>1574838</v>
      </c>
      <c r="AD21" s="47">
        <f t="shared" si="7"/>
        <v>0</v>
      </c>
      <c r="AE21" s="73"/>
      <c r="AG21" s="47">
        <f t="shared" ref="AG21:AG26" si="12">SUM(Q21:S21)</f>
        <v>393709.5</v>
      </c>
      <c r="AH21" s="47">
        <f t="shared" ref="AH21:AH26" si="13">SUM(Q21:V21)</f>
        <v>787419</v>
      </c>
      <c r="AI21" s="47">
        <f t="shared" ref="AI21:AI26" si="14">SUM(Q21:Y21)</f>
        <v>1181128.5</v>
      </c>
      <c r="AJ21" s="47">
        <f t="shared" ref="AJ21:AJ26" si="15">SUM(Q21:AB21)</f>
        <v>1574838</v>
      </c>
      <c r="AK21"/>
      <c r="AL21"/>
      <c r="AM21"/>
      <c r="AN21"/>
      <c r="AO21"/>
      <c r="AP21"/>
      <c r="AQ21"/>
      <c r="AR21"/>
      <c r="AS21"/>
      <c r="AT21"/>
      <c r="AU21"/>
    </row>
    <row r="22" spans="1:67" x14ac:dyDescent="0.25">
      <c r="A22" t="str">
        <f t="shared" si="5"/>
        <v>POST16</v>
      </c>
      <c r="B22" s="71">
        <v>44027</v>
      </c>
      <c r="C22" s="70">
        <v>3024004</v>
      </c>
      <c r="D22" t="str">
        <f>VLOOKUP(C22,Schools!A:B,2,0)</f>
        <v>Menorah High School (Girls)</v>
      </c>
      <c r="E22" t="str">
        <f>VLOOKUP(C22,Schools!$A:$Z,3,0)</f>
        <v>M</v>
      </c>
      <c r="F22" s="72">
        <v>390291</v>
      </c>
      <c r="G22" s="70" t="s">
        <v>1227</v>
      </c>
      <c r="H22" s="70"/>
      <c r="I22" t="str">
        <f t="shared" si="8"/>
        <v>11441/543965</v>
      </c>
      <c r="J22">
        <f>VLOOKUP(C22,Schools!$A:$Z,9,0)</f>
        <v>107953</v>
      </c>
      <c r="K22" s="70" t="s">
        <v>513</v>
      </c>
      <c r="L22" s="70" t="s">
        <v>28</v>
      </c>
      <c r="M22" s="70" t="s">
        <v>1332</v>
      </c>
      <c r="N22" t="str">
        <f>VLOOKUP(C22,Schools!A:D,4,0)</f>
        <v>Secondary</v>
      </c>
      <c r="O22">
        <v>11441</v>
      </c>
      <c r="P22">
        <f t="shared" si="9"/>
        <v>543965</v>
      </c>
      <c r="Q22" s="73">
        <v>32524.25</v>
      </c>
      <c r="R22" s="73">
        <f t="shared" si="10"/>
        <v>32524.25</v>
      </c>
      <c r="S22" s="73">
        <f t="shared" si="10"/>
        <v>32524.25</v>
      </c>
      <c r="T22" s="73">
        <f t="shared" si="10"/>
        <v>32524.25</v>
      </c>
      <c r="U22" s="73">
        <f t="shared" si="10"/>
        <v>32524.25</v>
      </c>
      <c r="V22" s="73">
        <f t="shared" si="10"/>
        <v>32524.25</v>
      </c>
      <c r="W22" s="73">
        <f t="shared" si="10"/>
        <v>32524.25</v>
      </c>
      <c r="X22" s="73">
        <f t="shared" si="10"/>
        <v>32524.25</v>
      </c>
      <c r="Y22" s="73">
        <f t="shared" si="10"/>
        <v>32524.25</v>
      </c>
      <c r="Z22" s="73">
        <f t="shared" si="10"/>
        <v>32524.25</v>
      </c>
      <c r="AA22" s="73">
        <f t="shared" si="10"/>
        <v>32524.25</v>
      </c>
      <c r="AB22" s="73">
        <f t="shared" si="10"/>
        <v>32524.25</v>
      </c>
      <c r="AC22" s="47">
        <f t="shared" si="11"/>
        <v>390291</v>
      </c>
      <c r="AD22" s="47">
        <f t="shared" si="7"/>
        <v>0</v>
      </c>
      <c r="AE22" s="73"/>
      <c r="AG22" s="47">
        <f t="shared" si="12"/>
        <v>97572.75</v>
      </c>
      <c r="AH22" s="47">
        <f t="shared" si="13"/>
        <v>195145.5</v>
      </c>
      <c r="AI22" s="47">
        <f t="shared" si="14"/>
        <v>292718.25</v>
      </c>
      <c r="AJ22" s="47">
        <f t="shared" si="15"/>
        <v>390291</v>
      </c>
      <c r="AK22"/>
      <c r="AL22"/>
      <c r="AM22"/>
      <c r="AN22"/>
      <c r="AO22"/>
      <c r="AP22"/>
      <c r="AQ22"/>
      <c r="AR22"/>
      <c r="AS22"/>
      <c r="AT22"/>
      <c r="AU22"/>
    </row>
    <row r="23" spans="1:67" x14ac:dyDescent="0.25">
      <c r="A23" t="str">
        <f t="shared" si="5"/>
        <v>POST16</v>
      </c>
      <c r="B23" s="71">
        <v>44027</v>
      </c>
      <c r="C23" s="70">
        <v>3025404</v>
      </c>
      <c r="D23" t="str">
        <f>VLOOKUP(C23,Schools!A:B,2,0)</f>
        <v>St Michaels Catholic Grammar School</v>
      </c>
      <c r="E23" t="str">
        <f>VLOOKUP(C23,Schools!$A:$Z,3,0)</f>
        <v>M</v>
      </c>
      <c r="F23" s="72">
        <v>1377850</v>
      </c>
      <c r="G23" s="70" t="s">
        <v>1227</v>
      </c>
      <c r="H23" s="70"/>
      <c r="I23" t="str">
        <f t="shared" si="8"/>
        <v>11441/543965</v>
      </c>
      <c r="J23">
        <f>VLOOKUP(C23,Schools!$A:$Z,9,0)</f>
        <v>400029</v>
      </c>
      <c r="K23" s="70" t="s">
        <v>513</v>
      </c>
      <c r="L23" s="70" t="s">
        <v>28</v>
      </c>
      <c r="M23" s="70" t="s">
        <v>1332</v>
      </c>
      <c r="N23" t="str">
        <f>VLOOKUP(C23,Schools!A:D,4,0)</f>
        <v>Secondary</v>
      </c>
      <c r="O23">
        <v>11441</v>
      </c>
      <c r="P23">
        <f t="shared" si="9"/>
        <v>543965</v>
      </c>
      <c r="Q23" s="73">
        <v>114820.83333333333</v>
      </c>
      <c r="R23" s="73">
        <f t="shared" si="10"/>
        <v>114820.83333333334</v>
      </c>
      <c r="S23" s="73">
        <f t="shared" si="10"/>
        <v>114820.83333333334</v>
      </c>
      <c r="T23" s="73">
        <f t="shared" si="10"/>
        <v>114820.83333333334</v>
      </c>
      <c r="U23" s="73">
        <f t="shared" si="10"/>
        <v>114820.83333333334</v>
      </c>
      <c r="V23" s="73">
        <f t="shared" si="10"/>
        <v>114820.83333333334</v>
      </c>
      <c r="W23" s="73">
        <f t="shared" si="10"/>
        <v>114820.83333333334</v>
      </c>
      <c r="X23" s="73">
        <f t="shared" si="10"/>
        <v>114820.83333333334</v>
      </c>
      <c r="Y23" s="73">
        <f t="shared" si="10"/>
        <v>114820.83333333334</v>
      </c>
      <c r="Z23" s="73">
        <f t="shared" si="10"/>
        <v>114820.83333333334</v>
      </c>
      <c r="AA23" s="73">
        <f t="shared" si="10"/>
        <v>114820.83333333334</v>
      </c>
      <c r="AB23" s="73">
        <f t="shared" si="10"/>
        <v>114820.83333333334</v>
      </c>
      <c r="AC23" s="47">
        <f t="shared" si="11"/>
        <v>1377850</v>
      </c>
      <c r="AD23" s="47">
        <f t="shared" si="7"/>
        <v>0</v>
      </c>
      <c r="AE23" s="73"/>
      <c r="AG23" s="47">
        <f t="shared" si="12"/>
        <v>344462.5</v>
      </c>
      <c r="AH23" s="47">
        <f t="shared" si="13"/>
        <v>688925.00000000012</v>
      </c>
      <c r="AI23" s="47">
        <f t="shared" si="14"/>
        <v>1033387.5000000002</v>
      </c>
      <c r="AJ23" s="47">
        <f t="shared" si="15"/>
        <v>1377850</v>
      </c>
      <c r="AK23"/>
      <c r="AL23"/>
      <c r="AM23"/>
      <c r="AN23"/>
      <c r="AO23"/>
      <c r="AP23"/>
      <c r="AQ23"/>
      <c r="AR23"/>
      <c r="AS23"/>
      <c r="AT23"/>
      <c r="AU23"/>
    </row>
    <row r="24" spans="1:67" x14ac:dyDescent="0.25">
      <c r="A24" t="str">
        <f t="shared" si="5"/>
        <v>POST16</v>
      </c>
      <c r="B24" s="71">
        <v>44027</v>
      </c>
      <c r="C24" s="70">
        <v>3025407</v>
      </c>
      <c r="D24" t="str">
        <f>VLOOKUP(C24,Schools!A:B,2,0)</f>
        <v>St. James' Catholic High School</v>
      </c>
      <c r="E24" t="str">
        <f>VLOOKUP(C24,Schools!$A:$Z,3,0)</f>
        <v>M</v>
      </c>
      <c r="F24" s="72">
        <v>1102431</v>
      </c>
      <c r="G24" s="70" t="s">
        <v>1227</v>
      </c>
      <c r="H24" s="70"/>
      <c r="I24" t="str">
        <f t="shared" si="8"/>
        <v>11441/543965</v>
      </c>
      <c r="J24">
        <f>VLOOKUP(C24,Schools!$A:$Z,9,0)</f>
        <v>400013</v>
      </c>
      <c r="K24" s="70" t="s">
        <v>513</v>
      </c>
      <c r="L24" s="70" t="s">
        <v>28</v>
      </c>
      <c r="M24" s="70" t="s">
        <v>1332</v>
      </c>
      <c r="N24" t="str">
        <f>VLOOKUP(C24,Schools!A:D,4,0)</f>
        <v>Secondary</v>
      </c>
      <c r="O24">
        <v>11441</v>
      </c>
      <c r="P24">
        <f t="shared" si="9"/>
        <v>543965</v>
      </c>
      <c r="Q24" s="73">
        <v>91869.25</v>
      </c>
      <c r="R24" s="73">
        <f t="shared" si="10"/>
        <v>91869.25</v>
      </c>
      <c r="S24" s="73">
        <f t="shared" si="10"/>
        <v>91869.25</v>
      </c>
      <c r="T24" s="73">
        <f t="shared" si="10"/>
        <v>91869.25</v>
      </c>
      <c r="U24" s="73">
        <f t="shared" si="10"/>
        <v>91869.25</v>
      </c>
      <c r="V24" s="73">
        <f t="shared" si="10"/>
        <v>91869.25</v>
      </c>
      <c r="W24" s="73">
        <f t="shared" si="10"/>
        <v>91869.25</v>
      </c>
      <c r="X24" s="73">
        <f t="shared" si="10"/>
        <v>91869.25</v>
      </c>
      <c r="Y24" s="73">
        <f t="shared" si="10"/>
        <v>91869.25</v>
      </c>
      <c r="Z24" s="73">
        <f t="shared" si="10"/>
        <v>91869.25</v>
      </c>
      <c r="AA24" s="73">
        <f t="shared" si="10"/>
        <v>91869.25</v>
      </c>
      <c r="AB24" s="73">
        <f t="shared" si="10"/>
        <v>91869.25</v>
      </c>
      <c r="AC24" s="47">
        <f t="shared" si="11"/>
        <v>1102431</v>
      </c>
      <c r="AD24" s="47">
        <f t="shared" si="7"/>
        <v>0</v>
      </c>
      <c r="AE24" s="73"/>
      <c r="AG24" s="47">
        <f t="shared" si="12"/>
        <v>275607.75</v>
      </c>
      <c r="AH24" s="47">
        <f t="shared" si="13"/>
        <v>551215.5</v>
      </c>
      <c r="AI24" s="47">
        <f t="shared" si="14"/>
        <v>826823.25</v>
      </c>
      <c r="AJ24" s="47">
        <f t="shared" si="15"/>
        <v>1102431</v>
      </c>
      <c r="AK24"/>
      <c r="AL24"/>
      <c r="AM24"/>
      <c r="AN24"/>
      <c r="AO24"/>
      <c r="AP24"/>
      <c r="AQ24"/>
      <c r="AR24"/>
      <c r="AS24"/>
      <c r="AT24"/>
      <c r="AU24"/>
    </row>
    <row r="25" spans="1:67" x14ac:dyDescent="0.25">
      <c r="A25" t="str">
        <f t="shared" si="5"/>
        <v>POST16</v>
      </c>
      <c r="B25" s="71">
        <v>44027</v>
      </c>
      <c r="C25" s="70">
        <v>3023521</v>
      </c>
      <c r="D25" t="str">
        <f>VLOOKUP(C25,Schools!A:B,2,0)</f>
        <v>St Mary's &amp; St John's CE School</v>
      </c>
      <c r="E25" t="str">
        <f>VLOOKUP(C25,Schools!$A:$Z,3,0)</f>
        <v>M</v>
      </c>
      <c r="F25" s="72">
        <v>399028</v>
      </c>
      <c r="G25" s="70" t="s">
        <v>1227</v>
      </c>
      <c r="H25" s="70"/>
      <c r="I25" t="str">
        <f t="shared" si="8"/>
        <v>11441/543965</v>
      </c>
      <c r="J25">
        <f>VLOOKUP(C25,Schools!$A:$Z,9,0)</f>
        <v>400135</v>
      </c>
      <c r="K25" s="70" t="s">
        <v>513</v>
      </c>
      <c r="L25" s="70" t="s">
        <v>28</v>
      </c>
      <c r="M25" s="70" t="s">
        <v>1332</v>
      </c>
      <c r="N25" t="str">
        <f>VLOOKUP(C25,Schools!A:D,4,0)</f>
        <v>All through</v>
      </c>
      <c r="O25">
        <v>11441</v>
      </c>
      <c r="P25">
        <f t="shared" si="9"/>
        <v>543965</v>
      </c>
      <c r="Q25" s="73">
        <v>33252.333333333336</v>
      </c>
      <c r="R25" s="73">
        <f t="shared" si="10"/>
        <v>33252.333333333336</v>
      </c>
      <c r="S25" s="73">
        <f t="shared" si="10"/>
        <v>33252.333333333336</v>
      </c>
      <c r="T25" s="73">
        <f t="shared" si="10"/>
        <v>33252.333333333336</v>
      </c>
      <c r="U25" s="73">
        <f t="shared" si="10"/>
        <v>33252.333333333336</v>
      </c>
      <c r="V25" s="73">
        <f t="shared" si="10"/>
        <v>33252.333333333336</v>
      </c>
      <c r="W25" s="73">
        <f t="shared" si="10"/>
        <v>33252.333333333336</v>
      </c>
      <c r="X25" s="73">
        <f t="shared" si="10"/>
        <v>33252.333333333336</v>
      </c>
      <c r="Y25" s="73">
        <f t="shared" si="10"/>
        <v>33252.333333333336</v>
      </c>
      <c r="Z25" s="73">
        <f t="shared" si="10"/>
        <v>33252.333333333336</v>
      </c>
      <c r="AA25" s="73">
        <f t="shared" si="10"/>
        <v>33252.333333333336</v>
      </c>
      <c r="AB25" s="73">
        <f t="shared" si="10"/>
        <v>33252.333333333336</v>
      </c>
      <c r="AC25" s="47">
        <f t="shared" si="11"/>
        <v>399027.99999999994</v>
      </c>
      <c r="AD25" s="47">
        <f t="shared" si="7"/>
        <v>0</v>
      </c>
      <c r="AE25" s="73"/>
      <c r="AG25" s="47">
        <f t="shared" si="12"/>
        <v>99757</v>
      </c>
      <c r="AH25" s="47">
        <f t="shared" si="13"/>
        <v>199514.00000000003</v>
      </c>
      <c r="AI25" s="47">
        <f t="shared" si="14"/>
        <v>299271</v>
      </c>
      <c r="AJ25" s="47">
        <f t="shared" si="15"/>
        <v>399027.99999999994</v>
      </c>
      <c r="AK25"/>
      <c r="AL25"/>
      <c r="AM25"/>
      <c r="AN25"/>
      <c r="AO25"/>
      <c r="AP25"/>
      <c r="AQ25"/>
      <c r="AR25"/>
      <c r="AS25"/>
      <c r="AT25"/>
      <c r="AU25"/>
    </row>
    <row r="26" spans="1:67" x14ac:dyDescent="0.25">
      <c r="A26" t="str">
        <f t="shared" si="5"/>
        <v>POST16</v>
      </c>
      <c r="B26" s="71">
        <v>44033</v>
      </c>
      <c r="C26" s="70">
        <v>3027010</v>
      </c>
      <c r="D26" t="str">
        <f>VLOOKUP(C26,Schools!A:B,2,0)</f>
        <v>Mapledown</v>
      </c>
      <c r="E26" t="str">
        <f>VLOOKUP(C26,Schools!$A:$Z,3,0)</f>
        <v>M</v>
      </c>
      <c r="F26" s="72">
        <v>977</v>
      </c>
      <c r="G26" s="70" t="s">
        <v>1333</v>
      </c>
      <c r="H26" s="70"/>
      <c r="I26" t="str">
        <f t="shared" si="8"/>
        <v>11441/543965</v>
      </c>
      <c r="J26">
        <f>VLOOKUP(C26,Schools!$A:$Z,9,0)</f>
        <v>400063</v>
      </c>
      <c r="K26" s="70" t="s">
        <v>513</v>
      </c>
      <c r="L26" s="70" t="s">
        <v>28</v>
      </c>
      <c r="M26" s="70" t="s">
        <v>1332</v>
      </c>
      <c r="N26" t="str">
        <f>VLOOKUP(C26,Schools!A:D,4,0)</f>
        <v>Special</v>
      </c>
      <c r="O26">
        <v>11441</v>
      </c>
      <c r="P26">
        <f t="shared" si="9"/>
        <v>543965</v>
      </c>
      <c r="Q26" s="73">
        <v>977</v>
      </c>
      <c r="R26" s="73">
        <f t="shared" si="10"/>
        <v>0</v>
      </c>
      <c r="S26" s="73">
        <f t="shared" si="10"/>
        <v>0</v>
      </c>
      <c r="T26" s="75">
        <f t="shared" si="10"/>
        <v>0</v>
      </c>
      <c r="U26" s="75">
        <f t="shared" si="10"/>
        <v>0</v>
      </c>
      <c r="V26" s="75">
        <f t="shared" si="10"/>
        <v>0</v>
      </c>
      <c r="W26" s="75">
        <f t="shared" si="10"/>
        <v>0</v>
      </c>
      <c r="X26" s="75">
        <f t="shared" si="10"/>
        <v>0</v>
      </c>
      <c r="Y26" s="75">
        <f t="shared" si="10"/>
        <v>0</v>
      </c>
      <c r="Z26" s="75">
        <f t="shared" si="10"/>
        <v>0</v>
      </c>
      <c r="AA26" s="75">
        <f t="shared" si="10"/>
        <v>0</v>
      </c>
      <c r="AB26" s="75">
        <f t="shared" si="10"/>
        <v>0</v>
      </c>
      <c r="AC26" s="47">
        <f t="shared" si="11"/>
        <v>977</v>
      </c>
      <c r="AD26" s="47">
        <f t="shared" si="7"/>
        <v>0</v>
      </c>
      <c r="AE26" s="73"/>
      <c r="AG26" s="47">
        <f t="shared" si="12"/>
        <v>977</v>
      </c>
      <c r="AH26" s="47">
        <f t="shared" si="13"/>
        <v>977</v>
      </c>
      <c r="AI26" s="47">
        <f t="shared" si="14"/>
        <v>977</v>
      </c>
      <c r="AJ26" s="47">
        <f t="shared" si="15"/>
        <v>977</v>
      </c>
      <c r="AK26"/>
      <c r="AL26"/>
      <c r="AM26"/>
      <c r="AN26"/>
      <c r="AO26"/>
      <c r="AP26"/>
      <c r="AQ26"/>
      <c r="AR26"/>
      <c r="AS26"/>
      <c r="AT26"/>
      <c r="AU26"/>
    </row>
    <row r="27" spans="1:67" x14ac:dyDescent="0.25">
      <c r="G27" s="75"/>
      <c r="Q27" s="73"/>
      <c r="R27" s="73"/>
      <c r="S27" s="73"/>
      <c r="T27" s="73"/>
      <c r="U27" s="73"/>
      <c r="V27" s="73"/>
      <c r="W27" s="73"/>
      <c r="X27" s="73"/>
      <c r="Y27" s="73"/>
      <c r="Z27" s="73"/>
      <c r="AA27" s="73"/>
      <c r="AB27" s="73"/>
      <c r="AC27" s="73"/>
      <c r="AD27" s="47"/>
      <c r="AE27" s="47"/>
      <c r="AF27" s="73"/>
      <c r="AJ27" s="6"/>
      <c r="AW27" s="6"/>
      <c r="AX27" s="48"/>
      <c r="AY27" s="74"/>
      <c r="BB27" s="3"/>
      <c r="BC27" s="47"/>
      <c r="BD27" s="47"/>
      <c r="BE27" s="47"/>
      <c r="BF27" s="47"/>
      <c r="BG27" s="48"/>
      <c r="BH27" s="47"/>
      <c r="BI27" s="6"/>
      <c r="BJ27" s="47"/>
      <c r="BK27" s="1"/>
      <c r="BL27" s="47"/>
      <c r="BM27" s="1"/>
      <c r="BN27" s="48"/>
      <c r="BO27" s="48"/>
    </row>
    <row r="28" spans="1:67" x14ac:dyDescent="0.25">
      <c r="G28" s="75"/>
      <c r="Q28" s="73"/>
      <c r="R28" s="73"/>
      <c r="S28" s="73"/>
      <c r="T28" s="73"/>
      <c r="U28" s="73"/>
      <c r="V28" s="73"/>
      <c r="W28" s="73"/>
      <c r="X28" s="73"/>
      <c r="Y28" s="73"/>
      <c r="Z28" s="73"/>
      <c r="AA28" s="73"/>
      <c r="AB28" s="73"/>
      <c r="AC28" s="73"/>
      <c r="AD28" s="47"/>
      <c r="AE28" s="47"/>
      <c r="AF28" s="73"/>
      <c r="AJ28" s="6"/>
      <c r="AW28" s="6"/>
      <c r="AX28" s="48"/>
      <c r="AY28" s="74"/>
      <c r="BB28" s="3"/>
      <c r="BC28" s="47"/>
      <c r="BD28" s="47"/>
      <c r="BE28" s="47"/>
      <c r="BF28" s="47"/>
      <c r="BG28" s="48"/>
      <c r="BH28" s="47"/>
      <c r="BI28" s="6"/>
      <c r="BJ28" s="47"/>
      <c r="BK28" s="1"/>
      <c r="BL28" s="47"/>
      <c r="BM28" s="1"/>
      <c r="BN28" s="48"/>
      <c r="BO28" s="48"/>
    </row>
    <row r="29" spans="1:67" x14ac:dyDescent="0.25">
      <c r="G29" s="75"/>
      <c r="Q29" s="73"/>
      <c r="R29" s="73"/>
      <c r="S29" s="73"/>
      <c r="T29" s="73"/>
      <c r="U29" s="73"/>
      <c r="V29" s="73"/>
      <c r="W29" s="73"/>
      <c r="X29" s="73"/>
      <c r="Y29" s="73"/>
      <c r="Z29" s="73"/>
      <c r="AA29" s="73"/>
      <c r="AB29" s="73"/>
      <c r="AC29" s="73"/>
      <c r="AD29" s="47"/>
      <c r="AE29" s="47"/>
      <c r="AF29" s="73"/>
      <c r="AJ29" s="6"/>
      <c r="AW29" s="6"/>
      <c r="AX29" s="48"/>
      <c r="AY29" s="74"/>
      <c r="BB29" s="3"/>
      <c r="BC29" s="47"/>
      <c r="BD29" s="47"/>
      <c r="BE29" s="47"/>
      <c r="BF29" s="47"/>
      <c r="BG29" s="48"/>
      <c r="BH29" s="47"/>
      <c r="BI29" s="6"/>
      <c r="BJ29" s="47"/>
      <c r="BK29" s="1"/>
      <c r="BL29" s="47"/>
      <c r="BM29" s="1"/>
      <c r="BN29" s="48"/>
      <c r="BO29" s="48"/>
    </row>
    <row r="30" spans="1:67" x14ac:dyDescent="0.25">
      <c r="G30" s="75"/>
      <c r="Q30" s="73"/>
      <c r="R30" s="73"/>
      <c r="S30" s="73"/>
      <c r="T30" s="73"/>
      <c r="U30" s="73"/>
      <c r="V30" s="73"/>
      <c r="W30" s="73"/>
      <c r="X30" s="73"/>
      <c r="Y30" s="73"/>
      <c r="Z30" s="73"/>
      <c r="AA30" s="73"/>
      <c r="AB30" s="73"/>
      <c r="AC30" s="73"/>
      <c r="AD30" s="47"/>
      <c r="AE30" s="47"/>
      <c r="AF30" s="73"/>
      <c r="AJ30" s="6"/>
      <c r="AW30" s="6"/>
      <c r="AX30" s="48"/>
      <c r="AY30" s="74"/>
      <c r="BB30" s="3"/>
      <c r="BC30" s="47"/>
      <c r="BD30" s="47"/>
      <c r="BE30" s="47"/>
      <c r="BF30" s="47"/>
      <c r="BG30" s="48"/>
      <c r="BH30" s="47"/>
      <c r="BI30" s="6"/>
      <c r="BJ30" s="47"/>
      <c r="BK30" s="1"/>
      <c r="BL30" s="47"/>
      <c r="BM30" s="1"/>
      <c r="BN30" s="48"/>
      <c r="BO30" s="48"/>
    </row>
    <row r="31" spans="1:67" x14ac:dyDescent="0.25">
      <c r="G31" s="75"/>
      <c r="Q31" s="73"/>
      <c r="R31" s="73"/>
      <c r="S31" s="73"/>
      <c r="T31" s="73"/>
      <c r="U31" s="73"/>
      <c r="V31" s="73"/>
      <c r="W31" s="73"/>
      <c r="X31" s="73"/>
      <c r="Y31" s="73"/>
      <c r="Z31" s="73"/>
      <c r="AA31" s="73"/>
      <c r="AB31" s="73"/>
      <c r="AC31" s="73"/>
      <c r="AD31" s="47"/>
      <c r="AE31" s="47"/>
      <c r="AF31" s="73"/>
      <c r="AJ31" s="6"/>
      <c r="AW31" s="6"/>
      <c r="AX31" s="48"/>
      <c r="AY31" s="74"/>
      <c r="BB31" s="3"/>
      <c r="BC31" s="47"/>
      <c r="BD31" s="47"/>
      <c r="BE31" s="47"/>
      <c r="BF31" s="47"/>
      <c r="BG31" s="48"/>
      <c r="BH31" s="47"/>
      <c r="BI31" s="6"/>
      <c r="BJ31" s="47"/>
      <c r="BK31" s="1"/>
      <c r="BL31" s="47"/>
      <c r="BM31" s="1"/>
      <c r="BN31" s="48"/>
      <c r="BO31" s="48"/>
    </row>
    <row r="32" spans="1:67" x14ac:dyDescent="0.25">
      <c r="G32" s="75"/>
      <c r="Q32" s="73"/>
      <c r="R32" s="73"/>
      <c r="S32" s="73"/>
      <c r="T32" s="73"/>
      <c r="U32" s="73"/>
      <c r="V32" s="73"/>
      <c r="W32" s="73"/>
      <c r="X32" s="73"/>
      <c r="Y32" s="73"/>
      <c r="Z32" s="73"/>
      <c r="AA32" s="73"/>
      <c r="AB32" s="73"/>
      <c r="AC32" s="73"/>
      <c r="AD32" s="47"/>
      <c r="AE32" s="47"/>
      <c r="AF32" s="73"/>
      <c r="AJ32" s="6"/>
      <c r="AW32" s="6"/>
      <c r="AX32" s="48"/>
      <c r="AY32" s="74"/>
      <c r="BB32" s="3"/>
      <c r="BC32" s="47"/>
      <c r="BD32" s="47"/>
      <c r="BE32" s="47"/>
      <c r="BF32" s="47"/>
      <c r="BG32" s="48"/>
      <c r="BH32" s="47"/>
      <c r="BI32" s="6"/>
      <c r="BJ32" s="47"/>
      <c r="BK32" s="1"/>
      <c r="BL32" s="47"/>
      <c r="BM32" s="1"/>
      <c r="BN32" s="48"/>
      <c r="BO32" s="48"/>
    </row>
    <row r="33" spans="7:67" x14ac:dyDescent="0.25">
      <c r="G33" s="75"/>
      <c r="Q33" s="73"/>
      <c r="R33" s="73"/>
      <c r="S33" s="73"/>
      <c r="T33" s="73"/>
      <c r="U33" s="73"/>
      <c r="V33" s="73"/>
      <c r="W33" s="73"/>
      <c r="X33" s="73"/>
      <c r="Y33" s="73"/>
      <c r="Z33" s="73"/>
      <c r="AA33" s="73"/>
      <c r="AB33" s="73"/>
      <c r="AC33" s="73"/>
      <c r="AD33" s="47"/>
      <c r="AE33" s="47"/>
      <c r="AF33" s="73"/>
      <c r="AJ33" s="6"/>
      <c r="AW33" s="6"/>
      <c r="AX33" s="48"/>
      <c r="AY33" s="74"/>
      <c r="BB33" s="3"/>
      <c r="BC33" s="47"/>
      <c r="BD33" s="47"/>
      <c r="BE33" s="47"/>
      <c r="BF33" s="47"/>
      <c r="BG33" s="48"/>
      <c r="BH33" s="47"/>
      <c r="BI33" s="6"/>
      <c r="BJ33" s="47"/>
      <c r="BK33" s="1"/>
      <c r="BL33" s="47"/>
      <c r="BM33" s="1"/>
      <c r="BN33" s="48"/>
      <c r="BO33" s="48"/>
    </row>
    <row r="34" spans="7:67" x14ac:dyDescent="0.25">
      <c r="G34" s="75"/>
      <c r="Q34" s="73"/>
      <c r="R34" s="73"/>
      <c r="S34" s="73"/>
      <c r="T34" s="73"/>
      <c r="U34" s="73"/>
      <c r="V34" s="73"/>
      <c r="W34" s="73"/>
      <c r="X34" s="73"/>
      <c r="Y34" s="73"/>
      <c r="Z34" s="73"/>
      <c r="AA34" s="73"/>
      <c r="AB34" s="73"/>
      <c r="AC34" s="73"/>
      <c r="AD34" s="47"/>
      <c r="AE34" s="47"/>
      <c r="AF34" s="73"/>
      <c r="AJ34" s="6"/>
      <c r="AW34" s="6"/>
      <c r="AX34" s="48"/>
      <c r="AY34" s="74"/>
      <c r="BB34" s="3"/>
      <c r="BC34" s="47"/>
      <c r="BD34" s="47"/>
      <c r="BE34" s="47"/>
      <c r="BF34" s="47"/>
      <c r="BG34" s="48"/>
      <c r="BH34" s="47"/>
      <c r="BI34" s="6"/>
      <c r="BJ34" s="47"/>
      <c r="BK34" s="1"/>
      <c r="BL34" s="47"/>
      <c r="BM34" s="1"/>
      <c r="BN34" s="48"/>
      <c r="BO34" s="48"/>
    </row>
    <row r="35" spans="7:67" x14ac:dyDescent="0.25">
      <c r="G35" s="75"/>
      <c r="Q35" s="73"/>
      <c r="R35" s="73"/>
      <c r="S35" s="73"/>
      <c r="T35" s="73"/>
      <c r="U35" s="73"/>
      <c r="V35" s="73"/>
      <c r="W35" s="73"/>
      <c r="X35" s="73"/>
      <c r="Y35" s="73"/>
      <c r="Z35" s="73"/>
      <c r="AA35" s="73"/>
      <c r="AB35" s="73"/>
      <c r="AC35" s="73"/>
      <c r="AD35" s="47"/>
      <c r="AE35" s="47"/>
      <c r="AF35" s="73"/>
      <c r="AJ35" s="6"/>
      <c r="AW35" s="6"/>
      <c r="AX35" s="48"/>
      <c r="AY35" s="74"/>
      <c r="BB35" s="3"/>
      <c r="BC35" s="47"/>
      <c r="BD35" s="47"/>
      <c r="BE35" s="47"/>
      <c r="BF35" s="47"/>
      <c r="BG35" s="48"/>
      <c r="BH35" s="47"/>
      <c r="BI35" s="6"/>
      <c r="BJ35" s="47"/>
      <c r="BK35" s="1"/>
      <c r="BL35" s="47"/>
      <c r="BM35" s="1"/>
      <c r="BN35" s="48"/>
      <c r="BO35" s="48"/>
    </row>
    <row r="36" spans="7:67" x14ac:dyDescent="0.25">
      <c r="G36" s="75"/>
      <c r="Q36" s="73"/>
      <c r="R36" s="73"/>
      <c r="S36" s="73"/>
      <c r="T36" s="73"/>
      <c r="U36" s="73"/>
      <c r="V36" s="73"/>
      <c r="W36" s="73"/>
      <c r="X36" s="73"/>
      <c r="Y36" s="73"/>
      <c r="Z36" s="73"/>
      <c r="AA36" s="73"/>
      <c r="AB36" s="73"/>
      <c r="AC36" s="73"/>
      <c r="AD36" s="47"/>
      <c r="AE36" s="47"/>
      <c r="AF36" s="73"/>
      <c r="AJ36" s="6"/>
      <c r="AW36" s="6"/>
      <c r="AX36" s="48"/>
      <c r="AY36" s="74"/>
      <c r="BB36" s="3"/>
      <c r="BC36" s="47"/>
      <c r="BD36" s="47"/>
      <c r="BE36" s="47"/>
      <c r="BF36" s="47"/>
      <c r="BG36" s="48"/>
      <c r="BH36" s="47"/>
      <c r="BI36" s="6"/>
      <c r="BJ36" s="47"/>
      <c r="BK36" s="1"/>
      <c r="BL36" s="47"/>
      <c r="BM36" s="1"/>
      <c r="BN36" s="48"/>
      <c r="BO36" s="48"/>
    </row>
    <row r="37" spans="7:67" x14ac:dyDescent="0.25">
      <c r="G37" s="75"/>
      <c r="Q37" s="73"/>
      <c r="R37" s="73"/>
      <c r="S37" s="73"/>
      <c r="T37" s="73"/>
      <c r="U37" s="73"/>
      <c r="V37" s="73"/>
      <c r="W37" s="73"/>
      <c r="X37" s="73"/>
      <c r="Y37" s="73"/>
      <c r="Z37" s="73"/>
      <c r="AA37" s="73"/>
      <c r="AB37" s="73"/>
      <c r="AC37" s="73"/>
      <c r="AD37" s="47"/>
      <c r="AE37" s="47"/>
      <c r="AF37" s="73"/>
      <c r="AJ37" s="6"/>
      <c r="AW37" s="6"/>
      <c r="AX37" s="48"/>
      <c r="AY37" s="74"/>
      <c r="BB37" s="3"/>
      <c r="BC37" s="47"/>
      <c r="BD37" s="47"/>
      <c r="BE37" s="47"/>
      <c r="BF37" s="47"/>
      <c r="BG37" s="48"/>
      <c r="BH37" s="47"/>
      <c r="BI37" s="6"/>
      <c r="BJ37" s="47"/>
      <c r="BK37" s="1"/>
      <c r="BL37" s="47"/>
      <c r="BM37" s="1"/>
      <c r="BN37" s="48"/>
      <c r="BO37" s="48"/>
    </row>
    <row r="38" spans="7:67" x14ac:dyDescent="0.25">
      <c r="G38" s="75"/>
      <c r="Q38" s="73"/>
      <c r="R38" s="73"/>
      <c r="S38" s="73"/>
      <c r="T38" s="73"/>
      <c r="U38" s="73"/>
      <c r="V38" s="73"/>
      <c r="W38" s="73"/>
      <c r="X38" s="73"/>
      <c r="Y38" s="73"/>
      <c r="Z38" s="73"/>
      <c r="AA38" s="73"/>
      <c r="AB38" s="73"/>
      <c r="AC38" s="73"/>
      <c r="AD38" s="47"/>
      <c r="AE38" s="47"/>
      <c r="AF38" s="73"/>
      <c r="AJ38" s="6"/>
      <c r="AW38" s="6"/>
      <c r="AX38" s="48"/>
      <c r="AY38" s="74"/>
      <c r="BB38" s="3"/>
      <c r="BC38" s="47"/>
      <c r="BD38" s="47"/>
      <c r="BE38" s="47"/>
      <c r="BF38" s="47"/>
      <c r="BG38" s="48"/>
      <c r="BH38" s="47"/>
      <c r="BI38" s="6"/>
      <c r="BJ38" s="47"/>
      <c r="BK38" s="1"/>
      <c r="BL38" s="47"/>
      <c r="BM38" s="1"/>
      <c r="BN38" s="48"/>
      <c r="BO38" s="48"/>
    </row>
    <row r="39" spans="7:67" x14ac:dyDescent="0.25">
      <c r="G39" s="75"/>
      <c r="Q39" s="73"/>
      <c r="R39" s="73"/>
      <c r="S39" s="73"/>
      <c r="T39" s="73"/>
      <c r="U39" s="73"/>
      <c r="V39" s="73"/>
      <c r="W39" s="73"/>
      <c r="X39" s="73"/>
      <c r="Y39" s="73"/>
      <c r="Z39" s="73"/>
      <c r="AA39" s="73"/>
      <c r="AB39" s="73"/>
      <c r="AC39" s="73"/>
      <c r="AD39" s="47"/>
      <c r="AE39" s="47"/>
      <c r="AF39" s="73"/>
      <c r="AJ39" s="6"/>
      <c r="AW39" s="6"/>
      <c r="AX39" s="48"/>
      <c r="AY39" s="74"/>
      <c r="BB39" s="3"/>
      <c r="BC39" s="47"/>
      <c r="BD39" s="47"/>
      <c r="BE39" s="47"/>
      <c r="BF39" s="47"/>
      <c r="BG39" s="48"/>
      <c r="BH39" s="47"/>
      <c r="BI39" s="6"/>
      <c r="BJ39" s="47"/>
      <c r="BK39" s="1"/>
      <c r="BL39" s="47"/>
      <c r="BM39" s="1"/>
      <c r="BN39" s="48"/>
      <c r="BO39" s="48"/>
    </row>
    <row r="40" spans="7:67" x14ac:dyDescent="0.25">
      <c r="G40" s="75"/>
      <c r="Q40" s="73"/>
      <c r="R40" s="73"/>
      <c r="S40" s="73"/>
      <c r="T40" s="73"/>
      <c r="U40" s="73"/>
      <c r="V40" s="73"/>
      <c r="W40" s="73"/>
      <c r="X40" s="73"/>
      <c r="Y40" s="73"/>
      <c r="Z40" s="73"/>
      <c r="AA40" s="73"/>
      <c r="AB40" s="73"/>
      <c r="AC40" s="73"/>
      <c r="AD40" s="47"/>
      <c r="AE40" s="47"/>
      <c r="AF40" s="73"/>
      <c r="AJ40" s="6"/>
      <c r="AW40" s="6"/>
      <c r="AX40" s="48"/>
      <c r="AY40" s="74"/>
      <c r="BB40" s="3"/>
      <c r="BC40" s="47"/>
      <c r="BD40" s="47"/>
      <c r="BE40" s="47"/>
      <c r="BF40" s="47"/>
      <c r="BG40" s="48"/>
      <c r="BH40" s="47"/>
      <c r="BI40" s="6"/>
      <c r="BJ40" s="47"/>
      <c r="BK40" s="1"/>
      <c r="BL40" s="47"/>
      <c r="BM40" s="1"/>
      <c r="BN40" s="48"/>
      <c r="BO40" s="48"/>
    </row>
    <row r="41" spans="7:67" x14ac:dyDescent="0.25">
      <c r="G41" s="75"/>
      <c r="Q41" s="73"/>
      <c r="R41" s="73"/>
      <c r="S41" s="73"/>
      <c r="T41" s="73"/>
      <c r="U41" s="73"/>
      <c r="V41" s="73"/>
      <c r="W41" s="73"/>
      <c r="X41" s="73"/>
      <c r="Y41" s="73"/>
      <c r="Z41" s="73"/>
      <c r="AA41" s="73"/>
      <c r="AB41" s="73"/>
      <c r="AC41" s="73"/>
      <c r="AD41" s="47"/>
      <c r="AE41" s="47"/>
      <c r="AF41" s="73"/>
      <c r="AJ41" s="6"/>
      <c r="AW41" s="6"/>
      <c r="AX41" s="48"/>
      <c r="AY41" s="74"/>
      <c r="BB41" s="3"/>
      <c r="BC41" s="47"/>
      <c r="BD41" s="47"/>
      <c r="BE41" s="47"/>
      <c r="BF41" s="47"/>
      <c r="BG41" s="48"/>
      <c r="BH41" s="47"/>
      <c r="BI41" s="6"/>
      <c r="BJ41" s="47"/>
      <c r="BK41" s="1"/>
      <c r="BL41" s="47"/>
      <c r="BM41" s="1"/>
      <c r="BN41" s="48"/>
      <c r="BO41" s="48"/>
    </row>
    <row r="42" spans="7:67" x14ac:dyDescent="0.25">
      <c r="G42" s="75"/>
      <c r="Q42" s="73"/>
      <c r="R42" s="73"/>
      <c r="S42" s="73"/>
      <c r="T42" s="73"/>
      <c r="U42" s="73"/>
      <c r="V42" s="73"/>
      <c r="W42" s="73"/>
      <c r="X42" s="73"/>
      <c r="Y42" s="73"/>
      <c r="Z42" s="73"/>
      <c r="AA42" s="73"/>
      <c r="AB42" s="73"/>
      <c r="AC42" s="73"/>
      <c r="AD42" s="47"/>
      <c r="AE42" s="47"/>
      <c r="AF42" s="73"/>
      <c r="AJ42" s="6"/>
      <c r="AW42" s="6"/>
      <c r="AX42" s="48"/>
      <c r="AY42" s="74"/>
      <c r="BB42" s="3"/>
      <c r="BC42" s="47"/>
      <c r="BD42" s="47"/>
      <c r="BE42" s="47"/>
      <c r="BF42" s="47"/>
      <c r="BG42" s="48"/>
      <c r="BH42" s="47"/>
      <c r="BI42" s="6"/>
      <c r="BJ42" s="47"/>
      <c r="BK42" s="1"/>
      <c r="BL42" s="47"/>
      <c r="BM42" s="1"/>
      <c r="BN42" s="48"/>
      <c r="BO42" s="48"/>
    </row>
    <row r="43" spans="7:67" x14ac:dyDescent="0.25">
      <c r="G43" s="75"/>
      <c r="Q43" s="73"/>
      <c r="R43" s="73"/>
      <c r="S43" s="73"/>
      <c r="T43" s="73"/>
      <c r="U43" s="73"/>
      <c r="V43" s="73"/>
      <c r="W43" s="73"/>
      <c r="X43" s="73"/>
      <c r="Y43" s="73"/>
      <c r="Z43" s="73"/>
      <c r="AA43" s="73"/>
      <c r="AB43" s="73"/>
      <c r="AC43" s="73"/>
      <c r="AD43" s="47"/>
      <c r="AE43" s="47"/>
      <c r="AF43" s="73"/>
      <c r="AJ43" s="6"/>
      <c r="AW43" s="6"/>
      <c r="AX43" s="48"/>
      <c r="AY43" s="74"/>
      <c r="BB43" s="3"/>
      <c r="BC43" s="47"/>
      <c r="BD43" s="47"/>
      <c r="BE43" s="47"/>
      <c r="BF43" s="47"/>
      <c r="BG43" s="48"/>
      <c r="BH43" s="47"/>
      <c r="BI43" s="6"/>
      <c r="BJ43" s="47"/>
      <c r="BK43" s="1"/>
      <c r="BL43" s="47"/>
      <c r="BM43" s="1"/>
      <c r="BN43" s="48"/>
      <c r="BO43" s="48"/>
    </row>
    <row r="44" spans="7:67" x14ac:dyDescent="0.25">
      <c r="G44" s="75"/>
      <c r="Q44" s="73"/>
      <c r="R44" s="73"/>
      <c r="S44" s="73"/>
      <c r="T44" s="73"/>
      <c r="U44" s="73"/>
      <c r="V44" s="73"/>
      <c r="W44" s="73"/>
      <c r="X44" s="73"/>
      <c r="Y44" s="73"/>
      <c r="Z44" s="73"/>
      <c r="AA44" s="73"/>
      <c r="AB44" s="73"/>
      <c r="AC44" s="73"/>
      <c r="AD44" s="47"/>
      <c r="AE44" s="47"/>
      <c r="AF44" s="73"/>
      <c r="AJ44" s="6"/>
      <c r="AW44" s="6"/>
      <c r="AX44" s="48"/>
      <c r="AY44" s="74"/>
      <c r="BB44" s="3"/>
      <c r="BC44" s="47"/>
      <c r="BD44" s="47"/>
      <c r="BE44" s="47"/>
      <c r="BF44" s="47"/>
      <c r="BG44" s="48"/>
      <c r="BH44" s="47"/>
      <c r="BI44" s="6"/>
      <c r="BJ44" s="47"/>
      <c r="BK44" s="1"/>
      <c r="BL44" s="47"/>
      <c r="BM44" s="1"/>
      <c r="BN44" s="48"/>
      <c r="BO44" s="48"/>
    </row>
    <row r="45" spans="7:67" x14ac:dyDescent="0.25">
      <c r="G45" s="75"/>
      <c r="Q45" s="73"/>
      <c r="R45" s="73"/>
      <c r="S45" s="73"/>
      <c r="T45" s="73"/>
      <c r="U45" s="73"/>
      <c r="V45" s="73"/>
      <c r="W45" s="73"/>
      <c r="X45" s="73"/>
      <c r="Y45" s="73"/>
      <c r="Z45" s="73"/>
      <c r="AA45" s="73"/>
      <c r="AB45" s="73"/>
      <c r="AC45" s="73"/>
      <c r="AD45" s="47"/>
      <c r="AE45" s="47"/>
      <c r="AF45" s="73"/>
      <c r="AJ45" s="6"/>
      <c r="AW45" s="6"/>
      <c r="AX45" s="48"/>
      <c r="AY45" s="74"/>
      <c r="BB45" s="3"/>
      <c r="BC45" s="47"/>
      <c r="BD45" s="47"/>
      <c r="BE45" s="47"/>
      <c r="BF45" s="47"/>
      <c r="BG45" s="48"/>
      <c r="BH45" s="47"/>
      <c r="BI45" s="6"/>
      <c r="BJ45" s="47"/>
      <c r="BK45" s="1"/>
      <c r="BL45" s="47"/>
      <c r="BM45" s="1"/>
      <c r="BN45" s="48"/>
      <c r="BO45" s="48"/>
    </row>
    <row r="46" spans="7:67" x14ac:dyDescent="0.25">
      <c r="G46" s="75"/>
      <c r="Q46" s="73"/>
      <c r="R46" s="73"/>
      <c r="S46" s="73"/>
      <c r="T46" s="73"/>
      <c r="U46" s="73"/>
      <c r="V46" s="73"/>
      <c r="W46" s="73"/>
      <c r="X46" s="73"/>
      <c r="Y46" s="73"/>
      <c r="Z46" s="73"/>
      <c r="AA46" s="73"/>
      <c r="AB46" s="73"/>
      <c r="AC46" s="73"/>
      <c r="AD46" s="47"/>
      <c r="AE46" s="47"/>
      <c r="AF46" s="73"/>
      <c r="AJ46" s="6"/>
      <c r="AW46" s="6"/>
      <c r="AX46" s="48"/>
      <c r="AY46" s="74"/>
      <c r="BB46" s="3"/>
      <c r="BC46" s="47"/>
      <c r="BD46" s="47"/>
      <c r="BE46" s="47"/>
      <c r="BF46" s="47"/>
      <c r="BG46" s="48"/>
      <c r="BH46" s="47"/>
      <c r="BI46" s="6"/>
      <c r="BJ46" s="47"/>
      <c r="BK46" s="1"/>
      <c r="BL46" s="47"/>
      <c r="BM46" s="1"/>
      <c r="BN46" s="48"/>
      <c r="BO46" s="48"/>
    </row>
    <row r="47" spans="7:67" x14ac:dyDescent="0.25">
      <c r="G47" s="75"/>
      <c r="Q47" s="73"/>
      <c r="R47" s="73"/>
      <c r="S47" s="73"/>
      <c r="T47" s="73"/>
      <c r="U47" s="73"/>
      <c r="V47" s="73"/>
      <c r="W47" s="73"/>
      <c r="X47" s="73"/>
      <c r="Y47" s="73"/>
      <c r="Z47" s="73"/>
      <c r="AA47" s="73"/>
      <c r="AB47" s="73"/>
      <c r="AC47" s="73"/>
      <c r="AD47" s="47"/>
      <c r="AE47" s="47"/>
      <c r="AF47" s="73"/>
      <c r="AJ47" s="6"/>
      <c r="AW47" s="6"/>
      <c r="AX47" s="48"/>
      <c r="AY47" s="74"/>
      <c r="BB47" s="3"/>
      <c r="BC47" s="47"/>
      <c r="BD47" s="47"/>
      <c r="BE47" s="47"/>
      <c r="BF47" s="47"/>
      <c r="BG47" s="48"/>
      <c r="BH47" s="47"/>
      <c r="BI47" s="6"/>
      <c r="BJ47" s="47"/>
      <c r="BK47" s="1"/>
      <c r="BL47" s="47"/>
      <c r="BM47" s="1"/>
      <c r="BN47" s="48"/>
      <c r="BO47" s="48"/>
    </row>
    <row r="48" spans="7:67" x14ac:dyDescent="0.25">
      <c r="G48" s="75"/>
      <c r="Q48" s="73"/>
      <c r="R48" s="73"/>
      <c r="S48" s="73"/>
      <c r="T48" s="73"/>
      <c r="U48" s="73"/>
      <c r="V48" s="73"/>
      <c r="W48" s="73"/>
      <c r="X48" s="73"/>
      <c r="Y48" s="73"/>
      <c r="Z48" s="73"/>
      <c r="AA48" s="73"/>
      <c r="AB48" s="73"/>
      <c r="AC48" s="73"/>
      <c r="AD48" s="47"/>
      <c r="AE48" s="47"/>
      <c r="AF48" s="73"/>
      <c r="AJ48" s="6"/>
      <c r="AW48" s="6"/>
      <c r="AX48" s="48"/>
      <c r="AY48" s="74"/>
      <c r="BB48" s="3"/>
      <c r="BC48" s="47"/>
      <c r="BD48" s="47"/>
      <c r="BE48" s="47"/>
      <c r="BF48" s="47"/>
      <c r="BG48" s="48"/>
      <c r="BH48" s="47"/>
      <c r="BI48" s="6"/>
      <c r="BJ48" s="47"/>
      <c r="BK48" s="1"/>
      <c r="BL48" s="47"/>
      <c r="BM48" s="1"/>
      <c r="BN48" s="48"/>
      <c r="BO48" s="48"/>
    </row>
    <row r="49" spans="7:67" x14ac:dyDescent="0.25">
      <c r="G49" s="75"/>
      <c r="Q49" s="73"/>
      <c r="R49" s="73"/>
      <c r="S49" s="73"/>
      <c r="T49" s="73"/>
      <c r="U49" s="73"/>
      <c r="V49" s="73"/>
      <c r="W49" s="73"/>
      <c r="X49" s="73"/>
      <c r="Y49" s="73"/>
      <c r="Z49" s="73"/>
      <c r="AA49" s="73"/>
      <c r="AB49" s="73"/>
      <c r="AC49" s="73"/>
      <c r="AD49" s="47"/>
      <c r="AE49" s="47"/>
      <c r="AF49" s="73"/>
      <c r="AJ49" s="6"/>
      <c r="AW49" s="6"/>
      <c r="AX49" s="48"/>
      <c r="AY49" s="74"/>
      <c r="BB49" s="3"/>
      <c r="BC49" s="47"/>
      <c r="BD49" s="47"/>
      <c r="BE49" s="47"/>
      <c r="BF49" s="47"/>
      <c r="BG49" s="48"/>
      <c r="BH49" s="47"/>
      <c r="BI49" s="6"/>
      <c r="BJ49" s="47"/>
      <c r="BK49" s="1"/>
      <c r="BL49" s="47"/>
      <c r="BM49" s="1"/>
      <c r="BN49" s="48"/>
      <c r="BO49" s="48"/>
    </row>
    <row r="50" spans="7:67" x14ac:dyDescent="0.25">
      <c r="G50" s="75"/>
      <c r="Q50" s="73"/>
      <c r="R50" s="73"/>
      <c r="S50" s="73"/>
      <c r="T50" s="73"/>
      <c r="U50" s="73"/>
      <c r="V50" s="73"/>
      <c r="W50" s="73"/>
      <c r="X50" s="73"/>
      <c r="Y50" s="73"/>
      <c r="Z50" s="73"/>
      <c r="AA50" s="73"/>
      <c r="AB50" s="73"/>
      <c r="AC50" s="73"/>
      <c r="AD50" s="47"/>
      <c r="AE50" s="47"/>
      <c r="AF50" s="73"/>
      <c r="AJ50" s="6"/>
      <c r="AW50" s="6"/>
      <c r="AX50" s="48"/>
      <c r="AY50" s="74"/>
      <c r="BB50" s="3"/>
      <c r="BC50" s="47"/>
      <c r="BD50" s="47"/>
      <c r="BE50" s="47"/>
      <c r="BF50" s="47"/>
      <c r="BG50" s="48"/>
      <c r="BH50" s="47"/>
      <c r="BI50" s="6"/>
      <c r="BJ50" s="47"/>
      <c r="BK50" s="1"/>
      <c r="BL50" s="47"/>
      <c r="BM50" s="1"/>
      <c r="BN50" s="48"/>
      <c r="BO50" s="48"/>
    </row>
    <row r="51" spans="7:67" x14ac:dyDescent="0.25">
      <c r="G51" s="75"/>
      <c r="Q51" s="73"/>
      <c r="R51" s="73"/>
      <c r="S51" s="73"/>
      <c r="T51" s="73"/>
      <c r="U51" s="73"/>
      <c r="V51" s="73"/>
      <c r="W51" s="73"/>
      <c r="X51" s="73"/>
      <c r="Y51" s="73"/>
      <c r="Z51" s="73"/>
      <c r="AA51" s="73"/>
      <c r="AB51" s="73"/>
      <c r="AC51" s="73"/>
      <c r="AD51" s="47"/>
      <c r="AE51" s="47"/>
      <c r="AF51" s="73"/>
      <c r="AJ51" s="6"/>
      <c r="AW51" s="6"/>
      <c r="AX51" s="48"/>
      <c r="AY51" s="74"/>
      <c r="BB51" s="3"/>
      <c r="BC51" s="47"/>
      <c r="BD51" s="47"/>
      <c r="BE51" s="47"/>
      <c r="BF51" s="47"/>
      <c r="BG51" s="48"/>
      <c r="BH51" s="47"/>
      <c r="BI51" s="6"/>
      <c r="BJ51" s="47"/>
      <c r="BK51" s="1"/>
      <c r="BL51" s="47"/>
      <c r="BM51" s="1"/>
      <c r="BN51" s="48"/>
      <c r="BO51" s="48"/>
    </row>
    <row r="52" spans="7:67" x14ac:dyDescent="0.25">
      <c r="G52" s="75"/>
      <c r="Q52" s="73"/>
      <c r="R52" s="73"/>
      <c r="S52" s="73"/>
      <c r="T52" s="73"/>
      <c r="U52" s="73"/>
      <c r="V52" s="73"/>
      <c r="W52" s="73"/>
      <c r="X52" s="73"/>
      <c r="Y52" s="73"/>
      <c r="Z52" s="73"/>
      <c r="AA52" s="73"/>
      <c r="AB52" s="73"/>
      <c r="AC52" s="73"/>
      <c r="AD52" s="47"/>
      <c r="AE52" s="47"/>
      <c r="AF52" s="73"/>
      <c r="AJ52" s="6"/>
      <c r="AW52" s="6"/>
      <c r="AX52" s="48"/>
      <c r="AY52" s="74"/>
      <c r="BB52" s="3"/>
      <c r="BC52" s="47"/>
      <c r="BD52" s="47"/>
      <c r="BE52" s="47"/>
      <c r="BF52" s="47"/>
      <c r="BG52" s="48"/>
      <c r="BH52" s="47"/>
      <c r="BI52" s="6"/>
      <c r="BJ52" s="47"/>
      <c r="BK52" s="1"/>
      <c r="BL52" s="47"/>
      <c r="BM52" s="1"/>
      <c r="BN52" s="48"/>
      <c r="BO52" s="48"/>
    </row>
    <row r="53" spans="7:67" x14ac:dyDescent="0.25">
      <c r="G53" s="75"/>
      <c r="Q53" s="73"/>
      <c r="R53" s="73"/>
      <c r="S53" s="73"/>
      <c r="T53" s="73"/>
      <c r="U53" s="73"/>
      <c r="V53" s="73"/>
      <c r="W53" s="73"/>
      <c r="X53" s="73"/>
      <c r="Y53" s="73"/>
      <c r="Z53" s="73"/>
      <c r="AA53" s="73"/>
      <c r="AB53" s="73"/>
      <c r="AC53" s="73"/>
      <c r="AD53" s="47"/>
      <c r="AE53" s="47"/>
      <c r="AF53" s="73"/>
      <c r="AJ53" s="6"/>
      <c r="AW53" s="6"/>
      <c r="AX53" s="48"/>
      <c r="AY53" s="74"/>
      <c r="BB53" s="3"/>
      <c r="BC53" s="47"/>
      <c r="BD53" s="47"/>
      <c r="BE53" s="47"/>
      <c r="BF53" s="47"/>
      <c r="BG53" s="48"/>
      <c r="BH53" s="47"/>
      <c r="BI53" s="6"/>
      <c r="BJ53" s="47"/>
      <c r="BK53" s="1"/>
      <c r="BL53" s="47"/>
      <c r="BM53" s="1"/>
      <c r="BN53" s="48"/>
      <c r="BO53" s="48"/>
    </row>
    <row r="54" spans="7:67" x14ac:dyDescent="0.25">
      <c r="G54" s="75"/>
      <c r="Q54" s="73"/>
      <c r="R54" s="73"/>
      <c r="S54" s="73"/>
      <c r="T54" s="73"/>
      <c r="U54" s="73"/>
      <c r="V54" s="73"/>
      <c r="W54" s="73"/>
      <c r="X54" s="73"/>
      <c r="Y54" s="73"/>
      <c r="Z54" s="73"/>
      <c r="AA54" s="73"/>
      <c r="AB54" s="73"/>
      <c r="AC54" s="73"/>
      <c r="AD54" s="47"/>
      <c r="AE54" s="47"/>
      <c r="AF54" s="73"/>
      <c r="AJ54" s="6"/>
      <c r="AW54" s="6"/>
      <c r="AX54" s="48"/>
      <c r="AY54" s="74"/>
      <c r="BB54" s="3"/>
      <c r="BC54" s="47"/>
      <c r="BD54" s="47"/>
      <c r="BE54" s="47"/>
      <c r="BF54" s="47"/>
      <c r="BG54" s="48"/>
      <c r="BH54" s="47"/>
      <c r="BI54" s="6"/>
      <c r="BJ54" s="47"/>
      <c r="BK54" s="1"/>
      <c r="BL54" s="47"/>
      <c r="BM54" s="1"/>
      <c r="BN54" s="48"/>
      <c r="BO54" s="48"/>
    </row>
    <row r="55" spans="7:67" x14ac:dyDescent="0.25">
      <c r="G55" s="75"/>
      <c r="Q55" s="73"/>
      <c r="R55" s="73"/>
      <c r="S55" s="73"/>
      <c r="T55" s="73"/>
      <c r="U55" s="73"/>
      <c r="V55" s="73"/>
      <c r="W55" s="73"/>
      <c r="X55" s="73"/>
      <c r="Y55" s="73"/>
      <c r="Z55" s="73"/>
      <c r="AA55" s="73"/>
      <c r="AB55" s="73"/>
      <c r="AC55" s="73"/>
      <c r="AD55" s="47"/>
      <c r="AE55" s="47"/>
      <c r="AF55" s="73"/>
      <c r="AJ55" s="6"/>
      <c r="AW55" s="6"/>
      <c r="AX55" s="48"/>
      <c r="AY55" s="74"/>
      <c r="BB55" s="3"/>
      <c r="BC55" s="47"/>
      <c r="BD55" s="47"/>
      <c r="BE55" s="47"/>
      <c r="BF55" s="47"/>
      <c r="BG55" s="48"/>
      <c r="BH55" s="47"/>
      <c r="BI55" s="6"/>
      <c r="BJ55" s="47"/>
      <c r="BK55" s="1"/>
      <c r="BL55" s="47"/>
      <c r="BM55" s="1"/>
      <c r="BN55" s="48"/>
      <c r="BO55" s="48"/>
    </row>
    <row r="56" spans="7:67" x14ac:dyDescent="0.25">
      <c r="G56" s="75"/>
      <c r="Q56" s="73"/>
      <c r="R56" s="73"/>
      <c r="S56" s="73"/>
      <c r="T56" s="73"/>
      <c r="U56" s="73"/>
      <c r="V56" s="73"/>
      <c r="W56" s="73"/>
      <c r="X56" s="73"/>
      <c r="Y56" s="73"/>
      <c r="Z56" s="73"/>
      <c r="AA56" s="73"/>
      <c r="AB56" s="73"/>
      <c r="AC56" s="73"/>
      <c r="AD56" s="47"/>
      <c r="AE56" s="47"/>
      <c r="AF56" s="73"/>
      <c r="AJ56" s="6"/>
      <c r="AW56" s="6"/>
      <c r="AX56" s="48"/>
      <c r="AY56" s="74"/>
      <c r="BB56" s="3"/>
      <c r="BC56" s="47"/>
      <c r="BD56" s="47"/>
      <c r="BE56" s="47"/>
      <c r="BF56" s="47"/>
      <c r="BG56" s="48"/>
      <c r="BH56" s="47"/>
      <c r="BI56" s="6"/>
      <c r="BJ56" s="47"/>
      <c r="BK56" s="1"/>
      <c r="BL56" s="47"/>
      <c r="BM56" s="1"/>
      <c r="BN56" s="48"/>
      <c r="BO56" s="48"/>
    </row>
    <row r="57" spans="7:67" x14ac:dyDescent="0.25">
      <c r="G57" s="75"/>
      <c r="Q57" s="73"/>
      <c r="R57" s="73"/>
      <c r="S57" s="73"/>
      <c r="T57" s="73"/>
      <c r="U57" s="73"/>
      <c r="V57" s="73"/>
      <c r="W57" s="73"/>
      <c r="X57" s="73"/>
      <c r="Y57" s="73"/>
      <c r="Z57" s="73"/>
      <c r="AA57" s="73"/>
      <c r="AB57" s="73"/>
      <c r="AC57" s="73"/>
      <c r="AD57" s="47"/>
      <c r="AE57" s="47"/>
      <c r="AF57" s="73"/>
      <c r="AJ57" s="6"/>
      <c r="AW57" s="6"/>
      <c r="AX57" s="48"/>
      <c r="AY57" s="74"/>
      <c r="BB57" s="3"/>
      <c r="BC57" s="47"/>
      <c r="BD57" s="47"/>
      <c r="BE57" s="47"/>
      <c r="BF57" s="47"/>
      <c r="BG57" s="48"/>
      <c r="BH57" s="47"/>
      <c r="BI57" s="6"/>
      <c r="BJ57" s="47"/>
      <c r="BK57" s="1"/>
      <c r="BL57" s="47"/>
      <c r="BM57" s="1"/>
      <c r="BN57" s="48"/>
      <c r="BO57" s="48"/>
    </row>
    <row r="58" spans="7:67" x14ac:dyDescent="0.25">
      <c r="G58" s="75"/>
      <c r="Q58" s="73"/>
      <c r="R58" s="73"/>
      <c r="S58" s="73"/>
      <c r="T58" s="73"/>
      <c r="U58" s="73"/>
      <c r="V58" s="73"/>
      <c r="W58" s="73"/>
      <c r="X58" s="73"/>
      <c r="Y58" s="73"/>
      <c r="Z58" s="73"/>
      <c r="AA58" s="73"/>
      <c r="AB58" s="73"/>
      <c r="AC58" s="73"/>
      <c r="AD58" s="47"/>
      <c r="AE58" s="47"/>
      <c r="AF58" s="73"/>
      <c r="AJ58" s="6"/>
      <c r="AW58" s="6"/>
      <c r="AX58" s="48"/>
      <c r="AY58" s="74"/>
      <c r="BB58" s="3"/>
      <c r="BC58" s="47"/>
      <c r="BD58" s="47"/>
      <c r="BE58" s="47"/>
      <c r="BF58" s="47"/>
      <c r="BG58" s="48"/>
      <c r="BH58" s="47"/>
      <c r="BI58" s="6"/>
      <c r="BJ58" s="47"/>
      <c r="BK58" s="1"/>
      <c r="BL58" s="47"/>
      <c r="BM58" s="1"/>
      <c r="BN58" s="48"/>
      <c r="BO58" s="48"/>
    </row>
    <row r="59" spans="7:67" x14ac:dyDescent="0.25">
      <c r="G59" s="75"/>
      <c r="Q59" s="73"/>
      <c r="R59" s="73"/>
      <c r="S59" s="73"/>
      <c r="T59" s="73"/>
      <c r="U59" s="73"/>
      <c r="V59" s="73"/>
      <c r="W59" s="73"/>
      <c r="X59" s="73"/>
      <c r="Y59" s="73"/>
      <c r="Z59" s="73"/>
      <c r="AA59" s="73"/>
      <c r="AB59" s="73"/>
      <c r="AC59" s="73"/>
      <c r="AD59" s="47"/>
      <c r="AE59" s="47"/>
      <c r="AF59" s="73"/>
      <c r="AJ59" s="6"/>
      <c r="AW59" s="6"/>
      <c r="AX59" s="48"/>
      <c r="AY59" s="74"/>
      <c r="BB59" s="3"/>
      <c r="BC59" s="47"/>
      <c r="BD59" s="47"/>
      <c r="BE59" s="47"/>
      <c r="BF59" s="47"/>
      <c r="BG59" s="48"/>
      <c r="BH59" s="47"/>
      <c r="BI59" s="6"/>
      <c r="BJ59" s="47"/>
      <c r="BK59" s="1"/>
      <c r="BL59" s="47"/>
      <c r="BM59" s="1"/>
      <c r="BN59" s="48"/>
      <c r="BO59" s="48"/>
    </row>
    <row r="60" spans="7:67" x14ac:dyDescent="0.25">
      <c r="G60" s="75"/>
      <c r="Q60" s="73"/>
      <c r="R60" s="73"/>
      <c r="S60" s="73"/>
      <c r="T60" s="73"/>
      <c r="U60" s="73"/>
      <c r="V60" s="73"/>
      <c r="W60" s="73"/>
      <c r="X60" s="73"/>
      <c r="Y60" s="73"/>
      <c r="Z60" s="73"/>
      <c r="AA60" s="73"/>
      <c r="AB60" s="73"/>
      <c r="AC60" s="73"/>
      <c r="AD60" s="47"/>
      <c r="AE60" s="47"/>
      <c r="AF60" s="73"/>
      <c r="AJ60" s="6"/>
      <c r="AW60" s="6"/>
      <c r="AX60" s="48"/>
      <c r="AY60" s="74"/>
      <c r="BB60" s="3"/>
      <c r="BC60" s="47"/>
      <c r="BD60" s="47"/>
      <c r="BE60" s="47"/>
      <c r="BF60" s="47"/>
      <c r="BG60" s="48"/>
      <c r="BH60" s="47"/>
      <c r="BI60" s="6"/>
      <c r="BJ60" s="47"/>
      <c r="BK60" s="1"/>
      <c r="BL60" s="47"/>
      <c r="BM60" s="1"/>
      <c r="BN60" s="48"/>
      <c r="BO60" s="48"/>
    </row>
    <row r="61" spans="7:67" x14ac:dyDescent="0.25">
      <c r="G61" s="75"/>
      <c r="Q61" s="73"/>
      <c r="R61" s="73"/>
      <c r="S61" s="73"/>
      <c r="T61" s="73"/>
      <c r="U61" s="73"/>
      <c r="V61" s="73"/>
      <c r="W61" s="73"/>
      <c r="X61" s="73"/>
      <c r="Y61" s="73"/>
      <c r="Z61" s="73"/>
      <c r="AA61" s="73"/>
      <c r="AB61" s="73"/>
      <c r="AC61" s="73"/>
      <c r="AD61" s="47"/>
      <c r="AE61" s="47"/>
      <c r="AF61" s="73"/>
      <c r="AJ61" s="6"/>
      <c r="AW61" s="6"/>
      <c r="AX61" s="48"/>
      <c r="AY61" s="74"/>
      <c r="BB61" s="3"/>
      <c r="BC61" s="47"/>
      <c r="BD61" s="47"/>
      <c r="BE61" s="47"/>
      <c r="BF61" s="47"/>
      <c r="BG61" s="48"/>
      <c r="BH61" s="47"/>
      <c r="BI61" s="6"/>
      <c r="BJ61" s="47"/>
      <c r="BK61" s="1"/>
      <c r="BL61" s="47"/>
      <c r="BM61" s="1"/>
      <c r="BN61" s="48"/>
      <c r="BO61" s="48"/>
    </row>
    <row r="62" spans="7:67" x14ac:dyDescent="0.25">
      <c r="G62" s="75"/>
      <c r="Q62" s="73"/>
      <c r="R62" s="73"/>
      <c r="S62" s="73"/>
      <c r="T62" s="73"/>
      <c r="U62" s="73"/>
      <c r="V62" s="73"/>
      <c r="W62" s="73"/>
      <c r="X62" s="73"/>
      <c r="Y62" s="73"/>
      <c r="Z62" s="73"/>
      <c r="AA62" s="73"/>
      <c r="AB62" s="73"/>
      <c r="AC62" s="73"/>
      <c r="AD62" s="47"/>
      <c r="AE62" s="47"/>
      <c r="AF62" s="73"/>
      <c r="AJ62" s="6"/>
      <c r="AW62" s="6"/>
      <c r="AX62" s="48"/>
      <c r="AY62" s="74"/>
      <c r="BB62" s="3"/>
      <c r="BC62" s="47"/>
      <c r="BD62" s="47"/>
      <c r="BE62" s="47"/>
      <c r="BF62" s="47"/>
      <c r="BG62" s="48"/>
      <c r="BH62" s="47"/>
      <c r="BI62" s="6"/>
      <c r="BJ62" s="47"/>
      <c r="BK62" s="1"/>
      <c r="BL62" s="47"/>
      <c r="BM62" s="1"/>
      <c r="BN62" s="48"/>
      <c r="BO62" s="48"/>
    </row>
    <row r="63" spans="7:67" x14ac:dyDescent="0.25">
      <c r="G63" s="75"/>
      <c r="Q63" s="73"/>
      <c r="R63" s="73"/>
      <c r="S63" s="73"/>
      <c r="T63" s="73"/>
      <c r="U63" s="73"/>
      <c r="V63" s="73"/>
      <c r="W63" s="73"/>
      <c r="X63" s="73"/>
      <c r="Y63" s="73"/>
      <c r="Z63" s="73"/>
      <c r="AA63" s="73"/>
      <c r="AB63" s="73"/>
      <c r="AC63" s="73"/>
      <c r="AD63" s="47"/>
      <c r="AE63" s="47"/>
      <c r="AF63" s="73"/>
      <c r="AJ63" s="6"/>
      <c r="AW63" s="6"/>
      <c r="AX63" s="48"/>
      <c r="AY63" s="74"/>
      <c r="BB63" s="3"/>
      <c r="BC63" s="47"/>
      <c r="BD63" s="47"/>
      <c r="BE63" s="47"/>
      <c r="BF63" s="47"/>
      <c r="BG63" s="48"/>
      <c r="BH63" s="47"/>
      <c r="BI63" s="6"/>
      <c r="BJ63" s="47"/>
      <c r="BK63" s="1"/>
      <c r="BL63" s="47"/>
      <c r="BM63" s="1"/>
      <c r="BN63" s="48"/>
      <c r="BO63" s="48"/>
    </row>
    <row r="64" spans="7:67" x14ac:dyDescent="0.25">
      <c r="G64" s="75"/>
      <c r="Q64" s="73"/>
      <c r="R64" s="73"/>
      <c r="S64" s="73"/>
      <c r="T64" s="73"/>
      <c r="U64" s="73"/>
      <c r="V64" s="73"/>
      <c r="W64" s="73"/>
      <c r="X64" s="73"/>
      <c r="Y64" s="73"/>
      <c r="Z64" s="73"/>
      <c r="AA64" s="73"/>
      <c r="AB64" s="73"/>
      <c r="AC64" s="73"/>
      <c r="AD64" s="47"/>
      <c r="AE64" s="47"/>
      <c r="AF64" s="73"/>
      <c r="AJ64" s="6"/>
      <c r="AW64" s="6"/>
      <c r="AX64" s="48"/>
      <c r="AY64" s="74"/>
      <c r="BB64" s="3"/>
      <c r="BC64" s="47"/>
      <c r="BD64" s="47"/>
      <c r="BE64" s="47"/>
      <c r="BF64" s="47"/>
      <c r="BG64" s="48"/>
      <c r="BH64" s="47"/>
      <c r="BI64" s="6"/>
      <c r="BJ64" s="47"/>
      <c r="BK64" s="1"/>
      <c r="BL64" s="47"/>
      <c r="BM64" s="1"/>
      <c r="BN64" s="48"/>
      <c r="BO64" s="48"/>
    </row>
    <row r="65" spans="7:67" x14ac:dyDescent="0.25">
      <c r="G65" s="75"/>
      <c r="Q65" s="73"/>
      <c r="R65" s="73"/>
      <c r="S65" s="73"/>
      <c r="T65" s="73"/>
      <c r="U65" s="73"/>
      <c r="V65" s="73"/>
      <c r="W65" s="73"/>
      <c r="X65" s="73"/>
      <c r="Y65" s="73"/>
      <c r="Z65" s="73"/>
      <c r="AA65" s="73"/>
      <c r="AB65" s="73"/>
      <c r="AC65" s="73"/>
      <c r="AD65" s="47"/>
      <c r="AE65" s="47"/>
      <c r="AF65" s="73"/>
      <c r="AJ65" s="6"/>
      <c r="AW65" s="6"/>
      <c r="AX65" s="48"/>
      <c r="AY65" s="74"/>
      <c r="BB65" s="3"/>
      <c r="BC65" s="47"/>
      <c r="BD65" s="47"/>
      <c r="BE65" s="47"/>
      <c r="BF65" s="47"/>
      <c r="BG65" s="48"/>
      <c r="BH65" s="47"/>
      <c r="BI65" s="6"/>
      <c r="BJ65" s="47"/>
      <c r="BK65" s="1"/>
      <c r="BL65" s="47"/>
      <c r="BM65" s="1"/>
      <c r="BN65" s="48"/>
      <c r="BO65" s="48"/>
    </row>
    <row r="66" spans="7:67" x14ac:dyDescent="0.25">
      <c r="G66" s="75"/>
      <c r="Q66" s="73"/>
      <c r="R66" s="73"/>
      <c r="S66" s="73"/>
      <c r="T66" s="73"/>
      <c r="U66" s="73"/>
      <c r="V66" s="73"/>
      <c r="W66" s="73"/>
      <c r="X66" s="73"/>
      <c r="Y66" s="73"/>
      <c r="Z66" s="73"/>
      <c r="AA66" s="73"/>
      <c r="AB66" s="73"/>
      <c r="AC66" s="73"/>
      <c r="AD66" s="47"/>
      <c r="AE66" s="47"/>
      <c r="AF66" s="73"/>
      <c r="AJ66" s="6"/>
      <c r="AW66" s="6"/>
      <c r="AX66" s="48"/>
      <c r="AY66" s="74"/>
      <c r="BB66" s="3"/>
      <c r="BC66" s="47"/>
      <c r="BD66" s="47"/>
      <c r="BE66" s="47"/>
      <c r="BF66" s="47"/>
      <c r="BG66" s="48"/>
      <c r="BH66" s="47"/>
      <c r="BI66" s="6"/>
      <c r="BJ66" s="47"/>
      <c r="BK66" s="1"/>
      <c r="BL66" s="47"/>
      <c r="BM66" s="1"/>
      <c r="BN66" s="48"/>
      <c r="BO66" s="48"/>
    </row>
    <row r="67" spans="7:67" x14ac:dyDescent="0.25">
      <c r="G67" s="75"/>
      <c r="Q67" s="73"/>
      <c r="R67" s="73"/>
      <c r="S67" s="73"/>
      <c r="T67" s="73"/>
      <c r="U67" s="73"/>
      <c r="V67" s="73"/>
      <c r="W67" s="73"/>
      <c r="X67" s="73"/>
      <c r="Y67" s="73"/>
      <c r="Z67" s="73"/>
      <c r="AA67" s="73"/>
      <c r="AB67" s="73"/>
      <c r="AC67" s="73"/>
      <c r="AD67" s="47"/>
      <c r="AE67" s="47"/>
      <c r="AF67" s="73"/>
      <c r="AJ67" s="6"/>
      <c r="AW67" s="6"/>
      <c r="AX67" s="48"/>
      <c r="AY67" s="74"/>
      <c r="BB67" s="3"/>
      <c r="BC67" s="47"/>
      <c r="BD67" s="47"/>
      <c r="BE67" s="47"/>
      <c r="BF67" s="47"/>
      <c r="BG67" s="48"/>
      <c r="BH67" s="47"/>
      <c r="BI67" s="6"/>
      <c r="BJ67" s="47"/>
      <c r="BK67" s="1"/>
      <c r="BL67" s="47"/>
      <c r="BM67" s="1"/>
      <c r="BN67" s="48"/>
      <c r="BO67" s="48"/>
    </row>
    <row r="68" spans="7:67" x14ac:dyDescent="0.25">
      <c r="G68" s="75"/>
      <c r="Q68" s="73"/>
      <c r="R68" s="73"/>
      <c r="S68" s="73"/>
      <c r="T68" s="73"/>
      <c r="U68" s="73"/>
      <c r="V68" s="73"/>
      <c r="W68" s="73"/>
      <c r="X68" s="73"/>
      <c r="Y68" s="73"/>
      <c r="Z68" s="73"/>
      <c r="AA68" s="73"/>
      <c r="AB68" s="73"/>
      <c r="AC68" s="73"/>
      <c r="AD68" s="47"/>
      <c r="AE68" s="47"/>
      <c r="AF68" s="73"/>
      <c r="AJ68" s="6"/>
      <c r="AW68" s="6"/>
      <c r="AX68" s="48"/>
      <c r="AY68" s="74"/>
      <c r="BB68" s="3"/>
      <c r="BC68" s="47"/>
      <c r="BD68" s="47"/>
      <c r="BE68" s="47"/>
      <c r="BF68" s="47"/>
      <c r="BG68" s="48"/>
      <c r="BH68" s="47"/>
      <c r="BI68" s="6"/>
      <c r="BJ68" s="47"/>
      <c r="BK68" s="1"/>
      <c r="BL68" s="47"/>
      <c r="BM68" s="1"/>
      <c r="BN68" s="48"/>
      <c r="BO68" s="48"/>
    </row>
    <row r="69" spans="7:67" x14ac:dyDescent="0.25">
      <c r="G69" s="75"/>
      <c r="Q69" s="73"/>
      <c r="R69" s="73"/>
      <c r="S69" s="73"/>
      <c r="T69" s="73"/>
      <c r="U69" s="73"/>
      <c r="V69" s="73"/>
      <c r="W69" s="73"/>
      <c r="X69" s="73"/>
      <c r="Y69" s="73"/>
      <c r="Z69" s="73"/>
      <c r="AA69" s="73"/>
      <c r="AB69" s="73"/>
      <c r="AC69" s="73"/>
      <c r="AD69" s="47"/>
      <c r="AE69" s="47"/>
      <c r="AF69" s="73"/>
      <c r="AJ69" s="6"/>
      <c r="AW69" s="6"/>
      <c r="AX69" s="48"/>
      <c r="AY69" s="74"/>
      <c r="BB69" s="3"/>
      <c r="BC69" s="47"/>
      <c r="BD69" s="47"/>
      <c r="BE69" s="47"/>
      <c r="BF69" s="47"/>
      <c r="BG69" s="48"/>
      <c r="BH69" s="47"/>
      <c r="BI69" s="6"/>
      <c r="BJ69" s="47"/>
      <c r="BK69" s="1"/>
      <c r="BL69" s="47"/>
      <c r="BM69" s="1"/>
      <c r="BN69" s="48"/>
      <c r="BO69" s="48"/>
    </row>
    <row r="70" spans="7:67" x14ac:dyDescent="0.25">
      <c r="G70" s="75"/>
      <c r="Q70" s="73"/>
      <c r="R70" s="73"/>
      <c r="S70" s="73"/>
      <c r="T70" s="73"/>
      <c r="U70" s="73"/>
      <c r="V70" s="73"/>
      <c r="W70" s="73"/>
      <c r="X70" s="73"/>
      <c r="Y70" s="73"/>
      <c r="Z70" s="73"/>
      <c r="AA70" s="73"/>
      <c r="AB70" s="73"/>
      <c r="AC70" s="73"/>
      <c r="AD70" s="47"/>
      <c r="AE70" s="47"/>
      <c r="AF70" s="73"/>
      <c r="AJ70" s="6"/>
      <c r="AW70" s="6"/>
      <c r="AX70" s="48"/>
      <c r="AY70" s="74"/>
      <c r="BB70" s="3"/>
      <c r="BC70" s="47"/>
      <c r="BD70" s="47"/>
      <c r="BE70" s="47"/>
      <c r="BF70" s="47"/>
      <c r="BG70" s="48"/>
      <c r="BH70" s="47"/>
      <c r="BI70" s="6"/>
      <c r="BJ70" s="47"/>
      <c r="BK70" s="1"/>
      <c r="BL70" s="47"/>
      <c r="BM70" s="1"/>
      <c r="BN70" s="48"/>
      <c r="BO70" s="48"/>
    </row>
    <row r="71" spans="7:67" x14ac:dyDescent="0.25">
      <c r="G71" s="75"/>
      <c r="Q71" s="73"/>
      <c r="R71" s="73"/>
      <c r="S71" s="73"/>
      <c r="T71" s="73"/>
      <c r="U71" s="73"/>
      <c r="V71" s="73"/>
      <c r="W71" s="73"/>
      <c r="X71" s="73"/>
      <c r="Y71" s="73"/>
      <c r="Z71" s="73"/>
      <c r="AA71" s="73"/>
      <c r="AB71" s="73"/>
      <c r="AC71" s="73"/>
      <c r="AD71" s="47"/>
      <c r="AE71" s="47"/>
      <c r="AF71" s="73"/>
      <c r="AJ71" s="6"/>
      <c r="AW71" s="6"/>
      <c r="AX71" s="48"/>
      <c r="AY71" s="74"/>
      <c r="BB71" s="3"/>
      <c r="BC71" s="47"/>
      <c r="BD71" s="47"/>
      <c r="BE71" s="47"/>
      <c r="BF71" s="47"/>
      <c r="BG71" s="48"/>
      <c r="BH71" s="47"/>
      <c r="BI71" s="6"/>
      <c r="BJ71" s="47"/>
      <c r="BK71" s="1"/>
      <c r="BL71" s="47"/>
      <c r="BM71" s="1"/>
      <c r="BN71" s="48"/>
      <c r="BO71" s="48"/>
    </row>
    <row r="72" spans="7:67" x14ac:dyDescent="0.25">
      <c r="G72" s="75"/>
      <c r="Q72" s="73"/>
      <c r="R72" s="73"/>
      <c r="S72" s="73"/>
      <c r="T72" s="73"/>
      <c r="U72" s="73"/>
      <c r="V72" s="73"/>
      <c r="W72" s="73"/>
      <c r="X72" s="73"/>
      <c r="Y72" s="73"/>
      <c r="Z72" s="73"/>
      <c r="AA72" s="73"/>
      <c r="AB72" s="73"/>
      <c r="AC72" s="73"/>
      <c r="AD72" s="47"/>
      <c r="AE72" s="47"/>
      <c r="AF72" s="73"/>
      <c r="AJ72" s="6"/>
      <c r="AW72" s="6"/>
      <c r="AX72" s="48"/>
      <c r="AY72" s="74"/>
      <c r="BB72" s="3"/>
      <c r="BC72" s="47"/>
      <c r="BD72" s="47"/>
      <c r="BE72" s="47"/>
      <c r="BF72" s="47"/>
      <c r="BG72" s="48"/>
      <c r="BH72" s="47"/>
      <c r="BI72" s="6"/>
      <c r="BJ72" s="47"/>
      <c r="BK72" s="1"/>
      <c r="BL72" s="47"/>
      <c r="BM72" s="1"/>
      <c r="BN72" s="48"/>
      <c r="BO72" s="48"/>
    </row>
    <row r="73" spans="7:67" x14ac:dyDescent="0.25">
      <c r="G73" s="75"/>
      <c r="Q73" s="73"/>
      <c r="R73" s="73"/>
      <c r="S73" s="73"/>
      <c r="T73" s="73"/>
      <c r="U73" s="73"/>
      <c r="V73" s="73"/>
      <c r="W73" s="73"/>
      <c r="X73" s="73"/>
      <c r="Y73" s="73"/>
      <c r="Z73" s="73"/>
      <c r="AA73" s="73"/>
      <c r="AB73" s="73"/>
      <c r="AC73" s="73"/>
      <c r="AD73" s="47"/>
      <c r="AE73" s="47"/>
      <c r="AF73" s="73"/>
      <c r="AJ73" s="6"/>
      <c r="AW73" s="6"/>
      <c r="AX73" s="48"/>
      <c r="AY73" s="74"/>
      <c r="BB73" s="3"/>
      <c r="BC73" s="47"/>
      <c r="BD73" s="47"/>
      <c r="BE73" s="47"/>
      <c r="BF73" s="47"/>
      <c r="BG73" s="48"/>
      <c r="BH73" s="47"/>
      <c r="BI73" s="6"/>
      <c r="BJ73" s="47"/>
      <c r="BK73" s="1"/>
      <c r="BL73" s="47"/>
      <c r="BM73" s="1"/>
      <c r="BN73" s="48"/>
      <c r="BO73" s="48"/>
    </row>
    <row r="74" spans="7:67" x14ac:dyDescent="0.25">
      <c r="G74" s="75"/>
      <c r="Q74" s="73"/>
      <c r="R74" s="73"/>
      <c r="S74" s="73"/>
      <c r="T74" s="73"/>
      <c r="U74" s="73"/>
      <c r="V74" s="73"/>
      <c r="W74" s="73"/>
      <c r="X74" s="73"/>
      <c r="Y74" s="73"/>
      <c r="Z74" s="73"/>
      <c r="AA74" s="73"/>
      <c r="AB74" s="73"/>
      <c r="AC74" s="73"/>
      <c r="AD74" s="47"/>
      <c r="AE74" s="47"/>
      <c r="AF74" s="73"/>
      <c r="AJ74" s="6"/>
      <c r="AW74" s="6"/>
      <c r="AX74" s="48"/>
      <c r="AY74" s="74"/>
      <c r="BB74" s="3"/>
      <c r="BC74" s="47"/>
      <c r="BD74" s="47"/>
      <c r="BE74" s="47"/>
      <c r="BF74" s="47"/>
      <c r="BG74" s="48"/>
      <c r="BH74" s="47"/>
      <c r="BI74" s="6"/>
      <c r="BJ74" s="47"/>
      <c r="BK74" s="1"/>
      <c r="BL74" s="47"/>
      <c r="BM74" s="1"/>
      <c r="BN74" s="48"/>
      <c r="BO74" s="48"/>
    </row>
    <row r="75" spans="7:67" x14ac:dyDescent="0.25">
      <c r="G75" s="75"/>
      <c r="Q75" s="73"/>
      <c r="R75" s="73"/>
      <c r="S75" s="73"/>
      <c r="T75" s="73"/>
      <c r="U75" s="73"/>
      <c r="V75" s="73"/>
      <c r="W75" s="73"/>
      <c r="X75" s="73"/>
      <c r="Y75" s="73"/>
      <c r="Z75" s="73"/>
      <c r="AA75" s="73"/>
      <c r="AB75" s="73"/>
      <c r="AC75" s="73"/>
      <c r="AD75" s="47"/>
      <c r="AE75" s="47"/>
      <c r="AF75" s="73"/>
      <c r="AJ75" s="6"/>
      <c r="AW75" s="6"/>
      <c r="AX75" s="48"/>
      <c r="AY75" s="74"/>
      <c r="BB75" s="3"/>
      <c r="BC75" s="47"/>
      <c r="BD75" s="47"/>
      <c r="BE75" s="47"/>
      <c r="BF75" s="47"/>
      <c r="BG75" s="48"/>
      <c r="BH75" s="47"/>
      <c r="BI75" s="6"/>
      <c r="BJ75" s="47"/>
      <c r="BK75" s="1"/>
      <c r="BL75" s="47"/>
      <c r="BM75" s="1"/>
      <c r="BN75" s="48"/>
      <c r="BO75" s="48"/>
    </row>
    <row r="76" spans="7:67" x14ac:dyDescent="0.25">
      <c r="G76" s="75"/>
      <c r="Q76" s="73"/>
      <c r="R76" s="73"/>
      <c r="S76" s="73"/>
      <c r="T76" s="73"/>
      <c r="U76" s="73"/>
      <c r="V76" s="73"/>
      <c r="W76" s="73"/>
      <c r="X76" s="73"/>
      <c r="Y76" s="73"/>
      <c r="Z76" s="73"/>
      <c r="AA76" s="73"/>
      <c r="AB76" s="73"/>
      <c r="AC76" s="73"/>
      <c r="AD76" s="47"/>
      <c r="AE76" s="47"/>
      <c r="AF76" s="73"/>
      <c r="AJ76" s="6"/>
      <c r="AW76" s="6"/>
      <c r="AX76" s="48"/>
      <c r="AY76" s="74"/>
      <c r="BB76" s="3"/>
      <c r="BC76" s="47"/>
      <c r="BD76" s="47"/>
      <c r="BE76" s="47"/>
      <c r="BF76" s="47"/>
      <c r="BG76" s="48"/>
      <c r="BH76" s="47"/>
      <c r="BI76" s="6"/>
      <c r="BJ76" s="47"/>
      <c r="BK76" s="1"/>
      <c r="BL76" s="47"/>
      <c r="BM76" s="1"/>
      <c r="BN76" s="48"/>
      <c r="BO76" s="48"/>
    </row>
    <row r="77" spans="7:67" x14ac:dyDescent="0.25">
      <c r="G77" s="75"/>
      <c r="Q77" s="73"/>
      <c r="R77" s="73"/>
      <c r="S77" s="73"/>
      <c r="T77" s="73"/>
      <c r="U77" s="73"/>
      <c r="V77" s="73"/>
      <c r="W77" s="73"/>
      <c r="X77" s="73"/>
      <c r="Y77" s="73"/>
      <c r="Z77" s="73"/>
      <c r="AA77" s="73"/>
      <c r="AB77" s="73"/>
      <c r="AC77" s="73"/>
      <c r="AD77" s="47"/>
      <c r="AE77" s="47"/>
      <c r="AF77" s="73"/>
      <c r="AJ77" s="6"/>
      <c r="AW77" s="6"/>
      <c r="AX77" s="48"/>
      <c r="AY77" s="74"/>
      <c r="BB77" s="3"/>
      <c r="BC77" s="47"/>
      <c r="BD77" s="47"/>
      <c r="BE77" s="47"/>
      <c r="BF77" s="47"/>
      <c r="BG77" s="48"/>
      <c r="BH77" s="47"/>
      <c r="BI77" s="6"/>
      <c r="BJ77" s="47"/>
      <c r="BK77" s="1"/>
      <c r="BL77" s="47"/>
      <c r="BM77" s="1"/>
      <c r="BN77" s="48"/>
      <c r="BO77" s="48"/>
    </row>
    <row r="78" spans="7:67" x14ac:dyDescent="0.25">
      <c r="G78" s="75"/>
      <c r="Q78" s="73"/>
      <c r="R78" s="73"/>
      <c r="S78" s="73"/>
      <c r="T78" s="73"/>
      <c r="U78" s="73"/>
      <c r="V78" s="73"/>
      <c r="W78" s="73"/>
      <c r="X78" s="73"/>
      <c r="Y78" s="73"/>
      <c r="Z78" s="73"/>
      <c r="AA78" s="73"/>
      <c r="AB78" s="73"/>
      <c r="AC78" s="73"/>
      <c r="AD78" s="47"/>
      <c r="AE78" s="47"/>
      <c r="AF78" s="73"/>
      <c r="AJ78" s="6"/>
      <c r="AW78" s="6"/>
      <c r="AX78" s="48"/>
      <c r="AY78" s="74"/>
      <c r="BB78" s="3"/>
      <c r="BC78" s="47"/>
      <c r="BD78" s="47"/>
      <c r="BE78" s="47"/>
      <c r="BF78" s="47"/>
      <c r="BG78" s="48"/>
      <c r="BH78" s="47"/>
      <c r="BI78" s="6"/>
      <c r="BJ78" s="47"/>
      <c r="BK78" s="1"/>
      <c r="BL78" s="47"/>
      <c r="BM78" s="1"/>
      <c r="BN78" s="48"/>
      <c r="BO78" s="48"/>
    </row>
    <row r="79" spans="7:67" x14ac:dyDescent="0.25">
      <c r="G79" s="75"/>
      <c r="Q79" s="73"/>
      <c r="R79" s="73"/>
      <c r="S79" s="73"/>
      <c r="T79" s="73"/>
      <c r="U79" s="73"/>
      <c r="V79" s="73"/>
      <c r="W79" s="73"/>
      <c r="X79" s="73"/>
      <c r="Y79" s="73"/>
      <c r="Z79" s="73"/>
      <c r="AA79" s="73"/>
      <c r="AB79" s="73"/>
      <c r="AC79" s="73"/>
      <c r="AD79" s="47"/>
      <c r="AE79" s="47"/>
      <c r="AF79" s="73"/>
      <c r="AJ79" s="6"/>
      <c r="AW79" s="6"/>
      <c r="AX79" s="48"/>
      <c r="AY79" s="74"/>
      <c r="BB79" s="3"/>
      <c r="BC79" s="47"/>
      <c r="BD79" s="47"/>
      <c r="BE79" s="47"/>
      <c r="BF79" s="47"/>
      <c r="BG79" s="48"/>
      <c r="BH79" s="47"/>
      <c r="BI79" s="6"/>
      <c r="BJ79" s="47"/>
      <c r="BK79" s="1"/>
      <c r="BL79" s="47"/>
      <c r="BM79" s="1"/>
      <c r="BN79" s="48"/>
      <c r="BO79" s="48"/>
    </row>
    <row r="80" spans="7:67" x14ac:dyDescent="0.25">
      <c r="G80" s="75"/>
      <c r="Q80" s="73"/>
      <c r="R80" s="73"/>
      <c r="S80" s="73"/>
      <c r="T80" s="73"/>
      <c r="U80" s="73"/>
      <c r="V80" s="73"/>
      <c r="W80" s="73"/>
      <c r="X80" s="73"/>
      <c r="Y80" s="73"/>
      <c r="Z80" s="73"/>
      <c r="AA80" s="73"/>
      <c r="AB80" s="73"/>
      <c r="AC80" s="73"/>
      <c r="AD80" s="47"/>
      <c r="AE80" s="47"/>
      <c r="AF80" s="73"/>
      <c r="AJ80" s="6"/>
      <c r="AW80" s="6"/>
      <c r="AX80" s="48"/>
      <c r="AY80" s="74"/>
      <c r="BB80" s="3"/>
      <c r="BC80" s="47"/>
      <c r="BD80" s="47"/>
      <c r="BE80" s="47"/>
      <c r="BF80" s="47"/>
      <c r="BG80" s="48"/>
      <c r="BH80" s="47"/>
      <c r="BI80" s="6"/>
      <c r="BJ80" s="47"/>
      <c r="BK80" s="1"/>
      <c r="BL80" s="47"/>
      <c r="BM80" s="1"/>
      <c r="BN80" s="48"/>
      <c r="BO80" s="48"/>
    </row>
    <row r="81" spans="7:67" x14ac:dyDescent="0.25">
      <c r="G81" s="75"/>
      <c r="Q81" s="73"/>
      <c r="R81" s="73"/>
      <c r="S81" s="73"/>
      <c r="T81" s="73"/>
      <c r="U81" s="73"/>
      <c r="V81" s="73"/>
      <c r="W81" s="73"/>
      <c r="X81" s="73"/>
      <c r="Y81" s="73"/>
      <c r="Z81" s="73"/>
      <c r="AA81" s="73"/>
      <c r="AB81" s="73"/>
      <c r="AC81" s="73"/>
      <c r="AD81" s="47"/>
      <c r="AE81" s="47"/>
      <c r="AF81" s="73"/>
      <c r="AJ81" s="6"/>
      <c r="AW81" s="6"/>
      <c r="AX81" s="48"/>
      <c r="AY81" s="74"/>
      <c r="BB81" s="3"/>
      <c r="BC81" s="47"/>
      <c r="BD81" s="47"/>
      <c r="BE81" s="47"/>
      <c r="BF81" s="47"/>
      <c r="BG81" s="48"/>
      <c r="BH81" s="47"/>
      <c r="BI81" s="6"/>
      <c r="BJ81" s="47"/>
      <c r="BK81" s="1"/>
      <c r="BL81" s="47"/>
      <c r="BM81" s="1"/>
      <c r="BN81" s="48"/>
      <c r="BO81" s="48"/>
    </row>
    <row r="82" spans="7:67" x14ac:dyDescent="0.25">
      <c r="G82" s="75"/>
      <c r="Q82" s="73"/>
      <c r="R82" s="73"/>
      <c r="S82" s="73"/>
      <c r="T82" s="73"/>
      <c r="U82" s="73"/>
      <c r="V82" s="73"/>
      <c r="W82" s="73"/>
      <c r="X82" s="73"/>
      <c r="Y82" s="73"/>
      <c r="Z82" s="73"/>
      <c r="AA82" s="73"/>
      <c r="AB82" s="73"/>
      <c r="AC82" s="73"/>
      <c r="AD82" s="47"/>
      <c r="AE82" s="47"/>
      <c r="AF82" s="73"/>
      <c r="AJ82" s="6"/>
      <c r="AW82" s="6"/>
      <c r="AX82" s="48"/>
      <c r="AY82" s="74"/>
      <c r="BB82" s="3"/>
      <c r="BC82" s="47"/>
      <c r="BD82" s="47"/>
      <c r="BE82" s="47"/>
      <c r="BF82" s="47"/>
      <c r="BG82" s="48"/>
      <c r="BH82" s="47"/>
      <c r="BI82" s="6"/>
      <c r="BJ82" s="47"/>
      <c r="BK82" s="1"/>
      <c r="BL82" s="47"/>
      <c r="BM82" s="1"/>
      <c r="BN82" s="48"/>
      <c r="BO82" s="48"/>
    </row>
    <row r="83" spans="7:67" x14ac:dyDescent="0.25">
      <c r="G83" s="75"/>
      <c r="Q83" s="73"/>
      <c r="R83" s="73"/>
      <c r="S83" s="73"/>
      <c r="T83" s="73"/>
      <c r="U83" s="73"/>
      <c r="V83" s="73"/>
      <c r="W83" s="73"/>
      <c r="X83" s="73"/>
      <c r="Y83" s="73"/>
      <c r="Z83" s="73"/>
      <c r="AA83" s="73"/>
      <c r="AB83" s="73"/>
      <c r="AC83" s="73"/>
      <c r="AD83" s="47"/>
      <c r="AE83" s="47"/>
      <c r="AF83" s="73"/>
      <c r="AJ83" s="6"/>
      <c r="AW83" s="6"/>
      <c r="AX83" s="48"/>
      <c r="AY83" s="74"/>
      <c r="BB83" s="3"/>
      <c r="BC83" s="47"/>
      <c r="BD83" s="47"/>
      <c r="BE83" s="47"/>
      <c r="BF83" s="47"/>
      <c r="BG83" s="48"/>
      <c r="BH83" s="47"/>
      <c r="BI83" s="6"/>
      <c r="BJ83" s="47"/>
      <c r="BK83" s="1"/>
      <c r="BL83" s="47"/>
      <c r="BM83" s="1"/>
      <c r="BN83" s="48"/>
      <c r="BO83" s="48"/>
    </row>
    <row r="84" spans="7:67" x14ac:dyDescent="0.25">
      <c r="G84" s="75"/>
      <c r="Q84" s="73"/>
      <c r="R84" s="73"/>
      <c r="S84" s="73"/>
      <c r="T84" s="73"/>
      <c r="U84" s="73"/>
      <c r="V84" s="73"/>
      <c r="W84" s="73"/>
      <c r="X84" s="73"/>
      <c r="Y84" s="73"/>
      <c r="Z84" s="73"/>
      <c r="AA84" s="73"/>
      <c r="AB84" s="73"/>
      <c r="AC84" s="73"/>
      <c r="AD84" s="47"/>
      <c r="AE84" s="47"/>
      <c r="AF84" s="73"/>
      <c r="AJ84" s="6"/>
      <c r="AW84" s="6"/>
      <c r="AX84" s="48"/>
      <c r="AY84" s="74"/>
      <c r="BB84" s="3"/>
      <c r="BC84" s="47"/>
      <c r="BD84" s="47"/>
      <c r="BE84" s="47"/>
      <c r="BF84" s="47"/>
      <c r="BG84" s="48"/>
      <c r="BH84" s="47"/>
      <c r="BI84" s="6"/>
      <c r="BJ84" s="47"/>
      <c r="BK84" s="1"/>
      <c r="BL84" s="47"/>
      <c r="BM84" s="1"/>
      <c r="BN84" s="48"/>
      <c r="BO84" s="48"/>
    </row>
    <row r="85" spans="7:67" x14ac:dyDescent="0.25">
      <c r="G85" s="75"/>
      <c r="Q85" s="73"/>
      <c r="R85" s="73"/>
      <c r="S85" s="73"/>
      <c r="T85" s="73"/>
      <c r="U85" s="73"/>
      <c r="V85" s="73"/>
      <c r="W85" s="73"/>
      <c r="X85" s="73"/>
      <c r="Y85" s="73"/>
      <c r="Z85" s="73"/>
      <c r="AA85" s="73"/>
      <c r="AB85" s="73"/>
      <c r="AC85" s="73"/>
      <c r="AD85" s="47"/>
      <c r="AE85" s="47"/>
      <c r="AF85" s="73"/>
      <c r="AJ85" s="6"/>
      <c r="AW85" s="6"/>
      <c r="AX85" s="48"/>
      <c r="AY85" s="74"/>
      <c r="BB85" s="3"/>
      <c r="BC85" s="47"/>
      <c r="BD85" s="47"/>
      <c r="BE85" s="47"/>
      <c r="BF85" s="47"/>
      <c r="BG85" s="48"/>
      <c r="BH85" s="47"/>
      <c r="BI85" s="6"/>
      <c r="BJ85" s="47"/>
      <c r="BK85" s="1"/>
      <c r="BL85" s="47"/>
      <c r="BM85" s="1"/>
      <c r="BN85" s="48"/>
      <c r="BO85" s="48"/>
    </row>
    <row r="86" spans="7:67" x14ac:dyDescent="0.25">
      <c r="G86" s="75"/>
      <c r="Q86" s="73"/>
      <c r="R86" s="73"/>
      <c r="S86" s="73"/>
      <c r="T86" s="73"/>
      <c r="U86" s="73"/>
      <c r="V86" s="73"/>
      <c r="W86" s="73"/>
      <c r="X86" s="73"/>
      <c r="Y86" s="73"/>
      <c r="Z86" s="73"/>
      <c r="AA86" s="73"/>
      <c r="AB86" s="73"/>
      <c r="AC86" s="73"/>
      <c r="AD86" s="47"/>
      <c r="AE86" s="47"/>
      <c r="AF86" s="73"/>
      <c r="AJ86" s="6"/>
      <c r="AW86" s="6"/>
      <c r="AX86" s="48"/>
      <c r="AY86" s="74"/>
      <c r="BB86" s="3"/>
      <c r="BC86" s="47"/>
      <c r="BD86" s="47"/>
      <c r="BE86" s="47"/>
      <c r="BF86" s="47"/>
      <c r="BG86" s="48"/>
      <c r="BH86" s="47"/>
      <c r="BI86" s="6"/>
      <c r="BJ86" s="47"/>
      <c r="BK86" s="1"/>
      <c r="BL86" s="47"/>
      <c r="BM86" s="1"/>
      <c r="BN86" s="48"/>
      <c r="BO86" s="48"/>
    </row>
    <row r="87" spans="7:67" x14ac:dyDescent="0.25">
      <c r="G87" s="75"/>
      <c r="Q87" s="73"/>
      <c r="R87" s="73"/>
      <c r="S87" s="73"/>
      <c r="T87" s="73"/>
      <c r="U87" s="73"/>
      <c r="V87" s="73"/>
      <c r="W87" s="73"/>
      <c r="X87" s="73"/>
      <c r="Y87" s="73"/>
      <c r="Z87" s="73"/>
      <c r="AA87" s="73"/>
      <c r="AB87" s="73"/>
      <c r="AC87" s="73"/>
      <c r="AD87" s="47"/>
      <c r="AE87" s="47"/>
      <c r="AF87" s="73"/>
      <c r="AJ87" s="6"/>
      <c r="AW87" s="6"/>
      <c r="AX87" s="48"/>
      <c r="AY87" s="74"/>
      <c r="BB87" s="3"/>
      <c r="BC87" s="47"/>
      <c r="BD87" s="47"/>
      <c r="BE87" s="47"/>
      <c r="BF87" s="47"/>
      <c r="BG87" s="48"/>
      <c r="BH87" s="47"/>
      <c r="BI87" s="6"/>
      <c r="BJ87" s="47"/>
      <c r="BK87" s="1"/>
      <c r="BL87" s="47"/>
      <c r="BM87" s="1"/>
      <c r="BN87" s="48"/>
      <c r="BO87" s="48"/>
    </row>
    <row r="88" spans="7:67" x14ac:dyDescent="0.25">
      <c r="G88" s="75"/>
      <c r="Q88" s="73"/>
      <c r="R88" s="73"/>
      <c r="S88" s="73"/>
      <c r="T88" s="73"/>
      <c r="U88" s="73"/>
      <c r="V88" s="73"/>
      <c r="W88" s="73"/>
      <c r="X88" s="73"/>
      <c r="Y88" s="73"/>
      <c r="Z88" s="73"/>
      <c r="AA88" s="73"/>
      <c r="AB88" s="73"/>
      <c r="AC88" s="73"/>
      <c r="AD88" s="47"/>
      <c r="AE88" s="47"/>
      <c r="AF88" s="73"/>
      <c r="AJ88" s="6"/>
      <c r="AW88" s="6"/>
      <c r="AX88" s="48"/>
      <c r="AY88" s="74"/>
      <c r="BB88" s="3"/>
      <c r="BC88" s="47"/>
      <c r="BD88" s="47"/>
      <c r="BE88" s="47"/>
      <c r="BF88" s="47"/>
      <c r="BG88" s="48"/>
      <c r="BH88" s="47"/>
      <c r="BI88" s="6"/>
      <c r="BJ88" s="47"/>
      <c r="BK88" s="1"/>
      <c r="BL88" s="47"/>
      <c r="BM88" s="1"/>
      <c r="BN88" s="48"/>
      <c r="BO88" s="48"/>
    </row>
    <row r="89" spans="7:67" x14ac:dyDescent="0.25">
      <c r="G89" s="75"/>
      <c r="Q89" s="73"/>
      <c r="R89" s="73"/>
      <c r="S89" s="73"/>
      <c r="T89" s="73"/>
      <c r="U89" s="73"/>
      <c r="V89" s="73"/>
      <c r="W89" s="73"/>
      <c r="X89" s="73"/>
      <c r="Y89" s="73"/>
      <c r="Z89" s="73"/>
      <c r="AA89" s="73"/>
      <c r="AB89" s="73"/>
      <c r="AC89" s="73"/>
      <c r="AD89" s="47"/>
      <c r="AE89" s="47"/>
      <c r="AF89" s="73"/>
      <c r="AJ89" s="6"/>
      <c r="AW89" s="6"/>
      <c r="AX89" s="48"/>
      <c r="AY89" s="74"/>
      <c r="BB89" s="3"/>
      <c r="BC89" s="47"/>
      <c r="BD89" s="47"/>
      <c r="BE89" s="47"/>
      <c r="BF89" s="47"/>
      <c r="BG89" s="48"/>
      <c r="BH89" s="47"/>
      <c r="BI89" s="6"/>
      <c r="BJ89" s="47"/>
      <c r="BK89" s="1"/>
      <c r="BL89" s="47"/>
      <c r="BM89" s="1"/>
      <c r="BN89" s="48"/>
      <c r="BO89" s="48"/>
    </row>
    <row r="90" spans="7:67" x14ac:dyDescent="0.25">
      <c r="G90" s="75"/>
      <c r="Q90" s="73"/>
      <c r="R90" s="73"/>
      <c r="S90" s="73"/>
      <c r="T90" s="73"/>
      <c r="U90" s="73"/>
      <c r="V90" s="73"/>
      <c r="W90" s="73"/>
      <c r="X90" s="73"/>
      <c r="Y90" s="73"/>
      <c r="Z90" s="73"/>
      <c r="AA90" s="73"/>
      <c r="AB90" s="73"/>
      <c r="AC90" s="73"/>
      <c r="AD90" s="47"/>
      <c r="AE90" s="47"/>
      <c r="AF90" s="73"/>
      <c r="AJ90" s="6"/>
      <c r="AW90" s="6"/>
      <c r="AX90" s="48"/>
      <c r="AY90" s="74"/>
      <c r="BB90" s="3"/>
      <c r="BC90" s="47"/>
      <c r="BD90" s="47"/>
      <c r="BE90" s="47"/>
      <c r="BF90" s="47"/>
      <c r="BG90" s="48"/>
      <c r="BH90" s="47"/>
      <c r="BI90" s="6"/>
      <c r="BJ90" s="47"/>
      <c r="BK90" s="1"/>
      <c r="BL90" s="47"/>
      <c r="BM90" s="1"/>
      <c r="BN90" s="48"/>
      <c r="BO90" s="48"/>
    </row>
    <row r="91" spans="7:67" x14ac:dyDescent="0.25">
      <c r="G91" s="75"/>
      <c r="Q91" s="73"/>
      <c r="R91" s="73"/>
      <c r="S91" s="73"/>
      <c r="T91" s="73"/>
      <c r="U91" s="73"/>
      <c r="V91" s="73"/>
      <c r="W91" s="73"/>
      <c r="X91" s="73"/>
      <c r="Y91" s="73"/>
      <c r="Z91" s="73"/>
      <c r="AA91" s="73"/>
      <c r="AB91" s="73"/>
      <c r="AC91" s="73"/>
      <c r="AD91" s="47"/>
      <c r="AE91" s="47"/>
      <c r="AF91" s="73"/>
      <c r="AJ91" s="6"/>
      <c r="AW91" s="6"/>
      <c r="AX91" s="48"/>
      <c r="AY91" s="74"/>
      <c r="BB91" s="3"/>
      <c r="BC91" s="47"/>
      <c r="BD91" s="47"/>
      <c r="BE91" s="47"/>
      <c r="BF91" s="47"/>
      <c r="BG91" s="48"/>
      <c r="BH91" s="47"/>
      <c r="BI91" s="6"/>
      <c r="BJ91" s="47"/>
      <c r="BK91" s="1"/>
      <c r="BL91" s="47"/>
      <c r="BM91" s="1"/>
      <c r="BN91" s="48"/>
      <c r="BO91" s="48"/>
    </row>
    <row r="92" spans="7:67" x14ac:dyDescent="0.25">
      <c r="G92" s="75"/>
      <c r="Q92" s="73"/>
      <c r="R92" s="73"/>
      <c r="S92" s="73"/>
      <c r="T92" s="73"/>
      <c r="U92" s="73"/>
      <c r="V92" s="73"/>
      <c r="W92" s="73"/>
      <c r="X92" s="73"/>
      <c r="Y92" s="73"/>
      <c r="Z92" s="73"/>
      <c r="AA92" s="73"/>
      <c r="AB92" s="73"/>
      <c r="AC92" s="73"/>
      <c r="AD92" s="47"/>
      <c r="AE92" s="47"/>
      <c r="AF92" s="73"/>
      <c r="AJ92" s="6"/>
      <c r="AW92" s="6"/>
      <c r="AX92" s="48"/>
      <c r="AY92" s="74"/>
      <c r="BB92" s="3"/>
      <c r="BC92" s="47"/>
      <c r="BD92" s="47"/>
      <c r="BE92" s="47"/>
      <c r="BF92" s="47"/>
      <c r="BG92" s="48"/>
      <c r="BH92" s="47"/>
      <c r="BI92" s="6"/>
      <c r="BJ92" s="47"/>
      <c r="BK92" s="1"/>
      <c r="BL92" s="47"/>
      <c r="BM92" s="1"/>
      <c r="BN92" s="48"/>
      <c r="BO92" s="48"/>
    </row>
    <row r="93" spans="7:67" x14ac:dyDescent="0.25">
      <c r="G93" s="75"/>
      <c r="Q93" s="73"/>
      <c r="R93" s="73"/>
      <c r="S93" s="73"/>
      <c r="T93" s="73"/>
      <c r="U93" s="73"/>
      <c r="V93" s="73"/>
      <c r="W93" s="73"/>
      <c r="X93" s="73"/>
      <c r="Y93" s="73"/>
      <c r="Z93" s="73"/>
      <c r="AA93" s="73"/>
      <c r="AB93" s="73"/>
      <c r="AC93" s="73"/>
      <c r="AD93" s="47"/>
      <c r="AE93" s="47"/>
      <c r="AF93" s="73"/>
      <c r="AJ93" s="6"/>
      <c r="AW93" s="6"/>
      <c r="AX93" s="48"/>
      <c r="AY93" s="74"/>
      <c r="BB93" s="3"/>
      <c r="BC93" s="47"/>
      <c r="BD93" s="47"/>
      <c r="BE93" s="47"/>
      <c r="BF93" s="47"/>
      <c r="BG93" s="48"/>
      <c r="BH93" s="47"/>
      <c r="BI93" s="6"/>
      <c r="BJ93" s="47"/>
      <c r="BK93" s="1"/>
      <c r="BL93" s="47"/>
      <c r="BM93" s="1"/>
      <c r="BN93" s="48"/>
      <c r="BO93" s="48"/>
    </row>
    <row r="94" spans="7:67" x14ac:dyDescent="0.25">
      <c r="G94" s="75"/>
      <c r="Q94" s="73"/>
      <c r="R94" s="73"/>
      <c r="S94" s="73"/>
      <c r="T94" s="73"/>
      <c r="U94" s="73"/>
      <c r="V94" s="73"/>
      <c r="W94" s="73"/>
      <c r="X94" s="73"/>
      <c r="Y94" s="73"/>
      <c r="Z94" s="73"/>
      <c r="AA94" s="73"/>
      <c r="AB94" s="73"/>
      <c r="AC94" s="73"/>
      <c r="AD94" s="47"/>
      <c r="AE94" s="47"/>
      <c r="AF94" s="73"/>
      <c r="AJ94" s="6"/>
      <c r="AW94" s="6"/>
      <c r="AX94" s="48"/>
      <c r="AY94" s="74"/>
      <c r="BB94" s="3"/>
      <c r="BC94" s="47"/>
      <c r="BD94" s="47"/>
      <c r="BE94" s="47"/>
      <c r="BF94" s="47"/>
      <c r="BG94" s="48"/>
      <c r="BH94" s="47"/>
      <c r="BI94" s="6"/>
      <c r="BJ94" s="47"/>
      <c r="BK94" s="1"/>
      <c r="BL94" s="47"/>
      <c r="BM94" s="1"/>
      <c r="BN94" s="48"/>
      <c r="BO94" s="48"/>
    </row>
    <row r="95" spans="7:67" x14ac:dyDescent="0.25">
      <c r="G95" s="75"/>
      <c r="Q95" s="73"/>
      <c r="R95" s="73"/>
      <c r="S95" s="73"/>
      <c r="T95" s="73"/>
      <c r="U95" s="73"/>
      <c r="V95" s="73"/>
      <c r="W95" s="73"/>
      <c r="X95" s="73"/>
      <c r="Y95" s="73"/>
      <c r="Z95" s="73"/>
      <c r="AA95" s="73"/>
      <c r="AB95" s="73"/>
      <c r="AC95" s="73"/>
      <c r="AD95" s="47"/>
      <c r="AE95" s="47"/>
      <c r="AF95" s="73"/>
      <c r="AJ95" s="6"/>
      <c r="AW95" s="6"/>
      <c r="AX95" s="48"/>
      <c r="AY95" s="74"/>
      <c r="BB95" s="3"/>
      <c r="BC95" s="47"/>
      <c r="BD95" s="47"/>
      <c r="BE95" s="47"/>
      <c r="BF95" s="47"/>
      <c r="BG95" s="48"/>
      <c r="BH95" s="47"/>
      <c r="BI95" s="6"/>
      <c r="BJ95" s="47"/>
      <c r="BK95" s="1"/>
      <c r="BL95" s="47"/>
      <c r="BM95" s="1"/>
      <c r="BN95" s="48"/>
      <c r="BO95" s="48"/>
    </row>
    <row r="96" spans="7:67" x14ac:dyDescent="0.25">
      <c r="G96" s="75"/>
      <c r="Q96" s="73"/>
      <c r="R96" s="73"/>
      <c r="S96" s="73"/>
      <c r="T96" s="73"/>
      <c r="U96" s="73"/>
      <c r="V96" s="73"/>
      <c r="W96" s="73"/>
      <c r="X96" s="73"/>
      <c r="Y96" s="73"/>
      <c r="Z96" s="73"/>
      <c r="AA96" s="73"/>
      <c r="AB96" s="73"/>
      <c r="AC96" s="73"/>
      <c r="AD96" s="47"/>
      <c r="AE96" s="47"/>
      <c r="AF96" s="73"/>
      <c r="AJ96" s="6"/>
      <c r="AW96" s="6"/>
      <c r="AX96" s="48"/>
      <c r="AY96" s="74"/>
      <c r="BB96" s="3"/>
      <c r="BC96" s="47"/>
      <c r="BD96" s="47"/>
      <c r="BE96" s="47"/>
      <c r="BF96" s="47"/>
      <c r="BG96" s="48"/>
      <c r="BH96" s="47"/>
      <c r="BI96" s="6"/>
      <c r="BJ96" s="47"/>
      <c r="BK96" s="1"/>
      <c r="BL96" s="47"/>
      <c r="BM96" s="1"/>
      <c r="BN96" s="48"/>
      <c r="BO96" s="48"/>
    </row>
    <row r="97" spans="7:67" x14ac:dyDescent="0.25">
      <c r="G97" s="75"/>
      <c r="Q97" s="73"/>
      <c r="R97" s="73"/>
      <c r="S97" s="73"/>
      <c r="T97" s="73"/>
      <c r="U97" s="73"/>
      <c r="V97" s="73"/>
      <c r="W97" s="73"/>
      <c r="X97" s="73"/>
      <c r="Y97" s="73"/>
      <c r="Z97" s="73"/>
      <c r="AA97" s="73"/>
      <c r="AB97" s="73"/>
      <c r="AC97" s="73"/>
      <c r="AD97" s="47"/>
      <c r="AE97" s="47"/>
      <c r="AF97" s="73"/>
      <c r="AJ97" s="6"/>
      <c r="AW97" s="6"/>
      <c r="AX97" s="48"/>
      <c r="AY97" s="74"/>
      <c r="BB97" s="3"/>
      <c r="BC97" s="47"/>
      <c r="BD97" s="47"/>
      <c r="BE97" s="47"/>
      <c r="BF97" s="47"/>
      <c r="BG97" s="48"/>
      <c r="BH97" s="47"/>
      <c r="BI97" s="6"/>
      <c r="BJ97" s="47"/>
      <c r="BK97" s="1"/>
      <c r="BL97" s="47"/>
      <c r="BM97" s="1"/>
      <c r="BN97" s="48"/>
      <c r="BO97" s="48"/>
    </row>
    <row r="98" spans="7:67" x14ac:dyDescent="0.25">
      <c r="G98" s="75"/>
      <c r="Q98" s="73"/>
      <c r="R98" s="73"/>
      <c r="S98" s="73"/>
      <c r="T98" s="73"/>
      <c r="U98" s="73"/>
      <c r="V98" s="73"/>
      <c r="W98" s="73"/>
      <c r="X98" s="73"/>
      <c r="Y98" s="73"/>
      <c r="Z98" s="73"/>
      <c r="AA98" s="73"/>
      <c r="AB98" s="73"/>
      <c r="AC98" s="73"/>
      <c r="AD98" s="47"/>
      <c r="AE98" s="47"/>
      <c r="AF98" s="73"/>
      <c r="AJ98" s="6"/>
      <c r="AW98" s="6"/>
      <c r="AX98" s="48"/>
      <c r="AY98" s="74"/>
      <c r="BB98" s="3"/>
      <c r="BC98" s="47"/>
      <c r="BD98" s="47"/>
      <c r="BE98" s="47"/>
      <c r="BF98" s="47"/>
      <c r="BG98" s="48"/>
      <c r="BH98" s="47"/>
      <c r="BI98" s="6"/>
      <c r="BJ98" s="47"/>
      <c r="BK98" s="1"/>
      <c r="BL98" s="47"/>
      <c r="BM98" s="1"/>
      <c r="BN98" s="48"/>
      <c r="BO98" s="48"/>
    </row>
    <row r="99" spans="7:67" x14ac:dyDescent="0.25">
      <c r="G99" s="75"/>
      <c r="Q99" s="73"/>
      <c r="R99" s="73"/>
      <c r="S99" s="73"/>
      <c r="T99" s="73"/>
      <c r="U99" s="73"/>
      <c r="V99" s="73"/>
      <c r="W99" s="73"/>
      <c r="X99" s="73"/>
      <c r="Y99" s="73"/>
      <c r="Z99" s="73"/>
      <c r="AA99" s="73"/>
      <c r="AB99" s="73"/>
      <c r="AC99" s="73"/>
      <c r="AD99" s="47"/>
      <c r="AE99" s="47"/>
      <c r="AF99" s="73"/>
      <c r="AJ99" s="6"/>
      <c r="AW99" s="6"/>
      <c r="AX99" s="48"/>
      <c r="AY99" s="74"/>
      <c r="BB99" s="3"/>
      <c r="BC99" s="47"/>
      <c r="BD99" s="47"/>
      <c r="BE99" s="47"/>
      <c r="BF99" s="47"/>
      <c r="BG99" s="48"/>
      <c r="BH99" s="47"/>
      <c r="BI99" s="6"/>
      <c r="BJ99" s="47"/>
      <c r="BK99" s="1"/>
      <c r="BL99" s="47"/>
      <c r="BM99" s="1"/>
      <c r="BN99" s="48"/>
      <c r="BO99" s="48"/>
    </row>
    <row r="100" spans="7:67" x14ac:dyDescent="0.25">
      <c r="G100" s="75"/>
      <c r="Q100" s="73"/>
      <c r="R100" s="73"/>
      <c r="S100" s="73"/>
      <c r="T100" s="73"/>
      <c r="U100" s="73"/>
      <c r="V100" s="73"/>
      <c r="W100" s="73"/>
      <c r="X100" s="73"/>
      <c r="Y100" s="73"/>
      <c r="Z100" s="73"/>
      <c r="AA100" s="73"/>
      <c r="AB100" s="73"/>
      <c r="AC100" s="73"/>
      <c r="AD100" s="47"/>
      <c r="AE100" s="47"/>
      <c r="AF100" s="73"/>
      <c r="AJ100" s="6"/>
      <c r="AW100" s="6"/>
      <c r="AX100" s="48"/>
      <c r="AY100" s="74"/>
      <c r="BB100" s="3"/>
      <c r="BC100" s="47"/>
      <c r="BD100" s="47"/>
      <c r="BE100" s="47"/>
      <c r="BF100" s="47"/>
      <c r="BG100" s="48"/>
      <c r="BH100" s="47"/>
      <c r="BI100" s="6"/>
      <c r="BJ100" s="47"/>
      <c r="BK100" s="1"/>
      <c r="BL100" s="47"/>
      <c r="BM100" s="1"/>
      <c r="BN100" s="48"/>
      <c r="BO100" s="48"/>
    </row>
    <row r="101" spans="7:67" x14ac:dyDescent="0.25">
      <c r="G101" s="75"/>
      <c r="Q101" s="73"/>
      <c r="R101" s="73"/>
      <c r="S101" s="73"/>
      <c r="T101" s="73"/>
      <c r="U101" s="73"/>
      <c r="V101" s="73"/>
      <c r="W101" s="73"/>
      <c r="X101" s="73"/>
      <c r="Y101" s="73"/>
      <c r="Z101" s="73"/>
      <c r="AA101" s="73"/>
      <c r="AB101" s="73"/>
      <c r="AC101" s="73"/>
      <c r="AD101" s="47"/>
      <c r="AE101" s="47"/>
      <c r="AF101" s="73"/>
      <c r="AJ101" s="6"/>
      <c r="AW101" s="6"/>
      <c r="AX101" s="48"/>
      <c r="AY101" s="74"/>
      <c r="BB101" s="3"/>
      <c r="BC101" s="47"/>
      <c r="BD101" s="47"/>
      <c r="BE101" s="47"/>
      <c r="BF101" s="47"/>
      <c r="BG101" s="48"/>
      <c r="BH101" s="47"/>
      <c r="BI101" s="6"/>
      <c r="BJ101" s="47"/>
      <c r="BK101" s="1"/>
      <c r="BL101" s="47"/>
      <c r="BM101" s="1"/>
      <c r="BN101" s="48"/>
      <c r="BO101" s="48"/>
    </row>
    <row r="102" spans="7:67" x14ac:dyDescent="0.25">
      <c r="G102" s="75"/>
      <c r="Q102" s="73"/>
      <c r="R102" s="73"/>
      <c r="S102" s="73"/>
      <c r="T102" s="73"/>
      <c r="U102" s="73"/>
      <c r="V102" s="73"/>
      <c r="W102" s="73"/>
      <c r="X102" s="73"/>
      <c r="Y102" s="73"/>
      <c r="Z102" s="73"/>
      <c r="AA102" s="73"/>
      <c r="AB102" s="73"/>
      <c r="AC102" s="73"/>
      <c r="AD102" s="47"/>
      <c r="AE102" s="47"/>
      <c r="AF102" s="73"/>
      <c r="AJ102" s="6"/>
      <c r="AW102" s="6"/>
      <c r="AX102" s="48"/>
      <c r="AY102" s="74"/>
      <c r="BB102" s="3"/>
      <c r="BC102" s="47"/>
      <c r="BD102" s="47"/>
      <c r="BE102" s="47"/>
      <c r="BF102" s="47"/>
      <c r="BG102" s="48"/>
      <c r="BH102" s="47"/>
      <c r="BI102" s="6"/>
      <c r="BJ102" s="47"/>
      <c r="BK102" s="1"/>
      <c r="BL102" s="47"/>
      <c r="BM102" s="1"/>
      <c r="BN102" s="48"/>
      <c r="BO102" s="48"/>
    </row>
    <row r="103" spans="7:67" x14ac:dyDescent="0.25">
      <c r="G103" s="75"/>
      <c r="Q103" s="73"/>
      <c r="R103" s="73"/>
      <c r="S103" s="73"/>
      <c r="T103" s="73"/>
      <c r="U103" s="73"/>
      <c r="V103" s="73"/>
      <c r="W103" s="73"/>
      <c r="X103" s="73"/>
      <c r="Y103" s="73"/>
      <c r="Z103" s="73"/>
      <c r="AA103" s="73"/>
      <c r="AB103" s="73"/>
      <c r="AC103" s="73"/>
      <c r="AD103" s="47"/>
      <c r="AE103" s="47"/>
      <c r="AF103" s="73"/>
      <c r="AJ103" s="6"/>
      <c r="AW103" s="6"/>
      <c r="AX103" s="48"/>
      <c r="AY103" s="74"/>
      <c r="BB103" s="3"/>
      <c r="BC103" s="47"/>
      <c r="BD103" s="47"/>
      <c r="BE103" s="47"/>
      <c r="BF103" s="47"/>
      <c r="BG103" s="48"/>
      <c r="BH103" s="47"/>
      <c r="BI103" s="6"/>
      <c r="BJ103" s="47"/>
      <c r="BK103" s="1"/>
      <c r="BL103" s="47"/>
      <c r="BM103" s="1"/>
      <c r="BN103" s="48"/>
      <c r="BO103" s="48"/>
    </row>
    <row r="104" spans="7:67" x14ac:dyDescent="0.25">
      <c r="G104" s="75"/>
      <c r="Q104" s="73"/>
      <c r="R104" s="73"/>
      <c r="S104" s="73"/>
      <c r="T104" s="73"/>
      <c r="U104" s="73"/>
      <c r="V104" s="73"/>
      <c r="W104" s="73"/>
      <c r="X104" s="73"/>
      <c r="Y104" s="73"/>
      <c r="Z104" s="73"/>
      <c r="AA104" s="73"/>
      <c r="AB104" s="73"/>
      <c r="AC104" s="73"/>
      <c r="AD104" s="47"/>
      <c r="AE104" s="47"/>
      <c r="AF104" s="73"/>
      <c r="AJ104" s="6"/>
      <c r="AW104" s="6"/>
      <c r="AX104" s="48"/>
      <c r="AY104" s="74"/>
      <c r="BB104" s="3"/>
      <c r="BC104" s="47"/>
      <c r="BD104" s="47"/>
      <c r="BE104" s="47"/>
      <c r="BF104" s="47"/>
      <c r="BG104" s="48"/>
      <c r="BH104" s="47"/>
      <c r="BI104" s="6"/>
      <c r="BJ104" s="47"/>
      <c r="BK104" s="1"/>
      <c r="BL104" s="47"/>
      <c r="BM104" s="1"/>
      <c r="BN104" s="48"/>
      <c r="BO104" s="48"/>
    </row>
    <row r="105" spans="7:67" x14ac:dyDescent="0.25">
      <c r="G105" s="75"/>
      <c r="Q105" s="73"/>
      <c r="R105" s="73"/>
      <c r="S105" s="73"/>
      <c r="T105" s="73"/>
      <c r="U105" s="73"/>
      <c r="V105" s="73"/>
      <c r="W105" s="73"/>
      <c r="X105" s="73"/>
      <c r="Y105" s="73"/>
      <c r="Z105" s="73"/>
      <c r="AA105" s="73"/>
      <c r="AB105" s="73"/>
      <c r="AC105" s="73"/>
      <c r="AD105" s="47"/>
      <c r="AE105" s="47"/>
      <c r="AF105" s="73"/>
      <c r="AJ105" s="6"/>
      <c r="AW105" s="6"/>
      <c r="AX105" s="48"/>
      <c r="AY105" s="74"/>
      <c r="BB105" s="3"/>
      <c r="BC105" s="47"/>
      <c r="BD105" s="47"/>
      <c r="BE105" s="47"/>
      <c r="BF105" s="47"/>
      <c r="BG105" s="48"/>
      <c r="BH105" s="47"/>
      <c r="BI105" s="6"/>
      <c r="BJ105" s="47"/>
      <c r="BK105" s="1"/>
      <c r="BL105" s="47"/>
      <c r="BM105" s="1"/>
      <c r="BN105" s="48"/>
      <c r="BO105" s="48"/>
    </row>
    <row r="106" spans="7:67" x14ac:dyDescent="0.25">
      <c r="G106" s="75"/>
      <c r="Q106" s="73"/>
      <c r="R106" s="73"/>
      <c r="S106" s="73"/>
      <c r="T106" s="73"/>
      <c r="U106" s="73"/>
      <c r="V106" s="73"/>
      <c r="W106" s="73"/>
      <c r="X106" s="73"/>
      <c r="Y106" s="73"/>
      <c r="Z106" s="73"/>
      <c r="AA106" s="73"/>
      <c r="AB106" s="73"/>
      <c r="AC106" s="73"/>
      <c r="AD106" s="47"/>
      <c r="AE106" s="47"/>
      <c r="AF106" s="73"/>
      <c r="AJ106" s="6"/>
      <c r="AW106" s="6"/>
      <c r="AX106" s="48"/>
      <c r="AY106" s="74"/>
      <c r="BB106" s="3"/>
      <c r="BC106" s="47"/>
      <c r="BD106" s="47"/>
      <c r="BE106" s="47"/>
      <c r="BF106" s="47"/>
      <c r="BG106" s="48"/>
      <c r="BH106" s="47"/>
      <c r="BI106" s="6"/>
      <c r="BJ106" s="47"/>
      <c r="BK106" s="1"/>
      <c r="BL106" s="47"/>
      <c r="BM106" s="1"/>
      <c r="BN106" s="48"/>
      <c r="BO106" s="48"/>
    </row>
    <row r="107" spans="7:67" x14ac:dyDescent="0.25">
      <c r="G107" s="75"/>
      <c r="Q107" s="73"/>
      <c r="R107" s="73"/>
      <c r="S107" s="73"/>
      <c r="T107" s="73"/>
      <c r="U107" s="73"/>
      <c r="V107" s="73"/>
      <c r="W107" s="73"/>
      <c r="X107" s="73"/>
      <c r="Y107" s="73"/>
      <c r="Z107" s="73"/>
      <c r="AA107" s="73"/>
      <c r="AB107" s="73"/>
      <c r="AC107" s="73"/>
      <c r="AD107" s="47"/>
      <c r="AE107" s="47"/>
      <c r="AF107" s="73"/>
      <c r="AJ107" s="6"/>
      <c r="AW107" s="6"/>
      <c r="AX107" s="48"/>
      <c r="AY107" s="74"/>
      <c r="BB107" s="3"/>
      <c r="BC107" s="47"/>
      <c r="BD107" s="47"/>
      <c r="BE107" s="47"/>
      <c r="BF107" s="47"/>
      <c r="BG107" s="48"/>
      <c r="BH107" s="47"/>
      <c r="BI107" s="6"/>
      <c r="BJ107" s="47"/>
      <c r="BK107" s="1"/>
      <c r="BL107" s="47"/>
      <c r="BM107" s="1"/>
      <c r="BN107" s="48"/>
      <c r="BO107" s="48"/>
    </row>
    <row r="108" spans="7:67" x14ac:dyDescent="0.25">
      <c r="G108" s="75"/>
      <c r="Q108" s="73"/>
      <c r="R108" s="73"/>
      <c r="S108" s="73"/>
      <c r="T108" s="73"/>
      <c r="U108" s="73"/>
      <c r="V108" s="73"/>
      <c r="W108" s="73"/>
      <c r="X108" s="73"/>
      <c r="Y108" s="73"/>
      <c r="Z108" s="73"/>
      <c r="AA108" s="73"/>
      <c r="AB108" s="73"/>
      <c r="AC108" s="73"/>
      <c r="AD108" s="47"/>
      <c r="AE108" s="47"/>
      <c r="AF108" s="73"/>
      <c r="AJ108" s="6"/>
      <c r="AW108" s="6"/>
      <c r="AX108" s="48"/>
      <c r="AY108" s="74"/>
      <c r="BB108" s="3"/>
      <c r="BC108" s="47"/>
      <c r="BD108" s="47"/>
      <c r="BE108" s="47"/>
      <c r="BF108" s="47"/>
      <c r="BG108" s="48"/>
      <c r="BH108" s="47"/>
      <c r="BI108" s="6"/>
      <c r="BJ108" s="47"/>
      <c r="BK108" s="1"/>
      <c r="BL108" s="47"/>
      <c r="BM108" s="1"/>
      <c r="BN108" s="48"/>
      <c r="BO108" s="48"/>
    </row>
    <row r="109" spans="7:67" x14ac:dyDescent="0.25">
      <c r="G109" s="75"/>
      <c r="Q109" s="73"/>
      <c r="R109" s="73"/>
      <c r="S109" s="73"/>
      <c r="T109" s="73"/>
      <c r="U109" s="73"/>
      <c r="V109" s="73"/>
      <c r="W109" s="73"/>
      <c r="X109" s="73"/>
      <c r="Y109" s="73"/>
      <c r="Z109" s="73"/>
      <c r="AA109" s="73"/>
      <c r="AB109" s="73"/>
      <c r="AC109" s="73"/>
      <c r="AD109" s="47"/>
      <c r="AE109" s="47"/>
      <c r="AF109" s="73"/>
      <c r="AJ109" s="6"/>
      <c r="AW109" s="6"/>
      <c r="AX109" s="48"/>
      <c r="AY109" s="74"/>
      <c r="BB109" s="3"/>
      <c r="BC109" s="47"/>
      <c r="BD109" s="47"/>
      <c r="BE109" s="47"/>
      <c r="BF109" s="47"/>
      <c r="BG109" s="48"/>
      <c r="BH109" s="47"/>
      <c r="BI109" s="6"/>
      <c r="BJ109" s="47"/>
      <c r="BK109" s="1"/>
      <c r="BL109" s="47"/>
      <c r="BM109" s="1"/>
      <c r="BN109" s="48"/>
      <c r="BO109" s="48"/>
    </row>
    <row r="110" spans="7:67" x14ac:dyDescent="0.25">
      <c r="G110" s="75"/>
      <c r="Q110" s="73"/>
      <c r="R110" s="73"/>
      <c r="S110" s="73"/>
      <c r="T110" s="73"/>
      <c r="U110" s="73"/>
      <c r="V110" s="73"/>
      <c r="W110" s="73"/>
      <c r="X110" s="73"/>
      <c r="Y110" s="73"/>
      <c r="Z110" s="73"/>
      <c r="AA110" s="73"/>
      <c r="AB110" s="73"/>
      <c r="AC110" s="73"/>
      <c r="AD110" s="47"/>
      <c r="AE110" s="47"/>
      <c r="AF110" s="73"/>
      <c r="AJ110" s="6"/>
      <c r="AW110" s="6"/>
      <c r="AX110" s="48"/>
      <c r="AY110" s="74"/>
      <c r="BB110" s="3"/>
      <c r="BC110" s="47"/>
      <c r="BD110" s="47"/>
      <c r="BE110" s="47"/>
      <c r="BF110" s="47"/>
      <c r="BG110" s="48"/>
      <c r="BH110" s="47"/>
      <c r="BI110" s="6"/>
      <c r="BJ110" s="47"/>
      <c r="BK110" s="1"/>
      <c r="BL110" s="47"/>
      <c r="BM110" s="1"/>
      <c r="BN110" s="48"/>
      <c r="BO110" s="48"/>
    </row>
    <row r="111" spans="7:67" x14ac:dyDescent="0.25">
      <c r="G111" s="75"/>
      <c r="Q111" s="73"/>
      <c r="R111" s="73"/>
      <c r="S111" s="73"/>
      <c r="T111" s="73"/>
      <c r="U111" s="73"/>
      <c r="V111" s="73"/>
      <c r="W111" s="73"/>
      <c r="X111" s="73"/>
      <c r="Y111" s="73"/>
      <c r="Z111" s="73"/>
      <c r="AA111" s="73"/>
      <c r="AB111" s="73"/>
      <c r="AC111" s="73"/>
      <c r="AD111" s="47"/>
      <c r="AE111" s="47"/>
      <c r="AF111" s="73"/>
      <c r="AJ111" s="6"/>
      <c r="AW111" s="6"/>
      <c r="AX111" s="48"/>
      <c r="AY111" s="74"/>
      <c r="BB111" s="3"/>
      <c r="BC111" s="47"/>
      <c r="BD111" s="47"/>
      <c r="BE111" s="47"/>
      <c r="BF111" s="47"/>
      <c r="BG111" s="48"/>
      <c r="BH111" s="47"/>
      <c r="BI111" s="6"/>
      <c r="BJ111" s="47"/>
      <c r="BK111" s="1"/>
      <c r="BL111" s="47"/>
      <c r="BM111" s="1"/>
      <c r="BN111" s="48"/>
      <c r="BO111" s="48"/>
    </row>
    <row r="112" spans="7:67" x14ac:dyDescent="0.25">
      <c r="G112" s="75"/>
      <c r="Q112" s="73"/>
      <c r="R112" s="73"/>
      <c r="S112" s="73"/>
      <c r="T112" s="73"/>
      <c r="U112" s="73"/>
      <c r="V112" s="73"/>
      <c r="W112" s="73"/>
      <c r="X112" s="73"/>
      <c r="Y112" s="73"/>
      <c r="Z112" s="73"/>
      <c r="AA112" s="73"/>
      <c r="AB112" s="73"/>
      <c r="AC112" s="73"/>
      <c r="AD112" s="47"/>
      <c r="AE112" s="47"/>
      <c r="AF112" s="73"/>
      <c r="AJ112" s="6"/>
      <c r="AW112" s="6"/>
      <c r="AX112" s="48"/>
      <c r="AY112" s="74"/>
      <c r="BB112" s="3"/>
      <c r="BC112" s="47"/>
      <c r="BD112" s="47"/>
      <c r="BE112" s="47"/>
      <c r="BF112" s="47"/>
      <c r="BG112" s="48"/>
      <c r="BH112" s="47"/>
      <c r="BI112" s="6"/>
      <c r="BJ112" s="47"/>
      <c r="BK112" s="1"/>
      <c r="BL112" s="47"/>
      <c r="BM112" s="1"/>
      <c r="BN112" s="48"/>
      <c r="BO112" s="48"/>
    </row>
    <row r="113" spans="7:67" x14ac:dyDescent="0.25">
      <c r="G113" s="75"/>
      <c r="Q113" s="73"/>
      <c r="R113" s="73"/>
      <c r="S113" s="73"/>
      <c r="T113" s="73"/>
      <c r="U113" s="73"/>
      <c r="V113" s="73"/>
      <c r="W113" s="73"/>
      <c r="X113" s="73"/>
      <c r="Y113" s="73"/>
      <c r="Z113" s="73"/>
      <c r="AA113" s="73"/>
      <c r="AB113" s="73"/>
      <c r="AC113" s="73"/>
      <c r="AD113" s="47"/>
      <c r="AE113" s="47"/>
      <c r="AF113" s="73"/>
      <c r="AJ113" s="6"/>
      <c r="AW113" s="6"/>
      <c r="AX113" s="48"/>
      <c r="AY113" s="74"/>
      <c r="BB113" s="3"/>
      <c r="BC113" s="47"/>
      <c r="BD113" s="47"/>
      <c r="BE113" s="47"/>
      <c r="BF113" s="47"/>
      <c r="BG113" s="48"/>
      <c r="BH113" s="47"/>
      <c r="BI113" s="6"/>
      <c r="BJ113" s="47"/>
      <c r="BK113" s="1"/>
      <c r="BL113" s="47"/>
      <c r="BM113" s="1"/>
      <c r="BN113" s="48"/>
      <c r="BO113" s="48"/>
    </row>
    <row r="114" spans="7:67" x14ac:dyDescent="0.25">
      <c r="G114" s="75"/>
      <c r="Q114" s="73"/>
      <c r="R114" s="73"/>
      <c r="S114" s="73"/>
      <c r="T114" s="73"/>
      <c r="U114" s="73"/>
      <c r="V114" s="73"/>
      <c r="W114" s="73"/>
      <c r="X114" s="73"/>
      <c r="Y114" s="73"/>
      <c r="Z114" s="73"/>
      <c r="AA114" s="73"/>
      <c r="AB114" s="73"/>
      <c r="AC114" s="73"/>
      <c r="AD114" s="47"/>
      <c r="AE114" s="47"/>
      <c r="AF114" s="73"/>
      <c r="AJ114" s="6"/>
      <c r="AW114" s="6"/>
      <c r="AX114" s="48"/>
      <c r="AY114" s="74"/>
      <c r="BB114" s="3"/>
      <c r="BC114" s="47"/>
      <c r="BD114" s="47"/>
      <c r="BE114" s="47"/>
      <c r="BF114" s="47"/>
      <c r="BG114" s="48"/>
      <c r="BH114" s="47"/>
      <c r="BI114" s="6"/>
      <c r="BJ114" s="47"/>
      <c r="BK114" s="1"/>
      <c r="BL114" s="47"/>
      <c r="BM114" s="1"/>
      <c r="BN114" s="48"/>
      <c r="BO114" s="48"/>
    </row>
    <row r="115" spans="7:67" x14ac:dyDescent="0.25">
      <c r="G115" s="75"/>
      <c r="Q115" s="73"/>
      <c r="R115" s="73"/>
      <c r="S115" s="73"/>
      <c r="T115" s="73"/>
      <c r="U115" s="73"/>
      <c r="V115" s="73"/>
      <c r="W115" s="73"/>
      <c r="X115" s="73"/>
      <c r="Y115" s="73"/>
      <c r="Z115" s="73"/>
      <c r="AA115" s="73"/>
      <c r="AB115" s="73"/>
      <c r="AC115" s="73"/>
      <c r="AD115" s="47"/>
      <c r="AE115" s="47"/>
      <c r="AF115" s="73"/>
      <c r="AJ115" s="6"/>
      <c r="AW115" s="6"/>
      <c r="AX115" s="48"/>
      <c r="AY115" s="74"/>
      <c r="BB115" s="3"/>
      <c r="BC115" s="47"/>
      <c r="BD115" s="47"/>
      <c r="BE115" s="47"/>
      <c r="BF115" s="47"/>
      <c r="BG115" s="48"/>
      <c r="BH115" s="47"/>
      <c r="BI115" s="6"/>
      <c r="BJ115" s="47"/>
      <c r="BK115" s="1"/>
      <c r="BL115" s="47"/>
      <c r="BM115" s="1"/>
      <c r="BN115" s="48"/>
      <c r="BO115" s="48"/>
    </row>
    <row r="116" spans="7:67" x14ac:dyDescent="0.25">
      <c r="G116" s="75"/>
      <c r="Q116" s="73"/>
      <c r="R116" s="73"/>
      <c r="S116" s="73"/>
      <c r="T116" s="73"/>
      <c r="U116" s="73"/>
      <c r="V116" s="73"/>
      <c r="W116" s="73"/>
      <c r="X116" s="73"/>
      <c r="Y116" s="73"/>
      <c r="Z116" s="73"/>
      <c r="AA116" s="73"/>
      <c r="AB116" s="73"/>
      <c r="AC116" s="73"/>
      <c r="AD116" s="47"/>
      <c r="AE116" s="47"/>
      <c r="AF116" s="73"/>
      <c r="AJ116" s="6"/>
      <c r="AW116" s="6"/>
      <c r="AX116" s="48"/>
      <c r="AY116" s="74"/>
      <c r="BB116" s="3"/>
      <c r="BC116" s="47"/>
      <c r="BD116" s="47"/>
      <c r="BE116" s="47"/>
      <c r="BF116" s="47"/>
      <c r="BG116" s="48"/>
      <c r="BH116" s="47"/>
      <c r="BI116" s="6"/>
      <c r="BJ116" s="47"/>
      <c r="BK116" s="1"/>
      <c r="BL116" s="47"/>
      <c r="BM116" s="1"/>
      <c r="BN116" s="48"/>
      <c r="BO116" s="48"/>
    </row>
    <row r="117" spans="7:67" x14ac:dyDescent="0.25">
      <c r="G117" s="75"/>
      <c r="Q117" s="73"/>
      <c r="R117" s="73"/>
      <c r="S117" s="73"/>
      <c r="T117" s="73"/>
      <c r="U117" s="73"/>
      <c r="V117" s="73"/>
      <c r="W117" s="73"/>
      <c r="X117" s="73"/>
      <c r="Y117" s="73"/>
      <c r="Z117" s="73"/>
      <c r="AA117" s="73"/>
      <c r="AB117" s="73"/>
      <c r="AC117" s="73"/>
      <c r="AD117" s="47"/>
      <c r="AE117" s="47"/>
      <c r="AF117" s="73"/>
      <c r="AJ117" s="6"/>
      <c r="AW117" s="6"/>
      <c r="AX117" s="48"/>
      <c r="AY117" s="74"/>
      <c r="BB117" s="3"/>
      <c r="BC117" s="47"/>
      <c r="BD117" s="47"/>
      <c r="BE117" s="47"/>
      <c r="BF117" s="47"/>
      <c r="BG117" s="48"/>
      <c r="BH117" s="47"/>
      <c r="BI117" s="6"/>
      <c r="BJ117" s="47"/>
      <c r="BK117" s="1"/>
      <c r="BL117" s="47"/>
      <c r="BM117" s="1"/>
      <c r="BN117" s="48"/>
      <c r="BO117" s="48"/>
    </row>
    <row r="118" spans="7:67" x14ac:dyDescent="0.25">
      <c r="G118" s="75"/>
      <c r="Q118" s="73"/>
      <c r="R118" s="73"/>
      <c r="S118" s="73"/>
      <c r="T118" s="73"/>
      <c r="U118" s="73"/>
      <c r="V118" s="73"/>
      <c r="W118" s="73"/>
      <c r="X118" s="73"/>
      <c r="Y118" s="73"/>
      <c r="Z118" s="73"/>
      <c r="AA118" s="73"/>
      <c r="AB118" s="73"/>
      <c r="AC118" s="73"/>
      <c r="AD118" s="47"/>
      <c r="AE118" s="47"/>
      <c r="AF118" s="73"/>
      <c r="AJ118" s="6"/>
      <c r="AW118" s="6"/>
      <c r="AX118" s="48"/>
      <c r="AY118" s="74"/>
      <c r="BB118" s="3"/>
      <c r="BC118" s="47"/>
      <c r="BD118" s="47"/>
      <c r="BE118" s="47"/>
      <c r="BF118" s="47"/>
      <c r="BG118" s="48"/>
      <c r="BH118" s="47"/>
      <c r="BI118" s="6"/>
      <c r="BJ118" s="47"/>
      <c r="BK118" s="1"/>
      <c r="BL118" s="47"/>
      <c r="BM118" s="1"/>
      <c r="BN118" s="48"/>
      <c r="BO118" s="48"/>
    </row>
    <row r="119" spans="7:67" x14ac:dyDescent="0.25">
      <c r="G119" s="75"/>
      <c r="Q119" s="73"/>
      <c r="R119" s="73"/>
      <c r="S119" s="73"/>
      <c r="T119" s="73"/>
      <c r="U119" s="73"/>
      <c r="V119" s="73"/>
      <c r="W119" s="73"/>
      <c r="X119" s="73"/>
      <c r="Y119" s="73"/>
      <c r="Z119" s="73"/>
      <c r="AA119" s="73"/>
      <c r="AB119" s="73"/>
      <c r="AC119" s="73"/>
      <c r="AD119" s="47"/>
      <c r="AE119" s="47"/>
      <c r="AF119" s="73"/>
      <c r="AJ119" s="6"/>
      <c r="AW119" s="6"/>
      <c r="AX119" s="48"/>
      <c r="AY119" s="74"/>
      <c r="BB119" s="3"/>
      <c r="BC119" s="47"/>
      <c r="BD119" s="47"/>
      <c r="BE119" s="47"/>
      <c r="BF119" s="47"/>
      <c r="BG119" s="48"/>
      <c r="BH119" s="47"/>
      <c r="BI119" s="6"/>
      <c r="BJ119" s="47"/>
      <c r="BK119" s="1"/>
      <c r="BL119" s="47"/>
      <c r="BM119" s="1"/>
      <c r="BN119" s="48"/>
      <c r="BO119" s="48"/>
    </row>
    <row r="120" spans="7:67" x14ac:dyDescent="0.25">
      <c r="G120" s="75"/>
      <c r="Q120" s="73"/>
      <c r="R120" s="73"/>
      <c r="S120" s="73"/>
      <c r="T120" s="73"/>
      <c r="U120" s="73"/>
      <c r="V120" s="73"/>
      <c r="W120" s="73"/>
      <c r="X120" s="73"/>
      <c r="Y120" s="73"/>
      <c r="Z120" s="73"/>
      <c r="AA120" s="73"/>
      <c r="AB120" s="73"/>
      <c r="AC120" s="73"/>
      <c r="AD120" s="47"/>
      <c r="AE120" s="47"/>
      <c r="AF120" s="73"/>
      <c r="AJ120" s="6"/>
      <c r="AW120" s="6"/>
      <c r="AX120" s="48"/>
      <c r="AY120" s="74"/>
      <c r="BB120" s="3"/>
      <c r="BC120" s="47"/>
      <c r="BD120" s="47"/>
      <c r="BE120" s="47"/>
      <c r="BF120" s="47"/>
      <c r="BG120" s="48"/>
      <c r="BH120" s="47"/>
      <c r="BI120" s="6"/>
      <c r="BJ120" s="47"/>
      <c r="BK120" s="1"/>
      <c r="BL120" s="47"/>
      <c r="BM120" s="1"/>
      <c r="BN120" s="48"/>
      <c r="BO120" s="48"/>
    </row>
    <row r="121" spans="7:67" x14ac:dyDescent="0.25">
      <c r="G121" s="75"/>
      <c r="Q121" s="73"/>
      <c r="R121" s="73"/>
      <c r="S121" s="73"/>
      <c r="T121" s="73"/>
      <c r="U121" s="73"/>
      <c r="V121" s="73"/>
      <c r="W121" s="73"/>
      <c r="X121" s="73"/>
      <c r="Y121" s="73"/>
      <c r="Z121" s="73"/>
      <c r="AA121" s="73"/>
      <c r="AB121" s="73"/>
      <c r="AC121" s="73"/>
      <c r="AD121" s="47"/>
      <c r="AE121" s="47"/>
      <c r="AF121" s="73"/>
      <c r="AJ121" s="6"/>
      <c r="AW121" s="6"/>
      <c r="AX121" s="48"/>
      <c r="AY121" s="74"/>
      <c r="BB121" s="3"/>
      <c r="BC121" s="47"/>
      <c r="BD121" s="47"/>
      <c r="BE121" s="47"/>
      <c r="BF121" s="47"/>
      <c r="BG121" s="48"/>
      <c r="BH121" s="47"/>
      <c r="BI121" s="6"/>
      <c r="BJ121" s="47"/>
      <c r="BK121" s="1"/>
      <c r="BL121" s="47"/>
      <c r="BM121" s="1"/>
      <c r="BN121" s="48"/>
      <c r="BO121" s="48"/>
    </row>
    <row r="122" spans="7:67" x14ac:dyDescent="0.25">
      <c r="G122" s="75"/>
      <c r="Q122" s="73"/>
      <c r="R122" s="73"/>
      <c r="S122" s="73"/>
      <c r="T122" s="73"/>
      <c r="U122" s="73"/>
      <c r="V122" s="73"/>
      <c r="W122" s="73"/>
      <c r="X122" s="73"/>
      <c r="Y122" s="73"/>
      <c r="Z122" s="73"/>
      <c r="AA122" s="73"/>
      <c r="AB122" s="73"/>
      <c r="AC122" s="73"/>
      <c r="AD122" s="47"/>
      <c r="AE122" s="47"/>
      <c r="AF122" s="73"/>
      <c r="AJ122" s="6"/>
      <c r="AW122" s="6"/>
      <c r="AX122" s="48"/>
      <c r="AY122" s="74"/>
      <c r="BB122" s="3"/>
      <c r="BC122" s="47"/>
      <c r="BD122" s="47"/>
      <c r="BE122" s="47"/>
      <c r="BF122" s="47"/>
      <c r="BG122" s="48"/>
      <c r="BH122" s="47"/>
      <c r="BI122" s="6"/>
      <c r="BJ122" s="47"/>
      <c r="BK122" s="1"/>
      <c r="BL122" s="47"/>
      <c r="BM122" s="1"/>
      <c r="BN122" s="48"/>
      <c r="BO122" s="48"/>
    </row>
    <row r="123" spans="7:67" x14ac:dyDescent="0.25">
      <c r="G123" s="75"/>
      <c r="Q123" s="73"/>
      <c r="R123" s="73"/>
      <c r="S123" s="73"/>
      <c r="T123" s="73"/>
      <c r="U123" s="73"/>
      <c r="V123" s="73"/>
      <c r="W123" s="73"/>
      <c r="X123" s="73"/>
      <c r="Y123" s="73"/>
      <c r="Z123" s="73"/>
      <c r="AA123" s="73"/>
      <c r="AB123" s="73"/>
      <c r="AC123" s="73"/>
      <c r="AD123" s="47"/>
      <c r="AE123" s="47"/>
      <c r="AF123" s="73"/>
      <c r="AJ123" s="6"/>
      <c r="AW123" s="6"/>
      <c r="AX123" s="48"/>
      <c r="AY123" s="74"/>
      <c r="BB123" s="3"/>
      <c r="BC123" s="47"/>
      <c r="BD123" s="47"/>
      <c r="BE123" s="47"/>
      <c r="BF123" s="47"/>
      <c r="BG123" s="48"/>
      <c r="BH123" s="47"/>
      <c r="BI123" s="6"/>
      <c r="BJ123" s="47"/>
      <c r="BK123" s="1"/>
      <c r="BL123" s="47"/>
      <c r="BM123" s="1"/>
      <c r="BN123" s="48"/>
      <c r="BO123" s="48"/>
    </row>
    <row r="124" spans="7:67" x14ac:dyDescent="0.25">
      <c r="G124" s="75"/>
      <c r="Q124" s="73"/>
      <c r="R124" s="73"/>
      <c r="S124" s="73"/>
      <c r="T124" s="73"/>
      <c r="U124" s="73"/>
      <c r="V124" s="73"/>
      <c r="W124" s="73"/>
      <c r="X124" s="73"/>
      <c r="Y124" s="73"/>
      <c r="Z124" s="73"/>
      <c r="AA124" s="73"/>
      <c r="AB124" s="73"/>
      <c r="AC124" s="73"/>
      <c r="AD124" s="47"/>
      <c r="AE124" s="47"/>
      <c r="AF124" s="73"/>
      <c r="AJ124" s="6"/>
      <c r="AW124" s="6"/>
      <c r="AX124" s="48"/>
      <c r="AY124" s="74"/>
      <c r="BB124" s="3"/>
      <c r="BC124" s="47"/>
      <c r="BD124" s="47"/>
      <c r="BE124" s="47"/>
      <c r="BF124" s="47"/>
      <c r="BG124" s="48"/>
      <c r="BH124" s="47"/>
      <c r="BI124" s="6"/>
      <c r="BJ124" s="47"/>
      <c r="BK124" s="1"/>
      <c r="BL124" s="47"/>
      <c r="BM124" s="1"/>
      <c r="BN124" s="48"/>
      <c r="BO124" s="48"/>
    </row>
    <row r="125" spans="7:67" x14ac:dyDescent="0.25">
      <c r="G125" s="75"/>
      <c r="Q125" s="73"/>
      <c r="R125" s="73"/>
      <c r="S125" s="73"/>
      <c r="T125" s="73"/>
      <c r="U125" s="73"/>
      <c r="V125" s="73"/>
      <c r="W125" s="73"/>
      <c r="X125" s="73"/>
      <c r="Y125" s="73"/>
      <c r="Z125" s="73"/>
      <c r="AA125" s="73"/>
      <c r="AB125" s="73"/>
      <c r="AC125" s="73"/>
      <c r="AD125" s="47"/>
      <c r="AE125" s="47"/>
      <c r="AF125" s="73"/>
      <c r="AJ125" s="6"/>
      <c r="AW125" s="6"/>
      <c r="AX125" s="48"/>
      <c r="AY125" s="74"/>
      <c r="BB125" s="3"/>
      <c r="BC125" s="47"/>
      <c r="BD125" s="47"/>
      <c r="BE125" s="47"/>
      <c r="BF125" s="47"/>
      <c r="BG125" s="48"/>
      <c r="BH125" s="47"/>
      <c r="BI125" s="6"/>
      <c r="BJ125" s="47"/>
      <c r="BK125" s="1"/>
      <c r="BL125" s="47"/>
      <c r="BM125" s="1"/>
      <c r="BN125" s="48"/>
      <c r="BO125" s="48"/>
    </row>
    <row r="126" spans="7:67" x14ac:dyDescent="0.25">
      <c r="G126" s="75"/>
      <c r="Q126" s="73"/>
      <c r="R126" s="73"/>
      <c r="S126" s="73"/>
      <c r="T126" s="73"/>
      <c r="U126" s="73"/>
      <c r="V126" s="73"/>
      <c r="W126" s="73"/>
      <c r="X126" s="73"/>
      <c r="Y126" s="73"/>
      <c r="Z126" s="73"/>
      <c r="AA126" s="73"/>
      <c r="AB126" s="73"/>
      <c r="AC126" s="73"/>
      <c r="AD126" s="47"/>
      <c r="AE126" s="47"/>
      <c r="AF126" s="73"/>
      <c r="AJ126" s="6"/>
      <c r="AW126" s="6"/>
      <c r="AX126" s="48"/>
      <c r="AY126" s="74"/>
      <c r="BB126" s="3"/>
      <c r="BC126" s="47"/>
      <c r="BD126" s="47"/>
      <c r="BE126" s="47"/>
      <c r="BF126" s="47"/>
      <c r="BG126" s="48"/>
      <c r="BH126" s="47"/>
      <c r="BI126" s="6"/>
      <c r="BJ126" s="47"/>
      <c r="BK126" s="1"/>
      <c r="BL126" s="47"/>
      <c r="BM126" s="1"/>
      <c r="BN126" s="48"/>
      <c r="BO126" s="48"/>
    </row>
    <row r="127" spans="7:67" x14ac:dyDescent="0.25">
      <c r="G127" s="75"/>
      <c r="Q127" s="73"/>
      <c r="R127" s="73"/>
      <c r="S127" s="73"/>
      <c r="T127" s="73"/>
      <c r="U127" s="73"/>
      <c r="V127" s="73"/>
      <c r="W127" s="73"/>
      <c r="X127" s="73"/>
      <c r="Y127" s="73"/>
      <c r="Z127" s="73"/>
      <c r="AA127" s="73"/>
      <c r="AB127" s="73"/>
      <c r="AC127" s="73"/>
      <c r="AD127" s="47"/>
      <c r="AE127" s="47"/>
      <c r="AF127" s="73"/>
      <c r="AJ127" s="6"/>
      <c r="AW127" s="6"/>
      <c r="AX127" s="48"/>
      <c r="AY127" s="74"/>
      <c r="BB127" s="3"/>
      <c r="BC127" s="47"/>
      <c r="BD127" s="47"/>
      <c r="BE127" s="47"/>
      <c r="BF127" s="47"/>
      <c r="BG127" s="48"/>
      <c r="BH127" s="47"/>
      <c r="BI127" s="6"/>
      <c r="BJ127" s="47"/>
      <c r="BK127" s="1"/>
      <c r="BL127" s="47"/>
      <c r="BM127" s="1"/>
      <c r="BN127" s="48"/>
      <c r="BO127" s="48"/>
    </row>
    <row r="128" spans="7:67" x14ac:dyDescent="0.25">
      <c r="G128" s="75"/>
      <c r="Q128" s="73"/>
      <c r="R128" s="73"/>
      <c r="S128" s="73"/>
      <c r="T128" s="73"/>
      <c r="U128" s="73"/>
      <c r="V128" s="73"/>
      <c r="W128" s="73"/>
      <c r="X128" s="73"/>
      <c r="Y128" s="73"/>
      <c r="Z128" s="73"/>
      <c r="AA128" s="73"/>
      <c r="AB128" s="73"/>
      <c r="AC128" s="73"/>
      <c r="AD128" s="47"/>
      <c r="AE128" s="47"/>
      <c r="AF128" s="73"/>
      <c r="AJ128" s="6"/>
      <c r="AW128" s="6"/>
      <c r="AX128" s="48"/>
      <c r="AY128" s="74"/>
      <c r="BB128" s="3"/>
      <c r="BC128" s="47"/>
      <c r="BD128" s="47"/>
      <c r="BE128" s="47"/>
      <c r="BF128" s="47"/>
      <c r="BG128" s="48"/>
      <c r="BH128" s="47"/>
      <c r="BI128" s="6"/>
      <c r="BJ128" s="47"/>
      <c r="BK128" s="1"/>
      <c r="BL128" s="47"/>
      <c r="BM128" s="1"/>
      <c r="BN128" s="48"/>
      <c r="BO128" s="48"/>
    </row>
    <row r="129" spans="7:68" x14ac:dyDescent="0.25">
      <c r="G129" s="75"/>
      <c r="Q129" s="73"/>
      <c r="R129" s="73"/>
      <c r="S129" s="73"/>
      <c r="T129" s="73"/>
      <c r="U129" s="73"/>
      <c r="V129" s="73"/>
      <c r="W129" s="73"/>
      <c r="X129" s="73"/>
      <c r="Y129" s="73"/>
      <c r="Z129" s="73"/>
      <c r="AA129" s="73"/>
      <c r="AB129" s="73"/>
      <c r="AC129" s="73"/>
      <c r="AD129" s="47"/>
      <c r="AE129" s="47"/>
      <c r="AF129" s="73"/>
      <c r="AJ129" s="6"/>
      <c r="AW129" s="6"/>
      <c r="AX129" s="48"/>
      <c r="AY129" s="74"/>
      <c r="BB129" s="3"/>
      <c r="BC129" s="47"/>
      <c r="BD129" s="47"/>
      <c r="BE129" s="47"/>
      <c r="BF129" s="47"/>
      <c r="BG129" s="48"/>
      <c r="BH129" s="47"/>
      <c r="BI129" s="6"/>
      <c r="BJ129" s="47"/>
      <c r="BK129" s="1"/>
      <c r="BL129" s="47"/>
      <c r="BM129" s="1"/>
      <c r="BN129" s="48"/>
      <c r="BO129" s="48"/>
    </row>
    <row r="130" spans="7:68" x14ac:dyDescent="0.25">
      <c r="G130" s="75"/>
      <c r="Q130" s="73"/>
      <c r="R130" s="73"/>
      <c r="S130" s="73"/>
      <c r="T130" s="73"/>
      <c r="U130" s="73"/>
      <c r="V130" s="73"/>
      <c r="W130" s="73"/>
      <c r="X130" s="73"/>
      <c r="Y130" s="73"/>
      <c r="Z130" s="73"/>
      <c r="AA130" s="73"/>
      <c r="AB130" s="73"/>
      <c r="AC130" s="73"/>
      <c r="AD130" s="47"/>
      <c r="AE130" s="47"/>
      <c r="AF130" s="73"/>
      <c r="AJ130" s="6"/>
      <c r="AW130" s="6"/>
      <c r="AX130" s="48"/>
      <c r="AY130" s="74"/>
      <c r="BB130" s="3"/>
      <c r="BC130" s="47"/>
      <c r="BD130" s="47"/>
      <c r="BE130" s="47"/>
      <c r="BF130" s="47"/>
      <c r="BG130" s="48"/>
      <c r="BH130" s="47"/>
      <c r="BI130" s="6"/>
      <c r="BJ130" s="47"/>
      <c r="BK130" s="1"/>
      <c r="BL130" s="47"/>
      <c r="BM130" s="1"/>
      <c r="BN130" s="48"/>
      <c r="BO130" s="48"/>
    </row>
    <row r="131" spans="7:68" x14ac:dyDescent="0.25">
      <c r="G131" s="75"/>
      <c r="Q131" s="73"/>
      <c r="R131" s="73"/>
      <c r="S131" s="73"/>
      <c r="T131" s="73"/>
      <c r="U131" s="73"/>
      <c r="V131" s="73"/>
      <c r="W131" s="73"/>
      <c r="X131" s="73"/>
      <c r="Y131" s="73"/>
      <c r="Z131" s="73"/>
      <c r="AA131" s="73"/>
      <c r="AB131" s="73"/>
      <c r="AC131" s="73"/>
      <c r="AD131" s="47"/>
      <c r="AE131" s="47"/>
      <c r="AF131" s="73"/>
      <c r="AJ131" s="6"/>
      <c r="AW131" s="6"/>
      <c r="AX131" s="48"/>
      <c r="AY131" s="74"/>
      <c r="BB131" s="3"/>
      <c r="BC131" s="47"/>
      <c r="BD131" s="47"/>
      <c r="BE131" s="47"/>
      <c r="BF131" s="47"/>
      <c r="BG131" s="48"/>
      <c r="BH131" s="47"/>
      <c r="BI131" s="6"/>
      <c r="BJ131" s="47"/>
      <c r="BK131" s="1"/>
      <c r="BL131" s="47"/>
      <c r="BM131" s="1"/>
      <c r="BN131" s="48"/>
      <c r="BO131" s="48"/>
    </row>
    <row r="132" spans="7:68" x14ac:dyDescent="0.25">
      <c r="G132" s="75"/>
      <c r="Q132" s="73"/>
      <c r="R132" s="73"/>
      <c r="S132" s="73"/>
      <c r="T132" s="73"/>
      <c r="U132" s="73"/>
      <c r="V132" s="73"/>
      <c r="W132" s="73"/>
      <c r="X132" s="73"/>
      <c r="Y132" s="73"/>
      <c r="Z132" s="73"/>
      <c r="AA132" s="73"/>
      <c r="AB132" s="73"/>
      <c r="AC132" s="73"/>
      <c r="AD132" s="47"/>
      <c r="AE132" s="47"/>
      <c r="AF132" s="73"/>
      <c r="AJ132" s="6"/>
      <c r="AW132" s="6"/>
      <c r="AX132" s="48"/>
      <c r="AY132" s="74"/>
      <c r="BB132" s="3"/>
      <c r="BC132" s="47"/>
      <c r="BD132" s="47"/>
      <c r="BE132" s="47"/>
      <c r="BF132" s="47"/>
      <c r="BG132" s="48"/>
      <c r="BH132" s="47"/>
      <c r="BI132" s="6"/>
      <c r="BJ132" s="47"/>
      <c r="BK132" s="1"/>
      <c r="BL132" s="47"/>
      <c r="BM132" s="1"/>
      <c r="BN132" s="48"/>
      <c r="BO132" s="48"/>
    </row>
    <row r="133" spans="7:68" x14ac:dyDescent="0.25">
      <c r="G133" s="75"/>
      <c r="Q133" s="73"/>
      <c r="R133" s="73"/>
      <c r="S133" s="73"/>
      <c r="T133" s="73"/>
      <c r="U133" s="73"/>
      <c r="V133" s="73"/>
      <c r="W133" s="73"/>
      <c r="X133" s="73"/>
      <c r="Y133" s="73"/>
      <c r="Z133" s="73"/>
      <c r="AA133" s="73"/>
      <c r="AB133" s="73"/>
      <c r="AC133" s="73"/>
      <c r="AD133" s="47"/>
      <c r="AE133" s="47"/>
      <c r="AF133" s="73"/>
      <c r="AJ133" s="6"/>
      <c r="AW133" s="6"/>
      <c r="AX133" s="48"/>
      <c r="AY133" s="74"/>
      <c r="BB133" s="3"/>
      <c r="BC133" s="47"/>
      <c r="BD133" s="47"/>
      <c r="BE133" s="47"/>
      <c r="BF133" s="47"/>
      <c r="BG133" s="48"/>
      <c r="BH133" s="47"/>
      <c r="BI133" s="6"/>
      <c r="BJ133" s="47"/>
      <c r="BK133" s="1"/>
      <c r="BL133" s="47"/>
      <c r="BM133" s="1"/>
      <c r="BN133" s="48"/>
      <c r="BO133" s="48"/>
    </row>
    <row r="134" spans="7:68" x14ac:dyDescent="0.25">
      <c r="G134" s="75"/>
      <c r="Q134" s="73"/>
      <c r="R134" s="73"/>
      <c r="S134" s="73"/>
      <c r="T134" s="73"/>
      <c r="U134" s="73"/>
      <c r="V134" s="73"/>
      <c r="W134" s="73"/>
      <c r="X134" s="73"/>
      <c r="Y134" s="73"/>
      <c r="Z134" s="73"/>
      <c r="AA134" s="73"/>
      <c r="AB134" s="73"/>
      <c r="AC134" s="73"/>
      <c r="AD134" s="47"/>
      <c r="AE134" s="47"/>
      <c r="AF134" s="73"/>
      <c r="AJ134" s="6"/>
      <c r="AW134" s="6"/>
      <c r="AX134" s="48"/>
      <c r="AY134" s="74"/>
      <c r="BB134" s="3"/>
      <c r="BC134" s="47"/>
      <c r="BD134" s="47"/>
      <c r="BE134" s="47"/>
      <c r="BF134" s="47"/>
      <c r="BG134" s="48"/>
      <c r="BH134" s="47"/>
      <c r="BI134" s="6"/>
      <c r="BJ134" s="47"/>
      <c r="BK134" s="1"/>
      <c r="BL134" s="47"/>
      <c r="BM134" s="1"/>
      <c r="BN134" s="48"/>
      <c r="BO134" s="48"/>
    </row>
    <row r="135" spans="7:68" x14ac:dyDescent="0.25">
      <c r="G135" s="75"/>
      <c r="Q135" s="73"/>
      <c r="R135" s="73"/>
      <c r="S135" s="73"/>
      <c r="T135" s="73"/>
      <c r="U135" s="73"/>
      <c r="V135" s="73"/>
      <c r="W135" s="73"/>
      <c r="X135" s="73"/>
      <c r="Y135" s="73"/>
      <c r="Z135" s="73"/>
      <c r="AA135" s="73"/>
      <c r="AB135" s="73"/>
      <c r="AC135" s="73"/>
      <c r="AD135" s="47"/>
      <c r="AE135" s="47"/>
      <c r="AF135" s="73"/>
      <c r="AJ135" s="6"/>
      <c r="AW135" s="6"/>
      <c r="AX135" s="48"/>
      <c r="AY135" s="74"/>
      <c r="BB135" s="3"/>
      <c r="BC135" s="47"/>
      <c r="BD135" s="47"/>
      <c r="BE135" s="47"/>
      <c r="BF135" s="47"/>
      <c r="BG135" s="48"/>
      <c r="BH135" s="47"/>
      <c r="BI135" s="6"/>
      <c r="BJ135" s="47"/>
      <c r="BK135" s="1"/>
      <c r="BL135" s="47"/>
      <c r="BM135" s="1"/>
      <c r="BN135" s="48"/>
      <c r="BO135" s="48"/>
    </row>
    <row r="136" spans="7:68" x14ac:dyDescent="0.25">
      <c r="G136" s="75"/>
      <c r="Q136" s="73"/>
      <c r="R136" s="73"/>
      <c r="S136" s="73"/>
      <c r="T136" s="73"/>
      <c r="U136" s="73"/>
      <c r="V136" s="73"/>
      <c r="W136" s="73"/>
      <c r="X136" s="73"/>
      <c r="Y136" s="73"/>
      <c r="Z136" s="73"/>
      <c r="AA136" s="73"/>
      <c r="AB136" s="73"/>
      <c r="AC136" s="73"/>
      <c r="AD136" s="47"/>
      <c r="AE136" s="47"/>
      <c r="AF136" s="73"/>
      <c r="AJ136" s="6"/>
      <c r="AW136" s="6"/>
      <c r="AX136" s="48"/>
      <c r="AY136" s="74"/>
      <c r="BB136" s="3"/>
      <c r="BC136" s="47"/>
      <c r="BD136" s="47"/>
      <c r="BE136" s="47"/>
      <c r="BF136" s="47"/>
      <c r="BG136" s="48"/>
      <c r="BH136" s="47"/>
      <c r="BI136" s="6"/>
      <c r="BJ136" s="47"/>
      <c r="BK136" s="1"/>
      <c r="BL136" s="47"/>
      <c r="BM136" s="1"/>
      <c r="BN136" s="48"/>
      <c r="BO136" s="48"/>
    </row>
    <row r="137" spans="7:68" x14ac:dyDescent="0.25">
      <c r="G137" s="75"/>
      <c r="Q137" s="73"/>
      <c r="R137" s="73"/>
      <c r="S137" s="73"/>
      <c r="T137" s="73"/>
      <c r="U137" s="73"/>
      <c r="V137" s="73"/>
      <c r="W137" s="73"/>
      <c r="X137" s="73"/>
      <c r="Y137" s="73"/>
      <c r="Z137" s="73"/>
      <c r="AA137" s="73"/>
      <c r="AB137" s="73"/>
      <c r="AC137" s="73"/>
      <c r="AD137" s="47"/>
      <c r="AE137" s="47"/>
      <c r="AF137" s="73"/>
      <c r="AJ137" s="6"/>
      <c r="AW137" s="6"/>
      <c r="AX137" s="48"/>
      <c r="AY137" s="74"/>
      <c r="BB137" s="3"/>
      <c r="BC137" s="47"/>
      <c r="BD137" s="47"/>
      <c r="BE137" s="47"/>
      <c r="BF137" s="47"/>
      <c r="BG137" s="48"/>
      <c r="BH137" s="47"/>
      <c r="BI137" s="6"/>
      <c r="BJ137" s="47"/>
      <c r="BK137" s="1"/>
      <c r="BL137" s="47"/>
      <c r="BM137" s="1"/>
      <c r="BN137" s="48"/>
      <c r="BO137" s="48"/>
    </row>
    <row r="138" spans="7:68" x14ac:dyDescent="0.25">
      <c r="G138" s="75"/>
      <c r="Q138" s="73"/>
      <c r="R138" s="73"/>
      <c r="S138" s="73"/>
      <c r="T138" s="73"/>
      <c r="U138" s="73"/>
      <c r="V138" s="73"/>
      <c r="W138" s="73"/>
      <c r="X138" s="73"/>
      <c r="Y138" s="73"/>
      <c r="Z138" s="73"/>
      <c r="AA138" s="73"/>
      <c r="AB138" s="73"/>
      <c r="AC138" s="73"/>
      <c r="AD138" s="47"/>
      <c r="AE138" s="47"/>
      <c r="AF138" s="73"/>
      <c r="AJ138" s="6"/>
      <c r="AW138" s="6"/>
      <c r="AX138" s="48"/>
      <c r="AY138" s="74"/>
      <c r="BB138" s="3"/>
      <c r="BD138" s="47"/>
      <c r="BE138" s="47"/>
      <c r="BF138" s="47"/>
      <c r="BI138" s="6"/>
      <c r="BJ138" s="47"/>
      <c r="BK138" s="1"/>
      <c r="BL138" s="47"/>
      <c r="BM138" s="1"/>
      <c r="BN138" s="48"/>
      <c r="BO138" s="48"/>
    </row>
    <row r="139" spans="7:68" x14ac:dyDescent="0.25">
      <c r="G139" s="75"/>
      <c r="Q139" s="73"/>
      <c r="R139" s="73"/>
      <c r="S139" s="73"/>
      <c r="T139" s="73"/>
      <c r="U139" s="73"/>
      <c r="V139" s="73"/>
      <c r="W139" s="73"/>
      <c r="X139" s="73"/>
      <c r="Y139" s="73"/>
      <c r="Z139" s="73"/>
      <c r="AA139" s="73"/>
      <c r="AB139" s="73"/>
      <c r="AC139" s="73"/>
      <c r="AD139" s="47"/>
      <c r="AE139" s="47"/>
      <c r="AF139" s="73"/>
      <c r="AJ139" s="6"/>
      <c r="AW139" s="6"/>
      <c r="AX139" s="48"/>
      <c r="AY139" s="74"/>
      <c r="BB139" s="3"/>
      <c r="BD139" s="47"/>
      <c r="BE139" s="47"/>
      <c r="BF139" s="47"/>
      <c r="BI139" s="6"/>
      <c r="BJ139" s="47"/>
      <c r="BK139" s="1"/>
      <c r="BL139" s="47"/>
      <c r="BM139" s="1"/>
      <c r="BN139" s="48"/>
      <c r="BO139" s="48"/>
    </row>
    <row r="140" spans="7:68" x14ac:dyDescent="0.25">
      <c r="G140" s="75"/>
      <c r="Q140" s="73"/>
      <c r="R140" s="73"/>
      <c r="S140" s="73"/>
      <c r="T140" s="73"/>
      <c r="U140" s="73"/>
      <c r="V140" s="73"/>
      <c r="W140" s="73"/>
      <c r="X140" s="73"/>
      <c r="Y140" s="73"/>
      <c r="Z140" s="73"/>
      <c r="AA140" s="73"/>
      <c r="AB140" s="73"/>
      <c r="AC140" s="73"/>
      <c r="AD140" s="47"/>
      <c r="AE140" s="47"/>
      <c r="AF140" s="73"/>
      <c r="AJ140" s="6"/>
      <c r="AW140" s="6"/>
      <c r="AX140" s="48"/>
      <c r="AY140" s="74"/>
      <c r="BB140" s="3"/>
      <c r="BD140" s="47"/>
      <c r="BE140" s="47"/>
      <c r="BF140" s="47"/>
      <c r="BI140" s="6"/>
      <c r="BJ140" s="47"/>
      <c r="BK140" s="1"/>
      <c r="BL140" s="47"/>
      <c r="BM140" s="1"/>
      <c r="BN140" s="48"/>
      <c r="BO140" s="48"/>
    </row>
    <row r="141" spans="7:68" x14ac:dyDescent="0.25">
      <c r="G141" s="75"/>
      <c r="Q141" s="73"/>
      <c r="R141" s="73"/>
      <c r="S141" s="73"/>
      <c r="T141" s="73"/>
      <c r="U141" s="73"/>
      <c r="V141" s="73"/>
      <c r="W141" s="73"/>
      <c r="X141" s="73"/>
      <c r="Y141" s="73"/>
      <c r="Z141" s="73"/>
      <c r="AA141" s="73"/>
      <c r="AB141" s="73"/>
      <c r="AC141" s="73"/>
      <c r="AD141" s="47"/>
      <c r="AE141" s="47"/>
      <c r="AF141" s="73"/>
      <c r="AJ141" s="6"/>
      <c r="AW141" s="6"/>
      <c r="AX141" s="48"/>
      <c r="AY141" s="74"/>
      <c r="BB141" s="3"/>
      <c r="BD141" s="47"/>
      <c r="BE141" s="47"/>
      <c r="BF141" s="47"/>
      <c r="BI141" s="6"/>
      <c r="BJ141" s="47"/>
      <c r="BK141" s="1"/>
      <c r="BL141" s="47"/>
      <c r="BM141" s="1"/>
      <c r="BN141" s="48"/>
      <c r="BO141" s="48"/>
    </row>
    <row r="142" spans="7:68" x14ac:dyDescent="0.25">
      <c r="G142" s="75"/>
      <c r="Q142" s="73"/>
      <c r="R142" s="73"/>
      <c r="S142" s="73"/>
      <c r="T142" s="73"/>
      <c r="U142" s="73"/>
      <c r="V142" s="73"/>
      <c r="W142" s="73"/>
      <c r="X142" s="73"/>
      <c r="Y142" s="73"/>
      <c r="Z142" s="73"/>
      <c r="AA142" s="73"/>
      <c r="AB142" s="73"/>
      <c r="AC142" s="73"/>
      <c r="AD142" s="47"/>
      <c r="AE142" s="47"/>
      <c r="AF142" s="73"/>
      <c r="AJ142" s="6"/>
      <c r="AW142" s="6"/>
      <c r="AX142" s="48"/>
      <c r="AY142" s="74"/>
      <c r="BB142" s="3"/>
      <c r="BD142" s="47"/>
      <c r="BE142" s="47"/>
      <c r="BF142" s="47"/>
      <c r="BI142" s="6"/>
      <c r="BJ142" s="47"/>
      <c r="BK142" s="1"/>
      <c r="BL142" s="47"/>
      <c r="BM142" s="1"/>
      <c r="BN142" s="48"/>
      <c r="BO142" s="48"/>
    </row>
    <row r="143" spans="7:68" x14ac:dyDescent="0.25">
      <c r="G143" s="75"/>
      <c r="Q143" s="73"/>
      <c r="R143" s="73"/>
      <c r="S143" s="73"/>
      <c r="T143" s="73"/>
      <c r="U143" s="73"/>
      <c r="V143" s="73"/>
      <c r="W143" s="73"/>
      <c r="X143" s="73"/>
      <c r="Y143" s="73"/>
      <c r="Z143" s="73"/>
      <c r="AA143" s="73"/>
      <c r="AB143" s="73"/>
      <c r="AC143" s="73"/>
      <c r="AD143" s="47"/>
      <c r="AE143" s="47"/>
      <c r="AF143" s="73"/>
      <c r="AI143">
        <f>IF(SUM(Q143:AC143)=0,0,1)</f>
        <v>0</v>
      </c>
      <c r="AJ143" s="6" t="e">
        <f>ROUND($G143*#REF!,2)*$AI143</f>
        <v>#REF!</v>
      </c>
      <c r="AK143" s="6" t="e">
        <f>ROUND($G143*#REF!,2)*$AI143</f>
        <v>#REF!</v>
      </c>
      <c r="AL143" s="6" t="e">
        <f>ROUND($G143*#REF!,2)*$AI143</f>
        <v>#REF!</v>
      </c>
      <c r="AM143" s="6" t="e">
        <f>ROUND($G143*#REF!,2)*$AI143</f>
        <v>#REF!</v>
      </c>
      <c r="AN143" s="6" t="e">
        <f>ROUND($G143*#REF!,2)*$AI143</f>
        <v>#REF!</v>
      </c>
      <c r="AO143" s="6" t="e">
        <f>ROUND($G143*#REF!,2)*$AI143</f>
        <v>#REF!</v>
      </c>
      <c r="AP143" s="6" t="e">
        <f>ROUND($G143*#REF!,2)*$AI143</f>
        <v>#REF!</v>
      </c>
      <c r="AQ143" s="6" t="e">
        <f>ROUND($G143*#REF!,2)*$AI143</f>
        <v>#REF!</v>
      </c>
      <c r="AR143" s="6" t="e">
        <f>ROUND($G143*#REF!,2)*$AI143</f>
        <v>#REF!</v>
      </c>
      <c r="AS143" s="6" t="e">
        <f>ROUND($G143*#REF!,2)*$AI143</f>
        <v>#REF!</v>
      </c>
      <c r="AT143" s="6" t="e">
        <f>ROUND($G143*#REF!,2)*$AI143</f>
        <v>#REF!</v>
      </c>
      <c r="AU143" s="6" t="e">
        <f>ROUND($G143*#REF!,2)*$AI143</f>
        <v>#REF!</v>
      </c>
      <c r="AV143" t="e">
        <f>Q143*#REF!</f>
        <v>#REF!</v>
      </c>
      <c r="AW143" s="6" t="e">
        <f>SUM(AJ143:AV143)+AY143</f>
        <v>#REF!</v>
      </c>
      <c r="AX143" s="48" t="e">
        <f>ROUND(AW143-G143,0)</f>
        <v>#REF!</v>
      </c>
      <c r="AY143" s="74">
        <f>AF143</f>
        <v>0</v>
      </c>
      <c r="BB143" s="3">
        <f>VLOOKUP(D143,Schools!A:Q,17,0)</f>
        <v>0</v>
      </c>
      <c r="BD143" s="47" t="e">
        <f>#REF!</f>
        <v>#REF!</v>
      </c>
      <c r="BE143" s="47">
        <f>SUM(Q143:AC143)</f>
        <v>0</v>
      </c>
      <c r="BF143" s="47">
        <f>SUM(Q143:U143)</f>
        <v>0</v>
      </c>
      <c r="BI143" s="6" t="e">
        <f>SUM(AJ143:AN143)</f>
        <v>#REF!</v>
      </c>
      <c r="BJ143" s="47" t="e">
        <f>BI143-BF143</f>
        <v>#REF!</v>
      </c>
      <c r="BK143" s="1" t="e">
        <f>AO143</f>
        <v>#REF!</v>
      </c>
      <c r="BL143" s="47" t="e">
        <f>BK143+BJ143</f>
        <v>#REF!</v>
      </c>
      <c r="BM143" s="1" t="e">
        <f>SUM(AP143:AV143)</f>
        <v>#REF!</v>
      </c>
      <c r="BN143" s="48" t="e">
        <f>ROUND(BM143+BL143+BF143+BC143,0)</f>
        <v>#REF!</v>
      </c>
      <c r="BO143" s="48" t="e">
        <f>ROUND(BN143-G143,0)</f>
        <v>#REF!</v>
      </c>
      <c r="BP143" t="e">
        <f>IF(BD143&gt;0, "*** NB payroll *** - Option "&amp;BB143,"")</f>
        <v>#REF!</v>
      </c>
    </row>
    <row r="144" spans="7:68" x14ac:dyDescent="0.25">
      <c r="G144" s="75"/>
      <c r="Q144" s="73"/>
      <c r="R144" s="73"/>
      <c r="S144" s="73"/>
      <c r="T144" s="73"/>
      <c r="U144" s="73"/>
      <c r="V144" s="73"/>
      <c r="W144" s="73"/>
      <c r="X144" s="73"/>
      <c r="Y144" s="73"/>
      <c r="Z144" s="73"/>
      <c r="AA144" s="73"/>
      <c r="AB144" s="73"/>
      <c r="AC144" s="73"/>
      <c r="AD144" s="47"/>
      <c r="AE144" s="47"/>
      <c r="AF144" s="73"/>
      <c r="AI144">
        <f>IF(SUM(Q144:AC144)=0,0,1)</f>
        <v>0</v>
      </c>
      <c r="AJ144" s="6" t="e">
        <f>ROUND($G144*#REF!,2)*$AI144</f>
        <v>#REF!</v>
      </c>
      <c r="AK144" s="6" t="e">
        <f>ROUND($G144*#REF!,2)*$AI144</f>
        <v>#REF!</v>
      </c>
      <c r="AL144" s="6" t="e">
        <f>ROUND($G144*#REF!,2)*$AI144</f>
        <v>#REF!</v>
      </c>
      <c r="AM144" s="6" t="e">
        <f>ROUND($G144*#REF!,2)*$AI144</f>
        <v>#REF!</v>
      </c>
      <c r="AN144" s="6" t="e">
        <f>ROUND($G144*#REF!,2)*$AI144</f>
        <v>#REF!</v>
      </c>
      <c r="AO144" s="6" t="e">
        <f>ROUND($G144*#REF!,2)*$AI144</f>
        <v>#REF!</v>
      </c>
      <c r="AP144" s="6" t="e">
        <f>ROUND($G144*#REF!,2)*$AI144</f>
        <v>#REF!</v>
      </c>
      <c r="AQ144" s="6" t="e">
        <f>ROUND($G144*#REF!,2)*$AI144</f>
        <v>#REF!</v>
      </c>
      <c r="AR144" s="6" t="e">
        <f>ROUND($G144*#REF!,2)*$AI144</f>
        <v>#REF!</v>
      </c>
      <c r="AS144" s="6" t="e">
        <f>ROUND($G144*#REF!,2)*$AI144</f>
        <v>#REF!</v>
      </c>
      <c r="AT144" s="6" t="e">
        <f>ROUND($G144*#REF!,2)*$AI144</f>
        <v>#REF!</v>
      </c>
      <c r="AU144" s="6" t="e">
        <f>ROUND($G144*#REF!,2)*$AI144</f>
        <v>#REF!</v>
      </c>
      <c r="AV144" t="e">
        <f>Q144*#REF!</f>
        <v>#REF!</v>
      </c>
      <c r="AW144" s="6" t="e">
        <f>SUM(AJ144:AV144)+AY144</f>
        <v>#REF!</v>
      </c>
      <c r="AX144" s="48" t="e">
        <f>ROUND(AW144-G144,0)</f>
        <v>#REF!</v>
      </c>
      <c r="AY144" s="74">
        <f>AF144</f>
        <v>0</v>
      </c>
      <c r="BB144" s="3">
        <f>VLOOKUP(D144,Schools!A:Q,17,0)</f>
        <v>0</v>
      </c>
      <c r="BD144" s="47" t="e">
        <f>#REF!</f>
        <v>#REF!</v>
      </c>
      <c r="BE144" s="47">
        <f>SUM(Q144:AC144)</f>
        <v>0</v>
      </c>
      <c r="BF144" s="47">
        <f>SUM(Q144:U144)</f>
        <v>0</v>
      </c>
      <c r="BI144" s="6" t="e">
        <f>SUM(AJ144:AN144)</f>
        <v>#REF!</v>
      </c>
      <c r="BJ144" s="47" t="e">
        <f>BI144-BF144</f>
        <v>#REF!</v>
      </c>
      <c r="BK144" s="1" t="e">
        <f>AO144</f>
        <v>#REF!</v>
      </c>
      <c r="BL144" s="47" t="e">
        <f>BK144+BJ144</f>
        <v>#REF!</v>
      </c>
      <c r="BM144" s="1" t="e">
        <f>SUM(AP144:AV144)</f>
        <v>#REF!</v>
      </c>
      <c r="BN144" s="48" t="e">
        <f>ROUND(BM144+BL144+BF144+BC144,0)</f>
        <v>#REF!</v>
      </c>
      <c r="BO144" s="48" t="e">
        <f>ROUND(BN144-G144,0)</f>
        <v>#REF!</v>
      </c>
      <c r="BP144" t="e">
        <f>IF(BD144&gt;0, "*** NB payroll *** - Option "&amp;BB144,"")</f>
        <v>#REF!</v>
      </c>
    </row>
    <row r="145" spans="7:68" x14ac:dyDescent="0.25">
      <c r="G145" s="75"/>
      <c r="Q145" s="73"/>
      <c r="R145" s="73"/>
      <c r="S145" s="73"/>
      <c r="T145" s="73"/>
      <c r="U145" s="73"/>
      <c r="V145" s="73"/>
      <c r="W145" s="73"/>
      <c r="X145" s="73"/>
      <c r="Y145" s="73"/>
      <c r="Z145" s="73"/>
      <c r="AA145" s="73"/>
      <c r="AB145" s="73"/>
      <c r="AC145" s="73"/>
      <c r="AD145" s="47"/>
      <c r="AE145" s="47"/>
      <c r="AF145" s="73"/>
      <c r="AI145">
        <f>IF(SUM(Q145:AC145)=0,0,1)</f>
        <v>0</v>
      </c>
      <c r="AJ145" s="6" t="e">
        <f>ROUND($G145*#REF!,2)*$AI145</f>
        <v>#REF!</v>
      </c>
      <c r="AK145" s="6" t="e">
        <f>ROUND($G145*#REF!,2)*$AI145</f>
        <v>#REF!</v>
      </c>
      <c r="AL145" s="6" t="e">
        <f>ROUND($G145*#REF!,2)*$AI145</f>
        <v>#REF!</v>
      </c>
      <c r="AM145" s="6" t="e">
        <f>ROUND($G145*#REF!,2)*$AI145</f>
        <v>#REF!</v>
      </c>
      <c r="AN145" s="6" t="e">
        <f>ROUND($G145*#REF!,2)*$AI145</f>
        <v>#REF!</v>
      </c>
      <c r="AO145" s="6" t="e">
        <f>ROUND($G145*#REF!,2)*$AI145</f>
        <v>#REF!</v>
      </c>
      <c r="AP145" s="6" t="e">
        <f>ROUND($G145*#REF!,2)*$AI145</f>
        <v>#REF!</v>
      </c>
      <c r="AQ145" s="6" t="e">
        <f>ROUND($G145*#REF!,2)*$AI145</f>
        <v>#REF!</v>
      </c>
      <c r="AR145" s="6" t="e">
        <f>ROUND($G145*#REF!,2)*$AI145</f>
        <v>#REF!</v>
      </c>
      <c r="AS145" s="6" t="e">
        <f>ROUND($G145*#REF!,2)*$AI145</f>
        <v>#REF!</v>
      </c>
      <c r="AT145" s="6" t="e">
        <f>ROUND($G145*#REF!,2)*$AI145</f>
        <v>#REF!</v>
      </c>
      <c r="AU145" s="6" t="e">
        <f>ROUND($G145*#REF!,2)*$AI145</f>
        <v>#REF!</v>
      </c>
      <c r="AV145" t="e">
        <f>Q145*#REF!</f>
        <v>#REF!</v>
      </c>
      <c r="AW145" s="6" t="e">
        <f>SUM(AJ145:AV145)+AY145</f>
        <v>#REF!</v>
      </c>
      <c r="AX145" s="48" t="e">
        <f>ROUND(AW145-G145,0)</f>
        <v>#REF!</v>
      </c>
      <c r="AY145" s="74">
        <f>AF145</f>
        <v>0</v>
      </c>
      <c r="BB145" s="3">
        <f>VLOOKUP(D145,Schools!A:Q,17,0)</f>
        <v>0</v>
      </c>
      <c r="BD145" s="47" t="e">
        <f>#REF!</f>
        <v>#REF!</v>
      </c>
      <c r="BE145" s="47">
        <f>SUM(Q145:AC145)</f>
        <v>0</v>
      </c>
      <c r="BF145" s="47">
        <f>SUM(Q145:U145)</f>
        <v>0</v>
      </c>
      <c r="BI145" s="6" t="e">
        <f>SUM(AJ145:AN145)</f>
        <v>#REF!</v>
      </c>
      <c r="BJ145" s="47" t="e">
        <f>BI145-BF145</f>
        <v>#REF!</v>
      </c>
      <c r="BK145" s="1" t="e">
        <f>AO145</f>
        <v>#REF!</v>
      </c>
      <c r="BL145" s="47" t="e">
        <f>BK145+BJ145</f>
        <v>#REF!</v>
      </c>
      <c r="BM145" s="1" t="e">
        <f>SUM(AP145:AV145)</f>
        <v>#REF!</v>
      </c>
      <c r="BN145" s="48" t="e">
        <f>ROUND(BM145+BL145+BF145+BC145,0)</f>
        <v>#REF!</v>
      </c>
      <c r="BO145" s="48" t="e">
        <f>ROUND(BN145-G145,0)</f>
        <v>#REF!</v>
      </c>
      <c r="BP145" t="e">
        <f>IF(BD145&gt;0, "*** NB payroll *** - Option "&amp;BB145,"")</f>
        <v>#REF!</v>
      </c>
    </row>
    <row r="146" spans="7:68" x14ac:dyDescent="0.25">
      <c r="G146" s="75"/>
      <c r="Q146" s="73"/>
      <c r="R146" s="73"/>
      <c r="S146" s="73"/>
      <c r="T146" s="73"/>
      <c r="U146" s="73"/>
      <c r="V146" s="73"/>
      <c r="W146" s="73"/>
      <c r="X146" s="73"/>
      <c r="Y146" s="73"/>
      <c r="Z146" s="73"/>
      <c r="AA146" s="73"/>
      <c r="AB146" s="73"/>
      <c r="AC146" s="73"/>
      <c r="AD146" s="47"/>
      <c r="AE146" s="47"/>
      <c r="AF146" s="73"/>
      <c r="AI146">
        <f>IF(SUM(Q146:AC146)=0,0,1)</f>
        <v>0</v>
      </c>
      <c r="AJ146" s="6" t="e">
        <f>ROUND($G146*#REF!,2)*$AI146</f>
        <v>#REF!</v>
      </c>
      <c r="AK146" s="6" t="e">
        <f>ROUND($G146*#REF!,2)*$AI146</f>
        <v>#REF!</v>
      </c>
      <c r="AL146" s="6" t="e">
        <f>ROUND($G146*#REF!,2)*$AI146</f>
        <v>#REF!</v>
      </c>
      <c r="AM146" s="6" t="e">
        <f>ROUND($G146*#REF!,2)*$AI146</f>
        <v>#REF!</v>
      </c>
      <c r="AN146" s="6" t="e">
        <f>ROUND($G146*#REF!,2)*$AI146</f>
        <v>#REF!</v>
      </c>
      <c r="AO146" s="6" t="e">
        <f>ROUND($G146*#REF!,2)*$AI146</f>
        <v>#REF!</v>
      </c>
      <c r="AP146" s="6" t="e">
        <f>ROUND($G146*#REF!,2)*$AI146</f>
        <v>#REF!</v>
      </c>
      <c r="AQ146" s="6" t="e">
        <f>ROUND($G146*#REF!,2)*$AI146</f>
        <v>#REF!</v>
      </c>
      <c r="AR146" s="6" t="e">
        <f>ROUND($G146*#REF!,2)*$AI146</f>
        <v>#REF!</v>
      </c>
      <c r="AS146" s="6" t="e">
        <f>ROUND($G146*#REF!,2)*$AI146</f>
        <v>#REF!</v>
      </c>
      <c r="AT146" s="6" t="e">
        <f>ROUND($G146*#REF!,2)*$AI146</f>
        <v>#REF!</v>
      </c>
      <c r="AU146" s="6" t="e">
        <f>ROUND($G146*#REF!,2)*$AI146</f>
        <v>#REF!</v>
      </c>
      <c r="AV146" t="e">
        <f>Q146*#REF!</f>
        <v>#REF!</v>
      </c>
      <c r="AW146" s="6" t="e">
        <f>SUM(AJ146:AV146)+AY146</f>
        <v>#REF!</v>
      </c>
      <c r="AX146" s="48" t="e">
        <f>ROUND(AW146-G146,0)</f>
        <v>#REF!</v>
      </c>
      <c r="AY146" s="74">
        <f>AF146</f>
        <v>0</v>
      </c>
      <c r="BB146" s="3">
        <f>VLOOKUP(D146,Schools!A:Q,17,0)</f>
        <v>0</v>
      </c>
      <c r="BD146" s="47" t="e">
        <f>#REF!</f>
        <v>#REF!</v>
      </c>
      <c r="BE146" s="47">
        <f>SUM(Q146:AC146)</f>
        <v>0</v>
      </c>
      <c r="BF146" s="47">
        <f>SUM(Q146:U146)</f>
        <v>0</v>
      </c>
      <c r="BI146" s="6" t="e">
        <f>SUM(AJ146:AN146)</f>
        <v>#REF!</v>
      </c>
      <c r="BJ146" s="47" t="e">
        <f>BI146-BF146</f>
        <v>#REF!</v>
      </c>
      <c r="BK146" s="1" t="e">
        <f>AO146</f>
        <v>#REF!</v>
      </c>
      <c r="BL146" s="47" t="e">
        <f>BK146+BJ146</f>
        <v>#REF!</v>
      </c>
      <c r="BM146" s="1" t="e">
        <f>SUM(AP146:AV146)</f>
        <v>#REF!</v>
      </c>
      <c r="BN146" s="48" t="e">
        <f>ROUND(BM146+BL146+BF146+BC146,0)</f>
        <v>#REF!</v>
      </c>
      <c r="BO146" s="48" t="e">
        <f>ROUND(BN146-G146,0)</f>
        <v>#REF!</v>
      </c>
      <c r="BP146" t="e">
        <f>IF(BD146&gt;0, "*** NB payroll *** - Option "&amp;BB146,"")</f>
        <v>#REF!</v>
      </c>
    </row>
    <row r="147" spans="7:68" x14ac:dyDescent="0.25">
      <c r="G147" s="75"/>
      <c r="Q147" s="73"/>
      <c r="R147" s="73"/>
      <c r="S147" s="73"/>
      <c r="T147" s="73"/>
      <c r="U147" s="73"/>
      <c r="V147" s="73"/>
      <c r="W147" s="73"/>
      <c r="X147" s="73"/>
      <c r="Y147" s="73"/>
      <c r="Z147" s="73"/>
      <c r="AA147" s="73"/>
      <c r="AB147" s="73"/>
      <c r="AC147" s="73"/>
      <c r="AD147" s="47"/>
      <c r="AE147" s="47"/>
      <c r="AF147" s="73"/>
      <c r="AJ147" s="6"/>
    </row>
    <row r="148" spans="7:68" x14ac:dyDescent="0.25">
      <c r="G148" s="75"/>
      <c r="Q148" s="73"/>
      <c r="R148" s="73"/>
      <c r="S148" s="73"/>
      <c r="T148" s="73"/>
      <c r="U148" s="73"/>
      <c r="V148" s="73"/>
      <c r="W148" s="73"/>
      <c r="X148" s="73"/>
      <c r="Y148" s="73"/>
      <c r="Z148" s="73"/>
      <c r="AA148" s="73"/>
      <c r="AB148" s="73"/>
      <c r="AC148" s="73"/>
      <c r="AD148" s="47"/>
      <c r="AE148" s="47"/>
      <c r="AF148" s="73"/>
      <c r="AJ148" s="6"/>
    </row>
    <row r="149" spans="7:68" x14ac:dyDescent="0.25">
      <c r="G149" s="75"/>
      <c r="Q149" s="73"/>
      <c r="R149" s="73"/>
      <c r="S149" s="73"/>
      <c r="T149" s="73"/>
      <c r="U149" s="73"/>
      <c r="V149" s="73"/>
      <c r="W149" s="73"/>
      <c r="X149" s="73"/>
      <c r="Y149" s="73"/>
      <c r="Z149" s="73"/>
      <c r="AA149" s="73"/>
      <c r="AB149" s="73"/>
      <c r="AC149" s="73"/>
      <c r="AD149" s="47"/>
      <c r="AE149" s="47"/>
      <c r="AF149" s="73"/>
      <c r="AJ149" s="6"/>
    </row>
    <row r="150" spans="7:68" x14ac:dyDescent="0.25">
      <c r="G150" s="75"/>
      <c r="Q150" s="73"/>
      <c r="R150" s="73"/>
      <c r="S150" s="73"/>
      <c r="T150" s="73"/>
      <c r="U150" s="73"/>
      <c r="V150" s="73"/>
      <c r="W150" s="73"/>
      <c r="X150" s="73"/>
      <c r="Y150" s="73"/>
      <c r="Z150" s="73"/>
      <c r="AA150" s="73"/>
      <c r="AB150" s="73"/>
      <c r="AC150" s="73"/>
      <c r="AD150" s="47"/>
      <c r="AE150" s="47"/>
      <c r="AF150" s="73"/>
      <c r="AJ150" s="6"/>
    </row>
    <row r="151" spans="7:68" x14ac:dyDescent="0.25">
      <c r="G151" s="75"/>
      <c r="Q151" s="73"/>
      <c r="R151" s="73"/>
      <c r="S151" s="73"/>
      <c r="T151" s="73"/>
      <c r="U151" s="73"/>
      <c r="V151" s="73"/>
      <c r="W151" s="73"/>
      <c r="X151" s="73"/>
      <c r="Y151" s="73"/>
      <c r="Z151" s="73"/>
      <c r="AA151" s="73"/>
      <c r="AB151" s="73"/>
      <c r="AC151" s="73"/>
      <c r="AD151" s="47"/>
      <c r="AE151" s="47"/>
      <c r="AF151" s="73"/>
      <c r="AJ151" s="6"/>
    </row>
    <row r="152" spans="7:68" x14ac:dyDescent="0.25">
      <c r="G152" s="75"/>
      <c r="Q152" s="73"/>
      <c r="R152" s="73"/>
      <c r="S152" s="73"/>
      <c r="T152" s="73"/>
      <c r="U152" s="73"/>
      <c r="V152" s="73"/>
      <c r="W152" s="73"/>
      <c r="X152" s="73"/>
      <c r="Y152" s="73"/>
      <c r="Z152" s="73"/>
      <c r="AA152" s="73"/>
      <c r="AB152" s="73"/>
      <c r="AC152" s="73"/>
      <c r="AD152" s="47"/>
      <c r="AE152" s="47"/>
      <c r="AF152" s="73"/>
      <c r="AJ152" s="6"/>
    </row>
    <row r="153" spans="7:68" x14ac:dyDescent="0.25">
      <c r="G153" s="75"/>
      <c r="Q153" s="73"/>
      <c r="R153" s="73"/>
      <c r="S153" s="73"/>
      <c r="T153" s="73"/>
      <c r="U153" s="73"/>
      <c r="V153" s="73"/>
      <c r="W153" s="73"/>
      <c r="X153" s="73"/>
      <c r="Y153" s="73"/>
      <c r="Z153" s="73"/>
      <c r="AA153" s="73"/>
      <c r="AB153" s="73"/>
      <c r="AC153" s="73"/>
      <c r="AD153" s="47"/>
      <c r="AE153" s="47"/>
      <c r="AF153" s="73"/>
      <c r="AJ153" s="6"/>
    </row>
    <row r="154" spans="7:68" x14ac:dyDescent="0.25">
      <c r="G154" s="75"/>
      <c r="Q154" s="73"/>
      <c r="R154" s="73"/>
      <c r="S154" s="73"/>
      <c r="T154" s="73"/>
      <c r="U154" s="73"/>
      <c r="V154" s="73"/>
      <c r="W154" s="73"/>
      <c r="X154" s="73"/>
      <c r="Y154" s="73"/>
      <c r="Z154" s="73"/>
      <c r="AA154" s="73"/>
      <c r="AB154" s="73"/>
      <c r="AC154" s="73"/>
      <c r="AD154" s="47"/>
      <c r="AE154" s="47"/>
      <c r="AF154" s="73"/>
      <c r="AJ154" s="6"/>
    </row>
    <row r="155" spans="7:68" x14ac:dyDescent="0.25">
      <c r="G155" s="75"/>
      <c r="Q155" s="73"/>
      <c r="R155" s="73"/>
      <c r="S155" s="73"/>
      <c r="T155" s="73"/>
      <c r="U155" s="73"/>
      <c r="V155" s="73"/>
      <c r="W155" s="73"/>
      <c r="X155" s="73"/>
      <c r="Y155" s="73"/>
      <c r="Z155" s="73"/>
      <c r="AA155" s="73"/>
      <c r="AB155" s="73"/>
      <c r="AC155" s="73"/>
      <c r="AD155" s="47"/>
      <c r="AE155" s="47"/>
      <c r="AF155" s="73"/>
      <c r="AJ155" s="6"/>
    </row>
    <row r="156" spans="7:68" x14ac:dyDescent="0.25">
      <c r="G156" s="75"/>
      <c r="Q156" s="73"/>
      <c r="R156" s="73"/>
      <c r="S156" s="73"/>
      <c r="T156" s="73"/>
      <c r="U156" s="73"/>
      <c r="V156" s="73"/>
      <c r="W156" s="73"/>
      <c r="X156" s="73"/>
      <c r="Y156" s="73"/>
      <c r="Z156" s="73"/>
      <c r="AA156" s="73"/>
      <c r="AB156" s="73"/>
      <c r="AC156" s="73"/>
      <c r="AD156" s="47"/>
      <c r="AE156" s="47"/>
      <c r="AF156" s="73"/>
      <c r="AJ156" s="6"/>
    </row>
    <row r="157" spans="7:68" x14ac:dyDescent="0.25">
      <c r="G157" s="75"/>
      <c r="Q157" s="73"/>
      <c r="R157" s="73"/>
      <c r="S157" s="73"/>
      <c r="T157" s="73"/>
      <c r="U157" s="73"/>
      <c r="V157" s="73"/>
      <c r="W157" s="73"/>
      <c r="X157" s="73"/>
      <c r="Y157" s="73"/>
      <c r="Z157" s="73"/>
      <c r="AA157" s="73"/>
      <c r="AB157" s="73"/>
      <c r="AC157" s="73"/>
      <c r="AD157" s="47"/>
      <c r="AE157" s="47"/>
      <c r="AF157" s="73"/>
      <c r="AJ157" s="6"/>
    </row>
    <row r="158" spans="7:68" x14ac:dyDescent="0.25">
      <c r="G158" s="75"/>
      <c r="Q158" s="73"/>
      <c r="R158" s="73"/>
      <c r="S158" s="73"/>
      <c r="T158" s="73"/>
      <c r="U158" s="73"/>
      <c r="V158" s="73"/>
      <c r="W158" s="73"/>
      <c r="X158" s="73"/>
      <c r="Y158" s="73"/>
      <c r="Z158" s="73"/>
      <c r="AA158" s="73"/>
      <c r="AB158" s="73"/>
      <c r="AC158" s="73"/>
      <c r="AD158" s="47"/>
      <c r="AE158" s="47"/>
      <c r="AF158" s="73"/>
      <c r="AJ158" s="6"/>
    </row>
    <row r="159" spans="7:68" x14ac:dyDescent="0.25">
      <c r="G159" s="75"/>
      <c r="Q159" s="73"/>
      <c r="R159" s="73"/>
      <c r="S159" s="73"/>
      <c r="T159" s="73"/>
      <c r="U159" s="73"/>
      <c r="V159" s="73"/>
      <c r="W159" s="73"/>
      <c r="X159" s="73"/>
      <c r="Y159" s="73"/>
      <c r="Z159" s="73"/>
      <c r="AA159" s="73"/>
      <c r="AB159" s="73"/>
      <c r="AC159" s="73"/>
      <c r="AD159" s="47"/>
      <c r="AE159" s="47"/>
      <c r="AF159" s="73"/>
      <c r="AJ159" s="6"/>
    </row>
    <row r="160" spans="7:68" x14ac:dyDescent="0.25">
      <c r="G160" s="75"/>
      <c r="Q160" s="73"/>
      <c r="R160" s="73"/>
      <c r="S160" s="73"/>
      <c r="T160" s="73"/>
      <c r="U160" s="73"/>
      <c r="V160" s="73"/>
      <c r="W160" s="73"/>
      <c r="X160" s="73"/>
      <c r="Y160" s="73"/>
      <c r="Z160" s="73"/>
      <c r="AA160" s="73"/>
      <c r="AB160" s="73"/>
      <c r="AC160" s="73"/>
      <c r="AD160" s="47"/>
      <c r="AE160" s="47"/>
      <c r="AF160" s="73"/>
      <c r="AJ160" s="6"/>
    </row>
    <row r="161" spans="7:36" x14ac:dyDescent="0.25">
      <c r="G161" s="75"/>
      <c r="Q161" s="73"/>
      <c r="R161" s="73"/>
      <c r="S161" s="73"/>
      <c r="T161" s="73"/>
      <c r="U161" s="73"/>
      <c r="V161" s="73"/>
      <c r="W161" s="73"/>
      <c r="X161" s="73"/>
      <c r="Y161" s="73"/>
      <c r="Z161" s="73"/>
      <c r="AA161" s="73"/>
      <c r="AB161" s="73"/>
      <c r="AC161" s="73"/>
      <c r="AD161" s="47"/>
      <c r="AE161" s="47"/>
      <c r="AF161" s="73"/>
      <c r="AJ161" s="6"/>
    </row>
    <row r="162" spans="7:36" x14ac:dyDescent="0.25">
      <c r="G162" s="75"/>
      <c r="Q162" s="73"/>
      <c r="R162" s="73"/>
      <c r="S162" s="73"/>
      <c r="T162" s="73"/>
      <c r="U162" s="73"/>
      <c r="V162" s="73"/>
      <c r="W162" s="73"/>
      <c r="X162" s="73"/>
      <c r="Y162" s="73"/>
      <c r="Z162" s="73"/>
      <c r="AA162" s="73"/>
      <c r="AB162" s="73"/>
      <c r="AC162" s="73"/>
      <c r="AD162" s="47"/>
      <c r="AE162" s="47"/>
      <c r="AF162" s="73"/>
      <c r="AJ162" s="6"/>
    </row>
    <row r="163" spans="7:36" x14ac:dyDescent="0.25">
      <c r="G163" s="75"/>
      <c r="Q163" s="73"/>
      <c r="R163" s="73"/>
      <c r="S163" s="73"/>
      <c r="T163" s="73"/>
      <c r="U163" s="73"/>
      <c r="V163" s="73"/>
      <c r="W163" s="73"/>
      <c r="X163" s="73"/>
      <c r="Y163" s="73"/>
      <c r="Z163" s="73"/>
      <c r="AA163" s="73"/>
      <c r="AB163" s="73"/>
      <c r="AC163" s="73"/>
      <c r="AD163" s="47"/>
      <c r="AE163" s="47"/>
      <c r="AF163" s="73"/>
      <c r="AJ163" s="6"/>
    </row>
    <row r="164" spans="7:36" x14ac:dyDescent="0.25">
      <c r="G164" s="75"/>
      <c r="Q164" s="73"/>
      <c r="R164" s="73"/>
      <c r="S164" s="73"/>
      <c r="T164" s="73"/>
      <c r="U164" s="73"/>
      <c r="V164" s="73"/>
      <c r="W164" s="73"/>
      <c r="X164" s="73"/>
      <c r="Y164" s="73"/>
      <c r="Z164" s="73"/>
      <c r="AA164" s="73"/>
      <c r="AB164" s="73"/>
      <c r="AC164" s="73"/>
      <c r="AD164" s="47"/>
      <c r="AE164" s="47"/>
      <c r="AF164" s="73"/>
    </row>
    <row r="165" spans="7:36" x14ac:dyDescent="0.25">
      <c r="G165" s="75"/>
      <c r="Q165" s="73"/>
      <c r="R165" s="73"/>
      <c r="S165" s="73"/>
      <c r="T165" s="73"/>
      <c r="U165" s="73"/>
      <c r="V165" s="73"/>
      <c r="W165" s="73"/>
      <c r="X165" s="73"/>
      <c r="Y165" s="73"/>
      <c r="Z165" s="73"/>
      <c r="AA165" s="73"/>
      <c r="AB165" s="73"/>
      <c r="AC165" s="73"/>
      <c r="AD165" s="47"/>
      <c r="AE165" s="47"/>
      <c r="AF165" s="73"/>
    </row>
    <row r="166" spans="7:36" x14ac:dyDescent="0.25">
      <c r="G166" s="75"/>
      <c r="Q166" s="73"/>
      <c r="R166" s="73"/>
      <c r="S166" s="73"/>
      <c r="T166" s="73"/>
      <c r="U166" s="73"/>
      <c r="V166" s="73"/>
      <c r="W166" s="73"/>
      <c r="X166" s="73"/>
      <c r="Y166" s="73"/>
      <c r="Z166" s="73"/>
      <c r="AA166" s="73"/>
      <c r="AB166" s="73"/>
      <c r="AC166" s="73"/>
      <c r="AD166" s="47"/>
      <c r="AE166" s="47"/>
      <c r="AF166" s="73"/>
    </row>
    <row r="167" spans="7:36" x14ac:dyDescent="0.25">
      <c r="G167" s="75"/>
      <c r="Q167" s="73"/>
      <c r="R167" s="73"/>
      <c r="S167" s="73"/>
      <c r="T167" s="73"/>
      <c r="U167" s="73"/>
      <c r="V167" s="73"/>
      <c r="W167" s="73"/>
      <c r="X167" s="73"/>
      <c r="Y167" s="73"/>
      <c r="Z167" s="73"/>
      <c r="AA167" s="73"/>
      <c r="AB167" s="73"/>
      <c r="AC167" s="73"/>
      <c r="AD167" s="47"/>
      <c r="AE167" s="47"/>
      <c r="AF167" s="73"/>
    </row>
    <row r="168" spans="7:36" x14ac:dyDescent="0.25">
      <c r="G168" s="75"/>
      <c r="Q168" s="73"/>
      <c r="R168" s="73"/>
      <c r="S168" s="73"/>
      <c r="T168" s="73"/>
      <c r="U168" s="73"/>
      <c r="V168" s="73"/>
      <c r="W168" s="73"/>
      <c r="X168" s="73"/>
      <c r="Y168" s="73"/>
      <c r="Z168" s="73"/>
      <c r="AA168" s="73"/>
      <c r="AB168" s="73"/>
      <c r="AC168" s="73"/>
      <c r="AD168" s="47"/>
      <c r="AE168" s="47"/>
      <c r="AF168" s="73"/>
    </row>
    <row r="169" spans="7:36" x14ac:dyDescent="0.25">
      <c r="G169" s="75"/>
      <c r="Q169" s="73"/>
      <c r="R169" s="73"/>
      <c r="S169" s="73"/>
      <c r="T169" s="73"/>
      <c r="U169" s="73"/>
      <c r="V169" s="73"/>
      <c r="W169" s="73"/>
      <c r="X169" s="73"/>
      <c r="Y169" s="73"/>
      <c r="Z169" s="73"/>
      <c r="AA169" s="73"/>
      <c r="AB169" s="73"/>
      <c r="AC169" s="73"/>
      <c r="AD169" s="47"/>
      <c r="AE169" s="47"/>
      <c r="AF169" s="73"/>
    </row>
    <row r="170" spans="7:36" x14ac:dyDescent="0.25">
      <c r="G170" s="75"/>
      <c r="Q170" s="73"/>
      <c r="R170" s="73"/>
      <c r="S170" s="73"/>
      <c r="T170" s="73"/>
      <c r="U170" s="73"/>
      <c r="V170" s="73"/>
      <c r="W170" s="73"/>
      <c r="X170" s="73"/>
      <c r="Y170" s="73"/>
      <c r="Z170" s="73"/>
      <c r="AA170" s="73"/>
      <c r="AB170" s="73"/>
      <c r="AC170" s="73"/>
      <c r="AD170" s="47"/>
      <c r="AE170" s="47"/>
      <c r="AF170" s="73"/>
    </row>
    <row r="171" spans="7:36" x14ac:dyDescent="0.25">
      <c r="G171" s="75"/>
      <c r="Q171" s="73"/>
      <c r="R171" s="73"/>
      <c r="S171" s="73"/>
      <c r="T171" s="73"/>
      <c r="U171" s="73"/>
      <c r="V171" s="73"/>
      <c r="W171" s="73"/>
      <c r="X171" s="73"/>
      <c r="Y171" s="73"/>
      <c r="Z171" s="73"/>
      <c r="AA171" s="73"/>
      <c r="AB171" s="73"/>
      <c r="AC171" s="73"/>
      <c r="AD171" s="47"/>
      <c r="AE171" s="47"/>
      <c r="AF171" s="73"/>
    </row>
    <row r="172" spans="7:36" x14ac:dyDescent="0.25">
      <c r="G172" s="75"/>
      <c r="Q172" s="73"/>
      <c r="R172" s="73"/>
      <c r="S172" s="73"/>
      <c r="T172" s="73"/>
      <c r="U172" s="73"/>
      <c r="V172" s="73"/>
      <c r="W172" s="73"/>
      <c r="X172" s="73"/>
      <c r="Y172" s="73"/>
      <c r="Z172" s="73"/>
      <c r="AA172" s="73"/>
      <c r="AB172" s="73"/>
      <c r="AC172" s="73"/>
      <c r="AD172" s="47"/>
      <c r="AE172" s="47"/>
      <c r="AF172" s="73"/>
    </row>
    <row r="173" spans="7:36" x14ac:dyDescent="0.25">
      <c r="G173" s="75"/>
      <c r="Q173" s="73"/>
      <c r="R173" s="73"/>
      <c r="S173" s="73"/>
      <c r="T173" s="73"/>
      <c r="U173" s="73"/>
      <c r="V173" s="73"/>
      <c r="W173" s="73"/>
      <c r="X173" s="73"/>
      <c r="Y173" s="73"/>
      <c r="Z173" s="73"/>
      <c r="AA173" s="73"/>
      <c r="AB173" s="73"/>
      <c r="AC173" s="73"/>
      <c r="AD173" s="47"/>
      <c r="AE173" s="47"/>
      <c r="AF173" s="73"/>
    </row>
    <row r="174" spans="7:36" x14ac:dyDescent="0.25">
      <c r="G174" s="75"/>
      <c r="Q174" s="73"/>
      <c r="R174" s="73"/>
      <c r="S174" s="73"/>
      <c r="T174" s="73"/>
      <c r="U174" s="73"/>
      <c r="V174" s="73"/>
      <c r="W174" s="73"/>
      <c r="X174" s="73"/>
      <c r="Y174" s="73"/>
      <c r="Z174" s="73"/>
      <c r="AA174" s="73"/>
      <c r="AB174" s="73"/>
      <c r="AC174" s="73"/>
      <c r="AD174" s="47"/>
      <c r="AE174" s="47"/>
      <c r="AF174" s="73"/>
    </row>
    <row r="175" spans="7:36" x14ac:dyDescent="0.25">
      <c r="G175" s="75"/>
      <c r="Q175" s="73"/>
      <c r="R175" s="73"/>
      <c r="S175" s="73"/>
      <c r="T175" s="73"/>
      <c r="U175" s="73"/>
      <c r="V175" s="73"/>
      <c r="W175" s="73"/>
      <c r="X175" s="73"/>
      <c r="Y175" s="73"/>
      <c r="Z175" s="73"/>
      <c r="AA175" s="73"/>
      <c r="AB175" s="73"/>
      <c r="AC175" s="73"/>
      <c r="AD175" s="47"/>
      <c r="AE175" s="47"/>
      <c r="AF175" s="73"/>
    </row>
    <row r="176" spans="7:36" x14ac:dyDescent="0.25">
      <c r="G176" s="75"/>
      <c r="Q176" s="73"/>
      <c r="R176" s="73"/>
      <c r="S176" s="73"/>
      <c r="T176" s="73"/>
      <c r="U176" s="73"/>
      <c r="V176" s="73"/>
      <c r="W176" s="73"/>
      <c r="X176" s="73"/>
      <c r="Y176" s="73"/>
      <c r="Z176" s="73"/>
      <c r="AA176" s="73"/>
      <c r="AB176" s="73"/>
      <c r="AC176" s="73"/>
      <c r="AD176" s="47"/>
      <c r="AE176" s="47"/>
      <c r="AF176" s="73"/>
    </row>
    <row r="177" spans="7:32" x14ac:dyDescent="0.25">
      <c r="G177" s="75"/>
      <c r="Q177" s="73"/>
      <c r="R177" s="73"/>
      <c r="S177" s="73"/>
      <c r="T177" s="73"/>
      <c r="U177" s="73"/>
      <c r="V177" s="73"/>
      <c r="W177" s="73"/>
      <c r="X177" s="73"/>
      <c r="Y177" s="73"/>
      <c r="Z177" s="73"/>
      <c r="AA177" s="73"/>
      <c r="AB177" s="73"/>
      <c r="AC177" s="73"/>
      <c r="AD177" s="47"/>
      <c r="AE177" s="47"/>
      <c r="AF177" s="73"/>
    </row>
    <row r="178" spans="7:32" x14ac:dyDescent="0.25">
      <c r="G178" s="75"/>
      <c r="Q178" s="73"/>
      <c r="R178" s="73"/>
      <c r="S178" s="73"/>
      <c r="T178" s="73"/>
      <c r="U178" s="73"/>
      <c r="V178" s="73"/>
      <c r="W178" s="73"/>
      <c r="X178" s="73"/>
      <c r="Y178" s="73"/>
      <c r="Z178" s="73"/>
      <c r="AA178" s="73"/>
      <c r="AB178" s="73"/>
      <c r="AC178" s="73"/>
      <c r="AD178" s="47"/>
      <c r="AE178" s="47"/>
      <c r="AF178" s="73"/>
    </row>
    <row r="179" spans="7:32" x14ac:dyDescent="0.25">
      <c r="G179" s="75"/>
      <c r="Q179" s="73"/>
      <c r="R179" s="73"/>
      <c r="S179" s="73"/>
      <c r="T179" s="73"/>
      <c r="U179" s="73"/>
      <c r="V179" s="73"/>
      <c r="W179" s="73"/>
      <c r="X179" s="73"/>
      <c r="Y179" s="73"/>
      <c r="Z179" s="73"/>
      <c r="AA179" s="73"/>
      <c r="AB179" s="73"/>
      <c r="AC179" s="73"/>
      <c r="AD179" s="47"/>
      <c r="AE179" s="47"/>
      <c r="AF179" s="73"/>
    </row>
    <row r="180" spans="7:32" x14ac:dyDescent="0.25">
      <c r="G180" s="75"/>
      <c r="Q180" s="73"/>
      <c r="R180" s="73"/>
      <c r="S180" s="73"/>
      <c r="T180" s="73"/>
      <c r="U180" s="73"/>
      <c r="V180" s="73"/>
      <c r="W180" s="73"/>
      <c r="X180" s="73"/>
      <c r="Y180" s="73"/>
      <c r="Z180" s="73"/>
      <c r="AA180" s="73"/>
      <c r="AB180" s="73"/>
      <c r="AC180" s="73"/>
      <c r="AD180" s="47"/>
      <c r="AE180" s="47"/>
      <c r="AF180" s="73"/>
    </row>
    <row r="181" spans="7:32" x14ac:dyDescent="0.25">
      <c r="G181" s="75"/>
      <c r="Q181" s="73"/>
      <c r="R181" s="73"/>
      <c r="S181" s="73"/>
      <c r="T181" s="73"/>
      <c r="U181" s="73"/>
      <c r="V181" s="73"/>
      <c r="W181" s="73"/>
      <c r="X181" s="73"/>
      <c r="Y181" s="73"/>
      <c r="Z181" s="73"/>
      <c r="AA181" s="73"/>
      <c r="AB181" s="73"/>
      <c r="AC181" s="73"/>
      <c r="AD181" s="47"/>
      <c r="AE181" s="47"/>
      <c r="AF181" s="73"/>
    </row>
    <row r="182" spans="7:32" x14ac:dyDescent="0.25">
      <c r="G182" s="75"/>
      <c r="Q182" s="73"/>
      <c r="R182" s="73"/>
      <c r="S182" s="73"/>
      <c r="T182" s="73"/>
      <c r="U182" s="73"/>
      <c r="V182" s="73"/>
      <c r="W182" s="73"/>
      <c r="X182" s="73"/>
      <c r="Y182" s="73"/>
      <c r="Z182" s="73"/>
      <c r="AA182" s="73"/>
      <c r="AB182" s="73"/>
      <c r="AC182" s="73"/>
      <c r="AD182" s="47"/>
      <c r="AE182" s="47"/>
      <c r="AF182" s="73"/>
    </row>
    <row r="183" spans="7:32" x14ac:dyDescent="0.25">
      <c r="G183" s="75"/>
      <c r="Q183" s="73"/>
      <c r="R183" s="73"/>
      <c r="S183" s="73"/>
      <c r="T183" s="73"/>
      <c r="U183" s="73"/>
      <c r="V183" s="73"/>
      <c r="W183" s="73"/>
      <c r="X183" s="73"/>
      <c r="Y183" s="73"/>
      <c r="Z183" s="73"/>
      <c r="AA183" s="73"/>
      <c r="AB183" s="73"/>
      <c r="AC183" s="73"/>
      <c r="AD183" s="47"/>
      <c r="AE183" s="47"/>
      <c r="AF183" s="73"/>
    </row>
    <row r="184" spans="7:32" x14ac:dyDescent="0.25">
      <c r="G184" s="75"/>
      <c r="Q184" s="73"/>
      <c r="R184" s="73"/>
      <c r="S184" s="73"/>
      <c r="T184" s="73"/>
      <c r="U184" s="73"/>
      <c r="V184" s="73"/>
      <c r="W184" s="73"/>
      <c r="X184" s="73"/>
      <c r="Y184" s="73"/>
      <c r="Z184" s="73"/>
      <c r="AA184" s="73"/>
      <c r="AB184" s="73"/>
      <c r="AC184" s="73"/>
      <c r="AD184" s="47"/>
      <c r="AE184" s="47"/>
      <c r="AF184" s="73"/>
    </row>
    <row r="185" spans="7:32" x14ac:dyDescent="0.25">
      <c r="G185" s="75"/>
      <c r="Q185" s="73"/>
      <c r="R185" s="73"/>
      <c r="S185" s="73"/>
      <c r="T185" s="73"/>
      <c r="U185" s="73"/>
      <c r="V185" s="73"/>
      <c r="W185" s="73"/>
      <c r="X185" s="73"/>
      <c r="Y185" s="73"/>
      <c r="Z185" s="73"/>
      <c r="AA185" s="73"/>
      <c r="AB185" s="73"/>
      <c r="AC185" s="73"/>
      <c r="AD185" s="47"/>
      <c r="AE185" s="47"/>
      <c r="AF185" s="73"/>
    </row>
    <row r="186" spans="7:32" x14ac:dyDescent="0.25">
      <c r="G186" s="75"/>
      <c r="Q186" s="73"/>
      <c r="R186" s="73"/>
      <c r="S186" s="73"/>
      <c r="T186" s="73"/>
      <c r="U186" s="73"/>
      <c r="V186" s="73"/>
      <c r="W186" s="73"/>
      <c r="X186" s="73"/>
      <c r="Y186" s="73"/>
      <c r="Z186" s="73"/>
      <c r="AA186" s="73"/>
      <c r="AB186" s="73"/>
      <c r="AC186" s="73"/>
      <c r="AD186" s="47"/>
      <c r="AE186" s="47"/>
      <c r="AF186" s="73"/>
    </row>
    <row r="187" spans="7:32" x14ac:dyDescent="0.25">
      <c r="G187" s="75"/>
      <c r="Q187" s="73"/>
      <c r="R187" s="73"/>
      <c r="S187" s="73"/>
      <c r="T187" s="73"/>
      <c r="U187" s="73"/>
      <c r="V187" s="73"/>
      <c r="W187" s="73"/>
      <c r="X187" s="73"/>
      <c r="Y187" s="73"/>
      <c r="Z187" s="73"/>
      <c r="AA187" s="73"/>
      <c r="AB187" s="73"/>
      <c r="AC187" s="73"/>
      <c r="AD187" s="47"/>
      <c r="AE187" s="47"/>
      <c r="AF187" s="73"/>
    </row>
    <row r="188" spans="7:32" x14ac:dyDescent="0.25">
      <c r="G188" s="75"/>
      <c r="Q188" s="73"/>
      <c r="R188" s="73"/>
      <c r="S188" s="73"/>
      <c r="T188" s="73"/>
      <c r="U188" s="73"/>
      <c r="V188" s="73"/>
      <c r="W188" s="73"/>
      <c r="X188" s="73"/>
      <c r="Y188" s="73"/>
      <c r="Z188" s="73"/>
      <c r="AA188" s="73"/>
      <c r="AB188" s="73"/>
      <c r="AC188" s="73"/>
      <c r="AD188" s="47"/>
      <c r="AE188" s="47"/>
      <c r="AF188" s="73"/>
    </row>
    <row r="189" spans="7:32" x14ac:dyDescent="0.25">
      <c r="G189" s="75"/>
      <c r="Q189" s="73"/>
      <c r="R189" s="73"/>
      <c r="S189" s="73"/>
      <c r="T189" s="73"/>
      <c r="U189" s="73"/>
      <c r="V189" s="73"/>
      <c r="W189" s="73"/>
      <c r="X189" s="73"/>
      <c r="Y189" s="73"/>
      <c r="Z189" s="73"/>
      <c r="AA189" s="73"/>
      <c r="AB189" s="73"/>
      <c r="AC189" s="73"/>
      <c r="AD189" s="47"/>
      <c r="AE189" s="47"/>
      <c r="AF189" s="73"/>
    </row>
    <row r="190" spans="7:32" x14ac:dyDescent="0.25">
      <c r="G190" s="75"/>
      <c r="Q190" s="73"/>
      <c r="R190" s="73"/>
      <c r="S190" s="73"/>
      <c r="T190" s="73"/>
      <c r="U190" s="73"/>
      <c r="V190" s="73"/>
      <c r="W190" s="73"/>
      <c r="X190" s="73"/>
      <c r="Y190" s="73"/>
      <c r="Z190" s="73"/>
      <c r="AA190" s="73"/>
      <c r="AB190" s="73"/>
      <c r="AC190" s="73"/>
      <c r="AD190" s="47"/>
      <c r="AE190" s="47"/>
      <c r="AF190" s="73"/>
    </row>
    <row r="191" spans="7:32" x14ac:dyDescent="0.25">
      <c r="G191" s="75"/>
      <c r="Q191" s="73"/>
      <c r="R191" s="73"/>
      <c r="S191" s="73"/>
      <c r="T191" s="73"/>
      <c r="U191" s="73"/>
      <c r="V191" s="73"/>
      <c r="W191" s="73"/>
      <c r="X191" s="73"/>
      <c r="Y191" s="73"/>
      <c r="Z191" s="73"/>
      <c r="AA191" s="73"/>
      <c r="AB191" s="73"/>
      <c r="AC191" s="73"/>
      <c r="AD191" s="47"/>
      <c r="AE191" s="47"/>
      <c r="AF191" s="73"/>
    </row>
    <row r="192" spans="7:32" x14ac:dyDescent="0.25">
      <c r="G192" s="75"/>
      <c r="Q192" s="73"/>
      <c r="R192" s="73"/>
      <c r="S192" s="73"/>
      <c r="T192" s="73"/>
      <c r="U192" s="73"/>
      <c r="V192" s="73"/>
      <c r="W192" s="73"/>
      <c r="X192" s="73"/>
      <c r="Y192" s="73"/>
      <c r="Z192" s="73"/>
      <c r="AA192" s="73"/>
      <c r="AB192" s="73"/>
      <c r="AC192" s="73"/>
      <c r="AD192" s="47"/>
      <c r="AE192" s="47"/>
      <c r="AF192" s="73"/>
    </row>
    <row r="193" spans="7:32" x14ac:dyDescent="0.25">
      <c r="G193" s="75"/>
      <c r="Q193" s="73"/>
      <c r="R193" s="73"/>
      <c r="S193" s="73"/>
      <c r="T193" s="73"/>
      <c r="U193" s="73"/>
      <c r="V193" s="73"/>
      <c r="W193" s="73"/>
      <c r="X193" s="73"/>
      <c r="Y193" s="73"/>
      <c r="Z193" s="73"/>
      <c r="AA193" s="73"/>
      <c r="AB193" s="73"/>
      <c r="AC193" s="73"/>
      <c r="AD193" s="47"/>
      <c r="AE193" s="47"/>
      <c r="AF193" s="73"/>
    </row>
    <row r="194" spans="7:32" x14ac:dyDescent="0.25">
      <c r="G194" s="75"/>
      <c r="Q194" s="73"/>
      <c r="R194" s="73"/>
      <c r="S194" s="73"/>
      <c r="T194" s="73"/>
      <c r="U194" s="73"/>
      <c r="V194" s="73"/>
      <c r="W194" s="73"/>
      <c r="X194" s="73"/>
      <c r="Y194" s="73"/>
      <c r="Z194" s="73"/>
      <c r="AA194" s="73"/>
      <c r="AB194" s="73"/>
      <c r="AC194" s="73"/>
      <c r="AD194" s="47"/>
      <c r="AE194" s="47"/>
      <c r="AF194" s="73"/>
    </row>
    <row r="195" spans="7:32" x14ac:dyDescent="0.25">
      <c r="G195" s="75"/>
      <c r="Q195" s="73"/>
      <c r="R195" s="73"/>
      <c r="S195" s="73"/>
      <c r="T195" s="73"/>
      <c r="U195" s="73"/>
      <c r="V195" s="73"/>
      <c r="W195" s="73"/>
      <c r="X195" s="73"/>
      <c r="Y195" s="73"/>
      <c r="Z195" s="73"/>
      <c r="AA195" s="73"/>
      <c r="AB195" s="73"/>
      <c r="AC195" s="73"/>
      <c r="AD195" s="47"/>
      <c r="AE195" s="47"/>
      <c r="AF195" s="73"/>
    </row>
    <row r="196" spans="7:32" x14ac:dyDescent="0.25">
      <c r="G196" s="75"/>
      <c r="Q196" s="73"/>
      <c r="R196" s="73"/>
      <c r="S196" s="73"/>
      <c r="T196" s="73"/>
      <c r="U196" s="73"/>
      <c r="V196" s="73"/>
      <c r="W196" s="73"/>
      <c r="X196" s="73"/>
      <c r="Y196" s="73"/>
      <c r="Z196" s="73"/>
      <c r="AA196" s="73"/>
      <c r="AB196" s="73"/>
      <c r="AC196" s="73"/>
      <c r="AD196" s="47"/>
      <c r="AE196" s="47"/>
      <c r="AF196" s="73"/>
    </row>
    <row r="197" spans="7:32" x14ac:dyDescent="0.25">
      <c r="G197" s="75"/>
      <c r="Q197" s="73"/>
      <c r="R197" s="73"/>
      <c r="S197" s="73"/>
      <c r="T197" s="73"/>
      <c r="U197" s="73"/>
      <c r="V197" s="73"/>
      <c r="W197" s="73"/>
      <c r="X197" s="73"/>
      <c r="Y197" s="73"/>
      <c r="Z197" s="73"/>
      <c r="AA197" s="73"/>
      <c r="AB197" s="73"/>
      <c r="AC197" s="73"/>
      <c r="AD197" s="47"/>
      <c r="AE197" s="47"/>
      <c r="AF197" s="73"/>
    </row>
    <row r="198" spans="7:32" x14ac:dyDescent="0.25">
      <c r="G198" s="75"/>
      <c r="Q198" s="73"/>
      <c r="R198" s="73"/>
      <c r="S198" s="73"/>
      <c r="T198" s="73"/>
      <c r="U198" s="73"/>
      <c r="V198" s="73"/>
      <c r="W198" s="73"/>
      <c r="X198" s="73"/>
      <c r="Y198" s="73"/>
      <c r="Z198" s="73"/>
      <c r="AA198" s="73"/>
      <c r="AB198" s="73"/>
      <c r="AC198" s="73"/>
      <c r="AD198" s="47"/>
      <c r="AE198" s="47"/>
      <c r="AF198" s="73"/>
    </row>
    <row r="199" spans="7:32" x14ac:dyDescent="0.25">
      <c r="G199" s="75"/>
      <c r="Q199" s="73"/>
      <c r="R199" s="73"/>
      <c r="S199" s="73"/>
      <c r="T199" s="73"/>
      <c r="U199" s="73"/>
      <c r="V199" s="73"/>
      <c r="W199" s="73"/>
      <c r="X199" s="73"/>
      <c r="Y199" s="73"/>
      <c r="Z199" s="73"/>
      <c r="AA199" s="73"/>
      <c r="AB199" s="73"/>
      <c r="AC199" s="73"/>
      <c r="AD199" s="47"/>
      <c r="AE199" s="47"/>
      <c r="AF199" s="73"/>
    </row>
    <row r="200" spans="7:32" x14ac:dyDescent="0.25">
      <c r="G200" s="75"/>
      <c r="Q200" s="73"/>
      <c r="R200" s="73"/>
      <c r="S200" s="73"/>
      <c r="T200" s="73"/>
      <c r="U200" s="73"/>
      <c r="V200" s="73"/>
      <c r="W200" s="73"/>
      <c r="X200" s="73"/>
      <c r="Y200" s="73"/>
      <c r="Z200" s="73"/>
      <c r="AA200" s="73"/>
      <c r="AB200" s="73"/>
      <c r="AC200" s="73"/>
      <c r="AD200" s="47"/>
      <c r="AE200" s="47"/>
      <c r="AF200" s="73"/>
    </row>
    <row r="201" spans="7:32" x14ac:dyDescent="0.25">
      <c r="G201" s="75"/>
      <c r="Q201" s="73"/>
      <c r="R201" s="73"/>
      <c r="S201" s="73"/>
      <c r="T201" s="73"/>
      <c r="U201" s="73"/>
      <c r="V201" s="73"/>
      <c r="W201" s="73"/>
      <c r="X201" s="73"/>
      <c r="Y201" s="73"/>
      <c r="Z201" s="73"/>
      <c r="AA201" s="73"/>
      <c r="AB201" s="73"/>
      <c r="AC201" s="73"/>
      <c r="AD201" s="47"/>
      <c r="AE201" s="47"/>
      <c r="AF201" s="73"/>
    </row>
    <row r="202" spans="7:32" x14ac:dyDescent="0.25">
      <c r="G202" s="75"/>
      <c r="Q202" s="73"/>
      <c r="R202" s="73"/>
      <c r="S202" s="73"/>
      <c r="T202" s="73"/>
      <c r="U202" s="73"/>
      <c r="V202" s="73"/>
      <c r="W202" s="73"/>
      <c r="X202" s="73"/>
      <c r="Y202" s="73"/>
      <c r="Z202" s="73"/>
      <c r="AA202" s="73"/>
      <c r="AB202" s="73"/>
      <c r="AC202" s="73"/>
      <c r="AD202" s="47"/>
      <c r="AE202" s="47"/>
      <c r="AF202" s="73"/>
    </row>
    <row r="203" spans="7:32" x14ac:dyDescent="0.25">
      <c r="G203" s="75"/>
      <c r="Q203" s="73"/>
      <c r="R203" s="73"/>
      <c r="S203" s="73"/>
      <c r="T203" s="73"/>
      <c r="U203" s="73"/>
      <c r="V203" s="73"/>
      <c r="W203" s="73"/>
      <c r="X203" s="73"/>
      <c r="Y203" s="73"/>
      <c r="Z203" s="73"/>
      <c r="AA203" s="73"/>
      <c r="AB203" s="73"/>
      <c r="AC203" s="73"/>
      <c r="AD203" s="47"/>
      <c r="AE203" s="47"/>
      <c r="AF203" s="73"/>
    </row>
    <row r="204" spans="7:32" x14ac:dyDescent="0.25">
      <c r="G204" s="75"/>
      <c r="Q204" s="73"/>
      <c r="R204" s="73"/>
      <c r="S204" s="73"/>
      <c r="T204" s="73"/>
      <c r="U204" s="73"/>
      <c r="V204" s="73"/>
      <c r="W204" s="73"/>
      <c r="X204" s="73"/>
      <c r="Y204" s="73"/>
      <c r="Z204" s="73"/>
      <c r="AA204" s="73"/>
      <c r="AB204" s="73"/>
      <c r="AC204" s="73"/>
      <c r="AD204" s="47"/>
      <c r="AE204" s="47"/>
      <c r="AF204" s="73"/>
    </row>
    <row r="205" spans="7:32" x14ac:dyDescent="0.25">
      <c r="G205" s="75"/>
      <c r="Q205" s="73"/>
      <c r="R205" s="73"/>
      <c r="S205" s="73"/>
      <c r="T205" s="73"/>
      <c r="U205" s="73"/>
      <c r="V205" s="73"/>
      <c r="W205" s="73"/>
      <c r="X205" s="73"/>
      <c r="Y205" s="73"/>
      <c r="Z205" s="73"/>
      <c r="AA205" s="73"/>
      <c r="AB205" s="73"/>
      <c r="AC205" s="73"/>
      <c r="AD205" s="47"/>
      <c r="AE205" s="47"/>
      <c r="AF205" s="73"/>
    </row>
    <row r="206" spans="7:32" x14ac:dyDescent="0.25">
      <c r="G206" s="75"/>
      <c r="Q206" s="73"/>
      <c r="R206" s="73"/>
      <c r="S206" s="73"/>
      <c r="T206" s="73"/>
      <c r="U206" s="73"/>
      <c r="V206" s="73"/>
      <c r="W206" s="73"/>
      <c r="X206" s="73"/>
      <c r="Y206" s="73"/>
      <c r="Z206" s="73"/>
      <c r="AA206" s="73"/>
      <c r="AB206" s="73"/>
      <c r="AC206" s="73"/>
      <c r="AD206" s="47"/>
      <c r="AE206" s="47"/>
      <c r="AF206" s="73"/>
    </row>
    <row r="207" spans="7:32" x14ac:dyDescent="0.25">
      <c r="G207" s="75"/>
      <c r="Q207" s="73"/>
      <c r="R207" s="73"/>
      <c r="S207" s="73"/>
      <c r="T207" s="73"/>
      <c r="U207" s="73"/>
      <c r="V207" s="73"/>
      <c r="W207" s="73"/>
      <c r="X207" s="73"/>
      <c r="Y207" s="73"/>
      <c r="Z207" s="73"/>
      <c r="AA207" s="73"/>
      <c r="AB207" s="73"/>
      <c r="AC207" s="73"/>
      <c r="AD207" s="47"/>
      <c r="AE207" s="47"/>
      <c r="AF207" s="73"/>
    </row>
    <row r="208" spans="7:32" x14ac:dyDescent="0.25">
      <c r="G208" s="75"/>
      <c r="Q208" s="73"/>
      <c r="R208" s="73"/>
      <c r="S208" s="73"/>
      <c r="T208" s="73"/>
      <c r="U208" s="73"/>
      <c r="V208" s="73"/>
      <c r="W208" s="73"/>
      <c r="X208" s="73"/>
      <c r="Y208" s="73"/>
      <c r="Z208" s="73"/>
      <c r="AA208" s="73"/>
      <c r="AB208" s="73"/>
      <c r="AC208" s="73"/>
      <c r="AD208" s="47"/>
      <c r="AE208" s="47"/>
      <c r="AF208" s="73"/>
    </row>
    <row r="209" spans="7:32" x14ac:dyDescent="0.25">
      <c r="G209" s="75"/>
      <c r="Q209" s="73"/>
      <c r="R209" s="73"/>
      <c r="S209" s="73"/>
      <c r="T209" s="73"/>
      <c r="U209" s="73"/>
      <c r="V209" s="73"/>
      <c r="W209" s="73"/>
      <c r="X209" s="73"/>
      <c r="Y209" s="73"/>
      <c r="Z209" s="73"/>
      <c r="AA209" s="73"/>
      <c r="AB209" s="73"/>
      <c r="AC209" s="73"/>
      <c r="AD209" s="47"/>
      <c r="AE209" s="47"/>
      <c r="AF209" s="73"/>
    </row>
    <row r="210" spans="7:32" x14ac:dyDescent="0.25">
      <c r="G210" s="75"/>
      <c r="Q210" s="73"/>
      <c r="R210" s="73"/>
      <c r="S210" s="73"/>
      <c r="T210" s="73"/>
      <c r="U210" s="73"/>
      <c r="V210" s="73"/>
      <c r="W210" s="73"/>
      <c r="X210" s="73"/>
      <c r="Y210" s="73"/>
      <c r="Z210" s="73"/>
      <c r="AA210" s="73"/>
      <c r="AB210" s="73"/>
      <c r="AC210" s="73"/>
      <c r="AD210" s="47"/>
      <c r="AE210" s="47"/>
      <c r="AF210" s="73"/>
    </row>
    <row r="211" spans="7:32" x14ac:dyDescent="0.25">
      <c r="G211" s="75"/>
      <c r="Q211" s="73"/>
      <c r="R211" s="73"/>
      <c r="S211" s="73"/>
      <c r="T211" s="73"/>
      <c r="U211" s="73"/>
      <c r="V211" s="73"/>
      <c r="W211" s="73"/>
      <c r="X211" s="73"/>
      <c r="Y211" s="73"/>
      <c r="Z211" s="73"/>
      <c r="AA211" s="73"/>
      <c r="AB211" s="73"/>
      <c r="AC211" s="73"/>
      <c r="AD211" s="47"/>
      <c r="AE211" s="47"/>
      <c r="AF211" s="73"/>
    </row>
    <row r="212" spans="7:32" x14ac:dyDescent="0.25">
      <c r="G212" s="75"/>
      <c r="Q212" s="73"/>
      <c r="R212" s="73"/>
      <c r="S212" s="73"/>
      <c r="T212" s="73"/>
      <c r="U212" s="73"/>
      <c r="V212" s="73"/>
      <c r="W212" s="73"/>
      <c r="X212" s="73"/>
      <c r="Y212" s="73"/>
      <c r="Z212" s="73"/>
      <c r="AA212" s="73"/>
      <c r="AB212" s="73"/>
      <c r="AC212" s="73"/>
      <c r="AD212" s="47"/>
      <c r="AE212" s="47"/>
      <c r="AF212" s="73"/>
    </row>
    <row r="213" spans="7:32" x14ac:dyDescent="0.25">
      <c r="G213" s="75"/>
      <c r="Q213" s="73"/>
      <c r="R213" s="73"/>
      <c r="S213" s="73"/>
      <c r="T213" s="73"/>
      <c r="U213" s="73"/>
      <c r="V213" s="73"/>
      <c r="W213" s="73"/>
      <c r="X213" s="73"/>
      <c r="Y213" s="73"/>
      <c r="Z213" s="73"/>
      <c r="AA213" s="73"/>
      <c r="AB213" s="73"/>
      <c r="AC213" s="73"/>
      <c r="AD213" s="47"/>
      <c r="AE213" s="47"/>
      <c r="AF213" s="73"/>
    </row>
    <row r="214" spans="7:32" x14ac:dyDescent="0.25">
      <c r="G214" s="75"/>
      <c r="Q214" s="73"/>
      <c r="R214" s="73"/>
      <c r="S214" s="73"/>
      <c r="T214" s="73"/>
      <c r="U214" s="73"/>
      <c r="V214" s="73"/>
      <c r="W214" s="73"/>
      <c r="X214" s="73"/>
      <c r="Y214" s="73"/>
      <c r="Z214" s="73"/>
      <c r="AA214" s="73"/>
      <c r="AB214" s="73"/>
      <c r="AC214" s="73"/>
      <c r="AD214" s="47"/>
      <c r="AE214" s="47"/>
      <c r="AF214" s="73"/>
    </row>
    <row r="215" spans="7:32" x14ac:dyDescent="0.25">
      <c r="G215" s="75"/>
      <c r="Q215" s="73"/>
      <c r="R215" s="73"/>
      <c r="S215" s="73"/>
      <c r="T215" s="73"/>
      <c r="U215" s="73"/>
      <c r="V215" s="73"/>
      <c r="W215" s="73"/>
      <c r="X215" s="73"/>
      <c r="Y215" s="73"/>
      <c r="Z215" s="73"/>
      <c r="AA215" s="73"/>
      <c r="AB215" s="73"/>
      <c r="AC215" s="73"/>
      <c r="AD215" s="47"/>
      <c r="AE215" s="47"/>
      <c r="AF215" s="73"/>
    </row>
    <row r="216" spans="7:32" x14ac:dyDescent="0.25">
      <c r="G216" s="75"/>
      <c r="Q216" s="73"/>
      <c r="R216" s="73"/>
      <c r="S216" s="73"/>
      <c r="T216" s="73"/>
      <c r="U216" s="73"/>
      <c r="V216" s="73"/>
      <c r="W216" s="73"/>
      <c r="X216" s="73"/>
      <c r="Y216" s="73"/>
      <c r="Z216" s="73"/>
      <c r="AA216" s="73"/>
      <c r="AB216" s="73"/>
      <c r="AC216" s="73"/>
      <c r="AD216" s="47"/>
      <c r="AE216" s="47"/>
      <c r="AF216" s="73"/>
    </row>
    <row r="217" spans="7:32" x14ac:dyDescent="0.25">
      <c r="G217" s="75"/>
      <c r="Q217" s="73"/>
      <c r="R217" s="73"/>
      <c r="S217" s="73"/>
      <c r="T217" s="73"/>
      <c r="U217" s="73"/>
      <c r="V217" s="73"/>
      <c r="W217" s="73"/>
      <c r="X217" s="73"/>
      <c r="Y217" s="73"/>
      <c r="Z217" s="73"/>
      <c r="AA217" s="73"/>
      <c r="AB217" s="73"/>
      <c r="AC217" s="73"/>
      <c r="AD217" s="47"/>
      <c r="AE217" s="47"/>
      <c r="AF217" s="73"/>
    </row>
    <row r="218" spans="7:32" x14ac:dyDescent="0.25">
      <c r="G218" s="75"/>
      <c r="Q218" s="73"/>
      <c r="R218" s="73"/>
      <c r="S218" s="73"/>
      <c r="T218" s="73"/>
      <c r="U218" s="73"/>
      <c r="V218" s="73"/>
      <c r="W218" s="73"/>
      <c r="X218" s="73"/>
      <c r="Y218" s="73"/>
      <c r="Z218" s="73"/>
      <c r="AA218" s="73"/>
      <c r="AB218" s="73"/>
      <c r="AC218" s="73"/>
      <c r="AD218" s="47"/>
      <c r="AE218" s="47"/>
      <c r="AF218" s="73"/>
    </row>
    <row r="219" spans="7:32" x14ac:dyDescent="0.25">
      <c r="G219" s="75"/>
      <c r="Q219" s="73"/>
      <c r="R219" s="73"/>
      <c r="S219" s="73"/>
      <c r="T219" s="73"/>
      <c r="U219" s="73"/>
      <c r="V219" s="73"/>
      <c r="W219" s="73"/>
      <c r="X219" s="73"/>
      <c r="Y219" s="73"/>
      <c r="Z219" s="73"/>
      <c r="AA219" s="73"/>
      <c r="AB219" s="73"/>
      <c r="AC219" s="73"/>
      <c r="AD219" s="47"/>
      <c r="AE219" s="47"/>
      <c r="AF219" s="73"/>
    </row>
    <row r="220" spans="7:32" x14ac:dyDescent="0.25">
      <c r="G220" s="75"/>
      <c r="Q220" s="73"/>
      <c r="R220" s="73"/>
      <c r="S220" s="73"/>
      <c r="T220" s="73"/>
      <c r="U220" s="73"/>
      <c r="V220" s="73"/>
      <c r="W220" s="73"/>
      <c r="X220" s="73"/>
      <c r="Y220" s="73"/>
      <c r="Z220" s="73"/>
      <c r="AA220" s="73"/>
      <c r="AB220" s="73"/>
      <c r="AC220" s="73"/>
      <c r="AD220" s="47"/>
      <c r="AE220" s="47"/>
      <c r="AF220" s="73"/>
    </row>
    <row r="221" spans="7:32" x14ac:dyDescent="0.25">
      <c r="G221" s="75"/>
      <c r="Q221" s="73"/>
      <c r="R221" s="73"/>
      <c r="S221" s="73"/>
      <c r="T221" s="73"/>
      <c r="U221" s="73"/>
      <c r="V221" s="73"/>
      <c r="W221" s="73"/>
      <c r="X221" s="73"/>
      <c r="Y221" s="73"/>
      <c r="Z221" s="73"/>
      <c r="AA221" s="73"/>
      <c r="AB221" s="73"/>
      <c r="AC221" s="73"/>
      <c r="AD221" s="47"/>
      <c r="AE221" s="47"/>
      <c r="AF221" s="73"/>
    </row>
    <row r="222" spans="7:32" x14ac:dyDescent="0.25">
      <c r="G222" s="75"/>
      <c r="Q222" s="73"/>
      <c r="R222" s="73"/>
      <c r="S222" s="73"/>
      <c r="T222" s="73"/>
      <c r="U222" s="73"/>
      <c r="V222" s="73"/>
      <c r="W222" s="73"/>
      <c r="X222" s="73"/>
      <c r="Y222" s="73"/>
      <c r="Z222" s="73"/>
      <c r="AA222" s="73"/>
      <c r="AB222" s="73"/>
      <c r="AC222" s="73"/>
      <c r="AD222" s="47"/>
      <c r="AE222" s="47"/>
      <c r="AF222" s="73"/>
    </row>
    <row r="223" spans="7:32" x14ac:dyDescent="0.25">
      <c r="G223" s="75"/>
      <c r="Q223" s="73"/>
      <c r="R223" s="73"/>
      <c r="S223" s="73"/>
      <c r="T223" s="73"/>
      <c r="U223" s="73"/>
      <c r="V223" s="73"/>
      <c r="W223" s="73"/>
      <c r="X223" s="73"/>
      <c r="Y223" s="73"/>
      <c r="Z223" s="73"/>
      <c r="AA223" s="73"/>
      <c r="AB223" s="73"/>
      <c r="AC223" s="73"/>
      <c r="AD223" s="47"/>
      <c r="AE223" s="47"/>
      <c r="AF223" s="73"/>
    </row>
    <row r="224" spans="7:32" x14ac:dyDescent="0.25">
      <c r="G224" s="75"/>
      <c r="Q224" s="73"/>
      <c r="R224" s="73"/>
      <c r="S224" s="73"/>
      <c r="T224" s="73"/>
      <c r="U224" s="73"/>
      <c r="V224" s="73"/>
      <c r="W224" s="73"/>
      <c r="X224" s="73"/>
      <c r="Y224" s="73"/>
      <c r="Z224" s="73"/>
      <c r="AA224" s="73"/>
      <c r="AB224" s="73"/>
      <c r="AC224" s="73"/>
      <c r="AD224" s="47"/>
      <c r="AE224" s="47"/>
      <c r="AF224" s="73"/>
    </row>
    <row r="225" spans="7:32" x14ac:dyDescent="0.25">
      <c r="G225" s="75"/>
      <c r="Q225" s="73"/>
      <c r="R225" s="73"/>
      <c r="S225" s="73"/>
      <c r="T225" s="73"/>
      <c r="U225" s="73"/>
      <c r="V225" s="73"/>
      <c r="W225" s="73"/>
      <c r="X225" s="73"/>
      <c r="Y225" s="73"/>
      <c r="Z225" s="73"/>
      <c r="AA225" s="73"/>
      <c r="AB225" s="73"/>
      <c r="AC225" s="73"/>
      <c r="AD225" s="47"/>
      <c r="AE225" s="47"/>
      <c r="AF225" s="73"/>
    </row>
    <row r="226" spans="7:32" x14ac:dyDescent="0.25">
      <c r="G226" s="75"/>
      <c r="Q226" s="73"/>
      <c r="R226" s="73"/>
      <c r="S226" s="73"/>
      <c r="T226" s="73"/>
      <c r="U226" s="73"/>
      <c r="V226" s="73"/>
      <c r="W226" s="73"/>
      <c r="X226" s="73"/>
      <c r="Y226" s="73"/>
      <c r="Z226" s="73"/>
      <c r="AA226" s="73"/>
      <c r="AB226" s="73"/>
      <c r="AC226" s="73"/>
      <c r="AD226" s="47"/>
      <c r="AE226" s="47"/>
      <c r="AF226" s="73"/>
    </row>
    <row r="227" spans="7:32" x14ac:dyDescent="0.25">
      <c r="G227" s="75"/>
      <c r="Q227" s="73"/>
      <c r="R227" s="73"/>
      <c r="S227" s="73"/>
      <c r="T227" s="73"/>
      <c r="U227" s="73"/>
      <c r="V227" s="73"/>
      <c r="W227" s="73"/>
      <c r="X227" s="73"/>
      <c r="Y227" s="73"/>
      <c r="Z227" s="73"/>
      <c r="AA227" s="73"/>
      <c r="AB227" s="73"/>
      <c r="AC227" s="73"/>
      <c r="AD227" s="47"/>
      <c r="AE227" s="47"/>
      <c r="AF227" s="73"/>
    </row>
    <row r="228" spans="7:32" x14ac:dyDescent="0.25">
      <c r="G228" s="75"/>
      <c r="Q228" s="73"/>
      <c r="R228" s="73"/>
      <c r="S228" s="73"/>
      <c r="T228" s="73"/>
      <c r="U228" s="73"/>
      <c r="V228" s="73"/>
      <c r="W228" s="73"/>
      <c r="X228" s="73"/>
      <c r="Y228" s="73"/>
      <c r="Z228" s="73"/>
      <c r="AA228" s="73"/>
      <c r="AB228" s="73"/>
      <c r="AC228" s="73"/>
      <c r="AD228" s="47"/>
      <c r="AE228" s="47"/>
      <c r="AF228" s="73"/>
    </row>
    <row r="229" spans="7:32" x14ac:dyDescent="0.25">
      <c r="G229" s="75"/>
      <c r="Q229" s="73"/>
      <c r="R229" s="73"/>
      <c r="S229" s="73"/>
      <c r="T229" s="73"/>
      <c r="U229" s="73"/>
      <c r="V229" s="73"/>
      <c r="W229" s="73"/>
      <c r="X229" s="73"/>
      <c r="Y229" s="73"/>
      <c r="Z229" s="73"/>
      <c r="AA229" s="73"/>
      <c r="AB229" s="73"/>
      <c r="AC229" s="73"/>
      <c r="AD229" s="47"/>
      <c r="AE229" s="47"/>
      <c r="AF229" s="73"/>
    </row>
    <row r="230" spans="7:32" x14ac:dyDescent="0.25">
      <c r="G230" s="75"/>
      <c r="Q230" s="73"/>
      <c r="R230" s="73"/>
      <c r="S230" s="73"/>
      <c r="T230" s="73"/>
      <c r="U230" s="73"/>
      <c r="V230" s="73"/>
      <c r="W230" s="73"/>
      <c r="X230" s="73"/>
      <c r="Y230" s="73"/>
      <c r="Z230" s="73"/>
      <c r="AA230" s="73"/>
      <c r="AB230" s="73"/>
      <c r="AC230" s="73"/>
      <c r="AD230" s="47"/>
      <c r="AE230" s="47"/>
      <c r="AF230" s="73"/>
    </row>
    <row r="231" spans="7:32" x14ac:dyDescent="0.25">
      <c r="G231" s="75"/>
      <c r="Q231" s="73"/>
      <c r="R231" s="73"/>
      <c r="S231" s="73"/>
      <c r="T231" s="73"/>
      <c r="U231" s="73"/>
      <c r="V231" s="73"/>
      <c r="W231" s="73"/>
      <c r="X231" s="73"/>
      <c r="Y231" s="73"/>
      <c r="Z231" s="73"/>
      <c r="AA231" s="73"/>
      <c r="AB231" s="73"/>
      <c r="AC231" s="73"/>
      <c r="AD231" s="47"/>
      <c r="AE231" s="47"/>
      <c r="AF231" s="73"/>
    </row>
    <row r="232" spans="7:32" x14ac:dyDescent="0.25">
      <c r="G232" s="75"/>
      <c r="Q232" s="73"/>
      <c r="R232" s="73"/>
      <c r="S232" s="73"/>
      <c r="T232" s="73"/>
      <c r="U232" s="73"/>
      <c r="V232" s="73"/>
      <c r="W232" s="73"/>
      <c r="X232" s="73"/>
      <c r="Y232" s="73"/>
      <c r="Z232" s="73"/>
      <c r="AA232" s="73"/>
      <c r="AB232" s="73"/>
      <c r="AC232" s="73"/>
      <c r="AD232" s="47"/>
      <c r="AE232" s="47"/>
      <c r="AF232" s="73"/>
    </row>
    <row r="233" spans="7:32" x14ac:dyDescent="0.25">
      <c r="G233" s="75"/>
      <c r="Q233" s="73"/>
      <c r="R233" s="73"/>
      <c r="S233" s="73"/>
      <c r="T233" s="73"/>
      <c r="U233" s="73"/>
      <c r="V233" s="73"/>
      <c r="W233" s="73"/>
      <c r="X233" s="73"/>
      <c r="Y233" s="73"/>
      <c r="Z233" s="73"/>
      <c r="AA233" s="73"/>
      <c r="AB233" s="73"/>
      <c r="AC233" s="73"/>
      <c r="AD233" s="47"/>
      <c r="AE233" s="47"/>
      <c r="AF233" s="73"/>
    </row>
    <row r="234" spans="7:32" x14ac:dyDescent="0.25">
      <c r="G234" s="75"/>
      <c r="Q234" s="73"/>
      <c r="R234" s="73"/>
      <c r="S234" s="73"/>
      <c r="T234" s="73"/>
      <c r="U234" s="73"/>
      <c r="V234" s="73"/>
      <c r="W234" s="73"/>
      <c r="X234" s="73"/>
      <c r="Y234" s="73"/>
      <c r="Z234" s="73"/>
      <c r="AA234" s="73"/>
      <c r="AB234" s="73"/>
      <c r="AC234" s="73"/>
      <c r="AD234" s="47"/>
      <c r="AE234" s="47"/>
      <c r="AF234" s="73"/>
    </row>
    <row r="235" spans="7:32" x14ac:dyDescent="0.25">
      <c r="G235" s="75"/>
      <c r="Q235" s="73"/>
      <c r="R235" s="73"/>
      <c r="S235" s="73"/>
      <c r="T235" s="73"/>
      <c r="U235" s="73"/>
      <c r="V235" s="73"/>
      <c r="W235" s="73"/>
      <c r="X235" s="73"/>
      <c r="Y235" s="73"/>
      <c r="Z235" s="73"/>
      <c r="AA235" s="73"/>
      <c r="AB235" s="73"/>
      <c r="AC235" s="73"/>
      <c r="AD235" s="47"/>
      <c r="AE235" s="47"/>
      <c r="AF235" s="73"/>
    </row>
    <row r="236" spans="7:32" x14ac:dyDescent="0.25">
      <c r="G236" s="75"/>
      <c r="Q236" s="73"/>
      <c r="R236" s="73"/>
      <c r="S236" s="73"/>
      <c r="T236" s="73"/>
      <c r="U236" s="73"/>
      <c r="V236" s="73"/>
      <c r="W236" s="73"/>
      <c r="X236" s="73"/>
      <c r="Y236" s="73"/>
      <c r="Z236" s="73"/>
      <c r="AA236" s="73"/>
      <c r="AB236" s="73"/>
      <c r="AC236" s="73"/>
      <c r="AD236" s="47"/>
      <c r="AE236" s="47"/>
      <c r="AF236" s="73"/>
    </row>
    <row r="237" spans="7:32" x14ac:dyDescent="0.25">
      <c r="G237" s="75"/>
      <c r="Q237" s="73"/>
      <c r="R237" s="73"/>
      <c r="S237" s="73"/>
      <c r="T237" s="73"/>
      <c r="U237" s="73"/>
      <c r="V237" s="73"/>
      <c r="W237" s="73"/>
      <c r="X237" s="73"/>
      <c r="Y237" s="73"/>
      <c r="Z237" s="73"/>
      <c r="AA237" s="73"/>
      <c r="AB237" s="73"/>
      <c r="AC237" s="73"/>
      <c r="AD237" s="47"/>
      <c r="AE237" s="47"/>
      <c r="AF237" s="73"/>
    </row>
    <row r="238" spans="7:32" x14ac:dyDescent="0.25">
      <c r="G238" s="75"/>
      <c r="Q238" s="73"/>
      <c r="R238" s="73"/>
      <c r="S238" s="73"/>
      <c r="T238" s="73"/>
      <c r="U238" s="73"/>
      <c r="V238" s="73"/>
      <c r="W238" s="73"/>
      <c r="X238" s="73"/>
      <c r="Y238" s="73"/>
      <c r="Z238" s="73"/>
      <c r="AA238" s="73"/>
      <c r="AB238" s="73"/>
      <c r="AC238" s="73"/>
      <c r="AD238" s="47"/>
      <c r="AE238" s="47"/>
      <c r="AF238" s="73"/>
    </row>
    <row r="239" spans="7:32" x14ac:dyDescent="0.25">
      <c r="G239" s="75"/>
      <c r="Q239" s="73"/>
      <c r="R239" s="73"/>
      <c r="S239" s="73"/>
      <c r="T239" s="73"/>
      <c r="U239" s="73"/>
      <c r="V239" s="73"/>
      <c r="W239" s="73"/>
      <c r="X239" s="73"/>
      <c r="Y239" s="73"/>
      <c r="Z239" s="73"/>
      <c r="AA239" s="73"/>
      <c r="AB239" s="73"/>
      <c r="AC239" s="73"/>
      <c r="AD239" s="47"/>
      <c r="AE239" s="47"/>
      <c r="AF239" s="73"/>
    </row>
    <row r="240" spans="7:32" x14ac:dyDescent="0.25">
      <c r="G240" s="75"/>
      <c r="Q240" s="73"/>
      <c r="R240" s="73"/>
      <c r="S240" s="73"/>
      <c r="T240" s="73"/>
      <c r="U240" s="73"/>
      <c r="V240" s="73"/>
      <c r="W240" s="73"/>
      <c r="X240" s="73"/>
      <c r="Y240" s="73"/>
      <c r="Z240" s="73"/>
      <c r="AA240" s="73"/>
      <c r="AB240" s="73"/>
      <c r="AC240" s="73"/>
      <c r="AD240" s="47"/>
      <c r="AE240" s="47"/>
      <c r="AF240" s="73"/>
    </row>
    <row r="241" spans="7:32" x14ac:dyDescent="0.25">
      <c r="G241" s="75"/>
      <c r="Q241" s="73"/>
      <c r="R241" s="73"/>
      <c r="S241" s="73"/>
      <c r="T241" s="73"/>
      <c r="U241" s="73"/>
      <c r="V241" s="73"/>
      <c r="W241" s="73"/>
      <c r="X241" s="73"/>
      <c r="Y241" s="73"/>
      <c r="Z241" s="73"/>
      <c r="AA241" s="73"/>
      <c r="AB241" s="73"/>
      <c r="AC241" s="73"/>
      <c r="AD241" s="47"/>
      <c r="AE241" s="47"/>
      <c r="AF241" s="73"/>
    </row>
    <row r="242" spans="7:32" x14ac:dyDescent="0.25">
      <c r="G242" s="75"/>
      <c r="Q242" s="73"/>
      <c r="R242" s="73"/>
      <c r="S242" s="73"/>
      <c r="T242" s="73"/>
      <c r="U242" s="73"/>
      <c r="V242" s="73"/>
      <c r="W242" s="73"/>
      <c r="X242" s="73"/>
      <c r="Y242" s="73"/>
      <c r="Z242" s="73"/>
      <c r="AA242" s="73"/>
      <c r="AB242" s="73"/>
      <c r="AC242" s="73"/>
      <c r="AD242" s="47"/>
      <c r="AE242" s="47"/>
      <c r="AF242" s="73"/>
    </row>
    <row r="243" spans="7:32" x14ac:dyDescent="0.25">
      <c r="G243" s="75"/>
      <c r="Q243" s="73"/>
      <c r="R243" s="73"/>
      <c r="S243" s="73"/>
      <c r="T243" s="73"/>
      <c r="U243" s="73"/>
      <c r="V243" s="73"/>
      <c r="W243" s="73"/>
      <c r="X243" s="73"/>
      <c r="Y243" s="73"/>
      <c r="Z243" s="73"/>
      <c r="AA243" s="73"/>
      <c r="AB243" s="73"/>
      <c r="AC243" s="73"/>
      <c r="AD243" s="47"/>
      <c r="AE243" s="47"/>
      <c r="AF243" s="73"/>
    </row>
    <row r="244" spans="7:32" x14ac:dyDescent="0.25">
      <c r="G244" s="75"/>
      <c r="Q244" s="73"/>
      <c r="R244" s="73"/>
      <c r="S244" s="73"/>
      <c r="T244" s="73"/>
      <c r="U244" s="73"/>
      <c r="V244" s="73"/>
      <c r="W244" s="73"/>
      <c r="X244" s="73"/>
      <c r="Y244" s="73"/>
      <c r="Z244" s="73"/>
      <c r="AA244" s="73"/>
      <c r="AB244" s="73"/>
      <c r="AC244" s="73"/>
      <c r="AD244" s="47"/>
      <c r="AE244" s="47"/>
      <c r="AF244" s="73"/>
    </row>
    <row r="245" spans="7:32" x14ac:dyDescent="0.25">
      <c r="G245" s="75"/>
      <c r="Q245" s="73"/>
      <c r="R245" s="73"/>
      <c r="S245" s="73"/>
      <c r="T245" s="73"/>
      <c r="U245" s="73"/>
      <c r="V245" s="73"/>
      <c r="W245" s="73"/>
      <c r="X245" s="73"/>
      <c r="Y245" s="73"/>
      <c r="Z245" s="73"/>
      <c r="AA245" s="73"/>
      <c r="AB245" s="73"/>
      <c r="AC245" s="73"/>
      <c r="AD245" s="47"/>
      <c r="AE245" s="47"/>
      <c r="AF245" s="73"/>
    </row>
    <row r="246" spans="7:32" x14ac:dyDescent="0.25">
      <c r="G246" s="75"/>
      <c r="Q246" s="73"/>
      <c r="R246" s="73"/>
      <c r="S246" s="73"/>
      <c r="T246" s="73"/>
      <c r="U246" s="73"/>
      <c r="V246" s="73"/>
      <c r="W246" s="73"/>
      <c r="X246" s="73"/>
      <c r="Y246" s="73"/>
      <c r="Z246" s="73"/>
      <c r="AA246" s="73"/>
      <c r="AB246" s="73"/>
      <c r="AC246" s="73"/>
      <c r="AD246" s="47"/>
      <c r="AE246" s="47"/>
      <c r="AF246" s="73"/>
    </row>
    <row r="247" spans="7:32" x14ac:dyDescent="0.25">
      <c r="G247" s="75"/>
      <c r="Q247" s="73"/>
      <c r="R247" s="73"/>
      <c r="S247" s="73"/>
      <c r="T247" s="73"/>
      <c r="U247" s="73"/>
      <c r="V247" s="73"/>
      <c r="W247" s="73"/>
      <c r="X247" s="73"/>
      <c r="Y247" s="73"/>
      <c r="Z247" s="73"/>
      <c r="AA247" s="73"/>
      <c r="AB247" s="73"/>
      <c r="AC247" s="73"/>
      <c r="AD247" s="47"/>
      <c r="AE247" s="47"/>
      <c r="AF247" s="73"/>
    </row>
    <row r="248" spans="7:32" x14ac:dyDescent="0.25">
      <c r="G248" s="75"/>
      <c r="Q248" s="73"/>
      <c r="R248" s="73"/>
      <c r="S248" s="73"/>
      <c r="T248" s="73"/>
      <c r="U248" s="73"/>
      <c r="V248" s="73"/>
      <c r="W248" s="73"/>
      <c r="X248" s="73"/>
      <c r="Y248" s="73"/>
      <c r="Z248" s="73"/>
      <c r="AA248" s="73"/>
      <c r="AB248" s="73"/>
      <c r="AC248" s="73"/>
      <c r="AD248" s="47"/>
      <c r="AE248" s="47"/>
      <c r="AF248" s="73"/>
    </row>
    <row r="249" spans="7:32" x14ac:dyDescent="0.25">
      <c r="G249" s="75"/>
      <c r="Q249" s="73"/>
      <c r="R249" s="73"/>
      <c r="S249" s="73"/>
      <c r="T249" s="73"/>
      <c r="U249" s="73"/>
      <c r="V249" s="73"/>
      <c r="W249" s="73"/>
      <c r="X249" s="73"/>
      <c r="Y249" s="73"/>
      <c r="Z249" s="73"/>
      <c r="AA249" s="73"/>
      <c r="AB249" s="73"/>
      <c r="AC249" s="73"/>
      <c r="AD249" s="47"/>
      <c r="AE249" s="47"/>
      <c r="AF249" s="73"/>
    </row>
    <row r="250" spans="7:32" x14ac:dyDescent="0.25">
      <c r="G250" s="75"/>
      <c r="Q250" s="73"/>
      <c r="R250" s="73"/>
      <c r="S250" s="73"/>
      <c r="T250" s="73"/>
      <c r="U250" s="73"/>
      <c r="V250" s="73"/>
      <c r="W250" s="73"/>
      <c r="X250" s="73"/>
      <c r="Y250" s="73"/>
      <c r="Z250" s="73"/>
      <c r="AA250" s="73"/>
      <c r="AB250" s="73"/>
      <c r="AC250" s="73"/>
      <c r="AD250" s="47"/>
      <c r="AE250" s="47"/>
      <c r="AF250" s="73"/>
    </row>
    <row r="251" spans="7:32" x14ac:dyDescent="0.25">
      <c r="G251" s="75"/>
      <c r="Q251" s="73"/>
      <c r="R251" s="73"/>
      <c r="S251" s="73"/>
      <c r="T251" s="73"/>
      <c r="U251" s="73"/>
      <c r="V251" s="73"/>
      <c r="W251" s="73"/>
      <c r="X251" s="73"/>
      <c r="Y251" s="73"/>
      <c r="Z251" s="73"/>
      <c r="AA251" s="73"/>
      <c r="AB251" s="73"/>
      <c r="AC251" s="73"/>
      <c r="AD251" s="47"/>
      <c r="AE251" s="47"/>
      <c r="AF251" s="73"/>
    </row>
    <row r="252" spans="7:32" x14ac:dyDescent="0.25">
      <c r="G252" s="75"/>
      <c r="Q252" s="73"/>
      <c r="R252" s="73"/>
      <c r="S252" s="73"/>
      <c r="T252" s="73"/>
      <c r="U252" s="73"/>
      <c r="V252" s="73"/>
      <c r="W252" s="73"/>
      <c r="X252" s="73"/>
      <c r="Y252" s="73"/>
      <c r="Z252" s="73"/>
      <c r="AA252" s="73"/>
      <c r="AB252" s="73"/>
      <c r="AC252" s="73"/>
      <c r="AD252" s="47"/>
      <c r="AE252" s="47"/>
      <c r="AF252" s="73"/>
    </row>
    <row r="253" spans="7:32" x14ac:dyDescent="0.25">
      <c r="G253" s="75"/>
      <c r="Q253" s="73"/>
      <c r="R253" s="73"/>
      <c r="S253" s="73"/>
      <c r="T253" s="73"/>
      <c r="U253" s="73"/>
      <c r="V253" s="73"/>
      <c r="W253" s="73"/>
      <c r="X253" s="73"/>
      <c r="Y253" s="73"/>
      <c r="Z253" s="73"/>
      <c r="AA253" s="73"/>
      <c r="AB253" s="73"/>
      <c r="AC253" s="73"/>
      <c r="AD253" s="47"/>
      <c r="AE253" s="47"/>
      <c r="AF253" s="73"/>
    </row>
    <row r="254" spans="7:32" x14ac:dyDescent="0.25">
      <c r="G254" s="75"/>
      <c r="Q254" s="73"/>
      <c r="R254" s="73"/>
      <c r="S254" s="73"/>
      <c r="T254" s="73"/>
      <c r="U254" s="73"/>
      <c r="V254" s="73"/>
      <c r="W254" s="73"/>
      <c r="X254" s="73"/>
      <c r="Y254" s="73"/>
      <c r="Z254" s="73"/>
      <c r="AA254" s="73"/>
      <c r="AB254" s="73"/>
      <c r="AC254" s="73"/>
      <c r="AD254" s="47"/>
      <c r="AE254" s="47"/>
      <c r="AF254" s="73"/>
    </row>
    <row r="255" spans="7:32" x14ac:dyDescent="0.25">
      <c r="G255" s="75"/>
      <c r="Q255" s="73"/>
      <c r="R255" s="73"/>
      <c r="S255" s="73"/>
      <c r="T255" s="73"/>
      <c r="U255" s="73"/>
      <c r="V255" s="73"/>
      <c r="W255" s="73"/>
      <c r="X255" s="73"/>
      <c r="Y255" s="73"/>
      <c r="Z255" s="73"/>
      <c r="AA255" s="73"/>
      <c r="AB255" s="73"/>
      <c r="AC255" s="73"/>
      <c r="AD255" s="47"/>
      <c r="AE255" s="47"/>
      <c r="AF255" s="73"/>
    </row>
    <row r="256" spans="7:32" x14ac:dyDescent="0.25">
      <c r="G256" s="75"/>
      <c r="Q256" s="73"/>
      <c r="R256" s="73"/>
      <c r="S256" s="73"/>
      <c r="T256" s="73"/>
      <c r="U256" s="73"/>
      <c r="V256" s="73"/>
      <c r="W256" s="73"/>
      <c r="X256" s="73"/>
      <c r="Y256" s="73"/>
      <c r="Z256" s="73"/>
      <c r="AA256" s="73"/>
      <c r="AB256" s="73"/>
      <c r="AC256" s="73"/>
      <c r="AD256" s="47"/>
      <c r="AE256" s="47"/>
      <c r="AF256" s="73"/>
    </row>
    <row r="257" spans="7:32" x14ac:dyDescent="0.25">
      <c r="G257" s="75"/>
      <c r="Q257" s="73"/>
      <c r="R257" s="73"/>
      <c r="S257" s="73"/>
      <c r="T257" s="73"/>
      <c r="U257" s="73"/>
      <c r="V257" s="73"/>
      <c r="W257" s="73"/>
      <c r="X257" s="73"/>
      <c r="Y257" s="73"/>
      <c r="Z257" s="73"/>
      <c r="AA257" s="73"/>
      <c r="AB257" s="73"/>
      <c r="AC257" s="73"/>
      <c r="AD257" s="47"/>
      <c r="AE257" s="47"/>
      <c r="AF257" s="73"/>
    </row>
    <row r="258" spans="7:32" x14ac:dyDescent="0.25">
      <c r="G258" s="75"/>
      <c r="Q258" s="73"/>
      <c r="R258" s="73"/>
      <c r="S258" s="73"/>
      <c r="T258" s="73"/>
      <c r="U258" s="73"/>
      <c r="V258" s="73"/>
      <c r="W258" s="73"/>
      <c r="X258" s="73"/>
      <c r="Y258" s="73"/>
      <c r="Z258" s="73"/>
      <c r="AA258" s="73"/>
      <c r="AB258" s="73"/>
      <c r="AC258" s="73"/>
      <c r="AD258" s="47"/>
      <c r="AE258" s="47"/>
      <c r="AF258" s="73"/>
    </row>
    <row r="259" spans="7:32" x14ac:dyDescent="0.25">
      <c r="G259" s="75"/>
      <c r="Q259" s="73"/>
      <c r="R259" s="73"/>
      <c r="S259" s="73"/>
      <c r="T259" s="73"/>
      <c r="U259" s="73"/>
      <c r="V259" s="73"/>
      <c r="W259" s="73"/>
      <c r="X259" s="73"/>
      <c r="Y259" s="73"/>
      <c r="Z259" s="73"/>
      <c r="AA259" s="73"/>
      <c r="AB259" s="73"/>
      <c r="AC259" s="73"/>
      <c r="AD259" s="47"/>
      <c r="AE259" s="47"/>
      <c r="AF259" s="73"/>
    </row>
    <row r="260" spans="7:32" x14ac:dyDescent="0.25">
      <c r="G260" s="75"/>
      <c r="Q260" s="73"/>
      <c r="R260" s="73"/>
      <c r="S260" s="73"/>
      <c r="T260" s="73"/>
      <c r="U260" s="73"/>
      <c r="V260" s="73"/>
      <c r="W260" s="73"/>
      <c r="X260" s="73"/>
      <c r="Y260" s="73"/>
      <c r="Z260" s="73"/>
      <c r="AA260" s="73"/>
      <c r="AB260" s="73"/>
      <c r="AC260" s="73"/>
      <c r="AD260" s="47"/>
      <c r="AE260" s="47"/>
      <c r="AF260" s="73"/>
    </row>
    <row r="261" spans="7:32" x14ac:dyDescent="0.25">
      <c r="G261" s="75"/>
      <c r="Q261" s="73"/>
      <c r="R261" s="73"/>
      <c r="S261" s="73"/>
      <c r="T261" s="73"/>
      <c r="U261" s="73"/>
      <c r="V261" s="73"/>
      <c r="W261" s="73"/>
      <c r="X261" s="73"/>
      <c r="Y261" s="73"/>
      <c r="Z261" s="73"/>
      <c r="AA261" s="73"/>
      <c r="AB261" s="73"/>
      <c r="AC261" s="73"/>
      <c r="AD261" s="47"/>
      <c r="AE261" s="47"/>
      <c r="AF261" s="73"/>
    </row>
    <row r="262" spans="7:32" x14ac:dyDescent="0.25">
      <c r="G262" s="75"/>
      <c r="Q262" s="73"/>
      <c r="R262" s="73"/>
      <c r="S262" s="73"/>
      <c r="T262" s="73"/>
      <c r="U262" s="73"/>
      <c r="V262" s="73"/>
      <c r="W262" s="73"/>
      <c r="X262" s="73"/>
      <c r="Y262" s="73"/>
      <c r="Z262" s="73"/>
      <c r="AA262" s="73"/>
      <c r="AB262" s="73"/>
      <c r="AC262" s="73"/>
      <c r="AD262" s="47"/>
      <c r="AE262" s="47"/>
      <c r="AF262" s="73"/>
    </row>
    <row r="263" spans="7:32" x14ac:dyDescent="0.25">
      <c r="G263" s="75"/>
      <c r="Q263" s="73"/>
      <c r="R263" s="73"/>
      <c r="S263" s="73"/>
      <c r="T263" s="73"/>
      <c r="U263" s="73"/>
      <c r="V263" s="73"/>
      <c r="W263" s="73"/>
      <c r="X263" s="73"/>
      <c r="Y263" s="73"/>
      <c r="Z263" s="73"/>
      <c r="AA263" s="73"/>
      <c r="AB263" s="73"/>
      <c r="AC263" s="73"/>
      <c r="AD263" s="47"/>
      <c r="AE263" s="47"/>
      <c r="AF263" s="73"/>
    </row>
    <row r="264" spans="7:32" x14ac:dyDescent="0.25">
      <c r="G264" s="75"/>
      <c r="Q264" s="73"/>
      <c r="R264" s="73"/>
      <c r="S264" s="73"/>
      <c r="T264" s="73"/>
      <c r="U264" s="73"/>
      <c r="V264" s="73"/>
      <c r="W264" s="73"/>
      <c r="X264" s="73"/>
      <c r="Y264" s="73"/>
      <c r="Z264" s="73"/>
      <c r="AA264" s="73"/>
      <c r="AB264" s="73"/>
      <c r="AC264" s="73"/>
      <c r="AD264" s="47"/>
      <c r="AE264" s="47"/>
      <c r="AF264" s="73"/>
    </row>
    <row r="265" spans="7:32" x14ac:dyDescent="0.25">
      <c r="G265" s="75"/>
      <c r="Q265" s="73"/>
      <c r="R265" s="73"/>
      <c r="S265" s="73"/>
      <c r="T265" s="73"/>
      <c r="U265" s="73"/>
      <c r="V265" s="73"/>
      <c r="W265" s="73"/>
      <c r="X265" s="73"/>
      <c r="Y265" s="73"/>
      <c r="Z265" s="73"/>
      <c r="AA265" s="73"/>
      <c r="AB265" s="73"/>
      <c r="AC265" s="73"/>
      <c r="AD265" s="47"/>
      <c r="AE265" s="47"/>
      <c r="AF265" s="73"/>
    </row>
    <row r="266" spans="7:32" x14ac:dyDescent="0.25">
      <c r="G266" s="75"/>
      <c r="Q266" s="73"/>
      <c r="R266" s="73"/>
      <c r="S266" s="73"/>
      <c r="T266" s="73"/>
      <c r="U266" s="73"/>
      <c r="V266" s="73"/>
      <c r="W266" s="73"/>
      <c r="X266" s="73"/>
      <c r="Y266" s="73"/>
      <c r="Z266" s="73"/>
      <c r="AA266" s="73"/>
      <c r="AB266" s="73"/>
      <c r="AC266" s="73"/>
      <c r="AD266" s="47"/>
      <c r="AE266" s="47"/>
      <c r="AF266" s="73"/>
    </row>
    <row r="267" spans="7:32" x14ac:dyDescent="0.25">
      <c r="G267" s="75"/>
      <c r="Q267" s="73"/>
      <c r="R267" s="73"/>
      <c r="S267" s="73"/>
      <c r="T267" s="73"/>
      <c r="U267" s="73"/>
      <c r="V267" s="73"/>
      <c r="W267" s="73"/>
      <c r="X267" s="73"/>
      <c r="Y267" s="73"/>
      <c r="Z267" s="73"/>
      <c r="AA267" s="73"/>
      <c r="AB267" s="73"/>
      <c r="AC267" s="73"/>
      <c r="AD267" s="47"/>
      <c r="AE267" s="47"/>
      <c r="AF267" s="73"/>
    </row>
    <row r="268" spans="7:32" x14ac:dyDescent="0.25">
      <c r="G268" s="75"/>
      <c r="Q268" s="73"/>
      <c r="R268" s="73"/>
      <c r="S268" s="73"/>
      <c r="T268" s="73"/>
      <c r="U268" s="73"/>
      <c r="V268" s="73"/>
      <c r="W268" s="73"/>
      <c r="X268" s="73"/>
      <c r="Y268" s="73"/>
      <c r="Z268" s="73"/>
      <c r="AA268" s="73"/>
      <c r="AB268" s="73"/>
      <c r="AC268" s="73"/>
      <c r="AD268" s="47"/>
      <c r="AE268" s="47"/>
      <c r="AF268" s="73"/>
    </row>
    <row r="269" spans="7:32" x14ac:dyDescent="0.25">
      <c r="G269" s="75"/>
      <c r="Q269" s="73"/>
      <c r="R269" s="73"/>
      <c r="S269" s="73"/>
      <c r="T269" s="73"/>
      <c r="U269" s="73"/>
      <c r="V269" s="73"/>
      <c r="W269" s="73"/>
      <c r="X269" s="73"/>
      <c r="Y269" s="73"/>
      <c r="Z269" s="73"/>
      <c r="AA269" s="73"/>
      <c r="AB269" s="73"/>
      <c r="AC269" s="73"/>
      <c r="AD269" s="47"/>
      <c r="AE269" s="47"/>
      <c r="AF269" s="73"/>
    </row>
    <row r="270" spans="7:32" x14ac:dyDescent="0.25">
      <c r="G270" s="75"/>
      <c r="Q270" s="73"/>
      <c r="R270" s="73"/>
      <c r="S270" s="73"/>
      <c r="T270" s="73"/>
      <c r="U270" s="73"/>
      <c r="V270" s="73"/>
      <c r="W270" s="73"/>
      <c r="X270" s="73"/>
      <c r="Y270" s="73"/>
      <c r="Z270" s="73"/>
      <c r="AA270" s="73"/>
      <c r="AB270" s="73"/>
      <c r="AC270" s="73"/>
      <c r="AD270" s="47"/>
      <c r="AE270" s="47"/>
      <c r="AF270" s="73"/>
    </row>
    <row r="271" spans="7:32" x14ac:dyDescent="0.25">
      <c r="G271" s="75"/>
      <c r="Q271" s="73"/>
      <c r="R271" s="73"/>
      <c r="S271" s="73"/>
      <c r="T271" s="73"/>
      <c r="U271" s="73"/>
      <c r="V271" s="73"/>
      <c r="W271" s="73"/>
      <c r="X271" s="73"/>
      <c r="Y271" s="73"/>
      <c r="Z271" s="73"/>
      <c r="AA271" s="73"/>
      <c r="AB271" s="73"/>
      <c r="AC271" s="73"/>
      <c r="AD271" s="47"/>
      <c r="AE271" s="47"/>
      <c r="AF271" s="73"/>
    </row>
    <row r="272" spans="7:32" x14ac:dyDescent="0.25">
      <c r="G272" s="75"/>
      <c r="Q272" s="73"/>
      <c r="R272" s="73"/>
      <c r="S272" s="73"/>
      <c r="T272" s="73"/>
      <c r="U272" s="73"/>
      <c r="V272" s="73"/>
      <c r="W272" s="73"/>
      <c r="X272" s="73"/>
      <c r="Y272" s="73"/>
      <c r="Z272" s="73"/>
      <c r="AA272" s="73"/>
      <c r="AB272" s="73"/>
      <c r="AC272" s="73"/>
      <c r="AD272" s="47"/>
      <c r="AE272" s="47"/>
      <c r="AF272" s="73"/>
    </row>
    <row r="273" spans="7:32" x14ac:dyDescent="0.25">
      <c r="G273" s="75"/>
      <c r="Q273" s="73"/>
      <c r="R273" s="73"/>
      <c r="S273" s="73"/>
      <c r="T273" s="73"/>
      <c r="U273" s="73"/>
      <c r="V273" s="73"/>
      <c r="W273" s="73"/>
      <c r="X273" s="73"/>
      <c r="Y273" s="73"/>
      <c r="Z273" s="73"/>
      <c r="AA273" s="73"/>
      <c r="AB273" s="73"/>
      <c r="AC273" s="73"/>
      <c r="AD273" s="47"/>
      <c r="AE273" s="47"/>
      <c r="AF273" s="73"/>
    </row>
    <row r="274" spans="7:32" x14ac:dyDescent="0.25">
      <c r="G274" s="75"/>
      <c r="Q274" s="73"/>
      <c r="R274" s="73"/>
      <c r="S274" s="73"/>
      <c r="T274" s="73"/>
      <c r="U274" s="73"/>
      <c r="V274" s="73"/>
      <c r="W274" s="73"/>
      <c r="X274" s="73"/>
      <c r="Y274" s="73"/>
      <c r="Z274" s="73"/>
      <c r="AA274" s="73"/>
      <c r="AB274" s="73"/>
      <c r="AC274" s="73"/>
      <c r="AD274" s="47"/>
      <c r="AE274" s="47"/>
      <c r="AF274" s="73"/>
    </row>
    <row r="275" spans="7:32" x14ac:dyDescent="0.25">
      <c r="Q275" s="73"/>
      <c r="R275" s="73"/>
      <c r="S275" s="73"/>
      <c r="T275" s="73"/>
      <c r="U275" s="73"/>
      <c r="V275" s="73"/>
      <c r="W275" s="73"/>
      <c r="X275" s="73"/>
      <c r="Y275" s="73"/>
      <c r="Z275" s="73"/>
      <c r="AA275" s="73"/>
      <c r="AB275" s="73"/>
      <c r="AC275" s="73"/>
      <c r="AD275" s="47"/>
      <c r="AE275" s="47"/>
      <c r="AF275" s="73"/>
    </row>
    <row r="276" spans="7:32" x14ac:dyDescent="0.25">
      <c r="Q276" s="73"/>
      <c r="R276" s="73"/>
      <c r="S276" s="73"/>
      <c r="T276" s="73"/>
      <c r="U276" s="73"/>
      <c r="V276" s="73"/>
      <c r="W276" s="73"/>
      <c r="X276" s="73"/>
      <c r="Y276" s="73"/>
      <c r="Z276" s="73"/>
      <c r="AA276" s="73"/>
      <c r="AB276" s="73"/>
      <c r="AC276" s="73"/>
      <c r="AD276" s="47"/>
      <c r="AE276" s="47"/>
      <c r="AF276" s="73"/>
    </row>
    <row r="277" spans="7:32" x14ac:dyDescent="0.25">
      <c r="Q277" s="73"/>
      <c r="R277" s="73"/>
      <c r="S277" s="73"/>
      <c r="T277" s="73"/>
      <c r="U277" s="73"/>
      <c r="V277" s="73"/>
      <c r="W277" s="73"/>
      <c r="X277" s="73"/>
      <c r="Y277" s="73"/>
      <c r="Z277" s="73"/>
      <c r="AA277" s="73"/>
      <c r="AB277" s="73"/>
      <c r="AC277" s="73"/>
      <c r="AD277" s="47"/>
      <c r="AE277" s="47"/>
      <c r="AF277" s="73"/>
    </row>
    <row r="278" spans="7:32" x14ac:dyDescent="0.25">
      <c r="Q278" s="73"/>
      <c r="R278" s="73"/>
      <c r="S278" s="73"/>
      <c r="T278" s="73"/>
      <c r="U278" s="73"/>
      <c r="V278" s="73"/>
      <c r="W278" s="73"/>
      <c r="X278" s="73"/>
      <c r="Y278" s="73"/>
      <c r="Z278" s="73"/>
      <c r="AA278" s="73"/>
      <c r="AB278" s="73"/>
      <c r="AC278" s="73"/>
      <c r="AD278" s="47"/>
      <c r="AE278" s="47"/>
      <c r="AF278" s="73"/>
    </row>
    <row r="279" spans="7:32" x14ac:dyDescent="0.25">
      <c r="Q279" s="73"/>
      <c r="R279" s="73"/>
      <c r="S279" s="73"/>
      <c r="T279" s="73"/>
      <c r="U279" s="73"/>
      <c r="V279" s="73"/>
      <c r="W279" s="73"/>
      <c r="X279" s="73"/>
      <c r="Y279" s="73"/>
      <c r="Z279" s="73"/>
      <c r="AA279" s="73"/>
      <c r="AB279" s="73"/>
      <c r="AC279" s="73"/>
      <c r="AD279" s="47"/>
      <c r="AE279" s="47"/>
      <c r="AF279" s="73"/>
    </row>
    <row r="280" spans="7:32" x14ac:dyDescent="0.25">
      <c r="Q280" s="73"/>
      <c r="R280" s="73"/>
      <c r="S280" s="73"/>
      <c r="T280" s="73"/>
      <c r="U280" s="73"/>
      <c r="V280" s="73"/>
      <c r="W280" s="73"/>
      <c r="X280" s="73"/>
      <c r="Y280" s="73"/>
      <c r="Z280" s="73"/>
      <c r="AA280" s="73"/>
      <c r="AB280" s="73"/>
      <c r="AC280" s="73"/>
      <c r="AD280" s="47"/>
      <c r="AE280" s="47"/>
      <c r="AF280" s="73"/>
    </row>
    <row r="281" spans="7:32" x14ac:dyDescent="0.25">
      <c r="Q281" s="73"/>
      <c r="R281" s="73"/>
      <c r="S281" s="73"/>
      <c r="T281" s="73"/>
      <c r="U281" s="73"/>
      <c r="V281" s="73"/>
      <c r="W281" s="73"/>
      <c r="X281" s="73"/>
      <c r="Y281" s="73"/>
      <c r="Z281" s="73"/>
      <c r="AA281" s="73"/>
      <c r="AB281" s="73"/>
      <c r="AC281" s="73"/>
      <c r="AD281" s="47"/>
      <c r="AE281" s="47"/>
      <c r="AF281" s="73"/>
    </row>
    <row r="282" spans="7:32" x14ac:dyDescent="0.25">
      <c r="Q282" s="73"/>
      <c r="R282" s="73"/>
      <c r="S282" s="73"/>
      <c r="T282" s="73"/>
      <c r="U282" s="73"/>
      <c r="V282" s="73"/>
      <c r="W282" s="73"/>
      <c r="X282" s="73"/>
      <c r="Y282" s="73"/>
      <c r="Z282" s="73"/>
      <c r="AA282" s="73"/>
      <c r="AB282" s="73"/>
      <c r="AC282" s="73"/>
      <c r="AD282" s="47"/>
      <c r="AE282" s="47"/>
      <c r="AF282" s="73"/>
    </row>
    <row r="283" spans="7:32" x14ac:dyDescent="0.25">
      <c r="Q283" s="73"/>
      <c r="R283" s="73"/>
      <c r="S283" s="73"/>
      <c r="T283" s="73"/>
      <c r="U283" s="73"/>
      <c r="V283" s="73"/>
      <c r="W283" s="73"/>
      <c r="X283" s="73"/>
      <c r="Y283" s="73"/>
      <c r="Z283" s="73"/>
      <c r="AA283" s="73"/>
      <c r="AB283" s="73"/>
      <c r="AC283" s="73"/>
      <c r="AD283" s="47"/>
      <c r="AE283" s="47"/>
      <c r="AF283" s="73"/>
    </row>
    <row r="284" spans="7:32" x14ac:dyDescent="0.25">
      <c r="Q284" s="73"/>
      <c r="R284" s="73"/>
      <c r="S284" s="73"/>
      <c r="T284" s="73"/>
      <c r="U284" s="73"/>
      <c r="V284" s="73"/>
      <c r="W284" s="73"/>
      <c r="X284" s="73"/>
      <c r="Y284" s="73"/>
      <c r="Z284" s="73"/>
      <c r="AA284" s="73"/>
      <c r="AB284" s="73"/>
      <c r="AC284" s="73"/>
      <c r="AD284" s="47"/>
      <c r="AE284" s="47"/>
      <c r="AF284" s="73"/>
    </row>
    <row r="285" spans="7:32" x14ac:dyDescent="0.25">
      <c r="Q285" s="73"/>
      <c r="R285" s="73"/>
      <c r="S285" s="73"/>
      <c r="T285" s="73"/>
      <c r="U285" s="73"/>
      <c r="V285" s="73"/>
      <c r="W285" s="73"/>
      <c r="X285" s="73"/>
      <c r="Y285" s="73"/>
      <c r="Z285" s="73"/>
      <c r="AA285" s="73"/>
      <c r="AB285" s="73"/>
      <c r="AC285" s="73"/>
      <c r="AD285" s="47"/>
      <c r="AE285" s="47"/>
      <c r="AF285" s="73"/>
    </row>
    <row r="286" spans="7:32" x14ac:dyDescent="0.25">
      <c r="Q286" s="73"/>
      <c r="R286" s="73"/>
      <c r="S286" s="73"/>
      <c r="T286" s="73"/>
      <c r="U286" s="73"/>
      <c r="V286" s="73"/>
      <c r="W286" s="73"/>
      <c r="X286" s="73"/>
      <c r="Y286" s="73"/>
      <c r="Z286" s="73"/>
      <c r="AA286" s="73"/>
      <c r="AB286" s="73"/>
      <c r="AC286" s="73"/>
      <c r="AD286" s="47"/>
      <c r="AE286" s="47"/>
      <c r="AF286" s="73"/>
    </row>
    <row r="287" spans="7:32" x14ac:dyDescent="0.25">
      <c r="Q287" s="73"/>
      <c r="R287" s="73"/>
      <c r="S287" s="73"/>
      <c r="T287" s="73"/>
      <c r="U287" s="73"/>
      <c r="V287" s="73"/>
      <c r="W287" s="73"/>
      <c r="X287" s="73"/>
      <c r="Y287" s="73"/>
      <c r="Z287" s="73"/>
      <c r="AA287" s="73"/>
      <c r="AB287" s="73"/>
      <c r="AC287" s="73"/>
      <c r="AD287" s="47"/>
      <c r="AE287" s="47"/>
      <c r="AF287" s="73"/>
    </row>
    <row r="288" spans="7:32" x14ac:dyDescent="0.25">
      <c r="Q288" s="73"/>
      <c r="R288" s="73"/>
      <c r="S288" s="73"/>
      <c r="T288" s="73"/>
      <c r="U288" s="73"/>
      <c r="V288" s="73"/>
      <c r="W288" s="73"/>
      <c r="X288" s="73"/>
      <c r="Y288" s="73"/>
      <c r="Z288" s="73"/>
      <c r="AA288" s="73"/>
      <c r="AB288" s="73"/>
      <c r="AC288" s="73"/>
      <c r="AD288" s="47"/>
      <c r="AE288" s="47"/>
      <c r="AF288" s="73"/>
    </row>
    <row r="289" spans="17:32" x14ac:dyDescent="0.25">
      <c r="Q289" s="73"/>
      <c r="R289" s="73"/>
      <c r="S289" s="73"/>
      <c r="T289" s="73"/>
      <c r="U289" s="73"/>
      <c r="V289" s="73"/>
      <c r="W289" s="73"/>
      <c r="X289" s="73"/>
      <c r="Y289" s="73"/>
      <c r="Z289" s="73"/>
      <c r="AA289" s="73"/>
      <c r="AB289" s="73"/>
      <c r="AC289" s="73"/>
      <c r="AD289" s="47"/>
      <c r="AE289" s="47"/>
      <c r="AF289" s="73"/>
    </row>
    <row r="290" spans="17:32" x14ac:dyDescent="0.25">
      <c r="Q290" s="73"/>
      <c r="R290" s="73"/>
      <c r="S290" s="73"/>
      <c r="T290" s="73"/>
      <c r="U290" s="73"/>
      <c r="V290" s="73"/>
      <c r="W290" s="73"/>
      <c r="X290" s="73"/>
      <c r="Y290" s="73"/>
      <c r="Z290" s="73"/>
      <c r="AA290" s="73"/>
      <c r="AB290" s="73"/>
      <c r="AC290" s="73"/>
      <c r="AD290" s="47"/>
      <c r="AE290" s="47"/>
      <c r="AF290" s="73"/>
    </row>
    <row r="291" spans="17:32" x14ac:dyDescent="0.25">
      <c r="Q291" s="73"/>
      <c r="R291" s="73"/>
      <c r="S291" s="73"/>
      <c r="T291" s="73"/>
      <c r="U291" s="73"/>
      <c r="V291" s="73"/>
      <c r="W291" s="73"/>
      <c r="X291" s="73"/>
      <c r="Y291" s="73"/>
      <c r="Z291" s="73"/>
      <c r="AA291" s="73"/>
      <c r="AB291" s="73"/>
      <c r="AC291" s="73"/>
      <c r="AD291" s="47"/>
      <c r="AE291" s="47"/>
      <c r="AF291" s="73"/>
    </row>
    <row r="292" spans="17:32" x14ac:dyDescent="0.25">
      <c r="Q292" s="73"/>
      <c r="R292" s="73"/>
      <c r="S292" s="73"/>
      <c r="T292" s="73"/>
      <c r="U292" s="73"/>
      <c r="V292" s="73"/>
      <c r="W292" s="73"/>
      <c r="X292" s="73"/>
      <c r="Y292" s="73"/>
      <c r="Z292" s="73"/>
      <c r="AA292" s="73"/>
      <c r="AB292" s="73"/>
      <c r="AC292" s="73"/>
      <c r="AD292" s="47"/>
      <c r="AE292" s="47"/>
      <c r="AF292" s="73"/>
    </row>
    <row r="293" spans="17:32" x14ac:dyDescent="0.25">
      <c r="Q293" s="73"/>
      <c r="R293" s="73"/>
      <c r="S293" s="73"/>
      <c r="T293" s="73"/>
      <c r="U293" s="73"/>
      <c r="V293" s="73"/>
      <c r="W293" s="73"/>
      <c r="X293" s="73"/>
      <c r="Y293" s="73"/>
      <c r="Z293" s="73"/>
      <c r="AA293" s="73"/>
      <c r="AB293" s="73"/>
      <c r="AC293" s="73"/>
      <c r="AD293" s="47"/>
      <c r="AE293" s="47"/>
      <c r="AF293" s="73"/>
    </row>
    <row r="294" spans="17:32" x14ac:dyDescent="0.25">
      <c r="Q294" s="73"/>
      <c r="R294" s="73"/>
      <c r="S294" s="73"/>
      <c r="T294" s="73"/>
      <c r="U294" s="73"/>
      <c r="V294" s="73"/>
      <c r="W294" s="73"/>
      <c r="X294" s="73"/>
      <c r="Y294" s="73"/>
      <c r="Z294" s="73"/>
      <c r="AA294" s="73"/>
      <c r="AB294" s="73"/>
      <c r="AC294" s="73"/>
      <c r="AD294" s="47"/>
      <c r="AE294" s="47"/>
      <c r="AF294" s="73"/>
    </row>
    <row r="295" spans="17:32" x14ac:dyDescent="0.25">
      <c r="Q295" s="73"/>
      <c r="R295" s="73"/>
      <c r="S295" s="73"/>
      <c r="T295" s="73"/>
      <c r="U295" s="73"/>
      <c r="V295" s="73"/>
      <c r="W295" s="73"/>
      <c r="X295" s="73"/>
      <c r="Y295" s="73"/>
      <c r="Z295" s="73"/>
      <c r="AA295" s="73"/>
      <c r="AB295" s="73"/>
      <c r="AC295" s="73"/>
      <c r="AD295" s="47"/>
      <c r="AE295" s="47"/>
      <c r="AF295" s="73"/>
    </row>
    <row r="296" spans="17:32" x14ac:dyDescent="0.25">
      <c r="Q296" s="73"/>
      <c r="R296" s="73"/>
      <c r="S296" s="73"/>
      <c r="T296" s="73"/>
      <c r="U296" s="73"/>
      <c r="V296" s="73"/>
      <c r="W296" s="73"/>
      <c r="X296" s="73"/>
      <c r="Y296" s="73"/>
      <c r="Z296" s="73"/>
      <c r="AA296" s="73"/>
      <c r="AB296" s="73"/>
      <c r="AC296" s="73"/>
      <c r="AD296" s="47"/>
      <c r="AE296" s="47"/>
      <c r="AF296" s="73"/>
    </row>
    <row r="297" spans="17:32" x14ac:dyDescent="0.25">
      <c r="Q297" s="73"/>
      <c r="R297" s="73"/>
      <c r="S297" s="73"/>
      <c r="T297" s="73"/>
      <c r="U297" s="73"/>
      <c r="V297" s="73"/>
      <c r="W297" s="73"/>
      <c r="X297" s="73"/>
      <c r="Y297" s="73"/>
      <c r="Z297" s="73"/>
      <c r="AA297" s="73"/>
      <c r="AB297" s="73"/>
      <c r="AC297" s="73"/>
      <c r="AD297" s="47"/>
      <c r="AE297" s="47"/>
      <c r="AF297" s="73"/>
    </row>
    <row r="298" spans="17:32" x14ac:dyDescent="0.25">
      <c r="Q298" s="73"/>
      <c r="R298" s="73"/>
      <c r="S298" s="73"/>
      <c r="T298" s="73"/>
      <c r="U298" s="73"/>
      <c r="V298" s="73"/>
      <c r="W298" s="73"/>
      <c r="X298" s="73"/>
      <c r="Y298" s="73"/>
      <c r="Z298" s="73"/>
      <c r="AA298" s="73"/>
      <c r="AB298" s="73"/>
      <c r="AC298" s="73"/>
      <c r="AD298" s="47"/>
      <c r="AE298" s="47"/>
      <c r="AF298" s="73"/>
    </row>
    <row r="299" spans="17:32" x14ac:dyDescent="0.25">
      <c r="Q299" s="73"/>
      <c r="R299" s="73"/>
      <c r="S299" s="73"/>
      <c r="T299" s="73"/>
      <c r="U299" s="73"/>
      <c r="V299" s="73"/>
      <c r="W299" s="73"/>
      <c r="X299" s="73"/>
      <c r="Y299" s="73"/>
      <c r="Z299" s="73"/>
      <c r="AA299" s="73"/>
      <c r="AB299" s="73"/>
      <c r="AC299" s="73"/>
      <c r="AD299" s="47"/>
      <c r="AE299" s="47"/>
      <c r="AF299" s="73"/>
    </row>
    <row r="300" spans="17:32" x14ac:dyDescent="0.25">
      <c r="Q300" s="73"/>
      <c r="R300" s="73"/>
      <c r="S300" s="73"/>
      <c r="T300" s="73"/>
      <c r="U300" s="73"/>
      <c r="V300" s="73"/>
      <c r="W300" s="73"/>
      <c r="X300" s="73"/>
      <c r="Y300" s="73"/>
      <c r="Z300" s="73"/>
      <c r="AA300" s="73"/>
      <c r="AB300" s="73"/>
      <c r="AC300" s="73"/>
      <c r="AD300" s="47"/>
      <c r="AE300" s="47"/>
      <c r="AF300" s="73"/>
    </row>
    <row r="301" spans="17:32" x14ac:dyDescent="0.25">
      <c r="Q301" s="73"/>
      <c r="R301" s="73"/>
      <c r="S301" s="73"/>
      <c r="T301" s="73"/>
      <c r="U301" s="73"/>
      <c r="V301" s="73"/>
      <c r="W301" s="73"/>
      <c r="X301" s="73"/>
      <c r="Y301" s="73"/>
      <c r="Z301" s="73"/>
      <c r="AA301" s="73"/>
      <c r="AB301" s="73"/>
      <c r="AC301" s="73"/>
      <c r="AD301" s="47"/>
      <c r="AE301" s="47"/>
      <c r="AF301" s="73"/>
    </row>
    <row r="302" spans="17:32" x14ac:dyDescent="0.25">
      <c r="Q302" s="73"/>
      <c r="R302" s="73"/>
      <c r="S302" s="73"/>
      <c r="T302" s="73"/>
      <c r="U302" s="73"/>
      <c r="V302" s="73"/>
      <c r="W302" s="73"/>
      <c r="X302" s="73"/>
      <c r="Y302" s="73"/>
      <c r="Z302" s="73"/>
      <c r="AA302" s="73"/>
      <c r="AB302" s="73"/>
      <c r="AC302" s="73"/>
      <c r="AD302" s="47"/>
      <c r="AE302" s="47"/>
      <c r="AF302" s="73"/>
    </row>
    <row r="303" spans="17:32" x14ac:dyDescent="0.25">
      <c r="Q303" s="73"/>
      <c r="R303" s="73"/>
      <c r="S303" s="73"/>
      <c r="T303" s="73"/>
      <c r="U303" s="73"/>
      <c r="V303" s="73"/>
      <c r="W303" s="73"/>
      <c r="X303" s="73"/>
      <c r="Y303" s="73"/>
      <c r="Z303" s="73"/>
      <c r="AA303" s="73"/>
      <c r="AB303" s="73"/>
      <c r="AC303" s="73"/>
      <c r="AD303" s="47"/>
      <c r="AE303" s="47"/>
      <c r="AF303" s="73"/>
    </row>
    <row r="304" spans="17:32" x14ac:dyDescent="0.25">
      <c r="Q304" s="73"/>
      <c r="R304" s="73"/>
      <c r="S304" s="73"/>
      <c r="T304" s="73"/>
      <c r="U304" s="73"/>
      <c r="V304" s="73"/>
      <c r="W304" s="73"/>
      <c r="X304" s="73"/>
      <c r="Y304" s="73"/>
      <c r="Z304" s="73"/>
      <c r="AA304" s="73"/>
      <c r="AB304" s="73"/>
      <c r="AC304" s="73"/>
      <c r="AD304" s="47"/>
      <c r="AE304" s="47"/>
      <c r="AF304" s="73"/>
    </row>
    <row r="305" spans="17:32" x14ac:dyDescent="0.25">
      <c r="Q305" s="73"/>
      <c r="R305" s="73"/>
      <c r="S305" s="73"/>
      <c r="T305" s="73"/>
      <c r="U305" s="73"/>
      <c r="V305" s="73"/>
      <c r="W305" s="73"/>
      <c r="X305" s="73"/>
      <c r="Y305" s="73"/>
      <c r="Z305" s="73"/>
      <c r="AA305" s="73"/>
      <c r="AB305" s="73"/>
      <c r="AC305" s="73"/>
      <c r="AD305" s="47"/>
      <c r="AE305" s="47"/>
      <c r="AF305" s="73"/>
    </row>
    <row r="306" spans="17:32" x14ac:dyDescent="0.25">
      <c r="Q306" s="73"/>
      <c r="R306" s="73"/>
      <c r="S306" s="73"/>
      <c r="T306" s="73"/>
      <c r="U306" s="73"/>
      <c r="V306" s="73"/>
      <c r="W306" s="73"/>
      <c r="X306" s="73"/>
      <c r="Y306" s="73"/>
      <c r="Z306" s="73"/>
      <c r="AA306" s="73"/>
      <c r="AB306" s="73"/>
      <c r="AC306" s="73"/>
      <c r="AD306" s="47"/>
      <c r="AE306" s="47"/>
      <c r="AF306" s="73"/>
    </row>
    <row r="307" spans="17:32" x14ac:dyDescent="0.25">
      <c r="Q307" s="73"/>
      <c r="R307" s="73"/>
      <c r="S307" s="73"/>
      <c r="T307" s="73"/>
      <c r="U307" s="73"/>
      <c r="V307" s="73"/>
      <c r="W307" s="73"/>
      <c r="X307" s="73"/>
      <c r="Y307" s="73"/>
      <c r="Z307" s="73"/>
      <c r="AA307" s="73"/>
      <c r="AB307" s="73"/>
      <c r="AC307" s="73"/>
      <c r="AD307" s="47"/>
      <c r="AE307" s="47"/>
      <c r="AF307" s="73"/>
    </row>
    <row r="308" spans="17:32" x14ac:dyDescent="0.25">
      <c r="Q308" s="73"/>
      <c r="R308" s="73"/>
      <c r="S308" s="73"/>
      <c r="T308" s="73"/>
      <c r="U308" s="73"/>
      <c r="V308" s="73"/>
      <c r="W308" s="73"/>
      <c r="X308" s="73"/>
      <c r="Y308" s="73"/>
      <c r="Z308" s="73"/>
      <c r="AA308" s="73"/>
      <c r="AB308" s="73"/>
      <c r="AC308" s="73"/>
      <c r="AD308" s="47"/>
      <c r="AE308" s="47"/>
      <c r="AF308" s="73"/>
    </row>
    <row r="309" spans="17:32" x14ac:dyDescent="0.25">
      <c r="Q309" s="73"/>
      <c r="R309" s="73"/>
      <c r="S309" s="73"/>
      <c r="T309" s="73"/>
      <c r="U309" s="73"/>
      <c r="V309" s="73"/>
      <c r="W309" s="73"/>
      <c r="X309" s="73"/>
      <c r="Y309" s="73"/>
      <c r="Z309" s="73"/>
      <c r="AA309" s="73"/>
      <c r="AB309" s="73"/>
      <c r="AC309" s="73"/>
      <c r="AD309" s="47"/>
      <c r="AE309" s="47"/>
      <c r="AF309" s="73"/>
    </row>
    <row r="310" spans="17:32" x14ac:dyDescent="0.25">
      <c r="Q310" s="73"/>
      <c r="R310" s="73"/>
      <c r="S310" s="73"/>
      <c r="T310" s="73"/>
      <c r="U310" s="73"/>
      <c r="V310" s="73"/>
      <c r="W310" s="73"/>
      <c r="X310" s="73"/>
      <c r="Y310" s="73"/>
      <c r="Z310" s="73"/>
      <c r="AA310" s="73"/>
      <c r="AB310" s="73"/>
      <c r="AC310" s="73"/>
      <c r="AD310" s="47"/>
      <c r="AE310" s="47"/>
      <c r="AF310" s="73"/>
    </row>
    <row r="311" spans="17:32" x14ac:dyDescent="0.25">
      <c r="Q311" s="73"/>
      <c r="R311" s="73"/>
      <c r="S311" s="73"/>
      <c r="T311" s="73"/>
      <c r="U311" s="73"/>
      <c r="V311" s="73"/>
      <c r="W311" s="73"/>
      <c r="X311" s="73"/>
      <c r="Y311" s="73"/>
      <c r="Z311" s="73"/>
      <c r="AA311" s="73"/>
      <c r="AB311" s="73"/>
      <c r="AC311" s="73"/>
      <c r="AD311" s="47"/>
      <c r="AE311" s="47"/>
      <c r="AF311" s="73"/>
    </row>
    <row r="312" spans="17:32" x14ac:dyDescent="0.25">
      <c r="Q312" s="73"/>
      <c r="R312" s="73"/>
      <c r="S312" s="73"/>
      <c r="T312" s="73"/>
      <c r="U312" s="73"/>
      <c r="V312" s="73"/>
      <c r="W312" s="73"/>
      <c r="X312" s="73"/>
      <c r="Y312" s="73"/>
      <c r="Z312" s="73"/>
      <c r="AA312" s="73"/>
      <c r="AB312" s="73"/>
      <c r="AC312" s="73"/>
      <c r="AD312" s="47"/>
      <c r="AE312" s="47"/>
      <c r="AF312" s="73"/>
    </row>
    <row r="313" spans="17:32" x14ac:dyDescent="0.25">
      <c r="Q313" s="73"/>
      <c r="R313" s="73"/>
      <c r="S313" s="73"/>
      <c r="T313" s="73"/>
      <c r="U313" s="73"/>
      <c r="V313" s="73"/>
      <c r="W313" s="73"/>
      <c r="X313" s="73"/>
      <c r="Y313" s="73"/>
      <c r="Z313" s="73"/>
      <c r="AA313" s="73"/>
      <c r="AB313" s="73"/>
      <c r="AC313" s="73"/>
      <c r="AD313" s="47"/>
      <c r="AE313" s="47"/>
      <c r="AF313" s="73"/>
    </row>
    <row r="314" spans="17:32" x14ac:dyDescent="0.25">
      <c r="Q314" s="73"/>
      <c r="R314" s="73"/>
      <c r="S314" s="73"/>
      <c r="T314" s="73"/>
      <c r="U314" s="73"/>
      <c r="V314" s="73"/>
      <c r="W314" s="73"/>
      <c r="X314" s="73"/>
      <c r="Y314" s="73"/>
      <c r="Z314" s="73"/>
      <c r="AA314" s="73"/>
      <c r="AB314" s="73"/>
      <c r="AC314" s="73"/>
      <c r="AD314" s="47"/>
      <c r="AE314" s="47"/>
      <c r="AF314" s="73"/>
    </row>
    <row r="315" spans="17:32" x14ac:dyDescent="0.25">
      <c r="Q315" s="73"/>
      <c r="R315" s="73"/>
      <c r="S315" s="73"/>
      <c r="T315" s="73"/>
      <c r="U315" s="73"/>
      <c r="V315" s="73"/>
      <c r="W315" s="73"/>
      <c r="X315" s="73"/>
      <c r="Y315" s="73"/>
      <c r="Z315" s="73"/>
      <c r="AA315" s="73"/>
      <c r="AB315" s="73"/>
      <c r="AC315" s="73"/>
      <c r="AD315" s="47"/>
      <c r="AE315" s="47"/>
      <c r="AF315" s="73"/>
    </row>
    <row r="316" spans="17:32" x14ac:dyDescent="0.25">
      <c r="Q316" s="73"/>
      <c r="R316" s="73"/>
      <c r="S316" s="73"/>
      <c r="T316" s="73"/>
      <c r="U316" s="73"/>
      <c r="V316" s="73"/>
      <c r="W316" s="73"/>
      <c r="X316" s="73"/>
      <c r="Y316" s="73"/>
      <c r="Z316" s="73"/>
      <c r="AA316" s="73"/>
      <c r="AB316" s="73"/>
      <c r="AC316" s="73"/>
      <c r="AD316" s="47"/>
      <c r="AE316" s="47"/>
      <c r="AF316" s="73"/>
    </row>
    <row r="317" spans="17:32" x14ac:dyDescent="0.25">
      <c r="Q317" s="73"/>
      <c r="R317" s="73"/>
      <c r="S317" s="73"/>
      <c r="T317" s="73"/>
      <c r="U317" s="73"/>
      <c r="V317" s="73"/>
      <c r="W317" s="73"/>
      <c r="X317" s="73"/>
      <c r="Y317" s="73"/>
      <c r="Z317" s="73"/>
      <c r="AA317" s="73"/>
      <c r="AB317" s="73"/>
      <c r="AC317" s="73"/>
      <c r="AD317" s="47"/>
      <c r="AE317" s="47"/>
      <c r="AF317" s="73"/>
    </row>
    <row r="318" spans="17:32" x14ac:dyDescent="0.25">
      <c r="Q318" s="73"/>
      <c r="R318" s="73"/>
      <c r="S318" s="73"/>
      <c r="T318" s="73"/>
      <c r="U318" s="73"/>
      <c r="V318" s="73"/>
      <c r="W318" s="73"/>
      <c r="X318" s="73"/>
      <c r="Y318" s="73"/>
      <c r="Z318" s="73"/>
      <c r="AA318" s="73"/>
      <c r="AB318" s="73"/>
      <c r="AC318" s="73"/>
      <c r="AD318" s="47"/>
      <c r="AE318" s="47"/>
      <c r="AF318" s="73"/>
    </row>
    <row r="319" spans="17:32" x14ac:dyDescent="0.25">
      <c r="Q319" s="73"/>
      <c r="R319" s="73"/>
      <c r="S319" s="73"/>
      <c r="T319" s="73"/>
      <c r="U319" s="73"/>
      <c r="V319" s="73"/>
      <c r="W319" s="73"/>
      <c r="X319" s="73"/>
      <c r="Y319" s="73"/>
      <c r="Z319" s="73"/>
      <c r="AA319" s="73"/>
      <c r="AB319" s="73"/>
      <c r="AC319" s="73"/>
      <c r="AD319" s="47"/>
      <c r="AE319" s="47"/>
      <c r="AF319" s="73"/>
    </row>
    <row r="320" spans="17:32" x14ac:dyDescent="0.25">
      <c r="Q320" s="73"/>
      <c r="R320" s="73"/>
      <c r="S320" s="73"/>
      <c r="T320" s="73"/>
      <c r="U320" s="73"/>
      <c r="V320" s="73"/>
      <c r="W320" s="73"/>
      <c r="X320" s="73"/>
      <c r="Y320" s="73"/>
      <c r="Z320" s="73"/>
      <c r="AA320" s="73"/>
      <c r="AB320" s="73"/>
      <c r="AC320" s="73"/>
      <c r="AD320" s="47"/>
      <c r="AE320" s="47"/>
      <c r="AF320" s="73"/>
    </row>
    <row r="321" spans="17:32" x14ac:dyDescent="0.25">
      <c r="Q321" s="73"/>
      <c r="R321" s="73"/>
      <c r="S321" s="73"/>
      <c r="T321" s="73"/>
      <c r="U321" s="73"/>
      <c r="V321" s="73"/>
      <c r="W321" s="73"/>
      <c r="X321" s="73"/>
      <c r="Y321" s="73"/>
      <c r="Z321" s="73"/>
      <c r="AA321" s="73"/>
      <c r="AB321" s="73"/>
      <c r="AC321" s="73"/>
      <c r="AD321" s="47"/>
      <c r="AE321" s="47"/>
      <c r="AF321" s="73"/>
    </row>
    <row r="322" spans="17:32" x14ac:dyDescent="0.25">
      <c r="Q322" s="73"/>
      <c r="R322" s="73"/>
      <c r="S322" s="73"/>
      <c r="T322" s="73"/>
      <c r="U322" s="73"/>
      <c r="V322" s="73"/>
      <c r="W322" s="73"/>
      <c r="X322" s="73"/>
      <c r="Y322" s="73"/>
      <c r="Z322" s="73"/>
      <c r="AA322" s="73"/>
      <c r="AB322" s="73"/>
      <c r="AC322" s="73"/>
      <c r="AD322" s="47"/>
      <c r="AE322" s="47"/>
      <c r="AF322" s="73"/>
    </row>
    <row r="323" spans="17:32" x14ac:dyDescent="0.25">
      <c r="Q323" s="73"/>
      <c r="R323" s="73"/>
      <c r="S323" s="73"/>
      <c r="T323" s="73"/>
      <c r="U323" s="73"/>
      <c r="V323" s="73"/>
      <c r="W323" s="73"/>
      <c r="X323" s="73"/>
      <c r="Y323" s="73"/>
      <c r="Z323" s="73"/>
      <c r="AA323" s="73"/>
      <c r="AB323" s="73"/>
      <c r="AC323" s="73"/>
      <c r="AD323" s="47"/>
      <c r="AE323" s="47"/>
      <c r="AF323" s="73"/>
    </row>
    <row r="324" spans="17:32" x14ac:dyDescent="0.25">
      <c r="Q324" s="73"/>
      <c r="R324" s="73"/>
      <c r="S324" s="73"/>
      <c r="T324" s="73"/>
      <c r="U324" s="73"/>
      <c r="V324" s="73"/>
      <c r="W324" s="73"/>
      <c r="X324" s="73"/>
      <c r="Y324" s="73"/>
      <c r="Z324" s="73"/>
      <c r="AA324" s="73"/>
      <c r="AB324" s="73"/>
      <c r="AC324" s="73"/>
      <c r="AD324" s="47"/>
      <c r="AE324" s="47"/>
      <c r="AF324" s="73"/>
    </row>
    <row r="325" spans="17:32" x14ac:dyDescent="0.25">
      <c r="Q325" s="73"/>
      <c r="R325" s="73"/>
      <c r="S325" s="73"/>
      <c r="T325" s="73"/>
      <c r="U325" s="73"/>
      <c r="V325" s="73"/>
      <c r="W325" s="73"/>
      <c r="X325" s="73"/>
      <c r="Y325" s="73"/>
      <c r="Z325" s="73"/>
      <c r="AA325" s="73"/>
      <c r="AB325" s="73"/>
      <c r="AC325" s="73"/>
      <c r="AD325" s="47"/>
      <c r="AE325" s="47"/>
      <c r="AF325" s="73"/>
    </row>
    <row r="326" spans="17:32" x14ac:dyDescent="0.25">
      <c r="Q326" s="73"/>
      <c r="R326" s="73"/>
      <c r="S326" s="73"/>
      <c r="T326" s="73"/>
      <c r="U326" s="73"/>
      <c r="V326" s="73"/>
      <c r="W326" s="73"/>
      <c r="X326" s="73"/>
      <c r="Y326" s="73"/>
      <c r="Z326" s="73"/>
      <c r="AA326" s="73"/>
      <c r="AB326" s="73"/>
      <c r="AC326" s="73"/>
      <c r="AD326" s="47"/>
      <c r="AE326" s="47"/>
      <c r="AF326" s="73"/>
    </row>
    <row r="327" spans="17:32" x14ac:dyDescent="0.25">
      <c r="Q327" s="73"/>
      <c r="R327" s="73"/>
      <c r="S327" s="73"/>
      <c r="T327" s="73"/>
      <c r="U327" s="73"/>
      <c r="V327" s="73"/>
      <c r="W327" s="73"/>
      <c r="X327" s="73"/>
      <c r="Y327" s="73"/>
      <c r="Z327" s="73"/>
      <c r="AA327" s="73"/>
      <c r="AB327" s="73"/>
      <c r="AC327" s="73"/>
      <c r="AD327" s="47"/>
      <c r="AE327" s="47"/>
      <c r="AF327" s="73"/>
    </row>
    <row r="328" spans="17:32" x14ac:dyDescent="0.25">
      <c r="Q328" s="73"/>
      <c r="R328" s="73"/>
      <c r="S328" s="73"/>
      <c r="T328" s="73"/>
      <c r="U328" s="73"/>
      <c r="V328" s="73"/>
      <c r="W328" s="73"/>
      <c r="X328" s="73"/>
      <c r="Y328" s="73"/>
      <c r="Z328" s="73"/>
      <c r="AA328" s="73"/>
      <c r="AB328" s="73"/>
      <c r="AC328" s="73"/>
      <c r="AD328" s="47"/>
      <c r="AE328" s="47"/>
      <c r="AF328" s="73"/>
    </row>
    <row r="329" spans="17:32" x14ac:dyDescent="0.25">
      <c r="Q329" s="73"/>
      <c r="R329" s="73"/>
      <c r="S329" s="73"/>
      <c r="T329" s="73"/>
      <c r="U329" s="73"/>
      <c r="V329" s="73"/>
      <c r="W329" s="73"/>
      <c r="X329" s="73"/>
      <c r="Y329" s="73"/>
      <c r="Z329" s="73"/>
      <c r="AA329" s="73"/>
      <c r="AB329" s="73"/>
      <c r="AC329" s="73"/>
      <c r="AD329" s="47"/>
      <c r="AE329" s="47"/>
      <c r="AF329" s="73"/>
    </row>
    <row r="330" spans="17:32" x14ac:dyDescent="0.25">
      <c r="Q330" s="73"/>
      <c r="R330" s="73"/>
      <c r="S330" s="73"/>
      <c r="T330" s="73"/>
      <c r="U330" s="73"/>
      <c r="V330" s="73"/>
      <c r="W330" s="73"/>
      <c r="X330" s="73"/>
      <c r="Y330" s="73"/>
      <c r="Z330" s="73"/>
      <c r="AA330" s="73"/>
      <c r="AB330" s="73"/>
      <c r="AC330" s="73"/>
      <c r="AD330" s="47"/>
      <c r="AE330" s="47"/>
      <c r="AF330" s="73"/>
    </row>
    <row r="331" spans="17:32" x14ac:dyDescent="0.25">
      <c r="Q331" s="73"/>
      <c r="R331" s="73"/>
      <c r="S331" s="73"/>
      <c r="T331" s="73"/>
      <c r="U331" s="73"/>
      <c r="V331" s="73"/>
      <c r="W331" s="73"/>
      <c r="X331" s="73"/>
      <c r="Y331" s="73"/>
      <c r="Z331" s="73"/>
      <c r="AA331" s="73"/>
      <c r="AB331" s="73"/>
      <c r="AC331" s="73"/>
      <c r="AD331" s="47"/>
      <c r="AE331" s="47"/>
      <c r="AF331" s="73"/>
    </row>
    <row r="332" spans="17:32" x14ac:dyDescent="0.25">
      <c r="Q332" s="73"/>
      <c r="R332" s="73"/>
      <c r="S332" s="73"/>
      <c r="T332" s="73"/>
      <c r="U332" s="73"/>
      <c r="V332" s="73"/>
      <c r="W332" s="73"/>
      <c r="X332" s="73"/>
      <c r="Y332" s="73"/>
      <c r="Z332" s="73"/>
      <c r="AA332" s="73"/>
      <c r="AB332" s="73"/>
      <c r="AC332" s="73"/>
      <c r="AD332" s="47"/>
      <c r="AE332" s="47"/>
      <c r="AF332" s="73"/>
    </row>
    <row r="333" spans="17:32" x14ac:dyDescent="0.25">
      <c r="Q333" s="73"/>
      <c r="R333" s="73"/>
      <c r="S333" s="73"/>
      <c r="T333" s="73"/>
      <c r="U333" s="73"/>
      <c r="V333" s="73"/>
      <c r="W333" s="73"/>
      <c r="X333" s="73"/>
      <c r="Y333" s="73"/>
      <c r="Z333" s="73"/>
      <c r="AA333" s="73"/>
      <c r="AB333" s="73"/>
      <c r="AC333" s="73"/>
      <c r="AD333" s="47"/>
      <c r="AE333" s="47"/>
      <c r="AF333" s="73"/>
    </row>
    <row r="334" spans="17:32" x14ac:dyDescent="0.25">
      <c r="Q334" s="73"/>
      <c r="R334" s="73"/>
      <c r="S334" s="73"/>
      <c r="T334" s="73"/>
      <c r="U334" s="73"/>
      <c r="V334" s="73"/>
      <c r="W334" s="73"/>
      <c r="X334" s="73"/>
      <c r="Y334" s="73"/>
      <c r="Z334" s="73"/>
      <c r="AA334" s="73"/>
      <c r="AB334" s="73"/>
      <c r="AC334" s="73"/>
      <c r="AD334" s="47"/>
      <c r="AE334" s="47"/>
      <c r="AF334" s="73"/>
    </row>
    <row r="335" spans="17:32" x14ac:dyDescent="0.25">
      <c r="Q335" s="73"/>
      <c r="R335" s="73"/>
      <c r="S335" s="73"/>
      <c r="T335" s="73"/>
      <c r="U335" s="73"/>
      <c r="V335" s="73"/>
      <c r="W335" s="73"/>
      <c r="X335" s="73"/>
      <c r="Y335" s="73"/>
      <c r="Z335" s="73"/>
      <c r="AA335" s="73"/>
      <c r="AB335" s="73"/>
      <c r="AC335" s="73"/>
      <c r="AD335" s="47"/>
      <c r="AE335" s="47"/>
      <c r="AF335" s="73"/>
    </row>
    <row r="336" spans="17:32" x14ac:dyDescent="0.25">
      <c r="Q336" s="73"/>
      <c r="R336" s="73"/>
      <c r="S336" s="73"/>
      <c r="T336" s="73"/>
      <c r="U336" s="73"/>
      <c r="V336" s="73"/>
      <c r="W336" s="73"/>
      <c r="X336" s="73"/>
      <c r="Y336" s="73"/>
      <c r="Z336" s="73"/>
      <c r="AA336" s="73"/>
      <c r="AB336" s="73"/>
      <c r="AC336" s="73"/>
      <c r="AD336" s="47"/>
      <c r="AE336" s="47"/>
      <c r="AF336" s="73"/>
    </row>
    <row r="337" spans="17:32" x14ac:dyDescent="0.25">
      <c r="Q337" s="73"/>
      <c r="R337" s="73"/>
      <c r="S337" s="73"/>
      <c r="T337" s="73"/>
      <c r="U337" s="73"/>
      <c r="V337" s="73"/>
      <c r="W337" s="73"/>
      <c r="X337" s="73"/>
      <c r="Y337" s="73"/>
      <c r="Z337" s="73"/>
      <c r="AA337" s="73"/>
      <c r="AB337" s="73"/>
      <c r="AC337" s="73"/>
      <c r="AD337" s="47"/>
      <c r="AE337" s="47"/>
      <c r="AF337" s="73"/>
    </row>
    <row r="338" spans="17:32" x14ac:dyDescent="0.25">
      <c r="Q338" s="73"/>
      <c r="R338" s="73"/>
      <c r="S338" s="73"/>
      <c r="T338" s="73"/>
      <c r="U338" s="73"/>
      <c r="V338" s="73"/>
      <c r="W338" s="73"/>
      <c r="X338" s="73"/>
      <c r="Y338" s="73"/>
      <c r="Z338" s="73"/>
      <c r="AA338" s="73"/>
      <c r="AB338" s="73"/>
      <c r="AC338" s="73"/>
      <c r="AD338" s="47"/>
      <c r="AE338" s="47"/>
      <c r="AF338" s="73"/>
    </row>
    <row r="339" spans="17:32" x14ac:dyDescent="0.25">
      <c r="Q339" s="73"/>
      <c r="R339" s="73"/>
      <c r="S339" s="73"/>
      <c r="T339" s="73"/>
      <c r="U339" s="73"/>
      <c r="V339" s="73"/>
      <c r="W339" s="73"/>
      <c r="X339" s="73"/>
      <c r="Y339" s="73"/>
      <c r="Z339" s="73"/>
      <c r="AA339" s="73"/>
      <c r="AB339" s="73"/>
      <c r="AC339" s="73"/>
      <c r="AD339" s="47"/>
      <c r="AE339" s="47"/>
      <c r="AF339" s="73"/>
    </row>
    <row r="340" spans="17:32" x14ac:dyDescent="0.25">
      <c r="Q340" s="73"/>
      <c r="R340" s="73"/>
      <c r="S340" s="73"/>
      <c r="T340" s="73"/>
      <c r="U340" s="73"/>
      <c r="V340" s="73"/>
      <c r="W340" s="73"/>
      <c r="X340" s="73"/>
      <c r="Y340" s="73"/>
      <c r="Z340" s="73"/>
      <c r="AA340" s="73"/>
      <c r="AB340" s="73"/>
      <c r="AC340" s="73"/>
      <c r="AD340" s="47"/>
      <c r="AE340" s="47"/>
      <c r="AF340" s="73"/>
    </row>
    <row r="341" spans="17:32" x14ac:dyDescent="0.25">
      <c r="Q341" s="73"/>
      <c r="R341" s="73"/>
      <c r="S341" s="73"/>
      <c r="T341" s="73"/>
      <c r="U341" s="73"/>
      <c r="V341" s="73"/>
      <c r="W341" s="73"/>
      <c r="X341" s="73"/>
      <c r="Y341" s="73"/>
      <c r="Z341" s="73"/>
      <c r="AA341" s="73"/>
      <c r="AB341" s="73"/>
      <c r="AC341" s="73"/>
      <c r="AD341" s="47"/>
      <c r="AE341" s="47"/>
      <c r="AF341" s="73"/>
    </row>
    <row r="342" spans="17:32" x14ac:dyDescent="0.25">
      <c r="Q342" s="73"/>
      <c r="R342" s="73"/>
      <c r="S342" s="73"/>
      <c r="T342" s="73"/>
      <c r="U342" s="73"/>
      <c r="V342" s="73"/>
      <c r="W342" s="73"/>
      <c r="X342" s="73"/>
      <c r="Y342" s="73"/>
      <c r="Z342" s="73"/>
      <c r="AA342" s="73"/>
      <c r="AB342" s="73"/>
      <c r="AC342" s="73"/>
      <c r="AD342" s="47"/>
      <c r="AE342" s="47"/>
      <c r="AF342" s="73"/>
    </row>
    <row r="343" spans="17:32" x14ac:dyDescent="0.25">
      <c r="Q343" s="73"/>
      <c r="R343" s="73"/>
      <c r="S343" s="73"/>
      <c r="T343" s="73"/>
      <c r="U343" s="73"/>
      <c r="V343" s="73"/>
      <c r="W343" s="73"/>
      <c r="X343" s="73"/>
      <c r="Y343" s="73"/>
      <c r="Z343" s="73"/>
      <c r="AA343" s="73"/>
      <c r="AB343" s="73"/>
      <c r="AC343" s="73"/>
      <c r="AD343" s="47"/>
      <c r="AE343" s="47"/>
      <c r="AF343" s="73"/>
    </row>
    <row r="344" spans="17:32" x14ac:dyDescent="0.25">
      <c r="Q344" s="73"/>
      <c r="R344" s="73"/>
      <c r="S344" s="73"/>
      <c r="T344" s="73"/>
      <c r="U344" s="73"/>
      <c r="V344" s="73"/>
      <c r="W344" s="73"/>
      <c r="X344" s="73"/>
      <c r="Y344" s="73"/>
      <c r="Z344" s="73"/>
      <c r="AA344" s="73"/>
      <c r="AB344" s="73"/>
      <c r="AC344" s="73"/>
      <c r="AD344" s="47"/>
      <c r="AE344" s="47"/>
      <c r="AF344" s="73"/>
    </row>
    <row r="345" spans="17:32" x14ac:dyDescent="0.25">
      <c r="Q345" s="73"/>
      <c r="R345" s="73"/>
      <c r="S345" s="73"/>
      <c r="T345" s="73"/>
      <c r="U345" s="73"/>
      <c r="V345" s="73"/>
      <c r="W345" s="73"/>
      <c r="X345" s="73"/>
      <c r="Y345" s="73"/>
      <c r="Z345" s="73"/>
      <c r="AA345" s="73"/>
      <c r="AB345" s="73"/>
      <c r="AC345" s="73"/>
      <c r="AD345" s="47"/>
      <c r="AE345" s="47"/>
      <c r="AF345" s="73"/>
    </row>
    <row r="346" spans="17:32" x14ac:dyDescent="0.25">
      <c r="Q346" s="73"/>
      <c r="R346" s="73"/>
      <c r="S346" s="73"/>
      <c r="T346" s="73"/>
      <c r="U346" s="73"/>
      <c r="V346" s="73"/>
      <c r="W346" s="73"/>
      <c r="X346" s="73"/>
      <c r="Y346" s="73"/>
      <c r="Z346" s="73"/>
      <c r="AA346" s="73"/>
      <c r="AB346" s="73"/>
      <c r="AC346" s="73"/>
      <c r="AD346" s="47"/>
      <c r="AE346" s="47"/>
      <c r="AF346" s="73"/>
    </row>
    <row r="347" spans="17:32" x14ac:dyDescent="0.25">
      <c r="Q347" s="73"/>
      <c r="R347" s="73"/>
      <c r="S347" s="73"/>
      <c r="T347" s="73"/>
      <c r="U347" s="73"/>
      <c r="V347" s="73"/>
      <c r="W347" s="73"/>
      <c r="X347" s="73"/>
      <c r="Y347" s="73"/>
      <c r="Z347" s="73"/>
      <c r="AA347" s="73"/>
      <c r="AB347" s="73"/>
      <c r="AC347" s="73"/>
      <c r="AD347" s="47"/>
      <c r="AE347" s="47"/>
      <c r="AF347" s="73"/>
    </row>
    <row r="348" spans="17:32" x14ac:dyDescent="0.25">
      <c r="Q348" s="73"/>
      <c r="R348" s="73"/>
      <c r="S348" s="73"/>
      <c r="T348" s="73"/>
      <c r="U348" s="73"/>
      <c r="V348" s="73"/>
      <c r="W348" s="73"/>
      <c r="X348" s="73"/>
      <c r="Y348" s="73"/>
      <c r="Z348" s="73"/>
      <c r="AA348" s="73"/>
      <c r="AB348" s="73"/>
      <c r="AC348" s="73"/>
      <c r="AD348" s="47"/>
      <c r="AE348" s="47"/>
      <c r="AF348" s="73"/>
    </row>
    <row r="349" spans="17:32" x14ac:dyDescent="0.25">
      <c r="Q349" s="73"/>
      <c r="R349" s="73"/>
      <c r="S349" s="73"/>
      <c r="T349" s="73"/>
      <c r="U349" s="73"/>
      <c r="V349" s="73"/>
      <c r="W349" s="73"/>
      <c r="X349" s="73"/>
      <c r="Y349" s="73"/>
      <c r="Z349" s="73"/>
      <c r="AA349" s="73"/>
      <c r="AB349" s="73"/>
      <c r="AC349" s="73"/>
      <c r="AD349" s="47"/>
      <c r="AE349" s="47"/>
      <c r="AF349" s="73"/>
    </row>
    <row r="350" spans="17:32" x14ac:dyDescent="0.25">
      <c r="Q350" s="73"/>
      <c r="R350" s="73"/>
      <c r="S350" s="73"/>
      <c r="T350" s="73"/>
      <c r="U350" s="73"/>
      <c r="V350" s="73"/>
      <c r="W350" s="73"/>
      <c r="X350" s="73"/>
      <c r="Y350" s="73"/>
      <c r="Z350" s="73"/>
      <c r="AA350" s="73"/>
      <c r="AB350" s="73"/>
      <c r="AC350" s="73"/>
      <c r="AD350" s="47"/>
      <c r="AE350" s="47"/>
      <c r="AF350" s="73"/>
    </row>
    <row r="351" spans="17:32" x14ac:dyDescent="0.25">
      <c r="Q351" s="73"/>
      <c r="R351" s="73"/>
      <c r="S351" s="73"/>
      <c r="T351" s="73"/>
      <c r="U351" s="73"/>
      <c r="V351" s="73"/>
      <c r="W351" s="73"/>
      <c r="X351" s="73"/>
      <c r="Y351" s="73"/>
      <c r="Z351" s="73"/>
      <c r="AA351" s="73"/>
      <c r="AB351" s="73"/>
      <c r="AC351" s="73"/>
      <c r="AD351" s="47"/>
      <c r="AE351" s="47"/>
      <c r="AF351" s="73"/>
    </row>
    <row r="352" spans="17:32" x14ac:dyDescent="0.25">
      <c r="Q352" s="73"/>
      <c r="R352" s="73"/>
      <c r="S352" s="73"/>
      <c r="T352" s="73"/>
      <c r="U352" s="73"/>
      <c r="V352" s="73"/>
      <c r="W352" s="73"/>
      <c r="X352" s="73"/>
      <c r="Y352" s="73"/>
      <c r="Z352" s="73"/>
      <c r="AA352" s="73"/>
      <c r="AB352" s="73"/>
      <c r="AC352" s="73"/>
      <c r="AD352" s="47"/>
      <c r="AE352" s="47"/>
      <c r="AF352" s="73"/>
    </row>
    <row r="353" spans="17:32" x14ac:dyDescent="0.25">
      <c r="Q353" s="73"/>
      <c r="R353" s="73"/>
      <c r="S353" s="73"/>
      <c r="T353" s="73"/>
      <c r="U353" s="73"/>
      <c r="V353" s="73"/>
      <c r="W353" s="73"/>
      <c r="X353" s="73"/>
      <c r="Y353" s="73"/>
      <c r="Z353" s="73"/>
      <c r="AA353" s="73"/>
      <c r="AB353" s="73"/>
      <c r="AC353" s="73"/>
      <c r="AD353" s="47"/>
      <c r="AE353" s="47"/>
      <c r="AF353" s="73"/>
    </row>
    <row r="354" spans="17:32" x14ac:dyDescent="0.25">
      <c r="Q354" s="73"/>
      <c r="R354" s="73"/>
      <c r="S354" s="73"/>
      <c r="T354" s="73"/>
      <c r="U354" s="73"/>
      <c r="V354" s="73"/>
      <c r="W354" s="73"/>
      <c r="X354" s="73"/>
      <c r="Y354" s="73"/>
      <c r="Z354" s="73"/>
      <c r="AA354" s="73"/>
      <c r="AB354" s="73"/>
      <c r="AC354" s="73"/>
      <c r="AD354" s="47"/>
      <c r="AE354" s="47"/>
      <c r="AF354" s="73"/>
    </row>
    <row r="355" spans="17:32" x14ac:dyDescent="0.25">
      <c r="Q355" s="73"/>
      <c r="R355" s="73"/>
      <c r="S355" s="73"/>
      <c r="T355" s="73"/>
      <c r="U355" s="73"/>
      <c r="V355" s="73"/>
      <c r="W355" s="73"/>
      <c r="X355" s="73"/>
      <c r="Y355" s="73"/>
      <c r="Z355" s="73"/>
      <c r="AA355" s="73"/>
      <c r="AB355" s="73"/>
      <c r="AC355" s="73"/>
      <c r="AD355" s="47"/>
      <c r="AE355" s="47"/>
      <c r="AF355" s="73"/>
    </row>
    <row r="356" spans="17:32" x14ac:dyDescent="0.25">
      <c r="Q356" s="73"/>
      <c r="R356" s="73"/>
      <c r="S356" s="73"/>
      <c r="T356" s="73"/>
      <c r="U356" s="73"/>
      <c r="V356" s="73"/>
      <c r="W356" s="73"/>
      <c r="X356" s="73"/>
      <c r="Y356" s="73"/>
      <c r="Z356" s="73"/>
      <c r="AA356" s="73"/>
      <c r="AB356" s="73"/>
      <c r="AC356" s="73"/>
      <c r="AD356" s="47"/>
      <c r="AE356" s="47"/>
      <c r="AF356" s="73"/>
    </row>
    <row r="357" spans="17:32" x14ac:dyDescent="0.25">
      <c r="Q357" s="73"/>
      <c r="R357" s="73"/>
      <c r="S357" s="73"/>
      <c r="T357" s="73"/>
      <c r="U357" s="73"/>
      <c r="V357" s="73"/>
      <c r="W357" s="73"/>
      <c r="X357" s="73"/>
      <c r="Y357" s="73"/>
      <c r="Z357" s="73"/>
      <c r="AA357" s="73"/>
      <c r="AB357" s="73"/>
      <c r="AC357" s="73"/>
      <c r="AD357" s="47"/>
      <c r="AE357" s="47"/>
      <c r="AF357" s="73"/>
    </row>
    <row r="358" spans="17:32" x14ac:dyDescent="0.25">
      <c r="Q358" s="73"/>
      <c r="R358" s="73"/>
      <c r="S358" s="73"/>
      <c r="T358" s="73"/>
      <c r="U358" s="73"/>
      <c r="V358" s="73"/>
      <c r="W358" s="73"/>
      <c r="X358" s="73"/>
      <c r="Y358" s="73"/>
      <c r="Z358" s="73"/>
      <c r="AA358" s="73"/>
      <c r="AB358" s="73"/>
      <c r="AC358" s="73"/>
      <c r="AD358" s="47"/>
      <c r="AE358" s="47"/>
      <c r="AF358" s="73"/>
    </row>
    <row r="359" spans="17:32" x14ac:dyDescent="0.25">
      <c r="Q359" s="73"/>
      <c r="R359" s="73"/>
      <c r="S359" s="73"/>
      <c r="T359" s="73"/>
      <c r="U359" s="73"/>
      <c r="V359" s="73"/>
      <c r="W359" s="73"/>
      <c r="X359" s="73"/>
      <c r="Y359" s="73"/>
      <c r="Z359" s="73"/>
      <c r="AA359" s="73"/>
      <c r="AB359" s="73"/>
      <c r="AC359" s="73"/>
      <c r="AD359" s="47"/>
      <c r="AE359" s="47"/>
      <c r="AF359" s="73"/>
    </row>
    <row r="360" spans="17:32" x14ac:dyDescent="0.25">
      <c r="Q360" s="73"/>
      <c r="R360" s="73"/>
      <c r="S360" s="73"/>
      <c r="T360" s="73"/>
      <c r="U360" s="73"/>
      <c r="V360" s="73"/>
      <c r="W360" s="73"/>
      <c r="X360" s="73"/>
      <c r="Y360" s="73"/>
      <c r="Z360" s="73"/>
      <c r="AA360" s="73"/>
      <c r="AB360" s="73"/>
      <c r="AC360" s="73"/>
      <c r="AD360" s="47"/>
      <c r="AE360" s="47"/>
      <c r="AF360" s="73"/>
    </row>
    <row r="361" spans="17:32" x14ac:dyDescent="0.25">
      <c r="Q361" s="73"/>
      <c r="R361" s="73"/>
      <c r="S361" s="73"/>
      <c r="T361" s="73"/>
      <c r="U361" s="73"/>
      <c r="V361" s="73"/>
      <c r="W361" s="73"/>
      <c r="X361" s="73"/>
      <c r="Y361" s="73"/>
      <c r="Z361" s="73"/>
      <c r="AA361" s="73"/>
      <c r="AB361" s="73"/>
      <c r="AC361" s="73"/>
      <c r="AD361" s="47"/>
      <c r="AE361" s="47"/>
      <c r="AF361" s="73"/>
    </row>
    <row r="362" spans="17:32" x14ac:dyDescent="0.25">
      <c r="Q362" s="73"/>
      <c r="R362" s="73"/>
      <c r="S362" s="73"/>
      <c r="T362" s="73"/>
      <c r="U362" s="73"/>
      <c r="V362" s="73"/>
      <c r="W362" s="73"/>
      <c r="X362" s="73"/>
      <c r="Y362" s="73"/>
      <c r="Z362" s="73"/>
      <c r="AA362" s="73"/>
      <c r="AB362" s="73"/>
      <c r="AC362" s="73"/>
      <c r="AD362" s="47"/>
      <c r="AE362" s="47"/>
      <c r="AF362" s="73"/>
    </row>
    <row r="363" spans="17:32" x14ac:dyDescent="0.25">
      <c r="Q363" s="73"/>
      <c r="R363" s="73"/>
      <c r="S363" s="73"/>
      <c r="T363" s="73"/>
      <c r="U363" s="73"/>
      <c r="V363" s="73"/>
      <c r="W363" s="73"/>
      <c r="X363" s="73"/>
      <c r="Y363" s="73"/>
      <c r="Z363" s="73"/>
      <c r="AA363" s="73"/>
      <c r="AB363" s="73"/>
      <c r="AC363" s="73"/>
      <c r="AD363" s="47"/>
      <c r="AE363" s="47"/>
      <c r="AF363" s="73"/>
    </row>
    <row r="364" spans="17:32" x14ac:dyDescent="0.25">
      <c r="Q364" s="73"/>
      <c r="R364" s="73"/>
      <c r="S364" s="73"/>
      <c r="T364" s="73"/>
      <c r="U364" s="73"/>
      <c r="V364" s="73"/>
      <c r="W364" s="73"/>
      <c r="X364" s="73"/>
      <c r="Y364" s="73"/>
      <c r="Z364" s="73"/>
      <c r="AA364" s="73"/>
      <c r="AB364" s="73"/>
      <c r="AC364" s="73"/>
      <c r="AD364" s="47"/>
      <c r="AE364" s="47"/>
      <c r="AF364" s="73"/>
    </row>
    <row r="365" spans="17:32" x14ac:dyDescent="0.25">
      <c r="Q365" s="73"/>
      <c r="R365" s="73"/>
      <c r="S365" s="73"/>
      <c r="T365" s="73"/>
      <c r="U365" s="73"/>
      <c r="V365" s="73"/>
      <c r="W365" s="73"/>
      <c r="X365" s="73"/>
      <c r="Y365" s="73"/>
      <c r="Z365" s="73"/>
      <c r="AA365" s="73"/>
      <c r="AB365" s="73"/>
      <c r="AC365" s="73"/>
      <c r="AD365" s="47"/>
      <c r="AE365" s="47"/>
      <c r="AF365" s="73"/>
    </row>
    <row r="366" spans="17:32" x14ac:dyDescent="0.25">
      <c r="Q366" s="73"/>
      <c r="R366" s="73"/>
      <c r="S366" s="73"/>
      <c r="T366" s="73"/>
      <c r="U366" s="73"/>
      <c r="V366" s="73"/>
      <c r="W366" s="73"/>
      <c r="X366" s="73"/>
      <c r="Y366" s="73"/>
      <c r="Z366" s="73"/>
      <c r="AA366" s="73"/>
      <c r="AB366" s="73"/>
      <c r="AC366" s="73"/>
      <c r="AD366" s="47"/>
      <c r="AE366" s="47"/>
      <c r="AF366" s="73"/>
    </row>
    <row r="367" spans="17:32" x14ac:dyDescent="0.25">
      <c r="Q367" s="73"/>
      <c r="R367" s="73"/>
      <c r="S367" s="73"/>
      <c r="T367" s="73"/>
      <c r="U367" s="73"/>
      <c r="V367" s="73"/>
      <c r="W367" s="73"/>
      <c r="X367" s="73"/>
      <c r="Y367" s="73"/>
      <c r="Z367" s="73"/>
      <c r="AA367" s="73"/>
      <c r="AB367" s="73"/>
      <c r="AC367" s="73"/>
      <c r="AD367" s="47"/>
      <c r="AE367" s="47"/>
      <c r="AF367" s="73"/>
    </row>
    <row r="368" spans="17:32" x14ac:dyDescent="0.25">
      <c r="Q368" s="73"/>
      <c r="R368" s="73"/>
      <c r="S368" s="73"/>
      <c r="T368" s="73"/>
      <c r="U368" s="73"/>
      <c r="V368" s="73"/>
      <c r="W368" s="73"/>
      <c r="X368" s="73"/>
      <c r="Y368" s="73"/>
      <c r="Z368" s="73"/>
      <c r="AA368" s="73"/>
      <c r="AB368" s="73"/>
      <c r="AC368" s="73"/>
      <c r="AD368" s="47"/>
      <c r="AE368" s="47"/>
      <c r="AF368" s="73"/>
    </row>
    <row r="369" spans="17:32" x14ac:dyDescent="0.25">
      <c r="Q369" s="73"/>
      <c r="R369" s="73"/>
      <c r="S369" s="73"/>
      <c r="T369" s="73"/>
      <c r="U369" s="73"/>
      <c r="V369" s="73"/>
      <c r="W369" s="73"/>
      <c r="X369" s="73"/>
      <c r="Y369" s="73"/>
      <c r="Z369" s="73"/>
      <c r="AA369" s="73"/>
      <c r="AB369" s="73"/>
      <c r="AC369" s="73"/>
      <c r="AD369" s="47"/>
      <c r="AE369" s="47"/>
      <c r="AF369" s="73"/>
    </row>
    <row r="370" spans="17:32" x14ac:dyDescent="0.25">
      <c r="Q370" s="73"/>
      <c r="R370" s="73"/>
      <c r="S370" s="73"/>
      <c r="T370" s="73"/>
      <c r="U370" s="73"/>
      <c r="V370" s="73"/>
      <c r="W370" s="73"/>
      <c r="X370" s="73"/>
      <c r="Y370" s="73"/>
      <c r="Z370" s="73"/>
      <c r="AA370" s="73"/>
      <c r="AB370" s="73"/>
      <c r="AC370" s="73"/>
      <c r="AD370" s="47"/>
      <c r="AE370" s="47"/>
      <c r="AF370" s="73"/>
    </row>
    <row r="371" spans="17:32" x14ac:dyDescent="0.25">
      <c r="Q371" s="73"/>
      <c r="R371" s="73"/>
      <c r="S371" s="73"/>
      <c r="T371" s="73"/>
      <c r="U371" s="73"/>
      <c r="V371" s="73"/>
      <c r="W371" s="73"/>
      <c r="X371" s="73"/>
      <c r="Y371" s="73"/>
      <c r="Z371" s="73"/>
      <c r="AA371" s="73"/>
      <c r="AB371" s="73"/>
      <c r="AC371" s="73"/>
      <c r="AD371" s="47"/>
      <c r="AE371" s="47"/>
      <c r="AF371" s="73"/>
    </row>
    <row r="372" spans="17:32" x14ac:dyDescent="0.25">
      <c r="Q372" s="73"/>
      <c r="R372" s="73"/>
      <c r="S372" s="73"/>
      <c r="T372" s="73"/>
      <c r="U372" s="73"/>
      <c r="V372" s="73"/>
      <c r="W372" s="73"/>
      <c r="X372" s="73"/>
      <c r="Y372" s="73"/>
      <c r="Z372" s="73"/>
      <c r="AA372" s="73"/>
      <c r="AB372" s="73"/>
      <c r="AC372" s="73"/>
      <c r="AD372" s="47"/>
      <c r="AE372" s="47"/>
      <c r="AF372" s="73"/>
    </row>
    <row r="373" spans="17:32" x14ac:dyDescent="0.25">
      <c r="Q373" s="73"/>
      <c r="R373" s="73"/>
      <c r="S373" s="73"/>
      <c r="T373" s="73"/>
      <c r="U373" s="73"/>
      <c r="V373" s="73"/>
      <c r="W373" s="73"/>
      <c r="X373" s="73"/>
      <c r="Y373" s="73"/>
      <c r="Z373" s="73"/>
      <c r="AA373" s="73"/>
      <c r="AB373" s="73"/>
      <c r="AC373" s="73"/>
      <c r="AD373" s="47"/>
      <c r="AE373" s="47"/>
      <c r="AF373" s="73"/>
    </row>
    <row r="374" spans="17:32" x14ac:dyDescent="0.25">
      <c r="Q374" s="73"/>
      <c r="R374" s="73"/>
      <c r="S374" s="73"/>
      <c r="T374" s="73"/>
      <c r="U374" s="73"/>
      <c r="V374" s="73"/>
      <c r="W374" s="73"/>
      <c r="X374" s="73"/>
      <c r="Y374" s="73"/>
      <c r="Z374" s="73"/>
      <c r="AA374" s="73"/>
      <c r="AB374" s="73"/>
      <c r="AC374" s="73"/>
      <c r="AD374" s="47"/>
      <c r="AE374" s="47"/>
      <c r="AF374" s="73"/>
    </row>
    <row r="375" spans="17:32" x14ac:dyDescent="0.25">
      <c r="Q375" s="73"/>
      <c r="R375" s="73"/>
      <c r="S375" s="73"/>
      <c r="T375" s="73"/>
      <c r="U375" s="73"/>
      <c r="V375" s="73"/>
      <c r="W375" s="73"/>
      <c r="X375" s="73"/>
      <c r="Y375" s="73"/>
      <c r="Z375" s="73"/>
      <c r="AA375" s="73"/>
      <c r="AB375" s="73"/>
      <c r="AC375" s="73"/>
      <c r="AD375" s="47"/>
      <c r="AE375" s="47"/>
      <c r="AF375" s="73"/>
    </row>
    <row r="376" spans="17:32" x14ac:dyDescent="0.25">
      <c r="Q376" s="73"/>
      <c r="R376" s="73"/>
      <c r="S376" s="73"/>
      <c r="T376" s="73"/>
      <c r="U376" s="73"/>
      <c r="V376" s="73"/>
      <c r="W376" s="73"/>
      <c r="X376" s="73"/>
      <c r="Y376" s="73"/>
      <c r="Z376" s="73"/>
      <c r="AA376" s="73"/>
      <c r="AB376" s="73"/>
      <c r="AC376" s="73"/>
      <c r="AD376" s="47"/>
      <c r="AE376" s="47"/>
      <c r="AF376" s="73"/>
    </row>
    <row r="377" spans="17:32" x14ac:dyDescent="0.25">
      <c r="Q377" s="73"/>
      <c r="R377" s="73"/>
      <c r="S377" s="73"/>
      <c r="T377" s="73"/>
      <c r="U377" s="73"/>
      <c r="V377" s="73"/>
      <c r="W377" s="73"/>
      <c r="X377" s="73"/>
      <c r="Y377" s="73"/>
      <c r="Z377" s="73"/>
      <c r="AA377" s="73"/>
      <c r="AB377" s="73"/>
      <c r="AC377" s="73"/>
      <c r="AD377" s="47"/>
      <c r="AE377" s="47"/>
      <c r="AF377" s="73"/>
    </row>
    <row r="378" spans="17:32" x14ac:dyDescent="0.25">
      <c r="Q378" s="73"/>
      <c r="R378" s="73"/>
      <c r="S378" s="73"/>
      <c r="T378" s="73"/>
      <c r="U378" s="73"/>
      <c r="V378" s="73"/>
      <c r="W378" s="73"/>
      <c r="X378" s="73"/>
      <c r="Y378" s="73"/>
      <c r="Z378" s="73"/>
      <c r="AA378" s="73"/>
      <c r="AB378" s="73"/>
      <c r="AC378" s="73"/>
      <c r="AD378" s="47"/>
      <c r="AE378" s="47"/>
      <c r="AF378" s="73"/>
    </row>
    <row r="379" spans="17:32" x14ac:dyDescent="0.25">
      <c r="Q379" s="73"/>
      <c r="R379" s="73"/>
      <c r="S379" s="73"/>
      <c r="T379" s="73"/>
      <c r="U379" s="73"/>
      <c r="V379" s="73"/>
      <c r="W379" s="73"/>
      <c r="X379" s="73"/>
      <c r="Y379" s="73"/>
      <c r="Z379" s="73"/>
      <c r="AA379" s="73"/>
      <c r="AB379" s="73"/>
      <c r="AC379" s="73"/>
      <c r="AD379" s="47"/>
      <c r="AE379" s="47"/>
      <c r="AF379" s="73"/>
    </row>
    <row r="380" spans="17:32" x14ac:dyDescent="0.25">
      <c r="Q380" s="73"/>
      <c r="R380" s="73"/>
      <c r="S380" s="73"/>
      <c r="T380" s="73"/>
      <c r="U380" s="73"/>
      <c r="V380" s="73"/>
      <c r="W380" s="73"/>
      <c r="X380" s="73"/>
      <c r="Y380" s="73"/>
      <c r="Z380" s="73"/>
      <c r="AA380" s="73"/>
      <c r="AB380" s="73"/>
      <c r="AC380" s="73"/>
      <c r="AD380" s="47"/>
      <c r="AE380" s="47"/>
      <c r="AF380" s="73"/>
    </row>
    <row r="381" spans="17:32" x14ac:dyDescent="0.25">
      <c r="Q381" s="73"/>
      <c r="R381" s="73"/>
      <c r="S381" s="73"/>
      <c r="T381" s="73"/>
      <c r="U381" s="73"/>
      <c r="V381" s="73"/>
      <c r="W381" s="73"/>
      <c r="X381" s="73"/>
      <c r="Y381" s="73"/>
      <c r="Z381" s="73"/>
      <c r="AA381" s="73"/>
      <c r="AB381" s="73"/>
      <c r="AC381" s="73"/>
      <c r="AD381" s="47"/>
      <c r="AE381" s="47"/>
      <c r="AF381" s="73"/>
    </row>
    <row r="382" spans="17:32" x14ac:dyDescent="0.25">
      <c r="Q382" s="73"/>
      <c r="R382" s="73"/>
      <c r="S382" s="73"/>
      <c r="T382" s="73"/>
      <c r="U382" s="73"/>
      <c r="V382" s="73"/>
      <c r="W382" s="73"/>
      <c r="X382" s="73"/>
      <c r="Y382" s="73"/>
      <c r="Z382" s="73"/>
      <c r="AA382" s="73"/>
      <c r="AB382" s="73"/>
      <c r="AC382" s="73"/>
      <c r="AD382" s="47"/>
      <c r="AE382" s="47"/>
      <c r="AF382" s="73"/>
    </row>
    <row r="383" spans="17:32" x14ac:dyDescent="0.25">
      <c r="Q383" s="73"/>
      <c r="R383" s="73"/>
      <c r="S383" s="73"/>
      <c r="T383" s="73"/>
      <c r="U383" s="73"/>
      <c r="V383" s="73"/>
      <c r="W383" s="73"/>
      <c r="X383" s="73"/>
      <c r="Y383" s="73"/>
      <c r="Z383" s="73"/>
      <c r="AA383" s="73"/>
      <c r="AB383" s="73"/>
      <c r="AC383" s="73"/>
      <c r="AD383" s="47"/>
      <c r="AE383" s="47"/>
      <c r="AF383" s="73"/>
    </row>
    <row r="384" spans="17:32" x14ac:dyDescent="0.25">
      <c r="Q384" s="73"/>
      <c r="R384" s="73"/>
      <c r="S384" s="73"/>
      <c r="T384" s="73"/>
      <c r="U384" s="73"/>
      <c r="V384" s="73"/>
      <c r="W384" s="73"/>
      <c r="X384" s="73"/>
      <c r="Y384" s="73"/>
      <c r="Z384" s="73"/>
      <c r="AA384" s="73"/>
      <c r="AB384" s="73"/>
      <c r="AC384" s="73"/>
      <c r="AD384" s="47"/>
      <c r="AE384" s="47"/>
      <c r="AF384" s="73"/>
    </row>
    <row r="385" spans="17:32" x14ac:dyDescent="0.25">
      <c r="Q385" s="73"/>
      <c r="R385" s="73"/>
      <c r="S385" s="73"/>
      <c r="T385" s="73"/>
      <c r="U385" s="73"/>
      <c r="V385" s="73"/>
      <c r="W385" s="73"/>
      <c r="X385" s="73"/>
      <c r="Y385" s="73"/>
      <c r="Z385" s="73"/>
      <c r="AA385" s="73"/>
      <c r="AB385" s="73"/>
      <c r="AC385" s="73"/>
      <c r="AD385" s="47"/>
      <c r="AE385" s="47"/>
      <c r="AF385" s="73"/>
    </row>
    <row r="386" spans="17:32" x14ac:dyDescent="0.25">
      <c r="Q386" s="73"/>
      <c r="R386" s="73"/>
      <c r="S386" s="73"/>
      <c r="T386" s="73"/>
      <c r="U386" s="73"/>
      <c r="V386" s="73"/>
      <c r="W386" s="73"/>
      <c r="X386" s="73"/>
      <c r="Y386" s="73"/>
      <c r="Z386" s="73"/>
      <c r="AA386" s="73"/>
      <c r="AB386" s="73"/>
      <c r="AC386" s="73"/>
      <c r="AD386" s="47"/>
      <c r="AE386" s="47"/>
      <c r="AF386" s="73"/>
    </row>
    <row r="387" spans="17:32" x14ac:dyDescent="0.25">
      <c r="Q387" s="73"/>
      <c r="R387" s="73"/>
      <c r="S387" s="73"/>
      <c r="T387" s="73"/>
      <c r="U387" s="73"/>
      <c r="V387" s="73"/>
      <c r="W387" s="73"/>
      <c r="X387" s="73"/>
      <c r="Y387" s="73"/>
      <c r="Z387" s="73"/>
      <c r="AA387" s="73"/>
      <c r="AB387" s="73"/>
      <c r="AC387" s="73"/>
      <c r="AD387" s="47"/>
      <c r="AE387" s="47"/>
      <c r="AF387" s="73"/>
    </row>
    <row r="388" spans="17:32" x14ac:dyDescent="0.25">
      <c r="Q388" s="73"/>
      <c r="R388" s="73"/>
      <c r="S388" s="73"/>
      <c r="T388" s="73"/>
      <c r="U388" s="73"/>
      <c r="V388" s="73"/>
      <c r="W388" s="73"/>
      <c r="X388" s="73"/>
      <c r="Y388" s="73"/>
      <c r="Z388" s="73"/>
      <c r="AA388" s="73"/>
      <c r="AB388" s="73"/>
      <c r="AC388" s="73"/>
      <c r="AD388" s="47"/>
      <c r="AE388" s="47"/>
      <c r="AF388" s="73"/>
    </row>
    <row r="389" spans="17:32" x14ac:dyDescent="0.25">
      <c r="Q389" s="73"/>
      <c r="R389" s="73"/>
      <c r="S389" s="73"/>
      <c r="T389" s="73"/>
      <c r="U389" s="73"/>
      <c r="V389" s="73"/>
      <c r="W389" s="73"/>
      <c r="X389" s="73"/>
      <c r="Y389" s="73"/>
      <c r="Z389" s="73"/>
      <c r="AA389" s="73"/>
      <c r="AB389" s="73"/>
      <c r="AC389" s="73"/>
      <c r="AD389" s="47"/>
      <c r="AE389" s="47"/>
      <c r="AF389" s="73"/>
    </row>
    <row r="390" spans="17:32" x14ac:dyDescent="0.25">
      <c r="Q390" s="73"/>
      <c r="R390" s="73"/>
      <c r="S390" s="73"/>
      <c r="T390" s="73"/>
      <c r="U390" s="73"/>
      <c r="V390" s="73"/>
      <c r="W390" s="73"/>
      <c r="X390" s="73"/>
      <c r="Y390" s="73"/>
      <c r="Z390" s="73"/>
      <c r="AA390" s="73"/>
      <c r="AB390" s="73"/>
      <c r="AC390" s="73"/>
      <c r="AD390" s="47"/>
      <c r="AE390" s="47"/>
      <c r="AF390" s="73"/>
    </row>
    <row r="391" spans="17:32" x14ac:dyDescent="0.25">
      <c r="Q391" s="73"/>
      <c r="R391" s="73"/>
      <c r="S391" s="73"/>
      <c r="T391" s="73"/>
      <c r="U391" s="73"/>
      <c r="V391" s="73"/>
      <c r="W391" s="73"/>
      <c r="X391" s="73"/>
      <c r="Y391" s="73"/>
      <c r="Z391" s="73"/>
      <c r="AA391" s="73"/>
      <c r="AB391" s="73"/>
      <c r="AC391" s="73"/>
      <c r="AD391" s="47"/>
      <c r="AE391" s="47"/>
      <c r="AF391" s="73"/>
    </row>
    <row r="392" spans="17:32" x14ac:dyDescent="0.25">
      <c r="Q392" s="73"/>
      <c r="R392" s="73"/>
      <c r="S392" s="73"/>
      <c r="T392" s="73"/>
      <c r="U392" s="73"/>
      <c r="V392" s="73"/>
      <c r="W392" s="73"/>
      <c r="X392" s="73"/>
      <c r="Y392" s="73"/>
      <c r="Z392" s="73"/>
      <c r="AA392" s="73"/>
      <c r="AB392" s="73"/>
      <c r="AC392" s="73"/>
      <c r="AD392" s="47"/>
      <c r="AE392" s="47"/>
      <c r="AF392" s="73"/>
    </row>
    <row r="393" spans="17:32" x14ac:dyDescent="0.25">
      <c r="Q393" s="73"/>
      <c r="R393" s="73"/>
      <c r="S393" s="73"/>
      <c r="T393" s="73"/>
      <c r="U393" s="73"/>
      <c r="V393" s="73"/>
      <c r="W393" s="73"/>
      <c r="X393" s="73"/>
      <c r="Y393" s="73"/>
      <c r="Z393" s="73"/>
      <c r="AA393" s="73"/>
      <c r="AB393" s="73"/>
      <c r="AC393" s="73"/>
      <c r="AD393" s="47"/>
      <c r="AE393" s="47"/>
      <c r="AF393" s="73"/>
    </row>
    <row r="394" spans="17:32" x14ac:dyDescent="0.25">
      <c r="Q394" s="73"/>
      <c r="R394" s="73"/>
      <c r="S394" s="73"/>
      <c r="T394" s="73"/>
      <c r="U394" s="73"/>
      <c r="V394" s="73"/>
      <c r="W394" s="73"/>
      <c r="X394" s="73"/>
      <c r="Y394" s="73"/>
      <c r="Z394" s="73"/>
      <c r="AA394" s="73"/>
      <c r="AB394" s="73"/>
      <c r="AC394" s="73"/>
      <c r="AD394" s="47"/>
      <c r="AE394" s="47"/>
      <c r="AF394" s="73"/>
    </row>
    <row r="395" spans="17:32" x14ac:dyDescent="0.25">
      <c r="Q395" s="73"/>
      <c r="R395" s="73"/>
      <c r="S395" s="73"/>
      <c r="T395" s="73"/>
      <c r="U395" s="73"/>
      <c r="V395" s="73"/>
      <c r="W395" s="73"/>
      <c r="X395" s="73"/>
      <c r="Y395" s="73"/>
      <c r="Z395" s="73"/>
      <c r="AA395" s="73"/>
      <c r="AB395" s="73"/>
      <c r="AC395" s="73"/>
      <c r="AD395" s="47"/>
      <c r="AE395" s="47"/>
      <c r="AF395" s="73"/>
    </row>
    <row r="396" spans="17:32" x14ac:dyDescent="0.25">
      <c r="Q396" s="73"/>
      <c r="R396" s="73"/>
      <c r="S396" s="73"/>
      <c r="T396" s="73"/>
      <c r="U396" s="73"/>
      <c r="V396" s="73"/>
      <c r="W396" s="73"/>
      <c r="X396" s="73"/>
      <c r="Y396" s="73"/>
      <c r="Z396" s="73"/>
      <c r="AA396" s="73"/>
      <c r="AB396" s="73"/>
      <c r="AC396" s="73"/>
      <c r="AD396" s="47"/>
      <c r="AE396" s="47"/>
      <c r="AF396" s="73"/>
    </row>
    <row r="397" spans="17:32" x14ac:dyDescent="0.25">
      <c r="Q397" s="73"/>
      <c r="R397" s="73"/>
      <c r="S397" s="73"/>
      <c r="T397" s="73"/>
      <c r="U397" s="73"/>
      <c r="V397" s="73"/>
      <c r="W397" s="73"/>
      <c r="X397" s="73"/>
      <c r="Y397" s="73"/>
      <c r="Z397" s="73"/>
      <c r="AA397" s="73"/>
      <c r="AB397" s="73"/>
      <c r="AC397" s="73"/>
      <c r="AD397" s="47"/>
      <c r="AE397" s="47"/>
      <c r="AF397" s="73"/>
    </row>
    <row r="398" spans="17:32" x14ac:dyDescent="0.25">
      <c r="Q398" s="73"/>
      <c r="R398" s="73"/>
      <c r="S398" s="73"/>
      <c r="T398" s="73"/>
      <c r="U398" s="73"/>
      <c r="V398" s="73"/>
      <c r="W398" s="73"/>
      <c r="X398" s="73"/>
      <c r="Y398" s="73"/>
      <c r="Z398" s="73"/>
      <c r="AA398" s="73"/>
      <c r="AB398" s="73"/>
      <c r="AC398" s="73"/>
      <c r="AD398" s="47"/>
      <c r="AE398" s="47"/>
      <c r="AF398" s="73"/>
    </row>
    <row r="399" spans="17:32" x14ac:dyDescent="0.25">
      <c r="Q399" s="73"/>
      <c r="R399" s="73"/>
      <c r="S399" s="73"/>
      <c r="T399" s="73"/>
      <c r="U399" s="73"/>
      <c r="V399" s="73"/>
      <c r="W399" s="73"/>
      <c r="X399" s="73"/>
      <c r="Y399" s="73"/>
      <c r="Z399" s="73"/>
      <c r="AA399" s="73"/>
      <c r="AB399" s="73"/>
      <c r="AC399" s="73"/>
      <c r="AD399" s="47"/>
      <c r="AE399" s="47"/>
      <c r="AF399" s="73"/>
    </row>
    <row r="400" spans="17:32" x14ac:dyDescent="0.25">
      <c r="Q400" s="73"/>
      <c r="R400" s="73"/>
      <c r="S400" s="73"/>
      <c r="T400" s="73"/>
      <c r="U400" s="73"/>
      <c r="V400" s="73"/>
      <c r="W400" s="73"/>
      <c r="X400" s="73"/>
      <c r="Y400" s="73"/>
      <c r="Z400" s="73"/>
      <c r="AA400" s="73"/>
      <c r="AB400" s="73"/>
      <c r="AC400" s="73"/>
      <c r="AD400" s="47"/>
      <c r="AE400" s="47"/>
      <c r="AF400" s="73"/>
    </row>
    <row r="401" spans="17:32" x14ac:dyDescent="0.25">
      <c r="Q401" s="73"/>
      <c r="R401" s="73"/>
      <c r="S401" s="73"/>
      <c r="T401" s="73"/>
      <c r="U401" s="73"/>
      <c r="V401" s="73"/>
      <c r="W401" s="73"/>
      <c r="X401" s="73"/>
      <c r="Y401" s="73"/>
      <c r="Z401" s="73"/>
      <c r="AA401" s="73"/>
      <c r="AB401" s="73"/>
      <c r="AC401" s="73"/>
      <c r="AD401" s="47"/>
      <c r="AE401" s="47"/>
      <c r="AF401" s="73"/>
    </row>
    <row r="402" spans="17:32" x14ac:dyDescent="0.25">
      <c r="Q402" s="73"/>
      <c r="R402" s="73"/>
      <c r="S402" s="73"/>
      <c r="T402" s="73"/>
      <c r="U402" s="73"/>
      <c r="V402" s="73"/>
      <c r="W402" s="73"/>
      <c r="X402" s="73"/>
      <c r="Y402" s="73"/>
      <c r="Z402" s="73"/>
      <c r="AA402" s="73"/>
      <c r="AB402" s="73"/>
      <c r="AC402" s="73"/>
      <c r="AD402" s="47"/>
      <c r="AE402" s="47"/>
      <c r="AF402" s="73"/>
    </row>
    <row r="403" spans="17:32" x14ac:dyDescent="0.25">
      <c r="Q403" s="73"/>
      <c r="R403" s="73"/>
      <c r="S403" s="73"/>
      <c r="T403" s="73"/>
      <c r="U403" s="73"/>
      <c r="V403" s="73"/>
      <c r="W403" s="73"/>
      <c r="X403" s="73"/>
      <c r="Y403" s="73"/>
      <c r="Z403" s="73"/>
      <c r="AA403" s="73"/>
      <c r="AB403" s="73"/>
      <c r="AC403" s="73"/>
      <c r="AD403" s="47"/>
      <c r="AE403" s="47"/>
      <c r="AF403" s="73"/>
    </row>
    <row r="404" spans="17:32" x14ac:dyDescent="0.25">
      <c r="Q404" s="73"/>
      <c r="R404" s="73"/>
      <c r="S404" s="73"/>
      <c r="T404" s="73"/>
      <c r="U404" s="73"/>
      <c r="V404" s="73"/>
      <c r="W404" s="73"/>
      <c r="X404" s="73"/>
      <c r="Y404" s="73"/>
      <c r="Z404" s="73"/>
      <c r="AA404" s="73"/>
      <c r="AB404" s="73"/>
      <c r="AC404" s="73"/>
      <c r="AD404" s="47"/>
      <c r="AE404" s="47"/>
      <c r="AF404" s="73"/>
    </row>
    <row r="405" spans="17:32" x14ac:dyDescent="0.25">
      <c r="Q405" s="73"/>
      <c r="R405" s="73"/>
      <c r="S405" s="73"/>
      <c r="T405" s="73"/>
      <c r="U405" s="73"/>
      <c r="V405" s="73"/>
      <c r="W405" s="73"/>
      <c r="X405" s="73"/>
      <c r="Y405" s="73"/>
      <c r="Z405" s="73"/>
      <c r="AA405" s="73"/>
      <c r="AB405" s="73"/>
      <c r="AC405" s="73"/>
      <c r="AD405" s="47"/>
      <c r="AE405" s="47"/>
      <c r="AF405" s="73"/>
    </row>
    <row r="406" spans="17:32" x14ac:dyDescent="0.25">
      <c r="Q406" s="73"/>
      <c r="R406" s="73"/>
      <c r="S406" s="73"/>
      <c r="T406" s="73"/>
      <c r="U406" s="73"/>
      <c r="V406" s="73"/>
      <c r="W406" s="73"/>
      <c r="X406" s="73"/>
      <c r="Y406" s="73"/>
      <c r="Z406" s="73"/>
      <c r="AA406" s="73"/>
      <c r="AB406" s="73"/>
      <c r="AC406" s="73"/>
      <c r="AD406" s="47"/>
      <c r="AE406" s="47"/>
      <c r="AF406" s="73"/>
    </row>
    <row r="407" spans="17:32" x14ac:dyDescent="0.25">
      <c r="Q407" s="73"/>
      <c r="R407" s="73"/>
      <c r="S407" s="73"/>
      <c r="T407" s="73"/>
      <c r="U407" s="73"/>
      <c r="V407" s="73"/>
      <c r="W407" s="73"/>
      <c r="X407" s="73"/>
      <c r="Y407" s="73"/>
      <c r="Z407" s="73"/>
      <c r="AA407" s="73"/>
      <c r="AB407" s="73"/>
      <c r="AC407" s="73"/>
      <c r="AD407" s="47"/>
      <c r="AE407" s="47"/>
      <c r="AF407" s="73"/>
    </row>
    <row r="408" spans="17:32" x14ac:dyDescent="0.25">
      <c r="Q408" s="73"/>
      <c r="R408" s="73"/>
      <c r="S408" s="73"/>
      <c r="T408" s="73"/>
      <c r="U408" s="73"/>
      <c r="V408" s="73"/>
      <c r="W408" s="73"/>
      <c r="X408" s="73"/>
      <c r="Y408" s="73"/>
      <c r="Z408" s="73"/>
      <c r="AA408" s="73"/>
      <c r="AB408" s="73"/>
      <c r="AC408" s="73"/>
      <c r="AD408" s="47"/>
      <c r="AE408" s="47"/>
      <c r="AF408" s="73"/>
    </row>
    <row r="409" spans="17:32" x14ac:dyDescent="0.25">
      <c r="Q409" s="73"/>
      <c r="R409" s="73"/>
      <c r="S409" s="73"/>
      <c r="T409" s="73"/>
      <c r="U409" s="73"/>
      <c r="V409" s="73"/>
      <c r="W409" s="73"/>
      <c r="X409" s="73"/>
      <c r="Y409" s="73"/>
      <c r="Z409" s="73"/>
      <c r="AA409" s="73"/>
      <c r="AB409" s="73"/>
      <c r="AC409" s="73"/>
      <c r="AD409" s="47"/>
      <c r="AE409" s="47"/>
      <c r="AF409" s="73"/>
    </row>
    <row r="410" spans="17:32" x14ac:dyDescent="0.25">
      <c r="Q410" s="73"/>
      <c r="R410" s="73"/>
      <c r="S410" s="73"/>
      <c r="T410" s="73"/>
      <c r="U410" s="73"/>
      <c r="V410" s="73"/>
      <c r="W410" s="73"/>
      <c r="X410" s="73"/>
      <c r="Y410" s="73"/>
      <c r="Z410" s="73"/>
      <c r="AA410" s="73"/>
      <c r="AB410" s="73"/>
      <c r="AC410" s="73"/>
      <c r="AD410" s="47"/>
      <c r="AE410" s="47"/>
      <c r="AF410" s="73"/>
    </row>
    <row r="411" spans="17:32" x14ac:dyDescent="0.25">
      <c r="Q411" s="73"/>
      <c r="R411" s="73"/>
      <c r="S411" s="73"/>
      <c r="T411" s="73"/>
      <c r="U411" s="73"/>
      <c r="V411" s="73"/>
      <c r="W411" s="73"/>
      <c r="X411" s="73"/>
      <c r="Y411" s="73"/>
      <c r="Z411" s="73"/>
      <c r="AA411" s="73"/>
      <c r="AB411" s="73"/>
      <c r="AC411" s="73"/>
      <c r="AD411" s="47"/>
      <c r="AE411" s="47"/>
      <c r="AF411" s="73"/>
    </row>
    <row r="412" spans="17:32" x14ac:dyDescent="0.25">
      <c r="Q412" s="73"/>
      <c r="R412" s="73"/>
      <c r="S412" s="73"/>
      <c r="T412" s="73"/>
      <c r="U412" s="73"/>
      <c r="V412" s="73"/>
      <c r="W412" s="73"/>
      <c r="X412" s="73"/>
      <c r="Y412" s="73"/>
      <c r="Z412" s="73"/>
      <c r="AA412" s="73"/>
      <c r="AB412" s="73"/>
      <c r="AC412" s="73"/>
      <c r="AD412" s="47"/>
      <c r="AE412" s="47"/>
      <c r="AF412" s="73"/>
    </row>
    <row r="413" spans="17:32" x14ac:dyDescent="0.25">
      <c r="Q413" s="73"/>
      <c r="R413" s="73"/>
      <c r="S413" s="73"/>
      <c r="T413" s="73"/>
      <c r="U413" s="73"/>
      <c r="V413" s="73"/>
      <c r="W413" s="73"/>
      <c r="X413" s="73"/>
      <c r="Y413" s="73"/>
      <c r="Z413" s="73"/>
      <c r="AA413" s="73"/>
      <c r="AB413" s="73"/>
      <c r="AC413" s="73"/>
      <c r="AD413" s="47"/>
      <c r="AE413" s="47"/>
      <c r="AF413" s="73"/>
    </row>
    <row r="414" spans="17:32" x14ac:dyDescent="0.25">
      <c r="Q414" s="73"/>
      <c r="R414" s="73"/>
      <c r="S414" s="73"/>
      <c r="T414" s="73"/>
      <c r="U414" s="73"/>
      <c r="V414" s="73"/>
      <c r="W414" s="73"/>
      <c r="X414" s="73"/>
      <c r="Y414" s="73"/>
      <c r="Z414" s="73"/>
      <c r="AA414" s="73"/>
      <c r="AB414" s="73"/>
      <c r="AC414" s="73"/>
      <c r="AD414" s="47"/>
      <c r="AE414" s="47"/>
      <c r="AF414" s="73"/>
    </row>
    <row r="415" spans="17:32" x14ac:dyDescent="0.25">
      <c r="Q415" s="73"/>
      <c r="R415" s="73"/>
      <c r="S415" s="73"/>
      <c r="T415" s="73"/>
      <c r="U415" s="73"/>
      <c r="V415" s="73"/>
      <c r="W415" s="73"/>
      <c r="X415" s="73"/>
      <c r="Y415" s="73"/>
      <c r="Z415" s="73"/>
      <c r="AA415" s="73"/>
      <c r="AB415" s="73"/>
      <c r="AC415" s="73"/>
      <c r="AD415" s="47"/>
      <c r="AE415" s="47"/>
      <c r="AF415" s="73"/>
    </row>
    <row r="416" spans="17:32" x14ac:dyDescent="0.25">
      <c r="Q416" s="73"/>
      <c r="R416" s="73"/>
      <c r="S416" s="73"/>
      <c r="T416" s="73"/>
      <c r="U416" s="73"/>
      <c r="V416" s="73"/>
      <c r="W416" s="73"/>
      <c r="X416" s="73"/>
      <c r="Y416" s="73"/>
      <c r="Z416" s="73"/>
      <c r="AA416" s="73"/>
      <c r="AB416" s="73"/>
      <c r="AC416" s="73"/>
      <c r="AD416" s="47"/>
      <c r="AE416" s="47"/>
      <c r="AF416" s="73"/>
    </row>
    <row r="417" spans="17:32" x14ac:dyDescent="0.25">
      <c r="Q417" s="73"/>
      <c r="R417" s="73"/>
      <c r="S417" s="73"/>
      <c r="T417" s="73"/>
      <c r="U417" s="73"/>
      <c r="V417" s="73"/>
      <c r="W417" s="73"/>
      <c r="X417" s="73"/>
      <c r="Y417" s="73"/>
      <c r="Z417" s="73"/>
      <c r="AA417" s="73"/>
      <c r="AB417" s="73"/>
      <c r="AC417" s="73"/>
      <c r="AD417" s="47"/>
      <c r="AE417" s="47"/>
      <c r="AF417" s="73"/>
    </row>
    <row r="418" spans="17:32" x14ac:dyDescent="0.25">
      <c r="Q418" s="73"/>
      <c r="R418" s="73"/>
      <c r="S418" s="73"/>
      <c r="T418" s="73"/>
      <c r="U418" s="73"/>
      <c r="V418" s="73"/>
      <c r="W418" s="73"/>
      <c r="X418" s="73"/>
      <c r="Y418" s="73"/>
      <c r="Z418" s="73"/>
      <c r="AA418" s="73"/>
      <c r="AB418" s="73"/>
      <c r="AC418" s="73"/>
      <c r="AD418" s="47"/>
      <c r="AE418" s="47"/>
      <c r="AF418" s="73"/>
    </row>
    <row r="419" spans="17:32" x14ac:dyDescent="0.25">
      <c r="Q419" s="73"/>
      <c r="R419" s="73"/>
      <c r="S419" s="73"/>
      <c r="T419" s="73"/>
      <c r="U419" s="73"/>
      <c r="V419" s="73"/>
      <c r="W419" s="73"/>
      <c r="X419" s="73"/>
      <c r="Y419" s="73"/>
      <c r="Z419" s="73"/>
      <c r="AA419" s="73"/>
      <c r="AB419" s="73"/>
      <c r="AC419" s="73"/>
      <c r="AD419" s="47"/>
      <c r="AE419" s="47"/>
      <c r="AF419" s="73"/>
    </row>
    <row r="420" spans="17:32" x14ac:dyDescent="0.25">
      <c r="Q420" s="73"/>
      <c r="R420" s="73"/>
      <c r="S420" s="73"/>
      <c r="T420" s="73"/>
      <c r="U420" s="73"/>
      <c r="V420" s="73"/>
      <c r="W420" s="73"/>
      <c r="X420" s="73"/>
      <c r="Y420" s="73"/>
      <c r="Z420" s="73"/>
      <c r="AA420" s="73"/>
      <c r="AB420" s="73"/>
      <c r="AC420" s="73"/>
      <c r="AD420" s="47"/>
      <c r="AE420" s="47"/>
      <c r="AF420" s="73"/>
    </row>
    <row r="421" spans="17:32" x14ac:dyDescent="0.25">
      <c r="Q421" s="73"/>
      <c r="R421" s="73"/>
      <c r="S421" s="73"/>
      <c r="T421" s="73"/>
      <c r="U421" s="73"/>
      <c r="V421" s="73"/>
      <c r="W421" s="73"/>
      <c r="X421" s="73"/>
      <c r="Y421" s="73"/>
      <c r="Z421" s="73"/>
      <c r="AA421" s="73"/>
      <c r="AB421" s="73"/>
      <c r="AC421" s="73"/>
      <c r="AD421" s="47"/>
      <c r="AE421" s="47"/>
      <c r="AF421" s="73"/>
    </row>
    <row r="422" spans="17:32" x14ac:dyDescent="0.25">
      <c r="Q422" s="73"/>
      <c r="R422" s="73"/>
      <c r="S422" s="73"/>
      <c r="T422" s="73"/>
      <c r="U422" s="73"/>
      <c r="V422" s="73"/>
      <c r="W422" s="73"/>
      <c r="X422" s="73"/>
      <c r="Y422" s="73"/>
      <c r="Z422" s="73"/>
      <c r="AA422" s="73"/>
      <c r="AB422" s="73"/>
      <c r="AC422" s="73"/>
      <c r="AD422" s="47"/>
      <c r="AE422" s="47"/>
      <c r="AF422" s="73"/>
    </row>
    <row r="423" spans="17:32" x14ac:dyDescent="0.25">
      <c r="Q423" s="73"/>
      <c r="R423" s="73"/>
      <c r="S423" s="73"/>
      <c r="T423" s="73"/>
      <c r="U423" s="73"/>
      <c r="V423" s="73"/>
      <c r="W423" s="73"/>
      <c r="X423" s="73"/>
      <c r="Y423" s="73"/>
      <c r="Z423" s="73"/>
      <c r="AA423" s="73"/>
      <c r="AB423" s="73"/>
      <c r="AC423" s="73"/>
      <c r="AD423" s="47"/>
      <c r="AE423" s="47"/>
      <c r="AF423" s="73"/>
    </row>
    <row r="424" spans="17:32" x14ac:dyDescent="0.25">
      <c r="Q424" s="73"/>
      <c r="R424" s="73"/>
      <c r="S424" s="73"/>
      <c r="T424" s="73"/>
      <c r="U424" s="73"/>
      <c r="V424" s="73"/>
      <c r="W424" s="73"/>
      <c r="X424" s="73"/>
      <c r="Y424" s="73"/>
      <c r="Z424" s="73"/>
      <c r="AA424" s="73"/>
      <c r="AB424" s="73"/>
      <c r="AC424" s="73"/>
      <c r="AD424" s="47"/>
      <c r="AE424" s="47"/>
      <c r="AF424" s="73"/>
    </row>
    <row r="425" spans="17:32" x14ac:dyDescent="0.25">
      <c r="Q425" s="73"/>
      <c r="R425" s="73"/>
      <c r="S425" s="73"/>
      <c r="T425" s="73"/>
      <c r="U425" s="73"/>
      <c r="V425" s="73"/>
      <c r="W425" s="73"/>
      <c r="X425" s="73"/>
      <c r="Y425" s="73"/>
      <c r="Z425" s="73"/>
      <c r="AA425" s="73"/>
      <c r="AB425" s="73"/>
      <c r="AC425" s="73"/>
      <c r="AD425" s="47"/>
      <c r="AE425" s="47"/>
      <c r="AF425" s="73"/>
    </row>
    <row r="426" spans="17:32" x14ac:dyDescent="0.25">
      <c r="Q426" s="73"/>
      <c r="R426" s="73"/>
      <c r="S426" s="73"/>
      <c r="T426" s="73"/>
      <c r="U426" s="73"/>
      <c r="V426" s="73"/>
      <c r="W426" s="73"/>
      <c r="X426" s="73"/>
      <c r="Y426" s="73"/>
      <c r="Z426" s="73"/>
      <c r="AA426" s="73"/>
      <c r="AB426" s="73"/>
      <c r="AC426" s="73"/>
      <c r="AD426" s="47"/>
      <c r="AE426" s="47"/>
      <c r="AF426" s="73"/>
    </row>
    <row r="427" spans="17:32" x14ac:dyDescent="0.25">
      <c r="Q427" s="73"/>
      <c r="R427" s="73"/>
      <c r="S427" s="73"/>
      <c r="T427" s="73"/>
      <c r="U427" s="73"/>
      <c r="V427" s="73"/>
      <c r="W427" s="73"/>
      <c r="X427" s="73"/>
      <c r="Y427" s="73"/>
      <c r="Z427" s="73"/>
      <c r="AA427" s="73"/>
      <c r="AB427" s="73"/>
      <c r="AC427" s="73"/>
      <c r="AD427" s="47"/>
      <c r="AE427" s="47"/>
      <c r="AF427" s="73"/>
    </row>
    <row r="428" spans="17:32" x14ac:dyDescent="0.25">
      <c r="Q428" s="73"/>
      <c r="R428" s="73"/>
      <c r="S428" s="73"/>
      <c r="T428" s="73"/>
      <c r="U428" s="73"/>
      <c r="V428" s="73"/>
      <c r="W428" s="73"/>
      <c r="X428" s="73"/>
      <c r="Y428" s="73"/>
      <c r="Z428" s="73"/>
      <c r="AA428" s="73"/>
      <c r="AB428" s="73"/>
      <c r="AC428" s="73"/>
      <c r="AD428" s="47"/>
      <c r="AE428" s="47"/>
      <c r="AF428" s="73"/>
    </row>
    <row r="429" spans="17:32" x14ac:dyDescent="0.25">
      <c r="Q429" s="73"/>
      <c r="R429" s="73"/>
      <c r="S429" s="73"/>
      <c r="T429" s="73"/>
      <c r="U429" s="73"/>
      <c r="V429" s="73"/>
      <c r="W429" s="73"/>
      <c r="X429" s="73"/>
      <c r="Y429" s="73"/>
      <c r="Z429" s="73"/>
      <c r="AA429" s="73"/>
      <c r="AB429" s="73"/>
      <c r="AC429" s="73"/>
      <c r="AD429" s="47"/>
      <c r="AE429" s="47"/>
      <c r="AF429" s="73"/>
    </row>
    <row r="430" spans="17:32" x14ac:dyDescent="0.25">
      <c r="Q430" s="73"/>
      <c r="R430" s="73"/>
      <c r="S430" s="73"/>
      <c r="T430" s="73"/>
      <c r="U430" s="73"/>
      <c r="V430" s="73"/>
      <c r="W430" s="73"/>
      <c r="X430" s="73"/>
      <c r="Y430" s="73"/>
      <c r="Z430" s="73"/>
      <c r="AA430" s="73"/>
      <c r="AB430" s="73"/>
      <c r="AC430" s="73"/>
      <c r="AD430" s="47"/>
      <c r="AE430" s="47"/>
      <c r="AF430" s="73"/>
    </row>
    <row r="431" spans="17:32" x14ac:dyDescent="0.25">
      <c r="Q431" s="73"/>
      <c r="R431" s="73"/>
      <c r="S431" s="73"/>
      <c r="T431" s="73"/>
      <c r="U431" s="73"/>
      <c r="V431" s="73"/>
      <c r="W431" s="73"/>
      <c r="X431" s="73"/>
      <c r="Y431" s="73"/>
      <c r="Z431" s="73"/>
      <c r="AA431" s="73"/>
      <c r="AB431" s="73"/>
      <c r="AC431" s="73"/>
      <c r="AD431" s="47"/>
      <c r="AE431" s="47"/>
      <c r="AF431" s="73"/>
    </row>
    <row r="432" spans="17:32" x14ac:dyDescent="0.25">
      <c r="Q432" s="73"/>
      <c r="R432" s="73"/>
      <c r="S432" s="73"/>
      <c r="T432" s="73"/>
      <c r="U432" s="73"/>
      <c r="V432" s="73"/>
      <c r="W432" s="73"/>
      <c r="X432" s="73"/>
      <c r="Y432" s="73"/>
      <c r="Z432" s="73"/>
      <c r="AA432" s="73"/>
      <c r="AB432" s="73"/>
      <c r="AC432" s="73"/>
      <c r="AD432" s="47"/>
      <c r="AE432" s="47"/>
      <c r="AF432" s="73"/>
    </row>
    <row r="433" spans="17:32" x14ac:dyDescent="0.25">
      <c r="Q433" s="73"/>
      <c r="R433" s="73"/>
      <c r="S433" s="73"/>
      <c r="T433" s="73"/>
      <c r="U433" s="73"/>
      <c r="V433" s="73"/>
      <c r="W433" s="73"/>
      <c r="X433" s="73"/>
      <c r="Y433" s="73"/>
      <c r="Z433" s="73"/>
      <c r="AA433" s="73"/>
      <c r="AB433" s="73"/>
      <c r="AC433" s="73"/>
      <c r="AD433" s="47"/>
      <c r="AE433" s="47"/>
      <c r="AF433" s="73"/>
    </row>
    <row r="434" spans="17:32" x14ac:dyDescent="0.25">
      <c r="Q434" s="73"/>
      <c r="R434" s="73"/>
      <c r="S434" s="73"/>
      <c r="T434" s="73"/>
      <c r="U434" s="73"/>
      <c r="V434" s="73"/>
      <c r="W434" s="73"/>
      <c r="X434" s="73"/>
      <c r="Y434" s="73"/>
      <c r="Z434" s="73"/>
      <c r="AA434" s="73"/>
      <c r="AB434" s="73"/>
      <c r="AC434" s="73"/>
      <c r="AD434" s="47"/>
      <c r="AE434" s="47"/>
      <c r="AF434" s="73"/>
    </row>
    <row r="435" spans="17:32" x14ac:dyDescent="0.25">
      <c r="Q435" s="73"/>
      <c r="R435" s="73"/>
      <c r="S435" s="73"/>
      <c r="T435" s="73"/>
      <c r="U435" s="73"/>
      <c r="V435" s="73"/>
      <c r="W435" s="73"/>
      <c r="X435" s="73"/>
      <c r="Y435" s="73"/>
      <c r="Z435" s="73"/>
      <c r="AA435" s="73"/>
      <c r="AB435" s="73"/>
      <c r="AC435" s="73"/>
      <c r="AD435" s="47"/>
      <c r="AE435" s="47"/>
      <c r="AF435" s="73"/>
    </row>
    <row r="436" spans="17:32" x14ac:dyDescent="0.25">
      <c r="Q436" s="73"/>
      <c r="R436" s="73"/>
      <c r="S436" s="73"/>
      <c r="T436" s="73"/>
      <c r="U436" s="73"/>
      <c r="V436" s="73"/>
      <c r="W436" s="73"/>
      <c r="X436" s="73"/>
      <c r="Y436" s="73"/>
      <c r="Z436" s="73"/>
      <c r="AA436" s="73"/>
      <c r="AB436" s="73"/>
      <c r="AC436" s="73"/>
      <c r="AD436" s="47"/>
      <c r="AE436" s="47"/>
      <c r="AF436" s="73"/>
    </row>
    <row r="437" spans="17:32" x14ac:dyDescent="0.25">
      <c r="Q437" s="73"/>
      <c r="R437" s="73"/>
      <c r="S437" s="73"/>
      <c r="T437" s="73"/>
      <c r="U437" s="73"/>
      <c r="V437" s="73"/>
      <c r="W437" s="73"/>
      <c r="X437" s="73"/>
      <c r="Y437" s="73"/>
      <c r="Z437" s="73"/>
      <c r="AA437" s="73"/>
      <c r="AB437" s="73"/>
      <c r="AC437" s="73"/>
      <c r="AD437" s="47"/>
      <c r="AE437" s="47"/>
      <c r="AF437" s="73"/>
    </row>
    <row r="438" spans="17:32" x14ac:dyDescent="0.25">
      <c r="Q438" s="73"/>
      <c r="R438" s="73"/>
      <c r="S438" s="73"/>
      <c r="T438" s="73"/>
      <c r="U438" s="73"/>
      <c r="V438" s="73"/>
      <c r="W438" s="73"/>
      <c r="X438" s="73"/>
      <c r="Y438" s="73"/>
      <c r="Z438" s="73"/>
      <c r="AA438" s="73"/>
      <c r="AB438" s="73"/>
      <c r="AC438" s="73"/>
      <c r="AD438" s="47"/>
      <c r="AE438" s="47"/>
      <c r="AF438" s="73"/>
    </row>
    <row r="439" spans="17:32" x14ac:dyDescent="0.25">
      <c r="Q439" s="73"/>
      <c r="R439" s="73"/>
      <c r="S439" s="73"/>
      <c r="T439" s="73"/>
      <c r="U439" s="73"/>
      <c r="V439" s="73"/>
      <c r="W439" s="73"/>
      <c r="X439" s="73"/>
      <c r="Y439" s="73"/>
      <c r="Z439" s="73"/>
      <c r="AA439" s="73"/>
      <c r="AB439" s="73"/>
      <c r="AC439" s="73"/>
      <c r="AD439" s="47"/>
      <c r="AE439" s="47"/>
      <c r="AF439" s="73"/>
    </row>
    <row r="440" spans="17:32" x14ac:dyDescent="0.25">
      <c r="Q440" s="73"/>
      <c r="R440" s="73"/>
      <c r="S440" s="73"/>
      <c r="T440" s="73"/>
      <c r="U440" s="73"/>
      <c r="V440" s="73"/>
      <c r="W440" s="73"/>
      <c r="X440" s="73"/>
      <c r="Y440" s="73"/>
      <c r="Z440" s="73"/>
      <c r="AA440" s="73"/>
      <c r="AB440" s="73"/>
      <c r="AC440" s="73"/>
      <c r="AD440" s="47"/>
      <c r="AE440" s="47"/>
      <c r="AF440" s="73"/>
    </row>
    <row r="441" spans="17:32" x14ac:dyDescent="0.25">
      <c r="Q441" s="73"/>
      <c r="R441" s="73"/>
      <c r="S441" s="73"/>
      <c r="T441" s="73"/>
      <c r="U441" s="73"/>
      <c r="V441" s="73"/>
      <c r="W441" s="73"/>
      <c r="X441" s="73"/>
      <c r="Y441" s="73"/>
      <c r="Z441" s="73"/>
      <c r="AA441" s="73"/>
      <c r="AB441" s="73"/>
      <c r="AC441" s="73"/>
      <c r="AD441" s="47"/>
      <c r="AE441" s="47"/>
      <c r="AF441" s="73"/>
    </row>
    <row r="442" spans="17:32" x14ac:dyDescent="0.25">
      <c r="Q442" s="73"/>
      <c r="R442" s="73"/>
      <c r="S442" s="73"/>
      <c r="T442" s="73"/>
      <c r="U442" s="73"/>
      <c r="V442" s="73"/>
      <c r="W442" s="73"/>
      <c r="X442" s="73"/>
      <c r="Y442" s="73"/>
      <c r="Z442" s="73"/>
      <c r="AA442" s="73"/>
      <c r="AB442" s="73"/>
      <c r="AC442" s="73"/>
      <c r="AD442" s="47"/>
      <c r="AE442" s="47"/>
      <c r="AF442" s="73"/>
    </row>
    <row r="443" spans="17:32" x14ac:dyDescent="0.25">
      <c r="Q443" s="73"/>
      <c r="R443" s="73"/>
      <c r="S443" s="73"/>
      <c r="T443" s="73"/>
      <c r="U443" s="73"/>
      <c r="V443" s="73"/>
      <c r="W443" s="73"/>
      <c r="X443" s="73"/>
      <c r="Y443" s="73"/>
      <c r="Z443" s="73"/>
      <c r="AA443" s="73"/>
      <c r="AB443" s="73"/>
      <c r="AC443" s="73"/>
      <c r="AD443" s="47"/>
      <c r="AE443" s="47"/>
      <c r="AF443" s="73"/>
    </row>
    <row r="444" spans="17:32" x14ac:dyDescent="0.25">
      <c r="Q444" s="73"/>
      <c r="R444" s="73"/>
      <c r="S444" s="73"/>
      <c r="T444" s="73"/>
      <c r="U444" s="73"/>
      <c r="V444" s="73"/>
      <c r="W444" s="73"/>
      <c r="X444" s="73"/>
      <c r="Y444" s="73"/>
      <c r="Z444" s="73"/>
      <c r="AA444" s="73"/>
      <c r="AB444" s="73"/>
      <c r="AC444" s="73"/>
      <c r="AD444" s="47"/>
      <c r="AE444" s="47"/>
      <c r="AF444" s="73"/>
    </row>
    <row r="445" spans="17:32" x14ac:dyDescent="0.25">
      <c r="Q445" s="73"/>
      <c r="R445" s="73"/>
      <c r="S445" s="73"/>
      <c r="T445" s="73"/>
      <c r="U445" s="73"/>
      <c r="V445" s="73"/>
      <c r="W445" s="73"/>
      <c r="X445" s="73"/>
      <c r="Y445" s="73"/>
      <c r="Z445" s="73"/>
      <c r="AA445" s="73"/>
      <c r="AB445" s="73"/>
      <c r="AC445" s="73"/>
      <c r="AD445" s="47"/>
      <c r="AE445" s="47"/>
      <c r="AF445" s="73"/>
    </row>
    <row r="446" spans="17:32" x14ac:dyDescent="0.25">
      <c r="Q446" s="73"/>
      <c r="R446" s="73"/>
      <c r="S446" s="73"/>
      <c r="T446" s="73"/>
      <c r="U446" s="73"/>
      <c r="V446" s="73"/>
      <c r="W446" s="73"/>
      <c r="X446" s="73"/>
      <c r="Y446" s="73"/>
      <c r="Z446" s="73"/>
      <c r="AA446" s="73"/>
      <c r="AB446" s="73"/>
      <c r="AC446" s="73"/>
      <c r="AD446" s="47"/>
      <c r="AE446" s="47"/>
      <c r="AF446" s="73"/>
    </row>
    <row r="447" spans="17:32" x14ac:dyDescent="0.25">
      <c r="Q447" s="73"/>
      <c r="R447" s="73"/>
      <c r="S447" s="73"/>
      <c r="T447" s="73"/>
      <c r="U447" s="73"/>
      <c r="V447" s="73"/>
      <c r="W447" s="73"/>
      <c r="X447" s="73"/>
      <c r="Y447" s="73"/>
      <c r="Z447" s="73"/>
      <c r="AA447" s="73"/>
      <c r="AB447" s="73"/>
      <c r="AC447" s="73"/>
      <c r="AD447" s="47"/>
      <c r="AE447" s="47"/>
      <c r="AF447" s="73"/>
    </row>
    <row r="448" spans="17:32" x14ac:dyDescent="0.25">
      <c r="Q448" s="73"/>
      <c r="R448" s="73"/>
      <c r="S448" s="73"/>
      <c r="T448" s="73"/>
      <c r="U448" s="73"/>
      <c r="V448" s="73"/>
      <c r="W448" s="73"/>
      <c r="X448" s="73"/>
      <c r="Y448" s="73"/>
      <c r="Z448" s="73"/>
      <c r="AA448" s="73"/>
      <c r="AB448" s="73"/>
      <c r="AC448" s="73"/>
      <c r="AD448" s="47"/>
      <c r="AE448" s="47"/>
      <c r="AF448" s="73"/>
    </row>
    <row r="449" spans="17:32" x14ac:dyDescent="0.25">
      <c r="Q449" s="73"/>
      <c r="R449" s="73"/>
      <c r="S449" s="73"/>
      <c r="T449" s="73"/>
      <c r="U449" s="73"/>
      <c r="V449" s="73"/>
      <c r="W449" s="73"/>
      <c r="X449" s="73"/>
      <c r="Y449" s="73"/>
      <c r="Z449" s="73"/>
      <c r="AA449" s="73"/>
      <c r="AB449" s="73"/>
      <c r="AC449" s="73"/>
      <c r="AD449" s="47"/>
      <c r="AE449" s="47"/>
      <c r="AF449" s="73"/>
    </row>
    <row r="450" spans="17:32" x14ac:dyDescent="0.25">
      <c r="Q450" s="73"/>
      <c r="R450" s="73"/>
      <c r="S450" s="73"/>
      <c r="T450" s="73"/>
      <c r="U450" s="73"/>
      <c r="V450" s="73"/>
      <c r="W450" s="73"/>
      <c r="X450" s="73"/>
      <c r="Y450" s="73"/>
      <c r="Z450" s="73"/>
      <c r="AA450" s="73"/>
      <c r="AB450" s="73"/>
      <c r="AC450" s="73"/>
      <c r="AD450" s="47"/>
      <c r="AE450" s="47"/>
      <c r="AF450" s="73"/>
    </row>
    <row r="451" spans="17:32" x14ac:dyDescent="0.25">
      <c r="Q451" s="73"/>
      <c r="R451" s="73"/>
      <c r="S451" s="73"/>
      <c r="T451" s="73"/>
      <c r="U451" s="73"/>
      <c r="V451" s="73"/>
      <c r="W451" s="73"/>
      <c r="X451" s="73"/>
      <c r="Y451" s="73"/>
      <c r="Z451" s="73"/>
      <c r="AA451" s="73"/>
      <c r="AB451" s="73"/>
      <c r="AC451" s="73"/>
      <c r="AD451" s="47"/>
      <c r="AE451" s="47"/>
      <c r="AF451" s="73"/>
    </row>
    <row r="452" spans="17:32" x14ac:dyDescent="0.25">
      <c r="Q452" s="73"/>
      <c r="R452" s="73"/>
      <c r="S452" s="73"/>
      <c r="T452" s="73"/>
      <c r="U452" s="73"/>
      <c r="V452" s="73"/>
      <c r="W452" s="73"/>
      <c r="X452" s="73"/>
      <c r="Y452" s="73"/>
      <c r="Z452" s="73"/>
      <c r="AA452" s="73"/>
      <c r="AB452" s="73"/>
      <c r="AC452" s="73"/>
      <c r="AD452" s="47"/>
      <c r="AE452" s="47"/>
      <c r="AF452" s="73"/>
    </row>
    <row r="453" spans="17:32" x14ac:dyDescent="0.25">
      <c r="Q453" s="73"/>
      <c r="R453" s="73"/>
      <c r="S453" s="73"/>
      <c r="T453" s="73"/>
      <c r="U453" s="73"/>
      <c r="V453" s="73"/>
      <c r="W453" s="73"/>
      <c r="X453" s="73"/>
      <c r="Y453" s="73"/>
      <c r="Z453" s="73"/>
      <c r="AA453" s="73"/>
      <c r="AB453" s="73"/>
      <c r="AC453" s="73"/>
      <c r="AD453" s="47"/>
      <c r="AE453" s="47"/>
      <c r="AF453" s="73"/>
    </row>
    <row r="454" spans="17:32" x14ac:dyDescent="0.25">
      <c r="Q454" s="73"/>
      <c r="R454" s="73"/>
      <c r="S454" s="73"/>
      <c r="T454" s="73"/>
      <c r="U454" s="73"/>
      <c r="V454" s="73"/>
      <c r="W454" s="73"/>
      <c r="X454" s="73"/>
      <c r="Y454" s="73"/>
      <c r="Z454" s="73"/>
      <c r="AA454" s="73"/>
      <c r="AB454" s="73"/>
      <c r="AC454" s="73"/>
      <c r="AD454" s="47"/>
      <c r="AE454" s="47"/>
      <c r="AF454" s="73"/>
    </row>
    <row r="455" spans="17:32" x14ac:dyDescent="0.25">
      <c r="Q455" s="73"/>
      <c r="R455" s="73"/>
      <c r="S455" s="73"/>
      <c r="T455" s="73"/>
      <c r="U455" s="73"/>
      <c r="V455" s="73"/>
      <c r="W455" s="73"/>
      <c r="X455" s="73"/>
      <c r="Y455" s="73"/>
      <c r="Z455" s="73"/>
      <c r="AA455" s="73"/>
      <c r="AB455" s="73"/>
      <c r="AC455" s="73"/>
      <c r="AD455" s="47"/>
      <c r="AE455" s="47"/>
      <c r="AF455" s="73"/>
    </row>
    <row r="456" spans="17:32" x14ac:dyDescent="0.25">
      <c r="Q456" s="73"/>
      <c r="R456" s="73"/>
      <c r="S456" s="73"/>
      <c r="T456" s="73"/>
      <c r="U456" s="73"/>
      <c r="V456" s="73"/>
      <c r="W456" s="73"/>
      <c r="X456" s="73"/>
      <c r="Y456" s="73"/>
      <c r="Z456" s="73"/>
      <c r="AA456" s="73"/>
      <c r="AB456" s="73"/>
      <c r="AC456" s="73"/>
      <c r="AD456" s="47"/>
      <c r="AE456" s="47"/>
      <c r="AF456" s="73"/>
    </row>
    <row r="457" spans="17:32" x14ac:dyDescent="0.25">
      <c r="Q457" s="73"/>
      <c r="R457" s="73"/>
      <c r="S457" s="73"/>
      <c r="T457" s="73"/>
      <c r="U457" s="73"/>
      <c r="V457" s="73"/>
      <c r="W457" s="73"/>
      <c r="X457" s="73"/>
      <c r="Y457" s="73"/>
      <c r="Z457" s="73"/>
      <c r="AA457" s="73"/>
      <c r="AB457" s="73"/>
      <c r="AC457" s="73"/>
      <c r="AD457" s="47"/>
      <c r="AE457" s="47"/>
      <c r="AF457" s="73"/>
    </row>
    <row r="458" spans="17:32" x14ac:dyDescent="0.25">
      <c r="Q458" s="73"/>
      <c r="R458" s="73"/>
      <c r="S458" s="73"/>
      <c r="T458" s="73"/>
      <c r="U458" s="73"/>
      <c r="V458" s="73"/>
      <c r="W458" s="73"/>
      <c r="X458" s="73"/>
      <c r="Y458" s="73"/>
      <c r="Z458" s="73"/>
      <c r="AA458" s="73"/>
      <c r="AB458" s="73"/>
      <c r="AC458" s="73"/>
      <c r="AD458" s="47"/>
      <c r="AE458" s="47"/>
      <c r="AF458" s="73"/>
    </row>
    <row r="459" spans="17:32" x14ac:dyDescent="0.25">
      <c r="Q459" s="73"/>
      <c r="R459" s="73"/>
      <c r="S459" s="73"/>
      <c r="T459" s="73"/>
      <c r="U459" s="73"/>
      <c r="V459" s="73"/>
      <c r="W459" s="73"/>
      <c r="X459" s="73"/>
      <c r="Y459" s="73"/>
      <c r="Z459" s="73"/>
      <c r="AA459" s="73"/>
      <c r="AB459" s="73"/>
      <c r="AC459" s="73"/>
      <c r="AD459" s="47"/>
      <c r="AE459" s="47"/>
      <c r="AF459" s="73"/>
    </row>
    <row r="460" spans="17:32" x14ac:dyDescent="0.25">
      <c r="Q460" s="73"/>
      <c r="R460" s="73"/>
      <c r="S460" s="73"/>
      <c r="T460" s="73"/>
      <c r="U460" s="73"/>
      <c r="V460" s="73"/>
      <c r="W460" s="73"/>
      <c r="X460" s="73"/>
      <c r="Y460" s="73"/>
      <c r="Z460" s="73"/>
      <c r="AA460" s="73"/>
      <c r="AB460" s="73"/>
      <c r="AC460" s="73"/>
      <c r="AD460" s="47"/>
      <c r="AE460" s="47"/>
      <c r="AF460" s="73"/>
    </row>
    <row r="461" spans="17:32" x14ac:dyDescent="0.25">
      <c r="Q461" s="73"/>
      <c r="R461" s="73"/>
      <c r="S461" s="73"/>
      <c r="T461" s="73"/>
      <c r="U461" s="73"/>
      <c r="V461" s="73"/>
      <c r="W461" s="73"/>
      <c r="X461" s="73"/>
      <c r="Y461" s="73"/>
      <c r="Z461" s="73"/>
      <c r="AA461" s="73"/>
      <c r="AB461" s="73"/>
      <c r="AC461" s="73"/>
      <c r="AD461" s="47"/>
      <c r="AE461" s="47"/>
      <c r="AF461" s="73"/>
    </row>
    <row r="462" spans="17:32" x14ac:dyDescent="0.25">
      <c r="Q462" s="73"/>
      <c r="R462" s="73"/>
      <c r="S462" s="73"/>
      <c r="T462" s="73"/>
      <c r="U462" s="73"/>
      <c r="V462" s="73"/>
      <c r="W462" s="73"/>
      <c r="X462" s="73"/>
      <c r="Y462" s="73"/>
      <c r="Z462" s="73"/>
      <c r="AA462" s="73"/>
      <c r="AB462" s="73"/>
      <c r="AC462" s="73"/>
      <c r="AD462" s="47"/>
      <c r="AE462" s="47"/>
      <c r="AF462" s="73"/>
    </row>
    <row r="463" spans="17:32" x14ac:dyDescent="0.25">
      <c r="Q463" s="73"/>
      <c r="R463" s="73"/>
      <c r="S463" s="73"/>
      <c r="T463" s="73"/>
      <c r="U463" s="73"/>
      <c r="V463" s="73"/>
      <c r="W463" s="73"/>
      <c r="X463" s="73"/>
      <c r="Y463" s="73"/>
      <c r="Z463" s="73"/>
      <c r="AA463" s="73"/>
      <c r="AB463" s="73"/>
      <c r="AC463" s="73"/>
      <c r="AD463" s="47"/>
      <c r="AE463" s="47"/>
      <c r="AF463" s="73"/>
    </row>
    <row r="464" spans="17:32" x14ac:dyDescent="0.25">
      <c r="Q464" s="73"/>
      <c r="R464" s="73"/>
      <c r="S464" s="73"/>
      <c r="T464" s="73"/>
      <c r="U464" s="73"/>
      <c r="V464" s="73"/>
      <c r="W464" s="73"/>
      <c r="X464" s="73"/>
      <c r="Y464" s="73"/>
      <c r="Z464" s="73"/>
      <c r="AA464" s="73"/>
      <c r="AB464" s="73"/>
      <c r="AC464" s="73"/>
      <c r="AD464" s="47"/>
      <c r="AE464" s="47"/>
      <c r="AF464" s="73"/>
    </row>
    <row r="465" spans="17:32" x14ac:dyDescent="0.25">
      <c r="Q465" s="73"/>
      <c r="R465" s="73"/>
      <c r="S465" s="73"/>
      <c r="T465" s="73"/>
      <c r="U465" s="73"/>
      <c r="V465" s="73"/>
      <c r="W465" s="73"/>
      <c r="X465" s="73"/>
      <c r="Y465" s="73"/>
      <c r="Z465" s="73"/>
      <c r="AA465" s="73"/>
      <c r="AB465" s="73"/>
      <c r="AC465" s="73"/>
      <c r="AD465" s="47"/>
      <c r="AE465" s="47"/>
      <c r="AF465" s="73"/>
    </row>
    <row r="466" spans="17:32" x14ac:dyDescent="0.25">
      <c r="Q466" s="73"/>
      <c r="R466" s="73"/>
      <c r="S466" s="73"/>
      <c r="T466" s="73"/>
      <c r="U466" s="73"/>
      <c r="V466" s="73"/>
      <c r="W466" s="73"/>
      <c r="X466" s="73"/>
      <c r="Y466" s="73"/>
      <c r="Z466" s="73"/>
      <c r="AA466" s="73"/>
      <c r="AB466" s="73"/>
      <c r="AC466" s="73"/>
      <c r="AD466" s="47"/>
      <c r="AE466" s="47"/>
      <c r="AF466" s="73"/>
    </row>
    <row r="467" spans="17:32" x14ac:dyDescent="0.25">
      <c r="Q467" s="73"/>
      <c r="R467" s="73"/>
      <c r="S467" s="73"/>
      <c r="T467" s="73"/>
      <c r="U467" s="73"/>
      <c r="V467" s="73"/>
      <c r="W467" s="73"/>
      <c r="X467" s="73"/>
      <c r="Y467" s="73"/>
      <c r="Z467" s="73"/>
      <c r="AA467" s="73"/>
      <c r="AB467" s="73"/>
      <c r="AC467" s="73"/>
      <c r="AD467" s="47"/>
      <c r="AE467" s="47"/>
      <c r="AF467" s="73"/>
    </row>
    <row r="468" spans="17:32" x14ac:dyDescent="0.25">
      <c r="Q468" s="73"/>
      <c r="R468" s="73"/>
      <c r="S468" s="73"/>
      <c r="T468" s="73"/>
      <c r="U468" s="73"/>
      <c r="V468" s="73"/>
      <c r="W468" s="73"/>
      <c r="X468" s="73"/>
      <c r="Y468" s="73"/>
      <c r="Z468" s="73"/>
      <c r="AA468" s="73"/>
      <c r="AB468" s="73"/>
      <c r="AC468" s="73"/>
      <c r="AD468" s="47"/>
      <c r="AE468" s="47"/>
      <c r="AF468" s="73"/>
    </row>
    <row r="469" spans="17:32" x14ac:dyDescent="0.25">
      <c r="Q469" s="73"/>
      <c r="R469" s="73"/>
      <c r="S469" s="73"/>
      <c r="T469" s="73"/>
      <c r="U469" s="73"/>
      <c r="V469" s="73"/>
      <c r="W469" s="73"/>
      <c r="X469" s="73"/>
      <c r="Y469" s="73"/>
      <c r="Z469" s="73"/>
      <c r="AA469" s="73"/>
      <c r="AB469" s="73"/>
      <c r="AC469" s="73"/>
      <c r="AD469" s="47"/>
      <c r="AE469" s="47"/>
      <c r="AF469" s="73"/>
    </row>
    <row r="470" spans="17:32" x14ac:dyDescent="0.25">
      <c r="Q470" s="73"/>
      <c r="R470" s="73"/>
      <c r="S470" s="73"/>
      <c r="T470" s="73"/>
      <c r="U470" s="73"/>
      <c r="V470" s="73"/>
      <c r="W470" s="73"/>
      <c r="X470" s="73"/>
      <c r="Y470" s="73"/>
      <c r="Z470" s="73"/>
      <c r="AA470" s="73"/>
      <c r="AB470" s="73"/>
      <c r="AC470" s="73"/>
      <c r="AD470" s="47"/>
      <c r="AE470" s="47"/>
      <c r="AF470" s="73"/>
    </row>
    <row r="471" spans="17:32" x14ac:dyDescent="0.25">
      <c r="Q471" s="73"/>
      <c r="R471" s="73"/>
      <c r="S471" s="73"/>
      <c r="T471" s="73"/>
      <c r="U471" s="73"/>
      <c r="V471" s="73"/>
      <c r="W471" s="73"/>
      <c r="X471" s="73"/>
      <c r="Y471" s="73"/>
      <c r="Z471" s="73"/>
      <c r="AA471" s="73"/>
      <c r="AB471" s="73"/>
      <c r="AC471" s="73"/>
      <c r="AD471" s="47"/>
      <c r="AE471" s="47"/>
      <c r="AF471" s="73"/>
    </row>
    <row r="472" spans="17:32" x14ac:dyDescent="0.25">
      <c r="Q472" s="73"/>
      <c r="R472" s="73"/>
      <c r="S472" s="73"/>
      <c r="T472" s="73"/>
      <c r="U472" s="73"/>
      <c r="V472" s="73"/>
      <c r="W472" s="73"/>
      <c r="X472" s="73"/>
      <c r="Y472" s="73"/>
      <c r="Z472" s="73"/>
      <c r="AA472" s="73"/>
      <c r="AB472" s="73"/>
      <c r="AC472" s="73"/>
      <c r="AD472" s="47"/>
      <c r="AE472" s="47"/>
      <c r="AF472" s="73"/>
    </row>
    <row r="473" spans="17:32" x14ac:dyDescent="0.25">
      <c r="Q473" s="73"/>
      <c r="R473" s="73"/>
      <c r="S473" s="73"/>
      <c r="T473" s="73"/>
      <c r="U473" s="73"/>
      <c r="V473" s="73"/>
      <c r="W473" s="73"/>
      <c r="X473" s="73"/>
      <c r="Y473" s="73"/>
      <c r="Z473" s="73"/>
      <c r="AA473" s="73"/>
      <c r="AB473" s="73"/>
      <c r="AC473" s="73"/>
      <c r="AD473" s="47"/>
      <c r="AE473" s="47"/>
      <c r="AF473" s="73"/>
    </row>
    <row r="474" spans="17:32" x14ac:dyDescent="0.25">
      <c r="Q474" s="73"/>
      <c r="R474" s="73"/>
      <c r="S474" s="73"/>
      <c r="T474" s="73"/>
      <c r="U474" s="73"/>
      <c r="V474" s="73"/>
      <c r="W474" s="73"/>
      <c r="X474" s="73"/>
      <c r="Y474" s="73"/>
      <c r="Z474" s="73"/>
      <c r="AA474" s="73"/>
      <c r="AB474" s="73"/>
      <c r="AC474" s="73"/>
      <c r="AD474" s="47"/>
      <c r="AE474" s="47"/>
      <c r="AF474" s="73"/>
    </row>
    <row r="475" spans="17:32" x14ac:dyDescent="0.25">
      <c r="Q475" s="73"/>
      <c r="R475" s="73"/>
      <c r="S475" s="73"/>
      <c r="T475" s="73"/>
      <c r="U475" s="73"/>
      <c r="V475" s="73"/>
      <c r="W475" s="73"/>
      <c r="X475" s="73"/>
      <c r="Y475" s="73"/>
      <c r="Z475" s="73"/>
      <c r="AA475" s="73"/>
      <c r="AB475" s="73"/>
      <c r="AC475" s="73"/>
      <c r="AD475" s="47"/>
      <c r="AE475" s="47"/>
      <c r="AF475" s="73"/>
    </row>
    <row r="476" spans="17:32" x14ac:dyDescent="0.25">
      <c r="Q476" s="73"/>
      <c r="R476" s="73"/>
      <c r="S476" s="73"/>
      <c r="T476" s="73"/>
      <c r="U476" s="73"/>
      <c r="V476" s="73"/>
      <c r="W476" s="73"/>
      <c r="X476" s="73"/>
      <c r="Y476" s="73"/>
      <c r="Z476" s="73"/>
      <c r="AA476" s="73"/>
      <c r="AB476" s="73"/>
      <c r="AC476" s="73"/>
      <c r="AD476" s="47"/>
      <c r="AE476" s="47"/>
      <c r="AF476" s="73"/>
    </row>
    <row r="477" spans="17:32" x14ac:dyDescent="0.25">
      <c r="Q477" s="73"/>
      <c r="R477" s="73"/>
      <c r="S477" s="73"/>
      <c r="T477" s="73"/>
      <c r="U477" s="73"/>
      <c r="V477" s="73"/>
      <c r="W477" s="73"/>
      <c r="X477" s="73"/>
      <c r="Y477" s="73"/>
      <c r="Z477" s="73"/>
      <c r="AA477" s="73"/>
      <c r="AB477" s="73"/>
      <c r="AC477" s="73"/>
      <c r="AD477" s="47"/>
      <c r="AE477" s="47"/>
      <c r="AF477" s="73"/>
    </row>
    <row r="478" spans="17:32" x14ac:dyDescent="0.25">
      <c r="Q478" s="73"/>
      <c r="R478" s="73"/>
      <c r="S478" s="73"/>
      <c r="T478" s="73"/>
      <c r="U478" s="73"/>
      <c r="V478" s="73"/>
      <c r="W478" s="73"/>
      <c r="X478" s="73"/>
      <c r="Y478" s="73"/>
      <c r="Z478" s="73"/>
      <c r="AA478" s="73"/>
      <c r="AB478" s="73"/>
      <c r="AC478" s="73"/>
      <c r="AD478" s="47"/>
      <c r="AE478" s="47"/>
      <c r="AF478" s="73"/>
    </row>
    <row r="479" spans="17:32" x14ac:dyDescent="0.25">
      <c r="Q479" s="73"/>
      <c r="R479" s="73"/>
      <c r="S479" s="73"/>
      <c r="T479" s="73"/>
      <c r="U479" s="73"/>
      <c r="V479" s="73"/>
      <c r="W479" s="73"/>
      <c r="X479" s="73"/>
      <c r="Y479" s="73"/>
      <c r="Z479" s="73"/>
      <c r="AA479" s="73"/>
      <c r="AB479" s="73"/>
      <c r="AC479" s="73"/>
      <c r="AD479" s="47"/>
      <c r="AE479" s="47"/>
      <c r="AF479" s="73"/>
    </row>
    <row r="480" spans="17:32" x14ac:dyDescent="0.25">
      <c r="Q480" s="73"/>
      <c r="R480" s="73"/>
      <c r="S480" s="73"/>
      <c r="T480" s="73"/>
      <c r="U480" s="73"/>
      <c r="V480" s="73"/>
      <c r="W480" s="73"/>
      <c r="X480" s="73"/>
      <c r="Y480" s="73"/>
      <c r="Z480" s="73"/>
      <c r="AA480" s="73"/>
      <c r="AB480" s="73"/>
      <c r="AC480" s="73"/>
      <c r="AD480" s="47"/>
      <c r="AE480" s="47"/>
      <c r="AF480" s="73"/>
    </row>
    <row r="481" spans="17:32" x14ac:dyDescent="0.25">
      <c r="Q481" s="73"/>
      <c r="R481" s="73"/>
      <c r="S481" s="73"/>
      <c r="T481" s="73"/>
      <c r="U481" s="73"/>
      <c r="V481" s="73"/>
      <c r="W481" s="73"/>
      <c r="X481" s="73"/>
      <c r="Y481" s="73"/>
      <c r="Z481" s="73"/>
      <c r="AA481" s="73"/>
      <c r="AB481" s="73"/>
      <c r="AC481" s="73"/>
      <c r="AD481" s="47"/>
      <c r="AE481" s="47"/>
      <c r="AF481" s="73"/>
    </row>
    <row r="482" spans="17:32" x14ac:dyDescent="0.25">
      <c r="Q482" s="73"/>
      <c r="R482" s="73"/>
      <c r="S482" s="73"/>
      <c r="T482" s="73"/>
      <c r="U482" s="73"/>
      <c r="V482" s="73"/>
      <c r="W482" s="73"/>
      <c r="X482" s="73"/>
      <c r="Y482" s="73"/>
      <c r="Z482" s="73"/>
      <c r="AA482" s="73"/>
      <c r="AB482" s="73"/>
      <c r="AC482" s="73"/>
      <c r="AD482" s="47"/>
      <c r="AE482" s="47"/>
      <c r="AF482" s="73"/>
    </row>
    <row r="483" spans="17:32" x14ac:dyDescent="0.25">
      <c r="Q483" s="73"/>
      <c r="R483" s="73"/>
      <c r="S483" s="73"/>
      <c r="T483" s="73"/>
      <c r="U483" s="73"/>
      <c r="V483" s="73"/>
      <c r="W483" s="73"/>
      <c r="X483" s="73"/>
      <c r="Y483" s="73"/>
      <c r="Z483" s="73"/>
      <c r="AA483" s="73"/>
      <c r="AB483" s="73"/>
      <c r="AC483" s="73"/>
      <c r="AD483" s="47"/>
      <c r="AE483" s="47"/>
      <c r="AF483" s="73"/>
    </row>
    <row r="484" spans="17:32" x14ac:dyDescent="0.25">
      <c r="Q484" s="73"/>
      <c r="R484" s="73"/>
      <c r="S484" s="73"/>
      <c r="T484" s="73"/>
      <c r="U484" s="73"/>
      <c r="V484" s="73"/>
      <c r="W484" s="73"/>
      <c r="X484" s="73"/>
      <c r="Y484" s="73"/>
      <c r="Z484" s="73"/>
      <c r="AA484" s="73"/>
      <c r="AB484" s="73"/>
      <c r="AC484" s="73"/>
      <c r="AD484" s="47"/>
      <c r="AE484" s="47"/>
      <c r="AF484" s="73"/>
    </row>
    <row r="485" spans="17:32" x14ac:dyDescent="0.25">
      <c r="Q485" s="73"/>
      <c r="R485" s="73"/>
      <c r="S485" s="73"/>
      <c r="T485" s="73"/>
      <c r="U485" s="73"/>
      <c r="V485" s="73"/>
      <c r="W485" s="73"/>
      <c r="X485" s="73"/>
      <c r="Y485" s="73"/>
      <c r="Z485" s="73"/>
      <c r="AA485" s="73"/>
      <c r="AB485" s="73"/>
      <c r="AC485" s="73"/>
      <c r="AD485" s="47"/>
      <c r="AE485" s="47"/>
      <c r="AF485" s="73"/>
    </row>
    <row r="486" spans="17:32" x14ac:dyDescent="0.25">
      <c r="Q486" s="73"/>
      <c r="R486" s="73"/>
      <c r="S486" s="73"/>
      <c r="T486" s="73"/>
      <c r="U486" s="73"/>
      <c r="V486" s="73"/>
      <c r="W486" s="73"/>
      <c r="X486" s="73"/>
      <c r="Y486" s="73"/>
      <c r="Z486" s="73"/>
      <c r="AA486" s="73"/>
      <c r="AB486" s="73"/>
      <c r="AC486" s="73"/>
      <c r="AD486" s="47"/>
      <c r="AE486" s="47"/>
      <c r="AF486" s="73"/>
    </row>
    <row r="487" spans="17:32" x14ac:dyDescent="0.25">
      <c r="Q487" s="73"/>
      <c r="R487" s="73"/>
      <c r="S487" s="73"/>
      <c r="T487" s="73"/>
      <c r="U487" s="73"/>
      <c r="V487" s="73"/>
      <c r="W487" s="73"/>
      <c r="X487" s="73"/>
      <c r="Y487" s="73"/>
      <c r="Z487" s="73"/>
      <c r="AA487" s="73"/>
      <c r="AB487" s="73"/>
      <c r="AC487" s="73"/>
      <c r="AD487" s="47"/>
      <c r="AE487" s="47"/>
      <c r="AF487" s="73"/>
    </row>
    <row r="488" spans="17:32" x14ac:dyDescent="0.25">
      <c r="Q488" s="73"/>
      <c r="R488" s="73"/>
      <c r="S488" s="73"/>
      <c r="T488" s="73"/>
      <c r="U488" s="73"/>
      <c r="V488" s="73"/>
      <c r="W488" s="73"/>
      <c r="X488" s="73"/>
      <c r="Y488" s="73"/>
      <c r="Z488" s="73"/>
      <c r="AA488" s="73"/>
      <c r="AB488" s="73"/>
      <c r="AC488" s="73"/>
      <c r="AD488" s="47"/>
      <c r="AE488" s="47"/>
      <c r="AF488" s="73"/>
    </row>
    <row r="489" spans="17:32" x14ac:dyDescent="0.25">
      <c r="Q489" s="73"/>
      <c r="R489" s="73"/>
      <c r="S489" s="73"/>
      <c r="T489" s="73"/>
      <c r="U489" s="73"/>
      <c r="V489" s="73"/>
      <c r="W489" s="73"/>
      <c r="X489" s="73"/>
      <c r="Y489" s="73"/>
      <c r="Z489" s="73"/>
      <c r="AA489" s="73"/>
      <c r="AB489" s="73"/>
      <c r="AC489" s="73"/>
      <c r="AD489" s="47"/>
      <c r="AE489" s="47"/>
      <c r="AF489" s="73"/>
    </row>
    <row r="490" spans="17:32" x14ac:dyDescent="0.25">
      <c r="Q490" s="73"/>
      <c r="R490" s="73"/>
      <c r="S490" s="73"/>
      <c r="T490" s="73"/>
      <c r="U490" s="73"/>
      <c r="V490" s="73"/>
      <c r="W490" s="73"/>
      <c r="X490" s="73"/>
      <c r="Y490" s="73"/>
      <c r="Z490" s="73"/>
      <c r="AA490" s="73"/>
      <c r="AB490" s="73"/>
      <c r="AC490" s="73"/>
      <c r="AD490" s="47"/>
      <c r="AE490" s="47"/>
      <c r="AF490" s="73"/>
    </row>
    <row r="491" spans="17:32" x14ac:dyDescent="0.25">
      <c r="Q491" s="73"/>
      <c r="R491" s="73"/>
      <c r="S491" s="73"/>
      <c r="T491" s="73"/>
      <c r="U491" s="73"/>
      <c r="V491" s="73"/>
      <c r="W491" s="73"/>
      <c r="X491" s="73"/>
      <c r="Y491" s="73"/>
      <c r="Z491" s="73"/>
      <c r="AA491" s="73"/>
      <c r="AB491" s="73"/>
      <c r="AC491" s="73"/>
      <c r="AD491" s="47"/>
      <c r="AE491" s="47"/>
      <c r="AF491" s="73"/>
    </row>
    <row r="492" spans="17:32" x14ac:dyDescent="0.25">
      <c r="Q492" s="73"/>
      <c r="R492" s="73"/>
      <c r="S492" s="73"/>
      <c r="T492" s="73"/>
      <c r="U492" s="73"/>
      <c r="V492" s="73"/>
      <c r="W492" s="73"/>
      <c r="X492" s="73"/>
      <c r="Y492" s="73"/>
      <c r="Z492" s="73"/>
      <c r="AA492" s="73"/>
      <c r="AB492" s="73"/>
      <c r="AC492" s="73"/>
      <c r="AD492" s="47"/>
      <c r="AE492" s="47"/>
      <c r="AF492" s="73"/>
    </row>
    <row r="493" spans="17:32" x14ac:dyDescent="0.25">
      <c r="Q493" s="73"/>
      <c r="R493" s="73"/>
      <c r="S493" s="73"/>
      <c r="T493" s="73"/>
      <c r="U493" s="73"/>
      <c r="V493" s="73"/>
      <c r="W493" s="73"/>
      <c r="X493" s="73"/>
      <c r="Y493" s="73"/>
      <c r="Z493" s="73"/>
      <c r="AA493" s="73"/>
      <c r="AB493" s="73"/>
      <c r="AC493" s="73"/>
      <c r="AD493" s="47"/>
      <c r="AE493" s="47"/>
      <c r="AF493" s="73"/>
    </row>
    <row r="494" spans="17:32" x14ac:dyDescent="0.25">
      <c r="Q494" s="73"/>
      <c r="R494" s="73"/>
      <c r="S494" s="73"/>
      <c r="T494" s="73"/>
      <c r="U494" s="73"/>
      <c r="V494" s="73"/>
      <c r="W494" s="73"/>
      <c r="X494" s="73"/>
      <c r="Y494" s="73"/>
      <c r="Z494" s="73"/>
      <c r="AA494" s="73"/>
      <c r="AB494" s="73"/>
      <c r="AC494" s="73"/>
      <c r="AD494" s="47"/>
      <c r="AE494" s="47"/>
      <c r="AF494" s="73"/>
    </row>
    <row r="495" spans="17:32" x14ac:dyDescent="0.25">
      <c r="Q495" s="73"/>
      <c r="R495" s="73"/>
      <c r="S495" s="73"/>
      <c r="T495" s="73"/>
      <c r="U495" s="73"/>
      <c r="V495" s="73"/>
      <c r="W495" s="73"/>
      <c r="X495" s="73"/>
      <c r="Y495" s="73"/>
      <c r="Z495" s="73"/>
      <c r="AA495" s="73"/>
      <c r="AB495" s="73"/>
      <c r="AC495" s="73"/>
      <c r="AD495" s="47"/>
      <c r="AE495" s="47"/>
      <c r="AF495" s="73"/>
    </row>
    <row r="496" spans="17:32" x14ac:dyDescent="0.25">
      <c r="Q496" s="73"/>
      <c r="R496" s="73"/>
      <c r="S496" s="73"/>
      <c r="T496" s="73"/>
      <c r="U496" s="73"/>
      <c r="V496" s="73"/>
      <c r="W496" s="73"/>
      <c r="X496" s="73"/>
      <c r="Y496" s="73"/>
      <c r="Z496" s="73"/>
      <c r="AA496" s="73"/>
      <c r="AB496" s="73"/>
      <c r="AC496" s="73"/>
      <c r="AD496" s="47"/>
      <c r="AE496" s="47"/>
      <c r="AF496" s="73"/>
    </row>
    <row r="497" spans="17:32" x14ac:dyDescent="0.25">
      <c r="Q497" s="73"/>
      <c r="R497" s="73"/>
      <c r="S497" s="73"/>
      <c r="T497" s="73"/>
      <c r="U497" s="73"/>
      <c r="V497" s="73"/>
      <c r="W497" s="73"/>
      <c r="X497" s="73"/>
      <c r="Y497" s="73"/>
      <c r="Z497" s="73"/>
      <c r="AA497" s="73"/>
      <c r="AB497" s="73"/>
      <c r="AC497" s="73"/>
      <c r="AD497" s="47"/>
      <c r="AE497" s="47"/>
      <c r="AF497" s="73"/>
    </row>
    <row r="498" spans="17:32" x14ac:dyDescent="0.25">
      <c r="Q498" s="73"/>
      <c r="R498" s="73"/>
      <c r="S498" s="73"/>
      <c r="T498" s="73"/>
      <c r="U498" s="73"/>
      <c r="V498" s="73"/>
      <c r="W498" s="73"/>
      <c r="X498" s="73"/>
      <c r="Y498" s="73"/>
      <c r="Z498" s="73"/>
      <c r="AA498" s="73"/>
      <c r="AB498" s="73"/>
      <c r="AC498" s="73"/>
      <c r="AD498" s="47"/>
      <c r="AE498" s="47"/>
      <c r="AF498" s="73"/>
    </row>
    <row r="499" spans="17:32" x14ac:dyDescent="0.25">
      <c r="Q499" s="73"/>
      <c r="R499" s="73"/>
      <c r="S499" s="73"/>
      <c r="T499" s="73"/>
      <c r="U499" s="73"/>
      <c r="V499" s="73"/>
      <c r="W499" s="73"/>
      <c r="X499" s="73"/>
      <c r="Y499" s="73"/>
      <c r="Z499" s="73"/>
      <c r="AA499" s="73"/>
      <c r="AB499" s="73"/>
      <c r="AC499" s="73"/>
      <c r="AD499" s="47"/>
      <c r="AE499" s="47"/>
      <c r="AF499" s="73"/>
    </row>
    <row r="500" spans="17:32" x14ac:dyDescent="0.25">
      <c r="Q500" s="73"/>
      <c r="R500" s="73"/>
      <c r="S500" s="73"/>
      <c r="T500" s="73"/>
      <c r="U500" s="73"/>
      <c r="V500" s="73"/>
      <c r="W500" s="73"/>
      <c r="X500" s="73"/>
      <c r="Y500" s="73"/>
      <c r="Z500" s="73"/>
      <c r="AA500" s="73"/>
      <c r="AB500" s="73"/>
      <c r="AC500" s="73"/>
      <c r="AD500" s="47"/>
      <c r="AE500" s="47"/>
      <c r="AF500" s="73"/>
    </row>
    <row r="501" spans="17:32" x14ac:dyDescent="0.25">
      <c r="Q501" s="73"/>
      <c r="R501" s="73"/>
      <c r="S501" s="73"/>
      <c r="T501" s="73"/>
      <c r="U501" s="73"/>
      <c r="V501" s="73"/>
      <c r="W501" s="73"/>
      <c r="X501" s="73"/>
      <c r="Y501" s="73"/>
      <c r="Z501" s="73"/>
      <c r="AA501" s="73"/>
      <c r="AB501" s="73"/>
      <c r="AC501" s="73"/>
      <c r="AD501" s="47"/>
      <c r="AE501" s="47"/>
      <c r="AF501" s="73"/>
    </row>
    <row r="502" spans="17:32" x14ac:dyDescent="0.25">
      <c r="Q502" s="73"/>
      <c r="R502" s="73"/>
      <c r="S502" s="73"/>
      <c r="T502" s="73"/>
      <c r="U502" s="73"/>
      <c r="V502" s="73"/>
      <c r="W502" s="73"/>
      <c r="X502" s="73"/>
      <c r="Y502" s="73"/>
      <c r="Z502" s="73"/>
      <c r="AA502" s="73"/>
      <c r="AB502" s="73"/>
      <c r="AC502" s="73"/>
      <c r="AD502" s="47"/>
      <c r="AE502" s="47"/>
      <c r="AF502" s="73"/>
    </row>
    <row r="503" spans="17:32" x14ac:dyDescent="0.25">
      <c r="Q503" s="73"/>
      <c r="R503" s="73"/>
      <c r="S503" s="73"/>
      <c r="T503" s="73"/>
      <c r="U503" s="73"/>
      <c r="V503" s="73"/>
      <c r="W503" s="73"/>
      <c r="X503" s="73"/>
      <c r="Y503" s="73"/>
      <c r="Z503" s="73"/>
      <c r="AA503" s="73"/>
      <c r="AB503" s="73"/>
      <c r="AC503" s="73"/>
      <c r="AD503" s="47"/>
      <c r="AE503" s="47"/>
      <c r="AF503" s="73"/>
    </row>
    <row r="504" spans="17:32" x14ac:dyDescent="0.25">
      <c r="Q504" s="73"/>
      <c r="R504" s="73"/>
      <c r="S504" s="73"/>
      <c r="T504" s="73"/>
      <c r="U504" s="73"/>
      <c r="V504" s="73"/>
      <c r="W504" s="73"/>
      <c r="X504" s="73"/>
      <c r="Y504" s="73"/>
      <c r="Z504" s="73"/>
      <c r="AA504" s="73"/>
      <c r="AB504" s="73"/>
      <c r="AC504" s="73"/>
      <c r="AD504" s="47"/>
      <c r="AE504" s="47"/>
      <c r="AF504" s="73"/>
    </row>
    <row r="505" spans="17:32" x14ac:dyDescent="0.25">
      <c r="Q505" s="73"/>
      <c r="R505" s="73"/>
      <c r="S505" s="73"/>
      <c r="T505" s="73"/>
      <c r="U505" s="73"/>
      <c r="V505" s="73"/>
      <c r="W505" s="73"/>
      <c r="X505" s="73"/>
      <c r="Y505" s="73"/>
      <c r="Z505" s="73"/>
      <c r="AA505" s="73"/>
      <c r="AB505" s="73"/>
      <c r="AC505" s="73"/>
      <c r="AD505" s="47"/>
      <c r="AE505" s="47"/>
      <c r="AF505" s="73"/>
    </row>
    <row r="506" spans="17:32" x14ac:dyDescent="0.25">
      <c r="Q506" s="73"/>
      <c r="R506" s="73"/>
      <c r="S506" s="73"/>
      <c r="T506" s="73"/>
      <c r="U506" s="73"/>
      <c r="V506" s="73"/>
      <c r="W506" s="73"/>
      <c r="X506" s="73"/>
      <c r="Y506" s="73"/>
      <c r="Z506" s="73"/>
      <c r="AA506" s="73"/>
      <c r="AB506" s="73"/>
      <c r="AC506" s="73"/>
      <c r="AD506" s="47"/>
      <c r="AE506" s="47"/>
      <c r="AF506" s="73"/>
    </row>
    <row r="507" spans="17:32" x14ac:dyDescent="0.25">
      <c r="Q507" s="73"/>
      <c r="R507" s="73"/>
      <c r="S507" s="73"/>
      <c r="T507" s="73"/>
      <c r="U507" s="73"/>
      <c r="V507" s="73"/>
      <c r="W507" s="73"/>
      <c r="X507" s="73"/>
      <c r="Y507" s="73"/>
      <c r="Z507" s="73"/>
      <c r="AA507" s="73"/>
      <c r="AB507" s="73"/>
      <c r="AC507" s="73"/>
      <c r="AD507" s="47"/>
      <c r="AE507" s="47"/>
      <c r="AF507" s="73"/>
    </row>
    <row r="508" spans="17:32" x14ac:dyDescent="0.25">
      <c r="Q508" s="73"/>
      <c r="R508" s="73"/>
      <c r="S508" s="73"/>
      <c r="T508" s="73"/>
      <c r="U508" s="73"/>
      <c r="V508" s="73"/>
      <c r="W508" s="73"/>
      <c r="X508" s="73"/>
      <c r="Y508" s="73"/>
      <c r="Z508" s="73"/>
      <c r="AA508" s="73"/>
      <c r="AB508" s="73"/>
      <c r="AC508" s="73"/>
      <c r="AD508" s="47"/>
      <c r="AE508" s="47"/>
      <c r="AF508" s="73"/>
    </row>
    <row r="509" spans="17:32" x14ac:dyDescent="0.25">
      <c r="Q509" s="73"/>
      <c r="R509" s="73"/>
      <c r="S509" s="73"/>
      <c r="T509" s="73"/>
      <c r="U509" s="73"/>
      <c r="V509" s="73"/>
      <c r="W509" s="73"/>
      <c r="X509" s="73"/>
      <c r="Y509" s="73"/>
      <c r="Z509" s="73"/>
      <c r="AA509" s="73"/>
      <c r="AB509" s="73"/>
      <c r="AC509" s="73"/>
      <c r="AD509" s="47"/>
      <c r="AE509" s="47"/>
      <c r="AF509" s="73"/>
    </row>
    <row r="510" spans="17:32" x14ac:dyDescent="0.25">
      <c r="Q510" s="73"/>
      <c r="R510" s="73"/>
      <c r="S510" s="73"/>
      <c r="T510" s="73"/>
      <c r="U510" s="73"/>
      <c r="V510" s="73"/>
      <c r="W510" s="73"/>
      <c r="X510" s="73"/>
      <c r="Y510" s="73"/>
      <c r="Z510" s="73"/>
      <c r="AA510" s="73"/>
      <c r="AB510" s="73"/>
      <c r="AC510" s="73"/>
      <c r="AD510" s="47"/>
      <c r="AE510" s="47"/>
      <c r="AF510" s="73"/>
    </row>
    <row r="511" spans="17:32" x14ac:dyDescent="0.25">
      <c r="Q511" s="73"/>
      <c r="R511" s="73"/>
      <c r="S511" s="73"/>
      <c r="T511" s="73"/>
      <c r="U511" s="73"/>
      <c r="V511" s="73"/>
      <c r="W511" s="73"/>
      <c r="X511" s="73"/>
      <c r="Y511" s="73"/>
      <c r="Z511" s="73"/>
      <c r="AA511" s="73"/>
      <c r="AB511" s="73"/>
      <c r="AC511" s="73"/>
      <c r="AD511" s="47"/>
      <c r="AE511" s="47"/>
      <c r="AF511" s="73"/>
    </row>
    <row r="512" spans="17:32" x14ac:dyDescent="0.25">
      <c r="Q512" s="73"/>
      <c r="R512" s="73"/>
      <c r="S512" s="73"/>
      <c r="T512" s="73"/>
      <c r="U512" s="73"/>
      <c r="V512" s="73"/>
      <c r="W512" s="73"/>
      <c r="X512" s="73"/>
      <c r="Y512" s="73"/>
      <c r="Z512" s="73"/>
      <c r="AA512" s="73"/>
      <c r="AB512" s="73"/>
      <c r="AC512" s="73"/>
      <c r="AD512" s="47"/>
      <c r="AE512" s="47"/>
      <c r="AF512" s="73"/>
    </row>
    <row r="513" spans="17:32" x14ac:dyDescent="0.25">
      <c r="Q513" s="73"/>
      <c r="R513" s="73"/>
      <c r="S513" s="73"/>
      <c r="T513" s="73"/>
      <c r="U513" s="73"/>
      <c r="V513" s="73"/>
      <c r="W513" s="73"/>
      <c r="X513" s="73"/>
      <c r="Y513" s="73"/>
      <c r="Z513" s="73"/>
      <c r="AA513" s="73"/>
      <c r="AB513" s="73"/>
      <c r="AC513" s="73"/>
      <c r="AD513" s="47"/>
      <c r="AE513" s="47"/>
      <c r="AF513" s="73"/>
    </row>
    <row r="514" spans="17:32" x14ac:dyDescent="0.25">
      <c r="Q514" s="73"/>
      <c r="R514" s="73"/>
      <c r="S514" s="73"/>
      <c r="T514" s="73"/>
      <c r="U514" s="73"/>
      <c r="V514" s="73"/>
      <c r="W514" s="73"/>
      <c r="X514" s="73"/>
      <c r="Y514" s="73"/>
      <c r="Z514" s="73"/>
      <c r="AA514" s="73"/>
      <c r="AB514" s="73"/>
      <c r="AC514" s="73"/>
      <c r="AD514" s="47"/>
      <c r="AE514" s="47"/>
      <c r="AF514" s="73"/>
    </row>
    <row r="515" spans="17:32" x14ac:dyDescent="0.25">
      <c r="Q515" s="73"/>
      <c r="R515" s="73"/>
      <c r="S515" s="73"/>
      <c r="T515" s="73"/>
      <c r="U515" s="73"/>
      <c r="V515" s="73"/>
      <c r="W515" s="73"/>
      <c r="X515" s="73"/>
      <c r="Y515" s="73"/>
      <c r="Z515" s="73"/>
      <c r="AA515" s="73"/>
      <c r="AB515" s="73"/>
      <c r="AC515" s="73"/>
      <c r="AD515" s="47"/>
      <c r="AE515" s="47"/>
      <c r="AF515" s="73"/>
    </row>
    <row r="516" spans="17:32" x14ac:dyDescent="0.25">
      <c r="Q516" s="73"/>
      <c r="R516" s="73"/>
      <c r="S516" s="73"/>
      <c r="T516" s="73"/>
      <c r="U516" s="73"/>
      <c r="V516" s="73"/>
      <c r="W516" s="73"/>
      <c r="X516" s="73"/>
      <c r="Y516" s="73"/>
      <c r="Z516" s="73"/>
      <c r="AA516" s="73"/>
      <c r="AB516" s="73"/>
      <c r="AC516" s="73"/>
      <c r="AD516" s="47"/>
      <c r="AE516" s="47"/>
      <c r="AF516" s="73"/>
    </row>
    <row r="517" spans="17:32" x14ac:dyDescent="0.25">
      <c r="Q517" s="73"/>
      <c r="R517" s="73"/>
      <c r="S517" s="73"/>
      <c r="T517" s="73"/>
      <c r="U517" s="73"/>
      <c r="V517" s="73"/>
      <c r="W517" s="73"/>
      <c r="X517" s="73"/>
      <c r="Y517" s="73"/>
      <c r="Z517" s="73"/>
      <c r="AA517" s="73"/>
      <c r="AB517" s="73"/>
      <c r="AC517" s="73"/>
      <c r="AD517" s="47"/>
      <c r="AE517" s="47"/>
      <c r="AF517" s="73"/>
    </row>
    <row r="518" spans="17:32" x14ac:dyDescent="0.25">
      <c r="Q518" s="73"/>
      <c r="R518" s="73"/>
      <c r="S518" s="73"/>
      <c r="T518" s="73"/>
      <c r="U518" s="73"/>
      <c r="V518" s="73"/>
      <c r="W518" s="73"/>
      <c r="X518" s="73"/>
      <c r="Y518" s="73"/>
      <c r="Z518" s="73"/>
      <c r="AA518" s="73"/>
      <c r="AB518" s="73"/>
      <c r="AC518" s="73"/>
      <c r="AD518" s="47"/>
      <c r="AE518" s="47"/>
      <c r="AF518" s="73"/>
    </row>
    <row r="519" spans="17:32" x14ac:dyDescent="0.25">
      <c r="Q519" s="73"/>
      <c r="R519" s="73"/>
      <c r="S519" s="73"/>
      <c r="T519" s="73"/>
      <c r="U519" s="73"/>
      <c r="V519" s="73"/>
      <c r="W519" s="73"/>
      <c r="X519" s="73"/>
      <c r="Y519" s="73"/>
      <c r="Z519" s="73"/>
      <c r="AA519" s="73"/>
      <c r="AB519" s="73"/>
      <c r="AC519" s="73"/>
      <c r="AD519" s="47"/>
      <c r="AE519" s="47"/>
      <c r="AF519" s="73"/>
    </row>
    <row r="520" spans="17:32" x14ac:dyDescent="0.25">
      <c r="Q520" s="73"/>
      <c r="R520" s="73"/>
      <c r="S520" s="73"/>
      <c r="T520" s="73"/>
      <c r="U520" s="73"/>
      <c r="V520" s="73"/>
      <c r="W520" s="73"/>
      <c r="X520" s="73"/>
      <c r="Y520" s="73"/>
      <c r="Z520" s="73"/>
      <c r="AA520" s="73"/>
      <c r="AB520" s="73"/>
      <c r="AC520" s="73"/>
      <c r="AD520" s="47"/>
      <c r="AE520" s="47"/>
      <c r="AF520" s="73"/>
    </row>
    <row r="521" spans="17:32" x14ac:dyDescent="0.25">
      <c r="Q521" s="73"/>
      <c r="R521" s="73"/>
      <c r="S521" s="73"/>
      <c r="T521" s="73"/>
      <c r="U521" s="73"/>
      <c r="V521" s="73"/>
      <c r="W521" s="73"/>
      <c r="X521" s="73"/>
      <c r="Y521" s="73"/>
      <c r="Z521" s="73"/>
      <c r="AA521" s="73"/>
      <c r="AB521" s="73"/>
      <c r="AC521" s="73"/>
      <c r="AD521" s="47"/>
      <c r="AE521" s="47"/>
      <c r="AF521" s="73"/>
    </row>
    <row r="522" spans="17:32" x14ac:dyDescent="0.25">
      <c r="Q522" s="73"/>
      <c r="R522" s="73"/>
      <c r="S522" s="73"/>
      <c r="T522" s="73"/>
      <c r="U522" s="73"/>
      <c r="V522" s="73"/>
      <c r="W522" s="73"/>
      <c r="X522" s="73"/>
      <c r="Y522" s="73"/>
      <c r="Z522" s="73"/>
      <c r="AA522" s="73"/>
      <c r="AB522" s="73"/>
      <c r="AC522" s="73"/>
      <c r="AD522" s="47"/>
      <c r="AE522" s="47"/>
      <c r="AF522" s="73"/>
    </row>
    <row r="523" spans="17:32" x14ac:dyDescent="0.25">
      <c r="Q523" s="73"/>
      <c r="R523" s="73"/>
      <c r="S523" s="73"/>
      <c r="T523" s="73"/>
      <c r="U523" s="73"/>
      <c r="V523" s="73"/>
      <c r="W523" s="73"/>
      <c r="X523" s="73"/>
      <c r="Y523" s="73"/>
      <c r="Z523" s="73"/>
      <c r="AA523" s="73"/>
      <c r="AB523" s="73"/>
      <c r="AC523" s="73"/>
      <c r="AD523" s="47"/>
      <c r="AE523" s="47"/>
      <c r="AF523" s="73"/>
    </row>
    <row r="524" spans="17:32" x14ac:dyDescent="0.25">
      <c r="Q524" s="73"/>
      <c r="R524" s="73"/>
      <c r="S524" s="73"/>
      <c r="T524" s="73"/>
      <c r="U524" s="73"/>
      <c r="V524" s="73"/>
      <c r="W524" s="73"/>
      <c r="X524" s="73"/>
      <c r="Y524" s="73"/>
      <c r="Z524" s="73"/>
      <c r="AA524" s="73"/>
      <c r="AB524" s="73"/>
      <c r="AC524" s="73"/>
      <c r="AD524" s="47"/>
      <c r="AE524" s="47"/>
      <c r="AF524" s="73"/>
    </row>
    <row r="525" spans="17:32" x14ac:dyDescent="0.25">
      <c r="Q525" s="73"/>
      <c r="R525" s="73"/>
      <c r="S525" s="73"/>
      <c r="T525" s="73"/>
      <c r="U525" s="73"/>
      <c r="V525" s="73"/>
      <c r="W525" s="73"/>
      <c r="X525" s="73"/>
      <c r="Y525" s="73"/>
      <c r="Z525" s="73"/>
      <c r="AA525" s="73"/>
      <c r="AB525" s="73"/>
      <c r="AC525" s="73"/>
      <c r="AD525" s="47"/>
      <c r="AE525" s="47"/>
      <c r="AF525" s="73"/>
    </row>
    <row r="526" spans="17:32" x14ac:dyDescent="0.25">
      <c r="Q526" s="73"/>
      <c r="R526" s="73"/>
      <c r="S526" s="73"/>
      <c r="T526" s="73"/>
      <c r="U526" s="73"/>
      <c r="V526" s="73"/>
      <c r="W526" s="73"/>
      <c r="X526" s="73"/>
      <c r="Y526" s="73"/>
      <c r="Z526" s="73"/>
      <c r="AA526" s="73"/>
      <c r="AB526" s="73"/>
      <c r="AC526" s="73"/>
      <c r="AD526" s="47"/>
      <c r="AE526" s="47"/>
      <c r="AF526" s="73"/>
    </row>
    <row r="527" spans="17:32" x14ac:dyDescent="0.25">
      <c r="Q527" s="73"/>
      <c r="R527" s="73"/>
      <c r="S527" s="73"/>
      <c r="T527" s="73"/>
      <c r="U527" s="73"/>
      <c r="V527" s="73"/>
      <c r="W527" s="73"/>
      <c r="X527" s="73"/>
      <c r="Y527" s="73"/>
      <c r="Z527" s="73"/>
      <c r="AA527" s="73"/>
      <c r="AB527" s="73"/>
      <c r="AC527" s="73"/>
      <c r="AD527" s="47"/>
      <c r="AE527" s="47"/>
      <c r="AF527" s="73"/>
    </row>
    <row r="528" spans="17:32" x14ac:dyDescent="0.25">
      <c r="Q528" s="73"/>
      <c r="R528" s="73"/>
      <c r="S528" s="73"/>
      <c r="T528" s="73"/>
      <c r="U528" s="73"/>
      <c r="V528" s="73"/>
      <c r="W528" s="73"/>
      <c r="X528" s="73"/>
      <c r="Y528" s="73"/>
      <c r="Z528" s="73"/>
      <c r="AA528" s="73"/>
      <c r="AB528" s="73"/>
      <c r="AC528" s="73"/>
      <c r="AD528" s="47"/>
      <c r="AE528" s="47"/>
      <c r="AF528" s="73"/>
    </row>
    <row r="529" spans="17:32" x14ac:dyDescent="0.25">
      <c r="Q529" s="73"/>
      <c r="R529" s="73"/>
      <c r="S529" s="73"/>
      <c r="T529" s="73"/>
      <c r="U529" s="73"/>
      <c r="V529" s="73"/>
      <c r="W529" s="73"/>
      <c r="X529" s="73"/>
      <c r="Y529" s="73"/>
      <c r="Z529" s="73"/>
      <c r="AA529" s="73"/>
      <c r="AB529" s="73"/>
      <c r="AC529" s="73"/>
      <c r="AD529" s="47"/>
      <c r="AE529" s="47"/>
      <c r="AF529" s="73"/>
    </row>
    <row r="530" spans="17:32" x14ac:dyDescent="0.25">
      <c r="Q530" s="73"/>
      <c r="R530" s="73"/>
      <c r="S530" s="73"/>
      <c r="T530" s="73"/>
      <c r="U530" s="73"/>
      <c r="V530" s="73"/>
      <c r="W530" s="73"/>
      <c r="X530" s="73"/>
      <c r="Y530" s="73"/>
      <c r="Z530" s="73"/>
      <c r="AA530" s="73"/>
      <c r="AB530" s="73"/>
      <c r="AC530" s="73"/>
      <c r="AD530" s="47"/>
      <c r="AE530" s="47"/>
      <c r="AF530" s="73"/>
    </row>
    <row r="531" spans="17:32" x14ac:dyDescent="0.25">
      <c r="Q531" s="73"/>
      <c r="R531" s="73"/>
      <c r="S531" s="73"/>
      <c r="T531" s="73"/>
      <c r="U531" s="73"/>
      <c r="V531" s="73"/>
      <c r="W531" s="73"/>
      <c r="X531" s="73"/>
      <c r="Y531" s="73"/>
      <c r="Z531" s="73"/>
      <c r="AA531" s="73"/>
      <c r="AB531" s="73"/>
      <c r="AC531" s="73"/>
      <c r="AD531" s="47"/>
      <c r="AE531" s="47"/>
      <c r="AF531" s="73"/>
    </row>
    <row r="532" spans="17:32" x14ac:dyDescent="0.25">
      <c r="Q532" s="73"/>
      <c r="R532" s="73"/>
      <c r="S532" s="73"/>
      <c r="T532" s="73"/>
      <c r="U532" s="73"/>
      <c r="V532" s="73"/>
      <c r="W532" s="73"/>
      <c r="X532" s="73"/>
      <c r="Y532" s="73"/>
      <c r="Z532" s="73"/>
      <c r="AA532" s="73"/>
      <c r="AB532" s="73"/>
      <c r="AC532" s="73"/>
      <c r="AD532" s="47"/>
      <c r="AE532" s="47"/>
      <c r="AF532" s="73"/>
    </row>
    <row r="533" spans="17:32" x14ac:dyDescent="0.25">
      <c r="Q533" s="73"/>
      <c r="R533" s="73"/>
      <c r="S533" s="73"/>
      <c r="T533" s="73"/>
      <c r="U533" s="73"/>
      <c r="V533" s="73"/>
      <c r="W533" s="73"/>
      <c r="X533" s="73"/>
      <c r="Y533" s="73"/>
      <c r="Z533" s="73"/>
      <c r="AA533" s="73"/>
      <c r="AB533" s="73"/>
      <c r="AC533" s="73"/>
      <c r="AD533" s="47"/>
      <c r="AE533" s="47"/>
      <c r="AF533" s="73"/>
    </row>
    <row r="534" spans="17:32" x14ac:dyDescent="0.25">
      <c r="Q534" s="73"/>
      <c r="R534" s="73"/>
      <c r="S534" s="73"/>
      <c r="T534" s="73"/>
      <c r="U534" s="73"/>
      <c r="V534" s="73"/>
      <c r="W534" s="73"/>
      <c r="X534" s="73"/>
      <c r="Y534" s="73"/>
      <c r="Z534" s="73"/>
      <c r="AA534" s="73"/>
      <c r="AB534" s="73"/>
      <c r="AC534" s="73"/>
      <c r="AD534" s="47"/>
      <c r="AE534" s="47"/>
      <c r="AF534" s="73"/>
    </row>
    <row r="535" spans="17:32" x14ac:dyDescent="0.25">
      <c r="Q535" s="73"/>
      <c r="R535" s="73"/>
      <c r="S535" s="73"/>
      <c r="T535" s="73"/>
      <c r="U535" s="73"/>
      <c r="V535" s="73"/>
      <c r="W535" s="73"/>
      <c r="X535" s="73"/>
      <c r="Y535" s="73"/>
      <c r="Z535" s="73"/>
      <c r="AA535" s="73"/>
      <c r="AB535" s="73"/>
      <c r="AC535" s="73"/>
      <c r="AD535" s="47"/>
      <c r="AE535" s="47"/>
      <c r="AF535" s="73"/>
    </row>
    <row r="536" spans="17:32" x14ac:dyDescent="0.25">
      <c r="Q536" s="73"/>
      <c r="R536" s="73"/>
      <c r="S536" s="73"/>
      <c r="T536" s="73"/>
      <c r="U536" s="73"/>
      <c r="V536" s="73"/>
      <c r="W536" s="73"/>
      <c r="X536" s="73"/>
      <c r="Y536" s="73"/>
      <c r="Z536" s="73"/>
      <c r="AA536" s="73"/>
      <c r="AB536" s="73"/>
      <c r="AC536" s="73"/>
      <c r="AD536" s="47"/>
      <c r="AE536" s="47"/>
      <c r="AF536" s="73"/>
    </row>
    <row r="537" spans="17:32" x14ac:dyDescent="0.25">
      <c r="Q537" s="73"/>
      <c r="R537" s="73"/>
      <c r="S537" s="73"/>
      <c r="T537" s="73"/>
      <c r="U537" s="73"/>
      <c r="V537" s="73"/>
      <c r="W537" s="73"/>
      <c r="X537" s="73"/>
      <c r="Y537" s="73"/>
      <c r="Z537" s="73"/>
      <c r="AA537" s="73"/>
      <c r="AB537" s="73"/>
      <c r="AC537" s="73"/>
      <c r="AD537" s="47"/>
      <c r="AE537" s="47"/>
      <c r="AF537" s="73"/>
    </row>
    <row r="538" spans="17:32" x14ac:dyDescent="0.25">
      <c r="Q538" s="73"/>
      <c r="R538" s="73"/>
      <c r="S538" s="73"/>
      <c r="T538" s="73"/>
      <c r="U538" s="73"/>
      <c r="V538" s="73"/>
      <c r="W538" s="73"/>
      <c r="X538" s="73"/>
      <c r="Y538" s="73"/>
      <c r="Z538" s="73"/>
      <c r="AA538" s="73"/>
      <c r="AB538" s="73"/>
      <c r="AC538" s="73"/>
      <c r="AD538" s="47"/>
      <c r="AE538" s="47"/>
      <c r="AF538" s="73"/>
    </row>
    <row r="539" spans="17:32" x14ac:dyDescent="0.25">
      <c r="Q539" s="73"/>
      <c r="R539" s="73"/>
      <c r="S539" s="73"/>
      <c r="T539" s="73"/>
      <c r="U539" s="73"/>
      <c r="V539" s="73"/>
      <c r="W539" s="73"/>
      <c r="X539" s="73"/>
      <c r="Y539" s="73"/>
      <c r="Z539" s="73"/>
      <c r="AA539" s="73"/>
      <c r="AB539" s="73"/>
      <c r="AC539" s="73"/>
      <c r="AD539" s="47"/>
      <c r="AE539" s="47"/>
      <c r="AF539" s="73"/>
    </row>
    <row r="540" spans="17:32" x14ac:dyDescent="0.25">
      <c r="Q540" s="73"/>
      <c r="R540" s="73"/>
      <c r="S540" s="73"/>
      <c r="T540" s="73"/>
      <c r="U540" s="73"/>
      <c r="V540" s="73"/>
      <c r="W540" s="73"/>
      <c r="X540" s="73"/>
      <c r="Y540" s="73"/>
      <c r="Z540" s="73"/>
      <c r="AA540" s="73"/>
      <c r="AB540" s="73"/>
      <c r="AC540" s="73"/>
      <c r="AD540" s="47"/>
      <c r="AE540" s="47"/>
      <c r="AF540" s="73"/>
    </row>
    <row r="541" spans="17:32" x14ac:dyDescent="0.25">
      <c r="Q541" s="73"/>
      <c r="R541" s="73"/>
      <c r="S541" s="73"/>
      <c r="T541" s="73"/>
      <c r="U541" s="73"/>
      <c r="V541" s="73"/>
      <c r="W541" s="73"/>
      <c r="X541" s="73"/>
      <c r="Y541" s="73"/>
      <c r="Z541" s="73"/>
      <c r="AA541" s="73"/>
      <c r="AB541" s="73"/>
      <c r="AC541" s="73"/>
      <c r="AD541" s="47"/>
      <c r="AE541" s="47"/>
      <c r="AF541" s="73"/>
    </row>
    <row r="542" spans="17:32" x14ac:dyDescent="0.25">
      <c r="Q542" s="73"/>
      <c r="R542" s="73"/>
      <c r="S542" s="73"/>
      <c r="T542" s="73"/>
      <c r="U542" s="73"/>
      <c r="V542" s="73"/>
      <c r="W542" s="73"/>
      <c r="X542" s="73"/>
      <c r="Y542" s="73"/>
      <c r="Z542" s="73"/>
      <c r="AA542" s="73"/>
      <c r="AB542" s="73"/>
      <c r="AC542" s="73"/>
      <c r="AD542" s="47"/>
      <c r="AE542" s="47"/>
      <c r="AF542" s="73"/>
    </row>
    <row r="543" spans="17:32" x14ac:dyDescent="0.25">
      <c r="Q543" s="73"/>
      <c r="R543" s="73"/>
      <c r="S543" s="73"/>
      <c r="T543" s="73"/>
      <c r="U543" s="73"/>
      <c r="V543" s="73"/>
      <c r="W543" s="73"/>
      <c r="X543" s="73"/>
      <c r="Y543" s="73"/>
      <c r="Z543" s="73"/>
      <c r="AA543" s="73"/>
      <c r="AB543" s="73"/>
      <c r="AC543" s="73"/>
      <c r="AD543" s="47"/>
      <c r="AE543" s="47"/>
      <c r="AF543" s="73"/>
    </row>
    <row r="544" spans="17:32" x14ac:dyDescent="0.25">
      <c r="Q544" s="73"/>
      <c r="R544" s="73"/>
      <c r="S544" s="73"/>
      <c r="T544" s="73"/>
      <c r="U544" s="73"/>
      <c r="V544" s="73"/>
      <c r="W544" s="73"/>
      <c r="X544" s="73"/>
      <c r="Y544" s="73"/>
      <c r="Z544" s="73"/>
      <c r="AA544" s="73"/>
      <c r="AB544" s="73"/>
      <c r="AC544" s="73"/>
      <c r="AD544" s="47"/>
      <c r="AE544" s="47"/>
      <c r="AF544" s="73"/>
    </row>
    <row r="545" spans="17:32" x14ac:dyDescent="0.25">
      <c r="Q545" s="73"/>
      <c r="R545" s="73"/>
      <c r="S545" s="73"/>
      <c r="T545" s="73"/>
      <c r="U545" s="73"/>
      <c r="V545" s="73"/>
      <c r="W545" s="73"/>
      <c r="X545" s="73"/>
      <c r="Y545" s="73"/>
      <c r="Z545" s="73"/>
      <c r="AA545" s="73"/>
      <c r="AB545" s="73"/>
      <c r="AC545" s="73"/>
      <c r="AD545" s="47"/>
      <c r="AE545" s="47"/>
      <c r="AF545" s="73"/>
    </row>
    <row r="546" spans="17:32" x14ac:dyDescent="0.25">
      <c r="Q546" s="73"/>
      <c r="R546" s="73"/>
      <c r="S546" s="73"/>
      <c r="T546" s="73"/>
      <c r="U546" s="73"/>
      <c r="V546" s="73"/>
      <c r="W546" s="73"/>
      <c r="X546" s="73"/>
      <c r="Y546" s="73"/>
      <c r="Z546" s="73"/>
      <c r="AA546" s="73"/>
      <c r="AB546" s="73"/>
      <c r="AC546" s="73"/>
      <c r="AD546" s="47"/>
      <c r="AE546" s="47"/>
      <c r="AF546" s="73"/>
    </row>
    <row r="547" spans="17:32" x14ac:dyDescent="0.25">
      <c r="Q547" s="73"/>
      <c r="R547" s="73"/>
      <c r="S547" s="73"/>
      <c r="T547" s="73"/>
      <c r="U547" s="73"/>
      <c r="V547" s="73"/>
      <c r="W547" s="73"/>
      <c r="X547" s="73"/>
      <c r="Y547" s="73"/>
      <c r="Z547" s="73"/>
      <c r="AA547" s="73"/>
      <c r="AB547" s="73"/>
      <c r="AC547" s="73"/>
      <c r="AD547" s="47"/>
      <c r="AE547" s="47"/>
      <c r="AF547" s="73"/>
    </row>
    <row r="548" spans="17:32" x14ac:dyDescent="0.25">
      <c r="Q548" s="73"/>
      <c r="R548" s="73"/>
      <c r="S548" s="73"/>
      <c r="T548" s="73"/>
      <c r="U548" s="73"/>
      <c r="V548" s="73"/>
      <c r="W548" s="73"/>
      <c r="X548" s="73"/>
      <c r="Y548" s="73"/>
      <c r="Z548" s="73"/>
      <c r="AA548" s="73"/>
      <c r="AB548" s="73"/>
      <c r="AC548" s="73"/>
      <c r="AD548" s="47"/>
      <c r="AE548" s="47"/>
      <c r="AF548" s="73"/>
    </row>
    <row r="549" spans="17:32" x14ac:dyDescent="0.25">
      <c r="Q549" s="73"/>
      <c r="R549" s="73"/>
      <c r="S549" s="73"/>
      <c r="T549" s="73"/>
      <c r="U549" s="73"/>
      <c r="V549" s="73"/>
      <c r="W549" s="73"/>
      <c r="X549" s="73"/>
      <c r="Y549" s="73"/>
      <c r="Z549" s="73"/>
      <c r="AA549" s="73"/>
      <c r="AB549" s="73"/>
      <c r="AC549" s="73"/>
      <c r="AD549" s="47"/>
      <c r="AE549" s="47"/>
      <c r="AF549" s="73"/>
    </row>
    <row r="550" spans="17:32" x14ac:dyDescent="0.25">
      <c r="Q550" s="73"/>
      <c r="R550" s="73"/>
      <c r="S550" s="73"/>
      <c r="T550" s="73"/>
      <c r="U550" s="73"/>
      <c r="V550" s="73"/>
      <c r="W550" s="73"/>
      <c r="X550" s="73"/>
      <c r="Y550" s="73"/>
      <c r="Z550" s="73"/>
      <c r="AA550" s="73"/>
      <c r="AB550" s="73"/>
      <c r="AC550" s="73"/>
      <c r="AD550" s="47"/>
      <c r="AE550" s="47"/>
      <c r="AF550" s="73"/>
    </row>
    <row r="551" spans="17:32" x14ac:dyDescent="0.25">
      <c r="Q551" s="73"/>
      <c r="R551" s="73"/>
      <c r="S551" s="73"/>
      <c r="T551" s="73"/>
      <c r="U551" s="73"/>
      <c r="V551" s="73"/>
      <c r="W551" s="73"/>
      <c r="X551" s="73"/>
      <c r="Y551" s="73"/>
      <c r="Z551" s="73"/>
      <c r="AA551" s="73"/>
      <c r="AB551" s="73"/>
      <c r="AC551" s="73"/>
      <c r="AD551" s="47"/>
      <c r="AE551" s="47"/>
      <c r="AF551" s="73"/>
    </row>
    <row r="552" spans="17:32" x14ac:dyDescent="0.25">
      <c r="Q552" s="73"/>
      <c r="R552" s="73"/>
      <c r="S552" s="73"/>
      <c r="T552" s="73"/>
      <c r="U552" s="73"/>
      <c r="V552" s="73"/>
      <c r="W552" s="73"/>
      <c r="X552" s="73"/>
      <c r="Y552" s="73"/>
      <c r="Z552" s="73"/>
      <c r="AA552" s="73"/>
      <c r="AB552" s="73"/>
      <c r="AC552" s="73"/>
      <c r="AD552" s="47"/>
      <c r="AE552" s="47"/>
      <c r="AF552" s="73"/>
    </row>
    <row r="553" spans="17:32" x14ac:dyDescent="0.25">
      <c r="Q553" s="73"/>
      <c r="R553" s="73"/>
      <c r="S553" s="73"/>
      <c r="T553" s="73"/>
      <c r="U553" s="73"/>
      <c r="V553" s="73"/>
      <c r="W553" s="73"/>
      <c r="X553" s="73"/>
      <c r="Y553" s="73"/>
      <c r="Z553" s="73"/>
      <c r="AA553" s="73"/>
      <c r="AB553" s="73"/>
      <c r="AC553" s="73"/>
      <c r="AD553" s="47"/>
      <c r="AE553" s="47"/>
      <c r="AF553" s="73"/>
    </row>
    <row r="554" spans="17:32" x14ac:dyDescent="0.25">
      <c r="Q554" s="73"/>
      <c r="R554" s="73"/>
      <c r="S554" s="73"/>
      <c r="T554" s="73"/>
      <c r="U554" s="73"/>
      <c r="V554" s="73"/>
      <c r="W554" s="73"/>
      <c r="X554" s="73"/>
      <c r="Y554" s="73"/>
      <c r="Z554" s="73"/>
      <c r="AA554" s="73"/>
      <c r="AB554" s="73"/>
      <c r="AC554" s="73"/>
      <c r="AD554" s="47"/>
      <c r="AE554" s="47"/>
      <c r="AF554" s="73"/>
    </row>
    <row r="555" spans="17:32" x14ac:dyDescent="0.25">
      <c r="Q555" s="73"/>
      <c r="R555" s="73"/>
      <c r="S555" s="73"/>
      <c r="T555" s="73"/>
      <c r="U555" s="73"/>
      <c r="V555" s="73"/>
      <c r="W555" s="73"/>
      <c r="X555" s="73"/>
      <c r="Y555" s="73"/>
      <c r="Z555" s="73"/>
      <c r="AA555" s="73"/>
      <c r="AB555" s="73"/>
      <c r="AC555" s="73"/>
      <c r="AD555" s="47"/>
      <c r="AE555" s="47"/>
      <c r="AF555" s="73"/>
    </row>
    <row r="556" spans="17:32" x14ac:dyDescent="0.25">
      <c r="Q556" s="73"/>
      <c r="R556" s="73"/>
      <c r="S556" s="73"/>
      <c r="T556" s="73"/>
      <c r="U556" s="73"/>
      <c r="V556" s="73"/>
      <c r="W556" s="73"/>
      <c r="X556" s="73"/>
      <c r="Y556" s="73"/>
      <c r="Z556" s="73"/>
      <c r="AA556" s="73"/>
      <c r="AB556" s="73"/>
      <c r="AC556" s="73"/>
      <c r="AD556" s="47"/>
      <c r="AE556" s="47"/>
      <c r="AF556" s="73"/>
    </row>
    <row r="557" spans="17:32" x14ac:dyDescent="0.25">
      <c r="Q557" s="73"/>
      <c r="R557" s="73"/>
      <c r="S557" s="73"/>
      <c r="T557" s="73"/>
      <c r="U557" s="73"/>
      <c r="V557" s="73"/>
      <c r="W557" s="73"/>
      <c r="X557" s="73"/>
      <c r="Y557" s="73"/>
      <c r="Z557" s="73"/>
      <c r="AA557" s="73"/>
      <c r="AB557" s="73"/>
      <c r="AC557" s="73"/>
      <c r="AD557" s="47"/>
      <c r="AE557" s="47"/>
      <c r="AF557" s="73"/>
    </row>
    <row r="558" spans="17:32" x14ac:dyDescent="0.25">
      <c r="Q558" s="73"/>
      <c r="R558" s="73"/>
      <c r="S558" s="73"/>
      <c r="T558" s="73"/>
      <c r="U558" s="73"/>
      <c r="V558" s="73"/>
      <c r="W558" s="73"/>
      <c r="X558" s="73"/>
      <c r="Y558" s="73"/>
      <c r="Z558" s="73"/>
      <c r="AA558" s="73"/>
      <c r="AB558" s="73"/>
      <c r="AC558" s="73"/>
      <c r="AD558" s="47"/>
      <c r="AE558" s="47"/>
      <c r="AF558" s="73"/>
    </row>
    <row r="559" spans="17:32" x14ac:dyDescent="0.25">
      <c r="Q559" s="73"/>
      <c r="R559" s="73"/>
      <c r="S559" s="73"/>
      <c r="T559" s="73"/>
      <c r="U559" s="73"/>
      <c r="V559" s="73"/>
      <c r="W559" s="73"/>
      <c r="X559" s="73"/>
      <c r="Y559" s="73"/>
      <c r="Z559" s="73"/>
      <c r="AA559" s="73"/>
      <c r="AB559" s="73"/>
      <c r="AC559" s="73"/>
      <c r="AD559" s="47"/>
      <c r="AE559" s="47"/>
      <c r="AF559" s="73"/>
    </row>
    <row r="560" spans="17:32" x14ac:dyDescent="0.25">
      <c r="Q560" s="73"/>
      <c r="R560" s="73"/>
      <c r="S560" s="73"/>
      <c r="T560" s="73"/>
      <c r="U560" s="73"/>
      <c r="V560" s="73"/>
      <c r="W560" s="73"/>
      <c r="X560" s="73"/>
      <c r="Y560" s="73"/>
      <c r="Z560" s="73"/>
      <c r="AA560" s="73"/>
      <c r="AB560" s="73"/>
      <c r="AC560" s="73"/>
      <c r="AD560" s="47"/>
      <c r="AE560" s="47"/>
      <c r="AF560" s="73"/>
    </row>
    <row r="561" spans="17:32" x14ac:dyDescent="0.25">
      <c r="Q561" s="73"/>
      <c r="R561" s="73"/>
      <c r="S561" s="73"/>
      <c r="T561" s="73"/>
      <c r="U561" s="73"/>
      <c r="V561" s="73"/>
      <c r="W561" s="73"/>
      <c r="X561" s="73"/>
      <c r="Y561" s="73"/>
      <c r="Z561" s="73"/>
      <c r="AA561" s="73"/>
      <c r="AB561" s="73"/>
      <c r="AC561" s="73"/>
      <c r="AD561" s="47"/>
      <c r="AE561" s="47"/>
      <c r="AF561" s="73"/>
    </row>
    <row r="562" spans="17:32" x14ac:dyDescent="0.25">
      <c r="Q562" s="73"/>
      <c r="R562" s="73"/>
      <c r="S562" s="73"/>
      <c r="T562" s="73"/>
      <c r="U562" s="73"/>
      <c r="V562" s="73"/>
      <c r="W562" s="73"/>
      <c r="X562" s="73"/>
      <c r="Y562" s="73"/>
      <c r="Z562" s="73"/>
      <c r="AA562" s="73"/>
      <c r="AB562" s="73"/>
      <c r="AC562" s="73"/>
      <c r="AD562" s="47"/>
      <c r="AE562" s="47"/>
      <c r="AF562" s="73"/>
    </row>
    <row r="563" spans="17:32" x14ac:dyDescent="0.25">
      <c r="Q563" s="73"/>
      <c r="R563" s="73"/>
      <c r="S563" s="73"/>
      <c r="T563" s="73"/>
      <c r="U563" s="73"/>
      <c r="V563" s="73"/>
      <c r="W563" s="73"/>
      <c r="X563" s="73"/>
      <c r="Y563" s="73"/>
      <c r="Z563" s="73"/>
      <c r="AA563" s="73"/>
      <c r="AB563" s="73"/>
      <c r="AC563" s="73"/>
      <c r="AD563" s="47"/>
      <c r="AE563" s="47"/>
      <c r="AF563" s="73"/>
    </row>
    <row r="564" spans="17:32" x14ac:dyDescent="0.25">
      <c r="Q564" s="73"/>
      <c r="R564" s="73"/>
      <c r="S564" s="73"/>
      <c r="T564" s="73"/>
      <c r="U564" s="73"/>
      <c r="V564" s="73"/>
      <c r="W564" s="73"/>
      <c r="X564" s="73"/>
      <c r="Y564" s="73"/>
      <c r="Z564" s="73"/>
      <c r="AA564" s="73"/>
      <c r="AB564" s="73"/>
      <c r="AC564" s="73"/>
      <c r="AD564" s="47"/>
      <c r="AE564" s="47"/>
      <c r="AF564" s="73"/>
    </row>
    <row r="565" spans="17:32" x14ac:dyDescent="0.25">
      <c r="Q565" s="73"/>
      <c r="R565" s="73"/>
      <c r="S565" s="73"/>
      <c r="T565" s="73"/>
      <c r="U565" s="73"/>
      <c r="V565" s="73"/>
      <c r="W565" s="73"/>
      <c r="X565" s="73"/>
      <c r="Y565" s="73"/>
      <c r="Z565" s="73"/>
      <c r="AA565" s="73"/>
      <c r="AB565" s="73"/>
      <c r="AC565" s="73"/>
      <c r="AD565" s="47"/>
      <c r="AE565" s="47"/>
      <c r="AF565" s="73"/>
    </row>
    <row r="566" spans="17:32" x14ac:dyDescent="0.25">
      <c r="Q566" s="73"/>
      <c r="R566" s="73"/>
      <c r="S566" s="73"/>
      <c r="T566" s="73"/>
      <c r="U566" s="73"/>
      <c r="V566" s="73"/>
      <c r="W566" s="73"/>
      <c r="X566" s="73"/>
      <c r="Y566" s="73"/>
      <c r="Z566" s="73"/>
      <c r="AA566" s="73"/>
      <c r="AB566" s="73"/>
      <c r="AC566" s="73"/>
      <c r="AD566" s="47"/>
      <c r="AE566" s="47"/>
      <c r="AF566" s="73"/>
    </row>
    <row r="567" spans="17:32" x14ac:dyDescent="0.25">
      <c r="Q567" s="73"/>
      <c r="R567" s="73"/>
      <c r="S567" s="73"/>
      <c r="T567" s="73"/>
      <c r="U567" s="73"/>
      <c r="V567" s="73"/>
      <c r="W567" s="73"/>
      <c r="X567" s="73"/>
      <c r="Y567" s="73"/>
      <c r="Z567" s="73"/>
      <c r="AA567" s="73"/>
      <c r="AB567" s="73"/>
      <c r="AC567" s="73"/>
      <c r="AD567" s="47"/>
      <c r="AE567" s="47"/>
      <c r="AF567" s="73"/>
    </row>
    <row r="568" spans="17:32" x14ac:dyDescent="0.25">
      <c r="Q568" s="73"/>
      <c r="R568" s="73"/>
      <c r="S568" s="73"/>
      <c r="T568" s="73"/>
      <c r="U568" s="73"/>
      <c r="V568" s="73"/>
      <c r="W568" s="73"/>
      <c r="X568" s="73"/>
      <c r="Y568" s="73"/>
      <c r="Z568" s="73"/>
      <c r="AA568" s="73"/>
      <c r="AB568" s="73"/>
      <c r="AC568" s="73"/>
      <c r="AD568" s="47"/>
      <c r="AE568" s="47"/>
      <c r="AF568" s="73"/>
    </row>
    <row r="569" spans="17:32" x14ac:dyDescent="0.25">
      <c r="Q569" s="73"/>
      <c r="R569" s="73"/>
      <c r="S569" s="73"/>
      <c r="T569" s="73"/>
      <c r="U569" s="73"/>
      <c r="V569" s="73"/>
      <c r="W569" s="73"/>
      <c r="X569" s="73"/>
      <c r="Y569" s="73"/>
      <c r="Z569" s="73"/>
      <c r="AA569" s="73"/>
      <c r="AB569" s="73"/>
      <c r="AC569" s="73"/>
      <c r="AD569" s="47"/>
      <c r="AE569" s="47"/>
      <c r="AF569" s="73"/>
    </row>
    <row r="570" spans="17:32" x14ac:dyDescent="0.25">
      <c r="Q570" s="73"/>
      <c r="R570" s="73"/>
      <c r="S570" s="73"/>
      <c r="T570" s="73"/>
      <c r="U570" s="73"/>
      <c r="V570" s="73"/>
      <c r="W570" s="73"/>
      <c r="X570" s="73"/>
      <c r="Y570" s="73"/>
      <c r="Z570" s="73"/>
      <c r="AA570" s="73"/>
      <c r="AB570" s="73"/>
      <c r="AC570" s="73"/>
      <c r="AD570" s="47"/>
      <c r="AE570" s="47"/>
      <c r="AF570" s="73"/>
    </row>
    <row r="571" spans="17:32" x14ac:dyDescent="0.25">
      <c r="Q571" s="73"/>
      <c r="R571" s="73"/>
      <c r="S571" s="73"/>
      <c r="T571" s="73"/>
      <c r="U571" s="73"/>
      <c r="V571" s="73"/>
      <c r="W571" s="73"/>
      <c r="X571" s="73"/>
      <c r="Y571" s="73"/>
      <c r="Z571" s="73"/>
      <c r="AA571" s="73"/>
      <c r="AB571" s="73"/>
      <c r="AC571" s="73"/>
      <c r="AD571" s="47"/>
      <c r="AE571" s="47"/>
      <c r="AF571" s="73"/>
    </row>
    <row r="572" spans="17:32" x14ac:dyDescent="0.25">
      <c r="Q572" s="73"/>
      <c r="R572" s="73"/>
      <c r="S572" s="73"/>
      <c r="T572" s="73"/>
      <c r="U572" s="73"/>
      <c r="V572" s="73"/>
      <c r="W572" s="73"/>
      <c r="X572" s="73"/>
      <c r="Y572" s="73"/>
      <c r="Z572" s="73"/>
      <c r="AA572" s="73"/>
      <c r="AB572" s="73"/>
      <c r="AC572" s="73"/>
      <c r="AD572" s="47"/>
      <c r="AE572" s="47"/>
      <c r="AF572" s="73"/>
    </row>
    <row r="573" spans="17:32" x14ac:dyDescent="0.25">
      <c r="Q573" s="73"/>
      <c r="R573" s="73"/>
      <c r="S573" s="73"/>
      <c r="T573" s="73"/>
      <c r="U573" s="73"/>
      <c r="V573" s="73"/>
      <c r="W573" s="73"/>
      <c r="X573" s="73"/>
      <c r="Y573" s="73"/>
      <c r="Z573" s="73"/>
      <c r="AA573" s="73"/>
      <c r="AB573" s="73"/>
      <c r="AC573" s="73"/>
      <c r="AD573" s="47"/>
      <c r="AE573" s="47"/>
      <c r="AF573" s="73"/>
    </row>
    <row r="574" spans="17:32" x14ac:dyDescent="0.25">
      <c r="Q574" s="73"/>
      <c r="R574" s="73"/>
      <c r="S574" s="73"/>
      <c r="T574" s="73"/>
      <c r="U574" s="73"/>
      <c r="V574" s="73"/>
      <c r="W574" s="73"/>
      <c r="X574" s="73"/>
      <c r="Y574" s="73"/>
      <c r="Z574" s="73"/>
      <c r="AA574" s="73"/>
      <c r="AB574" s="73"/>
      <c r="AC574" s="73"/>
      <c r="AD574" s="47"/>
      <c r="AE574" s="47"/>
      <c r="AF574" s="73"/>
    </row>
    <row r="575" spans="17:32" x14ac:dyDescent="0.25">
      <c r="Q575" s="73"/>
      <c r="R575" s="73"/>
      <c r="S575" s="73"/>
      <c r="T575" s="73"/>
      <c r="U575" s="73"/>
      <c r="V575" s="73"/>
      <c r="W575" s="73"/>
      <c r="X575" s="73"/>
      <c r="Y575" s="73"/>
      <c r="Z575" s="73"/>
      <c r="AA575" s="73"/>
      <c r="AB575" s="73"/>
      <c r="AC575" s="73"/>
      <c r="AD575" s="47"/>
      <c r="AE575" s="47"/>
      <c r="AF575" s="73"/>
    </row>
    <row r="576" spans="17:32" x14ac:dyDescent="0.25">
      <c r="Q576" s="73"/>
      <c r="R576" s="73"/>
      <c r="S576" s="73"/>
      <c r="T576" s="73"/>
      <c r="U576" s="73"/>
      <c r="V576" s="73"/>
      <c r="W576" s="73"/>
      <c r="X576" s="73"/>
      <c r="Y576" s="73"/>
      <c r="Z576" s="73"/>
      <c r="AA576" s="73"/>
      <c r="AB576" s="73"/>
      <c r="AC576" s="73"/>
      <c r="AD576" s="47"/>
      <c r="AE576" s="47"/>
      <c r="AF576" s="73"/>
    </row>
    <row r="577" spans="17:32" x14ac:dyDescent="0.25">
      <c r="Q577" s="73"/>
      <c r="R577" s="73"/>
      <c r="S577" s="73"/>
      <c r="T577" s="73"/>
      <c r="U577" s="73"/>
      <c r="V577" s="73"/>
      <c r="W577" s="73"/>
      <c r="X577" s="73"/>
      <c r="Y577" s="73"/>
      <c r="Z577" s="73"/>
      <c r="AA577" s="73"/>
      <c r="AB577" s="73"/>
      <c r="AC577" s="73"/>
      <c r="AD577" s="47"/>
      <c r="AE577" s="47"/>
      <c r="AF577" s="73"/>
    </row>
    <row r="578" spans="17:32" x14ac:dyDescent="0.25">
      <c r="Q578" s="73"/>
      <c r="R578" s="73"/>
      <c r="S578" s="73"/>
      <c r="T578" s="73"/>
      <c r="U578" s="73"/>
      <c r="V578" s="73"/>
      <c r="W578" s="73"/>
      <c r="X578" s="73"/>
      <c r="Y578" s="73"/>
      <c r="Z578" s="73"/>
      <c r="AA578" s="73"/>
      <c r="AB578" s="73"/>
      <c r="AC578" s="73"/>
      <c r="AD578" s="47"/>
      <c r="AE578" s="47"/>
      <c r="AF578" s="73"/>
    </row>
    <row r="579" spans="17:32" x14ac:dyDescent="0.25">
      <c r="Q579" s="73"/>
      <c r="R579" s="73"/>
      <c r="S579" s="73"/>
      <c r="T579" s="73"/>
      <c r="U579" s="73"/>
      <c r="V579" s="73"/>
      <c r="W579" s="73"/>
      <c r="X579" s="73"/>
      <c r="Y579" s="73"/>
      <c r="Z579" s="73"/>
      <c r="AA579" s="73"/>
      <c r="AB579" s="73"/>
      <c r="AC579" s="73"/>
      <c r="AD579" s="47"/>
      <c r="AE579" s="47"/>
      <c r="AF579" s="73"/>
    </row>
    <row r="580" spans="17:32" x14ac:dyDescent="0.25">
      <c r="Q580" s="73"/>
      <c r="R580" s="73"/>
      <c r="S580" s="73"/>
      <c r="T580" s="73"/>
      <c r="U580" s="73"/>
      <c r="V580" s="73"/>
      <c r="W580" s="73"/>
      <c r="X580" s="73"/>
      <c r="Y580" s="73"/>
      <c r="Z580" s="73"/>
      <c r="AA580" s="73"/>
      <c r="AB580" s="73"/>
      <c r="AC580" s="73"/>
      <c r="AD580" s="47"/>
      <c r="AE580" s="47"/>
      <c r="AF580" s="73"/>
    </row>
    <row r="581" spans="17:32" x14ac:dyDescent="0.25">
      <c r="Q581" s="73"/>
      <c r="R581" s="73"/>
      <c r="S581" s="73"/>
      <c r="T581" s="73"/>
      <c r="U581" s="73"/>
      <c r="V581" s="73"/>
      <c r="W581" s="73"/>
      <c r="X581" s="73"/>
      <c r="Y581" s="73"/>
      <c r="Z581" s="73"/>
      <c r="AA581" s="73"/>
      <c r="AB581" s="73"/>
      <c r="AC581" s="73"/>
      <c r="AD581" s="47"/>
      <c r="AE581" s="47"/>
      <c r="AF581" s="73"/>
    </row>
    <row r="582" spans="17:32" x14ac:dyDescent="0.25">
      <c r="Q582" s="73"/>
      <c r="R582" s="73"/>
      <c r="S582" s="73"/>
      <c r="T582" s="73"/>
      <c r="U582" s="73"/>
      <c r="V582" s="73"/>
      <c r="W582" s="73"/>
      <c r="X582" s="73"/>
      <c r="Y582" s="73"/>
      <c r="Z582" s="73"/>
      <c r="AA582" s="73"/>
      <c r="AB582" s="73"/>
      <c r="AC582" s="73"/>
      <c r="AD582" s="47"/>
      <c r="AE582" s="47"/>
      <c r="AF582" s="73"/>
    </row>
    <row r="583" spans="17:32" x14ac:dyDescent="0.25">
      <c r="Q583" s="73"/>
      <c r="R583" s="73"/>
      <c r="S583" s="73"/>
      <c r="T583" s="73"/>
      <c r="U583" s="73"/>
      <c r="V583" s="73"/>
      <c r="W583" s="73"/>
      <c r="X583" s="73"/>
      <c r="Y583" s="73"/>
      <c r="Z583" s="73"/>
      <c r="AA583" s="73"/>
      <c r="AB583" s="73"/>
      <c r="AC583" s="73"/>
      <c r="AD583" s="47"/>
      <c r="AE583" s="47"/>
      <c r="AF583" s="73"/>
    </row>
    <row r="584" spans="17:32" x14ac:dyDescent="0.25">
      <c r="Q584" s="73"/>
      <c r="R584" s="73"/>
      <c r="S584" s="73"/>
      <c r="T584" s="73"/>
      <c r="U584" s="73"/>
      <c r="V584" s="73"/>
      <c r="W584" s="73"/>
      <c r="X584" s="73"/>
      <c r="Y584" s="73"/>
      <c r="Z584" s="73"/>
      <c r="AA584" s="73"/>
      <c r="AB584" s="73"/>
      <c r="AC584" s="73"/>
      <c r="AD584" s="47"/>
      <c r="AE584" s="47"/>
      <c r="AF584" s="73"/>
    </row>
    <row r="585" spans="17:32" x14ac:dyDescent="0.25">
      <c r="Q585" s="73"/>
      <c r="R585" s="73"/>
      <c r="S585" s="73"/>
      <c r="T585" s="73"/>
      <c r="U585" s="73"/>
      <c r="V585" s="73"/>
      <c r="W585" s="73"/>
      <c r="X585" s="73"/>
      <c r="Y585" s="73"/>
      <c r="Z585" s="73"/>
      <c r="AA585" s="73"/>
      <c r="AB585" s="73"/>
      <c r="AC585" s="73"/>
      <c r="AD585" s="47"/>
      <c r="AE585" s="47"/>
      <c r="AF585" s="73"/>
    </row>
    <row r="586" spans="17:32" x14ac:dyDescent="0.25">
      <c r="Q586" s="73"/>
      <c r="R586" s="73"/>
      <c r="S586" s="73"/>
      <c r="T586" s="73"/>
      <c r="U586" s="73"/>
      <c r="V586" s="73"/>
      <c r="W586" s="73"/>
      <c r="X586" s="73"/>
      <c r="Y586" s="73"/>
      <c r="Z586" s="73"/>
      <c r="AA586" s="73"/>
      <c r="AB586" s="73"/>
      <c r="AC586" s="73"/>
      <c r="AD586" s="47"/>
      <c r="AE586" s="47"/>
      <c r="AF586" s="73"/>
    </row>
    <row r="587" spans="17:32" x14ac:dyDescent="0.25">
      <c r="Q587" s="73"/>
      <c r="R587" s="73"/>
      <c r="S587" s="73"/>
      <c r="T587" s="73"/>
      <c r="U587" s="73"/>
      <c r="V587" s="73"/>
      <c r="W587" s="73"/>
      <c r="X587" s="73"/>
      <c r="Y587" s="73"/>
      <c r="Z587" s="73"/>
      <c r="AA587" s="73"/>
      <c r="AB587" s="73"/>
      <c r="AC587" s="73"/>
      <c r="AD587" s="47"/>
      <c r="AE587" s="47"/>
      <c r="AF587" s="73"/>
    </row>
    <row r="588" spans="17:32" x14ac:dyDescent="0.25">
      <c r="Q588" s="73"/>
      <c r="R588" s="73"/>
      <c r="S588" s="73"/>
      <c r="T588" s="73"/>
      <c r="U588" s="73"/>
      <c r="V588" s="73"/>
      <c r="W588" s="73"/>
      <c r="X588" s="73"/>
      <c r="Y588" s="73"/>
      <c r="Z588" s="73"/>
      <c r="AA588" s="73"/>
      <c r="AB588" s="73"/>
      <c r="AC588" s="73"/>
      <c r="AD588" s="47"/>
      <c r="AE588" s="47"/>
      <c r="AF588" s="73"/>
    </row>
    <row r="589" spans="17:32" x14ac:dyDescent="0.25">
      <c r="Q589" s="73"/>
      <c r="R589" s="73"/>
      <c r="S589" s="73"/>
      <c r="T589" s="73"/>
      <c r="U589" s="73"/>
      <c r="V589" s="73"/>
      <c r="W589" s="73"/>
      <c r="X589" s="73"/>
      <c r="Y589" s="73"/>
      <c r="Z589" s="73"/>
      <c r="AA589" s="73"/>
      <c r="AB589" s="73"/>
      <c r="AC589" s="73"/>
      <c r="AD589" s="47"/>
      <c r="AE589" s="47"/>
      <c r="AF589" s="73"/>
    </row>
    <row r="590" spans="17:32" x14ac:dyDescent="0.25">
      <c r="Q590" s="73"/>
      <c r="R590" s="73"/>
      <c r="S590" s="73"/>
      <c r="T590" s="73"/>
      <c r="U590" s="73"/>
      <c r="V590" s="73"/>
      <c r="W590" s="73"/>
      <c r="X590" s="73"/>
      <c r="Y590" s="73"/>
      <c r="Z590" s="73"/>
      <c r="AA590" s="73"/>
      <c r="AB590" s="73"/>
      <c r="AC590" s="73"/>
      <c r="AD590" s="47"/>
      <c r="AE590" s="47"/>
      <c r="AF590" s="73"/>
    </row>
    <row r="591" spans="17:32" x14ac:dyDescent="0.25">
      <c r="Q591" s="73"/>
      <c r="R591" s="73"/>
      <c r="S591" s="73"/>
      <c r="T591" s="73"/>
      <c r="U591" s="73"/>
      <c r="V591" s="73"/>
      <c r="W591" s="73"/>
      <c r="X591" s="73"/>
      <c r="Y591" s="73"/>
      <c r="Z591" s="73"/>
      <c r="AA591" s="73"/>
      <c r="AB591" s="73"/>
      <c r="AC591" s="73"/>
      <c r="AD591" s="47"/>
      <c r="AE591" s="47"/>
      <c r="AF591" s="73"/>
    </row>
    <row r="592" spans="17:32" x14ac:dyDescent="0.25">
      <c r="Q592" s="73"/>
      <c r="R592" s="73"/>
      <c r="S592" s="73"/>
      <c r="T592" s="73"/>
      <c r="U592" s="73"/>
      <c r="V592" s="73"/>
      <c r="W592" s="73"/>
      <c r="X592" s="73"/>
      <c r="Y592" s="73"/>
      <c r="Z592" s="73"/>
      <c r="AA592" s="73"/>
      <c r="AB592" s="73"/>
      <c r="AC592" s="73"/>
      <c r="AD592" s="47"/>
      <c r="AE592" s="47"/>
      <c r="AF592" s="73"/>
    </row>
    <row r="593" spans="17:32" x14ac:dyDescent="0.25">
      <c r="Q593" s="73"/>
      <c r="R593" s="73"/>
      <c r="S593" s="73"/>
      <c r="T593" s="73"/>
      <c r="U593" s="73"/>
      <c r="V593" s="73"/>
      <c r="W593" s="73"/>
      <c r="X593" s="73"/>
      <c r="Y593" s="73"/>
      <c r="Z593" s="73"/>
      <c r="AA593" s="73"/>
      <c r="AB593" s="73"/>
      <c r="AC593" s="73"/>
      <c r="AD593" s="47"/>
      <c r="AE593" s="47"/>
      <c r="AF593" s="73"/>
    </row>
    <row r="594" spans="17:32" x14ac:dyDescent="0.25">
      <c r="Q594" s="73"/>
      <c r="R594" s="73"/>
      <c r="S594" s="73"/>
      <c r="T594" s="73"/>
      <c r="U594" s="73"/>
      <c r="V594" s="73"/>
      <c r="W594" s="73"/>
      <c r="X594" s="73"/>
      <c r="Y594" s="73"/>
      <c r="Z594" s="73"/>
      <c r="AA594" s="73"/>
      <c r="AB594" s="73"/>
      <c r="AC594" s="73"/>
      <c r="AD594" s="47"/>
      <c r="AE594" s="47"/>
      <c r="AF594" s="73"/>
    </row>
    <row r="595" spans="17:32" x14ac:dyDescent="0.25">
      <c r="Q595" s="73"/>
      <c r="R595" s="73"/>
      <c r="S595" s="73"/>
      <c r="T595" s="73"/>
      <c r="U595" s="73"/>
      <c r="V595" s="73"/>
      <c r="W595" s="73"/>
      <c r="X595" s="73"/>
      <c r="Y595" s="73"/>
      <c r="Z595" s="73"/>
      <c r="AA595" s="73"/>
      <c r="AB595" s="73"/>
      <c r="AC595" s="73"/>
      <c r="AD595" s="47"/>
      <c r="AE595" s="47"/>
      <c r="AF595" s="73"/>
    </row>
    <row r="596" spans="17:32" x14ac:dyDescent="0.25">
      <c r="Q596" s="73"/>
      <c r="R596" s="73"/>
      <c r="S596" s="73"/>
      <c r="T596" s="73"/>
      <c r="U596" s="73"/>
      <c r="V596" s="73"/>
      <c r="W596" s="73"/>
      <c r="X596" s="73"/>
      <c r="Y596" s="73"/>
      <c r="Z596" s="73"/>
      <c r="AA596" s="73"/>
      <c r="AB596" s="73"/>
      <c r="AC596" s="73"/>
      <c r="AD596" s="47"/>
      <c r="AE596" s="47"/>
      <c r="AF596" s="73"/>
    </row>
    <row r="597" spans="17:32" x14ac:dyDescent="0.25">
      <c r="Q597" s="73"/>
      <c r="R597" s="73"/>
      <c r="S597" s="73"/>
      <c r="T597" s="73"/>
      <c r="U597" s="73"/>
      <c r="V597" s="73"/>
      <c r="W597" s="73"/>
      <c r="X597" s="73"/>
      <c r="Y597" s="73"/>
      <c r="Z597" s="73"/>
      <c r="AA597" s="73"/>
      <c r="AB597" s="73"/>
      <c r="AC597" s="73"/>
      <c r="AD597" s="47"/>
      <c r="AE597" s="47"/>
      <c r="AF597" s="73"/>
    </row>
    <row r="598" spans="17:32" x14ac:dyDescent="0.25">
      <c r="Q598" s="73"/>
      <c r="R598" s="73"/>
      <c r="S598" s="73"/>
      <c r="T598" s="73"/>
      <c r="U598" s="73"/>
      <c r="V598" s="73"/>
      <c r="W598" s="73"/>
      <c r="X598" s="73"/>
      <c r="Y598" s="73"/>
      <c r="Z598" s="73"/>
      <c r="AA598" s="73"/>
      <c r="AB598" s="73"/>
      <c r="AC598" s="73"/>
      <c r="AD598" s="47"/>
      <c r="AE598" s="47"/>
      <c r="AF598" s="73"/>
    </row>
    <row r="599" spans="17:32" x14ac:dyDescent="0.25">
      <c r="Q599" s="73"/>
      <c r="R599" s="73"/>
      <c r="S599" s="73"/>
      <c r="T599" s="73"/>
      <c r="U599" s="73"/>
      <c r="V599" s="73"/>
      <c r="W599" s="73"/>
      <c r="X599" s="73"/>
      <c r="Y599" s="73"/>
      <c r="Z599" s="73"/>
      <c r="AA599" s="73"/>
      <c r="AB599" s="73"/>
      <c r="AC599" s="73"/>
      <c r="AD599" s="47"/>
      <c r="AE599" s="47"/>
      <c r="AF599" s="73"/>
    </row>
    <row r="600" spans="17:32" x14ac:dyDescent="0.25">
      <c r="Q600" s="73"/>
      <c r="R600" s="73"/>
      <c r="S600" s="73"/>
      <c r="T600" s="73"/>
      <c r="U600" s="73"/>
      <c r="V600" s="73"/>
      <c r="W600" s="73"/>
      <c r="X600" s="73"/>
      <c r="Y600" s="73"/>
      <c r="Z600" s="73"/>
      <c r="AA600" s="73"/>
      <c r="AB600" s="73"/>
      <c r="AC600" s="73"/>
      <c r="AD600" s="47"/>
      <c r="AE600" s="47"/>
      <c r="AF600" s="73"/>
    </row>
    <row r="601" spans="17:32" x14ac:dyDescent="0.25">
      <c r="Q601" s="73"/>
      <c r="R601" s="73"/>
      <c r="S601" s="73"/>
      <c r="T601" s="73"/>
      <c r="U601" s="73"/>
      <c r="V601" s="73"/>
      <c r="W601" s="73"/>
      <c r="X601" s="73"/>
      <c r="Y601" s="73"/>
      <c r="Z601" s="73"/>
      <c r="AA601" s="73"/>
      <c r="AB601" s="73"/>
      <c r="AC601" s="73"/>
      <c r="AD601" s="47"/>
      <c r="AE601" s="47"/>
      <c r="AF601" s="73"/>
    </row>
    <row r="602" spans="17:32" x14ac:dyDescent="0.25">
      <c r="Q602" s="73"/>
      <c r="R602" s="73"/>
      <c r="S602" s="73"/>
      <c r="T602" s="73"/>
      <c r="U602" s="73"/>
      <c r="V602" s="73"/>
      <c r="W602" s="73"/>
      <c r="X602" s="73"/>
      <c r="Y602" s="73"/>
      <c r="Z602" s="73"/>
      <c r="AA602" s="73"/>
      <c r="AB602" s="73"/>
      <c r="AC602" s="73"/>
      <c r="AD602" s="47"/>
      <c r="AE602" s="47"/>
      <c r="AF602" s="73"/>
    </row>
    <row r="603" spans="17:32" x14ac:dyDescent="0.25">
      <c r="Q603" s="73"/>
      <c r="R603" s="73"/>
      <c r="S603" s="73"/>
      <c r="T603" s="73"/>
      <c r="U603" s="73"/>
      <c r="V603" s="73"/>
      <c r="W603" s="73"/>
      <c r="X603" s="73"/>
      <c r="Y603" s="73"/>
      <c r="Z603" s="73"/>
      <c r="AA603" s="73"/>
      <c r="AB603" s="73"/>
      <c r="AC603" s="73"/>
      <c r="AD603" s="47"/>
      <c r="AE603" s="47"/>
      <c r="AF603" s="73"/>
    </row>
    <row r="604" spans="17:32" x14ac:dyDescent="0.25">
      <c r="Q604" s="73"/>
      <c r="R604" s="73"/>
      <c r="S604" s="73"/>
      <c r="T604" s="73"/>
      <c r="U604" s="73"/>
      <c r="V604" s="73"/>
      <c r="W604" s="73"/>
      <c r="X604" s="73"/>
      <c r="Y604" s="73"/>
      <c r="Z604" s="73"/>
      <c r="AA604" s="73"/>
      <c r="AB604" s="73"/>
      <c r="AC604" s="73"/>
      <c r="AD604" s="47"/>
      <c r="AE604" s="47"/>
      <c r="AF604" s="73"/>
    </row>
    <row r="605" spans="17:32" x14ac:dyDescent="0.25">
      <c r="Q605" s="73"/>
      <c r="R605" s="73"/>
      <c r="S605" s="73"/>
      <c r="T605" s="73"/>
      <c r="U605" s="73"/>
      <c r="V605" s="73"/>
      <c r="W605" s="73"/>
      <c r="X605" s="73"/>
      <c r="Y605" s="73"/>
      <c r="Z605" s="73"/>
      <c r="AA605" s="73"/>
      <c r="AB605" s="73"/>
      <c r="AC605" s="73"/>
      <c r="AD605" s="47"/>
      <c r="AE605" s="47"/>
      <c r="AF605" s="73"/>
    </row>
    <row r="606" spans="17:32" x14ac:dyDescent="0.25">
      <c r="Q606" s="73"/>
      <c r="R606" s="73"/>
      <c r="S606" s="73"/>
      <c r="T606" s="73"/>
      <c r="U606" s="73"/>
      <c r="V606" s="73"/>
      <c r="W606" s="73"/>
      <c r="X606" s="73"/>
      <c r="Y606" s="73"/>
      <c r="Z606" s="73"/>
      <c r="AA606" s="73"/>
      <c r="AB606" s="73"/>
      <c r="AC606" s="73"/>
      <c r="AD606" s="47"/>
      <c r="AE606" s="47"/>
      <c r="AF606" s="73"/>
    </row>
    <row r="607" spans="17:32" x14ac:dyDescent="0.25">
      <c r="Q607" s="73"/>
      <c r="R607" s="73"/>
      <c r="S607" s="73"/>
      <c r="T607" s="73"/>
      <c r="U607" s="73"/>
      <c r="V607" s="73"/>
      <c r="W607" s="73"/>
      <c r="X607" s="73"/>
      <c r="Y607" s="73"/>
      <c r="Z607" s="73"/>
      <c r="AA607" s="73"/>
      <c r="AB607" s="73"/>
      <c r="AC607" s="73"/>
      <c r="AD607" s="47"/>
      <c r="AE607" s="47"/>
      <c r="AF607" s="73"/>
    </row>
    <row r="608" spans="17:32" x14ac:dyDescent="0.25">
      <c r="Q608" s="73"/>
      <c r="R608" s="73"/>
      <c r="S608" s="73"/>
      <c r="T608" s="73"/>
      <c r="U608" s="73"/>
      <c r="V608" s="73"/>
      <c r="W608" s="73"/>
      <c r="X608" s="73"/>
      <c r="Y608" s="73"/>
      <c r="Z608" s="73"/>
      <c r="AA608" s="73"/>
      <c r="AB608" s="73"/>
      <c r="AC608" s="73"/>
      <c r="AD608" s="47"/>
      <c r="AE608" s="47"/>
      <c r="AF608" s="73"/>
    </row>
    <row r="609" spans="17:32" x14ac:dyDescent="0.25">
      <c r="Q609" s="73"/>
      <c r="R609" s="73"/>
      <c r="S609" s="73"/>
      <c r="T609" s="73"/>
      <c r="U609" s="73"/>
      <c r="V609" s="73"/>
      <c r="W609" s="73"/>
      <c r="X609" s="73"/>
      <c r="Y609" s="73"/>
      <c r="Z609" s="73"/>
      <c r="AA609" s="73"/>
      <c r="AB609" s="73"/>
      <c r="AC609" s="73"/>
      <c r="AD609" s="47"/>
      <c r="AE609" s="47"/>
      <c r="AF609" s="73"/>
    </row>
    <row r="610" spans="17:32" x14ac:dyDescent="0.25">
      <c r="Q610" s="73"/>
      <c r="R610" s="73"/>
      <c r="S610" s="73"/>
      <c r="T610" s="73"/>
      <c r="U610" s="73"/>
      <c r="V610" s="73"/>
      <c r="W610" s="73"/>
      <c r="X610" s="73"/>
      <c r="Y610" s="73"/>
      <c r="Z610" s="73"/>
      <c r="AA610" s="73"/>
      <c r="AB610" s="73"/>
      <c r="AC610" s="73"/>
      <c r="AD610" s="47"/>
      <c r="AE610" s="47"/>
      <c r="AF610" s="73"/>
    </row>
    <row r="611" spans="17:32" x14ac:dyDescent="0.25">
      <c r="Q611" s="73"/>
      <c r="R611" s="73"/>
      <c r="S611" s="73"/>
      <c r="T611" s="73"/>
      <c r="U611" s="73"/>
      <c r="V611" s="73"/>
      <c r="W611" s="73"/>
      <c r="X611" s="73"/>
      <c r="Y611" s="73"/>
      <c r="Z611" s="73"/>
      <c r="AA611" s="73"/>
      <c r="AB611" s="73"/>
      <c r="AC611" s="73"/>
      <c r="AD611" s="47"/>
      <c r="AE611" s="47"/>
      <c r="AF611" s="73"/>
    </row>
    <row r="612" spans="17:32" x14ac:dyDescent="0.25">
      <c r="Q612" s="73"/>
      <c r="R612" s="73"/>
      <c r="S612" s="73"/>
      <c r="T612" s="73"/>
      <c r="U612" s="73"/>
      <c r="V612" s="73"/>
      <c r="W612" s="73"/>
      <c r="X612" s="73"/>
      <c r="Y612" s="73"/>
      <c r="Z612" s="73"/>
      <c r="AA612" s="73"/>
      <c r="AB612" s="73"/>
      <c r="AC612" s="73"/>
      <c r="AD612" s="47"/>
      <c r="AE612" s="47"/>
      <c r="AF612" s="73"/>
    </row>
    <row r="613" spans="17:32" x14ac:dyDescent="0.25">
      <c r="Q613" s="73"/>
      <c r="R613" s="73"/>
      <c r="S613" s="73"/>
      <c r="T613" s="73"/>
      <c r="U613" s="73"/>
      <c r="V613" s="73"/>
      <c r="W613" s="73"/>
      <c r="X613" s="73"/>
      <c r="Y613" s="73"/>
      <c r="Z613" s="73"/>
      <c r="AA613" s="73"/>
      <c r="AB613" s="73"/>
      <c r="AC613" s="73"/>
      <c r="AD613" s="47"/>
      <c r="AE613" s="47"/>
      <c r="AF613" s="73"/>
    </row>
    <row r="614" spans="17:32" x14ac:dyDescent="0.25">
      <c r="Q614" s="73"/>
      <c r="R614" s="73"/>
      <c r="S614" s="73"/>
      <c r="T614" s="73"/>
      <c r="U614" s="73"/>
      <c r="V614" s="73"/>
      <c r="W614" s="73"/>
      <c r="X614" s="73"/>
      <c r="Y614" s="73"/>
      <c r="Z614" s="73"/>
      <c r="AA614" s="73"/>
      <c r="AB614" s="73"/>
      <c r="AC614" s="73"/>
      <c r="AD614" s="47"/>
      <c r="AE614" s="47"/>
      <c r="AF614" s="73"/>
    </row>
    <row r="615" spans="17:32" x14ac:dyDescent="0.25">
      <c r="Q615" s="73"/>
      <c r="R615" s="73"/>
      <c r="S615" s="73"/>
      <c r="T615" s="73"/>
      <c r="U615" s="73"/>
      <c r="V615" s="73"/>
      <c r="W615" s="73"/>
      <c r="X615" s="73"/>
      <c r="Y615" s="73"/>
      <c r="Z615" s="73"/>
      <c r="AA615" s="73"/>
      <c r="AB615" s="73"/>
      <c r="AC615" s="73"/>
      <c r="AD615" s="47"/>
      <c r="AE615" s="47"/>
      <c r="AF615" s="73"/>
    </row>
    <row r="616" spans="17:32" x14ac:dyDescent="0.25">
      <c r="Q616" s="73"/>
      <c r="R616" s="73"/>
      <c r="S616" s="73"/>
      <c r="T616" s="73"/>
      <c r="U616" s="73"/>
      <c r="V616" s="73"/>
      <c r="W616" s="73"/>
      <c r="X616" s="73"/>
      <c r="Y616" s="73"/>
      <c r="Z616" s="73"/>
      <c r="AA616" s="73"/>
      <c r="AB616" s="73"/>
      <c r="AC616" s="73"/>
      <c r="AD616" s="47"/>
      <c r="AE616" s="47"/>
      <c r="AF616" s="73"/>
    </row>
    <row r="617" spans="17:32" x14ac:dyDescent="0.25">
      <c r="Q617" s="73"/>
      <c r="R617" s="73"/>
      <c r="S617" s="73"/>
      <c r="T617" s="73"/>
      <c r="U617" s="73"/>
      <c r="V617" s="73"/>
      <c r="W617" s="73"/>
      <c r="X617" s="73"/>
      <c r="Y617" s="73"/>
      <c r="Z617" s="73"/>
      <c r="AA617" s="73"/>
      <c r="AB617" s="73"/>
      <c r="AC617" s="73"/>
      <c r="AD617" s="47"/>
      <c r="AE617" s="47"/>
      <c r="AF617" s="73"/>
    </row>
    <row r="618" spans="17:32" x14ac:dyDescent="0.25">
      <c r="Q618" s="73"/>
      <c r="R618" s="73"/>
      <c r="S618" s="73"/>
      <c r="T618" s="73"/>
      <c r="U618" s="73"/>
      <c r="V618" s="73"/>
      <c r="W618" s="73"/>
      <c r="X618" s="73"/>
      <c r="Y618" s="73"/>
      <c r="Z618" s="73"/>
      <c r="AA618" s="73"/>
      <c r="AB618" s="73"/>
      <c r="AC618" s="73"/>
      <c r="AD618" s="47"/>
      <c r="AE618" s="47"/>
      <c r="AF618" s="73"/>
    </row>
    <row r="619" spans="17:32" x14ac:dyDescent="0.25">
      <c r="Q619" s="73"/>
      <c r="R619" s="73"/>
      <c r="S619" s="73"/>
      <c r="T619" s="73"/>
      <c r="U619" s="73"/>
      <c r="V619" s="73"/>
      <c r="W619" s="73"/>
      <c r="X619" s="73"/>
      <c r="Y619" s="73"/>
      <c r="Z619" s="73"/>
      <c r="AA619" s="73"/>
      <c r="AB619" s="73"/>
      <c r="AC619" s="73"/>
      <c r="AD619" s="47"/>
      <c r="AE619" s="47"/>
      <c r="AF619" s="73"/>
    </row>
    <row r="620" spans="17:32" x14ac:dyDescent="0.25">
      <c r="Q620" s="73"/>
      <c r="R620" s="73"/>
      <c r="S620" s="73"/>
      <c r="T620" s="73"/>
      <c r="U620" s="73"/>
      <c r="V620" s="73"/>
      <c r="W620" s="73"/>
      <c r="X620" s="73"/>
      <c r="Y620" s="73"/>
      <c r="Z620" s="73"/>
      <c r="AA620" s="73"/>
      <c r="AB620" s="73"/>
      <c r="AC620" s="73"/>
      <c r="AD620" s="47"/>
      <c r="AE620" s="47"/>
      <c r="AF620" s="73"/>
    </row>
    <row r="621" spans="17:32" x14ac:dyDescent="0.25">
      <c r="Q621" s="73"/>
      <c r="R621" s="73"/>
      <c r="S621" s="73"/>
      <c r="T621" s="73"/>
      <c r="U621" s="73"/>
      <c r="V621" s="73"/>
      <c r="W621" s="73"/>
      <c r="X621" s="73"/>
      <c r="Y621" s="73"/>
      <c r="Z621" s="73"/>
      <c r="AA621" s="73"/>
      <c r="AB621" s="73"/>
      <c r="AC621" s="73"/>
      <c r="AD621" s="47"/>
      <c r="AE621" s="47"/>
      <c r="AF621" s="73"/>
    </row>
    <row r="622" spans="17:32" x14ac:dyDescent="0.25">
      <c r="Q622" s="73"/>
      <c r="R622" s="73"/>
      <c r="S622" s="73"/>
      <c r="T622" s="73"/>
      <c r="U622" s="73"/>
      <c r="V622" s="73"/>
      <c r="W622" s="73"/>
      <c r="X622" s="73"/>
      <c r="Y622" s="73"/>
      <c r="Z622" s="73"/>
      <c r="AA622" s="73"/>
      <c r="AB622" s="73"/>
      <c r="AC622" s="73"/>
      <c r="AD622" s="47"/>
      <c r="AE622" s="47"/>
      <c r="AF622" s="73"/>
    </row>
    <row r="623" spans="17:32" x14ac:dyDescent="0.25">
      <c r="Q623" s="73"/>
      <c r="R623" s="73"/>
      <c r="S623" s="73"/>
      <c r="T623" s="73"/>
      <c r="U623" s="73"/>
      <c r="V623" s="73"/>
      <c r="W623" s="73"/>
      <c r="X623" s="73"/>
      <c r="Y623" s="73"/>
      <c r="Z623" s="73"/>
      <c r="AA623" s="73"/>
      <c r="AB623" s="73"/>
      <c r="AC623" s="73"/>
      <c r="AD623" s="47"/>
      <c r="AE623" s="47"/>
      <c r="AF623" s="73"/>
    </row>
    <row r="624" spans="17:32" x14ac:dyDescent="0.25">
      <c r="Q624" s="73"/>
      <c r="R624" s="73"/>
      <c r="S624" s="73"/>
      <c r="T624" s="73"/>
      <c r="U624" s="73"/>
      <c r="V624" s="73"/>
      <c r="W624" s="73"/>
      <c r="X624" s="73"/>
      <c r="Y624" s="73"/>
      <c r="Z624" s="73"/>
      <c r="AA624" s="73"/>
      <c r="AB624" s="73"/>
      <c r="AC624" s="73"/>
      <c r="AD624" s="47"/>
      <c r="AE624" s="47"/>
      <c r="AF624" s="73"/>
    </row>
    <row r="625" spans="17:32" x14ac:dyDescent="0.25">
      <c r="Q625" s="73"/>
      <c r="R625" s="73"/>
      <c r="S625" s="73"/>
      <c r="T625" s="73"/>
      <c r="U625" s="73"/>
      <c r="V625" s="73"/>
      <c r="W625" s="73"/>
      <c r="X625" s="73"/>
      <c r="Y625" s="73"/>
      <c r="Z625" s="73"/>
      <c r="AA625" s="73"/>
      <c r="AB625" s="73"/>
      <c r="AC625" s="73"/>
      <c r="AD625" s="47"/>
      <c r="AE625" s="47"/>
      <c r="AF625" s="73"/>
    </row>
    <row r="626" spans="17:32" x14ac:dyDescent="0.25">
      <c r="Q626" s="73"/>
      <c r="R626" s="73"/>
      <c r="S626" s="73"/>
      <c r="T626" s="73"/>
      <c r="U626" s="73"/>
      <c r="V626" s="73"/>
      <c r="W626" s="73"/>
      <c r="X626" s="73"/>
      <c r="Y626" s="73"/>
      <c r="Z626" s="73"/>
      <c r="AA626" s="73"/>
      <c r="AB626" s="73"/>
      <c r="AC626" s="73"/>
      <c r="AD626" s="47"/>
      <c r="AE626" s="47"/>
      <c r="AF626" s="73"/>
    </row>
    <row r="627" spans="17:32" x14ac:dyDescent="0.25">
      <c r="Q627" s="73"/>
      <c r="R627" s="73"/>
      <c r="S627" s="73"/>
      <c r="T627" s="73"/>
      <c r="U627" s="73"/>
      <c r="V627" s="73"/>
      <c r="W627" s="73"/>
      <c r="X627" s="73"/>
      <c r="Y627" s="73"/>
      <c r="Z627" s="73"/>
      <c r="AA627" s="73"/>
      <c r="AB627" s="73"/>
      <c r="AC627" s="73"/>
      <c r="AD627" s="47"/>
      <c r="AE627" s="47"/>
      <c r="AF627" s="73"/>
    </row>
    <row r="628" spans="17:32" x14ac:dyDescent="0.25">
      <c r="Q628" s="73"/>
      <c r="R628" s="73"/>
      <c r="S628" s="73"/>
      <c r="T628" s="73"/>
      <c r="U628" s="73"/>
      <c r="V628" s="73"/>
      <c r="W628" s="73"/>
      <c r="X628" s="73"/>
      <c r="Y628" s="73"/>
      <c r="Z628" s="73"/>
      <c r="AA628" s="73"/>
      <c r="AB628" s="73"/>
      <c r="AC628" s="73"/>
      <c r="AD628" s="47"/>
      <c r="AE628" s="47"/>
      <c r="AF628" s="73"/>
    </row>
    <row r="629" spans="17:32" x14ac:dyDescent="0.25">
      <c r="Q629" s="73"/>
      <c r="R629" s="73"/>
      <c r="S629" s="73"/>
      <c r="T629" s="73"/>
      <c r="U629" s="73"/>
      <c r="V629" s="73"/>
      <c r="W629" s="73"/>
      <c r="X629" s="73"/>
      <c r="Y629" s="73"/>
      <c r="Z629" s="73"/>
      <c r="AA629" s="73"/>
      <c r="AB629" s="73"/>
      <c r="AC629" s="73"/>
      <c r="AD629" s="47"/>
      <c r="AE629" s="47"/>
      <c r="AF629" s="73"/>
    </row>
    <row r="630" spans="17:32" x14ac:dyDescent="0.25">
      <c r="Q630" s="73"/>
      <c r="R630" s="73"/>
      <c r="S630" s="73"/>
      <c r="T630" s="73"/>
      <c r="U630" s="73"/>
      <c r="V630" s="73"/>
      <c r="W630" s="73"/>
      <c r="X630" s="73"/>
      <c r="Y630" s="73"/>
      <c r="Z630" s="73"/>
      <c r="AA630" s="73"/>
      <c r="AB630" s="73"/>
      <c r="AC630" s="73"/>
      <c r="AD630" s="47"/>
      <c r="AE630" s="47"/>
      <c r="AF630" s="73"/>
    </row>
    <row r="631" spans="17:32" x14ac:dyDescent="0.25">
      <c r="Q631" s="73"/>
      <c r="R631" s="73"/>
      <c r="S631" s="73"/>
      <c r="T631" s="73"/>
      <c r="U631" s="73"/>
      <c r="V631" s="73"/>
      <c r="W631" s="73"/>
      <c r="X631" s="73"/>
      <c r="Y631" s="73"/>
      <c r="Z631" s="73"/>
      <c r="AA631" s="73"/>
      <c r="AB631" s="73"/>
      <c r="AC631" s="73"/>
      <c r="AD631" s="47"/>
      <c r="AE631" s="47"/>
      <c r="AF631" s="73"/>
    </row>
    <row r="632" spans="17:32" x14ac:dyDescent="0.25">
      <c r="Q632" s="73"/>
      <c r="R632" s="73"/>
      <c r="S632" s="73"/>
      <c r="T632" s="73"/>
      <c r="U632" s="73"/>
      <c r="V632" s="73"/>
      <c r="W632" s="73"/>
      <c r="X632" s="73"/>
      <c r="Y632" s="73"/>
      <c r="Z632" s="73"/>
      <c r="AA632" s="73"/>
      <c r="AB632" s="73"/>
      <c r="AC632" s="73"/>
      <c r="AD632" s="47"/>
      <c r="AE632" s="47"/>
      <c r="AF632" s="73"/>
    </row>
    <row r="633" spans="17:32" x14ac:dyDescent="0.25">
      <c r="Q633" s="73"/>
      <c r="R633" s="73"/>
      <c r="S633" s="73"/>
      <c r="T633" s="73"/>
      <c r="U633" s="73"/>
      <c r="V633" s="73"/>
      <c r="W633" s="73"/>
      <c r="X633" s="73"/>
      <c r="Y633" s="73"/>
      <c r="Z633" s="73"/>
      <c r="AA633" s="73"/>
      <c r="AB633" s="73"/>
      <c r="AC633" s="73"/>
      <c r="AD633" s="47"/>
      <c r="AE633" s="47"/>
      <c r="AF633" s="73"/>
    </row>
    <row r="634" spans="17:32" x14ac:dyDescent="0.25">
      <c r="Q634" s="73"/>
      <c r="R634" s="73"/>
      <c r="S634" s="73"/>
      <c r="T634" s="73"/>
      <c r="U634" s="73"/>
      <c r="V634" s="73"/>
      <c r="W634" s="73"/>
      <c r="X634" s="73"/>
      <c r="Y634" s="73"/>
      <c r="Z634" s="73"/>
      <c r="AA634" s="73"/>
      <c r="AB634" s="73"/>
      <c r="AC634" s="73"/>
      <c r="AD634" s="47"/>
      <c r="AE634" s="47"/>
      <c r="AF634" s="73"/>
    </row>
    <row r="635" spans="17:32" x14ac:dyDescent="0.25">
      <c r="Q635" s="73"/>
      <c r="R635" s="73"/>
      <c r="S635" s="73"/>
      <c r="T635" s="73"/>
      <c r="U635" s="73"/>
      <c r="V635" s="73"/>
      <c r="W635" s="73"/>
      <c r="X635" s="73"/>
      <c r="Y635" s="73"/>
      <c r="Z635" s="73"/>
      <c r="AA635" s="73"/>
      <c r="AB635" s="73"/>
      <c r="AC635" s="73"/>
      <c r="AD635" s="47"/>
      <c r="AE635" s="47"/>
      <c r="AF635" s="73"/>
    </row>
    <row r="636" spans="17:32" x14ac:dyDescent="0.25">
      <c r="Q636" s="73"/>
      <c r="R636" s="73"/>
      <c r="S636" s="73"/>
      <c r="T636" s="73"/>
      <c r="U636" s="73"/>
      <c r="V636" s="73"/>
      <c r="W636" s="73"/>
      <c r="X636" s="73"/>
      <c r="Y636" s="73"/>
      <c r="Z636" s="73"/>
      <c r="AA636" s="73"/>
      <c r="AB636" s="73"/>
      <c r="AC636" s="73"/>
      <c r="AD636" s="47"/>
      <c r="AE636" s="47"/>
      <c r="AF636" s="73"/>
    </row>
    <row r="637" spans="17:32" x14ac:dyDescent="0.25">
      <c r="Q637" s="73"/>
      <c r="R637" s="73"/>
      <c r="S637" s="73"/>
      <c r="T637" s="73"/>
      <c r="U637" s="73"/>
      <c r="V637" s="73"/>
      <c r="W637" s="73"/>
      <c r="X637" s="73"/>
      <c r="Y637" s="73"/>
      <c r="Z637" s="73"/>
      <c r="AA637" s="73"/>
      <c r="AB637" s="73"/>
      <c r="AC637" s="73"/>
      <c r="AD637" s="47"/>
      <c r="AE637" s="47"/>
      <c r="AF637" s="73"/>
    </row>
    <row r="638" spans="17:32" x14ac:dyDescent="0.25">
      <c r="Q638" s="73"/>
      <c r="R638" s="73"/>
      <c r="S638" s="73"/>
      <c r="T638" s="73"/>
      <c r="U638" s="73"/>
      <c r="V638" s="73"/>
      <c r="W638" s="73"/>
      <c r="X638" s="73"/>
      <c r="Y638" s="73"/>
      <c r="Z638" s="73"/>
      <c r="AA638" s="73"/>
      <c r="AB638" s="73"/>
      <c r="AC638" s="73"/>
      <c r="AD638" s="47"/>
      <c r="AE638" s="47"/>
      <c r="AF638" s="73"/>
    </row>
    <row r="639" spans="17:32" x14ac:dyDescent="0.25">
      <c r="Q639" s="73"/>
      <c r="R639" s="73"/>
      <c r="S639" s="73"/>
      <c r="T639" s="73"/>
      <c r="U639" s="73"/>
      <c r="V639" s="73"/>
      <c r="W639" s="73"/>
      <c r="X639" s="73"/>
      <c r="Y639" s="73"/>
      <c r="Z639" s="73"/>
      <c r="AA639" s="73"/>
      <c r="AB639" s="73"/>
      <c r="AC639" s="73"/>
      <c r="AD639" s="47"/>
      <c r="AE639" s="47"/>
      <c r="AF639" s="73"/>
    </row>
    <row r="640" spans="17:32" x14ac:dyDescent="0.25">
      <c r="Q640" s="73"/>
      <c r="R640" s="73"/>
      <c r="S640" s="73"/>
      <c r="T640" s="73"/>
      <c r="U640" s="73"/>
      <c r="V640" s="73"/>
      <c r="W640" s="73"/>
      <c r="X640" s="73"/>
      <c r="Y640" s="73"/>
      <c r="Z640" s="73"/>
      <c r="AA640" s="73"/>
      <c r="AB640" s="73"/>
      <c r="AC640" s="73"/>
      <c r="AD640" s="47"/>
      <c r="AE640" s="47"/>
      <c r="AF640" s="73"/>
    </row>
    <row r="641" spans="17:32" x14ac:dyDescent="0.25">
      <c r="Q641" s="73"/>
      <c r="R641" s="73"/>
      <c r="S641" s="73"/>
      <c r="T641" s="73"/>
      <c r="U641" s="73"/>
      <c r="V641" s="73"/>
      <c r="W641" s="73"/>
      <c r="X641" s="73"/>
      <c r="Y641" s="73"/>
      <c r="Z641" s="73"/>
      <c r="AA641" s="73"/>
      <c r="AB641" s="73"/>
      <c r="AC641" s="73"/>
      <c r="AD641" s="47"/>
      <c r="AE641" s="47"/>
      <c r="AF641" s="73"/>
    </row>
    <row r="642" spans="17:32" x14ac:dyDescent="0.25">
      <c r="Q642" s="73"/>
      <c r="R642" s="73"/>
      <c r="S642" s="73"/>
      <c r="T642" s="73"/>
      <c r="U642" s="73"/>
      <c r="V642" s="73"/>
      <c r="W642" s="73"/>
      <c r="X642" s="73"/>
      <c r="Y642" s="73"/>
      <c r="Z642" s="73"/>
      <c r="AA642" s="73"/>
      <c r="AB642" s="73"/>
      <c r="AC642" s="73"/>
      <c r="AD642" s="47"/>
      <c r="AE642" s="47"/>
      <c r="AF642" s="73"/>
    </row>
    <row r="643" spans="17:32" x14ac:dyDescent="0.25">
      <c r="Q643" s="73"/>
      <c r="R643" s="73"/>
      <c r="S643" s="73"/>
      <c r="T643" s="73"/>
      <c r="U643" s="73"/>
      <c r="V643" s="73"/>
      <c r="W643" s="73"/>
      <c r="X643" s="73"/>
      <c r="Y643" s="73"/>
      <c r="Z643" s="73"/>
      <c r="AA643" s="73"/>
      <c r="AB643" s="73"/>
      <c r="AC643" s="73"/>
      <c r="AD643" s="47"/>
      <c r="AE643" s="47"/>
      <c r="AF643" s="73"/>
    </row>
    <row r="644" spans="17:32" x14ac:dyDescent="0.25">
      <c r="Q644" s="73"/>
      <c r="R644" s="73"/>
      <c r="S644" s="73"/>
      <c r="T644" s="73"/>
      <c r="U644" s="73"/>
      <c r="V644" s="73"/>
      <c r="W644" s="73"/>
      <c r="X644" s="73"/>
      <c r="Y644" s="73"/>
      <c r="Z644" s="73"/>
      <c r="AA644" s="73"/>
      <c r="AB644" s="73"/>
      <c r="AC644" s="73"/>
      <c r="AD644" s="47"/>
      <c r="AE644" s="47"/>
      <c r="AF644" s="73"/>
    </row>
    <row r="645" spans="17:32" x14ac:dyDescent="0.25">
      <c r="Q645" s="73"/>
      <c r="R645" s="73"/>
      <c r="S645" s="73"/>
      <c r="T645" s="73"/>
      <c r="U645" s="73"/>
      <c r="V645" s="73"/>
      <c r="W645" s="73"/>
      <c r="X645" s="73"/>
      <c r="Y645" s="73"/>
      <c r="Z645" s="73"/>
      <c r="AA645" s="73"/>
      <c r="AB645" s="73"/>
      <c r="AC645" s="73"/>
      <c r="AD645" s="47"/>
      <c r="AE645" s="47"/>
      <c r="AF645" s="73"/>
    </row>
    <row r="646" spans="17:32" x14ac:dyDescent="0.25">
      <c r="Q646" s="73"/>
      <c r="R646" s="73"/>
      <c r="S646" s="73"/>
      <c r="T646" s="73"/>
      <c r="U646" s="73"/>
      <c r="V646" s="73"/>
      <c r="W646" s="73"/>
      <c r="X646" s="73"/>
      <c r="Y646" s="73"/>
      <c r="Z646" s="73"/>
      <c r="AA646" s="73"/>
      <c r="AB646" s="73"/>
      <c r="AC646" s="73"/>
      <c r="AD646" s="47"/>
      <c r="AE646" s="47"/>
      <c r="AF646" s="73"/>
    </row>
    <row r="647" spans="17:32" x14ac:dyDescent="0.25">
      <c r="Q647" s="73"/>
      <c r="R647" s="73"/>
      <c r="S647" s="73"/>
      <c r="T647" s="73"/>
      <c r="U647" s="73"/>
      <c r="V647" s="73"/>
      <c r="W647" s="73"/>
      <c r="X647" s="73"/>
      <c r="Y647" s="73"/>
      <c r="Z647" s="73"/>
      <c r="AA647" s="73"/>
      <c r="AB647" s="73"/>
      <c r="AC647" s="73"/>
      <c r="AD647" s="47"/>
      <c r="AE647" s="47"/>
      <c r="AF647" s="73"/>
    </row>
    <row r="648" spans="17:32" x14ac:dyDescent="0.25">
      <c r="Q648" s="73"/>
      <c r="R648" s="73"/>
      <c r="S648" s="73"/>
      <c r="T648" s="73"/>
      <c r="U648" s="73"/>
      <c r="V648" s="73"/>
      <c r="W648" s="73"/>
      <c r="X648" s="73"/>
      <c r="Y648" s="73"/>
      <c r="Z648" s="73"/>
      <c r="AA648" s="73"/>
      <c r="AB648" s="73"/>
      <c r="AC648" s="73"/>
      <c r="AD648" s="47"/>
      <c r="AE648" s="47"/>
      <c r="AF648" s="73"/>
    </row>
    <row r="649" spans="17:32" x14ac:dyDescent="0.25">
      <c r="Q649" s="73"/>
      <c r="R649" s="73"/>
      <c r="S649" s="73"/>
      <c r="T649" s="73"/>
      <c r="U649" s="73"/>
      <c r="V649" s="73"/>
      <c r="W649" s="73"/>
      <c r="X649" s="73"/>
      <c r="Y649" s="73"/>
      <c r="Z649" s="73"/>
      <c r="AA649" s="73"/>
      <c r="AB649" s="73"/>
      <c r="AC649" s="73"/>
      <c r="AD649" s="47"/>
      <c r="AE649" s="47"/>
      <c r="AF649" s="73"/>
    </row>
    <row r="650" spans="17:32" x14ac:dyDescent="0.25">
      <c r="Q650" s="73"/>
      <c r="R650" s="73"/>
      <c r="S650" s="73"/>
      <c r="T650" s="73"/>
      <c r="U650" s="73"/>
      <c r="V650" s="73"/>
      <c r="W650" s="73"/>
      <c r="X650" s="73"/>
      <c r="Y650" s="73"/>
      <c r="Z650" s="73"/>
      <c r="AA650" s="73"/>
      <c r="AB650" s="73"/>
      <c r="AC650" s="73"/>
      <c r="AD650" s="47"/>
      <c r="AE650" s="47"/>
      <c r="AF650" s="73"/>
    </row>
    <row r="651" spans="17:32" x14ac:dyDescent="0.25">
      <c r="Q651" s="73"/>
      <c r="R651" s="73"/>
      <c r="S651" s="73"/>
      <c r="T651" s="73"/>
      <c r="U651" s="73"/>
      <c r="V651" s="73"/>
      <c r="W651" s="73"/>
      <c r="X651" s="73"/>
      <c r="Y651" s="73"/>
      <c r="Z651" s="73"/>
      <c r="AA651" s="73"/>
      <c r="AB651" s="73"/>
      <c r="AC651" s="73"/>
      <c r="AD651" s="47"/>
      <c r="AE651" s="47"/>
      <c r="AF651" s="73"/>
    </row>
    <row r="652" spans="17:32" x14ac:dyDescent="0.25">
      <c r="Q652" s="73"/>
      <c r="R652" s="73"/>
      <c r="S652" s="73"/>
      <c r="T652" s="73"/>
      <c r="U652" s="73"/>
      <c r="V652" s="73"/>
      <c r="W652" s="73"/>
      <c r="X652" s="73"/>
      <c r="Y652" s="73"/>
      <c r="Z652" s="73"/>
      <c r="AA652" s="73"/>
      <c r="AB652" s="73"/>
      <c r="AC652" s="73"/>
      <c r="AD652" s="47"/>
      <c r="AE652" s="47"/>
      <c r="AF652" s="73"/>
    </row>
    <row r="653" spans="17:32" x14ac:dyDescent="0.25">
      <c r="Q653" s="73"/>
      <c r="R653" s="73"/>
      <c r="S653" s="73"/>
      <c r="T653" s="73"/>
      <c r="U653" s="73"/>
      <c r="V653" s="73"/>
      <c r="W653" s="73"/>
      <c r="X653" s="73"/>
      <c r="Y653" s="73"/>
      <c r="Z653" s="73"/>
      <c r="AA653" s="73"/>
      <c r="AB653" s="73"/>
      <c r="AC653" s="73"/>
      <c r="AD653" s="47"/>
      <c r="AE653" s="47"/>
      <c r="AF653" s="73"/>
    </row>
    <row r="654" spans="17:32" x14ac:dyDescent="0.25">
      <c r="Q654" s="73"/>
      <c r="R654" s="73"/>
      <c r="S654" s="73"/>
      <c r="T654" s="73"/>
      <c r="U654" s="73"/>
      <c r="V654" s="73"/>
      <c r="W654" s="73"/>
      <c r="X654" s="73"/>
      <c r="Y654" s="73"/>
      <c r="Z654" s="73"/>
      <c r="AA654" s="73"/>
      <c r="AB654" s="73"/>
      <c r="AC654" s="73"/>
      <c r="AD654" s="47"/>
      <c r="AE654" s="47"/>
      <c r="AF654" s="73"/>
    </row>
    <row r="655" spans="17:32" x14ac:dyDescent="0.25">
      <c r="Q655" s="73"/>
      <c r="R655" s="73"/>
      <c r="S655" s="73"/>
      <c r="T655" s="73"/>
      <c r="U655" s="73"/>
      <c r="V655" s="73"/>
      <c r="W655" s="73"/>
      <c r="X655" s="73"/>
      <c r="Y655" s="73"/>
      <c r="Z655" s="73"/>
      <c r="AA655" s="73"/>
      <c r="AB655" s="73"/>
      <c r="AC655" s="73"/>
      <c r="AD655" s="47"/>
      <c r="AE655" s="47"/>
      <c r="AF655" s="73"/>
    </row>
    <row r="656" spans="17:32" x14ac:dyDescent="0.25">
      <c r="Q656" s="73"/>
      <c r="R656" s="73"/>
      <c r="S656" s="73"/>
      <c r="T656" s="73"/>
      <c r="U656" s="73"/>
      <c r="V656" s="73"/>
      <c r="W656" s="73"/>
      <c r="X656" s="73"/>
      <c r="Y656" s="73"/>
      <c r="Z656" s="73"/>
      <c r="AA656" s="73"/>
      <c r="AB656" s="73"/>
      <c r="AC656" s="73"/>
      <c r="AD656" s="47"/>
      <c r="AE656" s="47"/>
      <c r="AF656" s="73"/>
    </row>
    <row r="657" spans="17:32" x14ac:dyDescent="0.25">
      <c r="Q657" s="73"/>
      <c r="R657" s="73"/>
      <c r="S657" s="73"/>
      <c r="T657" s="73"/>
      <c r="U657" s="73"/>
      <c r="V657" s="73"/>
      <c r="W657" s="73"/>
      <c r="X657" s="73"/>
      <c r="Y657" s="73"/>
      <c r="Z657" s="73"/>
      <c r="AA657" s="73"/>
      <c r="AB657" s="73"/>
      <c r="AC657" s="73"/>
      <c r="AD657" s="47"/>
      <c r="AE657" s="47"/>
      <c r="AF657" s="73"/>
    </row>
    <row r="658" spans="17:32" x14ac:dyDescent="0.25">
      <c r="Q658" s="73"/>
      <c r="R658" s="73"/>
      <c r="S658" s="73"/>
      <c r="T658" s="73"/>
      <c r="U658" s="73"/>
      <c r="V658" s="73"/>
      <c r="W658" s="73"/>
      <c r="X658" s="73"/>
      <c r="Y658" s="73"/>
      <c r="Z658" s="73"/>
      <c r="AA658" s="73"/>
      <c r="AB658" s="73"/>
      <c r="AC658" s="73"/>
      <c r="AD658" s="47"/>
      <c r="AE658" s="47"/>
      <c r="AF658" s="73"/>
    </row>
    <row r="659" spans="17:32" x14ac:dyDescent="0.25">
      <c r="Q659" s="73"/>
      <c r="R659" s="73"/>
      <c r="S659" s="73"/>
      <c r="T659" s="73"/>
      <c r="U659" s="73"/>
      <c r="V659" s="73"/>
      <c r="W659" s="73"/>
      <c r="X659" s="73"/>
      <c r="Y659" s="73"/>
      <c r="Z659" s="73"/>
      <c r="AA659" s="73"/>
      <c r="AB659" s="73"/>
      <c r="AC659" s="73"/>
      <c r="AD659" s="47"/>
      <c r="AE659" s="47"/>
      <c r="AF659" s="73"/>
    </row>
    <row r="660" spans="17:32" x14ac:dyDescent="0.25">
      <c r="Q660" s="73"/>
      <c r="R660" s="73"/>
      <c r="S660" s="73"/>
      <c r="T660" s="73"/>
      <c r="U660" s="73"/>
      <c r="V660" s="73"/>
      <c r="W660" s="73"/>
      <c r="X660" s="73"/>
      <c r="Y660" s="73"/>
      <c r="Z660" s="73"/>
      <c r="AA660" s="73"/>
      <c r="AB660" s="73"/>
      <c r="AC660" s="73"/>
      <c r="AD660" s="47"/>
      <c r="AE660" s="47"/>
      <c r="AF660" s="73"/>
    </row>
    <row r="661" spans="17:32" x14ac:dyDescent="0.25">
      <c r="Q661" s="73"/>
      <c r="R661" s="73"/>
      <c r="S661" s="73"/>
      <c r="T661" s="73"/>
      <c r="U661" s="73"/>
      <c r="V661" s="73"/>
      <c r="W661" s="73"/>
      <c r="X661" s="73"/>
      <c r="Y661" s="73"/>
      <c r="Z661" s="73"/>
      <c r="AA661" s="73"/>
      <c r="AB661" s="73"/>
      <c r="AC661" s="73"/>
      <c r="AD661" s="47"/>
      <c r="AE661" s="47"/>
      <c r="AF661" s="73"/>
    </row>
    <row r="662" spans="17:32" x14ac:dyDescent="0.25">
      <c r="Q662" s="73"/>
      <c r="R662" s="73"/>
      <c r="S662" s="73"/>
      <c r="T662" s="73"/>
      <c r="U662" s="73"/>
      <c r="V662" s="73"/>
      <c r="W662" s="73"/>
      <c r="X662" s="73"/>
      <c r="Y662" s="73"/>
      <c r="Z662" s="73"/>
      <c r="AA662" s="73"/>
      <c r="AB662" s="73"/>
      <c r="AC662" s="73"/>
      <c r="AD662" s="47"/>
      <c r="AE662" s="47"/>
      <c r="AF662" s="73"/>
    </row>
    <row r="663" spans="17:32" x14ac:dyDescent="0.25">
      <c r="Q663" s="73"/>
      <c r="R663" s="73"/>
      <c r="S663" s="73"/>
      <c r="T663" s="73"/>
      <c r="U663" s="73"/>
      <c r="V663" s="73"/>
      <c r="W663" s="73"/>
      <c r="X663" s="73"/>
      <c r="Y663" s="73"/>
      <c r="Z663" s="73"/>
      <c r="AA663" s="73"/>
      <c r="AB663" s="73"/>
      <c r="AC663" s="73"/>
      <c r="AD663" s="47"/>
      <c r="AE663" s="47"/>
      <c r="AF663" s="73"/>
    </row>
    <row r="664" spans="17:32" x14ac:dyDescent="0.25">
      <c r="Q664" s="73"/>
      <c r="R664" s="73"/>
      <c r="S664" s="73"/>
      <c r="T664" s="73"/>
      <c r="U664" s="73"/>
      <c r="V664" s="73"/>
      <c r="W664" s="73"/>
      <c r="X664" s="73"/>
      <c r="Y664" s="73"/>
      <c r="Z664" s="73"/>
      <c r="AA664" s="73"/>
      <c r="AB664" s="73"/>
      <c r="AC664" s="73"/>
      <c r="AD664" s="47"/>
      <c r="AE664" s="47"/>
      <c r="AF664" s="73"/>
    </row>
    <row r="665" spans="17:32" x14ac:dyDescent="0.25">
      <c r="Q665" s="73"/>
      <c r="R665" s="73"/>
      <c r="S665" s="73"/>
      <c r="T665" s="73"/>
      <c r="U665" s="73"/>
      <c r="V665" s="73"/>
      <c r="W665" s="73"/>
      <c r="X665" s="73"/>
      <c r="Y665" s="73"/>
      <c r="Z665" s="73"/>
      <c r="AA665" s="73"/>
      <c r="AB665" s="73"/>
      <c r="AC665" s="73"/>
      <c r="AD665" s="47"/>
      <c r="AE665" s="47"/>
      <c r="AF665" s="73"/>
    </row>
    <row r="666" spans="17:32" x14ac:dyDescent="0.25">
      <c r="Q666" s="73"/>
      <c r="R666" s="73"/>
      <c r="S666" s="73"/>
      <c r="T666" s="73"/>
      <c r="U666" s="73"/>
      <c r="V666" s="73"/>
      <c r="W666" s="73"/>
      <c r="X666" s="73"/>
      <c r="Y666" s="73"/>
      <c r="Z666" s="73"/>
      <c r="AA666" s="73"/>
      <c r="AB666" s="73"/>
      <c r="AC666" s="73"/>
      <c r="AD666" s="47"/>
      <c r="AE666" s="47"/>
      <c r="AF666" s="73"/>
    </row>
    <row r="667" spans="17:32" x14ac:dyDescent="0.25">
      <c r="Q667" s="73"/>
      <c r="R667" s="73"/>
      <c r="S667" s="73"/>
      <c r="T667" s="73"/>
      <c r="U667" s="73"/>
      <c r="V667" s="73"/>
      <c r="W667" s="73"/>
      <c r="X667" s="73"/>
      <c r="Y667" s="73"/>
      <c r="Z667" s="73"/>
      <c r="AA667" s="73"/>
      <c r="AB667" s="73"/>
      <c r="AC667" s="73"/>
      <c r="AD667" s="47"/>
      <c r="AE667" s="47"/>
      <c r="AF667" s="73"/>
    </row>
    <row r="668" spans="17:32" x14ac:dyDescent="0.25">
      <c r="Q668" s="73"/>
      <c r="R668" s="73"/>
      <c r="S668" s="73"/>
      <c r="T668" s="73"/>
      <c r="U668" s="73"/>
      <c r="V668" s="73"/>
      <c r="W668" s="73"/>
      <c r="X668" s="73"/>
      <c r="Y668" s="73"/>
      <c r="Z668" s="73"/>
      <c r="AA668" s="73"/>
      <c r="AB668" s="73"/>
      <c r="AC668" s="73"/>
      <c r="AD668" s="47"/>
      <c r="AE668" s="47"/>
      <c r="AF668" s="73"/>
    </row>
    <row r="669" spans="17:32" x14ac:dyDescent="0.25">
      <c r="Q669" s="73"/>
      <c r="R669" s="73"/>
      <c r="S669" s="73"/>
      <c r="T669" s="73"/>
      <c r="U669" s="73"/>
      <c r="V669" s="73"/>
      <c r="W669" s="73"/>
      <c r="X669" s="73"/>
      <c r="Y669" s="73"/>
      <c r="Z669" s="73"/>
      <c r="AA669" s="73"/>
      <c r="AB669" s="73"/>
      <c r="AC669" s="73"/>
      <c r="AD669" s="47"/>
      <c r="AE669" s="47"/>
      <c r="AF669" s="73"/>
    </row>
    <row r="670" spans="17:32" x14ac:dyDescent="0.25">
      <c r="Q670" s="73"/>
      <c r="R670" s="73"/>
      <c r="S670" s="73"/>
      <c r="T670" s="73"/>
      <c r="U670" s="73"/>
      <c r="V670" s="73"/>
      <c r="W670" s="73"/>
      <c r="X670" s="73"/>
      <c r="Y670" s="73"/>
      <c r="Z670" s="73"/>
      <c r="AA670" s="73"/>
      <c r="AB670" s="73"/>
      <c r="AC670" s="73"/>
      <c r="AD670" s="47"/>
      <c r="AE670" s="47"/>
      <c r="AF670" s="73"/>
    </row>
    <row r="671" spans="17:32" x14ac:dyDescent="0.25">
      <c r="Q671" s="73"/>
      <c r="R671" s="73"/>
      <c r="S671" s="73"/>
      <c r="T671" s="73"/>
      <c r="U671" s="73"/>
      <c r="V671" s="73"/>
      <c r="W671" s="73"/>
      <c r="X671" s="73"/>
      <c r="Y671" s="73"/>
      <c r="Z671" s="73"/>
      <c r="AA671" s="73"/>
      <c r="AB671" s="73"/>
      <c r="AC671" s="73"/>
      <c r="AD671" s="47"/>
      <c r="AE671" s="47"/>
      <c r="AF671" s="73"/>
    </row>
    <row r="672" spans="17:32" x14ac:dyDescent="0.25">
      <c r="Q672" s="73"/>
      <c r="R672" s="73"/>
      <c r="S672" s="73"/>
      <c r="T672" s="73"/>
      <c r="U672" s="73"/>
      <c r="V672" s="73"/>
      <c r="W672" s="73"/>
      <c r="X672" s="73"/>
      <c r="Y672" s="73"/>
      <c r="Z672" s="73"/>
      <c r="AA672" s="73"/>
      <c r="AB672" s="73"/>
      <c r="AC672" s="73"/>
      <c r="AD672" s="47"/>
      <c r="AE672" s="47"/>
      <c r="AF672" s="73"/>
    </row>
    <row r="673" spans="17:32" x14ac:dyDescent="0.25">
      <c r="Q673" s="73"/>
      <c r="R673" s="73"/>
      <c r="S673" s="73"/>
      <c r="T673" s="73"/>
      <c r="U673" s="73"/>
      <c r="V673" s="73"/>
      <c r="W673" s="73"/>
      <c r="X673" s="73"/>
      <c r="Y673" s="73"/>
      <c r="Z673" s="73"/>
      <c r="AA673" s="73"/>
      <c r="AB673" s="73"/>
      <c r="AC673" s="73"/>
      <c r="AD673" s="47"/>
      <c r="AE673" s="47"/>
      <c r="AF673" s="73"/>
    </row>
    <row r="674" spans="17:32" x14ac:dyDescent="0.25">
      <c r="Q674" s="73"/>
      <c r="R674" s="73"/>
      <c r="S674" s="73"/>
      <c r="T674" s="73"/>
      <c r="U674" s="73"/>
      <c r="V674" s="73"/>
      <c r="W674" s="73"/>
      <c r="X674" s="73"/>
      <c r="Y674" s="73"/>
      <c r="Z674" s="73"/>
      <c r="AA674" s="73"/>
      <c r="AB674" s="73"/>
      <c r="AC674" s="73"/>
      <c r="AD674" s="47"/>
      <c r="AE674" s="47"/>
      <c r="AF674" s="73"/>
    </row>
    <row r="675" spans="17:32" x14ac:dyDescent="0.25">
      <c r="Q675" s="73"/>
      <c r="R675" s="73"/>
      <c r="S675" s="73"/>
      <c r="T675" s="73"/>
      <c r="U675" s="73"/>
      <c r="V675" s="73"/>
      <c r="W675" s="73"/>
      <c r="X675" s="73"/>
      <c r="Y675" s="73"/>
      <c r="Z675" s="73"/>
      <c r="AA675" s="73"/>
      <c r="AB675" s="73"/>
      <c r="AC675" s="73"/>
      <c r="AD675" s="47"/>
      <c r="AE675" s="47"/>
      <c r="AF675" s="73"/>
    </row>
    <row r="676" spans="17:32" x14ac:dyDescent="0.25">
      <c r="Q676" s="73"/>
      <c r="R676" s="73"/>
      <c r="S676" s="73"/>
      <c r="T676" s="73"/>
      <c r="U676" s="73"/>
      <c r="V676" s="73"/>
      <c r="W676" s="73"/>
      <c r="X676" s="73"/>
      <c r="Y676" s="73"/>
      <c r="Z676" s="73"/>
      <c r="AA676" s="73"/>
      <c r="AB676" s="73"/>
      <c r="AC676" s="73"/>
      <c r="AD676" s="47"/>
      <c r="AE676" s="47"/>
      <c r="AF676" s="73"/>
    </row>
    <row r="677" spans="17:32" x14ac:dyDescent="0.25">
      <c r="Q677" s="73"/>
      <c r="R677" s="73"/>
      <c r="S677" s="73"/>
      <c r="T677" s="73"/>
      <c r="U677" s="73"/>
      <c r="V677" s="73"/>
      <c r="W677" s="73"/>
      <c r="X677" s="73"/>
      <c r="Y677" s="73"/>
      <c r="Z677" s="73"/>
      <c r="AA677" s="73"/>
      <c r="AB677" s="73"/>
      <c r="AC677" s="73"/>
      <c r="AD677" s="47"/>
      <c r="AE677" s="47"/>
      <c r="AF677" s="73"/>
    </row>
    <row r="678" spans="17:32" x14ac:dyDescent="0.25">
      <c r="Q678" s="73"/>
      <c r="R678" s="73"/>
      <c r="S678" s="73"/>
      <c r="T678" s="73"/>
      <c r="U678" s="73"/>
      <c r="V678" s="73"/>
      <c r="W678" s="73"/>
      <c r="X678" s="73"/>
      <c r="Y678" s="73"/>
      <c r="Z678" s="73"/>
      <c r="AA678" s="73"/>
      <c r="AB678" s="73"/>
      <c r="AC678" s="73"/>
      <c r="AD678" s="47"/>
      <c r="AE678" s="47"/>
      <c r="AF678" s="73"/>
    </row>
    <row r="679" spans="17:32" x14ac:dyDescent="0.25">
      <c r="Q679" s="73"/>
      <c r="R679" s="73"/>
      <c r="S679" s="73"/>
      <c r="T679" s="73"/>
      <c r="U679" s="73"/>
      <c r="V679" s="73"/>
      <c r="W679" s="73"/>
      <c r="X679" s="73"/>
      <c r="Y679" s="73"/>
      <c r="Z679" s="73"/>
      <c r="AA679" s="73"/>
      <c r="AB679" s="73"/>
      <c r="AC679" s="73"/>
      <c r="AD679" s="47"/>
      <c r="AE679" s="47"/>
      <c r="AF679" s="73"/>
    </row>
    <row r="680" spans="17:32" x14ac:dyDescent="0.25">
      <c r="Q680" s="73"/>
      <c r="R680" s="73"/>
      <c r="S680" s="73"/>
      <c r="T680" s="73"/>
      <c r="U680" s="73"/>
      <c r="V680" s="73"/>
      <c r="W680" s="73"/>
      <c r="X680" s="73"/>
      <c r="Y680" s="73"/>
      <c r="Z680" s="73"/>
      <c r="AA680" s="73"/>
      <c r="AB680" s="73"/>
      <c r="AC680" s="73"/>
      <c r="AD680" s="47"/>
      <c r="AE680" s="47"/>
      <c r="AF680" s="73"/>
    </row>
    <row r="681" spans="17:32" x14ac:dyDescent="0.25">
      <c r="Q681" s="73"/>
      <c r="R681" s="73"/>
      <c r="S681" s="73"/>
      <c r="T681" s="73"/>
      <c r="U681" s="73"/>
      <c r="V681" s="73"/>
      <c r="W681" s="73"/>
      <c r="X681" s="73"/>
      <c r="Y681" s="73"/>
      <c r="Z681" s="73"/>
      <c r="AA681" s="73"/>
      <c r="AB681" s="73"/>
      <c r="AC681" s="73"/>
      <c r="AD681" s="47"/>
      <c r="AE681" s="47"/>
      <c r="AF681" s="73"/>
    </row>
    <row r="682" spans="17:32" x14ac:dyDescent="0.25">
      <c r="Q682" s="73"/>
      <c r="R682" s="73"/>
      <c r="S682" s="73"/>
      <c r="T682" s="73"/>
      <c r="U682" s="73"/>
      <c r="V682" s="73"/>
      <c r="W682" s="73"/>
      <c r="X682" s="73"/>
      <c r="Y682" s="73"/>
      <c r="Z682" s="73"/>
      <c r="AA682" s="73"/>
      <c r="AB682" s="73"/>
      <c r="AC682" s="73"/>
      <c r="AD682" s="47"/>
      <c r="AE682" s="47"/>
      <c r="AF682" s="73"/>
    </row>
    <row r="683" spans="17:32" x14ac:dyDescent="0.25">
      <c r="Q683" s="73"/>
      <c r="R683" s="73"/>
      <c r="S683" s="73"/>
      <c r="T683" s="73"/>
      <c r="U683" s="73"/>
      <c r="V683" s="73"/>
      <c r="W683" s="73"/>
      <c r="X683" s="73"/>
      <c r="Y683" s="73"/>
      <c r="Z683" s="73"/>
      <c r="AA683" s="73"/>
      <c r="AB683" s="73"/>
      <c r="AC683" s="73"/>
      <c r="AD683" s="47"/>
      <c r="AE683" s="47"/>
      <c r="AF683" s="73"/>
    </row>
    <row r="684" spans="17:32" x14ac:dyDescent="0.25">
      <c r="Q684" s="73"/>
      <c r="R684" s="73"/>
      <c r="S684" s="73"/>
      <c r="T684" s="73"/>
      <c r="U684" s="73"/>
      <c r="V684" s="73"/>
      <c r="W684" s="73"/>
      <c r="X684" s="73"/>
      <c r="Y684" s="73"/>
      <c r="Z684" s="73"/>
      <c r="AA684" s="73"/>
      <c r="AB684" s="73"/>
      <c r="AC684" s="73"/>
      <c r="AD684" s="47"/>
      <c r="AE684" s="47"/>
      <c r="AF684" s="73"/>
    </row>
    <row r="685" spans="17:32" x14ac:dyDescent="0.25">
      <c r="Q685" s="73"/>
      <c r="R685" s="73"/>
      <c r="S685" s="73"/>
      <c r="T685" s="73"/>
      <c r="U685" s="73"/>
      <c r="V685" s="73"/>
      <c r="W685" s="73"/>
      <c r="X685" s="73"/>
      <c r="Y685" s="73"/>
      <c r="Z685" s="73"/>
      <c r="AA685" s="73"/>
      <c r="AB685" s="73"/>
      <c r="AC685" s="73"/>
      <c r="AD685" s="47"/>
      <c r="AE685" s="47"/>
      <c r="AF685" s="73"/>
    </row>
    <row r="686" spans="17:32" x14ac:dyDescent="0.25">
      <c r="Q686" s="73"/>
      <c r="R686" s="73"/>
      <c r="S686" s="73"/>
      <c r="T686" s="73"/>
      <c r="U686" s="73"/>
      <c r="V686" s="73"/>
      <c r="W686" s="73"/>
      <c r="X686" s="73"/>
      <c r="Y686" s="73"/>
      <c r="Z686" s="73"/>
      <c r="AA686" s="73"/>
      <c r="AB686" s="73"/>
      <c r="AC686" s="73"/>
      <c r="AD686" s="47"/>
      <c r="AE686" s="47"/>
      <c r="AF686" s="73"/>
    </row>
    <row r="687" spans="17:32" x14ac:dyDescent="0.25">
      <c r="Q687" s="73"/>
      <c r="R687" s="73"/>
      <c r="S687" s="73"/>
      <c r="T687" s="73"/>
      <c r="U687" s="73"/>
      <c r="V687" s="73"/>
      <c r="W687" s="73"/>
      <c r="X687" s="73"/>
      <c r="Y687" s="73"/>
      <c r="Z687" s="73"/>
      <c r="AA687" s="73"/>
      <c r="AB687" s="73"/>
      <c r="AC687" s="73"/>
      <c r="AD687" s="47"/>
      <c r="AE687" s="47"/>
      <c r="AF687" s="73"/>
    </row>
    <row r="688" spans="17:32" x14ac:dyDescent="0.25">
      <c r="Q688" s="73"/>
      <c r="R688" s="73"/>
      <c r="S688" s="73"/>
      <c r="T688" s="73"/>
      <c r="U688" s="73"/>
      <c r="V688" s="73"/>
      <c r="W688" s="73"/>
      <c r="X688" s="73"/>
      <c r="Y688" s="73"/>
      <c r="Z688" s="73"/>
      <c r="AA688" s="73"/>
      <c r="AB688" s="73"/>
      <c r="AC688" s="73"/>
      <c r="AD688" s="47"/>
      <c r="AE688" s="47"/>
      <c r="AF688" s="73"/>
    </row>
    <row r="689" spans="17:32" x14ac:dyDescent="0.25">
      <c r="Q689" s="73"/>
      <c r="R689" s="73"/>
      <c r="S689" s="73"/>
      <c r="T689" s="73"/>
      <c r="U689" s="73"/>
      <c r="V689" s="73"/>
      <c r="W689" s="73"/>
      <c r="X689" s="73"/>
      <c r="Y689" s="73"/>
      <c r="Z689" s="73"/>
      <c r="AA689" s="73"/>
      <c r="AB689" s="73"/>
      <c r="AC689" s="73"/>
      <c r="AD689" s="47"/>
      <c r="AE689" s="47"/>
      <c r="AF689" s="73"/>
    </row>
    <row r="690" spans="17:32" x14ac:dyDescent="0.25">
      <c r="Q690" s="73"/>
      <c r="R690" s="73"/>
      <c r="S690" s="73"/>
      <c r="T690" s="73"/>
      <c r="U690" s="73"/>
      <c r="V690" s="73"/>
      <c r="W690" s="73"/>
      <c r="X690" s="73"/>
      <c r="Y690" s="73"/>
      <c r="Z690" s="73"/>
      <c r="AA690" s="73"/>
      <c r="AB690" s="73"/>
      <c r="AC690" s="73"/>
      <c r="AD690" s="47"/>
      <c r="AE690" s="47"/>
      <c r="AF690" s="73"/>
    </row>
    <row r="691" spans="17:32" x14ac:dyDescent="0.25">
      <c r="Q691" s="73"/>
      <c r="R691" s="73"/>
      <c r="S691" s="73"/>
      <c r="T691" s="73"/>
      <c r="U691" s="73"/>
      <c r="V691" s="73"/>
      <c r="W691" s="73"/>
      <c r="X691" s="73"/>
      <c r="Y691" s="73"/>
      <c r="Z691" s="73"/>
      <c r="AA691" s="73"/>
      <c r="AB691" s="73"/>
      <c r="AC691" s="73"/>
      <c r="AD691" s="47"/>
      <c r="AE691" s="47"/>
      <c r="AF691" s="73"/>
    </row>
    <row r="692" spans="17:32" x14ac:dyDescent="0.25">
      <c r="Q692" s="73"/>
      <c r="R692" s="73"/>
      <c r="S692" s="73"/>
      <c r="T692" s="73"/>
      <c r="U692" s="73"/>
      <c r="V692" s="73"/>
      <c r="W692" s="73"/>
      <c r="X692" s="73"/>
      <c r="Y692" s="73"/>
      <c r="Z692" s="73"/>
      <c r="AA692" s="73"/>
      <c r="AB692" s="73"/>
      <c r="AC692" s="73"/>
      <c r="AD692" s="47"/>
      <c r="AE692" s="47"/>
      <c r="AF692" s="73"/>
    </row>
    <row r="693" spans="17:32" x14ac:dyDescent="0.25">
      <c r="Q693" s="73"/>
      <c r="R693" s="73"/>
      <c r="S693" s="73"/>
      <c r="T693" s="73"/>
      <c r="U693" s="73"/>
      <c r="V693" s="73"/>
      <c r="W693" s="73"/>
      <c r="X693" s="73"/>
      <c r="Y693" s="73"/>
      <c r="Z693" s="73"/>
      <c r="AA693" s="73"/>
      <c r="AB693" s="73"/>
      <c r="AC693" s="73"/>
      <c r="AD693" s="47"/>
      <c r="AE693" s="47"/>
      <c r="AF693" s="73"/>
    </row>
    <row r="694" spans="17:32" x14ac:dyDescent="0.25">
      <c r="Q694" s="73"/>
      <c r="R694" s="73"/>
      <c r="S694" s="73"/>
      <c r="T694" s="73"/>
      <c r="U694" s="73"/>
      <c r="V694" s="73"/>
      <c r="W694" s="73"/>
      <c r="X694" s="73"/>
      <c r="Y694" s="73"/>
      <c r="Z694" s="73"/>
      <c r="AA694" s="73"/>
      <c r="AB694" s="73"/>
      <c r="AC694" s="73"/>
      <c r="AD694" s="47"/>
      <c r="AE694" s="47"/>
      <c r="AF694" s="73"/>
    </row>
    <row r="695" spans="17:32" x14ac:dyDescent="0.25">
      <c r="Q695" s="73"/>
      <c r="R695" s="73"/>
      <c r="S695" s="73"/>
      <c r="T695" s="73"/>
      <c r="U695" s="73"/>
      <c r="V695" s="73"/>
      <c r="W695" s="73"/>
      <c r="X695" s="73"/>
      <c r="Y695" s="73"/>
      <c r="Z695" s="73"/>
      <c r="AA695" s="73"/>
      <c r="AB695" s="73"/>
      <c r="AC695" s="73"/>
      <c r="AD695" s="47"/>
      <c r="AE695" s="47"/>
      <c r="AF695" s="73"/>
    </row>
    <row r="696" spans="17:32" x14ac:dyDescent="0.25">
      <c r="Q696" s="73"/>
      <c r="R696" s="73"/>
      <c r="S696" s="73"/>
      <c r="T696" s="73"/>
      <c r="U696" s="73"/>
      <c r="V696" s="73"/>
      <c r="W696" s="73"/>
      <c r="X696" s="73"/>
      <c r="Y696" s="73"/>
      <c r="Z696" s="73"/>
      <c r="AA696" s="73"/>
      <c r="AB696" s="73"/>
      <c r="AC696" s="73"/>
      <c r="AD696" s="47"/>
      <c r="AE696" s="47"/>
      <c r="AF696" s="73"/>
    </row>
    <row r="697" spans="17:32" x14ac:dyDescent="0.25">
      <c r="Q697" s="73"/>
      <c r="R697" s="73"/>
      <c r="S697" s="73"/>
      <c r="T697" s="73"/>
      <c r="U697" s="73"/>
      <c r="V697" s="73"/>
      <c r="W697" s="73"/>
      <c r="X697" s="73"/>
      <c r="Y697" s="73"/>
      <c r="Z697" s="73"/>
      <c r="AA697" s="73"/>
      <c r="AB697" s="73"/>
      <c r="AC697" s="73"/>
      <c r="AD697" s="47"/>
      <c r="AE697" s="47"/>
      <c r="AF697" s="73"/>
    </row>
    <row r="698" spans="17:32" x14ac:dyDescent="0.25">
      <c r="Q698" s="73"/>
      <c r="R698" s="73"/>
      <c r="S698" s="73"/>
      <c r="T698" s="73"/>
      <c r="U698" s="73"/>
      <c r="V698" s="73"/>
      <c r="W698" s="73"/>
      <c r="X698" s="73"/>
      <c r="Y698" s="73"/>
      <c r="Z698" s="73"/>
      <c r="AA698" s="73"/>
      <c r="AB698" s="73"/>
      <c r="AC698" s="73"/>
      <c r="AD698" s="47"/>
      <c r="AE698" s="47"/>
      <c r="AF698" s="73"/>
    </row>
    <row r="699" spans="17:32" x14ac:dyDescent="0.25">
      <c r="Q699" s="73"/>
      <c r="R699" s="73"/>
      <c r="S699" s="73"/>
      <c r="T699" s="73"/>
      <c r="U699" s="73"/>
      <c r="V699" s="73"/>
      <c r="W699" s="73"/>
      <c r="X699" s="73"/>
      <c r="Y699" s="73"/>
      <c r="Z699" s="73"/>
      <c r="AA699" s="73"/>
      <c r="AB699" s="73"/>
      <c r="AC699" s="73"/>
      <c r="AD699" s="47"/>
      <c r="AE699" s="47"/>
      <c r="AF699" s="73"/>
    </row>
    <row r="700" spans="17:32" x14ac:dyDescent="0.25">
      <c r="Q700" s="73"/>
      <c r="R700" s="73"/>
      <c r="S700" s="73"/>
      <c r="T700" s="73"/>
      <c r="U700" s="73"/>
      <c r="V700" s="73"/>
      <c r="W700" s="73"/>
      <c r="X700" s="73"/>
      <c r="Y700" s="73"/>
      <c r="Z700" s="73"/>
      <c r="AA700" s="73"/>
      <c r="AB700" s="73"/>
      <c r="AC700" s="73"/>
      <c r="AD700" s="47"/>
      <c r="AE700" s="47"/>
      <c r="AF700" s="73"/>
    </row>
    <row r="701" spans="17:32" x14ac:dyDescent="0.25">
      <c r="Q701" s="73"/>
      <c r="R701" s="73"/>
      <c r="S701" s="73"/>
      <c r="T701" s="73"/>
      <c r="U701" s="73"/>
      <c r="V701" s="73"/>
      <c r="W701" s="73"/>
      <c r="X701" s="73"/>
      <c r="Y701" s="73"/>
      <c r="Z701" s="73"/>
      <c r="AA701" s="73"/>
      <c r="AB701" s="73"/>
      <c r="AC701" s="73"/>
      <c r="AD701" s="47"/>
      <c r="AE701" s="47"/>
      <c r="AF701" s="73"/>
    </row>
    <row r="702" spans="17:32" x14ac:dyDescent="0.25">
      <c r="Q702" s="73"/>
      <c r="R702" s="73"/>
      <c r="S702" s="73"/>
      <c r="T702" s="73"/>
      <c r="U702" s="73"/>
      <c r="V702" s="73"/>
      <c r="W702" s="73"/>
      <c r="X702" s="73"/>
      <c r="Y702" s="73"/>
      <c r="Z702" s="73"/>
      <c r="AA702" s="73"/>
      <c r="AB702" s="73"/>
      <c r="AC702" s="73"/>
      <c r="AD702" s="47"/>
      <c r="AE702" s="47"/>
      <c r="AF702" s="73"/>
    </row>
    <row r="703" spans="17:32" x14ac:dyDescent="0.25">
      <c r="Q703" s="73"/>
      <c r="R703" s="73"/>
      <c r="S703" s="73"/>
      <c r="T703" s="73"/>
      <c r="U703" s="73"/>
      <c r="V703" s="73"/>
      <c r="W703" s="73"/>
      <c r="X703" s="73"/>
      <c r="Y703" s="73"/>
      <c r="Z703" s="73"/>
      <c r="AA703" s="73"/>
      <c r="AB703" s="73"/>
      <c r="AC703" s="73"/>
      <c r="AD703" s="47"/>
      <c r="AE703" s="47"/>
      <c r="AF703" s="73"/>
    </row>
    <row r="704" spans="17:32" x14ac:dyDescent="0.25">
      <c r="Q704" s="73"/>
      <c r="R704" s="73"/>
      <c r="S704" s="73"/>
      <c r="T704" s="73"/>
      <c r="U704" s="73"/>
      <c r="V704" s="73"/>
      <c r="W704" s="73"/>
      <c r="X704" s="73"/>
      <c r="Y704" s="73"/>
      <c r="Z704" s="73"/>
      <c r="AA704" s="73"/>
      <c r="AB704" s="73"/>
      <c r="AC704" s="73"/>
      <c r="AD704" s="47"/>
      <c r="AE704" s="47"/>
      <c r="AF704" s="73"/>
    </row>
    <row r="705" spans="17:32" x14ac:dyDescent="0.25">
      <c r="Q705" s="73"/>
      <c r="R705" s="73"/>
      <c r="S705" s="73"/>
      <c r="T705" s="73"/>
      <c r="U705" s="73"/>
      <c r="V705" s="73"/>
      <c r="W705" s="73"/>
      <c r="X705" s="73"/>
      <c r="Y705" s="73"/>
      <c r="Z705" s="73"/>
      <c r="AA705" s="73"/>
      <c r="AB705" s="73"/>
      <c r="AC705" s="73"/>
      <c r="AD705" s="47"/>
      <c r="AE705" s="47"/>
      <c r="AF705" s="73"/>
    </row>
    <row r="706" spans="17:32" x14ac:dyDescent="0.25">
      <c r="Q706" s="73"/>
      <c r="R706" s="73"/>
      <c r="S706" s="73"/>
      <c r="T706" s="73"/>
      <c r="U706" s="73"/>
      <c r="V706" s="73"/>
      <c r="W706" s="73"/>
      <c r="X706" s="73"/>
      <c r="Y706" s="73"/>
      <c r="Z706" s="73"/>
      <c r="AA706" s="73"/>
      <c r="AB706" s="73"/>
      <c r="AC706" s="73"/>
      <c r="AD706" s="47"/>
      <c r="AE706" s="47"/>
      <c r="AF706" s="73"/>
    </row>
    <row r="707" spans="17:32" x14ac:dyDescent="0.25">
      <c r="Q707" s="73"/>
      <c r="R707" s="73"/>
      <c r="S707" s="73"/>
      <c r="T707" s="73"/>
      <c r="U707" s="73"/>
      <c r="V707" s="73"/>
      <c r="W707" s="73"/>
      <c r="X707" s="73"/>
      <c r="Y707" s="73"/>
      <c r="Z707" s="73"/>
      <c r="AA707" s="73"/>
      <c r="AB707" s="73"/>
      <c r="AC707" s="73"/>
      <c r="AD707" s="47"/>
      <c r="AE707" s="47"/>
      <c r="AF707" s="73"/>
    </row>
    <row r="708" spans="17:32" x14ac:dyDescent="0.25">
      <c r="Q708" s="73"/>
      <c r="R708" s="73"/>
      <c r="S708" s="73"/>
      <c r="T708" s="73"/>
      <c r="U708" s="73"/>
      <c r="V708" s="73"/>
      <c r="W708" s="73"/>
      <c r="X708" s="73"/>
      <c r="Y708" s="73"/>
      <c r="Z708" s="73"/>
      <c r="AA708" s="73"/>
      <c r="AB708" s="73"/>
      <c r="AC708" s="73"/>
      <c r="AD708" s="47"/>
      <c r="AE708" s="47"/>
      <c r="AF708" s="73"/>
    </row>
  </sheetData>
  <autoFilter ref="A19:AF26" xr:uid="{00000000-0009-0000-0000-000011000000}"/>
  <mergeCells count="22">
    <mergeCell ref="B7:N7"/>
    <mergeCell ref="B3:F3"/>
    <mergeCell ref="B4:C4"/>
    <mergeCell ref="B5:N5"/>
    <mergeCell ref="B6:N6"/>
    <mergeCell ref="B13:E13"/>
    <mergeCell ref="F13:N13"/>
    <mergeCell ref="B14:E14"/>
    <mergeCell ref="F14:N14"/>
    <mergeCell ref="B8:N8"/>
    <mergeCell ref="B9:N9"/>
    <mergeCell ref="B11:E11"/>
    <mergeCell ref="F11:N11"/>
    <mergeCell ref="B12:E12"/>
    <mergeCell ref="F12:N12"/>
    <mergeCell ref="Q17:AC17"/>
    <mergeCell ref="B15:E15"/>
    <mergeCell ref="F15:N15"/>
    <mergeCell ref="B16:E16"/>
    <mergeCell ref="F16:N16"/>
    <mergeCell ref="B17:E17"/>
    <mergeCell ref="F17:N17"/>
  </mergeCells>
  <hyperlinks>
    <hyperlink ref="H18" r:id="rId1" xr:uid="{00000000-0004-0000-1100-000000000000}"/>
  </hyperlinks>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3" tint="0.59999389629810485"/>
  </sheetPr>
  <dimension ref="A1:V42"/>
  <sheetViews>
    <sheetView workbookViewId="0"/>
  </sheetViews>
  <sheetFormatPr defaultRowHeight="15" x14ac:dyDescent="0.25"/>
  <cols>
    <col min="1" max="1" width="37.570312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364"/>
      <c r="B1" s="365"/>
      <c r="C1" s="365"/>
      <c r="D1" s="365" t="str">
        <f>SchoolReport!F1&amp;" "&amp;SchoolReport!H1</f>
        <v>Barnet Schools Funding 2022-23</v>
      </c>
      <c r="E1" s="365"/>
      <c r="F1" s="365"/>
      <c r="G1" s="365"/>
      <c r="H1" s="365"/>
      <c r="I1" s="365"/>
      <c r="J1" s="365"/>
      <c r="K1" s="365"/>
      <c r="L1" s="365"/>
      <c r="M1" s="365"/>
      <c r="N1" s="366"/>
      <c r="P1" s="27"/>
      <c r="Q1" s="27"/>
      <c r="R1" s="27"/>
      <c r="S1" s="27"/>
      <c r="U1" s="27" t="s">
        <v>1228</v>
      </c>
      <c r="V1" s="28">
        <v>11392</v>
      </c>
    </row>
    <row r="2" spans="1:22" ht="15.75" thickBot="1" x14ac:dyDescent="0.3">
      <c r="P2" s="27"/>
      <c r="Q2" s="27"/>
      <c r="R2" s="27"/>
      <c r="S2" s="27"/>
      <c r="U2" s="27" t="s">
        <v>1229</v>
      </c>
      <c r="V2" s="28">
        <v>10161</v>
      </c>
    </row>
    <row r="3" spans="1:22" ht="30.75" thickTop="1" thickBot="1" x14ac:dyDescent="0.55000000000000004">
      <c r="A3" s="76" t="s">
        <v>1230</v>
      </c>
      <c r="B3" s="479" t="s">
        <v>28</v>
      </c>
      <c r="C3" s="480"/>
      <c r="D3" s="480"/>
      <c r="E3" s="481"/>
      <c r="F3" s="77"/>
      <c r="H3" s="482" t="s">
        <v>1231</v>
      </c>
      <c r="I3" s="483"/>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1235</v>
      </c>
      <c r="V4" s="28">
        <v>11438</v>
      </c>
    </row>
    <row r="5" spans="1:22" ht="16.5" thickTop="1" thickBot="1" x14ac:dyDescent="0.3">
      <c r="A5" s="78" t="s">
        <v>1236</v>
      </c>
      <c r="B5" s="79" t="str">
        <f>SchoolReport!D1</f>
        <v>May</v>
      </c>
      <c r="C5" s="77" t="str">
        <f>VLOOKUP(B5,P1:R14,3,0)</f>
        <v>Ma22</v>
      </c>
      <c r="D5" s="77" t="str">
        <f>VLOOKUP(B5,P1:S14,4,0)</f>
        <v>R</v>
      </c>
      <c r="P5" s="27" t="s">
        <v>1208</v>
      </c>
      <c r="Q5" s="27">
        <v>19</v>
      </c>
      <c r="R5" s="27" t="str">
        <f>LEFT(P5,2)&amp;MID(SchoolReport!$H$1,3,2)</f>
        <v>Ju22</v>
      </c>
      <c r="S5" s="27" t="s">
        <v>1237</v>
      </c>
      <c r="U5" s="27" t="s">
        <v>1238</v>
      </c>
      <c r="V5" s="28">
        <v>11438</v>
      </c>
    </row>
    <row r="6" spans="1:22" ht="16.5" thickTop="1" thickBot="1" x14ac:dyDescent="0.3">
      <c r="P6" s="27" t="s">
        <v>1209</v>
      </c>
      <c r="Q6" s="27">
        <v>20</v>
      </c>
      <c r="R6" s="27" t="str">
        <f>LEFT(P6,2)&amp;MID(SchoolReport!$H$1,3,2)</f>
        <v>Ju22</v>
      </c>
      <c r="S6" s="27" t="s">
        <v>1239</v>
      </c>
      <c r="U6" s="27" t="s">
        <v>1240</v>
      </c>
      <c r="V6" s="28">
        <v>11336</v>
      </c>
    </row>
    <row r="7" spans="1:22" ht="16.5" customHeight="1" thickTop="1" thickBot="1" x14ac:dyDescent="0.3">
      <c r="A7" s="78" t="s">
        <v>1241</v>
      </c>
      <c r="B7" s="371">
        <f>INDEX(POST16!Q18:AB18,MATCH(B5,POST16!Q19:AB19,0))</f>
        <v>544317.33333333337</v>
      </c>
      <c r="C7" s="484" t="str">
        <f>IF(ROUND(ABS(B7-B8),0)&gt;0,"Error","OK")</f>
        <v>OK</v>
      </c>
      <c r="D7" s="485"/>
      <c r="P7" s="27" t="s">
        <v>1210</v>
      </c>
      <c r="Q7" s="27">
        <v>21</v>
      </c>
      <c r="R7" s="27" t="str">
        <f>LEFT(P7,2)&amp;MID(SchoolReport!$H$1,3,2)</f>
        <v>Au22</v>
      </c>
      <c r="S7" s="27" t="s">
        <v>1242</v>
      </c>
    </row>
    <row r="8" spans="1:22" ht="16.5" thickTop="1" thickBot="1" x14ac:dyDescent="0.3">
      <c r="A8" s="78" t="s">
        <v>1243</v>
      </c>
      <c r="B8" s="80">
        <f>SUM(G20:G875)</f>
        <v>544317.33333333337</v>
      </c>
      <c r="C8" s="484"/>
      <c r="D8" s="485"/>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77">
        <f ca="1">COUNTIFS(INDIRECT(B3&amp;"!"&amp;D5&amp;"20:"&amp;D5&amp;"1000"),"&gt;0")</f>
        <v>6</v>
      </c>
      <c r="C10" s="484" t="str">
        <f ca="1">IF(ROUND(ABS(B10-B11),0)&gt;0,"Error","OK")</f>
        <v>OK</v>
      </c>
      <c r="D10" s="485"/>
      <c r="P10" s="27" t="s">
        <v>1213</v>
      </c>
      <c r="Q10" s="27">
        <v>24</v>
      </c>
      <c r="R10" s="27" t="str">
        <f>LEFT(P10,2)&amp;MID(SchoolReport!$H$1,3,2)</f>
        <v>No22</v>
      </c>
      <c r="S10" s="27" t="s">
        <v>1247</v>
      </c>
    </row>
    <row r="11" spans="1:22" ht="16.5" thickTop="1" thickBot="1" x14ac:dyDescent="0.3">
      <c r="A11" s="78" t="s">
        <v>1248</v>
      </c>
      <c r="B11" s="78">
        <f>COUNTIF(G20:G884,"&gt;0")</f>
        <v>6</v>
      </c>
      <c r="C11" s="484"/>
      <c r="D11" s="485"/>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1257</v>
      </c>
      <c r="F17" s="83"/>
      <c r="G17" s="84">
        <f>SUM(G20:G885)</f>
        <v>544317.33333333337</v>
      </c>
      <c r="H17" s="83"/>
      <c r="I17" s="85"/>
      <c r="J17" t="s">
        <v>1258</v>
      </c>
      <c r="O17" s="81"/>
    </row>
    <row r="18" spans="1:21" ht="15.75" thickBot="1" x14ac:dyDescent="0.3">
      <c r="A18" s="82"/>
      <c r="B18" s="95"/>
      <c r="C18" s="82"/>
      <c r="E18" t="s">
        <v>1259</v>
      </c>
      <c r="F18" s="83"/>
      <c r="G18" s="96"/>
      <c r="H18" s="83"/>
      <c r="I18" s="85"/>
      <c r="O18" s="81"/>
    </row>
    <row r="19" spans="1:21" ht="15.75" thickBot="1" x14ac:dyDescent="0.3">
      <c r="A19" s="97" t="s">
        <v>1260</v>
      </c>
      <c r="B19" s="98" t="s">
        <v>1261</v>
      </c>
      <c r="C19" s="99" t="s">
        <v>1262</v>
      </c>
      <c r="D19" s="100" t="s">
        <v>1263</v>
      </c>
      <c r="E19" s="101" t="s">
        <v>1264</v>
      </c>
      <c r="F19" s="102" t="s">
        <v>1265</v>
      </c>
      <c r="G19" s="103" t="s">
        <v>1266</v>
      </c>
      <c r="H19" s="104" t="s">
        <v>1267</v>
      </c>
      <c r="I19" s="105" t="s">
        <v>1268</v>
      </c>
      <c r="J19" s="101" t="s">
        <v>1269</v>
      </c>
      <c r="K19" s="100" t="s">
        <v>1263</v>
      </c>
      <c r="L19" s="100" t="s">
        <v>1270</v>
      </c>
      <c r="M19" s="100" t="s">
        <v>1263</v>
      </c>
      <c r="N19" s="100" t="s">
        <v>1271</v>
      </c>
      <c r="O19" s="106" t="s">
        <v>1272</v>
      </c>
      <c r="P19" s="100" t="s">
        <v>1273</v>
      </c>
      <c r="Q19" s="100" t="s">
        <v>1263</v>
      </c>
      <c r="R19" s="107" t="s">
        <v>1274</v>
      </c>
    </row>
    <row r="20" spans="1:21" x14ac:dyDescent="0.25">
      <c r="A20" s="108">
        <v>1</v>
      </c>
      <c r="B20" s="109">
        <v>2</v>
      </c>
      <c r="C20" s="110">
        <f>POST16!J20</f>
        <v>400041</v>
      </c>
      <c r="D20" s="111" t="b">
        <v>1</v>
      </c>
      <c r="E20" s="112" t="str">
        <f>RIGHT(POST16!C20,4)&amp;"."&amp;POST16!M20&amp;"."&amp;POST16!K20&amp;"."&amp;$C$5</f>
        <v>5405.P16.I02.Ma22</v>
      </c>
      <c r="F20" s="113">
        <f t="shared" ref="F20:F26" ca="1" si="0">TODAY()</f>
        <v>44697</v>
      </c>
      <c r="G20" s="376" cm="1">
        <f t="array" ref="G20">IF(SUMPRODUCT((POST16!$Q$19:$AB$19=$B$5)*POST16!Q20:AB20)&gt;0,SUMPRODUCT((POST16!$Q$19:$AB$19=$B$5)*POST16!Q20:AB20),0)</f>
        <v>140614.16666666666</v>
      </c>
      <c r="H20" s="115">
        <f t="shared" ref="H20:H26" ca="1" si="1">F20</f>
        <v>44697</v>
      </c>
      <c r="I20" s="116">
        <v>0</v>
      </c>
      <c r="J20" s="112" t="str">
        <f>LEFT(POST16!D20,20)&amp;"."&amp;POST16PAY!E20</f>
        <v>Finchley Catholic Hi.5405.P16.I02.Ma22</v>
      </c>
      <c r="K20" s="111" t="b">
        <v>1</v>
      </c>
      <c r="L20" s="117" t="s">
        <v>1275</v>
      </c>
      <c r="M20" s="111" t="b">
        <v>1</v>
      </c>
      <c r="N20" s="111" t="s">
        <v>1276</v>
      </c>
      <c r="O20" s="118" t="str">
        <f>POST16!I20</f>
        <v>11441/543965</v>
      </c>
      <c r="P20" s="111" t="b">
        <v>1</v>
      </c>
      <c r="Q20" s="111" t="b">
        <v>1</v>
      </c>
      <c r="R20" s="111" t="b">
        <v>1</v>
      </c>
      <c r="T20" s="10"/>
      <c r="U20" s="1"/>
    </row>
    <row r="21" spans="1:21" x14ac:dyDescent="0.25">
      <c r="A21" s="108">
        <v>1</v>
      </c>
      <c r="B21" s="109">
        <v>2</v>
      </c>
      <c r="C21" s="110">
        <f>POST16!J21</f>
        <v>400140</v>
      </c>
      <c r="D21" s="111" t="b">
        <v>1</v>
      </c>
      <c r="E21" s="112" t="str">
        <f>RIGHT(POST16!C21,4)&amp;"."&amp;POST16!M21&amp;"."&amp;POST16!K21&amp;"."&amp;$C$5</f>
        <v>5427.P16.I02.Ma22</v>
      </c>
      <c r="F21" s="113">
        <f t="shared" ca="1" si="0"/>
        <v>44697</v>
      </c>
      <c r="G21" s="376" cm="1">
        <f t="array" ref="G21">IF(SUMPRODUCT((POST16!$Q$19:$AB$19=$B$5)*POST16!Q21:AB21)&gt;0,SUMPRODUCT((POST16!$Q$19:$AB$19=$B$5)*POST16!Q21:AB21),0)</f>
        <v>131236.5</v>
      </c>
      <c r="H21" s="115">
        <f t="shared" ca="1" si="1"/>
        <v>44697</v>
      </c>
      <c r="I21" s="116">
        <v>0</v>
      </c>
      <c r="J21" s="112" t="str">
        <f>LEFT(POST16!D21,20)&amp;"."&amp;POST16PAY!E21</f>
        <v>JCoSS.5427.P16.I02.Ma22</v>
      </c>
      <c r="K21" s="111" t="b">
        <v>1</v>
      </c>
      <c r="L21" s="117" t="s">
        <v>1275</v>
      </c>
      <c r="M21" s="111" t="b">
        <v>1</v>
      </c>
      <c r="N21" s="111" t="s">
        <v>1276</v>
      </c>
      <c r="O21" s="118" t="str">
        <f>POST16!I21</f>
        <v>11441/543965</v>
      </c>
      <c r="P21" s="111" t="b">
        <v>1</v>
      </c>
      <c r="Q21" s="111" t="b">
        <v>1</v>
      </c>
      <c r="R21" s="111" t="b">
        <v>1</v>
      </c>
      <c r="T21" s="10"/>
      <c r="U21" s="1"/>
    </row>
    <row r="22" spans="1:21" x14ac:dyDescent="0.25">
      <c r="A22" s="108">
        <v>1</v>
      </c>
      <c r="B22" s="109">
        <v>2</v>
      </c>
      <c r="C22" s="110">
        <f>POST16!J22</f>
        <v>107953</v>
      </c>
      <c r="D22" s="111" t="b">
        <v>1</v>
      </c>
      <c r="E22" s="112" t="str">
        <f>RIGHT(POST16!C22,4)&amp;"."&amp;POST16!M22&amp;"."&amp;POST16!K22&amp;"."&amp;$C$5</f>
        <v>4004.P16.I02.Ma22</v>
      </c>
      <c r="F22" s="113">
        <f t="shared" ca="1" si="0"/>
        <v>44697</v>
      </c>
      <c r="G22" s="376" cm="1">
        <f t="array" ref="G22">IF(SUMPRODUCT((POST16!$Q$19:$AB$19=$B$5)*POST16!Q22:AB22)&gt;0,SUMPRODUCT((POST16!$Q$19:$AB$19=$B$5)*POST16!Q22:AB22),0)</f>
        <v>32524.25</v>
      </c>
      <c r="H22" s="115">
        <f t="shared" ca="1" si="1"/>
        <v>44697</v>
      </c>
      <c r="I22" s="116">
        <v>0</v>
      </c>
      <c r="J22" s="112" t="str">
        <f>LEFT(POST16!D22,20)&amp;"."&amp;POST16PAY!E22</f>
        <v>Menorah High School .4004.P16.I02.Ma22</v>
      </c>
      <c r="K22" s="111" t="b">
        <v>1</v>
      </c>
      <c r="L22" s="117" t="s">
        <v>1275</v>
      </c>
      <c r="M22" s="111" t="b">
        <v>1</v>
      </c>
      <c r="N22" s="111" t="s">
        <v>1276</v>
      </c>
      <c r="O22" s="118" t="str">
        <f>POST16!I22</f>
        <v>11441/543965</v>
      </c>
      <c r="P22" s="111" t="b">
        <v>1</v>
      </c>
      <c r="Q22" s="111" t="b">
        <v>1</v>
      </c>
      <c r="R22" s="111" t="b">
        <v>1</v>
      </c>
    </row>
    <row r="23" spans="1:21" x14ac:dyDescent="0.25">
      <c r="A23" s="108">
        <v>1</v>
      </c>
      <c r="B23" s="109">
        <v>2</v>
      </c>
      <c r="C23" s="110">
        <f>POST16!J23</f>
        <v>400029</v>
      </c>
      <c r="D23" s="111" t="b">
        <v>1</v>
      </c>
      <c r="E23" s="112" t="str">
        <f>RIGHT(POST16!C23,4)&amp;"."&amp;POST16!M23&amp;"."&amp;POST16!K23&amp;"."&amp;$C$5</f>
        <v>5404.P16.I02.Ma22</v>
      </c>
      <c r="F23" s="113">
        <f t="shared" ca="1" si="0"/>
        <v>44697</v>
      </c>
      <c r="G23" s="376" cm="1">
        <f t="array" ref="G23">IF(SUMPRODUCT((POST16!$Q$19:$AB$19=$B$5)*POST16!Q23:AB23)&gt;0,SUMPRODUCT((POST16!$Q$19:$AB$19=$B$5)*POST16!Q23:AB23),0)</f>
        <v>114820.83333333334</v>
      </c>
      <c r="H23" s="115">
        <f t="shared" ca="1" si="1"/>
        <v>44697</v>
      </c>
      <c r="I23" s="116">
        <v>0</v>
      </c>
      <c r="J23" s="112" t="str">
        <f>LEFT(POST16!D23,20)&amp;"."&amp;POST16PAY!E23</f>
        <v>St Michaels Catholic.5404.P16.I02.Ma22</v>
      </c>
      <c r="K23" s="111" t="b">
        <v>1</v>
      </c>
      <c r="L23" s="117" t="s">
        <v>1275</v>
      </c>
      <c r="M23" s="111" t="b">
        <v>1</v>
      </c>
      <c r="N23" s="111" t="s">
        <v>1276</v>
      </c>
      <c r="O23" s="118" t="str">
        <f>POST16!I23</f>
        <v>11441/543965</v>
      </c>
      <c r="P23" s="111" t="b">
        <v>1</v>
      </c>
      <c r="Q23" s="111" t="b">
        <v>1</v>
      </c>
      <c r="R23" s="111" t="b">
        <v>1</v>
      </c>
    </row>
    <row r="24" spans="1:21" x14ac:dyDescent="0.25">
      <c r="A24" s="108">
        <v>1</v>
      </c>
      <c r="B24" s="109">
        <v>2</v>
      </c>
      <c r="C24" s="110">
        <f>POST16!J24</f>
        <v>400013</v>
      </c>
      <c r="D24" s="111" t="b">
        <v>1</v>
      </c>
      <c r="E24" s="112" t="str">
        <f>RIGHT(POST16!C24,4)&amp;"."&amp;POST16!M24&amp;"."&amp;POST16!K24&amp;"."&amp;$C$5</f>
        <v>5407.P16.I02.Ma22</v>
      </c>
      <c r="F24" s="113">
        <f t="shared" ca="1" si="0"/>
        <v>44697</v>
      </c>
      <c r="G24" s="376" cm="1">
        <f t="array" ref="G24">IF(SUMPRODUCT((POST16!$Q$19:$AB$19=$B$5)*POST16!Q24:AB24)&gt;0,SUMPRODUCT((POST16!$Q$19:$AB$19=$B$5)*POST16!Q24:AB24),0)</f>
        <v>91869.25</v>
      </c>
      <c r="H24" s="115">
        <f t="shared" ca="1" si="1"/>
        <v>44697</v>
      </c>
      <c r="I24" s="116">
        <v>0</v>
      </c>
      <c r="J24" s="112" t="str">
        <f>LEFT(POST16!D24,20)&amp;"."&amp;POST16PAY!E24</f>
        <v>St. James' Catholic .5407.P16.I02.Ma22</v>
      </c>
      <c r="K24" s="111" t="b">
        <v>1</v>
      </c>
      <c r="L24" s="117" t="s">
        <v>1275</v>
      </c>
      <c r="M24" s="111" t="b">
        <v>1</v>
      </c>
      <c r="N24" s="111" t="s">
        <v>1276</v>
      </c>
      <c r="O24" s="118" t="str">
        <f>POST16!I24</f>
        <v>11441/543965</v>
      </c>
      <c r="P24" s="111" t="b">
        <v>1</v>
      </c>
      <c r="Q24" s="111" t="b">
        <v>1</v>
      </c>
      <c r="R24" s="111" t="b">
        <v>1</v>
      </c>
    </row>
    <row r="25" spans="1:21" x14ac:dyDescent="0.25">
      <c r="A25" s="108">
        <v>1</v>
      </c>
      <c r="B25" s="109">
        <v>2</v>
      </c>
      <c r="C25" s="110">
        <f>POST16!J25</f>
        <v>400135</v>
      </c>
      <c r="D25" s="111" t="b">
        <v>1</v>
      </c>
      <c r="E25" s="112" t="str">
        <f>RIGHT(POST16!C25,4)&amp;"."&amp;POST16!M25&amp;"."&amp;POST16!K25&amp;"."&amp;$C$5</f>
        <v>3521.P16.I02.Ma22</v>
      </c>
      <c r="F25" s="113">
        <f t="shared" ca="1" si="0"/>
        <v>44697</v>
      </c>
      <c r="G25" s="376" cm="1">
        <f t="array" ref="G25">IF(SUMPRODUCT((POST16!$Q$19:$AB$19=$B$5)*POST16!Q25:AB25)&gt;0,SUMPRODUCT((POST16!$Q$19:$AB$19=$B$5)*POST16!Q25:AB25),0)</f>
        <v>33252.333333333336</v>
      </c>
      <c r="H25" s="115">
        <f t="shared" ca="1" si="1"/>
        <v>44697</v>
      </c>
      <c r="I25" s="116">
        <v>0</v>
      </c>
      <c r="J25" s="112" t="str">
        <f>LEFT(POST16!D25,20)&amp;"."&amp;POST16PAY!E25</f>
        <v>St Mary's &amp; St John'.3521.P16.I02.Ma22</v>
      </c>
      <c r="K25" s="111" t="b">
        <v>1</v>
      </c>
      <c r="L25" s="117" t="s">
        <v>1275</v>
      </c>
      <c r="M25" s="111" t="b">
        <v>1</v>
      </c>
      <c r="N25" s="111" t="s">
        <v>1276</v>
      </c>
      <c r="O25" s="118" t="str">
        <f>POST16!I25</f>
        <v>11441/543965</v>
      </c>
      <c r="P25" s="111" t="b">
        <v>1</v>
      </c>
      <c r="Q25" s="111" t="b">
        <v>1</v>
      </c>
      <c r="R25" s="111" t="b">
        <v>1</v>
      </c>
    </row>
    <row r="26" spans="1:21" x14ac:dyDescent="0.25">
      <c r="A26" s="108">
        <v>1</v>
      </c>
      <c r="B26" s="109">
        <v>2</v>
      </c>
      <c r="C26" s="110">
        <f>POST16!J26</f>
        <v>400063</v>
      </c>
      <c r="D26" s="111" t="b">
        <v>1</v>
      </c>
      <c r="E26" s="112" t="str">
        <f>RIGHT(POST16!C26,4)&amp;"."&amp;POST16!M26&amp;"."&amp;POST16!K26&amp;"."&amp;$C$5</f>
        <v>7010.P16.I02.Ma22</v>
      </c>
      <c r="F26" s="113">
        <f t="shared" ca="1" si="0"/>
        <v>44697</v>
      </c>
      <c r="G26" s="376" cm="1">
        <f t="array" ref="G26">IF(SUMPRODUCT((POST16!$Q$19:$AB$19=$B$5)*POST16!Q26:AB26)&gt;0,SUMPRODUCT((POST16!$Q$19:$AB$19=$B$5)*POST16!Q26:AB26),0)</f>
        <v>0</v>
      </c>
      <c r="H26" s="115">
        <f t="shared" ca="1" si="1"/>
        <v>44697</v>
      </c>
      <c r="I26" s="116">
        <v>0</v>
      </c>
      <c r="J26" s="112" t="str">
        <f>LEFT(POST16!D26,20)&amp;"."&amp;POST16PAY!E26</f>
        <v>Mapledown.7010.P16.I02.Ma22</v>
      </c>
      <c r="K26" s="111" t="b">
        <v>1</v>
      </c>
      <c r="L26" s="117" t="s">
        <v>1275</v>
      </c>
      <c r="M26" s="111" t="b">
        <v>1</v>
      </c>
      <c r="N26" s="111" t="s">
        <v>1276</v>
      </c>
      <c r="O26" s="118" t="str">
        <f>POST16!I26</f>
        <v>11441/543965</v>
      </c>
      <c r="P26" s="111" t="b">
        <v>1</v>
      </c>
      <c r="Q26" s="111" t="b">
        <v>1</v>
      </c>
      <c r="R26" s="111" t="b">
        <v>1</v>
      </c>
    </row>
    <row r="27" spans="1:21" x14ac:dyDescent="0.25">
      <c r="A27" s="108"/>
      <c r="B27" s="109"/>
      <c r="C27" s="110"/>
      <c r="D27" s="111"/>
      <c r="E27" s="112"/>
      <c r="F27" s="113"/>
      <c r="G27" s="376" cm="1">
        <f t="array" ref="G27">IF(SUMPRODUCT((POST16!$Q$19:$AB$19=$B$5)*POST16!Q27:AB27)&gt;0,SUMPRODUCT((POST16!$Q$19:$AB$19=$B$5)*POST16!Q27:AB27),0)</f>
        <v>0</v>
      </c>
      <c r="H27" s="115"/>
      <c r="I27" s="116"/>
      <c r="J27" s="112"/>
      <c r="K27" s="111"/>
      <c r="L27" s="117"/>
      <c r="M27" s="111"/>
      <c r="N27" s="111"/>
      <c r="O27" s="118"/>
      <c r="P27" s="111"/>
      <c r="Q27" s="111"/>
      <c r="R27" s="111"/>
    </row>
    <row r="28" spans="1:21" x14ac:dyDescent="0.25">
      <c r="A28" s="108"/>
      <c r="B28" s="109"/>
      <c r="C28" s="110"/>
      <c r="D28" s="111"/>
      <c r="E28" s="112"/>
      <c r="F28" s="113"/>
      <c r="G28" s="114"/>
      <c r="H28" s="115"/>
      <c r="I28" s="116"/>
      <c r="J28" s="112"/>
      <c r="K28" s="111"/>
      <c r="L28" s="117"/>
      <c r="M28" s="111"/>
      <c r="N28" s="111"/>
      <c r="O28" s="118"/>
      <c r="P28" s="111"/>
      <c r="Q28" s="111"/>
      <c r="R28" s="111"/>
    </row>
    <row r="29" spans="1:21" x14ac:dyDescent="0.25">
      <c r="A29" s="108"/>
      <c r="B29" s="109"/>
      <c r="C29" s="110"/>
      <c r="D29" s="111"/>
      <c r="E29" s="112"/>
      <c r="F29" s="113"/>
      <c r="G29" s="114"/>
      <c r="H29" s="115"/>
      <c r="I29" s="116"/>
      <c r="J29" s="112"/>
      <c r="K29" s="111"/>
      <c r="L29" s="117"/>
      <c r="M29" s="111"/>
      <c r="N29" s="111"/>
      <c r="O29" s="118"/>
      <c r="P29" s="111"/>
      <c r="Q29" s="111"/>
      <c r="R29" s="111"/>
    </row>
    <row r="30" spans="1:21" x14ac:dyDescent="0.25">
      <c r="A30" s="108"/>
      <c r="B30" s="109"/>
      <c r="C30" s="110"/>
      <c r="D30" s="111"/>
      <c r="E30" s="112"/>
      <c r="F30" s="113"/>
      <c r="G30" s="114"/>
      <c r="H30" s="115"/>
      <c r="I30" s="116"/>
      <c r="J30" s="112"/>
      <c r="K30" s="111"/>
      <c r="L30" s="117"/>
      <c r="M30" s="111"/>
      <c r="N30" s="111"/>
      <c r="O30" s="118"/>
      <c r="P30" s="111"/>
      <c r="Q30" s="111"/>
      <c r="R30" s="111"/>
    </row>
    <row r="31" spans="1:21" x14ac:dyDescent="0.25">
      <c r="A31" s="108"/>
      <c r="B31" s="109"/>
      <c r="C31" s="110"/>
      <c r="D31" s="111"/>
      <c r="E31" s="112"/>
      <c r="F31" s="113"/>
      <c r="G31" s="114"/>
      <c r="H31" s="115"/>
      <c r="I31" s="116"/>
      <c r="J31" s="112"/>
      <c r="K31" s="111"/>
      <c r="L31" s="117"/>
      <c r="M31" s="111"/>
      <c r="N31" s="111"/>
      <c r="O31" s="118"/>
      <c r="P31" s="111"/>
      <c r="Q31" s="111"/>
      <c r="R31" s="111"/>
    </row>
    <row r="32" spans="1:21" x14ac:dyDescent="0.25">
      <c r="A32" s="108"/>
      <c r="B32" s="109"/>
      <c r="C32" s="110"/>
      <c r="D32" s="111"/>
      <c r="E32" s="112"/>
      <c r="F32" s="113"/>
      <c r="G32" s="114"/>
      <c r="H32" s="115"/>
      <c r="I32" s="116"/>
      <c r="J32" s="112"/>
      <c r="K32" s="111"/>
      <c r="L32" s="117"/>
      <c r="M32" s="111"/>
      <c r="N32" s="111"/>
      <c r="O32" s="118"/>
      <c r="P32" s="111"/>
      <c r="Q32" s="111"/>
      <c r="R32" s="111"/>
    </row>
    <row r="33" spans="1:18" x14ac:dyDescent="0.25">
      <c r="A33" s="108"/>
      <c r="B33" s="109"/>
      <c r="C33" s="110"/>
      <c r="D33" s="111"/>
      <c r="E33" s="112"/>
      <c r="F33" s="113"/>
      <c r="G33" s="114"/>
      <c r="H33" s="115"/>
      <c r="I33" s="116"/>
      <c r="J33" s="112"/>
      <c r="K33" s="111"/>
      <c r="L33" s="117"/>
      <c r="M33" s="111"/>
      <c r="N33" s="111"/>
      <c r="O33" s="118"/>
      <c r="P33" s="111"/>
      <c r="Q33" s="111"/>
      <c r="R33" s="111"/>
    </row>
    <row r="34" spans="1:18" x14ac:dyDescent="0.25">
      <c r="A34" s="108"/>
      <c r="B34" s="109"/>
      <c r="C34" s="110"/>
      <c r="D34" s="111"/>
      <c r="E34" s="112"/>
      <c r="F34" s="113"/>
      <c r="G34" s="114"/>
      <c r="H34" s="115"/>
      <c r="I34" s="116"/>
      <c r="J34" s="112"/>
      <c r="K34" s="111"/>
      <c r="L34" s="117"/>
      <c r="M34" s="111"/>
      <c r="N34" s="111"/>
      <c r="O34" s="118"/>
      <c r="P34" s="111"/>
      <c r="Q34" s="111"/>
      <c r="R34" s="111"/>
    </row>
    <row r="35" spans="1:18" x14ac:dyDescent="0.25">
      <c r="A35" s="108"/>
      <c r="B35" s="109"/>
      <c r="C35" s="110"/>
      <c r="D35" s="111"/>
      <c r="E35" s="112"/>
      <c r="F35" s="113"/>
      <c r="G35" s="114"/>
      <c r="H35" s="115"/>
      <c r="I35" s="116"/>
      <c r="J35" s="112"/>
      <c r="K35" s="111"/>
      <c r="L35" s="117"/>
      <c r="M35" s="111"/>
      <c r="N35" s="111"/>
      <c r="O35" s="118"/>
      <c r="P35" s="111"/>
      <c r="Q35" s="111"/>
      <c r="R35" s="111"/>
    </row>
    <row r="36" spans="1:18" x14ac:dyDescent="0.25">
      <c r="A36" s="108"/>
      <c r="B36" s="109"/>
      <c r="C36" s="110"/>
      <c r="D36" s="111"/>
      <c r="E36" s="112"/>
      <c r="F36" s="113"/>
      <c r="G36" s="114"/>
      <c r="H36" s="115"/>
      <c r="I36" s="116"/>
      <c r="J36" s="112"/>
      <c r="K36" s="111"/>
      <c r="L36" s="117"/>
      <c r="M36" s="111"/>
      <c r="N36" s="111"/>
      <c r="O36" s="118"/>
      <c r="P36" s="111"/>
      <c r="Q36" s="111"/>
      <c r="R36" s="111"/>
    </row>
    <row r="37" spans="1:18" x14ac:dyDescent="0.25">
      <c r="A37" s="108"/>
      <c r="B37" s="109"/>
      <c r="C37" s="110"/>
      <c r="D37" s="111"/>
      <c r="E37" s="112"/>
      <c r="F37" s="113"/>
      <c r="G37" s="114"/>
      <c r="H37" s="115"/>
      <c r="I37" s="116"/>
      <c r="J37" s="112"/>
      <c r="K37" s="111"/>
      <c r="L37" s="117"/>
      <c r="M37" s="111"/>
      <c r="N37" s="111"/>
      <c r="O37" s="118"/>
      <c r="P37" s="111"/>
      <c r="Q37" s="111"/>
      <c r="R37" s="111"/>
    </row>
    <row r="38" spans="1:18" x14ac:dyDescent="0.25">
      <c r="A38" s="108"/>
      <c r="B38" s="109"/>
      <c r="C38" s="110"/>
      <c r="D38" s="111"/>
      <c r="E38" s="112"/>
      <c r="F38" s="113"/>
      <c r="G38" s="114"/>
      <c r="H38" s="115"/>
      <c r="I38" s="116"/>
      <c r="J38" s="112"/>
      <c r="K38" s="111"/>
      <c r="L38" s="117"/>
      <c r="M38" s="111"/>
      <c r="N38" s="111"/>
      <c r="O38" s="118"/>
      <c r="P38" s="111"/>
      <c r="Q38" s="111"/>
      <c r="R38" s="111"/>
    </row>
    <row r="39" spans="1:18" x14ac:dyDescent="0.25">
      <c r="A39" s="108"/>
      <c r="B39" s="109"/>
      <c r="C39" s="110"/>
      <c r="D39" s="111"/>
      <c r="E39" s="112"/>
      <c r="F39" s="113"/>
      <c r="G39" s="114"/>
      <c r="H39" s="115"/>
      <c r="I39" s="116"/>
      <c r="J39" s="112"/>
      <c r="K39" s="111"/>
      <c r="L39" s="117"/>
      <c r="M39" s="111"/>
      <c r="N39" s="111"/>
      <c r="O39" s="118"/>
      <c r="P39" s="111"/>
      <c r="Q39" s="111"/>
      <c r="R39" s="111"/>
    </row>
    <row r="40" spans="1:18" x14ac:dyDescent="0.25">
      <c r="A40" s="108"/>
      <c r="B40" s="109"/>
      <c r="C40" s="110"/>
      <c r="D40" s="111"/>
      <c r="E40" s="112"/>
      <c r="F40" s="113"/>
      <c r="G40" s="114"/>
      <c r="H40" s="115"/>
      <c r="I40" s="116"/>
      <c r="J40" s="112"/>
      <c r="K40" s="111"/>
      <c r="L40" s="117"/>
      <c r="M40" s="111"/>
      <c r="N40" s="111"/>
      <c r="O40" s="118"/>
      <c r="P40" s="111"/>
      <c r="Q40" s="111"/>
      <c r="R40" s="111"/>
    </row>
    <row r="41" spans="1:18" x14ac:dyDescent="0.25">
      <c r="A41" s="108"/>
      <c r="B41" s="109"/>
      <c r="C41" s="110"/>
      <c r="D41" s="111"/>
      <c r="E41" s="112"/>
      <c r="F41" s="113"/>
      <c r="G41" s="114"/>
      <c r="H41" s="115"/>
      <c r="I41" s="116"/>
      <c r="J41" s="112"/>
      <c r="K41" s="111"/>
      <c r="L41" s="117"/>
      <c r="M41" s="111"/>
      <c r="N41" s="111"/>
      <c r="O41" s="118"/>
      <c r="P41" s="111"/>
      <c r="Q41" s="111"/>
      <c r="R41" s="111"/>
    </row>
    <row r="42" spans="1:18" x14ac:dyDescent="0.25">
      <c r="A42" s="108"/>
      <c r="B42" s="109"/>
      <c r="C42" s="110"/>
      <c r="D42" s="111"/>
      <c r="E42" s="112"/>
      <c r="F42" s="113"/>
      <c r="G42" s="114"/>
      <c r="H42" s="115"/>
      <c r="I42" s="116"/>
      <c r="J42" s="112"/>
      <c r="K42" s="111"/>
      <c r="L42" s="117"/>
      <c r="M42" s="111"/>
      <c r="N42" s="111"/>
      <c r="O42" s="118"/>
      <c r="P42" s="111"/>
      <c r="Q42" s="111"/>
      <c r="R42" s="111"/>
    </row>
  </sheetData>
  <autoFilter ref="A19:V27" xr:uid="{00000000-0001-0000-1200-000000000000}"/>
  <mergeCells count="4">
    <mergeCell ref="B3:E3"/>
    <mergeCell ref="H3:I3"/>
    <mergeCell ref="C7:D8"/>
    <mergeCell ref="C10:D11"/>
  </mergeCells>
  <conditionalFormatting sqref="G20:G42">
    <cfRule type="cellIs" dxfId="83" priority="6" operator="lessThan">
      <formula>0</formula>
    </cfRule>
    <cfRule type="cellIs" dxfId="82" priority="7" operator="equal">
      <formula>0</formula>
    </cfRule>
  </conditionalFormatting>
  <conditionalFormatting sqref="C7:D8">
    <cfRule type="cellIs" dxfId="81" priority="5" operator="equal">
      <formula>"Error"</formula>
    </cfRule>
  </conditionalFormatting>
  <conditionalFormatting sqref="C10:D11">
    <cfRule type="cellIs" dxfId="80" priority="4" operator="equal">
      <formula>"Error"</formula>
    </cfRule>
  </conditionalFormatting>
  <conditionalFormatting sqref="C7:D8 C10:D11">
    <cfRule type="cellIs" dxfId="79" priority="3" operator="equal">
      <formula>"OK"</formula>
    </cfRule>
  </conditionalFormatting>
  <conditionalFormatting sqref="B5">
    <cfRule type="expression" dxfId="78" priority="1">
      <formula>B5=TEXT(TODAY(), "mmm")</formula>
    </cfRule>
    <cfRule type="expression" dxfId="77" priority="2">
      <formula>B5&lt;&gt;TEXT(TODAY(), "mmm")</formula>
    </cfRule>
  </conditionalFormatting>
  <dataValidations count="1">
    <dataValidation type="list" allowBlank="1" showInputMessage="1" showErrorMessage="1" sqref="B5" xr:uid="{00000000-0002-0000-1200-000000000000}">
      <formula1>"CENTRAL, ADVANCE, APR, MAY, JUNE,JULY,AUGUST, SEPTEMBER, OCTOBER, NOVEMBER, DECEMBER, JANUARY, FEBRUARY, MARCH"</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499984740745262"/>
    <pageSetUpPr fitToPage="1"/>
  </sheetPr>
  <dimension ref="A1:X37"/>
  <sheetViews>
    <sheetView workbookViewId="0"/>
  </sheetViews>
  <sheetFormatPr defaultRowHeight="15" x14ac:dyDescent="0.25"/>
  <cols>
    <col min="1" max="1" width="4.7109375" customWidth="1"/>
    <col min="2" max="2" width="37.140625" customWidth="1"/>
    <col min="15" max="15" width="2.28515625" customWidth="1"/>
    <col min="16" max="16" width="1.7109375" customWidth="1"/>
    <col min="17" max="17" width="2.42578125" customWidth="1"/>
    <col min="18" max="18" width="22.7109375" customWidth="1"/>
    <col min="19" max="19" width="24.28515625" customWidth="1"/>
    <col min="20" max="20" width="30.7109375" customWidth="1"/>
    <col min="21" max="21" width="28" customWidth="1"/>
    <col min="22" max="22" width="29.28515625" customWidth="1"/>
  </cols>
  <sheetData>
    <row r="1" spans="1:24" x14ac:dyDescent="0.25">
      <c r="A1" t="s">
        <v>109</v>
      </c>
    </row>
    <row r="2" spans="1:24" ht="36" x14ac:dyDescent="0.55000000000000004">
      <c r="B2" s="210" t="s">
        <v>110</v>
      </c>
      <c r="C2" s="211"/>
      <c r="D2" s="211"/>
      <c r="E2" s="211"/>
      <c r="F2" s="211"/>
      <c r="G2" s="211"/>
      <c r="H2" s="211"/>
    </row>
    <row r="3" spans="1:24" ht="23.25" x14ac:dyDescent="0.35">
      <c r="B3" s="212">
        <f ca="1">NOW()</f>
        <v>44697.522804513887</v>
      </c>
    </row>
    <row r="6" spans="1:24" ht="26.25" x14ac:dyDescent="0.4">
      <c r="B6" s="213" t="s">
        <v>111</v>
      </c>
      <c r="D6" s="25"/>
      <c r="E6" s="25"/>
      <c r="F6" s="25"/>
      <c r="G6" s="25"/>
      <c r="H6" s="214" t="s">
        <v>112</v>
      </c>
      <c r="I6" s="25"/>
      <c r="J6" s="25"/>
      <c r="K6" s="25"/>
      <c r="L6" s="25"/>
      <c r="M6" s="25"/>
      <c r="R6" s="445" t="s">
        <v>113</v>
      </c>
      <c r="S6" s="445"/>
      <c r="T6" s="445"/>
      <c r="U6" s="445"/>
      <c r="V6" s="445"/>
      <c r="W6" s="445"/>
      <c r="X6" s="445"/>
    </row>
    <row r="7" spans="1:24" ht="15.75" thickBot="1" x14ac:dyDescent="0.3">
      <c r="S7" s="2" t="s">
        <v>114</v>
      </c>
      <c r="T7" s="163" t="s">
        <v>115</v>
      </c>
      <c r="U7" s="2" t="s">
        <v>116</v>
      </c>
      <c r="V7" s="163" t="s">
        <v>117</v>
      </c>
    </row>
    <row r="8" spans="1:24" ht="15.75" thickBot="1" x14ac:dyDescent="0.3">
      <c r="S8" s="215" t="s">
        <v>54</v>
      </c>
      <c r="T8" s="215" t="s">
        <v>18</v>
      </c>
    </row>
    <row r="9" spans="1:24" ht="15.75" thickBot="1" x14ac:dyDescent="0.3">
      <c r="S9" s="3"/>
    </row>
    <row r="10" spans="1:24" ht="15.75" thickBot="1" x14ac:dyDescent="0.3">
      <c r="S10" s="215" t="s">
        <v>118</v>
      </c>
      <c r="T10" s="215" t="s">
        <v>20</v>
      </c>
    </row>
    <row r="11" spans="1:24" ht="15.75" thickBot="1" x14ac:dyDescent="0.3">
      <c r="S11" s="3"/>
    </row>
    <row r="12" spans="1:24" ht="15.75" thickBot="1" x14ac:dyDescent="0.3">
      <c r="S12" s="215" t="s">
        <v>63</v>
      </c>
      <c r="T12" s="215" t="s">
        <v>28</v>
      </c>
    </row>
    <row r="13" spans="1:24" ht="15.75" thickBot="1" x14ac:dyDescent="0.3">
      <c r="B13" s="216" t="s">
        <v>119</v>
      </c>
      <c r="S13" s="3"/>
    </row>
    <row r="14" spans="1:24" ht="15.75" thickBot="1" x14ac:dyDescent="0.3">
      <c r="S14" s="215" t="s">
        <v>59</v>
      </c>
      <c r="T14" s="215" t="s">
        <v>120</v>
      </c>
    </row>
    <row r="15" spans="1:24" ht="15.75" thickBot="1" x14ac:dyDescent="0.3">
      <c r="B15" s="216" t="s">
        <v>29</v>
      </c>
      <c r="S15" s="3"/>
    </row>
    <row r="16" spans="1:24" ht="15.75" thickBot="1" x14ac:dyDescent="0.3">
      <c r="S16" s="215" t="s">
        <v>65</v>
      </c>
      <c r="T16" s="446" t="s">
        <v>30</v>
      </c>
    </row>
    <row r="17" spans="2:22" ht="15.75" thickBot="1" x14ac:dyDescent="0.3">
      <c r="B17" s="216" t="s">
        <v>121</v>
      </c>
      <c r="S17" s="215" t="s">
        <v>41</v>
      </c>
      <c r="T17" s="447"/>
    </row>
    <row r="18" spans="2:22" ht="15.75" thickBot="1" x14ac:dyDescent="0.3">
      <c r="S18" s="215" t="s">
        <v>69</v>
      </c>
      <c r="T18" s="446" t="s">
        <v>34</v>
      </c>
    </row>
    <row r="19" spans="2:22" ht="15.75" thickBot="1" x14ac:dyDescent="0.3">
      <c r="B19" s="216" t="s">
        <v>122</v>
      </c>
      <c r="S19" s="215" t="s">
        <v>45</v>
      </c>
      <c r="T19" s="447"/>
    </row>
    <row r="20" spans="2:22" ht="15.75" thickBot="1" x14ac:dyDescent="0.3">
      <c r="S20" s="3"/>
    </row>
    <row r="21" spans="2:22" ht="15.75" thickBot="1" x14ac:dyDescent="0.3">
      <c r="B21" s="216" t="s">
        <v>123</v>
      </c>
      <c r="S21" s="215" t="s">
        <v>57</v>
      </c>
      <c r="T21" s="215" t="s">
        <v>22</v>
      </c>
    </row>
    <row r="22" spans="2:22" ht="15.75" thickBot="1" x14ac:dyDescent="0.3">
      <c r="S22" s="3"/>
    </row>
    <row r="23" spans="2:22" ht="15.75" thickBot="1" x14ac:dyDescent="0.3">
      <c r="B23" s="216" t="s">
        <v>124</v>
      </c>
      <c r="S23" s="215" t="s">
        <v>61</v>
      </c>
      <c r="T23" s="446" t="s">
        <v>26</v>
      </c>
    </row>
    <row r="24" spans="2:22" ht="15.75" thickBot="1" x14ac:dyDescent="0.3">
      <c r="S24" s="215" t="s">
        <v>39</v>
      </c>
      <c r="T24" s="447"/>
    </row>
    <row r="25" spans="2:22" ht="15.75" thickBot="1" x14ac:dyDescent="0.3">
      <c r="B25" s="217" t="s">
        <v>125</v>
      </c>
      <c r="U25" s="215" t="s">
        <v>92</v>
      </c>
    </row>
    <row r="26" spans="2:22" ht="15.75" thickBot="1" x14ac:dyDescent="0.3">
      <c r="B26" s="218" t="s">
        <v>126</v>
      </c>
      <c r="V26" s="215" t="s">
        <v>127</v>
      </c>
    </row>
    <row r="27" spans="2:22" ht="15.75" thickBot="1" x14ac:dyDescent="0.3">
      <c r="B27" s="219" t="s">
        <v>128</v>
      </c>
      <c r="V27" s="215" t="s">
        <v>71</v>
      </c>
    </row>
    <row r="28" spans="2:22" ht="64.900000000000006" customHeight="1" thickBot="1" x14ac:dyDescent="0.3"/>
    <row r="29" spans="2:22" ht="15.75" thickBot="1" x14ac:dyDescent="0.3">
      <c r="B29" s="216" t="s">
        <v>129</v>
      </c>
    </row>
    <row r="30" spans="2:22" ht="15.75" thickBot="1" x14ac:dyDescent="0.3">
      <c r="S30" s="215" t="s">
        <v>130</v>
      </c>
      <c r="T30" s="220" t="s">
        <v>131</v>
      </c>
      <c r="U30" s="448"/>
    </row>
    <row r="31" spans="2:22" ht="15.75" thickBot="1" x14ac:dyDescent="0.3">
      <c r="S31" s="215" t="s">
        <v>43</v>
      </c>
      <c r="T31" s="221"/>
      <c r="U31" s="449"/>
    </row>
    <row r="33" spans="2:22" ht="36" customHeight="1" thickBot="1" x14ac:dyDescent="0.3"/>
    <row r="34" spans="2:22" ht="15.75" thickBot="1" x14ac:dyDescent="0.3">
      <c r="B34" s="217" t="s">
        <v>132</v>
      </c>
      <c r="V34" s="215" t="s">
        <v>133</v>
      </c>
    </row>
    <row r="35" spans="2:22" ht="15.75" thickBot="1" x14ac:dyDescent="0.3">
      <c r="B35" s="219" t="s">
        <v>134</v>
      </c>
      <c r="V35" s="215" t="s">
        <v>135</v>
      </c>
    </row>
    <row r="36" spans="2:22" ht="15.75" thickBot="1" x14ac:dyDescent="0.3">
      <c r="V36" s="215" t="s">
        <v>136</v>
      </c>
    </row>
    <row r="37" spans="2:22" ht="15.75" thickBot="1" x14ac:dyDescent="0.3">
      <c r="B37" s="216" t="s">
        <v>137</v>
      </c>
      <c r="V37" s="215" t="s">
        <v>138</v>
      </c>
    </row>
  </sheetData>
  <mergeCells count="5">
    <mergeCell ref="R6:X6"/>
    <mergeCell ref="T16:T17"/>
    <mergeCell ref="T18:T19"/>
    <mergeCell ref="T23:T24"/>
    <mergeCell ref="U30:U31"/>
  </mergeCells>
  <pageMargins left="0.7" right="0.7" top="0.75" bottom="0.75" header="0.3" footer="0.3"/>
  <pageSetup paperSize="8" scale="62"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FF"/>
  </sheetPr>
  <dimension ref="A1:AU535"/>
  <sheetViews>
    <sheetView workbookViewId="0"/>
  </sheetViews>
  <sheetFormatPr defaultRowHeight="15" x14ac:dyDescent="0.25"/>
  <cols>
    <col min="1" max="1" width="28.7109375" bestFit="1" customWidth="1"/>
    <col min="2" max="2" width="11.7109375" customWidth="1"/>
    <col min="3" max="3" width="12.5703125" bestFit="1" customWidth="1"/>
    <col min="4" max="4" width="34.42578125" customWidth="1"/>
    <col min="5" max="5" width="35.28515625" bestFit="1" customWidth="1"/>
    <col min="6" max="6" width="12.42578125" customWidth="1"/>
    <col min="7" max="7" width="18" customWidth="1"/>
    <col min="8" max="8" width="11.5703125" customWidth="1"/>
    <col min="9" max="9" width="21.42578125" customWidth="1"/>
    <col min="10" max="10" width="15" customWidth="1"/>
    <col min="11" max="11" width="9.7109375" customWidth="1"/>
    <col min="12" max="12" width="9.28515625" bestFit="1" customWidth="1"/>
    <col min="13" max="13" width="9.140625" customWidth="1"/>
    <col min="14" max="14" width="18.7109375" customWidth="1"/>
    <col min="15" max="15" width="17.85546875" customWidth="1"/>
    <col min="16" max="16" width="8.28515625" customWidth="1"/>
    <col min="17" max="17" width="10.28515625" bestFit="1" customWidth="1"/>
    <col min="18" max="22" width="13.28515625" bestFit="1" customWidth="1"/>
    <col min="23" max="25" width="13.28515625" customWidth="1"/>
    <col min="26" max="26" width="13.28515625" bestFit="1" customWidth="1"/>
    <col min="27" max="28" width="13.28515625" customWidth="1"/>
    <col min="29" max="29" width="13.28515625" bestFit="1" customWidth="1"/>
    <col min="30" max="31" width="14.28515625" bestFit="1" customWidth="1"/>
    <col min="32" max="32" width="13.5703125" bestFit="1" customWidth="1"/>
    <col min="36" max="36" width="12.42578125" bestFit="1" customWidth="1"/>
    <col min="37" max="41" width="9.5703125" style="6" bestFit="1" customWidth="1"/>
    <col min="42" max="42" width="10.5703125" style="6" bestFit="1" customWidth="1"/>
    <col min="43" max="47" width="9.5703125" style="6" bestFit="1" customWidth="1"/>
    <col min="49" max="49" width="11.7109375" bestFit="1" customWidth="1"/>
    <col min="50" max="50" width="13.85546875" bestFit="1" customWidth="1"/>
    <col min="51" max="51" width="10.28515625" bestFit="1" customWidth="1"/>
    <col min="54" max="55" width="11.140625" bestFit="1" customWidth="1"/>
    <col min="56" max="56" width="7.7109375" bestFit="1" customWidth="1"/>
    <col min="57" max="57" width="11.7109375" bestFit="1" customWidth="1"/>
    <col min="58" max="65" width="14.140625" customWidth="1"/>
    <col min="66" max="66" width="12.42578125" bestFit="1" customWidth="1"/>
    <col min="67" max="67" width="11.85546875" bestFit="1" customWidth="1"/>
    <col min="68" max="68" width="27.5703125" bestFit="1" customWidth="1"/>
    <col min="69" max="69" width="11.42578125" customWidth="1"/>
  </cols>
  <sheetData>
    <row r="1" spans="1:47" ht="31.5" x14ac:dyDescent="0.5">
      <c r="A1" s="364"/>
      <c r="B1" s="365"/>
      <c r="C1" s="365"/>
      <c r="D1" s="365" t="str">
        <f>SchoolReport!F1&amp;" "&amp;SchoolReport!H1</f>
        <v>Barnet Schools Funding 2022-23</v>
      </c>
      <c r="E1" s="365"/>
      <c r="F1" s="365"/>
      <c r="G1" s="365"/>
      <c r="H1" s="365"/>
      <c r="I1" s="365"/>
      <c r="J1" s="365"/>
      <c r="K1" s="365"/>
      <c r="L1" s="365"/>
      <c r="M1" s="365"/>
      <c r="N1" s="366"/>
      <c r="O1" s="26"/>
      <c r="P1" s="26"/>
      <c r="Q1" s="26"/>
      <c r="R1" t="s">
        <v>1173</v>
      </c>
      <c r="S1" t="s">
        <v>1174</v>
      </c>
      <c r="T1" t="s">
        <v>1175</v>
      </c>
      <c r="U1" t="s">
        <v>1176</v>
      </c>
      <c r="V1" t="s">
        <v>1281</v>
      </c>
      <c r="W1" t="s">
        <v>1178</v>
      </c>
      <c r="Z1" t="s">
        <v>1179</v>
      </c>
      <c r="AC1" t="s">
        <v>1180</v>
      </c>
      <c r="AF1" t="s">
        <v>1181</v>
      </c>
      <c r="AG1" t="s">
        <v>274</v>
      </c>
      <c r="AH1">
        <v>10166</v>
      </c>
      <c r="AI1" t="str">
        <f t="shared" ref="AI1:AI6" si="0">AG1</f>
        <v>Primary</v>
      </c>
      <c r="AJ1">
        <v>11331</v>
      </c>
    </row>
    <row r="2" spans="1:47" ht="15.75" thickBot="1" x14ac:dyDescent="0.3">
      <c r="AG2" t="s">
        <v>310</v>
      </c>
      <c r="AH2">
        <v>10167</v>
      </c>
      <c r="AI2" t="str">
        <f t="shared" si="0"/>
        <v>Secondary</v>
      </c>
      <c r="AJ2">
        <v>11339</v>
      </c>
    </row>
    <row r="3" spans="1:47" ht="26.25" thickTop="1" thickBot="1" x14ac:dyDescent="0.55000000000000004">
      <c r="A3" s="29" t="s">
        <v>1182</v>
      </c>
      <c r="B3" s="474" t="s">
        <v>22</v>
      </c>
      <c r="C3" s="474"/>
      <c r="D3" s="474"/>
      <c r="E3" s="474"/>
      <c r="F3" s="475"/>
      <c r="H3" s="30" t="s">
        <v>1183</v>
      </c>
      <c r="I3" s="31">
        <f>COUNTIF(D20:D914,"&gt;0")</f>
        <v>0</v>
      </c>
      <c r="J3" s="32" t="s">
        <v>1184</v>
      </c>
      <c r="K3" s="32"/>
      <c r="L3" s="32"/>
      <c r="M3" s="32"/>
      <c r="N3" s="33"/>
      <c r="O3" s="34"/>
      <c r="P3" s="34"/>
      <c r="Q3" s="34"/>
      <c r="AG3" t="s">
        <v>1185</v>
      </c>
      <c r="AH3">
        <v>11329</v>
      </c>
      <c r="AI3" t="str">
        <f t="shared" si="0"/>
        <v>All through</v>
      </c>
    </row>
    <row r="4" spans="1:47" ht="16.5" thickTop="1" thickBot="1" x14ac:dyDescent="0.3">
      <c r="A4" s="29" t="s">
        <v>212</v>
      </c>
      <c r="B4" s="476" t="s">
        <v>332</v>
      </c>
      <c r="C4" s="477"/>
      <c r="H4" s="29" t="s">
        <v>1186</v>
      </c>
      <c r="I4" s="31">
        <f>COUNTIF(G20:G958,"&gt;0")</f>
        <v>0</v>
      </c>
      <c r="J4" s="35" t="s">
        <v>1187</v>
      </c>
      <c r="K4" s="31">
        <f>COUNTIF(G20:G958,"&lt;0")</f>
        <v>0</v>
      </c>
      <c r="L4" s="35" t="s">
        <v>1188</v>
      </c>
      <c r="M4" s="31">
        <f>COUNTIF(G20:G958,"=0")</f>
        <v>0</v>
      </c>
      <c r="AG4" t="s">
        <v>1315</v>
      </c>
      <c r="AH4">
        <v>10168</v>
      </c>
      <c r="AI4" t="str">
        <f t="shared" si="0"/>
        <v>Special</v>
      </c>
      <c r="AJ4">
        <v>11340</v>
      </c>
    </row>
    <row r="5" spans="1:47" ht="15.75" thickTop="1" x14ac:dyDescent="0.25">
      <c r="A5" s="29" t="s">
        <v>1189</v>
      </c>
      <c r="B5" s="491" t="s">
        <v>1317</v>
      </c>
      <c r="C5" s="492"/>
      <c r="D5" s="493" t="s">
        <v>1318</v>
      </c>
      <c r="E5" s="493"/>
      <c r="F5" s="37" t="s">
        <v>1319</v>
      </c>
      <c r="G5" s="38" t="s">
        <v>1320</v>
      </c>
      <c r="H5" s="193" t="s">
        <v>1334</v>
      </c>
      <c r="I5" s="193"/>
      <c r="J5" s="193"/>
      <c r="K5" s="193"/>
      <c r="L5" s="193"/>
      <c r="M5" s="193"/>
      <c r="N5" s="194"/>
      <c r="AG5" t="s">
        <v>522</v>
      </c>
      <c r="AH5">
        <v>10168</v>
      </c>
      <c r="AI5" t="str">
        <f t="shared" si="0"/>
        <v>PRU</v>
      </c>
      <c r="AJ5">
        <v>11340</v>
      </c>
    </row>
    <row r="6" spans="1:47" x14ac:dyDescent="0.25">
      <c r="B6" s="488" t="s">
        <v>241</v>
      </c>
      <c r="C6" s="489"/>
      <c r="D6" s="490" t="s">
        <v>266</v>
      </c>
      <c r="E6" s="490"/>
      <c r="F6" s="40" t="s">
        <v>904</v>
      </c>
      <c r="G6" s="40" t="s">
        <v>1335</v>
      </c>
      <c r="H6" s="41">
        <f>SUMIF($M$20:$M$220,B6,$F$20:$F$220)/COUNTIF($M$20:$M$220,B6)</f>
        <v>8183.535294117647</v>
      </c>
      <c r="I6" s="40"/>
      <c r="J6" s="40"/>
      <c r="K6" s="40"/>
      <c r="L6" s="40"/>
      <c r="M6" s="40"/>
      <c r="N6" s="196"/>
      <c r="AG6" t="s">
        <v>213</v>
      </c>
      <c r="AI6" t="str">
        <f t="shared" si="0"/>
        <v>Nursery</v>
      </c>
      <c r="AJ6">
        <v>11327</v>
      </c>
    </row>
    <row r="7" spans="1:47" x14ac:dyDescent="0.25">
      <c r="B7" s="496" t="s">
        <v>1336</v>
      </c>
      <c r="C7" s="497"/>
      <c r="D7" s="467" t="s">
        <v>1337</v>
      </c>
      <c r="E7" s="467"/>
      <c r="F7" t="s">
        <v>4669</v>
      </c>
      <c r="H7" s="41">
        <f>SUMIF($M$20:$M$220,B7,$F$20:$F$220)/COUNTIF($M$20:$M$220,B7)</f>
        <v>6406.6914893617022</v>
      </c>
      <c r="N7" s="198"/>
      <c r="AG7">
        <v>0</v>
      </c>
    </row>
    <row r="8" spans="1:47" x14ac:dyDescent="0.25">
      <c r="B8" s="496" t="s">
        <v>295</v>
      </c>
      <c r="C8" s="497"/>
      <c r="D8" s="467" t="s">
        <v>1338</v>
      </c>
      <c r="E8" s="467"/>
      <c r="F8" t="s">
        <v>907</v>
      </c>
      <c r="H8" s="41" t="e">
        <f>SUMIF($M$20:$M$220,B8,$F$20:$F$220)/COUNTIF($M$20:$M$220,B8)</f>
        <v>#DIV/0!</v>
      </c>
      <c r="N8" s="198"/>
    </row>
    <row r="9" spans="1:47" x14ac:dyDescent="0.25">
      <c r="B9" s="498"/>
      <c r="C9" s="499"/>
      <c r="D9" s="200"/>
      <c r="E9" s="200"/>
      <c r="F9" s="200"/>
      <c r="G9" s="200"/>
      <c r="H9" s="200"/>
      <c r="I9" s="200"/>
      <c r="J9" s="200"/>
      <c r="K9" s="200"/>
      <c r="L9" s="200"/>
      <c r="M9" s="200"/>
      <c r="N9" s="201"/>
    </row>
    <row r="10" spans="1:47" x14ac:dyDescent="0.25">
      <c r="A10" s="34"/>
      <c r="B10" s="34"/>
      <c r="C10" s="34"/>
      <c r="D10" s="34"/>
      <c r="E10" s="34"/>
      <c r="F10" s="34"/>
      <c r="G10" s="34"/>
      <c r="H10" s="34"/>
      <c r="I10" s="3"/>
      <c r="J10" s="3"/>
      <c r="K10" s="3"/>
      <c r="L10" s="3"/>
      <c r="M10" s="3"/>
      <c r="N10" s="3"/>
      <c r="O10" s="3"/>
      <c r="P10" s="3"/>
      <c r="Q10" s="3"/>
    </row>
    <row r="11" spans="1:47" x14ac:dyDescent="0.25">
      <c r="A11" s="29" t="s">
        <v>1190</v>
      </c>
      <c r="B11" s="468"/>
      <c r="C11" s="469"/>
      <c r="D11" s="469"/>
      <c r="E11" s="470"/>
      <c r="F11" s="468"/>
      <c r="G11" s="469"/>
      <c r="H11" s="469"/>
      <c r="I11" s="469"/>
      <c r="J11" s="469"/>
      <c r="K11" s="469"/>
      <c r="L11" s="469"/>
      <c r="M11" s="469"/>
      <c r="N11" s="470"/>
      <c r="O11" s="3"/>
      <c r="P11" s="3"/>
      <c r="Q11" s="3"/>
      <c r="AK11"/>
      <c r="AL11"/>
      <c r="AM11"/>
      <c r="AN11"/>
      <c r="AO11"/>
      <c r="AP11"/>
      <c r="AQ11"/>
      <c r="AR11"/>
      <c r="AS11"/>
      <c r="AT11"/>
      <c r="AU11"/>
    </row>
    <row r="12" spans="1:47" x14ac:dyDescent="0.25">
      <c r="A12" s="34"/>
      <c r="B12" s="468"/>
      <c r="C12" s="469"/>
      <c r="D12" s="469"/>
      <c r="E12" s="470"/>
      <c r="F12" s="468"/>
      <c r="G12" s="469"/>
      <c r="H12" s="469"/>
      <c r="I12" s="469"/>
      <c r="J12" s="469"/>
      <c r="K12" s="469"/>
      <c r="L12" s="469"/>
      <c r="M12" s="469"/>
      <c r="N12" s="470"/>
      <c r="O12" s="3"/>
      <c r="P12" s="3"/>
      <c r="Q12" s="3"/>
      <c r="AK12"/>
      <c r="AL12"/>
      <c r="AM12"/>
      <c r="AN12"/>
      <c r="AO12"/>
      <c r="AP12"/>
      <c r="AQ12"/>
      <c r="AR12"/>
      <c r="AS12"/>
      <c r="AT12"/>
      <c r="AU12"/>
    </row>
    <row r="13" spans="1:47" x14ac:dyDescent="0.25">
      <c r="A13" s="34"/>
      <c r="B13" s="468"/>
      <c r="C13" s="469"/>
      <c r="D13" s="469"/>
      <c r="E13" s="470"/>
      <c r="F13" s="468"/>
      <c r="G13" s="469"/>
      <c r="H13" s="469"/>
      <c r="I13" s="469"/>
      <c r="J13" s="469"/>
      <c r="K13" s="469"/>
      <c r="L13" s="469"/>
      <c r="M13" s="469"/>
      <c r="N13" s="470"/>
      <c r="O13" s="3"/>
      <c r="P13" s="3"/>
      <c r="Q13" s="3"/>
      <c r="AK13"/>
      <c r="AL13"/>
      <c r="AM13"/>
      <c r="AN13"/>
      <c r="AO13"/>
      <c r="AP13"/>
      <c r="AQ13"/>
      <c r="AR13"/>
      <c r="AS13"/>
      <c r="AT13"/>
      <c r="AU13"/>
    </row>
    <row r="14" spans="1:47" x14ac:dyDescent="0.25">
      <c r="A14" s="34"/>
      <c r="B14" s="468"/>
      <c r="C14" s="469"/>
      <c r="D14" s="469"/>
      <c r="E14" s="470"/>
      <c r="F14" s="468"/>
      <c r="G14" s="469"/>
      <c r="H14" s="469"/>
      <c r="I14" s="469"/>
      <c r="J14" s="469"/>
      <c r="K14" s="469"/>
      <c r="L14" s="469"/>
      <c r="M14" s="469"/>
      <c r="N14" s="470"/>
      <c r="O14" s="3"/>
      <c r="P14" s="3"/>
      <c r="Q14" s="3"/>
      <c r="R14" s="43">
        <f t="shared" ref="R14:AF14" si="1">R15+R16</f>
        <v>1019589.3</v>
      </c>
      <c r="S14" s="43">
        <f t="shared" si="1"/>
        <v>0</v>
      </c>
      <c r="T14" s="43">
        <f t="shared" si="1"/>
        <v>0</v>
      </c>
      <c r="U14" s="43">
        <f t="shared" si="1"/>
        <v>0</v>
      </c>
      <c r="V14" s="43">
        <f t="shared" si="1"/>
        <v>0</v>
      </c>
      <c r="W14" s="43">
        <f t="shared" si="1"/>
        <v>0</v>
      </c>
      <c r="X14" s="43"/>
      <c r="Y14" s="43"/>
      <c r="Z14" s="43">
        <f t="shared" si="1"/>
        <v>0</v>
      </c>
      <c r="AA14" s="43"/>
      <c r="AB14" s="43"/>
      <c r="AC14" s="43">
        <f t="shared" si="1"/>
        <v>1019589.3</v>
      </c>
      <c r="AD14" s="43">
        <f t="shared" si="1"/>
        <v>0</v>
      </c>
      <c r="AE14" s="43">
        <f t="shared" si="1"/>
        <v>0</v>
      </c>
      <c r="AF14" s="43">
        <f t="shared" si="1"/>
        <v>0</v>
      </c>
      <c r="AG14" s="44" t="s">
        <v>1191</v>
      </c>
      <c r="AK14"/>
      <c r="AL14"/>
      <c r="AM14"/>
      <c r="AN14"/>
      <c r="AO14"/>
      <c r="AP14"/>
      <c r="AQ14"/>
      <c r="AR14"/>
      <c r="AS14"/>
      <c r="AT14"/>
      <c r="AU14"/>
    </row>
    <row r="15" spans="1:47" x14ac:dyDescent="0.25">
      <c r="A15" s="34"/>
      <c r="B15" s="468"/>
      <c r="C15" s="469"/>
      <c r="D15" s="469"/>
      <c r="E15" s="470"/>
      <c r="F15" s="487" t="s">
        <v>1339</v>
      </c>
      <c r="G15" s="494"/>
      <c r="H15" s="494"/>
      <c r="I15" s="494"/>
      <c r="J15" s="494"/>
      <c r="K15" s="494"/>
      <c r="L15" s="494"/>
      <c r="M15" s="494"/>
      <c r="N15" s="495"/>
      <c r="O15" s="3"/>
      <c r="P15" s="3"/>
      <c r="Q15" s="3"/>
      <c r="R15" s="45">
        <f>SUMIF(R20:R535,"&gt;0")</f>
        <v>1019589.3</v>
      </c>
      <c r="S15" s="45">
        <f>SUMIF(S20:S535,"&gt;0")</f>
        <v>0</v>
      </c>
      <c r="T15" s="45">
        <f>SUMIF(T20:T535,"&gt;0")</f>
        <v>0</v>
      </c>
      <c r="U15" s="45">
        <f>SUMIF(U20:U535,"&gt;0")</f>
        <v>0</v>
      </c>
      <c r="V15" s="45">
        <f>SUMIF(V20:V535,"&gt;0")</f>
        <v>0</v>
      </c>
      <c r="W15" s="45">
        <f t="shared" ref="W15:AF15" si="2">SUMIF(W20:W535,"&gt;0")</f>
        <v>0</v>
      </c>
      <c r="X15" s="45"/>
      <c r="Y15" s="45"/>
      <c r="Z15" s="45">
        <f t="shared" si="2"/>
        <v>0</v>
      </c>
      <c r="AA15" s="45"/>
      <c r="AB15" s="45"/>
      <c r="AC15" s="45">
        <f t="shared" si="2"/>
        <v>1019589.3</v>
      </c>
      <c r="AD15" s="45">
        <f t="shared" si="2"/>
        <v>0</v>
      </c>
      <c r="AE15" s="45">
        <f t="shared" si="2"/>
        <v>0</v>
      </c>
      <c r="AF15" s="45">
        <f t="shared" si="2"/>
        <v>0</v>
      </c>
      <c r="AG15" s="44" t="s">
        <v>1186</v>
      </c>
      <c r="AK15"/>
      <c r="AL15"/>
      <c r="AM15"/>
      <c r="AN15"/>
      <c r="AO15"/>
      <c r="AP15"/>
      <c r="AQ15"/>
      <c r="AR15"/>
      <c r="AS15"/>
      <c r="AT15"/>
      <c r="AU15"/>
    </row>
    <row r="16" spans="1:47" x14ac:dyDescent="0.25">
      <c r="A16" s="34"/>
      <c r="B16" s="468"/>
      <c r="C16" s="469"/>
      <c r="D16" s="469"/>
      <c r="E16" s="470"/>
      <c r="F16" s="487" t="s">
        <v>1340</v>
      </c>
      <c r="G16" s="494"/>
      <c r="H16" s="494"/>
      <c r="I16" s="494"/>
      <c r="J16" s="494"/>
      <c r="K16" s="494"/>
      <c r="L16" s="494"/>
      <c r="M16" s="494"/>
      <c r="N16" s="495"/>
      <c r="O16" s="3"/>
      <c r="P16" s="3"/>
      <c r="Q16" s="3"/>
      <c r="R16" s="45">
        <f>SUMIF(R20:R535,"&lt;0")</f>
        <v>0</v>
      </c>
      <c r="S16" s="45">
        <f>SUMIF(S20:S535,"&lt;0")</f>
        <v>0</v>
      </c>
      <c r="T16" s="45">
        <f>SUMIF(T20:T535,"&lt;0")</f>
        <v>0</v>
      </c>
      <c r="U16" s="45">
        <f>SUMIF(U20:U535,"&lt;0")</f>
        <v>0</v>
      </c>
      <c r="V16" s="45">
        <f>SUMIF(V20:V535,"&lt;0")</f>
        <v>0</v>
      </c>
      <c r="W16" s="45">
        <f t="shared" ref="W16:AF16" si="3">SUMIF(W20:W535,"&lt;0")</f>
        <v>0</v>
      </c>
      <c r="X16" s="45"/>
      <c r="Y16" s="45"/>
      <c r="Z16" s="45">
        <f t="shared" si="3"/>
        <v>0</v>
      </c>
      <c r="AA16" s="45"/>
      <c r="AB16" s="45"/>
      <c r="AC16" s="45">
        <f t="shared" si="3"/>
        <v>0</v>
      </c>
      <c r="AD16" s="45">
        <f t="shared" si="3"/>
        <v>0</v>
      </c>
      <c r="AE16" s="45">
        <f t="shared" si="3"/>
        <v>0</v>
      </c>
      <c r="AF16" s="45">
        <f t="shared" si="3"/>
        <v>0</v>
      </c>
      <c r="AG16" s="44" t="s">
        <v>1187</v>
      </c>
      <c r="AK16"/>
      <c r="AL16"/>
      <c r="AM16"/>
      <c r="AN16"/>
      <c r="AO16"/>
      <c r="AP16"/>
      <c r="AQ16"/>
      <c r="AR16"/>
      <c r="AS16"/>
      <c r="AT16"/>
      <c r="AU16"/>
    </row>
    <row r="17" spans="1:47" ht="14.25" hidden="1" customHeight="1" x14ac:dyDescent="0.25">
      <c r="A17" s="34">
        <f>COUNTIF(D20:D856,"&gt;0")</f>
        <v>0</v>
      </c>
      <c r="B17" s="468"/>
      <c r="C17" s="469"/>
      <c r="D17" s="469"/>
      <c r="E17" s="470"/>
      <c r="F17" s="487" t="s">
        <v>1341</v>
      </c>
      <c r="G17" s="494"/>
      <c r="H17" s="494"/>
      <c r="I17" s="494"/>
      <c r="J17" s="494"/>
      <c r="K17" s="494"/>
      <c r="L17" s="494"/>
      <c r="M17" s="494"/>
      <c r="N17" s="495"/>
      <c r="O17" s="3"/>
      <c r="P17" s="3"/>
      <c r="Q17" s="383">
        <v>44652</v>
      </c>
      <c r="R17" s="383">
        <f>EDATE(Q17,1)</f>
        <v>44682</v>
      </c>
      <c r="S17" s="383">
        <f t="shared" ref="S17:AB17" si="4">EDATE(R17,1)</f>
        <v>44713</v>
      </c>
      <c r="T17" s="383">
        <f t="shared" si="4"/>
        <v>44743</v>
      </c>
      <c r="U17" s="383">
        <f t="shared" si="4"/>
        <v>44774</v>
      </c>
      <c r="V17" s="383">
        <f t="shared" si="4"/>
        <v>44805</v>
      </c>
      <c r="W17" s="383">
        <f t="shared" si="4"/>
        <v>44835</v>
      </c>
      <c r="X17" s="383">
        <f t="shared" si="4"/>
        <v>44866</v>
      </c>
      <c r="Y17" s="383">
        <f t="shared" si="4"/>
        <v>44896</v>
      </c>
      <c r="Z17" s="383">
        <f t="shared" si="4"/>
        <v>44927</v>
      </c>
      <c r="AA17" s="383">
        <f t="shared" si="4"/>
        <v>44958</v>
      </c>
      <c r="AB17" s="383">
        <f t="shared" si="4"/>
        <v>44986</v>
      </c>
      <c r="AC17" s="353"/>
      <c r="AK17"/>
      <c r="AL17"/>
      <c r="AM17"/>
      <c r="AN17"/>
      <c r="AO17"/>
      <c r="AP17"/>
      <c r="AQ17"/>
      <c r="AR17"/>
      <c r="AS17"/>
      <c r="AT17"/>
      <c r="AU17"/>
    </row>
    <row r="18" spans="1:47" ht="15.75" thickBot="1" x14ac:dyDescent="0.3">
      <c r="A18" t="s">
        <v>1192</v>
      </c>
      <c r="G18" s="48">
        <f>SUM(G20:G535)</f>
        <v>0</v>
      </c>
      <c r="I18" s="48"/>
      <c r="Q18" s="47">
        <f>SUM(Q20:Q220)</f>
        <v>0</v>
      </c>
      <c r="R18" s="47">
        <f t="shared" ref="R18:AB18" si="5">SUM(R20:R220)</f>
        <v>1019589.3</v>
      </c>
      <c r="S18" s="47">
        <f t="shared" si="5"/>
        <v>0</v>
      </c>
      <c r="T18" s="47">
        <f t="shared" si="5"/>
        <v>0</v>
      </c>
      <c r="U18" s="47">
        <f t="shared" si="5"/>
        <v>0</v>
      </c>
      <c r="V18" s="47">
        <f t="shared" si="5"/>
        <v>0</v>
      </c>
      <c r="W18" s="47">
        <f t="shared" si="5"/>
        <v>0</v>
      </c>
      <c r="X18" s="47">
        <f t="shared" si="5"/>
        <v>0</v>
      </c>
      <c r="Y18" s="47">
        <f t="shared" si="5"/>
        <v>0</v>
      </c>
      <c r="Z18" s="47">
        <f t="shared" si="5"/>
        <v>0</v>
      </c>
      <c r="AA18" s="47">
        <f t="shared" si="5"/>
        <v>0</v>
      </c>
      <c r="AB18" s="47">
        <f t="shared" si="5"/>
        <v>0</v>
      </c>
      <c r="AC18" s="49">
        <f t="shared" ref="AC18" si="6">1/13</f>
        <v>7.6923076923076927E-2</v>
      </c>
      <c r="AE18" s="60">
        <f>SUM(AE20:AE535)</f>
        <v>0</v>
      </c>
      <c r="AK18"/>
      <c r="AL18"/>
      <c r="AM18"/>
      <c r="AN18"/>
      <c r="AO18"/>
      <c r="AP18"/>
      <c r="AQ18"/>
      <c r="AR18"/>
      <c r="AS18"/>
      <c r="AT18"/>
      <c r="AU18"/>
    </row>
    <row r="19" spans="1:47" s="60" customFormat="1" ht="46.5" thickTop="1" thickBot="1" x14ac:dyDescent="0.3">
      <c r="A19" s="54" t="s">
        <v>1182</v>
      </c>
      <c r="B19" s="55" t="s">
        <v>1193</v>
      </c>
      <c r="C19" s="55" t="s">
        <v>1194</v>
      </c>
      <c r="D19" s="55" t="s">
        <v>1195</v>
      </c>
      <c r="E19" s="55" t="s">
        <v>1196</v>
      </c>
      <c r="F19" s="55" t="s">
        <v>1197</v>
      </c>
      <c r="G19" s="55" t="s">
        <v>1198</v>
      </c>
      <c r="H19" s="55" t="s">
        <v>1199</v>
      </c>
      <c r="I19" s="55" t="s">
        <v>1200</v>
      </c>
      <c r="J19" s="55" t="s">
        <v>1201</v>
      </c>
      <c r="K19" s="55" t="s">
        <v>212</v>
      </c>
      <c r="L19" s="55" t="s">
        <v>1202</v>
      </c>
      <c r="M19" s="55" t="s">
        <v>1203</v>
      </c>
      <c r="N19" s="56" t="s">
        <v>1204</v>
      </c>
      <c r="O19" s="56" t="s">
        <v>1205</v>
      </c>
      <c r="P19" s="56" t="s">
        <v>1206</v>
      </c>
      <c r="Q19" s="57" t="s">
        <v>1207</v>
      </c>
      <c r="R19" s="58" t="s">
        <v>904</v>
      </c>
      <c r="S19" s="58" t="s">
        <v>1208</v>
      </c>
      <c r="T19" s="58" t="s">
        <v>1209</v>
      </c>
      <c r="U19" s="58" t="s">
        <v>1210</v>
      </c>
      <c r="V19" s="58" t="s">
        <v>1211</v>
      </c>
      <c r="W19" s="58" t="s">
        <v>1212</v>
      </c>
      <c r="X19" s="58" t="s">
        <v>1213</v>
      </c>
      <c r="Y19" s="58" t="s">
        <v>1214</v>
      </c>
      <c r="Z19" s="58" t="s">
        <v>1215</v>
      </c>
      <c r="AA19" s="58" t="s">
        <v>1216</v>
      </c>
      <c r="AB19" s="58" t="s">
        <v>1217</v>
      </c>
      <c r="AC19" s="58" t="s">
        <v>916</v>
      </c>
      <c r="AD19" s="58" t="s">
        <v>951</v>
      </c>
      <c r="AE19" s="60" t="s">
        <v>1298</v>
      </c>
      <c r="AF19" s="60" t="s">
        <v>1298</v>
      </c>
      <c r="AG19" s="60" t="s">
        <v>1342</v>
      </c>
      <c r="AH19" s="60" t="s">
        <v>1343</v>
      </c>
      <c r="AI19" s="60" t="s">
        <v>1344</v>
      </c>
      <c r="AJ19" s="60" t="s">
        <v>1345</v>
      </c>
    </row>
    <row r="20" spans="1:47" ht="15.75" customHeight="1" thickTop="1" x14ac:dyDescent="0.25">
      <c r="A20" t="str">
        <f t="shared" ref="A20:A80" si="7">$B$3</f>
        <v>GRANTS</v>
      </c>
      <c r="B20" s="71">
        <v>44696</v>
      </c>
      <c r="C20" s="70">
        <f>Schools!A14</f>
        <v>3023520</v>
      </c>
      <c r="D20" t="str">
        <f>VLOOKUP(C20,Schools!A:B,2,0)</f>
        <v>Akiva School</v>
      </c>
      <c r="E20" t="str">
        <f>VLOOKUP(C20,Schools!$A:$Z,3,0)</f>
        <v>M</v>
      </c>
      <c r="F20" s="168">
        <v>8167</v>
      </c>
      <c r="G20" s="70" t="s">
        <v>4667</v>
      </c>
      <c r="H20" s="70" t="s">
        <v>4668</v>
      </c>
      <c r="I20" t="str">
        <f>O20&amp;"/"&amp;P20</f>
        <v>10166/543965</v>
      </c>
      <c r="J20">
        <f>VLOOKUP(C20,Schools!$A:$Z,9,0)</f>
        <v>400125</v>
      </c>
      <c r="K20" s="70" t="s">
        <v>4666</v>
      </c>
      <c r="L20" s="70" t="s">
        <v>282</v>
      </c>
      <c r="M20" s="70" t="s">
        <v>1336</v>
      </c>
      <c r="N20" t="str">
        <f>VLOOKUP(C20,Schools!A:D,4,0)</f>
        <v>Primary</v>
      </c>
      <c r="O20" s="70">
        <f t="shared" ref="O20:O83" si="8">IF(M20="DFC",VLOOKUP(N20,$AI$1:$AJ$6,2,0),IF(E20="A","None",VLOOKUP(N20,$AG$1:$AH$7,2,0)))</f>
        <v>10166</v>
      </c>
      <c r="P20">
        <f>IF(E20="M",543965,516500)</f>
        <v>543965</v>
      </c>
      <c r="Q20" s="443">
        <f>SUMPRODUCT(--(MONTH($B20)=MONTH(Q$17)),$F20)</f>
        <v>0</v>
      </c>
      <c r="R20" s="443">
        <f t="shared" ref="R20:AB35" si="9">SUMPRODUCT(--(MONTH($B20)=MONTH(R$17)),$F20)</f>
        <v>8167</v>
      </c>
      <c r="S20" s="443">
        <f t="shared" si="9"/>
        <v>0</v>
      </c>
      <c r="T20" s="443">
        <f t="shared" si="9"/>
        <v>0</v>
      </c>
      <c r="U20" s="443">
        <f t="shared" si="9"/>
        <v>0</v>
      </c>
      <c r="V20" s="443">
        <f t="shared" si="9"/>
        <v>0</v>
      </c>
      <c r="W20" s="443">
        <f t="shared" si="9"/>
        <v>0</v>
      </c>
      <c r="X20" s="443">
        <f t="shared" si="9"/>
        <v>0</v>
      </c>
      <c r="Y20" s="443">
        <f t="shared" si="9"/>
        <v>0</v>
      </c>
      <c r="Z20" s="443">
        <f t="shared" si="9"/>
        <v>0</v>
      </c>
      <c r="AA20" s="443">
        <f t="shared" si="9"/>
        <v>0</v>
      </c>
      <c r="AB20" s="443">
        <f t="shared" si="9"/>
        <v>0</v>
      </c>
      <c r="AC20" s="382">
        <f t="shared" ref="AC20:AC70" si="10">SUBTOTAL(9,Q20:AB20)</f>
        <v>8167</v>
      </c>
      <c r="AD20" s="382"/>
      <c r="AE20" s="73"/>
      <c r="AG20" s="47">
        <f>SUM(Q20:S20)</f>
        <v>8167</v>
      </c>
      <c r="AH20" s="47">
        <f>SUM(Q20:V20)</f>
        <v>8167</v>
      </c>
      <c r="AI20" s="47">
        <f>SUM(Q20:Y20)</f>
        <v>8167</v>
      </c>
      <c r="AJ20" s="47">
        <f>SUM(Q20:AB20)</f>
        <v>8167</v>
      </c>
      <c r="AK20"/>
      <c r="AL20"/>
      <c r="AM20"/>
      <c r="AN20"/>
      <c r="AO20"/>
      <c r="AP20"/>
      <c r="AQ20"/>
      <c r="AR20"/>
      <c r="AS20"/>
      <c r="AT20"/>
      <c r="AU20"/>
    </row>
    <row r="21" spans="1:47" x14ac:dyDescent="0.25">
      <c r="A21" t="str">
        <f t="shared" si="7"/>
        <v>GRANTS</v>
      </c>
      <c r="B21" s="71">
        <v>44696</v>
      </c>
      <c r="C21" s="70">
        <f>Schools!A15</f>
        <v>3023300</v>
      </c>
      <c r="D21" t="str">
        <f>VLOOKUP(C21,Schools!A:B,2,0)</f>
        <v>All Saints' CE Primary School NW2</v>
      </c>
      <c r="E21" t="str">
        <f>VLOOKUP(C21,Schools!$A:$Z,3,0)</f>
        <v>M</v>
      </c>
      <c r="F21" s="72">
        <v>7279</v>
      </c>
      <c r="G21" s="70" t="s">
        <v>4667</v>
      </c>
      <c r="H21" s="70" t="s">
        <v>4668</v>
      </c>
      <c r="I21" t="str">
        <f t="shared" ref="I21:I81" si="11">O21&amp;"/"&amp;P21</f>
        <v>10166/543965</v>
      </c>
      <c r="J21">
        <f>VLOOKUP(C21,Schools!$A:$Z,9,0)</f>
        <v>400069</v>
      </c>
      <c r="K21" s="70" t="s">
        <v>4666</v>
      </c>
      <c r="L21" s="70" t="s">
        <v>282</v>
      </c>
      <c r="M21" s="70" t="s">
        <v>1336</v>
      </c>
      <c r="N21" t="str">
        <f>VLOOKUP(C21,Schools!A:D,4,0)</f>
        <v>Primary</v>
      </c>
      <c r="O21" s="70">
        <f t="shared" si="8"/>
        <v>10166</v>
      </c>
      <c r="P21">
        <f t="shared" ref="P21:P81" si="12">IF(E21="M",543965,516500)</f>
        <v>543965</v>
      </c>
      <c r="Q21" s="443">
        <f t="shared" ref="Q21:AB52" si="13">SUMPRODUCT(--(MONTH($B21)=MONTH(Q$17)),$F21)</f>
        <v>0</v>
      </c>
      <c r="R21" s="443">
        <f t="shared" si="9"/>
        <v>7279</v>
      </c>
      <c r="S21" s="443">
        <f t="shared" si="9"/>
        <v>0</v>
      </c>
      <c r="T21" s="443">
        <f t="shared" si="9"/>
        <v>0</v>
      </c>
      <c r="U21" s="443">
        <f t="shared" si="9"/>
        <v>0</v>
      </c>
      <c r="V21" s="443">
        <f t="shared" si="9"/>
        <v>0</v>
      </c>
      <c r="W21" s="443">
        <f t="shared" si="9"/>
        <v>0</v>
      </c>
      <c r="X21" s="443">
        <f t="shared" si="9"/>
        <v>0</v>
      </c>
      <c r="Y21" s="443">
        <f t="shared" si="9"/>
        <v>0</v>
      </c>
      <c r="Z21" s="443">
        <f t="shared" si="9"/>
        <v>0</v>
      </c>
      <c r="AA21" s="443">
        <f t="shared" si="9"/>
        <v>0</v>
      </c>
      <c r="AB21" s="443">
        <f t="shared" si="9"/>
        <v>0</v>
      </c>
      <c r="AC21" s="382">
        <f t="shared" si="10"/>
        <v>7279</v>
      </c>
      <c r="AD21" s="382"/>
      <c r="AE21" s="73"/>
      <c r="AG21" s="47">
        <f t="shared" ref="AG21:AG84" si="14">SUM(Q21:S21)</f>
        <v>7279</v>
      </c>
      <c r="AH21" s="47">
        <f t="shared" ref="AH21:AH84" si="15">SUM(Q21:V21)</f>
        <v>7279</v>
      </c>
      <c r="AI21" s="47">
        <f t="shared" ref="AI21:AI84" si="16">SUM(Q21:Y21)</f>
        <v>7279</v>
      </c>
      <c r="AJ21" s="47">
        <f t="shared" ref="AJ21:AJ84" si="17">SUM(Q21:AB21)</f>
        <v>7279</v>
      </c>
      <c r="AK21"/>
      <c r="AL21"/>
      <c r="AM21"/>
      <c r="AN21"/>
      <c r="AO21"/>
      <c r="AP21"/>
      <c r="AQ21"/>
      <c r="AR21"/>
      <c r="AS21"/>
      <c r="AT21"/>
      <c r="AU21"/>
    </row>
    <row r="22" spans="1:47" x14ac:dyDescent="0.25">
      <c r="A22" t="str">
        <f t="shared" si="7"/>
        <v>GRANTS</v>
      </c>
      <c r="B22" s="71">
        <v>44696</v>
      </c>
      <c r="C22" s="70">
        <f>Schools!A16</f>
        <v>3023317</v>
      </c>
      <c r="D22" t="str">
        <f>VLOOKUP(C22,Schools!A:B,2,0)</f>
        <v>All Saints' CE Primary School, N20</v>
      </c>
      <c r="E22" t="str">
        <f>VLOOKUP(C22,Schools!$A:$Z,3,0)</f>
        <v>M</v>
      </c>
      <c r="F22" s="72">
        <v>7425</v>
      </c>
      <c r="G22" s="70" t="s">
        <v>4667</v>
      </c>
      <c r="H22" s="70" t="s">
        <v>4668</v>
      </c>
      <c r="I22" t="str">
        <f t="shared" si="11"/>
        <v>10166/543965</v>
      </c>
      <c r="J22">
        <f>VLOOKUP(C22,Schools!$A:$Z,9,0)</f>
        <v>400015</v>
      </c>
      <c r="K22" s="70" t="s">
        <v>4666</v>
      </c>
      <c r="L22" s="70" t="s">
        <v>282</v>
      </c>
      <c r="M22" s="70" t="s">
        <v>1336</v>
      </c>
      <c r="N22" t="str">
        <f>VLOOKUP(C22,Schools!A:D,4,0)</f>
        <v>Primary</v>
      </c>
      <c r="O22" s="70">
        <f t="shared" si="8"/>
        <v>10166</v>
      </c>
      <c r="P22">
        <f t="shared" si="12"/>
        <v>543965</v>
      </c>
      <c r="Q22" s="443">
        <f t="shared" si="13"/>
        <v>0</v>
      </c>
      <c r="R22" s="443">
        <f t="shared" si="9"/>
        <v>7425</v>
      </c>
      <c r="S22" s="443">
        <f t="shared" si="9"/>
        <v>0</v>
      </c>
      <c r="T22" s="443">
        <f t="shared" si="9"/>
        <v>0</v>
      </c>
      <c r="U22" s="443">
        <f t="shared" si="9"/>
        <v>0</v>
      </c>
      <c r="V22" s="443">
        <f t="shared" si="9"/>
        <v>0</v>
      </c>
      <c r="W22" s="443">
        <f t="shared" si="9"/>
        <v>0</v>
      </c>
      <c r="X22" s="443">
        <f t="shared" si="9"/>
        <v>0</v>
      </c>
      <c r="Y22" s="443">
        <f t="shared" si="9"/>
        <v>0</v>
      </c>
      <c r="Z22" s="443">
        <f t="shared" si="9"/>
        <v>0</v>
      </c>
      <c r="AA22" s="443">
        <f t="shared" si="9"/>
        <v>0</v>
      </c>
      <c r="AB22" s="443">
        <f t="shared" si="9"/>
        <v>0</v>
      </c>
      <c r="AC22" s="382">
        <f t="shared" si="10"/>
        <v>7425</v>
      </c>
      <c r="AD22" s="382"/>
      <c r="AE22" s="73"/>
      <c r="AG22" s="47">
        <f t="shared" si="14"/>
        <v>7425</v>
      </c>
      <c r="AH22" s="47">
        <f t="shared" si="15"/>
        <v>7425</v>
      </c>
      <c r="AI22" s="47">
        <f t="shared" si="16"/>
        <v>7425</v>
      </c>
      <c r="AJ22" s="47">
        <f t="shared" si="17"/>
        <v>7425</v>
      </c>
      <c r="AK22"/>
      <c r="AL22"/>
      <c r="AM22"/>
      <c r="AN22"/>
      <c r="AO22"/>
      <c r="AP22"/>
      <c r="AQ22"/>
      <c r="AR22"/>
      <c r="AS22"/>
      <c r="AT22"/>
      <c r="AU22"/>
    </row>
    <row r="23" spans="1:47" x14ac:dyDescent="0.25">
      <c r="A23" t="str">
        <f t="shared" si="7"/>
        <v>GRANTS</v>
      </c>
      <c r="B23" s="71">
        <v>44696</v>
      </c>
      <c r="C23" s="70">
        <f>Schools!A17</f>
        <v>3022020</v>
      </c>
      <c r="D23" t="str">
        <f>VLOOKUP(C23,Schools!A:B,2,0)</f>
        <v>Alma Primary</v>
      </c>
      <c r="E23" t="str">
        <f>VLOOKUP(C23,Schools!$A:$Z,3,0)</f>
        <v>A</v>
      </c>
      <c r="F23" s="72">
        <v>0</v>
      </c>
      <c r="G23" s="70" t="s">
        <v>4667</v>
      </c>
      <c r="H23" s="70" t="s">
        <v>4668</v>
      </c>
      <c r="I23" t="str">
        <f t="shared" si="11"/>
        <v>None/516500</v>
      </c>
      <c r="J23">
        <f>VLOOKUP(C23,Schools!$A:$Z,9,0)</f>
        <v>156270</v>
      </c>
      <c r="K23" s="70" t="s">
        <v>4666</v>
      </c>
      <c r="L23" s="70" t="s">
        <v>282</v>
      </c>
      <c r="M23" s="70" t="s">
        <v>1336</v>
      </c>
      <c r="N23" t="str">
        <f>VLOOKUP(C23,Schools!A:D,4,0)</f>
        <v>Primary</v>
      </c>
      <c r="O23" s="70" t="str">
        <f t="shared" si="8"/>
        <v>None</v>
      </c>
      <c r="P23">
        <f t="shared" si="12"/>
        <v>516500</v>
      </c>
      <c r="Q23" s="443">
        <f t="shared" si="13"/>
        <v>0</v>
      </c>
      <c r="R23" s="443">
        <f t="shared" si="9"/>
        <v>0</v>
      </c>
      <c r="S23" s="443">
        <f t="shared" si="9"/>
        <v>0</v>
      </c>
      <c r="T23" s="443">
        <f t="shared" si="9"/>
        <v>0</v>
      </c>
      <c r="U23" s="443">
        <f t="shared" si="9"/>
        <v>0</v>
      </c>
      <c r="V23" s="443">
        <f t="shared" si="9"/>
        <v>0</v>
      </c>
      <c r="W23" s="443">
        <f t="shared" si="9"/>
        <v>0</v>
      </c>
      <c r="X23" s="443">
        <f t="shared" si="9"/>
        <v>0</v>
      </c>
      <c r="Y23" s="443">
        <f t="shared" si="9"/>
        <v>0</v>
      </c>
      <c r="Z23" s="443">
        <f t="shared" si="9"/>
        <v>0</v>
      </c>
      <c r="AA23" s="443">
        <f t="shared" si="9"/>
        <v>0</v>
      </c>
      <c r="AB23" s="443">
        <f t="shared" si="9"/>
        <v>0</v>
      </c>
      <c r="AC23" s="382">
        <f t="shared" si="10"/>
        <v>0</v>
      </c>
      <c r="AD23" s="382"/>
      <c r="AE23" s="73"/>
      <c r="AG23" s="47">
        <f t="shared" si="14"/>
        <v>0</v>
      </c>
      <c r="AH23" s="47">
        <f t="shared" si="15"/>
        <v>0</v>
      </c>
      <c r="AI23" s="47">
        <f t="shared" si="16"/>
        <v>0</v>
      </c>
      <c r="AJ23" s="47">
        <f t="shared" si="17"/>
        <v>0</v>
      </c>
      <c r="AK23"/>
      <c r="AL23"/>
      <c r="AM23"/>
      <c r="AN23"/>
      <c r="AO23"/>
      <c r="AP23"/>
      <c r="AQ23"/>
      <c r="AR23"/>
      <c r="AS23"/>
      <c r="AT23"/>
      <c r="AU23"/>
    </row>
    <row r="24" spans="1:47" x14ac:dyDescent="0.25">
      <c r="A24" t="str">
        <f t="shared" si="7"/>
        <v>GRANTS</v>
      </c>
      <c r="B24" s="71">
        <v>44696</v>
      </c>
      <c r="C24" s="70">
        <f>Schools!A18</f>
        <v>3023500</v>
      </c>
      <c r="D24" t="str">
        <f>VLOOKUP(C24,Schools!A:B,2,0)</f>
        <v>Annunciation Catholic Infant School</v>
      </c>
      <c r="E24" t="str">
        <f>VLOOKUP(C24,Schools!$A:$Z,3,0)</f>
        <v>M</v>
      </c>
      <c r="F24" s="72">
        <v>7021</v>
      </c>
      <c r="G24" s="70" t="s">
        <v>4667</v>
      </c>
      <c r="H24" s="70" t="s">
        <v>4668</v>
      </c>
      <c r="I24" t="str">
        <f t="shared" si="11"/>
        <v>10166/543965</v>
      </c>
      <c r="J24">
        <f>VLOOKUP(C24,Schools!$A:$Z,9,0)</f>
        <v>400023</v>
      </c>
      <c r="K24" s="70" t="s">
        <v>4666</v>
      </c>
      <c r="L24" s="70" t="s">
        <v>282</v>
      </c>
      <c r="M24" s="70" t="s">
        <v>1336</v>
      </c>
      <c r="N24" t="str">
        <f>VLOOKUP(C24,Schools!A:D,4,0)</f>
        <v>Primary</v>
      </c>
      <c r="O24" s="70">
        <f t="shared" si="8"/>
        <v>10166</v>
      </c>
      <c r="P24">
        <f t="shared" si="12"/>
        <v>543965</v>
      </c>
      <c r="Q24" s="443">
        <f t="shared" si="13"/>
        <v>0</v>
      </c>
      <c r="R24" s="443">
        <f t="shared" si="9"/>
        <v>7021</v>
      </c>
      <c r="S24" s="443">
        <f t="shared" si="9"/>
        <v>0</v>
      </c>
      <c r="T24" s="443">
        <f t="shared" si="9"/>
        <v>0</v>
      </c>
      <c r="U24" s="443">
        <f t="shared" si="9"/>
        <v>0</v>
      </c>
      <c r="V24" s="443">
        <f t="shared" si="9"/>
        <v>0</v>
      </c>
      <c r="W24" s="443">
        <f t="shared" si="9"/>
        <v>0</v>
      </c>
      <c r="X24" s="443">
        <f t="shared" si="9"/>
        <v>0</v>
      </c>
      <c r="Y24" s="443">
        <f t="shared" si="9"/>
        <v>0</v>
      </c>
      <c r="Z24" s="443">
        <f t="shared" si="9"/>
        <v>0</v>
      </c>
      <c r="AA24" s="443">
        <f t="shared" si="9"/>
        <v>0</v>
      </c>
      <c r="AB24" s="443">
        <f t="shared" si="9"/>
        <v>0</v>
      </c>
      <c r="AC24" s="382">
        <f t="shared" si="10"/>
        <v>7021</v>
      </c>
      <c r="AD24" s="382"/>
      <c r="AE24" s="73"/>
      <c r="AG24" s="47">
        <f t="shared" si="14"/>
        <v>7021</v>
      </c>
      <c r="AH24" s="47">
        <f t="shared" si="15"/>
        <v>7021</v>
      </c>
      <c r="AI24" s="47">
        <f t="shared" si="16"/>
        <v>7021</v>
      </c>
      <c r="AJ24" s="47">
        <f t="shared" si="17"/>
        <v>7021</v>
      </c>
      <c r="AK24"/>
      <c r="AL24"/>
      <c r="AM24"/>
      <c r="AN24"/>
      <c r="AO24"/>
      <c r="AP24"/>
      <c r="AQ24"/>
      <c r="AR24"/>
      <c r="AS24"/>
      <c r="AT24"/>
      <c r="AU24"/>
    </row>
    <row r="25" spans="1:47" x14ac:dyDescent="0.25">
      <c r="A25" t="str">
        <f t="shared" si="7"/>
        <v>GRANTS</v>
      </c>
      <c r="B25" s="71">
        <v>44696</v>
      </c>
      <c r="C25" s="70">
        <f>Schools!A19</f>
        <v>3023514</v>
      </c>
      <c r="D25" t="str">
        <f>VLOOKUP(C25,Schools!A:B,2,0)</f>
        <v>Annunciation Catholic Junior School</v>
      </c>
      <c r="E25" t="str">
        <f>VLOOKUP(C25,Schools!$A:$Z,3,0)</f>
        <v>M</v>
      </c>
      <c r="F25" s="72">
        <v>7517</v>
      </c>
      <c r="G25" s="70" t="s">
        <v>4667</v>
      </c>
      <c r="H25" s="70" t="s">
        <v>4668</v>
      </c>
      <c r="I25" t="str">
        <f t="shared" si="11"/>
        <v>10166/543965</v>
      </c>
      <c r="J25">
        <f>VLOOKUP(C25,Schools!$A:$Z,9,0)</f>
        <v>400107</v>
      </c>
      <c r="K25" s="70" t="s">
        <v>4666</v>
      </c>
      <c r="L25" s="70" t="s">
        <v>282</v>
      </c>
      <c r="M25" s="70" t="s">
        <v>1336</v>
      </c>
      <c r="N25" t="str">
        <f>VLOOKUP(C25,Schools!A:D,4,0)</f>
        <v>Primary</v>
      </c>
      <c r="O25" s="70">
        <f t="shared" si="8"/>
        <v>10166</v>
      </c>
      <c r="P25">
        <f t="shared" si="12"/>
        <v>543965</v>
      </c>
      <c r="Q25" s="443">
        <f t="shared" si="13"/>
        <v>0</v>
      </c>
      <c r="R25" s="443">
        <f t="shared" si="9"/>
        <v>7517</v>
      </c>
      <c r="S25" s="443">
        <f t="shared" si="9"/>
        <v>0</v>
      </c>
      <c r="T25" s="443">
        <f t="shared" si="9"/>
        <v>0</v>
      </c>
      <c r="U25" s="443">
        <f t="shared" si="9"/>
        <v>0</v>
      </c>
      <c r="V25" s="443">
        <f t="shared" si="9"/>
        <v>0</v>
      </c>
      <c r="W25" s="443">
        <f t="shared" si="9"/>
        <v>0</v>
      </c>
      <c r="X25" s="443">
        <f t="shared" si="9"/>
        <v>0</v>
      </c>
      <c r="Y25" s="443">
        <f t="shared" si="9"/>
        <v>0</v>
      </c>
      <c r="Z25" s="443">
        <f t="shared" si="9"/>
        <v>0</v>
      </c>
      <c r="AA25" s="443">
        <f t="shared" si="9"/>
        <v>0</v>
      </c>
      <c r="AB25" s="443">
        <f t="shared" si="9"/>
        <v>0</v>
      </c>
      <c r="AC25" s="382">
        <f t="shared" si="10"/>
        <v>7517</v>
      </c>
      <c r="AD25" s="382"/>
      <c r="AE25" s="73"/>
      <c r="AG25" s="47">
        <f t="shared" si="14"/>
        <v>7517</v>
      </c>
      <c r="AH25" s="47">
        <f t="shared" si="15"/>
        <v>7517</v>
      </c>
      <c r="AI25" s="47">
        <f t="shared" si="16"/>
        <v>7517</v>
      </c>
      <c r="AJ25" s="47">
        <f t="shared" si="17"/>
        <v>7517</v>
      </c>
      <c r="AK25"/>
      <c r="AL25"/>
      <c r="AM25"/>
      <c r="AN25"/>
      <c r="AO25"/>
      <c r="AP25"/>
      <c r="AQ25"/>
      <c r="AR25"/>
      <c r="AS25"/>
      <c r="AT25"/>
      <c r="AU25"/>
    </row>
    <row r="26" spans="1:47" x14ac:dyDescent="0.25">
      <c r="A26" t="str">
        <f t="shared" si="7"/>
        <v>GRANTS</v>
      </c>
      <c r="B26" s="71">
        <v>44696</v>
      </c>
      <c r="C26" s="70">
        <f>Schools!A20</f>
        <v>3022050</v>
      </c>
      <c r="D26" t="str">
        <f>VLOOKUP(C26,Schools!A:B,2,0)</f>
        <v>Ashmole Primary School</v>
      </c>
      <c r="E26" t="str">
        <f>VLOOKUP(C26,Schools!$A:$Z,3,0)</f>
        <v>A</v>
      </c>
      <c r="F26" s="72">
        <v>0</v>
      </c>
      <c r="G26" s="70" t="s">
        <v>4667</v>
      </c>
      <c r="H26" s="70" t="s">
        <v>4668</v>
      </c>
      <c r="I26" t="str">
        <f t="shared" si="11"/>
        <v>None/516500</v>
      </c>
      <c r="J26">
        <f>VLOOKUP(C26,Schools!$A:$Z,9,0)</f>
        <v>157839</v>
      </c>
      <c r="K26" s="70" t="s">
        <v>4666</v>
      </c>
      <c r="L26" s="70" t="s">
        <v>282</v>
      </c>
      <c r="M26" s="70" t="s">
        <v>1336</v>
      </c>
      <c r="N26" t="str">
        <f>VLOOKUP(C26,Schools!A:D,4,0)</f>
        <v>Primary</v>
      </c>
      <c r="O26" s="70" t="str">
        <f t="shared" si="8"/>
        <v>None</v>
      </c>
      <c r="P26">
        <f t="shared" si="12"/>
        <v>516500</v>
      </c>
      <c r="Q26" s="443">
        <f t="shared" si="13"/>
        <v>0</v>
      </c>
      <c r="R26" s="443">
        <f t="shared" si="9"/>
        <v>0</v>
      </c>
      <c r="S26" s="443">
        <f t="shared" si="9"/>
        <v>0</v>
      </c>
      <c r="T26" s="443">
        <f t="shared" si="9"/>
        <v>0</v>
      </c>
      <c r="U26" s="443">
        <f t="shared" si="9"/>
        <v>0</v>
      </c>
      <c r="V26" s="443">
        <f t="shared" si="9"/>
        <v>0</v>
      </c>
      <c r="W26" s="443">
        <f t="shared" si="9"/>
        <v>0</v>
      </c>
      <c r="X26" s="443">
        <f t="shared" si="9"/>
        <v>0</v>
      </c>
      <c r="Y26" s="443">
        <f t="shared" si="9"/>
        <v>0</v>
      </c>
      <c r="Z26" s="443">
        <f t="shared" si="9"/>
        <v>0</v>
      </c>
      <c r="AA26" s="443">
        <f t="shared" si="9"/>
        <v>0</v>
      </c>
      <c r="AB26" s="443">
        <f t="shared" si="9"/>
        <v>0</v>
      </c>
      <c r="AC26" s="382">
        <f t="shared" si="10"/>
        <v>0</v>
      </c>
      <c r="AD26" s="382"/>
      <c r="AE26" s="73"/>
      <c r="AG26" s="47">
        <f t="shared" si="14"/>
        <v>0</v>
      </c>
      <c r="AH26" s="47">
        <f t="shared" si="15"/>
        <v>0</v>
      </c>
      <c r="AI26" s="47">
        <f t="shared" si="16"/>
        <v>0</v>
      </c>
      <c r="AJ26" s="47">
        <f t="shared" si="17"/>
        <v>0</v>
      </c>
      <c r="AK26"/>
      <c r="AL26"/>
      <c r="AM26"/>
      <c r="AN26"/>
      <c r="AO26"/>
      <c r="AP26"/>
      <c r="AQ26"/>
      <c r="AR26"/>
      <c r="AS26"/>
      <c r="AT26"/>
      <c r="AU26"/>
    </row>
    <row r="27" spans="1:47" x14ac:dyDescent="0.25">
      <c r="A27" t="str">
        <f t="shared" si="7"/>
        <v>GRANTS</v>
      </c>
      <c r="B27" s="71">
        <v>44696</v>
      </c>
      <c r="C27" s="70">
        <f>Schools!A21</f>
        <v>3022002</v>
      </c>
      <c r="D27" t="str">
        <f>VLOOKUP(C27,Schools!A:B,2,0)</f>
        <v>Barnfield School</v>
      </c>
      <c r="E27" t="str">
        <f>VLOOKUP(C27,Schools!$A:$Z,3,0)</f>
        <v>M</v>
      </c>
      <c r="F27" s="72">
        <v>8158</v>
      </c>
      <c r="G27" s="70" t="s">
        <v>4667</v>
      </c>
      <c r="H27" s="70" t="s">
        <v>4668</v>
      </c>
      <c r="I27" t="str">
        <f t="shared" si="11"/>
        <v>10166/543965</v>
      </c>
      <c r="J27">
        <f>VLOOKUP(C27,Schools!$A:$Z,9,0)</f>
        <v>400005</v>
      </c>
      <c r="K27" s="70" t="s">
        <v>4666</v>
      </c>
      <c r="L27" s="70" t="s">
        <v>282</v>
      </c>
      <c r="M27" s="70" t="s">
        <v>1336</v>
      </c>
      <c r="N27" t="str">
        <f>VLOOKUP(C27,Schools!A:D,4,0)</f>
        <v>Primary</v>
      </c>
      <c r="O27" s="70">
        <f t="shared" si="8"/>
        <v>10166</v>
      </c>
      <c r="P27">
        <f t="shared" si="12"/>
        <v>543965</v>
      </c>
      <c r="Q27" s="443">
        <f t="shared" si="13"/>
        <v>0</v>
      </c>
      <c r="R27" s="443">
        <f t="shared" si="9"/>
        <v>8158</v>
      </c>
      <c r="S27" s="443">
        <f t="shared" si="9"/>
        <v>0</v>
      </c>
      <c r="T27" s="443">
        <f t="shared" si="9"/>
        <v>0</v>
      </c>
      <c r="U27" s="443">
        <f t="shared" si="9"/>
        <v>0</v>
      </c>
      <c r="V27" s="443">
        <f t="shared" si="9"/>
        <v>0</v>
      </c>
      <c r="W27" s="443">
        <f t="shared" si="9"/>
        <v>0</v>
      </c>
      <c r="X27" s="443">
        <f t="shared" si="9"/>
        <v>0</v>
      </c>
      <c r="Y27" s="443">
        <f t="shared" si="9"/>
        <v>0</v>
      </c>
      <c r="Z27" s="443">
        <f t="shared" si="9"/>
        <v>0</v>
      </c>
      <c r="AA27" s="443">
        <f t="shared" si="9"/>
        <v>0</v>
      </c>
      <c r="AB27" s="443">
        <f t="shared" si="9"/>
        <v>0</v>
      </c>
      <c r="AC27" s="382">
        <f t="shared" si="10"/>
        <v>8158</v>
      </c>
      <c r="AD27" s="382"/>
      <c r="AE27" s="73"/>
      <c r="AG27" s="47">
        <f t="shared" si="14"/>
        <v>8158</v>
      </c>
      <c r="AH27" s="47">
        <f t="shared" si="15"/>
        <v>8158</v>
      </c>
      <c r="AI27" s="47">
        <f t="shared" si="16"/>
        <v>8158</v>
      </c>
      <c r="AJ27" s="47">
        <f t="shared" si="17"/>
        <v>8158</v>
      </c>
      <c r="AK27"/>
      <c r="AL27"/>
      <c r="AM27"/>
      <c r="AN27"/>
      <c r="AO27"/>
      <c r="AP27"/>
      <c r="AQ27"/>
      <c r="AR27"/>
      <c r="AS27"/>
      <c r="AT27"/>
      <c r="AU27"/>
    </row>
    <row r="28" spans="1:47" x14ac:dyDescent="0.25">
      <c r="A28" t="str">
        <f t="shared" si="7"/>
        <v>GRANTS</v>
      </c>
      <c r="B28" s="71">
        <v>44696</v>
      </c>
      <c r="C28" s="70">
        <f>Schools!A22</f>
        <v>3022079</v>
      </c>
      <c r="D28" t="str">
        <f>VLOOKUP(C28,Schools!A:B,2,0)</f>
        <v>Beis Yaakov</v>
      </c>
      <c r="E28" t="str">
        <f>VLOOKUP(C28,Schools!$A:$Z,3,0)</f>
        <v>M</v>
      </c>
      <c r="F28" s="72">
        <v>8229</v>
      </c>
      <c r="G28" s="70" t="s">
        <v>4667</v>
      </c>
      <c r="H28" s="70" t="s">
        <v>4668</v>
      </c>
      <c r="I28" t="str">
        <f t="shared" si="11"/>
        <v>10166/543965</v>
      </c>
      <c r="J28">
        <f>VLOOKUP(C28,Schools!$A:$Z,9,0)</f>
        <v>400070</v>
      </c>
      <c r="K28" s="70" t="s">
        <v>4666</v>
      </c>
      <c r="L28" s="70" t="s">
        <v>282</v>
      </c>
      <c r="M28" s="70" t="s">
        <v>1336</v>
      </c>
      <c r="N28" t="str">
        <f>VLOOKUP(C28,Schools!A:D,4,0)</f>
        <v>Primary</v>
      </c>
      <c r="O28" s="70">
        <f t="shared" si="8"/>
        <v>10166</v>
      </c>
      <c r="P28">
        <f t="shared" si="12"/>
        <v>543965</v>
      </c>
      <c r="Q28" s="443">
        <f t="shared" si="13"/>
        <v>0</v>
      </c>
      <c r="R28" s="443">
        <f t="shared" si="9"/>
        <v>8229</v>
      </c>
      <c r="S28" s="443">
        <f t="shared" si="9"/>
        <v>0</v>
      </c>
      <c r="T28" s="443">
        <f t="shared" si="9"/>
        <v>0</v>
      </c>
      <c r="U28" s="443">
        <f t="shared" si="9"/>
        <v>0</v>
      </c>
      <c r="V28" s="443">
        <f t="shared" si="9"/>
        <v>0</v>
      </c>
      <c r="W28" s="443">
        <f t="shared" si="9"/>
        <v>0</v>
      </c>
      <c r="X28" s="443">
        <f t="shared" si="9"/>
        <v>0</v>
      </c>
      <c r="Y28" s="443">
        <f t="shared" si="9"/>
        <v>0</v>
      </c>
      <c r="Z28" s="443">
        <f t="shared" si="9"/>
        <v>0</v>
      </c>
      <c r="AA28" s="443">
        <f t="shared" si="9"/>
        <v>0</v>
      </c>
      <c r="AB28" s="443">
        <f t="shared" si="9"/>
        <v>0</v>
      </c>
      <c r="AC28" s="382">
        <f t="shared" si="10"/>
        <v>8229</v>
      </c>
      <c r="AD28" s="382"/>
      <c r="AE28" s="73"/>
      <c r="AG28" s="47">
        <f t="shared" si="14"/>
        <v>8229</v>
      </c>
      <c r="AH28" s="47">
        <f t="shared" si="15"/>
        <v>8229</v>
      </c>
      <c r="AI28" s="47">
        <f t="shared" si="16"/>
        <v>8229</v>
      </c>
      <c r="AJ28" s="47">
        <f t="shared" si="17"/>
        <v>8229</v>
      </c>
      <c r="AK28"/>
      <c r="AL28"/>
      <c r="AM28"/>
      <c r="AN28"/>
      <c r="AO28"/>
      <c r="AP28"/>
      <c r="AQ28"/>
      <c r="AR28"/>
      <c r="AS28"/>
      <c r="AT28"/>
      <c r="AU28"/>
    </row>
    <row r="29" spans="1:47" x14ac:dyDescent="0.25">
      <c r="A29" t="str">
        <f t="shared" si="7"/>
        <v>GRANTS</v>
      </c>
      <c r="B29" s="71">
        <v>44696</v>
      </c>
      <c r="C29" s="70">
        <f>Schools!A23</f>
        <v>3023524</v>
      </c>
      <c r="D29" t="str">
        <f>VLOOKUP(C29,Schools!A:B,2,0)</f>
        <v>Beit Shvidler Primary School</v>
      </c>
      <c r="E29" t="str">
        <f>VLOOKUP(C29,Schools!$A:$Z,3,0)</f>
        <v>M</v>
      </c>
      <c r="F29" s="72">
        <v>7358</v>
      </c>
      <c r="G29" s="70" t="s">
        <v>4667</v>
      </c>
      <c r="H29" s="70" t="s">
        <v>4668</v>
      </c>
      <c r="I29" t="str">
        <f t="shared" si="11"/>
        <v>10166/543965</v>
      </c>
      <c r="J29">
        <f>VLOOKUP(C29,Schools!$A:$Z,9,0)</f>
        <v>400150</v>
      </c>
      <c r="K29" s="70" t="s">
        <v>4666</v>
      </c>
      <c r="L29" s="70" t="s">
        <v>282</v>
      </c>
      <c r="M29" s="70" t="s">
        <v>1336</v>
      </c>
      <c r="N29" t="str">
        <f>VLOOKUP(C29,Schools!A:D,4,0)</f>
        <v>Primary</v>
      </c>
      <c r="O29" s="70">
        <f t="shared" si="8"/>
        <v>10166</v>
      </c>
      <c r="P29">
        <f t="shared" si="12"/>
        <v>543965</v>
      </c>
      <c r="Q29" s="443">
        <f t="shared" si="13"/>
        <v>0</v>
      </c>
      <c r="R29" s="443">
        <f t="shared" si="9"/>
        <v>7358</v>
      </c>
      <c r="S29" s="443">
        <f t="shared" si="9"/>
        <v>0</v>
      </c>
      <c r="T29" s="443">
        <f t="shared" si="9"/>
        <v>0</v>
      </c>
      <c r="U29" s="443">
        <f t="shared" si="9"/>
        <v>0</v>
      </c>
      <c r="V29" s="443">
        <f t="shared" si="9"/>
        <v>0</v>
      </c>
      <c r="W29" s="443">
        <f t="shared" si="9"/>
        <v>0</v>
      </c>
      <c r="X29" s="443">
        <f t="shared" si="9"/>
        <v>0</v>
      </c>
      <c r="Y29" s="443">
        <f t="shared" si="9"/>
        <v>0</v>
      </c>
      <c r="Z29" s="443">
        <f t="shared" si="9"/>
        <v>0</v>
      </c>
      <c r="AA29" s="443">
        <f t="shared" si="9"/>
        <v>0</v>
      </c>
      <c r="AB29" s="443">
        <f t="shared" si="9"/>
        <v>0</v>
      </c>
      <c r="AC29" s="382">
        <f t="shared" si="10"/>
        <v>7358</v>
      </c>
      <c r="AD29" s="382"/>
      <c r="AE29" s="73"/>
      <c r="AG29" s="47">
        <f t="shared" si="14"/>
        <v>7358</v>
      </c>
      <c r="AH29" s="47">
        <f t="shared" si="15"/>
        <v>7358</v>
      </c>
      <c r="AI29" s="47">
        <f t="shared" si="16"/>
        <v>7358</v>
      </c>
      <c r="AJ29" s="47">
        <f t="shared" si="17"/>
        <v>7358</v>
      </c>
      <c r="AK29"/>
      <c r="AL29"/>
      <c r="AM29"/>
      <c r="AN29"/>
      <c r="AO29"/>
      <c r="AP29"/>
      <c r="AQ29"/>
      <c r="AR29"/>
      <c r="AS29"/>
      <c r="AT29"/>
      <c r="AU29"/>
    </row>
    <row r="30" spans="1:47" x14ac:dyDescent="0.25">
      <c r="A30" t="str">
        <f t="shared" si="7"/>
        <v>GRANTS</v>
      </c>
      <c r="B30" s="71">
        <v>44696</v>
      </c>
      <c r="C30" s="70">
        <f>Schools!A24</f>
        <v>3022003</v>
      </c>
      <c r="D30" t="str">
        <f>VLOOKUP(C30,Schools!A:B,2,0)</f>
        <v>Bell Lane Primary School</v>
      </c>
      <c r="E30" t="str">
        <f>VLOOKUP(C30,Schools!$A:$Z,3,0)</f>
        <v>M</v>
      </c>
      <c r="F30" s="72">
        <v>7967</v>
      </c>
      <c r="G30" s="70" t="s">
        <v>4667</v>
      </c>
      <c r="H30" s="70" t="s">
        <v>4668</v>
      </c>
      <c r="I30" t="str">
        <f t="shared" si="11"/>
        <v>10166/543965</v>
      </c>
      <c r="J30">
        <f>VLOOKUP(C30,Schools!$A:$Z,9,0)</f>
        <v>400051</v>
      </c>
      <c r="K30" s="70" t="s">
        <v>4666</v>
      </c>
      <c r="L30" s="70" t="s">
        <v>282</v>
      </c>
      <c r="M30" s="70" t="s">
        <v>1336</v>
      </c>
      <c r="N30" t="str">
        <f>VLOOKUP(C30,Schools!A:D,4,0)</f>
        <v>Primary</v>
      </c>
      <c r="O30" s="70">
        <f t="shared" si="8"/>
        <v>10166</v>
      </c>
      <c r="P30">
        <f t="shared" si="12"/>
        <v>543965</v>
      </c>
      <c r="Q30" s="443">
        <f t="shared" si="13"/>
        <v>0</v>
      </c>
      <c r="R30" s="443">
        <f t="shared" si="9"/>
        <v>7967</v>
      </c>
      <c r="S30" s="443">
        <f t="shared" si="9"/>
        <v>0</v>
      </c>
      <c r="T30" s="443">
        <f t="shared" si="9"/>
        <v>0</v>
      </c>
      <c r="U30" s="443">
        <f t="shared" si="9"/>
        <v>0</v>
      </c>
      <c r="V30" s="443">
        <f t="shared" si="9"/>
        <v>0</v>
      </c>
      <c r="W30" s="443">
        <f t="shared" si="9"/>
        <v>0</v>
      </c>
      <c r="X30" s="443">
        <f t="shared" si="9"/>
        <v>0</v>
      </c>
      <c r="Y30" s="443">
        <f t="shared" si="9"/>
        <v>0</v>
      </c>
      <c r="Z30" s="443">
        <f t="shared" si="9"/>
        <v>0</v>
      </c>
      <c r="AA30" s="443">
        <f t="shared" si="9"/>
        <v>0</v>
      </c>
      <c r="AB30" s="443">
        <f t="shared" si="9"/>
        <v>0</v>
      </c>
      <c r="AC30" s="382">
        <f t="shared" si="10"/>
        <v>7967</v>
      </c>
      <c r="AD30" s="382"/>
      <c r="AE30" s="73"/>
      <c r="AG30" s="47">
        <f t="shared" si="14"/>
        <v>7967</v>
      </c>
      <c r="AH30" s="47">
        <f t="shared" si="15"/>
        <v>7967</v>
      </c>
      <c r="AI30" s="47">
        <f t="shared" si="16"/>
        <v>7967</v>
      </c>
      <c r="AJ30" s="47">
        <f t="shared" si="17"/>
        <v>7967</v>
      </c>
      <c r="AK30"/>
      <c r="AL30"/>
      <c r="AM30"/>
      <c r="AN30"/>
      <c r="AO30"/>
      <c r="AP30"/>
      <c r="AQ30"/>
      <c r="AR30"/>
      <c r="AS30"/>
      <c r="AT30"/>
      <c r="AU30"/>
    </row>
    <row r="31" spans="1:47" x14ac:dyDescent="0.25">
      <c r="A31" t="str">
        <f t="shared" si="7"/>
        <v>GRANTS</v>
      </c>
      <c r="B31" s="71">
        <v>44696</v>
      </c>
      <c r="C31" s="70">
        <f>Schools!A25</f>
        <v>3023511</v>
      </c>
      <c r="D31" t="str">
        <f>VLOOKUP(C31,Schools!A:B,2,0)</f>
        <v>Blessed Dominic School</v>
      </c>
      <c r="E31" t="str">
        <f>VLOOKUP(C31,Schools!$A:$Z,3,0)</f>
        <v>M</v>
      </c>
      <c r="F31" s="72">
        <v>8108</v>
      </c>
      <c r="G31" s="70" t="s">
        <v>4667</v>
      </c>
      <c r="H31" s="70" t="s">
        <v>4668</v>
      </c>
      <c r="I31" t="str">
        <f t="shared" si="11"/>
        <v>10166/543965</v>
      </c>
      <c r="J31">
        <f>VLOOKUP(C31,Schools!$A:$Z,9,0)</f>
        <v>400024</v>
      </c>
      <c r="K31" s="70" t="s">
        <v>4666</v>
      </c>
      <c r="L31" s="70" t="s">
        <v>282</v>
      </c>
      <c r="M31" s="70" t="s">
        <v>1336</v>
      </c>
      <c r="N31" t="str">
        <f>VLOOKUP(C31,Schools!A:D,4,0)</f>
        <v>Primary</v>
      </c>
      <c r="O31" s="70">
        <f t="shared" si="8"/>
        <v>10166</v>
      </c>
      <c r="P31">
        <f t="shared" si="12"/>
        <v>543965</v>
      </c>
      <c r="Q31" s="443">
        <f t="shared" si="13"/>
        <v>0</v>
      </c>
      <c r="R31" s="443">
        <f t="shared" si="9"/>
        <v>8108</v>
      </c>
      <c r="S31" s="443">
        <f t="shared" si="9"/>
        <v>0</v>
      </c>
      <c r="T31" s="443">
        <f t="shared" si="9"/>
        <v>0</v>
      </c>
      <c r="U31" s="443">
        <f t="shared" si="9"/>
        <v>0</v>
      </c>
      <c r="V31" s="443">
        <f t="shared" si="9"/>
        <v>0</v>
      </c>
      <c r="W31" s="443">
        <f t="shared" si="9"/>
        <v>0</v>
      </c>
      <c r="X31" s="443">
        <f t="shared" si="9"/>
        <v>0</v>
      </c>
      <c r="Y31" s="443">
        <f t="shared" si="9"/>
        <v>0</v>
      </c>
      <c r="Z31" s="443">
        <f t="shared" si="9"/>
        <v>0</v>
      </c>
      <c r="AA31" s="443">
        <f t="shared" si="9"/>
        <v>0</v>
      </c>
      <c r="AB31" s="443">
        <f t="shared" si="9"/>
        <v>0</v>
      </c>
      <c r="AC31" s="382">
        <f t="shared" si="10"/>
        <v>8108</v>
      </c>
      <c r="AD31" s="382"/>
      <c r="AE31" s="73"/>
      <c r="AG31" s="47">
        <f t="shared" si="14"/>
        <v>8108</v>
      </c>
      <c r="AH31" s="47">
        <f t="shared" si="15"/>
        <v>8108</v>
      </c>
      <c r="AI31" s="47">
        <f t="shared" si="16"/>
        <v>8108</v>
      </c>
      <c r="AJ31" s="47">
        <f t="shared" si="17"/>
        <v>8108</v>
      </c>
      <c r="AK31"/>
      <c r="AL31"/>
      <c r="AM31"/>
      <c r="AN31"/>
      <c r="AO31"/>
      <c r="AP31"/>
      <c r="AQ31"/>
      <c r="AR31"/>
      <c r="AS31"/>
      <c r="AT31"/>
      <c r="AU31"/>
    </row>
    <row r="32" spans="1:47" x14ac:dyDescent="0.25">
      <c r="A32" t="str">
        <f t="shared" si="7"/>
        <v>GRANTS</v>
      </c>
      <c r="B32" s="71">
        <v>44696</v>
      </c>
      <c r="C32" s="70">
        <f>Schools!A26</f>
        <v>3023519</v>
      </c>
      <c r="D32" t="str">
        <f>VLOOKUP(C32,Schools!A:B,2,0)</f>
        <v>Broadfields Primary School</v>
      </c>
      <c r="E32" t="str">
        <f>VLOOKUP(C32,Schools!$A:$Z,3,0)</f>
        <v>A</v>
      </c>
      <c r="F32" s="72">
        <v>0</v>
      </c>
      <c r="G32" s="70" t="s">
        <v>4667</v>
      </c>
      <c r="H32" s="70" t="s">
        <v>4668</v>
      </c>
      <c r="I32" t="str">
        <f t="shared" si="11"/>
        <v>None/516500</v>
      </c>
      <c r="J32">
        <f>VLOOKUP(C32,Schools!$A:$Z,9,0)</f>
        <v>152128</v>
      </c>
      <c r="K32" s="70" t="s">
        <v>4666</v>
      </c>
      <c r="L32" s="70" t="s">
        <v>282</v>
      </c>
      <c r="M32" s="70" t="s">
        <v>1336</v>
      </c>
      <c r="N32" t="str">
        <f>VLOOKUP(C32,Schools!A:D,4,0)</f>
        <v>Primary</v>
      </c>
      <c r="O32" s="70" t="str">
        <f t="shared" si="8"/>
        <v>None</v>
      </c>
      <c r="P32">
        <f t="shared" si="12"/>
        <v>516500</v>
      </c>
      <c r="Q32" s="443">
        <f t="shared" si="13"/>
        <v>0</v>
      </c>
      <c r="R32" s="443">
        <f t="shared" si="9"/>
        <v>0</v>
      </c>
      <c r="S32" s="443">
        <f t="shared" si="9"/>
        <v>0</v>
      </c>
      <c r="T32" s="443">
        <f t="shared" si="9"/>
        <v>0</v>
      </c>
      <c r="U32" s="443">
        <f t="shared" si="9"/>
        <v>0</v>
      </c>
      <c r="V32" s="443">
        <f t="shared" si="9"/>
        <v>0</v>
      </c>
      <c r="W32" s="443">
        <f t="shared" si="9"/>
        <v>0</v>
      </c>
      <c r="X32" s="443">
        <f t="shared" si="9"/>
        <v>0</v>
      </c>
      <c r="Y32" s="443">
        <f t="shared" si="9"/>
        <v>0</v>
      </c>
      <c r="Z32" s="443">
        <f t="shared" si="9"/>
        <v>0</v>
      </c>
      <c r="AA32" s="443">
        <f t="shared" si="9"/>
        <v>0</v>
      </c>
      <c r="AB32" s="443">
        <f t="shared" si="9"/>
        <v>0</v>
      </c>
      <c r="AC32" s="382">
        <f t="shared" si="10"/>
        <v>0</v>
      </c>
      <c r="AD32" s="382"/>
      <c r="AE32" s="73"/>
      <c r="AG32" s="47">
        <f t="shared" si="14"/>
        <v>0</v>
      </c>
      <c r="AH32" s="47">
        <f t="shared" si="15"/>
        <v>0</v>
      </c>
      <c r="AI32" s="47">
        <f t="shared" si="16"/>
        <v>0</v>
      </c>
      <c r="AJ32" s="47">
        <f t="shared" si="17"/>
        <v>0</v>
      </c>
      <c r="AK32"/>
      <c r="AL32"/>
      <c r="AM32"/>
      <c r="AN32"/>
      <c r="AO32"/>
      <c r="AP32"/>
      <c r="AQ32"/>
      <c r="AR32"/>
      <c r="AS32"/>
      <c r="AT32"/>
      <c r="AU32"/>
    </row>
    <row r="33" spans="1:47" x14ac:dyDescent="0.25">
      <c r="A33" t="str">
        <f t="shared" si="7"/>
        <v>GRANTS</v>
      </c>
      <c r="B33" s="71">
        <v>44696</v>
      </c>
      <c r="C33" s="70">
        <f>Schools!A27</f>
        <v>3022008</v>
      </c>
      <c r="D33" t="str">
        <f>VLOOKUP(C33,Schools!A:B,2,0)</f>
        <v>Brookland Infant  &amp; Nursery School</v>
      </c>
      <c r="E33" t="str">
        <f>VLOOKUP(C33,Schools!$A:$Z,3,0)</f>
        <v>M</v>
      </c>
      <c r="F33" s="72">
        <v>7408</v>
      </c>
      <c r="G33" s="70" t="s">
        <v>4667</v>
      </c>
      <c r="H33" s="70" t="s">
        <v>4668</v>
      </c>
      <c r="I33" t="str">
        <f t="shared" si="11"/>
        <v>10166/543965</v>
      </c>
      <c r="J33">
        <f>VLOOKUP(C33,Schools!$A:$Z,9,0)</f>
        <v>400057</v>
      </c>
      <c r="K33" s="70" t="s">
        <v>4666</v>
      </c>
      <c r="L33" s="70" t="s">
        <v>282</v>
      </c>
      <c r="M33" s="70" t="s">
        <v>1336</v>
      </c>
      <c r="N33" t="str">
        <f>VLOOKUP(C33,Schools!A:D,4,0)</f>
        <v>Primary</v>
      </c>
      <c r="O33" s="70">
        <f t="shared" si="8"/>
        <v>10166</v>
      </c>
      <c r="P33">
        <f t="shared" si="12"/>
        <v>543965</v>
      </c>
      <c r="Q33" s="443">
        <f t="shared" si="13"/>
        <v>0</v>
      </c>
      <c r="R33" s="443">
        <f t="shared" si="9"/>
        <v>7408</v>
      </c>
      <c r="S33" s="443">
        <f t="shared" si="9"/>
        <v>0</v>
      </c>
      <c r="T33" s="443">
        <f t="shared" si="9"/>
        <v>0</v>
      </c>
      <c r="U33" s="443">
        <f t="shared" si="9"/>
        <v>0</v>
      </c>
      <c r="V33" s="443">
        <f t="shared" si="9"/>
        <v>0</v>
      </c>
      <c r="W33" s="443">
        <f t="shared" si="9"/>
        <v>0</v>
      </c>
      <c r="X33" s="443">
        <f t="shared" si="9"/>
        <v>0</v>
      </c>
      <c r="Y33" s="443">
        <f t="shared" si="9"/>
        <v>0</v>
      </c>
      <c r="Z33" s="443">
        <f t="shared" si="9"/>
        <v>0</v>
      </c>
      <c r="AA33" s="443">
        <f t="shared" si="9"/>
        <v>0</v>
      </c>
      <c r="AB33" s="443">
        <f t="shared" si="9"/>
        <v>0</v>
      </c>
      <c r="AC33" s="382">
        <f t="shared" si="10"/>
        <v>7408</v>
      </c>
      <c r="AD33" s="382"/>
      <c r="AE33" s="73"/>
      <c r="AG33" s="47">
        <f t="shared" si="14"/>
        <v>7408</v>
      </c>
      <c r="AH33" s="47">
        <f t="shared" si="15"/>
        <v>7408</v>
      </c>
      <c r="AI33" s="47">
        <f t="shared" si="16"/>
        <v>7408</v>
      </c>
      <c r="AJ33" s="47">
        <f t="shared" si="17"/>
        <v>7408</v>
      </c>
      <c r="AK33"/>
      <c r="AL33"/>
      <c r="AM33"/>
      <c r="AN33"/>
      <c r="AO33"/>
      <c r="AP33"/>
      <c r="AQ33"/>
      <c r="AR33"/>
      <c r="AS33"/>
      <c r="AT33"/>
      <c r="AU33"/>
    </row>
    <row r="34" spans="1:47" x14ac:dyDescent="0.25">
      <c r="A34" t="str">
        <f t="shared" si="7"/>
        <v>GRANTS</v>
      </c>
      <c r="B34" s="71">
        <v>44696</v>
      </c>
      <c r="C34" s="70">
        <f>Schools!A28</f>
        <v>3022007</v>
      </c>
      <c r="D34" t="str">
        <f>VLOOKUP(C34,Schools!A:B,2,0)</f>
        <v>Brookland Junior School</v>
      </c>
      <c r="E34" t="str">
        <f>VLOOKUP(C34,Schools!$A:$Z,3,0)</f>
        <v>M</v>
      </c>
      <c r="F34" s="72">
        <v>8162</v>
      </c>
      <c r="G34" s="70" t="s">
        <v>4667</v>
      </c>
      <c r="H34" s="70" t="s">
        <v>4668</v>
      </c>
      <c r="I34" t="str">
        <f t="shared" si="11"/>
        <v>10166/543965</v>
      </c>
      <c r="J34">
        <f>VLOOKUP(C34,Schools!$A:$Z,9,0)</f>
        <v>400040</v>
      </c>
      <c r="K34" s="70" t="s">
        <v>4666</v>
      </c>
      <c r="L34" s="70" t="s">
        <v>282</v>
      </c>
      <c r="M34" s="70" t="s">
        <v>1336</v>
      </c>
      <c r="N34" t="str">
        <f>VLOOKUP(C34,Schools!A:D,4,0)</f>
        <v>Primary</v>
      </c>
      <c r="O34" s="70">
        <f t="shared" si="8"/>
        <v>10166</v>
      </c>
      <c r="P34">
        <f t="shared" si="12"/>
        <v>543965</v>
      </c>
      <c r="Q34" s="443">
        <f t="shared" si="13"/>
        <v>0</v>
      </c>
      <c r="R34" s="443">
        <f t="shared" si="9"/>
        <v>8162</v>
      </c>
      <c r="S34" s="443">
        <f t="shared" si="9"/>
        <v>0</v>
      </c>
      <c r="T34" s="443">
        <f t="shared" si="9"/>
        <v>0</v>
      </c>
      <c r="U34" s="443">
        <f t="shared" si="9"/>
        <v>0</v>
      </c>
      <c r="V34" s="443">
        <f t="shared" si="9"/>
        <v>0</v>
      </c>
      <c r="W34" s="443">
        <f t="shared" si="9"/>
        <v>0</v>
      </c>
      <c r="X34" s="443">
        <f t="shared" si="9"/>
        <v>0</v>
      </c>
      <c r="Y34" s="443">
        <f t="shared" si="9"/>
        <v>0</v>
      </c>
      <c r="Z34" s="443">
        <f t="shared" si="9"/>
        <v>0</v>
      </c>
      <c r="AA34" s="443">
        <f t="shared" si="9"/>
        <v>0</v>
      </c>
      <c r="AB34" s="443">
        <f t="shared" si="9"/>
        <v>0</v>
      </c>
      <c r="AC34" s="382">
        <f t="shared" si="10"/>
        <v>8162</v>
      </c>
      <c r="AD34" s="382"/>
      <c r="AE34" s="73"/>
      <c r="AG34" s="47">
        <f t="shared" si="14"/>
        <v>8162</v>
      </c>
      <c r="AH34" s="47">
        <f t="shared" si="15"/>
        <v>8162</v>
      </c>
      <c r="AI34" s="47">
        <f t="shared" si="16"/>
        <v>8162</v>
      </c>
      <c r="AJ34" s="47">
        <f t="shared" si="17"/>
        <v>8162</v>
      </c>
      <c r="AK34"/>
      <c r="AL34"/>
      <c r="AM34"/>
      <c r="AN34"/>
      <c r="AO34"/>
      <c r="AP34"/>
      <c r="AQ34"/>
      <c r="AR34"/>
      <c r="AS34"/>
      <c r="AT34"/>
      <c r="AU34"/>
    </row>
    <row r="35" spans="1:47" x14ac:dyDescent="0.25">
      <c r="A35" t="str">
        <f t="shared" si="7"/>
        <v>GRANTS</v>
      </c>
      <c r="B35" s="71">
        <v>44696</v>
      </c>
      <c r="C35" s="70">
        <f>Schools!A29</f>
        <v>3022009</v>
      </c>
      <c r="D35" t="str">
        <f>VLOOKUP(C35,Schools!A:B,2,0)</f>
        <v>Brunswick Park Primary &amp; Nursery School</v>
      </c>
      <c r="E35" t="str">
        <f>VLOOKUP(C35,Schools!$A:$Z,3,0)</f>
        <v>M</v>
      </c>
      <c r="F35" s="72">
        <v>8162</v>
      </c>
      <c r="G35" s="70" t="s">
        <v>4667</v>
      </c>
      <c r="H35" s="70" t="s">
        <v>4668</v>
      </c>
      <c r="I35" t="str">
        <f t="shared" si="11"/>
        <v>10166/543965</v>
      </c>
      <c r="J35">
        <f>VLOOKUP(C35,Schools!$A:$Z,9,0)</f>
        <v>400061</v>
      </c>
      <c r="K35" s="70" t="s">
        <v>4666</v>
      </c>
      <c r="L35" s="70" t="s">
        <v>282</v>
      </c>
      <c r="M35" s="70" t="s">
        <v>1336</v>
      </c>
      <c r="N35" t="str">
        <f>VLOOKUP(C35,Schools!A:D,4,0)</f>
        <v>Primary</v>
      </c>
      <c r="O35" s="70">
        <f t="shared" si="8"/>
        <v>10166</v>
      </c>
      <c r="P35">
        <f t="shared" si="12"/>
        <v>543965</v>
      </c>
      <c r="Q35" s="443">
        <f t="shared" si="13"/>
        <v>0</v>
      </c>
      <c r="R35" s="443">
        <f t="shared" si="9"/>
        <v>8162</v>
      </c>
      <c r="S35" s="443">
        <f t="shared" si="9"/>
        <v>0</v>
      </c>
      <c r="T35" s="443">
        <f t="shared" si="9"/>
        <v>0</v>
      </c>
      <c r="U35" s="443">
        <f t="shared" si="9"/>
        <v>0</v>
      </c>
      <c r="V35" s="443">
        <f t="shared" si="9"/>
        <v>0</v>
      </c>
      <c r="W35" s="443">
        <f t="shared" si="9"/>
        <v>0</v>
      </c>
      <c r="X35" s="443">
        <f t="shared" si="9"/>
        <v>0</v>
      </c>
      <c r="Y35" s="443">
        <f t="shared" si="9"/>
        <v>0</v>
      </c>
      <c r="Z35" s="443">
        <f t="shared" si="9"/>
        <v>0</v>
      </c>
      <c r="AA35" s="443">
        <f t="shared" si="9"/>
        <v>0</v>
      </c>
      <c r="AB35" s="443">
        <f t="shared" si="9"/>
        <v>0</v>
      </c>
      <c r="AC35" s="382">
        <f t="shared" si="10"/>
        <v>8162</v>
      </c>
      <c r="AD35" s="382"/>
      <c r="AE35" s="73"/>
      <c r="AG35" s="47">
        <f t="shared" si="14"/>
        <v>8162</v>
      </c>
      <c r="AH35" s="47">
        <f t="shared" si="15"/>
        <v>8162</v>
      </c>
      <c r="AI35" s="47">
        <f t="shared" si="16"/>
        <v>8162</v>
      </c>
      <c r="AJ35" s="47">
        <f t="shared" si="17"/>
        <v>8162</v>
      </c>
      <c r="AK35"/>
      <c r="AL35"/>
      <c r="AM35"/>
      <c r="AN35"/>
      <c r="AO35"/>
      <c r="AP35"/>
      <c r="AQ35"/>
      <c r="AR35"/>
      <c r="AS35"/>
      <c r="AT35"/>
      <c r="AU35"/>
    </row>
    <row r="36" spans="1:47" x14ac:dyDescent="0.25">
      <c r="A36" t="str">
        <f t="shared" si="7"/>
        <v>GRANTS</v>
      </c>
      <c r="B36" s="71">
        <v>44696</v>
      </c>
      <c r="C36" s="70">
        <f>Schools!A30</f>
        <v>3022067</v>
      </c>
      <c r="D36" t="str">
        <f>VLOOKUP(C36,Schools!A:B,2,0)</f>
        <v>Chalgrove Primary School</v>
      </c>
      <c r="E36" t="str">
        <f>VLOOKUP(C36,Schools!$A:$Z,3,0)</f>
        <v>M</v>
      </c>
      <c r="F36" s="72">
        <v>7521</v>
      </c>
      <c r="G36" s="70" t="s">
        <v>4667</v>
      </c>
      <c r="H36" s="70" t="s">
        <v>4668</v>
      </c>
      <c r="I36" t="str">
        <f t="shared" si="11"/>
        <v>10166/543965</v>
      </c>
      <c r="J36">
        <f>VLOOKUP(C36,Schools!$A:$Z,9,0)</f>
        <v>400065</v>
      </c>
      <c r="K36" s="70" t="s">
        <v>4666</v>
      </c>
      <c r="L36" s="70" t="s">
        <v>282</v>
      </c>
      <c r="M36" s="70" t="s">
        <v>1336</v>
      </c>
      <c r="N36" t="str">
        <f>VLOOKUP(C36,Schools!A:D,4,0)</f>
        <v>Primary</v>
      </c>
      <c r="O36" s="70">
        <f t="shared" si="8"/>
        <v>10166</v>
      </c>
      <c r="P36">
        <f t="shared" si="12"/>
        <v>543965</v>
      </c>
      <c r="Q36" s="443">
        <f t="shared" si="13"/>
        <v>0</v>
      </c>
      <c r="R36" s="443">
        <f t="shared" si="13"/>
        <v>7521</v>
      </c>
      <c r="S36" s="443">
        <f t="shared" si="13"/>
        <v>0</v>
      </c>
      <c r="T36" s="443">
        <f t="shared" si="13"/>
        <v>0</v>
      </c>
      <c r="U36" s="443">
        <f t="shared" si="13"/>
        <v>0</v>
      </c>
      <c r="V36" s="443">
        <f t="shared" si="13"/>
        <v>0</v>
      </c>
      <c r="W36" s="443">
        <f t="shared" si="13"/>
        <v>0</v>
      </c>
      <c r="X36" s="443">
        <f t="shared" si="13"/>
        <v>0</v>
      </c>
      <c r="Y36" s="443">
        <f t="shared" si="13"/>
        <v>0</v>
      </c>
      <c r="Z36" s="443">
        <f t="shared" si="13"/>
        <v>0</v>
      </c>
      <c r="AA36" s="443">
        <f t="shared" si="13"/>
        <v>0</v>
      </c>
      <c r="AB36" s="443">
        <f t="shared" si="13"/>
        <v>0</v>
      </c>
      <c r="AC36" s="382">
        <f t="shared" si="10"/>
        <v>7521</v>
      </c>
      <c r="AD36" s="382"/>
      <c r="AE36" s="73"/>
      <c r="AG36" s="47">
        <f t="shared" si="14"/>
        <v>7521</v>
      </c>
      <c r="AH36" s="47">
        <f t="shared" si="15"/>
        <v>7521</v>
      </c>
      <c r="AI36" s="47">
        <f t="shared" si="16"/>
        <v>7521</v>
      </c>
      <c r="AJ36" s="47">
        <f t="shared" si="17"/>
        <v>7521</v>
      </c>
      <c r="AK36"/>
      <c r="AL36"/>
      <c r="AM36"/>
      <c r="AN36"/>
      <c r="AO36"/>
      <c r="AP36"/>
      <c r="AQ36"/>
      <c r="AR36"/>
      <c r="AS36"/>
      <c r="AT36"/>
      <c r="AU36"/>
    </row>
    <row r="37" spans="1:47" x14ac:dyDescent="0.25">
      <c r="A37" t="str">
        <f t="shared" si="7"/>
        <v>GRANTS</v>
      </c>
      <c r="B37" s="71">
        <v>44696</v>
      </c>
      <c r="C37" s="70">
        <f>Schools!A31</f>
        <v>3022010</v>
      </c>
      <c r="D37" t="str">
        <f>VLOOKUP(C37,Schools!A:B,2,0)</f>
        <v>Child's Hill Academy</v>
      </c>
      <c r="E37" t="str">
        <f>VLOOKUP(C37,Schools!$A:$Z,3,0)</f>
        <v>A</v>
      </c>
      <c r="F37" s="72">
        <v>0</v>
      </c>
      <c r="G37" s="70" t="s">
        <v>4667</v>
      </c>
      <c r="H37" s="70" t="s">
        <v>4668</v>
      </c>
      <c r="I37" t="str">
        <f t="shared" si="11"/>
        <v>None/516500</v>
      </c>
      <c r="J37">
        <f>VLOOKUP(C37,Schools!$A:$Z,9,0)</f>
        <v>160141</v>
      </c>
      <c r="K37" s="70" t="s">
        <v>4666</v>
      </c>
      <c r="L37" s="70" t="s">
        <v>282</v>
      </c>
      <c r="M37" s="70" t="s">
        <v>1336</v>
      </c>
      <c r="N37" t="str">
        <f>VLOOKUP(C37,Schools!A:D,4,0)</f>
        <v>Primary</v>
      </c>
      <c r="O37" s="70" t="str">
        <f t="shared" si="8"/>
        <v>None</v>
      </c>
      <c r="P37">
        <f t="shared" si="12"/>
        <v>516500</v>
      </c>
      <c r="Q37" s="443">
        <f t="shared" si="13"/>
        <v>0</v>
      </c>
      <c r="R37" s="443">
        <f t="shared" si="13"/>
        <v>0</v>
      </c>
      <c r="S37" s="443">
        <f t="shared" si="13"/>
        <v>0</v>
      </c>
      <c r="T37" s="443">
        <f t="shared" si="13"/>
        <v>0</v>
      </c>
      <c r="U37" s="443">
        <f t="shared" si="13"/>
        <v>0</v>
      </c>
      <c r="V37" s="443">
        <f t="shared" si="13"/>
        <v>0</v>
      </c>
      <c r="W37" s="443">
        <f t="shared" si="13"/>
        <v>0</v>
      </c>
      <c r="X37" s="443">
        <f t="shared" si="13"/>
        <v>0</v>
      </c>
      <c r="Y37" s="443">
        <f t="shared" si="13"/>
        <v>0</v>
      </c>
      <c r="Z37" s="443">
        <f t="shared" si="13"/>
        <v>0</v>
      </c>
      <c r="AA37" s="443">
        <f t="shared" si="13"/>
        <v>0</v>
      </c>
      <c r="AB37" s="443">
        <f t="shared" si="13"/>
        <v>0</v>
      </c>
      <c r="AC37" s="382">
        <f t="shared" si="10"/>
        <v>0</v>
      </c>
      <c r="AD37" s="382"/>
      <c r="AE37" s="73"/>
      <c r="AG37" s="47">
        <f t="shared" si="14"/>
        <v>0</v>
      </c>
      <c r="AH37" s="47">
        <f t="shared" si="15"/>
        <v>0</v>
      </c>
      <c r="AI37" s="47">
        <f t="shared" si="16"/>
        <v>0</v>
      </c>
      <c r="AJ37" s="47">
        <f t="shared" si="17"/>
        <v>0</v>
      </c>
      <c r="AK37"/>
      <c r="AL37"/>
      <c r="AM37"/>
      <c r="AN37"/>
      <c r="AO37"/>
      <c r="AP37"/>
      <c r="AQ37"/>
      <c r="AR37"/>
      <c r="AS37"/>
      <c r="AT37"/>
      <c r="AU37"/>
    </row>
    <row r="38" spans="1:47" x14ac:dyDescent="0.25">
      <c r="A38" t="str">
        <f t="shared" si="7"/>
        <v>GRANTS</v>
      </c>
      <c r="B38" s="71">
        <v>44696</v>
      </c>
      <c r="C38" s="70">
        <f>Schools!A32</f>
        <v>3023302</v>
      </c>
      <c r="D38" t="str">
        <f>VLOOKUP(C38,Schools!A:B,2,0)</f>
        <v>Christ Church CE Primary School</v>
      </c>
      <c r="E38" t="str">
        <f>VLOOKUP(C38,Schools!$A:$Z,3,0)</f>
        <v>M</v>
      </c>
      <c r="F38" s="72">
        <v>7412</v>
      </c>
      <c r="G38" s="70" t="s">
        <v>4667</v>
      </c>
      <c r="H38" s="70" t="s">
        <v>4668</v>
      </c>
      <c r="I38" t="str">
        <f t="shared" si="11"/>
        <v>10166/543965</v>
      </c>
      <c r="J38">
        <f>VLOOKUP(C38,Schools!$A:$Z,9,0)</f>
        <v>400039</v>
      </c>
      <c r="K38" s="70" t="s">
        <v>4666</v>
      </c>
      <c r="L38" s="70" t="s">
        <v>282</v>
      </c>
      <c r="M38" s="70" t="s">
        <v>1336</v>
      </c>
      <c r="N38" t="str">
        <f>VLOOKUP(C38,Schools!A:D,4,0)</f>
        <v>Primary</v>
      </c>
      <c r="O38" s="70">
        <f t="shared" si="8"/>
        <v>10166</v>
      </c>
      <c r="P38">
        <f t="shared" si="12"/>
        <v>543965</v>
      </c>
      <c r="Q38" s="443">
        <f t="shared" si="13"/>
        <v>0</v>
      </c>
      <c r="R38" s="443">
        <f t="shared" si="13"/>
        <v>7412</v>
      </c>
      <c r="S38" s="443">
        <f t="shared" si="13"/>
        <v>0</v>
      </c>
      <c r="T38" s="443">
        <f t="shared" si="13"/>
        <v>0</v>
      </c>
      <c r="U38" s="443">
        <f t="shared" si="13"/>
        <v>0</v>
      </c>
      <c r="V38" s="443">
        <f t="shared" si="13"/>
        <v>0</v>
      </c>
      <c r="W38" s="443">
        <f t="shared" si="13"/>
        <v>0</v>
      </c>
      <c r="X38" s="443">
        <f t="shared" si="13"/>
        <v>0</v>
      </c>
      <c r="Y38" s="443">
        <f t="shared" si="13"/>
        <v>0</v>
      </c>
      <c r="Z38" s="443">
        <f t="shared" si="13"/>
        <v>0</v>
      </c>
      <c r="AA38" s="443">
        <f t="shared" si="13"/>
        <v>0</v>
      </c>
      <c r="AB38" s="443">
        <f t="shared" si="13"/>
        <v>0</v>
      </c>
      <c r="AC38" s="382">
        <f t="shared" si="10"/>
        <v>7412</v>
      </c>
      <c r="AD38" s="382"/>
      <c r="AE38" s="73"/>
      <c r="AG38" s="47">
        <f t="shared" si="14"/>
        <v>7412</v>
      </c>
      <c r="AH38" s="47">
        <f t="shared" si="15"/>
        <v>7412</v>
      </c>
      <c r="AI38" s="47">
        <f t="shared" si="16"/>
        <v>7412</v>
      </c>
      <c r="AJ38" s="47">
        <f t="shared" si="17"/>
        <v>7412</v>
      </c>
      <c r="AK38"/>
      <c r="AL38"/>
      <c r="AM38"/>
      <c r="AN38"/>
      <c r="AO38"/>
      <c r="AP38"/>
      <c r="AQ38"/>
      <c r="AR38"/>
      <c r="AS38"/>
      <c r="AT38"/>
      <c r="AU38"/>
    </row>
    <row r="39" spans="1:47" x14ac:dyDescent="0.25">
      <c r="A39" t="str">
        <f t="shared" si="7"/>
        <v>GRANTS</v>
      </c>
      <c r="B39" s="71">
        <v>44696</v>
      </c>
      <c r="C39" s="70">
        <f>Schools!A33</f>
        <v>3022011</v>
      </c>
      <c r="D39" t="str">
        <f>VLOOKUP(C39,Schools!A:B,2,0)</f>
        <v>Church Hill Primary School</v>
      </c>
      <c r="E39" t="str">
        <f>VLOOKUP(C39,Schools!$A:$Z,3,0)</f>
        <v>M</v>
      </c>
      <c r="F39" s="72">
        <v>7425</v>
      </c>
      <c r="G39" s="70" t="s">
        <v>4667</v>
      </c>
      <c r="H39" s="70" t="s">
        <v>4668</v>
      </c>
      <c r="I39" t="str">
        <f t="shared" si="11"/>
        <v>10166/543965</v>
      </c>
      <c r="J39">
        <f>VLOOKUP(C39,Schools!$A:$Z,9,0)</f>
        <v>400020</v>
      </c>
      <c r="K39" s="70" t="s">
        <v>4666</v>
      </c>
      <c r="L39" s="70" t="s">
        <v>282</v>
      </c>
      <c r="M39" s="70" t="s">
        <v>1336</v>
      </c>
      <c r="N39" t="str">
        <f>VLOOKUP(C39,Schools!A:D,4,0)</f>
        <v>Primary</v>
      </c>
      <c r="O39" s="70">
        <f t="shared" si="8"/>
        <v>10166</v>
      </c>
      <c r="P39">
        <f t="shared" si="12"/>
        <v>543965</v>
      </c>
      <c r="Q39" s="443">
        <f t="shared" si="13"/>
        <v>0</v>
      </c>
      <c r="R39" s="443">
        <f t="shared" si="13"/>
        <v>7425</v>
      </c>
      <c r="S39" s="443">
        <f t="shared" si="13"/>
        <v>0</v>
      </c>
      <c r="T39" s="443">
        <f t="shared" si="13"/>
        <v>0</v>
      </c>
      <c r="U39" s="443">
        <f t="shared" si="13"/>
        <v>0</v>
      </c>
      <c r="V39" s="443">
        <f t="shared" si="13"/>
        <v>0</v>
      </c>
      <c r="W39" s="443">
        <f t="shared" si="13"/>
        <v>0</v>
      </c>
      <c r="X39" s="443">
        <f t="shared" si="13"/>
        <v>0</v>
      </c>
      <c r="Y39" s="443">
        <f t="shared" si="13"/>
        <v>0</v>
      </c>
      <c r="Z39" s="443">
        <f t="shared" si="13"/>
        <v>0</v>
      </c>
      <c r="AA39" s="443">
        <f t="shared" si="13"/>
        <v>0</v>
      </c>
      <c r="AB39" s="443">
        <f t="shared" si="13"/>
        <v>0</v>
      </c>
      <c r="AC39" s="382">
        <f t="shared" si="10"/>
        <v>7425</v>
      </c>
      <c r="AD39" s="382"/>
      <c r="AE39" s="73"/>
      <c r="AG39" s="47">
        <f t="shared" si="14"/>
        <v>7425</v>
      </c>
      <c r="AH39" s="47">
        <f t="shared" si="15"/>
        <v>7425</v>
      </c>
      <c r="AI39" s="47">
        <f t="shared" si="16"/>
        <v>7425</v>
      </c>
      <c r="AJ39" s="47">
        <f t="shared" si="17"/>
        <v>7425</v>
      </c>
      <c r="AK39"/>
      <c r="AL39"/>
      <c r="AM39"/>
      <c r="AN39"/>
      <c r="AO39"/>
      <c r="AP39"/>
      <c r="AQ39"/>
      <c r="AR39"/>
      <c r="AS39"/>
      <c r="AT39"/>
      <c r="AU39"/>
    </row>
    <row r="40" spans="1:47" x14ac:dyDescent="0.25">
      <c r="A40" t="str">
        <f t="shared" si="7"/>
        <v>GRANTS</v>
      </c>
      <c r="B40" s="71">
        <v>44696</v>
      </c>
      <c r="C40" s="70">
        <f>Schools!A34</f>
        <v>3023522</v>
      </c>
      <c r="D40" t="str">
        <f>VLOOKUP(C40,Schools!A:B,2,0)</f>
        <v>Claremont Academy</v>
      </c>
      <c r="E40" t="str">
        <f>VLOOKUP(C40,Schools!$A:$Z,3,0)</f>
        <v>A</v>
      </c>
      <c r="F40" s="72">
        <v>0</v>
      </c>
      <c r="G40" s="70" t="s">
        <v>4667</v>
      </c>
      <c r="H40" s="70" t="s">
        <v>4668</v>
      </c>
      <c r="I40" t="str">
        <f t="shared" si="11"/>
        <v>None/516500</v>
      </c>
      <c r="J40">
        <f>VLOOKUP(C40,Schools!$A:$Z,9,0)</f>
        <v>156151</v>
      </c>
      <c r="K40" s="70" t="s">
        <v>4666</v>
      </c>
      <c r="L40" s="70" t="s">
        <v>282</v>
      </c>
      <c r="M40" s="70" t="s">
        <v>1336</v>
      </c>
      <c r="N40" t="str">
        <f>VLOOKUP(C40,Schools!A:D,4,0)</f>
        <v>Primary</v>
      </c>
      <c r="O40" s="70" t="str">
        <f t="shared" si="8"/>
        <v>None</v>
      </c>
      <c r="P40">
        <f t="shared" si="12"/>
        <v>516500</v>
      </c>
      <c r="Q40" s="443">
        <f t="shared" si="13"/>
        <v>0</v>
      </c>
      <c r="R40" s="443">
        <f t="shared" si="13"/>
        <v>0</v>
      </c>
      <c r="S40" s="443">
        <f t="shared" si="13"/>
        <v>0</v>
      </c>
      <c r="T40" s="443">
        <f t="shared" si="13"/>
        <v>0</v>
      </c>
      <c r="U40" s="443">
        <f t="shared" si="13"/>
        <v>0</v>
      </c>
      <c r="V40" s="443">
        <f t="shared" si="13"/>
        <v>0</v>
      </c>
      <c r="W40" s="443">
        <f t="shared" si="13"/>
        <v>0</v>
      </c>
      <c r="X40" s="443">
        <f t="shared" si="13"/>
        <v>0</v>
      </c>
      <c r="Y40" s="443">
        <f t="shared" si="13"/>
        <v>0</v>
      </c>
      <c r="Z40" s="443">
        <f t="shared" si="13"/>
        <v>0</v>
      </c>
      <c r="AA40" s="443">
        <f t="shared" si="13"/>
        <v>0</v>
      </c>
      <c r="AB40" s="443">
        <f t="shared" si="13"/>
        <v>0</v>
      </c>
      <c r="AC40" s="382">
        <f t="shared" si="10"/>
        <v>0</v>
      </c>
      <c r="AD40" s="382"/>
      <c r="AE40" s="73"/>
      <c r="AG40" s="47">
        <f t="shared" si="14"/>
        <v>0</v>
      </c>
      <c r="AH40" s="47">
        <f t="shared" si="15"/>
        <v>0</v>
      </c>
      <c r="AI40" s="47">
        <f t="shared" si="16"/>
        <v>0</v>
      </c>
      <c r="AJ40" s="47">
        <f t="shared" si="17"/>
        <v>0</v>
      </c>
      <c r="AK40"/>
      <c r="AL40"/>
      <c r="AM40"/>
      <c r="AN40"/>
      <c r="AO40"/>
      <c r="AP40"/>
      <c r="AQ40"/>
      <c r="AR40"/>
      <c r="AS40"/>
      <c r="AT40"/>
      <c r="AU40"/>
    </row>
    <row r="41" spans="1:47" x14ac:dyDescent="0.25">
      <c r="A41" t="str">
        <f t="shared" si="7"/>
        <v>GRANTS</v>
      </c>
      <c r="B41" s="71">
        <v>44696</v>
      </c>
      <c r="C41" s="70">
        <f>Schools!A35</f>
        <v>3022014</v>
      </c>
      <c r="D41" t="str">
        <f>VLOOKUP(C41,Schools!A:B,2,0)</f>
        <v>Colindale School</v>
      </c>
      <c r="E41" t="str">
        <f>VLOOKUP(C41,Schools!$A:$Z,3,0)</f>
        <v>M</v>
      </c>
      <c r="F41" s="72">
        <v>8883</v>
      </c>
      <c r="G41" s="70" t="s">
        <v>4667</v>
      </c>
      <c r="H41" s="70" t="s">
        <v>4668</v>
      </c>
      <c r="I41" t="str">
        <f t="shared" si="11"/>
        <v>10166/543965</v>
      </c>
      <c r="J41">
        <f>VLOOKUP(C41,Schools!$A:$Z,9,0)</f>
        <v>400050</v>
      </c>
      <c r="K41" s="70" t="s">
        <v>4666</v>
      </c>
      <c r="L41" s="70" t="s">
        <v>282</v>
      </c>
      <c r="M41" s="70" t="s">
        <v>1336</v>
      </c>
      <c r="N41" t="str">
        <f>VLOOKUP(C41,Schools!A:D,4,0)</f>
        <v>Primary</v>
      </c>
      <c r="O41" s="70">
        <f t="shared" si="8"/>
        <v>10166</v>
      </c>
      <c r="P41">
        <f t="shared" si="12"/>
        <v>543965</v>
      </c>
      <c r="Q41" s="443">
        <f t="shared" si="13"/>
        <v>0</v>
      </c>
      <c r="R41" s="443">
        <f t="shared" si="13"/>
        <v>8883</v>
      </c>
      <c r="S41" s="443">
        <f t="shared" si="13"/>
        <v>0</v>
      </c>
      <c r="T41" s="443">
        <f t="shared" si="13"/>
        <v>0</v>
      </c>
      <c r="U41" s="443">
        <f t="shared" si="13"/>
        <v>0</v>
      </c>
      <c r="V41" s="443">
        <f t="shared" si="13"/>
        <v>0</v>
      </c>
      <c r="W41" s="443">
        <f t="shared" si="13"/>
        <v>0</v>
      </c>
      <c r="X41" s="443">
        <f t="shared" si="13"/>
        <v>0</v>
      </c>
      <c r="Y41" s="443">
        <f t="shared" si="13"/>
        <v>0</v>
      </c>
      <c r="Z41" s="443">
        <f t="shared" si="13"/>
        <v>0</v>
      </c>
      <c r="AA41" s="443">
        <f t="shared" si="13"/>
        <v>0</v>
      </c>
      <c r="AB41" s="443">
        <f t="shared" si="13"/>
        <v>0</v>
      </c>
      <c r="AC41" s="382">
        <f t="shared" si="10"/>
        <v>8883</v>
      </c>
      <c r="AD41" s="382"/>
      <c r="AE41" s="73"/>
      <c r="AG41" s="47">
        <f t="shared" si="14"/>
        <v>8883</v>
      </c>
      <c r="AH41" s="47">
        <f t="shared" si="15"/>
        <v>8883</v>
      </c>
      <c r="AI41" s="47">
        <f t="shared" si="16"/>
        <v>8883</v>
      </c>
      <c r="AJ41" s="47">
        <f t="shared" si="17"/>
        <v>8883</v>
      </c>
      <c r="AK41"/>
      <c r="AL41"/>
      <c r="AM41"/>
      <c r="AN41"/>
      <c r="AO41"/>
      <c r="AP41"/>
      <c r="AQ41"/>
      <c r="AR41"/>
      <c r="AS41"/>
      <c r="AT41"/>
      <c r="AU41"/>
    </row>
    <row r="42" spans="1:47" x14ac:dyDescent="0.25">
      <c r="A42" t="str">
        <f t="shared" si="7"/>
        <v>GRANTS</v>
      </c>
      <c r="B42" s="71">
        <v>44696</v>
      </c>
      <c r="C42" s="70">
        <f>Schools!A36</f>
        <v>3022015</v>
      </c>
      <c r="D42" t="str">
        <f>VLOOKUP(C42,Schools!A:B,2,0)</f>
        <v>Coppetts Wood</v>
      </c>
      <c r="E42" t="str">
        <f>VLOOKUP(C42,Schools!$A:$Z,3,0)</f>
        <v>M</v>
      </c>
      <c r="F42" s="72">
        <v>7396</v>
      </c>
      <c r="G42" s="70" t="s">
        <v>4667</v>
      </c>
      <c r="H42" s="70" t="s">
        <v>4668</v>
      </c>
      <c r="I42" t="str">
        <f t="shared" si="11"/>
        <v>10166/543965</v>
      </c>
      <c r="J42">
        <f>VLOOKUP(C42,Schools!$A:$Z,9,0)</f>
        <v>400059</v>
      </c>
      <c r="K42" s="70" t="s">
        <v>4666</v>
      </c>
      <c r="L42" s="70" t="s">
        <v>282</v>
      </c>
      <c r="M42" s="70" t="s">
        <v>1336</v>
      </c>
      <c r="N42" t="str">
        <f>VLOOKUP(C42,Schools!A:D,4,0)</f>
        <v>Primary</v>
      </c>
      <c r="O42" s="70">
        <f t="shared" si="8"/>
        <v>10166</v>
      </c>
      <c r="P42">
        <f t="shared" si="12"/>
        <v>543965</v>
      </c>
      <c r="Q42" s="443">
        <f t="shared" si="13"/>
        <v>0</v>
      </c>
      <c r="R42" s="443">
        <f t="shared" si="13"/>
        <v>7396</v>
      </c>
      <c r="S42" s="443">
        <f t="shared" si="13"/>
        <v>0</v>
      </c>
      <c r="T42" s="443">
        <f t="shared" si="13"/>
        <v>0</v>
      </c>
      <c r="U42" s="443">
        <f t="shared" si="13"/>
        <v>0</v>
      </c>
      <c r="V42" s="443">
        <f t="shared" si="13"/>
        <v>0</v>
      </c>
      <c r="W42" s="443">
        <f t="shared" si="13"/>
        <v>0</v>
      </c>
      <c r="X42" s="443">
        <f t="shared" si="13"/>
        <v>0</v>
      </c>
      <c r="Y42" s="443">
        <f t="shared" si="13"/>
        <v>0</v>
      </c>
      <c r="Z42" s="443">
        <f t="shared" si="13"/>
        <v>0</v>
      </c>
      <c r="AA42" s="443">
        <f t="shared" si="13"/>
        <v>0</v>
      </c>
      <c r="AB42" s="443">
        <f t="shared" si="13"/>
        <v>0</v>
      </c>
      <c r="AC42" s="382">
        <f t="shared" si="10"/>
        <v>7396</v>
      </c>
      <c r="AD42" s="382"/>
      <c r="AE42" s="73"/>
      <c r="AG42" s="47">
        <f t="shared" si="14"/>
        <v>7396</v>
      </c>
      <c r="AH42" s="47">
        <f t="shared" si="15"/>
        <v>7396</v>
      </c>
      <c r="AI42" s="47">
        <f t="shared" si="16"/>
        <v>7396</v>
      </c>
      <c r="AJ42" s="47">
        <f t="shared" si="17"/>
        <v>7396</v>
      </c>
      <c r="AK42"/>
      <c r="AL42"/>
      <c r="AM42"/>
      <c r="AN42"/>
      <c r="AO42"/>
      <c r="AP42"/>
      <c r="AQ42"/>
      <c r="AR42"/>
      <c r="AS42"/>
      <c r="AT42"/>
      <c r="AU42"/>
    </row>
    <row r="43" spans="1:47" x14ac:dyDescent="0.25">
      <c r="A43" t="str">
        <f t="shared" si="7"/>
        <v>GRANTS</v>
      </c>
      <c r="B43" s="71">
        <v>44696</v>
      </c>
      <c r="C43" s="70">
        <f>Schools!A37</f>
        <v>3022016</v>
      </c>
      <c r="D43" t="str">
        <f>VLOOKUP(C43,Schools!A:B,2,0)</f>
        <v>Courtland School</v>
      </c>
      <c r="E43" t="str">
        <f>VLOOKUP(C43,Schools!$A:$Z,3,0)</f>
        <v>M</v>
      </c>
      <c r="F43" s="72">
        <v>7417</v>
      </c>
      <c r="G43" s="70" t="s">
        <v>4667</v>
      </c>
      <c r="H43" s="70" t="s">
        <v>4668</v>
      </c>
      <c r="I43" t="str">
        <f t="shared" si="11"/>
        <v>10166/543965</v>
      </c>
      <c r="J43">
        <f>VLOOKUP(C43,Schools!$A:$Z,9,0)</f>
        <v>400049</v>
      </c>
      <c r="K43" s="70" t="s">
        <v>4666</v>
      </c>
      <c r="L43" s="70" t="s">
        <v>282</v>
      </c>
      <c r="M43" s="70" t="s">
        <v>1336</v>
      </c>
      <c r="N43" t="str">
        <f>VLOOKUP(C43,Schools!A:D,4,0)</f>
        <v>Primary</v>
      </c>
      <c r="O43" s="70">
        <f t="shared" si="8"/>
        <v>10166</v>
      </c>
      <c r="P43">
        <f t="shared" si="12"/>
        <v>543965</v>
      </c>
      <c r="Q43" s="443">
        <f t="shared" si="13"/>
        <v>0</v>
      </c>
      <c r="R43" s="443">
        <f t="shared" si="13"/>
        <v>7417</v>
      </c>
      <c r="S43" s="443">
        <f t="shared" si="13"/>
        <v>0</v>
      </c>
      <c r="T43" s="443">
        <f t="shared" si="13"/>
        <v>0</v>
      </c>
      <c r="U43" s="443">
        <f t="shared" si="13"/>
        <v>0</v>
      </c>
      <c r="V43" s="443">
        <f t="shared" si="13"/>
        <v>0</v>
      </c>
      <c r="W43" s="443">
        <f t="shared" si="13"/>
        <v>0</v>
      </c>
      <c r="X43" s="443">
        <f t="shared" si="13"/>
        <v>0</v>
      </c>
      <c r="Y43" s="443">
        <f t="shared" si="13"/>
        <v>0</v>
      </c>
      <c r="Z43" s="443">
        <f t="shared" si="13"/>
        <v>0</v>
      </c>
      <c r="AA43" s="443">
        <f t="shared" si="13"/>
        <v>0</v>
      </c>
      <c r="AB43" s="443">
        <f t="shared" si="13"/>
        <v>0</v>
      </c>
      <c r="AC43" s="382">
        <f t="shared" si="10"/>
        <v>7417</v>
      </c>
      <c r="AD43" s="382"/>
      <c r="AE43" s="73"/>
      <c r="AG43" s="47">
        <f t="shared" si="14"/>
        <v>7417</v>
      </c>
      <c r="AH43" s="47">
        <f t="shared" si="15"/>
        <v>7417</v>
      </c>
      <c r="AI43" s="47">
        <f t="shared" si="16"/>
        <v>7417</v>
      </c>
      <c r="AJ43" s="47">
        <f t="shared" si="17"/>
        <v>7417</v>
      </c>
      <c r="AK43"/>
      <c r="AL43"/>
      <c r="AM43"/>
      <c r="AN43"/>
      <c r="AO43"/>
      <c r="AP43"/>
      <c r="AQ43"/>
      <c r="AR43"/>
      <c r="AS43"/>
      <c r="AT43"/>
      <c r="AU43"/>
    </row>
    <row r="44" spans="1:47" x14ac:dyDescent="0.25">
      <c r="A44" t="str">
        <f t="shared" si="7"/>
        <v>GRANTS</v>
      </c>
      <c r="B44" s="71">
        <v>44696</v>
      </c>
      <c r="C44" s="70">
        <f>Schools!A38</f>
        <v>3022017</v>
      </c>
      <c r="D44" t="str">
        <f>VLOOKUP(C44,Schools!A:B,2,0)</f>
        <v>Cromer Road Primary School</v>
      </c>
      <c r="E44" t="str">
        <f>VLOOKUP(C44,Schools!$A:$Z,3,0)</f>
        <v>M</v>
      </c>
      <c r="F44" s="72">
        <v>8137</v>
      </c>
      <c r="G44" s="70" t="s">
        <v>4667</v>
      </c>
      <c r="H44" s="70" t="s">
        <v>4668</v>
      </c>
      <c r="I44" t="str">
        <f t="shared" si="11"/>
        <v>10166/543965</v>
      </c>
      <c r="J44">
        <f>VLOOKUP(C44,Schools!$A:$Z,9,0)</f>
        <v>400080</v>
      </c>
      <c r="K44" s="70" t="s">
        <v>4666</v>
      </c>
      <c r="L44" s="70" t="s">
        <v>282</v>
      </c>
      <c r="M44" s="70" t="s">
        <v>1336</v>
      </c>
      <c r="N44" t="str">
        <f>VLOOKUP(C44,Schools!A:D,4,0)</f>
        <v>Primary</v>
      </c>
      <c r="O44" s="70">
        <f t="shared" si="8"/>
        <v>10166</v>
      </c>
      <c r="P44">
        <f t="shared" si="12"/>
        <v>543965</v>
      </c>
      <c r="Q44" s="443">
        <f t="shared" si="13"/>
        <v>0</v>
      </c>
      <c r="R44" s="443">
        <f t="shared" si="13"/>
        <v>8137</v>
      </c>
      <c r="S44" s="443">
        <f t="shared" si="13"/>
        <v>0</v>
      </c>
      <c r="T44" s="443">
        <f t="shared" si="13"/>
        <v>0</v>
      </c>
      <c r="U44" s="443">
        <f t="shared" si="13"/>
        <v>0</v>
      </c>
      <c r="V44" s="443">
        <f t="shared" si="13"/>
        <v>0</v>
      </c>
      <c r="W44" s="443">
        <f t="shared" si="13"/>
        <v>0</v>
      </c>
      <c r="X44" s="443">
        <f t="shared" si="13"/>
        <v>0</v>
      </c>
      <c r="Y44" s="443">
        <f t="shared" si="13"/>
        <v>0</v>
      </c>
      <c r="Z44" s="443">
        <f t="shared" si="13"/>
        <v>0</v>
      </c>
      <c r="AA44" s="443">
        <f t="shared" si="13"/>
        <v>0</v>
      </c>
      <c r="AB44" s="443">
        <f t="shared" si="13"/>
        <v>0</v>
      </c>
      <c r="AC44" s="382">
        <f t="shared" si="10"/>
        <v>8137</v>
      </c>
      <c r="AD44" s="382"/>
      <c r="AE44" s="73"/>
      <c r="AG44" s="47">
        <f t="shared" si="14"/>
        <v>8137</v>
      </c>
      <c r="AH44" s="47">
        <f t="shared" si="15"/>
        <v>8137</v>
      </c>
      <c r="AI44" s="47">
        <f t="shared" si="16"/>
        <v>8137</v>
      </c>
      <c r="AJ44" s="47">
        <f t="shared" si="17"/>
        <v>8137</v>
      </c>
      <c r="AK44"/>
      <c r="AL44"/>
      <c r="AM44"/>
      <c r="AN44"/>
      <c r="AO44"/>
      <c r="AP44"/>
      <c r="AQ44"/>
      <c r="AR44"/>
      <c r="AS44"/>
      <c r="AT44"/>
      <c r="AU44"/>
    </row>
    <row r="45" spans="1:47" x14ac:dyDescent="0.25">
      <c r="A45" t="str">
        <f t="shared" si="7"/>
        <v>GRANTS</v>
      </c>
      <c r="B45" s="71">
        <v>44696</v>
      </c>
      <c r="C45" s="70">
        <f>Schools!A39</f>
        <v>3022073</v>
      </c>
      <c r="D45" t="str">
        <f>VLOOKUP(C45,Schools!A:B,2,0)</f>
        <v>Danegrove JMI School</v>
      </c>
      <c r="E45" t="str">
        <f>VLOOKUP(C45,Schools!$A:$Z,3,0)</f>
        <v>M</v>
      </c>
      <c r="F45" s="72">
        <v>8887</v>
      </c>
      <c r="G45" s="70" t="s">
        <v>4667</v>
      </c>
      <c r="H45" s="70" t="s">
        <v>4668</v>
      </c>
      <c r="I45" t="str">
        <f t="shared" si="11"/>
        <v>10166/543965</v>
      </c>
      <c r="J45">
        <f>VLOOKUP(C45,Schools!$A:$Z,9,0)</f>
        <v>400105</v>
      </c>
      <c r="K45" s="70" t="s">
        <v>4666</v>
      </c>
      <c r="L45" s="70" t="s">
        <v>282</v>
      </c>
      <c r="M45" s="70" t="s">
        <v>1336</v>
      </c>
      <c r="N45" t="str">
        <f>VLOOKUP(C45,Schools!A:D,4,0)</f>
        <v>Primary</v>
      </c>
      <c r="O45" s="70">
        <f t="shared" si="8"/>
        <v>10166</v>
      </c>
      <c r="P45">
        <f t="shared" si="12"/>
        <v>543965</v>
      </c>
      <c r="Q45" s="443">
        <f t="shared" si="13"/>
        <v>0</v>
      </c>
      <c r="R45" s="443">
        <f t="shared" si="13"/>
        <v>8887</v>
      </c>
      <c r="S45" s="443">
        <f t="shared" si="13"/>
        <v>0</v>
      </c>
      <c r="T45" s="443">
        <f t="shared" si="13"/>
        <v>0</v>
      </c>
      <c r="U45" s="443">
        <f t="shared" si="13"/>
        <v>0</v>
      </c>
      <c r="V45" s="443">
        <f t="shared" si="13"/>
        <v>0</v>
      </c>
      <c r="W45" s="443">
        <f t="shared" si="13"/>
        <v>0</v>
      </c>
      <c r="X45" s="443">
        <f t="shared" si="13"/>
        <v>0</v>
      </c>
      <c r="Y45" s="443">
        <f t="shared" si="13"/>
        <v>0</v>
      </c>
      <c r="Z45" s="443">
        <f t="shared" si="13"/>
        <v>0</v>
      </c>
      <c r="AA45" s="443">
        <f t="shared" si="13"/>
        <v>0</v>
      </c>
      <c r="AB45" s="443">
        <f t="shared" si="13"/>
        <v>0</v>
      </c>
      <c r="AC45" s="382">
        <f t="shared" si="10"/>
        <v>8887</v>
      </c>
      <c r="AD45" s="382"/>
      <c r="AE45" s="73"/>
      <c r="AG45" s="47">
        <f t="shared" si="14"/>
        <v>8887</v>
      </c>
      <c r="AH45" s="47">
        <f t="shared" si="15"/>
        <v>8887</v>
      </c>
      <c r="AI45" s="47">
        <f t="shared" si="16"/>
        <v>8887</v>
      </c>
      <c r="AJ45" s="47">
        <f t="shared" si="17"/>
        <v>8887</v>
      </c>
      <c r="AK45"/>
      <c r="AL45"/>
      <c r="AM45"/>
      <c r="AN45"/>
      <c r="AO45"/>
      <c r="AP45"/>
      <c r="AQ45"/>
      <c r="AR45"/>
      <c r="AS45"/>
      <c r="AT45"/>
      <c r="AU45"/>
    </row>
    <row r="46" spans="1:47" x14ac:dyDescent="0.25">
      <c r="A46" t="str">
        <f t="shared" si="7"/>
        <v>GRANTS</v>
      </c>
      <c r="B46" s="71">
        <v>44696</v>
      </c>
      <c r="C46" s="70">
        <f>Schools!A40</f>
        <v>3022019</v>
      </c>
      <c r="D46" t="str">
        <f>VLOOKUP(C46,Schools!A:B,2,0)</f>
        <v>Deansbrook Infant School</v>
      </c>
      <c r="E46" t="str">
        <f>VLOOKUP(C46,Schools!$A:$Z,3,0)</f>
        <v>M</v>
      </c>
      <c r="F46" s="72">
        <v>7250</v>
      </c>
      <c r="G46" s="70" t="s">
        <v>4667</v>
      </c>
      <c r="H46" s="70" t="s">
        <v>4668</v>
      </c>
      <c r="I46" t="str">
        <f t="shared" si="11"/>
        <v>10166/543965</v>
      </c>
      <c r="J46">
        <f>VLOOKUP(C46,Schools!$A:$Z,9,0)</f>
        <v>400036</v>
      </c>
      <c r="K46" s="70" t="s">
        <v>4666</v>
      </c>
      <c r="L46" s="70" t="s">
        <v>282</v>
      </c>
      <c r="M46" s="70" t="s">
        <v>1336</v>
      </c>
      <c r="N46" t="str">
        <f>VLOOKUP(C46,Schools!A:D,4,0)</f>
        <v>Primary</v>
      </c>
      <c r="O46" s="70">
        <f t="shared" si="8"/>
        <v>10166</v>
      </c>
      <c r="P46">
        <f t="shared" si="12"/>
        <v>543965</v>
      </c>
      <c r="Q46" s="443">
        <f t="shared" si="13"/>
        <v>0</v>
      </c>
      <c r="R46" s="443">
        <f t="shared" si="13"/>
        <v>7250</v>
      </c>
      <c r="S46" s="443">
        <f t="shared" si="13"/>
        <v>0</v>
      </c>
      <c r="T46" s="443">
        <f t="shared" si="13"/>
        <v>0</v>
      </c>
      <c r="U46" s="443">
        <f t="shared" si="13"/>
        <v>0</v>
      </c>
      <c r="V46" s="443">
        <f t="shared" si="13"/>
        <v>0</v>
      </c>
      <c r="W46" s="443">
        <f t="shared" si="13"/>
        <v>0</v>
      </c>
      <c r="X46" s="443">
        <f t="shared" si="13"/>
        <v>0</v>
      </c>
      <c r="Y46" s="443">
        <f t="shared" si="13"/>
        <v>0</v>
      </c>
      <c r="Z46" s="443">
        <f t="shared" si="13"/>
        <v>0</v>
      </c>
      <c r="AA46" s="443">
        <f t="shared" si="13"/>
        <v>0</v>
      </c>
      <c r="AB46" s="443">
        <f t="shared" si="13"/>
        <v>0</v>
      </c>
      <c r="AC46" s="382">
        <f t="shared" si="10"/>
        <v>7250</v>
      </c>
      <c r="AD46" s="382"/>
      <c r="AE46" s="73"/>
      <c r="AG46" s="47">
        <f t="shared" si="14"/>
        <v>7250</v>
      </c>
      <c r="AH46" s="47">
        <f t="shared" si="15"/>
        <v>7250</v>
      </c>
      <c r="AI46" s="47">
        <f t="shared" si="16"/>
        <v>7250</v>
      </c>
      <c r="AJ46" s="47">
        <f t="shared" si="17"/>
        <v>7250</v>
      </c>
      <c r="AK46"/>
      <c r="AL46"/>
      <c r="AM46"/>
      <c r="AN46"/>
      <c r="AO46"/>
      <c r="AP46"/>
      <c r="AQ46"/>
      <c r="AR46"/>
      <c r="AS46"/>
      <c r="AT46"/>
      <c r="AU46"/>
    </row>
    <row r="47" spans="1:47" x14ac:dyDescent="0.25">
      <c r="A47" t="str">
        <f t="shared" si="7"/>
        <v>GRANTS</v>
      </c>
      <c r="B47" s="71">
        <v>44696</v>
      </c>
      <c r="C47" s="70">
        <f>Schools!A41</f>
        <v>3022018</v>
      </c>
      <c r="D47" t="str">
        <f>VLOOKUP(C47,Schools!A:B,2,0)</f>
        <v>Deansbrook Junior School</v>
      </c>
      <c r="E47" t="str">
        <f>VLOOKUP(C47,Schools!$A:$Z,3,0)</f>
        <v>A</v>
      </c>
      <c r="F47" s="72">
        <v>0</v>
      </c>
      <c r="G47" s="70" t="s">
        <v>4667</v>
      </c>
      <c r="H47" s="70" t="s">
        <v>4668</v>
      </c>
      <c r="I47" t="str">
        <f t="shared" si="11"/>
        <v>None/516500</v>
      </c>
      <c r="J47">
        <f>VLOOKUP(C47,Schools!$A:$Z,9,0)</f>
        <v>151094</v>
      </c>
      <c r="K47" s="70" t="s">
        <v>4666</v>
      </c>
      <c r="L47" s="70" t="s">
        <v>282</v>
      </c>
      <c r="M47" s="70" t="s">
        <v>1336</v>
      </c>
      <c r="N47" t="str">
        <f>VLOOKUP(C47,Schools!A:D,4,0)</f>
        <v>Primary</v>
      </c>
      <c r="O47" s="70" t="str">
        <f t="shared" si="8"/>
        <v>None</v>
      </c>
      <c r="P47">
        <f t="shared" si="12"/>
        <v>516500</v>
      </c>
      <c r="Q47" s="443">
        <f t="shared" si="13"/>
        <v>0</v>
      </c>
      <c r="R47" s="443">
        <f t="shared" si="13"/>
        <v>0</v>
      </c>
      <c r="S47" s="443">
        <f t="shared" si="13"/>
        <v>0</v>
      </c>
      <c r="T47" s="443">
        <f t="shared" si="13"/>
        <v>0</v>
      </c>
      <c r="U47" s="443">
        <f t="shared" si="13"/>
        <v>0</v>
      </c>
      <c r="V47" s="443">
        <f t="shared" si="13"/>
        <v>0</v>
      </c>
      <c r="W47" s="443">
        <f t="shared" si="13"/>
        <v>0</v>
      </c>
      <c r="X47" s="443">
        <f t="shared" si="13"/>
        <v>0</v>
      </c>
      <c r="Y47" s="443">
        <f t="shared" si="13"/>
        <v>0</v>
      </c>
      <c r="Z47" s="443">
        <f t="shared" si="13"/>
        <v>0</v>
      </c>
      <c r="AA47" s="443">
        <f t="shared" si="13"/>
        <v>0</v>
      </c>
      <c r="AB47" s="443">
        <f t="shared" si="13"/>
        <v>0</v>
      </c>
      <c r="AC47" s="382">
        <f t="shared" si="10"/>
        <v>0</v>
      </c>
      <c r="AD47" s="382"/>
      <c r="AE47" s="73"/>
      <c r="AG47" s="47">
        <f t="shared" si="14"/>
        <v>0</v>
      </c>
      <c r="AH47" s="47">
        <f t="shared" si="15"/>
        <v>0</v>
      </c>
      <c r="AI47" s="47">
        <f t="shared" si="16"/>
        <v>0</v>
      </c>
      <c r="AJ47" s="47">
        <f t="shared" si="17"/>
        <v>0</v>
      </c>
      <c r="AK47"/>
      <c r="AL47"/>
      <c r="AM47"/>
      <c r="AN47"/>
      <c r="AO47"/>
      <c r="AP47"/>
      <c r="AQ47"/>
      <c r="AR47"/>
      <c r="AS47"/>
      <c r="AT47"/>
      <c r="AU47"/>
    </row>
    <row r="48" spans="1:47" x14ac:dyDescent="0.25">
      <c r="A48" t="str">
        <f t="shared" si="7"/>
        <v>GRANTS</v>
      </c>
      <c r="B48" s="71">
        <v>44696</v>
      </c>
      <c r="C48" s="70">
        <f>Schools!A42</f>
        <v>3022021</v>
      </c>
      <c r="D48" t="str">
        <f>VLOOKUP(C48,Schools!A:B,2,0)</f>
        <v>Dollis Primary School</v>
      </c>
      <c r="E48" t="str">
        <f>VLOOKUP(C48,Schools!$A:$Z,3,0)</f>
        <v>M</v>
      </c>
      <c r="F48" s="72">
        <v>8279</v>
      </c>
      <c r="G48" s="70" t="s">
        <v>4667</v>
      </c>
      <c r="H48" s="70" t="s">
        <v>4668</v>
      </c>
      <c r="I48" t="str">
        <f t="shared" si="11"/>
        <v>10166/543965</v>
      </c>
      <c r="J48">
        <f>VLOOKUP(C48,Schools!$A:$Z,9,0)</f>
        <v>400042</v>
      </c>
      <c r="K48" s="70" t="s">
        <v>4666</v>
      </c>
      <c r="L48" s="70" t="s">
        <v>282</v>
      </c>
      <c r="M48" s="70" t="s">
        <v>1336</v>
      </c>
      <c r="N48" t="str">
        <f>VLOOKUP(C48,Schools!A:D,4,0)</f>
        <v>Primary</v>
      </c>
      <c r="O48" s="70">
        <f t="shared" si="8"/>
        <v>10166</v>
      </c>
      <c r="P48">
        <f t="shared" si="12"/>
        <v>543965</v>
      </c>
      <c r="Q48" s="443">
        <f t="shared" si="13"/>
        <v>0</v>
      </c>
      <c r="R48" s="443">
        <f t="shared" si="13"/>
        <v>8279</v>
      </c>
      <c r="S48" s="443">
        <f t="shared" si="13"/>
        <v>0</v>
      </c>
      <c r="T48" s="443">
        <f t="shared" si="13"/>
        <v>0</v>
      </c>
      <c r="U48" s="443">
        <f t="shared" si="13"/>
        <v>0</v>
      </c>
      <c r="V48" s="443">
        <f t="shared" si="13"/>
        <v>0</v>
      </c>
      <c r="W48" s="443">
        <f t="shared" si="13"/>
        <v>0</v>
      </c>
      <c r="X48" s="443">
        <f t="shared" si="13"/>
        <v>0</v>
      </c>
      <c r="Y48" s="443">
        <f t="shared" si="13"/>
        <v>0</v>
      </c>
      <c r="Z48" s="443">
        <f t="shared" si="13"/>
        <v>0</v>
      </c>
      <c r="AA48" s="443">
        <f t="shared" si="13"/>
        <v>0</v>
      </c>
      <c r="AB48" s="443">
        <f t="shared" si="13"/>
        <v>0</v>
      </c>
      <c r="AC48" s="382">
        <f t="shared" si="10"/>
        <v>8279</v>
      </c>
      <c r="AD48" s="382"/>
      <c r="AE48" s="73"/>
      <c r="AG48" s="47">
        <f t="shared" si="14"/>
        <v>8279</v>
      </c>
      <c r="AH48" s="47">
        <f t="shared" si="15"/>
        <v>8279</v>
      </c>
      <c r="AI48" s="47">
        <f t="shared" si="16"/>
        <v>8279</v>
      </c>
      <c r="AJ48" s="47">
        <f t="shared" si="17"/>
        <v>8279</v>
      </c>
      <c r="AK48"/>
      <c r="AL48"/>
      <c r="AM48"/>
      <c r="AN48"/>
      <c r="AO48"/>
      <c r="AP48"/>
      <c r="AQ48"/>
      <c r="AR48"/>
      <c r="AS48"/>
      <c r="AT48"/>
      <c r="AU48"/>
    </row>
    <row r="49" spans="1:47" x14ac:dyDescent="0.25">
      <c r="A49" t="str">
        <f t="shared" si="7"/>
        <v>GRANTS</v>
      </c>
      <c r="B49" s="71">
        <v>44696</v>
      </c>
      <c r="C49" s="70">
        <f>Schools!A43</f>
        <v>3022023</v>
      </c>
      <c r="D49" t="str">
        <f>VLOOKUP(C49,Schools!A:B,2,0)</f>
        <v>Edgware Primary School</v>
      </c>
      <c r="E49" t="str">
        <f>VLOOKUP(C49,Schools!$A:$Z,3,0)</f>
        <v>M</v>
      </c>
      <c r="F49" s="72">
        <v>8512</v>
      </c>
      <c r="G49" s="70" t="s">
        <v>4667</v>
      </c>
      <c r="H49" s="70" t="s">
        <v>4668</v>
      </c>
      <c r="I49" t="str">
        <f t="shared" si="11"/>
        <v>10166/543965</v>
      </c>
      <c r="J49">
        <f>VLOOKUP(C49,Schools!$A:$Z,9,0)</f>
        <v>400159</v>
      </c>
      <c r="K49" s="70" t="s">
        <v>4666</v>
      </c>
      <c r="L49" s="70" t="s">
        <v>282</v>
      </c>
      <c r="M49" s="70" t="s">
        <v>1336</v>
      </c>
      <c r="N49" t="str">
        <f>VLOOKUP(C49,Schools!A:D,4,0)</f>
        <v>Primary</v>
      </c>
      <c r="O49" s="70">
        <f t="shared" si="8"/>
        <v>10166</v>
      </c>
      <c r="P49">
        <f t="shared" si="12"/>
        <v>543965</v>
      </c>
      <c r="Q49" s="443">
        <f t="shared" si="13"/>
        <v>0</v>
      </c>
      <c r="R49" s="443">
        <f t="shared" si="13"/>
        <v>8512</v>
      </c>
      <c r="S49" s="443">
        <f t="shared" si="13"/>
        <v>0</v>
      </c>
      <c r="T49" s="443">
        <f t="shared" si="13"/>
        <v>0</v>
      </c>
      <c r="U49" s="443">
        <f t="shared" si="13"/>
        <v>0</v>
      </c>
      <c r="V49" s="443">
        <f t="shared" si="13"/>
        <v>0</v>
      </c>
      <c r="W49" s="443">
        <f t="shared" si="13"/>
        <v>0</v>
      </c>
      <c r="X49" s="443">
        <f t="shared" si="13"/>
        <v>0</v>
      </c>
      <c r="Y49" s="443">
        <f t="shared" si="13"/>
        <v>0</v>
      </c>
      <c r="Z49" s="443">
        <f t="shared" si="13"/>
        <v>0</v>
      </c>
      <c r="AA49" s="443">
        <f t="shared" si="13"/>
        <v>0</v>
      </c>
      <c r="AB49" s="443">
        <f t="shared" si="13"/>
        <v>0</v>
      </c>
      <c r="AC49" s="382">
        <f t="shared" si="10"/>
        <v>8512</v>
      </c>
      <c r="AD49" s="382"/>
      <c r="AE49" s="73"/>
      <c r="AG49" s="47">
        <f t="shared" si="14"/>
        <v>8512</v>
      </c>
      <c r="AH49" s="47">
        <f t="shared" si="15"/>
        <v>8512</v>
      </c>
      <c r="AI49" s="47">
        <f t="shared" si="16"/>
        <v>8512</v>
      </c>
      <c r="AJ49" s="47">
        <f t="shared" si="17"/>
        <v>8512</v>
      </c>
      <c r="AK49"/>
      <c r="AL49"/>
      <c r="AM49"/>
      <c r="AN49"/>
      <c r="AO49"/>
      <c r="AP49"/>
      <c r="AQ49"/>
      <c r="AR49"/>
      <c r="AS49"/>
      <c r="AT49"/>
      <c r="AU49"/>
    </row>
    <row r="50" spans="1:47" x14ac:dyDescent="0.25">
      <c r="A50" t="str">
        <f t="shared" si="7"/>
        <v>GRANTS</v>
      </c>
      <c r="B50" s="71">
        <v>44696</v>
      </c>
      <c r="C50" s="70">
        <f>Schools!A44</f>
        <v>3022001</v>
      </c>
      <c r="D50" t="str">
        <f>VLOOKUP(C50,Schools!A:B,2,0)</f>
        <v>Etz Chaim Jewish Primary School</v>
      </c>
      <c r="E50" t="str">
        <f>VLOOKUP(C50,Schools!$A:$Z,3,0)</f>
        <v>A</v>
      </c>
      <c r="F50" s="72">
        <v>0</v>
      </c>
      <c r="G50" s="70" t="s">
        <v>4667</v>
      </c>
      <c r="H50" s="70" t="s">
        <v>4668</v>
      </c>
      <c r="I50" t="str">
        <f t="shared" si="11"/>
        <v>None/516500</v>
      </c>
      <c r="J50">
        <f>VLOOKUP(C50,Schools!$A:$Z,9,0)</f>
        <v>143691</v>
      </c>
      <c r="K50" s="70" t="s">
        <v>4666</v>
      </c>
      <c r="L50" s="70" t="s">
        <v>282</v>
      </c>
      <c r="M50" s="70" t="s">
        <v>1336</v>
      </c>
      <c r="N50" t="str">
        <f>VLOOKUP(C50,Schools!A:D,4,0)</f>
        <v>Primary</v>
      </c>
      <c r="O50" s="70" t="str">
        <f t="shared" si="8"/>
        <v>None</v>
      </c>
      <c r="P50">
        <f t="shared" si="12"/>
        <v>516500</v>
      </c>
      <c r="Q50" s="443">
        <f t="shared" si="13"/>
        <v>0</v>
      </c>
      <c r="R50" s="443">
        <f t="shared" si="13"/>
        <v>0</v>
      </c>
      <c r="S50" s="443">
        <f t="shared" si="13"/>
        <v>0</v>
      </c>
      <c r="T50" s="443">
        <f t="shared" si="13"/>
        <v>0</v>
      </c>
      <c r="U50" s="443">
        <f t="shared" si="13"/>
        <v>0</v>
      </c>
      <c r="V50" s="443">
        <f t="shared" si="13"/>
        <v>0</v>
      </c>
      <c r="W50" s="443">
        <f t="shared" si="13"/>
        <v>0</v>
      </c>
      <c r="X50" s="443">
        <f t="shared" si="13"/>
        <v>0</v>
      </c>
      <c r="Y50" s="443">
        <f t="shared" si="13"/>
        <v>0</v>
      </c>
      <c r="Z50" s="443">
        <f t="shared" si="13"/>
        <v>0</v>
      </c>
      <c r="AA50" s="443">
        <f t="shared" si="13"/>
        <v>0</v>
      </c>
      <c r="AB50" s="443">
        <f t="shared" si="13"/>
        <v>0</v>
      </c>
      <c r="AC50" s="382">
        <f t="shared" si="10"/>
        <v>0</v>
      </c>
      <c r="AD50" s="382"/>
      <c r="AE50" s="73"/>
      <c r="AG50" s="47">
        <f t="shared" si="14"/>
        <v>0</v>
      </c>
      <c r="AH50" s="47">
        <f t="shared" si="15"/>
        <v>0</v>
      </c>
      <c r="AI50" s="47">
        <f t="shared" si="16"/>
        <v>0</v>
      </c>
      <c r="AJ50" s="47">
        <f t="shared" si="17"/>
        <v>0</v>
      </c>
      <c r="AK50"/>
      <c r="AL50"/>
      <c r="AM50"/>
      <c r="AN50"/>
      <c r="AO50"/>
      <c r="AP50"/>
      <c r="AQ50"/>
      <c r="AR50"/>
      <c r="AS50"/>
      <c r="AT50"/>
      <c r="AU50"/>
    </row>
    <row r="51" spans="1:47" x14ac:dyDescent="0.25">
      <c r="A51" t="str">
        <f t="shared" si="7"/>
        <v>GRANTS</v>
      </c>
      <c r="B51" s="71">
        <v>44696</v>
      </c>
      <c r="C51" s="70">
        <f>Schools!A45</f>
        <v>3022024</v>
      </c>
      <c r="D51" t="str">
        <f>VLOOKUP(C51,Schools!A:B,2,0)</f>
        <v>Fairway Primary School</v>
      </c>
      <c r="E51" t="str">
        <f>VLOOKUP(C51,Schools!$A:$Z,3,0)</f>
        <v>M</v>
      </c>
      <c r="F51" s="72">
        <v>7362</v>
      </c>
      <c r="G51" s="70" t="s">
        <v>4667</v>
      </c>
      <c r="H51" s="70" t="s">
        <v>4668</v>
      </c>
      <c r="I51" t="str">
        <f t="shared" si="11"/>
        <v>10166/543965</v>
      </c>
      <c r="J51">
        <f>VLOOKUP(C51,Schools!$A:$Z,9,0)</f>
        <v>400047</v>
      </c>
      <c r="K51" s="70" t="s">
        <v>4666</v>
      </c>
      <c r="L51" s="70" t="s">
        <v>282</v>
      </c>
      <c r="M51" s="70" t="s">
        <v>1336</v>
      </c>
      <c r="N51" t="str">
        <f>VLOOKUP(C51,Schools!A:D,4,0)</f>
        <v>Primary</v>
      </c>
      <c r="O51" s="70">
        <f t="shared" si="8"/>
        <v>10166</v>
      </c>
      <c r="P51">
        <f t="shared" si="12"/>
        <v>543965</v>
      </c>
      <c r="Q51" s="443">
        <f t="shared" si="13"/>
        <v>0</v>
      </c>
      <c r="R51" s="443">
        <f t="shared" si="13"/>
        <v>7362</v>
      </c>
      <c r="S51" s="443">
        <f t="shared" si="13"/>
        <v>0</v>
      </c>
      <c r="T51" s="443">
        <f t="shared" si="13"/>
        <v>0</v>
      </c>
      <c r="U51" s="443">
        <f t="shared" si="13"/>
        <v>0</v>
      </c>
      <c r="V51" s="443">
        <f t="shared" si="13"/>
        <v>0</v>
      </c>
      <c r="W51" s="443">
        <f t="shared" si="13"/>
        <v>0</v>
      </c>
      <c r="X51" s="443">
        <f t="shared" si="13"/>
        <v>0</v>
      </c>
      <c r="Y51" s="443">
        <f t="shared" si="13"/>
        <v>0</v>
      </c>
      <c r="Z51" s="443">
        <f t="shared" si="13"/>
        <v>0</v>
      </c>
      <c r="AA51" s="443">
        <f t="shared" si="13"/>
        <v>0</v>
      </c>
      <c r="AB51" s="443">
        <f t="shared" si="13"/>
        <v>0</v>
      </c>
      <c r="AC51" s="382">
        <f t="shared" si="10"/>
        <v>7362</v>
      </c>
      <c r="AD51" s="382"/>
      <c r="AE51" s="73"/>
      <c r="AG51" s="47">
        <f t="shared" si="14"/>
        <v>7362</v>
      </c>
      <c r="AH51" s="47">
        <f t="shared" si="15"/>
        <v>7362</v>
      </c>
      <c r="AI51" s="47">
        <f t="shared" si="16"/>
        <v>7362</v>
      </c>
      <c r="AJ51" s="47">
        <f t="shared" si="17"/>
        <v>7362</v>
      </c>
      <c r="AK51"/>
      <c r="AL51"/>
      <c r="AM51"/>
      <c r="AN51"/>
      <c r="AO51"/>
      <c r="AP51"/>
      <c r="AQ51"/>
      <c r="AR51"/>
      <c r="AS51"/>
      <c r="AT51"/>
      <c r="AU51"/>
    </row>
    <row r="52" spans="1:47" x14ac:dyDescent="0.25">
      <c r="A52" t="str">
        <f t="shared" si="7"/>
        <v>GRANTS</v>
      </c>
      <c r="B52" s="71">
        <v>44696</v>
      </c>
      <c r="C52" s="70">
        <f>Schools!A46</f>
        <v>3022025</v>
      </c>
      <c r="D52" t="str">
        <f>VLOOKUP(C52,Schools!A:B,2,0)</f>
        <v>Foulds</v>
      </c>
      <c r="E52" t="str">
        <f>VLOOKUP(C52,Schools!$A:$Z,3,0)</f>
        <v>M</v>
      </c>
      <c r="F52" s="72">
        <v>7792</v>
      </c>
      <c r="G52" s="70" t="s">
        <v>4667</v>
      </c>
      <c r="H52" s="70" t="s">
        <v>4668</v>
      </c>
      <c r="I52" t="str">
        <f t="shared" si="11"/>
        <v>10166/543965</v>
      </c>
      <c r="J52">
        <f>VLOOKUP(C52,Schools!$A:$Z,9,0)</f>
        <v>400001</v>
      </c>
      <c r="K52" s="70" t="s">
        <v>4666</v>
      </c>
      <c r="L52" s="70" t="s">
        <v>282</v>
      </c>
      <c r="M52" s="70" t="s">
        <v>1336</v>
      </c>
      <c r="N52" t="str">
        <f>VLOOKUP(C52,Schools!A:D,4,0)</f>
        <v>Primary</v>
      </c>
      <c r="O52" s="70">
        <f t="shared" si="8"/>
        <v>10166</v>
      </c>
      <c r="P52">
        <f t="shared" si="12"/>
        <v>543965</v>
      </c>
      <c r="Q52" s="443">
        <f t="shared" si="13"/>
        <v>0</v>
      </c>
      <c r="R52" s="443">
        <f t="shared" si="13"/>
        <v>7792</v>
      </c>
      <c r="S52" s="443">
        <f t="shared" si="13"/>
        <v>0</v>
      </c>
      <c r="T52" s="443">
        <f t="shared" si="13"/>
        <v>0</v>
      </c>
      <c r="U52" s="443">
        <f t="shared" si="13"/>
        <v>0</v>
      </c>
      <c r="V52" s="443">
        <f t="shared" si="13"/>
        <v>0</v>
      </c>
      <c r="W52" s="443">
        <f t="shared" si="13"/>
        <v>0</v>
      </c>
      <c r="X52" s="443">
        <f t="shared" si="13"/>
        <v>0</v>
      </c>
      <c r="Y52" s="443">
        <f t="shared" si="13"/>
        <v>0</v>
      </c>
      <c r="Z52" s="443">
        <f t="shared" si="13"/>
        <v>0</v>
      </c>
      <c r="AA52" s="443">
        <f t="shared" si="13"/>
        <v>0</v>
      </c>
      <c r="AB52" s="443">
        <f t="shared" si="13"/>
        <v>0</v>
      </c>
      <c r="AC52" s="382">
        <f t="shared" si="10"/>
        <v>7792</v>
      </c>
      <c r="AD52" s="382"/>
      <c r="AE52" s="73"/>
      <c r="AG52" s="47">
        <f t="shared" si="14"/>
        <v>7792</v>
      </c>
      <c r="AH52" s="47">
        <f t="shared" si="15"/>
        <v>7792</v>
      </c>
      <c r="AI52" s="47">
        <f t="shared" si="16"/>
        <v>7792</v>
      </c>
      <c r="AJ52" s="47">
        <f t="shared" si="17"/>
        <v>7792</v>
      </c>
      <c r="AK52"/>
      <c r="AL52"/>
      <c r="AM52"/>
      <c r="AN52"/>
      <c r="AO52"/>
      <c r="AP52"/>
      <c r="AQ52"/>
      <c r="AR52"/>
      <c r="AS52"/>
      <c r="AT52"/>
      <c r="AU52"/>
    </row>
    <row r="53" spans="1:47" x14ac:dyDescent="0.25">
      <c r="A53" t="str">
        <f t="shared" si="7"/>
        <v>GRANTS</v>
      </c>
      <c r="B53" s="71">
        <v>44696</v>
      </c>
      <c r="C53" s="70">
        <f>Schools!A47</f>
        <v>3022026</v>
      </c>
      <c r="D53" t="str">
        <f>VLOOKUP(C53,Schools!A:B,2,0)</f>
        <v>Frith Manor School</v>
      </c>
      <c r="E53" t="str">
        <f>VLOOKUP(C53,Schools!$A:$Z,3,0)</f>
        <v>M</v>
      </c>
      <c r="F53" s="72">
        <v>8525</v>
      </c>
      <c r="G53" s="70" t="s">
        <v>4667</v>
      </c>
      <c r="H53" s="70" t="s">
        <v>4668</v>
      </c>
      <c r="I53" t="str">
        <f t="shared" si="11"/>
        <v>10166/543965</v>
      </c>
      <c r="J53">
        <f>VLOOKUP(C53,Schools!$A:$Z,9,0)</f>
        <v>400082</v>
      </c>
      <c r="K53" s="70" t="s">
        <v>4666</v>
      </c>
      <c r="L53" s="70" t="s">
        <v>282</v>
      </c>
      <c r="M53" s="70" t="s">
        <v>1336</v>
      </c>
      <c r="N53" t="str">
        <f>VLOOKUP(C53,Schools!A:D,4,0)</f>
        <v>Primary</v>
      </c>
      <c r="O53" s="70">
        <f t="shared" si="8"/>
        <v>10166</v>
      </c>
      <c r="P53">
        <f t="shared" si="12"/>
        <v>543965</v>
      </c>
      <c r="Q53" s="443">
        <f t="shared" ref="Q53:AB74" si="18">SUMPRODUCT(--(MONTH($B53)=MONTH(Q$17)),$F53)</f>
        <v>0</v>
      </c>
      <c r="R53" s="443">
        <f t="shared" si="18"/>
        <v>8525</v>
      </c>
      <c r="S53" s="443">
        <f t="shared" si="18"/>
        <v>0</v>
      </c>
      <c r="T53" s="443">
        <f t="shared" si="18"/>
        <v>0</v>
      </c>
      <c r="U53" s="443">
        <f t="shared" si="18"/>
        <v>0</v>
      </c>
      <c r="V53" s="443">
        <f t="shared" si="18"/>
        <v>0</v>
      </c>
      <c r="W53" s="443">
        <f t="shared" si="18"/>
        <v>0</v>
      </c>
      <c r="X53" s="443">
        <f t="shared" si="18"/>
        <v>0</v>
      </c>
      <c r="Y53" s="443">
        <f t="shared" si="18"/>
        <v>0</v>
      </c>
      <c r="Z53" s="443">
        <f t="shared" si="18"/>
        <v>0</v>
      </c>
      <c r="AA53" s="443">
        <f t="shared" si="18"/>
        <v>0</v>
      </c>
      <c r="AB53" s="443">
        <f t="shared" si="18"/>
        <v>0</v>
      </c>
      <c r="AC53" s="382">
        <f t="shared" si="10"/>
        <v>8525</v>
      </c>
      <c r="AD53" s="382"/>
      <c r="AE53" s="73"/>
      <c r="AG53" s="47">
        <f t="shared" si="14"/>
        <v>8525</v>
      </c>
      <c r="AH53" s="47">
        <f t="shared" si="15"/>
        <v>8525</v>
      </c>
      <c r="AI53" s="47">
        <f t="shared" si="16"/>
        <v>8525</v>
      </c>
      <c r="AJ53" s="47">
        <f t="shared" si="17"/>
        <v>8525</v>
      </c>
      <c r="AK53"/>
      <c r="AL53"/>
      <c r="AM53"/>
      <c r="AN53"/>
      <c r="AO53"/>
      <c r="AP53"/>
      <c r="AQ53"/>
      <c r="AR53"/>
      <c r="AS53"/>
      <c r="AT53"/>
      <c r="AU53"/>
    </row>
    <row r="54" spans="1:47" x14ac:dyDescent="0.25">
      <c r="A54" t="str">
        <f t="shared" si="7"/>
        <v>GRANTS</v>
      </c>
      <c r="B54" s="71">
        <v>44696</v>
      </c>
      <c r="C54" s="70">
        <f>Schools!A48</f>
        <v>3022028</v>
      </c>
      <c r="D54" t="str">
        <f>VLOOKUP(C54,Schools!A:B,2,0)</f>
        <v>Garden Suburb Infant School</v>
      </c>
      <c r="E54" t="str">
        <f>VLOOKUP(C54,Schools!$A:$Z,3,0)</f>
        <v>M</v>
      </c>
      <c r="F54" s="72">
        <v>7317</v>
      </c>
      <c r="G54" s="70" t="s">
        <v>4667</v>
      </c>
      <c r="H54" s="70" t="s">
        <v>4668</v>
      </c>
      <c r="I54" t="str">
        <f t="shared" si="11"/>
        <v>10166/543965</v>
      </c>
      <c r="J54">
        <f>VLOOKUP(C54,Schools!$A:$Z,9,0)</f>
        <v>400067</v>
      </c>
      <c r="K54" s="70" t="s">
        <v>4666</v>
      </c>
      <c r="L54" s="70" t="s">
        <v>282</v>
      </c>
      <c r="M54" s="70" t="s">
        <v>1336</v>
      </c>
      <c r="N54" t="str">
        <f>VLOOKUP(C54,Schools!A:D,4,0)</f>
        <v>Primary</v>
      </c>
      <c r="O54" s="70">
        <f t="shared" si="8"/>
        <v>10166</v>
      </c>
      <c r="P54">
        <f t="shared" si="12"/>
        <v>543965</v>
      </c>
      <c r="Q54" s="443">
        <f t="shared" si="18"/>
        <v>0</v>
      </c>
      <c r="R54" s="443">
        <f t="shared" si="18"/>
        <v>7317</v>
      </c>
      <c r="S54" s="443">
        <f t="shared" si="18"/>
        <v>0</v>
      </c>
      <c r="T54" s="443">
        <f t="shared" si="18"/>
        <v>0</v>
      </c>
      <c r="U54" s="443">
        <f t="shared" si="18"/>
        <v>0</v>
      </c>
      <c r="V54" s="443">
        <f t="shared" si="18"/>
        <v>0</v>
      </c>
      <c r="W54" s="443">
        <f t="shared" si="18"/>
        <v>0</v>
      </c>
      <c r="X54" s="443">
        <f t="shared" si="18"/>
        <v>0</v>
      </c>
      <c r="Y54" s="443">
        <f t="shared" si="18"/>
        <v>0</v>
      </c>
      <c r="Z54" s="443">
        <f t="shared" si="18"/>
        <v>0</v>
      </c>
      <c r="AA54" s="443">
        <f t="shared" si="18"/>
        <v>0</v>
      </c>
      <c r="AB54" s="443">
        <f t="shared" si="18"/>
        <v>0</v>
      </c>
      <c r="AC54" s="382">
        <f t="shared" si="10"/>
        <v>7317</v>
      </c>
      <c r="AD54" s="382"/>
      <c r="AE54" s="73"/>
      <c r="AG54" s="47">
        <f t="shared" si="14"/>
        <v>7317</v>
      </c>
      <c r="AH54" s="47">
        <f t="shared" si="15"/>
        <v>7317</v>
      </c>
      <c r="AI54" s="47">
        <f t="shared" si="16"/>
        <v>7317</v>
      </c>
      <c r="AJ54" s="47">
        <f t="shared" si="17"/>
        <v>7317</v>
      </c>
      <c r="AK54"/>
      <c r="AL54"/>
      <c r="AM54"/>
      <c r="AN54"/>
      <c r="AO54"/>
      <c r="AP54"/>
      <c r="AQ54"/>
      <c r="AR54"/>
      <c r="AS54"/>
      <c r="AT54"/>
      <c r="AU54"/>
    </row>
    <row r="55" spans="1:47" x14ac:dyDescent="0.25">
      <c r="A55" t="str">
        <f t="shared" si="7"/>
        <v>GRANTS</v>
      </c>
      <c r="B55" s="71">
        <v>44696</v>
      </c>
      <c r="C55" s="70">
        <f>Schools!A49</f>
        <v>3022027</v>
      </c>
      <c r="D55" t="str">
        <f>VLOOKUP(C55,Schools!A:B,2,0)</f>
        <v>Garden Suburb Junior</v>
      </c>
      <c r="E55" t="str">
        <f>VLOOKUP(C55,Schools!$A:$Z,3,0)</f>
        <v>M</v>
      </c>
      <c r="F55" s="72">
        <v>8112</v>
      </c>
      <c r="G55" s="70" t="s">
        <v>4667</v>
      </c>
      <c r="H55" s="70" t="s">
        <v>4668</v>
      </c>
      <c r="I55" t="str">
        <f t="shared" si="11"/>
        <v>10166/543965</v>
      </c>
      <c r="J55">
        <f>VLOOKUP(C55,Schools!$A:$Z,9,0)</f>
        <v>400002</v>
      </c>
      <c r="K55" s="70" t="s">
        <v>4666</v>
      </c>
      <c r="L55" s="70" t="s">
        <v>282</v>
      </c>
      <c r="M55" s="70" t="s">
        <v>1336</v>
      </c>
      <c r="N55" t="str">
        <f>VLOOKUP(C55,Schools!A:D,4,0)</f>
        <v>Primary</v>
      </c>
      <c r="O55" s="70">
        <f t="shared" si="8"/>
        <v>10166</v>
      </c>
      <c r="P55">
        <f t="shared" si="12"/>
        <v>543965</v>
      </c>
      <c r="Q55" s="443">
        <f t="shared" si="18"/>
        <v>0</v>
      </c>
      <c r="R55" s="443">
        <f t="shared" si="18"/>
        <v>8112</v>
      </c>
      <c r="S55" s="443">
        <f t="shared" si="18"/>
        <v>0</v>
      </c>
      <c r="T55" s="443">
        <f t="shared" si="18"/>
        <v>0</v>
      </c>
      <c r="U55" s="443">
        <f t="shared" si="18"/>
        <v>0</v>
      </c>
      <c r="V55" s="443">
        <f t="shared" si="18"/>
        <v>0</v>
      </c>
      <c r="W55" s="443">
        <f t="shared" si="18"/>
        <v>0</v>
      </c>
      <c r="X55" s="443">
        <f t="shared" si="18"/>
        <v>0</v>
      </c>
      <c r="Y55" s="443">
        <f t="shared" si="18"/>
        <v>0</v>
      </c>
      <c r="Z55" s="443">
        <f t="shared" si="18"/>
        <v>0</v>
      </c>
      <c r="AA55" s="443">
        <f t="shared" si="18"/>
        <v>0</v>
      </c>
      <c r="AB55" s="443">
        <f t="shared" si="18"/>
        <v>0</v>
      </c>
      <c r="AC55" s="382">
        <f t="shared" si="10"/>
        <v>8112</v>
      </c>
      <c r="AD55" s="382"/>
      <c r="AE55" s="73"/>
      <c r="AG55" s="47">
        <f t="shared" si="14"/>
        <v>8112</v>
      </c>
      <c r="AH55" s="47">
        <f t="shared" si="15"/>
        <v>8112</v>
      </c>
      <c r="AI55" s="47">
        <f t="shared" si="16"/>
        <v>8112</v>
      </c>
      <c r="AJ55" s="47">
        <f t="shared" si="17"/>
        <v>8112</v>
      </c>
      <c r="AK55"/>
      <c r="AL55"/>
      <c r="AM55"/>
      <c r="AN55"/>
      <c r="AO55"/>
      <c r="AP55"/>
      <c r="AQ55"/>
      <c r="AR55"/>
      <c r="AS55"/>
      <c r="AT55"/>
      <c r="AU55"/>
    </row>
    <row r="56" spans="1:47" x14ac:dyDescent="0.25">
      <c r="A56" t="str">
        <f t="shared" si="7"/>
        <v>GRANTS</v>
      </c>
      <c r="B56" s="71">
        <v>44696</v>
      </c>
      <c r="C56" s="70">
        <f>Schools!A50</f>
        <v>3022029</v>
      </c>
      <c r="D56" t="str">
        <f>VLOOKUP(C56,Schools!A:B,2,0)</f>
        <v>Goldbeaters Primary School</v>
      </c>
      <c r="E56" t="str">
        <f>VLOOKUP(C56,Schools!$A:$Z,3,0)</f>
        <v>M</v>
      </c>
      <c r="F56" s="72">
        <v>8154</v>
      </c>
      <c r="G56" s="70" t="s">
        <v>4667</v>
      </c>
      <c r="H56" s="70" t="s">
        <v>4668</v>
      </c>
      <c r="I56" t="str">
        <f t="shared" si="11"/>
        <v>10166/543965</v>
      </c>
      <c r="J56">
        <f>VLOOKUP(C56,Schools!$A:$Z,9,0)</f>
        <v>400035</v>
      </c>
      <c r="K56" s="70" t="s">
        <v>4666</v>
      </c>
      <c r="L56" s="70" t="s">
        <v>282</v>
      </c>
      <c r="M56" s="70" t="s">
        <v>1336</v>
      </c>
      <c r="N56" t="str">
        <f>VLOOKUP(C56,Schools!A:D,4,0)</f>
        <v>Primary</v>
      </c>
      <c r="O56" s="70">
        <f t="shared" si="8"/>
        <v>10166</v>
      </c>
      <c r="P56">
        <f t="shared" si="12"/>
        <v>543965</v>
      </c>
      <c r="Q56" s="443">
        <f t="shared" si="18"/>
        <v>0</v>
      </c>
      <c r="R56" s="443">
        <f t="shared" si="18"/>
        <v>8154</v>
      </c>
      <c r="S56" s="443">
        <f t="shared" si="18"/>
        <v>0</v>
      </c>
      <c r="T56" s="443">
        <f t="shared" si="18"/>
        <v>0</v>
      </c>
      <c r="U56" s="443">
        <f t="shared" si="18"/>
        <v>0</v>
      </c>
      <c r="V56" s="443">
        <f t="shared" si="18"/>
        <v>0</v>
      </c>
      <c r="W56" s="443">
        <f t="shared" si="18"/>
        <v>0</v>
      </c>
      <c r="X56" s="443">
        <f t="shared" si="18"/>
        <v>0</v>
      </c>
      <c r="Y56" s="443">
        <f t="shared" si="18"/>
        <v>0</v>
      </c>
      <c r="Z56" s="443">
        <f t="shared" si="18"/>
        <v>0</v>
      </c>
      <c r="AA56" s="443">
        <f t="shared" si="18"/>
        <v>0</v>
      </c>
      <c r="AB56" s="443">
        <f t="shared" si="18"/>
        <v>0</v>
      </c>
      <c r="AC56" s="382">
        <f t="shared" si="10"/>
        <v>8154</v>
      </c>
      <c r="AD56" s="382"/>
      <c r="AE56" s="73"/>
      <c r="AG56" s="47">
        <f t="shared" si="14"/>
        <v>8154</v>
      </c>
      <c r="AH56" s="47">
        <f t="shared" si="15"/>
        <v>8154</v>
      </c>
      <c r="AI56" s="47">
        <f t="shared" si="16"/>
        <v>8154</v>
      </c>
      <c r="AJ56" s="47">
        <f t="shared" si="17"/>
        <v>8154</v>
      </c>
      <c r="AK56"/>
      <c r="AL56"/>
      <c r="AM56"/>
      <c r="AN56"/>
      <c r="AO56"/>
      <c r="AP56"/>
      <c r="AQ56"/>
      <c r="AR56"/>
      <c r="AS56"/>
      <c r="AT56"/>
      <c r="AU56"/>
    </row>
    <row r="57" spans="1:47" x14ac:dyDescent="0.25">
      <c r="A57" t="str">
        <f t="shared" si="7"/>
        <v>GRANTS</v>
      </c>
      <c r="B57" s="71">
        <v>44696</v>
      </c>
      <c r="C57" s="70">
        <f>Schools!A51</f>
        <v>3022030</v>
      </c>
      <c r="D57" t="str">
        <f>VLOOKUP(C57,Schools!A:B,2,0)</f>
        <v>Grasvenor Avenue Infants</v>
      </c>
      <c r="E57" t="str">
        <f>VLOOKUP(C57,Schools!$A:$Z,3,0)</f>
        <v>A</v>
      </c>
      <c r="F57" s="72">
        <v>0</v>
      </c>
      <c r="G57" s="70" t="s">
        <v>4667</v>
      </c>
      <c r="H57" s="70" t="s">
        <v>4668</v>
      </c>
      <c r="I57" t="str">
        <f t="shared" si="11"/>
        <v>None/516500</v>
      </c>
      <c r="J57">
        <f>VLOOKUP(C57,Schools!$A:$Z,9,0)</f>
        <v>148347</v>
      </c>
      <c r="K57" s="70" t="s">
        <v>4666</v>
      </c>
      <c r="L57" s="70" t="s">
        <v>282</v>
      </c>
      <c r="M57" s="70" t="s">
        <v>1336</v>
      </c>
      <c r="N57" t="str">
        <f>VLOOKUP(C57,Schools!A:D,4,0)</f>
        <v>Primary</v>
      </c>
      <c r="O57" s="70" t="str">
        <f t="shared" si="8"/>
        <v>None</v>
      </c>
      <c r="P57">
        <f t="shared" si="12"/>
        <v>516500</v>
      </c>
      <c r="Q57" s="443">
        <f t="shared" si="18"/>
        <v>0</v>
      </c>
      <c r="R57" s="443">
        <f t="shared" si="18"/>
        <v>0</v>
      </c>
      <c r="S57" s="443">
        <f t="shared" si="18"/>
        <v>0</v>
      </c>
      <c r="T57" s="443">
        <f t="shared" si="18"/>
        <v>0</v>
      </c>
      <c r="U57" s="443">
        <f t="shared" si="18"/>
        <v>0</v>
      </c>
      <c r="V57" s="443">
        <f t="shared" si="18"/>
        <v>0</v>
      </c>
      <c r="W57" s="443">
        <f t="shared" si="18"/>
        <v>0</v>
      </c>
      <c r="X57" s="443">
        <f t="shared" si="18"/>
        <v>0</v>
      </c>
      <c r="Y57" s="443">
        <f t="shared" si="18"/>
        <v>0</v>
      </c>
      <c r="Z57" s="443">
        <f t="shared" si="18"/>
        <v>0</v>
      </c>
      <c r="AA57" s="443">
        <f t="shared" si="18"/>
        <v>0</v>
      </c>
      <c r="AB57" s="443">
        <f t="shared" si="18"/>
        <v>0</v>
      </c>
      <c r="AC57" s="382">
        <f t="shared" si="10"/>
        <v>0</v>
      </c>
      <c r="AD57" s="382"/>
      <c r="AE57" s="73"/>
      <c r="AG57" s="47">
        <f t="shared" si="14"/>
        <v>0</v>
      </c>
      <c r="AH57" s="47">
        <f t="shared" si="15"/>
        <v>0</v>
      </c>
      <c r="AI57" s="47">
        <f t="shared" si="16"/>
        <v>0</v>
      </c>
      <c r="AJ57" s="47">
        <f t="shared" si="17"/>
        <v>0</v>
      </c>
      <c r="AK57"/>
      <c r="AL57"/>
      <c r="AM57"/>
      <c r="AN57"/>
      <c r="AO57"/>
      <c r="AP57"/>
      <c r="AQ57"/>
      <c r="AR57"/>
      <c r="AS57"/>
      <c r="AT57"/>
      <c r="AU57"/>
    </row>
    <row r="58" spans="1:47" x14ac:dyDescent="0.25">
      <c r="A58" t="str">
        <f t="shared" si="7"/>
        <v>GRANTS</v>
      </c>
      <c r="B58" s="71">
        <v>44696</v>
      </c>
      <c r="C58" s="70">
        <f>Schools!A52</f>
        <v>3023516</v>
      </c>
      <c r="D58" t="str">
        <f>VLOOKUP(C58,Schools!A:B,2,0)</f>
        <v>Hasmonean Primary School</v>
      </c>
      <c r="E58" t="str">
        <f>VLOOKUP(C58,Schools!$A:$Z,3,0)</f>
        <v>M</v>
      </c>
      <c r="F58" s="72">
        <v>7392</v>
      </c>
      <c r="G58" s="70" t="s">
        <v>4667</v>
      </c>
      <c r="H58" s="70" t="s">
        <v>4668</v>
      </c>
      <c r="I58" t="str">
        <f t="shared" si="11"/>
        <v>10166/543965</v>
      </c>
      <c r="J58">
        <f>VLOOKUP(C58,Schools!$A:$Z,9,0)</f>
        <v>400108</v>
      </c>
      <c r="K58" s="70" t="s">
        <v>4666</v>
      </c>
      <c r="L58" s="70" t="s">
        <v>282</v>
      </c>
      <c r="M58" s="70" t="s">
        <v>1336</v>
      </c>
      <c r="N58" t="str">
        <f>VLOOKUP(C58,Schools!A:D,4,0)</f>
        <v>Primary</v>
      </c>
      <c r="O58" s="70">
        <f t="shared" si="8"/>
        <v>10166</v>
      </c>
      <c r="P58">
        <f t="shared" si="12"/>
        <v>543965</v>
      </c>
      <c r="Q58" s="443">
        <f t="shared" si="18"/>
        <v>0</v>
      </c>
      <c r="R58" s="443">
        <f t="shared" si="18"/>
        <v>7392</v>
      </c>
      <c r="S58" s="443">
        <f t="shared" si="18"/>
        <v>0</v>
      </c>
      <c r="T58" s="443">
        <f t="shared" si="18"/>
        <v>0</v>
      </c>
      <c r="U58" s="443">
        <f t="shared" si="18"/>
        <v>0</v>
      </c>
      <c r="V58" s="443">
        <f t="shared" si="18"/>
        <v>0</v>
      </c>
      <c r="W58" s="443">
        <f t="shared" si="18"/>
        <v>0</v>
      </c>
      <c r="X58" s="443">
        <f t="shared" si="18"/>
        <v>0</v>
      </c>
      <c r="Y58" s="443">
        <f t="shared" si="18"/>
        <v>0</v>
      </c>
      <c r="Z58" s="443">
        <f t="shared" si="18"/>
        <v>0</v>
      </c>
      <c r="AA58" s="443">
        <f t="shared" si="18"/>
        <v>0</v>
      </c>
      <c r="AB58" s="443">
        <f t="shared" si="18"/>
        <v>0</v>
      </c>
      <c r="AC58" s="382">
        <f t="shared" si="10"/>
        <v>7392</v>
      </c>
      <c r="AD58" s="382"/>
      <c r="AE58" s="73"/>
      <c r="AG58" s="47">
        <f t="shared" si="14"/>
        <v>7392</v>
      </c>
      <c r="AH58" s="47">
        <f t="shared" si="15"/>
        <v>7392</v>
      </c>
      <c r="AI58" s="47">
        <f t="shared" si="16"/>
        <v>7392</v>
      </c>
      <c r="AJ58" s="47">
        <f t="shared" si="17"/>
        <v>7392</v>
      </c>
      <c r="AK58"/>
      <c r="AL58"/>
      <c r="AM58"/>
      <c r="AN58"/>
      <c r="AO58"/>
      <c r="AP58"/>
      <c r="AQ58"/>
      <c r="AR58"/>
      <c r="AS58"/>
      <c r="AT58"/>
      <c r="AU58"/>
    </row>
    <row r="59" spans="1:47" x14ac:dyDescent="0.25">
      <c r="A59" t="str">
        <f t="shared" si="7"/>
        <v>GRANTS</v>
      </c>
      <c r="B59" s="71">
        <v>44696</v>
      </c>
      <c r="C59" s="70">
        <f>Schools!A53</f>
        <v>3022031</v>
      </c>
      <c r="D59" t="str">
        <f>VLOOKUP(C59,Schools!A:B,2,0)</f>
        <v>Hollickwood JMI School</v>
      </c>
      <c r="E59" t="str">
        <f>VLOOKUP(C59,Schools!$A:$Z,3,0)</f>
        <v>M</v>
      </c>
      <c r="F59" s="72">
        <v>7300</v>
      </c>
      <c r="G59" s="70" t="s">
        <v>4667</v>
      </c>
      <c r="H59" s="70" t="s">
        <v>4668</v>
      </c>
      <c r="I59" t="str">
        <f t="shared" si="11"/>
        <v>10166/543965</v>
      </c>
      <c r="J59">
        <f>VLOOKUP(C59,Schools!$A:$Z,9,0)</f>
        <v>400026</v>
      </c>
      <c r="K59" s="70" t="s">
        <v>4666</v>
      </c>
      <c r="L59" s="70" t="s">
        <v>282</v>
      </c>
      <c r="M59" s="70" t="s">
        <v>1336</v>
      </c>
      <c r="N59" t="str">
        <f>VLOOKUP(C59,Schools!A:D,4,0)</f>
        <v>Primary</v>
      </c>
      <c r="O59" s="70">
        <f t="shared" si="8"/>
        <v>10166</v>
      </c>
      <c r="P59">
        <f t="shared" si="12"/>
        <v>543965</v>
      </c>
      <c r="Q59" s="443">
        <f t="shared" si="18"/>
        <v>0</v>
      </c>
      <c r="R59" s="443">
        <f t="shared" si="18"/>
        <v>7300</v>
      </c>
      <c r="S59" s="443">
        <f t="shared" si="18"/>
        <v>0</v>
      </c>
      <c r="T59" s="443">
        <f t="shared" si="18"/>
        <v>0</v>
      </c>
      <c r="U59" s="443">
        <f t="shared" si="18"/>
        <v>0</v>
      </c>
      <c r="V59" s="443">
        <f t="shared" si="18"/>
        <v>0</v>
      </c>
      <c r="W59" s="443">
        <f t="shared" si="18"/>
        <v>0</v>
      </c>
      <c r="X59" s="443">
        <f t="shared" si="18"/>
        <v>0</v>
      </c>
      <c r="Y59" s="443">
        <f t="shared" si="18"/>
        <v>0</v>
      </c>
      <c r="Z59" s="443">
        <f t="shared" si="18"/>
        <v>0</v>
      </c>
      <c r="AA59" s="443">
        <f t="shared" si="18"/>
        <v>0</v>
      </c>
      <c r="AB59" s="443">
        <f t="shared" si="18"/>
        <v>0</v>
      </c>
      <c r="AC59" s="382">
        <f t="shared" si="10"/>
        <v>7300</v>
      </c>
      <c r="AD59" s="382"/>
      <c r="AE59" s="73"/>
      <c r="AG59" s="47">
        <f t="shared" si="14"/>
        <v>7300</v>
      </c>
      <c r="AH59" s="47">
        <f t="shared" si="15"/>
        <v>7300</v>
      </c>
      <c r="AI59" s="47">
        <f t="shared" si="16"/>
        <v>7300</v>
      </c>
      <c r="AJ59" s="47">
        <f t="shared" si="17"/>
        <v>7300</v>
      </c>
      <c r="AK59"/>
      <c r="AL59"/>
      <c r="AM59"/>
      <c r="AN59"/>
      <c r="AO59"/>
      <c r="AP59"/>
      <c r="AQ59"/>
      <c r="AR59"/>
      <c r="AS59"/>
      <c r="AT59"/>
      <c r="AU59"/>
    </row>
    <row r="60" spans="1:47" x14ac:dyDescent="0.25">
      <c r="A60" t="str">
        <f t="shared" si="7"/>
        <v>GRANTS</v>
      </c>
      <c r="B60" s="71">
        <v>44696</v>
      </c>
      <c r="C60" s="70">
        <f>Schools!A54</f>
        <v>3022032</v>
      </c>
      <c r="D60" t="str">
        <f>VLOOKUP(C60,Schools!A:B,2,0)</f>
        <v>Holly Park School</v>
      </c>
      <c r="E60" t="str">
        <f>VLOOKUP(C60,Schools!$A:$Z,3,0)</f>
        <v>M</v>
      </c>
      <c r="F60" s="72">
        <v>8262</v>
      </c>
      <c r="G60" s="70" t="s">
        <v>4667</v>
      </c>
      <c r="H60" s="70" t="s">
        <v>4668</v>
      </c>
      <c r="I60" t="str">
        <f t="shared" si="11"/>
        <v>10166/543965</v>
      </c>
      <c r="J60">
        <f>VLOOKUP(C60,Schools!$A:$Z,9,0)</f>
        <v>400084</v>
      </c>
      <c r="K60" s="70" t="s">
        <v>4666</v>
      </c>
      <c r="L60" s="70" t="s">
        <v>282</v>
      </c>
      <c r="M60" s="70" t="s">
        <v>1336</v>
      </c>
      <c r="N60" t="str">
        <f>VLOOKUP(C60,Schools!A:D,4,0)</f>
        <v>Primary</v>
      </c>
      <c r="O60" s="70">
        <f t="shared" si="8"/>
        <v>10166</v>
      </c>
      <c r="P60">
        <f t="shared" si="12"/>
        <v>543965</v>
      </c>
      <c r="Q60" s="443">
        <f t="shared" si="18"/>
        <v>0</v>
      </c>
      <c r="R60" s="443">
        <f t="shared" si="18"/>
        <v>8262</v>
      </c>
      <c r="S60" s="443">
        <f t="shared" si="18"/>
        <v>0</v>
      </c>
      <c r="T60" s="443">
        <f t="shared" si="18"/>
        <v>0</v>
      </c>
      <c r="U60" s="443">
        <f t="shared" si="18"/>
        <v>0</v>
      </c>
      <c r="V60" s="443">
        <f t="shared" si="18"/>
        <v>0</v>
      </c>
      <c r="W60" s="443">
        <f t="shared" si="18"/>
        <v>0</v>
      </c>
      <c r="X60" s="443">
        <f t="shared" si="18"/>
        <v>0</v>
      </c>
      <c r="Y60" s="443">
        <f t="shared" si="18"/>
        <v>0</v>
      </c>
      <c r="Z60" s="443">
        <f t="shared" si="18"/>
        <v>0</v>
      </c>
      <c r="AA60" s="443">
        <f t="shared" si="18"/>
        <v>0</v>
      </c>
      <c r="AB60" s="443">
        <f t="shared" si="18"/>
        <v>0</v>
      </c>
      <c r="AC60" s="382">
        <f t="shared" si="10"/>
        <v>8262</v>
      </c>
      <c r="AD60" s="382"/>
      <c r="AE60" s="73"/>
      <c r="AG60" s="47">
        <f t="shared" si="14"/>
        <v>8262</v>
      </c>
      <c r="AH60" s="47">
        <f t="shared" si="15"/>
        <v>8262</v>
      </c>
      <c r="AI60" s="47">
        <f t="shared" si="16"/>
        <v>8262</v>
      </c>
      <c r="AJ60" s="47">
        <f t="shared" si="17"/>
        <v>8262</v>
      </c>
      <c r="AK60"/>
      <c r="AL60"/>
      <c r="AM60"/>
      <c r="AN60"/>
      <c r="AO60"/>
      <c r="AP60"/>
      <c r="AQ60"/>
      <c r="AR60"/>
      <c r="AS60"/>
      <c r="AT60"/>
      <c r="AU60"/>
    </row>
    <row r="61" spans="1:47" x14ac:dyDescent="0.25">
      <c r="A61" t="str">
        <f t="shared" si="7"/>
        <v>GRANTS</v>
      </c>
      <c r="B61" s="71">
        <v>44696</v>
      </c>
      <c r="C61" s="70">
        <f>Schools!A55</f>
        <v>3023304</v>
      </c>
      <c r="D61" t="str">
        <f>VLOOKUP(C61,Schools!A:B,2,0)</f>
        <v>Holy Trinity School</v>
      </c>
      <c r="E61" t="str">
        <f>VLOOKUP(C61,Schools!$A:$Z,3,0)</f>
        <v>M</v>
      </c>
      <c r="F61" s="72">
        <v>7375</v>
      </c>
      <c r="G61" s="70" t="s">
        <v>4667</v>
      </c>
      <c r="H61" s="70" t="s">
        <v>4668</v>
      </c>
      <c r="I61" t="str">
        <f t="shared" si="11"/>
        <v>10166/543965</v>
      </c>
      <c r="J61">
        <f>VLOOKUP(C61,Schools!$A:$Z,9,0)</f>
        <v>400008</v>
      </c>
      <c r="K61" s="70" t="s">
        <v>4666</v>
      </c>
      <c r="L61" s="70" t="s">
        <v>282</v>
      </c>
      <c r="M61" s="70" t="s">
        <v>1336</v>
      </c>
      <c r="N61" t="str">
        <f>VLOOKUP(C61,Schools!A:D,4,0)</f>
        <v>Primary</v>
      </c>
      <c r="O61" s="70">
        <f t="shared" si="8"/>
        <v>10166</v>
      </c>
      <c r="P61">
        <f t="shared" si="12"/>
        <v>543965</v>
      </c>
      <c r="Q61" s="443">
        <f t="shared" si="18"/>
        <v>0</v>
      </c>
      <c r="R61" s="443">
        <f t="shared" si="18"/>
        <v>7375</v>
      </c>
      <c r="S61" s="443">
        <f t="shared" si="18"/>
        <v>0</v>
      </c>
      <c r="T61" s="443">
        <f t="shared" si="18"/>
        <v>0</v>
      </c>
      <c r="U61" s="443">
        <f t="shared" si="18"/>
        <v>0</v>
      </c>
      <c r="V61" s="443">
        <f t="shared" si="18"/>
        <v>0</v>
      </c>
      <c r="W61" s="443">
        <f t="shared" si="18"/>
        <v>0</v>
      </c>
      <c r="X61" s="443">
        <f t="shared" si="18"/>
        <v>0</v>
      </c>
      <c r="Y61" s="443">
        <f t="shared" si="18"/>
        <v>0</v>
      </c>
      <c r="Z61" s="443">
        <f t="shared" si="18"/>
        <v>0</v>
      </c>
      <c r="AA61" s="443">
        <f t="shared" si="18"/>
        <v>0</v>
      </c>
      <c r="AB61" s="443">
        <f t="shared" si="18"/>
        <v>0</v>
      </c>
      <c r="AC61" s="382">
        <f t="shared" si="10"/>
        <v>7375</v>
      </c>
      <c r="AD61" s="382"/>
      <c r="AE61" s="73"/>
      <c r="AG61" s="47">
        <f t="shared" si="14"/>
        <v>7375</v>
      </c>
      <c r="AH61" s="47">
        <f t="shared" si="15"/>
        <v>7375</v>
      </c>
      <c r="AI61" s="47">
        <f t="shared" si="16"/>
        <v>7375</v>
      </c>
      <c r="AJ61" s="47">
        <f t="shared" si="17"/>
        <v>7375</v>
      </c>
      <c r="AK61"/>
      <c r="AL61"/>
      <c r="AM61"/>
      <c r="AN61"/>
      <c r="AO61"/>
      <c r="AP61"/>
      <c r="AQ61"/>
      <c r="AR61"/>
      <c r="AS61"/>
      <c r="AT61"/>
      <c r="AU61"/>
    </row>
    <row r="62" spans="1:47" x14ac:dyDescent="0.25">
      <c r="A62" t="str">
        <f t="shared" si="7"/>
        <v>GRANTS</v>
      </c>
      <c r="B62" s="71">
        <v>44696</v>
      </c>
      <c r="C62" s="70">
        <f>Schools!A56</f>
        <v>3022047</v>
      </c>
      <c r="D62" t="str">
        <f>VLOOKUP(C62,Schools!A:B,2,0)</f>
        <v>Hyde School</v>
      </c>
      <c r="E62" t="str">
        <f>VLOOKUP(C62,Schools!$A:$Z,3,0)</f>
        <v>A</v>
      </c>
      <c r="F62" s="72">
        <v>0</v>
      </c>
      <c r="G62" s="70" t="s">
        <v>4667</v>
      </c>
      <c r="H62" s="70" t="s">
        <v>4668</v>
      </c>
      <c r="I62" t="str">
        <f t="shared" si="11"/>
        <v>None/516500</v>
      </c>
      <c r="J62">
        <f>VLOOKUP(C62,Schools!$A:$Z,9,0)</f>
        <v>151702</v>
      </c>
      <c r="K62" s="70" t="s">
        <v>4666</v>
      </c>
      <c r="L62" s="70" t="s">
        <v>282</v>
      </c>
      <c r="M62" s="70" t="s">
        <v>1336</v>
      </c>
      <c r="N62" t="str">
        <f>VLOOKUP(C62,Schools!A:D,4,0)</f>
        <v>Primary</v>
      </c>
      <c r="O62" s="70" t="str">
        <f t="shared" si="8"/>
        <v>None</v>
      </c>
      <c r="P62">
        <f t="shared" si="12"/>
        <v>516500</v>
      </c>
      <c r="Q62" s="443">
        <f t="shared" si="18"/>
        <v>0</v>
      </c>
      <c r="R62" s="443">
        <f t="shared" si="18"/>
        <v>0</v>
      </c>
      <c r="S62" s="443">
        <f t="shared" si="18"/>
        <v>0</v>
      </c>
      <c r="T62" s="443">
        <f t="shared" si="18"/>
        <v>0</v>
      </c>
      <c r="U62" s="443">
        <f t="shared" si="18"/>
        <v>0</v>
      </c>
      <c r="V62" s="443">
        <f t="shared" si="18"/>
        <v>0</v>
      </c>
      <c r="W62" s="443">
        <f t="shared" si="18"/>
        <v>0</v>
      </c>
      <c r="X62" s="443">
        <f t="shared" si="18"/>
        <v>0</v>
      </c>
      <c r="Y62" s="443">
        <f t="shared" si="18"/>
        <v>0</v>
      </c>
      <c r="Z62" s="443">
        <f t="shared" si="18"/>
        <v>0</v>
      </c>
      <c r="AA62" s="443">
        <f t="shared" si="18"/>
        <v>0</v>
      </c>
      <c r="AB62" s="443">
        <f t="shared" si="18"/>
        <v>0</v>
      </c>
      <c r="AC62" s="382">
        <f t="shared" si="10"/>
        <v>0</v>
      </c>
      <c r="AD62" s="382"/>
      <c r="AE62" s="73"/>
      <c r="AG62" s="47">
        <f t="shared" si="14"/>
        <v>0</v>
      </c>
      <c r="AH62" s="47">
        <f t="shared" si="15"/>
        <v>0</v>
      </c>
      <c r="AI62" s="47">
        <f t="shared" si="16"/>
        <v>0</v>
      </c>
      <c r="AJ62" s="47">
        <f t="shared" si="17"/>
        <v>0</v>
      </c>
      <c r="AK62"/>
      <c r="AL62"/>
      <c r="AM62"/>
      <c r="AN62"/>
      <c r="AO62"/>
      <c r="AP62"/>
      <c r="AQ62"/>
      <c r="AR62"/>
      <c r="AS62"/>
      <c r="AT62"/>
      <c r="AU62"/>
    </row>
    <row r="63" spans="1:47" x14ac:dyDescent="0.25">
      <c r="A63" t="str">
        <f t="shared" si="7"/>
        <v>GRANTS</v>
      </c>
      <c r="B63" s="71">
        <v>44696</v>
      </c>
      <c r="C63" s="70">
        <f>Schools!A57</f>
        <v>3023515</v>
      </c>
      <c r="D63" t="str">
        <f>VLOOKUP(C63,Schools!A:B,2,0)</f>
        <v>Independent Jewish Day School</v>
      </c>
      <c r="E63" t="str">
        <f>VLOOKUP(C63,Schools!$A:$Z,3,0)</f>
        <v>A</v>
      </c>
      <c r="F63" s="72">
        <v>0</v>
      </c>
      <c r="G63" s="70" t="s">
        <v>4667</v>
      </c>
      <c r="H63" s="70" t="s">
        <v>4668</v>
      </c>
      <c r="I63" t="str">
        <f t="shared" si="11"/>
        <v>None/516500</v>
      </c>
      <c r="J63">
        <f>VLOOKUP(C63,Schools!$A:$Z,9,0)</f>
        <v>143982</v>
      </c>
      <c r="K63" s="70" t="s">
        <v>4666</v>
      </c>
      <c r="L63" s="70" t="s">
        <v>282</v>
      </c>
      <c r="M63" s="70" t="s">
        <v>1336</v>
      </c>
      <c r="N63" t="str">
        <f>VLOOKUP(C63,Schools!A:D,4,0)</f>
        <v>Primary</v>
      </c>
      <c r="O63" s="70" t="str">
        <f t="shared" si="8"/>
        <v>None</v>
      </c>
      <c r="P63">
        <f t="shared" si="12"/>
        <v>516500</v>
      </c>
      <c r="Q63" s="443">
        <f t="shared" si="18"/>
        <v>0</v>
      </c>
      <c r="R63" s="443">
        <f t="shared" si="18"/>
        <v>0</v>
      </c>
      <c r="S63" s="443">
        <f t="shared" si="18"/>
        <v>0</v>
      </c>
      <c r="T63" s="443">
        <f t="shared" si="18"/>
        <v>0</v>
      </c>
      <c r="U63" s="443">
        <f t="shared" si="18"/>
        <v>0</v>
      </c>
      <c r="V63" s="443">
        <f t="shared" si="18"/>
        <v>0</v>
      </c>
      <c r="W63" s="443">
        <f t="shared" si="18"/>
        <v>0</v>
      </c>
      <c r="X63" s="443">
        <f t="shared" si="18"/>
        <v>0</v>
      </c>
      <c r="Y63" s="443">
        <f t="shared" si="18"/>
        <v>0</v>
      </c>
      <c r="Z63" s="443">
        <f t="shared" si="18"/>
        <v>0</v>
      </c>
      <c r="AA63" s="443">
        <f t="shared" si="18"/>
        <v>0</v>
      </c>
      <c r="AB63" s="443">
        <f t="shared" si="18"/>
        <v>0</v>
      </c>
      <c r="AC63" s="382">
        <f t="shared" si="10"/>
        <v>0</v>
      </c>
      <c r="AD63" s="382"/>
      <c r="AE63" s="73"/>
      <c r="AG63" s="47">
        <f t="shared" si="14"/>
        <v>0</v>
      </c>
      <c r="AH63" s="47">
        <f t="shared" si="15"/>
        <v>0</v>
      </c>
      <c r="AI63" s="47">
        <f t="shared" si="16"/>
        <v>0</v>
      </c>
      <c r="AJ63" s="47">
        <f t="shared" si="17"/>
        <v>0</v>
      </c>
      <c r="AK63"/>
      <c r="AL63"/>
      <c r="AM63"/>
      <c r="AN63"/>
      <c r="AO63"/>
      <c r="AP63"/>
      <c r="AQ63"/>
      <c r="AR63"/>
      <c r="AS63"/>
      <c r="AT63"/>
      <c r="AU63"/>
    </row>
    <row r="64" spans="1:47" x14ac:dyDescent="0.25">
      <c r="A64" t="str">
        <f t="shared" si="7"/>
        <v>GRANTS</v>
      </c>
      <c r="B64" s="71">
        <v>44696</v>
      </c>
      <c r="C64" s="70">
        <f>Schools!A58</f>
        <v>3022036</v>
      </c>
      <c r="D64" t="str">
        <f>VLOOKUP(C64,Schools!A:B,2,0)</f>
        <v>Livingstone School</v>
      </c>
      <c r="E64" t="str">
        <f>VLOOKUP(C64,Schools!$A:$Z,3,0)</f>
        <v>M</v>
      </c>
      <c r="F64" s="72">
        <v>7533</v>
      </c>
      <c r="G64" s="70" t="s">
        <v>4667</v>
      </c>
      <c r="H64" s="70" t="s">
        <v>4668</v>
      </c>
      <c r="I64" t="str">
        <f t="shared" si="11"/>
        <v>10166/543965</v>
      </c>
      <c r="J64">
        <f>VLOOKUP(C64,Schools!$A:$Z,9,0)</f>
        <v>400046</v>
      </c>
      <c r="K64" s="70" t="s">
        <v>4666</v>
      </c>
      <c r="L64" s="70" t="s">
        <v>282</v>
      </c>
      <c r="M64" s="70" t="s">
        <v>1336</v>
      </c>
      <c r="N64" t="str">
        <f>VLOOKUP(C64,Schools!A:D,4,0)</f>
        <v>Primary</v>
      </c>
      <c r="O64" s="70">
        <f t="shared" si="8"/>
        <v>10166</v>
      </c>
      <c r="P64">
        <f t="shared" si="12"/>
        <v>543965</v>
      </c>
      <c r="Q64" s="443">
        <f t="shared" si="18"/>
        <v>0</v>
      </c>
      <c r="R64" s="443">
        <f t="shared" si="18"/>
        <v>7533</v>
      </c>
      <c r="S64" s="443">
        <f t="shared" si="18"/>
        <v>0</v>
      </c>
      <c r="T64" s="443">
        <f t="shared" si="18"/>
        <v>0</v>
      </c>
      <c r="U64" s="443">
        <f t="shared" si="18"/>
        <v>0</v>
      </c>
      <c r="V64" s="443">
        <f t="shared" si="18"/>
        <v>0</v>
      </c>
      <c r="W64" s="443">
        <f t="shared" si="18"/>
        <v>0</v>
      </c>
      <c r="X64" s="443">
        <f t="shared" si="18"/>
        <v>0</v>
      </c>
      <c r="Y64" s="443">
        <f t="shared" si="18"/>
        <v>0</v>
      </c>
      <c r="Z64" s="443">
        <f t="shared" si="18"/>
        <v>0</v>
      </c>
      <c r="AA64" s="443">
        <f t="shared" si="18"/>
        <v>0</v>
      </c>
      <c r="AB64" s="443">
        <f t="shared" si="18"/>
        <v>0</v>
      </c>
      <c r="AC64" s="382">
        <f t="shared" si="10"/>
        <v>7533</v>
      </c>
      <c r="AD64" s="382"/>
      <c r="AE64" s="73"/>
      <c r="AG64" s="47">
        <f t="shared" si="14"/>
        <v>7533</v>
      </c>
      <c r="AH64" s="47">
        <f t="shared" si="15"/>
        <v>7533</v>
      </c>
      <c r="AI64" s="47">
        <f t="shared" si="16"/>
        <v>7533</v>
      </c>
      <c r="AJ64" s="47">
        <f t="shared" si="17"/>
        <v>7533</v>
      </c>
      <c r="AK64"/>
      <c r="AL64"/>
      <c r="AM64"/>
      <c r="AN64"/>
      <c r="AO64"/>
      <c r="AP64"/>
      <c r="AQ64"/>
      <c r="AR64"/>
      <c r="AS64"/>
      <c r="AT64"/>
      <c r="AU64"/>
    </row>
    <row r="65" spans="1:47" x14ac:dyDescent="0.25">
      <c r="A65" t="str">
        <f t="shared" si="7"/>
        <v>GRANTS</v>
      </c>
      <c r="B65" s="71">
        <v>44696</v>
      </c>
      <c r="C65" s="70">
        <f>Schools!A59</f>
        <v>3022037</v>
      </c>
      <c r="D65" t="str">
        <f>VLOOKUP(C65,Schools!A:B,2,0)</f>
        <v>Manorside Primary School</v>
      </c>
      <c r="E65" t="str">
        <f>VLOOKUP(C65,Schools!$A:$Z,3,0)</f>
        <v>M</v>
      </c>
      <c r="F65" s="72">
        <v>7658</v>
      </c>
      <c r="G65" s="70" t="s">
        <v>4667</v>
      </c>
      <c r="H65" s="70" t="s">
        <v>4668</v>
      </c>
      <c r="I65" t="str">
        <f t="shared" si="11"/>
        <v>10166/543965</v>
      </c>
      <c r="J65">
        <f>VLOOKUP(C65,Schools!$A:$Z,9,0)</f>
        <v>400030</v>
      </c>
      <c r="K65" s="70" t="s">
        <v>4666</v>
      </c>
      <c r="L65" s="70" t="s">
        <v>282</v>
      </c>
      <c r="M65" s="70" t="s">
        <v>1336</v>
      </c>
      <c r="N65" t="str">
        <f>VLOOKUP(C65,Schools!A:D,4,0)</f>
        <v>Primary</v>
      </c>
      <c r="O65" s="70">
        <f t="shared" si="8"/>
        <v>10166</v>
      </c>
      <c r="P65">
        <f t="shared" si="12"/>
        <v>543965</v>
      </c>
      <c r="Q65" s="443">
        <f t="shared" si="18"/>
        <v>0</v>
      </c>
      <c r="R65" s="443">
        <f t="shared" si="18"/>
        <v>7658</v>
      </c>
      <c r="S65" s="443">
        <f t="shared" si="18"/>
        <v>0</v>
      </c>
      <c r="T65" s="443">
        <f t="shared" si="18"/>
        <v>0</v>
      </c>
      <c r="U65" s="443">
        <f t="shared" si="18"/>
        <v>0</v>
      </c>
      <c r="V65" s="443">
        <f t="shared" si="18"/>
        <v>0</v>
      </c>
      <c r="W65" s="443">
        <f t="shared" si="18"/>
        <v>0</v>
      </c>
      <c r="X65" s="443">
        <f t="shared" si="18"/>
        <v>0</v>
      </c>
      <c r="Y65" s="443">
        <f t="shared" si="18"/>
        <v>0</v>
      </c>
      <c r="Z65" s="443">
        <f t="shared" si="18"/>
        <v>0</v>
      </c>
      <c r="AA65" s="443">
        <f t="shared" si="18"/>
        <v>0</v>
      </c>
      <c r="AB65" s="443">
        <f t="shared" si="18"/>
        <v>0</v>
      </c>
      <c r="AC65" s="382">
        <f t="shared" si="10"/>
        <v>7658</v>
      </c>
      <c r="AD65" s="382"/>
      <c r="AE65" s="73"/>
      <c r="AG65" s="47">
        <f t="shared" si="14"/>
        <v>7658</v>
      </c>
      <c r="AH65" s="47">
        <f t="shared" si="15"/>
        <v>7658</v>
      </c>
      <c r="AI65" s="47">
        <f t="shared" si="16"/>
        <v>7658</v>
      </c>
      <c r="AJ65" s="47">
        <f t="shared" si="17"/>
        <v>7658</v>
      </c>
      <c r="AK65"/>
      <c r="AL65"/>
      <c r="AM65"/>
      <c r="AN65"/>
      <c r="AO65"/>
      <c r="AP65"/>
      <c r="AQ65"/>
      <c r="AR65"/>
      <c r="AS65"/>
      <c r="AT65"/>
      <c r="AU65"/>
    </row>
    <row r="66" spans="1:47" x14ac:dyDescent="0.25">
      <c r="A66" t="str">
        <f t="shared" si="7"/>
        <v>GRANTS</v>
      </c>
      <c r="B66" s="71">
        <v>44696</v>
      </c>
      <c r="C66" s="70">
        <f>Schools!A60</f>
        <v>3023523</v>
      </c>
      <c r="D66" t="str">
        <f>VLOOKUP(C66,Schools!A:B,2,0)</f>
        <v>Martin Primary School</v>
      </c>
      <c r="E66" t="str">
        <f>VLOOKUP(C66,Schools!$A:$Z,3,0)</f>
        <v>M</v>
      </c>
      <c r="F66" s="72">
        <v>8875</v>
      </c>
      <c r="G66" s="70" t="s">
        <v>4667</v>
      </c>
      <c r="H66" s="70" t="s">
        <v>4668</v>
      </c>
      <c r="I66" t="str">
        <f t="shared" si="11"/>
        <v>10166/543965</v>
      </c>
      <c r="J66">
        <f>VLOOKUP(C66,Schools!$A:$Z,9,0)</f>
        <v>400130</v>
      </c>
      <c r="K66" s="70" t="s">
        <v>4666</v>
      </c>
      <c r="L66" s="70" t="s">
        <v>282</v>
      </c>
      <c r="M66" s="70" t="s">
        <v>1336</v>
      </c>
      <c r="N66" t="str">
        <f>VLOOKUP(C66,Schools!A:D,4,0)</f>
        <v>Primary</v>
      </c>
      <c r="O66" s="70">
        <f t="shared" si="8"/>
        <v>10166</v>
      </c>
      <c r="P66">
        <f t="shared" si="12"/>
        <v>543965</v>
      </c>
      <c r="Q66" s="443">
        <f t="shared" si="18"/>
        <v>0</v>
      </c>
      <c r="R66" s="443">
        <f t="shared" si="18"/>
        <v>8875</v>
      </c>
      <c r="S66" s="443">
        <f t="shared" si="18"/>
        <v>0</v>
      </c>
      <c r="T66" s="443">
        <f t="shared" si="18"/>
        <v>0</v>
      </c>
      <c r="U66" s="443">
        <f t="shared" si="18"/>
        <v>0</v>
      </c>
      <c r="V66" s="443">
        <f t="shared" si="18"/>
        <v>0</v>
      </c>
      <c r="W66" s="443">
        <f t="shared" si="18"/>
        <v>0</v>
      </c>
      <c r="X66" s="443">
        <f t="shared" si="18"/>
        <v>0</v>
      </c>
      <c r="Y66" s="443">
        <f t="shared" si="18"/>
        <v>0</v>
      </c>
      <c r="Z66" s="443">
        <f t="shared" si="18"/>
        <v>0</v>
      </c>
      <c r="AA66" s="443">
        <f t="shared" si="18"/>
        <v>0</v>
      </c>
      <c r="AB66" s="443">
        <f t="shared" si="18"/>
        <v>0</v>
      </c>
      <c r="AC66" s="382">
        <f t="shared" si="10"/>
        <v>8875</v>
      </c>
      <c r="AD66" s="382"/>
      <c r="AE66" s="73"/>
      <c r="AG66" s="47">
        <f t="shared" si="14"/>
        <v>8875</v>
      </c>
      <c r="AH66" s="47">
        <f t="shared" si="15"/>
        <v>8875</v>
      </c>
      <c r="AI66" s="47">
        <f t="shared" si="16"/>
        <v>8875</v>
      </c>
      <c r="AJ66" s="47">
        <f t="shared" si="17"/>
        <v>8875</v>
      </c>
      <c r="AK66"/>
      <c r="AL66"/>
      <c r="AM66"/>
      <c r="AN66"/>
      <c r="AO66"/>
      <c r="AP66"/>
      <c r="AQ66"/>
      <c r="AR66"/>
      <c r="AS66"/>
      <c r="AT66"/>
      <c r="AU66"/>
    </row>
    <row r="67" spans="1:47" x14ac:dyDescent="0.25">
      <c r="A67" t="str">
        <f t="shared" si="7"/>
        <v>GRANTS</v>
      </c>
      <c r="B67" s="71">
        <v>44696</v>
      </c>
      <c r="C67" s="70">
        <f>Schools!A61</f>
        <v>3025948</v>
      </c>
      <c r="D67" t="str">
        <f>VLOOKUP(C67,Schools!A:B,2,0)</f>
        <v>Mathilda Marks-Kennedy School</v>
      </c>
      <c r="E67" t="str">
        <f>VLOOKUP(C67,Schools!$A:$Z,3,0)</f>
        <v>M</v>
      </c>
      <c r="F67" s="72">
        <v>7408</v>
      </c>
      <c r="G67" s="70" t="s">
        <v>4667</v>
      </c>
      <c r="H67" s="70" t="s">
        <v>4668</v>
      </c>
      <c r="I67" t="str">
        <f t="shared" si="11"/>
        <v>10166/543965</v>
      </c>
      <c r="J67">
        <f>VLOOKUP(C67,Schools!$A:$Z,9,0)</f>
        <v>400112</v>
      </c>
      <c r="K67" s="70" t="s">
        <v>4666</v>
      </c>
      <c r="L67" s="70" t="s">
        <v>282</v>
      </c>
      <c r="M67" s="70" t="s">
        <v>1336</v>
      </c>
      <c r="N67" t="str">
        <f>VLOOKUP(C67,Schools!A:D,4,0)</f>
        <v>Primary</v>
      </c>
      <c r="O67" s="70">
        <f t="shared" si="8"/>
        <v>10166</v>
      </c>
      <c r="P67">
        <f t="shared" si="12"/>
        <v>543965</v>
      </c>
      <c r="Q67" s="443">
        <f t="shared" si="18"/>
        <v>0</v>
      </c>
      <c r="R67" s="443">
        <f t="shared" si="18"/>
        <v>7408</v>
      </c>
      <c r="S67" s="443">
        <f t="shared" si="18"/>
        <v>0</v>
      </c>
      <c r="T67" s="443">
        <f t="shared" si="18"/>
        <v>0</v>
      </c>
      <c r="U67" s="443">
        <f t="shared" si="18"/>
        <v>0</v>
      </c>
      <c r="V67" s="443">
        <f t="shared" si="18"/>
        <v>0</v>
      </c>
      <c r="W67" s="443">
        <f t="shared" si="18"/>
        <v>0</v>
      </c>
      <c r="X67" s="443">
        <f t="shared" si="18"/>
        <v>0</v>
      </c>
      <c r="Y67" s="443">
        <f t="shared" si="18"/>
        <v>0</v>
      </c>
      <c r="Z67" s="443">
        <f t="shared" si="18"/>
        <v>0</v>
      </c>
      <c r="AA67" s="443">
        <f t="shared" si="18"/>
        <v>0</v>
      </c>
      <c r="AB67" s="443">
        <f t="shared" si="18"/>
        <v>0</v>
      </c>
      <c r="AC67" s="382">
        <f t="shared" si="10"/>
        <v>7408</v>
      </c>
      <c r="AD67" s="382"/>
      <c r="AE67" s="73"/>
      <c r="AG67" s="47">
        <f t="shared" si="14"/>
        <v>7408</v>
      </c>
      <c r="AH67" s="47">
        <f t="shared" si="15"/>
        <v>7408</v>
      </c>
      <c r="AI67" s="47">
        <f t="shared" si="16"/>
        <v>7408</v>
      </c>
      <c r="AJ67" s="47">
        <f t="shared" si="17"/>
        <v>7408</v>
      </c>
      <c r="AK67"/>
      <c r="AL67"/>
      <c r="AM67"/>
      <c r="AN67"/>
      <c r="AO67"/>
      <c r="AP67"/>
      <c r="AQ67"/>
      <c r="AR67"/>
      <c r="AS67"/>
      <c r="AT67"/>
      <c r="AU67"/>
    </row>
    <row r="68" spans="1:47" x14ac:dyDescent="0.25">
      <c r="A68" t="str">
        <f t="shared" si="7"/>
        <v>GRANTS</v>
      </c>
      <c r="B68" s="71">
        <v>44696</v>
      </c>
      <c r="C68" s="70">
        <f>Schools!A62</f>
        <v>3025949</v>
      </c>
      <c r="D68" t="str">
        <f>VLOOKUP(C68,Schools!A:B,2,0)</f>
        <v>Menorah Foundation School</v>
      </c>
      <c r="E68" t="str">
        <f>VLOOKUP(C68,Schools!$A:$Z,3,0)</f>
        <v>M</v>
      </c>
      <c r="F68" s="72">
        <v>8008</v>
      </c>
      <c r="G68" s="70" t="s">
        <v>4667</v>
      </c>
      <c r="H68" s="70" t="s">
        <v>4668</v>
      </c>
      <c r="I68" t="str">
        <f t="shared" si="11"/>
        <v>10166/543965</v>
      </c>
      <c r="J68">
        <f>VLOOKUP(C68,Schools!$A:$Z,9,0)</f>
        <v>400110</v>
      </c>
      <c r="K68" s="70" t="s">
        <v>4666</v>
      </c>
      <c r="L68" s="70" t="s">
        <v>282</v>
      </c>
      <c r="M68" s="70" t="s">
        <v>1336</v>
      </c>
      <c r="N68" t="str">
        <f>VLOOKUP(C68,Schools!A:D,4,0)</f>
        <v>Primary</v>
      </c>
      <c r="O68" s="70">
        <f t="shared" si="8"/>
        <v>10166</v>
      </c>
      <c r="P68">
        <f t="shared" si="12"/>
        <v>543965</v>
      </c>
      <c r="Q68" s="443">
        <f t="shared" si="18"/>
        <v>0</v>
      </c>
      <c r="R68" s="443">
        <f t="shared" si="18"/>
        <v>8008</v>
      </c>
      <c r="S68" s="443">
        <f t="shared" si="18"/>
        <v>0</v>
      </c>
      <c r="T68" s="443">
        <f t="shared" si="18"/>
        <v>0</v>
      </c>
      <c r="U68" s="443">
        <f t="shared" si="18"/>
        <v>0</v>
      </c>
      <c r="V68" s="443">
        <f t="shared" si="18"/>
        <v>0</v>
      </c>
      <c r="W68" s="443">
        <f t="shared" si="18"/>
        <v>0</v>
      </c>
      <c r="X68" s="443">
        <f t="shared" si="18"/>
        <v>0</v>
      </c>
      <c r="Y68" s="443">
        <f t="shared" si="18"/>
        <v>0</v>
      </c>
      <c r="Z68" s="443">
        <f t="shared" si="18"/>
        <v>0</v>
      </c>
      <c r="AA68" s="443">
        <f t="shared" si="18"/>
        <v>0</v>
      </c>
      <c r="AB68" s="443">
        <f t="shared" si="18"/>
        <v>0</v>
      </c>
      <c r="AC68" s="382">
        <f t="shared" si="10"/>
        <v>8008</v>
      </c>
      <c r="AD68" s="382"/>
      <c r="AE68" s="73"/>
      <c r="AG68" s="47">
        <f t="shared" si="14"/>
        <v>8008</v>
      </c>
      <c r="AH68" s="47">
        <f t="shared" si="15"/>
        <v>8008</v>
      </c>
      <c r="AI68" s="47">
        <f t="shared" si="16"/>
        <v>8008</v>
      </c>
      <c r="AJ68" s="47">
        <f t="shared" si="17"/>
        <v>8008</v>
      </c>
      <c r="AK68"/>
      <c r="AL68"/>
      <c r="AM68"/>
      <c r="AN68"/>
      <c r="AO68"/>
      <c r="AP68"/>
      <c r="AQ68"/>
      <c r="AR68"/>
      <c r="AS68"/>
      <c r="AT68"/>
      <c r="AU68"/>
    </row>
    <row r="69" spans="1:47" x14ac:dyDescent="0.25">
      <c r="A69" t="str">
        <f t="shared" si="7"/>
        <v>GRANTS</v>
      </c>
      <c r="B69" s="71">
        <v>44696</v>
      </c>
      <c r="C69" s="70">
        <f>Schools!A63</f>
        <v>3023513</v>
      </c>
      <c r="D69" t="str">
        <f>VLOOKUP(C69,Schools!A:B,2,0)</f>
        <v>Menorah Primary School</v>
      </c>
      <c r="E69" t="str">
        <f>VLOOKUP(C69,Schools!$A:$Z,3,0)</f>
        <v>M</v>
      </c>
      <c r="F69" s="72">
        <v>8033</v>
      </c>
      <c r="G69" s="70" t="s">
        <v>4667</v>
      </c>
      <c r="H69" s="70" t="s">
        <v>4668</v>
      </c>
      <c r="I69" t="str">
        <f t="shared" si="11"/>
        <v>10166/543965</v>
      </c>
      <c r="J69">
        <f>VLOOKUP(C69,Schools!$A:$Z,9,0)</f>
        <v>400007</v>
      </c>
      <c r="K69" s="70" t="s">
        <v>4666</v>
      </c>
      <c r="L69" s="70" t="s">
        <v>282</v>
      </c>
      <c r="M69" s="70" t="s">
        <v>1336</v>
      </c>
      <c r="N69" t="str">
        <f>VLOOKUP(C69,Schools!A:D,4,0)</f>
        <v>Primary</v>
      </c>
      <c r="O69" s="70">
        <f t="shared" si="8"/>
        <v>10166</v>
      </c>
      <c r="P69">
        <f t="shared" si="12"/>
        <v>543965</v>
      </c>
      <c r="Q69" s="443">
        <f t="shared" si="18"/>
        <v>0</v>
      </c>
      <c r="R69" s="443">
        <f t="shared" si="18"/>
        <v>8033</v>
      </c>
      <c r="S69" s="443">
        <f t="shared" si="18"/>
        <v>0</v>
      </c>
      <c r="T69" s="443">
        <f t="shared" si="18"/>
        <v>0</v>
      </c>
      <c r="U69" s="443">
        <f t="shared" si="18"/>
        <v>0</v>
      </c>
      <c r="V69" s="443">
        <f t="shared" si="18"/>
        <v>0</v>
      </c>
      <c r="W69" s="443">
        <f t="shared" si="18"/>
        <v>0</v>
      </c>
      <c r="X69" s="443">
        <f t="shared" si="18"/>
        <v>0</v>
      </c>
      <c r="Y69" s="443">
        <f t="shared" si="18"/>
        <v>0</v>
      </c>
      <c r="Z69" s="443">
        <f t="shared" si="18"/>
        <v>0</v>
      </c>
      <c r="AA69" s="443">
        <f t="shared" si="18"/>
        <v>0</v>
      </c>
      <c r="AB69" s="443">
        <f t="shared" si="18"/>
        <v>0</v>
      </c>
      <c r="AC69" s="382">
        <f t="shared" si="10"/>
        <v>8033</v>
      </c>
      <c r="AD69" s="382"/>
      <c r="AE69" s="73"/>
      <c r="AG69" s="47">
        <f t="shared" si="14"/>
        <v>8033</v>
      </c>
      <c r="AH69" s="47">
        <f t="shared" si="15"/>
        <v>8033</v>
      </c>
      <c r="AI69" s="47">
        <f t="shared" si="16"/>
        <v>8033</v>
      </c>
      <c r="AJ69" s="47">
        <f t="shared" si="17"/>
        <v>8033</v>
      </c>
      <c r="AK69"/>
      <c r="AL69"/>
      <c r="AM69"/>
      <c r="AN69"/>
      <c r="AO69"/>
      <c r="AP69"/>
      <c r="AQ69"/>
      <c r="AR69"/>
      <c r="AS69"/>
      <c r="AT69"/>
      <c r="AU69"/>
    </row>
    <row r="70" spans="1:47" x14ac:dyDescent="0.25">
      <c r="A70" t="str">
        <f t="shared" si="7"/>
        <v>GRANTS</v>
      </c>
      <c r="B70" s="71">
        <v>44696</v>
      </c>
      <c r="C70" s="70">
        <f>Schools!A64</f>
        <v>3022048</v>
      </c>
      <c r="D70" t="str">
        <f>VLOOKUP(C70,Schools!A:B,2,0)</f>
        <v>Millbrook Park CE Primary School</v>
      </c>
      <c r="E70" t="str">
        <f>VLOOKUP(C70,Schools!$A:$Z,3,0)</f>
        <v>A</v>
      </c>
      <c r="F70" s="72">
        <v>0</v>
      </c>
      <c r="G70" s="70" t="s">
        <v>4667</v>
      </c>
      <c r="H70" s="70" t="s">
        <v>4668</v>
      </c>
      <c r="I70" t="str">
        <f t="shared" si="11"/>
        <v>None/516500</v>
      </c>
      <c r="J70">
        <f>VLOOKUP(C70,Schools!$A:$Z,9,0)</f>
        <v>155126</v>
      </c>
      <c r="K70" s="70" t="s">
        <v>4666</v>
      </c>
      <c r="L70" s="70" t="s">
        <v>282</v>
      </c>
      <c r="M70" s="70" t="s">
        <v>1336</v>
      </c>
      <c r="N70" t="str">
        <f>VLOOKUP(C70,Schools!A:D,4,0)</f>
        <v>Primary</v>
      </c>
      <c r="O70" s="70" t="str">
        <f t="shared" si="8"/>
        <v>None</v>
      </c>
      <c r="P70">
        <f t="shared" si="12"/>
        <v>516500</v>
      </c>
      <c r="Q70" s="443">
        <f t="shared" si="18"/>
        <v>0</v>
      </c>
      <c r="R70" s="443">
        <f t="shared" si="18"/>
        <v>0</v>
      </c>
      <c r="S70" s="443">
        <f t="shared" si="18"/>
        <v>0</v>
      </c>
      <c r="T70" s="443">
        <f t="shared" si="18"/>
        <v>0</v>
      </c>
      <c r="U70" s="443">
        <f t="shared" si="18"/>
        <v>0</v>
      </c>
      <c r="V70" s="443">
        <f t="shared" si="18"/>
        <v>0</v>
      </c>
      <c r="W70" s="443">
        <f t="shared" si="18"/>
        <v>0</v>
      </c>
      <c r="X70" s="443">
        <f t="shared" si="18"/>
        <v>0</v>
      </c>
      <c r="Y70" s="443">
        <f t="shared" si="18"/>
        <v>0</v>
      </c>
      <c r="Z70" s="443">
        <f t="shared" si="18"/>
        <v>0</v>
      </c>
      <c r="AA70" s="443">
        <f t="shared" si="18"/>
        <v>0</v>
      </c>
      <c r="AB70" s="443">
        <f t="shared" si="18"/>
        <v>0</v>
      </c>
      <c r="AC70" s="382">
        <f t="shared" si="10"/>
        <v>0</v>
      </c>
      <c r="AD70" s="382"/>
      <c r="AE70" s="73"/>
      <c r="AG70" s="47">
        <f t="shared" si="14"/>
        <v>0</v>
      </c>
      <c r="AH70" s="47">
        <f t="shared" si="15"/>
        <v>0</v>
      </c>
      <c r="AI70" s="47">
        <f t="shared" si="16"/>
        <v>0</v>
      </c>
      <c r="AJ70" s="47">
        <f t="shared" si="17"/>
        <v>0</v>
      </c>
      <c r="AK70"/>
      <c r="AL70"/>
      <c r="AM70"/>
      <c r="AN70"/>
      <c r="AO70"/>
      <c r="AP70"/>
      <c r="AQ70"/>
      <c r="AR70"/>
      <c r="AS70"/>
      <c r="AT70"/>
      <c r="AU70"/>
    </row>
    <row r="71" spans="1:47" x14ac:dyDescent="0.25">
      <c r="A71" s="146" t="str">
        <f t="shared" si="7"/>
        <v>GRANTS</v>
      </c>
      <c r="B71" s="71">
        <v>44696</v>
      </c>
      <c r="C71" s="70">
        <f>Schools!A65</f>
        <v>3023305</v>
      </c>
      <c r="D71" s="146" t="str">
        <f>VLOOKUP(C71,Schools!A:B,2,0)</f>
        <v>Monken Hadley C E Primary School</v>
      </c>
      <c r="E71" s="146" t="str">
        <f>VLOOKUP(C71,Schools!$A:$Z,3,0)</f>
        <v>M</v>
      </c>
      <c r="F71" s="204">
        <v>7204</v>
      </c>
      <c r="G71" s="70" t="s">
        <v>4667</v>
      </c>
      <c r="H71" s="70" t="s">
        <v>4668</v>
      </c>
      <c r="I71" s="146" t="str">
        <f t="shared" si="11"/>
        <v>10166/543965</v>
      </c>
      <c r="J71" s="146">
        <f>VLOOKUP(C71,Schools!$A:$Z,9,0)</f>
        <v>400086</v>
      </c>
      <c r="K71" s="70" t="s">
        <v>4666</v>
      </c>
      <c r="L71" s="70" t="s">
        <v>282</v>
      </c>
      <c r="M71" s="70" t="s">
        <v>1336</v>
      </c>
      <c r="N71" s="146" t="str">
        <f>VLOOKUP(C71,Schools!A:D,4,0)</f>
        <v>Primary</v>
      </c>
      <c r="O71" s="146">
        <f t="shared" si="8"/>
        <v>10166</v>
      </c>
      <c r="P71" s="146">
        <f t="shared" si="12"/>
        <v>543965</v>
      </c>
      <c r="Q71" s="443">
        <f t="shared" si="18"/>
        <v>0</v>
      </c>
      <c r="R71" s="443">
        <f t="shared" si="18"/>
        <v>7204</v>
      </c>
      <c r="S71" s="443">
        <f t="shared" si="18"/>
        <v>0</v>
      </c>
      <c r="T71" s="443">
        <f t="shared" si="18"/>
        <v>0</v>
      </c>
      <c r="U71" s="443">
        <f t="shared" si="18"/>
        <v>0</v>
      </c>
      <c r="V71" s="443">
        <f t="shared" si="18"/>
        <v>0</v>
      </c>
      <c r="W71" s="443">
        <f t="shared" si="18"/>
        <v>0</v>
      </c>
      <c r="X71" s="443">
        <f t="shared" si="18"/>
        <v>0</v>
      </c>
      <c r="Y71" s="443">
        <f t="shared" si="18"/>
        <v>0</v>
      </c>
      <c r="Z71" s="443">
        <f t="shared" si="18"/>
        <v>0</v>
      </c>
      <c r="AA71" s="443">
        <f t="shared" si="18"/>
        <v>0</v>
      </c>
      <c r="AB71" s="443">
        <f t="shared" si="18"/>
        <v>0</v>
      </c>
      <c r="AC71" s="382">
        <f t="shared" ref="AC71:AC102" si="19">SUBTOTAL(9,Q71:AB71)</f>
        <v>7204</v>
      </c>
      <c r="AD71" s="382">
        <f t="shared" ref="AD71:AD102" si="20">AC71-F71</f>
        <v>0</v>
      </c>
      <c r="AE71" s="205"/>
      <c r="AF71" s="146"/>
      <c r="AG71" s="47">
        <f t="shared" si="14"/>
        <v>7204</v>
      </c>
      <c r="AH71" s="47">
        <f t="shared" si="15"/>
        <v>7204</v>
      </c>
      <c r="AI71" s="47">
        <f t="shared" si="16"/>
        <v>7204</v>
      </c>
      <c r="AJ71" s="47">
        <f t="shared" si="17"/>
        <v>7204</v>
      </c>
      <c r="AK71"/>
      <c r="AL71"/>
      <c r="AM71"/>
      <c r="AN71"/>
      <c r="AO71"/>
      <c r="AP71"/>
      <c r="AQ71"/>
      <c r="AR71"/>
      <c r="AS71"/>
      <c r="AT71"/>
      <c r="AU71"/>
    </row>
    <row r="72" spans="1:47" x14ac:dyDescent="0.25">
      <c r="A72" t="str">
        <f t="shared" si="7"/>
        <v>GRANTS</v>
      </c>
      <c r="B72" s="71">
        <v>44696</v>
      </c>
      <c r="C72" s="70">
        <f>Schools!A66</f>
        <v>3022042</v>
      </c>
      <c r="D72" t="str">
        <f>VLOOKUP(C72,Schools!A:B,2,0)</f>
        <v>Monkfrith School</v>
      </c>
      <c r="E72" t="str">
        <f>VLOOKUP(C72,Schools!$A:$Z,3,0)</f>
        <v>M</v>
      </c>
      <c r="F72" s="204">
        <v>8175</v>
      </c>
      <c r="G72" s="70" t="s">
        <v>4667</v>
      </c>
      <c r="H72" s="70" t="s">
        <v>4668</v>
      </c>
      <c r="I72" t="str">
        <f t="shared" si="11"/>
        <v>10166/543965</v>
      </c>
      <c r="J72">
        <f>VLOOKUP(C72,Schools!$A:$Z,9,0)</f>
        <v>400048</v>
      </c>
      <c r="K72" s="70" t="s">
        <v>4666</v>
      </c>
      <c r="L72" s="70" t="s">
        <v>282</v>
      </c>
      <c r="M72" s="70" t="s">
        <v>1336</v>
      </c>
      <c r="N72" t="str">
        <f>VLOOKUP(C72,Schools!A:D,4,0)</f>
        <v>Primary</v>
      </c>
      <c r="O72" s="70">
        <f t="shared" si="8"/>
        <v>10166</v>
      </c>
      <c r="P72">
        <f t="shared" si="12"/>
        <v>543965</v>
      </c>
      <c r="Q72" s="443">
        <f t="shared" si="18"/>
        <v>0</v>
      </c>
      <c r="R72" s="443">
        <f t="shared" si="18"/>
        <v>8175</v>
      </c>
      <c r="S72" s="443">
        <f t="shared" si="18"/>
        <v>0</v>
      </c>
      <c r="T72" s="443">
        <f t="shared" si="18"/>
        <v>0</v>
      </c>
      <c r="U72" s="443">
        <f t="shared" si="18"/>
        <v>0</v>
      </c>
      <c r="V72" s="443">
        <f t="shared" si="18"/>
        <v>0</v>
      </c>
      <c r="W72" s="443">
        <f t="shared" si="18"/>
        <v>0</v>
      </c>
      <c r="X72" s="443">
        <f t="shared" si="18"/>
        <v>0</v>
      </c>
      <c r="Y72" s="443">
        <f t="shared" si="18"/>
        <v>0</v>
      </c>
      <c r="Z72" s="443">
        <f t="shared" si="18"/>
        <v>0</v>
      </c>
      <c r="AA72" s="443">
        <f t="shared" si="18"/>
        <v>0</v>
      </c>
      <c r="AB72" s="443">
        <f t="shared" si="18"/>
        <v>0</v>
      </c>
      <c r="AC72" s="382">
        <f t="shared" si="19"/>
        <v>8175</v>
      </c>
      <c r="AD72" s="382">
        <f t="shared" si="20"/>
        <v>0</v>
      </c>
      <c r="AE72" s="73"/>
      <c r="AG72" s="47">
        <f t="shared" si="14"/>
        <v>8175</v>
      </c>
      <c r="AH72" s="47">
        <f t="shared" si="15"/>
        <v>8175</v>
      </c>
      <c r="AI72" s="47">
        <f t="shared" si="16"/>
        <v>8175</v>
      </c>
      <c r="AJ72" s="47">
        <f t="shared" si="17"/>
        <v>8175</v>
      </c>
      <c r="AK72"/>
      <c r="AL72"/>
      <c r="AM72"/>
      <c r="AN72"/>
      <c r="AO72"/>
      <c r="AP72"/>
      <c r="AQ72"/>
      <c r="AR72"/>
      <c r="AS72"/>
      <c r="AT72"/>
      <c r="AU72"/>
    </row>
    <row r="73" spans="1:47" x14ac:dyDescent="0.25">
      <c r="A73" t="str">
        <f t="shared" si="7"/>
        <v>GRANTS</v>
      </c>
      <c r="B73" s="71">
        <v>44696</v>
      </c>
      <c r="C73" s="70">
        <f>Schools!A67</f>
        <v>3022044</v>
      </c>
      <c r="D73" t="str">
        <f>VLOOKUP(C73,Schools!A:B,2,0)</f>
        <v>Moss Hall Infant School</v>
      </c>
      <c r="E73" t="str">
        <f>VLOOKUP(C73,Schools!$A:$Z,3,0)</f>
        <v>M</v>
      </c>
      <c r="F73" s="204">
        <v>7617</v>
      </c>
      <c r="G73" s="70" t="s">
        <v>4667</v>
      </c>
      <c r="H73" s="70" t="s">
        <v>4668</v>
      </c>
      <c r="I73" t="str">
        <f t="shared" si="11"/>
        <v>10166/543965</v>
      </c>
      <c r="J73">
        <f>VLOOKUP(C73,Schools!$A:$Z,9,0)</f>
        <v>400087</v>
      </c>
      <c r="K73" s="70" t="s">
        <v>4666</v>
      </c>
      <c r="L73" s="70" t="s">
        <v>282</v>
      </c>
      <c r="M73" s="70" t="s">
        <v>1336</v>
      </c>
      <c r="N73" t="str">
        <f>VLOOKUP(C73,Schools!A:D,4,0)</f>
        <v>Primary</v>
      </c>
      <c r="O73" s="70">
        <f t="shared" si="8"/>
        <v>10166</v>
      </c>
      <c r="P73">
        <f t="shared" si="12"/>
        <v>543965</v>
      </c>
      <c r="Q73" s="443">
        <f t="shared" si="18"/>
        <v>0</v>
      </c>
      <c r="R73" s="443">
        <f t="shared" si="18"/>
        <v>7617</v>
      </c>
      <c r="S73" s="443">
        <f t="shared" si="18"/>
        <v>0</v>
      </c>
      <c r="T73" s="443">
        <f t="shared" si="18"/>
        <v>0</v>
      </c>
      <c r="U73" s="443">
        <f t="shared" si="18"/>
        <v>0</v>
      </c>
      <c r="V73" s="443">
        <f t="shared" si="18"/>
        <v>0</v>
      </c>
      <c r="W73" s="443">
        <f t="shared" si="18"/>
        <v>0</v>
      </c>
      <c r="X73" s="443">
        <f t="shared" si="18"/>
        <v>0</v>
      </c>
      <c r="Y73" s="443">
        <f t="shared" si="18"/>
        <v>0</v>
      </c>
      <c r="Z73" s="443">
        <f t="shared" si="18"/>
        <v>0</v>
      </c>
      <c r="AA73" s="443">
        <f t="shared" si="18"/>
        <v>0</v>
      </c>
      <c r="AB73" s="443">
        <f t="shared" si="18"/>
        <v>0</v>
      </c>
      <c r="AC73" s="382">
        <f t="shared" si="19"/>
        <v>7617</v>
      </c>
      <c r="AD73" s="382">
        <f t="shared" si="20"/>
        <v>0</v>
      </c>
      <c r="AE73" s="73"/>
      <c r="AG73" s="47">
        <f t="shared" si="14"/>
        <v>7617</v>
      </c>
      <c r="AH73" s="47">
        <f t="shared" si="15"/>
        <v>7617</v>
      </c>
      <c r="AI73" s="47">
        <f t="shared" si="16"/>
        <v>7617</v>
      </c>
      <c r="AJ73" s="47">
        <f t="shared" si="17"/>
        <v>7617</v>
      </c>
      <c r="AK73"/>
      <c r="AL73"/>
      <c r="AM73"/>
      <c r="AN73"/>
      <c r="AO73"/>
      <c r="AP73"/>
      <c r="AQ73"/>
      <c r="AR73"/>
      <c r="AS73"/>
      <c r="AT73"/>
      <c r="AU73"/>
    </row>
    <row r="74" spans="1:47" x14ac:dyDescent="0.25">
      <c r="A74" t="str">
        <f t="shared" si="7"/>
        <v>GRANTS</v>
      </c>
      <c r="B74" s="71">
        <v>44696</v>
      </c>
      <c r="C74" s="70">
        <f>Schools!A68</f>
        <v>3022043</v>
      </c>
      <c r="D74" t="str">
        <f>VLOOKUP(C74,Schools!A:B,2,0)</f>
        <v>Moss Hall Junior School</v>
      </c>
      <c r="E74" t="str">
        <f>VLOOKUP(C74,Schools!$A:$Z,3,0)</f>
        <v>M</v>
      </c>
      <c r="F74" s="204">
        <v>8504</v>
      </c>
      <c r="G74" s="70" t="s">
        <v>4667</v>
      </c>
      <c r="H74" s="70" t="s">
        <v>4668</v>
      </c>
      <c r="I74" t="str">
        <f t="shared" si="11"/>
        <v>10166/543965</v>
      </c>
      <c r="J74">
        <f>VLOOKUP(C74,Schools!$A:$Z,9,0)</f>
        <v>400088</v>
      </c>
      <c r="K74" s="70" t="s">
        <v>4666</v>
      </c>
      <c r="L74" s="70" t="s">
        <v>282</v>
      </c>
      <c r="M74" s="70" t="s">
        <v>1336</v>
      </c>
      <c r="N74" t="str">
        <f>VLOOKUP(C74,Schools!A:D,4,0)</f>
        <v>Primary</v>
      </c>
      <c r="O74" s="70">
        <f t="shared" si="8"/>
        <v>10166</v>
      </c>
      <c r="P74">
        <f t="shared" si="12"/>
        <v>543965</v>
      </c>
      <c r="Q74" s="443">
        <f t="shared" si="18"/>
        <v>0</v>
      </c>
      <c r="R74" s="443">
        <f t="shared" si="18"/>
        <v>8504</v>
      </c>
      <c r="S74" s="443">
        <f t="shared" si="18"/>
        <v>0</v>
      </c>
      <c r="T74" s="443">
        <f t="shared" ref="R74:AB97" si="21">SUMPRODUCT(--(MONTH($B74)=MONTH(T$17)),$F74)</f>
        <v>0</v>
      </c>
      <c r="U74" s="443">
        <f t="shared" si="21"/>
        <v>0</v>
      </c>
      <c r="V74" s="443">
        <f t="shared" si="21"/>
        <v>0</v>
      </c>
      <c r="W74" s="443">
        <f t="shared" si="21"/>
        <v>0</v>
      </c>
      <c r="X74" s="443">
        <f t="shared" si="21"/>
        <v>0</v>
      </c>
      <c r="Y74" s="443">
        <f t="shared" si="21"/>
        <v>0</v>
      </c>
      <c r="Z74" s="443">
        <f t="shared" si="21"/>
        <v>0</v>
      </c>
      <c r="AA74" s="443">
        <f t="shared" si="21"/>
        <v>0</v>
      </c>
      <c r="AB74" s="443">
        <f t="shared" si="21"/>
        <v>0</v>
      </c>
      <c r="AC74" s="382">
        <f t="shared" si="19"/>
        <v>8504</v>
      </c>
      <c r="AD74" s="382">
        <f t="shared" si="20"/>
        <v>0</v>
      </c>
      <c r="AE74" s="73"/>
      <c r="AG74" s="47">
        <f t="shared" si="14"/>
        <v>8504</v>
      </c>
      <c r="AH74" s="47">
        <f t="shared" si="15"/>
        <v>8504</v>
      </c>
      <c r="AI74" s="47">
        <f t="shared" si="16"/>
        <v>8504</v>
      </c>
      <c r="AJ74" s="47">
        <f t="shared" si="17"/>
        <v>8504</v>
      </c>
      <c r="AK74"/>
      <c r="AL74"/>
      <c r="AM74"/>
      <c r="AN74"/>
      <c r="AO74"/>
      <c r="AP74"/>
      <c r="AQ74"/>
      <c r="AR74"/>
      <c r="AS74"/>
      <c r="AT74"/>
      <c r="AU74"/>
    </row>
    <row r="75" spans="1:47" x14ac:dyDescent="0.25">
      <c r="A75" t="str">
        <f t="shared" si="7"/>
        <v>GRANTS</v>
      </c>
      <c r="B75" s="71">
        <v>44696</v>
      </c>
      <c r="C75" s="70">
        <f>Schools!A69</f>
        <v>3022053</v>
      </c>
      <c r="D75" t="str">
        <f>VLOOKUP(C75,Schools!A:B,2,0)</f>
        <v>Noam Primary School</v>
      </c>
      <c r="E75" t="str">
        <f>VLOOKUP(C75,Schools!$A:$Z,3,0)</f>
        <v>M</v>
      </c>
      <c r="F75" s="204">
        <v>7362</v>
      </c>
      <c r="G75" s="70" t="s">
        <v>4667</v>
      </c>
      <c r="H75" s="70" t="s">
        <v>4668</v>
      </c>
      <c r="I75" t="str">
        <f t="shared" si="11"/>
        <v>10166/543965</v>
      </c>
      <c r="J75">
        <f>VLOOKUP(C75,Schools!$A:$Z,9,0)</f>
        <v>158733</v>
      </c>
      <c r="K75" s="70" t="s">
        <v>4666</v>
      </c>
      <c r="L75" s="70" t="s">
        <v>282</v>
      </c>
      <c r="M75" s="70" t="s">
        <v>1336</v>
      </c>
      <c r="N75" t="str">
        <f>VLOOKUP(C75,Schools!A:D,4,0)</f>
        <v>Primary</v>
      </c>
      <c r="O75" s="70">
        <f t="shared" si="8"/>
        <v>10166</v>
      </c>
      <c r="P75">
        <f t="shared" si="12"/>
        <v>543965</v>
      </c>
      <c r="Q75" s="443">
        <f t="shared" ref="Q75:Q138" si="22">SUMPRODUCT(--(MONTH($B75)=MONTH(Q$17)),$F75)</f>
        <v>0</v>
      </c>
      <c r="R75" s="443">
        <f t="shared" si="21"/>
        <v>7362</v>
      </c>
      <c r="S75" s="443">
        <f t="shared" si="21"/>
        <v>0</v>
      </c>
      <c r="T75" s="443">
        <f t="shared" si="21"/>
        <v>0</v>
      </c>
      <c r="U75" s="443">
        <f t="shared" si="21"/>
        <v>0</v>
      </c>
      <c r="V75" s="443">
        <f t="shared" si="21"/>
        <v>0</v>
      </c>
      <c r="W75" s="443">
        <f t="shared" si="21"/>
        <v>0</v>
      </c>
      <c r="X75" s="443">
        <f t="shared" si="21"/>
        <v>0</v>
      </c>
      <c r="Y75" s="443">
        <f t="shared" si="21"/>
        <v>0</v>
      </c>
      <c r="Z75" s="443">
        <f t="shared" si="21"/>
        <v>0</v>
      </c>
      <c r="AA75" s="443">
        <f t="shared" si="21"/>
        <v>0</v>
      </c>
      <c r="AB75" s="443">
        <f t="shared" si="21"/>
        <v>0</v>
      </c>
      <c r="AC75" s="382">
        <f t="shared" si="19"/>
        <v>7362</v>
      </c>
      <c r="AD75" s="382">
        <f t="shared" si="20"/>
        <v>0</v>
      </c>
      <c r="AE75" s="73"/>
      <c r="AG75" s="47">
        <f t="shared" si="14"/>
        <v>7362</v>
      </c>
      <c r="AH75" s="47">
        <f t="shared" si="15"/>
        <v>7362</v>
      </c>
      <c r="AI75" s="47">
        <f t="shared" si="16"/>
        <v>7362</v>
      </c>
      <c r="AJ75" s="47">
        <f t="shared" si="17"/>
        <v>7362</v>
      </c>
      <c r="AK75"/>
      <c r="AL75"/>
      <c r="AM75"/>
      <c r="AN75"/>
      <c r="AO75"/>
      <c r="AP75"/>
      <c r="AQ75"/>
      <c r="AR75"/>
      <c r="AS75"/>
      <c r="AT75"/>
      <c r="AU75"/>
    </row>
    <row r="76" spans="1:47" x14ac:dyDescent="0.25">
      <c r="A76" t="str">
        <f t="shared" si="7"/>
        <v>GRANTS</v>
      </c>
      <c r="B76" s="71">
        <v>44696</v>
      </c>
      <c r="C76" s="70">
        <f>Schools!A70</f>
        <v>3022045</v>
      </c>
      <c r="D76" t="str">
        <f>VLOOKUP(C76,Schools!A:B,2,0)</f>
        <v>Northside School</v>
      </c>
      <c r="E76" t="str">
        <f>VLOOKUP(C76,Schools!$A:$Z,3,0)</f>
        <v>M</v>
      </c>
      <c r="F76" s="204">
        <v>7417</v>
      </c>
      <c r="G76" s="70" t="s">
        <v>4667</v>
      </c>
      <c r="H76" s="70" t="s">
        <v>4668</v>
      </c>
      <c r="I76" t="str">
        <f t="shared" si="11"/>
        <v>10166/543965</v>
      </c>
      <c r="J76">
        <f>VLOOKUP(C76,Schools!$A:$Z,9,0)</f>
        <v>400089</v>
      </c>
      <c r="K76" s="70" t="s">
        <v>4666</v>
      </c>
      <c r="L76" s="70" t="s">
        <v>282</v>
      </c>
      <c r="M76" s="70" t="s">
        <v>1336</v>
      </c>
      <c r="N76" t="str">
        <f>VLOOKUP(C76,Schools!A:D,4,0)</f>
        <v>Primary</v>
      </c>
      <c r="O76" s="70">
        <f t="shared" si="8"/>
        <v>10166</v>
      </c>
      <c r="P76">
        <f t="shared" si="12"/>
        <v>543965</v>
      </c>
      <c r="Q76" s="443">
        <f t="shared" si="22"/>
        <v>0</v>
      </c>
      <c r="R76" s="443">
        <f t="shared" si="21"/>
        <v>7417</v>
      </c>
      <c r="S76" s="443">
        <f t="shared" si="21"/>
        <v>0</v>
      </c>
      <c r="T76" s="443">
        <f t="shared" si="21"/>
        <v>0</v>
      </c>
      <c r="U76" s="443">
        <f t="shared" si="21"/>
        <v>0</v>
      </c>
      <c r="V76" s="443">
        <f t="shared" si="21"/>
        <v>0</v>
      </c>
      <c r="W76" s="443">
        <f t="shared" si="21"/>
        <v>0</v>
      </c>
      <c r="X76" s="443">
        <f t="shared" si="21"/>
        <v>0</v>
      </c>
      <c r="Y76" s="443">
        <f t="shared" si="21"/>
        <v>0</v>
      </c>
      <c r="Z76" s="443">
        <f t="shared" si="21"/>
        <v>0</v>
      </c>
      <c r="AA76" s="443">
        <f t="shared" si="21"/>
        <v>0</v>
      </c>
      <c r="AB76" s="443">
        <f t="shared" si="21"/>
        <v>0</v>
      </c>
      <c r="AC76" s="382">
        <f t="shared" si="19"/>
        <v>7417</v>
      </c>
      <c r="AD76" s="382">
        <f t="shared" si="20"/>
        <v>0</v>
      </c>
      <c r="AE76" s="73"/>
      <c r="AG76" s="47">
        <f t="shared" si="14"/>
        <v>7417</v>
      </c>
      <c r="AH76" s="47">
        <f t="shared" si="15"/>
        <v>7417</v>
      </c>
      <c r="AI76" s="47">
        <f t="shared" si="16"/>
        <v>7417</v>
      </c>
      <c r="AJ76" s="47">
        <f t="shared" si="17"/>
        <v>7417</v>
      </c>
      <c r="AK76"/>
      <c r="AL76"/>
      <c r="AM76"/>
      <c r="AN76"/>
      <c r="AO76"/>
      <c r="AP76"/>
      <c r="AQ76"/>
      <c r="AR76"/>
      <c r="AS76"/>
      <c r="AT76"/>
      <c r="AU76"/>
    </row>
    <row r="77" spans="1:47" x14ac:dyDescent="0.25">
      <c r="A77" t="str">
        <f t="shared" si="7"/>
        <v>GRANTS</v>
      </c>
      <c r="B77" s="71">
        <v>44696</v>
      </c>
      <c r="C77" s="70">
        <f>Schools!A71</f>
        <v>3022077</v>
      </c>
      <c r="D77" t="str">
        <f>VLOOKUP(C77,Schools!A:B,2,0)</f>
        <v>Orion Primary School</v>
      </c>
      <c r="E77" t="str">
        <f>VLOOKUP(C77,Schools!$A:$Z,3,0)</f>
        <v>M</v>
      </c>
      <c r="F77" s="204">
        <v>9787</v>
      </c>
      <c r="G77" s="70" t="s">
        <v>4667</v>
      </c>
      <c r="H77" s="70" t="s">
        <v>4668</v>
      </c>
      <c r="I77" t="str">
        <f t="shared" si="11"/>
        <v>10166/543965</v>
      </c>
      <c r="J77">
        <f>VLOOKUP(C77,Schools!$A:$Z,9,0)</f>
        <v>400113</v>
      </c>
      <c r="K77" s="70" t="s">
        <v>4666</v>
      </c>
      <c r="L77" s="70" t="s">
        <v>282</v>
      </c>
      <c r="M77" s="70" t="s">
        <v>1336</v>
      </c>
      <c r="N77" t="str">
        <f>VLOOKUP(C77,Schools!A:D,4,0)</f>
        <v>Primary</v>
      </c>
      <c r="O77" s="70">
        <f t="shared" si="8"/>
        <v>10166</v>
      </c>
      <c r="P77">
        <f t="shared" si="12"/>
        <v>543965</v>
      </c>
      <c r="Q77" s="443">
        <f t="shared" si="22"/>
        <v>0</v>
      </c>
      <c r="R77" s="443">
        <f t="shared" si="21"/>
        <v>9787</v>
      </c>
      <c r="S77" s="443">
        <f t="shared" si="21"/>
        <v>0</v>
      </c>
      <c r="T77" s="443">
        <f t="shared" si="21"/>
        <v>0</v>
      </c>
      <c r="U77" s="443">
        <f t="shared" si="21"/>
        <v>0</v>
      </c>
      <c r="V77" s="443">
        <f t="shared" si="21"/>
        <v>0</v>
      </c>
      <c r="W77" s="443">
        <f t="shared" si="21"/>
        <v>0</v>
      </c>
      <c r="X77" s="443">
        <f t="shared" si="21"/>
        <v>0</v>
      </c>
      <c r="Y77" s="443">
        <f t="shared" si="21"/>
        <v>0</v>
      </c>
      <c r="Z77" s="443">
        <f t="shared" si="21"/>
        <v>0</v>
      </c>
      <c r="AA77" s="443">
        <f t="shared" si="21"/>
        <v>0</v>
      </c>
      <c r="AB77" s="443">
        <f t="shared" si="21"/>
        <v>0</v>
      </c>
      <c r="AC77" s="382">
        <f t="shared" si="19"/>
        <v>9787</v>
      </c>
      <c r="AD77" s="382">
        <f t="shared" si="20"/>
        <v>0</v>
      </c>
      <c r="AE77" s="73"/>
      <c r="AG77" s="47">
        <f t="shared" si="14"/>
        <v>9787</v>
      </c>
      <c r="AH77" s="47">
        <f t="shared" si="15"/>
        <v>9787</v>
      </c>
      <c r="AI77" s="47">
        <f t="shared" si="16"/>
        <v>9787</v>
      </c>
      <c r="AJ77" s="47">
        <f t="shared" si="17"/>
        <v>9787</v>
      </c>
      <c r="AK77"/>
      <c r="AL77"/>
      <c r="AM77"/>
      <c r="AN77"/>
      <c r="AO77"/>
      <c r="AP77"/>
      <c r="AQ77"/>
      <c r="AR77"/>
      <c r="AS77"/>
      <c r="AT77"/>
      <c r="AU77"/>
    </row>
    <row r="78" spans="1:47" x14ac:dyDescent="0.25">
      <c r="A78" t="str">
        <f t="shared" si="7"/>
        <v>GRANTS</v>
      </c>
      <c r="B78" s="71">
        <v>44696</v>
      </c>
      <c r="C78" s="70">
        <f>Schools!A72</f>
        <v>3025201</v>
      </c>
      <c r="D78" t="str">
        <f>VLOOKUP(C78,Schools!A:B,2,0)</f>
        <v>Osidge Primary School</v>
      </c>
      <c r="E78" t="str">
        <f>VLOOKUP(C78,Schools!$A:$Z,3,0)</f>
        <v>M</v>
      </c>
      <c r="F78" s="204">
        <v>8083</v>
      </c>
      <c r="G78" s="70" t="s">
        <v>4667</v>
      </c>
      <c r="H78" s="70" t="s">
        <v>4668</v>
      </c>
      <c r="I78" t="str">
        <f t="shared" si="11"/>
        <v>10166/543965</v>
      </c>
      <c r="J78">
        <f>VLOOKUP(C78,Schools!$A:$Z,9,0)</f>
        <v>400021</v>
      </c>
      <c r="K78" s="70" t="s">
        <v>4666</v>
      </c>
      <c r="L78" s="70" t="s">
        <v>282</v>
      </c>
      <c r="M78" s="70" t="s">
        <v>1336</v>
      </c>
      <c r="N78" t="str">
        <f>VLOOKUP(C78,Schools!A:D,4,0)</f>
        <v>Primary</v>
      </c>
      <c r="O78" s="70">
        <f t="shared" si="8"/>
        <v>10166</v>
      </c>
      <c r="P78">
        <f t="shared" si="12"/>
        <v>543965</v>
      </c>
      <c r="Q78" s="443">
        <f t="shared" si="22"/>
        <v>0</v>
      </c>
      <c r="R78" s="443">
        <f t="shared" si="21"/>
        <v>8083</v>
      </c>
      <c r="S78" s="443">
        <f t="shared" si="21"/>
        <v>0</v>
      </c>
      <c r="T78" s="443">
        <f t="shared" si="21"/>
        <v>0</v>
      </c>
      <c r="U78" s="443">
        <f t="shared" si="21"/>
        <v>0</v>
      </c>
      <c r="V78" s="443">
        <f t="shared" si="21"/>
        <v>0</v>
      </c>
      <c r="W78" s="443">
        <f t="shared" si="21"/>
        <v>0</v>
      </c>
      <c r="X78" s="443">
        <f t="shared" si="21"/>
        <v>0</v>
      </c>
      <c r="Y78" s="443">
        <f t="shared" si="21"/>
        <v>0</v>
      </c>
      <c r="Z78" s="443">
        <f t="shared" si="21"/>
        <v>0</v>
      </c>
      <c r="AA78" s="443">
        <f t="shared" si="21"/>
        <v>0</v>
      </c>
      <c r="AB78" s="443">
        <f t="shared" si="21"/>
        <v>0</v>
      </c>
      <c r="AC78" s="382">
        <f t="shared" si="19"/>
        <v>8083</v>
      </c>
      <c r="AD78" s="382">
        <f t="shared" si="20"/>
        <v>0</v>
      </c>
      <c r="AE78" s="73"/>
      <c r="AG78" s="47">
        <f t="shared" si="14"/>
        <v>8083</v>
      </c>
      <c r="AH78" s="47">
        <f t="shared" si="15"/>
        <v>8083</v>
      </c>
      <c r="AI78" s="47">
        <f t="shared" si="16"/>
        <v>8083</v>
      </c>
      <c r="AJ78" s="47">
        <f t="shared" si="17"/>
        <v>8083</v>
      </c>
      <c r="AK78"/>
      <c r="AL78"/>
      <c r="AM78"/>
      <c r="AN78"/>
      <c r="AO78"/>
      <c r="AP78"/>
      <c r="AQ78"/>
      <c r="AR78"/>
      <c r="AS78"/>
      <c r="AT78"/>
      <c r="AU78"/>
    </row>
    <row r="79" spans="1:47" x14ac:dyDescent="0.25">
      <c r="A79" t="str">
        <f t="shared" si="7"/>
        <v>GRANTS</v>
      </c>
      <c r="B79" s="71">
        <v>44696</v>
      </c>
      <c r="C79" s="70">
        <f>Schools!A73</f>
        <v>3023501</v>
      </c>
      <c r="D79" t="str">
        <f>VLOOKUP(C79,Schools!A:B,2,0)</f>
        <v>Our Lady of Lourdes School</v>
      </c>
      <c r="E79" t="str">
        <f>VLOOKUP(C79,Schools!$A:$Z,3,0)</f>
        <v>M</v>
      </c>
      <c r="F79" s="204">
        <v>7387</v>
      </c>
      <c r="G79" s="70" t="s">
        <v>4667</v>
      </c>
      <c r="H79" s="70" t="s">
        <v>4668</v>
      </c>
      <c r="I79" t="str">
        <f t="shared" si="11"/>
        <v>10166/543965</v>
      </c>
      <c r="J79">
        <f>VLOOKUP(C79,Schools!$A:$Z,9,0)</f>
        <v>400003</v>
      </c>
      <c r="K79" s="70" t="s">
        <v>4666</v>
      </c>
      <c r="L79" s="70" t="s">
        <v>282</v>
      </c>
      <c r="M79" s="70" t="s">
        <v>1336</v>
      </c>
      <c r="N79" t="str">
        <f>VLOOKUP(C79,Schools!A:D,4,0)</f>
        <v>Primary</v>
      </c>
      <c r="O79" s="70">
        <f t="shared" si="8"/>
        <v>10166</v>
      </c>
      <c r="P79">
        <f t="shared" si="12"/>
        <v>543965</v>
      </c>
      <c r="Q79" s="443">
        <f t="shared" si="22"/>
        <v>0</v>
      </c>
      <c r="R79" s="443">
        <f t="shared" si="21"/>
        <v>7387</v>
      </c>
      <c r="S79" s="443">
        <f t="shared" si="21"/>
        <v>0</v>
      </c>
      <c r="T79" s="443">
        <f t="shared" si="21"/>
        <v>0</v>
      </c>
      <c r="U79" s="443">
        <f t="shared" si="21"/>
        <v>0</v>
      </c>
      <c r="V79" s="443">
        <f t="shared" si="21"/>
        <v>0</v>
      </c>
      <c r="W79" s="443">
        <f t="shared" si="21"/>
        <v>0</v>
      </c>
      <c r="X79" s="443">
        <f t="shared" si="21"/>
        <v>0</v>
      </c>
      <c r="Y79" s="443">
        <f t="shared" si="21"/>
        <v>0</v>
      </c>
      <c r="Z79" s="443">
        <f t="shared" si="21"/>
        <v>0</v>
      </c>
      <c r="AA79" s="443">
        <f t="shared" si="21"/>
        <v>0</v>
      </c>
      <c r="AB79" s="443">
        <f t="shared" si="21"/>
        <v>0</v>
      </c>
      <c r="AC79" s="382">
        <f t="shared" si="19"/>
        <v>7387</v>
      </c>
      <c r="AD79" s="382">
        <f t="shared" si="20"/>
        <v>0</v>
      </c>
      <c r="AE79" s="73"/>
      <c r="AG79" s="47">
        <f t="shared" si="14"/>
        <v>7387</v>
      </c>
      <c r="AH79" s="47">
        <f t="shared" si="15"/>
        <v>7387</v>
      </c>
      <c r="AI79" s="47">
        <f t="shared" si="16"/>
        <v>7387</v>
      </c>
      <c r="AJ79" s="47">
        <f t="shared" si="17"/>
        <v>7387</v>
      </c>
      <c r="AK79"/>
      <c r="AL79"/>
      <c r="AM79"/>
      <c r="AN79"/>
      <c r="AO79"/>
      <c r="AP79"/>
      <c r="AQ79"/>
      <c r="AR79"/>
      <c r="AS79"/>
      <c r="AT79"/>
      <c r="AU79"/>
    </row>
    <row r="80" spans="1:47" x14ac:dyDescent="0.25">
      <c r="A80" t="str">
        <f t="shared" si="7"/>
        <v>GRANTS</v>
      </c>
      <c r="B80" s="71">
        <v>44696</v>
      </c>
      <c r="C80" s="70">
        <f>Schools!A74</f>
        <v>3022078</v>
      </c>
      <c r="D80" t="str">
        <f>VLOOKUP(C80,Schools!A:B,2,0)</f>
        <v>Pardes House School</v>
      </c>
      <c r="E80" t="str">
        <f>VLOOKUP(C80,Schools!$A:$Z,3,0)</f>
        <v>M</v>
      </c>
      <c r="F80" s="204">
        <v>7908</v>
      </c>
      <c r="G80" s="70" t="s">
        <v>4667</v>
      </c>
      <c r="H80" s="70" t="s">
        <v>4668</v>
      </c>
      <c r="I80" t="str">
        <f t="shared" si="11"/>
        <v>10166/543965</v>
      </c>
      <c r="J80">
        <f>VLOOKUP(C80,Schools!$A:$Z,9,0)</f>
        <v>400014</v>
      </c>
      <c r="K80" s="70" t="s">
        <v>4666</v>
      </c>
      <c r="L80" s="70" t="s">
        <v>282</v>
      </c>
      <c r="M80" s="70" t="s">
        <v>1336</v>
      </c>
      <c r="N80" t="str">
        <f>VLOOKUP(C80,Schools!A:D,4,0)</f>
        <v>Primary</v>
      </c>
      <c r="O80" s="70">
        <f t="shared" si="8"/>
        <v>10166</v>
      </c>
      <c r="P80">
        <f t="shared" si="12"/>
        <v>543965</v>
      </c>
      <c r="Q80" s="443">
        <f t="shared" si="22"/>
        <v>0</v>
      </c>
      <c r="R80" s="443">
        <f t="shared" si="21"/>
        <v>7908</v>
      </c>
      <c r="S80" s="443">
        <f t="shared" si="21"/>
        <v>0</v>
      </c>
      <c r="T80" s="443">
        <f t="shared" si="21"/>
        <v>0</v>
      </c>
      <c r="U80" s="443">
        <f t="shared" si="21"/>
        <v>0</v>
      </c>
      <c r="V80" s="443">
        <f t="shared" si="21"/>
        <v>0</v>
      </c>
      <c r="W80" s="443">
        <f t="shared" si="21"/>
        <v>0</v>
      </c>
      <c r="X80" s="443">
        <f t="shared" si="21"/>
        <v>0</v>
      </c>
      <c r="Y80" s="443">
        <f t="shared" si="21"/>
        <v>0</v>
      </c>
      <c r="Z80" s="443">
        <f t="shared" si="21"/>
        <v>0</v>
      </c>
      <c r="AA80" s="443">
        <f t="shared" si="21"/>
        <v>0</v>
      </c>
      <c r="AB80" s="443">
        <f t="shared" si="21"/>
        <v>0</v>
      </c>
      <c r="AC80" s="382">
        <f t="shared" si="19"/>
        <v>7908</v>
      </c>
      <c r="AD80" s="382">
        <f t="shared" si="20"/>
        <v>0</v>
      </c>
      <c r="AE80" s="73"/>
      <c r="AG80" s="47">
        <f t="shared" si="14"/>
        <v>7908</v>
      </c>
      <c r="AH80" s="47">
        <f t="shared" si="15"/>
        <v>7908</v>
      </c>
      <c r="AI80" s="47">
        <f t="shared" si="16"/>
        <v>7908</v>
      </c>
      <c r="AJ80" s="47">
        <f t="shared" si="17"/>
        <v>7908</v>
      </c>
      <c r="AK80"/>
      <c r="AL80"/>
      <c r="AM80"/>
      <c r="AN80"/>
      <c r="AO80"/>
      <c r="AP80"/>
      <c r="AQ80"/>
      <c r="AR80"/>
      <c r="AS80"/>
      <c r="AT80"/>
      <c r="AU80"/>
    </row>
    <row r="81" spans="1:47" x14ac:dyDescent="0.25">
      <c r="A81" t="str">
        <f t="shared" ref="A81:A133" si="23">$B$3</f>
        <v>GRANTS</v>
      </c>
      <c r="B81" s="71">
        <v>44696</v>
      </c>
      <c r="C81" s="70">
        <f>Schools!A75</f>
        <v>3022038</v>
      </c>
      <c r="D81" t="str">
        <f>VLOOKUP(C81,Schools!A:B,2,0)</f>
        <v>Parkfield Primary School</v>
      </c>
      <c r="E81" t="str">
        <f>VLOOKUP(C81,Schools!$A:$Z,3,0)</f>
        <v>A</v>
      </c>
      <c r="F81" s="204">
        <v>0</v>
      </c>
      <c r="G81" s="70" t="s">
        <v>4667</v>
      </c>
      <c r="H81" s="70" t="s">
        <v>4668</v>
      </c>
      <c r="I81" t="str">
        <f t="shared" si="11"/>
        <v>None/516500</v>
      </c>
      <c r="J81">
        <f>VLOOKUP(C81,Schools!$A:$Z,9,0)</f>
        <v>152217</v>
      </c>
      <c r="K81" s="70" t="s">
        <v>4666</v>
      </c>
      <c r="L81" s="70" t="s">
        <v>282</v>
      </c>
      <c r="M81" s="70" t="s">
        <v>1336</v>
      </c>
      <c r="N81" t="str">
        <f>VLOOKUP(C81,Schools!A:D,4,0)</f>
        <v>Primary</v>
      </c>
      <c r="O81" s="70" t="str">
        <f t="shared" si="8"/>
        <v>None</v>
      </c>
      <c r="P81">
        <f t="shared" si="12"/>
        <v>516500</v>
      </c>
      <c r="Q81" s="443">
        <f t="shared" si="22"/>
        <v>0</v>
      </c>
      <c r="R81" s="443">
        <f t="shared" si="21"/>
        <v>0</v>
      </c>
      <c r="S81" s="443">
        <f t="shared" si="21"/>
        <v>0</v>
      </c>
      <c r="T81" s="443">
        <f t="shared" si="21"/>
        <v>0</v>
      </c>
      <c r="U81" s="443">
        <f t="shared" si="21"/>
        <v>0</v>
      </c>
      <c r="V81" s="443">
        <f t="shared" si="21"/>
        <v>0</v>
      </c>
      <c r="W81" s="443">
        <f t="shared" si="21"/>
        <v>0</v>
      </c>
      <c r="X81" s="443">
        <f t="shared" si="21"/>
        <v>0</v>
      </c>
      <c r="Y81" s="443">
        <f t="shared" si="21"/>
        <v>0</v>
      </c>
      <c r="Z81" s="443">
        <f t="shared" si="21"/>
        <v>0</v>
      </c>
      <c r="AA81" s="443">
        <f t="shared" si="21"/>
        <v>0</v>
      </c>
      <c r="AB81" s="443">
        <f t="shared" si="21"/>
        <v>0</v>
      </c>
      <c r="AC81" s="382">
        <f t="shared" si="19"/>
        <v>0</v>
      </c>
      <c r="AD81" s="382">
        <f t="shared" si="20"/>
        <v>0</v>
      </c>
      <c r="AE81" s="73"/>
      <c r="AG81" s="47">
        <f t="shared" si="14"/>
        <v>0</v>
      </c>
      <c r="AH81" s="47">
        <f t="shared" si="15"/>
        <v>0</v>
      </c>
      <c r="AI81" s="47">
        <f t="shared" si="16"/>
        <v>0</v>
      </c>
      <c r="AJ81" s="47">
        <f t="shared" si="17"/>
        <v>0</v>
      </c>
      <c r="AK81"/>
      <c r="AL81"/>
      <c r="AM81"/>
      <c r="AN81"/>
      <c r="AO81"/>
      <c r="AP81"/>
      <c r="AQ81"/>
      <c r="AR81"/>
      <c r="AS81"/>
      <c r="AT81"/>
      <c r="AU81"/>
    </row>
    <row r="82" spans="1:47" x14ac:dyDescent="0.25">
      <c r="A82" t="str">
        <f t="shared" si="23"/>
        <v>GRANTS</v>
      </c>
      <c r="B82" s="71">
        <v>44696</v>
      </c>
      <c r="C82" s="70">
        <f>Schools!A76</f>
        <v>3022071</v>
      </c>
      <c r="D82" t="str">
        <f>VLOOKUP(C82,Schools!A:B,2,0)</f>
        <v>Queenswell Infant and Nursery School</v>
      </c>
      <c r="E82" t="str">
        <f>VLOOKUP(C82,Schools!$A:$Z,3,0)</f>
        <v>M</v>
      </c>
      <c r="F82" s="204">
        <v>7154</v>
      </c>
      <c r="G82" s="70" t="s">
        <v>4667</v>
      </c>
      <c r="H82" s="70" t="s">
        <v>4668</v>
      </c>
      <c r="I82" t="str">
        <f t="shared" ref="I82:I134" si="24">O82&amp;"/"&amp;P82</f>
        <v>10166/543965</v>
      </c>
      <c r="J82">
        <f>VLOOKUP(C82,Schools!$A:$Z,9,0)</f>
        <v>400012</v>
      </c>
      <c r="K82" s="70" t="s">
        <v>4666</v>
      </c>
      <c r="L82" s="70" t="s">
        <v>282</v>
      </c>
      <c r="M82" s="70" t="s">
        <v>1336</v>
      </c>
      <c r="N82" t="str">
        <f>VLOOKUP(C82,Schools!A:D,4,0)</f>
        <v>Primary</v>
      </c>
      <c r="O82" s="70">
        <f t="shared" si="8"/>
        <v>10166</v>
      </c>
      <c r="P82">
        <f t="shared" ref="P82:P134" si="25">IF(E82="M",543965,516500)</f>
        <v>543965</v>
      </c>
      <c r="Q82" s="443">
        <f t="shared" si="22"/>
        <v>0</v>
      </c>
      <c r="R82" s="443">
        <f t="shared" si="21"/>
        <v>7154</v>
      </c>
      <c r="S82" s="443">
        <f t="shared" si="21"/>
        <v>0</v>
      </c>
      <c r="T82" s="443">
        <f t="shared" si="21"/>
        <v>0</v>
      </c>
      <c r="U82" s="443">
        <f t="shared" si="21"/>
        <v>0</v>
      </c>
      <c r="V82" s="443">
        <f t="shared" si="21"/>
        <v>0</v>
      </c>
      <c r="W82" s="443">
        <f t="shared" si="21"/>
        <v>0</v>
      </c>
      <c r="X82" s="443">
        <f t="shared" si="21"/>
        <v>0</v>
      </c>
      <c r="Y82" s="443">
        <f t="shared" si="21"/>
        <v>0</v>
      </c>
      <c r="Z82" s="443">
        <f t="shared" si="21"/>
        <v>0</v>
      </c>
      <c r="AA82" s="443">
        <f t="shared" si="21"/>
        <v>0</v>
      </c>
      <c r="AB82" s="443">
        <f t="shared" si="21"/>
        <v>0</v>
      </c>
      <c r="AC82" s="382">
        <f t="shared" si="19"/>
        <v>7154</v>
      </c>
      <c r="AD82" s="382">
        <f t="shared" si="20"/>
        <v>0</v>
      </c>
      <c r="AE82" s="73"/>
      <c r="AG82" s="47">
        <f t="shared" si="14"/>
        <v>7154</v>
      </c>
      <c r="AH82" s="47">
        <f t="shared" si="15"/>
        <v>7154</v>
      </c>
      <c r="AI82" s="47">
        <f t="shared" si="16"/>
        <v>7154</v>
      </c>
      <c r="AJ82" s="47">
        <f t="shared" si="17"/>
        <v>7154</v>
      </c>
      <c r="AK82"/>
      <c r="AL82"/>
      <c r="AM82"/>
      <c r="AN82"/>
      <c r="AO82"/>
      <c r="AP82"/>
      <c r="AQ82"/>
      <c r="AR82"/>
      <c r="AS82"/>
      <c r="AT82"/>
      <c r="AU82"/>
    </row>
    <row r="83" spans="1:47" x14ac:dyDescent="0.25">
      <c r="A83" t="str">
        <f t="shared" si="23"/>
        <v>GRANTS</v>
      </c>
      <c r="B83" s="71">
        <v>44696</v>
      </c>
      <c r="C83" s="70">
        <f>Schools!A77</f>
        <v>3022072</v>
      </c>
      <c r="D83" t="str">
        <f>VLOOKUP(C83,Schools!A:B,2,0)</f>
        <v>Queenswell Junior School</v>
      </c>
      <c r="E83" t="str">
        <f>VLOOKUP(C83,Schools!$A:$Z,3,0)</f>
        <v>M</v>
      </c>
      <c r="F83" s="204">
        <v>7979</v>
      </c>
      <c r="G83" s="70" t="s">
        <v>4667</v>
      </c>
      <c r="H83" s="70" t="s">
        <v>4668</v>
      </c>
      <c r="I83" t="str">
        <f t="shared" si="24"/>
        <v>10166/543965</v>
      </c>
      <c r="J83">
        <f>VLOOKUP(C83,Schools!$A:$Z,9,0)</f>
        <v>400012</v>
      </c>
      <c r="K83" s="70" t="s">
        <v>4666</v>
      </c>
      <c r="L83" s="70" t="s">
        <v>282</v>
      </c>
      <c r="M83" s="70" t="s">
        <v>1336</v>
      </c>
      <c r="N83" t="str">
        <f>VLOOKUP(C83,Schools!A:D,4,0)</f>
        <v>Primary</v>
      </c>
      <c r="O83" s="70">
        <f t="shared" si="8"/>
        <v>10166</v>
      </c>
      <c r="P83">
        <f t="shared" si="25"/>
        <v>543965</v>
      </c>
      <c r="Q83" s="443">
        <f t="shared" si="22"/>
        <v>0</v>
      </c>
      <c r="R83" s="443">
        <f t="shared" si="21"/>
        <v>7979</v>
      </c>
      <c r="S83" s="443">
        <f t="shared" si="21"/>
        <v>0</v>
      </c>
      <c r="T83" s="443">
        <f t="shared" si="21"/>
        <v>0</v>
      </c>
      <c r="U83" s="443">
        <f t="shared" si="21"/>
        <v>0</v>
      </c>
      <c r="V83" s="443">
        <f t="shared" si="21"/>
        <v>0</v>
      </c>
      <c r="W83" s="443">
        <f t="shared" si="21"/>
        <v>0</v>
      </c>
      <c r="X83" s="443">
        <f t="shared" si="21"/>
        <v>0</v>
      </c>
      <c r="Y83" s="443">
        <f t="shared" si="21"/>
        <v>0</v>
      </c>
      <c r="Z83" s="443">
        <f t="shared" si="21"/>
        <v>0</v>
      </c>
      <c r="AA83" s="443">
        <f t="shared" si="21"/>
        <v>0</v>
      </c>
      <c r="AB83" s="443">
        <f t="shared" si="21"/>
        <v>0</v>
      </c>
      <c r="AC83" s="382">
        <f t="shared" si="19"/>
        <v>7979</v>
      </c>
      <c r="AD83" s="382">
        <f t="shared" si="20"/>
        <v>0</v>
      </c>
      <c r="AE83" s="73"/>
      <c r="AG83" s="47">
        <f t="shared" si="14"/>
        <v>7979</v>
      </c>
      <c r="AH83" s="47">
        <f t="shared" si="15"/>
        <v>7979</v>
      </c>
      <c r="AI83" s="47">
        <f t="shared" si="16"/>
        <v>7979</v>
      </c>
      <c r="AJ83" s="47">
        <f t="shared" si="17"/>
        <v>7979</v>
      </c>
      <c r="AK83"/>
      <c r="AL83"/>
      <c r="AM83"/>
      <c r="AN83"/>
      <c r="AO83"/>
      <c r="AP83"/>
      <c r="AQ83"/>
      <c r="AR83"/>
      <c r="AS83"/>
      <c r="AT83"/>
      <c r="AU83"/>
    </row>
    <row r="84" spans="1:47" x14ac:dyDescent="0.25">
      <c r="A84" t="str">
        <f t="shared" si="23"/>
        <v>GRANTS</v>
      </c>
      <c r="B84" s="71">
        <v>44696</v>
      </c>
      <c r="C84" s="70">
        <f>Schools!A78</f>
        <v>3022004</v>
      </c>
      <c r="D84" t="str">
        <f>VLOOKUP(C84,Schools!A:B,2,0)</f>
        <v>Rimon Jewish Primary School</v>
      </c>
      <c r="E84" t="str">
        <f>VLOOKUP(C84,Schools!$A:$Z,3,0)</f>
        <v>A</v>
      </c>
      <c r="F84" s="204">
        <v>0</v>
      </c>
      <c r="G84" s="70" t="s">
        <v>4667</v>
      </c>
      <c r="H84" s="70" t="s">
        <v>4668</v>
      </c>
      <c r="I84" t="str">
        <f t="shared" si="24"/>
        <v>None/516500</v>
      </c>
      <c r="J84">
        <f>VLOOKUP(C84,Schools!$A:$Z,9,0)</f>
        <v>155029</v>
      </c>
      <c r="K84" s="70" t="s">
        <v>4666</v>
      </c>
      <c r="L84" s="70" t="s">
        <v>282</v>
      </c>
      <c r="M84" s="70" t="s">
        <v>1336</v>
      </c>
      <c r="N84" t="str">
        <f>VLOOKUP(C84,Schools!A:D,4,0)</f>
        <v>Primary</v>
      </c>
      <c r="O84" s="70" t="str">
        <f t="shared" ref="O84:O147" si="26">IF(M84="DFC",VLOOKUP(N84,$AI$1:$AJ$6,2,0),IF(E84="A","None",VLOOKUP(N84,$AG$1:$AH$7,2,0)))</f>
        <v>None</v>
      </c>
      <c r="P84">
        <f t="shared" si="25"/>
        <v>516500</v>
      </c>
      <c r="Q84" s="443">
        <f t="shared" si="22"/>
        <v>0</v>
      </c>
      <c r="R84" s="443">
        <f t="shared" si="21"/>
        <v>0</v>
      </c>
      <c r="S84" s="443">
        <f t="shared" si="21"/>
        <v>0</v>
      </c>
      <c r="T84" s="443">
        <f t="shared" si="21"/>
        <v>0</v>
      </c>
      <c r="U84" s="443">
        <f t="shared" si="21"/>
        <v>0</v>
      </c>
      <c r="V84" s="443">
        <f t="shared" si="21"/>
        <v>0</v>
      </c>
      <c r="W84" s="443">
        <f t="shared" si="21"/>
        <v>0</v>
      </c>
      <c r="X84" s="443">
        <f t="shared" si="21"/>
        <v>0</v>
      </c>
      <c r="Y84" s="443">
        <f t="shared" si="21"/>
        <v>0</v>
      </c>
      <c r="Z84" s="443">
        <f t="shared" si="21"/>
        <v>0</v>
      </c>
      <c r="AA84" s="443">
        <f t="shared" si="21"/>
        <v>0</v>
      </c>
      <c r="AB84" s="443">
        <f t="shared" si="21"/>
        <v>0</v>
      </c>
      <c r="AC84" s="382">
        <f t="shared" si="19"/>
        <v>0</v>
      </c>
      <c r="AD84" s="382">
        <f t="shared" si="20"/>
        <v>0</v>
      </c>
      <c r="AE84" s="73"/>
      <c r="AG84" s="47">
        <f t="shared" si="14"/>
        <v>0</v>
      </c>
      <c r="AH84" s="47">
        <f t="shared" si="15"/>
        <v>0</v>
      </c>
      <c r="AI84" s="47">
        <f t="shared" si="16"/>
        <v>0</v>
      </c>
      <c r="AJ84" s="47">
        <f t="shared" si="17"/>
        <v>0</v>
      </c>
      <c r="AK84"/>
      <c r="AL84"/>
      <c r="AM84"/>
      <c r="AN84"/>
      <c r="AO84"/>
      <c r="AP84"/>
      <c r="AQ84"/>
      <c r="AR84"/>
      <c r="AS84"/>
      <c r="AT84"/>
      <c r="AU84"/>
    </row>
    <row r="85" spans="1:47" x14ac:dyDescent="0.25">
      <c r="A85" t="str">
        <f t="shared" si="23"/>
        <v>GRANTS</v>
      </c>
      <c r="B85" s="71">
        <v>44696</v>
      </c>
      <c r="C85" s="70">
        <f>Schools!A79</f>
        <v>3023512</v>
      </c>
      <c r="D85" t="str">
        <f>VLOOKUP(C85,Schools!A:B,2,0)</f>
        <v>Rosh Pinah</v>
      </c>
      <c r="E85" t="str">
        <f>VLOOKUP(C85,Schools!$A:$Z,3,0)</f>
        <v>M</v>
      </c>
      <c r="F85" s="204">
        <v>8021</v>
      </c>
      <c r="G85" s="70" t="s">
        <v>4667</v>
      </c>
      <c r="H85" s="70" t="s">
        <v>4668</v>
      </c>
      <c r="I85" t="str">
        <f t="shared" si="24"/>
        <v>10166/543965</v>
      </c>
      <c r="J85">
        <f>VLOOKUP(C85,Schools!$A:$Z,9,0)</f>
        <v>400093</v>
      </c>
      <c r="K85" s="70" t="s">
        <v>4666</v>
      </c>
      <c r="L85" s="70" t="s">
        <v>282</v>
      </c>
      <c r="M85" s="70" t="s">
        <v>1336</v>
      </c>
      <c r="N85" t="str">
        <f>VLOOKUP(C85,Schools!A:D,4,0)</f>
        <v>Primary</v>
      </c>
      <c r="O85" s="70">
        <f t="shared" si="26"/>
        <v>10166</v>
      </c>
      <c r="P85">
        <f t="shared" si="25"/>
        <v>543965</v>
      </c>
      <c r="Q85" s="443">
        <f t="shared" si="22"/>
        <v>0</v>
      </c>
      <c r="R85" s="443">
        <f t="shared" si="21"/>
        <v>8021</v>
      </c>
      <c r="S85" s="443">
        <f t="shared" si="21"/>
        <v>0</v>
      </c>
      <c r="T85" s="443">
        <f t="shared" si="21"/>
        <v>0</v>
      </c>
      <c r="U85" s="443">
        <f t="shared" si="21"/>
        <v>0</v>
      </c>
      <c r="V85" s="443">
        <f t="shared" si="21"/>
        <v>0</v>
      </c>
      <c r="W85" s="443">
        <f t="shared" si="21"/>
        <v>0</v>
      </c>
      <c r="X85" s="443">
        <f t="shared" si="21"/>
        <v>0</v>
      </c>
      <c r="Y85" s="443">
        <f t="shared" si="21"/>
        <v>0</v>
      </c>
      <c r="Z85" s="443">
        <f t="shared" si="21"/>
        <v>0</v>
      </c>
      <c r="AA85" s="443">
        <f t="shared" si="21"/>
        <v>0</v>
      </c>
      <c r="AB85" s="443">
        <f t="shared" si="21"/>
        <v>0</v>
      </c>
      <c r="AC85" s="382">
        <f t="shared" si="19"/>
        <v>8021</v>
      </c>
      <c r="AD85" s="382">
        <f t="shared" si="20"/>
        <v>0</v>
      </c>
      <c r="AE85" s="73"/>
      <c r="AG85" s="47">
        <f t="shared" ref="AG85:AG148" si="27">SUM(Q85:S85)</f>
        <v>8021</v>
      </c>
      <c r="AH85" s="47">
        <f t="shared" ref="AH85:AH148" si="28">SUM(Q85:V85)</f>
        <v>8021</v>
      </c>
      <c r="AI85" s="47">
        <f t="shared" ref="AI85:AI148" si="29">SUM(Q85:Y85)</f>
        <v>8021</v>
      </c>
      <c r="AJ85" s="47">
        <f t="shared" ref="AJ85:AJ148" si="30">SUM(Q85:AB85)</f>
        <v>8021</v>
      </c>
      <c r="AK85"/>
      <c r="AL85"/>
      <c r="AM85"/>
      <c r="AN85"/>
      <c r="AO85"/>
      <c r="AP85"/>
      <c r="AQ85"/>
      <c r="AR85"/>
      <c r="AS85"/>
      <c r="AT85"/>
      <c r="AU85"/>
    </row>
    <row r="86" spans="1:47" x14ac:dyDescent="0.25">
      <c r="A86" t="str">
        <f t="shared" si="23"/>
        <v>GRANTS</v>
      </c>
      <c r="B86" s="71">
        <v>44696</v>
      </c>
      <c r="C86" s="70">
        <f>Schools!A80</f>
        <v>3022041</v>
      </c>
      <c r="D86" t="str">
        <f>VLOOKUP(C86,Schools!A:B,2,0)</f>
        <v>Sacks Morasha Academy</v>
      </c>
      <c r="E86" t="str">
        <f>VLOOKUP(C86,Schools!$A:$Z,3,0)</f>
        <v>A</v>
      </c>
      <c r="F86" s="204">
        <v>0</v>
      </c>
      <c r="G86" s="70" t="s">
        <v>4667</v>
      </c>
      <c r="H86" s="70" t="s">
        <v>4668</v>
      </c>
      <c r="I86" t="str">
        <f t="shared" si="24"/>
        <v>None/516500</v>
      </c>
      <c r="J86">
        <f>VLOOKUP(C86,Schools!$A:$Z,9,0)</f>
        <v>160025</v>
      </c>
      <c r="K86" s="70" t="s">
        <v>4666</v>
      </c>
      <c r="L86" s="70" t="s">
        <v>282</v>
      </c>
      <c r="M86" s="70" t="s">
        <v>1336</v>
      </c>
      <c r="N86" t="str">
        <f>VLOOKUP(C86,Schools!A:D,4,0)</f>
        <v>Primary</v>
      </c>
      <c r="O86" s="70" t="str">
        <f t="shared" si="26"/>
        <v>None</v>
      </c>
      <c r="P86">
        <f t="shared" si="25"/>
        <v>516500</v>
      </c>
      <c r="Q86" s="443">
        <f t="shared" si="22"/>
        <v>0</v>
      </c>
      <c r="R86" s="443">
        <f t="shared" si="21"/>
        <v>0</v>
      </c>
      <c r="S86" s="443">
        <f t="shared" si="21"/>
        <v>0</v>
      </c>
      <c r="T86" s="443">
        <f t="shared" si="21"/>
        <v>0</v>
      </c>
      <c r="U86" s="443">
        <f t="shared" si="21"/>
        <v>0</v>
      </c>
      <c r="V86" s="443">
        <f t="shared" si="21"/>
        <v>0</v>
      </c>
      <c r="W86" s="443">
        <f t="shared" si="21"/>
        <v>0</v>
      </c>
      <c r="X86" s="443">
        <f t="shared" si="21"/>
        <v>0</v>
      </c>
      <c r="Y86" s="443">
        <f t="shared" si="21"/>
        <v>0</v>
      </c>
      <c r="Z86" s="443">
        <f t="shared" si="21"/>
        <v>0</v>
      </c>
      <c r="AA86" s="443">
        <f t="shared" si="21"/>
        <v>0</v>
      </c>
      <c r="AB86" s="443">
        <f t="shared" si="21"/>
        <v>0</v>
      </c>
      <c r="AC86" s="382">
        <f t="shared" si="19"/>
        <v>0</v>
      </c>
      <c r="AD86" s="382">
        <f t="shared" si="20"/>
        <v>0</v>
      </c>
      <c r="AE86" s="73"/>
      <c r="AG86" s="47">
        <f t="shared" si="27"/>
        <v>0</v>
      </c>
      <c r="AH86" s="47">
        <f t="shared" si="28"/>
        <v>0</v>
      </c>
      <c r="AI86" s="47">
        <f t="shared" si="29"/>
        <v>0</v>
      </c>
      <c r="AJ86" s="47">
        <f t="shared" si="30"/>
        <v>0</v>
      </c>
      <c r="AK86"/>
      <c r="AL86"/>
      <c r="AM86"/>
      <c r="AN86"/>
      <c r="AO86"/>
      <c r="AP86"/>
      <c r="AQ86"/>
      <c r="AR86"/>
      <c r="AS86"/>
      <c r="AT86"/>
      <c r="AU86"/>
    </row>
    <row r="87" spans="1:47" x14ac:dyDescent="0.25">
      <c r="A87" t="str">
        <f t="shared" si="23"/>
        <v>GRANTS</v>
      </c>
      <c r="B87" s="71">
        <v>44696</v>
      </c>
      <c r="C87" s="70">
        <f>Schools!A81</f>
        <v>3023510</v>
      </c>
      <c r="D87" t="str">
        <f>VLOOKUP(C87,Schools!A:B,2,0)</f>
        <v>Sacred Heart School</v>
      </c>
      <c r="E87" t="str">
        <f>VLOOKUP(C87,Schools!$A:$Z,3,0)</f>
        <v>M</v>
      </c>
      <c r="F87" s="204">
        <v>8058</v>
      </c>
      <c r="G87" s="70" t="s">
        <v>4667</v>
      </c>
      <c r="H87" s="70" t="s">
        <v>4668</v>
      </c>
      <c r="I87" t="str">
        <f t="shared" si="24"/>
        <v>10166/543965</v>
      </c>
      <c r="J87">
        <f>VLOOKUP(C87,Schools!$A:$Z,9,0)</f>
        <v>400071</v>
      </c>
      <c r="K87" s="70" t="s">
        <v>4666</v>
      </c>
      <c r="L87" s="70" t="s">
        <v>282</v>
      </c>
      <c r="M87" s="70" t="s">
        <v>1336</v>
      </c>
      <c r="N87" t="str">
        <f>VLOOKUP(C87,Schools!A:D,4,0)</f>
        <v>Primary</v>
      </c>
      <c r="O87" s="70">
        <f t="shared" si="26"/>
        <v>10166</v>
      </c>
      <c r="P87">
        <f t="shared" si="25"/>
        <v>543965</v>
      </c>
      <c r="Q87" s="443">
        <f t="shared" si="22"/>
        <v>0</v>
      </c>
      <c r="R87" s="443">
        <f t="shared" si="21"/>
        <v>8058</v>
      </c>
      <c r="S87" s="443">
        <f t="shared" si="21"/>
        <v>0</v>
      </c>
      <c r="T87" s="443">
        <f t="shared" si="21"/>
        <v>0</v>
      </c>
      <c r="U87" s="443">
        <f t="shared" si="21"/>
        <v>0</v>
      </c>
      <c r="V87" s="443">
        <f t="shared" si="21"/>
        <v>0</v>
      </c>
      <c r="W87" s="443">
        <f t="shared" si="21"/>
        <v>0</v>
      </c>
      <c r="X87" s="443">
        <f t="shared" si="21"/>
        <v>0</v>
      </c>
      <c r="Y87" s="443">
        <f t="shared" si="21"/>
        <v>0</v>
      </c>
      <c r="Z87" s="443">
        <f t="shared" si="21"/>
        <v>0</v>
      </c>
      <c r="AA87" s="443">
        <f t="shared" si="21"/>
        <v>0</v>
      </c>
      <c r="AB87" s="443">
        <f t="shared" si="21"/>
        <v>0</v>
      </c>
      <c r="AC87" s="382">
        <f t="shared" si="19"/>
        <v>8058</v>
      </c>
      <c r="AD87" s="382">
        <f t="shared" si="20"/>
        <v>0</v>
      </c>
      <c r="AE87" s="73"/>
      <c r="AG87" s="47">
        <f t="shared" si="27"/>
        <v>8058</v>
      </c>
      <c r="AH87" s="47">
        <f t="shared" si="28"/>
        <v>8058</v>
      </c>
      <c r="AI87" s="47">
        <f t="shared" si="29"/>
        <v>8058</v>
      </c>
      <c r="AJ87" s="47">
        <f t="shared" si="30"/>
        <v>8058</v>
      </c>
      <c r="AK87"/>
      <c r="AL87"/>
      <c r="AM87"/>
      <c r="AN87"/>
      <c r="AO87"/>
      <c r="AP87"/>
      <c r="AQ87"/>
      <c r="AR87"/>
      <c r="AS87"/>
      <c r="AT87"/>
      <c r="AU87"/>
    </row>
    <row r="88" spans="1:47" x14ac:dyDescent="0.25">
      <c r="A88" t="str">
        <f t="shared" si="23"/>
        <v>GRANTS</v>
      </c>
      <c r="B88" s="71">
        <v>44696</v>
      </c>
      <c r="C88" s="70">
        <f>Schools!A82</f>
        <v>3023502</v>
      </c>
      <c r="D88" t="str">
        <f>VLOOKUP(C88,Schools!A:B,2,0)</f>
        <v>St Agnes RC Primary School</v>
      </c>
      <c r="E88" t="str">
        <f>VLOOKUP(C88,Schools!$A:$Z,3,0)</f>
        <v>M</v>
      </c>
      <c r="F88" s="204">
        <v>7958</v>
      </c>
      <c r="G88" s="70" t="s">
        <v>4667</v>
      </c>
      <c r="H88" s="70" t="s">
        <v>4668</v>
      </c>
      <c r="I88" t="str">
        <f t="shared" si="24"/>
        <v>10166/543965</v>
      </c>
      <c r="J88">
        <f>VLOOKUP(C88,Schools!$A:$Z,9,0)</f>
        <v>400096</v>
      </c>
      <c r="K88" s="70" t="s">
        <v>4666</v>
      </c>
      <c r="L88" s="70" t="s">
        <v>282</v>
      </c>
      <c r="M88" s="70" t="s">
        <v>1336</v>
      </c>
      <c r="N88" t="str">
        <f>VLOOKUP(C88,Schools!A:D,4,0)</f>
        <v>Primary</v>
      </c>
      <c r="O88" s="70">
        <f t="shared" si="26"/>
        <v>10166</v>
      </c>
      <c r="P88">
        <f t="shared" si="25"/>
        <v>543965</v>
      </c>
      <c r="Q88" s="443">
        <f t="shared" si="22"/>
        <v>0</v>
      </c>
      <c r="R88" s="443">
        <f t="shared" si="21"/>
        <v>7958</v>
      </c>
      <c r="S88" s="443">
        <f t="shared" si="21"/>
        <v>0</v>
      </c>
      <c r="T88" s="443">
        <f t="shared" si="21"/>
        <v>0</v>
      </c>
      <c r="U88" s="443">
        <f t="shared" si="21"/>
        <v>0</v>
      </c>
      <c r="V88" s="443">
        <f t="shared" si="21"/>
        <v>0</v>
      </c>
      <c r="W88" s="443">
        <f t="shared" si="21"/>
        <v>0</v>
      </c>
      <c r="X88" s="443">
        <f t="shared" si="21"/>
        <v>0</v>
      </c>
      <c r="Y88" s="443">
        <f t="shared" si="21"/>
        <v>0</v>
      </c>
      <c r="Z88" s="443">
        <f t="shared" si="21"/>
        <v>0</v>
      </c>
      <c r="AA88" s="443">
        <f t="shared" si="21"/>
        <v>0</v>
      </c>
      <c r="AB88" s="443">
        <f t="shared" si="21"/>
        <v>0</v>
      </c>
      <c r="AC88" s="382">
        <f t="shared" si="19"/>
        <v>7958</v>
      </c>
      <c r="AD88" s="382">
        <f t="shared" si="20"/>
        <v>0</v>
      </c>
      <c r="AE88" s="73"/>
      <c r="AG88" s="47">
        <f t="shared" si="27"/>
        <v>7958</v>
      </c>
      <c r="AH88" s="47">
        <f t="shared" si="28"/>
        <v>7958</v>
      </c>
      <c r="AI88" s="47">
        <f t="shared" si="29"/>
        <v>7958</v>
      </c>
      <c r="AJ88" s="47">
        <f t="shared" si="30"/>
        <v>7958</v>
      </c>
      <c r="AK88"/>
      <c r="AL88"/>
      <c r="AM88"/>
      <c r="AN88"/>
      <c r="AO88"/>
      <c r="AP88"/>
      <c r="AQ88"/>
      <c r="AR88"/>
      <c r="AS88"/>
      <c r="AT88"/>
      <c r="AU88"/>
    </row>
    <row r="89" spans="1:47" x14ac:dyDescent="0.25">
      <c r="A89" t="str">
        <f t="shared" si="23"/>
        <v>GRANTS</v>
      </c>
      <c r="B89" s="71">
        <v>44696</v>
      </c>
      <c r="C89" s="70">
        <f>Schools!A83</f>
        <v>3023315</v>
      </c>
      <c r="D89" t="str">
        <f>VLOOKUP(C89,Schools!A:B,2,0)</f>
        <v>St Andrew's C E</v>
      </c>
      <c r="E89" t="str">
        <f>VLOOKUP(C89,Schools!$A:$Z,3,0)</f>
        <v>M</v>
      </c>
      <c r="F89" s="204">
        <v>7404</v>
      </c>
      <c r="G89" s="70" t="s">
        <v>4667</v>
      </c>
      <c r="H89" s="70" t="s">
        <v>4668</v>
      </c>
      <c r="I89" t="str">
        <f t="shared" si="24"/>
        <v>10166/543965</v>
      </c>
      <c r="J89">
        <f>VLOOKUP(C89,Schools!$A:$Z,9,0)</f>
        <v>400062</v>
      </c>
      <c r="K89" s="70" t="s">
        <v>4666</v>
      </c>
      <c r="L89" s="70" t="s">
        <v>282</v>
      </c>
      <c r="M89" s="70" t="s">
        <v>1336</v>
      </c>
      <c r="N89" t="str">
        <f>VLOOKUP(C89,Schools!A:D,4,0)</f>
        <v>Primary</v>
      </c>
      <c r="O89" s="70">
        <f t="shared" si="26"/>
        <v>10166</v>
      </c>
      <c r="P89">
        <f t="shared" si="25"/>
        <v>543965</v>
      </c>
      <c r="Q89" s="443">
        <f t="shared" si="22"/>
        <v>0</v>
      </c>
      <c r="R89" s="443">
        <f t="shared" si="21"/>
        <v>7404</v>
      </c>
      <c r="S89" s="443">
        <f t="shared" si="21"/>
        <v>0</v>
      </c>
      <c r="T89" s="443">
        <f t="shared" si="21"/>
        <v>0</v>
      </c>
      <c r="U89" s="443">
        <f t="shared" si="21"/>
        <v>0</v>
      </c>
      <c r="V89" s="443">
        <f t="shared" si="21"/>
        <v>0</v>
      </c>
      <c r="W89" s="443">
        <f t="shared" si="21"/>
        <v>0</v>
      </c>
      <c r="X89" s="443">
        <f t="shared" si="21"/>
        <v>0</v>
      </c>
      <c r="Y89" s="443">
        <f t="shared" si="21"/>
        <v>0</v>
      </c>
      <c r="Z89" s="443">
        <f t="shared" si="21"/>
        <v>0</v>
      </c>
      <c r="AA89" s="443">
        <f t="shared" si="21"/>
        <v>0</v>
      </c>
      <c r="AB89" s="443">
        <f t="shared" si="21"/>
        <v>0</v>
      </c>
      <c r="AC89" s="382">
        <f t="shared" si="19"/>
        <v>7404</v>
      </c>
      <c r="AD89" s="382">
        <f t="shared" si="20"/>
        <v>0</v>
      </c>
      <c r="AE89" s="73"/>
      <c r="AG89" s="47">
        <f t="shared" si="27"/>
        <v>7404</v>
      </c>
      <c r="AH89" s="47">
        <f t="shared" si="28"/>
        <v>7404</v>
      </c>
      <c r="AI89" s="47">
        <f t="shared" si="29"/>
        <v>7404</v>
      </c>
      <c r="AJ89" s="47">
        <f t="shared" si="30"/>
        <v>7404</v>
      </c>
      <c r="AK89"/>
      <c r="AL89"/>
      <c r="AM89"/>
      <c r="AN89"/>
      <c r="AO89"/>
      <c r="AP89"/>
      <c r="AQ89"/>
      <c r="AR89"/>
      <c r="AS89"/>
      <c r="AT89"/>
      <c r="AU89"/>
    </row>
    <row r="90" spans="1:47" x14ac:dyDescent="0.25">
      <c r="A90" t="str">
        <f t="shared" si="23"/>
        <v>GRANTS</v>
      </c>
      <c r="B90" s="71">
        <v>44696</v>
      </c>
      <c r="C90" s="70">
        <f>Schools!A84</f>
        <v>3023504</v>
      </c>
      <c r="D90" t="str">
        <f>VLOOKUP(C90,Schools!A:B,2,0)</f>
        <v>St Catherines R C Primary</v>
      </c>
      <c r="E90" t="str">
        <f>VLOOKUP(C90,Schools!$A:$Z,3,0)</f>
        <v>M</v>
      </c>
      <c r="F90" s="204">
        <v>8129</v>
      </c>
      <c r="G90" s="70" t="s">
        <v>4667</v>
      </c>
      <c r="H90" s="70" t="s">
        <v>4668</v>
      </c>
      <c r="I90" t="str">
        <f t="shared" si="24"/>
        <v>10166/543965</v>
      </c>
      <c r="J90">
        <f>VLOOKUP(C90,Schools!$A:$Z,9,0)</f>
        <v>400064</v>
      </c>
      <c r="K90" s="70" t="s">
        <v>4666</v>
      </c>
      <c r="L90" s="70" t="s">
        <v>282</v>
      </c>
      <c r="M90" s="70" t="s">
        <v>1336</v>
      </c>
      <c r="N90" t="str">
        <f>VLOOKUP(C90,Schools!A:D,4,0)</f>
        <v>Primary</v>
      </c>
      <c r="O90" s="70">
        <f t="shared" si="26"/>
        <v>10166</v>
      </c>
      <c r="P90">
        <f t="shared" si="25"/>
        <v>543965</v>
      </c>
      <c r="Q90" s="443">
        <f t="shared" si="22"/>
        <v>0</v>
      </c>
      <c r="R90" s="443">
        <f t="shared" si="21"/>
        <v>8129</v>
      </c>
      <c r="S90" s="443">
        <f t="shared" si="21"/>
        <v>0</v>
      </c>
      <c r="T90" s="443">
        <f t="shared" si="21"/>
        <v>0</v>
      </c>
      <c r="U90" s="443">
        <f t="shared" si="21"/>
        <v>0</v>
      </c>
      <c r="V90" s="443">
        <f t="shared" si="21"/>
        <v>0</v>
      </c>
      <c r="W90" s="443">
        <f t="shared" si="21"/>
        <v>0</v>
      </c>
      <c r="X90" s="443">
        <f t="shared" si="21"/>
        <v>0</v>
      </c>
      <c r="Y90" s="443">
        <f t="shared" si="21"/>
        <v>0</v>
      </c>
      <c r="Z90" s="443">
        <f t="shared" si="21"/>
        <v>0</v>
      </c>
      <c r="AA90" s="443">
        <f t="shared" si="21"/>
        <v>0</v>
      </c>
      <c r="AB90" s="443">
        <f t="shared" si="21"/>
        <v>0</v>
      </c>
      <c r="AC90" s="382">
        <f t="shared" si="19"/>
        <v>8129</v>
      </c>
      <c r="AD90" s="382">
        <f t="shared" si="20"/>
        <v>0</v>
      </c>
      <c r="AE90" s="73"/>
      <c r="AG90" s="47">
        <f t="shared" si="27"/>
        <v>8129</v>
      </c>
      <c r="AH90" s="47">
        <f t="shared" si="28"/>
        <v>8129</v>
      </c>
      <c r="AI90" s="47">
        <f t="shared" si="29"/>
        <v>8129</v>
      </c>
      <c r="AJ90" s="47">
        <f t="shared" si="30"/>
        <v>8129</v>
      </c>
      <c r="AK90"/>
      <c r="AL90"/>
      <c r="AM90"/>
      <c r="AN90"/>
      <c r="AO90"/>
      <c r="AP90"/>
      <c r="AQ90"/>
      <c r="AR90"/>
      <c r="AS90"/>
      <c r="AT90"/>
      <c r="AU90"/>
    </row>
    <row r="91" spans="1:47" x14ac:dyDescent="0.25">
      <c r="A91" t="str">
        <f t="shared" si="23"/>
        <v>GRANTS</v>
      </c>
      <c r="B91" s="71">
        <v>44696</v>
      </c>
      <c r="C91" s="70">
        <f>Schools!A85</f>
        <v>3023309</v>
      </c>
      <c r="D91" t="str">
        <f>VLOOKUP(C91,Schools!A:B,2,0)</f>
        <v>St Johns CE N20</v>
      </c>
      <c r="E91" t="str">
        <f>VLOOKUP(C91,Schools!$A:$Z,3,0)</f>
        <v>M</v>
      </c>
      <c r="F91" s="204">
        <v>7425</v>
      </c>
      <c r="G91" s="70" t="s">
        <v>4667</v>
      </c>
      <c r="H91" s="70" t="s">
        <v>4668</v>
      </c>
      <c r="I91" t="str">
        <f t="shared" si="24"/>
        <v>10166/543965</v>
      </c>
      <c r="J91">
        <f>VLOOKUP(C91,Schools!$A:$Z,9,0)</f>
        <v>400098</v>
      </c>
      <c r="K91" s="70" t="s">
        <v>4666</v>
      </c>
      <c r="L91" s="70" t="s">
        <v>282</v>
      </c>
      <c r="M91" s="70" t="s">
        <v>1336</v>
      </c>
      <c r="N91" t="str">
        <f>VLOOKUP(C91,Schools!A:D,4,0)</f>
        <v>Primary</v>
      </c>
      <c r="O91" s="70">
        <f t="shared" si="26"/>
        <v>10166</v>
      </c>
      <c r="P91">
        <f t="shared" si="25"/>
        <v>543965</v>
      </c>
      <c r="Q91" s="443">
        <f t="shared" si="22"/>
        <v>0</v>
      </c>
      <c r="R91" s="443">
        <f t="shared" si="21"/>
        <v>7425</v>
      </c>
      <c r="S91" s="443">
        <f t="shared" si="21"/>
        <v>0</v>
      </c>
      <c r="T91" s="443">
        <f t="shared" si="21"/>
        <v>0</v>
      </c>
      <c r="U91" s="443">
        <f t="shared" si="21"/>
        <v>0</v>
      </c>
      <c r="V91" s="443">
        <f t="shared" si="21"/>
        <v>0</v>
      </c>
      <c r="W91" s="443">
        <f t="shared" si="21"/>
        <v>0</v>
      </c>
      <c r="X91" s="443">
        <f t="shared" si="21"/>
        <v>0</v>
      </c>
      <c r="Y91" s="443">
        <f t="shared" si="21"/>
        <v>0</v>
      </c>
      <c r="Z91" s="443">
        <f t="shared" si="21"/>
        <v>0</v>
      </c>
      <c r="AA91" s="443">
        <f t="shared" si="21"/>
        <v>0</v>
      </c>
      <c r="AB91" s="443">
        <f t="shared" si="21"/>
        <v>0</v>
      </c>
      <c r="AC91" s="382">
        <f t="shared" si="19"/>
        <v>7425</v>
      </c>
      <c r="AD91" s="382">
        <f t="shared" si="20"/>
        <v>0</v>
      </c>
      <c r="AE91" s="73"/>
      <c r="AG91" s="47">
        <f t="shared" si="27"/>
        <v>7425</v>
      </c>
      <c r="AH91" s="47">
        <f t="shared" si="28"/>
        <v>7425</v>
      </c>
      <c r="AI91" s="47">
        <f t="shared" si="29"/>
        <v>7425</v>
      </c>
      <c r="AJ91" s="47">
        <f t="shared" si="30"/>
        <v>7425</v>
      </c>
      <c r="AK91"/>
      <c r="AL91"/>
      <c r="AM91"/>
      <c r="AN91"/>
      <c r="AO91"/>
      <c r="AP91"/>
      <c r="AQ91"/>
      <c r="AR91"/>
      <c r="AS91"/>
      <c r="AT91"/>
      <c r="AU91"/>
    </row>
    <row r="92" spans="1:47" x14ac:dyDescent="0.25">
      <c r="A92" t="str">
        <f t="shared" si="23"/>
        <v>GRANTS</v>
      </c>
      <c r="B92" s="71">
        <v>44696</v>
      </c>
      <c r="C92" s="70">
        <f>Schools!A86</f>
        <v>3023307</v>
      </c>
      <c r="D92" t="str">
        <f>VLOOKUP(C92,Schools!A:B,2,0)</f>
        <v>St John's CE School N11</v>
      </c>
      <c r="E92" t="str">
        <f>VLOOKUP(C92,Schools!$A:$Z,3,0)</f>
        <v>M</v>
      </c>
      <c r="F92" s="204">
        <v>7408</v>
      </c>
      <c r="G92" s="70" t="s">
        <v>4667</v>
      </c>
      <c r="H92" s="70" t="s">
        <v>4668</v>
      </c>
      <c r="I92" t="str">
        <f t="shared" si="24"/>
        <v>10166/543965</v>
      </c>
      <c r="J92">
        <f>VLOOKUP(C92,Schools!$A:$Z,9,0)</f>
        <v>400114</v>
      </c>
      <c r="K92" s="70" t="s">
        <v>4666</v>
      </c>
      <c r="L92" s="70" t="s">
        <v>282</v>
      </c>
      <c r="M92" s="70" t="s">
        <v>1336</v>
      </c>
      <c r="N92" t="str">
        <f>VLOOKUP(C92,Schools!A:D,4,0)</f>
        <v>Primary</v>
      </c>
      <c r="O92" s="70">
        <f t="shared" si="26"/>
        <v>10166</v>
      </c>
      <c r="P92">
        <f t="shared" si="25"/>
        <v>543965</v>
      </c>
      <c r="Q92" s="443">
        <f t="shared" si="22"/>
        <v>0</v>
      </c>
      <c r="R92" s="443">
        <f t="shared" si="21"/>
        <v>7408</v>
      </c>
      <c r="S92" s="443">
        <f t="shared" si="21"/>
        <v>0</v>
      </c>
      <c r="T92" s="443">
        <f t="shared" si="21"/>
        <v>0</v>
      </c>
      <c r="U92" s="443">
        <f t="shared" si="21"/>
        <v>0</v>
      </c>
      <c r="V92" s="443">
        <f t="shared" si="21"/>
        <v>0</v>
      </c>
      <c r="W92" s="443">
        <f t="shared" si="21"/>
        <v>0</v>
      </c>
      <c r="X92" s="443">
        <f t="shared" si="21"/>
        <v>0</v>
      </c>
      <c r="Y92" s="443">
        <f t="shared" si="21"/>
        <v>0</v>
      </c>
      <c r="Z92" s="443">
        <f t="shared" si="21"/>
        <v>0</v>
      </c>
      <c r="AA92" s="443">
        <f t="shared" si="21"/>
        <v>0</v>
      </c>
      <c r="AB92" s="443">
        <f t="shared" si="21"/>
        <v>0</v>
      </c>
      <c r="AC92" s="382">
        <f t="shared" si="19"/>
        <v>7408</v>
      </c>
      <c r="AD92" s="382">
        <f t="shared" si="20"/>
        <v>0</v>
      </c>
      <c r="AE92" s="73"/>
      <c r="AG92" s="47">
        <f t="shared" si="27"/>
        <v>7408</v>
      </c>
      <c r="AH92" s="47">
        <f t="shared" si="28"/>
        <v>7408</v>
      </c>
      <c r="AI92" s="47">
        <f t="shared" si="29"/>
        <v>7408</v>
      </c>
      <c r="AJ92" s="47">
        <f t="shared" si="30"/>
        <v>7408</v>
      </c>
      <c r="AK92"/>
      <c r="AL92"/>
      <c r="AM92"/>
      <c r="AN92"/>
      <c r="AO92"/>
      <c r="AP92"/>
      <c r="AQ92"/>
      <c r="AR92"/>
      <c r="AS92"/>
      <c r="AT92"/>
      <c r="AU92"/>
    </row>
    <row r="93" spans="1:47" x14ac:dyDescent="0.25">
      <c r="A93" t="str">
        <f t="shared" si="23"/>
        <v>GRANTS</v>
      </c>
      <c r="B93" s="71">
        <v>44696</v>
      </c>
      <c r="C93" s="70">
        <f>Schools!A87</f>
        <v>3023509</v>
      </c>
      <c r="D93" t="str">
        <f>VLOOKUP(C93,Schools!A:B,2,0)</f>
        <v>St Joseph's Primary School</v>
      </c>
      <c r="E93" t="str">
        <f>VLOOKUP(C93,Schools!$A:$Z,3,0)</f>
        <v>M</v>
      </c>
      <c r="F93" s="204">
        <v>8504</v>
      </c>
      <c r="G93" s="70" t="s">
        <v>4667</v>
      </c>
      <c r="H93" s="70" t="s">
        <v>4668</v>
      </c>
      <c r="I93" t="str">
        <f t="shared" si="24"/>
        <v>10166/543965</v>
      </c>
      <c r="J93">
        <f>VLOOKUP(C93,Schools!$A:$Z,9,0)</f>
        <v>400066</v>
      </c>
      <c r="K93" s="70" t="s">
        <v>4666</v>
      </c>
      <c r="L93" s="70" t="s">
        <v>282</v>
      </c>
      <c r="M93" s="70" t="s">
        <v>1336</v>
      </c>
      <c r="N93" t="str">
        <f>VLOOKUP(C93,Schools!A:D,4,0)</f>
        <v>Primary</v>
      </c>
      <c r="O93" s="70">
        <f t="shared" si="26"/>
        <v>10166</v>
      </c>
      <c r="P93">
        <f t="shared" si="25"/>
        <v>543965</v>
      </c>
      <c r="Q93" s="443">
        <f t="shared" si="22"/>
        <v>0</v>
      </c>
      <c r="R93" s="443">
        <f t="shared" si="21"/>
        <v>8504</v>
      </c>
      <c r="S93" s="443">
        <f t="shared" si="21"/>
        <v>0</v>
      </c>
      <c r="T93" s="443">
        <f t="shared" si="21"/>
        <v>0</v>
      </c>
      <c r="U93" s="443">
        <f t="shared" si="21"/>
        <v>0</v>
      </c>
      <c r="V93" s="443">
        <f t="shared" si="21"/>
        <v>0</v>
      </c>
      <c r="W93" s="443">
        <f t="shared" si="21"/>
        <v>0</v>
      </c>
      <c r="X93" s="443">
        <f t="shared" si="21"/>
        <v>0</v>
      </c>
      <c r="Y93" s="443">
        <f t="shared" si="21"/>
        <v>0</v>
      </c>
      <c r="Z93" s="443">
        <f t="shared" si="21"/>
        <v>0</v>
      </c>
      <c r="AA93" s="443">
        <f t="shared" si="21"/>
        <v>0</v>
      </c>
      <c r="AB93" s="443">
        <f t="shared" si="21"/>
        <v>0</v>
      </c>
      <c r="AC93" s="382">
        <f t="shared" si="19"/>
        <v>8504</v>
      </c>
      <c r="AD93" s="382">
        <f t="shared" si="20"/>
        <v>0</v>
      </c>
      <c r="AE93" s="73"/>
      <c r="AG93" s="47">
        <f t="shared" si="27"/>
        <v>8504</v>
      </c>
      <c r="AH93" s="47">
        <f t="shared" si="28"/>
        <v>8504</v>
      </c>
      <c r="AI93" s="47">
        <f t="shared" si="29"/>
        <v>8504</v>
      </c>
      <c r="AJ93" s="47">
        <f t="shared" si="30"/>
        <v>8504</v>
      </c>
      <c r="AK93"/>
      <c r="AL93"/>
      <c r="AM93"/>
      <c r="AN93"/>
      <c r="AO93"/>
      <c r="AP93"/>
      <c r="AQ93"/>
      <c r="AR93"/>
      <c r="AS93"/>
      <c r="AT93"/>
      <c r="AU93"/>
    </row>
    <row r="94" spans="1:47" x14ac:dyDescent="0.25">
      <c r="A94" t="str">
        <f t="shared" si="23"/>
        <v>GRANTS</v>
      </c>
      <c r="B94" s="71">
        <v>44696</v>
      </c>
      <c r="C94" s="70">
        <f>Schools!A88</f>
        <v>3023311</v>
      </c>
      <c r="D94" t="str">
        <f>VLOOKUP(C94,Schools!A:B,2,0)</f>
        <v>St Mary's C E Primary School N3</v>
      </c>
      <c r="E94" t="str">
        <f>VLOOKUP(C94,Schools!$A:$Z,3,0)</f>
        <v>M</v>
      </c>
      <c r="F94" s="204">
        <v>8133</v>
      </c>
      <c r="G94" s="70" t="s">
        <v>4667</v>
      </c>
      <c r="H94" s="70" t="s">
        <v>4668</v>
      </c>
      <c r="I94" t="str">
        <f t="shared" si="24"/>
        <v>10166/543965</v>
      </c>
      <c r="J94">
        <f>VLOOKUP(C94,Schools!$A:$Z,9,0)</f>
        <v>400058</v>
      </c>
      <c r="K94" s="70" t="s">
        <v>4666</v>
      </c>
      <c r="L94" s="70" t="s">
        <v>282</v>
      </c>
      <c r="M94" s="70" t="s">
        <v>1336</v>
      </c>
      <c r="N94" t="str">
        <f>VLOOKUP(C94,Schools!A:D,4,0)</f>
        <v>Primary</v>
      </c>
      <c r="O94" s="70">
        <f t="shared" si="26"/>
        <v>10166</v>
      </c>
      <c r="P94">
        <f t="shared" si="25"/>
        <v>543965</v>
      </c>
      <c r="Q94" s="443">
        <f t="shared" si="22"/>
        <v>0</v>
      </c>
      <c r="R94" s="443">
        <f t="shared" si="21"/>
        <v>8133</v>
      </c>
      <c r="S94" s="443">
        <f t="shared" si="21"/>
        <v>0</v>
      </c>
      <c r="T94" s="443">
        <f t="shared" si="21"/>
        <v>0</v>
      </c>
      <c r="U94" s="443">
        <f t="shared" si="21"/>
        <v>0</v>
      </c>
      <c r="V94" s="443">
        <f t="shared" si="21"/>
        <v>0</v>
      </c>
      <c r="W94" s="443">
        <f t="shared" si="21"/>
        <v>0</v>
      </c>
      <c r="X94" s="443">
        <f t="shared" si="21"/>
        <v>0</v>
      </c>
      <c r="Y94" s="443">
        <f t="shared" si="21"/>
        <v>0</v>
      </c>
      <c r="Z94" s="443">
        <f t="shared" si="21"/>
        <v>0</v>
      </c>
      <c r="AA94" s="443">
        <f t="shared" si="21"/>
        <v>0</v>
      </c>
      <c r="AB94" s="443">
        <f t="shared" si="21"/>
        <v>0</v>
      </c>
      <c r="AC94" s="382">
        <f t="shared" si="19"/>
        <v>8133</v>
      </c>
      <c r="AD94" s="382">
        <f t="shared" si="20"/>
        <v>0</v>
      </c>
      <c r="AE94" s="73"/>
      <c r="AG94" s="47">
        <f t="shared" si="27"/>
        <v>8133</v>
      </c>
      <c r="AH94" s="47">
        <f t="shared" si="28"/>
        <v>8133</v>
      </c>
      <c r="AI94" s="47">
        <f t="shared" si="29"/>
        <v>8133</v>
      </c>
      <c r="AJ94" s="47">
        <f t="shared" si="30"/>
        <v>8133</v>
      </c>
      <c r="AK94"/>
      <c r="AL94"/>
      <c r="AM94"/>
      <c r="AN94"/>
      <c r="AO94"/>
      <c r="AP94"/>
      <c r="AQ94"/>
      <c r="AR94"/>
      <c r="AS94"/>
      <c r="AT94"/>
      <c r="AU94"/>
    </row>
    <row r="95" spans="1:47" x14ac:dyDescent="0.25">
      <c r="A95" t="str">
        <f t="shared" si="23"/>
        <v>GRANTS</v>
      </c>
      <c r="B95" s="71">
        <v>44696</v>
      </c>
      <c r="C95" s="70">
        <f>Schools!A89</f>
        <v>3023312</v>
      </c>
      <c r="D95" t="str">
        <f>VLOOKUP(C95,Schools!A:B,2,0)</f>
        <v>St Mary's School EN4</v>
      </c>
      <c r="E95" t="str">
        <f>VLOOKUP(C95,Schools!$A:$Z,3,0)</f>
        <v>M</v>
      </c>
      <c r="F95" s="204">
        <v>7429</v>
      </c>
      <c r="G95" s="70" t="s">
        <v>4667</v>
      </c>
      <c r="H95" s="70" t="s">
        <v>4668</v>
      </c>
      <c r="I95" t="str">
        <f t="shared" si="24"/>
        <v>10166/543965</v>
      </c>
      <c r="J95">
        <f>VLOOKUP(C95,Schools!$A:$Z,9,0)</f>
        <v>400017</v>
      </c>
      <c r="K95" s="70" t="s">
        <v>4666</v>
      </c>
      <c r="L95" s="70" t="s">
        <v>282</v>
      </c>
      <c r="M95" s="70" t="s">
        <v>1336</v>
      </c>
      <c r="N95" t="str">
        <f>VLOOKUP(C95,Schools!A:D,4,0)</f>
        <v>Primary</v>
      </c>
      <c r="O95" s="70">
        <f t="shared" si="26"/>
        <v>10166</v>
      </c>
      <c r="P95">
        <f t="shared" si="25"/>
        <v>543965</v>
      </c>
      <c r="Q95" s="443">
        <f t="shared" si="22"/>
        <v>0</v>
      </c>
      <c r="R95" s="443">
        <f t="shared" si="21"/>
        <v>7429</v>
      </c>
      <c r="S95" s="443">
        <f t="shared" si="21"/>
        <v>0</v>
      </c>
      <c r="T95" s="443">
        <f t="shared" si="21"/>
        <v>0</v>
      </c>
      <c r="U95" s="443">
        <f t="shared" si="21"/>
        <v>0</v>
      </c>
      <c r="V95" s="443">
        <f t="shared" si="21"/>
        <v>0</v>
      </c>
      <c r="W95" s="443">
        <f t="shared" si="21"/>
        <v>0</v>
      </c>
      <c r="X95" s="443">
        <f t="shared" si="21"/>
        <v>0</v>
      </c>
      <c r="Y95" s="443">
        <f t="shared" si="21"/>
        <v>0</v>
      </c>
      <c r="Z95" s="443">
        <f t="shared" si="21"/>
        <v>0</v>
      </c>
      <c r="AA95" s="443">
        <f t="shared" si="21"/>
        <v>0</v>
      </c>
      <c r="AB95" s="443">
        <f t="shared" si="21"/>
        <v>0</v>
      </c>
      <c r="AC95" s="382">
        <f t="shared" si="19"/>
        <v>7429</v>
      </c>
      <c r="AD95" s="382">
        <f t="shared" si="20"/>
        <v>0</v>
      </c>
      <c r="AE95" s="73"/>
      <c r="AG95" s="47">
        <f t="shared" si="27"/>
        <v>7429</v>
      </c>
      <c r="AH95" s="47">
        <f t="shared" si="28"/>
        <v>7429</v>
      </c>
      <c r="AI95" s="47">
        <f t="shared" si="29"/>
        <v>7429</v>
      </c>
      <c r="AJ95" s="47">
        <f t="shared" si="30"/>
        <v>7429</v>
      </c>
      <c r="AK95"/>
      <c r="AL95"/>
      <c r="AM95"/>
      <c r="AN95"/>
      <c r="AO95"/>
      <c r="AP95"/>
      <c r="AQ95"/>
      <c r="AR95"/>
      <c r="AS95"/>
      <c r="AT95"/>
      <c r="AU95"/>
    </row>
    <row r="96" spans="1:47" x14ac:dyDescent="0.25">
      <c r="A96" t="str">
        <f t="shared" si="23"/>
        <v>GRANTS</v>
      </c>
      <c r="B96" s="71">
        <v>44696</v>
      </c>
      <c r="C96" s="70">
        <f>Schools!A90</f>
        <v>3023314</v>
      </c>
      <c r="D96" t="str">
        <f>VLOOKUP(C96,Schools!A:B,2,0)</f>
        <v>St Pauls CE Primary, NW7</v>
      </c>
      <c r="E96" t="str">
        <f>VLOOKUP(C96,Schools!$A:$Z,3,0)</f>
        <v>M</v>
      </c>
      <c r="F96" s="204">
        <v>7408</v>
      </c>
      <c r="G96" s="70" t="s">
        <v>4667</v>
      </c>
      <c r="H96" s="70" t="s">
        <v>4668</v>
      </c>
      <c r="I96" t="str">
        <f t="shared" si="24"/>
        <v>10166/543965</v>
      </c>
      <c r="J96">
        <f>VLOOKUP(C96,Schools!$A:$Z,9,0)</f>
        <v>400094</v>
      </c>
      <c r="K96" s="70" t="s">
        <v>4666</v>
      </c>
      <c r="L96" s="70" t="s">
        <v>282</v>
      </c>
      <c r="M96" s="70" t="s">
        <v>1336</v>
      </c>
      <c r="N96" t="str">
        <f>VLOOKUP(C96,Schools!A:D,4,0)</f>
        <v>Primary</v>
      </c>
      <c r="O96" s="70">
        <f t="shared" si="26"/>
        <v>10166</v>
      </c>
      <c r="P96">
        <f t="shared" si="25"/>
        <v>543965</v>
      </c>
      <c r="Q96" s="443">
        <f t="shared" si="22"/>
        <v>0</v>
      </c>
      <c r="R96" s="443">
        <f t="shared" si="21"/>
        <v>7408</v>
      </c>
      <c r="S96" s="443">
        <f t="shared" si="21"/>
        <v>0</v>
      </c>
      <c r="T96" s="443">
        <f t="shared" si="21"/>
        <v>0</v>
      </c>
      <c r="U96" s="443">
        <f t="shared" si="21"/>
        <v>0</v>
      </c>
      <c r="V96" s="443">
        <f t="shared" si="21"/>
        <v>0</v>
      </c>
      <c r="W96" s="443">
        <f t="shared" si="21"/>
        <v>0</v>
      </c>
      <c r="X96" s="443">
        <f t="shared" si="21"/>
        <v>0</v>
      </c>
      <c r="Y96" s="443">
        <f t="shared" si="21"/>
        <v>0</v>
      </c>
      <c r="Z96" s="443">
        <f t="shared" si="21"/>
        <v>0</v>
      </c>
      <c r="AA96" s="443">
        <f t="shared" si="21"/>
        <v>0</v>
      </c>
      <c r="AB96" s="443">
        <f t="shared" si="21"/>
        <v>0</v>
      </c>
      <c r="AC96" s="382">
        <f t="shared" si="19"/>
        <v>7408</v>
      </c>
      <c r="AD96" s="382">
        <f t="shared" si="20"/>
        <v>0</v>
      </c>
      <c r="AE96" s="73"/>
      <c r="AG96" s="47">
        <f t="shared" si="27"/>
        <v>7408</v>
      </c>
      <c r="AH96" s="47">
        <f t="shared" si="28"/>
        <v>7408</v>
      </c>
      <c r="AI96" s="47">
        <f t="shared" si="29"/>
        <v>7408</v>
      </c>
      <c r="AJ96" s="47">
        <f t="shared" si="30"/>
        <v>7408</v>
      </c>
      <c r="AK96"/>
      <c r="AL96"/>
      <c r="AM96"/>
      <c r="AN96"/>
      <c r="AO96"/>
      <c r="AP96"/>
      <c r="AQ96"/>
      <c r="AR96"/>
      <c r="AS96"/>
      <c r="AT96"/>
      <c r="AU96"/>
    </row>
    <row r="97" spans="1:47" x14ac:dyDescent="0.25">
      <c r="A97" t="str">
        <f t="shared" si="23"/>
        <v>GRANTS</v>
      </c>
      <c r="B97" s="71">
        <v>44696</v>
      </c>
      <c r="C97" s="70">
        <f>Schools!A91</f>
        <v>3023313</v>
      </c>
      <c r="D97" t="str">
        <f>VLOOKUP(C97,Schools!A:B,2,0)</f>
        <v>St. Pauls CE Primary School (N11)</v>
      </c>
      <c r="E97" t="str">
        <f>VLOOKUP(C97,Schools!$A:$Z,3,0)</f>
        <v>M</v>
      </c>
      <c r="F97" s="204">
        <v>7321</v>
      </c>
      <c r="G97" s="70" t="s">
        <v>4667</v>
      </c>
      <c r="H97" s="70" t="s">
        <v>4668</v>
      </c>
      <c r="I97" t="str">
        <f t="shared" si="24"/>
        <v>10166/543965</v>
      </c>
      <c r="J97">
        <f>VLOOKUP(C97,Schools!$A:$Z,9,0)</f>
        <v>400006</v>
      </c>
      <c r="K97" s="70" t="s">
        <v>4666</v>
      </c>
      <c r="L97" s="70" t="s">
        <v>282</v>
      </c>
      <c r="M97" s="70" t="s">
        <v>1336</v>
      </c>
      <c r="N97" t="str">
        <f>VLOOKUP(C97,Schools!A:D,4,0)</f>
        <v>Primary</v>
      </c>
      <c r="O97" s="70">
        <f t="shared" si="26"/>
        <v>10166</v>
      </c>
      <c r="P97">
        <f t="shared" si="25"/>
        <v>543965</v>
      </c>
      <c r="Q97" s="443">
        <f t="shared" si="22"/>
        <v>0</v>
      </c>
      <c r="R97" s="443">
        <f t="shared" si="21"/>
        <v>7321</v>
      </c>
      <c r="S97" s="443">
        <f t="shared" si="21"/>
        <v>0</v>
      </c>
      <c r="T97" s="443">
        <f t="shared" si="21"/>
        <v>0</v>
      </c>
      <c r="U97" s="443">
        <f t="shared" si="21"/>
        <v>0</v>
      </c>
      <c r="V97" s="443">
        <f t="shared" ref="R97:AB120" si="31">SUMPRODUCT(--(MONTH($B97)=MONTH(V$17)),$F97)</f>
        <v>0</v>
      </c>
      <c r="W97" s="443">
        <f t="shared" si="31"/>
        <v>0</v>
      </c>
      <c r="X97" s="443">
        <f t="shared" si="31"/>
        <v>0</v>
      </c>
      <c r="Y97" s="443">
        <f t="shared" si="31"/>
        <v>0</v>
      </c>
      <c r="Z97" s="443">
        <f t="shared" si="31"/>
        <v>0</v>
      </c>
      <c r="AA97" s="443">
        <f t="shared" si="31"/>
        <v>0</v>
      </c>
      <c r="AB97" s="443">
        <f t="shared" si="31"/>
        <v>0</v>
      </c>
      <c r="AC97" s="382">
        <f t="shared" si="19"/>
        <v>7321</v>
      </c>
      <c r="AD97" s="382">
        <f t="shared" si="20"/>
        <v>0</v>
      </c>
      <c r="AE97" s="73"/>
      <c r="AG97" s="47">
        <f t="shared" si="27"/>
        <v>7321</v>
      </c>
      <c r="AH97" s="47">
        <f t="shared" si="28"/>
        <v>7321</v>
      </c>
      <c r="AI97" s="47">
        <f t="shared" si="29"/>
        <v>7321</v>
      </c>
      <c r="AJ97" s="47">
        <f t="shared" si="30"/>
        <v>7321</v>
      </c>
      <c r="AK97"/>
      <c r="AL97"/>
      <c r="AM97"/>
      <c r="AN97"/>
      <c r="AO97"/>
      <c r="AP97"/>
      <c r="AQ97"/>
      <c r="AR97"/>
      <c r="AS97"/>
      <c r="AT97"/>
      <c r="AU97"/>
    </row>
    <row r="98" spans="1:47" x14ac:dyDescent="0.25">
      <c r="A98" t="str">
        <f t="shared" si="23"/>
        <v>GRANTS</v>
      </c>
      <c r="B98" s="71">
        <v>44696</v>
      </c>
      <c r="C98" s="70">
        <f>Schools!A92</f>
        <v>3023507</v>
      </c>
      <c r="D98" t="str">
        <f>VLOOKUP(C98,Schools!A:B,2,0)</f>
        <v>St Theresa's R.C. Primary School</v>
      </c>
      <c r="E98" t="str">
        <f>VLOOKUP(C98,Schools!$A:$Z,3,0)</f>
        <v>M</v>
      </c>
      <c r="F98" s="204">
        <v>7308</v>
      </c>
      <c r="G98" s="70" t="s">
        <v>4667</v>
      </c>
      <c r="H98" s="70" t="s">
        <v>4668</v>
      </c>
      <c r="I98" t="str">
        <f t="shared" si="24"/>
        <v>10166/543965</v>
      </c>
      <c r="J98">
        <f>VLOOKUP(C98,Schools!$A:$Z,9,0)</f>
        <v>400037</v>
      </c>
      <c r="K98" s="70" t="s">
        <v>4666</v>
      </c>
      <c r="L98" s="70" t="s">
        <v>282</v>
      </c>
      <c r="M98" s="70" t="s">
        <v>1336</v>
      </c>
      <c r="N98" t="str">
        <f>VLOOKUP(C98,Schools!A:D,4,0)</f>
        <v>Primary</v>
      </c>
      <c r="O98" s="70">
        <f t="shared" si="26"/>
        <v>10166</v>
      </c>
      <c r="P98">
        <f t="shared" si="25"/>
        <v>543965</v>
      </c>
      <c r="Q98" s="443">
        <f t="shared" si="22"/>
        <v>0</v>
      </c>
      <c r="R98" s="443">
        <f t="shared" si="31"/>
        <v>7308</v>
      </c>
      <c r="S98" s="443">
        <f t="shared" si="31"/>
        <v>0</v>
      </c>
      <c r="T98" s="443">
        <f t="shared" si="31"/>
        <v>0</v>
      </c>
      <c r="U98" s="443">
        <f t="shared" si="31"/>
        <v>0</v>
      </c>
      <c r="V98" s="443">
        <f t="shared" si="31"/>
        <v>0</v>
      </c>
      <c r="W98" s="443">
        <f t="shared" si="31"/>
        <v>0</v>
      </c>
      <c r="X98" s="443">
        <f t="shared" si="31"/>
        <v>0</v>
      </c>
      <c r="Y98" s="443">
        <f t="shared" si="31"/>
        <v>0</v>
      </c>
      <c r="Z98" s="443">
        <f t="shared" si="31"/>
        <v>0</v>
      </c>
      <c r="AA98" s="443">
        <f t="shared" si="31"/>
        <v>0</v>
      </c>
      <c r="AB98" s="443">
        <f t="shared" si="31"/>
        <v>0</v>
      </c>
      <c r="AC98" s="382">
        <f t="shared" si="19"/>
        <v>7308</v>
      </c>
      <c r="AD98" s="382">
        <f t="shared" si="20"/>
        <v>0</v>
      </c>
      <c r="AE98" s="73"/>
      <c r="AG98" s="47">
        <f t="shared" si="27"/>
        <v>7308</v>
      </c>
      <c r="AH98" s="47">
        <f t="shared" si="28"/>
        <v>7308</v>
      </c>
      <c r="AI98" s="47">
        <f t="shared" si="29"/>
        <v>7308</v>
      </c>
      <c r="AJ98" s="47">
        <f t="shared" si="30"/>
        <v>7308</v>
      </c>
      <c r="AK98"/>
      <c r="AL98"/>
      <c r="AM98"/>
      <c r="AN98"/>
      <c r="AO98"/>
      <c r="AP98"/>
      <c r="AQ98"/>
      <c r="AR98"/>
      <c r="AS98"/>
      <c r="AT98"/>
      <c r="AU98"/>
    </row>
    <row r="99" spans="1:47" x14ac:dyDescent="0.25">
      <c r="A99" t="str">
        <f t="shared" si="23"/>
        <v>GRANTS</v>
      </c>
      <c r="B99" s="71">
        <v>44696</v>
      </c>
      <c r="C99" s="70">
        <f>Schools!A93</f>
        <v>3023506</v>
      </c>
      <c r="D99" t="str">
        <f>VLOOKUP(C99,Schools!A:B,2,0)</f>
        <v>St Vincent's Catholic Primary School</v>
      </c>
      <c r="E99" t="str">
        <f>VLOOKUP(C99,Schools!$A:$Z,3,0)</f>
        <v>M</v>
      </c>
      <c r="F99" s="204">
        <v>7662</v>
      </c>
      <c r="G99" s="70" t="s">
        <v>4667</v>
      </c>
      <c r="H99" s="70" t="s">
        <v>4668</v>
      </c>
      <c r="I99" t="str">
        <f t="shared" si="24"/>
        <v>10166/543965</v>
      </c>
      <c r="J99">
        <f>VLOOKUP(C99,Schools!$A:$Z,9,0)</f>
        <v>400009</v>
      </c>
      <c r="K99" s="70" t="s">
        <v>4666</v>
      </c>
      <c r="L99" s="70" t="s">
        <v>282</v>
      </c>
      <c r="M99" s="70" t="s">
        <v>1336</v>
      </c>
      <c r="N99" t="str">
        <f>VLOOKUP(C99,Schools!A:D,4,0)</f>
        <v>Primary</v>
      </c>
      <c r="O99" s="70">
        <f t="shared" si="26"/>
        <v>10166</v>
      </c>
      <c r="P99">
        <f t="shared" si="25"/>
        <v>543965</v>
      </c>
      <c r="Q99" s="443">
        <f t="shared" si="22"/>
        <v>0</v>
      </c>
      <c r="R99" s="443">
        <f t="shared" si="31"/>
        <v>7662</v>
      </c>
      <c r="S99" s="443">
        <f t="shared" si="31"/>
        <v>0</v>
      </c>
      <c r="T99" s="443">
        <f t="shared" si="31"/>
        <v>0</v>
      </c>
      <c r="U99" s="443">
        <f t="shared" si="31"/>
        <v>0</v>
      </c>
      <c r="V99" s="443">
        <f t="shared" si="31"/>
        <v>0</v>
      </c>
      <c r="W99" s="443">
        <f t="shared" si="31"/>
        <v>0</v>
      </c>
      <c r="X99" s="443">
        <f t="shared" si="31"/>
        <v>0</v>
      </c>
      <c r="Y99" s="443">
        <f t="shared" si="31"/>
        <v>0</v>
      </c>
      <c r="Z99" s="443">
        <f t="shared" si="31"/>
        <v>0</v>
      </c>
      <c r="AA99" s="443">
        <f t="shared" si="31"/>
        <v>0</v>
      </c>
      <c r="AB99" s="443">
        <f t="shared" si="31"/>
        <v>0</v>
      </c>
      <c r="AC99" s="382">
        <f t="shared" si="19"/>
        <v>7662</v>
      </c>
      <c r="AD99" s="382">
        <f t="shared" si="20"/>
        <v>0</v>
      </c>
      <c r="AE99" s="73"/>
      <c r="AG99" s="47">
        <f t="shared" si="27"/>
        <v>7662</v>
      </c>
      <c r="AH99" s="47">
        <f t="shared" si="28"/>
        <v>7662</v>
      </c>
      <c r="AI99" s="47">
        <f t="shared" si="29"/>
        <v>7662</v>
      </c>
      <c r="AJ99" s="47">
        <f t="shared" si="30"/>
        <v>7662</v>
      </c>
      <c r="AK99"/>
      <c r="AL99"/>
      <c r="AM99"/>
      <c r="AN99"/>
      <c r="AO99"/>
      <c r="AP99"/>
      <c r="AQ99"/>
      <c r="AR99"/>
      <c r="AS99"/>
      <c r="AT99"/>
      <c r="AU99"/>
    </row>
    <row r="100" spans="1:47" x14ac:dyDescent="0.25">
      <c r="A100" t="str">
        <f t="shared" si="23"/>
        <v>GRANTS</v>
      </c>
      <c r="B100" s="71">
        <v>44696</v>
      </c>
      <c r="C100" s="70">
        <f>Schools!A94</f>
        <v>3022051</v>
      </c>
      <c r="D100" t="str">
        <f>VLOOKUP(C100,Schools!A:B,2,0)</f>
        <v>Summerside Primary Academy</v>
      </c>
      <c r="E100" t="str">
        <f>VLOOKUP(C100,Schools!$A:$Z,3,0)</f>
        <v>A</v>
      </c>
      <c r="F100" s="204">
        <v>0</v>
      </c>
      <c r="G100" s="70" t="s">
        <v>4667</v>
      </c>
      <c r="H100" s="70" t="s">
        <v>4668</v>
      </c>
      <c r="I100" t="str">
        <f t="shared" si="24"/>
        <v>None/516500</v>
      </c>
      <c r="J100">
        <f>VLOOKUP(C100,Schools!$A:$Z,9,0)</f>
        <v>157542</v>
      </c>
      <c r="K100" s="70" t="s">
        <v>4666</v>
      </c>
      <c r="L100" s="70" t="s">
        <v>282</v>
      </c>
      <c r="M100" s="70" t="s">
        <v>1336</v>
      </c>
      <c r="N100" t="str">
        <f>VLOOKUP(C100,Schools!A:D,4,0)</f>
        <v>Primary</v>
      </c>
      <c r="O100" s="70" t="str">
        <f t="shared" si="26"/>
        <v>None</v>
      </c>
      <c r="P100">
        <f t="shared" si="25"/>
        <v>516500</v>
      </c>
      <c r="Q100" s="443">
        <f t="shared" si="22"/>
        <v>0</v>
      </c>
      <c r="R100" s="443">
        <f t="shared" si="31"/>
        <v>0</v>
      </c>
      <c r="S100" s="443">
        <f t="shared" si="31"/>
        <v>0</v>
      </c>
      <c r="T100" s="443">
        <f t="shared" si="31"/>
        <v>0</v>
      </c>
      <c r="U100" s="443">
        <f t="shared" si="31"/>
        <v>0</v>
      </c>
      <c r="V100" s="443">
        <f t="shared" si="31"/>
        <v>0</v>
      </c>
      <c r="W100" s="443">
        <f t="shared" si="31"/>
        <v>0</v>
      </c>
      <c r="X100" s="443">
        <f t="shared" si="31"/>
        <v>0</v>
      </c>
      <c r="Y100" s="443">
        <f t="shared" si="31"/>
        <v>0</v>
      </c>
      <c r="Z100" s="443">
        <f t="shared" si="31"/>
        <v>0</v>
      </c>
      <c r="AA100" s="443">
        <f t="shared" si="31"/>
        <v>0</v>
      </c>
      <c r="AB100" s="443">
        <f t="shared" si="31"/>
        <v>0</v>
      </c>
      <c r="AC100" s="382">
        <f t="shared" si="19"/>
        <v>0</v>
      </c>
      <c r="AD100" s="382">
        <f t="shared" si="20"/>
        <v>0</v>
      </c>
      <c r="AE100" s="73"/>
      <c r="AG100" s="47">
        <f t="shared" si="27"/>
        <v>0</v>
      </c>
      <c r="AH100" s="47">
        <f t="shared" si="28"/>
        <v>0</v>
      </c>
      <c r="AI100" s="47">
        <f t="shared" si="29"/>
        <v>0</v>
      </c>
      <c r="AJ100" s="47">
        <f t="shared" si="30"/>
        <v>0</v>
      </c>
      <c r="AK100"/>
      <c r="AL100"/>
      <c r="AM100"/>
      <c r="AN100"/>
      <c r="AO100"/>
      <c r="AP100"/>
      <c r="AQ100"/>
      <c r="AR100"/>
      <c r="AS100"/>
      <c r="AT100"/>
      <c r="AU100"/>
    </row>
    <row r="101" spans="1:47" x14ac:dyDescent="0.25">
      <c r="A101" t="str">
        <f t="shared" si="23"/>
        <v>GRANTS</v>
      </c>
      <c r="B101" s="71">
        <v>44696</v>
      </c>
      <c r="C101" s="70">
        <f>Schools!A95</f>
        <v>3022070</v>
      </c>
      <c r="D101" t="str">
        <f>VLOOKUP(C101,Schools!A:B,2,0)</f>
        <v>Sunnyfields Primary School</v>
      </c>
      <c r="E101" t="str">
        <f>VLOOKUP(C101,Schools!$A:$Z,3,0)</f>
        <v>M</v>
      </c>
      <c r="F101" s="204">
        <v>7412</v>
      </c>
      <c r="G101" s="70" t="s">
        <v>4667</v>
      </c>
      <c r="H101" s="70" t="s">
        <v>4668</v>
      </c>
      <c r="I101" t="str">
        <f t="shared" si="24"/>
        <v>10166/543965</v>
      </c>
      <c r="J101">
        <f>VLOOKUP(C101,Schools!$A:$Z,9,0)</f>
        <v>400038</v>
      </c>
      <c r="K101" s="70" t="s">
        <v>4666</v>
      </c>
      <c r="L101" s="70" t="s">
        <v>282</v>
      </c>
      <c r="M101" s="70" t="s">
        <v>1336</v>
      </c>
      <c r="N101" t="str">
        <f>VLOOKUP(C101,Schools!A:D,4,0)</f>
        <v>Primary</v>
      </c>
      <c r="O101" s="70">
        <f t="shared" si="26"/>
        <v>10166</v>
      </c>
      <c r="P101">
        <f t="shared" si="25"/>
        <v>543965</v>
      </c>
      <c r="Q101" s="443">
        <f t="shared" si="22"/>
        <v>0</v>
      </c>
      <c r="R101" s="443">
        <f t="shared" si="31"/>
        <v>7412</v>
      </c>
      <c r="S101" s="443">
        <f t="shared" si="31"/>
        <v>0</v>
      </c>
      <c r="T101" s="443">
        <f t="shared" si="31"/>
        <v>0</v>
      </c>
      <c r="U101" s="443">
        <f t="shared" si="31"/>
        <v>0</v>
      </c>
      <c r="V101" s="443">
        <f t="shared" si="31"/>
        <v>0</v>
      </c>
      <c r="W101" s="443">
        <f t="shared" si="31"/>
        <v>0</v>
      </c>
      <c r="X101" s="443">
        <f t="shared" si="31"/>
        <v>0</v>
      </c>
      <c r="Y101" s="443">
        <f t="shared" si="31"/>
        <v>0</v>
      </c>
      <c r="Z101" s="443">
        <f t="shared" si="31"/>
        <v>0</v>
      </c>
      <c r="AA101" s="443">
        <f t="shared" si="31"/>
        <v>0</v>
      </c>
      <c r="AB101" s="443">
        <f t="shared" si="31"/>
        <v>0</v>
      </c>
      <c r="AC101" s="382">
        <f t="shared" si="19"/>
        <v>7412</v>
      </c>
      <c r="AD101" s="382">
        <f t="shared" si="20"/>
        <v>0</v>
      </c>
      <c r="AE101" s="73"/>
      <c r="AG101" s="47">
        <f t="shared" si="27"/>
        <v>7412</v>
      </c>
      <c r="AH101" s="47">
        <f t="shared" si="28"/>
        <v>7412</v>
      </c>
      <c r="AI101" s="47">
        <f t="shared" si="29"/>
        <v>7412</v>
      </c>
      <c r="AJ101" s="47">
        <f t="shared" si="30"/>
        <v>7412</v>
      </c>
      <c r="AK101"/>
      <c r="AL101"/>
      <c r="AM101"/>
      <c r="AN101"/>
      <c r="AO101"/>
      <c r="AP101"/>
      <c r="AQ101"/>
      <c r="AR101"/>
      <c r="AS101"/>
      <c r="AT101"/>
      <c r="AU101"/>
    </row>
    <row r="102" spans="1:47" x14ac:dyDescent="0.25">
      <c r="A102" t="str">
        <f t="shared" si="23"/>
        <v>GRANTS</v>
      </c>
      <c r="B102" s="71">
        <v>44696</v>
      </c>
      <c r="C102" s="70">
        <f>Schools!A96</f>
        <v>3023316</v>
      </c>
      <c r="D102" t="str">
        <f>VLOOKUP(C102,Schools!A:B,2,0)</f>
        <v>Trent  C of E Primary School</v>
      </c>
      <c r="E102" t="str">
        <f>VLOOKUP(C102,Schools!$A:$Z,3,0)</f>
        <v>M</v>
      </c>
      <c r="F102" s="204">
        <v>7421</v>
      </c>
      <c r="G102" s="70" t="s">
        <v>4667</v>
      </c>
      <c r="H102" s="70" t="s">
        <v>4668</v>
      </c>
      <c r="I102" t="str">
        <f t="shared" si="24"/>
        <v>10166/543965</v>
      </c>
      <c r="J102">
        <f>VLOOKUP(C102,Schools!$A:$Z,9,0)</f>
        <v>400100</v>
      </c>
      <c r="K102" s="70" t="s">
        <v>4666</v>
      </c>
      <c r="L102" s="70" t="s">
        <v>282</v>
      </c>
      <c r="M102" s="70" t="s">
        <v>1336</v>
      </c>
      <c r="N102" t="str">
        <f>VLOOKUP(C102,Schools!A:D,4,0)</f>
        <v>Primary</v>
      </c>
      <c r="O102" s="70">
        <f t="shared" si="26"/>
        <v>10166</v>
      </c>
      <c r="P102">
        <f t="shared" si="25"/>
        <v>543965</v>
      </c>
      <c r="Q102" s="443">
        <f t="shared" si="22"/>
        <v>0</v>
      </c>
      <c r="R102" s="443">
        <f t="shared" si="31"/>
        <v>7421</v>
      </c>
      <c r="S102" s="443">
        <f t="shared" si="31"/>
        <v>0</v>
      </c>
      <c r="T102" s="443">
        <f t="shared" si="31"/>
        <v>0</v>
      </c>
      <c r="U102" s="443">
        <f t="shared" si="31"/>
        <v>0</v>
      </c>
      <c r="V102" s="443">
        <f t="shared" si="31"/>
        <v>0</v>
      </c>
      <c r="W102" s="443">
        <f t="shared" si="31"/>
        <v>0</v>
      </c>
      <c r="X102" s="443">
        <f t="shared" si="31"/>
        <v>0</v>
      </c>
      <c r="Y102" s="443">
        <f t="shared" si="31"/>
        <v>0</v>
      </c>
      <c r="Z102" s="443">
        <f t="shared" si="31"/>
        <v>0</v>
      </c>
      <c r="AA102" s="443">
        <f t="shared" si="31"/>
        <v>0</v>
      </c>
      <c r="AB102" s="443">
        <f t="shared" si="31"/>
        <v>0</v>
      </c>
      <c r="AC102" s="382">
        <f t="shared" si="19"/>
        <v>7421</v>
      </c>
      <c r="AD102" s="382">
        <f t="shared" si="20"/>
        <v>0</v>
      </c>
      <c r="AE102" s="73"/>
      <c r="AG102" s="47">
        <f t="shared" si="27"/>
        <v>7421</v>
      </c>
      <c r="AH102" s="47">
        <f t="shared" si="28"/>
        <v>7421</v>
      </c>
      <c r="AI102" s="47">
        <f t="shared" si="29"/>
        <v>7421</v>
      </c>
      <c r="AJ102" s="47">
        <f t="shared" si="30"/>
        <v>7421</v>
      </c>
      <c r="AK102"/>
      <c r="AL102"/>
      <c r="AM102"/>
      <c r="AN102"/>
      <c r="AO102"/>
      <c r="AP102"/>
      <c r="AQ102"/>
      <c r="AR102"/>
      <c r="AS102"/>
      <c r="AT102"/>
      <c r="AU102"/>
    </row>
    <row r="103" spans="1:47" x14ac:dyDescent="0.25">
      <c r="A103" t="str">
        <f t="shared" si="23"/>
        <v>GRANTS</v>
      </c>
      <c r="B103" s="71">
        <v>44696</v>
      </c>
      <c r="C103" s="70">
        <f>Schools!A97</f>
        <v>3022055</v>
      </c>
      <c r="D103" t="str">
        <f>VLOOKUP(C103,Schools!A:B,2,0)</f>
        <v>Tudor School</v>
      </c>
      <c r="E103" t="str">
        <f>VLOOKUP(C103,Schools!$A:$Z,3,0)</f>
        <v>M</v>
      </c>
      <c r="F103" s="204">
        <v>7408</v>
      </c>
      <c r="G103" s="70" t="s">
        <v>4667</v>
      </c>
      <c r="H103" s="70" t="s">
        <v>4668</v>
      </c>
      <c r="I103" t="str">
        <f t="shared" si="24"/>
        <v>10166/543965</v>
      </c>
      <c r="J103">
        <f>VLOOKUP(C103,Schools!$A:$Z,9,0)</f>
        <v>400101</v>
      </c>
      <c r="K103" s="70" t="s">
        <v>4666</v>
      </c>
      <c r="L103" s="70" t="s">
        <v>282</v>
      </c>
      <c r="M103" s="70" t="s">
        <v>1336</v>
      </c>
      <c r="N103" t="str">
        <f>VLOOKUP(C103,Schools!A:D,4,0)</f>
        <v>Primary</v>
      </c>
      <c r="O103" s="70">
        <f t="shared" si="26"/>
        <v>10166</v>
      </c>
      <c r="P103">
        <f t="shared" si="25"/>
        <v>543965</v>
      </c>
      <c r="Q103" s="443">
        <f t="shared" si="22"/>
        <v>0</v>
      </c>
      <c r="R103" s="443">
        <f t="shared" si="31"/>
        <v>7408</v>
      </c>
      <c r="S103" s="443">
        <f t="shared" si="31"/>
        <v>0</v>
      </c>
      <c r="T103" s="443">
        <f t="shared" si="31"/>
        <v>0</v>
      </c>
      <c r="U103" s="443">
        <f t="shared" si="31"/>
        <v>0</v>
      </c>
      <c r="V103" s="443">
        <f t="shared" si="31"/>
        <v>0</v>
      </c>
      <c r="W103" s="443">
        <f t="shared" si="31"/>
        <v>0</v>
      </c>
      <c r="X103" s="443">
        <f t="shared" si="31"/>
        <v>0</v>
      </c>
      <c r="Y103" s="443">
        <f t="shared" si="31"/>
        <v>0</v>
      </c>
      <c r="Z103" s="443">
        <f t="shared" si="31"/>
        <v>0</v>
      </c>
      <c r="AA103" s="443">
        <f t="shared" si="31"/>
        <v>0</v>
      </c>
      <c r="AB103" s="443">
        <f t="shared" si="31"/>
        <v>0</v>
      </c>
      <c r="AC103" s="382">
        <f t="shared" ref="AC103:AC134" si="32">SUBTOTAL(9,Q103:AB103)</f>
        <v>7408</v>
      </c>
      <c r="AD103" s="382">
        <f t="shared" ref="AD103:AD134" si="33">AC103-F103</f>
        <v>0</v>
      </c>
      <c r="AE103" s="73"/>
      <c r="AG103" s="47">
        <f t="shared" si="27"/>
        <v>7408</v>
      </c>
      <c r="AH103" s="47">
        <f t="shared" si="28"/>
        <v>7408</v>
      </c>
      <c r="AI103" s="47">
        <f t="shared" si="29"/>
        <v>7408</v>
      </c>
      <c r="AJ103" s="47">
        <f t="shared" si="30"/>
        <v>7408</v>
      </c>
      <c r="AK103"/>
      <c r="AL103"/>
      <c r="AM103"/>
      <c r="AN103"/>
      <c r="AO103"/>
      <c r="AP103"/>
      <c r="AQ103"/>
      <c r="AR103"/>
      <c r="AS103"/>
      <c r="AT103"/>
      <c r="AU103"/>
    </row>
    <row r="104" spans="1:47" x14ac:dyDescent="0.25">
      <c r="A104" t="str">
        <f t="shared" si="23"/>
        <v>GRANTS</v>
      </c>
      <c r="B104" s="71">
        <v>44696</v>
      </c>
      <c r="C104" s="70">
        <f>Schools!A98</f>
        <v>3022057</v>
      </c>
      <c r="D104" t="str">
        <f>VLOOKUP(C104,Schools!A:B,2,0)</f>
        <v>Underhill School</v>
      </c>
      <c r="E104" t="str">
        <f>VLOOKUP(C104,Schools!$A:$Z,3,0)</f>
        <v>M</v>
      </c>
      <c r="F104" s="204">
        <v>8379</v>
      </c>
      <c r="G104" s="70" t="s">
        <v>4667</v>
      </c>
      <c r="H104" s="70" t="s">
        <v>4668</v>
      </c>
      <c r="I104" t="str">
        <f t="shared" si="24"/>
        <v>10166/543965</v>
      </c>
      <c r="J104">
        <f>VLOOKUP(C104,Schools!$A:$Z,9,0)</f>
        <v>400053</v>
      </c>
      <c r="K104" s="70" t="s">
        <v>4666</v>
      </c>
      <c r="L104" s="70" t="s">
        <v>282</v>
      </c>
      <c r="M104" s="70" t="s">
        <v>1336</v>
      </c>
      <c r="N104" t="str">
        <f>VLOOKUP(C104,Schools!A:D,4,0)</f>
        <v>Primary</v>
      </c>
      <c r="O104" s="70">
        <f t="shared" si="26"/>
        <v>10166</v>
      </c>
      <c r="P104">
        <f t="shared" si="25"/>
        <v>543965</v>
      </c>
      <c r="Q104" s="443">
        <f t="shared" si="22"/>
        <v>0</v>
      </c>
      <c r="R104" s="443">
        <f t="shared" si="31"/>
        <v>8379</v>
      </c>
      <c r="S104" s="443">
        <f t="shared" si="31"/>
        <v>0</v>
      </c>
      <c r="T104" s="443">
        <f t="shared" si="31"/>
        <v>0</v>
      </c>
      <c r="U104" s="443">
        <f t="shared" si="31"/>
        <v>0</v>
      </c>
      <c r="V104" s="443">
        <f t="shared" si="31"/>
        <v>0</v>
      </c>
      <c r="W104" s="443">
        <f t="shared" si="31"/>
        <v>0</v>
      </c>
      <c r="X104" s="443">
        <f t="shared" si="31"/>
        <v>0</v>
      </c>
      <c r="Y104" s="443">
        <f t="shared" si="31"/>
        <v>0</v>
      </c>
      <c r="Z104" s="443">
        <f t="shared" si="31"/>
        <v>0</v>
      </c>
      <c r="AA104" s="443">
        <f t="shared" si="31"/>
        <v>0</v>
      </c>
      <c r="AB104" s="443">
        <f t="shared" si="31"/>
        <v>0</v>
      </c>
      <c r="AC104" s="382">
        <f t="shared" si="32"/>
        <v>8379</v>
      </c>
      <c r="AD104" s="382">
        <f t="shared" si="33"/>
        <v>0</v>
      </c>
      <c r="AE104" s="73"/>
      <c r="AG104" s="47">
        <f t="shared" si="27"/>
        <v>8379</v>
      </c>
      <c r="AH104" s="47">
        <f t="shared" si="28"/>
        <v>8379</v>
      </c>
      <c r="AI104" s="47">
        <f t="shared" si="29"/>
        <v>8379</v>
      </c>
      <c r="AJ104" s="47">
        <f t="shared" si="30"/>
        <v>8379</v>
      </c>
      <c r="AK104"/>
      <c r="AL104"/>
      <c r="AM104"/>
      <c r="AN104"/>
      <c r="AO104"/>
      <c r="AP104"/>
      <c r="AQ104"/>
      <c r="AR104"/>
      <c r="AS104"/>
      <c r="AT104"/>
      <c r="AU104"/>
    </row>
    <row r="105" spans="1:47" x14ac:dyDescent="0.25">
      <c r="A105" t="str">
        <f t="shared" si="23"/>
        <v>GRANTS</v>
      </c>
      <c r="B105" s="71">
        <v>44696</v>
      </c>
      <c r="C105" s="70">
        <f>Schools!A99</f>
        <v>3022049</v>
      </c>
      <c r="D105" t="str">
        <f>VLOOKUP(C105,Schools!A:B,2,0)</f>
        <v>Watling Park Free School</v>
      </c>
      <c r="E105" t="str">
        <f>VLOOKUP(C105,Schools!$A:$Z,3,0)</f>
        <v>A</v>
      </c>
      <c r="F105" s="204">
        <v>0</v>
      </c>
      <c r="G105" s="70" t="s">
        <v>4667</v>
      </c>
      <c r="H105" s="70" t="s">
        <v>4668</v>
      </c>
      <c r="I105" t="str">
        <f t="shared" si="24"/>
        <v>None/516500</v>
      </c>
      <c r="J105">
        <f>VLOOKUP(C105,Schools!$A:$Z,9,0)</f>
        <v>157055</v>
      </c>
      <c r="K105" s="70" t="s">
        <v>4666</v>
      </c>
      <c r="L105" s="70" t="s">
        <v>282</v>
      </c>
      <c r="M105" s="70" t="s">
        <v>1336</v>
      </c>
      <c r="N105" t="str">
        <f>VLOOKUP(C105,Schools!A:D,4,0)</f>
        <v>Primary</v>
      </c>
      <c r="O105" s="70" t="str">
        <f t="shared" si="26"/>
        <v>None</v>
      </c>
      <c r="P105">
        <f t="shared" si="25"/>
        <v>516500</v>
      </c>
      <c r="Q105" s="443">
        <f t="shared" si="22"/>
        <v>0</v>
      </c>
      <c r="R105" s="443">
        <f t="shared" si="31"/>
        <v>0</v>
      </c>
      <c r="S105" s="443">
        <f t="shared" si="31"/>
        <v>0</v>
      </c>
      <c r="T105" s="443">
        <f t="shared" si="31"/>
        <v>0</v>
      </c>
      <c r="U105" s="443">
        <f t="shared" si="31"/>
        <v>0</v>
      </c>
      <c r="V105" s="443">
        <f t="shared" si="31"/>
        <v>0</v>
      </c>
      <c r="W105" s="443">
        <f t="shared" si="31"/>
        <v>0</v>
      </c>
      <c r="X105" s="443">
        <f t="shared" si="31"/>
        <v>0</v>
      </c>
      <c r="Y105" s="443">
        <f t="shared" si="31"/>
        <v>0</v>
      </c>
      <c r="Z105" s="443">
        <f t="shared" si="31"/>
        <v>0</v>
      </c>
      <c r="AA105" s="443">
        <f t="shared" si="31"/>
        <v>0</v>
      </c>
      <c r="AB105" s="443">
        <f t="shared" si="31"/>
        <v>0</v>
      </c>
      <c r="AC105" s="382">
        <f t="shared" si="32"/>
        <v>0</v>
      </c>
      <c r="AD105" s="382">
        <f t="shared" si="33"/>
        <v>0</v>
      </c>
      <c r="AE105" s="73"/>
      <c r="AG105" s="47">
        <f t="shared" si="27"/>
        <v>0</v>
      </c>
      <c r="AH105" s="47">
        <f t="shared" si="28"/>
        <v>0</v>
      </c>
      <c r="AI105" s="47">
        <f t="shared" si="29"/>
        <v>0</v>
      </c>
      <c r="AJ105" s="47">
        <f t="shared" si="30"/>
        <v>0</v>
      </c>
      <c r="AK105"/>
      <c r="AL105"/>
      <c r="AM105"/>
      <c r="AN105"/>
      <c r="AO105"/>
      <c r="AP105"/>
      <c r="AQ105"/>
      <c r="AR105"/>
      <c r="AS105"/>
      <c r="AT105"/>
      <c r="AU105"/>
    </row>
    <row r="106" spans="1:47" x14ac:dyDescent="0.25">
      <c r="A106" t="str">
        <f t="shared" si="23"/>
        <v>GRANTS</v>
      </c>
      <c r="B106" s="71">
        <v>44696</v>
      </c>
      <c r="C106" s="70">
        <f>Schools!A100</f>
        <v>3022076</v>
      </c>
      <c r="D106" t="str">
        <f>VLOOKUP(C106,Schools!A:B,2,0)</f>
        <v>Wessex  Gardens Primary School</v>
      </c>
      <c r="E106" t="str">
        <f>VLOOKUP(C106,Schools!$A:$Z,3,0)</f>
        <v>M</v>
      </c>
      <c r="F106" s="204">
        <v>7921</v>
      </c>
      <c r="G106" s="70" t="s">
        <v>4667</v>
      </c>
      <c r="H106" s="70" t="s">
        <v>4668</v>
      </c>
      <c r="I106" t="str">
        <f t="shared" si="24"/>
        <v>10166/543965</v>
      </c>
      <c r="J106">
        <f>VLOOKUP(C106,Schools!$A:$Z,9,0)</f>
        <v>400111</v>
      </c>
      <c r="K106" s="70" t="s">
        <v>4666</v>
      </c>
      <c r="L106" s="70" t="s">
        <v>282</v>
      </c>
      <c r="M106" s="70" t="s">
        <v>1336</v>
      </c>
      <c r="N106" t="str">
        <f>VLOOKUP(C106,Schools!A:D,4,0)</f>
        <v>Primary</v>
      </c>
      <c r="O106" s="70">
        <f t="shared" si="26"/>
        <v>10166</v>
      </c>
      <c r="P106">
        <f t="shared" si="25"/>
        <v>543965</v>
      </c>
      <c r="Q106" s="443">
        <f t="shared" si="22"/>
        <v>0</v>
      </c>
      <c r="R106" s="443">
        <f t="shared" si="31"/>
        <v>7921</v>
      </c>
      <c r="S106" s="443">
        <f t="shared" si="31"/>
        <v>0</v>
      </c>
      <c r="T106" s="443">
        <f t="shared" si="31"/>
        <v>0</v>
      </c>
      <c r="U106" s="443">
        <f t="shared" si="31"/>
        <v>0</v>
      </c>
      <c r="V106" s="443">
        <f t="shared" si="31"/>
        <v>0</v>
      </c>
      <c r="W106" s="443">
        <f t="shared" si="31"/>
        <v>0</v>
      </c>
      <c r="X106" s="443">
        <f t="shared" si="31"/>
        <v>0</v>
      </c>
      <c r="Y106" s="443">
        <f t="shared" si="31"/>
        <v>0</v>
      </c>
      <c r="Z106" s="443">
        <f t="shared" si="31"/>
        <v>0</v>
      </c>
      <c r="AA106" s="443">
        <f t="shared" si="31"/>
        <v>0</v>
      </c>
      <c r="AB106" s="443">
        <f t="shared" si="31"/>
        <v>0</v>
      </c>
      <c r="AC106" s="382">
        <f t="shared" si="32"/>
        <v>7921</v>
      </c>
      <c r="AD106" s="382">
        <f t="shared" si="33"/>
        <v>0</v>
      </c>
      <c r="AE106" s="73"/>
      <c r="AG106" s="47">
        <f t="shared" si="27"/>
        <v>7921</v>
      </c>
      <c r="AH106" s="47">
        <f t="shared" si="28"/>
        <v>7921</v>
      </c>
      <c r="AI106" s="47">
        <f t="shared" si="29"/>
        <v>7921</v>
      </c>
      <c r="AJ106" s="47">
        <f t="shared" si="30"/>
        <v>7921</v>
      </c>
      <c r="AK106"/>
      <c r="AL106"/>
      <c r="AM106"/>
      <c r="AN106"/>
      <c r="AO106"/>
      <c r="AP106"/>
      <c r="AQ106"/>
      <c r="AR106"/>
      <c r="AS106"/>
      <c r="AT106"/>
      <c r="AU106"/>
    </row>
    <row r="107" spans="1:47" x14ac:dyDescent="0.25">
      <c r="A107" t="str">
        <f t="shared" si="23"/>
        <v>GRANTS</v>
      </c>
      <c r="B107" s="71">
        <v>44696</v>
      </c>
      <c r="C107" s="70">
        <f>Schools!A101</f>
        <v>3022060</v>
      </c>
      <c r="D107" t="str">
        <f>VLOOKUP(C107,Schools!A:B,2,0)</f>
        <v>Whitings Hill Primary School</v>
      </c>
      <c r="E107" t="str">
        <f>VLOOKUP(C107,Schools!$A:$Z,3,0)</f>
        <v>M</v>
      </c>
      <c r="F107" s="204">
        <v>8162</v>
      </c>
      <c r="G107" s="70" t="s">
        <v>4667</v>
      </c>
      <c r="H107" s="70" t="s">
        <v>4668</v>
      </c>
      <c r="I107" t="str">
        <f t="shared" si="24"/>
        <v>10166/543965</v>
      </c>
      <c r="J107">
        <f>VLOOKUP(C107,Schools!$A:$Z,9,0)</f>
        <v>400011</v>
      </c>
      <c r="K107" s="70" t="s">
        <v>4666</v>
      </c>
      <c r="L107" s="70" t="s">
        <v>282</v>
      </c>
      <c r="M107" s="70" t="s">
        <v>1336</v>
      </c>
      <c r="N107" t="str">
        <f>VLOOKUP(C107,Schools!A:D,4,0)</f>
        <v>Primary</v>
      </c>
      <c r="O107" s="70">
        <f t="shared" si="26"/>
        <v>10166</v>
      </c>
      <c r="P107">
        <f t="shared" si="25"/>
        <v>543965</v>
      </c>
      <c r="Q107" s="443">
        <f t="shared" si="22"/>
        <v>0</v>
      </c>
      <c r="R107" s="443">
        <f t="shared" si="31"/>
        <v>8162</v>
      </c>
      <c r="S107" s="443">
        <f t="shared" si="31"/>
        <v>0</v>
      </c>
      <c r="T107" s="443">
        <f t="shared" si="31"/>
        <v>0</v>
      </c>
      <c r="U107" s="443">
        <f t="shared" si="31"/>
        <v>0</v>
      </c>
      <c r="V107" s="443">
        <f t="shared" si="31"/>
        <v>0</v>
      </c>
      <c r="W107" s="443">
        <f t="shared" si="31"/>
        <v>0</v>
      </c>
      <c r="X107" s="443">
        <f t="shared" si="31"/>
        <v>0</v>
      </c>
      <c r="Y107" s="443">
        <f t="shared" si="31"/>
        <v>0</v>
      </c>
      <c r="Z107" s="443">
        <f t="shared" si="31"/>
        <v>0</v>
      </c>
      <c r="AA107" s="443">
        <f t="shared" si="31"/>
        <v>0</v>
      </c>
      <c r="AB107" s="443">
        <f t="shared" si="31"/>
        <v>0</v>
      </c>
      <c r="AC107" s="382">
        <f t="shared" si="32"/>
        <v>8162</v>
      </c>
      <c r="AD107" s="382">
        <f t="shared" si="33"/>
        <v>0</v>
      </c>
      <c r="AE107" s="73"/>
      <c r="AG107" s="47">
        <f t="shared" si="27"/>
        <v>8162</v>
      </c>
      <c r="AH107" s="47">
        <f t="shared" si="28"/>
        <v>8162</v>
      </c>
      <c r="AI107" s="47">
        <f t="shared" si="29"/>
        <v>8162</v>
      </c>
      <c r="AJ107" s="47">
        <f t="shared" si="30"/>
        <v>8162</v>
      </c>
      <c r="AK107"/>
      <c r="AL107"/>
      <c r="AM107"/>
      <c r="AN107"/>
      <c r="AO107"/>
      <c r="AP107"/>
      <c r="AQ107"/>
      <c r="AR107"/>
      <c r="AS107"/>
      <c r="AT107"/>
      <c r="AU107"/>
    </row>
    <row r="108" spans="1:47" x14ac:dyDescent="0.25">
      <c r="A108" t="str">
        <f t="shared" si="23"/>
        <v>GRANTS</v>
      </c>
      <c r="B108" s="71">
        <v>44696</v>
      </c>
      <c r="C108" s="70">
        <f>Schools!A102</f>
        <v>3023518</v>
      </c>
      <c r="D108" t="str">
        <f>VLOOKUP(C108,Schools!A:B,2,0)</f>
        <v>Woodcroft Primary School</v>
      </c>
      <c r="E108" t="str">
        <f>VLOOKUP(C108,Schools!$A:$Z,3,0)</f>
        <v>M</v>
      </c>
      <c r="F108" s="204">
        <v>8037</v>
      </c>
      <c r="G108" s="70" t="s">
        <v>4667</v>
      </c>
      <c r="H108" s="70" t="s">
        <v>4668</v>
      </c>
      <c r="I108" t="str">
        <f t="shared" si="24"/>
        <v>10166/543965</v>
      </c>
      <c r="J108">
        <f>VLOOKUP(C108,Schools!$A:$Z,9,0)</f>
        <v>400117</v>
      </c>
      <c r="K108" s="70" t="s">
        <v>4666</v>
      </c>
      <c r="L108" s="70" t="s">
        <v>282</v>
      </c>
      <c r="M108" s="70" t="s">
        <v>1336</v>
      </c>
      <c r="N108" t="str">
        <f>VLOOKUP(C108,Schools!A:D,4,0)</f>
        <v>Primary</v>
      </c>
      <c r="O108" s="70">
        <f t="shared" si="26"/>
        <v>10166</v>
      </c>
      <c r="P108">
        <f t="shared" si="25"/>
        <v>543965</v>
      </c>
      <c r="Q108" s="443">
        <f t="shared" si="22"/>
        <v>0</v>
      </c>
      <c r="R108" s="443">
        <f t="shared" si="31"/>
        <v>8037</v>
      </c>
      <c r="S108" s="443">
        <f t="shared" si="31"/>
        <v>0</v>
      </c>
      <c r="T108" s="443">
        <f t="shared" si="31"/>
        <v>0</v>
      </c>
      <c r="U108" s="443">
        <f t="shared" si="31"/>
        <v>0</v>
      </c>
      <c r="V108" s="443">
        <f t="shared" si="31"/>
        <v>0</v>
      </c>
      <c r="W108" s="443">
        <f t="shared" si="31"/>
        <v>0</v>
      </c>
      <c r="X108" s="443">
        <f t="shared" si="31"/>
        <v>0</v>
      </c>
      <c r="Y108" s="443">
        <f t="shared" si="31"/>
        <v>0</v>
      </c>
      <c r="Z108" s="443">
        <f t="shared" si="31"/>
        <v>0</v>
      </c>
      <c r="AA108" s="443">
        <f t="shared" si="31"/>
        <v>0</v>
      </c>
      <c r="AB108" s="443">
        <f t="shared" si="31"/>
        <v>0</v>
      </c>
      <c r="AC108" s="382">
        <f t="shared" si="32"/>
        <v>8037</v>
      </c>
      <c r="AD108" s="382">
        <f t="shared" si="33"/>
        <v>0</v>
      </c>
      <c r="AE108" s="73"/>
      <c r="AG108" s="47">
        <f t="shared" si="27"/>
        <v>8037</v>
      </c>
      <c r="AH108" s="47">
        <f t="shared" si="28"/>
        <v>8037</v>
      </c>
      <c r="AI108" s="47">
        <f t="shared" si="29"/>
        <v>8037</v>
      </c>
      <c r="AJ108" s="47">
        <f t="shared" si="30"/>
        <v>8037</v>
      </c>
      <c r="AK108"/>
      <c r="AL108"/>
      <c r="AM108"/>
      <c r="AN108"/>
      <c r="AO108"/>
      <c r="AP108"/>
      <c r="AQ108"/>
      <c r="AR108"/>
      <c r="AS108"/>
      <c r="AT108"/>
      <c r="AU108"/>
    </row>
    <row r="109" spans="1:47" x14ac:dyDescent="0.25">
      <c r="A109" t="str">
        <f t="shared" si="23"/>
        <v>GRANTS</v>
      </c>
      <c r="B109" s="71">
        <v>44696</v>
      </c>
      <c r="C109" s="70">
        <f>Schools!A103</f>
        <v>3022054</v>
      </c>
      <c r="D109" t="str">
        <f>VLOOKUP(C109,Schools!A:B,2,0)</f>
        <v>Woodridge  Primary School</v>
      </c>
      <c r="E109" t="str">
        <f>VLOOKUP(C109,Schools!$A:$Z,3,0)</f>
        <v>M</v>
      </c>
      <c r="F109" s="204">
        <v>7404</v>
      </c>
      <c r="G109" s="70" t="s">
        <v>4667</v>
      </c>
      <c r="H109" s="70" t="s">
        <v>4668</v>
      </c>
      <c r="I109" t="str">
        <f t="shared" si="24"/>
        <v>10166/543965</v>
      </c>
      <c r="J109">
        <f>VLOOKUP(C109,Schools!$A:$Z,9,0)</f>
        <v>400004</v>
      </c>
      <c r="K109" s="70" t="s">
        <v>4666</v>
      </c>
      <c r="L109" s="70" t="s">
        <v>282</v>
      </c>
      <c r="M109" s="70" t="s">
        <v>1336</v>
      </c>
      <c r="N109" t="str">
        <f>VLOOKUP(C109,Schools!A:D,4,0)</f>
        <v>Primary</v>
      </c>
      <c r="O109" s="70">
        <f t="shared" si="26"/>
        <v>10166</v>
      </c>
      <c r="P109">
        <f t="shared" si="25"/>
        <v>543965</v>
      </c>
      <c r="Q109" s="443">
        <f t="shared" si="22"/>
        <v>0</v>
      </c>
      <c r="R109" s="443">
        <f t="shared" si="31"/>
        <v>7404</v>
      </c>
      <c r="S109" s="443">
        <f t="shared" si="31"/>
        <v>0</v>
      </c>
      <c r="T109" s="443">
        <f t="shared" si="31"/>
        <v>0</v>
      </c>
      <c r="U109" s="443">
        <f t="shared" si="31"/>
        <v>0</v>
      </c>
      <c r="V109" s="443">
        <f t="shared" si="31"/>
        <v>0</v>
      </c>
      <c r="W109" s="443">
        <f t="shared" si="31"/>
        <v>0</v>
      </c>
      <c r="X109" s="443">
        <f t="shared" si="31"/>
        <v>0</v>
      </c>
      <c r="Y109" s="443">
        <f t="shared" si="31"/>
        <v>0</v>
      </c>
      <c r="Z109" s="443">
        <f t="shared" si="31"/>
        <v>0</v>
      </c>
      <c r="AA109" s="443">
        <f t="shared" si="31"/>
        <v>0</v>
      </c>
      <c r="AB109" s="443">
        <f t="shared" si="31"/>
        <v>0</v>
      </c>
      <c r="AC109" s="382">
        <f t="shared" si="32"/>
        <v>7404</v>
      </c>
      <c r="AD109" s="382">
        <f t="shared" si="33"/>
        <v>0</v>
      </c>
      <c r="AE109" s="73"/>
      <c r="AG109" s="47">
        <f t="shared" si="27"/>
        <v>7404</v>
      </c>
      <c r="AH109" s="47">
        <f t="shared" si="28"/>
        <v>7404</v>
      </c>
      <c r="AI109" s="47">
        <f t="shared" si="29"/>
        <v>7404</v>
      </c>
      <c r="AJ109" s="47">
        <f t="shared" si="30"/>
        <v>7404</v>
      </c>
      <c r="AK109"/>
      <c r="AL109"/>
      <c r="AM109"/>
      <c r="AN109"/>
      <c r="AO109"/>
      <c r="AP109"/>
      <c r="AQ109"/>
      <c r="AR109"/>
      <c r="AS109"/>
      <c r="AT109"/>
      <c r="AU109"/>
    </row>
    <row r="110" spans="1:47" x14ac:dyDescent="0.25">
      <c r="A110" t="str">
        <f t="shared" si="23"/>
        <v>GRANTS</v>
      </c>
      <c r="B110" s="71">
        <v>44696</v>
      </c>
      <c r="C110" s="70">
        <v>3027005</v>
      </c>
      <c r="D110" t="str">
        <f>VLOOKUP(C110,Schools!A:B,2,0)</f>
        <v>Northway</v>
      </c>
      <c r="E110" t="str">
        <f>VLOOKUP(C110,Schools!$A:$Z,3,0)</f>
        <v>M</v>
      </c>
      <c r="F110" s="204">
        <v>7129</v>
      </c>
      <c r="G110" s="70" t="s">
        <v>4667</v>
      </c>
      <c r="H110" s="70" t="s">
        <v>4668</v>
      </c>
      <c r="I110" t="str">
        <f t="shared" si="24"/>
        <v>10168/543965</v>
      </c>
      <c r="J110">
        <f>VLOOKUP(C110,Schools!$A:$Z,9,0)</f>
        <v>400034</v>
      </c>
      <c r="K110" s="70" t="s">
        <v>4666</v>
      </c>
      <c r="L110" s="70" t="s">
        <v>282</v>
      </c>
      <c r="M110" s="70" t="s">
        <v>1336</v>
      </c>
      <c r="N110" t="str">
        <f>VLOOKUP(C110,Schools!A:D,4,0)</f>
        <v>Special</v>
      </c>
      <c r="O110" s="70">
        <f t="shared" si="26"/>
        <v>10168</v>
      </c>
      <c r="P110">
        <f t="shared" si="25"/>
        <v>543965</v>
      </c>
      <c r="Q110" s="443">
        <f t="shared" si="22"/>
        <v>0</v>
      </c>
      <c r="R110" s="443">
        <f t="shared" si="31"/>
        <v>7129</v>
      </c>
      <c r="S110" s="443">
        <f t="shared" si="31"/>
        <v>0</v>
      </c>
      <c r="T110" s="443">
        <f t="shared" si="31"/>
        <v>0</v>
      </c>
      <c r="U110" s="443">
        <f t="shared" si="31"/>
        <v>0</v>
      </c>
      <c r="V110" s="443">
        <f t="shared" si="31"/>
        <v>0</v>
      </c>
      <c r="W110" s="443">
        <f t="shared" si="31"/>
        <v>0</v>
      </c>
      <c r="X110" s="443">
        <f t="shared" si="31"/>
        <v>0</v>
      </c>
      <c r="Y110" s="443">
        <f t="shared" si="31"/>
        <v>0</v>
      </c>
      <c r="Z110" s="443">
        <f t="shared" si="31"/>
        <v>0</v>
      </c>
      <c r="AA110" s="443">
        <f t="shared" si="31"/>
        <v>0</v>
      </c>
      <c r="AB110" s="443">
        <f t="shared" si="31"/>
        <v>0</v>
      </c>
      <c r="AC110" s="382">
        <f t="shared" si="32"/>
        <v>7129</v>
      </c>
      <c r="AD110" s="382">
        <f t="shared" si="33"/>
        <v>0</v>
      </c>
      <c r="AE110" s="73"/>
      <c r="AG110" s="47">
        <f t="shared" si="27"/>
        <v>7129</v>
      </c>
      <c r="AH110" s="47">
        <f t="shared" si="28"/>
        <v>7129</v>
      </c>
      <c r="AI110" s="47">
        <f t="shared" si="29"/>
        <v>7129</v>
      </c>
      <c r="AJ110" s="47">
        <f t="shared" si="30"/>
        <v>7129</v>
      </c>
      <c r="AK110"/>
      <c r="AL110"/>
      <c r="AM110"/>
      <c r="AN110"/>
      <c r="AO110"/>
      <c r="AP110"/>
      <c r="AQ110"/>
      <c r="AR110"/>
      <c r="AS110"/>
      <c r="AT110"/>
      <c r="AU110"/>
    </row>
    <row r="111" spans="1:47" x14ac:dyDescent="0.25">
      <c r="A111" t="str">
        <f t="shared" si="23"/>
        <v>GRANTS</v>
      </c>
      <c r="B111" s="71">
        <v>44696</v>
      </c>
      <c r="C111" s="190">
        <v>3027009</v>
      </c>
      <c r="D111" t="str">
        <f>VLOOKUP(C111,Schools!A:B,2,0)</f>
        <v>Oakleigh</v>
      </c>
      <c r="E111" t="str">
        <f>VLOOKUP(C111,Schools!$A:$Z,3,0)</f>
        <v>M</v>
      </c>
      <c r="F111" s="204">
        <v>7029</v>
      </c>
      <c r="G111" s="70" t="s">
        <v>4667</v>
      </c>
      <c r="H111" s="70" t="s">
        <v>4668</v>
      </c>
      <c r="I111" t="str">
        <f t="shared" si="24"/>
        <v>10168/543965</v>
      </c>
      <c r="J111">
        <f>VLOOKUP(C111,Schools!$A:$Z,9,0)</f>
        <v>400091</v>
      </c>
      <c r="K111" s="70" t="s">
        <v>4666</v>
      </c>
      <c r="L111" s="70" t="s">
        <v>282</v>
      </c>
      <c r="M111" s="70" t="s">
        <v>1336</v>
      </c>
      <c r="N111" t="str">
        <f>VLOOKUP(C111,Schools!A:D,4,0)</f>
        <v>Special</v>
      </c>
      <c r="O111" s="70">
        <f t="shared" si="26"/>
        <v>10168</v>
      </c>
      <c r="P111">
        <f t="shared" si="25"/>
        <v>543965</v>
      </c>
      <c r="Q111" s="443">
        <f t="shared" si="22"/>
        <v>0</v>
      </c>
      <c r="R111" s="443">
        <f t="shared" si="31"/>
        <v>7029</v>
      </c>
      <c r="S111" s="443">
        <f t="shared" si="31"/>
        <v>0</v>
      </c>
      <c r="T111" s="443">
        <f t="shared" si="31"/>
        <v>0</v>
      </c>
      <c r="U111" s="443">
        <f t="shared" si="31"/>
        <v>0</v>
      </c>
      <c r="V111" s="443">
        <f t="shared" si="31"/>
        <v>0</v>
      </c>
      <c r="W111" s="443">
        <f t="shared" si="31"/>
        <v>0</v>
      </c>
      <c r="X111" s="443">
        <f t="shared" si="31"/>
        <v>0</v>
      </c>
      <c r="Y111" s="443">
        <f t="shared" si="31"/>
        <v>0</v>
      </c>
      <c r="Z111" s="443">
        <f t="shared" si="31"/>
        <v>0</v>
      </c>
      <c r="AA111" s="443">
        <f t="shared" si="31"/>
        <v>0</v>
      </c>
      <c r="AB111" s="443">
        <f t="shared" si="31"/>
        <v>0</v>
      </c>
      <c r="AC111" s="382">
        <f t="shared" si="32"/>
        <v>7029</v>
      </c>
      <c r="AD111" s="382">
        <f t="shared" si="33"/>
        <v>0</v>
      </c>
      <c r="AE111" s="73"/>
      <c r="AG111" s="47">
        <f t="shared" si="27"/>
        <v>7029</v>
      </c>
      <c r="AH111" s="47">
        <f t="shared" si="28"/>
        <v>7029</v>
      </c>
      <c r="AI111" s="47">
        <f t="shared" si="29"/>
        <v>7029</v>
      </c>
      <c r="AJ111" s="47">
        <f t="shared" si="30"/>
        <v>7029</v>
      </c>
      <c r="AK111"/>
      <c r="AL111"/>
      <c r="AM111"/>
      <c r="AN111"/>
      <c r="AO111"/>
      <c r="AP111"/>
      <c r="AQ111"/>
      <c r="AR111"/>
      <c r="AS111"/>
      <c r="AT111"/>
      <c r="AU111"/>
    </row>
    <row r="112" spans="1:47" x14ac:dyDescent="0.25">
      <c r="A112" t="str">
        <f t="shared" si="23"/>
        <v>GRANTS</v>
      </c>
      <c r="B112" s="71">
        <v>44696</v>
      </c>
      <c r="C112" s="190">
        <v>3023521</v>
      </c>
      <c r="D112" t="str">
        <f>VLOOKUP(C112,Schools!A:B,2,0)</f>
        <v>St Mary's &amp; St John's CE School</v>
      </c>
      <c r="E112" t="str">
        <f>VLOOKUP(C112,Schools!$A:$Z,3,0)</f>
        <v>M</v>
      </c>
      <c r="F112" s="204">
        <v>8746</v>
      </c>
      <c r="G112" s="70" t="s">
        <v>4667</v>
      </c>
      <c r="H112" s="70" t="s">
        <v>4668</v>
      </c>
      <c r="I112" t="str">
        <f t="shared" si="24"/>
        <v>11329/543965</v>
      </c>
      <c r="J112">
        <f>VLOOKUP(C112,Schools!$A:$Z,9,0)</f>
        <v>400135</v>
      </c>
      <c r="K112" s="70" t="s">
        <v>4666</v>
      </c>
      <c r="L112" s="70" t="s">
        <v>282</v>
      </c>
      <c r="M112" s="70" t="s">
        <v>1336</v>
      </c>
      <c r="N112" t="str">
        <f>VLOOKUP(C112,Schools!A:D,4,0)</f>
        <v>All through</v>
      </c>
      <c r="O112" s="70">
        <f t="shared" si="26"/>
        <v>11329</v>
      </c>
      <c r="P112">
        <f t="shared" si="25"/>
        <v>543965</v>
      </c>
      <c r="Q112" s="443">
        <f t="shared" si="22"/>
        <v>0</v>
      </c>
      <c r="R112" s="443">
        <f t="shared" si="31"/>
        <v>8746</v>
      </c>
      <c r="S112" s="443">
        <f t="shared" si="31"/>
        <v>0</v>
      </c>
      <c r="T112" s="443">
        <f t="shared" si="31"/>
        <v>0</v>
      </c>
      <c r="U112" s="443">
        <f t="shared" si="31"/>
        <v>0</v>
      </c>
      <c r="V112" s="443">
        <f t="shared" si="31"/>
        <v>0</v>
      </c>
      <c r="W112" s="443">
        <f t="shared" si="31"/>
        <v>0</v>
      </c>
      <c r="X112" s="443">
        <f t="shared" si="31"/>
        <v>0</v>
      </c>
      <c r="Y112" s="443">
        <f t="shared" si="31"/>
        <v>0</v>
      </c>
      <c r="Z112" s="443">
        <f t="shared" si="31"/>
        <v>0</v>
      </c>
      <c r="AA112" s="443">
        <f t="shared" si="31"/>
        <v>0</v>
      </c>
      <c r="AB112" s="443">
        <f t="shared" si="31"/>
        <v>0</v>
      </c>
      <c r="AC112" s="382">
        <f t="shared" si="32"/>
        <v>8746</v>
      </c>
      <c r="AD112" s="382">
        <f t="shared" si="33"/>
        <v>0</v>
      </c>
      <c r="AE112" s="73"/>
      <c r="AG112" s="47">
        <f t="shared" si="27"/>
        <v>8746</v>
      </c>
      <c r="AH112" s="47">
        <f t="shared" si="28"/>
        <v>8746</v>
      </c>
      <c r="AI112" s="47">
        <f t="shared" si="29"/>
        <v>8746</v>
      </c>
      <c r="AJ112" s="47">
        <f t="shared" si="30"/>
        <v>8746</v>
      </c>
      <c r="AK112"/>
      <c r="AL112"/>
      <c r="AM112"/>
      <c r="AN112"/>
      <c r="AO112"/>
      <c r="AP112"/>
      <c r="AQ112"/>
      <c r="AR112"/>
      <c r="AS112"/>
      <c r="AT112"/>
      <c r="AU112"/>
    </row>
    <row r="113" spans="1:47" x14ac:dyDescent="0.25">
      <c r="A113" t="str">
        <f t="shared" si="23"/>
        <v>GRANTS</v>
      </c>
      <c r="B113" s="71">
        <v>44696</v>
      </c>
      <c r="C113" s="190">
        <v>3021100</v>
      </c>
      <c r="D113" t="str">
        <f>VLOOKUP(C113,Schools!A:B,2,0)</f>
        <v>Pavilion</v>
      </c>
      <c r="E113" t="str">
        <f>VLOOKUP(C113,Schools!$A:$Z,3,0)</f>
        <v>M</v>
      </c>
      <c r="F113" s="204">
        <v>1250</v>
      </c>
      <c r="G113" s="70" t="s">
        <v>4667</v>
      </c>
      <c r="H113" s="70" t="s">
        <v>4668</v>
      </c>
      <c r="I113" t="str">
        <f t="shared" si="24"/>
        <v>10168/543965</v>
      </c>
      <c r="J113">
        <f>VLOOKUP(C113,Schools!$A:$Z,9,0)</f>
        <v>400156</v>
      </c>
      <c r="K113" s="70" t="s">
        <v>4666</v>
      </c>
      <c r="L113" s="70" t="s">
        <v>282</v>
      </c>
      <c r="M113" s="70" t="s">
        <v>1336</v>
      </c>
      <c r="N113" t="str">
        <f>VLOOKUP(C113,Schools!A:D,4,0)</f>
        <v>PRU</v>
      </c>
      <c r="O113" s="70">
        <f t="shared" si="26"/>
        <v>10168</v>
      </c>
      <c r="P113">
        <f t="shared" si="25"/>
        <v>543965</v>
      </c>
      <c r="Q113" s="443">
        <f t="shared" si="22"/>
        <v>0</v>
      </c>
      <c r="R113" s="443">
        <f t="shared" si="31"/>
        <v>1250</v>
      </c>
      <c r="S113" s="443">
        <f t="shared" si="31"/>
        <v>0</v>
      </c>
      <c r="T113" s="443">
        <f t="shared" si="31"/>
        <v>0</v>
      </c>
      <c r="U113" s="443">
        <f t="shared" si="31"/>
        <v>0</v>
      </c>
      <c r="V113" s="443">
        <f t="shared" si="31"/>
        <v>0</v>
      </c>
      <c r="W113" s="443">
        <f t="shared" si="31"/>
        <v>0</v>
      </c>
      <c r="X113" s="443">
        <f t="shared" si="31"/>
        <v>0</v>
      </c>
      <c r="Y113" s="443">
        <f t="shared" si="31"/>
        <v>0</v>
      </c>
      <c r="Z113" s="443">
        <f t="shared" si="31"/>
        <v>0</v>
      </c>
      <c r="AA113" s="443">
        <f t="shared" si="31"/>
        <v>0</v>
      </c>
      <c r="AB113" s="443">
        <f t="shared" si="31"/>
        <v>0</v>
      </c>
      <c r="AC113" s="382">
        <f t="shared" si="32"/>
        <v>1250</v>
      </c>
      <c r="AD113" s="382">
        <f t="shared" si="33"/>
        <v>0</v>
      </c>
      <c r="AE113" s="73"/>
      <c r="AG113" s="47">
        <f t="shared" si="27"/>
        <v>1250</v>
      </c>
      <c r="AH113" s="47">
        <f t="shared" si="28"/>
        <v>1250</v>
      </c>
      <c r="AI113" s="47">
        <f t="shared" si="29"/>
        <v>1250</v>
      </c>
      <c r="AJ113" s="47">
        <f t="shared" si="30"/>
        <v>1250</v>
      </c>
      <c r="AK113"/>
      <c r="AL113"/>
      <c r="AM113"/>
      <c r="AN113"/>
      <c r="AO113"/>
      <c r="AP113"/>
      <c r="AQ113"/>
      <c r="AR113"/>
      <c r="AS113"/>
      <c r="AT113"/>
      <c r="AU113"/>
    </row>
    <row r="114" spans="1:47" x14ac:dyDescent="0.25">
      <c r="A114" s="148" t="str">
        <f t="shared" si="23"/>
        <v>GRANTS</v>
      </c>
      <c r="B114" s="71">
        <v>44696</v>
      </c>
      <c r="C114" s="190">
        <v>3021000</v>
      </c>
      <c r="D114" t="str">
        <f>VLOOKUP(C114,Schools!A:B,2,0)</f>
        <v>Brookhill Nursery</v>
      </c>
      <c r="E114" t="str">
        <f>VLOOKUP(C114,Schools!$A:$Z,3,0)</f>
        <v>M</v>
      </c>
      <c r="F114" s="204">
        <v>4918</v>
      </c>
      <c r="G114" s="70" t="s">
        <v>4667</v>
      </c>
      <c r="H114" s="70" t="s">
        <v>4667</v>
      </c>
      <c r="I114" t="str">
        <f t="shared" si="24"/>
        <v>11327/543965</v>
      </c>
      <c r="J114">
        <f>VLOOKUP(C114,Schools!$A:$Z,9,0)</f>
        <v>400102</v>
      </c>
      <c r="K114" s="70" t="s">
        <v>247</v>
      </c>
      <c r="L114" s="146" t="s">
        <v>240</v>
      </c>
      <c r="M114" s="70" t="s">
        <v>241</v>
      </c>
      <c r="N114" t="str">
        <f>VLOOKUP(C114,Schools!A:D,4,0)</f>
        <v>Nursery</v>
      </c>
      <c r="O114" s="70">
        <f t="shared" si="26"/>
        <v>11327</v>
      </c>
      <c r="P114">
        <f t="shared" si="25"/>
        <v>543965</v>
      </c>
      <c r="Q114" s="443">
        <f t="shared" si="22"/>
        <v>0</v>
      </c>
      <c r="R114" s="443">
        <f t="shared" si="31"/>
        <v>4918</v>
      </c>
      <c r="S114" s="443">
        <f t="shared" si="31"/>
        <v>0</v>
      </c>
      <c r="T114" s="443">
        <f t="shared" si="31"/>
        <v>0</v>
      </c>
      <c r="U114" s="443">
        <f t="shared" si="31"/>
        <v>0</v>
      </c>
      <c r="V114" s="443">
        <f t="shared" si="31"/>
        <v>0</v>
      </c>
      <c r="W114" s="443">
        <f t="shared" si="31"/>
        <v>0</v>
      </c>
      <c r="X114" s="443">
        <f t="shared" si="31"/>
        <v>0</v>
      </c>
      <c r="Y114" s="443">
        <f t="shared" si="31"/>
        <v>0</v>
      </c>
      <c r="Z114" s="443">
        <f t="shared" si="31"/>
        <v>0</v>
      </c>
      <c r="AA114" s="443">
        <f t="shared" si="31"/>
        <v>0</v>
      </c>
      <c r="AB114" s="443">
        <f t="shared" si="31"/>
        <v>0</v>
      </c>
      <c r="AC114" s="382">
        <f t="shared" si="32"/>
        <v>4918</v>
      </c>
      <c r="AD114" s="382">
        <f t="shared" si="33"/>
        <v>0</v>
      </c>
      <c r="AE114" s="73"/>
      <c r="AG114" s="47">
        <f t="shared" si="27"/>
        <v>4918</v>
      </c>
      <c r="AH114" s="47">
        <f t="shared" si="28"/>
        <v>4918</v>
      </c>
      <c r="AI114" s="47">
        <f t="shared" si="29"/>
        <v>4918</v>
      </c>
      <c r="AJ114" s="47">
        <f t="shared" si="30"/>
        <v>4918</v>
      </c>
      <c r="AK114"/>
      <c r="AL114"/>
      <c r="AM114"/>
      <c r="AN114"/>
      <c r="AO114"/>
      <c r="AP114"/>
      <c r="AQ114"/>
      <c r="AR114"/>
      <c r="AS114"/>
      <c r="AT114"/>
      <c r="AU114"/>
    </row>
    <row r="115" spans="1:47" x14ac:dyDescent="0.25">
      <c r="A115" t="str">
        <f t="shared" si="23"/>
        <v>GRANTS</v>
      </c>
      <c r="B115" s="71">
        <v>44696</v>
      </c>
      <c r="C115" s="190">
        <v>3021001</v>
      </c>
      <c r="D115" t="str">
        <f>VLOOKUP(C115,Schools!A:B,2,0)</f>
        <v>Hampden Way Nursery</v>
      </c>
      <c r="E115" t="str">
        <f>VLOOKUP(C115,Schools!$A:$Z,3,0)</f>
        <v>M</v>
      </c>
      <c r="F115" s="204">
        <v>4891</v>
      </c>
      <c r="G115" s="70" t="s">
        <v>4667</v>
      </c>
      <c r="H115" s="70" t="s">
        <v>4667</v>
      </c>
      <c r="I115" t="str">
        <f t="shared" si="24"/>
        <v>11327/543965</v>
      </c>
      <c r="J115">
        <f>VLOOKUP(C115,Schools!$A:$Z,9,0)</f>
        <v>400102</v>
      </c>
      <c r="K115" s="70" t="s">
        <v>247</v>
      </c>
      <c r="L115" s="146" t="s">
        <v>240</v>
      </c>
      <c r="M115" s="70" t="s">
        <v>241</v>
      </c>
      <c r="N115" t="str">
        <f>VLOOKUP(C115,Schools!A:D,4,0)</f>
        <v>Nursery</v>
      </c>
      <c r="O115" s="70">
        <f t="shared" si="26"/>
        <v>11327</v>
      </c>
      <c r="P115">
        <f t="shared" si="25"/>
        <v>543965</v>
      </c>
      <c r="Q115" s="443">
        <f t="shared" si="22"/>
        <v>0</v>
      </c>
      <c r="R115" s="443">
        <f t="shared" si="31"/>
        <v>4891</v>
      </c>
      <c r="S115" s="443">
        <f t="shared" si="31"/>
        <v>0</v>
      </c>
      <c r="T115" s="443">
        <f t="shared" si="31"/>
        <v>0</v>
      </c>
      <c r="U115" s="443">
        <f t="shared" si="31"/>
        <v>0</v>
      </c>
      <c r="V115" s="443">
        <f t="shared" si="31"/>
        <v>0</v>
      </c>
      <c r="W115" s="443">
        <f t="shared" si="31"/>
        <v>0</v>
      </c>
      <c r="X115" s="443">
        <f t="shared" si="31"/>
        <v>0</v>
      </c>
      <c r="Y115" s="443">
        <f t="shared" si="31"/>
        <v>0</v>
      </c>
      <c r="Z115" s="443">
        <f t="shared" si="31"/>
        <v>0</v>
      </c>
      <c r="AA115" s="443">
        <f t="shared" si="31"/>
        <v>0</v>
      </c>
      <c r="AB115" s="443">
        <f t="shared" si="31"/>
        <v>0</v>
      </c>
      <c r="AC115" s="382">
        <f t="shared" si="32"/>
        <v>4891</v>
      </c>
      <c r="AD115" s="382">
        <f t="shared" si="33"/>
        <v>0</v>
      </c>
      <c r="AE115" s="73"/>
      <c r="AG115" s="47">
        <f t="shared" si="27"/>
        <v>4891</v>
      </c>
      <c r="AH115" s="47">
        <f t="shared" si="28"/>
        <v>4891</v>
      </c>
      <c r="AI115" s="47">
        <f t="shared" si="29"/>
        <v>4891</v>
      </c>
      <c r="AJ115" s="47">
        <f t="shared" si="30"/>
        <v>4891</v>
      </c>
      <c r="AK115"/>
      <c r="AL115"/>
      <c r="AM115"/>
      <c r="AN115"/>
      <c r="AO115"/>
      <c r="AP115"/>
      <c r="AQ115"/>
      <c r="AR115"/>
      <c r="AS115"/>
      <c r="AT115"/>
      <c r="AU115"/>
    </row>
    <row r="116" spans="1:47" x14ac:dyDescent="0.25">
      <c r="A116" t="str">
        <f t="shared" si="23"/>
        <v>GRANTS</v>
      </c>
      <c r="B116" s="71">
        <v>44696</v>
      </c>
      <c r="C116" s="190">
        <v>3021002</v>
      </c>
      <c r="D116" t="str">
        <f>VLOOKUP(C116,Schools!A:B,2,0)</f>
        <v>Moss Hall Nursery</v>
      </c>
      <c r="E116" t="str">
        <f>VLOOKUP(C116,Schools!$A:$Z,3,0)</f>
        <v>M</v>
      </c>
      <c r="F116" s="204">
        <v>4769.5</v>
      </c>
      <c r="G116" s="70" t="s">
        <v>4667</v>
      </c>
      <c r="H116" s="70" t="s">
        <v>4667</v>
      </c>
      <c r="I116" t="str">
        <f t="shared" si="24"/>
        <v>11327/543965</v>
      </c>
      <c r="J116">
        <f>VLOOKUP(C116,Schools!$A:$Z,9,0)</f>
        <v>400072</v>
      </c>
      <c r="K116" s="70" t="s">
        <v>247</v>
      </c>
      <c r="L116" s="146" t="s">
        <v>240</v>
      </c>
      <c r="M116" s="70" t="s">
        <v>241</v>
      </c>
      <c r="N116" t="str">
        <f>VLOOKUP(C116,Schools!A:D,4,0)</f>
        <v>Nursery</v>
      </c>
      <c r="O116" s="70">
        <f t="shared" si="26"/>
        <v>11327</v>
      </c>
      <c r="P116">
        <f t="shared" si="25"/>
        <v>543965</v>
      </c>
      <c r="Q116" s="443">
        <f t="shared" si="22"/>
        <v>0</v>
      </c>
      <c r="R116" s="443">
        <f t="shared" si="31"/>
        <v>4769.5</v>
      </c>
      <c r="S116" s="443">
        <f t="shared" si="31"/>
        <v>0</v>
      </c>
      <c r="T116" s="443">
        <f t="shared" si="31"/>
        <v>0</v>
      </c>
      <c r="U116" s="443">
        <f t="shared" si="31"/>
        <v>0</v>
      </c>
      <c r="V116" s="443">
        <f t="shared" si="31"/>
        <v>0</v>
      </c>
      <c r="W116" s="443">
        <f t="shared" si="31"/>
        <v>0</v>
      </c>
      <c r="X116" s="443">
        <f t="shared" si="31"/>
        <v>0</v>
      </c>
      <c r="Y116" s="443">
        <f t="shared" si="31"/>
        <v>0</v>
      </c>
      <c r="Z116" s="443">
        <f t="shared" si="31"/>
        <v>0</v>
      </c>
      <c r="AA116" s="443">
        <f t="shared" si="31"/>
        <v>0</v>
      </c>
      <c r="AB116" s="443">
        <f t="shared" si="31"/>
        <v>0</v>
      </c>
      <c r="AC116" s="382">
        <f t="shared" si="32"/>
        <v>4769.5</v>
      </c>
      <c r="AD116" s="382">
        <f t="shared" si="33"/>
        <v>0</v>
      </c>
      <c r="AE116" s="73"/>
      <c r="AG116" s="47">
        <f t="shared" si="27"/>
        <v>4769.5</v>
      </c>
      <c r="AH116" s="47">
        <f t="shared" si="28"/>
        <v>4769.5</v>
      </c>
      <c r="AI116" s="47">
        <f t="shared" si="29"/>
        <v>4769.5</v>
      </c>
      <c r="AJ116" s="47">
        <f t="shared" si="30"/>
        <v>4769.5</v>
      </c>
      <c r="AK116"/>
      <c r="AL116"/>
      <c r="AM116"/>
      <c r="AN116"/>
      <c r="AO116"/>
      <c r="AP116"/>
      <c r="AQ116"/>
      <c r="AR116"/>
      <c r="AS116"/>
      <c r="AT116"/>
      <c r="AU116"/>
    </row>
    <row r="117" spans="1:47" x14ac:dyDescent="0.25">
      <c r="A117" t="str">
        <f t="shared" si="23"/>
        <v>GRANTS</v>
      </c>
      <c r="B117" s="71">
        <v>44696</v>
      </c>
      <c r="C117" s="190">
        <v>3021003</v>
      </c>
      <c r="D117" t="str">
        <f>VLOOKUP(C117,Schools!A:B,2,0)</f>
        <v>St Margaret's Nursery</v>
      </c>
      <c r="E117" t="str">
        <f>VLOOKUP(C117,Schools!$A:$Z,3,0)</f>
        <v>M</v>
      </c>
      <c r="F117" s="204">
        <v>4996.5200000000004</v>
      </c>
      <c r="G117" s="70" t="s">
        <v>4667</v>
      </c>
      <c r="H117" s="70" t="s">
        <v>4667</v>
      </c>
      <c r="I117" t="str">
        <f t="shared" si="24"/>
        <v>11327/543965</v>
      </c>
      <c r="J117">
        <f>VLOOKUP(C117,Schools!$A:$Z,9,0)</f>
        <v>400102</v>
      </c>
      <c r="K117" s="70" t="s">
        <v>247</v>
      </c>
      <c r="L117" s="146" t="s">
        <v>240</v>
      </c>
      <c r="M117" s="70" t="s">
        <v>241</v>
      </c>
      <c r="N117" t="str">
        <f>VLOOKUP(C117,Schools!A:D,4,0)</f>
        <v>Nursery</v>
      </c>
      <c r="O117" s="70">
        <f t="shared" si="26"/>
        <v>11327</v>
      </c>
      <c r="P117">
        <f t="shared" si="25"/>
        <v>543965</v>
      </c>
      <c r="Q117" s="443">
        <f t="shared" si="22"/>
        <v>0</v>
      </c>
      <c r="R117" s="443">
        <f t="shared" si="31"/>
        <v>4996.5200000000004</v>
      </c>
      <c r="S117" s="443">
        <f t="shared" si="31"/>
        <v>0</v>
      </c>
      <c r="T117" s="443">
        <f t="shared" si="31"/>
        <v>0</v>
      </c>
      <c r="U117" s="443">
        <f t="shared" si="31"/>
        <v>0</v>
      </c>
      <c r="V117" s="443">
        <f t="shared" si="31"/>
        <v>0</v>
      </c>
      <c r="W117" s="443">
        <f t="shared" si="31"/>
        <v>0</v>
      </c>
      <c r="X117" s="443">
        <f t="shared" si="31"/>
        <v>0</v>
      </c>
      <c r="Y117" s="443">
        <f t="shared" si="31"/>
        <v>0</v>
      </c>
      <c r="Z117" s="443">
        <f t="shared" si="31"/>
        <v>0</v>
      </c>
      <c r="AA117" s="443">
        <f t="shared" si="31"/>
        <v>0</v>
      </c>
      <c r="AB117" s="443">
        <f t="shared" si="31"/>
        <v>0</v>
      </c>
      <c r="AC117" s="382">
        <f t="shared" si="32"/>
        <v>4996.5200000000004</v>
      </c>
      <c r="AD117" s="382">
        <f t="shared" si="33"/>
        <v>0</v>
      </c>
      <c r="AE117" s="73"/>
      <c r="AG117" s="47">
        <f t="shared" si="27"/>
        <v>4996.5200000000004</v>
      </c>
      <c r="AH117" s="47">
        <f t="shared" si="28"/>
        <v>4996.5200000000004</v>
      </c>
      <c r="AI117" s="47">
        <f t="shared" si="29"/>
        <v>4996.5200000000004</v>
      </c>
      <c r="AJ117" s="47">
        <f t="shared" si="30"/>
        <v>4996.5200000000004</v>
      </c>
      <c r="AK117"/>
      <c r="AL117"/>
      <c r="AM117"/>
      <c r="AN117"/>
      <c r="AO117"/>
      <c r="AP117"/>
      <c r="AQ117"/>
      <c r="AR117"/>
      <c r="AS117"/>
      <c r="AT117"/>
      <c r="AU117"/>
    </row>
    <row r="118" spans="1:47" x14ac:dyDescent="0.25">
      <c r="A118" t="str">
        <f t="shared" si="23"/>
        <v>GRANTS</v>
      </c>
      <c r="B118" s="71">
        <v>44696</v>
      </c>
      <c r="C118" s="190">
        <v>3021100</v>
      </c>
      <c r="D118" t="str">
        <f>VLOOKUP(C118,Schools!A:B,2,0)</f>
        <v>Pavilion</v>
      </c>
      <c r="E118" t="str">
        <f>VLOOKUP(C118,Schools!$A:$Z,3,0)</f>
        <v>M</v>
      </c>
      <c r="F118" s="204">
        <v>7594.38</v>
      </c>
      <c r="G118" s="70" t="s">
        <v>4667</v>
      </c>
      <c r="H118" s="70" t="s">
        <v>4667</v>
      </c>
      <c r="I118" t="str">
        <f t="shared" si="24"/>
        <v>11340/543965</v>
      </c>
      <c r="J118">
        <f>VLOOKUP(C118,Schools!$A:$Z,9,0)</f>
        <v>400156</v>
      </c>
      <c r="K118" s="70" t="s">
        <v>247</v>
      </c>
      <c r="L118" s="146" t="s">
        <v>240</v>
      </c>
      <c r="M118" s="70" t="s">
        <v>241</v>
      </c>
      <c r="N118" t="str">
        <f>VLOOKUP(C118,Schools!A:D,4,0)</f>
        <v>PRU</v>
      </c>
      <c r="O118" s="70">
        <f t="shared" si="26"/>
        <v>11340</v>
      </c>
      <c r="P118">
        <f t="shared" si="25"/>
        <v>543965</v>
      </c>
      <c r="Q118" s="443">
        <f t="shared" si="22"/>
        <v>0</v>
      </c>
      <c r="R118" s="443">
        <f t="shared" si="31"/>
        <v>7594.38</v>
      </c>
      <c r="S118" s="443">
        <f t="shared" si="31"/>
        <v>0</v>
      </c>
      <c r="T118" s="443">
        <f t="shared" si="31"/>
        <v>0</v>
      </c>
      <c r="U118" s="443">
        <f t="shared" si="31"/>
        <v>0</v>
      </c>
      <c r="V118" s="443">
        <f t="shared" si="31"/>
        <v>0</v>
      </c>
      <c r="W118" s="443">
        <f t="shared" si="31"/>
        <v>0</v>
      </c>
      <c r="X118" s="443">
        <f t="shared" si="31"/>
        <v>0</v>
      </c>
      <c r="Y118" s="443">
        <f t="shared" si="31"/>
        <v>0</v>
      </c>
      <c r="Z118" s="443">
        <f t="shared" si="31"/>
        <v>0</v>
      </c>
      <c r="AA118" s="443">
        <f t="shared" si="31"/>
        <v>0</v>
      </c>
      <c r="AB118" s="443">
        <f t="shared" si="31"/>
        <v>0</v>
      </c>
      <c r="AC118" s="382">
        <f t="shared" si="32"/>
        <v>7594.38</v>
      </c>
      <c r="AD118" s="382">
        <f t="shared" si="33"/>
        <v>0</v>
      </c>
      <c r="AE118" s="73"/>
      <c r="AG118" s="47">
        <f t="shared" si="27"/>
        <v>7594.38</v>
      </c>
      <c r="AH118" s="47">
        <f t="shared" si="28"/>
        <v>7594.38</v>
      </c>
      <c r="AI118" s="47">
        <f t="shared" si="29"/>
        <v>7594.38</v>
      </c>
      <c r="AJ118" s="47">
        <f t="shared" si="30"/>
        <v>7594.38</v>
      </c>
      <c r="AK118"/>
      <c r="AL118"/>
      <c r="AM118"/>
      <c r="AN118"/>
      <c r="AO118"/>
      <c r="AP118"/>
      <c r="AQ118"/>
      <c r="AR118"/>
      <c r="AS118"/>
      <c r="AT118"/>
      <c r="AU118"/>
    </row>
    <row r="119" spans="1:47" x14ac:dyDescent="0.25">
      <c r="A119" t="str">
        <f t="shared" si="23"/>
        <v>GRANTS</v>
      </c>
      <c r="B119" s="71">
        <v>44696</v>
      </c>
      <c r="C119" s="190">
        <v>3022002</v>
      </c>
      <c r="D119" t="str">
        <f>VLOOKUP(C119,Schools!A:B,2,0)</f>
        <v>Barnfield School</v>
      </c>
      <c r="E119" t="str">
        <f>VLOOKUP(C119,Schools!$A:$Z,3,0)</f>
        <v>M</v>
      </c>
      <c r="F119" s="204">
        <v>8995</v>
      </c>
      <c r="G119" s="70" t="s">
        <v>4667</v>
      </c>
      <c r="H119" s="70" t="s">
        <v>4667</v>
      </c>
      <c r="I119" t="str">
        <f t="shared" si="24"/>
        <v>11331/543965</v>
      </c>
      <c r="J119">
        <f>VLOOKUP(C119,Schools!$A:$Z,9,0)</f>
        <v>400005</v>
      </c>
      <c r="K119" s="70" t="s">
        <v>247</v>
      </c>
      <c r="L119" s="146" t="s">
        <v>240</v>
      </c>
      <c r="M119" s="70" t="s">
        <v>241</v>
      </c>
      <c r="N119" t="str">
        <f>VLOOKUP(C119,Schools!A:D,4,0)</f>
        <v>Primary</v>
      </c>
      <c r="O119" s="70">
        <f t="shared" si="26"/>
        <v>11331</v>
      </c>
      <c r="P119">
        <f t="shared" si="25"/>
        <v>543965</v>
      </c>
      <c r="Q119" s="443">
        <f t="shared" si="22"/>
        <v>0</v>
      </c>
      <c r="R119" s="443">
        <f t="shared" si="31"/>
        <v>8995</v>
      </c>
      <c r="S119" s="443">
        <f t="shared" si="31"/>
        <v>0</v>
      </c>
      <c r="T119" s="443">
        <f t="shared" si="31"/>
        <v>0</v>
      </c>
      <c r="U119" s="443">
        <f t="shared" si="31"/>
        <v>0</v>
      </c>
      <c r="V119" s="443">
        <f t="shared" si="31"/>
        <v>0</v>
      </c>
      <c r="W119" s="443">
        <f t="shared" si="31"/>
        <v>0</v>
      </c>
      <c r="X119" s="443">
        <f t="shared" si="31"/>
        <v>0</v>
      </c>
      <c r="Y119" s="443">
        <f t="shared" si="31"/>
        <v>0</v>
      </c>
      <c r="Z119" s="443">
        <f t="shared" si="31"/>
        <v>0</v>
      </c>
      <c r="AA119" s="443">
        <f t="shared" si="31"/>
        <v>0</v>
      </c>
      <c r="AB119" s="443">
        <f t="shared" si="31"/>
        <v>0</v>
      </c>
      <c r="AC119" s="382">
        <f t="shared" si="32"/>
        <v>8995</v>
      </c>
      <c r="AD119" s="382">
        <f t="shared" si="33"/>
        <v>0</v>
      </c>
      <c r="AE119" s="73"/>
      <c r="AG119" s="47">
        <f t="shared" si="27"/>
        <v>8995</v>
      </c>
      <c r="AH119" s="47">
        <f t="shared" si="28"/>
        <v>8995</v>
      </c>
      <c r="AI119" s="47">
        <f t="shared" si="29"/>
        <v>8995</v>
      </c>
      <c r="AJ119" s="47">
        <f t="shared" si="30"/>
        <v>8995</v>
      </c>
      <c r="AK119"/>
      <c r="AL119"/>
      <c r="AM119"/>
      <c r="AN119"/>
      <c r="AO119"/>
      <c r="AP119"/>
      <c r="AQ119"/>
      <c r="AR119"/>
      <c r="AS119"/>
      <c r="AT119"/>
      <c r="AU119"/>
    </row>
    <row r="120" spans="1:47" x14ac:dyDescent="0.25">
      <c r="A120" t="str">
        <f t="shared" si="23"/>
        <v>GRANTS</v>
      </c>
      <c r="B120" s="71">
        <v>44696</v>
      </c>
      <c r="C120" s="190">
        <v>3022003</v>
      </c>
      <c r="D120" t="str">
        <f>VLOOKUP(C120,Schools!A:B,2,0)</f>
        <v>Bell Lane Primary School</v>
      </c>
      <c r="E120" t="str">
        <f>VLOOKUP(C120,Schools!$A:$Z,3,0)</f>
        <v>M</v>
      </c>
      <c r="F120" s="204">
        <v>8344.75</v>
      </c>
      <c r="G120" s="70" t="s">
        <v>4667</v>
      </c>
      <c r="H120" s="70" t="s">
        <v>4667</v>
      </c>
      <c r="I120" t="str">
        <f t="shared" si="24"/>
        <v>11331/543965</v>
      </c>
      <c r="J120">
        <f>VLOOKUP(C120,Schools!$A:$Z,9,0)</f>
        <v>400051</v>
      </c>
      <c r="K120" s="70" t="s">
        <v>247</v>
      </c>
      <c r="L120" s="146" t="s">
        <v>240</v>
      </c>
      <c r="M120" s="70" t="s">
        <v>241</v>
      </c>
      <c r="N120" t="str">
        <f>VLOOKUP(C120,Schools!A:D,4,0)</f>
        <v>Primary</v>
      </c>
      <c r="O120" s="70">
        <f t="shared" si="26"/>
        <v>11331</v>
      </c>
      <c r="P120">
        <f t="shared" si="25"/>
        <v>543965</v>
      </c>
      <c r="Q120" s="443">
        <f t="shared" si="22"/>
        <v>0</v>
      </c>
      <c r="R120" s="443">
        <f t="shared" si="31"/>
        <v>8344.75</v>
      </c>
      <c r="S120" s="443">
        <f t="shared" si="31"/>
        <v>0</v>
      </c>
      <c r="T120" s="443">
        <f t="shared" si="31"/>
        <v>0</v>
      </c>
      <c r="U120" s="443">
        <f t="shared" si="31"/>
        <v>0</v>
      </c>
      <c r="V120" s="443">
        <f t="shared" si="31"/>
        <v>0</v>
      </c>
      <c r="W120" s="443">
        <f t="shared" si="31"/>
        <v>0</v>
      </c>
      <c r="X120" s="443">
        <f t="shared" ref="R120:AB143" si="34">SUMPRODUCT(--(MONTH($B120)=MONTH(X$17)),$F120)</f>
        <v>0</v>
      </c>
      <c r="Y120" s="443">
        <f t="shared" si="34"/>
        <v>0</v>
      </c>
      <c r="Z120" s="443">
        <f t="shared" si="34"/>
        <v>0</v>
      </c>
      <c r="AA120" s="443">
        <f t="shared" si="34"/>
        <v>0</v>
      </c>
      <c r="AB120" s="443">
        <f t="shared" si="34"/>
        <v>0</v>
      </c>
      <c r="AC120" s="382">
        <f t="shared" si="32"/>
        <v>8344.75</v>
      </c>
      <c r="AD120" s="382">
        <f t="shared" si="33"/>
        <v>0</v>
      </c>
      <c r="AE120" s="73"/>
      <c r="AG120" s="47">
        <f t="shared" si="27"/>
        <v>8344.75</v>
      </c>
      <c r="AH120" s="47">
        <f t="shared" si="28"/>
        <v>8344.75</v>
      </c>
      <c r="AI120" s="47">
        <f t="shared" si="29"/>
        <v>8344.75</v>
      </c>
      <c r="AJ120" s="47">
        <f t="shared" si="30"/>
        <v>8344.75</v>
      </c>
      <c r="AK120"/>
      <c r="AL120"/>
      <c r="AM120"/>
      <c r="AN120"/>
      <c r="AO120"/>
      <c r="AP120"/>
      <c r="AQ120"/>
      <c r="AR120"/>
      <c r="AS120"/>
      <c r="AT120"/>
      <c r="AU120"/>
    </row>
    <row r="121" spans="1:47" x14ac:dyDescent="0.25">
      <c r="A121" t="str">
        <f t="shared" si="23"/>
        <v>GRANTS</v>
      </c>
      <c r="B121" s="71">
        <v>44696</v>
      </c>
      <c r="C121" s="190">
        <v>3022007</v>
      </c>
      <c r="D121" t="str">
        <f>VLOOKUP(C121,Schools!A:B,2,0)</f>
        <v>Brookland Junior School</v>
      </c>
      <c r="E121" t="str">
        <f>VLOOKUP(C121,Schools!$A:$Z,3,0)</f>
        <v>M</v>
      </c>
      <c r="F121" s="204">
        <v>8038.75</v>
      </c>
      <c r="G121" s="70" t="s">
        <v>4667</v>
      </c>
      <c r="H121" s="70" t="s">
        <v>4667</v>
      </c>
      <c r="I121" t="str">
        <f t="shared" si="24"/>
        <v>11331/543965</v>
      </c>
      <c r="J121">
        <f>VLOOKUP(C121,Schools!$A:$Z,9,0)</f>
        <v>400040</v>
      </c>
      <c r="K121" s="70" t="s">
        <v>247</v>
      </c>
      <c r="L121" s="146" t="s">
        <v>240</v>
      </c>
      <c r="M121" s="70" t="s">
        <v>241</v>
      </c>
      <c r="N121" t="str">
        <f>VLOOKUP(C121,Schools!A:D,4,0)</f>
        <v>Primary</v>
      </c>
      <c r="O121" s="70">
        <f t="shared" si="26"/>
        <v>11331</v>
      </c>
      <c r="P121">
        <f t="shared" si="25"/>
        <v>543965</v>
      </c>
      <c r="Q121" s="443">
        <f t="shared" si="22"/>
        <v>0</v>
      </c>
      <c r="R121" s="443">
        <f t="shared" si="34"/>
        <v>8038.75</v>
      </c>
      <c r="S121" s="443">
        <f t="shared" si="34"/>
        <v>0</v>
      </c>
      <c r="T121" s="443">
        <f t="shared" si="34"/>
        <v>0</v>
      </c>
      <c r="U121" s="443">
        <f t="shared" si="34"/>
        <v>0</v>
      </c>
      <c r="V121" s="443">
        <f t="shared" si="34"/>
        <v>0</v>
      </c>
      <c r="W121" s="443">
        <f t="shared" si="34"/>
        <v>0</v>
      </c>
      <c r="X121" s="443">
        <f t="shared" si="34"/>
        <v>0</v>
      </c>
      <c r="Y121" s="443">
        <f t="shared" si="34"/>
        <v>0</v>
      </c>
      <c r="Z121" s="443">
        <f t="shared" si="34"/>
        <v>0</v>
      </c>
      <c r="AA121" s="443">
        <f t="shared" si="34"/>
        <v>0</v>
      </c>
      <c r="AB121" s="443">
        <f t="shared" si="34"/>
        <v>0</v>
      </c>
      <c r="AC121" s="382">
        <f t="shared" si="32"/>
        <v>8038.75</v>
      </c>
      <c r="AD121" s="382">
        <f t="shared" si="33"/>
        <v>0</v>
      </c>
      <c r="AE121" s="73"/>
      <c r="AG121" s="47">
        <f t="shared" si="27"/>
        <v>8038.75</v>
      </c>
      <c r="AH121" s="47">
        <f t="shared" si="28"/>
        <v>8038.75</v>
      </c>
      <c r="AI121" s="47">
        <f t="shared" si="29"/>
        <v>8038.75</v>
      </c>
      <c r="AJ121" s="47">
        <f t="shared" si="30"/>
        <v>8038.75</v>
      </c>
      <c r="AK121"/>
      <c r="AL121"/>
      <c r="AM121"/>
      <c r="AN121"/>
      <c r="AO121"/>
      <c r="AP121"/>
      <c r="AQ121"/>
      <c r="AR121"/>
      <c r="AS121"/>
      <c r="AT121"/>
      <c r="AU121"/>
    </row>
    <row r="122" spans="1:47" x14ac:dyDescent="0.25">
      <c r="A122" t="str">
        <f t="shared" si="23"/>
        <v>GRANTS</v>
      </c>
      <c r="B122" s="71">
        <v>44696</v>
      </c>
      <c r="C122" s="190">
        <v>3022008</v>
      </c>
      <c r="D122" t="str">
        <f>VLOOKUP(C122,Schools!A:B,2,0)</f>
        <v>Brookland Infant  &amp; Nursery School</v>
      </c>
      <c r="E122" t="str">
        <f>VLOOKUP(C122,Schools!$A:$Z,3,0)</f>
        <v>M</v>
      </c>
      <c r="F122" s="204">
        <v>7420</v>
      </c>
      <c r="G122" s="70" t="s">
        <v>4667</v>
      </c>
      <c r="H122" s="70" t="s">
        <v>4667</v>
      </c>
      <c r="I122" t="str">
        <f t="shared" si="24"/>
        <v>11331/543965</v>
      </c>
      <c r="J122">
        <f>VLOOKUP(C122,Schools!$A:$Z,9,0)</f>
        <v>400057</v>
      </c>
      <c r="K122" s="70" t="s">
        <v>247</v>
      </c>
      <c r="L122" s="146" t="s">
        <v>240</v>
      </c>
      <c r="M122" s="70" t="s">
        <v>241</v>
      </c>
      <c r="N122" t="str">
        <f>VLOOKUP(C122,Schools!A:D,4,0)</f>
        <v>Primary</v>
      </c>
      <c r="O122" s="70">
        <f t="shared" si="26"/>
        <v>11331</v>
      </c>
      <c r="P122">
        <f t="shared" si="25"/>
        <v>543965</v>
      </c>
      <c r="Q122" s="443">
        <f t="shared" si="22"/>
        <v>0</v>
      </c>
      <c r="R122" s="443">
        <f t="shared" si="34"/>
        <v>7420</v>
      </c>
      <c r="S122" s="443">
        <f t="shared" si="34"/>
        <v>0</v>
      </c>
      <c r="T122" s="443">
        <f t="shared" si="34"/>
        <v>0</v>
      </c>
      <c r="U122" s="443">
        <f t="shared" si="34"/>
        <v>0</v>
      </c>
      <c r="V122" s="443">
        <f t="shared" si="34"/>
        <v>0</v>
      </c>
      <c r="W122" s="443">
        <f t="shared" si="34"/>
        <v>0</v>
      </c>
      <c r="X122" s="443">
        <f t="shared" si="34"/>
        <v>0</v>
      </c>
      <c r="Y122" s="443">
        <f t="shared" si="34"/>
        <v>0</v>
      </c>
      <c r="Z122" s="443">
        <f t="shared" si="34"/>
        <v>0</v>
      </c>
      <c r="AA122" s="443">
        <f t="shared" si="34"/>
        <v>0</v>
      </c>
      <c r="AB122" s="443">
        <f t="shared" si="34"/>
        <v>0</v>
      </c>
      <c r="AC122" s="382">
        <f t="shared" si="32"/>
        <v>7420</v>
      </c>
      <c r="AD122" s="382">
        <f t="shared" si="33"/>
        <v>0</v>
      </c>
      <c r="AE122" s="73"/>
      <c r="AG122" s="47">
        <f t="shared" si="27"/>
        <v>7420</v>
      </c>
      <c r="AH122" s="47">
        <f t="shared" si="28"/>
        <v>7420</v>
      </c>
      <c r="AI122" s="47">
        <f t="shared" si="29"/>
        <v>7420</v>
      </c>
      <c r="AJ122" s="47">
        <f t="shared" si="30"/>
        <v>7420</v>
      </c>
      <c r="AK122"/>
      <c r="AL122"/>
      <c r="AM122"/>
      <c r="AN122"/>
      <c r="AO122"/>
      <c r="AP122"/>
      <c r="AQ122"/>
      <c r="AR122"/>
      <c r="AS122"/>
      <c r="AT122"/>
      <c r="AU122"/>
    </row>
    <row r="123" spans="1:47" x14ac:dyDescent="0.25">
      <c r="A123" t="str">
        <f t="shared" si="23"/>
        <v>GRANTS</v>
      </c>
      <c r="B123" s="71">
        <v>44696</v>
      </c>
      <c r="C123" s="190">
        <v>3022009</v>
      </c>
      <c r="D123" t="str">
        <f>VLOOKUP(C123,Schools!A:B,2,0)</f>
        <v>Brunswick Park Primary &amp; Nursery School</v>
      </c>
      <c r="E123" t="str">
        <f>VLOOKUP(C123,Schools!$A:$Z,3,0)</f>
        <v>M</v>
      </c>
      <c r="F123" s="204">
        <v>9078.25</v>
      </c>
      <c r="G123" s="70" t="s">
        <v>4667</v>
      </c>
      <c r="H123" s="70" t="s">
        <v>4667</v>
      </c>
      <c r="I123" t="str">
        <f t="shared" si="24"/>
        <v>11331/543965</v>
      </c>
      <c r="J123">
        <f>VLOOKUP(C123,Schools!$A:$Z,9,0)</f>
        <v>400061</v>
      </c>
      <c r="K123" s="70" t="s">
        <v>247</v>
      </c>
      <c r="L123" s="146" t="s">
        <v>240</v>
      </c>
      <c r="M123" s="70" t="s">
        <v>241</v>
      </c>
      <c r="N123" t="str">
        <f>VLOOKUP(C123,Schools!A:D,4,0)</f>
        <v>Primary</v>
      </c>
      <c r="O123" s="70">
        <f t="shared" si="26"/>
        <v>11331</v>
      </c>
      <c r="P123">
        <f t="shared" si="25"/>
        <v>543965</v>
      </c>
      <c r="Q123" s="443">
        <f t="shared" si="22"/>
        <v>0</v>
      </c>
      <c r="R123" s="443">
        <f t="shared" si="34"/>
        <v>9078.25</v>
      </c>
      <c r="S123" s="443">
        <f t="shared" si="34"/>
        <v>0</v>
      </c>
      <c r="T123" s="443">
        <f t="shared" si="34"/>
        <v>0</v>
      </c>
      <c r="U123" s="443">
        <f t="shared" si="34"/>
        <v>0</v>
      </c>
      <c r="V123" s="443">
        <f t="shared" si="34"/>
        <v>0</v>
      </c>
      <c r="W123" s="443">
        <f t="shared" si="34"/>
        <v>0</v>
      </c>
      <c r="X123" s="443">
        <f t="shared" si="34"/>
        <v>0</v>
      </c>
      <c r="Y123" s="443">
        <f t="shared" si="34"/>
        <v>0</v>
      </c>
      <c r="Z123" s="443">
        <f t="shared" si="34"/>
        <v>0</v>
      </c>
      <c r="AA123" s="443">
        <f t="shared" si="34"/>
        <v>0</v>
      </c>
      <c r="AB123" s="443">
        <f t="shared" si="34"/>
        <v>0</v>
      </c>
      <c r="AC123" s="382">
        <f t="shared" si="32"/>
        <v>9078.25</v>
      </c>
      <c r="AD123" s="382">
        <f t="shared" si="33"/>
        <v>0</v>
      </c>
      <c r="AE123" s="73"/>
      <c r="AG123" s="47">
        <f t="shared" si="27"/>
        <v>9078.25</v>
      </c>
      <c r="AH123" s="47">
        <f t="shared" si="28"/>
        <v>9078.25</v>
      </c>
      <c r="AI123" s="47">
        <f t="shared" si="29"/>
        <v>9078.25</v>
      </c>
      <c r="AJ123" s="47">
        <f t="shared" si="30"/>
        <v>9078.25</v>
      </c>
      <c r="AK123"/>
      <c r="AL123"/>
      <c r="AM123"/>
      <c r="AN123"/>
      <c r="AO123"/>
      <c r="AP123"/>
      <c r="AQ123"/>
      <c r="AR123"/>
      <c r="AS123"/>
      <c r="AT123"/>
      <c r="AU123"/>
    </row>
    <row r="124" spans="1:47" x14ac:dyDescent="0.25">
      <c r="A124" t="str">
        <f t="shared" si="23"/>
        <v>GRANTS</v>
      </c>
      <c r="B124" s="71">
        <v>44696</v>
      </c>
      <c r="C124" s="190">
        <v>3022011</v>
      </c>
      <c r="D124" t="str">
        <f>VLOOKUP(C124,Schools!A:B,2,0)</f>
        <v>Church Hill Primary School</v>
      </c>
      <c r="E124" t="str">
        <f>VLOOKUP(C124,Schools!$A:$Z,3,0)</f>
        <v>M</v>
      </c>
      <c r="F124" s="204">
        <v>6373.75</v>
      </c>
      <c r="G124" s="70" t="s">
        <v>4667</v>
      </c>
      <c r="H124" s="70" t="s">
        <v>4667</v>
      </c>
      <c r="I124" t="str">
        <f t="shared" si="24"/>
        <v>11331/543965</v>
      </c>
      <c r="J124">
        <f>VLOOKUP(C124,Schools!$A:$Z,9,0)</f>
        <v>400020</v>
      </c>
      <c r="K124" s="70" t="s">
        <v>247</v>
      </c>
      <c r="L124" s="146" t="s">
        <v>240</v>
      </c>
      <c r="M124" s="70" t="s">
        <v>241</v>
      </c>
      <c r="N124" t="str">
        <f>VLOOKUP(C124,Schools!A:D,4,0)</f>
        <v>Primary</v>
      </c>
      <c r="O124" s="70">
        <f t="shared" si="26"/>
        <v>11331</v>
      </c>
      <c r="P124">
        <f t="shared" si="25"/>
        <v>543965</v>
      </c>
      <c r="Q124" s="443">
        <f t="shared" si="22"/>
        <v>0</v>
      </c>
      <c r="R124" s="443">
        <f t="shared" si="34"/>
        <v>6373.75</v>
      </c>
      <c r="S124" s="443">
        <f t="shared" si="34"/>
        <v>0</v>
      </c>
      <c r="T124" s="443">
        <f t="shared" si="34"/>
        <v>0</v>
      </c>
      <c r="U124" s="443">
        <f t="shared" si="34"/>
        <v>0</v>
      </c>
      <c r="V124" s="443">
        <f t="shared" si="34"/>
        <v>0</v>
      </c>
      <c r="W124" s="443">
        <f t="shared" si="34"/>
        <v>0</v>
      </c>
      <c r="X124" s="443">
        <f t="shared" si="34"/>
        <v>0</v>
      </c>
      <c r="Y124" s="443">
        <f t="shared" si="34"/>
        <v>0</v>
      </c>
      <c r="Z124" s="443">
        <f t="shared" si="34"/>
        <v>0</v>
      </c>
      <c r="AA124" s="443">
        <f t="shared" si="34"/>
        <v>0</v>
      </c>
      <c r="AB124" s="443">
        <f t="shared" si="34"/>
        <v>0</v>
      </c>
      <c r="AC124" s="382">
        <f t="shared" si="32"/>
        <v>6373.75</v>
      </c>
      <c r="AD124" s="382">
        <f t="shared" si="33"/>
        <v>0</v>
      </c>
      <c r="AE124" s="73"/>
      <c r="AG124" s="47">
        <f t="shared" si="27"/>
        <v>6373.75</v>
      </c>
      <c r="AH124" s="47">
        <f t="shared" si="28"/>
        <v>6373.75</v>
      </c>
      <c r="AI124" s="47">
        <f t="shared" si="29"/>
        <v>6373.75</v>
      </c>
      <c r="AJ124" s="47">
        <f t="shared" si="30"/>
        <v>6373.75</v>
      </c>
      <c r="AK124"/>
      <c r="AL124"/>
      <c r="AM124"/>
      <c r="AN124"/>
      <c r="AO124"/>
      <c r="AP124"/>
      <c r="AQ124"/>
      <c r="AR124"/>
      <c r="AS124"/>
      <c r="AT124"/>
      <c r="AU124"/>
    </row>
    <row r="125" spans="1:47" x14ac:dyDescent="0.25">
      <c r="A125" t="str">
        <f t="shared" si="23"/>
        <v>GRANTS</v>
      </c>
      <c r="B125" s="71">
        <v>44696</v>
      </c>
      <c r="C125" s="190">
        <v>3022014</v>
      </c>
      <c r="D125" t="str">
        <f>VLOOKUP(C125,Schools!A:B,2,0)</f>
        <v>Colindale School</v>
      </c>
      <c r="E125" t="str">
        <f>VLOOKUP(C125,Schools!$A:$Z,3,0)</f>
        <v>M</v>
      </c>
      <c r="F125" s="204">
        <v>11593.75</v>
      </c>
      <c r="G125" s="70" t="s">
        <v>4667</v>
      </c>
      <c r="H125" s="70" t="s">
        <v>4667</v>
      </c>
      <c r="I125" t="str">
        <f t="shared" si="24"/>
        <v>11331/543965</v>
      </c>
      <c r="J125">
        <f>VLOOKUP(C125,Schools!$A:$Z,9,0)</f>
        <v>400050</v>
      </c>
      <c r="K125" s="70" t="s">
        <v>247</v>
      </c>
      <c r="L125" s="146" t="s">
        <v>240</v>
      </c>
      <c r="M125" s="70" t="s">
        <v>241</v>
      </c>
      <c r="N125" t="str">
        <f>VLOOKUP(C125,Schools!A:D,4,0)</f>
        <v>Primary</v>
      </c>
      <c r="O125" s="70">
        <f t="shared" si="26"/>
        <v>11331</v>
      </c>
      <c r="P125">
        <f t="shared" si="25"/>
        <v>543965</v>
      </c>
      <c r="Q125" s="443">
        <f t="shared" si="22"/>
        <v>0</v>
      </c>
      <c r="R125" s="443">
        <f t="shared" si="34"/>
        <v>11593.75</v>
      </c>
      <c r="S125" s="443">
        <f t="shared" si="34"/>
        <v>0</v>
      </c>
      <c r="T125" s="443">
        <f t="shared" si="34"/>
        <v>0</v>
      </c>
      <c r="U125" s="443">
        <f t="shared" si="34"/>
        <v>0</v>
      </c>
      <c r="V125" s="443">
        <f t="shared" si="34"/>
        <v>0</v>
      </c>
      <c r="W125" s="443">
        <f t="shared" si="34"/>
        <v>0</v>
      </c>
      <c r="X125" s="443">
        <f t="shared" si="34"/>
        <v>0</v>
      </c>
      <c r="Y125" s="443">
        <f t="shared" si="34"/>
        <v>0</v>
      </c>
      <c r="Z125" s="443">
        <f t="shared" si="34"/>
        <v>0</v>
      </c>
      <c r="AA125" s="443">
        <f t="shared" si="34"/>
        <v>0</v>
      </c>
      <c r="AB125" s="443">
        <f t="shared" si="34"/>
        <v>0</v>
      </c>
      <c r="AC125" s="382">
        <f t="shared" si="32"/>
        <v>11593.75</v>
      </c>
      <c r="AD125" s="382">
        <f t="shared" si="33"/>
        <v>0</v>
      </c>
      <c r="AE125" s="73"/>
      <c r="AG125" s="47">
        <f t="shared" si="27"/>
        <v>11593.75</v>
      </c>
      <c r="AH125" s="47">
        <f t="shared" si="28"/>
        <v>11593.75</v>
      </c>
      <c r="AI125" s="47">
        <f t="shared" si="29"/>
        <v>11593.75</v>
      </c>
      <c r="AJ125" s="47">
        <f t="shared" si="30"/>
        <v>11593.75</v>
      </c>
      <c r="AK125"/>
      <c r="AL125"/>
      <c r="AM125"/>
      <c r="AN125"/>
      <c r="AO125"/>
      <c r="AP125"/>
      <c r="AQ125"/>
      <c r="AR125"/>
      <c r="AS125"/>
      <c r="AT125"/>
      <c r="AU125"/>
    </row>
    <row r="126" spans="1:47" x14ac:dyDescent="0.25">
      <c r="A126" t="str">
        <f t="shared" si="23"/>
        <v>GRANTS</v>
      </c>
      <c r="B126" s="71">
        <v>44696</v>
      </c>
      <c r="C126" s="190">
        <v>3022015</v>
      </c>
      <c r="D126" t="str">
        <f>VLOOKUP(C126,Schools!A:B,2,0)</f>
        <v>Coppetts Wood</v>
      </c>
      <c r="E126" t="str">
        <f>VLOOKUP(C126,Schools!$A:$Z,3,0)</f>
        <v>M</v>
      </c>
      <c r="F126" s="204">
        <v>6702.25</v>
      </c>
      <c r="G126" s="70" t="s">
        <v>4667</v>
      </c>
      <c r="H126" s="70" t="s">
        <v>4667</v>
      </c>
      <c r="I126" t="str">
        <f t="shared" si="24"/>
        <v>11331/543965</v>
      </c>
      <c r="J126">
        <f>VLOOKUP(C126,Schools!$A:$Z,9,0)</f>
        <v>400059</v>
      </c>
      <c r="K126" s="70" t="s">
        <v>247</v>
      </c>
      <c r="L126" s="146" t="s">
        <v>240</v>
      </c>
      <c r="M126" s="70" t="s">
        <v>241</v>
      </c>
      <c r="N126" t="str">
        <f>VLOOKUP(C126,Schools!A:D,4,0)</f>
        <v>Primary</v>
      </c>
      <c r="O126" s="70">
        <f t="shared" si="26"/>
        <v>11331</v>
      </c>
      <c r="P126">
        <f t="shared" si="25"/>
        <v>543965</v>
      </c>
      <c r="Q126" s="443">
        <f t="shared" si="22"/>
        <v>0</v>
      </c>
      <c r="R126" s="443">
        <f t="shared" si="34"/>
        <v>6702.25</v>
      </c>
      <c r="S126" s="443">
        <f t="shared" si="34"/>
        <v>0</v>
      </c>
      <c r="T126" s="443">
        <f t="shared" si="34"/>
        <v>0</v>
      </c>
      <c r="U126" s="443">
        <f t="shared" si="34"/>
        <v>0</v>
      </c>
      <c r="V126" s="443">
        <f t="shared" si="34"/>
        <v>0</v>
      </c>
      <c r="W126" s="443">
        <f t="shared" si="34"/>
        <v>0</v>
      </c>
      <c r="X126" s="443">
        <f t="shared" si="34"/>
        <v>0</v>
      </c>
      <c r="Y126" s="443">
        <f t="shared" si="34"/>
        <v>0</v>
      </c>
      <c r="Z126" s="443">
        <f t="shared" si="34"/>
        <v>0</v>
      </c>
      <c r="AA126" s="443">
        <f t="shared" si="34"/>
        <v>0</v>
      </c>
      <c r="AB126" s="443">
        <f t="shared" si="34"/>
        <v>0</v>
      </c>
      <c r="AC126" s="382">
        <f t="shared" si="32"/>
        <v>6702.25</v>
      </c>
      <c r="AD126" s="382">
        <f t="shared" si="33"/>
        <v>0</v>
      </c>
      <c r="AE126" s="73"/>
      <c r="AG126" s="47">
        <f t="shared" si="27"/>
        <v>6702.25</v>
      </c>
      <c r="AH126" s="47">
        <f t="shared" si="28"/>
        <v>6702.25</v>
      </c>
      <c r="AI126" s="47">
        <f t="shared" si="29"/>
        <v>6702.25</v>
      </c>
      <c r="AJ126" s="47">
        <f t="shared" si="30"/>
        <v>6702.25</v>
      </c>
      <c r="AK126"/>
      <c r="AL126"/>
      <c r="AM126"/>
      <c r="AN126"/>
      <c r="AO126"/>
      <c r="AP126"/>
      <c r="AQ126"/>
      <c r="AR126"/>
      <c r="AS126"/>
      <c r="AT126"/>
      <c r="AU126"/>
    </row>
    <row r="127" spans="1:47" x14ac:dyDescent="0.25">
      <c r="A127" t="str">
        <f t="shared" si="23"/>
        <v>GRANTS</v>
      </c>
      <c r="B127" s="71">
        <v>44696</v>
      </c>
      <c r="C127" s="190">
        <v>3022016</v>
      </c>
      <c r="D127" t="str">
        <f>VLOOKUP(C127,Schools!A:B,2,0)</f>
        <v>Courtland School</v>
      </c>
      <c r="E127" t="str">
        <f>VLOOKUP(C127,Schools!$A:$Z,3,0)</f>
        <v>M</v>
      </c>
      <c r="F127" s="204">
        <v>6373.75</v>
      </c>
      <c r="G127" s="70" t="s">
        <v>4667</v>
      </c>
      <c r="H127" s="70" t="s">
        <v>4667</v>
      </c>
      <c r="I127" t="str">
        <f t="shared" si="24"/>
        <v>11331/543965</v>
      </c>
      <c r="J127">
        <f>VLOOKUP(C127,Schools!$A:$Z,9,0)</f>
        <v>400049</v>
      </c>
      <c r="K127" s="70" t="s">
        <v>247</v>
      </c>
      <c r="L127" s="146" t="s">
        <v>240</v>
      </c>
      <c r="M127" s="70" t="s">
        <v>241</v>
      </c>
      <c r="N127" t="str">
        <f>VLOOKUP(C127,Schools!A:D,4,0)</f>
        <v>Primary</v>
      </c>
      <c r="O127" s="70">
        <f t="shared" si="26"/>
        <v>11331</v>
      </c>
      <c r="P127">
        <f t="shared" si="25"/>
        <v>543965</v>
      </c>
      <c r="Q127" s="443">
        <f t="shared" si="22"/>
        <v>0</v>
      </c>
      <c r="R127" s="443">
        <f t="shared" si="34"/>
        <v>6373.75</v>
      </c>
      <c r="S127" s="443">
        <f t="shared" si="34"/>
        <v>0</v>
      </c>
      <c r="T127" s="443">
        <f t="shared" si="34"/>
        <v>0</v>
      </c>
      <c r="U127" s="443">
        <f t="shared" si="34"/>
        <v>0</v>
      </c>
      <c r="V127" s="443">
        <f t="shared" si="34"/>
        <v>0</v>
      </c>
      <c r="W127" s="443">
        <f t="shared" si="34"/>
        <v>0</v>
      </c>
      <c r="X127" s="443">
        <f t="shared" si="34"/>
        <v>0</v>
      </c>
      <c r="Y127" s="443">
        <f t="shared" si="34"/>
        <v>0</v>
      </c>
      <c r="Z127" s="443">
        <f t="shared" si="34"/>
        <v>0</v>
      </c>
      <c r="AA127" s="443">
        <f t="shared" si="34"/>
        <v>0</v>
      </c>
      <c r="AB127" s="443">
        <f t="shared" si="34"/>
        <v>0</v>
      </c>
      <c r="AC127" s="382">
        <f t="shared" si="32"/>
        <v>6373.75</v>
      </c>
      <c r="AD127" s="382">
        <f t="shared" si="33"/>
        <v>0</v>
      </c>
      <c r="AE127" s="73"/>
      <c r="AG127" s="47">
        <f t="shared" si="27"/>
        <v>6373.75</v>
      </c>
      <c r="AH127" s="47">
        <f t="shared" si="28"/>
        <v>6373.75</v>
      </c>
      <c r="AI127" s="47">
        <f t="shared" si="29"/>
        <v>6373.75</v>
      </c>
      <c r="AJ127" s="47">
        <f t="shared" si="30"/>
        <v>6373.75</v>
      </c>
      <c r="AK127"/>
      <c r="AL127"/>
      <c r="AM127"/>
      <c r="AN127"/>
      <c r="AO127"/>
      <c r="AP127"/>
      <c r="AQ127"/>
      <c r="AR127"/>
      <c r="AS127"/>
      <c r="AT127"/>
      <c r="AU127"/>
    </row>
    <row r="128" spans="1:47" x14ac:dyDescent="0.25">
      <c r="A128" t="str">
        <f t="shared" si="23"/>
        <v>GRANTS</v>
      </c>
      <c r="B128" s="71">
        <v>44696</v>
      </c>
      <c r="C128" s="190">
        <v>3022017</v>
      </c>
      <c r="D128" t="str">
        <f>VLOOKUP(C128,Schools!A:B,2,0)</f>
        <v>Cromer Road Primary School</v>
      </c>
      <c r="E128" t="str">
        <f>VLOOKUP(C128,Schools!$A:$Z,3,0)</f>
        <v>M</v>
      </c>
      <c r="F128" s="204">
        <v>8578.75</v>
      </c>
      <c r="G128" s="70" t="s">
        <v>4667</v>
      </c>
      <c r="H128" s="70" t="s">
        <v>4667</v>
      </c>
      <c r="I128" t="str">
        <f t="shared" si="24"/>
        <v>11331/543965</v>
      </c>
      <c r="J128">
        <f>VLOOKUP(C128,Schools!$A:$Z,9,0)</f>
        <v>400080</v>
      </c>
      <c r="K128" s="70" t="s">
        <v>247</v>
      </c>
      <c r="L128" s="146" t="s">
        <v>240</v>
      </c>
      <c r="M128" s="70" t="s">
        <v>241</v>
      </c>
      <c r="N128" t="str">
        <f>VLOOKUP(C128,Schools!A:D,4,0)</f>
        <v>Primary</v>
      </c>
      <c r="O128" s="70">
        <f t="shared" si="26"/>
        <v>11331</v>
      </c>
      <c r="P128">
        <f t="shared" si="25"/>
        <v>543965</v>
      </c>
      <c r="Q128" s="443">
        <f t="shared" si="22"/>
        <v>0</v>
      </c>
      <c r="R128" s="443">
        <f t="shared" si="34"/>
        <v>8578.75</v>
      </c>
      <c r="S128" s="443">
        <f t="shared" si="34"/>
        <v>0</v>
      </c>
      <c r="T128" s="443">
        <f t="shared" si="34"/>
        <v>0</v>
      </c>
      <c r="U128" s="443">
        <f t="shared" si="34"/>
        <v>0</v>
      </c>
      <c r="V128" s="443">
        <f t="shared" si="34"/>
        <v>0</v>
      </c>
      <c r="W128" s="443">
        <f t="shared" si="34"/>
        <v>0</v>
      </c>
      <c r="X128" s="443">
        <f t="shared" si="34"/>
        <v>0</v>
      </c>
      <c r="Y128" s="443">
        <f t="shared" si="34"/>
        <v>0</v>
      </c>
      <c r="Z128" s="443">
        <f t="shared" si="34"/>
        <v>0</v>
      </c>
      <c r="AA128" s="443">
        <f t="shared" si="34"/>
        <v>0</v>
      </c>
      <c r="AB128" s="443">
        <f t="shared" si="34"/>
        <v>0</v>
      </c>
      <c r="AC128" s="382">
        <f t="shared" si="32"/>
        <v>8578.75</v>
      </c>
      <c r="AD128" s="382">
        <f t="shared" si="33"/>
        <v>0</v>
      </c>
      <c r="AE128" s="73"/>
      <c r="AG128" s="47">
        <f t="shared" si="27"/>
        <v>8578.75</v>
      </c>
      <c r="AH128" s="47">
        <f t="shared" si="28"/>
        <v>8578.75</v>
      </c>
      <c r="AI128" s="47">
        <f t="shared" si="29"/>
        <v>8578.75</v>
      </c>
      <c r="AJ128" s="47">
        <f t="shared" si="30"/>
        <v>8578.75</v>
      </c>
      <c r="AK128"/>
      <c r="AL128"/>
      <c r="AM128"/>
      <c r="AN128"/>
      <c r="AO128"/>
      <c r="AP128"/>
      <c r="AQ128"/>
      <c r="AR128"/>
      <c r="AS128"/>
      <c r="AT128"/>
      <c r="AU128"/>
    </row>
    <row r="129" spans="1:47" x14ac:dyDescent="0.25">
      <c r="A129" t="str">
        <f t="shared" si="23"/>
        <v>GRANTS</v>
      </c>
      <c r="B129" s="71">
        <v>44696</v>
      </c>
      <c r="C129" s="190">
        <v>3022019</v>
      </c>
      <c r="D129" t="str">
        <f>VLOOKUP(C129,Schools!A:B,2,0)</f>
        <v>Deansbrook Infant School</v>
      </c>
      <c r="E129" t="str">
        <f>VLOOKUP(C129,Schools!$A:$Z,3,0)</f>
        <v>M</v>
      </c>
      <c r="F129" s="204">
        <v>6755.12</v>
      </c>
      <c r="G129" s="70" t="s">
        <v>4667</v>
      </c>
      <c r="H129" s="70" t="s">
        <v>4667</v>
      </c>
      <c r="I129" t="str">
        <f t="shared" si="24"/>
        <v>11331/543965</v>
      </c>
      <c r="J129">
        <f>VLOOKUP(C129,Schools!$A:$Z,9,0)</f>
        <v>400036</v>
      </c>
      <c r="K129" s="70" t="s">
        <v>247</v>
      </c>
      <c r="L129" s="146" t="s">
        <v>240</v>
      </c>
      <c r="M129" s="70" t="s">
        <v>241</v>
      </c>
      <c r="N129" t="str">
        <f>VLOOKUP(C129,Schools!A:D,4,0)</f>
        <v>Primary</v>
      </c>
      <c r="O129" s="70">
        <f t="shared" si="26"/>
        <v>11331</v>
      </c>
      <c r="P129">
        <f t="shared" si="25"/>
        <v>543965</v>
      </c>
      <c r="Q129" s="443">
        <f t="shared" si="22"/>
        <v>0</v>
      </c>
      <c r="R129" s="443">
        <f t="shared" si="34"/>
        <v>6755.12</v>
      </c>
      <c r="S129" s="443">
        <f t="shared" si="34"/>
        <v>0</v>
      </c>
      <c r="T129" s="443">
        <f t="shared" si="34"/>
        <v>0</v>
      </c>
      <c r="U129" s="443">
        <f t="shared" si="34"/>
        <v>0</v>
      </c>
      <c r="V129" s="443">
        <f t="shared" si="34"/>
        <v>0</v>
      </c>
      <c r="W129" s="443">
        <f t="shared" si="34"/>
        <v>0</v>
      </c>
      <c r="X129" s="443">
        <f t="shared" si="34"/>
        <v>0</v>
      </c>
      <c r="Y129" s="443">
        <f t="shared" si="34"/>
        <v>0</v>
      </c>
      <c r="Z129" s="443">
        <f t="shared" si="34"/>
        <v>0</v>
      </c>
      <c r="AA129" s="443">
        <f t="shared" si="34"/>
        <v>0</v>
      </c>
      <c r="AB129" s="443">
        <f t="shared" si="34"/>
        <v>0</v>
      </c>
      <c r="AC129" s="382">
        <f t="shared" si="32"/>
        <v>6755.12</v>
      </c>
      <c r="AD129" s="382">
        <f t="shared" si="33"/>
        <v>0</v>
      </c>
      <c r="AE129" s="73"/>
      <c r="AG129" s="47">
        <f t="shared" si="27"/>
        <v>6755.12</v>
      </c>
      <c r="AH129" s="47">
        <f t="shared" si="28"/>
        <v>6755.12</v>
      </c>
      <c r="AI129" s="47">
        <f t="shared" si="29"/>
        <v>6755.12</v>
      </c>
      <c r="AJ129" s="47">
        <f t="shared" si="30"/>
        <v>6755.12</v>
      </c>
      <c r="AK129"/>
      <c r="AL129"/>
      <c r="AM129"/>
      <c r="AN129"/>
      <c r="AO129"/>
      <c r="AP129"/>
      <c r="AQ129"/>
      <c r="AR129"/>
      <c r="AS129"/>
      <c r="AT129"/>
      <c r="AU129"/>
    </row>
    <row r="130" spans="1:47" x14ac:dyDescent="0.25">
      <c r="A130" t="str">
        <f t="shared" si="23"/>
        <v>GRANTS</v>
      </c>
      <c r="B130" s="71">
        <v>44696</v>
      </c>
      <c r="C130" s="190">
        <v>3022021</v>
      </c>
      <c r="D130" t="str">
        <f>VLOOKUP(C130,Schools!A:B,2,0)</f>
        <v>Dollis Primary School</v>
      </c>
      <c r="E130" t="str">
        <f>VLOOKUP(C130,Schools!$A:$Z,3,0)</f>
        <v>M</v>
      </c>
      <c r="F130" s="204">
        <v>9373</v>
      </c>
      <c r="G130" s="70" t="s">
        <v>4667</v>
      </c>
      <c r="H130" s="70" t="s">
        <v>4667</v>
      </c>
      <c r="I130" t="str">
        <f t="shared" si="24"/>
        <v>11331/543965</v>
      </c>
      <c r="J130">
        <f>VLOOKUP(C130,Schools!$A:$Z,9,0)</f>
        <v>400042</v>
      </c>
      <c r="K130" s="70" t="s">
        <v>247</v>
      </c>
      <c r="L130" s="146" t="s">
        <v>240</v>
      </c>
      <c r="M130" s="70" t="s">
        <v>241</v>
      </c>
      <c r="N130" t="str">
        <f>VLOOKUP(C130,Schools!A:D,4,0)</f>
        <v>Primary</v>
      </c>
      <c r="O130" s="70">
        <f t="shared" si="26"/>
        <v>11331</v>
      </c>
      <c r="P130">
        <f t="shared" si="25"/>
        <v>543965</v>
      </c>
      <c r="Q130" s="443">
        <f t="shared" si="22"/>
        <v>0</v>
      </c>
      <c r="R130" s="443">
        <f t="shared" si="34"/>
        <v>9373</v>
      </c>
      <c r="S130" s="443">
        <f t="shared" si="34"/>
        <v>0</v>
      </c>
      <c r="T130" s="443">
        <f t="shared" si="34"/>
        <v>0</v>
      </c>
      <c r="U130" s="443">
        <f t="shared" si="34"/>
        <v>0</v>
      </c>
      <c r="V130" s="443">
        <f t="shared" si="34"/>
        <v>0</v>
      </c>
      <c r="W130" s="443">
        <f t="shared" si="34"/>
        <v>0</v>
      </c>
      <c r="X130" s="443">
        <f t="shared" si="34"/>
        <v>0</v>
      </c>
      <c r="Y130" s="443">
        <f t="shared" si="34"/>
        <v>0</v>
      </c>
      <c r="Z130" s="443">
        <f t="shared" si="34"/>
        <v>0</v>
      </c>
      <c r="AA130" s="443">
        <f t="shared" si="34"/>
        <v>0</v>
      </c>
      <c r="AB130" s="443">
        <f t="shared" si="34"/>
        <v>0</v>
      </c>
      <c r="AC130" s="382">
        <f t="shared" si="32"/>
        <v>9373</v>
      </c>
      <c r="AD130" s="382">
        <f t="shared" si="33"/>
        <v>0</v>
      </c>
      <c r="AE130" s="73"/>
      <c r="AG130" s="47">
        <f t="shared" si="27"/>
        <v>9373</v>
      </c>
      <c r="AH130" s="47">
        <f t="shared" si="28"/>
        <v>9373</v>
      </c>
      <c r="AI130" s="47">
        <f t="shared" si="29"/>
        <v>9373</v>
      </c>
      <c r="AJ130" s="47">
        <f t="shared" si="30"/>
        <v>9373</v>
      </c>
      <c r="AK130"/>
      <c r="AL130"/>
      <c r="AM130"/>
      <c r="AN130"/>
      <c r="AO130"/>
      <c r="AP130"/>
      <c r="AQ130"/>
      <c r="AR130"/>
      <c r="AS130"/>
      <c r="AT130"/>
      <c r="AU130"/>
    </row>
    <row r="131" spans="1:47" x14ac:dyDescent="0.25">
      <c r="A131" t="str">
        <f t="shared" si="23"/>
        <v>GRANTS</v>
      </c>
      <c r="B131" s="71">
        <v>44696</v>
      </c>
      <c r="C131" s="190">
        <v>3022023</v>
      </c>
      <c r="D131" t="str">
        <f>VLOOKUP(C131,Schools!A:B,2,0)</f>
        <v>Edgware Primary School</v>
      </c>
      <c r="E131" t="str">
        <f>VLOOKUP(C131,Schools!$A:$Z,3,0)</f>
        <v>M</v>
      </c>
      <c r="F131" s="204">
        <v>9887.1200000000008</v>
      </c>
      <c r="G131" s="70" t="s">
        <v>4667</v>
      </c>
      <c r="H131" s="70" t="s">
        <v>4667</v>
      </c>
      <c r="I131" t="str">
        <f t="shared" si="24"/>
        <v>11331/543965</v>
      </c>
      <c r="J131">
        <f>VLOOKUP(C131,Schools!$A:$Z,9,0)</f>
        <v>400159</v>
      </c>
      <c r="K131" s="70" t="s">
        <v>247</v>
      </c>
      <c r="L131" s="146" t="s">
        <v>240</v>
      </c>
      <c r="M131" s="70" t="s">
        <v>241</v>
      </c>
      <c r="N131" t="str">
        <f>VLOOKUP(C131,Schools!A:D,4,0)</f>
        <v>Primary</v>
      </c>
      <c r="O131" s="70">
        <f t="shared" si="26"/>
        <v>11331</v>
      </c>
      <c r="P131">
        <f t="shared" si="25"/>
        <v>543965</v>
      </c>
      <c r="Q131" s="443">
        <f t="shared" si="22"/>
        <v>0</v>
      </c>
      <c r="R131" s="443">
        <f t="shared" si="34"/>
        <v>9887.1200000000008</v>
      </c>
      <c r="S131" s="443">
        <f t="shared" si="34"/>
        <v>0</v>
      </c>
      <c r="T131" s="443">
        <f t="shared" si="34"/>
        <v>0</v>
      </c>
      <c r="U131" s="443">
        <f t="shared" si="34"/>
        <v>0</v>
      </c>
      <c r="V131" s="443">
        <f t="shared" si="34"/>
        <v>0</v>
      </c>
      <c r="W131" s="443">
        <f t="shared" si="34"/>
        <v>0</v>
      </c>
      <c r="X131" s="443">
        <f t="shared" si="34"/>
        <v>0</v>
      </c>
      <c r="Y131" s="443">
        <f t="shared" si="34"/>
        <v>0</v>
      </c>
      <c r="Z131" s="443">
        <f t="shared" si="34"/>
        <v>0</v>
      </c>
      <c r="AA131" s="443">
        <f t="shared" si="34"/>
        <v>0</v>
      </c>
      <c r="AB131" s="443">
        <f t="shared" si="34"/>
        <v>0</v>
      </c>
      <c r="AC131" s="382">
        <f t="shared" si="32"/>
        <v>9887.1200000000008</v>
      </c>
      <c r="AD131" s="382">
        <f t="shared" si="33"/>
        <v>0</v>
      </c>
      <c r="AE131" s="73"/>
      <c r="AG131" s="47">
        <f t="shared" si="27"/>
        <v>9887.1200000000008</v>
      </c>
      <c r="AH131" s="47">
        <f t="shared" si="28"/>
        <v>9887.1200000000008</v>
      </c>
      <c r="AI131" s="47">
        <f t="shared" si="29"/>
        <v>9887.1200000000008</v>
      </c>
      <c r="AJ131" s="47">
        <f t="shared" si="30"/>
        <v>9887.1200000000008</v>
      </c>
      <c r="AK131"/>
      <c r="AL131"/>
      <c r="AM131"/>
      <c r="AN131"/>
      <c r="AO131"/>
      <c r="AP131"/>
      <c r="AQ131"/>
      <c r="AR131"/>
      <c r="AS131"/>
      <c r="AT131"/>
      <c r="AU131"/>
    </row>
    <row r="132" spans="1:47" x14ac:dyDescent="0.25">
      <c r="A132" t="str">
        <f t="shared" si="23"/>
        <v>GRANTS</v>
      </c>
      <c r="B132" s="71">
        <v>44696</v>
      </c>
      <c r="C132" s="190">
        <v>3022024</v>
      </c>
      <c r="D132" t="str">
        <f>VLOOKUP(C132,Schools!A:B,2,0)</f>
        <v>Fairway Primary School</v>
      </c>
      <c r="E132" t="str">
        <f>VLOOKUP(C132,Schools!$A:$Z,3,0)</f>
        <v>M</v>
      </c>
      <c r="F132" s="204">
        <v>6794.5</v>
      </c>
      <c r="G132" s="70" t="s">
        <v>4667</v>
      </c>
      <c r="H132" s="70" t="s">
        <v>4667</v>
      </c>
      <c r="I132" t="str">
        <f t="shared" si="24"/>
        <v>11331/543965</v>
      </c>
      <c r="J132">
        <f>VLOOKUP(C132,Schools!$A:$Z,9,0)</f>
        <v>400047</v>
      </c>
      <c r="K132" s="70" t="s">
        <v>247</v>
      </c>
      <c r="L132" s="146" t="s">
        <v>240</v>
      </c>
      <c r="M132" s="70" t="s">
        <v>241</v>
      </c>
      <c r="N132" t="str">
        <f>VLOOKUP(C132,Schools!A:D,4,0)</f>
        <v>Primary</v>
      </c>
      <c r="O132" s="70">
        <f t="shared" si="26"/>
        <v>11331</v>
      </c>
      <c r="P132">
        <f t="shared" si="25"/>
        <v>543965</v>
      </c>
      <c r="Q132" s="443">
        <f t="shared" si="22"/>
        <v>0</v>
      </c>
      <c r="R132" s="443">
        <f t="shared" si="34"/>
        <v>6794.5</v>
      </c>
      <c r="S132" s="443">
        <f t="shared" si="34"/>
        <v>0</v>
      </c>
      <c r="T132" s="443">
        <f t="shared" si="34"/>
        <v>0</v>
      </c>
      <c r="U132" s="443">
        <f t="shared" si="34"/>
        <v>0</v>
      </c>
      <c r="V132" s="443">
        <f t="shared" si="34"/>
        <v>0</v>
      </c>
      <c r="W132" s="443">
        <f t="shared" si="34"/>
        <v>0</v>
      </c>
      <c r="X132" s="443">
        <f t="shared" si="34"/>
        <v>0</v>
      </c>
      <c r="Y132" s="443">
        <f t="shared" si="34"/>
        <v>0</v>
      </c>
      <c r="Z132" s="443">
        <f t="shared" si="34"/>
        <v>0</v>
      </c>
      <c r="AA132" s="443">
        <f t="shared" si="34"/>
        <v>0</v>
      </c>
      <c r="AB132" s="443">
        <f t="shared" si="34"/>
        <v>0</v>
      </c>
      <c r="AC132" s="382">
        <f t="shared" si="32"/>
        <v>6794.5</v>
      </c>
      <c r="AD132" s="382">
        <f t="shared" si="33"/>
        <v>0</v>
      </c>
      <c r="AE132" s="73"/>
      <c r="AG132" s="47">
        <f t="shared" si="27"/>
        <v>6794.5</v>
      </c>
      <c r="AH132" s="47">
        <f t="shared" si="28"/>
        <v>6794.5</v>
      </c>
      <c r="AI132" s="47">
        <f t="shared" si="29"/>
        <v>6794.5</v>
      </c>
      <c r="AJ132" s="47">
        <f t="shared" si="30"/>
        <v>6794.5</v>
      </c>
      <c r="AK132"/>
      <c r="AL132"/>
      <c r="AM132"/>
      <c r="AN132"/>
      <c r="AO132"/>
      <c r="AP132"/>
      <c r="AQ132"/>
      <c r="AR132"/>
      <c r="AS132"/>
      <c r="AT132"/>
      <c r="AU132"/>
    </row>
    <row r="133" spans="1:47" x14ac:dyDescent="0.25">
      <c r="A133" t="str">
        <f t="shared" si="23"/>
        <v>GRANTS</v>
      </c>
      <c r="B133" s="71">
        <v>44696</v>
      </c>
      <c r="C133" s="190">
        <v>3022025</v>
      </c>
      <c r="D133" t="str">
        <f>VLOOKUP(C133,Schools!A:B,2,0)</f>
        <v>Foulds</v>
      </c>
      <c r="E133" t="str">
        <f>VLOOKUP(C133,Schools!$A:$Z,3,0)</f>
        <v>M</v>
      </c>
      <c r="F133" s="204">
        <v>7543.75</v>
      </c>
      <c r="G133" s="70" t="s">
        <v>4667</v>
      </c>
      <c r="H133" s="70" t="s">
        <v>4667</v>
      </c>
      <c r="I133" t="str">
        <f t="shared" si="24"/>
        <v>11331/543965</v>
      </c>
      <c r="J133">
        <f>VLOOKUP(C133,Schools!$A:$Z,9,0)</f>
        <v>400001</v>
      </c>
      <c r="K133" s="70" t="s">
        <v>247</v>
      </c>
      <c r="L133" s="146" t="s">
        <v>240</v>
      </c>
      <c r="M133" s="70" t="s">
        <v>241</v>
      </c>
      <c r="N133" t="str">
        <f>VLOOKUP(C133,Schools!A:D,4,0)</f>
        <v>Primary</v>
      </c>
      <c r="O133" s="70">
        <f t="shared" si="26"/>
        <v>11331</v>
      </c>
      <c r="P133">
        <f t="shared" si="25"/>
        <v>543965</v>
      </c>
      <c r="Q133" s="443">
        <f t="shared" si="22"/>
        <v>0</v>
      </c>
      <c r="R133" s="443">
        <f t="shared" si="34"/>
        <v>7543.75</v>
      </c>
      <c r="S133" s="443">
        <f t="shared" si="34"/>
        <v>0</v>
      </c>
      <c r="T133" s="443">
        <f t="shared" si="34"/>
        <v>0</v>
      </c>
      <c r="U133" s="443">
        <f t="shared" si="34"/>
        <v>0</v>
      </c>
      <c r="V133" s="443">
        <f t="shared" si="34"/>
        <v>0</v>
      </c>
      <c r="W133" s="443">
        <f t="shared" si="34"/>
        <v>0</v>
      </c>
      <c r="X133" s="443">
        <f t="shared" si="34"/>
        <v>0</v>
      </c>
      <c r="Y133" s="443">
        <f t="shared" si="34"/>
        <v>0</v>
      </c>
      <c r="Z133" s="443">
        <f t="shared" si="34"/>
        <v>0</v>
      </c>
      <c r="AA133" s="443">
        <f t="shared" si="34"/>
        <v>0</v>
      </c>
      <c r="AB133" s="443">
        <f t="shared" si="34"/>
        <v>0</v>
      </c>
      <c r="AC133" s="382">
        <f t="shared" si="32"/>
        <v>7543.75</v>
      </c>
      <c r="AD133" s="382">
        <f t="shared" si="33"/>
        <v>0</v>
      </c>
      <c r="AE133" s="73"/>
      <c r="AG133" s="47">
        <f t="shared" si="27"/>
        <v>7543.75</v>
      </c>
      <c r="AH133" s="47">
        <f t="shared" si="28"/>
        <v>7543.75</v>
      </c>
      <c r="AI133" s="47">
        <f t="shared" si="29"/>
        <v>7543.75</v>
      </c>
      <c r="AJ133" s="47">
        <f t="shared" si="30"/>
        <v>7543.75</v>
      </c>
      <c r="AK133"/>
      <c r="AL133"/>
      <c r="AM133"/>
      <c r="AN133"/>
      <c r="AO133"/>
      <c r="AP133"/>
      <c r="AQ133"/>
      <c r="AR133"/>
      <c r="AS133"/>
      <c r="AT133"/>
      <c r="AU133"/>
    </row>
    <row r="134" spans="1:47" x14ac:dyDescent="0.25">
      <c r="A134" t="str">
        <f t="shared" ref="A134:A191" si="35">$B$3</f>
        <v>GRANTS</v>
      </c>
      <c r="B134" s="71">
        <v>44696</v>
      </c>
      <c r="C134" s="190">
        <v>3022026</v>
      </c>
      <c r="D134" t="str">
        <f>VLOOKUP(C134,Schools!A:B,2,0)</f>
        <v>Frith Manor School</v>
      </c>
      <c r="E134" t="str">
        <f>VLOOKUP(C134,Schools!$A:$Z,3,0)</f>
        <v>M</v>
      </c>
      <c r="F134" s="204">
        <v>10115.5</v>
      </c>
      <c r="G134" s="70" t="s">
        <v>4667</v>
      </c>
      <c r="H134" s="70" t="s">
        <v>4667</v>
      </c>
      <c r="I134" t="str">
        <f t="shared" si="24"/>
        <v>11331/543965</v>
      </c>
      <c r="J134">
        <f>VLOOKUP(C134,Schools!$A:$Z,9,0)</f>
        <v>400082</v>
      </c>
      <c r="K134" s="70" t="s">
        <v>247</v>
      </c>
      <c r="L134" s="146" t="s">
        <v>240</v>
      </c>
      <c r="M134" s="70" t="s">
        <v>241</v>
      </c>
      <c r="N134" t="str">
        <f>VLOOKUP(C134,Schools!A:D,4,0)</f>
        <v>Primary</v>
      </c>
      <c r="O134" s="70">
        <f t="shared" si="26"/>
        <v>11331</v>
      </c>
      <c r="P134">
        <f t="shared" si="25"/>
        <v>543965</v>
      </c>
      <c r="Q134" s="443">
        <f t="shared" si="22"/>
        <v>0</v>
      </c>
      <c r="R134" s="443">
        <f t="shared" si="34"/>
        <v>10115.5</v>
      </c>
      <c r="S134" s="443">
        <f t="shared" si="34"/>
        <v>0</v>
      </c>
      <c r="T134" s="443">
        <f t="shared" si="34"/>
        <v>0</v>
      </c>
      <c r="U134" s="443">
        <f t="shared" si="34"/>
        <v>0</v>
      </c>
      <c r="V134" s="443">
        <f t="shared" si="34"/>
        <v>0</v>
      </c>
      <c r="W134" s="443">
        <f t="shared" si="34"/>
        <v>0</v>
      </c>
      <c r="X134" s="443">
        <f t="shared" si="34"/>
        <v>0</v>
      </c>
      <c r="Y134" s="443">
        <f t="shared" si="34"/>
        <v>0</v>
      </c>
      <c r="Z134" s="443">
        <f t="shared" si="34"/>
        <v>0</v>
      </c>
      <c r="AA134" s="443">
        <f t="shared" si="34"/>
        <v>0</v>
      </c>
      <c r="AB134" s="443">
        <f t="shared" si="34"/>
        <v>0</v>
      </c>
      <c r="AC134" s="382">
        <f t="shared" si="32"/>
        <v>10115.5</v>
      </c>
      <c r="AD134" s="382">
        <f t="shared" si="33"/>
        <v>0</v>
      </c>
      <c r="AE134" s="73"/>
      <c r="AG134" s="47">
        <f t="shared" si="27"/>
        <v>10115.5</v>
      </c>
      <c r="AH134" s="47">
        <f t="shared" si="28"/>
        <v>10115.5</v>
      </c>
      <c r="AI134" s="47">
        <f t="shared" si="29"/>
        <v>10115.5</v>
      </c>
      <c r="AJ134" s="47">
        <f t="shared" si="30"/>
        <v>10115.5</v>
      </c>
      <c r="AK134"/>
      <c r="AL134"/>
      <c r="AM134"/>
      <c r="AN134"/>
      <c r="AO134"/>
      <c r="AP134"/>
      <c r="AQ134"/>
      <c r="AR134"/>
      <c r="AS134"/>
      <c r="AT134"/>
      <c r="AU134"/>
    </row>
    <row r="135" spans="1:47" x14ac:dyDescent="0.25">
      <c r="A135" t="str">
        <f t="shared" si="35"/>
        <v>GRANTS</v>
      </c>
      <c r="B135" s="71">
        <v>44696</v>
      </c>
      <c r="C135" s="190">
        <v>3022027</v>
      </c>
      <c r="D135" t="str">
        <f>VLOOKUP(C135,Schools!A:B,2,0)</f>
        <v>Garden Suburb Junior</v>
      </c>
      <c r="E135" t="str">
        <f>VLOOKUP(C135,Schools!$A:$Z,3,0)</f>
        <v>M</v>
      </c>
      <c r="F135" s="204">
        <v>7898.12</v>
      </c>
      <c r="G135" s="70" t="s">
        <v>4667</v>
      </c>
      <c r="H135" s="70" t="s">
        <v>4667</v>
      </c>
      <c r="I135" t="str">
        <f t="shared" ref="I135:I192" si="36">O135&amp;"/"&amp;P135</f>
        <v>11331/543965</v>
      </c>
      <c r="J135">
        <f>VLOOKUP(C135,Schools!$A:$Z,9,0)</f>
        <v>400002</v>
      </c>
      <c r="K135" s="70" t="s">
        <v>247</v>
      </c>
      <c r="L135" s="146" t="s">
        <v>240</v>
      </c>
      <c r="M135" s="70" t="s">
        <v>241</v>
      </c>
      <c r="N135" t="str">
        <f>VLOOKUP(C135,Schools!A:D,4,0)</f>
        <v>Primary</v>
      </c>
      <c r="O135" s="70">
        <f t="shared" si="26"/>
        <v>11331</v>
      </c>
      <c r="P135">
        <f t="shared" ref="P135:P192" si="37">IF(E135="M",543965,516500)</f>
        <v>543965</v>
      </c>
      <c r="Q135" s="443">
        <f t="shared" si="22"/>
        <v>0</v>
      </c>
      <c r="R135" s="443">
        <f t="shared" si="34"/>
        <v>7898.12</v>
      </c>
      <c r="S135" s="443">
        <f t="shared" si="34"/>
        <v>0</v>
      </c>
      <c r="T135" s="443">
        <f t="shared" si="34"/>
        <v>0</v>
      </c>
      <c r="U135" s="443">
        <f t="shared" si="34"/>
        <v>0</v>
      </c>
      <c r="V135" s="443">
        <f t="shared" si="34"/>
        <v>0</v>
      </c>
      <c r="W135" s="443">
        <f t="shared" si="34"/>
        <v>0</v>
      </c>
      <c r="X135" s="443">
        <f t="shared" si="34"/>
        <v>0</v>
      </c>
      <c r="Y135" s="443">
        <f t="shared" si="34"/>
        <v>0</v>
      </c>
      <c r="Z135" s="443">
        <f t="shared" si="34"/>
        <v>0</v>
      </c>
      <c r="AA135" s="443">
        <f t="shared" si="34"/>
        <v>0</v>
      </c>
      <c r="AB135" s="443">
        <f t="shared" si="34"/>
        <v>0</v>
      </c>
      <c r="AC135" s="382">
        <f t="shared" ref="AC135:AC198" si="38">SUBTOTAL(9,Q135:AB135)</f>
        <v>7898.12</v>
      </c>
      <c r="AD135" s="382">
        <f t="shared" ref="AD135:AD198" si="39">AC135-F135</f>
        <v>0</v>
      </c>
      <c r="AE135" s="73"/>
      <c r="AG135" s="47">
        <f t="shared" si="27"/>
        <v>7898.12</v>
      </c>
      <c r="AH135" s="47">
        <f t="shared" si="28"/>
        <v>7898.12</v>
      </c>
      <c r="AI135" s="47">
        <f t="shared" si="29"/>
        <v>7898.12</v>
      </c>
      <c r="AJ135" s="47">
        <f t="shared" si="30"/>
        <v>7898.12</v>
      </c>
      <c r="AK135"/>
      <c r="AL135"/>
      <c r="AM135"/>
      <c r="AN135"/>
      <c r="AO135"/>
      <c r="AP135"/>
      <c r="AQ135"/>
      <c r="AR135"/>
      <c r="AS135"/>
      <c r="AT135"/>
      <c r="AU135"/>
    </row>
    <row r="136" spans="1:47" x14ac:dyDescent="0.25">
      <c r="A136" t="str">
        <f t="shared" si="35"/>
        <v>GRANTS</v>
      </c>
      <c r="B136" s="71">
        <v>44696</v>
      </c>
      <c r="C136" s="190">
        <v>3022028</v>
      </c>
      <c r="D136" t="str">
        <f>VLOOKUP(C136,Schools!A:B,2,0)</f>
        <v>Garden Suburb Infant School</v>
      </c>
      <c r="E136" t="str">
        <f>VLOOKUP(C136,Schools!$A:$Z,3,0)</f>
        <v>M</v>
      </c>
      <c r="F136" s="204">
        <v>6587.5</v>
      </c>
      <c r="G136" s="70" t="s">
        <v>4667</v>
      </c>
      <c r="H136" s="70" t="s">
        <v>4667</v>
      </c>
      <c r="I136" t="str">
        <f t="shared" si="36"/>
        <v>11331/543965</v>
      </c>
      <c r="J136">
        <f>VLOOKUP(C136,Schools!$A:$Z,9,0)</f>
        <v>400067</v>
      </c>
      <c r="K136" s="70" t="s">
        <v>247</v>
      </c>
      <c r="L136" s="146" t="s">
        <v>240</v>
      </c>
      <c r="M136" s="70" t="s">
        <v>241</v>
      </c>
      <c r="N136" t="str">
        <f>VLOOKUP(C136,Schools!A:D,4,0)</f>
        <v>Primary</v>
      </c>
      <c r="O136" s="70">
        <f t="shared" si="26"/>
        <v>11331</v>
      </c>
      <c r="P136">
        <f t="shared" si="37"/>
        <v>543965</v>
      </c>
      <c r="Q136" s="443">
        <f t="shared" si="22"/>
        <v>0</v>
      </c>
      <c r="R136" s="443">
        <f t="shared" si="34"/>
        <v>6587.5</v>
      </c>
      <c r="S136" s="443">
        <f t="shared" si="34"/>
        <v>0</v>
      </c>
      <c r="T136" s="443">
        <f t="shared" si="34"/>
        <v>0</v>
      </c>
      <c r="U136" s="443">
        <f t="shared" si="34"/>
        <v>0</v>
      </c>
      <c r="V136" s="443">
        <f t="shared" si="34"/>
        <v>0</v>
      </c>
      <c r="W136" s="443">
        <f t="shared" si="34"/>
        <v>0</v>
      </c>
      <c r="X136" s="443">
        <f t="shared" si="34"/>
        <v>0</v>
      </c>
      <c r="Y136" s="443">
        <f t="shared" si="34"/>
        <v>0</v>
      </c>
      <c r="Z136" s="443">
        <f t="shared" si="34"/>
        <v>0</v>
      </c>
      <c r="AA136" s="443">
        <f t="shared" si="34"/>
        <v>0</v>
      </c>
      <c r="AB136" s="443">
        <f t="shared" si="34"/>
        <v>0</v>
      </c>
      <c r="AC136" s="382">
        <f t="shared" si="38"/>
        <v>6587.5</v>
      </c>
      <c r="AD136" s="382">
        <f t="shared" si="39"/>
        <v>0</v>
      </c>
      <c r="AE136" s="73"/>
      <c r="AG136" s="47">
        <f t="shared" si="27"/>
        <v>6587.5</v>
      </c>
      <c r="AH136" s="47">
        <f t="shared" si="28"/>
        <v>6587.5</v>
      </c>
      <c r="AI136" s="47">
        <f t="shared" si="29"/>
        <v>6587.5</v>
      </c>
      <c r="AJ136" s="47">
        <f t="shared" si="30"/>
        <v>6587.5</v>
      </c>
      <c r="AK136"/>
      <c r="AL136"/>
      <c r="AM136"/>
      <c r="AN136"/>
      <c r="AO136"/>
      <c r="AP136"/>
      <c r="AQ136"/>
      <c r="AR136"/>
      <c r="AS136"/>
      <c r="AT136"/>
      <c r="AU136"/>
    </row>
    <row r="137" spans="1:47" x14ac:dyDescent="0.25">
      <c r="A137" t="str">
        <f t="shared" si="35"/>
        <v>GRANTS</v>
      </c>
      <c r="B137" s="71">
        <v>44696</v>
      </c>
      <c r="C137" s="190">
        <v>3022029</v>
      </c>
      <c r="D137" t="str">
        <f>VLOOKUP(C137,Schools!A:B,2,0)</f>
        <v>Goldbeaters Primary School</v>
      </c>
      <c r="E137" t="str">
        <f>VLOOKUP(C137,Schools!$A:$Z,3,0)</f>
        <v>M</v>
      </c>
      <c r="F137" s="204">
        <v>9080.5</v>
      </c>
      <c r="G137" s="70" t="s">
        <v>4667</v>
      </c>
      <c r="H137" s="70" t="s">
        <v>4667</v>
      </c>
      <c r="I137" t="str">
        <f t="shared" si="36"/>
        <v>11331/543965</v>
      </c>
      <c r="J137">
        <f>VLOOKUP(C137,Schools!$A:$Z,9,0)</f>
        <v>400035</v>
      </c>
      <c r="K137" s="70" t="s">
        <v>247</v>
      </c>
      <c r="L137" s="146" t="s">
        <v>240</v>
      </c>
      <c r="M137" s="70" t="s">
        <v>241</v>
      </c>
      <c r="N137" t="str">
        <f>VLOOKUP(C137,Schools!A:D,4,0)</f>
        <v>Primary</v>
      </c>
      <c r="O137" s="70">
        <f t="shared" si="26"/>
        <v>11331</v>
      </c>
      <c r="P137">
        <f t="shared" si="37"/>
        <v>543965</v>
      </c>
      <c r="Q137" s="443">
        <f t="shared" si="22"/>
        <v>0</v>
      </c>
      <c r="R137" s="443">
        <f t="shared" si="34"/>
        <v>9080.5</v>
      </c>
      <c r="S137" s="443">
        <f t="shared" si="34"/>
        <v>0</v>
      </c>
      <c r="T137" s="443">
        <f t="shared" si="34"/>
        <v>0</v>
      </c>
      <c r="U137" s="443">
        <f t="shared" si="34"/>
        <v>0</v>
      </c>
      <c r="V137" s="443">
        <f t="shared" si="34"/>
        <v>0</v>
      </c>
      <c r="W137" s="443">
        <f t="shared" si="34"/>
        <v>0</v>
      </c>
      <c r="X137" s="443">
        <f t="shared" si="34"/>
        <v>0</v>
      </c>
      <c r="Y137" s="443">
        <f t="shared" si="34"/>
        <v>0</v>
      </c>
      <c r="Z137" s="443">
        <f t="shared" si="34"/>
        <v>0</v>
      </c>
      <c r="AA137" s="443">
        <f t="shared" si="34"/>
        <v>0</v>
      </c>
      <c r="AB137" s="443">
        <f t="shared" si="34"/>
        <v>0</v>
      </c>
      <c r="AC137" s="382">
        <f t="shared" si="38"/>
        <v>9080.5</v>
      </c>
      <c r="AD137" s="382">
        <f t="shared" si="39"/>
        <v>0</v>
      </c>
      <c r="AE137" s="73"/>
      <c r="AG137" s="47">
        <f t="shared" si="27"/>
        <v>9080.5</v>
      </c>
      <c r="AH137" s="47">
        <f t="shared" si="28"/>
        <v>9080.5</v>
      </c>
      <c r="AI137" s="47">
        <f t="shared" si="29"/>
        <v>9080.5</v>
      </c>
      <c r="AJ137" s="47">
        <f t="shared" si="30"/>
        <v>9080.5</v>
      </c>
      <c r="AK137"/>
      <c r="AL137"/>
      <c r="AM137"/>
      <c r="AN137"/>
      <c r="AO137"/>
      <c r="AP137"/>
      <c r="AQ137"/>
      <c r="AR137"/>
      <c r="AS137"/>
      <c r="AT137"/>
      <c r="AU137"/>
    </row>
    <row r="138" spans="1:47" x14ac:dyDescent="0.25">
      <c r="A138" t="str">
        <f t="shared" si="35"/>
        <v>GRANTS</v>
      </c>
      <c r="B138" s="71">
        <v>44696</v>
      </c>
      <c r="C138" s="190">
        <v>3022031</v>
      </c>
      <c r="D138" t="str">
        <f>VLOOKUP(C138,Schools!A:B,2,0)</f>
        <v>Hollickwood JMI School</v>
      </c>
      <c r="E138" t="str">
        <f>VLOOKUP(C138,Schools!$A:$Z,3,0)</f>
        <v>M</v>
      </c>
      <c r="F138" s="204">
        <v>6161.35</v>
      </c>
      <c r="G138" s="70" t="s">
        <v>4667</v>
      </c>
      <c r="H138" s="70" t="s">
        <v>4667</v>
      </c>
      <c r="I138" t="str">
        <f t="shared" si="36"/>
        <v>11331/543965</v>
      </c>
      <c r="J138">
        <f>VLOOKUP(C138,Schools!$A:$Z,9,0)</f>
        <v>400026</v>
      </c>
      <c r="K138" s="70" t="s">
        <v>247</v>
      </c>
      <c r="L138" s="146" t="s">
        <v>240</v>
      </c>
      <c r="M138" s="70" t="s">
        <v>241</v>
      </c>
      <c r="N138" t="str">
        <f>VLOOKUP(C138,Schools!A:D,4,0)</f>
        <v>Primary</v>
      </c>
      <c r="O138" s="70">
        <f t="shared" si="26"/>
        <v>11331</v>
      </c>
      <c r="P138">
        <f t="shared" si="37"/>
        <v>543965</v>
      </c>
      <c r="Q138" s="443">
        <f t="shared" si="22"/>
        <v>0</v>
      </c>
      <c r="R138" s="443">
        <f t="shared" si="34"/>
        <v>6161.35</v>
      </c>
      <c r="S138" s="443">
        <f t="shared" si="34"/>
        <v>0</v>
      </c>
      <c r="T138" s="443">
        <f t="shared" si="34"/>
        <v>0</v>
      </c>
      <c r="U138" s="443">
        <f t="shared" si="34"/>
        <v>0</v>
      </c>
      <c r="V138" s="443">
        <f t="shared" si="34"/>
        <v>0</v>
      </c>
      <c r="W138" s="443">
        <f t="shared" si="34"/>
        <v>0</v>
      </c>
      <c r="X138" s="443">
        <f t="shared" si="34"/>
        <v>0</v>
      </c>
      <c r="Y138" s="443">
        <f t="shared" si="34"/>
        <v>0</v>
      </c>
      <c r="Z138" s="443">
        <f t="shared" si="34"/>
        <v>0</v>
      </c>
      <c r="AA138" s="443">
        <f t="shared" si="34"/>
        <v>0</v>
      </c>
      <c r="AB138" s="443">
        <f t="shared" si="34"/>
        <v>0</v>
      </c>
      <c r="AC138" s="382">
        <f t="shared" si="38"/>
        <v>6161.35</v>
      </c>
      <c r="AD138" s="382">
        <f t="shared" si="39"/>
        <v>0</v>
      </c>
      <c r="AE138" s="73"/>
      <c r="AG138" s="47">
        <f t="shared" si="27"/>
        <v>6161.35</v>
      </c>
      <c r="AH138" s="47">
        <f t="shared" si="28"/>
        <v>6161.35</v>
      </c>
      <c r="AI138" s="47">
        <f t="shared" si="29"/>
        <v>6161.35</v>
      </c>
      <c r="AJ138" s="47">
        <f t="shared" si="30"/>
        <v>6161.35</v>
      </c>
      <c r="AK138"/>
      <c r="AL138"/>
      <c r="AM138"/>
      <c r="AN138"/>
      <c r="AO138"/>
      <c r="AP138"/>
      <c r="AQ138"/>
      <c r="AR138"/>
      <c r="AS138"/>
      <c r="AT138"/>
      <c r="AU138"/>
    </row>
    <row r="139" spans="1:47" x14ac:dyDescent="0.25">
      <c r="A139" t="str">
        <f t="shared" si="35"/>
        <v>GRANTS</v>
      </c>
      <c r="B139" s="71">
        <v>44696</v>
      </c>
      <c r="C139" s="190">
        <v>3022032</v>
      </c>
      <c r="D139" t="str">
        <f>VLOOKUP(C139,Schools!A:B,2,0)</f>
        <v>Holly Park School</v>
      </c>
      <c r="E139" t="str">
        <f>VLOOKUP(C139,Schools!$A:$Z,3,0)</f>
        <v>M</v>
      </c>
      <c r="F139" s="204">
        <v>9348.25</v>
      </c>
      <c r="G139" s="70" t="s">
        <v>4667</v>
      </c>
      <c r="H139" s="70" t="s">
        <v>4667</v>
      </c>
      <c r="I139" t="str">
        <f t="shared" si="36"/>
        <v>11331/543965</v>
      </c>
      <c r="J139">
        <f>VLOOKUP(C139,Schools!$A:$Z,9,0)</f>
        <v>400084</v>
      </c>
      <c r="K139" s="70" t="s">
        <v>247</v>
      </c>
      <c r="L139" s="146" t="s">
        <v>240</v>
      </c>
      <c r="M139" s="70" t="s">
        <v>241</v>
      </c>
      <c r="N139" t="str">
        <f>VLOOKUP(C139,Schools!A:D,4,0)</f>
        <v>Primary</v>
      </c>
      <c r="O139" s="70">
        <f t="shared" si="26"/>
        <v>11331</v>
      </c>
      <c r="P139">
        <f t="shared" si="37"/>
        <v>543965</v>
      </c>
      <c r="Q139" s="443">
        <f t="shared" ref="Q139:Q164" si="40">SUMPRODUCT(--(MONTH($B139)=MONTH(Q$17)),$F139)</f>
        <v>0</v>
      </c>
      <c r="R139" s="443">
        <f t="shared" si="34"/>
        <v>9348.25</v>
      </c>
      <c r="S139" s="443">
        <f t="shared" si="34"/>
        <v>0</v>
      </c>
      <c r="T139" s="443">
        <f t="shared" si="34"/>
        <v>0</v>
      </c>
      <c r="U139" s="443">
        <f t="shared" si="34"/>
        <v>0</v>
      </c>
      <c r="V139" s="443">
        <f t="shared" si="34"/>
        <v>0</v>
      </c>
      <c r="W139" s="443">
        <f t="shared" si="34"/>
        <v>0</v>
      </c>
      <c r="X139" s="443">
        <f t="shared" si="34"/>
        <v>0</v>
      </c>
      <c r="Y139" s="443">
        <f t="shared" si="34"/>
        <v>0</v>
      </c>
      <c r="Z139" s="443">
        <f t="shared" si="34"/>
        <v>0</v>
      </c>
      <c r="AA139" s="443">
        <f t="shared" si="34"/>
        <v>0</v>
      </c>
      <c r="AB139" s="443">
        <f t="shared" si="34"/>
        <v>0</v>
      </c>
      <c r="AC139" s="382">
        <f t="shared" si="38"/>
        <v>9348.25</v>
      </c>
      <c r="AD139" s="382">
        <f t="shared" si="39"/>
        <v>0</v>
      </c>
      <c r="AE139" s="73"/>
      <c r="AG139" s="47">
        <f t="shared" si="27"/>
        <v>9348.25</v>
      </c>
      <c r="AH139" s="47">
        <f t="shared" si="28"/>
        <v>9348.25</v>
      </c>
      <c r="AI139" s="47">
        <f t="shared" si="29"/>
        <v>9348.25</v>
      </c>
      <c r="AJ139" s="47">
        <f t="shared" si="30"/>
        <v>9348.25</v>
      </c>
      <c r="AK139"/>
      <c r="AL139"/>
      <c r="AM139"/>
      <c r="AN139"/>
      <c r="AO139"/>
      <c r="AP139"/>
      <c r="AQ139"/>
      <c r="AR139"/>
      <c r="AS139"/>
      <c r="AT139"/>
      <c r="AU139"/>
    </row>
    <row r="140" spans="1:47" x14ac:dyDescent="0.25">
      <c r="A140" t="str">
        <f t="shared" si="35"/>
        <v>GRANTS</v>
      </c>
      <c r="B140" s="71">
        <v>44696</v>
      </c>
      <c r="C140" s="190">
        <v>3022036</v>
      </c>
      <c r="D140" t="str">
        <f>VLOOKUP(C140,Schools!A:B,2,0)</f>
        <v>Livingstone School</v>
      </c>
      <c r="E140" t="str">
        <f>VLOOKUP(C140,Schools!$A:$Z,3,0)</f>
        <v>M</v>
      </c>
      <c r="F140" s="204">
        <v>7030.75</v>
      </c>
      <c r="G140" s="70" t="s">
        <v>4667</v>
      </c>
      <c r="H140" s="70" t="s">
        <v>4667</v>
      </c>
      <c r="I140" t="str">
        <f t="shared" si="36"/>
        <v>11331/543965</v>
      </c>
      <c r="J140">
        <f>VLOOKUP(C140,Schools!$A:$Z,9,0)</f>
        <v>400046</v>
      </c>
      <c r="K140" s="70" t="s">
        <v>247</v>
      </c>
      <c r="L140" s="146" t="s">
        <v>240</v>
      </c>
      <c r="M140" s="70" t="s">
        <v>241</v>
      </c>
      <c r="N140" t="str">
        <f>VLOOKUP(C140,Schools!A:D,4,0)</f>
        <v>Primary</v>
      </c>
      <c r="O140" s="70">
        <f t="shared" si="26"/>
        <v>11331</v>
      </c>
      <c r="P140">
        <f t="shared" si="37"/>
        <v>543965</v>
      </c>
      <c r="Q140" s="443">
        <f t="shared" si="40"/>
        <v>0</v>
      </c>
      <c r="R140" s="443">
        <f t="shared" si="34"/>
        <v>7030.75</v>
      </c>
      <c r="S140" s="443">
        <f t="shared" si="34"/>
        <v>0</v>
      </c>
      <c r="T140" s="443">
        <f t="shared" si="34"/>
        <v>0</v>
      </c>
      <c r="U140" s="443">
        <f t="shared" si="34"/>
        <v>0</v>
      </c>
      <c r="V140" s="443">
        <f t="shared" si="34"/>
        <v>0</v>
      </c>
      <c r="W140" s="443">
        <f t="shared" si="34"/>
        <v>0</v>
      </c>
      <c r="X140" s="443">
        <f t="shared" si="34"/>
        <v>0</v>
      </c>
      <c r="Y140" s="443">
        <f t="shared" si="34"/>
        <v>0</v>
      </c>
      <c r="Z140" s="443">
        <f t="shared" si="34"/>
        <v>0</v>
      </c>
      <c r="AA140" s="443">
        <f t="shared" si="34"/>
        <v>0</v>
      </c>
      <c r="AB140" s="443">
        <f t="shared" si="34"/>
        <v>0</v>
      </c>
      <c r="AC140" s="382">
        <f t="shared" si="38"/>
        <v>7030.75</v>
      </c>
      <c r="AD140" s="382">
        <f t="shared" si="39"/>
        <v>0</v>
      </c>
      <c r="AE140" s="73"/>
      <c r="AG140" s="47">
        <f t="shared" si="27"/>
        <v>7030.75</v>
      </c>
      <c r="AH140" s="47">
        <f t="shared" si="28"/>
        <v>7030.75</v>
      </c>
      <c r="AI140" s="47">
        <f t="shared" si="29"/>
        <v>7030.75</v>
      </c>
      <c r="AJ140" s="47">
        <f t="shared" si="30"/>
        <v>7030.75</v>
      </c>
      <c r="AK140"/>
      <c r="AL140"/>
      <c r="AM140"/>
      <c r="AN140"/>
      <c r="AO140"/>
      <c r="AP140"/>
      <c r="AQ140"/>
      <c r="AR140"/>
      <c r="AS140"/>
      <c r="AT140"/>
      <c r="AU140"/>
    </row>
    <row r="141" spans="1:47" x14ac:dyDescent="0.25">
      <c r="A141" t="str">
        <f t="shared" si="35"/>
        <v>GRANTS</v>
      </c>
      <c r="B141" s="71">
        <v>44696</v>
      </c>
      <c r="C141" s="190">
        <v>3022037</v>
      </c>
      <c r="D141" t="str">
        <f>VLOOKUP(C141,Schools!A:B,2,0)</f>
        <v>Manorside Primary School</v>
      </c>
      <c r="E141" t="str">
        <f>VLOOKUP(C141,Schools!$A:$Z,3,0)</f>
        <v>M</v>
      </c>
      <c r="F141" s="204">
        <v>7242.25</v>
      </c>
      <c r="G141" s="70" t="s">
        <v>4667</v>
      </c>
      <c r="H141" s="70" t="s">
        <v>4667</v>
      </c>
      <c r="I141" t="str">
        <f t="shared" si="36"/>
        <v>11331/543965</v>
      </c>
      <c r="J141">
        <f>VLOOKUP(C141,Schools!$A:$Z,9,0)</f>
        <v>400030</v>
      </c>
      <c r="K141" s="70" t="s">
        <v>247</v>
      </c>
      <c r="L141" s="146" t="s">
        <v>240</v>
      </c>
      <c r="M141" s="70" t="s">
        <v>241</v>
      </c>
      <c r="N141" t="str">
        <f>VLOOKUP(C141,Schools!A:D,4,0)</f>
        <v>Primary</v>
      </c>
      <c r="O141" s="70">
        <f t="shared" si="26"/>
        <v>11331</v>
      </c>
      <c r="P141">
        <f t="shared" si="37"/>
        <v>543965</v>
      </c>
      <c r="Q141" s="443">
        <f t="shared" si="40"/>
        <v>0</v>
      </c>
      <c r="R141" s="443">
        <f t="shared" si="34"/>
        <v>7242.25</v>
      </c>
      <c r="S141" s="443">
        <f t="shared" si="34"/>
        <v>0</v>
      </c>
      <c r="T141" s="443">
        <f t="shared" si="34"/>
        <v>0</v>
      </c>
      <c r="U141" s="443">
        <f t="shared" si="34"/>
        <v>0</v>
      </c>
      <c r="V141" s="443">
        <f t="shared" si="34"/>
        <v>0</v>
      </c>
      <c r="W141" s="443">
        <f t="shared" si="34"/>
        <v>0</v>
      </c>
      <c r="X141" s="443">
        <f t="shared" si="34"/>
        <v>0</v>
      </c>
      <c r="Y141" s="443">
        <f t="shared" si="34"/>
        <v>0</v>
      </c>
      <c r="Z141" s="443">
        <f t="shared" si="34"/>
        <v>0</v>
      </c>
      <c r="AA141" s="443">
        <f t="shared" si="34"/>
        <v>0</v>
      </c>
      <c r="AB141" s="443">
        <f t="shared" si="34"/>
        <v>0</v>
      </c>
      <c r="AC141" s="382">
        <f t="shared" si="38"/>
        <v>7242.25</v>
      </c>
      <c r="AD141" s="382">
        <f t="shared" si="39"/>
        <v>0</v>
      </c>
      <c r="AE141" s="73"/>
      <c r="AG141" s="47">
        <f t="shared" si="27"/>
        <v>7242.25</v>
      </c>
      <c r="AH141" s="47">
        <f t="shared" si="28"/>
        <v>7242.25</v>
      </c>
      <c r="AI141" s="47">
        <f t="shared" si="29"/>
        <v>7242.25</v>
      </c>
      <c r="AJ141" s="47">
        <f t="shared" si="30"/>
        <v>7242.25</v>
      </c>
      <c r="AK141"/>
      <c r="AL141"/>
      <c r="AM141"/>
      <c r="AN141"/>
      <c r="AO141"/>
      <c r="AP141"/>
      <c r="AQ141"/>
      <c r="AR141"/>
      <c r="AS141"/>
      <c r="AT141"/>
      <c r="AU141"/>
    </row>
    <row r="142" spans="1:47" x14ac:dyDescent="0.25">
      <c r="A142" t="str">
        <f t="shared" si="35"/>
        <v>GRANTS</v>
      </c>
      <c r="B142" s="71">
        <v>44696</v>
      </c>
      <c r="C142" s="190">
        <v>3022042</v>
      </c>
      <c r="D142" t="str">
        <f>VLOOKUP(C142,Schools!A:B,2,0)</f>
        <v>Monkfrith School</v>
      </c>
      <c r="E142" t="str">
        <f>VLOOKUP(C142,Schools!$A:$Z,3,0)</f>
        <v>M</v>
      </c>
      <c r="F142" s="204">
        <v>8758.75</v>
      </c>
      <c r="G142" s="70" t="s">
        <v>4667</v>
      </c>
      <c r="H142" s="70" t="s">
        <v>4667</v>
      </c>
      <c r="I142" t="str">
        <f t="shared" si="36"/>
        <v>11331/543965</v>
      </c>
      <c r="J142">
        <f>VLOOKUP(C142,Schools!$A:$Z,9,0)</f>
        <v>400048</v>
      </c>
      <c r="K142" s="70" t="s">
        <v>247</v>
      </c>
      <c r="L142" s="146" t="s">
        <v>240</v>
      </c>
      <c r="M142" s="70" t="s">
        <v>241</v>
      </c>
      <c r="N142" t="str">
        <f>VLOOKUP(C142,Schools!A:D,4,0)</f>
        <v>Primary</v>
      </c>
      <c r="O142" s="70">
        <f t="shared" si="26"/>
        <v>11331</v>
      </c>
      <c r="P142">
        <f t="shared" si="37"/>
        <v>543965</v>
      </c>
      <c r="Q142" s="443">
        <f t="shared" si="40"/>
        <v>0</v>
      </c>
      <c r="R142" s="443">
        <f t="shared" si="34"/>
        <v>8758.75</v>
      </c>
      <c r="S142" s="443">
        <f t="shared" si="34"/>
        <v>0</v>
      </c>
      <c r="T142" s="443">
        <f t="shared" si="34"/>
        <v>0</v>
      </c>
      <c r="U142" s="443">
        <f t="shared" si="34"/>
        <v>0</v>
      </c>
      <c r="V142" s="443">
        <f t="shared" si="34"/>
        <v>0</v>
      </c>
      <c r="W142" s="443">
        <f t="shared" si="34"/>
        <v>0</v>
      </c>
      <c r="X142" s="443">
        <f t="shared" si="34"/>
        <v>0</v>
      </c>
      <c r="Y142" s="443">
        <f t="shared" si="34"/>
        <v>0</v>
      </c>
      <c r="Z142" s="443">
        <f t="shared" si="34"/>
        <v>0</v>
      </c>
      <c r="AA142" s="443">
        <f t="shared" si="34"/>
        <v>0</v>
      </c>
      <c r="AB142" s="443">
        <f t="shared" si="34"/>
        <v>0</v>
      </c>
      <c r="AC142" s="382">
        <f t="shared" si="38"/>
        <v>8758.75</v>
      </c>
      <c r="AD142" s="382">
        <f t="shared" si="39"/>
        <v>0</v>
      </c>
      <c r="AE142" s="73"/>
      <c r="AG142" s="47">
        <f t="shared" si="27"/>
        <v>8758.75</v>
      </c>
      <c r="AH142" s="47">
        <f t="shared" si="28"/>
        <v>8758.75</v>
      </c>
      <c r="AI142" s="47">
        <f t="shared" si="29"/>
        <v>8758.75</v>
      </c>
      <c r="AJ142" s="47">
        <f t="shared" si="30"/>
        <v>8758.75</v>
      </c>
      <c r="AK142"/>
      <c r="AL142"/>
      <c r="AM142"/>
      <c r="AN142"/>
      <c r="AO142"/>
      <c r="AP142"/>
      <c r="AQ142"/>
      <c r="AR142"/>
      <c r="AS142"/>
      <c r="AT142"/>
      <c r="AU142"/>
    </row>
    <row r="143" spans="1:47" x14ac:dyDescent="0.25">
      <c r="A143" t="str">
        <f t="shared" si="35"/>
        <v>GRANTS</v>
      </c>
      <c r="B143" s="71">
        <v>44696</v>
      </c>
      <c r="C143" s="190">
        <v>3022043</v>
      </c>
      <c r="D143" t="str">
        <f>VLOOKUP(C143,Schools!A:B,2,0)</f>
        <v>Moss Hall Junior School</v>
      </c>
      <c r="E143" t="str">
        <f>VLOOKUP(C143,Schools!$A:$Z,3,0)</f>
        <v>M</v>
      </c>
      <c r="F143" s="204">
        <v>8961.25</v>
      </c>
      <c r="G143" s="70" t="s">
        <v>4667</v>
      </c>
      <c r="H143" s="70" t="s">
        <v>4667</v>
      </c>
      <c r="I143" t="str">
        <f t="shared" si="36"/>
        <v>11331/543965</v>
      </c>
      <c r="J143">
        <f>VLOOKUP(C143,Schools!$A:$Z,9,0)</f>
        <v>400088</v>
      </c>
      <c r="K143" s="70" t="s">
        <v>247</v>
      </c>
      <c r="L143" s="146" t="s">
        <v>240</v>
      </c>
      <c r="M143" s="70" t="s">
        <v>241</v>
      </c>
      <c r="N143" t="str">
        <f>VLOOKUP(C143,Schools!A:D,4,0)</f>
        <v>Primary</v>
      </c>
      <c r="O143" s="70">
        <f t="shared" si="26"/>
        <v>11331</v>
      </c>
      <c r="P143">
        <f t="shared" si="37"/>
        <v>543965</v>
      </c>
      <c r="Q143" s="443">
        <f t="shared" si="40"/>
        <v>0</v>
      </c>
      <c r="R143" s="443">
        <f t="shared" si="34"/>
        <v>8961.25</v>
      </c>
      <c r="S143" s="443">
        <f t="shared" si="34"/>
        <v>0</v>
      </c>
      <c r="T143" s="443">
        <f t="shared" si="34"/>
        <v>0</v>
      </c>
      <c r="U143" s="443">
        <f t="shared" si="34"/>
        <v>0</v>
      </c>
      <c r="V143" s="443">
        <f t="shared" si="34"/>
        <v>0</v>
      </c>
      <c r="W143" s="443">
        <f t="shared" si="34"/>
        <v>0</v>
      </c>
      <c r="X143" s="443">
        <f t="shared" si="34"/>
        <v>0</v>
      </c>
      <c r="Y143" s="443">
        <f t="shared" si="34"/>
        <v>0</v>
      </c>
      <c r="Z143" s="443">
        <f t="shared" ref="R143:AB164" si="41">SUMPRODUCT(--(MONTH($B143)=MONTH(Z$17)),$F143)</f>
        <v>0</v>
      </c>
      <c r="AA143" s="443">
        <f t="shared" si="41"/>
        <v>0</v>
      </c>
      <c r="AB143" s="443">
        <f t="shared" si="41"/>
        <v>0</v>
      </c>
      <c r="AC143" s="382">
        <f t="shared" si="38"/>
        <v>8961.25</v>
      </c>
      <c r="AD143" s="382">
        <f t="shared" si="39"/>
        <v>0</v>
      </c>
      <c r="AE143" s="73"/>
      <c r="AG143" s="47">
        <f t="shared" si="27"/>
        <v>8961.25</v>
      </c>
      <c r="AH143" s="47">
        <f t="shared" si="28"/>
        <v>8961.25</v>
      </c>
      <c r="AI143" s="47">
        <f t="shared" si="29"/>
        <v>8961.25</v>
      </c>
      <c r="AJ143" s="47">
        <f t="shared" si="30"/>
        <v>8961.25</v>
      </c>
      <c r="AK143"/>
      <c r="AL143"/>
      <c r="AM143"/>
      <c r="AN143"/>
      <c r="AO143"/>
      <c r="AP143"/>
      <c r="AQ143"/>
      <c r="AR143"/>
      <c r="AS143"/>
      <c r="AT143"/>
      <c r="AU143"/>
    </row>
    <row r="144" spans="1:47" x14ac:dyDescent="0.25">
      <c r="A144" t="str">
        <f t="shared" si="35"/>
        <v>GRANTS</v>
      </c>
      <c r="B144" s="71">
        <v>44696</v>
      </c>
      <c r="C144" s="190">
        <v>3022044</v>
      </c>
      <c r="D144" t="str">
        <f>VLOOKUP(C144,Schools!A:B,2,0)</f>
        <v>Moss Hall Infant School</v>
      </c>
      <c r="E144" t="str">
        <f>VLOOKUP(C144,Schools!$A:$Z,3,0)</f>
        <v>M</v>
      </c>
      <c r="F144" s="204">
        <v>7903.75</v>
      </c>
      <c r="G144" s="70" t="s">
        <v>4667</v>
      </c>
      <c r="H144" s="70" t="s">
        <v>4667</v>
      </c>
      <c r="I144" t="str">
        <f t="shared" si="36"/>
        <v>11331/543965</v>
      </c>
      <c r="J144">
        <f>VLOOKUP(C144,Schools!$A:$Z,9,0)</f>
        <v>400087</v>
      </c>
      <c r="K144" s="70" t="s">
        <v>247</v>
      </c>
      <c r="L144" s="146" t="s">
        <v>240</v>
      </c>
      <c r="M144" s="70" t="s">
        <v>241</v>
      </c>
      <c r="N144" t="str">
        <f>VLOOKUP(C144,Schools!A:D,4,0)</f>
        <v>Primary</v>
      </c>
      <c r="O144" s="70">
        <f t="shared" si="26"/>
        <v>11331</v>
      </c>
      <c r="P144">
        <f t="shared" si="37"/>
        <v>543965</v>
      </c>
      <c r="Q144" s="443">
        <f t="shared" si="40"/>
        <v>0</v>
      </c>
      <c r="R144" s="443">
        <f t="shared" si="41"/>
        <v>7903.75</v>
      </c>
      <c r="S144" s="443">
        <f t="shared" si="41"/>
        <v>0</v>
      </c>
      <c r="T144" s="443">
        <f t="shared" si="41"/>
        <v>0</v>
      </c>
      <c r="U144" s="443">
        <f t="shared" si="41"/>
        <v>0</v>
      </c>
      <c r="V144" s="443">
        <f t="shared" si="41"/>
        <v>0</v>
      </c>
      <c r="W144" s="443">
        <f t="shared" si="41"/>
        <v>0</v>
      </c>
      <c r="X144" s="443">
        <f t="shared" si="41"/>
        <v>0</v>
      </c>
      <c r="Y144" s="443">
        <f t="shared" si="41"/>
        <v>0</v>
      </c>
      <c r="Z144" s="443">
        <f t="shared" si="41"/>
        <v>0</v>
      </c>
      <c r="AA144" s="443">
        <f t="shared" si="41"/>
        <v>0</v>
      </c>
      <c r="AB144" s="443">
        <f t="shared" si="41"/>
        <v>0</v>
      </c>
      <c r="AC144" s="382">
        <f t="shared" si="38"/>
        <v>7903.75</v>
      </c>
      <c r="AD144" s="382">
        <f t="shared" si="39"/>
        <v>0</v>
      </c>
      <c r="AE144" s="73"/>
      <c r="AG144" s="47">
        <f t="shared" si="27"/>
        <v>7903.75</v>
      </c>
      <c r="AH144" s="47">
        <f t="shared" si="28"/>
        <v>7903.75</v>
      </c>
      <c r="AI144" s="47">
        <f t="shared" si="29"/>
        <v>7903.75</v>
      </c>
      <c r="AJ144" s="47">
        <f t="shared" si="30"/>
        <v>7903.75</v>
      </c>
      <c r="AK144"/>
      <c r="AL144"/>
      <c r="AM144"/>
      <c r="AN144"/>
      <c r="AO144"/>
      <c r="AP144"/>
      <c r="AQ144"/>
      <c r="AR144"/>
      <c r="AS144"/>
      <c r="AT144"/>
      <c r="AU144"/>
    </row>
    <row r="145" spans="1:47" x14ac:dyDescent="0.25">
      <c r="A145" t="str">
        <f t="shared" si="35"/>
        <v>GRANTS</v>
      </c>
      <c r="B145" s="71">
        <v>44696</v>
      </c>
      <c r="C145" s="190">
        <v>3022045</v>
      </c>
      <c r="D145" t="str">
        <f>VLOOKUP(C145,Schools!A:B,2,0)</f>
        <v>Northside School</v>
      </c>
      <c r="E145" t="str">
        <f>VLOOKUP(C145,Schools!$A:$Z,3,0)</f>
        <v>M</v>
      </c>
      <c r="F145" s="204">
        <v>6738.25</v>
      </c>
      <c r="G145" s="70" t="s">
        <v>4667</v>
      </c>
      <c r="H145" s="70" t="s">
        <v>4667</v>
      </c>
      <c r="I145" t="str">
        <f t="shared" si="36"/>
        <v>11331/543965</v>
      </c>
      <c r="J145">
        <f>VLOOKUP(C145,Schools!$A:$Z,9,0)</f>
        <v>400089</v>
      </c>
      <c r="K145" s="70" t="s">
        <v>247</v>
      </c>
      <c r="L145" s="146" t="s">
        <v>240</v>
      </c>
      <c r="M145" s="70" t="s">
        <v>241</v>
      </c>
      <c r="N145" t="str">
        <f>VLOOKUP(C145,Schools!A:D,4,0)</f>
        <v>Primary</v>
      </c>
      <c r="O145" s="70">
        <f t="shared" si="26"/>
        <v>11331</v>
      </c>
      <c r="P145">
        <f t="shared" si="37"/>
        <v>543965</v>
      </c>
      <c r="Q145" s="443">
        <f t="shared" si="40"/>
        <v>0</v>
      </c>
      <c r="R145" s="443">
        <f t="shared" si="41"/>
        <v>6738.25</v>
      </c>
      <c r="S145" s="443">
        <f t="shared" si="41"/>
        <v>0</v>
      </c>
      <c r="T145" s="443">
        <f t="shared" si="41"/>
        <v>0</v>
      </c>
      <c r="U145" s="443">
        <f t="shared" si="41"/>
        <v>0</v>
      </c>
      <c r="V145" s="443">
        <f t="shared" si="41"/>
        <v>0</v>
      </c>
      <c r="W145" s="443">
        <f t="shared" si="41"/>
        <v>0</v>
      </c>
      <c r="X145" s="443">
        <f t="shared" si="41"/>
        <v>0</v>
      </c>
      <c r="Y145" s="443">
        <f t="shared" si="41"/>
        <v>0</v>
      </c>
      <c r="Z145" s="443">
        <f t="shared" si="41"/>
        <v>0</v>
      </c>
      <c r="AA145" s="443">
        <f t="shared" si="41"/>
        <v>0</v>
      </c>
      <c r="AB145" s="443">
        <f t="shared" si="41"/>
        <v>0</v>
      </c>
      <c r="AC145" s="382">
        <f t="shared" si="38"/>
        <v>6738.25</v>
      </c>
      <c r="AD145" s="382">
        <f t="shared" si="39"/>
        <v>0</v>
      </c>
      <c r="AE145" s="73"/>
      <c r="AG145" s="47">
        <f t="shared" si="27"/>
        <v>6738.25</v>
      </c>
      <c r="AH145" s="47">
        <f t="shared" si="28"/>
        <v>6738.25</v>
      </c>
      <c r="AI145" s="47">
        <f t="shared" si="29"/>
        <v>6738.25</v>
      </c>
      <c r="AJ145" s="47">
        <f t="shared" si="30"/>
        <v>6738.25</v>
      </c>
      <c r="AK145"/>
      <c r="AL145"/>
      <c r="AM145"/>
      <c r="AN145"/>
      <c r="AO145"/>
      <c r="AP145"/>
      <c r="AQ145"/>
      <c r="AR145"/>
      <c r="AS145"/>
      <c r="AT145"/>
      <c r="AU145"/>
    </row>
    <row r="146" spans="1:47" x14ac:dyDescent="0.25">
      <c r="A146" t="str">
        <f t="shared" si="35"/>
        <v>GRANTS</v>
      </c>
      <c r="B146" s="71">
        <v>44696</v>
      </c>
      <c r="C146" s="190">
        <v>3022054</v>
      </c>
      <c r="D146" t="str">
        <f>VLOOKUP(C146,Schools!A:B,2,0)</f>
        <v>Woodridge  Primary School</v>
      </c>
      <c r="E146" t="str">
        <f>VLOOKUP(C146,Schools!$A:$Z,3,0)</f>
        <v>M</v>
      </c>
      <c r="F146" s="204">
        <v>6317.5</v>
      </c>
      <c r="G146" s="70" t="s">
        <v>4667</v>
      </c>
      <c r="H146" s="70" t="s">
        <v>4667</v>
      </c>
      <c r="I146" t="str">
        <f t="shared" si="36"/>
        <v>11331/543965</v>
      </c>
      <c r="J146">
        <f>VLOOKUP(C146,Schools!$A:$Z,9,0)</f>
        <v>400004</v>
      </c>
      <c r="K146" s="70" t="s">
        <v>247</v>
      </c>
      <c r="L146" s="146" t="s">
        <v>240</v>
      </c>
      <c r="M146" s="70" t="s">
        <v>241</v>
      </c>
      <c r="N146" t="str">
        <f>VLOOKUP(C146,Schools!A:D,4,0)</f>
        <v>Primary</v>
      </c>
      <c r="O146" s="70">
        <f t="shared" si="26"/>
        <v>11331</v>
      </c>
      <c r="P146">
        <f t="shared" si="37"/>
        <v>543965</v>
      </c>
      <c r="Q146" s="443">
        <f t="shared" si="40"/>
        <v>0</v>
      </c>
      <c r="R146" s="443">
        <f t="shared" si="41"/>
        <v>6317.5</v>
      </c>
      <c r="S146" s="443">
        <f t="shared" si="41"/>
        <v>0</v>
      </c>
      <c r="T146" s="443">
        <f t="shared" si="41"/>
        <v>0</v>
      </c>
      <c r="U146" s="443">
        <f t="shared" si="41"/>
        <v>0</v>
      </c>
      <c r="V146" s="443">
        <f t="shared" si="41"/>
        <v>0</v>
      </c>
      <c r="W146" s="443">
        <f t="shared" si="41"/>
        <v>0</v>
      </c>
      <c r="X146" s="443">
        <f t="shared" si="41"/>
        <v>0</v>
      </c>
      <c r="Y146" s="443">
        <f t="shared" si="41"/>
        <v>0</v>
      </c>
      <c r="Z146" s="443">
        <f t="shared" si="41"/>
        <v>0</v>
      </c>
      <c r="AA146" s="443">
        <f t="shared" si="41"/>
        <v>0</v>
      </c>
      <c r="AB146" s="443">
        <f t="shared" si="41"/>
        <v>0</v>
      </c>
      <c r="AC146" s="382">
        <f t="shared" si="38"/>
        <v>6317.5</v>
      </c>
      <c r="AD146" s="382">
        <f t="shared" si="39"/>
        <v>0</v>
      </c>
      <c r="AE146" s="73"/>
      <c r="AG146" s="47">
        <f t="shared" si="27"/>
        <v>6317.5</v>
      </c>
      <c r="AH146" s="47">
        <f t="shared" si="28"/>
        <v>6317.5</v>
      </c>
      <c r="AI146" s="47">
        <f t="shared" si="29"/>
        <v>6317.5</v>
      </c>
      <c r="AJ146" s="47">
        <f t="shared" si="30"/>
        <v>6317.5</v>
      </c>
      <c r="AK146"/>
      <c r="AL146"/>
      <c r="AM146"/>
      <c r="AN146"/>
      <c r="AO146"/>
      <c r="AP146"/>
      <c r="AQ146"/>
      <c r="AR146"/>
      <c r="AS146"/>
      <c r="AT146"/>
      <c r="AU146"/>
    </row>
    <row r="147" spans="1:47" x14ac:dyDescent="0.25">
      <c r="A147" t="str">
        <f t="shared" si="35"/>
        <v>GRANTS</v>
      </c>
      <c r="B147" s="71">
        <v>44696</v>
      </c>
      <c r="C147" s="190">
        <v>3022055</v>
      </c>
      <c r="D147" t="str">
        <f>VLOOKUP(C147,Schools!A:B,2,0)</f>
        <v>Tudor School</v>
      </c>
      <c r="E147" t="str">
        <f>VLOOKUP(C147,Schools!$A:$Z,3,0)</f>
        <v>M</v>
      </c>
      <c r="F147" s="204">
        <v>6522.25</v>
      </c>
      <c r="G147" s="70" t="s">
        <v>4667</v>
      </c>
      <c r="H147" s="70" t="s">
        <v>4667</v>
      </c>
      <c r="I147" t="str">
        <f t="shared" si="36"/>
        <v>11331/543965</v>
      </c>
      <c r="J147">
        <f>VLOOKUP(C147,Schools!$A:$Z,9,0)</f>
        <v>400101</v>
      </c>
      <c r="K147" s="70" t="s">
        <v>247</v>
      </c>
      <c r="L147" s="146" t="s">
        <v>240</v>
      </c>
      <c r="M147" s="70" t="s">
        <v>241</v>
      </c>
      <c r="N147" t="str">
        <f>VLOOKUP(C147,Schools!A:D,4,0)</f>
        <v>Primary</v>
      </c>
      <c r="O147" s="70">
        <f t="shared" si="26"/>
        <v>11331</v>
      </c>
      <c r="P147">
        <f t="shared" si="37"/>
        <v>543965</v>
      </c>
      <c r="Q147" s="443">
        <f t="shared" si="40"/>
        <v>0</v>
      </c>
      <c r="R147" s="443">
        <f t="shared" si="41"/>
        <v>6522.25</v>
      </c>
      <c r="S147" s="443">
        <f t="shared" si="41"/>
        <v>0</v>
      </c>
      <c r="T147" s="443">
        <f t="shared" si="41"/>
        <v>0</v>
      </c>
      <c r="U147" s="443">
        <f t="shared" si="41"/>
        <v>0</v>
      </c>
      <c r="V147" s="443">
        <f t="shared" si="41"/>
        <v>0</v>
      </c>
      <c r="W147" s="443">
        <f t="shared" si="41"/>
        <v>0</v>
      </c>
      <c r="X147" s="443">
        <f t="shared" si="41"/>
        <v>0</v>
      </c>
      <c r="Y147" s="443">
        <f t="shared" si="41"/>
        <v>0</v>
      </c>
      <c r="Z147" s="443">
        <f t="shared" si="41"/>
        <v>0</v>
      </c>
      <c r="AA147" s="443">
        <f t="shared" si="41"/>
        <v>0</v>
      </c>
      <c r="AB147" s="443">
        <f t="shared" si="41"/>
        <v>0</v>
      </c>
      <c r="AC147" s="382">
        <f t="shared" si="38"/>
        <v>6522.25</v>
      </c>
      <c r="AD147" s="382">
        <f t="shared" si="39"/>
        <v>0</v>
      </c>
      <c r="AE147" s="73"/>
      <c r="AG147" s="47">
        <f t="shared" si="27"/>
        <v>6522.25</v>
      </c>
      <c r="AH147" s="47">
        <f t="shared" si="28"/>
        <v>6522.25</v>
      </c>
      <c r="AI147" s="47">
        <f t="shared" si="29"/>
        <v>6522.25</v>
      </c>
      <c r="AJ147" s="47">
        <f t="shared" si="30"/>
        <v>6522.25</v>
      </c>
      <c r="AK147"/>
      <c r="AL147"/>
      <c r="AM147"/>
      <c r="AN147"/>
      <c r="AO147"/>
      <c r="AP147"/>
      <c r="AQ147"/>
      <c r="AR147"/>
      <c r="AS147"/>
      <c r="AT147"/>
      <c r="AU147"/>
    </row>
    <row r="148" spans="1:47" x14ac:dyDescent="0.25">
      <c r="A148" t="str">
        <f t="shared" si="35"/>
        <v>GRANTS</v>
      </c>
      <c r="B148" s="71">
        <v>44696</v>
      </c>
      <c r="C148" s="190">
        <v>3022057</v>
      </c>
      <c r="D148" t="str">
        <f>VLOOKUP(C148,Schools!A:B,2,0)</f>
        <v>Underhill School</v>
      </c>
      <c r="E148" t="str">
        <f>VLOOKUP(C148,Schools!$A:$Z,3,0)</f>
        <v>M</v>
      </c>
      <c r="F148" s="204">
        <v>9280.2999999999993</v>
      </c>
      <c r="G148" s="70" t="s">
        <v>4667</v>
      </c>
      <c r="H148" s="70" t="s">
        <v>4667</v>
      </c>
      <c r="I148" t="str">
        <f t="shared" si="36"/>
        <v>11331/543965</v>
      </c>
      <c r="J148">
        <f>VLOOKUP(C148,Schools!$A:$Z,9,0)</f>
        <v>400053</v>
      </c>
      <c r="K148" s="70" t="s">
        <v>247</v>
      </c>
      <c r="L148" s="146" t="s">
        <v>240</v>
      </c>
      <c r="M148" s="70" t="s">
        <v>241</v>
      </c>
      <c r="N148" t="str">
        <f>VLOOKUP(C148,Schools!A:D,4,0)</f>
        <v>Primary</v>
      </c>
      <c r="O148" s="70">
        <f t="shared" ref="O148:O211" si="42">IF(M148="DFC",VLOOKUP(N148,$AI$1:$AJ$6,2,0),IF(E148="A","None",VLOOKUP(N148,$AG$1:$AH$7,2,0)))</f>
        <v>11331</v>
      </c>
      <c r="P148">
        <f t="shared" si="37"/>
        <v>543965</v>
      </c>
      <c r="Q148" s="443">
        <f t="shared" si="40"/>
        <v>0</v>
      </c>
      <c r="R148" s="443">
        <f t="shared" si="41"/>
        <v>9280.2999999999993</v>
      </c>
      <c r="S148" s="443">
        <f t="shared" si="41"/>
        <v>0</v>
      </c>
      <c r="T148" s="443">
        <f t="shared" si="41"/>
        <v>0</v>
      </c>
      <c r="U148" s="443">
        <f t="shared" si="41"/>
        <v>0</v>
      </c>
      <c r="V148" s="443">
        <f t="shared" si="41"/>
        <v>0</v>
      </c>
      <c r="W148" s="443">
        <f t="shared" si="41"/>
        <v>0</v>
      </c>
      <c r="X148" s="443">
        <f t="shared" si="41"/>
        <v>0</v>
      </c>
      <c r="Y148" s="443">
        <f t="shared" si="41"/>
        <v>0</v>
      </c>
      <c r="Z148" s="443">
        <f t="shared" si="41"/>
        <v>0</v>
      </c>
      <c r="AA148" s="443">
        <f t="shared" si="41"/>
        <v>0</v>
      </c>
      <c r="AB148" s="443">
        <f t="shared" si="41"/>
        <v>0</v>
      </c>
      <c r="AC148" s="382">
        <f t="shared" si="38"/>
        <v>9280.2999999999993</v>
      </c>
      <c r="AD148" s="382">
        <f t="shared" si="39"/>
        <v>0</v>
      </c>
      <c r="AE148" s="73"/>
      <c r="AG148" s="47">
        <f t="shared" si="27"/>
        <v>9280.2999999999993</v>
      </c>
      <c r="AH148" s="47">
        <f t="shared" si="28"/>
        <v>9280.2999999999993</v>
      </c>
      <c r="AI148" s="47">
        <f t="shared" si="29"/>
        <v>9280.2999999999993</v>
      </c>
      <c r="AJ148" s="47">
        <f t="shared" si="30"/>
        <v>9280.2999999999993</v>
      </c>
      <c r="AK148"/>
      <c r="AL148"/>
      <c r="AM148"/>
      <c r="AN148"/>
      <c r="AO148"/>
      <c r="AP148"/>
      <c r="AQ148"/>
      <c r="AR148"/>
      <c r="AS148"/>
      <c r="AT148"/>
      <c r="AU148"/>
    </row>
    <row r="149" spans="1:47" s="206" customFormat="1" x14ac:dyDescent="0.25">
      <c r="A149" s="206" t="str">
        <f t="shared" si="35"/>
        <v>GRANTS</v>
      </c>
      <c r="B149" s="71">
        <v>44696</v>
      </c>
      <c r="C149" s="206">
        <v>3022060</v>
      </c>
      <c r="D149" s="206" t="str">
        <f>VLOOKUP(C149,Schools!A:B,2,0)</f>
        <v>Whitings Hill Primary School</v>
      </c>
      <c r="E149" s="206" t="str">
        <f>VLOOKUP(C149,Schools!$A:$Z,3,0)</f>
        <v>M</v>
      </c>
      <c r="F149" s="207">
        <v>9160.3799999999992</v>
      </c>
      <c r="G149" s="70" t="s">
        <v>4667</v>
      </c>
      <c r="H149" s="70" t="s">
        <v>4667</v>
      </c>
      <c r="I149" t="str">
        <f t="shared" si="36"/>
        <v>11331/543965</v>
      </c>
      <c r="J149" s="206">
        <f>VLOOKUP(C149,Schools!$A:$Z,9,0)</f>
        <v>400011</v>
      </c>
      <c r="K149" s="70" t="s">
        <v>247</v>
      </c>
      <c r="L149" s="146" t="s">
        <v>240</v>
      </c>
      <c r="M149" s="70" t="s">
        <v>241</v>
      </c>
      <c r="N149" t="str">
        <f>VLOOKUP(C149,Schools!A:D,4,0)</f>
        <v>Primary</v>
      </c>
      <c r="O149" s="70">
        <f t="shared" si="42"/>
        <v>11331</v>
      </c>
      <c r="P149">
        <f t="shared" si="37"/>
        <v>543965</v>
      </c>
      <c r="Q149" s="443">
        <f t="shared" si="40"/>
        <v>0</v>
      </c>
      <c r="R149" s="443">
        <f t="shared" si="41"/>
        <v>9160.3799999999992</v>
      </c>
      <c r="S149" s="443">
        <f t="shared" si="41"/>
        <v>0</v>
      </c>
      <c r="T149" s="443">
        <f t="shared" si="41"/>
        <v>0</v>
      </c>
      <c r="U149" s="443">
        <f t="shared" si="41"/>
        <v>0</v>
      </c>
      <c r="V149" s="443">
        <f t="shared" si="41"/>
        <v>0</v>
      </c>
      <c r="W149" s="443">
        <f t="shared" si="41"/>
        <v>0</v>
      </c>
      <c r="X149" s="443">
        <f t="shared" si="41"/>
        <v>0</v>
      </c>
      <c r="Y149" s="443">
        <f t="shared" si="41"/>
        <v>0</v>
      </c>
      <c r="Z149" s="443">
        <f t="shared" si="41"/>
        <v>0</v>
      </c>
      <c r="AA149" s="443">
        <f t="shared" si="41"/>
        <v>0</v>
      </c>
      <c r="AB149" s="443">
        <f t="shared" si="41"/>
        <v>0</v>
      </c>
      <c r="AC149" s="382">
        <f t="shared" si="38"/>
        <v>9160.3799999999992</v>
      </c>
      <c r="AD149" s="382">
        <f t="shared" si="39"/>
        <v>0</v>
      </c>
      <c r="AE149" s="208"/>
      <c r="AG149" s="47">
        <f t="shared" ref="AG149:AG212" si="43">SUM(Q149:S149)</f>
        <v>9160.3799999999992</v>
      </c>
      <c r="AH149" s="47">
        <f t="shared" ref="AH149:AH212" si="44">SUM(Q149:V149)</f>
        <v>9160.3799999999992</v>
      </c>
      <c r="AI149" s="47">
        <f t="shared" ref="AI149:AI212" si="45">SUM(Q149:Y149)</f>
        <v>9160.3799999999992</v>
      </c>
      <c r="AJ149" s="47">
        <f t="shared" ref="AJ149:AJ212" si="46">SUM(Q149:AB149)</f>
        <v>9160.3799999999992</v>
      </c>
    </row>
    <row r="150" spans="1:47" x14ac:dyDescent="0.25">
      <c r="A150" t="str">
        <f t="shared" si="35"/>
        <v>GRANTS</v>
      </c>
      <c r="B150" s="71">
        <v>44696</v>
      </c>
      <c r="C150" s="206">
        <v>3022067</v>
      </c>
      <c r="D150" t="str">
        <f>VLOOKUP(C150,Schools!A:B,2,0)</f>
        <v>Chalgrove Primary School</v>
      </c>
      <c r="E150" t="str">
        <f>VLOOKUP(C150,Schools!$A:$Z,3,0)</f>
        <v>M</v>
      </c>
      <c r="F150" s="207">
        <v>6677.5</v>
      </c>
      <c r="G150" s="70" t="s">
        <v>4667</v>
      </c>
      <c r="H150" s="70" t="s">
        <v>4667</v>
      </c>
      <c r="I150" t="str">
        <f t="shared" si="36"/>
        <v>11331/543965</v>
      </c>
      <c r="J150">
        <f>VLOOKUP(C150,Schools!$A:$Z,9,0)</f>
        <v>400065</v>
      </c>
      <c r="K150" s="70" t="s">
        <v>247</v>
      </c>
      <c r="L150" s="146" t="s">
        <v>240</v>
      </c>
      <c r="M150" s="70" t="s">
        <v>241</v>
      </c>
      <c r="N150" t="str">
        <f>VLOOKUP(C150,Schools!A:D,4,0)</f>
        <v>Primary</v>
      </c>
      <c r="O150" s="70">
        <f t="shared" si="42"/>
        <v>11331</v>
      </c>
      <c r="P150">
        <f t="shared" si="37"/>
        <v>543965</v>
      </c>
      <c r="Q150" s="443">
        <f t="shared" si="40"/>
        <v>0</v>
      </c>
      <c r="R150" s="443">
        <f t="shared" si="41"/>
        <v>6677.5</v>
      </c>
      <c r="S150" s="443">
        <f t="shared" si="41"/>
        <v>0</v>
      </c>
      <c r="T150" s="443">
        <f t="shared" si="41"/>
        <v>0</v>
      </c>
      <c r="U150" s="443">
        <f t="shared" si="41"/>
        <v>0</v>
      </c>
      <c r="V150" s="443">
        <f t="shared" si="41"/>
        <v>0</v>
      </c>
      <c r="W150" s="443">
        <f t="shared" si="41"/>
        <v>0</v>
      </c>
      <c r="X150" s="443">
        <f t="shared" si="41"/>
        <v>0</v>
      </c>
      <c r="Y150" s="443">
        <f t="shared" si="41"/>
        <v>0</v>
      </c>
      <c r="Z150" s="443">
        <f t="shared" si="41"/>
        <v>0</v>
      </c>
      <c r="AA150" s="443">
        <f t="shared" si="41"/>
        <v>0</v>
      </c>
      <c r="AB150" s="443">
        <f t="shared" si="41"/>
        <v>0</v>
      </c>
      <c r="AC150" s="382">
        <f t="shared" si="38"/>
        <v>6677.5</v>
      </c>
      <c r="AD150" s="382">
        <f t="shared" si="39"/>
        <v>0</v>
      </c>
      <c r="AE150" s="73"/>
      <c r="AG150" s="47">
        <f t="shared" si="43"/>
        <v>6677.5</v>
      </c>
      <c r="AH150" s="47">
        <f t="shared" si="44"/>
        <v>6677.5</v>
      </c>
      <c r="AI150" s="47">
        <f t="shared" si="45"/>
        <v>6677.5</v>
      </c>
      <c r="AJ150" s="47">
        <f t="shared" si="46"/>
        <v>6677.5</v>
      </c>
      <c r="AK150"/>
      <c r="AL150"/>
      <c r="AM150"/>
      <c r="AN150"/>
      <c r="AO150"/>
      <c r="AP150"/>
      <c r="AQ150"/>
      <c r="AR150"/>
      <c r="AS150"/>
      <c r="AT150"/>
      <c r="AU150"/>
    </row>
    <row r="151" spans="1:47" x14ac:dyDescent="0.25">
      <c r="A151" t="str">
        <f t="shared" si="35"/>
        <v>GRANTS</v>
      </c>
      <c r="B151" s="71">
        <v>44696</v>
      </c>
      <c r="C151" s="206">
        <v>3022070</v>
      </c>
      <c r="D151" t="str">
        <f>VLOOKUP(C151,Schools!A:B,2,0)</f>
        <v>Sunnyfields Primary School</v>
      </c>
      <c r="E151" t="str">
        <f>VLOOKUP(C151,Schools!$A:$Z,3,0)</f>
        <v>M</v>
      </c>
      <c r="F151" s="207">
        <v>6776.5</v>
      </c>
      <c r="G151" s="70" t="s">
        <v>4667</v>
      </c>
      <c r="H151" s="70" t="s">
        <v>4667</v>
      </c>
      <c r="I151" t="str">
        <f t="shared" si="36"/>
        <v>11331/543965</v>
      </c>
      <c r="J151">
        <f>VLOOKUP(C151,Schools!$A:$Z,9,0)</f>
        <v>400038</v>
      </c>
      <c r="K151" s="70" t="s">
        <v>247</v>
      </c>
      <c r="L151" s="146" t="s">
        <v>240</v>
      </c>
      <c r="M151" s="70" t="s">
        <v>241</v>
      </c>
      <c r="N151" t="str">
        <f>VLOOKUP(C151,Schools!A:D,4,0)</f>
        <v>Primary</v>
      </c>
      <c r="O151" s="70">
        <f t="shared" si="42"/>
        <v>11331</v>
      </c>
      <c r="P151">
        <f t="shared" si="37"/>
        <v>543965</v>
      </c>
      <c r="Q151" s="443">
        <f t="shared" si="40"/>
        <v>0</v>
      </c>
      <c r="R151" s="443">
        <f t="shared" si="41"/>
        <v>6776.5</v>
      </c>
      <c r="S151" s="443">
        <f t="shared" si="41"/>
        <v>0</v>
      </c>
      <c r="T151" s="443">
        <f t="shared" si="41"/>
        <v>0</v>
      </c>
      <c r="U151" s="443">
        <f t="shared" si="41"/>
        <v>0</v>
      </c>
      <c r="V151" s="443">
        <f t="shared" si="41"/>
        <v>0</v>
      </c>
      <c r="W151" s="443">
        <f t="shared" si="41"/>
        <v>0</v>
      </c>
      <c r="X151" s="443">
        <f t="shared" si="41"/>
        <v>0</v>
      </c>
      <c r="Y151" s="443">
        <f t="shared" si="41"/>
        <v>0</v>
      </c>
      <c r="Z151" s="443">
        <f t="shared" si="41"/>
        <v>0</v>
      </c>
      <c r="AA151" s="443">
        <f t="shared" si="41"/>
        <v>0</v>
      </c>
      <c r="AB151" s="443">
        <f t="shared" si="41"/>
        <v>0</v>
      </c>
      <c r="AC151" s="382">
        <f t="shared" si="38"/>
        <v>6776.5</v>
      </c>
      <c r="AD151" s="382">
        <f t="shared" si="39"/>
        <v>0</v>
      </c>
      <c r="AE151" s="73"/>
      <c r="AG151" s="47">
        <f t="shared" si="43"/>
        <v>6776.5</v>
      </c>
      <c r="AH151" s="47">
        <f t="shared" si="44"/>
        <v>6776.5</v>
      </c>
      <c r="AI151" s="47">
        <f t="shared" si="45"/>
        <v>6776.5</v>
      </c>
      <c r="AJ151" s="47">
        <f t="shared" si="46"/>
        <v>6776.5</v>
      </c>
      <c r="AK151"/>
      <c r="AL151"/>
      <c r="AM151"/>
      <c r="AN151"/>
      <c r="AO151"/>
      <c r="AP151"/>
      <c r="AQ151"/>
      <c r="AR151"/>
      <c r="AS151"/>
      <c r="AT151"/>
      <c r="AU151"/>
    </row>
    <row r="152" spans="1:47" x14ac:dyDescent="0.25">
      <c r="A152" t="str">
        <f t="shared" si="35"/>
        <v>GRANTS</v>
      </c>
      <c r="B152" s="71">
        <v>44696</v>
      </c>
      <c r="C152" s="206">
        <v>3022071</v>
      </c>
      <c r="D152" t="str">
        <f>VLOOKUP(C152,Schools!A:B,2,0)</f>
        <v>Queenswell Infant and Nursery School</v>
      </c>
      <c r="E152" t="str">
        <f>VLOOKUP(C152,Schools!$A:$Z,3,0)</f>
        <v>M</v>
      </c>
      <c r="F152" s="207">
        <v>6416.5</v>
      </c>
      <c r="G152" s="70" t="s">
        <v>4667</v>
      </c>
      <c r="H152" s="70" t="s">
        <v>4667</v>
      </c>
      <c r="I152" t="str">
        <f t="shared" si="36"/>
        <v>11331/543965</v>
      </c>
      <c r="J152">
        <f>VLOOKUP(C152,Schools!$A:$Z,9,0)</f>
        <v>400012</v>
      </c>
      <c r="K152" s="70" t="s">
        <v>247</v>
      </c>
      <c r="L152" s="146" t="s">
        <v>240</v>
      </c>
      <c r="M152" s="70" t="s">
        <v>241</v>
      </c>
      <c r="N152" t="str">
        <f>VLOOKUP(C152,Schools!A:D,4,0)</f>
        <v>Primary</v>
      </c>
      <c r="O152" s="70">
        <f t="shared" si="42"/>
        <v>11331</v>
      </c>
      <c r="P152">
        <f t="shared" si="37"/>
        <v>543965</v>
      </c>
      <c r="Q152" s="443">
        <f t="shared" si="40"/>
        <v>0</v>
      </c>
      <c r="R152" s="443">
        <f t="shared" si="41"/>
        <v>6416.5</v>
      </c>
      <c r="S152" s="443">
        <f t="shared" si="41"/>
        <v>0</v>
      </c>
      <c r="T152" s="443">
        <f t="shared" si="41"/>
        <v>0</v>
      </c>
      <c r="U152" s="443">
        <f t="shared" si="41"/>
        <v>0</v>
      </c>
      <c r="V152" s="443">
        <f t="shared" si="41"/>
        <v>0</v>
      </c>
      <c r="W152" s="443">
        <f t="shared" si="41"/>
        <v>0</v>
      </c>
      <c r="X152" s="443">
        <f t="shared" si="41"/>
        <v>0</v>
      </c>
      <c r="Y152" s="443">
        <f t="shared" si="41"/>
        <v>0</v>
      </c>
      <c r="Z152" s="443">
        <f t="shared" si="41"/>
        <v>0</v>
      </c>
      <c r="AA152" s="443">
        <f t="shared" si="41"/>
        <v>0</v>
      </c>
      <c r="AB152" s="443">
        <f t="shared" si="41"/>
        <v>0</v>
      </c>
      <c r="AC152" s="382">
        <f t="shared" si="38"/>
        <v>6416.5</v>
      </c>
      <c r="AD152" s="382">
        <f t="shared" si="39"/>
        <v>0</v>
      </c>
      <c r="AE152" s="73"/>
      <c r="AG152" s="47">
        <f t="shared" si="43"/>
        <v>6416.5</v>
      </c>
      <c r="AH152" s="47">
        <f t="shared" si="44"/>
        <v>6416.5</v>
      </c>
      <c r="AI152" s="47">
        <f t="shared" si="45"/>
        <v>6416.5</v>
      </c>
      <c r="AJ152" s="47">
        <f t="shared" si="46"/>
        <v>6416.5</v>
      </c>
      <c r="AK152"/>
      <c r="AL152"/>
      <c r="AM152"/>
      <c r="AN152"/>
      <c r="AO152"/>
      <c r="AP152"/>
      <c r="AQ152"/>
      <c r="AR152"/>
      <c r="AS152"/>
      <c r="AT152"/>
      <c r="AU152"/>
    </row>
    <row r="153" spans="1:47" x14ac:dyDescent="0.25">
      <c r="A153" t="str">
        <f t="shared" si="35"/>
        <v>GRANTS</v>
      </c>
      <c r="B153" s="71">
        <v>44696</v>
      </c>
      <c r="C153" s="206">
        <v>3022072</v>
      </c>
      <c r="D153" t="str">
        <f>VLOOKUP(C153,Schools!A:B,2,0)</f>
        <v>Queenswell Junior School</v>
      </c>
      <c r="E153" t="str">
        <f>VLOOKUP(C153,Schools!$A:$Z,3,0)</f>
        <v>M</v>
      </c>
      <c r="F153" s="207">
        <v>7543.75</v>
      </c>
      <c r="G153" s="70" t="s">
        <v>4667</v>
      </c>
      <c r="H153" s="70" t="s">
        <v>4667</v>
      </c>
      <c r="I153" t="str">
        <f t="shared" si="36"/>
        <v>11331/543965</v>
      </c>
      <c r="J153">
        <f>VLOOKUP(C153,Schools!$A:$Z,9,0)</f>
        <v>400012</v>
      </c>
      <c r="K153" s="70" t="s">
        <v>247</v>
      </c>
      <c r="L153" s="146" t="s">
        <v>240</v>
      </c>
      <c r="M153" s="70" t="s">
        <v>241</v>
      </c>
      <c r="N153" t="str">
        <f>VLOOKUP(C153,Schools!A:D,4,0)</f>
        <v>Primary</v>
      </c>
      <c r="O153" s="70">
        <f t="shared" si="42"/>
        <v>11331</v>
      </c>
      <c r="P153">
        <f t="shared" si="37"/>
        <v>543965</v>
      </c>
      <c r="Q153" s="443">
        <f t="shared" si="40"/>
        <v>0</v>
      </c>
      <c r="R153" s="443">
        <f t="shared" si="41"/>
        <v>7543.75</v>
      </c>
      <c r="S153" s="443">
        <f t="shared" si="41"/>
        <v>0</v>
      </c>
      <c r="T153" s="443">
        <f t="shared" si="41"/>
        <v>0</v>
      </c>
      <c r="U153" s="443">
        <f t="shared" si="41"/>
        <v>0</v>
      </c>
      <c r="V153" s="443">
        <f t="shared" si="41"/>
        <v>0</v>
      </c>
      <c r="W153" s="443">
        <f t="shared" si="41"/>
        <v>0</v>
      </c>
      <c r="X153" s="443">
        <f t="shared" si="41"/>
        <v>0</v>
      </c>
      <c r="Y153" s="443">
        <f t="shared" si="41"/>
        <v>0</v>
      </c>
      <c r="Z153" s="443">
        <f t="shared" si="41"/>
        <v>0</v>
      </c>
      <c r="AA153" s="443">
        <f t="shared" si="41"/>
        <v>0</v>
      </c>
      <c r="AB153" s="443">
        <f t="shared" si="41"/>
        <v>0</v>
      </c>
      <c r="AC153" s="382">
        <f t="shared" si="38"/>
        <v>7543.75</v>
      </c>
      <c r="AD153" s="382">
        <f t="shared" si="39"/>
        <v>0</v>
      </c>
      <c r="AE153" s="73"/>
      <c r="AG153" s="47">
        <f t="shared" si="43"/>
        <v>7543.75</v>
      </c>
      <c r="AH153" s="47">
        <f t="shared" si="44"/>
        <v>7543.75</v>
      </c>
      <c r="AI153" s="47">
        <f t="shared" si="45"/>
        <v>7543.75</v>
      </c>
      <c r="AJ153" s="47">
        <f t="shared" si="46"/>
        <v>7543.75</v>
      </c>
      <c r="AK153"/>
      <c r="AL153"/>
      <c r="AM153"/>
      <c r="AN153"/>
      <c r="AO153"/>
      <c r="AP153"/>
      <c r="AQ153"/>
      <c r="AR153"/>
      <c r="AS153"/>
      <c r="AT153"/>
      <c r="AU153"/>
    </row>
    <row r="154" spans="1:47" x14ac:dyDescent="0.25">
      <c r="A154" t="str">
        <f t="shared" si="35"/>
        <v>GRANTS</v>
      </c>
      <c r="B154" s="71">
        <v>44696</v>
      </c>
      <c r="C154" s="206">
        <v>3022073</v>
      </c>
      <c r="D154" t="str">
        <f>VLOOKUP(C154,Schools!A:B,2,0)</f>
        <v>Danegrove JMI School</v>
      </c>
      <c r="E154" t="str">
        <f>VLOOKUP(C154,Schools!$A:$Z,3,0)</f>
        <v>M</v>
      </c>
      <c r="F154" s="207">
        <v>10946.88</v>
      </c>
      <c r="G154" s="70" t="s">
        <v>4667</v>
      </c>
      <c r="H154" s="70" t="s">
        <v>4667</v>
      </c>
      <c r="I154" t="str">
        <f t="shared" si="36"/>
        <v>11331/543965</v>
      </c>
      <c r="J154">
        <f>VLOOKUP(C154,Schools!$A:$Z,9,0)</f>
        <v>400105</v>
      </c>
      <c r="K154" s="70" t="s">
        <v>247</v>
      </c>
      <c r="L154" s="146" t="s">
        <v>240</v>
      </c>
      <c r="M154" s="70" t="s">
        <v>241</v>
      </c>
      <c r="N154" t="str">
        <f>VLOOKUP(C154,Schools!A:D,4,0)</f>
        <v>Primary</v>
      </c>
      <c r="O154" s="70">
        <f t="shared" si="42"/>
        <v>11331</v>
      </c>
      <c r="P154">
        <f t="shared" si="37"/>
        <v>543965</v>
      </c>
      <c r="Q154" s="443">
        <f t="shared" si="40"/>
        <v>0</v>
      </c>
      <c r="R154" s="443">
        <f t="shared" si="41"/>
        <v>10946.88</v>
      </c>
      <c r="S154" s="443">
        <f t="shared" si="41"/>
        <v>0</v>
      </c>
      <c r="T154" s="443">
        <f t="shared" si="41"/>
        <v>0</v>
      </c>
      <c r="U154" s="443">
        <f t="shared" si="41"/>
        <v>0</v>
      </c>
      <c r="V154" s="443">
        <f t="shared" si="41"/>
        <v>0</v>
      </c>
      <c r="W154" s="443">
        <f t="shared" si="41"/>
        <v>0</v>
      </c>
      <c r="X154" s="443">
        <f t="shared" si="41"/>
        <v>0</v>
      </c>
      <c r="Y154" s="443">
        <f t="shared" si="41"/>
        <v>0</v>
      </c>
      <c r="Z154" s="443">
        <f t="shared" si="41"/>
        <v>0</v>
      </c>
      <c r="AA154" s="443">
        <f t="shared" si="41"/>
        <v>0</v>
      </c>
      <c r="AB154" s="443">
        <f t="shared" si="41"/>
        <v>0</v>
      </c>
      <c r="AC154" s="382">
        <f t="shared" si="38"/>
        <v>10946.88</v>
      </c>
      <c r="AD154" s="382">
        <f t="shared" si="39"/>
        <v>0</v>
      </c>
      <c r="AE154" s="73"/>
      <c r="AG154" s="47">
        <f t="shared" si="43"/>
        <v>10946.88</v>
      </c>
      <c r="AH154" s="47">
        <f t="shared" si="44"/>
        <v>10946.88</v>
      </c>
      <c r="AI154" s="47">
        <f t="shared" si="45"/>
        <v>10946.88</v>
      </c>
      <c r="AJ154" s="47">
        <f t="shared" si="46"/>
        <v>10946.88</v>
      </c>
      <c r="AK154"/>
      <c r="AL154"/>
      <c r="AM154"/>
      <c r="AN154"/>
      <c r="AO154"/>
      <c r="AP154"/>
      <c r="AQ154"/>
      <c r="AR154"/>
      <c r="AS154"/>
      <c r="AT154"/>
      <c r="AU154"/>
    </row>
    <row r="155" spans="1:47" x14ac:dyDescent="0.25">
      <c r="A155" t="str">
        <f t="shared" si="35"/>
        <v>GRANTS</v>
      </c>
      <c r="B155" s="71">
        <v>44696</v>
      </c>
      <c r="C155" s="206">
        <v>3024003</v>
      </c>
      <c r="D155" t="str">
        <f>VLOOKUP(C155,Schools!A:B,2,0)</f>
        <v>Friern Barnet School</v>
      </c>
      <c r="E155" t="str">
        <f>VLOOKUP(C155,Schools!$A:$Z,3,0)</f>
        <v>M</v>
      </c>
      <c r="F155" s="207">
        <v>16588.75</v>
      </c>
      <c r="G155" s="70" t="s">
        <v>4667</v>
      </c>
      <c r="H155" s="70" t="s">
        <v>4667</v>
      </c>
      <c r="I155" t="str">
        <f t="shared" si="36"/>
        <v>11339/543965</v>
      </c>
      <c r="J155">
        <f>VLOOKUP(C155,Schools!$A:$Z,9,0)</f>
        <v>400033</v>
      </c>
      <c r="K155" s="70" t="s">
        <v>247</v>
      </c>
      <c r="L155" s="146" t="s">
        <v>240</v>
      </c>
      <c r="M155" s="70" t="s">
        <v>241</v>
      </c>
      <c r="N155" t="str">
        <f>VLOOKUP(C155,Schools!A:D,4,0)</f>
        <v>Secondary</v>
      </c>
      <c r="O155" s="70">
        <f t="shared" si="42"/>
        <v>11339</v>
      </c>
      <c r="P155">
        <f t="shared" si="37"/>
        <v>543965</v>
      </c>
      <c r="Q155" s="443">
        <f t="shared" si="40"/>
        <v>0</v>
      </c>
      <c r="R155" s="443">
        <f t="shared" si="41"/>
        <v>16588.75</v>
      </c>
      <c r="S155" s="443">
        <f t="shared" si="41"/>
        <v>0</v>
      </c>
      <c r="T155" s="443">
        <f t="shared" si="41"/>
        <v>0</v>
      </c>
      <c r="U155" s="443">
        <f t="shared" si="41"/>
        <v>0</v>
      </c>
      <c r="V155" s="443">
        <f t="shared" si="41"/>
        <v>0</v>
      </c>
      <c r="W155" s="443">
        <f t="shared" si="41"/>
        <v>0</v>
      </c>
      <c r="X155" s="443">
        <f t="shared" si="41"/>
        <v>0</v>
      </c>
      <c r="Y155" s="443">
        <f t="shared" si="41"/>
        <v>0</v>
      </c>
      <c r="Z155" s="443">
        <f t="shared" si="41"/>
        <v>0</v>
      </c>
      <c r="AA155" s="443">
        <f t="shared" si="41"/>
        <v>0</v>
      </c>
      <c r="AB155" s="443">
        <f t="shared" si="41"/>
        <v>0</v>
      </c>
      <c r="AC155" s="382">
        <f t="shared" si="38"/>
        <v>16588.75</v>
      </c>
      <c r="AD155" s="382">
        <f t="shared" si="39"/>
        <v>0</v>
      </c>
      <c r="AE155" s="73"/>
      <c r="AG155" s="47">
        <f t="shared" si="43"/>
        <v>16588.75</v>
      </c>
      <c r="AH155" s="47">
        <f t="shared" si="44"/>
        <v>16588.75</v>
      </c>
      <c r="AI155" s="47">
        <f t="shared" si="45"/>
        <v>16588.75</v>
      </c>
      <c r="AJ155" s="47">
        <f t="shared" si="46"/>
        <v>16588.75</v>
      </c>
      <c r="AK155"/>
      <c r="AL155"/>
      <c r="AM155"/>
      <c r="AN155"/>
      <c r="AO155"/>
      <c r="AP155"/>
      <c r="AQ155"/>
      <c r="AR155"/>
      <c r="AS155"/>
      <c r="AT155"/>
      <c r="AU155"/>
    </row>
    <row r="156" spans="1:47" x14ac:dyDescent="0.25">
      <c r="A156" t="str">
        <f t="shared" si="35"/>
        <v>GRANTS</v>
      </c>
      <c r="B156" s="71">
        <v>44696</v>
      </c>
      <c r="C156" s="206">
        <v>3025201</v>
      </c>
      <c r="D156" t="str">
        <f>VLOOKUP(C156,Schools!A:B,2,0)</f>
        <v>Osidge Primary School</v>
      </c>
      <c r="E156" t="str">
        <f>VLOOKUP(C156,Schools!$A:$Z,3,0)</f>
        <v>M</v>
      </c>
      <c r="F156" s="207">
        <v>8449.3799999999992</v>
      </c>
      <c r="G156" s="70" t="s">
        <v>4667</v>
      </c>
      <c r="H156" s="70" t="s">
        <v>4667</v>
      </c>
      <c r="I156" t="str">
        <f t="shared" si="36"/>
        <v>11331/543965</v>
      </c>
      <c r="J156">
        <f>VLOOKUP(C156,Schools!$A:$Z,9,0)</f>
        <v>400021</v>
      </c>
      <c r="K156" s="70" t="s">
        <v>247</v>
      </c>
      <c r="L156" s="146" t="s">
        <v>240</v>
      </c>
      <c r="M156" s="70" t="s">
        <v>241</v>
      </c>
      <c r="N156" t="str">
        <f>VLOOKUP(C156,Schools!A:D,4,0)</f>
        <v>Primary</v>
      </c>
      <c r="O156" s="70">
        <f t="shared" si="42"/>
        <v>11331</v>
      </c>
      <c r="P156">
        <f t="shared" si="37"/>
        <v>543965</v>
      </c>
      <c r="Q156" s="443">
        <f t="shared" si="40"/>
        <v>0</v>
      </c>
      <c r="R156" s="443">
        <f t="shared" si="41"/>
        <v>8449.3799999999992</v>
      </c>
      <c r="S156" s="443">
        <f t="shared" si="41"/>
        <v>0</v>
      </c>
      <c r="T156" s="443">
        <f t="shared" si="41"/>
        <v>0</v>
      </c>
      <c r="U156" s="443">
        <f t="shared" si="41"/>
        <v>0</v>
      </c>
      <c r="V156" s="443">
        <f t="shared" si="41"/>
        <v>0</v>
      </c>
      <c r="W156" s="443">
        <f t="shared" si="41"/>
        <v>0</v>
      </c>
      <c r="X156" s="443">
        <f t="shared" si="41"/>
        <v>0</v>
      </c>
      <c r="Y156" s="443">
        <f t="shared" si="41"/>
        <v>0</v>
      </c>
      <c r="Z156" s="443">
        <f t="shared" si="41"/>
        <v>0</v>
      </c>
      <c r="AA156" s="443">
        <f t="shared" si="41"/>
        <v>0</v>
      </c>
      <c r="AB156" s="443">
        <f t="shared" si="41"/>
        <v>0</v>
      </c>
      <c r="AC156" s="382">
        <f t="shared" si="38"/>
        <v>8449.3799999999992</v>
      </c>
      <c r="AD156" s="382">
        <f t="shared" si="39"/>
        <v>0</v>
      </c>
      <c r="AE156" s="73"/>
      <c r="AG156" s="47">
        <f t="shared" si="43"/>
        <v>8449.3799999999992</v>
      </c>
      <c r="AH156" s="47">
        <f t="shared" si="44"/>
        <v>8449.3799999999992</v>
      </c>
      <c r="AI156" s="47">
        <f t="shared" si="45"/>
        <v>8449.3799999999992</v>
      </c>
      <c r="AJ156" s="47">
        <f t="shared" si="46"/>
        <v>8449.3799999999992</v>
      </c>
      <c r="AK156"/>
      <c r="AL156"/>
      <c r="AM156"/>
      <c r="AN156"/>
      <c r="AO156"/>
      <c r="AP156"/>
      <c r="AQ156"/>
      <c r="AR156"/>
      <c r="AS156"/>
      <c r="AT156"/>
      <c r="AU156"/>
    </row>
    <row r="157" spans="1:47" x14ac:dyDescent="0.25">
      <c r="A157" t="str">
        <f t="shared" si="35"/>
        <v>GRANTS</v>
      </c>
      <c r="B157" s="71">
        <v>44696</v>
      </c>
      <c r="C157" s="206">
        <v>3027005</v>
      </c>
      <c r="D157" t="str">
        <f>VLOOKUP(C157,Schools!A:B,2,0)</f>
        <v>Northway</v>
      </c>
      <c r="E157" t="str">
        <f>VLOOKUP(C157,Schools!$A:$Z,3,0)</f>
        <v>M</v>
      </c>
      <c r="F157" s="207">
        <v>10176.25</v>
      </c>
      <c r="G157" s="70" t="s">
        <v>4667</v>
      </c>
      <c r="H157" s="70" t="s">
        <v>4667</v>
      </c>
      <c r="I157" t="str">
        <f t="shared" si="36"/>
        <v>11340/543965</v>
      </c>
      <c r="J157">
        <f>VLOOKUP(C157,Schools!$A:$Z,9,0)</f>
        <v>400034</v>
      </c>
      <c r="K157" s="70" t="s">
        <v>247</v>
      </c>
      <c r="L157" s="146" t="s">
        <v>240</v>
      </c>
      <c r="M157" s="70" t="s">
        <v>241</v>
      </c>
      <c r="N157" t="str">
        <f>VLOOKUP(C157,Schools!A:D,4,0)</f>
        <v>Special</v>
      </c>
      <c r="O157" s="70">
        <f t="shared" si="42"/>
        <v>11340</v>
      </c>
      <c r="P157">
        <f t="shared" si="37"/>
        <v>543965</v>
      </c>
      <c r="Q157" s="443">
        <f t="shared" si="40"/>
        <v>0</v>
      </c>
      <c r="R157" s="443">
        <f t="shared" si="41"/>
        <v>10176.25</v>
      </c>
      <c r="S157" s="443">
        <f t="shared" si="41"/>
        <v>0</v>
      </c>
      <c r="T157" s="443">
        <f t="shared" si="41"/>
        <v>0</v>
      </c>
      <c r="U157" s="443">
        <f t="shared" si="41"/>
        <v>0</v>
      </c>
      <c r="V157" s="443">
        <f t="shared" si="41"/>
        <v>0</v>
      </c>
      <c r="W157" s="443">
        <f t="shared" si="41"/>
        <v>0</v>
      </c>
      <c r="X157" s="443">
        <f t="shared" si="41"/>
        <v>0</v>
      </c>
      <c r="Y157" s="443">
        <f t="shared" si="41"/>
        <v>0</v>
      </c>
      <c r="Z157" s="443">
        <f t="shared" si="41"/>
        <v>0</v>
      </c>
      <c r="AA157" s="443">
        <f t="shared" si="41"/>
        <v>0</v>
      </c>
      <c r="AB157" s="443">
        <f t="shared" si="41"/>
        <v>0</v>
      </c>
      <c r="AC157" s="382">
        <f t="shared" si="38"/>
        <v>10176.25</v>
      </c>
      <c r="AD157" s="382">
        <f t="shared" si="39"/>
        <v>0</v>
      </c>
      <c r="AE157" s="73"/>
      <c r="AG157" s="47">
        <f t="shared" si="43"/>
        <v>10176.25</v>
      </c>
      <c r="AH157" s="47">
        <f t="shared" si="44"/>
        <v>10176.25</v>
      </c>
      <c r="AI157" s="47">
        <f t="shared" si="45"/>
        <v>10176.25</v>
      </c>
      <c r="AJ157" s="47">
        <f t="shared" si="46"/>
        <v>10176.25</v>
      </c>
      <c r="AK157"/>
      <c r="AL157"/>
      <c r="AM157"/>
      <c r="AN157"/>
      <c r="AO157"/>
      <c r="AP157"/>
      <c r="AQ157"/>
      <c r="AR157"/>
      <c r="AS157"/>
      <c r="AT157"/>
      <c r="AU157"/>
    </row>
    <row r="158" spans="1:47" x14ac:dyDescent="0.25">
      <c r="A158" t="str">
        <f t="shared" si="35"/>
        <v>GRANTS</v>
      </c>
      <c r="B158" s="71">
        <v>44696</v>
      </c>
      <c r="C158" s="206">
        <v>3027009</v>
      </c>
      <c r="D158" t="str">
        <f>VLOOKUP(C158,Schools!A:B,2,0)</f>
        <v>Oakleigh</v>
      </c>
      <c r="E158" t="str">
        <f>VLOOKUP(C158,Schools!$A:$Z,3,0)</f>
        <v>M</v>
      </c>
      <c r="F158" s="207">
        <v>11219.12</v>
      </c>
      <c r="G158" s="70" t="s">
        <v>4667</v>
      </c>
      <c r="H158" s="70" t="s">
        <v>4667</v>
      </c>
      <c r="I158" t="str">
        <f t="shared" si="36"/>
        <v>11340/543965</v>
      </c>
      <c r="J158">
        <f>VLOOKUP(C158,Schools!$A:$Z,9,0)</f>
        <v>400091</v>
      </c>
      <c r="K158" s="70" t="s">
        <v>247</v>
      </c>
      <c r="L158" s="146" t="s">
        <v>240</v>
      </c>
      <c r="M158" s="70" t="s">
        <v>241</v>
      </c>
      <c r="N158" t="str">
        <f>VLOOKUP(C158,Schools!A:D,4,0)</f>
        <v>Special</v>
      </c>
      <c r="O158" s="70">
        <f t="shared" si="42"/>
        <v>11340</v>
      </c>
      <c r="P158">
        <f t="shared" si="37"/>
        <v>543965</v>
      </c>
      <c r="Q158" s="443">
        <f t="shared" si="40"/>
        <v>0</v>
      </c>
      <c r="R158" s="443">
        <f t="shared" si="41"/>
        <v>11219.12</v>
      </c>
      <c r="S158" s="443">
        <f t="shared" si="41"/>
        <v>0</v>
      </c>
      <c r="T158" s="443">
        <f t="shared" si="41"/>
        <v>0</v>
      </c>
      <c r="U158" s="443">
        <f t="shared" si="41"/>
        <v>0</v>
      </c>
      <c r="V158" s="443">
        <f t="shared" si="41"/>
        <v>0</v>
      </c>
      <c r="W158" s="443">
        <f t="shared" si="41"/>
        <v>0</v>
      </c>
      <c r="X158" s="443">
        <f t="shared" si="41"/>
        <v>0</v>
      </c>
      <c r="Y158" s="443">
        <f t="shared" si="41"/>
        <v>0</v>
      </c>
      <c r="Z158" s="443">
        <f t="shared" si="41"/>
        <v>0</v>
      </c>
      <c r="AA158" s="443">
        <f t="shared" si="41"/>
        <v>0</v>
      </c>
      <c r="AB158" s="443">
        <f t="shared" si="41"/>
        <v>0</v>
      </c>
      <c r="AC158" s="382">
        <f t="shared" si="38"/>
        <v>11219.12</v>
      </c>
      <c r="AD158" s="382">
        <f t="shared" si="39"/>
        <v>0</v>
      </c>
      <c r="AE158" s="73"/>
      <c r="AG158" s="47">
        <f t="shared" si="43"/>
        <v>11219.12</v>
      </c>
      <c r="AH158" s="47">
        <f t="shared" si="44"/>
        <v>11219.12</v>
      </c>
      <c r="AI158" s="47">
        <f t="shared" si="45"/>
        <v>11219.12</v>
      </c>
      <c r="AJ158" s="47">
        <f t="shared" si="46"/>
        <v>11219.12</v>
      </c>
      <c r="AK158"/>
      <c r="AL158"/>
      <c r="AM158"/>
      <c r="AN158"/>
      <c r="AO158"/>
      <c r="AP158"/>
      <c r="AQ158"/>
      <c r="AR158"/>
      <c r="AS158"/>
      <c r="AT158"/>
      <c r="AU158"/>
    </row>
    <row r="159" spans="1:47" x14ac:dyDescent="0.25">
      <c r="A159" t="str">
        <f t="shared" si="35"/>
        <v>GRANTS</v>
      </c>
      <c r="B159" s="71">
        <v>44696</v>
      </c>
      <c r="C159" s="206">
        <v>3027010</v>
      </c>
      <c r="D159" t="str">
        <f>VLOOKUP(C159,Schools!A:B,2,0)</f>
        <v>Mapledown</v>
      </c>
      <c r="E159" t="str">
        <f>VLOOKUP(C159,Schools!$A:$Z,3,0)</f>
        <v>M</v>
      </c>
      <c r="F159" s="207">
        <v>8556.25</v>
      </c>
      <c r="G159" s="70" t="s">
        <v>4667</v>
      </c>
      <c r="H159" s="70" t="s">
        <v>4667</v>
      </c>
      <c r="I159" t="str">
        <f t="shared" si="36"/>
        <v>11340/543965</v>
      </c>
      <c r="J159">
        <f>VLOOKUP(C159,Schools!$A:$Z,9,0)</f>
        <v>400063</v>
      </c>
      <c r="K159" s="70" t="s">
        <v>247</v>
      </c>
      <c r="L159" s="146" t="s">
        <v>240</v>
      </c>
      <c r="M159" s="70" t="s">
        <v>241</v>
      </c>
      <c r="N159" t="str">
        <f>VLOOKUP(C159,Schools!A:D,4,0)</f>
        <v>Special</v>
      </c>
      <c r="O159" s="70">
        <f t="shared" si="42"/>
        <v>11340</v>
      </c>
      <c r="P159">
        <f t="shared" si="37"/>
        <v>543965</v>
      </c>
      <c r="Q159" s="443">
        <f t="shared" si="40"/>
        <v>0</v>
      </c>
      <c r="R159" s="443">
        <f t="shared" si="41"/>
        <v>8556.25</v>
      </c>
      <c r="S159" s="443">
        <f t="shared" si="41"/>
        <v>0</v>
      </c>
      <c r="T159" s="443">
        <f t="shared" si="41"/>
        <v>0</v>
      </c>
      <c r="U159" s="443">
        <f t="shared" si="41"/>
        <v>0</v>
      </c>
      <c r="V159" s="443">
        <f t="shared" si="41"/>
        <v>0</v>
      </c>
      <c r="W159" s="443">
        <f t="shared" si="41"/>
        <v>0</v>
      </c>
      <c r="X159" s="443">
        <f t="shared" si="41"/>
        <v>0</v>
      </c>
      <c r="Y159" s="443">
        <f t="shared" si="41"/>
        <v>0</v>
      </c>
      <c r="Z159" s="443">
        <f t="shared" si="41"/>
        <v>0</v>
      </c>
      <c r="AA159" s="443">
        <f t="shared" si="41"/>
        <v>0</v>
      </c>
      <c r="AB159" s="443">
        <f t="shared" si="41"/>
        <v>0</v>
      </c>
      <c r="AC159" s="382">
        <f t="shared" si="38"/>
        <v>8556.25</v>
      </c>
      <c r="AD159" s="382">
        <f t="shared" si="39"/>
        <v>0</v>
      </c>
      <c r="AE159" s="73"/>
      <c r="AG159" s="47">
        <f t="shared" si="43"/>
        <v>8556.25</v>
      </c>
      <c r="AH159" s="47">
        <f t="shared" si="44"/>
        <v>8556.25</v>
      </c>
      <c r="AI159" s="47">
        <f t="shared" si="45"/>
        <v>8556.25</v>
      </c>
      <c r="AJ159" s="47">
        <f t="shared" si="46"/>
        <v>8556.25</v>
      </c>
      <c r="AK159"/>
      <c r="AL159"/>
      <c r="AM159"/>
      <c r="AN159"/>
      <c r="AO159"/>
      <c r="AP159"/>
      <c r="AQ159"/>
      <c r="AR159"/>
      <c r="AS159"/>
      <c r="AT159"/>
      <c r="AU159"/>
    </row>
    <row r="160" spans="1:47" x14ac:dyDescent="0.25">
      <c r="A160" t="str">
        <f t="shared" si="35"/>
        <v>GRANTS</v>
      </c>
      <c r="B160" s="71">
        <v>44696</v>
      </c>
      <c r="C160" s="206">
        <v>3022076</v>
      </c>
      <c r="D160" t="str">
        <f>VLOOKUP(C160,Schools!A:B,2,0)</f>
        <v>Wessex  Gardens Primary School</v>
      </c>
      <c r="E160" t="str">
        <f>VLOOKUP(C160,Schools!$A:$Z,3,0)</f>
        <v>M</v>
      </c>
      <c r="F160" s="207">
        <v>8221</v>
      </c>
      <c r="G160" s="70" t="s">
        <v>4667</v>
      </c>
      <c r="H160" s="70" t="s">
        <v>4667</v>
      </c>
      <c r="I160" t="str">
        <f t="shared" si="36"/>
        <v>11331/543965</v>
      </c>
      <c r="J160">
        <f>VLOOKUP(C160,Schools!$A:$Z,9,0)</f>
        <v>400111</v>
      </c>
      <c r="K160" s="70" t="s">
        <v>247</v>
      </c>
      <c r="L160" s="146" t="s">
        <v>240</v>
      </c>
      <c r="M160" s="70" t="s">
        <v>241</v>
      </c>
      <c r="N160" t="str">
        <f>VLOOKUP(C160,Schools!A:D,4,0)</f>
        <v>Primary</v>
      </c>
      <c r="O160" s="70">
        <f t="shared" si="42"/>
        <v>11331</v>
      </c>
      <c r="P160">
        <f t="shared" si="37"/>
        <v>543965</v>
      </c>
      <c r="Q160" s="443">
        <f t="shared" si="40"/>
        <v>0</v>
      </c>
      <c r="R160" s="443">
        <f t="shared" si="41"/>
        <v>8221</v>
      </c>
      <c r="S160" s="443">
        <f t="shared" si="41"/>
        <v>0</v>
      </c>
      <c r="T160" s="443">
        <f t="shared" si="41"/>
        <v>0</v>
      </c>
      <c r="U160" s="443">
        <f t="shared" si="41"/>
        <v>0</v>
      </c>
      <c r="V160" s="443">
        <f t="shared" si="41"/>
        <v>0</v>
      </c>
      <c r="W160" s="443">
        <f t="shared" si="41"/>
        <v>0</v>
      </c>
      <c r="X160" s="443">
        <f t="shared" si="41"/>
        <v>0</v>
      </c>
      <c r="Y160" s="443">
        <f t="shared" si="41"/>
        <v>0</v>
      </c>
      <c r="Z160" s="443">
        <f t="shared" si="41"/>
        <v>0</v>
      </c>
      <c r="AA160" s="443">
        <f t="shared" si="41"/>
        <v>0</v>
      </c>
      <c r="AB160" s="443">
        <f t="shared" si="41"/>
        <v>0</v>
      </c>
      <c r="AC160" s="382">
        <f t="shared" si="38"/>
        <v>8221</v>
      </c>
      <c r="AD160" s="382">
        <f t="shared" si="39"/>
        <v>0</v>
      </c>
      <c r="AE160" s="73"/>
      <c r="AG160" s="47">
        <f t="shared" si="43"/>
        <v>8221</v>
      </c>
      <c r="AH160" s="47">
        <f t="shared" si="44"/>
        <v>8221</v>
      </c>
      <c r="AI160" s="47">
        <f t="shared" si="45"/>
        <v>8221</v>
      </c>
      <c r="AJ160" s="47">
        <f t="shared" si="46"/>
        <v>8221</v>
      </c>
      <c r="AK160"/>
      <c r="AL160"/>
      <c r="AM160"/>
      <c r="AN160"/>
      <c r="AO160"/>
      <c r="AP160"/>
      <c r="AQ160"/>
      <c r="AR160"/>
      <c r="AS160"/>
      <c r="AT160"/>
      <c r="AU160"/>
    </row>
    <row r="161" spans="1:47" x14ac:dyDescent="0.25">
      <c r="A161" t="str">
        <f t="shared" si="35"/>
        <v>GRANTS</v>
      </c>
      <c r="B161" s="71">
        <v>44696</v>
      </c>
      <c r="C161" s="206">
        <v>3022077</v>
      </c>
      <c r="D161" t="str">
        <f>VLOOKUP(C161,Schools!A:B,2,0)</f>
        <v>Orion Primary School</v>
      </c>
      <c r="E161" t="str">
        <f>VLOOKUP(C161,Schools!$A:$Z,3,0)</f>
        <v>M</v>
      </c>
      <c r="F161" s="207">
        <v>14626.75</v>
      </c>
      <c r="G161" s="70" t="s">
        <v>4667</v>
      </c>
      <c r="H161" s="70" t="s">
        <v>4667</v>
      </c>
      <c r="I161" t="str">
        <f t="shared" si="36"/>
        <v>11331/543965</v>
      </c>
      <c r="J161">
        <f>VLOOKUP(C161,Schools!$A:$Z,9,0)</f>
        <v>400113</v>
      </c>
      <c r="K161" s="70" t="s">
        <v>247</v>
      </c>
      <c r="L161" s="146" t="s">
        <v>240</v>
      </c>
      <c r="M161" s="70" t="s">
        <v>241</v>
      </c>
      <c r="N161" t="str">
        <f>VLOOKUP(C161,Schools!A:D,4,0)</f>
        <v>Primary</v>
      </c>
      <c r="O161" s="70">
        <f t="shared" si="42"/>
        <v>11331</v>
      </c>
      <c r="P161">
        <f t="shared" si="37"/>
        <v>543965</v>
      </c>
      <c r="Q161" s="443">
        <f t="shared" si="40"/>
        <v>0</v>
      </c>
      <c r="R161" s="443">
        <f t="shared" si="41"/>
        <v>14626.75</v>
      </c>
      <c r="S161" s="443">
        <f t="shared" si="41"/>
        <v>0</v>
      </c>
      <c r="T161" s="443">
        <f t="shared" si="41"/>
        <v>0</v>
      </c>
      <c r="U161" s="443">
        <f t="shared" si="41"/>
        <v>0</v>
      </c>
      <c r="V161" s="443">
        <f t="shared" si="41"/>
        <v>0</v>
      </c>
      <c r="W161" s="443">
        <f t="shared" si="41"/>
        <v>0</v>
      </c>
      <c r="X161" s="443">
        <f t="shared" si="41"/>
        <v>0</v>
      </c>
      <c r="Y161" s="443">
        <f t="shared" si="41"/>
        <v>0</v>
      </c>
      <c r="Z161" s="443">
        <f t="shared" si="41"/>
        <v>0</v>
      </c>
      <c r="AA161" s="443">
        <f t="shared" si="41"/>
        <v>0</v>
      </c>
      <c r="AB161" s="443">
        <f t="shared" si="41"/>
        <v>0</v>
      </c>
      <c r="AC161" s="382">
        <f t="shared" si="38"/>
        <v>14626.75</v>
      </c>
      <c r="AD161" s="382">
        <f t="shared" si="39"/>
        <v>0</v>
      </c>
      <c r="AE161" s="73"/>
      <c r="AG161" s="47">
        <f t="shared" si="43"/>
        <v>14626.75</v>
      </c>
      <c r="AH161" s="47">
        <f t="shared" si="44"/>
        <v>14626.75</v>
      </c>
      <c r="AI161" s="47">
        <f t="shared" si="45"/>
        <v>14626.75</v>
      </c>
      <c r="AJ161" s="47">
        <f t="shared" si="46"/>
        <v>14626.75</v>
      </c>
      <c r="AK161"/>
      <c r="AL161"/>
      <c r="AM161"/>
      <c r="AN161"/>
      <c r="AO161"/>
      <c r="AP161"/>
      <c r="AQ161"/>
      <c r="AR161"/>
      <c r="AS161"/>
      <c r="AT161"/>
      <c r="AU161"/>
    </row>
    <row r="162" spans="1:47" x14ac:dyDescent="0.25">
      <c r="A162" t="str">
        <f t="shared" si="35"/>
        <v>GRANTS</v>
      </c>
      <c r="B162" s="71">
        <v>44696</v>
      </c>
      <c r="C162" s="206">
        <v>3021102</v>
      </c>
      <c r="D162" t="str">
        <f>VLOOKUP(C162,Schools!A:B,2,0)</f>
        <v>Northgate</v>
      </c>
      <c r="E162" t="str">
        <f>VLOOKUP(C162,Schools!$A:$Z,3,0)</f>
        <v>M</v>
      </c>
      <c r="F162" s="207">
        <v>4911.25</v>
      </c>
      <c r="G162" s="70" t="s">
        <v>4667</v>
      </c>
      <c r="H162" s="70" t="s">
        <v>4667</v>
      </c>
      <c r="I162" t="str">
        <f t="shared" si="36"/>
        <v>11340/543965</v>
      </c>
      <c r="J162">
        <f>VLOOKUP(C162,Schools!$A:$Z,9,0)</f>
        <v>400157</v>
      </c>
      <c r="K162" s="70" t="s">
        <v>247</v>
      </c>
      <c r="L162" s="146" t="s">
        <v>240</v>
      </c>
      <c r="M162" s="70" t="s">
        <v>241</v>
      </c>
      <c r="N162" t="str">
        <f>VLOOKUP(C162,Schools!A:D,4,0)</f>
        <v>PRU</v>
      </c>
      <c r="O162" s="70">
        <f t="shared" si="42"/>
        <v>11340</v>
      </c>
      <c r="P162">
        <f t="shared" si="37"/>
        <v>543965</v>
      </c>
      <c r="Q162" s="443">
        <f t="shared" si="40"/>
        <v>0</v>
      </c>
      <c r="R162" s="443">
        <f t="shared" si="41"/>
        <v>4911.25</v>
      </c>
      <c r="S162" s="443">
        <f t="shared" si="41"/>
        <v>0</v>
      </c>
      <c r="T162" s="443">
        <f t="shared" si="41"/>
        <v>0</v>
      </c>
      <c r="U162" s="443">
        <f t="shared" si="41"/>
        <v>0</v>
      </c>
      <c r="V162" s="443">
        <f t="shared" si="41"/>
        <v>0</v>
      </c>
      <c r="W162" s="443">
        <f t="shared" si="41"/>
        <v>0</v>
      </c>
      <c r="X162" s="443">
        <f t="shared" si="41"/>
        <v>0</v>
      </c>
      <c r="Y162" s="443">
        <f t="shared" si="41"/>
        <v>0</v>
      </c>
      <c r="Z162" s="443">
        <f t="shared" si="41"/>
        <v>0</v>
      </c>
      <c r="AA162" s="443">
        <f t="shared" si="41"/>
        <v>0</v>
      </c>
      <c r="AB162" s="443">
        <f t="shared" si="41"/>
        <v>0</v>
      </c>
      <c r="AC162" s="382">
        <f t="shared" si="38"/>
        <v>4911.25</v>
      </c>
      <c r="AD162" s="382">
        <f t="shared" si="39"/>
        <v>0</v>
      </c>
      <c r="AE162" s="73"/>
      <c r="AG162" s="47">
        <f t="shared" si="43"/>
        <v>4911.25</v>
      </c>
      <c r="AH162" s="47">
        <f t="shared" si="44"/>
        <v>4911.25</v>
      </c>
      <c r="AI162" s="47">
        <f t="shared" si="45"/>
        <v>4911.25</v>
      </c>
      <c r="AJ162" s="47">
        <f t="shared" si="46"/>
        <v>4911.25</v>
      </c>
      <c r="AK162"/>
      <c r="AL162"/>
      <c r="AM162"/>
      <c r="AN162"/>
      <c r="AO162"/>
      <c r="AP162"/>
      <c r="AQ162"/>
      <c r="AR162"/>
      <c r="AS162"/>
      <c r="AT162"/>
      <c r="AU162"/>
    </row>
    <row r="163" spans="1:47" x14ac:dyDescent="0.25">
      <c r="A163" t="str">
        <f t="shared" si="35"/>
        <v>GRANTS</v>
      </c>
      <c r="B163" s="71">
        <v>44696</v>
      </c>
      <c r="C163" s="206">
        <v>3023518</v>
      </c>
      <c r="D163" t="str">
        <f>VLOOKUP(C163,Schools!A:B,2,0)</f>
        <v>Woodcroft Primary School</v>
      </c>
      <c r="E163" t="str">
        <f>VLOOKUP(C163,Schools!$A:$Z,3,0)</f>
        <v>M</v>
      </c>
      <c r="F163" s="207">
        <v>8549.5</v>
      </c>
      <c r="G163" s="70" t="s">
        <v>4667</v>
      </c>
      <c r="H163" s="70" t="s">
        <v>4667</v>
      </c>
      <c r="I163" t="str">
        <f t="shared" si="36"/>
        <v>11331/543965</v>
      </c>
      <c r="J163">
        <f>VLOOKUP(C163,Schools!$A:$Z,9,0)</f>
        <v>400117</v>
      </c>
      <c r="K163" s="70" t="s">
        <v>247</v>
      </c>
      <c r="L163" s="146" t="s">
        <v>240</v>
      </c>
      <c r="M163" s="70" t="s">
        <v>241</v>
      </c>
      <c r="N163" t="str">
        <f>VLOOKUP(C163,Schools!A:D,4,0)</f>
        <v>Primary</v>
      </c>
      <c r="O163" s="70">
        <f t="shared" si="42"/>
        <v>11331</v>
      </c>
      <c r="P163">
        <f t="shared" si="37"/>
        <v>543965</v>
      </c>
      <c r="Q163" s="443">
        <f t="shared" si="40"/>
        <v>0</v>
      </c>
      <c r="R163" s="443">
        <f t="shared" si="41"/>
        <v>8549.5</v>
      </c>
      <c r="S163" s="443">
        <f t="shared" si="41"/>
        <v>0</v>
      </c>
      <c r="T163" s="443">
        <f t="shared" si="41"/>
        <v>0</v>
      </c>
      <c r="U163" s="443">
        <f t="shared" si="41"/>
        <v>0</v>
      </c>
      <c r="V163" s="443">
        <f t="shared" si="41"/>
        <v>0</v>
      </c>
      <c r="W163" s="443">
        <f t="shared" si="41"/>
        <v>0</v>
      </c>
      <c r="X163" s="443">
        <f t="shared" si="41"/>
        <v>0</v>
      </c>
      <c r="Y163" s="443">
        <f t="shared" si="41"/>
        <v>0</v>
      </c>
      <c r="Z163" s="443">
        <f t="shared" si="41"/>
        <v>0</v>
      </c>
      <c r="AA163" s="443">
        <f t="shared" si="41"/>
        <v>0</v>
      </c>
      <c r="AB163" s="443">
        <f t="shared" si="41"/>
        <v>0</v>
      </c>
      <c r="AC163" s="382">
        <f t="shared" si="38"/>
        <v>8549.5</v>
      </c>
      <c r="AD163" s="382">
        <f t="shared" si="39"/>
        <v>0</v>
      </c>
      <c r="AE163" s="73"/>
      <c r="AG163" s="47">
        <f t="shared" si="43"/>
        <v>8549.5</v>
      </c>
      <c r="AH163" s="47">
        <f t="shared" si="44"/>
        <v>8549.5</v>
      </c>
      <c r="AI163" s="47">
        <f t="shared" si="45"/>
        <v>8549.5</v>
      </c>
      <c r="AJ163" s="47">
        <f t="shared" si="46"/>
        <v>8549.5</v>
      </c>
      <c r="AK163"/>
      <c r="AL163"/>
      <c r="AM163"/>
      <c r="AN163"/>
      <c r="AO163"/>
      <c r="AP163"/>
      <c r="AQ163"/>
      <c r="AR163"/>
      <c r="AS163"/>
      <c r="AT163"/>
      <c r="AU163"/>
    </row>
    <row r="164" spans="1:47" x14ac:dyDescent="0.25">
      <c r="A164" t="str">
        <f t="shared" si="35"/>
        <v>GRANTS</v>
      </c>
      <c r="B164" s="71">
        <v>44696</v>
      </c>
      <c r="C164" s="206">
        <v>3023523</v>
      </c>
      <c r="D164" t="str">
        <f>VLOOKUP(C164,Schools!A:B,2,0)</f>
        <v>Martin Primary School</v>
      </c>
      <c r="E164" t="str">
        <f>VLOOKUP(C164,Schools!$A:$Z,3,0)</f>
        <v>M</v>
      </c>
      <c r="F164" s="207">
        <v>11572.38</v>
      </c>
      <c r="G164" s="70" t="s">
        <v>4667</v>
      </c>
      <c r="H164" s="70" t="s">
        <v>4667</v>
      </c>
      <c r="I164" t="str">
        <f t="shared" si="36"/>
        <v>11331/543965</v>
      </c>
      <c r="J164">
        <f>VLOOKUP(C164,Schools!$A:$Z,9,0)</f>
        <v>400130</v>
      </c>
      <c r="K164" s="70" t="s">
        <v>247</v>
      </c>
      <c r="L164" s="146" t="s">
        <v>240</v>
      </c>
      <c r="M164" s="70" t="s">
        <v>241</v>
      </c>
      <c r="N164" t="str">
        <f>VLOOKUP(C164,Schools!A:D,4,0)</f>
        <v>Primary</v>
      </c>
      <c r="O164" s="70">
        <f t="shared" si="42"/>
        <v>11331</v>
      </c>
      <c r="P164">
        <f t="shared" si="37"/>
        <v>543965</v>
      </c>
      <c r="Q164" s="443">
        <f t="shared" si="40"/>
        <v>0</v>
      </c>
      <c r="R164" s="443">
        <f t="shared" si="41"/>
        <v>11572.38</v>
      </c>
      <c r="S164" s="443">
        <f t="shared" si="41"/>
        <v>0</v>
      </c>
      <c r="T164" s="443">
        <f t="shared" si="41"/>
        <v>0</v>
      </c>
      <c r="U164" s="443">
        <f t="shared" si="41"/>
        <v>0</v>
      </c>
      <c r="V164" s="443">
        <f t="shared" si="41"/>
        <v>0</v>
      </c>
      <c r="W164" s="443">
        <f t="shared" si="41"/>
        <v>0</v>
      </c>
      <c r="X164" s="443">
        <f t="shared" si="41"/>
        <v>0</v>
      </c>
      <c r="Y164" s="443">
        <f t="shared" si="41"/>
        <v>0</v>
      </c>
      <c r="Z164" s="443">
        <f t="shared" si="41"/>
        <v>0</v>
      </c>
      <c r="AA164" s="443">
        <f t="shared" si="41"/>
        <v>0</v>
      </c>
      <c r="AB164" s="443">
        <f t="shared" si="41"/>
        <v>0</v>
      </c>
      <c r="AC164" s="382">
        <f t="shared" si="38"/>
        <v>11572.38</v>
      </c>
      <c r="AD164" s="382">
        <f t="shared" si="39"/>
        <v>0</v>
      </c>
      <c r="AE164" s="73"/>
      <c r="AG164" s="47">
        <f t="shared" si="43"/>
        <v>11572.38</v>
      </c>
      <c r="AH164" s="47">
        <f t="shared" si="44"/>
        <v>11572.38</v>
      </c>
      <c r="AI164" s="47">
        <f t="shared" si="45"/>
        <v>11572.38</v>
      </c>
      <c r="AJ164" s="47">
        <f t="shared" si="46"/>
        <v>11572.38</v>
      </c>
      <c r="AK164"/>
      <c r="AL164"/>
      <c r="AM164"/>
      <c r="AN164"/>
      <c r="AO164"/>
      <c r="AP164"/>
      <c r="AQ164"/>
      <c r="AR164"/>
      <c r="AS164"/>
      <c r="AT164"/>
      <c r="AU164"/>
    </row>
    <row r="165" spans="1:47" x14ac:dyDescent="0.25">
      <c r="A165" t="str">
        <f t="shared" si="35"/>
        <v>GRANTS</v>
      </c>
      <c r="B165" s="71"/>
      <c r="C165" s="206"/>
      <c r="D165" t="str">
        <f>VLOOKUP(C165,Schools!A:B,2,0)</f>
        <v xml:space="preserve"> Please choose a school</v>
      </c>
      <c r="E165" t="str">
        <f>VLOOKUP(C165,Schools!$A:$Z,3,0)</f>
        <v>None</v>
      </c>
      <c r="F165" s="207"/>
      <c r="G165" s="70"/>
      <c r="H165" s="70"/>
      <c r="I165" t="str">
        <f t="shared" si="36"/>
        <v>0/516500</v>
      </c>
      <c r="J165">
        <f>VLOOKUP(C165,Schools!$A:$Z,9,0)</f>
        <v>0</v>
      </c>
      <c r="K165" s="70"/>
      <c r="L165" s="146"/>
      <c r="M165" s="70"/>
      <c r="N165">
        <f>VLOOKUP(C165,Schools!A:D,4,0)</f>
        <v>0</v>
      </c>
      <c r="O165" s="70">
        <f t="shared" si="42"/>
        <v>0</v>
      </c>
      <c r="P165">
        <f t="shared" si="37"/>
        <v>516500</v>
      </c>
      <c r="Q165" s="378"/>
      <c r="R165" s="378"/>
      <c r="S165" s="336"/>
      <c r="T165" s="336"/>
      <c r="U165" s="378"/>
      <c r="V165" s="378"/>
      <c r="W165" s="378"/>
      <c r="X165" s="378"/>
      <c r="Y165" s="378"/>
      <c r="Z165" s="378"/>
      <c r="AA165" s="378"/>
      <c r="AB165" s="378"/>
      <c r="AC165" s="47">
        <f t="shared" si="38"/>
        <v>0</v>
      </c>
      <c r="AD165" s="47">
        <f t="shared" si="39"/>
        <v>0</v>
      </c>
      <c r="AE165" s="73"/>
      <c r="AG165" s="47">
        <f t="shared" si="43"/>
        <v>0</v>
      </c>
      <c r="AH165" s="47">
        <f t="shared" si="44"/>
        <v>0</v>
      </c>
      <c r="AI165" s="47">
        <f t="shared" si="45"/>
        <v>0</v>
      </c>
      <c r="AJ165" s="47">
        <f t="shared" si="46"/>
        <v>0</v>
      </c>
      <c r="AK165"/>
      <c r="AL165"/>
      <c r="AM165"/>
      <c r="AN165"/>
      <c r="AO165"/>
      <c r="AP165"/>
      <c r="AQ165"/>
      <c r="AR165"/>
      <c r="AS165"/>
      <c r="AT165"/>
      <c r="AU165"/>
    </row>
    <row r="166" spans="1:47" x14ac:dyDescent="0.25">
      <c r="A166" t="str">
        <f t="shared" si="35"/>
        <v>GRANTS</v>
      </c>
      <c r="B166" s="71"/>
      <c r="C166" s="206"/>
      <c r="D166" t="str">
        <f>VLOOKUP(C166,Schools!A:B,2,0)</f>
        <v xml:space="preserve"> Please choose a school</v>
      </c>
      <c r="E166" t="str">
        <f>VLOOKUP(C166,Schools!$A:$Z,3,0)</f>
        <v>None</v>
      </c>
      <c r="F166" s="207"/>
      <c r="G166" s="70"/>
      <c r="H166" s="70"/>
      <c r="I166" t="str">
        <f t="shared" si="36"/>
        <v>0/516500</v>
      </c>
      <c r="J166">
        <f>VLOOKUP(C166,Schools!$A:$Z,9,0)</f>
        <v>0</v>
      </c>
      <c r="K166" s="70"/>
      <c r="L166" s="146"/>
      <c r="M166" s="70"/>
      <c r="N166">
        <f>VLOOKUP(C166,Schools!A:D,4,0)</f>
        <v>0</v>
      </c>
      <c r="O166" s="70">
        <f t="shared" si="42"/>
        <v>0</v>
      </c>
      <c r="P166">
        <f t="shared" si="37"/>
        <v>516500</v>
      </c>
      <c r="Q166" s="378"/>
      <c r="R166" s="378"/>
      <c r="S166" s="336"/>
      <c r="T166" s="336"/>
      <c r="U166" s="378"/>
      <c r="V166" s="378"/>
      <c r="W166" s="378"/>
      <c r="X166" s="378"/>
      <c r="Y166" s="378"/>
      <c r="Z166" s="378"/>
      <c r="AA166" s="378"/>
      <c r="AB166" s="378"/>
      <c r="AC166" s="47">
        <f t="shared" si="38"/>
        <v>0</v>
      </c>
      <c r="AD166" s="47">
        <f t="shared" si="39"/>
        <v>0</v>
      </c>
      <c r="AE166" s="73"/>
      <c r="AG166" s="47">
        <f t="shared" si="43"/>
        <v>0</v>
      </c>
      <c r="AH166" s="47">
        <f t="shared" si="44"/>
        <v>0</v>
      </c>
      <c r="AI166" s="47">
        <f t="shared" si="45"/>
        <v>0</v>
      </c>
      <c r="AJ166" s="47">
        <f t="shared" si="46"/>
        <v>0</v>
      </c>
      <c r="AK166"/>
      <c r="AL166"/>
      <c r="AM166"/>
      <c r="AN166"/>
      <c r="AO166"/>
      <c r="AP166"/>
      <c r="AQ166"/>
      <c r="AR166"/>
      <c r="AS166"/>
      <c r="AT166"/>
      <c r="AU166"/>
    </row>
    <row r="167" spans="1:47" x14ac:dyDescent="0.25">
      <c r="A167" t="str">
        <f t="shared" si="35"/>
        <v>GRANTS</v>
      </c>
      <c r="B167" s="71"/>
      <c r="C167" s="206"/>
      <c r="D167" t="str">
        <f>VLOOKUP(C167,Schools!A:B,2,0)</f>
        <v xml:space="preserve"> Please choose a school</v>
      </c>
      <c r="E167" t="str">
        <f>VLOOKUP(C167,Schools!$A:$Z,3,0)</f>
        <v>None</v>
      </c>
      <c r="F167" s="207"/>
      <c r="G167" s="70"/>
      <c r="H167" s="70"/>
      <c r="I167" t="str">
        <f t="shared" si="36"/>
        <v>0/516500</v>
      </c>
      <c r="J167">
        <f>VLOOKUP(C167,Schools!$A:$Z,9,0)</f>
        <v>0</v>
      </c>
      <c r="K167" s="70"/>
      <c r="L167" s="146"/>
      <c r="M167" s="70"/>
      <c r="N167">
        <f>VLOOKUP(C167,Schools!A:D,4,0)</f>
        <v>0</v>
      </c>
      <c r="O167" s="70">
        <f t="shared" si="42"/>
        <v>0</v>
      </c>
      <c r="P167">
        <f t="shared" si="37"/>
        <v>516500</v>
      </c>
      <c r="Q167" s="378"/>
      <c r="R167" s="378"/>
      <c r="S167" s="336"/>
      <c r="T167" s="336"/>
      <c r="U167" s="378"/>
      <c r="V167" s="378"/>
      <c r="W167" s="378"/>
      <c r="X167" s="378"/>
      <c r="Y167" s="378"/>
      <c r="Z167" s="378"/>
      <c r="AA167" s="378"/>
      <c r="AB167" s="378"/>
      <c r="AC167" s="47">
        <f t="shared" si="38"/>
        <v>0</v>
      </c>
      <c r="AD167" s="47">
        <f t="shared" si="39"/>
        <v>0</v>
      </c>
      <c r="AE167" s="73"/>
      <c r="AG167" s="47">
        <f t="shared" si="43"/>
        <v>0</v>
      </c>
      <c r="AH167" s="47">
        <f t="shared" si="44"/>
        <v>0</v>
      </c>
      <c r="AI167" s="47">
        <f t="shared" si="45"/>
        <v>0</v>
      </c>
      <c r="AJ167" s="47">
        <f t="shared" si="46"/>
        <v>0</v>
      </c>
      <c r="AK167"/>
      <c r="AL167"/>
      <c r="AM167"/>
      <c r="AN167"/>
      <c r="AO167"/>
      <c r="AP167"/>
      <c r="AQ167"/>
      <c r="AR167"/>
      <c r="AS167"/>
      <c r="AT167"/>
      <c r="AU167"/>
    </row>
    <row r="168" spans="1:47" x14ac:dyDescent="0.25">
      <c r="A168" t="str">
        <f t="shared" si="35"/>
        <v>GRANTS</v>
      </c>
      <c r="B168" s="71"/>
      <c r="C168" s="206"/>
      <c r="D168" t="str">
        <f>VLOOKUP(C168,Schools!A:B,2,0)</f>
        <v xml:space="preserve"> Please choose a school</v>
      </c>
      <c r="E168" t="str">
        <f>VLOOKUP(C168,Schools!$A:$Z,3,0)</f>
        <v>None</v>
      </c>
      <c r="F168" s="207"/>
      <c r="G168" s="70"/>
      <c r="H168" s="70"/>
      <c r="I168" t="str">
        <f t="shared" si="36"/>
        <v>0/516500</v>
      </c>
      <c r="J168">
        <f>VLOOKUP(C168,Schools!$A:$Z,9,0)</f>
        <v>0</v>
      </c>
      <c r="K168" s="70"/>
      <c r="L168" s="146"/>
      <c r="M168" s="70"/>
      <c r="N168">
        <f>VLOOKUP(C168,Schools!A:D,4,0)</f>
        <v>0</v>
      </c>
      <c r="O168" s="70">
        <f t="shared" si="42"/>
        <v>0</v>
      </c>
      <c r="P168">
        <f t="shared" si="37"/>
        <v>516500</v>
      </c>
      <c r="Q168" s="378"/>
      <c r="R168" s="378"/>
      <c r="S168" s="336"/>
      <c r="T168" s="336"/>
      <c r="U168" s="378"/>
      <c r="V168" s="378"/>
      <c r="W168" s="378"/>
      <c r="X168" s="378"/>
      <c r="Y168" s="378"/>
      <c r="Z168" s="378"/>
      <c r="AA168" s="378"/>
      <c r="AB168" s="378"/>
      <c r="AC168" s="47">
        <f t="shared" si="38"/>
        <v>0</v>
      </c>
      <c r="AD168" s="47">
        <f t="shared" si="39"/>
        <v>0</v>
      </c>
      <c r="AE168" s="73"/>
      <c r="AG168" s="47">
        <f t="shared" si="43"/>
        <v>0</v>
      </c>
      <c r="AH168" s="47">
        <f t="shared" si="44"/>
        <v>0</v>
      </c>
      <c r="AI168" s="47">
        <f t="shared" si="45"/>
        <v>0</v>
      </c>
      <c r="AJ168" s="47">
        <f t="shared" si="46"/>
        <v>0</v>
      </c>
      <c r="AK168"/>
      <c r="AL168"/>
      <c r="AM168"/>
      <c r="AN168"/>
      <c r="AO168"/>
      <c r="AP168"/>
      <c r="AQ168"/>
      <c r="AR168"/>
      <c r="AS168"/>
      <c r="AT168"/>
      <c r="AU168"/>
    </row>
    <row r="169" spans="1:47" x14ac:dyDescent="0.25">
      <c r="A169" t="str">
        <f t="shared" si="35"/>
        <v>GRANTS</v>
      </c>
      <c r="B169" s="71"/>
      <c r="C169" s="206"/>
      <c r="D169" t="str">
        <f>VLOOKUP(C169,Schools!A:B,2,0)</f>
        <v xml:space="preserve"> Please choose a school</v>
      </c>
      <c r="E169" t="str">
        <f>VLOOKUP(C169,Schools!$A:$Z,3,0)</f>
        <v>None</v>
      </c>
      <c r="F169" s="207"/>
      <c r="G169" s="70"/>
      <c r="H169" s="70"/>
      <c r="I169" t="str">
        <f t="shared" si="36"/>
        <v>0/516500</v>
      </c>
      <c r="J169">
        <f>VLOOKUP(C169,Schools!$A:$Z,9,0)</f>
        <v>0</v>
      </c>
      <c r="K169" s="70"/>
      <c r="L169" s="146"/>
      <c r="M169" s="70"/>
      <c r="N169">
        <f>VLOOKUP(C169,Schools!A:D,4,0)</f>
        <v>0</v>
      </c>
      <c r="O169" s="70">
        <f t="shared" si="42"/>
        <v>0</v>
      </c>
      <c r="P169">
        <f t="shared" si="37"/>
        <v>516500</v>
      </c>
      <c r="Q169" s="378"/>
      <c r="R169" s="378"/>
      <c r="S169" s="336"/>
      <c r="T169" s="336"/>
      <c r="U169" s="378"/>
      <c r="V169" s="378"/>
      <c r="W169" s="378"/>
      <c r="X169" s="378"/>
      <c r="Y169" s="378"/>
      <c r="Z169" s="378"/>
      <c r="AA169" s="378"/>
      <c r="AB169" s="378"/>
      <c r="AC169" s="47">
        <f t="shared" si="38"/>
        <v>0</v>
      </c>
      <c r="AD169" s="47">
        <f t="shared" si="39"/>
        <v>0</v>
      </c>
      <c r="AE169" s="73"/>
      <c r="AG169" s="47">
        <f t="shared" si="43"/>
        <v>0</v>
      </c>
      <c r="AH169" s="47">
        <f t="shared" si="44"/>
        <v>0</v>
      </c>
      <c r="AI169" s="47">
        <f t="shared" si="45"/>
        <v>0</v>
      </c>
      <c r="AJ169" s="47">
        <f t="shared" si="46"/>
        <v>0</v>
      </c>
      <c r="AK169"/>
      <c r="AL169"/>
      <c r="AM169"/>
      <c r="AN169"/>
      <c r="AO169"/>
      <c r="AP169"/>
      <c r="AQ169"/>
      <c r="AR169"/>
      <c r="AS169"/>
      <c r="AT169"/>
      <c r="AU169"/>
    </row>
    <row r="170" spans="1:47" x14ac:dyDescent="0.25">
      <c r="A170" t="str">
        <f t="shared" si="35"/>
        <v>GRANTS</v>
      </c>
      <c r="B170" s="71"/>
      <c r="C170" s="206"/>
      <c r="D170" t="str">
        <f>VLOOKUP(C170,Schools!A:B,2,0)</f>
        <v xml:space="preserve"> Please choose a school</v>
      </c>
      <c r="E170" t="str">
        <f>VLOOKUP(C170,Schools!$A:$Z,3,0)</f>
        <v>None</v>
      </c>
      <c r="F170" s="207"/>
      <c r="G170" s="70"/>
      <c r="H170" s="70"/>
      <c r="I170" t="str">
        <f t="shared" si="36"/>
        <v>0/516500</v>
      </c>
      <c r="J170">
        <f>VLOOKUP(C170,Schools!$A:$Z,9,0)</f>
        <v>0</v>
      </c>
      <c r="K170" s="70"/>
      <c r="L170" s="146"/>
      <c r="M170" s="70"/>
      <c r="N170">
        <f>VLOOKUP(C170,Schools!A:D,4,0)</f>
        <v>0</v>
      </c>
      <c r="O170" s="70">
        <f t="shared" si="42"/>
        <v>0</v>
      </c>
      <c r="P170">
        <f t="shared" si="37"/>
        <v>516500</v>
      </c>
      <c r="Q170" s="378"/>
      <c r="R170" s="378"/>
      <c r="S170" s="336"/>
      <c r="T170" s="336"/>
      <c r="U170" s="378"/>
      <c r="V170" s="378"/>
      <c r="W170" s="378"/>
      <c r="X170" s="378"/>
      <c r="Y170" s="378"/>
      <c r="Z170" s="378"/>
      <c r="AA170" s="378"/>
      <c r="AB170" s="378"/>
      <c r="AC170" s="47">
        <f t="shared" si="38"/>
        <v>0</v>
      </c>
      <c r="AD170" s="47">
        <f t="shared" si="39"/>
        <v>0</v>
      </c>
      <c r="AE170" s="73"/>
      <c r="AG170" s="47">
        <f t="shared" si="43"/>
        <v>0</v>
      </c>
      <c r="AH170" s="47">
        <f t="shared" si="44"/>
        <v>0</v>
      </c>
      <c r="AI170" s="47">
        <f t="shared" si="45"/>
        <v>0</v>
      </c>
      <c r="AJ170" s="47">
        <f t="shared" si="46"/>
        <v>0</v>
      </c>
      <c r="AK170"/>
      <c r="AL170"/>
      <c r="AM170"/>
      <c r="AN170"/>
      <c r="AO170"/>
      <c r="AP170"/>
      <c r="AQ170"/>
      <c r="AR170"/>
      <c r="AS170"/>
      <c r="AT170"/>
      <c r="AU170"/>
    </row>
    <row r="171" spans="1:47" x14ac:dyDescent="0.25">
      <c r="A171" t="str">
        <f t="shared" si="35"/>
        <v>GRANTS</v>
      </c>
      <c r="B171" s="71"/>
      <c r="C171" s="206"/>
      <c r="D171" t="str">
        <f>VLOOKUP(C171,Schools!A:B,2,0)</f>
        <v xml:space="preserve"> Please choose a school</v>
      </c>
      <c r="E171" t="str">
        <f>VLOOKUP(C171,Schools!$A:$Z,3,0)</f>
        <v>None</v>
      </c>
      <c r="F171" s="207"/>
      <c r="G171" s="70"/>
      <c r="H171" s="70"/>
      <c r="I171" t="str">
        <f t="shared" si="36"/>
        <v>0/516500</v>
      </c>
      <c r="J171">
        <f>VLOOKUP(C171,Schools!$A:$Z,9,0)</f>
        <v>0</v>
      </c>
      <c r="K171" s="70"/>
      <c r="L171" s="146"/>
      <c r="M171" s="70"/>
      <c r="N171">
        <f>VLOOKUP(C171,Schools!A:D,4,0)</f>
        <v>0</v>
      </c>
      <c r="O171" s="70">
        <f t="shared" si="42"/>
        <v>0</v>
      </c>
      <c r="P171">
        <f t="shared" si="37"/>
        <v>516500</v>
      </c>
      <c r="Q171" s="378"/>
      <c r="R171" s="378"/>
      <c r="S171" s="336"/>
      <c r="T171" s="336"/>
      <c r="U171" s="378"/>
      <c r="V171" s="378"/>
      <c r="W171" s="378"/>
      <c r="X171" s="378"/>
      <c r="Y171" s="378"/>
      <c r="Z171" s="378"/>
      <c r="AA171" s="378"/>
      <c r="AB171" s="378"/>
      <c r="AC171" s="47">
        <f t="shared" si="38"/>
        <v>0</v>
      </c>
      <c r="AD171" s="47">
        <f t="shared" si="39"/>
        <v>0</v>
      </c>
      <c r="AE171" s="73"/>
      <c r="AG171" s="47">
        <f t="shared" si="43"/>
        <v>0</v>
      </c>
      <c r="AH171" s="47">
        <f t="shared" si="44"/>
        <v>0</v>
      </c>
      <c r="AI171" s="47">
        <f t="shared" si="45"/>
        <v>0</v>
      </c>
      <c r="AJ171" s="47">
        <f t="shared" si="46"/>
        <v>0</v>
      </c>
      <c r="AK171"/>
      <c r="AL171"/>
      <c r="AM171"/>
      <c r="AN171"/>
      <c r="AO171"/>
      <c r="AP171"/>
      <c r="AQ171"/>
      <c r="AR171"/>
      <c r="AS171"/>
      <c r="AT171"/>
      <c r="AU171"/>
    </row>
    <row r="172" spans="1:47" x14ac:dyDescent="0.25">
      <c r="A172" t="str">
        <f t="shared" si="35"/>
        <v>GRANTS</v>
      </c>
      <c r="B172" s="71"/>
      <c r="C172" s="206"/>
      <c r="D172" t="str">
        <f>VLOOKUP(C172,Schools!A:B,2,0)</f>
        <v xml:space="preserve"> Please choose a school</v>
      </c>
      <c r="E172" t="str">
        <f>VLOOKUP(C172,Schools!$A:$Z,3,0)</f>
        <v>None</v>
      </c>
      <c r="F172" s="207"/>
      <c r="G172" s="70"/>
      <c r="H172" s="70"/>
      <c r="I172" t="str">
        <f t="shared" si="36"/>
        <v>0/516500</v>
      </c>
      <c r="J172">
        <f>VLOOKUP(C172,Schools!$A:$Z,9,0)</f>
        <v>0</v>
      </c>
      <c r="K172" s="70"/>
      <c r="L172" s="146"/>
      <c r="M172" s="70"/>
      <c r="N172">
        <f>VLOOKUP(C172,Schools!A:D,4,0)</f>
        <v>0</v>
      </c>
      <c r="O172" s="70">
        <f t="shared" si="42"/>
        <v>0</v>
      </c>
      <c r="P172">
        <f t="shared" si="37"/>
        <v>516500</v>
      </c>
      <c r="Q172" s="378"/>
      <c r="R172" s="378"/>
      <c r="S172" s="336"/>
      <c r="T172" s="336"/>
      <c r="U172" s="378"/>
      <c r="V172" s="378"/>
      <c r="W172" s="378"/>
      <c r="X172" s="378"/>
      <c r="Y172" s="378"/>
      <c r="Z172" s="378"/>
      <c r="AA172" s="378"/>
      <c r="AB172" s="378"/>
      <c r="AC172" s="47">
        <f t="shared" si="38"/>
        <v>0</v>
      </c>
      <c r="AD172" s="47">
        <f t="shared" si="39"/>
        <v>0</v>
      </c>
      <c r="AE172" s="73"/>
      <c r="AG172" s="47">
        <f t="shared" si="43"/>
        <v>0</v>
      </c>
      <c r="AH172" s="47">
        <f t="shared" si="44"/>
        <v>0</v>
      </c>
      <c r="AI172" s="47">
        <f t="shared" si="45"/>
        <v>0</v>
      </c>
      <c r="AJ172" s="47">
        <f t="shared" si="46"/>
        <v>0</v>
      </c>
      <c r="AK172"/>
      <c r="AL172"/>
      <c r="AM172"/>
      <c r="AN172"/>
      <c r="AO172"/>
      <c r="AP172"/>
      <c r="AQ172"/>
      <c r="AR172"/>
      <c r="AS172"/>
      <c r="AT172"/>
      <c r="AU172"/>
    </row>
    <row r="173" spans="1:47" x14ac:dyDescent="0.25">
      <c r="A173" t="str">
        <f t="shared" si="35"/>
        <v>GRANTS</v>
      </c>
      <c r="B173" s="71"/>
      <c r="C173" s="206"/>
      <c r="D173" t="str">
        <f>VLOOKUP(C173,Schools!A:B,2,0)</f>
        <v xml:space="preserve"> Please choose a school</v>
      </c>
      <c r="E173" t="str">
        <f>VLOOKUP(C173,Schools!$A:$Z,3,0)</f>
        <v>None</v>
      </c>
      <c r="F173" s="207"/>
      <c r="G173" s="70"/>
      <c r="H173" s="70"/>
      <c r="I173" t="str">
        <f t="shared" si="36"/>
        <v>0/516500</v>
      </c>
      <c r="J173">
        <f>VLOOKUP(C173,Schools!$A:$Z,9,0)</f>
        <v>0</v>
      </c>
      <c r="K173" s="70"/>
      <c r="L173" s="146"/>
      <c r="M173" s="70"/>
      <c r="N173">
        <f>VLOOKUP(C173,Schools!A:D,4,0)</f>
        <v>0</v>
      </c>
      <c r="O173" s="70">
        <f t="shared" si="42"/>
        <v>0</v>
      </c>
      <c r="P173">
        <f t="shared" si="37"/>
        <v>516500</v>
      </c>
      <c r="Q173" s="378"/>
      <c r="R173" s="378"/>
      <c r="S173" s="336"/>
      <c r="T173" s="336"/>
      <c r="U173" s="378"/>
      <c r="V173" s="378"/>
      <c r="W173" s="378"/>
      <c r="X173" s="378"/>
      <c r="Y173" s="378"/>
      <c r="Z173" s="378"/>
      <c r="AA173" s="378"/>
      <c r="AB173" s="378"/>
      <c r="AC173" s="47">
        <f t="shared" si="38"/>
        <v>0</v>
      </c>
      <c r="AD173" s="47">
        <f t="shared" si="39"/>
        <v>0</v>
      </c>
      <c r="AE173" s="73"/>
      <c r="AG173" s="47">
        <f t="shared" si="43"/>
        <v>0</v>
      </c>
      <c r="AH173" s="47">
        <f t="shared" si="44"/>
        <v>0</v>
      </c>
      <c r="AI173" s="47">
        <f t="shared" si="45"/>
        <v>0</v>
      </c>
      <c r="AJ173" s="47">
        <f t="shared" si="46"/>
        <v>0</v>
      </c>
      <c r="AK173"/>
      <c r="AL173"/>
      <c r="AM173"/>
      <c r="AN173"/>
      <c r="AO173"/>
      <c r="AP173"/>
      <c r="AQ173"/>
      <c r="AR173"/>
      <c r="AS173"/>
      <c r="AT173"/>
      <c r="AU173"/>
    </row>
    <row r="174" spans="1:47" x14ac:dyDescent="0.25">
      <c r="A174" t="str">
        <f t="shared" si="35"/>
        <v>GRANTS</v>
      </c>
      <c r="B174" s="71"/>
      <c r="C174" s="206"/>
      <c r="D174" t="str">
        <f>VLOOKUP(C174,Schools!A:B,2,0)</f>
        <v xml:space="preserve"> Please choose a school</v>
      </c>
      <c r="E174" t="str">
        <f>VLOOKUP(C174,Schools!$A:$Z,3,0)</f>
        <v>None</v>
      </c>
      <c r="F174" s="207"/>
      <c r="G174" s="70"/>
      <c r="H174" s="70"/>
      <c r="I174" t="str">
        <f t="shared" si="36"/>
        <v>0/516500</v>
      </c>
      <c r="J174">
        <f>VLOOKUP(C174,Schools!$A:$Z,9,0)</f>
        <v>0</v>
      </c>
      <c r="K174" s="70"/>
      <c r="L174" s="146"/>
      <c r="M174" s="70"/>
      <c r="N174">
        <f>VLOOKUP(C174,Schools!A:D,4,0)</f>
        <v>0</v>
      </c>
      <c r="O174" s="70">
        <f t="shared" si="42"/>
        <v>0</v>
      </c>
      <c r="P174">
        <f t="shared" si="37"/>
        <v>516500</v>
      </c>
      <c r="Q174" s="378"/>
      <c r="R174" s="378"/>
      <c r="S174" s="336"/>
      <c r="T174" s="336"/>
      <c r="U174" s="378"/>
      <c r="V174" s="378"/>
      <c r="W174" s="378"/>
      <c r="X174" s="378"/>
      <c r="Y174" s="378"/>
      <c r="Z174" s="378"/>
      <c r="AA174" s="378"/>
      <c r="AB174" s="378"/>
      <c r="AC174" s="47">
        <f t="shared" si="38"/>
        <v>0</v>
      </c>
      <c r="AD174" s="47">
        <f t="shared" si="39"/>
        <v>0</v>
      </c>
      <c r="AE174" s="73"/>
      <c r="AG174" s="47">
        <f t="shared" si="43"/>
        <v>0</v>
      </c>
      <c r="AH174" s="47">
        <f t="shared" si="44"/>
        <v>0</v>
      </c>
      <c r="AI174" s="47">
        <f t="shared" si="45"/>
        <v>0</v>
      </c>
      <c r="AJ174" s="47">
        <f t="shared" si="46"/>
        <v>0</v>
      </c>
      <c r="AK174"/>
      <c r="AL174"/>
      <c r="AM174"/>
      <c r="AN174"/>
      <c r="AO174"/>
      <c r="AP174"/>
      <c r="AQ174"/>
      <c r="AR174"/>
      <c r="AS174"/>
      <c r="AT174"/>
      <c r="AU174"/>
    </row>
    <row r="175" spans="1:47" x14ac:dyDescent="0.25">
      <c r="A175" t="str">
        <f t="shared" si="35"/>
        <v>GRANTS</v>
      </c>
      <c r="B175" s="71"/>
      <c r="C175" s="206"/>
      <c r="D175" t="str">
        <f>VLOOKUP(C175,Schools!A:B,2,0)</f>
        <v xml:space="preserve"> Please choose a school</v>
      </c>
      <c r="E175" t="str">
        <f>VLOOKUP(C175,Schools!$A:$Z,3,0)</f>
        <v>None</v>
      </c>
      <c r="F175" s="207"/>
      <c r="G175" s="70"/>
      <c r="H175" s="70"/>
      <c r="I175" t="str">
        <f t="shared" si="36"/>
        <v>0/516500</v>
      </c>
      <c r="J175">
        <f>VLOOKUP(C175,Schools!$A:$Z,9,0)</f>
        <v>0</v>
      </c>
      <c r="K175" s="70"/>
      <c r="L175" s="146"/>
      <c r="M175" s="70"/>
      <c r="N175">
        <f>VLOOKUP(C175,Schools!A:D,4,0)</f>
        <v>0</v>
      </c>
      <c r="O175" s="70">
        <f t="shared" si="42"/>
        <v>0</v>
      </c>
      <c r="P175">
        <f t="shared" si="37"/>
        <v>516500</v>
      </c>
      <c r="Q175" s="378"/>
      <c r="R175" s="378"/>
      <c r="S175" s="336"/>
      <c r="T175" s="336"/>
      <c r="U175" s="378"/>
      <c r="V175" s="378"/>
      <c r="W175" s="378"/>
      <c r="X175" s="378"/>
      <c r="Y175" s="378"/>
      <c r="Z175" s="378"/>
      <c r="AA175" s="378"/>
      <c r="AB175" s="378"/>
      <c r="AC175" s="47">
        <f t="shared" si="38"/>
        <v>0</v>
      </c>
      <c r="AD175" s="47">
        <f t="shared" si="39"/>
        <v>0</v>
      </c>
      <c r="AE175" s="73"/>
      <c r="AG175" s="47">
        <f t="shared" si="43"/>
        <v>0</v>
      </c>
      <c r="AH175" s="47">
        <f t="shared" si="44"/>
        <v>0</v>
      </c>
      <c r="AI175" s="47">
        <f t="shared" si="45"/>
        <v>0</v>
      </c>
      <c r="AJ175" s="47">
        <f t="shared" si="46"/>
        <v>0</v>
      </c>
      <c r="AK175"/>
      <c r="AL175"/>
      <c r="AM175"/>
      <c r="AN175"/>
      <c r="AO175"/>
      <c r="AP175"/>
      <c r="AQ175"/>
      <c r="AR175"/>
      <c r="AS175"/>
      <c r="AT175"/>
      <c r="AU175"/>
    </row>
    <row r="176" spans="1:47" x14ac:dyDescent="0.25">
      <c r="A176" t="str">
        <f t="shared" si="35"/>
        <v>GRANTS</v>
      </c>
      <c r="B176" s="71"/>
      <c r="C176" s="206"/>
      <c r="D176" t="str">
        <f>VLOOKUP(C176,Schools!A:B,2,0)</f>
        <v xml:space="preserve"> Please choose a school</v>
      </c>
      <c r="E176" t="str">
        <f>VLOOKUP(C176,Schools!$A:$Z,3,0)</f>
        <v>None</v>
      </c>
      <c r="F176" s="207"/>
      <c r="G176" s="70"/>
      <c r="H176" s="70"/>
      <c r="I176" t="str">
        <f t="shared" si="36"/>
        <v>0/516500</v>
      </c>
      <c r="J176">
        <f>VLOOKUP(C176,Schools!$A:$Z,9,0)</f>
        <v>0</v>
      </c>
      <c r="K176" s="70"/>
      <c r="L176" s="146"/>
      <c r="M176" s="70"/>
      <c r="N176">
        <f>VLOOKUP(C176,Schools!A:D,4,0)</f>
        <v>0</v>
      </c>
      <c r="O176" s="70">
        <f t="shared" si="42"/>
        <v>0</v>
      </c>
      <c r="P176">
        <f t="shared" si="37"/>
        <v>516500</v>
      </c>
      <c r="Q176" s="378"/>
      <c r="R176" s="378"/>
      <c r="S176" s="336"/>
      <c r="T176" s="336"/>
      <c r="U176" s="378"/>
      <c r="V176" s="378"/>
      <c r="W176" s="378"/>
      <c r="X176" s="378"/>
      <c r="Y176" s="378"/>
      <c r="Z176" s="378"/>
      <c r="AA176" s="378"/>
      <c r="AB176" s="378"/>
      <c r="AC176" s="47">
        <f t="shared" si="38"/>
        <v>0</v>
      </c>
      <c r="AD176" s="47">
        <f t="shared" si="39"/>
        <v>0</v>
      </c>
      <c r="AE176" s="73"/>
      <c r="AG176" s="47">
        <f t="shared" si="43"/>
        <v>0</v>
      </c>
      <c r="AH176" s="47">
        <f t="shared" si="44"/>
        <v>0</v>
      </c>
      <c r="AI176" s="47">
        <f t="shared" si="45"/>
        <v>0</v>
      </c>
      <c r="AJ176" s="47">
        <f t="shared" si="46"/>
        <v>0</v>
      </c>
      <c r="AK176"/>
      <c r="AL176"/>
      <c r="AM176"/>
      <c r="AN176"/>
      <c r="AO176"/>
      <c r="AP176"/>
      <c r="AQ176"/>
      <c r="AR176"/>
      <c r="AS176"/>
      <c r="AT176"/>
      <c r="AU176"/>
    </row>
    <row r="177" spans="1:47" x14ac:dyDescent="0.25">
      <c r="A177" t="str">
        <f t="shared" si="35"/>
        <v>GRANTS</v>
      </c>
      <c r="B177" s="71"/>
      <c r="C177" s="206"/>
      <c r="D177" t="str">
        <f>VLOOKUP(C177,Schools!A:B,2,0)</f>
        <v xml:space="preserve"> Please choose a school</v>
      </c>
      <c r="E177" t="str">
        <f>VLOOKUP(C177,Schools!$A:$Z,3,0)</f>
        <v>None</v>
      </c>
      <c r="F177" s="207"/>
      <c r="G177" s="70"/>
      <c r="H177" s="70"/>
      <c r="I177" t="str">
        <f t="shared" si="36"/>
        <v>0/516500</v>
      </c>
      <c r="J177">
        <f>VLOOKUP(C177,Schools!$A:$Z,9,0)</f>
        <v>0</v>
      </c>
      <c r="K177" s="70"/>
      <c r="L177" s="146"/>
      <c r="M177" s="70"/>
      <c r="N177">
        <f>VLOOKUP(C177,Schools!A:D,4,0)</f>
        <v>0</v>
      </c>
      <c r="O177" s="70">
        <f t="shared" si="42"/>
        <v>0</v>
      </c>
      <c r="P177">
        <f t="shared" si="37"/>
        <v>516500</v>
      </c>
      <c r="Q177" s="378"/>
      <c r="R177" s="378"/>
      <c r="S177" s="336"/>
      <c r="T177" s="336"/>
      <c r="U177" s="378"/>
      <c r="V177" s="378"/>
      <c r="W177" s="378"/>
      <c r="X177" s="378"/>
      <c r="Y177" s="378"/>
      <c r="Z177" s="378"/>
      <c r="AA177" s="378"/>
      <c r="AB177" s="378"/>
      <c r="AC177" s="47">
        <f t="shared" si="38"/>
        <v>0</v>
      </c>
      <c r="AD177" s="47">
        <f t="shared" si="39"/>
        <v>0</v>
      </c>
      <c r="AE177" s="73"/>
      <c r="AG177" s="47">
        <f t="shared" si="43"/>
        <v>0</v>
      </c>
      <c r="AH177" s="47">
        <f t="shared" si="44"/>
        <v>0</v>
      </c>
      <c r="AI177" s="47">
        <f t="shared" si="45"/>
        <v>0</v>
      </c>
      <c r="AJ177" s="47">
        <f t="shared" si="46"/>
        <v>0</v>
      </c>
      <c r="AK177"/>
      <c r="AL177"/>
      <c r="AM177"/>
      <c r="AN177"/>
      <c r="AO177"/>
      <c r="AP177"/>
      <c r="AQ177"/>
      <c r="AR177"/>
      <c r="AS177"/>
      <c r="AT177"/>
      <c r="AU177"/>
    </row>
    <row r="178" spans="1:47" x14ac:dyDescent="0.25">
      <c r="A178" t="str">
        <f t="shared" si="35"/>
        <v>GRANTS</v>
      </c>
      <c r="B178" s="71"/>
      <c r="C178" s="206"/>
      <c r="D178" t="str">
        <f>VLOOKUP(C178,Schools!A:B,2,0)</f>
        <v xml:space="preserve"> Please choose a school</v>
      </c>
      <c r="E178" t="str">
        <f>VLOOKUP(C178,Schools!$A:$Z,3,0)</f>
        <v>None</v>
      </c>
      <c r="F178" s="207"/>
      <c r="G178" s="70"/>
      <c r="H178" s="70"/>
      <c r="I178" t="str">
        <f t="shared" si="36"/>
        <v>0/516500</v>
      </c>
      <c r="J178">
        <f>VLOOKUP(C178,Schools!$A:$Z,9,0)</f>
        <v>0</v>
      </c>
      <c r="K178" s="70"/>
      <c r="L178" s="146"/>
      <c r="M178" s="70"/>
      <c r="N178">
        <f>VLOOKUP(C178,Schools!A:D,4,0)</f>
        <v>0</v>
      </c>
      <c r="O178" s="70">
        <f t="shared" si="42"/>
        <v>0</v>
      </c>
      <c r="P178">
        <f t="shared" si="37"/>
        <v>516500</v>
      </c>
      <c r="Q178" s="378"/>
      <c r="R178" s="378"/>
      <c r="S178" s="336"/>
      <c r="T178" s="336"/>
      <c r="U178" s="378"/>
      <c r="V178" s="378"/>
      <c r="W178" s="378"/>
      <c r="X178" s="378"/>
      <c r="Y178" s="378"/>
      <c r="Z178" s="378"/>
      <c r="AA178" s="378"/>
      <c r="AB178" s="378"/>
      <c r="AC178" s="47">
        <f t="shared" si="38"/>
        <v>0</v>
      </c>
      <c r="AD178" s="47">
        <f t="shared" si="39"/>
        <v>0</v>
      </c>
      <c r="AE178" s="73"/>
      <c r="AG178" s="47">
        <f t="shared" si="43"/>
        <v>0</v>
      </c>
      <c r="AH178" s="47">
        <f t="shared" si="44"/>
        <v>0</v>
      </c>
      <c r="AI178" s="47">
        <f t="shared" si="45"/>
        <v>0</v>
      </c>
      <c r="AJ178" s="47">
        <f t="shared" si="46"/>
        <v>0</v>
      </c>
      <c r="AK178"/>
      <c r="AL178"/>
      <c r="AM178"/>
      <c r="AN178"/>
      <c r="AO178"/>
      <c r="AP178"/>
      <c r="AQ178"/>
      <c r="AR178"/>
      <c r="AS178"/>
      <c r="AT178"/>
      <c r="AU178"/>
    </row>
    <row r="179" spans="1:47" x14ac:dyDescent="0.25">
      <c r="A179" t="str">
        <f t="shared" si="35"/>
        <v>GRANTS</v>
      </c>
      <c r="B179" s="71"/>
      <c r="C179" s="206"/>
      <c r="D179" t="str">
        <f>VLOOKUP(C179,Schools!A:B,2,0)</f>
        <v xml:space="preserve"> Please choose a school</v>
      </c>
      <c r="E179" t="str">
        <f>VLOOKUP(C179,Schools!$A:$Z,3,0)</f>
        <v>None</v>
      </c>
      <c r="F179" s="207"/>
      <c r="G179" s="70"/>
      <c r="H179" s="70"/>
      <c r="I179" t="str">
        <f t="shared" si="36"/>
        <v>0/516500</v>
      </c>
      <c r="J179">
        <f>VLOOKUP(C179,Schools!$A:$Z,9,0)</f>
        <v>0</v>
      </c>
      <c r="K179" s="70"/>
      <c r="L179" s="146"/>
      <c r="M179" s="70"/>
      <c r="N179">
        <f>VLOOKUP(C179,Schools!A:D,4,0)</f>
        <v>0</v>
      </c>
      <c r="O179" s="70">
        <f t="shared" si="42"/>
        <v>0</v>
      </c>
      <c r="P179">
        <f t="shared" si="37"/>
        <v>516500</v>
      </c>
      <c r="Q179" s="378"/>
      <c r="R179" s="378"/>
      <c r="S179" s="336"/>
      <c r="T179" s="336"/>
      <c r="U179" s="378"/>
      <c r="V179" s="378"/>
      <c r="W179" s="378"/>
      <c r="X179" s="378"/>
      <c r="Y179" s="378"/>
      <c r="Z179" s="378"/>
      <c r="AA179" s="378"/>
      <c r="AB179" s="378"/>
      <c r="AC179" s="47">
        <f t="shared" si="38"/>
        <v>0</v>
      </c>
      <c r="AD179" s="47">
        <f t="shared" si="39"/>
        <v>0</v>
      </c>
      <c r="AE179" s="73"/>
      <c r="AG179" s="47">
        <f t="shared" si="43"/>
        <v>0</v>
      </c>
      <c r="AH179" s="47">
        <f t="shared" si="44"/>
        <v>0</v>
      </c>
      <c r="AI179" s="47">
        <f t="shared" si="45"/>
        <v>0</v>
      </c>
      <c r="AJ179" s="47">
        <f t="shared" si="46"/>
        <v>0</v>
      </c>
      <c r="AK179"/>
      <c r="AL179"/>
      <c r="AM179"/>
      <c r="AN179"/>
      <c r="AO179"/>
      <c r="AP179"/>
      <c r="AQ179"/>
      <c r="AR179"/>
      <c r="AS179"/>
      <c r="AT179"/>
      <c r="AU179"/>
    </row>
    <row r="180" spans="1:47" x14ac:dyDescent="0.25">
      <c r="A180" t="str">
        <f t="shared" si="35"/>
        <v>GRANTS</v>
      </c>
      <c r="B180" s="71"/>
      <c r="C180" s="206"/>
      <c r="D180" t="str">
        <f>VLOOKUP(C180,Schools!A:B,2,0)</f>
        <v xml:space="preserve"> Please choose a school</v>
      </c>
      <c r="E180" t="str">
        <f>VLOOKUP(C180,Schools!$A:$Z,3,0)</f>
        <v>None</v>
      </c>
      <c r="F180" s="207"/>
      <c r="G180" s="70"/>
      <c r="H180" s="70"/>
      <c r="I180" t="str">
        <f t="shared" si="36"/>
        <v>0/516500</v>
      </c>
      <c r="J180">
        <f>VLOOKUP(C180,Schools!$A:$Z,9,0)</f>
        <v>0</v>
      </c>
      <c r="K180" s="70"/>
      <c r="L180" s="146"/>
      <c r="M180" s="70"/>
      <c r="N180">
        <f>VLOOKUP(C180,Schools!A:D,4,0)</f>
        <v>0</v>
      </c>
      <c r="O180" s="70">
        <f t="shared" si="42"/>
        <v>0</v>
      </c>
      <c r="P180">
        <f t="shared" si="37"/>
        <v>516500</v>
      </c>
      <c r="Q180" s="378"/>
      <c r="R180" s="378"/>
      <c r="S180" s="336"/>
      <c r="T180" s="336"/>
      <c r="U180" s="378"/>
      <c r="V180" s="378"/>
      <c r="W180" s="378"/>
      <c r="X180" s="378"/>
      <c r="Y180" s="378"/>
      <c r="Z180" s="378"/>
      <c r="AA180" s="378"/>
      <c r="AB180" s="378"/>
      <c r="AC180" s="47">
        <f t="shared" si="38"/>
        <v>0</v>
      </c>
      <c r="AD180" s="47">
        <f t="shared" si="39"/>
        <v>0</v>
      </c>
      <c r="AE180" s="73"/>
      <c r="AG180" s="47">
        <f t="shared" si="43"/>
        <v>0</v>
      </c>
      <c r="AH180" s="47">
        <f t="shared" si="44"/>
        <v>0</v>
      </c>
      <c r="AI180" s="47">
        <f t="shared" si="45"/>
        <v>0</v>
      </c>
      <c r="AJ180" s="47">
        <f t="shared" si="46"/>
        <v>0</v>
      </c>
      <c r="AK180"/>
      <c r="AL180"/>
      <c r="AM180"/>
      <c r="AN180"/>
      <c r="AO180"/>
      <c r="AP180"/>
      <c r="AQ180"/>
      <c r="AR180"/>
      <c r="AS180"/>
      <c r="AT180"/>
      <c r="AU180"/>
    </row>
    <row r="181" spans="1:47" x14ac:dyDescent="0.25">
      <c r="A181" t="str">
        <f t="shared" si="35"/>
        <v>GRANTS</v>
      </c>
      <c r="B181" s="71"/>
      <c r="C181" s="206"/>
      <c r="D181" t="str">
        <f>VLOOKUP(C181,Schools!A:B,2,0)</f>
        <v xml:space="preserve"> Please choose a school</v>
      </c>
      <c r="E181" t="str">
        <f>VLOOKUP(C181,Schools!$A:$Z,3,0)</f>
        <v>None</v>
      </c>
      <c r="F181" s="207"/>
      <c r="G181" s="70"/>
      <c r="H181" s="70"/>
      <c r="I181" t="str">
        <f t="shared" si="36"/>
        <v>0/516500</v>
      </c>
      <c r="J181">
        <f>VLOOKUP(C181,Schools!$A:$Z,9,0)</f>
        <v>0</v>
      </c>
      <c r="K181" s="70"/>
      <c r="L181" s="146"/>
      <c r="M181" s="70"/>
      <c r="N181">
        <f>VLOOKUP(C181,Schools!A:D,4,0)</f>
        <v>0</v>
      </c>
      <c r="O181" s="70">
        <f t="shared" si="42"/>
        <v>0</v>
      </c>
      <c r="P181">
        <f t="shared" si="37"/>
        <v>516500</v>
      </c>
      <c r="Q181" s="378"/>
      <c r="R181" s="378"/>
      <c r="S181" s="336"/>
      <c r="T181" s="336"/>
      <c r="U181" s="378"/>
      <c r="V181" s="378"/>
      <c r="W181" s="378"/>
      <c r="X181" s="378"/>
      <c r="Y181" s="378"/>
      <c r="Z181" s="378"/>
      <c r="AA181" s="378"/>
      <c r="AB181" s="378"/>
      <c r="AC181" s="47">
        <f t="shared" si="38"/>
        <v>0</v>
      </c>
      <c r="AD181" s="47">
        <f t="shared" si="39"/>
        <v>0</v>
      </c>
      <c r="AE181" s="73"/>
      <c r="AG181" s="47">
        <f t="shared" si="43"/>
        <v>0</v>
      </c>
      <c r="AH181" s="47">
        <f t="shared" si="44"/>
        <v>0</v>
      </c>
      <c r="AI181" s="47">
        <f t="shared" si="45"/>
        <v>0</v>
      </c>
      <c r="AJ181" s="47">
        <f t="shared" si="46"/>
        <v>0</v>
      </c>
      <c r="AK181"/>
      <c r="AL181"/>
      <c r="AM181"/>
      <c r="AN181"/>
      <c r="AO181"/>
      <c r="AP181"/>
      <c r="AQ181"/>
      <c r="AR181"/>
      <c r="AS181"/>
      <c r="AT181"/>
      <c r="AU181"/>
    </row>
    <row r="182" spans="1:47" x14ac:dyDescent="0.25">
      <c r="A182" t="str">
        <f t="shared" si="35"/>
        <v>GRANTS</v>
      </c>
      <c r="B182" s="71"/>
      <c r="C182" s="206"/>
      <c r="D182" t="str">
        <f>VLOOKUP(C182,Schools!A:B,2,0)</f>
        <v xml:space="preserve"> Please choose a school</v>
      </c>
      <c r="E182" t="str">
        <f>VLOOKUP(C182,Schools!$A:$Z,3,0)</f>
        <v>None</v>
      </c>
      <c r="F182" s="207"/>
      <c r="G182" s="70"/>
      <c r="H182" s="70"/>
      <c r="I182" t="str">
        <f t="shared" si="36"/>
        <v>0/516500</v>
      </c>
      <c r="J182">
        <f>VLOOKUP(C182,Schools!$A:$Z,9,0)</f>
        <v>0</v>
      </c>
      <c r="K182" s="70"/>
      <c r="L182" s="146"/>
      <c r="M182" s="70"/>
      <c r="N182">
        <f>VLOOKUP(C182,Schools!A:D,4,0)</f>
        <v>0</v>
      </c>
      <c r="O182" s="70">
        <f t="shared" si="42"/>
        <v>0</v>
      </c>
      <c r="P182">
        <f t="shared" si="37"/>
        <v>516500</v>
      </c>
      <c r="Q182" s="378"/>
      <c r="R182" s="378"/>
      <c r="S182" s="336"/>
      <c r="T182" s="336"/>
      <c r="U182" s="378"/>
      <c r="V182" s="378"/>
      <c r="W182" s="378"/>
      <c r="X182" s="378"/>
      <c r="Y182" s="378"/>
      <c r="Z182" s="378"/>
      <c r="AA182" s="378"/>
      <c r="AB182" s="378"/>
      <c r="AC182" s="47">
        <f t="shared" si="38"/>
        <v>0</v>
      </c>
      <c r="AD182" s="47">
        <f t="shared" si="39"/>
        <v>0</v>
      </c>
      <c r="AE182" s="73"/>
      <c r="AG182" s="47">
        <f t="shared" si="43"/>
        <v>0</v>
      </c>
      <c r="AH182" s="47">
        <f t="shared" si="44"/>
        <v>0</v>
      </c>
      <c r="AI182" s="47">
        <f t="shared" si="45"/>
        <v>0</v>
      </c>
      <c r="AJ182" s="47">
        <f t="shared" si="46"/>
        <v>0</v>
      </c>
      <c r="AK182"/>
      <c r="AL182"/>
      <c r="AM182"/>
      <c r="AN182"/>
      <c r="AO182"/>
      <c r="AP182"/>
      <c r="AQ182"/>
      <c r="AR182"/>
      <c r="AS182"/>
      <c r="AT182"/>
      <c r="AU182"/>
    </row>
    <row r="183" spans="1:47" x14ac:dyDescent="0.25">
      <c r="A183" t="str">
        <f t="shared" si="35"/>
        <v>GRANTS</v>
      </c>
      <c r="B183" s="71"/>
      <c r="C183" s="206"/>
      <c r="D183" t="str">
        <f>VLOOKUP(C183,Schools!A:B,2,0)</f>
        <v xml:space="preserve"> Please choose a school</v>
      </c>
      <c r="E183" t="str">
        <f>VLOOKUP(C183,Schools!$A:$Z,3,0)</f>
        <v>None</v>
      </c>
      <c r="F183" s="207"/>
      <c r="G183" s="70"/>
      <c r="H183" s="70"/>
      <c r="I183" t="str">
        <f t="shared" si="36"/>
        <v>0/516500</v>
      </c>
      <c r="J183">
        <f>VLOOKUP(C183,Schools!$A:$Z,9,0)</f>
        <v>0</v>
      </c>
      <c r="K183" s="70"/>
      <c r="L183" s="146"/>
      <c r="M183" s="70"/>
      <c r="N183">
        <f>VLOOKUP(C183,Schools!A:D,4,0)</f>
        <v>0</v>
      </c>
      <c r="O183" s="70">
        <f t="shared" si="42"/>
        <v>0</v>
      </c>
      <c r="P183">
        <f t="shared" si="37"/>
        <v>516500</v>
      </c>
      <c r="Q183" s="378"/>
      <c r="R183" s="378"/>
      <c r="S183" s="336"/>
      <c r="T183" s="336"/>
      <c r="U183" s="378"/>
      <c r="V183" s="378"/>
      <c r="W183" s="378"/>
      <c r="X183" s="378"/>
      <c r="Y183" s="378"/>
      <c r="Z183" s="378"/>
      <c r="AA183" s="378"/>
      <c r="AB183" s="378"/>
      <c r="AC183" s="47">
        <f t="shared" si="38"/>
        <v>0</v>
      </c>
      <c r="AD183" s="47">
        <f t="shared" si="39"/>
        <v>0</v>
      </c>
      <c r="AE183" s="73"/>
      <c r="AG183" s="47">
        <f t="shared" si="43"/>
        <v>0</v>
      </c>
      <c r="AH183" s="47">
        <f t="shared" si="44"/>
        <v>0</v>
      </c>
      <c r="AI183" s="47">
        <f t="shared" si="45"/>
        <v>0</v>
      </c>
      <c r="AJ183" s="47">
        <f t="shared" si="46"/>
        <v>0</v>
      </c>
      <c r="AK183"/>
      <c r="AL183"/>
      <c r="AM183"/>
      <c r="AN183"/>
      <c r="AO183"/>
      <c r="AP183"/>
      <c r="AQ183"/>
      <c r="AR183"/>
      <c r="AS183"/>
      <c r="AT183"/>
      <c r="AU183"/>
    </row>
    <row r="184" spans="1:47" x14ac:dyDescent="0.25">
      <c r="A184" t="str">
        <f t="shared" si="35"/>
        <v>GRANTS</v>
      </c>
      <c r="B184" s="71"/>
      <c r="C184" s="206"/>
      <c r="D184" t="str">
        <f>VLOOKUP(C184,Schools!A:B,2,0)</f>
        <v xml:space="preserve"> Please choose a school</v>
      </c>
      <c r="E184" t="str">
        <f>VLOOKUP(C184,Schools!$A:$Z,3,0)</f>
        <v>None</v>
      </c>
      <c r="F184" s="207"/>
      <c r="G184" s="70"/>
      <c r="H184" s="70"/>
      <c r="I184" t="str">
        <f t="shared" si="36"/>
        <v>0/516500</v>
      </c>
      <c r="J184">
        <f>VLOOKUP(C184,Schools!$A:$Z,9,0)</f>
        <v>0</v>
      </c>
      <c r="K184" s="70"/>
      <c r="L184" s="146"/>
      <c r="M184" s="70"/>
      <c r="N184">
        <f>VLOOKUP(C184,Schools!A:D,4,0)</f>
        <v>0</v>
      </c>
      <c r="O184" s="70">
        <f t="shared" si="42"/>
        <v>0</v>
      </c>
      <c r="P184">
        <f t="shared" si="37"/>
        <v>516500</v>
      </c>
      <c r="Q184" s="378"/>
      <c r="R184" s="378"/>
      <c r="S184" s="336"/>
      <c r="T184" s="336"/>
      <c r="U184" s="378"/>
      <c r="V184" s="378"/>
      <c r="W184" s="378"/>
      <c r="X184" s="378"/>
      <c r="Y184" s="378"/>
      <c r="Z184" s="378"/>
      <c r="AA184" s="378"/>
      <c r="AB184" s="378"/>
      <c r="AC184" s="47">
        <f t="shared" si="38"/>
        <v>0</v>
      </c>
      <c r="AD184" s="47">
        <f t="shared" si="39"/>
        <v>0</v>
      </c>
      <c r="AE184" s="73"/>
      <c r="AG184" s="47">
        <f t="shared" si="43"/>
        <v>0</v>
      </c>
      <c r="AH184" s="47">
        <f t="shared" si="44"/>
        <v>0</v>
      </c>
      <c r="AI184" s="47">
        <f t="shared" si="45"/>
        <v>0</v>
      </c>
      <c r="AJ184" s="47">
        <f t="shared" si="46"/>
        <v>0</v>
      </c>
      <c r="AK184"/>
      <c r="AL184"/>
      <c r="AM184"/>
      <c r="AN184"/>
      <c r="AO184"/>
      <c r="AP184"/>
      <c r="AQ184"/>
      <c r="AR184"/>
      <c r="AS184"/>
      <c r="AT184"/>
      <c r="AU184"/>
    </row>
    <row r="185" spans="1:47" x14ac:dyDescent="0.25">
      <c r="A185" t="str">
        <f t="shared" si="35"/>
        <v>GRANTS</v>
      </c>
      <c r="B185" s="71"/>
      <c r="C185" s="206"/>
      <c r="D185" t="str">
        <f>VLOOKUP(C185,Schools!A:B,2,0)</f>
        <v xml:space="preserve"> Please choose a school</v>
      </c>
      <c r="E185" t="str">
        <f>VLOOKUP(C185,Schools!$A:$Z,3,0)</f>
        <v>None</v>
      </c>
      <c r="F185" s="207"/>
      <c r="G185" s="70"/>
      <c r="H185" s="70"/>
      <c r="I185" t="str">
        <f t="shared" si="36"/>
        <v>0/516500</v>
      </c>
      <c r="J185">
        <f>VLOOKUP(C185,Schools!$A:$Z,9,0)</f>
        <v>0</v>
      </c>
      <c r="K185" s="70"/>
      <c r="L185" s="146"/>
      <c r="M185" s="70"/>
      <c r="N185">
        <f>VLOOKUP(C185,Schools!A:D,4,0)</f>
        <v>0</v>
      </c>
      <c r="O185" s="70">
        <f t="shared" si="42"/>
        <v>0</v>
      </c>
      <c r="P185">
        <f t="shared" si="37"/>
        <v>516500</v>
      </c>
      <c r="Q185" s="378"/>
      <c r="R185" s="378"/>
      <c r="S185" s="336"/>
      <c r="T185" s="336"/>
      <c r="U185" s="378"/>
      <c r="V185" s="378"/>
      <c r="W185" s="378"/>
      <c r="X185" s="378"/>
      <c r="Y185" s="378"/>
      <c r="Z185" s="378"/>
      <c r="AA185" s="378"/>
      <c r="AB185" s="378"/>
      <c r="AC185" s="47">
        <f t="shared" si="38"/>
        <v>0</v>
      </c>
      <c r="AD185" s="47">
        <f t="shared" si="39"/>
        <v>0</v>
      </c>
      <c r="AE185" s="73"/>
      <c r="AG185" s="47">
        <f t="shared" si="43"/>
        <v>0</v>
      </c>
      <c r="AH185" s="47">
        <f t="shared" si="44"/>
        <v>0</v>
      </c>
      <c r="AI185" s="47">
        <f t="shared" si="45"/>
        <v>0</v>
      </c>
      <c r="AJ185" s="47">
        <f t="shared" si="46"/>
        <v>0</v>
      </c>
      <c r="AK185"/>
      <c r="AL185"/>
      <c r="AM185"/>
      <c r="AN185"/>
      <c r="AO185"/>
      <c r="AP185"/>
      <c r="AQ185"/>
      <c r="AR185"/>
      <c r="AS185"/>
      <c r="AT185"/>
      <c r="AU185"/>
    </row>
    <row r="186" spans="1:47" x14ac:dyDescent="0.25">
      <c r="A186" t="str">
        <f t="shared" si="35"/>
        <v>GRANTS</v>
      </c>
      <c r="B186" s="71"/>
      <c r="C186" s="206"/>
      <c r="D186" t="str">
        <f>VLOOKUP(C186,Schools!A:B,2,0)</f>
        <v xml:space="preserve"> Please choose a school</v>
      </c>
      <c r="E186" t="str">
        <f>VLOOKUP(C186,Schools!$A:$Z,3,0)</f>
        <v>None</v>
      </c>
      <c r="F186" s="207"/>
      <c r="G186" s="70"/>
      <c r="H186" s="70"/>
      <c r="I186" t="str">
        <f t="shared" si="36"/>
        <v>0/516500</v>
      </c>
      <c r="J186">
        <f>VLOOKUP(C186,Schools!$A:$Z,9,0)</f>
        <v>0</v>
      </c>
      <c r="K186" s="70"/>
      <c r="L186" s="146"/>
      <c r="M186" s="70"/>
      <c r="N186">
        <f>VLOOKUP(C186,Schools!A:D,4,0)</f>
        <v>0</v>
      </c>
      <c r="O186" s="70">
        <f t="shared" si="42"/>
        <v>0</v>
      </c>
      <c r="P186">
        <f t="shared" si="37"/>
        <v>516500</v>
      </c>
      <c r="Q186" s="378"/>
      <c r="R186" s="378"/>
      <c r="S186" s="336"/>
      <c r="T186" s="336"/>
      <c r="U186" s="378"/>
      <c r="V186" s="378"/>
      <c r="W186" s="378"/>
      <c r="X186" s="378"/>
      <c r="Y186" s="378"/>
      <c r="Z186" s="378"/>
      <c r="AA186" s="378"/>
      <c r="AB186" s="378"/>
      <c r="AC186" s="47">
        <f t="shared" si="38"/>
        <v>0</v>
      </c>
      <c r="AD186" s="47">
        <f t="shared" si="39"/>
        <v>0</v>
      </c>
      <c r="AE186" s="73"/>
      <c r="AG186" s="47">
        <f t="shared" si="43"/>
        <v>0</v>
      </c>
      <c r="AH186" s="47">
        <f t="shared" si="44"/>
        <v>0</v>
      </c>
      <c r="AI186" s="47">
        <f t="shared" si="45"/>
        <v>0</v>
      </c>
      <c r="AJ186" s="47">
        <f t="shared" si="46"/>
        <v>0</v>
      </c>
      <c r="AK186"/>
      <c r="AL186"/>
      <c r="AM186"/>
      <c r="AN186"/>
      <c r="AO186"/>
      <c r="AP186"/>
      <c r="AQ186"/>
      <c r="AR186"/>
      <c r="AS186"/>
      <c r="AT186"/>
      <c r="AU186"/>
    </row>
    <row r="187" spans="1:47" x14ac:dyDescent="0.25">
      <c r="A187" t="str">
        <f t="shared" si="35"/>
        <v>GRANTS</v>
      </c>
      <c r="B187" s="71"/>
      <c r="C187" s="206"/>
      <c r="D187" t="str">
        <f>VLOOKUP(C187,Schools!A:B,2,0)</f>
        <v xml:space="preserve"> Please choose a school</v>
      </c>
      <c r="E187" t="str">
        <f>VLOOKUP(C187,Schools!$A:$Z,3,0)</f>
        <v>None</v>
      </c>
      <c r="F187" s="207"/>
      <c r="G187" s="70"/>
      <c r="H187" s="70"/>
      <c r="I187" t="str">
        <f t="shared" si="36"/>
        <v>0/516500</v>
      </c>
      <c r="J187">
        <f>VLOOKUP(C187,Schools!$A:$Z,9,0)</f>
        <v>0</v>
      </c>
      <c r="K187" s="70"/>
      <c r="L187" s="146"/>
      <c r="M187" s="70"/>
      <c r="N187">
        <f>VLOOKUP(C187,Schools!A:D,4,0)</f>
        <v>0</v>
      </c>
      <c r="O187" s="70">
        <f t="shared" si="42"/>
        <v>0</v>
      </c>
      <c r="P187">
        <f t="shared" si="37"/>
        <v>516500</v>
      </c>
      <c r="Q187" s="378"/>
      <c r="R187" s="378"/>
      <c r="S187" s="336"/>
      <c r="T187" s="336"/>
      <c r="U187" s="378"/>
      <c r="V187" s="378"/>
      <c r="W187" s="378"/>
      <c r="X187" s="378"/>
      <c r="Y187" s="378"/>
      <c r="Z187" s="378"/>
      <c r="AA187" s="378"/>
      <c r="AB187" s="378"/>
      <c r="AC187" s="47">
        <f t="shared" si="38"/>
        <v>0</v>
      </c>
      <c r="AD187" s="47">
        <f t="shared" si="39"/>
        <v>0</v>
      </c>
      <c r="AE187" s="73"/>
      <c r="AG187" s="47">
        <f t="shared" si="43"/>
        <v>0</v>
      </c>
      <c r="AH187" s="47">
        <f t="shared" si="44"/>
        <v>0</v>
      </c>
      <c r="AI187" s="47">
        <f t="shared" si="45"/>
        <v>0</v>
      </c>
      <c r="AJ187" s="47">
        <f t="shared" si="46"/>
        <v>0</v>
      </c>
      <c r="AK187"/>
      <c r="AL187"/>
      <c r="AM187"/>
      <c r="AN187"/>
      <c r="AO187"/>
      <c r="AP187"/>
      <c r="AQ187"/>
      <c r="AR187"/>
      <c r="AS187"/>
      <c r="AT187"/>
      <c r="AU187"/>
    </row>
    <row r="188" spans="1:47" x14ac:dyDescent="0.25">
      <c r="A188" t="str">
        <f t="shared" si="35"/>
        <v>GRANTS</v>
      </c>
      <c r="B188" s="71"/>
      <c r="C188" s="206"/>
      <c r="D188" t="str">
        <f>VLOOKUP(C188,Schools!A:B,2,0)</f>
        <v xml:space="preserve"> Please choose a school</v>
      </c>
      <c r="E188" t="str">
        <f>VLOOKUP(C188,Schools!$A:$Z,3,0)</f>
        <v>None</v>
      </c>
      <c r="F188" s="207"/>
      <c r="G188" s="70"/>
      <c r="H188" s="70"/>
      <c r="I188" t="str">
        <f t="shared" si="36"/>
        <v>0/516500</v>
      </c>
      <c r="J188">
        <f>VLOOKUP(C188,Schools!$A:$Z,9,0)</f>
        <v>0</v>
      </c>
      <c r="K188" s="70"/>
      <c r="L188" s="146"/>
      <c r="M188" s="70"/>
      <c r="N188">
        <f>VLOOKUP(C188,Schools!A:D,4,0)</f>
        <v>0</v>
      </c>
      <c r="O188" s="70">
        <f t="shared" si="42"/>
        <v>0</v>
      </c>
      <c r="P188">
        <f t="shared" si="37"/>
        <v>516500</v>
      </c>
      <c r="Q188" s="378"/>
      <c r="R188" s="378"/>
      <c r="S188" s="336"/>
      <c r="T188" s="336"/>
      <c r="U188" s="378"/>
      <c r="V188" s="378"/>
      <c r="W188" s="378"/>
      <c r="X188" s="378"/>
      <c r="Y188" s="378"/>
      <c r="Z188" s="378"/>
      <c r="AA188" s="378"/>
      <c r="AB188" s="378"/>
      <c r="AC188" s="47">
        <f t="shared" si="38"/>
        <v>0</v>
      </c>
      <c r="AD188" s="47">
        <f t="shared" si="39"/>
        <v>0</v>
      </c>
      <c r="AE188" s="73"/>
      <c r="AG188" s="47">
        <f t="shared" si="43"/>
        <v>0</v>
      </c>
      <c r="AH188" s="47">
        <f t="shared" si="44"/>
        <v>0</v>
      </c>
      <c r="AI188" s="47">
        <f t="shared" si="45"/>
        <v>0</v>
      </c>
      <c r="AJ188" s="47">
        <f t="shared" si="46"/>
        <v>0</v>
      </c>
      <c r="AK188"/>
      <c r="AL188"/>
      <c r="AM188"/>
      <c r="AN188"/>
      <c r="AO188"/>
      <c r="AP188"/>
      <c r="AQ188"/>
      <c r="AR188"/>
      <c r="AS188"/>
      <c r="AT188"/>
      <c r="AU188"/>
    </row>
    <row r="189" spans="1:47" x14ac:dyDescent="0.25">
      <c r="A189" t="str">
        <f t="shared" si="35"/>
        <v>GRANTS</v>
      </c>
      <c r="B189" s="71"/>
      <c r="C189" s="206"/>
      <c r="D189" t="str">
        <f>VLOOKUP(C189,Schools!A:B,2,0)</f>
        <v xml:space="preserve"> Please choose a school</v>
      </c>
      <c r="E189" t="str">
        <f>VLOOKUP(C189,Schools!$A:$Z,3,0)</f>
        <v>None</v>
      </c>
      <c r="F189" s="207"/>
      <c r="G189" s="70"/>
      <c r="H189" s="70"/>
      <c r="I189" t="str">
        <f t="shared" si="36"/>
        <v>0/516500</v>
      </c>
      <c r="J189">
        <f>VLOOKUP(C189,Schools!$A:$Z,9,0)</f>
        <v>0</v>
      </c>
      <c r="K189" s="70"/>
      <c r="L189" s="146"/>
      <c r="M189" s="70"/>
      <c r="N189">
        <f>VLOOKUP(C189,Schools!A:D,4,0)</f>
        <v>0</v>
      </c>
      <c r="O189" s="70">
        <f t="shared" si="42"/>
        <v>0</v>
      </c>
      <c r="P189">
        <f t="shared" si="37"/>
        <v>516500</v>
      </c>
      <c r="Q189" s="378"/>
      <c r="R189" s="378"/>
      <c r="S189" s="336"/>
      <c r="T189" s="336"/>
      <c r="U189" s="378"/>
      <c r="V189" s="378"/>
      <c r="W189" s="378"/>
      <c r="X189" s="378"/>
      <c r="Y189" s="378"/>
      <c r="Z189" s="378"/>
      <c r="AA189" s="378"/>
      <c r="AB189" s="378"/>
      <c r="AC189" s="47">
        <f t="shared" si="38"/>
        <v>0</v>
      </c>
      <c r="AD189" s="47">
        <f t="shared" si="39"/>
        <v>0</v>
      </c>
      <c r="AE189" s="73"/>
      <c r="AG189" s="47">
        <f t="shared" si="43"/>
        <v>0</v>
      </c>
      <c r="AH189" s="47">
        <f t="shared" si="44"/>
        <v>0</v>
      </c>
      <c r="AI189" s="47">
        <f t="shared" si="45"/>
        <v>0</v>
      </c>
      <c r="AJ189" s="47">
        <f t="shared" si="46"/>
        <v>0</v>
      </c>
      <c r="AK189"/>
      <c r="AL189"/>
      <c r="AM189"/>
      <c r="AN189"/>
      <c r="AO189"/>
      <c r="AP189"/>
      <c r="AQ189"/>
      <c r="AR189"/>
      <c r="AS189"/>
      <c r="AT189"/>
      <c r="AU189"/>
    </row>
    <row r="190" spans="1:47" x14ac:dyDescent="0.25">
      <c r="A190" t="str">
        <f t="shared" si="35"/>
        <v>GRANTS</v>
      </c>
      <c r="B190" s="71"/>
      <c r="C190" s="206"/>
      <c r="D190" t="str">
        <f>VLOOKUP(C190,Schools!A:B,2,0)</f>
        <v xml:space="preserve"> Please choose a school</v>
      </c>
      <c r="E190" t="str">
        <f>VLOOKUP(C190,Schools!$A:$Z,3,0)</f>
        <v>None</v>
      </c>
      <c r="F190" s="207"/>
      <c r="G190" s="70"/>
      <c r="H190" s="70"/>
      <c r="I190" t="str">
        <f t="shared" si="36"/>
        <v>0/516500</v>
      </c>
      <c r="J190">
        <f>VLOOKUP(C190,Schools!$A:$Z,9,0)</f>
        <v>0</v>
      </c>
      <c r="K190" s="70"/>
      <c r="L190" s="146"/>
      <c r="M190" s="70"/>
      <c r="N190">
        <f>VLOOKUP(C190,Schools!A:D,4,0)</f>
        <v>0</v>
      </c>
      <c r="O190" s="70">
        <f t="shared" si="42"/>
        <v>0</v>
      </c>
      <c r="P190">
        <f t="shared" si="37"/>
        <v>516500</v>
      </c>
      <c r="Q190" s="378"/>
      <c r="R190" s="378"/>
      <c r="S190" s="336"/>
      <c r="T190" s="336"/>
      <c r="U190" s="378"/>
      <c r="V190" s="378"/>
      <c r="W190" s="378"/>
      <c r="X190" s="378"/>
      <c r="Y190" s="378"/>
      <c r="Z190" s="378"/>
      <c r="AA190" s="378"/>
      <c r="AB190" s="378"/>
      <c r="AC190" s="47">
        <f t="shared" si="38"/>
        <v>0</v>
      </c>
      <c r="AD190" s="47">
        <f t="shared" si="39"/>
        <v>0</v>
      </c>
      <c r="AE190" s="73"/>
      <c r="AG190" s="47">
        <f t="shared" si="43"/>
        <v>0</v>
      </c>
      <c r="AH190" s="47">
        <f t="shared" si="44"/>
        <v>0</v>
      </c>
      <c r="AI190" s="47">
        <f t="shared" si="45"/>
        <v>0</v>
      </c>
      <c r="AJ190" s="47">
        <f t="shared" si="46"/>
        <v>0</v>
      </c>
      <c r="AK190"/>
      <c r="AL190"/>
      <c r="AM190"/>
      <c r="AN190"/>
      <c r="AO190"/>
      <c r="AP190"/>
      <c r="AQ190"/>
      <c r="AR190"/>
      <c r="AS190"/>
      <c r="AT190"/>
      <c r="AU190"/>
    </row>
    <row r="191" spans="1:47" x14ac:dyDescent="0.25">
      <c r="A191" t="str">
        <f t="shared" si="35"/>
        <v>GRANTS</v>
      </c>
      <c r="B191" s="71"/>
      <c r="C191" s="206"/>
      <c r="D191" t="str">
        <f>VLOOKUP(C191,Schools!A:B,2,0)</f>
        <v xml:space="preserve"> Please choose a school</v>
      </c>
      <c r="E191" t="str">
        <f>VLOOKUP(C191,Schools!$A:$Z,3,0)</f>
        <v>None</v>
      </c>
      <c r="F191" s="207"/>
      <c r="G191" s="70"/>
      <c r="H191" s="70"/>
      <c r="I191" t="str">
        <f t="shared" si="36"/>
        <v>0/516500</v>
      </c>
      <c r="J191">
        <f>VLOOKUP(C191,Schools!$A:$Z,9,0)</f>
        <v>0</v>
      </c>
      <c r="K191" s="70"/>
      <c r="L191" s="146"/>
      <c r="M191" s="70"/>
      <c r="N191">
        <f>VLOOKUP(C191,Schools!A:D,4,0)</f>
        <v>0</v>
      </c>
      <c r="O191" s="70">
        <f t="shared" si="42"/>
        <v>0</v>
      </c>
      <c r="P191">
        <f t="shared" si="37"/>
        <v>516500</v>
      </c>
      <c r="Q191" s="378"/>
      <c r="R191" s="378"/>
      <c r="S191" s="336"/>
      <c r="T191" s="336"/>
      <c r="U191" s="378"/>
      <c r="V191" s="378"/>
      <c r="W191" s="378"/>
      <c r="X191" s="378"/>
      <c r="Y191" s="378"/>
      <c r="Z191" s="378"/>
      <c r="AA191" s="378"/>
      <c r="AB191" s="378"/>
      <c r="AC191" s="47">
        <f t="shared" si="38"/>
        <v>0</v>
      </c>
      <c r="AD191" s="47">
        <f t="shared" si="39"/>
        <v>0</v>
      </c>
      <c r="AE191" s="73"/>
      <c r="AG191" s="47">
        <f t="shared" si="43"/>
        <v>0</v>
      </c>
      <c r="AH191" s="47">
        <f t="shared" si="44"/>
        <v>0</v>
      </c>
      <c r="AI191" s="47">
        <f t="shared" si="45"/>
        <v>0</v>
      </c>
      <c r="AJ191" s="47">
        <f t="shared" si="46"/>
        <v>0</v>
      </c>
      <c r="AK191"/>
      <c r="AL191"/>
      <c r="AM191"/>
      <c r="AN191"/>
      <c r="AO191"/>
      <c r="AP191"/>
      <c r="AQ191"/>
      <c r="AR191"/>
      <c r="AS191"/>
      <c r="AT191"/>
      <c r="AU191"/>
    </row>
    <row r="192" spans="1:47" x14ac:dyDescent="0.25">
      <c r="A192" t="str">
        <f t="shared" ref="A192:A220" si="47">$B$3</f>
        <v>GRANTS</v>
      </c>
      <c r="B192" s="71"/>
      <c r="C192" s="206"/>
      <c r="D192" t="str">
        <f>VLOOKUP(C192,Schools!A:B,2,0)</f>
        <v xml:space="preserve"> Please choose a school</v>
      </c>
      <c r="E192" t="str">
        <f>VLOOKUP(C192,Schools!$A:$Z,3,0)</f>
        <v>None</v>
      </c>
      <c r="F192" s="207"/>
      <c r="G192" s="70"/>
      <c r="H192" s="70"/>
      <c r="I192" t="str">
        <f t="shared" si="36"/>
        <v>0/516500</v>
      </c>
      <c r="J192">
        <f>VLOOKUP(C192,Schools!$A:$Z,9,0)</f>
        <v>0</v>
      </c>
      <c r="K192" s="70"/>
      <c r="L192" s="146"/>
      <c r="M192" s="70"/>
      <c r="N192">
        <f>VLOOKUP(C192,Schools!A:D,4,0)</f>
        <v>0</v>
      </c>
      <c r="O192" s="70">
        <f t="shared" si="42"/>
        <v>0</v>
      </c>
      <c r="P192">
        <f t="shared" si="37"/>
        <v>516500</v>
      </c>
      <c r="Q192" s="378"/>
      <c r="R192" s="378"/>
      <c r="S192" s="336"/>
      <c r="T192" s="336"/>
      <c r="U192" s="378"/>
      <c r="V192" s="378"/>
      <c r="W192" s="378"/>
      <c r="X192" s="378"/>
      <c r="Y192" s="378"/>
      <c r="Z192" s="378"/>
      <c r="AA192" s="378"/>
      <c r="AB192" s="378"/>
      <c r="AC192" s="47">
        <f t="shared" si="38"/>
        <v>0</v>
      </c>
      <c r="AD192" s="47">
        <f t="shared" si="39"/>
        <v>0</v>
      </c>
      <c r="AE192" s="73"/>
      <c r="AG192" s="47">
        <f t="shared" si="43"/>
        <v>0</v>
      </c>
      <c r="AH192" s="47">
        <f t="shared" si="44"/>
        <v>0</v>
      </c>
      <c r="AI192" s="47">
        <f t="shared" si="45"/>
        <v>0</v>
      </c>
      <c r="AJ192" s="47">
        <f t="shared" si="46"/>
        <v>0</v>
      </c>
      <c r="AK192"/>
      <c r="AL192"/>
      <c r="AM192"/>
      <c r="AN192"/>
      <c r="AO192"/>
      <c r="AP192"/>
      <c r="AQ192"/>
      <c r="AR192"/>
      <c r="AS192"/>
      <c r="AT192"/>
      <c r="AU192"/>
    </row>
    <row r="193" spans="1:47" x14ac:dyDescent="0.25">
      <c r="A193" t="str">
        <f t="shared" si="47"/>
        <v>GRANTS</v>
      </c>
      <c r="B193" s="71"/>
      <c r="C193" s="206"/>
      <c r="D193" t="str">
        <f>VLOOKUP(C193,Schools!A:B,2,0)</f>
        <v xml:space="preserve"> Please choose a school</v>
      </c>
      <c r="E193" t="str">
        <f>VLOOKUP(C193,Schools!$A:$Z,3,0)</f>
        <v>None</v>
      </c>
      <c r="F193" s="207"/>
      <c r="G193" s="70"/>
      <c r="H193" s="70"/>
      <c r="I193" t="str">
        <f t="shared" ref="I193:I220" si="48">O193&amp;"/"&amp;P193</f>
        <v>0/516500</v>
      </c>
      <c r="J193">
        <f>VLOOKUP(C193,Schools!$A:$Z,9,0)</f>
        <v>0</v>
      </c>
      <c r="K193" s="70"/>
      <c r="L193" s="146"/>
      <c r="M193" s="70"/>
      <c r="N193">
        <f>VLOOKUP(C193,Schools!A:D,4,0)</f>
        <v>0</v>
      </c>
      <c r="O193" s="70">
        <f t="shared" si="42"/>
        <v>0</v>
      </c>
      <c r="P193">
        <f t="shared" ref="P193:P220" si="49">IF(E193="M",543965,516500)</f>
        <v>516500</v>
      </c>
      <c r="Q193" s="378"/>
      <c r="R193" s="378"/>
      <c r="S193" s="336"/>
      <c r="T193" s="336"/>
      <c r="U193" s="378"/>
      <c r="V193" s="378"/>
      <c r="W193" s="378"/>
      <c r="X193" s="378"/>
      <c r="Y193" s="378"/>
      <c r="Z193" s="378"/>
      <c r="AA193" s="378"/>
      <c r="AB193" s="378"/>
      <c r="AC193" s="47">
        <f t="shared" si="38"/>
        <v>0</v>
      </c>
      <c r="AD193" s="47">
        <f t="shared" si="39"/>
        <v>0</v>
      </c>
      <c r="AE193" s="73"/>
      <c r="AG193" s="47">
        <f t="shared" si="43"/>
        <v>0</v>
      </c>
      <c r="AH193" s="47">
        <f t="shared" si="44"/>
        <v>0</v>
      </c>
      <c r="AI193" s="47">
        <f t="shared" si="45"/>
        <v>0</v>
      </c>
      <c r="AJ193" s="47">
        <f t="shared" si="46"/>
        <v>0</v>
      </c>
      <c r="AK193"/>
      <c r="AL193"/>
      <c r="AM193"/>
      <c r="AN193"/>
      <c r="AO193"/>
      <c r="AP193"/>
      <c r="AQ193"/>
      <c r="AR193"/>
      <c r="AS193"/>
      <c r="AT193"/>
      <c r="AU193"/>
    </row>
    <row r="194" spans="1:47" x14ac:dyDescent="0.25">
      <c r="A194" t="str">
        <f t="shared" si="47"/>
        <v>GRANTS</v>
      </c>
      <c r="B194" s="71"/>
      <c r="C194" s="206"/>
      <c r="D194" t="str">
        <f>VLOOKUP(C194,Schools!A:B,2,0)</f>
        <v xml:space="preserve"> Please choose a school</v>
      </c>
      <c r="E194" t="str">
        <f>VLOOKUP(C194,Schools!$A:$Z,3,0)</f>
        <v>None</v>
      </c>
      <c r="F194" s="207"/>
      <c r="G194" s="70"/>
      <c r="H194" s="70"/>
      <c r="I194" t="str">
        <f t="shared" si="48"/>
        <v>0/516500</v>
      </c>
      <c r="J194">
        <f>VLOOKUP(C194,Schools!$A:$Z,9,0)</f>
        <v>0</v>
      </c>
      <c r="K194" s="70"/>
      <c r="L194" s="146"/>
      <c r="M194" s="70"/>
      <c r="N194">
        <f>VLOOKUP(C194,Schools!A:D,4,0)</f>
        <v>0</v>
      </c>
      <c r="O194" s="70">
        <f t="shared" si="42"/>
        <v>0</v>
      </c>
      <c r="P194">
        <f t="shared" si="49"/>
        <v>516500</v>
      </c>
      <c r="Q194" s="378"/>
      <c r="R194" s="378"/>
      <c r="S194" s="336"/>
      <c r="T194" s="336"/>
      <c r="U194" s="378"/>
      <c r="V194" s="378"/>
      <c r="W194" s="378"/>
      <c r="X194" s="378"/>
      <c r="Y194" s="378"/>
      <c r="Z194" s="378"/>
      <c r="AA194" s="378"/>
      <c r="AB194" s="378"/>
      <c r="AC194" s="47">
        <f t="shared" si="38"/>
        <v>0</v>
      </c>
      <c r="AD194" s="47">
        <f t="shared" si="39"/>
        <v>0</v>
      </c>
      <c r="AE194" s="73"/>
      <c r="AG194" s="47">
        <f t="shared" si="43"/>
        <v>0</v>
      </c>
      <c r="AH194" s="47">
        <f t="shared" si="44"/>
        <v>0</v>
      </c>
      <c r="AI194" s="47">
        <f t="shared" si="45"/>
        <v>0</v>
      </c>
      <c r="AJ194" s="47">
        <f t="shared" si="46"/>
        <v>0</v>
      </c>
      <c r="AK194"/>
      <c r="AL194"/>
      <c r="AM194"/>
      <c r="AN194"/>
      <c r="AO194"/>
      <c r="AP194"/>
      <c r="AQ194"/>
      <c r="AR194"/>
      <c r="AS194"/>
      <c r="AT194"/>
      <c r="AU194"/>
    </row>
    <row r="195" spans="1:47" x14ac:dyDescent="0.25">
      <c r="A195" t="str">
        <f t="shared" si="47"/>
        <v>GRANTS</v>
      </c>
      <c r="B195" s="71"/>
      <c r="C195" s="206"/>
      <c r="D195" t="str">
        <f>VLOOKUP(C195,Schools!A:B,2,0)</f>
        <v xml:space="preserve"> Please choose a school</v>
      </c>
      <c r="E195" t="str">
        <f>VLOOKUP(C195,Schools!$A:$Z,3,0)</f>
        <v>None</v>
      </c>
      <c r="F195" s="207"/>
      <c r="G195" s="70"/>
      <c r="H195" s="70"/>
      <c r="I195" t="str">
        <f t="shared" si="48"/>
        <v>0/516500</v>
      </c>
      <c r="J195">
        <f>VLOOKUP(C195,Schools!$A:$Z,9,0)</f>
        <v>0</v>
      </c>
      <c r="K195" s="70"/>
      <c r="L195" s="146"/>
      <c r="M195" s="70"/>
      <c r="N195">
        <f>VLOOKUP(C195,Schools!A:D,4,0)</f>
        <v>0</v>
      </c>
      <c r="O195" s="70">
        <f t="shared" si="42"/>
        <v>0</v>
      </c>
      <c r="P195">
        <f t="shared" si="49"/>
        <v>516500</v>
      </c>
      <c r="Q195" s="378"/>
      <c r="R195" s="378"/>
      <c r="S195" s="336"/>
      <c r="T195" s="336"/>
      <c r="U195" s="378"/>
      <c r="V195" s="378"/>
      <c r="W195" s="378"/>
      <c r="X195" s="378"/>
      <c r="Y195" s="378"/>
      <c r="Z195" s="378"/>
      <c r="AA195" s="378"/>
      <c r="AB195" s="378"/>
      <c r="AC195" s="47">
        <f t="shared" si="38"/>
        <v>0</v>
      </c>
      <c r="AD195" s="47">
        <f t="shared" si="39"/>
        <v>0</v>
      </c>
      <c r="AE195" s="73"/>
      <c r="AG195" s="47">
        <f t="shared" si="43"/>
        <v>0</v>
      </c>
      <c r="AH195" s="47">
        <f t="shared" si="44"/>
        <v>0</v>
      </c>
      <c r="AI195" s="47">
        <f t="shared" si="45"/>
        <v>0</v>
      </c>
      <c r="AJ195" s="47">
        <f t="shared" si="46"/>
        <v>0</v>
      </c>
      <c r="AK195"/>
      <c r="AL195"/>
      <c r="AM195"/>
      <c r="AN195"/>
      <c r="AO195"/>
      <c r="AP195"/>
      <c r="AQ195"/>
      <c r="AR195"/>
      <c r="AS195"/>
      <c r="AT195"/>
      <c r="AU195"/>
    </row>
    <row r="196" spans="1:47" x14ac:dyDescent="0.25">
      <c r="A196" t="str">
        <f t="shared" si="47"/>
        <v>GRANTS</v>
      </c>
      <c r="B196" s="71"/>
      <c r="C196" s="206"/>
      <c r="D196" t="str">
        <f>VLOOKUP(C196,Schools!A:B,2,0)</f>
        <v xml:space="preserve"> Please choose a school</v>
      </c>
      <c r="E196" t="str">
        <f>VLOOKUP(C196,Schools!$A:$Z,3,0)</f>
        <v>None</v>
      </c>
      <c r="F196" s="207"/>
      <c r="G196" s="70"/>
      <c r="H196" s="70"/>
      <c r="I196" t="str">
        <f t="shared" si="48"/>
        <v>0/516500</v>
      </c>
      <c r="J196">
        <f>VLOOKUP(C196,Schools!$A:$Z,9,0)</f>
        <v>0</v>
      </c>
      <c r="K196" s="70"/>
      <c r="L196" s="146"/>
      <c r="M196" s="70"/>
      <c r="N196">
        <f>VLOOKUP(C196,Schools!A:D,4,0)</f>
        <v>0</v>
      </c>
      <c r="O196" s="70">
        <f t="shared" si="42"/>
        <v>0</v>
      </c>
      <c r="P196">
        <f t="shared" si="49"/>
        <v>516500</v>
      </c>
      <c r="Q196" s="378"/>
      <c r="R196" s="378"/>
      <c r="S196" s="336"/>
      <c r="T196" s="336"/>
      <c r="U196" s="378"/>
      <c r="V196" s="378"/>
      <c r="W196" s="378"/>
      <c r="X196" s="378"/>
      <c r="Y196" s="378"/>
      <c r="Z196" s="378"/>
      <c r="AA196" s="378"/>
      <c r="AB196" s="378"/>
      <c r="AC196" s="47">
        <f t="shared" si="38"/>
        <v>0</v>
      </c>
      <c r="AD196" s="47">
        <f t="shared" si="39"/>
        <v>0</v>
      </c>
      <c r="AE196" s="73"/>
      <c r="AG196" s="47">
        <f t="shared" si="43"/>
        <v>0</v>
      </c>
      <c r="AH196" s="47">
        <f t="shared" si="44"/>
        <v>0</v>
      </c>
      <c r="AI196" s="47">
        <f t="shared" si="45"/>
        <v>0</v>
      </c>
      <c r="AJ196" s="47">
        <f t="shared" si="46"/>
        <v>0</v>
      </c>
      <c r="AK196"/>
      <c r="AL196"/>
      <c r="AM196"/>
      <c r="AN196"/>
      <c r="AO196"/>
      <c r="AP196"/>
      <c r="AQ196"/>
      <c r="AR196"/>
      <c r="AS196"/>
      <c r="AT196"/>
      <c r="AU196"/>
    </row>
    <row r="197" spans="1:47" x14ac:dyDescent="0.25">
      <c r="A197" t="str">
        <f t="shared" si="47"/>
        <v>GRANTS</v>
      </c>
      <c r="B197" s="71"/>
      <c r="C197" s="206"/>
      <c r="D197" t="str">
        <f>VLOOKUP(C197,Schools!A:B,2,0)</f>
        <v xml:space="preserve"> Please choose a school</v>
      </c>
      <c r="E197" t="str">
        <f>VLOOKUP(C197,Schools!$A:$Z,3,0)</f>
        <v>None</v>
      </c>
      <c r="F197" s="207"/>
      <c r="G197" s="70"/>
      <c r="H197" s="70"/>
      <c r="I197" t="str">
        <f t="shared" si="48"/>
        <v>0/516500</v>
      </c>
      <c r="J197">
        <f>VLOOKUP(C197,Schools!$A:$Z,9,0)</f>
        <v>0</v>
      </c>
      <c r="K197" s="70"/>
      <c r="L197" s="146"/>
      <c r="M197" s="70"/>
      <c r="N197">
        <f>VLOOKUP(C197,Schools!A:D,4,0)</f>
        <v>0</v>
      </c>
      <c r="O197" s="70">
        <f t="shared" si="42"/>
        <v>0</v>
      </c>
      <c r="P197">
        <f t="shared" si="49"/>
        <v>516500</v>
      </c>
      <c r="Q197" s="378"/>
      <c r="R197" s="378"/>
      <c r="S197" s="336"/>
      <c r="T197" s="336"/>
      <c r="U197" s="378"/>
      <c r="V197" s="378"/>
      <c r="W197" s="378"/>
      <c r="X197" s="378"/>
      <c r="Y197" s="378"/>
      <c r="Z197" s="378"/>
      <c r="AA197" s="378"/>
      <c r="AB197" s="378"/>
      <c r="AC197" s="47">
        <f t="shared" si="38"/>
        <v>0</v>
      </c>
      <c r="AD197" s="47">
        <f t="shared" si="39"/>
        <v>0</v>
      </c>
      <c r="AE197" s="73"/>
      <c r="AG197" s="47">
        <f t="shared" si="43"/>
        <v>0</v>
      </c>
      <c r="AH197" s="47">
        <f t="shared" si="44"/>
        <v>0</v>
      </c>
      <c r="AI197" s="47">
        <f t="shared" si="45"/>
        <v>0</v>
      </c>
      <c r="AJ197" s="47">
        <f t="shared" si="46"/>
        <v>0</v>
      </c>
      <c r="AK197"/>
      <c r="AL197"/>
      <c r="AM197"/>
      <c r="AN197"/>
      <c r="AO197"/>
      <c r="AP197"/>
      <c r="AQ197"/>
      <c r="AR197"/>
      <c r="AS197"/>
      <c r="AT197"/>
      <c r="AU197"/>
    </row>
    <row r="198" spans="1:47" x14ac:dyDescent="0.25">
      <c r="A198" t="str">
        <f t="shared" si="47"/>
        <v>GRANTS</v>
      </c>
      <c r="B198" s="71"/>
      <c r="C198" s="206"/>
      <c r="D198" t="str">
        <f>VLOOKUP(C198,Schools!A:B,2,0)</f>
        <v xml:space="preserve"> Please choose a school</v>
      </c>
      <c r="E198" t="str">
        <f>VLOOKUP(C198,Schools!$A:$Z,3,0)</f>
        <v>None</v>
      </c>
      <c r="F198" s="207"/>
      <c r="G198" s="70"/>
      <c r="H198" s="70"/>
      <c r="I198" t="str">
        <f t="shared" si="48"/>
        <v>0/516500</v>
      </c>
      <c r="J198">
        <f>VLOOKUP(C198,Schools!$A:$Z,9,0)</f>
        <v>0</v>
      </c>
      <c r="K198" s="70"/>
      <c r="L198" s="146"/>
      <c r="M198" s="70"/>
      <c r="N198">
        <f>VLOOKUP(C198,Schools!A:D,4,0)</f>
        <v>0</v>
      </c>
      <c r="O198" s="70">
        <f t="shared" si="42"/>
        <v>0</v>
      </c>
      <c r="P198">
        <f t="shared" si="49"/>
        <v>516500</v>
      </c>
      <c r="Q198" s="378"/>
      <c r="R198" s="378"/>
      <c r="S198" s="336"/>
      <c r="T198" s="336"/>
      <c r="U198" s="378"/>
      <c r="V198" s="378"/>
      <c r="W198" s="378"/>
      <c r="X198" s="378"/>
      <c r="Y198" s="378"/>
      <c r="Z198" s="378"/>
      <c r="AA198" s="378"/>
      <c r="AB198" s="378"/>
      <c r="AC198" s="47">
        <f t="shared" si="38"/>
        <v>0</v>
      </c>
      <c r="AD198" s="47">
        <f t="shared" si="39"/>
        <v>0</v>
      </c>
      <c r="AE198" s="73"/>
      <c r="AG198" s="47">
        <f t="shared" si="43"/>
        <v>0</v>
      </c>
      <c r="AH198" s="47">
        <f t="shared" si="44"/>
        <v>0</v>
      </c>
      <c r="AI198" s="47">
        <f t="shared" si="45"/>
        <v>0</v>
      </c>
      <c r="AJ198" s="47">
        <f t="shared" si="46"/>
        <v>0</v>
      </c>
      <c r="AK198"/>
      <c r="AL198"/>
      <c r="AM198"/>
      <c r="AN198"/>
      <c r="AO198"/>
      <c r="AP198"/>
      <c r="AQ198"/>
      <c r="AR198"/>
      <c r="AS198"/>
      <c r="AT198"/>
      <c r="AU198"/>
    </row>
    <row r="199" spans="1:47" x14ac:dyDescent="0.25">
      <c r="A199" t="str">
        <f t="shared" si="47"/>
        <v>GRANTS</v>
      </c>
      <c r="B199" s="71"/>
      <c r="C199" s="206"/>
      <c r="D199" t="str">
        <f>VLOOKUP(C199,Schools!A:B,2,0)</f>
        <v xml:space="preserve"> Please choose a school</v>
      </c>
      <c r="E199" t="str">
        <f>VLOOKUP(C199,Schools!$A:$Z,3,0)</f>
        <v>None</v>
      </c>
      <c r="F199" s="207"/>
      <c r="G199" s="70"/>
      <c r="H199" s="70"/>
      <c r="I199" t="str">
        <f t="shared" si="48"/>
        <v>0/516500</v>
      </c>
      <c r="J199">
        <f>VLOOKUP(C199,Schools!$A:$Z,9,0)</f>
        <v>0</v>
      </c>
      <c r="K199" s="70"/>
      <c r="L199" s="146"/>
      <c r="M199" s="70"/>
      <c r="N199">
        <f>VLOOKUP(C199,Schools!A:D,4,0)</f>
        <v>0</v>
      </c>
      <c r="O199" s="70">
        <f t="shared" si="42"/>
        <v>0</v>
      </c>
      <c r="P199">
        <f t="shared" si="49"/>
        <v>516500</v>
      </c>
      <c r="Q199" s="378"/>
      <c r="R199" s="378"/>
      <c r="S199" s="336"/>
      <c r="T199" s="336"/>
      <c r="U199" s="378"/>
      <c r="V199" s="378"/>
      <c r="W199" s="378"/>
      <c r="X199" s="378"/>
      <c r="Y199" s="378"/>
      <c r="Z199" s="378"/>
      <c r="AA199" s="378"/>
      <c r="AB199" s="378"/>
      <c r="AC199" s="47">
        <f t="shared" ref="AC199:AC220" si="50">SUBTOTAL(9,Q199:AB199)</f>
        <v>0</v>
      </c>
      <c r="AD199" s="47">
        <f t="shared" ref="AD199:AD220" si="51">AC199-F199</f>
        <v>0</v>
      </c>
      <c r="AE199" s="73"/>
      <c r="AG199" s="47">
        <f t="shared" si="43"/>
        <v>0</v>
      </c>
      <c r="AH199" s="47">
        <f t="shared" si="44"/>
        <v>0</v>
      </c>
      <c r="AI199" s="47">
        <f t="shared" si="45"/>
        <v>0</v>
      </c>
      <c r="AJ199" s="47">
        <f t="shared" si="46"/>
        <v>0</v>
      </c>
      <c r="AK199"/>
      <c r="AL199"/>
      <c r="AM199"/>
      <c r="AN199"/>
      <c r="AO199"/>
      <c r="AP199"/>
      <c r="AQ199"/>
      <c r="AR199"/>
      <c r="AS199"/>
      <c r="AT199"/>
      <c r="AU199"/>
    </row>
    <row r="200" spans="1:47" x14ac:dyDescent="0.25">
      <c r="A200" t="str">
        <f t="shared" si="47"/>
        <v>GRANTS</v>
      </c>
      <c r="B200" s="71"/>
      <c r="C200" s="206"/>
      <c r="D200" t="str">
        <f>VLOOKUP(C200,Schools!A:B,2,0)</f>
        <v xml:space="preserve"> Please choose a school</v>
      </c>
      <c r="E200" t="str">
        <f>VLOOKUP(C200,Schools!$A:$Z,3,0)</f>
        <v>None</v>
      </c>
      <c r="F200" s="207"/>
      <c r="G200" s="70"/>
      <c r="H200" s="70"/>
      <c r="I200" t="str">
        <f t="shared" si="48"/>
        <v>0/516500</v>
      </c>
      <c r="J200">
        <f>VLOOKUP(C200,Schools!$A:$Z,9,0)</f>
        <v>0</v>
      </c>
      <c r="K200" s="70"/>
      <c r="L200" s="146"/>
      <c r="M200" s="70"/>
      <c r="N200">
        <f>VLOOKUP(C200,Schools!A:D,4,0)</f>
        <v>0</v>
      </c>
      <c r="O200" s="70">
        <f t="shared" si="42"/>
        <v>0</v>
      </c>
      <c r="P200">
        <f t="shared" si="49"/>
        <v>516500</v>
      </c>
      <c r="Q200" s="378"/>
      <c r="R200" s="378"/>
      <c r="S200" s="336"/>
      <c r="T200" s="336"/>
      <c r="U200" s="378"/>
      <c r="V200" s="378"/>
      <c r="W200" s="378"/>
      <c r="X200" s="378"/>
      <c r="Y200" s="378"/>
      <c r="Z200" s="378"/>
      <c r="AA200" s="378"/>
      <c r="AB200" s="378"/>
      <c r="AC200" s="47">
        <f t="shared" si="50"/>
        <v>0</v>
      </c>
      <c r="AD200" s="47">
        <f t="shared" si="51"/>
        <v>0</v>
      </c>
      <c r="AE200" s="73"/>
      <c r="AG200" s="47">
        <f t="shared" si="43"/>
        <v>0</v>
      </c>
      <c r="AH200" s="47">
        <f t="shared" si="44"/>
        <v>0</v>
      </c>
      <c r="AI200" s="47">
        <f t="shared" si="45"/>
        <v>0</v>
      </c>
      <c r="AJ200" s="47">
        <f t="shared" si="46"/>
        <v>0</v>
      </c>
      <c r="AK200"/>
      <c r="AL200"/>
      <c r="AM200"/>
      <c r="AN200"/>
      <c r="AO200"/>
      <c r="AP200"/>
      <c r="AQ200"/>
      <c r="AR200"/>
      <c r="AS200"/>
      <c r="AT200"/>
      <c r="AU200"/>
    </row>
    <row r="201" spans="1:47" x14ac:dyDescent="0.25">
      <c r="A201" t="str">
        <f t="shared" si="47"/>
        <v>GRANTS</v>
      </c>
      <c r="B201" s="71"/>
      <c r="C201" s="206"/>
      <c r="D201" t="str">
        <f>VLOOKUP(C201,Schools!A:B,2,0)</f>
        <v xml:space="preserve"> Please choose a school</v>
      </c>
      <c r="E201" t="str">
        <f>VLOOKUP(C201,Schools!$A:$Z,3,0)</f>
        <v>None</v>
      </c>
      <c r="F201" s="207"/>
      <c r="G201" s="70"/>
      <c r="H201" s="70"/>
      <c r="I201" t="str">
        <f t="shared" si="48"/>
        <v>0/516500</v>
      </c>
      <c r="J201">
        <f>VLOOKUP(C201,Schools!$A:$Z,9,0)</f>
        <v>0</v>
      </c>
      <c r="K201" s="70"/>
      <c r="L201" s="146"/>
      <c r="M201" s="70"/>
      <c r="N201">
        <f>VLOOKUP(C201,Schools!A:D,4,0)</f>
        <v>0</v>
      </c>
      <c r="O201" s="70">
        <f t="shared" si="42"/>
        <v>0</v>
      </c>
      <c r="P201">
        <f t="shared" si="49"/>
        <v>516500</v>
      </c>
      <c r="Q201" s="378"/>
      <c r="R201" s="378"/>
      <c r="S201" s="336"/>
      <c r="T201" s="336"/>
      <c r="U201" s="378"/>
      <c r="V201" s="378"/>
      <c r="W201" s="378"/>
      <c r="X201" s="378"/>
      <c r="Y201" s="378"/>
      <c r="Z201" s="378"/>
      <c r="AA201" s="378"/>
      <c r="AB201" s="378"/>
      <c r="AC201" s="47">
        <f t="shared" si="50"/>
        <v>0</v>
      </c>
      <c r="AD201" s="47">
        <f t="shared" si="51"/>
        <v>0</v>
      </c>
      <c r="AE201" s="73"/>
      <c r="AG201" s="47">
        <f t="shared" si="43"/>
        <v>0</v>
      </c>
      <c r="AH201" s="47">
        <f t="shared" si="44"/>
        <v>0</v>
      </c>
      <c r="AI201" s="47">
        <f t="shared" si="45"/>
        <v>0</v>
      </c>
      <c r="AJ201" s="47">
        <f t="shared" si="46"/>
        <v>0</v>
      </c>
      <c r="AK201"/>
      <c r="AL201"/>
      <c r="AM201"/>
      <c r="AN201"/>
      <c r="AO201"/>
      <c r="AP201"/>
      <c r="AQ201"/>
      <c r="AR201"/>
      <c r="AS201"/>
      <c r="AT201"/>
      <c r="AU201"/>
    </row>
    <row r="202" spans="1:47" x14ac:dyDescent="0.25">
      <c r="A202" t="str">
        <f t="shared" si="47"/>
        <v>GRANTS</v>
      </c>
      <c r="B202" s="71"/>
      <c r="C202" s="206"/>
      <c r="D202" t="str">
        <f>VLOOKUP(C202,Schools!A:B,2,0)</f>
        <v xml:space="preserve"> Please choose a school</v>
      </c>
      <c r="E202" t="str">
        <f>VLOOKUP(C202,Schools!$A:$Z,3,0)</f>
        <v>None</v>
      </c>
      <c r="F202" s="207"/>
      <c r="G202" s="70"/>
      <c r="H202" s="70"/>
      <c r="I202" t="str">
        <f t="shared" si="48"/>
        <v>0/516500</v>
      </c>
      <c r="J202">
        <f>VLOOKUP(C202,Schools!$A:$Z,9,0)</f>
        <v>0</v>
      </c>
      <c r="K202" s="70"/>
      <c r="L202" s="146"/>
      <c r="M202" s="70"/>
      <c r="N202">
        <f>VLOOKUP(C202,Schools!A:D,4,0)</f>
        <v>0</v>
      </c>
      <c r="O202" s="70">
        <f t="shared" si="42"/>
        <v>0</v>
      </c>
      <c r="P202">
        <f t="shared" si="49"/>
        <v>516500</v>
      </c>
      <c r="Q202" s="378"/>
      <c r="R202" s="378"/>
      <c r="S202" s="336"/>
      <c r="T202" s="336"/>
      <c r="U202" s="378"/>
      <c r="V202" s="378"/>
      <c r="W202" s="378"/>
      <c r="X202" s="378"/>
      <c r="Y202" s="378"/>
      <c r="Z202" s="378"/>
      <c r="AA202" s="378"/>
      <c r="AB202" s="378"/>
      <c r="AC202" s="47">
        <f t="shared" si="50"/>
        <v>0</v>
      </c>
      <c r="AD202" s="47">
        <f t="shared" si="51"/>
        <v>0</v>
      </c>
      <c r="AE202" s="73"/>
      <c r="AG202" s="47">
        <f t="shared" si="43"/>
        <v>0</v>
      </c>
      <c r="AH202" s="47">
        <f t="shared" si="44"/>
        <v>0</v>
      </c>
      <c r="AI202" s="47">
        <f t="shared" si="45"/>
        <v>0</v>
      </c>
      <c r="AJ202" s="47">
        <f t="shared" si="46"/>
        <v>0</v>
      </c>
      <c r="AK202"/>
      <c r="AL202"/>
      <c r="AM202"/>
      <c r="AN202"/>
      <c r="AO202"/>
      <c r="AP202"/>
      <c r="AQ202"/>
      <c r="AR202"/>
      <c r="AS202"/>
      <c r="AT202"/>
      <c r="AU202"/>
    </row>
    <row r="203" spans="1:47" x14ac:dyDescent="0.25">
      <c r="A203" t="str">
        <f t="shared" si="47"/>
        <v>GRANTS</v>
      </c>
      <c r="B203" s="71"/>
      <c r="C203" s="206"/>
      <c r="D203" t="str">
        <f>VLOOKUP(C203,Schools!A:B,2,0)</f>
        <v xml:space="preserve"> Please choose a school</v>
      </c>
      <c r="E203" t="str">
        <f>VLOOKUP(C203,Schools!$A:$Z,3,0)</f>
        <v>None</v>
      </c>
      <c r="F203" s="207"/>
      <c r="G203" s="70"/>
      <c r="H203" s="70"/>
      <c r="I203" t="str">
        <f t="shared" si="48"/>
        <v>0/516500</v>
      </c>
      <c r="J203">
        <f>VLOOKUP(C203,Schools!$A:$Z,9,0)</f>
        <v>0</v>
      </c>
      <c r="K203" s="70"/>
      <c r="L203" s="146"/>
      <c r="M203" s="70"/>
      <c r="N203">
        <f>VLOOKUP(C203,Schools!A:D,4,0)</f>
        <v>0</v>
      </c>
      <c r="O203" s="70">
        <f t="shared" si="42"/>
        <v>0</v>
      </c>
      <c r="P203">
        <f t="shared" si="49"/>
        <v>516500</v>
      </c>
      <c r="Q203" s="378"/>
      <c r="R203" s="378"/>
      <c r="S203" s="336"/>
      <c r="T203" s="336"/>
      <c r="U203" s="378"/>
      <c r="V203" s="378"/>
      <c r="W203" s="378"/>
      <c r="X203" s="378"/>
      <c r="Y203" s="378"/>
      <c r="Z203" s="378"/>
      <c r="AA203" s="378"/>
      <c r="AB203" s="378"/>
      <c r="AC203" s="47">
        <f t="shared" si="50"/>
        <v>0</v>
      </c>
      <c r="AD203" s="47">
        <f t="shared" si="51"/>
        <v>0</v>
      </c>
      <c r="AE203" s="73"/>
      <c r="AG203" s="47">
        <f t="shared" si="43"/>
        <v>0</v>
      </c>
      <c r="AH203" s="47">
        <f t="shared" si="44"/>
        <v>0</v>
      </c>
      <c r="AI203" s="47">
        <f t="shared" si="45"/>
        <v>0</v>
      </c>
      <c r="AJ203" s="47">
        <f t="shared" si="46"/>
        <v>0</v>
      </c>
      <c r="AK203"/>
      <c r="AL203"/>
      <c r="AM203"/>
      <c r="AN203"/>
      <c r="AO203"/>
      <c r="AP203"/>
      <c r="AQ203"/>
      <c r="AR203"/>
      <c r="AS203"/>
      <c r="AT203"/>
      <c r="AU203"/>
    </row>
    <row r="204" spans="1:47" x14ac:dyDescent="0.25">
      <c r="A204" t="str">
        <f t="shared" si="47"/>
        <v>GRANTS</v>
      </c>
      <c r="B204" s="71"/>
      <c r="C204" s="206"/>
      <c r="D204" t="str">
        <f>VLOOKUP(C204,Schools!A:B,2,0)</f>
        <v xml:space="preserve"> Please choose a school</v>
      </c>
      <c r="E204" t="str">
        <f>VLOOKUP(C204,Schools!$A:$Z,3,0)</f>
        <v>None</v>
      </c>
      <c r="F204" s="207"/>
      <c r="G204" s="70"/>
      <c r="H204" s="70"/>
      <c r="I204" t="str">
        <f t="shared" si="48"/>
        <v>0/516500</v>
      </c>
      <c r="J204">
        <f>VLOOKUP(C204,Schools!$A:$Z,9,0)</f>
        <v>0</v>
      </c>
      <c r="K204" s="70"/>
      <c r="L204" s="146"/>
      <c r="M204" s="70"/>
      <c r="N204">
        <f>VLOOKUP(C204,Schools!A:D,4,0)</f>
        <v>0</v>
      </c>
      <c r="O204" s="70">
        <f t="shared" si="42"/>
        <v>0</v>
      </c>
      <c r="P204">
        <f t="shared" si="49"/>
        <v>516500</v>
      </c>
      <c r="Q204" s="378"/>
      <c r="R204" s="378"/>
      <c r="S204" s="336"/>
      <c r="T204" s="336"/>
      <c r="U204" s="378"/>
      <c r="V204" s="378"/>
      <c r="W204" s="378"/>
      <c r="X204" s="378"/>
      <c r="Y204" s="378"/>
      <c r="Z204" s="378"/>
      <c r="AA204" s="378"/>
      <c r="AB204" s="378"/>
      <c r="AC204" s="47">
        <f t="shared" si="50"/>
        <v>0</v>
      </c>
      <c r="AD204" s="47">
        <f t="shared" si="51"/>
        <v>0</v>
      </c>
      <c r="AE204" s="73"/>
      <c r="AG204" s="47">
        <f t="shared" si="43"/>
        <v>0</v>
      </c>
      <c r="AH204" s="47">
        <f t="shared" si="44"/>
        <v>0</v>
      </c>
      <c r="AI204" s="47">
        <f t="shared" si="45"/>
        <v>0</v>
      </c>
      <c r="AJ204" s="47">
        <f t="shared" si="46"/>
        <v>0</v>
      </c>
      <c r="AK204"/>
      <c r="AL204"/>
      <c r="AM204"/>
      <c r="AN204"/>
      <c r="AO204"/>
      <c r="AP204"/>
      <c r="AQ204"/>
      <c r="AR204"/>
      <c r="AS204"/>
      <c r="AT204"/>
      <c r="AU204"/>
    </row>
    <row r="205" spans="1:47" x14ac:dyDescent="0.25">
      <c r="A205" t="str">
        <f t="shared" si="47"/>
        <v>GRANTS</v>
      </c>
      <c r="B205" s="71"/>
      <c r="C205" s="206"/>
      <c r="D205" t="str">
        <f>VLOOKUP(C205,Schools!A:B,2,0)</f>
        <v xml:space="preserve"> Please choose a school</v>
      </c>
      <c r="E205" t="str">
        <f>VLOOKUP(C205,Schools!$A:$Z,3,0)</f>
        <v>None</v>
      </c>
      <c r="F205" s="207"/>
      <c r="G205" s="70"/>
      <c r="H205" s="70"/>
      <c r="I205" t="str">
        <f t="shared" si="48"/>
        <v>0/516500</v>
      </c>
      <c r="J205">
        <f>VLOOKUP(C205,Schools!$A:$Z,9,0)</f>
        <v>0</v>
      </c>
      <c r="K205" s="70"/>
      <c r="L205" s="146"/>
      <c r="M205" s="70"/>
      <c r="N205">
        <f>VLOOKUP(C205,Schools!A:D,4,0)</f>
        <v>0</v>
      </c>
      <c r="O205" s="70">
        <f t="shared" si="42"/>
        <v>0</v>
      </c>
      <c r="P205">
        <f t="shared" si="49"/>
        <v>516500</v>
      </c>
      <c r="Q205" s="378"/>
      <c r="R205" s="378"/>
      <c r="S205" s="336"/>
      <c r="T205" s="336"/>
      <c r="U205" s="378"/>
      <c r="V205" s="378"/>
      <c r="W205" s="378"/>
      <c r="X205" s="378"/>
      <c r="Y205" s="378"/>
      <c r="Z205" s="378"/>
      <c r="AA205" s="378"/>
      <c r="AB205" s="378"/>
      <c r="AC205" s="47">
        <f t="shared" si="50"/>
        <v>0</v>
      </c>
      <c r="AD205" s="47">
        <f t="shared" si="51"/>
        <v>0</v>
      </c>
      <c r="AE205" s="73"/>
      <c r="AG205" s="47">
        <f t="shared" si="43"/>
        <v>0</v>
      </c>
      <c r="AH205" s="47">
        <f t="shared" si="44"/>
        <v>0</v>
      </c>
      <c r="AI205" s="47">
        <f t="shared" si="45"/>
        <v>0</v>
      </c>
      <c r="AJ205" s="47">
        <f t="shared" si="46"/>
        <v>0</v>
      </c>
      <c r="AK205"/>
      <c r="AL205"/>
      <c r="AM205"/>
      <c r="AN205"/>
      <c r="AO205"/>
      <c r="AP205"/>
      <c r="AQ205"/>
      <c r="AR205"/>
      <c r="AS205"/>
      <c r="AT205"/>
      <c r="AU205"/>
    </row>
    <row r="206" spans="1:47" x14ac:dyDescent="0.25">
      <c r="A206" t="str">
        <f t="shared" si="47"/>
        <v>GRANTS</v>
      </c>
      <c r="B206" s="71"/>
      <c r="C206" s="206"/>
      <c r="D206" t="str">
        <f>VLOOKUP(C206,Schools!A:B,2,0)</f>
        <v xml:space="preserve"> Please choose a school</v>
      </c>
      <c r="E206" t="str">
        <f>VLOOKUP(C206,Schools!$A:$Z,3,0)</f>
        <v>None</v>
      </c>
      <c r="F206" s="207"/>
      <c r="G206" s="70"/>
      <c r="H206" s="70"/>
      <c r="I206" t="str">
        <f t="shared" si="48"/>
        <v>0/516500</v>
      </c>
      <c r="J206">
        <f>VLOOKUP(C206,Schools!$A:$Z,9,0)</f>
        <v>0</v>
      </c>
      <c r="K206" s="70"/>
      <c r="L206" s="146"/>
      <c r="M206" s="70"/>
      <c r="N206">
        <f>VLOOKUP(C206,Schools!A:D,4,0)</f>
        <v>0</v>
      </c>
      <c r="O206" s="70">
        <f t="shared" si="42"/>
        <v>0</v>
      </c>
      <c r="P206">
        <f t="shared" si="49"/>
        <v>516500</v>
      </c>
      <c r="Q206" s="378"/>
      <c r="R206" s="378"/>
      <c r="S206" s="336"/>
      <c r="T206" s="336"/>
      <c r="U206" s="378"/>
      <c r="V206" s="378"/>
      <c r="W206" s="378"/>
      <c r="X206" s="378"/>
      <c r="Y206" s="378"/>
      <c r="Z206" s="378"/>
      <c r="AA206" s="378"/>
      <c r="AB206" s="378"/>
      <c r="AC206" s="47">
        <f t="shared" si="50"/>
        <v>0</v>
      </c>
      <c r="AD206" s="47">
        <f t="shared" si="51"/>
        <v>0</v>
      </c>
      <c r="AE206" s="73"/>
      <c r="AG206" s="47">
        <f t="shared" si="43"/>
        <v>0</v>
      </c>
      <c r="AH206" s="47">
        <f t="shared" si="44"/>
        <v>0</v>
      </c>
      <c r="AI206" s="47">
        <f t="shared" si="45"/>
        <v>0</v>
      </c>
      <c r="AJ206" s="47">
        <f t="shared" si="46"/>
        <v>0</v>
      </c>
      <c r="AK206"/>
      <c r="AL206"/>
      <c r="AM206"/>
      <c r="AN206"/>
      <c r="AO206"/>
      <c r="AP206"/>
      <c r="AQ206"/>
      <c r="AR206"/>
      <c r="AS206"/>
      <c r="AT206"/>
      <c r="AU206"/>
    </row>
    <row r="207" spans="1:47" x14ac:dyDescent="0.25">
      <c r="A207" t="str">
        <f t="shared" si="47"/>
        <v>GRANTS</v>
      </c>
      <c r="B207" s="71"/>
      <c r="C207" s="206"/>
      <c r="D207" t="str">
        <f>VLOOKUP(C207,Schools!A:B,2,0)</f>
        <v xml:space="preserve"> Please choose a school</v>
      </c>
      <c r="E207" t="str">
        <f>VLOOKUP(C207,Schools!$A:$Z,3,0)</f>
        <v>None</v>
      </c>
      <c r="F207" s="207"/>
      <c r="G207" s="70"/>
      <c r="H207" s="70"/>
      <c r="I207" t="str">
        <f t="shared" si="48"/>
        <v>0/516500</v>
      </c>
      <c r="J207">
        <f>VLOOKUP(C207,Schools!$A:$Z,9,0)</f>
        <v>0</v>
      </c>
      <c r="K207" s="70"/>
      <c r="L207" s="146"/>
      <c r="M207" s="70"/>
      <c r="N207">
        <f>VLOOKUP(C207,Schools!A:D,4,0)</f>
        <v>0</v>
      </c>
      <c r="O207" s="70">
        <f t="shared" si="42"/>
        <v>0</v>
      </c>
      <c r="P207">
        <f t="shared" si="49"/>
        <v>516500</v>
      </c>
      <c r="Q207" s="378"/>
      <c r="R207" s="378"/>
      <c r="S207" s="336"/>
      <c r="T207" s="336"/>
      <c r="U207" s="378"/>
      <c r="V207" s="378"/>
      <c r="W207" s="378"/>
      <c r="X207" s="378"/>
      <c r="Y207" s="378"/>
      <c r="Z207" s="378"/>
      <c r="AA207" s="378"/>
      <c r="AB207" s="378"/>
      <c r="AC207" s="47">
        <f t="shared" si="50"/>
        <v>0</v>
      </c>
      <c r="AD207" s="47">
        <f t="shared" si="51"/>
        <v>0</v>
      </c>
      <c r="AE207" s="73"/>
      <c r="AG207" s="47">
        <f t="shared" si="43"/>
        <v>0</v>
      </c>
      <c r="AH207" s="47">
        <f t="shared" si="44"/>
        <v>0</v>
      </c>
      <c r="AI207" s="47">
        <f t="shared" si="45"/>
        <v>0</v>
      </c>
      <c r="AJ207" s="47">
        <f t="shared" si="46"/>
        <v>0</v>
      </c>
      <c r="AK207"/>
      <c r="AL207"/>
      <c r="AM207"/>
      <c r="AN207"/>
      <c r="AO207"/>
      <c r="AP207"/>
      <c r="AQ207"/>
      <c r="AR207"/>
      <c r="AS207"/>
      <c r="AT207"/>
      <c r="AU207"/>
    </row>
    <row r="208" spans="1:47" x14ac:dyDescent="0.25">
      <c r="A208" t="str">
        <f t="shared" si="47"/>
        <v>GRANTS</v>
      </c>
      <c r="B208" s="71"/>
      <c r="C208" s="206"/>
      <c r="D208" t="str">
        <f>VLOOKUP(C208,Schools!A:B,2,0)</f>
        <v xml:space="preserve"> Please choose a school</v>
      </c>
      <c r="E208" t="str">
        <f>VLOOKUP(C208,Schools!$A:$Z,3,0)</f>
        <v>None</v>
      </c>
      <c r="F208" s="207"/>
      <c r="G208" s="70"/>
      <c r="H208" s="70"/>
      <c r="I208" t="str">
        <f t="shared" si="48"/>
        <v>0/516500</v>
      </c>
      <c r="J208">
        <f>VLOOKUP(C208,Schools!$A:$Z,9,0)</f>
        <v>0</v>
      </c>
      <c r="K208" s="70"/>
      <c r="L208" s="146"/>
      <c r="M208" s="70"/>
      <c r="N208">
        <f>VLOOKUP(C208,Schools!A:D,4,0)</f>
        <v>0</v>
      </c>
      <c r="O208" s="70">
        <f t="shared" si="42"/>
        <v>0</v>
      </c>
      <c r="P208">
        <f t="shared" si="49"/>
        <v>516500</v>
      </c>
      <c r="Q208" s="378"/>
      <c r="R208" s="378"/>
      <c r="S208" s="336"/>
      <c r="T208" s="336"/>
      <c r="U208" s="378"/>
      <c r="V208" s="378"/>
      <c r="W208" s="378"/>
      <c r="X208" s="378"/>
      <c r="Y208" s="378"/>
      <c r="Z208" s="378"/>
      <c r="AA208" s="378"/>
      <c r="AB208" s="378"/>
      <c r="AC208" s="47">
        <f t="shared" si="50"/>
        <v>0</v>
      </c>
      <c r="AD208" s="47">
        <f t="shared" si="51"/>
        <v>0</v>
      </c>
      <c r="AE208" s="73"/>
      <c r="AG208" s="47">
        <f t="shared" si="43"/>
        <v>0</v>
      </c>
      <c r="AH208" s="47">
        <f t="shared" si="44"/>
        <v>0</v>
      </c>
      <c r="AI208" s="47">
        <f t="shared" si="45"/>
        <v>0</v>
      </c>
      <c r="AJ208" s="47">
        <f t="shared" si="46"/>
        <v>0</v>
      </c>
      <c r="AK208"/>
      <c r="AL208"/>
      <c r="AM208"/>
      <c r="AN208"/>
      <c r="AO208"/>
      <c r="AP208"/>
      <c r="AQ208"/>
      <c r="AR208"/>
      <c r="AS208"/>
      <c r="AT208"/>
      <c r="AU208"/>
    </row>
    <row r="209" spans="1:47" x14ac:dyDescent="0.25">
      <c r="A209" t="str">
        <f t="shared" si="47"/>
        <v>GRANTS</v>
      </c>
      <c r="B209" s="71"/>
      <c r="C209" s="206"/>
      <c r="D209" t="str">
        <f>VLOOKUP(C209,Schools!A:B,2,0)</f>
        <v xml:space="preserve"> Please choose a school</v>
      </c>
      <c r="E209" t="str">
        <f>VLOOKUP(C209,Schools!$A:$Z,3,0)</f>
        <v>None</v>
      </c>
      <c r="F209" s="207"/>
      <c r="G209" s="70"/>
      <c r="H209" s="70"/>
      <c r="I209" t="str">
        <f t="shared" si="48"/>
        <v>0/516500</v>
      </c>
      <c r="J209">
        <f>VLOOKUP(C209,Schools!$A:$Z,9,0)</f>
        <v>0</v>
      </c>
      <c r="K209" s="70"/>
      <c r="L209" s="146"/>
      <c r="M209" s="70"/>
      <c r="N209">
        <f>VLOOKUP(C209,Schools!A:D,4,0)</f>
        <v>0</v>
      </c>
      <c r="O209" s="70">
        <f t="shared" si="42"/>
        <v>0</v>
      </c>
      <c r="P209">
        <f t="shared" si="49"/>
        <v>516500</v>
      </c>
      <c r="Q209" s="378"/>
      <c r="R209" s="378"/>
      <c r="S209" s="336"/>
      <c r="T209" s="336"/>
      <c r="U209" s="378"/>
      <c r="V209" s="378"/>
      <c r="W209" s="378"/>
      <c r="X209" s="378"/>
      <c r="Y209" s="378"/>
      <c r="Z209" s="378"/>
      <c r="AA209" s="378"/>
      <c r="AB209" s="378"/>
      <c r="AC209" s="47">
        <f t="shared" si="50"/>
        <v>0</v>
      </c>
      <c r="AD209" s="47">
        <f t="shared" si="51"/>
        <v>0</v>
      </c>
      <c r="AE209" s="73"/>
      <c r="AG209" s="47">
        <f t="shared" si="43"/>
        <v>0</v>
      </c>
      <c r="AH209" s="47">
        <f t="shared" si="44"/>
        <v>0</v>
      </c>
      <c r="AI209" s="47">
        <f t="shared" si="45"/>
        <v>0</v>
      </c>
      <c r="AJ209" s="47">
        <f t="shared" si="46"/>
        <v>0</v>
      </c>
      <c r="AK209"/>
      <c r="AL209"/>
      <c r="AM209"/>
      <c r="AN209"/>
      <c r="AO209"/>
      <c r="AP209"/>
      <c r="AQ209"/>
      <c r="AR209"/>
      <c r="AS209"/>
      <c r="AT209"/>
      <c r="AU209"/>
    </row>
    <row r="210" spans="1:47" x14ac:dyDescent="0.25">
      <c r="A210" t="str">
        <f t="shared" si="47"/>
        <v>GRANTS</v>
      </c>
      <c r="B210" s="71"/>
      <c r="C210" s="206"/>
      <c r="D210" t="str">
        <f>VLOOKUP(C210,Schools!A:B,2,0)</f>
        <v xml:space="preserve"> Please choose a school</v>
      </c>
      <c r="E210" t="str">
        <f>VLOOKUP(C210,Schools!$A:$Z,3,0)</f>
        <v>None</v>
      </c>
      <c r="F210" s="207"/>
      <c r="G210" s="70"/>
      <c r="H210" s="70"/>
      <c r="I210" t="str">
        <f t="shared" si="48"/>
        <v>0/516500</v>
      </c>
      <c r="J210">
        <f>VLOOKUP(C210,Schools!$A:$Z,9,0)</f>
        <v>0</v>
      </c>
      <c r="K210" s="70"/>
      <c r="L210" s="146"/>
      <c r="M210" s="70"/>
      <c r="N210">
        <f>VLOOKUP(C210,Schools!A:D,4,0)</f>
        <v>0</v>
      </c>
      <c r="O210" s="70">
        <f t="shared" si="42"/>
        <v>0</v>
      </c>
      <c r="P210">
        <f t="shared" si="49"/>
        <v>516500</v>
      </c>
      <c r="Q210" s="378"/>
      <c r="R210" s="378"/>
      <c r="S210" s="336"/>
      <c r="T210" s="336"/>
      <c r="U210" s="378"/>
      <c r="V210" s="378"/>
      <c r="W210" s="378"/>
      <c r="X210" s="378"/>
      <c r="Y210" s="378"/>
      <c r="Z210" s="378"/>
      <c r="AA210" s="378"/>
      <c r="AB210" s="378"/>
      <c r="AC210" s="47">
        <f t="shared" si="50"/>
        <v>0</v>
      </c>
      <c r="AD210" s="47">
        <f t="shared" si="51"/>
        <v>0</v>
      </c>
      <c r="AE210" s="73"/>
      <c r="AG210" s="47">
        <f t="shared" si="43"/>
        <v>0</v>
      </c>
      <c r="AH210" s="47">
        <f t="shared" si="44"/>
        <v>0</v>
      </c>
      <c r="AI210" s="47">
        <f t="shared" si="45"/>
        <v>0</v>
      </c>
      <c r="AJ210" s="47">
        <f t="shared" si="46"/>
        <v>0</v>
      </c>
      <c r="AK210"/>
      <c r="AL210"/>
      <c r="AM210"/>
      <c r="AN210"/>
      <c r="AO210"/>
      <c r="AP210"/>
      <c r="AQ210"/>
      <c r="AR210"/>
      <c r="AS210"/>
      <c r="AT210"/>
      <c r="AU210"/>
    </row>
    <row r="211" spans="1:47" x14ac:dyDescent="0.25">
      <c r="A211" t="str">
        <f t="shared" si="47"/>
        <v>GRANTS</v>
      </c>
      <c r="B211" s="71"/>
      <c r="C211" s="206"/>
      <c r="D211" t="str">
        <f>VLOOKUP(C211,Schools!A:B,2,0)</f>
        <v xml:space="preserve"> Please choose a school</v>
      </c>
      <c r="E211" t="str">
        <f>VLOOKUP(C211,Schools!$A:$Z,3,0)</f>
        <v>None</v>
      </c>
      <c r="F211" s="207"/>
      <c r="G211" s="70"/>
      <c r="H211" s="70"/>
      <c r="I211" t="str">
        <f t="shared" si="48"/>
        <v>0/516500</v>
      </c>
      <c r="J211">
        <f>VLOOKUP(C211,Schools!$A:$Z,9,0)</f>
        <v>0</v>
      </c>
      <c r="K211" s="70"/>
      <c r="L211" s="146"/>
      <c r="M211" s="70"/>
      <c r="N211">
        <f>VLOOKUP(C211,Schools!A:D,4,0)</f>
        <v>0</v>
      </c>
      <c r="O211" s="70">
        <f t="shared" si="42"/>
        <v>0</v>
      </c>
      <c r="P211">
        <f t="shared" si="49"/>
        <v>516500</v>
      </c>
      <c r="Q211" s="378"/>
      <c r="R211" s="378"/>
      <c r="S211" s="336"/>
      <c r="T211" s="336"/>
      <c r="U211" s="378"/>
      <c r="V211" s="378"/>
      <c r="W211" s="378"/>
      <c r="X211" s="378"/>
      <c r="Y211" s="378"/>
      <c r="Z211" s="378"/>
      <c r="AA211" s="378"/>
      <c r="AB211" s="378"/>
      <c r="AC211" s="47">
        <f t="shared" si="50"/>
        <v>0</v>
      </c>
      <c r="AD211" s="47">
        <f t="shared" si="51"/>
        <v>0</v>
      </c>
      <c r="AE211" s="73"/>
      <c r="AG211" s="47">
        <f t="shared" si="43"/>
        <v>0</v>
      </c>
      <c r="AH211" s="47">
        <f t="shared" si="44"/>
        <v>0</v>
      </c>
      <c r="AI211" s="47">
        <f t="shared" si="45"/>
        <v>0</v>
      </c>
      <c r="AJ211" s="47">
        <f t="shared" si="46"/>
        <v>0</v>
      </c>
      <c r="AK211"/>
      <c r="AL211"/>
      <c r="AM211"/>
      <c r="AN211"/>
      <c r="AO211"/>
      <c r="AP211"/>
      <c r="AQ211"/>
      <c r="AR211"/>
      <c r="AS211"/>
      <c r="AT211"/>
      <c r="AU211"/>
    </row>
    <row r="212" spans="1:47" x14ac:dyDescent="0.25">
      <c r="A212" t="str">
        <f t="shared" si="47"/>
        <v>GRANTS</v>
      </c>
      <c r="B212" s="71"/>
      <c r="C212" s="206"/>
      <c r="D212" t="str">
        <f>VLOOKUP(C212,Schools!A:B,2,0)</f>
        <v xml:space="preserve"> Please choose a school</v>
      </c>
      <c r="E212" t="str">
        <f>VLOOKUP(C212,Schools!$A:$Z,3,0)</f>
        <v>None</v>
      </c>
      <c r="F212" s="207"/>
      <c r="G212" s="70"/>
      <c r="H212" s="70"/>
      <c r="I212" t="str">
        <f t="shared" si="48"/>
        <v>0/516500</v>
      </c>
      <c r="J212">
        <f>VLOOKUP(C212,Schools!$A:$Z,9,0)</f>
        <v>0</v>
      </c>
      <c r="K212" s="70"/>
      <c r="L212" s="146"/>
      <c r="M212" s="70"/>
      <c r="N212">
        <f>VLOOKUP(C212,Schools!A:D,4,0)</f>
        <v>0</v>
      </c>
      <c r="O212" s="70">
        <f t="shared" ref="O212:O220" si="52">IF(M212="DFC",VLOOKUP(N212,$AI$1:$AJ$6,2,0),IF(E212="A","None",VLOOKUP(N212,$AG$1:$AH$7,2,0)))</f>
        <v>0</v>
      </c>
      <c r="P212">
        <f t="shared" si="49"/>
        <v>516500</v>
      </c>
      <c r="Q212" s="378"/>
      <c r="R212" s="378"/>
      <c r="S212" s="336"/>
      <c r="T212" s="336"/>
      <c r="U212" s="378"/>
      <c r="V212" s="378"/>
      <c r="W212" s="378"/>
      <c r="X212" s="378"/>
      <c r="Y212" s="378"/>
      <c r="Z212" s="378"/>
      <c r="AA212" s="378"/>
      <c r="AB212" s="378"/>
      <c r="AC212" s="47">
        <f t="shared" si="50"/>
        <v>0</v>
      </c>
      <c r="AD212" s="47">
        <f t="shared" si="51"/>
        <v>0</v>
      </c>
      <c r="AE212" s="73"/>
      <c r="AG212" s="47">
        <f t="shared" si="43"/>
        <v>0</v>
      </c>
      <c r="AH212" s="47">
        <f t="shared" si="44"/>
        <v>0</v>
      </c>
      <c r="AI212" s="47">
        <f t="shared" si="45"/>
        <v>0</v>
      </c>
      <c r="AJ212" s="47">
        <f t="shared" si="46"/>
        <v>0</v>
      </c>
      <c r="AK212"/>
      <c r="AL212"/>
      <c r="AM212"/>
      <c r="AN212"/>
      <c r="AO212"/>
      <c r="AP212"/>
      <c r="AQ212"/>
      <c r="AR212"/>
      <c r="AS212"/>
      <c r="AT212"/>
      <c r="AU212"/>
    </row>
    <row r="213" spans="1:47" x14ac:dyDescent="0.25">
      <c r="A213" t="str">
        <f t="shared" si="47"/>
        <v>GRANTS</v>
      </c>
      <c r="B213" s="71"/>
      <c r="C213" s="206"/>
      <c r="D213" t="str">
        <f>VLOOKUP(C213,Schools!A:B,2,0)</f>
        <v xml:space="preserve"> Please choose a school</v>
      </c>
      <c r="E213" t="str">
        <f>VLOOKUP(C213,Schools!$A:$Z,3,0)</f>
        <v>None</v>
      </c>
      <c r="F213" s="207"/>
      <c r="G213" s="70"/>
      <c r="H213" s="70"/>
      <c r="I213" t="str">
        <f t="shared" si="48"/>
        <v>0/516500</v>
      </c>
      <c r="J213">
        <f>VLOOKUP(C213,Schools!$A:$Z,9,0)</f>
        <v>0</v>
      </c>
      <c r="K213" s="70"/>
      <c r="L213" s="146"/>
      <c r="M213" s="70"/>
      <c r="N213">
        <f>VLOOKUP(C213,Schools!A:D,4,0)</f>
        <v>0</v>
      </c>
      <c r="O213" s="70">
        <f t="shared" si="52"/>
        <v>0</v>
      </c>
      <c r="P213">
        <f t="shared" si="49"/>
        <v>516500</v>
      </c>
      <c r="Q213" s="378"/>
      <c r="R213" s="378"/>
      <c r="S213" s="336"/>
      <c r="T213" s="336"/>
      <c r="U213" s="378"/>
      <c r="V213" s="378"/>
      <c r="W213" s="378"/>
      <c r="X213" s="378"/>
      <c r="Y213" s="378"/>
      <c r="Z213" s="378"/>
      <c r="AA213" s="378"/>
      <c r="AB213" s="378"/>
      <c r="AC213" s="47">
        <f t="shared" si="50"/>
        <v>0</v>
      </c>
      <c r="AD213" s="47">
        <f t="shared" si="51"/>
        <v>0</v>
      </c>
      <c r="AE213" s="73"/>
      <c r="AG213" s="47">
        <f t="shared" ref="AG213:AG220" si="53">SUM(Q213:S213)</f>
        <v>0</v>
      </c>
      <c r="AH213" s="47">
        <f t="shared" ref="AH213:AH220" si="54">SUM(Q213:V213)</f>
        <v>0</v>
      </c>
      <c r="AI213" s="47">
        <f t="shared" ref="AI213:AI220" si="55">SUM(Q213:Y213)</f>
        <v>0</v>
      </c>
      <c r="AJ213" s="47">
        <f t="shared" ref="AJ213:AJ220" si="56">SUM(Q213:AB213)</f>
        <v>0</v>
      </c>
      <c r="AK213"/>
      <c r="AL213"/>
      <c r="AM213"/>
      <c r="AN213"/>
      <c r="AO213"/>
      <c r="AP213"/>
      <c r="AQ213"/>
      <c r="AR213"/>
      <c r="AS213"/>
      <c r="AT213"/>
      <c r="AU213"/>
    </row>
    <row r="214" spans="1:47" x14ac:dyDescent="0.25">
      <c r="A214" t="str">
        <f t="shared" si="47"/>
        <v>GRANTS</v>
      </c>
      <c r="B214" s="71"/>
      <c r="C214" s="206"/>
      <c r="D214" t="str">
        <f>VLOOKUP(C214,Schools!A:B,2,0)</f>
        <v xml:space="preserve"> Please choose a school</v>
      </c>
      <c r="E214" t="str">
        <f>VLOOKUP(C214,Schools!$A:$Z,3,0)</f>
        <v>None</v>
      </c>
      <c r="F214" s="207"/>
      <c r="G214" s="70"/>
      <c r="H214" s="70"/>
      <c r="I214" t="str">
        <f t="shared" si="48"/>
        <v>0/516500</v>
      </c>
      <c r="J214">
        <f>VLOOKUP(C214,Schools!$A:$Z,9,0)</f>
        <v>0</v>
      </c>
      <c r="K214" s="70"/>
      <c r="L214" s="146"/>
      <c r="M214" s="70"/>
      <c r="N214">
        <f>VLOOKUP(C214,Schools!A:D,4,0)</f>
        <v>0</v>
      </c>
      <c r="O214" s="70">
        <f t="shared" si="52"/>
        <v>0</v>
      </c>
      <c r="P214">
        <f t="shared" si="49"/>
        <v>516500</v>
      </c>
      <c r="Q214" s="378"/>
      <c r="R214" s="378"/>
      <c r="S214" s="336"/>
      <c r="T214" s="336"/>
      <c r="U214" s="378"/>
      <c r="V214" s="378"/>
      <c r="W214" s="378"/>
      <c r="X214" s="378"/>
      <c r="Y214" s="378"/>
      <c r="Z214" s="378"/>
      <c r="AA214" s="378"/>
      <c r="AB214" s="378"/>
      <c r="AC214" s="47">
        <f t="shared" si="50"/>
        <v>0</v>
      </c>
      <c r="AD214" s="47">
        <f t="shared" si="51"/>
        <v>0</v>
      </c>
      <c r="AE214" s="73"/>
      <c r="AG214" s="47">
        <f t="shared" si="53"/>
        <v>0</v>
      </c>
      <c r="AH214" s="47">
        <f t="shared" si="54"/>
        <v>0</v>
      </c>
      <c r="AI214" s="47">
        <f t="shared" si="55"/>
        <v>0</v>
      </c>
      <c r="AJ214" s="47">
        <f t="shared" si="56"/>
        <v>0</v>
      </c>
      <c r="AK214"/>
      <c r="AL214"/>
      <c r="AM214"/>
      <c r="AN214"/>
      <c r="AO214"/>
      <c r="AP214"/>
      <c r="AQ214"/>
      <c r="AR214"/>
      <c r="AS214"/>
      <c r="AT214"/>
      <c r="AU214"/>
    </row>
    <row r="215" spans="1:47" x14ac:dyDescent="0.25">
      <c r="A215" t="str">
        <f t="shared" si="47"/>
        <v>GRANTS</v>
      </c>
      <c r="B215" s="71"/>
      <c r="C215" s="206"/>
      <c r="D215" t="str">
        <f>VLOOKUP(C215,Schools!A:B,2,0)</f>
        <v xml:space="preserve"> Please choose a school</v>
      </c>
      <c r="E215" t="str">
        <f>VLOOKUP(C215,Schools!$A:$Z,3,0)</f>
        <v>None</v>
      </c>
      <c r="F215" s="207"/>
      <c r="G215" s="70"/>
      <c r="H215" s="70"/>
      <c r="I215" t="str">
        <f t="shared" si="48"/>
        <v>0/516500</v>
      </c>
      <c r="J215">
        <f>VLOOKUP(C215,Schools!$A:$Z,9,0)</f>
        <v>0</v>
      </c>
      <c r="K215" s="70"/>
      <c r="L215" s="146"/>
      <c r="M215" s="70"/>
      <c r="N215">
        <f>VLOOKUP(C215,Schools!A:D,4,0)</f>
        <v>0</v>
      </c>
      <c r="O215" s="70">
        <f t="shared" si="52"/>
        <v>0</v>
      </c>
      <c r="P215">
        <f t="shared" si="49"/>
        <v>516500</v>
      </c>
      <c r="Q215" s="378"/>
      <c r="R215" s="378"/>
      <c r="S215" s="336"/>
      <c r="T215" s="336"/>
      <c r="U215" s="378"/>
      <c r="V215" s="378"/>
      <c r="W215" s="378"/>
      <c r="X215" s="378"/>
      <c r="Y215" s="378"/>
      <c r="Z215" s="378"/>
      <c r="AA215" s="378"/>
      <c r="AB215" s="378"/>
      <c r="AC215" s="47">
        <f t="shared" si="50"/>
        <v>0</v>
      </c>
      <c r="AD215" s="47">
        <f t="shared" si="51"/>
        <v>0</v>
      </c>
      <c r="AE215" s="73"/>
      <c r="AG215" s="47">
        <f t="shared" si="53"/>
        <v>0</v>
      </c>
      <c r="AH215" s="47">
        <f t="shared" si="54"/>
        <v>0</v>
      </c>
      <c r="AI215" s="47">
        <f t="shared" si="55"/>
        <v>0</v>
      </c>
      <c r="AJ215" s="47">
        <f t="shared" si="56"/>
        <v>0</v>
      </c>
      <c r="AK215"/>
      <c r="AL215"/>
      <c r="AM215"/>
      <c r="AN215"/>
      <c r="AO215"/>
      <c r="AP215"/>
      <c r="AQ215"/>
      <c r="AR215"/>
      <c r="AS215"/>
      <c r="AT215"/>
      <c r="AU215"/>
    </row>
    <row r="216" spans="1:47" x14ac:dyDescent="0.25">
      <c r="A216" t="str">
        <f t="shared" si="47"/>
        <v>GRANTS</v>
      </c>
      <c r="B216" s="71"/>
      <c r="C216" s="206"/>
      <c r="D216" t="str">
        <f>VLOOKUP(C216,Schools!A:B,2,0)</f>
        <v xml:space="preserve"> Please choose a school</v>
      </c>
      <c r="E216" t="str">
        <f>VLOOKUP(C216,Schools!$A:$Z,3,0)</f>
        <v>None</v>
      </c>
      <c r="F216" s="207"/>
      <c r="G216" s="70"/>
      <c r="H216" s="70"/>
      <c r="I216" t="str">
        <f t="shared" si="48"/>
        <v>0/516500</v>
      </c>
      <c r="J216">
        <f>VLOOKUP(C216,Schools!$A:$Z,9,0)</f>
        <v>0</v>
      </c>
      <c r="K216" s="70"/>
      <c r="L216" s="146"/>
      <c r="M216" s="70"/>
      <c r="N216">
        <f>VLOOKUP(C216,Schools!A:D,4,0)</f>
        <v>0</v>
      </c>
      <c r="O216" s="70">
        <f t="shared" si="52"/>
        <v>0</v>
      </c>
      <c r="P216">
        <f t="shared" si="49"/>
        <v>516500</v>
      </c>
      <c r="Q216" s="378"/>
      <c r="R216" s="378"/>
      <c r="S216" s="336"/>
      <c r="T216" s="336"/>
      <c r="U216" s="378"/>
      <c r="V216" s="378"/>
      <c r="W216" s="378"/>
      <c r="X216" s="378"/>
      <c r="Y216" s="378"/>
      <c r="Z216" s="378"/>
      <c r="AA216" s="378"/>
      <c r="AB216" s="378"/>
      <c r="AC216" s="47">
        <f t="shared" si="50"/>
        <v>0</v>
      </c>
      <c r="AD216" s="47">
        <f t="shared" si="51"/>
        <v>0</v>
      </c>
      <c r="AE216" s="73"/>
      <c r="AG216" s="47">
        <f t="shared" si="53"/>
        <v>0</v>
      </c>
      <c r="AH216" s="47">
        <f t="shared" si="54"/>
        <v>0</v>
      </c>
      <c r="AI216" s="47">
        <f t="shared" si="55"/>
        <v>0</v>
      </c>
      <c r="AJ216" s="47">
        <f t="shared" si="56"/>
        <v>0</v>
      </c>
      <c r="AK216"/>
      <c r="AL216"/>
      <c r="AM216"/>
      <c r="AN216"/>
      <c r="AO216"/>
      <c r="AP216"/>
      <c r="AQ216"/>
      <c r="AR216"/>
      <c r="AS216"/>
      <c r="AT216"/>
      <c r="AU216"/>
    </row>
    <row r="217" spans="1:47" x14ac:dyDescent="0.25">
      <c r="A217" t="str">
        <f t="shared" si="47"/>
        <v>GRANTS</v>
      </c>
      <c r="B217" s="71"/>
      <c r="C217" s="206"/>
      <c r="D217" t="str">
        <f>VLOOKUP(C217,Schools!A:B,2,0)</f>
        <v xml:space="preserve"> Please choose a school</v>
      </c>
      <c r="E217" t="str">
        <f>VLOOKUP(C217,Schools!$A:$Z,3,0)</f>
        <v>None</v>
      </c>
      <c r="F217" s="207"/>
      <c r="G217" s="70"/>
      <c r="H217" s="70"/>
      <c r="I217" t="str">
        <f t="shared" si="48"/>
        <v>0/516500</v>
      </c>
      <c r="J217">
        <f>VLOOKUP(C217,Schools!$A:$Z,9,0)</f>
        <v>0</v>
      </c>
      <c r="K217" s="70"/>
      <c r="L217" s="146"/>
      <c r="M217" s="70"/>
      <c r="N217">
        <f>VLOOKUP(C217,Schools!A:D,4,0)</f>
        <v>0</v>
      </c>
      <c r="O217" s="70">
        <f t="shared" si="52"/>
        <v>0</v>
      </c>
      <c r="P217">
        <f t="shared" si="49"/>
        <v>516500</v>
      </c>
      <c r="Q217" s="378"/>
      <c r="R217" s="378"/>
      <c r="S217" s="336"/>
      <c r="T217" s="336"/>
      <c r="U217" s="378"/>
      <c r="V217" s="378"/>
      <c r="W217" s="378"/>
      <c r="X217" s="378"/>
      <c r="Y217" s="378"/>
      <c r="Z217" s="378"/>
      <c r="AA217" s="378"/>
      <c r="AB217" s="378"/>
      <c r="AC217" s="47">
        <f t="shared" si="50"/>
        <v>0</v>
      </c>
      <c r="AD217" s="47">
        <f t="shared" si="51"/>
        <v>0</v>
      </c>
      <c r="AE217" s="73"/>
      <c r="AG217" s="47">
        <f t="shared" si="53"/>
        <v>0</v>
      </c>
      <c r="AH217" s="47">
        <f t="shared" si="54"/>
        <v>0</v>
      </c>
      <c r="AI217" s="47">
        <f t="shared" si="55"/>
        <v>0</v>
      </c>
      <c r="AJ217" s="47">
        <f t="shared" si="56"/>
        <v>0</v>
      </c>
      <c r="AK217"/>
      <c r="AL217"/>
      <c r="AM217"/>
      <c r="AN217"/>
      <c r="AO217"/>
      <c r="AP217"/>
      <c r="AQ217"/>
      <c r="AR217"/>
      <c r="AS217"/>
      <c r="AT217"/>
      <c r="AU217"/>
    </row>
    <row r="218" spans="1:47" x14ac:dyDescent="0.25">
      <c r="A218" t="str">
        <f t="shared" si="47"/>
        <v>GRANTS</v>
      </c>
      <c r="B218" s="71"/>
      <c r="C218" s="206"/>
      <c r="D218" t="str">
        <f>VLOOKUP(C218,Schools!A:B,2,0)</f>
        <v xml:space="preserve"> Please choose a school</v>
      </c>
      <c r="E218" t="str">
        <f>VLOOKUP(C218,Schools!$A:$Z,3,0)</f>
        <v>None</v>
      </c>
      <c r="F218" s="207"/>
      <c r="G218" s="70"/>
      <c r="H218" s="70"/>
      <c r="I218" t="str">
        <f t="shared" si="48"/>
        <v>0/516500</v>
      </c>
      <c r="J218">
        <f>VLOOKUP(C218,Schools!$A:$Z,9,0)</f>
        <v>0</v>
      </c>
      <c r="K218" s="70"/>
      <c r="L218" s="146"/>
      <c r="M218" s="70"/>
      <c r="N218">
        <f>VLOOKUP(C218,Schools!A:D,4,0)</f>
        <v>0</v>
      </c>
      <c r="O218" s="70">
        <f t="shared" si="52"/>
        <v>0</v>
      </c>
      <c r="P218">
        <f t="shared" si="49"/>
        <v>516500</v>
      </c>
      <c r="Q218" s="378"/>
      <c r="R218" s="378"/>
      <c r="S218" s="336"/>
      <c r="T218" s="336"/>
      <c r="U218" s="378"/>
      <c r="V218" s="378"/>
      <c r="W218" s="378"/>
      <c r="X218" s="378"/>
      <c r="Y218" s="378"/>
      <c r="Z218" s="378"/>
      <c r="AA218" s="378"/>
      <c r="AB218" s="378"/>
      <c r="AC218" s="47">
        <f t="shared" si="50"/>
        <v>0</v>
      </c>
      <c r="AD218" s="47">
        <f t="shared" si="51"/>
        <v>0</v>
      </c>
      <c r="AE218" s="73"/>
      <c r="AG218" s="47">
        <f t="shared" si="53"/>
        <v>0</v>
      </c>
      <c r="AH218" s="47">
        <f t="shared" si="54"/>
        <v>0</v>
      </c>
      <c r="AI218" s="47">
        <f t="shared" si="55"/>
        <v>0</v>
      </c>
      <c r="AJ218" s="47">
        <f t="shared" si="56"/>
        <v>0</v>
      </c>
      <c r="AK218"/>
      <c r="AL218"/>
      <c r="AM218"/>
      <c r="AN218"/>
      <c r="AO218"/>
      <c r="AP218"/>
      <c r="AQ218"/>
      <c r="AR218"/>
      <c r="AS218"/>
      <c r="AT218"/>
      <c r="AU218"/>
    </row>
    <row r="219" spans="1:47" x14ac:dyDescent="0.25">
      <c r="A219" t="str">
        <f t="shared" si="47"/>
        <v>GRANTS</v>
      </c>
      <c r="B219" s="71"/>
      <c r="C219" s="206"/>
      <c r="D219" t="str">
        <f>VLOOKUP(C219,Schools!A:B,2,0)</f>
        <v xml:space="preserve"> Please choose a school</v>
      </c>
      <c r="E219" t="str">
        <f>VLOOKUP(C219,Schools!$A:$Z,3,0)</f>
        <v>None</v>
      </c>
      <c r="F219" s="207"/>
      <c r="G219" s="70"/>
      <c r="H219" s="70"/>
      <c r="I219" t="str">
        <f t="shared" si="48"/>
        <v>0/516500</v>
      </c>
      <c r="J219">
        <f>VLOOKUP(C219,Schools!$A:$Z,9,0)</f>
        <v>0</v>
      </c>
      <c r="K219" s="70"/>
      <c r="L219" s="146"/>
      <c r="M219" s="70"/>
      <c r="N219">
        <f>VLOOKUP(C219,Schools!A:D,4,0)</f>
        <v>0</v>
      </c>
      <c r="O219" s="70">
        <f t="shared" si="52"/>
        <v>0</v>
      </c>
      <c r="P219">
        <f t="shared" si="49"/>
        <v>516500</v>
      </c>
      <c r="Q219" s="378"/>
      <c r="R219" s="378"/>
      <c r="S219" s="336"/>
      <c r="T219" s="336"/>
      <c r="U219" s="378"/>
      <c r="V219" s="378"/>
      <c r="W219" s="378"/>
      <c r="X219" s="378"/>
      <c r="Y219" s="378"/>
      <c r="Z219" s="378"/>
      <c r="AA219" s="378"/>
      <c r="AB219" s="378"/>
      <c r="AC219" s="47">
        <f t="shared" si="50"/>
        <v>0</v>
      </c>
      <c r="AD219" s="47">
        <f t="shared" si="51"/>
        <v>0</v>
      </c>
      <c r="AE219" s="73"/>
      <c r="AG219" s="47">
        <f t="shared" si="53"/>
        <v>0</v>
      </c>
      <c r="AH219" s="47">
        <f t="shared" si="54"/>
        <v>0</v>
      </c>
      <c r="AI219" s="47">
        <f t="shared" si="55"/>
        <v>0</v>
      </c>
      <c r="AJ219" s="47">
        <f t="shared" si="56"/>
        <v>0</v>
      </c>
      <c r="AK219"/>
      <c r="AL219"/>
      <c r="AM219"/>
      <c r="AN219"/>
      <c r="AO219"/>
      <c r="AP219"/>
      <c r="AQ219"/>
      <c r="AR219"/>
      <c r="AS219"/>
      <c r="AT219"/>
      <c r="AU219"/>
    </row>
    <row r="220" spans="1:47" x14ac:dyDescent="0.25">
      <c r="A220" t="str">
        <f t="shared" si="47"/>
        <v>GRANTS</v>
      </c>
      <c r="B220" s="71"/>
      <c r="C220" s="206"/>
      <c r="D220" t="str">
        <f>VLOOKUP(C220,Schools!A:B,2,0)</f>
        <v xml:space="preserve"> Please choose a school</v>
      </c>
      <c r="E220" t="str">
        <f>VLOOKUP(C220,Schools!$A:$Z,3,0)</f>
        <v>None</v>
      </c>
      <c r="F220" s="207"/>
      <c r="G220" s="70"/>
      <c r="H220" s="70"/>
      <c r="I220" t="str">
        <f t="shared" si="48"/>
        <v>0/516500</v>
      </c>
      <c r="J220">
        <f>VLOOKUP(C220,Schools!$A:$Z,9,0)</f>
        <v>0</v>
      </c>
      <c r="K220" s="70"/>
      <c r="L220" s="146"/>
      <c r="M220" s="70"/>
      <c r="N220">
        <f>VLOOKUP(C220,Schools!A:D,4,0)</f>
        <v>0</v>
      </c>
      <c r="O220" s="70">
        <f t="shared" si="52"/>
        <v>0</v>
      </c>
      <c r="P220">
        <f t="shared" si="49"/>
        <v>516500</v>
      </c>
      <c r="Q220" s="378"/>
      <c r="R220" s="378"/>
      <c r="S220" s="336"/>
      <c r="T220" s="336"/>
      <c r="U220" s="378"/>
      <c r="V220" s="378"/>
      <c r="W220" s="378"/>
      <c r="X220" s="378"/>
      <c r="Y220" s="378"/>
      <c r="Z220" s="378"/>
      <c r="AA220" s="378"/>
      <c r="AB220" s="378"/>
      <c r="AC220" s="47">
        <f t="shared" si="50"/>
        <v>0</v>
      </c>
      <c r="AD220" s="47">
        <f t="shared" si="51"/>
        <v>0</v>
      </c>
      <c r="AE220" s="73"/>
      <c r="AG220" s="47">
        <f t="shared" si="53"/>
        <v>0</v>
      </c>
      <c r="AH220" s="47">
        <f t="shared" si="54"/>
        <v>0</v>
      </c>
      <c r="AI220" s="47">
        <f t="shared" si="55"/>
        <v>0</v>
      </c>
      <c r="AJ220" s="47">
        <f t="shared" si="56"/>
        <v>0</v>
      </c>
      <c r="AK220"/>
      <c r="AL220"/>
      <c r="AM220"/>
      <c r="AN220"/>
      <c r="AO220"/>
      <c r="AP220"/>
      <c r="AQ220"/>
      <c r="AR220"/>
      <c r="AS220"/>
      <c r="AT220"/>
      <c r="AU220"/>
    </row>
    <row r="221" spans="1:47" x14ac:dyDescent="0.25">
      <c r="Q221" s="379"/>
      <c r="R221" s="378"/>
      <c r="S221" s="378"/>
      <c r="T221" s="378"/>
      <c r="U221" s="378"/>
      <c r="V221" s="378"/>
      <c r="W221" s="378"/>
      <c r="X221" s="378"/>
      <c r="Y221" s="378"/>
      <c r="Z221" s="378"/>
      <c r="AA221" s="378"/>
      <c r="AB221" s="378"/>
      <c r="AC221" s="73"/>
      <c r="AD221" s="47"/>
      <c r="AE221" s="47"/>
      <c r="AF221" s="73"/>
    </row>
    <row r="222" spans="1:47" x14ac:dyDescent="0.25">
      <c r="Q222" s="379"/>
      <c r="R222" s="378"/>
      <c r="S222" s="378"/>
      <c r="T222" s="378"/>
      <c r="U222" s="378"/>
      <c r="V222" s="378"/>
      <c r="W222" s="378"/>
      <c r="X222" s="378"/>
      <c r="Y222" s="378"/>
      <c r="Z222" s="378"/>
      <c r="AA222" s="378"/>
      <c r="AB222" s="378"/>
      <c r="AC222" s="73"/>
      <c r="AD222" s="47"/>
      <c r="AE222" s="47"/>
      <c r="AF222" s="73"/>
    </row>
    <row r="223" spans="1:47" x14ac:dyDescent="0.25">
      <c r="Q223" s="379"/>
      <c r="R223" s="378"/>
      <c r="S223" s="378"/>
      <c r="T223" s="378"/>
      <c r="U223" s="378"/>
      <c r="V223" s="378"/>
      <c r="W223" s="378"/>
      <c r="X223" s="378"/>
      <c r="Y223" s="378"/>
      <c r="Z223" s="378"/>
      <c r="AA223" s="378"/>
      <c r="AB223" s="378"/>
      <c r="AC223" s="73"/>
      <c r="AD223" s="47"/>
      <c r="AE223" s="47"/>
      <c r="AF223" s="73"/>
    </row>
    <row r="224" spans="1:47" x14ac:dyDescent="0.25">
      <c r="Q224" s="379"/>
      <c r="R224" s="378"/>
      <c r="S224" s="378"/>
      <c r="T224" s="378"/>
      <c r="U224" s="378"/>
      <c r="V224" s="378"/>
      <c r="W224" s="378"/>
      <c r="X224" s="378"/>
      <c r="Y224" s="378"/>
      <c r="Z224" s="378"/>
      <c r="AA224" s="378"/>
      <c r="AB224" s="378"/>
      <c r="AC224" s="73"/>
      <c r="AD224" s="47"/>
      <c r="AE224" s="47"/>
      <c r="AF224" s="73"/>
    </row>
    <row r="225" spans="17:32" x14ac:dyDescent="0.25">
      <c r="Q225" s="379"/>
      <c r="R225" s="378"/>
      <c r="S225" s="378"/>
      <c r="T225" s="378"/>
      <c r="U225" s="378"/>
      <c r="V225" s="378"/>
      <c r="W225" s="378"/>
      <c r="X225" s="378"/>
      <c r="Y225" s="378"/>
      <c r="Z225" s="378"/>
      <c r="AA225" s="378"/>
      <c r="AB225" s="378"/>
      <c r="AC225" s="73"/>
      <c r="AD225" s="47"/>
      <c r="AE225" s="47"/>
      <c r="AF225" s="73"/>
    </row>
    <row r="226" spans="17:32" x14ac:dyDescent="0.25">
      <c r="Q226" s="379"/>
      <c r="R226" s="378"/>
      <c r="S226" s="378"/>
      <c r="T226" s="378"/>
      <c r="U226" s="378"/>
      <c r="V226" s="378"/>
      <c r="W226" s="378"/>
      <c r="X226" s="378"/>
      <c r="Y226" s="378"/>
      <c r="Z226" s="378"/>
      <c r="AA226" s="378"/>
      <c r="AB226" s="378"/>
      <c r="AC226" s="73"/>
      <c r="AD226" s="47"/>
      <c r="AE226" s="47"/>
      <c r="AF226" s="73"/>
    </row>
    <row r="227" spans="17:32" x14ac:dyDescent="0.25">
      <c r="Q227" s="379"/>
      <c r="R227" s="378"/>
      <c r="S227" s="378"/>
      <c r="T227" s="378"/>
      <c r="U227" s="378"/>
      <c r="V227" s="378"/>
      <c r="W227" s="378"/>
      <c r="X227" s="378"/>
      <c r="Y227" s="378"/>
      <c r="Z227" s="378"/>
      <c r="AA227" s="378"/>
      <c r="AB227" s="378"/>
      <c r="AC227" s="73"/>
      <c r="AD227" s="47"/>
      <c r="AE227" s="47"/>
      <c r="AF227" s="73"/>
    </row>
    <row r="228" spans="17:32" x14ac:dyDescent="0.25">
      <c r="Q228" s="379"/>
      <c r="R228" s="378"/>
      <c r="S228" s="378"/>
      <c r="T228" s="378"/>
      <c r="U228" s="378"/>
      <c r="V228" s="378"/>
      <c r="W228" s="378"/>
      <c r="X228" s="378"/>
      <c r="Y228" s="378"/>
      <c r="Z228" s="378"/>
      <c r="AA228" s="378"/>
      <c r="AB228" s="378"/>
      <c r="AC228" s="73"/>
      <c r="AD228" s="47"/>
      <c r="AE228" s="47"/>
      <c r="AF228" s="73"/>
    </row>
    <row r="229" spans="17:32" x14ac:dyDescent="0.25">
      <c r="Q229" s="379"/>
      <c r="R229" s="378"/>
      <c r="S229" s="378"/>
      <c r="T229" s="378"/>
      <c r="U229" s="378"/>
      <c r="V229" s="378"/>
      <c r="W229" s="378"/>
      <c r="X229" s="378"/>
      <c r="Y229" s="378"/>
      <c r="Z229" s="378"/>
      <c r="AA229" s="378"/>
      <c r="AB229" s="378"/>
      <c r="AC229" s="73"/>
      <c r="AD229" s="47"/>
      <c r="AE229" s="47"/>
      <c r="AF229" s="73"/>
    </row>
    <row r="230" spans="17:32" x14ac:dyDescent="0.25">
      <c r="Q230" s="379"/>
      <c r="R230" s="378"/>
      <c r="S230" s="378"/>
      <c r="T230" s="378"/>
      <c r="U230" s="378"/>
      <c r="V230" s="378"/>
      <c r="W230" s="378"/>
      <c r="X230" s="378"/>
      <c r="Y230" s="378"/>
      <c r="Z230" s="378"/>
      <c r="AA230" s="378"/>
      <c r="AB230" s="378"/>
      <c r="AC230" s="73"/>
      <c r="AD230" s="47"/>
      <c r="AE230" s="47"/>
      <c r="AF230" s="73"/>
    </row>
    <row r="231" spans="17:32" x14ac:dyDescent="0.25">
      <c r="Q231" s="379"/>
      <c r="R231" s="378"/>
      <c r="S231" s="378"/>
      <c r="T231" s="378"/>
      <c r="U231" s="378"/>
      <c r="V231" s="378"/>
      <c r="W231" s="378"/>
      <c r="X231" s="378"/>
      <c r="Y231" s="378"/>
      <c r="Z231" s="378"/>
      <c r="AA231" s="378"/>
      <c r="AB231" s="378"/>
      <c r="AC231" s="73"/>
      <c r="AD231" s="47"/>
      <c r="AE231" s="47"/>
      <c r="AF231" s="73"/>
    </row>
    <row r="232" spans="17:32" x14ac:dyDescent="0.25">
      <c r="Q232" s="379"/>
      <c r="R232" s="378"/>
      <c r="S232" s="378"/>
      <c r="T232" s="378"/>
      <c r="U232" s="378"/>
      <c r="V232" s="378"/>
      <c r="W232" s="378"/>
      <c r="X232" s="378"/>
      <c r="Y232" s="378"/>
      <c r="Z232" s="378"/>
      <c r="AA232" s="378"/>
      <c r="AB232" s="378"/>
      <c r="AC232" s="73"/>
      <c r="AD232" s="47"/>
      <c r="AE232" s="47"/>
      <c r="AF232" s="73"/>
    </row>
    <row r="233" spans="17:32" x14ac:dyDescent="0.25">
      <c r="Q233" s="379"/>
      <c r="R233" s="378"/>
      <c r="S233" s="378"/>
      <c r="T233" s="378"/>
      <c r="U233" s="378"/>
      <c r="V233" s="378"/>
      <c r="W233" s="378"/>
      <c r="X233" s="378"/>
      <c r="Y233" s="378"/>
      <c r="Z233" s="378"/>
      <c r="AA233" s="378"/>
      <c r="AB233" s="378"/>
      <c r="AC233" s="73"/>
      <c r="AD233" s="47"/>
      <c r="AE233" s="47"/>
      <c r="AF233" s="73"/>
    </row>
    <row r="234" spans="17:32" x14ac:dyDescent="0.25">
      <c r="Q234" s="379"/>
      <c r="R234" s="378"/>
      <c r="S234" s="378"/>
      <c r="T234" s="378"/>
      <c r="U234" s="378"/>
      <c r="V234" s="378"/>
      <c r="W234" s="378"/>
      <c r="X234" s="378"/>
      <c r="Y234" s="378"/>
      <c r="Z234" s="378"/>
      <c r="AA234" s="378"/>
      <c r="AB234" s="378"/>
      <c r="AC234" s="73"/>
      <c r="AD234" s="47"/>
      <c r="AE234" s="47"/>
      <c r="AF234" s="73"/>
    </row>
    <row r="235" spans="17:32" x14ac:dyDescent="0.25">
      <c r="Q235" s="379"/>
      <c r="R235" s="378"/>
      <c r="S235" s="378"/>
      <c r="T235" s="378"/>
      <c r="U235" s="378"/>
      <c r="V235" s="378"/>
      <c r="W235" s="378"/>
      <c r="X235" s="378"/>
      <c r="Y235" s="378"/>
      <c r="Z235" s="378"/>
      <c r="AA235" s="378"/>
      <c r="AB235" s="378"/>
      <c r="AC235" s="73"/>
      <c r="AD235" s="47"/>
      <c r="AE235" s="47"/>
      <c r="AF235" s="73"/>
    </row>
    <row r="236" spans="17:32" x14ac:dyDescent="0.25">
      <c r="Q236" s="379"/>
      <c r="R236" s="378"/>
      <c r="S236" s="378"/>
      <c r="T236" s="378"/>
      <c r="U236" s="378"/>
      <c r="V236" s="378"/>
      <c r="W236" s="378"/>
      <c r="X236" s="378"/>
      <c r="Y236" s="378"/>
      <c r="Z236" s="378"/>
      <c r="AA236" s="378"/>
      <c r="AB236" s="378"/>
      <c r="AC236" s="73"/>
      <c r="AD236" s="47"/>
      <c r="AE236" s="47"/>
      <c r="AF236" s="73"/>
    </row>
    <row r="237" spans="17:32" x14ac:dyDescent="0.25">
      <c r="Q237" s="379"/>
      <c r="R237" s="378"/>
      <c r="S237" s="378"/>
      <c r="T237" s="378"/>
      <c r="U237" s="378"/>
      <c r="V237" s="378"/>
      <c r="W237" s="378"/>
      <c r="X237" s="378"/>
      <c r="Y237" s="378"/>
      <c r="Z237" s="378"/>
      <c r="AA237" s="378"/>
      <c r="AB237" s="378"/>
      <c r="AC237" s="73"/>
      <c r="AD237" s="47"/>
      <c r="AE237" s="47"/>
      <c r="AF237" s="73"/>
    </row>
    <row r="238" spans="17:32" x14ac:dyDescent="0.25">
      <c r="Q238" s="379"/>
      <c r="R238" s="378"/>
      <c r="S238" s="378"/>
      <c r="T238" s="378"/>
      <c r="U238" s="378"/>
      <c r="V238" s="378"/>
      <c r="W238" s="378"/>
      <c r="X238" s="378"/>
      <c r="Y238" s="378"/>
      <c r="Z238" s="378"/>
      <c r="AA238" s="378"/>
      <c r="AB238" s="378"/>
      <c r="AC238" s="73"/>
      <c r="AD238" s="47"/>
      <c r="AE238" s="47"/>
      <c r="AF238" s="73"/>
    </row>
    <row r="239" spans="17:32" x14ac:dyDescent="0.25">
      <c r="Q239" s="379"/>
      <c r="R239" s="378"/>
      <c r="S239" s="378"/>
      <c r="T239" s="378"/>
      <c r="U239" s="378"/>
      <c r="V239" s="378"/>
      <c r="W239" s="378"/>
      <c r="X239" s="378"/>
      <c r="Y239" s="378"/>
      <c r="Z239" s="378"/>
      <c r="AA239" s="378"/>
      <c r="AB239" s="378"/>
      <c r="AC239" s="73"/>
      <c r="AD239" s="47"/>
      <c r="AE239" s="47"/>
      <c r="AF239" s="73"/>
    </row>
    <row r="240" spans="17:32" x14ac:dyDescent="0.25">
      <c r="Q240" s="379"/>
      <c r="R240" s="378"/>
      <c r="S240" s="378"/>
      <c r="T240" s="378"/>
      <c r="U240" s="378"/>
      <c r="V240" s="378"/>
      <c r="W240" s="378"/>
      <c r="X240" s="378"/>
      <c r="Y240" s="378"/>
      <c r="Z240" s="378"/>
      <c r="AA240" s="378"/>
      <c r="AB240" s="378"/>
      <c r="AC240" s="73"/>
      <c r="AD240" s="47"/>
      <c r="AE240" s="47"/>
      <c r="AF240" s="73"/>
    </row>
    <row r="241" spans="17:32" x14ac:dyDescent="0.25">
      <c r="Q241" s="379"/>
      <c r="R241" s="378"/>
      <c r="S241" s="378"/>
      <c r="T241" s="378"/>
      <c r="U241" s="378"/>
      <c r="V241" s="378"/>
      <c r="W241" s="378"/>
      <c r="X241" s="378"/>
      <c r="Y241" s="378"/>
      <c r="Z241" s="378"/>
      <c r="AA241" s="378"/>
      <c r="AB241" s="378"/>
      <c r="AC241" s="73"/>
      <c r="AD241" s="47"/>
      <c r="AE241" s="47"/>
      <c r="AF241" s="73"/>
    </row>
    <row r="242" spans="17:32" x14ac:dyDescent="0.25">
      <c r="Q242" s="379"/>
      <c r="R242" s="378"/>
      <c r="S242" s="378"/>
      <c r="T242" s="378"/>
      <c r="U242" s="378"/>
      <c r="V242" s="378"/>
      <c r="W242" s="378"/>
      <c r="X242" s="378"/>
      <c r="Y242" s="378"/>
      <c r="Z242" s="378"/>
      <c r="AA242" s="378"/>
      <c r="AB242" s="378"/>
      <c r="AC242" s="73"/>
      <c r="AD242" s="47"/>
      <c r="AE242" s="47"/>
      <c r="AF242" s="73"/>
    </row>
    <row r="243" spans="17:32" x14ac:dyDescent="0.25">
      <c r="Q243" s="379"/>
      <c r="R243" s="378"/>
      <c r="S243" s="378"/>
      <c r="T243" s="378"/>
      <c r="U243" s="378"/>
      <c r="V243" s="378"/>
      <c r="W243" s="378"/>
      <c r="X243" s="378"/>
      <c r="Y243" s="378"/>
      <c r="Z243" s="378"/>
      <c r="AA243" s="378"/>
      <c r="AB243" s="378"/>
      <c r="AC243" s="73"/>
      <c r="AD243" s="47"/>
      <c r="AE243" s="47"/>
      <c r="AF243" s="73"/>
    </row>
    <row r="244" spans="17:32" x14ac:dyDescent="0.25">
      <c r="Q244" s="379"/>
      <c r="R244" s="378"/>
      <c r="S244" s="378"/>
      <c r="T244" s="378"/>
      <c r="U244" s="378"/>
      <c r="V244" s="378"/>
      <c r="W244" s="378"/>
      <c r="X244" s="378"/>
      <c r="Y244" s="378"/>
      <c r="Z244" s="378"/>
      <c r="AA244" s="378"/>
      <c r="AB244" s="378"/>
      <c r="AC244" s="73"/>
      <c r="AD244" s="47"/>
      <c r="AE244" s="47"/>
      <c r="AF244" s="73"/>
    </row>
    <row r="245" spans="17:32" x14ac:dyDescent="0.25">
      <c r="Q245" s="379"/>
      <c r="R245" s="378"/>
      <c r="S245" s="378"/>
      <c r="T245" s="378"/>
      <c r="U245" s="378"/>
      <c r="V245" s="378"/>
      <c r="W245" s="378"/>
      <c r="X245" s="378"/>
      <c r="Y245" s="378"/>
      <c r="Z245" s="378"/>
      <c r="AA245" s="378"/>
      <c r="AB245" s="378"/>
      <c r="AC245" s="73"/>
      <c r="AD245" s="47"/>
      <c r="AE245" s="47"/>
      <c r="AF245" s="73"/>
    </row>
    <row r="246" spans="17:32" x14ac:dyDescent="0.25">
      <c r="R246" s="73"/>
      <c r="S246" s="73"/>
      <c r="T246" s="73"/>
      <c r="U246" s="73"/>
      <c r="V246" s="73"/>
      <c r="W246" s="73"/>
      <c r="X246" s="73"/>
      <c r="Y246" s="73"/>
      <c r="Z246" s="73"/>
      <c r="AA246" s="73"/>
      <c r="AB246" s="73"/>
      <c r="AC246" s="73"/>
      <c r="AD246" s="47"/>
      <c r="AE246" s="47"/>
      <c r="AF246" s="73"/>
    </row>
    <row r="247" spans="17:32" x14ac:dyDescent="0.25">
      <c r="R247" s="73"/>
      <c r="S247" s="73"/>
      <c r="T247" s="73"/>
      <c r="U247" s="73"/>
      <c r="V247" s="73"/>
      <c r="W247" s="73"/>
      <c r="X247" s="73"/>
      <c r="Y247" s="73"/>
      <c r="Z247" s="73"/>
      <c r="AA247" s="73"/>
      <c r="AB247" s="73"/>
      <c r="AC247" s="73"/>
      <c r="AD247" s="47"/>
      <c r="AE247" s="47"/>
      <c r="AF247" s="73"/>
    </row>
    <row r="248" spans="17:32" x14ac:dyDescent="0.25">
      <c r="R248" s="73"/>
      <c r="S248" s="73"/>
      <c r="T248" s="73"/>
      <c r="U248" s="73"/>
      <c r="V248" s="73"/>
      <c r="W248" s="73"/>
      <c r="X248" s="73"/>
      <c r="Y248" s="73"/>
      <c r="Z248" s="73"/>
      <c r="AA248" s="73"/>
      <c r="AB248" s="73"/>
      <c r="AC248" s="73"/>
      <c r="AD248" s="47"/>
      <c r="AE248" s="47"/>
      <c r="AF248" s="73"/>
    </row>
    <row r="249" spans="17:32" x14ac:dyDescent="0.25">
      <c r="R249" s="73"/>
      <c r="S249" s="73"/>
      <c r="T249" s="73"/>
      <c r="U249" s="73"/>
      <c r="V249" s="73"/>
      <c r="W249" s="73"/>
      <c r="X249" s="73"/>
      <c r="Y249" s="73"/>
      <c r="Z249" s="73"/>
      <c r="AA249" s="73"/>
      <c r="AB249" s="73"/>
      <c r="AC249" s="73"/>
      <c r="AD249" s="47"/>
      <c r="AE249" s="47"/>
      <c r="AF249" s="73"/>
    </row>
    <row r="250" spans="17:32" x14ac:dyDescent="0.25">
      <c r="R250" s="73"/>
      <c r="S250" s="73"/>
      <c r="T250" s="73"/>
      <c r="U250" s="73"/>
      <c r="V250" s="73"/>
      <c r="W250" s="73"/>
      <c r="X250" s="73"/>
      <c r="Y250" s="73"/>
      <c r="Z250" s="73"/>
      <c r="AA250" s="73"/>
      <c r="AB250" s="73"/>
      <c r="AC250" s="73"/>
      <c r="AD250" s="47"/>
      <c r="AE250" s="47"/>
      <c r="AF250" s="73"/>
    </row>
    <row r="251" spans="17:32" x14ac:dyDescent="0.25">
      <c r="R251" s="73"/>
      <c r="S251" s="73"/>
      <c r="T251" s="73"/>
      <c r="U251" s="73"/>
      <c r="V251" s="73"/>
      <c r="W251" s="73"/>
      <c r="X251" s="73"/>
      <c r="Y251" s="73"/>
      <c r="Z251" s="73"/>
      <c r="AA251" s="73"/>
      <c r="AB251" s="73"/>
      <c r="AC251" s="73"/>
      <c r="AD251" s="47"/>
      <c r="AE251" s="47"/>
      <c r="AF251" s="73"/>
    </row>
    <row r="252" spans="17:32" x14ac:dyDescent="0.25">
      <c r="R252" s="73"/>
      <c r="S252" s="73"/>
      <c r="T252" s="73"/>
      <c r="U252" s="73"/>
      <c r="V252" s="73"/>
      <c r="W252" s="73"/>
      <c r="X252" s="73"/>
      <c r="Y252" s="73"/>
      <c r="Z252" s="73"/>
      <c r="AA252" s="73"/>
      <c r="AB252" s="73"/>
      <c r="AC252" s="73"/>
      <c r="AD252" s="47"/>
      <c r="AE252" s="47"/>
      <c r="AF252" s="73"/>
    </row>
    <row r="253" spans="17:32" x14ac:dyDescent="0.25">
      <c r="R253" s="73"/>
      <c r="S253" s="73"/>
      <c r="T253" s="73"/>
      <c r="U253" s="73"/>
      <c r="V253" s="73"/>
      <c r="W253" s="73"/>
      <c r="X253" s="73"/>
      <c r="Y253" s="73"/>
      <c r="Z253" s="73"/>
      <c r="AA253" s="73"/>
      <c r="AB253" s="73"/>
      <c r="AC253" s="73"/>
      <c r="AD253" s="47"/>
      <c r="AE253" s="47"/>
      <c r="AF253" s="73"/>
    </row>
    <row r="254" spans="17:32" x14ac:dyDescent="0.25">
      <c r="R254" s="73"/>
      <c r="S254" s="73"/>
      <c r="T254" s="73"/>
      <c r="U254" s="73"/>
      <c r="V254" s="73"/>
      <c r="W254" s="73"/>
      <c r="X254" s="73"/>
      <c r="Y254" s="73"/>
      <c r="Z254" s="73"/>
      <c r="AA254" s="73"/>
      <c r="AB254" s="73"/>
      <c r="AC254" s="73"/>
      <c r="AD254" s="47"/>
      <c r="AE254" s="47"/>
      <c r="AF254" s="73"/>
    </row>
    <row r="255" spans="17:32" x14ac:dyDescent="0.25">
      <c r="R255" s="73"/>
      <c r="S255" s="73"/>
      <c r="T255" s="73"/>
      <c r="U255" s="73"/>
      <c r="V255" s="73"/>
      <c r="W255" s="73"/>
      <c r="X255" s="73"/>
      <c r="Y255" s="73"/>
      <c r="Z255" s="73"/>
      <c r="AA255" s="73"/>
      <c r="AB255" s="73"/>
      <c r="AC255" s="73"/>
      <c r="AD255" s="47"/>
      <c r="AE255" s="47"/>
      <c r="AF255" s="73"/>
    </row>
    <row r="256" spans="17:32" x14ac:dyDescent="0.25">
      <c r="R256" s="73"/>
      <c r="S256" s="73"/>
      <c r="T256" s="73"/>
      <c r="U256" s="73"/>
      <c r="V256" s="73"/>
      <c r="W256" s="73"/>
      <c r="X256" s="73"/>
      <c r="Y256" s="73"/>
      <c r="Z256" s="73"/>
      <c r="AA256" s="73"/>
      <c r="AB256" s="73"/>
      <c r="AC256" s="73"/>
      <c r="AD256" s="47"/>
      <c r="AE256" s="47"/>
      <c r="AF256" s="73"/>
    </row>
    <row r="257" spans="18:32" x14ac:dyDescent="0.25">
      <c r="R257" s="73"/>
      <c r="S257" s="73"/>
      <c r="T257" s="73"/>
      <c r="U257" s="73"/>
      <c r="V257" s="73"/>
      <c r="W257" s="73"/>
      <c r="X257" s="73"/>
      <c r="Y257" s="73"/>
      <c r="Z257" s="73"/>
      <c r="AA257" s="73"/>
      <c r="AB257" s="73"/>
      <c r="AC257" s="73"/>
      <c r="AD257" s="47"/>
      <c r="AE257" s="47"/>
      <c r="AF257" s="73"/>
    </row>
    <row r="258" spans="18:32" x14ac:dyDescent="0.25">
      <c r="R258" s="73"/>
      <c r="S258" s="73"/>
      <c r="T258" s="73"/>
      <c r="U258" s="73"/>
      <c r="V258" s="73"/>
      <c r="W258" s="73"/>
      <c r="X258" s="73"/>
      <c r="Y258" s="73"/>
      <c r="Z258" s="73"/>
      <c r="AA258" s="73"/>
      <c r="AB258" s="73"/>
      <c r="AC258" s="73"/>
      <c r="AD258" s="47"/>
      <c r="AE258" s="47"/>
      <c r="AF258" s="73"/>
    </row>
    <row r="259" spans="18:32" x14ac:dyDescent="0.25">
      <c r="R259" s="73"/>
      <c r="S259" s="73"/>
      <c r="T259" s="73"/>
      <c r="U259" s="73"/>
      <c r="V259" s="73"/>
      <c r="W259" s="73"/>
      <c r="X259" s="73"/>
      <c r="Y259" s="73"/>
      <c r="Z259" s="73"/>
      <c r="AA259" s="73"/>
      <c r="AB259" s="73"/>
      <c r="AC259" s="73"/>
      <c r="AD259" s="47"/>
      <c r="AE259" s="47"/>
      <c r="AF259" s="73"/>
    </row>
    <row r="260" spans="18:32" x14ac:dyDescent="0.25">
      <c r="R260" s="73"/>
      <c r="S260" s="73"/>
      <c r="T260" s="73"/>
      <c r="U260" s="73"/>
      <c r="V260" s="73"/>
      <c r="W260" s="73"/>
      <c r="X260" s="73"/>
      <c r="Y260" s="73"/>
      <c r="Z260" s="73"/>
      <c r="AA260" s="73"/>
      <c r="AB260" s="73"/>
      <c r="AC260" s="73"/>
      <c r="AD260" s="47"/>
      <c r="AE260" s="47"/>
      <c r="AF260" s="73"/>
    </row>
    <row r="261" spans="18:32" x14ac:dyDescent="0.25">
      <c r="R261" s="73"/>
      <c r="S261" s="73"/>
      <c r="T261" s="73"/>
      <c r="U261" s="73"/>
      <c r="V261" s="73"/>
      <c r="W261" s="73"/>
      <c r="X261" s="73"/>
      <c r="Y261" s="73"/>
      <c r="Z261" s="73"/>
      <c r="AA261" s="73"/>
      <c r="AB261" s="73"/>
      <c r="AC261" s="73"/>
      <c r="AD261" s="47"/>
      <c r="AE261" s="47"/>
      <c r="AF261" s="73"/>
    </row>
    <row r="262" spans="18:32" x14ac:dyDescent="0.25">
      <c r="R262" s="73"/>
      <c r="S262" s="73"/>
      <c r="T262" s="73"/>
      <c r="U262" s="73"/>
      <c r="V262" s="73"/>
      <c r="W262" s="73"/>
      <c r="X262" s="73"/>
      <c r="Y262" s="73"/>
      <c r="Z262" s="73"/>
      <c r="AA262" s="73"/>
      <c r="AB262" s="73"/>
      <c r="AC262" s="73"/>
      <c r="AD262" s="47"/>
      <c r="AE262" s="47"/>
      <c r="AF262" s="73"/>
    </row>
    <row r="263" spans="18:32" x14ac:dyDescent="0.25">
      <c r="R263" s="73"/>
      <c r="S263" s="73"/>
      <c r="T263" s="73"/>
      <c r="U263" s="73"/>
      <c r="V263" s="73"/>
      <c r="W263" s="73"/>
      <c r="X263" s="73"/>
      <c r="Y263" s="73"/>
      <c r="Z263" s="73"/>
      <c r="AA263" s="73"/>
      <c r="AB263" s="73"/>
      <c r="AC263" s="73"/>
      <c r="AD263" s="47"/>
      <c r="AE263" s="47"/>
      <c r="AF263" s="73"/>
    </row>
    <row r="264" spans="18:32" x14ac:dyDescent="0.25">
      <c r="R264" s="73"/>
      <c r="S264" s="73"/>
      <c r="T264" s="73"/>
      <c r="U264" s="73"/>
      <c r="V264" s="73"/>
      <c r="W264" s="73"/>
      <c r="X264" s="73"/>
      <c r="Y264" s="73"/>
      <c r="Z264" s="73"/>
      <c r="AA264" s="73"/>
      <c r="AB264" s="73"/>
      <c r="AC264" s="73"/>
      <c r="AD264" s="47"/>
      <c r="AE264" s="47"/>
      <c r="AF264" s="73"/>
    </row>
    <row r="265" spans="18:32" x14ac:dyDescent="0.25">
      <c r="R265" s="73"/>
      <c r="S265" s="73"/>
      <c r="T265" s="73"/>
      <c r="U265" s="73"/>
      <c r="V265" s="73"/>
      <c r="W265" s="73"/>
      <c r="X265" s="73"/>
      <c r="Y265" s="73"/>
      <c r="Z265" s="73"/>
      <c r="AA265" s="73"/>
      <c r="AB265" s="73"/>
      <c r="AC265" s="73"/>
      <c r="AD265" s="47"/>
      <c r="AE265" s="47"/>
      <c r="AF265" s="73"/>
    </row>
    <row r="266" spans="18:32" x14ac:dyDescent="0.25">
      <c r="R266" s="73"/>
      <c r="S266" s="73"/>
      <c r="T266" s="73"/>
      <c r="U266" s="73"/>
      <c r="V266" s="73"/>
      <c r="W266" s="73"/>
      <c r="X266" s="73"/>
      <c r="Y266" s="73"/>
      <c r="Z266" s="73"/>
      <c r="AA266" s="73"/>
      <c r="AB266" s="73"/>
      <c r="AC266" s="73"/>
      <c r="AD266" s="47"/>
      <c r="AE266" s="47"/>
      <c r="AF266" s="73"/>
    </row>
    <row r="267" spans="18:32" x14ac:dyDescent="0.25">
      <c r="R267" s="73"/>
      <c r="S267" s="73"/>
      <c r="T267" s="73"/>
      <c r="U267" s="73"/>
      <c r="V267" s="73"/>
      <c r="W267" s="73"/>
      <c r="X267" s="73"/>
      <c r="Y267" s="73"/>
      <c r="Z267" s="73"/>
      <c r="AA267" s="73"/>
      <c r="AB267" s="73"/>
      <c r="AC267" s="73"/>
      <c r="AD267" s="47"/>
      <c r="AE267" s="47"/>
      <c r="AF267" s="73"/>
    </row>
    <row r="268" spans="18:32" x14ac:dyDescent="0.25">
      <c r="R268" s="73"/>
      <c r="S268" s="73"/>
      <c r="T268" s="73"/>
      <c r="U268" s="73"/>
      <c r="V268" s="73"/>
      <c r="W268" s="73"/>
      <c r="X268" s="73"/>
      <c r="Y268" s="73"/>
      <c r="Z268" s="73"/>
      <c r="AA268" s="73"/>
      <c r="AB268" s="73"/>
      <c r="AC268" s="73"/>
      <c r="AD268" s="47"/>
      <c r="AE268" s="47"/>
      <c r="AF268" s="73"/>
    </row>
    <row r="269" spans="18:32" x14ac:dyDescent="0.25">
      <c r="R269" s="73"/>
      <c r="S269" s="73"/>
      <c r="T269" s="73"/>
      <c r="U269" s="73"/>
      <c r="V269" s="73"/>
      <c r="W269" s="73"/>
      <c r="X269" s="73"/>
      <c r="Y269" s="73"/>
      <c r="Z269" s="73"/>
      <c r="AA269" s="73"/>
      <c r="AB269" s="73"/>
      <c r="AC269" s="73"/>
      <c r="AD269" s="47"/>
      <c r="AE269" s="47"/>
      <c r="AF269" s="73"/>
    </row>
    <row r="270" spans="18:32" x14ac:dyDescent="0.25">
      <c r="R270" s="73"/>
      <c r="S270" s="73"/>
      <c r="T270" s="73"/>
      <c r="U270" s="73"/>
      <c r="V270" s="73"/>
      <c r="W270" s="73"/>
      <c r="X270" s="73"/>
      <c r="Y270" s="73"/>
      <c r="Z270" s="73"/>
      <c r="AA270" s="73"/>
      <c r="AB270" s="73"/>
      <c r="AC270" s="73"/>
      <c r="AD270" s="47"/>
      <c r="AE270" s="47"/>
      <c r="AF270" s="73"/>
    </row>
    <row r="271" spans="18:32" x14ac:dyDescent="0.25">
      <c r="R271" s="73"/>
      <c r="S271" s="73"/>
      <c r="T271" s="73"/>
      <c r="U271" s="73"/>
      <c r="V271" s="73"/>
      <c r="W271" s="73"/>
      <c r="X271" s="73"/>
      <c r="Y271" s="73"/>
      <c r="Z271" s="73"/>
      <c r="AA271" s="73"/>
      <c r="AB271" s="73"/>
      <c r="AC271" s="73"/>
      <c r="AD271" s="47"/>
      <c r="AE271" s="47"/>
      <c r="AF271" s="73"/>
    </row>
    <row r="272" spans="18:32" x14ac:dyDescent="0.25">
      <c r="R272" s="73"/>
      <c r="S272" s="73"/>
      <c r="T272" s="73"/>
      <c r="U272" s="73"/>
      <c r="V272" s="73"/>
      <c r="W272" s="73"/>
      <c r="X272" s="73"/>
      <c r="Y272" s="73"/>
      <c r="Z272" s="73"/>
      <c r="AA272" s="73"/>
      <c r="AB272" s="73"/>
      <c r="AC272" s="73"/>
      <c r="AD272" s="47"/>
      <c r="AE272" s="47"/>
      <c r="AF272" s="73"/>
    </row>
    <row r="273" spans="18:32" x14ac:dyDescent="0.25">
      <c r="R273" s="73"/>
      <c r="S273" s="73"/>
      <c r="T273" s="73"/>
      <c r="U273" s="73"/>
      <c r="V273" s="73"/>
      <c r="W273" s="73"/>
      <c r="X273" s="73"/>
      <c r="Y273" s="73"/>
      <c r="Z273" s="73"/>
      <c r="AA273" s="73"/>
      <c r="AB273" s="73"/>
      <c r="AC273" s="73"/>
      <c r="AD273" s="47"/>
      <c r="AE273" s="47"/>
      <c r="AF273" s="73"/>
    </row>
    <row r="274" spans="18:32" x14ac:dyDescent="0.25">
      <c r="R274" s="73"/>
      <c r="S274" s="73"/>
      <c r="T274" s="73"/>
      <c r="U274" s="73"/>
      <c r="V274" s="73"/>
      <c r="W274" s="73"/>
      <c r="X274" s="73"/>
      <c r="Y274" s="73"/>
      <c r="Z274" s="73"/>
      <c r="AA274" s="73"/>
      <c r="AB274" s="73"/>
      <c r="AC274" s="73"/>
      <c r="AD274" s="47"/>
      <c r="AE274" s="47"/>
      <c r="AF274" s="73"/>
    </row>
    <row r="275" spans="18:32" x14ac:dyDescent="0.25">
      <c r="R275" s="73"/>
      <c r="S275" s="73"/>
      <c r="T275" s="73"/>
      <c r="U275" s="73"/>
      <c r="V275" s="73"/>
      <c r="W275" s="73"/>
      <c r="X275" s="73"/>
      <c r="Y275" s="73"/>
      <c r="Z275" s="73"/>
      <c r="AA275" s="73"/>
      <c r="AB275" s="73"/>
      <c r="AC275" s="73"/>
      <c r="AD275" s="47"/>
      <c r="AE275" s="47"/>
      <c r="AF275" s="73"/>
    </row>
    <row r="276" spans="18:32" x14ac:dyDescent="0.25">
      <c r="R276" s="73"/>
      <c r="S276" s="73"/>
      <c r="T276" s="73"/>
      <c r="U276" s="73"/>
      <c r="V276" s="73"/>
      <c r="W276" s="73"/>
      <c r="X276" s="73"/>
      <c r="Y276" s="73"/>
      <c r="Z276" s="73"/>
      <c r="AA276" s="73"/>
      <c r="AB276" s="73"/>
      <c r="AC276" s="73"/>
      <c r="AD276" s="47"/>
      <c r="AE276" s="47"/>
      <c r="AF276" s="73"/>
    </row>
    <row r="277" spans="18:32" x14ac:dyDescent="0.25">
      <c r="R277" s="73"/>
      <c r="S277" s="73"/>
      <c r="T277" s="73"/>
      <c r="U277" s="73"/>
      <c r="V277" s="73"/>
      <c r="W277" s="73"/>
      <c r="X277" s="73"/>
      <c r="Y277" s="73"/>
      <c r="Z277" s="73"/>
      <c r="AA277" s="73"/>
      <c r="AB277" s="73"/>
      <c r="AC277" s="73"/>
      <c r="AD277" s="47"/>
      <c r="AE277" s="47"/>
      <c r="AF277" s="73"/>
    </row>
    <row r="278" spans="18:32" x14ac:dyDescent="0.25">
      <c r="R278" s="73"/>
      <c r="S278" s="73"/>
      <c r="T278" s="73"/>
      <c r="U278" s="73"/>
      <c r="V278" s="73"/>
      <c r="W278" s="73"/>
      <c r="X278" s="73"/>
      <c r="Y278" s="73"/>
      <c r="Z278" s="73"/>
      <c r="AA278" s="73"/>
      <c r="AB278" s="73"/>
      <c r="AC278" s="73"/>
      <c r="AD278" s="47"/>
      <c r="AE278" s="47"/>
      <c r="AF278" s="73"/>
    </row>
    <row r="279" spans="18:32" x14ac:dyDescent="0.25">
      <c r="R279" s="73"/>
      <c r="S279" s="73"/>
      <c r="T279" s="73"/>
      <c r="U279" s="73"/>
      <c r="V279" s="73"/>
      <c r="W279" s="73"/>
      <c r="X279" s="73"/>
      <c r="Y279" s="73"/>
      <c r="Z279" s="73"/>
      <c r="AA279" s="73"/>
      <c r="AB279" s="73"/>
      <c r="AC279" s="73"/>
      <c r="AD279" s="47"/>
      <c r="AE279" s="47"/>
      <c r="AF279" s="73"/>
    </row>
    <row r="280" spans="18:32" x14ac:dyDescent="0.25">
      <c r="R280" s="73"/>
      <c r="S280" s="73"/>
      <c r="T280" s="73"/>
      <c r="U280" s="73"/>
      <c r="V280" s="73"/>
      <c r="W280" s="73"/>
      <c r="X280" s="73"/>
      <c r="Y280" s="73"/>
      <c r="Z280" s="73"/>
      <c r="AA280" s="73"/>
      <c r="AB280" s="73"/>
      <c r="AC280" s="73"/>
      <c r="AD280" s="47"/>
      <c r="AE280" s="47"/>
      <c r="AF280" s="73"/>
    </row>
    <row r="281" spans="18:32" x14ac:dyDescent="0.25">
      <c r="R281" s="73"/>
      <c r="S281" s="73"/>
      <c r="T281" s="73"/>
      <c r="U281" s="73"/>
      <c r="V281" s="73"/>
      <c r="W281" s="73"/>
      <c r="X281" s="73"/>
      <c r="Y281" s="73"/>
      <c r="Z281" s="73"/>
      <c r="AA281" s="73"/>
      <c r="AB281" s="73"/>
      <c r="AC281" s="73"/>
      <c r="AD281" s="47"/>
      <c r="AE281" s="47"/>
      <c r="AF281" s="73"/>
    </row>
    <row r="282" spans="18:32" x14ac:dyDescent="0.25">
      <c r="R282" s="73"/>
      <c r="S282" s="73"/>
      <c r="T282" s="73"/>
      <c r="U282" s="73"/>
      <c r="V282" s="73"/>
      <c r="W282" s="73"/>
      <c r="X282" s="73"/>
      <c r="Y282" s="73"/>
      <c r="Z282" s="73"/>
      <c r="AA282" s="73"/>
      <c r="AB282" s="73"/>
      <c r="AC282" s="73"/>
      <c r="AD282" s="47"/>
      <c r="AE282" s="47"/>
      <c r="AF282" s="73"/>
    </row>
    <row r="283" spans="18:32" x14ac:dyDescent="0.25">
      <c r="R283" s="73"/>
      <c r="S283" s="73"/>
      <c r="T283" s="73"/>
      <c r="U283" s="73"/>
      <c r="V283" s="73"/>
      <c r="W283" s="73"/>
      <c r="X283" s="73"/>
      <c r="Y283" s="73"/>
      <c r="Z283" s="73"/>
      <c r="AA283" s="73"/>
      <c r="AB283" s="73"/>
      <c r="AC283" s="73"/>
      <c r="AD283" s="47"/>
      <c r="AE283" s="47"/>
      <c r="AF283" s="73"/>
    </row>
    <row r="284" spans="18:32" x14ac:dyDescent="0.25">
      <c r="R284" s="73"/>
      <c r="S284" s="73"/>
      <c r="T284" s="73"/>
      <c r="U284" s="73"/>
      <c r="V284" s="73"/>
      <c r="W284" s="73"/>
      <c r="X284" s="73"/>
      <c r="Y284" s="73"/>
      <c r="Z284" s="73"/>
      <c r="AA284" s="73"/>
      <c r="AB284" s="73"/>
      <c r="AC284" s="73"/>
      <c r="AD284" s="47"/>
      <c r="AE284" s="47"/>
      <c r="AF284" s="73"/>
    </row>
    <row r="285" spans="18:32" x14ac:dyDescent="0.25">
      <c r="R285" s="73"/>
      <c r="S285" s="73"/>
      <c r="T285" s="73"/>
      <c r="U285" s="73"/>
      <c r="V285" s="73"/>
      <c r="W285" s="73"/>
      <c r="X285" s="73"/>
      <c r="Y285" s="73"/>
      <c r="Z285" s="73"/>
      <c r="AA285" s="73"/>
      <c r="AB285" s="73"/>
      <c r="AC285" s="73"/>
      <c r="AD285" s="47"/>
      <c r="AE285" s="47"/>
      <c r="AF285" s="73"/>
    </row>
    <row r="286" spans="18:32" x14ac:dyDescent="0.25">
      <c r="R286" s="73"/>
      <c r="S286" s="73"/>
      <c r="T286" s="73"/>
      <c r="U286" s="73"/>
      <c r="V286" s="73"/>
      <c r="W286" s="73"/>
      <c r="X286" s="73"/>
      <c r="Y286" s="73"/>
      <c r="Z286" s="73"/>
      <c r="AA286" s="73"/>
      <c r="AB286" s="73"/>
      <c r="AC286" s="73"/>
      <c r="AD286" s="47"/>
      <c r="AE286" s="47"/>
      <c r="AF286" s="73"/>
    </row>
    <row r="287" spans="18:32" x14ac:dyDescent="0.25">
      <c r="R287" s="73"/>
      <c r="S287" s="73"/>
      <c r="T287" s="73"/>
      <c r="U287" s="73"/>
      <c r="V287" s="73"/>
      <c r="W287" s="73"/>
      <c r="X287" s="73"/>
      <c r="Y287" s="73"/>
      <c r="Z287" s="73"/>
      <c r="AA287" s="73"/>
      <c r="AB287" s="73"/>
      <c r="AC287" s="73"/>
      <c r="AD287" s="47"/>
      <c r="AE287" s="47"/>
      <c r="AF287" s="73"/>
    </row>
    <row r="288" spans="18:32" x14ac:dyDescent="0.25">
      <c r="R288" s="73"/>
      <c r="S288" s="73"/>
      <c r="T288" s="73"/>
      <c r="U288" s="73"/>
      <c r="V288" s="73"/>
      <c r="W288" s="73"/>
      <c r="X288" s="73"/>
      <c r="Y288" s="73"/>
      <c r="Z288" s="73"/>
      <c r="AA288" s="73"/>
      <c r="AB288" s="73"/>
      <c r="AC288" s="73"/>
      <c r="AD288" s="47"/>
      <c r="AE288" s="47"/>
      <c r="AF288" s="73"/>
    </row>
    <row r="289" spans="18:32" x14ac:dyDescent="0.25">
      <c r="R289" s="73"/>
      <c r="S289" s="73"/>
      <c r="T289" s="73"/>
      <c r="U289" s="73"/>
      <c r="V289" s="73"/>
      <c r="W289" s="73"/>
      <c r="X289" s="73"/>
      <c r="Y289" s="73"/>
      <c r="Z289" s="73"/>
      <c r="AA289" s="73"/>
      <c r="AB289" s="73"/>
      <c r="AC289" s="73"/>
      <c r="AD289" s="47"/>
      <c r="AE289" s="47"/>
      <c r="AF289" s="73"/>
    </row>
    <row r="290" spans="18:32" x14ac:dyDescent="0.25">
      <c r="R290" s="73"/>
      <c r="S290" s="73"/>
      <c r="T290" s="73"/>
      <c r="U290" s="73"/>
      <c r="V290" s="73"/>
      <c r="W290" s="73"/>
      <c r="X290" s="73"/>
      <c r="Y290" s="73"/>
      <c r="Z290" s="73"/>
      <c r="AA290" s="73"/>
      <c r="AB290" s="73"/>
      <c r="AC290" s="73"/>
      <c r="AD290" s="47"/>
      <c r="AE290" s="47"/>
      <c r="AF290" s="73"/>
    </row>
    <row r="291" spans="18:32" x14ac:dyDescent="0.25">
      <c r="R291" s="73"/>
      <c r="S291" s="73"/>
      <c r="T291" s="73"/>
      <c r="U291" s="73"/>
      <c r="V291" s="73"/>
      <c r="W291" s="73"/>
      <c r="X291" s="73"/>
      <c r="Y291" s="73"/>
      <c r="Z291" s="73"/>
      <c r="AA291" s="73"/>
      <c r="AB291" s="73"/>
      <c r="AC291" s="73"/>
      <c r="AD291" s="47"/>
      <c r="AE291" s="47"/>
      <c r="AF291" s="73"/>
    </row>
    <row r="292" spans="18:32" x14ac:dyDescent="0.25">
      <c r="R292" s="73"/>
      <c r="S292" s="73"/>
      <c r="T292" s="73"/>
      <c r="U292" s="73"/>
      <c r="V292" s="73"/>
      <c r="W292" s="73"/>
      <c r="X292" s="73"/>
      <c r="Y292" s="73"/>
      <c r="Z292" s="73"/>
      <c r="AA292" s="73"/>
      <c r="AB292" s="73"/>
      <c r="AC292" s="73"/>
      <c r="AD292" s="47"/>
      <c r="AE292" s="47"/>
      <c r="AF292" s="73"/>
    </row>
    <row r="293" spans="18:32" x14ac:dyDescent="0.25">
      <c r="R293" s="73"/>
      <c r="S293" s="73"/>
      <c r="T293" s="73"/>
      <c r="U293" s="73"/>
      <c r="V293" s="73"/>
      <c r="W293" s="73"/>
      <c r="X293" s="73"/>
      <c r="Y293" s="73"/>
      <c r="Z293" s="73"/>
      <c r="AA293" s="73"/>
      <c r="AB293" s="73"/>
      <c r="AC293" s="73"/>
      <c r="AD293" s="47"/>
      <c r="AE293" s="47"/>
      <c r="AF293" s="73"/>
    </row>
    <row r="294" spans="18:32" x14ac:dyDescent="0.25">
      <c r="R294" s="73"/>
      <c r="S294" s="73"/>
      <c r="T294" s="73"/>
      <c r="U294" s="73"/>
      <c r="V294" s="73"/>
      <c r="W294" s="73"/>
      <c r="X294" s="73"/>
      <c r="Y294" s="73"/>
      <c r="Z294" s="73"/>
      <c r="AA294" s="73"/>
      <c r="AB294" s="73"/>
      <c r="AC294" s="73"/>
      <c r="AD294" s="47"/>
      <c r="AE294" s="47"/>
      <c r="AF294" s="73"/>
    </row>
    <row r="295" spans="18:32" x14ac:dyDescent="0.25">
      <c r="R295" s="73"/>
      <c r="S295" s="73"/>
      <c r="T295" s="73"/>
      <c r="U295" s="73"/>
      <c r="V295" s="73"/>
      <c r="W295" s="73"/>
      <c r="X295" s="73"/>
      <c r="Y295" s="73"/>
      <c r="Z295" s="73"/>
      <c r="AA295" s="73"/>
      <c r="AB295" s="73"/>
      <c r="AC295" s="73"/>
      <c r="AD295" s="47"/>
      <c r="AE295" s="47"/>
      <c r="AF295" s="73"/>
    </row>
    <row r="296" spans="18:32" x14ac:dyDescent="0.25">
      <c r="R296" s="73"/>
      <c r="S296" s="73"/>
      <c r="T296" s="73"/>
      <c r="U296" s="73"/>
      <c r="V296" s="73"/>
      <c r="W296" s="73"/>
      <c r="X296" s="73"/>
      <c r="Y296" s="73"/>
      <c r="Z296" s="73"/>
      <c r="AA296" s="73"/>
      <c r="AB296" s="73"/>
      <c r="AC296" s="73"/>
      <c r="AD296" s="47"/>
      <c r="AE296" s="47"/>
      <c r="AF296" s="73"/>
    </row>
    <row r="297" spans="18:32" x14ac:dyDescent="0.25">
      <c r="R297" s="73"/>
      <c r="S297" s="73"/>
      <c r="T297" s="73"/>
      <c r="U297" s="73"/>
      <c r="V297" s="73"/>
      <c r="W297" s="73"/>
      <c r="X297" s="73"/>
      <c r="Y297" s="73"/>
      <c r="Z297" s="73"/>
      <c r="AA297" s="73"/>
      <c r="AB297" s="73"/>
      <c r="AC297" s="73"/>
      <c r="AD297" s="47"/>
      <c r="AE297" s="47"/>
      <c r="AF297" s="73"/>
    </row>
    <row r="298" spans="18:32" x14ac:dyDescent="0.25">
      <c r="R298" s="73"/>
      <c r="S298" s="73"/>
      <c r="T298" s="73"/>
      <c r="U298" s="73"/>
      <c r="V298" s="73"/>
      <c r="W298" s="73"/>
      <c r="X298" s="73"/>
      <c r="Y298" s="73"/>
      <c r="Z298" s="73"/>
      <c r="AA298" s="73"/>
      <c r="AB298" s="73"/>
      <c r="AC298" s="73"/>
      <c r="AD298" s="47"/>
      <c r="AE298" s="47"/>
      <c r="AF298" s="73"/>
    </row>
    <row r="299" spans="18:32" x14ac:dyDescent="0.25">
      <c r="R299" s="73"/>
      <c r="S299" s="73"/>
      <c r="T299" s="73"/>
      <c r="U299" s="73"/>
      <c r="V299" s="73"/>
      <c r="W299" s="73"/>
      <c r="X299" s="73"/>
      <c r="Y299" s="73"/>
      <c r="Z299" s="73"/>
      <c r="AA299" s="73"/>
      <c r="AB299" s="73"/>
      <c r="AC299" s="73"/>
      <c r="AD299" s="47"/>
      <c r="AE299" s="47"/>
      <c r="AF299" s="73"/>
    </row>
    <row r="300" spans="18:32" x14ac:dyDescent="0.25">
      <c r="R300" s="73"/>
      <c r="S300" s="73"/>
      <c r="T300" s="73"/>
      <c r="U300" s="73"/>
      <c r="V300" s="73"/>
      <c r="W300" s="73"/>
      <c r="X300" s="73"/>
      <c r="Y300" s="73"/>
      <c r="Z300" s="73"/>
      <c r="AA300" s="73"/>
      <c r="AB300" s="73"/>
      <c r="AC300" s="73"/>
      <c r="AD300" s="47"/>
      <c r="AE300" s="47"/>
      <c r="AF300" s="73"/>
    </row>
    <row r="301" spans="18:32" x14ac:dyDescent="0.25">
      <c r="R301" s="73"/>
      <c r="S301" s="73"/>
      <c r="T301" s="73"/>
      <c r="U301" s="73"/>
      <c r="V301" s="73"/>
      <c r="W301" s="73"/>
      <c r="X301" s="73"/>
      <c r="Y301" s="73"/>
      <c r="Z301" s="73"/>
      <c r="AA301" s="73"/>
      <c r="AB301" s="73"/>
      <c r="AC301" s="73"/>
      <c r="AD301" s="47"/>
      <c r="AE301" s="47"/>
      <c r="AF301" s="73"/>
    </row>
    <row r="302" spans="18:32" x14ac:dyDescent="0.25">
      <c r="R302" s="73"/>
      <c r="S302" s="73"/>
      <c r="T302" s="73"/>
      <c r="U302" s="73"/>
      <c r="V302" s="73"/>
      <c r="W302" s="73"/>
      <c r="X302" s="73"/>
      <c r="Y302" s="73"/>
      <c r="Z302" s="73"/>
      <c r="AA302" s="73"/>
      <c r="AB302" s="73"/>
      <c r="AC302" s="73"/>
      <c r="AD302" s="47"/>
      <c r="AE302" s="47"/>
      <c r="AF302" s="73"/>
    </row>
    <row r="303" spans="18:32" x14ac:dyDescent="0.25">
      <c r="R303" s="73"/>
      <c r="S303" s="73"/>
      <c r="T303" s="73"/>
      <c r="U303" s="73"/>
      <c r="V303" s="73"/>
      <c r="W303" s="73"/>
      <c r="X303" s="73"/>
      <c r="Y303" s="73"/>
      <c r="Z303" s="73"/>
      <c r="AA303" s="73"/>
      <c r="AB303" s="73"/>
      <c r="AC303" s="73"/>
      <c r="AD303" s="47"/>
      <c r="AE303" s="47"/>
      <c r="AF303" s="73"/>
    </row>
    <row r="304" spans="18:32" x14ac:dyDescent="0.25">
      <c r="R304" s="73"/>
      <c r="S304" s="73"/>
      <c r="T304" s="73"/>
      <c r="U304" s="73"/>
      <c r="V304" s="73"/>
      <c r="W304" s="73"/>
      <c r="X304" s="73"/>
      <c r="Y304" s="73"/>
      <c r="Z304" s="73"/>
      <c r="AA304" s="73"/>
      <c r="AB304" s="73"/>
      <c r="AC304" s="73"/>
      <c r="AD304" s="47"/>
      <c r="AE304" s="47"/>
      <c r="AF304" s="73"/>
    </row>
    <row r="305" spans="18:32" x14ac:dyDescent="0.25">
      <c r="R305" s="73"/>
      <c r="S305" s="73"/>
      <c r="T305" s="73"/>
      <c r="U305" s="73"/>
      <c r="V305" s="73"/>
      <c r="W305" s="73"/>
      <c r="X305" s="73"/>
      <c r="Y305" s="73"/>
      <c r="Z305" s="73"/>
      <c r="AA305" s="73"/>
      <c r="AB305" s="73"/>
      <c r="AC305" s="73"/>
      <c r="AD305" s="47"/>
      <c r="AE305" s="47"/>
      <c r="AF305" s="73"/>
    </row>
    <row r="306" spans="18:32" x14ac:dyDescent="0.25">
      <c r="R306" s="73"/>
      <c r="S306" s="73"/>
      <c r="T306" s="73"/>
      <c r="U306" s="73"/>
      <c r="V306" s="73"/>
      <c r="W306" s="73"/>
      <c r="X306" s="73"/>
      <c r="Y306" s="73"/>
      <c r="Z306" s="73"/>
      <c r="AA306" s="73"/>
      <c r="AB306" s="73"/>
      <c r="AC306" s="73"/>
      <c r="AD306" s="47"/>
      <c r="AE306" s="47"/>
      <c r="AF306" s="73"/>
    </row>
    <row r="307" spans="18:32" x14ac:dyDescent="0.25">
      <c r="R307" s="73"/>
      <c r="S307" s="73"/>
      <c r="T307" s="73"/>
      <c r="U307" s="73"/>
      <c r="V307" s="73"/>
      <c r="W307" s="73"/>
      <c r="X307" s="73"/>
      <c r="Y307" s="73"/>
      <c r="Z307" s="73"/>
      <c r="AA307" s="73"/>
      <c r="AB307" s="73"/>
      <c r="AC307" s="73"/>
      <c r="AD307" s="47"/>
      <c r="AE307" s="47"/>
      <c r="AF307" s="73"/>
    </row>
    <row r="308" spans="18:32" x14ac:dyDescent="0.25">
      <c r="R308" s="73"/>
      <c r="S308" s="73"/>
      <c r="T308" s="73"/>
      <c r="U308" s="73"/>
      <c r="V308" s="73"/>
      <c r="W308" s="73"/>
      <c r="X308" s="73"/>
      <c r="Y308" s="73"/>
      <c r="Z308" s="73"/>
      <c r="AA308" s="73"/>
      <c r="AB308" s="73"/>
      <c r="AC308" s="73"/>
      <c r="AD308" s="47"/>
      <c r="AE308" s="47"/>
      <c r="AF308" s="73"/>
    </row>
    <row r="309" spans="18:32" x14ac:dyDescent="0.25">
      <c r="R309" s="73"/>
      <c r="S309" s="73"/>
      <c r="T309" s="73"/>
      <c r="U309" s="73"/>
      <c r="V309" s="73"/>
      <c r="W309" s="73"/>
      <c r="X309" s="73"/>
      <c r="Y309" s="73"/>
      <c r="Z309" s="73"/>
      <c r="AA309" s="73"/>
      <c r="AB309" s="73"/>
      <c r="AC309" s="73"/>
      <c r="AD309" s="47"/>
      <c r="AE309" s="47"/>
      <c r="AF309" s="73"/>
    </row>
    <row r="310" spans="18:32" x14ac:dyDescent="0.25">
      <c r="R310" s="73"/>
      <c r="S310" s="73"/>
      <c r="T310" s="73"/>
      <c r="U310" s="73"/>
      <c r="V310" s="73"/>
      <c r="W310" s="73"/>
      <c r="X310" s="73"/>
      <c r="Y310" s="73"/>
      <c r="Z310" s="73"/>
      <c r="AA310" s="73"/>
      <c r="AB310" s="73"/>
      <c r="AC310" s="73"/>
      <c r="AD310" s="47"/>
      <c r="AE310" s="47"/>
      <c r="AF310" s="73"/>
    </row>
    <row r="311" spans="18:32" x14ac:dyDescent="0.25">
      <c r="R311" s="73"/>
      <c r="S311" s="73"/>
      <c r="T311" s="73"/>
      <c r="U311" s="73"/>
      <c r="V311" s="73"/>
      <c r="W311" s="73"/>
      <c r="X311" s="73"/>
      <c r="Y311" s="73"/>
      <c r="Z311" s="73"/>
      <c r="AA311" s="73"/>
      <c r="AB311" s="73"/>
      <c r="AC311" s="73"/>
      <c r="AD311" s="47"/>
      <c r="AE311" s="47"/>
      <c r="AF311" s="73"/>
    </row>
    <row r="312" spans="18:32" x14ac:dyDescent="0.25">
      <c r="R312" s="73"/>
      <c r="S312" s="73"/>
      <c r="T312" s="73"/>
      <c r="U312" s="73"/>
      <c r="V312" s="73"/>
      <c r="W312" s="73"/>
      <c r="X312" s="73"/>
      <c r="Y312" s="73"/>
      <c r="Z312" s="73"/>
      <c r="AA312" s="73"/>
      <c r="AB312" s="73"/>
      <c r="AC312" s="73"/>
      <c r="AD312" s="47"/>
      <c r="AE312" s="47"/>
      <c r="AF312" s="73"/>
    </row>
    <row r="313" spans="18:32" x14ac:dyDescent="0.25">
      <c r="R313" s="73"/>
      <c r="S313" s="73"/>
      <c r="T313" s="73"/>
      <c r="U313" s="73"/>
      <c r="V313" s="73"/>
      <c r="W313" s="73"/>
      <c r="X313" s="73"/>
      <c r="Y313" s="73"/>
      <c r="Z313" s="73"/>
      <c r="AA313" s="73"/>
      <c r="AB313" s="73"/>
      <c r="AC313" s="73"/>
      <c r="AD313" s="47"/>
      <c r="AE313" s="47"/>
      <c r="AF313" s="73"/>
    </row>
    <row r="314" spans="18:32" x14ac:dyDescent="0.25">
      <c r="R314" s="73"/>
      <c r="S314" s="73"/>
      <c r="T314" s="73"/>
      <c r="U314" s="73"/>
      <c r="V314" s="73"/>
      <c r="W314" s="73"/>
      <c r="X314" s="73"/>
      <c r="Y314" s="73"/>
      <c r="Z314" s="73"/>
      <c r="AA314" s="73"/>
      <c r="AB314" s="73"/>
      <c r="AC314" s="73"/>
      <c r="AD314" s="47"/>
      <c r="AE314" s="47"/>
      <c r="AF314" s="73"/>
    </row>
    <row r="315" spans="18:32" x14ac:dyDescent="0.25">
      <c r="R315" s="73"/>
      <c r="S315" s="73"/>
      <c r="T315" s="73"/>
      <c r="U315" s="73"/>
      <c r="V315" s="73"/>
      <c r="W315" s="73"/>
      <c r="X315" s="73"/>
      <c r="Y315" s="73"/>
      <c r="Z315" s="73"/>
      <c r="AA315" s="73"/>
      <c r="AB315" s="73"/>
      <c r="AC315" s="73"/>
      <c r="AD315" s="47"/>
      <c r="AE315" s="47"/>
      <c r="AF315" s="73"/>
    </row>
    <row r="316" spans="18:32" x14ac:dyDescent="0.25">
      <c r="R316" s="73"/>
      <c r="S316" s="73"/>
      <c r="T316" s="73"/>
      <c r="U316" s="73"/>
      <c r="V316" s="73"/>
      <c r="W316" s="73"/>
      <c r="X316" s="73"/>
      <c r="Y316" s="73"/>
      <c r="Z316" s="73"/>
      <c r="AA316" s="73"/>
      <c r="AB316" s="73"/>
      <c r="AC316" s="73"/>
      <c r="AD316" s="47"/>
      <c r="AE316" s="47"/>
      <c r="AF316" s="73"/>
    </row>
    <row r="317" spans="18:32" x14ac:dyDescent="0.25">
      <c r="R317" s="73"/>
      <c r="S317" s="73"/>
      <c r="T317" s="73"/>
      <c r="U317" s="73"/>
      <c r="V317" s="73"/>
      <c r="W317" s="73"/>
      <c r="X317" s="73"/>
      <c r="Y317" s="73"/>
      <c r="Z317" s="73"/>
      <c r="AA317" s="73"/>
      <c r="AB317" s="73"/>
      <c r="AC317" s="73"/>
      <c r="AD317" s="47"/>
      <c r="AE317" s="47"/>
      <c r="AF317" s="73"/>
    </row>
    <row r="318" spans="18:32" x14ac:dyDescent="0.25">
      <c r="R318" s="73"/>
      <c r="S318" s="73"/>
      <c r="T318" s="73"/>
      <c r="U318" s="73"/>
      <c r="V318" s="73"/>
      <c r="W318" s="73"/>
      <c r="X318" s="73"/>
      <c r="Y318" s="73"/>
      <c r="Z318" s="73"/>
      <c r="AA318" s="73"/>
      <c r="AB318" s="73"/>
      <c r="AC318" s="73"/>
      <c r="AD318" s="47"/>
      <c r="AE318" s="47"/>
      <c r="AF318" s="73"/>
    </row>
    <row r="319" spans="18:32" x14ac:dyDescent="0.25">
      <c r="R319" s="73"/>
      <c r="S319" s="73"/>
      <c r="T319" s="73"/>
      <c r="U319" s="73"/>
      <c r="V319" s="73"/>
      <c r="W319" s="73"/>
      <c r="X319" s="73"/>
      <c r="Y319" s="73"/>
      <c r="Z319" s="73"/>
      <c r="AA319" s="73"/>
      <c r="AB319" s="73"/>
      <c r="AC319" s="73"/>
      <c r="AD319" s="47"/>
      <c r="AE319" s="47"/>
      <c r="AF319" s="73"/>
    </row>
    <row r="320" spans="18:32" x14ac:dyDescent="0.25">
      <c r="R320" s="73"/>
      <c r="S320" s="73"/>
      <c r="T320" s="73"/>
      <c r="U320" s="73"/>
      <c r="V320" s="73"/>
      <c r="W320" s="73"/>
      <c r="X320" s="73"/>
      <c r="Y320" s="73"/>
      <c r="Z320" s="73"/>
      <c r="AA320" s="73"/>
      <c r="AB320" s="73"/>
      <c r="AC320" s="73"/>
      <c r="AD320" s="47"/>
      <c r="AE320" s="47"/>
      <c r="AF320" s="73"/>
    </row>
    <row r="321" spans="18:32" x14ac:dyDescent="0.25">
      <c r="R321" s="73"/>
      <c r="S321" s="73"/>
      <c r="T321" s="73"/>
      <c r="U321" s="73"/>
      <c r="V321" s="73"/>
      <c r="W321" s="73"/>
      <c r="X321" s="73"/>
      <c r="Y321" s="73"/>
      <c r="Z321" s="73"/>
      <c r="AA321" s="73"/>
      <c r="AB321" s="73"/>
      <c r="AC321" s="73"/>
      <c r="AD321" s="47"/>
      <c r="AE321" s="47"/>
      <c r="AF321" s="73"/>
    </row>
    <row r="322" spans="18:32" x14ac:dyDescent="0.25">
      <c r="R322" s="73"/>
      <c r="S322" s="73"/>
      <c r="T322" s="73"/>
      <c r="U322" s="73"/>
      <c r="V322" s="73"/>
      <c r="W322" s="73"/>
      <c r="X322" s="73"/>
      <c r="Y322" s="73"/>
      <c r="Z322" s="73"/>
      <c r="AA322" s="73"/>
      <c r="AB322" s="73"/>
      <c r="AC322" s="73"/>
      <c r="AD322" s="47"/>
      <c r="AE322" s="47"/>
      <c r="AF322" s="73"/>
    </row>
    <row r="323" spans="18:32" x14ac:dyDescent="0.25">
      <c r="R323" s="73"/>
      <c r="S323" s="73"/>
      <c r="T323" s="73"/>
      <c r="U323" s="73"/>
      <c r="V323" s="73"/>
      <c r="W323" s="73"/>
      <c r="X323" s="73"/>
      <c r="Y323" s="73"/>
      <c r="Z323" s="73"/>
      <c r="AA323" s="73"/>
      <c r="AB323" s="73"/>
      <c r="AC323" s="73"/>
      <c r="AD323" s="47"/>
      <c r="AE323" s="47"/>
      <c r="AF323" s="73"/>
    </row>
    <row r="324" spans="18:32" x14ac:dyDescent="0.25">
      <c r="R324" s="73"/>
      <c r="S324" s="73"/>
      <c r="T324" s="73"/>
      <c r="U324" s="73"/>
      <c r="V324" s="73"/>
      <c r="W324" s="73"/>
      <c r="X324" s="73"/>
      <c r="Y324" s="73"/>
      <c r="Z324" s="73"/>
      <c r="AA324" s="73"/>
      <c r="AB324" s="73"/>
      <c r="AC324" s="73"/>
      <c r="AD324" s="47"/>
      <c r="AE324" s="47"/>
      <c r="AF324" s="73"/>
    </row>
    <row r="325" spans="18:32" x14ac:dyDescent="0.25">
      <c r="R325" s="73"/>
      <c r="S325" s="73"/>
      <c r="T325" s="73"/>
      <c r="U325" s="73"/>
      <c r="V325" s="73"/>
      <c r="W325" s="73"/>
      <c r="X325" s="73"/>
      <c r="Y325" s="73"/>
      <c r="Z325" s="73"/>
      <c r="AA325" s="73"/>
      <c r="AB325" s="73"/>
      <c r="AC325" s="73"/>
      <c r="AD325" s="47"/>
      <c r="AE325" s="47"/>
      <c r="AF325" s="73"/>
    </row>
    <row r="326" spans="18:32" x14ac:dyDescent="0.25">
      <c r="R326" s="73"/>
      <c r="S326" s="73"/>
      <c r="T326" s="73"/>
      <c r="U326" s="73"/>
      <c r="V326" s="73"/>
      <c r="W326" s="73"/>
      <c r="X326" s="73"/>
      <c r="Y326" s="73"/>
      <c r="Z326" s="73"/>
      <c r="AA326" s="73"/>
      <c r="AB326" s="73"/>
      <c r="AC326" s="73"/>
      <c r="AD326" s="47"/>
      <c r="AE326" s="47"/>
      <c r="AF326" s="73"/>
    </row>
    <row r="327" spans="18:32" x14ac:dyDescent="0.25">
      <c r="R327" s="73"/>
      <c r="S327" s="73"/>
      <c r="T327" s="73"/>
      <c r="U327" s="73"/>
      <c r="V327" s="73"/>
      <c r="W327" s="73"/>
      <c r="X327" s="73"/>
      <c r="Y327" s="73"/>
      <c r="Z327" s="73"/>
      <c r="AA327" s="73"/>
      <c r="AB327" s="73"/>
      <c r="AC327" s="73"/>
      <c r="AD327" s="47"/>
      <c r="AE327" s="47"/>
      <c r="AF327" s="73"/>
    </row>
    <row r="328" spans="18:32" x14ac:dyDescent="0.25">
      <c r="R328" s="73"/>
      <c r="S328" s="73"/>
      <c r="T328" s="73"/>
      <c r="U328" s="73"/>
      <c r="V328" s="73"/>
      <c r="W328" s="73"/>
      <c r="X328" s="73"/>
      <c r="Y328" s="73"/>
      <c r="Z328" s="73"/>
      <c r="AA328" s="73"/>
      <c r="AB328" s="73"/>
      <c r="AC328" s="73"/>
      <c r="AD328" s="47"/>
      <c r="AE328" s="47"/>
      <c r="AF328" s="73"/>
    </row>
    <row r="329" spans="18:32" x14ac:dyDescent="0.25">
      <c r="R329" s="73"/>
      <c r="S329" s="73"/>
      <c r="T329" s="73"/>
      <c r="U329" s="73"/>
      <c r="V329" s="73"/>
      <c r="W329" s="73"/>
      <c r="X329" s="73"/>
      <c r="Y329" s="73"/>
      <c r="Z329" s="73"/>
      <c r="AA329" s="73"/>
      <c r="AB329" s="73"/>
      <c r="AC329" s="73"/>
      <c r="AD329" s="47"/>
      <c r="AE329" s="47"/>
      <c r="AF329" s="73"/>
    </row>
    <row r="330" spans="18:32" x14ac:dyDescent="0.25">
      <c r="R330" s="73"/>
      <c r="S330" s="73"/>
      <c r="T330" s="73"/>
      <c r="U330" s="73"/>
      <c r="V330" s="73"/>
      <c r="W330" s="73"/>
      <c r="X330" s="73"/>
      <c r="Y330" s="73"/>
      <c r="Z330" s="73"/>
      <c r="AA330" s="73"/>
      <c r="AB330" s="73"/>
      <c r="AC330" s="73"/>
      <c r="AD330" s="47"/>
      <c r="AE330" s="47"/>
      <c r="AF330" s="73"/>
    </row>
    <row r="331" spans="18:32" x14ac:dyDescent="0.25">
      <c r="R331" s="73"/>
      <c r="S331" s="73"/>
      <c r="T331" s="73"/>
      <c r="U331" s="73"/>
      <c r="V331" s="73"/>
      <c r="W331" s="73"/>
      <c r="X331" s="73"/>
      <c r="Y331" s="73"/>
      <c r="Z331" s="73"/>
      <c r="AA331" s="73"/>
      <c r="AB331" s="73"/>
      <c r="AC331" s="73"/>
      <c r="AD331" s="47"/>
      <c r="AE331" s="47"/>
      <c r="AF331" s="73"/>
    </row>
    <row r="332" spans="18:32" x14ac:dyDescent="0.25">
      <c r="R332" s="73"/>
      <c r="S332" s="73"/>
      <c r="T332" s="73"/>
      <c r="U332" s="73"/>
      <c r="V332" s="73"/>
      <c r="W332" s="73"/>
      <c r="X332" s="73"/>
      <c r="Y332" s="73"/>
      <c r="Z332" s="73"/>
      <c r="AA332" s="73"/>
      <c r="AB332" s="73"/>
      <c r="AC332" s="73"/>
      <c r="AD332" s="47"/>
      <c r="AE332" s="47"/>
      <c r="AF332" s="73"/>
    </row>
    <row r="333" spans="18:32" x14ac:dyDescent="0.25">
      <c r="R333" s="73"/>
      <c r="S333" s="73"/>
      <c r="T333" s="73"/>
      <c r="U333" s="73"/>
      <c r="V333" s="73"/>
      <c r="W333" s="73"/>
      <c r="X333" s="73"/>
      <c r="Y333" s="73"/>
      <c r="Z333" s="73"/>
      <c r="AA333" s="73"/>
      <c r="AB333" s="73"/>
      <c r="AC333" s="73"/>
      <c r="AD333" s="47"/>
      <c r="AE333" s="47"/>
      <c r="AF333" s="73"/>
    </row>
    <row r="334" spans="18:32" x14ac:dyDescent="0.25">
      <c r="R334" s="73"/>
      <c r="S334" s="73"/>
      <c r="T334" s="73"/>
      <c r="U334" s="73"/>
      <c r="V334" s="73"/>
      <c r="W334" s="73"/>
      <c r="X334" s="73"/>
      <c r="Y334" s="73"/>
      <c r="Z334" s="73"/>
      <c r="AA334" s="73"/>
      <c r="AB334" s="73"/>
      <c r="AC334" s="73"/>
      <c r="AD334" s="47"/>
      <c r="AE334" s="47"/>
      <c r="AF334" s="73"/>
    </row>
    <row r="335" spans="18:32" x14ac:dyDescent="0.25">
      <c r="R335" s="73"/>
      <c r="S335" s="73"/>
      <c r="T335" s="73"/>
      <c r="U335" s="73"/>
      <c r="V335" s="73"/>
      <c r="W335" s="73"/>
      <c r="X335" s="73"/>
      <c r="Y335" s="73"/>
      <c r="Z335" s="73"/>
      <c r="AA335" s="73"/>
      <c r="AB335" s="73"/>
      <c r="AC335" s="73"/>
      <c r="AD335" s="47"/>
      <c r="AE335" s="47"/>
      <c r="AF335" s="73"/>
    </row>
    <row r="336" spans="18:32" x14ac:dyDescent="0.25">
      <c r="R336" s="73"/>
      <c r="S336" s="73"/>
      <c r="T336" s="73"/>
      <c r="U336" s="73"/>
      <c r="V336" s="73"/>
      <c r="W336" s="73"/>
      <c r="X336" s="73"/>
      <c r="Y336" s="73"/>
      <c r="Z336" s="73"/>
      <c r="AA336" s="73"/>
      <c r="AB336" s="73"/>
      <c r="AC336" s="73"/>
      <c r="AD336" s="47"/>
      <c r="AE336" s="47"/>
      <c r="AF336" s="73"/>
    </row>
    <row r="337" spans="18:32" x14ac:dyDescent="0.25">
      <c r="R337" s="73"/>
      <c r="S337" s="73"/>
      <c r="T337" s="73"/>
      <c r="U337" s="73"/>
      <c r="V337" s="73"/>
      <c r="W337" s="73"/>
      <c r="X337" s="73"/>
      <c r="Y337" s="73"/>
      <c r="Z337" s="73"/>
      <c r="AA337" s="73"/>
      <c r="AB337" s="73"/>
      <c r="AC337" s="73"/>
      <c r="AD337" s="47"/>
      <c r="AE337" s="47"/>
      <c r="AF337" s="73"/>
    </row>
    <row r="338" spans="18:32" x14ac:dyDescent="0.25">
      <c r="R338" s="73"/>
      <c r="S338" s="73"/>
      <c r="T338" s="73"/>
      <c r="U338" s="73"/>
      <c r="V338" s="73"/>
      <c r="W338" s="73"/>
      <c r="X338" s="73"/>
      <c r="Y338" s="73"/>
      <c r="Z338" s="73"/>
      <c r="AA338" s="73"/>
      <c r="AB338" s="73"/>
      <c r="AC338" s="73"/>
      <c r="AD338" s="47"/>
      <c r="AE338" s="47"/>
      <c r="AF338" s="73"/>
    </row>
    <row r="339" spans="18:32" x14ac:dyDescent="0.25">
      <c r="R339" s="73"/>
      <c r="S339" s="73"/>
      <c r="T339" s="73"/>
      <c r="U339" s="73"/>
      <c r="V339" s="73"/>
      <c r="W339" s="73"/>
      <c r="X339" s="73"/>
      <c r="Y339" s="73"/>
      <c r="Z339" s="73"/>
      <c r="AA339" s="73"/>
      <c r="AB339" s="73"/>
      <c r="AC339" s="73"/>
      <c r="AD339" s="47"/>
      <c r="AE339" s="47"/>
      <c r="AF339" s="73"/>
    </row>
    <row r="340" spans="18:32" x14ac:dyDescent="0.25">
      <c r="R340" s="73"/>
      <c r="S340" s="73"/>
      <c r="T340" s="73"/>
      <c r="U340" s="73"/>
      <c r="V340" s="73"/>
      <c r="W340" s="73"/>
      <c r="X340" s="73"/>
      <c r="Y340" s="73"/>
      <c r="Z340" s="73"/>
      <c r="AA340" s="73"/>
      <c r="AB340" s="73"/>
      <c r="AC340" s="73"/>
      <c r="AD340" s="47"/>
      <c r="AE340" s="47"/>
      <c r="AF340" s="73"/>
    </row>
    <row r="341" spans="18:32" x14ac:dyDescent="0.25">
      <c r="R341" s="73"/>
      <c r="S341" s="73"/>
      <c r="T341" s="73"/>
      <c r="U341" s="73"/>
      <c r="V341" s="73"/>
      <c r="W341" s="73"/>
      <c r="X341" s="73"/>
      <c r="Y341" s="73"/>
      <c r="Z341" s="73"/>
      <c r="AA341" s="73"/>
      <c r="AB341" s="73"/>
      <c r="AC341" s="73"/>
      <c r="AD341" s="47"/>
      <c r="AE341" s="47"/>
      <c r="AF341" s="73"/>
    </row>
    <row r="342" spans="18:32" x14ac:dyDescent="0.25">
      <c r="R342" s="73"/>
      <c r="S342" s="73"/>
      <c r="T342" s="73"/>
      <c r="U342" s="73"/>
      <c r="V342" s="73"/>
      <c r="W342" s="73"/>
      <c r="X342" s="73"/>
      <c r="Y342" s="73"/>
      <c r="Z342" s="73"/>
      <c r="AA342" s="73"/>
      <c r="AB342" s="73"/>
      <c r="AC342" s="73"/>
      <c r="AD342" s="47"/>
      <c r="AE342" s="47"/>
      <c r="AF342" s="73"/>
    </row>
    <row r="343" spans="18:32" x14ac:dyDescent="0.25">
      <c r="R343" s="73"/>
      <c r="S343" s="73"/>
      <c r="T343" s="73"/>
      <c r="U343" s="73"/>
      <c r="V343" s="73"/>
      <c r="W343" s="73"/>
      <c r="X343" s="73"/>
      <c r="Y343" s="73"/>
      <c r="Z343" s="73"/>
      <c r="AA343" s="73"/>
      <c r="AB343" s="73"/>
      <c r="AC343" s="73"/>
      <c r="AD343" s="47"/>
      <c r="AE343" s="47"/>
      <c r="AF343" s="73"/>
    </row>
    <row r="344" spans="18:32" x14ac:dyDescent="0.25">
      <c r="R344" s="73"/>
      <c r="S344" s="73"/>
      <c r="T344" s="73"/>
      <c r="U344" s="73"/>
      <c r="V344" s="73"/>
      <c r="W344" s="73"/>
      <c r="X344" s="73"/>
      <c r="Y344" s="73"/>
      <c r="Z344" s="73"/>
      <c r="AA344" s="73"/>
      <c r="AB344" s="73"/>
      <c r="AC344" s="73"/>
      <c r="AD344" s="47"/>
      <c r="AE344" s="47"/>
      <c r="AF344" s="73"/>
    </row>
    <row r="345" spans="18:32" x14ac:dyDescent="0.25">
      <c r="R345" s="73"/>
      <c r="S345" s="73"/>
      <c r="T345" s="73"/>
      <c r="U345" s="73"/>
      <c r="V345" s="73"/>
      <c r="W345" s="73"/>
      <c r="X345" s="73"/>
      <c r="Y345" s="73"/>
      <c r="Z345" s="73"/>
      <c r="AA345" s="73"/>
      <c r="AB345" s="73"/>
      <c r="AC345" s="73"/>
      <c r="AD345" s="47"/>
      <c r="AE345" s="47"/>
      <c r="AF345" s="73"/>
    </row>
    <row r="346" spans="18:32" x14ac:dyDescent="0.25">
      <c r="R346" s="73"/>
      <c r="S346" s="73"/>
      <c r="T346" s="73"/>
      <c r="U346" s="73"/>
      <c r="V346" s="73"/>
      <c r="W346" s="73"/>
      <c r="X346" s="73"/>
      <c r="Y346" s="73"/>
      <c r="Z346" s="73"/>
      <c r="AA346" s="73"/>
      <c r="AB346" s="73"/>
      <c r="AC346" s="73"/>
      <c r="AD346" s="47"/>
      <c r="AE346" s="47"/>
      <c r="AF346" s="73"/>
    </row>
    <row r="347" spans="18:32" x14ac:dyDescent="0.25">
      <c r="R347" s="73"/>
      <c r="S347" s="73"/>
      <c r="T347" s="73"/>
      <c r="U347" s="73"/>
      <c r="V347" s="73"/>
      <c r="W347" s="73"/>
      <c r="X347" s="73"/>
      <c r="Y347" s="73"/>
      <c r="Z347" s="73"/>
      <c r="AA347" s="73"/>
      <c r="AB347" s="73"/>
      <c r="AC347" s="73"/>
      <c r="AD347" s="47"/>
      <c r="AE347" s="47"/>
      <c r="AF347" s="73"/>
    </row>
    <row r="348" spans="18:32" x14ac:dyDescent="0.25">
      <c r="R348" s="73"/>
      <c r="S348" s="73"/>
      <c r="T348" s="73"/>
      <c r="U348" s="73"/>
      <c r="V348" s="73"/>
      <c r="W348" s="73"/>
      <c r="X348" s="73"/>
      <c r="Y348" s="73"/>
      <c r="Z348" s="73"/>
      <c r="AA348" s="73"/>
      <c r="AB348" s="73"/>
      <c r="AC348" s="73"/>
      <c r="AD348" s="47"/>
      <c r="AE348" s="47"/>
      <c r="AF348" s="73"/>
    </row>
    <row r="349" spans="18:32" x14ac:dyDescent="0.25">
      <c r="R349" s="73"/>
      <c r="S349" s="73"/>
      <c r="T349" s="73"/>
      <c r="U349" s="73"/>
      <c r="V349" s="73"/>
      <c r="W349" s="73"/>
      <c r="X349" s="73"/>
      <c r="Y349" s="73"/>
      <c r="Z349" s="73"/>
      <c r="AA349" s="73"/>
      <c r="AB349" s="73"/>
      <c r="AC349" s="73"/>
      <c r="AD349" s="47"/>
      <c r="AE349" s="47"/>
      <c r="AF349" s="73"/>
    </row>
    <row r="350" spans="18:32" x14ac:dyDescent="0.25">
      <c r="R350" s="73"/>
      <c r="S350" s="73"/>
      <c r="T350" s="73"/>
      <c r="U350" s="73"/>
      <c r="V350" s="73"/>
      <c r="W350" s="73"/>
      <c r="X350" s="73"/>
      <c r="Y350" s="73"/>
      <c r="Z350" s="73"/>
      <c r="AA350" s="73"/>
      <c r="AB350" s="73"/>
      <c r="AC350" s="73"/>
      <c r="AD350" s="47"/>
      <c r="AE350" s="47"/>
      <c r="AF350" s="73"/>
    </row>
    <row r="351" spans="18:32" x14ac:dyDescent="0.25">
      <c r="R351" s="73"/>
      <c r="S351" s="73"/>
      <c r="T351" s="73"/>
      <c r="U351" s="73"/>
      <c r="V351" s="73"/>
      <c r="W351" s="73"/>
      <c r="X351" s="73"/>
      <c r="Y351" s="73"/>
      <c r="Z351" s="73"/>
      <c r="AA351" s="73"/>
      <c r="AB351" s="73"/>
      <c r="AC351" s="73"/>
      <c r="AD351" s="47"/>
      <c r="AE351" s="47"/>
      <c r="AF351" s="73"/>
    </row>
    <row r="352" spans="18:32" x14ac:dyDescent="0.25">
      <c r="R352" s="73"/>
      <c r="S352" s="73"/>
      <c r="T352" s="73"/>
      <c r="U352" s="73"/>
      <c r="V352" s="73"/>
      <c r="W352" s="73"/>
      <c r="X352" s="73"/>
      <c r="Y352" s="73"/>
      <c r="Z352" s="73"/>
      <c r="AA352" s="73"/>
      <c r="AB352" s="73"/>
      <c r="AC352" s="73"/>
      <c r="AD352" s="47"/>
      <c r="AE352" s="47"/>
      <c r="AF352" s="73"/>
    </row>
    <row r="353" spans="18:32" x14ac:dyDescent="0.25">
      <c r="R353" s="73"/>
      <c r="S353" s="73"/>
      <c r="T353" s="73"/>
      <c r="U353" s="73"/>
      <c r="V353" s="73"/>
      <c r="W353" s="73"/>
      <c r="X353" s="73"/>
      <c r="Y353" s="73"/>
      <c r="Z353" s="73"/>
      <c r="AA353" s="73"/>
      <c r="AB353" s="73"/>
      <c r="AC353" s="73"/>
      <c r="AD353" s="47"/>
      <c r="AE353" s="47"/>
      <c r="AF353" s="73"/>
    </row>
    <row r="354" spans="18:32" x14ac:dyDescent="0.25">
      <c r="R354" s="73"/>
      <c r="S354" s="73"/>
      <c r="T354" s="73"/>
      <c r="U354" s="73"/>
      <c r="V354" s="73"/>
      <c r="W354" s="73"/>
      <c r="X354" s="73"/>
      <c r="Y354" s="73"/>
      <c r="Z354" s="73"/>
      <c r="AA354" s="73"/>
      <c r="AB354" s="73"/>
      <c r="AC354" s="73"/>
      <c r="AD354" s="47"/>
      <c r="AE354" s="47"/>
      <c r="AF354" s="73"/>
    </row>
    <row r="355" spans="18:32" x14ac:dyDescent="0.25">
      <c r="R355" s="73"/>
      <c r="S355" s="73"/>
      <c r="T355" s="73"/>
      <c r="U355" s="73"/>
      <c r="V355" s="73"/>
      <c r="W355" s="73"/>
      <c r="X355" s="73"/>
      <c r="Y355" s="73"/>
      <c r="Z355" s="73"/>
      <c r="AA355" s="73"/>
      <c r="AB355" s="73"/>
      <c r="AC355" s="73"/>
      <c r="AD355" s="47"/>
      <c r="AE355" s="47"/>
      <c r="AF355" s="73"/>
    </row>
    <row r="356" spans="18:32" x14ac:dyDescent="0.25">
      <c r="R356" s="73"/>
      <c r="S356" s="73"/>
      <c r="T356" s="73"/>
      <c r="U356" s="73"/>
      <c r="V356" s="73"/>
      <c r="W356" s="73"/>
      <c r="X356" s="73"/>
      <c r="Y356" s="73"/>
      <c r="Z356" s="73"/>
      <c r="AA356" s="73"/>
      <c r="AB356" s="73"/>
      <c r="AC356" s="73"/>
      <c r="AD356" s="47"/>
      <c r="AE356" s="47"/>
      <c r="AF356" s="73"/>
    </row>
    <row r="357" spans="18:32" x14ac:dyDescent="0.25">
      <c r="R357" s="73"/>
      <c r="S357" s="73"/>
      <c r="T357" s="73"/>
      <c r="U357" s="73"/>
      <c r="V357" s="73"/>
      <c r="W357" s="73"/>
      <c r="X357" s="73"/>
      <c r="Y357" s="73"/>
      <c r="Z357" s="73"/>
      <c r="AA357" s="73"/>
      <c r="AB357" s="73"/>
      <c r="AC357" s="73"/>
      <c r="AD357" s="47"/>
      <c r="AE357" s="47"/>
      <c r="AF357" s="73"/>
    </row>
    <row r="358" spans="18:32" x14ac:dyDescent="0.25">
      <c r="R358" s="73"/>
      <c r="S358" s="73"/>
      <c r="T358" s="73"/>
      <c r="U358" s="73"/>
      <c r="V358" s="73"/>
      <c r="W358" s="73"/>
      <c r="X358" s="73"/>
      <c r="Y358" s="73"/>
      <c r="Z358" s="73"/>
      <c r="AA358" s="73"/>
      <c r="AB358" s="73"/>
      <c r="AC358" s="73"/>
      <c r="AD358" s="47"/>
      <c r="AE358" s="47"/>
      <c r="AF358" s="73"/>
    </row>
    <row r="359" spans="18:32" x14ac:dyDescent="0.25">
      <c r="R359" s="73"/>
      <c r="S359" s="73"/>
      <c r="T359" s="73"/>
      <c r="U359" s="73"/>
      <c r="V359" s="73"/>
      <c r="W359" s="73"/>
      <c r="X359" s="73"/>
      <c r="Y359" s="73"/>
      <c r="Z359" s="73"/>
      <c r="AA359" s="73"/>
      <c r="AB359" s="73"/>
      <c r="AC359" s="73"/>
      <c r="AD359" s="47"/>
      <c r="AE359" s="47"/>
      <c r="AF359" s="73"/>
    </row>
    <row r="360" spans="18:32" x14ac:dyDescent="0.25">
      <c r="R360" s="73"/>
      <c r="S360" s="73"/>
      <c r="T360" s="73"/>
      <c r="U360" s="73"/>
      <c r="V360" s="73"/>
      <c r="W360" s="73"/>
      <c r="X360" s="73"/>
      <c r="Y360" s="73"/>
      <c r="Z360" s="73"/>
      <c r="AA360" s="73"/>
      <c r="AB360" s="73"/>
      <c r="AC360" s="73"/>
      <c r="AD360" s="47"/>
      <c r="AE360" s="47"/>
      <c r="AF360" s="73"/>
    </row>
    <row r="361" spans="18:32" x14ac:dyDescent="0.25">
      <c r="R361" s="73"/>
      <c r="S361" s="73"/>
      <c r="T361" s="73"/>
      <c r="U361" s="73"/>
      <c r="V361" s="73"/>
      <c r="W361" s="73"/>
      <c r="X361" s="73"/>
      <c r="Y361" s="73"/>
      <c r="Z361" s="73"/>
      <c r="AA361" s="73"/>
      <c r="AB361" s="73"/>
      <c r="AC361" s="73"/>
      <c r="AD361" s="47"/>
      <c r="AE361" s="47"/>
      <c r="AF361" s="73"/>
    </row>
    <row r="362" spans="18:32" x14ac:dyDescent="0.25">
      <c r="R362" s="73"/>
      <c r="S362" s="73"/>
      <c r="T362" s="73"/>
      <c r="U362" s="73"/>
      <c r="V362" s="73"/>
      <c r="W362" s="73"/>
      <c r="X362" s="73"/>
      <c r="Y362" s="73"/>
      <c r="Z362" s="73"/>
      <c r="AA362" s="73"/>
      <c r="AB362" s="73"/>
      <c r="AC362" s="73"/>
      <c r="AD362" s="47"/>
      <c r="AE362" s="47"/>
      <c r="AF362" s="73"/>
    </row>
    <row r="363" spans="18:32" x14ac:dyDescent="0.25">
      <c r="R363" s="73"/>
      <c r="S363" s="73"/>
      <c r="T363" s="73"/>
      <c r="U363" s="73"/>
      <c r="V363" s="73"/>
      <c r="W363" s="73"/>
      <c r="X363" s="73"/>
      <c r="Y363" s="73"/>
      <c r="Z363" s="73"/>
      <c r="AA363" s="73"/>
      <c r="AB363" s="73"/>
      <c r="AC363" s="73"/>
      <c r="AD363" s="47"/>
      <c r="AE363" s="47"/>
      <c r="AF363" s="73"/>
    </row>
    <row r="364" spans="18:32" x14ac:dyDescent="0.25">
      <c r="R364" s="73"/>
      <c r="S364" s="73"/>
      <c r="T364" s="73"/>
      <c r="U364" s="73"/>
      <c r="V364" s="73"/>
      <c r="W364" s="73"/>
      <c r="X364" s="73"/>
      <c r="Y364" s="73"/>
      <c r="Z364" s="73"/>
      <c r="AA364" s="73"/>
      <c r="AB364" s="73"/>
      <c r="AC364" s="73"/>
      <c r="AD364" s="47"/>
      <c r="AE364" s="47"/>
      <c r="AF364" s="73"/>
    </row>
    <row r="365" spans="18:32" x14ac:dyDescent="0.25">
      <c r="R365" s="73"/>
      <c r="S365" s="73"/>
      <c r="T365" s="73"/>
      <c r="U365" s="73"/>
      <c r="V365" s="73"/>
      <c r="W365" s="73"/>
      <c r="X365" s="73"/>
      <c r="Y365" s="73"/>
      <c r="Z365" s="73"/>
      <c r="AA365" s="73"/>
      <c r="AB365" s="73"/>
      <c r="AC365" s="73"/>
      <c r="AD365" s="47"/>
      <c r="AE365" s="47"/>
      <c r="AF365" s="73"/>
    </row>
    <row r="366" spans="18:32" x14ac:dyDescent="0.25">
      <c r="R366" s="73"/>
      <c r="S366" s="73"/>
      <c r="T366" s="73"/>
      <c r="U366" s="73"/>
      <c r="V366" s="73"/>
      <c r="W366" s="73"/>
      <c r="X366" s="73"/>
      <c r="Y366" s="73"/>
      <c r="Z366" s="73"/>
      <c r="AA366" s="73"/>
      <c r="AB366" s="73"/>
      <c r="AC366" s="73"/>
      <c r="AD366" s="47"/>
      <c r="AE366" s="47"/>
      <c r="AF366" s="73"/>
    </row>
    <row r="367" spans="18:32" x14ac:dyDescent="0.25">
      <c r="R367" s="73"/>
      <c r="S367" s="73"/>
      <c r="T367" s="73"/>
      <c r="U367" s="73"/>
      <c r="V367" s="73"/>
      <c r="W367" s="73"/>
      <c r="X367" s="73"/>
      <c r="Y367" s="73"/>
      <c r="Z367" s="73"/>
      <c r="AA367" s="73"/>
      <c r="AB367" s="73"/>
      <c r="AC367" s="73"/>
      <c r="AD367" s="47"/>
      <c r="AE367" s="47"/>
      <c r="AF367" s="73"/>
    </row>
    <row r="368" spans="18:32" x14ac:dyDescent="0.25">
      <c r="R368" s="73"/>
      <c r="S368" s="73"/>
      <c r="T368" s="73"/>
      <c r="U368" s="73"/>
      <c r="V368" s="73"/>
      <c r="W368" s="73"/>
      <c r="X368" s="73"/>
      <c r="Y368" s="73"/>
      <c r="Z368" s="73"/>
      <c r="AA368" s="73"/>
      <c r="AB368" s="73"/>
      <c r="AC368" s="73"/>
      <c r="AD368" s="47"/>
      <c r="AE368" s="47"/>
      <c r="AF368" s="73"/>
    </row>
    <row r="369" spans="18:32" x14ac:dyDescent="0.25">
      <c r="R369" s="73"/>
      <c r="S369" s="73"/>
      <c r="T369" s="73"/>
      <c r="U369" s="73"/>
      <c r="V369" s="73"/>
      <c r="W369" s="73"/>
      <c r="X369" s="73"/>
      <c r="Y369" s="73"/>
      <c r="Z369" s="73"/>
      <c r="AA369" s="73"/>
      <c r="AB369" s="73"/>
      <c r="AC369" s="73"/>
      <c r="AD369" s="47"/>
      <c r="AE369" s="47"/>
      <c r="AF369" s="73"/>
    </row>
    <row r="370" spans="18:32" x14ac:dyDescent="0.25">
      <c r="R370" s="73"/>
      <c r="S370" s="73"/>
      <c r="T370" s="73"/>
      <c r="U370" s="73"/>
      <c r="V370" s="73"/>
      <c r="W370" s="73"/>
      <c r="X370" s="73"/>
      <c r="Y370" s="73"/>
      <c r="Z370" s="73"/>
      <c r="AA370" s="73"/>
      <c r="AB370" s="73"/>
      <c r="AC370" s="73"/>
      <c r="AD370" s="47"/>
      <c r="AE370" s="47"/>
      <c r="AF370" s="73"/>
    </row>
    <row r="371" spans="18:32" x14ac:dyDescent="0.25">
      <c r="R371" s="73"/>
      <c r="S371" s="73"/>
      <c r="T371" s="73"/>
      <c r="U371" s="73"/>
      <c r="V371" s="73"/>
      <c r="W371" s="73"/>
      <c r="X371" s="73"/>
      <c r="Y371" s="73"/>
      <c r="Z371" s="73"/>
      <c r="AA371" s="73"/>
      <c r="AB371" s="73"/>
      <c r="AC371" s="73"/>
      <c r="AD371" s="47"/>
      <c r="AE371" s="47"/>
      <c r="AF371" s="73"/>
    </row>
    <row r="372" spans="18:32" x14ac:dyDescent="0.25">
      <c r="R372" s="73"/>
      <c r="S372" s="73"/>
      <c r="T372" s="73"/>
      <c r="U372" s="73"/>
      <c r="V372" s="73"/>
      <c r="W372" s="73"/>
      <c r="X372" s="73"/>
      <c r="Y372" s="73"/>
      <c r="Z372" s="73"/>
      <c r="AA372" s="73"/>
      <c r="AB372" s="73"/>
      <c r="AC372" s="73"/>
      <c r="AD372" s="47"/>
      <c r="AE372" s="47"/>
      <c r="AF372" s="73"/>
    </row>
    <row r="373" spans="18:32" x14ac:dyDescent="0.25">
      <c r="R373" s="73"/>
      <c r="S373" s="73"/>
      <c r="T373" s="73"/>
      <c r="U373" s="73"/>
      <c r="V373" s="73"/>
      <c r="W373" s="73"/>
      <c r="X373" s="73"/>
      <c r="Y373" s="73"/>
      <c r="Z373" s="73"/>
      <c r="AA373" s="73"/>
      <c r="AB373" s="73"/>
      <c r="AC373" s="73"/>
      <c r="AD373" s="47"/>
      <c r="AE373" s="47"/>
      <c r="AF373" s="73"/>
    </row>
    <row r="374" spans="18:32" x14ac:dyDescent="0.25">
      <c r="R374" s="73"/>
      <c r="S374" s="73"/>
      <c r="T374" s="73"/>
      <c r="U374" s="73"/>
      <c r="V374" s="73"/>
      <c r="W374" s="73"/>
      <c r="X374" s="73"/>
      <c r="Y374" s="73"/>
      <c r="Z374" s="73"/>
      <c r="AA374" s="73"/>
      <c r="AB374" s="73"/>
      <c r="AC374" s="73"/>
      <c r="AD374" s="47"/>
      <c r="AE374" s="47"/>
      <c r="AF374" s="73"/>
    </row>
    <row r="375" spans="18:32" x14ac:dyDescent="0.25">
      <c r="R375" s="73"/>
      <c r="S375" s="73"/>
      <c r="T375" s="73"/>
      <c r="U375" s="73"/>
      <c r="V375" s="73"/>
      <c r="W375" s="73"/>
      <c r="X375" s="73"/>
      <c r="Y375" s="73"/>
      <c r="Z375" s="73"/>
      <c r="AA375" s="73"/>
      <c r="AB375" s="73"/>
      <c r="AC375" s="73"/>
      <c r="AD375" s="47"/>
      <c r="AE375" s="47"/>
      <c r="AF375" s="73"/>
    </row>
    <row r="376" spans="18:32" x14ac:dyDescent="0.25">
      <c r="R376" s="73"/>
      <c r="S376" s="73"/>
      <c r="T376" s="73"/>
      <c r="U376" s="73"/>
      <c r="V376" s="73"/>
      <c r="W376" s="73"/>
      <c r="X376" s="73"/>
      <c r="Y376" s="73"/>
      <c r="Z376" s="73"/>
      <c r="AA376" s="73"/>
      <c r="AB376" s="73"/>
      <c r="AC376" s="73"/>
      <c r="AD376" s="47"/>
      <c r="AE376" s="47"/>
      <c r="AF376" s="73"/>
    </row>
    <row r="377" spans="18:32" x14ac:dyDescent="0.25">
      <c r="R377" s="73"/>
      <c r="S377" s="73"/>
      <c r="T377" s="73"/>
      <c r="U377" s="73"/>
      <c r="V377" s="73"/>
      <c r="W377" s="73"/>
      <c r="X377" s="73"/>
      <c r="Y377" s="73"/>
      <c r="Z377" s="73"/>
      <c r="AA377" s="73"/>
      <c r="AB377" s="73"/>
      <c r="AC377" s="73"/>
      <c r="AD377" s="47"/>
      <c r="AE377" s="47"/>
      <c r="AF377" s="73"/>
    </row>
    <row r="378" spans="18:32" x14ac:dyDescent="0.25">
      <c r="R378" s="73"/>
      <c r="S378" s="73"/>
      <c r="T378" s="73"/>
      <c r="U378" s="73"/>
      <c r="V378" s="73"/>
      <c r="W378" s="73"/>
      <c r="X378" s="73"/>
      <c r="Y378" s="73"/>
      <c r="Z378" s="73"/>
      <c r="AA378" s="73"/>
      <c r="AB378" s="73"/>
      <c r="AC378" s="73"/>
      <c r="AD378" s="47"/>
      <c r="AE378" s="47"/>
      <c r="AF378" s="73"/>
    </row>
    <row r="379" spans="18:32" x14ac:dyDescent="0.25">
      <c r="R379" s="73"/>
      <c r="S379" s="73"/>
      <c r="T379" s="73"/>
      <c r="U379" s="73"/>
      <c r="V379" s="73"/>
      <c r="W379" s="73"/>
      <c r="X379" s="73"/>
      <c r="Y379" s="73"/>
      <c r="Z379" s="73"/>
      <c r="AA379" s="73"/>
      <c r="AB379" s="73"/>
      <c r="AC379" s="73"/>
      <c r="AD379" s="47"/>
      <c r="AE379" s="47"/>
      <c r="AF379" s="73"/>
    </row>
    <row r="380" spans="18:32" x14ac:dyDescent="0.25">
      <c r="R380" s="73"/>
      <c r="S380" s="73"/>
      <c r="T380" s="73"/>
      <c r="U380" s="73"/>
      <c r="V380" s="73"/>
      <c r="W380" s="73"/>
      <c r="X380" s="73"/>
      <c r="Y380" s="73"/>
      <c r="Z380" s="73"/>
      <c r="AA380" s="73"/>
      <c r="AB380" s="73"/>
      <c r="AC380" s="73"/>
      <c r="AD380" s="47"/>
      <c r="AE380" s="47"/>
      <c r="AF380" s="73"/>
    </row>
    <row r="381" spans="18:32" x14ac:dyDescent="0.25">
      <c r="R381" s="73"/>
      <c r="S381" s="73"/>
      <c r="T381" s="73"/>
      <c r="U381" s="73"/>
      <c r="V381" s="73"/>
      <c r="W381" s="73"/>
      <c r="X381" s="73"/>
      <c r="Y381" s="73"/>
      <c r="Z381" s="73"/>
      <c r="AA381" s="73"/>
      <c r="AB381" s="73"/>
      <c r="AC381" s="73"/>
      <c r="AD381" s="47"/>
      <c r="AE381" s="47"/>
      <c r="AF381" s="73"/>
    </row>
    <row r="382" spans="18:32" x14ac:dyDescent="0.25">
      <c r="R382" s="73"/>
      <c r="S382" s="73"/>
      <c r="T382" s="73"/>
      <c r="U382" s="73"/>
      <c r="V382" s="73"/>
      <c r="W382" s="73"/>
      <c r="X382" s="73"/>
      <c r="Y382" s="73"/>
      <c r="Z382" s="73"/>
      <c r="AA382" s="73"/>
      <c r="AB382" s="73"/>
      <c r="AC382" s="73"/>
      <c r="AD382" s="47"/>
      <c r="AE382" s="47"/>
      <c r="AF382" s="73"/>
    </row>
    <row r="383" spans="18:32" x14ac:dyDescent="0.25">
      <c r="R383" s="73"/>
      <c r="S383" s="73"/>
      <c r="T383" s="73"/>
      <c r="U383" s="73"/>
      <c r="V383" s="73"/>
      <c r="W383" s="73"/>
      <c r="X383" s="73"/>
      <c r="Y383" s="73"/>
      <c r="Z383" s="73"/>
      <c r="AA383" s="73"/>
      <c r="AB383" s="73"/>
      <c r="AC383" s="73"/>
      <c r="AD383" s="47"/>
      <c r="AE383" s="47"/>
      <c r="AF383" s="73"/>
    </row>
    <row r="384" spans="18:32" x14ac:dyDescent="0.25">
      <c r="R384" s="73"/>
      <c r="S384" s="73"/>
      <c r="T384" s="73"/>
      <c r="U384" s="73"/>
      <c r="V384" s="73"/>
      <c r="W384" s="73"/>
      <c r="X384" s="73"/>
      <c r="Y384" s="73"/>
      <c r="Z384" s="73"/>
      <c r="AA384" s="73"/>
      <c r="AB384" s="73"/>
      <c r="AC384" s="73"/>
      <c r="AD384" s="47"/>
      <c r="AE384" s="47"/>
      <c r="AF384" s="73"/>
    </row>
    <row r="385" spans="18:32" x14ac:dyDescent="0.25">
      <c r="R385" s="73"/>
      <c r="S385" s="73"/>
      <c r="T385" s="73"/>
      <c r="U385" s="73"/>
      <c r="V385" s="73"/>
      <c r="W385" s="73"/>
      <c r="X385" s="73"/>
      <c r="Y385" s="73"/>
      <c r="Z385" s="73"/>
      <c r="AA385" s="73"/>
      <c r="AB385" s="73"/>
      <c r="AC385" s="73"/>
      <c r="AD385" s="47"/>
      <c r="AE385" s="47"/>
      <c r="AF385" s="73"/>
    </row>
    <row r="386" spans="18:32" x14ac:dyDescent="0.25">
      <c r="R386" s="73"/>
      <c r="S386" s="73"/>
      <c r="T386" s="73"/>
      <c r="U386" s="73"/>
      <c r="V386" s="73"/>
      <c r="W386" s="73"/>
      <c r="X386" s="73"/>
      <c r="Y386" s="73"/>
      <c r="Z386" s="73"/>
      <c r="AA386" s="73"/>
      <c r="AB386" s="73"/>
      <c r="AC386" s="73"/>
      <c r="AD386" s="47"/>
      <c r="AE386" s="47"/>
      <c r="AF386" s="73"/>
    </row>
    <row r="387" spans="18:32" x14ac:dyDescent="0.25">
      <c r="R387" s="73"/>
      <c r="S387" s="73"/>
      <c r="T387" s="73"/>
      <c r="U387" s="73"/>
      <c r="V387" s="73"/>
      <c r="W387" s="73"/>
      <c r="X387" s="73"/>
      <c r="Y387" s="73"/>
      <c r="Z387" s="73"/>
      <c r="AA387" s="73"/>
      <c r="AB387" s="73"/>
      <c r="AC387" s="73"/>
      <c r="AD387" s="47"/>
      <c r="AE387" s="47"/>
      <c r="AF387" s="73"/>
    </row>
    <row r="388" spans="18:32" x14ac:dyDescent="0.25">
      <c r="R388" s="73"/>
      <c r="S388" s="73"/>
      <c r="T388" s="73"/>
      <c r="U388" s="73"/>
      <c r="V388" s="73"/>
      <c r="W388" s="73"/>
      <c r="X388" s="73"/>
      <c r="Y388" s="73"/>
      <c r="Z388" s="73"/>
      <c r="AA388" s="73"/>
      <c r="AB388" s="73"/>
      <c r="AC388" s="73"/>
      <c r="AD388" s="47"/>
      <c r="AE388" s="47"/>
      <c r="AF388" s="73"/>
    </row>
    <row r="389" spans="18:32" x14ac:dyDescent="0.25">
      <c r="R389" s="73"/>
      <c r="S389" s="73"/>
      <c r="T389" s="73"/>
      <c r="U389" s="73"/>
      <c r="V389" s="73"/>
      <c r="W389" s="73"/>
      <c r="X389" s="73"/>
      <c r="Y389" s="73"/>
      <c r="Z389" s="73"/>
      <c r="AA389" s="73"/>
      <c r="AB389" s="73"/>
      <c r="AC389" s="73"/>
      <c r="AD389" s="47"/>
      <c r="AE389" s="47"/>
      <c r="AF389" s="73"/>
    </row>
    <row r="390" spans="18:32" x14ac:dyDescent="0.25">
      <c r="R390" s="73"/>
      <c r="S390" s="73"/>
      <c r="T390" s="73"/>
      <c r="U390" s="73"/>
      <c r="V390" s="73"/>
      <c r="W390" s="73"/>
      <c r="X390" s="73"/>
      <c r="Y390" s="73"/>
      <c r="Z390" s="73"/>
      <c r="AA390" s="73"/>
      <c r="AB390" s="73"/>
      <c r="AC390" s="73"/>
      <c r="AD390" s="47"/>
      <c r="AE390" s="47"/>
      <c r="AF390" s="73"/>
    </row>
    <row r="391" spans="18:32" x14ac:dyDescent="0.25">
      <c r="R391" s="73"/>
      <c r="S391" s="73"/>
      <c r="T391" s="73"/>
      <c r="U391" s="73"/>
      <c r="V391" s="73"/>
      <c r="W391" s="73"/>
      <c r="X391" s="73"/>
      <c r="Y391" s="73"/>
      <c r="Z391" s="73"/>
      <c r="AA391" s="73"/>
      <c r="AB391" s="73"/>
      <c r="AC391" s="73"/>
      <c r="AD391" s="47"/>
      <c r="AE391" s="47"/>
      <c r="AF391" s="73"/>
    </row>
    <row r="392" spans="18:32" x14ac:dyDescent="0.25">
      <c r="R392" s="73"/>
      <c r="S392" s="73"/>
      <c r="T392" s="73"/>
      <c r="U392" s="73"/>
      <c r="V392" s="73"/>
      <c r="W392" s="73"/>
      <c r="X392" s="73"/>
      <c r="Y392" s="73"/>
      <c r="Z392" s="73"/>
      <c r="AA392" s="73"/>
      <c r="AB392" s="73"/>
      <c r="AC392" s="73"/>
      <c r="AD392" s="47"/>
      <c r="AE392" s="47"/>
      <c r="AF392" s="73"/>
    </row>
    <row r="393" spans="18:32" x14ac:dyDescent="0.25">
      <c r="R393" s="73"/>
      <c r="S393" s="73"/>
      <c r="T393" s="73"/>
      <c r="U393" s="73"/>
      <c r="V393" s="73"/>
      <c r="W393" s="73"/>
      <c r="X393" s="73"/>
      <c r="Y393" s="73"/>
      <c r="Z393" s="73"/>
      <c r="AA393" s="73"/>
      <c r="AB393" s="73"/>
      <c r="AC393" s="73"/>
      <c r="AD393" s="47"/>
      <c r="AE393" s="47"/>
      <c r="AF393" s="73"/>
    </row>
    <row r="394" spans="18:32" x14ac:dyDescent="0.25">
      <c r="R394" s="73"/>
      <c r="S394" s="73"/>
      <c r="T394" s="73"/>
      <c r="U394" s="73"/>
      <c r="V394" s="73"/>
      <c r="W394" s="73"/>
      <c r="X394" s="73"/>
      <c r="Y394" s="73"/>
      <c r="Z394" s="73"/>
      <c r="AA394" s="73"/>
      <c r="AB394" s="73"/>
      <c r="AC394" s="73"/>
      <c r="AD394" s="47"/>
      <c r="AE394" s="47"/>
      <c r="AF394" s="73"/>
    </row>
    <row r="395" spans="18:32" x14ac:dyDescent="0.25">
      <c r="R395" s="73"/>
      <c r="S395" s="73"/>
      <c r="T395" s="73"/>
      <c r="U395" s="73"/>
      <c r="V395" s="73"/>
      <c r="W395" s="73"/>
      <c r="X395" s="73"/>
      <c r="Y395" s="73"/>
      <c r="Z395" s="73"/>
      <c r="AA395" s="73"/>
      <c r="AB395" s="73"/>
      <c r="AC395" s="73"/>
      <c r="AD395" s="47"/>
      <c r="AE395" s="47"/>
      <c r="AF395" s="73"/>
    </row>
    <row r="396" spans="18:32" x14ac:dyDescent="0.25">
      <c r="R396" s="73"/>
      <c r="S396" s="73"/>
      <c r="T396" s="73"/>
      <c r="U396" s="73"/>
      <c r="V396" s="73"/>
      <c r="W396" s="73"/>
      <c r="X396" s="73"/>
      <c r="Y396" s="73"/>
      <c r="Z396" s="73"/>
      <c r="AA396" s="73"/>
      <c r="AB396" s="73"/>
      <c r="AC396" s="73"/>
      <c r="AD396" s="47"/>
      <c r="AE396" s="47"/>
      <c r="AF396" s="73"/>
    </row>
    <row r="397" spans="18:32" x14ac:dyDescent="0.25">
      <c r="R397" s="73"/>
      <c r="S397" s="73"/>
      <c r="T397" s="73"/>
      <c r="U397" s="73"/>
      <c r="V397" s="73"/>
      <c r="W397" s="73"/>
      <c r="X397" s="73"/>
      <c r="Y397" s="73"/>
      <c r="Z397" s="73"/>
      <c r="AA397" s="73"/>
      <c r="AB397" s="73"/>
      <c r="AC397" s="73"/>
      <c r="AD397" s="47"/>
      <c r="AE397" s="47"/>
      <c r="AF397" s="73"/>
    </row>
    <row r="398" spans="18:32" x14ac:dyDescent="0.25">
      <c r="R398" s="73"/>
      <c r="S398" s="73"/>
      <c r="T398" s="73"/>
      <c r="U398" s="73"/>
      <c r="V398" s="73"/>
      <c r="W398" s="73"/>
      <c r="X398" s="73"/>
      <c r="Y398" s="73"/>
      <c r="Z398" s="73"/>
      <c r="AA398" s="73"/>
      <c r="AB398" s="73"/>
      <c r="AC398" s="73"/>
      <c r="AD398" s="47"/>
      <c r="AE398" s="47"/>
      <c r="AF398" s="73"/>
    </row>
    <row r="399" spans="18:32" x14ac:dyDescent="0.25">
      <c r="R399" s="73"/>
      <c r="S399" s="73"/>
      <c r="T399" s="73"/>
      <c r="U399" s="73"/>
      <c r="V399" s="73"/>
      <c r="W399" s="73"/>
      <c r="X399" s="73"/>
      <c r="Y399" s="73"/>
      <c r="Z399" s="73"/>
      <c r="AA399" s="73"/>
      <c r="AB399" s="73"/>
      <c r="AC399" s="73"/>
      <c r="AD399" s="47"/>
      <c r="AE399" s="47"/>
      <c r="AF399" s="73"/>
    </row>
    <row r="400" spans="18:32" x14ac:dyDescent="0.25">
      <c r="R400" s="73"/>
      <c r="S400" s="73"/>
      <c r="T400" s="73"/>
      <c r="U400" s="73"/>
      <c r="V400" s="73"/>
      <c r="W400" s="73"/>
      <c r="X400" s="73"/>
      <c r="Y400" s="73"/>
      <c r="Z400" s="73"/>
      <c r="AA400" s="73"/>
      <c r="AB400" s="73"/>
      <c r="AC400" s="73"/>
      <c r="AD400" s="47"/>
      <c r="AE400" s="47"/>
      <c r="AF400" s="73"/>
    </row>
    <row r="401" spans="18:32" x14ac:dyDescent="0.25">
      <c r="R401" s="73"/>
      <c r="S401" s="73"/>
      <c r="T401" s="73"/>
      <c r="U401" s="73"/>
      <c r="V401" s="73"/>
      <c r="W401" s="73"/>
      <c r="X401" s="73"/>
      <c r="Y401" s="73"/>
      <c r="Z401" s="73"/>
      <c r="AA401" s="73"/>
      <c r="AB401" s="73"/>
      <c r="AC401" s="73"/>
      <c r="AD401" s="47"/>
      <c r="AE401" s="47"/>
      <c r="AF401" s="73"/>
    </row>
    <row r="402" spans="18:32" x14ac:dyDescent="0.25">
      <c r="R402" s="73"/>
      <c r="S402" s="73"/>
      <c r="T402" s="73"/>
      <c r="U402" s="73"/>
      <c r="V402" s="73"/>
      <c r="W402" s="73"/>
      <c r="X402" s="73"/>
      <c r="Y402" s="73"/>
      <c r="Z402" s="73"/>
      <c r="AA402" s="73"/>
      <c r="AB402" s="73"/>
      <c r="AC402" s="73"/>
      <c r="AD402" s="47"/>
      <c r="AE402" s="47"/>
      <c r="AF402" s="73"/>
    </row>
    <row r="403" spans="18:32" x14ac:dyDescent="0.25">
      <c r="R403" s="73"/>
      <c r="S403" s="73"/>
      <c r="T403" s="73"/>
      <c r="U403" s="73"/>
      <c r="V403" s="73"/>
      <c r="W403" s="73"/>
      <c r="X403" s="73"/>
      <c r="Y403" s="73"/>
      <c r="Z403" s="73"/>
      <c r="AA403" s="73"/>
      <c r="AB403" s="73"/>
      <c r="AC403" s="73"/>
      <c r="AD403" s="47"/>
      <c r="AE403" s="47"/>
      <c r="AF403" s="73"/>
    </row>
    <row r="404" spans="18:32" x14ac:dyDescent="0.25">
      <c r="R404" s="73"/>
      <c r="S404" s="73"/>
      <c r="T404" s="73"/>
      <c r="U404" s="73"/>
      <c r="V404" s="73"/>
      <c r="W404" s="73"/>
      <c r="X404" s="73"/>
      <c r="Y404" s="73"/>
      <c r="Z404" s="73"/>
      <c r="AA404" s="73"/>
      <c r="AB404" s="73"/>
      <c r="AC404" s="73"/>
      <c r="AD404" s="47"/>
      <c r="AE404" s="47"/>
      <c r="AF404" s="73"/>
    </row>
    <row r="405" spans="18:32" x14ac:dyDescent="0.25">
      <c r="R405" s="73"/>
      <c r="S405" s="73"/>
      <c r="T405" s="73"/>
      <c r="U405" s="73"/>
      <c r="V405" s="73"/>
      <c r="W405" s="73"/>
      <c r="X405" s="73"/>
      <c r="Y405" s="73"/>
      <c r="Z405" s="73"/>
      <c r="AA405" s="73"/>
      <c r="AB405" s="73"/>
      <c r="AC405" s="73"/>
      <c r="AD405" s="47"/>
      <c r="AE405" s="47"/>
      <c r="AF405" s="73"/>
    </row>
    <row r="406" spans="18:32" x14ac:dyDescent="0.25">
      <c r="R406" s="73"/>
      <c r="S406" s="73"/>
      <c r="T406" s="73"/>
      <c r="U406" s="73"/>
      <c r="V406" s="73"/>
      <c r="W406" s="73"/>
      <c r="X406" s="73"/>
      <c r="Y406" s="73"/>
      <c r="Z406" s="73"/>
      <c r="AA406" s="73"/>
      <c r="AB406" s="73"/>
      <c r="AC406" s="73"/>
      <c r="AD406" s="47"/>
      <c r="AE406" s="47"/>
      <c r="AF406" s="73"/>
    </row>
    <row r="407" spans="18:32" x14ac:dyDescent="0.25">
      <c r="R407" s="73"/>
      <c r="S407" s="73"/>
      <c r="T407" s="73"/>
      <c r="U407" s="73"/>
      <c r="V407" s="73"/>
      <c r="W407" s="73"/>
      <c r="X407" s="73"/>
      <c r="Y407" s="73"/>
      <c r="Z407" s="73"/>
      <c r="AA407" s="73"/>
      <c r="AB407" s="73"/>
      <c r="AC407" s="73"/>
      <c r="AD407" s="47"/>
      <c r="AE407" s="47"/>
      <c r="AF407" s="73"/>
    </row>
    <row r="408" spans="18:32" x14ac:dyDescent="0.25">
      <c r="R408" s="73"/>
      <c r="S408" s="73"/>
      <c r="T408" s="73"/>
      <c r="U408" s="73"/>
      <c r="V408" s="73"/>
      <c r="W408" s="73"/>
      <c r="X408" s="73"/>
      <c r="Y408" s="73"/>
      <c r="Z408" s="73"/>
      <c r="AA408" s="73"/>
      <c r="AB408" s="73"/>
      <c r="AC408" s="73"/>
      <c r="AD408" s="47"/>
      <c r="AE408" s="47"/>
      <c r="AF408" s="73"/>
    </row>
    <row r="409" spans="18:32" x14ac:dyDescent="0.25">
      <c r="R409" s="73"/>
      <c r="S409" s="73"/>
      <c r="T409" s="73"/>
      <c r="U409" s="73"/>
      <c r="V409" s="73"/>
      <c r="W409" s="73"/>
      <c r="X409" s="73"/>
      <c r="Y409" s="73"/>
      <c r="Z409" s="73"/>
      <c r="AA409" s="73"/>
      <c r="AB409" s="73"/>
      <c r="AC409" s="73"/>
      <c r="AD409" s="47"/>
      <c r="AE409" s="47"/>
      <c r="AF409" s="73"/>
    </row>
    <row r="410" spans="18:32" x14ac:dyDescent="0.25">
      <c r="R410" s="73"/>
      <c r="S410" s="73"/>
      <c r="T410" s="73"/>
      <c r="U410" s="73"/>
      <c r="V410" s="73"/>
      <c r="W410" s="73"/>
      <c r="X410" s="73"/>
      <c r="Y410" s="73"/>
      <c r="Z410" s="73"/>
      <c r="AA410" s="73"/>
      <c r="AB410" s="73"/>
      <c r="AC410" s="73"/>
      <c r="AD410" s="47"/>
      <c r="AE410" s="47"/>
      <c r="AF410" s="73"/>
    </row>
    <row r="411" spans="18:32" x14ac:dyDescent="0.25">
      <c r="R411" s="73"/>
      <c r="S411" s="73"/>
      <c r="T411" s="73"/>
      <c r="U411" s="73"/>
      <c r="V411" s="73"/>
      <c r="W411" s="73"/>
      <c r="X411" s="73"/>
      <c r="Y411" s="73"/>
      <c r="Z411" s="73"/>
      <c r="AA411" s="73"/>
      <c r="AB411" s="73"/>
      <c r="AC411" s="73"/>
      <c r="AD411" s="47"/>
      <c r="AE411" s="47"/>
      <c r="AF411" s="73"/>
    </row>
    <row r="412" spans="18:32" x14ac:dyDescent="0.25">
      <c r="R412" s="73"/>
      <c r="S412" s="73"/>
      <c r="T412" s="73"/>
      <c r="U412" s="73"/>
      <c r="V412" s="73"/>
      <c r="W412" s="73"/>
      <c r="X412" s="73"/>
      <c r="Y412" s="73"/>
      <c r="Z412" s="73"/>
      <c r="AA412" s="73"/>
      <c r="AB412" s="73"/>
      <c r="AC412" s="73"/>
      <c r="AD412" s="47"/>
      <c r="AE412" s="47"/>
      <c r="AF412" s="73"/>
    </row>
    <row r="413" spans="18:32" x14ac:dyDescent="0.25">
      <c r="R413" s="73"/>
      <c r="S413" s="73"/>
      <c r="T413" s="73"/>
      <c r="U413" s="73"/>
      <c r="V413" s="73"/>
      <c r="W413" s="73"/>
      <c r="X413" s="73"/>
      <c r="Y413" s="73"/>
      <c r="Z413" s="73"/>
      <c r="AA413" s="73"/>
      <c r="AB413" s="73"/>
      <c r="AC413" s="73"/>
      <c r="AD413" s="47"/>
      <c r="AE413" s="47"/>
      <c r="AF413" s="73"/>
    </row>
    <row r="414" spans="18:32" x14ac:dyDescent="0.25">
      <c r="R414" s="73"/>
      <c r="S414" s="73"/>
      <c r="T414" s="73"/>
      <c r="U414" s="73"/>
      <c r="V414" s="73"/>
      <c r="W414" s="73"/>
      <c r="X414" s="73"/>
      <c r="Y414" s="73"/>
      <c r="Z414" s="73"/>
      <c r="AA414" s="73"/>
      <c r="AB414" s="73"/>
      <c r="AC414" s="73"/>
      <c r="AD414" s="47"/>
      <c r="AE414" s="47"/>
      <c r="AF414" s="73"/>
    </row>
    <row r="415" spans="18:32" x14ac:dyDescent="0.25">
      <c r="R415" s="73"/>
      <c r="S415" s="73"/>
      <c r="T415" s="73"/>
      <c r="U415" s="73"/>
      <c r="V415" s="73"/>
      <c r="W415" s="73"/>
      <c r="X415" s="73"/>
      <c r="Y415" s="73"/>
      <c r="Z415" s="73"/>
      <c r="AA415" s="73"/>
      <c r="AB415" s="73"/>
      <c r="AC415" s="73"/>
      <c r="AD415" s="47"/>
      <c r="AE415" s="47"/>
      <c r="AF415" s="73"/>
    </row>
    <row r="416" spans="18:32" x14ac:dyDescent="0.25">
      <c r="R416" s="73"/>
      <c r="S416" s="73"/>
      <c r="T416" s="73"/>
      <c r="U416" s="73"/>
      <c r="V416" s="73"/>
      <c r="W416" s="73"/>
      <c r="X416" s="73"/>
      <c r="Y416" s="73"/>
      <c r="Z416" s="73"/>
      <c r="AA416" s="73"/>
      <c r="AB416" s="73"/>
      <c r="AC416" s="73"/>
      <c r="AD416" s="47"/>
      <c r="AE416" s="47"/>
      <c r="AF416" s="73"/>
    </row>
    <row r="417" spans="18:32" x14ac:dyDescent="0.25">
      <c r="R417" s="73"/>
      <c r="S417" s="73"/>
      <c r="T417" s="73"/>
      <c r="U417" s="73"/>
      <c r="V417" s="73"/>
      <c r="W417" s="73"/>
      <c r="X417" s="73"/>
      <c r="Y417" s="73"/>
      <c r="Z417" s="73"/>
      <c r="AA417" s="73"/>
      <c r="AB417" s="73"/>
      <c r="AC417" s="73"/>
      <c r="AD417" s="47"/>
      <c r="AE417" s="47"/>
      <c r="AF417" s="73"/>
    </row>
    <row r="418" spans="18:32" x14ac:dyDescent="0.25">
      <c r="R418" s="73"/>
      <c r="S418" s="73"/>
      <c r="T418" s="73"/>
      <c r="U418" s="73"/>
      <c r="V418" s="73"/>
      <c r="W418" s="73"/>
      <c r="X418" s="73"/>
      <c r="Y418" s="73"/>
      <c r="Z418" s="73"/>
      <c r="AA418" s="73"/>
      <c r="AB418" s="73"/>
      <c r="AC418" s="73"/>
      <c r="AD418" s="47"/>
      <c r="AE418" s="47"/>
      <c r="AF418" s="73"/>
    </row>
    <row r="419" spans="18:32" x14ac:dyDescent="0.25">
      <c r="R419" s="73"/>
      <c r="S419" s="73"/>
      <c r="T419" s="73"/>
      <c r="U419" s="73"/>
      <c r="V419" s="73"/>
      <c r="W419" s="73"/>
      <c r="X419" s="73"/>
      <c r="Y419" s="73"/>
      <c r="Z419" s="73"/>
      <c r="AA419" s="73"/>
      <c r="AB419" s="73"/>
      <c r="AC419" s="73"/>
      <c r="AD419" s="47"/>
      <c r="AE419" s="47"/>
      <c r="AF419" s="73"/>
    </row>
    <row r="420" spans="18:32" x14ac:dyDescent="0.25">
      <c r="R420" s="73"/>
      <c r="S420" s="73"/>
      <c r="T420" s="73"/>
      <c r="U420" s="73"/>
      <c r="V420" s="73"/>
      <c r="W420" s="73"/>
      <c r="X420" s="73"/>
      <c r="Y420" s="73"/>
      <c r="Z420" s="73"/>
      <c r="AA420" s="73"/>
      <c r="AB420" s="73"/>
      <c r="AC420" s="73"/>
      <c r="AD420" s="47"/>
      <c r="AE420" s="47"/>
      <c r="AF420" s="73"/>
    </row>
    <row r="421" spans="18:32" x14ac:dyDescent="0.25">
      <c r="R421" s="73"/>
      <c r="S421" s="73"/>
      <c r="T421" s="73"/>
      <c r="U421" s="73"/>
      <c r="V421" s="73"/>
      <c r="W421" s="73"/>
      <c r="X421" s="73"/>
      <c r="Y421" s="73"/>
      <c r="Z421" s="73"/>
      <c r="AA421" s="73"/>
      <c r="AB421" s="73"/>
      <c r="AC421" s="73"/>
      <c r="AD421" s="47"/>
      <c r="AE421" s="47"/>
      <c r="AF421" s="73"/>
    </row>
    <row r="422" spans="18:32" x14ac:dyDescent="0.25">
      <c r="R422" s="73"/>
      <c r="S422" s="73"/>
      <c r="T422" s="73"/>
      <c r="U422" s="73"/>
      <c r="V422" s="73"/>
      <c r="W422" s="73"/>
      <c r="X422" s="73"/>
      <c r="Y422" s="73"/>
      <c r="Z422" s="73"/>
      <c r="AA422" s="73"/>
      <c r="AB422" s="73"/>
      <c r="AC422" s="73"/>
      <c r="AD422" s="47"/>
      <c r="AE422" s="47"/>
      <c r="AF422" s="73"/>
    </row>
    <row r="423" spans="18:32" x14ac:dyDescent="0.25">
      <c r="R423" s="73"/>
      <c r="S423" s="73"/>
      <c r="T423" s="73"/>
      <c r="U423" s="73"/>
      <c r="V423" s="73"/>
      <c r="W423" s="73"/>
      <c r="X423" s="73"/>
      <c r="Y423" s="73"/>
      <c r="Z423" s="73"/>
      <c r="AA423" s="73"/>
      <c r="AB423" s="73"/>
      <c r="AC423" s="73"/>
      <c r="AD423" s="47"/>
      <c r="AE423" s="47"/>
      <c r="AF423" s="73"/>
    </row>
    <row r="424" spans="18:32" x14ac:dyDescent="0.25">
      <c r="R424" s="73"/>
      <c r="S424" s="73"/>
      <c r="T424" s="73"/>
      <c r="U424" s="73"/>
      <c r="V424" s="73"/>
      <c r="W424" s="73"/>
      <c r="X424" s="73"/>
      <c r="Y424" s="73"/>
      <c r="Z424" s="73"/>
      <c r="AA424" s="73"/>
      <c r="AB424" s="73"/>
      <c r="AC424" s="73"/>
      <c r="AD424" s="47"/>
      <c r="AE424" s="47"/>
      <c r="AF424" s="73"/>
    </row>
    <row r="425" spans="18:32" x14ac:dyDescent="0.25">
      <c r="R425" s="73"/>
      <c r="S425" s="73"/>
      <c r="T425" s="73"/>
      <c r="U425" s="73"/>
      <c r="V425" s="73"/>
      <c r="W425" s="73"/>
      <c r="X425" s="73"/>
      <c r="Y425" s="73"/>
      <c r="Z425" s="73"/>
      <c r="AA425" s="73"/>
      <c r="AB425" s="73"/>
      <c r="AC425" s="73"/>
      <c r="AD425" s="47"/>
      <c r="AE425" s="47"/>
      <c r="AF425" s="73"/>
    </row>
    <row r="426" spans="18:32" x14ac:dyDescent="0.25">
      <c r="R426" s="73"/>
      <c r="S426" s="73"/>
      <c r="T426" s="73"/>
      <c r="U426" s="73"/>
      <c r="V426" s="73"/>
      <c r="W426" s="73"/>
      <c r="X426" s="73"/>
      <c r="Y426" s="73"/>
      <c r="Z426" s="73"/>
      <c r="AA426" s="73"/>
      <c r="AB426" s="73"/>
      <c r="AC426" s="73"/>
      <c r="AD426" s="47"/>
      <c r="AE426" s="47"/>
      <c r="AF426" s="73"/>
    </row>
    <row r="427" spans="18:32" x14ac:dyDescent="0.25">
      <c r="R427" s="73"/>
      <c r="S427" s="73"/>
      <c r="T427" s="73"/>
      <c r="U427" s="73"/>
      <c r="V427" s="73"/>
      <c r="W427" s="73"/>
      <c r="X427" s="73"/>
      <c r="Y427" s="73"/>
      <c r="Z427" s="73"/>
      <c r="AA427" s="73"/>
      <c r="AB427" s="73"/>
      <c r="AC427" s="73"/>
      <c r="AD427" s="47"/>
      <c r="AE427" s="47"/>
      <c r="AF427" s="73"/>
    </row>
    <row r="428" spans="18:32" x14ac:dyDescent="0.25">
      <c r="R428" s="73"/>
      <c r="S428" s="73"/>
      <c r="T428" s="73"/>
      <c r="U428" s="73"/>
      <c r="V428" s="73"/>
      <c r="W428" s="73"/>
      <c r="X428" s="73"/>
      <c r="Y428" s="73"/>
      <c r="Z428" s="73"/>
      <c r="AA428" s="73"/>
      <c r="AB428" s="73"/>
      <c r="AC428" s="73"/>
      <c r="AD428" s="47"/>
      <c r="AE428" s="47"/>
      <c r="AF428" s="73"/>
    </row>
    <row r="429" spans="18:32" x14ac:dyDescent="0.25">
      <c r="R429" s="73"/>
      <c r="S429" s="73"/>
      <c r="T429" s="73"/>
      <c r="U429" s="73"/>
      <c r="V429" s="73"/>
      <c r="W429" s="73"/>
      <c r="X429" s="73"/>
      <c r="Y429" s="73"/>
      <c r="Z429" s="73"/>
      <c r="AA429" s="73"/>
      <c r="AB429" s="73"/>
      <c r="AC429" s="73"/>
      <c r="AD429" s="47"/>
      <c r="AE429" s="47"/>
      <c r="AF429" s="73"/>
    </row>
    <row r="430" spans="18:32" x14ac:dyDescent="0.25">
      <c r="R430" s="73"/>
      <c r="S430" s="73"/>
      <c r="T430" s="73"/>
      <c r="U430" s="73"/>
      <c r="V430" s="73"/>
      <c r="W430" s="73"/>
      <c r="X430" s="73"/>
      <c r="Y430" s="73"/>
      <c r="Z430" s="73"/>
      <c r="AA430" s="73"/>
      <c r="AB430" s="73"/>
      <c r="AC430" s="73"/>
      <c r="AD430" s="47"/>
      <c r="AE430" s="47"/>
      <c r="AF430" s="73"/>
    </row>
    <row r="431" spans="18:32" x14ac:dyDescent="0.25">
      <c r="R431" s="73"/>
      <c r="S431" s="73"/>
      <c r="T431" s="73"/>
      <c r="U431" s="73"/>
      <c r="V431" s="73"/>
      <c r="W431" s="73"/>
      <c r="X431" s="73"/>
      <c r="Y431" s="73"/>
      <c r="Z431" s="73"/>
      <c r="AA431" s="73"/>
      <c r="AB431" s="73"/>
      <c r="AC431" s="73"/>
      <c r="AD431" s="47"/>
      <c r="AE431" s="47"/>
      <c r="AF431" s="73"/>
    </row>
    <row r="432" spans="18:32" x14ac:dyDescent="0.25">
      <c r="R432" s="73"/>
      <c r="S432" s="73"/>
      <c r="T432" s="73"/>
      <c r="U432" s="73"/>
      <c r="V432" s="73"/>
      <c r="W432" s="73"/>
      <c r="X432" s="73"/>
      <c r="Y432" s="73"/>
      <c r="Z432" s="73"/>
      <c r="AA432" s="73"/>
      <c r="AB432" s="73"/>
      <c r="AC432" s="73"/>
      <c r="AD432" s="47"/>
      <c r="AE432" s="47"/>
      <c r="AF432" s="73"/>
    </row>
    <row r="433" spans="18:32" x14ac:dyDescent="0.25">
      <c r="R433" s="73"/>
      <c r="S433" s="73"/>
      <c r="T433" s="73"/>
      <c r="U433" s="73"/>
      <c r="V433" s="73"/>
      <c r="W433" s="73"/>
      <c r="X433" s="73"/>
      <c r="Y433" s="73"/>
      <c r="Z433" s="73"/>
      <c r="AA433" s="73"/>
      <c r="AB433" s="73"/>
      <c r="AC433" s="73"/>
      <c r="AD433" s="47"/>
      <c r="AE433" s="47"/>
      <c r="AF433" s="73"/>
    </row>
    <row r="434" spans="18:32" x14ac:dyDescent="0.25">
      <c r="R434" s="73"/>
      <c r="S434" s="73"/>
      <c r="T434" s="73"/>
      <c r="U434" s="73"/>
      <c r="V434" s="73"/>
      <c r="W434" s="73"/>
      <c r="X434" s="73"/>
      <c r="Y434" s="73"/>
      <c r="Z434" s="73"/>
      <c r="AA434" s="73"/>
      <c r="AB434" s="73"/>
      <c r="AC434" s="73"/>
      <c r="AD434" s="47"/>
      <c r="AE434" s="47"/>
      <c r="AF434" s="73"/>
    </row>
    <row r="435" spans="18:32" x14ac:dyDescent="0.25">
      <c r="R435" s="73"/>
      <c r="S435" s="73"/>
      <c r="T435" s="73"/>
      <c r="U435" s="73"/>
      <c r="V435" s="73"/>
      <c r="W435" s="73"/>
      <c r="X435" s="73"/>
      <c r="Y435" s="73"/>
      <c r="Z435" s="73"/>
      <c r="AA435" s="73"/>
      <c r="AB435" s="73"/>
      <c r="AC435" s="73"/>
      <c r="AD435" s="47"/>
      <c r="AE435" s="47"/>
      <c r="AF435" s="73"/>
    </row>
    <row r="436" spans="18:32" x14ac:dyDescent="0.25">
      <c r="R436" s="73"/>
      <c r="S436" s="73"/>
      <c r="T436" s="73"/>
      <c r="U436" s="73"/>
      <c r="V436" s="73"/>
      <c r="W436" s="73"/>
      <c r="X436" s="73"/>
      <c r="Y436" s="73"/>
      <c r="Z436" s="73"/>
      <c r="AA436" s="73"/>
      <c r="AB436" s="73"/>
      <c r="AC436" s="73"/>
      <c r="AD436" s="47"/>
      <c r="AE436" s="47"/>
      <c r="AF436" s="73"/>
    </row>
    <row r="437" spans="18:32" x14ac:dyDescent="0.25">
      <c r="R437" s="73"/>
      <c r="S437" s="73"/>
      <c r="T437" s="73"/>
      <c r="U437" s="73"/>
      <c r="V437" s="73"/>
      <c r="W437" s="73"/>
      <c r="X437" s="73"/>
      <c r="Y437" s="73"/>
      <c r="Z437" s="73"/>
      <c r="AA437" s="73"/>
      <c r="AB437" s="73"/>
      <c r="AC437" s="73"/>
      <c r="AD437" s="47"/>
      <c r="AE437" s="47"/>
      <c r="AF437" s="73"/>
    </row>
    <row r="438" spans="18:32" x14ac:dyDescent="0.25">
      <c r="R438" s="73"/>
      <c r="S438" s="73"/>
      <c r="T438" s="73"/>
      <c r="U438" s="73"/>
      <c r="V438" s="73"/>
      <c r="W438" s="73"/>
      <c r="X438" s="73"/>
      <c r="Y438" s="73"/>
      <c r="Z438" s="73"/>
      <c r="AA438" s="73"/>
      <c r="AB438" s="73"/>
      <c r="AC438" s="73"/>
      <c r="AD438" s="47"/>
      <c r="AE438" s="47"/>
      <c r="AF438" s="73"/>
    </row>
    <row r="439" spans="18:32" x14ac:dyDescent="0.25">
      <c r="R439" s="73"/>
      <c r="S439" s="73"/>
      <c r="T439" s="73"/>
      <c r="U439" s="73"/>
      <c r="V439" s="73"/>
      <c r="W439" s="73"/>
      <c r="X439" s="73"/>
      <c r="Y439" s="73"/>
      <c r="Z439" s="73"/>
      <c r="AA439" s="73"/>
      <c r="AB439" s="73"/>
      <c r="AC439" s="73"/>
      <c r="AD439" s="47"/>
      <c r="AE439" s="47"/>
      <c r="AF439" s="73"/>
    </row>
    <row r="440" spans="18:32" x14ac:dyDescent="0.25">
      <c r="R440" s="73"/>
      <c r="S440" s="73"/>
      <c r="T440" s="73"/>
      <c r="U440" s="73"/>
      <c r="V440" s="73"/>
      <c r="W440" s="73"/>
      <c r="X440" s="73"/>
      <c r="Y440" s="73"/>
      <c r="Z440" s="73"/>
      <c r="AA440" s="73"/>
      <c r="AB440" s="73"/>
      <c r="AC440" s="73"/>
      <c r="AD440" s="47"/>
      <c r="AE440" s="47"/>
      <c r="AF440" s="73"/>
    </row>
    <row r="441" spans="18:32" x14ac:dyDescent="0.25">
      <c r="R441" s="73"/>
      <c r="S441" s="73"/>
      <c r="T441" s="73"/>
      <c r="U441" s="73"/>
      <c r="V441" s="73"/>
      <c r="W441" s="73"/>
      <c r="X441" s="73"/>
      <c r="Y441" s="73"/>
      <c r="Z441" s="73"/>
      <c r="AA441" s="73"/>
      <c r="AB441" s="73"/>
      <c r="AC441" s="73"/>
      <c r="AD441" s="47"/>
      <c r="AE441" s="47"/>
      <c r="AF441" s="73"/>
    </row>
    <row r="442" spans="18:32" x14ac:dyDescent="0.25">
      <c r="R442" s="73"/>
      <c r="S442" s="73"/>
      <c r="T442" s="73"/>
      <c r="U442" s="73"/>
      <c r="V442" s="73"/>
      <c r="W442" s="73"/>
      <c r="X442" s="73"/>
      <c r="Y442" s="73"/>
      <c r="Z442" s="73"/>
      <c r="AA442" s="73"/>
      <c r="AB442" s="73"/>
      <c r="AC442" s="73"/>
      <c r="AD442" s="47"/>
      <c r="AE442" s="47"/>
      <c r="AF442" s="73"/>
    </row>
    <row r="443" spans="18:32" x14ac:dyDescent="0.25">
      <c r="R443" s="73"/>
      <c r="S443" s="73"/>
      <c r="T443" s="73"/>
      <c r="U443" s="73"/>
      <c r="V443" s="73"/>
      <c r="W443" s="73"/>
      <c r="X443" s="73"/>
      <c r="Y443" s="73"/>
      <c r="Z443" s="73"/>
      <c r="AA443" s="73"/>
      <c r="AB443" s="73"/>
      <c r="AC443" s="73"/>
      <c r="AD443" s="47"/>
      <c r="AE443" s="47"/>
      <c r="AF443" s="73"/>
    </row>
    <row r="444" spans="18:32" x14ac:dyDescent="0.25">
      <c r="R444" s="73"/>
      <c r="S444" s="73"/>
      <c r="T444" s="73"/>
      <c r="U444" s="73"/>
      <c r="V444" s="73"/>
      <c r="W444" s="73"/>
      <c r="X444" s="73"/>
      <c r="Y444" s="73"/>
      <c r="Z444" s="73"/>
      <c r="AA444" s="73"/>
      <c r="AB444" s="73"/>
      <c r="AC444" s="73"/>
      <c r="AD444" s="47"/>
      <c r="AE444" s="47"/>
      <c r="AF444" s="73"/>
    </row>
    <row r="445" spans="18:32" x14ac:dyDescent="0.25">
      <c r="R445" s="73"/>
      <c r="S445" s="73"/>
      <c r="T445" s="73"/>
      <c r="U445" s="73"/>
      <c r="V445" s="73"/>
      <c r="W445" s="73"/>
      <c r="X445" s="73"/>
      <c r="Y445" s="73"/>
      <c r="Z445" s="73"/>
      <c r="AA445" s="73"/>
      <c r="AB445" s="73"/>
      <c r="AC445" s="73"/>
      <c r="AD445" s="47"/>
      <c r="AE445" s="47"/>
      <c r="AF445" s="73"/>
    </row>
    <row r="446" spans="18:32" x14ac:dyDescent="0.25">
      <c r="R446" s="73"/>
      <c r="S446" s="73"/>
      <c r="T446" s="73"/>
      <c r="U446" s="73"/>
      <c r="V446" s="73"/>
      <c r="W446" s="73"/>
      <c r="X446" s="73"/>
      <c r="Y446" s="73"/>
      <c r="Z446" s="73"/>
      <c r="AA446" s="73"/>
      <c r="AB446" s="73"/>
      <c r="AC446" s="73"/>
      <c r="AD446" s="47"/>
      <c r="AE446" s="47"/>
      <c r="AF446" s="73"/>
    </row>
    <row r="447" spans="18:32" x14ac:dyDescent="0.25">
      <c r="R447" s="73"/>
      <c r="S447" s="73"/>
      <c r="T447" s="73"/>
      <c r="U447" s="73"/>
      <c r="V447" s="73"/>
      <c r="W447" s="73"/>
      <c r="X447" s="73"/>
      <c r="Y447" s="73"/>
      <c r="Z447" s="73"/>
      <c r="AA447" s="73"/>
      <c r="AB447" s="73"/>
      <c r="AC447" s="73"/>
      <c r="AD447" s="47"/>
      <c r="AE447" s="47"/>
      <c r="AF447" s="73"/>
    </row>
    <row r="448" spans="18:32" x14ac:dyDescent="0.25">
      <c r="R448" s="73"/>
      <c r="S448" s="73"/>
      <c r="T448" s="73"/>
      <c r="U448" s="73"/>
      <c r="V448" s="73"/>
      <c r="W448" s="73"/>
      <c r="X448" s="73"/>
      <c r="Y448" s="73"/>
      <c r="Z448" s="73"/>
      <c r="AA448" s="73"/>
      <c r="AB448" s="73"/>
      <c r="AC448" s="73"/>
      <c r="AD448" s="47"/>
      <c r="AE448" s="47"/>
      <c r="AF448" s="73"/>
    </row>
    <row r="449" spans="18:32" x14ac:dyDescent="0.25">
      <c r="R449" s="73"/>
      <c r="S449" s="73"/>
      <c r="T449" s="73"/>
      <c r="U449" s="73"/>
      <c r="V449" s="73"/>
      <c r="W449" s="73"/>
      <c r="X449" s="73"/>
      <c r="Y449" s="73"/>
      <c r="Z449" s="73"/>
      <c r="AA449" s="73"/>
      <c r="AB449" s="73"/>
      <c r="AC449" s="73"/>
      <c r="AD449" s="47"/>
      <c r="AE449" s="47"/>
      <c r="AF449" s="73"/>
    </row>
    <row r="450" spans="18:32" x14ac:dyDescent="0.25">
      <c r="R450" s="73"/>
      <c r="S450" s="73"/>
      <c r="T450" s="73"/>
      <c r="U450" s="73"/>
      <c r="V450" s="73"/>
      <c r="W450" s="73"/>
      <c r="X450" s="73"/>
      <c r="Y450" s="73"/>
      <c r="Z450" s="73"/>
      <c r="AA450" s="73"/>
      <c r="AB450" s="73"/>
      <c r="AC450" s="73"/>
      <c r="AD450" s="47"/>
      <c r="AE450" s="47"/>
      <c r="AF450" s="73"/>
    </row>
    <row r="451" spans="18:32" x14ac:dyDescent="0.25">
      <c r="R451" s="73"/>
      <c r="S451" s="73"/>
      <c r="T451" s="73"/>
      <c r="U451" s="73"/>
      <c r="V451" s="73"/>
      <c r="W451" s="73"/>
      <c r="X451" s="73"/>
      <c r="Y451" s="73"/>
      <c r="Z451" s="73"/>
      <c r="AA451" s="73"/>
      <c r="AB451" s="73"/>
      <c r="AC451" s="73"/>
      <c r="AD451" s="47"/>
      <c r="AE451" s="47"/>
      <c r="AF451" s="73"/>
    </row>
    <row r="452" spans="18:32" x14ac:dyDescent="0.25">
      <c r="R452" s="73"/>
      <c r="S452" s="73"/>
      <c r="T452" s="73"/>
      <c r="U452" s="73"/>
      <c r="V452" s="73"/>
      <c r="W452" s="73"/>
      <c r="X452" s="73"/>
      <c r="Y452" s="73"/>
      <c r="Z452" s="73"/>
      <c r="AA452" s="73"/>
      <c r="AB452" s="73"/>
      <c r="AC452" s="73"/>
      <c r="AD452" s="47"/>
      <c r="AE452" s="47"/>
      <c r="AF452" s="73"/>
    </row>
    <row r="453" spans="18:32" x14ac:dyDescent="0.25">
      <c r="R453" s="73"/>
      <c r="S453" s="73"/>
      <c r="T453" s="73"/>
      <c r="U453" s="73"/>
      <c r="V453" s="73"/>
      <c r="W453" s="73"/>
      <c r="X453" s="73"/>
      <c r="Y453" s="73"/>
      <c r="Z453" s="73"/>
      <c r="AA453" s="73"/>
      <c r="AB453" s="73"/>
      <c r="AC453" s="73"/>
      <c r="AD453" s="47"/>
      <c r="AE453" s="47"/>
      <c r="AF453" s="73"/>
    </row>
    <row r="454" spans="18:32" x14ac:dyDescent="0.25">
      <c r="R454" s="73"/>
      <c r="S454" s="73"/>
      <c r="T454" s="73"/>
      <c r="U454" s="73"/>
      <c r="V454" s="73"/>
      <c r="W454" s="73"/>
      <c r="X454" s="73"/>
      <c r="Y454" s="73"/>
      <c r="Z454" s="73"/>
      <c r="AA454" s="73"/>
      <c r="AB454" s="73"/>
      <c r="AC454" s="73"/>
      <c r="AD454" s="47"/>
      <c r="AE454" s="47"/>
      <c r="AF454" s="73"/>
    </row>
    <row r="455" spans="18:32" x14ac:dyDescent="0.25">
      <c r="R455" s="73"/>
      <c r="S455" s="73"/>
      <c r="T455" s="73"/>
      <c r="U455" s="73"/>
      <c r="V455" s="73"/>
      <c r="W455" s="73"/>
      <c r="X455" s="73"/>
      <c r="Y455" s="73"/>
      <c r="Z455" s="73"/>
      <c r="AA455" s="73"/>
      <c r="AB455" s="73"/>
      <c r="AC455" s="73"/>
      <c r="AD455" s="47"/>
      <c r="AE455" s="47"/>
      <c r="AF455" s="73"/>
    </row>
    <row r="456" spans="18:32" x14ac:dyDescent="0.25">
      <c r="R456" s="73"/>
      <c r="S456" s="73"/>
      <c r="T456" s="73"/>
      <c r="U456" s="73"/>
      <c r="V456" s="73"/>
      <c r="W456" s="73"/>
      <c r="X456" s="73"/>
      <c r="Y456" s="73"/>
      <c r="Z456" s="73"/>
      <c r="AA456" s="73"/>
      <c r="AB456" s="73"/>
      <c r="AC456" s="73"/>
      <c r="AD456" s="47"/>
      <c r="AE456" s="47"/>
      <c r="AF456" s="73"/>
    </row>
    <row r="457" spans="18:32" x14ac:dyDescent="0.25">
      <c r="R457" s="73"/>
      <c r="S457" s="73"/>
      <c r="T457" s="73"/>
      <c r="U457" s="73"/>
      <c r="V457" s="73"/>
      <c r="W457" s="73"/>
      <c r="X457" s="73"/>
      <c r="Y457" s="73"/>
      <c r="Z457" s="73"/>
      <c r="AA457" s="73"/>
      <c r="AB457" s="73"/>
      <c r="AC457" s="73"/>
      <c r="AD457" s="47"/>
      <c r="AE457" s="47"/>
      <c r="AF457" s="73"/>
    </row>
    <row r="458" spans="18:32" x14ac:dyDescent="0.25">
      <c r="R458" s="73"/>
      <c r="S458" s="73"/>
      <c r="T458" s="73"/>
      <c r="U458" s="73"/>
      <c r="V458" s="73"/>
      <c r="W458" s="73"/>
      <c r="X458" s="73"/>
      <c r="Y458" s="73"/>
      <c r="Z458" s="73"/>
      <c r="AA458" s="73"/>
      <c r="AB458" s="73"/>
      <c r="AC458" s="73"/>
      <c r="AD458" s="47"/>
      <c r="AE458" s="47"/>
      <c r="AF458" s="73"/>
    </row>
    <row r="459" spans="18:32" x14ac:dyDescent="0.25">
      <c r="R459" s="73"/>
      <c r="S459" s="73"/>
      <c r="T459" s="73"/>
      <c r="U459" s="73"/>
      <c r="V459" s="73"/>
      <c r="W459" s="73"/>
      <c r="X459" s="73"/>
      <c r="Y459" s="73"/>
      <c r="Z459" s="73"/>
      <c r="AA459" s="73"/>
      <c r="AB459" s="73"/>
      <c r="AC459" s="73"/>
      <c r="AD459" s="47"/>
      <c r="AE459" s="47"/>
      <c r="AF459" s="73"/>
    </row>
    <row r="460" spans="18:32" x14ac:dyDescent="0.25">
      <c r="R460" s="73"/>
      <c r="S460" s="73"/>
      <c r="T460" s="73"/>
      <c r="U460" s="73"/>
      <c r="V460" s="73"/>
      <c r="W460" s="73"/>
      <c r="X460" s="73"/>
      <c r="Y460" s="73"/>
      <c r="Z460" s="73"/>
      <c r="AA460" s="73"/>
      <c r="AB460" s="73"/>
      <c r="AC460" s="73"/>
      <c r="AD460" s="47"/>
      <c r="AE460" s="47"/>
      <c r="AF460" s="73"/>
    </row>
    <row r="461" spans="18:32" x14ac:dyDescent="0.25">
      <c r="R461" s="73"/>
      <c r="S461" s="73"/>
      <c r="T461" s="73"/>
      <c r="U461" s="73"/>
      <c r="V461" s="73"/>
      <c r="W461" s="73"/>
      <c r="X461" s="73"/>
      <c r="Y461" s="73"/>
      <c r="Z461" s="73"/>
      <c r="AA461" s="73"/>
      <c r="AB461" s="73"/>
      <c r="AC461" s="73"/>
      <c r="AD461" s="47"/>
      <c r="AE461" s="47"/>
      <c r="AF461" s="73"/>
    </row>
    <row r="462" spans="18:32" x14ac:dyDescent="0.25">
      <c r="R462" s="73"/>
      <c r="S462" s="73"/>
      <c r="T462" s="73"/>
      <c r="U462" s="73"/>
      <c r="V462" s="73"/>
      <c r="W462" s="73"/>
      <c r="X462" s="73"/>
      <c r="Y462" s="73"/>
      <c r="Z462" s="73"/>
      <c r="AA462" s="73"/>
      <c r="AB462" s="73"/>
      <c r="AC462" s="73"/>
      <c r="AD462" s="47"/>
      <c r="AE462" s="47"/>
      <c r="AF462" s="73"/>
    </row>
    <row r="463" spans="18:32" x14ac:dyDescent="0.25">
      <c r="R463" s="73"/>
      <c r="S463" s="73"/>
      <c r="T463" s="73"/>
      <c r="U463" s="73"/>
      <c r="V463" s="73"/>
      <c r="W463" s="73"/>
      <c r="X463" s="73"/>
      <c r="Y463" s="73"/>
      <c r="Z463" s="73"/>
      <c r="AA463" s="73"/>
      <c r="AB463" s="73"/>
      <c r="AC463" s="73"/>
      <c r="AD463" s="47"/>
      <c r="AE463" s="47"/>
      <c r="AF463" s="73"/>
    </row>
    <row r="464" spans="18:32" x14ac:dyDescent="0.25">
      <c r="R464" s="73"/>
      <c r="S464" s="73"/>
      <c r="T464" s="73"/>
      <c r="U464" s="73"/>
      <c r="V464" s="73"/>
      <c r="W464" s="73"/>
      <c r="X464" s="73"/>
      <c r="Y464" s="73"/>
      <c r="Z464" s="73"/>
      <c r="AA464" s="73"/>
      <c r="AB464" s="73"/>
      <c r="AC464" s="73"/>
      <c r="AD464" s="47"/>
      <c r="AE464" s="47"/>
      <c r="AF464" s="73"/>
    </row>
    <row r="465" spans="18:32" x14ac:dyDescent="0.25">
      <c r="R465" s="73"/>
      <c r="S465" s="73"/>
      <c r="T465" s="73"/>
      <c r="U465" s="73"/>
      <c r="V465" s="73"/>
      <c r="W465" s="73"/>
      <c r="X465" s="73"/>
      <c r="Y465" s="73"/>
      <c r="Z465" s="73"/>
      <c r="AA465" s="73"/>
      <c r="AB465" s="73"/>
      <c r="AC465" s="73"/>
      <c r="AD465" s="47"/>
      <c r="AE465" s="47"/>
      <c r="AF465" s="73"/>
    </row>
    <row r="466" spans="18:32" x14ac:dyDescent="0.25">
      <c r="R466" s="73"/>
      <c r="S466" s="73"/>
      <c r="T466" s="73"/>
      <c r="U466" s="73"/>
      <c r="V466" s="73"/>
      <c r="W466" s="73"/>
      <c r="X466" s="73"/>
      <c r="Y466" s="73"/>
      <c r="Z466" s="73"/>
      <c r="AA466" s="73"/>
      <c r="AB466" s="73"/>
      <c r="AC466" s="73"/>
      <c r="AD466" s="47"/>
      <c r="AE466" s="47"/>
      <c r="AF466" s="73"/>
    </row>
    <row r="467" spans="18:32" x14ac:dyDescent="0.25">
      <c r="R467" s="73"/>
      <c r="S467" s="73"/>
      <c r="T467" s="73"/>
      <c r="U467" s="73"/>
      <c r="V467" s="73"/>
      <c r="W467" s="73"/>
      <c r="X467" s="73"/>
      <c r="Y467" s="73"/>
      <c r="Z467" s="73"/>
      <c r="AA467" s="73"/>
      <c r="AB467" s="73"/>
      <c r="AC467" s="73"/>
      <c r="AD467" s="47"/>
      <c r="AE467" s="47"/>
      <c r="AF467" s="73"/>
    </row>
    <row r="468" spans="18:32" x14ac:dyDescent="0.25">
      <c r="R468" s="73"/>
      <c r="S468" s="73"/>
      <c r="T468" s="73"/>
      <c r="U468" s="73"/>
      <c r="V468" s="73"/>
      <c r="W468" s="73"/>
      <c r="X468" s="73"/>
      <c r="Y468" s="73"/>
      <c r="Z468" s="73"/>
      <c r="AA468" s="73"/>
      <c r="AB468" s="73"/>
      <c r="AC468" s="73"/>
      <c r="AD468" s="47"/>
      <c r="AE468" s="47"/>
      <c r="AF468" s="73"/>
    </row>
    <row r="469" spans="18:32" x14ac:dyDescent="0.25">
      <c r="R469" s="73"/>
      <c r="S469" s="73"/>
      <c r="T469" s="73"/>
      <c r="U469" s="73"/>
      <c r="V469" s="73"/>
      <c r="W469" s="73"/>
      <c r="X469" s="73"/>
      <c r="Y469" s="73"/>
      <c r="Z469" s="73"/>
      <c r="AA469" s="73"/>
      <c r="AB469" s="73"/>
      <c r="AC469" s="73"/>
      <c r="AD469" s="47"/>
      <c r="AE469" s="47"/>
      <c r="AF469" s="73"/>
    </row>
    <row r="470" spans="18:32" x14ac:dyDescent="0.25">
      <c r="R470" s="73"/>
      <c r="S470" s="73"/>
      <c r="T470" s="73"/>
      <c r="U470" s="73"/>
      <c r="V470" s="73"/>
      <c r="W470" s="73"/>
      <c r="X470" s="73"/>
      <c r="Y470" s="73"/>
      <c r="Z470" s="73"/>
      <c r="AA470" s="73"/>
      <c r="AB470" s="73"/>
      <c r="AC470" s="73"/>
      <c r="AD470" s="47"/>
      <c r="AE470" s="47"/>
      <c r="AF470" s="73"/>
    </row>
    <row r="471" spans="18:32" x14ac:dyDescent="0.25">
      <c r="R471" s="73"/>
      <c r="S471" s="73"/>
      <c r="T471" s="73"/>
      <c r="U471" s="73"/>
      <c r="V471" s="73"/>
      <c r="W471" s="73"/>
      <c r="X471" s="73"/>
      <c r="Y471" s="73"/>
      <c r="Z471" s="73"/>
      <c r="AA471" s="73"/>
      <c r="AB471" s="73"/>
      <c r="AC471" s="73"/>
      <c r="AD471" s="47"/>
      <c r="AE471" s="47"/>
      <c r="AF471" s="73"/>
    </row>
    <row r="472" spans="18:32" x14ac:dyDescent="0.25">
      <c r="R472" s="73"/>
      <c r="S472" s="73"/>
      <c r="T472" s="73"/>
      <c r="U472" s="73"/>
      <c r="V472" s="73"/>
      <c r="W472" s="73"/>
      <c r="X472" s="73"/>
      <c r="Y472" s="73"/>
      <c r="Z472" s="73"/>
      <c r="AA472" s="73"/>
      <c r="AB472" s="73"/>
      <c r="AC472" s="73"/>
      <c r="AD472" s="47"/>
      <c r="AE472" s="47"/>
      <c r="AF472" s="73"/>
    </row>
    <row r="473" spans="18:32" x14ac:dyDescent="0.25">
      <c r="R473" s="73"/>
      <c r="S473" s="73"/>
      <c r="T473" s="73"/>
      <c r="U473" s="73"/>
      <c r="V473" s="73"/>
      <c r="W473" s="73"/>
      <c r="X473" s="73"/>
      <c r="Y473" s="73"/>
      <c r="Z473" s="73"/>
      <c r="AA473" s="73"/>
      <c r="AB473" s="73"/>
      <c r="AC473" s="73"/>
      <c r="AD473" s="47"/>
      <c r="AE473" s="47"/>
      <c r="AF473" s="73"/>
    </row>
    <row r="474" spans="18:32" x14ac:dyDescent="0.25">
      <c r="R474" s="73"/>
      <c r="S474" s="73"/>
      <c r="T474" s="73"/>
      <c r="U474" s="73"/>
      <c r="V474" s="73"/>
      <c r="W474" s="73"/>
      <c r="X474" s="73"/>
      <c r="Y474" s="73"/>
      <c r="Z474" s="73"/>
      <c r="AA474" s="73"/>
      <c r="AB474" s="73"/>
      <c r="AC474" s="73"/>
      <c r="AD474" s="47"/>
      <c r="AE474" s="47"/>
      <c r="AF474" s="73"/>
    </row>
    <row r="475" spans="18:32" x14ac:dyDescent="0.25">
      <c r="R475" s="73"/>
      <c r="S475" s="73"/>
      <c r="T475" s="73"/>
      <c r="U475" s="73"/>
      <c r="V475" s="73"/>
      <c r="W475" s="73"/>
      <c r="X475" s="73"/>
      <c r="Y475" s="73"/>
      <c r="Z475" s="73"/>
      <c r="AA475" s="73"/>
      <c r="AB475" s="73"/>
      <c r="AC475" s="73"/>
      <c r="AD475" s="47"/>
      <c r="AE475" s="47"/>
      <c r="AF475" s="73"/>
    </row>
    <row r="476" spans="18:32" x14ac:dyDescent="0.25">
      <c r="R476" s="73"/>
      <c r="S476" s="73"/>
      <c r="T476" s="73"/>
      <c r="U476" s="73"/>
      <c r="V476" s="73"/>
      <c r="W476" s="73"/>
      <c r="X476" s="73"/>
      <c r="Y476" s="73"/>
      <c r="Z476" s="73"/>
      <c r="AA476" s="73"/>
      <c r="AB476" s="73"/>
      <c r="AC476" s="73"/>
      <c r="AD476" s="47"/>
      <c r="AE476" s="47"/>
      <c r="AF476" s="73"/>
    </row>
    <row r="477" spans="18:32" x14ac:dyDescent="0.25">
      <c r="R477" s="73"/>
      <c r="S477" s="73"/>
      <c r="T477" s="73"/>
      <c r="U477" s="73"/>
      <c r="V477" s="73"/>
      <c r="W477" s="73"/>
      <c r="X477" s="73"/>
      <c r="Y477" s="73"/>
      <c r="Z477" s="73"/>
      <c r="AA477" s="73"/>
      <c r="AB477" s="73"/>
      <c r="AC477" s="73"/>
      <c r="AD477" s="47"/>
      <c r="AE477" s="47"/>
      <c r="AF477" s="73"/>
    </row>
    <row r="478" spans="18:32" x14ac:dyDescent="0.25">
      <c r="R478" s="73"/>
      <c r="S478" s="73"/>
      <c r="T478" s="73"/>
      <c r="U478" s="73"/>
      <c r="V478" s="73"/>
      <c r="W478" s="73"/>
      <c r="X478" s="73"/>
      <c r="Y478" s="73"/>
      <c r="Z478" s="73"/>
      <c r="AA478" s="73"/>
      <c r="AB478" s="73"/>
      <c r="AC478" s="73"/>
      <c r="AD478" s="47"/>
      <c r="AE478" s="47"/>
      <c r="AF478" s="73"/>
    </row>
    <row r="479" spans="18:32" x14ac:dyDescent="0.25">
      <c r="R479" s="73"/>
      <c r="S479" s="73"/>
      <c r="T479" s="73"/>
      <c r="U479" s="73"/>
      <c r="V479" s="73"/>
      <c r="W479" s="73"/>
      <c r="X479" s="73"/>
      <c r="Y479" s="73"/>
      <c r="Z479" s="73"/>
      <c r="AA479" s="73"/>
      <c r="AB479" s="73"/>
      <c r="AC479" s="73"/>
      <c r="AD479" s="47"/>
      <c r="AE479" s="47"/>
      <c r="AF479" s="73"/>
    </row>
    <row r="480" spans="18:32" x14ac:dyDescent="0.25">
      <c r="R480" s="73"/>
      <c r="S480" s="73"/>
      <c r="T480" s="73"/>
      <c r="U480" s="73"/>
      <c r="V480" s="73"/>
      <c r="W480" s="73"/>
      <c r="X480" s="73"/>
      <c r="Y480" s="73"/>
      <c r="Z480" s="73"/>
      <c r="AA480" s="73"/>
      <c r="AB480" s="73"/>
      <c r="AC480" s="73"/>
      <c r="AD480" s="47"/>
      <c r="AE480" s="47"/>
      <c r="AF480" s="73"/>
    </row>
    <row r="481" spans="18:32" x14ac:dyDescent="0.25">
      <c r="R481" s="73"/>
      <c r="S481" s="73"/>
      <c r="T481" s="73"/>
      <c r="U481" s="73"/>
      <c r="V481" s="73"/>
      <c r="W481" s="73"/>
      <c r="X481" s="73"/>
      <c r="Y481" s="73"/>
      <c r="Z481" s="73"/>
      <c r="AA481" s="73"/>
      <c r="AB481" s="73"/>
      <c r="AC481" s="73"/>
      <c r="AD481" s="47"/>
      <c r="AE481" s="47"/>
      <c r="AF481" s="73"/>
    </row>
    <row r="482" spans="18:32" x14ac:dyDescent="0.25">
      <c r="R482" s="73"/>
      <c r="S482" s="73"/>
      <c r="T482" s="73"/>
      <c r="U482" s="73"/>
      <c r="V482" s="73"/>
      <c r="W482" s="73"/>
      <c r="X482" s="73"/>
      <c r="Y482" s="73"/>
      <c r="Z482" s="73"/>
      <c r="AA482" s="73"/>
      <c r="AB482" s="73"/>
      <c r="AC482" s="73"/>
      <c r="AD482" s="47"/>
      <c r="AE482" s="47"/>
      <c r="AF482" s="73"/>
    </row>
    <row r="483" spans="18:32" x14ac:dyDescent="0.25">
      <c r="R483" s="73"/>
      <c r="S483" s="73"/>
      <c r="T483" s="73"/>
      <c r="U483" s="73"/>
      <c r="V483" s="73"/>
      <c r="W483" s="73"/>
      <c r="X483" s="73"/>
      <c r="Y483" s="73"/>
      <c r="Z483" s="73"/>
      <c r="AA483" s="73"/>
      <c r="AB483" s="73"/>
      <c r="AC483" s="73"/>
      <c r="AD483" s="47"/>
      <c r="AE483" s="47"/>
      <c r="AF483" s="73"/>
    </row>
    <row r="484" spans="18:32" x14ac:dyDescent="0.25">
      <c r="R484" s="73"/>
      <c r="S484" s="73"/>
      <c r="T484" s="73"/>
      <c r="U484" s="73"/>
      <c r="V484" s="73"/>
      <c r="W484" s="73"/>
      <c r="X484" s="73"/>
      <c r="Y484" s="73"/>
      <c r="Z484" s="73"/>
      <c r="AA484" s="73"/>
      <c r="AB484" s="73"/>
      <c r="AC484" s="73"/>
      <c r="AD484" s="47"/>
      <c r="AE484" s="47"/>
      <c r="AF484" s="73"/>
    </row>
    <row r="485" spans="18:32" x14ac:dyDescent="0.25">
      <c r="R485" s="73"/>
      <c r="S485" s="73"/>
      <c r="T485" s="73"/>
      <c r="U485" s="73"/>
      <c r="V485" s="73"/>
      <c r="W485" s="73"/>
      <c r="X485" s="73"/>
      <c r="Y485" s="73"/>
      <c r="Z485" s="73"/>
      <c r="AA485" s="73"/>
      <c r="AB485" s="73"/>
      <c r="AC485" s="73"/>
      <c r="AD485" s="47"/>
      <c r="AE485" s="47"/>
      <c r="AF485" s="73"/>
    </row>
    <row r="486" spans="18:32" x14ac:dyDescent="0.25">
      <c r="R486" s="73"/>
      <c r="S486" s="73"/>
      <c r="T486" s="73"/>
      <c r="U486" s="73"/>
      <c r="V486" s="73"/>
      <c r="W486" s="73"/>
      <c r="X486" s="73"/>
      <c r="Y486" s="73"/>
      <c r="Z486" s="73"/>
      <c r="AA486" s="73"/>
      <c r="AB486" s="73"/>
      <c r="AC486" s="73"/>
      <c r="AD486" s="47"/>
      <c r="AE486" s="47"/>
      <c r="AF486" s="73"/>
    </row>
    <row r="487" spans="18:32" x14ac:dyDescent="0.25">
      <c r="R487" s="73"/>
      <c r="S487" s="73"/>
      <c r="T487" s="73"/>
      <c r="U487" s="73"/>
      <c r="V487" s="73"/>
      <c r="W487" s="73"/>
      <c r="X487" s="73"/>
      <c r="Y487" s="73"/>
      <c r="Z487" s="73"/>
      <c r="AA487" s="73"/>
      <c r="AB487" s="73"/>
      <c r="AC487" s="73"/>
      <c r="AD487" s="47"/>
      <c r="AE487" s="47"/>
      <c r="AF487" s="73"/>
    </row>
    <row r="488" spans="18:32" x14ac:dyDescent="0.25">
      <c r="R488" s="73"/>
      <c r="S488" s="73"/>
      <c r="T488" s="73"/>
      <c r="U488" s="73"/>
      <c r="V488" s="73"/>
      <c r="W488" s="73"/>
      <c r="X488" s="73"/>
      <c r="Y488" s="73"/>
      <c r="Z488" s="73"/>
      <c r="AA488" s="73"/>
      <c r="AB488" s="73"/>
      <c r="AC488" s="73"/>
      <c r="AD488" s="47"/>
      <c r="AE488" s="47"/>
      <c r="AF488" s="73"/>
    </row>
    <row r="489" spans="18:32" x14ac:dyDescent="0.25">
      <c r="R489" s="73"/>
      <c r="S489" s="73"/>
      <c r="T489" s="73"/>
      <c r="U489" s="73"/>
      <c r="V489" s="73"/>
      <c r="W489" s="73"/>
      <c r="X489" s="73"/>
      <c r="Y489" s="73"/>
      <c r="Z489" s="73"/>
      <c r="AA489" s="73"/>
      <c r="AB489" s="73"/>
      <c r="AC489" s="73"/>
      <c r="AD489" s="47"/>
      <c r="AE489" s="47"/>
      <c r="AF489" s="73"/>
    </row>
    <row r="490" spans="18:32" x14ac:dyDescent="0.25">
      <c r="R490" s="73"/>
      <c r="S490" s="73"/>
      <c r="T490" s="73"/>
      <c r="U490" s="73"/>
      <c r="V490" s="73"/>
      <c r="W490" s="73"/>
      <c r="X490" s="73"/>
      <c r="Y490" s="73"/>
      <c r="Z490" s="73"/>
      <c r="AA490" s="73"/>
      <c r="AB490" s="73"/>
      <c r="AC490" s="73"/>
      <c r="AD490" s="47"/>
      <c r="AE490" s="47"/>
      <c r="AF490" s="73"/>
    </row>
    <row r="491" spans="18:32" x14ac:dyDescent="0.25">
      <c r="R491" s="73"/>
      <c r="S491" s="73"/>
      <c r="T491" s="73"/>
      <c r="U491" s="73"/>
      <c r="V491" s="73"/>
      <c r="W491" s="73"/>
      <c r="X491" s="73"/>
      <c r="Y491" s="73"/>
      <c r="Z491" s="73"/>
      <c r="AA491" s="73"/>
      <c r="AB491" s="73"/>
      <c r="AC491" s="73"/>
      <c r="AD491" s="47"/>
      <c r="AE491" s="47"/>
      <c r="AF491" s="73"/>
    </row>
    <row r="492" spans="18:32" x14ac:dyDescent="0.25">
      <c r="R492" s="73"/>
      <c r="S492" s="73"/>
      <c r="T492" s="73"/>
      <c r="U492" s="73"/>
      <c r="V492" s="73"/>
      <c r="W492" s="73"/>
      <c r="X492" s="73"/>
      <c r="Y492" s="73"/>
      <c r="Z492" s="73"/>
      <c r="AA492" s="73"/>
      <c r="AB492" s="73"/>
      <c r="AC492" s="73"/>
      <c r="AD492" s="47"/>
      <c r="AE492" s="47"/>
      <c r="AF492" s="73"/>
    </row>
    <row r="493" spans="18:32" x14ac:dyDescent="0.25">
      <c r="R493" s="73"/>
      <c r="S493" s="73"/>
      <c r="T493" s="73"/>
      <c r="U493" s="73"/>
      <c r="V493" s="73"/>
      <c r="W493" s="73"/>
      <c r="X493" s="73"/>
      <c r="Y493" s="73"/>
      <c r="Z493" s="73"/>
      <c r="AA493" s="73"/>
      <c r="AB493" s="73"/>
      <c r="AC493" s="73"/>
      <c r="AD493" s="47"/>
      <c r="AE493" s="47"/>
      <c r="AF493" s="73"/>
    </row>
    <row r="494" spans="18:32" x14ac:dyDescent="0.25">
      <c r="R494" s="73"/>
      <c r="S494" s="73"/>
      <c r="T494" s="73"/>
      <c r="U494" s="73"/>
      <c r="V494" s="73"/>
      <c r="W494" s="73"/>
      <c r="X494" s="73"/>
      <c r="Y494" s="73"/>
      <c r="Z494" s="73"/>
      <c r="AA494" s="73"/>
      <c r="AB494" s="73"/>
      <c r="AC494" s="73"/>
      <c r="AD494" s="47"/>
      <c r="AE494" s="47"/>
      <c r="AF494" s="73"/>
    </row>
    <row r="495" spans="18:32" x14ac:dyDescent="0.25">
      <c r="R495" s="73"/>
      <c r="S495" s="73"/>
      <c r="T495" s="73"/>
      <c r="U495" s="73"/>
      <c r="V495" s="73"/>
      <c r="W495" s="73"/>
      <c r="X495" s="73"/>
      <c r="Y495" s="73"/>
      <c r="Z495" s="73"/>
      <c r="AA495" s="73"/>
      <c r="AB495" s="73"/>
      <c r="AC495" s="73"/>
      <c r="AD495" s="47"/>
      <c r="AE495" s="47"/>
      <c r="AF495" s="73"/>
    </row>
    <row r="496" spans="18:32" x14ac:dyDescent="0.25">
      <c r="R496" s="73"/>
      <c r="S496" s="73"/>
      <c r="T496" s="73"/>
      <c r="U496" s="73"/>
      <c r="V496" s="73"/>
      <c r="W496" s="73"/>
      <c r="X496" s="73"/>
      <c r="Y496" s="73"/>
      <c r="Z496" s="73"/>
      <c r="AA496" s="73"/>
      <c r="AB496" s="73"/>
      <c r="AC496" s="73"/>
      <c r="AD496" s="47"/>
      <c r="AE496" s="47"/>
      <c r="AF496" s="73"/>
    </row>
    <row r="497" spans="18:32" x14ac:dyDescent="0.25">
      <c r="R497" s="73"/>
      <c r="S497" s="73"/>
      <c r="T497" s="73"/>
      <c r="U497" s="73"/>
      <c r="V497" s="73"/>
      <c r="W497" s="73"/>
      <c r="X497" s="73"/>
      <c r="Y497" s="73"/>
      <c r="Z497" s="73"/>
      <c r="AA497" s="73"/>
      <c r="AB497" s="73"/>
      <c r="AC497" s="73"/>
      <c r="AD497" s="47"/>
      <c r="AE497" s="47"/>
      <c r="AF497" s="73"/>
    </row>
    <row r="498" spans="18:32" x14ac:dyDescent="0.25">
      <c r="R498" s="73"/>
      <c r="S498" s="73"/>
      <c r="T498" s="73"/>
      <c r="U498" s="73"/>
      <c r="V498" s="73"/>
      <c r="W498" s="73"/>
      <c r="X498" s="73"/>
      <c r="Y498" s="73"/>
      <c r="Z498" s="73"/>
      <c r="AA498" s="73"/>
      <c r="AB498" s="73"/>
      <c r="AC498" s="73"/>
      <c r="AD498" s="47"/>
      <c r="AE498" s="47"/>
      <c r="AF498" s="73"/>
    </row>
    <row r="499" spans="18:32" x14ac:dyDescent="0.25">
      <c r="R499" s="73"/>
      <c r="S499" s="73"/>
      <c r="T499" s="73"/>
      <c r="U499" s="73"/>
      <c r="V499" s="73"/>
      <c r="W499" s="73"/>
      <c r="X499" s="73"/>
      <c r="Y499" s="73"/>
      <c r="Z499" s="73"/>
      <c r="AA499" s="73"/>
      <c r="AB499" s="73"/>
      <c r="AC499" s="73"/>
      <c r="AD499" s="47"/>
      <c r="AE499" s="47"/>
      <c r="AF499" s="73"/>
    </row>
    <row r="500" spans="18:32" x14ac:dyDescent="0.25">
      <c r="R500" s="73"/>
      <c r="S500" s="73"/>
      <c r="T500" s="73"/>
      <c r="U500" s="73"/>
      <c r="V500" s="73"/>
      <c r="W500" s="73"/>
      <c r="X500" s="73"/>
      <c r="Y500" s="73"/>
      <c r="Z500" s="73"/>
      <c r="AA500" s="73"/>
      <c r="AB500" s="73"/>
      <c r="AC500" s="73"/>
      <c r="AD500" s="47"/>
      <c r="AE500" s="47"/>
      <c r="AF500" s="73"/>
    </row>
    <row r="501" spans="18:32" x14ac:dyDescent="0.25">
      <c r="R501" s="73"/>
      <c r="S501" s="73"/>
      <c r="T501" s="73"/>
      <c r="U501" s="73"/>
      <c r="V501" s="73"/>
      <c r="W501" s="73"/>
      <c r="X501" s="73"/>
      <c r="Y501" s="73"/>
      <c r="Z501" s="73"/>
      <c r="AA501" s="73"/>
      <c r="AB501" s="73"/>
      <c r="AC501" s="73"/>
      <c r="AD501" s="47"/>
      <c r="AE501" s="47"/>
      <c r="AF501" s="73"/>
    </row>
    <row r="502" spans="18:32" x14ac:dyDescent="0.25">
      <c r="R502" s="73"/>
      <c r="S502" s="73"/>
      <c r="T502" s="73"/>
      <c r="U502" s="73"/>
      <c r="V502" s="73"/>
      <c r="W502" s="73"/>
      <c r="X502" s="73"/>
      <c r="Y502" s="73"/>
      <c r="Z502" s="73"/>
      <c r="AA502" s="73"/>
      <c r="AB502" s="73"/>
      <c r="AC502" s="73"/>
      <c r="AD502" s="47"/>
      <c r="AE502" s="47"/>
      <c r="AF502" s="73"/>
    </row>
    <row r="503" spans="18:32" x14ac:dyDescent="0.25">
      <c r="R503" s="73"/>
      <c r="S503" s="73"/>
      <c r="T503" s="73"/>
      <c r="U503" s="73"/>
      <c r="V503" s="73"/>
      <c r="W503" s="73"/>
      <c r="X503" s="73"/>
      <c r="Y503" s="73"/>
      <c r="Z503" s="73"/>
      <c r="AA503" s="73"/>
      <c r="AB503" s="73"/>
      <c r="AC503" s="73"/>
      <c r="AD503" s="47"/>
      <c r="AE503" s="47"/>
      <c r="AF503" s="73"/>
    </row>
    <row r="504" spans="18:32" x14ac:dyDescent="0.25">
      <c r="R504" s="73"/>
      <c r="S504" s="73"/>
      <c r="T504" s="73"/>
      <c r="U504" s="73"/>
      <c r="V504" s="73"/>
      <c r="W504" s="73"/>
      <c r="X504" s="73"/>
      <c r="Y504" s="73"/>
      <c r="Z504" s="73"/>
      <c r="AA504" s="73"/>
      <c r="AB504" s="73"/>
      <c r="AC504" s="73"/>
      <c r="AD504" s="47"/>
      <c r="AE504" s="47"/>
      <c r="AF504" s="73"/>
    </row>
    <row r="505" spans="18:32" x14ac:dyDescent="0.25">
      <c r="R505" s="73"/>
      <c r="S505" s="73"/>
      <c r="T505" s="73"/>
      <c r="U505" s="73"/>
      <c r="V505" s="73"/>
      <c r="W505" s="73"/>
      <c r="X505" s="73"/>
      <c r="Y505" s="73"/>
      <c r="Z505" s="73"/>
      <c r="AA505" s="73"/>
      <c r="AB505" s="73"/>
      <c r="AC505" s="73"/>
      <c r="AD505" s="47"/>
      <c r="AE505" s="47"/>
      <c r="AF505" s="73"/>
    </row>
    <row r="506" spans="18:32" x14ac:dyDescent="0.25">
      <c r="R506" s="73"/>
      <c r="S506" s="73"/>
      <c r="T506" s="73"/>
      <c r="U506" s="73"/>
      <c r="V506" s="73"/>
      <c r="W506" s="73"/>
      <c r="X506" s="73"/>
      <c r="Y506" s="73"/>
      <c r="Z506" s="73"/>
      <c r="AA506" s="73"/>
      <c r="AB506" s="73"/>
      <c r="AC506" s="73"/>
      <c r="AD506" s="47"/>
      <c r="AE506" s="47"/>
      <c r="AF506" s="73"/>
    </row>
    <row r="507" spans="18:32" x14ac:dyDescent="0.25">
      <c r="R507" s="73"/>
      <c r="S507" s="73"/>
      <c r="T507" s="73"/>
      <c r="U507" s="73"/>
      <c r="V507" s="73"/>
      <c r="W507" s="73"/>
      <c r="X507" s="73"/>
      <c r="Y507" s="73"/>
      <c r="Z507" s="73"/>
      <c r="AA507" s="73"/>
      <c r="AB507" s="73"/>
      <c r="AC507" s="73"/>
      <c r="AD507" s="47"/>
      <c r="AE507" s="47"/>
      <c r="AF507" s="73"/>
    </row>
    <row r="508" spans="18:32" x14ac:dyDescent="0.25">
      <c r="R508" s="73"/>
      <c r="S508" s="73"/>
      <c r="T508" s="73"/>
      <c r="U508" s="73"/>
      <c r="V508" s="73"/>
      <c r="W508" s="73"/>
      <c r="X508" s="73"/>
      <c r="Y508" s="73"/>
      <c r="Z508" s="73"/>
      <c r="AA508" s="73"/>
      <c r="AB508" s="73"/>
      <c r="AC508" s="73"/>
      <c r="AD508" s="47"/>
      <c r="AE508" s="47"/>
      <c r="AF508" s="73"/>
    </row>
    <row r="509" spans="18:32" x14ac:dyDescent="0.25">
      <c r="R509" s="73"/>
      <c r="S509" s="73"/>
      <c r="T509" s="73"/>
      <c r="U509" s="73"/>
      <c r="V509" s="73"/>
      <c r="W509" s="73"/>
      <c r="X509" s="73"/>
      <c r="Y509" s="73"/>
      <c r="Z509" s="73"/>
      <c r="AA509" s="73"/>
      <c r="AB509" s="73"/>
      <c r="AC509" s="73"/>
      <c r="AD509" s="47"/>
      <c r="AE509" s="47"/>
      <c r="AF509" s="73"/>
    </row>
    <row r="510" spans="18:32" x14ac:dyDescent="0.25">
      <c r="R510" s="73"/>
      <c r="S510" s="73"/>
      <c r="T510" s="73"/>
      <c r="U510" s="73"/>
      <c r="V510" s="73"/>
      <c r="W510" s="73"/>
      <c r="X510" s="73"/>
      <c r="Y510" s="73"/>
      <c r="Z510" s="73"/>
      <c r="AA510" s="73"/>
      <c r="AB510" s="73"/>
      <c r="AC510" s="73"/>
      <c r="AD510" s="47"/>
      <c r="AE510" s="47"/>
      <c r="AF510" s="73"/>
    </row>
    <row r="511" spans="18:32" x14ac:dyDescent="0.25">
      <c r="R511" s="73"/>
      <c r="S511" s="73"/>
      <c r="T511" s="73"/>
      <c r="U511" s="73"/>
      <c r="V511" s="73"/>
      <c r="W511" s="73"/>
      <c r="X511" s="73"/>
      <c r="Y511" s="73"/>
      <c r="Z511" s="73"/>
      <c r="AA511" s="73"/>
      <c r="AB511" s="73"/>
      <c r="AC511" s="73"/>
      <c r="AD511" s="47"/>
      <c r="AE511" s="47"/>
      <c r="AF511" s="73"/>
    </row>
    <row r="512" spans="18:32" x14ac:dyDescent="0.25">
      <c r="R512" s="73"/>
      <c r="S512" s="73"/>
      <c r="T512" s="73"/>
      <c r="U512" s="73"/>
      <c r="V512" s="73"/>
      <c r="W512" s="73"/>
      <c r="X512" s="73"/>
      <c r="Y512" s="73"/>
      <c r="Z512" s="73"/>
      <c r="AA512" s="73"/>
      <c r="AB512" s="73"/>
      <c r="AC512" s="73"/>
      <c r="AD512" s="47"/>
      <c r="AE512" s="47"/>
      <c r="AF512" s="73"/>
    </row>
    <row r="513" spans="18:32" x14ac:dyDescent="0.25">
      <c r="R513" s="73"/>
      <c r="S513" s="73"/>
      <c r="T513" s="73"/>
      <c r="U513" s="73"/>
      <c r="V513" s="73"/>
      <c r="W513" s="73"/>
      <c r="X513" s="73"/>
      <c r="Y513" s="73"/>
      <c r="Z513" s="73"/>
      <c r="AA513" s="73"/>
      <c r="AB513" s="73"/>
      <c r="AC513" s="73"/>
      <c r="AD513" s="47"/>
      <c r="AE513" s="47"/>
      <c r="AF513" s="73"/>
    </row>
    <row r="514" spans="18:32" x14ac:dyDescent="0.25">
      <c r="R514" s="73"/>
      <c r="S514" s="73"/>
      <c r="T514" s="73"/>
      <c r="U514" s="73"/>
      <c r="V514" s="73"/>
      <c r="W514" s="73"/>
      <c r="X514" s="73"/>
      <c r="Y514" s="73"/>
      <c r="Z514" s="73"/>
      <c r="AA514" s="73"/>
      <c r="AB514" s="73"/>
      <c r="AC514" s="73"/>
      <c r="AD514" s="47"/>
      <c r="AE514" s="47"/>
      <c r="AF514" s="73"/>
    </row>
    <row r="515" spans="18:32" x14ac:dyDescent="0.25">
      <c r="R515" s="73"/>
      <c r="S515" s="73"/>
      <c r="T515" s="73"/>
      <c r="U515" s="73"/>
      <c r="V515" s="73"/>
      <c r="W515" s="73"/>
      <c r="X515" s="73"/>
      <c r="Y515" s="73"/>
      <c r="Z515" s="73"/>
      <c r="AA515" s="73"/>
      <c r="AB515" s="73"/>
      <c r="AC515" s="73"/>
      <c r="AD515" s="47"/>
      <c r="AE515" s="47"/>
      <c r="AF515" s="73"/>
    </row>
    <row r="516" spans="18:32" x14ac:dyDescent="0.25">
      <c r="R516" s="73"/>
      <c r="S516" s="73"/>
      <c r="T516" s="73"/>
      <c r="U516" s="73"/>
      <c r="V516" s="73"/>
      <c r="W516" s="73"/>
      <c r="X516" s="73"/>
      <c r="Y516" s="73"/>
      <c r="Z516" s="73"/>
      <c r="AA516" s="73"/>
      <c r="AB516" s="73"/>
      <c r="AC516" s="73"/>
      <c r="AD516" s="47"/>
      <c r="AE516" s="47"/>
      <c r="AF516" s="73"/>
    </row>
    <row r="517" spans="18:32" x14ac:dyDescent="0.25">
      <c r="R517" s="73"/>
      <c r="S517" s="73"/>
      <c r="T517" s="73"/>
      <c r="U517" s="73"/>
      <c r="V517" s="73"/>
      <c r="W517" s="73"/>
      <c r="X517" s="73"/>
      <c r="Y517" s="73"/>
      <c r="Z517" s="73"/>
      <c r="AA517" s="73"/>
      <c r="AB517" s="73"/>
      <c r="AC517" s="73"/>
      <c r="AD517" s="47"/>
      <c r="AE517" s="47"/>
      <c r="AF517" s="73"/>
    </row>
    <row r="518" spans="18:32" x14ac:dyDescent="0.25">
      <c r="R518" s="73"/>
      <c r="S518" s="73"/>
      <c r="T518" s="73"/>
      <c r="U518" s="73"/>
      <c r="V518" s="73"/>
      <c r="W518" s="73"/>
      <c r="X518" s="73"/>
      <c r="Y518" s="73"/>
      <c r="Z518" s="73"/>
      <c r="AA518" s="73"/>
      <c r="AB518" s="73"/>
      <c r="AC518" s="73"/>
      <c r="AD518" s="47"/>
      <c r="AE518" s="47"/>
      <c r="AF518" s="73"/>
    </row>
    <row r="519" spans="18:32" x14ac:dyDescent="0.25">
      <c r="R519" s="73"/>
      <c r="S519" s="73"/>
      <c r="T519" s="73"/>
      <c r="U519" s="73"/>
      <c r="V519" s="73"/>
      <c r="W519" s="73"/>
      <c r="X519" s="73"/>
      <c r="Y519" s="73"/>
      <c r="Z519" s="73"/>
      <c r="AA519" s="73"/>
      <c r="AB519" s="73"/>
      <c r="AC519" s="73"/>
      <c r="AD519" s="47"/>
      <c r="AE519" s="47"/>
      <c r="AF519" s="73"/>
    </row>
    <row r="520" spans="18:32" x14ac:dyDescent="0.25">
      <c r="R520" s="73"/>
      <c r="S520" s="73"/>
      <c r="T520" s="73"/>
      <c r="U520" s="73"/>
      <c r="V520" s="73"/>
      <c r="W520" s="73"/>
      <c r="X520" s="73"/>
      <c r="Y520" s="73"/>
      <c r="Z520" s="73"/>
      <c r="AA520" s="73"/>
      <c r="AB520" s="73"/>
      <c r="AC520" s="73"/>
      <c r="AD520" s="47"/>
      <c r="AE520" s="47"/>
      <c r="AF520" s="73"/>
    </row>
    <row r="521" spans="18:32" x14ac:dyDescent="0.25">
      <c r="R521" s="73"/>
      <c r="S521" s="73"/>
      <c r="T521" s="73"/>
      <c r="U521" s="73"/>
      <c r="V521" s="73"/>
      <c r="W521" s="73"/>
      <c r="X521" s="73"/>
      <c r="Y521" s="73"/>
      <c r="Z521" s="73"/>
      <c r="AA521" s="73"/>
      <c r="AB521" s="73"/>
      <c r="AC521" s="73"/>
      <c r="AD521" s="47"/>
      <c r="AE521" s="47"/>
      <c r="AF521" s="73"/>
    </row>
    <row r="522" spans="18:32" x14ac:dyDescent="0.25">
      <c r="R522" s="73"/>
      <c r="S522" s="73"/>
      <c r="T522" s="73"/>
      <c r="U522" s="73"/>
      <c r="V522" s="73"/>
      <c r="W522" s="73"/>
      <c r="X522" s="73"/>
      <c r="Y522" s="73"/>
      <c r="Z522" s="73"/>
      <c r="AA522" s="73"/>
      <c r="AB522" s="73"/>
      <c r="AC522" s="73"/>
      <c r="AD522" s="47"/>
      <c r="AE522" s="47"/>
      <c r="AF522" s="73"/>
    </row>
    <row r="523" spans="18:32" x14ac:dyDescent="0.25">
      <c r="R523" s="73"/>
      <c r="S523" s="73"/>
      <c r="T523" s="73"/>
      <c r="U523" s="73"/>
      <c r="V523" s="73"/>
      <c r="W523" s="73"/>
      <c r="X523" s="73"/>
      <c r="Y523" s="73"/>
      <c r="Z523" s="73"/>
      <c r="AA523" s="73"/>
      <c r="AB523" s="73"/>
      <c r="AC523" s="73"/>
      <c r="AD523" s="47"/>
      <c r="AE523" s="47"/>
      <c r="AF523" s="73"/>
    </row>
    <row r="524" spans="18:32" x14ac:dyDescent="0.25">
      <c r="R524" s="73"/>
      <c r="S524" s="73"/>
      <c r="T524" s="73"/>
      <c r="U524" s="73"/>
      <c r="V524" s="73"/>
      <c r="W524" s="73"/>
      <c r="X524" s="73"/>
      <c r="Y524" s="73"/>
      <c r="Z524" s="73"/>
      <c r="AA524" s="73"/>
      <c r="AB524" s="73"/>
      <c r="AC524" s="73"/>
      <c r="AD524" s="47"/>
      <c r="AE524" s="47"/>
      <c r="AF524" s="73"/>
    </row>
    <row r="525" spans="18:32" x14ac:dyDescent="0.25">
      <c r="R525" s="73"/>
      <c r="S525" s="73"/>
      <c r="T525" s="73"/>
      <c r="U525" s="73"/>
      <c r="V525" s="73"/>
      <c r="W525" s="73"/>
      <c r="X525" s="73"/>
      <c r="Y525" s="73"/>
      <c r="Z525" s="73"/>
      <c r="AA525" s="73"/>
      <c r="AB525" s="73"/>
      <c r="AC525" s="73"/>
      <c r="AD525" s="47"/>
      <c r="AE525" s="47"/>
      <c r="AF525" s="73"/>
    </row>
    <row r="526" spans="18:32" x14ac:dyDescent="0.25">
      <c r="R526" s="73"/>
      <c r="S526" s="73"/>
      <c r="T526" s="73"/>
      <c r="U526" s="73"/>
      <c r="V526" s="73"/>
      <c r="W526" s="73"/>
      <c r="X526" s="73"/>
      <c r="Y526" s="73"/>
      <c r="Z526" s="73"/>
      <c r="AA526" s="73"/>
      <c r="AB526" s="73"/>
      <c r="AC526" s="73"/>
      <c r="AD526" s="47"/>
      <c r="AE526" s="47"/>
      <c r="AF526" s="73"/>
    </row>
    <row r="527" spans="18:32" x14ac:dyDescent="0.25">
      <c r="R527" s="73"/>
      <c r="S527" s="73"/>
      <c r="T527" s="73"/>
      <c r="U527" s="73"/>
      <c r="V527" s="73"/>
      <c r="W527" s="73"/>
      <c r="X527" s="73"/>
      <c r="Y527" s="73"/>
      <c r="Z527" s="73"/>
      <c r="AA527" s="73"/>
      <c r="AB527" s="73"/>
      <c r="AC527" s="73"/>
      <c r="AD527" s="47"/>
      <c r="AE527" s="47"/>
      <c r="AF527" s="73"/>
    </row>
    <row r="528" spans="18:32" x14ac:dyDescent="0.25">
      <c r="R528" s="73"/>
      <c r="S528" s="73"/>
      <c r="T528" s="73"/>
      <c r="U528" s="73"/>
      <c r="V528" s="73"/>
      <c r="W528" s="73"/>
      <c r="X528" s="73"/>
      <c r="Y528" s="73"/>
      <c r="Z528" s="73"/>
      <c r="AA528" s="73"/>
      <c r="AB528" s="73"/>
      <c r="AC528" s="73"/>
      <c r="AD528" s="47"/>
      <c r="AE528" s="47"/>
      <c r="AF528" s="73"/>
    </row>
    <row r="529" spans="18:32" x14ac:dyDescent="0.25">
      <c r="R529" s="73"/>
      <c r="S529" s="73"/>
      <c r="T529" s="73"/>
      <c r="U529" s="73"/>
      <c r="V529" s="73"/>
      <c r="W529" s="73"/>
      <c r="X529" s="73"/>
      <c r="Y529" s="73"/>
      <c r="Z529" s="73"/>
      <c r="AA529" s="73"/>
      <c r="AB529" s="73"/>
      <c r="AC529" s="73"/>
      <c r="AD529" s="47"/>
      <c r="AE529" s="47"/>
      <c r="AF529" s="73"/>
    </row>
    <row r="530" spans="18:32" x14ac:dyDescent="0.25">
      <c r="R530" s="73"/>
      <c r="S530" s="73"/>
      <c r="T530" s="73"/>
      <c r="U530" s="73"/>
      <c r="V530" s="73"/>
      <c r="W530" s="73"/>
      <c r="X530" s="73"/>
      <c r="Y530" s="73"/>
      <c r="Z530" s="73"/>
      <c r="AA530" s="73"/>
      <c r="AB530" s="73"/>
      <c r="AC530" s="73"/>
      <c r="AD530" s="47"/>
      <c r="AE530" s="47"/>
      <c r="AF530" s="73"/>
    </row>
    <row r="531" spans="18:32" x14ac:dyDescent="0.25">
      <c r="R531" s="73"/>
      <c r="S531" s="73"/>
      <c r="T531" s="73"/>
      <c r="U531" s="73"/>
      <c r="V531" s="73"/>
      <c r="W531" s="73"/>
      <c r="X531" s="73"/>
      <c r="Y531" s="73"/>
      <c r="Z531" s="73"/>
      <c r="AA531" s="73"/>
      <c r="AB531" s="73"/>
      <c r="AC531" s="73"/>
      <c r="AD531" s="47"/>
      <c r="AE531" s="47"/>
      <c r="AF531" s="73"/>
    </row>
    <row r="532" spans="18:32" x14ac:dyDescent="0.25">
      <c r="R532" s="73"/>
      <c r="S532" s="73"/>
      <c r="T532" s="73"/>
      <c r="U532" s="73"/>
      <c r="V532" s="73"/>
      <c r="W532" s="73"/>
      <c r="X532" s="73"/>
      <c r="Y532" s="73"/>
      <c r="Z532" s="73"/>
      <c r="AA532" s="73"/>
      <c r="AB532" s="73"/>
      <c r="AC532" s="73"/>
      <c r="AD532" s="47"/>
      <c r="AE532" s="47"/>
      <c r="AF532" s="73"/>
    </row>
    <row r="533" spans="18:32" x14ac:dyDescent="0.25">
      <c r="R533" s="73"/>
      <c r="S533" s="73"/>
      <c r="T533" s="73"/>
      <c r="U533" s="73"/>
      <c r="V533" s="73"/>
      <c r="W533" s="73"/>
      <c r="X533" s="73"/>
      <c r="Y533" s="73"/>
      <c r="Z533" s="73"/>
      <c r="AA533" s="73"/>
      <c r="AB533" s="73"/>
      <c r="AC533" s="73"/>
      <c r="AD533" s="47"/>
      <c r="AE533" s="47"/>
      <c r="AF533" s="73"/>
    </row>
    <row r="534" spans="18:32" x14ac:dyDescent="0.25">
      <c r="R534" s="73"/>
      <c r="S534" s="73"/>
      <c r="T534" s="73"/>
      <c r="U534" s="73"/>
      <c r="V534" s="73"/>
      <c r="W534" s="73"/>
      <c r="X534" s="73"/>
      <c r="Y534" s="73"/>
      <c r="Z534" s="73"/>
      <c r="AA534" s="73"/>
      <c r="AB534" s="73"/>
      <c r="AC534" s="73"/>
      <c r="AD534" s="47"/>
      <c r="AE534" s="47"/>
      <c r="AF534" s="73"/>
    </row>
    <row r="535" spans="18:32" x14ac:dyDescent="0.25">
      <c r="R535" s="73"/>
      <c r="S535" s="73"/>
      <c r="T535" s="73"/>
      <c r="U535" s="73"/>
      <c r="V535" s="73"/>
      <c r="W535" s="73"/>
      <c r="X535" s="73"/>
      <c r="Y535" s="73"/>
      <c r="Z535" s="73"/>
      <c r="AA535" s="73"/>
      <c r="AB535" s="73"/>
      <c r="AC535" s="73"/>
      <c r="AD535" s="47"/>
      <c r="AE535" s="47"/>
      <c r="AF535" s="73"/>
    </row>
  </sheetData>
  <autoFilter ref="A19:AF219" xr:uid="{00000000-0009-0000-0000-000013000000}"/>
  <mergeCells count="25">
    <mergeCell ref="B17:E17"/>
    <mergeCell ref="F17:N17"/>
    <mergeCell ref="B14:E14"/>
    <mergeCell ref="F14:N14"/>
    <mergeCell ref="B15:E15"/>
    <mergeCell ref="F15:N15"/>
    <mergeCell ref="B16:E16"/>
    <mergeCell ref="F16:N16"/>
    <mergeCell ref="B7:C7"/>
    <mergeCell ref="D7:E7"/>
    <mergeCell ref="B8:C8"/>
    <mergeCell ref="D8:E8"/>
    <mergeCell ref="B9:C9"/>
    <mergeCell ref="B11:E11"/>
    <mergeCell ref="F11:N11"/>
    <mergeCell ref="B12:E12"/>
    <mergeCell ref="F12:N12"/>
    <mergeCell ref="B13:E13"/>
    <mergeCell ref="F13:N13"/>
    <mergeCell ref="B6:C6"/>
    <mergeCell ref="D6:E6"/>
    <mergeCell ref="B3:F3"/>
    <mergeCell ref="B4:C4"/>
    <mergeCell ref="B5:C5"/>
    <mergeCell ref="D5:E5"/>
  </mergeCells>
  <phoneticPr fontId="37" type="noConversion"/>
  <hyperlinks>
    <hyperlink ref="F17:N17" r:id="rId1" display="UIFSM Allocations in Column G are from allocatiosn released in July" xr:uid="{00000000-0004-0000-1300-000000000000}"/>
    <hyperlink ref="F16:N16" r:id="rId2" display="DFC final allocations" xr:uid="{00000000-0004-0000-1300-000001000000}"/>
    <hyperlink ref="F15:N15" r:id="rId3" display="PE Grant allocatoins " xr:uid="{00000000-0004-0000-1300-000002000000}"/>
  </hyperlinks>
  <pageMargins left="0.7" right="0.7" top="0.75" bottom="0.75" header="0.3" footer="0.3"/>
  <pageSetup paperSize="9" orientation="portrait"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CFF"/>
  </sheetPr>
  <dimension ref="A1:V243"/>
  <sheetViews>
    <sheetView workbookViewId="0"/>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364"/>
      <c r="B1" s="365"/>
      <c r="C1" s="365"/>
      <c r="D1" s="365" t="str">
        <f>SchoolReport!F1&amp;" "&amp;SchoolReport!H1</f>
        <v>Barnet Schools Funding 2022-23</v>
      </c>
      <c r="E1" s="365"/>
      <c r="F1" s="365"/>
      <c r="G1" s="365"/>
      <c r="H1" s="365"/>
      <c r="I1" s="365"/>
      <c r="J1" s="365"/>
      <c r="K1" s="365"/>
      <c r="L1" s="365"/>
      <c r="M1" s="365"/>
      <c r="N1" s="366"/>
      <c r="P1" s="27"/>
      <c r="Q1" s="27"/>
      <c r="R1" s="27"/>
      <c r="S1" s="27"/>
      <c r="U1" s="27" t="s">
        <v>1228</v>
      </c>
      <c r="V1" s="28">
        <v>11392</v>
      </c>
    </row>
    <row r="2" spans="1:22" ht="15.75" thickBot="1" x14ac:dyDescent="0.3">
      <c r="P2" s="27"/>
      <c r="Q2" s="27"/>
      <c r="R2" s="27"/>
      <c r="S2" s="27"/>
      <c r="U2" s="27" t="s">
        <v>1229</v>
      </c>
      <c r="V2" s="28">
        <v>10161</v>
      </c>
    </row>
    <row r="3" spans="1:22" ht="30.75" thickTop="1" thickBot="1" x14ac:dyDescent="0.55000000000000004">
      <c r="A3" s="76" t="s">
        <v>1230</v>
      </c>
      <c r="B3" s="479" t="s">
        <v>22</v>
      </c>
      <c r="C3" s="480"/>
      <c r="D3" s="480"/>
      <c r="E3" s="481"/>
      <c r="F3" s="77"/>
      <c r="H3" s="482" t="s">
        <v>1231</v>
      </c>
      <c r="I3" s="483"/>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1235</v>
      </c>
      <c r="V4" s="28">
        <v>11438</v>
      </c>
    </row>
    <row r="5" spans="1:22" ht="16.5" thickTop="1" thickBot="1" x14ac:dyDescent="0.3">
      <c r="A5" s="78" t="s">
        <v>1236</v>
      </c>
      <c r="B5" s="79" t="str">
        <f>SchoolReport!D1</f>
        <v>May</v>
      </c>
      <c r="C5" s="77" t="str">
        <f>VLOOKUP(B5,P1:R14,3,0)</f>
        <v>Ma22</v>
      </c>
      <c r="D5" s="77" t="str">
        <f>VLOOKUP(B5,P1:S14,4,0)</f>
        <v>R</v>
      </c>
      <c r="P5" s="27" t="s">
        <v>1208</v>
      </c>
      <c r="Q5" s="27">
        <v>19</v>
      </c>
      <c r="R5" s="27" t="str">
        <f>LEFT(P5,2)&amp;MID(SchoolReport!$H$1,3,2)</f>
        <v>Ju22</v>
      </c>
      <c r="S5" s="27" t="s">
        <v>1237</v>
      </c>
      <c r="U5" s="27" t="s">
        <v>1238</v>
      </c>
      <c r="V5" s="28">
        <v>11438</v>
      </c>
    </row>
    <row r="6" spans="1:22" ht="16.5" thickTop="1" thickBot="1" x14ac:dyDescent="0.3">
      <c r="P6" s="27" t="s">
        <v>1209</v>
      </c>
      <c r="Q6" s="27">
        <v>20</v>
      </c>
      <c r="R6" s="27" t="str">
        <f>LEFT(P6,2)&amp;MID(SchoolReport!$H$1,3,2)</f>
        <v>Ju22</v>
      </c>
      <c r="S6" s="27" t="s">
        <v>1239</v>
      </c>
      <c r="U6" s="27" t="s">
        <v>1240</v>
      </c>
      <c r="V6" s="28">
        <v>11336</v>
      </c>
    </row>
    <row r="7" spans="1:22" ht="16.5" customHeight="1" thickTop="1" thickBot="1" x14ac:dyDescent="0.3">
      <c r="A7" s="78" t="s">
        <v>1241</v>
      </c>
      <c r="B7" s="371">
        <f>INDEX(GRANTS!Q18:AB18,MATCH(B5,GRANTS!Q19:AB19,0))</f>
        <v>1019589.3</v>
      </c>
      <c r="C7" s="484" t="str">
        <f>IF(ROUND(ABS(B7-B8),0)&gt;0,"Error","OK")</f>
        <v>OK</v>
      </c>
      <c r="D7" s="485"/>
      <c r="P7" s="27" t="s">
        <v>1210</v>
      </c>
      <c r="Q7" s="27">
        <v>21</v>
      </c>
      <c r="R7" s="27" t="str">
        <f>LEFT(P7,2)&amp;MID(SchoolReport!$H$1,3,2)</f>
        <v>Au22</v>
      </c>
      <c r="S7" s="27" t="s">
        <v>1242</v>
      </c>
    </row>
    <row r="8" spans="1:22" ht="16.5" thickTop="1" thickBot="1" x14ac:dyDescent="0.3">
      <c r="A8" s="78" t="s">
        <v>1243</v>
      </c>
      <c r="B8" s="80">
        <f>SUM(G20:G875)</f>
        <v>1019589.3</v>
      </c>
      <c r="C8" s="484"/>
      <c r="D8" s="485"/>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77">
        <f ca="1">COUNTIFS(INDIRECT(B3&amp;"!"&amp;D5&amp;"20:"&amp;D5&amp;"1000"),"&gt;0")</f>
        <v>129</v>
      </c>
      <c r="C10" s="484" t="str">
        <f ca="1">IF(ROUND(ABS(B10-B11),0)&gt;0,"Error","OK")</f>
        <v>OK</v>
      </c>
      <c r="D10" s="485"/>
      <c r="P10" s="27" t="s">
        <v>1213</v>
      </c>
      <c r="Q10" s="27">
        <v>24</v>
      </c>
      <c r="R10" s="27" t="str">
        <f>LEFT(P10,2)&amp;MID(SchoolReport!$H$1,3,2)</f>
        <v>No22</v>
      </c>
      <c r="S10" s="27" t="s">
        <v>1247</v>
      </c>
    </row>
    <row r="11" spans="1:22" ht="16.5" thickTop="1" thickBot="1" x14ac:dyDescent="0.3">
      <c r="A11" s="78" t="s">
        <v>1248</v>
      </c>
      <c r="B11" s="78">
        <f>COUNTIF(G20:G884,"&gt;0")</f>
        <v>129</v>
      </c>
      <c r="C11" s="484"/>
      <c r="D11" s="485"/>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1257</v>
      </c>
      <c r="F17" s="83"/>
      <c r="G17" s="84">
        <f>SUM(G20:G575)</f>
        <v>1019589.3</v>
      </c>
      <c r="H17" s="83"/>
      <c r="I17" s="85"/>
      <c r="J17" t="s">
        <v>1258</v>
      </c>
      <c r="O17" s="81"/>
    </row>
    <row r="18" spans="1:21" ht="15.75" thickBot="1" x14ac:dyDescent="0.3">
      <c r="A18" s="82"/>
      <c r="B18" s="95"/>
      <c r="C18" s="82"/>
      <c r="E18" t="s">
        <v>1259</v>
      </c>
      <c r="F18" s="83"/>
      <c r="G18" s="96"/>
      <c r="H18" s="83"/>
      <c r="I18" s="85"/>
      <c r="O18" s="81"/>
    </row>
    <row r="19" spans="1:21" ht="15.75" thickBot="1" x14ac:dyDescent="0.3">
      <c r="A19" s="97" t="s">
        <v>1260</v>
      </c>
      <c r="B19" s="98" t="s">
        <v>1261</v>
      </c>
      <c r="C19" s="99" t="s">
        <v>1262</v>
      </c>
      <c r="D19" s="100" t="s">
        <v>1263</v>
      </c>
      <c r="E19" s="101" t="s">
        <v>1264</v>
      </c>
      <c r="F19" s="102" t="s">
        <v>1265</v>
      </c>
      <c r="G19" s="103" t="s">
        <v>1266</v>
      </c>
      <c r="H19" s="104" t="s">
        <v>1267</v>
      </c>
      <c r="I19" s="105" t="s">
        <v>1268</v>
      </c>
      <c r="J19" s="101" t="s">
        <v>1269</v>
      </c>
      <c r="K19" s="100" t="s">
        <v>1263</v>
      </c>
      <c r="L19" s="100" t="s">
        <v>1270</v>
      </c>
      <c r="M19" s="100" t="s">
        <v>1263</v>
      </c>
      <c r="N19" s="100" t="s">
        <v>1271</v>
      </c>
      <c r="O19" s="106" t="s">
        <v>1272</v>
      </c>
      <c r="P19" s="100" t="s">
        <v>1273</v>
      </c>
      <c r="Q19" s="100" t="s">
        <v>1263</v>
      </c>
      <c r="R19" s="107" t="s">
        <v>1274</v>
      </c>
    </row>
    <row r="20" spans="1:21" x14ac:dyDescent="0.25">
      <c r="A20" s="108">
        <v>1</v>
      </c>
      <c r="B20" s="109">
        <v>2</v>
      </c>
      <c r="C20" s="110">
        <f>GRANTS!J20</f>
        <v>400125</v>
      </c>
      <c r="D20" s="111" t="b">
        <v>1</v>
      </c>
      <c r="E20" s="112" t="str">
        <f>RIGHT(GRANTS!C20,4)&amp;"."&amp;GRANTS!M20&amp;"."&amp;GRANTS!K20&amp;"."&amp;$C$5</f>
        <v>3520.PEGrt.I18D.Ma22</v>
      </c>
      <c r="F20" s="113">
        <f ca="1">TODAY()</f>
        <v>44697</v>
      </c>
      <c r="G20" s="114" cm="1">
        <f t="array" ref="G20">IF(SUMPRODUCT((GRANTS!$Q$19:$AB$19=$B$5)*GRANTS!Q20:AB20)&gt;0,SUMPRODUCT((GRANTS!$Q$19:$AB$19=$B$5)*GRANTS!Q20:AB20),0)</f>
        <v>8167</v>
      </c>
      <c r="H20" s="115">
        <f ca="1">F20</f>
        <v>44697</v>
      </c>
      <c r="I20" s="116">
        <v>0</v>
      </c>
      <c r="J20" s="112" t="str">
        <f>LEFT(GRANTS!D20,20)&amp;"."&amp;GRANTSPAY!E20</f>
        <v>Akiva School.3520.PEGrt.I18D.Ma22</v>
      </c>
      <c r="K20" s="111" t="b">
        <v>1</v>
      </c>
      <c r="L20" s="117" t="s">
        <v>1275</v>
      </c>
      <c r="M20" s="111" t="b">
        <v>1</v>
      </c>
      <c r="N20" s="111" t="s">
        <v>1276</v>
      </c>
      <c r="O20" s="118" t="str">
        <f>GRANTS!I20</f>
        <v>10166/543965</v>
      </c>
      <c r="P20" s="111" t="b">
        <v>1</v>
      </c>
      <c r="Q20" s="111" t="b">
        <v>1</v>
      </c>
      <c r="R20" s="111" t="b">
        <v>1</v>
      </c>
      <c r="T20" s="10">
        <f>LEN(E20)</f>
        <v>20</v>
      </c>
      <c r="U20" s="1">
        <f>LEN(J20)</f>
        <v>33</v>
      </c>
    </row>
    <row r="21" spans="1:21" x14ac:dyDescent="0.25">
      <c r="A21" s="108">
        <v>1</v>
      </c>
      <c r="B21" s="109">
        <v>2</v>
      </c>
      <c r="C21" s="110">
        <f>GRANTS!J21</f>
        <v>400069</v>
      </c>
      <c r="D21" s="111" t="b">
        <v>1</v>
      </c>
      <c r="E21" s="112" t="str">
        <f>RIGHT(GRANTS!C21,4)&amp;"."&amp;GRANTS!M21&amp;"."&amp;GRANTS!K21&amp;"."&amp;$C$5</f>
        <v>3300.PEGrt.I18D.Ma22</v>
      </c>
      <c r="F21" s="113">
        <f t="shared" ref="F21:F84" ca="1" si="0">TODAY()</f>
        <v>44697</v>
      </c>
      <c r="G21" s="114" cm="1">
        <f t="array" ref="G21">IF(SUMPRODUCT((GRANTS!$Q$19:$AB$19=$B$5)*GRANTS!Q21:AB21)&gt;0,SUMPRODUCT((GRANTS!$Q$19:$AB$19=$B$5)*GRANTS!Q21:AB21),0)</f>
        <v>7279</v>
      </c>
      <c r="H21" s="115">
        <f t="shared" ref="H21:H84" ca="1" si="1">F21</f>
        <v>44697</v>
      </c>
      <c r="I21" s="116">
        <v>0</v>
      </c>
      <c r="J21" s="112" t="str">
        <f>LEFT(GRANTS!D21,20)&amp;"."&amp;GRANTSPAY!E21</f>
        <v>All Saints' CE Prima.3300.PEGrt.I18D.Ma22</v>
      </c>
      <c r="K21" s="111" t="b">
        <v>1</v>
      </c>
      <c r="L21" s="117" t="s">
        <v>1275</v>
      </c>
      <c r="M21" s="111" t="b">
        <v>1</v>
      </c>
      <c r="N21" s="111" t="s">
        <v>1276</v>
      </c>
      <c r="O21" s="118" t="str">
        <f>GRANTS!I21</f>
        <v>10166/543965</v>
      </c>
      <c r="P21" s="111" t="b">
        <v>1</v>
      </c>
      <c r="Q21" s="111" t="b">
        <v>1</v>
      </c>
      <c r="R21" s="111" t="b">
        <v>1</v>
      </c>
      <c r="T21" s="10">
        <f t="shared" ref="T21:T84" si="2">LEN(E21)</f>
        <v>20</v>
      </c>
      <c r="U21" s="1">
        <f t="shared" ref="U21:U84" si="3">LEN(J21)</f>
        <v>41</v>
      </c>
    </row>
    <row r="22" spans="1:21" x14ac:dyDescent="0.25">
      <c r="A22" s="108">
        <v>1</v>
      </c>
      <c r="B22" s="109">
        <v>2</v>
      </c>
      <c r="C22" s="110">
        <f>GRANTS!J22</f>
        <v>400015</v>
      </c>
      <c r="D22" s="111" t="b">
        <v>1</v>
      </c>
      <c r="E22" s="112" t="str">
        <f>RIGHT(GRANTS!C22,4)&amp;"."&amp;GRANTS!M22&amp;"."&amp;GRANTS!K22&amp;"."&amp;$C$5</f>
        <v>3317.PEGrt.I18D.Ma22</v>
      </c>
      <c r="F22" s="113">
        <f t="shared" ca="1" si="0"/>
        <v>44697</v>
      </c>
      <c r="G22" s="114" cm="1">
        <f t="array" ref="G22">IF(SUMPRODUCT((GRANTS!$Q$19:$AB$19=$B$5)*GRANTS!Q22:AB22)&gt;0,SUMPRODUCT((GRANTS!$Q$19:$AB$19=$B$5)*GRANTS!Q22:AB22),0)</f>
        <v>7425</v>
      </c>
      <c r="H22" s="115">
        <f t="shared" ca="1" si="1"/>
        <v>44697</v>
      </c>
      <c r="I22" s="116">
        <v>0</v>
      </c>
      <c r="J22" s="112" t="str">
        <f>LEFT(GRANTS!D22,20)&amp;"."&amp;GRANTSPAY!E22</f>
        <v>All Saints' CE Prima.3317.PEGrt.I18D.Ma22</v>
      </c>
      <c r="K22" s="111" t="b">
        <v>1</v>
      </c>
      <c r="L22" s="117" t="s">
        <v>1275</v>
      </c>
      <c r="M22" s="111" t="b">
        <v>1</v>
      </c>
      <c r="N22" s="111" t="s">
        <v>1276</v>
      </c>
      <c r="O22" s="118" t="str">
        <f>GRANTS!I22</f>
        <v>10166/543965</v>
      </c>
      <c r="P22" s="111" t="b">
        <v>1</v>
      </c>
      <c r="Q22" s="111" t="b">
        <v>1</v>
      </c>
      <c r="R22" s="111" t="b">
        <v>1</v>
      </c>
      <c r="T22" s="10">
        <f t="shared" si="2"/>
        <v>20</v>
      </c>
      <c r="U22" s="1">
        <f t="shared" si="3"/>
        <v>41</v>
      </c>
    </row>
    <row r="23" spans="1:21" x14ac:dyDescent="0.25">
      <c r="A23" s="108">
        <v>1</v>
      </c>
      <c r="B23" s="109">
        <v>2</v>
      </c>
      <c r="C23" s="110">
        <f>GRANTS!J23</f>
        <v>156270</v>
      </c>
      <c r="D23" s="111" t="b">
        <v>1</v>
      </c>
      <c r="E23" s="112" t="str">
        <f>RIGHT(GRANTS!C23,4)&amp;"."&amp;GRANTS!M23&amp;"."&amp;GRANTS!K23&amp;"."&amp;$C$5</f>
        <v>2020.PEGrt.I18D.Ma22</v>
      </c>
      <c r="F23" s="113">
        <f t="shared" ca="1" si="0"/>
        <v>44697</v>
      </c>
      <c r="G23" s="114" cm="1">
        <f t="array" ref="G23">IF(SUMPRODUCT((GRANTS!$Q$19:$AB$19=$B$5)*GRANTS!Q23:AB23)&gt;0,SUMPRODUCT((GRANTS!$Q$19:$AB$19=$B$5)*GRANTS!Q23:AB23),0)</f>
        <v>0</v>
      </c>
      <c r="H23" s="115">
        <f t="shared" ca="1" si="1"/>
        <v>44697</v>
      </c>
      <c r="I23" s="116">
        <v>0</v>
      </c>
      <c r="J23" s="112" t="str">
        <f>LEFT(GRANTS!D23,20)&amp;"."&amp;GRANTSPAY!E23</f>
        <v>Alma Primary.2020.PEGrt.I18D.Ma22</v>
      </c>
      <c r="K23" s="111" t="b">
        <v>1</v>
      </c>
      <c r="L23" s="117" t="s">
        <v>1275</v>
      </c>
      <c r="M23" s="111" t="b">
        <v>1</v>
      </c>
      <c r="N23" s="111" t="s">
        <v>1276</v>
      </c>
      <c r="O23" s="118" t="str">
        <f>GRANTS!I23</f>
        <v>None/516500</v>
      </c>
      <c r="P23" s="111" t="b">
        <v>1</v>
      </c>
      <c r="Q23" s="111" t="b">
        <v>1</v>
      </c>
      <c r="R23" s="111" t="b">
        <v>1</v>
      </c>
      <c r="T23" s="10">
        <f t="shared" si="2"/>
        <v>20</v>
      </c>
      <c r="U23" s="1">
        <f t="shared" si="3"/>
        <v>33</v>
      </c>
    </row>
    <row r="24" spans="1:21" x14ac:dyDescent="0.25">
      <c r="A24" s="108">
        <v>1</v>
      </c>
      <c r="B24" s="109">
        <v>2</v>
      </c>
      <c r="C24" s="110">
        <f>GRANTS!J24</f>
        <v>400023</v>
      </c>
      <c r="D24" s="111" t="b">
        <v>1</v>
      </c>
      <c r="E24" s="112" t="str">
        <f>RIGHT(GRANTS!C24,4)&amp;"."&amp;GRANTS!M24&amp;"."&amp;GRANTS!K24&amp;"."&amp;$C$5</f>
        <v>3500.PEGrt.I18D.Ma22</v>
      </c>
      <c r="F24" s="113">
        <f t="shared" ca="1" si="0"/>
        <v>44697</v>
      </c>
      <c r="G24" s="114" cm="1">
        <f t="array" ref="G24">IF(SUMPRODUCT((GRANTS!$Q$19:$AB$19=$B$5)*GRANTS!Q24:AB24)&gt;0,SUMPRODUCT((GRANTS!$Q$19:$AB$19=$B$5)*GRANTS!Q24:AB24),0)</f>
        <v>7021</v>
      </c>
      <c r="H24" s="115">
        <f t="shared" ca="1" si="1"/>
        <v>44697</v>
      </c>
      <c r="I24" s="116">
        <v>0</v>
      </c>
      <c r="J24" s="112" t="str">
        <f>LEFT(GRANTS!D24,20)&amp;"."&amp;GRANTSPAY!E24</f>
        <v>Annunciation Catholi.3500.PEGrt.I18D.Ma22</v>
      </c>
      <c r="K24" s="111" t="b">
        <v>1</v>
      </c>
      <c r="L24" s="117" t="s">
        <v>1275</v>
      </c>
      <c r="M24" s="111" t="b">
        <v>1</v>
      </c>
      <c r="N24" s="111" t="s">
        <v>1276</v>
      </c>
      <c r="O24" s="118" t="str">
        <f>GRANTS!I24</f>
        <v>10166/543965</v>
      </c>
      <c r="P24" s="111" t="b">
        <v>1</v>
      </c>
      <c r="Q24" s="111" t="b">
        <v>1</v>
      </c>
      <c r="R24" s="111" t="b">
        <v>1</v>
      </c>
      <c r="T24" s="10">
        <f t="shared" si="2"/>
        <v>20</v>
      </c>
      <c r="U24" s="1">
        <f t="shared" si="3"/>
        <v>41</v>
      </c>
    </row>
    <row r="25" spans="1:21" x14ac:dyDescent="0.25">
      <c r="A25" s="108">
        <v>1</v>
      </c>
      <c r="B25" s="109">
        <v>2</v>
      </c>
      <c r="C25" s="110">
        <f>GRANTS!J25</f>
        <v>400107</v>
      </c>
      <c r="D25" s="111" t="b">
        <v>1</v>
      </c>
      <c r="E25" s="112" t="str">
        <f>RIGHT(GRANTS!C25,4)&amp;"."&amp;GRANTS!M25&amp;"."&amp;GRANTS!K25&amp;"."&amp;$C$5</f>
        <v>3514.PEGrt.I18D.Ma22</v>
      </c>
      <c r="F25" s="113">
        <f t="shared" ca="1" si="0"/>
        <v>44697</v>
      </c>
      <c r="G25" s="114" cm="1">
        <f t="array" ref="G25">IF(SUMPRODUCT((GRANTS!$Q$19:$AB$19=$B$5)*GRANTS!Q25:AB25)&gt;0,SUMPRODUCT((GRANTS!$Q$19:$AB$19=$B$5)*GRANTS!Q25:AB25),0)</f>
        <v>7517</v>
      </c>
      <c r="H25" s="115">
        <f t="shared" ca="1" si="1"/>
        <v>44697</v>
      </c>
      <c r="I25" s="116">
        <v>0</v>
      </c>
      <c r="J25" s="112" t="str">
        <f>LEFT(GRANTS!D25,20)&amp;"."&amp;GRANTSPAY!E25</f>
        <v>Annunciation Catholi.3514.PEGrt.I18D.Ma22</v>
      </c>
      <c r="K25" s="111" t="b">
        <v>1</v>
      </c>
      <c r="L25" s="117" t="s">
        <v>1275</v>
      </c>
      <c r="M25" s="111" t="b">
        <v>1</v>
      </c>
      <c r="N25" s="111" t="s">
        <v>1276</v>
      </c>
      <c r="O25" s="118" t="str">
        <f>GRANTS!I25</f>
        <v>10166/543965</v>
      </c>
      <c r="P25" s="111" t="b">
        <v>1</v>
      </c>
      <c r="Q25" s="111" t="b">
        <v>1</v>
      </c>
      <c r="R25" s="111" t="b">
        <v>1</v>
      </c>
      <c r="T25" s="10">
        <f t="shared" si="2"/>
        <v>20</v>
      </c>
      <c r="U25" s="1">
        <f t="shared" si="3"/>
        <v>41</v>
      </c>
    </row>
    <row r="26" spans="1:21" x14ac:dyDescent="0.25">
      <c r="A26" s="108">
        <v>1</v>
      </c>
      <c r="B26" s="109">
        <v>2</v>
      </c>
      <c r="C26" s="110">
        <f>GRANTS!J26</f>
        <v>157839</v>
      </c>
      <c r="D26" s="111" t="b">
        <v>1</v>
      </c>
      <c r="E26" s="112" t="str">
        <f>RIGHT(GRANTS!C26,4)&amp;"."&amp;GRANTS!M26&amp;"."&amp;GRANTS!K26&amp;"."&amp;$C$5</f>
        <v>2050.PEGrt.I18D.Ma22</v>
      </c>
      <c r="F26" s="113">
        <f t="shared" ca="1" si="0"/>
        <v>44697</v>
      </c>
      <c r="G26" s="114" cm="1">
        <f t="array" ref="G26">IF(SUMPRODUCT((GRANTS!$Q$19:$AB$19=$B$5)*GRANTS!Q26:AB26)&gt;0,SUMPRODUCT((GRANTS!$Q$19:$AB$19=$B$5)*GRANTS!Q26:AB26),0)</f>
        <v>0</v>
      </c>
      <c r="H26" s="115">
        <f t="shared" ca="1" si="1"/>
        <v>44697</v>
      </c>
      <c r="I26" s="116">
        <v>0</v>
      </c>
      <c r="J26" s="112" t="str">
        <f>LEFT(GRANTS!D26,20)&amp;"."&amp;GRANTSPAY!E26</f>
        <v>Ashmole Primary Scho.2050.PEGrt.I18D.Ma22</v>
      </c>
      <c r="K26" s="111" t="b">
        <v>1</v>
      </c>
      <c r="L26" s="117" t="s">
        <v>1275</v>
      </c>
      <c r="M26" s="111" t="b">
        <v>1</v>
      </c>
      <c r="N26" s="111" t="s">
        <v>1276</v>
      </c>
      <c r="O26" s="118" t="str">
        <f>GRANTS!I26</f>
        <v>None/516500</v>
      </c>
      <c r="P26" s="111" t="b">
        <v>1</v>
      </c>
      <c r="Q26" s="111" t="b">
        <v>1</v>
      </c>
      <c r="R26" s="111" t="b">
        <v>1</v>
      </c>
      <c r="T26" s="10">
        <f t="shared" si="2"/>
        <v>20</v>
      </c>
      <c r="U26" s="1">
        <f t="shared" si="3"/>
        <v>41</v>
      </c>
    </row>
    <row r="27" spans="1:21" x14ac:dyDescent="0.25">
      <c r="A27" s="108">
        <v>1</v>
      </c>
      <c r="B27" s="109">
        <v>2</v>
      </c>
      <c r="C27" s="110">
        <f>GRANTS!J27</f>
        <v>400005</v>
      </c>
      <c r="D27" s="111" t="b">
        <v>1</v>
      </c>
      <c r="E27" s="112" t="str">
        <f>RIGHT(GRANTS!C27,4)&amp;"."&amp;GRANTS!M27&amp;"."&amp;GRANTS!K27&amp;"."&amp;$C$5</f>
        <v>2002.PEGrt.I18D.Ma22</v>
      </c>
      <c r="F27" s="113">
        <f t="shared" ca="1" si="0"/>
        <v>44697</v>
      </c>
      <c r="G27" s="114" cm="1">
        <f t="array" ref="G27">IF(SUMPRODUCT((GRANTS!$Q$19:$AB$19=$B$5)*GRANTS!Q27:AB27)&gt;0,SUMPRODUCT((GRANTS!$Q$19:$AB$19=$B$5)*GRANTS!Q27:AB27),0)</f>
        <v>8158</v>
      </c>
      <c r="H27" s="115">
        <f t="shared" ca="1" si="1"/>
        <v>44697</v>
      </c>
      <c r="I27" s="116">
        <v>0</v>
      </c>
      <c r="J27" s="112" t="str">
        <f>LEFT(GRANTS!D27,20)&amp;"."&amp;GRANTSPAY!E27</f>
        <v>Barnfield School.2002.PEGrt.I18D.Ma22</v>
      </c>
      <c r="K27" s="111" t="b">
        <v>1</v>
      </c>
      <c r="L27" s="117" t="s">
        <v>1275</v>
      </c>
      <c r="M27" s="111" t="b">
        <v>1</v>
      </c>
      <c r="N27" s="111" t="s">
        <v>1276</v>
      </c>
      <c r="O27" s="118" t="str">
        <f>GRANTS!I27</f>
        <v>10166/543965</v>
      </c>
      <c r="P27" s="111" t="b">
        <v>1</v>
      </c>
      <c r="Q27" s="111" t="b">
        <v>1</v>
      </c>
      <c r="R27" s="111" t="b">
        <v>1</v>
      </c>
      <c r="T27" s="10">
        <f t="shared" si="2"/>
        <v>20</v>
      </c>
      <c r="U27" s="1">
        <f t="shared" si="3"/>
        <v>37</v>
      </c>
    </row>
    <row r="28" spans="1:21" x14ac:dyDescent="0.25">
      <c r="A28" s="108">
        <v>1</v>
      </c>
      <c r="B28" s="109">
        <v>2</v>
      </c>
      <c r="C28" s="110">
        <f>GRANTS!J28</f>
        <v>400070</v>
      </c>
      <c r="D28" s="111" t="b">
        <v>1</v>
      </c>
      <c r="E28" s="112" t="str">
        <f>RIGHT(GRANTS!C28,4)&amp;"."&amp;GRANTS!M28&amp;"."&amp;GRANTS!K28&amp;"."&amp;$C$5</f>
        <v>2079.PEGrt.I18D.Ma22</v>
      </c>
      <c r="F28" s="113">
        <f t="shared" ca="1" si="0"/>
        <v>44697</v>
      </c>
      <c r="G28" s="114" cm="1">
        <f t="array" ref="G28">IF(SUMPRODUCT((GRANTS!$Q$19:$AB$19=$B$5)*GRANTS!Q28:AB28)&gt;0,SUMPRODUCT((GRANTS!$Q$19:$AB$19=$B$5)*GRANTS!Q28:AB28),0)</f>
        <v>8229</v>
      </c>
      <c r="H28" s="115">
        <f t="shared" ca="1" si="1"/>
        <v>44697</v>
      </c>
      <c r="I28" s="116">
        <v>0</v>
      </c>
      <c r="J28" s="112" t="str">
        <f>LEFT(GRANTS!D28,20)&amp;"."&amp;GRANTSPAY!E28</f>
        <v>Beis Yaakov.2079.PEGrt.I18D.Ma22</v>
      </c>
      <c r="K28" s="111" t="b">
        <v>1</v>
      </c>
      <c r="L28" s="117" t="s">
        <v>1275</v>
      </c>
      <c r="M28" s="111" t="b">
        <v>1</v>
      </c>
      <c r="N28" s="111" t="s">
        <v>1276</v>
      </c>
      <c r="O28" s="118" t="str">
        <f>GRANTS!I28</f>
        <v>10166/543965</v>
      </c>
      <c r="P28" s="111" t="b">
        <v>1</v>
      </c>
      <c r="Q28" s="111" t="b">
        <v>1</v>
      </c>
      <c r="R28" s="111" t="b">
        <v>1</v>
      </c>
      <c r="T28" s="10">
        <f t="shared" si="2"/>
        <v>20</v>
      </c>
      <c r="U28" s="1">
        <f t="shared" si="3"/>
        <v>32</v>
      </c>
    </row>
    <row r="29" spans="1:21" x14ac:dyDescent="0.25">
      <c r="A29" s="108">
        <v>1</v>
      </c>
      <c r="B29" s="109">
        <v>2</v>
      </c>
      <c r="C29" s="110">
        <f>GRANTS!J29</f>
        <v>400150</v>
      </c>
      <c r="D29" s="111" t="b">
        <v>1</v>
      </c>
      <c r="E29" s="112" t="str">
        <f>RIGHT(GRANTS!C29,4)&amp;"."&amp;GRANTS!M29&amp;"."&amp;GRANTS!K29&amp;"."&amp;$C$5</f>
        <v>3524.PEGrt.I18D.Ma22</v>
      </c>
      <c r="F29" s="113">
        <f t="shared" ca="1" si="0"/>
        <v>44697</v>
      </c>
      <c r="G29" s="114" cm="1">
        <f t="array" ref="G29">IF(SUMPRODUCT((GRANTS!$Q$19:$AB$19=$B$5)*GRANTS!Q29:AB29)&gt;0,SUMPRODUCT((GRANTS!$Q$19:$AB$19=$B$5)*GRANTS!Q29:AB29),0)</f>
        <v>7358</v>
      </c>
      <c r="H29" s="115">
        <f t="shared" ca="1" si="1"/>
        <v>44697</v>
      </c>
      <c r="I29" s="116">
        <v>0</v>
      </c>
      <c r="J29" s="112" t="str">
        <f>LEFT(GRANTS!D29,20)&amp;"."&amp;GRANTSPAY!E29</f>
        <v>Beit Shvidler Primar.3524.PEGrt.I18D.Ma22</v>
      </c>
      <c r="K29" s="111" t="b">
        <v>1</v>
      </c>
      <c r="L29" s="117" t="s">
        <v>1275</v>
      </c>
      <c r="M29" s="111" t="b">
        <v>1</v>
      </c>
      <c r="N29" s="111" t="s">
        <v>1276</v>
      </c>
      <c r="O29" s="118" t="str">
        <f>GRANTS!I29</f>
        <v>10166/543965</v>
      </c>
      <c r="P29" s="111" t="b">
        <v>1</v>
      </c>
      <c r="Q29" s="111" t="b">
        <v>1</v>
      </c>
      <c r="R29" s="111" t="b">
        <v>1</v>
      </c>
      <c r="T29" s="10">
        <f t="shared" si="2"/>
        <v>20</v>
      </c>
      <c r="U29" s="1">
        <f t="shared" si="3"/>
        <v>41</v>
      </c>
    </row>
    <row r="30" spans="1:21" x14ac:dyDescent="0.25">
      <c r="A30" s="108">
        <v>1</v>
      </c>
      <c r="B30" s="109">
        <v>2</v>
      </c>
      <c r="C30" s="110">
        <f>GRANTS!J30</f>
        <v>400051</v>
      </c>
      <c r="D30" s="111" t="b">
        <v>1</v>
      </c>
      <c r="E30" s="112" t="str">
        <f>RIGHT(GRANTS!C30,4)&amp;"."&amp;GRANTS!M30&amp;"."&amp;GRANTS!K30&amp;"."&amp;$C$5</f>
        <v>2003.PEGrt.I18D.Ma22</v>
      </c>
      <c r="F30" s="113">
        <f t="shared" ca="1" si="0"/>
        <v>44697</v>
      </c>
      <c r="G30" s="114" cm="1">
        <f t="array" ref="G30">IF(SUMPRODUCT((GRANTS!$Q$19:$AB$19=$B$5)*GRANTS!Q30:AB30)&gt;0,SUMPRODUCT((GRANTS!$Q$19:$AB$19=$B$5)*GRANTS!Q30:AB30),0)</f>
        <v>7967</v>
      </c>
      <c r="H30" s="115">
        <f t="shared" ca="1" si="1"/>
        <v>44697</v>
      </c>
      <c r="I30" s="116">
        <v>0</v>
      </c>
      <c r="J30" s="112" t="str">
        <f>LEFT(GRANTS!D30,20)&amp;"."&amp;GRANTSPAY!E30</f>
        <v>Bell Lane Primary Sc.2003.PEGrt.I18D.Ma22</v>
      </c>
      <c r="K30" s="111" t="b">
        <v>1</v>
      </c>
      <c r="L30" s="117" t="s">
        <v>1275</v>
      </c>
      <c r="M30" s="111" t="b">
        <v>1</v>
      </c>
      <c r="N30" s="111" t="s">
        <v>1276</v>
      </c>
      <c r="O30" s="118" t="str">
        <f>GRANTS!I30</f>
        <v>10166/543965</v>
      </c>
      <c r="P30" s="111" t="b">
        <v>1</v>
      </c>
      <c r="Q30" s="111" t="b">
        <v>1</v>
      </c>
      <c r="R30" s="111" t="b">
        <v>1</v>
      </c>
      <c r="T30" s="10">
        <f t="shared" si="2"/>
        <v>20</v>
      </c>
      <c r="U30" s="1">
        <f t="shared" si="3"/>
        <v>41</v>
      </c>
    </row>
    <row r="31" spans="1:21" x14ac:dyDescent="0.25">
      <c r="A31" s="108">
        <v>1</v>
      </c>
      <c r="B31" s="109">
        <v>2</v>
      </c>
      <c r="C31" s="110">
        <f>GRANTS!J31</f>
        <v>400024</v>
      </c>
      <c r="D31" s="111" t="b">
        <v>1</v>
      </c>
      <c r="E31" s="112" t="str">
        <f>RIGHT(GRANTS!C31,4)&amp;"."&amp;GRANTS!M31&amp;"."&amp;GRANTS!K31&amp;"."&amp;$C$5</f>
        <v>3511.PEGrt.I18D.Ma22</v>
      </c>
      <c r="F31" s="113">
        <f t="shared" ca="1" si="0"/>
        <v>44697</v>
      </c>
      <c r="G31" s="114" cm="1">
        <f t="array" ref="G31">IF(SUMPRODUCT((GRANTS!$Q$19:$AB$19=$B$5)*GRANTS!Q31:AB31)&gt;0,SUMPRODUCT((GRANTS!$Q$19:$AB$19=$B$5)*GRANTS!Q31:AB31),0)</f>
        <v>8108</v>
      </c>
      <c r="H31" s="115">
        <f t="shared" ca="1" si="1"/>
        <v>44697</v>
      </c>
      <c r="I31" s="116">
        <v>0</v>
      </c>
      <c r="J31" s="112" t="str">
        <f>LEFT(GRANTS!D31,20)&amp;"."&amp;GRANTSPAY!E31</f>
        <v>Blessed Dominic Scho.3511.PEGrt.I18D.Ma22</v>
      </c>
      <c r="K31" s="111" t="b">
        <v>1</v>
      </c>
      <c r="L31" s="117" t="s">
        <v>1275</v>
      </c>
      <c r="M31" s="111" t="b">
        <v>1</v>
      </c>
      <c r="N31" s="111" t="s">
        <v>1276</v>
      </c>
      <c r="O31" s="118" t="str">
        <f>GRANTS!I31</f>
        <v>10166/543965</v>
      </c>
      <c r="P31" s="111" t="b">
        <v>1</v>
      </c>
      <c r="Q31" s="111" t="b">
        <v>1</v>
      </c>
      <c r="R31" s="111" t="b">
        <v>1</v>
      </c>
      <c r="T31" s="10">
        <f t="shared" si="2"/>
        <v>20</v>
      </c>
      <c r="U31" s="1">
        <f t="shared" si="3"/>
        <v>41</v>
      </c>
    </row>
    <row r="32" spans="1:21" x14ac:dyDescent="0.25">
      <c r="A32" s="108">
        <v>1</v>
      </c>
      <c r="B32" s="109">
        <v>2</v>
      </c>
      <c r="C32" s="110">
        <f>GRANTS!J32</f>
        <v>152128</v>
      </c>
      <c r="D32" s="111" t="b">
        <v>1</v>
      </c>
      <c r="E32" s="112" t="str">
        <f>RIGHT(GRANTS!C32,4)&amp;"."&amp;GRANTS!M32&amp;"."&amp;GRANTS!K32&amp;"."&amp;$C$5</f>
        <v>3519.PEGrt.I18D.Ma22</v>
      </c>
      <c r="F32" s="113">
        <f t="shared" ca="1" si="0"/>
        <v>44697</v>
      </c>
      <c r="G32" s="114" cm="1">
        <f t="array" ref="G32">IF(SUMPRODUCT((GRANTS!$Q$19:$AB$19=$B$5)*GRANTS!Q32:AB32)&gt;0,SUMPRODUCT((GRANTS!$Q$19:$AB$19=$B$5)*GRANTS!Q32:AB32),0)</f>
        <v>0</v>
      </c>
      <c r="H32" s="115">
        <f t="shared" ca="1" si="1"/>
        <v>44697</v>
      </c>
      <c r="I32" s="116">
        <v>0</v>
      </c>
      <c r="J32" s="112" t="str">
        <f>LEFT(GRANTS!D32,20)&amp;"."&amp;GRANTSPAY!E32</f>
        <v>Broadfields Primary .3519.PEGrt.I18D.Ma22</v>
      </c>
      <c r="K32" s="111" t="b">
        <v>1</v>
      </c>
      <c r="L32" s="117" t="s">
        <v>1275</v>
      </c>
      <c r="M32" s="111" t="b">
        <v>1</v>
      </c>
      <c r="N32" s="111" t="s">
        <v>1276</v>
      </c>
      <c r="O32" s="118" t="str">
        <f>GRANTS!I32</f>
        <v>None/516500</v>
      </c>
      <c r="P32" s="111" t="b">
        <v>1</v>
      </c>
      <c r="Q32" s="111" t="b">
        <v>1</v>
      </c>
      <c r="R32" s="111" t="b">
        <v>1</v>
      </c>
      <c r="T32" s="10">
        <f t="shared" si="2"/>
        <v>20</v>
      </c>
      <c r="U32" s="1">
        <f t="shared" si="3"/>
        <v>41</v>
      </c>
    </row>
    <row r="33" spans="1:21" x14ac:dyDescent="0.25">
      <c r="A33" s="108">
        <v>1</v>
      </c>
      <c r="B33" s="109">
        <v>2</v>
      </c>
      <c r="C33" s="110">
        <f>GRANTS!J33</f>
        <v>400057</v>
      </c>
      <c r="D33" s="111" t="b">
        <v>1</v>
      </c>
      <c r="E33" s="112" t="str">
        <f>RIGHT(GRANTS!C33,4)&amp;"."&amp;GRANTS!M33&amp;"."&amp;GRANTS!K33&amp;"."&amp;$C$5</f>
        <v>2008.PEGrt.I18D.Ma22</v>
      </c>
      <c r="F33" s="113">
        <f t="shared" ca="1" si="0"/>
        <v>44697</v>
      </c>
      <c r="G33" s="114" cm="1">
        <f t="array" ref="G33">IF(SUMPRODUCT((GRANTS!$Q$19:$AB$19=$B$5)*GRANTS!Q33:AB33)&gt;0,SUMPRODUCT((GRANTS!$Q$19:$AB$19=$B$5)*GRANTS!Q33:AB33),0)</f>
        <v>7408</v>
      </c>
      <c r="H33" s="115">
        <f t="shared" ca="1" si="1"/>
        <v>44697</v>
      </c>
      <c r="I33" s="116">
        <v>0</v>
      </c>
      <c r="J33" s="112" t="str">
        <f>LEFT(GRANTS!D33,20)&amp;"."&amp;GRANTSPAY!E33</f>
        <v>Brookland Infant  &amp; .2008.PEGrt.I18D.Ma22</v>
      </c>
      <c r="K33" s="111" t="b">
        <v>1</v>
      </c>
      <c r="L33" s="117" t="s">
        <v>1275</v>
      </c>
      <c r="M33" s="111" t="b">
        <v>1</v>
      </c>
      <c r="N33" s="111" t="s">
        <v>1276</v>
      </c>
      <c r="O33" s="118" t="str">
        <f>GRANTS!I33</f>
        <v>10166/543965</v>
      </c>
      <c r="P33" s="111" t="b">
        <v>1</v>
      </c>
      <c r="Q33" s="111" t="b">
        <v>1</v>
      </c>
      <c r="R33" s="111" t="b">
        <v>1</v>
      </c>
      <c r="T33" s="10">
        <f t="shared" si="2"/>
        <v>20</v>
      </c>
      <c r="U33" s="1">
        <f t="shared" si="3"/>
        <v>41</v>
      </c>
    </row>
    <row r="34" spans="1:21" x14ac:dyDescent="0.25">
      <c r="A34" s="108">
        <v>1</v>
      </c>
      <c r="B34" s="109">
        <v>2</v>
      </c>
      <c r="C34" s="110">
        <f>GRANTS!J34</f>
        <v>400040</v>
      </c>
      <c r="D34" s="111" t="b">
        <v>1</v>
      </c>
      <c r="E34" s="112" t="str">
        <f>RIGHT(GRANTS!C34,4)&amp;"."&amp;GRANTS!M34&amp;"."&amp;GRANTS!K34&amp;"."&amp;$C$5</f>
        <v>2007.PEGrt.I18D.Ma22</v>
      </c>
      <c r="F34" s="113">
        <f t="shared" ca="1" si="0"/>
        <v>44697</v>
      </c>
      <c r="G34" s="114" cm="1">
        <f t="array" ref="G34">IF(SUMPRODUCT((GRANTS!$Q$19:$AB$19=$B$5)*GRANTS!Q34:AB34)&gt;0,SUMPRODUCT((GRANTS!$Q$19:$AB$19=$B$5)*GRANTS!Q34:AB34),0)</f>
        <v>8162</v>
      </c>
      <c r="H34" s="115">
        <f t="shared" ca="1" si="1"/>
        <v>44697</v>
      </c>
      <c r="I34" s="116">
        <v>0</v>
      </c>
      <c r="J34" s="112" t="str">
        <f>LEFT(GRANTS!D34,20)&amp;"."&amp;GRANTSPAY!E34</f>
        <v>Brookland Junior Sch.2007.PEGrt.I18D.Ma22</v>
      </c>
      <c r="K34" s="111" t="b">
        <v>1</v>
      </c>
      <c r="L34" s="117" t="s">
        <v>1275</v>
      </c>
      <c r="M34" s="111" t="b">
        <v>1</v>
      </c>
      <c r="N34" s="111" t="s">
        <v>1276</v>
      </c>
      <c r="O34" s="118" t="str">
        <f>GRANTS!I34</f>
        <v>10166/543965</v>
      </c>
      <c r="P34" s="111" t="b">
        <v>1</v>
      </c>
      <c r="Q34" s="111" t="b">
        <v>1</v>
      </c>
      <c r="R34" s="111" t="b">
        <v>1</v>
      </c>
      <c r="T34" s="10">
        <f t="shared" si="2"/>
        <v>20</v>
      </c>
      <c r="U34" s="1">
        <f t="shared" si="3"/>
        <v>41</v>
      </c>
    </row>
    <row r="35" spans="1:21" x14ac:dyDescent="0.25">
      <c r="A35" s="108">
        <v>1</v>
      </c>
      <c r="B35" s="109">
        <v>2</v>
      </c>
      <c r="C35" s="110">
        <f>GRANTS!J35</f>
        <v>400061</v>
      </c>
      <c r="D35" s="111" t="b">
        <v>1</v>
      </c>
      <c r="E35" s="112" t="str">
        <f>RIGHT(GRANTS!C35,4)&amp;"."&amp;GRANTS!M35&amp;"."&amp;GRANTS!K35&amp;"."&amp;$C$5</f>
        <v>2009.PEGrt.I18D.Ma22</v>
      </c>
      <c r="F35" s="113">
        <f t="shared" ca="1" si="0"/>
        <v>44697</v>
      </c>
      <c r="G35" s="114" cm="1">
        <f t="array" ref="G35">IF(SUMPRODUCT((GRANTS!$Q$19:$AB$19=$B$5)*GRANTS!Q35:AB35)&gt;0,SUMPRODUCT((GRANTS!$Q$19:$AB$19=$B$5)*GRANTS!Q35:AB35),0)</f>
        <v>8162</v>
      </c>
      <c r="H35" s="115">
        <f t="shared" ca="1" si="1"/>
        <v>44697</v>
      </c>
      <c r="I35" s="116">
        <v>0</v>
      </c>
      <c r="J35" s="112" t="str">
        <f>LEFT(GRANTS!D35,20)&amp;"."&amp;GRANTSPAY!E35</f>
        <v>Brunswick Park Prima.2009.PEGrt.I18D.Ma22</v>
      </c>
      <c r="K35" s="111" t="b">
        <v>1</v>
      </c>
      <c r="L35" s="117" t="s">
        <v>1275</v>
      </c>
      <c r="M35" s="111" t="b">
        <v>1</v>
      </c>
      <c r="N35" s="111" t="s">
        <v>1276</v>
      </c>
      <c r="O35" s="118" t="str">
        <f>GRANTS!I35</f>
        <v>10166/543965</v>
      </c>
      <c r="P35" s="111" t="b">
        <v>1</v>
      </c>
      <c r="Q35" s="111" t="b">
        <v>1</v>
      </c>
      <c r="R35" s="111" t="b">
        <v>1</v>
      </c>
      <c r="T35" s="10">
        <f t="shared" si="2"/>
        <v>20</v>
      </c>
      <c r="U35" s="1">
        <f t="shared" si="3"/>
        <v>41</v>
      </c>
    </row>
    <row r="36" spans="1:21" x14ac:dyDescent="0.25">
      <c r="A36" s="108">
        <v>1</v>
      </c>
      <c r="B36" s="109">
        <v>2</v>
      </c>
      <c r="C36" s="110">
        <f>GRANTS!J36</f>
        <v>400065</v>
      </c>
      <c r="D36" s="111" t="b">
        <v>1</v>
      </c>
      <c r="E36" s="112" t="str">
        <f>RIGHT(GRANTS!C36,4)&amp;"."&amp;GRANTS!M36&amp;"."&amp;GRANTS!K36&amp;"."&amp;$C$5</f>
        <v>2067.PEGrt.I18D.Ma22</v>
      </c>
      <c r="F36" s="113">
        <f t="shared" ca="1" si="0"/>
        <v>44697</v>
      </c>
      <c r="G36" s="114" cm="1">
        <f t="array" ref="G36">IF(SUMPRODUCT((GRANTS!$Q$19:$AB$19=$B$5)*GRANTS!Q36:AB36)&gt;0,SUMPRODUCT((GRANTS!$Q$19:$AB$19=$B$5)*GRANTS!Q36:AB36),0)</f>
        <v>7521</v>
      </c>
      <c r="H36" s="115">
        <f t="shared" ca="1" si="1"/>
        <v>44697</v>
      </c>
      <c r="I36" s="116">
        <v>0</v>
      </c>
      <c r="J36" s="112" t="str">
        <f>LEFT(GRANTS!D36,20)&amp;"."&amp;GRANTSPAY!E36</f>
        <v>Chalgrove Primary Sc.2067.PEGrt.I18D.Ma22</v>
      </c>
      <c r="K36" s="111" t="b">
        <v>1</v>
      </c>
      <c r="L36" s="117" t="s">
        <v>1275</v>
      </c>
      <c r="M36" s="111" t="b">
        <v>1</v>
      </c>
      <c r="N36" s="111" t="s">
        <v>1276</v>
      </c>
      <c r="O36" s="118" t="str">
        <f>GRANTS!I36</f>
        <v>10166/543965</v>
      </c>
      <c r="P36" s="111" t="b">
        <v>1</v>
      </c>
      <c r="Q36" s="111" t="b">
        <v>1</v>
      </c>
      <c r="R36" s="111" t="b">
        <v>1</v>
      </c>
      <c r="T36" s="10">
        <f t="shared" si="2"/>
        <v>20</v>
      </c>
      <c r="U36" s="1">
        <f t="shared" si="3"/>
        <v>41</v>
      </c>
    </row>
    <row r="37" spans="1:21" x14ac:dyDescent="0.25">
      <c r="A37" s="108">
        <v>1</v>
      </c>
      <c r="B37" s="109">
        <v>2</v>
      </c>
      <c r="C37" s="110">
        <f>GRANTS!J37</f>
        <v>160141</v>
      </c>
      <c r="D37" s="111" t="b">
        <v>1</v>
      </c>
      <c r="E37" s="112" t="str">
        <f>RIGHT(GRANTS!C37,4)&amp;"."&amp;GRANTS!M37&amp;"."&amp;GRANTS!K37&amp;"."&amp;$C$5</f>
        <v>2010.PEGrt.I18D.Ma22</v>
      </c>
      <c r="F37" s="113">
        <f t="shared" ca="1" si="0"/>
        <v>44697</v>
      </c>
      <c r="G37" s="114" cm="1">
        <f t="array" ref="G37">IF(SUMPRODUCT((GRANTS!$Q$19:$AB$19=$B$5)*GRANTS!Q37:AB37)&gt;0,SUMPRODUCT((GRANTS!$Q$19:$AB$19=$B$5)*GRANTS!Q37:AB37),0)</f>
        <v>0</v>
      </c>
      <c r="H37" s="115">
        <f t="shared" ca="1" si="1"/>
        <v>44697</v>
      </c>
      <c r="I37" s="116">
        <v>0</v>
      </c>
      <c r="J37" s="112" t="str">
        <f>LEFT(GRANTS!D37,20)&amp;"."&amp;GRANTSPAY!E37</f>
        <v>Child's Hill Academy.2010.PEGrt.I18D.Ma22</v>
      </c>
      <c r="K37" s="111" t="b">
        <v>1</v>
      </c>
      <c r="L37" s="117" t="s">
        <v>1275</v>
      </c>
      <c r="M37" s="111" t="b">
        <v>1</v>
      </c>
      <c r="N37" s="111" t="s">
        <v>1276</v>
      </c>
      <c r="O37" s="118" t="str">
        <f>GRANTS!I37</f>
        <v>None/516500</v>
      </c>
      <c r="P37" s="111" t="b">
        <v>1</v>
      </c>
      <c r="Q37" s="111" t="b">
        <v>1</v>
      </c>
      <c r="R37" s="111" t="b">
        <v>1</v>
      </c>
      <c r="T37" s="10">
        <f t="shared" si="2"/>
        <v>20</v>
      </c>
      <c r="U37" s="1">
        <f t="shared" si="3"/>
        <v>41</v>
      </c>
    </row>
    <row r="38" spans="1:21" x14ac:dyDescent="0.25">
      <c r="A38" s="108">
        <v>1</v>
      </c>
      <c r="B38" s="109">
        <v>2</v>
      </c>
      <c r="C38" s="110">
        <f>GRANTS!J38</f>
        <v>400039</v>
      </c>
      <c r="D38" s="111" t="b">
        <v>1</v>
      </c>
      <c r="E38" s="112" t="str">
        <f>RIGHT(GRANTS!C38,4)&amp;"."&amp;GRANTS!M38&amp;"."&amp;GRANTS!K38&amp;"."&amp;$C$5</f>
        <v>3302.PEGrt.I18D.Ma22</v>
      </c>
      <c r="F38" s="113">
        <f t="shared" ca="1" si="0"/>
        <v>44697</v>
      </c>
      <c r="G38" s="114" cm="1">
        <f t="array" ref="G38">IF(SUMPRODUCT((GRANTS!$Q$19:$AB$19=$B$5)*GRANTS!Q38:AB38)&gt;0,SUMPRODUCT((GRANTS!$Q$19:$AB$19=$B$5)*GRANTS!Q38:AB38),0)</f>
        <v>7412</v>
      </c>
      <c r="H38" s="115">
        <f t="shared" ca="1" si="1"/>
        <v>44697</v>
      </c>
      <c r="I38" s="116">
        <v>0</v>
      </c>
      <c r="J38" s="112" t="str">
        <f>LEFT(GRANTS!D38,20)&amp;"."&amp;GRANTSPAY!E38</f>
        <v>Christ Church CE Pri.3302.PEGrt.I18D.Ma22</v>
      </c>
      <c r="K38" s="111" t="b">
        <v>1</v>
      </c>
      <c r="L38" s="117" t="s">
        <v>1275</v>
      </c>
      <c r="M38" s="111" t="b">
        <v>1</v>
      </c>
      <c r="N38" s="111" t="s">
        <v>1276</v>
      </c>
      <c r="O38" s="118" t="str">
        <f>GRANTS!I38</f>
        <v>10166/543965</v>
      </c>
      <c r="P38" s="111" t="b">
        <v>1</v>
      </c>
      <c r="Q38" s="111" t="b">
        <v>1</v>
      </c>
      <c r="R38" s="111" t="b">
        <v>1</v>
      </c>
      <c r="T38" s="10">
        <f t="shared" si="2"/>
        <v>20</v>
      </c>
      <c r="U38" s="1">
        <f t="shared" si="3"/>
        <v>41</v>
      </c>
    </row>
    <row r="39" spans="1:21" x14ac:dyDescent="0.25">
      <c r="A39" s="108">
        <v>1</v>
      </c>
      <c r="B39" s="109">
        <v>2</v>
      </c>
      <c r="C39" s="110">
        <f>GRANTS!J39</f>
        <v>400020</v>
      </c>
      <c r="D39" s="111" t="b">
        <v>1</v>
      </c>
      <c r="E39" s="112" t="str">
        <f>RIGHT(GRANTS!C39,4)&amp;"."&amp;GRANTS!M39&amp;"."&amp;GRANTS!K39&amp;"."&amp;$C$5</f>
        <v>2011.PEGrt.I18D.Ma22</v>
      </c>
      <c r="F39" s="113">
        <f t="shared" ca="1" si="0"/>
        <v>44697</v>
      </c>
      <c r="G39" s="114" cm="1">
        <f t="array" ref="G39">IF(SUMPRODUCT((GRANTS!$Q$19:$AB$19=$B$5)*GRANTS!Q39:AB39)&gt;0,SUMPRODUCT((GRANTS!$Q$19:$AB$19=$B$5)*GRANTS!Q39:AB39),0)</f>
        <v>7425</v>
      </c>
      <c r="H39" s="115">
        <f t="shared" ca="1" si="1"/>
        <v>44697</v>
      </c>
      <c r="I39" s="116">
        <v>0</v>
      </c>
      <c r="J39" s="112" t="str">
        <f>LEFT(GRANTS!D39,20)&amp;"."&amp;GRANTSPAY!E39</f>
        <v>Church Hill Primary .2011.PEGrt.I18D.Ma22</v>
      </c>
      <c r="K39" s="111" t="b">
        <v>1</v>
      </c>
      <c r="L39" s="117" t="s">
        <v>1275</v>
      </c>
      <c r="M39" s="111" t="b">
        <v>1</v>
      </c>
      <c r="N39" s="111" t="s">
        <v>1276</v>
      </c>
      <c r="O39" s="118" t="str">
        <f>GRANTS!I39</f>
        <v>10166/543965</v>
      </c>
      <c r="P39" s="111" t="b">
        <v>1</v>
      </c>
      <c r="Q39" s="111" t="b">
        <v>1</v>
      </c>
      <c r="R39" s="111" t="b">
        <v>1</v>
      </c>
      <c r="T39" s="10">
        <f t="shared" si="2"/>
        <v>20</v>
      </c>
      <c r="U39" s="1">
        <f t="shared" si="3"/>
        <v>41</v>
      </c>
    </row>
    <row r="40" spans="1:21" x14ac:dyDescent="0.25">
      <c r="A40" s="108">
        <v>1</v>
      </c>
      <c r="B40" s="109">
        <v>2</v>
      </c>
      <c r="C40" s="110">
        <f>GRANTS!J40</f>
        <v>156151</v>
      </c>
      <c r="D40" s="111" t="b">
        <v>1</v>
      </c>
      <c r="E40" s="112" t="str">
        <f>RIGHT(GRANTS!C40,4)&amp;"."&amp;GRANTS!M40&amp;"."&amp;GRANTS!K40&amp;"."&amp;$C$5</f>
        <v>3522.PEGrt.I18D.Ma22</v>
      </c>
      <c r="F40" s="113">
        <f t="shared" ca="1" si="0"/>
        <v>44697</v>
      </c>
      <c r="G40" s="114" cm="1">
        <f t="array" ref="G40">IF(SUMPRODUCT((GRANTS!$Q$19:$AB$19=$B$5)*GRANTS!Q40:AB40)&gt;0,SUMPRODUCT((GRANTS!$Q$19:$AB$19=$B$5)*GRANTS!Q40:AB40),0)</f>
        <v>0</v>
      </c>
      <c r="H40" s="115">
        <f t="shared" ca="1" si="1"/>
        <v>44697</v>
      </c>
      <c r="I40" s="116">
        <v>0</v>
      </c>
      <c r="J40" s="112" t="str">
        <f>LEFT(GRANTS!D40,20)&amp;"."&amp;GRANTSPAY!E40</f>
        <v>Claremont Academy.3522.PEGrt.I18D.Ma22</v>
      </c>
      <c r="K40" s="111" t="b">
        <v>1</v>
      </c>
      <c r="L40" s="117" t="s">
        <v>1275</v>
      </c>
      <c r="M40" s="111" t="b">
        <v>1</v>
      </c>
      <c r="N40" s="111" t="s">
        <v>1276</v>
      </c>
      <c r="O40" s="118" t="str">
        <f>GRANTS!I40</f>
        <v>None/516500</v>
      </c>
      <c r="P40" s="111" t="b">
        <v>1</v>
      </c>
      <c r="Q40" s="111" t="b">
        <v>1</v>
      </c>
      <c r="R40" s="111" t="b">
        <v>1</v>
      </c>
      <c r="T40" s="10">
        <f t="shared" si="2"/>
        <v>20</v>
      </c>
      <c r="U40" s="1">
        <f t="shared" si="3"/>
        <v>38</v>
      </c>
    </row>
    <row r="41" spans="1:21" x14ac:dyDescent="0.25">
      <c r="A41" s="108">
        <v>1</v>
      </c>
      <c r="B41" s="109">
        <v>2</v>
      </c>
      <c r="C41" s="110">
        <f>GRANTS!J41</f>
        <v>400050</v>
      </c>
      <c r="D41" s="111" t="b">
        <v>1</v>
      </c>
      <c r="E41" s="112" t="str">
        <f>RIGHT(GRANTS!C41,4)&amp;"."&amp;GRANTS!M41&amp;"."&amp;GRANTS!K41&amp;"."&amp;$C$5</f>
        <v>2014.PEGrt.I18D.Ma22</v>
      </c>
      <c r="F41" s="113">
        <f t="shared" ca="1" si="0"/>
        <v>44697</v>
      </c>
      <c r="G41" s="114" cm="1">
        <f t="array" ref="G41">IF(SUMPRODUCT((GRANTS!$Q$19:$AB$19=$B$5)*GRANTS!Q41:AB41)&gt;0,SUMPRODUCT((GRANTS!$Q$19:$AB$19=$B$5)*GRANTS!Q41:AB41),0)</f>
        <v>8883</v>
      </c>
      <c r="H41" s="115">
        <f t="shared" ca="1" si="1"/>
        <v>44697</v>
      </c>
      <c r="I41" s="116">
        <v>0</v>
      </c>
      <c r="J41" s="112" t="str">
        <f>LEFT(GRANTS!D41,20)&amp;"."&amp;GRANTSPAY!E41</f>
        <v>Colindale School.2014.PEGrt.I18D.Ma22</v>
      </c>
      <c r="K41" s="111" t="b">
        <v>1</v>
      </c>
      <c r="L41" s="117" t="s">
        <v>1275</v>
      </c>
      <c r="M41" s="111" t="b">
        <v>1</v>
      </c>
      <c r="N41" s="111" t="s">
        <v>1276</v>
      </c>
      <c r="O41" s="118" t="str">
        <f>GRANTS!I41</f>
        <v>10166/543965</v>
      </c>
      <c r="P41" s="111" t="b">
        <v>1</v>
      </c>
      <c r="Q41" s="111" t="b">
        <v>1</v>
      </c>
      <c r="R41" s="111" t="b">
        <v>1</v>
      </c>
      <c r="T41" s="10">
        <f t="shared" si="2"/>
        <v>20</v>
      </c>
      <c r="U41" s="1">
        <f t="shared" si="3"/>
        <v>37</v>
      </c>
    </row>
    <row r="42" spans="1:21" x14ac:dyDescent="0.25">
      <c r="A42" s="108">
        <v>1</v>
      </c>
      <c r="B42" s="109">
        <v>2</v>
      </c>
      <c r="C42" s="110">
        <f>GRANTS!J42</f>
        <v>400059</v>
      </c>
      <c r="D42" s="111" t="b">
        <v>1</v>
      </c>
      <c r="E42" s="112" t="str">
        <f>RIGHT(GRANTS!C42,4)&amp;"."&amp;GRANTS!M42&amp;"."&amp;GRANTS!K42&amp;"."&amp;$C$5</f>
        <v>2015.PEGrt.I18D.Ma22</v>
      </c>
      <c r="F42" s="113">
        <f t="shared" ca="1" si="0"/>
        <v>44697</v>
      </c>
      <c r="G42" s="114" cm="1">
        <f t="array" ref="G42">IF(SUMPRODUCT((GRANTS!$Q$19:$AB$19=$B$5)*GRANTS!Q42:AB42)&gt;0,SUMPRODUCT((GRANTS!$Q$19:$AB$19=$B$5)*GRANTS!Q42:AB42),0)</f>
        <v>7396</v>
      </c>
      <c r="H42" s="115">
        <f t="shared" ca="1" si="1"/>
        <v>44697</v>
      </c>
      <c r="I42" s="116">
        <v>0</v>
      </c>
      <c r="J42" s="112" t="str">
        <f>LEFT(GRANTS!D42,20)&amp;"."&amp;GRANTSPAY!E42</f>
        <v>Coppetts Wood.2015.PEGrt.I18D.Ma22</v>
      </c>
      <c r="K42" s="111" t="b">
        <v>1</v>
      </c>
      <c r="L42" s="117" t="s">
        <v>1275</v>
      </c>
      <c r="M42" s="111" t="b">
        <v>1</v>
      </c>
      <c r="N42" s="111" t="s">
        <v>1276</v>
      </c>
      <c r="O42" s="118" t="str">
        <f>GRANTS!I42</f>
        <v>10166/543965</v>
      </c>
      <c r="P42" s="111" t="b">
        <v>1</v>
      </c>
      <c r="Q42" s="111" t="b">
        <v>1</v>
      </c>
      <c r="R42" s="111" t="b">
        <v>1</v>
      </c>
      <c r="T42" s="10">
        <f t="shared" si="2"/>
        <v>20</v>
      </c>
      <c r="U42" s="1">
        <f t="shared" si="3"/>
        <v>34</v>
      </c>
    </row>
    <row r="43" spans="1:21" x14ac:dyDescent="0.25">
      <c r="A43" s="108">
        <v>1</v>
      </c>
      <c r="B43" s="109">
        <v>2</v>
      </c>
      <c r="C43" s="110">
        <f>GRANTS!J43</f>
        <v>400049</v>
      </c>
      <c r="D43" s="111" t="b">
        <v>1</v>
      </c>
      <c r="E43" s="112" t="str">
        <f>RIGHT(GRANTS!C43,4)&amp;"."&amp;GRANTS!M43&amp;"."&amp;GRANTS!K43&amp;"."&amp;$C$5</f>
        <v>2016.PEGrt.I18D.Ma22</v>
      </c>
      <c r="F43" s="113">
        <f t="shared" ca="1" si="0"/>
        <v>44697</v>
      </c>
      <c r="G43" s="114" cm="1">
        <f t="array" ref="G43">IF(SUMPRODUCT((GRANTS!$Q$19:$AB$19=$B$5)*GRANTS!Q43:AB43)&gt;0,SUMPRODUCT((GRANTS!$Q$19:$AB$19=$B$5)*GRANTS!Q43:AB43),0)</f>
        <v>7417</v>
      </c>
      <c r="H43" s="115">
        <f t="shared" ca="1" si="1"/>
        <v>44697</v>
      </c>
      <c r="I43" s="116">
        <v>0</v>
      </c>
      <c r="J43" s="112" t="str">
        <f>LEFT(GRANTS!D43,20)&amp;"."&amp;GRANTSPAY!E43</f>
        <v>Courtland School.2016.PEGrt.I18D.Ma22</v>
      </c>
      <c r="K43" s="111" t="b">
        <v>1</v>
      </c>
      <c r="L43" s="117" t="s">
        <v>1275</v>
      </c>
      <c r="M43" s="111" t="b">
        <v>1</v>
      </c>
      <c r="N43" s="111" t="s">
        <v>1276</v>
      </c>
      <c r="O43" s="118" t="str">
        <f>GRANTS!I43</f>
        <v>10166/543965</v>
      </c>
      <c r="P43" s="111" t="b">
        <v>1</v>
      </c>
      <c r="Q43" s="111" t="b">
        <v>1</v>
      </c>
      <c r="R43" s="111" t="b">
        <v>1</v>
      </c>
      <c r="T43" s="10">
        <f t="shared" si="2"/>
        <v>20</v>
      </c>
      <c r="U43" s="1">
        <f t="shared" si="3"/>
        <v>37</v>
      </c>
    </row>
    <row r="44" spans="1:21" x14ac:dyDescent="0.25">
      <c r="A44" s="108">
        <v>1</v>
      </c>
      <c r="B44" s="109">
        <v>2</v>
      </c>
      <c r="C44" s="110">
        <f>GRANTS!J44</f>
        <v>400080</v>
      </c>
      <c r="D44" s="111" t="b">
        <v>1</v>
      </c>
      <c r="E44" s="112" t="str">
        <f>RIGHT(GRANTS!C44,4)&amp;"."&amp;GRANTS!M44&amp;"."&amp;GRANTS!K44&amp;"."&amp;$C$5</f>
        <v>2017.PEGrt.I18D.Ma22</v>
      </c>
      <c r="F44" s="113">
        <f t="shared" ca="1" si="0"/>
        <v>44697</v>
      </c>
      <c r="G44" s="114" cm="1">
        <f t="array" ref="G44">IF(SUMPRODUCT((GRANTS!$Q$19:$AB$19=$B$5)*GRANTS!Q44:AB44)&gt;0,SUMPRODUCT((GRANTS!$Q$19:$AB$19=$B$5)*GRANTS!Q44:AB44),0)</f>
        <v>8137</v>
      </c>
      <c r="H44" s="115">
        <f t="shared" ca="1" si="1"/>
        <v>44697</v>
      </c>
      <c r="I44" s="116">
        <v>0</v>
      </c>
      <c r="J44" s="112" t="str">
        <f>LEFT(GRANTS!D44,20)&amp;"."&amp;GRANTSPAY!E44</f>
        <v>Cromer Road Primary .2017.PEGrt.I18D.Ma22</v>
      </c>
      <c r="K44" s="111" t="b">
        <v>1</v>
      </c>
      <c r="L44" s="117" t="s">
        <v>1275</v>
      </c>
      <c r="M44" s="111" t="b">
        <v>1</v>
      </c>
      <c r="N44" s="111" t="s">
        <v>1276</v>
      </c>
      <c r="O44" s="118" t="str">
        <f>GRANTS!I44</f>
        <v>10166/543965</v>
      </c>
      <c r="P44" s="111" t="b">
        <v>1</v>
      </c>
      <c r="Q44" s="111" t="b">
        <v>1</v>
      </c>
      <c r="R44" s="111" t="b">
        <v>1</v>
      </c>
      <c r="T44" s="10">
        <f t="shared" si="2"/>
        <v>20</v>
      </c>
      <c r="U44" s="1">
        <f t="shared" si="3"/>
        <v>41</v>
      </c>
    </row>
    <row r="45" spans="1:21" x14ac:dyDescent="0.25">
      <c r="A45" s="108">
        <v>1</v>
      </c>
      <c r="B45" s="109">
        <v>2</v>
      </c>
      <c r="C45" s="110">
        <f>GRANTS!J45</f>
        <v>400105</v>
      </c>
      <c r="D45" s="111" t="b">
        <v>1</v>
      </c>
      <c r="E45" s="112" t="str">
        <f>RIGHT(GRANTS!C45,4)&amp;"."&amp;GRANTS!M45&amp;"."&amp;GRANTS!K45&amp;"."&amp;$C$5</f>
        <v>2073.PEGrt.I18D.Ma22</v>
      </c>
      <c r="F45" s="113">
        <f t="shared" ca="1" si="0"/>
        <v>44697</v>
      </c>
      <c r="G45" s="114" cm="1">
        <f t="array" ref="G45">IF(SUMPRODUCT((GRANTS!$Q$19:$AB$19=$B$5)*GRANTS!Q45:AB45)&gt;0,SUMPRODUCT((GRANTS!$Q$19:$AB$19=$B$5)*GRANTS!Q45:AB45),0)</f>
        <v>8887</v>
      </c>
      <c r="H45" s="115">
        <f t="shared" ca="1" si="1"/>
        <v>44697</v>
      </c>
      <c r="I45" s="116">
        <v>0</v>
      </c>
      <c r="J45" s="112" t="str">
        <f>LEFT(GRANTS!D45,20)&amp;"."&amp;GRANTSPAY!E45</f>
        <v>Danegrove JMI School.2073.PEGrt.I18D.Ma22</v>
      </c>
      <c r="K45" s="111" t="b">
        <v>1</v>
      </c>
      <c r="L45" s="117" t="s">
        <v>1275</v>
      </c>
      <c r="M45" s="111" t="b">
        <v>1</v>
      </c>
      <c r="N45" s="111" t="s">
        <v>1276</v>
      </c>
      <c r="O45" s="118" t="str">
        <f>GRANTS!I45</f>
        <v>10166/543965</v>
      </c>
      <c r="P45" s="111" t="b">
        <v>1</v>
      </c>
      <c r="Q45" s="111" t="b">
        <v>1</v>
      </c>
      <c r="R45" s="111" t="b">
        <v>1</v>
      </c>
      <c r="T45" s="10">
        <f t="shared" si="2"/>
        <v>20</v>
      </c>
      <c r="U45" s="1">
        <f t="shared" si="3"/>
        <v>41</v>
      </c>
    </row>
    <row r="46" spans="1:21" x14ac:dyDescent="0.25">
      <c r="A46" s="108">
        <v>1</v>
      </c>
      <c r="B46" s="109">
        <v>2</v>
      </c>
      <c r="C46" s="110">
        <f>GRANTS!J46</f>
        <v>400036</v>
      </c>
      <c r="D46" s="111" t="b">
        <v>1</v>
      </c>
      <c r="E46" s="112" t="str">
        <f>RIGHT(GRANTS!C46,4)&amp;"."&amp;GRANTS!M46&amp;"."&amp;GRANTS!K46&amp;"."&amp;$C$5</f>
        <v>2019.PEGrt.I18D.Ma22</v>
      </c>
      <c r="F46" s="113">
        <f t="shared" ca="1" si="0"/>
        <v>44697</v>
      </c>
      <c r="G46" s="114" cm="1">
        <f t="array" ref="G46">IF(SUMPRODUCT((GRANTS!$Q$19:$AB$19=$B$5)*GRANTS!Q46:AB46)&gt;0,SUMPRODUCT((GRANTS!$Q$19:$AB$19=$B$5)*GRANTS!Q46:AB46),0)</f>
        <v>7250</v>
      </c>
      <c r="H46" s="115">
        <f t="shared" ca="1" si="1"/>
        <v>44697</v>
      </c>
      <c r="I46" s="116">
        <v>0</v>
      </c>
      <c r="J46" s="112" t="str">
        <f>LEFT(GRANTS!D46,20)&amp;"."&amp;GRANTSPAY!E46</f>
        <v>Deansbrook Infant Sc.2019.PEGrt.I18D.Ma22</v>
      </c>
      <c r="K46" s="111" t="b">
        <v>1</v>
      </c>
      <c r="L46" s="117" t="s">
        <v>1275</v>
      </c>
      <c r="M46" s="111" t="b">
        <v>1</v>
      </c>
      <c r="N46" s="111" t="s">
        <v>1276</v>
      </c>
      <c r="O46" s="118" t="str">
        <f>GRANTS!I46</f>
        <v>10166/543965</v>
      </c>
      <c r="P46" s="111" t="b">
        <v>1</v>
      </c>
      <c r="Q46" s="111" t="b">
        <v>1</v>
      </c>
      <c r="R46" s="111" t="b">
        <v>1</v>
      </c>
      <c r="T46" s="10">
        <f t="shared" si="2"/>
        <v>20</v>
      </c>
      <c r="U46" s="1">
        <f t="shared" si="3"/>
        <v>41</v>
      </c>
    </row>
    <row r="47" spans="1:21" x14ac:dyDescent="0.25">
      <c r="A47" s="108">
        <v>1</v>
      </c>
      <c r="B47" s="109">
        <v>2</v>
      </c>
      <c r="C47" s="110">
        <f>GRANTS!J47</f>
        <v>151094</v>
      </c>
      <c r="D47" s="111" t="b">
        <v>1</v>
      </c>
      <c r="E47" s="112" t="str">
        <f>RIGHT(GRANTS!C47,4)&amp;"."&amp;GRANTS!M47&amp;"."&amp;GRANTS!K47&amp;"."&amp;$C$5</f>
        <v>2018.PEGrt.I18D.Ma22</v>
      </c>
      <c r="F47" s="113">
        <f t="shared" ca="1" si="0"/>
        <v>44697</v>
      </c>
      <c r="G47" s="114" cm="1">
        <f t="array" ref="G47">IF(SUMPRODUCT((GRANTS!$Q$19:$AB$19=$B$5)*GRANTS!Q47:AB47)&gt;0,SUMPRODUCT((GRANTS!$Q$19:$AB$19=$B$5)*GRANTS!Q47:AB47),0)</f>
        <v>0</v>
      </c>
      <c r="H47" s="115">
        <f t="shared" ca="1" si="1"/>
        <v>44697</v>
      </c>
      <c r="I47" s="116">
        <v>0</v>
      </c>
      <c r="J47" s="112" t="str">
        <f>LEFT(GRANTS!D47,20)&amp;"."&amp;GRANTSPAY!E47</f>
        <v>Deansbrook Junior Sc.2018.PEGrt.I18D.Ma22</v>
      </c>
      <c r="K47" s="111" t="b">
        <v>1</v>
      </c>
      <c r="L47" s="117" t="s">
        <v>1275</v>
      </c>
      <c r="M47" s="111" t="b">
        <v>1</v>
      </c>
      <c r="N47" s="111" t="s">
        <v>1276</v>
      </c>
      <c r="O47" s="118" t="str">
        <f>GRANTS!I47</f>
        <v>None/516500</v>
      </c>
      <c r="P47" s="111" t="b">
        <v>1</v>
      </c>
      <c r="Q47" s="111" t="b">
        <v>1</v>
      </c>
      <c r="R47" s="111" t="b">
        <v>1</v>
      </c>
      <c r="T47" s="10">
        <f t="shared" si="2"/>
        <v>20</v>
      </c>
      <c r="U47" s="1">
        <f t="shared" si="3"/>
        <v>41</v>
      </c>
    </row>
    <row r="48" spans="1:21" x14ac:dyDescent="0.25">
      <c r="A48" s="108">
        <v>1</v>
      </c>
      <c r="B48" s="109">
        <v>2</v>
      </c>
      <c r="C48" s="110">
        <f>GRANTS!J48</f>
        <v>400042</v>
      </c>
      <c r="D48" s="111" t="b">
        <v>1</v>
      </c>
      <c r="E48" s="112" t="str">
        <f>RIGHT(GRANTS!C48,4)&amp;"."&amp;GRANTS!M48&amp;"."&amp;GRANTS!K48&amp;"."&amp;$C$5</f>
        <v>2021.PEGrt.I18D.Ma22</v>
      </c>
      <c r="F48" s="113">
        <f t="shared" ca="1" si="0"/>
        <v>44697</v>
      </c>
      <c r="G48" s="114" cm="1">
        <f t="array" ref="G48">IF(SUMPRODUCT((GRANTS!$Q$19:$AB$19=$B$5)*GRANTS!Q48:AB48)&gt;0,SUMPRODUCT((GRANTS!$Q$19:$AB$19=$B$5)*GRANTS!Q48:AB48),0)</f>
        <v>8279</v>
      </c>
      <c r="H48" s="115">
        <f t="shared" ca="1" si="1"/>
        <v>44697</v>
      </c>
      <c r="I48" s="116">
        <v>0</v>
      </c>
      <c r="J48" s="112" t="str">
        <f>LEFT(GRANTS!D48,20)&amp;"."&amp;GRANTSPAY!E48</f>
        <v>Dollis Primary Schoo.2021.PEGrt.I18D.Ma22</v>
      </c>
      <c r="K48" s="111" t="b">
        <v>1</v>
      </c>
      <c r="L48" s="117" t="s">
        <v>1275</v>
      </c>
      <c r="M48" s="111" t="b">
        <v>1</v>
      </c>
      <c r="N48" s="111" t="s">
        <v>1276</v>
      </c>
      <c r="O48" s="118" t="str">
        <f>GRANTS!I48</f>
        <v>10166/543965</v>
      </c>
      <c r="P48" s="111" t="b">
        <v>1</v>
      </c>
      <c r="Q48" s="111" t="b">
        <v>1</v>
      </c>
      <c r="R48" s="111" t="b">
        <v>1</v>
      </c>
      <c r="T48" s="10">
        <f t="shared" si="2"/>
        <v>20</v>
      </c>
      <c r="U48" s="1">
        <f t="shared" si="3"/>
        <v>41</v>
      </c>
    </row>
    <row r="49" spans="1:21" x14ac:dyDescent="0.25">
      <c r="A49" s="108">
        <v>1</v>
      </c>
      <c r="B49" s="109">
        <v>2</v>
      </c>
      <c r="C49" s="110">
        <f>GRANTS!J49</f>
        <v>400159</v>
      </c>
      <c r="D49" s="111" t="b">
        <v>1</v>
      </c>
      <c r="E49" s="112" t="str">
        <f>RIGHT(GRANTS!C49,4)&amp;"."&amp;GRANTS!M49&amp;"."&amp;GRANTS!K49&amp;"."&amp;$C$5</f>
        <v>2023.PEGrt.I18D.Ma22</v>
      </c>
      <c r="F49" s="113">
        <f t="shared" ca="1" si="0"/>
        <v>44697</v>
      </c>
      <c r="G49" s="114" cm="1">
        <f t="array" ref="G49">IF(SUMPRODUCT((GRANTS!$Q$19:$AB$19=$B$5)*GRANTS!Q49:AB49)&gt;0,SUMPRODUCT((GRANTS!$Q$19:$AB$19=$B$5)*GRANTS!Q49:AB49),0)</f>
        <v>8512</v>
      </c>
      <c r="H49" s="115">
        <f t="shared" ca="1" si="1"/>
        <v>44697</v>
      </c>
      <c r="I49" s="116">
        <v>0</v>
      </c>
      <c r="J49" s="112" t="str">
        <f>LEFT(GRANTS!D49,20)&amp;"."&amp;GRANTSPAY!E49</f>
        <v>Edgware Primary Scho.2023.PEGrt.I18D.Ma22</v>
      </c>
      <c r="K49" s="111" t="b">
        <v>1</v>
      </c>
      <c r="L49" s="117" t="s">
        <v>1275</v>
      </c>
      <c r="M49" s="111" t="b">
        <v>1</v>
      </c>
      <c r="N49" s="111" t="s">
        <v>1276</v>
      </c>
      <c r="O49" s="118" t="str">
        <f>GRANTS!I49</f>
        <v>10166/543965</v>
      </c>
      <c r="P49" s="111" t="b">
        <v>1</v>
      </c>
      <c r="Q49" s="111" t="b">
        <v>1</v>
      </c>
      <c r="R49" s="111" t="b">
        <v>1</v>
      </c>
      <c r="T49" s="10">
        <f t="shared" si="2"/>
        <v>20</v>
      </c>
      <c r="U49" s="1">
        <f t="shared" si="3"/>
        <v>41</v>
      </c>
    </row>
    <row r="50" spans="1:21" x14ac:dyDescent="0.25">
      <c r="A50" s="108">
        <v>1</v>
      </c>
      <c r="B50" s="109">
        <v>2</v>
      </c>
      <c r="C50" s="110">
        <f>GRANTS!J50</f>
        <v>143691</v>
      </c>
      <c r="D50" s="111" t="b">
        <v>1</v>
      </c>
      <c r="E50" s="112" t="str">
        <f>RIGHT(GRANTS!C50,4)&amp;"."&amp;GRANTS!M50&amp;"."&amp;GRANTS!K50&amp;"."&amp;$C$5</f>
        <v>2001.PEGrt.I18D.Ma22</v>
      </c>
      <c r="F50" s="113">
        <f t="shared" ca="1" si="0"/>
        <v>44697</v>
      </c>
      <c r="G50" s="114" cm="1">
        <f t="array" ref="G50">IF(SUMPRODUCT((GRANTS!$Q$19:$AB$19=$B$5)*GRANTS!Q50:AB50)&gt;0,SUMPRODUCT((GRANTS!$Q$19:$AB$19=$B$5)*GRANTS!Q50:AB50),0)</f>
        <v>0</v>
      </c>
      <c r="H50" s="115">
        <f t="shared" ca="1" si="1"/>
        <v>44697</v>
      </c>
      <c r="I50" s="116">
        <v>0</v>
      </c>
      <c r="J50" s="112" t="str">
        <f>LEFT(GRANTS!D50,20)&amp;"."&amp;GRANTSPAY!E50</f>
        <v>Etz Chaim Jewish Pri.2001.PEGrt.I18D.Ma22</v>
      </c>
      <c r="K50" s="111" t="b">
        <v>1</v>
      </c>
      <c r="L50" s="117" t="s">
        <v>1275</v>
      </c>
      <c r="M50" s="111" t="b">
        <v>1</v>
      </c>
      <c r="N50" s="111" t="s">
        <v>1276</v>
      </c>
      <c r="O50" s="118" t="str">
        <f>GRANTS!I50</f>
        <v>None/516500</v>
      </c>
      <c r="P50" s="111" t="b">
        <v>1</v>
      </c>
      <c r="Q50" s="111" t="b">
        <v>1</v>
      </c>
      <c r="R50" s="111" t="b">
        <v>1</v>
      </c>
      <c r="T50" s="10">
        <f t="shared" si="2"/>
        <v>20</v>
      </c>
      <c r="U50" s="1">
        <f t="shared" si="3"/>
        <v>41</v>
      </c>
    </row>
    <row r="51" spans="1:21" x14ac:dyDescent="0.25">
      <c r="A51" s="108">
        <v>1</v>
      </c>
      <c r="B51" s="109">
        <v>2</v>
      </c>
      <c r="C51" s="110">
        <f>GRANTS!J51</f>
        <v>400047</v>
      </c>
      <c r="D51" s="111" t="b">
        <v>1</v>
      </c>
      <c r="E51" s="112" t="str">
        <f>RIGHT(GRANTS!C51,4)&amp;"."&amp;GRANTS!M51&amp;"."&amp;GRANTS!K51&amp;"."&amp;$C$5</f>
        <v>2024.PEGrt.I18D.Ma22</v>
      </c>
      <c r="F51" s="113">
        <f t="shared" ca="1" si="0"/>
        <v>44697</v>
      </c>
      <c r="G51" s="114" cm="1">
        <f t="array" ref="G51">IF(SUMPRODUCT((GRANTS!$Q$19:$AB$19=$B$5)*GRANTS!Q51:AB51)&gt;0,SUMPRODUCT((GRANTS!$Q$19:$AB$19=$B$5)*GRANTS!Q51:AB51),0)</f>
        <v>7362</v>
      </c>
      <c r="H51" s="115">
        <f t="shared" ca="1" si="1"/>
        <v>44697</v>
      </c>
      <c r="I51" s="116">
        <v>0</v>
      </c>
      <c r="J51" s="112" t="str">
        <f>LEFT(GRANTS!D51,20)&amp;"."&amp;GRANTSPAY!E51</f>
        <v>Fairway Primary Scho.2024.PEGrt.I18D.Ma22</v>
      </c>
      <c r="K51" s="111" t="b">
        <v>1</v>
      </c>
      <c r="L51" s="117" t="s">
        <v>1275</v>
      </c>
      <c r="M51" s="111" t="b">
        <v>1</v>
      </c>
      <c r="N51" s="111" t="s">
        <v>1276</v>
      </c>
      <c r="O51" s="118" t="str">
        <f>GRANTS!I51</f>
        <v>10166/543965</v>
      </c>
      <c r="P51" s="111" t="b">
        <v>1</v>
      </c>
      <c r="Q51" s="111" t="b">
        <v>1</v>
      </c>
      <c r="R51" s="111" t="b">
        <v>1</v>
      </c>
      <c r="T51" s="10">
        <f t="shared" si="2"/>
        <v>20</v>
      </c>
      <c r="U51" s="1">
        <f t="shared" si="3"/>
        <v>41</v>
      </c>
    </row>
    <row r="52" spans="1:21" x14ac:dyDescent="0.25">
      <c r="A52" s="108">
        <v>1</v>
      </c>
      <c r="B52" s="109">
        <v>2</v>
      </c>
      <c r="C52" s="110">
        <f>GRANTS!J52</f>
        <v>400001</v>
      </c>
      <c r="D52" s="111" t="b">
        <v>1</v>
      </c>
      <c r="E52" s="112" t="str">
        <f>RIGHT(GRANTS!C52,4)&amp;"."&amp;GRANTS!M52&amp;"."&amp;GRANTS!K52&amp;"."&amp;$C$5</f>
        <v>2025.PEGrt.I18D.Ma22</v>
      </c>
      <c r="F52" s="113">
        <f t="shared" ca="1" si="0"/>
        <v>44697</v>
      </c>
      <c r="G52" s="114" cm="1">
        <f t="array" ref="G52">IF(SUMPRODUCT((GRANTS!$Q$19:$AB$19=$B$5)*GRANTS!Q52:AB52)&gt;0,SUMPRODUCT((GRANTS!$Q$19:$AB$19=$B$5)*GRANTS!Q52:AB52),0)</f>
        <v>7792</v>
      </c>
      <c r="H52" s="115">
        <f t="shared" ca="1" si="1"/>
        <v>44697</v>
      </c>
      <c r="I52" s="116">
        <v>0</v>
      </c>
      <c r="J52" s="112" t="str">
        <f>LEFT(GRANTS!D52,20)&amp;"."&amp;GRANTSPAY!E52</f>
        <v>Foulds.2025.PEGrt.I18D.Ma22</v>
      </c>
      <c r="K52" s="111" t="b">
        <v>1</v>
      </c>
      <c r="L52" s="117" t="s">
        <v>1275</v>
      </c>
      <c r="M52" s="111" t="b">
        <v>1</v>
      </c>
      <c r="N52" s="111" t="s">
        <v>1276</v>
      </c>
      <c r="O52" s="118" t="str">
        <f>GRANTS!I52</f>
        <v>10166/543965</v>
      </c>
      <c r="P52" s="111" t="b">
        <v>1</v>
      </c>
      <c r="Q52" s="111" t="b">
        <v>1</v>
      </c>
      <c r="R52" s="111" t="b">
        <v>1</v>
      </c>
      <c r="T52" s="10">
        <f t="shared" si="2"/>
        <v>20</v>
      </c>
      <c r="U52" s="1">
        <f t="shared" si="3"/>
        <v>27</v>
      </c>
    </row>
    <row r="53" spans="1:21" x14ac:dyDescent="0.25">
      <c r="A53" s="108">
        <v>1</v>
      </c>
      <c r="B53" s="109">
        <v>2</v>
      </c>
      <c r="C53" s="110">
        <f>GRANTS!J53</f>
        <v>400082</v>
      </c>
      <c r="D53" s="111" t="b">
        <v>1</v>
      </c>
      <c r="E53" s="112" t="str">
        <f>RIGHT(GRANTS!C53,4)&amp;"."&amp;GRANTS!M53&amp;"."&amp;GRANTS!K53&amp;"."&amp;$C$5</f>
        <v>2026.PEGrt.I18D.Ma22</v>
      </c>
      <c r="F53" s="113">
        <f t="shared" ca="1" si="0"/>
        <v>44697</v>
      </c>
      <c r="G53" s="114" cm="1">
        <f t="array" ref="G53">IF(SUMPRODUCT((GRANTS!$Q$19:$AB$19=$B$5)*GRANTS!Q53:AB53)&gt;0,SUMPRODUCT((GRANTS!$Q$19:$AB$19=$B$5)*GRANTS!Q53:AB53),0)</f>
        <v>8525</v>
      </c>
      <c r="H53" s="115">
        <f t="shared" ca="1" si="1"/>
        <v>44697</v>
      </c>
      <c r="I53" s="116">
        <v>0</v>
      </c>
      <c r="J53" s="112" t="str">
        <f>LEFT(GRANTS!D53,20)&amp;"."&amp;GRANTSPAY!E53</f>
        <v>Frith Manor School.2026.PEGrt.I18D.Ma22</v>
      </c>
      <c r="K53" s="111" t="b">
        <v>1</v>
      </c>
      <c r="L53" s="117" t="s">
        <v>1275</v>
      </c>
      <c r="M53" s="111" t="b">
        <v>1</v>
      </c>
      <c r="N53" s="111" t="s">
        <v>1276</v>
      </c>
      <c r="O53" s="118" t="str">
        <f>GRANTS!I53</f>
        <v>10166/543965</v>
      </c>
      <c r="P53" s="111" t="b">
        <v>1</v>
      </c>
      <c r="Q53" s="111" t="b">
        <v>1</v>
      </c>
      <c r="R53" s="111" t="b">
        <v>1</v>
      </c>
      <c r="T53" s="10">
        <f t="shared" si="2"/>
        <v>20</v>
      </c>
      <c r="U53" s="1">
        <f t="shared" si="3"/>
        <v>39</v>
      </c>
    </row>
    <row r="54" spans="1:21" x14ac:dyDescent="0.25">
      <c r="A54" s="108">
        <v>1</v>
      </c>
      <c r="B54" s="109">
        <v>2</v>
      </c>
      <c r="C54" s="110">
        <f>GRANTS!J54</f>
        <v>400067</v>
      </c>
      <c r="D54" s="111" t="b">
        <v>1</v>
      </c>
      <c r="E54" s="112" t="str">
        <f>RIGHT(GRANTS!C54,4)&amp;"."&amp;GRANTS!M54&amp;"."&amp;GRANTS!K54&amp;"."&amp;$C$5</f>
        <v>2028.PEGrt.I18D.Ma22</v>
      </c>
      <c r="F54" s="113">
        <f t="shared" ca="1" si="0"/>
        <v>44697</v>
      </c>
      <c r="G54" s="114" cm="1">
        <f t="array" ref="G54">IF(SUMPRODUCT((GRANTS!$Q$19:$AB$19=$B$5)*GRANTS!Q54:AB54)&gt;0,SUMPRODUCT((GRANTS!$Q$19:$AB$19=$B$5)*GRANTS!Q54:AB54),0)</f>
        <v>7317</v>
      </c>
      <c r="H54" s="115">
        <f t="shared" ca="1" si="1"/>
        <v>44697</v>
      </c>
      <c r="I54" s="116">
        <v>0</v>
      </c>
      <c r="J54" s="112" t="str">
        <f>LEFT(GRANTS!D54,20)&amp;"."&amp;GRANTSPAY!E54</f>
        <v>Garden Suburb Infant.2028.PEGrt.I18D.Ma22</v>
      </c>
      <c r="K54" s="111" t="b">
        <v>1</v>
      </c>
      <c r="L54" s="117" t="s">
        <v>1275</v>
      </c>
      <c r="M54" s="111" t="b">
        <v>1</v>
      </c>
      <c r="N54" s="111" t="s">
        <v>1276</v>
      </c>
      <c r="O54" s="118" t="str">
        <f>GRANTS!I54</f>
        <v>10166/543965</v>
      </c>
      <c r="P54" s="111" t="b">
        <v>1</v>
      </c>
      <c r="Q54" s="111" t="b">
        <v>1</v>
      </c>
      <c r="R54" s="111" t="b">
        <v>1</v>
      </c>
      <c r="T54" s="10">
        <f t="shared" si="2"/>
        <v>20</v>
      </c>
      <c r="U54" s="1">
        <f t="shared" si="3"/>
        <v>41</v>
      </c>
    </row>
    <row r="55" spans="1:21" x14ac:dyDescent="0.25">
      <c r="A55" s="108">
        <v>1</v>
      </c>
      <c r="B55" s="109">
        <v>2</v>
      </c>
      <c r="C55" s="110">
        <f>GRANTS!J55</f>
        <v>400002</v>
      </c>
      <c r="D55" s="111" t="b">
        <v>1</v>
      </c>
      <c r="E55" s="112" t="str">
        <f>RIGHT(GRANTS!C55,4)&amp;"."&amp;GRANTS!M55&amp;"."&amp;GRANTS!K55&amp;"."&amp;$C$5</f>
        <v>2027.PEGrt.I18D.Ma22</v>
      </c>
      <c r="F55" s="113">
        <f t="shared" ca="1" si="0"/>
        <v>44697</v>
      </c>
      <c r="G55" s="114" cm="1">
        <f t="array" ref="G55">IF(SUMPRODUCT((GRANTS!$Q$19:$AB$19=$B$5)*GRANTS!Q55:AB55)&gt;0,SUMPRODUCT((GRANTS!$Q$19:$AB$19=$B$5)*GRANTS!Q55:AB55),0)</f>
        <v>8112</v>
      </c>
      <c r="H55" s="115">
        <f t="shared" ca="1" si="1"/>
        <v>44697</v>
      </c>
      <c r="I55" s="116">
        <v>0</v>
      </c>
      <c r="J55" s="112" t="str">
        <f>LEFT(GRANTS!D55,20)&amp;"."&amp;GRANTSPAY!E55</f>
        <v>Garden Suburb Junior.2027.PEGrt.I18D.Ma22</v>
      </c>
      <c r="K55" s="111" t="b">
        <v>1</v>
      </c>
      <c r="L55" s="117" t="s">
        <v>1275</v>
      </c>
      <c r="M55" s="111" t="b">
        <v>1</v>
      </c>
      <c r="N55" s="111" t="s">
        <v>1276</v>
      </c>
      <c r="O55" s="118" t="str">
        <f>GRANTS!I55</f>
        <v>10166/543965</v>
      </c>
      <c r="P55" s="111" t="b">
        <v>1</v>
      </c>
      <c r="Q55" s="111" t="b">
        <v>1</v>
      </c>
      <c r="R55" s="111" t="b">
        <v>1</v>
      </c>
      <c r="T55" s="10">
        <f t="shared" si="2"/>
        <v>20</v>
      </c>
      <c r="U55" s="1">
        <f t="shared" si="3"/>
        <v>41</v>
      </c>
    </row>
    <row r="56" spans="1:21" x14ac:dyDescent="0.25">
      <c r="A56" s="108">
        <v>1</v>
      </c>
      <c r="B56" s="109">
        <v>2</v>
      </c>
      <c r="C56" s="110">
        <f>GRANTS!J56</f>
        <v>400035</v>
      </c>
      <c r="D56" s="111" t="b">
        <v>1</v>
      </c>
      <c r="E56" s="112" t="str">
        <f>RIGHT(GRANTS!C56,4)&amp;"."&amp;GRANTS!M56&amp;"."&amp;GRANTS!K56&amp;"."&amp;$C$5</f>
        <v>2029.PEGrt.I18D.Ma22</v>
      </c>
      <c r="F56" s="113">
        <f t="shared" ca="1" si="0"/>
        <v>44697</v>
      </c>
      <c r="G56" s="114" cm="1">
        <f t="array" ref="G56">IF(SUMPRODUCT((GRANTS!$Q$19:$AB$19=$B$5)*GRANTS!Q56:AB56)&gt;0,SUMPRODUCT((GRANTS!$Q$19:$AB$19=$B$5)*GRANTS!Q56:AB56),0)</f>
        <v>8154</v>
      </c>
      <c r="H56" s="115">
        <f t="shared" ca="1" si="1"/>
        <v>44697</v>
      </c>
      <c r="I56" s="116">
        <v>0</v>
      </c>
      <c r="J56" s="112" t="str">
        <f>LEFT(GRANTS!D56,20)&amp;"."&amp;GRANTSPAY!E56</f>
        <v>Goldbeaters Primary .2029.PEGrt.I18D.Ma22</v>
      </c>
      <c r="K56" s="111" t="b">
        <v>1</v>
      </c>
      <c r="L56" s="117" t="s">
        <v>1275</v>
      </c>
      <c r="M56" s="111" t="b">
        <v>1</v>
      </c>
      <c r="N56" s="111" t="s">
        <v>1276</v>
      </c>
      <c r="O56" s="118" t="str">
        <f>GRANTS!I56</f>
        <v>10166/543965</v>
      </c>
      <c r="P56" s="111" t="b">
        <v>1</v>
      </c>
      <c r="Q56" s="111" t="b">
        <v>1</v>
      </c>
      <c r="R56" s="111" t="b">
        <v>1</v>
      </c>
      <c r="T56" s="10">
        <f t="shared" si="2"/>
        <v>20</v>
      </c>
      <c r="U56" s="1">
        <f t="shared" si="3"/>
        <v>41</v>
      </c>
    </row>
    <row r="57" spans="1:21" x14ac:dyDescent="0.25">
      <c r="A57" s="108">
        <v>1</v>
      </c>
      <c r="B57" s="109">
        <v>2</v>
      </c>
      <c r="C57" s="110">
        <f>GRANTS!J57</f>
        <v>148347</v>
      </c>
      <c r="D57" s="111" t="b">
        <v>1</v>
      </c>
      <c r="E57" s="112" t="str">
        <f>RIGHT(GRANTS!C57,4)&amp;"."&amp;GRANTS!M57&amp;"."&amp;GRANTS!K57&amp;"."&amp;$C$5</f>
        <v>2030.PEGrt.I18D.Ma22</v>
      </c>
      <c r="F57" s="113">
        <f t="shared" ca="1" si="0"/>
        <v>44697</v>
      </c>
      <c r="G57" s="114" cm="1">
        <f t="array" ref="G57">IF(SUMPRODUCT((GRANTS!$Q$19:$AB$19=$B$5)*GRANTS!Q57:AB57)&gt;0,SUMPRODUCT((GRANTS!$Q$19:$AB$19=$B$5)*GRANTS!Q57:AB57),0)</f>
        <v>0</v>
      </c>
      <c r="H57" s="115">
        <f t="shared" ca="1" si="1"/>
        <v>44697</v>
      </c>
      <c r="I57" s="116">
        <v>0</v>
      </c>
      <c r="J57" s="112" t="str">
        <f>LEFT(GRANTS!D57,20)&amp;"."&amp;GRANTSPAY!E57</f>
        <v>Grasvenor Avenue Inf.2030.PEGrt.I18D.Ma22</v>
      </c>
      <c r="K57" s="111" t="b">
        <v>1</v>
      </c>
      <c r="L57" s="117" t="s">
        <v>1275</v>
      </c>
      <c r="M57" s="111" t="b">
        <v>1</v>
      </c>
      <c r="N57" s="111" t="s">
        <v>1276</v>
      </c>
      <c r="O57" s="118" t="str">
        <f>GRANTS!I57</f>
        <v>None/516500</v>
      </c>
      <c r="P57" s="111" t="b">
        <v>1</v>
      </c>
      <c r="Q57" s="111" t="b">
        <v>1</v>
      </c>
      <c r="R57" s="111" t="b">
        <v>1</v>
      </c>
      <c r="T57" s="10">
        <f t="shared" si="2"/>
        <v>20</v>
      </c>
      <c r="U57" s="1">
        <f t="shared" si="3"/>
        <v>41</v>
      </c>
    </row>
    <row r="58" spans="1:21" x14ac:dyDescent="0.25">
      <c r="A58" s="108">
        <v>1</v>
      </c>
      <c r="B58" s="109">
        <v>2</v>
      </c>
      <c r="C58" s="110">
        <f>GRANTS!J58</f>
        <v>400108</v>
      </c>
      <c r="D58" s="111" t="b">
        <v>1</v>
      </c>
      <c r="E58" s="112" t="str">
        <f>RIGHT(GRANTS!C58,4)&amp;"."&amp;GRANTS!M58&amp;"."&amp;GRANTS!K58&amp;"."&amp;$C$5</f>
        <v>3516.PEGrt.I18D.Ma22</v>
      </c>
      <c r="F58" s="113">
        <f t="shared" ca="1" si="0"/>
        <v>44697</v>
      </c>
      <c r="G58" s="114" cm="1">
        <f t="array" ref="G58">IF(SUMPRODUCT((GRANTS!$Q$19:$AB$19=$B$5)*GRANTS!Q58:AB58)&gt;0,SUMPRODUCT((GRANTS!$Q$19:$AB$19=$B$5)*GRANTS!Q58:AB58),0)</f>
        <v>7392</v>
      </c>
      <c r="H58" s="115">
        <f t="shared" ca="1" si="1"/>
        <v>44697</v>
      </c>
      <c r="I58" s="116">
        <v>0</v>
      </c>
      <c r="J58" s="112" t="str">
        <f>LEFT(GRANTS!D58,20)&amp;"."&amp;GRANTSPAY!E58</f>
        <v>Hasmonean Primary Sc.3516.PEGrt.I18D.Ma22</v>
      </c>
      <c r="K58" s="111" t="b">
        <v>1</v>
      </c>
      <c r="L58" s="117" t="s">
        <v>1275</v>
      </c>
      <c r="M58" s="111" t="b">
        <v>1</v>
      </c>
      <c r="N58" s="111" t="s">
        <v>1276</v>
      </c>
      <c r="O58" s="118" t="str">
        <f>GRANTS!I58</f>
        <v>10166/543965</v>
      </c>
      <c r="P58" s="111" t="b">
        <v>1</v>
      </c>
      <c r="Q58" s="111" t="b">
        <v>1</v>
      </c>
      <c r="R58" s="111" t="b">
        <v>1</v>
      </c>
      <c r="T58" s="10">
        <f t="shared" si="2"/>
        <v>20</v>
      </c>
      <c r="U58" s="1">
        <f t="shared" si="3"/>
        <v>41</v>
      </c>
    </row>
    <row r="59" spans="1:21" x14ac:dyDescent="0.25">
      <c r="A59" s="108">
        <v>1</v>
      </c>
      <c r="B59" s="109">
        <v>2</v>
      </c>
      <c r="C59" s="110">
        <f>GRANTS!J59</f>
        <v>400026</v>
      </c>
      <c r="D59" s="111" t="b">
        <v>1</v>
      </c>
      <c r="E59" s="112" t="str">
        <f>RIGHT(GRANTS!C59,4)&amp;"."&amp;GRANTS!M59&amp;"."&amp;GRANTS!K59&amp;"."&amp;$C$5</f>
        <v>2031.PEGrt.I18D.Ma22</v>
      </c>
      <c r="F59" s="113">
        <f t="shared" ca="1" si="0"/>
        <v>44697</v>
      </c>
      <c r="G59" s="114" cm="1">
        <f t="array" ref="G59">IF(SUMPRODUCT((GRANTS!$Q$19:$AB$19=$B$5)*GRANTS!Q59:AB59)&gt;0,SUMPRODUCT((GRANTS!$Q$19:$AB$19=$B$5)*GRANTS!Q59:AB59),0)</f>
        <v>7300</v>
      </c>
      <c r="H59" s="115">
        <f t="shared" ca="1" si="1"/>
        <v>44697</v>
      </c>
      <c r="I59" s="116">
        <v>0</v>
      </c>
      <c r="J59" s="112" t="str">
        <f>LEFT(GRANTS!D59,20)&amp;"."&amp;GRANTSPAY!E59</f>
        <v>Hollickwood JMI Scho.2031.PEGrt.I18D.Ma22</v>
      </c>
      <c r="K59" s="111" t="b">
        <v>1</v>
      </c>
      <c r="L59" s="117" t="s">
        <v>1275</v>
      </c>
      <c r="M59" s="111" t="b">
        <v>1</v>
      </c>
      <c r="N59" s="111" t="s">
        <v>1276</v>
      </c>
      <c r="O59" s="118" t="str">
        <f>GRANTS!I59</f>
        <v>10166/543965</v>
      </c>
      <c r="P59" s="111" t="b">
        <v>1</v>
      </c>
      <c r="Q59" s="111" t="b">
        <v>1</v>
      </c>
      <c r="R59" s="111" t="b">
        <v>1</v>
      </c>
      <c r="T59" s="10">
        <f t="shared" si="2"/>
        <v>20</v>
      </c>
      <c r="U59" s="1">
        <f t="shared" si="3"/>
        <v>41</v>
      </c>
    </row>
    <row r="60" spans="1:21" x14ac:dyDescent="0.25">
      <c r="A60" s="108">
        <v>1</v>
      </c>
      <c r="B60" s="109">
        <v>2</v>
      </c>
      <c r="C60" s="110">
        <f>GRANTS!J60</f>
        <v>400084</v>
      </c>
      <c r="D60" s="111" t="b">
        <v>1</v>
      </c>
      <c r="E60" s="112" t="str">
        <f>RIGHT(GRANTS!C60,4)&amp;"."&amp;GRANTS!M60&amp;"."&amp;GRANTS!K60&amp;"."&amp;$C$5</f>
        <v>2032.PEGrt.I18D.Ma22</v>
      </c>
      <c r="F60" s="113">
        <f t="shared" ca="1" si="0"/>
        <v>44697</v>
      </c>
      <c r="G60" s="114" cm="1">
        <f t="array" ref="G60">IF(SUMPRODUCT((GRANTS!$Q$19:$AB$19=$B$5)*GRANTS!Q60:AB60)&gt;0,SUMPRODUCT((GRANTS!$Q$19:$AB$19=$B$5)*GRANTS!Q60:AB60),0)</f>
        <v>8262</v>
      </c>
      <c r="H60" s="115">
        <f t="shared" ca="1" si="1"/>
        <v>44697</v>
      </c>
      <c r="I60" s="116">
        <v>0</v>
      </c>
      <c r="J60" s="112" t="str">
        <f>LEFT(GRANTS!D60,20)&amp;"."&amp;GRANTSPAY!E60</f>
        <v>Holly Park School.2032.PEGrt.I18D.Ma22</v>
      </c>
      <c r="K60" s="111" t="b">
        <v>1</v>
      </c>
      <c r="L60" s="117" t="s">
        <v>1275</v>
      </c>
      <c r="M60" s="111" t="b">
        <v>1</v>
      </c>
      <c r="N60" s="111" t="s">
        <v>1276</v>
      </c>
      <c r="O60" s="118" t="str">
        <f>GRANTS!I60</f>
        <v>10166/543965</v>
      </c>
      <c r="P60" s="111" t="b">
        <v>1</v>
      </c>
      <c r="Q60" s="111" t="b">
        <v>1</v>
      </c>
      <c r="R60" s="111" t="b">
        <v>1</v>
      </c>
      <c r="T60" s="10">
        <f t="shared" si="2"/>
        <v>20</v>
      </c>
      <c r="U60" s="1">
        <f t="shared" si="3"/>
        <v>38</v>
      </c>
    </row>
    <row r="61" spans="1:21" x14ac:dyDescent="0.25">
      <c r="A61" s="108">
        <v>1</v>
      </c>
      <c r="B61" s="109">
        <v>2</v>
      </c>
      <c r="C61" s="110">
        <f>GRANTS!J61</f>
        <v>400008</v>
      </c>
      <c r="D61" s="111" t="b">
        <v>1</v>
      </c>
      <c r="E61" s="112" t="str">
        <f>RIGHT(GRANTS!C61,4)&amp;"."&amp;GRANTS!M61&amp;"."&amp;GRANTS!K61&amp;"."&amp;$C$5</f>
        <v>3304.PEGrt.I18D.Ma22</v>
      </c>
      <c r="F61" s="113">
        <f t="shared" ca="1" si="0"/>
        <v>44697</v>
      </c>
      <c r="G61" s="114" cm="1">
        <f t="array" ref="G61">IF(SUMPRODUCT((GRANTS!$Q$19:$AB$19=$B$5)*GRANTS!Q61:AB61)&gt;0,SUMPRODUCT((GRANTS!$Q$19:$AB$19=$B$5)*GRANTS!Q61:AB61),0)</f>
        <v>7375</v>
      </c>
      <c r="H61" s="115">
        <f t="shared" ca="1" si="1"/>
        <v>44697</v>
      </c>
      <c r="I61" s="116">
        <v>0</v>
      </c>
      <c r="J61" s="112" t="str">
        <f>LEFT(GRANTS!D61,20)&amp;"."&amp;GRANTSPAY!E61</f>
        <v>Holy Trinity School.3304.PEGrt.I18D.Ma22</v>
      </c>
      <c r="K61" s="111" t="b">
        <v>1</v>
      </c>
      <c r="L61" s="117" t="s">
        <v>1275</v>
      </c>
      <c r="M61" s="111" t="b">
        <v>1</v>
      </c>
      <c r="N61" s="111" t="s">
        <v>1276</v>
      </c>
      <c r="O61" s="118" t="str">
        <f>GRANTS!I61</f>
        <v>10166/543965</v>
      </c>
      <c r="P61" s="111" t="b">
        <v>1</v>
      </c>
      <c r="Q61" s="111" t="b">
        <v>1</v>
      </c>
      <c r="R61" s="111" t="b">
        <v>1</v>
      </c>
      <c r="T61" s="10">
        <f t="shared" si="2"/>
        <v>20</v>
      </c>
      <c r="U61" s="1">
        <f t="shared" si="3"/>
        <v>40</v>
      </c>
    </row>
    <row r="62" spans="1:21" x14ac:dyDescent="0.25">
      <c r="A62" s="108">
        <v>1</v>
      </c>
      <c r="B62" s="109">
        <v>2</v>
      </c>
      <c r="C62" s="110">
        <f>GRANTS!J62</f>
        <v>151702</v>
      </c>
      <c r="D62" s="111" t="b">
        <v>1</v>
      </c>
      <c r="E62" s="112" t="str">
        <f>RIGHT(GRANTS!C62,4)&amp;"."&amp;GRANTS!M62&amp;"."&amp;GRANTS!K62&amp;"."&amp;$C$5</f>
        <v>2047.PEGrt.I18D.Ma22</v>
      </c>
      <c r="F62" s="113">
        <f t="shared" ca="1" si="0"/>
        <v>44697</v>
      </c>
      <c r="G62" s="114" cm="1">
        <f t="array" ref="G62">IF(SUMPRODUCT((GRANTS!$Q$19:$AB$19=$B$5)*GRANTS!Q62:AB62)&gt;0,SUMPRODUCT((GRANTS!$Q$19:$AB$19=$B$5)*GRANTS!Q62:AB62),0)</f>
        <v>0</v>
      </c>
      <c r="H62" s="115">
        <f t="shared" ca="1" si="1"/>
        <v>44697</v>
      </c>
      <c r="I62" s="116">
        <v>0</v>
      </c>
      <c r="J62" s="112" t="str">
        <f>LEFT(GRANTS!D62,20)&amp;"."&amp;GRANTSPAY!E62</f>
        <v>Hyde School.2047.PEGrt.I18D.Ma22</v>
      </c>
      <c r="K62" s="111" t="b">
        <v>1</v>
      </c>
      <c r="L62" s="117" t="s">
        <v>1275</v>
      </c>
      <c r="M62" s="111" t="b">
        <v>1</v>
      </c>
      <c r="N62" s="111" t="s">
        <v>1276</v>
      </c>
      <c r="O62" s="118" t="str">
        <f>GRANTS!I62</f>
        <v>None/516500</v>
      </c>
      <c r="P62" s="111" t="b">
        <v>1</v>
      </c>
      <c r="Q62" s="111" t="b">
        <v>1</v>
      </c>
      <c r="R62" s="111" t="b">
        <v>1</v>
      </c>
      <c r="T62" s="10">
        <f t="shared" si="2"/>
        <v>20</v>
      </c>
      <c r="U62" s="1">
        <f t="shared" si="3"/>
        <v>32</v>
      </c>
    </row>
    <row r="63" spans="1:21" x14ac:dyDescent="0.25">
      <c r="A63" s="108">
        <v>1</v>
      </c>
      <c r="B63" s="109">
        <v>2</v>
      </c>
      <c r="C63" s="110">
        <f>GRANTS!J63</f>
        <v>143982</v>
      </c>
      <c r="D63" s="111" t="b">
        <v>1</v>
      </c>
      <c r="E63" s="112" t="str">
        <f>RIGHT(GRANTS!C63,4)&amp;"."&amp;GRANTS!M63&amp;"."&amp;GRANTS!K63&amp;"."&amp;$C$5</f>
        <v>3515.PEGrt.I18D.Ma22</v>
      </c>
      <c r="F63" s="113">
        <f t="shared" ca="1" si="0"/>
        <v>44697</v>
      </c>
      <c r="G63" s="114" cm="1">
        <f t="array" ref="G63">IF(SUMPRODUCT((GRANTS!$Q$19:$AB$19=$B$5)*GRANTS!Q63:AB63)&gt;0,SUMPRODUCT((GRANTS!$Q$19:$AB$19=$B$5)*GRANTS!Q63:AB63),0)</f>
        <v>0</v>
      </c>
      <c r="H63" s="115">
        <f t="shared" ca="1" si="1"/>
        <v>44697</v>
      </c>
      <c r="I63" s="116">
        <v>0</v>
      </c>
      <c r="J63" s="112" t="str">
        <f>LEFT(GRANTS!D63,20)&amp;"."&amp;GRANTSPAY!E63</f>
        <v>Independent Jewish D.3515.PEGrt.I18D.Ma22</v>
      </c>
      <c r="K63" s="111" t="b">
        <v>1</v>
      </c>
      <c r="L63" s="117" t="s">
        <v>1275</v>
      </c>
      <c r="M63" s="111" t="b">
        <v>1</v>
      </c>
      <c r="N63" s="111" t="s">
        <v>1276</v>
      </c>
      <c r="O63" s="118" t="str">
        <f>GRANTS!I63</f>
        <v>None/516500</v>
      </c>
      <c r="P63" s="111" t="b">
        <v>1</v>
      </c>
      <c r="Q63" s="111" t="b">
        <v>1</v>
      </c>
      <c r="R63" s="111" t="b">
        <v>1</v>
      </c>
      <c r="T63" s="10">
        <f t="shared" si="2"/>
        <v>20</v>
      </c>
      <c r="U63" s="1">
        <f t="shared" si="3"/>
        <v>41</v>
      </c>
    </row>
    <row r="64" spans="1:21" x14ac:dyDescent="0.25">
      <c r="A64" s="108">
        <v>1</v>
      </c>
      <c r="B64" s="109">
        <v>2</v>
      </c>
      <c r="C64" s="110">
        <f>GRANTS!J64</f>
        <v>400046</v>
      </c>
      <c r="D64" s="111" t="b">
        <v>1</v>
      </c>
      <c r="E64" s="112" t="str">
        <f>RIGHT(GRANTS!C64,4)&amp;"."&amp;GRANTS!M64&amp;"."&amp;GRANTS!K64&amp;"."&amp;$C$5</f>
        <v>2036.PEGrt.I18D.Ma22</v>
      </c>
      <c r="F64" s="113">
        <f t="shared" ca="1" si="0"/>
        <v>44697</v>
      </c>
      <c r="G64" s="114" cm="1">
        <f t="array" ref="G64">IF(SUMPRODUCT((GRANTS!$Q$19:$AB$19=$B$5)*GRANTS!Q64:AB64)&gt;0,SUMPRODUCT((GRANTS!$Q$19:$AB$19=$B$5)*GRANTS!Q64:AB64),0)</f>
        <v>7533</v>
      </c>
      <c r="H64" s="115">
        <f t="shared" ca="1" si="1"/>
        <v>44697</v>
      </c>
      <c r="I64" s="116">
        <v>0</v>
      </c>
      <c r="J64" s="112" t="str">
        <f>LEFT(GRANTS!D64,20)&amp;"."&amp;GRANTSPAY!E64</f>
        <v>Livingstone School.2036.PEGrt.I18D.Ma22</v>
      </c>
      <c r="K64" s="111" t="b">
        <v>1</v>
      </c>
      <c r="L64" s="117" t="s">
        <v>1275</v>
      </c>
      <c r="M64" s="111" t="b">
        <v>1</v>
      </c>
      <c r="N64" s="111" t="s">
        <v>1276</v>
      </c>
      <c r="O64" s="118" t="str">
        <f>GRANTS!I64</f>
        <v>10166/543965</v>
      </c>
      <c r="P64" s="111" t="b">
        <v>1</v>
      </c>
      <c r="Q64" s="111" t="b">
        <v>1</v>
      </c>
      <c r="R64" s="111" t="b">
        <v>1</v>
      </c>
      <c r="T64" s="10">
        <f t="shared" si="2"/>
        <v>20</v>
      </c>
      <c r="U64" s="1">
        <f t="shared" si="3"/>
        <v>39</v>
      </c>
    </row>
    <row r="65" spans="1:21" x14ac:dyDescent="0.25">
      <c r="A65" s="108">
        <v>1</v>
      </c>
      <c r="B65" s="109">
        <v>2</v>
      </c>
      <c r="C65" s="110">
        <f>GRANTS!J65</f>
        <v>400030</v>
      </c>
      <c r="D65" s="111" t="b">
        <v>1</v>
      </c>
      <c r="E65" s="112" t="str">
        <f>RIGHT(GRANTS!C65,4)&amp;"."&amp;GRANTS!M65&amp;"."&amp;GRANTS!K65&amp;"."&amp;$C$5</f>
        <v>2037.PEGrt.I18D.Ma22</v>
      </c>
      <c r="F65" s="113">
        <f t="shared" ca="1" si="0"/>
        <v>44697</v>
      </c>
      <c r="G65" s="114" cm="1">
        <f t="array" ref="G65">IF(SUMPRODUCT((GRANTS!$Q$19:$AB$19=$B$5)*GRANTS!Q65:AB65)&gt;0,SUMPRODUCT((GRANTS!$Q$19:$AB$19=$B$5)*GRANTS!Q65:AB65),0)</f>
        <v>7658</v>
      </c>
      <c r="H65" s="115">
        <f t="shared" ca="1" si="1"/>
        <v>44697</v>
      </c>
      <c r="I65" s="116">
        <v>0</v>
      </c>
      <c r="J65" s="112" t="str">
        <f>LEFT(GRANTS!D65,20)&amp;"."&amp;GRANTSPAY!E65</f>
        <v>Manorside Primary Sc.2037.PEGrt.I18D.Ma22</v>
      </c>
      <c r="K65" s="111" t="b">
        <v>1</v>
      </c>
      <c r="L65" s="117" t="s">
        <v>1275</v>
      </c>
      <c r="M65" s="111" t="b">
        <v>1</v>
      </c>
      <c r="N65" s="111" t="s">
        <v>1276</v>
      </c>
      <c r="O65" s="118" t="str">
        <f>GRANTS!I65</f>
        <v>10166/543965</v>
      </c>
      <c r="P65" s="111" t="b">
        <v>1</v>
      </c>
      <c r="Q65" s="111" t="b">
        <v>1</v>
      </c>
      <c r="R65" s="111" t="b">
        <v>1</v>
      </c>
      <c r="T65" s="10">
        <f t="shared" si="2"/>
        <v>20</v>
      </c>
      <c r="U65" s="1">
        <f t="shared" si="3"/>
        <v>41</v>
      </c>
    </row>
    <row r="66" spans="1:21" x14ac:dyDescent="0.25">
      <c r="A66" s="108">
        <v>1</v>
      </c>
      <c r="B66" s="109">
        <v>2</v>
      </c>
      <c r="C66" s="110">
        <f>GRANTS!J66</f>
        <v>400130</v>
      </c>
      <c r="D66" s="111" t="b">
        <v>1</v>
      </c>
      <c r="E66" s="112" t="str">
        <f>RIGHT(GRANTS!C66,4)&amp;"."&amp;GRANTS!M66&amp;"."&amp;GRANTS!K66&amp;"."&amp;$C$5</f>
        <v>3523.PEGrt.I18D.Ma22</v>
      </c>
      <c r="F66" s="113">
        <f t="shared" ca="1" si="0"/>
        <v>44697</v>
      </c>
      <c r="G66" s="114" cm="1">
        <f t="array" ref="G66">IF(SUMPRODUCT((GRANTS!$Q$19:$AB$19=$B$5)*GRANTS!Q66:AB66)&gt;0,SUMPRODUCT((GRANTS!$Q$19:$AB$19=$B$5)*GRANTS!Q66:AB66),0)</f>
        <v>8875</v>
      </c>
      <c r="H66" s="115">
        <f t="shared" ca="1" si="1"/>
        <v>44697</v>
      </c>
      <c r="I66" s="116">
        <v>0</v>
      </c>
      <c r="J66" s="112" t="str">
        <f>LEFT(GRANTS!D66,20)&amp;"."&amp;GRANTSPAY!E66</f>
        <v>Martin Primary Schoo.3523.PEGrt.I18D.Ma22</v>
      </c>
      <c r="K66" s="111" t="b">
        <v>1</v>
      </c>
      <c r="L66" s="117" t="s">
        <v>1275</v>
      </c>
      <c r="M66" s="111" t="b">
        <v>1</v>
      </c>
      <c r="N66" s="111" t="s">
        <v>1276</v>
      </c>
      <c r="O66" s="118" t="str">
        <f>GRANTS!I66</f>
        <v>10166/543965</v>
      </c>
      <c r="P66" s="111" t="b">
        <v>1</v>
      </c>
      <c r="Q66" s="111" t="b">
        <v>1</v>
      </c>
      <c r="R66" s="111" t="b">
        <v>1</v>
      </c>
      <c r="T66" s="10">
        <f t="shared" si="2"/>
        <v>20</v>
      </c>
      <c r="U66" s="1">
        <f t="shared" si="3"/>
        <v>41</v>
      </c>
    </row>
    <row r="67" spans="1:21" x14ac:dyDescent="0.25">
      <c r="A67" s="108">
        <v>1</v>
      </c>
      <c r="B67" s="109">
        <v>2</v>
      </c>
      <c r="C67" s="110">
        <f>GRANTS!J67</f>
        <v>400112</v>
      </c>
      <c r="D67" s="111" t="b">
        <v>1</v>
      </c>
      <c r="E67" s="112" t="str">
        <f>RIGHT(GRANTS!C67,4)&amp;"."&amp;GRANTS!M67&amp;"."&amp;GRANTS!K67&amp;"."&amp;$C$5</f>
        <v>5948.PEGrt.I18D.Ma22</v>
      </c>
      <c r="F67" s="113">
        <f t="shared" ca="1" si="0"/>
        <v>44697</v>
      </c>
      <c r="G67" s="114" cm="1">
        <f t="array" ref="G67">IF(SUMPRODUCT((GRANTS!$Q$19:$AB$19=$B$5)*GRANTS!Q67:AB67)&gt;0,SUMPRODUCT((GRANTS!$Q$19:$AB$19=$B$5)*GRANTS!Q67:AB67),0)</f>
        <v>7408</v>
      </c>
      <c r="H67" s="115">
        <f t="shared" ca="1" si="1"/>
        <v>44697</v>
      </c>
      <c r="I67" s="116">
        <v>0</v>
      </c>
      <c r="J67" s="112" t="str">
        <f>LEFT(GRANTS!D67,20)&amp;"."&amp;GRANTSPAY!E67</f>
        <v>Mathilda Marks-Kenne.5948.PEGrt.I18D.Ma22</v>
      </c>
      <c r="K67" s="111" t="b">
        <v>1</v>
      </c>
      <c r="L67" s="117" t="s">
        <v>1275</v>
      </c>
      <c r="M67" s="111" t="b">
        <v>1</v>
      </c>
      <c r="N67" s="111" t="s">
        <v>1276</v>
      </c>
      <c r="O67" s="118" t="str">
        <f>GRANTS!I67</f>
        <v>10166/543965</v>
      </c>
      <c r="P67" s="111" t="b">
        <v>1</v>
      </c>
      <c r="Q67" s="111" t="b">
        <v>1</v>
      </c>
      <c r="R67" s="111" t="b">
        <v>1</v>
      </c>
      <c r="T67" s="10">
        <f t="shared" si="2"/>
        <v>20</v>
      </c>
      <c r="U67" s="1">
        <f t="shared" si="3"/>
        <v>41</v>
      </c>
    </row>
    <row r="68" spans="1:21" x14ac:dyDescent="0.25">
      <c r="A68" s="108">
        <v>1</v>
      </c>
      <c r="B68" s="109">
        <v>2</v>
      </c>
      <c r="C68" s="110">
        <f>GRANTS!J68</f>
        <v>400110</v>
      </c>
      <c r="D68" s="111" t="b">
        <v>1</v>
      </c>
      <c r="E68" s="112" t="str">
        <f>RIGHT(GRANTS!C68,4)&amp;"."&amp;GRANTS!M68&amp;"."&amp;GRANTS!K68&amp;"."&amp;$C$5</f>
        <v>5949.PEGrt.I18D.Ma22</v>
      </c>
      <c r="F68" s="113">
        <f t="shared" ca="1" si="0"/>
        <v>44697</v>
      </c>
      <c r="G68" s="114" cm="1">
        <f t="array" ref="G68">IF(SUMPRODUCT((GRANTS!$Q$19:$AB$19=$B$5)*GRANTS!Q68:AB68)&gt;0,SUMPRODUCT((GRANTS!$Q$19:$AB$19=$B$5)*GRANTS!Q68:AB68),0)</f>
        <v>8008</v>
      </c>
      <c r="H68" s="115">
        <f t="shared" ca="1" si="1"/>
        <v>44697</v>
      </c>
      <c r="I68" s="116">
        <v>0</v>
      </c>
      <c r="J68" s="112" t="str">
        <f>LEFT(GRANTS!D68,20)&amp;"."&amp;GRANTSPAY!E68</f>
        <v>Menorah Foundation S.5949.PEGrt.I18D.Ma22</v>
      </c>
      <c r="K68" s="111" t="b">
        <v>1</v>
      </c>
      <c r="L68" s="117" t="s">
        <v>1275</v>
      </c>
      <c r="M68" s="111" t="b">
        <v>1</v>
      </c>
      <c r="N68" s="111" t="s">
        <v>1276</v>
      </c>
      <c r="O68" s="118" t="str">
        <f>GRANTS!I68</f>
        <v>10166/543965</v>
      </c>
      <c r="P68" s="111" t="b">
        <v>1</v>
      </c>
      <c r="Q68" s="111" t="b">
        <v>1</v>
      </c>
      <c r="R68" s="111" t="b">
        <v>1</v>
      </c>
      <c r="T68" s="10">
        <f t="shared" si="2"/>
        <v>20</v>
      </c>
      <c r="U68" s="1">
        <f t="shared" si="3"/>
        <v>41</v>
      </c>
    </row>
    <row r="69" spans="1:21" x14ac:dyDescent="0.25">
      <c r="A69" s="108">
        <v>1</v>
      </c>
      <c r="B69" s="109">
        <v>2</v>
      </c>
      <c r="C69" s="110">
        <f>GRANTS!J69</f>
        <v>400007</v>
      </c>
      <c r="D69" s="111" t="b">
        <v>1</v>
      </c>
      <c r="E69" s="112" t="str">
        <f>RIGHT(GRANTS!C69,4)&amp;"."&amp;GRANTS!M69&amp;"."&amp;GRANTS!K69&amp;"."&amp;$C$5</f>
        <v>3513.PEGrt.I18D.Ma22</v>
      </c>
      <c r="F69" s="113">
        <f t="shared" ca="1" si="0"/>
        <v>44697</v>
      </c>
      <c r="G69" s="114" cm="1">
        <f t="array" ref="G69">IF(SUMPRODUCT((GRANTS!$Q$19:$AB$19=$B$5)*GRANTS!Q69:AB69)&gt;0,SUMPRODUCT((GRANTS!$Q$19:$AB$19=$B$5)*GRANTS!Q69:AB69),0)</f>
        <v>8033</v>
      </c>
      <c r="H69" s="115">
        <f t="shared" ca="1" si="1"/>
        <v>44697</v>
      </c>
      <c r="I69" s="116">
        <v>0</v>
      </c>
      <c r="J69" s="112" t="str">
        <f>LEFT(GRANTS!D69,20)&amp;"."&amp;GRANTSPAY!E69</f>
        <v>Menorah Primary Scho.3513.PEGrt.I18D.Ma22</v>
      </c>
      <c r="K69" s="111" t="b">
        <v>1</v>
      </c>
      <c r="L69" s="117" t="s">
        <v>1275</v>
      </c>
      <c r="M69" s="111" t="b">
        <v>1</v>
      </c>
      <c r="N69" s="111" t="s">
        <v>1276</v>
      </c>
      <c r="O69" s="118" t="str">
        <f>GRANTS!I69</f>
        <v>10166/543965</v>
      </c>
      <c r="P69" s="111" t="b">
        <v>1</v>
      </c>
      <c r="Q69" s="111" t="b">
        <v>1</v>
      </c>
      <c r="R69" s="111" t="b">
        <v>1</v>
      </c>
      <c r="T69" s="10">
        <f t="shared" si="2"/>
        <v>20</v>
      </c>
      <c r="U69" s="1">
        <f t="shared" si="3"/>
        <v>41</v>
      </c>
    </row>
    <row r="70" spans="1:21" x14ac:dyDescent="0.25">
      <c r="A70" s="108">
        <v>1</v>
      </c>
      <c r="B70" s="109">
        <v>2</v>
      </c>
      <c r="C70" s="110">
        <f>GRANTS!J70</f>
        <v>155126</v>
      </c>
      <c r="D70" s="111" t="b">
        <v>1</v>
      </c>
      <c r="E70" s="112" t="str">
        <f>RIGHT(GRANTS!C70,4)&amp;"."&amp;GRANTS!M70&amp;"."&amp;GRANTS!K70&amp;"."&amp;$C$5</f>
        <v>2048.PEGrt.I18D.Ma22</v>
      </c>
      <c r="F70" s="113">
        <f t="shared" ca="1" si="0"/>
        <v>44697</v>
      </c>
      <c r="G70" s="114" cm="1">
        <f t="array" ref="G70">IF(SUMPRODUCT((GRANTS!$Q$19:$AB$19=$B$5)*GRANTS!Q70:AB70)&gt;0,SUMPRODUCT((GRANTS!$Q$19:$AB$19=$B$5)*GRANTS!Q70:AB70),0)</f>
        <v>0</v>
      </c>
      <c r="H70" s="115">
        <f t="shared" ca="1" si="1"/>
        <v>44697</v>
      </c>
      <c r="I70" s="116">
        <v>0</v>
      </c>
      <c r="J70" s="112" t="str">
        <f>LEFT(GRANTS!D70,20)&amp;"."&amp;GRANTSPAY!E70</f>
        <v>Millbrook Park CE Pr.2048.PEGrt.I18D.Ma22</v>
      </c>
      <c r="K70" s="111" t="b">
        <v>1</v>
      </c>
      <c r="L70" s="117" t="s">
        <v>1275</v>
      </c>
      <c r="M70" s="111" t="b">
        <v>1</v>
      </c>
      <c r="N70" s="111" t="s">
        <v>1276</v>
      </c>
      <c r="O70" s="118" t="str">
        <f>GRANTS!I70</f>
        <v>None/516500</v>
      </c>
      <c r="P70" s="111" t="b">
        <v>1</v>
      </c>
      <c r="Q70" s="111" t="b">
        <v>1</v>
      </c>
      <c r="R70" s="111" t="b">
        <v>1</v>
      </c>
      <c r="T70" s="10">
        <f t="shared" si="2"/>
        <v>20</v>
      </c>
      <c r="U70" s="1">
        <f t="shared" si="3"/>
        <v>41</v>
      </c>
    </row>
    <row r="71" spans="1:21" x14ac:dyDescent="0.25">
      <c r="A71" s="108">
        <v>1</v>
      </c>
      <c r="B71" s="109">
        <v>2</v>
      </c>
      <c r="C71" s="110">
        <f>GRANTS!J71</f>
        <v>400086</v>
      </c>
      <c r="D71" s="111" t="b">
        <v>1</v>
      </c>
      <c r="E71" s="112" t="str">
        <f>RIGHT(GRANTS!C71,4)&amp;"."&amp;GRANTS!M71&amp;"."&amp;GRANTS!K71&amp;"."&amp;$C$5</f>
        <v>3305.PEGrt.I18D.Ma22</v>
      </c>
      <c r="F71" s="113">
        <f t="shared" ca="1" si="0"/>
        <v>44697</v>
      </c>
      <c r="G71" s="114" cm="1">
        <f t="array" ref="G71">IF(SUMPRODUCT((GRANTS!$Q$19:$AB$19=$B$5)*GRANTS!Q71:AB71)&gt;0,SUMPRODUCT((GRANTS!$Q$19:$AB$19=$B$5)*GRANTS!Q71:AB71),0)</f>
        <v>7204</v>
      </c>
      <c r="H71" s="115">
        <f t="shared" ca="1" si="1"/>
        <v>44697</v>
      </c>
      <c r="I71" s="116">
        <v>0</v>
      </c>
      <c r="J71" s="112" t="str">
        <f>LEFT(GRANTS!D71,20)&amp;"."&amp;GRANTSPAY!E71</f>
        <v>Monken Hadley C E Pr.3305.PEGrt.I18D.Ma22</v>
      </c>
      <c r="K71" s="111" t="b">
        <v>1</v>
      </c>
      <c r="L71" s="117" t="s">
        <v>1275</v>
      </c>
      <c r="M71" s="111" t="b">
        <v>1</v>
      </c>
      <c r="N71" s="111" t="s">
        <v>1276</v>
      </c>
      <c r="O71" s="118" t="str">
        <f>GRANTS!I71</f>
        <v>10166/543965</v>
      </c>
      <c r="P71" s="111" t="b">
        <v>1</v>
      </c>
      <c r="Q71" s="111" t="b">
        <v>1</v>
      </c>
      <c r="R71" s="111" t="b">
        <v>1</v>
      </c>
      <c r="T71" s="10">
        <f t="shared" si="2"/>
        <v>20</v>
      </c>
      <c r="U71" s="1">
        <f t="shared" si="3"/>
        <v>41</v>
      </c>
    </row>
    <row r="72" spans="1:21" x14ac:dyDescent="0.25">
      <c r="A72" s="108">
        <v>1</v>
      </c>
      <c r="B72" s="109">
        <v>2</v>
      </c>
      <c r="C72" s="110">
        <f>GRANTS!J72</f>
        <v>400048</v>
      </c>
      <c r="D72" s="111" t="b">
        <v>1</v>
      </c>
      <c r="E72" s="112" t="str">
        <f>RIGHT(GRANTS!C72,4)&amp;"."&amp;GRANTS!M72&amp;"."&amp;GRANTS!K72&amp;"."&amp;$C$5</f>
        <v>2042.PEGrt.I18D.Ma22</v>
      </c>
      <c r="F72" s="113">
        <f t="shared" ca="1" si="0"/>
        <v>44697</v>
      </c>
      <c r="G72" s="114" cm="1">
        <f t="array" ref="G72">IF(SUMPRODUCT((GRANTS!$Q$19:$AB$19=$B$5)*GRANTS!Q72:AB72)&gt;0,SUMPRODUCT((GRANTS!$Q$19:$AB$19=$B$5)*GRANTS!Q72:AB72),0)</f>
        <v>8175</v>
      </c>
      <c r="H72" s="115">
        <f t="shared" ca="1" si="1"/>
        <v>44697</v>
      </c>
      <c r="I72" s="116">
        <v>0</v>
      </c>
      <c r="J72" s="112" t="str">
        <f>LEFT(GRANTS!D72,20)&amp;"."&amp;GRANTSPAY!E72</f>
        <v>Monkfrith School.2042.PEGrt.I18D.Ma22</v>
      </c>
      <c r="K72" s="111" t="b">
        <v>1</v>
      </c>
      <c r="L72" s="117" t="s">
        <v>1275</v>
      </c>
      <c r="M72" s="111" t="b">
        <v>1</v>
      </c>
      <c r="N72" s="111" t="s">
        <v>1276</v>
      </c>
      <c r="O72" s="118" t="str">
        <f>GRANTS!I72</f>
        <v>10166/543965</v>
      </c>
      <c r="P72" s="111" t="b">
        <v>1</v>
      </c>
      <c r="Q72" s="111" t="b">
        <v>1</v>
      </c>
      <c r="R72" s="111" t="b">
        <v>1</v>
      </c>
      <c r="T72" s="10">
        <f t="shared" si="2"/>
        <v>20</v>
      </c>
      <c r="U72" s="1">
        <f t="shared" si="3"/>
        <v>37</v>
      </c>
    </row>
    <row r="73" spans="1:21" x14ac:dyDescent="0.25">
      <c r="A73" s="108">
        <v>1</v>
      </c>
      <c r="B73" s="109">
        <v>2</v>
      </c>
      <c r="C73" s="110">
        <f>GRANTS!J73</f>
        <v>400087</v>
      </c>
      <c r="D73" s="111" t="b">
        <v>1</v>
      </c>
      <c r="E73" s="112" t="str">
        <f>RIGHT(GRANTS!C73,4)&amp;"."&amp;GRANTS!M73&amp;"."&amp;GRANTS!K73&amp;"."&amp;$C$5</f>
        <v>2044.PEGrt.I18D.Ma22</v>
      </c>
      <c r="F73" s="113">
        <f t="shared" ca="1" si="0"/>
        <v>44697</v>
      </c>
      <c r="G73" s="114" cm="1">
        <f t="array" ref="G73">IF(SUMPRODUCT((GRANTS!$Q$19:$AB$19=$B$5)*GRANTS!Q73:AB73)&gt;0,SUMPRODUCT((GRANTS!$Q$19:$AB$19=$B$5)*GRANTS!Q73:AB73),0)</f>
        <v>7617</v>
      </c>
      <c r="H73" s="115">
        <f t="shared" ca="1" si="1"/>
        <v>44697</v>
      </c>
      <c r="I73" s="116">
        <v>0</v>
      </c>
      <c r="J73" s="112" t="str">
        <f>LEFT(GRANTS!D73,20)&amp;"."&amp;GRANTSPAY!E73</f>
        <v>Moss Hall Infant Sch.2044.PEGrt.I18D.Ma22</v>
      </c>
      <c r="K73" s="111" t="b">
        <v>1</v>
      </c>
      <c r="L73" s="117" t="s">
        <v>1275</v>
      </c>
      <c r="M73" s="111" t="b">
        <v>1</v>
      </c>
      <c r="N73" s="111" t="s">
        <v>1276</v>
      </c>
      <c r="O73" s="118" t="str">
        <f>GRANTS!I73</f>
        <v>10166/543965</v>
      </c>
      <c r="P73" s="111" t="b">
        <v>1</v>
      </c>
      <c r="Q73" s="111" t="b">
        <v>1</v>
      </c>
      <c r="R73" s="111" t="b">
        <v>1</v>
      </c>
      <c r="T73" s="10">
        <f t="shared" si="2"/>
        <v>20</v>
      </c>
      <c r="U73" s="1">
        <f t="shared" si="3"/>
        <v>41</v>
      </c>
    </row>
    <row r="74" spans="1:21" x14ac:dyDescent="0.25">
      <c r="A74" s="108">
        <v>1</v>
      </c>
      <c r="B74" s="109">
        <v>2</v>
      </c>
      <c r="C74" s="110">
        <f>GRANTS!J74</f>
        <v>400088</v>
      </c>
      <c r="D74" s="111" t="b">
        <v>1</v>
      </c>
      <c r="E74" s="112" t="str">
        <f>RIGHT(GRANTS!C74,4)&amp;"."&amp;GRANTS!M74&amp;"."&amp;GRANTS!K74&amp;"."&amp;$C$5</f>
        <v>2043.PEGrt.I18D.Ma22</v>
      </c>
      <c r="F74" s="113">
        <f t="shared" ca="1" si="0"/>
        <v>44697</v>
      </c>
      <c r="G74" s="114" cm="1">
        <f t="array" ref="G74">IF(SUMPRODUCT((GRANTS!$Q$19:$AB$19=$B$5)*GRANTS!Q74:AB74)&gt;0,SUMPRODUCT((GRANTS!$Q$19:$AB$19=$B$5)*GRANTS!Q74:AB74),0)</f>
        <v>8504</v>
      </c>
      <c r="H74" s="115">
        <f t="shared" ca="1" si="1"/>
        <v>44697</v>
      </c>
      <c r="I74" s="116">
        <v>0</v>
      </c>
      <c r="J74" s="112" t="str">
        <f>LEFT(GRANTS!D74,20)&amp;"."&amp;GRANTSPAY!E74</f>
        <v>Moss Hall Junior Sch.2043.PEGrt.I18D.Ma22</v>
      </c>
      <c r="K74" s="111" t="b">
        <v>1</v>
      </c>
      <c r="L74" s="117" t="s">
        <v>1275</v>
      </c>
      <c r="M74" s="111" t="b">
        <v>1</v>
      </c>
      <c r="N74" s="111" t="s">
        <v>1276</v>
      </c>
      <c r="O74" s="118" t="str">
        <f>GRANTS!I74</f>
        <v>10166/543965</v>
      </c>
      <c r="P74" s="111" t="b">
        <v>1</v>
      </c>
      <c r="Q74" s="111" t="b">
        <v>1</v>
      </c>
      <c r="R74" s="111" t="b">
        <v>1</v>
      </c>
      <c r="T74" s="10">
        <f t="shared" si="2"/>
        <v>20</v>
      </c>
      <c r="U74" s="1">
        <f t="shared" si="3"/>
        <v>41</v>
      </c>
    </row>
    <row r="75" spans="1:21" x14ac:dyDescent="0.25">
      <c r="A75" s="108">
        <v>1</v>
      </c>
      <c r="B75" s="109">
        <v>2</v>
      </c>
      <c r="C75" s="110">
        <f>GRANTS!J75</f>
        <v>158733</v>
      </c>
      <c r="D75" s="111" t="b">
        <v>1</v>
      </c>
      <c r="E75" s="112" t="str">
        <f>RIGHT(GRANTS!C75,4)&amp;"."&amp;GRANTS!M75&amp;"."&amp;GRANTS!K75&amp;"."&amp;$C$5</f>
        <v>2053.PEGrt.I18D.Ma22</v>
      </c>
      <c r="F75" s="113">
        <f t="shared" ca="1" si="0"/>
        <v>44697</v>
      </c>
      <c r="G75" s="114" cm="1">
        <f t="array" ref="G75">IF(SUMPRODUCT((GRANTS!$Q$19:$AB$19=$B$5)*GRANTS!Q75:AB75)&gt;0,SUMPRODUCT((GRANTS!$Q$19:$AB$19=$B$5)*GRANTS!Q75:AB75),0)</f>
        <v>7362</v>
      </c>
      <c r="H75" s="115">
        <f t="shared" ca="1" si="1"/>
        <v>44697</v>
      </c>
      <c r="I75" s="116">
        <v>0</v>
      </c>
      <c r="J75" s="112" t="str">
        <f>LEFT(GRANTS!D75,20)&amp;"."&amp;GRANTSPAY!E75</f>
        <v>Noam Primary School.2053.PEGrt.I18D.Ma22</v>
      </c>
      <c r="K75" s="111" t="b">
        <v>1</v>
      </c>
      <c r="L75" s="117" t="s">
        <v>1275</v>
      </c>
      <c r="M75" s="111" t="b">
        <v>1</v>
      </c>
      <c r="N75" s="111" t="s">
        <v>1276</v>
      </c>
      <c r="O75" s="118" t="str">
        <f>GRANTS!I75</f>
        <v>10166/543965</v>
      </c>
      <c r="P75" s="111" t="b">
        <v>1</v>
      </c>
      <c r="Q75" s="111" t="b">
        <v>1</v>
      </c>
      <c r="R75" s="111" t="b">
        <v>1</v>
      </c>
      <c r="T75" s="10">
        <f t="shared" si="2"/>
        <v>20</v>
      </c>
      <c r="U75" s="1">
        <f t="shared" si="3"/>
        <v>40</v>
      </c>
    </row>
    <row r="76" spans="1:21" x14ac:dyDescent="0.25">
      <c r="A76" s="108">
        <v>1</v>
      </c>
      <c r="B76" s="109">
        <v>2</v>
      </c>
      <c r="C76" s="110">
        <f>GRANTS!J76</f>
        <v>400089</v>
      </c>
      <c r="D76" s="111" t="b">
        <v>1</v>
      </c>
      <c r="E76" s="112" t="str">
        <f>RIGHT(GRANTS!C76,4)&amp;"."&amp;GRANTS!M76&amp;"."&amp;GRANTS!K76&amp;"."&amp;$C$5</f>
        <v>2045.PEGrt.I18D.Ma22</v>
      </c>
      <c r="F76" s="113">
        <f t="shared" ca="1" si="0"/>
        <v>44697</v>
      </c>
      <c r="G76" s="114" cm="1">
        <f t="array" ref="G76">IF(SUMPRODUCT((GRANTS!$Q$19:$AB$19=$B$5)*GRANTS!Q76:AB76)&gt;0,SUMPRODUCT((GRANTS!$Q$19:$AB$19=$B$5)*GRANTS!Q76:AB76),0)</f>
        <v>7417</v>
      </c>
      <c r="H76" s="115">
        <f t="shared" ca="1" si="1"/>
        <v>44697</v>
      </c>
      <c r="I76" s="116">
        <v>0</v>
      </c>
      <c r="J76" s="112" t="str">
        <f>LEFT(GRANTS!D76,20)&amp;"."&amp;GRANTSPAY!E76</f>
        <v>Northside School.2045.PEGrt.I18D.Ma22</v>
      </c>
      <c r="K76" s="111" t="b">
        <v>1</v>
      </c>
      <c r="L76" s="117" t="s">
        <v>1275</v>
      </c>
      <c r="M76" s="111" t="b">
        <v>1</v>
      </c>
      <c r="N76" s="111" t="s">
        <v>1276</v>
      </c>
      <c r="O76" s="118" t="str">
        <f>GRANTS!I76</f>
        <v>10166/543965</v>
      </c>
      <c r="P76" s="111" t="b">
        <v>1</v>
      </c>
      <c r="Q76" s="111" t="b">
        <v>1</v>
      </c>
      <c r="R76" s="111" t="b">
        <v>1</v>
      </c>
      <c r="T76" s="10">
        <f t="shared" si="2"/>
        <v>20</v>
      </c>
      <c r="U76" s="1">
        <f t="shared" si="3"/>
        <v>37</v>
      </c>
    </row>
    <row r="77" spans="1:21" x14ac:dyDescent="0.25">
      <c r="A77" s="108">
        <v>1</v>
      </c>
      <c r="B77" s="109">
        <v>2</v>
      </c>
      <c r="C77" s="110">
        <f>GRANTS!J77</f>
        <v>400113</v>
      </c>
      <c r="D77" s="111" t="b">
        <v>1</v>
      </c>
      <c r="E77" s="112" t="str">
        <f>RIGHT(GRANTS!C77,4)&amp;"."&amp;GRANTS!M77&amp;"."&amp;GRANTS!K77&amp;"."&amp;$C$5</f>
        <v>2077.PEGrt.I18D.Ma22</v>
      </c>
      <c r="F77" s="113">
        <f t="shared" ca="1" si="0"/>
        <v>44697</v>
      </c>
      <c r="G77" s="114" cm="1">
        <f t="array" ref="G77">IF(SUMPRODUCT((GRANTS!$Q$19:$AB$19=$B$5)*GRANTS!Q77:AB77)&gt;0,SUMPRODUCT((GRANTS!$Q$19:$AB$19=$B$5)*GRANTS!Q77:AB77),0)</f>
        <v>9787</v>
      </c>
      <c r="H77" s="115">
        <f t="shared" ca="1" si="1"/>
        <v>44697</v>
      </c>
      <c r="I77" s="116">
        <v>0</v>
      </c>
      <c r="J77" s="112" t="str">
        <f>LEFT(GRANTS!D77,20)&amp;"."&amp;GRANTSPAY!E77</f>
        <v>Orion Primary School.2077.PEGrt.I18D.Ma22</v>
      </c>
      <c r="K77" s="111" t="b">
        <v>1</v>
      </c>
      <c r="L77" s="117" t="s">
        <v>1275</v>
      </c>
      <c r="M77" s="111" t="b">
        <v>1</v>
      </c>
      <c r="N77" s="111" t="s">
        <v>1276</v>
      </c>
      <c r="O77" s="118" t="str">
        <f>GRANTS!I77</f>
        <v>10166/543965</v>
      </c>
      <c r="P77" s="111" t="b">
        <v>1</v>
      </c>
      <c r="Q77" s="111" t="b">
        <v>1</v>
      </c>
      <c r="R77" s="111" t="b">
        <v>1</v>
      </c>
      <c r="T77" s="10">
        <f t="shared" si="2"/>
        <v>20</v>
      </c>
      <c r="U77" s="1">
        <f t="shared" si="3"/>
        <v>41</v>
      </c>
    </row>
    <row r="78" spans="1:21" x14ac:dyDescent="0.25">
      <c r="A78" s="108">
        <v>1</v>
      </c>
      <c r="B78" s="109">
        <v>2</v>
      </c>
      <c r="C78" s="110">
        <f>GRANTS!J78</f>
        <v>400021</v>
      </c>
      <c r="D78" s="111" t="b">
        <v>1</v>
      </c>
      <c r="E78" s="112" t="str">
        <f>RIGHT(GRANTS!C78,4)&amp;"."&amp;GRANTS!M78&amp;"."&amp;GRANTS!K78&amp;"."&amp;$C$5</f>
        <v>5201.PEGrt.I18D.Ma22</v>
      </c>
      <c r="F78" s="113">
        <f t="shared" ca="1" si="0"/>
        <v>44697</v>
      </c>
      <c r="G78" s="114" cm="1">
        <f t="array" ref="G78">IF(SUMPRODUCT((GRANTS!$Q$19:$AB$19=$B$5)*GRANTS!Q78:AB78)&gt;0,SUMPRODUCT((GRANTS!$Q$19:$AB$19=$B$5)*GRANTS!Q78:AB78),0)</f>
        <v>8083</v>
      </c>
      <c r="H78" s="115">
        <f t="shared" ca="1" si="1"/>
        <v>44697</v>
      </c>
      <c r="I78" s="116">
        <v>0</v>
      </c>
      <c r="J78" s="112" t="str">
        <f>LEFT(GRANTS!D78,20)&amp;"."&amp;GRANTSPAY!E78</f>
        <v>Osidge Primary Schoo.5201.PEGrt.I18D.Ma22</v>
      </c>
      <c r="K78" s="111" t="b">
        <v>1</v>
      </c>
      <c r="L78" s="117" t="s">
        <v>1275</v>
      </c>
      <c r="M78" s="111" t="b">
        <v>1</v>
      </c>
      <c r="N78" s="111" t="s">
        <v>1276</v>
      </c>
      <c r="O78" s="118" t="str">
        <f>GRANTS!I78</f>
        <v>10166/543965</v>
      </c>
      <c r="P78" s="111" t="b">
        <v>1</v>
      </c>
      <c r="Q78" s="111" t="b">
        <v>1</v>
      </c>
      <c r="R78" s="111" t="b">
        <v>1</v>
      </c>
      <c r="T78" s="10">
        <f t="shared" si="2"/>
        <v>20</v>
      </c>
      <c r="U78" s="1">
        <f t="shared" si="3"/>
        <v>41</v>
      </c>
    </row>
    <row r="79" spans="1:21" x14ac:dyDescent="0.25">
      <c r="A79" s="108">
        <v>1</v>
      </c>
      <c r="B79" s="109">
        <v>2</v>
      </c>
      <c r="C79" s="110">
        <f>GRANTS!J79</f>
        <v>400003</v>
      </c>
      <c r="D79" s="111" t="b">
        <v>1</v>
      </c>
      <c r="E79" s="112" t="str">
        <f>RIGHT(GRANTS!C79,4)&amp;"."&amp;GRANTS!M79&amp;"."&amp;GRANTS!K79&amp;"."&amp;$C$5</f>
        <v>3501.PEGrt.I18D.Ma22</v>
      </c>
      <c r="F79" s="113">
        <f t="shared" ca="1" si="0"/>
        <v>44697</v>
      </c>
      <c r="G79" s="114" cm="1">
        <f t="array" ref="G79">IF(SUMPRODUCT((GRANTS!$Q$19:$AB$19=$B$5)*GRANTS!Q79:AB79)&gt;0,SUMPRODUCT((GRANTS!$Q$19:$AB$19=$B$5)*GRANTS!Q79:AB79),0)</f>
        <v>7387</v>
      </c>
      <c r="H79" s="115">
        <f t="shared" ca="1" si="1"/>
        <v>44697</v>
      </c>
      <c r="I79" s="116">
        <v>0</v>
      </c>
      <c r="J79" s="112" t="str">
        <f>LEFT(GRANTS!D79,20)&amp;"."&amp;GRANTSPAY!E79</f>
        <v>Our Lady of Lourdes .3501.PEGrt.I18D.Ma22</v>
      </c>
      <c r="K79" s="111" t="b">
        <v>1</v>
      </c>
      <c r="L79" s="117" t="s">
        <v>1275</v>
      </c>
      <c r="M79" s="111" t="b">
        <v>1</v>
      </c>
      <c r="N79" s="111" t="s">
        <v>1276</v>
      </c>
      <c r="O79" s="118" t="str">
        <f>GRANTS!I79</f>
        <v>10166/543965</v>
      </c>
      <c r="P79" s="111" t="b">
        <v>1</v>
      </c>
      <c r="Q79" s="111" t="b">
        <v>1</v>
      </c>
      <c r="R79" s="111" t="b">
        <v>1</v>
      </c>
      <c r="T79" s="10">
        <f t="shared" si="2"/>
        <v>20</v>
      </c>
      <c r="U79" s="1">
        <f t="shared" si="3"/>
        <v>41</v>
      </c>
    </row>
    <row r="80" spans="1:21" x14ac:dyDescent="0.25">
      <c r="A80" s="108">
        <v>1</v>
      </c>
      <c r="B80" s="109">
        <v>2</v>
      </c>
      <c r="C80" s="110">
        <f>GRANTS!J80</f>
        <v>400014</v>
      </c>
      <c r="D80" s="111" t="b">
        <v>1</v>
      </c>
      <c r="E80" s="112" t="str">
        <f>RIGHT(GRANTS!C80,4)&amp;"."&amp;GRANTS!M80&amp;"."&amp;GRANTS!K80&amp;"."&amp;$C$5</f>
        <v>2078.PEGrt.I18D.Ma22</v>
      </c>
      <c r="F80" s="113">
        <f t="shared" ca="1" si="0"/>
        <v>44697</v>
      </c>
      <c r="G80" s="114" cm="1">
        <f t="array" ref="G80">IF(SUMPRODUCT((GRANTS!$Q$19:$AB$19=$B$5)*GRANTS!Q80:AB80)&gt;0,SUMPRODUCT((GRANTS!$Q$19:$AB$19=$B$5)*GRANTS!Q80:AB80),0)</f>
        <v>7908</v>
      </c>
      <c r="H80" s="115">
        <f t="shared" ca="1" si="1"/>
        <v>44697</v>
      </c>
      <c r="I80" s="116">
        <v>0</v>
      </c>
      <c r="J80" s="112" t="str">
        <f>LEFT(GRANTS!D80,20)&amp;"."&amp;GRANTSPAY!E80</f>
        <v>Pardes House School.2078.PEGrt.I18D.Ma22</v>
      </c>
      <c r="K80" s="111" t="b">
        <v>1</v>
      </c>
      <c r="L80" s="117" t="s">
        <v>1275</v>
      </c>
      <c r="M80" s="111" t="b">
        <v>1</v>
      </c>
      <c r="N80" s="111" t="s">
        <v>1276</v>
      </c>
      <c r="O80" s="118" t="str">
        <f>GRANTS!I80</f>
        <v>10166/543965</v>
      </c>
      <c r="P80" s="111" t="b">
        <v>1</v>
      </c>
      <c r="Q80" s="111" t="b">
        <v>1</v>
      </c>
      <c r="R80" s="111" t="b">
        <v>1</v>
      </c>
      <c r="T80" s="10">
        <f t="shared" si="2"/>
        <v>20</v>
      </c>
      <c r="U80" s="1">
        <f t="shared" si="3"/>
        <v>40</v>
      </c>
    </row>
    <row r="81" spans="1:21" x14ac:dyDescent="0.25">
      <c r="A81" s="108">
        <v>1</v>
      </c>
      <c r="B81" s="109">
        <v>2</v>
      </c>
      <c r="C81" s="110">
        <f>GRANTS!J81</f>
        <v>152217</v>
      </c>
      <c r="D81" s="111" t="b">
        <v>1</v>
      </c>
      <c r="E81" s="112" t="str">
        <f>RIGHT(GRANTS!C81,4)&amp;"."&amp;GRANTS!M81&amp;"."&amp;GRANTS!K81&amp;"."&amp;$C$5</f>
        <v>2038.PEGrt.I18D.Ma22</v>
      </c>
      <c r="F81" s="113">
        <f t="shared" ca="1" si="0"/>
        <v>44697</v>
      </c>
      <c r="G81" s="114" cm="1">
        <f t="array" ref="G81">IF(SUMPRODUCT((GRANTS!$Q$19:$AB$19=$B$5)*GRANTS!Q81:AB81)&gt;0,SUMPRODUCT((GRANTS!$Q$19:$AB$19=$B$5)*GRANTS!Q81:AB81),0)</f>
        <v>0</v>
      </c>
      <c r="H81" s="115">
        <f t="shared" ca="1" si="1"/>
        <v>44697</v>
      </c>
      <c r="I81" s="116">
        <v>0</v>
      </c>
      <c r="J81" s="112" t="str">
        <f>LEFT(GRANTS!D81,20)&amp;"."&amp;GRANTSPAY!E81</f>
        <v>Parkfield Primary Sc.2038.PEGrt.I18D.Ma22</v>
      </c>
      <c r="K81" s="111" t="b">
        <v>1</v>
      </c>
      <c r="L81" s="117" t="s">
        <v>1275</v>
      </c>
      <c r="M81" s="111" t="b">
        <v>1</v>
      </c>
      <c r="N81" s="111" t="s">
        <v>1276</v>
      </c>
      <c r="O81" s="118" t="str">
        <f>GRANTS!I81</f>
        <v>None/516500</v>
      </c>
      <c r="P81" s="111" t="b">
        <v>1</v>
      </c>
      <c r="Q81" s="111" t="b">
        <v>1</v>
      </c>
      <c r="R81" s="111" t="b">
        <v>1</v>
      </c>
      <c r="T81" s="10">
        <f t="shared" si="2"/>
        <v>20</v>
      </c>
      <c r="U81" s="1">
        <f t="shared" si="3"/>
        <v>41</v>
      </c>
    </row>
    <row r="82" spans="1:21" x14ac:dyDescent="0.25">
      <c r="A82" s="108">
        <v>1</v>
      </c>
      <c r="B82" s="109">
        <v>2</v>
      </c>
      <c r="C82" s="110">
        <f>GRANTS!J82</f>
        <v>400012</v>
      </c>
      <c r="D82" s="111" t="b">
        <v>1</v>
      </c>
      <c r="E82" s="112" t="str">
        <f>RIGHT(GRANTS!C82,4)&amp;"."&amp;GRANTS!M82&amp;"."&amp;GRANTS!K82&amp;"."&amp;$C$5</f>
        <v>2071.PEGrt.I18D.Ma22</v>
      </c>
      <c r="F82" s="113">
        <f t="shared" ca="1" si="0"/>
        <v>44697</v>
      </c>
      <c r="G82" s="114" cm="1">
        <f t="array" ref="G82">IF(SUMPRODUCT((GRANTS!$Q$19:$AB$19=$B$5)*GRANTS!Q82:AB82)&gt;0,SUMPRODUCT((GRANTS!$Q$19:$AB$19=$B$5)*GRANTS!Q82:AB82),0)</f>
        <v>7154</v>
      </c>
      <c r="H82" s="115">
        <f t="shared" ca="1" si="1"/>
        <v>44697</v>
      </c>
      <c r="I82" s="116">
        <v>0</v>
      </c>
      <c r="J82" s="112" t="str">
        <f>LEFT(GRANTS!D82,20)&amp;"."&amp;GRANTSPAY!E82</f>
        <v>Queenswell Infant an.2071.PEGrt.I18D.Ma22</v>
      </c>
      <c r="K82" s="111" t="b">
        <v>1</v>
      </c>
      <c r="L82" s="117" t="s">
        <v>1275</v>
      </c>
      <c r="M82" s="111" t="b">
        <v>1</v>
      </c>
      <c r="N82" s="111" t="s">
        <v>1276</v>
      </c>
      <c r="O82" s="118" t="str">
        <f>GRANTS!I82</f>
        <v>10166/543965</v>
      </c>
      <c r="P82" s="111" t="b">
        <v>1</v>
      </c>
      <c r="Q82" s="111" t="b">
        <v>1</v>
      </c>
      <c r="R82" s="111" t="b">
        <v>1</v>
      </c>
      <c r="T82" s="10">
        <f t="shared" si="2"/>
        <v>20</v>
      </c>
      <c r="U82" s="1">
        <f t="shared" si="3"/>
        <v>41</v>
      </c>
    </row>
    <row r="83" spans="1:21" x14ac:dyDescent="0.25">
      <c r="A83" s="108">
        <v>1</v>
      </c>
      <c r="B83" s="109">
        <v>2</v>
      </c>
      <c r="C83" s="110">
        <f>GRANTS!J83</f>
        <v>400012</v>
      </c>
      <c r="D83" s="111" t="b">
        <v>1</v>
      </c>
      <c r="E83" s="112" t="str">
        <f>RIGHT(GRANTS!C83,4)&amp;"."&amp;GRANTS!M83&amp;"."&amp;GRANTS!K83&amp;"."&amp;$C$5</f>
        <v>2072.PEGrt.I18D.Ma22</v>
      </c>
      <c r="F83" s="113">
        <f t="shared" ca="1" si="0"/>
        <v>44697</v>
      </c>
      <c r="G83" s="114" cm="1">
        <f t="array" ref="G83">IF(SUMPRODUCT((GRANTS!$Q$19:$AB$19=$B$5)*GRANTS!Q83:AB83)&gt;0,SUMPRODUCT((GRANTS!$Q$19:$AB$19=$B$5)*GRANTS!Q83:AB83),0)</f>
        <v>7979</v>
      </c>
      <c r="H83" s="115">
        <f t="shared" ca="1" si="1"/>
        <v>44697</v>
      </c>
      <c r="I83" s="116">
        <v>0</v>
      </c>
      <c r="J83" s="112" t="str">
        <f>LEFT(GRANTS!D83,20)&amp;"."&amp;GRANTSPAY!E83</f>
        <v>Queenswell Junior Sc.2072.PEGrt.I18D.Ma22</v>
      </c>
      <c r="K83" s="111" t="b">
        <v>1</v>
      </c>
      <c r="L83" s="117" t="s">
        <v>1275</v>
      </c>
      <c r="M83" s="111" t="b">
        <v>1</v>
      </c>
      <c r="N83" s="111" t="s">
        <v>1276</v>
      </c>
      <c r="O83" s="118" t="str">
        <f>GRANTS!I83</f>
        <v>10166/543965</v>
      </c>
      <c r="P83" s="111" t="b">
        <v>1</v>
      </c>
      <c r="Q83" s="111" t="b">
        <v>1</v>
      </c>
      <c r="R83" s="111" t="b">
        <v>1</v>
      </c>
      <c r="T83" s="10">
        <f t="shared" si="2"/>
        <v>20</v>
      </c>
      <c r="U83" s="1">
        <f t="shared" si="3"/>
        <v>41</v>
      </c>
    </row>
    <row r="84" spans="1:21" x14ac:dyDescent="0.25">
      <c r="A84" s="108">
        <v>1</v>
      </c>
      <c r="B84" s="109">
        <v>2</v>
      </c>
      <c r="C84" s="110">
        <f>GRANTS!J84</f>
        <v>155029</v>
      </c>
      <c r="D84" s="111" t="b">
        <v>1</v>
      </c>
      <c r="E84" s="112" t="str">
        <f>RIGHT(GRANTS!C84,4)&amp;"."&amp;GRANTS!M84&amp;"."&amp;GRANTS!K84&amp;"."&amp;$C$5</f>
        <v>2004.PEGrt.I18D.Ma22</v>
      </c>
      <c r="F84" s="113">
        <f t="shared" ca="1" si="0"/>
        <v>44697</v>
      </c>
      <c r="G84" s="114" cm="1">
        <f t="array" ref="G84">IF(SUMPRODUCT((GRANTS!$Q$19:$AB$19=$B$5)*GRANTS!Q84:AB84)&gt;0,SUMPRODUCT((GRANTS!$Q$19:$AB$19=$B$5)*GRANTS!Q84:AB84),0)</f>
        <v>0</v>
      </c>
      <c r="H84" s="115">
        <f t="shared" ca="1" si="1"/>
        <v>44697</v>
      </c>
      <c r="I84" s="116">
        <v>0</v>
      </c>
      <c r="J84" s="112" t="str">
        <f>LEFT(GRANTS!D84,20)&amp;"."&amp;GRANTSPAY!E84</f>
        <v>Rimon Jewish Primary.2004.PEGrt.I18D.Ma22</v>
      </c>
      <c r="K84" s="111" t="b">
        <v>1</v>
      </c>
      <c r="L84" s="117" t="s">
        <v>1275</v>
      </c>
      <c r="M84" s="111" t="b">
        <v>1</v>
      </c>
      <c r="N84" s="111" t="s">
        <v>1276</v>
      </c>
      <c r="O84" s="118" t="str">
        <f>GRANTS!I84</f>
        <v>None/516500</v>
      </c>
      <c r="P84" s="111" t="b">
        <v>1</v>
      </c>
      <c r="Q84" s="111" t="b">
        <v>1</v>
      </c>
      <c r="R84" s="111" t="b">
        <v>1</v>
      </c>
      <c r="T84" s="10">
        <f t="shared" si="2"/>
        <v>20</v>
      </c>
      <c r="U84" s="1">
        <f t="shared" si="3"/>
        <v>41</v>
      </c>
    </row>
    <row r="85" spans="1:21" x14ac:dyDescent="0.25">
      <c r="A85" s="108">
        <v>1</v>
      </c>
      <c r="B85" s="109">
        <v>2</v>
      </c>
      <c r="C85" s="110">
        <f>GRANTS!J85</f>
        <v>400093</v>
      </c>
      <c r="D85" s="111" t="b">
        <v>1</v>
      </c>
      <c r="E85" s="112" t="str">
        <f>RIGHT(GRANTS!C85,4)&amp;"."&amp;GRANTS!M85&amp;"."&amp;GRANTS!K85&amp;"."&amp;$C$5</f>
        <v>3512.PEGrt.I18D.Ma22</v>
      </c>
      <c r="F85" s="113">
        <f t="shared" ref="F85:F148" ca="1" si="4">TODAY()</f>
        <v>44697</v>
      </c>
      <c r="G85" s="114" cm="1">
        <f t="array" ref="G85">IF(SUMPRODUCT((GRANTS!$Q$19:$AB$19=$B$5)*GRANTS!Q85:AB85)&gt;0,SUMPRODUCT((GRANTS!$Q$19:$AB$19=$B$5)*GRANTS!Q85:AB85),0)</f>
        <v>8021</v>
      </c>
      <c r="H85" s="115">
        <f t="shared" ref="H85:H148" ca="1" si="5">F85</f>
        <v>44697</v>
      </c>
      <c r="I85" s="116">
        <v>0</v>
      </c>
      <c r="J85" s="112" t="str">
        <f>LEFT(GRANTS!D85,20)&amp;"."&amp;GRANTSPAY!E85</f>
        <v>Rosh Pinah.3512.PEGrt.I18D.Ma22</v>
      </c>
      <c r="K85" s="111" t="b">
        <v>1</v>
      </c>
      <c r="L85" s="117" t="s">
        <v>1275</v>
      </c>
      <c r="M85" s="111" t="b">
        <v>1</v>
      </c>
      <c r="N85" s="111" t="s">
        <v>1276</v>
      </c>
      <c r="O85" s="118" t="str">
        <f>GRANTS!I85</f>
        <v>10166/543965</v>
      </c>
      <c r="P85" s="111" t="b">
        <v>1</v>
      </c>
      <c r="Q85" s="111" t="b">
        <v>1</v>
      </c>
      <c r="R85" s="111" t="b">
        <v>1</v>
      </c>
      <c r="T85" s="10">
        <f t="shared" ref="T85:T148" si="6">LEN(E85)</f>
        <v>20</v>
      </c>
      <c r="U85" s="1">
        <f t="shared" ref="U85:U148" si="7">LEN(J85)</f>
        <v>31</v>
      </c>
    </row>
    <row r="86" spans="1:21" x14ac:dyDescent="0.25">
      <c r="A86" s="108">
        <v>1</v>
      </c>
      <c r="B86" s="109">
        <v>2</v>
      </c>
      <c r="C86" s="110">
        <f>GRANTS!J86</f>
        <v>160025</v>
      </c>
      <c r="D86" s="111" t="b">
        <v>1</v>
      </c>
      <c r="E86" s="112" t="str">
        <f>RIGHT(GRANTS!C86,4)&amp;"."&amp;GRANTS!M86&amp;"."&amp;GRANTS!K86&amp;"."&amp;$C$5</f>
        <v>2041.PEGrt.I18D.Ma22</v>
      </c>
      <c r="F86" s="113">
        <f t="shared" ca="1" si="4"/>
        <v>44697</v>
      </c>
      <c r="G86" s="114" cm="1">
        <f t="array" ref="G86">IF(SUMPRODUCT((GRANTS!$Q$19:$AB$19=$B$5)*GRANTS!Q86:AB86)&gt;0,SUMPRODUCT((GRANTS!$Q$19:$AB$19=$B$5)*GRANTS!Q86:AB86),0)</f>
        <v>0</v>
      </c>
      <c r="H86" s="115">
        <f t="shared" ca="1" si="5"/>
        <v>44697</v>
      </c>
      <c r="I86" s="116">
        <v>0</v>
      </c>
      <c r="J86" s="112" t="str">
        <f>LEFT(GRANTS!D86,20)&amp;"."&amp;GRANTSPAY!E86</f>
        <v>Sacks Morasha Academ.2041.PEGrt.I18D.Ma22</v>
      </c>
      <c r="K86" s="111" t="b">
        <v>1</v>
      </c>
      <c r="L86" s="117" t="s">
        <v>1275</v>
      </c>
      <c r="M86" s="111" t="b">
        <v>1</v>
      </c>
      <c r="N86" s="111" t="s">
        <v>1276</v>
      </c>
      <c r="O86" s="118" t="str">
        <f>GRANTS!I86</f>
        <v>None/516500</v>
      </c>
      <c r="P86" s="111" t="b">
        <v>1</v>
      </c>
      <c r="Q86" s="111" t="b">
        <v>1</v>
      </c>
      <c r="R86" s="111" t="b">
        <v>1</v>
      </c>
      <c r="T86" s="10">
        <f t="shared" si="6"/>
        <v>20</v>
      </c>
      <c r="U86" s="1">
        <f t="shared" si="7"/>
        <v>41</v>
      </c>
    </row>
    <row r="87" spans="1:21" x14ac:dyDescent="0.25">
      <c r="A87" s="108">
        <v>1</v>
      </c>
      <c r="B87" s="109">
        <v>2</v>
      </c>
      <c r="C87" s="110">
        <f>GRANTS!J87</f>
        <v>400071</v>
      </c>
      <c r="D87" s="111" t="b">
        <v>1</v>
      </c>
      <c r="E87" s="112" t="str">
        <f>RIGHT(GRANTS!C87,4)&amp;"."&amp;GRANTS!M87&amp;"."&amp;GRANTS!K87&amp;"."&amp;$C$5</f>
        <v>3510.PEGrt.I18D.Ma22</v>
      </c>
      <c r="F87" s="113">
        <f t="shared" ca="1" si="4"/>
        <v>44697</v>
      </c>
      <c r="G87" s="114" cm="1">
        <f t="array" ref="G87">IF(SUMPRODUCT((GRANTS!$Q$19:$AB$19=$B$5)*GRANTS!Q87:AB87)&gt;0,SUMPRODUCT((GRANTS!$Q$19:$AB$19=$B$5)*GRANTS!Q87:AB87),0)</f>
        <v>8058</v>
      </c>
      <c r="H87" s="115">
        <f t="shared" ca="1" si="5"/>
        <v>44697</v>
      </c>
      <c r="I87" s="116">
        <v>0</v>
      </c>
      <c r="J87" s="112" t="str">
        <f>LEFT(GRANTS!D87,20)&amp;"."&amp;GRANTSPAY!E87</f>
        <v>Sacred Heart School.3510.PEGrt.I18D.Ma22</v>
      </c>
      <c r="K87" s="111" t="b">
        <v>1</v>
      </c>
      <c r="L87" s="117" t="s">
        <v>1275</v>
      </c>
      <c r="M87" s="111" t="b">
        <v>1</v>
      </c>
      <c r="N87" s="111" t="s">
        <v>1276</v>
      </c>
      <c r="O87" s="118" t="str">
        <f>GRANTS!I87</f>
        <v>10166/543965</v>
      </c>
      <c r="P87" s="111" t="b">
        <v>1</v>
      </c>
      <c r="Q87" s="111" t="b">
        <v>1</v>
      </c>
      <c r="R87" s="111" t="b">
        <v>1</v>
      </c>
      <c r="T87" s="10">
        <f t="shared" si="6"/>
        <v>20</v>
      </c>
      <c r="U87" s="1">
        <f t="shared" si="7"/>
        <v>40</v>
      </c>
    </row>
    <row r="88" spans="1:21" x14ac:dyDescent="0.25">
      <c r="A88" s="108">
        <v>1</v>
      </c>
      <c r="B88" s="109">
        <v>2</v>
      </c>
      <c r="C88" s="110">
        <f>GRANTS!J88</f>
        <v>400096</v>
      </c>
      <c r="D88" s="111" t="b">
        <v>1</v>
      </c>
      <c r="E88" s="112" t="str">
        <f>RIGHT(GRANTS!C88,4)&amp;"."&amp;GRANTS!M88&amp;"."&amp;GRANTS!K88&amp;"."&amp;$C$5</f>
        <v>3502.PEGrt.I18D.Ma22</v>
      </c>
      <c r="F88" s="113">
        <f t="shared" ca="1" si="4"/>
        <v>44697</v>
      </c>
      <c r="G88" s="114" cm="1">
        <f t="array" ref="G88">IF(SUMPRODUCT((GRANTS!$Q$19:$AB$19=$B$5)*GRANTS!Q88:AB88)&gt;0,SUMPRODUCT((GRANTS!$Q$19:$AB$19=$B$5)*GRANTS!Q88:AB88),0)</f>
        <v>7958</v>
      </c>
      <c r="H88" s="115">
        <f t="shared" ca="1" si="5"/>
        <v>44697</v>
      </c>
      <c r="I88" s="116">
        <v>0</v>
      </c>
      <c r="J88" s="112" t="str">
        <f>LEFT(GRANTS!D88,20)&amp;"."&amp;GRANTSPAY!E88</f>
        <v>St Agnes RC Primary .3502.PEGrt.I18D.Ma22</v>
      </c>
      <c r="K88" s="111" t="b">
        <v>1</v>
      </c>
      <c r="L88" s="117" t="s">
        <v>1275</v>
      </c>
      <c r="M88" s="111" t="b">
        <v>1</v>
      </c>
      <c r="N88" s="111" t="s">
        <v>1276</v>
      </c>
      <c r="O88" s="118" t="str">
        <f>GRANTS!I88</f>
        <v>10166/543965</v>
      </c>
      <c r="P88" s="111" t="b">
        <v>1</v>
      </c>
      <c r="Q88" s="111" t="b">
        <v>1</v>
      </c>
      <c r="R88" s="111" t="b">
        <v>1</v>
      </c>
      <c r="T88" s="10">
        <f t="shared" si="6"/>
        <v>20</v>
      </c>
      <c r="U88" s="1">
        <f t="shared" si="7"/>
        <v>41</v>
      </c>
    </row>
    <row r="89" spans="1:21" x14ac:dyDescent="0.25">
      <c r="A89" s="108">
        <v>1</v>
      </c>
      <c r="B89" s="109">
        <v>2</v>
      </c>
      <c r="C89" s="110">
        <f>GRANTS!J89</f>
        <v>400062</v>
      </c>
      <c r="D89" s="111" t="b">
        <v>1</v>
      </c>
      <c r="E89" s="112" t="str">
        <f>RIGHT(GRANTS!C89,4)&amp;"."&amp;GRANTS!M89&amp;"."&amp;GRANTS!K89&amp;"."&amp;$C$5</f>
        <v>3315.PEGrt.I18D.Ma22</v>
      </c>
      <c r="F89" s="113">
        <f t="shared" ca="1" si="4"/>
        <v>44697</v>
      </c>
      <c r="G89" s="114" cm="1">
        <f t="array" ref="G89">IF(SUMPRODUCT((GRANTS!$Q$19:$AB$19=$B$5)*GRANTS!Q89:AB89)&gt;0,SUMPRODUCT((GRANTS!$Q$19:$AB$19=$B$5)*GRANTS!Q89:AB89),0)</f>
        <v>7404</v>
      </c>
      <c r="H89" s="115">
        <f t="shared" ca="1" si="5"/>
        <v>44697</v>
      </c>
      <c r="I89" s="116">
        <v>0</v>
      </c>
      <c r="J89" s="112" t="str">
        <f>LEFT(GRANTS!D89,20)&amp;"."&amp;GRANTSPAY!E89</f>
        <v>St Andrew's C E.3315.PEGrt.I18D.Ma22</v>
      </c>
      <c r="K89" s="111" t="b">
        <v>1</v>
      </c>
      <c r="L89" s="117" t="s">
        <v>1275</v>
      </c>
      <c r="M89" s="111" t="b">
        <v>1</v>
      </c>
      <c r="N89" s="111" t="s">
        <v>1276</v>
      </c>
      <c r="O89" s="118" t="str">
        <f>GRANTS!I89</f>
        <v>10166/543965</v>
      </c>
      <c r="P89" s="111" t="b">
        <v>1</v>
      </c>
      <c r="Q89" s="111" t="b">
        <v>1</v>
      </c>
      <c r="R89" s="111" t="b">
        <v>1</v>
      </c>
      <c r="T89" s="10">
        <f t="shared" si="6"/>
        <v>20</v>
      </c>
      <c r="U89" s="1">
        <f t="shared" si="7"/>
        <v>36</v>
      </c>
    </row>
    <row r="90" spans="1:21" x14ac:dyDescent="0.25">
      <c r="A90" s="108">
        <v>1</v>
      </c>
      <c r="B90" s="109">
        <v>2</v>
      </c>
      <c r="C90" s="110">
        <f>GRANTS!J90</f>
        <v>400064</v>
      </c>
      <c r="D90" s="111" t="b">
        <v>1</v>
      </c>
      <c r="E90" s="112" t="str">
        <f>RIGHT(GRANTS!C90,4)&amp;"."&amp;GRANTS!M90&amp;"."&amp;GRANTS!K90&amp;"."&amp;$C$5</f>
        <v>3504.PEGrt.I18D.Ma22</v>
      </c>
      <c r="F90" s="113">
        <f t="shared" ca="1" si="4"/>
        <v>44697</v>
      </c>
      <c r="G90" s="114" cm="1">
        <f t="array" ref="G90">IF(SUMPRODUCT((GRANTS!$Q$19:$AB$19=$B$5)*GRANTS!Q90:AB90)&gt;0,SUMPRODUCT((GRANTS!$Q$19:$AB$19=$B$5)*GRANTS!Q90:AB90),0)</f>
        <v>8129</v>
      </c>
      <c r="H90" s="115">
        <f t="shared" ca="1" si="5"/>
        <v>44697</v>
      </c>
      <c r="I90" s="116">
        <v>0</v>
      </c>
      <c r="J90" s="112" t="str">
        <f>LEFT(GRANTS!D90,20)&amp;"."&amp;GRANTSPAY!E90</f>
        <v>St Catherines R C Pr.3504.PEGrt.I18D.Ma22</v>
      </c>
      <c r="K90" s="111" t="b">
        <v>1</v>
      </c>
      <c r="L90" s="117" t="s">
        <v>1275</v>
      </c>
      <c r="M90" s="111" t="b">
        <v>1</v>
      </c>
      <c r="N90" s="111" t="s">
        <v>1276</v>
      </c>
      <c r="O90" s="118" t="str">
        <f>GRANTS!I90</f>
        <v>10166/543965</v>
      </c>
      <c r="P90" s="111" t="b">
        <v>1</v>
      </c>
      <c r="Q90" s="111" t="b">
        <v>1</v>
      </c>
      <c r="R90" s="111" t="b">
        <v>1</v>
      </c>
      <c r="T90" s="10">
        <f t="shared" si="6"/>
        <v>20</v>
      </c>
      <c r="U90" s="1">
        <f t="shared" si="7"/>
        <v>41</v>
      </c>
    </row>
    <row r="91" spans="1:21" x14ac:dyDescent="0.25">
      <c r="A91" s="108">
        <v>1</v>
      </c>
      <c r="B91" s="109">
        <v>2</v>
      </c>
      <c r="C91" s="110">
        <f>GRANTS!J91</f>
        <v>400098</v>
      </c>
      <c r="D91" s="111" t="b">
        <v>1</v>
      </c>
      <c r="E91" s="112" t="str">
        <f>RIGHT(GRANTS!C91,4)&amp;"."&amp;GRANTS!M91&amp;"."&amp;GRANTS!K91&amp;"."&amp;$C$5</f>
        <v>3309.PEGrt.I18D.Ma22</v>
      </c>
      <c r="F91" s="113">
        <f t="shared" ca="1" si="4"/>
        <v>44697</v>
      </c>
      <c r="G91" s="114" cm="1">
        <f t="array" ref="G91">IF(SUMPRODUCT((GRANTS!$Q$19:$AB$19=$B$5)*GRANTS!Q91:AB91)&gt;0,SUMPRODUCT((GRANTS!$Q$19:$AB$19=$B$5)*GRANTS!Q91:AB91),0)</f>
        <v>7425</v>
      </c>
      <c r="H91" s="115">
        <f t="shared" ca="1" si="5"/>
        <v>44697</v>
      </c>
      <c r="I91" s="116">
        <v>0</v>
      </c>
      <c r="J91" s="112" t="str">
        <f>LEFT(GRANTS!D91,20)&amp;"."&amp;GRANTSPAY!E91</f>
        <v>St Johns CE N20.3309.PEGrt.I18D.Ma22</v>
      </c>
      <c r="K91" s="111" t="b">
        <v>1</v>
      </c>
      <c r="L91" s="117" t="s">
        <v>1275</v>
      </c>
      <c r="M91" s="111" t="b">
        <v>1</v>
      </c>
      <c r="N91" s="111" t="s">
        <v>1276</v>
      </c>
      <c r="O91" s="118" t="str">
        <f>GRANTS!I91</f>
        <v>10166/543965</v>
      </c>
      <c r="P91" s="111" t="b">
        <v>1</v>
      </c>
      <c r="Q91" s="111" t="b">
        <v>1</v>
      </c>
      <c r="R91" s="111" t="b">
        <v>1</v>
      </c>
      <c r="T91" s="10">
        <f t="shared" si="6"/>
        <v>20</v>
      </c>
      <c r="U91" s="1">
        <f t="shared" si="7"/>
        <v>36</v>
      </c>
    </row>
    <row r="92" spans="1:21" x14ac:dyDescent="0.25">
      <c r="A92" s="108">
        <v>1</v>
      </c>
      <c r="B92" s="109">
        <v>2</v>
      </c>
      <c r="C92" s="110">
        <f>GRANTS!J92</f>
        <v>400114</v>
      </c>
      <c r="D92" s="111" t="b">
        <v>1</v>
      </c>
      <c r="E92" s="112" t="str">
        <f>RIGHT(GRANTS!C92,4)&amp;"."&amp;GRANTS!M92&amp;"."&amp;GRANTS!K92&amp;"."&amp;$C$5</f>
        <v>3307.PEGrt.I18D.Ma22</v>
      </c>
      <c r="F92" s="113">
        <f t="shared" ca="1" si="4"/>
        <v>44697</v>
      </c>
      <c r="G92" s="114" cm="1">
        <f t="array" ref="G92">IF(SUMPRODUCT((GRANTS!$Q$19:$AB$19=$B$5)*GRANTS!Q92:AB92)&gt;0,SUMPRODUCT((GRANTS!$Q$19:$AB$19=$B$5)*GRANTS!Q92:AB92),0)</f>
        <v>7408</v>
      </c>
      <c r="H92" s="115">
        <f t="shared" ca="1" si="5"/>
        <v>44697</v>
      </c>
      <c r="I92" s="116">
        <v>0</v>
      </c>
      <c r="J92" s="112" t="str">
        <f>LEFT(GRANTS!D92,20)&amp;"."&amp;GRANTSPAY!E92</f>
        <v>St John's CE School .3307.PEGrt.I18D.Ma22</v>
      </c>
      <c r="K92" s="111" t="b">
        <v>1</v>
      </c>
      <c r="L92" s="117" t="s">
        <v>1275</v>
      </c>
      <c r="M92" s="111" t="b">
        <v>1</v>
      </c>
      <c r="N92" s="111" t="s">
        <v>1276</v>
      </c>
      <c r="O92" s="118" t="str">
        <f>GRANTS!I92</f>
        <v>10166/543965</v>
      </c>
      <c r="P92" s="111" t="b">
        <v>1</v>
      </c>
      <c r="Q92" s="111" t="b">
        <v>1</v>
      </c>
      <c r="R92" s="111" t="b">
        <v>1</v>
      </c>
      <c r="T92" s="10">
        <f t="shared" si="6"/>
        <v>20</v>
      </c>
      <c r="U92" s="1">
        <f t="shared" si="7"/>
        <v>41</v>
      </c>
    </row>
    <row r="93" spans="1:21" x14ac:dyDescent="0.25">
      <c r="A93" s="108">
        <v>1</v>
      </c>
      <c r="B93" s="109">
        <v>2</v>
      </c>
      <c r="C93" s="110">
        <f>GRANTS!J93</f>
        <v>400066</v>
      </c>
      <c r="D93" s="111" t="b">
        <v>1</v>
      </c>
      <c r="E93" s="112" t="str">
        <f>RIGHT(GRANTS!C93,4)&amp;"."&amp;GRANTS!M93&amp;"."&amp;GRANTS!K93&amp;"."&amp;$C$5</f>
        <v>3509.PEGrt.I18D.Ma22</v>
      </c>
      <c r="F93" s="113">
        <f t="shared" ca="1" si="4"/>
        <v>44697</v>
      </c>
      <c r="G93" s="114" cm="1">
        <f t="array" ref="G93">IF(SUMPRODUCT((GRANTS!$Q$19:$AB$19=$B$5)*GRANTS!Q93:AB93)&gt;0,SUMPRODUCT((GRANTS!$Q$19:$AB$19=$B$5)*GRANTS!Q93:AB93),0)</f>
        <v>8504</v>
      </c>
      <c r="H93" s="115">
        <f t="shared" ca="1" si="5"/>
        <v>44697</v>
      </c>
      <c r="I93" s="116">
        <v>0</v>
      </c>
      <c r="J93" s="112" t="str">
        <f>LEFT(GRANTS!D93,20)&amp;"."&amp;GRANTSPAY!E93</f>
        <v>St Joseph's Primary .3509.PEGrt.I18D.Ma22</v>
      </c>
      <c r="K93" s="111" t="b">
        <v>1</v>
      </c>
      <c r="L93" s="117" t="s">
        <v>1275</v>
      </c>
      <c r="M93" s="111" t="b">
        <v>1</v>
      </c>
      <c r="N93" s="111" t="s">
        <v>1276</v>
      </c>
      <c r="O93" s="118" t="str">
        <f>GRANTS!I93</f>
        <v>10166/543965</v>
      </c>
      <c r="P93" s="111" t="b">
        <v>1</v>
      </c>
      <c r="Q93" s="111" t="b">
        <v>1</v>
      </c>
      <c r="R93" s="111" t="b">
        <v>1</v>
      </c>
      <c r="T93" s="10">
        <f t="shared" si="6"/>
        <v>20</v>
      </c>
      <c r="U93" s="1">
        <f t="shared" si="7"/>
        <v>41</v>
      </c>
    </row>
    <row r="94" spans="1:21" x14ac:dyDescent="0.25">
      <c r="A94" s="108">
        <v>1</v>
      </c>
      <c r="B94" s="109">
        <v>2</v>
      </c>
      <c r="C94" s="110">
        <f>GRANTS!J94</f>
        <v>400058</v>
      </c>
      <c r="D94" s="111" t="b">
        <v>1</v>
      </c>
      <c r="E94" s="112" t="str">
        <f>RIGHT(GRANTS!C94,4)&amp;"."&amp;GRANTS!M94&amp;"."&amp;GRANTS!K94&amp;"."&amp;$C$5</f>
        <v>3311.PEGrt.I18D.Ma22</v>
      </c>
      <c r="F94" s="113">
        <f t="shared" ca="1" si="4"/>
        <v>44697</v>
      </c>
      <c r="G94" s="114" cm="1">
        <f t="array" ref="G94">IF(SUMPRODUCT((GRANTS!$Q$19:$AB$19=$B$5)*GRANTS!Q94:AB94)&gt;0,SUMPRODUCT((GRANTS!$Q$19:$AB$19=$B$5)*GRANTS!Q94:AB94),0)</f>
        <v>8133</v>
      </c>
      <c r="H94" s="115">
        <f t="shared" ca="1" si="5"/>
        <v>44697</v>
      </c>
      <c r="I94" s="116">
        <v>0</v>
      </c>
      <c r="J94" s="112" t="str">
        <f>LEFT(GRANTS!D94,20)&amp;"."&amp;GRANTSPAY!E94</f>
        <v>St Mary's C E Primar.3311.PEGrt.I18D.Ma22</v>
      </c>
      <c r="K94" s="111" t="b">
        <v>1</v>
      </c>
      <c r="L94" s="117" t="s">
        <v>1275</v>
      </c>
      <c r="M94" s="111" t="b">
        <v>1</v>
      </c>
      <c r="N94" s="111" t="s">
        <v>1276</v>
      </c>
      <c r="O94" s="118" t="str">
        <f>GRANTS!I94</f>
        <v>10166/543965</v>
      </c>
      <c r="P94" s="111" t="b">
        <v>1</v>
      </c>
      <c r="Q94" s="111" t="b">
        <v>1</v>
      </c>
      <c r="R94" s="111" t="b">
        <v>1</v>
      </c>
      <c r="T94" s="10">
        <f t="shared" si="6"/>
        <v>20</v>
      </c>
      <c r="U94" s="1">
        <f t="shared" si="7"/>
        <v>41</v>
      </c>
    </row>
    <row r="95" spans="1:21" x14ac:dyDescent="0.25">
      <c r="A95" s="108">
        <v>1</v>
      </c>
      <c r="B95" s="109">
        <v>2</v>
      </c>
      <c r="C95" s="110">
        <f>GRANTS!J95</f>
        <v>400017</v>
      </c>
      <c r="D95" s="111" t="b">
        <v>1</v>
      </c>
      <c r="E95" s="112" t="str">
        <f>RIGHT(GRANTS!C95,4)&amp;"."&amp;GRANTS!M95&amp;"."&amp;GRANTS!K95&amp;"."&amp;$C$5</f>
        <v>3312.PEGrt.I18D.Ma22</v>
      </c>
      <c r="F95" s="113">
        <f t="shared" ca="1" si="4"/>
        <v>44697</v>
      </c>
      <c r="G95" s="114" cm="1">
        <f t="array" ref="G95">IF(SUMPRODUCT((GRANTS!$Q$19:$AB$19=$B$5)*GRANTS!Q95:AB95)&gt;0,SUMPRODUCT((GRANTS!$Q$19:$AB$19=$B$5)*GRANTS!Q95:AB95),0)</f>
        <v>7429</v>
      </c>
      <c r="H95" s="115">
        <f t="shared" ca="1" si="5"/>
        <v>44697</v>
      </c>
      <c r="I95" s="116">
        <v>0</v>
      </c>
      <c r="J95" s="112" t="str">
        <f>LEFT(GRANTS!D95,20)&amp;"."&amp;GRANTSPAY!E95</f>
        <v>St Mary's School EN4.3312.PEGrt.I18D.Ma22</v>
      </c>
      <c r="K95" s="111" t="b">
        <v>1</v>
      </c>
      <c r="L95" s="117" t="s">
        <v>1275</v>
      </c>
      <c r="M95" s="111" t="b">
        <v>1</v>
      </c>
      <c r="N95" s="111" t="s">
        <v>1276</v>
      </c>
      <c r="O95" s="118" t="str">
        <f>GRANTS!I95</f>
        <v>10166/543965</v>
      </c>
      <c r="P95" s="111" t="b">
        <v>1</v>
      </c>
      <c r="Q95" s="111" t="b">
        <v>1</v>
      </c>
      <c r="R95" s="111" t="b">
        <v>1</v>
      </c>
      <c r="T95" s="10">
        <f t="shared" si="6"/>
        <v>20</v>
      </c>
      <c r="U95" s="1">
        <f t="shared" si="7"/>
        <v>41</v>
      </c>
    </row>
    <row r="96" spans="1:21" x14ac:dyDescent="0.25">
      <c r="A96" s="108">
        <v>1</v>
      </c>
      <c r="B96" s="109">
        <v>2</v>
      </c>
      <c r="C96" s="110">
        <f>GRANTS!J96</f>
        <v>400094</v>
      </c>
      <c r="D96" s="111" t="b">
        <v>1</v>
      </c>
      <c r="E96" s="112" t="str">
        <f>RIGHT(GRANTS!C96,4)&amp;"."&amp;GRANTS!M96&amp;"."&amp;GRANTS!K96&amp;"."&amp;$C$5</f>
        <v>3314.PEGrt.I18D.Ma22</v>
      </c>
      <c r="F96" s="113">
        <f t="shared" ca="1" si="4"/>
        <v>44697</v>
      </c>
      <c r="G96" s="114" cm="1">
        <f t="array" ref="G96">IF(SUMPRODUCT((GRANTS!$Q$19:$AB$19=$B$5)*GRANTS!Q96:AB96)&gt;0,SUMPRODUCT((GRANTS!$Q$19:$AB$19=$B$5)*GRANTS!Q96:AB96),0)</f>
        <v>7408</v>
      </c>
      <c r="H96" s="115">
        <f t="shared" ca="1" si="5"/>
        <v>44697</v>
      </c>
      <c r="I96" s="116">
        <v>0</v>
      </c>
      <c r="J96" s="112" t="str">
        <f>LEFT(GRANTS!D96,20)&amp;"."&amp;GRANTSPAY!E96</f>
        <v>St Pauls CE Primary,.3314.PEGrt.I18D.Ma22</v>
      </c>
      <c r="K96" s="111" t="b">
        <v>1</v>
      </c>
      <c r="L96" s="117" t="s">
        <v>1275</v>
      </c>
      <c r="M96" s="111" t="b">
        <v>1</v>
      </c>
      <c r="N96" s="111" t="s">
        <v>1276</v>
      </c>
      <c r="O96" s="118" t="str">
        <f>GRANTS!I96</f>
        <v>10166/543965</v>
      </c>
      <c r="P96" s="111" t="b">
        <v>1</v>
      </c>
      <c r="Q96" s="111" t="b">
        <v>1</v>
      </c>
      <c r="R96" s="111" t="b">
        <v>1</v>
      </c>
      <c r="T96" s="10">
        <f t="shared" si="6"/>
        <v>20</v>
      </c>
      <c r="U96" s="1">
        <f t="shared" si="7"/>
        <v>41</v>
      </c>
    </row>
    <row r="97" spans="1:21" x14ac:dyDescent="0.25">
      <c r="A97" s="108">
        <v>1</v>
      </c>
      <c r="B97" s="109">
        <v>2</v>
      </c>
      <c r="C97" s="110">
        <f>GRANTS!J97</f>
        <v>400006</v>
      </c>
      <c r="D97" s="111" t="b">
        <v>1</v>
      </c>
      <c r="E97" s="112" t="str">
        <f>RIGHT(GRANTS!C97,4)&amp;"."&amp;GRANTS!M97&amp;"."&amp;GRANTS!K97&amp;"."&amp;$C$5</f>
        <v>3313.PEGrt.I18D.Ma22</v>
      </c>
      <c r="F97" s="113">
        <f t="shared" ca="1" si="4"/>
        <v>44697</v>
      </c>
      <c r="G97" s="114" cm="1">
        <f t="array" ref="G97">IF(SUMPRODUCT((GRANTS!$Q$19:$AB$19=$B$5)*GRANTS!Q97:AB97)&gt;0,SUMPRODUCT((GRANTS!$Q$19:$AB$19=$B$5)*GRANTS!Q97:AB97),0)</f>
        <v>7321</v>
      </c>
      <c r="H97" s="115">
        <f t="shared" ca="1" si="5"/>
        <v>44697</v>
      </c>
      <c r="I97" s="116">
        <v>0</v>
      </c>
      <c r="J97" s="112" t="str">
        <f>LEFT(GRANTS!D97,20)&amp;"."&amp;GRANTSPAY!E97</f>
        <v>St. Pauls CE Primary.3313.PEGrt.I18D.Ma22</v>
      </c>
      <c r="K97" s="111" t="b">
        <v>1</v>
      </c>
      <c r="L97" s="117" t="s">
        <v>1275</v>
      </c>
      <c r="M97" s="111" t="b">
        <v>1</v>
      </c>
      <c r="N97" s="111" t="s">
        <v>1276</v>
      </c>
      <c r="O97" s="118" t="str">
        <f>GRANTS!I97</f>
        <v>10166/543965</v>
      </c>
      <c r="P97" s="111" t="b">
        <v>1</v>
      </c>
      <c r="Q97" s="111" t="b">
        <v>1</v>
      </c>
      <c r="R97" s="111" t="b">
        <v>1</v>
      </c>
      <c r="T97" s="10">
        <f t="shared" si="6"/>
        <v>20</v>
      </c>
      <c r="U97" s="1">
        <f t="shared" si="7"/>
        <v>41</v>
      </c>
    </row>
    <row r="98" spans="1:21" x14ac:dyDescent="0.25">
      <c r="A98" s="108">
        <v>1</v>
      </c>
      <c r="B98" s="109">
        <v>2</v>
      </c>
      <c r="C98" s="110">
        <f>GRANTS!J98</f>
        <v>400037</v>
      </c>
      <c r="D98" s="111" t="b">
        <v>1</v>
      </c>
      <c r="E98" s="112" t="str">
        <f>RIGHT(GRANTS!C98,4)&amp;"."&amp;GRANTS!M98&amp;"."&amp;GRANTS!K98&amp;"."&amp;$C$5</f>
        <v>3507.PEGrt.I18D.Ma22</v>
      </c>
      <c r="F98" s="113">
        <f t="shared" ca="1" si="4"/>
        <v>44697</v>
      </c>
      <c r="G98" s="114" cm="1">
        <f t="array" ref="G98">IF(SUMPRODUCT((GRANTS!$Q$19:$AB$19=$B$5)*GRANTS!Q98:AB98)&gt;0,SUMPRODUCT((GRANTS!$Q$19:$AB$19=$B$5)*GRANTS!Q98:AB98),0)</f>
        <v>7308</v>
      </c>
      <c r="H98" s="115">
        <f t="shared" ca="1" si="5"/>
        <v>44697</v>
      </c>
      <c r="I98" s="116">
        <v>0</v>
      </c>
      <c r="J98" s="112" t="str">
        <f>LEFT(GRANTS!D98,20)&amp;"."&amp;GRANTSPAY!E98</f>
        <v>St Theresa's R.C. Pr.3507.PEGrt.I18D.Ma22</v>
      </c>
      <c r="K98" s="111" t="b">
        <v>1</v>
      </c>
      <c r="L98" s="117" t="s">
        <v>1275</v>
      </c>
      <c r="M98" s="111" t="b">
        <v>1</v>
      </c>
      <c r="N98" s="111" t="s">
        <v>1276</v>
      </c>
      <c r="O98" s="118" t="str">
        <f>GRANTS!I98</f>
        <v>10166/543965</v>
      </c>
      <c r="P98" s="111" t="b">
        <v>1</v>
      </c>
      <c r="Q98" s="111" t="b">
        <v>1</v>
      </c>
      <c r="R98" s="111" t="b">
        <v>1</v>
      </c>
      <c r="T98" s="10">
        <f t="shared" si="6"/>
        <v>20</v>
      </c>
      <c r="U98" s="1">
        <f t="shared" si="7"/>
        <v>41</v>
      </c>
    </row>
    <row r="99" spans="1:21" x14ac:dyDescent="0.25">
      <c r="A99" s="108">
        <v>1</v>
      </c>
      <c r="B99" s="109">
        <v>2</v>
      </c>
      <c r="C99" s="110">
        <f>GRANTS!J99</f>
        <v>400009</v>
      </c>
      <c r="D99" s="111" t="b">
        <v>1</v>
      </c>
      <c r="E99" s="112" t="str">
        <f>RIGHT(GRANTS!C99,4)&amp;"."&amp;GRANTS!M99&amp;"."&amp;GRANTS!K99&amp;"."&amp;$C$5</f>
        <v>3506.PEGrt.I18D.Ma22</v>
      </c>
      <c r="F99" s="113">
        <f t="shared" ca="1" si="4"/>
        <v>44697</v>
      </c>
      <c r="G99" s="114" cm="1">
        <f t="array" ref="G99">IF(SUMPRODUCT((GRANTS!$Q$19:$AB$19=$B$5)*GRANTS!Q99:AB99)&gt;0,SUMPRODUCT((GRANTS!$Q$19:$AB$19=$B$5)*GRANTS!Q99:AB99),0)</f>
        <v>7662</v>
      </c>
      <c r="H99" s="115">
        <f t="shared" ca="1" si="5"/>
        <v>44697</v>
      </c>
      <c r="I99" s="116">
        <v>0</v>
      </c>
      <c r="J99" s="112" t="str">
        <f>LEFT(GRANTS!D99,20)&amp;"."&amp;GRANTSPAY!E99</f>
        <v>St Vincent's Catholi.3506.PEGrt.I18D.Ma22</v>
      </c>
      <c r="K99" s="111" t="b">
        <v>1</v>
      </c>
      <c r="L99" s="117" t="s">
        <v>1275</v>
      </c>
      <c r="M99" s="111" t="b">
        <v>1</v>
      </c>
      <c r="N99" s="111" t="s">
        <v>1276</v>
      </c>
      <c r="O99" s="118" t="str">
        <f>GRANTS!I99</f>
        <v>10166/543965</v>
      </c>
      <c r="P99" s="111" t="b">
        <v>1</v>
      </c>
      <c r="Q99" s="111" t="b">
        <v>1</v>
      </c>
      <c r="R99" s="111" t="b">
        <v>1</v>
      </c>
      <c r="T99" s="10">
        <f t="shared" si="6"/>
        <v>20</v>
      </c>
      <c r="U99" s="1">
        <f t="shared" si="7"/>
        <v>41</v>
      </c>
    </row>
    <row r="100" spans="1:21" x14ac:dyDescent="0.25">
      <c r="A100" s="108">
        <v>1</v>
      </c>
      <c r="B100" s="109">
        <v>2</v>
      </c>
      <c r="C100" s="110">
        <f>GRANTS!J100</f>
        <v>157542</v>
      </c>
      <c r="D100" s="111" t="b">
        <v>1</v>
      </c>
      <c r="E100" s="112" t="str">
        <f>RIGHT(GRANTS!C100,4)&amp;"."&amp;GRANTS!M100&amp;"."&amp;GRANTS!K100&amp;"."&amp;$C$5</f>
        <v>2051.PEGrt.I18D.Ma22</v>
      </c>
      <c r="F100" s="113">
        <f t="shared" ca="1" si="4"/>
        <v>44697</v>
      </c>
      <c r="G100" s="114" cm="1">
        <f t="array" ref="G100">IF(SUMPRODUCT((GRANTS!$Q$19:$AB$19=$B$5)*GRANTS!Q100:AB100)&gt;0,SUMPRODUCT((GRANTS!$Q$19:$AB$19=$B$5)*GRANTS!Q100:AB100),0)</f>
        <v>0</v>
      </c>
      <c r="H100" s="115">
        <f t="shared" ca="1" si="5"/>
        <v>44697</v>
      </c>
      <c r="I100" s="116">
        <v>0</v>
      </c>
      <c r="J100" s="112" t="str">
        <f>LEFT(GRANTS!D100,20)&amp;"."&amp;GRANTSPAY!E100</f>
        <v>Summerside Primary A.2051.PEGrt.I18D.Ma22</v>
      </c>
      <c r="K100" s="111" t="b">
        <v>1</v>
      </c>
      <c r="L100" s="117" t="s">
        <v>1275</v>
      </c>
      <c r="M100" s="111" t="b">
        <v>1</v>
      </c>
      <c r="N100" s="111" t="s">
        <v>1276</v>
      </c>
      <c r="O100" s="118" t="str">
        <f>GRANTS!I100</f>
        <v>None/516500</v>
      </c>
      <c r="P100" s="111" t="b">
        <v>1</v>
      </c>
      <c r="Q100" s="111" t="b">
        <v>1</v>
      </c>
      <c r="R100" s="111" t="b">
        <v>1</v>
      </c>
      <c r="T100" s="10">
        <f t="shared" si="6"/>
        <v>20</v>
      </c>
      <c r="U100" s="1">
        <f t="shared" si="7"/>
        <v>41</v>
      </c>
    </row>
    <row r="101" spans="1:21" x14ac:dyDescent="0.25">
      <c r="A101" s="108">
        <v>1</v>
      </c>
      <c r="B101" s="109">
        <v>2</v>
      </c>
      <c r="C101" s="110">
        <f>GRANTS!J101</f>
        <v>400038</v>
      </c>
      <c r="D101" s="111" t="b">
        <v>1</v>
      </c>
      <c r="E101" s="112" t="str">
        <f>RIGHT(GRANTS!C101,4)&amp;"."&amp;GRANTS!M101&amp;"."&amp;GRANTS!K101&amp;"."&amp;$C$5</f>
        <v>2070.PEGrt.I18D.Ma22</v>
      </c>
      <c r="F101" s="113">
        <f t="shared" ca="1" si="4"/>
        <v>44697</v>
      </c>
      <c r="G101" s="114" cm="1">
        <f t="array" ref="G101">IF(SUMPRODUCT((GRANTS!$Q$19:$AB$19=$B$5)*GRANTS!Q101:AB101)&gt;0,SUMPRODUCT((GRANTS!$Q$19:$AB$19=$B$5)*GRANTS!Q101:AB101),0)</f>
        <v>7412</v>
      </c>
      <c r="H101" s="115">
        <f t="shared" ca="1" si="5"/>
        <v>44697</v>
      </c>
      <c r="I101" s="116">
        <v>0</v>
      </c>
      <c r="J101" s="112" t="str">
        <f>LEFT(GRANTS!D101,20)&amp;"."&amp;GRANTSPAY!E101</f>
        <v>Sunnyfields Primary .2070.PEGrt.I18D.Ma22</v>
      </c>
      <c r="K101" s="111" t="b">
        <v>1</v>
      </c>
      <c r="L101" s="117" t="s">
        <v>1275</v>
      </c>
      <c r="M101" s="111" t="b">
        <v>1</v>
      </c>
      <c r="N101" s="111" t="s">
        <v>1276</v>
      </c>
      <c r="O101" s="118" t="str">
        <f>GRANTS!I101</f>
        <v>10166/543965</v>
      </c>
      <c r="P101" s="111" t="b">
        <v>1</v>
      </c>
      <c r="Q101" s="111" t="b">
        <v>1</v>
      </c>
      <c r="R101" s="111" t="b">
        <v>1</v>
      </c>
      <c r="T101" s="10">
        <f t="shared" si="6"/>
        <v>20</v>
      </c>
      <c r="U101" s="1">
        <f t="shared" si="7"/>
        <v>41</v>
      </c>
    </row>
    <row r="102" spans="1:21" x14ac:dyDescent="0.25">
      <c r="A102" s="108">
        <v>1</v>
      </c>
      <c r="B102" s="109">
        <v>2</v>
      </c>
      <c r="C102" s="110">
        <f>GRANTS!J102</f>
        <v>400100</v>
      </c>
      <c r="D102" s="111" t="b">
        <v>1</v>
      </c>
      <c r="E102" s="112" t="str">
        <f>RIGHT(GRANTS!C102,4)&amp;"."&amp;GRANTS!M102&amp;"."&amp;GRANTS!K102&amp;"."&amp;$C$5</f>
        <v>3316.PEGrt.I18D.Ma22</v>
      </c>
      <c r="F102" s="113">
        <f t="shared" ca="1" si="4"/>
        <v>44697</v>
      </c>
      <c r="G102" s="114" cm="1">
        <f t="array" ref="G102">IF(SUMPRODUCT((GRANTS!$Q$19:$AB$19=$B$5)*GRANTS!Q102:AB102)&gt;0,SUMPRODUCT((GRANTS!$Q$19:$AB$19=$B$5)*GRANTS!Q102:AB102),0)</f>
        <v>7421</v>
      </c>
      <c r="H102" s="115">
        <f t="shared" ca="1" si="5"/>
        <v>44697</v>
      </c>
      <c r="I102" s="116">
        <v>0</v>
      </c>
      <c r="J102" s="112" t="str">
        <f>LEFT(GRANTS!D102,20)&amp;"."&amp;GRANTSPAY!E102</f>
        <v>Trent  C of E Primar.3316.PEGrt.I18D.Ma22</v>
      </c>
      <c r="K102" s="111" t="b">
        <v>1</v>
      </c>
      <c r="L102" s="117" t="s">
        <v>1275</v>
      </c>
      <c r="M102" s="111" t="b">
        <v>1</v>
      </c>
      <c r="N102" s="111" t="s">
        <v>1276</v>
      </c>
      <c r="O102" s="118" t="str">
        <f>GRANTS!I102</f>
        <v>10166/543965</v>
      </c>
      <c r="P102" s="111" t="b">
        <v>1</v>
      </c>
      <c r="Q102" s="111" t="b">
        <v>1</v>
      </c>
      <c r="R102" s="111" t="b">
        <v>1</v>
      </c>
      <c r="T102" s="10">
        <f t="shared" si="6"/>
        <v>20</v>
      </c>
      <c r="U102" s="1">
        <f t="shared" si="7"/>
        <v>41</v>
      </c>
    </row>
    <row r="103" spans="1:21" x14ac:dyDescent="0.25">
      <c r="A103" s="108">
        <v>1</v>
      </c>
      <c r="B103" s="109">
        <v>2</v>
      </c>
      <c r="C103" s="110">
        <f>GRANTS!J103</f>
        <v>400101</v>
      </c>
      <c r="D103" s="111" t="b">
        <v>1</v>
      </c>
      <c r="E103" s="112" t="str">
        <f>RIGHT(GRANTS!C103,4)&amp;"."&amp;GRANTS!M103&amp;"."&amp;GRANTS!K103&amp;"."&amp;$C$5</f>
        <v>2055.PEGrt.I18D.Ma22</v>
      </c>
      <c r="F103" s="113">
        <f t="shared" ca="1" si="4"/>
        <v>44697</v>
      </c>
      <c r="G103" s="114" cm="1">
        <f t="array" ref="G103">IF(SUMPRODUCT((GRANTS!$Q$19:$AB$19=$B$5)*GRANTS!Q103:AB103)&gt;0,SUMPRODUCT((GRANTS!$Q$19:$AB$19=$B$5)*GRANTS!Q103:AB103),0)</f>
        <v>7408</v>
      </c>
      <c r="H103" s="115">
        <f t="shared" ca="1" si="5"/>
        <v>44697</v>
      </c>
      <c r="I103" s="116">
        <v>0</v>
      </c>
      <c r="J103" s="112" t="str">
        <f>LEFT(GRANTS!D103,20)&amp;"."&amp;GRANTSPAY!E103</f>
        <v>Tudor School.2055.PEGrt.I18D.Ma22</v>
      </c>
      <c r="K103" s="111" t="b">
        <v>1</v>
      </c>
      <c r="L103" s="117" t="s">
        <v>1275</v>
      </c>
      <c r="M103" s="111" t="b">
        <v>1</v>
      </c>
      <c r="N103" s="111" t="s">
        <v>1276</v>
      </c>
      <c r="O103" s="118" t="str">
        <f>GRANTS!I103</f>
        <v>10166/543965</v>
      </c>
      <c r="P103" s="111" t="b">
        <v>1</v>
      </c>
      <c r="Q103" s="111" t="b">
        <v>1</v>
      </c>
      <c r="R103" s="111" t="b">
        <v>1</v>
      </c>
      <c r="T103" s="10">
        <f t="shared" si="6"/>
        <v>20</v>
      </c>
      <c r="U103" s="1">
        <f t="shared" si="7"/>
        <v>33</v>
      </c>
    </row>
    <row r="104" spans="1:21" x14ac:dyDescent="0.25">
      <c r="A104" s="108">
        <v>1</v>
      </c>
      <c r="B104" s="109">
        <v>2</v>
      </c>
      <c r="C104" s="110">
        <f>GRANTS!J104</f>
        <v>400053</v>
      </c>
      <c r="D104" s="111" t="b">
        <v>1</v>
      </c>
      <c r="E104" s="112" t="str">
        <f>RIGHT(GRANTS!C104,4)&amp;"."&amp;GRANTS!M104&amp;"."&amp;GRANTS!K104&amp;"."&amp;$C$5</f>
        <v>2057.PEGrt.I18D.Ma22</v>
      </c>
      <c r="F104" s="113">
        <f t="shared" ca="1" si="4"/>
        <v>44697</v>
      </c>
      <c r="G104" s="114" cm="1">
        <f t="array" ref="G104">IF(SUMPRODUCT((GRANTS!$Q$19:$AB$19=$B$5)*GRANTS!Q104:AB104)&gt;0,SUMPRODUCT((GRANTS!$Q$19:$AB$19=$B$5)*GRANTS!Q104:AB104),0)</f>
        <v>8379</v>
      </c>
      <c r="H104" s="115">
        <f t="shared" ca="1" si="5"/>
        <v>44697</v>
      </c>
      <c r="I104" s="116">
        <v>0</v>
      </c>
      <c r="J104" s="112" t="str">
        <f>LEFT(GRANTS!D104,20)&amp;"."&amp;GRANTSPAY!E104</f>
        <v>Underhill School.2057.PEGrt.I18D.Ma22</v>
      </c>
      <c r="K104" s="111" t="b">
        <v>1</v>
      </c>
      <c r="L104" s="117" t="s">
        <v>1275</v>
      </c>
      <c r="M104" s="111" t="b">
        <v>1</v>
      </c>
      <c r="N104" s="111" t="s">
        <v>1276</v>
      </c>
      <c r="O104" s="118" t="str">
        <f>GRANTS!I104</f>
        <v>10166/543965</v>
      </c>
      <c r="P104" s="111" t="b">
        <v>1</v>
      </c>
      <c r="Q104" s="111" t="b">
        <v>1</v>
      </c>
      <c r="R104" s="111" t="b">
        <v>1</v>
      </c>
      <c r="T104" s="10">
        <f t="shared" si="6"/>
        <v>20</v>
      </c>
      <c r="U104" s="1">
        <f t="shared" si="7"/>
        <v>37</v>
      </c>
    </row>
    <row r="105" spans="1:21" x14ac:dyDescent="0.25">
      <c r="A105" s="108">
        <v>1</v>
      </c>
      <c r="B105" s="109">
        <v>2</v>
      </c>
      <c r="C105" s="110">
        <f>GRANTS!J105</f>
        <v>157055</v>
      </c>
      <c r="D105" s="111" t="b">
        <v>1</v>
      </c>
      <c r="E105" s="112" t="str">
        <f>RIGHT(GRANTS!C105,4)&amp;"."&amp;GRANTS!M105&amp;"."&amp;GRANTS!K105&amp;"."&amp;$C$5</f>
        <v>2049.PEGrt.I18D.Ma22</v>
      </c>
      <c r="F105" s="113">
        <f t="shared" ca="1" si="4"/>
        <v>44697</v>
      </c>
      <c r="G105" s="114" cm="1">
        <f t="array" ref="G105">IF(SUMPRODUCT((GRANTS!$Q$19:$AB$19=$B$5)*GRANTS!Q105:AB105)&gt;0,SUMPRODUCT((GRANTS!$Q$19:$AB$19=$B$5)*GRANTS!Q105:AB105),0)</f>
        <v>0</v>
      </c>
      <c r="H105" s="115">
        <f t="shared" ca="1" si="5"/>
        <v>44697</v>
      </c>
      <c r="I105" s="116">
        <v>0</v>
      </c>
      <c r="J105" s="112" t="str">
        <f>LEFT(GRANTS!D105,20)&amp;"."&amp;GRANTSPAY!E105</f>
        <v>Watling Park Free Sc.2049.PEGrt.I18D.Ma22</v>
      </c>
      <c r="K105" s="111" t="b">
        <v>1</v>
      </c>
      <c r="L105" s="117" t="s">
        <v>1275</v>
      </c>
      <c r="M105" s="111" t="b">
        <v>1</v>
      </c>
      <c r="N105" s="111" t="s">
        <v>1276</v>
      </c>
      <c r="O105" s="118" t="str">
        <f>GRANTS!I105</f>
        <v>None/516500</v>
      </c>
      <c r="P105" s="111" t="b">
        <v>1</v>
      </c>
      <c r="Q105" s="111" t="b">
        <v>1</v>
      </c>
      <c r="R105" s="111" t="b">
        <v>1</v>
      </c>
      <c r="T105" s="10">
        <f t="shared" si="6"/>
        <v>20</v>
      </c>
      <c r="U105" s="1">
        <f t="shared" si="7"/>
        <v>41</v>
      </c>
    </row>
    <row r="106" spans="1:21" x14ac:dyDescent="0.25">
      <c r="A106" s="108">
        <v>1</v>
      </c>
      <c r="B106" s="109">
        <v>2</v>
      </c>
      <c r="C106" s="110">
        <f>GRANTS!J106</f>
        <v>400111</v>
      </c>
      <c r="D106" s="111" t="b">
        <v>1</v>
      </c>
      <c r="E106" s="112" t="str">
        <f>RIGHT(GRANTS!C106,4)&amp;"."&amp;GRANTS!M106&amp;"."&amp;GRANTS!K106&amp;"."&amp;$C$5</f>
        <v>2076.PEGrt.I18D.Ma22</v>
      </c>
      <c r="F106" s="113">
        <f t="shared" ca="1" si="4"/>
        <v>44697</v>
      </c>
      <c r="G106" s="114" cm="1">
        <f t="array" ref="G106">IF(SUMPRODUCT((GRANTS!$Q$19:$AB$19=$B$5)*GRANTS!Q106:AB106)&gt;0,SUMPRODUCT((GRANTS!$Q$19:$AB$19=$B$5)*GRANTS!Q106:AB106),0)</f>
        <v>7921</v>
      </c>
      <c r="H106" s="115">
        <f t="shared" ca="1" si="5"/>
        <v>44697</v>
      </c>
      <c r="I106" s="116">
        <v>0</v>
      </c>
      <c r="J106" s="112" t="str">
        <f>LEFT(GRANTS!D106,20)&amp;"."&amp;GRANTSPAY!E106</f>
        <v>Wessex  Gardens Prim.2076.PEGrt.I18D.Ma22</v>
      </c>
      <c r="K106" s="111" t="b">
        <v>1</v>
      </c>
      <c r="L106" s="117" t="s">
        <v>1275</v>
      </c>
      <c r="M106" s="111" t="b">
        <v>1</v>
      </c>
      <c r="N106" s="111" t="s">
        <v>1276</v>
      </c>
      <c r="O106" s="118" t="str">
        <f>GRANTS!I106</f>
        <v>10166/543965</v>
      </c>
      <c r="P106" s="111" t="b">
        <v>1</v>
      </c>
      <c r="Q106" s="111" t="b">
        <v>1</v>
      </c>
      <c r="R106" s="111" t="b">
        <v>1</v>
      </c>
      <c r="T106" s="10">
        <f t="shared" si="6"/>
        <v>20</v>
      </c>
      <c r="U106" s="1">
        <f t="shared" si="7"/>
        <v>41</v>
      </c>
    </row>
    <row r="107" spans="1:21" x14ac:dyDescent="0.25">
      <c r="A107" s="108">
        <v>1</v>
      </c>
      <c r="B107" s="109">
        <v>2</v>
      </c>
      <c r="C107" s="110">
        <f>GRANTS!J107</f>
        <v>400011</v>
      </c>
      <c r="D107" s="111" t="b">
        <v>1</v>
      </c>
      <c r="E107" s="112" t="str">
        <f>RIGHT(GRANTS!C107,4)&amp;"."&amp;GRANTS!M107&amp;"."&amp;GRANTS!K107&amp;"."&amp;$C$5</f>
        <v>2060.PEGrt.I18D.Ma22</v>
      </c>
      <c r="F107" s="113">
        <f t="shared" ca="1" si="4"/>
        <v>44697</v>
      </c>
      <c r="G107" s="114" cm="1">
        <f t="array" ref="G107">IF(SUMPRODUCT((GRANTS!$Q$19:$AB$19=$B$5)*GRANTS!Q107:AB107)&gt;0,SUMPRODUCT((GRANTS!$Q$19:$AB$19=$B$5)*GRANTS!Q107:AB107),0)</f>
        <v>8162</v>
      </c>
      <c r="H107" s="115">
        <f t="shared" ca="1" si="5"/>
        <v>44697</v>
      </c>
      <c r="I107" s="116">
        <v>0</v>
      </c>
      <c r="J107" s="112" t="str">
        <f>LEFT(GRANTS!D107,20)&amp;"."&amp;GRANTSPAY!E107</f>
        <v>Whitings Hill Primar.2060.PEGrt.I18D.Ma22</v>
      </c>
      <c r="K107" s="111" t="b">
        <v>1</v>
      </c>
      <c r="L107" s="117" t="s">
        <v>1275</v>
      </c>
      <c r="M107" s="111" t="b">
        <v>1</v>
      </c>
      <c r="N107" s="111" t="s">
        <v>1276</v>
      </c>
      <c r="O107" s="118" t="str">
        <f>GRANTS!I107</f>
        <v>10166/543965</v>
      </c>
      <c r="P107" s="111" t="b">
        <v>1</v>
      </c>
      <c r="Q107" s="111" t="b">
        <v>1</v>
      </c>
      <c r="R107" s="111" t="b">
        <v>1</v>
      </c>
      <c r="T107" s="10">
        <f t="shared" si="6"/>
        <v>20</v>
      </c>
      <c r="U107" s="1">
        <f t="shared" si="7"/>
        <v>41</v>
      </c>
    </row>
    <row r="108" spans="1:21" x14ac:dyDescent="0.25">
      <c r="A108" s="108">
        <v>1</v>
      </c>
      <c r="B108" s="109">
        <v>2</v>
      </c>
      <c r="C108" s="110">
        <f>GRANTS!J108</f>
        <v>400117</v>
      </c>
      <c r="D108" s="111" t="b">
        <v>1</v>
      </c>
      <c r="E108" s="112" t="str">
        <f>RIGHT(GRANTS!C108,4)&amp;"."&amp;GRANTS!M108&amp;"."&amp;GRANTS!K108&amp;"."&amp;$C$5</f>
        <v>3518.PEGrt.I18D.Ma22</v>
      </c>
      <c r="F108" s="113">
        <f t="shared" ca="1" si="4"/>
        <v>44697</v>
      </c>
      <c r="G108" s="114" cm="1">
        <f t="array" ref="G108">IF(SUMPRODUCT((GRANTS!$Q$19:$AB$19=$B$5)*GRANTS!Q108:AB108)&gt;0,SUMPRODUCT((GRANTS!$Q$19:$AB$19=$B$5)*GRANTS!Q108:AB108),0)</f>
        <v>8037</v>
      </c>
      <c r="H108" s="115">
        <f t="shared" ca="1" si="5"/>
        <v>44697</v>
      </c>
      <c r="I108" s="116">
        <v>0</v>
      </c>
      <c r="J108" s="112" t="str">
        <f>LEFT(GRANTS!D108,20)&amp;"."&amp;GRANTSPAY!E108</f>
        <v>Woodcroft Primary Sc.3518.PEGrt.I18D.Ma22</v>
      </c>
      <c r="K108" s="111" t="b">
        <v>1</v>
      </c>
      <c r="L108" s="117" t="s">
        <v>1275</v>
      </c>
      <c r="M108" s="111" t="b">
        <v>1</v>
      </c>
      <c r="N108" s="111" t="s">
        <v>1276</v>
      </c>
      <c r="O108" s="118" t="str">
        <f>GRANTS!I108</f>
        <v>10166/543965</v>
      </c>
      <c r="P108" s="111" t="b">
        <v>1</v>
      </c>
      <c r="Q108" s="111" t="b">
        <v>1</v>
      </c>
      <c r="R108" s="111" t="b">
        <v>1</v>
      </c>
      <c r="T108" s="10">
        <f t="shared" si="6"/>
        <v>20</v>
      </c>
      <c r="U108" s="1">
        <f t="shared" si="7"/>
        <v>41</v>
      </c>
    </row>
    <row r="109" spans="1:21" x14ac:dyDescent="0.25">
      <c r="A109" s="108">
        <v>1</v>
      </c>
      <c r="B109" s="109">
        <v>2</v>
      </c>
      <c r="C109" s="110">
        <f>GRANTS!J109</f>
        <v>400004</v>
      </c>
      <c r="D109" s="111" t="b">
        <v>1</v>
      </c>
      <c r="E109" s="112" t="str">
        <f>RIGHT(GRANTS!C109,4)&amp;"."&amp;GRANTS!M109&amp;"."&amp;GRANTS!K109&amp;"."&amp;$C$5</f>
        <v>2054.PEGrt.I18D.Ma22</v>
      </c>
      <c r="F109" s="113">
        <f t="shared" ca="1" si="4"/>
        <v>44697</v>
      </c>
      <c r="G109" s="114" cm="1">
        <f t="array" ref="G109">IF(SUMPRODUCT((GRANTS!$Q$19:$AB$19=$B$5)*GRANTS!Q109:AB109)&gt;0,SUMPRODUCT((GRANTS!$Q$19:$AB$19=$B$5)*GRANTS!Q109:AB109),0)</f>
        <v>7404</v>
      </c>
      <c r="H109" s="115">
        <f t="shared" ca="1" si="5"/>
        <v>44697</v>
      </c>
      <c r="I109" s="116">
        <v>0</v>
      </c>
      <c r="J109" s="112" t="str">
        <f>LEFT(GRANTS!D109,20)&amp;"."&amp;GRANTSPAY!E109</f>
        <v>Woodridge  Primary S.2054.PEGrt.I18D.Ma22</v>
      </c>
      <c r="K109" s="111" t="b">
        <v>1</v>
      </c>
      <c r="L109" s="117" t="s">
        <v>1275</v>
      </c>
      <c r="M109" s="111" t="b">
        <v>1</v>
      </c>
      <c r="N109" s="111" t="s">
        <v>1276</v>
      </c>
      <c r="O109" s="118" t="str">
        <f>GRANTS!I109</f>
        <v>10166/543965</v>
      </c>
      <c r="P109" s="111" t="b">
        <v>1</v>
      </c>
      <c r="Q109" s="111" t="b">
        <v>1</v>
      </c>
      <c r="R109" s="111" t="b">
        <v>1</v>
      </c>
      <c r="T109" s="10">
        <f t="shared" si="6"/>
        <v>20</v>
      </c>
      <c r="U109" s="1">
        <f t="shared" si="7"/>
        <v>41</v>
      </c>
    </row>
    <row r="110" spans="1:21" x14ac:dyDescent="0.25">
      <c r="A110" s="108">
        <v>1</v>
      </c>
      <c r="B110" s="109">
        <v>2</v>
      </c>
      <c r="C110" s="110">
        <f>GRANTS!J110</f>
        <v>400034</v>
      </c>
      <c r="D110" s="111" t="b">
        <v>1</v>
      </c>
      <c r="E110" s="112" t="str">
        <f>RIGHT(GRANTS!C110,4)&amp;"."&amp;GRANTS!M110&amp;"."&amp;GRANTS!K110&amp;"."&amp;$C$5</f>
        <v>7005.PEGrt.I18D.Ma22</v>
      </c>
      <c r="F110" s="113">
        <f t="shared" ca="1" si="4"/>
        <v>44697</v>
      </c>
      <c r="G110" s="114" cm="1">
        <f t="array" ref="G110">IF(SUMPRODUCT((GRANTS!$Q$19:$AB$19=$B$5)*GRANTS!Q110:AB110)&gt;0,SUMPRODUCT((GRANTS!$Q$19:$AB$19=$B$5)*GRANTS!Q110:AB110),0)</f>
        <v>7129</v>
      </c>
      <c r="H110" s="115">
        <f t="shared" ca="1" si="5"/>
        <v>44697</v>
      </c>
      <c r="I110" s="116">
        <v>0</v>
      </c>
      <c r="J110" s="112" t="str">
        <f>LEFT(GRANTS!D110,20)&amp;"."&amp;GRANTSPAY!E110</f>
        <v>Northway.7005.PEGrt.I18D.Ma22</v>
      </c>
      <c r="K110" s="111" t="b">
        <v>1</v>
      </c>
      <c r="L110" s="117" t="s">
        <v>1275</v>
      </c>
      <c r="M110" s="111" t="b">
        <v>1</v>
      </c>
      <c r="N110" s="111" t="s">
        <v>1276</v>
      </c>
      <c r="O110" s="118" t="str">
        <f>GRANTS!I110</f>
        <v>10168/543965</v>
      </c>
      <c r="P110" s="111" t="b">
        <v>1</v>
      </c>
      <c r="Q110" s="111" t="b">
        <v>1</v>
      </c>
      <c r="R110" s="111" t="b">
        <v>1</v>
      </c>
      <c r="T110" s="10">
        <f t="shared" si="6"/>
        <v>20</v>
      </c>
      <c r="U110" s="1">
        <f t="shared" si="7"/>
        <v>29</v>
      </c>
    </row>
    <row r="111" spans="1:21" x14ac:dyDescent="0.25">
      <c r="A111" s="108">
        <v>1</v>
      </c>
      <c r="B111" s="109">
        <v>2</v>
      </c>
      <c r="C111" s="110">
        <f>GRANTS!J111</f>
        <v>400091</v>
      </c>
      <c r="D111" s="111" t="b">
        <v>1</v>
      </c>
      <c r="E111" s="112" t="str">
        <f>RIGHT(GRANTS!C111,4)&amp;"."&amp;GRANTS!M111&amp;"."&amp;GRANTS!K111&amp;"."&amp;$C$5</f>
        <v>7009.PEGrt.I18D.Ma22</v>
      </c>
      <c r="F111" s="113">
        <f t="shared" ca="1" si="4"/>
        <v>44697</v>
      </c>
      <c r="G111" s="114" cm="1">
        <f t="array" ref="G111">IF(SUMPRODUCT((GRANTS!$Q$19:$AB$19=$B$5)*GRANTS!Q111:AB111)&gt;0,SUMPRODUCT((GRANTS!$Q$19:$AB$19=$B$5)*GRANTS!Q111:AB111),0)</f>
        <v>7029</v>
      </c>
      <c r="H111" s="115">
        <f t="shared" ca="1" si="5"/>
        <v>44697</v>
      </c>
      <c r="I111" s="116">
        <v>0</v>
      </c>
      <c r="J111" s="112" t="str">
        <f>LEFT(GRANTS!D111,20)&amp;"."&amp;GRANTSPAY!E111</f>
        <v>Oakleigh.7009.PEGrt.I18D.Ma22</v>
      </c>
      <c r="K111" s="111" t="b">
        <v>1</v>
      </c>
      <c r="L111" s="117" t="s">
        <v>1275</v>
      </c>
      <c r="M111" s="111" t="b">
        <v>1</v>
      </c>
      <c r="N111" s="111" t="s">
        <v>1276</v>
      </c>
      <c r="O111" s="118" t="str">
        <f>GRANTS!I111</f>
        <v>10168/543965</v>
      </c>
      <c r="P111" s="111" t="b">
        <v>1</v>
      </c>
      <c r="Q111" s="111" t="b">
        <v>1</v>
      </c>
      <c r="R111" s="111" t="b">
        <v>1</v>
      </c>
      <c r="T111" s="10">
        <f t="shared" si="6"/>
        <v>20</v>
      </c>
      <c r="U111" s="1">
        <f t="shared" si="7"/>
        <v>29</v>
      </c>
    </row>
    <row r="112" spans="1:21" x14ac:dyDescent="0.25">
      <c r="A112" s="108">
        <v>1</v>
      </c>
      <c r="B112" s="109">
        <v>2</v>
      </c>
      <c r="C112" s="110">
        <f>GRANTS!J112</f>
        <v>400135</v>
      </c>
      <c r="D112" s="111" t="b">
        <v>1</v>
      </c>
      <c r="E112" s="112" t="str">
        <f>RIGHT(GRANTS!C112,4)&amp;"."&amp;GRANTS!M112&amp;"."&amp;GRANTS!K112&amp;"."&amp;$C$5</f>
        <v>3521.PEGrt.I18D.Ma22</v>
      </c>
      <c r="F112" s="113">
        <f t="shared" ca="1" si="4"/>
        <v>44697</v>
      </c>
      <c r="G112" s="114" cm="1">
        <f t="array" ref="G112">IF(SUMPRODUCT((GRANTS!$Q$19:$AB$19=$B$5)*GRANTS!Q112:AB112)&gt;0,SUMPRODUCT((GRANTS!$Q$19:$AB$19=$B$5)*GRANTS!Q112:AB112),0)</f>
        <v>8746</v>
      </c>
      <c r="H112" s="115">
        <f t="shared" ca="1" si="5"/>
        <v>44697</v>
      </c>
      <c r="I112" s="116">
        <v>0</v>
      </c>
      <c r="J112" s="112" t="str">
        <f>LEFT(GRANTS!D112,20)&amp;"."&amp;GRANTSPAY!E112</f>
        <v>St Mary's &amp; St John'.3521.PEGrt.I18D.Ma22</v>
      </c>
      <c r="K112" s="111" t="b">
        <v>1</v>
      </c>
      <c r="L112" s="117" t="s">
        <v>1275</v>
      </c>
      <c r="M112" s="111" t="b">
        <v>1</v>
      </c>
      <c r="N112" s="111" t="s">
        <v>1276</v>
      </c>
      <c r="O112" s="118" t="str">
        <f>GRANTS!I112</f>
        <v>11329/543965</v>
      </c>
      <c r="P112" s="111" t="b">
        <v>1</v>
      </c>
      <c r="Q112" s="111" t="b">
        <v>1</v>
      </c>
      <c r="R112" s="111" t="b">
        <v>1</v>
      </c>
      <c r="T112" s="10">
        <f t="shared" si="6"/>
        <v>20</v>
      </c>
      <c r="U112" s="1">
        <f t="shared" si="7"/>
        <v>41</v>
      </c>
    </row>
    <row r="113" spans="1:21" x14ac:dyDescent="0.25">
      <c r="A113" s="108">
        <v>1</v>
      </c>
      <c r="B113" s="109">
        <v>2</v>
      </c>
      <c r="C113" s="110">
        <f>GRANTS!J113</f>
        <v>400156</v>
      </c>
      <c r="D113" s="111" t="b">
        <v>1</v>
      </c>
      <c r="E113" s="112" t="str">
        <f>RIGHT(GRANTS!C113,4)&amp;"."&amp;GRANTS!M113&amp;"."&amp;GRANTS!K113&amp;"."&amp;$C$5</f>
        <v>1100.PEGrt.I18D.Ma22</v>
      </c>
      <c r="F113" s="113">
        <f t="shared" ca="1" si="4"/>
        <v>44697</v>
      </c>
      <c r="G113" s="114" cm="1">
        <f t="array" ref="G113">IF(SUMPRODUCT((GRANTS!$Q$19:$AB$19=$B$5)*GRANTS!Q113:AB113)&gt;0,SUMPRODUCT((GRANTS!$Q$19:$AB$19=$B$5)*GRANTS!Q113:AB113),0)</f>
        <v>1250</v>
      </c>
      <c r="H113" s="115">
        <f t="shared" ca="1" si="5"/>
        <v>44697</v>
      </c>
      <c r="I113" s="116">
        <v>0</v>
      </c>
      <c r="J113" s="112" t="str">
        <f>LEFT(GRANTS!D113,20)&amp;"."&amp;GRANTSPAY!E113</f>
        <v>Pavilion.1100.PEGrt.I18D.Ma22</v>
      </c>
      <c r="K113" s="111" t="b">
        <v>1</v>
      </c>
      <c r="L113" s="117" t="s">
        <v>1275</v>
      </c>
      <c r="M113" s="111" t="b">
        <v>1</v>
      </c>
      <c r="N113" s="111" t="s">
        <v>1276</v>
      </c>
      <c r="O113" s="118" t="str">
        <f>GRANTS!I113</f>
        <v>10168/543965</v>
      </c>
      <c r="P113" s="111" t="b">
        <v>1</v>
      </c>
      <c r="Q113" s="111" t="b">
        <v>1</v>
      </c>
      <c r="R113" s="111" t="b">
        <v>1</v>
      </c>
      <c r="T113" s="10">
        <f t="shared" si="6"/>
        <v>20</v>
      </c>
      <c r="U113" s="1">
        <f t="shared" si="7"/>
        <v>29</v>
      </c>
    </row>
    <row r="114" spans="1:21" x14ac:dyDescent="0.25">
      <c r="A114" s="108">
        <v>1</v>
      </c>
      <c r="B114" s="109">
        <v>2</v>
      </c>
      <c r="C114" s="110">
        <f>GRANTS!J114</f>
        <v>400102</v>
      </c>
      <c r="D114" s="111" t="b">
        <v>1</v>
      </c>
      <c r="E114" s="112" t="str">
        <f>RIGHT(GRANTS!C114,4)&amp;"."&amp;GRANTS!M114&amp;"."&amp;GRANTS!K114&amp;"."&amp;$C$5</f>
        <v>1000.DFC.CI01.Ma22</v>
      </c>
      <c r="F114" s="113">
        <f t="shared" ca="1" si="4"/>
        <v>44697</v>
      </c>
      <c r="G114" s="114" cm="1">
        <f t="array" ref="G114">IF(SUMPRODUCT((GRANTS!$Q$19:$AB$19=$B$5)*GRANTS!Q114:AB114)&gt;0,SUMPRODUCT((GRANTS!$Q$19:$AB$19=$B$5)*GRANTS!Q114:AB114),0)</f>
        <v>4918</v>
      </c>
      <c r="H114" s="115">
        <f t="shared" ca="1" si="5"/>
        <v>44697</v>
      </c>
      <c r="I114" s="116">
        <v>0</v>
      </c>
      <c r="J114" s="112" t="str">
        <f>LEFT(GRANTS!D114,20)&amp;"."&amp;GRANTSPAY!E114</f>
        <v>Brookhill Nursery.1000.DFC.CI01.Ma22</v>
      </c>
      <c r="K114" s="111" t="b">
        <v>1</v>
      </c>
      <c r="L114" s="117" t="s">
        <v>1275</v>
      </c>
      <c r="M114" s="111" t="b">
        <v>1</v>
      </c>
      <c r="N114" s="111" t="s">
        <v>1276</v>
      </c>
      <c r="O114" s="118" t="str">
        <f>GRANTS!I114</f>
        <v>11327/543965</v>
      </c>
      <c r="P114" s="111" t="b">
        <v>1</v>
      </c>
      <c r="Q114" s="111" t="b">
        <v>1</v>
      </c>
      <c r="R114" s="111" t="b">
        <v>1</v>
      </c>
      <c r="T114" s="10">
        <f t="shared" si="6"/>
        <v>18</v>
      </c>
      <c r="U114" s="1">
        <f t="shared" si="7"/>
        <v>36</v>
      </c>
    </row>
    <row r="115" spans="1:21" x14ac:dyDescent="0.25">
      <c r="A115" s="108">
        <v>1</v>
      </c>
      <c r="B115" s="109">
        <v>2</v>
      </c>
      <c r="C115" s="110">
        <f>GRANTS!J115</f>
        <v>400102</v>
      </c>
      <c r="D115" s="111" t="b">
        <v>1</v>
      </c>
      <c r="E115" s="112" t="str">
        <f>RIGHT(GRANTS!C115,4)&amp;"."&amp;GRANTS!M115&amp;"."&amp;GRANTS!K115&amp;"."&amp;$C$5</f>
        <v>1001.DFC.CI01.Ma22</v>
      </c>
      <c r="F115" s="113">
        <f t="shared" ca="1" si="4"/>
        <v>44697</v>
      </c>
      <c r="G115" s="114" cm="1">
        <f t="array" ref="G115">IF(SUMPRODUCT((GRANTS!$Q$19:$AB$19=$B$5)*GRANTS!Q115:AB115)&gt;0,SUMPRODUCT((GRANTS!$Q$19:$AB$19=$B$5)*GRANTS!Q115:AB115),0)</f>
        <v>4891</v>
      </c>
      <c r="H115" s="115">
        <f t="shared" ca="1" si="5"/>
        <v>44697</v>
      </c>
      <c r="I115" s="116">
        <v>0</v>
      </c>
      <c r="J115" s="112" t="str">
        <f>LEFT(GRANTS!D115,20)&amp;"."&amp;GRANTSPAY!E115</f>
        <v>Hampden Way Nursery.1001.DFC.CI01.Ma22</v>
      </c>
      <c r="K115" s="111" t="b">
        <v>1</v>
      </c>
      <c r="L115" s="117" t="s">
        <v>1275</v>
      </c>
      <c r="M115" s="111" t="b">
        <v>1</v>
      </c>
      <c r="N115" s="111" t="s">
        <v>1276</v>
      </c>
      <c r="O115" s="118" t="str">
        <f>GRANTS!I115</f>
        <v>11327/543965</v>
      </c>
      <c r="P115" s="111" t="b">
        <v>1</v>
      </c>
      <c r="Q115" s="111" t="b">
        <v>1</v>
      </c>
      <c r="R115" s="111" t="b">
        <v>1</v>
      </c>
      <c r="T115" s="10">
        <f t="shared" si="6"/>
        <v>18</v>
      </c>
      <c r="U115" s="1">
        <f t="shared" si="7"/>
        <v>38</v>
      </c>
    </row>
    <row r="116" spans="1:21" x14ac:dyDescent="0.25">
      <c r="A116" s="108">
        <v>1</v>
      </c>
      <c r="B116" s="109">
        <v>2</v>
      </c>
      <c r="C116" s="110">
        <f>GRANTS!J116</f>
        <v>400072</v>
      </c>
      <c r="D116" s="111" t="b">
        <v>1</v>
      </c>
      <c r="E116" s="112" t="str">
        <f>RIGHT(GRANTS!C116,4)&amp;"."&amp;GRANTS!M116&amp;"."&amp;GRANTS!K116&amp;"."&amp;$C$5</f>
        <v>1002.DFC.CI01.Ma22</v>
      </c>
      <c r="F116" s="113">
        <f t="shared" ca="1" si="4"/>
        <v>44697</v>
      </c>
      <c r="G116" s="114" cm="1">
        <f t="array" ref="G116">IF(SUMPRODUCT((GRANTS!$Q$19:$AB$19=$B$5)*GRANTS!Q116:AB116)&gt;0,SUMPRODUCT((GRANTS!$Q$19:$AB$19=$B$5)*GRANTS!Q116:AB116),0)</f>
        <v>4769.5</v>
      </c>
      <c r="H116" s="115">
        <f t="shared" ca="1" si="5"/>
        <v>44697</v>
      </c>
      <c r="I116" s="116">
        <v>0</v>
      </c>
      <c r="J116" s="112" t="str">
        <f>LEFT(GRANTS!D116,20)&amp;"."&amp;GRANTSPAY!E116</f>
        <v>Moss Hall Nursery.1002.DFC.CI01.Ma22</v>
      </c>
      <c r="K116" s="111" t="b">
        <v>1</v>
      </c>
      <c r="L116" s="117" t="s">
        <v>1275</v>
      </c>
      <c r="M116" s="111" t="b">
        <v>1</v>
      </c>
      <c r="N116" s="111" t="s">
        <v>1276</v>
      </c>
      <c r="O116" s="118" t="str">
        <f>GRANTS!I116</f>
        <v>11327/543965</v>
      </c>
      <c r="P116" s="111" t="b">
        <v>1</v>
      </c>
      <c r="Q116" s="111" t="b">
        <v>1</v>
      </c>
      <c r="R116" s="111" t="b">
        <v>1</v>
      </c>
      <c r="T116" s="10">
        <f t="shared" si="6"/>
        <v>18</v>
      </c>
      <c r="U116" s="1">
        <f t="shared" si="7"/>
        <v>36</v>
      </c>
    </row>
    <row r="117" spans="1:21" x14ac:dyDescent="0.25">
      <c r="A117" s="108">
        <v>1</v>
      </c>
      <c r="B117" s="109">
        <v>2</v>
      </c>
      <c r="C117" s="110">
        <f>GRANTS!J117</f>
        <v>400102</v>
      </c>
      <c r="D117" s="111" t="b">
        <v>1</v>
      </c>
      <c r="E117" s="112" t="str">
        <f>RIGHT(GRANTS!C117,4)&amp;"."&amp;GRANTS!M117&amp;"."&amp;GRANTS!K117&amp;"."&amp;$C$5</f>
        <v>1003.DFC.CI01.Ma22</v>
      </c>
      <c r="F117" s="113">
        <f t="shared" ca="1" si="4"/>
        <v>44697</v>
      </c>
      <c r="G117" s="114" cm="1">
        <f t="array" ref="G117">IF(SUMPRODUCT((GRANTS!$Q$19:$AB$19=$B$5)*GRANTS!Q117:AB117)&gt;0,SUMPRODUCT((GRANTS!$Q$19:$AB$19=$B$5)*GRANTS!Q117:AB117),0)</f>
        <v>4996.5200000000004</v>
      </c>
      <c r="H117" s="115">
        <f t="shared" ca="1" si="5"/>
        <v>44697</v>
      </c>
      <c r="I117" s="116">
        <v>0</v>
      </c>
      <c r="J117" s="112" t="str">
        <f>LEFT(GRANTS!D117,20)&amp;"."&amp;GRANTSPAY!E117</f>
        <v>St Margaret's Nurser.1003.DFC.CI01.Ma22</v>
      </c>
      <c r="K117" s="111" t="b">
        <v>1</v>
      </c>
      <c r="L117" s="117" t="s">
        <v>1275</v>
      </c>
      <c r="M117" s="111" t="b">
        <v>1</v>
      </c>
      <c r="N117" s="111" t="s">
        <v>1276</v>
      </c>
      <c r="O117" s="118" t="str">
        <f>GRANTS!I117</f>
        <v>11327/543965</v>
      </c>
      <c r="P117" s="111" t="b">
        <v>1</v>
      </c>
      <c r="Q117" s="111" t="b">
        <v>1</v>
      </c>
      <c r="R117" s="111" t="b">
        <v>1</v>
      </c>
      <c r="T117" s="10">
        <f t="shared" si="6"/>
        <v>18</v>
      </c>
      <c r="U117" s="1">
        <f t="shared" si="7"/>
        <v>39</v>
      </c>
    </row>
    <row r="118" spans="1:21" x14ac:dyDescent="0.25">
      <c r="A118" s="108">
        <v>1</v>
      </c>
      <c r="B118" s="109">
        <v>2</v>
      </c>
      <c r="C118" s="110">
        <f>GRANTS!J118</f>
        <v>400156</v>
      </c>
      <c r="D118" s="111" t="b">
        <v>1</v>
      </c>
      <c r="E118" s="112" t="str">
        <f>RIGHT(GRANTS!C118,4)&amp;"."&amp;GRANTS!M118&amp;"."&amp;GRANTS!K118&amp;"."&amp;$C$5</f>
        <v>1100.DFC.CI01.Ma22</v>
      </c>
      <c r="F118" s="113">
        <f t="shared" ca="1" si="4"/>
        <v>44697</v>
      </c>
      <c r="G118" s="114" cm="1">
        <f t="array" ref="G118">IF(SUMPRODUCT((GRANTS!$Q$19:$AB$19=$B$5)*GRANTS!Q118:AB118)&gt;0,SUMPRODUCT((GRANTS!$Q$19:$AB$19=$B$5)*GRANTS!Q118:AB118),0)</f>
        <v>7594.38</v>
      </c>
      <c r="H118" s="115">
        <f t="shared" ca="1" si="5"/>
        <v>44697</v>
      </c>
      <c r="I118" s="116">
        <v>0</v>
      </c>
      <c r="J118" s="112" t="str">
        <f>LEFT(GRANTS!D118,20)&amp;"."&amp;GRANTSPAY!E118</f>
        <v>Pavilion.1100.DFC.CI01.Ma22</v>
      </c>
      <c r="K118" s="111" t="b">
        <v>1</v>
      </c>
      <c r="L118" s="117" t="s">
        <v>1275</v>
      </c>
      <c r="M118" s="111" t="b">
        <v>1</v>
      </c>
      <c r="N118" s="111" t="s">
        <v>1276</v>
      </c>
      <c r="O118" s="118" t="str">
        <f>GRANTS!I118</f>
        <v>11340/543965</v>
      </c>
      <c r="P118" s="111" t="b">
        <v>1</v>
      </c>
      <c r="Q118" s="111" t="b">
        <v>1</v>
      </c>
      <c r="R118" s="111" t="b">
        <v>1</v>
      </c>
      <c r="T118" s="10">
        <f t="shared" si="6"/>
        <v>18</v>
      </c>
      <c r="U118" s="1">
        <f t="shared" si="7"/>
        <v>27</v>
      </c>
    </row>
    <row r="119" spans="1:21" x14ac:dyDescent="0.25">
      <c r="A119" s="108">
        <v>1</v>
      </c>
      <c r="B119" s="109">
        <v>2</v>
      </c>
      <c r="C119" s="110">
        <f>GRANTS!J119</f>
        <v>400005</v>
      </c>
      <c r="D119" s="111" t="b">
        <v>1</v>
      </c>
      <c r="E119" s="112" t="str">
        <f>RIGHT(GRANTS!C119,4)&amp;"."&amp;GRANTS!M119&amp;"."&amp;GRANTS!K119&amp;"."&amp;$C$5</f>
        <v>2002.DFC.CI01.Ma22</v>
      </c>
      <c r="F119" s="113">
        <f t="shared" ca="1" si="4"/>
        <v>44697</v>
      </c>
      <c r="G119" s="114" cm="1">
        <f t="array" ref="G119">IF(SUMPRODUCT((GRANTS!$Q$19:$AB$19=$B$5)*GRANTS!Q119:AB119)&gt;0,SUMPRODUCT((GRANTS!$Q$19:$AB$19=$B$5)*GRANTS!Q119:AB119),0)</f>
        <v>8995</v>
      </c>
      <c r="H119" s="115">
        <f t="shared" ca="1" si="5"/>
        <v>44697</v>
      </c>
      <c r="I119" s="116">
        <v>0</v>
      </c>
      <c r="J119" s="112" t="str">
        <f>LEFT(GRANTS!D119,20)&amp;"."&amp;GRANTSPAY!E119</f>
        <v>Barnfield School.2002.DFC.CI01.Ma22</v>
      </c>
      <c r="K119" s="111" t="b">
        <v>1</v>
      </c>
      <c r="L119" s="117" t="s">
        <v>1275</v>
      </c>
      <c r="M119" s="111" t="b">
        <v>1</v>
      </c>
      <c r="N119" s="111" t="s">
        <v>1276</v>
      </c>
      <c r="O119" s="118" t="str">
        <f>GRANTS!I119</f>
        <v>11331/543965</v>
      </c>
      <c r="P119" s="111" t="b">
        <v>1</v>
      </c>
      <c r="Q119" s="111" t="b">
        <v>1</v>
      </c>
      <c r="R119" s="111" t="b">
        <v>1</v>
      </c>
      <c r="T119" s="10">
        <f t="shared" si="6"/>
        <v>18</v>
      </c>
      <c r="U119" s="1">
        <f t="shared" si="7"/>
        <v>35</v>
      </c>
    </row>
    <row r="120" spans="1:21" x14ac:dyDescent="0.25">
      <c r="A120" s="108">
        <v>1</v>
      </c>
      <c r="B120" s="109">
        <v>2</v>
      </c>
      <c r="C120" s="110">
        <f>GRANTS!J120</f>
        <v>400051</v>
      </c>
      <c r="D120" s="111" t="b">
        <v>1</v>
      </c>
      <c r="E120" s="112" t="str">
        <f>RIGHT(GRANTS!C120,4)&amp;"."&amp;GRANTS!M120&amp;"."&amp;GRANTS!K120&amp;"."&amp;$C$5</f>
        <v>2003.DFC.CI01.Ma22</v>
      </c>
      <c r="F120" s="113">
        <f t="shared" ca="1" si="4"/>
        <v>44697</v>
      </c>
      <c r="G120" s="114" cm="1">
        <f t="array" ref="G120">IF(SUMPRODUCT((GRANTS!$Q$19:$AB$19=$B$5)*GRANTS!Q120:AB120)&gt;0,SUMPRODUCT((GRANTS!$Q$19:$AB$19=$B$5)*GRANTS!Q120:AB120),0)</f>
        <v>8344.75</v>
      </c>
      <c r="H120" s="115">
        <f t="shared" ca="1" si="5"/>
        <v>44697</v>
      </c>
      <c r="I120" s="116">
        <v>0</v>
      </c>
      <c r="J120" s="112" t="str">
        <f>LEFT(GRANTS!D120,20)&amp;"."&amp;GRANTSPAY!E120</f>
        <v>Bell Lane Primary Sc.2003.DFC.CI01.Ma22</v>
      </c>
      <c r="K120" s="111" t="b">
        <v>1</v>
      </c>
      <c r="L120" s="117" t="s">
        <v>1275</v>
      </c>
      <c r="M120" s="111" t="b">
        <v>1</v>
      </c>
      <c r="N120" s="111" t="s">
        <v>1276</v>
      </c>
      <c r="O120" s="118" t="str">
        <f>GRANTS!I120</f>
        <v>11331/543965</v>
      </c>
      <c r="P120" s="111" t="b">
        <v>1</v>
      </c>
      <c r="Q120" s="111" t="b">
        <v>1</v>
      </c>
      <c r="R120" s="111" t="b">
        <v>1</v>
      </c>
      <c r="T120" s="10">
        <f t="shared" si="6"/>
        <v>18</v>
      </c>
      <c r="U120" s="1">
        <f t="shared" si="7"/>
        <v>39</v>
      </c>
    </row>
    <row r="121" spans="1:21" x14ac:dyDescent="0.25">
      <c r="A121" s="108">
        <v>1</v>
      </c>
      <c r="B121" s="109">
        <v>2</v>
      </c>
      <c r="C121" s="110">
        <f>GRANTS!J121</f>
        <v>400040</v>
      </c>
      <c r="D121" s="111" t="b">
        <v>1</v>
      </c>
      <c r="E121" s="112" t="str">
        <f>RIGHT(GRANTS!C121,4)&amp;"."&amp;GRANTS!M121&amp;"."&amp;GRANTS!K121&amp;"."&amp;$C$5</f>
        <v>2007.DFC.CI01.Ma22</v>
      </c>
      <c r="F121" s="113">
        <f t="shared" ca="1" si="4"/>
        <v>44697</v>
      </c>
      <c r="G121" s="114" cm="1">
        <f t="array" ref="G121">IF(SUMPRODUCT((GRANTS!$Q$19:$AB$19=$B$5)*GRANTS!Q121:AB121)&gt;0,SUMPRODUCT((GRANTS!$Q$19:$AB$19=$B$5)*GRANTS!Q121:AB121),0)</f>
        <v>8038.75</v>
      </c>
      <c r="H121" s="115">
        <f t="shared" ca="1" si="5"/>
        <v>44697</v>
      </c>
      <c r="I121" s="116">
        <v>0</v>
      </c>
      <c r="J121" s="112" t="str">
        <f>LEFT(GRANTS!D121,20)&amp;"."&amp;GRANTSPAY!E121</f>
        <v>Brookland Junior Sch.2007.DFC.CI01.Ma22</v>
      </c>
      <c r="K121" s="111" t="b">
        <v>1</v>
      </c>
      <c r="L121" s="117" t="s">
        <v>1275</v>
      </c>
      <c r="M121" s="111" t="b">
        <v>1</v>
      </c>
      <c r="N121" s="111" t="s">
        <v>1276</v>
      </c>
      <c r="O121" s="118" t="str">
        <f>GRANTS!I121</f>
        <v>11331/543965</v>
      </c>
      <c r="P121" s="111" t="b">
        <v>1</v>
      </c>
      <c r="Q121" s="111" t="b">
        <v>1</v>
      </c>
      <c r="R121" s="111" t="b">
        <v>1</v>
      </c>
      <c r="T121" s="10">
        <f t="shared" si="6"/>
        <v>18</v>
      </c>
      <c r="U121" s="1">
        <f t="shared" si="7"/>
        <v>39</v>
      </c>
    </row>
    <row r="122" spans="1:21" x14ac:dyDescent="0.25">
      <c r="A122" s="108">
        <v>1</v>
      </c>
      <c r="B122" s="109">
        <v>2</v>
      </c>
      <c r="C122" s="110">
        <f>GRANTS!J122</f>
        <v>400057</v>
      </c>
      <c r="D122" s="111" t="b">
        <v>1</v>
      </c>
      <c r="E122" s="112" t="str">
        <f>RIGHT(GRANTS!C122,4)&amp;"."&amp;GRANTS!M122&amp;"."&amp;GRANTS!K122&amp;"."&amp;$C$5</f>
        <v>2008.DFC.CI01.Ma22</v>
      </c>
      <c r="F122" s="113">
        <f t="shared" ca="1" si="4"/>
        <v>44697</v>
      </c>
      <c r="G122" s="114" cm="1">
        <f t="array" ref="G122">IF(SUMPRODUCT((GRANTS!$Q$19:$AB$19=$B$5)*GRANTS!Q122:AB122)&gt;0,SUMPRODUCT((GRANTS!$Q$19:$AB$19=$B$5)*GRANTS!Q122:AB122),0)</f>
        <v>7420</v>
      </c>
      <c r="H122" s="115">
        <f t="shared" ca="1" si="5"/>
        <v>44697</v>
      </c>
      <c r="I122" s="116">
        <v>0</v>
      </c>
      <c r="J122" s="112" t="str">
        <f>LEFT(GRANTS!D122,20)&amp;"."&amp;GRANTSPAY!E122</f>
        <v>Brookland Infant  &amp; .2008.DFC.CI01.Ma22</v>
      </c>
      <c r="K122" s="111" t="b">
        <v>1</v>
      </c>
      <c r="L122" s="117" t="s">
        <v>1275</v>
      </c>
      <c r="M122" s="111" t="b">
        <v>1</v>
      </c>
      <c r="N122" s="111" t="s">
        <v>1276</v>
      </c>
      <c r="O122" s="118" t="str">
        <f>GRANTS!I122</f>
        <v>11331/543965</v>
      </c>
      <c r="P122" s="111" t="b">
        <v>1</v>
      </c>
      <c r="Q122" s="111" t="b">
        <v>1</v>
      </c>
      <c r="R122" s="111" t="b">
        <v>1</v>
      </c>
      <c r="T122" s="10">
        <f t="shared" si="6"/>
        <v>18</v>
      </c>
      <c r="U122" s="1">
        <f t="shared" si="7"/>
        <v>39</v>
      </c>
    </row>
    <row r="123" spans="1:21" x14ac:dyDescent="0.25">
      <c r="A123" s="108">
        <v>1</v>
      </c>
      <c r="B123" s="109">
        <v>2</v>
      </c>
      <c r="C123" s="110">
        <f>GRANTS!J123</f>
        <v>400061</v>
      </c>
      <c r="D123" s="111" t="b">
        <v>1</v>
      </c>
      <c r="E123" s="112" t="str">
        <f>RIGHT(GRANTS!C123,4)&amp;"."&amp;GRANTS!M123&amp;"."&amp;GRANTS!K123&amp;"."&amp;$C$5</f>
        <v>2009.DFC.CI01.Ma22</v>
      </c>
      <c r="F123" s="113">
        <f t="shared" ca="1" si="4"/>
        <v>44697</v>
      </c>
      <c r="G123" s="114" cm="1">
        <f t="array" ref="G123">IF(SUMPRODUCT((GRANTS!$Q$19:$AB$19=$B$5)*GRANTS!Q123:AB123)&gt;0,SUMPRODUCT((GRANTS!$Q$19:$AB$19=$B$5)*GRANTS!Q123:AB123),0)</f>
        <v>9078.25</v>
      </c>
      <c r="H123" s="115">
        <f t="shared" ca="1" si="5"/>
        <v>44697</v>
      </c>
      <c r="I123" s="116">
        <v>0</v>
      </c>
      <c r="J123" s="112" t="str">
        <f>LEFT(GRANTS!D123,20)&amp;"."&amp;GRANTSPAY!E123</f>
        <v>Brunswick Park Prima.2009.DFC.CI01.Ma22</v>
      </c>
      <c r="K123" s="111" t="b">
        <v>1</v>
      </c>
      <c r="L123" s="117" t="s">
        <v>1275</v>
      </c>
      <c r="M123" s="111" t="b">
        <v>1</v>
      </c>
      <c r="N123" s="111" t="s">
        <v>1276</v>
      </c>
      <c r="O123" s="118" t="str">
        <f>GRANTS!I123</f>
        <v>11331/543965</v>
      </c>
      <c r="P123" s="111" t="b">
        <v>1</v>
      </c>
      <c r="Q123" s="111" t="b">
        <v>1</v>
      </c>
      <c r="R123" s="111" t="b">
        <v>1</v>
      </c>
      <c r="T123" s="10">
        <f t="shared" si="6"/>
        <v>18</v>
      </c>
      <c r="U123" s="1">
        <f t="shared" si="7"/>
        <v>39</v>
      </c>
    </row>
    <row r="124" spans="1:21" x14ac:dyDescent="0.25">
      <c r="A124" s="108">
        <v>1</v>
      </c>
      <c r="B124" s="109">
        <v>2</v>
      </c>
      <c r="C124" s="110">
        <f>GRANTS!J124</f>
        <v>400020</v>
      </c>
      <c r="D124" s="111" t="b">
        <v>1</v>
      </c>
      <c r="E124" s="112" t="str">
        <f>RIGHT(GRANTS!C124,4)&amp;"."&amp;GRANTS!M124&amp;"."&amp;GRANTS!K124&amp;"."&amp;$C$5</f>
        <v>2011.DFC.CI01.Ma22</v>
      </c>
      <c r="F124" s="113">
        <f t="shared" ca="1" si="4"/>
        <v>44697</v>
      </c>
      <c r="G124" s="114" cm="1">
        <f t="array" ref="G124">IF(SUMPRODUCT((GRANTS!$Q$19:$AB$19=$B$5)*GRANTS!Q124:AB124)&gt;0,SUMPRODUCT((GRANTS!$Q$19:$AB$19=$B$5)*GRANTS!Q124:AB124),0)</f>
        <v>6373.75</v>
      </c>
      <c r="H124" s="115">
        <f t="shared" ca="1" si="5"/>
        <v>44697</v>
      </c>
      <c r="I124" s="116">
        <v>0</v>
      </c>
      <c r="J124" s="112" t="str">
        <f>LEFT(GRANTS!D124,20)&amp;"."&amp;GRANTSPAY!E124</f>
        <v>Church Hill Primary .2011.DFC.CI01.Ma22</v>
      </c>
      <c r="K124" s="111" t="b">
        <v>1</v>
      </c>
      <c r="L124" s="117" t="s">
        <v>1275</v>
      </c>
      <c r="M124" s="111" t="b">
        <v>1</v>
      </c>
      <c r="N124" s="111" t="s">
        <v>1276</v>
      </c>
      <c r="O124" s="118" t="str">
        <f>GRANTS!I124</f>
        <v>11331/543965</v>
      </c>
      <c r="P124" s="111" t="b">
        <v>1</v>
      </c>
      <c r="Q124" s="111" t="b">
        <v>1</v>
      </c>
      <c r="R124" s="111" t="b">
        <v>1</v>
      </c>
      <c r="T124" s="10">
        <f t="shared" si="6"/>
        <v>18</v>
      </c>
      <c r="U124" s="1">
        <f t="shared" si="7"/>
        <v>39</v>
      </c>
    </row>
    <row r="125" spans="1:21" x14ac:dyDescent="0.25">
      <c r="A125" s="108">
        <v>1</v>
      </c>
      <c r="B125" s="109">
        <v>2</v>
      </c>
      <c r="C125" s="110">
        <f>GRANTS!J125</f>
        <v>400050</v>
      </c>
      <c r="D125" s="111" t="b">
        <v>1</v>
      </c>
      <c r="E125" s="112" t="str">
        <f>RIGHT(GRANTS!C125,4)&amp;"."&amp;GRANTS!M125&amp;"."&amp;GRANTS!K125&amp;"."&amp;$C$5</f>
        <v>2014.DFC.CI01.Ma22</v>
      </c>
      <c r="F125" s="113">
        <f t="shared" ca="1" si="4"/>
        <v>44697</v>
      </c>
      <c r="G125" s="114" cm="1">
        <f t="array" ref="G125">IF(SUMPRODUCT((GRANTS!$Q$19:$AB$19=$B$5)*GRANTS!Q125:AB125)&gt;0,SUMPRODUCT((GRANTS!$Q$19:$AB$19=$B$5)*GRANTS!Q125:AB125),0)</f>
        <v>11593.75</v>
      </c>
      <c r="H125" s="115">
        <f t="shared" ca="1" si="5"/>
        <v>44697</v>
      </c>
      <c r="I125" s="116">
        <v>0</v>
      </c>
      <c r="J125" s="112" t="str">
        <f>LEFT(GRANTS!D125,20)&amp;"."&amp;GRANTSPAY!E125</f>
        <v>Colindale School.2014.DFC.CI01.Ma22</v>
      </c>
      <c r="K125" s="111" t="b">
        <v>1</v>
      </c>
      <c r="L125" s="117" t="s">
        <v>1275</v>
      </c>
      <c r="M125" s="111" t="b">
        <v>1</v>
      </c>
      <c r="N125" s="111" t="s">
        <v>1276</v>
      </c>
      <c r="O125" s="118" t="str">
        <f>GRANTS!I125</f>
        <v>11331/543965</v>
      </c>
      <c r="P125" s="111" t="b">
        <v>1</v>
      </c>
      <c r="Q125" s="111" t="b">
        <v>1</v>
      </c>
      <c r="R125" s="111" t="b">
        <v>1</v>
      </c>
      <c r="T125" s="10">
        <f t="shared" si="6"/>
        <v>18</v>
      </c>
      <c r="U125" s="1">
        <f t="shared" si="7"/>
        <v>35</v>
      </c>
    </row>
    <row r="126" spans="1:21" x14ac:dyDescent="0.25">
      <c r="A126" s="108">
        <v>1</v>
      </c>
      <c r="B126" s="109">
        <v>2</v>
      </c>
      <c r="C126" s="110">
        <f>GRANTS!J126</f>
        <v>400059</v>
      </c>
      <c r="D126" s="111" t="b">
        <v>1</v>
      </c>
      <c r="E126" s="112" t="str">
        <f>RIGHT(GRANTS!C126,4)&amp;"."&amp;GRANTS!M126&amp;"."&amp;GRANTS!K126&amp;"."&amp;$C$5</f>
        <v>2015.DFC.CI01.Ma22</v>
      </c>
      <c r="F126" s="113">
        <f t="shared" ca="1" si="4"/>
        <v>44697</v>
      </c>
      <c r="G126" s="114" cm="1">
        <f t="array" ref="G126">IF(SUMPRODUCT((GRANTS!$Q$19:$AB$19=$B$5)*GRANTS!Q126:AB126)&gt;0,SUMPRODUCT((GRANTS!$Q$19:$AB$19=$B$5)*GRANTS!Q126:AB126),0)</f>
        <v>6702.25</v>
      </c>
      <c r="H126" s="115">
        <f t="shared" ca="1" si="5"/>
        <v>44697</v>
      </c>
      <c r="I126" s="116">
        <v>0</v>
      </c>
      <c r="J126" s="112" t="str">
        <f>LEFT(GRANTS!D126,20)&amp;"."&amp;GRANTSPAY!E126</f>
        <v>Coppetts Wood.2015.DFC.CI01.Ma22</v>
      </c>
      <c r="K126" s="111" t="b">
        <v>1</v>
      </c>
      <c r="L126" s="117" t="s">
        <v>1275</v>
      </c>
      <c r="M126" s="111" t="b">
        <v>1</v>
      </c>
      <c r="N126" s="111" t="s">
        <v>1276</v>
      </c>
      <c r="O126" s="118" t="str">
        <f>GRANTS!I126</f>
        <v>11331/543965</v>
      </c>
      <c r="P126" s="111" t="b">
        <v>1</v>
      </c>
      <c r="Q126" s="111" t="b">
        <v>1</v>
      </c>
      <c r="R126" s="111" t="b">
        <v>1</v>
      </c>
      <c r="T126" s="10">
        <f t="shared" si="6"/>
        <v>18</v>
      </c>
      <c r="U126" s="1">
        <f t="shared" si="7"/>
        <v>32</v>
      </c>
    </row>
    <row r="127" spans="1:21" x14ac:dyDescent="0.25">
      <c r="A127" s="108">
        <v>1</v>
      </c>
      <c r="B127" s="109">
        <v>2</v>
      </c>
      <c r="C127" s="110">
        <f>GRANTS!J127</f>
        <v>400049</v>
      </c>
      <c r="D127" s="111" t="b">
        <v>1</v>
      </c>
      <c r="E127" s="112" t="str">
        <f>RIGHT(GRANTS!C127,4)&amp;"."&amp;GRANTS!M127&amp;"."&amp;GRANTS!K127&amp;"."&amp;$C$5</f>
        <v>2016.DFC.CI01.Ma22</v>
      </c>
      <c r="F127" s="113">
        <f t="shared" ca="1" si="4"/>
        <v>44697</v>
      </c>
      <c r="G127" s="114" cm="1">
        <f t="array" ref="G127">IF(SUMPRODUCT((GRANTS!$Q$19:$AB$19=$B$5)*GRANTS!Q127:AB127)&gt;0,SUMPRODUCT((GRANTS!$Q$19:$AB$19=$B$5)*GRANTS!Q127:AB127),0)</f>
        <v>6373.75</v>
      </c>
      <c r="H127" s="115">
        <f t="shared" ca="1" si="5"/>
        <v>44697</v>
      </c>
      <c r="I127" s="116">
        <v>0</v>
      </c>
      <c r="J127" s="112" t="str">
        <f>LEFT(GRANTS!D127,20)&amp;"."&amp;GRANTSPAY!E127</f>
        <v>Courtland School.2016.DFC.CI01.Ma22</v>
      </c>
      <c r="K127" s="111" t="b">
        <v>1</v>
      </c>
      <c r="L127" s="117" t="s">
        <v>1275</v>
      </c>
      <c r="M127" s="111" t="b">
        <v>1</v>
      </c>
      <c r="N127" s="111" t="s">
        <v>1276</v>
      </c>
      <c r="O127" s="118" t="str">
        <f>GRANTS!I127</f>
        <v>11331/543965</v>
      </c>
      <c r="P127" s="111" t="b">
        <v>1</v>
      </c>
      <c r="Q127" s="111" t="b">
        <v>1</v>
      </c>
      <c r="R127" s="111" t="b">
        <v>1</v>
      </c>
      <c r="T127" s="10">
        <f t="shared" si="6"/>
        <v>18</v>
      </c>
      <c r="U127" s="1">
        <f t="shared" si="7"/>
        <v>35</v>
      </c>
    </row>
    <row r="128" spans="1:21" x14ac:dyDescent="0.25">
      <c r="A128" s="108">
        <v>1</v>
      </c>
      <c r="B128" s="109">
        <v>2</v>
      </c>
      <c r="C128" s="110">
        <f>GRANTS!J128</f>
        <v>400080</v>
      </c>
      <c r="D128" s="111" t="b">
        <v>1</v>
      </c>
      <c r="E128" s="112" t="str">
        <f>RIGHT(GRANTS!C128,4)&amp;"."&amp;GRANTS!M128&amp;"."&amp;GRANTS!K128&amp;"."&amp;$C$5</f>
        <v>2017.DFC.CI01.Ma22</v>
      </c>
      <c r="F128" s="113">
        <f t="shared" ca="1" si="4"/>
        <v>44697</v>
      </c>
      <c r="G128" s="114" cm="1">
        <f t="array" ref="G128">IF(SUMPRODUCT((GRANTS!$Q$19:$AB$19=$B$5)*GRANTS!Q128:AB128)&gt;0,SUMPRODUCT((GRANTS!$Q$19:$AB$19=$B$5)*GRANTS!Q128:AB128),0)</f>
        <v>8578.75</v>
      </c>
      <c r="H128" s="115">
        <f t="shared" ca="1" si="5"/>
        <v>44697</v>
      </c>
      <c r="I128" s="116">
        <v>0</v>
      </c>
      <c r="J128" s="112" t="str">
        <f>LEFT(GRANTS!D128,20)&amp;"."&amp;GRANTSPAY!E128</f>
        <v>Cromer Road Primary .2017.DFC.CI01.Ma22</v>
      </c>
      <c r="K128" s="111" t="b">
        <v>1</v>
      </c>
      <c r="L128" s="117" t="s">
        <v>1275</v>
      </c>
      <c r="M128" s="111" t="b">
        <v>1</v>
      </c>
      <c r="N128" s="111" t="s">
        <v>1276</v>
      </c>
      <c r="O128" s="118" t="str">
        <f>GRANTS!I128</f>
        <v>11331/543965</v>
      </c>
      <c r="P128" s="111" t="b">
        <v>1</v>
      </c>
      <c r="Q128" s="111" t="b">
        <v>1</v>
      </c>
      <c r="R128" s="111" t="b">
        <v>1</v>
      </c>
      <c r="T128" s="10">
        <f t="shared" si="6"/>
        <v>18</v>
      </c>
      <c r="U128" s="1">
        <f t="shared" si="7"/>
        <v>39</v>
      </c>
    </row>
    <row r="129" spans="1:21" x14ac:dyDescent="0.25">
      <c r="A129" s="108">
        <v>1</v>
      </c>
      <c r="B129" s="109">
        <v>2</v>
      </c>
      <c r="C129" s="110">
        <f>GRANTS!J129</f>
        <v>400036</v>
      </c>
      <c r="D129" s="111" t="b">
        <v>1</v>
      </c>
      <c r="E129" s="112" t="str">
        <f>RIGHT(GRANTS!C129,4)&amp;"."&amp;GRANTS!M129&amp;"."&amp;GRANTS!K129&amp;"."&amp;$C$5</f>
        <v>2019.DFC.CI01.Ma22</v>
      </c>
      <c r="F129" s="113">
        <f t="shared" ca="1" si="4"/>
        <v>44697</v>
      </c>
      <c r="G129" s="114" cm="1">
        <f t="array" ref="G129">IF(SUMPRODUCT((GRANTS!$Q$19:$AB$19=$B$5)*GRANTS!Q129:AB129)&gt;0,SUMPRODUCT((GRANTS!$Q$19:$AB$19=$B$5)*GRANTS!Q129:AB129),0)</f>
        <v>6755.12</v>
      </c>
      <c r="H129" s="115">
        <f t="shared" ca="1" si="5"/>
        <v>44697</v>
      </c>
      <c r="I129" s="116">
        <v>0</v>
      </c>
      <c r="J129" s="112" t="str">
        <f>LEFT(GRANTS!D129,20)&amp;"."&amp;GRANTSPAY!E129</f>
        <v>Deansbrook Infant Sc.2019.DFC.CI01.Ma22</v>
      </c>
      <c r="K129" s="111" t="b">
        <v>1</v>
      </c>
      <c r="L129" s="117" t="s">
        <v>1275</v>
      </c>
      <c r="M129" s="111" t="b">
        <v>1</v>
      </c>
      <c r="N129" s="111" t="s">
        <v>1276</v>
      </c>
      <c r="O129" s="118" t="str">
        <f>GRANTS!I129</f>
        <v>11331/543965</v>
      </c>
      <c r="P129" s="111" t="b">
        <v>1</v>
      </c>
      <c r="Q129" s="111" t="b">
        <v>1</v>
      </c>
      <c r="R129" s="111" t="b">
        <v>1</v>
      </c>
      <c r="T129" s="10">
        <f t="shared" si="6"/>
        <v>18</v>
      </c>
      <c r="U129" s="1">
        <f t="shared" si="7"/>
        <v>39</v>
      </c>
    </row>
    <row r="130" spans="1:21" x14ac:dyDescent="0.25">
      <c r="A130" s="108">
        <v>1</v>
      </c>
      <c r="B130" s="109">
        <v>2</v>
      </c>
      <c r="C130" s="110">
        <f>GRANTS!J130</f>
        <v>400042</v>
      </c>
      <c r="D130" s="111" t="b">
        <v>1</v>
      </c>
      <c r="E130" s="112" t="str">
        <f>RIGHT(GRANTS!C130,4)&amp;"."&amp;GRANTS!M130&amp;"."&amp;GRANTS!K130&amp;"."&amp;$C$5</f>
        <v>2021.DFC.CI01.Ma22</v>
      </c>
      <c r="F130" s="113">
        <f t="shared" ca="1" si="4"/>
        <v>44697</v>
      </c>
      <c r="G130" s="114" cm="1">
        <f t="array" ref="G130">IF(SUMPRODUCT((GRANTS!$Q$19:$AB$19=$B$5)*GRANTS!Q130:AB130)&gt;0,SUMPRODUCT((GRANTS!$Q$19:$AB$19=$B$5)*GRANTS!Q130:AB130),0)</f>
        <v>9373</v>
      </c>
      <c r="H130" s="115">
        <f t="shared" ca="1" si="5"/>
        <v>44697</v>
      </c>
      <c r="I130" s="116">
        <v>0</v>
      </c>
      <c r="J130" s="112" t="str">
        <f>LEFT(GRANTS!D130,20)&amp;"."&amp;GRANTSPAY!E130</f>
        <v>Dollis Primary Schoo.2021.DFC.CI01.Ma22</v>
      </c>
      <c r="K130" s="111" t="b">
        <v>1</v>
      </c>
      <c r="L130" s="117" t="s">
        <v>1275</v>
      </c>
      <c r="M130" s="111" t="b">
        <v>1</v>
      </c>
      <c r="N130" s="111" t="s">
        <v>1276</v>
      </c>
      <c r="O130" s="118" t="str">
        <f>GRANTS!I130</f>
        <v>11331/543965</v>
      </c>
      <c r="P130" s="111" t="b">
        <v>1</v>
      </c>
      <c r="Q130" s="111" t="b">
        <v>1</v>
      </c>
      <c r="R130" s="111" t="b">
        <v>1</v>
      </c>
      <c r="T130" s="10">
        <f t="shared" si="6"/>
        <v>18</v>
      </c>
      <c r="U130" s="1">
        <f t="shared" si="7"/>
        <v>39</v>
      </c>
    </row>
    <row r="131" spans="1:21" x14ac:dyDescent="0.25">
      <c r="A131" s="108">
        <v>1</v>
      </c>
      <c r="B131" s="109">
        <v>2</v>
      </c>
      <c r="C131" s="110">
        <f>GRANTS!J131</f>
        <v>400159</v>
      </c>
      <c r="D131" s="111" t="b">
        <v>1</v>
      </c>
      <c r="E131" s="112" t="str">
        <f>RIGHT(GRANTS!C131,4)&amp;"."&amp;GRANTS!M131&amp;"."&amp;GRANTS!K131&amp;"."&amp;$C$5</f>
        <v>2023.DFC.CI01.Ma22</v>
      </c>
      <c r="F131" s="113">
        <f t="shared" ca="1" si="4"/>
        <v>44697</v>
      </c>
      <c r="G131" s="114" cm="1">
        <f t="array" ref="G131">IF(SUMPRODUCT((GRANTS!$Q$19:$AB$19=$B$5)*GRANTS!Q131:AB131)&gt;0,SUMPRODUCT((GRANTS!$Q$19:$AB$19=$B$5)*GRANTS!Q131:AB131),0)</f>
        <v>9887.1200000000008</v>
      </c>
      <c r="H131" s="115">
        <f t="shared" ca="1" si="5"/>
        <v>44697</v>
      </c>
      <c r="I131" s="116">
        <v>0</v>
      </c>
      <c r="J131" s="112" t="str">
        <f>LEFT(GRANTS!D131,20)&amp;"."&amp;GRANTSPAY!E131</f>
        <v>Edgware Primary Scho.2023.DFC.CI01.Ma22</v>
      </c>
      <c r="K131" s="111" t="b">
        <v>1</v>
      </c>
      <c r="L131" s="117" t="s">
        <v>1275</v>
      </c>
      <c r="M131" s="111" t="b">
        <v>1</v>
      </c>
      <c r="N131" s="111" t="s">
        <v>1276</v>
      </c>
      <c r="O131" s="118" t="str">
        <f>GRANTS!I131</f>
        <v>11331/543965</v>
      </c>
      <c r="P131" s="111" t="b">
        <v>1</v>
      </c>
      <c r="Q131" s="111" t="b">
        <v>1</v>
      </c>
      <c r="R131" s="111" t="b">
        <v>1</v>
      </c>
      <c r="T131" s="10">
        <f t="shared" si="6"/>
        <v>18</v>
      </c>
      <c r="U131" s="1">
        <f t="shared" si="7"/>
        <v>39</v>
      </c>
    </row>
    <row r="132" spans="1:21" x14ac:dyDescent="0.25">
      <c r="A132" s="108">
        <v>1</v>
      </c>
      <c r="B132" s="109">
        <v>2</v>
      </c>
      <c r="C132" s="110">
        <f>GRANTS!J132</f>
        <v>400047</v>
      </c>
      <c r="D132" s="111" t="b">
        <v>1</v>
      </c>
      <c r="E132" s="112" t="str">
        <f>RIGHT(GRANTS!C132,4)&amp;"."&amp;GRANTS!M132&amp;"."&amp;GRANTS!K132&amp;"."&amp;$C$5</f>
        <v>2024.DFC.CI01.Ma22</v>
      </c>
      <c r="F132" s="113">
        <f t="shared" ca="1" si="4"/>
        <v>44697</v>
      </c>
      <c r="G132" s="114" cm="1">
        <f t="array" ref="G132">IF(SUMPRODUCT((GRANTS!$Q$19:$AB$19=$B$5)*GRANTS!Q132:AB132)&gt;0,SUMPRODUCT((GRANTS!$Q$19:$AB$19=$B$5)*GRANTS!Q132:AB132),0)</f>
        <v>6794.5</v>
      </c>
      <c r="H132" s="115">
        <f t="shared" ca="1" si="5"/>
        <v>44697</v>
      </c>
      <c r="I132" s="116">
        <v>0</v>
      </c>
      <c r="J132" s="112" t="str">
        <f>LEFT(GRANTS!D132,20)&amp;"."&amp;GRANTSPAY!E132</f>
        <v>Fairway Primary Scho.2024.DFC.CI01.Ma22</v>
      </c>
      <c r="K132" s="111" t="b">
        <v>1</v>
      </c>
      <c r="L132" s="117" t="s">
        <v>1275</v>
      </c>
      <c r="M132" s="111" t="b">
        <v>1</v>
      </c>
      <c r="N132" s="111" t="s">
        <v>1276</v>
      </c>
      <c r="O132" s="118" t="str">
        <f>GRANTS!I132</f>
        <v>11331/543965</v>
      </c>
      <c r="P132" s="111" t="b">
        <v>1</v>
      </c>
      <c r="Q132" s="111" t="b">
        <v>1</v>
      </c>
      <c r="R132" s="111" t="b">
        <v>1</v>
      </c>
      <c r="T132" s="10">
        <f t="shared" si="6"/>
        <v>18</v>
      </c>
      <c r="U132" s="1">
        <f t="shared" si="7"/>
        <v>39</v>
      </c>
    </row>
    <row r="133" spans="1:21" x14ac:dyDescent="0.25">
      <c r="A133" s="108">
        <v>1</v>
      </c>
      <c r="B133" s="109">
        <v>2</v>
      </c>
      <c r="C133" s="110">
        <f>GRANTS!J133</f>
        <v>400001</v>
      </c>
      <c r="D133" s="111" t="b">
        <v>1</v>
      </c>
      <c r="E133" s="112" t="str">
        <f>RIGHT(GRANTS!C133,4)&amp;"."&amp;GRANTS!M133&amp;"."&amp;GRANTS!K133&amp;"."&amp;$C$5</f>
        <v>2025.DFC.CI01.Ma22</v>
      </c>
      <c r="F133" s="113">
        <f t="shared" ca="1" si="4"/>
        <v>44697</v>
      </c>
      <c r="G133" s="114" cm="1">
        <f t="array" ref="G133">IF(SUMPRODUCT((GRANTS!$Q$19:$AB$19=$B$5)*GRANTS!Q133:AB133)&gt;0,SUMPRODUCT((GRANTS!$Q$19:$AB$19=$B$5)*GRANTS!Q133:AB133),0)</f>
        <v>7543.75</v>
      </c>
      <c r="H133" s="115">
        <f t="shared" ca="1" si="5"/>
        <v>44697</v>
      </c>
      <c r="I133" s="116">
        <v>0</v>
      </c>
      <c r="J133" s="112" t="str">
        <f>LEFT(GRANTS!D133,20)&amp;"."&amp;GRANTSPAY!E133</f>
        <v>Foulds.2025.DFC.CI01.Ma22</v>
      </c>
      <c r="K133" s="111" t="b">
        <v>1</v>
      </c>
      <c r="L133" s="117" t="s">
        <v>1275</v>
      </c>
      <c r="M133" s="111" t="b">
        <v>1</v>
      </c>
      <c r="N133" s="111" t="s">
        <v>1276</v>
      </c>
      <c r="O133" s="118" t="str">
        <f>GRANTS!I133</f>
        <v>11331/543965</v>
      </c>
      <c r="P133" s="111" t="b">
        <v>1</v>
      </c>
      <c r="Q133" s="111" t="b">
        <v>1</v>
      </c>
      <c r="R133" s="111" t="b">
        <v>1</v>
      </c>
      <c r="T133" s="10">
        <f t="shared" si="6"/>
        <v>18</v>
      </c>
      <c r="U133" s="1">
        <f t="shared" si="7"/>
        <v>25</v>
      </c>
    </row>
    <row r="134" spans="1:21" x14ac:dyDescent="0.25">
      <c r="A134" s="108">
        <v>1</v>
      </c>
      <c r="B134" s="109">
        <v>2</v>
      </c>
      <c r="C134" s="110">
        <f>GRANTS!J134</f>
        <v>400082</v>
      </c>
      <c r="D134" s="111" t="b">
        <v>1</v>
      </c>
      <c r="E134" s="112" t="str">
        <f>RIGHT(GRANTS!C134,4)&amp;"."&amp;GRANTS!M134&amp;"."&amp;GRANTS!K134&amp;"."&amp;$C$5</f>
        <v>2026.DFC.CI01.Ma22</v>
      </c>
      <c r="F134" s="113">
        <f t="shared" ca="1" si="4"/>
        <v>44697</v>
      </c>
      <c r="G134" s="114" cm="1">
        <f t="array" ref="G134">IF(SUMPRODUCT((GRANTS!$Q$19:$AB$19=$B$5)*GRANTS!Q134:AB134)&gt;0,SUMPRODUCT((GRANTS!$Q$19:$AB$19=$B$5)*GRANTS!Q134:AB134),0)</f>
        <v>10115.5</v>
      </c>
      <c r="H134" s="115">
        <f t="shared" ca="1" si="5"/>
        <v>44697</v>
      </c>
      <c r="I134" s="116">
        <v>0</v>
      </c>
      <c r="J134" s="112" t="str">
        <f>LEFT(GRANTS!D134,20)&amp;"."&amp;GRANTSPAY!E134</f>
        <v>Frith Manor School.2026.DFC.CI01.Ma22</v>
      </c>
      <c r="K134" s="111" t="b">
        <v>1</v>
      </c>
      <c r="L134" s="117" t="s">
        <v>1275</v>
      </c>
      <c r="M134" s="111" t="b">
        <v>1</v>
      </c>
      <c r="N134" s="111" t="s">
        <v>1276</v>
      </c>
      <c r="O134" s="118" t="str">
        <f>GRANTS!I134</f>
        <v>11331/543965</v>
      </c>
      <c r="P134" s="111" t="b">
        <v>1</v>
      </c>
      <c r="Q134" s="111" t="b">
        <v>1</v>
      </c>
      <c r="R134" s="111" t="b">
        <v>1</v>
      </c>
      <c r="T134" s="10">
        <f t="shared" si="6"/>
        <v>18</v>
      </c>
      <c r="U134" s="1">
        <f t="shared" si="7"/>
        <v>37</v>
      </c>
    </row>
    <row r="135" spans="1:21" x14ac:dyDescent="0.25">
      <c r="A135" s="108">
        <v>1</v>
      </c>
      <c r="B135" s="109">
        <v>2</v>
      </c>
      <c r="C135" s="110">
        <f>GRANTS!J135</f>
        <v>400002</v>
      </c>
      <c r="D135" s="111" t="b">
        <v>1</v>
      </c>
      <c r="E135" s="112" t="str">
        <f>RIGHT(GRANTS!C135,4)&amp;"."&amp;GRANTS!M135&amp;"."&amp;GRANTS!K135&amp;"."&amp;$C$5</f>
        <v>2027.DFC.CI01.Ma22</v>
      </c>
      <c r="F135" s="113">
        <f t="shared" ca="1" si="4"/>
        <v>44697</v>
      </c>
      <c r="G135" s="114" cm="1">
        <f t="array" ref="G135">IF(SUMPRODUCT((GRANTS!$Q$19:$AB$19=$B$5)*GRANTS!Q135:AB135)&gt;0,SUMPRODUCT((GRANTS!$Q$19:$AB$19=$B$5)*GRANTS!Q135:AB135),0)</f>
        <v>7898.12</v>
      </c>
      <c r="H135" s="115">
        <f t="shared" ca="1" si="5"/>
        <v>44697</v>
      </c>
      <c r="I135" s="116">
        <v>0</v>
      </c>
      <c r="J135" s="112" t="str">
        <f>LEFT(GRANTS!D135,20)&amp;"."&amp;GRANTSPAY!E135</f>
        <v>Garden Suburb Junior.2027.DFC.CI01.Ma22</v>
      </c>
      <c r="K135" s="111" t="b">
        <v>1</v>
      </c>
      <c r="L135" s="117" t="s">
        <v>1275</v>
      </c>
      <c r="M135" s="111" t="b">
        <v>1</v>
      </c>
      <c r="N135" s="111" t="s">
        <v>1276</v>
      </c>
      <c r="O135" s="118" t="str">
        <f>GRANTS!I135</f>
        <v>11331/543965</v>
      </c>
      <c r="P135" s="111" t="b">
        <v>1</v>
      </c>
      <c r="Q135" s="111" t="b">
        <v>1</v>
      </c>
      <c r="R135" s="111" t="b">
        <v>1</v>
      </c>
      <c r="T135" s="10">
        <f t="shared" si="6"/>
        <v>18</v>
      </c>
      <c r="U135" s="1">
        <f t="shared" si="7"/>
        <v>39</v>
      </c>
    </row>
    <row r="136" spans="1:21" x14ac:dyDescent="0.25">
      <c r="A136" s="108">
        <v>1</v>
      </c>
      <c r="B136" s="109">
        <v>2</v>
      </c>
      <c r="C136" s="110">
        <f>GRANTS!J136</f>
        <v>400067</v>
      </c>
      <c r="D136" s="111" t="b">
        <v>1</v>
      </c>
      <c r="E136" s="112" t="str">
        <f>RIGHT(GRANTS!C136,4)&amp;"."&amp;GRANTS!M136&amp;"."&amp;GRANTS!K136&amp;"."&amp;$C$5</f>
        <v>2028.DFC.CI01.Ma22</v>
      </c>
      <c r="F136" s="113">
        <f t="shared" ca="1" si="4"/>
        <v>44697</v>
      </c>
      <c r="G136" s="114" cm="1">
        <f t="array" ref="G136">IF(SUMPRODUCT((GRANTS!$Q$19:$AB$19=$B$5)*GRANTS!Q136:AB136)&gt;0,SUMPRODUCT((GRANTS!$Q$19:$AB$19=$B$5)*GRANTS!Q136:AB136),0)</f>
        <v>6587.5</v>
      </c>
      <c r="H136" s="115">
        <f t="shared" ca="1" si="5"/>
        <v>44697</v>
      </c>
      <c r="I136" s="116">
        <v>0</v>
      </c>
      <c r="J136" s="112" t="str">
        <f>LEFT(GRANTS!D136,20)&amp;"."&amp;GRANTSPAY!E136</f>
        <v>Garden Suburb Infant.2028.DFC.CI01.Ma22</v>
      </c>
      <c r="K136" s="111" t="b">
        <v>1</v>
      </c>
      <c r="L136" s="117" t="s">
        <v>1275</v>
      </c>
      <c r="M136" s="111" t="b">
        <v>1</v>
      </c>
      <c r="N136" s="111" t="s">
        <v>1276</v>
      </c>
      <c r="O136" s="118" t="str">
        <f>GRANTS!I136</f>
        <v>11331/543965</v>
      </c>
      <c r="P136" s="111" t="b">
        <v>1</v>
      </c>
      <c r="Q136" s="111" t="b">
        <v>1</v>
      </c>
      <c r="R136" s="111" t="b">
        <v>1</v>
      </c>
      <c r="T136" s="10">
        <f t="shared" si="6"/>
        <v>18</v>
      </c>
      <c r="U136" s="1">
        <f t="shared" si="7"/>
        <v>39</v>
      </c>
    </row>
    <row r="137" spans="1:21" x14ac:dyDescent="0.25">
      <c r="A137" s="108">
        <v>1</v>
      </c>
      <c r="B137" s="109">
        <v>2</v>
      </c>
      <c r="C137" s="110">
        <f>GRANTS!J137</f>
        <v>400035</v>
      </c>
      <c r="D137" s="111" t="b">
        <v>1</v>
      </c>
      <c r="E137" s="112" t="str">
        <f>RIGHT(GRANTS!C137,4)&amp;"."&amp;GRANTS!M137&amp;"."&amp;GRANTS!K137&amp;"."&amp;$C$5</f>
        <v>2029.DFC.CI01.Ma22</v>
      </c>
      <c r="F137" s="113">
        <f t="shared" ca="1" si="4"/>
        <v>44697</v>
      </c>
      <c r="G137" s="114" cm="1">
        <f t="array" ref="G137">IF(SUMPRODUCT((GRANTS!$Q$19:$AB$19=$B$5)*GRANTS!Q137:AB137)&gt;0,SUMPRODUCT((GRANTS!$Q$19:$AB$19=$B$5)*GRANTS!Q137:AB137),0)</f>
        <v>9080.5</v>
      </c>
      <c r="H137" s="115">
        <f t="shared" ca="1" si="5"/>
        <v>44697</v>
      </c>
      <c r="I137" s="116">
        <v>0</v>
      </c>
      <c r="J137" s="112" t="str">
        <f>LEFT(GRANTS!D137,20)&amp;"."&amp;GRANTSPAY!E137</f>
        <v>Goldbeaters Primary .2029.DFC.CI01.Ma22</v>
      </c>
      <c r="K137" s="111" t="b">
        <v>1</v>
      </c>
      <c r="L137" s="117" t="s">
        <v>1275</v>
      </c>
      <c r="M137" s="111" t="b">
        <v>1</v>
      </c>
      <c r="N137" s="111" t="s">
        <v>1276</v>
      </c>
      <c r="O137" s="118" t="str">
        <f>GRANTS!I137</f>
        <v>11331/543965</v>
      </c>
      <c r="P137" s="111" t="b">
        <v>1</v>
      </c>
      <c r="Q137" s="111" t="b">
        <v>1</v>
      </c>
      <c r="R137" s="111" t="b">
        <v>1</v>
      </c>
      <c r="T137" s="10">
        <f t="shared" si="6"/>
        <v>18</v>
      </c>
      <c r="U137" s="1">
        <f t="shared" si="7"/>
        <v>39</v>
      </c>
    </row>
    <row r="138" spans="1:21" x14ac:dyDescent="0.25">
      <c r="A138" s="108">
        <v>1</v>
      </c>
      <c r="B138" s="109">
        <v>2</v>
      </c>
      <c r="C138" s="110">
        <f>GRANTS!J138</f>
        <v>400026</v>
      </c>
      <c r="D138" s="111" t="b">
        <v>1</v>
      </c>
      <c r="E138" s="112" t="str">
        <f>RIGHT(GRANTS!C138,4)&amp;"."&amp;GRANTS!M138&amp;"."&amp;GRANTS!K138&amp;"."&amp;$C$5</f>
        <v>2031.DFC.CI01.Ma22</v>
      </c>
      <c r="F138" s="113">
        <f t="shared" ca="1" si="4"/>
        <v>44697</v>
      </c>
      <c r="G138" s="114" cm="1">
        <f t="array" ref="G138">IF(SUMPRODUCT((GRANTS!$Q$19:$AB$19=$B$5)*GRANTS!Q138:AB138)&gt;0,SUMPRODUCT((GRANTS!$Q$19:$AB$19=$B$5)*GRANTS!Q138:AB138),0)</f>
        <v>6161.35</v>
      </c>
      <c r="H138" s="115">
        <f t="shared" ca="1" si="5"/>
        <v>44697</v>
      </c>
      <c r="I138" s="116">
        <v>0</v>
      </c>
      <c r="J138" s="112" t="str">
        <f>LEFT(GRANTS!D138,20)&amp;"."&amp;GRANTSPAY!E138</f>
        <v>Hollickwood JMI Scho.2031.DFC.CI01.Ma22</v>
      </c>
      <c r="K138" s="111" t="b">
        <v>1</v>
      </c>
      <c r="L138" s="117" t="s">
        <v>1275</v>
      </c>
      <c r="M138" s="111" t="b">
        <v>1</v>
      </c>
      <c r="N138" s="111" t="s">
        <v>1276</v>
      </c>
      <c r="O138" s="118" t="str">
        <f>GRANTS!I138</f>
        <v>11331/543965</v>
      </c>
      <c r="P138" s="111" t="b">
        <v>1</v>
      </c>
      <c r="Q138" s="111" t="b">
        <v>1</v>
      </c>
      <c r="R138" s="111" t="b">
        <v>1</v>
      </c>
      <c r="T138" s="10">
        <f t="shared" si="6"/>
        <v>18</v>
      </c>
      <c r="U138" s="1">
        <f t="shared" si="7"/>
        <v>39</v>
      </c>
    </row>
    <row r="139" spans="1:21" x14ac:dyDescent="0.25">
      <c r="A139" s="108">
        <v>1</v>
      </c>
      <c r="B139" s="109">
        <v>2</v>
      </c>
      <c r="C139" s="110">
        <f>GRANTS!J139</f>
        <v>400084</v>
      </c>
      <c r="D139" s="111" t="b">
        <v>1</v>
      </c>
      <c r="E139" s="112" t="str">
        <f>RIGHT(GRANTS!C139,4)&amp;"."&amp;GRANTS!M139&amp;"."&amp;GRANTS!K139&amp;"."&amp;$C$5</f>
        <v>2032.DFC.CI01.Ma22</v>
      </c>
      <c r="F139" s="113">
        <f t="shared" ca="1" si="4"/>
        <v>44697</v>
      </c>
      <c r="G139" s="114" cm="1">
        <f t="array" ref="G139">IF(SUMPRODUCT((GRANTS!$Q$19:$AB$19=$B$5)*GRANTS!Q139:AB139)&gt;0,SUMPRODUCT((GRANTS!$Q$19:$AB$19=$B$5)*GRANTS!Q139:AB139),0)</f>
        <v>9348.25</v>
      </c>
      <c r="H139" s="115">
        <f t="shared" ca="1" si="5"/>
        <v>44697</v>
      </c>
      <c r="I139" s="116">
        <v>0</v>
      </c>
      <c r="J139" s="112" t="str">
        <f>LEFT(GRANTS!D139,20)&amp;"."&amp;GRANTSPAY!E139</f>
        <v>Holly Park School.2032.DFC.CI01.Ma22</v>
      </c>
      <c r="K139" s="111" t="b">
        <v>1</v>
      </c>
      <c r="L139" s="117" t="s">
        <v>1275</v>
      </c>
      <c r="M139" s="111" t="b">
        <v>1</v>
      </c>
      <c r="N139" s="111" t="s">
        <v>1276</v>
      </c>
      <c r="O139" s="118" t="str">
        <f>GRANTS!I139</f>
        <v>11331/543965</v>
      </c>
      <c r="P139" s="111" t="b">
        <v>1</v>
      </c>
      <c r="Q139" s="111" t="b">
        <v>1</v>
      </c>
      <c r="R139" s="111" t="b">
        <v>1</v>
      </c>
      <c r="T139" s="10">
        <f t="shared" si="6"/>
        <v>18</v>
      </c>
      <c r="U139" s="1">
        <f t="shared" si="7"/>
        <v>36</v>
      </c>
    </row>
    <row r="140" spans="1:21" x14ac:dyDescent="0.25">
      <c r="A140" s="108">
        <v>1</v>
      </c>
      <c r="B140" s="109">
        <v>2</v>
      </c>
      <c r="C140" s="110">
        <f>GRANTS!J140</f>
        <v>400046</v>
      </c>
      <c r="D140" s="111" t="b">
        <v>1</v>
      </c>
      <c r="E140" s="112" t="str">
        <f>RIGHT(GRANTS!C140,4)&amp;"."&amp;GRANTS!M140&amp;"."&amp;GRANTS!K140&amp;"."&amp;$C$5</f>
        <v>2036.DFC.CI01.Ma22</v>
      </c>
      <c r="F140" s="113">
        <f t="shared" ca="1" si="4"/>
        <v>44697</v>
      </c>
      <c r="G140" s="114" cm="1">
        <f t="array" ref="G140">IF(SUMPRODUCT((GRANTS!$Q$19:$AB$19=$B$5)*GRANTS!Q140:AB140)&gt;0,SUMPRODUCT((GRANTS!$Q$19:$AB$19=$B$5)*GRANTS!Q140:AB140),0)</f>
        <v>7030.75</v>
      </c>
      <c r="H140" s="115">
        <f t="shared" ca="1" si="5"/>
        <v>44697</v>
      </c>
      <c r="I140" s="116">
        <v>0</v>
      </c>
      <c r="J140" s="112" t="str">
        <f>LEFT(GRANTS!D140,20)&amp;"."&amp;GRANTSPAY!E140</f>
        <v>Livingstone School.2036.DFC.CI01.Ma22</v>
      </c>
      <c r="K140" s="111" t="b">
        <v>1</v>
      </c>
      <c r="L140" s="117" t="s">
        <v>1275</v>
      </c>
      <c r="M140" s="111" t="b">
        <v>1</v>
      </c>
      <c r="N140" s="111" t="s">
        <v>1276</v>
      </c>
      <c r="O140" s="118" t="str">
        <f>GRANTS!I140</f>
        <v>11331/543965</v>
      </c>
      <c r="P140" s="111" t="b">
        <v>1</v>
      </c>
      <c r="Q140" s="111" t="b">
        <v>1</v>
      </c>
      <c r="R140" s="111" t="b">
        <v>1</v>
      </c>
      <c r="T140" s="10">
        <f t="shared" si="6"/>
        <v>18</v>
      </c>
      <c r="U140" s="1">
        <f t="shared" si="7"/>
        <v>37</v>
      </c>
    </row>
    <row r="141" spans="1:21" x14ac:dyDescent="0.25">
      <c r="A141" s="108">
        <v>1</v>
      </c>
      <c r="B141" s="109">
        <v>2</v>
      </c>
      <c r="C141" s="110">
        <f>GRANTS!J141</f>
        <v>400030</v>
      </c>
      <c r="D141" s="111" t="b">
        <v>1</v>
      </c>
      <c r="E141" s="112" t="str">
        <f>RIGHT(GRANTS!C141,4)&amp;"."&amp;GRANTS!M141&amp;"."&amp;GRANTS!K141&amp;"."&amp;$C$5</f>
        <v>2037.DFC.CI01.Ma22</v>
      </c>
      <c r="F141" s="113">
        <f t="shared" ca="1" si="4"/>
        <v>44697</v>
      </c>
      <c r="G141" s="114" cm="1">
        <f t="array" ref="G141">IF(SUMPRODUCT((GRANTS!$Q$19:$AB$19=$B$5)*GRANTS!Q141:AB141)&gt;0,SUMPRODUCT((GRANTS!$Q$19:$AB$19=$B$5)*GRANTS!Q141:AB141),0)</f>
        <v>7242.25</v>
      </c>
      <c r="H141" s="115">
        <f t="shared" ca="1" si="5"/>
        <v>44697</v>
      </c>
      <c r="I141" s="116">
        <v>0</v>
      </c>
      <c r="J141" s="112" t="str">
        <f>LEFT(GRANTS!D141,20)&amp;"."&amp;GRANTSPAY!E141</f>
        <v>Manorside Primary Sc.2037.DFC.CI01.Ma22</v>
      </c>
      <c r="K141" s="111" t="b">
        <v>1</v>
      </c>
      <c r="L141" s="117" t="s">
        <v>1275</v>
      </c>
      <c r="M141" s="111" t="b">
        <v>1</v>
      </c>
      <c r="N141" s="111" t="s">
        <v>1276</v>
      </c>
      <c r="O141" s="118" t="str">
        <f>GRANTS!I141</f>
        <v>11331/543965</v>
      </c>
      <c r="P141" s="111" t="b">
        <v>1</v>
      </c>
      <c r="Q141" s="111" t="b">
        <v>1</v>
      </c>
      <c r="R141" s="111" t="b">
        <v>1</v>
      </c>
      <c r="T141" s="10">
        <f t="shared" si="6"/>
        <v>18</v>
      </c>
      <c r="U141" s="1">
        <f t="shared" si="7"/>
        <v>39</v>
      </c>
    </row>
    <row r="142" spans="1:21" x14ac:dyDescent="0.25">
      <c r="A142" s="108">
        <v>1</v>
      </c>
      <c r="B142" s="109">
        <v>2</v>
      </c>
      <c r="C142" s="110">
        <f>GRANTS!J142</f>
        <v>400048</v>
      </c>
      <c r="D142" s="111" t="b">
        <v>1</v>
      </c>
      <c r="E142" s="112" t="str">
        <f>RIGHT(GRANTS!C142,4)&amp;"."&amp;GRANTS!M142&amp;"."&amp;GRANTS!K142&amp;"."&amp;$C$5</f>
        <v>2042.DFC.CI01.Ma22</v>
      </c>
      <c r="F142" s="113">
        <f t="shared" ca="1" si="4"/>
        <v>44697</v>
      </c>
      <c r="G142" s="114" cm="1">
        <f t="array" ref="G142">IF(SUMPRODUCT((GRANTS!$Q$19:$AB$19=$B$5)*GRANTS!Q142:AB142)&gt;0,SUMPRODUCT((GRANTS!$Q$19:$AB$19=$B$5)*GRANTS!Q142:AB142),0)</f>
        <v>8758.75</v>
      </c>
      <c r="H142" s="115">
        <f t="shared" ca="1" si="5"/>
        <v>44697</v>
      </c>
      <c r="I142" s="116">
        <v>0</v>
      </c>
      <c r="J142" s="112" t="str">
        <f>LEFT(GRANTS!D142,20)&amp;"."&amp;GRANTSPAY!E142</f>
        <v>Monkfrith School.2042.DFC.CI01.Ma22</v>
      </c>
      <c r="K142" s="111" t="b">
        <v>1</v>
      </c>
      <c r="L142" s="117" t="s">
        <v>1275</v>
      </c>
      <c r="M142" s="111" t="b">
        <v>1</v>
      </c>
      <c r="N142" s="111" t="s">
        <v>1276</v>
      </c>
      <c r="O142" s="118" t="str">
        <f>GRANTS!I142</f>
        <v>11331/543965</v>
      </c>
      <c r="P142" s="111" t="b">
        <v>1</v>
      </c>
      <c r="Q142" s="111" t="b">
        <v>1</v>
      </c>
      <c r="R142" s="111" t="b">
        <v>1</v>
      </c>
      <c r="T142" s="10">
        <f t="shared" si="6"/>
        <v>18</v>
      </c>
      <c r="U142" s="1">
        <f t="shared" si="7"/>
        <v>35</v>
      </c>
    </row>
    <row r="143" spans="1:21" x14ac:dyDescent="0.25">
      <c r="A143" s="108">
        <v>1</v>
      </c>
      <c r="B143" s="109">
        <v>2</v>
      </c>
      <c r="C143" s="110">
        <f>GRANTS!J143</f>
        <v>400088</v>
      </c>
      <c r="D143" s="111" t="b">
        <v>1</v>
      </c>
      <c r="E143" s="112" t="str">
        <f>RIGHT(GRANTS!C143,4)&amp;"."&amp;GRANTS!M143&amp;"."&amp;GRANTS!K143&amp;"."&amp;$C$5</f>
        <v>2043.DFC.CI01.Ma22</v>
      </c>
      <c r="F143" s="113">
        <f t="shared" ca="1" si="4"/>
        <v>44697</v>
      </c>
      <c r="G143" s="114" cm="1">
        <f t="array" ref="G143">IF(SUMPRODUCT((GRANTS!$Q$19:$AB$19=$B$5)*GRANTS!Q143:AB143)&gt;0,SUMPRODUCT((GRANTS!$Q$19:$AB$19=$B$5)*GRANTS!Q143:AB143),0)</f>
        <v>8961.25</v>
      </c>
      <c r="H143" s="115">
        <f t="shared" ca="1" si="5"/>
        <v>44697</v>
      </c>
      <c r="I143" s="116">
        <v>0</v>
      </c>
      <c r="J143" s="112" t="str">
        <f>LEFT(GRANTS!D143,20)&amp;"."&amp;GRANTSPAY!E143</f>
        <v>Moss Hall Junior Sch.2043.DFC.CI01.Ma22</v>
      </c>
      <c r="K143" s="111" t="b">
        <v>1</v>
      </c>
      <c r="L143" s="117" t="s">
        <v>1275</v>
      </c>
      <c r="M143" s="111" t="b">
        <v>1</v>
      </c>
      <c r="N143" s="111" t="s">
        <v>1276</v>
      </c>
      <c r="O143" s="118" t="str">
        <f>GRANTS!I143</f>
        <v>11331/543965</v>
      </c>
      <c r="P143" s="111" t="b">
        <v>1</v>
      </c>
      <c r="Q143" s="111" t="b">
        <v>1</v>
      </c>
      <c r="R143" s="111" t="b">
        <v>1</v>
      </c>
      <c r="T143" s="10">
        <f t="shared" si="6"/>
        <v>18</v>
      </c>
      <c r="U143" s="1">
        <f t="shared" si="7"/>
        <v>39</v>
      </c>
    </row>
    <row r="144" spans="1:21" x14ac:dyDescent="0.25">
      <c r="A144" s="108">
        <v>1</v>
      </c>
      <c r="B144" s="109">
        <v>2</v>
      </c>
      <c r="C144" s="110">
        <f>GRANTS!J144</f>
        <v>400087</v>
      </c>
      <c r="D144" s="111" t="b">
        <v>1</v>
      </c>
      <c r="E144" s="112" t="str">
        <f>RIGHT(GRANTS!C144,4)&amp;"."&amp;GRANTS!M144&amp;"."&amp;GRANTS!K144&amp;"."&amp;$C$5</f>
        <v>2044.DFC.CI01.Ma22</v>
      </c>
      <c r="F144" s="113">
        <f t="shared" ca="1" si="4"/>
        <v>44697</v>
      </c>
      <c r="G144" s="114" cm="1">
        <f t="array" ref="G144">IF(SUMPRODUCT((GRANTS!$Q$19:$AB$19=$B$5)*GRANTS!Q144:AB144)&gt;0,SUMPRODUCT((GRANTS!$Q$19:$AB$19=$B$5)*GRANTS!Q144:AB144),0)</f>
        <v>7903.75</v>
      </c>
      <c r="H144" s="115">
        <f t="shared" ca="1" si="5"/>
        <v>44697</v>
      </c>
      <c r="I144" s="116">
        <v>0</v>
      </c>
      <c r="J144" s="112" t="str">
        <f>LEFT(GRANTS!D144,20)&amp;"."&amp;GRANTSPAY!E144</f>
        <v>Moss Hall Infant Sch.2044.DFC.CI01.Ma22</v>
      </c>
      <c r="K144" s="111" t="b">
        <v>1</v>
      </c>
      <c r="L144" s="117" t="s">
        <v>1275</v>
      </c>
      <c r="M144" s="111" t="b">
        <v>1</v>
      </c>
      <c r="N144" s="111" t="s">
        <v>1276</v>
      </c>
      <c r="O144" s="118" t="str">
        <f>GRANTS!I144</f>
        <v>11331/543965</v>
      </c>
      <c r="P144" s="111" t="b">
        <v>1</v>
      </c>
      <c r="Q144" s="111" t="b">
        <v>1</v>
      </c>
      <c r="R144" s="111" t="b">
        <v>1</v>
      </c>
      <c r="T144" s="10">
        <f t="shared" si="6"/>
        <v>18</v>
      </c>
      <c r="U144" s="1">
        <f t="shared" si="7"/>
        <v>39</v>
      </c>
    </row>
    <row r="145" spans="1:21" x14ac:dyDescent="0.25">
      <c r="A145" s="108">
        <v>1</v>
      </c>
      <c r="B145" s="109">
        <v>2</v>
      </c>
      <c r="C145" s="110">
        <f>GRANTS!J145</f>
        <v>400089</v>
      </c>
      <c r="D145" s="111" t="b">
        <v>1</v>
      </c>
      <c r="E145" s="112" t="str">
        <f>RIGHT(GRANTS!C145,4)&amp;"."&amp;GRANTS!M145&amp;"."&amp;GRANTS!K145&amp;"."&amp;$C$5</f>
        <v>2045.DFC.CI01.Ma22</v>
      </c>
      <c r="F145" s="113">
        <f t="shared" ca="1" si="4"/>
        <v>44697</v>
      </c>
      <c r="G145" s="114" cm="1">
        <f t="array" ref="G145">IF(SUMPRODUCT((GRANTS!$Q$19:$AB$19=$B$5)*GRANTS!Q145:AB145)&gt;0,SUMPRODUCT((GRANTS!$Q$19:$AB$19=$B$5)*GRANTS!Q145:AB145),0)</f>
        <v>6738.25</v>
      </c>
      <c r="H145" s="115">
        <f t="shared" ca="1" si="5"/>
        <v>44697</v>
      </c>
      <c r="I145" s="116">
        <v>0</v>
      </c>
      <c r="J145" s="112" t="str">
        <f>LEFT(GRANTS!D145,20)&amp;"."&amp;GRANTSPAY!E145</f>
        <v>Northside School.2045.DFC.CI01.Ma22</v>
      </c>
      <c r="K145" s="111" t="b">
        <v>1</v>
      </c>
      <c r="L145" s="117" t="s">
        <v>1275</v>
      </c>
      <c r="M145" s="111" t="b">
        <v>1</v>
      </c>
      <c r="N145" s="111" t="s">
        <v>1276</v>
      </c>
      <c r="O145" s="118" t="str">
        <f>GRANTS!I145</f>
        <v>11331/543965</v>
      </c>
      <c r="P145" s="111" t="b">
        <v>1</v>
      </c>
      <c r="Q145" s="111" t="b">
        <v>1</v>
      </c>
      <c r="R145" s="111" t="b">
        <v>1</v>
      </c>
      <c r="T145" s="10">
        <f t="shared" si="6"/>
        <v>18</v>
      </c>
      <c r="U145" s="1">
        <f t="shared" si="7"/>
        <v>35</v>
      </c>
    </row>
    <row r="146" spans="1:21" x14ac:dyDescent="0.25">
      <c r="A146" s="108">
        <v>1</v>
      </c>
      <c r="B146" s="109">
        <v>2</v>
      </c>
      <c r="C146" s="110">
        <f>GRANTS!J146</f>
        <v>400004</v>
      </c>
      <c r="D146" s="111" t="b">
        <v>1</v>
      </c>
      <c r="E146" s="112" t="str">
        <f>RIGHT(GRANTS!C146,4)&amp;"."&amp;GRANTS!M146&amp;"."&amp;GRANTS!K146&amp;"."&amp;$C$5</f>
        <v>2054.DFC.CI01.Ma22</v>
      </c>
      <c r="F146" s="113">
        <f t="shared" ca="1" si="4"/>
        <v>44697</v>
      </c>
      <c r="G146" s="114" cm="1">
        <f t="array" ref="G146">IF(SUMPRODUCT((GRANTS!$Q$19:$AB$19=$B$5)*GRANTS!Q146:AB146)&gt;0,SUMPRODUCT((GRANTS!$Q$19:$AB$19=$B$5)*GRANTS!Q146:AB146),0)</f>
        <v>6317.5</v>
      </c>
      <c r="H146" s="115">
        <f t="shared" ca="1" si="5"/>
        <v>44697</v>
      </c>
      <c r="I146" s="116">
        <v>0</v>
      </c>
      <c r="J146" s="112" t="str">
        <f>LEFT(GRANTS!D146,20)&amp;"."&amp;GRANTSPAY!E146</f>
        <v>Woodridge  Primary S.2054.DFC.CI01.Ma22</v>
      </c>
      <c r="K146" s="111" t="b">
        <v>1</v>
      </c>
      <c r="L146" s="117" t="s">
        <v>1275</v>
      </c>
      <c r="M146" s="111" t="b">
        <v>1</v>
      </c>
      <c r="N146" s="111" t="s">
        <v>1276</v>
      </c>
      <c r="O146" s="118" t="str">
        <f>GRANTS!I146</f>
        <v>11331/543965</v>
      </c>
      <c r="P146" s="111" t="b">
        <v>1</v>
      </c>
      <c r="Q146" s="111" t="b">
        <v>1</v>
      </c>
      <c r="R146" s="111" t="b">
        <v>1</v>
      </c>
      <c r="T146" s="10">
        <f t="shared" si="6"/>
        <v>18</v>
      </c>
      <c r="U146" s="1">
        <f t="shared" si="7"/>
        <v>39</v>
      </c>
    </row>
    <row r="147" spans="1:21" x14ac:dyDescent="0.25">
      <c r="A147" s="108">
        <v>1</v>
      </c>
      <c r="B147" s="109">
        <v>2</v>
      </c>
      <c r="C147" s="110">
        <f>GRANTS!J147</f>
        <v>400101</v>
      </c>
      <c r="D147" s="111" t="b">
        <v>1</v>
      </c>
      <c r="E147" s="112" t="str">
        <f>RIGHT(GRANTS!C147,4)&amp;"."&amp;GRANTS!M147&amp;"."&amp;GRANTS!K147&amp;"."&amp;$C$5</f>
        <v>2055.DFC.CI01.Ma22</v>
      </c>
      <c r="F147" s="113">
        <f t="shared" ca="1" si="4"/>
        <v>44697</v>
      </c>
      <c r="G147" s="114" cm="1">
        <f t="array" ref="G147">IF(SUMPRODUCT((GRANTS!$Q$19:$AB$19=$B$5)*GRANTS!Q147:AB147)&gt;0,SUMPRODUCT((GRANTS!$Q$19:$AB$19=$B$5)*GRANTS!Q147:AB147),0)</f>
        <v>6522.25</v>
      </c>
      <c r="H147" s="115">
        <f t="shared" ca="1" si="5"/>
        <v>44697</v>
      </c>
      <c r="I147" s="116">
        <v>0</v>
      </c>
      <c r="J147" s="112" t="str">
        <f>LEFT(GRANTS!D147,20)&amp;"."&amp;GRANTSPAY!E147</f>
        <v>Tudor School.2055.DFC.CI01.Ma22</v>
      </c>
      <c r="K147" s="111" t="b">
        <v>1</v>
      </c>
      <c r="L147" s="117" t="s">
        <v>1275</v>
      </c>
      <c r="M147" s="111" t="b">
        <v>1</v>
      </c>
      <c r="N147" s="111" t="s">
        <v>1276</v>
      </c>
      <c r="O147" s="118" t="str">
        <f>GRANTS!I147</f>
        <v>11331/543965</v>
      </c>
      <c r="P147" s="111" t="b">
        <v>1</v>
      </c>
      <c r="Q147" s="111" t="b">
        <v>1</v>
      </c>
      <c r="R147" s="111" t="b">
        <v>1</v>
      </c>
      <c r="T147" s="10">
        <f t="shared" si="6"/>
        <v>18</v>
      </c>
      <c r="U147" s="1">
        <f t="shared" si="7"/>
        <v>31</v>
      </c>
    </row>
    <row r="148" spans="1:21" x14ac:dyDescent="0.25">
      <c r="A148" s="108">
        <v>1</v>
      </c>
      <c r="B148" s="109">
        <v>2</v>
      </c>
      <c r="C148" s="110">
        <f>GRANTS!J148</f>
        <v>400053</v>
      </c>
      <c r="D148" s="111" t="b">
        <v>1</v>
      </c>
      <c r="E148" s="112" t="str">
        <f>RIGHT(GRANTS!C148,4)&amp;"."&amp;GRANTS!M148&amp;"."&amp;GRANTS!K148&amp;"."&amp;$C$5</f>
        <v>2057.DFC.CI01.Ma22</v>
      </c>
      <c r="F148" s="113">
        <f t="shared" ca="1" si="4"/>
        <v>44697</v>
      </c>
      <c r="G148" s="114" cm="1">
        <f t="array" ref="G148">IF(SUMPRODUCT((GRANTS!$Q$19:$AB$19=$B$5)*GRANTS!Q148:AB148)&gt;0,SUMPRODUCT((GRANTS!$Q$19:$AB$19=$B$5)*GRANTS!Q148:AB148),0)</f>
        <v>9280.2999999999993</v>
      </c>
      <c r="H148" s="115">
        <f t="shared" ca="1" si="5"/>
        <v>44697</v>
      </c>
      <c r="I148" s="116">
        <v>0</v>
      </c>
      <c r="J148" s="112" t="str">
        <f>LEFT(GRANTS!D148,20)&amp;"."&amp;GRANTSPAY!E148</f>
        <v>Underhill School.2057.DFC.CI01.Ma22</v>
      </c>
      <c r="K148" s="111" t="b">
        <v>1</v>
      </c>
      <c r="L148" s="117" t="s">
        <v>1275</v>
      </c>
      <c r="M148" s="111" t="b">
        <v>1</v>
      </c>
      <c r="N148" s="111" t="s">
        <v>1276</v>
      </c>
      <c r="O148" s="118" t="str">
        <f>GRANTS!I148</f>
        <v>11331/543965</v>
      </c>
      <c r="P148" s="111" t="b">
        <v>1</v>
      </c>
      <c r="Q148" s="111" t="b">
        <v>1</v>
      </c>
      <c r="R148" s="111" t="b">
        <v>1</v>
      </c>
      <c r="T148" s="10">
        <f t="shared" si="6"/>
        <v>18</v>
      </c>
      <c r="U148" s="1">
        <f t="shared" si="7"/>
        <v>35</v>
      </c>
    </row>
    <row r="149" spans="1:21" x14ac:dyDescent="0.25">
      <c r="A149" s="108">
        <v>1</v>
      </c>
      <c r="B149" s="109">
        <v>2</v>
      </c>
      <c r="C149" s="110">
        <f>GRANTS!J149</f>
        <v>400011</v>
      </c>
      <c r="D149" s="111" t="b">
        <v>1</v>
      </c>
      <c r="E149" s="112" t="str">
        <f>RIGHT(GRANTS!C149,4)&amp;"."&amp;GRANTS!M149&amp;"."&amp;GRANTS!K149&amp;"."&amp;$C$5</f>
        <v>2060.DFC.CI01.Ma22</v>
      </c>
      <c r="F149" s="113">
        <f t="shared" ref="F149:F212" ca="1" si="8">TODAY()</f>
        <v>44697</v>
      </c>
      <c r="G149" s="114" cm="1">
        <f t="array" ref="G149">IF(SUMPRODUCT((GRANTS!$Q$19:$AB$19=$B$5)*GRANTS!Q149:AB149)&gt;0,SUMPRODUCT((GRANTS!$Q$19:$AB$19=$B$5)*GRANTS!Q149:AB149),0)</f>
        <v>9160.3799999999992</v>
      </c>
      <c r="H149" s="115">
        <f t="shared" ref="H149:H212" ca="1" si="9">F149</f>
        <v>44697</v>
      </c>
      <c r="I149" s="116">
        <v>0</v>
      </c>
      <c r="J149" s="112" t="str">
        <f>LEFT(GRANTS!D149,20)&amp;"."&amp;GRANTSPAY!E149</f>
        <v>Whitings Hill Primar.2060.DFC.CI01.Ma22</v>
      </c>
      <c r="K149" s="111" t="b">
        <v>1</v>
      </c>
      <c r="L149" s="117" t="s">
        <v>1275</v>
      </c>
      <c r="M149" s="111" t="b">
        <v>1</v>
      </c>
      <c r="N149" s="111" t="s">
        <v>1276</v>
      </c>
      <c r="O149" s="118" t="str">
        <f>GRANTS!I149</f>
        <v>11331/543965</v>
      </c>
      <c r="P149" s="111" t="b">
        <v>1</v>
      </c>
      <c r="Q149" s="111" t="b">
        <v>1</v>
      </c>
      <c r="R149" s="111" t="b">
        <v>1</v>
      </c>
      <c r="T149" s="10">
        <f t="shared" ref="T149:T212" si="10">LEN(E149)</f>
        <v>18</v>
      </c>
      <c r="U149" s="1">
        <f t="shared" ref="U149:U212" si="11">LEN(J149)</f>
        <v>39</v>
      </c>
    </row>
    <row r="150" spans="1:21" x14ac:dyDescent="0.25">
      <c r="A150" s="108">
        <v>1</v>
      </c>
      <c r="B150" s="109">
        <v>2</v>
      </c>
      <c r="C150" s="110">
        <f>GRANTS!J150</f>
        <v>400065</v>
      </c>
      <c r="D150" s="111" t="b">
        <v>1</v>
      </c>
      <c r="E150" s="112" t="str">
        <f>RIGHT(GRANTS!C150,4)&amp;"."&amp;GRANTS!M150&amp;"."&amp;GRANTS!K150&amp;"."&amp;$C$5</f>
        <v>2067.DFC.CI01.Ma22</v>
      </c>
      <c r="F150" s="113">
        <f t="shared" ca="1" si="8"/>
        <v>44697</v>
      </c>
      <c r="G150" s="114" cm="1">
        <f t="array" ref="G150">IF(SUMPRODUCT((GRANTS!$Q$19:$AB$19=$B$5)*GRANTS!Q150:AB150)&gt;0,SUMPRODUCT((GRANTS!$Q$19:$AB$19=$B$5)*GRANTS!Q150:AB150),0)</f>
        <v>6677.5</v>
      </c>
      <c r="H150" s="115">
        <f t="shared" ca="1" si="9"/>
        <v>44697</v>
      </c>
      <c r="I150" s="116">
        <v>0</v>
      </c>
      <c r="J150" s="112" t="str">
        <f>LEFT(GRANTS!D150,20)&amp;"."&amp;GRANTSPAY!E150</f>
        <v>Chalgrove Primary Sc.2067.DFC.CI01.Ma22</v>
      </c>
      <c r="K150" s="111" t="b">
        <v>1</v>
      </c>
      <c r="L150" s="117" t="s">
        <v>1275</v>
      </c>
      <c r="M150" s="111" t="b">
        <v>1</v>
      </c>
      <c r="N150" s="111" t="s">
        <v>1276</v>
      </c>
      <c r="O150" s="118" t="str">
        <f>GRANTS!I150</f>
        <v>11331/543965</v>
      </c>
      <c r="P150" s="111" t="b">
        <v>1</v>
      </c>
      <c r="Q150" s="111" t="b">
        <v>1</v>
      </c>
      <c r="R150" s="111" t="b">
        <v>1</v>
      </c>
      <c r="T150" s="10">
        <f t="shared" si="10"/>
        <v>18</v>
      </c>
      <c r="U150" s="1">
        <f t="shared" si="11"/>
        <v>39</v>
      </c>
    </row>
    <row r="151" spans="1:21" x14ac:dyDescent="0.25">
      <c r="A151" s="108">
        <v>1</v>
      </c>
      <c r="B151" s="109">
        <v>2</v>
      </c>
      <c r="C151" s="110">
        <f>GRANTS!J151</f>
        <v>400038</v>
      </c>
      <c r="D151" s="111" t="b">
        <v>1</v>
      </c>
      <c r="E151" s="112" t="str">
        <f>RIGHT(GRANTS!C151,4)&amp;"."&amp;GRANTS!M151&amp;"."&amp;GRANTS!K151&amp;"."&amp;$C$5</f>
        <v>2070.DFC.CI01.Ma22</v>
      </c>
      <c r="F151" s="113">
        <f t="shared" ca="1" si="8"/>
        <v>44697</v>
      </c>
      <c r="G151" s="114" cm="1">
        <f t="array" ref="G151">IF(SUMPRODUCT((GRANTS!$Q$19:$AB$19=$B$5)*GRANTS!Q151:AB151)&gt;0,SUMPRODUCT((GRANTS!$Q$19:$AB$19=$B$5)*GRANTS!Q151:AB151),0)</f>
        <v>6776.5</v>
      </c>
      <c r="H151" s="115">
        <f t="shared" ca="1" si="9"/>
        <v>44697</v>
      </c>
      <c r="I151" s="116">
        <v>0</v>
      </c>
      <c r="J151" s="112" t="str">
        <f>LEFT(GRANTS!D151,20)&amp;"."&amp;GRANTSPAY!E151</f>
        <v>Sunnyfields Primary .2070.DFC.CI01.Ma22</v>
      </c>
      <c r="K151" s="111" t="b">
        <v>1</v>
      </c>
      <c r="L151" s="117" t="s">
        <v>1275</v>
      </c>
      <c r="M151" s="111" t="b">
        <v>1</v>
      </c>
      <c r="N151" s="111" t="s">
        <v>1276</v>
      </c>
      <c r="O151" s="118" t="str">
        <f>GRANTS!I151</f>
        <v>11331/543965</v>
      </c>
      <c r="P151" s="111" t="b">
        <v>1</v>
      </c>
      <c r="Q151" s="111" t="b">
        <v>1</v>
      </c>
      <c r="R151" s="111" t="b">
        <v>1</v>
      </c>
      <c r="T151" s="10">
        <f t="shared" si="10"/>
        <v>18</v>
      </c>
      <c r="U151" s="1">
        <f t="shared" si="11"/>
        <v>39</v>
      </c>
    </row>
    <row r="152" spans="1:21" x14ac:dyDescent="0.25">
      <c r="A152" s="108">
        <v>1</v>
      </c>
      <c r="B152" s="109">
        <v>2</v>
      </c>
      <c r="C152" s="110">
        <f>GRANTS!J152</f>
        <v>400012</v>
      </c>
      <c r="D152" s="111" t="b">
        <v>1</v>
      </c>
      <c r="E152" s="112" t="str">
        <f>RIGHT(GRANTS!C152,4)&amp;"."&amp;GRANTS!M152&amp;"."&amp;GRANTS!K152&amp;"."&amp;$C$5</f>
        <v>2071.DFC.CI01.Ma22</v>
      </c>
      <c r="F152" s="113">
        <f t="shared" ca="1" si="8"/>
        <v>44697</v>
      </c>
      <c r="G152" s="114" cm="1">
        <f t="array" ref="G152">IF(SUMPRODUCT((GRANTS!$Q$19:$AB$19=$B$5)*GRANTS!Q152:AB152)&gt;0,SUMPRODUCT((GRANTS!$Q$19:$AB$19=$B$5)*GRANTS!Q152:AB152),0)</f>
        <v>6416.5</v>
      </c>
      <c r="H152" s="115">
        <f t="shared" ca="1" si="9"/>
        <v>44697</v>
      </c>
      <c r="I152" s="116">
        <v>0</v>
      </c>
      <c r="J152" s="112" t="str">
        <f>LEFT(GRANTS!D152,20)&amp;"."&amp;GRANTSPAY!E152</f>
        <v>Queenswell Infant an.2071.DFC.CI01.Ma22</v>
      </c>
      <c r="K152" s="111" t="b">
        <v>1</v>
      </c>
      <c r="L152" s="117" t="s">
        <v>1275</v>
      </c>
      <c r="M152" s="111" t="b">
        <v>1</v>
      </c>
      <c r="N152" s="111" t="s">
        <v>1276</v>
      </c>
      <c r="O152" s="118" t="str">
        <f>GRANTS!I152</f>
        <v>11331/543965</v>
      </c>
      <c r="P152" s="111" t="b">
        <v>1</v>
      </c>
      <c r="Q152" s="111" t="b">
        <v>1</v>
      </c>
      <c r="R152" s="111" t="b">
        <v>1</v>
      </c>
      <c r="T152" s="10">
        <f t="shared" si="10"/>
        <v>18</v>
      </c>
      <c r="U152" s="1">
        <f t="shared" si="11"/>
        <v>39</v>
      </c>
    </row>
    <row r="153" spans="1:21" x14ac:dyDescent="0.25">
      <c r="A153" s="108">
        <v>1</v>
      </c>
      <c r="B153" s="109">
        <v>2</v>
      </c>
      <c r="C153" s="110">
        <f>GRANTS!J153</f>
        <v>400012</v>
      </c>
      <c r="D153" s="111" t="b">
        <v>1</v>
      </c>
      <c r="E153" s="112" t="str">
        <f>RIGHT(GRANTS!C153,4)&amp;"."&amp;GRANTS!M153&amp;"."&amp;GRANTS!K153&amp;"."&amp;$C$5</f>
        <v>2072.DFC.CI01.Ma22</v>
      </c>
      <c r="F153" s="113">
        <f t="shared" ca="1" si="8"/>
        <v>44697</v>
      </c>
      <c r="G153" s="114" cm="1">
        <f t="array" ref="G153">IF(SUMPRODUCT((GRANTS!$Q$19:$AB$19=$B$5)*GRANTS!Q153:AB153)&gt;0,SUMPRODUCT((GRANTS!$Q$19:$AB$19=$B$5)*GRANTS!Q153:AB153),0)</f>
        <v>7543.75</v>
      </c>
      <c r="H153" s="115">
        <f t="shared" ca="1" si="9"/>
        <v>44697</v>
      </c>
      <c r="I153" s="116">
        <v>0</v>
      </c>
      <c r="J153" s="112" t="str">
        <f>LEFT(GRANTS!D153,20)&amp;"."&amp;GRANTSPAY!E153</f>
        <v>Queenswell Junior Sc.2072.DFC.CI01.Ma22</v>
      </c>
      <c r="K153" s="111" t="b">
        <v>1</v>
      </c>
      <c r="L153" s="117" t="s">
        <v>1275</v>
      </c>
      <c r="M153" s="111" t="b">
        <v>1</v>
      </c>
      <c r="N153" s="111" t="s">
        <v>1276</v>
      </c>
      <c r="O153" s="118" t="str">
        <f>GRANTS!I153</f>
        <v>11331/543965</v>
      </c>
      <c r="P153" s="111" t="b">
        <v>1</v>
      </c>
      <c r="Q153" s="111" t="b">
        <v>1</v>
      </c>
      <c r="R153" s="111" t="b">
        <v>1</v>
      </c>
      <c r="T153" s="10">
        <f t="shared" si="10"/>
        <v>18</v>
      </c>
      <c r="U153" s="1">
        <f t="shared" si="11"/>
        <v>39</v>
      </c>
    </row>
    <row r="154" spans="1:21" x14ac:dyDescent="0.25">
      <c r="A154" s="108">
        <v>1</v>
      </c>
      <c r="B154" s="109">
        <v>2</v>
      </c>
      <c r="C154" s="110">
        <f>GRANTS!J154</f>
        <v>400105</v>
      </c>
      <c r="D154" s="111" t="b">
        <v>1</v>
      </c>
      <c r="E154" s="112" t="str">
        <f>RIGHT(GRANTS!C154,4)&amp;"."&amp;GRANTS!M154&amp;"."&amp;GRANTS!K154&amp;"."&amp;$C$5</f>
        <v>2073.DFC.CI01.Ma22</v>
      </c>
      <c r="F154" s="113">
        <f t="shared" ca="1" si="8"/>
        <v>44697</v>
      </c>
      <c r="G154" s="114" cm="1">
        <f t="array" ref="G154">IF(SUMPRODUCT((GRANTS!$Q$19:$AB$19=$B$5)*GRANTS!Q154:AB154)&gt;0,SUMPRODUCT((GRANTS!$Q$19:$AB$19=$B$5)*GRANTS!Q154:AB154),0)</f>
        <v>10946.88</v>
      </c>
      <c r="H154" s="115">
        <f t="shared" ca="1" si="9"/>
        <v>44697</v>
      </c>
      <c r="I154" s="116">
        <v>0</v>
      </c>
      <c r="J154" s="112" t="str">
        <f>LEFT(GRANTS!D154,20)&amp;"."&amp;GRANTSPAY!E154</f>
        <v>Danegrove JMI School.2073.DFC.CI01.Ma22</v>
      </c>
      <c r="K154" s="111" t="b">
        <v>1</v>
      </c>
      <c r="L154" s="117" t="s">
        <v>1275</v>
      </c>
      <c r="M154" s="111" t="b">
        <v>1</v>
      </c>
      <c r="N154" s="111" t="s">
        <v>1276</v>
      </c>
      <c r="O154" s="118" t="str">
        <f>GRANTS!I154</f>
        <v>11331/543965</v>
      </c>
      <c r="P154" s="111" t="b">
        <v>1</v>
      </c>
      <c r="Q154" s="111" t="b">
        <v>1</v>
      </c>
      <c r="R154" s="111" t="b">
        <v>1</v>
      </c>
      <c r="T154" s="10">
        <f t="shared" si="10"/>
        <v>18</v>
      </c>
      <c r="U154" s="1">
        <f t="shared" si="11"/>
        <v>39</v>
      </c>
    </row>
    <row r="155" spans="1:21" x14ac:dyDescent="0.25">
      <c r="A155" s="108">
        <v>1</v>
      </c>
      <c r="B155" s="109">
        <v>2</v>
      </c>
      <c r="C155" s="110">
        <f>GRANTS!J155</f>
        <v>400033</v>
      </c>
      <c r="D155" s="111" t="b">
        <v>1</v>
      </c>
      <c r="E155" s="112" t="str">
        <f>RIGHT(GRANTS!C155,4)&amp;"."&amp;GRANTS!M155&amp;"."&amp;GRANTS!K155&amp;"."&amp;$C$5</f>
        <v>4003.DFC.CI01.Ma22</v>
      </c>
      <c r="F155" s="113">
        <f t="shared" ca="1" si="8"/>
        <v>44697</v>
      </c>
      <c r="G155" s="114" cm="1">
        <f t="array" ref="G155">IF(SUMPRODUCT((GRANTS!$Q$19:$AB$19=$B$5)*GRANTS!Q155:AB155)&gt;0,SUMPRODUCT((GRANTS!$Q$19:$AB$19=$B$5)*GRANTS!Q155:AB155),0)</f>
        <v>16588.75</v>
      </c>
      <c r="H155" s="115">
        <f t="shared" ca="1" si="9"/>
        <v>44697</v>
      </c>
      <c r="I155" s="116">
        <v>0</v>
      </c>
      <c r="J155" s="112" t="str">
        <f>LEFT(GRANTS!D155,20)&amp;"."&amp;GRANTSPAY!E155</f>
        <v>Friern Barnet School.4003.DFC.CI01.Ma22</v>
      </c>
      <c r="K155" s="111" t="b">
        <v>1</v>
      </c>
      <c r="L155" s="117" t="s">
        <v>1275</v>
      </c>
      <c r="M155" s="111" t="b">
        <v>1</v>
      </c>
      <c r="N155" s="111" t="s">
        <v>1276</v>
      </c>
      <c r="O155" s="118" t="str">
        <f>GRANTS!I155</f>
        <v>11339/543965</v>
      </c>
      <c r="P155" s="111" t="b">
        <v>1</v>
      </c>
      <c r="Q155" s="111" t="b">
        <v>1</v>
      </c>
      <c r="R155" s="111" t="b">
        <v>1</v>
      </c>
      <c r="T155" s="10">
        <f t="shared" si="10"/>
        <v>18</v>
      </c>
      <c r="U155" s="1">
        <f t="shared" si="11"/>
        <v>39</v>
      </c>
    </row>
    <row r="156" spans="1:21" x14ac:dyDescent="0.25">
      <c r="A156" s="108">
        <v>1</v>
      </c>
      <c r="B156" s="109">
        <v>2</v>
      </c>
      <c r="C156" s="110">
        <f>GRANTS!J156</f>
        <v>400021</v>
      </c>
      <c r="D156" s="111" t="b">
        <v>1</v>
      </c>
      <c r="E156" s="112" t="str">
        <f>RIGHT(GRANTS!C156,4)&amp;"."&amp;GRANTS!M156&amp;"."&amp;GRANTS!K156&amp;"."&amp;$C$5</f>
        <v>5201.DFC.CI01.Ma22</v>
      </c>
      <c r="F156" s="113">
        <f t="shared" ca="1" si="8"/>
        <v>44697</v>
      </c>
      <c r="G156" s="114" cm="1">
        <f t="array" ref="G156">IF(SUMPRODUCT((GRANTS!$Q$19:$AB$19=$B$5)*GRANTS!Q156:AB156)&gt;0,SUMPRODUCT((GRANTS!$Q$19:$AB$19=$B$5)*GRANTS!Q156:AB156),0)</f>
        <v>8449.3799999999992</v>
      </c>
      <c r="H156" s="115">
        <f t="shared" ca="1" si="9"/>
        <v>44697</v>
      </c>
      <c r="I156" s="116">
        <v>0</v>
      </c>
      <c r="J156" s="112" t="str">
        <f>LEFT(GRANTS!D156,20)&amp;"."&amp;GRANTSPAY!E156</f>
        <v>Osidge Primary Schoo.5201.DFC.CI01.Ma22</v>
      </c>
      <c r="K156" s="111" t="b">
        <v>1</v>
      </c>
      <c r="L156" s="117" t="s">
        <v>1275</v>
      </c>
      <c r="M156" s="111" t="b">
        <v>1</v>
      </c>
      <c r="N156" s="111" t="s">
        <v>1276</v>
      </c>
      <c r="O156" s="118" t="str">
        <f>GRANTS!I156</f>
        <v>11331/543965</v>
      </c>
      <c r="P156" s="111" t="b">
        <v>1</v>
      </c>
      <c r="Q156" s="111" t="b">
        <v>1</v>
      </c>
      <c r="R156" s="111" t="b">
        <v>1</v>
      </c>
      <c r="T156" s="10">
        <f t="shared" si="10"/>
        <v>18</v>
      </c>
      <c r="U156" s="1">
        <f t="shared" si="11"/>
        <v>39</v>
      </c>
    </row>
    <row r="157" spans="1:21" x14ac:dyDescent="0.25">
      <c r="A157" s="108">
        <v>1</v>
      </c>
      <c r="B157" s="109">
        <v>2</v>
      </c>
      <c r="C157" s="110">
        <f>GRANTS!J157</f>
        <v>400034</v>
      </c>
      <c r="D157" s="111" t="b">
        <v>1</v>
      </c>
      <c r="E157" s="112" t="str">
        <f>RIGHT(GRANTS!C157,4)&amp;"."&amp;GRANTS!M157&amp;"."&amp;GRANTS!K157&amp;"."&amp;$C$5</f>
        <v>7005.DFC.CI01.Ma22</v>
      </c>
      <c r="F157" s="113">
        <f t="shared" ca="1" si="8"/>
        <v>44697</v>
      </c>
      <c r="G157" s="114" cm="1">
        <f t="array" ref="G157">IF(SUMPRODUCT((GRANTS!$Q$19:$AB$19=$B$5)*GRANTS!Q157:AB157)&gt;0,SUMPRODUCT((GRANTS!$Q$19:$AB$19=$B$5)*GRANTS!Q157:AB157),0)</f>
        <v>10176.25</v>
      </c>
      <c r="H157" s="115">
        <f t="shared" ca="1" si="9"/>
        <v>44697</v>
      </c>
      <c r="I157" s="116">
        <v>0</v>
      </c>
      <c r="J157" s="112" t="str">
        <f>LEFT(GRANTS!D157,20)&amp;"."&amp;GRANTSPAY!E157</f>
        <v>Northway.7005.DFC.CI01.Ma22</v>
      </c>
      <c r="K157" s="111" t="b">
        <v>1</v>
      </c>
      <c r="L157" s="117" t="s">
        <v>1275</v>
      </c>
      <c r="M157" s="111" t="b">
        <v>1</v>
      </c>
      <c r="N157" s="111" t="s">
        <v>1276</v>
      </c>
      <c r="O157" s="118" t="str">
        <f>GRANTS!I157</f>
        <v>11340/543965</v>
      </c>
      <c r="P157" s="111" t="b">
        <v>1</v>
      </c>
      <c r="Q157" s="111" t="b">
        <v>1</v>
      </c>
      <c r="R157" s="111" t="b">
        <v>1</v>
      </c>
      <c r="T157" s="10">
        <f t="shared" si="10"/>
        <v>18</v>
      </c>
      <c r="U157" s="1">
        <f t="shared" si="11"/>
        <v>27</v>
      </c>
    </row>
    <row r="158" spans="1:21" x14ac:dyDescent="0.25">
      <c r="A158" s="108">
        <v>1</v>
      </c>
      <c r="B158" s="109">
        <v>2</v>
      </c>
      <c r="C158" s="110">
        <f>GRANTS!J158</f>
        <v>400091</v>
      </c>
      <c r="D158" s="111" t="b">
        <v>1</v>
      </c>
      <c r="E158" s="112" t="str">
        <f>RIGHT(GRANTS!C158,4)&amp;"."&amp;GRANTS!M158&amp;"."&amp;GRANTS!K158&amp;"."&amp;$C$5</f>
        <v>7009.DFC.CI01.Ma22</v>
      </c>
      <c r="F158" s="113">
        <f t="shared" ca="1" si="8"/>
        <v>44697</v>
      </c>
      <c r="G158" s="114" cm="1">
        <f t="array" ref="G158">IF(SUMPRODUCT((GRANTS!$Q$19:$AB$19=$B$5)*GRANTS!Q158:AB158)&gt;0,SUMPRODUCT((GRANTS!$Q$19:$AB$19=$B$5)*GRANTS!Q158:AB158),0)</f>
        <v>11219.12</v>
      </c>
      <c r="H158" s="115">
        <f t="shared" ca="1" si="9"/>
        <v>44697</v>
      </c>
      <c r="I158" s="116">
        <v>0</v>
      </c>
      <c r="J158" s="112" t="str">
        <f>LEFT(GRANTS!D158,20)&amp;"."&amp;GRANTSPAY!E158</f>
        <v>Oakleigh.7009.DFC.CI01.Ma22</v>
      </c>
      <c r="K158" s="111" t="b">
        <v>1</v>
      </c>
      <c r="L158" s="117" t="s">
        <v>1275</v>
      </c>
      <c r="M158" s="111" t="b">
        <v>1</v>
      </c>
      <c r="N158" s="111" t="s">
        <v>1276</v>
      </c>
      <c r="O158" s="118" t="str">
        <f>GRANTS!I158</f>
        <v>11340/543965</v>
      </c>
      <c r="P158" s="111" t="b">
        <v>1</v>
      </c>
      <c r="Q158" s="111" t="b">
        <v>1</v>
      </c>
      <c r="R158" s="111" t="b">
        <v>1</v>
      </c>
      <c r="T158" s="10">
        <f t="shared" si="10"/>
        <v>18</v>
      </c>
      <c r="U158" s="1">
        <f t="shared" si="11"/>
        <v>27</v>
      </c>
    </row>
    <row r="159" spans="1:21" x14ac:dyDescent="0.25">
      <c r="A159" s="108">
        <v>1</v>
      </c>
      <c r="B159" s="109">
        <v>2</v>
      </c>
      <c r="C159" s="110">
        <f>GRANTS!J159</f>
        <v>400063</v>
      </c>
      <c r="D159" s="111" t="b">
        <v>1</v>
      </c>
      <c r="E159" s="112" t="str">
        <f>RIGHT(GRANTS!C159,4)&amp;"."&amp;GRANTS!M159&amp;"."&amp;GRANTS!K159&amp;"."&amp;$C$5</f>
        <v>7010.DFC.CI01.Ma22</v>
      </c>
      <c r="F159" s="113">
        <f t="shared" ca="1" si="8"/>
        <v>44697</v>
      </c>
      <c r="G159" s="114" cm="1">
        <f t="array" ref="G159">IF(SUMPRODUCT((GRANTS!$Q$19:$AB$19=$B$5)*GRANTS!Q159:AB159)&gt;0,SUMPRODUCT((GRANTS!$Q$19:$AB$19=$B$5)*GRANTS!Q159:AB159),0)</f>
        <v>8556.25</v>
      </c>
      <c r="H159" s="115">
        <f t="shared" ca="1" si="9"/>
        <v>44697</v>
      </c>
      <c r="I159" s="116">
        <v>0</v>
      </c>
      <c r="J159" s="112" t="str">
        <f>LEFT(GRANTS!D159,20)&amp;"."&amp;GRANTSPAY!E159</f>
        <v>Mapledown.7010.DFC.CI01.Ma22</v>
      </c>
      <c r="K159" s="111" t="b">
        <v>1</v>
      </c>
      <c r="L159" s="117" t="s">
        <v>1275</v>
      </c>
      <c r="M159" s="111" t="b">
        <v>1</v>
      </c>
      <c r="N159" s="111" t="s">
        <v>1276</v>
      </c>
      <c r="O159" s="118" t="str">
        <f>GRANTS!I159</f>
        <v>11340/543965</v>
      </c>
      <c r="P159" s="111" t="b">
        <v>1</v>
      </c>
      <c r="Q159" s="111" t="b">
        <v>1</v>
      </c>
      <c r="R159" s="111" t="b">
        <v>1</v>
      </c>
      <c r="T159" s="10">
        <f t="shared" si="10"/>
        <v>18</v>
      </c>
      <c r="U159" s="1">
        <f t="shared" si="11"/>
        <v>28</v>
      </c>
    </row>
    <row r="160" spans="1:21" x14ac:dyDescent="0.25">
      <c r="A160" s="108">
        <v>1</v>
      </c>
      <c r="B160" s="109">
        <v>2</v>
      </c>
      <c r="C160" s="110">
        <f>GRANTS!J160</f>
        <v>400111</v>
      </c>
      <c r="D160" s="111" t="b">
        <v>1</v>
      </c>
      <c r="E160" s="112" t="str">
        <f>RIGHT(GRANTS!C160,4)&amp;"."&amp;GRANTS!M160&amp;"."&amp;GRANTS!K160&amp;"."&amp;$C$5</f>
        <v>2076.DFC.CI01.Ma22</v>
      </c>
      <c r="F160" s="113">
        <f t="shared" ca="1" si="8"/>
        <v>44697</v>
      </c>
      <c r="G160" s="114" cm="1">
        <f t="array" ref="G160">IF(SUMPRODUCT((GRANTS!$Q$19:$AB$19=$B$5)*GRANTS!Q160:AB160)&gt;0,SUMPRODUCT((GRANTS!$Q$19:$AB$19=$B$5)*GRANTS!Q160:AB160),0)</f>
        <v>8221</v>
      </c>
      <c r="H160" s="115">
        <f t="shared" ca="1" si="9"/>
        <v>44697</v>
      </c>
      <c r="I160" s="116">
        <v>0</v>
      </c>
      <c r="J160" s="112" t="str">
        <f>LEFT(GRANTS!D160,20)&amp;"."&amp;GRANTSPAY!E160</f>
        <v>Wessex  Gardens Prim.2076.DFC.CI01.Ma22</v>
      </c>
      <c r="K160" s="111" t="b">
        <v>1</v>
      </c>
      <c r="L160" s="117" t="s">
        <v>1275</v>
      </c>
      <c r="M160" s="111" t="b">
        <v>1</v>
      </c>
      <c r="N160" s="111" t="s">
        <v>1276</v>
      </c>
      <c r="O160" s="118" t="str">
        <f>GRANTS!I160</f>
        <v>11331/543965</v>
      </c>
      <c r="P160" s="111" t="b">
        <v>1</v>
      </c>
      <c r="Q160" s="111" t="b">
        <v>1</v>
      </c>
      <c r="R160" s="111" t="b">
        <v>1</v>
      </c>
      <c r="T160" s="10">
        <f t="shared" si="10"/>
        <v>18</v>
      </c>
      <c r="U160" s="1">
        <f t="shared" si="11"/>
        <v>39</v>
      </c>
    </row>
    <row r="161" spans="1:21" x14ac:dyDescent="0.25">
      <c r="A161" s="108">
        <v>1</v>
      </c>
      <c r="B161" s="109">
        <v>2</v>
      </c>
      <c r="C161" s="110">
        <f>GRANTS!J161</f>
        <v>400113</v>
      </c>
      <c r="D161" s="111" t="b">
        <v>1</v>
      </c>
      <c r="E161" s="112" t="str">
        <f>RIGHT(GRANTS!C161,4)&amp;"."&amp;GRANTS!M161&amp;"."&amp;GRANTS!K161&amp;"."&amp;$C$5</f>
        <v>2077.DFC.CI01.Ma22</v>
      </c>
      <c r="F161" s="113">
        <f t="shared" ca="1" si="8"/>
        <v>44697</v>
      </c>
      <c r="G161" s="114" cm="1">
        <f t="array" ref="G161">IF(SUMPRODUCT((GRANTS!$Q$19:$AB$19=$B$5)*GRANTS!Q161:AB161)&gt;0,SUMPRODUCT((GRANTS!$Q$19:$AB$19=$B$5)*GRANTS!Q161:AB161),0)</f>
        <v>14626.75</v>
      </c>
      <c r="H161" s="115">
        <f t="shared" ca="1" si="9"/>
        <v>44697</v>
      </c>
      <c r="I161" s="116">
        <v>0</v>
      </c>
      <c r="J161" s="112" t="str">
        <f>LEFT(GRANTS!D161,20)&amp;"."&amp;GRANTSPAY!E161</f>
        <v>Orion Primary School.2077.DFC.CI01.Ma22</v>
      </c>
      <c r="K161" s="111" t="b">
        <v>1</v>
      </c>
      <c r="L161" s="117" t="s">
        <v>1275</v>
      </c>
      <c r="M161" s="111" t="b">
        <v>1</v>
      </c>
      <c r="N161" s="111" t="s">
        <v>1276</v>
      </c>
      <c r="O161" s="118" t="str">
        <f>GRANTS!I161</f>
        <v>11331/543965</v>
      </c>
      <c r="P161" s="111" t="b">
        <v>1</v>
      </c>
      <c r="Q161" s="111" t="b">
        <v>1</v>
      </c>
      <c r="R161" s="111" t="b">
        <v>1</v>
      </c>
      <c r="T161" s="10">
        <f t="shared" si="10"/>
        <v>18</v>
      </c>
      <c r="U161" s="1">
        <f t="shared" si="11"/>
        <v>39</v>
      </c>
    </row>
    <row r="162" spans="1:21" x14ac:dyDescent="0.25">
      <c r="A162" s="108">
        <v>1</v>
      </c>
      <c r="B162" s="109">
        <v>2</v>
      </c>
      <c r="C162" s="110">
        <f>GRANTS!J162</f>
        <v>400157</v>
      </c>
      <c r="D162" s="111" t="b">
        <v>1</v>
      </c>
      <c r="E162" s="112" t="str">
        <f>RIGHT(GRANTS!C162,4)&amp;"."&amp;GRANTS!M162&amp;"."&amp;GRANTS!K162&amp;"."&amp;$C$5</f>
        <v>1102.DFC.CI01.Ma22</v>
      </c>
      <c r="F162" s="113">
        <f t="shared" ca="1" si="8"/>
        <v>44697</v>
      </c>
      <c r="G162" s="114" cm="1">
        <f t="array" ref="G162">IF(SUMPRODUCT((GRANTS!$Q$19:$AB$19=$B$5)*GRANTS!Q162:AB162)&gt;0,SUMPRODUCT((GRANTS!$Q$19:$AB$19=$B$5)*GRANTS!Q162:AB162),0)</f>
        <v>4911.25</v>
      </c>
      <c r="H162" s="115">
        <f t="shared" ca="1" si="9"/>
        <v>44697</v>
      </c>
      <c r="I162" s="116">
        <v>0</v>
      </c>
      <c r="J162" s="112" t="str">
        <f>LEFT(GRANTS!D162,20)&amp;"."&amp;GRANTSPAY!E162</f>
        <v>Northgate.1102.DFC.CI01.Ma22</v>
      </c>
      <c r="K162" s="111" t="b">
        <v>1</v>
      </c>
      <c r="L162" s="117" t="s">
        <v>1275</v>
      </c>
      <c r="M162" s="111" t="b">
        <v>1</v>
      </c>
      <c r="N162" s="111" t="s">
        <v>1276</v>
      </c>
      <c r="O162" s="118" t="str">
        <f>GRANTS!I162</f>
        <v>11340/543965</v>
      </c>
      <c r="P162" s="111" t="b">
        <v>1</v>
      </c>
      <c r="Q162" s="111" t="b">
        <v>1</v>
      </c>
      <c r="R162" s="111" t="b">
        <v>1</v>
      </c>
      <c r="T162" s="10">
        <f t="shared" si="10"/>
        <v>18</v>
      </c>
      <c r="U162" s="1">
        <f t="shared" si="11"/>
        <v>28</v>
      </c>
    </row>
    <row r="163" spans="1:21" x14ac:dyDescent="0.25">
      <c r="A163" s="108">
        <v>1</v>
      </c>
      <c r="B163" s="109">
        <v>2</v>
      </c>
      <c r="C163" s="110">
        <f>GRANTS!J163</f>
        <v>400117</v>
      </c>
      <c r="D163" s="111" t="b">
        <v>1</v>
      </c>
      <c r="E163" s="112" t="str">
        <f>RIGHT(GRANTS!C163,4)&amp;"."&amp;GRANTS!M163&amp;"."&amp;GRANTS!K163&amp;"."&amp;$C$5</f>
        <v>3518.DFC.CI01.Ma22</v>
      </c>
      <c r="F163" s="113">
        <f t="shared" ca="1" si="8"/>
        <v>44697</v>
      </c>
      <c r="G163" s="114" cm="1">
        <f t="array" ref="G163">IF(SUMPRODUCT((GRANTS!$Q$19:$AB$19=$B$5)*GRANTS!Q163:AB163)&gt;0,SUMPRODUCT((GRANTS!$Q$19:$AB$19=$B$5)*GRANTS!Q163:AB163),0)</f>
        <v>8549.5</v>
      </c>
      <c r="H163" s="115">
        <f t="shared" ca="1" si="9"/>
        <v>44697</v>
      </c>
      <c r="I163" s="116">
        <v>0</v>
      </c>
      <c r="J163" s="112" t="str">
        <f>LEFT(GRANTS!D163,20)&amp;"."&amp;GRANTSPAY!E163</f>
        <v>Woodcroft Primary Sc.3518.DFC.CI01.Ma22</v>
      </c>
      <c r="K163" s="111" t="b">
        <v>1</v>
      </c>
      <c r="L163" s="117" t="s">
        <v>1275</v>
      </c>
      <c r="M163" s="111" t="b">
        <v>1</v>
      </c>
      <c r="N163" s="111" t="s">
        <v>1276</v>
      </c>
      <c r="O163" s="118" t="str">
        <f>GRANTS!I163</f>
        <v>11331/543965</v>
      </c>
      <c r="P163" s="111" t="b">
        <v>1</v>
      </c>
      <c r="Q163" s="111" t="b">
        <v>1</v>
      </c>
      <c r="R163" s="111" t="b">
        <v>1</v>
      </c>
      <c r="T163" s="10">
        <f t="shared" si="10"/>
        <v>18</v>
      </c>
      <c r="U163" s="1">
        <f t="shared" si="11"/>
        <v>39</v>
      </c>
    </row>
    <row r="164" spans="1:21" x14ac:dyDescent="0.25">
      <c r="A164" s="108">
        <v>1</v>
      </c>
      <c r="B164" s="109">
        <v>2</v>
      </c>
      <c r="C164" s="110">
        <f>GRANTS!J164</f>
        <v>400130</v>
      </c>
      <c r="D164" s="111" t="b">
        <v>1</v>
      </c>
      <c r="E164" s="112" t="str">
        <f>RIGHT(GRANTS!C164,4)&amp;"."&amp;GRANTS!M164&amp;"."&amp;GRANTS!K164&amp;"."&amp;$C$5</f>
        <v>3523.DFC.CI01.Ma22</v>
      </c>
      <c r="F164" s="113">
        <f t="shared" ca="1" si="8"/>
        <v>44697</v>
      </c>
      <c r="G164" s="114" cm="1">
        <f t="array" ref="G164">IF(SUMPRODUCT((GRANTS!$Q$19:$AB$19=$B$5)*GRANTS!Q164:AB164)&gt;0,SUMPRODUCT((GRANTS!$Q$19:$AB$19=$B$5)*GRANTS!Q164:AB164),0)</f>
        <v>11572.38</v>
      </c>
      <c r="H164" s="115">
        <f t="shared" ca="1" si="9"/>
        <v>44697</v>
      </c>
      <c r="I164" s="116">
        <v>0</v>
      </c>
      <c r="J164" s="112" t="str">
        <f>LEFT(GRANTS!D164,20)&amp;"."&amp;GRANTSPAY!E164</f>
        <v>Martin Primary Schoo.3523.DFC.CI01.Ma22</v>
      </c>
      <c r="K164" s="111" t="b">
        <v>1</v>
      </c>
      <c r="L164" s="117" t="s">
        <v>1275</v>
      </c>
      <c r="M164" s="111" t="b">
        <v>1</v>
      </c>
      <c r="N164" s="111" t="s">
        <v>1276</v>
      </c>
      <c r="O164" s="118" t="str">
        <f>GRANTS!I164</f>
        <v>11331/543965</v>
      </c>
      <c r="P164" s="111" t="b">
        <v>1</v>
      </c>
      <c r="Q164" s="111" t="b">
        <v>1</v>
      </c>
      <c r="R164" s="111" t="b">
        <v>1</v>
      </c>
      <c r="T164" s="10">
        <f t="shared" si="10"/>
        <v>18</v>
      </c>
      <c r="U164" s="1">
        <f t="shared" si="11"/>
        <v>39</v>
      </c>
    </row>
    <row r="165" spans="1:21" x14ac:dyDescent="0.25">
      <c r="A165" s="108">
        <v>1</v>
      </c>
      <c r="B165" s="109">
        <v>2</v>
      </c>
      <c r="C165" s="110">
        <f>GRANTS!J165</f>
        <v>0</v>
      </c>
      <c r="D165" s="111" t="b">
        <v>1</v>
      </c>
      <c r="E165" s="112" t="str">
        <f>RIGHT(GRANTS!C165,4)&amp;"."&amp;GRANTS!M165&amp;"."&amp;GRANTS!K165&amp;"."&amp;$C$5</f>
        <v>...Ma22</v>
      </c>
      <c r="F165" s="113">
        <f t="shared" ca="1" si="8"/>
        <v>44697</v>
      </c>
      <c r="G165" s="114" cm="1">
        <f t="array" ref="G165">IF(SUMPRODUCT((GRANTS!$Q$19:$AB$19=$B$5)*GRANTS!Q165:AB165)&gt;0,SUMPRODUCT((GRANTS!$Q$19:$AB$19=$B$5)*GRANTS!Q165:AB165),0)</f>
        <v>0</v>
      </c>
      <c r="H165" s="115">
        <f t="shared" ca="1" si="9"/>
        <v>44697</v>
      </c>
      <c r="I165" s="116">
        <v>0</v>
      </c>
      <c r="J165" s="112" t="str">
        <f>LEFT(GRANTS!D165,20)&amp;"."&amp;GRANTSPAY!E165</f>
        <v xml:space="preserve"> Please choose a sch....Ma22</v>
      </c>
      <c r="K165" s="111" t="b">
        <v>1</v>
      </c>
      <c r="L165" s="117" t="s">
        <v>1275</v>
      </c>
      <c r="M165" s="111" t="b">
        <v>1</v>
      </c>
      <c r="N165" s="111" t="s">
        <v>1276</v>
      </c>
      <c r="O165" s="118" t="str">
        <f>GRANTS!I165</f>
        <v>0/516500</v>
      </c>
      <c r="P165" s="111" t="b">
        <v>1</v>
      </c>
      <c r="Q165" s="111" t="b">
        <v>1</v>
      </c>
      <c r="R165" s="111" t="b">
        <v>1</v>
      </c>
      <c r="T165" s="10">
        <f t="shared" si="10"/>
        <v>7</v>
      </c>
      <c r="U165" s="1">
        <f t="shared" si="11"/>
        <v>28</v>
      </c>
    </row>
    <row r="166" spans="1:21" x14ac:dyDescent="0.25">
      <c r="A166" s="108">
        <v>1</v>
      </c>
      <c r="B166" s="109">
        <v>2</v>
      </c>
      <c r="C166" s="110">
        <f>GRANTS!J166</f>
        <v>0</v>
      </c>
      <c r="D166" s="111" t="b">
        <v>1</v>
      </c>
      <c r="E166" s="112" t="str">
        <f>RIGHT(GRANTS!C166,4)&amp;"."&amp;GRANTS!M166&amp;"."&amp;GRANTS!K166&amp;"."&amp;$C$5</f>
        <v>...Ma22</v>
      </c>
      <c r="F166" s="113">
        <f t="shared" ca="1" si="8"/>
        <v>44697</v>
      </c>
      <c r="G166" s="114" cm="1">
        <f t="array" ref="G166">IF(SUMPRODUCT((GRANTS!$Q$19:$AB$19=$B$5)*GRANTS!Q166:AB166)&gt;0,SUMPRODUCT((GRANTS!$Q$19:$AB$19=$B$5)*GRANTS!Q166:AB166),0)</f>
        <v>0</v>
      </c>
      <c r="H166" s="115">
        <f t="shared" ca="1" si="9"/>
        <v>44697</v>
      </c>
      <c r="I166" s="116">
        <v>0</v>
      </c>
      <c r="J166" s="112" t="str">
        <f>LEFT(GRANTS!D166,20)&amp;"."&amp;GRANTSPAY!E166</f>
        <v xml:space="preserve"> Please choose a sch....Ma22</v>
      </c>
      <c r="K166" s="111" t="b">
        <v>1</v>
      </c>
      <c r="L166" s="117" t="s">
        <v>1275</v>
      </c>
      <c r="M166" s="111" t="b">
        <v>1</v>
      </c>
      <c r="N166" s="111" t="s">
        <v>1276</v>
      </c>
      <c r="O166" s="118" t="str">
        <f>GRANTS!I166</f>
        <v>0/516500</v>
      </c>
      <c r="P166" s="111" t="b">
        <v>1</v>
      </c>
      <c r="Q166" s="111" t="b">
        <v>1</v>
      </c>
      <c r="R166" s="111" t="b">
        <v>1</v>
      </c>
      <c r="T166" s="10">
        <f t="shared" si="10"/>
        <v>7</v>
      </c>
      <c r="U166" s="1">
        <f t="shared" si="11"/>
        <v>28</v>
      </c>
    </row>
    <row r="167" spans="1:21" x14ac:dyDescent="0.25">
      <c r="A167" s="108">
        <v>1</v>
      </c>
      <c r="B167" s="109">
        <v>2</v>
      </c>
      <c r="C167" s="110">
        <f>GRANTS!J167</f>
        <v>0</v>
      </c>
      <c r="D167" s="111" t="b">
        <v>1</v>
      </c>
      <c r="E167" s="112" t="str">
        <f>RIGHT(GRANTS!C167,4)&amp;"."&amp;GRANTS!M167&amp;"."&amp;GRANTS!K167&amp;"."&amp;$C$5</f>
        <v>...Ma22</v>
      </c>
      <c r="F167" s="113">
        <f t="shared" ca="1" si="8"/>
        <v>44697</v>
      </c>
      <c r="G167" s="114" cm="1">
        <f t="array" ref="G167">IF(SUMPRODUCT((GRANTS!$Q$19:$AB$19=$B$5)*GRANTS!Q167:AB167)&gt;0,SUMPRODUCT((GRANTS!$Q$19:$AB$19=$B$5)*GRANTS!Q167:AB167),0)</f>
        <v>0</v>
      </c>
      <c r="H167" s="115">
        <f t="shared" ca="1" si="9"/>
        <v>44697</v>
      </c>
      <c r="I167" s="116">
        <v>0</v>
      </c>
      <c r="J167" s="112" t="str">
        <f>LEFT(GRANTS!D167,20)&amp;"."&amp;GRANTSPAY!E167</f>
        <v xml:space="preserve"> Please choose a sch....Ma22</v>
      </c>
      <c r="K167" s="111" t="b">
        <v>1</v>
      </c>
      <c r="L167" s="117" t="s">
        <v>1275</v>
      </c>
      <c r="M167" s="111" t="b">
        <v>1</v>
      </c>
      <c r="N167" s="111" t="s">
        <v>1276</v>
      </c>
      <c r="O167" s="118" t="str">
        <f>GRANTS!I167</f>
        <v>0/516500</v>
      </c>
      <c r="P167" s="111" t="b">
        <v>1</v>
      </c>
      <c r="Q167" s="111" t="b">
        <v>1</v>
      </c>
      <c r="R167" s="111" t="b">
        <v>1</v>
      </c>
      <c r="T167" s="10">
        <f t="shared" si="10"/>
        <v>7</v>
      </c>
      <c r="U167" s="1">
        <f t="shared" si="11"/>
        <v>28</v>
      </c>
    </row>
    <row r="168" spans="1:21" x14ac:dyDescent="0.25">
      <c r="A168" s="108">
        <v>1</v>
      </c>
      <c r="B168" s="109">
        <v>2</v>
      </c>
      <c r="C168" s="110">
        <f>GRANTS!J168</f>
        <v>0</v>
      </c>
      <c r="D168" s="111" t="b">
        <v>1</v>
      </c>
      <c r="E168" s="112" t="str">
        <f>RIGHT(GRANTS!C168,4)&amp;"."&amp;GRANTS!M168&amp;"."&amp;GRANTS!K168&amp;"."&amp;$C$5</f>
        <v>...Ma22</v>
      </c>
      <c r="F168" s="113">
        <f t="shared" ca="1" si="8"/>
        <v>44697</v>
      </c>
      <c r="G168" s="114" cm="1">
        <f t="array" ref="G168">IF(SUMPRODUCT((GRANTS!$Q$19:$AB$19=$B$5)*GRANTS!Q168:AB168)&gt;0,SUMPRODUCT((GRANTS!$Q$19:$AB$19=$B$5)*GRANTS!Q168:AB168),0)</f>
        <v>0</v>
      </c>
      <c r="H168" s="115">
        <f t="shared" ca="1" si="9"/>
        <v>44697</v>
      </c>
      <c r="I168" s="116">
        <v>0</v>
      </c>
      <c r="J168" s="112" t="str">
        <f>LEFT(GRANTS!D168,20)&amp;"."&amp;GRANTSPAY!E168</f>
        <v xml:space="preserve"> Please choose a sch....Ma22</v>
      </c>
      <c r="K168" s="111" t="b">
        <v>1</v>
      </c>
      <c r="L168" s="117" t="s">
        <v>1275</v>
      </c>
      <c r="M168" s="111" t="b">
        <v>1</v>
      </c>
      <c r="N168" s="111" t="s">
        <v>1276</v>
      </c>
      <c r="O168" s="118" t="str">
        <f>GRANTS!I168</f>
        <v>0/516500</v>
      </c>
      <c r="P168" s="111" t="b">
        <v>1</v>
      </c>
      <c r="Q168" s="111" t="b">
        <v>1</v>
      </c>
      <c r="R168" s="111" t="b">
        <v>1</v>
      </c>
      <c r="T168" s="10">
        <f t="shared" si="10"/>
        <v>7</v>
      </c>
      <c r="U168" s="1">
        <f t="shared" si="11"/>
        <v>28</v>
      </c>
    </row>
    <row r="169" spans="1:21" x14ac:dyDescent="0.25">
      <c r="A169" s="108">
        <v>1</v>
      </c>
      <c r="B169" s="109">
        <v>2</v>
      </c>
      <c r="C169" s="110">
        <f>GRANTS!J169</f>
        <v>0</v>
      </c>
      <c r="D169" s="111" t="b">
        <v>1</v>
      </c>
      <c r="E169" s="112" t="str">
        <f>RIGHT(GRANTS!C169,4)&amp;"."&amp;GRANTS!M169&amp;"."&amp;GRANTS!K169&amp;"."&amp;$C$5</f>
        <v>...Ma22</v>
      </c>
      <c r="F169" s="113">
        <f t="shared" ca="1" si="8"/>
        <v>44697</v>
      </c>
      <c r="G169" s="114" cm="1">
        <f t="array" ref="G169">IF(SUMPRODUCT((GRANTS!$Q$19:$AB$19=$B$5)*GRANTS!Q169:AB169)&gt;0,SUMPRODUCT((GRANTS!$Q$19:$AB$19=$B$5)*GRANTS!Q169:AB169),0)</f>
        <v>0</v>
      </c>
      <c r="H169" s="115">
        <f t="shared" ca="1" si="9"/>
        <v>44697</v>
      </c>
      <c r="I169" s="116">
        <v>0</v>
      </c>
      <c r="J169" s="112" t="str">
        <f>LEFT(GRANTS!D169,20)&amp;"."&amp;GRANTSPAY!E169</f>
        <v xml:space="preserve"> Please choose a sch....Ma22</v>
      </c>
      <c r="K169" s="111" t="b">
        <v>1</v>
      </c>
      <c r="L169" s="117" t="s">
        <v>1275</v>
      </c>
      <c r="M169" s="111" t="b">
        <v>1</v>
      </c>
      <c r="N169" s="111" t="s">
        <v>1276</v>
      </c>
      <c r="O169" s="118" t="str">
        <f>GRANTS!I169</f>
        <v>0/516500</v>
      </c>
      <c r="P169" s="111" t="b">
        <v>1</v>
      </c>
      <c r="Q169" s="111" t="b">
        <v>1</v>
      </c>
      <c r="R169" s="111" t="b">
        <v>1</v>
      </c>
      <c r="T169" s="10">
        <f t="shared" si="10"/>
        <v>7</v>
      </c>
      <c r="U169" s="1">
        <f t="shared" si="11"/>
        <v>28</v>
      </c>
    </row>
    <row r="170" spans="1:21" x14ac:dyDescent="0.25">
      <c r="A170" s="108">
        <v>1</v>
      </c>
      <c r="B170" s="109">
        <v>2</v>
      </c>
      <c r="C170" s="110">
        <f>GRANTS!J170</f>
        <v>0</v>
      </c>
      <c r="D170" s="111" t="b">
        <v>1</v>
      </c>
      <c r="E170" s="112" t="str">
        <f>RIGHT(GRANTS!C170,4)&amp;"."&amp;GRANTS!M170&amp;"."&amp;GRANTS!K170&amp;"."&amp;$C$5</f>
        <v>...Ma22</v>
      </c>
      <c r="F170" s="113">
        <f t="shared" ca="1" si="8"/>
        <v>44697</v>
      </c>
      <c r="G170" s="114" cm="1">
        <f t="array" ref="G170">IF(SUMPRODUCT((GRANTS!$Q$19:$AB$19=$B$5)*GRANTS!Q170:AB170)&gt;0,SUMPRODUCT((GRANTS!$Q$19:$AB$19=$B$5)*GRANTS!Q170:AB170),0)</f>
        <v>0</v>
      </c>
      <c r="H170" s="115">
        <f t="shared" ca="1" si="9"/>
        <v>44697</v>
      </c>
      <c r="I170" s="116">
        <v>0</v>
      </c>
      <c r="J170" s="112" t="str">
        <f>LEFT(GRANTS!D170,20)&amp;"."&amp;GRANTSPAY!E170</f>
        <v xml:space="preserve"> Please choose a sch....Ma22</v>
      </c>
      <c r="K170" s="111" t="b">
        <v>1</v>
      </c>
      <c r="L170" s="117" t="s">
        <v>1275</v>
      </c>
      <c r="M170" s="111" t="b">
        <v>1</v>
      </c>
      <c r="N170" s="111" t="s">
        <v>1276</v>
      </c>
      <c r="O170" s="118" t="str">
        <f>GRANTS!I170</f>
        <v>0/516500</v>
      </c>
      <c r="P170" s="111" t="b">
        <v>1</v>
      </c>
      <c r="Q170" s="111" t="b">
        <v>1</v>
      </c>
      <c r="R170" s="111" t="b">
        <v>1</v>
      </c>
      <c r="T170" s="10">
        <f t="shared" si="10"/>
        <v>7</v>
      </c>
      <c r="U170" s="1">
        <f t="shared" si="11"/>
        <v>28</v>
      </c>
    </row>
    <row r="171" spans="1:21" x14ac:dyDescent="0.25">
      <c r="A171" s="108">
        <v>1</v>
      </c>
      <c r="B171" s="109">
        <v>2</v>
      </c>
      <c r="C171" s="110">
        <f>GRANTS!J171</f>
        <v>0</v>
      </c>
      <c r="D171" s="111" t="b">
        <v>1</v>
      </c>
      <c r="E171" s="112" t="str">
        <f>RIGHT(GRANTS!C171,4)&amp;"."&amp;GRANTS!M171&amp;"."&amp;GRANTS!K171&amp;"."&amp;$C$5</f>
        <v>...Ma22</v>
      </c>
      <c r="F171" s="113">
        <f t="shared" ca="1" si="8"/>
        <v>44697</v>
      </c>
      <c r="G171" s="114" cm="1">
        <f t="array" ref="G171">IF(SUMPRODUCT((GRANTS!$Q$19:$AB$19=$B$5)*GRANTS!Q171:AB171)&gt;0,SUMPRODUCT((GRANTS!$Q$19:$AB$19=$B$5)*GRANTS!Q171:AB171),0)</f>
        <v>0</v>
      </c>
      <c r="H171" s="115">
        <f t="shared" ca="1" si="9"/>
        <v>44697</v>
      </c>
      <c r="I171" s="116">
        <v>0</v>
      </c>
      <c r="J171" s="112" t="str">
        <f>LEFT(GRANTS!D171,20)&amp;"."&amp;GRANTSPAY!E171</f>
        <v xml:space="preserve"> Please choose a sch....Ma22</v>
      </c>
      <c r="K171" s="111" t="b">
        <v>1</v>
      </c>
      <c r="L171" s="117" t="s">
        <v>1275</v>
      </c>
      <c r="M171" s="111" t="b">
        <v>1</v>
      </c>
      <c r="N171" s="111" t="s">
        <v>1276</v>
      </c>
      <c r="O171" s="118" t="str">
        <f>GRANTS!I171</f>
        <v>0/516500</v>
      </c>
      <c r="P171" s="111" t="b">
        <v>1</v>
      </c>
      <c r="Q171" s="111" t="b">
        <v>1</v>
      </c>
      <c r="R171" s="111" t="b">
        <v>1</v>
      </c>
      <c r="T171" s="10">
        <f t="shared" si="10"/>
        <v>7</v>
      </c>
      <c r="U171" s="1">
        <f t="shared" si="11"/>
        <v>28</v>
      </c>
    </row>
    <row r="172" spans="1:21" x14ac:dyDescent="0.25">
      <c r="A172" s="108">
        <v>1</v>
      </c>
      <c r="B172" s="109">
        <v>2</v>
      </c>
      <c r="C172" s="110">
        <f>GRANTS!J172</f>
        <v>0</v>
      </c>
      <c r="D172" s="111" t="b">
        <v>1</v>
      </c>
      <c r="E172" s="112" t="str">
        <f>RIGHT(GRANTS!C172,4)&amp;"."&amp;GRANTS!M172&amp;"."&amp;GRANTS!K172&amp;"."&amp;$C$5</f>
        <v>...Ma22</v>
      </c>
      <c r="F172" s="113">
        <f t="shared" ca="1" si="8"/>
        <v>44697</v>
      </c>
      <c r="G172" s="114" cm="1">
        <f t="array" ref="G172">IF(SUMPRODUCT((GRANTS!$Q$19:$AB$19=$B$5)*GRANTS!Q172:AB172)&gt;0,SUMPRODUCT((GRANTS!$Q$19:$AB$19=$B$5)*GRANTS!Q172:AB172),0)</f>
        <v>0</v>
      </c>
      <c r="H172" s="115">
        <f t="shared" ca="1" si="9"/>
        <v>44697</v>
      </c>
      <c r="I172" s="116">
        <v>0</v>
      </c>
      <c r="J172" s="112" t="str">
        <f>LEFT(GRANTS!D172,20)&amp;"."&amp;GRANTSPAY!E172</f>
        <v xml:space="preserve"> Please choose a sch....Ma22</v>
      </c>
      <c r="K172" s="111" t="b">
        <v>1</v>
      </c>
      <c r="L172" s="117" t="s">
        <v>1275</v>
      </c>
      <c r="M172" s="111" t="b">
        <v>1</v>
      </c>
      <c r="N172" s="111" t="s">
        <v>1276</v>
      </c>
      <c r="O172" s="118" t="str">
        <f>GRANTS!I172</f>
        <v>0/516500</v>
      </c>
      <c r="P172" s="111" t="b">
        <v>1</v>
      </c>
      <c r="Q172" s="111" t="b">
        <v>1</v>
      </c>
      <c r="R172" s="111" t="b">
        <v>1</v>
      </c>
      <c r="T172" s="10">
        <f t="shared" si="10"/>
        <v>7</v>
      </c>
      <c r="U172" s="1">
        <f t="shared" si="11"/>
        <v>28</v>
      </c>
    </row>
    <row r="173" spans="1:21" x14ac:dyDescent="0.25">
      <c r="A173" s="108">
        <v>1</v>
      </c>
      <c r="B173" s="109">
        <v>2</v>
      </c>
      <c r="C173" s="110">
        <f>GRANTS!J173</f>
        <v>0</v>
      </c>
      <c r="D173" s="111" t="b">
        <v>1</v>
      </c>
      <c r="E173" s="112" t="str">
        <f>RIGHT(GRANTS!C173,4)&amp;"."&amp;GRANTS!M173&amp;"."&amp;GRANTS!K173&amp;"."&amp;$C$5</f>
        <v>...Ma22</v>
      </c>
      <c r="F173" s="113">
        <f t="shared" ca="1" si="8"/>
        <v>44697</v>
      </c>
      <c r="G173" s="114" cm="1">
        <f t="array" ref="G173">IF(SUMPRODUCT((GRANTS!$Q$19:$AB$19=$B$5)*GRANTS!Q173:AB173)&gt;0,SUMPRODUCT((GRANTS!$Q$19:$AB$19=$B$5)*GRANTS!Q173:AB173),0)</f>
        <v>0</v>
      </c>
      <c r="H173" s="115">
        <f t="shared" ca="1" si="9"/>
        <v>44697</v>
      </c>
      <c r="I173" s="116">
        <v>0</v>
      </c>
      <c r="J173" s="112" t="str">
        <f>LEFT(GRANTS!D173,20)&amp;"."&amp;GRANTSPAY!E173</f>
        <v xml:space="preserve"> Please choose a sch....Ma22</v>
      </c>
      <c r="K173" s="111" t="b">
        <v>1</v>
      </c>
      <c r="L173" s="117" t="s">
        <v>1275</v>
      </c>
      <c r="M173" s="111" t="b">
        <v>1</v>
      </c>
      <c r="N173" s="111" t="s">
        <v>1276</v>
      </c>
      <c r="O173" s="118" t="str">
        <f>GRANTS!I173</f>
        <v>0/516500</v>
      </c>
      <c r="P173" s="111" t="b">
        <v>1</v>
      </c>
      <c r="Q173" s="111" t="b">
        <v>1</v>
      </c>
      <c r="R173" s="111" t="b">
        <v>1</v>
      </c>
      <c r="T173" s="10">
        <f t="shared" si="10"/>
        <v>7</v>
      </c>
      <c r="U173" s="1">
        <f t="shared" si="11"/>
        <v>28</v>
      </c>
    </row>
    <row r="174" spans="1:21" x14ac:dyDescent="0.25">
      <c r="A174" s="108">
        <v>1</v>
      </c>
      <c r="B174" s="109">
        <v>2</v>
      </c>
      <c r="C174" s="110">
        <f>GRANTS!J174</f>
        <v>0</v>
      </c>
      <c r="D174" s="111" t="b">
        <v>1</v>
      </c>
      <c r="E174" s="112" t="str">
        <f>RIGHT(GRANTS!C174,4)&amp;"."&amp;GRANTS!M174&amp;"."&amp;GRANTS!K174&amp;"."&amp;$C$5</f>
        <v>...Ma22</v>
      </c>
      <c r="F174" s="113">
        <f t="shared" ca="1" si="8"/>
        <v>44697</v>
      </c>
      <c r="G174" s="114" cm="1">
        <f t="array" ref="G174">IF(SUMPRODUCT((GRANTS!$Q$19:$AB$19=$B$5)*GRANTS!Q174:AB174)&gt;0,SUMPRODUCT((GRANTS!$Q$19:$AB$19=$B$5)*GRANTS!Q174:AB174),0)</f>
        <v>0</v>
      </c>
      <c r="H174" s="115">
        <f t="shared" ca="1" si="9"/>
        <v>44697</v>
      </c>
      <c r="I174" s="116">
        <v>0</v>
      </c>
      <c r="J174" s="112" t="str">
        <f>LEFT(GRANTS!D174,20)&amp;"."&amp;GRANTSPAY!E174</f>
        <v xml:space="preserve"> Please choose a sch....Ma22</v>
      </c>
      <c r="K174" s="111" t="b">
        <v>1</v>
      </c>
      <c r="L174" s="117" t="s">
        <v>1275</v>
      </c>
      <c r="M174" s="111" t="b">
        <v>1</v>
      </c>
      <c r="N174" s="111" t="s">
        <v>1276</v>
      </c>
      <c r="O174" s="118" t="str">
        <f>GRANTS!I174</f>
        <v>0/516500</v>
      </c>
      <c r="P174" s="111" t="b">
        <v>1</v>
      </c>
      <c r="Q174" s="111" t="b">
        <v>1</v>
      </c>
      <c r="R174" s="111" t="b">
        <v>1</v>
      </c>
      <c r="T174" s="10">
        <f t="shared" si="10"/>
        <v>7</v>
      </c>
      <c r="U174" s="1">
        <f t="shared" si="11"/>
        <v>28</v>
      </c>
    </row>
    <row r="175" spans="1:21" x14ac:dyDescent="0.25">
      <c r="A175" s="108">
        <v>1</v>
      </c>
      <c r="B175" s="109">
        <v>2</v>
      </c>
      <c r="C175" s="110">
        <f>GRANTS!J175</f>
        <v>0</v>
      </c>
      <c r="D175" s="111" t="b">
        <v>1</v>
      </c>
      <c r="E175" s="112" t="str">
        <f>RIGHT(GRANTS!C175,4)&amp;"."&amp;GRANTS!M175&amp;"."&amp;GRANTS!K175&amp;"."&amp;$C$5</f>
        <v>...Ma22</v>
      </c>
      <c r="F175" s="113">
        <f t="shared" ca="1" si="8"/>
        <v>44697</v>
      </c>
      <c r="G175" s="114" cm="1">
        <f t="array" ref="G175">IF(SUMPRODUCT((GRANTS!$Q$19:$AB$19=$B$5)*GRANTS!Q175:AB175)&gt;0,SUMPRODUCT((GRANTS!$Q$19:$AB$19=$B$5)*GRANTS!Q175:AB175),0)</f>
        <v>0</v>
      </c>
      <c r="H175" s="115">
        <f t="shared" ca="1" si="9"/>
        <v>44697</v>
      </c>
      <c r="I175" s="116">
        <v>0</v>
      </c>
      <c r="J175" s="112" t="str">
        <f>LEFT(GRANTS!D175,20)&amp;"."&amp;GRANTSPAY!E175</f>
        <v xml:space="preserve"> Please choose a sch....Ma22</v>
      </c>
      <c r="K175" s="111" t="b">
        <v>1</v>
      </c>
      <c r="L175" s="117" t="s">
        <v>1275</v>
      </c>
      <c r="M175" s="111" t="b">
        <v>1</v>
      </c>
      <c r="N175" s="111" t="s">
        <v>1276</v>
      </c>
      <c r="O175" s="118" t="str">
        <f>GRANTS!I175</f>
        <v>0/516500</v>
      </c>
      <c r="P175" s="111" t="b">
        <v>1</v>
      </c>
      <c r="Q175" s="111" t="b">
        <v>1</v>
      </c>
      <c r="R175" s="111" t="b">
        <v>1</v>
      </c>
      <c r="T175" s="10">
        <f t="shared" si="10"/>
        <v>7</v>
      </c>
      <c r="U175" s="1">
        <f t="shared" si="11"/>
        <v>28</v>
      </c>
    </row>
    <row r="176" spans="1:21" x14ac:dyDescent="0.25">
      <c r="A176" s="108">
        <v>1</v>
      </c>
      <c r="B176" s="109">
        <v>2</v>
      </c>
      <c r="C176" s="110">
        <f>GRANTS!J176</f>
        <v>0</v>
      </c>
      <c r="D176" s="111" t="b">
        <v>1</v>
      </c>
      <c r="E176" s="112" t="str">
        <f>RIGHT(GRANTS!C176,4)&amp;"."&amp;GRANTS!M176&amp;"."&amp;GRANTS!K176&amp;"."&amp;$C$5</f>
        <v>...Ma22</v>
      </c>
      <c r="F176" s="113">
        <f t="shared" ca="1" si="8"/>
        <v>44697</v>
      </c>
      <c r="G176" s="114" cm="1">
        <f t="array" ref="G176">IF(SUMPRODUCT((GRANTS!$Q$19:$AB$19=$B$5)*GRANTS!Q176:AB176)&gt;0,SUMPRODUCT((GRANTS!$Q$19:$AB$19=$B$5)*GRANTS!Q176:AB176),0)</f>
        <v>0</v>
      </c>
      <c r="H176" s="115">
        <f t="shared" ca="1" si="9"/>
        <v>44697</v>
      </c>
      <c r="I176" s="116">
        <v>0</v>
      </c>
      <c r="J176" s="112" t="str">
        <f>LEFT(GRANTS!D176,20)&amp;"."&amp;GRANTSPAY!E176</f>
        <v xml:space="preserve"> Please choose a sch....Ma22</v>
      </c>
      <c r="K176" s="111" t="b">
        <v>1</v>
      </c>
      <c r="L176" s="117" t="s">
        <v>1275</v>
      </c>
      <c r="M176" s="111" t="b">
        <v>1</v>
      </c>
      <c r="N176" s="111" t="s">
        <v>1276</v>
      </c>
      <c r="O176" s="118" t="str">
        <f>GRANTS!I176</f>
        <v>0/516500</v>
      </c>
      <c r="P176" s="111" t="b">
        <v>1</v>
      </c>
      <c r="Q176" s="111" t="b">
        <v>1</v>
      </c>
      <c r="R176" s="111" t="b">
        <v>1</v>
      </c>
      <c r="T176" s="10">
        <f t="shared" si="10"/>
        <v>7</v>
      </c>
      <c r="U176" s="1">
        <f t="shared" si="11"/>
        <v>28</v>
      </c>
    </row>
    <row r="177" spans="1:21" x14ac:dyDescent="0.25">
      <c r="A177" s="108">
        <v>1</v>
      </c>
      <c r="B177" s="109">
        <v>2</v>
      </c>
      <c r="C177" s="110">
        <f>GRANTS!J177</f>
        <v>0</v>
      </c>
      <c r="D177" s="111" t="b">
        <v>1</v>
      </c>
      <c r="E177" s="112" t="str">
        <f>RIGHT(GRANTS!C177,4)&amp;"."&amp;GRANTS!M177&amp;"."&amp;GRANTS!K177&amp;"."&amp;$C$5</f>
        <v>...Ma22</v>
      </c>
      <c r="F177" s="113">
        <f t="shared" ca="1" si="8"/>
        <v>44697</v>
      </c>
      <c r="G177" s="114" cm="1">
        <f t="array" ref="G177">IF(SUMPRODUCT((GRANTS!$Q$19:$AB$19=$B$5)*GRANTS!Q177:AB177)&gt;0,SUMPRODUCT((GRANTS!$Q$19:$AB$19=$B$5)*GRANTS!Q177:AB177),0)</f>
        <v>0</v>
      </c>
      <c r="H177" s="115">
        <f t="shared" ca="1" si="9"/>
        <v>44697</v>
      </c>
      <c r="I177" s="116">
        <v>0</v>
      </c>
      <c r="J177" s="112" t="str">
        <f>LEFT(GRANTS!D177,20)&amp;"."&amp;GRANTSPAY!E177</f>
        <v xml:space="preserve"> Please choose a sch....Ma22</v>
      </c>
      <c r="K177" s="111" t="b">
        <v>1</v>
      </c>
      <c r="L177" s="117" t="s">
        <v>1275</v>
      </c>
      <c r="M177" s="111" t="b">
        <v>1</v>
      </c>
      <c r="N177" s="111" t="s">
        <v>1276</v>
      </c>
      <c r="O177" s="118" t="str">
        <f>GRANTS!I177</f>
        <v>0/516500</v>
      </c>
      <c r="P177" s="111" t="b">
        <v>1</v>
      </c>
      <c r="Q177" s="111" t="b">
        <v>1</v>
      </c>
      <c r="R177" s="111" t="b">
        <v>1</v>
      </c>
      <c r="T177" s="10">
        <f t="shared" si="10"/>
        <v>7</v>
      </c>
      <c r="U177" s="1">
        <f t="shared" si="11"/>
        <v>28</v>
      </c>
    </row>
    <row r="178" spans="1:21" x14ac:dyDescent="0.25">
      <c r="A178" s="108">
        <v>1</v>
      </c>
      <c r="B178" s="109">
        <v>2</v>
      </c>
      <c r="C178" s="110">
        <f>GRANTS!J178</f>
        <v>0</v>
      </c>
      <c r="D178" s="111" t="b">
        <v>1</v>
      </c>
      <c r="E178" s="112" t="str">
        <f>RIGHT(GRANTS!C178,4)&amp;"."&amp;GRANTS!M178&amp;"."&amp;GRANTS!K178&amp;"."&amp;$C$5</f>
        <v>...Ma22</v>
      </c>
      <c r="F178" s="113">
        <f t="shared" ca="1" si="8"/>
        <v>44697</v>
      </c>
      <c r="G178" s="114" cm="1">
        <f t="array" ref="G178">IF(SUMPRODUCT((GRANTS!$Q$19:$AB$19=$B$5)*GRANTS!Q178:AB178)&gt;0,SUMPRODUCT((GRANTS!$Q$19:$AB$19=$B$5)*GRANTS!Q178:AB178),0)</f>
        <v>0</v>
      </c>
      <c r="H178" s="115">
        <f t="shared" ca="1" si="9"/>
        <v>44697</v>
      </c>
      <c r="I178" s="116">
        <v>0</v>
      </c>
      <c r="J178" s="112" t="str">
        <f>LEFT(GRANTS!D178,20)&amp;"."&amp;GRANTSPAY!E178</f>
        <v xml:space="preserve"> Please choose a sch....Ma22</v>
      </c>
      <c r="K178" s="111" t="b">
        <v>1</v>
      </c>
      <c r="L178" s="117" t="s">
        <v>1275</v>
      </c>
      <c r="M178" s="111" t="b">
        <v>1</v>
      </c>
      <c r="N178" s="111" t="s">
        <v>1276</v>
      </c>
      <c r="O178" s="118" t="str">
        <f>GRANTS!I178</f>
        <v>0/516500</v>
      </c>
      <c r="P178" s="111" t="b">
        <v>1</v>
      </c>
      <c r="Q178" s="111" t="b">
        <v>1</v>
      </c>
      <c r="R178" s="111" t="b">
        <v>1</v>
      </c>
      <c r="T178" s="10">
        <f t="shared" si="10"/>
        <v>7</v>
      </c>
      <c r="U178" s="1">
        <f t="shared" si="11"/>
        <v>28</v>
      </c>
    </row>
    <row r="179" spans="1:21" x14ac:dyDescent="0.25">
      <c r="A179" s="108">
        <v>1</v>
      </c>
      <c r="B179" s="109">
        <v>2</v>
      </c>
      <c r="C179" s="110">
        <f>GRANTS!J179</f>
        <v>0</v>
      </c>
      <c r="D179" s="111" t="b">
        <v>1</v>
      </c>
      <c r="E179" s="112" t="str">
        <f>RIGHT(GRANTS!C179,4)&amp;"."&amp;GRANTS!M179&amp;"."&amp;GRANTS!K179&amp;"."&amp;$C$5</f>
        <v>...Ma22</v>
      </c>
      <c r="F179" s="113">
        <f t="shared" ca="1" si="8"/>
        <v>44697</v>
      </c>
      <c r="G179" s="114" cm="1">
        <f t="array" ref="G179">IF(SUMPRODUCT((GRANTS!$Q$19:$AB$19=$B$5)*GRANTS!Q179:AB179)&gt;0,SUMPRODUCT((GRANTS!$Q$19:$AB$19=$B$5)*GRANTS!Q179:AB179),0)</f>
        <v>0</v>
      </c>
      <c r="H179" s="115">
        <f t="shared" ca="1" si="9"/>
        <v>44697</v>
      </c>
      <c r="I179" s="116">
        <v>0</v>
      </c>
      <c r="J179" s="112" t="str">
        <f>LEFT(GRANTS!D179,20)&amp;"."&amp;GRANTSPAY!E179</f>
        <v xml:space="preserve"> Please choose a sch....Ma22</v>
      </c>
      <c r="K179" s="111" t="b">
        <v>1</v>
      </c>
      <c r="L179" s="117" t="s">
        <v>1275</v>
      </c>
      <c r="M179" s="111" t="b">
        <v>1</v>
      </c>
      <c r="N179" s="111" t="s">
        <v>1276</v>
      </c>
      <c r="O179" s="118" t="str">
        <f>GRANTS!I179</f>
        <v>0/516500</v>
      </c>
      <c r="P179" s="111" t="b">
        <v>1</v>
      </c>
      <c r="Q179" s="111" t="b">
        <v>1</v>
      </c>
      <c r="R179" s="111" t="b">
        <v>1</v>
      </c>
      <c r="T179" s="10">
        <f t="shared" si="10"/>
        <v>7</v>
      </c>
      <c r="U179" s="1">
        <f t="shared" si="11"/>
        <v>28</v>
      </c>
    </row>
    <row r="180" spans="1:21" x14ac:dyDescent="0.25">
      <c r="A180" s="108">
        <v>1</v>
      </c>
      <c r="B180" s="109">
        <v>2</v>
      </c>
      <c r="C180" s="110">
        <f>GRANTS!J180</f>
        <v>0</v>
      </c>
      <c r="D180" s="111" t="b">
        <v>1</v>
      </c>
      <c r="E180" s="112" t="str">
        <f>RIGHT(GRANTS!C180,4)&amp;"."&amp;GRANTS!M180&amp;"."&amp;GRANTS!K180&amp;"."&amp;$C$5</f>
        <v>...Ma22</v>
      </c>
      <c r="F180" s="113">
        <f t="shared" ca="1" si="8"/>
        <v>44697</v>
      </c>
      <c r="G180" s="114" cm="1">
        <f t="array" ref="G180">IF(SUMPRODUCT((GRANTS!$Q$19:$AB$19=$B$5)*GRANTS!Q180:AB180)&gt;0,SUMPRODUCT((GRANTS!$Q$19:$AB$19=$B$5)*GRANTS!Q180:AB180),0)</f>
        <v>0</v>
      </c>
      <c r="H180" s="115">
        <f t="shared" ca="1" si="9"/>
        <v>44697</v>
      </c>
      <c r="I180" s="116">
        <v>0</v>
      </c>
      <c r="J180" s="112" t="str">
        <f>LEFT(GRANTS!D180,20)&amp;"."&amp;GRANTSPAY!E180</f>
        <v xml:space="preserve"> Please choose a sch....Ma22</v>
      </c>
      <c r="K180" s="111" t="b">
        <v>1</v>
      </c>
      <c r="L180" s="117" t="s">
        <v>1275</v>
      </c>
      <c r="M180" s="111" t="b">
        <v>1</v>
      </c>
      <c r="N180" s="111" t="s">
        <v>1276</v>
      </c>
      <c r="O180" s="118" t="str">
        <f>GRANTS!I180</f>
        <v>0/516500</v>
      </c>
      <c r="P180" s="111" t="b">
        <v>1</v>
      </c>
      <c r="Q180" s="111" t="b">
        <v>1</v>
      </c>
      <c r="R180" s="111" t="b">
        <v>1</v>
      </c>
      <c r="T180" s="10">
        <f t="shared" si="10"/>
        <v>7</v>
      </c>
      <c r="U180" s="1">
        <f t="shared" si="11"/>
        <v>28</v>
      </c>
    </row>
    <row r="181" spans="1:21" x14ac:dyDescent="0.25">
      <c r="A181" s="108">
        <v>1</v>
      </c>
      <c r="B181" s="109">
        <v>2</v>
      </c>
      <c r="C181" s="110">
        <f>GRANTS!J181</f>
        <v>0</v>
      </c>
      <c r="D181" s="111" t="b">
        <v>1</v>
      </c>
      <c r="E181" s="112" t="str">
        <f>RIGHT(GRANTS!C181,4)&amp;"."&amp;GRANTS!M181&amp;"."&amp;GRANTS!K181&amp;"."&amp;$C$5</f>
        <v>...Ma22</v>
      </c>
      <c r="F181" s="113">
        <f t="shared" ca="1" si="8"/>
        <v>44697</v>
      </c>
      <c r="G181" s="114" cm="1">
        <f t="array" ref="G181">IF(SUMPRODUCT((GRANTS!$Q$19:$AB$19=$B$5)*GRANTS!Q181:AB181)&gt;0,SUMPRODUCT((GRANTS!$Q$19:$AB$19=$B$5)*GRANTS!Q181:AB181),0)</f>
        <v>0</v>
      </c>
      <c r="H181" s="115">
        <f t="shared" ca="1" si="9"/>
        <v>44697</v>
      </c>
      <c r="I181" s="116">
        <v>0</v>
      </c>
      <c r="J181" s="112" t="str">
        <f>LEFT(GRANTS!D181,20)&amp;"."&amp;GRANTSPAY!E181</f>
        <v xml:space="preserve"> Please choose a sch....Ma22</v>
      </c>
      <c r="K181" s="111" t="b">
        <v>1</v>
      </c>
      <c r="L181" s="117" t="s">
        <v>1275</v>
      </c>
      <c r="M181" s="111" t="b">
        <v>1</v>
      </c>
      <c r="N181" s="111" t="s">
        <v>1276</v>
      </c>
      <c r="O181" s="118" t="str">
        <f>GRANTS!I181</f>
        <v>0/516500</v>
      </c>
      <c r="P181" s="111" t="b">
        <v>1</v>
      </c>
      <c r="Q181" s="111" t="b">
        <v>1</v>
      </c>
      <c r="R181" s="111" t="b">
        <v>1</v>
      </c>
      <c r="T181" s="10">
        <f t="shared" si="10"/>
        <v>7</v>
      </c>
      <c r="U181" s="1">
        <f t="shared" si="11"/>
        <v>28</v>
      </c>
    </row>
    <row r="182" spans="1:21" x14ac:dyDescent="0.25">
      <c r="A182" s="108">
        <v>1</v>
      </c>
      <c r="B182" s="109">
        <v>2</v>
      </c>
      <c r="C182" s="110">
        <f>GRANTS!J182</f>
        <v>0</v>
      </c>
      <c r="D182" s="111" t="b">
        <v>1</v>
      </c>
      <c r="E182" s="112" t="str">
        <f>RIGHT(GRANTS!C182,4)&amp;"."&amp;GRANTS!M182&amp;"."&amp;GRANTS!K182&amp;"."&amp;$C$5</f>
        <v>...Ma22</v>
      </c>
      <c r="F182" s="113">
        <f t="shared" ca="1" si="8"/>
        <v>44697</v>
      </c>
      <c r="G182" s="114" cm="1">
        <f t="array" ref="G182">IF(SUMPRODUCT((GRANTS!$Q$19:$AB$19=$B$5)*GRANTS!Q182:AB182)&gt;0,SUMPRODUCT((GRANTS!$Q$19:$AB$19=$B$5)*GRANTS!Q182:AB182),0)</f>
        <v>0</v>
      </c>
      <c r="H182" s="115">
        <f t="shared" ca="1" si="9"/>
        <v>44697</v>
      </c>
      <c r="I182" s="116">
        <v>0</v>
      </c>
      <c r="J182" s="112" t="str">
        <f>LEFT(GRANTS!D182,20)&amp;"."&amp;GRANTSPAY!E182</f>
        <v xml:space="preserve"> Please choose a sch....Ma22</v>
      </c>
      <c r="K182" s="111" t="b">
        <v>1</v>
      </c>
      <c r="L182" s="117" t="s">
        <v>1275</v>
      </c>
      <c r="M182" s="111" t="b">
        <v>1</v>
      </c>
      <c r="N182" s="111" t="s">
        <v>1276</v>
      </c>
      <c r="O182" s="118" t="str">
        <f>GRANTS!I182</f>
        <v>0/516500</v>
      </c>
      <c r="P182" s="111" t="b">
        <v>1</v>
      </c>
      <c r="Q182" s="111" t="b">
        <v>1</v>
      </c>
      <c r="R182" s="111" t="b">
        <v>1</v>
      </c>
      <c r="T182" s="10">
        <f t="shared" si="10"/>
        <v>7</v>
      </c>
      <c r="U182" s="1">
        <f t="shared" si="11"/>
        <v>28</v>
      </c>
    </row>
    <row r="183" spans="1:21" x14ac:dyDescent="0.25">
      <c r="A183" s="108">
        <v>1</v>
      </c>
      <c r="B183" s="109">
        <v>2</v>
      </c>
      <c r="C183" s="110">
        <f>GRANTS!J183</f>
        <v>0</v>
      </c>
      <c r="D183" s="111" t="b">
        <v>1</v>
      </c>
      <c r="E183" s="112" t="str">
        <f>RIGHT(GRANTS!C183,4)&amp;"."&amp;GRANTS!M183&amp;"."&amp;GRANTS!K183&amp;"."&amp;$C$5</f>
        <v>...Ma22</v>
      </c>
      <c r="F183" s="113">
        <f t="shared" ca="1" si="8"/>
        <v>44697</v>
      </c>
      <c r="G183" s="114" cm="1">
        <f t="array" ref="G183">IF(SUMPRODUCT((GRANTS!$Q$19:$AB$19=$B$5)*GRANTS!Q183:AB183)&gt;0,SUMPRODUCT((GRANTS!$Q$19:$AB$19=$B$5)*GRANTS!Q183:AB183),0)</f>
        <v>0</v>
      </c>
      <c r="H183" s="115">
        <f t="shared" ca="1" si="9"/>
        <v>44697</v>
      </c>
      <c r="I183" s="116">
        <v>0</v>
      </c>
      <c r="J183" s="112" t="str">
        <f>LEFT(GRANTS!D183,20)&amp;"."&amp;GRANTSPAY!E183</f>
        <v xml:space="preserve"> Please choose a sch....Ma22</v>
      </c>
      <c r="K183" s="111" t="b">
        <v>1</v>
      </c>
      <c r="L183" s="117" t="s">
        <v>1275</v>
      </c>
      <c r="M183" s="111" t="b">
        <v>1</v>
      </c>
      <c r="N183" s="111" t="s">
        <v>1276</v>
      </c>
      <c r="O183" s="118" t="str">
        <f>GRANTS!I183</f>
        <v>0/516500</v>
      </c>
      <c r="P183" s="111" t="b">
        <v>1</v>
      </c>
      <c r="Q183" s="111" t="b">
        <v>1</v>
      </c>
      <c r="R183" s="111" t="b">
        <v>1</v>
      </c>
      <c r="T183" s="10">
        <f t="shared" si="10"/>
        <v>7</v>
      </c>
      <c r="U183" s="1">
        <f t="shared" si="11"/>
        <v>28</v>
      </c>
    </row>
    <row r="184" spans="1:21" x14ac:dyDescent="0.25">
      <c r="A184" s="108">
        <v>1</v>
      </c>
      <c r="B184" s="109">
        <v>2</v>
      </c>
      <c r="C184" s="110">
        <f>GRANTS!J184</f>
        <v>0</v>
      </c>
      <c r="D184" s="111" t="b">
        <v>1</v>
      </c>
      <c r="E184" s="112" t="str">
        <f>RIGHT(GRANTS!C184,4)&amp;"."&amp;GRANTS!M184&amp;"."&amp;GRANTS!K184&amp;"."&amp;$C$5</f>
        <v>...Ma22</v>
      </c>
      <c r="F184" s="113">
        <f t="shared" ca="1" si="8"/>
        <v>44697</v>
      </c>
      <c r="G184" s="114" cm="1">
        <f t="array" ref="G184">IF(SUMPRODUCT((GRANTS!$Q$19:$AB$19=$B$5)*GRANTS!Q184:AB184)&gt;0,SUMPRODUCT((GRANTS!$Q$19:$AB$19=$B$5)*GRANTS!Q184:AB184),0)</f>
        <v>0</v>
      </c>
      <c r="H184" s="115">
        <f t="shared" ca="1" si="9"/>
        <v>44697</v>
      </c>
      <c r="I184" s="116">
        <v>0</v>
      </c>
      <c r="J184" s="112" t="str">
        <f>LEFT(GRANTS!D184,20)&amp;"."&amp;GRANTSPAY!E184</f>
        <v xml:space="preserve"> Please choose a sch....Ma22</v>
      </c>
      <c r="K184" s="111" t="b">
        <v>1</v>
      </c>
      <c r="L184" s="117" t="s">
        <v>1275</v>
      </c>
      <c r="M184" s="111" t="b">
        <v>1</v>
      </c>
      <c r="N184" s="111" t="s">
        <v>1276</v>
      </c>
      <c r="O184" s="118" t="str">
        <f>GRANTS!I184</f>
        <v>0/516500</v>
      </c>
      <c r="P184" s="111" t="b">
        <v>1</v>
      </c>
      <c r="Q184" s="111" t="b">
        <v>1</v>
      </c>
      <c r="R184" s="111" t="b">
        <v>1</v>
      </c>
      <c r="T184" s="10">
        <f t="shared" si="10"/>
        <v>7</v>
      </c>
      <c r="U184" s="1">
        <f t="shared" si="11"/>
        <v>28</v>
      </c>
    </row>
    <row r="185" spans="1:21" x14ac:dyDescent="0.25">
      <c r="A185" s="108">
        <v>1</v>
      </c>
      <c r="B185" s="109">
        <v>2</v>
      </c>
      <c r="C185" s="110">
        <f>GRANTS!J185</f>
        <v>0</v>
      </c>
      <c r="D185" s="111" t="b">
        <v>1</v>
      </c>
      <c r="E185" s="112" t="str">
        <f>RIGHT(GRANTS!C185,4)&amp;"."&amp;GRANTS!M185&amp;"."&amp;GRANTS!K185&amp;"."&amp;$C$5</f>
        <v>...Ma22</v>
      </c>
      <c r="F185" s="113">
        <f t="shared" ca="1" si="8"/>
        <v>44697</v>
      </c>
      <c r="G185" s="114" cm="1">
        <f t="array" ref="G185">IF(SUMPRODUCT((GRANTS!$Q$19:$AB$19=$B$5)*GRANTS!Q185:AB185)&gt;0,SUMPRODUCT((GRANTS!$Q$19:$AB$19=$B$5)*GRANTS!Q185:AB185),0)</f>
        <v>0</v>
      </c>
      <c r="H185" s="115">
        <f t="shared" ca="1" si="9"/>
        <v>44697</v>
      </c>
      <c r="I185" s="116">
        <v>0</v>
      </c>
      <c r="J185" s="112" t="str">
        <f>LEFT(GRANTS!D185,20)&amp;"."&amp;GRANTSPAY!E185</f>
        <v xml:space="preserve"> Please choose a sch....Ma22</v>
      </c>
      <c r="K185" s="111" t="b">
        <v>1</v>
      </c>
      <c r="L185" s="117" t="s">
        <v>1275</v>
      </c>
      <c r="M185" s="111" t="b">
        <v>1</v>
      </c>
      <c r="N185" s="111" t="s">
        <v>1276</v>
      </c>
      <c r="O185" s="118" t="str">
        <f>GRANTS!I185</f>
        <v>0/516500</v>
      </c>
      <c r="P185" s="111" t="b">
        <v>1</v>
      </c>
      <c r="Q185" s="111" t="b">
        <v>1</v>
      </c>
      <c r="R185" s="111" t="b">
        <v>1</v>
      </c>
      <c r="T185" s="10">
        <f t="shared" si="10"/>
        <v>7</v>
      </c>
      <c r="U185" s="1">
        <f t="shared" si="11"/>
        <v>28</v>
      </c>
    </row>
    <row r="186" spans="1:21" x14ac:dyDescent="0.25">
      <c r="A186" s="108">
        <v>1</v>
      </c>
      <c r="B186" s="109">
        <v>2</v>
      </c>
      <c r="C186" s="110">
        <f>GRANTS!J186</f>
        <v>0</v>
      </c>
      <c r="D186" s="111" t="b">
        <v>1</v>
      </c>
      <c r="E186" s="112" t="str">
        <f>RIGHT(GRANTS!C186,4)&amp;"."&amp;GRANTS!M186&amp;"."&amp;GRANTS!K186&amp;"."&amp;$C$5</f>
        <v>...Ma22</v>
      </c>
      <c r="F186" s="113">
        <f t="shared" ca="1" si="8"/>
        <v>44697</v>
      </c>
      <c r="G186" s="114" cm="1">
        <f t="array" ref="G186">IF(SUMPRODUCT((GRANTS!$Q$19:$AB$19=$B$5)*GRANTS!Q186:AB186)&gt;0,SUMPRODUCT((GRANTS!$Q$19:$AB$19=$B$5)*GRANTS!Q186:AB186),0)</f>
        <v>0</v>
      </c>
      <c r="H186" s="115">
        <f t="shared" ca="1" si="9"/>
        <v>44697</v>
      </c>
      <c r="I186" s="116">
        <v>0</v>
      </c>
      <c r="J186" s="112" t="str">
        <f>LEFT(GRANTS!D186,20)&amp;"."&amp;GRANTSPAY!E186</f>
        <v xml:space="preserve"> Please choose a sch....Ma22</v>
      </c>
      <c r="K186" s="111" t="b">
        <v>1</v>
      </c>
      <c r="L186" s="117" t="s">
        <v>1275</v>
      </c>
      <c r="M186" s="111" t="b">
        <v>1</v>
      </c>
      <c r="N186" s="111" t="s">
        <v>1276</v>
      </c>
      <c r="O186" s="118" t="str">
        <f>GRANTS!I186</f>
        <v>0/516500</v>
      </c>
      <c r="P186" s="111" t="b">
        <v>1</v>
      </c>
      <c r="Q186" s="111" t="b">
        <v>1</v>
      </c>
      <c r="R186" s="111" t="b">
        <v>1</v>
      </c>
      <c r="T186" s="10">
        <f t="shared" si="10"/>
        <v>7</v>
      </c>
      <c r="U186" s="1">
        <f t="shared" si="11"/>
        <v>28</v>
      </c>
    </row>
    <row r="187" spans="1:21" x14ac:dyDescent="0.25">
      <c r="A187" s="108">
        <v>1</v>
      </c>
      <c r="B187" s="109">
        <v>2</v>
      </c>
      <c r="C187" s="110">
        <f>GRANTS!J187</f>
        <v>0</v>
      </c>
      <c r="D187" s="111" t="b">
        <v>1</v>
      </c>
      <c r="E187" s="112" t="str">
        <f>RIGHT(GRANTS!C187,4)&amp;"."&amp;GRANTS!M187&amp;"."&amp;GRANTS!K187&amp;"."&amp;$C$5</f>
        <v>...Ma22</v>
      </c>
      <c r="F187" s="113">
        <f t="shared" ca="1" si="8"/>
        <v>44697</v>
      </c>
      <c r="G187" s="114" cm="1">
        <f t="array" ref="G187">IF(SUMPRODUCT((GRANTS!$Q$19:$AB$19=$B$5)*GRANTS!Q187:AB187)&gt;0,SUMPRODUCT((GRANTS!$Q$19:$AB$19=$B$5)*GRANTS!Q187:AB187),0)</f>
        <v>0</v>
      </c>
      <c r="H187" s="115">
        <f t="shared" ca="1" si="9"/>
        <v>44697</v>
      </c>
      <c r="I187" s="116">
        <v>0</v>
      </c>
      <c r="J187" s="112" t="str">
        <f>LEFT(GRANTS!D187,20)&amp;"."&amp;GRANTSPAY!E187</f>
        <v xml:space="preserve"> Please choose a sch....Ma22</v>
      </c>
      <c r="K187" s="111" t="b">
        <v>1</v>
      </c>
      <c r="L187" s="117" t="s">
        <v>1275</v>
      </c>
      <c r="M187" s="111" t="b">
        <v>1</v>
      </c>
      <c r="N187" s="111" t="s">
        <v>1276</v>
      </c>
      <c r="O187" s="118" t="str">
        <f>GRANTS!I187</f>
        <v>0/516500</v>
      </c>
      <c r="P187" s="111" t="b">
        <v>1</v>
      </c>
      <c r="Q187" s="111" t="b">
        <v>1</v>
      </c>
      <c r="R187" s="111" t="b">
        <v>1</v>
      </c>
      <c r="T187" s="10">
        <f t="shared" si="10"/>
        <v>7</v>
      </c>
      <c r="U187" s="1">
        <f t="shared" si="11"/>
        <v>28</v>
      </c>
    </row>
    <row r="188" spans="1:21" x14ac:dyDescent="0.25">
      <c r="A188" s="108">
        <v>1</v>
      </c>
      <c r="B188" s="109">
        <v>2</v>
      </c>
      <c r="C188" s="110">
        <f>GRANTS!J188</f>
        <v>0</v>
      </c>
      <c r="D188" s="111" t="b">
        <v>1</v>
      </c>
      <c r="E188" s="112" t="str">
        <f>RIGHT(GRANTS!C188,4)&amp;"."&amp;GRANTS!M188&amp;"."&amp;GRANTS!K188&amp;"."&amp;$C$5</f>
        <v>...Ma22</v>
      </c>
      <c r="F188" s="113">
        <f t="shared" ca="1" si="8"/>
        <v>44697</v>
      </c>
      <c r="G188" s="114" cm="1">
        <f t="array" ref="G188">IF(SUMPRODUCT((GRANTS!$Q$19:$AB$19=$B$5)*GRANTS!Q188:AB188)&gt;0,SUMPRODUCT((GRANTS!$Q$19:$AB$19=$B$5)*GRANTS!Q188:AB188),0)</f>
        <v>0</v>
      </c>
      <c r="H188" s="115">
        <f t="shared" ca="1" si="9"/>
        <v>44697</v>
      </c>
      <c r="I188" s="116">
        <v>0</v>
      </c>
      <c r="J188" s="112" t="str">
        <f>LEFT(GRANTS!D188,20)&amp;"."&amp;GRANTSPAY!E188</f>
        <v xml:space="preserve"> Please choose a sch....Ma22</v>
      </c>
      <c r="K188" s="111" t="b">
        <v>1</v>
      </c>
      <c r="L188" s="117" t="s">
        <v>1275</v>
      </c>
      <c r="M188" s="111" t="b">
        <v>1</v>
      </c>
      <c r="N188" s="111" t="s">
        <v>1276</v>
      </c>
      <c r="O188" s="118" t="str">
        <f>GRANTS!I188</f>
        <v>0/516500</v>
      </c>
      <c r="P188" s="111" t="b">
        <v>1</v>
      </c>
      <c r="Q188" s="111" t="b">
        <v>1</v>
      </c>
      <c r="R188" s="111" t="b">
        <v>1</v>
      </c>
      <c r="T188" s="10">
        <f t="shared" si="10"/>
        <v>7</v>
      </c>
      <c r="U188" s="1">
        <f t="shared" si="11"/>
        <v>28</v>
      </c>
    </row>
    <row r="189" spans="1:21" x14ac:dyDescent="0.25">
      <c r="A189" s="108">
        <v>1</v>
      </c>
      <c r="B189" s="109">
        <v>2</v>
      </c>
      <c r="C189" s="110">
        <f>GRANTS!J189</f>
        <v>0</v>
      </c>
      <c r="D189" s="111" t="b">
        <v>1</v>
      </c>
      <c r="E189" s="112" t="str">
        <f>RIGHT(GRANTS!C189,4)&amp;"."&amp;GRANTS!M189&amp;"."&amp;GRANTS!K189&amp;"."&amp;$C$5</f>
        <v>...Ma22</v>
      </c>
      <c r="F189" s="113">
        <f t="shared" ca="1" si="8"/>
        <v>44697</v>
      </c>
      <c r="G189" s="114" cm="1">
        <f t="array" ref="G189">IF(SUMPRODUCT((GRANTS!$Q$19:$AB$19=$B$5)*GRANTS!Q189:AB189)&gt;0,SUMPRODUCT((GRANTS!$Q$19:$AB$19=$B$5)*GRANTS!Q189:AB189),0)</f>
        <v>0</v>
      </c>
      <c r="H189" s="115">
        <f t="shared" ca="1" si="9"/>
        <v>44697</v>
      </c>
      <c r="I189" s="116">
        <v>0</v>
      </c>
      <c r="J189" s="112" t="str">
        <f>LEFT(GRANTS!D189,20)&amp;"."&amp;GRANTSPAY!E189</f>
        <v xml:space="preserve"> Please choose a sch....Ma22</v>
      </c>
      <c r="K189" s="111" t="b">
        <v>1</v>
      </c>
      <c r="L189" s="117" t="s">
        <v>1275</v>
      </c>
      <c r="M189" s="111" t="b">
        <v>1</v>
      </c>
      <c r="N189" s="111" t="s">
        <v>1276</v>
      </c>
      <c r="O189" s="118" t="str">
        <f>GRANTS!I189</f>
        <v>0/516500</v>
      </c>
      <c r="P189" s="111" t="b">
        <v>1</v>
      </c>
      <c r="Q189" s="111" t="b">
        <v>1</v>
      </c>
      <c r="R189" s="111" t="b">
        <v>1</v>
      </c>
      <c r="T189" s="10">
        <f t="shared" si="10"/>
        <v>7</v>
      </c>
      <c r="U189" s="1">
        <f t="shared" si="11"/>
        <v>28</v>
      </c>
    </row>
    <row r="190" spans="1:21" x14ac:dyDescent="0.25">
      <c r="A190" s="108">
        <v>1</v>
      </c>
      <c r="B190" s="109">
        <v>2</v>
      </c>
      <c r="C190" s="110">
        <f>GRANTS!J190</f>
        <v>0</v>
      </c>
      <c r="D190" s="111" t="b">
        <v>1</v>
      </c>
      <c r="E190" s="112" t="str">
        <f>RIGHT(GRANTS!C190,4)&amp;"."&amp;GRANTS!M190&amp;"."&amp;GRANTS!K190&amp;"."&amp;$C$5</f>
        <v>...Ma22</v>
      </c>
      <c r="F190" s="113">
        <f t="shared" ca="1" si="8"/>
        <v>44697</v>
      </c>
      <c r="G190" s="114" cm="1">
        <f t="array" ref="G190">IF(SUMPRODUCT((GRANTS!$Q$19:$AB$19=$B$5)*GRANTS!Q190:AB190)&gt;0,SUMPRODUCT((GRANTS!$Q$19:$AB$19=$B$5)*GRANTS!Q190:AB190),0)</f>
        <v>0</v>
      </c>
      <c r="H190" s="115">
        <f t="shared" ca="1" si="9"/>
        <v>44697</v>
      </c>
      <c r="I190" s="116">
        <v>0</v>
      </c>
      <c r="J190" s="112" t="str">
        <f>LEFT(GRANTS!D190,20)&amp;"."&amp;GRANTSPAY!E190</f>
        <v xml:space="preserve"> Please choose a sch....Ma22</v>
      </c>
      <c r="K190" s="111" t="b">
        <v>1</v>
      </c>
      <c r="L190" s="117" t="s">
        <v>1275</v>
      </c>
      <c r="M190" s="111" t="b">
        <v>1</v>
      </c>
      <c r="N190" s="111" t="s">
        <v>1276</v>
      </c>
      <c r="O190" s="118" t="str">
        <f>GRANTS!I190</f>
        <v>0/516500</v>
      </c>
      <c r="P190" s="111" t="b">
        <v>1</v>
      </c>
      <c r="Q190" s="111" t="b">
        <v>1</v>
      </c>
      <c r="R190" s="111" t="b">
        <v>1</v>
      </c>
      <c r="T190" s="10">
        <f t="shared" si="10"/>
        <v>7</v>
      </c>
      <c r="U190" s="1">
        <f t="shared" si="11"/>
        <v>28</v>
      </c>
    </row>
    <row r="191" spans="1:21" x14ac:dyDescent="0.25">
      <c r="A191" s="108">
        <v>1</v>
      </c>
      <c r="B191" s="109">
        <v>2</v>
      </c>
      <c r="C191" s="110">
        <f>GRANTS!J191</f>
        <v>0</v>
      </c>
      <c r="D191" s="111" t="b">
        <v>1</v>
      </c>
      <c r="E191" s="112" t="str">
        <f>RIGHT(GRANTS!C191,4)&amp;"."&amp;GRANTS!M191&amp;"."&amp;GRANTS!K191&amp;"."&amp;$C$5</f>
        <v>...Ma22</v>
      </c>
      <c r="F191" s="113">
        <f t="shared" ca="1" si="8"/>
        <v>44697</v>
      </c>
      <c r="G191" s="114" cm="1">
        <f t="array" ref="G191">IF(SUMPRODUCT((GRANTS!$Q$19:$AB$19=$B$5)*GRANTS!Q191:AB191)&gt;0,SUMPRODUCT((GRANTS!$Q$19:$AB$19=$B$5)*GRANTS!Q191:AB191),0)</f>
        <v>0</v>
      </c>
      <c r="H191" s="115">
        <f t="shared" ca="1" si="9"/>
        <v>44697</v>
      </c>
      <c r="I191" s="116">
        <v>0</v>
      </c>
      <c r="J191" s="112" t="str">
        <f>LEFT(GRANTS!D191,20)&amp;"."&amp;GRANTSPAY!E191</f>
        <v xml:space="preserve"> Please choose a sch....Ma22</v>
      </c>
      <c r="K191" s="111" t="b">
        <v>1</v>
      </c>
      <c r="L191" s="117" t="s">
        <v>1275</v>
      </c>
      <c r="M191" s="111" t="b">
        <v>1</v>
      </c>
      <c r="N191" s="111" t="s">
        <v>1276</v>
      </c>
      <c r="O191" s="118" t="str">
        <f>GRANTS!I191</f>
        <v>0/516500</v>
      </c>
      <c r="P191" s="111" t="b">
        <v>1</v>
      </c>
      <c r="Q191" s="111" t="b">
        <v>1</v>
      </c>
      <c r="R191" s="111" t="b">
        <v>1</v>
      </c>
      <c r="T191" s="10">
        <f t="shared" si="10"/>
        <v>7</v>
      </c>
      <c r="U191" s="1">
        <f t="shared" si="11"/>
        <v>28</v>
      </c>
    </row>
    <row r="192" spans="1:21" x14ac:dyDescent="0.25">
      <c r="A192" s="108">
        <v>1</v>
      </c>
      <c r="B192" s="109">
        <v>2</v>
      </c>
      <c r="C192" s="110">
        <f>GRANTS!J192</f>
        <v>0</v>
      </c>
      <c r="D192" s="111" t="b">
        <v>1</v>
      </c>
      <c r="E192" s="112" t="str">
        <f>RIGHT(GRANTS!C192,4)&amp;"."&amp;GRANTS!M192&amp;"."&amp;GRANTS!K192&amp;"."&amp;$C$5</f>
        <v>...Ma22</v>
      </c>
      <c r="F192" s="113">
        <f t="shared" ca="1" si="8"/>
        <v>44697</v>
      </c>
      <c r="G192" s="114" cm="1">
        <f t="array" ref="G192">IF(SUMPRODUCT((GRANTS!$Q$19:$AB$19=$B$5)*GRANTS!Q192:AB192)&gt;0,SUMPRODUCT((GRANTS!$Q$19:$AB$19=$B$5)*GRANTS!Q192:AB192),0)</f>
        <v>0</v>
      </c>
      <c r="H192" s="115">
        <f t="shared" ca="1" si="9"/>
        <v>44697</v>
      </c>
      <c r="I192" s="116">
        <v>0</v>
      </c>
      <c r="J192" s="112" t="str">
        <f>LEFT(GRANTS!D192,20)&amp;"."&amp;GRANTSPAY!E192</f>
        <v xml:space="preserve"> Please choose a sch....Ma22</v>
      </c>
      <c r="K192" s="111" t="b">
        <v>1</v>
      </c>
      <c r="L192" s="117" t="s">
        <v>1275</v>
      </c>
      <c r="M192" s="111" t="b">
        <v>1</v>
      </c>
      <c r="N192" s="111" t="s">
        <v>1276</v>
      </c>
      <c r="O192" s="118" t="str">
        <f>GRANTS!I192</f>
        <v>0/516500</v>
      </c>
      <c r="P192" s="111" t="b">
        <v>1</v>
      </c>
      <c r="Q192" s="111" t="b">
        <v>1</v>
      </c>
      <c r="R192" s="111" t="b">
        <v>1</v>
      </c>
      <c r="T192" s="10">
        <f t="shared" si="10"/>
        <v>7</v>
      </c>
      <c r="U192" s="1">
        <f t="shared" si="11"/>
        <v>28</v>
      </c>
    </row>
    <row r="193" spans="1:21" x14ac:dyDescent="0.25">
      <c r="A193" s="108">
        <v>1</v>
      </c>
      <c r="B193" s="109">
        <v>2</v>
      </c>
      <c r="C193" s="110">
        <f>GRANTS!J193</f>
        <v>0</v>
      </c>
      <c r="D193" s="111" t="b">
        <v>1</v>
      </c>
      <c r="E193" s="112" t="str">
        <f>RIGHT(GRANTS!C193,4)&amp;"."&amp;GRANTS!M193&amp;"."&amp;GRANTS!K193&amp;"."&amp;$C$5</f>
        <v>...Ma22</v>
      </c>
      <c r="F193" s="113">
        <f t="shared" ca="1" si="8"/>
        <v>44697</v>
      </c>
      <c r="G193" s="114" cm="1">
        <f t="array" ref="G193">IF(SUMPRODUCT((GRANTS!$Q$19:$AB$19=$B$5)*GRANTS!Q193:AB193)&gt;0,SUMPRODUCT((GRANTS!$Q$19:$AB$19=$B$5)*GRANTS!Q193:AB193),0)</f>
        <v>0</v>
      </c>
      <c r="H193" s="115">
        <f t="shared" ca="1" si="9"/>
        <v>44697</v>
      </c>
      <c r="I193" s="116">
        <v>0</v>
      </c>
      <c r="J193" s="112" t="str">
        <f>LEFT(GRANTS!D193,20)&amp;"."&amp;GRANTSPAY!E193</f>
        <v xml:space="preserve"> Please choose a sch....Ma22</v>
      </c>
      <c r="K193" s="111" t="b">
        <v>1</v>
      </c>
      <c r="L193" s="117" t="s">
        <v>1275</v>
      </c>
      <c r="M193" s="111" t="b">
        <v>1</v>
      </c>
      <c r="N193" s="111" t="s">
        <v>1276</v>
      </c>
      <c r="O193" s="118" t="str">
        <f>GRANTS!I193</f>
        <v>0/516500</v>
      </c>
      <c r="P193" s="111" t="b">
        <v>1</v>
      </c>
      <c r="Q193" s="111" t="b">
        <v>1</v>
      </c>
      <c r="R193" s="111" t="b">
        <v>1</v>
      </c>
      <c r="T193" s="10">
        <f t="shared" si="10"/>
        <v>7</v>
      </c>
      <c r="U193" s="1">
        <f t="shared" si="11"/>
        <v>28</v>
      </c>
    </row>
    <row r="194" spans="1:21" x14ac:dyDescent="0.25">
      <c r="A194" s="108">
        <v>1</v>
      </c>
      <c r="B194" s="109">
        <v>2</v>
      </c>
      <c r="C194" s="110">
        <f>GRANTS!J194</f>
        <v>0</v>
      </c>
      <c r="D194" s="111" t="b">
        <v>1</v>
      </c>
      <c r="E194" s="112" t="str">
        <f>RIGHT(GRANTS!C194,4)&amp;"."&amp;GRANTS!M194&amp;"."&amp;GRANTS!K194&amp;"."&amp;$C$5</f>
        <v>...Ma22</v>
      </c>
      <c r="F194" s="113">
        <f t="shared" ca="1" si="8"/>
        <v>44697</v>
      </c>
      <c r="G194" s="114" cm="1">
        <f t="array" ref="G194">IF(SUMPRODUCT((GRANTS!$Q$19:$AB$19=$B$5)*GRANTS!Q194:AB194)&gt;0,SUMPRODUCT((GRANTS!$Q$19:$AB$19=$B$5)*GRANTS!Q194:AB194),0)</f>
        <v>0</v>
      </c>
      <c r="H194" s="115">
        <f t="shared" ca="1" si="9"/>
        <v>44697</v>
      </c>
      <c r="I194" s="116">
        <v>0</v>
      </c>
      <c r="J194" s="112" t="str">
        <f>LEFT(GRANTS!D194,20)&amp;"."&amp;GRANTSPAY!E194</f>
        <v xml:space="preserve"> Please choose a sch....Ma22</v>
      </c>
      <c r="K194" s="111" t="b">
        <v>1</v>
      </c>
      <c r="L194" s="117" t="s">
        <v>1275</v>
      </c>
      <c r="M194" s="111" t="b">
        <v>1</v>
      </c>
      <c r="N194" s="111" t="s">
        <v>1276</v>
      </c>
      <c r="O194" s="118" t="str">
        <f>GRANTS!I194</f>
        <v>0/516500</v>
      </c>
      <c r="P194" s="111" t="b">
        <v>1</v>
      </c>
      <c r="Q194" s="111" t="b">
        <v>1</v>
      </c>
      <c r="R194" s="111" t="b">
        <v>1</v>
      </c>
      <c r="T194" s="10">
        <f t="shared" si="10"/>
        <v>7</v>
      </c>
      <c r="U194" s="1">
        <f t="shared" si="11"/>
        <v>28</v>
      </c>
    </row>
    <row r="195" spans="1:21" x14ac:dyDescent="0.25">
      <c r="A195" s="108">
        <v>1</v>
      </c>
      <c r="B195" s="109">
        <v>2</v>
      </c>
      <c r="C195" s="110">
        <f>GRANTS!J195</f>
        <v>0</v>
      </c>
      <c r="D195" s="111" t="b">
        <v>1</v>
      </c>
      <c r="E195" s="112" t="str">
        <f>RIGHT(GRANTS!C195,4)&amp;"."&amp;GRANTS!M195&amp;"."&amp;GRANTS!K195&amp;"."&amp;$C$5</f>
        <v>...Ma22</v>
      </c>
      <c r="F195" s="113">
        <f t="shared" ca="1" si="8"/>
        <v>44697</v>
      </c>
      <c r="G195" s="114" cm="1">
        <f t="array" ref="G195">IF(SUMPRODUCT((GRANTS!$Q$19:$AB$19=$B$5)*GRANTS!Q195:AB195)&gt;0,SUMPRODUCT((GRANTS!$Q$19:$AB$19=$B$5)*GRANTS!Q195:AB195),0)</f>
        <v>0</v>
      </c>
      <c r="H195" s="115">
        <f t="shared" ca="1" si="9"/>
        <v>44697</v>
      </c>
      <c r="I195" s="116">
        <v>0</v>
      </c>
      <c r="J195" s="112" t="str">
        <f>LEFT(GRANTS!D195,20)&amp;"."&amp;GRANTSPAY!E195</f>
        <v xml:space="preserve"> Please choose a sch....Ma22</v>
      </c>
      <c r="K195" s="111" t="b">
        <v>1</v>
      </c>
      <c r="L195" s="117" t="s">
        <v>1275</v>
      </c>
      <c r="M195" s="111" t="b">
        <v>1</v>
      </c>
      <c r="N195" s="111" t="s">
        <v>1276</v>
      </c>
      <c r="O195" s="118" t="str">
        <f>GRANTS!I195</f>
        <v>0/516500</v>
      </c>
      <c r="P195" s="111" t="b">
        <v>1</v>
      </c>
      <c r="Q195" s="111" t="b">
        <v>1</v>
      </c>
      <c r="R195" s="111" t="b">
        <v>1</v>
      </c>
      <c r="T195" s="10">
        <f t="shared" si="10"/>
        <v>7</v>
      </c>
      <c r="U195" s="1">
        <f t="shared" si="11"/>
        <v>28</v>
      </c>
    </row>
    <row r="196" spans="1:21" x14ac:dyDescent="0.25">
      <c r="A196" s="108">
        <v>1</v>
      </c>
      <c r="B196" s="109">
        <v>2</v>
      </c>
      <c r="C196" s="110">
        <f>GRANTS!J196</f>
        <v>0</v>
      </c>
      <c r="D196" s="111" t="b">
        <v>1</v>
      </c>
      <c r="E196" s="112" t="str">
        <f>RIGHT(GRANTS!C196,4)&amp;"."&amp;GRANTS!M196&amp;"."&amp;GRANTS!K196&amp;"."&amp;$C$5</f>
        <v>...Ma22</v>
      </c>
      <c r="F196" s="113">
        <f t="shared" ca="1" si="8"/>
        <v>44697</v>
      </c>
      <c r="G196" s="114" cm="1">
        <f t="array" ref="G196">IF(SUMPRODUCT((GRANTS!$Q$19:$AB$19=$B$5)*GRANTS!Q196:AB196)&gt;0,SUMPRODUCT((GRANTS!$Q$19:$AB$19=$B$5)*GRANTS!Q196:AB196),0)</f>
        <v>0</v>
      </c>
      <c r="H196" s="115">
        <f t="shared" ca="1" si="9"/>
        <v>44697</v>
      </c>
      <c r="I196" s="116">
        <v>0</v>
      </c>
      <c r="J196" s="112" t="str">
        <f>LEFT(GRANTS!D196,20)&amp;"."&amp;GRANTSPAY!E196</f>
        <v xml:space="preserve"> Please choose a sch....Ma22</v>
      </c>
      <c r="K196" s="111" t="b">
        <v>1</v>
      </c>
      <c r="L196" s="117" t="s">
        <v>1275</v>
      </c>
      <c r="M196" s="111" t="b">
        <v>1</v>
      </c>
      <c r="N196" s="111" t="s">
        <v>1276</v>
      </c>
      <c r="O196" s="118" t="str">
        <f>GRANTS!I196</f>
        <v>0/516500</v>
      </c>
      <c r="P196" s="111" t="b">
        <v>1</v>
      </c>
      <c r="Q196" s="111" t="b">
        <v>1</v>
      </c>
      <c r="R196" s="111" t="b">
        <v>1</v>
      </c>
      <c r="T196" s="10">
        <f t="shared" si="10"/>
        <v>7</v>
      </c>
      <c r="U196" s="1">
        <f t="shared" si="11"/>
        <v>28</v>
      </c>
    </row>
    <row r="197" spans="1:21" x14ac:dyDescent="0.25">
      <c r="A197" s="108">
        <v>1</v>
      </c>
      <c r="B197" s="109">
        <v>2</v>
      </c>
      <c r="C197" s="110">
        <f>GRANTS!J197</f>
        <v>0</v>
      </c>
      <c r="D197" s="111" t="b">
        <v>1</v>
      </c>
      <c r="E197" s="112" t="str">
        <f>RIGHT(GRANTS!C197,4)&amp;"."&amp;GRANTS!M197&amp;"."&amp;GRANTS!K197&amp;"."&amp;$C$5</f>
        <v>...Ma22</v>
      </c>
      <c r="F197" s="113">
        <f t="shared" ca="1" si="8"/>
        <v>44697</v>
      </c>
      <c r="G197" s="114" cm="1">
        <f t="array" ref="G197">IF(SUMPRODUCT((GRANTS!$Q$19:$AB$19=$B$5)*GRANTS!Q197:AB197)&gt;0,SUMPRODUCT((GRANTS!$Q$19:$AB$19=$B$5)*GRANTS!Q197:AB197),0)</f>
        <v>0</v>
      </c>
      <c r="H197" s="115">
        <f t="shared" ca="1" si="9"/>
        <v>44697</v>
      </c>
      <c r="I197" s="116">
        <v>0</v>
      </c>
      <c r="J197" s="112" t="str">
        <f>LEFT(GRANTS!D197,20)&amp;"."&amp;GRANTSPAY!E197</f>
        <v xml:space="preserve"> Please choose a sch....Ma22</v>
      </c>
      <c r="K197" s="111" t="b">
        <v>1</v>
      </c>
      <c r="L197" s="117" t="s">
        <v>1275</v>
      </c>
      <c r="M197" s="111" t="b">
        <v>1</v>
      </c>
      <c r="N197" s="111" t="s">
        <v>1276</v>
      </c>
      <c r="O197" s="118" t="str">
        <f>GRANTS!I197</f>
        <v>0/516500</v>
      </c>
      <c r="P197" s="111" t="b">
        <v>1</v>
      </c>
      <c r="Q197" s="111" t="b">
        <v>1</v>
      </c>
      <c r="R197" s="111" t="b">
        <v>1</v>
      </c>
      <c r="T197" s="10">
        <f t="shared" si="10"/>
        <v>7</v>
      </c>
      <c r="U197" s="1">
        <f t="shared" si="11"/>
        <v>28</v>
      </c>
    </row>
    <row r="198" spans="1:21" x14ac:dyDescent="0.25">
      <c r="A198" s="108">
        <v>1</v>
      </c>
      <c r="B198" s="109">
        <v>2</v>
      </c>
      <c r="C198" s="110">
        <f>GRANTS!J198</f>
        <v>0</v>
      </c>
      <c r="D198" s="111" t="b">
        <v>1</v>
      </c>
      <c r="E198" s="112" t="str">
        <f>RIGHT(GRANTS!C198,4)&amp;"."&amp;GRANTS!M198&amp;"."&amp;GRANTS!K198&amp;"."&amp;$C$5</f>
        <v>...Ma22</v>
      </c>
      <c r="F198" s="113">
        <f t="shared" ca="1" si="8"/>
        <v>44697</v>
      </c>
      <c r="G198" s="114" cm="1">
        <f t="array" ref="G198">IF(SUMPRODUCT((GRANTS!$Q$19:$AB$19=$B$5)*GRANTS!Q198:AB198)&gt;0,SUMPRODUCT((GRANTS!$Q$19:$AB$19=$B$5)*GRANTS!Q198:AB198),0)</f>
        <v>0</v>
      </c>
      <c r="H198" s="115">
        <f t="shared" ca="1" si="9"/>
        <v>44697</v>
      </c>
      <c r="I198" s="116">
        <v>0</v>
      </c>
      <c r="J198" s="112" t="str">
        <f>LEFT(GRANTS!D198,20)&amp;"."&amp;GRANTSPAY!E198</f>
        <v xml:space="preserve"> Please choose a sch....Ma22</v>
      </c>
      <c r="K198" s="111" t="b">
        <v>1</v>
      </c>
      <c r="L198" s="117" t="s">
        <v>1275</v>
      </c>
      <c r="M198" s="111" t="b">
        <v>1</v>
      </c>
      <c r="N198" s="111" t="s">
        <v>1276</v>
      </c>
      <c r="O198" s="118" t="str">
        <f>GRANTS!I198</f>
        <v>0/516500</v>
      </c>
      <c r="P198" s="111" t="b">
        <v>1</v>
      </c>
      <c r="Q198" s="111" t="b">
        <v>1</v>
      </c>
      <c r="R198" s="111" t="b">
        <v>1</v>
      </c>
      <c r="T198" s="10">
        <f t="shared" si="10"/>
        <v>7</v>
      </c>
      <c r="U198" s="1">
        <f t="shared" si="11"/>
        <v>28</v>
      </c>
    </row>
    <row r="199" spans="1:21" x14ac:dyDescent="0.25">
      <c r="A199" s="108">
        <v>1</v>
      </c>
      <c r="B199" s="109">
        <v>2</v>
      </c>
      <c r="C199" s="110">
        <f>GRANTS!J199</f>
        <v>0</v>
      </c>
      <c r="D199" s="111" t="b">
        <v>1</v>
      </c>
      <c r="E199" s="112" t="str">
        <f>RIGHT(GRANTS!C199,4)&amp;"."&amp;GRANTS!M199&amp;"."&amp;GRANTS!K199&amp;"."&amp;$C$5</f>
        <v>...Ma22</v>
      </c>
      <c r="F199" s="113">
        <f t="shared" ca="1" si="8"/>
        <v>44697</v>
      </c>
      <c r="G199" s="114" cm="1">
        <f t="array" ref="G199">IF(SUMPRODUCT((GRANTS!$Q$19:$AB$19=$B$5)*GRANTS!Q199:AB199)&gt;0,SUMPRODUCT((GRANTS!$Q$19:$AB$19=$B$5)*GRANTS!Q199:AB199),0)</f>
        <v>0</v>
      </c>
      <c r="H199" s="115">
        <f t="shared" ca="1" si="9"/>
        <v>44697</v>
      </c>
      <c r="I199" s="116">
        <v>0</v>
      </c>
      <c r="J199" s="112" t="str">
        <f>LEFT(GRANTS!D199,20)&amp;"."&amp;GRANTSPAY!E199</f>
        <v xml:space="preserve"> Please choose a sch....Ma22</v>
      </c>
      <c r="K199" s="111" t="b">
        <v>1</v>
      </c>
      <c r="L199" s="117" t="s">
        <v>1275</v>
      </c>
      <c r="M199" s="111" t="b">
        <v>1</v>
      </c>
      <c r="N199" s="111" t="s">
        <v>1276</v>
      </c>
      <c r="O199" s="118" t="str">
        <f>GRANTS!I199</f>
        <v>0/516500</v>
      </c>
      <c r="P199" s="111" t="b">
        <v>1</v>
      </c>
      <c r="Q199" s="111" t="b">
        <v>1</v>
      </c>
      <c r="R199" s="111" t="b">
        <v>1</v>
      </c>
      <c r="T199" s="10">
        <f t="shared" si="10"/>
        <v>7</v>
      </c>
      <c r="U199" s="1">
        <f t="shared" si="11"/>
        <v>28</v>
      </c>
    </row>
    <row r="200" spans="1:21" x14ac:dyDescent="0.25">
      <c r="A200" s="108">
        <v>1</v>
      </c>
      <c r="B200" s="109">
        <v>2</v>
      </c>
      <c r="C200" s="110">
        <f>GRANTS!J200</f>
        <v>0</v>
      </c>
      <c r="D200" s="111" t="b">
        <v>1</v>
      </c>
      <c r="E200" s="112" t="str">
        <f>RIGHT(GRANTS!C200,4)&amp;"."&amp;GRANTS!M200&amp;"."&amp;GRANTS!K200&amp;"."&amp;$C$5</f>
        <v>...Ma22</v>
      </c>
      <c r="F200" s="113">
        <f t="shared" ca="1" si="8"/>
        <v>44697</v>
      </c>
      <c r="G200" s="114" cm="1">
        <f t="array" ref="G200">IF(SUMPRODUCT((GRANTS!$Q$19:$AB$19=$B$5)*GRANTS!Q200:AB200)&gt;0,SUMPRODUCT((GRANTS!$Q$19:$AB$19=$B$5)*GRANTS!Q200:AB200),0)</f>
        <v>0</v>
      </c>
      <c r="H200" s="115">
        <f t="shared" ca="1" si="9"/>
        <v>44697</v>
      </c>
      <c r="I200" s="116">
        <v>0</v>
      </c>
      <c r="J200" s="112" t="str">
        <f>LEFT(GRANTS!D200,20)&amp;"."&amp;GRANTSPAY!E200</f>
        <v xml:space="preserve"> Please choose a sch....Ma22</v>
      </c>
      <c r="K200" s="111" t="b">
        <v>1</v>
      </c>
      <c r="L200" s="117" t="s">
        <v>1275</v>
      </c>
      <c r="M200" s="111" t="b">
        <v>1</v>
      </c>
      <c r="N200" s="111" t="s">
        <v>1276</v>
      </c>
      <c r="O200" s="118" t="str">
        <f>GRANTS!I200</f>
        <v>0/516500</v>
      </c>
      <c r="P200" s="111" t="b">
        <v>1</v>
      </c>
      <c r="Q200" s="111" t="b">
        <v>1</v>
      </c>
      <c r="R200" s="111" t="b">
        <v>1</v>
      </c>
      <c r="T200" s="10">
        <f t="shared" si="10"/>
        <v>7</v>
      </c>
      <c r="U200" s="1">
        <f t="shared" si="11"/>
        <v>28</v>
      </c>
    </row>
    <row r="201" spans="1:21" x14ac:dyDescent="0.25">
      <c r="A201" s="108">
        <v>1</v>
      </c>
      <c r="B201" s="109">
        <v>2</v>
      </c>
      <c r="C201" s="110">
        <f>GRANTS!J201</f>
        <v>0</v>
      </c>
      <c r="D201" s="111" t="b">
        <v>1</v>
      </c>
      <c r="E201" s="112" t="str">
        <f>RIGHT(GRANTS!C201,4)&amp;"."&amp;GRANTS!M201&amp;"."&amp;GRANTS!K201&amp;"."&amp;$C$5</f>
        <v>...Ma22</v>
      </c>
      <c r="F201" s="113">
        <f t="shared" ca="1" si="8"/>
        <v>44697</v>
      </c>
      <c r="G201" s="114" cm="1">
        <f t="array" ref="G201">IF(SUMPRODUCT((GRANTS!$Q$19:$AB$19=$B$5)*GRANTS!Q201:AB201)&gt;0,SUMPRODUCT((GRANTS!$Q$19:$AB$19=$B$5)*GRANTS!Q201:AB201),0)</f>
        <v>0</v>
      </c>
      <c r="H201" s="115">
        <f t="shared" ca="1" si="9"/>
        <v>44697</v>
      </c>
      <c r="I201" s="116">
        <v>0</v>
      </c>
      <c r="J201" s="112" t="str">
        <f>LEFT(GRANTS!D201,20)&amp;"."&amp;GRANTSPAY!E201</f>
        <v xml:space="preserve"> Please choose a sch....Ma22</v>
      </c>
      <c r="K201" s="111" t="b">
        <v>1</v>
      </c>
      <c r="L201" s="117" t="s">
        <v>1275</v>
      </c>
      <c r="M201" s="111" t="b">
        <v>1</v>
      </c>
      <c r="N201" s="111" t="s">
        <v>1276</v>
      </c>
      <c r="O201" s="118" t="str">
        <f>GRANTS!I201</f>
        <v>0/516500</v>
      </c>
      <c r="P201" s="111" t="b">
        <v>1</v>
      </c>
      <c r="Q201" s="111" t="b">
        <v>1</v>
      </c>
      <c r="R201" s="111" t="b">
        <v>1</v>
      </c>
      <c r="T201" s="10">
        <f t="shared" si="10"/>
        <v>7</v>
      </c>
      <c r="U201" s="1">
        <f t="shared" si="11"/>
        <v>28</v>
      </c>
    </row>
    <row r="202" spans="1:21" x14ac:dyDescent="0.25">
      <c r="A202" s="108">
        <v>1</v>
      </c>
      <c r="B202" s="109">
        <v>2</v>
      </c>
      <c r="C202" s="110">
        <f>GRANTS!J202</f>
        <v>0</v>
      </c>
      <c r="D202" s="111" t="b">
        <v>1</v>
      </c>
      <c r="E202" s="112" t="str">
        <f>RIGHT(GRANTS!C202,4)&amp;"."&amp;GRANTS!M202&amp;"."&amp;GRANTS!K202&amp;"."&amp;$C$5</f>
        <v>...Ma22</v>
      </c>
      <c r="F202" s="113">
        <f t="shared" ca="1" si="8"/>
        <v>44697</v>
      </c>
      <c r="G202" s="114" cm="1">
        <f t="array" ref="G202">IF(SUMPRODUCT((GRANTS!$Q$19:$AB$19=$B$5)*GRANTS!Q202:AB202)&gt;0,SUMPRODUCT((GRANTS!$Q$19:$AB$19=$B$5)*GRANTS!Q202:AB202),0)</f>
        <v>0</v>
      </c>
      <c r="H202" s="115">
        <f t="shared" ca="1" si="9"/>
        <v>44697</v>
      </c>
      <c r="I202" s="116">
        <v>0</v>
      </c>
      <c r="J202" s="112" t="str">
        <f>LEFT(GRANTS!D202,20)&amp;"."&amp;GRANTSPAY!E202</f>
        <v xml:space="preserve"> Please choose a sch....Ma22</v>
      </c>
      <c r="K202" s="111" t="b">
        <v>1</v>
      </c>
      <c r="L202" s="117" t="s">
        <v>1275</v>
      </c>
      <c r="M202" s="111" t="b">
        <v>1</v>
      </c>
      <c r="N202" s="111" t="s">
        <v>1276</v>
      </c>
      <c r="O202" s="118" t="str">
        <f>GRANTS!I202</f>
        <v>0/516500</v>
      </c>
      <c r="P202" s="111" t="b">
        <v>1</v>
      </c>
      <c r="Q202" s="111" t="b">
        <v>1</v>
      </c>
      <c r="R202" s="111" t="b">
        <v>1</v>
      </c>
      <c r="T202" s="10">
        <f t="shared" si="10"/>
        <v>7</v>
      </c>
      <c r="U202" s="1">
        <f t="shared" si="11"/>
        <v>28</v>
      </c>
    </row>
    <row r="203" spans="1:21" x14ac:dyDescent="0.25">
      <c r="A203" s="108">
        <v>1</v>
      </c>
      <c r="B203" s="109">
        <v>2</v>
      </c>
      <c r="C203" s="110">
        <f>GRANTS!J203</f>
        <v>0</v>
      </c>
      <c r="D203" s="111" t="b">
        <v>1</v>
      </c>
      <c r="E203" s="112" t="str">
        <f>RIGHT(GRANTS!C203,4)&amp;"."&amp;GRANTS!M203&amp;"."&amp;GRANTS!K203&amp;"."&amp;$C$5</f>
        <v>...Ma22</v>
      </c>
      <c r="F203" s="113">
        <f t="shared" ca="1" si="8"/>
        <v>44697</v>
      </c>
      <c r="G203" s="114" cm="1">
        <f t="array" ref="G203">IF(SUMPRODUCT((GRANTS!$Q$19:$AB$19=$B$5)*GRANTS!Q203:AB203)&gt;0,SUMPRODUCT((GRANTS!$Q$19:$AB$19=$B$5)*GRANTS!Q203:AB203),0)</f>
        <v>0</v>
      </c>
      <c r="H203" s="115">
        <f t="shared" ca="1" si="9"/>
        <v>44697</v>
      </c>
      <c r="I203" s="116">
        <v>0</v>
      </c>
      <c r="J203" s="112" t="str">
        <f>LEFT(GRANTS!D203,20)&amp;"."&amp;GRANTSPAY!E203</f>
        <v xml:space="preserve"> Please choose a sch....Ma22</v>
      </c>
      <c r="K203" s="111" t="b">
        <v>1</v>
      </c>
      <c r="L203" s="117" t="s">
        <v>1275</v>
      </c>
      <c r="M203" s="111" t="b">
        <v>1</v>
      </c>
      <c r="N203" s="111" t="s">
        <v>1276</v>
      </c>
      <c r="O203" s="118" t="str">
        <f>GRANTS!I203</f>
        <v>0/516500</v>
      </c>
      <c r="P203" s="111" t="b">
        <v>1</v>
      </c>
      <c r="Q203" s="111" t="b">
        <v>1</v>
      </c>
      <c r="R203" s="111" t="b">
        <v>1</v>
      </c>
      <c r="T203" s="10">
        <f t="shared" si="10"/>
        <v>7</v>
      </c>
      <c r="U203" s="1">
        <f t="shared" si="11"/>
        <v>28</v>
      </c>
    </row>
    <row r="204" spans="1:21" x14ac:dyDescent="0.25">
      <c r="A204" s="108">
        <v>1</v>
      </c>
      <c r="B204" s="109">
        <v>2</v>
      </c>
      <c r="C204" s="110">
        <f>GRANTS!J204</f>
        <v>0</v>
      </c>
      <c r="D204" s="111" t="b">
        <v>1</v>
      </c>
      <c r="E204" s="112" t="str">
        <f>RIGHT(GRANTS!C204,4)&amp;"."&amp;GRANTS!M204&amp;"."&amp;GRANTS!K204&amp;"."&amp;$C$5</f>
        <v>...Ma22</v>
      </c>
      <c r="F204" s="113">
        <f t="shared" ca="1" si="8"/>
        <v>44697</v>
      </c>
      <c r="G204" s="114" cm="1">
        <f t="array" ref="G204">IF(SUMPRODUCT((GRANTS!$Q$19:$AB$19=$B$5)*GRANTS!Q204:AB204)&gt;0,SUMPRODUCT((GRANTS!$Q$19:$AB$19=$B$5)*GRANTS!Q204:AB204),0)</f>
        <v>0</v>
      </c>
      <c r="H204" s="115">
        <f t="shared" ca="1" si="9"/>
        <v>44697</v>
      </c>
      <c r="I204" s="116">
        <v>0</v>
      </c>
      <c r="J204" s="112" t="str">
        <f>LEFT(GRANTS!D204,20)&amp;"."&amp;GRANTSPAY!E204</f>
        <v xml:space="preserve"> Please choose a sch....Ma22</v>
      </c>
      <c r="K204" s="111" t="b">
        <v>1</v>
      </c>
      <c r="L204" s="117" t="s">
        <v>1275</v>
      </c>
      <c r="M204" s="111" t="b">
        <v>1</v>
      </c>
      <c r="N204" s="111" t="s">
        <v>1276</v>
      </c>
      <c r="O204" s="118" t="str">
        <f>GRANTS!I204</f>
        <v>0/516500</v>
      </c>
      <c r="P204" s="111" t="b">
        <v>1</v>
      </c>
      <c r="Q204" s="111" t="b">
        <v>1</v>
      </c>
      <c r="R204" s="111" t="b">
        <v>1</v>
      </c>
      <c r="T204" s="10">
        <f t="shared" si="10"/>
        <v>7</v>
      </c>
      <c r="U204" s="1">
        <f t="shared" si="11"/>
        <v>28</v>
      </c>
    </row>
    <row r="205" spans="1:21" x14ac:dyDescent="0.25">
      <c r="A205" s="108">
        <v>1</v>
      </c>
      <c r="B205" s="109">
        <v>2</v>
      </c>
      <c r="C205" s="110">
        <f>GRANTS!J205</f>
        <v>0</v>
      </c>
      <c r="D205" s="111" t="b">
        <v>1</v>
      </c>
      <c r="E205" s="112" t="str">
        <f>RIGHT(GRANTS!C205,4)&amp;"."&amp;GRANTS!M205&amp;"."&amp;GRANTS!K205&amp;"."&amp;$C$5</f>
        <v>...Ma22</v>
      </c>
      <c r="F205" s="113">
        <f t="shared" ca="1" si="8"/>
        <v>44697</v>
      </c>
      <c r="G205" s="114" cm="1">
        <f t="array" ref="G205">IF(SUMPRODUCT((GRANTS!$Q$19:$AB$19=$B$5)*GRANTS!Q205:AB205)&gt;0,SUMPRODUCT((GRANTS!$Q$19:$AB$19=$B$5)*GRANTS!Q205:AB205),0)</f>
        <v>0</v>
      </c>
      <c r="H205" s="115">
        <f t="shared" ca="1" si="9"/>
        <v>44697</v>
      </c>
      <c r="I205" s="116">
        <v>0</v>
      </c>
      <c r="J205" s="112" t="str">
        <f>LEFT(GRANTS!D205,20)&amp;"."&amp;GRANTSPAY!E205</f>
        <v xml:space="preserve"> Please choose a sch....Ma22</v>
      </c>
      <c r="K205" s="111" t="b">
        <v>1</v>
      </c>
      <c r="L205" s="117" t="s">
        <v>1275</v>
      </c>
      <c r="M205" s="111" t="b">
        <v>1</v>
      </c>
      <c r="N205" s="111" t="s">
        <v>1276</v>
      </c>
      <c r="O205" s="118" t="str">
        <f>GRANTS!I205</f>
        <v>0/516500</v>
      </c>
      <c r="P205" s="111" t="b">
        <v>1</v>
      </c>
      <c r="Q205" s="111" t="b">
        <v>1</v>
      </c>
      <c r="R205" s="111" t="b">
        <v>1</v>
      </c>
      <c r="T205" s="10">
        <f t="shared" si="10"/>
        <v>7</v>
      </c>
      <c r="U205" s="1">
        <f t="shared" si="11"/>
        <v>28</v>
      </c>
    </row>
    <row r="206" spans="1:21" x14ac:dyDescent="0.25">
      <c r="A206" s="108">
        <v>1</v>
      </c>
      <c r="B206" s="109">
        <v>2</v>
      </c>
      <c r="C206" s="110">
        <f>GRANTS!J206</f>
        <v>0</v>
      </c>
      <c r="D206" s="111" t="b">
        <v>1</v>
      </c>
      <c r="E206" s="112" t="str">
        <f>RIGHT(GRANTS!C206,4)&amp;"."&amp;GRANTS!M206&amp;"."&amp;GRANTS!K206&amp;"."&amp;$C$5</f>
        <v>...Ma22</v>
      </c>
      <c r="F206" s="113">
        <f t="shared" ca="1" si="8"/>
        <v>44697</v>
      </c>
      <c r="G206" s="114" cm="1">
        <f t="array" ref="G206">IF(SUMPRODUCT((GRANTS!$Q$19:$AB$19=$B$5)*GRANTS!Q206:AB206)&gt;0,SUMPRODUCT((GRANTS!$Q$19:$AB$19=$B$5)*GRANTS!Q206:AB206),0)</f>
        <v>0</v>
      </c>
      <c r="H206" s="115">
        <f t="shared" ca="1" si="9"/>
        <v>44697</v>
      </c>
      <c r="I206" s="116">
        <v>0</v>
      </c>
      <c r="J206" s="112" t="str">
        <f>LEFT(GRANTS!D206,20)&amp;"."&amp;GRANTSPAY!E206</f>
        <v xml:space="preserve"> Please choose a sch....Ma22</v>
      </c>
      <c r="K206" s="111" t="b">
        <v>1</v>
      </c>
      <c r="L206" s="117" t="s">
        <v>1275</v>
      </c>
      <c r="M206" s="111" t="b">
        <v>1</v>
      </c>
      <c r="N206" s="111" t="s">
        <v>1276</v>
      </c>
      <c r="O206" s="118" t="str">
        <f>GRANTS!I206</f>
        <v>0/516500</v>
      </c>
      <c r="P206" s="111" t="b">
        <v>1</v>
      </c>
      <c r="Q206" s="111" t="b">
        <v>1</v>
      </c>
      <c r="R206" s="111" t="b">
        <v>1</v>
      </c>
      <c r="T206" s="10">
        <f t="shared" si="10"/>
        <v>7</v>
      </c>
      <c r="U206" s="1">
        <f t="shared" si="11"/>
        <v>28</v>
      </c>
    </row>
    <row r="207" spans="1:21" x14ac:dyDescent="0.25">
      <c r="A207" s="108">
        <v>1</v>
      </c>
      <c r="B207" s="109">
        <v>2</v>
      </c>
      <c r="C207" s="110">
        <f>GRANTS!J207</f>
        <v>0</v>
      </c>
      <c r="D207" s="111" t="b">
        <v>1</v>
      </c>
      <c r="E207" s="112" t="str">
        <f>RIGHT(GRANTS!C207,4)&amp;"."&amp;GRANTS!M207&amp;"."&amp;GRANTS!K207&amp;"."&amp;$C$5</f>
        <v>...Ma22</v>
      </c>
      <c r="F207" s="113">
        <f t="shared" ca="1" si="8"/>
        <v>44697</v>
      </c>
      <c r="G207" s="114" cm="1">
        <f t="array" ref="G207">IF(SUMPRODUCT((GRANTS!$Q$19:$AB$19=$B$5)*GRANTS!Q207:AB207)&gt;0,SUMPRODUCT((GRANTS!$Q$19:$AB$19=$B$5)*GRANTS!Q207:AB207),0)</f>
        <v>0</v>
      </c>
      <c r="H207" s="115">
        <f t="shared" ca="1" si="9"/>
        <v>44697</v>
      </c>
      <c r="I207" s="116">
        <v>0</v>
      </c>
      <c r="J207" s="112" t="str">
        <f>LEFT(GRANTS!D207,20)&amp;"."&amp;GRANTSPAY!E207</f>
        <v xml:space="preserve"> Please choose a sch....Ma22</v>
      </c>
      <c r="K207" s="111" t="b">
        <v>1</v>
      </c>
      <c r="L207" s="117" t="s">
        <v>1275</v>
      </c>
      <c r="M207" s="111" t="b">
        <v>1</v>
      </c>
      <c r="N207" s="111" t="s">
        <v>1276</v>
      </c>
      <c r="O207" s="118" t="str">
        <f>GRANTS!I207</f>
        <v>0/516500</v>
      </c>
      <c r="P207" s="111" t="b">
        <v>1</v>
      </c>
      <c r="Q207" s="111" t="b">
        <v>1</v>
      </c>
      <c r="R207" s="111" t="b">
        <v>1</v>
      </c>
      <c r="T207" s="10">
        <f t="shared" si="10"/>
        <v>7</v>
      </c>
      <c r="U207" s="1">
        <f t="shared" si="11"/>
        <v>28</v>
      </c>
    </row>
    <row r="208" spans="1:21" x14ac:dyDescent="0.25">
      <c r="A208" s="108">
        <v>1</v>
      </c>
      <c r="B208" s="109">
        <v>2</v>
      </c>
      <c r="C208" s="110">
        <f>GRANTS!J208</f>
        <v>0</v>
      </c>
      <c r="D208" s="111" t="b">
        <v>1</v>
      </c>
      <c r="E208" s="112" t="str">
        <f>RIGHT(GRANTS!C208,4)&amp;"."&amp;GRANTS!M208&amp;"."&amp;GRANTS!K208&amp;"."&amp;$C$5</f>
        <v>...Ma22</v>
      </c>
      <c r="F208" s="113">
        <f t="shared" ca="1" si="8"/>
        <v>44697</v>
      </c>
      <c r="G208" s="114" cm="1">
        <f t="array" ref="G208">IF(SUMPRODUCT((GRANTS!$Q$19:$AB$19=$B$5)*GRANTS!Q208:AB208)&gt;0,SUMPRODUCT((GRANTS!$Q$19:$AB$19=$B$5)*GRANTS!Q208:AB208),0)</f>
        <v>0</v>
      </c>
      <c r="H208" s="115">
        <f t="shared" ca="1" si="9"/>
        <v>44697</v>
      </c>
      <c r="I208" s="116">
        <v>0</v>
      </c>
      <c r="J208" s="112" t="str">
        <f>LEFT(GRANTS!D208,20)&amp;"."&amp;GRANTSPAY!E208</f>
        <v xml:space="preserve"> Please choose a sch....Ma22</v>
      </c>
      <c r="K208" s="111" t="b">
        <v>1</v>
      </c>
      <c r="L208" s="117" t="s">
        <v>1275</v>
      </c>
      <c r="M208" s="111" t="b">
        <v>1</v>
      </c>
      <c r="N208" s="111" t="s">
        <v>1276</v>
      </c>
      <c r="O208" s="118" t="str">
        <f>GRANTS!I208</f>
        <v>0/516500</v>
      </c>
      <c r="P208" s="111" t="b">
        <v>1</v>
      </c>
      <c r="Q208" s="111" t="b">
        <v>1</v>
      </c>
      <c r="R208" s="111" t="b">
        <v>1</v>
      </c>
      <c r="T208" s="10">
        <f t="shared" si="10"/>
        <v>7</v>
      </c>
      <c r="U208" s="1">
        <f t="shared" si="11"/>
        <v>28</v>
      </c>
    </row>
    <row r="209" spans="1:21" x14ac:dyDescent="0.25">
      <c r="A209" s="108">
        <v>1</v>
      </c>
      <c r="B209" s="109">
        <v>2</v>
      </c>
      <c r="C209" s="110">
        <f>GRANTS!J209</f>
        <v>0</v>
      </c>
      <c r="D209" s="111" t="b">
        <v>1</v>
      </c>
      <c r="E209" s="112" t="str">
        <f>RIGHT(GRANTS!C209,4)&amp;"."&amp;GRANTS!M209&amp;"."&amp;GRANTS!K209&amp;"."&amp;$C$5</f>
        <v>...Ma22</v>
      </c>
      <c r="F209" s="113">
        <f t="shared" ca="1" si="8"/>
        <v>44697</v>
      </c>
      <c r="G209" s="114" cm="1">
        <f t="array" ref="G209">IF(SUMPRODUCT((GRANTS!$Q$19:$AB$19=$B$5)*GRANTS!Q209:AB209)&gt;0,SUMPRODUCT((GRANTS!$Q$19:$AB$19=$B$5)*GRANTS!Q209:AB209),0)</f>
        <v>0</v>
      </c>
      <c r="H209" s="115">
        <f t="shared" ca="1" si="9"/>
        <v>44697</v>
      </c>
      <c r="I209" s="116">
        <v>0</v>
      </c>
      <c r="J209" s="112" t="str">
        <f>LEFT(GRANTS!D209,20)&amp;"."&amp;GRANTSPAY!E209</f>
        <v xml:space="preserve"> Please choose a sch....Ma22</v>
      </c>
      <c r="K209" s="111" t="b">
        <v>1</v>
      </c>
      <c r="L209" s="117" t="s">
        <v>1275</v>
      </c>
      <c r="M209" s="111" t="b">
        <v>1</v>
      </c>
      <c r="N209" s="111" t="s">
        <v>1276</v>
      </c>
      <c r="O209" s="118" t="str">
        <f>GRANTS!I209</f>
        <v>0/516500</v>
      </c>
      <c r="P209" s="111" t="b">
        <v>1</v>
      </c>
      <c r="Q209" s="111" t="b">
        <v>1</v>
      </c>
      <c r="R209" s="111" t="b">
        <v>1</v>
      </c>
      <c r="T209" s="10">
        <f t="shared" si="10"/>
        <v>7</v>
      </c>
      <c r="U209" s="1">
        <f t="shared" si="11"/>
        <v>28</v>
      </c>
    </row>
    <row r="210" spans="1:21" x14ac:dyDescent="0.25">
      <c r="A210" s="108">
        <v>1</v>
      </c>
      <c r="B210" s="109">
        <v>2</v>
      </c>
      <c r="C210" s="110">
        <f>GRANTS!J210</f>
        <v>0</v>
      </c>
      <c r="D210" s="111" t="b">
        <v>1</v>
      </c>
      <c r="E210" s="112" t="str">
        <f>RIGHT(GRANTS!C210,4)&amp;"."&amp;GRANTS!M210&amp;"."&amp;GRANTS!K210&amp;"."&amp;$C$5</f>
        <v>...Ma22</v>
      </c>
      <c r="F210" s="113">
        <f t="shared" ca="1" si="8"/>
        <v>44697</v>
      </c>
      <c r="G210" s="114" cm="1">
        <f t="array" ref="G210">IF(SUMPRODUCT((GRANTS!$Q$19:$AB$19=$B$5)*GRANTS!Q210:AB210)&gt;0,SUMPRODUCT((GRANTS!$Q$19:$AB$19=$B$5)*GRANTS!Q210:AB210),0)</f>
        <v>0</v>
      </c>
      <c r="H210" s="115">
        <f t="shared" ca="1" si="9"/>
        <v>44697</v>
      </c>
      <c r="I210" s="116">
        <v>0</v>
      </c>
      <c r="J210" s="112" t="str">
        <f>LEFT(GRANTS!D210,20)&amp;"."&amp;GRANTSPAY!E210</f>
        <v xml:space="preserve"> Please choose a sch....Ma22</v>
      </c>
      <c r="K210" s="111" t="b">
        <v>1</v>
      </c>
      <c r="L210" s="117" t="s">
        <v>1275</v>
      </c>
      <c r="M210" s="111" t="b">
        <v>1</v>
      </c>
      <c r="N210" s="111" t="s">
        <v>1276</v>
      </c>
      <c r="O210" s="118" t="str">
        <f>GRANTS!I210</f>
        <v>0/516500</v>
      </c>
      <c r="P210" s="111" t="b">
        <v>1</v>
      </c>
      <c r="Q210" s="111" t="b">
        <v>1</v>
      </c>
      <c r="R210" s="111" t="b">
        <v>1</v>
      </c>
      <c r="T210" s="10">
        <f t="shared" si="10"/>
        <v>7</v>
      </c>
      <c r="U210" s="1">
        <f t="shared" si="11"/>
        <v>28</v>
      </c>
    </row>
    <row r="211" spans="1:21" x14ac:dyDescent="0.25">
      <c r="A211" s="108">
        <v>1</v>
      </c>
      <c r="B211" s="109">
        <v>2</v>
      </c>
      <c r="C211" s="110">
        <f>GRANTS!J211</f>
        <v>0</v>
      </c>
      <c r="D211" s="111" t="b">
        <v>1</v>
      </c>
      <c r="E211" s="112" t="str">
        <f>RIGHT(GRANTS!C211,4)&amp;"."&amp;GRANTS!M211&amp;"."&amp;GRANTS!K211&amp;"."&amp;$C$5</f>
        <v>...Ma22</v>
      </c>
      <c r="F211" s="113">
        <f t="shared" ca="1" si="8"/>
        <v>44697</v>
      </c>
      <c r="G211" s="114" cm="1">
        <f t="array" ref="G211">IF(SUMPRODUCT((GRANTS!$Q$19:$AB$19=$B$5)*GRANTS!Q211:AB211)&gt;0,SUMPRODUCT((GRANTS!$Q$19:$AB$19=$B$5)*GRANTS!Q211:AB211),0)</f>
        <v>0</v>
      </c>
      <c r="H211" s="115">
        <f t="shared" ca="1" si="9"/>
        <v>44697</v>
      </c>
      <c r="I211" s="116">
        <v>0</v>
      </c>
      <c r="J211" s="112" t="str">
        <f>LEFT(GRANTS!D211,20)&amp;"."&amp;GRANTSPAY!E211</f>
        <v xml:space="preserve"> Please choose a sch....Ma22</v>
      </c>
      <c r="K211" s="111" t="b">
        <v>1</v>
      </c>
      <c r="L211" s="117" t="s">
        <v>1275</v>
      </c>
      <c r="M211" s="111" t="b">
        <v>1</v>
      </c>
      <c r="N211" s="111" t="s">
        <v>1276</v>
      </c>
      <c r="O211" s="118" t="str">
        <f>GRANTS!I211</f>
        <v>0/516500</v>
      </c>
      <c r="P211" s="111" t="b">
        <v>1</v>
      </c>
      <c r="Q211" s="111" t="b">
        <v>1</v>
      </c>
      <c r="R211" s="111" t="b">
        <v>1</v>
      </c>
      <c r="T211" s="10">
        <f t="shared" si="10"/>
        <v>7</v>
      </c>
      <c r="U211" s="1">
        <f t="shared" si="11"/>
        <v>28</v>
      </c>
    </row>
    <row r="212" spans="1:21" x14ac:dyDescent="0.25">
      <c r="A212" s="108">
        <v>1</v>
      </c>
      <c r="B212" s="109">
        <v>2</v>
      </c>
      <c r="C212" s="110">
        <f>GRANTS!J212</f>
        <v>0</v>
      </c>
      <c r="D212" s="111" t="b">
        <v>1</v>
      </c>
      <c r="E212" s="112" t="str">
        <f>RIGHT(GRANTS!C212,4)&amp;"."&amp;GRANTS!M212&amp;"."&amp;GRANTS!K212&amp;"."&amp;$C$5</f>
        <v>...Ma22</v>
      </c>
      <c r="F212" s="113">
        <f t="shared" ca="1" si="8"/>
        <v>44697</v>
      </c>
      <c r="G212" s="114" cm="1">
        <f t="array" ref="G212">IF(SUMPRODUCT((GRANTS!$Q$19:$AB$19=$B$5)*GRANTS!Q212:AB212)&gt;0,SUMPRODUCT((GRANTS!$Q$19:$AB$19=$B$5)*GRANTS!Q212:AB212),0)</f>
        <v>0</v>
      </c>
      <c r="H212" s="115">
        <f t="shared" ca="1" si="9"/>
        <v>44697</v>
      </c>
      <c r="I212" s="116">
        <v>0</v>
      </c>
      <c r="J212" s="112" t="str">
        <f>LEFT(GRANTS!D212,20)&amp;"."&amp;GRANTSPAY!E212</f>
        <v xml:space="preserve"> Please choose a sch....Ma22</v>
      </c>
      <c r="K212" s="111" t="b">
        <v>1</v>
      </c>
      <c r="L212" s="117" t="s">
        <v>1275</v>
      </c>
      <c r="M212" s="111" t="b">
        <v>1</v>
      </c>
      <c r="N212" s="111" t="s">
        <v>1276</v>
      </c>
      <c r="O212" s="118" t="str">
        <f>GRANTS!I212</f>
        <v>0/516500</v>
      </c>
      <c r="P212" s="111" t="b">
        <v>1</v>
      </c>
      <c r="Q212" s="111" t="b">
        <v>1</v>
      </c>
      <c r="R212" s="111" t="b">
        <v>1</v>
      </c>
      <c r="T212" s="10">
        <f t="shared" si="10"/>
        <v>7</v>
      </c>
      <c r="U212" s="1">
        <f t="shared" si="11"/>
        <v>28</v>
      </c>
    </row>
    <row r="213" spans="1:21" x14ac:dyDescent="0.25">
      <c r="A213" s="108">
        <v>1</v>
      </c>
      <c r="B213" s="109">
        <v>2</v>
      </c>
      <c r="C213" s="110">
        <f>GRANTS!J213</f>
        <v>0</v>
      </c>
      <c r="D213" s="111" t="b">
        <v>1</v>
      </c>
      <c r="E213" s="112" t="str">
        <f>RIGHT(GRANTS!C213,4)&amp;"."&amp;GRANTS!M213&amp;"."&amp;GRANTS!K213&amp;"."&amp;$C$5</f>
        <v>...Ma22</v>
      </c>
      <c r="F213" s="113">
        <f t="shared" ref="F213:F243" ca="1" si="12">TODAY()</f>
        <v>44697</v>
      </c>
      <c r="G213" s="114" cm="1">
        <f t="array" ref="G213">IF(SUMPRODUCT((GRANTS!$Q$19:$AB$19=$B$5)*GRANTS!Q213:AB213)&gt;0,SUMPRODUCT((GRANTS!$Q$19:$AB$19=$B$5)*GRANTS!Q213:AB213),0)</f>
        <v>0</v>
      </c>
      <c r="H213" s="115">
        <f t="shared" ref="H213:H239" ca="1" si="13">F213</f>
        <v>44697</v>
      </c>
      <c r="I213" s="116">
        <v>0</v>
      </c>
      <c r="J213" s="112" t="str">
        <f>LEFT(GRANTS!D213,20)&amp;"."&amp;GRANTSPAY!E213</f>
        <v xml:space="preserve"> Please choose a sch....Ma22</v>
      </c>
      <c r="K213" s="111" t="b">
        <v>1</v>
      </c>
      <c r="L213" s="117" t="s">
        <v>1275</v>
      </c>
      <c r="M213" s="111" t="b">
        <v>1</v>
      </c>
      <c r="N213" s="111" t="s">
        <v>1276</v>
      </c>
      <c r="O213" s="118" t="str">
        <f>GRANTS!I213</f>
        <v>0/516500</v>
      </c>
      <c r="P213" s="111" t="b">
        <v>1</v>
      </c>
      <c r="Q213" s="111" t="b">
        <v>1</v>
      </c>
      <c r="R213" s="111" t="b">
        <v>1</v>
      </c>
      <c r="T213" s="10">
        <f t="shared" ref="T213:T239" si="14">LEN(E213)</f>
        <v>7</v>
      </c>
      <c r="U213" s="1">
        <f t="shared" ref="U213:U239" si="15">LEN(J213)</f>
        <v>28</v>
      </c>
    </row>
    <row r="214" spans="1:21" x14ac:dyDescent="0.25">
      <c r="A214" s="108">
        <v>1</v>
      </c>
      <c r="B214" s="109">
        <v>2</v>
      </c>
      <c r="C214" s="110">
        <f>GRANTS!J214</f>
        <v>0</v>
      </c>
      <c r="D214" s="111" t="b">
        <v>1</v>
      </c>
      <c r="E214" s="112" t="str">
        <f>RIGHT(GRANTS!C214,4)&amp;"."&amp;GRANTS!M214&amp;"."&amp;GRANTS!K214&amp;"."&amp;$C$5</f>
        <v>...Ma22</v>
      </c>
      <c r="F214" s="113">
        <f t="shared" ca="1" si="12"/>
        <v>44697</v>
      </c>
      <c r="G214" s="114" cm="1">
        <f t="array" ref="G214">IF(SUMPRODUCT((GRANTS!$Q$19:$AB$19=$B$5)*GRANTS!Q214:AB214)&gt;0,SUMPRODUCT((GRANTS!$Q$19:$AB$19=$B$5)*GRANTS!Q214:AB214),0)</f>
        <v>0</v>
      </c>
      <c r="H214" s="115">
        <f t="shared" ca="1" si="13"/>
        <v>44697</v>
      </c>
      <c r="I214" s="116">
        <v>0</v>
      </c>
      <c r="J214" s="112" t="str">
        <f>LEFT(GRANTS!D214,20)&amp;"."&amp;GRANTSPAY!E214</f>
        <v xml:space="preserve"> Please choose a sch....Ma22</v>
      </c>
      <c r="K214" s="111" t="b">
        <v>1</v>
      </c>
      <c r="L214" s="117" t="s">
        <v>1275</v>
      </c>
      <c r="M214" s="111" t="b">
        <v>1</v>
      </c>
      <c r="N214" s="111" t="s">
        <v>1276</v>
      </c>
      <c r="O214" s="118" t="str">
        <f>GRANTS!I214</f>
        <v>0/516500</v>
      </c>
      <c r="P214" s="111" t="b">
        <v>1</v>
      </c>
      <c r="Q214" s="111" t="b">
        <v>1</v>
      </c>
      <c r="R214" s="111" t="b">
        <v>1</v>
      </c>
      <c r="T214" s="10">
        <f t="shared" si="14"/>
        <v>7</v>
      </c>
      <c r="U214" s="1">
        <f t="shared" si="15"/>
        <v>28</v>
      </c>
    </row>
    <row r="215" spans="1:21" x14ac:dyDescent="0.25">
      <c r="A215" s="108">
        <v>1</v>
      </c>
      <c r="B215" s="109">
        <v>2</v>
      </c>
      <c r="C215" s="110">
        <f>GRANTS!J215</f>
        <v>0</v>
      </c>
      <c r="D215" s="111" t="b">
        <v>1</v>
      </c>
      <c r="E215" s="112" t="str">
        <f>RIGHT(GRANTS!C215,4)&amp;"."&amp;GRANTS!M215&amp;"."&amp;GRANTS!K215&amp;"."&amp;$C$5</f>
        <v>...Ma22</v>
      </c>
      <c r="F215" s="113">
        <f t="shared" ca="1" si="12"/>
        <v>44697</v>
      </c>
      <c r="G215" s="114" cm="1">
        <f t="array" ref="G215">IF(SUMPRODUCT((GRANTS!$Q$19:$AB$19=$B$5)*GRANTS!Q215:AB215)&gt;0,SUMPRODUCT((GRANTS!$Q$19:$AB$19=$B$5)*GRANTS!Q215:AB215),0)</f>
        <v>0</v>
      </c>
      <c r="H215" s="115">
        <f t="shared" ca="1" si="13"/>
        <v>44697</v>
      </c>
      <c r="I215" s="116">
        <v>0</v>
      </c>
      <c r="J215" s="112" t="str">
        <f>LEFT(GRANTS!D215,20)&amp;"."&amp;GRANTSPAY!E215</f>
        <v xml:space="preserve"> Please choose a sch....Ma22</v>
      </c>
      <c r="K215" s="111" t="b">
        <v>1</v>
      </c>
      <c r="L215" s="117" t="s">
        <v>1275</v>
      </c>
      <c r="M215" s="111" t="b">
        <v>1</v>
      </c>
      <c r="N215" s="111" t="s">
        <v>1276</v>
      </c>
      <c r="O215" s="118" t="str">
        <f>GRANTS!I215</f>
        <v>0/516500</v>
      </c>
      <c r="P215" s="111" t="b">
        <v>1</v>
      </c>
      <c r="Q215" s="111" t="b">
        <v>1</v>
      </c>
      <c r="R215" s="111" t="b">
        <v>1</v>
      </c>
      <c r="T215" s="10">
        <f t="shared" si="14"/>
        <v>7</v>
      </c>
      <c r="U215" s="1">
        <f t="shared" si="15"/>
        <v>28</v>
      </c>
    </row>
    <row r="216" spans="1:21" x14ac:dyDescent="0.25">
      <c r="A216" s="108">
        <v>1</v>
      </c>
      <c r="B216" s="109">
        <v>2</v>
      </c>
      <c r="C216" s="110">
        <f>GRANTS!J216</f>
        <v>0</v>
      </c>
      <c r="D216" s="111" t="b">
        <v>1</v>
      </c>
      <c r="E216" s="112" t="str">
        <f>RIGHT(GRANTS!C216,4)&amp;"."&amp;GRANTS!M216&amp;"."&amp;GRANTS!K216&amp;"."&amp;$C$5</f>
        <v>...Ma22</v>
      </c>
      <c r="F216" s="113">
        <f t="shared" ca="1" si="12"/>
        <v>44697</v>
      </c>
      <c r="G216" s="114" cm="1">
        <f t="array" ref="G216">IF(SUMPRODUCT((GRANTS!$Q$19:$AB$19=$B$5)*GRANTS!Q216:AB216)&gt;0,SUMPRODUCT((GRANTS!$Q$19:$AB$19=$B$5)*GRANTS!Q216:AB216),0)</f>
        <v>0</v>
      </c>
      <c r="H216" s="115">
        <f t="shared" ca="1" si="13"/>
        <v>44697</v>
      </c>
      <c r="I216" s="116">
        <v>0</v>
      </c>
      <c r="J216" s="112" t="str">
        <f>LEFT(GRANTS!D216,20)&amp;"."&amp;GRANTSPAY!E216</f>
        <v xml:space="preserve"> Please choose a sch....Ma22</v>
      </c>
      <c r="K216" s="111" t="b">
        <v>1</v>
      </c>
      <c r="L216" s="117" t="s">
        <v>1275</v>
      </c>
      <c r="M216" s="111" t="b">
        <v>1</v>
      </c>
      <c r="N216" s="111" t="s">
        <v>1276</v>
      </c>
      <c r="O216" s="118" t="str">
        <f>GRANTS!I216</f>
        <v>0/516500</v>
      </c>
      <c r="P216" s="111" t="b">
        <v>1</v>
      </c>
      <c r="Q216" s="111" t="b">
        <v>1</v>
      </c>
      <c r="R216" s="111" t="b">
        <v>1</v>
      </c>
      <c r="T216" s="10">
        <f t="shared" si="14"/>
        <v>7</v>
      </c>
      <c r="U216" s="1">
        <f t="shared" si="15"/>
        <v>28</v>
      </c>
    </row>
    <row r="217" spans="1:21" x14ac:dyDescent="0.25">
      <c r="A217" s="108">
        <v>1</v>
      </c>
      <c r="B217" s="109">
        <v>2</v>
      </c>
      <c r="C217" s="110">
        <f>GRANTS!J217</f>
        <v>0</v>
      </c>
      <c r="D217" s="111" t="b">
        <v>1</v>
      </c>
      <c r="E217" s="112" t="str">
        <f>RIGHT(GRANTS!C217,4)&amp;"."&amp;GRANTS!M217&amp;"."&amp;GRANTS!K217&amp;"."&amp;$C$5</f>
        <v>...Ma22</v>
      </c>
      <c r="F217" s="113">
        <f t="shared" ca="1" si="12"/>
        <v>44697</v>
      </c>
      <c r="G217" s="114" cm="1">
        <f t="array" ref="G217">IF(SUMPRODUCT((GRANTS!$Q$19:$AB$19=$B$5)*GRANTS!Q217:AB217)&gt;0,SUMPRODUCT((GRANTS!$Q$19:$AB$19=$B$5)*GRANTS!Q217:AB217),0)</f>
        <v>0</v>
      </c>
      <c r="H217" s="115">
        <f t="shared" ca="1" si="13"/>
        <v>44697</v>
      </c>
      <c r="I217" s="116">
        <v>0</v>
      </c>
      <c r="J217" s="112" t="str">
        <f>LEFT(GRANTS!D217,20)&amp;"."&amp;GRANTSPAY!E217</f>
        <v xml:space="preserve"> Please choose a sch....Ma22</v>
      </c>
      <c r="K217" s="111" t="b">
        <v>1</v>
      </c>
      <c r="L217" s="117" t="s">
        <v>1275</v>
      </c>
      <c r="M217" s="111" t="b">
        <v>1</v>
      </c>
      <c r="N217" s="111" t="s">
        <v>1276</v>
      </c>
      <c r="O217" s="118" t="str">
        <f>GRANTS!I217</f>
        <v>0/516500</v>
      </c>
      <c r="P217" s="111" t="b">
        <v>1</v>
      </c>
      <c r="Q217" s="111" t="b">
        <v>1</v>
      </c>
      <c r="R217" s="111" t="b">
        <v>1</v>
      </c>
      <c r="T217" s="10">
        <f t="shared" si="14"/>
        <v>7</v>
      </c>
      <c r="U217" s="1">
        <f t="shared" si="15"/>
        <v>28</v>
      </c>
    </row>
    <row r="218" spans="1:21" x14ac:dyDescent="0.25">
      <c r="A218" s="108">
        <v>1</v>
      </c>
      <c r="B218" s="109">
        <v>2</v>
      </c>
      <c r="C218" s="110">
        <f>GRANTS!J218</f>
        <v>0</v>
      </c>
      <c r="D218" s="111" t="b">
        <v>1</v>
      </c>
      <c r="E218" s="112" t="str">
        <f>RIGHT(GRANTS!C218,4)&amp;"."&amp;GRANTS!M218&amp;"."&amp;GRANTS!K218&amp;"."&amp;$C$5</f>
        <v>...Ma22</v>
      </c>
      <c r="F218" s="113">
        <f t="shared" ca="1" si="12"/>
        <v>44697</v>
      </c>
      <c r="G218" s="114" cm="1">
        <f t="array" ref="G218">IF(SUMPRODUCT((GRANTS!$Q$19:$AB$19=$B$5)*GRANTS!Q218:AB218)&gt;0,SUMPRODUCT((GRANTS!$Q$19:$AB$19=$B$5)*GRANTS!Q218:AB218),0)</f>
        <v>0</v>
      </c>
      <c r="H218" s="115">
        <f t="shared" ca="1" si="13"/>
        <v>44697</v>
      </c>
      <c r="I218" s="116">
        <v>0</v>
      </c>
      <c r="J218" s="112" t="str">
        <f>LEFT(GRANTS!D218,20)&amp;"."&amp;GRANTSPAY!E218</f>
        <v xml:space="preserve"> Please choose a sch....Ma22</v>
      </c>
      <c r="K218" s="111" t="b">
        <v>1</v>
      </c>
      <c r="L218" s="117" t="s">
        <v>1275</v>
      </c>
      <c r="M218" s="111" t="b">
        <v>1</v>
      </c>
      <c r="N218" s="111" t="s">
        <v>1276</v>
      </c>
      <c r="O218" s="118" t="str">
        <f>GRANTS!I218</f>
        <v>0/516500</v>
      </c>
      <c r="P218" s="111" t="b">
        <v>1</v>
      </c>
      <c r="Q218" s="111" t="b">
        <v>1</v>
      </c>
      <c r="R218" s="111" t="b">
        <v>1</v>
      </c>
      <c r="T218" s="10">
        <f t="shared" si="14"/>
        <v>7</v>
      </c>
      <c r="U218" s="1">
        <f t="shared" si="15"/>
        <v>28</v>
      </c>
    </row>
    <row r="219" spans="1:21" x14ac:dyDescent="0.25">
      <c r="A219" s="108">
        <v>1</v>
      </c>
      <c r="B219" s="109">
        <v>2</v>
      </c>
      <c r="C219" s="110">
        <f>GRANTS!J219</f>
        <v>0</v>
      </c>
      <c r="D219" s="111" t="b">
        <v>1</v>
      </c>
      <c r="E219" s="112" t="str">
        <f>RIGHT(GRANTS!C219,4)&amp;"."&amp;GRANTS!M219&amp;"."&amp;GRANTS!K219&amp;"."&amp;$C$5</f>
        <v>...Ma22</v>
      </c>
      <c r="F219" s="113">
        <f t="shared" ca="1" si="12"/>
        <v>44697</v>
      </c>
      <c r="G219" s="114" cm="1">
        <f t="array" ref="G219">IF(SUMPRODUCT((GRANTS!$Q$19:$AB$19=$B$5)*GRANTS!Q219:AB219)&gt;0,SUMPRODUCT((GRANTS!$Q$19:$AB$19=$B$5)*GRANTS!Q219:AB219),0)</f>
        <v>0</v>
      </c>
      <c r="H219" s="115">
        <f t="shared" ca="1" si="13"/>
        <v>44697</v>
      </c>
      <c r="I219" s="116">
        <v>0</v>
      </c>
      <c r="J219" s="112" t="str">
        <f>LEFT(GRANTS!D219,20)&amp;"."&amp;GRANTSPAY!E219</f>
        <v xml:space="preserve"> Please choose a sch....Ma22</v>
      </c>
      <c r="K219" s="111" t="b">
        <v>1</v>
      </c>
      <c r="L219" s="117" t="s">
        <v>1275</v>
      </c>
      <c r="M219" s="111" t="b">
        <v>1</v>
      </c>
      <c r="N219" s="111" t="s">
        <v>1276</v>
      </c>
      <c r="O219" s="118" t="str">
        <f>GRANTS!I219</f>
        <v>0/516500</v>
      </c>
      <c r="P219" s="111" t="b">
        <v>1</v>
      </c>
      <c r="Q219" s="111" t="b">
        <v>1</v>
      </c>
      <c r="R219" s="111" t="b">
        <v>1</v>
      </c>
      <c r="T219" s="10">
        <f t="shared" si="14"/>
        <v>7</v>
      </c>
      <c r="U219" s="1">
        <f t="shared" si="15"/>
        <v>28</v>
      </c>
    </row>
    <row r="220" spans="1:21" x14ac:dyDescent="0.25">
      <c r="A220" s="108">
        <v>1</v>
      </c>
      <c r="B220" s="109">
        <v>2</v>
      </c>
      <c r="C220" s="110">
        <f>GRANTS!J220</f>
        <v>0</v>
      </c>
      <c r="D220" s="111" t="b">
        <v>1</v>
      </c>
      <c r="E220" s="112" t="str">
        <f>RIGHT(GRANTS!C220,4)&amp;"."&amp;GRANTS!M220&amp;"."&amp;GRANTS!K220&amp;"."&amp;$C$5</f>
        <v>...Ma22</v>
      </c>
      <c r="F220" s="113">
        <f t="shared" ca="1" si="12"/>
        <v>44697</v>
      </c>
      <c r="G220" s="114" cm="1">
        <f t="array" ref="G220">IF(SUMPRODUCT((GRANTS!$Q$19:$AB$19=$B$5)*GRANTS!Q220:AB220)&gt;0,SUMPRODUCT((GRANTS!$Q$19:$AB$19=$B$5)*GRANTS!Q220:AB220),0)</f>
        <v>0</v>
      </c>
      <c r="H220" s="115">
        <f t="shared" ca="1" si="13"/>
        <v>44697</v>
      </c>
      <c r="I220" s="116">
        <v>0</v>
      </c>
      <c r="J220" s="112" t="str">
        <f>LEFT(GRANTS!D220,20)&amp;"."&amp;GRANTSPAY!E220</f>
        <v xml:space="preserve"> Please choose a sch....Ma22</v>
      </c>
      <c r="K220" s="111" t="b">
        <v>1</v>
      </c>
      <c r="L220" s="117" t="s">
        <v>1275</v>
      </c>
      <c r="M220" s="111" t="b">
        <v>1</v>
      </c>
      <c r="N220" s="111" t="s">
        <v>1276</v>
      </c>
      <c r="O220" s="118" t="str">
        <f>GRANTS!I220</f>
        <v>0/516500</v>
      </c>
      <c r="P220" s="111" t="b">
        <v>1</v>
      </c>
      <c r="Q220" s="111" t="b">
        <v>1</v>
      </c>
      <c r="R220" s="111" t="b">
        <v>1</v>
      </c>
      <c r="T220" s="10">
        <f t="shared" si="14"/>
        <v>7</v>
      </c>
      <c r="U220" s="1">
        <f t="shared" si="15"/>
        <v>28</v>
      </c>
    </row>
    <row r="221" spans="1:21" x14ac:dyDescent="0.25">
      <c r="A221" s="108">
        <v>1</v>
      </c>
      <c r="B221" s="109">
        <v>2</v>
      </c>
      <c r="C221" s="110">
        <f>GRANTS!J221</f>
        <v>0</v>
      </c>
      <c r="D221" s="111" t="b">
        <v>1</v>
      </c>
      <c r="E221" s="112" t="str">
        <f>RIGHT(GRANTS!C221,4)&amp;"."&amp;GRANTS!M221&amp;"."&amp;GRANTS!K221&amp;"."&amp;$C$5</f>
        <v>...Ma22</v>
      </c>
      <c r="F221" s="113">
        <f t="shared" ca="1" si="12"/>
        <v>44697</v>
      </c>
      <c r="G221" s="114" cm="1">
        <f t="array" ref="G221">IF(SUMPRODUCT((GRANTS!$Q$19:$AB$19=$B$5)*GRANTS!Q221:AB221)&gt;0,SUMPRODUCT((GRANTS!$Q$19:$AB$19=$B$5)*GRANTS!Q221:AB221),0)</f>
        <v>0</v>
      </c>
      <c r="H221" s="115">
        <f t="shared" ca="1" si="13"/>
        <v>44697</v>
      </c>
      <c r="I221" s="116">
        <v>0</v>
      </c>
      <c r="J221" s="112" t="str">
        <f>LEFT(GRANTS!D221,20)&amp;"."&amp;GRANTSPAY!E221</f>
        <v>....Ma22</v>
      </c>
      <c r="K221" s="111" t="b">
        <v>1</v>
      </c>
      <c r="L221" s="117" t="s">
        <v>1275</v>
      </c>
      <c r="M221" s="111" t="b">
        <v>1</v>
      </c>
      <c r="N221" s="111" t="s">
        <v>1276</v>
      </c>
      <c r="O221" s="118">
        <f>GRANTS!I221</f>
        <v>0</v>
      </c>
      <c r="P221" s="111" t="b">
        <v>1</v>
      </c>
      <c r="Q221" s="111" t="b">
        <v>1</v>
      </c>
      <c r="R221" s="111" t="b">
        <v>1</v>
      </c>
      <c r="T221" s="10">
        <f t="shared" si="14"/>
        <v>7</v>
      </c>
      <c r="U221" s="1">
        <f t="shared" si="15"/>
        <v>8</v>
      </c>
    </row>
    <row r="222" spans="1:21" x14ac:dyDescent="0.25">
      <c r="A222" s="108">
        <v>1</v>
      </c>
      <c r="B222" s="109">
        <v>2</v>
      </c>
      <c r="C222" s="110">
        <f>GRANTS!J222</f>
        <v>0</v>
      </c>
      <c r="D222" s="111" t="b">
        <v>1</v>
      </c>
      <c r="E222" s="112" t="str">
        <f>RIGHT(GRANTS!C222,4)&amp;"."&amp;GRANTS!M222&amp;"."&amp;GRANTS!K222&amp;"."&amp;$C$5</f>
        <v>...Ma22</v>
      </c>
      <c r="F222" s="113">
        <f t="shared" ca="1" si="12"/>
        <v>44697</v>
      </c>
      <c r="G222" s="114" cm="1">
        <f t="array" ref="G222">IF(SUMPRODUCT((GRANTS!$Q$19:$AB$19=$B$5)*GRANTS!Q222:AB222)&gt;0,SUMPRODUCT((GRANTS!$Q$19:$AB$19=$B$5)*GRANTS!Q222:AB222),0)</f>
        <v>0</v>
      </c>
      <c r="H222" s="115">
        <f t="shared" ca="1" si="13"/>
        <v>44697</v>
      </c>
      <c r="I222" s="116">
        <v>0</v>
      </c>
      <c r="J222" s="112" t="str">
        <f>LEFT(GRANTS!D222,20)&amp;"."&amp;GRANTSPAY!E222</f>
        <v>....Ma22</v>
      </c>
      <c r="K222" s="111" t="b">
        <v>1</v>
      </c>
      <c r="L222" s="117" t="s">
        <v>1275</v>
      </c>
      <c r="M222" s="111" t="b">
        <v>1</v>
      </c>
      <c r="N222" s="111" t="s">
        <v>1276</v>
      </c>
      <c r="O222" s="118">
        <f>GRANTS!I222</f>
        <v>0</v>
      </c>
      <c r="P222" s="111" t="b">
        <v>1</v>
      </c>
      <c r="Q222" s="111" t="b">
        <v>1</v>
      </c>
      <c r="R222" s="111" t="b">
        <v>1</v>
      </c>
      <c r="T222" s="10">
        <f t="shared" si="14"/>
        <v>7</v>
      </c>
      <c r="U222" s="1">
        <f t="shared" si="15"/>
        <v>8</v>
      </c>
    </row>
    <row r="223" spans="1:21" x14ac:dyDescent="0.25">
      <c r="A223" s="108">
        <v>1</v>
      </c>
      <c r="B223" s="109">
        <v>2</v>
      </c>
      <c r="C223" s="110">
        <f>GRANTS!J223</f>
        <v>0</v>
      </c>
      <c r="D223" s="111" t="b">
        <v>1</v>
      </c>
      <c r="E223" s="112" t="str">
        <f>RIGHT(GRANTS!C223,4)&amp;"."&amp;GRANTS!M223&amp;"."&amp;GRANTS!K223&amp;"."&amp;$C$5</f>
        <v>...Ma22</v>
      </c>
      <c r="F223" s="113">
        <f t="shared" ca="1" si="12"/>
        <v>44697</v>
      </c>
      <c r="G223" s="114" cm="1">
        <f t="array" ref="G223">IF(SUMPRODUCT((GRANTS!$Q$19:$AB$19=$B$5)*GRANTS!Q223:AB223)&gt;0,SUMPRODUCT((GRANTS!$Q$19:$AB$19=$B$5)*GRANTS!Q223:AB223),0)</f>
        <v>0</v>
      </c>
      <c r="H223" s="115">
        <f t="shared" ca="1" si="13"/>
        <v>44697</v>
      </c>
      <c r="I223" s="116">
        <v>0</v>
      </c>
      <c r="J223" s="112" t="str">
        <f>LEFT(GRANTS!D223,20)&amp;"."&amp;GRANTSPAY!E223</f>
        <v>....Ma22</v>
      </c>
      <c r="K223" s="111" t="b">
        <v>1</v>
      </c>
      <c r="L223" s="117" t="s">
        <v>1275</v>
      </c>
      <c r="M223" s="111" t="b">
        <v>1</v>
      </c>
      <c r="N223" s="111" t="s">
        <v>1276</v>
      </c>
      <c r="O223" s="118">
        <f>GRANTS!I223</f>
        <v>0</v>
      </c>
      <c r="P223" s="111" t="b">
        <v>1</v>
      </c>
      <c r="Q223" s="111" t="b">
        <v>1</v>
      </c>
      <c r="R223" s="111" t="b">
        <v>1</v>
      </c>
      <c r="T223" s="10">
        <f t="shared" si="14"/>
        <v>7</v>
      </c>
      <c r="U223" s="1">
        <f t="shared" si="15"/>
        <v>8</v>
      </c>
    </row>
    <row r="224" spans="1:21" x14ac:dyDescent="0.25">
      <c r="A224" s="108">
        <v>1</v>
      </c>
      <c r="B224" s="109">
        <v>2</v>
      </c>
      <c r="C224" s="110">
        <f>GRANTS!J224</f>
        <v>0</v>
      </c>
      <c r="D224" s="111" t="b">
        <v>1</v>
      </c>
      <c r="E224" s="112" t="str">
        <f>RIGHT(GRANTS!C224,4)&amp;"."&amp;GRANTS!M224&amp;"."&amp;GRANTS!K224&amp;"."&amp;$C$5</f>
        <v>...Ma22</v>
      </c>
      <c r="F224" s="113">
        <f t="shared" ca="1" si="12"/>
        <v>44697</v>
      </c>
      <c r="G224" s="114" cm="1">
        <f t="array" ref="G224">IF(SUMPRODUCT((GRANTS!$Q$19:$AB$19=$B$5)*GRANTS!Q224:AB224)&gt;0,SUMPRODUCT((GRANTS!$Q$19:$AB$19=$B$5)*GRANTS!Q224:AB224),0)</f>
        <v>0</v>
      </c>
      <c r="H224" s="115">
        <f t="shared" ca="1" si="13"/>
        <v>44697</v>
      </c>
      <c r="I224" s="116">
        <v>0</v>
      </c>
      <c r="J224" s="112" t="str">
        <f>LEFT(GRANTS!D224,20)&amp;"."&amp;GRANTSPAY!E224</f>
        <v>....Ma22</v>
      </c>
      <c r="K224" s="111" t="b">
        <v>1</v>
      </c>
      <c r="L224" s="117" t="s">
        <v>1275</v>
      </c>
      <c r="M224" s="111" t="b">
        <v>1</v>
      </c>
      <c r="N224" s="111" t="s">
        <v>1276</v>
      </c>
      <c r="O224" s="118">
        <f>GRANTS!I224</f>
        <v>0</v>
      </c>
      <c r="P224" s="111" t="b">
        <v>1</v>
      </c>
      <c r="Q224" s="111" t="b">
        <v>1</v>
      </c>
      <c r="R224" s="111" t="b">
        <v>1</v>
      </c>
      <c r="T224" s="10">
        <f t="shared" si="14"/>
        <v>7</v>
      </c>
      <c r="U224" s="1">
        <f t="shared" si="15"/>
        <v>8</v>
      </c>
    </row>
    <row r="225" spans="1:21" x14ac:dyDescent="0.25">
      <c r="A225" s="108">
        <v>1</v>
      </c>
      <c r="B225" s="109">
        <v>2</v>
      </c>
      <c r="C225" s="110">
        <f>GRANTS!J225</f>
        <v>0</v>
      </c>
      <c r="D225" s="111" t="b">
        <v>1</v>
      </c>
      <c r="E225" s="112" t="str">
        <f>RIGHT(GRANTS!C225,4)&amp;"."&amp;GRANTS!M225&amp;"."&amp;GRANTS!K225&amp;"."&amp;$C$5</f>
        <v>...Ma22</v>
      </c>
      <c r="F225" s="113">
        <f t="shared" ca="1" si="12"/>
        <v>44697</v>
      </c>
      <c r="G225" s="114" cm="1">
        <f t="array" ref="G225">IF(SUMPRODUCT((GRANTS!$Q$19:$AB$19=$B$5)*GRANTS!Q225:AB225)&gt;0,SUMPRODUCT((GRANTS!$Q$19:$AB$19=$B$5)*GRANTS!Q225:AB225),0)</f>
        <v>0</v>
      </c>
      <c r="H225" s="115">
        <f t="shared" ca="1" si="13"/>
        <v>44697</v>
      </c>
      <c r="I225" s="116">
        <v>0</v>
      </c>
      <c r="J225" s="112" t="str">
        <f>LEFT(GRANTS!D225,20)&amp;"."&amp;GRANTSPAY!E225</f>
        <v>....Ma22</v>
      </c>
      <c r="K225" s="111" t="b">
        <v>1</v>
      </c>
      <c r="L225" s="117" t="s">
        <v>1275</v>
      </c>
      <c r="M225" s="111" t="b">
        <v>1</v>
      </c>
      <c r="N225" s="111" t="s">
        <v>1276</v>
      </c>
      <c r="O225" s="118">
        <f>GRANTS!I225</f>
        <v>0</v>
      </c>
      <c r="P225" s="111" t="b">
        <v>1</v>
      </c>
      <c r="Q225" s="111" t="b">
        <v>1</v>
      </c>
      <c r="R225" s="111" t="b">
        <v>1</v>
      </c>
      <c r="T225" s="10">
        <f t="shared" si="14"/>
        <v>7</v>
      </c>
      <c r="U225" s="1">
        <f t="shared" si="15"/>
        <v>8</v>
      </c>
    </row>
    <row r="226" spans="1:21" x14ac:dyDescent="0.25">
      <c r="A226" s="108">
        <v>1</v>
      </c>
      <c r="B226" s="109">
        <v>2</v>
      </c>
      <c r="C226" s="110">
        <f>GRANTS!J226</f>
        <v>0</v>
      </c>
      <c r="D226" s="111" t="b">
        <v>1</v>
      </c>
      <c r="E226" s="112" t="str">
        <f>RIGHT(GRANTS!C226,4)&amp;"."&amp;GRANTS!M226&amp;"."&amp;GRANTS!K226&amp;"."&amp;$C$5</f>
        <v>...Ma22</v>
      </c>
      <c r="F226" s="113">
        <f t="shared" ca="1" si="12"/>
        <v>44697</v>
      </c>
      <c r="G226" s="114" cm="1">
        <f t="array" ref="G226">IF(SUMPRODUCT((GRANTS!$Q$19:$AB$19=$B$5)*GRANTS!Q226:AB226)&gt;0,SUMPRODUCT((GRANTS!$Q$19:$AB$19=$B$5)*GRANTS!Q226:AB226),0)</f>
        <v>0</v>
      </c>
      <c r="H226" s="115">
        <f t="shared" ca="1" si="13"/>
        <v>44697</v>
      </c>
      <c r="I226" s="116">
        <v>0</v>
      </c>
      <c r="J226" s="112" t="str">
        <f>LEFT(GRANTS!D226,20)&amp;"."&amp;GRANTSPAY!E226</f>
        <v>....Ma22</v>
      </c>
      <c r="K226" s="111" t="b">
        <v>1</v>
      </c>
      <c r="L226" s="117" t="s">
        <v>1275</v>
      </c>
      <c r="M226" s="111" t="b">
        <v>1</v>
      </c>
      <c r="N226" s="111" t="s">
        <v>1276</v>
      </c>
      <c r="O226" s="118">
        <f>GRANTS!I226</f>
        <v>0</v>
      </c>
      <c r="P226" s="111" t="b">
        <v>1</v>
      </c>
      <c r="Q226" s="111" t="b">
        <v>1</v>
      </c>
      <c r="R226" s="111" t="b">
        <v>1</v>
      </c>
      <c r="T226" s="10">
        <f t="shared" si="14"/>
        <v>7</v>
      </c>
      <c r="U226" s="1">
        <f t="shared" si="15"/>
        <v>8</v>
      </c>
    </row>
    <row r="227" spans="1:21" x14ac:dyDescent="0.25">
      <c r="A227" s="108">
        <v>1</v>
      </c>
      <c r="B227" s="109">
        <v>2</v>
      </c>
      <c r="C227" s="110">
        <f>GRANTS!J227</f>
        <v>0</v>
      </c>
      <c r="D227" s="111" t="b">
        <v>1</v>
      </c>
      <c r="E227" s="112" t="str">
        <f>RIGHT(GRANTS!C227,4)&amp;"."&amp;GRANTS!M227&amp;"."&amp;GRANTS!K227&amp;"."&amp;$C$5</f>
        <v>...Ma22</v>
      </c>
      <c r="F227" s="113">
        <f t="shared" ca="1" si="12"/>
        <v>44697</v>
      </c>
      <c r="G227" s="114" cm="1">
        <f t="array" ref="G227">IF(SUMPRODUCT((GRANTS!$Q$19:$AB$19=$B$5)*GRANTS!Q227:AB227)&gt;0,SUMPRODUCT((GRANTS!$Q$19:$AB$19=$B$5)*GRANTS!Q227:AB227),0)</f>
        <v>0</v>
      </c>
      <c r="H227" s="115">
        <f t="shared" ca="1" si="13"/>
        <v>44697</v>
      </c>
      <c r="I227" s="116">
        <v>0</v>
      </c>
      <c r="J227" s="112" t="str">
        <f>LEFT(GRANTS!D227,20)&amp;"."&amp;GRANTSPAY!E227</f>
        <v>....Ma22</v>
      </c>
      <c r="K227" s="111" t="b">
        <v>1</v>
      </c>
      <c r="L227" s="117" t="s">
        <v>1275</v>
      </c>
      <c r="M227" s="111" t="b">
        <v>1</v>
      </c>
      <c r="N227" s="111" t="s">
        <v>1276</v>
      </c>
      <c r="O227" s="118">
        <f>GRANTS!I227</f>
        <v>0</v>
      </c>
      <c r="P227" s="111" t="b">
        <v>1</v>
      </c>
      <c r="Q227" s="111" t="b">
        <v>1</v>
      </c>
      <c r="R227" s="111" t="b">
        <v>1</v>
      </c>
      <c r="T227" s="10">
        <f t="shared" si="14"/>
        <v>7</v>
      </c>
      <c r="U227" s="1">
        <f t="shared" si="15"/>
        <v>8</v>
      </c>
    </row>
    <row r="228" spans="1:21" x14ac:dyDescent="0.25">
      <c r="A228" s="108">
        <v>1</v>
      </c>
      <c r="B228" s="109">
        <v>2</v>
      </c>
      <c r="C228" s="110">
        <f>GRANTS!J228</f>
        <v>0</v>
      </c>
      <c r="D228" s="111" t="b">
        <v>1</v>
      </c>
      <c r="E228" s="112" t="str">
        <f>RIGHT(GRANTS!C228,4)&amp;"."&amp;GRANTS!M228&amp;"."&amp;GRANTS!K228&amp;"."&amp;$C$5</f>
        <v>...Ma22</v>
      </c>
      <c r="F228" s="113">
        <f t="shared" ca="1" si="12"/>
        <v>44697</v>
      </c>
      <c r="G228" s="114" cm="1">
        <f t="array" ref="G228">IF(SUMPRODUCT((GRANTS!$Q$19:$AB$19=$B$5)*GRANTS!Q228:AB228)&gt;0,SUMPRODUCT((GRANTS!$Q$19:$AB$19=$B$5)*GRANTS!Q228:AB228),0)</f>
        <v>0</v>
      </c>
      <c r="H228" s="115">
        <f t="shared" ca="1" si="13"/>
        <v>44697</v>
      </c>
      <c r="I228" s="116">
        <v>0</v>
      </c>
      <c r="J228" s="112" t="str">
        <f>LEFT(GRANTS!D228,20)&amp;"."&amp;GRANTSPAY!E228</f>
        <v>....Ma22</v>
      </c>
      <c r="K228" s="111" t="b">
        <v>1</v>
      </c>
      <c r="L228" s="117" t="s">
        <v>1275</v>
      </c>
      <c r="M228" s="111" t="b">
        <v>1</v>
      </c>
      <c r="N228" s="111" t="s">
        <v>1276</v>
      </c>
      <c r="O228" s="118">
        <f>GRANTS!I228</f>
        <v>0</v>
      </c>
      <c r="P228" s="111" t="b">
        <v>1</v>
      </c>
      <c r="Q228" s="111" t="b">
        <v>1</v>
      </c>
      <c r="R228" s="111" t="b">
        <v>1</v>
      </c>
      <c r="T228" s="10">
        <f t="shared" si="14"/>
        <v>7</v>
      </c>
      <c r="U228" s="1">
        <f t="shared" si="15"/>
        <v>8</v>
      </c>
    </row>
    <row r="229" spans="1:21" x14ac:dyDescent="0.25">
      <c r="A229" s="108">
        <v>1</v>
      </c>
      <c r="B229" s="109">
        <v>2</v>
      </c>
      <c r="C229" s="110">
        <f>GRANTS!J229</f>
        <v>0</v>
      </c>
      <c r="D229" s="111" t="b">
        <v>1</v>
      </c>
      <c r="E229" s="112" t="str">
        <f>RIGHT(GRANTS!C229,4)&amp;"."&amp;GRANTS!M229&amp;"."&amp;GRANTS!K229&amp;"."&amp;$C$5</f>
        <v>...Ma22</v>
      </c>
      <c r="F229" s="113">
        <f t="shared" ca="1" si="12"/>
        <v>44697</v>
      </c>
      <c r="G229" s="114" cm="1">
        <f t="array" ref="G229">IF(SUMPRODUCT((GRANTS!$Q$19:$AB$19=$B$5)*GRANTS!Q229:AB229)&gt;0,SUMPRODUCT((GRANTS!$Q$19:$AB$19=$B$5)*GRANTS!Q229:AB229),0)</f>
        <v>0</v>
      </c>
      <c r="H229" s="115">
        <f t="shared" ca="1" si="13"/>
        <v>44697</v>
      </c>
      <c r="I229" s="116">
        <v>0</v>
      </c>
      <c r="J229" s="112" t="str">
        <f>LEFT(GRANTS!D229,20)&amp;"."&amp;GRANTSPAY!E229</f>
        <v>....Ma22</v>
      </c>
      <c r="K229" s="111" t="b">
        <v>1</v>
      </c>
      <c r="L229" s="117" t="s">
        <v>1275</v>
      </c>
      <c r="M229" s="111" t="b">
        <v>1</v>
      </c>
      <c r="N229" s="111" t="s">
        <v>1276</v>
      </c>
      <c r="O229" s="118">
        <f>GRANTS!I229</f>
        <v>0</v>
      </c>
      <c r="P229" s="111" t="b">
        <v>1</v>
      </c>
      <c r="Q229" s="111" t="b">
        <v>1</v>
      </c>
      <c r="R229" s="111" t="b">
        <v>1</v>
      </c>
      <c r="T229" s="10">
        <f t="shared" si="14"/>
        <v>7</v>
      </c>
      <c r="U229" s="1">
        <f t="shared" si="15"/>
        <v>8</v>
      </c>
    </row>
    <row r="230" spans="1:21" x14ac:dyDescent="0.25">
      <c r="A230" s="108">
        <v>1</v>
      </c>
      <c r="B230" s="109">
        <v>2</v>
      </c>
      <c r="C230" s="110">
        <f>GRANTS!J230</f>
        <v>0</v>
      </c>
      <c r="D230" s="111" t="b">
        <v>1</v>
      </c>
      <c r="E230" s="112" t="str">
        <f>RIGHT(GRANTS!C230,4)&amp;"."&amp;GRANTS!M230&amp;"."&amp;GRANTS!K230&amp;"."&amp;$C$5</f>
        <v>...Ma22</v>
      </c>
      <c r="F230" s="113">
        <f t="shared" ca="1" si="12"/>
        <v>44697</v>
      </c>
      <c r="G230" s="114" cm="1">
        <f t="array" ref="G230">IF(SUMPRODUCT((GRANTS!$Q$19:$AB$19=$B$5)*GRANTS!Q230:AB230)&gt;0,SUMPRODUCT((GRANTS!$Q$19:$AB$19=$B$5)*GRANTS!Q230:AB230),0)</f>
        <v>0</v>
      </c>
      <c r="H230" s="115">
        <f t="shared" ca="1" si="13"/>
        <v>44697</v>
      </c>
      <c r="I230" s="116">
        <v>0</v>
      </c>
      <c r="J230" s="112" t="str">
        <f>LEFT(GRANTS!D230,20)&amp;"."&amp;GRANTSPAY!E230</f>
        <v>....Ma22</v>
      </c>
      <c r="K230" s="111" t="b">
        <v>1</v>
      </c>
      <c r="L230" s="117" t="s">
        <v>1275</v>
      </c>
      <c r="M230" s="111" t="b">
        <v>1</v>
      </c>
      <c r="N230" s="111" t="s">
        <v>1276</v>
      </c>
      <c r="O230" s="118">
        <f>GRANTS!I230</f>
        <v>0</v>
      </c>
      <c r="P230" s="111" t="b">
        <v>1</v>
      </c>
      <c r="Q230" s="111" t="b">
        <v>1</v>
      </c>
      <c r="R230" s="111" t="b">
        <v>1</v>
      </c>
      <c r="T230" s="10">
        <f t="shared" si="14"/>
        <v>7</v>
      </c>
      <c r="U230" s="1">
        <f t="shared" si="15"/>
        <v>8</v>
      </c>
    </row>
    <row r="231" spans="1:21" x14ac:dyDescent="0.25">
      <c r="A231" s="108">
        <v>1</v>
      </c>
      <c r="B231" s="109">
        <v>2</v>
      </c>
      <c r="C231" s="110">
        <f>GRANTS!J231</f>
        <v>0</v>
      </c>
      <c r="D231" s="111" t="b">
        <v>1</v>
      </c>
      <c r="E231" s="112" t="str">
        <f>RIGHT(GRANTS!C231,4)&amp;"."&amp;GRANTS!M231&amp;"."&amp;GRANTS!K231&amp;"."&amp;$C$5</f>
        <v>...Ma22</v>
      </c>
      <c r="F231" s="113">
        <f t="shared" ca="1" si="12"/>
        <v>44697</v>
      </c>
      <c r="G231" s="114" cm="1">
        <f t="array" ref="G231">IF(SUMPRODUCT((GRANTS!$Q$19:$AB$19=$B$5)*GRANTS!Q231:AB231)&gt;0,SUMPRODUCT((GRANTS!$Q$19:$AB$19=$B$5)*GRANTS!Q231:AB231),0)</f>
        <v>0</v>
      </c>
      <c r="H231" s="115">
        <f t="shared" ca="1" si="13"/>
        <v>44697</v>
      </c>
      <c r="I231" s="116">
        <v>0</v>
      </c>
      <c r="J231" s="112" t="str">
        <f>LEFT(GRANTS!D231,20)&amp;"."&amp;GRANTSPAY!E231</f>
        <v>....Ma22</v>
      </c>
      <c r="K231" s="111" t="b">
        <v>1</v>
      </c>
      <c r="L231" s="117" t="s">
        <v>1275</v>
      </c>
      <c r="M231" s="111" t="b">
        <v>1</v>
      </c>
      <c r="N231" s="111" t="s">
        <v>1276</v>
      </c>
      <c r="O231" s="118">
        <f>GRANTS!I231</f>
        <v>0</v>
      </c>
      <c r="P231" s="111" t="b">
        <v>1</v>
      </c>
      <c r="Q231" s="111" t="b">
        <v>1</v>
      </c>
      <c r="R231" s="111" t="b">
        <v>1</v>
      </c>
      <c r="T231" s="10">
        <f t="shared" si="14"/>
        <v>7</v>
      </c>
      <c r="U231" s="1">
        <f t="shared" si="15"/>
        <v>8</v>
      </c>
    </row>
    <row r="232" spans="1:21" x14ac:dyDescent="0.25">
      <c r="A232" s="108">
        <v>1</v>
      </c>
      <c r="B232" s="109">
        <v>2</v>
      </c>
      <c r="C232" s="110">
        <f>GRANTS!J232</f>
        <v>0</v>
      </c>
      <c r="D232" s="111" t="b">
        <v>1</v>
      </c>
      <c r="E232" s="112" t="str">
        <f>RIGHT(GRANTS!C232,4)&amp;"."&amp;GRANTS!M232&amp;"."&amp;GRANTS!K232&amp;"."&amp;$C$5</f>
        <v>...Ma22</v>
      </c>
      <c r="F232" s="113">
        <f t="shared" ca="1" si="12"/>
        <v>44697</v>
      </c>
      <c r="G232" s="114" cm="1">
        <f t="array" ref="G232">IF(SUMPRODUCT((GRANTS!$Q$19:$AB$19=$B$5)*GRANTS!Q232:AB232)&gt;0,SUMPRODUCT((GRANTS!$Q$19:$AB$19=$B$5)*GRANTS!Q232:AB232),0)</f>
        <v>0</v>
      </c>
      <c r="H232" s="115">
        <f t="shared" ca="1" si="13"/>
        <v>44697</v>
      </c>
      <c r="I232" s="116">
        <v>0</v>
      </c>
      <c r="J232" s="112" t="str">
        <f>LEFT(GRANTS!D232,20)&amp;"."&amp;GRANTSPAY!E232</f>
        <v>....Ma22</v>
      </c>
      <c r="K232" s="111" t="b">
        <v>1</v>
      </c>
      <c r="L232" s="117" t="s">
        <v>1275</v>
      </c>
      <c r="M232" s="111" t="b">
        <v>1</v>
      </c>
      <c r="N232" s="111" t="s">
        <v>1276</v>
      </c>
      <c r="O232" s="118">
        <f>GRANTS!I232</f>
        <v>0</v>
      </c>
      <c r="P232" s="111" t="b">
        <v>1</v>
      </c>
      <c r="Q232" s="111" t="b">
        <v>1</v>
      </c>
      <c r="R232" s="111" t="b">
        <v>1</v>
      </c>
      <c r="T232" s="10">
        <f t="shared" si="14"/>
        <v>7</v>
      </c>
      <c r="U232" s="1">
        <f t="shared" si="15"/>
        <v>8</v>
      </c>
    </row>
    <row r="233" spans="1:21" x14ac:dyDescent="0.25">
      <c r="A233" s="108">
        <v>1</v>
      </c>
      <c r="B233" s="109">
        <v>2</v>
      </c>
      <c r="C233" s="110">
        <f>GRANTS!J233</f>
        <v>0</v>
      </c>
      <c r="D233" s="111" t="b">
        <v>1</v>
      </c>
      <c r="E233" s="112" t="str">
        <f>RIGHT(GRANTS!C233,4)&amp;"."&amp;GRANTS!M233&amp;"."&amp;GRANTS!K233&amp;"."&amp;$C$5</f>
        <v>...Ma22</v>
      </c>
      <c r="F233" s="113">
        <f t="shared" ca="1" si="12"/>
        <v>44697</v>
      </c>
      <c r="G233" s="114" cm="1">
        <f t="array" ref="G233">IF(SUMPRODUCT((GRANTS!$Q$19:$AB$19=$B$5)*GRANTS!Q233:AB233)&gt;0,SUMPRODUCT((GRANTS!$Q$19:$AB$19=$B$5)*GRANTS!Q233:AB233),0)</f>
        <v>0</v>
      </c>
      <c r="H233" s="115">
        <f t="shared" ca="1" si="13"/>
        <v>44697</v>
      </c>
      <c r="I233" s="116">
        <v>0</v>
      </c>
      <c r="J233" s="112" t="str">
        <f>LEFT(GRANTS!D233,20)&amp;"."&amp;GRANTSPAY!E233</f>
        <v>....Ma22</v>
      </c>
      <c r="K233" s="111" t="b">
        <v>1</v>
      </c>
      <c r="L233" s="117" t="s">
        <v>1275</v>
      </c>
      <c r="M233" s="111" t="b">
        <v>1</v>
      </c>
      <c r="N233" s="111" t="s">
        <v>1276</v>
      </c>
      <c r="O233" s="118">
        <f>GRANTS!I233</f>
        <v>0</v>
      </c>
      <c r="P233" s="111" t="b">
        <v>1</v>
      </c>
      <c r="Q233" s="111" t="b">
        <v>1</v>
      </c>
      <c r="R233" s="111" t="b">
        <v>1</v>
      </c>
      <c r="T233" s="10">
        <f t="shared" si="14"/>
        <v>7</v>
      </c>
      <c r="U233" s="1">
        <f t="shared" si="15"/>
        <v>8</v>
      </c>
    </row>
    <row r="234" spans="1:21" x14ac:dyDescent="0.25">
      <c r="A234" s="108">
        <v>1</v>
      </c>
      <c r="B234" s="109">
        <v>2</v>
      </c>
      <c r="C234" s="110">
        <f>GRANTS!J234</f>
        <v>0</v>
      </c>
      <c r="D234" s="111" t="b">
        <v>1</v>
      </c>
      <c r="E234" s="112" t="str">
        <f>RIGHT(GRANTS!C234,4)&amp;"."&amp;GRANTS!M234&amp;"."&amp;GRANTS!K234&amp;"."&amp;$C$5</f>
        <v>...Ma22</v>
      </c>
      <c r="F234" s="113">
        <f t="shared" ca="1" si="12"/>
        <v>44697</v>
      </c>
      <c r="G234" s="114" cm="1">
        <f t="array" ref="G234">IF(SUMPRODUCT((GRANTS!$Q$19:$AB$19=$B$5)*GRANTS!Q234:AB234)&gt;0,SUMPRODUCT((GRANTS!$Q$19:$AB$19=$B$5)*GRANTS!Q234:AB234),0)</f>
        <v>0</v>
      </c>
      <c r="H234" s="115">
        <f t="shared" ca="1" si="13"/>
        <v>44697</v>
      </c>
      <c r="I234" s="116">
        <v>0</v>
      </c>
      <c r="J234" s="112" t="str">
        <f>LEFT(GRANTS!D234,20)&amp;"."&amp;GRANTSPAY!E234</f>
        <v>....Ma22</v>
      </c>
      <c r="K234" s="111" t="b">
        <v>1</v>
      </c>
      <c r="L234" s="117" t="s">
        <v>1275</v>
      </c>
      <c r="M234" s="111" t="b">
        <v>1</v>
      </c>
      <c r="N234" s="111" t="s">
        <v>1276</v>
      </c>
      <c r="O234" s="118">
        <f>GRANTS!I234</f>
        <v>0</v>
      </c>
      <c r="P234" s="111" t="b">
        <v>1</v>
      </c>
      <c r="Q234" s="111" t="b">
        <v>1</v>
      </c>
      <c r="R234" s="111" t="b">
        <v>1</v>
      </c>
      <c r="T234" s="10">
        <f t="shared" si="14"/>
        <v>7</v>
      </c>
      <c r="U234" s="1">
        <f t="shared" si="15"/>
        <v>8</v>
      </c>
    </row>
    <row r="235" spans="1:21" x14ac:dyDescent="0.25">
      <c r="A235" s="108">
        <v>1</v>
      </c>
      <c r="B235" s="109">
        <v>2</v>
      </c>
      <c r="C235" s="110">
        <f>GRANTS!J235</f>
        <v>0</v>
      </c>
      <c r="D235" s="111" t="b">
        <v>1</v>
      </c>
      <c r="E235" s="112" t="str">
        <f>RIGHT(GRANTS!C235,4)&amp;"."&amp;GRANTS!M235&amp;"."&amp;GRANTS!K235&amp;"."&amp;$C$5</f>
        <v>...Ma22</v>
      </c>
      <c r="F235" s="113">
        <f t="shared" ca="1" si="12"/>
        <v>44697</v>
      </c>
      <c r="G235" s="114" cm="1">
        <f t="array" ref="G235">IF(SUMPRODUCT((GRANTS!$Q$19:$AB$19=$B$5)*GRANTS!Q235:AB235)&gt;0,SUMPRODUCT((GRANTS!$Q$19:$AB$19=$B$5)*GRANTS!Q235:AB235),0)</f>
        <v>0</v>
      </c>
      <c r="H235" s="115">
        <f t="shared" ca="1" si="13"/>
        <v>44697</v>
      </c>
      <c r="I235" s="116">
        <v>0</v>
      </c>
      <c r="J235" s="112" t="str">
        <f>LEFT(GRANTS!D235,20)&amp;"."&amp;GRANTSPAY!E235</f>
        <v>....Ma22</v>
      </c>
      <c r="K235" s="111" t="b">
        <v>1</v>
      </c>
      <c r="L235" s="117" t="s">
        <v>1275</v>
      </c>
      <c r="M235" s="111" t="b">
        <v>1</v>
      </c>
      <c r="N235" s="111" t="s">
        <v>1276</v>
      </c>
      <c r="O235" s="118">
        <f>GRANTS!I235</f>
        <v>0</v>
      </c>
      <c r="P235" s="111" t="b">
        <v>1</v>
      </c>
      <c r="Q235" s="111" t="b">
        <v>1</v>
      </c>
      <c r="R235" s="111" t="b">
        <v>1</v>
      </c>
      <c r="T235" s="10">
        <f t="shared" si="14"/>
        <v>7</v>
      </c>
      <c r="U235" s="1">
        <f t="shared" si="15"/>
        <v>8</v>
      </c>
    </row>
    <row r="236" spans="1:21" x14ac:dyDescent="0.25">
      <c r="A236" s="108">
        <v>1</v>
      </c>
      <c r="B236" s="109">
        <v>2</v>
      </c>
      <c r="C236" s="110">
        <f>GRANTS!J236</f>
        <v>0</v>
      </c>
      <c r="D236" s="111" t="b">
        <v>1</v>
      </c>
      <c r="E236" s="112" t="str">
        <f>RIGHT(GRANTS!C236,4)&amp;"."&amp;GRANTS!M236&amp;"."&amp;GRANTS!K236&amp;"."&amp;$C$5</f>
        <v>...Ma22</v>
      </c>
      <c r="F236" s="113">
        <f t="shared" ca="1" si="12"/>
        <v>44697</v>
      </c>
      <c r="G236" s="114" cm="1">
        <f t="array" ref="G236">IF(SUMPRODUCT((GRANTS!$Q$19:$AB$19=$B$5)*GRANTS!Q236:AB236)&gt;0,SUMPRODUCT((GRANTS!$Q$19:$AB$19=$B$5)*GRANTS!Q236:AB236),0)</f>
        <v>0</v>
      </c>
      <c r="H236" s="115">
        <f t="shared" ca="1" si="13"/>
        <v>44697</v>
      </c>
      <c r="I236" s="116">
        <v>0</v>
      </c>
      <c r="J236" s="112" t="str">
        <f>LEFT(GRANTS!D236,20)&amp;"."&amp;GRANTSPAY!E236</f>
        <v>....Ma22</v>
      </c>
      <c r="K236" s="111" t="b">
        <v>1</v>
      </c>
      <c r="L236" s="117" t="s">
        <v>1275</v>
      </c>
      <c r="M236" s="111" t="b">
        <v>1</v>
      </c>
      <c r="N236" s="111" t="s">
        <v>1276</v>
      </c>
      <c r="O236" s="118">
        <f>GRANTS!I236</f>
        <v>0</v>
      </c>
      <c r="P236" s="111" t="b">
        <v>1</v>
      </c>
      <c r="Q236" s="111" t="b">
        <v>1</v>
      </c>
      <c r="R236" s="111" t="b">
        <v>1</v>
      </c>
      <c r="T236" s="10">
        <f t="shared" si="14"/>
        <v>7</v>
      </c>
      <c r="U236" s="1">
        <f t="shared" si="15"/>
        <v>8</v>
      </c>
    </row>
    <row r="237" spans="1:21" x14ac:dyDescent="0.25">
      <c r="A237" s="108">
        <v>1</v>
      </c>
      <c r="B237" s="109">
        <v>2</v>
      </c>
      <c r="C237" s="110">
        <f>GRANTS!J237</f>
        <v>0</v>
      </c>
      <c r="D237" s="111" t="b">
        <v>1</v>
      </c>
      <c r="E237" s="112" t="str">
        <f>RIGHT(GRANTS!C237,4)&amp;"."&amp;GRANTS!M237&amp;"."&amp;GRANTS!K237&amp;"."&amp;$C$5</f>
        <v>...Ma22</v>
      </c>
      <c r="F237" s="113">
        <f t="shared" ca="1" si="12"/>
        <v>44697</v>
      </c>
      <c r="G237" s="114" cm="1">
        <f t="array" ref="G237">IF(SUMPRODUCT((GRANTS!$Q$19:$AB$19=$B$5)*GRANTS!Q237:AB237)&gt;0,SUMPRODUCT((GRANTS!$Q$19:$AB$19=$B$5)*GRANTS!Q237:AB237),0)</f>
        <v>0</v>
      </c>
      <c r="H237" s="115">
        <f t="shared" ca="1" si="13"/>
        <v>44697</v>
      </c>
      <c r="I237" s="116">
        <v>0</v>
      </c>
      <c r="J237" s="112" t="str">
        <f>LEFT(GRANTS!D237,20)&amp;"."&amp;GRANTSPAY!E237</f>
        <v>....Ma22</v>
      </c>
      <c r="K237" s="111" t="b">
        <v>1</v>
      </c>
      <c r="L237" s="117" t="s">
        <v>1275</v>
      </c>
      <c r="M237" s="111" t="b">
        <v>1</v>
      </c>
      <c r="N237" s="111" t="s">
        <v>1276</v>
      </c>
      <c r="O237" s="118">
        <f>GRANTS!I237</f>
        <v>0</v>
      </c>
      <c r="P237" s="111" t="b">
        <v>1</v>
      </c>
      <c r="Q237" s="111" t="b">
        <v>1</v>
      </c>
      <c r="R237" s="111" t="b">
        <v>1</v>
      </c>
      <c r="T237" s="10">
        <f t="shared" si="14"/>
        <v>7</v>
      </c>
      <c r="U237" s="1">
        <f t="shared" si="15"/>
        <v>8</v>
      </c>
    </row>
    <row r="238" spans="1:21" x14ac:dyDescent="0.25">
      <c r="A238" s="108">
        <v>1</v>
      </c>
      <c r="B238" s="109">
        <v>2</v>
      </c>
      <c r="C238" s="110">
        <f>GRANTS!J238</f>
        <v>0</v>
      </c>
      <c r="D238" s="111" t="b">
        <v>1</v>
      </c>
      <c r="E238" s="112" t="str">
        <f>RIGHT(GRANTS!C238,4)&amp;"."&amp;GRANTS!M238&amp;"."&amp;GRANTS!K238&amp;"."&amp;$C$5</f>
        <v>...Ma22</v>
      </c>
      <c r="F238" s="113">
        <f t="shared" ca="1" si="12"/>
        <v>44697</v>
      </c>
      <c r="G238" s="114" cm="1">
        <f t="array" ref="G238">IF(SUMPRODUCT((GRANTS!$Q$19:$AB$19=$B$5)*GRANTS!Q238:AB238)&gt;0,SUMPRODUCT((GRANTS!$Q$19:$AB$19=$B$5)*GRANTS!Q238:AB238),0)</f>
        <v>0</v>
      </c>
      <c r="H238" s="115">
        <f t="shared" ca="1" si="13"/>
        <v>44697</v>
      </c>
      <c r="I238" s="116">
        <v>0</v>
      </c>
      <c r="J238" s="112" t="str">
        <f>LEFT(GRANTS!D238,20)&amp;"."&amp;GRANTSPAY!E238</f>
        <v>....Ma22</v>
      </c>
      <c r="K238" s="111" t="b">
        <v>1</v>
      </c>
      <c r="L238" s="117" t="s">
        <v>1275</v>
      </c>
      <c r="M238" s="111" t="b">
        <v>1</v>
      </c>
      <c r="N238" s="111" t="s">
        <v>1276</v>
      </c>
      <c r="O238" s="118">
        <f>GRANTS!I238</f>
        <v>0</v>
      </c>
      <c r="P238" s="111" t="b">
        <v>1</v>
      </c>
      <c r="Q238" s="111" t="b">
        <v>1</v>
      </c>
      <c r="R238" s="111" t="b">
        <v>1</v>
      </c>
      <c r="T238" s="10">
        <f t="shared" si="14"/>
        <v>7</v>
      </c>
      <c r="U238" s="1">
        <f t="shared" si="15"/>
        <v>8</v>
      </c>
    </row>
    <row r="239" spans="1:21" x14ac:dyDescent="0.25">
      <c r="A239" s="108">
        <v>1</v>
      </c>
      <c r="B239" s="109">
        <v>2</v>
      </c>
      <c r="C239" s="110">
        <f>GRANTS!J239</f>
        <v>0</v>
      </c>
      <c r="D239" s="111" t="b">
        <v>1</v>
      </c>
      <c r="E239" s="112" t="str">
        <f>RIGHT(GRANTS!C239,4)&amp;"."&amp;GRANTS!M239&amp;"."&amp;GRANTS!K239&amp;"."&amp;$C$5</f>
        <v>...Ma22</v>
      </c>
      <c r="F239" s="113">
        <f t="shared" ca="1" si="12"/>
        <v>44697</v>
      </c>
      <c r="G239" s="114" cm="1">
        <f t="array" ref="G239">IF(SUMPRODUCT((GRANTS!$Q$19:$AB$19=$B$5)*GRANTS!Q239:AB239)&gt;0,SUMPRODUCT((GRANTS!$Q$19:$AB$19=$B$5)*GRANTS!Q239:AB239),0)</f>
        <v>0</v>
      </c>
      <c r="H239" s="115">
        <f t="shared" ca="1" si="13"/>
        <v>44697</v>
      </c>
      <c r="I239" s="116">
        <v>0</v>
      </c>
      <c r="J239" s="112" t="str">
        <f>LEFT(GRANTS!D239,20)&amp;"."&amp;GRANTSPAY!E239</f>
        <v>....Ma22</v>
      </c>
      <c r="K239" s="111" t="b">
        <v>1</v>
      </c>
      <c r="L239" s="117" t="s">
        <v>1275</v>
      </c>
      <c r="M239" s="111" t="b">
        <v>1</v>
      </c>
      <c r="N239" s="111" t="s">
        <v>1276</v>
      </c>
      <c r="O239" s="118">
        <f>GRANTS!I239</f>
        <v>0</v>
      </c>
      <c r="P239" s="111" t="b">
        <v>1</v>
      </c>
      <c r="Q239" s="111" t="b">
        <v>1</v>
      </c>
      <c r="R239" s="111" t="b">
        <v>1</v>
      </c>
      <c r="T239" s="10">
        <f t="shared" si="14"/>
        <v>7</v>
      </c>
      <c r="U239" s="1">
        <f t="shared" si="15"/>
        <v>8</v>
      </c>
    </row>
    <row r="240" spans="1:21" x14ac:dyDescent="0.25">
      <c r="A240" s="108">
        <v>1</v>
      </c>
      <c r="B240" s="109">
        <v>2</v>
      </c>
      <c r="C240" s="110">
        <f>GRANTS!J240</f>
        <v>0</v>
      </c>
      <c r="D240" s="111" t="b">
        <v>1</v>
      </c>
      <c r="E240" s="112" t="str">
        <f>RIGHT(GRANTS!C240,4)&amp;"."&amp;GRANTS!M240&amp;"."&amp;GRANTS!K240&amp;"."&amp;$C$5</f>
        <v>...Ma22</v>
      </c>
      <c r="F240" s="113">
        <f t="shared" ca="1" si="12"/>
        <v>44697</v>
      </c>
      <c r="G240" s="114" cm="1">
        <f t="array" ref="G240">IF(SUMPRODUCT((GRANTS!$Q$19:$AB$19=$B$5)*GRANTS!Q240:AB240)&gt;0,SUMPRODUCT((GRANTS!$Q$19:$AB$19=$B$5)*GRANTS!Q240:AB240),0)</f>
        <v>0</v>
      </c>
      <c r="H240" s="115">
        <f t="shared" ref="H240:H243" ca="1" si="16">F240</f>
        <v>44697</v>
      </c>
      <c r="I240" s="116">
        <v>0</v>
      </c>
      <c r="J240" s="112" t="str">
        <f>LEFT(GRANTS!D240,20)&amp;"."&amp;GRANTSPAY!E240</f>
        <v>....Ma22</v>
      </c>
      <c r="K240" s="111" t="b">
        <v>1</v>
      </c>
      <c r="L240" s="117" t="s">
        <v>1275</v>
      </c>
      <c r="M240" s="111" t="b">
        <v>1</v>
      </c>
      <c r="N240" s="111" t="s">
        <v>1276</v>
      </c>
      <c r="O240" s="118">
        <f>GRANTS!I240</f>
        <v>0</v>
      </c>
      <c r="P240" s="111" t="b">
        <v>1</v>
      </c>
      <c r="Q240" s="111" t="b">
        <v>1</v>
      </c>
      <c r="R240" s="111" t="b">
        <v>1</v>
      </c>
      <c r="T240" s="10">
        <f t="shared" ref="T240:T243" si="17">LEN(E240)</f>
        <v>7</v>
      </c>
      <c r="U240" s="1">
        <f t="shared" ref="U240:U243" si="18">LEN(J240)</f>
        <v>8</v>
      </c>
    </row>
    <row r="241" spans="1:21" x14ac:dyDescent="0.25">
      <c r="A241" s="108">
        <v>1</v>
      </c>
      <c r="B241" s="109">
        <v>2</v>
      </c>
      <c r="C241" s="110">
        <f>GRANTS!J241</f>
        <v>0</v>
      </c>
      <c r="D241" s="111" t="b">
        <v>1</v>
      </c>
      <c r="E241" s="112" t="str">
        <f>RIGHT(GRANTS!C241,4)&amp;"."&amp;GRANTS!M241&amp;"."&amp;GRANTS!K241&amp;"."&amp;$C$5</f>
        <v>...Ma22</v>
      </c>
      <c r="F241" s="113">
        <f t="shared" ca="1" si="12"/>
        <v>44697</v>
      </c>
      <c r="G241" s="114" cm="1">
        <f t="array" ref="G241">IF(SUMPRODUCT((GRANTS!$Q$19:$AB$19=$B$5)*GRANTS!Q241:AB241)&gt;0,SUMPRODUCT((GRANTS!$Q$19:$AB$19=$B$5)*GRANTS!Q241:AB241),0)</f>
        <v>0</v>
      </c>
      <c r="H241" s="115">
        <f t="shared" ca="1" si="16"/>
        <v>44697</v>
      </c>
      <c r="I241" s="116">
        <v>0</v>
      </c>
      <c r="J241" s="112" t="str">
        <f>LEFT(GRANTS!D241,20)&amp;"."&amp;GRANTSPAY!E241</f>
        <v>....Ma22</v>
      </c>
      <c r="K241" s="111" t="b">
        <v>1</v>
      </c>
      <c r="L241" s="117" t="s">
        <v>1275</v>
      </c>
      <c r="M241" s="111" t="b">
        <v>1</v>
      </c>
      <c r="N241" s="111" t="s">
        <v>1276</v>
      </c>
      <c r="O241" s="118">
        <f>GRANTS!I241</f>
        <v>0</v>
      </c>
      <c r="P241" s="111" t="b">
        <v>1</v>
      </c>
      <c r="Q241" s="111" t="b">
        <v>1</v>
      </c>
      <c r="R241" s="111" t="b">
        <v>1</v>
      </c>
      <c r="T241" s="10">
        <f t="shared" si="17"/>
        <v>7</v>
      </c>
      <c r="U241" s="1">
        <f t="shared" si="18"/>
        <v>8</v>
      </c>
    </row>
    <row r="242" spans="1:21" x14ac:dyDescent="0.25">
      <c r="A242" s="108">
        <v>1</v>
      </c>
      <c r="B242" s="109">
        <v>2</v>
      </c>
      <c r="C242" s="110">
        <f>GRANTS!J242</f>
        <v>0</v>
      </c>
      <c r="D242" s="111" t="b">
        <v>1</v>
      </c>
      <c r="E242" s="112" t="str">
        <f>RIGHT(GRANTS!C242,4)&amp;"."&amp;GRANTS!M242&amp;"."&amp;GRANTS!K242&amp;"."&amp;$C$5</f>
        <v>...Ma22</v>
      </c>
      <c r="F242" s="113">
        <f t="shared" ca="1" si="12"/>
        <v>44697</v>
      </c>
      <c r="G242" s="114" cm="1">
        <f t="array" ref="G242">IF(SUMPRODUCT((GRANTS!$Q$19:$AB$19=$B$5)*GRANTS!Q242:AB242)&gt;0,SUMPRODUCT((GRANTS!$Q$19:$AB$19=$B$5)*GRANTS!Q242:AB242),0)</f>
        <v>0</v>
      </c>
      <c r="H242" s="115">
        <f t="shared" ca="1" si="16"/>
        <v>44697</v>
      </c>
      <c r="I242" s="116">
        <v>0</v>
      </c>
      <c r="J242" s="112" t="str">
        <f>LEFT(GRANTS!D242,20)&amp;"."&amp;GRANTSPAY!E242</f>
        <v>....Ma22</v>
      </c>
      <c r="K242" s="111" t="b">
        <v>1</v>
      </c>
      <c r="L242" s="117" t="s">
        <v>1275</v>
      </c>
      <c r="M242" s="111" t="b">
        <v>1</v>
      </c>
      <c r="N242" s="111" t="s">
        <v>1276</v>
      </c>
      <c r="O242" s="118">
        <f>GRANTS!I242</f>
        <v>0</v>
      </c>
      <c r="P242" s="111" t="b">
        <v>1</v>
      </c>
      <c r="Q242" s="111" t="b">
        <v>1</v>
      </c>
      <c r="R242" s="111" t="b">
        <v>1</v>
      </c>
      <c r="T242" s="10">
        <f t="shared" si="17"/>
        <v>7</v>
      </c>
      <c r="U242" s="1">
        <f t="shared" si="18"/>
        <v>8</v>
      </c>
    </row>
    <row r="243" spans="1:21" x14ac:dyDescent="0.25">
      <c r="A243" s="108">
        <v>1</v>
      </c>
      <c r="B243" s="109">
        <v>2</v>
      </c>
      <c r="C243" s="110">
        <f>GRANTS!J243</f>
        <v>0</v>
      </c>
      <c r="D243" s="111" t="b">
        <v>1</v>
      </c>
      <c r="E243" s="112" t="str">
        <f>RIGHT(GRANTS!C243,4)&amp;"."&amp;GRANTS!M243&amp;"."&amp;GRANTS!K243&amp;"."&amp;$C$5</f>
        <v>...Ma22</v>
      </c>
      <c r="F243" s="113">
        <f t="shared" ca="1" si="12"/>
        <v>44697</v>
      </c>
      <c r="G243" s="114" cm="1">
        <f t="array" ref="G243">IF(SUMPRODUCT((GRANTS!$Q$19:$AB$19=$B$5)*GRANTS!Q243:AB243)&gt;0,SUMPRODUCT((GRANTS!$Q$19:$AB$19=$B$5)*GRANTS!Q243:AB243),0)</f>
        <v>0</v>
      </c>
      <c r="H243" s="115">
        <f t="shared" ca="1" si="16"/>
        <v>44697</v>
      </c>
      <c r="I243" s="116">
        <v>0</v>
      </c>
      <c r="J243" s="112" t="str">
        <f>LEFT(GRANTS!D243,20)&amp;"."&amp;GRANTSPAY!E243</f>
        <v>....Ma22</v>
      </c>
      <c r="K243" s="111" t="b">
        <v>1</v>
      </c>
      <c r="L243" s="117" t="s">
        <v>1275</v>
      </c>
      <c r="M243" s="111" t="b">
        <v>1</v>
      </c>
      <c r="N243" s="111" t="s">
        <v>1276</v>
      </c>
      <c r="O243" s="118">
        <f>GRANTS!I243</f>
        <v>0</v>
      </c>
      <c r="P243" s="111" t="b">
        <v>1</v>
      </c>
      <c r="Q243" s="111" t="b">
        <v>1</v>
      </c>
      <c r="R243" s="111" t="b">
        <v>1</v>
      </c>
      <c r="T243" s="10">
        <f t="shared" si="17"/>
        <v>7</v>
      </c>
      <c r="U243" s="1">
        <f t="shared" si="18"/>
        <v>8</v>
      </c>
    </row>
  </sheetData>
  <autoFilter ref="A19:H243" xr:uid="{00000000-0009-0000-0000-000014000000}"/>
  <mergeCells count="4">
    <mergeCell ref="B3:E3"/>
    <mergeCell ref="H3:I3"/>
    <mergeCell ref="C7:D8"/>
    <mergeCell ref="C10:D11"/>
  </mergeCells>
  <phoneticPr fontId="37" type="noConversion"/>
  <conditionalFormatting sqref="G20:G243">
    <cfRule type="cellIs" dxfId="76" priority="6" operator="lessThan">
      <formula>0</formula>
    </cfRule>
    <cfRule type="cellIs" dxfId="75" priority="7" operator="equal">
      <formula>0</formula>
    </cfRule>
  </conditionalFormatting>
  <conditionalFormatting sqref="C7:D8">
    <cfRule type="cellIs" dxfId="74" priority="5" operator="equal">
      <formula>"Error"</formula>
    </cfRule>
  </conditionalFormatting>
  <conditionalFormatting sqref="C10:D11">
    <cfRule type="cellIs" dxfId="73" priority="4" operator="equal">
      <formula>"Error"</formula>
    </cfRule>
  </conditionalFormatting>
  <conditionalFormatting sqref="C7:D8 C10:D11">
    <cfRule type="cellIs" dxfId="72" priority="3" operator="equal">
      <formula>"OK"</formula>
    </cfRule>
  </conditionalFormatting>
  <conditionalFormatting sqref="B5">
    <cfRule type="expression" dxfId="71" priority="1">
      <formula>B5=TEXT(TODAY(), "mmm")</formula>
    </cfRule>
    <cfRule type="expression" dxfId="70" priority="2">
      <formula>B5&lt;&gt;TEXT(TODAY(), "mmm")</formula>
    </cfRule>
  </conditionalFormatting>
  <dataValidations count="1">
    <dataValidation type="list" allowBlank="1" showInputMessage="1" showErrorMessage="1" sqref="B5" xr:uid="{00000000-0002-0000-1400-000000000000}">
      <formula1>$P$1:$P$14</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59999389629810485"/>
  </sheetPr>
  <dimension ref="A1:AV883"/>
  <sheetViews>
    <sheetView workbookViewId="0"/>
  </sheetViews>
  <sheetFormatPr defaultRowHeight="15" x14ac:dyDescent="0.25"/>
  <cols>
    <col min="1" max="1" width="18.7109375" customWidth="1"/>
    <col min="2" max="2" width="11.5703125" bestFit="1" customWidth="1"/>
    <col min="3" max="3" width="10.7109375" bestFit="1" customWidth="1"/>
    <col min="4" max="4" width="23.85546875" bestFit="1" customWidth="1"/>
    <col min="5" max="5" width="17" customWidth="1"/>
    <col min="6" max="6" width="15" bestFit="1" customWidth="1"/>
    <col min="7" max="7" width="15.28515625" bestFit="1" customWidth="1"/>
    <col min="8" max="8" width="15.28515625" customWidth="1"/>
    <col min="9" max="9" width="11.5703125" bestFit="1" customWidth="1"/>
    <col min="10" max="10" width="13.28515625" customWidth="1"/>
    <col min="11" max="11" width="12.85546875" bestFit="1" customWidth="1"/>
    <col min="12" max="12" width="11.7109375" bestFit="1" customWidth="1"/>
    <col min="13" max="13" width="15.42578125" customWidth="1"/>
    <col min="14" max="14" width="11.42578125" bestFit="1" customWidth="1"/>
    <col min="15" max="15" width="14.42578125" customWidth="1"/>
    <col min="16" max="16" width="12.140625" bestFit="1" customWidth="1"/>
    <col min="17" max="17" width="13.28515625" customWidth="1"/>
    <col min="18" max="18" width="11.7109375" customWidth="1"/>
    <col min="19" max="22" width="13.28515625" customWidth="1"/>
    <col min="23" max="23" width="12.28515625" customWidth="1"/>
    <col min="24" max="24" width="12.7109375" customWidth="1"/>
    <col min="25" max="30" width="13.28515625" customWidth="1"/>
    <col min="31" max="32" width="14.28515625" customWidth="1"/>
    <col min="33" max="33" width="12.7109375" customWidth="1"/>
    <col min="34" max="35" width="11.140625" bestFit="1" customWidth="1"/>
    <col min="36" max="36" width="12.7109375" bestFit="1" customWidth="1"/>
    <col min="37" max="37" width="12.28515625" bestFit="1" customWidth="1"/>
    <col min="38" max="48" width="12.28515625" style="6" bestFit="1" customWidth="1"/>
    <col min="50" max="50" width="12.7109375" bestFit="1" customWidth="1"/>
    <col min="51" max="51" width="13.85546875" bestFit="1" customWidth="1"/>
    <col min="52" max="52" width="12.42578125" bestFit="1" customWidth="1"/>
    <col min="55" max="55" width="10.5703125" bestFit="1" customWidth="1"/>
    <col min="56" max="56" width="12.42578125" bestFit="1" customWidth="1"/>
    <col min="57" max="57" width="11" bestFit="1" customWidth="1"/>
    <col min="58" max="58" width="13.85546875" bestFit="1" customWidth="1"/>
    <col min="59" max="66" width="14.140625" customWidth="1"/>
    <col min="67" max="67" width="13.85546875" bestFit="1" customWidth="1"/>
    <col min="68" max="68" width="11.28515625" bestFit="1" customWidth="1"/>
    <col min="69" max="69" width="17" bestFit="1" customWidth="1"/>
  </cols>
  <sheetData>
    <row r="1" spans="1:48" ht="31.5" x14ac:dyDescent="0.5">
      <c r="A1" s="364"/>
      <c r="B1" s="365"/>
      <c r="C1" s="365"/>
      <c r="D1" s="365" t="str">
        <f>SchoolReport!F1&amp;" "&amp;SchoolReport!H1</f>
        <v>Barnet Schools Funding 2022-23</v>
      </c>
      <c r="E1" s="365"/>
      <c r="F1" s="365"/>
      <c r="G1" s="365"/>
      <c r="H1" s="365"/>
      <c r="I1" s="365"/>
      <c r="J1" s="365"/>
      <c r="K1" s="365"/>
      <c r="L1" s="365"/>
      <c r="M1" s="365"/>
      <c r="N1" s="365"/>
      <c r="O1" s="366"/>
      <c r="P1" s="26"/>
      <c r="R1" t="s">
        <v>1172</v>
      </c>
      <c r="S1" t="s">
        <v>1173</v>
      </c>
      <c r="T1" t="s">
        <v>1174</v>
      </c>
      <c r="U1" t="s">
        <v>1175</v>
      </c>
      <c r="Y1" t="s">
        <v>1283</v>
      </c>
      <c r="Z1" t="s">
        <v>1177</v>
      </c>
      <c r="AA1" t="s">
        <v>1072</v>
      </c>
      <c r="AB1" t="s">
        <v>1178</v>
      </c>
      <c r="AC1" t="s">
        <v>1179</v>
      </c>
      <c r="AD1" t="s">
        <v>1180</v>
      </c>
      <c r="AG1" t="s">
        <v>1181</v>
      </c>
      <c r="AH1" s="27" t="s">
        <v>1228</v>
      </c>
      <c r="AI1" s="28">
        <v>11392</v>
      </c>
    </row>
    <row r="2" spans="1:48" ht="15.75" thickBot="1" x14ac:dyDescent="0.3">
      <c r="AH2" s="27" t="s">
        <v>1229</v>
      </c>
      <c r="AI2" s="28">
        <v>10161</v>
      </c>
    </row>
    <row r="3" spans="1:48" ht="26.25" thickTop="1" thickBot="1" x14ac:dyDescent="0.55000000000000004">
      <c r="A3" s="29" t="s">
        <v>1182</v>
      </c>
      <c r="B3" s="474" t="s">
        <v>1346</v>
      </c>
      <c r="C3" s="474"/>
      <c r="D3" s="474"/>
      <c r="E3" s="474"/>
      <c r="F3" s="475"/>
      <c r="I3" s="30" t="s">
        <v>1183</v>
      </c>
      <c r="J3" s="31">
        <f>COUNTIF(D20:D818,"&gt;0")</f>
        <v>0</v>
      </c>
      <c r="K3" s="32" t="s">
        <v>1184</v>
      </c>
      <c r="L3" s="32"/>
      <c r="M3" s="32"/>
      <c r="N3" s="32"/>
      <c r="O3" s="33"/>
      <c r="P3" s="34"/>
      <c r="AH3" s="27" t="s">
        <v>1233</v>
      </c>
      <c r="AI3" s="28">
        <v>10161</v>
      </c>
    </row>
    <row r="4" spans="1:48" ht="16.5" thickTop="1" thickBot="1" x14ac:dyDescent="0.3">
      <c r="A4" s="29" t="s">
        <v>212</v>
      </c>
      <c r="B4" s="476" t="s">
        <v>332</v>
      </c>
      <c r="C4" s="477"/>
      <c r="I4" s="29" t="s">
        <v>1186</v>
      </c>
      <c r="J4" s="31">
        <f>COUNTIF(G20:G862,"&gt;0")</f>
        <v>0</v>
      </c>
      <c r="K4" s="35" t="s">
        <v>1187</v>
      </c>
      <c r="L4" s="31">
        <f>COUNTIF(G20:G862,"&lt;0")</f>
        <v>0</v>
      </c>
      <c r="M4" s="35" t="s">
        <v>1188</v>
      </c>
      <c r="N4" s="31">
        <f>COUNTIF(G20:G862,"=0")</f>
        <v>0</v>
      </c>
      <c r="AH4" s="27" t="s">
        <v>1235</v>
      </c>
      <c r="AI4" s="28">
        <v>11438</v>
      </c>
    </row>
    <row r="5" spans="1:48" ht="15.75" thickTop="1" x14ac:dyDescent="0.25">
      <c r="A5" s="29" t="s">
        <v>1189</v>
      </c>
      <c r="B5" s="471" t="s">
        <v>1347</v>
      </c>
      <c r="C5" s="472"/>
      <c r="D5" s="472"/>
      <c r="E5" s="472"/>
      <c r="F5" s="472"/>
      <c r="G5" s="472"/>
      <c r="H5" s="472"/>
      <c r="I5" s="472"/>
      <c r="J5" s="472"/>
      <c r="K5" s="472"/>
      <c r="L5" s="472"/>
      <c r="M5" s="472"/>
      <c r="N5" s="472"/>
      <c r="O5" s="473"/>
      <c r="P5" s="36"/>
      <c r="AH5" s="27" t="s">
        <v>1238</v>
      </c>
      <c r="AI5" s="28">
        <v>11438</v>
      </c>
    </row>
    <row r="6" spans="1:48" x14ac:dyDescent="0.25">
      <c r="B6" s="471" t="s">
        <v>1348</v>
      </c>
      <c r="C6" s="472"/>
      <c r="D6" s="472"/>
      <c r="E6" s="472"/>
      <c r="F6" s="472"/>
      <c r="G6" s="472"/>
      <c r="H6" s="472"/>
      <c r="I6" s="472"/>
      <c r="J6" s="472"/>
      <c r="K6" s="472"/>
      <c r="L6" s="472"/>
      <c r="M6" s="472"/>
      <c r="N6" s="472"/>
      <c r="O6" s="473"/>
      <c r="P6" s="36"/>
      <c r="AH6" s="27" t="s">
        <v>1240</v>
      </c>
      <c r="AI6" s="28">
        <v>11336</v>
      </c>
    </row>
    <row r="7" spans="1:48" x14ac:dyDescent="0.25">
      <c r="B7" s="471" t="s">
        <v>1349</v>
      </c>
      <c r="C7" s="472"/>
      <c r="D7" s="472"/>
      <c r="E7" s="472"/>
      <c r="F7" s="472"/>
      <c r="G7" s="472"/>
      <c r="H7" s="472"/>
      <c r="I7" s="472"/>
      <c r="J7" s="472"/>
      <c r="K7" s="472"/>
      <c r="L7" s="472"/>
      <c r="M7" s="472"/>
      <c r="N7" s="472"/>
      <c r="O7" s="473"/>
      <c r="P7" s="36"/>
    </row>
    <row r="8" spans="1:48" ht="15.75" thickBot="1" x14ac:dyDescent="0.3">
      <c r="B8" s="478" t="s">
        <v>1350</v>
      </c>
      <c r="C8" s="478"/>
      <c r="D8" s="478"/>
      <c r="E8" s="478"/>
      <c r="F8" s="478"/>
      <c r="G8" s="478"/>
      <c r="H8" s="478"/>
      <c r="I8" s="478"/>
      <c r="J8" s="478"/>
      <c r="K8" s="478"/>
      <c r="L8" s="478"/>
      <c r="M8" s="478"/>
      <c r="N8" s="478"/>
      <c r="O8" s="478"/>
      <c r="P8" s="36"/>
    </row>
    <row r="9" spans="1:48" ht="15.75" thickTop="1" x14ac:dyDescent="0.25">
      <c r="B9" s="491" t="s">
        <v>1317</v>
      </c>
      <c r="C9" s="492"/>
      <c r="D9" s="493" t="s">
        <v>1318</v>
      </c>
      <c r="E9" s="493"/>
      <c r="F9" s="37" t="s">
        <v>1319</v>
      </c>
      <c r="G9" s="38" t="s">
        <v>1320</v>
      </c>
      <c r="H9" s="38"/>
      <c r="I9" s="38" t="s">
        <v>1321</v>
      </c>
      <c r="J9" s="38" t="s">
        <v>1060</v>
      </c>
      <c r="K9" s="39"/>
      <c r="L9" s="39"/>
      <c r="M9" s="39"/>
      <c r="N9" s="39"/>
      <c r="O9" s="39"/>
      <c r="P9" s="36"/>
    </row>
    <row r="10" spans="1:48" x14ac:dyDescent="0.25">
      <c r="A10" s="34"/>
      <c r="B10" s="500" t="str">
        <f>A20</f>
        <v>HIGH NEEDS PLACES</v>
      </c>
      <c r="C10" s="501"/>
      <c r="D10" s="490" t="s">
        <v>1351</v>
      </c>
      <c r="E10" s="490"/>
      <c r="F10" s="40" t="s">
        <v>1323</v>
      </c>
      <c r="G10" s="40" t="s">
        <v>1324</v>
      </c>
      <c r="H10" s="40"/>
      <c r="I10" s="41">
        <f>MAX(G23:G412)</f>
        <v>0</v>
      </c>
      <c r="J10" s="42">
        <f>SUMIF(F23:F437,"&gt;0")/COUNTIF(F23:F437,"&gt;0")</f>
        <v>473486.84848484845</v>
      </c>
      <c r="K10" s="3"/>
      <c r="L10" s="3"/>
      <c r="M10" s="3"/>
      <c r="N10" s="3"/>
      <c r="O10" s="3"/>
      <c r="P10" s="3"/>
    </row>
    <row r="11" spans="1:48" x14ac:dyDescent="0.25">
      <c r="A11" s="29" t="s">
        <v>1190</v>
      </c>
      <c r="B11" s="468"/>
      <c r="C11" s="469"/>
      <c r="D11" s="469"/>
      <c r="E11" s="470"/>
      <c r="F11" s="468"/>
      <c r="G11" s="469"/>
      <c r="H11" s="469"/>
      <c r="I11" s="469"/>
      <c r="J11" s="469"/>
      <c r="K11" s="469"/>
      <c r="L11" s="469"/>
      <c r="M11" s="469"/>
      <c r="N11" s="469"/>
      <c r="O11" s="470"/>
      <c r="P11" s="3"/>
    </row>
    <row r="12" spans="1:48" hidden="1" x14ac:dyDescent="0.25">
      <c r="A12" s="34"/>
      <c r="B12" s="468"/>
      <c r="C12" s="469"/>
      <c r="D12" s="469"/>
      <c r="E12" s="470"/>
      <c r="F12" s="468"/>
      <c r="G12" s="469"/>
      <c r="H12" s="469"/>
      <c r="I12" s="469"/>
      <c r="J12" s="469"/>
      <c r="K12" s="469"/>
      <c r="L12" s="469"/>
      <c r="M12" s="469"/>
      <c r="N12" s="469"/>
      <c r="O12" s="470"/>
      <c r="P12" s="3"/>
    </row>
    <row r="13" spans="1:48" hidden="1" x14ac:dyDescent="0.25">
      <c r="A13" s="34"/>
      <c r="B13" s="468"/>
      <c r="C13" s="469"/>
      <c r="D13" s="469"/>
      <c r="E13" s="470"/>
      <c r="F13" s="468"/>
      <c r="G13" s="469"/>
      <c r="H13" s="469"/>
      <c r="I13" s="469"/>
      <c r="J13" s="469"/>
      <c r="K13" s="469"/>
      <c r="L13" s="469"/>
      <c r="M13" s="469"/>
      <c r="N13" s="469"/>
      <c r="O13" s="470"/>
      <c r="P13" s="3"/>
      <c r="AL13"/>
      <c r="AM13"/>
      <c r="AN13"/>
      <c r="AO13"/>
      <c r="AP13"/>
      <c r="AQ13"/>
      <c r="AR13"/>
      <c r="AS13"/>
      <c r="AT13"/>
      <c r="AU13"/>
      <c r="AV13"/>
    </row>
    <row r="14" spans="1:48" hidden="1" x14ac:dyDescent="0.25">
      <c r="A14" s="34"/>
      <c r="B14" s="468"/>
      <c r="C14" s="469"/>
      <c r="D14" s="469"/>
      <c r="E14" s="470"/>
      <c r="F14" s="468"/>
      <c r="G14" s="469"/>
      <c r="H14" s="469"/>
      <c r="I14" s="469"/>
      <c r="J14" s="469"/>
      <c r="K14" s="469"/>
      <c r="L14" s="469"/>
      <c r="M14" s="469"/>
      <c r="N14" s="469"/>
      <c r="O14" s="470"/>
      <c r="P14" s="3"/>
      <c r="Q14" s="43"/>
      <c r="R14" s="43">
        <f t="shared" ref="R14:AG14" si="0">R15+R16</f>
        <v>603504.77777777787</v>
      </c>
      <c r="S14" s="43">
        <f t="shared" si="0"/>
        <v>603504.77777777787</v>
      </c>
      <c r="T14" s="43">
        <f t="shared" si="0"/>
        <v>603504.77777777787</v>
      </c>
      <c r="U14" s="43">
        <f t="shared" si="0"/>
        <v>603504.77777777787</v>
      </c>
      <c r="V14" s="43"/>
      <c r="W14" s="43"/>
      <c r="X14" s="43"/>
      <c r="Y14" s="43">
        <f t="shared" si="0"/>
        <v>603504.77777777787</v>
      </c>
      <c r="Z14" s="43">
        <f t="shared" si="0"/>
        <v>603504.77777777787</v>
      </c>
      <c r="AA14" s="43">
        <f t="shared" si="0"/>
        <v>603504.77777777787</v>
      </c>
      <c r="AB14" s="43">
        <f t="shared" si="0"/>
        <v>603504.77777777787</v>
      </c>
      <c r="AC14" s="43">
        <f t="shared" si="0"/>
        <v>7242057.333333333</v>
      </c>
      <c r="AD14" s="43">
        <f t="shared" si="0"/>
        <v>0</v>
      </c>
      <c r="AE14" s="43">
        <f t="shared" si="0"/>
        <v>0</v>
      </c>
      <c r="AF14" s="43">
        <f t="shared" si="0"/>
        <v>0</v>
      </c>
      <c r="AG14" s="43">
        <f t="shared" si="0"/>
        <v>1810514.3333333333</v>
      </c>
      <c r="AH14" s="44" t="s">
        <v>1191</v>
      </c>
      <c r="AL14"/>
      <c r="AM14"/>
      <c r="AN14"/>
      <c r="AO14"/>
      <c r="AP14"/>
      <c r="AQ14"/>
      <c r="AR14"/>
      <c r="AS14"/>
      <c r="AT14"/>
      <c r="AU14"/>
      <c r="AV14"/>
    </row>
    <row r="15" spans="1:48" hidden="1" x14ac:dyDescent="0.25">
      <c r="A15" s="34"/>
      <c r="B15" s="468"/>
      <c r="C15" s="469"/>
      <c r="D15" s="469"/>
      <c r="E15" s="470"/>
      <c r="F15" s="468"/>
      <c r="G15" s="469"/>
      <c r="H15" s="469"/>
      <c r="I15" s="469"/>
      <c r="J15" s="469"/>
      <c r="K15" s="469"/>
      <c r="L15" s="469"/>
      <c r="M15" s="469"/>
      <c r="N15" s="469"/>
      <c r="O15" s="470"/>
      <c r="P15" s="3"/>
      <c r="Q15" s="45"/>
      <c r="R15" s="45">
        <f>SUMIF(R20:R883,"&gt;0")</f>
        <v>603504.77777777787</v>
      </c>
      <c r="S15" s="45">
        <f>SUMIF(S20:S883,"&gt;0")</f>
        <v>603504.77777777787</v>
      </c>
      <c r="T15" s="45">
        <f>SUMIF(T20:T883,"&gt;0")</f>
        <v>603504.77777777787</v>
      </c>
      <c r="U15" s="45">
        <f>SUMIF(U20:U883,"&gt;0")</f>
        <v>603504.77777777787</v>
      </c>
      <c r="V15" s="45"/>
      <c r="W15" s="45"/>
      <c r="X15" s="45"/>
      <c r="Y15" s="45">
        <f t="shared" ref="Y15:AG15" si="1">SUMIF(Y20:Y883,"&gt;0")</f>
        <v>603504.77777777787</v>
      </c>
      <c r="Z15" s="45">
        <f t="shared" si="1"/>
        <v>603504.77777777787</v>
      </c>
      <c r="AA15" s="45">
        <f t="shared" si="1"/>
        <v>603504.77777777787</v>
      </c>
      <c r="AB15" s="45">
        <f t="shared" si="1"/>
        <v>603504.77777777787</v>
      </c>
      <c r="AC15" s="45">
        <f t="shared" si="1"/>
        <v>7242057.333333333</v>
      </c>
      <c r="AD15" s="45">
        <f t="shared" si="1"/>
        <v>0</v>
      </c>
      <c r="AE15" s="45">
        <f t="shared" si="1"/>
        <v>0</v>
      </c>
      <c r="AF15" s="45">
        <f t="shared" si="1"/>
        <v>0</v>
      </c>
      <c r="AG15" s="45">
        <f t="shared" si="1"/>
        <v>1810514.3333333333</v>
      </c>
      <c r="AH15" s="44" t="s">
        <v>1186</v>
      </c>
      <c r="AL15"/>
      <c r="AM15"/>
      <c r="AN15"/>
      <c r="AO15"/>
      <c r="AP15"/>
      <c r="AQ15"/>
      <c r="AR15"/>
      <c r="AS15"/>
      <c r="AT15"/>
      <c r="AU15"/>
      <c r="AV15"/>
    </row>
    <row r="16" spans="1:48" hidden="1" x14ac:dyDescent="0.25">
      <c r="A16" s="46"/>
      <c r="B16" s="468"/>
      <c r="C16" s="469"/>
      <c r="D16" s="469"/>
      <c r="E16" s="470"/>
      <c r="F16" s="468"/>
      <c r="G16" s="469"/>
      <c r="H16" s="469"/>
      <c r="I16" s="469"/>
      <c r="J16" s="469"/>
      <c r="K16" s="469"/>
      <c r="L16" s="469"/>
      <c r="M16" s="469"/>
      <c r="N16" s="469"/>
      <c r="O16" s="470"/>
      <c r="P16" s="3"/>
      <c r="Q16" s="45"/>
      <c r="R16" s="45">
        <f>SUMIF(R20:R883,"&lt;0")</f>
        <v>0</v>
      </c>
      <c r="S16" s="45">
        <f>SUMIF(S20:S883,"&lt;0")</f>
        <v>0</v>
      </c>
      <c r="T16" s="45">
        <f>SUMIF(T20:T883,"&lt;0")</f>
        <v>0</v>
      </c>
      <c r="U16" s="45">
        <f>SUMIF(U20:U883,"&lt;0")</f>
        <v>0</v>
      </c>
      <c r="V16" s="45"/>
      <c r="W16" s="45"/>
      <c r="X16" s="45"/>
      <c r="Y16" s="45">
        <f t="shared" ref="Y16:AG16" si="2">SUMIF(Y20:Y883,"&lt;0")</f>
        <v>0</v>
      </c>
      <c r="Z16" s="45">
        <f t="shared" si="2"/>
        <v>0</v>
      </c>
      <c r="AA16" s="45">
        <f t="shared" si="2"/>
        <v>0</v>
      </c>
      <c r="AB16" s="45">
        <f t="shared" si="2"/>
        <v>0</v>
      </c>
      <c r="AC16" s="45">
        <f t="shared" si="2"/>
        <v>0</v>
      </c>
      <c r="AD16" s="45">
        <f t="shared" si="2"/>
        <v>0</v>
      </c>
      <c r="AE16" s="45">
        <f t="shared" si="2"/>
        <v>0</v>
      </c>
      <c r="AF16" s="45">
        <f t="shared" si="2"/>
        <v>0</v>
      </c>
      <c r="AG16" s="45">
        <f t="shared" si="2"/>
        <v>0</v>
      </c>
      <c r="AH16" s="44" t="s">
        <v>1187</v>
      </c>
      <c r="AL16"/>
      <c r="AM16"/>
      <c r="AN16"/>
      <c r="AO16"/>
      <c r="AP16"/>
      <c r="AQ16"/>
      <c r="AR16"/>
      <c r="AS16"/>
      <c r="AT16"/>
      <c r="AU16"/>
      <c r="AV16"/>
    </row>
    <row r="17" spans="1:48" x14ac:dyDescent="0.25">
      <c r="A17" s="34">
        <f>COUNTIF(D20:D898,"&gt;0")</f>
        <v>0</v>
      </c>
      <c r="B17" s="468"/>
      <c r="C17" s="469"/>
      <c r="D17" s="469"/>
      <c r="E17" s="470"/>
      <c r="F17" s="468"/>
      <c r="G17" s="469"/>
      <c r="H17" s="469"/>
      <c r="I17" s="469"/>
      <c r="J17" s="469"/>
      <c r="K17" s="469"/>
      <c r="L17" s="469"/>
      <c r="M17" s="469"/>
      <c r="N17" s="469"/>
      <c r="O17" s="470"/>
      <c r="P17" s="3"/>
      <c r="Q17" s="497"/>
      <c r="R17" s="497"/>
      <c r="S17" s="497"/>
      <c r="T17" s="497"/>
      <c r="U17" s="497"/>
      <c r="V17" s="497"/>
      <c r="W17" s="497"/>
      <c r="X17" s="497"/>
      <c r="Y17" s="497"/>
      <c r="Z17" s="497"/>
      <c r="AA17" s="497"/>
      <c r="AB17" s="497"/>
      <c r="AC17" s="497"/>
      <c r="AD17" s="497"/>
      <c r="AL17"/>
      <c r="AM17"/>
      <c r="AN17"/>
      <c r="AO17"/>
      <c r="AP17"/>
      <c r="AQ17"/>
      <c r="AR17"/>
      <c r="AS17"/>
      <c r="AT17"/>
      <c r="AU17"/>
      <c r="AV17"/>
    </row>
    <row r="18" spans="1:48" ht="15.75" thickBot="1" x14ac:dyDescent="0.3">
      <c r="A18" t="s">
        <v>1192</v>
      </c>
      <c r="G18" s="48">
        <f>SUM(G20:G883)</f>
        <v>0</v>
      </c>
      <c r="H18" s="48"/>
      <c r="J18" s="48"/>
      <c r="K18" t="s">
        <v>1352</v>
      </c>
      <c r="Q18" s="381">
        <f>SUM(Q20:Q33)</f>
        <v>603504.77777777787</v>
      </c>
      <c r="R18" s="381">
        <f t="shared" ref="R18:AB18" si="3">SUM(R20:R33)</f>
        <v>603504.77777777787</v>
      </c>
      <c r="S18" s="381">
        <f t="shared" si="3"/>
        <v>603504.77777777787</v>
      </c>
      <c r="T18" s="381">
        <f t="shared" si="3"/>
        <v>603504.77777777787</v>
      </c>
      <c r="U18" s="381">
        <f t="shared" si="3"/>
        <v>603504.77777777787</v>
      </c>
      <c r="V18" s="381">
        <f t="shared" si="3"/>
        <v>603504.77777777787</v>
      </c>
      <c r="W18" s="381">
        <f t="shared" si="3"/>
        <v>603504.77777777787</v>
      </c>
      <c r="X18" s="381">
        <f t="shared" si="3"/>
        <v>603504.77777777787</v>
      </c>
      <c r="Y18" s="381">
        <f t="shared" si="3"/>
        <v>603504.77777777787</v>
      </c>
      <c r="Z18" s="381">
        <f t="shared" si="3"/>
        <v>603504.77777777787</v>
      </c>
      <c r="AA18" s="381">
        <f t="shared" si="3"/>
        <v>603504.77777777787</v>
      </c>
      <c r="AB18" s="381">
        <f t="shared" si="3"/>
        <v>603504.77777777787</v>
      </c>
      <c r="AC18" s="360"/>
      <c r="AD18" s="360"/>
      <c r="AE18" s="360"/>
      <c r="AF18" s="360"/>
      <c r="AG18" s="360"/>
      <c r="AL18"/>
      <c r="AM18"/>
      <c r="AN18"/>
      <c r="AO18"/>
      <c r="AP18"/>
      <c r="AQ18"/>
      <c r="AR18"/>
      <c r="AS18"/>
      <c r="AT18"/>
      <c r="AU18"/>
      <c r="AV18"/>
    </row>
    <row r="19" spans="1:48" s="60" customFormat="1" ht="31.5" thickTop="1" thickBot="1" x14ac:dyDescent="0.3">
      <c r="A19" s="54" t="s">
        <v>1182</v>
      </c>
      <c r="B19" s="55" t="s">
        <v>1193</v>
      </c>
      <c r="C19" s="55" t="s">
        <v>1194</v>
      </c>
      <c r="D19" s="55" t="s">
        <v>1195</v>
      </c>
      <c r="E19" s="55" t="s">
        <v>1196</v>
      </c>
      <c r="F19" s="55" t="s">
        <v>1197</v>
      </c>
      <c r="G19" s="55" t="s">
        <v>1198</v>
      </c>
      <c r="H19" s="55" t="s">
        <v>1199</v>
      </c>
      <c r="I19" s="55" t="s">
        <v>1200</v>
      </c>
      <c r="J19" s="55" t="s">
        <v>1201</v>
      </c>
      <c r="K19" s="55" t="s">
        <v>212</v>
      </c>
      <c r="L19" s="312" t="s">
        <v>1202</v>
      </c>
      <c r="M19" s="312" t="s">
        <v>1203</v>
      </c>
      <c r="N19" s="56" t="s">
        <v>1204</v>
      </c>
      <c r="O19" s="56" t="s">
        <v>1205</v>
      </c>
      <c r="P19" s="56" t="s">
        <v>1206</v>
      </c>
      <c r="Q19" s="58" t="s">
        <v>1207</v>
      </c>
      <c r="R19" s="58" t="s">
        <v>904</v>
      </c>
      <c r="S19" s="58" t="s">
        <v>1208</v>
      </c>
      <c r="T19" s="58" t="s">
        <v>1209</v>
      </c>
      <c r="U19" s="58" t="s">
        <v>1210</v>
      </c>
      <c r="V19" s="251" t="s">
        <v>908</v>
      </c>
      <c r="W19" s="251" t="s">
        <v>1212</v>
      </c>
      <c r="X19" s="251" t="s">
        <v>1213</v>
      </c>
      <c r="Y19" s="251" t="s">
        <v>1214</v>
      </c>
      <c r="Z19" s="251" t="s">
        <v>1215</v>
      </c>
      <c r="AA19" s="251" t="s">
        <v>1216</v>
      </c>
      <c r="AB19" s="251" t="s">
        <v>1217</v>
      </c>
      <c r="AC19" s="251" t="s">
        <v>1353</v>
      </c>
      <c r="AD19" s="251" t="s">
        <v>951</v>
      </c>
      <c r="AE19" s="60" t="s">
        <v>1298</v>
      </c>
      <c r="AF19" s="60" t="s">
        <v>1298</v>
      </c>
      <c r="AG19" s="60" t="s">
        <v>1220</v>
      </c>
      <c r="AH19" s="60" t="s">
        <v>1221</v>
      </c>
      <c r="AI19" s="60" t="s">
        <v>1222</v>
      </c>
      <c r="AJ19" s="60" t="s">
        <v>1223</v>
      </c>
    </row>
    <row r="20" spans="1:48" ht="15.75" thickTop="1" x14ac:dyDescent="0.25">
      <c r="A20" t="str">
        <f>$B$3</f>
        <v>HIGH NEEDS PLACES</v>
      </c>
      <c r="B20" s="71">
        <v>43913</v>
      </c>
      <c r="C20" s="70">
        <v>3021100</v>
      </c>
      <c r="D20" t="str">
        <f>VLOOKUP(C20,Schools!A:B,2,0)</f>
        <v>Pavilion</v>
      </c>
      <c r="E20" t="str">
        <f>VLOOKUP(C20,Schools!$A:$Z,3,0)</f>
        <v>M</v>
      </c>
      <c r="F20" s="72">
        <v>1543920</v>
      </c>
      <c r="G20" s="70" t="s">
        <v>1224</v>
      </c>
      <c r="H20" s="70"/>
      <c r="I20" t="str">
        <f>O20&amp;"/"&amp;P20</f>
        <v>11392/543965</v>
      </c>
      <c r="J20">
        <f>VLOOKUP(C20,Schools!$A:$Z,9,0)</f>
        <v>400156</v>
      </c>
      <c r="K20" s="70" t="s">
        <v>332</v>
      </c>
      <c r="L20" s="263" t="s">
        <v>1109</v>
      </c>
      <c r="M20" s="263" t="s">
        <v>522</v>
      </c>
      <c r="N20" t="str">
        <f>VLOOKUP(C20,Schools!A:D,4,0)</f>
        <v>PRU</v>
      </c>
      <c r="O20">
        <v>11392</v>
      </c>
      <c r="P20">
        <f t="shared" ref="P20:P33" si="4">IF(E20="M",543965,516500)</f>
        <v>543965</v>
      </c>
      <c r="Q20" s="73">
        <f>F20/12</f>
        <v>128660</v>
      </c>
      <c r="R20" s="73">
        <f>Q20</f>
        <v>128660</v>
      </c>
      <c r="S20" s="73">
        <f t="shared" ref="S20:AB20" si="5">R20</f>
        <v>128660</v>
      </c>
      <c r="T20" s="73">
        <f t="shared" si="5"/>
        <v>128660</v>
      </c>
      <c r="U20" s="73">
        <f t="shared" si="5"/>
        <v>128660</v>
      </c>
      <c r="V20" s="73">
        <f t="shared" si="5"/>
        <v>128660</v>
      </c>
      <c r="W20" s="73">
        <f t="shared" si="5"/>
        <v>128660</v>
      </c>
      <c r="X20" s="73">
        <f t="shared" si="5"/>
        <v>128660</v>
      </c>
      <c r="Y20" s="73">
        <f t="shared" si="5"/>
        <v>128660</v>
      </c>
      <c r="Z20" s="73">
        <f t="shared" si="5"/>
        <v>128660</v>
      </c>
      <c r="AA20" s="73">
        <f t="shared" si="5"/>
        <v>128660</v>
      </c>
      <c r="AB20" s="73">
        <f t="shared" si="5"/>
        <v>128660</v>
      </c>
      <c r="AC20" s="47">
        <f>SUM(Q20:AB20)</f>
        <v>1543920</v>
      </c>
      <c r="AD20" s="47">
        <f>AC20-F20</f>
        <v>0</v>
      </c>
      <c r="AE20" s="73"/>
      <c r="AG20" s="47">
        <f>SUM(Q20:S20)</f>
        <v>385980</v>
      </c>
      <c r="AH20" s="47">
        <f>SUM(Q20:V20)</f>
        <v>771960</v>
      </c>
      <c r="AI20" s="47">
        <f>SUM(Q20:Y20)</f>
        <v>1157940</v>
      </c>
      <c r="AJ20" s="47">
        <f>SUM(Q20:AB20)</f>
        <v>1543920</v>
      </c>
      <c r="AL20"/>
      <c r="AM20"/>
      <c r="AN20"/>
      <c r="AO20"/>
      <c r="AP20"/>
      <c r="AQ20"/>
      <c r="AR20"/>
      <c r="AS20"/>
      <c r="AT20"/>
      <c r="AU20"/>
      <c r="AV20"/>
    </row>
    <row r="21" spans="1:48" x14ac:dyDescent="0.25">
      <c r="A21" t="str">
        <f t="shared" ref="A21:A33" si="6">$B$3</f>
        <v>HIGH NEEDS PLACES</v>
      </c>
      <c r="B21" s="71">
        <v>43913</v>
      </c>
      <c r="C21" s="70">
        <v>3021102</v>
      </c>
      <c r="D21" t="str">
        <f>VLOOKUP(C21,Schools!A:B,2,0)</f>
        <v>Northgate</v>
      </c>
      <c r="E21" t="str">
        <f>VLOOKUP(C21,Schools!$A:$Z,3,0)</f>
        <v>M</v>
      </c>
      <c r="F21" s="72">
        <v>457282</v>
      </c>
      <c r="G21" s="70" t="s">
        <v>1224</v>
      </c>
      <c r="H21" s="70"/>
      <c r="I21" t="str">
        <f t="shared" ref="I21:I33" si="7">O21&amp;"/"&amp;P21</f>
        <v>11392/543965</v>
      </c>
      <c r="J21">
        <f>VLOOKUP(C21,Schools!$A:$Z,9,0)</f>
        <v>400157</v>
      </c>
      <c r="K21" s="70" t="s">
        <v>332</v>
      </c>
      <c r="L21" s="263" t="s">
        <v>1109</v>
      </c>
      <c r="M21" s="263" t="s">
        <v>522</v>
      </c>
      <c r="N21" t="str">
        <f>VLOOKUP(C21,Schools!A:D,4,0)</f>
        <v>PRU</v>
      </c>
      <c r="O21">
        <v>11392</v>
      </c>
      <c r="P21">
        <f t="shared" si="4"/>
        <v>543965</v>
      </c>
      <c r="Q21" s="73">
        <f t="shared" ref="Q21:Q33" si="8">F21/12</f>
        <v>38106.833333333336</v>
      </c>
      <c r="R21" s="73">
        <f t="shared" ref="R21:AB21" si="9">Q21</f>
        <v>38106.833333333336</v>
      </c>
      <c r="S21" s="73">
        <f t="shared" si="9"/>
        <v>38106.833333333336</v>
      </c>
      <c r="T21" s="73">
        <f t="shared" si="9"/>
        <v>38106.833333333336</v>
      </c>
      <c r="U21" s="73">
        <f t="shared" si="9"/>
        <v>38106.833333333336</v>
      </c>
      <c r="V21" s="73">
        <f t="shared" si="9"/>
        <v>38106.833333333336</v>
      </c>
      <c r="W21" s="73">
        <f t="shared" si="9"/>
        <v>38106.833333333336</v>
      </c>
      <c r="X21" s="73">
        <f t="shared" si="9"/>
        <v>38106.833333333336</v>
      </c>
      <c r="Y21" s="73">
        <f t="shared" si="9"/>
        <v>38106.833333333336</v>
      </c>
      <c r="Z21" s="73">
        <f t="shared" si="9"/>
        <v>38106.833333333336</v>
      </c>
      <c r="AA21" s="73">
        <f t="shared" si="9"/>
        <v>38106.833333333336</v>
      </c>
      <c r="AB21" s="73">
        <f t="shared" si="9"/>
        <v>38106.833333333336</v>
      </c>
      <c r="AC21" s="47">
        <f t="shared" ref="AC21:AC33" si="10">SUM(Q21:AB21)</f>
        <v>457281.99999999994</v>
      </c>
      <c r="AD21" s="47">
        <f t="shared" ref="AD21:AD33" si="11">AC21-F21</f>
        <v>0</v>
      </c>
      <c r="AE21" s="73"/>
      <c r="AG21" s="47">
        <f t="shared" ref="AG21:AG33" si="12">SUM(Q21:S21)</f>
        <v>114320.5</v>
      </c>
      <c r="AH21" s="47">
        <f t="shared" ref="AH21:AH33" si="13">SUM(Q21:V21)</f>
        <v>228641.00000000003</v>
      </c>
      <c r="AI21" s="47">
        <f t="shared" ref="AI21:AI33" si="14">SUM(Q21:Y21)</f>
        <v>342961.5</v>
      </c>
      <c r="AJ21" s="47">
        <f t="shared" ref="AJ21:AJ33" si="15">SUM(Q21:AB21)</f>
        <v>457281.99999999994</v>
      </c>
      <c r="AL21"/>
      <c r="AM21"/>
      <c r="AN21"/>
      <c r="AO21"/>
      <c r="AP21"/>
      <c r="AQ21"/>
      <c r="AR21"/>
      <c r="AS21"/>
      <c r="AT21"/>
      <c r="AU21"/>
      <c r="AV21"/>
    </row>
    <row r="22" spans="1:48" x14ac:dyDescent="0.25">
      <c r="A22" t="str">
        <f t="shared" si="6"/>
        <v>HIGH NEEDS PLACES</v>
      </c>
      <c r="B22" s="71">
        <v>43913</v>
      </c>
      <c r="C22" s="70">
        <v>3022014</v>
      </c>
      <c r="D22" t="str">
        <f>VLOOKUP(C22,Schools!A:B,2,0)</f>
        <v>Colindale School</v>
      </c>
      <c r="E22" t="str">
        <f>VLOOKUP(C22,Schools!$A:$Z,3,0)</f>
        <v>M</v>
      </c>
      <c r="F22" s="72">
        <v>32500</v>
      </c>
      <c r="G22" s="70" t="s">
        <v>1224</v>
      </c>
      <c r="H22" s="70"/>
      <c r="I22" t="str">
        <f t="shared" si="7"/>
        <v>11438/543965</v>
      </c>
      <c r="J22">
        <f>VLOOKUP(C22,Schools!$A:$Z,9,0)</f>
        <v>400050</v>
      </c>
      <c r="K22" s="70" t="s">
        <v>332</v>
      </c>
      <c r="L22" s="263" t="s">
        <v>1101</v>
      </c>
      <c r="M22" s="263" t="s">
        <v>490</v>
      </c>
      <c r="N22" t="str">
        <f>VLOOKUP(C22,Schools!A:D,4,0)</f>
        <v>Primary</v>
      </c>
      <c r="O22">
        <v>11438</v>
      </c>
      <c r="P22">
        <f t="shared" si="4"/>
        <v>543965</v>
      </c>
      <c r="Q22" s="73">
        <f t="shared" si="8"/>
        <v>2708.3333333333335</v>
      </c>
      <c r="R22" s="73">
        <f t="shared" ref="R22:AB22" si="16">Q22</f>
        <v>2708.3333333333335</v>
      </c>
      <c r="S22" s="73">
        <f t="shared" si="16"/>
        <v>2708.3333333333335</v>
      </c>
      <c r="T22" s="73">
        <f t="shared" si="16"/>
        <v>2708.3333333333335</v>
      </c>
      <c r="U22" s="73">
        <f t="shared" si="16"/>
        <v>2708.3333333333335</v>
      </c>
      <c r="V22" s="73">
        <f t="shared" si="16"/>
        <v>2708.3333333333335</v>
      </c>
      <c r="W22" s="73">
        <f t="shared" si="16"/>
        <v>2708.3333333333335</v>
      </c>
      <c r="X22" s="73">
        <f t="shared" si="16"/>
        <v>2708.3333333333335</v>
      </c>
      <c r="Y22" s="73">
        <f t="shared" si="16"/>
        <v>2708.3333333333335</v>
      </c>
      <c r="Z22" s="73">
        <f t="shared" si="16"/>
        <v>2708.3333333333335</v>
      </c>
      <c r="AA22" s="73">
        <f t="shared" si="16"/>
        <v>2708.3333333333335</v>
      </c>
      <c r="AB22" s="73">
        <f t="shared" si="16"/>
        <v>2708.3333333333335</v>
      </c>
      <c r="AC22" s="47">
        <f t="shared" si="10"/>
        <v>32499.999999999996</v>
      </c>
      <c r="AD22" s="47">
        <f t="shared" si="11"/>
        <v>0</v>
      </c>
      <c r="AE22" s="73"/>
      <c r="AG22" s="47">
        <f t="shared" si="12"/>
        <v>8125</v>
      </c>
      <c r="AH22" s="47">
        <f t="shared" si="13"/>
        <v>16250.000000000002</v>
      </c>
      <c r="AI22" s="47">
        <f t="shared" si="14"/>
        <v>24375</v>
      </c>
      <c r="AJ22" s="47">
        <f t="shared" si="15"/>
        <v>32499.999999999996</v>
      </c>
      <c r="AL22"/>
      <c r="AM22"/>
      <c r="AN22"/>
      <c r="AO22"/>
      <c r="AP22"/>
      <c r="AQ22"/>
      <c r="AR22"/>
      <c r="AS22"/>
      <c r="AT22"/>
      <c r="AU22"/>
      <c r="AV22"/>
    </row>
    <row r="23" spans="1:48" x14ac:dyDescent="0.25">
      <c r="A23" t="str">
        <f t="shared" si="6"/>
        <v>HIGH NEEDS PLACES</v>
      </c>
      <c r="B23" s="71">
        <v>43913</v>
      </c>
      <c r="C23" s="70">
        <v>3022015</v>
      </c>
      <c r="D23" t="str">
        <f>VLOOKUP(C23,Schools!A:B,2,0)</f>
        <v>Coppetts Wood</v>
      </c>
      <c r="E23" t="str">
        <f>VLOOKUP(C23,Schools!$A:$Z,3,0)</f>
        <v>M</v>
      </c>
      <c r="F23" s="72">
        <v>88500</v>
      </c>
      <c r="G23" s="70" t="s">
        <v>1224</v>
      </c>
      <c r="H23" s="70"/>
      <c r="I23" t="str">
        <f t="shared" si="7"/>
        <v>11438/543965</v>
      </c>
      <c r="J23">
        <f>VLOOKUP(C23,Schools!$A:$Z,9,0)</f>
        <v>400059</v>
      </c>
      <c r="K23" s="70" t="s">
        <v>332</v>
      </c>
      <c r="L23" s="263" t="s">
        <v>1101</v>
      </c>
      <c r="M23" s="263" t="s">
        <v>490</v>
      </c>
      <c r="N23" t="str">
        <f>VLOOKUP(C23,Schools!A:D,4,0)</f>
        <v>Primary</v>
      </c>
      <c r="O23">
        <v>11438</v>
      </c>
      <c r="P23">
        <f t="shared" si="4"/>
        <v>543965</v>
      </c>
      <c r="Q23" s="73">
        <f t="shared" si="8"/>
        <v>7375</v>
      </c>
      <c r="R23" s="73">
        <f t="shared" ref="R23:AB23" si="17">Q23</f>
        <v>7375</v>
      </c>
      <c r="S23" s="73">
        <f t="shared" si="17"/>
        <v>7375</v>
      </c>
      <c r="T23" s="73">
        <f t="shared" si="17"/>
        <v>7375</v>
      </c>
      <c r="U23" s="73">
        <f t="shared" si="17"/>
        <v>7375</v>
      </c>
      <c r="V23" s="73">
        <f t="shared" si="17"/>
        <v>7375</v>
      </c>
      <c r="W23" s="73">
        <f t="shared" si="17"/>
        <v>7375</v>
      </c>
      <c r="X23" s="73">
        <f t="shared" si="17"/>
        <v>7375</v>
      </c>
      <c r="Y23" s="73">
        <f t="shared" si="17"/>
        <v>7375</v>
      </c>
      <c r="Z23" s="73">
        <f t="shared" si="17"/>
        <v>7375</v>
      </c>
      <c r="AA23" s="73">
        <f t="shared" si="17"/>
        <v>7375</v>
      </c>
      <c r="AB23" s="73">
        <f t="shared" si="17"/>
        <v>7375</v>
      </c>
      <c r="AC23" s="47">
        <f t="shared" si="10"/>
        <v>88500</v>
      </c>
      <c r="AD23" s="47">
        <f t="shared" si="11"/>
        <v>0</v>
      </c>
      <c r="AE23" s="73"/>
      <c r="AG23" s="47">
        <f t="shared" si="12"/>
        <v>22125</v>
      </c>
      <c r="AH23" s="47">
        <f t="shared" si="13"/>
        <v>44250</v>
      </c>
      <c r="AI23" s="47">
        <f t="shared" si="14"/>
        <v>66375</v>
      </c>
      <c r="AJ23" s="47">
        <f t="shared" si="15"/>
        <v>88500</v>
      </c>
      <c r="AL23"/>
      <c r="AM23"/>
      <c r="AN23"/>
      <c r="AO23"/>
      <c r="AP23"/>
      <c r="AQ23"/>
      <c r="AR23"/>
      <c r="AS23"/>
      <c r="AT23"/>
      <c r="AU23"/>
      <c r="AV23"/>
    </row>
    <row r="24" spans="1:48" x14ac:dyDescent="0.25">
      <c r="A24" t="str">
        <f t="shared" si="6"/>
        <v>HIGH NEEDS PLACES</v>
      </c>
      <c r="B24" s="71">
        <v>43913</v>
      </c>
      <c r="C24" s="70">
        <v>3022036</v>
      </c>
      <c r="D24" t="str">
        <f>VLOOKUP(C24,Schools!A:B,2,0)</f>
        <v>Livingstone School</v>
      </c>
      <c r="E24" t="str">
        <f>VLOOKUP(C24,Schools!$A:$Z,3,0)</f>
        <v>M</v>
      </c>
      <c r="F24" s="72">
        <v>96000</v>
      </c>
      <c r="G24" s="70" t="s">
        <v>1224</v>
      </c>
      <c r="H24" s="70"/>
      <c r="I24" t="str">
        <f t="shared" si="7"/>
        <v>11438/543965</v>
      </c>
      <c r="J24">
        <f>VLOOKUP(C24,Schools!$A:$Z,9,0)</f>
        <v>400046</v>
      </c>
      <c r="K24" s="70" t="s">
        <v>332</v>
      </c>
      <c r="L24" s="263" t="s">
        <v>1101</v>
      </c>
      <c r="M24" s="263" t="s">
        <v>490</v>
      </c>
      <c r="N24" t="str">
        <f>VLOOKUP(C24,Schools!A:D,4,0)</f>
        <v>Primary</v>
      </c>
      <c r="O24">
        <v>11438</v>
      </c>
      <c r="P24">
        <f t="shared" si="4"/>
        <v>543965</v>
      </c>
      <c r="Q24" s="73">
        <f t="shared" si="8"/>
        <v>8000</v>
      </c>
      <c r="R24" s="73">
        <f t="shared" ref="R24:AB24" si="18">Q24</f>
        <v>8000</v>
      </c>
      <c r="S24" s="73">
        <f t="shared" si="18"/>
        <v>8000</v>
      </c>
      <c r="T24" s="73">
        <f t="shared" si="18"/>
        <v>8000</v>
      </c>
      <c r="U24" s="73">
        <f t="shared" si="18"/>
        <v>8000</v>
      </c>
      <c r="V24" s="73">
        <f t="shared" si="18"/>
        <v>8000</v>
      </c>
      <c r="W24" s="73">
        <f t="shared" si="18"/>
        <v>8000</v>
      </c>
      <c r="X24" s="73">
        <f t="shared" si="18"/>
        <v>8000</v>
      </c>
      <c r="Y24" s="73">
        <f t="shared" si="18"/>
        <v>8000</v>
      </c>
      <c r="Z24" s="73">
        <f t="shared" si="18"/>
        <v>8000</v>
      </c>
      <c r="AA24" s="73">
        <f t="shared" si="18"/>
        <v>8000</v>
      </c>
      <c r="AB24" s="73">
        <f t="shared" si="18"/>
        <v>8000</v>
      </c>
      <c r="AC24" s="47">
        <f t="shared" si="10"/>
        <v>96000</v>
      </c>
      <c r="AD24" s="47">
        <f t="shared" si="11"/>
        <v>0</v>
      </c>
      <c r="AE24" s="73"/>
      <c r="AG24" s="47">
        <f t="shared" si="12"/>
        <v>24000</v>
      </c>
      <c r="AH24" s="47">
        <f t="shared" si="13"/>
        <v>48000</v>
      </c>
      <c r="AI24" s="47">
        <f t="shared" si="14"/>
        <v>72000</v>
      </c>
      <c r="AJ24" s="47">
        <f t="shared" si="15"/>
        <v>96000</v>
      </c>
      <c r="AL24"/>
      <c r="AM24"/>
      <c r="AN24"/>
      <c r="AO24"/>
      <c r="AP24"/>
      <c r="AQ24"/>
      <c r="AR24"/>
      <c r="AS24"/>
      <c r="AT24"/>
      <c r="AU24"/>
      <c r="AV24"/>
    </row>
    <row r="25" spans="1:48" x14ac:dyDescent="0.25">
      <c r="A25" t="str">
        <f t="shared" si="6"/>
        <v>HIGH NEEDS PLACES</v>
      </c>
      <c r="B25" s="71">
        <v>43913</v>
      </c>
      <c r="C25" s="70">
        <v>3022067</v>
      </c>
      <c r="D25" t="str">
        <f>VLOOKUP(C25,Schools!A:B,2,0)</f>
        <v>Chalgrove Primary School</v>
      </c>
      <c r="E25" t="str">
        <f>VLOOKUP(C25,Schools!$A:$Z,3,0)</f>
        <v>M</v>
      </c>
      <c r="F25" s="72">
        <v>81500</v>
      </c>
      <c r="G25" s="70" t="s">
        <v>1224</v>
      </c>
      <c r="H25" s="70"/>
      <c r="I25" t="str">
        <f t="shared" si="7"/>
        <v>11438/543965</v>
      </c>
      <c r="J25">
        <f>VLOOKUP(C25,Schools!$A:$Z,9,0)</f>
        <v>400065</v>
      </c>
      <c r="K25" s="70" t="s">
        <v>332</v>
      </c>
      <c r="L25" s="263" t="s">
        <v>1101</v>
      </c>
      <c r="M25" s="263" t="s">
        <v>490</v>
      </c>
      <c r="N25" t="str">
        <f>VLOOKUP(C25,Schools!A:D,4,0)</f>
        <v>Primary</v>
      </c>
      <c r="O25">
        <v>11438</v>
      </c>
      <c r="P25">
        <f t="shared" si="4"/>
        <v>543965</v>
      </c>
      <c r="Q25" s="73">
        <f t="shared" si="8"/>
        <v>6791.666666666667</v>
      </c>
      <c r="R25" s="73">
        <f t="shared" ref="R25:AB25" si="19">Q25</f>
        <v>6791.666666666667</v>
      </c>
      <c r="S25" s="73">
        <f t="shared" si="19"/>
        <v>6791.666666666667</v>
      </c>
      <c r="T25" s="73">
        <f t="shared" si="19"/>
        <v>6791.666666666667</v>
      </c>
      <c r="U25" s="73">
        <f t="shared" si="19"/>
        <v>6791.666666666667</v>
      </c>
      <c r="V25" s="73">
        <f t="shared" si="19"/>
        <v>6791.666666666667</v>
      </c>
      <c r="W25" s="73">
        <f t="shared" si="19"/>
        <v>6791.666666666667</v>
      </c>
      <c r="X25" s="73">
        <f t="shared" si="19"/>
        <v>6791.666666666667</v>
      </c>
      <c r="Y25" s="73">
        <f t="shared" si="19"/>
        <v>6791.666666666667</v>
      </c>
      <c r="Z25" s="73">
        <f t="shared" si="19"/>
        <v>6791.666666666667</v>
      </c>
      <c r="AA25" s="73">
        <f t="shared" si="19"/>
        <v>6791.666666666667</v>
      </c>
      <c r="AB25" s="73">
        <f t="shared" si="19"/>
        <v>6791.666666666667</v>
      </c>
      <c r="AC25" s="47">
        <f t="shared" si="10"/>
        <v>81500</v>
      </c>
      <c r="AD25" s="47">
        <f t="shared" si="11"/>
        <v>0</v>
      </c>
      <c r="AE25" s="73"/>
      <c r="AG25" s="47">
        <f t="shared" si="12"/>
        <v>20375</v>
      </c>
      <c r="AH25" s="47">
        <f t="shared" si="13"/>
        <v>40750</v>
      </c>
      <c r="AI25" s="47">
        <f t="shared" si="14"/>
        <v>61124.999999999993</v>
      </c>
      <c r="AJ25" s="47">
        <f t="shared" si="15"/>
        <v>81500</v>
      </c>
      <c r="AL25"/>
      <c r="AM25"/>
      <c r="AN25"/>
      <c r="AO25"/>
      <c r="AP25"/>
      <c r="AQ25"/>
      <c r="AR25"/>
      <c r="AS25"/>
      <c r="AT25"/>
      <c r="AU25"/>
      <c r="AV25"/>
    </row>
    <row r="26" spans="1:48" x14ac:dyDescent="0.25">
      <c r="A26" t="str">
        <f t="shared" si="6"/>
        <v>HIGH NEEDS PLACES</v>
      </c>
      <c r="B26" s="71">
        <v>43913</v>
      </c>
      <c r="C26" s="70">
        <v>3022077</v>
      </c>
      <c r="D26" t="str">
        <f>VLOOKUP(C26,Schools!A:B,2,0)</f>
        <v>Orion Primary School</v>
      </c>
      <c r="E26" t="str">
        <f>VLOOKUP(C26,Schools!$A:$Z,3,0)</f>
        <v>M</v>
      </c>
      <c r="F26" s="72">
        <v>132000</v>
      </c>
      <c r="G26" s="70" t="s">
        <v>1224</v>
      </c>
      <c r="H26" s="70"/>
      <c r="I26" t="str">
        <f t="shared" si="7"/>
        <v>11438/543965</v>
      </c>
      <c r="J26">
        <f>VLOOKUP(C26,Schools!$A:$Z,9,0)</f>
        <v>400113</v>
      </c>
      <c r="K26" s="70" t="s">
        <v>332</v>
      </c>
      <c r="L26" s="263" t="s">
        <v>1101</v>
      </c>
      <c r="M26" s="263" t="s">
        <v>490</v>
      </c>
      <c r="N26" t="str">
        <f>VLOOKUP(C26,Schools!A:D,4,0)</f>
        <v>Primary</v>
      </c>
      <c r="O26">
        <v>11438</v>
      </c>
      <c r="P26">
        <f t="shared" si="4"/>
        <v>543965</v>
      </c>
      <c r="Q26" s="73">
        <f t="shared" si="8"/>
        <v>11000</v>
      </c>
      <c r="R26" s="73">
        <f t="shared" ref="R26:AB26" si="20">Q26</f>
        <v>11000</v>
      </c>
      <c r="S26" s="73">
        <f t="shared" si="20"/>
        <v>11000</v>
      </c>
      <c r="T26" s="73">
        <f t="shared" si="20"/>
        <v>11000</v>
      </c>
      <c r="U26" s="73">
        <f t="shared" si="20"/>
        <v>11000</v>
      </c>
      <c r="V26" s="73">
        <f t="shared" si="20"/>
        <v>11000</v>
      </c>
      <c r="W26" s="73">
        <f t="shared" si="20"/>
        <v>11000</v>
      </c>
      <c r="X26" s="73">
        <f t="shared" si="20"/>
        <v>11000</v>
      </c>
      <c r="Y26" s="73">
        <f t="shared" si="20"/>
        <v>11000</v>
      </c>
      <c r="Z26" s="73">
        <f t="shared" si="20"/>
        <v>11000</v>
      </c>
      <c r="AA26" s="73">
        <f t="shared" si="20"/>
        <v>11000</v>
      </c>
      <c r="AB26" s="73">
        <f t="shared" si="20"/>
        <v>11000</v>
      </c>
      <c r="AC26" s="47">
        <f t="shared" si="10"/>
        <v>132000</v>
      </c>
      <c r="AD26" s="47">
        <f t="shared" si="11"/>
        <v>0</v>
      </c>
      <c r="AE26" s="73"/>
      <c r="AG26" s="47">
        <f t="shared" si="12"/>
        <v>33000</v>
      </c>
      <c r="AH26" s="47">
        <f t="shared" si="13"/>
        <v>66000</v>
      </c>
      <c r="AI26" s="47">
        <f t="shared" si="14"/>
        <v>99000</v>
      </c>
      <c r="AJ26" s="47">
        <f t="shared" si="15"/>
        <v>132000</v>
      </c>
      <c r="AL26"/>
      <c r="AM26"/>
      <c r="AN26"/>
      <c r="AO26"/>
      <c r="AP26"/>
      <c r="AQ26"/>
      <c r="AR26"/>
      <c r="AS26"/>
      <c r="AT26"/>
      <c r="AU26"/>
      <c r="AV26"/>
    </row>
    <row r="27" spans="1:48" x14ac:dyDescent="0.25">
      <c r="A27" t="str">
        <f t="shared" si="6"/>
        <v>HIGH NEEDS PLACES</v>
      </c>
      <c r="B27" s="71">
        <v>43913</v>
      </c>
      <c r="C27" s="70">
        <v>3025427</v>
      </c>
      <c r="D27" t="str">
        <f>VLOOKUP(C27,Schools!A:B,2,0)</f>
        <v>JCoSS</v>
      </c>
      <c r="E27" t="str">
        <f>VLOOKUP(C27,Schools!$A:$Z,3,0)</f>
        <v>M</v>
      </c>
      <c r="F27" s="72">
        <v>309500</v>
      </c>
      <c r="G27" s="70" t="s">
        <v>1224</v>
      </c>
      <c r="H27" s="70"/>
      <c r="I27" t="str">
        <f t="shared" si="7"/>
        <v>11438/543965</v>
      </c>
      <c r="J27">
        <f>VLOOKUP(C27,Schools!$A:$Z,9,0)</f>
        <v>400140</v>
      </c>
      <c r="K27" s="70" t="s">
        <v>332</v>
      </c>
      <c r="L27" s="263" t="s">
        <v>1101</v>
      </c>
      <c r="M27" s="263" t="s">
        <v>490</v>
      </c>
      <c r="N27" t="str">
        <f>VLOOKUP(C27,Schools!A:D,4,0)</f>
        <v>Secondary</v>
      </c>
      <c r="O27">
        <v>11438</v>
      </c>
      <c r="P27">
        <f t="shared" si="4"/>
        <v>543965</v>
      </c>
      <c r="Q27" s="73">
        <f t="shared" si="8"/>
        <v>25791.666666666668</v>
      </c>
      <c r="R27" s="73">
        <f t="shared" ref="R27:AB27" si="21">Q27</f>
        <v>25791.666666666668</v>
      </c>
      <c r="S27" s="73">
        <f t="shared" si="21"/>
        <v>25791.666666666668</v>
      </c>
      <c r="T27" s="73">
        <f t="shared" si="21"/>
        <v>25791.666666666668</v>
      </c>
      <c r="U27" s="73">
        <f t="shared" si="21"/>
        <v>25791.666666666668</v>
      </c>
      <c r="V27" s="73">
        <f t="shared" si="21"/>
        <v>25791.666666666668</v>
      </c>
      <c r="W27" s="73">
        <f t="shared" si="21"/>
        <v>25791.666666666668</v>
      </c>
      <c r="X27" s="73">
        <f t="shared" si="21"/>
        <v>25791.666666666668</v>
      </c>
      <c r="Y27" s="73">
        <f t="shared" si="21"/>
        <v>25791.666666666668</v>
      </c>
      <c r="Z27" s="73">
        <f t="shared" si="21"/>
        <v>25791.666666666668</v>
      </c>
      <c r="AA27" s="73">
        <f t="shared" si="21"/>
        <v>25791.666666666668</v>
      </c>
      <c r="AB27" s="73">
        <f t="shared" si="21"/>
        <v>25791.666666666668</v>
      </c>
      <c r="AC27" s="47">
        <f t="shared" si="10"/>
        <v>309500</v>
      </c>
      <c r="AD27" s="47">
        <f t="shared" si="11"/>
        <v>0</v>
      </c>
      <c r="AE27" s="73"/>
      <c r="AG27" s="47">
        <f t="shared" si="12"/>
        <v>77375</v>
      </c>
      <c r="AH27" s="47">
        <f t="shared" si="13"/>
        <v>154750</v>
      </c>
      <c r="AI27" s="47">
        <f t="shared" si="14"/>
        <v>232124.99999999997</v>
      </c>
      <c r="AJ27" s="47">
        <f t="shared" si="15"/>
        <v>309500</v>
      </c>
      <c r="AL27"/>
      <c r="AM27"/>
      <c r="AN27"/>
      <c r="AO27"/>
      <c r="AP27"/>
      <c r="AQ27"/>
      <c r="AR27"/>
      <c r="AS27"/>
      <c r="AT27"/>
      <c r="AU27"/>
      <c r="AV27"/>
    </row>
    <row r="28" spans="1:48" x14ac:dyDescent="0.25">
      <c r="A28" t="str">
        <f t="shared" si="6"/>
        <v>HIGH NEEDS PLACES</v>
      </c>
      <c r="B28" s="71">
        <v>43913</v>
      </c>
      <c r="C28" s="70">
        <v>3027005</v>
      </c>
      <c r="D28" t="str">
        <f>VLOOKUP(C28,Schools!A:B,2,0)</f>
        <v>Northway</v>
      </c>
      <c r="E28" t="str">
        <f>VLOOKUP(C28,Schools!$A:$Z,3,0)</f>
        <v>M</v>
      </c>
      <c r="F28" s="72">
        <v>1477500</v>
      </c>
      <c r="G28" s="70" t="s">
        <v>1224</v>
      </c>
      <c r="H28" s="70"/>
      <c r="I28" t="str">
        <f t="shared" si="7"/>
        <v>10161/543965</v>
      </c>
      <c r="J28">
        <f>VLOOKUP(C28,Schools!$A:$Z,9,0)</f>
        <v>400034</v>
      </c>
      <c r="K28" s="70" t="s">
        <v>332</v>
      </c>
      <c r="L28" s="263" t="s">
        <v>1104</v>
      </c>
      <c r="M28" s="263" t="s">
        <v>507</v>
      </c>
      <c r="N28" t="str">
        <f>VLOOKUP(C28,Schools!A:D,4,0)</f>
        <v>Special</v>
      </c>
      <c r="O28">
        <v>10161</v>
      </c>
      <c r="P28">
        <f t="shared" si="4"/>
        <v>543965</v>
      </c>
      <c r="Q28" s="73">
        <f t="shared" si="8"/>
        <v>123125</v>
      </c>
      <c r="R28" s="73">
        <f t="shared" ref="R28:AB28" si="22">Q28</f>
        <v>123125</v>
      </c>
      <c r="S28" s="73">
        <f t="shared" si="22"/>
        <v>123125</v>
      </c>
      <c r="T28" s="73">
        <f t="shared" si="22"/>
        <v>123125</v>
      </c>
      <c r="U28" s="73">
        <f t="shared" si="22"/>
        <v>123125</v>
      </c>
      <c r="V28" s="73">
        <f t="shared" si="22"/>
        <v>123125</v>
      </c>
      <c r="W28" s="73">
        <f t="shared" si="22"/>
        <v>123125</v>
      </c>
      <c r="X28" s="73">
        <f t="shared" si="22"/>
        <v>123125</v>
      </c>
      <c r="Y28" s="73">
        <f t="shared" si="22"/>
        <v>123125</v>
      </c>
      <c r="Z28" s="73">
        <f t="shared" si="22"/>
        <v>123125</v>
      </c>
      <c r="AA28" s="73">
        <f t="shared" si="22"/>
        <v>123125</v>
      </c>
      <c r="AB28" s="73">
        <f t="shared" si="22"/>
        <v>123125</v>
      </c>
      <c r="AC28" s="47">
        <f t="shared" si="10"/>
        <v>1477500</v>
      </c>
      <c r="AD28" s="47">
        <f t="shared" si="11"/>
        <v>0</v>
      </c>
      <c r="AE28" s="73"/>
      <c r="AG28" s="47">
        <f t="shared" si="12"/>
        <v>369375</v>
      </c>
      <c r="AH28" s="47">
        <f t="shared" si="13"/>
        <v>738750</v>
      </c>
      <c r="AI28" s="47">
        <f t="shared" si="14"/>
        <v>1108125</v>
      </c>
      <c r="AJ28" s="47">
        <f t="shared" si="15"/>
        <v>1477500</v>
      </c>
      <c r="AL28"/>
      <c r="AM28"/>
      <c r="AN28"/>
      <c r="AO28"/>
      <c r="AP28"/>
      <c r="AQ28"/>
      <c r="AR28"/>
      <c r="AS28"/>
      <c r="AT28"/>
      <c r="AU28"/>
      <c r="AV28"/>
    </row>
    <row r="29" spans="1:48" x14ac:dyDescent="0.25">
      <c r="A29" t="str">
        <f t="shared" si="6"/>
        <v>HIGH NEEDS PLACES</v>
      </c>
      <c r="B29" s="71">
        <v>43913</v>
      </c>
      <c r="C29" s="70">
        <v>3027009</v>
      </c>
      <c r="D29" t="str">
        <f>VLOOKUP(C29,Schools!A:B,2,0)</f>
        <v>Oakleigh</v>
      </c>
      <c r="E29" t="str">
        <f>VLOOKUP(C29,Schools!$A:$Z,3,0)</f>
        <v>M</v>
      </c>
      <c r="F29" s="72">
        <v>1160000</v>
      </c>
      <c r="G29" s="70" t="s">
        <v>1224</v>
      </c>
      <c r="H29" s="70"/>
      <c r="I29" t="str">
        <f t="shared" si="7"/>
        <v>10161/543965</v>
      </c>
      <c r="J29">
        <f>VLOOKUP(C29,Schools!$A:$Z,9,0)</f>
        <v>400091</v>
      </c>
      <c r="K29" s="70" t="s">
        <v>332</v>
      </c>
      <c r="L29" s="263" t="s">
        <v>1104</v>
      </c>
      <c r="M29" s="263" t="s">
        <v>507</v>
      </c>
      <c r="N29" t="str">
        <f>VLOOKUP(C29,Schools!A:D,4,0)</f>
        <v>Special</v>
      </c>
      <c r="O29">
        <v>10161</v>
      </c>
      <c r="P29">
        <f t="shared" si="4"/>
        <v>543965</v>
      </c>
      <c r="Q29" s="73">
        <f t="shared" si="8"/>
        <v>96666.666666666672</v>
      </c>
      <c r="R29" s="73">
        <f t="shared" ref="R29:AB29" si="23">Q29</f>
        <v>96666.666666666672</v>
      </c>
      <c r="S29" s="73">
        <f t="shared" si="23"/>
        <v>96666.666666666672</v>
      </c>
      <c r="T29" s="73">
        <f t="shared" si="23"/>
        <v>96666.666666666672</v>
      </c>
      <c r="U29" s="73">
        <f t="shared" si="23"/>
        <v>96666.666666666672</v>
      </c>
      <c r="V29" s="73">
        <f t="shared" si="23"/>
        <v>96666.666666666672</v>
      </c>
      <c r="W29" s="73">
        <f t="shared" si="23"/>
        <v>96666.666666666672</v>
      </c>
      <c r="X29" s="73">
        <f t="shared" si="23"/>
        <v>96666.666666666672</v>
      </c>
      <c r="Y29" s="73">
        <f t="shared" si="23"/>
        <v>96666.666666666672</v>
      </c>
      <c r="Z29" s="73">
        <f t="shared" si="23"/>
        <v>96666.666666666672</v>
      </c>
      <c r="AA29" s="73">
        <f t="shared" si="23"/>
        <v>96666.666666666672</v>
      </c>
      <c r="AB29" s="73">
        <f t="shared" si="23"/>
        <v>96666.666666666672</v>
      </c>
      <c r="AC29" s="47">
        <f t="shared" si="10"/>
        <v>1160000</v>
      </c>
      <c r="AD29" s="47">
        <f t="shared" si="11"/>
        <v>0</v>
      </c>
      <c r="AE29" s="73"/>
      <c r="AG29" s="47">
        <f t="shared" si="12"/>
        <v>290000</v>
      </c>
      <c r="AH29" s="47">
        <f t="shared" si="13"/>
        <v>580000</v>
      </c>
      <c r="AI29" s="47">
        <f t="shared" si="14"/>
        <v>869999.99999999988</v>
      </c>
      <c r="AJ29" s="47">
        <f t="shared" si="15"/>
        <v>1160000</v>
      </c>
      <c r="AL29"/>
      <c r="AM29"/>
      <c r="AN29"/>
      <c r="AO29"/>
      <c r="AP29"/>
      <c r="AQ29"/>
      <c r="AR29"/>
      <c r="AS29"/>
      <c r="AT29"/>
      <c r="AU29"/>
      <c r="AV29"/>
    </row>
    <row r="30" spans="1:48" x14ac:dyDescent="0.25">
      <c r="A30" t="str">
        <f t="shared" si="6"/>
        <v>HIGH NEEDS PLACES</v>
      </c>
      <c r="B30" s="71">
        <v>43913</v>
      </c>
      <c r="C30" s="70">
        <v>3027010</v>
      </c>
      <c r="D30" t="str">
        <f>VLOOKUP(C30,Schools!A:B,2,0)</f>
        <v>Mapledown</v>
      </c>
      <c r="E30" t="str">
        <f>VLOOKUP(C30,Schools!$A:$Z,3,0)</f>
        <v>M</v>
      </c>
      <c r="F30" s="72">
        <v>1045833.3333333334</v>
      </c>
      <c r="G30" s="70" t="s">
        <v>1224</v>
      </c>
      <c r="H30" s="70"/>
      <c r="I30" t="str">
        <f t="shared" si="7"/>
        <v>10161/543965</v>
      </c>
      <c r="J30">
        <f>VLOOKUP(C30,Schools!$A:$Z,9,0)</f>
        <v>400063</v>
      </c>
      <c r="K30" s="70" t="s">
        <v>332</v>
      </c>
      <c r="L30" s="263" t="s">
        <v>1104</v>
      </c>
      <c r="M30" s="263" t="s">
        <v>507</v>
      </c>
      <c r="N30" t="str">
        <f>VLOOKUP(C30,Schools!A:D,4,0)</f>
        <v>Special</v>
      </c>
      <c r="O30">
        <v>10161</v>
      </c>
      <c r="P30">
        <f t="shared" si="4"/>
        <v>543965</v>
      </c>
      <c r="Q30" s="73">
        <f t="shared" si="8"/>
        <v>87152.777777777781</v>
      </c>
      <c r="R30" s="73">
        <f t="shared" ref="R30:AB30" si="24">Q30</f>
        <v>87152.777777777781</v>
      </c>
      <c r="S30" s="73">
        <f t="shared" si="24"/>
        <v>87152.777777777781</v>
      </c>
      <c r="T30" s="73">
        <f t="shared" si="24"/>
        <v>87152.777777777781</v>
      </c>
      <c r="U30" s="73">
        <f t="shared" si="24"/>
        <v>87152.777777777781</v>
      </c>
      <c r="V30" s="73">
        <f t="shared" si="24"/>
        <v>87152.777777777781</v>
      </c>
      <c r="W30" s="73">
        <f t="shared" si="24"/>
        <v>87152.777777777781</v>
      </c>
      <c r="X30" s="73">
        <f t="shared" si="24"/>
        <v>87152.777777777781</v>
      </c>
      <c r="Y30" s="73">
        <f t="shared" si="24"/>
        <v>87152.777777777781</v>
      </c>
      <c r="Z30" s="73">
        <f t="shared" si="24"/>
        <v>87152.777777777781</v>
      </c>
      <c r="AA30" s="73">
        <f t="shared" si="24"/>
        <v>87152.777777777781</v>
      </c>
      <c r="AB30" s="73">
        <f t="shared" si="24"/>
        <v>87152.777777777781</v>
      </c>
      <c r="AC30" s="47">
        <f t="shared" si="10"/>
        <v>1045833.3333333331</v>
      </c>
      <c r="AD30" s="47">
        <f t="shared" si="11"/>
        <v>0</v>
      </c>
      <c r="AE30" s="73"/>
      <c r="AG30" s="47">
        <f t="shared" si="12"/>
        <v>261458.33333333334</v>
      </c>
      <c r="AH30" s="47">
        <f t="shared" si="13"/>
        <v>522916.66666666663</v>
      </c>
      <c r="AI30" s="47">
        <f t="shared" si="14"/>
        <v>784374.99999999988</v>
      </c>
      <c r="AJ30" s="47">
        <f t="shared" si="15"/>
        <v>1045833.3333333331</v>
      </c>
      <c r="AL30"/>
      <c r="AM30"/>
      <c r="AN30"/>
      <c r="AO30"/>
      <c r="AP30"/>
      <c r="AQ30"/>
      <c r="AR30"/>
      <c r="AS30"/>
      <c r="AT30"/>
      <c r="AU30"/>
      <c r="AV30"/>
    </row>
    <row r="31" spans="1:48" x14ac:dyDescent="0.25">
      <c r="A31" t="str">
        <f t="shared" si="6"/>
        <v>HIGH NEEDS PLACES</v>
      </c>
      <c r="B31" s="71">
        <v>43913</v>
      </c>
      <c r="C31" s="70">
        <v>3021100</v>
      </c>
      <c r="D31" t="str">
        <f>VLOOKUP(C31,Schools!A:B,2,0)</f>
        <v>Pavilion</v>
      </c>
      <c r="E31" t="str">
        <f>VLOOKUP(C31,Schools!$A:$Z,3,0)</f>
        <v>M</v>
      </c>
      <c r="F31" s="72">
        <v>100000</v>
      </c>
      <c r="G31" s="70" t="s">
        <v>1224</v>
      </c>
      <c r="H31" s="70"/>
      <c r="I31" t="str">
        <f t="shared" si="7"/>
        <v>11336/543965</v>
      </c>
      <c r="J31">
        <f>VLOOKUP(C31,Schools!$A:$Z,9,0)</f>
        <v>400156</v>
      </c>
      <c r="K31" s="70" t="s">
        <v>332</v>
      </c>
      <c r="L31" s="263" t="str">
        <f>M31</f>
        <v>HOS</v>
      </c>
      <c r="M31" s="263" t="s">
        <v>503</v>
      </c>
      <c r="N31" t="str">
        <f>VLOOKUP(C31,Schools!A:D,4,0)</f>
        <v>PRU</v>
      </c>
      <c r="O31">
        <v>11336</v>
      </c>
      <c r="P31">
        <f t="shared" si="4"/>
        <v>543965</v>
      </c>
      <c r="Q31" s="73">
        <f t="shared" si="8"/>
        <v>8333.3333333333339</v>
      </c>
      <c r="R31" s="73">
        <f t="shared" ref="R31:AB31" si="25">Q31</f>
        <v>8333.3333333333339</v>
      </c>
      <c r="S31" s="73">
        <f t="shared" si="25"/>
        <v>8333.3333333333339</v>
      </c>
      <c r="T31" s="73">
        <f t="shared" si="25"/>
        <v>8333.3333333333339</v>
      </c>
      <c r="U31" s="73">
        <f t="shared" si="25"/>
        <v>8333.3333333333339</v>
      </c>
      <c r="V31" s="73">
        <f t="shared" si="25"/>
        <v>8333.3333333333339</v>
      </c>
      <c r="W31" s="73">
        <f t="shared" si="25"/>
        <v>8333.3333333333339</v>
      </c>
      <c r="X31" s="73">
        <f t="shared" si="25"/>
        <v>8333.3333333333339</v>
      </c>
      <c r="Y31" s="73">
        <f t="shared" si="25"/>
        <v>8333.3333333333339</v>
      </c>
      <c r="Z31" s="73">
        <f t="shared" si="25"/>
        <v>8333.3333333333339</v>
      </c>
      <c r="AA31" s="73">
        <f t="shared" si="25"/>
        <v>8333.3333333333339</v>
      </c>
      <c r="AB31" s="73">
        <f t="shared" si="25"/>
        <v>8333.3333333333339</v>
      </c>
      <c r="AC31" s="47">
        <f t="shared" si="10"/>
        <v>99999.999999999985</v>
      </c>
      <c r="AD31" s="47">
        <f t="shared" si="11"/>
        <v>0</v>
      </c>
      <c r="AE31" s="73"/>
      <c r="AG31" s="47">
        <f t="shared" si="12"/>
        <v>25000</v>
      </c>
      <c r="AH31" s="47">
        <f t="shared" si="13"/>
        <v>50000.000000000007</v>
      </c>
      <c r="AI31" s="47">
        <f t="shared" si="14"/>
        <v>75000</v>
      </c>
      <c r="AJ31" s="47">
        <f t="shared" si="15"/>
        <v>99999.999999999985</v>
      </c>
      <c r="AL31"/>
      <c r="AM31"/>
      <c r="AN31"/>
      <c r="AO31"/>
      <c r="AP31"/>
      <c r="AQ31"/>
      <c r="AR31"/>
      <c r="AS31"/>
      <c r="AT31"/>
      <c r="AU31"/>
      <c r="AV31"/>
    </row>
    <row r="32" spans="1:48" x14ac:dyDescent="0.25">
      <c r="A32" t="str">
        <f t="shared" si="6"/>
        <v>HIGH NEEDS PLACES</v>
      </c>
      <c r="B32" s="71">
        <v>43913</v>
      </c>
      <c r="C32" s="70">
        <v>3022036</v>
      </c>
      <c r="D32" t="str">
        <f>VLOOKUP(C32,Schools!A:B,2,0)</f>
        <v>Livingstone School</v>
      </c>
      <c r="E32" t="str">
        <f>VLOOKUP(C32,Schools!$A:$Z,3,0)</f>
        <v>M</v>
      </c>
      <c r="F32" s="72">
        <v>134034</v>
      </c>
      <c r="G32" s="70" t="s">
        <v>1224</v>
      </c>
      <c r="H32" s="70"/>
      <c r="I32" t="str">
        <f t="shared" si="7"/>
        <v>11438/543965</v>
      </c>
      <c r="J32">
        <f>VLOOKUP(C32,Schools!$A:$Z,9,0)</f>
        <v>400046</v>
      </c>
      <c r="K32" s="70" t="s">
        <v>332</v>
      </c>
      <c r="L32" s="148" t="s">
        <v>1107</v>
      </c>
      <c r="M32" s="263" t="s">
        <v>1354</v>
      </c>
      <c r="N32" t="str">
        <f>VLOOKUP(C32,Schools!A:D,4,0)</f>
        <v>Primary</v>
      </c>
      <c r="O32">
        <v>11438</v>
      </c>
      <c r="P32">
        <f t="shared" si="4"/>
        <v>543965</v>
      </c>
      <c r="Q32" s="73">
        <f t="shared" si="8"/>
        <v>11169.5</v>
      </c>
      <c r="R32" s="73">
        <f t="shared" ref="R32:AB32" si="26">Q32</f>
        <v>11169.5</v>
      </c>
      <c r="S32" s="73">
        <f t="shared" si="26"/>
        <v>11169.5</v>
      </c>
      <c r="T32" s="73">
        <f t="shared" si="26"/>
        <v>11169.5</v>
      </c>
      <c r="U32" s="73">
        <f t="shared" si="26"/>
        <v>11169.5</v>
      </c>
      <c r="V32" s="73">
        <f t="shared" si="26"/>
        <v>11169.5</v>
      </c>
      <c r="W32" s="73">
        <f t="shared" si="26"/>
        <v>11169.5</v>
      </c>
      <c r="X32" s="73">
        <f t="shared" si="26"/>
        <v>11169.5</v>
      </c>
      <c r="Y32" s="73">
        <f t="shared" si="26"/>
        <v>11169.5</v>
      </c>
      <c r="Z32" s="73">
        <f t="shared" si="26"/>
        <v>11169.5</v>
      </c>
      <c r="AA32" s="73">
        <f t="shared" si="26"/>
        <v>11169.5</v>
      </c>
      <c r="AB32" s="73">
        <f t="shared" si="26"/>
        <v>11169.5</v>
      </c>
      <c r="AC32" s="47">
        <f t="shared" si="10"/>
        <v>134034</v>
      </c>
      <c r="AD32" s="47">
        <f t="shared" si="11"/>
        <v>0</v>
      </c>
      <c r="AE32" s="73"/>
      <c r="AG32" s="47">
        <f t="shared" si="12"/>
        <v>33508.5</v>
      </c>
      <c r="AH32" s="47">
        <f t="shared" si="13"/>
        <v>67017</v>
      </c>
      <c r="AI32" s="47">
        <f t="shared" si="14"/>
        <v>100525.5</v>
      </c>
      <c r="AJ32" s="47">
        <f t="shared" si="15"/>
        <v>134034</v>
      </c>
      <c r="AL32"/>
      <c r="AM32"/>
      <c r="AN32"/>
      <c r="AO32"/>
      <c r="AP32"/>
      <c r="AQ32"/>
      <c r="AR32"/>
      <c r="AS32"/>
      <c r="AT32"/>
      <c r="AU32"/>
      <c r="AV32"/>
    </row>
    <row r="33" spans="1:48" x14ac:dyDescent="0.25">
      <c r="A33" t="str">
        <f t="shared" si="6"/>
        <v>HIGH NEEDS PLACES</v>
      </c>
      <c r="B33" s="71">
        <v>43913</v>
      </c>
      <c r="C33" s="70">
        <v>3027009</v>
      </c>
      <c r="D33" t="str">
        <f>VLOOKUP(C33,Schools!A:B,2,0)</f>
        <v>Oakleigh</v>
      </c>
      <c r="E33" t="str">
        <f>VLOOKUP(C33,Schools!$A:$Z,3,0)</f>
        <v>M</v>
      </c>
      <c r="F33" s="72">
        <v>583488</v>
      </c>
      <c r="G33" s="70" t="s">
        <v>1224</v>
      </c>
      <c r="H33" s="70"/>
      <c r="I33" t="str">
        <f t="shared" si="7"/>
        <v>10161/543965</v>
      </c>
      <c r="J33">
        <f>VLOOKUP(C33,Schools!$A:$Z,9,0)</f>
        <v>400091</v>
      </c>
      <c r="K33" s="70" t="s">
        <v>332</v>
      </c>
      <c r="L33" s="148" t="s">
        <v>1107</v>
      </c>
      <c r="M33" s="263" t="s">
        <v>1355</v>
      </c>
      <c r="N33" t="str">
        <f>VLOOKUP(C33,Schools!A:D,4,0)</f>
        <v>Special</v>
      </c>
      <c r="O33">
        <v>10161</v>
      </c>
      <c r="P33">
        <f t="shared" si="4"/>
        <v>543965</v>
      </c>
      <c r="Q33" s="73">
        <f t="shared" si="8"/>
        <v>48624</v>
      </c>
      <c r="R33" s="73">
        <f t="shared" ref="R33:AB33" si="27">Q33</f>
        <v>48624</v>
      </c>
      <c r="S33" s="73">
        <f t="shared" si="27"/>
        <v>48624</v>
      </c>
      <c r="T33" s="73">
        <f t="shared" si="27"/>
        <v>48624</v>
      </c>
      <c r="U33" s="73">
        <f t="shared" si="27"/>
        <v>48624</v>
      </c>
      <c r="V33" s="73">
        <f t="shared" si="27"/>
        <v>48624</v>
      </c>
      <c r="W33" s="73">
        <f t="shared" si="27"/>
        <v>48624</v>
      </c>
      <c r="X33" s="73">
        <f t="shared" si="27"/>
        <v>48624</v>
      </c>
      <c r="Y33" s="73">
        <f t="shared" si="27"/>
        <v>48624</v>
      </c>
      <c r="Z33" s="73">
        <f t="shared" si="27"/>
        <v>48624</v>
      </c>
      <c r="AA33" s="73">
        <f t="shared" si="27"/>
        <v>48624</v>
      </c>
      <c r="AB33" s="73">
        <f t="shared" si="27"/>
        <v>48624</v>
      </c>
      <c r="AC33" s="47">
        <f t="shared" si="10"/>
        <v>583488</v>
      </c>
      <c r="AD33" s="47">
        <f t="shared" si="11"/>
        <v>0</v>
      </c>
      <c r="AE33" s="73"/>
      <c r="AG33" s="47">
        <f t="shared" si="12"/>
        <v>145872</v>
      </c>
      <c r="AH33" s="47">
        <f t="shared" si="13"/>
        <v>291744</v>
      </c>
      <c r="AI33" s="47">
        <f t="shared" si="14"/>
        <v>437616</v>
      </c>
      <c r="AJ33" s="47">
        <f t="shared" si="15"/>
        <v>583488</v>
      </c>
      <c r="AL33"/>
      <c r="AM33"/>
      <c r="AN33"/>
      <c r="AO33"/>
      <c r="AP33"/>
      <c r="AQ33"/>
      <c r="AR33"/>
      <c r="AS33"/>
      <c r="AT33"/>
      <c r="AU33"/>
      <c r="AV33"/>
    </row>
    <row r="34" spans="1:48" x14ac:dyDescent="0.25">
      <c r="B34" s="71"/>
      <c r="C34" s="70"/>
      <c r="F34" s="72"/>
      <c r="G34" s="70"/>
      <c r="H34" s="70"/>
      <c r="K34" s="70"/>
      <c r="L34" s="263"/>
      <c r="M34" s="263"/>
      <c r="Q34" s="73"/>
      <c r="R34" s="73"/>
      <c r="S34" s="73"/>
      <c r="T34" s="73"/>
      <c r="U34" s="73"/>
      <c r="V34" s="73"/>
      <c r="W34" s="73"/>
      <c r="X34" s="73"/>
      <c r="Y34" s="73"/>
      <c r="Z34" s="73"/>
      <c r="AA34" s="73"/>
      <c r="AB34" s="73"/>
      <c r="AC34" s="47"/>
      <c r="AD34" s="47"/>
      <c r="AE34" s="73"/>
      <c r="AG34" s="47"/>
      <c r="AH34" s="47"/>
      <c r="AI34" s="47"/>
      <c r="AJ34" s="47"/>
      <c r="AL34"/>
      <c r="AM34"/>
      <c r="AN34"/>
      <c r="AO34"/>
      <c r="AP34"/>
      <c r="AQ34"/>
      <c r="AR34"/>
      <c r="AS34"/>
      <c r="AT34"/>
      <c r="AU34"/>
      <c r="AV34"/>
    </row>
    <row r="35" spans="1:48" x14ac:dyDescent="0.25">
      <c r="B35" s="70"/>
      <c r="C35" s="70"/>
      <c r="F35" s="72"/>
      <c r="G35" s="70"/>
      <c r="H35" s="70"/>
      <c r="Q35" s="73"/>
      <c r="R35" s="73"/>
      <c r="S35" s="73"/>
      <c r="T35" s="73"/>
      <c r="U35" s="73"/>
      <c r="V35" s="73"/>
      <c r="W35" s="73"/>
      <c r="X35" s="73"/>
      <c r="Y35" s="73"/>
      <c r="Z35" s="73"/>
      <c r="AA35" s="73"/>
      <c r="AB35" s="73"/>
      <c r="AC35" s="73"/>
      <c r="AD35" s="73"/>
      <c r="AE35" s="47"/>
      <c r="AF35" s="47"/>
      <c r="AG35" s="73"/>
      <c r="AL35"/>
      <c r="AM35"/>
      <c r="AN35"/>
      <c r="AO35"/>
      <c r="AP35"/>
      <c r="AQ35"/>
      <c r="AR35"/>
      <c r="AS35"/>
      <c r="AT35"/>
      <c r="AU35"/>
      <c r="AV35"/>
    </row>
    <row r="36" spans="1:48" x14ac:dyDescent="0.25">
      <c r="B36" s="70"/>
      <c r="C36" s="70"/>
      <c r="F36" s="72"/>
      <c r="G36" s="70"/>
      <c r="H36" s="70"/>
      <c r="Q36" s="73"/>
      <c r="R36" s="73"/>
      <c r="S36" s="73"/>
      <c r="T36" s="73"/>
      <c r="U36" s="73"/>
      <c r="V36" s="73"/>
      <c r="W36" s="73"/>
      <c r="X36" s="73"/>
      <c r="Y36" s="73"/>
      <c r="Z36" s="73"/>
      <c r="AA36" s="73"/>
      <c r="AB36" s="73"/>
      <c r="AC36" s="73"/>
      <c r="AD36" s="73"/>
      <c r="AE36" s="47"/>
      <c r="AF36" s="47"/>
      <c r="AG36" s="73"/>
      <c r="AL36"/>
      <c r="AM36"/>
      <c r="AN36"/>
      <c r="AO36"/>
      <c r="AP36"/>
      <c r="AQ36"/>
      <c r="AR36"/>
      <c r="AS36"/>
      <c r="AT36"/>
      <c r="AU36"/>
      <c r="AV36"/>
    </row>
    <row r="37" spans="1:48" x14ac:dyDescent="0.25">
      <c r="B37" s="70"/>
      <c r="C37" s="70"/>
      <c r="F37" s="72"/>
      <c r="G37" s="70"/>
      <c r="H37" s="70"/>
      <c r="Q37" s="73"/>
      <c r="R37" s="73"/>
      <c r="S37" s="73"/>
      <c r="T37" s="73"/>
      <c r="U37" s="73"/>
      <c r="V37" s="73"/>
      <c r="W37" s="73"/>
      <c r="X37" s="73"/>
      <c r="Y37" s="73"/>
      <c r="Z37" s="73"/>
      <c r="AA37" s="73"/>
      <c r="AB37" s="73"/>
      <c r="AC37" s="73"/>
      <c r="AD37" s="73"/>
      <c r="AE37" s="47"/>
      <c r="AF37" s="47"/>
      <c r="AG37" s="73"/>
      <c r="AL37"/>
      <c r="AM37"/>
      <c r="AN37"/>
      <c r="AO37"/>
      <c r="AP37"/>
      <c r="AQ37"/>
      <c r="AR37"/>
      <c r="AS37"/>
      <c r="AT37"/>
      <c r="AU37"/>
      <c r="AV37"/>
    </row>
    <row r="38" spans="1:48" x14ac:dyDescent="0.25">
      <c r="B38" s="70"/>
      <c r="C38" s="70"/>
      <c r="F38" s="72"/>
      <c r="G38" s="70"/>
      <c r="H38" s="70"/>
      <c r="Q38" s="73"/>
      <c r="R38" s="73"/>
      <c r="S38" s="73"/>
      <c r="T38" s="73"/>
      <c r="U38" s="73"/>
      <c r="V38" s="73"/>
      <c r="W38" s="73"/>
      <c r="X38" s="73"/>
      <c r="Y38" s="73"/>
      <c r="Z38" s="73"/>
      <c r="AA38" s="73"/>
      <c r="AB38" s="73"/>
      <c r="AC38" s="73"/>
      <c r="AD38" s="73"/>
      <c r="AE38" s="47"/>
      <c r="AF38" s="47"/>
      <c r="AG38" s="73"/>
      <c r="AL38"/>
      <c r="AM38"/>
      <c r="AN38"/>
      <c r="AO38"/>
      <c r="AP38"/>
      <c r="AQ38"/>
      <c r="AR38"/>
      <c r="AS38"/>
      <c r="AT38"/>
      <c r="AU38"/>
      <c r="AV38"/>
    </row>
    <row r="39" spans="1:48" x14ac:dyDescent="0.25">
      <c r="B39" s="70"/>
      <c r="C39" s="70"/>
      <c r="F39" s="72"/>
      <c r="G39" s="70"/>
      <c r="H39" s="70"/>
      <c r="Q39" s="73"/>
      <c r="R39" s="73"/>
      <c r="S39" s="73"/>
      <c r="T39" s="73"/>
      <c r="U39" s="73"/>
      <c r="V39" s="73"/>
      <c r="W39" s="73"/>
      <c r="X39" s="73"/>
      <c r="Y39" s="73"/>
      <c r="Z39" s="73"/>
      <c r="AA39" s="73"/>
      <c r="AB39" s="73"/>
      <c r="AC39" s="73"/>
      <c r="AD39" s="73"/>
      <c r="AE39" s="47"/>
      <c r="AF39" s="47"/>
      <c r="AG39" s="73"/>
      <c r="AL39"/>
      <c r="AM39"/>
      <c r="AN39"/>
      <c r="AO39"/>
      <c r="AP39"/>
      <c r="AQ39"/>
      <c r="AR39"/>
      <c r="AS39"/>
      <c r="AT39"/>
      <c r="AU39"/>
      <c r="AV39"/>
    </row>
    <row r="40" spans="1:48" x14ac:dyDescent="0.25">
      <c r="B40" s="70"/>
      <c r="C40" s="70"/>
      <c r="F40" s="72"/>
      <c r="G40" s="70"/>
      <c r="H40" s="70"/>
      <c r="Q40" s="73"/>
      <c r="R40" s="73"/>
      <c r="S40" s="73"/>
      <c r="T40" s="73"/>
      <c r="U40" s="73"/>
      <c r="V40" s="73"/>
      <c r="W40" s="73"/>
      <c r="X40" s="73"/>
      <c r="Y40" s="73"/>
      <c r="Z40" s="73"/>
      <c r="AA40" s="73"/>
      <c r="AB40" s="73"/>
      <c r="AC40" s="73"/>
      <c r="AD40" s="73"/>
      <c r="AE40" s="47"/>
      <c r="AF40" s="47"/>
      <c r="AG40" s="73"/>
      <c r="AL40"/>
      <c r="AM40"/>
      <c r="AN40"/>
      <c r="AO40"/>
      <c r="AP40"/>
      <c r="AQ40"/>
      <c r="AR40"/>
      <c r="AS40"/>
      <c r="AT40"/>
      <c r="AU40"/>
      <c r="AV40"/>
    </row>
    <row r="41" spans="1:48" x14ac:dyDescent="0.25">
      <c r="B41" s="70"/>
      <c r="C41" s="70"/>
      <c r="F41" s="72"/>
      <c r="G41" s="70"/>
      <c r="H41" s="70"/>
      <c r="Q41" s="73"/>
      <c r="R41" s="73"/>
      <c r="S41" s="73"/>
      <c r="T41" s="73"/>
      <c r="U41" s="73"/>
      <c r="V41" s="73"/>
      <c r="W41" s="73"/>
      <c r="X41" s="73"/>
      <c r="Y41" s="73"/>
      <c r="Z41" s="73"/>
      <c r="AA41" s="73"/>
      <c r="AB41" s="73"/>
      <c r="AC41" s="73"/>
      <c r="AD41" s="73"/>
      <c r="AE41" s="47"/>
      <c r="AF41" s="47"/>
      <c r="AG41" s="73"/>
      <c r="AL41"/>
      <c r="AM41"/>
      <c r="AN41"/>
      <c r="AO41"/>
      <c r="AP41"/>
      <c r="AQ41"/>
      <c r="AR41"/>
      <c r="AS41"/>
      <c r="AT41"/>
      <c r="AU41"/>
      <c r="AV41"/>
    </row>
    <row r="42" spans="1:48" x14ac:dyDescent="0.25">
      <c r="B42" s="70"/>
      <c r="C42" s="70"/>
      <c r="F42" s="72"/>
      <c r="G42" s="70"/>
      <c r="H42" s="70"/>
      <c r="Q42" s="73"/>
      <c r="R42" s="73"/>
      <c r="S42" s="73"/>
      <c r="T42" s="73"/>
      <c r="U42" s="73"/>
      <c r="V42" s="73"/>
      <c r="W42" s="73"/>
      <c r="X42" s="73"/>
      <c r="Y42" s="73"/>
      <c r="Z42" s="73"/>
      <c r="AA42" s="73"/>
      <c r="AB42" s="73"/>
      <c r="AC42" s="73"/>
      <c r="AD42" s="73"/>
      <c r="AE42" s="47"/>
      <c r="AF42" s="47"/>
      <c r="AG42" s="73"/>
      <c r="AL42"/>
      <c r="AM42"/>
      <c r="AN42"/>
      <c r="AO42"/>
      <c r="AP42"/>
      <c r="AQ42"/>
      <c r="AR42"/>
      <c r="AS42"/>
      <c r="AT42"/>
      <c r="AU42"/>
      <c r="AV42"/>
    </row>
    <row r="43" spans="1:48" x14ac:dyDescent="0.25">
      <c r="B43" s="70"/>
      <c r="C43" s="70"/>
      <c r="F43" s="72"/>
      <c r="G43" s="70"/>
      <c r="H43" s="70"/>
      <c r="Q43" s="73"/>
      <c r="R43" s="73"/>
      <c r="S43" s="73"/>
      <c r="T43" s="73"/>
      <c r="U43" s="73"/>
      <c r="V43" s="73"/>
      <c r="W43" s="73"/>
      <c r="X43" s="73"/>
      <c r="Y43" s="73"/>
      <c r="Z43" s="73"/>
      <c r="AA43" s="73"/>
      <c r="AB43" s="73"/>
      <c r="AC43" s="73"/>
      <c r="AD43" s="73"/>
      <c r="AE43" s="47"/>
      <c r="AF43" s="47"/>
      <c r="AG43" s="73"/>
      <c r="AL43"/>
      <c r="AM43"/>
      <c r="AN43"/>
      <c r="AO43"/>
      <c r="AP43"/>
      <c r="AQ43"/>
      <c r="AR43"/>
      <c r="AS43"/>
      <c r="AT43"/>
      <c r="AU43"/>
      <c r="AV43"/>
    </row>
    <row r="44" spans="1:48" x14ac:dyDescent="0.25">
      <c r="B44" s="70"/>
      <c r="C44" s="70"/>
      <c r="F44" s="72"/>
      <c r="G44" s="70"/>
      <c r="H44" s="70"/>
      <c r="Q44" s="73"/>
      <c r="R44" s="73"/>
      <c r="S44" s="73"/>
      <c r="T44" s="73"/>
      <c r="U44" s="73"/>
      <c r="V44" s="73"/>
      <c r="W44" s="73"/>
      <c r="X44" s="73"/>
      <c r="Y44" s="73"/>
      <c r="Z44" s="73"/>
      <c r="AA44" s="73"/>
      <c r="AB44" s="73"/>
      <c r="AC44" s="73"/>
      <c r="AD44" s="73"/>
      <c r="AE44" s="47"/>
      <c r="AF44" s="47"/>
      <c r="AG44" s="73"/>
      <c r="AL44"/>
      <c r="AM44"/>
      <c r="AN44"/>
      <c r="AO44"/>
      <c r="AP44"/>
      <c r="AQ44"/>
      <c r="AR44"/>
      <c r="AS44"/>
      <c r="AT44"/>
      <c r="AU44"/>
      <c r="AV44"/>
    </row>
    <row r="45" spans="1:48" x14ac:dyDescent="0.25">
      <c r="B45" s="70"/>
      <c r="C45" s="70"/>
      <c r="F45" s="72"/>
      <c r="G45" s="70"/>
      <c r="H45" s="70"/>
      <c r="Q45" s="73"/>
      <c r="R45" s="73"/>
      <c r="S45" s="73"/>
      <c r="T45" s="73"/>
      <c r="U45" s="73"/>
      <c r="V45" s="73"/>
      <c r="W45" s="73"/>
      <c r="X45" s="73"/>
      <c r="Y45" s="73"/>
      <c r="Z45" s="73"/>
      <c r="AA45" s="73"/>
      <c r="AB45" s="73"/>
      <c r="AC45" s="73"/>
      <c r="AD45" s="73"/>
      <c r="AE45" s="47"/>
      <c r="AF45" s="47"/>
      <c r="AG45" s="73"/>
      <c r="AL45"/>
      <c r="AM45"/>
      <c r="AN45"/>
      <c r="AO45"/>
      <c r="AP45"/>
      <c r="AQ45"/>
      <c r="AR45"/>
      <c r="AS45"/>
      <c r="AT45"/>
      <c r="AU45"/>
      <c r="AV45"/>
    </row>
    <row r="46" spans="1:48" x14ac:dyDescent="0.25">
      <c r="B46" s="70"/>
      <c r="C46" s="70"/>
      <c r="F46" s="72"/>
      <c r="G46" s="70"/>
      <c r="H46" s="70"/>
      <c r="Q46" s="73"/>
      <c r="R46" s="73"/>
      <c r="S46" s="73"/>
      <c r="T46" s="73"/>
      <c r="U46" s="73"/>
      <c r="V46" s="73"/>
      <c r="W46" s="73"/>
      <c r="X46" s="73"/>
      <c r="Y46" s="73"/>
      <c r="Z46" s="73"/>
      <c r="AA46" s="73"/>
      <c r="AB46" s="73"/>
      <c r="AC46" s="73"/>
      <c r="AD46" s="73"/>
      <c r="AE46" s="47"/>
      <c r="AF46" s="47"/>
      <c r="AG46" s="73"/>
      <c r="AL46"/>
      <c r="AM46"/>
      <c r="AN46"/>
      <c r="AO46"/>
      <c r="AP46"/>
      <c r="AQ46"/>
      <c r="AR46"/>
      <c r="AS46"/>
      <c r="AT46"/>
      <c r="AU46"/>
      <c r="AV46"/>
    </row>
    <row r="47" spans="1:48" x14ac:dyDescent="0.25">
      <c r="B47" s="70"/>
      <c r="C47" s="70"/>
      <c r="F47" s="72"/>
      <c r="G47" s="70"/>
      <c r="H47" s="70"/>
      <c r="Q47" s="73"/>
      <c r="R47" s="73"/>
      <c r="S47" s="73"/>
      <c r="T47" s="73"/>
      <c r="U47" s="73"/>
      <c r="V47" s="73"/>
      <c r="W47" s="73"/>
      <c r="X47" s="73"/>
      <c r="Y47" s="73"/>
      <c r="Z47" s="73"/>
      <c r="AA47" s="73"/>
      <c r="AB47" s="73"/>
      <c r="AC47" s="73"/>
      <c r="AD47" s="73"/>
      <c r="AE47" s="47"/>
      <c r="AF47" s="47"/>
      <c r="AG47" s="73"/>
      <c r="AL47"/>
      <c r="AM47"/>
      <c r="AN47"/>
      <c r="AO47"/>
      <c r="AP47"/>
      <c r="AQ47"/>
      <c r="AR47"/>
      <c r="AS47"/>
      <c r="AT47"/>
      <c r="AU47"/>
      <c r="AV47"/>
    </row>
    <row r="48" spans="1:48" x14ac:dyDescent="0.25">
      <c r="B48" s="70"/>
      <c r="C48" s="70"/>
      <c r="F48" s="72"/>
      <c r="G48" s="70"/>
      <c r="H48" s="70"/>
      <c r="Q48" s="73"/>
      <c r="R48" s="73"/>
      <c r="S48" s="73"/>
      <c r="T48" s="73"/>
      <c r="U48" s="73"/>
      <c r="V48" s="73"/>
      <c r="W48" s="73"/>
      <c r="X48" s="73"/>
      <c r="Y48" s="73"/>
      <c r="Z48" s="73"/>
      <c r="AA48" s="73"/>
      <c r="AB48" s="73"/>
      <c r="AC48" s="73"/>
      <c r="AD48" s="73"/>
      <c r="AE48" s="47"/>
      <c r="AF48" s="47"/>
      <c r="AG48" s="73"/>
      <c r="AL48"/>
      <c r="AM48"/>
      <c r="AN48"/>
      <c r="AO48"/>
      <c r="AP48"/>
      <c r="AQ48"/>
      <c r="AR48"/>
      <c r="AS48"/>
      <c r="AT48"/>
      <c r="AU48"/>
      <c r="AV48"/>
    </row>
    <row r="49" spans="2:48" x14ac:dyDescent="0.25">
      <c r="B49" s="70"/>
      <c r="C49" s="70"/>
      <c r="F49" s="72"/>
      <c r="G49" s="70"/>
      <c r="H49" s="70"/>
      <c r="Q49" s="73"/>
      <c r="R49" s="73"/>
      <c r="S49" s="73"/>
      <c r="T49" s="73"/>
      <c r="U49" s="73"/>
      <c r="V49" s="73"/>
      <c r="W49" s="73"/>
      <c r="X49" s="73"/>
      <c r="Y49" s="73"/>
      <c r="Z49" s="73"/>
      <c r="AA49" s="73"/>
      <c r="AB49" s="73"/>
      <c r="AC49" s="73"/>
      <c r="AD49" s="73"/>
      <c r="AE49" s="47"/>
      <c r="AF49" s="47"/>
      <c r="AG49" s="73"/>
      <c r="AL49"/>
      <c r="AM49"/>
      <c r="AN49"/>
      <c r="AO49"/>
      <c r="AP49"/>
      <c r="AQ49"/>
      <c r="AR49"/>
      <c r="AS49"/>
      <c r="AT49"/>
      <c r="AU49"/>
      <c r="AV49"/>
    </row>
    <row r="50" spans="2:48" x14ac:dyDescent="0.25">
      <c r="B50" s="70"/>
      <c r="C50" s="70"/>
      <c r="F50" s="72"/>
      <c r="G50" s="70"/>
      <c r="H50" s="70"/>
      <c r="Q50" s="73"/>
      <c r="R50" s="73"/>
      <c r="S50" s="73"/>
      <c r="T50" s="73"/>
      <c r="U50" s="73"/>
      <c r="V50" s="73"/>
      <c r="W50" s="73"/>
      <c r="X50" s="73"/>
      <c r="Y50" s="73"/>
      <c r="Z50" s="73"/>
      <c r="AA50" s="73"/>
      <c r="AB50" s="73"/>
      <c r="AC50" s="73"/>
      <c r="AD50" s="73"/>
      <c r="AE50" s="47"/>
      <c r="AF50" s="47"/>
      <c r="AG50" s="73"/>
      <c r="AL50"/>
      <c r="AM50"/>
      <c r="AN50"/>
      <c r="AO50"/>
      <c r="AP50"/>
      <c r="AQ50"/>
      <c r="AR50"/>
      <c r="AS50"/>
      <c r="AT50"/>
      <c r="AU50"/>
      <c r="AV50"/>
    </row>
    <row r="51" spans="2:48" x14ac:dyDescent="0.25">
      <c r="B51" s="70"/>
      <c r="C51" s="70"/>
      <c r="F51" s="72"/>
      <c r="G51" s="70"/>
      <c r="H51" s="70"/>
      <c r="Q51" s="73"/>
      <c r="R51" s="73"/>
      <c r="S51" s="73"/>
      <c r="T51" s="73"/>
      <c r="U51" s="73"/>
      <c r="V51" s="73"/>
      <c r="W51" s="73"/>
      <c r="X51" s="73"/>
      <c r="Y51" s="73"/>
      <c r="Z51" s="73"/>
      <c r="AA51" s="73"/>
      <c r="AB51" s="73"/>
      <c r="AC51" s="73"/>
      <c r="AD51" s="73"/>
      <c r="AE51" s="47"/>
      <c r="AF51" s="47"/>
      <c r="AG51" s="73"/>
      <c r="AL51"/>
      <c r="AM51"/>
      <c r="AN51"/>
      <c r="AO51"/>
      <c r="AP51"/>
      <c r="AQ51"/>
      <c r="AR51"/>
      <c r="AS51"/>
      <c r="AT51"/>
      <c r="AU51"/>
      <c r="AV51"/>
    </row>
    <row r="52" spans="2:48" x14ac:dyDescent="0.25">
      <c r="B52" s="70"/>
      <c r="C52" s="70"/>
      <c r="F52" s="72"/>
      <c r="G52" s="70"/>
      <c r="H52" s="70"/>
      <c r="Q52" s="73"/>
      <c r="R52" s="73"/>
      <c r="S52" s="73"/>
      <c r="T52" s="73"/>
      <c r="U52" s="73"/>
      <c r="V52" s="73"/>
      <c r="W52" s="73"/>
      <c r="X52" s="73"/>
      <c r="Y52" s="73"/>
      <c r="Z52" s="73"/>
      <c r="AA52" s="73"/>
      <c r="AB52" s="73"/>
      <c r="AC52" s="73"/>
      <c r="AD52" s="73"/>
      <c r="AE52" s="47"/>
      <c r="AF52" s="47"/>
      <c r="AG52" s="73"/>
      <c r="AL52"/>
      <c r="AM52"/>
      <c r="AN52"/>
      <c r="AO52"/>
      <c r="AP52"/>
      <c r="AQ52"/>
      <c r="AR52"/>
      <c r="AS52"/>
      <c r="AT52"/>
      <c r="AU52"/>
      <c r="AV52"/>
    </row>
    <row r="53" spans="2:48" x14ac:dyDescent="0.25">
      <c r="B53" s="70"/>
      <c r="C53" s="70"/>
      <c r="F53" s="72"/>
      <c r="G53" s="70"/>
      <c r="H53" s="70"/>
      <c r="Q53" s="73"/>
      <c r="R53" s="73"/>
      <c r="S53" s="73"/>
      <c r="T53" s="73"/>
      <c r="U53" s="73"/>
      <c r="V53" s="73"/>
      <c r="W53" s="73"/>
      <c r="X53" s="73"/>
      <c r="Y53" s="73"/>
      <c r="Z53" s="73"/>
      <c r="AA53" s="73"/>
      <c r="AB53" s="73"/>
      <c r="AC53" s="73"/>
      <c r="AD53" s="73"/>
      <c r="AE53" s="47"/>
      <c r="AF53" s="47"/>
      <c r="AG53" s="73"/>
      <c r="AL53"/>
      <c r="AM53"/>
      <c r="AN53"/>
      <c r="AO53"/>
      <c r="AP53"/>
      <c r="AQ53"/>
      <c r="AR53"/>
      <c r="AS53"/>
      <c r="AT53"/>
      <c r="AU53"/>
      <c r="AV53"/>
    </row>
    <row r="54" spans="2:48" x14ac:dyDescent="0.25">
      <c r="G54" s="75"/>
      <c r="H54" s="75"/>
      <c r="Q54" s="73"/>
      <c r="R54" s="73"/>
      <c r="S54" s="73"/>
      <c r="T54" s="73"/>
      <c r="U54" s="73"/>
      <c r="V54" s="73"/>
      <c r="W54" s="73"/>
      <c r="X54" s="73"/>
      <c r="Y54" s="73"/>
      <c r="Z54" s="73"/>
      <c r="AA54" s="73"/>
      <c r="AB54" s="73"/>
      <c r="AC54" s="73"/>
      <c r="AD54" s="73"/>
      <c r="AE54" s="47"/>
      <c r="AF54" s="47"/>
      <c r="AG54" s="73"/>
      <c r="AL54"/>
      <c r="AM54"/>
      <c r="AN54"/>
      <c r="AO54"/>
      <c r="AP54"/>
      <c r="AQ54"/>
      <c r="AR54"/>
      <c r="AS54"/>
      <c r="AT54"/>
      <c r="AU54"/>
      <c r="AV54"/>
    </row>
    <row r="55" spans="2:48" x14ac:dyDescent="0.25">
      <c r="G55" s="75"/>
      <c r="H55" s="75"/>
      <c r="Q55" s="73"/>
      <c r="R55" s="73"/>
      <c r="S55" s="73"/>
      <c r="T55" s="73"/>
      <c r="U55" s="73"/>
      <c r="V55" s="73"/>
      <c r="W55" s="73"/>
      <c r="X55" s="73"/>
      <c r="Y55" s="73"/>
      <c r="Z55" s="73"/>
      <c r="AA55" s="73"/>
      <c r="AB55" s="73"/>
      <c r="AC55" s="73"/>
      <c r="AD55" s="73"/>
      <c r="AE55" s="47"/>
      <c r="AF55" s="47"/>
      <c r="AG55" s="73"/>
      <c r="AL55"/>
      <c r="AM55"/>
      <c r="AN55"/>
      <c r="AO55"/>
      <c r="AP55"/>
      <c r="AQ55"/>
      <c r="AR55"/>
      <c r="AS55"/>
      <c r="AT55"/>
      <c r="AU55"/>
      <c r="AV55"/>
    </row>
    <row r="56" spans="2:48" x14ac:dyDescent="0.25">
      <c r="G56" s="75"/>
      <c r="H56" s="75"/>
      <c r="Q56" s="73"/>
      <c r="R56" s="73"/>
      <c r="S56" s="73"/>
      <c r="T56" s="73"/>
      <c r="U56" s="73"/>
      <c r="V56" s="73"/>
      <c r="W56" s="73"/>
      <c r="X56" s="73"/>
      <c r="Y56" s="73"/>
      <c r="Z56" s="73"/>
      <c r="AA56" s="73"/>
      <c r="AB56" s="73"/>
      <c r="AC56" s="73"/>
      <c r="AD56" s="73"/>
      <c r="AE56" s="47"/>
      <c r="AF56" s="47"/>
      <c r="AG56" s="73"/>
      <c r="AL56"/>
      <c r="AM56"/>
      <c r="AN56"/>
      <c r="AO56"/>
      <c r="AP56"/>
      <c r="AQ56"/>
      <c r="AR56"/>
      <c r="AS56"/>
      <c r="AT56"/>
      <c r="AU56"/>
      <c r="AV56"/>
    </row>
    <row r="57" spans="2:48" x14ac:dyDescent="0.25">
      <c r="G57" s="75"/>
      <c r="H57" s="75"/>
      <c r="Q57" s="73"/>
      <c r="R57" s="73"/>
      <c r="S57" s="73"/>
      <c r="T57" s="73"/>
      <c r="U57" s="73"/>
      <c r="V57" s="73"/>
      <c r="W57" s="73"/>
      <c r="X57" s="73"/>
      <c r="Y57" s="73"/>
      <c r="Z57" s="73"/>
      <c r="AA57" s="73"/>
      <c r="AB57" s="73"/>
      <c r="AC57" s="73"/>
      <c r="AD57" s="73"/>
      <c r="AE57" s="47"/>
      <c r="AF57" s="47"/>
      <c r="AG57" s="73"/>
      <c r="AL57"/>
      <c r="AM57"/>
      <c r="AN57"/>
      <c r="AO57"/>
      <c r="AP57"/>
      <c r="AQ57"/>
      <c r="AR57"/>
      <c r="AS57"/>
      <c r="AT57"/>
      <c r="AU57"/>
      <c r="AV57"/>
    </row>
    <row r="58" spans="2:48" x14ac:dyDescent="0.25">
      <c r="G58" s="75"/>
      <c r="H58" s="75"/>
      <c r="Q58" s="73"/>
      <c r="R58" s="73"/>
      <c r="S58" s="73"/>
      <c r="T58" s="73"/>
      <c r="U58" s="73"/>
      <c r="V58" s="73"/>
      <c r="W58" s="73"/>
      <c r="X58" s="73"/>
      <c r="Y58" s="73"/>
      <c r="Z58" s="73"/>
      <c r="AA58" s="73"/>
      <c r="AB58" s="73"/>
      <c r="AC58" s="73"/>
      <c r="AD58" s="73"/>
      <c r="AE58" s="47"/>
      <c r="AF58" s="47"/>
      <c r="AG58" s="73"/>
      <c r="AL58"/>
      <c r="AM58"/>
      <c r="AN58"/>
      <c r="AO58"/>
      <c r="AP58"/>
      <c r="AQ58"/>
      <c r="AR58"/>
      <c r="AS58"/>
      <c r="AT58"/>
      <c r="AU58"/>
      <c r="AV58"/>
    </row>
    <row r="59" spans="2:48" x14ac:dyDescent="0.25">
      <c r="G59" s="75"/>
      <c r="H59" s="75"/>
      <c r="Q59" s="73"/>
      <c r="R59" s="73"/>
      <c r="S59" s="73"/>
      <c r="T59" s="73"/>
      <c r="U59" s="73"/>
      <c r="V59" s="73"/>
      <c r="W59" s="73"/>
      <c r="X59" s="73"/>
      <c r="Y59" s="73"/>
      <c r="Z59" s="73"/>
      <c r="AA59" s="73"/>
      <c r="AB59" s="73"/>
      <c r="AC59" s="73"/>
      <c r="AD59" s="73"/>
      <c r="AE59" s="47"/>
      <c r="AF59" s="47"/>
      <c r="AG59" s="73"/>
      <c r="AL59"/>
      <c r="AM59"/>
      <c r="AN59"/>
      <c r="AO59"/>
      <c r="AP59"/>
      <c r="AQ59"/>
      <c r="AR59"/>
      <c r="AS59"/>
      <c r="AT59"/>
      <c r="AU59"/>
      <c r="AV59"/>
    </row>
    <row r="60" spans="2:48" x14ac:dyDescent="0.25">
      <c r="G60" s="75"/>
      <c r="H60" s="75"/>
      <c r="Q60" s="73"/>
      <c r="R60" s="73"/>
      <c r="S60" s="73"/>
      <c r="T60" s="73"/>
      <c r="U60" s="73"/>
      <c r="V60" s="73"/>
      <c r="W60" s="73"/>
      <c r="X60" s="73"/>
      <c r="Y60" s="73"/>
      <c r="Z60" s="73"/>
      <c r="AA60" s="73"/>
      <c r="AB60" s="73"/>
      <c r="AC60" s="73"/>
      <c r="AD60" s="73"/>
      <c r="AE60" s="47"/>
      <c r="AF60" s="47"/>
      <c r="AG60" s="73"/>
      <c r="AL60"/>
      <c r="AM60"/>
      <c r="AN60"/>
      <c r="AO60"/>
      <c r="AP60"/>
      <c r="AQ60"/>
      <c r="AR60"/>
      <c r="AS60"/>
      <c r="AT60"/>
      <c r="AU60"/>
      <c r="AV60"/>
    </row>
    <row r="61" spans="2:48" x14ac:dyDescent="0.25">
      <c r="G61" s="75"/>
      <c r="H61" s="75"/>
      <c r="Q61" s="73"/>
      <c r="R61" s="73"/>
      <c r="S61" s="73"/>
      <c r="T61" s="73"/>
      <c r="U61" s="73"/>
      <c r="V61" s="73"/>
      <c r="W61" s="73"/>
      <c r="X61" s="73"/>
      <c r="Y61" s="73"/>
      <c r="Z61" s="73"/>
      <c r="AA61" s="73"/>
      <c r="AB61" s="73"/>
      <c r="AC61" s="73"/>
      <c r="AD61" s="73"/>
      <c r="AE61" s="47"/>
      <c r="AF61" s="47"/>
      <c r="AG61" s="73"/>
      <c r="AL61"/>
      <c r="AM61"/>
      <c r="AN61"/>
      <c r="AO61"/>
      <c r="AP61"/>
      <c r="AQ61"/>
      <c r="AR61"/>
      <c r="AS61"/>
      <c r="AT61"/>
      <c r="AU61"/>
      <c r="AV61"/>
    </row>
    <row r="62" spans="2:48" x14ac:dyDescent="0.25">
      <c r="G62" s="75"/>
      <c r="H62" s="75"/>
      <c r="Q62" s="73"/>
      <c r="R62" s="73"/>
      <c r="S62" s="73"/>
      <c r="T62" s="73"/>
      <c r="U62" s="73"/>
      <c r="V62" s="73"/>
      <c r="W62" s="73"/>
      <c r="X62" s="73"/>
      <c r="Y62" s="73"/>
      <c r="Z62" s="73"/>
      <c r="AA62" s="73"/>
      <c r="AB62" s="73"/>
      <c r="AC62" s="73"/>
      <c r="AD62" s="73"/>
      <c r="AE62" s="47"/>
      <c r="AF62" s="47"/>
      <c r="AG62" s="73"/>
      <c r="AL62"/>
      <c r="AM62"/>
      <c r="AN62"/>
      <c r="AO62"/>
      <c r="AP62"/>
      <c r="AQ62"/>
      <c r="AR62"/>
      <c r="AS62"/>
      <c r="AT62"/>
      <c r="AU62"/>
      <c r="AV62"/>
    </row>
    <row r="63" spans="2:48" x14ac:dyDescent="0.25">
      <c r="G63" s="75"/>
      <c r="H63" s="75"/>
      <c r="Q63" s="73"/>
      <c r="R63" s="73"/>
      <c r="S63" s="73"/>
      <c r="T63" s="73"/>
      <c r="U63" s="73"/>
      <c r="V63" s="73"/>
      <c r="W63" s="73"/>
      <c r="X63" s="73"/>
      <c r="Y63" s="73"/>
      <c r="Z63" s="73"/>
      <c r="AA63" s="73"/>
      <c r="AB63" s="73"/>
      <c r="AC63" s="73"/>
      <c r="AD63" s="73"/>
      <c r="AE63" s="47"/>
      <c r="AF63" s="47"/>
      <c r="AG63" s="73"/>
      <c r="AL63"/>
      <c r="AM63"/>
      <c r="AN63"/>
      <c r="AO63"/>
      <c r="AP63"/>
      <c r="AQ63"/>
      <c r="AR63"/>
      <c r="AS63"/>
      <c r="AT63"/>
      <c r="AU63"/>
      <c r="AV63"/>
    </row>
    <row r="64" spans="2:48" x14ac:dyDescent="0.25">
      <c r="G64" s="75"/>
      <c r="H64" s="75"/>
      <c r="Q64" s="73"/>
      <c r="R64" s="73"/>
      <c r="S64" s="73"/>
      <c r="T64" s="73"/>
      <c r="U64" s="73"/>
      <c r="V64" s="73"/>
      <c r="W64" s="73"/>
      <c r="X64" s="73"/>
      <c r="Y64" s="73"/>
      <c r="Z64" s="73"/>
      <c r="AA64" s="73"/>
      <c r="AB64" s="73"/>
      <c r="AC64" s="73"/>
      <c r="AD64" s="73"/>
      <c r="AE64" s="47"/>
      <c r="AF64" s="47"/>
      <c r="AG64" s="73"/>
      <c r="AL64"/>
      <c r="AM64"/>
      <c r="AN64"/>
      <c r="AO64"/>
      <c r="AP64"/>
      <c r="AQ64"/>
      <c r="AR64"/>
      <c r="AS64"/>
      <c r="AT64"/>
      <c r="AU64"/>
      <c r="AV64"/>
    </row>
    <row r="65" spans="7:48" x14ac:dyDescent="0.25">
      <c r="G65" s="75"/>
      <c r="H65" s="75"/>
      <c r="Q65" s="73"/>
      <c r="R65" s="73"/>
      <c r="S65" s="73"/>
      <c r="T65" s="73"/>
      <c r="U65" s="73"/>
      <c r="V65" s="73"/>
      <c r="W65" s="73"/>
      <c r="X65" s="73"/>
      <c r="Y65" s="73"/>
      <c r="Z65" s="73"/>
      <c r="AA65" s="73"/>
      <c r="AB65" s="73"/>
      <c r="AC65" s="73"/>
      <c r="AD65" s="73"/>
      <c r="AE65" s="47"/>
      <c r="AF65" s="47"/>
      <c r="AG65" s="73"/>
      <c r="AL65"/>
      <c r="AM65"/>
      <c r="AN65"/>
      <c r="AO65"/>
      <c r="AP65"/>
      <c r="AQ65"/>
      <c r="AR65"/>
      <c r="AS65"/>
      <c r="AT65"/>
      <c r="AU65"/>
      <c r="AV65"/>
    </row>
    <row r="66" spans="7:48" x14ac:dyDescent="0.25">
      <c r="G66" s="75"/>
      <c r="H66" s="75"/>
      <c r="Q66" s="73"/>
      <c r="R66" s="73"/>
      <c r="S66" s="73"/>
      <c r="T66" s="73"/>
      <c r="U66" s="73"/>
      <c r="V66" s="73"/>
      <c r="W66" s="73"/>
      <c r="X66" s="73"/>
      <c r="Y66" s="73"/>
      <c r="Z66" s="73"/>
      <c r="AA66" s="73"/>
      <c r="AB66" s="73"/>
      <c r="AC66" s="73"/>
      <c r="AD66" s="73"/>
      <c r="AE66" s="47"/>
      <c r="AF66" s="47"/>
      <c r="AG66" s="73"/>
      <c r="AL66"/>
      <c r="AM66"/>
      <c r="AN66"/>
      <c r="AO66"/>
      <c r="AP66"/>
      <c r="AQ66"/>
      <c r="AR66"/>
      <c r="AS66"/>
      <c r="AT66"/>
      <c r="AU66"/>
      <c r="AV66"/>
    </row>
    <row r="67" spans="7:48" x14ac:dyDescent="0.25">
      <c r="G67" s="75"/>
      <c r="H67" s="75"/>
      <c r="Q67" s="73"/>
      <c r="R67" s="73"/>
      <c r="S67" s="73"/>
      <c r="T67" s="73"/>
      <c r="U67" s="73"/>
      <c r="V67" s="73"/>
      <c r="W67" s="73"/>
      <c r="X67" s="73"/>
      <c r="Y67" s="73"/>
      <c r="Z67" s="73"/>
      <c r="AA67" s="73"/>
      <c r="AB67" s="73"/>
      <c r="AC67" s="73"/>
      <c r="AD67" s="73"/>
      <c r="AE67" s="47"/>
      <c r="AF67" s="47"/>
      <c r="AG67" s="73"/>
      <c r="AL67"/>
      <c r="AM67"/>
      <c r="AN67"/>
      <c r="AO67"/>
      <c r="AP67"/>
      <c r="AQ67"/>
      <c r="AR67"/>
      <c r="AS67"/>
      <c r="AT67"/>
      <c r="AU67"/>
      <c r="AV67"/>
    </row>
    <row r="68" spans="7:48" x14ac:dyDescent="0.25">
      <c r="G68" s="75"/>
      <c r="H68" s="75"/>
      <c r="Q68" s="73"/>
      <c r="R68" s="73"/>
      <c r="S68" s="73"/>
      <c r="T68" s="73"/>
      <c r="U68" s="73"/>
      <c r="V68" s="73"/>
      <c r="W68" s="73"/>
      <c r="X68" s="73"/>
      <c r="Y68" s="73"/>
      <c r="Z68" s="73"/>
      <c r="AA68" s="73"/>
      <c r="AB68" s="73"/>
      <c r="AC68" s="73"/>
      <c r="AD68" s="73"/>
      <c r="AE68" s="47"/>
      <c r="AF68" s="47"/>
      <c r="AG68" s="73"/>
      <c r="AL68"/>
      <c r="AM68"/>
      <c r="AN68"/>
      <c r="AO68"/>
      <c r="AP68"/>
      <c r="AQ68"/>
      <c r="AR68"/>
      <c r="AS68"/>
      <c r="AT68"/>
      <c r="AU68"/>
      <c r="AV68"/>
    </row>
    <row r="69" spans="7:48" x14ac:dyDescent="0.25">
      <c r="G69" s="75"/>
      <c r="H69" s="75"/>
      <c r="Q69" s="73"/>
      <c r="R69" s="73"/>
      <c r="S69" s="73"/>
      <c r="T69" s="73"/>
      <c r="U69" s="73"/>
      <c r="V69" s="73"/>
      <c r="W69" s="73"/>
      <c r="X69" s="73"/>
      <c r="Y69" s="73"/>
      <c r="Z69" s="73"/>
      <c r="AA69" s="73"/>
      <c r="AB69" s="73"/>
      <c r="AC69" s="73"/>
      <c r="AD69" s="73"/>
      <c r="AE69" s="47"/>
      <c r="AF69" s="47"/>
      <c r="AG69" s="73"/>
      <c r="AL69"/>
      <c r="AM69"/>
      <c r="AN69"/>
      <c r="AO69"/>
      <c r="AP69"/>
      <c r="AQ69"/>
      <c r="AR69"/>
      <c r="AS69"/>
      <c r="AT69"/>
      <c r="AU69"/>
      <c r="AV69"/>
    </row>
    <row r="70" spans="7:48" x14ac:dyDescent="0.25">
      <c r="G70" s="75"/>
      <c r="H70" s="75"/>
      <c r="Q70" s="73"/>
      <c r="R70" s="73"/>
      <c r="S70" s="73"/>
      <c r="T70" s="73"/>
      <c r="U70" s="73"/>
      <c r="V70" s="73"/>
      <c r="W70" s="73"/>
      <c r="X70" s="73"/>
      <c r="Y70" s="73"/>
      <c r="Z70" s="73"/>
      <c r="AA70" s="73"/>
      <c r="AB70" s="73"/>
      <c r="AC70" s="73"/>
      <c r="AD70" s="73"/>
      <c r="AE70" s="47"/>
      <c r="AF70" s="47"/>
      <c r="AG70" s="73"/>
      <c r="AL70"/>
      <c r="AM70"/>
      <c r="AN70"/>
      <c r="AO70"/>
      <c r="AP70"/>
      <c r="AQ70"/>
      <c r="AR70"/>
      <c r="AS70"/>
      <c r="AT70"/>
      <c r="AU70"/>
      <c r="AV70"/>
    </row>
    <row r="71" spans="7:48" x14ac:dyDescent="0.25">
      <c r="G71" s="75"/>
      <c r="H71" s="75"/>
      <c r="Q71" s="73"/>
      <c r="R71" s="73"/>
      <c r="S71" s="73"/>
      <c r="T71" s="73"/>
      <c r="U71" s="73"/>
      <c r="V71" s="73"/>
      <c r="W71" s="73"/>
      <c r="X71" s="73"/>
      <c r="Y71" s="73"/>
      <c r="Z71" s="73"/>
      <c r="AA71" s="73"/>
      <c r="AB71" s="73"/>
      <c r="AC71" s="73"/>
      <c r="AD71" s="73"/>
      <c r="AE71" s="47"/>
      <c r="AF71" s="47"/>
      <c r="AG71" s="73"/>
      <c r="AL71"/>
      <c r="AM71"/>
      <c r="AN71"/>
      <c r="AO71"/>
      <c r="AP71"/>
      <c r="AQ71"/>
      <c r="AR71"/>
      <c r="AS71"/>
      <c r="AT71"/>
      <c r="AU71"/>
      <c r="AV71"/>
    </row>
    <row r="72" spans="7:48" x14ac:dyDescent="0.25">
      <c r="G72" s="75"/>
      <c r="H72" s="75"/>
      <c r="Q72" s="73"/>
      <c r="R72" s="73"/>
      <c r="S72" s="73"/>
      <c r="T72" s="73"/>
      <c r="U72" s="73"/>
      <c r="V72" s="73"/>
      <c r="W72" s="73"/>
      <c r="X72" s="73"/>
      <c r="Y72" s="73"/>
      <c r="Z72" s="73"/>
      <c r="AA72" s="73"/>
      <c r="AB72" s="73"/>
      <c r="AC72" s="73"/>
      <c r="AD72" s="73"/>
      <c r="AE72" s="47"/>
      <c r="AF72" s="47"/>
      <c r="AG72" s="73"/>
      <c r="AL72"/>
      <c r="AM72"/>
      <c r="AN72"/>
      <c r="AO72"/>
      <c r="AP72"/>
      <c r="AQ72"/>
      <c r="AR72"/>
      <c r="AS72"/>
      <c r="AT72"/>
      <c r="AU72"/>
      <c r="AV72"/>
    </row>
    <row r="73" spans="7:48" x14ac:dyDescent="0.25">
      <c r="G73" s="75"/>
      <c r="H73" s="75"/>
      <c r="Q73" s="73"/>
      <c r="R73" s="73"/>
      <c r="S73" s="73"/>
      <c r="T73" s="73"/>
      <c r="U73" s="73"/>
      <c r="V73" s="73"/>
      <c r="W73" s="73"/>
      <c r="X73" s="73"/>
      <c r="Y73" s="73"/>
      <c r="Z73" s="73"/>
      <c r="AA73" s="73"/>
      <c r="AB73" s="73"/>
      <c r="AC73" s="73"/>
      <c r="AD73" s="73"/>
      <c r="AE73" s="47"/>
      <c r="AF73" s="47"/>
      <c r="AG73" s="73"/>
      <c r="AL73"/>
      <c r="AM73"/>
      <c r="AN73"/>
      <c r="AO73"/>
      <c r="AP73"/>
      <c r="AQ73"/>
      <c r="AR73"/>
      <c r="AS73"/>
      <c r="AT73"/>
      <c r="AU73"/>
      <c r="AV73"/>
    </row>
    <row r="74" spans="7:48" x14ac:dyDescent="0.25">
      <c r="G74" s="75"/>
      <c r="H74" s="75"/>
      <c r="Q74" s="73"/>
      <c r="R74" s="73"/>
      <c r="S74" s="73"/>
      <c r="T74" s="73"/>
      <c r="U74" s="73"/>
      <c r="V74" s="73"/>
      <c r="W74" s="73"/>
      <c r="X74" s="73"/>
      <c r="Y74" s="73"/>
      <c r="Z74" s="73"/>
      <c r="AA74" s="73"/>
      <c r="AB74" s="73"/>
      <c r="AC74" s="73"/>
      <c r="AD74" s="73"/>
      <c r="AE74" s="47"/>
      <c r="AF74" s="47"/>
      <c r="AG74" s="73"/>
      <c r="AL74"/>
      <c r="AM74"/>
      <c r="AN74"/>
      <c r="AO74"/>
      <c r="AP74"/>
      <c r="AQ74"/>
      <c r="AR74"/>
      <c r="AS74"/>
      <c r="AT74"/>
      <c r="AU74"/>
      <c r="AV74"/>
    </row>
    <row r="75" spans="7:48" x14ac:dyDescent="0.25">
      <c r="G75" s="75"/>
      <c r="H75" s="75"/>
      <c r="Q75" s="73"/>
      <c r="R75" s="73"/>
      <c r="S75" s="73"/>
      <c r="T75" s="73"/>
      <c r="U75" s="73"/>
      <c r="V75" s="73"/>
      <c r="W75" s="73"/>
      <c r="X75" s="73"/>
      <c r="Y75" s="73"/>
      <c r="Z75" s="73"/>
      <c r="AA75" s="73"/>
      <c r="AB75" s="73"/>
      <c r="AC75" s="73"/>
      <c r="AD75" s="73"/>
      <c r="AE75" s="47"/>
      <c r="AF75" s="47"/>
      <c r="AG75" s="73"/>
      <c r="AL75"/>
      <c r="AM75"/>
      <c r="AN75"/>
      <c r="AO75"/>
      <c r="AP75"/>
      <c r="AQ75"/>
      <c r="AR75"/>
      <c r="AS75"/>
      <c r="AT75"/>
      <c r="AU75"/>
      <c r="AV75"/>
    </row>
    <row r="76" spans="7:48" x14ac:dyDescent="0.25">
      <c r="G76" s="75"/>
      <c r="H76" s="75"/>
      <c r="Q76" s="73"/>
      <c r="R76" s="73"/>
      <c r="S76" s="73"/>
      <c r="T76" s="73"/>
      <c r="U76" s="73"/>
      <c r="V76" s="73"/>
      <c r="W76" s="73"/>
      <c r="X76" s="73"/>
      <c r="Y76" s="73"/>
      <c r="Z76" s="73"/>
      <c r="AA76" s="73"/>
      <c r="AB76" s="73"/>
      <c r="AC76" s="73"/>
      <c r="AD76" s="73"/>
      <c r="AE76" s="47"/>
      <c r="AF76" s="47"/>
      <c r="AG76" s="73"/>
      <c r="AL76"/>
      <c r="AM76"/>
      <c r="AN76"/>
      <c r="AO76"/>
      <c r="AP76"/>
      <c r="AQ76"/>
      <c r="AR76"/>
      <c r="AS76"/>
      <c r="AT76"/>
      <c r="AU76"/>
      <c r="AV76"/>
    </row>
    <row r="77" spans="7:48" x14ac:dyDescent="0.25">
      <c r="G77" s="75"/>
      <c r="H77" s="75"/>
      <c r="Q77" s="73"/>
      <c r="R77" s="73"/>
      <c r="S77" s="73"/>
      <c r="T77" s="73"/>
      <c r="U77" s="73"/>
      <c r="V77" s="73"/>
      <c r="W77" s="73"/>
      <c r="X77" s="73"/>
      <c r="Y77" s="73"/>
      <c r="Z77" s="73"/>
      <c r="AA77" s="73"/>
      <c r="AB77" s="73"/>
      <c r="AC77" s="73"/>
      <c r="AD77" s="73"/>
      <c r="AE77" s="47"/>
      <c r="AF77" s="47"/>
      <c r="AG77" s="73"/>
      <c r="AL77"/>
      <c r="AM77"/>
      <c r="AN77"/>
      <c r="AO77"/>
      <c r="AP77"/>
      <c r="AQ77"/>
      <c r="AR77"/>
      <c r="AS77"/>
      <c r="AT77"/>
      <c r="AU77"/>
      <c r="AV77"/>
    </row>
    <row r="78" spans="7:48" x14ac:dyDescent="0.25">
      <c r="G78" s="75"/>
      <c r="H78" s="75"/>
      <c r="Q78" s="73"/>
      <c r="R78" s="73"/>
      <c r="S78" s="73"/>
      <c r="T78" s="73"/>
      <c r="U78" s="73"/>
      <c r="V78" s="73"/>
      <c r="W78" s="73"/>
      <c r="X78" s="73"/>
      <c r="Y78" s="73"/>
      <c r="Z78" s="73"/>
      <c r="AA78" s="73"/>
      <c r="AB78" s="73"/>
      <c r="AC78" s="73"/>
      <c r="AD78" s="73"/>
      <c r="AE78" s="47"/>
      <c r="AF78" s="47"/>
      <c r="AG78" s="73"/>
      <c r="AL78"/>
      <c r="AM78"/>
      <c r="AN78"/>
      <c r="AO78"/>
      <c r="AP78"/>
      <c r="AQ78"/>
      <c r="AR78"/>
      <c r="AS78"/>
      <c r="AT78"/>
      <c r="AU78"/>
      <c r="AV78"/>
    </row>
    <row r="79" spans="7:48" x14ac:dyDescent="0.25">
      <c r="G79" s="75"/>
      <c r="H79" s="75"/>
      <c r="Q79" s="73"/>
      <c r="R79" s="73"/>
      <c r="S79" s="73"/>
      <c r="T79" s="73"/>
      <c r="U79" s="73"/>
      <c r="V79" s="73"/>
      <c r="W79" s="73"/>
      <c r="X79" s="73"/>
      <c r="Y79" s="73"/>
      <c r="Z79" s="73"/>
      <c r="AA79" s="73"/>
      <c r="AB79" s="73"/>
      <c r="AC79" s="73"/>
      <c r="AD79" s="73"/>
      <c r="AE79" s="47"/>
      <c r="AF79" s="47"/>
      <c r="AG79" s="73"/>
      <c r="AL79"/>
      <c r="AM79"/>
      <c r="AN79"/>
      <c r="AO79"/>
      <c r="AP79"/>
      <c r="AQ79"/>
      <c r="AR79"/>
      <c r="AS79"/>
      <c r="AT79"/>
      <c r="AU79"/>
      <c r="AV79"/>
    </row>
    <row r="80" spans="7:48" x14ac:dyDescent="0.25">
      <c r="G80" s="75"/>
      <c r="H80" s="75"/>
      <c r="Q80" s="73"/>
      <c r="R80" s="73"/>
      <c r="S80" s="73"/>
      <c r="T80" s="73"/>
      <c r="U80" s="73"/>
      <c r="V80" s="73"/>
      <c r="W80" s="73"/>
      <c r="X80" s="73"/>
      <c r="Y80" s="73"/>
      <c r="Z80" s="73"/>
      <c r="AA80" s="73"/>
      <c r="AB80" s="73"/>
      <c r="AC80" s="73"/>
      <c r="AD80" s="73"/>
      <c r="AE80" s="47"/>
      <c r="AF80" s="47"/>
      <c r="AG80" s="73"/>
      <c r="AL80"/>
      <c r="AM80"/>
      <c r="AN80"/>
      <c r="AO80"/>
      <c r="AP80"/>
      <c r="AQ80"/>
      <c r="AR80"/>
      <c r="AS80"/>
      <c r="AT80"/>
      <c r="AU80"/>
      <c r="AV80"/>
    </row>
    <row r="81" spans="7:48" x14ac:dyDescent="0.25">
      <c r="G81" s="75"/>
      <c r="H81" s="75"/>
      <c r="Q81" s="73"/>
      <c r="R81" s="73"/>
      <c r="S81" s="73"/>
      <c r="T81" s="73"/>
      <c r="U81" s="73"/>
      <c r="V81" s="73"/>
      <c r="W81" s="73"/>
      <c r="X81" s="73"/>
      <c r="Y81" s="73"/>
      <c r="Z81" s="73"/>
      <c r="AA81" s="73"/>
      <c r="AB81" s="73"/>
      <c r="AC81" s="73"/>
      <c r="AD81" s="73"/>
      <c r="AE81" s="47"/>
      <c r="AF81" s="47"/>
      <c r="AG81" s="73"/>
      <c r="AL81"/>
      <c r="AM81"/>
      <c r="AN81"/>
      <c r="AO81"/>
      <c r="AP81"/>
      <c r="AQ81"/>
      <c r="AR81"/>
      <c r="AS81"/>
      <c r="AT81"/>
      <c r="AU81"/>
      <c r="AV81"/>
    </row>
    <row r="82" spans="7:48" x14ac:dyDescent="0.25">
      <c r="G82" s="75"/>
      <c r="H82" s="75"/>
      <c r="Q82" s="73"/>
      <c r="R82" s="73"/>
      <c r="S82" s="73"/>
      <c r="T82" s="73"/>
      <c r="U82" s="73"/>
      <c r="V82" s="73"/>
      <c r="W82" s="73"/>
      <c r="X82" s="73"/>
      <c r="Y82" s="73"/>
      <c r="Z82" s="73"/>
      <c r="AA82" s="73"/>
      <c r="AB82" s="73"/>
      <c r="AC82" s="73"/>
      <c r="AD82" s="73"/>
      <c r="AE82" s="47"/>
      <c r="AF82" s="47"/>
      <c r="AG82" s="73"/>
      <c r="AL82"/>
      <c r="AM82"/>
      <c r="AN82"/>
      <c r="AO82"/>
      <c r="AP82"/>
      <c r="AQ82"/>
      <c r="AR82"/>
      <c r="AS82"/>
      <c r="AT82"/>
      <c r="AU82"/>
      <c r="AV82"/>
    </row>
    <row r="83" spans="7:48" x14ac:dyDescent="0.25">
      <c r="G83" s="75"/>
      <c r="H83" s="75"/>
      <c r="Q83" s="73"/>
      <c r="R83" s="73"/>
      <c r="S83" s="73"/>
      <c r="T83" s="73"/>
      <c r="U83" s="73"/>
      <c r="V83" s="73"/>
      <c r="W83" s="73"/>
      <c r="X83" s="73"/>
      <c r="Y83" s="73"/>
      <c r="Z83" s="73"/>
      <c r="AA83" s="73"/>
      <c r="AB83" s="73"/>
      <c r="AC83" s="73"/>
      <c r="AD83" s="73"/>
      <c r="AE83" s="47"/>
      <c r="AF83" s="47"/>
      <c r="AG83" s="73"/>
      <c r="AL83"/>
      <c r="AM83"/>
      <c r="AN83"/>
      <c r="AO83"/>
      <c r="AP83"/>
      <c r="AQ83"/>
      <c r="AR83"/>
      <c r="AS83"/>
      <c r="AT83"/>
      <c r="AU83"/>
      <c r="AV83"/>
    </row>
    <row r="84" spans="7:48" x14ac:dyDescent="0.25">
      <c r="G84" s="75"/>
      <c r="H84" s="75"/>
      <c r="Q84" s="73"/>
      <c r="R84" s="73"/>
      <c r="S84" s="73"/>
      <c r="T84" s="73"/>
      <c r="U84" s="73"/>
      <c r="V84" s="73"/>
      <c r="W84" s="73"/>
      <c r="X84" s="73"/>
      <c r="Y84" s="73"/>
      <c r="Z84" s="73"/>
      <c r="AA84" s="73"/>
      <c r="AB84" s="73"/>
      <c r="AC84" s="73"/>
      <c r="AD84" s="73"/>
      <c r="AE84" s="47"/>
      <c r="AF84" s="47"/>
      <c r="AG84" s="73"/>
      <c r="AL84"/>
      <c r="AM84"/>
      <c r="AN84"/>
      <c r="AO84"/>
      <c r="AP84"/>
      <c r="AQ84"/>
      <c r="AR84"/>
      <c r="AS84"/>
      <c r="AT84"/>
      <c r="AU84"/>
      <c r="AV84"/>
    </row>
    <row r="85" spans="7:48" x14ac:dyDescent="0.25">
      <c r="G85" s="75"/>
      <c r="H85" s="75"/>
      <c r="Q85" s="73"/>
      <c r="R85" s="73"/>
      <c r="S85" s="73"/>
      <c r="T85" s="73"/>
      <c r="U85" s="73"/>
      <c r="V85" s="73"/>
      <c r="W85" s="73"/>
      <c r="X85" s="73"/>
      <c r="Y85" s="73"/>
      <c r="Z85" s="73"/>
      <c r="AA85" s="73"/>
      <c r="AB85" s="73"/>
      <c r="AC85" s="73"/>
      <c r="AD85" s="73"/>
      <c r="AE85" s="47"/>
      <c r="AF85" s="47"/>
      <c r="AG85" s="73"/>
      <c r="AL85"/>
      <c r="AM85"/>
      <c r="AN85"/>
      <c r="AO85"/>
      <c r="AP85"/>
      <c r="AQ85"/>
      <c r="AR85"/>
      <c r="AS85"/>
      <c r="AT85"/>
      <c r="AU85"/>
      <c r="AV85"/>
    </row>
    <row r="86" spans="7:48" x14ac:dyDescent="0.25">
      <c r="G86" s="75"/>
      <c r="H86" s="75"/>
      <c r="Q86" s="73"/>
      <c r="R86" s="73"/>
      <c r="S86" s="73"/>
      <c r="T86" s="73"/>
      <c r="U86" s="73"/>
      <c r="V86" s="73"/>
      <c r="W86" s="73"/>
      <c r="X86" s="73"/>
      <c r="Y86" s="73"/>
      <c r="Z86" s="73"/>
      <c r="AA86" s="73"/>
      <c r="AB86" s="73"/>
      <c r="AC86" s="73"/>
      <c r="AD86" s="73"/>
      <c r="AE86" s="47"/>
      <c r="AF86" s="47"/>
      <c r="AG86" s="73"/>
      <c r="AL86"/>
      <c r="AM86"/>
      <c r="AN86"/>
      <c r="AO86"/>
      <c r="AP86"/>
      <c r="AQ86"/>
      <c r="AR86"/>
      <c r="AS86"/>
      <c r="AT86"/>
      <c r="AU86"/>
      <c r="AV86"/>
    </row>
    <row r="87" spans="7:48" x14ac:dyDescent="0.25">
      <c r="G87" s="75"/>
      <c r="H87" s="75"/>
      <c r="Q87" s="73"/>
      <c r="R87" s="73"/>
      <c r="S87" s="73"/>
      <c r="T87" s="73"/>
      <c r="U87" s="73"/>
      <c r="V87" s="73"/>
      <c r="W87" s="73"/>
      <c r="X87" s="73"/>
      <c r="Y87" s="73"/>
      <c r="Z87" s="73"/>
      <c r="AA87" s="73"/>
      <c r="AB87" s="73"/>
      <c r="AC87" s="73"/>
      <c r="AD87" s="73"/>
      <c r="AE87" s="47"/>
      <c r="AF87" s="47"/>
      <c r="AG87" s="73"/>
      <c r="AL87"/>
      <c r="AM87"/>
      <c r="AN87"/>
      <c r="AO87"/>
      <c r="AP87"/>
      <c r="AQ87"/>
      <c r="AR87"/>
      <c r="AS87"/>
      <c r="AT87"/>
      <c r="AU87"/>
      <c r="AV87"/>
    </row>
    <row r="88" spans="7:48" x14ac:dyDescent="0.25">
      <c r="G88" s="75"/>
      <c r="H88" s="75"/>
      <c r="Q88" s="73"/>
      <c r="R88" s="73"/>
      <c r="S88" s="73"/>
      <c r="T88" s="73"/>
      <c r="U88" s="73"/>
      <c r="V88" s="73"/>
      <c r="W88" s="73"/>
      <c r="X88" s="73"/>
      <c r="Y88" s="73"/>
      <c r="Z88" s="73"/>
      <c r="AA88" s="73"/>
      <c r="AB88" s="73"/>
      <c r="AC88" s="73"/>
      <c r="AD88" s="73"/>
      <c r="AE88" s="47"/>
      <c r="AF88" s="47"/>
      <c r="AG88" s="73"/>
      <c r="AL88"/>
      <c r="AM88"/>
      <c r="AN88"/>
      <c r="AO88"/>
      <c r="AP88"/>
      <c r="AQ88"/>
      <c r="AR88"/>
      <c r="AS88"/>
      <c r="AT88"/>
      <c r="AU88"/>
      <c r="AV88"/>
    </row>
    <row r="89" spans="7:48" x14ac:dyDescent="0.25">
      <c r="G89" s="75"/>
      <c r="H89" s="75"/>
      <c r="Q89" s="73"/>
      <c r="R89" s="73"/>
      <c r="S89" s="73"/>
      <c r="T89" s="73"/>
      <c r="U89" s="73"/>
      <c r="V89" s="73"/>
      <c r="W89" s="73"/>
      <c r="X89" s="73"/>
      <c r="Y89" s="73"/>
      <c r="Z89" s="73"/>
      <c r="AA89" s="73"/>
      <c r="AB89" s="73"/>
      <c r="AC89" s="73"/>
      <c r="AD89" s="73"/>
      <c r="AE89" s="47"/>
      <c r="AF89" s="47"/>
      <c r="AG89" s="73"/>
      <c r="AL89"/>
      <c r="AM89"/>
      <c r="AN89"/>
      <c r="AO89"/>
      <c r="AP89"/>
      <c r="AQ89"/>
      <c r="AR89"/>
      <c r="AS89"/>
      <c r="AT89"/>
      <c r="AU89"/>
      <c r="AV89"/>
    </row>
    <row r="90" spans="7:48" x14ac:dyDescent="0.25">
      <c r="G90" s="75"/>
      <c r="H90" s="75"/>
      <c r="Q90" s="73"/>
      <c r="R90" s="73"/>
      <c r="S90" s="73"/>
      <c r="T90" s="73"/>
      <c r="U90" s="73"/>
      <c r="V90" s="73"/>
      <c r="W90" s="73"/>
      <c r="X90" s="73"/>
      <c r="Y90" s="73"/>
      <c r="Z90" s="73"/>
      <c r="AA90" s="73"/>
      <c r="AB90" s="73"/>
      <c r="AC90" s="73"/>
      <c r="AD90" s="73"/>
      <c r="AE90" s="47"/>
      <c r="AF90" s="47"/>
      <c r="AG90" s="73"/>
      <c r="AL90"/>
      <c r="AM90"/>
      <c r="AN90"/>
      <c r="AO90"/>
      <c r="AP90"/>
      <c r="AQ90"/>
      <c r="AR90"/>
      <c r="AS90"/>
      <c r="AT90"/>
      <c r="AU90"/>
      <c r="AV90"/>
    </row>
    <row r="91" spans="7:48" x14ac:dyDescent="0.25">
      <c r="G91" s="75"/>
      <c r="H91" s="75"/>
      <c r="Q91" s="73"/>
      <c r="R91" s="73"/>
      <c r="S91" s="73"/>
      <c r="T91" s="73"/>
      <c r="U91" s="73"/>
      <c r="V91" s="73"/>
      <c r="W91" s="73"/>
      <c r="X91" s="73"/>
      <c r="Y91" s="73"/>
      <c r="Z91" s="73"/>
      <c r="AA91" s="73"/>
      <c r="AB91" s="73"/>
      <c r="AC91" s="73"/>
      <c r="AD91" s="73"/>
      <c r="AE91" s="47"/>
      <c r="AF91" s="47"/>
      <c r="AG91" s="73"/>
      <c r="AL91"/>
      <c r="AM91"/>
      <c r="AN91"/>
      <c r="AO91"/>
      <c r="AP91"/>
      <c r="AQ91"/>
      <c r="AR91"/>
      <c r="AS91"/>
      <c r="AT91"/>
      <c r="AU91"/>
      <c r="AV91"/>
    </row>
    <row r="92" spans="7:48" x14ac:dyDescent="0.25">
      <c r="G92" s="75"/>
      <c r="H92" s="75"/>
      <c r="Q92" s="73"/>
      <c r="R92" s="73"/>
      <c r="S92" s="73"/>
      <c r="T92" s="73"/>
      <c r="U92" s="73"/>
      <c r="V92" s="73"/>
      <c r="W92" s="73"/>
      <c r="X92" s="73"/>
      <c r="Y92" s="73"/>
      <c r="Z92" s="73"/>
      <c r="AA92" s="73"/>
      <c r="AB92" s="73"/>
      <c r="AC92" s="73"/>
      <c r="AD92" s="73"/>
      <c r="AE92" s="47"/>
      <c r="AF92" s="47"/>
      <c r="AG92" s="73"/>
      <c r="AL92"/>
      <c r="AM92"/>
      <c r="AN92"/>
      <c r="AO92"/>
      <c r="AP92"/>
      <c r="AQ92"/>
      <c r="AR92"/>
      <c r="AS92"/>
      <c r="AT92"/>
      <c r="AU92"/>
      <c r="AV92"/>
    </row>
    <row r="93" spans="7:48" x14ac:dyDescent="0.25">
      <c r="G93" s="75"/>
      <c r="H93" s="75"/>
      <c r="Q93" s="73"/>
      <c r="R93" s="73"/>
      <c r="S93" s="73"/>
      <c r="T93" s="73"/>
      <c r="U93" s="73"/>
      <c r="V93" s="73"/>
      <c r="W93" s="73"/>
      <c r="X93" s="73"/>
      <c r="Y93" s="73"/>
      <c r="Z93" s="73"/>
      <c r="AA93" s="73"/>
      <c r="AB93" s="73"/>
      <c r="AC93" s="73"/>
      <c r="AD93" s="73"/>
      <c r="AE93" s="47"/>
      <c r="AF93" s="47"/>
      <c r="AG93" s="73"/>
      <c r="AL93"/>
      <c r="AM93"/>
      <c r="AN93"/>
      <c r="AO93"/>
      <c r="AP93"/>
      <c r="AQ93"/>
      <c r="AR93"/>
      <c r="AS93"/>
      <c r="AT93"/>
      <c r="AU93"/>
      <c r="AV93"/>
    </row>
    <row r="94" spans="7:48" x14ac:dyDescent="0.25">
      <c r="G94" s="75"/>
      <c r="H94" s="75"/>
      <c r="Q94" s="73"/>
      <c r="R94" s="73"/>
      <c r="S94" s="73"/>
      <c r="T94" s="73"/>
      <c r="U94" s="73"/>
      <c r="V94" s="73"/>
      <c r="W94" s="73"/>
      <c r="X94" s="73"/>
      <c r="Y94" s="73"/>
      <c r="Z94" s="73"/>
      <c r="AA94" s="73"/>
      <c r="AB94" s="73"/>
      <c r="AC94" s="73"/>
      <c r="AD94" s="73"/>
      <c r="AE94" s="47"/>
      <c r="AF94" s="47"/>
      <c r="AG94" s="73"/>
      <c r="AL94"/>
      <c r="AM94"/>
      <c r="AN94"/>
      <c r="AO94"/>
      <c r="AP94"/>
      <c r="AQ94"/>
      <c r="AR94"/>
      <c r="AS94"/>
      <c r="AT94"/>
      <c r="AU94"/>
      <c r="AV94"/>
    </row>
    <row r="95" spans="7:48" x14ac:dyDescent="0.25">
      <c r="G95" s="75"/>
      <c r="H95" s="75"/>
      <c r="Q95" s="73"/>
      <c r="R95" s="73"/>
      <c r="S95" s="73"/>
      <c r="T95" s="73"/>
      <c r="U95" s="73"/>
      <c r="V95" s="73"/>
      <c r="W95" s="73"/>
      <c r="X95" s="73"/>
      <c r="Y95" s="73"/>
      <c r="Z95" s="73"/>
      <c r="AA95" s="73"/>
      <c r="AB95" s="73"/>
      <c r="AC95" s="73"/>
      <c r="AD95" s="73"/>
      <c r="AE95" s="47"/>
      <c r="AF95" s="47"/>
      <c r="AG95" s="73"/>
      <c r="AL95"/>
      <c r="AM95"/>
      <c r="AN95"/>
      <c r="AO95"/>
      <c r="AP95"/>
      <c r="AQ95"/>
      <c r="AR95"/>
      <c r="AS95"/>
      <c r="AT95"/>
      <c r="AU95"/>
      <c r="AV95"/>
    </row>
    <row r="96" spans="7:48" x14ac:dyDescent="0.25">
      <c r="G96" s="75"/>
      <c r="H96" s="75"/>
      <c r="Q96" s="73"/>
      <c r="R96" s="73"/>
      <c r="S96" s="73"/>
      <c r="T96" s="73"/>
      <c r="U96" s="73"/>
      <c r="V96" s="73"/>
      <c r="W96" s="73"/>
      <c r="X96" s="73"/>
      <c r="Y96" s="73"/>
      <c r="Z96" s="73"/>
      <c r="AA96" s="73"/>
      <c r="AB96" s="73"/>
      <c r="AC96" s="73"/>
      <c r="AD96" s="73"/>
      <c r="AE96" s="47"/>
      <c r="AF96" s="47"/>
      <c r="AG96" s="73"/>
      <c r="AL96"/>
      <c r="AM96"/>
      <c r="AN96"/>
      <c r="AO96"/>
      <c r="AP96"/>
      <c r="AQ96"/>
      <c r="AR96"/>
      <c r="AS96"/>
      <c r="AT96"/>
      <c r="AU96"/>
      <c r="AV96"/>
    </row>
    <row r="97" spans="7:48" x14ac:dyDescent="0.25">
      <c r="G97" s="75"/>
      <c r="H97" s="75"/>
      <c r="Q97" s="73"/>
      <c r="R97" s="73"/>
      <c r="S97" s="73"/>
      <c r="T97" s="73"/>
      <c r="U97" s="73"/>
      <c r="V97" s="73"/>
      <c r="W97" s="73"/>
      <c r="X97" s="73"/>
      <c r="Y97" s="73"/>
      <c r="Z97" s="73"/>
      <c r="AA97" s="73"/>
      <c r="AB97" s="73"/>
      <c r="AC97" s="73"/>
      <c r="AD97" s="73"/>
      <c r="AE97" s="47"/>
      <c r="AF97" s="47"/>
      <c r="AG97" s="73"/>
      <c r="AL97"/>
      <c r="AM97"/>
      <c r="AN97"/>
      <c r="AO97"/>
      <c r="AP97"/>
      <c r="AQ97"/>
      <c r="AR97"/>
      <c r="AS97"/>
      <c r="AT97"/>
      <c r="AU97"/>
      <c r="AV97"/>
    </row>
    <row r="98" spans="7:48" x14ac:dyDescent="0.25">
      <c r="G98" s="75"/>
      <c r="H98" s="75"/>
      <c r="Q98" s="73"/>
      <c r="R98" s="73"/>
      <c r="S98" s="73"/>
      <c r="T98" s="73"/>
      <c r="U98" s="73"/>
      <c r="V98" s="73"/>
      <c r="W98" s="73"/>
      <c r="X98" s="73"/>
      <c r="Y98" s="73"/>
      <c r="Z98" s="73"/>
      <c r="AA98" s="73"/>
      <c r="AB98" s="73"/>
      <c r="AC98" s="73"/>
      <c r="AD98" s="73"/>
      <c r="AE98" s="47"/>
      <c r="AF98" s="47"/>
      <c r="AG98" s="73"/>
      <c r="AL98"/>
      <c r="AM98"/>
      <c r="AN98"/>
      <c r="AO98"/>
      <c r="AP98"/>
      <c r="AQ98"/>
      <c r="AR98"/>
      <c r="AS98"/>
      <c r="AT98"/>
      <c r="AU98"/>
      <c r="AV98"/>
    </row>
    <row r="99" spans="7:48" x14ac:dyDescent="0.25">
      <c r="G99" s="75"/>
      <c r="H99" s="75"/>
      <c r="Q99" s="73"/>
      <c r="R99" s="73"/>
      <c r="S99" s="73"/>
      <c r="T99" s="73"/>
      <c r="U99" s="73"/>
      <c r="V99" s="73"/>
      <c r="W99" s="73"/>
      <c r="X99" s="73"/>
      <c r="Y99" s="73"/>
      <c r="Z99" s="73"/>
      <c r="AA99" s="73"/>
      <c r="AB99" s="73"/>
      <c r="AC99" s="73"/>
      <c r="AD99" s="73"/>
      <c r="AE99" s="47"/>
      <c r="AF99" s="47"/>
      <c r="AG99" s="73"/>
      <c r="AL99"/>
      <c r="AM99"/>
      <c r="AN99"/>
      <c r="AO99"/>
      <c r="AP99"/>
      <c r="AQ99"/>
      <c r="AR99"/>
      <c r="AS99"/>
      <c r="AT99"/>
      <c r="AU99"/>
      <c r="AV99"/>
    </row>
    <row r="100" spans="7:48" x14ac:dyDescent="0.25">
      <c r="G100" s="75"/>
      <c r="H100" s="75"/>
      <c r="Q100" s="73"/>
      <c r="R100" s="73"/>
      <c r="S100" s="73"/>
      <c r="T100" s="73"/>
      <c r="U100" s="73"/>
      <c r="V100" s="73"/>
      <c r="W100" s="73"/>
      <c r="X100" s="73"/>
      <c r="Y100" s="73"/>
      <c r="Z100" s="73"/>
      <c r="AA100" s="73"/>
      <c r="AB100" s="73"/>
      <c r="AC100" s="73"/>
      <c r="AD100" s="73"/>
      <c r="AE100" s="47"/>
      <c r="AF100" s="47"/>
      <c r="AG100" s="73"/>
      <c r="AL100"/>
      <c r="AM100"/>
      <c r="AN100"/>
      <c r="AO100"/>
      <c r="AP100"/>
      <c r="AQ100"/>
      <c r="AR100"/>
      <c r="AS100"/>
      <c r="AT100"/>
      <c r="AU100"/>
      <c r="AV100"/>
    </row>
    <row r="101" spans="7:48" x14ac:dyDescent="0.25">
      <c r="G101" s="75"/>
      <c r="H101" s="75"/>
      <c r="Q101" s="73"/>
      <c r="R101" s="73"/>
      <c r="S101" s="73"/>
      <c r="T101" s="73"/>
      <c r="U101" s="73"/>
      <c r="V101" s="73"/>
      <c r="W101" s="73"/>
      <c r="X101" s="73"/>
      <c r="Y101" s="73"/>
      <c r="Z101" s="73"/>
      <c r="AA101" s="73"/>
      <c r="AB101" s="73"/>
      <c r="AC101" s="73"/>
      <c r="AD101" s="73"/>
      <c r="AE101" s="47"/>
      <c r="AF101" s="47"/>
      <c r="AG101" s="73"/>
      <c r="AL101"/>
      <c r="AM101"/>
      <c r="AN101"/>
      <c r="AO101"/>
      <c r="AP101"/>
      <c r="AQ101"/>
      <c r="AR101"/>
      <c r="AS101"/>
      <c r="AT101"/>
      <c r="AU101"/>
      <c r="AV101"/>
    </row>
    <row r="102" spans="7:48" x14ac:dyDescent="0.25">
      <c r="G102" s="75"/>
      <c r="H102" s="75"/>
      <c r="Q102" s="73"/>
      <c r="R102" s="73"/>
      <c r="S102" s="73"/>
      <c r="T102" s="73"/>
      <c r="U102" s="73"/>
      <c r="V102" s="73"/>
      <c r="W102" s="73"/>
      <c r="X102" s="73"/>
      <c r="Y102" s="73"/>
      <c r="Z102" s="73"/>
      <c r="AA102" s="73"/>
      <c r="AB102" s="73"/>
      <c r="AC102" s="73"/>
      <c r="AD102" s="73"/>
      <c r="AE102" s="47"/>
      <c r="AF102" s="47"/>
      <c r="AG102" s="73"/>
      <c r="AL102"/>
      <c r="AM102"/>
      <c r="AN102"/>
      <c r="AO102"/>
      <c r="AP102"/>
      <c r="AQ102"/>
      <c r="AR102"/>
      <c r="AS102"/>
      <c r="AT102"/>
      <c r="AU102"/>
      <c r="AV102"/>
    </row>
    <row r="103" spans="7:48" x14ac:dyDescent="0.25">
      <c r="G103" s="75"/>
      <c r="H103" s="75"/>
      <c r="Q103" s="73"/>
      <c r="R103" s="73"/>
      <c r="S103" s="73"/>
      <c r="T103" s="73"/>
      <c r="U103" s="73"/>
      <c r="V103" s="73"/>
      <c r="W103" s="73"/>
      <c r="X103" s="73"/>
      <c r="Y103" s="73"/>
      <c r="Z103" s="73"/>
      <c r="AA103" s="73"/>
      <c r="AB103" s="73"/>
      <c r="AC103" s="73"/>
      <c r="AD103" s="73"/>
      <c r="AE103" s="47"/>
      <c r="AF103" s="47"/>
      <c r="AG103" s="73"/>
      <c r="AL103"/>
      <c r="AM103"/>
      <c r="AN103"/>
      <c r="AO103"/>
      <c r="AP103"/>
      <c r="AQ103"/>
      <c r="AR103"/>
      <c r="AS103"/>
      <c r="AT103"/>
      <c r="AU103"/>
      <c r="AV103"/>
    </row>
    <row r="104" spans="7:48" x14ac:dyDescent="0.25">
      <c r="G104" s="75"/>
      <c r="H104" s="75"/>
      <c r="Q104" s="73"/>
      <c r="R104" s="73"/>
      <c r="S104" s="73"/>
      <c r="T104" s="73"/>
      <c r="U104" s="73"/>
      <c r="V104" s="73"/>
      <c r="W104" s="73"/>
      <c r="X104" s="73"/>
      <c r="Y104" s="73"/>
      <c r="Z104" s="73"/>
      <c r="AA104" s="73"/>
      <c r="AB104" s="73"/>
      <c r="AC104" s="73"/>
      <c r="AD104" s="73"/>
      <c r="AE104" s="47"/>
      <c r="AF104" s="47"/>
      <c r="AG104" s="73"/>
      <c r="AL104"/>
      <c r="AM104"/>
      <c r="AN104"/>
      <c r="AO104"/>
      <c r="AP104"/>
      <c r="AQ104"/>
      <c r="AR104"/>
      <c r="AS104"/>
      <c r="AT104"/>
      <c r="AU104"/>
      <c r="AV104"/>
    </row>
    <row r="105" spans="7:48" x14ac:dyDescent="0.25">
      <c r="G105" s="75"/>
      <c r="H105" s="75"/>
      <c r="Q105" s="73"/>
      <c r="R105" s="73"/>
      <c r="S105" s="73"/>
      <c r="T105" s="73"/>
      <c r="U105" s="73"/>
      <c r="V105" s="73"/>
      <c r="W105" s="73"/>
      <c r="X105" s="73"/>
      <c r="Y105" s="73"/>
      <c r="Z105" s="73"/>
      <c r="AA105" s="73"/>
      <c r="AB105" s="73"/>
      <c r="AC105" s="73"/>
      <c r="AD105" s="73"/>
      <c r="AE105" s="47"/>
      <c r="AF105" s="47"/>
      <c r="AG105" s="73"/>
      <c r="AL105"/>
      <c r="AM105"/>
      <c r="AN105"/>
      <c r="AO105"/>
      <c r="AP105"/>
      <c r="AQ105"/>
      <c r="AR105"/>
      <c r="AS105"/>
      <c r="AT105"/>
      <c r="AU105"/>
      <c r="AV105"/>
    </row>
    <row r="106" spans="7:48" x14ac:dyDescent="0.25">
      <c r="G106" s="75"/>
      <c r="H106" s="75"/>
      <c r="Q106" s="73"/>
      <c r="R106" s="73"/>
      <c r="S106" s="73"/>
      <c r="T106" s="73"/>
      <c r="U106" s="73"/>
      <c r="V106" s="73"/>
      <c r="W106" s="73"/>
      <c r="X106" s="73"/>
      <c r="Y106" s="73"/>
      <c r="Z106" s="73"/>
      <c r="AA106" s="73"/>
      <c r="AB106" s="73"/>
      <c r="AC106" s="73"/>
      <c r="AD106" s="73"/>
      <c r="AE106" s="47"/>
      <c r="AF106" s="47"/>
      <c r="AG106" s="73"/>
      <c r="AL106"/>
      <c r="AM106"/>
      <c r="AN106"/>
      <c r="AO106"/>
      <c r="AP106"/>
      <c r="AQ106"/>
      <c r="AR106"/>
      <c r="AS106"/>
      <c r="AT106"/>
      <c r="AU106"/>
      <c r="AV106"/>
    </row>
    <row r="107" spans="7:48" x14ac:dyDescent="0.25">
      <c r="G107" s="75"/>
      <c r="H107" s="75"/>
      <c r="Q107" s="73"/>
      <c r="R107" s="73"/>
      <c r="S107" s="73"/>
      <c r="T107" s="73"/>
      <c r="U107" s="73"/>
      <c r="V107" s="73"/>
      <c r="W107" s="73"/>
      <c r="X107" s="73"/>
      <c r="Y107" s="73"/>
      <c r="Z107" s="73"/>
      <c r="AA107" s="73"/>
      <c r="AB107" s="73"/>
      <c r="AC107" s="73"/>
      <c r="AD107" s="73"/>
      <c r="AE107" s="47"/>
      <c r="AF107" s="47"/>
      <c r="AG107" s="73"/>
      <c r="AL107"/>
      <c r="AM107"/>
      <c r="AN107"/>
      <c r="AO107"/>
      <c r="AP107"/>
      <c r="AQ107"/>
      <c r="AR107"/>
      <c r="AS107"/>
      <c r="AT107"/>
      <c r="AU107"/>
      <c r="AV107"/>
    </row>
    <row r="108" spans="7:48" x14ac:dyDescent="0.25">
      <c r="G108" s="75"/>
      <c r="H108" s="75"/>
      <c r="Q108" s="73"/>
      <c r="R108" s="73"/>
      <c r="S108" s="73"/>
      <c r="T108" s="73"/>
      <c r="U108" s="73"/>
      <c r="V108" s="73"/>
      <c r="W108" s="73"/>
      <c r="X108" s="73"/>
      <c r="Y108" s="73"/>
      <c r="Z108" s="73"/>
      <c r="AA108" s="73"/>
      <c r="AB108" s="73"/>
      <c r="AC108" s="73"/>
      <c r="AD108" s="73"/>
      <c r="AE108" s="47"/>
      <c r="AF108" s="47"/>
      <c r="AG108" s="73"/>
      <c r="AL108"/>
      <c r="AM108"/>
      <c r="AN108"/>
      <c r="AO108"/>
      <c r="AP108"/>
      <c r="AQ108"/>
      <c r="AR108"/>
      <c r="AS108"/>
      <c r="AT108"/>
      <c r="AU108"/>
      <c r="AV108"/>
    </row>
    <row r="109" spans="7:48" x14ac:dyDescent="0.25">
      <c r="G109" s="75"/>
      <c r="H109" s="75"/>
      <c r="Q109" s="73"/>
      <c r="R109" s="73"/>
      <c r="S109" s="73"/>
      <c r="T109" s="73"/>
      <c r="U109" s="73"/>
      <c r="V109" s="73"/>
      <c r="W109" s="73"/>
      <c r="X109" s="73"/>
      <c r="Y109" s="73"/>
      <c r="Z109" s="73"/>
      <c r="AA109" s="73"/>
      <c r="AB109" s="73"/>
      <c r="AC109" s="73"/>
      <c r="AD109" s="73"/>
      <c r="AE109" s="47"/>
      <c r="AF109" s="47"/>
      <c r="AG109" s="73"/>
      <c r="AL109"/>
      <c r="AM109"/>
      <c r="AN109"/>
      <c r="AO109"/>
      <c r="AP109"/>
      <c r="AQ109"/>
      <c r="AR109"/>
      <c r="AS109"/>
      <c r="AT109"/>
      <c r="AU109"/>
      <c r="AV109"/>
    </row>
    <row r="110" spans="7:48" x14ac:dyDescent="0.25">
      <c r="G110" s="75"/>
      <c r="H110" s="75"/>
      <c r="Q110" s="73"/>
      <c r="R110" s="73"/>
      <c r="S110" s="73"/>
      <c r="T110" s="73"/>
      <c r="U110" s="73"/>
      <c r="V110" s="73"/>
      <c r="W110" s="73"/>
      <c r="X110" s="73"/>
      <c r="Y110" s="73"/>
      <c r="Z110" s="73"/>
      <c r="AA110" s="73"/>
      <c r="AB110" s="73"/>
      <c r="AC110" s="73"/>
      <c r="AD110" s="73"/>
      <c r="AE110" s="47"/>
      <c r="AF110" s="47"/>
      <c r="AG110" s="73"/>
      <c r="AL110"/>
      <c r="AM110"/>
      <c r="AN110"/>
      <c r="AO110"/>
      <c r="AP110"/>
      <c r="AQ110"/>
      <c r="AR110"/>
      <c r="AS110"/>
      <c r="AT110"/>
      <c r="AU110"/>
      <c r="AV110"/>
    </row>
    <row r="111" spans="7:48" x14ac:dyDescent="0.25">
      <c r="G111" s="75"/>
      <c r="H111" s="75"/>
      <c r="Q111" s="73"/>
      <c r="R111" s="73"/>
      <c r="S111" s="73"/>
      <c r="T111" s="73"/>
      <c r="U111" s="73"/>
      <c r="V111" s="73"/>
      <c r="W111" s="73"/>
      <c r="X111" s="73"/>
      <c r="Y111" s="73"/>
      <c r="Z111" s="73"/>
      <c r="AA111" s="73"/>
      <c r="AB111" s="73"/>
      <c r="AC111" s="73"/>
      <c r="AD111" s="73"/>
      <c r="AE111" s="47"/>
      <c r="AF111" s="47"/>
      <c r="AG111" s="73"/>
      <c r="AL111"/>
      <c r="AM111"/>
      <c r="AN111"/>
      <c r="AO111"/>
      <c r="AP111"/>
      <c r="AQ111"/>
      <c r="AR111"/>
      <c r="AS111"/>
      <c r="AT111"/>
      <c r="AU111"/>
      <c r="AV111"/>
    </row>
    <row r="112" spans="7:48" x14ac:dyDescent="0.25">
      <c r="G112" s="75"/>
      <c r="H112" s="75"/>
      <c r="Q112" s="73"/>
      <c r="R112" s="73"/>
      <c r="S112" s="73"/>
      <c r="T112" s="73"/>
      <c r="U112" s="73"/>
      <c r="V112" s="73"/>
      <c r="W112" s="73"/>
      <c r="X112" s="73"/>
      <c r="Y112" s="73"/>
      <c r="Z112" s="73"/>
      <c r="AA112" s="73"/>
      <c r="AB112" s="73"/>
      <c r="AC112" s="73"/>
      <c r="AD112" s="73"/>
      <c r="AE112" s="47"/>
      <c r="AF112" s="47"/>
      <c r="AG112" s="73"/>
      <c r="AL112"/>
      <c r="AM112"/>
      <c r="AN112"/>
      <c r="AO112"/>
      <c r="AP112"/>
      <c r="AQ112"/>
      <c r="AR112"/>
      <c r="AS112"/>
      <c r="AT112"/>
      <c r="AU112"/>
      <c r="AV112"/>
    </row>
    <row r="113" spans="7:48" x14ac:dyDescent="0.25">
      <c r="G113" s="75"/>
      <c r="H113" s="75"/>
      <c r="Q113" s="73"/>
      <c r="R113" s="73"/>
      <c r="S113" s="73"/>
      <c r="T113" s="73"/>
      <c r="U113" s="73"/>
      <c r="V113" s="73"/>
      <c r="W113" s="73"/>
      <c r="X113" s="73"/>
      <c r="Y113" s="73"/>
      <c r="Z113" s="73"/>
      <c r="AA113" s="73"/>
      <c r="AB113" s="73"/>
      <c r="AC113" s="73"/>
      <c r="AD113" s="73"/>
      <c r="AE113" s="47"/>
      <c r="AF113" s="47"/>
      <c r="AG113" s="73"/>
      <c r="AL113"/>
      <c r="AM113"/>
      <c r="AN113"/>
      <c r="AO113"/>
      <c r="AP113"/>
      <c r="AQ113"/>
      <c r="AR113"/>
      <c r="AS113"/>
      <c r="AT113"/>
      <c r="AU113"/>
      <c r="AV113"/>
    </row>
    <row r="114" spans="7:48" x14ac:dyDescent="0.25">
      <c r="G114" s="75"/>
      <c r="H114" s="75"/>
      <c r="Q114" s="73"/>
      <c r="R114" s="73"/>
      <c r="S114" s="73"/>
      <c r="T114" s="73"/>
      <c r="U114" s="73"/>
      <c r="V114" s="73"/>
      <c r="W114" s="73"/>
      <c r="X114" s="73"/>
      <c r="Y114" s="73"/>
      <c r="Z114" s="73"/>
      <c r="AA114" s="73"/>
      <c r="AB114" s="73"/>
      <c r="AC114" s="73"/>
      <c r="AD114" s="73"/>
      <c r="AE114" s="47"/>
      <c r="AF114" s="47"/>
      <c r="AG114" s="73"/>
      <c r="AL114"/>
      <c r="AM114"/>
      <c r="AN114"/>
      <c r="AO114"/>
      <c r="AP114"/>
      <c r="AQ114"/>
      <c r="AR114"/>
      <c r="AS114"/>
      <c r="AT114"/>
      <c r="AU114"/>
      <c r="AV114"/>
    </row>
    <row r="115" spans="7:48" x14ac:dyDescent="0.25">
      <c r="G115" s="75"/>
      <c r="H115" s="75"/>
      <c r="Q115" s="73"/>
      <c r="R115" s="73"/>
      <c r="S115" s="73"/>
      <c r="T115" s="73"/>
      <c r="U115" s="73"/>
      <c r="V115" s="73"/>
      <c r="W115" s="73"/>
      <c r="X115" s="73"/>
      <c r="Y115" s="73"/>
      <c r="Z115" s="73"/>
      <c r="AA115" s="73"/>
      <c r="AB115" s="73"/>
      <c r="AC115" s="73"/>
      <c r="AD115" s="73"/>
      <c r="AE115" s="47"/>
      <c r="AF115" s="47"/>
      <c r="AG115" s="73"/>
      <c r="AL115"/>
      <c r="AM115"/>
      <c r="AN115"/>
      <c r="AO115"/>
      <c r="AP115"/>
      <c r="AQ115"/>
      <c r="AR115"/>
      <c r="AS115"/>
      <c r="AT115"/>
      <c r="AU115"/>
      <c r="AV115"/>
    </row>
    <row r="116" spans="7:48" x14ac:dyDescent="0.25">
      <c r="G116" s="75"/>
      <c r="H116" s="75"/>
      <c r="Q116" s="73"/>
      <c r="R116" s="73"/>
      <c r="S116" s="73"/>
      <c r="T116" s="73"/>
      <c r="U116" s="73"/>
      <c r="V116" s="73"/>
      <c r="W116" s="73"/>
      <c r="X116" s="73"/>
      <c r="Y116" s="73"/>
      <c r="Z116" s="73"/>
      <c r="AA116" s="73"/>
      <c r="AB116" s="73"/>
      <c r="AC116" s="73"/>
      <c r="AD116" s="73"/>
      <c r="AE116" s="47"/>
      <c r="AF116" s="47"/>
      <c r="AG116" s="73"/>
      <c r="AL116"/>
      <c r="AM116"/>
      <c r="AN116"/>
      <c r="AO116"/>
      <c r="AP116"/>
      <c r="AQ116"/>
      <c r="AR116"/>
      <c r="AS116"/>
      <c r="AT116"/>
      <c r="AU116"/>
      <c r="AV116"/>
    </row>
    <row r="117" spans="7:48" x14ac:dyDescent="0.25">
      <c r="G117" s="75"/>
      <c r="H117" s="75"/>
      <c r="Q117" s="73"/>
      <c r="R117" s="73"/>
      <c r="S117" s="73"/>
      <c r="T117" s="73"/>
      <c r="U117" s="73"/>
      <c r="V117" s="73"/>
      <c r="W117" s="73"/>
      <c r="X117" s="73"/>
      <c r="Y117" s="73"/>
      <c r="Z117" s="73"/>
      <c r="AA117" s="73"/>
      <c r="AB117" s="73"/>
      <c r="AC117" s="73"/>
      <c r="AD117" s="73"/>
      <c r="AE117" s="47"/>
      <c r="AF117" s="47"/>
      <c r="AG117" s="73"/>
      <c r="AL117"/>
      <c r="AM117"/>
      <c r="AN117"/>
      <c r="AO117"/>
      <c r="AP117"/>
      <c r="AQ117"/>
      <c r="AR117"/>
      <c r="AS117"/>
      <c r="AT117"/>
      <c r="AU117"/>
      <c r="AV117"/>
    </row>
    <row r="118" spans="7:48" x14ac:dyDescent="0.25">
      <c r="G118" s="75"/>
      <c r="H118" s="75"/>
      <c r="Q118" s="73"/>
      <c r="R118" s="73"/>
      <c r="S118" s="73"/>
      <c r="T118" s="73"/>
      <c r="U118" s="73"/>
      <c r="V118" s="73"/>
      <c r="W118" s="73"/>
      <c r="X118" s="73"/>
      <c r="Y118" s="73"/>
      <c r="Z118" s="73"/>
      <c r="AA118" s="73"/>
      <c r="AB118" s="73"/>
      <c r="AC118" s="73"/>
      <c r="AD118" s="73"/>
      <c r="AE118" s="47"/>
      <c r="AF118" s="47"/>
      <c r="AG118" s="73"/>
      <c r="AL118"/>
      <c r="AM118"/>
      <c r="AN118"/>
      <c r="AO118"/>
      <c r="AP118"/>
      <c r="AQ118"/>
      <c r="AR118"/>
      <c r="AS118"/>
      <c r="AT118"/>
      <c r="AU118"/>
      <c r="AV118"/>
    </row>
    <row r="119" spans="7:48" x14ac:dyDescent="0.25">
      <c r="G119" s="75"/>
      <c r="H119" s="75"/>
      <c r="Q119" s="73"/>
      <c r="R119" s="73"/>
      <c r="S119" s="73"/>
      <c r="T119" s="73"/>
      <c r="U119" s="73"/>
      <c r="V119" s="73"/>
      <c r="W119" s="73"/>
      <c r="X119" s="73"/>
      <c r="Y119" s="73"/>
      <c r="Z119" s="73"/>
      <c r="AA119" s="73"/>
      <c r="AB119" s="73"/>
      <c r="AC119" s="73"/>
      <c r="AD119" s="73"/>
      <c r="AE119" s="47"/>
      <c r="AF119" s="47"/>
      <c r="AG119" s="73"/>
      <c r="AL119"/>
      <c r="AM119"/>
      <c r="AN119"/>
      <c r="AO119"/>
      <c r="AP119"/>
      <c r="AQ119"/>
      <c r="AR119"/>
      <c r="AS119"/>
      <c r="AT119"/>
      <c r="AU119"/>
      <c r="AV119"/>
    </row>
    <row r="120" spans="7:48" x14ac:dyDescent="0.25">
      <c r="G120" s="75"/>
      <c r="H120" s="75"/>
      <c r="Q120" s="73"/>
      <c r="R120" s="73"/>
      <c r="S120" s="73"/>
      <c r="T120" s="73"/>
      <c r="U120" s="73"/>
      <c r="V120" s="73"/>
      <c r="W120" s="73"/>
      <c r="X120" s="73"/>
      <c r="Y120" s="73"/>
      <c r="Z120" s="73"/>
      <c r="AA120" s="73"/>
      <c r="AB120" s="73"/>
      <c r="AC120" s="73"/>
      <c r="AD120" s="73"/>
      <c r="AE120" s="47"/>
      <c r="AF120" s="47"/>
      <c r="AG120" s="73"/>
      <c r="AL120"/>
      <c r="AM120"/>
      <c r="AN120"/>
      <c r="AO120"/>
      <c r="AP120"/>
      <c r="AQ120"/>
      <c r="AR120"/>
      <c r="AS120"/>
      <c r="AT120"/>
      <c r="AU120"/>
      <c r="AV120"/>
    </row>
    <row r="121" spans="7:48" x14ac:dyDescent="0.25">
      <c r="G121" s="75"/>
      <c r="H121" s="75"/>
      <c r="Q121" s="73"/>
      <c r="R121" s="73"/>
      <c r="S121" s="73"/>
      <c r="T121" s="73"/>
      <c r="U121" s="73"/>
      <c r="V121" s="73"/>
      <c r="W121" s="73"/>
      <c r="X121" s="73"/>
      <c r="Y121" s="73"/>
      <c r="Z121" s="73"/>
      <c r="AA121" s="73"/>
      <c r="AB121" s="73"/>
      <c r="AC121" s="73"/>
      <c r="AD121" s="73"/>
      <c r="AE121" s="47"/>
      <c r="AF121" s="47"/>
      <c r="AG121" s="73"/>
      <c r="AL121"/>
      <c r="AM121"/>
      <c r="AN121"/>
      <c r="AO121"/>
      <c r="AP121"/>
      <c r="AQ121"/>
      <c r="AR121"/>
      <c r="AS121"/>
      <c r="AT121"/>
      <c r="AU121"/>
      <c r="AV121"/>
    </row>
    <row r="122" spans="7:48" x14ac:dyDescent="0.25">
      <c r="G122" s="75"/>
      <c r="H122" s="75"/>
      <c r="Q122" s="73"/>
      <c r="R122" s="73"/>
      <c r="S122" s="73"/>
      <c r="T122" s="73"/>
      <c r="U122" s="73"/>
      <c r="V122" s="73"/>
      <c r="W122" s="73"/>
      <c r="X122" s="73"/>
      <c r="Y122" s="73"/>
      <c r="Z122" s="73"/>
      <c r="AA122" s="73"/>
      <c r="AB122" s="73"/>
      <c r="AC122" s="73"/>
      <c r="AD122" s="73"/>
      <c r="AE122" s="47"/>
      <c r="AF122" s="47"/>
      <c r="AG122" s="73"/>
      <c r="AL122"/>
      <c r="AM122"/>
      <c r="AN122"/>
      <c r="AO122"/>
      <c r="AP122"/>
      <c r="AQ122"/>
      <c r="AR122"/>
      <c r="AS122"/>
      <c r="AT122"/>
      <c r="AU122"/>
      <c r="AV122"/>
    </row>
    <row r="123" spans="7:48" x14ac:dyDescent="0.25">
      <c r="G123" s="75"/>
      <c r="H123" s="75"/>
      <c r="Q123" s="73"/>
      <c r="R123" s="73"/>
      <c r="S123" s="73"/>
      <c r="T123" s="73"/>
      <c r="U123" s="73"/>
      <c r="V123" s="73"/>
      <c r="W123" s="73"/>
      <c r="X123" s="73"/>
      <c r="Y123" s="73"/>
      <c r="Z123" s="73"/>
      <c r="AA123" s="73"/>
      <c r="AB123" s="73"/>
      <c r="AC123" s="73"/>
      <c r="AD123" s="73"/>
      <c r="AE123" s="47"/>
      <c r="AF123" s="47"/>
      <c r="AG123" s="73"/>
      <c r="AL123"/>
      <c r="AM123"/>
      <c r="AN123"/>
      <c r="AO123"/>
      <c r="AP123"/>
      <c r="AQ123"/>
      <c r="AR123"/>
      <c r="AS123"/>
      <c r="AT123"/>
      <c r="AU123"/>
      <c r="AV123"/>
    </row>
    <row r="124" spans="7:48" x14ac:dyDescent="0.25">
      <c r="G124" s="75"/>
      <c r="H124" s="75"/>
      <c r="Q124" s="73"/>
      <c r="R124" s="73"/>
      <c r="S124" s="73"/>
      <c r="T124" s="73"/>
      <c r="U124" s="73"/>
      <c r="V124" s="73"/>
      <c r="W124" s="73"/>
      <c r="X124" s="73"/>
      <c r="Y124" s="73"/>
      <c r="Z124" s="73"/>
      <c r="AA124" s="73"/>
      <c r="AB124" s="73"/>
      <c r="AC124" s="73"/>
      <c r="AD124" s="73"/>
      <c r="AE124" s="47"/>
      <c r="AF124" s="47"/>
      <c r="AG124" s="73"/>
      <c r="AL124"/>
      <c r="AM124"/>
      <c r="AN124"/>
      <c r="AO124"/>
      <c r="AP124"/>
      <c r="AQ124"/>
      <c r="AR124"/>
      <c r="AS124"/>
      <c r="AT124"/>
      <c r="AU124"/>
      <c r="AV124"/>
    </row>
    <row r="125" spans="7:48" x14ac:dyDescent="0.25">
      <c r="G125" s="75"/>
      <c r="H125" s="75"/>
      <c r="Q125" s="73"/>
      <c r="R125" s="73"/>
      <c r="S125" s="73"/>
      <c r="T125" s="73"/>
      <c r="U125" s="73"/>
      <c r="V125" s="73"/>
      <c r="W125" s="73"/>
      <c r="X125" s="73"/>
      <c r="Y125" s="73"/>
      <c r="Z125" s="73"/>
      <c r="AA125" s="73"/>
      <c r="AB125" s="73"/>
      <c r="AC125" s="73"/>
      <c r="AD125" s="73"/>
      <c r="AE125" s="47"/>
      <c r="AF125" s="47"/>
      <c r="AG125" s="73"/>
      <c r="AL125"/>
      <c r="AM125"/>
      <c r="AN125"/>
      <c r="AO125"/>
      <c r="AP125"/>
      <c r="AQ125"/>
      <c r="AR125"/>
      <c r="AS125"/>
      <c r="AT125"/>
      <c r="AU125"/>
      <c r="AV125"/>
    </row>
    <row r="126" spans="7:48" x14ac:dyDescent="0.25">
      <c r="G126" s="75"/>
      <c r="H126" s="75"/>
      <c r="Q126" s="73"/>
      <c r="R126" s="73"/>
      <c r="S126" s="73"/>
      <c r="T126" s="73"/>
      <c r="U126" s="73"/>
      <c r="V126" s="73"/>
      <c r="W126" s="73"/>
      <c r="X126" s="73"/>
      <c r="Y126" s="73"/>
      <c r="Z126" s="73"/>
      <c r="AA126" s="73"/>
      <c r="AB126" s="73"/>
      <c r="AC126" s="73"/>
      <c r="AD126" s="73"/>
      <c r="AE126" s="47"/>
      <c r="AF126" s="47"/>
      <c r="AG126" s="73"/>
      <c r="AL126"/>
      <c r="AM126"/>
      <c r="AN126"/>
      <c r="AO126"/>
      <c r="AP126"/>
      <c r="AQ126"/>
      <c r="AR126"/>
      <c r="AS126"/>
      <c r="AT126"/>
      <c r="AU126"/>
      <c r="AV126"/>
    </row>
    <row r="127" spans="7:48" x14ac:dyDescent="0.25">
      <c r="G127" s="75"/>
      <c r="H127" s="75"/>
      <c r="Q127" s="73"/>
      <c r="R127" s="73"/>
      <c r="S127" s="73"/>
      <c r="T127" s="73"/>
      <c r="U127" s="73"/>
      <c r="V127" s="73"/>
      <c r="W127" s="73"/>
      <c r="X127" s="73"/>
      <c r="Y127" s="73"/>
      <c r="Z127" s="73"/>
      <c r="AA127" s="73"/>
      <c r="AB127" s="73"/>
      <c r="AC127" s="73"/>
      <c r="AD127" s="73"/>
      <c r="AE127" s="47"/>
      <c r="AF127" s="47"/>
      <c r="AG127" s="73"/>
      <c r="AL127"/>
      <c r="AM127"/>
      <c r="AN127"/>
      <c r="AO127"/>
      <c r="AP127"/>
      <c r="AQ127"/>
      <c r="AR127"/>
      <c r="AS127"/>
      <c r="AT127"/>
      <c r="AU127"/>
      <c r="AV127"/>
    </row>
    <row r="128" spans="7:48" x14ac:dyDescent="0.25">
      <c r="G128" s="75"/>
      <c r="H128" s="75"/>
      <c r="Q128" s="73"/>
      <c r="R128" s="73"/>
      <c r="S128" s="73"/>
      <c r="T128" s="73"/>
      <c r="U128" s="73"/>
      <c r="V128" s="73"/>
      <c r="W128" s="73"/>
      <c r="X128" s="73"/>
      <c r="Y128" s="73"/>
      <c r="Z128" s="73"/>
      <c r="AA128" s="73"/>
      <c r="AB128" s="73"/>
      <c r="AC128" s="73"/>
      <c r="AD128" s="73"/>
      <c r="AE128" s="47"/>
      <c r="AF128" s="47"/>
      <c r="AG128" s="73"/>
      <c r="AL128"/>
      <c r="AM128"/>
      <c r="AN128"/>
      <c r="AO128"/>
      <c r="AP128"/>
      <c r="AQ128"/>
      <c r="AR128"/>
      <c r="AS128"/>
      <c r="AT128"/>
      <c r="AU128"/>
      <c r="AV128"/>
    </row>
    <row r="129" spans="7:48" x14ac:dyDescent="0.25">
      <c r="G129" s="75"/>
      <c r="H129" s="75"/>
      <c r="Q129" s="73"/>
      <c r="R129" s="73"/>
      <c r="S129" s="73"/>
      <c r="T129" s="73"/>
      <c r="U129" s="73"/>
      <c r="V129" s="73"/>
      <c r="W129" s="73"/>
      <c r="X129" s="73"/>
      <c r="Y129" s="73"/>
      <c r="Z129" s="73"/>
      <c r="AA129" s="73"/>
      <c r="AB129" s="73"/>
      <c r="AC129" s="73"/>
      <c r="AD129" s="73"/>
      <c r="AE129" s="47"/>
      <c r="AF129" s="47"/>
      <c r="AG129" s="73"/>
      <c r="AL129"/>
      <c r="AM129"/>
      <c r="AN129"/>
      <c r="AO129"/>
      <c r="AP129"/>
      <c r="AQ129"/>
      <c r="AR129"/>
      <c r="AS129"/>
      <c r="AT129"/>
      <c r="AU129"/>
      <c r="AV129"/>
    </row>
    <row r="130" spans="7:48" x14ac:dyDescent="0.25">
      <c r="G130" s="75"/>
      <c r="H130" s="75"/>
      <c r="Q130" s="73"/>
      <c r="R130" s="73"/>
      <c r="S130" s="73"/>
      <c r="T130" s="73"/>
      <c r="U130" s="73"/>
      <c r="V130" s="73"/>
      <c r="W130" s="73"/>
      <c r="X130" s="73"/>
      <c r="Y130" s="73"/>
      <c r="Z130" s="73"/>
      <c r="AA130" s="73"/>
      <c r="AB130" s="73"/>
      <c r="AC130" s="73"/>
      <c r="AD130" s="73"/>
      <c r="AE130" s="47"/>
      <c r="AF130" s="47"/>
      <c r="AG130" s="73"/>
      <c r="AL130"/>
      <c r="AM130"/>
      <c r="AN130"/>
      <c r="AO130"/>
      <c r="AP130"/>
      <c r="AQ130"/>
      <c r="AR130"/>
      <c r="AS130"/>
      <c r="AT130"/>
      <c r="AU130"/>
      <c r="AV130"/>
    </row>
    <row r="131" spans="7:48" x14ac:dyDescent="0.25">
      <c r="G131" s="75"/>
      <c r="H131" s="75"/>
      <c r="Q131" s="73"/>
      <c r="R131" s="73"/>
      <c r="S131" s="73"/>
      <c r="T131" s="73"/>
      <c r="U131" s="73"/>
      <c r="V131" s="73"/>
      <c r="W131" s="73"/>
      <c r="X131" s="73"/>
      <c r="Y131" s="73"/>
      <c r="Z131" s="73"/>
      <c r="AA131" s="73"/>
      <c r="AB131" s="73"/>
      <c r="AC131" s="73"/>
      <c r="AD131" s="73"/>
      <c r="AE131" s="47"/>
      <c r="AF131" s="47"/>
      <c r="AG131" s="73"/>
      <c r="AL131"/>
      <c r="AM131"/>
      <c r="AN131"/>
      <c r="AO131"/>
      <c r="AP131"/>
      <c r="AQ131"/>
      <c r="AR131"/>
      <c r="AS131"/>
      <c r="AT131"/>
      <c r="AU131"/>
      <c r="AV131"/>
    </row>
    <row r="132" spans="7:48" x14ac:dyDescent="0.25">
      <c r="G132" s="75"/>
      <c r="H132" s="75"/>
      <c r="Q132" s="73"/>
      <c r="R132" s="73"/>
      <c r="S132" s="73"/>
      <c r="T132" s="73"/>
      <c r="U132" s="73"/>
      <c r="V132" s="73"/>
      <c r="W132" s="73"/>
      <c r="X132" s="73"/>
      <c r="Y132" s="73"/>
      <c r="Z132" s="73"/>
      <c r="AA132" s="73"/>
      <c r="AB132" s="73"/>
      <c r="AC132" s="73"/>
      <c r="AD132" s="73"/>
      <c r="AE132" s="47"/>
      <c r="AF132" s="47"/>
      <c r="AG132" s="73"/>
      <c r="AL132"/>
      <c r="AM132"/>
      <c r="AN132"/>
      <c r="AO132"/>
      <c r="AP132"/>
      <c r="AQ132"/>
      <c r="AR132"/>
      <c r="AS132"/>
      <c r="AT132"/>
      <c r="AU132"/>
      <c r="AV132"/>
    </row>
    <row r="133" spans="7:48" x14ac:dyDescent="0.25">
      <c r="G133" s="75"/>
      <c r="H133" s="75"/>
      <c r="Q133" s="73"/>
      <c r="R133" s="73"/>
      <c r="S133" s="73"/>
      <c r="T133" s="73"/>
      <c r="U133" s="73"/>
      <c r="V133" s="73"/>
      <c r="W133" s="73"/>
      <c r="X133" s="73"/>
      <c r="Y133" s="73"/>
      <c r="Z133" s="73"/>
      <c r="AA133" s="73"/>
      <c r="AB133" s="73"/>
      <c r="AC133" s="73"/>
      <c r="AD133" s="73"/>
      <c r="AE133" s="47"/>
      <c r="AF133" s="47"/>
      <c r="AG133" s="73"/>
      <c r="AL133"/>
      <c r="AM133"/>
      <c r="AN133"/>
      <c r="AO133"/>
      <c r="AP133"/>
      <c r="AQ133"/>
      <c r="AR133"/>
      <c r="AS133"/>
      <c r="AT133"/>
      <c r="AU133"/>
      <c r="AV133"/>
    </row>
    <row r="134" spans="7:48" x14ac:dyDescent="0.25">
      <c r="G134" s="75"/>
      <c r="H134" s="75"/>
      <c r="Q134" s="73"/>
      <c r="R134" s="73"/>
      <c r="S134" s="73"/>
      <c r="T134" s="73"/>
      <c r="U134" s="73"/>
      <c r="V134" s="73"/>
      <c r="W134" s="73"/>
      <c r="X134" s="73"/>
      <c r="Y134" s="73"/>
      <c r="Z134" s="73"/>
      <c r="AA134" s="73"/>
      <c r="AB134" s="73"/>
      <c r="AC134" s="73"/>
      <c r="AD134" s="73"/>
      <c r="AE134" s="47"/>
      <c r="AF134" s="47"/>
      <c r="AG134" s="73"/>
      <c r="AL134"/>
      <c r="AM134"/>
      <c r="AN134"/>
      <c r="AO134"/>
      <c r="AP134"/>
      <c r="AQ134"/>
      <c r="AR134"/>
      <c r="AS134"/>
      <c r="AT134"/>
      <c r="AU134"/>
      <c r="AV134"/>
    </row>
    <row r="135" spans="7:48" x14ac:dyDescent="0.25">
      <c r="G135" s="75"/>
      <c r="H135" s="75"/>
      <c r="Q135" s="73"/>
      <c r="R135" s="73"/>
      <c r="S135" s="73"/>
      <c r="T135" s="73"/>
      <c r="U135" s="73"/>
      <c r="V135" s="73"/>
      <c r="W135" s="73"/>
      <c r="X135" s="73"/>
      <c r="Y135" s="73"/>
      <c r="Z135" s="73"/>
      <c r="AA135" s="73"/>
      <c r="AB135" s="73"/>
      <c r="AC135" s="73"/>
      <c r="AD135" s="73"/>
      <c r="AE135" s="47"/>
      <c r="AF135" s="47"/>
      <c r="AG135" s="73"/>
      <c r="AL135"/>
      <c r="AM135"/>
      <c r="AN135"/>
      <c r="AO135"/>
      <c r="AP135"/>
      <c r="AQ135"/>
      <c r="AR135"/>
      <c r="AS135"/>
      <c r="AT135"/>
      <c r="AU135"/>
      <c r="AV135"/>
    </row>
    <row r="136" spans="7:48" x14ac:dyDescent="0.25">
      <c r="G136" s="75"/>
      <c r="H136" s="75"/>
      <c r="Q136" s="73"/>
      <c r="R136" s="73"/>
      <c r="S136" s="73"/>
      <c r="T136" s="73"/>
      <c r="U136" s="73"/>
      <c r="V136" s="73"/>
      <c r="W136" s="73"/>
      <c r="X136" s="73"/>
      <c r="Y136" s="73"/>
      <c r="Z136" s="73"/>
      <c r="AA136" s="73"/>
      <c r="AB136" s="73"/>
      <c r="AC136" s="73"/>
      <c r="AD136" s="73"/>
      <c r="AE136" s="47"/>
      <c r="AF136" s="47"/>
      <c r="AG136" s="73"/>
      <c r="AL136"/>
      <c r="AM136"/>
      <c r="AN136"/>
      <c r="AO136"/>
      <c r="AP136"/>
      <c r="AQ136"/>
      <c r="AR136"/>
      <c r="AS136"/>
      <c r="AT136"/>
      <c r="AU136"/>
      <c r="AV136"/>
    </row>
    <row r="137" spans="7:48" x14ac:dyDescent="0.25">
      <c r="G137" s="75"/>
      <c r="H137" s="75"/>
      <c r="Q137" s="73"/>
      <c r="R137" s="73"/>
      <c r="S137" s="73"/>
      <c r="T137" s="73"/>
      <c r="U137" s="73"/>
      <c r="V137" s="73"/>
      <c r="W137" s="73"/>
      <c r="X137" s="73"/>
      <c r="Y137" s="73"/>
      <c r="Z137" s="73"/>
      <c r="AA137" s="73"/>
      <c r="AB137" s="73"/>
      <c r="AC137" s="73"/>
      <c r="AD137" s="73"/>
      <c r="AE137" s="47"/>
      <c r="AF137" s="47"/>
      <c r="AG137" s="73"/>
      <c r="AL137"/>
      <c r="AM137"/>
      <c r="AN137"/>
      <c r="AO137"/>
      <c r="AP137"/>
      <c r="AQ137"/>
      <c r="AR137"/>
      <c r="AS137"/>
      <c r="AT137"/>
      <c r="AU137"/>
      <c r="AV137"/>
    </row>
    <row r="138" spans="7:48" x14ac:dyDescent="0.25">
      <c r="G138" s="75"/>
      <c r="H138" s="75"/>
      <c r="Q138" s="73"/>
      <c r="R138" s="73"/>
      <c r="S138" s="73"/>
      <c r="T138" s="73"/>
      <c r="U138" s="73"/>
      <c r="V138" s="73"/>
      <c r="W138" s="73"/>
      <c r="X138" s="73"/>
      <c r="Y138" s="73"/>
      <c r="Z138" s="73"/>
      <c r="AA138" s="73"/>
      <c r="AB138" s="73"/>
      <c r="AC138" s="73"/>
      <c r="AD138" s="73"/>
      <c r="AE138" s="47"/>
      <c r="AF138" s="47"/>
      <c r="AG138" s="73"/>
      <c r="AL138"/>
      <c r="AM138"/>
      <c r="AN138"/>
      <c r="AO138"/>
      <c r="AP138"/>
      <c r="AQ138"/>
      <c r="AR138"/>
      <c r="AS138"/>
      <c r="AT138"/>
      <c r="AU138"/>
      <c r="AV138"/>
    </row>
    <row r="139" spans="7:48" x14ac:dyDescent="0.25">
      <c r="G139" s="75"/>
      <c r="H139" s="75"/>
      <c r="Q139" s="73"/>
      <c r="R139" s="73"/>
      <c r="S139" s="73"/>
      <c r="T139" s="73"/>
      <c r="U139" s="73"/>
      <c r="V139" s="73"/>
      <c r="W139" s="73"/>
      <c r="X139" s="73"/>
      <c r="Y139" s="73"/>
      <c r="Z139" s="73"/>
      <c r="AA139" s="73"/>
      <c r="AB139" s="73"/>
      <c r="AC139" s="73"/>
      <c r="AD139" s="73"/>
      <c r="AE139" s="47"/>
      <c r="AF139" s="47"/>
      <c r="AG139" s="73"/>
      <c r="AL139"/>
      <c r="AM139"/>
      <c r="AN139"/>
      <c r="AO139"/>
      <c r="AP139"/>
      <c r="AQ139"/>
      <c r="AR139"/>
      <c r="AS139"/>
      <c r="AT139"/>
      <c r="AU139"/>
      <c r="AV139"/>
    </row>
    <row r="140" spans="7:48" x14ac:dyDescent="0.25">
      <c r="G140" s="75"/>
      <c r="H140" s="75"/>
      <c r="Q140" s="73"/>
      <c r="R140" s="73"/>
      <c r="S140" s="73"/>
      <c r="T140" s="73"/>
      <c r="U140" s="73"/>
      <c r="V140" s="73"/>
      <c r="W140" s="73"/>
      <c r="X140" s="73"/>
      <c r="Y140" s="73"/>
      <c r="Z140" s="73"/>
      <c r="AA140" s="73"/>
      <c r="AB140" s="73"/>
      <c r="AC140" s="73"/>
      <c r="AD140" s="73"/>
      <c r="AE140" s="47"/>
      <c r="AF140" s="47"/>
      <c r="AG140" s="73"/>
      <c r="AL140"/>
      <c r="AM140"/>
      <c r="AN140"/>
      <c r="AO140"/>
      <c r="AP140"/>
      <c r="AQ140"/>
      <c r="AR140"/>
      <c r="AS140"/>
      <c r="AT140"/>
      <c r="AU140"/>
      <c r="AV140"/>
    </row>
    <row r="141" spans="7:48" x14ac:dyDescent="0.25">
      <c r="G141" s="75"/>
      <c r="H141" s="75"/>
      <c r="Q141" s="73"/>
      <c r="R141" s="73"/>
      <c r="S141" s="73"/>
      <c r="T141" s="73"/>
      <c r="U141" s="73"/>
      <c r="V141" s="73"/>
      <c r="W141" s="73"/>
      <c r="X141" s="73"/>
      <c r="Y141" s="73"/>
      <c r="Z141" s="73"/>
      <c r="AA141" s="73"/>
      <c r="AB141" s="73"/>
      <c r="AC141" s="73"/>
      <c r="AD141" s="73"/>
      <c r="AE141" s="47"/>
      <c r="AF141" s="47"/>
      <c r="AG141" s="73"/>
      <c r="AL141"/>
      <c r="AM141"/>
      <c r="AN141"/>
      <c r="AO141"/>
      <c r="AP141"/>
      <c r="AQ141"/>
      <c r="AR141"/>
      <c r="AS141"/>
      <c r="AT141"/>
      <c r="AU141"/>
      <c r="AV141"/>
    </row>
    <row r="142" spans="7:48" x14ac:dyDescent="0.25">
      <c r="G142" s="75"/>
      <c r="H142" s="75"/>
      <c r="Q142" s="73"/>
      <c r="R142" s="73"/>
      <c r="S142" s="73"/>
      <c r="T142" s="73"/>
      <c r="U142" s="73"/>
      <c r="V142" s="73"/>
      <c r="W142" s="73"/>
      <c r="X142" s="73"/>
      <c r="Y142" s="73"/>
      <c r="Z142" s="73"/>
      <c r="AA142" s="73"/>
      <c r="AB142" s="73"/>
      <c r="AC142" s="73"/>
      <c r="AD142" s="73"/>
      <c r="AE142" s="47"/>
      <c r="AF142" s="47"/>
      <c r="AG142" s="73"/>
      <c r="AL142"/>
      <c r="AM142"/>
      <c r="AN142"/>
      <c r="AO142"/>
      <c r="AP142"/>
      <c r="AQ142"/>
      <c r="AR142"/>
      <c r="AS142"/>
      <c r="AT142"/>
      <c r="AU142"/>
      <c r="AV142"/>
    </row>
    <row r="143" spans="7:48" x14ac:dyDescent="0.25">
      <c r="G143" s="75"/>
      <c r="H143" s="75"/>
      <c r="Q143" s="73"/>
      <c r="R143" s="73"/>
      <c r="S143" s="73"/>
      <c r="T143" s="73"/>
      <c r="U143" s="73"/>
      <c r="V143" s="73"/>
      <c r="W143" s="73"/>
      <c r="X143" s="73"/>
      <c r="Y143" s="73"/>
      <c r="Z143" s="73"/>
      <c r="AA143" s="73"/>
      <c r="AB143" s="73"/>
      <c r="AC143" s="73"/>
      <c r="AD143" s="73"/>
      <c r="AE143" s="47"/>
      <c r="AF143" s="47"/>
      <c r="AG143" s="73"/>
      <c r="AL143"/>
      <c r="AM143"/>
      <c r="AN143"/>
      <c r="AO143"/>
      <c r="AP143"/>
      <c r="AQ143"/>
      <c r="AR143"/>
      <c r="AS143"/>
      <c r="AT143"/>
      <c r="AU143"/>
      <c r="AV143"/>
    </row>
    <row r="144" spans="7:48" x14ac:dyDescent="0.25">
      <c r="G144" s="75"/>
      <c r="H144" s="75"/>
      <c r="Q144" s="73"/>
      <c r="R144" s="73"/>
      <c r="S144" s="73"/>
      <c r="T144" s="73"/>
      <c r="U144" s="73"/>
      <c r="V144" s="73"/>
      <c r="W144" s="73"/>
      <c r="X144" s="73"/>
      <c r="Y144" s="73"/>
      <c r="Z144" s="73"/>
      <c r="AA144" s="73"/>
      <c r="AB144" s="73"/>
      <c r="AC144" s="73"/>
      <c r="AD144" s="73"/>
      <c r="AE144" s="47"/>
      <c r="AF144" s="47"/>
      <c r="AG144" s="73"/>
      <c r="AL144"/>
      <c r="AM144"/>
      <c r="AN144"/>
      <c r="AO144"/>
      <c r="AP144"/>
      <c r="AQ144"/>
      <c r="AR144"/>
      <c r="AS144"/>
      <c r="AT144"/>
      <c r="AU144"/>
      <c r="AV144"/>
    </row>
    <row r="145" spans="7:48" x14ac:dyDescent="0.25">
      <c r="G145" s="75"/>
      <c r="H145" s="75"/>
      <c r="Q145" s="73"/>
      <c r="R145" s="73"/>
      <c r="S145" s="73"/>
      <c r="T145" s="73"/>
      <c r="U145" s="73"/>
      <c r="V145" s="73"/>
      <c r="W145" s="73"/>
      <c r="X145" s="73"/>
      <c r="Y145" s="73"/>
      <c r="Z145" s="73"/>
      <c r="AA145" s="73"/>
      <c r="AB145" s="73"/>
      <c r="AC145" s="73"/>
      <c r="AD145" s="73"/>
      <c r="AE145" s="47"/>
      <c r="AF145" s="47"/>
      <c r="AG145" s="73"/>
      <c r="AL145"/>
      <c r="AM145"/>
      <c r="AN145"/>
      <c r="AO145"/>
      <c r="AP145"/>
      <c r="AQ145"/>
      <c r="AR145"/>
      <c r="AS145"/>
      <c r="AT145"/>
      <c r="AU145"/>
      <c r="AV145"/>
    </row>
    <row r="146" spans="7:48" x14ac:dyDescent="0.25">
      <c r="G146" s="75"/>
      <c r="H146" s="75"/>
      <c r="Q146" s="73"/>
      <c r="R146" s="73"/>
      <c r="S146" s="73"/>
      <c r="T146" s="73"/>
      <c r="U146" s="73"/>
      <c r="V146" s="73"/>
      <c r="W146" s="73"/>
      <c r="X146" s="73"/>
      <c r="Y146" s="73"/>
      <c r="Z146" s="73"/>
      <c r="AA146" s="73"/>
      <c r="AB146" s="73"/>
      <c r="AC146" s="73"/>
      <c r="AD146" s="73"/>
      <c r="AE146" s="47"/>
      <c r="AF146" s="47"/>
      <c r="AG146" s="73"/>
      <c r="AL146"/>
      <c r="AM146"/>
      <c r="AN146"/>
      <c r="AO146"/>
      <c r="AP146"/>
      <c r="AQ146"/>
      <c r="AR146"/>
      <c r="AS146"/>
      <c r="AT146"/>
      <c r="AU146"/>
      <c r="AV146"/>
    </row>
    <row r="147" spans="7:48" x14ac:dyDescent="0.25">
      <c r="G147" s="75"/>
      <c r="H147" s="75"/>
      <c r="Q147" s="73"/>
      <c r="R147" s="73"/>
      <c r="S147" s="73"/>
      <c r="T147" s="73"/>
      <c r="U147" s="73"/>
      <c r="V147" s="73"/>
      <c r="W147" s="73"/>
      <c r="X147" s="73"/>
      <c r="Y147" s="73"/>
      <c r="Z147" s="73"/>
      <c r="AA147" s="73"/>
      <c r="AB147" s="73"/>
      <c r="AC147" s="73"/>
      <c r="AD147" s="73"/>
      <c r="AE147" s="47"/>
      <c r="AF147" s="47"/>
      <c r="AG147" s="73"/>
      <c r="AL147"/>
      <c r="AM147"/>
      <c r="AN147"/>
      <c r="AO147"/>
      <c r="AP147"/>
      <c r="AQ147"/>
      <c r="AR147"/>
      <c r="AS147"/>
      <c r="AT147"/>
      <c r="AU147"/>
      <c r="AV147"/>
    </row>
    <row r="148" spans="7:48" x14ac:dyDescent="0.25">
      <c r="G148" s="75"/>
      <c r="H148" s="75"/>
      <c r="Q148" s="73"/>
      <c r="R148" s="73"/>
      <c r="S148" s="73"/>
      <c r="T148" s="73"/>
      <c r="U148" s="73"/>
      <c r="V148" s="73"/>
      <c r="W148" s="73"/>
      <c r="X148" s="73"/>
      <c r="Y148" s="73"/>
      <c r="Z148" s="73"/>
      <c r="AA148" s="73"/>
      <c r="AB148" s="73"/>
      <c r="AC148" s="73"/>
      <c r="AD148" s="73"/>
      <c r="AE148" s="47"/>
      <c r="AF148" s="47"/>
      <c r="AG148" s="73"/>
      <c r="AL148"/>
      <c r="AM148"/>
      <c r="AN148"/>
      <c r="AO148"/>
      <c r="AP148"/>
      <c r="AQ148"/>
      <c r="AR148"/>
      <c r="AS148"/>
      <c r="AT148"/>
      <c r="AU148"/>
      <c r="AV148"/>
    </row>
    <row r="149" spans="7:48" x14ac:dyDescent="0.25">
      <c r="G149" s="75"/>
      <c r="H149" s="75"/>
      <c r="Q149" s="73"/>
      <c r="R149" s="73"/>
      <c r="S149" s="73"/>
      <c r="T149" s="73"/>
      <c r="U149" s="73"/>
      <c r="V149" s="73"/>
      <c r="W149" s="73"/>
      <c r="X149" s="73"/>
      <c r="Y149" s="73"/>
      <c r="Z149" s="73"/>
      <c r="AA149" s="73"/>
      <c r="AB149" s="73"/>
      <c r="AC149" s="73"/>
      <c r="AD149" s="73"/>
      <c r="AE149" s="47"/>
      <c r="AF149" s="47"/>
      <c r="AG149" s="73"/>
      <c r="AL149"/>
      <c r="AM149"/>
      <c r="AN149"/>
      <c r="AO149"/>
      <c r="AP149"/>
      <c r="AQ149"/>
      <c r="AR149"/>
      <c r="AS149"/>
      <c r="AT149"/>
      <c r="AU149"/>
      <c r="AV149"/>
    </row>
    <row r="150" spans="7:48" x14ac:dyDescent="0.25">
      <c r="G150" s="75"/>
      <c r="H150" s="75"/>
      <c r="Q150" s="73"/>
      <c r="R150" s="73"/>
      <c r="S150" s="73"/>
      <c r="T150" s="73"/>
      <c r="U150" s="73"/>
      <c r="V150" s="73"/>
      <c r="W150" s="73"/>
      <c r="X150" s="73"/>
      <c r="Y150" s="73"/>
      <c r="Z150" s="73"/>
      <c r="AA150" s="73"/>
      <c r="AB150" s="73"/>
      <c r="AC150" s="73"/>
      <c r="AD150" s="73"/>
      <c r="AE150" s="47"/>
      <c r="AF150" s="47"/>
      <c r="AG150" s="73"/>
      <c r="AL150"/>
      <c r="AM150"/>
      <c r="AN150"/>
      <c r="AO150"/>
      <c r="AP150"/>
      <c r="AQ150"/>
      <c r="AR150"/>
      <c r="AS150"/>
      <c r="AT150"/>
      <c r="AU150"/>
      <c r="AV150"/>
    </row>
    <row r="151" spans="7:48" x14ac:dyDescent="0.25">
      <c r="G151" s="75"/>
      <c r="H151" s="75"/>
      <c r="Q151" s="73"/>
      <c r="R151" s="73"/>
      <c r="S151" s="73"/>
      <c r="T151" s="73"/>
      <c r="U151" s="73"/>
      <c r="V151" s="73"/>
      <c r="W151" s="73"/>
      <c r="X151" s="73"/>
      <c r="Y151" s="73"/>
      <c r="Z151" s="73"/>
      <c r="AA151" s="73"/>
      <c r="AB151" s="73"/>
      <c r="AC151" s="73"/>
      <c r="AD151" s="73"/>
      <c r="AE151" s="47"/>
      <c r="AF151" s="47"/>
      <c r="AG151" s="73"/>
      <c r="AL151"/>
      <c r="AM151"/>
      <c r="AN151"/>
      <c r="AO151"/>
      <c r="AP151"/>
      <c r="AQ151"/>
      <c r="AR151"/>
      <c r="AS151"/>
      <c r="AT151"/>
      <c r="AU151"/>
      <c r="AV151"/>
    </row>
    <row r="152" spans="7:48" x14ac:dyDescent="0.25">
      <c r="G152" s="75"/>
      <c r="H152" s="75"/>
      <c r="Q152" s="73"/>
      <c r="R152" s="73"/>
      <c r="S152" s="73"/>
      <c r="T152" s="73"/>
      <c r="U152" s="73"/>
      <c r="V152" s="73"/>
      <c r="W152" s="73"/>
      <c r="X152" s="73"/>
      <c r="Y152" s="73"/>
      <c r="Z152" s="73"/>
      <c r="AA152" s="73"/>
      <c r="AB152" s="73"/>
      <c r="AC152" s="73"/>
      <c r="AD152" s="73"/>
      <c r="AE152" s="47"/>
      <c r="AF152" s="47"/>
      <c r="AG152" s="73"/>
      <c r="AL152"/>
      <c r="AM152"/>
      <c r="AN152"/>
      <c r="AO152"/>
      <c r="AP152"/>
      <c r="AQ152"/>
      <c r="AR152"/>
      <c r="AS152"/>
      <c r="AT152"/>
      <c r="AU152"/>
      <c r="AV152"/>
    </row>
    <row r="153" spans="7:48" x14ac:dyDescent="0.25">
      <c r="G153" s="75"/>
      <c r="H153" s="75"/>
      <c r="Q153" s="73"/>
      <c r="R153" s="73"/>
      <c r="S153" s="73"/>
      <c r="T153" s="73"/>
      <c r="U153" s="73"/>
      <c r="V153" s="73"/>
      <c r="W153" s="73"/>
      <c r="X153" s="73"/>
      <c r="Y153" s="73"/>
      <c r="Z153" s="73"/>
      <c r="AA153" s="73"/>
      <c r="AB153" s="73"/>
      <c r="AC153" s="73"/>
      <c r="AD153" s="73"/>
      <c r="AE153" s="47"/>
      <c r="AF153" s="47"/>
      <c r="AG153" s="73"/>
      <c r="AL153"/>
      <c r="AM153"/>
      <c r="AN153"/>
      <c r="AO153"/>
      <c r="AP153"/>
      <c r="AQ153"/>
      <c r="AR153"/>
      <c r="AS153"/>
      <c r="AT153"/>
      <c r="AU153"/>
      <c r="AV153"/>
    </row>
    <row r="154" spans="7:48" x14ac:dyDescent="0.25">
      <c r="G154" s="75"/>
      <c r="H154" s="75"/>
      <c r="Q154" s="73"/>
      <c r="R154" s="73"/>
      <c r="S154" s="73"/>
      <c r="T154" s="73"/>
      <c r="U154" s="73"/>
      <c r="V154" s="73"/>
      <c r="W154" s="73"/>
      <c r="X154" s="73"/>
      <c r="Y154" s="73"/>
      <c r="Z154" s="73"/>
      <c r="AA154" s="73"/>
      <c r="AB154" s="73"/>
      <c r="AC154" s="73"/>
      <c r="AD154" s="73"/>
      <c r="AE154" s="47"/>
      <c r="AF154" s="47"/>
      <c r="AG154" s="73"/>
      <c r="AL154"/>
      <c r="AM154"/>
      <c r="AN154"/>
      <c r="AO154"/>
      <c r="AP154"/>
      <c r="AQ154"/>
      <c r="AR154"/>
      <c r="AS154"/>
      <c r="AT154"/>
      <c r="AU154"/>
      <c r="AV154"/>
    </row>
    <row r="155" spans="7:48" x14ac:dyDescent="0.25">
      <c r="G155" s="75"/>
      <c r="H155" s="75"/>
      <c r="Q155" s="73"/>
      <c r="R155" s="73"/>
      <c r="S155" s="73"/>
      <c r="T155" s="73"/>
      <c r="U155" s="73"/>
      <c r="V155" s="73"/>
      <c r="W155" s="73"/>
      <c r="X155" s="73"/>
      <c r="Y155" s="73"/>
      <c r="Z155" s="73"/>
      <c r="AA155" s="73"/>
      <c r="AB155" s="73"/>
      <c r="AC155" s="73"/>
      <c r="AD155" s="73"/>
      <c r="AE155" s="47"/>
      <c r="AF155" s="47"/>
      <c r="AG155" s="73"/>
      <c r="AL155"/>
      <c r="AM155"/>
      <c r="AN155"/>
      <c r="AO155"/>
      <c r="AP155"/>
      <c r="AQ155"/>
      <c r="AR155"/>
      <c r="AS155"/>
      <c r="AT155"/>
      <c r="AU155"/>
      <c r="AV155"/>
    </row>
    <row r="156" spans="7:48" x14ac:dyDescent="0.25">
      <c r="G156" s="75"/>
      <c r="H156" s="75"/>
      <c r="Q156" s="73"/>
      <c r="R156" s="73"/>
      <c r="S156" s="73"/>
      <c r="T156" s="73"/>
      <c r="U156" s="73"/>
      <c r="V156" s="73"/>
      <c r="W156" s="73"/>
      <c r="X156" s="73"/>
      <c r="Y156" s="73"/>
      <c r="Z156" s="73"/>
      <c r="AA156" s="73"/>
      <c r="AB156" s="73"/>
      <c r="AC156" s="73"/>
      <c r="AD156" s="73"/>
      <c r="AE156" s="47"/>
      <c r="AF156" s="47"/>
      <c r="AG156" s="73"/>
      <c r="AL156"/>
      <c r="AM156"/>
      <c r="AN156"/>
      <c r="AO156"/>
      <c r="AP156"/>
      <c r="AQ156"/>
      <c r="AR156"/>
      <c r="AS156"/>
      <c r="AT156"/>
      <c r="AU156"/>
      <c r="AV156"/>
    </row>
    <row r="157" spans="7:48" x14ac:dyDescent="0.25">
      <c r="G157" s="75"/>
      <c r="H157" s="75"/>
      <c r="Q157" s="73"/>
      <c r="R157" s="73"/>
      <c r="S157" s="73"/>
      <c r="T157" s="73"/>
      <c r="U157" s="73"/>
      <c r="V157" s="73"/>
      <c r="W157" s="73"/>
      <c r="X157" s="73"/>
      <c r="Y157" s="73"/>
      <c r="Z157" s="73"/>
      <c r="AA157" s="73"/>
      <c r="AB157" s="73"/>
      <c r="AC157" s="73"/>
      <c r="AD157" s="73"/>
      <c r="AE157" s="47"/>
      <c r="AF157" s="47"/>
      <c r="AG157" s="73"/>
      <c r="AL157"/>
      <c r="AM157"/>
      <c r="AN157"/>
      <c r="AO157"/>
      <c r="AP157"/>
      <c r="AQ157"/>
      <c r="AR157"/>
      <c r="AS157"/>
      <c r="AT157"/>
      <c r="AU157"/>
      <c r="AV157"/>
    </row>
    <row r="158" spans="7:48" x14ac:dyDescent="0.25">
      <c r="G158" s="75"/>
      <c r="H158" s="75"/>
      <c r="Q158" s="73"/>
      <c r="R158" s="73"/>
      <c r="S158" s="73"/>
      <c r="T158" s="73"/>
      <c r="U158" s="73"/>
      <c r="V158" s="73"/>
      <c r="W158" s="73"/>
      <c r="X158" s="73"/>
      <c r="Y158" s="73"/>
      <c r="Z158" s="73"/>
      <c r="AA158" s="73"/>
      <c r="AB158" s="73"/>
      <c r="AC158" s="73"/>
      <c r="AD158" s="73"/>
      <c r="AE158" s="47"/>
      <c r="AF158" s="47"/>
      <c r="AG158" s="73"/>
      <c r="AL158"/>
      <c r="AM158"/>
      <c r="AN158"/>
      <c r="AO158"/>
      <c r="AP158"/>
      <c r="AQ158"/>
      <c r="AR158"/>
      <c r="AS158"/>
      <c r="AT158"/>
      <c r="AU158"/>
      <c r="AV158"/>
    </row>
    <row r="159" spans="7:48" x14ac:dyDescent="0.25">
      <c r="G159" s="75"/>
      <c r="H159" s="75"/>
      <c r="Q159" s="73"/>
      <c r="R159" s="73"/>
      <c r="S159" s="73"/>
      <c r="T159" s="73"/>
      <c r="U159" s="73"/>
      <c r="V159" s="73"/>
      <c r="W159" s="73"/>
      <c r="X159" s="73"/>
      <c r="Y159" s="73"/>
      <c r="Z159" s="73"/>
      <c r="AA159" s="73"/>
      <c r="AB159" s="73"/>
      <c r="AC159" s="73"/>
      <c r="AD159" s="73"/>
      <c r="AE159" s="47"/>
      <c r="AF159" s="47"/>
      <c r="AG159" s="73"/>
      <c r="AL159"/>
      <c r="AM159"/>
      <c r="AN159"/>
      <c r="AO159"/>
      <c r="AP159"/>
      <c r="AQ159"/>
      <c r="AR159"/>
      <c r="AS159"/>
      <c r="AT159"/>
      <c r="AU159"/>
      <c r="AV159"/>
    </row>
    <row r="160" spans="7:48" x14ac:dyDescent="0.25">
      <c r="G160" s="75"/>
      <c r="H160" s="75"/>
      <c r="Q160" s="73"/>
      <c r="R160" s="73"/>
      <c r="S160" s="73"/>
      <c r="T160" s="73"/>
      <c r="U160" s="73"/>
      <c r="V160" s="73"/>
      <c r="W160" s="73"/>
      <c r="X160" s="73"/>
      <c r="Y160" s="73"/>
      <c r="Z160" s="73"/>
      <c r="AA160" s="73"/>
      <c r="AB160" s="73"/>
      <c r="AC160" s="73"/>
      <c r="AD160" s="73"/>
      <c r="AE160" s="47"/>
      <c r="AF160" s="47"/>
      <c r="AG160" s="73"/>
      <c r="AL160"/>
      <c r="AM160"/>
      <c r="AN160"/>
      <c r="AO160"/>
      <c r="AP160"/>
      <c r="AQ160"/>
      <c r="AR160"/>
      <c r="AS160"/>
      <c r="AT160"/>
      <c r="AU160"/>
      <c r="AV160"/>
    </row>
    <row r="161" spans="7:48" x14ac:dyDescent="0.25">
      <c r="G161" s="75"/>
      <c r="H161" s="75"/>
      <c r="Q161" s="73"/>
      <c r="R161" s="73"/>
      <c r="S161" s="73"/>
      <c r="T161" s="73"/>
      <c r="U161" s="73"/>
      <c r="V161" s="73"/>
      <c r="W161" s="73"/>
      <c r="X161" s="73"/>
      <c r="Y161" s="73"/>
      <c r="Z161" s="73"/>
      <c r="AA161" s="73"/>
      <c r="AB161" s="73"/>
      <c r="AC161" s="73"/>
      <c r="AD161" s="73"/>
      <c r="AE161" s="47"/>
      <c r="AF161" s="47"/>
      <c r="AG161" s="73"/>
      <c r="AL161"/>
      <c r="AM161"/>
      <c r="AN161"/>
      <c r="AO161"/>
      <c r="AP161"/>
      <c r="AQ161"/>
      <c r="AR161"/>
      <c r="AS161"/>
      <c r="AT161"/>
      <c r="AU161"/>
      <c r="AV161"/>
    </row>
    <row r="162" spans="7:48" x14ac:dyDescent="0.25">
      <c r="G162" s="75"/>
      <c r="H162" s="75"/>
      <c r="Q162" s="73"/>
      <c r="R162" s="73"/>
      <c r="S162" s="73"/>
      <c r="T162" s="73"/>
      <c r="U162" s="73"/>
      <c r="V162" s="73"/>
      <c r="W162" s="73"/>
      <c r="X162" s="73"/>
      <c r="Y162" s="73"/>
      <c r="Z162" s="73"/>
      <c r="AA162" s="73"/>
      <c r="AB162" s="73"/>
      <c r="AC162" s="73"/>
      <c r="AD162" s="73"/>
      <c r="AE162" s="47"/>
      <c r="AF162" s="47"/>
      <c r="AG162" s="73"/>
      <c r="AL162"/>
      <c r="AM162"/>
      <c r="AN162"/>
      <c r="AO162"/>
      <c r="AP162"/>
      <c r="AQ162"/>
      <c r="AR162"/>
      <c r="AS162"/>
      <c r="AT162"/>
      <c r="AU162"/>
      <c r="AV162"/>
    </row>
    <row r="163" spans="7:48" x14ac:dyDescent="0.25">
      <c r="G163" s="75"/>
      <c r="H163" s="75"/>
      <c r="Q163" s="73"/>
      <c r="R163" s="73"/>
      <c r="S163" s="73"/>
      <c r="T163" s="73"/>
      <c r="U163" s="73"/>
      <c r="V163" s="73"/>
      <c r="W163" s="73"/>
      <c r="X163" s="73"/>
      <c r="Y163" s="73"/>
      <c r="Z163" s="73"/>
      <c r="AA163" s="73"/>
      <c r="AB163" s="73"/>
      <c r="AC163" s="73"/>
      <c r="AD163" s="73"/>
      <c r="AE163" s="47"/>
      <c r="AF163" s="47"/>
      <c r="AG163" s="73"/>
      <c r="AL163"/>
      <c r="AM163"/>
      <c r="AN163"/>
      <c r="AO163"/>
      <c r="AP163"/>
      <c r="AQ163"/>
      <c r="AR163"/>
      <c r="AS163"/>
      <c r="AT163"/>
      <c r="AU163"/>
      <c r="AV163"/>
    </row>
    <row r="164" spans="7:48" x14ac:dyDescent="0.25">
      <c r="G164" s="75"/>
      <c r="H164" s="75"/>
      <c r="Q164" s="73"/>
      <c r="R164" s="73"/>
      <c r="S164" s="73"/>
      <c r="T164" s="73"/>
      <c r="U164" s="73"/>
      <c r="V164" s="73"/>
      <c r="W164" s="73"/>
      <c r="X164" s="73"/>
      <c r="Y164" s="73"/>
      <c r="Z164" s="73"/>
      <c r="AA164" s="73"/>
      <c r="AB164" s="73"/>
      <c r="AC164" s="73"/>
      <c r="AD164" s="73"/>
      <c r="AE164" s="47"/>
      <c r="AF164" s="47"/>
      <c r="AG164" s="73"/>
      <c r="AL164"/>
      <c r="AM164"/>
      <c r="AN164"/>
      <c r="AO164"/>
      <c r="AP164"/>
      <c r="AQ164"/>
      <c r="AR164"/>
      <c r="AS164"/>
      <c r="AT164"/>
      <c r="AU164"/>
      <c r="AV164"/>
    </row>
    <row r="165" spans="7:48" x14ac:dyDescent="0.25">
      <c r="G165" s="75"/>
      <c r="H165" s="75"/>
      <c r="Q165" s="73"/>
      <c r="R165" s="73"/>
      <c r="S165" s="73"/>
      <c r="T165" s="73"/>
      <c r="U165" s="73"/>
      <c r="V165" s="73"/>
      <c r="W165" s="73"/>
      <c r="X165" s="73"/>
      <c r="Y165" s="73"/>
      <c r="Z165" s="73"/>
      <c r="AA165" s="73"/>
      <c r="AB165" s="73"/>
      <c r="AC165" s="73"/>
      <c r="AD165" s="73"/>
      <c r="AE165" s="47"/>
      <c r="AF165" s="47"/>
      <c r="AG165" s="73"/>
    </row>
    <row r="166" spans="7:48" x14ac:dyDescent="0.25">
      <c r="G166" s="75"/>
      <c r="H166" s="75"/>
      <c r="Q166" s="73"/>
      <c r="R166" s="73"/>
      <c r="S166" s="73"/>
      <c r="T166" s="73"/>
      <c r="U166" s="73"/>
      <c r="V166" s="73"/>
      <c r="W166" s="73"/>
      <c r="X166" s="73"/>
      <c r="Y166" s="73"/>
      <c r="Z166" s="73"/>
      <c r="AA166" s="73"/>
      <c r="AB166" s="73"/>
      <c r="AC166" s="73"/>
      <c r="AD166" s="73"/>
      <c r="AE166" s="47"/>
      <c r="AF166" s="47"/>
      <c r="AG166" s="73"/>
    </row>
    <row r="167" spans="7:48" x14ac:dyDescent="0.25">
      <c r="G167" s="75"/>
      <c r="H167" s="75"/>
      <c r="Q167" s="73"/>
      <c r="R167" s="73"/>
      <c r="S167" s="73"/>
      <c r="T167" s="73"/>
      <c r="U167" s="73"/>
      <c r="V167" s="73"/>
      <c r="W167" s="73"/>
      <c r="X167" s="73"/>
      <c r="Y167" s="73"/>
      <c r="Z167" s="73"/>
      <c r="AA167" s="73"/>
      <c r="AB167" s="73"/>
      <c r="AC167" s="73"/>
      <c r="AD167" s="73"/>
      <c r="AE167" s="47"/>
      <c r="AF167" s="47"/>
      <c r="AG167" s="73"/>
    </row>
    <row r="168" spans="7:48" x14ac:dyDescent="0.25">
      <c r="G168" s="75"/>
      <c r="H168" s="75"/>
      <c r="Q168" s="73"/>
      <c r="R168" s="73"/>
      <c r="S168" s="73"/>
      <c r="T168" s="73"/>
      <c r="U168" s="73"/>
      <c r="V168" s="73"/>
      <c r="W168" s="73"/>
      <c r="X168" s="73"/>
      <c r="Y168" s="73"/>
      <c r="Z168" s="73"/>
      <c r="AA168" s="73"/>
      <c r="AB168" s="73"/>
      <c r="AC168" s="73"/>
      <c r="AD168" s="73"/>
      <c r="AE168" s="47"/>
      <c r="AF168" s="47"/>
      <c r="AG168" s="73"/>
    </row>
    <row r="169" spans="7:48" x14ac:dyDescent="0.25">
      <c r="G169" s="75"/>
      <c r="H169" s="75"/>
      <c r="Q169" s="73"/>
      <c r="R169" s="73"/>
      <c r="S169" s="73"/>
      <c r="T169" s="73"/>
      <c r="U169" s="73"/>
      <c r="V169" s="73"/>
      <c r="W169" s="73"/>
      <c r="X169" s="73"/>
      <c r="Y169" s="73"/>
      <c r="Z169" s="73"/>
      <c r="AA169" s="73"/>
      <c r="AB169" s="73"/>
      <c r="AC169" s="73"/>
      <c r="AD169" s="73"/>
      <c r="AE169" s="47"/>
      <c r="AF169" s="47"/>
      <c r="AG169" s="73"/>
    </row>
    <row r="170" spans="7:48" x14ac:dyDescent="0.25">
      <c r="G170" s="75"/>
      <c r="H170" s="75"/>
      <c r="Q170" s="73"/>
      <c r="R170" s="73"/>
      <c r="S170" s="73"/>
      <c r="T170" s="73"/>
      <c r="U170" s="73"/>
      <c r="V170" s="73"/>
      <c r="W170" s="73"/>
      <c r="X170" s="73"/>
      <c r="Y170" s="73"/>
      <c r="Z170" s="73"/>
      <c r="AA170" s="73"/>
      <c r="AB170" s="73"/>
      <c r="AC170" s="73"/>
      <c r="AD170" s="73"/>
      <c r="AE170" s="47"/>
      <c r="AF170" s="47"/>
      <c r="AG170" s="73"/>
    </row>
    <row r="171" spans="7:48" x14ac:dyDescent="0.25">
      <c r="G171" s="75"/>
      <c r="H171" s="75"/>
      <c r="Q171" s="73"/>
      <c r="R171" s="73"/>
      <c r="S171" s="73"/>
      <c r="T171" s="73"/>
      <c r="U171" s="73"/>
      <c r="V171" s="73"/>
      <c r="W171" s="73"/>
      <c r="X171" s="73"/>
      <c r="Y171" s="73"/>
      <c r="Z171" s="73"/>
      <c r="AA171" s="73"/>
      <c r="AB171" s="73"/>
      <c r="AC171" s="73"/>
      <c r="AD171" s="73"/>
      <c r="AE171" s="47"/>
      <c r="AF171" s="47"/>
      <c r="AG171" s="73"/>
    </row>
    <row r="172" spans="7:48" x14ac:dyDescent="0.25">
      <c r="G172" s="75"/>
      <c r="H172" s="75"/>
      <c r="Q172" s="73"/>
      <c r="R172" s="73"/>
      <c r="S172" s="73"/>
      <c r="T172" s="73"/>
      <c r="U172" s="73"/>
      <c r="V172" s="73"/>
      <c r="W172" s="73"/>
      <c r="X172" s="73"/>
      <c r="Y172" s="73"/>
      <c r="Z172" s="73"/>
      <c r="AA172" s="73"/>
      <c r="AB172" s="73"/>
      <c r="AC172" s="73"/>
      <c r="AD172" s="73"/>
      <c r="AE172" s="47"/>
      <c r="AF172" s="47"/>
      <c r="AG172" s="73"/>
    </row>
    <row r="173" spans="7:48" x14ac:dyDescent="0.25">
      <c r="G173" s="75"/>
      <c r="H173" s="75"/>
      <c r="Q173" s="73"/>
      <c r="R173" s="73"/>
      <c r="S173" s="73"/>
      <c r="T173" s="73"/>
      <c r="U173" s="73"/>
      <c r="V173" s="73"/>
      <c r="W173" s="73"/>
      <c r="X173" s="73"/>
      <c r="Y173" s="73"/>
      <c r="Z173" s="73"/>
      <c r="AA173" s="73"/>
      <c r="AB173" s="73"/>
      <c r="AC173" s="73"/>
      <c r="AD173" s="73"/>
      <c r="AE173" s="47"/>
      <c r="AF173" s="47"/>
      <c r="AG173" s="73"/>
    </row>
    <row r="174" spans="7:48" x14ac:dyDescent="0.25">
      <c r="G174" s="75"/>
      <c r="H174" s="75"/>
      <c r="Q174" s="73"/>
      <c r="R174" s="73"/>
      <c r="S174" s="73"/>
      <c r="T174" s="73"/>
      <c r="U174" s="73"/>
      <c r="V174" s="73"/>
      <c r="W174" s="73"/>
      <c r="X174" s="73"/>
      <c r="Y174" s="73"/>
      <c r="Z174" s="73"/>
      <c r="AA174" s="73"/>
      <c r="AB174" s="73"/>
      <c r="AC174" s="73"/>
      <c r="AD174" s="73"/>
      <c r="AE174" s="47"/>
      <c r="AF174" s="47"/>
      <c r="AG174" s="73"/>
    </row>
    <row r="175" spans="7:48" x14ac:dyDescent="0.25">
      <c r="G175" s="75"/>
      <c r="H175" s="75"/>
      <c r="Q175" s="73"/>
      <c r="R175" s="73"/>
      <c r="S175" s="73"/>
      <c r="T175" s="73"/>
      <c r="U175" s="73"/>
      <c r="V175" s="73"/>
      <c r="W175" s="73"/>
      <c r="X175" s="73"/>
      <c r="Y175" s="73"/>
      <c r="Z175" s="73"/>
      <c r="AA175" s="73"/>
      <c r="AB175" s="73"/>
      <c r="AC175" s="73"/>
      <c r="AD175" s="73"/>
      <c r="AE175" s="47"/>
      <c r="AF175" s="47"/>
      <c r="AG175" s="73"/>
    </row>
    <row r="176" spans="7:48" x14ac:dyDescent="0.25">
      <c r="G176" s="75"/>
      <c r="H176" s="75"/>
      <c r="Q176" s="73"/>
      <c r="R176" s="73"/>
      <c r="S176" s="73"/>
      <c r="T176" s="73"/>
      <c r="U176" s="73"/>
      <c r="V176" s="73"/>
      <c r="W176" s="73"/>
      <c r="X176" s="73"/>
      <c r="Y176" s="73"/>
      <c r="Z176" s="73"/>
      <c r="AA176" s="73"/>
      <c r="AB176" s="73"/>
      <c r="AC176" s="73"/>
      <c r="AD176" s="73"/>
      <c r="AE176" s="47"/>
      <c r="AF176" s="47"/>
      <c r="AG176" s="73"/>
    </row>
    <row r="177" spans="7:33" x14ac:dyDescent="0.25">
      <c r="G177" s="75"/>
      <c r="H177" s="75"/>
      <c r="Q177" s="73"/>
      <c r="R177" s="73"/>
      <c r="S177" s="73"/>
      <c r="T177" s="73"/>
      <c r="U177" s="73"/>
      <c r="V177" s="73"/>
      <c r="W177" s="73"/>
      <c r="X177" s="73"/>
      <c r="Y177" s="73"/>
      <c r="Z177" s="73"/>
      <c r="AA177" s="73"/>
      <c r="AB177" s="73"/>
      <c r="AC177" s="73"/>
      <c r="AD177" s="73"/>
      <c r="AE177" s="47"/>
      <c r="AF177" s="47"/>
      <c r="AG177" s="73"/>
    </row>
    <row r="178" spans="7:33" x14ac:dyDescent="0.25">
      <c r="G178" s="75"/>
      <c r="H178" s="75"/>
      <c r="Q178" s="73"/>
      <c r="R178" s="73"/>
      <c r="S178" s="73"/>
      <c r="T178" s="73"/>
      <c r="U178" s="73"/>
      <c r="V178" s="73"/>
      <c r="W178" s="73"/>
      <c r="X178" s="73"/>
      <c r="Y178" s="73"/>
      <c r="Z178" s="73"/>
      <c r="AA178" s="73"/>
      <c r="AB178" s="73"/>
      <c r="AC178" s="73"/>
      <c r="AD178" s="73"/>
      <c r="AE178" s="47"/>
      <c r="AF178" s="47"/>
      <c r="AG178" s="73"/>
    </row>
    <row r="179" spans="7:33" x14ac:dyDescent="0.25">
      <c r="G179" s="75"/>
      <c r="H179" s="75"/>
      <c r="Q179" s="73"/>
      <c r="R179" s="73"/>
      <c r="S179" s="73"/>
      <c r="T179" s="73"/>
      <c r="U179" s="73"/>
      <c r="V179" s="73"/>
      <c r="W179" s="73"/>
      <c r="X179" s="73"/>
      <c r="Y179" s="73"/>
      <c r="Z179" s="73"/>
      <c r="AA179" s="73"/>
      <c r="AB179" s="73"/>
      <c r="AC179" s="73"/>
      <c r="AD179" s="73"/>
      <c r="AE179" s="47"/>
      <c r="AF179" s="47"/>
      <c r="AG179" s="73"/>
    </row>
    <row r="180" spans="7:33" x14ac:dyDescent="0.25">
      <c r="G180" s="75"/>
      <c r="H180" s="75"/>
      <c r="Q180" s="73"/>
      <c r="R180" s="73"/>
      <c r="S180" s="73"/>
      <c r="T180" s="73"/>
      <c r="U180" s="73"/>
      <c r="V180" s="73"/>
      <c r="W180" s="73"/>
      <c r="X180" s="73"/>
      <c r="Y180" s="73"/>
      <c r="Z180" s="73"/>
      <c r="AA180" s="73"/>
      <c r="AB180" s="73"/>
      <c r="AC180" s="73"/>
      <c r="AD180" s="73"/>
      <c r="AE180" s="47"/>
      <c r="AF180" s="47"/>
      <c r="AG180" s="73"/>
    </row>
    <row r="181" spans="7:33" x14ac:dyDescent="0.25">
      <c r="G181" s="75"/>
      <c r="H181" s="75"/>
      <c r="Q181" s="73"/>
      <c r="R181" s="73"/>
      <c r="S181" s="73"/>
      <c r="T181" s="73"/>
      <c r="U181" s="73"/>
      <c r="V181" s="73"/>
      <c r="W181" s="73"/>
      <c r="X181" s="73"/>
      <c r="Y181" s="73"/>
      <c r="Z181" s="73"/>
      <c r="AA181" s="73"/>
      <c r="AB181" s="73"/>
      <c r="AC181" s="73"/>
      <c r="AD181" s="73"/>
      <c r="AE181" s="47"/>
      <c r="AF181" s="47"/>
      <c r="AG181" s="73"/>
    </row>
    <row r="182" spans="7:33" x14ac:dyDescent="0.25">
      <c r="G182" s="75"/>
      <c r="H182" s="75"/>
      <c r="Q182" s="73"/>
      <c r="R182" s="73"/>
      <c r="S182" s="73"/>
      <c r="T182" s="73"/>
      <c r="U182" s="73"/>
      <c r="V182" s="73"/>
      <c r="W182" s="73"/>
      <c r="X182" s="73"/>
      <c r="Y182" s="73"/>
      <c r="Z182" s="73"/>
      <c r="AA182" s="73"/>
      <c r="AB182" s="73"/>
      <c r="AC182" s="73"/>
      <c r="AD182" s="73"/>
      <c r="AE182" s="47"/>
      <c r="AF182" s="47"/>
      <c r="AG182" s="73"/>
    </row>
    <row r="183" spans="7:33" x14ac:dyDescent="0.25">
      <c r="G183" s="75"/>
      <c r="H183" s="75"/>
      <c r="Q183" s="73"/>
      <c r="R183" s="73"/>
      <c r="S183" s="73"/>
      <c r="T183" s="73"/>
      <c r="U183" s="73"/>
      <c r="V183" s="73"/>
      <c r="W183" s="73"/>
      <c r="X183" s="73"/>
      <c r="Y183" s="73"/>
      <c r="Z183" s="73"/>
      <c r="AA183" s="73"/>
      <c r="AB183" s="73"/>
      <c r="AC183" s="73"/>
      <c r="AD183" s="73"/>
      <c r="AE183" s="47"/>
      <c r="AF183" s="47"/>
      <c r="AG183" s="73"/>
    </row>
    <row r="184" spans="7:33" x14ac:dyDescent="0.25">
      <c r="G184" s="75"/>
      <c r="H184" s="75"/>
      <c r="Q184" s="73"/>
      <c r="R184" s="73"/>
      <c r="S184" s="73"/>
      <c r="T184" s="73"/>
      <c r="U184" s="73"/>
      <c r="V184" s="73"/>
      <c r="W184" s="73"/>
      <c r="X184" s="73"/>
      <c r="Y184" s="73"/>
      <c r="Z184" s="73"/>
      <c r="AA184" s="73"/>
      <c r="AB184" s="73"/>
      <c r="AC184" s="73"/>
      <c r="AD184" s="73"/>
      <c r="AE184" s="47"/>
      <c r="AF184" s="47"/>
      <c r="AG184" s="73"/>
    </row>
    <row r="185" spans="7:33" x14ac:dyDescent="0.25">
      <c r="G185" s="75"/>
      <c r="H185" s="75"/>
      <c r="Q185" s="73"/>
      <c r="R185" s="73"/>
      <c r="S185" s="73"/>
      <c r="T185" s="73"/>
      <c r="U185" s="73"/>
      <c r="V185" s="73"/>
      <c r="W185" s="73"/>
      <c r="X185" s="73"/>
      <c r="Y185" s="73"/>
      <c r="Z185" s="73"/>
      <c r="AA185" s="73"/>
      <c r="AB185" s="73"/>
      <c r="AC185" s="73"/>
      <c r="AD185" s="73"/>
      <c r="AE185" s="47"/>
      <c r="AF185" s="47"/>
      <c r="AG185" s="73"/>
    </row>
    <row r="186" spans="7:33" x14ac:dyDescent="0.25">
      <c r="G186" s="75"/>
      <c r="H186" s="75"/>
      <c r="Q186" s="73"/>
      <c r="R186" s="73"/>
      <c r="S186" s="73"/>
      <c r="T186" s="73"/>
      <c r="U186" s="73"/>
      <c r="V186" s="73"/>
      <c r="W186" s="73"/>
      <c r="X186" s="73"/>
      <c r="Y186" s="73"/>
      <c r="Z186" s="73"/>
      <c r="AA186" s="73"/>
      <c r="AB186" s="73"/>
      <c r="AC186" s="73"/>
      <c r="AD186" s="73"/>
      <c r="AE186" s="47"/>
      <c r="AF186" s="47"/>
      <c r="AG186" s="73"/>
    </row>
    <row r="187" spans="7:33" x14ac:dyDescent="0.25">
      <c r="G187" s="75"/>
      <c r="H187" s="75"/>
      <c r="Q187" s="73"/>
      <c r="R187" s="73"/>
      <c r="S187" s="73"/>
      <c r="T187" s="73"/>
      <c r="U187" s="73"/>
      <c r="V187" s="73"/>
      <c r="W187" s="73"/>
      <c r="X187" s="73"/>
      <c r="Y187" s="73"/>
      <c r="Z187" s="73"/>
      <c r="AA187" s="73"/>
      <c r="AB187" s="73"/>
      <c r="AC187" s="73"/>
      <c r="AD187" s="73"/>
      <c r="AE187" s="47"/>
      <c r="AF187" s="47"/>
      <c r="AG187" s="73"/>
    </row>
    <row r="188" spans="7:33" x14ac:dyDescent="0.25">
      <c r="G188" s="75"/>
      <c r="H188" s="75"/>
      <c r="Q188" s="73"/>
      <c r="R188" s="73"/>
      <c r="S188" s="73"/>
      <c r="T188" s="73"/>
      <c r="U188" s="73"/>
      <c r="V188" s="73"/>
      <c r="W188" s="73"/>
      <c r="X188" s="73"/>
      <c r="Y188" s="73"/>
      <c r="Z188" s="73"/>
      <c r="AA188" s="73"/>
      <c r="AB188" s="73"/>
      <c r="AC188" s="73"/>
      <c r="AD188" s="73"/>
      <c r="AE188" s="47"/>
      <c r="AF188" s="47"/>
      <c r="AG188" s="73"/>
    </row>
    <row r="189" spans="7:33" x14ac:dyDescent="0.25">
      <c r="G189" s="75"/>
      <c r="H189" s="75"/>
      <c r="Q189" s="73"/>
      <c r="R189" s="73"/>
      <c r="S189" s="73"/>
      <c r="T189" s="73"/>
      <c r="U189" s="73"/>
      <c r="V189" s="73"/>
      <c r="W189" s="73"/>
      <c r="X189" s="73"/>
      <c r="Y189" s="73"/>
      <c r="Z189" s="73"/>
      <c r="AA189" s="73"/>
      <c r="AB189" s="73"/>
      <c r="AC189" s="73"/>
      <c r="AD189" s="73"/>
      <c r="AE189" s="47"/>
      <c r="AF189" s="47"/>
      <c r="AG189" s="73"/>
    </row>
    <row r="190" spans="7:33" x14ac:dyDescent="0.25">
      <c r="G190" s="75"/>
      <c r="H190" s="75"/>
      <c r="Q190" s="73"/>
      <c r="R190" s="73"/>
      <c r="S190" s="73"/>
      <c r="T190" s="73"/>
      <c r="U190" s="73"/>
      <c r="V190" s="73"/>
      <c r="W190" s="73"/>
      <c r="X190" s="73"/>
      <c r="Y190" s="73"/>
      <c r="Z190" s="73"/>
      <c r="AA190" s="73"/>
      <c r="AB190" s="73"/>
      <c r="AC190" s="73"/>
      <c r="AD190" s="73"/>
      <c r="AE190" s="47"/>
      <c r="AF190" s="47"/>
      <c r="AG190" s="73"/>
    </row>
    <row r="191" spans="7:33" x14ac:dyDescent="0.25">
      <c r="G191" s="75"/>
      <c r="H191" s="75"/>
      <c r="Q191" s="73"/>
      <c r="R191" s="73"/>
      <c r="S191" s="73"/>
      <c r="T191" s="73"/>
      <c r="U191" s="73"/>
      <c r="V191" s="73"/>
      <c r="W191" s="73"/>
      <c r="X191" s="73"/>
      <c r="Y191" s="73"/>
      <c r="Z191" s="73"/>
      <c r="AA191" s="73"/>
      <c r="AB191" s="73"/>
      <c r="AC191" s="73"/>
      <c r="AD191" s="73"/>
      <c r="AE191" s="47"/>
      <c r="AF191" s="47"/>
      <c r="AG191" s="73"/>
    </row>
    <row r="192" spans="7:33" x14ac:dyDescent="0.25">
      <c r="G192" s="75"/>
      <c r="H192" s="75"/>
      <c r="Q192" s="73"/>
      <c r="R192" s="73"/>
      <c r="S192" s="73"/>
      <c r="T192" s="73"/>
      <c r="U192" s="73"/>
      <c r="V192" s="73"/>
      <c r="W192" s="73"/>
      <c r="X192" s="73"/>
      <c r="Y192" s="73"/>
      <c r="Z192" s="73"/>
      <c r="AA192" s="73"/>
      <c r="AB192" s="73"/>
      <c r="AC192" s="73"/>
      <c r="AD192" s="73"/>
      <c r="AE192" s="47"/>
      <c r="AF192" s="47"/>
      <c r="AG192" s="73"/>
    </row>
    <row r="193" spans="7:33" x14ac:dyDescent="0.25">
      <c r="G193" s="75"/>
      <c r="H193" s="75"/>
      <c r="Q193" s="73"/>
      <c r="R193" s="73"/>
      <c r="S193" s="73"/>
      <c r="T193" s="73"/>
      <c r="U193" s="73"/>
      <c r="V193" s="73"/>
      <c r="W193" s="73"/>
      <c r="X193" s="73"/>
      <c r="Y193" s="73"/>
      <c r="Z193" s="73"/>
      <c r="AA193" s="73"/>
      <c r="AB193" s="73"/>
      <c r="AC193" s="73"/>
      <c r="AD193" s="73"/>
      <c r="AE193" s="47"/>
      <c r="AF193" s="47"/>
      <c r="AG193" s="73"/>
    </row>
    <row r="194" spans="7:33" x14ac:dyDescent="0.25">
      <c r="G194" s="75"/>
      <c r="H194" s="75"/>
      <c r="Q194" s="73"/>
      <c r="R194" s="73"/>
      <c r="S194" s="73"/>
      <c r="T194" s="73"/>
      <c r="U194" s="73"/>
      <c r="V194" s="73"/>
      <c r="W194" s="73"/>
      <c r="X194" s="73"/>
      <c r="Y194" s="73"/>
      <c r="Z194" s="73"/>
      <c r="AA194" s="73"/>
      <c r="AB194" s="73"/>
      <c r="AC194" s="73"/>
      <c r="AD194" s="73"/>
      <c r="AE194" s="47"/>
      <c r="AF194" s="47"/>
      <c r="AG194" s="73"/>
    </row>
    <row r="195" spans="7:33" x14ac:dyDescent="0.25">
      <c r="G195" s="75"/>
      <c r="H195" s="75"/>
      <c r="Q195" s="73"/>
      <c r="R195" s="73"/>
      <c r="S195" s="73"/>
      <c r="T195" s="73"/>
      <c r="U195" s="73"/>
      <c r="V195" s="73"/>
      <c r="W195" s="73"/>
      <c r="X195" s="73"/>
      <c r="Y195" s="73"/>
      <c r="Z195" s="73"/>
      <c r="AA195" s="73"/>
      <c r="AB195" s="73"/>
      <c r="AC195" s="73"/>
      <c r="AD195" s="73"/>
      <c r="AE195" s="47"/>
      <c r="AF195" s="47"/>
      <c r="AG195" s="73"/>
    </row>
    <row r="196" spans="7:33" x14ac:dyDescent="0.25">
      <c r="G196" s="75"/>
      <c r="H196" s="75"/>
      <c r="Q196" s="73"/>
      <c r="R196" s="73"/>
      <c r="S196" s="73"/>
      <c r="T196" s="73"/>
      <c r="U196" s="73"/>
      <c r="V196" s="73"/>
      <c r="W196" s="73"/>
      <c r="X196" s="73"/>
      <c r="Y196" s="73"/>
      <c r="Z196" s="73"/>
      <c r="AA196" s="73"/>
      <c r="AB196" s="73"/>
      <c r="AC196" s="73"/>
      <c r="AD196" s="73"/>
      <c r="AE196" s="47"/>
      <c r="AF196" s="47"/>
      <c r="AG196" s="73"/>
    </row>
    <row r="197" spans="7:33" x14ac:dyDescent="0.25">
      <c r="G197" s="75"/>
      <c r="H197" s="75"/>
      <c r="Q197" s="73"/>
      <c r="R197" s="73"/>
      <c r="S197" s="73"/>
      <c r="T197" s="73"/>
      <c r="U197" s="73"/>
      <c r="V197" s="73"/>
      <c r="W197" s="73"/>
      <c r="X197" s="73"/>
      <c r="Y197" s="73"/>
      <c r="Z197" s="73"/>
      <c r="AA197" s="73"/>
      <c r="AB197" s="73"/>
      <c r="AC197" s="73"/>
      <c r="AD197" s="73"/>
      <c r="AE197" s="47"/>
      <c r="AF197" s="47"/>
      <c r="AG197" s="73"/>
    </row>
    <row r="198" spans="7:33" x14ac:dyDescent="0.25">
      <c r="G198" s="75"/>
      <c r="H198" s="75"/>
      <c r="Q198" s="73"/>
      <c r="R198" s="73"/>
      <c r="S198" s="73"/>
      <c r="T198" s="73"/>
      <c r="U198" s="73"/>
      <c r="V198" s="73"/>
      <c r="W198" s="73"/>
      <c r="X198" s="73"/>
      <c r="Y198" s="73"/>
      <c r="Z198" s="73"/>
      <c r="AA198" s="73"/>
      <c r="AB198" s="73"/>
      <c r="AC198" s="73"/>
      <c r="AD198" s="73"/>
      <c r="AE198" s="47"/>
      <c r="AF198" s="47"/>
      <c r="AG198" s="73"/>
    </row>
    <row r="199" spans="7:33" x14ac:dyDescent="0.25">
      <c r="G199" s="75"/>
      <c r="H199" s="75"/>
      <c r="Q199" s="73"/>
      <c r="R199" s="73"/>
      <c r="S199" s="73"/>
      <c r="T199" s="73"/>
      <c r="U199" s="73"/>
      <c r="V199" s="73"/>
      <c r="W199" s="73"/>
      <c r="X199" s="73"/>
      <c r="Y199" s="73"/>
      <c r="Z199" s="73"/>
      <c r="AA199" s="73"/>
      <c r="AB199" s="73"/>
      <c r="AC199" s="73"/>
      <c r="AD199" s="73"/>
      <c r="AE199" s="47"/>
      <c r="AF199" s="47"/>
      <c r="AG199" s="73"/>
    </row>
    <row r="200" spans="7:33" x14ac:dyDescent="0.25">
      <c r="G200" s="75"/>
      <c r="H200" s="75"/>
      <c r="Q200" s="73"/>
      <c r="R200" s="73"/>
      <c r="S200" s="73"/>
      <c r="T200" s="73"/>
      <c r="U200" s="73"/>
      <c r="V200" s="73"/>
      <c r="W200" s="73"/>
      <c r="X200" s="73"/>
      <c r="Y200" s="73"/>
      <c r="Z200" s="73"/>
      <c r="AA200" s="73"/>
      <c r="AB200" s="73"/>
      <c r="AC200" s="73"/>
      <c r="AD200" s="73"/>
      <c r="AE200" s="47"/>
      <c r="AF200" s="47"/>
      <c r="AG200" s="73"/>
    </row>
    <row r="201" spans="7:33" x14ac:dyDescent="0.25">
      <c r="G201" s="75"/>
      <c r="H201" s="75"/>
      <c r="Q201" s="73"/>
      <c r="R201" s="73"/>
      <c r="S201" s="73"/>
      <c r="T201" s="73"/>
      <c r="U201" s="73"/>
      <c r="V201" s="73"/>
      <c r="W201" s="73"/>
      <c r="X201" s="73"/>
      <c r="Y201" s="73"/>
      <c r="Z201" s="73"/>
      <c r="AA201" s="73"/>
      <c r="AB201" s="73"/>
      <c r="AC201" s="73"/>
      <c r="AD201" s="73"/>
      <c r="AE201" s="47"/>
      <c r="AF201" s="47"/>
      <c r="AG201" s="73"/>
    </row>
    <row r="202" spans="7:33" x14ac:dyDescent="0.25">
      <c r="G202" s="75"/>
      <c r="H202" s="75"/>
      <c r="Q202" s="73"/>
      <c r="R202" s="73"/>
      <c r="S202" s="73"/>
      <c r="T202" s="73"/>
      <c r="U202" s="73"/>
      <c r="V202" s="73"/>
      <c r="W202" s="73"/>
      <c r="X202" s="73"/>
      <c r="Y202" s="73"/>
      <c r="Z202" s="73"/>
      <c r="AA202" s="73"/>
      <c r="AB202" s="73"/>
      <c r="AC202" s="73"/>
      <c r="AD202" s="73"/>
      <c r="AE202" s="47"/>
      <c r="AF202" s="47"/>
      <c r="AG202" s="73"/>
    </row>
    <row r="203" spans="7:33" x14ac:dyDescent="0.25">
      <c r="G203" s="75"/>
      <c r="H203" s="75"/>
      <c r="Q203" s="73"/>
      <c r="R203" s="73"/>
      <c r="S203" s="73"/>
      <c r="T203" s="73"/>
      <c r="U203" s="73"/>
      <c r="V203" s="73"/>
      <c r="W203" s="73"/>
      <c r="X203" s="73"/>
      <c r="Y203" s="73"/>
      <c r="Z203" s="73"/>
      <c r="AA203" s="73"/>
      <c r="AB203" s="73"/>
      <c r="AC203" s="73"/>
      <c r="AD203" s="73"/>
      <c r="AE203" s="47"/>
      <c r="AF203" s="47"/>
      <c r="AG203" s="73"/>
    </row>
    <row r="204" spans="7:33" x14ac:dyDescent="0.25">
      <c r="G204" s="75"/>
      <c r="H204" s="75"/>
      <c r="Q204" s="73"/>
      <c r="R204" s="73"/>
      <c r="S204" s="73"/>
      <c r="T204" s="73"/>
      <c r="U204" s="73"/>
      <c r="V204" s="73"/>
      <c r="W204" s="73"/>
      <c r="X204" s="73"/>
      <c r="Y204" s="73"/>
      <c r="Z204" s="73"/>
      <c r="AA204" s="73"/>
      <c r="AB204" s="73"/>
      <c r="AC204" s="73"/>
      <c r="AD204" s="73"/>
      <c r="AE204" s="47"/>
      <c r="AF204" s="47"/>
      <c r="AG204" s="73"/>
    </row>
    <row r="205" spans="7:33" x14ac:dyDescent="0.25">
      <c r="G205" s="75"/>
      <c r="H205" s="75"/>
      <c r="Q205" s="73"/>
      <c r="R205" s="73"/>
      <c r="S205" s="73"/>
      <c r="T205" s="73"/>
      <c r="U205" s="73"/>
      <c r="V205" s="73"/>
      <c r="W205" s="73"/>
      <c r="X205" s="73"/>
      <c r="Y205" s="73"/>
      <c r="Z205" s="73"/>
      <c r="AA205" s="73"/>
      <c r="AB205" s="73"/>
      <c r="AC205" s="73"/>
      <c r="AD205" s="73"/>
      <c r="AE205" s="47"/>
      <c r="AF205" s="47"/>
      <c r="AG205" s="73"/>
    </row>
    <row r="206" spans="7:33" x14ac:dyDescent="0.25">
      <c r="G206" s="75"/>
      <c r="H206" s="75"/>
      <c r="Q206" s="73"/>
      <c r="R206" s="73"/>
      <c r="S206" s="73"/>
      <c r="T206" s="73"/>
      <c r="U206" s="73"/>
      <c r="V206" s="73"/>
      <c r="W206" s="73"/>
      <c r="X206" s="73"/>
      <c r="Y206" s="73"/>
      <c r="Z206" s="73"/>
      <c r="AA206" s="73"/>
      <c r="AB206" s="73"/>
      <c r="AC206" s="73"/>
      <c r="AD206" s="73"/>
      <c r="AE206" s="47"/>
      <c r="AF206" s="47"/>
      <c r="AG206" s="73"/>
    </row>
    <row r="207" spans="7:33" x14ac:dyDescent="0.25">
      <c r="G207" s="75"/>
      <c r="H207" s="75"/>
      <c r="Q207" s="73"/>
      <c r="R207" s="73"/>
      <c r="S207" s="73"/>
      <c r="T207" s="73"/>
      <c r="U207" s="73"/>
      <c r="V207" s="73"/>
      <c r="W207" s="73"/>
      <c r="X207" s="73"/>
      <c r="Y207" s="73"/>
      <c r="Z207" s="73"/>
      <c r="AA207" s="73"/>
      <c r="AB207" s="73"/>
      <c r="AC207" s="73"/>
      <c r="AD207" s="73"/>
      <c r="AE207" s="47"/>
      <c r="AF207" s="47"/>
      <c r="AG207" s="73"/>
    </row>
    <row r="208" spans="7:33" x14ac:dyDescent="0.25">
      <c r="G208" s="75"/>
      <c r="H208" s="75"/>
      <c r="Q208" s="73"/>
      <c r="R208" s="73"/>
      <c r="S208" s="73"/>
      <c r="T208" s="73"/>
      <c r="U208" s="73"/>
      <c r="V208" s="73"/>
      <c r="W208" s="73"/>
      <c r="X208" s="73"/>
      <c r="Y208" s="73"/>
      <c r="Z208" s="73"/>
      <c r="AA208" s="73"/>
      <c r="AB208" s="73"/>
      <c r="AC208" s="73"/>
      <c r="AD208" s="73"/>
      <c r="AE208" s="47"/>
      <c r="AF208" s="47"/>
      <c r="AG208" s="73"/>
    </row>
    <row r="209" spans="7:33" x14ac:dyDescent="0.25">
      <c r="G209" s="75"/>
      <c r="H209" s="75"/>
      <c r="Q209" s="73"/>
      <c r="R209" s="73"/>
      <c r="S209" s="73"/>
      <c r="T209" s="73"/>
      <c r="U209" s="73"/>
      <c r="V209" s="73"/>
      <c r="W209" s="73"/>
      <c r="X209" s="73"/>
      <c r="Y209" s="73"/>
      <c r="Z209" s="73"/>
      <c r="AA209" s="73"/>
      <c r="AB209" s="73"/>
      <c r="AC209" s="73"/>
      <c r="AD209" s="73"/>
      <c r="AE209" s="47"/>
      <c r="AF209" s="47"/>
      <c r="AG209" s="73"/>
    </row>
    <row r="210" spans="7:33" x14ac:dyDescent="0.25">
      <c r="G210" s="75"/>
      <c r="H210" s="75"/>
      <c r="Q210" s="73"/>
      <c r="R210" s="73"/>
      <c r="S210" s="73"/>
      <c r="T210" s="73"/>
      <c r="U210" s="73"/>
      <c r="V210" s="73"/>
      <c r="W210" s="73"/>
      <c r="X210" s="73"/>
      <c r="Y210" s="73"/>
      <c r="Z210" s="73"/>
      <c r="AA210" s="73"/>
      <c r="AB210" s="73"/>
      <c r="AC210" s="73"/>
      <c r="AD210" s="73"/>
      <c r="AE210" s="47"/>
      <c r="AF210" s="47"/>
      <c r="AG210" s="73"/>
    </row>
    <row r="211" spans="7:33" x14ac:dyDescent="0.25">
      <c r="G211" s="75"/>
      <c r="H211" s="75"/>
      <c r="Q211" s="73"/>
      <c r="R211" s="73"/>
      <c r="S211" s="73"/>
      <c r="T211" s="73"/>
      <c r="U211" s="73"/>
      <c r="V211" s="73"/>
      <c r="W211" s="73"/>
      <c r="X211" s="73"/>
      <c r="Y211" s="73"/>
      <c r="Z211" s="73"/>
      <c r="AA211" s="73"/>
      <c r="AB211" s="73"/>
      <c r="AC211" s="73"/>
      <c r="AD211" s="73"/>
      <c r="AE211" s="47"/>
      <c r="AF211" s="47"/>
      <c r="AG211" s="73"/>
    </row>
    <row r="212" spans="7:33" x14ac:dyDescent="0.25">
      <c r="G212" s="75"/>
      <c r="H212" s="75"/>
      <c r="Q212" s="73"/>
      <c r="R212" s="73"/>
      <c r="S212" s="73"/>
      <c r="T212" s="73"/>
      <c r="U212" s="73"/>
      <c r="V212" s="73"/>
      <c r="W212" s="73"/>
      <c r="X212" s="73"/>
      <c r="Y212" s="73"/>
      <c r="Z212" s="73"/>
      <c r="AA212" s="73"/>
      <c r="AB212" s="73"/>
      <c r="AC212" s="73"/>
      <c r="AD212" s="73"/>
      <c r="AE212" s="47"/>
      <c r="AF212" s="47"/>
      <c r="AG212" s="73"/>
    </row>
    <row r="213" spans="7:33" x14ac:dyDescent="0.25">
      <c r="G213" s="75"/>
      <c r="H213" s="75"/>
      <c r="Q213" s="73"/>
      <c r="R213" s="73"/>
      <c r="S213" s="73"/>
      <c r="T213" s="73"/>
      <c r="U213" s="73"/>
      <c r="V213" s="73"/>
      <c r="W213" s="73"/>
      <c r="X213" s="73"/>
      <c r="Y213" s="73"/>
      <c r="Z213" s="73"/>
      <c r="AA213" s="73"/>
      <c r="AB213" s="73"/>
      <c r="AC213" s="73"/>
      <c r="AD213" s="73"/>
      <c r="AE213" s="47"/>
      <c r="AF213" s="47"/>
      <c r="AG213" s="73"/>
    </row>
    <row r="214" spans="7:33" x14ac:dyDescent="0.25">
      <c r="G214" s="75"/>
      <c r="H214" s="75"/>
      <c r="Q214" s="73"/>
      <c r="R214" s="73"/>
      <c r="S214" s="73"/>
      <c r="T214" s="73"/>
      <c r="U214" s="73"/>
      <c r="V214" s="73"/>
      <c r="W214" s="73"/>
      <c r="X214" s="73"/>
      <c r="Y214" s="73"/>
      <c r="Z214" s="73"/>
      <c r="AA214" s="73"/>
      <c r="AB214" s="73"/>
      <c r="AC214" s="73"/>
      <c r="AD214" s="73"/>
      <c r="AE214" s="47"/>
      <c r="AF214" s="47"/>
      <c r="AG214" s="73"/>
    </row>
    <row r="215" spans="7:33" x14ac:dyDescent="0.25">
      <c r="G215" s="75"/>
      <c r="H215" s="75"/>
      <c r="Q215" s="73"/>
      <c r="R215" s="73"/>
      <c r="S215" s="73"/>
      <c r="T215" s="73"/>
      <c r="U215" s="73"/>
      <c r="V215" s="73"/>
      <c r="W215" s="73"/>
      <c r="X215" s="73"/>
      <c r="Y215" s="73"/>
      <c r="Z215" s="73"/>
      <c r="AA215" s="73"/>
      <c r="AB215" s="73"/>
      <c r="AC215" s="73"/>
      <c r="AD215" s="73"/>
      <c r="AE215" s="47"/>
      <c r="AF215" s="47"/>
      <c r="AG215" s="73"/>
    </row>
    <row r="216" spans="7:33" x14ac:dyDescent="0.25">
      <c r="G216" s="75"/>
      <c r="H216" s="75"/>
      <c r="Q216" s="73"/>
      <c r="R216" s="73"/>
      <c r="S216" s="73"/>
      <c r="T216" s="73"/>
      <c r="U216" s="73"/>
      <c r="V216" s="73"/>
      <c r="W216" s="73"/>
      <c r="X216" s="73"/>
      <c r="Y216" s="73"/>
      <c r="Z216" s="73"/>
      <c r="AA216" s="73"/>
      <c r="AB216" s="73"/>
      <c r="AC216" s="73"/>
      <c r="AD216" s="73"/>
      <c r="AE216" s="47"/>
      <c r="AF216" s="47"/>
      <c r="AG216" s="73"/>
    </row>
    <row r="217" spans="7:33" x14ac:dyDescent="0.25">
      <c r="G217" s="75"/>
      <c r="H217" s="75"/>
      <c r="Q217" s="73"/>
      <c r="R217" s="73"/>
      <c r="S217" s="73"/>
      <c r="T217" s="73"/>
      <c r="U217" s="73"/>
      <c r="V217" s="73"/>
      <c r="W217" s="73"/>
      <c r="X217" s="73"/>
      <c r="Y217" s="73"/>
      <c r="Z217" s="73"/>
      <c r="AA217" s="73"/>
      <c r="AB217" s="73"/>
      <c r="AC217" s="73"/>
      <c r="AD217" s="73"/>
      <c r="AE217" s="47"/>
      <c r="AF217" s="47"/>
      <c r="AG217" s="73"/>
    </row>
    <row r="218" spans="7:33" x14ac:dyDescent="0.25">
      <c r="G218" s="75"/>
      <c r="H218" s="75"/>
      <c r="Q218" s="73"/>
      <c r="R218" s="73"/>
      <c r="S218" s="73"/>
      <c r="T218" s="73"/>
      <c r="U218" s="73"/>
      <c r="V218" s="73"/>
      <c r="W218" s="73"/>
      <c r="X218" s="73"/>
      <c r="Y218" s="73"/>
      <c r="Z218" s="73"/>
      <c r="AA218" s="73"/>
      <c r="AB218" s="73"/>
      <c r="AC218" s="73"/>
      <c r="AD218" s="73"/>
      <c r="AE218" s="47"/>
      <c r="AF218" s="47"/>
      <c r="AG218" s="73"/>
    </row>
    <row r="219" spans="7:33" x14ac:dyDescent="0.25">
      <c r="G219" s="75"/>
      <c r="H219" s="75"/>
      <c r="Q219" s="73"/>
      <c r="R219" s="73"/>
      <c r="S219" s="73"/>
      <c r="T219" s="73"/>
      <c r="U219" s="73"/>
      <c r="V219" s="73"/>
      <c r="W219" s="73"/>
      <c r="X219" s="73"/>
      <c r="Y219" s="73"/>
      <c r="Z219" s="73"/>
      <c r="AA219" s="73"/>
      <c r="AB219" s="73"/>
      <c r="AC219" s="73"/>
      <c r="AD219" s="73"/>
      <c r="AE219" s="47"/>
      <c r="AF219" s="47"/>
      <c r="AG219" s="73"/>
    </row>
    <row r="220" spans="7:33" x14ac:dyDescent="0.25">
      <c r="G220" s="75"/>
      <c r="H220" s="75"/>
      <c r="Q220" s="73"/>
      <c r="R220" s="73"/>
      <c r="S220" s="73"/>
      <c r="T220" s="73"/>
      <c r="U220" s="73"/>
      <c r="V220" s="73"/>
      <c r="W220" s="73"/>
      <c r="X220" s="73"/>
      <c r="Y220" s="73"/>
      <c r="Z220" s="73"/>
      <c r="AA220" s="73"/>
      <c r="AB220" s="73"/>
      <c r="AC220" s="73"/>
      <c r="AD220" s="73"/>
      <c r="AE220" s="47"/>
      <c r="AF220" s="47"/>
      <c r="AG220" s="73"/>
    </row>
    <row r="221" spans="7:33" x14ac:dyDescent="0.25">
      <c r="G221" s="75"/>
      <c r="H221" s="75"/>
      <c r="Q221" s="73"/>
      <c r="R221" s="73"/>
      <c r="S221" s="73"/>
      <c r="T221" s="73"/>
      <c r="U221" s="73"/>
      <c r="V221" s="73"/>
      <c r="W221" s="73"/>
      <c r="X221" s="73"/>
      <c r="Y221" s="73"/>
      <c r="Z221" s="73"/>
      <c r="AA221" s="73"/>
      <c r="AB221" s="73"/>
      <c r="AC221" s="73"/>
      <c r="AD221" s="73"/>
      <c r="AE221" s="47"/>
      <c r="AF221" s="47"/>
      <c r="AG221" s="73"/>
    </row>
    <row r="222" spans="7:33" x14ac:dyDescent="0.25">
      <c r="G222" s="75"/>
      <c r="H222" s="75"/>
      <c r="Q222" s="73"/>
      <c r="R222" s="73"/>
      <c r="S222" s="73"/>
      <c r="T222" s="73"/>
      <c r="U222" s="73"/>
      <c r="V222" s="73"/>
      <c r="W222" s="73"/>
      <c r="X222" s="73"/>
      <c r="Y222" s="73"/>
      <c r="Z222" s="73"/>
      <c r="AA222" s="73"/>
      <c r="AB222" s="73"/>
      <c r="AC222" s="73"/>
      <c r="AD222" s="73"/>
      <c r="AE222" s="47"/>
      <c r="AF222" s="47"/>
      <c r="AG222" s="73"/>
    </row>
    <row r="223" spans="7:33" x14ac:dyDescent="0.25">
      <c r="G223" s="75"/>
      <c r="H223" s="75"/>
      <c r="Q223" s="73"/>
      <c r="R223" s="73"/>
      <c r="S223" s="73"/>
      <c r="T223" s="73"/>
      <c r="U223" s="73"/>
      <c r="V223" s="73"/>
      <c r="W223" s="73"/>
      <c r="X223" s="73"/>
      <c r="Y223" s="73"/>
      <c r="Z223" s="73"/>
      <c r="AA223" s="73"/>
      <c r="AB223" s="73"/>
      <c r="AC223" s="73"/>
      <c r="AD223" s="73"/>
      <c r="AE223" s="47"/>
      <c r="AF223" s="47"/>
      <c r="AG223" s="73"/>
    </row>
    <row r="224" spans="7:33" x14ac:dyDescent="0.25">
      <c r="G224" s="75"/>
      <c r="H224" s="75"/>
      <c r="Q224" s="73"/>
      <c r="R224" s="73"/>
      <c r="S224" s="73"/>
      <c r="T224" s="73"/>
      <c r="U224" s="73"/>
      <c r="V224" s="73"/>
      <c r="W224" s="73"/>
      <c r="X224" s="73"/>
      <c r="Y224" s="73"/>
      <c r="Z224" s="73"/>
      <c r="AA224" s="73"/>
      <c r="AB224" s="73"/>
      <c r="AC224" s="73"/>
      <c r="AD224" s="73"/>
      <c r="AE224" s="47"/>
      <c r="AF224" s="47"/>
      <c r="AG224" s="73"/>
    </row>
    <row r="225" spans="7:33" x14ac:dyDescent="0.25">
      <c r="G225" s="75"/>
      <c r="H225" s="75"/>
      <c r="Q225" s="73"/>
      <c r="R225" s="73"/>
      <c r="S225" s="73"/>
      <c r="T225" s="73"/>
      <c r="U225" s="73"/>
      <c r="V225" s="73"/>
      <c r="W225" s="73"/>
      <c r="X225" s="73"/>
      <c r="Y225" s="73"/>
      <c r="Z225" s="73"/>
      <c r="AA225" s="73"/>
      <c r="AB225" s="73"/>
      <c r="AC225" s="73"/>
      <c r="AD225" s="73"/>
      <c r="AE225" s="47"/>
      <c r="AF225" s="47"/>
      <c r="AG225" s="73"/>
    </row>
    <row r="226" spans="7:33" x14ac:dyDescent="0.25">
      <c r="G226" s="75"/>
      <c r="H226" s="75"/>
      <c r="Q226" s="73"/>
      <c r="R226" s="73"/>
      <c r="S226" s="73"/>
      <c r="T226" s="73"/>
      <c r="U226" s="73"/>
      <c r="V226" s="73"/>
      <c r="W226" s="73"/>
      <c r="X226" s="73"/>
      <c r="Y226" s="73"/>
      <c r="Z226" s="73"/>
      <c r="AA226" s="73"/>
      <c r="AB226" s="73"/>
      <c r="AC226" s="73"/>
      <c r="AD226" s="73"/>
      <c r="AE226" s="47"/>
      <c r="AF226" s="47"/>
      <c r="AG226" s="73"/>
    </row>
    <row r="227" spans="7:33" x14ac:dyDescent="0.25">
      <c r="G227" s="75"/>
      <c r="H227" s="75"/>
      <c r="Q227" s="73"/>
      <c r="R227" s="73"/>
      <c r="S227" s="73"/>
      <c r="T227" s="73"/>
      <c r="U227" s="73"/>
      <c r="V227" s="73"/>
      <c r="W227" s="73"/>
      <c r="X227" s="73"/>
      <c r="Y227" s="73"/>
      <c r="Z227" s="73"/>
      <c r="AA227" s="73"/>
      <c r="AB227" s="73"/>
      <c r="AC227" s="73"/>
      <c r="AD227" s="73"/>
      <c r="AE227" s="47"/>
      <c r="AF227" s="47"/>
      <c r="AG227" s="73"/>
    </row>
    <row r="228" spans="7:33" x14ac:dyDescent="0.25">
      <c r="G228" s="75"/>
      <c r="H228" s="75"/>
      <c r="Q228" s="73"/>
      <c r="R228" s="73"/>
      <c r="S228" s="73"/>
      <c r="T228" s="73"/>
      <c r="U228" s="73"/>
      <c r="V228" s="73"/>
      <c r="W228" s="73"/>
      <c r="X228" s="73"/>
      <c r="Y228" s="73"/>
      <c r="Z228" s="73"/>
      <c r="AA228" s="73"/>
      <c r="AB228" s="73"/>
      <c r="AC228" s="73"/>
      <c r="AD228" s="73"/>
      <c r="AE228" s="47"/>
      <c r="AF228" s="47"/>
      <c r="AG228" s="73"/>
    </row>
    <row r="229" spans="7:33" x14ac:dyDescent="0.25">
      <c r="G229" s="75"/>
      <c r="H229" s="75"/>
      <c r="Q229" s="73"/>
      <c r="R229" s="73"/>
      <c r="S229" s="73"/>
      <c r="T229" s="73"/>
      <c r="U229" s="73"/>
      <c r="V229" s="73"/>
      <c r="W229" s="73"/>
      <c r="X229" s="73"/>
      <c r="Y229" s="73"/>
      <c r="Z229" s="73"/>
      <c r="AA229" s="73"/>
      <c r="AB229" s="73"/>
      <c r="AC229" s="73"/>
      <c r="AD229" s="73"/>
      <c r="AE229" s="47"/>
      <c r="AF229" s="47"/>
      <c r="AG229" s="73"/>
    </row>
    <row r="230" spans="7:33" x14ac:dyDescent="0.25">
      <c r="G230" s="75"/>
      <c r="H230" s="75"/>
      <c r="Q230" s="73"/>
      <c r="R230" s="73"/>
      <c r="S230" s="73"/>
      <c r="T230" s="73"/>
      <c r="U230" s="73"/>
      <c r="V230" s="73"/>
      <c r="W230" s="73"/>
      <c r="X230" s="73"/>
      <c r="Y230" s="73"/>
      <c r="Z230" s="73"/>
      <c r="AA230" s="73"/>
      <c r="AB230" s="73"/>
      <c r="AC230" s="73"/>
      <c r="AD230" s="73"/>
      <c r="AE230" s="47"/>
      <c r="AF230" s="47"/>
      <c r="AG230" s="73"/>
    </row>
    <row r="231" spans="7:33" x14ac:dyDescent="0.25">
      <c r="G231" s="75"/>
      <c r="H231" s="75"/>
      <c r="Q231" s="73"/>
      <c r="R231" s="73"/>
      <c r="S231" s="73"/>
      <c r="T231" s="73"/>
      <c r="U231" s="73"/>
      <c r="V231" s="73"/>
      <c r="W231" s="73"/>
      <c r="X231" s="73"/>
      <c r="Y231" s="73"/>
      <c r="Z231" s="73"/>
      <c r="AA231" s="73"/>
      <c r="AB231" s="73"/>
      <c r="AC231" s="73"/>
      <c r="AD231" s="73"/>
      <c r="AE231" s="47"/>
      <c r="AF231" s="47"/>
      <c r="AG231" s="73"/>
    </row>
    <row r="232" spans="7:33" x14ac:dyDescent="0.25">
      <c r="G232" s="75"/>
      <c r="H232" s="75"/>
      <c r="Q232" s="73"/>
      <c r="R232" s="73"/>
      <c r="S232" s="73"/>
      <c r="T232" s="73"/>
      <c r="U232" s="73"/>
      <c r="V232" s="73"/>
      <c r="W232" s="73"/>
      <c r="X232" s="73"/>
      <c r="Y232" s="73"/>
      <c r="Z232" s="73"/>
      <c r="AA232" s="73"/>
      <c r="AB232" s="73"/>
      <c r="AC232" s="73"/>
      <c r="AD232" s="73"/>
      <c r="AE232" s="47"/>
      <c r="AF232" s="47"/>
      <c r="AG232" s="73"/>
    </row>
    <row r="233" spans="7:33" x14ac:dyDescent="0.25">
      <c r="G233" s="75"/>
      <c r="H233" s="75"/>
      <c r="Q233" s="73"/>
      <c r="R233" s="73"/>
      <c r="S233" s="73"/>
      <c r="T233" s="73"/>
      <c r="U233" s="73"/>
      <c r="V233" s="73"/>
      <c r="W233" s="73"/>
      <c r="X233" s="73"/>
      <c r="Y233" s="73"/>
      <c r="Z233" s="73"/>
      <c r="AA233" s="73"/>
      <c r="AB233" s="73"/>
      <c r="AC233" s="73"/>
      <c r="AD233" s="73"/>
      <c r="AE233" s="47"/>
      <c r="AF233" s="47"/>
      <c r="AG233" s="73"/>
    </row>
    <row r="234" spans="7:33" x14ac:dyDescent="0.25">
      <c r="G234" s="75"/>
      <c r="H234" s="75"/>
      <c r="Q234" s="73"/>
      <c r="R234" s="73"/>
      <c r="S234" s="73"/>
      <c r="T234" s="73"/>
      <c r="U234" s="73"/>
      <c r="V234" s="73"/>
      <c r="W234" s="73"/>
      <c r="X234" s="73"/>
      <c r="Y234" s="73"/>
      <c r="Z234" s="73"/>
      <c r="AA234" s="73"/>
      <c r="AB234" s="73"/>
      <c r="AC234" s="73"/>
      <c r="AD234" s="73"/>
      <c r="AE234" s="47"/>
      <c r="AF234" s="47"/>
      <c r="AG234" s="73"/>
    </row>
    <row r="235" spans="7:33" x14ac:dyDescent="0.25">
      <c r="G235" s="75"/>
      <c r="H235" s="75"/>
      <c r="Q235" s="73"/>
      <c r="R235" s="73"/>
      <c r="S235" s="73"/>
      <c r="T235" s="73"/>
      <c r="U235" s="73"/>
      <c r="V235" s="73"/>
      <c r="W235" s="73"/>
      <c r="X235" s="73"/>
      <c r="Y235" s="73"/>
      <c r="Z235" s="73"/>
      <c r="AA235" s="73"/>
      <c r="AB235" s="73"/>
      <c r="AC235" s="73"/>
      <c r="AD235" s="73"/>
      <c r="AE235" s="47"/>
      <c r="AF235" s="47"/>
      <c r="AG235" s="73"/>
    </row>
    <row r="236" spans="7:33" x14ac:dyDescent="0.25">
      <c r="G236" s="75"/>
      <c r="H236" s="75"/>
      <c r="Q236" s="73"/>
      <c r="R236" s="73"/>
      <c r="S236" s="73"/>
      <c r="T236" s="73"/>
      <c r="U236" s="73"/>
      <c r="V236" s="73"/>
      <c r="W236" s="73"/>
      <c r="X236" s="73"/>
      <c r="Y236" s="73"/>
      <c r="Z236" s="73"/>
      <c r="AA236" s="73"/>
      <c r="AB236" s="73"/>
      <c r="AC236" s="73"/>
      <c r="AD236" s="73"/>
      <c r="AE236" s="47"/>
      <c r="AF236" s="47"/>
      <c r="AG236" s="73"/>
    </row>
    <row r="237" spans="7:33" x14ac:dyDescent="0.25">
      <c r="G237" s="75"/>
      <c r="H237" s="75"/>
      <c r="Q237" s="73"/>
      <c r="R237" s="73"/>
      <c r="S237" s="73"/>
      <c r="T237" s="73"/>
      <c r="U237" s="73"/>
      <c r="V237" s="73"/>
      <c r="W237" s="73"/>
      <c r="X237" s="73"/>
      <c r="Y237" s="73"/>
      <c r="Z237" s="73"/>
      <c r="AA237" s="73"/>
      <c r="AB237" s="73"/>
      <c r="AC237" s="73"/>
      <c r="AD237" s="73"/>
      <c r="AE237" s="47"/>
      <c r="AF237" s="47"/>
      <c r="AG237" s="73"/>
    </row>
    <row r="238" spans="7:33" x14ac:dyDescent="0.25">
      <c r="G238" s="75"/>
      <c r="H238" s="75"/>
      <c r="Q238" s="73"/>
      <c r="R238" s="73"/>
      <c r="S238" s="73"/>
      <c r="T238" s="73"/>
      <c r="U238" s="73"/>
      <c r="V238" s="73"/>
      <c r="W238" s="73"/>
      <c r="X238" s="73"/>
      <c r="Y238" s="73"/>
      <c r="Z238" s="73"/>
      <c r="AA238" s="73"/>
      <c r="AB238" s="73"/>
      <c r="AC238" s="73"/>
      <c r="AD238" s="73"/>
      <c r="AE238" s="47"/>
      <c r="AF238" s="47"/>
      <c r="AG238" s="73"/>
    </row>
    <row r="239" spans="7:33" x14ac:dyDescent="0.25">
      <c r="G239" s="75"/>
      <c r="H239" s="75"/>
      <c r="Q239" s="73"/>
      <c r="R239" s="73"/>
      <c r="S239" s="73"/>
      <c r="T239" s="73"/>
      <c r="U239" s="73"/>
      <c r="V239" s="73"/>
      <c r="W239" s="73"/>
      <c r="X239" s="73"/>
      <c r="Y239" s="73"/>
      <c r="Z239" s="73"/>
      <c r="AA239" s="73"/>
      <c r="AB239" s="73"/>
      <c r="AC239" s="73"/>
      <c r="AD239" s="73"/>
      <c r="AE239" s="47"/>
      <c r="AF239" s="47"/>
      <c r="AG239" s="73"/>
    </row>
    <row r="240" spans="7:33" x14ac:dyDescent="0.25">
      <c r="G240" s="75"/>
      <c r="H240" s="75"/>
      <c r="Q240" s="73"/>
      <c r="R240" s="73"/>
      <c r="S240" s="73"/>
      <c r="T240" s="73"/>
      <c r="U240" s="73"/>
      <c r="V240" s="73"/>
      <c r="W240" s="73"/>
      <c r="X240" s="73"/>
      <c r="Y240" s="73"/>
      <c r="Z240" s="73"/>
      <c r="AA240" s="73"/>
      <c r="AB240" s="73"/>
      <c r="AC240" s="73"/>
      <c r="AD240" s="73"/>
      <c r="AE240" s="47"/>
      <c r="AF240" s="47"/>
      <c r="AG240" s="73"/>
    </row>
    <row r="241" spans="7:33" x14ac:dyDescent="0.25">
      <c r="G241" s="75"/>
      <c r="H241" s="75"/>
      <c r="Q241" s="73"/>
      <c r="R241" s="73"/>
      <c r="S241" s="73"/>
      <c r="T241" s="73"/>
      <c r="U241" s="73"/>
      <c r="V241" s="73"/>
      <c r="W241" s="73"/>
      <c r="X241" s="73"/>
      <c r="Y241" s="73"/>
      <c r="Z241" s="73"/>
      <c r="AA241" s="73"/>
      <c r="AB241" s="73"/>
      <c r="AC241" s="73"/>
      <c r="AD241" s="73"/>
      <c r="AE241" s="47"/>
      <c r="AF241" s="47"/>
      <c r="AG241" s="73"/>
    </row>
    <row r="242" spans="7:33" x14ac:dyDescent="0.25">
      <c r="G242" s="75"/>
      <c r="H242" s="75"/>
      <c r="Q242" s="73"/>
      <c r="R242" s="73"/>
      <c r="S242" s="73"/>
      <c r="T242" s="73"/>
      <c r="U242" s="73"/>
      <c r="V242" s="73"/>
      <c r="W242" s="73"/>
      <c r="X242" s="73"/>
      <c r="Y242" s="73"/>
      <c r="Z242" s="73"/>
      <c r="AA242" s="73"/>
      <c r="AB242" s="73"/>
      <c r="AC242" s="73"/>
      <c r="AD242" s="73"/>
      <c r="AE242" s="47"/>
      <c r="AF242" s="47"/>
      <c r="AG242" s="73"/>
    </row>
    <row r="243" spans="7:33" x14ac:dyDescent="0.25">
      <c r="G243" s="75"/>
      <c r="H243" s="75"/>
      <c r="Q243" s="73"/>
      <c r="R243" s="73"/>
      <c r="S243" s="73"/>
      <c r="T243" s="73"/>
      <c r="U243" s="73"/>
      <c r="V243" s="73"/>
      <c r="W243" s="73"/>
      <c r="X243" s="73"/>
      <c r="Y243" s="73"/>
      <c r="Z243" s="73"/>
      <c r="AA243" s="73"/>
      <c r="AB243" s="73"/>
      <c r="AC243" s="73"/>
      <c r="AD243" s="73"/>
      <c r="AE243" s="47"/>
      <c r="AF243" s="47"/>
      <c r="AG243" s="73"/>
    </row>
    <row r="244" spans="7:33" x14ac:dyDescent="0.25">
      <c r="G244" s="75"/>
      <c r="H244" s="75"/>
      <c r="Q244" s="73"/>
      <c r="R244" s="73"/>
      <c r="S244" s="73"/>
      <c r="T244" s="73"/>
      <c r="U244" s="73"/>
      <c r="V244" s="73"/>
      <c r="W244" s="73"/>
      <c r="X244" s="73"/>
      <c r="Y244" s="73"/>
      <c r="Z244" s="73"/>
      <c r="AA244" s="73"/>
      <c r="AB244" s="73"/>
      <c r="AC244" s="73"/>
      <c r="AD244" s="73"/>
      <c r="AE244" s="47"/>
      <c r="AF244" s="47"/>
      <c r="AG244" s="73"/>
    </row>
    <row r="245" spans="7:33" x14ac:dyDescent="0.25">
      <c r="G245" s="75"/>
      <c r="H245" s="75"/>
      <c r="Q245" s="73"/>
      <c r="R245" s="73"/>
      <c r="S245" s="73"/>
      <c r="T245" s="73"/>
      <c r="U245" s="73"/>
      <c r="V245" s="73"/>
      <c r="W245" s="73"/>
      <c r="X245" s="73"/>
      <c r="Y245" s="73"/>
      <c r="Z245" s="73"/>
      <c r="AA245" s="73"/>
      <c r="AB245" s="73"/>
      <c r="AC245" s="73"/>
      <c r="AD245" s="73"/>
      <c r="AE245" s="47"/>
      <c r="AF245" s="47"/>
      <c r="AG245" s="73"/>
    </row>
    <row r="246" spans="7:33" x14ac:dyDescent="0.25">
      <c r="G246" s="75"/>
      <c r="H246" s="75"/>
      <c r="Q246" s="73"/>
      <c r="R246" s="73"/>
      <c r="S246" s="73"/>
      <c r="T246" s="73"/>
      <c r="U246" s="73"/>
      <c r="V246" s="73"/>
      <c r="W246" s="73"/>
      <c r="X246" s="73"/>
      <c r="Y246" s="73"/>
      <c r="Z246" s="73"/>
      <c r="AA246" s="73"/>
      <c r="AB246" s="73"/>
      <c r="AC246" s="73"/>
      <c r="AD246" s="73"/>
      <c r="AE246" s="47"/>
      <c r="AF246" s="47"/>
      <c r="AG246" s="73"/>
    </row>
    <row r="247" spans="7:33" x14ac:dyDescent="0.25">
      <c r="G247" s="75"/>
      <c r="H247" s="75"/>
      <c r="Q247" s="73"/>
      <c r="R247" s="73"/>
      <c r="S247" s="73"/>
      <c r="T247" s="73"/>
      <c r="U247" s="73"/>
      <c r="V247" s="73"/>
      <c r="W247" s="73"/>
      <c r="X247" s="73"/>
      <c r="Y247" s="73"/>
      <c r="Z247" s="73"/>
      <c r="AA247" s="73"/>
      <c r="AB247" s="73"/>
      <c r="AC247" s="73"/>
      <c r="AD247" s="73"/>
      <c r="AE247" s="47"/>
      <c r="AF247" s="47"/>
      <c r="AG247" s="73"/>
    </row>
    <row r="248" spans="7:33" x14ac:dyDescent="0.25">
      <c r="G248" s="75"/>
      <c r="H248" s="75"/>
      <c r="Q248" s="73"/>
      <c r="R248" s="73"/>
      <c r="S248" s="73"/>
      <c r="T248" s="73"/>
      <c r="U248" s="73"/>
      <c r="V248" s="73"/>
      <c r="W248" s="73"/>
      <c r="X248" s="73"/>
      <c r="Y248" s="73"/>
      <c r="Z248" s="73"/>
      <c r="AA248" s="73"/>
      <c r="AB248" s="73"/>
      <c r="AC248" s="73"/>
      <c r="AD248" s="73"/>
      <c r="AE248" s="47"/>
      <c r="AF248" s="47"/>
      <c r="AG248" s="73"/>
    </row>
    <row r="249" spans="7:33" x14ac:dyDescent="0.25">
      <c r="G249" s="75"/>
      <c r="H249" s="75"/>
      <c r="Q249" s="73"/>
      <c r="R249" s="73"/>
      <c r="S249" s="73"/>
      <c r="T249" s="73"/>
      <c r="U249" s="73"/>
      <c r="V249" s="73"/>
      <c r="W249" s="73"/>
      <c r="X249" s="73"/>
      <c r="Y249" s="73"/>
      <c r="Z249" s="73"/>
      <c r="AA249" s="73"/>
      <c r="AB249" s="73"/>
      <c r="AC249" s="73"/>
      <c r="AD249" s="73"/>
      <c r="AE249" s="47"/>
      <c r="AF249" s="47"/>
      <c r="AG249" s="73"/>
    </row>
    <row r="250" spans="7:33" x14ac:dyDescent="0.25">
      <c r="G250" s="75"/>
      <c r="H250" s="75"/>
      <c r="Q250" s="73"/>
      <c r="R250" s="73"/>
      <c r="S250" s="73"/>
      <c r="T250" s="73"/>
      <c r="U250" s="73"/>
      <c r="V250" s="73"/>
      <c r="W250" s="73"/>
      <c r="X250" s="73"/>
      <c r="Y250" s="73"/>
      <c r="Z250" s="73"/>
      <c r="AA250" s="73"/>
      <c r="AB250" s="73"/>
      <c r="AC250" s="73"/>
      <c r="AD250" s="73"/>
      <c r="AE250" s="47"/>
      <c r="AF250" s="47"/>
      <c r="AG250" s="73"/>
    </row>
    <row r="251" spans="7:33" x14ac:dyDescent="0.25">
      <c r="G251" s="75"/>
      <c r="H251" s="75"/>
      <c r="Q251" s="73"/>
      <c r="R251" s="73"/>
      <c r="S251" s="73"/>
      <c r="T251" s="73"/>
      <c r="U251" s="73"/>
      <c r="V251" s="73"/>
      <c r="W251" s="73"/>
      <c r="X251" s="73"/>
      <c r="Y251" s="73"/>
      <c r="Z251" s="73"/>
      <c r="AA251" s="73"/>
      <c r="AB251" s="73"/>
      <c r="AC251" s="73"/>
      <c r="AD251" s="73"/>
      <c r="AE251" s="47"/>
      <c r="AF251" s="47"/>
      <c r="AG251" s="73"/>
    </row>
    <row r="252" spans="7:33" x14ac:dyDescent="0.25">
      <c r="G252" s="75"/>
      <c r="H252" s="75"/>
      <c r="Q252" s="73"/>
      <c r="R252" s="73"/>
      <c r="S252" s="73"/>
      <c r="T252" s="73"/>
      <c r="U252" s="73"/>
      <c r="V252" s="73"/>
      <c r="W252" s="73"/>
      <c r="X252" s="73"/>
      <c r="Y252" s="73"/>
      <c r="Z252" s="73"/>
      <c r="AA252" s="73"/>
      <c r="AB252" s="73"/>
      <c r="AC252" s="73"/>
      <c r="AD252" s="73"/>
      <c r="AE252" s="47"/>
      <c r="AF252" s="47"/>
      <c r="AG252" s="73"/>
    </row>
    <row r="253" spans="7:33" x14ac:dyDescent="0.25">
      <c r="G253" s="75"/>
      <c r="H253" s="75"/>
      <c r="Q253" s="73"/>
      <c r="R253" s="73"/>
      <c r="S253" s="73"/>
      <c r="T253" s="73"/>
      <c r="U253" s="73"/>
      <c r="V253" s="73"/>
      <c r="W253" s="73"/>
      <c r="X253" s="73"/>
      <c r="Y253" s="73"/>
      <c r="Z253" s="73"/>
      <c r="AA253" s="73"/>
      <c r="AB253" s="73"/>
      <c r="AC253" s="73"/>
      <c r="AD253" s="73"/>
      <c r="AE253" s="47"/>
      <c r="AF253" s="47"/>
      <c r="AG253" s="73"/>
    </row>
    <row r="254" spans="7:33" x14ac:dyDescent="0.25">
      <c r="G254" s="75"/>
      <c r="H254" s="75"/>
      <c r="Q254" s="73"/>
      <c r="R254" s="73"/>
      <c r="S254" s="73"/>
      <c r="T254" s="73"/>
      <c r="U254" s="73"/>
      <c r="V254" s="73"/>
      <c r="W254" s="73"/>
      <c r="X254" s="73"/>
      <c r="Y254" s="73"/>
      <c r="Z254" s="73"/>
      <c r="AA254" s="73"/>
      <c r="AB254" s="73"/>
      <c r="AC254" s="73"/>
      <c r="AD254" s="73"/>
      <c r="AE254" s="47"/>
      <c r="AF254" s="47"/>
      <c r="AG254" s="73"/>
    </row>
    <row r="255" spans="7:33" x14ac:dyDescent="0.25">
      <c r="G255" s="75"/>
      <c r="H255" s="75"/>
      <c r="Q255" s="73"/>
      <c r="R255" s="73"/>
      <c r="S255" s="73"/>
      <c r="T255" s="73"/>
      <c r="U255" s="73"/>
      <c r="V255" s="73"/>
      <c r="W255" s="73"/>
      <c r="X255" s="73"/>
      <c r="Y255" s="73"/>
      <c r="Z255" s="73"/>
      <c r="AA255" s="73"/>
      <c r="AB255" s="73"/>
      <c r="AC255" s="73"/>
      <c r="AD255" s="73"/>
      <c r="AE255" s="47"/>
      <c r="AF255" s="47"/>
      <c r="AG255" s="73"/>
    </row>
    <row r="256" spans="7:33" x14ac:dyDescent="0.25">
      <c r="G256" s="75"/>
      <c r="H256" s="75"/>
      <c r="Q256" s="73"/>
      <c r="R256" s="73"/>
      <c r="S256" s="73"/>
      <c r="T256" s="73"/>
      <c r="U256" s="73"/>
      <c r="V256" s="73"/>
      <c r="W256" s="73"/>
      <c r="X256" s="73"/>
      <c r="Y256" s="73"/>
      <c r="Z256" s="73"/>
      <c r="AA256" s="73"/>
      <c r="AB256" s="73"/>
      <c r="AC256" s="73"/>
      <c r="AD256" s="73"/>
      <c r="AE256" s="47"/>
      <c r="AF256" s="47"/>
      <c r="AG256" s="73"/>
    </row>
    <row r="257" spans="7:33" x14ac:dyDescent="0.25">
      <c r="G257" s="75"/>
      <c r="H257" s="75"/>
      <c r="Q257" s="73"/>
      <c r="R257" s="73"/>
      <c r="S257" s="73"/>
      <c r="T257" s="73"/>
      <c r="U257" s="73"/>
      <c r="V257" s="73"/>
      <c r="W257" s="73"/>
      <c r="X257" s="73"/>
      <c r="Y257" s="73"/>
      <c r="Z257" s="73"/>
      <c r="AA257" s="73"/>
      <c r="AB257" s="73"/>
      <c r="AC257" s="73"/>
      <c r="AD257" s="73"/>
      <c r="AE257" s="47"/>
      <c r="AF257" s="47"/>
      <c r="AG257" s="73"/>
    </row>
    <row r="258" spans="7:33" x14ac:dyDescent="0.25">
      <c r="G258" s="75"/>
      <c r="H258" s="75"/>
      <c r="Q258" s="73"/>
      <c r="R258" s="73"/>
      <c r="S258" s="73"/>
      <c r="T258" s="73"/>
      <c r="U258" s="73"/>
      <c r="V258" s="73"/>
      <c r="W258" s="73"/>
      <c r="X258" s="73"/>
      <c r="Y258" s="73"/>
      <c r="Z258" s="73"/>
      <c r="AA258" s="73"/>
      <c r="AB258" s="73"/>
      <c r="AC258" s="73"/>
      <c r="AD258" s="73"/>
      <c r="AE258" s="47"/>
      <c r="AF258" s="47"/>
      <c r="AG258" s="73"/>
    </row>
    <row r="259" spans="7:33" x14ac:dyDescent="0.25">
      <c r="G259" s="75"/>
      <c r="H259" s="75"/>
      <c r="Q259" s="73"/>
      <c r="R259" s="73"/>
      <c r="S259" s="73"/>
      <c r="T259" s="73"/>
      <c r="U259" s="73"/>
      <c r="V259" s="73"/>
      <c r="W259" s="73"/>
      <c r="X259" s="73"/>
      <c r="Y259" s="73"/>
      <c r="Z259" s="73"/>
      <c r="AA259" s="73"/>
      <c r="AB259" s="73"/>
      <c r="AC259" s="73"/>
      <c r="AD259" s="73"/>
      <c r="AE259" s="47"/>
      <c r="AF259" s="47"/>
      <c r="AG259" s="73"/>
    </row>
    <row r="260" spans="7:33" x14ac:dyDescent="0.25">
      <c r="G260" s="75"/>
      <c r="H260" s="75"/>
      <c r="Q260" s="73"/>
      <c r="R260" s="73"/>
      <c r="S260" s="73"/>
      <c r="T260" s="73"/>
      <c r="U260" s="73"/>
      <c r="V260" s="73"/>
      <c r="W260" s="73"/>
      <c r="X260" s="73"/>
      <c r="Y260" s="73"/>
      <c r="Z260" s="73"/>
      <c r="AA260" s="73"/>
      <c r="AB260" s="73"/>
      <c r="AC260" s="73"/>
      <c r="AD260" s="73"/>
      <c r="AE260" s="47"/>
      <c r="AF260" s="47"/>
      <c r="AG260" s="73"/>
    </row>
    <row r="261" spans="7:33" x14ac:dyDescent="0.25">
      <c r="G261" s="75"/>
      <c r="H261" s="75"/>
      <c r="Q261" s="73"/>
      <c r="R261" s="73"/>
      <c r="S261" s="73"/>
      <c r="T261" s="73"/>
      <c r="U261" s="73"/>
      <c r="V261" s="73"/>
      <c r="W261" s="73"/>
      <c r="X261" s="73"/>
      <c r="Y261" s="73"/>
      <c r="Z261" s="73"/>
      <c r="AA261" s="73"/>
      <c r="AB261" s="73"/>
      <c r="AC261" s="73"/>
      <c r="AD261" s="73"/>
      <c r="AE261" s="47"/>
      <c r="AF261" s="47"/>
      <c r="AG261" s="73"/>
    </row>
    <row r="262" spans="7:33" x14ac:dyDescent="0.25">
      <c r="G262" s="75"/>
      <c r="H262" s="75"/>
      <c r="Q262" s="73"/>
      <c r="R262" s="73"/>
      <c r="S262" s="73"/>
      <c r="T262" s="73"/>
      <c r="U262" s="73"/>
      <c r="V262" s="73"/>
      <c r="W262" s="73"/>
      <c r="X262" s="73"/>
      <c r="Y262" s="73"/>
      <c r="Z262" s="73"/>
      <c r="AA262" s="73"/>
      <c r="AB262" s="73"/>
      <c r="AC262" s="73"/>
      <c r="AD262" s="73"/>
      <c r="AE262" s="47"/>
      <c r="AF262" s="47"/>
      <c r="AG262" s="73"/>
    </row>
    <row r="263" spans="7:33" x14ac:dyDescent="0.25">
      <c r="G263" s="75"/>
      <c r="H263" s="75"/>
      <c r="Q263" s="73"/>
      <c r="R263" s="73"/>
      <c r="S263" s="73"/>
      <c r="T263" s="73"/>
      <c r="U263" s="73"/>
      <c r="V263" s="73"/>
      <c r="W263" s="73"/>
      <c r="X263" s="73"/>
      <c r="Y263" s="73"/>
      <c r="Z263" s="73"/>
      <c r="AA263" s="73"/>
      <c r="AB263" s="73"/>
      <c r="AC263" s="73"/>
      <c r="AD263" s="73"/>
      <c r="AE263" s="47"/>
      <c r="AF263" s="47"/>
      <c r="AG263" s="73"/>
    </row>
    <row r="264" spans="7:33" x14ac:dyDescent="0.25">
      <c r="G264" s="75"/>
      <c r="H264" s="75"/>
      <c r="Q264" s="73"/>
      <c r="R264" s="73"/>
      <c r="S264" s="73"/>
      <c r="T264" s="73"/>
      <c r="U264" s="73"/>
      <c r="V264" s="73"/>
      <c r="W264" s="73"/>
      <c r="X264" s="73"/>
      <c r="Y264" s="73"/>
      <c r="Z264" s="73"/>
      <c r="AA264" s="73"/>
      <c r="AB264" s="73"/>
      <c r="AC264" s="73"/>
      <c r="AD264" s="73"/>
      <c r="AE264" s="47"/>
      <c r="AF264" s="47"/>
      <c r="AG264" s="73"/>
    </row>
    <row r="265" spans="7:33" x14ac:dyDescent="0.25">
      <c r="G265" s="75"/>
      <c r="H265" s="75"/>
      <c r="Q265" s="73"/>
      <c r="R265" s="73"/>
      <c r="S265" s="73"/>
      <c r="T265" s="73"/>
      <c r="U265" s="73"/>
      <c r="V265" s="73"/>
      <c r="W265" s="73"/>
      <c r="X265" s="73"/>
      <c r="Y265" s="73"/>
      <c r="Z265" s="73"/>
      <c r="AA265" s="73"/>
      <c r="AB265" s="73"/>
      <c r="AC265" s="73"/>
      <c r="AD265" s="73"/>
      <c r="AE265" s="47"/>
      <c r="AF265" s="47"/>
      <c r="AG265" s="73"/>
    </row>
    <row r="266" spans="7:33" x14ac:dyDescent="0.25">
      <c r="G266" s="75"/>
      <c r="H266" s="75"/>
      <c r="Q266" s="73"/>
      <c r="R266" s="73"/>
      <c r="S266" s="73"/>
      <c r="T266" s="73"/>
      <c r="U266" s="73"/>
      <c r="V266" s="73"/>
      <c r="W266" s="73"/>
      <c r="X266" s="73"/>
      <c r="Y266" s="73"/>
      <c r="Z266" s="73"/>
      <c r="AA266" s="73"/>
      <c r="AB266" s="73"/>
      <c r="AC266" s="73"/>
      <c r="AD266" s="73"/>
      <c r="AE266" s="47"/>
      <c r="AF266" s="47"/>
      <c r="AG266" s="73"/>
    </row>
    <row r="267" spans="7:33" x14ac:dyDescent="0.25">
      <c r="G267" s="75"/>
      <c r="H267" s="75"/>
      <c r="Q267" s="73"/>
      <c r="R267" s="73"/>
      <c r="S267" s="73"/>
      <c r="T267" s="73"/>
      <c r="U267" s="73"/>
      <c r="V267" s="73"/>
      <c r="W267" s="73"/>
      <c r="X267" s="73"/>
      <c r="Y267" s="73"/>
      <c r="Z267" s="73"/>
      <c r="AA267" s="73"/>
      <c r="AB267" s="73"/>
      <c r="AC267" s="73"/>
      <c r="AD267" s="73"/>
      <c r="AE267" s="47"/>
      <c r="AF267" s="47"/>
      <c r="AG267" s="73"/>
    </row>
    <row r="268" spans="7:33" x14ac:dyDescent="0.25">
      <c r="G268" s="75"/>
      <c r="H268" s="75"/>
      <c r="Q268" s="73"/>
      <c r="R268" s="73"/>
      <c r="S268" s="73"/>
      <c r="T268" s="73"/>
      <c r="U268" s="73"/>
      <c r="V268" s="73"/>
      <c r="W268" s="73"/>
      <c r="X268" s="73"/>
      <c r="Y268" s="73"/>
      <c r="Z268" s="73"/>
      <c r="AA268" s="73"/>
      <c r="AB268" s="73"/>
      <c r="AC268" s="73"/>
      <c r="AD268" s="73"/>
      <c r="AE268" s="47"/>
      <c r="AF268" s="47"/>
      <c r="AG268" s="73"/>
    </row>
    <row r="269" spans="7:33" x14ac:dyDescent="0.25">
      <c r="G269" s="75"/>
      <c r="H269" s="75"/>
      <c r="Q269" s="73"/>
      <c r="R269" s="73"/>
      <c r="S269" s="73"/>
      <c r="T269" s="73"/>
      <c r="U269" s="73"/>
      <c r="V269" s="73"/>
      <c r="W269" s="73"/>
      <c r="X269" s="73"/>
      <c r="Y269" s="73"/>
      <c r="Z269" s="73"/>
      <c r="AA269" s="73"/>
      <c r="AB269" s="73"/>
      <c r="AC269" s="73"/>
      <c r="AD269" s="73"/>
      <c r="AE269" s="47"/>
      <c r="AF269" s="47"/>
      <c r="AG269" s="73"/>
    </row>
    <row r="270" spans="7:33" x14ac:dyDescent="0.25">
      <c r="G270" s="75"/>
      <c r="H270" s="75"/>
      <c r="Q270" s="73"/>
      <c r="R270" s="73"/>
      <c r="S270" s="73"/>
      <c r="T270" s="73"/>
      <c r="U270" s="73"/>
      <c r="V270" s="73"/>
      <c r="W270" s="73"/>
      <c r="X270" s="73"/>
      <c r="Y270" s="73"/>
      <c r="Z270" s="73"/>
      <c r="AA270" s="73"/>
      <c r="AB270" s="73"/>
      <c r="AC270" s="73"/>
      <c r="AD270" s="73"/>
      <c r="AE270" s="47"/>
      <c r="AF270" s="47"/>
      <c r="AG270" s="73"/>
    </row>
    <row r="271" spans="7:33" x14ac:dyDescent="0.25">
      <c r="G271" s="75"/>
      <c r="H271" s="75"/>
      <c r="Q271" s="73"/>
      <c r="R271" s="73"/>
      <c r="S271" s="73"/>
      <c r="T271" s="73"/>
      <c r="U271" s="73"/>
      <c r="V271" s="73"/>
      <c r="W271" s="73"/>
      <c r="X271" s="73"/>
      <c r="Y271" s="73"/>
      <c r="Z271" s="73"/>
      <c r="AA271" s="73"/>
      <c r="AB271" s="73"/>
      <c r="AC271" s="73"/>
      <c r="AD271" s="73"/>
      <c r="AE271" s="47"/>
      <c r="AF271" s="47"/>
      <c r="AG271" s="73"/>
    </row>
    <row r="272" spans="7:33" x14ac:dyDescent="0.25">
      <c r="G272" s="75"/>
      <c r="H272" s="75"/>
      <c r="Q272" s="73"/>
      <c r="R272" s="73"/>
      <c r="S272" s="73"/>
      <c r="T272" s="73"/>
      <c r="U272" s="73"/>
      <c r="V272" s="73"/>
      <c r="W272" s="73"/>
      <c r="X272" s="73"/>
      <c r="Y272" s="73"/>
      <c r="Z272" s="73"/>
      <c r="AA272" s="73"/>
      <c r="AB272" s="73"/>
      <c r="AC272" s="73"/>
      <c r="AD272" s="73"/>
      <c r="AE272" s="47"/>
      <c r="AF272" s="47"/>
      <c r="AG272" s="73"/>
    </row>
    <row r="273" spans="7:33" x14ac:dyDescent="0.25">
      <c r="G273" s="75"/>
      <c r="H273" s="75"/>
      <c r="Q273" s="73"/>
      <c r="R273" s="73"/>
      <c r="S273" s="73"/>
      <c r="T273" s="73"/>
      <c r="U273" s="73"/>
      <c r="V273" s="73"/>
      <c r="W273" s="73"/>
      <c r="X273" s="73"/>
      <c r="Y273" s="73"/>
      <c r="Z273" s="73"/>
      <c r="AA273" s="73"/>
      <c r="AB273" s="73"/>
      <c r="AC273" s="73"/>
      <c r="AD273" s="73"/>
      <c r="AE273" s="47"/>
      <c r="AF273" s="47"/>
      <c r="AG273" s="73"/>
    </row>
    <row r="274" spans="7:33" x14ac:dyDescent="0.25">
      <c r="G274" s="75"/>
      <c r="H274" s="75"/>
      <c r="Q274" s="73"/>
      <c r="R274" s="73"/>
      <c r="S274" s="73"/>
      <c r="T274" s="73"/>
      <c r="U274" s="73"/>
      <c r="V274" s="73"/>
      <c r="W274" s="73"/>
      <c r="X274" s="73"/>
      <c r="Y274" s="73"/>
      <c r="Z274" s="73"/>
      <c r="AA274" s="73"/>
      <c r="AB274" s="73"/>
      <c r="AC274" s="73"/>
      <c r="AD274" s="73"/>
      <c r="AE274" s="47"/>
      <c r="AF274" s="47"/>
      <c r="AG274" s="73"/>
    </row>
    <row r="275" spans="7:33" x14ac:dyDescent="0.25">
      <c r="G275" s="75"/>
      <c r="H275" s="75"/>
      <c r="Q275" s="73"/>
      <c r="R275" s="73"/>
      <c r="S275" s="73"/>
      <c r="T275" s="73"/>
      <c r="U275" s="73"/>
      <c r="V275" s="73"/>
      <c r="W275" s="73"/>
      <c r="X275" s="73"/>
      <c r="Y275" s="73"/>
      <c r="Z275" s="73"/>
      <c r="AA275" s="73"/>
      <c r="AB275" s="73"/>
      <c r="AC275" s="73"/>
      <c r="AD275" s="73"/>
      <c r="AE275" s="47"/>
      <c r="AF275" s="47"/>
      <c r="AG275" s="73"/>
    </row>
    <row r="276" spans="7:33" x14ac:dyDescent="0.25">
      <c r="G276" s="75"/>
      <c r="H276" s="75"/>
      <c r="Q276" s="73"/>
      <c r="R276" s="73"/>
      <c r="S276" s="73"/>
      <c r="T276" s="73"/>
      <c r="U276" s="73"/>
      <c r="V276" s="73"/>
      <c r="W276" s="73"/>
      <c r="X276" s="73"/>
      <c r="Y276" s="73"/>
      <c r="Z276" s="73"/>
      <c r="AA276" s="73"/>
      <c r="AB276" s="73"/>
      <c r="AC276" s="73"/>
      <c r="AD276" s="73"/>
      <c r="AE276" s="47"/>
      <c r="AF276" s="47"/>
      <c r="AG276" s="73"/>
    </row>
    <row r="277" spans="7:33" x14ac:dyDescent="0.25">
      <c r="G277" s="75"/>
      <c r="H277" s="75"/>
      <c r="Q277" s="73"/>
      <c r="R277" s="73"/>
      <c r="S277" s="73"/>
      <c r="T277" s="73"/>
      <c r="U277" s="73"/>
      <c r="V277" s="73"/>
      <c r="W277" s="73"/>
      <c r="X277" s="73"/>
      <c r="Y277" s="73"/>
      <c r="Z277" s="73"/>
      <c r="AA277" s="73"/>
      <c r="AB277" s="73"/>
      <c r="AC277" s="73"/>
      <c r="AD277" s="73"/>
      <c r="AE277" s="47"/>
      <c r="AF277" s="47"/>
      <c r="AG277" s="73"/>
    </row>
    <row r="278" spans="7:33" x14ac:dyDescent="0.25">
      <c r="G278" s="75"/>
      <c r="H278" s="75"/>
      <c r="Q278" s="73"/>
      <c r="R278" s="73"/>
      <c r="S278" s="73"/>
      <c r="T278" s="73"/>
      <c r="U278" s="73"/>
      <c r="V278" s="73"/>
      <c r="W278" s="73"/>
      <c r="X278" s="73"/>
      <c r="Y278" s="73"/>
      <c r="Z278" s="73"/>
      <c r="AA278" s="73"/>
      <c r="AB278" s="73"/>
      <c r="AC278" s="73"/>
      <c r="AD278" s="73"/>
      <c r="AE278" s="47"/>
      <c r="AF278" s="47"/>
      <c r="AG278" s="73"/>
    </row>
    <row r="279" spans="7:33" x14ac:dyDescent="0.25">
      <c r="G279" s="75"/>
      <c r="H279" s="75"/>
      <c r="Q279" s="73"/>
      <c r="R279" s="73"/>
      <c r="S279" s="73"/>
      <c r="T279" s="73"/>
      <c r="U279" s="73"/>
      <c r="V279" s="73"/>
      <c r="W279" s="73"/>
      <c r="X279" s="73"/>
      <c r="Y279" s="73"/>
      <c r="Z279" s="73"/>
      <c r="AA279" s="73"/>
      <c r="AB279" s="73"/>
      <c r="AC279" s="73"/>
      <c r="AD279" s="73"/>
      <c r="AE279" s="47"/>
      <c r="AF279" s="47"/>
      <c r="AG279" s="73"/>
    </row>
    <row r="280" spans="7:33" x14ac:dyDescent="0.25">
      <c r="G280" s="75"/>
      <c r="H280" s="75"/>
      <c r="Q280" s="73"/>
      <c r="R280" s="73"/>
      <c r="S280" s="73"/>
      <c r="T280" s="73"/>
      <c r="U280" s="73"/>
      <c r="V280" s="73"/>
      <c r="W280" s="73"/>
      <c r="X280" s="73"/>
      <c r="Y280" s="73"/>
      <c r="Z280" s="73"/>
      <c r="AA280" s="73"/>
      <c r="AB280" s="73"/>
      <c r="AC280" s="73"/>
      <c r="AD280" s="73"/>
      <c r="AE280" s="47"/>
      <c r="AF280" s="47"/>
      <c r="AG280" s="73"/>
    </row>
    <row r="281" spans="7:33" x14ac:dyDescent="0.25">
      <c r="G281" s="75"/>
      <c r="H281" s="75"/>
      <c r="Q281" s="73"/>
      <c r="R281" s="73"/>
      <c r="S281" s="73"/>
      <c r="T281" s="73"/>
      <c r="U281" s="73"/>
      <c r="V281" s="73"/>
      <c r="W281" s="73"/>
      <c r="X281" s="73"/>
      <c r="Y281" s="73"/>
      <c r="Z281" s="73"/>
      <c r="AA281" s="73"/>
      <c r="AB281" s="73"/>
      <c r="AC281" s="73"/>
      <c r="AD281" s="73"/>
      <c r="AE281" s="47"/>
      <c r="AF281" s="47"/>
      <c r="AG281" s="73"/>
    </row>
    <row r="282" spans="7:33" x14ac:dyDescent="0.25">
      <c r="G282" s="75"/>
      <c r="H282" s="75"/>
      <c r="Q282" s="73"/>
      <c r="R282" s="73"/>
      <c r="S282" s="73"/>
      <c r="T282" s="73"/>
      <c r="U282" s="73"/>
      <c r="V282" s="73"/>
      <c r="W282" s="73"/>
      <c r="X282" s="73"/>
      <c r="Y282" s="73"/>
      <c r="Z282" s="73"/>
      <c r="AA282" s="73"/>
      <c r="AB282" s="73"/>
      <c r="AC282" s="73"/>
      <c r="AD282" s="73"/>
      <c r="AE282" s="47"/>
      <c r="AF282" s="47"/>
      <c r="AG282" s="73"/>
    </row>
    <row r="283" spans="7:33" x14ac:dyDescent="0.25">
      <c r="G283" s="75"/>
      <c r="H283" s="75"/>
      <c r="Q283" s="73"/>
      <c r="R283" s="73"/>
      <c r="S283" s="73"/>
      <c r="T283" s="73"/>
      <c r="U283" s="73"/>
      <c r="V283" s="73"/>
      <c r="W283" s="73"/>
      <c r="X283" s="73"/>
      <c r="Y283" s="73"/>
      <c r="Z283" s="73"/>
      <c r="AA283" s="73"/>
      <c r="AB283" s="73"/>
      <c r="AC283" s="73"/>
      <c r="AD283" s="73"/>
      <c r="AE283" s="47"/>
      <c r="AF283" s="47"/>
      <c r="AG283" s="73"/>
    </row>
    <row r="284" spans="7:33" x14ac:dyDescent="0.25">
      <c r="G284" s="75"/>
      <c r="H284" s="75"/>
      <c r="Q284" s="73"/>
      <c r="R284" s="73"/>
      <c r="S284" s="73"/>
      <c r="T284" s="73"/>
      <c r="U284" s="73"/>
      <c r="V284" s="73"/>
      <c r="W284" s="73"/>
      <c r="X284" s="73"/>
      <c r="Y284" s="73"/>
      <c r="Z284" s="73"/>
      <c r="AA284" s="73"/>
      <c r="AB284" s="73"/>
      <c r="AC284" s="73"/>
      <c r="AD284" s="73"/>
      <c r="AE284" s="47"/>
      <c r="AF284" s="47"/>
      <c r="AG284" s="73"/>
    </row>
    <row r="285" spans="7:33" x14ac:dyDescent="0.25">
      <c r="G285" s="75"/>
      <c r="H285" s="75"/>
      <c r="Q285" s="73"/>
      <c r="R285" s="73"/>
      <c r="S285" s="73"/>
      <c r="T285" s="73"/>
      <c r="U285" s="73"/>
      <c r="V285" s="73"/>
      <c r="W285" s="73"/>
      <c r="X285" s="73"/>
      <c r="Y285" s="73"/>
      <c r="Z285" s="73"/>
      <c r="AA285" s="73"/>
      <c r="AB285" s="73"/>
      <c r="AC285" s="73"/>
      <c r="AD285" s="73"/>
      <c r="AE285" s="47"/>
      <c r="AF285" s="47"/>
      <c r="AG285" s="73"/>
    </row>
    <row r="286" spans="7:33" x14ac:dyDescent="0.25">
      <c r="G286" s="75"/>
      <c r="H286" s="75"/>
      <c r="Q286" s="73"/>
      <c r="R286" s="73"/>
      <c r="S286" s="73"/>
      <c r="T286" s="73"/>
      <c r="U286" s="73"/>
      <c r="V286" s="73"/>
      <c r="W286" s="73"/>
      <c r="X286" s="73"/>
      <c r="Y286" s="73"/>
      <c r="Z286" s="73"/>
      <c r="AA286" s="73"/>
      <c r="AB286" s="73"/>
      <c r="AC286" s="73"/>
      <c r="AD286" s="73"/>
      <c r="AE286" s="47"/>
      <c r="AF286" s="47"/>
      <c r="AG286" s="73"/>
    </row>
    <row r="287" spans="7:33" x14ac:dyDescent="0.25">
      <c r="G287" s="75"/>
      <c r="H287" s="75"/>
      <c r="Q287" s="73"/>
      <c r="R287" s="73"/>
      <c r="S287" s="73"/>
      <c r="T287" s="73"/>
      <c r="U287" s="73"/>
      <c r="V287" s="73"/>
      <c r="W287" s="73"/>
      <c r="X287" s="73"/>
      <c r="Y287" s="73"/>
      <c r="Z287" s="73"/>
      <c r="AA287" s="73"/>
      <c r="AB287" s="73"/>
      <c r="AC287" s="73"/>
      <c r="AD287" s="73"/>
      <c r="AE287" s="47"/>
      <c r="AF287" s="47"/>
      <c r="AG287" s="73"/>
    </row>
    <row r="288" spans="7:33" x14ac:dyDescent="0.25">
      <c r="G288" s="75"/>
      <c r="H288" s="75"/>
      <c r="Q288" s="73"/>
      <c r="R288" s="73"/>
      <c r="S288" s="73"/>
      <c r="T288" s="73"/>
      <c r="U288" s="73"/>
      <c r="V288" s="73"/>
      <c r="W288" s="73"/>
      <c r="X288" s="73"/>
      <c r="Y288" s="73"/>
      <c r="Z288" s="73"/>
      <c r="AA288" s="73"/>
      <c r="AB288" s="73"/>
      <c r="AC288" s="73"/>
      <c r="AD288" s="73"/>
      <c r="AE288" s="47"/>
      <c r="AF288" s="47"/>
      <c r="AG288" s="73"/>
    </row>
    <row r="289" spans="7:33" x14ac:dyDescent="0.25">
      <c r="G289" s="75"/>
      <c r="H289" s="75"/>
      <c r="Q289" s="73"/>
      <c r="R289" s="73"/>
      <c r="S289" s="73"/>
      <c r="T289" s="73"/>
      <c r="U289" s="73"/>
      <c r="V289" s="73"/>
      <c r="W289" s="73"/>
      <c r="X289" s="73"/>
      <c r="Y289" s="73"/>
      <c r="Z289" s="73"/>
      <c r="AA289" s="73"/>
      <c r="AB289" s="73"/>
      <c r="AC289" s="73"/>
      <c r="AD289" s="73"/>
      <c r="AE289" s="47"/>
      <c r="AF289" s="47"/>
      <c r="AG289" s="73"/>
    </row>
    <row r="290" spans="7:33" x14ac:dyDescent="0.25">
      <c r="G290" s="75"/>
      <c r="H290" s="75"/>
      <c r="Q290" s="73"/>
      <c r="R290" s="73"/>
      <c r="S290" s="73"/>
      <c r="T290" s="73"/>
      <c r="U290" s="73"/>
      <c r="V290" s="73"/>
      <c r="W290" s="73"/>
      <c r="X290" s="73"/>
      <c r="Y290" s="73"/>
      <c r="Z290" s="73"/>
      <c r="AA290" s="73"/>
      <c r="AB290" s="73"/>
      <c r="AC290" s="73"/>
      <c r="AD290" s="73"/>
      <c r="AE290" s="47"/>
      <c r="AF290" s="47"/>
      <c r="AG290" s="73"/>
    </row>
    <row r="291" spans="7:33" x14ac:dyDescent="0.25">
      <c r="G291" s="75"/>
      <c r="H291" s="75"/>
      <c r="Q291" s="73"/>
      <c r="R291" s="73"/>
      <c r="S291" s="73"/>
      <c r="T291" s="73"/>
      <c r="U291" s="73"/>
      <c r="V291" s="73"/>
      <c r="W291" s="73"/>
      <c r="X291" s="73"/>
      <c r="Y291" s="73"/>
      <c r="Z291" s="73"/>
      <c r="AA291" s="73"/>
      <c r="AB291" s="73"/>
      <c r="AC291" s="73"/>
      <c r="AD291" s="73"/>
      <c r="AE291" s="47"/>
      <c r="AF291" s="47"/>
      <c r="AG291" s="73"/>
    </row>
    <row r="292" spans="7:33" x14ac:dyDescent="0.25">
      <c r="G292" s="75"/>
      <c r="H292" s="75"/>
      <c r="Q292" s="73"/>
      <c r="R292" s="73"/>
      <c r="S292" s="73"/>
      <c r="T292" s="73"/>
      <c r="U292" s="73"/>
      <c r="V292" s="73"/>
      <c r="W292" s="73"/>
      <c r="X292" s="73"/>
      <c r="Y292" s="73"/>
      <c r="Z292" s="73"/>
      <c r="AA292" s="73"/>
      <c r="AB292" s="73"/>
      <c r="AC292" s="73"/>
      <c r="AD292" s="73"/>
      <c r="AE292" s="47"/>
      <c r="AF292" s="47"/>
      <c r="AG292" s="73"/>
    </row>
    <row r="293" spans="7:33" x14ac:dyDescent="0.25">
      <c r="G293" s="75"/>
      <c r="H293" s="75"/>
      <c r="Q293" s="73"/>
      <c r="R293" s="73"/>
      <c r="S293" s="73"/>
      <c r="T293" s="73"/>
      <c r="U293" s="73"/>
      <c r="V293" s="73"/>
      <c r="W293" s="73"/>
      <c r="X293" s="73"/>
      <c r="Y293" s="73"/>
      <c r="Z293" s="73"/>
      <c r="AA293" s="73"/>
      <c r="AB293" s="73"/>
      <c r="AC293" s="73"/>
      <c r="AD293" s="73"/>
      <c r="AE293" s="47"/>
      <c r="AF293" s="47"/>
      <c r="AG293" s="73"/>
    </row>
    <row r="294" spans="7:33" x14ac:dyDescent="0.25">
      <c r="G294" s="75"/>
      <c r="H294" s="75"/>
      <c r="Q294" s="73"/>
      <c r="R294" s="73"/>
      <c r="S294" s="73"/>
      <c r="T294" s="73"/>
      <c r="U294" s="73"/>
      <c r="V294" s="73"/>
      <c r="W294" s="73"/>
      <c r="X294" s="73"/>
      <c r="Y294" s="73"/>
      <c r="Z294" s="73"/>
      <c r="AA294" s="73"/>
      <c r="AB294" s="73"/>
      <c r="AC294" s="73"/>
      <c r="AD294" s="73"/>
      <c r="AE294" s="47"/>
      <c r="AF294" s="47"/>
      <c r="AG294" s="73"/>
    </row>
    <row r="295" spans="7:33" x14ac:dyDescent="0.25">
      <c r="G295" s="75"/>
      <c r="H295" s="75"/>
      <c r="Q295" s="73"/>
      <c r="R295" s="73"/>
      <c r="S295" s="73"/>
      <c r="T295" s="73"/>
      <c r="U295" s="73"/>
      <c r="V295" s="73"/>
      <c r="W295" s="73"/>
      <c r="X295" s="73"/>
      <c r="Y295" s="73"/>
      <c r="Z295" s="73"/>
      <c r="AA295" s="73"/>
      <c r="AB295" s="73"/>
      <c r="AC295" s="73"/>
      <c r="AD295" s="73"/>
      <c r="AE295" s="47"/>
      <c r="AF295" s="47"/>
      <c r="AG295" s="73"/>
    </row>
    <row r="296" spans="7:33" x14ac:dyDescent="0.25">
      <c r="G296" s="75"/>
      <c r="H296" s="75"/>
      <c r="Q296" s="73"/>
      <c r="R296" s="73"/>
      <c r="S296" s="73"/>
      <c r="T296" s="73"/>
      <c r="U296" s="73"/>
      <c r="V296" s="73"/>
      <c r="W296" s="73"/>
      <c r="X296" s="73"/>
      <c r="Y296" s="73"/>
      <c r="Z296" s="73"/>
      <c r="AA296" s="73"/>
      <c r="AB296" s="73"/>
      <c r="AC296" s="73"/>
      <c r="AD296" s="73"/>
      <c r="AE296" s="47"/>
      <c r="AF296" s="47"/>
      <c r="AG296" s="73"/>
    </row>
    <row r="297" spans="7:33" x14ac:dyDescent="0.25">
      <c r="G297" s="75"/>
      <c r="H297" s="75"/>
      <c r="Q297" s="73"/>
      <c r="R297" s="73"/>
      <c r="S297" s="73"/>
      <c r="T297" s="73"/>
      <c r="U297" s="73"/>
      <c r="V297" s="73"/>
      <c r="W297" s="73"/>
      <c r="X297" s="73"/>
      <c r="Y297" s="73"/>
      <c r="Z297" s="73"/>
      <c r="AA297" s="73"/>
      <c r="AB297" s="73"/>
      <c r="AC297" s="73"/>
      <c r="AD297" s="73"/>
      <c r="AE297" s="47"/>
      <c r="AF297" s="47"/>
      <c r="AG297" s="73"/>
    </row>
    <row r="298" spans="7:33" x14ac:dyDescent="0.25">
      <c r="G298" s="75"/>
      <c r="H298" s="75"/>
      <c r="Q298" s="73"/>
      <c r="R298" s="73"/>
      <c r="S298" s="73"/>
      <c r="T298" s="73"/>
      <c r="U298" s="73"/>
      <c r="V298" s="73"/>
      <c r="W298" s="73"/>
      <c r="X298" s="73"/>
      <c r="Y298" s="73"/>
      <c r="Z298" s="73"/>
      <c r="AA298" s="73"/>
      <c r="AB298" s="73"/>
      <c r="AC298" s="73"/>
      <c r="AD298" s="73"/>
      <c r="AE298" s="47"/>
      <c r="AF298" s="47"/>
      <c r="AG298" s="73"/>
    </row>
    <row r="299" spans="7:33" x14ac:dyDescent="0.25">
      <c r="G299" s="75"/>
      <c r="H299" s="75"/>
      <c r="Q299" s="73"/>
      <c r="R299" s="73"/>
      <c r="S299" s="73"/>
      <c r="T299" s="73"/>
      <c r="U299" s="73"/>
      <c r="V299" s="73"/>
      <c r="W299" s="73"/>
      <c r="X299" s="73"/>
      <c r="Y299" s="73"/>
      <c r="Z299" s="73"/>
      <c r="AA299" s="73"/>
      <c r="AB299" s="73"/>
      <c r="AC299" s="73"/>
      <c r="AD299" s="73"/>
      <c r="AE299" s="47"/>
      <c r="AF299" s="47"/>
      <c r="AG299" s="73"/>
    </row>
    <row r="300" spans="7:33" x14ac:dyDescent="0.25">
      <c r="G300" s="75"/>
      <c r="H300" s="75"/>
      <c r="Q300" s="73"/>
      <c r="R300" s="73"/>
      <c r="S300" s="73"/>
      <c r="T300" s="73"/>
      <c r="U300" s="73"/>
      <c r="V300" s="73"/>
      <c r="W300" s="73"/>
      <c r="X300" s="73"/>
      <c r="Y300" s="73"/>
      <c r="Z300" s="73"/>
      <c r="AA300" s="73"/>
      <c r="AB300" s="73"/>
      <c r="AC300" s="73"/>
      <c r="AD300" s="73"/>
      <c r="AE300" s="47"/>
      <c r="AF300" s="47"/>
      <c r="AG300" s="73"/>
    </row>
    <row r="301" spans="7:33" x14ac:dyDescent="0.25">
      <c r="G301" s="75"/>
      <c r="H301" s="75"/>
      <c r="Q301" s="73"/>
      <c r="R301" s="73"/>
      <c r="S301" s="73"/>
      <c r="T301" s="73"/>
      <c r="U301" s="73"/>
      <c r="V301" s="73"/>
      <c r="W301" s="73"/>
      <c r="X301" s="73"/>
      <c r="Y301" s="73"/>
      <c r="Z301" s="73"/>
      <c r="AA301" s="73"/>
      <c r="AB301" s="73"/>
      <c r="AC301" s="73"/>
      <c r="AD301" s="73"/>
      <c r="AE301" s="47"/>
      <c r="AF301" s="47"/>
      <c r="AG301" s="73"/>
    </row>
    <row r="302" spans="7:33" x14ac:dyDescent="0.25">
      <c r="G302" s="75"/>
      <c r="H302" s="75"/>
      <c r="Q302" s="73"/>
      <c r="R302" s="73"/>
      <c r="S302" s="73"/>
      <c r="T302" s="73"/>
      <c r="U302" s="73"/>
      <c r="V302" s="73"/>
      <c r="W302" s="73"/>
      <c r="X302" s="73"/>
      <c r="Y302" s="73"/>
      <c r="Z302" s="73"/>
      <c r="AA302" s="73"/>
      <c r="AB302" s="73"/>
      <c r="AC302" s="73"/>
      <c r="AD302" s="73"/>
      <c r="AE302" s="47"/>
      <c r="AF302" s="47"/>
      <c r="AG302" s="73"/>
    </row>
    <row r="303" spans="7:33" x14ac:dyDescent="0.25">
      <c r="G303" s="75"/>
      <c r="H303" s="75"/>
      <c r="Q303" s="73"/>
      <c r="R303" s="73"/>
      <c r="S303" s="73"/>
      <c r="T303" s="73"/>
      <c r="U303" s="73"/>
      <c r="V303" s="73"/>
      <c r="W303" s="73"/>
      <c r="X303" s="73"/>
      <c r="Y303" s="73"/>
      <c r="Z303" s="73"/>
      <c r="AA303" s="73"/>
      <c r="AB303" s="73"/>
      <c r="AC303" s="73"/>
      <c r="AD303" s="73"/>
      <c r="AE303" s="47"/>
      <c r="AF303" s="47"/>
      <c r="AG303" s="73"/>
    </row>
    <row r="304" spans="7:33" x14ac:dyDescent="0.25">
      <c r="G304" s="75"/>
      <c r="H304" s="75"/>
      <c r="Q304" s="73"/>
      <c r="R304" s="73"/>
      <c r="S304" s="73"/>
      <c r="T304" s="73"/>
      <c r="U304" s="73"/>
      <c r="V304" s="73"/>
      <c r="W304" s="73"/>
      <c r="X304" s="73"/>
      <c r="Y304" s="73"/>
      <c r="Z304" s="73"/>
      <c r="AA304" s="73"/>
      <c r="AB304" s="73"/>
      <c r="AC304" s="73"/>
      <c r="AD304" s="73"/>
      <c r="AE304" s="47"/>
      <c r="AF304" s="47"/>
      <c r="AG304" s="73"/>
    </row>
    <row r="305" spans="7:33" x14ac:dyDescent="0.25">
      <c r="G305" s="75"/>
      <c r="H305" s="75"/>
      <c r="Q305" s="73"/>
      <c r="R305" s="73"/>
      <c r="S305" s="73"/>
      <c r="T305" s="73"/>
      <c r="U305" s="73"/>
      <c r="V305" s="73"/>
      <c r="W305" s="73"/>
      <c r="X305" s="73"/>
      <c r="Y305" s="73"/>
      <c r="Z305" s="73"/>
      <c r="AA305" s="73"/>
      <c r="AB305" s="73"/>
      <c r="AC305" s="73"/>
      <c r="AD305" s="73"/>
      <c r="AE305" s="47"/>
      <c r="AF305" s="47"/>
      <c r="AG305" s="73"/>
    </row>
    <row r="306" spans="7:33" x14ac:dyDescent="0.25">
      <c r="G306" s="75"/>
      <c r="H306" s="75"/>
      <c r="Q306" s="73"/>
      <c r="R306" s="73"/>
      <c r="S306" s="73"/>
      <c r="T306" s="73"/>
      <c r="U306" s="73"/>
      <c r="V306" s="73"/>
      <c r="W306" s="73"/>
      <c r="X306" s="73"/>
      <c r="Y306" s="73"/>
      <c r="Z306" s="73"/>
      <c r="AA306" s="73"/>
      <c r="AB306" s="73"/>
      <c r="AC306" s="73"/>
      <c r="AD306" s="73"/>
      <c r="AE306" s="47"/>
      <c r="AF306" s="47"/>
      <c r="AG306" s="73"/>
    </row>
    <row r="307" spans="7:33" x14ac:dyDescent="0.25">
      <c r="G307" s="75"/>
      <c r="H307" s="75"/>
      <c r="Q307" s="73"/>
      <c r="R307" s="73"/>
      <c r="S307" s="73"/>
      <c r="T307" s="73"/>
      <c r="U307" s="73"/>
      <c r="V307" s="73"/>
      <c r="W307" s="73"/>
      <c r="X307" s="73"/>
      <c r="Y307" s="73"/>
      <c r="Z307" s="73"/>
      <c r="AA307" s="73"/>
      <c r="AB307" s="73"/>
      <c r="AC307" s="73"/>
      <c r="AD307" s="73"/>
      <c r="AE307" s="47"/>
      <c r="AF307" s="47"/>
      <c r="AG307" s="73"/>
    </row>
    <row r="308" spans="7:33" x14ac:dyDescent="0.25">
      <c r="G308" s="75"/>
      <c r="H308" s="75"/>
      <c r="Q308" s="73"/>
      <c r="R308" s="73"/>
      <c r="S308" s="73"/>
      <c r="T308" s="73"/>
      <c r="U308" s="73"/>
      <c r="V308" s="73"/>
      <c r="W308" s="73"/>
      <c r="X308" s="73"/>
      <c r="Y308" s="73"/>
      <c r="Z308" s="73"/>
      <c r="AA308" s="73"/>
      <c r="AB308" s="73"/>
      <c r="AC308" s="73"/>
      <c r="AD308" s="73"/>
      <c r="AE308" s="47"/>
      <c r="AF308" s="47"/>
      <c r="AG308" s="73"/>
    </row>
    <row r="309" spans="7:33" x14ac:dyDescent="0.25">
      <c r="G309" s="75"/>
      <c r="H309" s="75"/>
      <c r="Q309" s="73"/>
      <c r="R309" s="73"/>
      <c r="S309" s="73"/>
      <c r="T309" s="73"/>
      <c r="U309" s="73"/>
      <c r="V309" s="73"/>
      <c r="W309" s="73"/>
      <c r="X309" s="73"/>
      <c r="Y309" s="73"/>
      <c r="Z309" s="73"/>
      <c r="AA309" s="73"/>
      <c r="AB309" s="73"/>
      <c r="AC309" s="73"/>
      <c r="AD309" s="73"/>
      <c r="AE309" s="47"/>
      <c r="AF309" s="47"/>
      <c r="AG309" s="73"/>
    </row>
    <row r="310" spans="7:33" x14ac:dyDescent="0.25">
      <c r="G310" s="75"/>
      <c r="H310" s="75"/>
      <c r="Q310" s="73"/>
      <c r="R310" s="73"/>
      <c r="S310" s="73"/>
      <c r="T310" s="73"/>
      <c r="U310" s="73"/>
      <c r="V310" s="73"/>
      <c r="W310" s="73"/>
      <c r="X310" s="73"/>
      <c r="Y310" s="73"/>
      <c r="Z310" s="73"/>
      <c r="AA310" s="73"/>
      <c r="AB310" s="73"/>
      <c r="AC310" s="73"/>
      <c r="AD310" s="73"/>
      <c r="AE310" s="47"/>
      <c r="AF310" s="47"/>
      <c r="AG310" s="73"/>
    </row>
    <row r="311" spans="7:33" x14ac:dyDescent="0.25">
      <c r="G311" s="75"/>
      <c r="H311" s="75"/>
      <c r="Q311" s="73"/>
      <c r="R311" s="73"/>
      <c r="S311" s="73"/>
      <c r="T311" s="73"/>
      <c r="U311" s="73"/>
      <c r="V311" s="73"/>
      <c r="W311" s="73"/>
      <c r="X311" s="73"/>
      <c r="Y311" s="73"/>
      <c r="Z311" s="73"/>
      <c r="AA311" s="73"/>
      <c r="AB311" s="73"/>
      <c r="AC311" s="73"/>
      <c r="AD311" s="73"/>
      <c r="AE311" s="47"/>
      <c r="AF311" s="47"/>
      <c r="AG311" s="73"/>
    </row>
    <row r="312" spans="7:33" x14ac:dyDescent="0.25">
      <c r="G312" s="75"/>
      <c r="H312" s="75"/>
      <c r="Q312" s="73"/>
      <c r="R312" s="73"/>
      <c r="S312" s="73"/>
      <c r="T312" s="73"/>
      <c r="U312" s="73"/>
      <c r="V312" s="73"/>
      <c r="W312" s="73"/>
      <c r="X312" s="73"/>
      <c r="Y312" s="73"/>
      <c r="Z312" s="73"/>
      <c r="AA312" s="73"/>
      <c r="AB312" s="73"/>
      <c r="AC312" s="73"/>
      <c r="AD312" s="73"/>
      <c r="AE312" s="47"/>
      <c r="AF312" s="47"/>
      <c r="AG312" s="73"/>
    </row>
    <row r="313" spans="7:33" x14ac:dyDescent="0.25">
      <c r="G313" s="75"/>
      <c r="H313" s="75"/>
      <c r="Q313" s="73"/>
      <c r="R313" s="73"/>
      <c r="S313" s="73"/>
      <c r="T313" s="73"/>
      <c r="U313" s="73"/>
      <c r="V313" s="73"/>
      <c r="W313" s="73"/>
      <c r="X313" s="73"/>
      <c r="Y313" s="73"/>
      <c r="Z313" s="73"/>
      <c r="AA313" s="73"/>
      <c r="AB313" s="73"/>
      <c r="AC313" s="73"/>
      <c r="AD313" s="73"/>
      <c r="AE313" s="47"/>
      <c r="AF313" s="47"/>
      <c r="AG313" s="73"/>
    </row>
    <row r="314" spans="7:33" x14ac:dyDescent="0.25">
      <c r="G314" s="75"/>
      <c r="H314" s="75"/>
      <c r="Q314" s="73"/>
      <c r="R314" s="73"/>
      <c r="S314" s="73"/>
      <c r="T314" s="73"/>
      <c r="U314" s="73"/>
      <c r="V314" s="73"/>
      <c r="W314" s="73"/>
      <c r="X314" s="73"/>
      <c r="Y314" s="73"/>
      <c r="Z314" s="73"/>
      <c r="AA314" s="73"/>
      <c r="AB314" s="73"/>
      <c r="AC314" s="73"/>
      <c r="AD314" s="73"/>
      <c r="AE314" s="47"/>
      <c r="AF314" s="47"/>
      <c r="AG314" s="73"/>
    </row>
    <row r="315" spans="7:33" x14ac:dyDescent="0.25">
      <c r="G315" s="75"/>
      <c r="H315" s="75"/>
      <c r="Q315" s="73"/>
      <c r="R315" s="73"/>
      <c r="S315" s="73"/>
      <c r="T315" s="73"/>
      <c r="U315" s="73"/>
      <c r="V315" s="73"/>
      <c r="W315" s="73"/>
      <c r="X315" s="73"/>
      <c r="Y315" s="73"/>
      <c r="Z315" s="73"/>
      <c r="AA315" s="73"/>
      <c r="AB315" s="73"/>
      <c r="AC315" s="73"/>
      <c r="AD315" s="73"/>
      <c r="AE315" s="47"/>
      <c r="AF315" s="47"/>
      <c r="AG315" s="73"/>
    </row>
    <row r="316" spans="7:33" x14ac:dyDescent="0.25">
      <c r="G316" s="75"/>
      <c r="H316" s="75"/>
      <c r="Q316" s="73"/>
      <c r="R316" s="73"/>
      <c r="S316" s="73"/>
      <c r="T316" s="73"/>
      <c r="U316" s="73"/>
      <c r="V316" s="73"/>
      <c r="W316" s="73"/>
      <c r="X316" s="73"/>
      <c r="Y316" s="73"/>
      <c r="Z316" s="73"/>
      <c r="AA316" s="73"/>
      <c r="AB316" s="73"/>
      <c r="AC316" s="73"/>
      <c r="AD316" s="73"/>
      <c r="AE316" s="47"/>
      <c r="AF316" s="47"/>
      <c r="AG316" s="73"/>
    </row>
    <row r="317" spans="7:33" x14ac:dyDescent="0.25">
      <c r="G317" s="75"/>
      <c r="H317" s="75"/>
      <c r="Q317" s="73"/>
      <c r="R317" s="73"/>
      <c r="S317" s="73"/>
      <c r="T317" s="73"/>
      <c r="U317" s="73"/>
      <c r="V317" s="73"/>
      <c r="W317" s="73"/>
      <c r="X317" s="73"/>
      <c r="Y317" s="73"/>
      <c r="Z317" s="73"/>
      <c r="AA317" s="73"/>
      <c r="AB317" s="73"/>
      <c r="AC317" s="73"/>
      <c r="AD317" s="73"/>
      <c r="AE317" s="47"/>
      <c r="AF317" s="47"/>
      <c r="AG317" s="73"/>
    </row>
    <row r="318" spans="7:33" x14ac:dyDescent="0.25">
      <c r="G318" s="75"/>
      <c r="H318" s="75"/>
      <c r="Q318" s="73"/>
      <c r="R318" s="73"/>
      <c r="S318" s="73"/>
      <c r="T318" s="73"/>
      <c r="U318" s="73"/>
      <c r="V318" s="73"/>
      <c r="W318" s="73"/>
      <c r="X318" s="73"/>
      <c r="Y318" s="73"/>
      <c r="Z318" s="73"/>
      <c r="AA318" s="73"/>
      <c r="AB318" s="73"/>
      <c r="AC318" s="73"/>
      <c r="AD318" s="73"/>
      <c r="AE318" s="47"/>
      <c r="AF318" s="47"/>
      <c r="AG318" s="73"/>
    </row>
    <row r="319" spans="7:33" x14ac:dyDescent="0.25">
      <c r="G319" s="75"/>
      <c r="H319" s="75"/>
      <c r="Q319" s="73"/>
      <c r="R319" s="73"/>
      <c r="S319" s="73"/>
      <c r="T319" s="73"/>
      <c r="U319" s="73"/>
      <c r="V319" s="73"/>
      <c r="W319" s="73"/>
      <c r="X319" s="73"/>
      <c r="Y319" s="73"/>
      <c r="Z319" s="73"/>
      <c r="AA319" s="73"/>
      <c r="AB319" s="73"/>
      <c r="AC319" s="73"/>
      <c r="AD319" s="73"/>
      <c r="AE319" s="47"/>
      <c r="AF319" s="47"/>
      <c r="AG319" s="73"/>
    </row>
    <row r="320" spans="7:33" x14ac:dyDescent="0.25">
      <c r="G320" s="75"/>
      <c r="H320" s="75"/>
      <c r="Q320" s="73"/>
      <c r="R320" s="73"/>
      <c r="S320" s="73"/>
      <c r="T320" s="73"/>
      <c r="U320" s="73"/>
      <c r="V320" s="73"/>
      <c r="W320" s="73"/>
      <c r="X320" s="73"/>
      <c r="Y320" s="73"/>
      <c r="Z320" s="73"/>
      <c r="AA320" s="73"/>
      <c r="AB320" s="73"/>
      <c r="AC320" s="73"/>
      <c r="AD320" s="73"/>
      <c r="AE320" s="47"/>
      <c r="AF320" s="47"/>
      <c r="AG320" s="73"/>
    </row>
    <row r="321" spans="7:33" x14ac:dyDescent="0.25">
      <c r="G321" s="75"/>
      <c r="H321" s="75"/>
      <c r="Q321" s="73"/>
      <c r="R321" s="73"/>
      <c r="S321" s="73"/>
      <c r="T321" s="73"/>
      <c r="U321" s="73"/>
      <c r="V321" s="73"/>
      <c r="W321" s="73"/>
      <c r="X321" s="73"/>
      <c r="Y321" s="73"/>
      <c r="Z321" s="73"/>
      <c r="AA321" s="73"/>
      <c r="AB321" s="73"/>
      <c r="AC321" s="73"/>
      <c r="AD321" s="73"/>
      <c r="AE321" s="47"/>
      <c r="AF321" s="47"/>
      <c r="AG321" s="73"/>
    </row>
    <row r="322" spans="7:33" x14ac:dyDescent="0.25">
      <c r="G322" s="75"/>
      <c r="H322" s="75"/>
      <c r="Q322" s="73"/>
      <c r="R322" s="73"/>
      <c r="S322" s="73"/>
      <c r="T322" s="73"/>
      <c r="U322" s="73"/>
      <c r="V322" s="73"/>
      <c r="W322" s="73"/>
      <c r="X322" s="73"/>
      <c r="Y322" s="73"/>
      <c r="Z322" s="73"/>
      <c r="AA322" s="73"/>
      <c r="AB322" s="73"/>
      <c r="AC322" s="73"/>
      <c r="AD322" s="73"/>
      <c r="AE322" s="47"/>
      <c r="AF322" s="47"/>
      <c r="AG322" s="73"/>
    </row>
    <row r="323" spans="7:33" x14ac:dyDescent="0.25">
      <c r="G323" s="75"/>
      <c r="H323" s="75"/>
      <c r="Q323" s="73"/>
      <c r="R323" s="73"/>
      <c r="S323" s="73"/>
      <c r="T323" s="73"/>
      <c r="U323" s="73"/>
      <c r="V323" s="73"/>
      <c r="W323" s="73"/>
      <c r="X323" s="73"/>
      <c r="Y323" s="73"/>
      <c r="Z323" s="73"/>
      <c r="AA323" s="73"/>
      <c r="AB323" s="73"/>
      <c r="AC323" s="73"/>
      <c r="AD323" s="73"/>
      <c r="AE323" s="47"/>
      <c r="AF323" s="47"/>
      <c r="AG323" s="73"/>
    </row>
    <row r="324" spans="7:33" x14ac:dyDescent="0.25">
      <c r="G324" s="75"/>
      <c r="H324" s="75"/>
      <c r="Q324" s="73"/>
      <c r="R324" s="73"/>
      <c r="S324" s="73"/>
      <c r="T324" s="73"/>
      <c r="U324" s="73"/>
      <c r="V324" s="73"/>
      <c r="W324" s="73"/>
      <c r="X324" s="73"/>
      <c r="Y324" s="73"/>
      <c r="Z324" s="73"/>
      <c r="AA324" s="73"/>
      <c r="AB324" s="73"/>
      <c r="AC324" s="73"/>
      <c r="AD324" s="73"/>
      <c r="AE324" s="47"/>
      <c r="AF324" s="47"/>
      <c r="AG324" s="73"/>
    </row>
    <row r="325" spans="7:33" x14ac:dyDescent="0.25">
      <c r="G325" s="75"/>
      <c r="H325" s="75"/>
      <c r="Q325" s="73"/>
      <c r="R325" s="73"/>
      <c r="S325" s="73"/>
      <c r="T325" s="73"/>
      <c r="U325" s="73"/>
      <c r="V325" s="73"/>
      <c r="W325" s="73"/>
      <c r="X325" s="73"/>
      <c r="Y325" s="73"/>
      <c r="Z325" s="73"/>
      <c r="AA325" s="73"/>
      <c r="AB325" s="73"/>
      <c r="AC325" s="73"/>
      <c r="AD325" s="73"/>
      <c r="AE325" s="47"/>
      <c r="AF325" s="47"/>
      <c r="AG325" s="73"/>
    </row>
    <row r="326" spans="7:33" x14ac:dyDescent="0.25">
      <c r="G326" s="75"/>
      <c r="H326" s="75"/>
      <c r="Q326" s="73"/>
      <c r="R326" s="73"/>
      <c r="S326" s="73"/>
      <c r="T326" s="73"/>
      <c r="U326" s="73"/>
      <c r="V326" s="73"/>
      <c r="W326" s="73"/>
      <c r="X326" s="73"/>
      <c r="Y326" s="73"/>
      <c r="Z326" s="73"/>
      <c r="AA326" s="73"/>
      <c r="AB326" s="73"/>
      <c r="AC326" s="73"/>
      <c r="AD326" s="73"/>
      <c r="AE326" s="47"/>
      <c r="AF326" s="47"/>
      <c r="AG326" s="73"/>
    </row>
    <row r="327" spans="7:33" x14ac:dyDescent="0.25">
      <c r="G327" s="75"/>
      <c r="H327" s="75"/>
      <c r="Q327" s="73"/>
      <c r="R327" s="73"/>
      <c r="S327" s="73"/>
      <c r="T327" s="73"/>
      <c r="U327" s="73"/>
      <c r="V327" s="73"/>
      <c r="W327" s="73"/>
      <c r="X327" s="73"/>
      <c r="Y327" s="73"/>
      <c r="Z327" s="73"/>
      <c r="AA327" s="73"/>
      <c r="AB327" s="73"/>
      <c r="AC327" s="73"/>
      <c r="AD327" s="73"/>
      <c r="AE327" s="47"/>
      <c r="AF327" s="47"/>
      <c r="AG327" s="73"/>
    </row>
    <row r="328" spans="7:33" x14ac:dyDescent="0.25">
      <c r="G328" s="75"/>
      <c r="H328" s="75"/>
      <c r="Q328" s="73"/>
      <c r="R328" s="73"/>
      <c r="S328" s="73"/>
      <c r="T328" s="73"/>
      <c r="U328" s="73"/>
      <c r="V328" s="73"/>
      <c r="W328" s="73"/>
      <c r="X328" s="73"/>
      <c r="Y328" s="73"/>
      <c r="Z328" s="73"/>
      <c r="AA328" s="73"/>
      <c r="AB328" s="73"/>
      <c r="AC328" s="73"/>
      <c r="AD328" s="73"/>
      <c r="AE328" s="47"/>
      <c r="AF328" s="47"/>
      <c r="AG328" s="73"/>
    </row>
    <row r="329" spans="7:33" x14ac:dyDescent="0.25">
      <c r="G329" s="75"/>
      <c r="H329" s="75"/>
      <c r="Q329" s="73"/>
      <c r="R329" s="73"/>
      <c r="S329" s="73"/>
      <c r="T329" s="73"/>
      <c r="U329" s="73"/>
      <c r="V329" s="73"/>
      <c r="W329" s="73"/>
      <c r="X329" s="73"/>
      <c r="Y329" s="73"/>
      <c r="Z329" s="73"/>
      <c r="AA329" s="73"/>
      <c r="AB329" s="73"/>
      <c r="AC329" s="73"/>
      <c r="AD329" s="73"/>
      <c r="AE329" s="47"/>
      <c r="AF329" s="47"/>
      <c r="AG329" s="73"/>
    </row>
    <row r="330" spans="7:33" x14ac:dyDescent="0.25">
      <c r="G330" s="75"/>
      <c r="H330" s="75"/>
      <c r="Q330" s="73"/>
      <c r="R330" s="73"/>
      <c r="S330" s="73"/>
      <c r="T330" s="73"/>
      <c r="U330" s="73"/>
      <c r="V330" s="73"/>
      <c r="W330" s="73"/>
      <c r="X330" s="73"/>
      <c r="Y330" s="73"/>
      <c r="Z330" s="73"/>
      <c r="AA330" s="73"/>
      <c r="AB330" s="73"/>
      <c r="AC330" s="73"/>
      <c r="AD330" s="73"/>
      <c r="AE330" s="47"/>
      <c r="AF330" s="47"/>
      <c r="AG330" s="73"/>
    </row>
    <row r="331" spans="7:33" x14ac:dyDescent="0.25">
      <c r="G331" s="75"/>
      <c r="H331" s="75"/>
      <c r="Q331" s="73"/>
      <c r="R331" s="73"/>
      <c r="S331" s="73"/>
      <c r="T331" s="73"/>
      <c r="U331" s="73"/>
      <c r="V331" s="73"/>
      <c r="W331" s="73"/>
      <c r="X331" s="73"/>
      <c r="Y331" s="73"/>
      <c r="Z331" s="73"/>
      <c r="AA331" s="73"/>
      <c r="AB331" s="73"/>
      <c r="AC331" s="73"/>
      <c r="AD331" s="73"/>
      <c r="AE331" s="47"/>
      <c r="AF331" s="47"/>
      <c r="AG331" s="73"/>
    </row>
    <row r="332" spans="7:33" x14ac:dyDescent="0.25">
      <c r="G332" s="75"/>
      <c r="H332" s="75"/>
      <c r="Q332" s="73"/>
      <c r="R332" s="73"/>
      <c r="S332" s="73"/>
      <c r="T332" s="73"/>
      <c r="U332" s="73"/>
      <c r="V332" s="73"/>
      <c r="W332" s="73"/>
      <c r="X332" s="73"/>
      <c r="Y332" s="73"/>
      <c r="Z332" s="73"/>
      <c r="AA332" s="73"/>
      <c r="AB332" s="73"/>
      <c r="AC332" s="73"/>
      <c r="AD332" s="73"/>
      <c r="AE332" s="47"/>
      <c r="AF332" s="47"/>
      <c r="AG332" s="73"/>
    </row>
    <row r="333" spans="7:33" x14ac:dyDescent="0.25">
      <c r="G333" s="75"/>
      <c r="H333" s="75"/>
      <c r="Q333" s="73"/>
      <c r="R333" s="73"/>
      <c r="S333" s="73"/>
      <c r="T333" s="73"/>
      <c r="U333" s="73"/>
      <c r="V333" s="73"/>
      <c r="W333" s="73"/>
      <c r="X333" s="73"/>
      <c r="Y333" s="73"/>
      <c r="Z333" s="73"/>
      <c r="AA333" s="73"/>
      <c r="AB333" s="73"/>
      <c r="AC333" s="73"/>
      <c r="AD333" s="73"/>
      <c r="AE333" s="47"/>
      <c r="AF333" s="47"/>
      <c r="AG333" s="73"/>
    </row>
    <row r="334" spans="7:33" x14ac:dyDescent="0.25">
      <c r="G334" s="75"/>
      <c r="H334" s="75"/>
      <c r="Q334" s="73"/>
      <c r="R334" s="73"/>
      <c r="S334" s="73"/>
      <c r="T334" s="73"/>
      <c r="U334" s="73"/>
      <c r="V334" s="73"/>
      <c r="W334" s="73"/>
      <c r="X334" s="73"/>
      <c r="Y334" s="73"/>
      <c r="Z334" s="73"/>
      <c r="AA334" s="73"/>
      <c r="AB334" s="73"/>
      <c r="AC334" s="73"/>
      <c r="AD334" s="73"/>
      <c r="AE334" s="47"/>
      <c r="AF334" s="47"/>
      <c r="AG334" s="73"/>
    </row>
    <row r="335" spans="7:33" x14ac:dyDescent="0.25">
      <c r="G335" s="75"/>
      <c r="H335" s="75"/>
      <c r="Q335" s="73"/>
      <c r="R335" s="73"/>
      <c r="S335" s="73"/>
      <c r="T335" s="73"/>
      <c r="U335" s="73"/>
      <c r="V335" s="73"/>
      <c r="W335" s="73"/>
      <c r="X335" s="73"/>
      <c r="Y335" s="73"/>
      <c r="Z335" s="73"/>
      <c r="AA335" s="73"/>
      <c r="AB335" s="73"/>
      <c r="AC335" s="73"/>
      <c r="AD335" s="73"/>
      <c r="AE335" s="47"/>
      <c r="AF335" s="47"/>
      <c r="AG335" s="73"/>
    </row>
    <row r="336" spans="7:33" x14ac:dyDescent="0.25">
      <c r="G336" s="75"/>
      <c r="H336" s="75"/>
      <c r="Q336" s="73"/>
      <c r="R336" s="73"/>
      <c r="S336" s="73"/>
      <c r="T336" s="73"/>
      <c r="U336" s="73"/>
      <c r="V336" s="73"/>
      <c r="W336" s="73"/>
      <c r="X336" s="73"/>
      <c r="Y336" s="73"/>
      <c r="Z336" s="73"/>
      <c r="AA336" s="73"/>
      <c r="AB336" s="73"/>
      <c r="AC336" s="73"/>
      <c r="AD336" s="73"/>
      <c r="AE336" s="47"/>
      <c r="AF336" s="47"/>
      <c r="AG336" s="73"/>
    </row>
    <row r="337" spans="7:33" x14ac:dyDescent="0.25">
      <c r="G337" s="75"/>
      <c r="H337" s="75"/>
      <c r="Q337" s="73"/>
      <c r="R337" s="73"/>
      <c r="S337" s="73"/>
      <c r="T337" s="73"/>
      <c r="U337" s="73"/>
      <c r="V337" s="73"/>
      <c r="W337" s="73"/>
      <c r="X337" s="73"/>
      <c r="Y337" s="73"/>
      <c r="Z337" s="73"/>
      <c r="AA337" s="73"/>
      <c r="AB337" s="73"/>
      <c r="AC337" s="73"/>
      <c r="AD337" s="73"/>
      <c r="AE337" s="47"/>
      <c r="AF337" s="47"/>
      <c r="AG337" s="73"/>
    </row>
    <row r="338" spans="7:33" x14ac:dyDescent="0.25">
      <c r="G338" s="75"/>
      <c r="H338" s="75"/>
      <c r="Q338" s="73"/>
      <c r="R338" s="73"/>
      <c r="S338" s="73"/>
      <c r="T338" s="73"/>
      <c r="U338" s="73"/>
      <c r="V338" s="73"/>
      <c r="W338" s="73"/>
      <c r="X338" s="73"/>
      <c r="Y338" s="73"/>
      <c r="Z338" s="73"/>
      <c r="AA338" s="73"/>
      <c r="AB338" s="73"/>
      <c r="AC338" s="73"/>
      <c r="AD338" s="73"/>
      <c r="AE338" s="47"/>
      <c r="AF338" s="47"/>
      <c r="AG338" s="73"/>
    </row>
    <row r="339" spans="7:33" x14ac:dyDescent="0.25">
      <c r="G339" s="75"/>
      <c r="H339" s="75"/>
      <c r="Q339" s="73"/>
      <c r="R339" s="73"/>
      <c r="S339" s="73"/>
      <c r="T339" s="73"/>
      <c r="U339" s="73"/>
      <c r="V339" s="73"/>
      <c r="W339" s="73"/>
      <c r="X339" s="73"/>
      <c r="Y339" s="73"/>
      <c r="Z339" s="73"/>
      <c r="AA339" s="73"/>
      <c r="AB339" s="73"/>
      <c r="AC339" s="73"/>
      <c r="AD339" s="73"/>
      <c r="AE339" s="47"/>
      <c r="AF339" s="47"/>
      <c r="AG339" s="73"/>
    </row>
    <row r="340" spans="7:33" x14ac:dyDescent="0.25">
      <c r="G340" s="75"/>
      <c r="H340" s="75"/>
      <c r="Q340" s="73"/>
      <c r="R340" s="73"/>
      <c r="S340" s="73"/>
      <c r="T340" s="73"/>
      <c r="U340" s="73"/>
      <c r="V340" s="73"/>
      <c r="W340" s="73"/>
      <c r="X340" s="73"/>
      <c r="Y340" s="73"/>
      <c r="Z340" s="73"/>
      <c r="AA340" s="73"/>
      <c r="AB340" s="73"/>
      <c r="AC340" s="73"/>
      <c r="AD340" s="73"/>
      <c r="AE340" s="47"/>
      <c r="AF340" s="47"/>
      <c r="AG340" s="73"/>
    </row>
    <row r="341" spans="7:33" x14ac:dyDescent="0.25">
      <c r="G341" s="75"/>
      <c r="H341" s="75"/>
      <c r="Q341" s="73"/>
      <c r="R341" s="73"/>
      <c r="S341" s="73"/>
      <c r="T341" s="73"/>
      <c r="U341" s="73"/>
      <c r="V341" s="73"/>
      <c r="W341" s="73"/>
      <c r="X341" s="73"/>
      <c r="Y341" s="73"/>
      <c r="Z341" s="73"/>
      <c r="AA341" s="73"/>
      <c r="AB341" s="73"/>
      <c r="AC341" s="73"/>
      <c r="AD341" s="73"/>
      <c r="AE341" s="47"/>
      <c r="AF341" s="47"/>
      <c r="AG341" s="73"/>
    </row>
    <row r="342" spans="7:33" x14ac:dyDescent="0.25">
      <c r="G342" s="75"/>
      <c r="H342" s="75"/>
      <c r="Q342" s="73"/>
      <c r="R342" s="73"/>
      <c r="S342" s="73"/>
      <c r="T342" s="73"/>
      <c r="U342" s="73"/>
      <c r="V342" s="73"/>
      <c r="W342" s="73"/>
      <c r="X342" s="73"/>
      <c r="Y342" s="73"/>
      <c r="Z342" s="73"/>
      <c r="AA342" s="73"/>
      <c r="AB342" s="73"/>
      <c r="AC342" s="73"/>
      <c r="AD342" s="73"/>
      <c r="AE342" s="47"/>
      <c r="AF342" s="47"/>
      <c r="AG342" s="73"/>
    </row>
    <row r="343" spans="7:33" x14ac:dyDescent="0.25">
      <c r="G343" s="75"/>
      <c r="H343" s="75"/>
      <c r="Q343" s="73"/>
      <c r="R343" s="73"/>
      <c r="S343" s="73"/>
      <c r="T343" s="73"/>
      <c r="U343" s="73"/>
      <c r="V343" s="73"/>
      <c r="W343" s="73"/>
      <c r="X343" s="73"/>
      <c r="Y343" s="73"/>
      <c r="Z343" s="73"/>
      <c r="AA343" s="73"/>
      <c r="AB343" s="73"/>
      <c r="AC343" s="73"/>
      <c r="AD343" s="73"/>
      <c r="AE343" s="47"/>
      <c r="AF343" s="47"/>
      <c r="AG343" s="73"/>
    </row>
    <row r="344" spans="7:33" x14ac:dyDescent="0.25">
      <c r="G344" s="75"/>
      <c r="H344" s="75"/>
      <c r="Q344" s="73"/>
      <c r="R344" s="73"/>
      <c r="S344" s="73"/>
      <c r="T344" s="73"/>
      <c r="U344" s="73"/>
      <c r="V344" s="73"/>
      <c r="W344" s="73"/>
      <c r="X344" s="73"/>
      <c r="Y344" s="73"/>
      <c r="Z344" s="73"/>
      <c r="AA344" s="73"/>
      <c r="AB344" s="73"/>
      <c r="AC344" s="73"/>
      <c r="AD344" s="73"/>
      <c r="AE344" s="47"/>
      <c r="AF344" s="47"/>
      <c r="AG344" s="73"/>
    </row>
    <row r="345" spans="7:33" x14ac:dyDescent="0.25">
      <c r="G345" s="75"/>
      <c r="H345" s="75"/>
      <c r="Q345" s="73"/>
      <c r="R345" s="73"/>
      <c r="S345" s="73"/>
      <c r="T345" s="73"/>
      <c r="U345" s="73"/>
      <c r="V345" s="73"/>
      <c r="W345" s="73"/>
      <c r="X345" s="73"/>
      <c r="Y345" s="73"/>
      <c r="Z345" s="73"/>
      <c r="AA345" s="73"/>
      <c r="AB345" s="73"/>
      <c r="AC345" s="73"/>
      <c r="AD345" s="73"/>
      <c r="AE345" s="47"/>
      <c r="AF345" s="47"/>
      <c r="AG345" s="73"/>
    </row>
    <row r="346" spans="7:33" x14ac:dyDescent="0.25">
      <c r="G346" s="75"/>
      <c r="H346" s="75"/>
      <c r="Q346" s="73"/>
      <c r="R346" s="73"/>
      <c r="S346" s="73"/>
      <c r="T346" s="73"/>
      <c r="U346" s="73"/>
      <c r="V346" s="73"/>
      <c r="W346" s="73"/>
      <c r="X346" s="73"/>
      <c r="Y346" s="73"/>
      <c r="Z346" s="73"/>
      <c r="AA346" s="73"/>
      <c r="AB346" s="73"/>
      <c r="AC346" s="73"/>
      <c r="AD346" s="73"/>
      <c r="AE346" s="47"/>
      <c r="AF346" s="47"/>
      <c r="AG346" s="73"/>
    </row>
    <row r="347" spans="7:33" x14ac:dyDescent="0.25">
      <c r="G347" s="75"/>
      <c r="H347" s="75"/>
      <c r="Q347" s="73"/>
      <c r="R347" s="73"/>
      <c r="S347" s="73"/>
      <c r="T347" s="73"/>
      <c r="U347" s="73"/>
      <c r="V347" s="73"/>
      <c r="W347" s="73"/>
      <c r="X347" s="73"/>
      <c r="Y347" s="73"/>
      <c r="Z347" s="73"/>
      <c r="AA347" s="73"/>
      <c r="AB347" s="73"/>
      <c r="AC347" s="73"/>
      <c r="AD347" s="73"/>
      <c r="AE347" s="47"/>
      <c r="AF347" s="47"/>
      <c r="AG347" s="73"/>
    </row>
    <row r="348" spans="7:33" x14ac:dyDescent="0.25">
      <c r="G348" s="75"/>
      <c r="H348" s="75"/>
      <c r="Q348" s="73"/>
      <c r="R348" s="73"/>
      <c r="S348" s="73"/>
      <c r="T348" s="73"/>
      <c r="U348" s="73"/>
      <c r="V348" s="73"/>
      <c r="W348" s="73"/>
      <c r="X348" s="73"/>
      <c r="Y348" s="73"/>
      <c r="Z348" s="73"/>
      <c r="AA348" s="73"/>
      <c r="AB348" s="73"/>
      <c r="AC348" s="73"/>
      <c r="AD348" s="73"/>
      <c r="AE348" s="47"/>
      <c r="AF348" s="47"/>
      <c r="AG348" s="73"/>
    </row>
    <row r="349" spans="7:33" x14ac:dyDescent="0.25">
      <c r="G349" s="75"/>
      <c r="H349" s="75"/>
      <c r="Q349" s="73"/>
      <c r="R349" s="73"/>
      <c r="S349" s="73"/>
      <c r="T349" s="73"/>
      <c r="U349" s="73"/>
      <c r="V349" s="73"/>
      <c r="W349" s="73"/>
      <c r="X349" s="73"/>
      <c r="Y349" s="73"/>
      <c r="Z349" s="73"/>
      <c r="AA349" s="73"/>
      <c r="AB349" s="73"/>
      <c r="AC349" s="73"/>
      <c r="AD349" s="73"/>
      <c r="AE349" s="47"/>
      <c r="AF349" s="47"/>
      <c r="AG349" s="73"/>
    </row>
    <row r="350" spans="7:33" x14ac:dyDescent="0.25">
      <c r="G350" s="75"/>
      <c r="H350" s="75"/>
      <c r="Q350" s="73"/>
      <c r="R350" s="73"/>
      <c r="S350" s="73"/>
      <c r="T350" s="73"/>
      <c r="U350" s="73"/>
      <c r="V350" s="73"/>
      <c r="W350" s="73"/>
      <c r="X350" s="73"/>
      <c r="Y350" s="73"/>
      <c r="Z350" s="73"/>
      <c r="AA350" s="73"/>
      <c r="AB350" s="73"/>
      <c r="AC350" s="73"/>
      <c r="AD350" s="73"/>
      <c r="AE350" s="47"/>
      <c r="AF350" s="47"/>
      <c r="AG350" s="73"/>
    </row>
    <row r="351" spans="7:33" x14ac:dyDescent="0.25">
      <c r="G351" s="75"/>
      <c r="H351" s="75"/>
      <c r="Q351" s="73"/>
      <c r="R351" s="73"/>
      <c r="S351" s="73"/>
      <c r="T351" s="73"/>
      <c r="U351" s="73"/>
      <c r="V351" s="73"/>
      <c r="W351" s="73"/>
      <c r="X351" s="73"/>
      <c r="Y351" s="73"/>
      <c r="Z351" s="73"/>
      <c r="AA351" s="73"/>
      <c r="AB351" s="73"/>
      <c r="AC351" s="73"/>
      <c r="AD351" s="73"/>
      <c r="AE351" s="47"/>
      <c r="AF351" s="47"/>
      <c r="AG351" s="73"/>
    </row>
    <row r="352" spans="7:33" x14ac:dyDescent="0.25">
      <c r="G352" s="75"/>
      <c r="H352" s="75"/>
      <c r="Q352" s="73"/>
      <c r="R352" s="73"/>
      <c r="S352" s="73"/>
      <c r="T352" s="73"/>
      <c r="U352" s="73"/>
      <c r="V352" s="73"/>
      <c r="W352" s="73"/>
      <c r="X352" s="73"/>
      <c r="Y352" s="73"/>
      <c r="Z352" s="73"/>
      <c r="AA352" s="73"/>
      <c r="AB352" s="73"/>
      <c r="AC352" s="73"/>
      <c r="AD352" s="73"/>
      <c r="AE352" s="47"/>
      <c r="AF352" s="47"/>
      <c r="AG352" s="73"/>
    </row>
    <row r="353" spans="7:33" x14ac:dyDescent="0.25">
      <c r="G353" s="75"/>
      <c r="H353" s="75"/>
      <c r="Q353" s="73"/>
      <c r="R353" s="73"/>
      <c r="S353" s="73"/>
      <c r="T353" s="73"/>
      <c r="U353" s="73"/>
      <c r="V353" s="73"/>
      <c r="W353" s="73"/>
      <c r="X353" s="73"/>
      <c r="Y353" s="73"/>
      <c r="Z353" s="73"/>
      <c r="AA353" s="73"/>
      <c r="AB353" s="73"/>
      <c r="AC353" s="73"/>
      <c r="AD353" s="73"/>
      <c r="AE353" s="47"/>
      <c r="AF353" s="47"/>
      <c r="AG353" s="73"/>
    </row>
    <row r="354" spans="7:33" x14ac:dyDescent="0.25">
      <c r="G354" s="75"/>
      <c r="H354" s="75"/>
      <c r="Q354" s="73"/>
      <c r="R354" s="73"/>
      <c r="S354" s="73"/>
      <c r="T354" s="73"/>
      <c r="U354" s="73"/>
      <c r="V354" s="73"/>
      <c r="W354" s="73"/>
      <c r="X354" s="73"/>
      <c r="Y354" s="73"/>
      <c r="Z354" s="73"/>
      <c r="AA354" s="73"/>
      <c r="AB354" s="73"/>
      <c r="AC354" s="73"/>
      <c r="AD354" s="73"/>
      <c r="AE354" s="47"/>
      <c r="AF354" s="47"/>
      <c r="AG354" s="73"/>
    </row>
    <row r="355" spans="7:33" x14ac:dyDescent="0.25">
      <c r="G355" s="75"/>
      <c r="H355" s="75"/>
      <c r="Q355" s="73"/>
      <c r="R355" s="73"/>
      <c r="S355" s="73"/>
      <c r="T355" s="73"/>
      <c r="U355" s="73"/>
      <c r="V355" s="73"/>
      <c r="W355" s="73"/>
      <c r="X355" s="73"/>
      <c r="Y355" s="73"/>
      <c r="Z355" s="73"/>
      <c r="AA355" s="73"/>
      <c r="AB355" s="73"/>
      <c r="AC355" s="73"/>
      <c r="AD355" s="73"/>
      <c r="AE355" s="47"/>
      <c r="AF355" s="47"/>
      <c r="AG355" s="73"/>
    </row>
    <row r="356" spans="7:33" x14ac:dyDescent="0.25">
      <c r="G356" s="75"/>
      <c r="H356" s="75"/>
      <c r="Q356" s="73"/>
      <c r="R356" s="73"/>
      <c r="S356" s="73"/>
      <c r="T356" s="73"/>
      <c r="U356" s="73"/>
      <c r="V356" s="73"/>
      <c r="W356" s="73"/>
      <c r="X356" s="73"/>
      <c r="Y356" s="73"/>
      <c r="Z356" s="73"/>
      <c r="AA356" s="73"/>
      <c r="AB356" s="73"/>
      <c r="AC356" s="73"/>
      <c r="AD356" s="73"/>
      <c r="AE356" s="47"/>
      <c r="AF356" s="47"/>
      <c r="AG356" s="73"/>
    </row>
    <row r="357" spans="7:33" x14ac:dyDescent="0.25">
      <c r="G357" s="75"/>
      <c r="H357" s="75"/>
      <c r="Q357" s="73"/>
      <c r="R357" s="73"/>
      <c r="S357" s="73"/>
      <c r="T357" s="73"/>
      <c r="U357" s="73"/>
      <c r="V357" s="73"/>
      <c r="W357" s="73"/>
      <c r="X357" s="73"/>
      <c r="Y357" s="73"/>
      <c r="Z357" s="73"/>
      <c r="AA357" s="73"/>
      <c r="AB357" s="73"/>
      <c r="AC357" s="73"/>
      <c r="AD357" s="73"/>
      <c r="AE357" s="47"/>
      <c r="AF357" s="47"/>
      <c r="AG357" s="73"/>
    </row>
    <row r="358" spans="7:33" x14ac:dyDescent="0.25">
      <c r="G358" s="75"/>
      <c r="H358" s="75"/>
      <c r="Q358" s="73"/>
      <c r="R358" s="73"/>
      <c r="S358" s="73"/>
      <c r="T358" s="73"/>
      <c r="U358" s="73"/>
      <c r="V358" s="73"/>
      <c r="W358" s="73"/>
      <c r="X358" s="73"/>
      <c r="Y358" s="73"/>
      <c r="Z358" s="73"/>
      <c r="AA358" s="73"/>
      <c r="AB358" s="73"/>
      <c r="AC358" s="73"/>
      <c r="AD358" s="73"/>
      <c r="AE358" s="47"/>
      <c r="AF358" s="47"/>
      <c r="AG358" s="73"/>
    </row>
    <row r="359" spans="7:33" x14ac:dyDescent="0.25">
      <c r="G359" s="75"/>
      <c r="H359" s="75"/>
      <c r="Q359" s="73"/>
      <c r="R359" s="73"/>
      <c r="S359" s="73"/>
      <c r="T359" s="73"/>
      <c r="U359" s="73"/>
      <c r="V359" s="73"/>
      <c r="W359" s="73"/>
      <c r="X359" s="73"/>
      <c r="Y359" s="73"/>
      <c r="Z359" s="73"/>
      <c r="AA359" s="73"/>
      <c r="AB359" s="73"/>
      <c r="AC359" s="73"/>
      <c r="AD359" s="73"/>
      <c r="AE359" s="47"/>
      <c r="AF359" s="47"/>
      <c r="AG359" s="73"/>
    </row>
    <row r="360" spans="7:33" x14ac:dyDescent="0.25">
      <c r="G360" s="75"/>
      <c r="H360" s="75"/>
      <c r="Q360" s="73"/>
      <c r="R360" s="73"/>
      <c r="S360" s="73"/>
      <c r="T360" s="73"/>
      <c r="U360" s="73"/>
      <c r="V360" s="73"/>
      <c r="W360" s="73"/>
      <c r="X360" s="73"/>
      <c r="Y360" s="73"/>
      <c r="Z360" s="73"/>
      <c r="AA360" s="73"/>
      <c r="AB360" s="73"/>
      <c r="AC360" s="73"/>
      <c r="AD360" s="73"/>
      <c r="AE360" s="47"/>
      <c r="AF360" s="47"/>
      <c r="AG360" s="73"/>
    </row>
    <row r="361" spans="7:33" x14ac:dyDescent="0.25">
      <c r="G361" s="75"/>
      <c r="H361" s="75"/>
      <c r="Q361" s="73"/>
      <c r="R361" s="73"/>
      <c r="S361" s="73"/>
      <c r="T361" s="73"/>
      <c r="U361" s="73"/>
      <c r="V361" s="73"/>
      <c r="W361" s="73"/>
      <c r="X361" s="73"/>
      <c r="Y361" s="73"/>
      <c r="Z361" s="73"/>
      <c r="AA361" s="73"/>
      <c r="AB361" s="73"/>
      <c r="AC361" s="73"/>
      <c r="AD361" s="73"/>
      <c r="AE361" s="47"/>
      <c r="AF361" s="47"/>
      <c r="AG361" s="73"/>
    </row>
    <row r="362" spans="7:33" x14ac:dyDescent="0.25">
      <c r="G362" s="75"/>
      <c r="H362" s="75"/>
      <c r="Q362" s="73"/>
      <c r="R362" s="73"/>
      <c r="S362" s="73"/>
      <c r="T362" s="73"/>
      <c r="U362" s="73"/>
      <c r="V362" s="73"/>
      <c r="W362" s="73"/>
      <c r="X362" s="73"/>
      <c r="Y362" s="73"/>
      <c r="Z362" s="73"/>
      <c r="AA362" s="73"/>
      <c r="AB362" s="73"/>
      <c r="AC362" s="73"/>
      <c r="AD362" s="73"/>
      <c r="AE362" s="47"/>
      <c r="AF362" s="47"/>
      <c r="AG362" s="73"/>
    </row>
    <row r="363" spans="7:33" x14ac:dyDescent="0.25">
      <c r="G363" s="75"/>
      <c r="H363" s="75"/>
      <c r="Q363" s="73"/>
      <c r="R363" s="73"/>
      <c r="S363" s="73"/>
      <c r="T363" s="73"/>
      <c r="U363" s="73"/>
      <c r="V363" s="73"/>
      <c r="W363" s="73"/>
      <c r="X363" s="73"/>
      <c r="Y363" s="73"/>
      <c r="Z363" s="73"/>
      <c r="AA363" s="73"/>
      <c r="AB363" s="73"/>
      <c r="AC363" s="73"/>
      <c r="AD363" s="73"/>
      <c r="AE363" s="47"/>
      <c r="AF363" s="47"/>
      <c r="AG363" s="73"/>
    </row>
    <row r="364" spans="7:33" x14ac:dyDescent="0.25">
      <c r="G364" s="75"/>
      <c r="H364" s="75"/>
      <c r="Q364" s="73"/>
      <c r="R364" s="73"/>
      <c r="S364" s="73"/>
      <c r="T364" s="73"/>
      <c r="U364" s="73"/>
      <c r="V364" s="73"/>
      <c r="W364" s="73"/>
      <c r="X364" s="73"/>
      <c r="Y364" s="73"/>
      <c r="Z364" s="73"/>
      <c r="AA364" s="73"/>
      <c r="AB364" s="73"/>
      <c r="AC364" s="73"/>
      <c r="AD364" s="73"/>
      <c r="AE364" s="47"/>
      <c r="AF364" s="47"/>
      <c r="AG364" s="73"/>
    </row>
    <row r="365" spans="7:33" x14ac:dyDescent="0.25">
      <c r="G365" s="75"/>
      <c r="H365" s="75"/>
      <c r="Q365" s="73"/>
      <c r="R365" s="73"/>
      <c r="S365" s="73"/>
      <c r="T365" s="73"/>
      <c r="U365" s="73"/>
      <c r="V365" s="73"/>
      <c r="W365" s="73"/>
      <c r="X365" s="73"/>
      <c r="Y365" s="73"/>
      <c r="Z365" s="73"/>
      <c r="AA365" s="73"/>
      <c r="AB365" s="73"/>
      <c r="AC365" s="73"/>
      <c r="AD365" s="73"/>
      <c r="AE365" s="47"/>
      <c r="AF365" s="47"/>
      <c r="AG365" s="73"/>
    </row>
    <row r="366" spans="7:33" x14ac:dyDescent="0.25">
      <c r="G366" s="75"/>
      <c r="H366" s="75"/>
      <c r="Q366" s="73"/>
      <c r="R366" s="73"/>
      <c r="S366" s="73"/>
      <c r="T366" s="73"/>
      <c r="U366" s="73"/>
      <c r="V366" s="73"/>
      <c r="W366" s="73"/>
      <c r="X366" s="73"/>
      <c r="Y366" s="73"/>
      <c r="Z366" s="73"/>
      <c r="AA366" s="73"/>
      <c r="AB366" s="73"/>
      <c r="AC366" s="73"/>
      <c r="AD366" s="73"/>
      <c r="AE366" s="47"/>
      <c r="AF366" s="47"/>
      <c r="AG366" s="73"/>
    </row>
    <row r="367" spans="7:33" x14ac:dyDescent="0.25">
      <c r="G367" s="75"/>
      <c r="H367" s="75"/>
      <c r="Q367" s="73"/>
      <c r="R367" s="73"/>
      <c r="S367" s="73"/>
      <c r="T367" s="73"/>
      <c r="U367" s="73"/>
      <c r="V367" s="73"/>
      <c r="W367" s="73"/>
      <c r="X367" s="73"/>
      <c r="Y367" s="73"/>
      <c r="Z367" s="73"/>
      <c r="AA367" s="73"/>
      <c r="AB367" s="73"/>
      <c r="AC367" s="73"/>
      <c r="AD367" s="73"/>
      <c r="AE367" s="47"/>
      <c r="AF367" s="47"/>
      <c r="AG367" s="73"/>
    </row>
    <row r="368" spans="7:33" x14ac:dyDescent="0.25">
      <c r="G368" s="75"/>
      <c r="H368" s="75"/>
      <c r="Q368" s="73"/>
      <c r="R368" s="73"/>
      <c r="S368" s="73"/>
      <c r="T368" s="73"/>
      <c r="U368" s="73"/>
      <c r="V368" s="73"/>
      <c r="W368" s="73"/>
      <c r="X368" s="73"/>
      <c r="Y368" s="73"/>
      <c r="Z368" s="73"/>
      <c r="AA368" s="73"/>
      <c r="AB368" s="73"/>
      <c r="AC368" s="73"/>
      <c r="AD368" s="73"/>
      <c r="AE368" s="47"/>
      <c r="AF368" s="47"/>
      <c r="AG368" s="73"/>
    </row>
    <row r="369" spans="7:33" x14ac:dyDescent="0.25">
      <c r="G369" s="75"/>
      <c r="H369" s="75"/>
      <c r="Q369" s="73"/>
      <c r="R369" s="73"/>
      <c r="S369" s="73"/>
      <c r="T369" s="73"/>
      <c r="U369" s="73"/>
      <c r="V369" s="73"/>
      <c r="W369" s="73"/>
      <c r="X369" s="73"/>
      <c r="Y369" s="73"/>
      <c r="Z369" s="73"/>
      <c r="AA369" s="73"/>
      <c r="AB369" s="73"/>
      <c r="AC369" s="73"/>
      <c r="AD369" s="73"/>
      <c r="AE369" s="47"/>
      <c r="AF369" s="47"/>
      <c r="AG369" s="73"/>
    </row>
    <row r="370" spans="7:33" x14ac:dyDescent="0.25">
      <c r="G370" s="75"/>
      <c r="H370" s="75"/>
      <c r="Q370" s="73"/>
      <c r="R370" s="73"/>
      <c r="S370" s="73"/>
      <c r="T370" s="73"/>
      <c r="U370" s="73"/>
      <c r="V370" s="73"/>
      <c r="W370" s="73"/>
      <c r="X370" s="73"/>
      <c r="Y370" s="73"/>
      <c r="Z370" s="73"/>
      <c r="AA370" s="73"/>
      <c r="AB370" s="73"/>
      <c r="AC370" s="73"/>
      <c r="AD370" s="73"/>
      <c r="AE370" s="47"/>
      <c r="AF370" s="47"/>
      <c r="AG370" s="73"/>
    </row>
    <row r="371" spans="7:33" x14ac:dyDescent="0.25">
      <c r="G371" s="75"/>
      <c r="H371" s="75"/>
      <c r="Q371" s="73"/>
      <c r="R371" s="73"/>
      <c r="S371" s="73"/>
      <c r="T371" s="73"/>
      <c r="U371" s="73"/>
      <c r="V371" s="73"/>
      <c r="W371" s="73"/>
      <c r="X371" s="73"/>
      <c r="Y371" s="73"/>
      <c r="Z371" s="73"/>
      <c r="AA371" s="73"/>
      <c r="AB371" s="73"/>
      <c r="AC371" s="73"/>
      <c r="AD371" s="73"/>
      <c r="AE371" s="47"/>
      <c r="AF371" s="47"/>
      <c r="AG371" s="73"/>
    </row>
    <row r="372" spans="7:33" x14ac:dyDescent="0.25">
      <c r="G372" s="75"/>
      <c r="H372" s="75"/>
      <c r="Q372" s="73"/>
      <c r="R372" s="73"/>
      <c r="S372" s="73"/>
      <c r="T372" s="73"/>
      <c r="U372" s="73"/>
      <c r="V372" s="73"/>
      <c r="W372" s="73"/>
      <c r="X372" s="73"/>
      <c r="Y372" s="73"/>
      <c r="Z372" s="73"/>
      <c r="AA372" s="73"/>
      <c r="AB372" s="73"/>
      <c r="AC372" s="73"/>
      <c r="AD372" s="73"/>
      <c r="AE372" s="47"/>
      <c r="AF372" s="47"/>
      <c r="AG372" s="73"/>
    </row>
    <row r="373" spans="7:33" x14ac:dyDescent="0.25">
      <c r="G373" s="75"/>
      <c r="H373" s="75"/>
      <c r="Q373" s="73"/>
      <c r="R373" s="73"/>
      <c r="S373" s="73"/>
      <c r="T373" s="73"/>
      <c r="U373" s="73"/>
      <c r="V373" s="73"/>
      <c r="W373" s="73"/>
      <c r="X373" s="73"/>
      <c r="Y373" s="73"/>
      <c r="Z373" s="73"/>
      <c r="AA373" s="73"/>
      <c r="AB373" s="73"/>
      <c r="AC373" s="73"/>
      <c r="AD373" s="73"/>
      <c r="AE373" s="47"/>
      <c r="AF373" s="47"/>
      <c r="AG373" s="73"/>
    </row>
    <row r="374" spans="7:33" x14ac:dyDescent="0.25">
      <c r="G374" s="75"/>
      <c r="H374" s="75"/>
      <c r="Q374" s="73"/>
      <c r="R374" s="73"/>
      <c r="S374" s="73"/>
      <c r="T374" s="73"/>
      <c r="U374" s="73"/>
      <c r="V374" s="73"/>
      <c r="W374" s="73"/>
      <c r="X374" s="73"/>
      <c r="Y374" s="73"/>
      <c r="Z374" s="73"/>
      <c r="AA374" s="73"/>
      <c r="AB374" s="73"/>
      <c r="AC374" s="73"/>
      <c r="AD374" s="73"/>
      <c r="AE374" s="47"/>
      <c r="AF374" s="47"/>
      <c r="AG374" s="73"/>
    </row>
    <row r="375" spans="7:33" x14ac:dyDescent="0.25">
      <c r="G375" s="75"/>
      <c r="H375" s="75"/>
      <c r="Q375" s="73"/>
      <c r="R375" s="73"/>
      <c r="S375" s="73"/>
      <c r="T375" s="73"/>
      <c r="U375" s="73"/>
      <c r="V375" s="73"/>
      <c r="W375" s="73"/>
      <c r="X375" s="73"/>
      <c r="Y375" s="73"/>
      <c r="Z375" s="73"/>
      <c r="AA375" s="73"/>
      <c r="AB375" s="73"/>
      <c r="AC375" s="73"/>
      <c r="AD375" s="73"/>
      <c r="AE375" s="47"/>
      <c r="AF375" s="47"/>
      <c r="AG375" s="73"/>
    </row>
    <row r="376" spans="7:33" x14ac:dyDescent="0.25">
      <c r="G376" s="75"/>
      <c r="H376" s="75"/>
      <c r="Q376" s="73"/>
      <c r="R376" s="73"/>
      <c r="S376" s="73"/>
      <c r="T376" s="73"/>
      <c r="U376" s="73"/>
      <c r="V376" s="73"/>
      <c r="W376" s="73"/>
      <c r="X376" s="73"/>
      <c r="Y376" s="73"/>
      <c r="Z376" s="73"/>
      <c r="AA376" s="73"/>
      <c r="AB376" s="73"/>
      <c r="AC376" s="73"/>
      <c r="AD376" s="73"/>
      <c r="AE376" s="47"/>
      <c r="AF376" s="47"/>
      <c r="AG376" s="73"/>
    </row>
    <row r="377" spans="7:33" x14ac:dyDescent="0.25">
      <c r="G377" s="75"/>
      <c r="H377" s="75"/>
      <c r="Q377" s="73"/>
      <c r="R377" s="73"/>
      <c r="S377" s="73"/>
      <c r="T377" s="73"/>
      <c r="U377" s="73"/>
      <c r="V377" s="73"/>
      <c r="W377" s="73"/>
      <c r="X377" s="73"/>
      <c r="Y377" s="73"/>
      <c r="Z377" s="73"/>
      <c r="AA377" s="73"/>
      <c r="AB377" s="73"/>
      <c r="AC377" s="73"/>
      <c r="AD377" s="73"/>
      <c r="AE377" s="47"/>
      <c r="AF377" s="47"/>
      <c r="AG377" s="73"/>
    </row>
    <row r="378" spans="7:33" x14ac:dyDescent="0.25">
      <c r="G378" s="75"/>
      <c r="H378" s="75"/>
      <c r="Q378" s="73"/>
      <c r="R378" s="73"/>
      <c r="S378" s="73"/>
      <c r="T378" s="73"/>
      <c r="U378" s="73"/>
      <c r="V378" s="73"/>
      <c r="W378" s="73"/>
      <c r="X378" s="73"/>
      <c r="Y378" s="73"/>
      <c r="Z378" s="73"/>
      <c r="AA378" s="73"/>
      <c r="AB378" s="73"/>
      <c r="AC378" s="73"/>
      <c r="AD378" s="73"/>
      <c r="AE378" s="47"/>
      <c r="AF378" s="47"/>
      <c r="AG378" s="73"/>
    </row>
    <row r="379" spans="7:33" x14ac:dyDescent="0.25">
      <c r="G379" s="75"/>
      <c r="H379" s="75"/>
      <c r="Q379" s="73"/>
      <c r="R379" s="73"/>
      <c r="S379" s="73"/>
      <c r="T379" s="73"/>
      <c r="U379" s="73"/>
      <c r="V379" s="73"/>
      <c r="W379" s="73"/>
      <c r="X379" s="73"/>
      <c r="Y379" s="73"/>
      <c r="Z379" s="73"/>
      <c r="AA379" s="73"/>
      <c r="AB379" s="73"/>
      <c r="AC379" s="73"/>
      <c r="AD379" s="73"/>
      <c r="AE379" s="47"/>
      <c r="AF379" s="47"/>
      <c r="AG379" s="73"/>
    </row>
    <row r="380" spans="7:33" x14ac:dyDescent="0.25">
      <c r="G380" s="75"/>
      <c r="H380" s="75"/>
      <c r="Q380" s="73"/>
      <c r="R380" s="73"/>
      <c r="S380" s="73"/>
      <c r="T380" s="73"/>
      <c r="U380" s="73"/>
      <c r="V380" s="73"/>
      <c r="W380" s="73"/>
      <c r="X380" s="73"/>
      <c r="Y380" s="73"/>
      <c r="Z380" s="73"/>
      <c r="AA380" s="73"/>
      <c r="AB380" s="73"/>
      <c r="AC380" s="73"/>
      <c r="AD380" s="73"/>
      <c r="AE380" s="47"/>
      <c r="AF380" s="47"/>
      <c r="AG380" s="73"/>
    </row>
    <row r="381" spans="7:33" x14ac:dyDescent="0.25">
      <c r="G381" s="75"/>
      <c r="H381" s="75"/>
      <c r="Q381" s="73"/>
      <c r="R381" s="73"/>
      <c r="S381" s="73"/>
      <c r="T381" s="73"/>
      <c r="U381" s="73"/>
      <c r="V381" s="73"/>
      <c r="W381" s="73"/>
      <c r="X381" s="73"/>
      <c r="Y381" s="73"/>
      <c r="Z381" s="73"/>
      <c r="AA381" s="73"/>
      <c r="AB381" s="73"/>
      <c r="AC381" s="73"/>
      <c r="AD381" s="73"/>
      <c r="AE381" s="47"/>
      <c r="AF381" s="47"/>
      <c r="AG381" s="73"/>
    </row>
    <row r="382" spans="7:33" x14ac:dyDescent="0.25">
      <c r="G382" s="75"/>
      <c r="H382" s="75"/>
      <c r="Q382" s="73"/>
      <c r="R382" s="73"/>
      <c r="S382" s="73"/>
      <c r="T382" s="73"/>
      <c r="U382" s="73"/>
      <c r="V382" s="73"/>
      <c r="W382" s="73"/>
      <c r="X382" s="73"/>
      <c r="Y382" s="73"/>
      <c r="Z382" s="73"/>
      <c r="AA382" s="73"/>
      <c r="AB382" s="73"/>
      <c r="AC382" s="73"/>
      <c r="AD382" s="73"/>
      <c r="AE382" s="47"/>
      <c r="AF382" s="47"/>
      <c r="AG382" s="73"/>
    </row>
    <row r="383" spans="7:33" x14ac:dyDescent="0.25">
      <c r="G383" s="75"/>
      <c r="H383" s="75"/>
      <c r="Q383" s="73"/>
      <c r="R383" s="73"/>
      <c r="S383" s="73"/>
      <c r="T383" s="73"/>
      <c r="U383" s="73"/>
      <c r="V383" s="73"/>
      <c r="W383" s="73"/>
      <c r="X383" s="73"/>
      <c r="Y383" s="73"/>
      <c r="Z383" s="73"/>
      <c r="AA383" s="73"/>
      <c r="AB383" s="73"/>
      <c r="AC383" s="73"/>
      <c r="AD383" s="73"/>
      <c r="AE383" s="47"/>
      <c r="AF383" s="47"/>
      <c r="AG383" s="73"/>
    </row>
    <row r="384" spans="7:33" x14ac:dyDescent="0.25">
      <c r="G384" s="75"/>
      <c r="H384" s="75"/>
      <c r="Q384" s="73"/>
      <c r="R384" s="73"/>
      <c r="S384" s="73"/>
      <c r="T384" s="73"/>
      <c r="U384" s="73"/>
      <c r="V384" s="73"/>
      <c r="W384" s="73"/>
      <c r="X384" s="73"/>
      <c r="Y384" s="73"/>
      <c r="Z384" s="73"/>
      <c r="AA384" s="73"/>
      <c r="AB384" s="73"/>
      <c r="AC384" s="73"/>
      <c r="AD384" s="73"/>
      <c r="AE384" s="47"/>
      <c r="AF384" s="47"/>
      <c r="AG384" s="73"/>
    </row>
    <row r="385" spans="7:33" x14ac:dyDescent="0.25">
      <c r="G385" s="75"/>
      <c r="H385" s="75"/>
      <c r="Q385" s="73"/>
      <c r="R385" s="73"/>
      <c r="S385" s="73"/>
      <c r="T385" s="73"/>
      <c r="U385" s="73"/>
      <c r="V385" s="73"/>
      <c r="W385" s="73"/>
      <c r="X385" s="73"/>
      <c r="Y385" s="73"/>
      <c r="Z385" s="73"/>
      <c r="AA385" s="73"/>
      <c r="AB385" s="73"/>
      <c r="AC385" s="73"/>
      <c r="AD385" s="73"/>
      <c r="AE385" s="47"/>
      <c r="AF385" s="47"/>
      <c r="AG385" s="73"/>
    </row>
    <row r="386" spans="7:33" x14ac:dyDescent="0.25">
      <c r="G386" s="75"/>
      <c r="H386" s="75"/>
      <c r="Q386" s="73"/>
      <c r="R386" s="73"/>
      <c r="S386" s="73"/>
      <c r="T386" s="73"/>
      <c r="U386" s="73"/>
      <c r="V386" s="73"/>
      <c r="W386" s="73"/>
      <c r="X386" s="73"/>
      <c r="Y386" s="73"/>
      <c r="Z386" s="73"/>
      <c r="AA386" s="73"/>
      <c r="AB386" s="73"/>
      <c r="AC386" s="73"/>
      <c r="AD386" s="73"/>
      <c r="AE386" s="47"/>
      <c r="AF386" s="47"/>
      <c r="AG386" s="73"/>
    </row>
    <row r="387" spans="7:33" x14ac:dyDescent="0.25">
      <c r="G387" s="75"/>
      <c r="H387" s="75"/>
      <c r="Q387" s="73"/>
      <c r="R387" s="73"/>
      <c r="S387" s="73"/>
      <c r="T387" s="73"/>
      <c r="U387" s="73"/>
      <c r="V387" s="73"/>
      <c r="W387" s="73"/>
      <c r="X387" s="73"/>
      <c r="Y387" s="73"/>
      <c r="Z387" s="73"/>
      <c r="AA387" s="73"/>
      <c r="AB387" s="73"/>
      <c r="AC387" s="73"/>
      <c r="AD387" s="73"/>
      <c r="AE387" s="47"/>
      <c r="AF387" s="47"/>
      <c r="AG387" s="73"/>
    </row>
    <row r="388" spans="7:33" x14ac:dyDescent="0.25">
      <c r="G388" s="75"/>
      <c r="H388" s="75"/>
      <c r="Q388" s="73"/>
      <c r="R388" s="73"/>
      <c r="S388" s="73"/>
      <c r="T388" s="73"/>
      <c r="U388" s="73"/>
      <c r="V388" s="73"/>
      <c r="W388" s="73"/>
      <c r="X388" s="73"/>
      <c r="Y388" s="73"/>
      <c r="Z388" s="73"/>
      <c r="AA388" s="73"/>
      <c r="AB388" s="73"/>
      <c r="AC388" s="73"/>
      <c r="AD388" s="73"/>
      <c r="AE388" s="47"/>
      <c r="AF388" s="47"/>
      <c r="AG388" s="73"/>
    </row>
    <row r="389" spans="7:33" x14ac:dyDescent="0.25">
      <c r="G389" s="75"/>
      <c r="H389" s="75"/>
      <c r="Q389" s="73"/>
      <c r="R389" s="73"/>
      <c r="S389" s="73"/>
      <c r="T389" s="73"/>
      <c r="U389" s="73"/>
      <c r="V389" s="73"/>
      <c r="W389" s="73"/>
      <c r="X389" s="73"/>
      <c r="Y389" s="73"/>
      <c r="Z389" s="73"/>
      <c r="AA389" s="73"/>
      <c r="AB389" s="73"/>
      <c r="AC389" s="73"/>
      <c r="AD389" s="73"/>
      <c r="AE389" s="47"/>
      <c r="AF389" s="47"/>
      <c r="AG389" s="73"/>
    </row>
    <row r="390" spans="7:33" x14ac:dyDescent="0.25">
      <c r="G390" s="75"/>
      <c r="H390" s="75"/>
      <c r="Q390" s="73"/>
      <c r="R390" s="73"/>
      <c r="S390" s="73"/>
      <c r="T390" s="73"/>
      <c r="U390" s="73"/>
      <c r="V390" s="73"/>
      <c r="W390" s="73"/>
      <c r="X390" s="73"/>
      <c r="Y390" s="73"/>
      <c r="Z390" s="73"/>
      <c r="AA390" s="73"/>
      <c r="AB390" s="73"/>
      <c r="AC390" s="73"/>
      <c r="AD390" s="73"/>
      <c r="AE390" s="47"/>
      <c r="AF390" s="47"/>
      <c r="AG390" s="73"/>
    </row>
    <row r="391" spans="7:33" x14ac:dyDescent="0.25">
      <c r="G391" s="75"/>
      <c r="H391" s="75"/>
      <c r="Q391" s="73"/>
      <c r="R391" s="73"/>
      <c r="S391" s="73"/>
      <c r="T391" s="73"/>
      <c r="U391" s="73"/>
      <c r="V391" s="73"/>
      <c r="W391" s="73"/>
      <c r="X391" s="73"/>
      <c r="Y391" s="73"/>
      <c r="Z391" s="73"/>
      <c r="AA391" s="73"/>
      <c r="AB391" s="73"/>
      <c r="AC391" s="73"/>
      <c r="AD391" s="73"/>
      <c r="AE391" s="47"/>
      <c r="AF391" s="47"/>
      <c r="AG391" s="73"/>
    </row>
    <row r="392" spans="7:33" x14ac:dyDescent="0.25">
      <c r="G392" s="75"/>
      <c r="H392" s="75"/>
      <c r="Q392" s="73"/>
      <c r="R392" s="73"/>
      <c r="S392" s="73"/>
      <c r="T392" s="73"/>
      <c r="U392" s="73"/>
      <c r="V392" s="73"/>
      <c r="W392" s="73"/>
      <c r="X392" s="73"/>
      <c r="Y392" s="73"/>
      <c r="Z392" s="73"/>
      <c r="AA392" s="73"/>
      <c r="AB392" s="73"/>
      <c r="AC392" s="73"/>
      <c r="AD392" s="73"/>
      <c r="AE392" s="47"/>
      <c r="AF392" s="47"/>
      <c r="AG392" s="73"/>
    </row>
    <row r="393" spans="7:33" x14ac:dyDescent="0.25">
      <c r="G393" s="75"/>
      <c r="H393" s="75"/>
      <c r="Q393" s="73"/>
      <c r="R393" s="73"/>
      <c r="S393" s="73"/>
      <c r="T393" s="73"/>
      <c r="U393" s="73"/>
      <c r="V393" s="73"/>
      <c r="W393" s="73"/>
      <c r="X393" s="73"/>
      <c r="Y393" s="73"/>
      <c r="Z393" s="73"/>
      <c r="AA393" s="73"/>
      <c r="AB393" s="73"/>
      <c r="AC393" s="73"/>
      <c r="AD393" s="73"/>
      <c r="AE393" s="47"/>
      <c r="AF393" s="47"/>
      <c r="AG393" s="73"/>
    </row>
    <row r="394" spans="7:33" x14ac:dyDescent="0.25">
      <c r="G394" s="75"/>
      <c r="H394" s="75"/>
      <c r="Q394" s="73"/>
      <c r="R394" s="73"/>
      <c r="S394" s="73"/>
      <c r="T394" s="73"/>
      <c r="U394" s="73"/>
      <c r="V394" s="73"/>
      <c r="W394" s="73"/>
      <c r="X394" s="73"/>
      <c r="Y394" s="73"/>
      <c r="Z394" s="73"/>
      <c r="AA394" s="73"/>
      <c r="AB394" s="73"/>
      <c r="AC394" s="73"/>
      <c r="AD394" s="73"/>
      <c r="AE394" s="47"/>
      <c r="AF394" s="47"/>
      <c r="AG394" s="73"/>
    </row>
    <row r="395" spans="7:33" x14ac:dyDescent="0.25">
      <c r="G395" s="75"/>
      <c r="H395" s="75"/>
      <c r="Q395" s="73"/>
      <c r="R395" s="73"/>
      <c r="S395" s="73"/>
      <c r="T395" s="73"/>
      <c r="U395" s="73"/>
      <c r="V395" s="73"/>
      <c r="W395" s="73"/>
      <c r="X395" s="73"/>
      <c r="Y395" s="73"/>
      <c r="Z395" s="73"/>
      <c r="AA395" s="73"/>
      <c r="AB395" s="73"/>
      <c r="AC395" s="73"/>
      <c r="AD395" s="73"/>
      <c r="AE395" s="47"/>
      <c r="AF395" s="47"/>
      <c r="AG395" s="73"/>
    </row>
    <row r="396" spans="7:33" x14ac:dyDescent="0.25">
      <c r="G396" s="75"/>
      <c r="H396" s="75"/>
      <c r="Q396" s="73"/>
      <c r="R396" s="73"/>
      <c r="S396" s="73"/>
      <c r="T396" s="73"/>
      <c r="U396" s="73"/>
      <c r="V396" s="73"/>
      <c r="W396" s="73"/>
      <c r="X396" s="73"/>
      <c r="Y396" s="73"/>
      <c r="Z396" s="73"/>
      <c r="AA396" s="73"/>
      <c r="AB396" s="73"/>
      <c r="AC396" s="73"/>
      <c r="AD396" s="73"/>
      <c r="AE396" s="47"/>
      <c r="AF396" s="47"/>
      <c r="AG396" s="73"/>
    </row>
    <row r="397" spans="7:33" x14ac:dyDescent="0.25">
      <c r="G397" s="75"/>
      <c r="H397" s="75"/>
      <c r="Q397" s="73"/>
      <c r="R397" s="73"/>
      <c r="S397" s="73"/>
      <c r="T397" s="73"/>
      <c r="U397" s="73"/>
      <c r="V397" s="73"/>
      <c r="W397" s="73"/>
      <c r="X397" s="73"/>
      <c r="Y397" s="73"/>
      <c r="Z397" s="73"/>
      <c r="AA397" s="73"/>
      <c r="AB397" s="73"/>
      <c r="AC397" s="73"/>
      <c r="AD397" s="73"/>
      <c r="AE397" s="47"/>
      <c r="AF397" s="47"/>
      <c r="AG397" s="73"/>
    </row>
    <row r="398" spans="7:33" x14ac:dyDescent="0.25">
      <c r="G398" s="75"/>
      <c r="H398" s="75"/>
      <c r="Q398" s="73"/>
      <c r="R398" s="73"/>
      <c r="S398" s="73"/>
      <c r="T398" s="73"/>
      <c r="U398" s="73"/>
      <c r="V398" s="73"/>
      <c r="W398" s="73"/>
      <c r="X398" s="73"/>
      <c r="Y398" s="73"/>
      <c r="Z398" s="73"/>
      <c r="AA398" s="73"/>
      <c r="AB398" s="73"/>
      <c r="AC398" s="73"/>
      <c r="AD398" s="73"/>
      <c r="AE398" s="47"/>
      <c r="AF398" s="47"/>
      <c r="AG398" s="73"/>
    </row>
    <row r="399" spans="7:33" x14ac:dyDescent="0.25">
      <c r="G399" s="75"/>
      <c r="H399" s="75"/>
      <c r="Q399" s="73"/>
      <c r="R399" s="73"/>
      <c r="S399" s="73"/>
      <c r="T399" s="73"/>
      <c r="U399" s="73"/>
      <c r="V399" s="73"/>
      <c r="W399" s="73"/>
      <c r="X399" s="73"/>
      <c r="Y399" s="73"/>
      <c r="Z399" s="73"/>
      <c r="AA399" s="73"/>
      <c r="AB399" s="73"/>
      <c r="AC399" s="73"/>
      <c r="AD399" s="73"/>
      <c r="AE399" s="47"/>
      <c r="AF399" s="47"/>
      <c r="AG399" s="73"/>
    </row>
    <row r="400" spans="7:33" x14ac:dyDescent="0.25">
      <c r="G400" s="75"/>
      <c r="H400" s="75"/>
      <c r="Q400" s="73"/>
      <c r="R400" s="73"/>
      <c r="S400" s="73"/>
      <c r="T400" s="73"/>
      <c r="U400" s="73"/>
      <c r="V400" s="73"/>
      <c r="W400" s="73"/>
      <c r="X400" s="73"/>
      <c r="Y400" s="73"/>
      <c r="Z400" s="73"/>
      <c r="AA400" s="73"/>
      <c r="AB400" s="73"/>
      <c r="AC400" s="73"/>
      <c r="AD400" s="73"/>
      <c r="AE400" s="47"/>
      <c r="AF400" s="47"/>
      <c r="AG400" s="73"/>
    </row>
    <row r="401" spans="7:33" x14ac:dyDescent="0.25">
      <c r="G401" s="75"/>
      <c r="H401" s="75"/>
      <c r="Q401" s="73"/>
      <c r="R401" s="73"/>
      <c r="S401" s="73"/>
      <c r="T401" s="73"/>
      <c r="U401" s="73"/>
      <c r="V401" s="73"/>
      <c r="W401" s="73"/>
      <c r="X401" s="73"/>
      <c r="Y401" s="73"/>
      <c r="Z401" s="73"/>
      <c r="AA401" s="73"/>
      <c r="AB401" s="73"/>
      <c r="AC401" s="73"/>
      <c r="AD401" s="73"/>
      <c r="AE401" s="47"/>
      <c r="AF401" s="47"/>
      <c r="AG401" s="73"/>
    </row>
    <row r="402" spans="7:33" x14ac:dyDescent="0.25">
      <c r="G402" s="75"/>
      <c r="H402" s="75"/>
      <c r="Q402" s="73"/>
      <c r="R402" s="73"/>
      <c r="S402" s="73"/>
      <c r="T402" s="73"/>
      <c r="U402" s="73"/>
      <c r="V402" s="73"/>
      <c r="W402" s="73"/>
      <c r="X402" s="73"/>
      <c r="Y402" s="73"/>
      <c r="Z402" s="73"/>
      <c r="AA402" s="73"/>
      <c r="AB402" s="73"/>
      <c r="AC402" s="73"/>
      <c r="AD402" s="73"/>
      <c r="AE402" s="47"/>
      <c r="AF402" s="47"/>
      <c r="AG402" s="73"/>
    </row>
    <row r="403" spans="7:33" x14ac:dyDescent="0.25">
      <c r="G403" s="75"/>
      <c r="H403" s="75"/>
      <c r="Q403" s="73"/>
      <c r="R403" s="73"/>
      <c r="S403" s="73"/>
      <c r="T403" s="73"/>
      <c r="U403" s="73"/>
      <c r="V403" s="73"/>
      <c r="W403" s="73"/>
      <c r="X403" s="73"/>
      <c r="Y403" s="73"/>
      <c r="Z403" s="73"/>
      <c r="AA403" s="73"/>
      <c r="AB403" s="73"/>
      <c r="AC403" s="73"/>
      <c r="AD403" s="73"/>
      <c r="AE403" s="47"/>
      <c r="AF403" s="47"/>
      <c r="AG403" s="73"/>
    </row>
    <row r="404" spans="7:33" x14ac:dyDescent="0.25">
      <c r="G404" s="75"/>
      <c r="H404" s="75"/>
      <c r="Q404" s="73"/>
      <c r="R404" s="73"/>
      <c r="S404" s="73"/>
      <c r="T404" s="73"/>
      <c r="U404" s="73"/>
      <c r="V404" s="73"/>
      <c r="W404" s="73"/>
      <c r="X404" s="73"/>
      <c r="Y404" s="73"/>
      <c r="Z404" s="73"/>
      <c r="AA404" s="73"/>
      <c r="AB404" s="73"/>
      <c r="AC404" s="73"/>
      <c r="AD404" s="73"/>
      <c r="AE404" s="47"/>
      <c r="AF404" s="47"/>
      <c r="AG404" s="73"/>
    </row>
    <row r="405" spans="7:33" x14ac:dyDescent="0.25">
      <c r="G405" s="75"/>
      <c r="H405" s="75"/>
      <c r="Q405" s="73"/>
      <c r="R405" s="73"/>
      <c r="S405" s="73"/>
      <c r="T405" s="73"/>
      <c r="U405" s="73"/>
      <c r="V405" s="73"/>
      <c r="W405" s="73"/>
      <c r="X405" s="73"/>
      <c r="Y405" s="73"/>
      <c r="Z405" s="73"/>
      <c r="AA405" s="73"/>
      <c r="AB405" s="73"/>
      <c r="AC405" s="73"/>
      <c r="AD405" s="73"/>
      <c r="AE405" s="47"/>
      <c r="AF405" s="47"/>
      <c r="AG405" s="73"/>
    </row>
    <row r="406" spans="7:33" x14ac:dyDescent="0.25">
      <c r="G406" s="75"/>
      <c r="H406" s="75"/>
      <c r="Q406" s="73"/>
      <c r="R406" s="73"/>
      <c r="S406" s="73"/>
      <c r="T406" s="73"/>
      <c r="U406" s="73"/>
      <c r="V406" s="73"/>
      <c r="W406" s="73"/>
      <c r="X406" s="73"/>
      <c r="Y406" s="73"/>
      <c r="Z406" s="73"/>
      <c r="AA406" s="73"/>
      <c r="AB406" s="73"/>
      <c r="AC406" s="73"/>
      <c r="AD406" s="73"/>
      <c r="AE406" s="47"/>
      <c r="AF406" s="47"/>
      <c r="AG406" s="73"/>
    </row>
    <row r="407" spans="7:33" x14ac:dyDescent="0.25">
      <c r="G407" s="75"/>
      <c r="H407" s="75"/>
      <c r="Q407" s="73"/>
      <c r="R407" s="73"/>
      <c r="S407" s="73"/>
      <c r="T407" s="73"/>
      <c r="U407" s="73"/>
      <c r="V407" s="73"/>
      <c r="W407" s="73"/>
      <c r="X407" s="73"/>
      <c r="Y407" s="73"/>
      <c r="Z407" s="73"/>
      <c r="AA407" s="73"/>
      <c r="AB407" s="73"/>
      <c r="AC407" s="73"/>
      <c r="AD407" s="73"/>
      <c r="AE407" s="47"/>
      <c r="AF407" s="47"/>
      <c r="AG407" s="73"/>
    </row>
    <row r="408" spans="7:33" x14ac:dyDescent="0.25">
      <c r="G408" s="75"/>
      <c r="H408" s="75"/>
      <c r="Q408" s="73"/>
      <c r="R408" s="73"/>
      <c r="S408" s="73"/>
      <c r="T408" s="73"/>
      <c r="U408" s="73"/>
      <c r="V408" s="73"/>
      <c r="W408" s="73"/>
      <c r="X408" s="73"/>
      <c r="Y408" s="73"/>
      <c r="Z408" s="73"/>
      <c r="AA408" s="73"/>
      <c r="AB408" s="73"/>
      <c r="AC408" s="73"/>
      <c r="AD408" s="73"/>
      <c r="AE408" s="47"/>
      <c r="AF408" s="47"/>
      <c r="AG408" s="73"/>
    </row>
    <row r="409" spans="7:33" x14ac:dyDescent="0.25">
      <c r="G409" s="75"/>
      <c r="H409" s="75"/>
      <c r="Q409" s="73"/>
      <c r="R409" s="73"/>
      <c r="S409" s="73"/>
      <c r="T409" s="73"/>
      <c r="U409" s="73"/>
      <c r="V409" s="73"/>
      <c r="W409" s="73"/>
      <c r="X409" s="73"/>
      <c r="Y409" s="73"/>
      <c r="Z409" s="73"/>
      <c r="AA409" s="73"/>
      <c r="AB409" s="73"/>
      <c r="AC409" s="73"/>
      <c r="AD409" s="73"/>
      <c r="AE409" s="47"/>
      <c r="AF409" s="47"/>
      <c r="AG409" s="73"/>
    </row>
    <row r="410" spans="7:33" x14ac:dyDescent="0.25">
      <c r="G410" s="75"/>
      <c r="H410" s="75"/>
      <c r="Q410" s="73"/>
      <c r="R410" s="73"/>
      <c r="S410" s="73"/>
      <c r="T410" s="73"/>
      <c r="U410" s="73"/>
      <c r="V410" s="73"/>
      <c r="W410" s="73"/>
      <c r="X410" s="73"/>
      <c r="Y410" s="73"/>
      <c r="Z410" s="73"/>
      <c r="AA410" s="73"/>
      <c r="AB410" s="73"/>
      <c r="AC410" s="73"/>
      <c r="AD410" s="73"/>
      <c r="AE410" s="47"/>
      <c r="AF410" s="47"/>
      <c r="AG410" s="73"/>
    </row>
    <row r="411" spans="7:33" x14ac:dyDescent="0.25">
      <c r="G411" s="75"/>
      <c r="H411" s="75"/>
      <c r="Q411" s="73"/>
      <c r="R411" s="73"/>
      <c r="S411" s="73"/>
      <c r="T411" s="73"/>
      <c r="U411" s="73"/>
      <c r="V411" s="73"/>
      <c r="W411" s="73"/>
      <c r="X411" s="73"/>
      <c r="Y411" s="73"/>
      <c r="Z411" s="73"/>
      <c r="AA411" s="73"/>
      <c r="AB411" s="73"/>
      <c r="AC411" s="73"/>
      <c r="AD411" s="73"/>
      <c r="AE411" s="47"/>
      <c r="AF411" s="47"/>
      <c r="AG411" s="73"/>
    </row>
    <row r="412" spans="7:33" x14ac:dyDescent="0.25">
      <c r="G412" s="75"/>
      <c r="H412" s="75"/>
      <c r="Q412" s="73"/>
      <c r="R412" s="73"/>
      <c r="S412" s="73"/>
      <c r="T412" s="73"/>
      <c r="U412" s="73"/>
      <c r="V412" s="73"/>
      <c r="W412" s="73"/>
      <c r="X412" s="73"/>
      <c r="Y412" s="73"/>
      <c r="Z412" s="73"/>
      <c r="AA412" s="73"/>
      <c r="AB412" s="73"/>
      <c r="AC412" s="73"/>
      <c r="AD412" s="73"/>
      <c r="AE412" s="47"/>
      <c r="AF412" s="47"/>
      <c r="AG412" s="73"/>
    </row>
    <row r="413" spans="7:33" x14ac:dyDescent="0.25">
      <c r="G413" s="75"/>
      <c r="H413" s="75"/>
      <c r="Q413" s="73"/>
      <c r="R413" s="73"/>
      <c r="S413" s="73"/>
      <c r="T413" s="73"/>
      <c r="U413" s="73"/>
      <c r="V413" s="73"/>
      <c r="W413" s="73"/>
      <c r="X413" s="73"/>
      <c r="Y413" s="73"/>
      <c r="Z413" s="73"/>
      <c r="AA413" s="73"/>
      <c r="AB413" s="73"/>
      <c r="AC413" s="73"/>
      <c r="AD413" s="73"/>
      <c r="AE413" s="47"/>
      <c r="AF413" s="47"/>
      <c r="AG413" s="73"/>
    </row>
    <row r="414" spans="7:33" x14ac:dyDescent="0.25">
      <c r="G414" s="75"/>
      <c r="H414" s="75"/>
      <c r="Q414" s="73"/>
      <c r="R414" s="73"/>
      <c r="S414" s="73"/>
      <c r="T414" s="73"/>
      <c r="U414" s="73"/>
      <c r="V414" s="73"/>
      <c r="W414" s="73"/>
      <c r="X414" s="73"/>
      <c r="Y414" s="73"/>
      <c r="Z414" s="73"/>
      <c r="AA414" s="73"/>
      <c r="AB414" s="73"/>
      <c r="AC414" s="73"/>
      <c r="AD414" s="73"/>
      <c r="AE414" s="47"/>
      <c r="AF414" s="47"/>
      <c r="AG414" s="73"/>
    </row>
    <row r="415" spans="7:33" x14ac:dyDescent="0.25">
      <c r="G415" s="75"/>
      <c r="H415" s="75"/>
      <c r="Q415" s="73"/>
      <c r="R415" s="73"/>
      <c r="S415" s="73"/>
      <c r="T415" s="73"/>
      <c r="U415" s="73"/>
      <c r="V415" s="73"/>
      <c r="W415" s="73"/>
      <c r="X415" s="73"/>
      <c r="Y415" s="73"/>
      <c r="Z415" s="73"/>
      <c r="AA415" s="73"/>
      <c r="AB415" s="73"/>
      <c r="AC415" s="73"/>
      <c r="AD415" s="73"/>
      <c r="AE415" s="47"/>
      <c r="AF415" s="47"/>
      <c r="AG415" s="73"/>
    </row>
    <row r="416" spans="7:33" x14ac:dyDescent="0.25">
      <c r="G416" s="75"/>
      <c r="H416" s="75"/>
      <c r="Q416" s="73"/>
      <c r="R416" s="73"/>
      <c r="S416" s="73"/>
      <c r="T416" s="73"/>
      <c r="U416" s="73"/>
      <c r="V416" s="73"/>
      <c r="W416" s="73"/>
      <c r="X416" s="73"/>
      <c r="Y416" s="73"/>
      <c r="Z416" s="73"/>
      <c r="AA416" s="73"/>
      <c r="AB416" s="73"/>
      <c r="AC416" s="73"/>
      <c r="AD416" s="73"/>
      <c r="AE416" s="47"/>
      <c r="AF416" s="47"/>
      <c r="AG416" s="73"/>
    </row>
    <row r="417" spans="7:33" x14ac:dyDescent="0.25">
      <c r="G417" s="75"/>
      <c r="H417" s="75"/>
      <c r="Q417" s="73"/>
      <c r="R417" s="73"/>
      <c r="S417" s="73"/>
      <c r="T417" s="73"/>
      <c r="U417" s="73"/>
      <c r="V417" s="73"/>
      <c r="W417" s="73"/>
      <c r="X417" s="73"/>
      <c r="Y417" s="73"/>
      <c r="Z417" s="73"/>
      <c r="AA417" s="73"/>
      <c r="AB417" s="73"/>
      <c r="AC417" s="73"/>
      <c r="AD417" s="73"/>
      <c r="AE417" s="47"/>
      <c r="AF417" s="47"/>
      <c r="AG417" s="73"/>
    </row>
    <row r="418" spans="7:33" x14ac:dyDescent="0.25">
      <c r="G418" s="75"/>
      <c r="H418" s="75"/>
      <c r="Q418" s="73"/>
      <c r="R418" s="73"/>
      <c r="S418" s="73"/>
      <c r="T418" s="73"/>
      <c r="U418" s="73"/>
      <c r="V418" s="73"/>
      <c r="W418" s="73"/>
      <c r="X418" s="73"/>
      <c r="Y418" s="73"/>
      <c r="Z418" s="73"/>
      <c r="AA418" s="73"/>
      <c r="AB418" s="73"/>
      <c r="AC418" s="73"/>
      <c r="AD418" s="73"/>
      <c r="AE418" s="47"/>
      <c r="AF418" s="47"/>
      <c r="AG418" s="73"/>
    </row>
    <row r="419" spans="7:33" x14ac:dyDescent="0.25">
      <c r="G419" s="75"/>
      <c r="H419" s="75"/>
      <c r="Q419" s="73"/>
      <c r="R419" s="73"/>
      <c r="S419" s="73"/>
      <c r="T419" s="73"/>
      <c r="U419" s="73"/>
      <c r="V419" s="73"/>
      <c r="W419" s="73"/>
      <c r="X419" s="73"/>
      <c r="Y419" s="73"/>
      <c r="Z419" s="73"/>
      <c r="AA419" s="73"/>
      <c r="AB419" s="73"/>
      <c r="AC419" s="73"/>
      <c r="AD419" s="73"/>
      <c r="AE419" s="47"/>
      <c r="AF419" s="47"/>
      <c r="AG419" s="73"/>
    </row>
    <row r="420" spans="7:33" x14ac:dyDescent="0.25">
      <c r="G420" s="75"/>
      <c r="H420" s="75"/>
      <c r="Q420" s="73"/>
      <c r="R420" s="73"/>
      <c r="S420" s="73"/>
      <c r="T420" s="73"/>
      <c r="U420" s="73"/>
      <c r="V420" s="73"/>
      <c r="W420" s="73"/>
      <c r="X420" s="73"/>
      <c r="Y420" s="73"/>
      <c r="Z420" s="73"/>
      <c r="AA420" s="73"/>
      <c r="AB420" s="73"/>
      <c r="AC420" s="73"/>
      <c r="AD420" s="73"/>
      <c r="AE420" s="47"/>
      <c r="AF420" s="47"/>
      <c r="AG420" s="73"/>
    </row>
    <row r="421" spans="7:33" x14ac:dyDescent="0.25">
      <c r="G421" s="75"/>
      <c r="H421" s="75"/>
      <c r="Q421" s="73"/>
      <c r="R421" s="73"/>
      <c r="S421" s="73"/>
      <c r="T421" s="73"/>
      <c r="U421" s="73"/>
      <c r="V421" s="73"/>
      <c r="W421" s="73"/>
      <c r="X421" s="73"/>
      <c r="Y421" s="73"/>
      <c r="Z421" s="73"/>
      <c r="AA421" s="73"/>
      <c r="AB421" s="73"/>
      <c r="AC421" s="73"/>
      <c r="AD421" s="73"/>
      <c r="AE421" s="47"/>
      <c r="AF421" s="47"/>
      <c r="AG421" s="73"/>
    </row>
    <row r="422" spans="7:33" x14ac:dyDescent="0.25">
      <c r="G422" s="75"/>
      <c r="H422" s="75"/>
      <c r="Q422" s="73"/>
      <c r="R422" s="73"/>
      <c r="S422" s="73"/>
      <c r="T422" s="73"/>
      <c r="U422" s="73"/>
      <c r="V422" s="73"/>
      <c r="W422" s="73"/>
      <c r="X422" s="73"/>
      <c r="Y422" s="73"/>
      <c r="Z422" s="73"/>
      <c r="AA422" s="73"/>
      <c r="AB422" s="73"/>
      <c r="AC422" s="73"/>
      <c r="AD422" s="73"/>
      <c r="AE422" s="47"/>
      <c r="AF422" s="47"/>
      <c r="AG422" s="73"/>
    </row>
    <row r="423" spans="7:33" x14ac:dyDescent="0.25">
      <c r="G423" s="75"/>
      <c r="H423" s="75"/>
      <c r="Q423" s="73"/>
      <c r="R423" s="73"/>
      <c r="S423" s="73"/>
      <c r="T423" s="73"/>
      <c r="U423" s="73"/>
      <c r="V423" s="73"/>
      <c r="W423" s="73"/>
      <c r="X423" s="73"/>
      <c r="Y423" s="73"/>
      <c r="Z423" s="73"/>
      <c r="AA423" s="73"/>
      <c r="AB423" s="73"/>
      <c r="AC423" s="73"/>
      <c r="AD423" s="73"/>
      <c r="AE423" s="47"/>
      <c r="AF423" s="47"/>
      <c r="AG423" s="73"/>
    </row>
    <row r="424" spans="7:33" x14ac:dyDescent="0.25">
      <c r="G424" s="75"/>
      <c r="H424" s="75"/>
      <c r="Q424" s="73"/>
      <c r="R424" s="73"/>
      <c r="S424" s="73"/>
      <c r="T424" s="73"/>
      <c r="U424" s="73"/>
      <c r="V424" s="73"/>
      <c r="W424" s="73"/>
      <c r="X424" s="73"/>
      <c r="Y424" s="73"/>
      <c r="Z424" s="73"/>
      <c r="AA424" s="73"/>
      <c r="AB424" s="73"/>
      <c r="AC424" s="73"/>
      <c r="AD424" s="73"/>
      <c r="AE424" s="47"/>
      <c r="AF424" s="47"/>
      <c r="AG424" s="73"/>
    </row>
    <row r="425" spans="7:33" x14ac:dyDescent="0.25">
      <c r="G425" s="75"/>
      <c r="H425" s="75"/>
      <c r="Q425" s="73"/>
      <c r="R425" s="73"/>
      <c r="S425" s="73"/>
      <c r="T425" s="73"/>
      <c r="U425" s="73"/>
      <c r="V425" s="73"/>
      <c r="W425" s="73"/>
      <c r="X425" s="73"/>
      <c r="Y425" s="73"/>
      <c r="Z425" s="73"/>
      <c r="AA425" s="73"/>
      <c r="AB425" s="73"/>
      <c r="AC425" s="73"/>
      <c r="AD425" s="73"/>
      <c r="AE425" s="47"/>
      <c r="AF425" s="47"/>
      <c r="AG425" s="73"/>
    </row>
    <row r="426" spans="7:33" x14ac:dyDescent="0.25">
      <c r="G426" s="75"/>
      <c r="H426" s="75"/>
      <c r="Q426" s="73"/>
      <c r="R426" s="73"/>
      <c r="S426" s="73"/>
      <c r="T426" s="73"/>
      <c r="U426" s="73"/>
      <c r="V426" s="73"/>
      <c r="W426" s="73"/>
      <c r="X426" s="73"/>
      <c r="Y426" s="73"/>
      <c r="Z426" s="73"/>
      <c r="AA426" s="73"/>
      <c r="AB426" s="73"/>
      <c r="AC426" s="73"/>
      <c r="AD426" s="73"/>
      <c r="AE426" s="47"/>
      <c r="AF426" s="47"/>
      <c r="AG426" s="73"/>
    </row>
    <row r="427" spans="7:33" x14ac:dyDescent="0.25">
      <c r="G427" s="75"/>
      <c r="H427" s="75"/>
      <c r="Q427" s="73"/>
      <c r="R427" s="73"/>
      <c r="S427" s="73"/>
      <c r="T427" s="73"/>
      <c r="U427" s="73"/>
      <c r="V427" s="73"/>
      <c r="W427" s="73"/>
      <c r="X427" s="73"/>
      <c r="Y427" s="73"/>
      <c r="Z427" s="73"/>
      <c r="AA427" s="73"/>
      <c r="AB427" s="73"/>
      <c r="AC427" s="73"/>
      <c r="AD427" s="73"/>
      <c r="AE427" s="47"/>
      <c r="AF427" s="47"/>
      <c r="AG427" s="73"/>
    </row>
    <row r="428" spans="7:33" x14ac:dyDescent="0.25">
      <c r="G428" s="75"/>
      <c r="H428" s="75"/>
      <c r="Q428" s="73"/>
      <c r="R428" s="73"/>
      <c r="S428" s="73"/>
      <c r="T428" s="73"/>
      <c r="U428" s="73"/>
      <c r="V428" s="73"/>
      <c r="W428" s="73"/>
      <c r="X428" s="73"/>
      <c r="Y428" s="73"/>
      <c r="Z428" s="73"/>
      <c r="AA428" s="73"/>
      <c r="AB428" s="73"/>
      <c r="AC428" s="73"/>
      <c r="AD428" s="73"/>
      <c r="AE428" s="47"/>
      <c r="AF428" s="47"/>
      <c r="AG428" s="73"/>
    </row>
    <row r="429" spans="7:33" x14ac:dyDescent="0.25">
      <c r="G429" s="75"/>
      <c r="H429" s="75"/>
      <c r="Q429" s="73"/>
      <c r="R429" s="73"/>
      <c r="S429" s="73"/>
      <c r="T429" s="73"/>
      <c r="U429" s="73"/>
      <c r="V429" s="73"/>
      <c r="W429" s="73"/>
      <c r="X429" s="73"/>
      <c r="Y429" s="73"/>
      <c r="Z429" s="73"/>
      <c r="AA429" s="73"/>
      <c r="AB429" s="73"/>
      <c r="AC429" s="73"/>
      <c r="AD429" s="73"/>
      <c r="AE429" s="47"/>
      <c r="AF429" s="47"/>
      <c r="AG429" s="73"/>
    </row>
    <row r="430" spans="7:33" x14ac:dyDescent="0.25">
      <c r="G430" s="75"/>
      <c r="H430" s="75"/>
      <c r="Q430" s="73"/>
      <c r="R430" s="73"/>
      <c r="S430" s="73"/>
      <c r="T430" s="73"/>
      <c r="U430" s="73"/>
      <c r="V430" s="73"/>
      <c r="W430" s="73"/>
      <c r="X430" s="73"/>
      <c r="Y430" s="73"/>
      <c r="Z430" s="73"/>
      <c r="AA430" s="73"/>
      <c r="AB430" s="73"/>
      <c r="AC430" s="73"/>
      <c r="AD430" s="73"/>
      <c r="AE430" s="47"/>
      <c r="AF430" s="47"/>
      <c r="AG430" s="73"/>
    </row>
    <row r="431" spans="7:33" x14ac:dyDescent="0.25">
      <c r="G431" s="75"/>
      <c r="H431" s="75"/>
      <c r="Q431" s="73"/>
      <c r="R431" s="73"/>
      <c r="S431" s="73"/>
      <c r="T431" s="73"/>
      <c r="U431" s="73"/>
      <c r="V431" s="73"/>
      <c r="W431" s="73"/>
      <c r="X431" s="73"/>
      <c r="Y431" s="73"/>
      <c r="Z431" s="73"/>
      <c r="AA431" s="73"/>
      <c r="AB431" s="73"/>
      <c r="AC431" s="73"/>
      <c r="AD431" s="73"/>
      <c r="AE431" s="47"/>
      <c r="AF431" s="47"/>
      <c r="AG431" s="73"/>
    </row>
    <row r="432" spans="7:33" x14ac:dyDescent="0.25">
      <c r="G432" s="75"/>
      <c r="H432" s="75"/>
      <c r="Q432" s="73"/>
      <c r="R432" s="73"/>
      <c r="S432" s="73"/>
      <c r="T432" s="73"/>
      <c r="U432" s="73"/>
      <c r="V432" s="73"/>
      <c r="W432" s="73"/>
      <c r="X432" s="73"/>
      <c r="Y432" s="73"/>
      <c r="Z432" s="73"/>
      <c r="AA432" s="73"/>
      <c r="AB432" s="73"/>
      <c r="AC432" s="73"/>
      <c r="AD432" s="73"/>
      <c r="AE432" s="47"/>
      <c r="AF432" s="47"/>
      <c r="AG432" s="73"/>
    </row>
    <row r="433" spans="7:33" x14ac:dyDescent="0.25">
      <c r="G433" s="75"/>
      <c r="H433" s="75"/>
      <c r="Q433" s="73"/>
      <c r="R433" s="73"/>
      <c r="S433" s="73"/>
      <c r="T433" s="73"/>
      <c r="U433" s="73"/>
      <c r="V433" s="73"/>
      <c r="W433" s="73"/>
      <c r="X433" s="73"/>
      <c r="Y433" s="73"/>
      <c r="Z433" s="73"/>
      <c r="AA433" s="73"/>
      <c r="AB433" s="73"/>
      <c r="AC433" s="73"/>
      <c r="AD433" s="73"/>
      <c r="AE433" s="47"/>
      <c r="AF433" s="47"/>
      <c r="AG433" s="73"/>
    </row>
    <row r="434" spans="7:33" x14ac:dyDescent="0.25">
      <c r="G434" s="75"/>
      <c r="H434" s="75"/>
      <c r="Q434" s="73"/>
      <c r="R434" s="73"/>
      <c r="S434" s="73"/>
      <c r="T434" s="73"/>
      <c r="U434" s="73"/>
      <c r="V434" s="73"/>
      <c r="W434" s="73"/>
      <c r="X434" s="73"/>
      <c r="Y434" s="73"/>
      <c r="Z434" s="73"/>
      <c r="AA434" s="73"/>
      <c r="AB434" s="73"/>
      <c r="AC434" s="73"/>
      <c r="AD434" s="73"/>
      <c r="AE434" s="47"/>
      <c r="AF434" s="47"/>
      <c r="AG434" s="73"/>
    </row>
    <row r="435" spans="7:33" x14ac:dyDescent="0.25">
      <c r="G435" s="75"/>
      <c r="H435" s="75"/>
      <c r="Q435" s="73"/>
      <c r="R435" s="73"/>
      <c r="S435" s="73"/>
      <c r="T435" s="73"/>
      <c r="U435" s="73"/>
      <c r="V435" s="73"/>
      <c r="W435" s="73"/>
      <c r="X435" s="73"/>
      <c r="Y435" s="73"/>
      <c r="Z435" s="73"/>
      <c r="AA435" s="73"/>
      <c r="AB435" s="73"/>
      <c r="AC435" s="73"/>
      <c r="AD435" s="73"/>
      <c r="AE435" s="47"/>
      <c r="AF435" s="47"/>
      <c r="AG435" s="73"/>
    </row>
    <row r="436" spans="7:33" x14ac:dyDescent="0.25">
      <c r="G436" s="75"/>
      <c r="H436" s="75"/>
      <c r="Q436" s="73"/>
      <c r="R436" s="73"/>
      <c r="S436" s="73"/>
      <c r="T436" s="73"/>
      <c r="U436" s="73"/>
      <c r="V436" s="73"/>
      <c r="W436" s="73"/>
      <c r="X436" s="73"/>
      <c r="Y436" s="73"/>
      <c r="Z436" s="73"/>
      <c r="AA436" s="73"/>
      <c r="AB436" s="73"/>
      <c r="AC436" s="73"/>
      <c r="AD436" s="73"/>
      <c r="AE436" s="47"/>
      <c r="AF436" s="47"/>
      <c r="AG436" s="73"/>
    </row>
    <row r="437" spans="7:33" x14ac:dyDescent="0.25">
      <c r="G437" s="75"/>
      <c r="H437" s="75"/>
      <c r="Q437" s="73"/>
      <c r="R437" s="73"/>
      <c r="S437" s="73"/>
      <c r="T437" s="73"/>
      <c r="U437" s="73"/>
      <c r="V437" s="73"/>
      <c r="W437" s="73"/>
      <c r="X437" s="73"/>
      <c r="Y437" s="73"/>
      <c r="Z437" s="73"/>
      <c r="AA437" s="73"/>
      <c r="AB437" s="73"/>
      <c r="AC437" s="73"/>
      <c r="AD437" s="73"/>
      <c r="AE437" s="47"/>
      <c r="AF437" s="47"/>
      <c r="AG437" s="73"/>
    </row>
    <row r="438" spans="7:33" x14ac:dyDescent="0.25">
      <c r="G438" s="75"/>
      <c r="H438" s="75"/>
      <c r="Q438" s="73"/>
      <c r="R438" s="73"/>
      <c r="S438" s="73"/>
      <c r="T438" s="73"/>
      <c r="U438" s="73"/>
      <c r="V438" s="73"/>
      <c r="W438" s="73"/>
      <c r="X438" s="73"/>
      <c r="Y438" s="73"/>
      <c r="Z438" s="73"/>
      <c r="AA438" s="73"/>
      <c r="AB438" s="73"/>
      <c r="AC438" s="73"/>
      <c r="AD438" s="73"/>
      <c r="AE438" s="47"/>
      <c r="AF438" s="47"/>
      <c r="AG438" s="73"/>
    </row>
    <row r="439" spans="7:33" x14ac:dyDescent="0.25">
      <c r="G439" s="75"/>
      <c r="H439" s="75"/>
      <c r="Q439" s="73"/>
      <c r="R439" s="73"/>
      <c r="S439" s="73"/>
      <c r="T439" s="73"/>
      <c r="U439" s="73"/>
      <c r="V439" s="73"/>
      <c r="W439" s="73"/>
      <c r="X439" s="73"/>
      <c r="Y439" s="73"/>
      <c r="Z439" s="73"/>
      <c r="AA439" s="73"/>
      <c r="AB439" s="73"/>
      <c r="AC439" s="73"/>
      <c r="AD439" s="73"/>
      <c r="AE439" s="47"/>
      <c r="AF439" s="47"/>
      <c r="AG439" s="73"/>
    </row>
    <row r="440" spans="7:33" x14ac:dyDescent="0.25">
      <c r="G440" s="75"/>
      <c r="H440" s="75"/>
      <c r="Q440" s="73"/>
      <c r="R440" s="73"/>
      <c r="S440" s="73"/>
      <c r="T440" s="73"/>
      <c r="U440" s="73"/>
      <c r="V440" s="73"/>
      <c r="W440" s="73"/>
      <c r="X440" s="73"/>
      <c r="Y440" s="73"/>
      <c r="Z440" s="73"/>
      <c r="AA440" s="73"/>
      <c r="AB440" s="73"/>
      <c r="AC440" s="73"/>
      <c r="AD440" s="73"/>
      <c r="AE440" s="47"/>
      <c r="AF440" s="47"/>
      <c r="AG440" s="73"/>
    </row>
    <row r="441" spans="7:33" x14ac:dyDescent="0.25">
      <c r="G441" s="75"/>
      <c r="H441" s="75"/>
      <c r="Q441" s="73"/>
      <c r="R441" s="73"/>
      <c r="S441" s="73"/>
      <c r="T441" s="73"/>
      <c r="U441" s="73"/>
      <c r="V441" s="73"/>
      <c r="W441" s="73"/>
      <c r="X441" s="73"/>
      <c r="Y441" s="73"/>
      <c r="Z441" s="73"/>
      <c r="AA441" s="73"/>
      <c r="AB441" s="73"/>
      <c r="AC441" s="73"/>
      <c r="AD441" s="73"/>
      <c r="AE441" s="47"/>
      <c r="AF441" s="47"/>
      <c r="AG441" s="73"/>
    </row>
    <row r="442" spans="7:33" x14ac:dyDescent="0.25">
      <c r="G442" s="75"/>
      <c r="H442" s="75"/>
      <c r="Q442" s="73"/>
      <c r="R442" s="73"/>
      <c r="S442" s="73"/>
      <c r="T442" s="73"/>
      <c r="U442" s="73"/>
      <c r="V442" s="73"/>
      <c r="W442" s="73"/>
      <c r="X442" s="73"/>
      <c r="Y442" s="73"/>
      <c r="Z442" s="73"/>
      <c r="AA442" s="73"/>
      <c r="AB442" s="73"/>
      <c r="AC442" s="73"/>
      <c r="AD442" s="73"/>
      <c r="AE442" s="47"/>
      <c r="AF442" s="47"/>
      <c r="AG442" s="73"/>
    </row>
    <row r="443" spans="7:33" x14ac:dyDescent="0.25">
      <c r="G443" s="75"/>
      <c r="H443" s="75"/>
      <c r="Q443" s="73"/>
      <c r="R443" s="73"/>
      <c r="S443" s="73"/>
      <c r="T443" s="73"/>
      <c r="U443" s="73"/>
      <c r="V443" s="73"/>
      <c r="W443" s="73"/>
      <c r="X443" s="73"/>
      <c r="Y443" s="73"/>
      <c r="Z443" s="73"/>
      <c r="AA443" s="73"/>
      <c r="AB443" s="73"/>
      <c r="AC443" s="73"/>
      <c r="AD443" s="73"/>
      <c r="AE443" s="47"/>
      <c r="AF443" s="47"/>
      <c r="AG443" s="73"/>
    </row>
    <row r="444" spans="7:33" x14ac:dyDescent="0.25">
      <c r="G444" s="75"/>
      <c r="H444" s="75"/>
      <c r="Q444" s="73"/>
      <c r="R444" s="73"/>
      <c r="S444" s="73"/>
      <c r="T444" s="73"/>
      <c r="U444" s="73"/>
      <c r="V444" s="73"/>
      <c r="W444" s="73"/>
      <c r="X444" s="73"/>
      <c r="Y444" s="73"/>
      <c r="Z444" s="73"/>
      <c r="AA444" s="73"/>
      <c r="AB444" s="73"/>
      <c r="AC444" s="73"/>
      <c r="AD444" s="73"/>
      <c r="AE444" s="47"/>
      <c r="AF444" s="47"/>
      <c r="AG444" s="73"/>
    </row>
    <row r="445" spans="7:33" x14ac:dyDescent="0.25">
      <c r="G445" s="75"/>
      <c r="H445" s="75"/>
      <c r="Q445" s="73"/>
      <c r="R445" s="73"/>
      <c r="S445" s="73"/>
      <c r="T445" s="73"/>
      <c r="U445" s="73"/>
      <c r="V445" s="73"/>
      <c r="W445" s="73"/>
      <c r="X445" s="73"/>
      <c r="Y445" s="73"/>
      <c r="Z445" s="73"/>
      <c r="AA445" s="73"/>
      <c r="AB445" s="73"/>
      <c r="AC445" s="73"/>
      <c r="AD445" s="73"/>
      <c r="AE445" s="47"/>
      <c r="AF445" s="47"/>
      <c r="AG445" s="73"/>
    </row>
    <row r="446" spans="7:33" x14ac:dyDescent="0.25">
      <c r="G446" s="75"/>
      <c r="H446" s="75"/>
      <c r="Q446" s="73"/>
      <c r="R446" s="73"/>
      <c r="S446" s="73"/>
      <c r="T446" s="73"/>
      <c r="U446" s="73"/>
      <c r="V446" s="73"/>
      <c r="W446" s="73"/>
      <c r="X446" s="73"/>
      <c r="Y446" s="73"/>
      <c r="Z446" s="73"/>
      <c r="AA446" s="73"/>
      <c r="AB446" s="73"/>
      <c r="AC446" s="73"/>
      <c r="AD446" s="73"/>
      <c r="AE446" s="47"/>
      <c r="AF446" s="47"/>
      <c r="AG446" s="73"/>
    </row>
    <row r="447" spans="7:33" x14ac:dyDescent="0.25">
      <c r="G447" s="75"/>
      <c r="H447" s="75"/>
      <c r="Q447" s="73"/>
      <c r="R447" s="73"/>
      <c r="S447" s="73"/>
      <c r="T447" s="73"/>
      <c r="U447" s="73"/>
      <c r="V447" s="73"/>
      <c r="W447" s="73"/>
      <c r="X447" s="73"/>
      <c r="Y447" s="73"/>
      <c r="Z447" s="73"/>
      <c r="AA447" s="73"/>
      <c r="AB447" s="73"/>
      <c r="AC447" s="73"/>
      <c r="AD447" s="73"/>
      <c r="AE447" s="47"/>
      <c r="AF447" s="47"/>
      <c r="AG447" s="73"/>
    </row>
    <row r="448" spans="7:33" x14ac:dyDescent="0.25">
      <c r="G448" s="75"/>
      <c r="H448" s="75"/>
      <c r="Q448" s="73"/>
      <c r="R448" s="73"/>
      <c r="S448" s="73"/>
      <c r="T448" s="73"/>
      <c r="U448" s="73"/>
      <c r="V448" s="73"/>
      <c r="W448" s="73"/>
      <c r="X448" s="73"/>
      <c r="Y448" s="73"/>
      <c r="Z448" s="73"/>
      <c r="AA448" s="73"/>
      <c r="AB448" s="73"/>
      <c r="AC448" s="73"/>
      <c r="AD448" s="73"/>
      <c r="AE448" s="47"/>
      <c r="AF448" s="47"/>
      <c r="AG448" s="73"/>
    </row>
    <row r="449" spans="7:33" x14ac:dyDescent="0.25">
      <c r="G449" s="75"/>
      <c r="H449" s="75"/>
      <c r="Q449" s="73"/>
      <c r="R449" s="73"/>
      <c r="S449" s="73"/>
      <c r="T449" s="73"/>
      <c r="U449" s="73"/>
      <c r="V449" s="73"/>
      <c r="W449" s="73"/>
      <c r="X449" s="73"/>
      <c r="Y449" s="73"/>
      <c r="Z449" s="73"/>
      <c r="AA449" s="73"/>
      <c r="AB449" s="73"/>
      <c r="AC449" s="73"/>
      <c r="AD449" s="73"/>
      <c r="AE449" s="47"/>
      <c r="AF449" s="47"/>
      <c r="AG449" s="73"/>
    </row>
    <row r="450" spans="7:33" x14ac:dyDescent="0.25">
      <c r="Q450" s="73"/>
      <c r="R450" s="73"/>
      <c r="S450" s="73"/>
      <c r="T450" s="73"/>
      <c r="U450" s="73"/>
      <c r="V450" s="73"/>
      <c r="W450" s="73"/>
      <c r="X450" s="73"/>
      <c r="Y450" s="73"/>
      <c r="Z450" s="73"/>
      <c r="AA450" s="73"/>
      <c r="AB450" s="73"/>
      <c r="AC450" s="73"/>
      <c r="AD450" s="73"/>
      <c r="AE450" s="47"/>
      <c r="AF450" s="47"/>
      <c r="AG450" s="73"/>
    </row>
    <row r="451" spans="7:33" x14ac:dyDescent="0.25">
      <c r="Q451" s="73"/>
      <c r="R451" s="73"/>
      <c r="S451" s="73"/>
      <c r="T451" s="73"/>
      <c r="U451" s="73"/>
      <c r="V451" s="73"/>
      <c r="W451" s="73"/>
      <c r="X451" s="73"/>
      <c r="Y451" s="73"/>
      <c r="Z451" s="73"/>
      <c r="AA451" s="73"/>
      <c r="AB451" s="73"/>
      <c r="AC451" s="73"/>
      <c r="AD451" s="73"/>
      <c r="AE451" s="47"/>
      <c r="AF451" s="47"/>
      <c r="AG451" s="73"/>
    </row>
    <row r="452" spans="7:33" x14ac:dyDescent="0.25">
      <c r="Q452" s="73"/>
      <c r="R452" s="73"/>
      <c r="S452" s="73"/>
      <c r="T452" s="73"/>
      <c r="U452" s="73"/>
      <c r="V452" s="73"/>
      <c r="W452" s="73"/>
      <c r="X452" s="73"/>
      <c r="Y452" s="73"/>
      <c r="Z452" s="73"/>
      <c r="AA452" s="73"/>
      <c r="AB452" s="73"/>
      <c r="AC452" s="73"/>
      <c r="AD452" s="73"/>
      <c r="AE452" s="47"/>
      <c r="AF452" s="47"/>
      <c r="AG452" s="73"/>
    </row>
    <row r="453" spans="7:33" x14ac:dyDescent="0.25">
      <c r="Q453" s="73"/>
      <c r="R453" s="73"/>
      <c r="S453" s="73"/>
      <c r="T453" s="73"/>
      <c r="U453" s="73"/>
      <c r="V453" s="73"/>
      <c r="W453" s="73"/>
      <c r="X453" s="73"/>
      <c r="Y453" s="73"/>
      <c r="Z453" s="73"/>
      <c r="AA453" s="73"/>
      <c r="AB453" s="73"/>
      <c r="AC453" s="73"/>
      <c r="AD453" s="73"/>
      <c r="AE453" s="47"/>
      <c r="AF453" s="47"/>
      <c r="AG453" s="73"/>
    </row>
    <row r="454" spans="7:33" x14ac:dyDescent="0.25">
      <c r="Q454" s="73"/>
      <c r="R454" s="73"/>
      <c r="S454" s="73"/>
      <c r="T454" s="73"/>
      <c r="U454" s="73"/>
      <c r="V454" s="73"/>
      <c r="W454" s="73"/>
      <c r="X454" s="73"/>
      <c r="Y454" s="73"/>
      <c r="Z454" s="73"/>
      <c r="AA454" s="73"/>
      <c r="AB454" s="73"/>
      <c r="AC454" s="73"/>
      <c r="AD454" s="73"/>
      <c r="AE454" s="47"/>
      <c r="AF454" s="47"/>
      <c r="AG454" s="73"/>
    </row>
    <row r="455" spans="7:33" x14ac:dyDescent="0.25">
      <c r="Q455" s="73"/>
      <c r="R455" s="73"/>
      <c r="S455" s="73"/>
      <c r="T455" s="73"/>
      <c r="U455" s="73"/>
      <c r="V455" s="73"/>
      <c r="W455" s="73"/>
      <c r="X455" s="73"/>
      <c r="Y455" s="73"/>
      <c r="Z455" s="73"/>
      <c r="AA455" s="73"/>
      <c r="AB455" s="73"/>
      <c r="AC455" s="73"/>
      <c r="AD455" s="73"/>
      <c r="AE455" s="47"/>
      <c r="AF455" s="47"/>
      <c r="AG455" s="73"/>
    </row>
    <row r="456" spans="7:33" x14ac:dyDescent="0.25">
      <c r="Q456" s="73"/>
      <c r="R456" s="73"/>
      <c r="S456" s="73"/>
      <c r="T456" s="73"/>
      <c r="U456" s="73"/>
      <c r="V456" s="73"/>
      <c r="W456" s="73"/>
      <c r="X456" s="73"/>
      <c r="Y456" s="73"/>
      <c r="Z456" s="73"/>
      <c r="AA456" s="73"/>
      <c r="AB456" s="73"/>
      <c r="AC456" s="73"/>
      <c r="AD456" s="73"/>
      <c r="AE456" s="47"/>
      <c r="AF456" s="47"/>
      <c r="AG456" s="73"/>
    </row>
    <row r="457" spans="7:33" x14ac:dyDescent="0.25">
      <c r="Q457" s="73"/>
      <c r="R457" s="73"/>
      <c r="S457" s="73"/>
      <c r="T457" s="73"/>
      <c r="U457" s="73"/>
      <c r="V457" s="73"/>
      <c r="W457" s="73"/>
      <c r="X457" s="73"/>
      <c r="Y457" s="73"/>
      <c r="Z457" s="73"/>
      <c r="AA457" s="73"/>
      <c r="AB457" s="73"/>
      <c r="AC457" s="73"/>
      <c r="AD457" s="73"/>
      <c r="AE457" s="47"/>
      <c r="AF457" s="47"/>
      <c r="AG457" s="73"/>
    </row>
    <row r="458" spans="7:33" x14ac:dyDescent="0.25">
      <c r="Q458" s="73"/>
      <c r="R458" s="73"/>
      <c r="S458" s="73"/>
      <c r="T458" s="73"/>
      <c r="U458" s="73"/>
      <c r="V458" s="73"/>
      <c r="W458" s="73"/>
      <c r="X458" s="73"/>
      <c r="Y458" s="73"/>
      <c r="Z458" s="73"/>
      <c r="AA458" s="73"/>
      <c r="AB458" s="73"/>
      <c r="AC458" s="73"/>
      <c r="AD458" s="73"/>
      <c r="AE458" s="47"/>
      <c r="AF458" s="47"/>
      <c r="AG458" s="73"/>
    </row>
    <row r="459" spans="7:33" x14ac:dyDescent="0.25">
      <c r="Q459" s="73"/>
      <c r="R459" s="73"/>
      <c r="S459" s="73"/>
      <c r="T459" s="73"/>
      <c r="U459" s="73"/>
      <c r="V459" s="73"/>
      <c r="W459" s="73"/>
      <c r="X459" s="73"/>
      <c r="Y459" s="73"/>
      <c r="Z459" s="73"/>
      <c r="AA459" s="73"/>
      <c r="AB459" s="73"/>
      <c r="AC459" s="73"/>
      <c r="AD459" s="73"/>
      <c r="AE459" s="47"/>
      <c r="AF459" s="47"/>
      <c r="AG459" s="73"/>
    </row>
    <row r="460" spans="7:33" x14ac:dyDescent="0.25">
      <c r="Q460" s="73"/>
      <c r="R460" s="73"/>
      <c r="S460" s="73"/>
      <c r="T460" s="73"/>
      <c r="U460" s="73"/>
      <c r="V460" s="73"/>
      <c r="W460" s="73"/>
      <c r="X460" s="73"/>
      <c r="Y460" s="73"/>
      <c r="Z460" s="73"/>
      <c r="AA460" s="73"/>
      <c r="AB460" s="73"/>
      <c r="AC460" s="73"/>
      <c r="AD460" s="73"/>
      <c r="AE460" s="47"/>
      <c r="AF460" s="47"/>
      <c r="AG460" s="73"/>
    </row>
    <row r="461" spans="7:33" x14ac:dyDescent="0.25">
      <c r="Q461" s="73"/>
      <c r="R461" s="73"/>
      <c r="S461" s="73"/>
      <c r="T461" s="73"/>
      <c r="U461" s="73"/>
      <c r="V461" s="73"/>
      <c r="W461" s="73"/>
      <c r="X461" s="73"/>
      <c r="Y461" s="73"/>
      <c r="Z461" s="73"/>
      <c r="AA461" s="73"/>
      <c r="AB461" s="73"/>
      <c r="AC461" s="73"/>
      <c r="AD461" s="73"/>
      <c r="AE461" s="47"/>
      <c r="AF461" s="47"/>
      <c r="AG461" s="73"/>
    </row>
    <row r="462" spans="7:33" x14ac:dyDescent="0.25">
      <c r="Q462" s="73"/>
      <c r="R462" s="73"/>
      <c r="S462" s="73"/>
      <c r="T462" s="73"/>
      <c r="U462" s="73"/>
      <c r="V462" s="73"/>
      <c r="W462" s="73"/>
      <c r="X462" s="73"/>
      <c r="Y462" s="73"/>
      <c r="Z462" s="73"/>
      <c r="AA462" s="73"/>
      <c r="AB462" s="73"/>
      <c r="AC462" s="73"/>
      <c r="AD462" s="73"/>
      <c r="AE462" s="47"/>
      <c r="AF462" s="47"/>
      <c r="AG462" s="73"/>
    </row>
    <row r="463" spans="7:33" x14ac:dyDescent="0.25">
      <c r="Q463" s="73"/>
      <c r="R463" s="73"/>
      <c r="S463" s="73"/>
      <c r="T463" s="73"/>
      <c r="U463" s="73"/>
      <c r="V463" s="73"/>
      <c r="W463" s="73"/>
      <c r="X463" s="73"/>
      <c r="Y463" s="73"/>
      <c r="Z463" s="73"/>
      <c r="AA463" s="73"/>
      <c r="AB463" s="73"/>
      <c r="AC463" s="73"/>
      <c r="AD463" s="73"/>
      <c r="AE463" s="47"/>
      <c r="AF463" s="47"/>
      <c r="AG463" s="73"/>
    </row>
    <row r="464" spans="7:33" x14ac:dyDescent="0.25">
      <c r="Q464" s="73"/>
      <c r="R464" s="73"/>
      <c r="S464" s="73"/>
      <c r="T464" s="73"/>
      <c r="U464" s="73"/>
      <c r="V464" s="73"/>
      <c r="W464" s="73"/>
      <c r="X464" s="73"/>
      <c r="Y464" s="73"/>
      <c r="Z464" s="73"/>
      <c r="AA464" s="73"/>
      <c r="AB464" s="73"/>
      <c r="AC464" s="73"/>
      <c r="AD464" s="73"/>
      <c r="AE464" s="47"/>
      <c r="AF464" s="47"/>
      <c r="AG464" s="73"/>
    </row>
    <row r="465" spans="17:33" x14ac:dyDescent="0.25">
      <c r="Q465" s="73"/>
      <c r="R465" s="73"/>
      <c r="S465" s="73"/>
      <c r="T465" s="73"/>
      <c r="U465" s="73"/>
      <c r="V465" s="73"/>
      <c r="W465" s="73"/>
      <c r="X465" s="73"/>
      <c r="Y465" s="73"/>
      <c r="Z465" s="73"/>
      <c r="AA465" s="73"/>
      <c r="AB465" s="73"/>
      <c r="AC465" s="73"/>
      <c r="AD465" s="73"/>
      <c r="AE465" s="47"/>
      <c r="AF465" s="47"/>
      <c r="AG465" s="73"/>
    </row>
    <row r="466" spans="17:33" x14ac:dyDescent="0.25">
      <c r="Q466" s="73"/>
      <c r="R466" s="73"/>
      <c r="S466" s="73"/>
      <c r="T466" s="73"/>
      <c r="U466" s="73"/>
      <c r="V466" s="73"/>
      <c r="W466" s="73"/>
      <c r="X466" s="73"/>
      <c r="Y466" s="73"/>
      <c r="Z466" s="73"/>
      <c r="AA466" s="73"/>
      <c r="AB466" s="73"/>
      <c r="AC466" s="73"/>
      <c r="AD466" s="73"/>
      <c r="AE466" s="47"/>
      <c r="AF466" s="47"/>
      <c r="AG466" s="73"/>
    </row>
    <row r="467" spans="17:33" x14ac:dyDescent="0.25">
      <c r="Q467" s="73"/>
      <c r="R467" s="73"/>
      <c r="S467" s="73"/>
      <c r="T467" s="73"/>
      <c r="U467" s="73"/>
      <c r="V467" s="73"/>
      <c r="W467" s="73"/>
      <c r="X467" s="73"/>
      <c r="Y467" s="73"/>
      <c r="Z467" s="73"/>
      <c r="AA467" s="73"/>
      <c r="AB467" s="73"/>
      <c r="AC467" s="73"/>
      <c r="AD467" s="73"/>
      <c r="AE467" s="47"/>
      <c r="AF467" s="47"/>
      <c r="AG467" s="73"/>
    </row>
    <row r="468" spans="17:33" x14ac:dyDescent="0.25">
      <c r="Q468" s="73"/>
      <c r="R468" s="73"/>
      <c r="S468" s="73"/>
      <c r="T468" s="73"/>
      <c r="U468" s="73"/>
      <c r="V468" s="73"/>
      <c r="W468" s="73"/>
      <c r="X468" s="73"/>
      <c r="Y468" s="73"/>
      <c r="Z468" s="73"/>
      <c r="AA468" s="73"/>
      <c r="AB468" s="73"/>
      <c r="AC468" s="73"/>
      <c r="AD468" s="73"/>
      <c r="AE468" s="47"/>
      <c r="AF468" s="47"/>
      <c r="AG468" s="73"/>
    </row>
    <row r="469" spans="17:33" x14ac:dyDescent="0.25">
      <c r="Q469" s="73"/>
      <c r="R469" s="73"/>
      <c r="S469" s="73"/>
      <c r="T469" s="73"/>
      <c r="U469" s="73"/>
      <c r="V469" s="73"/>
      <c r="W469" s="73"/>
      <c r="X469" s="73"/>
      <c r="Y469" s="73"/>
      <c r="Z469" s="73"/>
      <c r="AA469" s="73"/>
      <c r="AB469" s="73"/>
      <c r="AC469" s="73"/>
      <c r="AD469" s="73"/>
      <c r="AE469" s="47"/>
      <c r="AF469" s="47"/>
      <c r="AG469" s="73"/>
    </row>
    <row r="470" spans="17:33" x14ac:dyDescent="0.25">
      <c r="Q470" s="73"/>
      <c r="R470" s="73"/>
      <c r="S470" s="73"/>
      <c r="T470" s="73"/>
      <c r="U470" s="73"/>
      <c r="V470" s="73"/>
      <c r="W470" s="73"/>
      <c r="X470" s="73"/>
      <c r="Y470" s="73"/>
      <c r="Z470" s="73"/>
      <c r="AA470" s="73"/>
      <c r="AB470" s="73"/>
      <c r="AC470" s="73"/>
      <c r="AD470" s="73"/>
      <c r="AE470" s="47"/>
      <c r="AF470" s="47"/>
      <c r="AG470" s="73"/>
    </row>
    <row r="471" spans="17:33" x14ac:dyDescent="0.25">
      <c r="Q471" s="73"/>
      <c r="R471" s="73"/>
      <c r="S471" s="73"/>
      <c r="T471" s="73"/>
      <c r="U471" s="73"/>
      <c r="V471" s="73"/>
      <c r="W471" s="73"/>
      <c r="X471" s="73"/>
      <c r="Y471" s="73"/>
      <c r="Z471" s="73"/>
      <c r="AA471" s="73"/>
      <c r="AB471" s="73"/>
      <c r="AC471" s="73"/>
      <c r="AD471" s="73"/>
      <c r="AE471" s="47"/>
      <c r="AF471" s="47"/>
      <c r="AG471" s="73"/>
    </row>
    <row r="472" spans="17:33" x14ac:dyDescent="0.25">
      <c r="Q472" s="73"/>
      <c r="R472" s="73"/>
      <c r="S472" s="73"/>
      <c r="T472" s="73"/>
      <c r="U472" s="73"/>
      <c r="V472" s="73"/>
      <c r="W472" s="73"/>
      <c r="X472" s="73"/>
      <c r="Y472" s="73"/>
      <c r="Z472" s="73"/>
      <c r="AA472" s="73"/>
      <c r="AB472" s="73"/>
      <c r="AC472" s="73"/>
      <c r="AD472" s="73"/>
      <c r="AE472" s="47"/>
      <c r="AF472" s="47"/>
      <c r="AG472" s="73"/>
    </row>
    <row r="473" spans="17:33" x14ac:dyDescent="0.25">
      <c r="Q473" s="73"/>
      <c r="R473" s="73"/>
      <c r="S473" s="73"/>
      <c r="T473" s="73"/>
      <c r="U473" s="73"/>
      <c r="V473" s="73"/>
      <c r="W473" s="73"/>
      <c r="X473" s="73"/>
      <c r="Y473" s="73"/>
      <c r="Z473" s="73"/>
      <c r="AA473" s="73"/>
      <c r="AB473" s="73"/>
      <c r="AC473" s="73"/>
      <c r="AD473" s="73"/>
      <c r="AE473" s="47"/>
      <c r="AF473" s="47"/>
      <c r="AG473" s="73"/>
    </row>
    <row r="474" spans="17:33" x14ac:dyDescent="0.25">
      <c r="Q474" s="73"/>
      <c r="R474" s="73"/>
      <c r="S474" s="73"/>
      <c r="T474" s="73"/>
      <c r="U474" s="73"/>
      <c r="V474" s="73"/>
      <c r="W474" s="73"/>
      <c r="X474" s="73"/>
      <c r="Y474" s="73"/>
      <c r="Z474" s="73"/>
      <c r="AA474" s="73"/>
      <c r="AB474" s="73"/>
      <c r="AC474" s="73"/>
      <c r="AD474" s="73"/>
      <c r="AE474" s="47"/>
      <c r="AF474" s="47"/>
      <c r="AG474" s="73"/>
    </row>
    <row r="475" spans="17:33" x14ac:dyDescent="0.25">
      <c r="Q475" s="73"/>
      <c r="R475" s="73"/>
      <c r="S475" s="73"/>
      <c r="T475" s="73"/>
      <c r="U475" s="73"/>
      <c r="V475" s="73"/>
      <c r="W475" s="73"/>
      <c r="X475" s="73"/>
      <c r="Y475" s="73"/>
      <c r="Z475" s="73"/>
      <c r="AA475" s="73"/>
      <c r="AB475" s="73"/>
      <c r="AC475" s="73"/>
      <c r="AD475" s="73"/>
      <c r="AE475" s="47"/>
      <c r="AF475" s="47"/>
      <c r="AG475" s="73"/>
    </row>
    <row r="476" spans="17:33" x14ac:dyDescent="0.25">
      <c r="Q476" s="73"/>
      <c r="R476" s="73"/>
      <c r="S476" s="73"/>
      <c r="T476" s="73"/>
      <c r="U476" s="73"/>
      <c r="V476" s="73"/>
      <c r="W476" s="73"/>
      <c r="X476" s="73"/>
      <c r="Y476" s="73"/>
      <c r="Z476" s="73"/>
      <c r="AA476" s="73"/>
      <c r="AB476" s="73"/>
      <c r="AC476" s="73"/>
      <c r="AD476" s="73"/>
      <c r="AE476" s="47"/>
      <c r="AF476" s="47"/>
      <c r="AG476" s="73"/>
    </row>
    <row r="477" spans="17:33" x14ac:dyDescent="0.25">
      <c r="Q477" s="73"/>
      <c r="R477" s="73"/>
      <c r="S477" s="73"/>
      <c r="T477" s="73"/>
      <c r="U477" s="73"/>
      <c r="V477" s="73"/>
      <c r="W477" s="73"/>
      <c r="X477" s="73"/>
      <c r="Y477" s="73"/>
      <c r="Z477" s="73"/>
      <c r="AA477" s="73"/>
      <c r="AB477" s="73"/>
      <c r="AC477" s="73"/>
      <c r="AD477" s="73"/>
      <c r="AE477" s="47"/>
      <c r="AF477" s="47"/>
      <c r="AG477" s="73"/>
    </row>
    <row r="478" spans="17:33" x14ac:dyDescent="0.25">
      <c r="Q478" s="73"/>
      <c r="R478" s="73"/>
      <c r="S478" s="73"/>
      <c r="T478" s="73"/>
      <c r="U478" s="73"/>
      <c r="V478" s="73"/>
      <c r="W478" s="73"/>
      <c r="X478" s="73"/>
      <c r="Y478" s="73"/>
      <c r="Z478" s="73"/>
      <c r="AA478" s="73"/>
      <c r="AB478" s="73"/>
      <c r="AC478" s="73"/>
      <c r="AD478" s="73"/>
      <c r="AE478" s="47"/>
      <c r="AF478" s="47"/>
      <c r="AG478" s="73"/>
    </row>
    <row r="479" spans="17:33" x14ac:dyDescent="0.25">
      <c r="Q479" s="73"/>
      <c r="R479" s="73"/>
      <c r="S479" s="73"/>
      <c r="T479" s="73"/>
      <c r="U479" s="73"/>
      <c r="V479" s="73"/>
      <c r="W479" s="73"/>
      <c r="X479" s="73"/>
      <c r="Y479" s="73"/>
      <c r="Z479" s="73"/>
      <c r="AA479" s="73"/>
      <c r="AB479" s="73"/>
      <c r="AC479" s="73"/>
      <c r="AD479" s="73"/>
      <c r="AE479" s="47"/>
      <c r="AF479" s="47"/>
      <c r="AG479" s="73"/>
    </row>
    <row r="480" spans="17:33" x14ac:dyDescent="0.25">
      <c r="Q480" s="73"/>
      <c r="R480" s="73"/>
      <c r="S480" s="73"/>
      <c r="T480" s="73"/>
      <c r="U480" s="73"/>
      <c r="V480" s="73"/>
      <c r="W480" s="73"/>
      <c r="X480" s="73"/>
      <c r="Y480" s="73"/>
      <c r="Z480" s="73"/>
      <c r="AA480" s="73"/>
      <c r="AB480" s="73"/>
      <c r="AC480" s="73"/>
      <c r="AD480" s="73"/>
      <c r="AE480" s="47"/>
      <c r="AF480" s="47"/>
      <c r="AG480" s="73"/>
    </row>
    <row r="481" spans="17:33" x14ac:dyDescent="0.25">
      <c r="Q481" s="73"/>
      <c r="R481" s="73"/>
      <c r="S481" s="73"/>
      <c r="T481" s="73"/>
      <c r="U481" s="73"/>
      <c r="V481" s="73"/>
      <c r="W481" s="73"/>
      <c r="X481" s="73"/>
      <c r="Y481" s="73"/>
      <c r="Z481" s="73"/>
      <c r="AA481" s="73"/>
      <c r="AB481" s="73"/>
      <c r="AC481" s="73"/>
      <c r="AD481" s="73"/>
      <c r="AE481" s="47"/>
      <c r="AF481" s="47"/>
      <c r="AG481" s="73"/>
    </row>
    <row r="482" spans="17:33" x14ac:dyDescent="0.25">
      <c r="Q482" s="73"/>
      <c r="R482" s="73"/>
      <c r="S482" s="73"/>
      <c r="T482" s="73"/>
      <c r="U482" s="73"/>
      <c r="V482" s="73"/>
      <c r="W482" s="73"/>
      <c r="X482" s="73"/>
      <c r="Y482" s="73"/>
      <c r="Z482" s="73"/>
      <c r="AA482" s="73"/>
      <c r="AB482" s="73"/>
      <c r="AC482" s="73"/>
      <c r="AD482" s="73"/>
      <c r="AE482" s="47"/>
      <c r="AF482" s="47"/>
      <c r="AG482" s="73"/>
    </row>
    <row r="483" spans="17:33" x14ac:dyDescent="0.25">
      <c r="Q483" s="73"/>
      <c r="R483" s="73"/>
      <c r="S483" s="73"/>
      <c r="T483" s="73"/>
      <c r="U483" s="73"/>
      <c r="V483" s="73"/>
      <c r="W483" s="73"/>
      <c r="X483" s="73"/>
      <c r="Y483" s="73"/>
      <c r="Z483" s="73"/>
      <c r="AA483" s="73"/>
      <c r="AB483" s="73"/>
      <c r="AC483" s="73"/>
      <c r="AD483" s="73"/>
      <c r="AE483" s="47"/>
      <c r="AF483" s="47"/>
      <c r="AG483" s="73"/>
    </row>
    <row r="484" spans="17:33" x14ac:dyDescent="0.25">
      <c r="Q484" s="73"/>
      <c r="R484" s="73"/>
      <c r="S484" s="73"/>
      <c r="T484" s="73"/>
      <c r="U484" s="73"/>
      <c r="V484" s="73"/>
      <c r="W484" s="73"/>
      <c r="X484" s="73"/>
      <c r="Y484" s="73"/>
      <c r="Z484" s="73"/>
      <c r="AA484" s="73"/>
      <c r="AB484" s="73"/>
      <c r="AC484" s="73"/>
      <c r="AD484" s="73"/>
      <c r="AE484" s="47"/>
      <c r="AF484" s="47"/>
      <c r="AG484" s="73"/>
    </row>
    <row r="485" spans="17:33" x14ac:dyDescent="0.25">
      <c r="Q485" s="73"/>
      <c r="R485" s="73"/>
      <c r="S485" s="73"/>
      <c r="T485" s="73"/>
      <c r="U485" s="73"/>
      <c r="V485" s="73"/>
      <c r="W485" s="73"/>
      <c r="X485" s="73"/>
      <c r="Y485" s="73"/>
      <c r="Z485" s="73"/>
      <c r="AA485" s="73"/>
      <c r="AB485" s="73"/>
      <c r="AC485" s="73"/>
      <c r="AD485" s="73"/>
      <c r="AE485" s="47"/>
      <c r="AF485" s="47"/>
      <c r="AG485" s="73"/>
    </row>
    <row r="486" spans="17:33" x14ac:dyDescent="0.25">
      <c r="Q486" s="73"/>
      <c r="R486" s="73"/>
      <c r="S486" s="73"/>
      <c r="T486" s="73"/>
      <c r="U486" s="73"/>
      <c r="V486" s="73"/>
      <c r="W486" s="73"/>
      <c r="X486" s="73"/>
      <c r="Y486" s="73"/>
      <c r="Z486" s="73"/>
      <c r="AA486" s="73"/>
      <c r="AB486" s="73"/>
      <c r="AC486" s="73"/>
      <c r="AD486" s="73"/>
      <c r="AE486" s="47"/>
      <c r="AF486" s="47"/>
      <c r="AG486" s="73"/>
    </row>
    <row r="487" spans="17:33" x14ac:dyDescent="0.25">
      <c r="Q487" s="73"/>
      <c r="R487" s="73"/>
      <c r="S487" s="73"/>
      <c r="T487" s="73"/>
      <c r="U487" s="73"/>
      <c r="V487" s="73"/>
      <c r="W487" s="73"/>
      <c r="X487" s="73"/>
      <c r="Y487" s="73"/>
      <c r="Z487" s="73"/>
      <c r="AA487" s="73"/>
      <c r="AB487" s="73"/>
      <c r="AC487" s="73"/>
      <c r="AD487" s="73"/>
      <c r="AE487" s="47"/>
      <c r="AF487" s="47"/>
      <c r="AG487" s="73"/>
    </row>
    <row r="488" spans="17:33" x14ac:dyDescent="0.25">
      <c r="Q488" s="73"/>
      <c r="R488" s="73"/>
      <c r="S488" s="73"/>
      <c r="T488" s="73"/>
      <c r="U488" s="73"/>
      <c r="V488" s="73"/>
      <c r="W488" s="73"/>
      <c r="X488" s="73"/>
      <c r="Y488" s="73"/>
      <c r="Z488" s="73"/>
      <c r="AA488" s="73"/>
      <c r="AB488" s="73"/>
      <c r="AC488" s="73"/>
      <c r="AD488" s="73"/>
      <c r="AE488" s="47"/>
      <c r="AF488" s="47"/>
      <c r="AG488" s="73"/>
    </row>
    <row r="489" spans="17:33" x14ac:dyDescent="0.25">
      <c r="Q489" s="73"/>
      <c r="R489" s="73"/>
      <c r="S489" s="73"/>
      <c r="T489" s="73"/>
      <c r="U489" s="73"/>
      <c r="V489" s="73"/>
      <c r="W489" s="73"/>
      <c r="X489" s="73"/>
      <c r="Y489" s="73"/>
      <c r="Z489" s="73"/>
      <c r="AA489" s="73"/>
      <c r="AB489" s="73"/>
      <c r="AC489" s="73"/>
      <c r="AD489" s="73"/>
      <c r="AE489" s="47"/>
      <c r="AF489" s="47"/>
      <c r="AG489" s="73"/>
    </row>
    <row r="490" spans="17:33" x14ac:dyDescent="0.25">
      <c r="Q490" s="73"/>
      <c r="R490" s="73"/>
      <c r="S490" s="73"/>
      <c r="T490" s="73"/>
      <c r="U490" s="73"/>
      <c r="V490" s="73"/>
      <c r="W490" s="73"/>
      <c r="X490" s="73"/>
      <c r="Y490" s="73"/>
      <c r="Z490" s="73"/>
      <c r="AA490" s="73"/>
      <c r="AB490" s="73"/>
      <c r="AC490" s="73"/>
      <c r="AD490" s="73"/>
      <c r="AE490" s="47"/>
      <c r="AF490" s="47"/>
      <c r="AG490" s="73"/>
    </row>
    <row r="491" spans="17:33" x14ac:dyDescent="0.25">
      <c r="Q491" s="73"/>
      <c r="R491" s="73"/>
      <c r="S491" s="73"/>
      <c r="T491" s="73"/>
      <c r="U491" s="73"/>
      <c r="V491" s="73"/>
      <c r="W491" s="73"/>
      <c r="X491" s="73"/>
      <c r="Y491" s="73"/>
      <c r="Z491" s="73"/>
      <c r="AA491" s="73"/>
      <c r="AB491" s="73"/>
      <c r="AC491" s="73"/>
      <c r="AD491" s="73"/>
      <c r="AE491" s="47"/>
      <c r="AF491" s="47"/>
      <c r="AG491" s="73"/>
    </row>
    <row r="492" spans="17:33" x14ac:dyDescent="0.25">
      <c r="Q492" s="73"/>
      <c r="R492" s="73"/>
      <c r="S492" s="73"/>
      <c r="T492" s="73"/>
      <c r="U492" s="73"/>
      <c r="V492" s="73"/>
      <c r="W492" s="73"/>
      <c r="X492" s="73"/>
      <c r="Y492" s="73"/>
      <c r="Z492" s="73"/>
      <c r="AA492" s="73"/>
      <c r="AB492" s="73"/>
      <c r="AC492" s="73"/>
      <c r="AD492" s="73"/>
      <c r="AE492" s="47"/>
      <c r="AF492" s="47"/>
      <c r="AG492" s="73"/>
    </row>
    <row r="493" spans="17:33" x14ac:dyDescent="0.25">
      <c r="Q493" s="73"/>
      <c r="R493" s="73"/>
      <c r="S493" s="73"/>
      <c r="T493" s="73"/>
      <c r="U493" s="73"/>
      <c r="V493" s="73"/>
      <c r="W493" s="73"/>
      <c r="X493" s="73"/>
      <c r="Y493" s="73"/>
      <c r="Z493" s="73"/>
      <c r="AA493" s="73"/>
      <c r="AB493" s="73"/>
      <c r="AC493" s="73"/>
      <c r="AD493" s="73"/>
      <c r="AE493" s="47"/>
      <c r="AF493" s="47"/>
      <c r="AG493" s="73"/>
    </row>
    <row r="494" spans="17:33" x14ac:dyDescent="0.25">
      <c r="Q494" s="73"/>
      <c r="R494" s="73"/>
      <c r="S494" s="73"/>
      <c r="T494" s="73"/>
      <c r="U494" s="73"/>
      <c r="V494" s="73"/>
      <c r="W494" s="73"/>
      <c r="X494" s="73"/>
      <c r="Y494" s="73"/>
      <c r="Z494" s="73"/>
      <c r="AA494" s="73"/>
      <c r="AB494" s="73"/>
      <c r="AC494" s="73"/>
      <c r="AD494" s="73"/>
      <c r="AE494" s="47"/>
      <c r="AF494" s="47"/>
      <c r="AG494" s="73"/>
    </row>
    <row r="495" spans="17:33" x14ac:dyDescent="0.25">
      <c r="Q495" s="73"/>
      <c r="R495" s="73"/>
      <c r="S495" s="73"/>
      <c r="T495" s="73"/>
      <c r="U495" s="73"/>
      <c r="V495" s="73"/>
      <c r="W495" s="73"/>
      <c r="X495" s="73"/>
      <c r="Y495" s="73"/>
      <c r="Z495" s="73"/>
      <c r="AA495" s="73"/>
      <c r="AB495" s="73"/>
      <c r="AC495" s="73"/>
      <c r="AD495" s="73"/>
      <c r="AE495" s="47"/>
      <c r="AF495" s="47"/>
      <c r="AG495" s="73"/>
    </row>
    <row r="496" spans="17:33" x14ac:dyDescent="0.25">
      <c r="Q496" s="73"/>
      <c r="R496" s="73"/>
      <c r="S496" s="73"/>
      <c r="T496" s="73"/>
      <c r="U496" s="73"/>
      <c r="V496" s="73"/>
      <c r="W496" s="73"/>
      <c r="X496" s="73"/>
      <c r="Y496" s="73"/>
      <c r="Z496" s="73"/>
      <c r="AA496" s="73"/>
      <c r="AB496" s="73"/>
      <c r="AC496" s="73"/>
      <c r="AD496" s="73"/>
      <c r="AE496" s="47"/>
      <c r="AF496" s="47"/>
      <c r="AG496" s="73"/>
    </row>
    <row r="497" spans="17:33" x14ac:dyDescent="0.25">
      <c r="Q497" s="73"/>
      <c r="R497" s="73"/>
      <c r="S497" s="73"/>
      <c r="T497" s="73"/>
      <c r="U497" s="73"/>
      <c r="V497" s="73"/>
      <c r="W497" s="73"/>
      <c r="X497" s="73"/>
      <c r="Y497" s="73"/>
      <c r="Z497" s="73"/>
      <c r="AA497" s="73"/>
      <c r="AB497" s="73"/>
      <c r="AC497" s="73"/>
      <c r="AD497" s="73"/>
      <c r="AE497" s="47"/>
      <c r="AF497" s="47"/>
      <c r="AG497" s="73"/>
    </row>
    <row r="498" spans="17:33" x14ac:dyDescent="0.25">
      <c r="Q498" s="73"/>
      <c r="R498" s="73"/>
      <c r="S498" s="73"/>
      <c r="T498" s="73"/>
      <c r="U498" s="73"/>
      <c r="V498" s="73"/>
      <c r="W498" s="73"/>
      <c r="X498" s="73"/>
      <c r="Y498" s="73"/>
      <c r="Z498" s="73"/>
      <c r="AA498" s="73"/>
      <c r="AB498" s="73"/>
      <c r="AC498" s="73"/>
      <c r="AD498" s="73"/>
      <c r="AE498" s="47"/>
      <c r="AF498" s="47"/>
      <c r="AG498" s="73"/>
    </row>
    <row r="499" spans="17:33" x14ac:dyDescent="0.25">
      <c r="Q499" s="73"/>
      <c r="R499" s="73"/>
      <c r="S499" s="73"/>
      <c r="T499" s="73"/>
      <c r="U499" s="73"/>
      <c r="V499" s="73"/>
      <c r="W499" s="73"/>
      <c r="X499" s="73"/>
      <c r="Y499" s="73"/>
      <c r="Z499" s="73"/>
      <c r="AA499" s="73"/>
      <c r="AB499" s="73"/>
      <c r="AC499" s="73"/>
      <c r="AD499" s="73"/>
      <c r="AE499" s="47"/>
      <c r="AF499" s="47"/>
      <c r="AG499" s="73"/>
    </row>
    <row r="500" spans="17:33" x14ac:dyDescent="0.25">
      <c r="Q500" s="73"/>
      <c r="R500" s="73"/>
      <c r="S500" s="73"/>
      <c r="T500" s="73"/>
      <c r="U500" s="73"/>
      <c r="V500" s="73"/>
      <c r="W500" s="73"/>
      <c r="X500" s="73"/>
      <c r="Y500" s="73"/>
      <c r="Z500" s="73"/>
      <c r="AA500" s="73"/>
      <c r="AB500" s="73"/>
      <c r="AC500" s="73"/>
      <c r="AD500" s="73"/>
      <c r="AE500" s="47"/>
      <c r="AF500" s="47"/>
      <c r="AG500" s="73"/>
    </row>
    <row r="501" spans="17:33" x14ac:dyDescent="0.25">
      <c r="Q501" s="73"/>
      <c r="R501" s="73"/>
      <c r="S501" s="73"/>
      <c r="T501" s="73"/>
      <c r="U501" s="73"/>
      <c r="V501" s="73"/>
      <c r="W501" s="73"/>
      <c r="X501" s="73"/>
      <c r="Y501" s="73"/>
      <c r="Z501" s="73"/>
      <c r="AA501" s="73"/>
      <c r="AB501" s="73"/>
      <c r="AC501" s="73"/>
      <c r="AD501" s="73"/>
      <c r="AE501" s="47"/>
      <c r="AF501" s="47"/>
      <c r="AG501" s="73"/>
    </row>
    <row r="502" spans="17:33" x14ac:dyDescent="0.25">
      <c r="Q502" s="73"/>
      <c r="R502" s="73"/>
      <c r="S502" s="73"/>
      <c r="T502" s="73"/>
      <c r="U502" s="73"/>
      <c r="V502" s="73"/>
      <c r="W502" s="73"/>
      <c r="X502" s="73"/>
      <c r="Y502" s="73"/>
      <c r="Z502" s="73"/>
      <c r="AA502" s="73"/>
      <c r="AB502" s="73"/>
      <c r="AC502" s="73"/>
      <c r="AD502" s="73"/>
      <c r="AE502" s="47"/>
      <c r="AF502" s="47"/>
      <c r="AG502" s="73"/>
    </row>
    <row r="503" spans="17:33" x14ac:dyDescent="0.25">
      <c r="Q503" s="73"/>
      <c r="R503" s="73"/>
      <c r="S503" s="73"/>
      <c r="T503" s="73"/>
      <c r="U503" s="73"/>
      <c r="V503" s="73"/>
      <c r="W503" s="73"/>
      <c r="X503" s="73"/>
      <c r="Y503" s="73"/>
      <c r="Z503" s="73"/>
      <c r="AA503" s="73"/>
      <c r="AB503" s="73"/>
      <c r="AC503" s="73"/>
      <c r="AD503" s="73"/>
      <c r="AE503" s="47"/>
      <c r="AF503" s="47"/>
      <c r="AG503" s="73"/>
    </row>
    <row r="504" spans="17:33" x14ac:dyDescent="0.25">
      <c r="Q504" s="73"/>
      <c r="R504" s="73"/>
      <c r="S504" s="73"/>
      <c r="T504" s="73"/>
      <c r="U504" s="73"/>
      <c r="V504" s="73"/>
      <c r="W504" s="73"/>
      <c r="X504" s="73"/>
      <c r="Y504" s="73"/>
      <c r="Z504" s="73"/>
      <c r="AA504" s="73"/>
      <c r="AB504" s="73"/>
      <c r="AC504" s="73"/>
      <c r="AD504" s="73"/>
      <c r="AE504" s="47"/>
      <c r="AF504" s="47"/>
      <c r="AG504" s="73"/>
    </row>
    <row r="505" spans="17:33" x14ac:dyDescent="0.25">
      <c r="Q505" s="73"/>
      <c r="R505" s="73"/>
      <c r="S505" s="73"/>
      <c r="T505" s="73"/>
      <c r="U505" s="73"/>
      <c r="V505" s="73"/>
      <c r="W505" s="73"/>
      <c r="X505" s="73"/>
      <c r="Y505" s="73"/>
      <c r="Z505" s="73"/>
      <c r="AA505" s="73"/>
      <c r="AB505" s="73"/>
      <c r="AC505" s="73"/>
      <c r="AD505" s="73"/>
      <c r="AE505" s="47"/>
      <c r="AF505" s="47"/>
      <c r="AG505" s="73"/>
    </row>
    <row r="506" spans="17:33" x14ac:dyDescent="0.25">
      <c r="Q506" s="73"/>
      <c r="R506" s="73"/>
      <c r="S506" s="73"/>
      <c r="T506" s="73"/>
      <c r="U506" s="73"/>
      <c r="V506" s="73"/>
      <c r="W506" s="73"/>
      <c r="X506" s="73"/>
      <c r="Y506" s="73"/>
      <c r="Z506" s="73"/>
      <c r="AA506" s="73"/>
      <c r="AB506" s="73"/>
      <c r="AC506" s="73"/>
      <c r="AD506" s="73"/>
      <c r="AE506" s="47"/>
      <c r="AF506" s="47"/>
      <c r="AG506" s="73"/>
    </row>
    <row r="507" spans="17:33" x14ac:dyDescent="0.25">
      <c r="Q507" s="73"/>
      <c r="R507" s="73"/>
      <c r="S507" s="73"/>
      <c r="T507" s="73"/>
      <c r="U507" s="73"/>
      <c r="V507" s="73"/>
      <c r="W507" s="73"/>
      <c r="X507" s="73"/>
      <c r="Y507" s="73"/>
      <c r="Z507" s="73"/>
      <c r="AA507" s="73"/>
      <c r="AB507" s="73"/>
      <c r="AC507" s="73"/>
      <c r="AD507" s="73"/>
      <c r="AE507" s="47"/>
      <c r="AF507" s="47"/>
      <c r="AG507" s="73"/>
    </row>
    <row r="508" spans="17:33" x14ac:dyDescent="0.25">
      <c r="Q508" s="73"/>
      <c r="R508" s="73"/>
      <c r="S508" s="73"/>
      <c r="T508" s="73"/>
      <c r="U508" s="73"/>
      <c r="V508" s="73"/>
      <c r="W508" s="73"/>
      <c r="X508" s="73"/>
      <c r="Y508" s="73"/>
      <c r="Z508" s="73"/>
      <c r="AA508" s="73"/>
      <c r="AB508" s="73"/>
      <c r="AC508" s="73"/>
      <c r="AD508" s="73"/>
      <c r="AE508" s="47"/>
      <c r="AF508" s="47"/>
      <c r="AG508" s="73"/>
    </row>
    <row r="509" spans="17:33" x14ac:dyDescent="0.25">
      <c r="Q509" s="73"/>
      <c r="R509" s="73"/>
      <c r="S509" s="73"/>
      <c r="T509" s="73"/>
      <c r="U509" s="73"/>
      <c r="V509" s="73"/>
      <c r="W509" s="73"/>
      <c r="X509" s="73"/>
      <c r="Y509" s="73"/>
      <c r="Z509" s="73"/>
      <c r="AA509" s="73"/>
      <c r="AB509" s="73"/>
      <c r="AC509" s="73"/>
      <c r="AD509" s="73"/>
      <c r="AE509" s="47"/>
      <c r="AF509" s="47"/>
      <c r="AG509" s="73"/>
    </row>
    <row r="510" spans="17:33" x14ac:dyDescent="0.25">
      <c r="Q510" s="73"/>
      <c r="R510" s="73"/>
      <c r="S510" s="73"/>
      <c r="T510" s="73"/>
      <c r="U510" s="73"/>
      <c r="V510" s="73"/>
      <c r="W510" s="73"/>
      <c r="X510" s="73"/>
      <c r="Y510" s="73"/>
      <c r="Z510" s="73"/>
      <c r="AA510" s="73"/>
      <c r="AB510" s="73"/>
      <c r="AC510" s="73"/>
      <c r="AD510" s="73"/>
      <c r="AE510" s="47"/>
      <c r="AF510" s="47"/>
      <c r="AG510" s="73"/>
    </row>
    <row r="511" spans="17:33" x14ac:dyDescent="0.25">
      <c r="Q511" s="73"/>
      <c r="R511" s="73"/>
      <c r="S511" s="73"/>
      <c r="T511" s="73"/>
      <c r="U511" s="73"/>
      <c r="V511" s="73"/>
      <c r="W511" s="73"/>
      <c r="X511" s="73"/>
      <c r="Y511" s="73"/>
      <c r="Z511" s="73"/>
      <c r="AA511" s="73"/>
      <c r="AB511" s="73"/>
      <c r="AC511" s="73"/>
      <c r="AD511" s="73"/>
      <c r="AE511" s="47"/>
      <c r="AF511" s="47"/>
      <c r="AG511" s="73"/>
    </row>
    <row r="512" spans="17:33" x14ac:dyDescent="0.25">
      <c r="Q512" s="73"/>
      <c r="R512" s="73"/>
      <c r="S512" s="73"/>
      <c r="T512" s="73"/>
      <c r="U512" s="73"/>
      <c r="V512" s="73"/>
      <c r="W512" s="73"/>
      <c r="X512" s="73"/>
      <c r="Y512" s="73"/>
      <c r="Z512" s="73"/>
      <c r="AA512" s="73"/>
      <c r="AB512" s="73"/>
      <c r="AC512" s="73"/>
      <c r="AD512" s="73"/>
      <c r="AE512" s="47"/>
      <c r="AF512" s="47"/>
      <c r="AG512" s="73"/>
    </row>
    <row r="513" spans="17:33" x14ac:dyDescent="0.25">
      <c r="Q513" s="73"/>
      <c r="R513" s="73"/>
      <c r="S513" s="73"/>
      <c r="T513" s="73"/>
      <c r="U513" s="73"/>
      <c r="V513" s="73"/>
      <c r="W513" s="73"/>
      <c r="X513" s="73"/>
      <c r="Y513" s="73"/>
      <c r="Z513" s="73"/>
      <c r="AA513" s="73"/>
      <c r="AB513" s="73"/>
      <c r="AC513" s="73"/>
      <c r="AD513" s="73"/>
      <c r="AE513" s="47"/>
      <c r="AF513" s="47"/>
      <c r="AG513" s="73"/>
    </row>
    <row r="514" spans="17:33" x14ac:dyDescent="0.25">
      <c r="Q514" s="73"/>
      <c r="R514" s="73"/>
      <c r="S514" s="73"/>
      <c r="T514" s="73"/>
      <c r="U514" s="73"/>
      <c r="V514" s="73"/>
      <c r="W514" s="73"/>
      <c r="X514" s="73"/>
      <c r="Y514" s="73"/>
      <c r="Z514" s="73"/>
      <c r="AA514" s="73"/>
      <c r="AB514" s="73"/>
      <c r="AC514" s="73"/>
      <c r="AD514" s="73"/>
      <c r="AE514" s="47"/>
      <c r="AF514" s="47"/>
      <c r="AG514" s="73"/>
    </row>
    <row r="515" spans="17:33" x14ac:dyDescent="0.25">
      <c r="Q515" s="73"/>
      <c r="R515" s="73"/>
      <c r="S515" s="73"/>
      <c r="T515" s="73"/>
      <c r="U515" s="73"/>
      <c r="V515" s="73"/>
      <c r="W515" s="73"/>
      <c r="X515" s="73"/>
      <c r="Y515" s="73"/>
      <c r="Z515" s="73"/>
      <c r="AA515" s="73"/>
      <c r="AB515" s="73"/>
      <c r="AC515" s="73"/>
      <c r="AD515" s="73"/>
      <c r="AE515" s="47"/>
      <c r="AF515" s="47"/>
      <c r="AG515" s="73"/>
    </row>
    <row r="516" spans="17:33" x14ac:dyDescent="0.25">
      <c r="Q516" s="73"/>
      <c r="R516" s="73"/>
      <c r="S516" s="73"/>
      <c r="T516" s="73"/>
      <c r="U516" s="73"/>
      <c r="V516" s="73"/>
      <c r="W516" s="73"/>
      <c r="X516" s="73"/>
      <c r="Y516" s="73"/>
      <c r="Z516" s="73"/>
      <c r="AA516" s="73"/>
      <c r="AB516" s="73"/>
      <c r="AC516" s="73"/>
      <c r="AD516" s="73"/>
      <c r="AE516" s="47"/>
      <c r="AF516" s="47"/>
      <c r="AG516" s="73"/>
    </row>
    <row r="517" spans="17:33" x14ac:dyDescent="0.25">
      <c r="Q517" s="73"/>
      <c r="R517" s="73"/>
      <c r="S517" s="73"/>
      <c r="T517" s="73"/>
      <c r="U517" s="73"/>
      <c r="V517" s="73"/>
      <c r="W517" s="73"/>
      <c r="X517" s="73"/>
      <c r="Y517" s="73"/>
      <c r="Z517" s="73"/>
      <c r="AA517" s="73"/>
      <c r="AB517" s="73"/>
      <c r="AC517" s="73"/>
      <c r="AD517" s="73"/>
      <c r="AE517" s="47"/>
      <c r="AF517" s="47"/>
      <c r="AG517" s="73"/>
    </row>
    <row r="518" spans="17:33" x14ac:dyDescent="0.25">
      <c r="Q518" s="73"/>
      <c r="R518" s="73"/>
      <c r="S518" s="73"/>
      <c r="T518" s="73"/>
      <c r="U518" s="73"/>
      <c r="V518" s="73"/>
      <c r="W518" s="73"/>
      <c r="X518" s="73"/>
      <c r="Y518" s="73"/>
      <c r="Z518" s="73"/>
      <c r="AA518" s="73"/>
      <c r="AB518" s="73"/>
      <c r="AC518" s="73"/>
      <c r="AD518" s="73"/>
      <c r="AE518" s="47"/>
      <c r="AF518" s="47"/>
      <c r="AG518" s="73"/>
    </row>
    <row r="519" spans="17:33" x14ac:dyDescent="0.25">
      <c r="Q519" s="73"/>
      <c r="R519" s="73"/>
      <c r="S519" s="73"/>
      <c r="T519" s="73"/>
      <c r="U519" s="73"/>
      <c r="V519" s="73"/>
      <c r="W519" s="73"/>
      <c r="X519" s="73"/>
      <c r="Y519" s="73"/>
      <c r="Z519" s="73"/>
      <c r="AA519" s="73"/>
      <c r="AB519" s="73"/>
      <c r="AC519" s="73"/>
      <c r="AD519" s="73"/>
      <c r="AE519" s="47"/>
      <c r="AF519" s="47"/>
      <c r="AG519" s="73"/>
    </row>
    <row r="520" spans="17:33" x14ac:dyDescent="0.25">
      <c r="Q520" s="73"/>
      <c r="R520" s="73"/>
      <c r="S520" s="73"/>
      <c r="T520" s="73"/>
      <c r="U520" s="73"/>
      <c r="V520" s="73"/>
      <c r="W520" s="73"/>
      <c r="X520" s="73"/>
      <c r="Y520" s="73"/>
      <c r="Z520" s="73"/>
      <c r="AA520" s="73"/>
      <c r="AB520" s="73"/>
      <c r="AC520" s="73"/>
      <c r="AD520" s="73"/>
      <c r="AE520" s="47"/>
      <c r="AF520" s="47"/>
      <c r="AG520" s="73"/>
    </row>
    <row r="521" spans="17:33" x14ac:dyDescent="0.25">
      <c r="Q521" s="73"/>
      <c r="R521" s="73"/>
      <c r="S521" s="73"/>
      <c r="T521" s="73"/>
      <c r="U521" s="73"/>
      <c r="V521" s="73"/>
      <c r="W521" s="73"/>
      <c r="X521" s="73"/>
      <c r="Y521" s="73"/>
      <c r="Z521" s="73"/>
      <c r="AA521" s="73"/>
      <c r="AB521" s="73"/>
      <c r="AC521" s="73"/>
      <c r="AD521" s="73"/>
      <c r="AE521" s="47"/>
      <c r="AF521" s="47"/>
      <c r="AG521" s="73"/>
    </row>
    <row r="522" spans="17:33" x14ac:dyDescent="0.25">
      <c r="Q522" s="73"/>
      <c r="R522" s="73"/>
      <c r="S522" s="73"/>
      <c r="T522" s="73"/>
      <c r="U522" s="73"/>
      <c r="V522" s="73"/>
      <c r="W522" s="73"/>
      <c r="X522" s="73"/>
      <c r="Y522" s="73"/>
      <c r="Z522" s="73"/>
      <c r="AA522" s="73"/>
      <c r="AB522" s="73"/>
      <c r="AC522" s="73"/>
      <c r="AD522" s="73"/>
      <c r="AE522" s="47"/>
      <c r="AF522" s="47"/>
      <c r="AG522" s="73"/>
    </row>
    <row r="523" spans="17:33" x14ac:dyDescent="0.25">
      <c r="Q523" s="73"/>
      <c r="R523" s="73"/>
      <c r="S523" s="73"/>
      <c r="T523" s="73"/>
      <c r="U523" s="73"/>
      <c r="V523" s="73"/>
      <c r="W523" s="73"/>
      <c r="X523" s="73"/>
      <c r="Y523" s="73"/>
      <c r="Z523" s="73"/>
      <c r="AA523" s="73"/>
      <c r="AB523" s="73"/>
      <c r="AC523" s="73"/>
      <c r="AD523" s="73"/>
      <c r="AE523" s="47"/>
      <c r="AF523" s="47"/>
      <c r="AG523" s="73"/>
    </row>
    <row r="524" spans="17:33" x14ac:dyDescent="0.25">
      <c r="Q524" s="73"/>
      <c r="R524" s="73"/>
      <c r="S524" s="73"/>
      <c r="T524" s="73"/>
      <c r="U524" s="73"/>
      <c r="V524" s="73"/>
      <c r="W524" s="73"/>
      <c r="X524" s="73"/>
      <c r="Y524" s="73"/>
      <c r="Z524" s="73"/>
      <c r="AA524" s="73"/>
      <c r="AB524" s="73"/>
      <c r="AC524" s="73"/>
      <c r="AD524" s="73"/>
      <c r="AE524" s="47"/>
      <c r="AF524" s="47"/>
      <c r="AG524" s="73"/>
    </row>
    <row r="525" spans="17:33" x14ac:dyDescent="0.25">
      <c r="Q525" s="73"/>
      <c r="R525" s="73"/>
      <c r="S525" s="73"/>
      <c r="T525" s="73"/>
      <c r="U525" s="73"/>
      <c r="V525" s="73"/>
      <c r="W525" s="73"/>
      <c r="X525" s="73"/>
      <c r="Y525" s="73"/>
      <c r="Z525" s="73"/>
      <c r="AA525" s="73"/>
      <c r="AB525" s="73"/>
      <c r="AC525" s="73"/>
      <c r="AD525" s="73"/>
      <c r="AE525" s="47"/>
      <c r="AF525" s="47"/>
      <c r="AG525" s="73"/>
    </row>
    <row r="526" spans="17:33" x14ac:dyDescent="0.25">
      <c r="Q526" s="73"/>
      <c r="R526" s="73"/>
      <c r="S526" s="73"/>
      <c r="T526" s="73"/>
      <c r="U526" s="73"/>
      <c r="V526" s="73"/>
      <c r="W526" s="73"/>
      <c r="X526" s="73"/>
      <c r="Y526" s="73"/>
      <c r="Z526" s="73"/>
      <c r="AA526" s="73"/>
      <c r="AB526" s="73"/>
      <c r="AC526" s="73"/>
      <c r="AD526" s="73"/>
      <c r="AE526" s="47"/>
      <c r="AF526" s="47"/>
      <c r="AG526" s="73"/>
    </row>
    <row r="527" spans="17:33" x14ac:dyDescent="0.25">
      <c r="Q527" s="73"/>
      <c r="R527" s="73"/>
      <c r="S527" s="73"/>
      <c r="T527" s="73"/>
      <c r="U527" s="73"/>
      <c r="V527" s="73"/>
      <c r="W527" s="73"/>
      <c r="X527" s="73"/>
      <c r="Y527" s="73"/>
      <c r="Z527" s="73"/>
      <c r="AA527" s="73"/>
      <c r="AB527" s="73"/>
      <c r="AC527" s="73"/>
      <c r="AD527" s="73"/>
      <c r="AE527" s="47"/>
      <c r="AF527" s="47"/>
      <c r="AG527" s="73"/>
    </row>
    <row r="528" spans="17:33" x14ac:dyDescent="0.25">
      <c r="Q528" s="73"/>
      <c r="R528" s="73"/>
      <c r="S528" s="73"/>
      <c r="T528" s="73"/>
      <c r="U528" s="73"/>
      <c r="V528" s="73"/>
      <c r="W528" s="73"/>
      <c r="X528" s="73"/>
      <c r="Y528" s="73"/>
      <c r="Z528" s="73"/>
      <c r="AA528" s="73"/>
      <c r="AB528" s="73"/>
      <c r="AC528" s="73"/>
      <c r="AD528" s="73"/>
      <c r="AE528" s="47"/>
      <c r="AF528" s="47"/>
      <c r="AG528" s="73"/>
    </row>
    <row r="529" spans="17:33" x14ac:dyDescent="0.25">
      <c r="Q529" s="73"/>
      <c r="R529" s="73"/>
      <c r="S529" s="73"/>
      <c r="T529" s="73"/>
      <c r="U529" s="73"/>
      <c r="V529" s="73"/>
      <c r="W529" s="73"/>
      <c r="X529" s="73"/>
      <c r="Y529" s="73"/>
      <c r="Z529" s="73"/>
      <c r="AA529" s="73"/>
      <c r="AB529" s="73"/>
      <c r="AC529" s="73"/>
      <c r="AD529" s="73"/>
      <c r="AE529" s="47"/>
      <c r="AF529" s="47"/>
      <c r="AG529" s="73"/>
    </row>
    <row r="530" spans="17:33" x14ac:dyDescent="0.25">
      <c r="Q530" s="73"/>
      <c r="R530" s="73"/>
      <c r="S530" s="73"/>
      <c r="T530" s="73"/>
      <c r="U530" s="73"/>
      <c r="V530" s="73"/>
      <c r="W530" s="73"/>
      <c r="X530" s="73"/>
      <c r="Y530" s="73"/>
      <c r="Z530" s="73"/>
      <c r="AA530" s="73"/>
      <c r="AB530" s="73"/>
      <c r="AC530" s="73"/>
      <c r="AD530" s="73"/>
      <c r="AE530" s="47"/>
      <c r="AF530" s="47"/>
      <c r="AG530" s="73"/>
    </row>
    <row r="531" spans="17:33" x14ac:dyDescent="0.25">
      <c r="Q531" s="73"/>
      <c r="R531" s="73"/>
      <c r="S531" s="73"/>
      <c r="T531" s="73"/>
      <c r="U531" s="73"/>
      <c r="V531" s="73"/>
      <c r="W531" s="73"/>
      <c r="X531" s="73"/>
      <c r="Y531" s="73"/>
      <c r="Z531" s="73"/>
      <c r="AA531" s="73"/>
      <c r="AB531" s="73"/>
      <c r="AC531" s="73"/>
      <c r="AD531" s="73"/>
      <c r="AE531" s="47"/>
      <c r="AF531" s="47"/>
      <c r="AG531" s="73"/>
    </row>
    <row r="532" spans="17:33" x14ac:dyDescent="0.25">
      <c r="Q532" s="73"/>
      <c r="R532" s="73"/>
      <c r="S532" s="73"/>
      <c r="T532" s="73"/>
      <c r="U532" s="73"/>
      <c r="V532" s="73"/>
      <c r="W532" s="73"/>
      <c r="X532" s="73"/>
      <c r="Y532" s="73"/>
      <c r="Z532" s="73"/>
      <c r="AA532" s="73"/>
      <c r="AB532" s="73"/>
      <c r="AC532" s="73"/>
      <c r="AD532" s="73"/>
      <c r="AE532" s="47"/>
      <c r="AF532" s="47"/>
      <c r="AG532" s="73"/>
    </row>
    <row r="533" spans="17:33" x14ac:dyDescent="0.25">
      <c r="Q533" s="73"/>
      <c r="R533" s="73"/>
      <c r="S533" s="73"/>
      <c r="T533" s="73"/>
      <c r="U533" s="73"/>
      <c r="V533" s="73"/>
      <c r="W533" s="73"/>
      <c r="X533" s="73"/>
      <c r="Y533" s="73"/>
      <c r="Z533" s="73"/>
      <c r="AA533" s="73"/>
      <c r="AB533" s="73"/>
      <c r="AC533" s="73"/>
      <c r="AD533" s="73"/>
      <c r="AE533" s="47"/>
      <c r="AF533" s="47"/>
      <c r="AG533" s="73"/>
    </row>
    <row r="534" spans="17:33" x14ac:dyDescent="0.25">
      <c r="Q534" s="73"/>
      <c r="R534" s="73"/>
      <c r="S534" s="73"/>
      <c r="T534" s="73"/>
      <c r="U534" s="73"/>
      <c r="V534" s="73"/>
      <c r="W534" s="73"/>
      <c r="X534" s="73"/>
      <c r="Y534" s="73"/>
      <c r="Z534" s="73"/>
      <c r="AA534" s="73"/>
      <c r="AB534" s="73"/>
      <c r="AC534" s="73"/>
      <c r="AD534" s="73"/>
      <c r="AE534" s="47"/>
      <c r="AF534" s="47"/>
      <c r="AG534" s="73"/>
    </row>
    <row r="535" spans="17:33" x14ac:dyDescent="0.25">
      <c r="Q535" s="73"/>
      <c r="R535" s="73"/>
      <c r="S535" s="73"/>
      <c r="T535" s="73"/>
      <c r="U535" s="73"/>
      <c r="V535" s="73"/>
      <c r="W535" s="73"/>
      <c r="X535" s="73"/>
      <c r="Y535" s="73"/>
      <c r="Z535" s="73"/>
      <c r="AA535" s="73"/>
      <c r="AB535" s="73"/>
      <c r="AC535" s="73"/>
      <c r="AD535" s="73"/>
      <c r="AE535" s="47"/>
      <c r="AF535" s="47"/>
      <c r="AG535" s="73"/>
    </row>
    <row r="536" spans="17:33" x14ac:dyDescent="0.25">
      <c r="Q536" s="73"/>
      <c r="R536" s="73"/>
      <c r="S536" s="73"/>
      <c r="T536" s="73"/>
      <c r="U536" s="73"/>
      <c r="V536" s="73"/>
      <c r="W536" s="73"/>
      <c r="X536" s="73"/>
      <c r="Y536" s="73"/>
      <c r="Z536" s="73"/>
      <c r="AA536" s="73"/>
      <c r="AB536" s="73"/>
      <c r="AC536" s="73"/>
      <c r="AD536" s="73"/>
      <c r="AE536" s="47"/>
      <c r="AF536" s="47"/>
      <c r="AG536" s="73"/>
    </row>
    <row r="537" spans="17:33" x14ac:dyDescent="0.25">
      <c r="Q537" s="73"/>
      <c r="R537" s="73"/>
      <c r="S537" s="73"/>
      <c r="T537" s="73"/>
      <c r="U537" s="73"/>
      <c r="V537" s="73"/>
      <c r="W537" s="73"/>
      <c r="X537" s="73"/>
      <c r="Y537" s="73"/>
      <c r="Z537" s="73"/>
      <c r="AA537" s="73"/>
      <c r="AB537" s="73"/>
      <c r="AC537" s="73"/>
      <c r="AD537" s="73"/>
      <c r="AE537" s="47"/>
      <c r="AF537" s="47"/>
      <c r="AG537" s="73"/>
    </row>
    <row r="538" spans="17:33" x14ac:dyDescent="0.25">
      <c r="Q538" s="73"/>
      <c r="R538" s="73"/>
      <c r="S538" s="73"/>
      <c r="T538" s="73"/>
      <c r="U538" s="73"/>
      <c r="V538" s="73"/>
      <c r="W538" s="73"/>
      <c r="X538" s="73"/>
      <c r="Y538" s="73"/>
      <c r="Z538" s="73"/>
      <c r="AA538" s="73"/>
      <c r="AB538" s="73"/>
      <c r="AC538" s="73"/>
      <c r="AD538" s="73"/>
      <c r="AE538" s="47"/>
      <c r="AF538" s="47"/>
      <c r="AG538" s="73"/>
    </row>
    <row r="539" spans="17:33" x14ac:dyDescent="0.25">
      <c r="Q539" s="73"/>
      <c r="R539" s="73"/>
      <c r="S539" s="73"/>
      <c r="T539" s="73"/>
      <c r="U539" s="73"/>
      <c r="V539" s="73"/>
      <c r="W539" s="73"/>
      <c r="X539" s="73"/>
      <c r="Y539" s="73"/>
      <c r="Z539" s="73"/>
      <c r="AA539" s="73"/>
      <c r="AB539" s="73"/>
      <c r="AC539" s="73"/>
      <c r="AD539" s="73"/>
      <c r="AE539" s="47"/>
      <c r="AF539" s="47"/>
      <c r="AG539" s="73"/>
    </row>
    <row r="540" spans="17:33" x14ac:dyDescent="0.25">
      <c r="Q540" s="73"/>
      <c r="R540" s="73"/>
      <c r="S540" s="73"/>
      <c r="T540" s="73"/>
      <c r="U540" s="73"/>
      <c r="V540" s="73"/>
      <c r="W540" s="73"/>
      <c r="X540" s="73"/>
      <c r="Y540" s="73"/>
      <c r="Z540" s="73"/>
      <c r="AA540" s="73"/>
      <c r="AB540" s="73"/>
      <c r="AC540" s="73"/>
      <c r="AD540" s="73"/>
      <c r="AE540" s="47"/>
      <c r="AF540" s="47"/>
      <c r="AG540" s="73"/>
    </row>
    <row r="541" spans="17:33" x14ac:dyDescent="0.25">
      <c r="Q541" s="73"/>
      <c r="R541" s="73"/>
      <c r="S541" s="73"/>
      <c r="T541" s="73"/>
      <c r="U541" s="73"/>
      <c r="V541" s="73"/>
      <c r="W541" s="73"/>
      <c r="X541" s="73"/>
      <c r="Y541" s="73"/>
      <c r="Z541" s="73"/>
      <c r="AA541" s="73"/>
      <c r="AB541" s="73"/>
      <c r="AC541" s="73"/>
      <c r="AD541" s="73"/>
      <c r="AE541" s="47"/>
      <c r="AF541" s="47"/>
      <c r="AG541" s="73"/>
    </row>
    <row r="542" spans="17:33" x14ac:dyDescent="0.25">
      <c r="Q542" s="73"/>
      <c r="R542" s="73"/>
      <c r="S542" s="73"/>
      <c r="T542" s="73"/>
      <c r="U542" s="73"/>
      <c r="V542" s="73"/>
      <c r="W542" s="73"/>
      <c r="X542" s="73"/>
      <c r="Y542" s="73"/>
      <c r="Z542" s="73"/>
      <c r="AA542" s="73"/>
      <c r="AB542" s="73"/>
      <c r="AC542" s="73"/>
      <c r="AD542" s="73"/>
      <c r="AE542" s="47"/>
      <c r="AF542" s="47"/>
      <c r="AG542" s="73"/>
    </row>
    <row r="543" spans="17:33" x14ac:dyDescent="0.25">
      <c r="Q543" s="73"/>
      <c r="R543" s="73"/>
      <c r="S543" s="73"/>
      <c r="T543" s="73"/>
      <c r="U543" s="73"/>
      <c r="V543" s="73"/>
      <c r="W543" s="73"/>
      <c r="X543" s="73"/>
      <c r="Y543" s="73"/>
      <c r="Z543" s="73"/>
      <c r="AA543" s="73"/>
      <c r="AB543" s="73"/>
      <c r="AC543" s="73"/>
      <c r="AD543" s="73"/>
      <c r="AE543" s="47"/>
      <c r="AF543" s="47"/>
      <c r="AG543" s="73"/>
    </row>
    <row r="544" spans="17:33" x14ac:dyDescent="0.25">
      <c r="Q544" s="73"/>
      <c r="R544" s="73"/>
      <c r="S544" s="73"/>
      <c r="T544" s="73"/>
      <c r="U544" s="73"/>
      <c r="V544" s="73"/>
      <c r="W544" s="73"/>
      <c r="X544" s="73"/>
      <c r="Y544" s="73"/>
      <c r="Z544" s="73"/>
      <c r="AA544" s="73"/>
      <c r="AB544" s="73"/>
      <c r="AC544" s="73"/>
      <c r="AD544" s="73"/>
      <c r="AE544" s="47"/>
      <c r="AF544" s="47"/>
      <c r="AG544" s="73"/>
    </row>
    <row r="545" spans="17:33" x14ac:dyDescent="0.25">
      <c r="Q545" s="73"/>
      <c r="R545" s="73"/>
      <c r="S545" s="73"/>
      <c r="T545" s="73"/>
      <c r="U545" s="73"/>
      <c r="V545" s="73"/>
      <c r="W545" s="73"/>
      <c r="X545" s="73"/>
      <c r="Y545" s="73"/>
      <c r="Z545" s="73"/>
      <c r="AA545" s="73"/>
      <c r="AB545" s="73"/>
      <c r="AC545" s="73"/>
      <c r="AD545" s="73"/>
      <c r="AE545" s="47"/>
      <c r="AF545" s="47"/>
      <c r="AG545" s="73"/>
    </row>
    <row r="546" spans="17:33" x14ac:dyDescent="0.25">
      <c r="Q546" s="73"/>
      <c r="R546" s="73"/>
      <c r="S546" s="73"/>
      <c r="T546" s="73"/>
      <c r="U546" s="73"/>
      <c r="V546" s="73"/>
      <c r="W546" s="73"/>
      <c r="X546" s="73"/>
      <c r="Y546" s="73"/>
      <c r="Z546" s="73"/>
      <c r="AA546" s="73"/>
      <c r="AB546" s="73"/>
      <c r="AC546" s="73"/>
      <c r="AD546" s="73"/>
      <c r="AE546" s="47"/>
      <c r="AF546" s="47"/>
      <c r="AG546" s="73"/>
    </row>
    <row r="547" spans="17:33" x14ac:dyDescent="0.25">
      <c r="Q547" s="73"/>
      <c r="R547" s="73"/>
      <c r="S547" s="73"/>
      <c r="T547" s="73"/>
      <c r="U547" s="73"/>
      <c r="V547" s="73"/>
      <c r="W547" s="73"/>
      <c r="X547" s="73"/>
      <c r="Y547" s="73"/>
      <c r="Z547" s="73"/>
      <c r="AA547" s="73"/>
      <c r="AB547" s="73"/>
      <c r="AC547" s="73"/>
      <c r="AD547" s="73"/>
      <c r="AE547" s="47"/>
      <c r="AF547" s="47"/>
      <c r="AG547" s="73"/>
    </row>
    <row r="548" spans="17:33" x14ac:dyDescent="0.25">
      <c r="Q548" s="73"/>
      <c r="R548" s="73"/>
      <c r="S548" s="73"/>
      <c r="T548" s="73"/>
      <c r="U548" s="73"/>
      <c r="V548" s="73"/>
      <c r="W548" s="73"/>
      <c r="X548" s="73"/>
      <c r="Y548" s="73"/>
      <c r="Z548" s="73"/>
      <c r="AA548" s="73"/>
      <c r="AB548" s="73"/>
      <c r="AC548" s="73"/>
      <c r="AD548" s="73"/>
      <c r="AE548" s="47"/>
      <c r="AF548" s="47"/>
      <c r="AG548" s="73"/>
    </row>
    <row r="549" spans="17:33" x14ac:dyDescent="0.25">
      <c r="Q549" s="73"/>
      <c r="R549" s="73"/>
      <c r="S549" s="73"/>
      <c r="T549" s="73"/>
      <c r="U549" s="73"/>
      <c r="V549" s="73"/>
      <c r="W549" s="73"/>
      <c r="X549" s="73"/>
      <c r="Y549" s="73"/>
      <c r="Z549" s="73"/>
      <c r="AA549" s="73"/>
      <c r="AB549" s="73"/>
      <c r="AC549" s="73"/>
      <c r="AD549" s="73"/>
      <c r="AE549" s="47"/>
      <c r="AF549" s="47"/>
      <c r="AG549" s="73"/>
    </row>
    <row r="550" spans="17:33" x14ac:dyDescent="0.25">
      <c r="Q550" s="73"/>
      <c r="R550" s="73"/>
      <c r="S550" s="73"/>
      <c r="T550" s="73"/>
      <c r="U550" s="73"/>
      <c r="V550" s="73"/>
      <c r="W550" s="73"/>
      <c r="X550" s="73"/>
      <c r="Y550" s="73"/>
      <c r="Z550" s="73"/>
      <c r="AA550" s="73"/>
      <c r="AB550" s="73"/>
      <c r="AC550" s="73"/>
      <c r="AD550" s="73"/>
      <c r="AE550" s="47"/>
      <c r="AF550" s="47"/>
      <c r="AG550" s="73"/>
    </row>
    <row r="551" spans="17:33" x14ac:dyDescent="0.25">
      <c r="Q551" s="73"/>
      <c r="R551" s="73"/>
      <c r="S551" s="73"/>
      <c r="T551" s="73"/>
      <c r="U551" s="73"/>
      <c r="V551" s="73"/>
      <c r="W551" s="73"/>
      <c r="X551" s="73"/>
      <c r="Y551" s="73"/>
      <c r="Z551" s="73"/>
      <c r="AA551" s="73"/>
      <c r="AB551" s="73"/>
      <c r="AC551" s="73"/>
      <c r="AD551" s="73"/>
      <c r="AE551" s="47"/>
      <c r="AF551" s="47"/>
      <c r="AG551" s="73"/>
    </row>
    <row r="552" spans="17:33" x14ac:dyDescent="0.25">
      <c r="Q552" s="73"/>
      <c r="R552" s="73"/>
      <c r="S552" s="73"/>
      <c r="T552" s="73"/>
      <c r="U552" s="73"/>
      <c r="V552" s="73"/>
      <c r="W552" s="73"/>
      <c r="X552" s="73"/>
      <c r="Y552" s="73"/>
      <c r="Z552" s="73"/>
      <c r="AA552" s="73"/>
      <c r="AB552" s="73"/>
      <c r="AC552" s="73"/>
      <c r="AD552" s="73"/>
      <c r="AE552" s="47"/>
      <c r="AF552" s="47"/>
      <c r="AG552" s="73"/>
    </row>
    <row r="553" spans="17:33" x14ac:dyDescent="0.25">
      <c r="Q553" s="73"/>
      <c r="R553" s="73"/>
      <c r="S553" s="73"/>
      <c r="T553" s="73"/>
      <c r="U553" s="73"/>
      <c r="V553" s="73"/>
      <c r="W553" s="73"/>
      <c r="X553" s="73"/>
      <c r="Y553" s="73"/>
      <c r="Z553" s="73"/>
      <c r="AA553" s="73"/>
      <c r="AB553" s="73"/>
      <c r="AC553" s="73"/>
      <c r="AD553" s="73"/>
      <c r="AE553" s="47"/>
      <c r="AF553" s="47"/>
      <c r="AG553" s="73"/>
    </row>
    <row r="554" spans="17:33" x14ac:dyDescent="0.25">
      <c r="Q554" s="73"/>
      <c r="R554" s="73"/>
      <c r="S554" s="73"/>
      <c r="T554" s="73"/>
      <c r="U554" s="73"/>
      <c r="V554" s="73"/>
      <c r="W554" s="73"/>
      <c r="X554" s="73"/>
      <c r="Y554" s="73"/>
      <c r="Z554" s="73"/>
      <c r="AA554" s="73"/>
      <c r="AB554" s="73"/>
      <c r="AC554" s="73"/>
      <c r="AD554" s="73"/>
      <c r="AE554" s="47"/>
      <c r="AF554" s="47"/>
      <c r="AG554" s="73"/>
    </row>
    <row r="555" spans="17:33" x14ac:dyDescent="0.25">
      <c r="Q555" s="73"/>
      <c r="R555" s="73"/>
      <c r="S555" s="73"/>
      <c r="T555" s="73"/>
      <c r="U555" s="73"/>
      <c r="V555" s="73"/>
      <c r="W555" s="73"/>
      <c r="X555" s="73"/>
      <c r="Y555" s="73"/>
      <c r="Z555" s="73"/>
      <c r="AA555" s="73"/>
      <c r="AB555" s="73"/>
      <c r="AC555" s="73"/>
      <c r="AD555" s="73"/>
      <c r="AE555" s="47"/>
      <c r="AF555" s="47"/>
      <c r="AG555" s="73"/>
    </row>
    <row r="556" spans="17:33" x14ac:dyDescent="0.25">
      <c r="Q556" s="73"/>
      <c r="R556" s="73"/>
      <c r="S556" s="73"/>
      <c r="T556" s="73"/>
      <c r="U556" s="73"/>
      <c r="V556" s="73"/>
      <c r="W556" s="73"/>
      <c r="X556" s="73"/>
      <c r="Y556" s="73"/>
      <c r="Z556" s="73"/>
      <c r="AA556" s="73"/>
      <c r="AB556" s="73"/>
      <c r="AC556" s="73"/>
      <c r="AD556" s="73"/>
      <c r="AE556" s="47"/>
      <c r="AF556" s="47"/>
      <c r="AG556" s="73"/>
    </row>
    <row r="557" spans="17:33" x14ac:dyDescent="0.25">
      <c r="Q557" s="73"/>
      <c r="R557" s="73"/>
      <c r="S557" s="73"/>
      <c r="T557" s="73"/>
      <c r="U557" s="73"/>
      <c r="V557" s="73"/>
      <c r="W557" s="73"/>
      <c r="X557" s="73"/>
      <c r="Y557" s="73"/>
      <c r="Z557" s="73"/>
      <c r="AA557" s="73"/>
      <c r="AB557" s="73"/>
      <c r="AC557" s="73"/>
      <c r="AD557" s="73"/>
      <c r="AE557" s="47"/>
      <c r="AF557" s="47"/>
      <c r="AG557" s="73"/>
    </row>
    <row r="558" spans="17:33" x14ac:dyDescent="0.25">
      <c r="Q558" s="73"/>
      <c r="R558" s="73"/>
      <c r="S558" s="73"/>
      <c r="T558" s="73"/>
      <c r="U558" s="73"/>
      <c r="V558" s="73"/>
      <c r="W558" s="73"/>
      <c r="X558" s="73"/>
      <c r="Y558" s="73"/>
      <c r="Z558" s="73"/>
      <c r="AA558" s="73"/>
      <c r="AB558" s="73"/>
      <c r="AC558" s="73"/>
      <c r="AD558" s="73"/>
      <c r="AE558" s="47"/>
      <c r="AF558" s="47"/>
      <c r="AG558" s="73"/>
    </row>
    <row r="559" spans="17:33" x14ac:dyDescent="0.25">
      <c r="Q559" s="73"/>
      <c r="R559" s="73"/>
      <c r="S559" s="73"/>
      <c r="T559" s="73"/>
      <c r="U559" s="73"/>
      <c r="V559" s="73"/>
      <c r="W559" s="73"/>
      <c r="X559" s="73"/>
      <c r="Y559" s="73"/>
      <c r="Z559" s="73"/>
      <c r="AA559" s="73"/>
      <c r="AB559" s="73"/>
      <c r="AC559" s="73"/>
      <c r="AD559" s="73"/>
      <c r="AE559" s="47"/>
      <c r="AF559" s="47"/>
      <c r="AG559" s="73"/>
    </row>
    <row r="560" spans="17:33" x14ac:dyDescent="0.25">
      <c r="Q560" s="73"/>
      <c r="R560" s="73"/>
      <c r="S560" s="73"/>
      <c r="T560" s="73"/>
      <c r="U560" s="73"/>
      <c r="V560" s="73"/>
      <c r="W560" s="73"/>
      <c r="X560" s="73"/>
      <c r="Y560" s="73"/>
      <c r="Z560" s="73"/>
      <c r="AA560" s="73"/>
      <c r="AB560" s="73"/>
      <c r="AC560" s="73"/>
      <c r="AD560" s="73"/>
      <c r="AE560" s="47"/>
      <c r="AF560" s="47"/>
      <c r="AG560" s="73"/>
    </row>
    <row r="561" spans="17:33" x14ac:dyDescent="0.25">
      <c r="Q561" s="73"/>
      <c r="R561" s="73"/>
      <c r="S561" s="73"/>
      <c r="T561" s="73"/>
      <c r="U561" s="73"/>
      <c r="V561" s="73"/>
      <c r="W561" s="73"/>
      <c r="X561" s="73"/>
      <c r="Y561" s="73"/>
      <c r="Z561" s="73"/>
      <c r="AA561" s="73"/>
      <c r="AB561" s="73"/>
      <c r="AC561" s="73"/>
      <c r="AD561" s="73"/>
      <c r="AE561" s="47"/>
      <c r="AF561" s="47"/>
      <c r="AG561" s="73"/>
    </row>
    <row r="562" spans="17:33" x14ac:dyDescent="0.25">
      <c r="Q562" s="73"/>
      <c r="R562" s="73"/>
      <c r="S562" s="73"/>
      <c r="T562" s="73"/>
      <c r="U562" s="73"/>
      <c r="V562" s="73"/>
      <c r="W562" s="73"/>
      <c r="X562" s="73"/>
      <c r="Y562" s="73"/>
      <c r="Z562" s="73"/>
      <c r="AA562" s="73"/>
      <c r="AB562" s="73"/>
      <c r="AC562" s="73"/>
      <c r="AD562" s="73"/>
      <c r="AE562" s="47"/>
      <c r="AF562" s="47"/>
      <c r="AG562" s="73"/>
    </row>
    <row r="563" spans="17:33" x14ac:dyDescent="0.25">
      <c r="Q563" s="73"/>
      <c r="R563" s="73"/>
      <c r="S563" s="73"/>
      <c r="T563" s="73"/>
      <c r="U563" s="73"/>
      <c r="V563" s="73"/>
      <c r="W563" s="73"/>
      <c r="X563" s="73"/>
      <c r="Y563" s="73"/>
      <c r="Z563" s="73"/>
      <c r="AA563" s="73"/>
      <c r="AB563" s="73"/>
      <c r="AC563" s="73"/>
      <c r="AD563" s="73"/>
      <c r="AE563" s="47"/>
      <c r="AF563" s="47"/>
      <c r="AG563" s="73"/>
    </row>
    <row r="564" spans="17:33" x14ac:dyDescent="0.25">
      <c r="Q564" s="73"/>
      <c r="R564" s="73"/>
      <c r="S564" s="73"/>
      <c r="T564" s="73"/>
      <c r="U564" s="73"/>
      <c r="V564" s="73"/>
      <c r="W564" s="73"/>
      <c r="X564" s="73"/>
      <c r="Y564" s="73"/>
      <c r="Z564" s="73"/>
      <c r="AA564" s="73"/>
      <c r="AB564" s="73"/>
      <c r="AC564" s="73"/>
      <c r="AD564" s="73"/>
      <c r="AE564" s="47"/>
      <c r="AF564" s="47"/>
      <c r="AG564" s="73"/>
    </row>
    <row r="565" spans="17:33" x14ac:dyDescent="0.25">
      <c r="Q565" s="73"/>
      <c r="R565" s="73"/>
      <c r="S565" s="73"/>
      <c r="T565" s="73"/>
      <c r="U565" s="73"/>
      <c r="V565" s="73"/>
      <c r="W565" s="73"/>
      <c r="X565" s="73"/>
      <c r="Y565" s="73"/>
      <c r="Z565" s="73"/>
      <c r="AA565" s="73"/>
      <c r="AB565" s="73"/>
      <c r="AC565" s="73"/>
      <c r="AD565" s="73"/>
      <c r="AE565" s="47"/>
      <c r="AF565" s="47"/>
      <c r="AG565" s="73"/>
    </row>
    <row r="566" spans="17:33" x14ac:dyDescent="0.25">
      <c r="Q566" s="73"/>
      <c r="R566" s="73"/>
      <c r="S566" s="73"/>
      <c r="T566" s="73"/>
      <c r="U566" s="73"/>
      <c r="V566" s="73"/>
      <c r="W566" s="73"/>
      <c r="X566" s="73"/>
      <c r="Y566" s="73"/>
      <c r="Z566" s="73"/>
      <c r="AA566" s="73"/>
      <c r="AB566" s="73"/>
      <c r="AC566" s="73"/>
      <c r="AD566" s="73"/>
      <c r="AE566" s="47"/>
      <c r="AF566" s="47"/>
      <c r="AG566" s="73"/>
    </row>
    <row r="567" spans="17:33" x14ac:dyDescent="0.25">
      <c r="Q567" s="73"/>
      <c r="R567" s="73"/>
      <c r="S567" s="73"/>
      <c r="T567" s="73"/>
      <c r="U567" s="73"/>
      <c r="V567" s="73"/>
      <c r="W567" s="73"/>
      <c r="X567" s="73"/>
      <c r="Y567" s="73"/>
      <c r="Z567" s="73"/>
      <c r="AA567" s="73"/>
      <c r="AB567" s="73"/>
      <c r="AC567" s="73"/>
      <c r="AD567" s="73"/>
      <c r="AE567" s="47"/>
      <c r="AF567" s="47"/>
      <c r="AG567" s="73"/>
    </row>
    <row r="568" spans="17:33" x14ac:dyDescent="0.25">
      <c r="Q568" s="73"/>
      <c r="R568" s="73"/>
      <c r="S568" s="73"/>
      <c r="T568" s="73"/>
      <c r="U568" s="73"/>
      <c r="V568" s="73"/>
      <c r="W568" s="73"/>
      <c r="X568" s="73"/>
      <c r="Y568" s="73"/>
      <c r="Z568" s="73"/>
      <c r="AA568" s="73"/>
      <c r="AB568" s="73"/>
      <c r="AC568" s="73"/>
      <c r="AD568" s="73"/>
      <c r="AE568" s="47"/>
      <c r="AF568" s="47"/>
      <c r="AG568" s="73"/>
    </row>
    <row r="569" spans="17:33" x14ac:dyDescent="0.25">
      <c r="Q569" s="73"/>
      <c r="R569" s="73"/>
      <c r="S569" s="73"/>
      <c r="T569" s="73"/>
      <c r="U569" s="73"/>
      <c r="V569" s="73"/>
      <c r="W569" s="73"/>
      <c r="X569" s="73"/>
      <c r="Y569" s="73"/>
      <c r="Z569" s="73"/>
      <c r="AA569" s="73"/>
      <c r="AB569" s="73"/>
      <c r="AC569" s="73"/>
      <c r="AD569" s="73"/>
      <c r="AE569" s="47"/>
      <c r="AF569" s="47"/>
      <c r="AG569" s="73"/>
    </row>
    <row r="570" spans="17:33" x14ac:dyDescent="0.25">
      <c r="Q570" s="73"/>
      <c r="R570" s="73"/>
      <c r="S570" s="73"/>
      <c r="T570" s="73"/>
      <c r="U570" s="73"/>
      <c r="V570" s="73"/>
      <c r="W570" s="73"/>
      <c r="X570" s="73"/>
      <c r="Y570" s="73"/>
      <c r="Z570" s="73"/>
      <c r="AA570" s="73"/>
      <c r="AB570" s="73"/>
      <c r="AC570" s="73"/>
      <c r="AD570" s="73"/>
      <c r="AE570" s="47"/>
      <c r="AF570" s="47"/>
      <c r="AG570" s="73"/>
    </row>
    <row r="571" spans="17:33" x14ac:dyDescent="0.25">
      <c r="Q571" s="73"/>
      <c r="R571" s="73"/>
      <c r="S571" s="73"/>
      <c r="T571" s="73"/>
      <c r="U571" s="73"/>
      <c r="V571" s="73"/>
      <c r="W571" s="73"/>
      <c r="X571" s="73"/>
      <c r="Y571" s="73"/>
      <c r="Z571" s="73"/>
      <c r="AA571" s="73"/>
      <c r="AB571" s="73"/>
      <c r="AC571" s="73"/>
      <c r="AD571" s="73"/>
      <c r="AE571" s="47"/>
      <c r="AF571" s="47"/>
      <c r="AG571" s="73"/>
    </row>
    <row r="572" spans="17:33" x14ac:dyDescent="0.25">
      <c r="Q572" s="73"/>
      <c r="R572" s="73"/>
      <c r="S572" s="73"/>
      <c r="T572" s="73"/>
      <c r="U572" s="73"/>
      <c r="V572" s="73"/>
      <c r="W572" s="73"/>
      <c r="X572" s="73"/>
      <c r="Y572" s="73"/>
      <c r="Z572" s="73"/>
      <c r="AA572" s="73"/>
      <c r="AB572" s="73"/>
      <c r="AC572" s="73"/>
      <c r="AD572" s="73"/>
      <c r="AE572" s="47"/>
      <c r="AF572" s="47"/>
      <c r="AG572" s="73"/>
    </row>
    <row r="573" spans="17:33" x14ac:dyDescent="0.25">
      <c r="Q573" s="73"/>
      <c r="R573" s="73"/>
      <c r="S573" s="73"/>
      <c r="T573" s="73"/>
      <c r="U573" s="73"/>
      <c r="V573" s="73"/>
      <c r="W573" s="73"/>
      <c r="X573" s="73"/>
      <c r="Y573" s="73"/>
      <c r="Z573" s="73"/>
      <c r="AA573" s="73"/>
      <c r="AB573" s="73"/>
      <c r="AC573" s="73"/>
      <c r="AD573" s="73"/>
      <c r="AE573" s="47"/>
      <c r="AF573" s="47"/>
      <c r="AG573" s="73"/>
    </row>
    <row r="574" spans="17:33" x14ac:dyDescent="0.25">
      <c r="Q574" s="73"/>
      <c r="R574" s="73"/>
      <c r="S574" s="73"/>
      <c r="T574" s="73"/>
      <c r="U574" s="73"/>
      <c r="V574" s="73"/>
      <c r="W574" s="73"/>
      <c r="X574" s="73"/>
      <c r="Y574" s="73"/>
      <c r="Z574" s="73"/>
      <c r="AA574" s="73"/>
      <c r="AB574" s="73"/>
      <c r="AC574" s="73"/>
      <c r="AD574" s="73"/>
      <c r="AE574" s="47"/>
      <c r="AF574" s="47"/>
      <c r="AG574" s="73"/>
    </row>
    <row r="575" spans="17:33" x14ac:dyDescent="0.25">
      <c r="Q575" s="73"/>
      <c r="R575" s="73"/>
      <c r="S575" s="73"/>
      <c r="T575" s="73"/>
      <c r="U575" s="73"/>
      <c r="V575" s="73"/>
      <c r="W575" s="73"/>
      <c r="X575" s="73"/>
      <c r="Y575" s="73"/>
      <c r="Z575" s="73"/>
      <c r="AA575" s="73"/>
      <c r="AB575" s="73"/>
      <c r="AC575" s="73"/>
      <c r="AD575" s="73"/>
      <c r="AE575" s="47"/>
      <c r="AF575" s="47"/>
      <c r="AG575" s="73"/>
    </row>
    <row r="576" spans="17:33" x14ac:dyDescent="0.25">
      <c r="Q576" s="73"/>
      <c r="R576" s="73"/>
      <c r="S576" s="73"/>
      <c r="T576" s="73"/>
      <c r="U576" s="73"/>
      <c r="V576" s="73"/>
      <c r="W576" s="73"/>
      <c r="X576" s="73"/>
      <c r="Y576" s="73"/>
      <c r="Z576" s="73"/>
      <c r="AA576" s="73"/>
      <c r="AB576" s="73"/>
      <c r="AC576" s="73"/>
      <c r="AD576" s="73"/>
      <c r="AE576" s="47"/>
      <c r="AF576" s="47"/>
      <c r="AG576" s="73"/>
    </row>
    <row r="577" spans="17:33" x14ac:dyDescent="0.25">
      <c r="Q577" s="73"/>
      <c r="R577" s="73"/>
      <c r="S577" s="73"/>
      <c r="T577" s="73"/>
      <c r="U577" s="73"/>
      <c r="V577" s="73"/>
      <c r="W577" s="73"/>
      <c r="X577" s="73"/>
      <c r="Y577" s="73"/>
      <c r="Z577" s="73"/>
      <c r="AA577" s="73"/>
      <c r="AB577" s="73"/>
      <c r="AC577" s="73"/>
      <c r="AD577" s="73"/>
      <c r="AE577" s="47"/>
      <c r="AF577" s="47"/>
      <c r="AG577" s="73"/>
    </row>
    <row r="578" spans="17:33" x14ac:dyDescent="0.25">
      <c r="Q578" s="73"/>
      <c r="R578" s="73"/>
      <c r="S578" s="73"/>
      <c r="T578" s="73"/>
      <c r="U578" s="73"/>
      <c r="V578" s="73"/>
      <c r="W578" s="73"/>
      <c r="X578" s="73"/>
      <c r="Y578" s="73"/>
      <c r="Z578" s="73"/>
      <c r="AA578" s="73"/>
      <c r="AB578" s="73"/>
      <c r="AC578" s="73"/>
      <c r="AD578" s="73"/>
      <c r="AE578" s="47"/>
      <c r="AF578" s="47"/>
      <c r="AG578" s="73"/>
    </row>
    <row r="579" spans="17:33" x14ac:dyDescent="0.25">
      <c r="Q579" s="73"/>
      <c r="R579" s="73"/>
      <c r="S579" s="73"/>
      <c r="T579" s="73"/>
      <c r="U579" s="73"/>
      <c r="V579" s="73"/>
      <c r="W579" s="73"/>
      <c r="X579" s="73"/>
      <c r="Y579" s="73"/>
      <c r="Z579" s="73"/>
      <c r="AA579" s="73"/>
      <c r="AB579" s="73"/>
      <c r="AC579" s="73"/>
      <c r="AD579" s="73"/>
      <c r="AE579" s="47"/>
      <c r="AF579" s="47"/>
      <c r="AG579" s="73"/>
    </row>
    <row r="580" spans="17:33" x14ac:dyDescent="0.25">
      <c r="Q580" s="73"/>
      <c r="R580" s="73"/>
      <c r="S580" s="73"/>
      <c r="T580" s="73"/>
      <c r="U580" s="73"/>
      <c r="V580" s="73"/>
      <c r="W580" s="73"/>
      <c r="X580" s="73"/>
      <c r="Y580" s="73"/>
      <c r="Z580" s="73"/>
      <c r="AA580" s="73"/>
      <c r="AB580" s="73"/>
      <c r="AC580" s="73"/>
      <c r="AD580" s="73"/>
      <c r="AE580" s="47"/>
      <c r="AF580" s="47"/>
      <c r="AG580" s="73"/>
    </row>
    <row r="581" spans="17:33" x14ac:dyDescent="0.25">
      <c r="Q581" s="73"/>
      <c r="R581" s="73"/>
      <c r="S581" s="73"/>
      <c r="T581" s="73"/>
      <c r="U581" s="73"/>
      <c r="V581" s="73"/>
      <c r="W581" s="73"/>
      <c r="X581" s="73"/>
      <c r="Y581" s="73"/>
      <c r="Z581" s="73"/>
      <c r="AA581" s="73"/>
      <c r="AB581" s="73"/>
      <c r="AC581" s="73"/>
      <c r="AD581" s="73"/>
      <c r="AE581" s="47"/>
      <c r="AF581" s="47"/>
      <c r="AG581" s="73"/>
    </row>
    <row r="582" spans="17:33" x14ac:dyDescent="0.25">
      <c r="Q582" s="73"/>
      <c r="R582" s="73"/>
      <c r="S582" s="73"/>
      <c r="T582" s="73"/>
      <c r="U582" s="73"/>
      <c r="V582" s="73"/>
      <c r="W582" s="73"/>
      <c r="X582" s="73"/>
      <c r="Y582" s="73"/>
      <c r="Z582" s="73"/>
      <c r="AA582" s="73"/>
      <c r="AB582" s="73"/>
      <c r="AC582" s="73"/>
      <c r="AD582" s="73"/>
      <c r="AE582" s="47"/>
      <c r="AF582" s="47"/>
      <c r="AG582" s="73"/>
    </row>
    <row r="583" spans="17:33" x14ac:dyDescent="0.25">
      <c r="Q583" s="73"/>
      <c r="R583" s="73"/>
      <c r="S583" s="73"/>
      <c r="T583" s="73"/>
      <c r="U583" s="73"/>
      <c r="V583" s="73"/>
      <c r="W583" s="73"/>
      <c r="X583" s="73"/>
      <c r="Y583" s="73"/>
      <c r="Z583" s="73"/>
      <c r="AA583" s="73"/>
      <c r="AB583" s="73"/>
      <c r="AC583" s="73"/>
      <c r="AD583" s="73"/>
      <c r="AE583" s="47"/>
      <c r="AF583" s="47"/>
      <c r="AG583" s="73"/>
    </row>
    <row r="584" spans="17:33" x14ac:dyDescent="0.25">
      <c r="Q584" s="73"/>
      <c r="R584" s="73"/>
      <c r="S584" s="73"/>
      <c r="T584" s="73"/>
      <c r="U584" s="73"/>
      <c r="V584" s="73"/>
      <c r="W584" s="73"/>
      <c r="X584" s="73"/>
      <c r="Y584" s="73"/>
      <c r="Z584" s="73"/>
      <c r="AA584" s="73"/>
      <c r="AB584" s="73"/>
      <c r="AC584" s="73"/>
      <c r="AD584" s="73"/>
      <c r="AE584" s="47"/>
      <c r="AF584" s="47"/>
      <c r="AG584" s="73"/>
    </row>
    <row r="585" spans="17:33" x14ac:dyDescent="0.25">
      <c r="Q585" s="73"/>
      <c r="R585" s="73"/>
      <c r="S585" s="73"/>
      <c r="T585" s="73"/>
      <c r="U585" s="73"/>
      <c r="V585" s="73"/>
      <c r="W585" s="73"/>
      <c r="X585" s="73"/>
      <c r="Y585" s="73"/>
      <c r="Z585" s="73"/>
      <c r="AA585" s="73"/>
      <c r="AB585" s="73"/>
      <c r="AC585" s="73"/>
      <c r="AD585" s="73"/>
      <c r="AE585" s="47"/>
      <c r="AF585" s="47"/>
      <c r="AG585" s="73"/>
    </row>
    <row r="586" spans="17:33" x14ac:dyDescent="0.25">
      <c r="Q586" s="73"/>
      <c r="R586" s="73"/>
      <c r="S586" s="73"/>
      <c r="T586" s="73"/>
      <c r="U586" s="73"/>
      <c r="V586" s="73"/>
      <c r="W586" s="73"/>
      <c r="X586" s="73"/>
      <c r="Y586" s="73"/>
      <c r="Z586" s="73"/>
      <c r="AA586" s="73"/>
      <c r="AB586" s="73"/>
      <c r="AC586" s="73"/>
      <c r="AD586" s="73"/>
      <c r="AE586" s="47"/>
      <c r="AF586" s="47"/>
      <c r="AG586" s="73"/>
    </row>
    <row r="587" spans="17:33" x14ac:dyDescent="0.25">
      <c r="Q587" s="73"/>
      <c r="R587" s="73"/>
      <c r="S587" s="73"/>
      <c r="T587" s="73"/>
      <c r="U587" s="73"/>
      <c r="V587" s="73"/>
      <c r="W587" s="73"/>
      <c r="X587" s="73"/>
      <c r="Y587" s="73"/>
      <c r="Z587" s="73"/>
      <c r="AA587" s="73"/>
      <c r="AB587" s="73"/>
      <c r="AC587" s="73"/>
      <c r="AD587" s="73"/>
      <c r="AE587" s="47"/>
      <c r="AF587" s="47"/>
      <c r="AG587" s="73"/>
    </row>
    <row r="588" spans="17:33" x14ac:dyDescent="0.25">
      <c r="Q588" s="73"/>
      <c r="R588" s="73"/>
      <c r="S588" s="73"/>
      <c r="T588" s="73"/>
      <c r="U588" s="73"/>
      <c r="V588" s="73"/>
      <c r="W588" s="73"/>
      <c r="X588" s="73"/>
      <c r="Y588" s="73"/>
      <c r="Z588" s="73"/>
      <c r="AA588" s="73"/>
      <c r="AB588" s="73"/>
      <c r="AC588" s="73"/>
      <c r="AD588" s="73"/>
      <c r="AE588" s="47"/>
      <c r="AF588" s="47"/>
      <c r="AG588" s="73"/>
    </row>
    <row r="589" spans="17:33" x14ac:dyDescent="0.25">
      <c r="Q589" s="73"/>
      <c r="R589" s="73"/>
      <c r="S589" s="73"/>
      <c r="T589" s="73"/>
      <c r="U589" s="73"/>
      <c r="V589" s="73"/>
      <c r="W589" s="73"/>
      <c r="X589" s="73"/>
      <c r="Y589" s="73"/>
      <c r="Z589" s="73"/>
      <c r="AA589" s="73"/>
      <c r="AB589" s="73"/>
      <c r="AC589" s="73"/>
      <c r="AD589" s="73"/>
      <c r="AE589" s="47"/>
      <c r="AF589" s="47"/>
      <c r="AG589" s="73"/>
    </row>
    <row r="590" spans="17:33" x14ac:dyDescent="0.25">
      <c r="Q590" s="73"/>
      <c r="R590" s="73"/>
      <c r="S590" s="73"/>
      <c r="T590" s="73"/>
      <c r="U590" s="73"/>
      <c r="V590" s="73"/>
      <c r="W590" s="73"/>
      <c r="X590" s="73"/>
      <c r="Y590" s="73"/>
      <c r="Z590" s="73"/>
      <c r="AA590" s="73"/>
      <c r="AB590" s="73"/>
      <c r="AC590" s="73"/>
      <c r="AD590" s="73"/>
      <c r="AE590" s="47"/>
      <c r="AF590" s="47"/>
      <c r="AG590" s="73"/>
    </row>
    <row r="591" spans="17:33" x14ac:dyDescent="0.25">
      <c r="Q591" s="73"/>
      <c r="R591" s="73"/>
      <c r="S591" s="73"/>
      <c r="T591" s="73"/>
      <c r="U591" s="73"/>
      <c r="V591" s="73"/>
      <c r="W591" s="73"/>
      <c r="X591" s="73"/>
      <c r="Y591" s="73"/>
      <c r="Z591" s="73"/>
      <c r="AA591" s="73"/>
      <c r="AB591" s="73"/>
      <c r="AC591" s="73"/>
      <c r="AD591" s="73"/>
      <c r="AE591" s="47"/>
      <c r="AF591" s="47"/>
      <c r="AG591" s="73"/>
    </row>
    <row r="592" spans="17:33" x14ac:dyDescent="0.25">
      <c r="Q592" s="73"/>
      <c r="R592" s="73"/>
      <c r="S592" s="73"/>
      <c r="T592" s="73"/>
      <c r="U592" s="73"/>
      <c r="V592" s="73"/>
      <c r="W592" s="73"/>
      <c r="X592" s="73"/>
      <c r="Y592" s="73"/>
      <c r="Z592" s="73"/>
      <c r="AA592" s="73"/>
      <c r="AB592" s="73"/>
      <c r="AC592" s="73"/>
      <c r="AD592" s="73"/>
      <c r="AE592" s="47"/>
      <c r="AF592" s="47"/>
      <c r="AG592" s="73"/>
    </row>
    <row r="593" spans="17:33" x14ac:dyDescent="0.25">
      <c r="Q593" s="73"/>
      <c r="R593" s="73"/>
      <c r="S593" s="73"/>
      <c r="T593" s="73"/>
      <c r="U593" s="73"/>
      <c r="V593" s="73"/>
      <c r="W593" s="73"/>
      <c r="X593" s="73"/>
      <c r="Y593" s="73"/>
      <c r="Z593" s="73"/>
      <c r="AA593" s="73"/>
      <c r="AB593" s="73"/>
      <c r="AC593" s="73"/>
      <c r="AD593" s="73"/>
      <c r="AE593" s="47"/>
      <c r="AF593" s="47"/>
      <c r="AG593" s="73"/>
    </row>
    <row r="594" spans="17:33" x14ac:dyDescent="0.25">
      <c r="Q594" s="73"/>
      <c r="R594" s="73"/>
      <c r="S594" s="73"/>
      <c r="T594" s="73"/>
      <c r="U594" s="73"/>
      <c r="V594" s="73"/>
      <c r="W594" s="73"/>
      <c r="X594" s="73"/>
      <c r="Y594" s="73"/>
      <c r="Z594" s="73"/>
      <c r="AA594" s="73"/>
      <c r="AB594" s="73"/>
      <c r="AC594" s="73"/>
      <c r="AD594" s="73"/>
      <c r="AE594" s="47"/>
      <c r="AF594" s="47"/>
      <c r="AG594" s="73"/>
    </row>
    <row r="595" spans="17:33" x14ac:dyDescent="0.25">
      <c r="Q595" s="73"/>
      <c r="R595" s="73"/>
      <c r="S595" s="73"/>
      <c r="T595" s="73"/>
      <c r="U595" s="73"/>
      <c r="V595" s="73"/>
      <c r="W595" s="73"/>
      <c r="X595" s="73"/>
      <c r="Y595" s="73"/>
      <c r="Z595" s="73"/>
      <c r="AA595" s="73"/>
      <c r="AB595" s="73"/>
      <c r="AC595" s="73"/>
      <c r="AD595" s="73"/>
      <c r="AE595" s="47"/>
      <c r="AF595" s="47"/>
      <c r="AG595" s="73"/>
    </row>
    <row r="596" spans="17:33" x14ac:dyDescent="0.25">
      <c r="Q596" s="73"/>
      <c r="R596" s="73"/>
      <c r="S596" s="73"/>
      <c r="T596" s="73"/>
      <c r="U596" s="73"/>
      <c r="V596" s="73"/>
      <c r="W596" s="73"/>
      <c r="X596" s="73"/>
      <c r="Y596" s="73"/>
      <c r="Z596" s="73"/>
      <c r="AA596" s="73"/>
      <c r="AB596" s="73"/>
      <c r="AC596" s="73"/>
      <c r="AD596" s="73"/>
      <c r="AE596" s="47"/>
      <c r="AF596" s="47"/>
      <c r="AG596" s="73"/>
    </row>
    <row r="597" spans="17:33" x14ac:dyDescent="0.25">
      <c r="Q597" s="73"/>
      <c r="R597" s="73"/>
      <c r="S597" s="73"/>
      <c r="T597" s="73"/>
      <c r="U597" s="73"/>
      <c r="V597" s="73"/>
      <c r="W597" s="73"/>
      <c r="X597" s="73"/>
      <c r="Y597" s="73"/>
      <c r="Z597" s="73"/>
      <c r="AA597" s="73"/>
      <c r="AB597" s="73"/>
      <c r="AC597" s="73"/>
      <c r="AD597" s="73"/>
      <c r="AE597" s="47"/>
      <c r="AF597" s="47"/>
      <c r="AG597" s="73"/>
    </row>
    <row r="598" spans="17:33" x14ac:dyDescent="0.25">
      <c r="Q598" s="73"/>
      <c r="R598" s="73"/>
      <c r="S598" s="73"/>
      <c r="T598" s="73"/>
      <c r="U598" s="73"/>
      <c r="V598" s="73"/>
      <c r="W598" s="73"/>
      <c r="X598" s="73"/>
      <c r="Y598" s="73"/>
      <c r="Z598" s="73"/>
      <c r="AA598" s="73"/>
      <c r="AB598" s="73"/>
      <c r="AC598" s="73"/>
      <c r="AD598" s="73"/>
      <c r="AE598" s="47"/>
      <c r="AF598" s="47"/>
      <c r="AG598" s="73"/>
    </row>
    <row r="599" spans="17:33" x14ac:dyDescent="0.25">
      <c r="Q599" s="73"/>
      <c r="R599" s="73"/>
      <c r="S599" s="73"/>
      <c r="T599" s="73"/>
      <c r="U599" s="73"/>
      <c r="V599" s="73"/>
      <c r="W599" s="73"/>
      <c r="X599" s="73"/>
      <c r="Y599" s="73"/>
      <c r="Z599" s="73"/>
      <c r="AA599" s="73"/>
      <c r="AB599" s="73"/>
      <c r="AC599" s="73"/>
      <c r="AD599" s="73"/>
      <c r="AE599" s="47"/>
      <c r="AF599" s="47"/>
      <c r="AG599" s="73"/>
    </row>
    <row r="600" spans="17:33" x14ac:dyDescent="0.25">
      <c r="Q600" s="73"/>
      <c r="R600" s="73"/>
      <c r="S600" s="73"/>
      <c r="T600" s="73"/>
      <c r="U600" s="73"/>
      <c r="V600" s="73"/>
      <c r="W600" s="73"/>
      <c r="X600" s="73"/>
      <c r="Y600" s="73"/>
      <c r="Z600" s="73"/>
      <c r="AA600" s="73"/>
      <c r="AB600" s="73"/>
      <c r="AC600" s="73"/>
      <c r="AD600" s="73"/>
      <c r="AE600" s="47"/>
      <c r="AF600" s="47"/>
      <c r="AG600" s="73"/>
    </row>
    <row r="601" spans="17:33" x14ac:dyDescent="0.25">
      <c r="Q601" s="73"/>
      <c r="R601" s="73"/>
      <c r="S601" s="73"/>
      <c r="T601" s="73"/>
      <c r="U601" s="73"/>
      <c r="V601" s="73"/>
      <c r="W601" s="73"/>
      <c r="X601" s="73"/>
      <c r="Y601" s="73"/>
      <c r="Z601" s="73"/>
      <c r="AA601" s="73"/>
      <c r="AB601" s="73"/>
      <c r="AC601" s="73"/>
      <c r="AD601" s="73"/>
      <c r="AE601" s="47"/>
      <c r="AF601" s="47"/>
      <c r="AG601" s="73"/>
    </row>
    <row r="602" spans="17:33" x14ac:dyDescent="0.25">
      <c r="Q602" s="73"/>
      <c r="R602" s="73"/>
      <c r="S602" s="73"/>
      <c r="T602" s="73"/>
      <c r="U602" s="73"/>
      <c r="V602" s="73"/>
      <c r="W602" s="73"/>
      <c r="X602" s="73"/>
      <c r="Y602" s="73"/>
      <c r="Z602" s="73"/>
      <c r="AA602" s="73"/>
      <c r="AB602" s="73"/>
      <c r="AC602" s="73"/>
      <c r="AD602" s="73"/>
      <c r="AE602" s="47"/>
      <c r="AF602" s="47"/>
      <c r="AG602" s="73"/>
    </row>
    <row r="603" spans="17:33" x14ac:dyDescent="0.25">
      <c r="Q603" s="73"/>
      <c r="R603" s="73"/>
      <c r="S603" s="73"/>
      <c r="T603" s="73"/>
      <c r="U603" s="73"/>
      <c r="V603" s="73"/>
      <c r="W603" s="73"/>
      <c r="X603" s="73"/>
      <c r="Y603" s="73"/>
      <c r="Z603" s="73"/>
      <c r="AA603" s="73"/>
      <c r="AB603" s="73"/>
      <c r="AC603" s="73"/>
      <c r="AD603" s="73"/>
      <c r="AE603" s="47"/>
      <c r="AF603" s="47"/>
      <c r="AG603" s="73"/>
    </row>
    <row r="604" spans="17:33" x14ac:dyDescent="0.25">
      <c r="Q604" s="73"/>
      <c r="R604" s="73"/>
      <c r="S604" s="73"/>
      <c r="T604" s="73"/>
      <c r="U604" s="73"/>
      <c r="V604" s="73"/>
      <c r="W604" s="73"/>
      <c r="X604" s="73"/>
      <c r="Y604" s="73"/>
      <c r="Z604" s="73"/>
      <c r="AA604" s="73"/>
      <c r="AB604" s="73"/>
      <c r="AC604" s="73"/>
      <c r="AD604" s="73"/>
      <c r="AE604" s="47"/>
      <c r="AF604" s="47"/>
      <c r="AG604" s="73"/>
    </row>
    <row r="605" spans="17:33" x14ac:dyDescent="0.25">
      <c r="Q605" s="73"/>
      <c r="R605" s="73"/>
      <c r="S605" s="73"/>
      <c r="T605" s="73"/>
      <c r="U605" s="73"/>
      <c r="V605" s="73"/>
      <c r="W605" s="73"/>
      <c r="X605" s="73"/>
      <c r="Y605" s="73"/>
      <c r="Z605" s="73"/>
      <c r="AA605" s="73"/>
      <c r="AB605" s="73"/>
      <c r="AC605" s="73"/>
      <c r="AD605" s="73"/>
      <c r="AE605" s="47"/>
      <c r="AF605" s="47"/>
      <c r="AG605" s="73"/>
    </row>
    <row r="606" spans="17:33" x14ac:dyDescent="0.25">
      <c r="Q606" s="73"/>
      <c r="R606" s="73"/>
      <c r="S606" s="73"/>
      <c r="T606" s="73"/>
      <c r="U606" s="73"/>
      <c r="V606" s="73"/>
      <c r="W606" s="73"/>
      <c r="X606" s="73"/>
      <c r="Y606" s="73"/>
      <c r="Z606" s="73"/>
      <c r="AA606" s="73"/>
      <c r="AB606" s="73"/>
      <c r="AC606" s="73"/>
      <c r="AD606" s="73"/>
      <c r="AE606" s="47"/>
      <c r="AF606" s="47"/>
      <c r="AG606" s="73"/>
    </row>
    <row r="607" spans="17:33" x14ac:dyDescent="0.25">
      <c r="Q607" s="73"/>
      <c r="R607" s="73"/>
      <c r="S607" s="73"/>
      <c r="T607" s="73"/>
      <c r="U607" s="73"/>
      <c r="V607" s="73"/>
      <c r="W607" s="73"/>
      <c r="X607" s="73"/>
      <c r="Y607" s="73"/>
      <c r="Z607" s="73"/>
      <c r="AA607" s="73"/>
      <c r="AB607" s="73"/>
      <c r="AC607" s="73"/>
      <c r="AD607" s="73"/>
      <c r="AE607" s="47"/>
      <c r="AF607" s="47"/>
      <c r="AG607" s="73"/>
    </row>
    <row r="608" spans="17:33" x14ac:dyDescent="0.25">
      <c r="Q608" s="73"/>
      <c r="R608" s="73"/>
      <c r="S608" s="73"/>
      <c r="T608" s="73"/>
      <c r="U608" s="73"/>
      <c r="V608" s="73"/>
      <c r="W608" s="73"/>
      <c r="X608" s="73"/>
      <c r="Y608" s="73"/>
      <c r="Z608" s="73"/>
      <c r="AA608" s="73"/>
      <c r="AB608" s="73"/>
      <c r="AC608" s="73"/>
      <c r="AD608" s="73"/>
      <c r="AE608" s="47"/>
      <c r="AF608" s="47"/>
      <c r="AG608" s="73"/>
    </row>
    <row r="609" spans="17:33" x14ac:dyDescent="0.25">
      <c r="Q609" s="73"/>
      <c r="R609" s="73"/>
      <c r="S609" s="73"/>
      <c r="T609" s="73"/>
      <c r="U609" s="73"/>
      <c r="V609" s="73"/>
      <c r="W609" s="73"/>
      <c r="X609" s="73"/>
      <c r="Y609" s="73"/>
      <c r="Z609" s="73"/>
      <c r="AA609" s="73"/>
      <c r="AB609" s="73"/>
      <c r="AC609" s="73"/>
      <c r="AD609" s="73"/>
      <c r="AE609" s="47"/>
      <c r="AF609" s="47"/>
      <c r="AG609" s="73"/>
    </row>
    <row r="610" spans="17:33" x14ac:dyDescent="0.25">
      <c r="Q610" s="73"/>
      <c r="R610" s="73"/>
      <c r="S610" s="73"/>
      <c r="T610" s="73"/>
      <c r="U610" s="73"/>
      <c r="V610" s="73"/>
      <c r="W610" s="73"/>
      <c r="X610" s="73"/>
      <c r="Y610" s="73"/>
      <c r="Z610" s="73"/>
      <c r="AA610" s="73"/>
      <c r="AB610" s="73"/>
      <c r="AC610" s="73"/>
      <c r="AD610" s="73"/>
      <c r="AE610" s="47"/>
      <c r="AF610" s="47"/>
      <c r="AG610" s="73"/>
    </row>
    <row r="611" spans="17:33" x14ac:dyDescent="0.25">
      <c r="Q611" s="73"/>
      <c r="R611" s="73"/>
      <c r="S611" s="73"/>
      <c r="T611" s="73"/>
      <c r="U611" s="73"/>
      <c r="V611" s="73"/>
      <c r="W611" s="73"/>
      <c r="X611" s="73"/>
      <c r="Y611" s="73"/>
      <c r="Z611" s="73"/>
      <c r="AA611" s="73"/>
      <c r="AB611" s="73"/>
      <c r="AC611" s="73"/>
      <c r="AD611" s="73"/>
      <c r="AE611" s="47"/>
      <c r="AF611" s="47"/>
      <c r="AG611" s="73"/>
    </row>
    <row r="612" spans="17:33" x14ac:dyDescent="0.25">
      <c r="Q612" s="73"/>
      <c r="R612" s="73"/>
      <c r="S612" s="73"/>
      <c r="T612" s="73"/>
      <c r="U612" s="73"/>
      <c r="V612" s="73"/>
      <c r="W612" s="73"/>
      <c r="X612" s="73"/>
      <c r="Y612" s="73"/>
      <c r="Z612" s="73"/>
      <c r="AA612" s="73"/>
      <c r="AB612" s="73"/>
      <c r="AC612" s="73"/>
      <c r="AD612" s="73"/>
      <c r="AE612" s="47"/>
      <c r="AF612" s="47"/>
      <c r="AG612" s="73"/>
    </row>
    <row r="613" spans="17:33" x14ac:dyDescent="0.25">
      <c r="Q613" s="73"/>
      <c r="R613" s="73"/>
      <c r="S613" s="73"/>
      <c r="T613" s="73"/>
      <c r="U613" s="73"/>
      <c r="V613" s="73"/>
      <c r="W613" s="73"/>
      <c r="X613" s="73"/>
      <c r="Y613" s="73"/>
      <c r="Z613" s="73"/>
      <c r="AA613" s="73"/>
      <c r="AB613" s="73"/>
      <c r="AC613" s="73"/>
      <c r="AD613" s="73"/>
      <c r="AE613" s="47"/>
      <c r="AF613" s="47"/>
      <c r="AG613" s="73"/>
    </row>
    <row r="614" spans="17:33" x14ac:dyDescent="0.25">
      <c r="Q614" s="73"/>
      <c r="R614" s="73"/>
      <c r="S614" s="73"/>
      <c r="T614" s="73"/>
      <c r="U614" s="73"/>
      <c r="V614" s="73"/>
      <c r="W614" s="73"/>
      <c r="X614" s="73"/>
      <c r="Y614" s="73"/>
      <c r="Z614" s="73"/>
      <c r="AA614" s="73"/>
      <c r="AB614" s="73"/>
      <c r="AC614" s="73"/>
      <c r="AD614" s="73"/>
      <c r="AE614" s="47"/>
      <c r="AF614" s="47"/>
      <c r="AG614" s="73"/>
    </row>
    <row r="615" spans="17:33" x14ac:dyDescent="0.25">
      <c r="Q615" s="73"/>
      <c r="R615" s="73"/>
      <c r="S615" s="73"/>
      <c r="T615" s="73"/>
      <c r="U615" s="73"/>
      <c r="V615" s="73"/>
      <c r="W615" s="73"/>
      <c r="X615" s="73"/>
      <c r="Y615" s="73"/>
      <c r="Z615" s="73"/>
      <c r="AA615" s="73"/>
      <c r="AB615" s="73"/>
      <c r="AC615" s="73"/>
      <c r="AD615" s="73"/>
      <c r="AE615" s="47"/>
      <c r="AF615" s="47"/>
      <c r="AG615" s="73"/>
    </row>
    <row r="616" spans="17:33" x14ac:dyDescent="0.25">
      <c r="Q616" s="73"/>
      <c r="R616" s="73"/>
      <c r="S616" s="73"/>
      <c r="T616" s="73"/>
      <c r="U616" s="73"/>
      <c r="V616" s="73"/>
      <c r="W616" s="73"/>
      <c r="X616" s="73"/>
      <c r="Y616" s="73"/>
      <c r="Z616" s="73"/>
      <c r="AA616" s="73"/>
      <c r="AB616" s="73"/>
      <c r="AC616" s="73"/>
      <c r="AD616" s="73"/>
      <c r="AE616" s="47"/>
      <c r="AF616" s="47"/>
      <c r="AG616" s="73"/>
    </row>
    <row r="617" spans="17:33" x14ac:dyDescent="0.25">
      <c r="Q617" s="73"/>
      <c r="R617" s="73"/>
      <c r="S617" s="73"/>
      <c r="T617" s="73"/>
      <c r="U617" s="73"/>
      <c r="V617" s="73"/>
      <c r="W617" s="73"/>
      <c r="X617" s="73"/>
      <c r="Y617" s="73"/>
      <c r="Z617" s="73"/>
      <c r="AA617" s="73"/>
      <c r="AB617" s="73"/>
      <c r="AC617" s="73"/>
      <c r="AD617" s="73"/>
      <c r="AE617" s="47"/>
      <c r="AF617" s="47"/>
      <c r="AG617" s="73"/>
    </row>
    <row r="618" spans="17:33" x14ac:dyDescent="0.25">
      <c r="Q618" s="73"/>
      <c r="R618" s="73"/>
      <c r="S618" s="73"/>
      <c r="T618" s="73"/>
      <c r="U618" s="73"/>
      <c r="V618" s="73"/>
      <c r="W618" s="73"/>
      <c r="X618" s="73"/>
      <c r="Y618" s="73"/>
      <c r="Z618" s="73"/>
      <c r="AA618" s="73"/>
      <c r="AB618" s="73"/>
      <c r="AC618" s="73"/>
      <c r="AD618" s="73"/>
      <c r="AE618" s="47"/>
      <c r="AF618" s="47"/>
      <c r="AG618" s="73"/>
    </row>
    <row r="619" spans="17:33" x14ac:dyDescent="0.25">
      <c r="Q619" s="73"/>
      <c r="R619" s="73"/>
      <c r="S619" s="73"/>
      <c r="T619" s="73"/>
      <c r="U619" s="73"/>
      <c r="V619" s="73"/>
      <c r="W619" s="73"/>
      <c r="X619" s="73"/>
      <c r="Y619" s="73"/>
      <c r="Z619" s="73"/>
      <c r="AA619" s="73"/>
      <c r="AB619" s="73"/>
      <c r="AC619" s="73"/>
      <c r="AD619" s="73"/>
      <c r="AE619" s="47"/>
      <c r="AF619" s="47"/>
      <c r="AG619" s="73"/>
    </row>
    <row r="620" spans="17:33" x14ac:dyDescent="0.25">
      <c r="Q620" s="73"/>
      <c r="R620" s="73"/>
      <c r="S620" s="73"/>
      <c r="T620" s="73"/>
      <c r="U620" s="73"/>
      <c r="V620" s="73"/>
      <c r="W620" s="73"/>
      <c r="X620" s="73"/>
      <c r="Y620" s="73"/>
      <c r="Z620" s="73"/>
      <c r="AA620" s="73"/>
      <c r="AB620" s="73"/>
      <c r="AC620" s="73"/>
      <c r="AD620" s="73"/>
      <c r="AE620" s="47"/>
      <c r="AF620" s="47"/>
      <c r="AG620" s="73"/>
    </row>
    <row r="621" spans="17:33" x14ac:dyDescent="0.25">
      <c r="Q621" s="73"/>
      <c r="R621" s="73"/>
      <c r="S621" s="73"/>
      <c r="T621" s="73"/>
      <c r="U621" s="73"/>
      <c r="V621" s="73"/>
      <c r="W621" s="73"/>
      <c r="X621" s="73"/>
      <c r="Y621" s="73"/>
      <c r="Z621" s="73"/>
      <c r="AA621" s="73"/>
      <c r="AB621" s="73"/>
      <c r="AC621" s="73"/>
      <c r="AD621" s="73"/>
      <c r="AE621" s="47"/>
      <c r="AF621" s="47"/>
      <c r="AG621" s="73"/>
    </row>
    <row r="622" spans="17:33" x14ac:dyDescent="0.25">
      <c r="Q622" s="73"/>
      <c r="R622" s="73"/>
      <c r="S622" s="73"/>
      <c r="T622" s="73"/>
      <c r="U622" s="73"/>
      <c r="V622" s="73"/>
      <c r="W622" s="73"/>
      <c r="X622" s="73"/>
      <c r="Y622" s="73"/>
      <c r="Z622" s="73"/>
      <c r="AA622" s="73"/>
      <c r="AB622" s="73"/>
      <c r="AC622" s="73"/>
      <c r="AD622" s="73"/>
      <c r="AE622" s="47"/>
      <c r="AF622" s="47"/>
      <c r="AG622" s="73"/>
    </row>
    <row r="623" spans="17:33" x14ac:dyDescent="0.25">
      <c r="Q623" s="73"/>
      <c r="R623" s="73"/>
      <c r="S623" s="73"/>
      <c r="T623" s="73"/>
      <c r="U623" s="73"/>
      <c r="V623" s="73"/>
      <c r="W623" s="73"/>
      <c r="X623" s="73"/>
      <c r="Y623" s="73"/>
      <c r="Z623" s="73"/>
      <c r="AA623" s="73"/>
      <c r="AB623" s="73"/>
      <c r="AC623" s="73"/>
      <c r="AD623" s="73"/>
      <c r="AE623" s="47"/>
      <c r="AF623" s="47"/>
      <c r="AG623" s="73"/>
    </row>
    <row r="624" spans="17:33" x14ac:dyDescent="0.25">
      <c r="Q624" s="73"/>
      <c r="R624" s="73"/>
      <c r="S624" s="73"/>
      <c r="T624" s="73"/>
      <c r="U624" s="73"/>
      <c r="V624" s="73"/>
      <c r="W624" s="73"/>
      <c r="X624" s="73"/>
      <c r="Y624" s="73"/>
      <c r="Z624" s="73"/>
      <c r="AA624" s="73"/>
      <c r="AB624" s="73"/>
      <c r="AC624" s="73"/>
      <c r="AD624" s="73"/>
      <c r="AE624" s="47"/>
      <c r="AF624" s="47"/>
      <c r="AG624" s="73"/>
    </row>
    <row r="625" spans="17:33" x14ac:dyDescent="0.25">
      <c r="Q625" s="73"/>
      <c r="R625" s="73"/>
      <c r="S625" s="73"/>
      <c r="T625" s="73"/>
      <c r="U625" s="73"/>
      <c r="V625" s="73"/>
      <c r="W625" s="73"/>
      <c r="X625" s="73"/>
      <c r="Y625" s="73"/>
      <c r="Z625" s="73"/>
      <c r="AA625" s="73"/>
      <c r="AB625" s="73"/>
      <c r="AC625" s="73"/>
      <c r="AD625" s="73"/>
      <c r="AE625" s="47"/>
      <c r="AF625" s="47"/>
      <c r="AG625" s="73"/>
    </row>
    <row r="626" spans="17:33" x14ac:dyDescent="0.25">
      <c r="Q626" s="73"/>
      <c r="R626" s="73"/>
      <c r="S626" s="73"/>
      <c r="T626" s="73"/>
      <c r="U626" s="73"/>
      <c r="V626" s="73"/>
      <c r="W626" s="73"/>
      <c r="X626" s="73"/>
      <c r="Y626" s="73"/>
      <c r="Z626" s="73"/>
      <c r="AA626" s="73"/>
      <c r="AB626" s="73"/>
      <c r="AC626" s="73"/>
      <c r="AD626" s="73"/>
      <c r="AE626" s="47"/>
      <c r="AF626" s="47"/>
      <c r="AG626" s="73"/>
    </row>
    <row r="627" spans="17:33" x14ac:dyDescent="0.25">
      <c r="Q627" s="73"/>
      <c r="R627" s="73"/>
      <c r="S627" s="73"/>
      <c r="T627" s="73"/>
      <c r="U627" s="73"/>
      <c r="V627" s="73"/>
      <c r="W627" s="73"/>
      <c r="X627" s="73"/>
      <c r="Y627" s="73"/>
      <c r="Z627" s="73"/>
      <c r="AA627" s="73"/>
      <c r="AB627" s="73"/>
      <c r="AC627" s="73"/>
      <c r="AD627" s="73"/>
      <c r="AE627" s="47"/>
      <c r="AF627" s="47"/>
      <c r="AG627" s="73"/>
    </row>
    <row r="628" spans="17:33" x14ac:dyDescent="0.25">
      <c r="Q628" s="73"/>
      <c r="R628" s="73"/>
      <c r="S628" s="73"/>
      <c r="T628" s="73"/>
      <c r="U628" s="73"/>
      <c r="V628" s="73"/>
      <c r="W628" s="73"/>
      <c r="X628" s="73"/>
      <c r="Y628" s="73"/>
      <c r="Z628" s="73"/>
      <c r="AA628" s="73"/>
      <c r="AB628" s="73"/>
      <c r="AC628" s="73"/>
      <c r="AD628" s="73"/>
      <c r="AE628" s="47"/>
      <c r="AF628" s="47"/>
      <c r="AG628" s="73"/>
    </row>
    <row r="629" spans="17:33" x14ac:dyDescent="0.25">
      <c r="Q629" s="73"/>
      <c r="R629" s="73"/>
      <c r="S629" s="73"/>
      <c r="T629" s="73"/>
      <c r="U629" s="73"/>
      <c r="V629" s="73"/>
      <c r="W629" s="73"/>
      <c r="X629" s="73"/>
      <c r="Y629" s="73"/>
      <c r="Z629" s="73"/>
      <c r="AA629" s="73"/>
      <c r="AB629" s="73"/>
      <c r="AC629" s="73"/>
      <c r="AD629" s="73"/>
      <c r="AE629" s="47"/>
      <c r="AF629" s="47"/>
      <c r="AG629" s="73"/>
    </row>
    <row r="630" spans="17:33" x14ac:dyDescent="0.25">
      <c r="Q630" s="73"/>
      <c r="R630" s="73"/>
      <c r="S630" s="73"/>
      <c r="T630" s="73"/>
      <c r="U630" s="73"/>
      <c r="V630" s="73"/>
      <c r="W630" s="73"/>
      <c r="X630" s="73"/>
      <c r="Y630" s="73"/>
      <c r="Z630" s="73"/>
      <c r="AA630" s="73"/>
      <c r="AB630" s="73"/>
      <c r="AC630" s="73"/>
      <c r="AD630" s="73"/>
      <c r="AE630" s="47"/>
      <c r="AF630" s="47"/>
      <c r="AG630" s="73"/>
    </row>
    <row r="631" spans="17:33" x14ac:dyDescent="0.25">
      <c r="Q631" s="73"/>
      <c r="R631" s="73"/>
      <c r="S631" s="73"/>
      <c r="T631" s="73"/>
      <c r="U631" s="73"/>
      <c r="V631" s="73"/>
      <c r="W631" s="73"/>
      <c r="X631" s="73"/>
      <c r="Y631" s="73"/>
      <c r="Z631" s="73"/>
      <c r="AA631" s="73"/>
      <c r="AB631" s="73"/>
      <c r="AC631" s="73"/>
      <c r="AD631" s="73"/>
      <c r="AE631" s="47"/>
      <c r="AF631" s="47"/>
      <c r="AG631" s="73"/>
    </row>
    <row r="632" spans="17:33" x14ac:dyDescent="0.25">
      <c r="Q632" s="73"/>
      <c r="R632" s="73"/>
      <c r="S632" s="73"/>
      <c r="T632" s="73"/>
      <c r="U632" s="73"/>
      <c r="V632" s="73"/>
      <c r="W632" s="73"/>
      <c r="X632" s="73"/>
      <c r="Y632" s="73"/>
      <c r="Z632" s="73"/>
      <c r="AA632" s="73"/>
      <c r="AB632" s="73"/>
      <c r="AC632" s="73"/>
      <c r="AD632" s="73"/>
      <c r="AE632" s="47"/>
      <c r="AF632" s="47"/>
      <c r="AG632" s="73"/>
    </row>
    <row r="633" spans="17:33" x14ac:dyDescent="0.25">
      <c r="Q633" s="73"/>
      <c r="R633" s="73"/>
      <c r="S633" s="73"/>
      <c r="T633" s="73"/>
      <c r="U633" s="73"/>
      <c r="V633" s="73"/>
      <c r="W633" s="73"/>
      <c r="X633" s="73"/>
      <c r="Y633" s="73"/>
      <c r="Z633" s="73"/>
      <c r="AA633" s="73"/>
      <c r="AB633" s="73"/>
      <c r="AC633" s="73"/>
      <c r="AD633" s="73"/>
      <c r="AE633" s="47"/>
      <c r="AF633" s="47"/>
      <c r="AG633" s="73"/>
    </row>
    <row r="634" spans="17:33" x14ac:dyDescent="0.25">
      <c r="Q634" s="73"/>
      <c r="R634" s="73"/>
      <c r="S634" s="73"/>
      <c r="T634" s="73"/>
      <c r="U634" s="73"/>
      <c r="V634" s="73"/>
      <c r="W634" s="73"/>
      <c r="X634" s="73"/>
      <c r="Y634" s="73"/>
      <c r="Z634" s="73"/>
      <c r="AA634" s="73"/>
      <c r="AB634" s="73"/>
      <c r="AC634" s="73"/>
      <c r="AD634" s="73"/>
      <c r="AE634" s="47"/>
      <c r="AF634" s="47"/>
      <c r="AG634" s="73"/>
    </row>
    <row r="635" spans="17:33" x14ac:dyDescent="0.25">
      <c r="Q635" s="73"/>
      <c r="R635" s="73"/>
      <c r="S635" s="73"/>
      <c r="T635" s="73"/>
      <c r="U635" s="73"/>
      <c r="V635" s="73"/>
      <c r="W635" s="73"/>
      <c r="X635" s="73"/>
      <c r="Y635" s="73"/>
      <c r="Z635" s="73"/>
      <c r="AA635" s="73"/>
      <c r="AB635" s="73"/>
      <c r="AC635" s="73"/>
      <c r="AD635" s="73"/>
      <c r="AE635" s="47"/>
      <c r="AF635" s="47"/>
      <c r="AG635" s="73"/>
    </row>
    <row r="636" spans="17:33" x14ac:dyDescent="0.25">
      <c r="Q636" s="73"/>
      <c r="R636" s="73"/>
      <c r="S636" s="73"/>
      <c r="T636" s="73"/>
      <c r="U636" s="73"/>
      <c r="V636" s="73"/>
      <c r="W636" s="73"/>
      <c r="X636" s="73"/>
      <c r="Y636" s="73"/>
      <c r="Z636" s="73"/>
      <c r="AA636" s="73"/>
      <c r="AB636" s="73"/>
      <c r="AC636" s="73"/>
      <c r="AD636" s="73"/>
      <c r="AE636" s="47"/>
      <c r="AF636" s="47"/>
      <c r="AG636" s="73"/>
    </row>
    <row r="637" spans="17:33" x14ac:dyDescent="0.25">
      <c r="Q637" s="73"/>
      <c r="R637" s="73"/>
      <c r="S637" s="73"/>
      <c r="T637" s="73"/>
      <c r="U637" s="73"/>
      <c r="V637" s="73"/>
      <c r="W637" s="73"/>
      <c r="X637" s="73"/>
      <c r="Y637" s="73"/>
      <c r="Z637" s="73"/>
      <c r="AA637" s="73"/>
      <c r="AB637" s="73"/>
      <c r="AC637" s="73"/>
      <c r="AD637" s="73"/>
      <c r="AE637" s="47"/>
      <c r="AF637" s="47"/>
      <c r="AG637" s="73"/>
    </row>
    <row r="638" spans="17:33" x14ac:dyDescent="0.25">
      <c r="Q638" s="73"/>
      <c r="R638" s="73"/>
      <c r="S638" s="73"/>
      <c r="T638" s="73"/>
      <c r="U638" s="73"/>
      <c r="V638" s="73"/>
      <c r="W638" s="73"/>
      <c r="X638" s="73"/>
      <c r="Y638" s="73"/>
      <c r="Z638" s="73"/>
      <c r="AA638" s="73"/>
      <c r="AB638" s="73"/>
      <c r="AC638" s="73"/>
      <c r="AD638" s="73"/>
      <c r="AE638" s="47"/>
      <c r="AF638" s="47"/>
      <c r="AG638" s="73"/>
    </row>
    <row r="639" spans="17:33" x14ac:dyDescent="0.25">
      <c r="Q639" s="73"/>
      <c r="R639" s="73"/>
      <c r="S639" s="73"/>
      <c r="T639" s="73"/>
      <c r="U639" s="73"/>
      <c r="V639" s="73"/>
      <c r="W639" s="73"/>
      <c r="X639" s="73"/>
      <c r="Y639" s="73"/>
      <c r="Z639" s="73"/>
      <c r="AA639" s="73"/>
      <c r="AB639" s="73"/>
      <c r="AC639" s="73"/>
      <c r="AD639" s="73"/>
      <c r="AE639" s="47"/>
      <c r="AF639" s="47"/>
      <c r="AG639" s="73"/>
    </row>
    <row r="640" spans="17:33" x14ac:dyDescent="0.25">
      <c r="Q640" s="73"/>
      <c r="R640" s="73"/>
      <c r="S640" s="73"/>
      <c r="T640" s="73"/>
      <c r="U640" s="73"/>
      <c r="V640" s="73"/>
      <c r="W640" s="73"/>
      <c r="X640" s="73"/>
      <c r="Y640" s="73"/>
      <c r="Z640" s="73"/>
      <c r="AA640" s="73"/>
      <c r="AB640" s="73"/>
      <c r="AC640" s="73"/>
      <c r="AD640" s="73"/>
      <c r="AE640" s="47"/>
      <c r="AF640" s="47"/>
      <c r="AG640" s="73"/>
    </row>
    <row r="641" spans="17:33" x14ac:dyDescent="0.25">
      <c r="Q641" s="73"/>
      <c r="R641" s="73"/>
      <c r="S641" s="73"/>
      <c r="T641" s="73"/>
      <c r="U641" s="73"/>
      <c r="V641" s="73"/>
      <c r="W641" s="73"/>
      <c r="X641" s="73"/>
      <c r="Y641" s="73"/>
      <c r="Z641" s="73"/>
      <c r="AA641" s="73"/>
      <c r="AB641" s="73"/>
      <c r="AC641" s="73"/>
      <c r="AD641" s="73"/>
      <c r="AE641" s="47"/>
      <c r="AF641" s="47"/>
      <c r="AG641" s="73"/>
    </row>
    <row r="642" spans="17:33" x14ac:dyDescent="0.25">
      <c r="Q642" s="73"/>
      <c r="R642" s="73"/>
      <c r="S642" s="73"/>
      <c r="T642" s="73"/>
      <c r="U642" s="73"/>
      <c r="V642" s="73"/>
      <c r="W642" s="73"/>
      <c r="X642" s="73"/>
      <c r="Y642" s="73"/>
      <c r="Z642" s="73"/>
      <c r="AA642" s="73"/>
      <c r="AB642" s="73"/>
      <c r="AC642" s="73"/>
      <c r="AD642" s="73"/>
      <c r="AE642" s="47"/>
      <c r="AF642" s="47"/>
      <c r="AG642" s="73"/>
    </row>
    <row r="643" spans="17:33" x14ac:dyDescent="0.25">
      <c r="Q643" s="73"/>
      <c r="R643" s="73"/>
      <c r="S643" s="73"/>
      <c r="T643" s="73"/>
      <c r="U643" s="73"/>
      <c r="V643" s="73"/>
      <c r="W643" s="73"/>
      <c r="X643" s="73"/>
      <c r="Y643" s="73"/>
      <c r="Z643" s="73"/>
      <c r="AA643" s="73"/>
      <c r="AB643" s="73"/>
      <c r="AC643" s="73"/>
      <c r="AD643" s="73"/>
      <c r="AE643" s="47"/>
      <c r="AF643" s="47"/>
      <c r="AG643" s="73"/>
    </row>
    <row r="644" spans="17:33" x14ac:dyDescent="0.25">
      <c r="Q644" s="73"/>
      <c r="R644" s="73"/>
      <c r="S644" s="73"/>
      <c r="T644" s="73"/>
      <c r="U644" s="73"/>
      <c r="V644" s="73"/>
      <c r="W644" s="73"/>
      <c r="X644" s="73"/>
      <c r="Y644" s="73"/>
      <c r="Z644" s="73"/>
      <c r="AA644" s="73"/>
      <c r="AB644" s="73"/>
      <c r="AC644" s="73"/>
      <c r="AD644" s="73"/>
      <c r="AE644" s="47"/>
      <c r="AF644" s="47"/>
      <c r="AG644" s="73"/>
    </row>
    <row r="645" spans="17:33" x14ac:dyDescent="0.25">
      <c r="Q645" s="73"/>
      <c r="R645" s="73"/>
      <c r="S645" s="73"/>
      <c r="T645" s="73"/>
      <c r="U645" s="73"/>
      <c r="V645" s="73"/>
      <c r="W645" s="73"/>
      <c r="X645" s="73"/>
      <c r="Y645" s="73"/>
      <c r="Z645" s="73"/>
      <c r="AA645" s="73"/>
      <c r="AB645" s="73"/>
      <c r="AC645" s="73"/>
      <c r="AD645" s="73"/>
      <c r="AE645" s="47"/>
      <c r="AF645" s="47"/>
      <c r="AG645" s="73"/>
    </row>
    <row r="646" spans="17:33" x14ac:dyDescent="0.25">
      <c r="Q646" s="73"/>
      <c r="R646" s="73"/>
      <c r="S646" s="73"/>
      <c r="T646" s="73"/>
      <c r="U646" s="73"/>
      <c r="V646" s="73"/>
      <c r="W646" s="73"/>
      <c r="X646" s="73"/>
      <c r="Y646" s="73"/>
      <c r="Z646" s="73"/>
      <c r="AA646" s="73"/>
      <c r="AB646" s="73"/>
      <c r="AC646" s="73"/>
      <c r="AD646" s="73"/>
      <c r="AE646" s="47"/>
      <c r="AF646" s="47"/>
      <c r="AG646" s="73"/>
    </row>
    <row r="647" spans="17:33" x14ac:dyDescent="0.25">
      <c r="Q647" s="73"/>
      <c r="R647" s="73"/>
      <c r="S647" s="73"/>
      <c r="T647" s="73"/>
      <c r="U647" s="73"/>
      <c r="V647" s="73"/>
      <c r="W647" s="73"/>
      <c r="X647" s="73"/>
      <c r="Y647" s="73"/>
      <c r="Z647" s="73"/>
      <c r="AA647" s="73"/>
      <c r="AB647" s="73"/>
      <c r="AC647" s="73"/>
      <c r="AD647" s="73"/>
      <c r="AE647" s="47"/>
      <c r="AF647" s="47"/>
      <c r="AG647" s="73"/>
    </row>
    <row r="648" spans="17:33" x14ac:dyDescent="0.25">
      <c r="Q648" s="73"/>
      <c r="R648" s="73"/>
      <c r="S648" s="73"/>
      <c r="T648" s="73"/>
      <c r="U648" s="73"/>
      <c r="V648" s="73"/>
      <c r="W648" s="73"/>
      <c r="X648" s="73"/>
      <c r="Y648" s="73"/>
      <c r="Z648" s="73"/>
      <c r="AA648" s="73"/>
      <c r="AB648" s="73"/>
      <c r="AC648" s="73"/>
      <c r="AD648" s="73"/>
      <c r="AE648" s="47"/>
      <c r="AF648" s="47"/>
      <c r="AG648" s="73"/>
    </row>
    <row r="649" spans="17:33" x14ac:dyDescent="0.25">
      <c r="Q649" s="73"/>
      <c r="R649" s="73"/>
      <c r="S649" s="73"/>
      <c r="T649" s="73"/>
      <c r="U649" s="73"/>
      <c r="V649" s="73"/>
      <c r="W649" s="73"/>
      <c r="X649" s="73"/>
      <c r="Y649" s="73"/>
      <c r="Z649" s="73"/>
      <c r="AA649" s="73"/>
      <c r="AB649" s="73"/>
      <c r="AC649" s="73"/>
      <c r="AD649" s="73"/>
      <c r="AE649" s="47"/>
      <c r="AF649" s="47"/>
      <c r="AG649" s="73"/>
    </row>
    <row r="650" spans="17:33" x14ac:dyDescent="0.25">
      <c r="Q650" s="73"/>
      <c r="R650" s="73"/>
      <c r="S650" s="73"/>
      <c r="T650" s="73"/>
      <c r="U650" s="73"/>
      <c r="V650" s="73"/>
      <c r="W650" s="73"/>
      <c r="X650" s="73"/>
      <c r="Y650" s="73"/>
      <c r="Z650" s="73"/>
      <c r="AA650" s="73"/>
      <c r="AB650" s="73"/>
      <c r="AC650" s="73"/>
      <c r="AD650" s="73"/>
      <c r="AE650" s="47"/>
      <c r="AF650" s="47"/>
      <c r="AG650" s="73"/>
    </row>
    <row r="651" spans="17:33" x14ac:dyDescent="0.25">
      <c r="Q651" s="73"/>
      <c r="R651" s="73"/>
      <c r="S651" s="73"/>
      <c r="T651" s="73"/>
      <c r="U651" s="73"/>
      <c r="V651" s="73"/>
      <c r="W651" s="73"/>
      <c r="X651" s="73"/>
      <c r="Y651" s="73"/>
      <c r="Z651" s="73"/>
      <c r="AA651" s="73"/>
      <c r="AB651" s="73"/>
      <c r="AC651" s="73"/>
      <c r="AD651" s="73"/>
      <c r="AE651" s="47"/>
      <c r="AF651" s="47"/>
      <c r="AG651" s="73"/>
    </row>
    <row r="652" spans="17:33" x14ac:dyDescent="0.25">
      <c r="Q652" s="73"/>
      <c r="R652" s="73"/>
      <c r="S652" s="73"/>
      <c r="T652" s="73"/>
      <c r="U652" s="73"/>
      <c r="V652" s="73"/>
      <c r="W652" s="73"/>
      <c r="X652" s="73"/>
      <c r="Y652" s="73"/>
      <c r="Z652" s="73"/>
      <c r="AA652" s="73"/>
      <c r="AB652" s="73"/>
      <c r="AC652" s="73"/>
      <c r="AD652" s="73"/>
      <c r="AE652" s="47"/>
      <c r="AF652" s="47"/>
      <c r="AG652" s="73"/>
    </row>
    <row r="653" spans="17:33" x14ac:dyDescent="0.25">
      <c r="Q653" s="73"/>
      <c r="R653" s="73"/>
      <c r="S653" s="73"/>
      <c r="T653" s="73"/>
      <c r="U653" s="73"/>
      <c r="V653" s="73"/>
      <c r="W653" s="73"/>
      <c r="X653" s="73"/>
      <c r="Y653" s="73"/>
      <c r="Z653" s="73"/>
      <c r="AA653" s="73"/>
      <c r="AB653" s="73"/>
      <c r="AC653" s="73"/>
      <c r="AD653" s="73"/>
      <c r="AE653" s="47"/>
      <c r="AF653" s="47"/>
      <c r="AG653" s="73"/>
    </row>
    <row r="654" spans="17:33" x14ac:dyDescent="0.25">
      <c r="Q654" s="73"/>
      <c r="R654" s="73"/>
      <c r="S654" s="73"/>
      <c r="T654" s="73"/>
      <c r="U654" s="73"/>
      <c r="V654" s="73"/>
      <c r="W654" s="73"/>
      <c r="X654" s="73"/>
      <c r="Y654" s="73"/>
      <c r="Z654" s="73"/>
      <c r="AA654" s="73"/>
      <c r="AB654" s="73"/>
      <c r="AC654" s="73"/>
      <c r="AD654" s="73"/>
      <c r="AE654" s="47"/>
      <c r="AF654" s="47"/>
      <c r="AG654" s="73"/>
    </row>
    <row r="655" spans="17:33" x14ac:dyDescent="0.25">
      <c r="Q655" s="73"/>
      <c r="R655" s="73"/>
      <c r="S655" s="73"/>
      <c r="T655" s="73"/>
      <c r="U655" s="73"/>
      <c r="V655" s="73"/>
      <c r="W655" s="73"/>
      <c r="X655" s="73"/>
      <c r="Y655" s="73"/>
      <c r="Z655" s="73"/>
      <c r="AA655" s="73"/>
      <c r="AB655" s="73"/>
      <c r="AC655" s="73"/>
      <c r="AD655" s="73"/>
      <c r="AE655" s="47"/>
      <c r="AF655" s="47"/>
      <c r="AG655" s="73"/>
    </row>
    <row r="656" spans="17:33" x14ac:dyDescent="0.25">
      <c r="Q656" s="73"/>
      <c r="R656" s="73"/>
      <c r="S656" s="73"/>
      <c r="T656" s="73"/>
      <c r="U656" s="73"/>
      <c r="V656" s="73"/>
      <c r="W656" s="73"/>
      <c r="X656" s="73"/>
      <c r="Y656" s="73"/>
      <c r="Z656" s="73"/>
      <c r="AA656" s="73"/>
      <c r="AB656" s="73"/>
      <c r="AC656" s="73"/>
      <c r="AD656" s="73"/>
      <c r="AE656" s="47"/>
      <c r="AF656" s="47"/>
      <c r="AG656" s="73"/>
    </row>
    <row r="657" spans="17:33" x14ac:dyDescent="0.25">
      <c r="Q657" s="73"/>
      <c r="R657" s="73"/>
      <c r="S657" s="73"/>
      <c r="T657" s="73"/>
      <c r="U657" s="73"/>
      <c r="V657" s="73"/>
      <c r="W657" s="73"/>
      <c r="X657" s="73"/>
      <c r="Y657" s="73"/>
      <c r="Z657" s="73"/>
      <c r="AA657" s="73"/>
      <c r="AB657" s="73"/>
      <c r="AC657" s="73"/>
      <c r="AD657" s="73"/>
      <c r="AE657" s="47"/>
      <c r="AF657" s="47"/>
      <c r="AG657" s="73"/>
    </row>
    <row r="658" spans="17:33" x14ac:dyDescent="0.25">
      <c r="Q658" s="73"/>
      <c r="R658" s="73"/>
      <c r="S658" s="73"/>
      <c r="T658" s="73"/>
      <c r="U658" s="73"/>
      <c r="V658" s="73"/>
      <c r="W658" s="73"/>
      <c r="X658" s="73"/>
      <c r="Y658" s="73"/>
      <c r="Z658" s="73"/>
      <c r="AA658" s="73"/>
      <c r="AB658" s="73"/>
      <c r="AC658" s="73"/>
      <c r="AD658" s="73"/>
      <c r="AE658" s="47"/>
      <c r="AF658" s="47"/>
      <c r="AG658" s="73"/>
    </row>
    <row r="659" spans="17:33" x14ac:dyDescent="0.25">
      <c r="Q659" s="73"/>
      <c r="R659" s="73"/>
      <c r="S659" s="73"/>
      <c r="T659" s="73"/>
      <c r="U659" s="73"/>
      <c r="V659" s="73"/>
      <c r="W659" s="73"/>
      <c r="X659" s="73"/>
      <c r="Y659" s="73"/>
      <c r="Z659" s="73"/>
      <c r="AA659" s="73"/>
      <c r="AB659" s="73"/>
      <c r="AC659" s="73"/>
      <c r="AD659" s="73"/>
      <c r="AE659" s="47"/>
      <c r="AF659" s="47"/>
      <c r="AG659" s="73"/>
    </row>
    <row r="660" spans="17:33" x14ac:dyDescent="0.25">
      <c r="Q660" s="73"/>
      <c r="R660" s="73"/>
      <c r="S660" s="73"/>
      <c r="T660" s="73"/>
      <c r="U660" s="73"/>
      <c r="V660" s="73"/>
      <c r="W660" s="73"/>
      <c r="X660" s="73"/>
      <c r="Y660" s="73"/>
      <c r="Z660" s="73"/>
      <c r="AA660" s="73"/>
      <c r="AB660" s="73"/>
      <c r="AC660" s="73"/>
      <c r="AD660" s="73"/>
      <c r="AE660" s="47"/>
      <c r="AF660" s="47"/>
      <c r="AG660" s="73"/>
    </row>
    <row r="661" spans="17:33" x14ac:dyDescent="0.25">
      <c r="Q661" s="73"/>
      <c r="R661" s="73"/>
      <c r="S661" s="73"/>
      <c r="T661" s="73"/>
      <c r="U661" s="73"/>
      <c r="V661" s="73"/>
      <c r="W661" s="73"/>
      <c r="X661" s="73"/>
      <c r="Y661" s="73"/>
      <c r="Z661" s="73"/>
      <c r="AA661" s="73"/>
      <c r="AB661" s="73"/>
      <c r="AC661" s="73"/>
      <c r="AD661" s="73"/>
      <c r="AE661" s="47"/>
      <c r="AF661" s="47"/>
      <c r="AG661" s="73"/>
    </row>
    <row r="662" spans="17:33" x14ac:dyDescent="0.25">
      <c r="Q662" s="73"/>
      <c r="R662" s="73"/>
      <c r="S662" s="73"/>
      <c r="T662" s="73"/>
      <c r="U662" s="73"/>
      <c r="V662" s="73"/>
      <c r="W662" s="73"/>
      <c r="X662" s="73"/>
      <c r="Y662" s="73"/>
      <c r="Z662" s="73"/>
      <c r="AA662" s="73"/>
      <c r="AB662" s="73"/>
      <c r="AC662" s="73"/>
      <c r="AD662" s="73"/>
      <c r="AE662" s="47"/>
      <c r="AF662" s="47"/>
      <c r="AG662" s="73"/>
    </row>
    <row r="663" spans="17:33" x14ac:dyDescent="0.25">
      <c r="Q663" s="73"/>
      <c r="R663" s="73"/>
      <c r="S663" s="73"/>
      <c r="T663" s="73"/>
      <c r="U663" s="73"/>
      <c r="V663" s="73"/>
      <c r="W663" s="73"/>
      <c r="X663" s="73"/>
      <c r="Y663" s="73"/>
      <c r="Z663" s="73"/>
      <c r="AA663" s="73"/>
      <c r="AB663" s="73"/>
      <c r="AC663" s="73"/>
      <c r="AD663" s="73"/>
      <c r="AE663" s="47"/>
      <c r="AF663" s="47"/>
      <c r="AG663" s="73"/>
    </row>
    <row r="664" spans="17:33" x14ac:dyDescent="0.25">
      <c r="Q664" s="73"/>
      <c r="R664" s="73"/>
      <c r="S664" s="73"/>
      <c r="T664" s="73"/>
      <c r="U664" s="73"/>
      <c r="V664" s="73"/>
      <c r="W664" s="73"/>
      <c r="X664" s="73"/>
      <c r="Y664" s="73"/>
      <c r="Z664" s="73"/>
      <c r="AA664" s="73"/>
      <c r="AB664" s="73"/>
      <c r="AC664" s="73"/>
      <c r="AD664" s="73"/>
      <c r="AE664" s="47"/>
      <c r="AF664" s="47"/>
      <c r="AG664" s="73"/>
    </row>
    <row r="665" spans="17:33" x14ac:dyDescent="0.25">
      <c r="Q665" s="73"/>
      <c r="R665" s="73"/>
      <c r="S665" s="73"/>
      <c r="T665" s="73"/>
      <c r="U665" s="73"/>
      <c r="V665" s="73"/>
      <c r="W665" s="73"/>
      <c r="X665" s="73"/>
      <c r="Y665" s="73"/>
      <c r="Z665" s="73"/>
      <c r="AA665" s="73"/>
      <c r="AB665" s="73"/>
      <c r="AC665" s="73"/>
      <c r="AD665" s="73"/>
      <c r="AE665" s="47"/>
      <c r="AF665" s="47"/>
      <c r="AG665" s="73"/>
    </row>
    <row r="666" spans="17:33" x14ac:dyDescent="0.25">
      <c r="Q666" s="73"/>
      <c r="R666" s="73"/>
      <c r="S666" s="73"/>
      <c r="T666" s="73"/>
      <c r="U666" s="73"/>
      <c r="V666" s="73"/>
      <c r="W666" s="73"/>
      <c r="X666" s="73"/>
      <c r="Y666" s="73"/>
      <c r="Z666" s="73"/>
      <c r="AA666" s="73"/>
      <c r="AB666" s="73"/>
      <c r="AC666" s="73"/>
      <c r="AD666" s="73"/>
      <c r="AE666" s="47"/>
      <c r="AF666" s="47"/>
      <c r="AG666" s="73"/>
    </row>
    <row r="667" spans="17:33" x14ac:dyDescent="0.25">
      <c r="Q667" s="73"/>
      <c r="R667" s="73"/>
      <c r="S667" s="73"/>
      <c r="T667" s="73"/>
      <c r="U667" s="73"/>
      <c r="V667" s="73"/>
      <c r="W667" s="73"/>
      <c r="X667" s="73"/>
      <c r="Y667" s="73"/>
      <c r="Z667" s="73"/>
      <c r="AA667" s="73"/>
      <c r="AB667" s="73"/>
      <c r="AC667" s="73"/>
      <c r="AD667" s="73"/>
      <c r="AE667" s="47"/>
      <c r="AF667" s="47"/>
      <c r="AG667" s="73"/>
    </row>
    <row r="668" spans="17:33" x14ac:dyDescent="0.25">
      <c r="Q668" s="73"/>
      <c r="R668" s="73"/>
      <c r="S668" s="73"/>
      <c r="T668" s="73"/>
      <c r="U668" s="73"/>
      <c r="V668" s="73"/>
      <c r="W668" s="73"/>
      <c r="X668" s="73"/>
      <c r="Y668" s="73"/>
      <c r="Z668" s="73"/>
      <c r="AA668" s="73"/>
      <c r="AB668" s="73"/>
      <c r="AC668" s="73"/>
      <c r="AD668" s="73"/>
      <c r="AE668" s="47"/>
      <c r="AF668" s="47"/>
      <c r="AG668" s="73"/>
    </row>
    <row r="669" spans="17:33" x14ac:dyDescent="0.25">
      <c r="Q669" s="73"/>
      <c r="R669" s="73"/>
      <c r="S669" s="73"/>
      <c r="T669" s="73"/>
      <c r="U669" s="73"/>
      <c r="V669" s="73"/>
      <c r="W669" s="73"/>
      <c r="X669" s="73"/>
      <c r="Y669" s="73"/>
      <c r="Z669" s="73"/>
      <c r="AA669" s="73"/>
      <c r="AB669" s="73"/>
      <c r="AC669" s="73"/>
      <c r="AD669" s="73"/>
      <c r="AE669" s="47"/>
      <c r="AF669" s="47"/>
      <c r="AG669" s="73"/>
    </row>
    <row r="670" spans="17:33" x14ac:dyDescent="0.25">
      <c r="Q670" s="73"/>
      <c r="R670" s="73"/>
      <c r="S670" s="73"/>
      <c r="T670" s="73"/>
      <c r="U670" s="73"/>
      <c r="V670" s="73"/>
      <c r="W670" s="73"/>
      <c r="X670" s="73"/>
      <c r="Y670" s="73"/>
      <c r="Z670" s="73"/>
      <c r="AA670" s="73"/>
      <c r="AB670" s="73"/>
      <c r="AC670" s="73"/>
      <c r="AD670" s="73"/>
      <c r="AE670" s="47"/>
      <c r="AF670" s="47"/>
      <c r="AG670" s="73"/>
    </row>
    <row r="671" spans="17:33" x14ac:dyDescent="0.25">
      <c r="Q671" s="73"/>
      <c r="R671" s="73"/>
      <c r="S671" s="73"/>
      <c r="T671" s="73"/>
      <c r="U671" s="73"/>
      <c r="V671" s="73"/>
      <c r="W671" s="73"/>
      <c r="X671" s="73"/>
      <c r="Y671" s="73"/>
      <c r="Z671" s="73"/>
      <c r="AA671" s="73"/>
      <c r="AB671" s="73"/>
      <c r="AC671" s="73"/>
      <c r="AD671" s="73"/>
      <c r="AE671" s="47"/>
      <c r="AF671" s="47"/>
      <c r="AG671" s="73"/>
    </row>
    <row r="672" spans="17:33" x14ac:dyDescent="0.25">
      <c r="Q672" s="73"/>
      <c r="R672" s="73"/>
      <c r="S672" s="73"/>
      <c r="T672" s="73"/>
      <c r="U672" s="73"/>
      <c r="V672" s="73"/>
      <c r="W672" s="73"/>
      <c r="X672" s="73"/>
      <c r="Y672" s="73"/>
      <c r="Z672" s="73"/>
      <c r="AA672" s="73"/>
      <c r="AB672" s="73"/>
      <c r="AC672" s="73"/>
      <c r="AD672" s="73"/>
      <c r="AE672" s="47"/>
      <c r="AF672" s="47"/>
      <c r="AG672" s="73"/>
    </row>
    <row r="673" spans="17:33" x14ac:dyDescent="0.25">
      <c r="Q673" s="73"/>
      <c r="R673" s="73"/>
      <c r="S673" s="73"/>
      <c r="T673" s="73"/>
      <c r="U673" s="73"/>
      <c r="V673" s="73"/>
      <c r="W673" s="73"/>
      <c r="X673" s="73"/>
      <c r="Y673" s="73"/>
      <c r="Z673" s="73"/>
      <c r="AA673" s="73"/>
      <c r="AB673" s="73"/>
      <c r="AC673" s="73"/>
      <c r="AD673" s="73"/>
      <c r="AE673" s="47"/>
      <c r="AF673" s="47"/>
      <c r="AG673" s="73"/>
    </row>
    <row r="674" spans="17:33" x14ac:dyDescent="0.25">
      <c r="Q674" s="73"/>
      <c r="R674" s="73"/>
      <c r="S674" s="73"/>
      <c r="T674" s="73"/>
      <c r="U674" s="73"/>
      <c r="V674" s="73"/>
      <c r="W674" s="73"/>
      <c r="X674" s="73"/>
      <c r="Y674" s="73"/>
      <c r="Z674" s="73"/>
      <c r="AA674" s="73"/>
      <c r="AB674" s="73"/>
      <c r="AC674" s="73"/>
      <c r="AD674" s="73"/>
      <c r="AE674" s="47"/>
      <c r="AF674" s="47"/>
      <c r="AG674" s="73"/>
    </row>
    <row r="675" spans="17:33" x14ac:dyDescent="0.25">
      <c r="Q675" s="73"/>
      <c r="R675" s="73"/>
      <c r="S675" s="73"/>
      <c r="T675" s="73"/>
      <c r="U675" s="73"/>
      <c r="V675" s="73"/>
      <c r="W675" s="73"/>
      <c r="X675" s="73"/>
      <c r="Y675" s="73"/>
      <c r="Z675" s="73"/>
      <c r="AA675" s="73"/>
      <c r="AB675" s="73"/>
      <c r="AC675" s="73"/>
      <c r="AD675" s="73"/>
      <c r="AE675" s="47"/>
      <c r="AF675" s="47"/>
      <c r="AG675" s="73"/>
    </row>
    <row r="676" spans="17:33" x14ac:dyDescent="0.25">
      <c r="Q676" s="73"/>
      <c r="R676" s="73"/>
      <c r="S676" s="73"/>
      <c r="T676" s="73"/>
      <c r="U676" s="73"/>
      <c r="V676" s="73"/>
      <c r="W676" s="73"/>
      <c r="X676" s="73"/>
      <c r="Y676" s="73"/>
      <c r="Z676" s="73"/>
      <c r="AA676" s="73"/>
      <c r="AB676" s="73"/>
      <c r="AC676" s="73"/>
      <c r="AD676" s="73"/>
      <c r="AE676" s="47"/>
      <c r="AF676" s="47"/>
      <c r="AG676" s="73"/>
    </row>
    <row r="677" spans="17:33" x14ac:dyDescent="0.25">
      <c r="Q677" s="73"/>
      <c r="R677" s="73"/>
      <c r="S677" s="73"/>
      <c r="T677" s="73"/>
      <c r="U677" s="73"/>
      <c r="V677" s="73"/>
      <c r="W677" s="73"/>
      <c r="X677" s="73"/>
      <c r="Y677" s="73"/>
      <c r="Z677" s="73"/>
      <c r="AA677" s="73"/>
      <c r="AB677" s="73"/>
      <c r="AC677" s="73"/>
      <c r="AD677" s="73"/>
      <c r="AE677" s="47"/>
      <c r="AF677" s="47"/>
      <c r="AG677" s="73"/>
    </row>
    <row r="678" spans="17:33" x14ac:dyDescent="0.25">
      <c r="Q678" s="73"/>
      <c r="R678" s="73"/>
      <c r="S678" s="73"/>
      <c r="T678" s="73"/>
      <c r="U678" s="73"/>
      <c r="V678" s="73"/>
      <c r="W678" s="73"/>
      <c r="X678" s="73"/>
      <c r="Y678" s="73"/>
      <c r="Z678" s="73"/>
      <c r="AA678" s="73"/>
      <c r="AB678" s="73"/>
      <c r="AC678" s="73"/>
      <c r="AD678" s="73"/>
      <c r="AE678" s="47"/>
      <c r="AF678" s="47"/>
      <c r="AG678" s="73"/>
    </row>
    <row r="679" spans="17:33" x14ac:dyDescent="0.25">
      <c r="Q679" s="73"/>
      <c r="R679" s="73"/>
      <c r="S679" s="73"/>
      <c r="T679" s="73"/>
      <c r="U679" s="73"/>
      <c r="V679" s="73"/>
      <c r="W679" s="73"/>
      <c r="X679" s="73"/>
      <c r="Y679" s="73"/>
      <c r="Z679" s="73"/>
      <c r="AA679" s="73"/>
      <c r="AB679" s="73"/>
      <c r="AC679" s="73"/>
      <c r="AD679" s="73"/>
      <c r="AE679" s="47"/>
      <c r="AF679" s="47"/>
      <c r="AG679" s="73"/>
    </row>
    <row r="680" spans="17:33" x14ac:dyDescent="0.25">
      <c r="Q680" s="73"/>
      <c r="R680" s="73"/>
      <c r="S680" s="73"/>
      <c r="T680" s="73"/>
      <c r="U680" s="73"/>
      <c r="V680" s="73"/>
      <c r="W680" s="73"/>
      <c r="X680" s="73"/>
      <c r="Y680" s="73"/>
      <c r="Z680" s="73"/>
      <c r="AA680" s="73"/>
      <c r="AB680" s="73"/>
      <c r="AC680" s="73"/>
      <c r="AD680" s="73"/>
      <c r="AE680" s="47"/>
      <c r="AF680" s="47"/>
      <c r="AG680" s="73"/>
    </row>
    <row r="681" spans="17:33" x14ac:dyDescent="0.25">
      <c r="Q681" s="73"/>
      <c r="R681" s="73"/>
      <c r="S681" s="73"/>
      <c r="T681" s="73"/>
      <c r="U681" s="73"/>
      <c r="V681" s="73"/>
      <c r="W681" s="73"/>
      <c r="X681" s="73"/>
      <c r="Y681" s="73"/>
      <c r="Z681" s="73"/>
      <c r="AA681" s="73"/>
      <c r="AB681" s="73"/>
      <c r="AC681" s="73"/>
      <c r="AD681" s="73"/>
      <c r="AE681" s="47"/>
      <c r="AF681" s="47"/>
      <c r="AG681" s="73"/>
    </row>
    <row r="682" spans="17:33" x14ac:dyDescent="0.25">
      <c r="Q682" s="73"/>
      <c r="R682" s="73"/>
      <c r="S682" s="73"/>
      <c r="T682" s="73"/>
      <c r="U682" s="73"/>
      <c r="V682" s="73"/>
      <c r="W682" s="73"/>
      <c r="X682" s="73"/>
      <c r="Y682" s="73"/>
      <c r="Z682" s="73"/>
      <c r="AA682" s="73"/>
      <c r="AB682" s="73"/>
      <c r="AC682" s="73"/>
      <c r="AD682" s="73"/>
      <c r="AE682" s="47"/>
      <c r="AF682" s="47"/>
      <c r="AG682" s="73"/>
    </row>
    <row r="683" spans="17:33" x14ac:dyDescent="0.25">
      <c r="Q683" s="73"/>
      <c r="R683" s="73"/>
      <c r="S683" s="73"/>
      <c r="T683" s="73"/>
      <c r="U683" s="73"/>
      <c r="V683" s="73"/>
      <c r="W683" s="73"/>
      <c r="X683" s="73"/>
      <c r="Y683" s="73"/>
      <c r="Z683" s="73"/>
      <c r="AA683" s="73"/>
      <c r="AB683" s="73"/>
      <c r="AC683" s="73"/>
      <c r="AD683" s="73"/>
      <c r="AE683" s="47"/>
      <c r="AF683" s="47"/>
      <c r="AG683" s="73"/>
    </row>
    <row r="684" spans="17:33" x14ac:dyDescent="0.25">
      <c r="Q684" s="73"/>
      <c r="R684" s="73"/>
      <c r="S684" s="73"/>
      <c r="T684" s="73"/>
      <c r="U684" s="73"/>
      <c r="V684" s="73"/>
      <c r="W684" s="73"/>
      <c r="X684" s="73"/>
      <c r="Y684" s="73"/>
      <c r="Z684" s="73"/>
      <c r="AA684" s="73"/>
      <c r="AB684" s="73"/>
      <c r="AC684" s="73"/>
      <c r="AD684" s="73"/>
      <c r="AE684" s="47"/>
      <c r="AF684" s="47"/>
      <c r="AG684" s="73"/>
    </row>
    <row r="685" spans="17:33" x14ac:dyDescent="0.25">
      <c r="Q685" s="73"/>
      <c r="R685" s="73"/>
      <c r="S685" s="73"/>
      <c r="T685" s="73"/>
      <c r="U685" s="73"/>
      <c r="V685" s="73"/>
      <c r="W685" s="73"/>
      <c r="X685" s="73"/>
      <c r="Y685" s="73"/>
      <c r="Z685" s="73"/>
      <c r="AA685" s="73"/>
      <c r="AB685" s="73"/>
      <c r="AC685" s="73"/>
      <c r="AD685" s="73"/>
      <c r="AE685" s="47"/>
      <c r="AF685" s="47"/>
      <c r="AG685" s="73"/>
    </row>
    <row r="686" spans="17:33" x14ac:dyDescent="0.25">
      <c r="Q686" s="73"/>
      <c r="R686" s="73"/>
      <c r="S686" s="73"/>
      <c r="T686" s="73"/>
      <c r="U686" s="73"/>
      <c r="V686" s="73"/>
      <c r="W686" s="73"/>
      <c r="X686" s="73"/>
      <c r="Y686" s="73"/>
      <c r="Z686" s="73"/>
      <c r="AA686" s="73"/>
      <c r="AB686" s="73"/>
      <c r="AC686" s="73"/>
      <c r="AD686" s="73"/>
      <c r="AE686" s="47"/>
      <c r="AF686" s="47"/>
      <c r="AG686" s="73"/>
    </row>
    <row r="687" spans="17:33" x14ac:dyDescent="0.25">
      <c r="Q687" s="73"/>
      <c r="R687" s="73"/>
      <c r="S687" s="73"/>
      <c r="T687" s="73"/>
      <c r="U687" s="73"/>
      <c r="V687" s="73"/>
      <c r="W687" s="73"/>
      <c r="X687" s="73"/>
      <c r="Y687" s="73"/>
      <c r="Z687" s="73"/>
      <c r="AA687" s="73"/>
      <c r="AB687" s="73"/>
      <c r="AC687" s="73"/>
      <c r="AD687" s="73"/>
      <c r="AE687" s="47"/>
      <c r="AF687" s="47"/>
      <c r="AG687" s="73"/>
    </row>
    <row r="688" spans="17:33" x14ac:dyDescent="0.25">
      <c r="Q688" s="73"/>
      <c r="R688" s="73"/>
      <c r="S688" s="73"/>
      <c r="T688" s="73"/>
      <c r="U688" s="73"/>
      <c r="V688" s="73"/>
      <c r="W688" s="73"/>
      <c r="X688" s="73"/>
      <c r="Y688" s="73"/>
      <c r="Z688" s="73"/>
      <c r="AA688" s="73"/>
      <c r="AB688" s="73"/>
      <c r="AC688" s="73"/>
      <c r="AD688" s="73"/>
      <c r="AE688" s="47"/>
      <c r="AF688" s="47"/>
      <c r="AG688" s="73"/>
    </row>
    <row r="689" spans="17:33" x14ac:dyDescent="0.25">
      <c r="Q689" s="73"/>
      <c r="R689" s="73"/>
      <c r="S689" s="73"/>
      <c r="T689" s="73"/>
      <c r="U689" s="73"/>
      <c r="V689" s="73"/>
      <c r="W689" s="73"/>
      <c r="X689" s="73"/>
      <c r="Y689" s="73"/>
      <c r="Z689" s="73"/>
      <c r="AA689" s="73"/>
      <c r="AB689" s="73"/>
      <c r="AC689" s="73"/>
      <c r="AD689" s="73"/>
      <c r="AE689" s="47"/>
      <c r="AF689" s="47"/>
      <c r="AG689" s="73"/>
    </row>
    <row r="690" spans="17:33" x14ac:dyDescent="0.25">
      <c r="Q690" s="73"/>
      <c r="R690" s="73"/>
      <c r="S690" s="73"/>
      <c r="T690" s="73"/>
      <c r="U690" s="73"/>
      <c r="V690" s="73"/>
      <c r="W690" s="73"/>
      <c r="X690" s="73"/>
      <c r="Y690" s="73"/>
      <c r="Z690" s="73"/>
      <c r="AA690" s="73"/>
      <c r="AB690" s="73"/>
      <c r="AC690" s="73"/>
      <c r="AD690" s="73"/>
      <c r="AE690" s="47"/>
      <c r="AF690" s="47"/>
      <c r="AG690" s="73"/>
    </row>
    <row r="691" spans="17:33" x14ac:dyDescent="0.25">
      <c r="Q691" s="73"/>
      <c r="R691" s="73"/>
      <c r="S691" s="73"/>
      <c r="T691" s="73"/>
      <c r="U691" s="73"/>
      <c r="V691" s="73"/>
      <c r="W691" s="73"/>
      <c r="X691" s="73"/>
      <c r="Y691" s="73"/>
      <c r="Z691" s="73"/>
      <c r="AA691" s="73"/>
      <c r="AB691" s="73"/>
      <c r="AC691" s="73"/>
      <c r="AD691" s="73"/>
      <c r="AE691" s="47"/>
      <c r="AF691" s="47"/>
      <c r="AG691" s="73"/>
    </row>
    <row r="692" spans="17:33" x14ac:dyDescent="0.25">
      <c r="Q692" s="73"/>
      <c r="R692" s="73"/>
      <c r="S692" s="73"/>
      <c r="T692" s="73"/>
      <c r="U692" s="73"/>
      <c r="V692" s="73"/>
      <c r="W692" s="73"/>
      <c r="X692" s="73"/>
      <c r="Y692" s="73"/>
      <c r="Z692" s="73"/>
      <c r="AA692" s="73"/>
      <c r="AB692" s="73"/>
      <c r="AC692" s="73"/>
      <c r="AD692" s="73"/>
      <c r="AE692" s="47"/>
      <c r="AF692" s="47"/>
      <c r="AG692" s="73"/>
    </row>
    <row r="693" spans="17:33" x14ac:dyDescent="0.25">
      <c r="Q693" s="73"/>
      <c r="R693" s="73"/>
      <c r="S693" s="73"/>
      <c r="T693" s="73"/>
      <c r="U693" s="73"/>
      <c r="V693" s="73"/>
      <c r="W693" s="73"/>
      <c r="X693" s="73"/>
      <c r="Y693" s="73"/>
      <c r="Z693" s="73"/>
      <c r="AA693" s="73"/>
      <c r="AB693" s="73"/>
      <c r="AC693" s="73"/>
      <c r="AD693" s="73"/>
      <c r="AE693" s="47"/>
      <c r="AF693" s="47"/>
      <c r="AG693" s="73"/>
    </row>
    <row r="694" spans="17:33" x14ac:dyDescent="0.25">
      <c r="Q694" s="73"/>
      <c r="R694" s="73"/>
      <c r="S694" s="73"/>
      <c r="T694" s="73"/>
      <c r="U694" s="73"/>
      <c r="V694" s="73"/>
      <c r="W694" s="73"/>
      <c r="X694" s="73"/>
      <c r="Y694" s="73"/>
      <c r="Z694" s="73"/>
      <c r="AA694" s="73"/>
      <c r="AB694" s="73"/>
      <c r="AC694" s="73"/>
      <c r="AD694" s="73"/>
      <c r="AE694" s="47"/>
      <c r="AF694" s="47"/>
      <c r="AG694" s="73"/>
    </row>
    <row r="695" spans="17:33" x14ac:dyDescent="0.25">
      <c r="Q695" s="73"/>
      <c r="R695" s="73"/>
      <c r="S695" s="73"/>
      <c r="T695" s="73"/>
      <c r="U695" s="73"/>
      <c r="V695" s="73"/>
      <c r="W695" s="73"/>
      <c r="X695" s="73"/>
      <c r="Y695" s="73"/>
      <c r="Z695" s="73"/>
      <c r="AA695" s="73"/>
      <c r="AB695" s="73"/>
      <c r="AC695" s="73"/>
      <c r="AD695" s="73"/>
      <c r="AE695" s="47"/>
      <c r="AF695" s="47"/>
      <c r="AG695" s="73"/>
    </row>
    <row r="696" spans="17:33" x14ac:dyDescent="0.25">
      <c r="Q696" s="73"/>
      <c r="R696" s="73"/>
      <c r="S696" s="73"/>
      <c r="T696" s="73"/>
      <c r="U696" s="73"/>
      <c r="V696" s="73"/>
      <c r="W696" s="73"/>
      <c r="X696" s="73"/>
      <c r="Y696" s="73"/>
      <c r="Z696" s="73"/>
      <c r="AA696" s="73"/>
      <c r="AB696" s="73"/>
      <c r="AC696" s="73"/>
      <c r="AD696" s="73"/>
      <c r="AE696" s="47"/>
      <c r="AF696" s="47"/>
      <c r="AG696" s="73"/>
    </row>
    <row r="697" spans="17:33" x14ac:dyDescent="0.25">
      <c r="Q697" s="73"/>
      <c r="R697" s="73"/>
      <c r="S697" s="73"/>
      <c r="T697" s="73"/>
      <c r="U697" s="73"/>
      <c r="V697" s="73"/>
      <c r="W697" s="73"/>
      <c r="X697" s="73"/>
      <c r="Y697" s="73"/>
      <c r="Z697" s="73"/>
      <c r="AA697" s="73"/>
      <c r="AB697" s="73"/>
      <c r="AC697" s="73"/>
      <c r="AD697" s="73"/>
      <c r="AE697" s="47"/>
      <c r="AF697" s="47"/>
      <c r="AG697" s="73"/>
    </row>
    <row r="698" spans="17:33" x14ac:dyDescent="0.25">
      <c r="Q698" s="73"/>
      <c r="R698" s="73"/>
      <c r="S698" s="73"/>
      <c r="T698" s="73"/>
      <c r="U698" s="73"/>
      <c r="V698" s="73"/>
      <c r="W698" s="73"/>
      <c r="X698" s="73"/>
      <c r="Y698" s="73"/>
      <c r="Z698" s="73"/>
      <c r="AA698" s="73"/>
      <c r="AB698" s="73"/>
      <c r="AC698" s="73"/>
      <c r="AD698" s="73"/>
      <c r="AE698" s="47"/>
      <c r="AF698" s="47"/>
      <c r="AG698" s="73"/>
    </row>
    <row r="699" spans="17:33" x14ac:dyDescent="0.25">
      <c r="Q699" s="73"/>
      <c r="R699" s="73"/>
      <c r="S699" s="73"/>
      <c r="T699" s="73"/>
      <c r="U699" s="73"/>
      <c r="V699" s="73"/>
      <c r="W699" s="73"/>
      <c r="X699" s="73"/>
      <c r="Y699" s="73"/>
      <c r="Z699" s="73"/>
      <c r="AA699" s="73"/>
      <c r="AB699" s="73"/>
      <c r="AC699" s="73"/>
      <c r="AD699" s="73"/>
      <c r="AE699" s="47"/>
      <c r="AF699" s="47"/>
      <c r="AG699" s="73"/>
    </row>
    <row r="700" spans="17:33" x14ac:dyDescent="0.25">
      <c r="Q700" s="73"/>
      <c r="R700" s="73"/>
      <c r="S700" s="73"/>
      <c r="T700" s="73"/>
      <c r="U700" s="73"/>
      <c r="V700" s="73"/>
      <c r="W700" s="73"/>
      <c r="X700" s="73"/>
      <c r="Y700" s="73"/>
      <c r="Z700" s="73"/>
      <c r="AA700" s="73"/>
      <c r="AB700" s="73"/>
      <c r="AC700" s="73"/>
      <c r="AD700" s="73"/>
      <c r="AE700" s="47"/>
      <c r="AF700" s="47"/>
      <c r="AG700" s="73"/>
    </row>
    <row r="701" spans="17:33" x14ac:dyDescent="0.25">
      <c r="Q701" s="73"/>
      <c r="R701" s="73"/>
      <c r="S701" s="73"/>
      <c r="T701" s="73"/>
      <c r="U701" s="73"/>
      <c r="V701" s="73"/>
      <c r="W701" s="73"/>
      <c r="X701" s="73"/>
      <c r="Y701" s="73"/>
      <c r="Z701" s="73"/>
      <c r="AA701" s="73"/>
      <c r="AB701" s="73"/>
      <c r="AC701" s="73"/>
      <c r="AD701" s="73"/>
      <c r="AE701" s="47"/>
      <c r="AF701" s="47"/>
      <c r="AG701" s="73"/>
    </row>
    <row r="702" spans="17:33" x14ac:dyDescent="0.25">
      <c r="Q702" s="73"/>
      <c r="R702" s="73"/>
      <c r="S702" s="73"/>
      <c r="T702" s="73"/>
      <c r="U702" s="73"/>
      <c r="V702" s="73"/>
      <c r="W702" s="73"/>
      <c r="X702" s="73"/>
      <c r="Y702" s="73"/>
      <c r="Z702" s="73"/>
      <c r="AA702" s="73"/>
      <c r="AB702" s="73"/>
      <c r="AC702" s="73"/>
      <c r="AD702" s="73"/>
      <c r="AE702" s="47"/>
      <c r="AF702" s="47"/>
      <c r="AG702" s="73"/>
    </row>
    <row r="703" spans="17:33" x14ac:dyDescent="0.25">
      <c r="Q703" s="73"/>
      <c r="R703" s="73"/>
      <c r="S703" s="73"/>
      <c r="T703" s="73"/>
      <c r="U703" s="73"/>
      <c r="V703" s="73"/>
      <c r="W703" s="73"/>
      <c r="X703" s="73"/>
      <c r="Y703" s="73"/>
      <c r="Z703" s="73"/>
      <c r="AA703" s="73"/>
      <c r="AB703" s="73"/>
      <c r="AC703" s="73"/>
      <c r="AD703" s="73"/>
      <c r="AE703" s="47"/>
      <c r="AF703" s="47"/>
      <c r="AG703" s="73"/>
    </row>
    <row r="704" spans="17:33" x14ac:dyDescent="0.25">
      <c r="Q704" s="73"/>
      <c r="R704" s="73"/>
      <c r="S704" s="73"/>
      <c r="T704" s="73"/>
      <c r="U704" s="73"/>
      <c r="V704" s="73"/>
      <c r="W704" s="73"/>
      <c r="X704" s="73"/>
      <c r="Y704" s="73"/>
      <c r="Z704" s="73"/>
      <c r="AA704" s="73"/>
      <c r="AB704" s="73"/>
      <c r="AC704" s="73"/>
      <c r="AD704" s="73"/>
      <c r="AE704" s="47"/>
      <c r="AF704" s="47"/>
      <c r="AG704" s="73"/>
    </row>
    <row r="705" spans="17:33" x14ac:dyDescent="0.25">
      <c r="Q705" s="73"/>
      <c r="R705" s="73"/>
      <c r="S705" s="73"/>
      <c r="T705" s="73"/>
      <c r="U705" s="73"/>
      <c r="V705" s="73"/>
      <c r="W705" s="73"/>
      <c r="X705" s="73"/>
      <c r="Y705" s="73"/>
      <c r="Z705" s="73"/>
      <c r="AA705" s="73"/>
      <c r="AB705" s="73"/>
      <c r="AC705" s="73"/>
      <c r="AD705" s="73"/>
      <c r="AE705" s="47"/>
      <c r="AF705" s="47"/>
      <c r="AG705" s="73"/>
    </row>
    <row r="706" spans="17:33" x14ac:dyDescent="0.25">
      <c r="Q706" s="73"/>
      <c r="R706" s="73"/>
      <c r="S706" s="73"/>
      <c r="T706" s="73"/>
      <c r="U706" s="73"/>
      <c r="V706" s="73"/>
      <c r="W706" s="73"/>
      <c r="X706" s="73"/>
      <c r="Y706" s="73"/>
      <c r="Z706" s="73"/>
      <c r="AA706" s="73"/>
      <c r="AB706" s="73"/>
      <c r="AC706" s="73"/>
      <c r="AD706" s="73"/>
      <c r="AE706" s="47"/>
      <c r="AF706" s="47"/>
      <c r="AG706" s="73"/>
    </row>
    <row r="707" spans="17:33" x14ac:dyDescent="0.25">
      <c r="Q707" s="73"/>
      <c r="R707" s="73"/>
      <c r="S707" s="73"/>
      <c r="T707" s="73"/>
      <c r="U707" s="73"/>
      <c r="V707" s="73"/>
      <c r="W707" s="73"/>
      <c r="X707" s="73"/>
      <c r="Y707" s="73"/>
      <c r="Z707" s="73"/>
      <c r="AA707" s="73"/>
      <c r="AB707" s="73"/>
      <c r="AC707" s="73"/>
      <c r="AD707" s="73"/>
      <c r="AE707" s="47"/>
      <c r="AF707" s="47"/>
      <c r="AG707" s="73"/>
    </row>
    <row r="708" spans="17:33" x14ac:dyDescent="0.25">
      <c r="Q708" s="73"/>
      <c r="R708" s="73"/>
      <c r="S708" s="73"/>
      <c r="T708" s="73"/>
      <c r="U708" s="73"/>
      <c r="V708" s="73"/>
      <c r="W708" s="73"/>
      <c r="X708" s="73"/>
      <c r="Y708" s="73"/>
      <c r="Z708" s="73"/>
      <c r="AA708" s="73"/>
      <c r="AB708" s="73"/>
      <c r="AC708" s="73"/>
      <c r="AD708" s="73"/>
      <c r="AE708" s="47"/>
      <c r="AF708" s="47"/>
      <c r="AG708" s="73"/>
    </row>
    <row r="709" spans="17:33" x14ac:dyDescent="0.25">
      <c r="Q709" s="73"/>
      <c r="R709" s="73"/>
      <c r="S709" s="73"/>
      <c r="T709" s="73"/>
      <c r="U709" s="73"/>
      <c r="V709" s="73"/>
      <c r="W709" s="73"/>
      <c r="X709" s="73"/>
      <c r="Y709" s="73"/>
      <c r="Z709" s="73"/>
      <c r="AA709" s="73"/>
      <c r="AB709" s="73"/>
      <c r="AC709" s="73"/>
      <c r="AD709" s="73"/>
      <c r="AE709" s="47"/>
      <c r="AF709" s="47"/>
      <c r="AG709" s="73"/>
    </row>
    <row r="710" spans="17:33" x14ac:dyDescent="0.25">
      <c r="Q710" s="73"/>
      <c r="R710" s="73"/>
      <c r="S710" s="73"/>
      <c r="T710" s="73"/>
      <c r="U710" s="73"/>
      <c r="V710" s="73"/>
      <c r="W710" s="73"/>
      <c r="X710" s="73"/>
      <c r="Y710" s="73"/>
      <c r="Z710" s="73"/>
      <c r="AA710" s="73"/>
      <c r="AB710" s="73"/>
      <c r="AC710" s="73"/>
      <c r="AD710" s="73"/>
      <c r="AE710" s="47"/>
      <c r="AF710" s="47"/>
      <c r="AG710" s="73"/>
    </row>
    <row r="711" spans="17:33" x14ac:dyDescent="0.25">
      <c r="Q711" s="73"/>
      <c r="R711" s="73"/>
      <c r="S711" s="73"/>
      <c r="T711" s="73"/>
      <c r="U711" s="73"/>
      <c r="V711" s="73"/>
      <c r="W711" s="73"/>
      <c r="X711" s="73"/>
      <c r="Y711" s="73"/>
      <c r="Z711" s="73"/>
      <c r="AA711" s="73"/>
      <c r="AB711" s="73"/>
      <c r="AC711" s="73"/>
      <c r="AD711" s="73"/>
      <c r="AE711" s="47"/>
      <c r="AF711" s="47"/>
      <c r="AG711" s="73"/>
    </row>
    <row r="712" spans="17:33" x14ac:dyDescent="0.25">
      <c r="Q712" s="73"/>
      <c r="R712" s="73"/>
      <c r="S712" s="73"/>
      <c r="T712" s="73"/>
      <c r="U712" s="73"/>
      <c r="V712" s="73"/>
      <c r="W712" s="73"/>
      <c r="X712" s="73"/>
      <c r="Y712" s="73"/>
      <c r="Z712" s="73"/>
      <c r="AA712" s="73"/>
      <c r="AB712" s="73"/>
      <c r="AC712" s="73"/>
      <c r="AD712" s="73"/>
      <c r="AE712" s="47"/>
      <c r="AF712" s="47"/>
      <c r="AG712" s="73"/>
    </row>
    <row r="713" spans="17:33" x14ac:dyDescent="0.25">
      <c r="Q713" s="73"/>
      <c r="R713" s="73"/>
      <c r="S713" s="73"/>
      <c r="T713" s="73"/>
      <c r="U713" s="73"/>
      <c r="V713" s="73"/>
      <c r="W713" s="73"/>
      <c r="X713" s="73"/>
      <c r="Y713" s="73"/>
      <c r="Z713" s="73"/>
      <c r="AA713" s="73"/>
      <c r="AB713" s="73"/>
      <c r="AC713" s="73"/>
      <c r="AD713" s="73"/>
      <c r="AE713" s="47"/>
      <c r="AF713" s="47"/>
      <c r="AG713" s="73"/>
    </row>
    <row r="714" spans="17:33" x14ac:dyDescent="0.25">
      <c r="Q714" s="73"/>
      <c r="R714" s="73"/>
      <c r="S714" s="73"/>
      <c r="T714" s="73"/>
      <c r="U714" s="73"/>
      <c r="V714" s="73"/>
      <c r="W714" s="73"/>
      <c r="X714" s="73"/>
      <c r="Y714" s="73"/>
      <c r="Z714" s="73"/>
      <c r="AA714" s="73"/>
      <c r="AB714" s="73"/>
      <c r="AC714" s="73"/>
      <c r="AD714" s="73"/>
      <c r="AE714" s="47"/>
      <c r="AF714" s="47"/>
      <c r="AG714" s="73"/>
    </row>
    <row r="715" spans="17:33" x14ac:dyDescent="0.25">
      <c r="Q715" s="73"/>
      <c r="R715" s="73"/>
      <c r="S715" s="73"/>
      <c r="T715" s="73"/>
      <c r="U715" s="73"/>
      <c r="V715" s="73"/>
      <c r="W715" s="73"/>
      <c r="X715" s="73"/>
      <c r="Y715" s="73"/>
      <c r="Z715" s="73"/>
      <c r="AA715" s="73"/>
      <c r="AB715" s="73"/>
      <c r="AC715" s="73"/>
      <c r="AD715" s="73"/>
      <c r="AE715" s="47"/>
      <c r="AF715" s="47"/>
      <c r="AG715" s="73"/>
    </row>
    <row r="716" spans="17:33" x14ac:dyDescent="0.25">
      <c r="Q716" s="73"/>
      <c r="R716" s="73"/>
      <c r="S716" s="73"/>
      <c r="T716" s="73"/>
      <c r="U716" s="73"/>
      <c r="V716" s="73"/>
      <c r="W716" s="73"/>
      <c r="X716" s="73"/>
      <c r="Y716" s="73"/>
      <c r="Z716" s="73"/>
      <c r="AA716" s="73"/>
      <c r="AB716" s="73"/>
      <c r="AC716" s="73"/>
      <c r="AD716" s="73"/>
      <c r="AE716" s="47"/>
      <c r="AF716" s="47"/>
      <c r="AG716" s="73"/>
    </row>
    <row r="717" spans="17:33" x14ac:dyDescent="0.25">
      <c r="Q717" s="73"/>
      <c r="R717" s="73"/>
      <c r="S717" s="73"/>
      <c r="T717" s="73"/>
      <c r="U717" s="73"/>
      <c r="V717" s="73"/>
      <c r="W717" s="73"/>
      <c r="X717" s="73"/>
      <c r="Y717" s="73"/>
      <c r="Z717" s="73"/>
      <c r="AA717" s="73"/>
      <c r="AB717" s="73"/>
      <c r="AC717" s="73"/>
      <c r="AD717" s="73"/>
      <c r="AE717" s="47"/>
      <c r="AF717" s="47"/>
      <c r="AG717" s="73"/>
    </row>
    <row r="718" spans="17:33" x14ac:dyDescent="0.25">
      <c r="Q718" s="73"/>
      <c r="R718" s="73"/>
      <c r="S718" s="73"/>
      <c r="T718" s="73"/>
      <c r="U718" s="73"/>
      <c r="V718" s="73"/>
      <c r="W718" s="73"/>
      <c r="X718" s="73"/>
      <c r="Y718" s="73"/>
      <c r="Z718" s="73"/>
      <c r="AA718" s="73"/>
      <c r="AB718" s="73"/>
      <c r="AC718" s="73"/>
      <c r="AD718" s="73"/>
      <c r="AE718" s="47"/>
      <c r="AF718" s="47"/>
      <c r="AG718" s="73"/>
    </row>
    <row r="719" spans="17:33" x14ac:dyDescent="0.25">
      <c r="Q719" s="73"/>
      <c r="R719" s="73"/>
      <c r="S719" s="73"/>
      <c r="T719" s="73"/>
      <c r="U719" s="73"/>
      <c r="V719" s="73"/>
      <c r="W719" s="73"/>
      <c r="X719" s="73"/>
      <c r="Y719" s="73"/>
      <c r="Z719" s="73"/>
      <c r="AA719" s="73"/>
      <c r="AB719" s="73"/>
      <c r="AC719" s="73"/>
      <c r="AD719" s="73"/>
      <c r="AE719" s="47"/>
      <c r="AF719" s="47"/>
      <c r="AG719" s="73"/>
    </row>
    <row r="720" spans="17:33" x14ac:dyDescent="0.25">
      <c r="Q720" s="73"/>
      <c r="R720" s="73"/>
      <c r="S720" s="73"/>
      <c r="T720" s="73"/>
      <c r="U720" s="73"/>
      <c r="V720" s="73"/>
      <c r="W720" s="73"/>
      <c r="X720" s="73"/>
      <c r="Y720" s="73"/>
      <c r="Z720" s="73"/>
      <c r="AA720" s="73"/>
      <c r="AB720" s="73"/>
      <c r="AC720" s="73"/>
      <c r="AD720" s="73"/>
      <c r="AE720" s="47"/>
      <c r="AF720" s="47"/>
      <c r="AG720" s="73"/>
    </row>
    <row r="721" spans="17:33" x14ac:dyDescent="0.25">
      <c r="Q721" s="73"/>
      <c r="R721" s="73"/>
      <c r="S721" s="73"/>
      <c r="T721" s="73"/>
      <c r="U721" s="73"/>
      <c r="V721" s="73"/>
      <c r="W721" s="73"/>
      <c r="X721" s="73"/>
      <c r="Y721" s="73"/>
      <c r="Z721" s="73"/>
      <c r="AA721" s="73"/>
      <c r="AB721" s="73"/>
      <c r="AC721" s="73"/>
      <c r="AD721" s="73"/>
      <c r="AE721" s="47"/>
      <c r="AF721" s="47"/>
      <c r="AG721" s="73"/>
    </row>
    <row r="722" spans="17:33" x14ac:dyDescent="0.25">
      <c r="Q722" s="73"/>
      <c r="R722" s="73"/>
      <c r="S722" s="73"/>
      <c r="T722" s="73"/>
      <c r="U722" s="73"/>
      <c r="V722" s="73"/>
      <c r="W722" s="73"/>
      <c r="X722" s="73"/>
      <c r="Y722" s="73"/>
      <c r="Z722" s="73"/>
      <c r="AA722" s="73"/>
      <c r="AB722" s="73"/>
      <c r="AC722" s="73"/>
      <c r="AD722" s="73"/>
      <c r="AE722" s="47"/>
      <c r="AF722" s="47"/>
      <c r="AG722" s="73"/>
    </row>
    <row r="723" spans="17:33" x14ac:dyDescent="0.25">
      <c r="Q723" s="73"/>
      <c r="R723" s="73"/>
      <c r="S723" s="73"/>
      <c r="T723" s="73"/>
      <c r="U723" s="73"/>
      <c r="V723" s="73"/>
      <c r="W723" s="73"/>
      <c r="X723" s="73"/>
      <c r="Y723" s="73"/>
      <c r="Z723" s="73"/>
      <c r="AA723" s="73"/>
      <c r="AB723" s="73"/>
      <c r="AC723" s="73"/>
      <c r="AD723" s="73"/>
      <c r="AE723" s="47"/>
      <c r="AF723" s="47"/>
      <c r="AG723" s="73"/>
    </row>
    <row r="724" spans="17:33" x14ac:dyDescent="0.25">
      <c r="Q724" s="73"/>
      <c r="R724" s="73"/>
      <c r="S724" s="73"/>
      <c r="T724" s="73"/>
      <c r="U724" s="73"/>
      <c r="V724" s="73"/>
      <c r="W724" s="73"/>
      <c r="X724" s="73"/>
      <c r="Y724" s="73"/>
      <c r="Z724" s="73"/>
      <c r="AA724" s="73"/>
      <c r="AB724" s="73"/>
      <c r="AC724" s="73"/>
      <c r="AD724" s="73"/>
      <c r="AE724" s="47"/>
      <c r="AF724" s="47"/>
      <c r="AG724" s="73"/>
    </row>
    <row r="725" spans="17:33" x14ac:dyDescent="0.25">
      <c r="Q725" s="73"/>
      <c r="R725" s="73"/>
      <c r="S725" s="73"/>
      <c r="T725" s="73"/>
      <c r="U725" s="73"/>
      <c r="V725" s="73"/>
      <c r="W725" s="73"/>
      <c r="X725" s="73"/>
      <c r="Y725" s="73"/>
      <c r="Z725" s="73"/>
      <c r="AA725" s="73"/>
      <c r="AB725" s="73"/>
      <c r="AC725" s="73"/>
      <c r="AD725" s="73"/>
      <c r="AE725" s="47"/>
      <c r="AF725" s="47"/>
      <c r="AG725" s="73"/>
    </row>
    <row r="726" spans="17:33" x14ac:dyDescent="0.25">
      <c r="Q726" s="73"/>
      <c r="R726" s="73"/>
      <c r="S726" s="73"/>
      <c r="T726" s="73"/>
      <c r="U726" s="73"/>
      <c r="V726" s="73"/>
      <c r="W726" s="73"/>
      <c r="X726" s="73"/>
      <c r="Y726" s="73"/>
      <c r="Z726" s="73"/>
      <c r="AA726" s="73"/>
      <c r="AB726" s="73"/>
      <c r="AC726" s="73"/>
      <c r="AD726" s="73"/>
      <c r="AE726" s="47"/>
      <c r="AF726" s="47"/>
      <c r="AG726" s="73"/>
    </row>
    <row r="727" spans="17:33" x14ac:dyDescent="0.25">
      <c r="Q727" s="73"/>
      <c r="R727" s="73"/>
      <c r="S727" s="73"/>
      <c r="T727" s="73"/>
      <c r="U727" s="73"/>
      <c r="V727" s="73"/>
      <c r="W727" s="73"/>
      <c r="X727" s="73"/>
      <c r="Y727" s="73"/>
      <c r="Z727" s="73"/>
      <c r="AA727" s="73"/>
      <c r="AB727" s="73"/>
      <c r="AC727" s="73"/>
      <c r="AD727" s="73"/>
      <c r="AE727" s="47"/>
      <c r="AF727" s="47"/>
      <c r="AG727" s="73"/>
    </row>
    <row r="728" spans="17:33" x14ac:dyDescent="0.25">
      <c r="Q728" s="73"/>
      <c r="R728" s="73"/>
      <c r="S728" s="73"/>
      <c r="T728" s="73"/>
      <c r="U728" s="73"/>
      <c r="V728" s="73"/>
      <c r="W728" s="73"/>
      <c r="X728" s="73"/>
      <c r="Y728" s="73"/>
      <c r="Z728" s="73"/>
      <c r="AA728" s="73"/>
      <c r="AB728" s="73"/>
      <c r="AC728" s="73"/>
      <c r="AD728" s="73"/>
      <c r="AE728" s="47"/>
      <c r="AF728" s="47"/>
      <c r="AG728" s="73"/>
    </row>
    <row r="729" spans="17:33" x14ac:dyDescent="0.25">
      <c r="Q729" s="73"/>
      <c r="R729" s="73"/>
      <c r="S729" s="73"/>
      <c r="T729" s="73"/>
      <c r="U729" s="73"/>
      <c r="V729" s="73"/>
      <c r="W729" s="73"/>
      <c r="X729" s="73"/>
      <c r="Y729" s="73"/>
      <c r="Z729" s="73"/>
      <c r="AA729" s="73"/>
      <c r="AB729" s="73"/>
      <c r="AC729" s="73"/>
      <c r="AD729" s="73"/>
      <c r="AE729" s="47"/>
      <c r="AF729" s="47"/>
      <c r="AG729" s="73"/>
    </row>
    <row r="730" spans="17:33" x14ac:dyDescent="0.25">
      <c r="Q730" s="73"/>
      <c r="R730" s="73"/>
      <c r="S730" s="73"/>
      <c r="T730" s="73"/>
      <c r="U730" s="73"/>
      <c r="V730" s="73"/>
      <c r="W730" s="73"/>
      <c r="X730" s="73"/>
      <c r="Y730" s="73"/>
      <c r="Z730" s="73"/>
      <c r="AA730" s="73"/>
      <c r="AB730" s="73"/>
      <c r="AC730" s="73"/>
      <c r="AD730" s="73"/>
      <c r="AE730" s="47"/>
      <c r="AF730" s="47"/>
      <c r="AG730" s="73"/>
    </row>
    <row r="731" spans="17:33" x14ac:dyDescent="0.25">
      <c r="Q731" s="73"/>
      <c r="R731" s="73"/>
      <c r="S731" s="73"/>
      <c r="T731" s="73"/>
      <c r="U731" s="73"/>
      <c r="V731" s="73"/>
      <c r="W731" s="73"/>
      <c r="X731" s="73"/>
      <c r="Y731" s="73"/>
      <c r="Z731" s="73"/>
      <c r="AA731" s="73"/>
      <c r="AB731" s="73"/>
      <c r="AC731" s="73"/>
      <c r="AD731" s="73"/>
      <c r="AE731" s="47"/>
      <c r="AF731" s="47"/>
      <c r="AG731" s="73"/>
    </row>
    <row r="732" spans="17:33" x14ac:dyDescent="0.25">
      <c r="Q732" s="73"/>
      <c r="R732" s="73"/>
      <c r="S732" s="73"/>
      <c r="T732" s="73"/>
      <c r="U732" s="73"/>
      <c r="V732" s="73"/>
      <c r="W732" s="73"/>
      <c r="X732" s="73"/>
      <c r="Y732" s="73"/>
      <c r="Z732" s="73"/>
      <c r="AA732" s="73"/>
      <c r="AB732" s="73"/>
      <c r="AC732" s="73"/>
      <c r="AD732" s="73"/>
      <c r="AE732" s="47"/>
      <c r="AF732" s="47"/>
      <c r="AG732" s="73"/>
    </row>
    <row r="733" spans="17:33" x14ac:dyDescent="0.25">
      <c r="Q733" s="73"/>
      <c r="R733" s="73"/>
      <c r="S733" s="73"/>
      <c r="T733" s="73"/>
      <c r="U733" s="73"/>
      <c r="V733" s="73"/>
      <c r="W733" s="73"/>
      <c r="X733" s="73"/>
      <c r="Y733" s="73"/>
      <c r="Z733" s="73"/>
      <c r="AA733" s="73"/>
      <c r="AB733" s="73"/>
      <c r="AC733" s="73"/>
      <c r="AD733" s="73"/>
      <c r="AE733" s="47"/>
      <c r="AF733" s="47"/>
      <c r="AG733" s="73"/>
    </row>
    <row r="734" spans="17:33" x14ac:dyDescent="0.25">
      <c r="Q734" s="73"/>
      <c r="R734" s="73"/>
      <c r="S734" s="73"/>
      <c r="T734" s="73"/>
      <c r="U734" s="73"/>
      <c r="V734" s="73"/>
      <c r="W734" s="73"/>
      <c r="X734" s="73"/>
      <c r="Y734" s="73"/>
      <c r="Z734" s="73"/>
      <c r="AA734" s="73"/>
      <c r="AB734" s="73"/>
      <c r="AC734" s="73"/>
      <c r="AD734" s="73"/>
      <c r="AE734" s="47"/>
      <c r="AF734" s="47"/>
      <c r="AG734" s="73"/>
    </row>
    <row r="735" spans="17:33" x14ac:dyDescent="0.25">
      <c r="Q735" s="73"/>
      <c r="R735" s="73"/>
      <c r="S735" s="73"/>
      <c r="T735" s="73"/>
      <c r="U735" s="73"/>
      <c r="V735" s="73"/>
      <c r="W735" s="73"/>
      <c r="X735" s="73"/>
      <c r="Y735" s="73"/>
      <c r="Z735" s="73"/>
      <c r="AA735" s="73"/>
      <c r="AB735" s="73"/>
      <c r="AC735" s="73"/>
      <c r="AD735" s="73"/>
      <c r="AE735" s="47"/>
      <c r="AF735" s="47"/>
      <c r="AG735" s="73"/>
    </row>
    <row r="736" spans="17:33" x14ac:dyDescent="0.25">
      <c r="Q736" s="73"/>
      <c r="R736" s="73"/>
      <c r="S736" s="73"/>
      <c r="T736" s="73"/>
      <c r="U736" s="73"/>
      <c r="V736" s="73"/>
      <c r="W736" s="73"/>
      <c r="X736" s="73"/>
      <c r="Y736" s="73"/>
      <c r="Z736" s="73"/>
      <c r="AA736" s="73"/>
      <c r="AB736" s="73"/>
      <c r="AC736" s="73"/>
      <c r="AD736" s="73"/>
      <c r="AE736" s="47"/>
      <c r="AF736" s="47"/>
      <c r="AG736" s="73"/>
    </row>
    <row r="737" spans="17:33" x14ac:dyDescent="0.25">
      <c r="Q737" s="73"/>
      <c r="R737" s="73"/>
      <c r="S737" s="73"/>
      <c r="T737" s="73"/>
      <c r="U737" s="73"/>
      <c r="V737" s="73"/>
      <c r="W737" s="73"/>
      <c r="X737" s="73"/>
      <c r="Y737" s="73"/>
      <c r="Z737" s="73"/>
      <c r="AA737" s="73"/>
      <c r="AB737" s="73"/>
      <c r="AC737" s="73"/>
      <c r="AD737" s="73"/>
      <c r="AE737" s="47"/>
      <c r="AF737" s="47"/>
      <c r="AG737" s="73"/>
    </row>
    <row r="738" spans="17:33" x14ac:dyDescent="0.25">
      <c r="Q738" s="73"/>
      <c r="R738" s="73"/>
      <c r="S738" s="73"/>
      <c r="T738" s="73"/>
      <c r="U738" s="73"/>
      <c r="V738" s="73"/>
      <c r="W738" s="73"/>
      <c r="X738" s="73"/>
      <c r="Y738" s="73"/>
      <c r="Z738" s="73"/>
      <c r="AA738" s="73"/>
      <c r="AB738" s="73"/>
      <c r="AC738" s="73"/>
      <c r="AD738" s="73"/>
      <c r="AE738" s="47"/>
      <c r="AF738" s="47"/>
      <c r="AG738" s="73"/>
    </row>
    <row r="739" spans="17:33" x14ac:dyDescent="0.25">
      <c r="Q739" s="73"/>
      <c r="R739" s="73"/>
      <c r="S739" s="73"/>
      <c r="T739" s="73"/>
      <c r="U739" s="73"/>
      <c r="V739" s="73"/>
      <c r="W739" s="73"/>
      <c r="X739" s="73"/>
      <c r="Y739" s="73"/>
      <c r="Z739" s="73"/>
      <c r="AA739" s="73"/>
      <c r="AB739" s="73"/>
      <c r="AC739" s="73"/>
      <c r="AD739" s="73"/>
      <c r="AE739" s="47"/>
      <c r="AF739" s="47"/>
      <c r="AG739" s="73"/>
    </row>
    <row r="740" spans="17:33" x14ac:dyDescent="0.25">
      <c r="Q740" s="73"/>
      <c r="R740" s="73"/>
      <c r="S740" s="73"/>
      <c r="T740" s="73"/>
      <c r="U740" s="73"/>
      <c r="V740" s="73"/>
      <c r="W740" s="73"/>
      <c r="X740" s="73"/>
      <c r="Y740" s="73"/>
      <c r="Z740" s="73"/>
      <c r="AA740" s="73"/>
      <c r="AB740" s="73"/>
      <c r="AC740" s="73"/>
      <c r="AD740" s="73"/>
      <c r="AE740" s="47"/>
      <c r="AF740" s="47"/>
      <c r="AG740" s="73"/>
    </row>
    <row r="741" spans="17:33" x14ac:dyDescent="0.25">
      <c r="Q741" s="73"/>
      <c r="R741" s="73"/>
      <c r="S741" s="73"/>
      <c r="T741" s="73"/>
      <c r="U741" s="73"/>
      <c r="V741" s="73"/>
      <c r="W741" s="73"/>
      <c r="X741" s="73"/>
      <c r="Y741" s="73"/>
      <c r="Z741" s="73"/>
      <c r="AA741" s="73"/>
      <c r="AB741" s="73"/>
      <c r="AC741" s="73"/>
      <c r="AD741" s="73"/>
      <c r="AE741" s="47"/>
      <c r="AF741" s="47"/>
      <c r="AG741" s="73"/>
    </row>
    <row r="742" spans="17:33" x14ac:dyDescent="0.25">
      <c r="Q742" s="73"/>
      <c r="R742" s="73"/>
      <c r="S742" s="73"/>
      <c r="T742" s="73"/>
      <c r="U742" s="73"/>
      <c r="V742" s="73"/>
      <c r="W742" s="73"/>
      <c r="X742" s="73"/>
      <c r="Y742" s="73"/>
      <c r="Z742" s="73"/>
      <c r="AA742" s="73"/>
      <c r="AB742" s="73"/>
      <c r="AC742" s="73"/>
      <c r="AD742" s="73"/>
      <c r="AE742" s="47"/>
      <c r="AF742" s="47"/>
      <c r="AG742" s="73"/>
    </row>
    <row r="743" spans="17:33" x14ac:dyDescent="0.25">
      <c r="Q743" s="73"/>
      <c r="R743" s="73"/>
      <c r="S743" s="73"/>
      <c r="T743" s="73"/>
      <c r="U743" s="73"/>
      <c r="V743" s="73"/>
      <c r="W743" s="73"/>
      <c r="X743" s="73"/>
      <c r="Y743" s="73"/>
      <c r="Z743" s="73"/>
      <c r="AA743" s="73"/>
      <c r="AB743" s="73"/>
      <c r="AC743" s="73"/>
      <c r="AD743" s="73"/>
      <c r="AE743" s="47"/>
      <c r="AF743" s="47"/>
      <c r="AG743" s="73"/>
    </row>
    <row r="744" spans="17:33" x14ac:dyDescent="0.25">
      <c r="Q744" s="73"/>
      <c r="R744" s="73"/>
      <c r="S744" s="73"/>
      <c r="T744" s="73"/>
      <c r="U744" s="73"/>
      <c r="V744" s="73"/>
      <c r="W744" s="73"/>
      <c r="X744" s="73"/>
      <c r="Y744" s="73"/>
      <c r="Z744" s="73"/>
      <c r="AA744" s="73"/>
      <c r="AB744" s="73"/>
      <c r="AC744" s="73"/>
      <c r="AD744" s="73"/>
      <c r="AE744" s="47"/>
      <c r="AF744" s="47"/>
      <c r="AG744" s="73"/>
    </row>
    <row r="745" spans="17:33" x14ac:dyDescent="0.25">
      <c r="Q745" s="73"/>
      <c r="R745" s="73"/>
      <c r="S745" s="73"/>
      <c r="T745" s="73"/>
      <c r="U745" s="73"/>
      <c r="V745" s="73"/>
      <c r="W745" s="73"/>
      <c r="X745" s="73"/>
      <c r="Y745" s="73"/>
      <c r="Z745" s="73"/>
      <c r="AA745" s="73"/>
      <c r="AB745" s="73"/>
      <c r="AC745" s="73"/>
      <c r="AD745" s="73"/>
      <c r="AE745" s="47"/>
      <c r="AF745" s="47"/>
      <c r="AG745" s="73"/>
    </row>
    <row r="746" spans="17:33" x14ac:dyDescent="0.25">
      <c r="Q746" s="73"/>
      <c r="R746" s="73"/>
      <c r="S746" s="73"/>
      <c r="T746" s="73"/>
      <c r="U746" s="73"/>
      <c r="V746" s="73"/>
      <c r="W746" s="73"/>
      <c r="X746" s="73"/>
      <c r="Y746" s="73"/>
      <c r="Z746" s="73"/>
      <c r="AA746" s="73"/>
      <c r="AB746" s="73"/>
      <c r="AC746" s="73"/>
      <c r="AD746" s="73"/>
      <c r="AE746" s="47"/>
      <c r="AF746" s="47"/>
      <c r="AG746" s="73"/>
    </row>
    <row r="747" spans="17:33" x14ac:dyDescent="0.25">
      <c r="Q747" s="73"/>
      <c r="R747" s="73"/>
      <c r="S747" s="73"/>
      <c r="T747" s="73"/>
      <c r="U747" s="73"/>
      <c r="V747" s="73"/>
      <c r="W747" s="73"/>
      <c r="X747" s="73"/>
      <c r="Y747" s="73"/>
      <c r="Z747" s="73"/>
      <c r="AA747" s="73"/>
      <c r="AB747" s="73"/>
      <c r="AC747" s="73"/>
      <c r="AD747" s="73"/>
      <c r="AE747" s="47"/>
      <c r="AF747" s="47"/>
      <c r="AG747" s="73"/>
    </row>
    <row r="748" spans="17:33" x14ac:dyDescent="0.25">
      <c r="Q748" s="73"/>
      <c r="R748" s="73"/>
      <c r="S748" s="73"/>
      <c r="T748" s="73"/>
      <c r="U748" s="73"/>
      <c r="V748" s="73"/>
      <c r="W748" s="73"/>
      <c r="X748" s="73"/>
      <c r="Y748" s="73"/>
      <c r="Z748" s="73"/>
      <c r="AA748" s="73"/>
      <c r="AB748" s="73"/>
      <c r="AC748" s="73"/>
      <c r="AD748" s="73"/>
      <c r="AE748" s="47"/>
      <c r="AF748" s="47"/>
      <c r="AG748" s="73"/>
    </row>
    <row r="749" spans="17:33" x14ac:dyDescent="0.25">
      <c r="Q749" s="73"/>
      <c r="R749" s="73"/>
      <c r="S749" s="73"/>
      <c r="T749" s="73"/>
      <c r="U749" s="73"/>
      <c r="V749" s="73"/>
      <c r="W749" s="73"/>
      <c r="X749" s="73"/>
      <c r="Y749" s="73"/>
      <c r="Z749" s="73"/>
      <c r="AA749" s="73"/>
      <c r="AB749" s="73"/>
      <c r="AC749" s="73"/>
      <c r="AD749" s="73"/>
      <c r="AE749" s="47"/>
      <c r="AF749" s="47"/>
      <c r="AG749" s="73"/>
    </row>
    <row r="750" spans="17:33" x14ac:dyDescent="0.25">
      <c r="Q750" s="73"/>
      <c r="R750" s="73"/>
      <c r="S750" s="73"/>
      <c r="T750" s="73"/>
      <c r="U750" s="73"/>
      <c r="V750" s="73"/>
      <c r="W750" s="73"/>
      <c r="X750" s="73"/>
      <c r="Y750" s="73"/>
      <c r="Z750" s="73"/>
      <c r="AA750" s="73"/>
      <c r="AB750" s="73"/>
      <c r="AC750" s="73"/>
      <c r="AD750" s="73"/>
      <c r="AE750" s="47"/>
      <c r="AF750" s="47"/>
      <c r="AG750" s="73"/>
    </row>
    <row r="751" spans="17:33" x14ac:dyDescent="0.25">
      <c r="Q751" s="73"/>
      <c r="R751" s="73"/>
      <c r="S751" s="73"/>
      <c r="T751" s="73"/>
      <c r="U751" s="73"/>
      <c r="V751" s="73"/>
      <c r="W751" s="73"/>
      <c r="X751" s="73"/>
      <c r="Y751" s="73"/>
      <c r="Z751" s="73"/>
      <c r="AA751" s="73"/>
      <c r="AB751" s="73"/>
      <c r="AC751" s="73"/>
      <c r="AD751" s="73"/>
      <c r="AE751" s="47"/>
      <c r="AF751" s="47"/>
      <c r="AG751" s="73"/>
    </row>
    <row r="752" spans="17:33" x14ac:dyDescent="0.25">
      <c r="Q752" s="73"/>
      <c r="R752" s="73"/>
      <c r="S752" s="73"/>
      <c r="T752" s="73"/>
      <c r="U752" s="73"/>
      <c r="V752" s="73"/>
      <c r="W752" s="73"/>
      <c r="X752" s="73"/>
      <c r="Y752" s="73"/>
      <c r="Z752" s="73"/>
      <c r="AA752" s="73"/>
      <c r="AB752" s="73"/>
      <c r="AC752" s="73"/>
      <c r="AD752" s="73"/>
      <c r="AE752" s="47"/>
      <c r="AF752" s="47"/>
      <c r="AG752" s="73"/>
    </row>
    <row r="753" spans="17:33" x14ac:dyDescent="0.25">
      <c r="Q753" s="73"/>
      <c r="R753" s="73"/>
      <c r="S753" s="73"/>
      <c r="T753" s="73"/>
      <c r="U753" s="73"/>
      <c r="V753" s="73"/>
      <c r="W753" s="73"/>
      <c r="X753" s="73"/>
      <c r="Y753" s="73"/>
      <c r="Z753" s="73"/>
      <c r="AA753" s="73"/>
      <c r="AB753" s="73"/>
      <c r="AC753" s="73"/>
      <c r="AD753" s="73"/>
      <c r="AE753" s="47"/>
      <c r="AF753" s="47"/>
      <c r="AG753" s="73"/>
    </row>
    <row r="754" spans="17:33" x14ac:dyDescent="0.25">
      <c r="Q754" s="73"/>
      <c r="R754" s="73"/>
      <c r="S754" s="73"/>
      <c r="T754" s="73"/>
      <c r="U754" s="73"/>
      <c r="V754" s="73"/>
      <c r="W754" s="73"/>
      <c r="X754" s="73"/>
      <c r="Y754" s="73"/>
      <c r="Z754" s="73"/>
      <c r="AA754" s="73"/>
      <c r="AB754" s="73"/>
      <c r="AC754" s="73"/>
      <c r="AD754" s="73"/>
      <c r="AE754" s="47"/>
      <c r="AF754" s="47"/>
      <c r="AG754" s="73"/>
    </row>
    <row r="755" spans="17:33" x14ac:dyDescent="0.25">
      <c r="Q755" s="73"/>
      <c r="R755" s="73"/>
      <c r="S755" s="73"/>
      <c r="T755" s="73"/>
      <c r="U755" s="73"/>
      <c r="V755" s="73"/>
      <c r="W755" s="73"/>
      <c r="X755" s="73"/>
      <c r="Y755" s="73"/>
      <c r="Z755" s="73"/>
      <c r="AA755" s="73"/>
      <c r="AB755" s="73"/>
      <c r="AC755" s="73"/>
      <c r="AD755" s="73"/>
      <c r="AE755" s="47"/>
      <c r="AF755" s="47"/>
      <c r="AG755" s="73"/>
    </row>
    <row r="756" spans="17:33" x14ac:dyDescent="0.25">
      <c r="Q756" s="73"/>
      <c r="R756" s="73"/>
      <c r="S756" s="73"/>
      <c r="T756" s="73"/>
      <c r="U756" s="73"/>
      <c r="V756" s="73"/>
      <c r="W756" s="73"/>
      <c r="X756" s="73"/>
      <c r="Y756" s="73"/>
      <c r="Z756" s="73"/>
      <c r="AA756" s="73"/>
      <c r="AB756" s="73"/>
      <c r="AC756" s="73"/>
      <c r="AD756" s="73"/>
      <c r="AE756" s="47"/>
      <c r="AF756" s="47"/>
      <c r="AG756" s="73"/>
    </row>
    <row r="757" spans="17:33" x14ac:dyDescent="0.25">
      <c r="Q757" s="73"/>
      <c r="R757" s="73"/>
      <c r="S757" s="73"/>
      <c r="T757" s="73"/>
      <c r="U757" s="73"/>
      <c r="V757" s="73"/>
      <c r="W757" s="73"/>
      <c r="X757" s="73"/>
      <c r="Y757" s="73"/>
      <c r="Z757" s="73"/>
      <c r="AA757" s="73"/>
      <c r="AB757" s="73"/>
      <c r="AC757" s="73"/>
      <c r="AD757" s="73"/>
      <c r="AE757" s="47"/>
      <c r="AF757" s="47"/>
      <c r="AG757" s="73"/>
    </row>
    <row r="758" spans="17:33" x14ac:dyDescent="0.25">
      <c r="Q758" s="73"/>
      <c r="R758" s="73"/>
      <c r="S758" s="73"/>
      <c r="T758" s="73"/>
      <c r="U758" s="73"/>
      <c r="V758" s="73"/>
      <c r="W758" s="73"/>
      <c r="X758" s="73"/>
      <c r="Y758" s="73"/>
      <c r="Z758" s="73"/>
      <c r="AA758" s="73"/>
      <c r="AB758" s="73"/>
      <c r="AC758" s="73"/>
      <c r="AD758" s="73"/>
      <c r="AE758" s="47"/>
      <c r="AF758" s="47"/>
      <c r="AG758" s="73"/>
    </row>
    <row r="759" spans="17:33" x14ac:dyDescent="0.25">
      <c r="Q759" s="73"/>
      <c r="R759" s="73"/>
      <c r="S759" s="73"/>
      <c r="T759" s="73"/>
      <c r="U759" s="73"/>
      <c r="V759" s="73"/>
      <c r="W759" s="73"/>
      <c r="X759" s="73"/>
      <c r="Y759" s="73"/>
      <c r="Z759" s="73"/>
      <c r="AA759" s="73"/>
      <c r="AB759" s="73"/>
      <c r="AC759" s="73"/>
      <c r="AD759" s="73"/>
      <c r="AE759" s="47"/>
      <c r="AF759" s="47"/>
      <c r="AG759" s="73"/>
    </row>
    <row r="760" spans="17:33" x14ac:dyDescent="0.25">
      <c r="Q760" s="73"/>
      <c r="R760" s="73"/>
      <c r="S760" s="73"/>
      <c r="T760" s="73"/>
      <c r="U760" s="73"/>
      <c r="V760" s="73"/>
      <c r="W760" s="73"/>
      <c r="X760" s="73"/>
      <c r="Y760" s="73"/>
      <c r="Z760" s="73"/>
      <c r="AA760" s="73"/>
      <c r="AB760" s="73"/>
      <c r="AC760" s="73"/>
      <c r="AD760" s="73"/>
      <c r="AE760" s="47"/>
      <c r="AF760" s="47"/>
      <c r="AG760" s="73"/>
    </row>
    <row r="761" spans="17:33" x14ac:dyDescent="0.25">
      <c r="Q761" s="73"/>
      <c r="R761" s="73"/>
      <c r="S761" s="73"/>
      <c r="T761" s="73"/>
      <c r="U761" s="73"/>
      <c r="V761" s="73"/>
      <c r="W761" s="73"/>
      <c r="X761" s="73"/>
      <c r="Y761" s="73"/>
      <c r="Z761" s="73"/>
      <c r="AA761" s="73"/>
      <c r="AB761" s="73"/>
      <c r="AC761" s="73"/>
      <c r="AD761" s="73"/>
      <c r="AE761" s="47"/>
      <c r="AF761" s="47"/>
      <c r="AG761" s="73"/>
    </row>
    <row r="762" spans="17:33" x14ac:dyDescent="0.25">
      <c r="Q762" s="73"/>
      <c r="R762" s="73"/>
      <c r="S762" s="73"/>
      <c r="T762" s="73"/>
      <c r="U762" s="73"/>
      <c r="V762" s="73"/>
      <c r="W762" s="73"/>
      <c r="X762" s="73"/>
      <c r="Y762" s="73"/>
      <c r="Z762" s="73"/>
      <c r="AA762" s="73"/>
      <c r="AB762" s="73"/>
      <c r="AC762" s="73"/>
      <c r="AD762" s="73"/>
      <c r="AE762" s="47"/>
      <c r="AF762" s="47"/>
      <c r="AG762" s="73"/>
    </row>
    <row r="763" spans="17:33" x14ac:dyDescent="0.25">
      <c r="Q763" s="73"/>
      <c r="R763" s="73"/>
      <c r="S763" s="73"/>
      <c r="T763" s="73"/>
      <c r="U763" s="73"/>
      <c r="V763" s="73"/>
      <c r="W763" s="73"/>
      <c r="X763" s="73"/>
      <c r="Y763" s="73"/>
      <c r="Z763" s="73"/>
      <c r="AA763" s="73"/>
      <c r="AB763" s="73"/>
      <c r="AC763" s="73"/>
      <c r="AD763" s="73"/>
      <c r="AE763" s="47"/>
      <c r="AF763" s="47"/>
      <c r="AG763" s="73"/>
    </row>
    <row r="764" spans="17:33" x14ac:dyDescent="0.25">
      <c r="Q764" s="73"/>
      <c r="R764" s="73"/>
      <c r="S764" s="73"/>
      <c r="T764" s="73"/>
      <c r="U764" s="73"/>
      <c r="V764" s="73"/>
      <c r="W764" s="73"/>
      <c r="X764" s="73"/>
      <c r="Y764" s="73"/>
      <c r="Z764" s="73"/>
      <c r="AA764" s="73"/>
      <c r="AB764" s="73"/>
      <c r="AC764" s="73"/>
      <c r="AD764" s="73"/>
      <c r="AE764" s="47"/>
      <c r="AF764" s="47"/>
      <c r="AG764" s="73"/>
    </row>
    <row r="765" spans="17:33" x14ac:dyDescent="0.25">
      <c r="Q765" s="73"/>
      <c r="R765" s="73"/>
      <c r="S765" s="73"/>
      <c r="T765" s="73"/>
      <c r="U765" s="73"/>
      <c r="V765" s="73"/>
      <c r="W765" s="73"/>
      <c r="X765" s="73"/>
      <c r="Y765" s="73"/>
      <c r="Z765" s="73"/>
      <c r="AA765" s="73"/>
      <c r="AB765" s="73"/>
      <c r="AC765" s="73"/>
      <c r="AD765" s="73"/>
      <c r="AE765" s="47"/>
      <c r="AF765" s="47"/>
      <c r="AG765" s="73"/>
    </row>
    <row r="766" spans="17:33" x14ac:dyDescent="0.25">
      <c r="Q766" s="73"/>
      <c r="R766" s="73"/>
      <c r="S766" s="73"/>
      <c r="T766" s="73"/>
      <c r="U766" s="73"/>
      <c r="V766" s="73"/>
      <c r="W766" s="73"/>
      <c r="X766" s="73"/>
      <c r="Y766" s="73"/>
      <c r="Z766" s="73"/>
      <c r="AA766" s="73"/>
      <c r="AB766" s="73"/>
      <c r="AC766" s="73"/>
      <c r="AD766" s="73"/>
      <c r="AE766" s="47"/>
      <c r="AF766" s="47"/>
      <c r="AG766" s="73"/>
    </row>
    <row r="767" spans="17:33" x14ac:dyDescent="0.25">
      <c r="Q767" s="73"/>
      <c r="R767" s="73"/>
      <c r="S767" s="73"/>
      <c r="T767" s="73"/>
      <c r="U767" s="73"/>
      <c r="V767" s="73"/>
      <c r="W767" s="73"/>
      <c r="X767" s="73"/>
      <c r="Y767" s="73"/>
      <c r="Z767" s="73"/>
      <c r="AA767" s="73"/>
      <c r="AB767" s="73"/>
      <c r="AC767" s="73"/>
      <c r="AD767" s="73"/>
      <c r="AE767" s="47"/>
      <c r="AF767" s="47"/>
      <c r="AG767" s="73"/>
    </row>
    <row r="768" spans="17:33" x14ac:dyDescent="0.25">
      <c r="Q768" s="73"/>
      <c r="R768" s="73"/>
      <c r="S768" s="73"/>
      <c r="T768" s="73"/>
      <c r="U768" s="73"/>
      <c r="V768" s="73"/>
      <c r="W768" s="73"/>
      <c r="X768" s="73"/>
      <c r="Y768" s="73"/>
      <c r="Z768" s="73"/>
      <c r="AA768" s="73"/>
      <c r="AB768" s="73"/>
      <c r="AC768" s="73"/>
      <c r="AD768" s="73"/>
      <c r="AE768" s="47"/>
      <c r="AF768" s="47"/>
      <c r="AG768" s="73"/>
    </row>
    <row r="769" spans="17:33" x14ac:dyDescent="0.25">
      <c r="Q769" s="73"/>
      <c r="R769" s="73"/>
      <c r="S769" s="73"/>
      <c r="T769" s="73"/>
      <c r="U769" s="73"/>
      <c r="V769" s="73"/>
      <c r="W769" s="73"/>
      <c r="X769" s="73"/>
      <c r="Y769" s="73"/>
      <c r="Z769" s="73"/>
      <c r="AA769" s="73"/>
      <c r="AB769" s="73"/>
      <c r="AC769" s="73"/>
      <c r="AD769" s="73"/>
      <c r="AE769" s="47"/>
      <c r="AF769" s="47"/>
      <c r="AG769" s="73"/>
    </row>
    <row r="770" spans="17:33" x14ac:dyDescent="0.25">
      <c r="Q770" s="73"/>
      <c r="R770" s="73"/>
      <c r="S770" s="73"/>
      <c r="T770" s="73"/>
      <c r="U770" s="73"/>
      <c r="V770" s="73"/>
      <c r="W770" s="73"/>
      <c r="X770" s="73"/>
      <c r="Y770" s="73"/>
      <c r="Z770" s="73"/>
      <c r="AA770" s="73"/>
      <c r="AB770" s="73"/>
      <c r="AC770" s="73"/>
      <c r="AD770" s="73"/>
      <c r="AE770" s="47"/>
      <c r="AF770" s="47"/>
      <c r="AG770" s="73"/>
    </row>
    <row r="771" spans="17:33" x14ac:dyDescent="0.25">
      <c r="Q771" s="73"/>
      <c r="R771" s="73"/>
      <c r="S771" s="73"/>
      <c r="T771" s="73"/>
      <c r="U771" s="73"/>
      <c r="V771" s="73"/>
      <c r="W771" s="73"/>
      <c r="X771" s="73"/>
      <c r="Y771" s="73"/>
      <c r="Z771" s="73"/>
      <c r="AA771" s="73"/>
      <c r="AB771" s="73"/>
      <c r="AC771" s="73"/>
      <c r="AD771" s="73"/>
      <c r="AE771" s="47"/>
      <c r="AF771" s="47"/>
      <c r="AG771" s="73"/>
    </row>
    <row r="772" spans="17:33" x14ac:dyDescent="0.25">
      <c r="Q772" s="73"/>
      <c r="R772" s="73"/>
      <c r="S772" s="73"/>
      <c r="T772" s="73"/>
      <c r="U772" s="73"/>
      <c r="V772" s="73"/>
      <c r="W772" s="73"/>
      <c r="X772" s="73"/>
      <c r="Y772" s="73"/>
      <c r="Z772" s="73"/>
      <c r="AA772" s="73"/>
      <c r="AB772" s="73"/>
      <c r="AC772" s="73"/>
      <c r="AD772" s="73"/>
      <c r="AE772" s="47"/>
      <c r="AF772" s="47"/>
      <c r="AG772" s="73"/>
    </row>
    <row r="773" spans="17:33" x14ac:dyDescent="0.25">
      <c r="Q773" s="73"/>
      <c r="R773" s="73"/>
      <c r="S773" s="73"/>
      <c r="T773" s="73"/>
      <c r="U773" s="73"/>
      <c r="V773" s="73"/>
      <c r="W773" s="73"/>
      <c r="X773" s="73"/>
      <c r="Y773" s="73"/>
      <c r="Z773" s="73"/>
      <c r="AA773" s="73"/>
      <c r="AB773" s="73"/>
      <c r="AC773" s="73"/>
      <c r="AD773" s="73"/>
      <c r="AE773" s="47"/>
      <c r="AF773" s="47"/>
      <c r="AG773" s="73"/>
    </row>
    <row r="774" spans="17:33" x14ac:dyDescent="0.25">
      <c r="Q774" s="73"/>
      <c r="R774" s="73"/>
      <c r="S774" s="73"/>
      <c r="T774" s="73"/>
      <c r="U774" s="73"/>
      <c r="V774" s="73"/>
      <c r="W774" s="73"/>
      <c r="X774" s="73"/>
      <c r="Y774" s="73"/>
      <c r="Z774" s="73"/>
      <c r="AA774" s="73"/>
      <c r="AB774" s="73"/>
      <c r="AC774" s="73"/>
      <c r="AD774" s="73"/>
      <c r="AE774" s="47"/>
      <c r="AF774" s="47"/>
      <c r="AG774" s="73"/>
    </row>
    <row r="775" spans="17:33" x14ac:dyDescent="0.25">
      <c r="Q775" s="73"/>
      <c r="R775" s="73"/>
      <c r="S775" s="73"/>
      <c r="T775" s="73"/>
      <c r="U775" s="73"/>
      <c r="V775" s="73"/>
      <c r="W775" s="73"/>
      <c r="X775" s="73"/>
      <c r="Y775" s="73"/>
      <c r="Z775" s="73"/>
      <c r="AA775" s="73"/>
      <c r="AB775" s="73"/>
      <c r="AC775" s="73"/>
      <c r="AD775" s="73"/>
      <c r="AE775" s="47"/>
      <c r="AF775" s="47"/>
      <c r="AG775" s="73"/>
    </row>
    <row r="776" spans="17:33" x14ac:dyDescent="0.25">
      <c r="Q776" s="73"/>
      <c r="R776" s="73"/>
      <c r="S776" s="73"/>
      <c r="T776" s="73"/>
      <c r="U776" s="73"/>
      <c r="V776" s="73"/>
      <c r="W776" s="73"/>
      <c r="X776" s="73"/>
      <c r="Y776" s="73"/>
      <c r="Z776" s="73"/>
      <c r="AA776" s="73"/>
      <c r="AB776" s="73"/>
      <c r="AC776" s="73"/>
      <c r="AD776" s="73"/>
      <c r="AE776" s="47"/>
      <c r="AF776" s="47"/>
      <c r="AG776" s="73"/>
    </row>
    <row r="777" spans="17:33" x14ac:dyDescent="0.25">
      <c r="Q777" s="73"/>
      <c r="R777" s="73"/>
      <c r="S777" s="73"/>
      <c r="T777" s="73"/>
      <c r="U777" s="73"/>
      <c r="V777" s="73"/>
      <c r="W777" s="73"/>
      <c r="X777" s="73"/>
      <c r="Y777" s="73"/>
      <c r="Z777" s="73"/>
      <c r="AA777" s="73"/>
      <c r="AB777" s="73"/>
      <c r="AC777" s="73"/>
      <c r="AD777" s="73"/>
      <c r="AE777" s="47"/>
      <c r="AF777" s="47"/>
      <c r="AG777" s="73"/>
    </row>
    <row r="778" spans="17:33" x14ac:dyDescent="0.25">
      <c r="Q778" s="73"/>
      <c r="R778" s="73"/>
      <c r="S778" s="73"/>
      <c r="T778" s="73"/>
      <c r="U778" s="73"/>
      <c r="V778" s="73"/>
      <c r="W778" s="73"/>
      <c r="X778" s="73"/>
      <c r="Y778" s="73"/>
      <c r="Z778" s="73"/>
      <c r="AA778" s="73"/>
      <c r="AB778" s="73"/>
      <c r="AC778" s="73"/>
      <c r="AD778" s="73"/>
      <c r="AE778" s="47"/>
      <c r="AF778" s="47"/>
      <c r="AG778" s="73"/>
    </row>
    <row r="779" spans="17:33" x14ac:dyDescent="0.25">
      <c r="Q779" s="73"/>
      <c r="R779" s="73"/>
      <c r="S779" s="73"/>
      <c r="T779" s="73"/>
      <c r="U779" s="73"/>
      <c r="V779" s="73"/>
      <c r="W779" s="73"/>
      <c r="X779" s="73"/>
      <c r="Y779" s="73"/>
      <c r="Z779" s="73"/>
      <c r="AA779" s="73"/>
      <c r="AB779" s="73"/>
      <c r="AC779" s="73"/>
      <c r="AD779" s="73"/>
      <c r="AE779" s="47"/>
      <c r="AF779" s="47"/>
      <c r="AG779" s="73"/>
    </row>
    <row r="780" spans="17:33" x14ac:dyDescent="0.25">
      <c r="Q780" s="73"/>
      <c r="R780" s="73"/>
      <c r="S780" s="73"/>
      <c r="T780" s="73"/>
      <c r="U780" s="73"/>
      <c r="V780" s="73"/>
      <c r="W780" s="73"/>
      <c r="X780" s="73"/>
      <c r="Y780" s="73"/>
      <c r="Z780" s="73"/>
      <c r="AA780" s="73"/>
      <c r="AB780" s="73"/>
      <c r="AC780" s="73"/>
      <c r="AD780" s="73"/>
      <c r="AE780" s="47"/>
      <c r="AF780" s="47"/>
      <c r="AG780" s="73"/>
    </row>
    <row r="781" spans="17:33" x14ac:dyDescent="0.25">
      <c r="Q781" s="73"/>
      <c r="R781" s="73"/>
      <c r="S781" s="73"/>
      <c r="T781" s="73"/>
      <c r="U781" s="73"/>
      <c r="V781" s="73"/>
      <c r="W781" s="73"/>
      <c r="X781" s="73"/>
      <c r="Y781" s="73"/>
      <c r="Z781" s="73"/>
      <c r="AA781" s="73"/>
      <c r="AB781" s="73"/>
      <c r="AC781" s="73"/>
      <c r="AD781" s="73"/>
      <c r="AE781" s="47"/>
      <c r="AF781" s="47"/>
      <c r="AG781" s="73"/>
    </row>
    <row r="782" spans="17:33" x14ac:dyDescent="0.25">
      <c r="Q782" s="73"/>
      <c r="R782" s="73"/>
      <c r="S782" s="73"/>
      <c r="T782" s="73"/>
      <c r="U782" s="73"/>
      <c r="V782" s="73"/>
      <c r="W782" s="73"/>
      <c r="X782" s="73"/>
      <c r="Y782" s="73"/>
      <c r="Z782" s="73"/>
      <c r="AA782" s="73"/>
      <c r="AB782" s="73"/>
      <c r="AC782" s="73"/>
      <c r="AD782" s="73"/>
      <c r="AE782" s="47"/>
      <c r="AF782" s="47"/>
      <c r="AG782" s="73"/>
    </row>
    <row r="783" spans="17:33" x14ac:dyDescent="0.25">
      <c r="Q783" s="73"/>
      <c r="R783" s="73"/>
      <c r="S783" s="73"/>
      <c r="T783" s="73"/>
      <c r="U783" s="73"/>
      <c r="V783" s="73"/>
      <c r="W783" s="73"/>
      <c r="X783" s="73"/>
      <c r="Y783" s="73"/>
      <c r="Z783" s="73"/>
      <c r="AA783" s="73"/>
      <c r="AB783" s="73"/>
      <c r="AC783" s="73"/>
      <c r="AD783" s="73"/>
      <c r="AE783" s="47"/>
      <c r="AF783" s="47"/>
      <c r="AG783" s="73"/>
    </row>
    <row r="784" spans="17:33" x14ac:dyDescent="0.25">
      <c r="Q784" s="73"/>
      <c r="R784" s="73"/>
      <c r="S784" s="73"/>
      <c r="T784" s="73"/>
      <c r="U784" s="73"/>
      <c r="V784" s="73"/>
      <c r="W784" s="73"/>
      <c r="X784" s="73"/>
      <c r="Y784" s="73"/>
      <c r="Z784" s="73"/>
      <c r="AA784" s="73"/>
      <c r="AB784" s="73"/>
      <c r="AC784" s="73"/>
      <c r="AD784" s="73"/>
      <c r="AE784" s="47"/>
      <c r="AF784" s="47"/>
      <c r="AG784" s="73"/>
    </row>
    <row r="785" spans="17:33" x14ac:dyDescent="0.25">
      <c r="Q785" s="73"/>
      <c r="R785" s="73"/>
      <c r="S785" s="73"/>
      <c r="T785" s="73"/>
      <c r="U785" s="73"/>
      <c r="V785" s="73"/>
      <c r="W785" s="73"/>
      <c r="X785" s="73"/>
      <c r="Y785" s="73"/>
      <c r="Z785" s="73"/>
      <c r="AA785" s="73"/>
      <c r="AB785" s="73"/>
      <c r="AC785" s="73"/>
      <c r="AD785" s="73"/>
      <c r="AE785" s="47"/>
      <c r="AF785" s="47"/>
      <c r="AG785" s="73"/>
    </row>
    <row r="786" spans="17:33" x14ac:dyDescent="0.25">
      <c r="Q786" s="73"/>
      <c r="R786" s="73"/>
      <c r="S786" s="73"/>
      <c r="T786" s="73"/>
      <c r="U786" s="73"/>
      <c r="V786" s="73"/>
      <c r="W786" s="73"/>
      <c r="X786" s="73"/>
      <c r="Y786" s="73"/>
      <c r="Z786" s="73"/>
      <c r="AA786" s="73"/>
      <c r="AB786" s="73"/>
      <c r="AC786" s="73"/>
      <c r="AD786" s="73"/>
      <c r="AE786" s="47"/>
      <c r="AF786" s="47"/>
      <c r="AG786" s="73"/>
    </row>
    <row r="787" spans="17:33" x14ac:dyDescent="0.25">
      <c r="Q787" s="73"/>
      <c r="R787" s="73"/>
      <c r="S787" s="73"/>
      <c r="T787" s="73"/>
      <c r="U787" s="73"/>
      <c r="V787" s="73"/>
      <c r="W787" s="73"/>
      <c r="X787" s="73"/>
      <c r="Y787" s="73"/>
      <c r="Z787" s="73"/>
      <c r="AA787" s="73"/>
      <c r="AB787" s="73"/>
      <c r="AC787" s="73"/>
      <c r="AD787" s="73"/>
      <c r="AE787" s="47"/>
      <c r="AF787" s="47"/>
      <c r="AG787" s="73"/>
    </row>
    <row r="788" spans="17:33" x14ac:dyDescent="0.25">
      <c r="Q788" s="73"/>
      <c r="R788" s="73"/>
      <c r="S788" s="73"/>
      <c r="T788" s="73"/>
      <c r="U788" s="73"/>
      <c r="V788" s="73"/>
      <c r="W788" s="73"/>
      <c r="X788" s="73"/>
      <c r="Y788" s="73"/>
      <c r="Z788" s="73"/>
      <c r="AA788" s="73"/>
      <c r="AB788" s="73"/>
      <c r="AC788" s="73"/>
      <c r="AD788" s="73"/>
      <c r="AE788" s="47"/>
      <c r="AF788" s="47"/>
      <c r="AG788" s="73"/>
    </row>
    <row r="789" spans="17:33" x14ac:dyDescent="0.25">
      <c r="Q789" s="73"/>
      <c r="R789" s="73"/>
      <c r="S789" s="73"/>
      <c r="T789" s="73"/>
      <c r="U789" s="73"/>
      <c r="V789" s="73"/>
      <c r="W789" s="73"/>
      <c r="X789" s="73"/>
      <c r="Y789" s="73"/>
      <c r="Z789" s="73"/>
      <c r="AA789" s="73"/>
      <c r="AB789" s="73"/>
      <c r="AC789" s="73"/>
      <c r="AD789" s="73"/>
      <c r="AE789" s="47"/>
      <c r="AF789" s="47"/>
      <c r="AG789" s="73"/>
    </row>
    <row r="790" spans="17:33" x14ac:dyDescent="0.25">
      <c r="Q790" s="73"/>
      <c r="R790" s="73"/>
      <c r="S790" s="73"/>
      <c r="T790" s="73"/>
      <c r="U790" s="73"/>
      <c r="V790" s="73"/>
      <c r="W790" s="73"/>
      <c r="X790" s="73"/>
      <c r="Y790" s="73"/>
      <c r="Z790" s="73"/>
      <c r="AA790" s="73"/>
      <c r="AB790" s="73"/>
      <c r="AC790" s="73"/>
      <c r="AD790" s="73"/>
      <c r="AE790" s="47"/>
      <c r="AF790" s="47"/>
      <c r="AG790" s="73"/>
    </row>
    <row r="791" spans="17:33" x14ac:dyDescent="0.25">
      <c r="Q791" s="73"/>
      <c r="R791" s="73"/>
      <c r="S791" s="73"/>
      <c r="T791" s="73"/>
      <c r="U791" s="73"/>
      <c r="V791" s="73"/>
      <c r="W791" s="73"/>
      <c r="X791" s="73"/>
      <c r="Y791" s="73"/>
      <c r="Z791" s="73"/>
      <c r="AA791" s="73"/>
      <c r="AB791" s="73"/>
      <c r="AC791" s="73"/>
      <c r="AD791" s="73"/>
      <c r="AE791" s="47"/>
      <c r="AF791" s="47"/>
      <c r="AG791" s="73"/>
    </row>
    <row r="792" spans="17:33" x14ac:dyDescent="0.25">
      <c r="Q792" s="73"/>
      <c r="R792" s="73"/>
      <c r="S792" s="73"/>
      <c r="T792" s="73"/>
      <c r="U792" s="73"/>
      <c r="V792" s="73"/>
      <c r="W792" s="73"/>
      <c r="X792" s="73"/>
      <c r="Y792" s="73"/>
      <c r="Z792" s="73"/>
      <c r="AA792" s="73"/>
      <c r="AB792" s="73"/>
      <c r="AC792" s="73"/>
      <c r="AD792" s="73"/>
      <c r="AE792" s="47"/>
      <c r="AF792" s="47"/>
      <c r="AG792" s="73"/>
    </row>
    <row r="793" spans="17:33" x14ac:dyDescent="0.25">
      <c r="Q793" s="73"/>
      <c r="R793" s="73"/>
      <c r="S793" s="73"/>
      <c r="T793" s="73"/>
      <c r="U793" s="73"/>
      <c r="V793" s="73"/>
      <c r="W793" s="73"/>
      <c r="X793" s="73"/>
      <c r="Y793" s="73"/>
      <c r="Z793" s="73"/>
      <c r="AA793" s="73"/>
      <c r="AB793" s="73"/>
      <c r="AC793" s="73"/>
      <c r="AD793" s="73"/>
      <c r="AE793" s="47"/>
      <c r="AF793" s="47"/>
      <c r="AG793" s="73"/>
    </row>
    <row r="794" spans="17:33" x14ac:dyDescent="0.25">
      <c r="Q794" s="73"/>
      <c r="R794" s="73"/>
      <c r="S794" s="73"/>
      <c r="T794" s="73"/>
      <c r="U794" s="73"/>
      <c r="V794" s="73"/>
      <c r="W794" s="73"/>
      <c r="X794" s="73"/>
      <c r="Y794" s="73"/>
      <c r="Z794" s="73"/>
      <c r="AA794" s="73"/>
      <c r="AB794" s="73"/>
      <c r="AC794" s="73"/>
      <c r="AD794" s="73"/>
      <c r="AE794" s="47"/>
      <c r="AF794" s="47"/>
      <c r="AG794" s="73"/>
    </row>
    <row r="795" spans="17:33" x14ac:dyDescent="0.25">
      <c r="Q795" s="73"/>
      <c r="R795" s="73"/>
      <c r="S795" s="73"/>
      <c r="T795" s="73"/>
      <c r="U795" s="73"/>
      <c r="V795" s="73"/>
      <c r="W795" s="73"/>
      <c r="X795" s="73"/>
      <c r="Y795" s="73"/>
      <c r="Z795" s="73"/>
      <c r="AA795" s="73"/>
      <c r="AB795" s="73"/>
      <c r="AC795" s="73"/>
      <c r="AD795" s="73"/>
      <c r="AE795" s="47"/>
      <c r="AF795" s="47"/>
      <c r="AG795" s="73"/>
    </row>
    <row r="796" spans="17:33" x14ac:dyDescent="0.25">
      <c r="Q796" s="73"/>
      <c r="R796" s="73"/>
      <c r="S796" s="73"/>
      <c r="T796" s="73"/>
      <c r="U796" s="73"/>
      <c r="V796" s="73"/>
      <c r="W796" s="73"/>
      <c r="X796" s="73"/>
      <c r="Y796" s="73"/>
      <c r="Z796" s="73"/>
      <c r="AA796" s="73"/>
      <c r="AB796" s="73"/>
      <c r="AC796" s="73"/>
      <c r="AD796" s="73"/>
      <c r="AE796" s="47"/>
      <c r="AF796" s="47"/>
      <c r="AG796" s="73"/>
    </row>
    <row r="797" spans="17:33" x14ac:dyDescent="0.25">
      <c r="Q797" s="73"/>
      <c r="R797" s="73"/>
      <c r="S797" s="73"/>
      <c r="T797" s="73"/>
      <c r="U797" s="73"/>
      <c r="V797" s="73"/>
      <c r="W797" s="73"/>
      <c r="X797" s="73"/>
      <c r="Y797" s="73"/>
      <c r="Z797" s="73"/>
      <c r="AA797" s="73"/>
      <c r="AB797" s="73"/>
      <c r="AC797" s="73"/>
      <c r="AD797" s="73"/>
      <c r="AE797" s="47"/>
      <c r="AF797" s="47"/>
      <c r="AG797" s="73"/>
    </row>
    <row r="798" spans="17:33" x14ac:dyDescent="0.25">
      <c r="Q798" s="73"/>
      <c r="R798" s="73"/>
      <c r="S798" s="73"/>
      <c r="T798" s="73"/>
      <c r="U798" s="73"/>
      <c r="V798" s="73"/>
      <c r="W798" s="73"/>
      <c r="X798" s="73"/>
      <c r="Y798" s="73"/>
      <c r="Z798" s="73"/>
      <c r="AA798" s="73"/>
      <c r="AB798" s="73"/>
      <c r="AC798" s="73"/>
      <c r="AD798" s="73"/>
      <c r="AE798" s="47"/>
      <c r="AF798" s="47"/>
      <c r="AG798" s="73"/>
    </row>
    <row r="799" spans="17:33" x14ac:dyDescent="0.25">
      <c r="Q799" s="73"/>
      <c r="R799" s="73"/>
      <c r="S799" s="73"/>
      <c r="T799" s="73"/>
      <c r="U799" s="73"/>
      <c r="V799" s="73"/>
      <c r="W799" s="73"/>
      <c r="X799" s="73"/>
      <c r="Y799" s="73"/>
      <c r="Z799" s="73"/>
      <c r="AA799" s="73"/>
      <c r="AB799" s="73"/>
      <c r="AC799" s="73"/>
      <c r="AD799" s="73"/>
      <c r="AE799" s="47"/>
      <c r="AF799" s="47"/>
      <c r="AG799" s="73"/>
    </row>
    <row r="800" spans="17:33" x14ac:dyDescent="0.25">
      <c r="Q800" s="73"/>
      <c r="R800" s="73"/>
      <c r="S800" s="73"/>
      <c r="T800" s="73"/>
      <c r="U800" s="73"/>
      <c r="V800" s="73"/>
      <c r="W800" s="73"/>
      <c r="X800" s="73"/>
      <c r="Y800" s="73"/>
      <c r="Z800" s="73"/>
      <c r="AA800" s="73"/>
      <c r="AB800" s="73"/>
      <c r="AC800" s="73"/>
      <c r="AD800" s="73"/>
      <c r="AE800" s="47"/>
      <c r="AF800" s="47"/>
      <c r="AG800" s="73"/>
    </row>
    <row r="801" spans="17:33" x14ac:dyDescent="0.25">
      <c r="Q801" s="73"/>
      <c r="R801" s="73"/>
      <c r="S801" s="73"/>
      <c r="T801" s="73"/>
      <c r="U801" s="73"/>
      <c r="V801" s="73"/>
      <c r="W801" s="73"/>
      <c r="X801" s="73"/>
      <c r="Y801" s="73"/>
      <c r="Z801" s="73"/>
      <c r="AA801" s="73"/>
      <c r="AB801" s="73"/>
      <c r="AC801" s="73"/>
      <c r="AD801" s="73"/>
      <c r="AE801" s="47"/>
      <c r="AF801" s="47"/>
      <c r="AG801" s="73"/>
    </row>
    <row r="802" spans="17:33" x14ac:dyDescent="0.25">
      <c r="Q802" s="73"/>
      <c r="R802" s="73"/>
      <c r="S802" s="73"/>
      <c r="T802" s="73"/>
      <c r="U802" s="73"/>
      <c r="V802" s="73"/>
      <c r="W802" s="73"/>
      <c r="X802" s="73"/>
      <c r="Y802" s="73"/>
      <c r="Z802" s="73"/>
      <c r="AA802" s="73"/>
      <c r="AB802" s="73"/>
      <c r="AC802" s="73"/>
      <c r="AD802" s="73"/>
      <c r="AE802" s="47"/>
      <c r="AF802" s="47"/>
      <c r="AG802" s="73"/>
    </row>
    <row r="803" spans="17:33" x14ac:dyDescent="0.25">
      <c r="Q803" s="73"/>
      <c r="R803" s="73"/>
      <c r="S803" s="73"/>
      <c r="T803" s="73"/>
      <c r="U803" s="73"/>
      <c r="V803" s="73"/>
      <c r="W803" s="73"/>
      <c r="X803" s="73"/>
      <c r="Y803" s="73"/>
      <c r="Z803" s="73"/>
      <c r="AA803" s="73"/>
      <c r="AB803" s="73"/>
      <c r="AC803" s="73"/>
      <c r="AD803" s="73"/>
      <c r="AE803" s="47"/>
      <c r="AF803" s="47"/>
      <c r="AG803" s="73"/>
    </row>
    <row r="804" spans="17:33" x14ac:dyDescent="0.25">
      <c r="Q804" s="73"/>
      <c r="R804" s="73"/>
      <c r="S804" s="73"/>
      <c r="T804" s="73"/>
      <c r="U804" s="73"/>
      <c r="V804" s="73"/>
      <c r="W804" s="73"/>
      <c r="X804" s="73"/>
      <c r="Y804" s="73"/>
      <c r="Z804" s="73"/>
      <c r="AA804" s="73"/>
      <c r="AB804" s="73"/>
      <c r="AC804" s="73"/>
      <c r="AD804" s="73"/>
      <c r="AE804" s="47"/>
      <c r="AF804" s="47"/>
      <c r="AG804" s="73"/>
    </row>
    <row r="805" spans="17:33" x14ac:dyDescent="0.25">
      <c r="Q805" s="73"/>
      <c r="R805" s="73"/>
      <c r="S805" s="73"/>
      <c r="T805" s="73"/>
      <c r="U805" s="73"/>
      <c r="V805" s="73"/>
      <c r="W805" s="73"/>
      <c r="X805" s="73"/>
      <c r="Y805" s="73"/>
      <c r="Z805" s="73"/>
      <c r="AA805" s="73"/>
      <c r="AB805" s="73"/>
      <c r="AC805" s="73"/>
      <c r="AD805" s="73"/>
      <c r="AE805" s="47"/>
      <c r="AF805" s="47"/>
      <c r="AG805" s="73"/>
    </row>
    <row r="806" spans="17:33" x14ac:dyDescent="0.25">
      <c r="Q806" s="73"/>
      <c r="R806" s="73"/>
      <c r="S806" s="73"/>
      <c r="T806" s="73"/>
      <c r="U806" s="73"/>
      <c r="V806" s="73"/>
      <c r="W806" s="73"/>
      <c r="X806" s="73"/>
      <c r="Y806" s="73"/>
      <c r="Z806" s="73"/>
      <c r="AA806" s="73"/>
      <c r="AB806" s="73"/>
      <c r="AC806" s="73"/>
      <c r="AD806" s="73"/>
      <c r="AE806" s="47"/>
      <c r="AF806" s="47"/>
      <c r="AG806" s="73"/>
    </row>
    <row r="807" spans="17:33" x14ac:dyDescent="0.25">
      <c r="Q807" s="73"/>
      <c r="R807" s="73"/>
      <c r="S807" s="73"/>
      <c r="T807" s="73"/>
      <c r="U807" s="73"/>
      <c r="V807" s="73"/>
      <c r="W807" s="73"/>
      <c r="X807" s="73"/>
      <c r="Y807" s="73"/>
      <c r="Z807" s="73"/>
      <c r="AA807" s="73"/>
      <c r="AB807" s="73"/>
      <c r="AC807" s="73"/>
      <c r="AD807" s="73"/>
      <c r="AE807" s="47"/>
      <c r="AF807" s="47"/>
      <c r="AG807" s="73"/>
    </row>
    <row r="808" spans="17:33" x14ac:dyDescent="0.25">
      <c r="Q808" s="73"/>
      <c r="R808" s="73"/>
      <c r="S808" s="73"/>
      <c r="T808" s="73"/>
      <c r="U808" s="73"/>
      <c r="V808" s="73"/>
      <c r="W808" s="73"/>
      <c r="X808" s="73"/>
      <c r="Y808" s="73"/>
      <c r="Z808" s="73"/>
      <c r="AA808" s="73"/>
      <c r="AB808" s="73"/>
      <c r="AC808" s="73"/>
      <c r="AD808" s="73"/>
      <c r="AE808" s="47"/>
      <c r="AF808" s="47"/>
      <c r="AG808" s="73"/>
    </row>
    <row r="809" spans="17:33" x14ac:dyDescent="0.25">
      <c r="Q809" s="73"/>
      <c r="R809" s="73"/>
      <c r="S809" s="73"/>
      <c r="T809" s="73"/>
      <c r="U809" s="73"/>
      <c r="V809" s="73"/>
      <c r="W809" s="73"/>
      <c r="X809" s="73"/>
      <c r="Y809" s="73"/>
      <c r="Z809" s="73"/>
      <c r="AA809" s="73"/>
      <c r="AB809" s="73"/>
      <c r="AC809" s="73"/>
      <c r="AD809" s="73"/>
      <c r="AE809" s="47"/>
      <c r="AF809" s="47"/>
      <c r="AG809" s="73"/>
    </row>
    <row r="810" spans="17:33" x14ac:dyDescent="0.25">
      <c r="Q810" s="73"/>
      <c r="R810" s="73"/>
      <c r="S810" s="73"/>
      <c r="T810" s="73"/>
      <c r="U810" s="73"/>
      <c r="V810" s="73"/>
      <c r="W810" s="73"/>
      <c r="X810" s="73"/>
      <c r="Y810" s="73"/>
      <c r="Z810" s="73"/>
      <c r="AA810" s="73"/>
      <c r="AB810" s="73"/>
      <c r="AC810" s="73"/>
      <c r="AD810" s="73"/>
      <c r="AE810" s="47"/>
      <c r="AF810" s="47"/>
      <c r="AG810" s="73"/>
    </row>
    <row r="811" spans="17:33" x14ac:dyDescent="0.25">
      <c r="Q811" s="73"/>
      <c r="R811" s="73"/>
      <c r="S811" s="73"/>
      <c r="T811" s="73"/>
      <c r="U811" s="73"/>
      <c r="V811" s="73"/>
      <c r="W811" s="73"/>
      <c r="X811" s="73"/>
      <c r="Y811" s="73"/>
      <c r="Z811" s="73"/>
      <c r="AA811" s="73"/>
      <c r="AB811" s="73"/>
      <c r="AC811" s="73"/>
      <c r="AD811" s="73"/>
      <c r="AE811" s="47"/>
      <c r="AF811" s="47"/>
      <c r="AG811" s="73"/>
    </row>
    <row r="812" spans="17:33" x14ac:dyDescent="0.25">
      <c r="Q812" s="73"/>
      <c r="R812" s="73"/>
      <c r="S812" s="73"/>
      <c r="T812" s="73"/>
      <c r="U812" s="73"/>
      <c r="V812" s="73"/>
      <c r="W812" s="73"/>
      <c r="X812" s="73"/>
      <c r="Y812" s="73"/>
      <c r="Z812" s="73"/>
      <c r="AA812" s="73"/>
      <c r="AB812" s="73"/>
      <c r="AC812" s="73"/>
      <c r="AD812" s="73"/>
      <c r="AE812" s="47"/>
      <c r="AF812" s="47"/>
      <c r="AG812" s="73"/>
    </row>
    <row r="813" spans="17:33" x14ac:dyDescent="0.25">
      <c r="Q813" s="73"/>
      <c r="R813" s="73"/>
      <c r="S813" s="73"/>
      <c r="T813" s="73"/>
      <c r="U813" s="73"/>
      <c r="V813" s="73"/>
      <c r="W813" s="73"/>
      <c r="X813" s="73"/>
      <c r="Y813" s="73"/>
      <c r="Z813" s="73"/>
      <c r="AA813" s="73"/>
      <c r="AB813" s="73"/>
      <c r="AC813" s="73"/>
      <c r="AD813" s="73"/>
      <c r="AE813" s="47"/>
      <c r="AF813" s="47"/>
      <c r="AG813" s="73"/>
    </row>
    <row r="814" spans="17:33" x14ac:dyDescent="0.25">
      <c r="Q814" s="73"/>
      <c r="R814" s="73"/>
      <c r="S814" s="73"/>
      <c r="T814" s="73"/>
      <c r="U814" s="73"/>
      <c r="V814" s="73"/>
      <c r="W814" s="73"/>
      <c r="X814" s="73"/>
      <c r="Y814" s="73"/>
      <c r="Z814" s="73"/>
      <c r="AA814" s="73"/>
      <c r="AB814" s="73"/>
      <c r="AC814" s="73"/>
      <c r="AD814" s="73"/>
      <c r="AE814" s="47"/>
      <c r="AF814" s="47"/>
      <c r="AG814" s="73"/>
    </row>
    <row r="815" spans="17:33" x14ac:dyDescent="0.25">
      <c r="Q815" s="73"/>
      <c r="R815" s="73"/>
      <c r="S815" s="73"/>
      <c r="T815" s="73"/>
      <c r="U815" s="73"/>
      <c r="V815" s="73"/>
      <c r="W815" s="73"/>
      <c r="X815" s="73"/>
      <c r="Y815" s="73"/>
      <c r="Z815" s="73"/>
      <c r="AA815" s="73"/>
      <c r="AB815" s="73"/>
      <c r="AC815" s="73"/>
      <c r="AD815" s="73"/>
      <c r="AE815" s="47"/>
      <c r="AF815" s="47"/>
      <c r="AG815" s="73"/>
    </row>
    <row r="816" spans="17:33" x14ac:dyDescent="0.25">
      <c r="Q816" s="73"/>
      <c r="R816" s="73"/>
      <c r="S816" s="73"/>
      <c r="T816" s="73"/>
      <c r="U816" s="73"/>
      <c r="V816" s="73"/>
      <c r="W816" s="73"/>
      <c r="X816" s="73"/>
      <c r="Y816" s="73"/>
      <c r="Z816" s="73"/>
      <c r="AA816" s="73"/>
      <c r="AB816" s="73"/>
      <c r="AC816" s="73"/>
      <c r="AD816" s="73"/>
      <c r="AE816" s="47"/>
      <c r="AF816" s="47"/>
      <c r="AG816" s="73"/>
    </row>
    <row r="817" spans="17:33" x14ac:dyDescent="0.25">
      <c r="Q817" s="73"/>
      <c r="R817" s="73"/>
      <c r="S817" s="73"/>
      <c r="T817" s="73"/>
      <c r="U817" s="73"/>
      <c r="V817" s="73"/>
      <c r="W817" s="73"/>
      <c r="X817" s="73"/>
      <c r="Y817" s="73"/>
      <c r="Z817" s="73"/>
      <c r="AA817" s="73"/>
      <c r="AB817" s="73"/>
      <c r="AC817" s="73"/>
      <c r="AD817" s="73"/>
      <c r="AE817" s="47"/>
      <c r="AF817" s="47"/>
      <c r="AG817" s="73"/>
    </row>
    <row r="818" spans="17:33" x14ac:dyDescent="0.25">
      <c r="Q818" s="73"/>
      <c r="R818" s="73"/>
      <c r="S818" s="73"/>
      <c r="T818" s="73"/>
      <c r="U818" s="73"/>
      <c r="V818" s="73"/>
      <c r="W818" s="73"/>
      <c r="X818" s="73"/>
      <c r="Y818" s="73"/>
      <c r="Z818" s="73"/>
      <c r="AA818" s="73"/>
      <c r="AB818" s="73"/>
      <c r="AC818" s="73"/>
      <c r="AD818" s="73"/>
      <c r="AE818" s="47"/>
      <c r="AF818" s="47"/>
      <c r="AG818" s="73"/>
    </row>
    <row r="819" spans="17:33" x14ac:dyDescent="0.25">
      <c r="Q819" s="73"/>
      <c r="R819" s="73"/>
      <c r="S819" s="73"/>
      <c r="T819" s="73"/>
      <c r="U819" s="73"/>
      <c r="V819" s="73"/>
      <c r="W819" s="73"/>
      <c r="X819" s="73"/>
      <c r="Y819" s="73"/>
      <c r="Z819" s="73"/>
      <c r="AA819" s="73"/>
      <c r="AB819" s="73"/>
      <c r="AC819" s="73"/>
      <c r="AD819" s="73"/>
      <c r="AE819" s="47"/>
      <c r="AF819" s="47"/>
      <c r="AG819" s="73"/>
    </row>
    <row r="820" spans="17:33" x14ac:dyDescent="0.25">
      <c r="Q820" s="73"/>
      <c r="R820" s="73"/>
      <c r="S820" s="73"/>
      <c r="T820" s="73"/>
      <c r="U820" s="73"/>
      <c r="V820" s="73"/>
      <c r="W820" s="73"/>
      <c r="X820" s="73"/>
      <c r="Y820" s="73"/>
      <c r="Z820" s="73"/>
      <c r="AA820" s="73"/>
      <c r="AB820" s="73"/>
      <c r="AC820" s="73"/>
      <c r="AD820" s="73"/>
      <c r="AE820" s="47"/>
      <c r="AF820" s="47"/>
      <c r="AG820" s="73"/>
    </row>
    <row r="821" spans="17:33" x14ac:dyDescent="0.25">
      <c r="Q821" s="73"/>
      <c r="R821" s="73"/>
      <c r="S821" s="73"/>
      <c r="T821" s="73"/>
      <c r="U821" s="73"/>
      <c r="V821" s="73"/>
      <c r="W821" s="73"/>
      <c r="X821" s="73"/>
      <c r="Y821" s="73"/>
      <c r="Z821" s="73"/>
      <c r="AA821" s="73"/>
      <c r="AB821" s="73"/>
      <c r="AC821" s="73"/>
      <c r="AD821" s="73"/>
      <c r="AE821" s="47"/>
      <c r="AF821" s="47"/>
      <c r="AG821" s="73"/>
    </row>
    <row r="822" spans="17:33" x14ac:dyDescent="0.25">
      <c r="Q822" s="73"/>
      <c r="R822" s="73"/>
      <c r="S822" s="73"/>
      <c r="T822" s="73"/>
      <c r="U822" s="73"/>
      <c r="V822" s="73"/>
      <c r="W822" s="73"/>
      <c r="X822" s="73"/>
      <c r="Y822" s="73"/>
      <c r="Z822" s="73"/>
      <c r="AA822" s="73"/>
      <c r="AB822" s="73"/>
      <c r="AC822" s="73"/>
      <c r="AD822" s="73"/>
      <c r="AE822" s="47"/>
      <c r="AF822" s="47"/>
      <c r="AG822" s="73"/>
    </row>
    <row r="823" spans="17:33" x14ac:dyDescent="0.25">
      <c r="Q823" s="73"/>
      <c r="R823" s="73"/>
      <c r="S823" s="73"/>
      <c r="T823" s="73"/>
      <c r="U823" s="73"/>
      <c r="V823" s="73"/>
      <c r="W823" s="73"/>
      <c r="X823" s="73"/>
      <c r="Y823" s="73"/>
      <c r="Z823" s="73"/>
      <c r="AA823" s="73"/>
      <c r="AB823" s="73"/>
      <c r="AC823" s="73"/>
      <c r="AD823" s="73"/>
      <c r="AE823" s="47"/>
      <c r="AF823" s="47"/>
      <c r="AG823" s="73"/>
    </row>
    <row r="824" spans="17:33" x14ac:dyDescent="0.25">
      <c r="Q824" s="73"/>
      <c r="R824" s="73"/>
      <c r="S824" s="73"/>
      <c r="T824" s="73"/>
      <c r="U824" s="73"/>
      <c r="V824" s="73"/>
      <c r="W824" s="73"/>
      <c r="X824" s="73"/>
      <c r="Y824" s="73"/>
      <c r="Z824" s="73"/>
      <c r="AA824" s="73"/>
      <c r="AB824" s="73"/>
      <c r="AC824" s="73"/>
      <c r="AD824" s="73"/>
      <c r="AE824" s="47"/>
      <c r="AF824" s="47"/>
      <c r="AG824" s="73"/>
    </row>
    <row r="825" spans="17:33" x14ac:dyDescent="0.25">
      <c r="Q825" s="73"/>
      <c r="R825" s="73"/>
      <c r="S825" s="73"/>
      <c r="T825" s="73"/>
      <c r="U825" s="73"/>
      <c r="V825" s="73"/>
      <c r="W825" s="73"/>
      <c r="X825" s="73"/>
      <c r="Y825" s="73"/>
      <c r="Z825" s="73"/>
      <c r="AA825" s="73"/>
      <c r="AB825" s="73"/>
      <c r="AC825" s="73"/>
      <c r="AD825" s="73"/>
      <c r="AE825" s="47"/>
      <c r="AF825" s="47"/>
      <c r="AG825" s="73"/>
    </row>
    <row r="826" spans="17:33" x14ac:dyDescent="0.25">
      <c r="Q826" s="73"/>
      <c r="R826" s="73"/>
      <c r="S826" s="73"/>
      <c r="T826" s="73"/>
      <c r="U826" s="73"/>
      <c r="V826" s="73"/>
      <c r="W826" s="73"/>
      <c r="X826" s="73"/>
      <c r="Y826" s="73"/>
      <c r="Z826" s="73"/>
      <c r="AA826" s="73"/>
      <c r="AB826" s="73"/>
      <c r="AC826" s="73"/>
      <c r="AD826" s="73"/>
      <c r="AE826" s="47"/>
      <c r="AF826" s="47"/>
      <c r="AG826" s="73"/>
    </row>
    <row r="827" spans="17:33" x14ac:dyDescent="0.25">
      <c r="Q827" s="73"/>
      <c r="R827" s="73"/>
      <c r="S827" s="73"/>
      <c r="T827" s="73"/>
      <c r="U827" s="73"/>
      <c r="V827" s="73"/>
      <c r="W827" s="73"/>
      <c r="X827" s="73"/>
      <c r="Y827" s="73"/>
      <c r="Z827" s="73"/>
      <c r="AA827" s="73"/>
      <c r="AB827" s="73"/>
      <c r="AC827" s="73"/>
      <c r="AD827" s="73"/>
      <c r="AE827" s="47"/>
      <c r="AF827" s="47"/>
      <c r="AG827" s="73"/>
    </row>
    <row r="828" spans="17:33" x14ac:dyDescent="0.25">
      <c r="Q828" s="73"/>
      <c r="R828" s="73"/>
      <c r="S828" s="73"/>
      <c r="T828" s="73"/>
      <c r="U828" s="73"/>
      <c r="V828" s="73"/>
      <c r="W828" s="73"/>
      <c r="X828" s="73"/>
      <c r="Y828" s="73"/>
      <c r="Z828" s="73"/>
      <c r="AA828" s="73"/>
      <c r="AB828" s="73"/>
      <c r="AC828" s="73"/>
      <c r="AD828" s="73"/>
      <c r="AE828" s="47"/>
      <c r="AF828" s="47"/>
      <c r="AG828" s="73"/>
    </row>
    <row r="829" spans="17:33" x14ac:dyDescent="0.25">
      <c r="Q829" s="73"/>
      <c r="R829" s="73"/>
      <c r="S829" s="73"/>
      <c r="T829" s="73"/>
      <c r="U829" s="73"/>
      <c r="V829" s="73"/>
      <c r="W829" s="73"/>
      <c r="X829" s="73"/>
      <c r="Y829" s="73"/>
      <c r="Z829" s="73"/>
      <c r="AA829" s="73"/>
      <c r="AB829" s="73"/>
      <c r="AC829" s="73"/>
      <c r="AD829" s="73"/>
      <c r="AE829" s="47"/>
      <c r="AF829" s="47"/>
      <c r="AG829" s="73"/>
    </row>
    <row r="830" spans="17:33" x14ac:dyDescent="0.25">
      <c r="Q830" s="73"/>
      <c r="R830" s="73"/>
      <c r="S830" s="73"/>
      <c r="T830" s="73"/>
      <c r="U830" s="73"/>
      <c r="V830" s="73"/>
      <c r="W830" s="73"/>
      <c r="X830" s="73"/>
      <c r="Y830" s="73"/>
      <c r="Z830" s="73"/>
      <c r="AA830" s="73"/>
      <c r="AB830" s="73"/>
      <c r="AC830" s="73"/>
      <c r="AD830" s="73"/>
      <c r="AE830" s="47"/>
      <c r="AF830" s="47"/>
      <c r="AG830" s="73"/>
    </row>
    <row r="831" spans="17:33" x14ac:dyDescent="0.25">
      <c r="Q831" s="73"/>
      <c r="R831" s="73"/>
      <c r="S831" s="73"/>
      <c r="T831" s="73"/>
      <c r="U831" s="73"/>
      <c r="V831" s="73"/>
      <c r="W831" s="73"/>
      <c r="X831" s="73"/>
      <c r="Y831" s="73"/>
      <c r="Z831" s="73"/>
      <c r="AA831" s="73"/>
      <c r="AB831" s="73"/>
      <c r="AC831" s="73"/>
      <c r="AD831" s="73"/>
      <c r="AE831" s="47"/>
      <c r="AF831" s="47"/>
      <c r="AG831" s="73"/>
    </row>
    <row r="832" spans="17:33" x14ac:dyDescent="0.25">
      <c r="Q832" s="73"/>
      <c r="R832" s="73"/>
      <c r="S832" s="73"/>
      <c r="T832" s="73"/>
      <c r="U832" s="73"/>
      <c r="V832" s="73"/>
      <c r="W832" s="73"/>
      <c r="X832" s="73"/>
      <c r="Y832" s="73"/>
      <c r="Z832" s="73"/>
      <c r="AA832" s="73"/>
      <c r="AB832" s="73"/>
      <c r="AC832" s="73"/>
      <c r="AD832" s="73"/>
      <c r="AE832" s="47"/>
      <c r="AF832" s="47"/>
      <c r="AG832" s="73"/>
    </row>
    <row r="833" spans="17:33" x14ac:dyDescent="0.25">
      <c r="Q833" s="73"/>
      <c r="R833" s="73"/>
      <c r="S833" s="73"/>
      <c r="T833" s="73"/>
      <c r="U833" s="73"/>
      <c r="V833" s="73"/>
      <c r="W833" s="73"/>
      <c r="X833" s="73"/>
      <c r="Y833" s="73"/>
      <c r="Z833" s="73"/>
      <c r="AA833" s="73"/>
      <c r="AB833" s="73"/>
      <c r="AC833" s="73"/>
      <c r="AD833" s="73"/>
      <c r="AE833" s="47"/>
      <c r="AF833" s="47"/>
      <c r="AG833" s="73"/>
    </row>
    <row r="834" spans="17:33" x14ac:dyDescent="0.25">
      <c r="Q834" s="73"/>
      <c r="R834" s="73"/>
      <c r="S834" s="73"/>
      <c r="T834" s="73"/>
      <c r="U834" s="73"/>
      <c r="V834" s="73"/>
      <c r="W834" s="73"/>
      <c r="X834" s="73"/>
      <c r="Y834" s="73"/>
      <c r="Z834" s="73"/>
      <c r="AA834" s="73"/>
      <c r="AB834" s="73"/>
      <c r="AC834" s="73"/>
      <c r="AD834" s="73"/>
      <c r="AE834" s="47"/>
      <c r="AF834" s="47"/>
      <c r="AG834" s="73"/>
    </row>
    <row r="835" spans="17:33" x14ac:dyDescent="0.25">
      <c r="Q835" s="73"/>
      <c r="R835" s="73"/>
      <c r="S835" s="73"/>
      <c r="T835" s="73"/>
      <c r="U835" s="73"/>
      <c r="V835" s="73"/>
      <c r="W835" s="73"/>
      <c r="X835" s="73"/>
      <c r="Y835" s="73"/>
      <c r="Z835" s="73"/>
      <c r="AA835" s="73"/>
      <c r="AB835" s="73"/>
      <c r="AC835" s="73"/>
      <c r="AD835" s="73"/>
      <c r="AE835" s="47"/>
      <c r="AF835" s="47"/>
      <c r="AG835" s="73"/>
    </row>
    <row r="836" spans="17:33" x14ac:dyDescent="0.25">
      <c r="Q836" s="73"/>
      <c r="R836" s="73"/>
      <c r="S836" s="73"/>
      <c r="T836" s="73"/>
      <c r="U836" s="73"/>
      <c r="V836" s="73"/>
      <c r="W836" s="73"/>
      <c r="X836" s="73"/>
      <c r="Y836" s="73"/>
      <c r="Z836" s="73"/>
      <c r="AA836" s="73"/>
      <c r="AB836" s="73"/>
      <c r="AC836" s="73"/>
      <c r="AD836" s="73"/>
      <c r="AE836" s="47"/>
      <c r="AF836" s="47"/>
      <c r="AG836" s="73"/>
    </row>
    <row r="837" spans="17:33" x14ac:dyDescent="0.25">
      <c r="Q837" s="73"/>
      <c r="R837" s="73"/>
      <c r="S837" s="73"/>
      <c r="T837" s="73"/>
      <c r="U837" s="73"/>
      <c r="V837" s="73"/>
      <c r="W837" s="73"/>
      <c r="X837" s="73"/>
      <c r="Y837" s="73"/>
      <c r="Z837" s="73"/>
      <c r="AA837" s="73"/>
      <c r="AB837" s="73"/>
      <c r="AC837" s="73"/>
      <c r="AD837" s="73"/>
      <c r="AE837" s="47"/>
      <c r="AF837" s="47"/>
      <c r="AG837" s="73"/>
    </row>
    <row r="838" spans="17:33" x14ac:dyDescent="0.25">
      <c r="Q838" s="73"/>
      <c r="R838" s="73"/>
      <c r="S838" s="73"/>
      <c r="T838" s="73"/>
      <c r="U838" s="73"/>
      <c r="V838" s="73"/>
      <c r="W838" s="73"/>
      <c r="X838" s="73"/>
      <c r="Y838" s="73"/>
      <c r="Z838" s="73"/>
      <c r="AA838" s="73"/>
      <c r="AB838" s="73"/>
      <c r="AC838" s="73"/>
      <c r="AD838" s="73"/>
      <c r="AE838" s="47"/>
      <c r="AF838" s="47"/>
      <c r="AG838" s="73"/>
    </row>
    <row r="839" spans="17:33" x14ac:dyDescent="0.25">
      <c r="Q839" s="73"/>
      <c r="R839" s="73"/>
      <c r="S839" s="73"/>
      <c r="T839" s="73"/>
      <c r="U839" s="73"/>
      <c r="V839" s="73"/>
      <c r="W839" s="73"/>
      <c r="X839" s="73"/>
      <c r="Y839" s="73"/>
      <c r="Z839" s="73"/>
      <c r="AA839" s="73"/>
      <c r="AB839" s="73"/>
      <c r="AC839" s="73"/>
      <c r="AD839" s="73"/>
      <c r="AE839" s="47"/>
      <c r="AF839" s="47"/>
      <c r="AG839" s="73"/>
    </row>
    <row r="840" spans="17:33" x14ac:dyDescent="0.25">
      <c r="Q840" s="73"/>
      <c r="R840" s="73"/>
      <c r="S840" s="73"/>
      <c r="T840" s="73"/>
      <c r="U840" s="73"/>
      <c r="V840" s="73"/>
      <c r="W840" s="73"/>
      <c r="X840" s="73"/>
      <c r="Y840" s="73"/>
      <c r="Z840" s="73"/>
      <c r="AA840" s="73"/>
      <c r="AB840" s="73"/>
      <c r="AC840" s="73"/>
      <c r="AD840" s="73"/>
      <c r="AE840" s="47"/>
      <c r="AF840" s="47"/>
      <c r="AG840" s="73"/>
    </row>
    <row r="841" spans="17:33" x14ac:dyDescent="0.25">
      <c r="Q841" s="73"/>
      <c r="R841" s="73"/>
      <c r="S841" s="73"/>
      <c r="T841" s="73"/>
      <c r="U841" s="73"/>
      <c r="V841" s="73"/>
      <c r="W841" s="73"/>
      <c r="X841" s="73"/>
      <c r="Y841" s="73"/>
      <c r="Z841" s="73"/>
      <c r="AA841" s="73"/>
      <c r="AB841" s="73"/>
      <c r="AC841" s="73"/>
      <c r="AD841" s="73"/>
      <c r="AE841" s="47"/>
      <c r="AF841" s="47"/>
      <c r="AG841" s="73"/>
    </row>
    <row r="842" spans="17:33" x14ac:dyDescent="0.25">
      <c r="Q842" s="73"/>
      <c r="R842" s="73"/>
      <c r="S842" s="73"/>
      <c r="T842" s="73"/>
      <c r="U842" s="73"/>
      <c r="V842" s="73"/>
      <c r="W842" s="73"/>
      <c r="X842" s="73"/>
      <c r="Y842" s="73"/>
      <c r="Z842" s="73"/>
      <c r="AA842" s="73"/>
      <c r="AB842" s="73"/>
      <c r="AC842" s="73"/>
      <c r="AD842" s="73"/>
      <c r="AE842" s="47"/>
      <c r="AF842" s="47"/>
      <c r="AG842" s="73"/>
    </row>
    <row r="843" spans="17:33" x14ac:dyDescent="0.25">
      <c r="Q843" s="73"/>
      <c r="R843" s="73"/>
      <c r="S843" s="73"/>
      <c r="T843" s="73"/>
      <c r="U843" s="73"/>
      <c r="V843" s="73"/>
      <c r="W843" s="73"/>
      <c r="X843" s="73"/>
      <c r="Y843" s="73"/>
      <c r="Z843" s="73"/>
      <c r="AA843" s="73"/>
      <c r="AB843" s="73"/>
      <c r="AC843" s="73"/>
      <c r="AD843" s="73"/>
      <c r="AE843" s="47"/>
      <c r="AF843" s="47"/>
      <c r="AG843" s="73"/>
    </row>
    <row r="844" spans="17:33" x14ac:dyDescent="0.25">
      <c r="Q844" s="73"/>
      <c r="R844" s="73"/>
      <c r="S844" s="73"/>
      <c r="T844" s="73"/>
      <c r="U844" s="73"/>
      <c r="V844" s="73"/>
      <c r="W844" s="73"/>
      <c r="X844" s="73"/>
      <c r="Y844" s="73"/>
      <c r="Z844" s="73"/>
      <c r="AA844" s="73"/>
      <c r="AB844" s="73"/>
      <c r="AC844" s="73"/>
      <c r="AD844" s="73"/>
      <c r="AE844" s="47"/>
      <c r="AF844" s="47"/>
      <c r="AG844" s="73"/>
    </row>
    <row r="845" spans="17:33" x14ac:dyDescent="0.25">
      <c r="Q845" s="73"/>
      <c r="R845" s="73"/>
      <c r="S845" s="73"/>
      <c r="T845" s="73"/>
      <c r="U845" s="73"/>
      <c r="V845" s="73"/>
      <c r="W845" s="73"/>
      <c r="X845" s="73"/>
      <c r="Y845" s="73"/>
      <c r="Z845" s="73"/>
      <c r="AA845" s="73"/>
      <c r="AB845" s="73"/>
      <c r="AC845" s="73"/>
      <c r="AD845" s="73"/>
      <c r="AE845" s="47"/>
      <c r="AF845" s="47"/>
      <c r="AG845" s="73"/>
    </row>
    <row r="846" spans="17:33" x14ac:dyDescent="0.25">
      <c r="Q846" s="73"/>
      <c r="R846" s="73"/>
      <c r="S846" s="73"/>
      <c r="T846" s="73"/>
      <c r="U846" s="73"/>
      <c r="V846" s="73"/>
      <c r="W846" s="73"/>
      <c r="X846" s="73"/>
      <c r="Y846" s="73"/>
      <c r="Z846" s="73"/>
      <c r="AA846" s="73"/>
      <c r="AB846" s="73"/>
      <c r="AC846" s="73"/>
      <c r="AD846" s="73"/>
      <c r="AE846" s="47"/>
      <c r="AF846" s="47"/>
      <c r="AG846" s="73"/>
    </row>
    <row r="847" spans="17:33" x14ac:dyDescent="0.25">
      <c r="Q847" s="73"/>
      <c r="R847" s="73"/>
      <c r="S847" s="73"/>
      <c r="T847" s="73"/>
      <c r="U847" s="73"/>
      <c r="V847" s="73"/>
      <c r="W847" s="73"/>
      <c r="X847" s="73"/>
      <c r="Y847" s="73"/>
      <c r="Z847" s="73"/>
      <c r="AA847" s="73"/>
      <c r="AB847" s="73"/>
      <c r="AC847" s="73"/>
      <c r="AD847" s="73"/>
      <c r="AE847" s="47"/>
      <c r="AF847" s="47"/>
      <c r="AG847" s="73"/>
    </row>
    <row r="848" spans="17:33" x14ac:dyDescent="0.25">
      <c r="Q848" s="73"/>
      <c r="R848" s="73"/>
      <c r="S848" s="73"/>
      <c r="T848" s="73"/>
      <c r="U848" s="73"/>
      <c r="V848" s="73"/>
      <c r="W848" s="73"/>
      <c r="X848" s="73"/>
      <c r="Y848" s="73"/>
      <c r="Z848" s="73"/>
      <c r="AA848" s="73"/>
      <c r="AB848" s="73"/>
      <c r="AC848" s="73"/>
      <c r="AD848" s="73"/>
      <c r="AE848" s="47"/>
      <c r="AF848" s="47"/>
      <c r="AG848" s="73"/>
    </row>
    <row r="849" spans="17:33" x14ac:dyDescent="0.25">
      <c r="Q849" s="73"/>
      <c r="R849" s="73"/>
      <c r="S849" s="73"/>
      <c r="T849" s="73"/>
      <c r="U849" s="73"/>
      <c r="V849" s="73"/>
      <c r="W849" s="73"/>
      <c r="X849" s="73"/>
      <c r="Y849" s="73"/>
      <c r="Z849" s="73"/>
      <c r="AA849" s="73"/>
      <c r="AB849" s="73"/>
      <c r="AC849" s="73"/>
      <c r="AD849" s="73"/>
      <c r="AE849" s="47"/>
      <c r="AF849" s="47"/>
      <c r="AG849" s="73"/>
    </row>
    <row r="850" spans="17:33" x14ac:dyDescent="0.25">
      <c r="Q850" s="73"/>
      <c r="R850" s="73"/>
      <c r="S850" s="73"/>
      <c r="T850" s="73"/>
      <c r="U850" s="73"/>
      <c r="V850" s="73"/>
      <c r="W850" s="73"/>
      <c r="X850" s="73"/>
      <c r="Y850" s="73"/>
      <c r="Z850" s="73"/>
      <c r="AA850" s="73"/>
      <c r="AB850" s="73"/>
      <c r="AC850" s="73"/>
      <c r="AD850" s="73"/>
      <c r="AE850" s="47"/>
      <c r="AF850" s="47"/>
      <c r="AG850" s="73"/>
    </row>
    <row r="851" spans="17:33" x14ac:dyDescent="0.25">
      <c r="Q851" s="73"/>
      <c r="R851" s="73"/>
      <c r="S851" s="73"/>
      <c r="T851" s="73"/>
      <c r="U851" s="73"/>
      <c r="V851" s="73"/>
      <c r="W851" s="73"/>
      <c r="X851" s="73"/>
      <c r="Y851" s="73"/>
      <c r="Z851" s="73"/>
      <c r="AA851" s="73"/>
      <c r="AB851" s="73"/>
      <c r="AC851" s="73"/>
      <c r="AD851" s="73"/>
      <c r="AE851" s="47"/>
      <c r="AF851" s="47"/>
      <c r="AG851" s="73"/>
    </row>
    <row r="852" spans="17:33" x14ac:dyDescent="0.25">
      <c r="Q852" s="73"/>
      <c r="R852" s="73"/>
      <c r="S852" s="73"/>
      <c r="T852" s="73"/>
      <c r="U852" s="73"/>
      <c r="V852" s="73"/>
      <c r="W852" s="73"/>
      <c r="X852" s="73"/>
      <c r="Y852" s="73"/>
      <c r="Z852" s="73"/>
      <c r="AA852" s="73"/>
      <c r="AB852" s="73"/>
      <c r="AC852" s="73"/>
      <c r="AD852" s="73"/>
      <c r="AE852" s="47"/>
      <c r="AF852" s="47"/>
      <c r="AG852" s="73"/>
    </row>
    <row r="853" spans="17:33" x14ac:dyDescent="0.25">
      <c r="Q853" s="73"/>
      <c r="R853" s="73"/>
      <c r="S853" s="73"/>
      <c r="T853" s="73"/>
      <c r="U853" s="73"/>
      <c r="V853" s="73"/>
      <c r="W853" s="73"/>
      <c r="X853" s="73"/>
      <c r="Y853" s="73"/>
      <c r="Z853" s="73"/>
      <c r="AA853" s="73"/>
      <c r="AB853" s="73"/>
      <c r="AC853" s="73"/>
      <c r="AD853" s="73"/>
      <c r="AE853" s="47"/>
      <c r="AF853" s="47"/>
      <c r="AG853" s="73"/>
    </row>
    <row r="854" spans="17:33" x14ac:dyDescent="0.25">
      <c r="Q854" s="73"/>
      <c r="R854" s="73"/>
      <c r="S854" s="73"/>
      <c r="T854" s="73"/>
      <c r="U854" s="73"/>
      <c r="V854" s="73"/>
      <c r="W854" s="73"/>
      <c r="X854" s="73"/>
      <c r="Y854" s="73"/>
      <c r="Z854" s="73"/>
      <c r="AA854" s="73"/>
      <c r="AB854" s="73"/>
      <c r="AC854" s="73"/>
      <c r="AD854" s="73"/>
      <c r="AE854" s="47"/>
      <c r="AF854" s="47"/>
      <c r="AG854" s="73"/>
    </row>
    <row r="855" spans="17:33" x14ac:dyDescent="0.25">
      <c r="Q855" s="73"/>
      <c r="R855" s="73"/>
      <c r="S855" s="73"/>
      <c r="T855" s="73"/>
      <c r="U855" s="73"/>
      <c r="V855" s="73"/>
      <c r="W855" s="73"/>
      <c r="X855" s="73"/>
      <c r="Y855" s="73"/>
      <c r="Z855" s="73"/>
      <c r="AA855" s="73"/>
      <c r="AB855" s="73"/>
      <c r="AC855" s="73"/>
      <c r="AD855" s="73"/>
      <c r="AE855" s="47"/>
      <c r="AF855" s="47"/>
      <c r="AG855" s="73"/>
    </row>
    <row r="856" spans="17:33" x14ac:dyDescent="0.25">
      <c r="Q856" s="73"/>
      <c r="R856" s="73"/>
      <c r="S856" s="73"/>
      <c r="T856" s="73"/>
      <c r="U856" s="73"/>
      <c r="V856" s="73"/>
      <c r="W856" s="73"/>
      <c r="X856" s="73"/>
      <c r="Y856" s="73"/>
      <c r="Z856" s="73"/>
      <c r="AA856" s="73"/>
      <c r="AB856" s="73"/>
      <c r="AC856" s="73"/>
      <c r="AD856" s="73"/>
      <c r="AE856" s="47"/>
      <c r="AF856" s="47"/>
      <c r="AG856" s="73"/>
    </row>
    <row r="857" spans="17:33" x14ac:dyDescent="0.25">
      <c r="Q857" s="73"/>
      <c r="R857" s="73"/>
      <c r="S857" s="73"/>
      <c r="T857" s="73"/>
      <c r="U857" s="73"/>
      <c r="V857" s="73"/>
      <c r="W857" s="73"/>
      <c r="X857" s="73"/>
      <c r="Y857" s="73"/>
      <c r="Z857" s="73"/>
      <c r="AA857" s="73"/>
      <c r="AB857" s="73"/>
      <c r="AC857" s="73"/>
      <c r="AD857" s="73"/>
      <c r="AE857" s="47"/>
      <c r="AF857" s="47"/>
      <c r="AG857" s="73"/>
    </row>
    <row r="858" spans="17:33" x14ac:dyDescent="0.25">
      <c r="Q858" s="73"/>
      <c r="R858" s="73"/>
      <c r="S858" s="73"/>
      <c r="T858" s="73"/>
      <c r="U858" s="73"/>
      <c r="V858" s="73"/>
      <c r="W858" s="73"/>
      <c r="X858" s="73"/>
      <c r="Y858" s="73"/>
      <c r="Z858" s="73"/>
      <c r="AA858" s="73"/>
      <c r="AB858" s="73"/>
      <c r="AC858" s="73"/>
      <c r="AD858" s="73"/>
      <c r="AE858" s="47"/>
      <c r="AF858" s="47"/>
      <c r="AG858" s="73"/>
    </row>
    <row r="859" spans="17:33" x14ac:dyDescent="0.25">
      <c r="Q859" s="73"/>
      <c r="R859" s="73"/>
      <c r="S859" s="73"/>
      <c r="T859" s="73"/>
      <c r="U859" s="73"/>
      <c r="V859" s="73"/>
      <c r="W859" s="73"/>
      <c r="X859" s="73"/>
      <c r="Y859" s="73"/>
      <c r="Z859" s="73"/>
      <c r="AA859" s="73"/>
      <c r="AB859" s="73"/>
      <c r="AC859" s="73"/>
      <c r="AD859" s="73"/>
      <c r="AE859" s="47"/>
      <c r="AF859" s="47"/>
      <c r="AG859" s="73"/>
    </row>
    <row r="860" spans="17:33" x14ac:dyDescent="0.25">
      <c r="Q860" s="73"/>
      <c r="R860" s="73"/>
      <c r="S860" s="73"/>
      <c r="T860" s="73"/>
      <c r="U860" s="73"/>
      <c r="V860" s="73"/>
      <c r="W860" s="73"/>
      <c r="X860" s="73"/>
      <c r="Y860" s="73"/>
      <c r="Z860" s="73"/>
      <c r="AA860" s="73"/>
      <c r="AB860" s="73"/>
      <c r="AC860" s="73"/>
      <c r="AD860" s="73"/>
      <c r="AE860" s="47"/>
      <c r="AF860" s="47"/>
      <c r="AG860" s="73"/>
    </row>
    <row r="861" spans="17:33" x14ac:dyDescent="0.25">
      <c r="Q861" s="73"/>
      <c r="R861" s="73"/>
      <c r="S861" s="73"/>
      <c r="T861" s="73"/>
      <c r="U861" s="73"/>
      <c r="V861" s="73"/>
      <c r="W861" s="73"/>
      <c r="X861" s="73"/>
      <c r="Y861" s="73"/>
      <c r="Z861" s="73"/>
      <c r="AA861" s="73"/>
      <c r="AB861" s="73"/>
      <c r="AC861" s="73"/>
      <c r="AD861" s="73"/>
      <c r="AE861" s="47"/>
      <c r="AF861" s="47"/>
      <c r="AG861" s="73"/>
    </row>
    <row r="862" spans="17:33" x14ac:dyDescent="0.25">
      <c r="Q862" s="73"/>
      <c r="R862" s="73"/>
      <c r="S862" s="73"/>
      <c r="T862" s="73"/>
      <c r="U862" s="73"/>
      <c r="V862" s="73"/>
      <c r="W862" s="73"/>
      <c r="X862" s="73"/>
      <c r="Y862" s="73"/>
      <c r="Z862" s="73"/>
      <c r="AA862" s="73"/>
      <c r="AB862" s="73"/>
      <c r="AC862" s="73"/>
      <c r="AD862" s="73"/>
      <c r="AE862" s="47"/>
      <c r="AF862" s="47"/>
      <c r="AG862" s="73"/>
    </row>
    <row r="863" spans="17:33" x14ac:dyDescent="0.25">
      <c r="Q863" s="73"/>
      <c r="R863" s="73"/>
      <c r="S863" s="73"/>
      <c r="T863" s="73"/>
      <c r="U863" s="73"/>
      <c r="V863" s="73"/>
      <c r="W863" s="73"/>
      <c r="X863" s="73"/>
      <c r="Y863" s="73"/>
      <c r="Z863" s="73"/>
      <c r="AA863" s="73"/>
      <c r="AB863" s="73"/>
      <c r="AC863" s="73"/>
      <c r="AD863" s="73"/>
      <c r="AE863" s="47"/>
      <c r="AF863" s="47"/>
      <c r="AG863" s="73"/>
    </row>
    <row r="864" spans="17:33" x14ac:dyDescent="0.25">
      <c r="Q864" s="73"/>
      <c r="R864" s="73"/>
      <c r="S864" s="73"/>
      <c r="T864" s="73"/>
      <c r="U864" s="73"/>
      <c r="V864" s="73"/>
      <c r="W864" s="73"/>
      <c r="X864" s="73"/>
      <c r="Y864" s="73"/>
      <c r="Z864" s="73"/>
      <c r="AA864" s="73"/>
      <c r="AB864" s="73"/>
      <c r="AC864" s="73"/>
      <c r="AD864" s="73"/>
      <c r="AE864" s="47"/>
      <c r="AF864" s="47"/>
      <c r="AG864" s="73"/>
    </row>
    <row r="865" spans="17:33" x14ac:dyDescent="0.25">
      <c r="Q865" s="73"/>
      <c r="R865" s="73"/>
      <c r="S865" s="73"/>
      <c r="T865" s="73"/>
      <c r="U865" s="73"/>
      <c r="V865" s="73"/>
      <c r="W865" s="73"/>
      <c r="X865" s="73"/>
      <c r="Y865" s="73"/>
      <c r="Z865" s="73"/>
      <c r="AA865" s="73"/>
      <c r="AB865" s="73"/>
      <c r="AC865" s="73"/>
      <c r="AD865" s="73"/>
      <c r="AE865" s="47"/>
      <c r="AF865" s="47"/>
      <c r="AG865" s="73"/>
    </row>
    <row r="866" spans="17:33" x14ac:dyDescent="0.25">
      <c r="Q866" s="73"/>
      <c r="R866" s="73"/>
      <c r="S866" s="73"/>
      <c r="T866" s="73"/>
      <c r="U866" s="73"/>
      <c r="V866" s="73"/>
      <c r="W866" s="73"/>
      <c r="X866" s="73"/>
      <c r="Y866" s="73"/>
      <c r="Z866" s="73"/>
      <c r="AA866" s="73"/>
      <c r="AB866" s="73"/>
      <c r="AC866" s="73"/>
      <c r="AD866" s="73"/>
      <c r="AE866" s="47"/>
      <c r="AF866" s="47"/>
      <c r="AG866" s="73"/>
    </row>
    <row r="867" spans="17:33" x14ac:dyDescent="0.25">
      <c r="Q867" s="73"/>
      <c r="R867" s="73"/>
      <c r="S867" s="73"/>
      <c r="T867" s="73"/>
      <c r="U867" s="73"/>
      <c r="V867" s="73"/>
      <c r="W867" s="73"/>
      <c r="X867" s="73"/>
      <c r="Y867" s="73"/>
      <c r="Z867" s="73"/>
      <c r="AA867" s="73"/>
      <c r="AB867" s="73"/>
      <c r="AC867" s="73"/>
      <c r="AD867" s="73"/>
      <c r="AE867" s="47"/>
      <c r="AF867" s="47"/>
      <c r="AG867" s="73"/>
    </row>
    <row r="868" spans="17:33" x14ac:dyDescent="0.25">
      <c r="Q868" s="73"/>
      <c r="R868" s="73"/>
      <c r="S868" s="73"/>
      <c r="T868" s="73"/>
      <c r="U868" s="73"/>
      <c r="V868" s="73"/>
      <c r="W868" s="73"/>
      <c r="X868" s="73"/>
      <c r="Y868" s="73"/>
      <c r="Z868" s="73"/>
      <c r="AA868" s="73"/>
      <c r="AB868" s="73"/>
      <c r="AC868" s="73"/>
      <c r="AD868" s="73"/>
      <c r="AE868" s="47"/>
      <c r="AF868" s="47"/>
      <c r="AG868" s="73"/>
    </row>
    <row r="869" spans="17:33" x14ac:dyDescent="0.25">
      <c r="Q869" s="73"/>
      <c r="R869" s="73"/>
      <c r="S869" s="73"/>
      <c r="T869" s="73"/>
      <c r="U869" s="73"/>
      <c r="V869" s="73"/>
      <c r="W869" s="73"/>
      <c r="X869" s="73"/>
      <c r="Y869" s="73"/>
      <c r="Z869" s="73"/>
      <c r="AA869" s="73"/>
      <c r="AB869" s="73"/>
      <c r="AC869" s="73"/>
      <c r="AD869" s="73"/>
      <c r="AE869" s="47"/>
      <c r="AF869" s="47"/>
      <c r="AG869" s="73"/>
    </row>
    <row r="870" spans="17:33" x14ac:dyDescent="0.25">
      <c r="Q870" s="73"/>
      <c r="R870" s="73"/>
      <c r="S870" s="73"/>
      <c r="T870" s="73"/>
      <c r="U870" s="73"/>
      <c r="V870" s="73"/>
      <c r="W870" s="73"/>
      <c r="X870" s="73"/>
      <c r="Y870" s="73"/>
      <c r="Z870" s="73"/>
      <c r="AA870" s="73"/>
      <c r="AB870" s="73"/>
      <c r="AC870" s="73"/>
      <c r="AD870" s="73"/>
      <c r="AE870" s="47"/>
      <c r="AF870" s="47"/>
      <c r="AG870" s="73"/>
    </row>
    <row r="871" spans="17:33" x14ac:dyDescent="0.25">
      <c r="Q871" s="73"/>
      <c r="R871" s="73"/>
      <c r="S871" s="73"/>
      <c r="T871" s="73"/>
      <c r="U871" s="73"/>
      <c r="V871" s="73"/>
      <c r="W871" s="73"/>
      <c r="X871" s="73"/>
      <c r="Y871" s="73"/>
      <c r="Z871" s="73"/>
      <c r="AA871" s="73"/>
      <c r="AB871" s="73"/>
      <c r="AC871" s="73"/>
      <c r="AD871" s="73"/>
      <c r="AE871" s="47"/>
      <c r="AF871" s="47"/>
      <c r="AG871" s="73"/>
    </row>
    <row r="872" spans="17:33" x14ac:dyDescent="0.25">
      <c r="Q872" s="73"/>
      <c r="R872" s="73"/>
      <c r="S872" s="73"/>
      <c r="T872" s="73"/>
      <c r="U872" s="73"/>
      <c r="V872" s="73"/>
      <c r="W872" s="73"/>
      <c r="X872" s="73"/>
      <c r="Y872" s="73"/>
      <c r="Z872" s="73"/>
      <c r="AA872" s="73"/>
      <c r="AB872" s="73"/>
      <c r="AC872" s="73"/>
      <c r="AD872" s="73"/>
      <c r="AE872" s="47"/>
      <c r="AF872" s="47"/>
      <c r="AG872" s="73"/>
    </row>
    <row r="873" spans="17:33" x14ac:dyDescent="0.25">
      <c r="Q873" s="73"/>
      <c r="R873" s="73"/>
      <c r="S873" s="73"/>
      <c r="T873" s="73"/>
      <c r="U873" s="73"/>
      <c r="V873" s="73"/>
      <c r="W873" s="73"/>
      <c r="X873" s="73"/>
      <c r="Y873" s="73"/>
      <c r="Z873" s="73"/>
      <c r="AA873" s="73"/>
      <c r="AB873" s="73"/>
      <c r="AC873" s="73"/>
      <c r="AD873" s="73"/>
      <c r="AE873" s="47"/>
      <c r="AF873" s="47"/>
      <c r="AG873" s="73"/>
    </row>
    <row r="874" spans="17:33" x14ac:dyDescent="0.25">
      <c r="Q874" s="73"/>
      <c r="R874" s="73"/>
      <c r="S874" s="73"/>
      <c r="T874" s="73"/>
      <c r="U874" s="73"/>
      <c r="V874" s="73"/>
      <c r="W874" s="73"/>
      <c r="X874" s="73"/>
      <c r="Y874" s="73"/>
      <c r="Z874" s="73"/>
      <c r="AA874" s="73"/>
      <c r="AB874" s="73"/>
      <c r="AC874" s="73"/>
      <c r="AD874" s="73"/>
      <c r="AE874" s="47"/>
      <c r="AF874" s="47"/>
      <c r="AG874" s="73"/>
    </row>
    <row r="875" spans="17:33" x14ac:dyDescent="0.25">
      <c r="Q875" s="73"/>
      <c r="R875" s="73"/>
      <c r="S875" s="73"/>
      <c r="T875" s="73"/>
      <c r="U875" s="73"/>
      <c r="V875" s="73"/>
      <c r="W875" s="73"/>
      <c r="X875" s="73"/>
      <c r="Y875" s="73"/>
      <c r="Z875" s="73"/>
      <c r="AA875" s="73"/>
      <c r="AB875" s="73"/>
      <c r="AC875" s="73"/>
      <c r="AD875" s="73"/>
      <c r="AE875" s="47"/>
      <c r="AF875" s="47"/>
      <c r="AG875" s="73"/>
    </row>
    <row r="876" spans="17:33" x14ac:dyDescent="0.25">
      <c r="Q876" s="73"/>
      <c r="R876" s="73"/>
      <c r="S876" s="73"/>
      <c r="T876" s="73"/>
      <c r="U876" s="73"/>
      <c r="V876" s="73"/>
      <c r="W876" s="73"/>
      <c r="X876" s="73"/>
      <c r="Y876" s="73"/>
      <c r="Z876" s="73"/>
      <c r="AA876" s="73"/>
      <c r="AB876" s="73"/>
      <c r="AC876" s="73"/>
      <c r="AD876" s="73"/>
      <c r="AE876" s="47"/>
      <c r="AF876" s="47"/>
      <c r="AG876" s="73"/>
    </row>
    <row r="877" spans="17:33" x14ac:dyDescent="0.25">
      <c r="Q877" s="73"/>
      <c r="R877" s="73"/>
      <c r="S877" s="73"/>
      <c r="T877" s="73"/>
      <c r="U877" s="73"/>
      <c r="V877" s="73"/>
      <c r="W877" s="73"/>
      <c r="X877" s="73"/>
      <c r="Y877" s="73"/>
      <c r="Z877" s="73"/>
      <c r="AA877" s="73"/>
      <c r="AB877" s="73"/>
      <c r="AC877" s="73"/>
      <c r="AD877" s="73"/>
      <c r="AE877" s="47"/>
      <c r="AF877" s="47"/>
      <c r="AG877" s="73"/>
    </row>
    <row r="878" spans="17:33" x14ac:dyDescent="0.25">
      <c r="Q878" s="73"/>
      <c r="R878" s="73"/>
      <c r="S878" s="73"/>
      <c r="T878" s="73"/>
      <c r="U878" s="73"/>
      <c r="V878" s="73"/>
      <c r="W878" s="73"/>
      <c r="X878" s="73"/>
      <c r="Y878" s="73"/>
      <c r="Z878" s="73"/>
      <c r="AA878" s="73"/>
      <c r="AB878" s="73"/>
      <c r="AC878" s="73"/>
      <c r="AD878" s="73"/>
      <c r="AE878" s="47"/>
      <c r="AF878" s="47"/>
      <c r="AG878" s="73"/>
    </row>
    <row r="879" spans="17:33" x14ac:dyDescent="0.25">
      <c r="Q879" s="73"/>
      <c r="R879" s="73"/>
      <c r="S879" s="73"/>
      <c r="T879" s="73"/>
      <c r="U879" s="73"/>
      <c r="V879" s="73"/>
      <c r="W879" s="73"/>
      <c r="X879" s="73"/>
      <c r="Y879" s="73"/>
      <c r="Z879" s="73"/>
      <c r="AA879" s="73"/>
      <c r="AB879" s="73"/>
      <c r="AC879" s="73"/>
      <c r="AD879" s="73"/>
      <c r="AE879" s="47"/>
      <c r="AF879" s="47"/>
      <c r="AG879" s="73"/>
    </row>
    <row r="880" spans="17:33" x14ac:dyDescent="0.25">
      <c r="Q880" s="73"/>
      <c r="R880" s="73"/>
      <c r="S880" s="73"/>
      <c r="T880" s="73"/>
      <c r="U880" s="73"/>
      <c r="V880" s="73"/>
      <c r="W880" s="73"/>
      <c r="X880" s="73"/>
      <c r="Y880" s="73"/>
      <c r="Z880" s="73"/>
      <c r="AA880" s="73"/>
      <c r="AB880" s="73"/>
      <c r="AC880" s="73"/>
      <c r="AD880" s="73"/>
      <c r="AE880" s="47"/>
      <c r="AF880" s="47"/>
      <c r="AG880" s="73"/>
    </row>
    <row r="881" spans="17:33" x14ac:dyDescent="0.25">
      <c r="Q881" s="73"/>
      <c r="R881" s="73"/>
      <c r="S881" s="73"/>
      <c r="T881" s="73"/>
      <c r="U881" s="73"/>
      <c r="V881" s="73"/>
      <c r="W881" s="73"/>
      <c r="X881" s="73"/>
      <c r="Y881" s="73"/>
      <c r="Z881" s="73"/>
      <c r="AA881" s="73"/>
      <c r="AB881" s="73"/>
      <c r="AC881" s="73"/>
      <c r="AD881" s="73"/>
      <c r="AE881" s="47"/>
      <c r="AF881" s="47"/>
      <c r="AG881" s="73"/>
    </row>
    <row r="882" spans="17:33" x14ac:dyDescent="0.25">
      <c r="Q882" s="73"/>
      <c r="R882" s="73"/>
      <c r="S882" s="73"/>
      <c r="T882" s="73"/>
      <c r="U882" s="73"/>
      <c r="V882" s="73"/>
      <c r="W882" s="73"/>
      <c r="X882" s="73"/>
      <c r="Y882" s="73"/>
      <c r="Z882" s="73"/>
      <c r="AA882" s="73"/>
      <c r="AB882" s="73"/>
      <c r="AC882" s="73"/>
      <c r="AD882" s="73"/>
      <c r="AE882" s="47"/>
      <c r="AF882" s="47"/>
      <c r="AG882" s="73"/>
    </row>
    <row r="883" spans="17:33" x14ac:dyDescent="0.25">
      <c r="Q883" s="73"/>
      <c r="R883" s="73"/>
      <c r="S883" s="73"/>
      <c r="T883" s="73"/>
      <c r="U883" s="73"/>
      <c r="V883" s="73"/>
      <c r="W883" s="73"/>
      <c r="X883" s="73"/>
      <c r="Y883" s="73"/>
      <c r="Z883" s="73"/>
      <c r="AA883" s="73"/>
      <c r="AB883" s="73"/>
      <c r="AC883" s="73"/>
      <c r="AD883" s="73"/>
      <c r="AE883" s="47"/>
      <c r="AF883" s="47"/>
      <c r="AG883" s="73"/>
    </row>
  </sheetData>
  <autoFilter ref="A19:P132" xr:uid="{00000000-0009-0000-0000-000015000000}"/>
  <mergeCells count="25">
    <mergeCell ref="Q17:AD17"/>
    <mergeCell ref="B15:E15"/>
    <mergeCell ref="F15:O15"/>
    <mergeCell ref="B16:E16"/>
    <mergeCell ref="F16:O16"/>
    <mergeCell ref="B17:E17"/>
    <mergeCell ref="F17:O17"/>
    <mergeCell ref="B14:E14"/>
    <mergeCell ref="F14:O14"/>
    <mergeCell ref="B8:O8"/>
    <mergeCell ref="B9:C9"/>
    <mergeCell ref="D9:E9"/>
    <mergeCell ref="B10:C10"/>
    <mergeCell ref="D10:E10"/>
    <mergeCell ref="B11:E11"/>
    <mergeCell ref="F11:O11"/>
    <mergeCell ref="B12:E12"/>
    <mergeCell ref="F12:O12"/>
    <mergeCell ref="B13:E13"/>
    <mergeCell ref="F13:O13"/>
    <mergeCell ref="B7:O7"/>
    <mergeCell ref="B3:F3"/>
    <mergeCell ref="B4:C4"/>
    <mergeCell ref="B5:O5"/>
    <mergeCell ref="B6:O6"/>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59999389629810485"/>
  </sheetPr>
  <dimension ref="A1:V62"/>
  <sheetViews>
    <sheetView workbookViewId="0"/>
  </sheetViews>
  <sheetFormatPr defaultRowHeight="15" x14ac:dyDescent="0.25"/>
  <cols>
    <col min="1" max="1" width="33.85546875" customWidth="1"/>
    <col min="2" max="2" width="16.570312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364"/>
      <c r="B1" s="365"/>
      <c r="C1" s="365"/>
      <c r="D1" s="365" t="str">
        <f>SchoolReport!F1&amp;" "&amp;SchoolReport!H1</f>
        <v>Barnet Schools Funding 2022-23</v>
      </c>
      <c r="E1" s="365"/>
      <c r="F1" s="365"/>
      <c r="G1" s="365"/>
      <c r="H1" s="365"/>
      <c r="I1" s="365"/>
      <c r="J1" s="365"/>
      <c r="K1" s="365"/>
      <c r="L1" s="365"/>
      <c r="M1" s="365"/>
      <c r="N1" s="366"/>
      <c r="P1" s="27"/>
      <c r="Q1" s="27"/>
      <c r="R1" s="27"/>
      <c r="S1" s="27"/>
      <c r="U1" s="27" t="s">
        <v>1228</v>
      </c>
      <c r="V1" s="28">
        <v>11392</v>
      </c>
    </row>
    <row r="2" spans="1:22" ht="15.75" thickBot="1" x14ac:dyDescent="0.3">
      <c r="P2" s="27"/>
      <c r="Q2" s="27"/>
      <c r="R2" s="27"/>
      <c r="S2" s="27"/>
      <c r="U2" s="27" t="s">
        <v>1229</v>
      </c>
      <c r="V2" s="28">
        <v>10161</v>
      </c>
    </row>
    <row r="3" spans="1:22" ht="26.25" thickTop="1" thickBot="1" x14ac:dyDescent="0.55000000000000004">
      <c r="A3" s="76" t="s">
        <v>1230</v>
      </c>
      <c r="B3" s="479" t="s">
        <v>24</v>
      </c>
      <c r="C3" s="480"/>
      <c r="D3" s="480"/>
      <c r="E3" s="481"/>
      <c r="F3" s="77"/>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1235</v>
      </c>
      <c r="V4" s="28">
        <v>11438</v>
      </c>
    </row>
    <row r="5" spans="1:22" ht="16.5" thickTop="1" thickBot="1" x14ac:dyDescent="0.3">
      <c r="A5" s="78" t="s">
        <v>1236</v>
      </c>
      <c r="B5" s="79" t="str">
        <f>SchoolReport!D1</f>
        <v>May</v>
      </c>
      <c r="C5" s="77" t="str">
        <f>VLOOKUP(B5,P1:R14,3,0)</f>
        <v>Ma22</v>
      </c>
      <c r="D5" s="77" t="str">
        <f>VLOOKUP(B5,P1:S14,4,0)</f>
        <v>R</v>
      </c>
      <c r="P5" s="27" t="s">
        <v>1208</v>
      </c>
      <c r="Q5" s="27">
        <v>19</v>
      </c>
      <c r="R5" s="27" t="str">
        <f>LEFT(P5,2)&amp;MID(SchoolReport!$H$1,3,2)</f>
        <v>Ju22</v>
      </c>
      <c r="S5" s="27" t="s">
        <v>1237</v>
      </c>
      <c r="U5" s="27" t="s">
        <v>1238</v>
      </c>
      <c r="V5" s="28">
        <v>11438</v>
      </c>
    </row>
    <row r="6" spans="1:22" ht="16.5" thickTop="1" thickBot="1" x14ac:dyDescent="0.3">
      <c r="P6" s="27" t="s">
        <v>1209</v>
      </c>
      <c r="Q6" s="27">
        <v>20</v>
      </c>
      <c r="R6" s="27" t="str">
        <f>LEFT(P6,2)&amp;MID(SchoolReport!$H$1,3,2)</f>
        <v>Ju22</v>
      </c>
      <c r="S6" s="27" t="s">
        <v>1239</v>
      </c>
      <c r="U6" s="27" t="s">
        <v>1240</v>
      </c>
      <c r="V6" s="28">
        <v>11336</v>
      </c>
    </row>
    <row r="7" spans="1:22" ht="16.5" customHeight="1" thickTop="1" thickBot="1" x14ac:dyDescent="0.3">
      <c r="A7" s="78" t="s">
        <v>1241</v>
      </c>
      <c r="B7" s="371">
        <f>INDEX(HNPlaces!Q18:AB18,MATCH(B5,HNPlaces!Q19:AB19,0))</f>
        <v>603504.77777777787</v>
      </c>
      <c r="C7" s="484" t="str">
        <f>IF(ROUND(ABS(B7-B8),0)&gt;0,"Error","OK")</f>
        <v>OK</v>
      </c>
      <c r="D7" s="485"/>
      <c r="P7" s="27" t="s">
        <v>1210</v>
      </c>
      <c r="Q7" s="27">
        <v>21</v>
      </c>
      <c r="R7" s="27" t="str">
        <f>LEFT(P7,2)&amp;MID(SchoolReport!$H$1,3,2)</f>
        <v>Au22</v>
      </c>
      <c r="S7" s="27" t="s">
        <v>1242</v>
      </c>
    </row>
    <row r="8" spans="1:22" ht="16.5" thickTop="1" thickBot="1" x14ac:dyDescent="0.3">
      <c r="A8" s="78" t="s">
        <v>1243</v>
      </c>
      <c r="B8" s="80">
        <f>SUM(G20:G875)</f>
        <v>603504.77777777787</v>
      </c>
      <c r="C8" s="484"/>
      <c r="D8" s="485"/>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77">
        <f ca="1">COUNTIFS(INDIRECT(B3&amp;"!"&amp;D5&amp;"20:"&amp;D5&amp;"1000"),"&gt;0")</f>
        <v>14</v>
      </c>
      <c r="C10" s="484" t="str">
        <f ca="1">IF(ROUND(ABS(B10-B11),0)&gt;0,"Error","OK")</f>
        <v>OK</v>
      </c>
      <c r="D10" s="485"/>
      <c r="P10" s="27" t="s">
        <v>1213</v>
      </c>
      <c r="Q10" s="27">
        <v>24</v>
      </c>
      <c r="R10" s="27" t="str">
        <f>LEFT(P10,2)&amp;MID(SchoolReport!$H$1,3,2)</f>
        <v>No22</v>
      </c>
      <c r="S10" s="27" t="s">
        <v>1247</v>
      </c>
    </row>
    <row r="11" spans="1:22" ht="16.5" thickTop="1" thickBot="1" x14ac:dyDescent="0.3">
      <c r="A11" s="78" t="s">
        <v>1248</v>
      </c>
      <c r="B11" s="78">
        <f>COUNTIF(G20:G884,"&gt;0")</f>
        <v>14</v>
      </c>
      <c r="C11" s="484"/>
      <c r="D11" s="485"/>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1257</v>
      </c>
      <c r="F17" s="83"/>
      <c r="G17" s="84">
        <f>SUM(G20:G1002)</f>
        <v>603504.77777777787</v>
      </c>
      <c r="H17" s="83"/>
      <c r="I17" s="85"/>
      <c r="J17" t="s">
        <v>1258</v>
      </c>
      <c r="O17" s="81"/>
    </row>
    <row r="18" spans="1:21" ht="15.75" thickBot="1" x14ac:dyDescent="0.3">
      <c r="A18" s="82"/>
      <c r="B18" s="95"/>
      <c r="C18" s="82"/>
      <c r="E18" t="s">
        <v>1259</v>
      </c>
      <c r="F18" s="83"/>
      <c r="G18" s="96"/>
      <c r="H18" s="83"/>
      <c r="I18" s="85"/>
      <c r="O18" s="81"/>
    </row>
    <row r="19" spans="1:21" ht="15.75" thickBot="1" x14ac:dyDescent="0.3">
      <c r="A19" s="97" t="s">
        <v>1260</v>
      </c>
      <c r="B19" s="98" t="s">
        <v>1261</v>
      </c>
      <c r="C19" s="99" t="s">
        <v>1262</v>
      </c>
      <c r="D19" s="100" t="s">
        <v>1263</v>
      </c>
      <c r="E19" s="101" t="s">
        <v>1264</v>
      </c>
      <c r="F19" s="102" t="s">
        <v>1265</v>
      </c>
      <c r="G19" s="103" t="s">
        <v>1266</v>
      </c>
      <c r="H19" s="104" t="s">
        <v>1267</v>
      </c>
      <c r="I19" s="105" t="s">
        <v>1268</v>
      </c>
      <c r="J19" s="101" t="s">
        <v>1269</v>
      </c>
      <c r="K19" s="100" t="s">
        <v>1263</v>
      </c>
      <c r="L19" s="100" t="s">
        <v>1270</v>
      </c>
      <c r="M19" s="100" t="s">
        <v>1263</v>
      </c>
      <c r="N19" s="100" t="s">
        <v>1271</v>
      </c>
      <c r="O19" s="106" t="s">
        <v>1272</v>
      </c>
      <c r="P19" s="100" t="s">
        <v>1273</v>
      </c>
      <c r="Q19" s="100" t="s">
        <v>1263</v>
      </c>
      <c r="R19" s="107" t="s">
        <v>1274</v>
      </c>
    </row>
    <row r="20" spans="1:21" x14ac:dyDescent="0.25">
      <c r="A20" s="108">
        <v>1</v>
      </c>
      <c r="B20" s="109">
        <v>2</v>
      </c>
      <c r="C20" s="110">
        <f>HNPlaces!J20</f>
        <v>400156</v>
      </c>
      <c r="D20" s="111" t="b">
        <v>1</v>
      </c>
      <c r="E20" s="112" t="str">
        <f>RIGHT(HNPlaces!C20,4)&amp;"."&amp;HNPlaces!M20&amp;"."&amp;HNPlaces!K20&amp;"."&amp;$C$5</f>
        <v>1100.PRU.I01.Ma22</v>
      </c>
      <c r="F20" s="113">
        <f ca="1">TODAY()</f>
        <v>44697</v>
      </c>
      <c r="G20" s="114" cm="1">
        <f t="array" ref="G20">IF(SUMPRODUCT((HNPlaces!$Q$19:$AB$19=$B$5)*HNPlaces!Q20:AB20)&gt;0,SUMPRODUCT((HNPlaces!$Q$19:$AB$19=$B$5)*HNPlaces!Q20:AB20),0)</f>
        <v>128660</v>
      </c>
      <c r="H20" s="115">
        <f ca="1">F20</f>
        <v>44697</v>
      </c>
      <c r="I20" s="116">
        <v>0</v>
      </c>
      <c r="J20" s="112" t="str">
        <f>LEFT(HNPlaces!D20,20)&amp;"."&amp;HNPlacesPay!E20</f>
        <v>Pavilion.1100.PRU.I01.Ma22</v>
      </c>
      <c r="K20" s="111" t="b">
        <v>1</v>
      </c>
      <c r="L20" s="117" t="s">
        <v>1275</v>
      </c>
      <c r="M20" s="111" t="b">
        <v>1</v>
      </c>
      <c r="N20" s="111" t="s">
        <v>1276</v>
      </c>
      <c r="O20" s="118" t="str">
        <f>HNPlaces!I20</f>
        <v>11392/543965</v>
      </c>
      <c r="P20" s="111" t="b">
        <v>1</v>
      </c>
      <c r="Q20" s="111" t="b">
        <v>1</v>
      </c>
      <c r="R20" s="111" t="b">
        <v>1</v>
      </c>
      <c r="T20" s="10"/>
      <c r="U20" s="1"/>
    </row>
    <row r="21" spans="1:21" x14ac:dyDescent="0.25">
      <c r="A21" s="108">
        <v>1</v>
      </c>
      <c r="B21" s="109">
        <v>2</v>
      </c>
      <c r="C21" s="110">
        <f>HNPlaces!J21</f>
        <v>400157</v>
      </c>
      <c r="D21" s="111" t="b">
        <v>1</v>
      </c>
      <c r="E21" s="112" t="str">
        <f>RIGHT(HNPlaces!C21,4)&amp;"."&amp;HNPlaces!M21&amp;"."&amp;HNPlaces!K21&amp;"."&amp;$C$5</f>
        <v>1102.PRU.I01.Ma22</v>
      </c>
      <c r="F21" s="113">
        <f t="shared" ref="F21:F50" ca="1" si="0">TODAY()</f>
        <v>44697</v>
      </c>
      <c r="G21" s="114" cm="1">
        <f t="array" ref="G21">IF(SUMPRODUCT((HNPlaces!$Q$19:$AB$19=$B$5)*HNPlaces!Q21:AB21)&gt;0,SUMPRODUCT((HNPlaces!$Q$19:$AB$19=$B$5)*HNPlaces!Q21:AB21),0)</f>
        <v>38106.833333333336</v>
      </c>
      <c r="H21" s="115">
        <f t="shared" ref="H21:H50" ca="1" si="1">F21</f>
        <v>44697</v>
      </c>
      <c r="I21" s="116">
        <v>0</v>
      </c>
      <c r="J21" s="112" t="str">
        <f>LEFT(HNPlaces!D21,20)&amp;"."&amp;HNPlacesPay!E21</f>
        <v>Northgate.1102.PRU.I01.Ma22</v>
      </c>
      <c r="K21" s="111" t="b">
        <v>1</v>
      </c>
      <c r="L21" s="117" t="s">
        <v>1275</v>
      </c>
      <c r="M21" s="111" t="b">
        <v>1</v>
      </c>
      <c r="N21" s="111" t="s">
        <v>1276</v>
      </c>
      <c r="O21" s="118" t="str">
        <f>HNPlaces!I21</f>
        <v>11392/543965</v>
      </c>
      <c r="P21" s="111" t="b">
        <v>1</v>
      </c>
      <c r="Q21" s="111" t="b">
        <v>1</v>
      </c>
      <c r="R21" s="111" t="b">
        <v>1</v>
      </c>
      <c r="T21" s="10"/>
      <c r="U21" s="1"/>
    </row>
    <row r="22" spans="1:21" x14ac:dyDescent="0.25">
      <c r="A22" s="108">
        <v>1</v>
      </c>
      <c r="B22" s="109">
        <v>2</v>
      </c>
      <c r="C22" s="110">
        <f>HNPlaces!J22</f>
        <v>400050</v>
      </c>
      <c r="D22" s="111" t="b">
        <v>1</v>
      </c>
      <c r="E22" s="112" t="str">
        <f>RIGHT(HNPlaces!C22,4)&amp;"."&amp;HNPlaces!M22&amp;"."&amp;HNPlaces!K22&amp;"."&amp;$C$5</f>
        <v>2014.ARP.I01.Ma22</v>
      </c>
      <c r="F22" s="113">
        <f t="shared" ca="1" si="0"/>
        <v>44697</v>
      </c>
      <c r="G22" s="114" cm="1">
        <f t="array" ref="G22">IF(SUMPRODUCT((HNPlaces!$Q$19:$AB$19=$B$5)*HNPlaces!Q22:AB22)&gt;0,SUMPRODUCT((HNPlaces!$Q$19:$AB$19=$B$5)*HNPlaces!Q22:AB22),0)</f>
        <v>2708.3333333333335</v>
      </c>
      <c r="H22" s="115">
        <f t="shared" ca="1" si="1"/>
        <v>44697</v>
      </c>
      <c r="I22" s="116">
        <v>0</v>
      </c>
      <c r="J22" s="112" t="str">
        <f>LEFT(HNPlaces!D22,20)&amp;"."&amp;HNPlacesPay!E22</f>
        <v>Colindale School.2014.ARP.I01.Ma22</v>
      </c>
      <c r="K22" s="111" t="b">
        <v>1</v>
      </c>
      <c r="L22" s="117" t="s">
        <v>1275</v>
      </c>
      <c r="M22" s="111" t="b">
        <v>1</v>
      </c>
      <c r="N22" s="111" t="s">
        <v>1276</v>
      </c>
      <c r="O22" s="118" t="str">
        <f>HNPlaces!I22</f>
        <v>11438/543965</v>
      </c>
      <c r="P22" s="111" t="b">
        <v>1</v>
      </c>
      <c r="Q22" s="111" t="b">
        <v>1</v>
      </c>
      <c r="R22" s="111" t="b">
        <v>1</v>
      </c>
      <c r="T22" s="10"/>
      <c r="U22" s="1"/>
    </row>
    <row r="23" spans="1:21" x14ac:dyDescent="0.25">
      <c r="A23" s="108">
        <v>1</v>
      </c>
      <c r="B23" s="109">
        <v>2</v>
      </c>
      <c r="C23" s="110">
        <f>HNPlaces!J23</f>
        <v>400059</v>
      </c>
      <c r="D23" s="111" t="b">
        <v>1</v>
      </c>
      <c r="E23" s="112" t="str">
        <f>RIGHT(HNPlaces!C23,4)&amp;"."&amp;HNPlaces!M23&amp;"."&amp;HNPlaces!K23&amp;"."&amp;$C$5</f>
        <v>2015.ARP.I01.Ma22</v>
      </c>
      <c r="F23" s="113">
        <f t="shared" ca="1" si="0"/>
        <v>44697</v>
      </c>
      <c r="G23" s="114" cm="1">
        <f t="array" ref="G23">IF(SUMPRODUCT((HNPlaces!$Q$19:$AB$19=$B$5)*HNPlaces!Q23:AB23)&gt;0,SUMPRODUCT((HNPlaces!$Q$19:$AB$19=$B$5)*HNPlaces!Q23:AB23),0)</f>
        <v>7375</v>
      </c>
      <c r="H23" s="115">
        <f t="shared" ca="1" si="1"/>
        <v>44697</v>
      </c>
      <c r="I23" s="116">
        <v>0</v>
      </c>
      <c r="J23" s="112" t="str">
        <f>LEFT(HNPlaces!D23,20)&amp;"."&amp;HNPlacesPay!E23</f>
        <v>Coppetts Wood.2015.ARP.I01.Ma22</v>
      </c>
      <c r="K23" s="111" t="b">
        <v>1</v>
      </c>
      <c r="L23" s="117" t="s">
        <v>1275</v>
      </c>
      <c r="M23" s="111" t="b">
        <v>1</v>
      </c>
      <c r="N23" s="111" t="s">
        <v>1276</v>
      </c>
      <c r="O23" s="118" t="str">
        <f>HNPlaces!I23</f>
        <v>11438/543965</v>
      </c>
      <c r="P23" s="111" t="b">
        <v>1</v>
      </c>
      <c r="Q23" s="111" t="b">
        <v>1</v>
      </c>
      <c r="R23" s="111" t="b">
        <v>1</v>
      </c>
    </row>
    <row r="24" spans="1:21" x14ac:dyDescent="0.25">
      <c r="A24" s="108">
        <v>1</v>
      </c>
      <c r="B24" s="109">
        <v>2</v>
      </c>
      <c r="C24" s="110">
        <f>HNPlaces!J24</f>
        <v>400046</v>
      </c>
      <c r="D24" s="111" t="b">
        <v>1</v>
      </c>
      <c r="E24" s="112" t="str">
        <f>RIGHT(HNPlaces!C24,4)&amp;"."&amp;HNPlaces!M24&amp;"."&amp;HNPlaces!K24&amp;"."&amp;$C$5</f>
        <v>2036.ARP.I01.Ma22</v>
      </c>
      <c r="F24" s="113">
        <f t="shared" ca="1" si="0"/>
        <v>44697</v>
      </c>
      <c r="G24" s="114" cm="1">
        <f t="array" ref="G24">IF(SUMPRODUCT((HNPlaces!$Q$19:$AB$19=$B$5)*HNPlaces!Q24:AB24)&gt;0,SUMPRODUCT((HNPlaces!$Q$19:$AB$19=$B$5)*HNPlaces!Q24:AB24),0)</f>
        <v>8000</v>
      </c>
      <c r="H24" s="115">
        <f t="shared" ca="1" si="1"/>
        <v>44697</v>
      </c>
      <c r="I24" s="116">
        <v>0</v>
      </c>
      <c r="J24" s="112" t="str">
        <f>LEFT(HNPlaces!D24,20)&amp;"."&amp;HNPlacesPay!E24</f>
        <v>Livingstone School.2036.ARP.I01.Ma22</v>
      </c>
      <c r="K24" s="111" t="b">
        <v>1</v>
      </c>
      <c r="L24" s="117" t="s">
        <v>1275</v>
      </c>
      <c r="M24" s="111" t="b">
        <v>1</v>
      </c>
      <c r="N24" s="111" t="s">
        <v>1276</v>
      </c>
      <c r="O24" s="118" t="str">
        <f>HNPlaces!I24</f>
        <v>11438/543965</v>
      </c>
      <c r="P24" s="111" t="b">
        <v>1</v>
      </c>
      <c r="Q24" s="111" t="b">
        <v>1</v>
      </c>
      <c r="R24" s="111" t="b">
        <v>1</v>
      </c>
    </row>
    <row r="25" spans="1:21" x14ac:dyDescent="0.25">
      <c r="A25" s="108">
        <v>1</v>
      </c>
      <c r="B25" s="109">
        <v>2</v>
      </c>
      <c r="C25" s="110">
        <f>HNPlaces!J25</f>
        <v>400065</v>
      </c>
      <c r="D25" s="111" t="b">
        <v>1</v>
      </c>
      <c r="E25" s="112" t="str">
        <f>RIGHT(HNPlaces!C25,4)&amp;"."&amp;HNPlaces!M25&amp;"."&amp;HNPlaces!K25&amp;"."&amp;$C$5</f>
        <v>2067.ARP.I01.Ma22</v>
      </c>
      <c r="F25" s="113">
        <f t="shared" ca="1" si="0"/>
        <v>44697</v>
      </c>
      <c r="G25" s="114" cm="1">
        <f t="array" ref="G25">IF(SUMPRODUCT((HNPlaces!$Q$19:$AB$19=$B$5)*HNPlaces!Q25:AB25)&gt;0,SUMPRODUCT((HNPlaces!$Q$19:$AB$19=$B$5)*HNPlaces!Q25:AB25),0)</f>
        <v>6791.666666666667</v>
      </c>
      <c r="H25" s="115">
        <f t="shared" ca="1" si="1"/>
        <v>44697</v>
      </c>
      <c r="I25" s="116">
        <v>0</v>
      </c>
      <c r="J25" s="112" t="str">
        <f>LEFT(HNPlaces!D25,20)&amp;"."&amp;HNPlacesPay!E25</f>
        <v>Chalgrove Primary Sc.2067.ARP.I01.Ma22</v>
      </c>
      <c r="K25" s="111" t="b">
        <v>1</v>
      </c>
      <c r="L25" s="117" t="s">
        <v>1275</v>
      </c>
      <c r="M25" s="111" t="b">
        <v>1</v>
      </c>
      <c r="N25" s="111" t="s">
        <v>1276</v>
      </c>
      <c r="O25" s="118" t="str">
        <f>HNPlaces!I25</f>
        <v>11438/543965</v>
      </c>
      <c r="P25" s="111" t="b">
        <v>1</v>
      </c>
      <c r="Q25" s="111" t="b">
        <v>1</v>
      </c>
      <c r="R25" s="111" t="b">
        <v>1</v>
      </c>
    </row>
    <row r="26" spans="1:21" x14ac:dyDescent="0.25">
      <c r="A26" s="108">
        <v>1</v>
      </c>
      <c r="B26" s="109">
        <v>2</v>
      </c>
      <c r="C26" s="110">
        <f>HNPlaces!J26</f>
        <v>400113</v>
      </c>
      <c r="D26" s="111" t="b">
        <v>1</v>
      </c>
      <c r="E26" s="112" t="str">
        <f>RIGHT(HNPlaces!C26,4)&amp;"."&amp;HNPlaces!M26&amp;"."&amp;HNPlaces!K26&amp;"."&amp;$C$5</f>
        <v>2077.ARP.I01.Ma22</v>
      </c>
      <c r="F26" s="113">
        <f t="shared" ca="1" si="0"/>
        <v>44697</v>
      </c>
      <c r="G26" s="114" cm="1">
        <f t="array" ref="G26">IF(SUMPRODUCT((HNPlaces!$Q$19:$AB$19=$B$5)*HNPlaces!Q26:AB26)&gt;0,SUMPRODUCT((HNPlaces!$Q$19:$AB$19=$B$5)*HNPlaces!Q26:AB26),0)</f>
        <v>11000</v>
      </c>
      <c r="H26" s="115">
        <f t="shared" ca="1" si="1"/>
        <v>44697</v>
      </c>
      <c r="I26" s="116">
        <v>0</v>
      </c>
      <c r="J26" s="112" t="str">
        <f>LEFT(HNPlaces!D26,20)&amp;"."&amp;HNPlacesPay!E26</f>
        <v>Orion Primary School.2077.ARP.I01.Ma22</v>
      </c>
      <c r="K26" s="111" t="b">
        <v>1</v>
      </c>
      <c r="L26" s="117" t="s">
        <v>1275</v>
      </c>
      <c r="M26" s="111" t="b">
        <v>1</v>
      </c>
      <c r="N26" s="111" t="s">
        <v>1276</v>
      </c>
      <c r="O26" s="118" t="str">
        <f>HNPlaces!I26</f>
        <v>11438/543965</v>
      </c>
      <c r="P26" s="111" t="b">
        <v>1</v>
      </c>
      <c r="Q26" s="111" t="b">
        <v>1</v>
      </c>
      <c r="R26" s="111" t="b">
        <v>1</v>
      </c>
    </row>
    <row r="27" spans="1:21" x14ac:dyDescent="0.25">
      <c r="A27" s="108">
        <v>1</v>
      </c>
      <c r="B27" s="109">
        <v>2</v>
      </c>
      <c r="C27" s="110">
        <f>HNPlaces!J27</f>
        <v>400140</v>
      </c>
      <c r="D27" s="111" t="b">
        <v>1</v>
      </c>
      <c r="E27" s="112" t="str">
        <f>RIGHT(HNPlaces!C27,4)&amp;"."&amp;HNPlaces!M27&amp;"."&amp;HNPlaces!K27&amp;"."&amp;$C$5</f>
        <v>5427.ARP.I01.Ma22</v>
      </c>
      <c r="F27" s="113">
        <f t="shared" ca="1" si="0"/>
        <v>44697</v>
      </c>
      <c r="G27" s="114" cm="1">
        <f t="array" ref="G27">IF(SUMPRODUCT((HNPlaces!$Q$19:$AB$19=$B$5)*HNPlaces!Q27:AB27)&gt;0,SUMPRODUCT((HNPlaces!$Q$19:$AB$19=$B$5)*HNPlaces!Q27:AB27),0)</f>
        <v>25791.666666666668</v>
      </c>
      <c r="H27" s="115">
        <f t="shared" ca="1" si="1"/>
        <v>44697</v>
      </c>
      <c r="I27" s="116">
        <v>0</v>
      </c>
      <c r="J27" s="112" t="str">
        <f>LEFT(HNPlaces!D27,20)&amp;"."&amp;HNPlacesPay!E27</f>
        <v>JCoSS.5427.ARP.I01.Ma22</v>
      </c>
      <c r="K27" s="111" t="b">
        <v>1</v>
      </c>
      <c r="L27" s="117" t="s">
        <v>1275</v>
      </c>
      <c r="M27" s="111" t="b">
        <v>1</v>
      </c>
      <c r="N27" s="111" t="s">
        <v>1276</v>
      </c>
      <c r="O27" s="118" t="str">
        <f>HNPlaces!I27</f>
        <v>11438/543965</v>
      </c>
      <c r="P27" s="111" t="b">
        <v>1</v>
      </c>
      <c r="Q27" s="111" t="b">
        <v>1</v>
      </c>
      <c r="R27" s="111" t="b">
        <v>1</v>
      </c>
    </row>
    <row r="28" spans="1:21" x14ac:dyDescent="0.25">
      <c r="A28" s="108">
        <v>1</v>
      </c>
      <c r="B28" s="109">
        <v>2</v>
      </c>
      <c r="C28" s="110">
        <f>HNPlaces!J28</f>
        <v>400034</v>
      </c>
      <c r="D28" s="111" t="b">
        <v>1</v>
      </c>
      <c r="E28" s="112" t="str">
        <f>RIGHT(HNPlaces!C28,4)&amp;"."&amp;HNPlaces!M28&amp;"."&amp;HNPlaces!K28&amp;"."&amp;$C$5</f>
        <v>7005.SPEC.I01.Ma22</v>
      </c>
      <c r="F28" s="113">
        <f t="shared" ca="1" si="0"/>
        <v>44697</v>
      </c>
      <c r="G28" s="114" cm="1">
        <f t="array" ref="G28">IF(SUMPRODUCT((HNPlaces!$Q$19:$AB$19=$B$5)*HNPlaces!Q28:AB28)&gt;0,SUMPRODUCT((HNPlaces!$Q$19:$AB$19=$B$5)*HNPlaces!Q28:AB28),0)</f>
        <v>123125</v>
      </c>
      <c r="H28" s="115">
        <f t="shared" ca="1" si="1"/>
        <v>44697</v>
      </c>
      <c r="I28" s="116">
        <v>0</v>
      </c>
      <c r="J28" s="112" t="str">
        <f>LEFT(HNPlaces!D28,20)&amp;"."&amp;HNPlacesPay!E28</f>
        <v>Northway.7005.SPEC.I01.Ma22</v>
      </c>
      <c r="K28" s="111" t="b">
        <v>1</v>
      </c>
      <c r="L28" s="117" t="s">
        <v>1275</v>
      </c>
      <c r="M28" s="111" t="b">
        <v>1</v>
      </c>
      <c r="N28" s="111" t="s">
        <v>1276</v>
      </c>
      <c r="O28" s="118" t="str">
        <f>HNPlaces!I28</f>
        <v>10161/543965</v>
      </c>
      <c r="P28" s="111" t="b">
        <v>1</v>
      </c>
      <c r="Q28" s="111" t="b">
        <v>1</v>
      </c>
      <c r="R28" s="111" t="b">
        <v>1</v>
      </c>
    </row>
    <row r="29" spans="1:21" x14ac:dyDescent="0.25">
      <c r="A29" s="108">
        <v>1</v>
      </c>
      <c r="B29" s="109">
        <v>2</v>
      </c>
      <c r="C29" s="110">
        <f>HNPlaces!J29</f>
        <v>400091</v>
      </c>
      <c r="D29" s="111" t="b">
        <v>1</v>
      </c>
      <c r="E29" s="112" t="str">
        <f>RIGHT(HNPlaces!C29,4)&amp;"."&amp;HNPlaces!M29&amp;"."&amp;HNPlaces!K29&amp;"."&amp;$C$5</f>
        <v>7009.SPEC.I01.Ma22</v>
      </c>
      <c r="F29" s="113">
        <f t="shared" ca="1" si="0"/>
        <v>44697</v>
      </c>
      <c r="G29" s="114" cm="1">
        <f t="array" ref="G29">IF(SUMPRODUCT((HNPlaces!$Q$19:$AB$19=$B$5)*HNPlaces!Q29:AB29)&gt;0,SUMPRODUCT((HNPlaces!$Q$19:$AB$19=$B$5)*HNPlaces!Q29:AB29),0)</f>
        <v>96666.666666666672</v>
      </c>
      <c r="H29" s="115">
        <f t="shared" ca="1" si="1"/>
        <v>44697</v>
      </c>
      <c r="I29" s="116">
        <v>0</v>
      </c>
      <c r="J29" s="112" t="str">
        <f>LEFT(HNPlaces!D29,20)&amp;"."&amp;HNPlacesPay!E29</f>
        <v>Oakleigh.7009.SPEC.I01.Ma22</v>
      </c>
      <c r="K29" s="111" t="b">
        <v>1</v>
      </c>
      <c r="L29" s="117" t="s">
        <v>1275</v>
      </c>
      <c r="M29" s="111" t="b">
        <v>1</v>
      </c>
      <c r="N29" s="111" t="s">
        <v>1276</v>
      </c>
      <c r="O29" s="118" t="str">
        <f>HNPlaces!I29</f>
        <v>10161/543965</v>
      </c>
      <c r="P29" s="111" t="b">
        <v>1</v>
      </c>
      <c r="Q29" s="111" t="b">
        <v>1</v>
      </c>
      <c r="R29" s="111" t="b">
        <v>1</v>
      </c>
    </row>
    <row r="30" spans="1:21" x14ac:dyDescent="0.25">
      <c r="A30" s="108">
        <v>1</v>
      </c>
      <c r="B30" s="109">
        <v>2</v>
      </c>
      <c r="C30" s="110">
        <f>HNPlaces!J30</f>
        <v>400063</v>
      </c>
      <c r="D30" s="111" t="b">
        <v>1</v>
      </c>
      <c r="E30" s="112" t="str">
        <f>RIGHT(HNPlaces!C30,4)&amp;"."&amp;HNPlaces!M30&amp;"."&amp;HNPlaces!K30&amp;"."&amp;$C$5</f>
        <v>7010.SPEC.I01.Ma22</v>
      </c>
      <c r="F30" s="113">
        <f t="shared" ca="1" si="0"/>
        <v>44697</v>
      </c>
      <c r="G30" s="114" cm="1">
        <f t="array" ref="G30">IF(SUMPRODUCT((HNPlaces!$Q$19:$AB$19=$B$5)*HNPlaces!Q30:AB30)&gt;0,SUMPRODUCT((HNPlaces!$Q$19:$AB$19=$B$5)*HNPlaces!Q30:AB30),0)</f>
        <v>87152.777777777781</v>
      </c>
      <c r="H30" s="115">
        <f t="shared" ca="1" si="1"/>
        <v>44697</v>
      </c>
      <c r="I30" s="116">
        <v>0</v>
      </c>
      <c r="J30" s="112" t="str">
        <f>LEFT(HNPlaces!D30,20)&amp;"."&amp;HNPlacesPay!E30</f>
        <v>Mapledown.7010.SPEC.I01.Ma22</v>
      </c>
      <c r="K30" s="111" t="b">
        <v>1</v>
      </c>
      <c r="L30" s="117" t="s">
        <v>1275</v>
      </c>
      <c r="M30" s="111" t="b">
        <v>1</v>
      </c>
      <c r="N30" s="111" t="s">
        <v>1276</v>
      </c>
      <c r="O30" s="118" t="str">
        <f>HNPlaces!I30</f>
        <v>10161/543965</v>
      </c>
      <c r="P30" s="111" t="b">
        <v>1</v>
      </c>
      <c r="Q30" s="111" t="b">
        <v>1</v>
      </c>
      <c r="R30" s="111" t="b">
        <v>1</v>
      </c>
    </row>
    <row r="31" spans="1:21" x14ac:dyDescent="0.25">
      <c r="A31" s="108">
        <v>1</v>
      </c>
      <c r="B31" s="109">
        <v>2</v>
      </c>
      <c r="C31" s="110">
        <f>HNPlaces!J31</f>
        <v>400156</v>
      </c>
      <c r="D31" s="111" t="b">
        <v>1</v>
      </c>
      <c r="E31" s="112" t="str">
        <f>RIGHT(HNPlaces!C31,4)&amp;"."&amp;HNPlaces!M31&amp;"."&amp;HNPlaces!K31&amp;"."&amp;$C$5</f>
        <v>1100.HOS.I01.Ma22</v>
      </c>
      <c r="F31" s="113">
        <f t="shared" ca="1" si="0"/>
        <v>44697</v>
      </c>
      <c r="G31" s="114" cm="1">
        <f t="array" ref="G31">IF(SUMPRODUCT((HNPlaces!$Q$19:$AB$19=$B$5)*HNPlaces!Q31:AB31)&gt;0,SUMPRODUCT((HNPlaces!$Q$19:$AB$19=$B$5)*HNPlaces!Q31:AB31),0)</f>
        <v>8333.3333333333339</v>
      </c>
      <c r="H31" s="115">
        <f t="shared" ca="1" si="1"/>
        <v>44697</v>
      </c>
      <c r="I31" s="116">
        <v>0</v>
      </c>
      <c r="J31" s="112" t="str">
        <f>LEFT(HNPlaces!D31,20)&amp;"."&amp;HNPlacesPay!E31</f>
        <v>Pavilion.1100.HOS.I01.Ma22</v>
      </c>
      <c r="K31" s="111" t="b">
        <v>1</v>
      </c>
      <c r="L31" s="117" t="s">
        <v>1275</v>
      </c>
      <c r="M31" s="111" t="b">
        <v>1</v>
      </c>
      <c r="N31" s="111" t="s">
        <v>1276</v>
      </c>
      <c r="O31" s="118" t="str">
        <f>HNPlaces!I31</f>
        <v>11336/543965</v>
      </c>
      <c r="P31" s="111" t="b">
        <v>1</v>
      </c>
      <c r="Q31" s="111" t="b">
        <v>1</v>
      </c>
      <c r="R31" s="111" t="b">
        <v>1</v>
      </c>
    </row>
    <row r="32" spans="1:21" x14ac:dyDescent="0.25">
      <c r="A32" s="108">
        <v>1</v>
      </c>
      <c r="B32" s="109">
        <v>2</v>
      </c>
      <c r="C32" s="110">
        <f>HNPlaces!J32</f>
        <v>400046</v>
      </c>
      <c r="D32" s="111" t="b">
        <v>1</v>
      </c>
      <c r="E32" s="112" t="str">
        <f>RIGHT(HNPlaces!C32,4)&amp;"."&amp;HNPlaces!M32&amp;"."&amp;HNPlaces!K32&amp;"."&amp;$C$5</f>
        <v>2036.ARPEY.I01.Ma22</v>
      </c>
      <c r="F32" s="113">
        <f t="shared" ca="1" si="0"/>
        <v>44697</v>
      </c>
      <c r="G32" s="114" cm="1">
        <f t="array" ref="G32">IF(SUMPRODUCT((HNPlaces!$Q$19:$AB$19=$B$5)*HNPlaces!Q32:AB32)&gt;0,SUMPRODUCT((HNPlaces!$Q$19:$AB$19=$B$5)*HNPlaces!Q32:AB32),0)</f>
        <v>11169.5</v>
      </c>
      <c r="H32" s="115">
        <f t="shared" ca="1" si="1"/>
        <v>44697</v>
      </c>
      <c r="I32" s="116">
        <v>0</v>
      </c>
      <c r="J32" s="112" t="str">
        <f>LEFT(HNPlaces!D32,20)&amp;"."&amp;HNPlacesPay!E32</f>
        <v>Livingstone School.2036.ARPEY.I01.Ma22</v>
      </c>
      <c r="K32" s="111" t="b">
        <v>1</v>
      </c>
      <c r="L32" s="117" t="s">
        <v>1275</v>
      </c>
      <c r="M32" s="111" t="b">
        <v>1</v>
      </c>
      <c r="N32" s="111" t="s">
        <v>1276</v>
      </c>
      <c r="O32" s="118" t="str">
        <f>HNPlaces!I32</f>
        <v>11438/543965</v>
      </c>
      <c r="P32" s="111" t="b">
        <v>1</v>
      </c>
      <c r="Q32" s="111" t="b">
        <v>1</v>
      </c>
      <c r="R32" s="111" t="b">
        <v>1</v>
      </c>
    </row>
    <row r="33" spans="1:18" x14ac:dyDescent="0.25">
      <c r="A33" s="108">
        <v>1</v>
      </c>
      <c r="B33" s="109">
        <v>2</v>
      </c>
      <c r="C33" s="110">
        <f>HNPlaces!J33</f>
        <v>400091</v>
      </c>
      <c r="D33" s="111" t="b">
        <v>1</v>
      </c>
      <c r="E33" s="112" t="str">
        <f>RIGHT(HNPlaces!C33,4)&amp;"."&amp;HNPlaces!M33&amp;"."&amp;HNPlaces!K33&amp;"."&amp;$C$5</f>
        <v>7009.SPECEY.I01.Ma22</v>
      </c>
      <c r="F33" s="113">
        <f t="shared" ca="1" si="0"/>
        <v>44697</v>
      </c>
      <c r="G33" s="114" cm="1">
        <f t="array" ref="G33">IF(SUMPRODUCT((HNPlaces!$Q$19:$AB$19=$B$5)*HNPlaces!Q33:AB33)&gt;0,SUMPRODUCT((HNPlaces!$Q$19:$AB$19=$B$5)*HNPlaces!Q33:AB33),0)</f>
        <v>48624</v>
      </c>
      <c r="H33" s="115">
        <f t="shared" ca="1" si="1"/>
        <v>44697</v>
      </c>
      <c r="I33" s="116">
        <v>0</v>
      </c>
      <c r="J33" s="112" t="str">
        <f>LEFT(HNPlaces!D33,20)&amp;"."&amp;HNPlacesPay!E33</f>
        <v>Oakleigh.7009.SPECEY.I01.Ma22</v>
      </c>
      <c r="K33" s="111" t="b">
        <v>1</v>
      </c>
      <c r="L33" s="117" t="s">
        <v>1275</v>
      </c>
      <c r="M33" s="111" t="b">
        <v>1</v>
      </c>
      <c r="N33" s="111" t="s">
        <v>1276</v>
      </c>
      <c r="O33" s="118" t="str">
        <f>HNPlaces!I33</f>
        <v>10161/543965</v>
      </c>
      <c r="P33" s="111" t="b">
        <v>1</v>
      </c>
      <c r="Q33" s="111" t="b">
        <v>1</v>
      </c>
      <c r="R33" s="111" t="b">
        <v>1</v>
      </c>
    </row>
    <row r="34" spans="1:18" x14ac:dyDescent="0.25">
      <c r="A34" s="108">
        <v>1</v>
      </c>
      <c r="B34" s="109">
        <v>2</v>
      </c>
      <c r="C34" s="110">
        <f>HNPlaces!J34</f>
        <v>0</v>
      </c>
      <c r="D34" s="111" t="b">
        <v>1</v>
      </c>
      <c r="E34" s="112" t="str">
        <f>RIGHT(HNPlaces!C34,4)&amp;"."&amp;HNPlaces!M34&amp;"."&amp;HNPlaces!K34&amp;"."&amp;$C$5</f>
        <v>...Ma22</v>
      </c>
      <c r="F34" s="113">
        <f t="shared" ca="1" si="0"/>
        <v>44697</v>
      </c>
      <c r="G34" s="114" cm="1">
        <f t="array" ref="G34">IF(SUMPRODUCT((HNPlaces!$Q$19:$AB$19=$B$5)*HNPlaces!Q34:AB34)&gt;0,SUMPRODUCT((HNPlaces!$Q$19:$AB$19=$B$5)*HNPlaces!Q34:AB34),0)</f>
        <v>0</v>
      </c>
      <c r="H34" s="115">
        <f t="shared" ca="1" si="1"/>
        <v>44697</v>
      </c>
      <c r="I34" s="116">
        <v>0</v>
      </c>
      <c r="J34" s="112" t="str">
        <f>LEFT(HNPlaces!D34,20)&amp;"."&amp;HNPlacesPay!E34</f>
        <v>....Ma22</v>
      </c>
      <c r="K34" s="111" t="b">
        <v>1</v>
      </c>
      <c r="L34" s="117" t="s">
        <v>1275</v>
      </c>
      <c r="M34" s="111" t="b">
        <v>1</v>
      </c>
      <c r="N34" s="111" t="s">
        <v>1276</v>
      </c>
      <c r="O34" s="118">
        <f>HNPlaces!I34</f>
        <v>0</v>
      </c>
      <c r="P34" s="111" t="b">
        <v>1</v>
      </c>
      <c r="Q34" s="111" t="b">
        <v>1</v>
      </c>
      <c r="R34" s="111" t="b">
        <v>1</v>
      </c>
    </row>
    <row r="35" spans="1:18" x14ac:dyDescent="0.25">
      <c r="A35" s="108">
        <v>1</v>
      </c>
      <c r="B35" s="109">
        <v>2</v>
      </c>
      <c r="C35" s="110">
        <f>HNPlaces!J35</f>
        <v>0</v>
      </c>
      <c r="D35" s="111" t="b">
        <v>1</v>
      </c>
      <c r="E35" s="112" t="str">
        <f>RIGHT(HNPlaces!C35,4)&amp;"."&amp;HNPlaces!M35&amp;"."&amp;HNPlaces!K35&amp;"."&amp;$C$5</f>
        <v>...Ma22</v>
      </c>
      <c r="F35" s="113">
        <f t="shared" ca="1" si="0"/>
        <v>44697</v>
      </c>
      <c r="G35" s="114" cm="1">
        <f t="array" ref="G35">IF(SUMPRODUCT((HNPlaces!$Q$19:$AB$19=$B$5)*HNPlaces!Q35:AB35)&gt;0,SUMPRODUCT((HNPlaces!$Q$19:$AB$19=$B$5)*HNPlaces!Q35:AB35),0)</f>
        <v>0</v>
      </c>
      <c r="H35" s="115">
        <f t="shared" ca="1" si="1"/>
        <v>44697</v>
      </c>
      <c r="I35" s="116">
        <v>0</v>
      </c>
      <c r="J35" s="112" t="str">
        <f>LEFT(HNPlaces!D35,20)&amp;"."&amp;HNPlacesPay!E35</f>
        <v>....Ma22</v>
      </c>
      <c r="K35" s="111" t="b">
        <v>1</v>
      </c>
      <c r="L35" s="117" t="s">
        <v>1275</v>
      </c>
      <c r="M35" s="111" t="b">
        <v>1</v>
      </c>
      <c r="N35" s="111" t="s">
        <v>1276</v>
      </c>
      <c r="O35" s="118">
        <f>HNPlaces!I35</f>
        <v>0</v>
      </c>
      <c r="P35" s="111" t="b">
        <v>1</v>
      </c>
      <c r="Q35" s="111" t="b">
        <v>1</v>
      </c>
      <c r="R35" s="111" t="b">
        <v>1</v>
      </c>
    </row>
    <row r="36" spans="1:18" x14ac:dyDescent="0.25">
      <c r="A36" s="108">
        <v>1</v>
      </c>
      <c r="B36" s="109">
        <v>2</v>
      </c>
      <c r="C36" s="110">
        <f>HNPlaces!J36</f>
        <v>0</v>
      </c>
      <c r="D36" s="111" t="b">
        <v>1</v>
      </c>
      <c r="E36" s="112" t="str">
        <f>RIGHT(HNPlaces!C36,4)&amp;"."&amp;HNPlaces!M36&amp;"."&amp;HNPlaces!K36&amp;"."&amp;$C$5</f>
        <v>...Ma22</v>
      </c>
      <c r="F36" s="113">
        <f t="shared" ca="1" si="0"/>
        <v>44697</v>
      </c>
      <c r="G36" s="114" cm="1">
        <f t="array" ref="G36">IF(SUMPRODUCT((HNPlaces!$Q$19:$AB$19=$B$5)*HNPlaces!Q36:AB36)&gt;0,SUMPRODUCT((HNPlaces!$Q$19:$AB$19=$B$5)*HNPlaces!Q36:AB36),0)</f>
        <v>0</v>
      </c>
      <c r="H36" s="115">
        <f t="shared" ca="1" si="1"/>
        <v>44697</v>
      </c>
      <c r="I36" s="116">
        <v>0</v>
      </c>
      <c r="J36" s="112" t="str">
        <f>LEFT(HNPlaces!D36,20)&amp;"."&amp;HNPlacesPay!E36</f>
        <v>....Ma22</v>
      </c>
      <c r="K36" s="111" t="b">
        <v>1</v>
      </c>
      <c r="L36" s="117" t="s">
        <v>1275</v>
      </c>
      <c r="M36" s="111" t="b">
        <v>1</v>
      </c>
      <c r="N36" s="111" t="s">
        <v>1276</v>
      </c>
      <c r="O36" s="118">
        <f>HNPlaces!I36</f>
        <v>0</v>
      </c>
      <c r="P36" s="111" t="b">
        <v>1</v>
      </c>
      <c r="Q36" s="111" t="b">
        <v>1</v>
      </c>
      <c r="R36" s="111" t="b">
        <v>1</v>
      </c>
    </row>
    <row r="37" spans="1:18" x14ac:dyDescent="0.25">
      <c r="A37" s="108">
        <v>1</v>
      </c>
      <c r="B37" s="109">
        <v>2</v>
      </c>
      <c r="C37" s="110">
        <f>HNPlaces!J37</f>
        <v>0</v>
      </c>
      <c r="D37" s="111" t="b">
        <v>1</v>
      </c>
      <c r="E37" s="112" t="str">
        <f>RIGHT(HNPlaces!C37,4)&amp;"."&amp;HNPlaces!M37&amp;"."&amp;HNPlaces!K37&amp;"."&amp;$C$5</f>
        <v>...Ma22</v>
      </c>
      <c r="F37" s="113">
        <f t="shared" ca="1" si="0"/>
        <v>44697</v>
      </c>
      <c r="G37" s="114" cm="1">
        <f t="array" ref="G37">IF(SUMPRODUCT((HNPlaces!$Q$19:$AB$19=$B$5)*HNPlaces!Q37:AB37)&gt;0,SUMPRODUCT((HNPlaces!$Q$19:$AB$19=$B$5)*HNPlaces!Q37:AB37),0)</f>
        <v>0</v>
      </c>
      <c r="H37" s="115">
        <f t="shared" ca="1" si="1"/>
        <v>44697</v>
      </c>
      <c r="I37" s="116">
        <v>0</v>
      </c>
      <c r="J37" s="112" t="str">
        <f>LEFT(HNPlaces!D37,20)&amp;"."&amp;HNPlacesPay!E37</f>
        <v>....Ma22</v>
      </c>
      <c r="K37" s="111" t="b">
        <v>1</v>
      </c>
      <c r="L37" s="117" t="s">
        <v>1275</v>
      </c>
      <c r="M37" s="111" t="b">
        <v>1</v>
      </c>
      <c r="N37" s="111" t="s">
        <v>1276</v>
      </c>
      <c r="O37" s="118">
        <f>HNPlaces!I37</f>
        <v>0</v>
      </c>
      <c r="P37" s="111" t="b">
        <v>1</v>
      </c>
      <c r="Q37" s="111" t="b">
        <v>1</v>
      </c>
      <c r="R37" s="111" t="b">
        <v>1</v>
      </c>
    </row>
    <row r="38" spans="1:18" x14ac:dyDescent="0.25">
      <c r="A38" s="108">
        <v>1</v>
      </c>
      <c r="B38" s="109">
        <v>2</v>
      </c>
      <c r="C38" s="110">
        <f>HNPlaces!J38</f>
        <v>0</v>
      </c>
      <c r="D38" s="111" t="b">
        <v>1</v>
      </c>
      <c r="E38" s="112" t="str">
        <f>RIGHT(HNPlaces!C38,4)&amp;"."&amp;HNPlaces!M38&amp;"."&amp;HNPlaces!K38&amp;"."&amp;$C$5</f>
        <v>...Ma22</v>
      </c>
      <c r="F38" s="113">
        <f t="shared" ca="1" si="0"/>
        <v>44697</v>
      </c>
      <c r="G38" s="114" cm="1">
        <f t="array" ref="G38">IF(SUMPRODUCT((HNPlaces!$Q$19:$AB$19=$B$5)*HNPlaces!Q38:AB38)&gt;0,SUMPRODUCT((HNPlaces!$Q$19:$AB$19=$B$5)*HNPlaces!Q38:AB38),0)</f>
        <v>0</v>
      </c>
      <c r="H38" s="115">
        <f t="shared" ca="1" si="1"/>
        <v>44697</v>
      </c>
      <c r="I38" s="116">
        <v>0</v>
      </c>
      <c r="J38" s="112" t="str">
        <f>LEFT(HNPlaces!D38,20)&amp;"."&amp;HNPlacesPay!E38</f>
        <v>....Ma22</v>
      </c>
      <c r="K38" s="111" t="b">
        <v>1</v>
      </c>
      <c r="L38" s="117" t="s">
        <v>1275</v>
      </c>
      <c r="M38" s="111" t="b">
        <v>1</v>
      </c>
      <c r="N38" s="111" t="s">
        <v>1276</v>
      </c>
      <c r="O38" s="118">
        <f>HNPlaces!I38</f>
        <v>0</v>
      </c>
      <c r="P38" s="111" t="b">
        <v>1</v>
      </c>
      <c r="Q38" s="111" t="b">
        <v>1</v>
      </c>
      <c r="R38" s="111" t="b">
        <v>1</v>
      </c>
    </row>
    <row r="39" spans="1:18" x14ac:dyDescent="0.25">
      <c r="A39" s="108">
        <v>1</v>
      </c>
      <c r="B39" s="109">
        <v>2</v>
      </c>
      <c r="C39" s="110">
        <f>HNPlaces!J39</f>
        <v>0</v>
      </c>
      <c r="D39" s="111" t="b">
        <v>1</v>
      </c>
      <c r="E39" s="112" t="str">
        <f>RIGHT(HNPlaces!C39,4)&amp;"."&amp;HNPlaces!M39&amp;"."&amp;HNPlaces!K39&amp;"."&amp;$C$5</f>
        <v>...Ma22</v>
      </c>
      <c r="F39" s="113">
        <f t="shared" ca="1" si="0"/>
        <v>44697</v>
      </c>
      <c r="G39" s="114" cm="1">
        <f t="array" ref="G39">IF(SUMPRODUCT((HNPlaces!$Q$19:$AB$19=$B$5)*HNPlaces!Q39:AB39)&gt;0,SUMPRODUCT((HNPlaces!$Q$19:$AB$19=$B$5)*HNPlaces!Q39:AB39),0)</f>
        <v>0</v>
      </c>
      <c r="H39" s="115">
        <f t="shared" ca="1" si="1"/>
        <v>44697</v>
      </c>
      <c r="I39" s="116">
        <v>0</v>
      </c>
      <c r="J39" s="112" t="str">
        <f>LEFT(HNPlaces!D39,20)&amp;"."&amp;HNPlacesPay!E39</f>
        <v>....Ma22</v>
      </c>
      <c r="K39" s="111" t="b">
        <v>1</v>
      </c>
      <c r="L39" s="117" t="s">
        <v>1275</v>
      </c>
      <c r="M39" s="111" t="b">
        <v>1</v>
      </c>
      <c r="N39" s="111" t="s">
        <v>1276</v>
      </c>
      <c r="O39" s="118">
        <f>HNPlaces!I39</f>
        <v>0</v>
      </c>
      <c r="P39" s="111" t="b">
        <v>1</v>
      </c>
      <c r="Q39" s="111" t="b">
        <v>1</v>
      </c>
      <c r="R39" s="111" t="b">
        <v>1</v>
      </c>
    </row>
    <row r="40" spans="1:18" x14ac:dyDescent="0.25">
      <c r="A40" s="108">
        <v>1</v>
      </c>
      <c r="B40" s="109">
        <v>2</v>
      </c>
      <c r="C40" s="110">
        <f>HNPlaces!J40</f>
        <v>0</v>
      </c>
      <c r="D40" s="111" t="b">
        <v>1</v>
      </c>
      <c r="E40" s="112" t="str">
        <f>RIGHT(HNPlaces!C40,4)&amp;"."&amp;HNPlaces!M40&amp;"."&amp;HNPlaces!K40&amp;"."&amp;$C$5</f>
        <v>...Ma22</v>
      </c>
      <c r="F40" s="113">
        <f t="shared" ca="1" si="0"/>
        <v>44697</v>
      </c>
      <c r="G40" s="114" cm="1">
        <f t="array" ref="G40">IF(SUMPRODUCT((HNPlaces!$Q$19:$AB$19=$B$5)*HNPlaces!Q40:AB40)&gt;0,SUMPRODUCT((HNPlaces!$Q$19:$AB$19=$B$5)*HNPlaces!Q40:AB40),0)</f>
        <v>0</v>
      </c>
      <c r="H40" s="115">
        <f t="shared" ca="1" si="1"/>
        <v>44697</v>
      </c>
      <c r="I40" s="116">
        <v>0</v>
      </c>
      <c r="J40" s="112" t="str">
        <f>LEFT(HNPlaces!D40,20)&amp;"."&amp;HNPlacesPay!E40</f>
        <v>....Ma22</v>
      </c>
      <c r="K40" s="111" t="b">
        <v>1</v>
      </c>
      <c r="L40" s="117" t="s">
        <v>1275</v>
      </c>
      <c r="M40" s="111" t="b">
        <v>1</v>
      </c>
      <c r="N40" s="111" t="s">
        <v>1276</v>
      </c>
      <c r="O40" s="118">
        <f>HNPlaces!I40</f>
        <v>0</v>
      </c>
      <c r="P40" s="111" t="b">
        <v>1</v>
      </c>
      <c r="Q40" s="111" t="b">
        <v>1</v>
      </c>
      <c r="R40" s="111" t="b">
        <v>1</v>
      </c>
    </row>
    <row r="41" spans="1:18" x14ac:dyDescent="0.25">
      <c r="A41" s="108">
        <v>1</v>
      </c>
      <c r="B41" s="109">
        <v>2</v>
      </c>
      <c r="C41" s="110">
        <f>HNPlaces!J41</f>
        <v>0</v>
      </c>
      <c r="D41" s="111" t="b">
        <v>1</v>
      </c>
      <c r="E41" s="112" t="str">
        <f>RIGHT(HNPlaces!C41,4)&amp;"."&amp;HNPlaces!M41&amp;"."&amp;HNPlaces!K41&amp;"."&amp;$C$5</f>
        <v>...Ma22</v>
      </c>
      <c r="F41" s="113">
        <f t="shared" ca="1" si="0"/>
        <v>44697</v>
      </c>
      <c r="G41" s="114" cm="1">
        <f t="array" ref="G41">IF(SUMPRODUCT((HNPlaces!$Q$19:$AB$19=$B$5)*HNPlaces!Q41:AB41)&gt;0,SUMPRODUCT((HNPlaces!$Q$19:$AB$19=$B$5)*HNPlaces!Q41:AB41),0)</f>
        <v>0</v>
      </c>
      <c r="H41" s="115">
        <f t="shared" ca="1" si="1"/>
        <v>44697</v>
      </c>
      <c r="I41" s="116">
        <v>0</v>
      </c>
      <c r="J41" s="112" t="str">
        <f>LEFT(HNPlaces!D41,20)&amp;"."&amp;HNPlacesPay!E41</f>
        <v>....Ma22</v>
      </c>
      <c r="K41" s="111" t="b">
        <v>1</v>
      </c>
      <c r="L41" s="117" t="s">
        <v>1275</v>
      </c>
      <c r="M41" s="111" t="b">
        <v>1</v>
      </c>
      <c r="N41" s="111" t="s">
        <v>1276</v>
      </c>
      <c r="O41" s="118">
        <f>HNPlaces!I41</f>
        <v>0</v>
      </c>
      <c r="P41" s="111" t="b">
        <v>1</v>
      </c>
      <c r="Q41" s="111" t="b">
        <v>1</v>
      </c>
      <c r="R41" s="111" t="b">
        <v>1</v>
      </c>
    </row>
    <row r="42" spans="1:18" x14ac:dyDescent="0.25">
      <c r="A42" s="108">
        <v>1</v>
      </c>
      <c r="B42" s="109">
        <v>2</v>
      </c>
      <c r="C42" s="110">
        <f>HNPlaces!J42</f>
        <v>0</v>
      </c>
      <c r="D42" s="111" t="b">
        <v>1</v>
      </c>
      <c r="E42" s="112" t="str">
        <f>RIGHT(HNPlaces!C42,4)&amp;"."&amp;HNPlaces!M42&amp;"."&amp;HNPlaces!K42&amp;"."&amp;$C$5</f>
        <v>...Ma22</v>
      </c>
      <c r="F42" s="113">
        <f t="shared" ca="1" si="0"/>
        <v>44697</v>
      </c>
      <c r="G42" s="114" cm="1">
        <f t="array" ref="G42">IF(SUMPRODUCT((HNPlaces!$Q$19:$AB$19=$B$5)*HNPlaces!Q42:AB42)&gt;0,SUMPRODUCT((HNPlaces!$Q$19:$AB$19=$B$5)*HNPlaces!Q42:AB42),0)</f>
        <v>0</v>
      </c>
      <c r="H42" s="115">
        <f t="shared" ca="1" si="1"/>
        <v>44697</v>
      </c>
      <c r="I42" s="116">
        <v>0</v>
      </c>
      <c r="J42" s="112" t="str">
        <f>LEFT(HNPlaces!D42,20)&amp;"."&amp;HNPlacesPay!E42</f>
        <v>....Ma22</v>
      </c>
      <c r="K42" s="111" t="b">
        <v>1</v>
      </c>
      <c r="L42" s="117" t="s">
        <v>1275</v>
      </c>
      <c r="M42" s="111" t="b">
        <v>1</v>
      </c>
      <c r="N42" s="111" t="s">
        <v>1276</v>
      </c>
      <c r="O42" s="118">
        <f>HNPlaces!I42</f>
        <v>0</v>
      </c>
      <c r="P42" s="111" t="b">
        <v>1</v>
      </c>
      <c r="Q42" s="111" t="b">
        <v>1</v>
      </c>
      <c r="R42" s="111" t="b">
        <v>1</v>
      </c>
    </row>
    <row r="43" spans="1:18" x14ac:dyDescent="0.25">
      <c r="A43" s="108">
        <v>1</v>
      </c>
      <c r="B43" s="109">
        <v>2</v>
      </c>
      <c r="C43" s="110">
        <f>HNPlaces!J43</f>
        <v>0</v>
      </c>
      <c r="D43" s="111" t="b">
        <v>1</v>
      </c>
      <c r="E43" s="112" t="str">
        <f>RIGHT(HNPlaces!C43,4)&amp;"."&amp;HNPlaces!M43&amp;"."&amp;HNPlaces!K43&amp;"."&amp;$C$5</f>
        <v>...Ma22</v>
      </c>
      <c r="F43" s="113">
        <f t="shared" ca="1" si="0"/>
        <v>44697</v>
      </c>
      <c r="G43" s="114" cm="1">
        <f t="array" ref="G43">IF(SUMPRODUCT((HNPlaces!$Q$19:$AB$19=$B$5)*HNPlaces!Q43:AB43)&gt;0,SUMPRODUCT((HNPlaces!$Q$19:$AB$19=$B$5)*HNPlaces!Q43:AB43),0)</f>
        <v>0</v>
      </c>
      <c r="H43" s="115">
        <f t="shared" ca="1" si="1"/>
        <v>44697</v>
      </c>
      <c r="I43" s="116">
        <v>0</v>
      </c>
      <c r="J43" s="112" t="str">
        <f>LEFT(HNPlaces!D43,20)&amp;"."&amp;HNPlacesPay!E43</f>
        <v>....Ma22</v>
      </c>
      <c r="K43" s="111" t="b">
        <v>1</v>
      </c>
      <c r="L43" s="117" t="s">
        <v>1275</v>
      </c>
      <c r="M43" s="111" t="b">
        <v>1</v>
      </c>
      <c r="N43" s="111" t="s">
        <v>1276</v>
      </c>
      <c r="O43" s="118">
        <f>HNPlaces!I43</f>
        <v>0</v>
      </c>
      <c r="P43" s="111" t="b">
        <v>1</v>
      </c>
      <c r="Q43" s="111" t="b">
        <v>1</v>
      </c>
      <c r="R43" s="111" t="b">
        <v>1</v>
      </c>
    </row>
    <row r="44" spans="1:18" x14ac:dyDescent="0.25">
      <c r="A44" s="108">
        <v>1</v>
      </c>
      <c r="B44" s="109">
        <v>2</v>
      </c>
      <c r="C44" s="110">
        <f>HNPlaces!J44</f>
        <v>0</v>
      </c>
      <c r="D44" s="111" t="b">
        <v>1</v>
      </c>
      <c r="E44" s="112" t="str">
        <f>RIGHT(HNPlaces!C44,4)&amp;"."&amp;HNPlaces!M44&amp;"."&amp;HNPlaces!K44&amp;"."&amp;$C$5</f>
        <v>...Ma22</v>
      </c>
      <c r="F44" s="113">
        <f t="shared" ca="1" si="0"/>
        <v>44697</v>
      </c>
      <c r="G44" s="114" cm="1">
        <f t="array" ref="G44">IF(SUMPRODUCT((HNPlaces!$Q$19:$AB$19=$B$5)*HNPlaces!Q44:AB44)&gt;0,SUMPRODUCT((HNPlaces!$Q$19:$AB$19=$B$5)*HNPlaces!Q44:AB44),0)</f>
        <v>0</v>
      </c>
      <c r="H44" s="115">
        <f t="shared" ca="1" si="1"/>
        <v>44697</v>
      </c>
      <c r="I44" s="116">
        <v>0</v>
      </c>
      <c r="J44" s="112" t="str">
        <f>LEFT(HNPlaces!D44,20)&amp;"."&amp;HNPlacesPay!E44</f>
        <v>....Ma22</v>
      </c>
      <c r="K44" s="111" t="b">
        <v>1</v>
      </c>
      <c r="L44" s="117" t="s">
        <v>1275</v>
      </c>
      <c r="M44" s="111" t="b">
        <v>1</v>
      </c>
      <c r="N44" s="111" t="s">
        <v>1276</v>
      </c>
      <c r="O44" s="118">
        <f>HNPlaces!I44</f>
        <v>0</v>
      </c>
      <c r="P44" s="111" t="b">
        <v>1</v>
      </c>
      <c r="Q44" s="111" t="b">
        <v>1</v>
      </c>
      <c r="R44" s="111" t="b">
        <v>1</v>
      </c>
    </row>
    <row r="45" spans="1:18" x14ac:dyDescent="0.25">
      <c r="A45" s="108">
        <v>1</v>
      </c>
      <c r="B45" s="109">
        <v>2</v>
      </c>
      <c r="C45" s="110">
        <f>HNPlaces!J45</f>
        <v>0</v>
      </c>
      <c r="D45" s="111" t="b">
        <v>1</v>
      </c>
      <c r="E45" s="112" t="str">
        <f>RIGHT(HNPlaces!C45,4)&amp;"."&amp;HNPlaces!M45&amp;"."&amp;HNPlaces!K45&amp;"."&amp;$C$5</f>
        <v>...Ma22</v>
      </c>
      <c r="F45" s="113">
        <f t="shared" ca="1" si="0"/>
        <v>44697</v>
      </c>
      <c r="G45" s="114" cm="1">
        <f t="array" ref="G45">IF(SUMPRODUCT((HNPlaces!$Q$19:$AB$19=$B$5)*HNPlaces!Q45:AB45)&gt;0,SUMPRODUCT((HNPlaces!$Q$19:$AB$19=$B$5)*HNPlaces!Q45:AB45),0)</f>
        <v>0</v>
      </c>
      <c r="H45" s="115">
        <f t="shared" ca="1" si="1"/>
        <v>44697</v>
      </c>
      <c r="I45" s="116">
        <v>0</v>
      </c>
      <c r="J45" s="112" t="str">
        <f>LEFT(HNPlaces!D45,20)&amp;"."&amp;HNPlacesPay!E45</f>
        <v>....Ma22</v>
      </c>
      <c r="K45" s="111" t="b">
        <v>1</v>
      </c>
      <c r="L45" s="117" t="s">
        <v>1275</v>
      </c>
      <c r="M45" s="111" t="b">
        <v>1</v>
      </c>
      <c r="N45" s="111" t="s">
        <v>1276</v>
      </c>
      <c r="O45" s="118">
        <f>HNPlaces!I45</f>
        <v>0</v>
      </c>
      <c r="P45" s="111" t="b">
        <v>1</v>
      </c>
      <c r="Q45" s="111" t="b">
        <v>1</v>
      </c>
      <c r="R45" s="111" t="b">
        <v>1</v>
      </c>
    </row>
    <row r="46" spans="1:18" x14ac:dyDescent="0.25">
      <c r="A46" s="108">
        <v>1</v>
      </c>
      <c r="B46" s="109">
        <v>2</v>
      </c>
      <c r="C46" s="110">
        <f>HNPlaces!J46</f>
        <v>0</v>
      </c>
      <c r="D46" s="111" t="b">
        <v>1</v>
      </c>
      <c r="E46" s="112" t="str">
        <f>RIGHT(HNPlaces!C46,4)&amp;"."&amp;HNPlaces!M46&amp;"."&amp;HNPlaces!K46&amp;"."&amp;$C$5</f>
        <v>...Ma22</v>
      </c>
      <c r="F46" s="113">
        <f t="shared" ca="1" si="0"/>
        <v>44697</v>
      </c>
      <c r="G46" s="114" cm="1">
        <f t="array" ref="G46">IF(SUMPRODUCT((HNPlaces!$Q$19:$AB$19=$B$5)*HNPlaces!Q46:AB46)&gt;0,SUMPRODUCT((HNPlaces!$Q$19:$AB$19=$B$5)*HNPlaces!Q46:AB46),0)</f>
        <v>0</v>
      </c>
      <c r="H46" s="115">
        <f t="shared" ca="1" si="1"/>
        <v>44697</v>
      </c>
      <c r="I46" s="116">
        <v>0</v>
      </c>
      <c r="J46" s="112" t="str">
        <f>LEFT(HNPlaces!D46,20)&amp;"."&amp;HNPlacesPay!E46</f>
        <v>....Ma22</v>
      </c>
      <c r="K46" s="111" t="b">
        <v>1</v>
      </c>
      <c r="L46" s="117" t="s">
        <v>1275</v>
      </c>
      <c r="M46" s="111" t="b">
        <v>1</v>
      </c>
      <c r="N46" s="111" t="s">
        <v>1276</v>
      </c>
      <c r="O46" s="118">
        <f>HNPlaces!I46</f>
        <v>0</v>
      </c>
      <c r="P46" s="111" t="b">
        <v>1</v>
      </c>
      <c r="Q46" s="111" t="b">
        <v>1</v>
      </c>
      <c r="R46" s="111" t="b">
        <v>1</v>
      </c>
    </row>
    <row r="47" spans="1:18" x14ac:dyDescent="0.25">
      <c r="A47" s="108">
        <v>1</v>
      </c>
      <c r="B47" s="109">
        <v>2</v>
      </c>
      <c r="C47" s="110">
        <f>HNPlaces!J47</f>
        <v>0</v>
      </c>
      <c r="D47" s="111" t="b">
        <v>1</v>
      </c>
      <c r="E47" s="112" t="str">
        <f>RIGHT(HNPlaces!C47,4)&amp;"."&amp;HNPlaces!M47&amp;"."&amp;HNPlaces!K47&amp;"."&amp;$C$5</f>
        <v>...Ma22</v>
      </c>
      <c r="F47" s="113">
        <f t="shared" ca="1" si="0"/>
        <v>44697</v>
      </c>
      <c r="G47" s="114" cm="1">
        <f t="array" ref="G47">IF(SUMPRODUCT((HNPlaces!$Q$19:$AB$19=$B$5)*HNPlaces!Q47:AB47)&gt;0,SUMPRODUCT((HNPlaces!$Q$19:$AB$19=$B$5)*HNPlaces!Q47:AB47),0)</f>
        <v>0</v>
      </c>
      <c r="H47" s="115">
        <f t="shared" ca="1" si="1"/>
        <v>44697</v>
      </c>
      <c r="I47" s="116">
        <v>0</v>
      </c>
      <c r="J47" s="112" t="str">
        <f>LEFT(HNPlaces!D47,20)&amp;"."&amp;HNPlacesPay!E47</f>
        <v>....Ma22</v>
      </c>
      <c r="K47" s="111" t="b">
        <v>1</v>
      </c>
      <c r="L47" s="117" t="s">
        <v>1275</v>
      </c>
      <c r="M47" s="111" t="b">
        <v>1</v>
      </c>
      <c r="N47" s="111" t="s">
        <v>1276</v>
      </c>
      <c r="O47" s="118">
        <f>HNPlaces!I47</f>
        <v>0</v>
      </c>
      <c r="P47" s="111" t="b">
        <v>1</v>
      </c>
      <c r="Q47" s="111" t="b">
        <v>1</v>
      </c>
      <c r="R47" s="111" t="b">
        <v>1</v>
      </c>
    </row>
    <row r="48" spans="1:18" x14ac:dyDescent="0.25">
      <c r="A48" s="108">
        <v>1</v>
      </c>
      <c r="B48" s="109">
        <v>2</v>
      </c>
      <c r="C48" s="110">
        <f>HNPlaces!J48</f>
        <v>0</v>
      </c>
      <c r="D48" s="111" t="b">
        <v>1</v>
      </c>
      <c r="E48" s="112" t="str">
        <f>RIGHT(HNPlaces!C48,4)&amp;"."&amp;HNPlaces!M48&amp;"."&amp;HNPlaces!K48&amp;"."&amp;$C$5</f>
        <v>...Ma22</v>
      </c>
      <c r="F48" s="113">
        <f t="shared" ca="1" si="0"/>
        <v>44697</v>
      </c>
      <c r="G48" s="114" cm="1">
        <f t="array" ref="G48">IF(SUMPRODUCT((HNPlaces!$Q$19:$AB$19=$B$5)*HNPlaces!Q48:AB48)&gt;0,SUMPRODUCT((HNPlaces!$Q$19:$AB$19=$B$5)*HNPlaces!Q48:AB48),0)</f>
        <v>0</v>
      </c>
      <c r="H48" s="115">
        <f t="shared" ca="1" si="1"/>
        <v>44697</v>
      </c>
      <c r="I48" s="116">
        <v>0</v>
      </c>
      <c r="J48" s="112" t="str">
        <f>LEFT(HNPlaces!D48,20)&amp;"."&amp;HNPlacesPay!E48</f>
        <v>....Ma22</v>
      </c>
      <c r="K48" s="111" t="b">
        <v>1</v>
      </c>
      <c r="L48" s="117" t="s">
        <v>1275</v>
      </c>
      <c r="M48" s="111" t="b">
        <v>1</v>
      </c>
      <c r="N48" s="111" t="s">
        <v>1276</v>
      </c>
      <c r="O48" s="118">
        <f>HNPlaces!I48</f>
        <v>0</v>
      </c>
      <c r="P48" s="111" t="b">
        <v>1</v>
      </c>
      <c r="Q48" s="111" t="b">
        <v>1</v>
      </c>
      <c r="R48" s="111" t="b">
        <v>1</v>
      </c>
    </row>
    <row r="49" spans="1:18" x14ac:dyDescent="0.25">
      <c r="A49" s="108">
        <v>1</v>
      </c>
      <c r="B49" s="109">
        <v>2</v>
      </c>
      <c r="C49" s="110">
        <f>HNPlaces!J49</f>
        <v>0</v>
      </c>
      <c r="D49" s="111" t="b">
        <v>1</v>
      </c>
      <c r="E49" s="112" t="str">
        <f>RIGHT(HNPlaces!C49,4)&amp;"."&amp;HNPlaces!M49&amp;"."&amp;HNPlaces!K49&amp;"."&amp;$C$5</f>
        <v>...Ma22</v>
      </c>
      <c r="F49" s="113">
        <f t="shared" ca="1" si="0"/>
        <v>44697</v>
      </c>
      <c r="G49" s="114" cm="1">
        <f t="array" ref="G49">IF(SUMPRODUCT((HNPlaces!$Q$19:$AB$19=$B$5)*HNPlaces!Q49:AB49)&gt;0,SUMPRODUCT((HNPlaces!$Q$19:$AB$19=$B$5)*HNPlaces!Q49:AB49),0)</f>
        <v>0</v>
      </c>
      <c r="H49" s="115">
        <f t="shared" ca="1" si="1"/>
        <v>44697</v>
      </c>
      <c r="I49" s="116">
        <v>0</v>
      </c>
      <c r="J49" s="112" t="str">
        <f>LEFT(HNPlaces!D49,20)&amp;"."&amp;HNPlacesPay!E49</f>
        <v>....Ma22</v>
      </c>
      <c r="K49" s="111" t="b">
        <v>1</v>
      </c>
      <c r="L49" s="117" t="s">
        <v>1275</v>
      </c>
      <c r="M49" s="111" t="b">
        <v>1</v>
      </c>
      <c r="N49" s="111" t="s">
        <v>1276</v>
      </c>
      <c r="O49" s="118">
        <f>HNPlaces!I49</f>
        <v>0</v>
      </c>
      <c r="P49" s="111" t="b">
        <v>1</v>
      </c>
      <c r="Q49" s="111" t="b">
        <v>1</v>
      </c>
      <c r="R49" s="111" t="b">
        <v>1</v>
      </c>
    </row>
    <row r="50" spans="1:18" x14ac:dyDescent="0.25">
      <c r="A50" s="108">
        <v>1</v>
      </c>
      <c r="B50" s="109">
        <v>2</v>
      </c>
      <c r="C50" s="110">
        <f>HNPlaces!J50</f>
        <v>0</v>
      </c>
      <c r="D50" s="111" t="b">
        <v>1</v>
      </c>
      <c r="E50" s="112" t="str">
        <f>RIGHT(HNPlaces!C50,4)&amp;"."&amp;HNPlaces!M50&amp;"."&amp;HNPlaces!K50&amp;"."&amp;$C$5</f>
        <v>...Ma22</v>
      </c>
      <c r="F50" s="113">
        <f t="shared" ca="1" si="0"/>
        <v>44697</v>
      </c>
      <c r="G50" s="114" cm="1">
        <f t="array" ref="G50">IF(SUMPRODUCT((HNPlaces!$Q$19:$AB$19=$B$5)*HNPlaces!Q50:AB50)&gt;0,SUMPRODUCT((HNPlaces!$Q$19:$AB$19=$B$5)*HNPlaces!Q50:AB50),0)</f>
        <v>0</v>
      </c>
      <c r="H50" s="115">
        <f t="shared" ca="1" si="1"/>
        <v>44697</v>
      </c>
      <c r="I50" s="116">
        <v>0</v>
      </c>
      <c r="J50" s="112" t="str">
        <f>LEFT(HNPlaces!D50,20)&amp;"."&amp;HNPlacesPay!E50</f>
        <v>....Ma22</v>
      </c>
      <c r="K50" s="111" t="b">
        <v>1</v>
      </c>
      <c r="L50" s="117" t="s">
        <v>1275</v>
      </c>
      <c r="M50" s="111" t="b">
        <v>1</v>
      </c>
      <c r="N50" s="111" t="s">
        <v>1276</v>
      </c>
      <c r="O50" s="118">
        <f>HNPlaces!I50</f>
        <v>0</v>
      </c>
      <c r="P50" s="111" t="b">
        <v>1</v>
      </c>
      <c r="Q50" s="111" t="b">
        <v>1</v>
      </c>
      <c r="R50" s="111" t="b">
        <v>1</v>
      </c>
    </row>
    <row r="53" spans="1:18" x14ac:dyDescent="0.25">
      <c r="A53" t="s">
        <v>1356</v>
      </c>
    </row>
    <row r="55" spans="1:18" x14ac:dyDescent="0.25">
      <c r="A55" t="s">
        <v>1357</v>
      </c>
    </row>
    <row r="56" spans="1:18" x14ac:dyDescent="0.25">
      <c r="A56" t="s">
        <v>1358</v>
      </c>
    </row>
    <row r="57" spans="1:18" x14ac:dyDescent="0.25">
      <c r="A57" t="s">
        <v>1359</v>
      </c>
    </row>
    <row r="58" spans="1:18" x14ac:dyDescent="0.25">
      <c r="A58" t="s">
        <v>1360</v>
      </c>
    </row>
    <row r="59" spans="1:18" x14ac:dyDescent="0.25">
      <c r="A59" t="s">
        <v>1361</v>
      </c>
    </row>
    <row r="60" spans="1:18" x14ac:dyDescent="0.25">
      <c r="A60" t="s">
        <v>1362</v>
      </c>
    </row>
    <row r="61" spans="1:18" x14ac:dyDescent="0.25">
      <c r="A61" t="s">
        <v>1363</v>
      </c>
    </row>
    <row r="62" spans="1:18" x14ac:dyDescent="0.25">
      <c r="A62" t="s">
        <v>1364</v>
      </c>
    </row>
  </sheetData>
  <autoFilter ref="A19:K50" xr:uid="{00000000-0009-0000-0000-000016000000}"/>
  <mergeCells count="3">
    <mergeCell ref="B3:E3"/>
    <mergeCell ref="C7:D8"/>
    <mergeCell ref="C10:D11"/>
  </mergeCells>
  <conditionalFormatting sqref="G20:G50">
    <cfRule type="cellIs" dxfId="69" priority="6" operator="lessThan">
      <formula>0</formula>
    </cfRule>
    <cfRule type="cellIs" dxfId="68" priority="7" operator="equal">
      <formula>0</formula>
    </cfRule>
  </conditionalFormatting>
  <conditionalFormatting sqref="C7:D8">
    <cfRule type="cellIs" dxfId="67" priority="5" operator="equal">
      <formula>"Error"</formula>
    </cfRule>
  </conditionalFormatting>
  <conditionalFormatting sqref="C10:D11">
    <cfRule type="cellIs" dxfId="66" priority="4" operator="equal">
      <formula>"Error"</formula>
    </cfRule>
  </conditionalFormatting>
  <conditionalFormatting sqref="C7:D8 C10:D11">
    <cfRule type="cellIs" dxfId="65" priority="3" operator="equal">
      <formula>"OK"</formula>
    </cfRule>
  </conditionalFormatting>
  <conditionalFormatting sqref="B5">
    <cfRule type="expression" dxfId="64" priority="1">
      <formula>B5=TEXT(TODAY(), "mmm")</formula>
    </cfRule>
    <cfRule type="expression" dxfId="63" priority="2">
      <formula>B5&lt;&gt;TEXT(TODAY(), "mmm")</formula>
    </cfRule>
  </conditionalFormatting>
  <dataValidations count="1">
    <dataValidation type="list" allowBlank="1" showInputMessage="1" showErrorMessage="1" sqref="B5" xr:uid="{BD4C51E6-F352-4FA8-9710-26F1B3638515}">
      <formula1>$P$1:$P$14</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tint="0.59999389629810485"/>
  </sheetPr>
  <dimension ref="A1:AI262"/>
  <sheetViews>
    <sheetView workbookViewId="0"/>
  </sheetViews>
  <sheetFormatPr defaultRowHeight="15" x14ac:dyDescent="0.25"/>
  <cols>
    <col min="1" max="1" width="24.42578125" customWidth="1"/>
    <col min="2" max="2" width="11.5703125" customWidth="1"/>
    <col min="3" max="3" width="9.7109375" customWidth="1"/>
    <col min="4" max="4" width="31.28515625" customWidth="1"/>
    <col min="5" max="5" width="9.140625" customWidth="1"/>
    <col min="6" max="6" width="22.42578125" bestFit="1" customWidth="1"/>
    <col min="7" max="7" width="12.5703125" bestFit="1" customWidth="1"/>
    <col min="8" max="8" width="22.85546875" bestFit="1" customWidth="1"/>
    <col min="9" max="9" width="23.5703125" bestFit="1" customWidth="1"/>
    <col min="10" max="10" width="17.7109375" customWidth="1"/>
    <col min="11" max="11" width="9.7109375" bestFit="1" customWidth="1"/>
    <col min="12" max="12" width="20.28515625" customWidth="1"/>
    <col min="13" max="13" width="12.28515625" bestFit="1" customWidth="1"/>
    <col min="14" max="14" width="10.140625" bestFit="1" customWidth="1"/>
    <col min="15" max="15" width="11.140625" bestFit="1" customWidth="1"/>
    <col min="16" max="16" width="7.7109375" bestFit="1" customWidth="1"/>
    <col min="17" max="17" width="11.140625" bestFit="1" customWidth="1"/>
    <col min="18" max="18" width="14.140625" customWidth="1"/>
    <col min="19" max="19" width="14.28515625" customWidth="1"/>
    <col min="20" max="20" width="12.5703125" customWidth="1"/>
    <col min="21" max="21" width="11.5703125" customWidth="1"/>
    <col min="22" max="22" width="11.5703125" style="6" customWidth="1"/>
    <col min="23" max="26" width="11.5703125" customWidth="1"/>
    <col min="27" max="27" width="15.5703125" customWidth="1"/>
    <col min="28" max="28" width="14.42578125" customWidth="1"/>
    <col min="29" max="31" width="11.5703125" customWidth="1"/>
    <col min="32" max="32" width="12.5703125" customWidth="1"/>
    <col min="33" max="33" width="16" customWidth="1"/>
    <col min="34" max="34" width="9.140625" customWidth="1"/>
  </cols>
  <sheetData>
    <row r="1" spans="1:35" ht="31.5" x14ac:dyDescent="0.5">
      <c r="A1" s="364"/>
      <c r="B1" s="365"/>
      <c r="C1" s="365"/>
      <c r="D1" s="365" t="str">
        <f>SchoolReport!F1&amp;" "&amp;SchoolReport!H1</f>
        <v>Barnet Schools Funding 2022-23</v>
      </c>
      <c r="E1" s="365"/>
      <c r="F1" s="365"/>
      <c r="G1" s="365"/>
      <c r="H1" s="365"/>
      <c r="I1" s="365"/>
      <c r="J1" s="365"/>
      <c r="K1" s="365"/>
      <c r="L1" s="365"/>
      <c r="M1" s="365"/>
      <c r="N1" s="366"/>
      <c r="O1" s="26"/>
      <c r="P1" s="26"/>
      <c r="Q1" s="26"/>
      <c r="R1" t="s">
        <v>1365</v>
      </c>
      <c r="S1" t="s">
        <v>1172</v>
      </c>
      <c r="T1" t="s">
        <v>1173</v>
      </c>
      <c r="U1" t="s">
        <v>1174</v>
      </c>
      <c r="V1" s="6" t="s">
        <v>1175</v>
      </c>
      <c r="W1" t="s">
        <v>1176</v>
      </c>
      <c r="X1" t="s">
        <v>1281</v>
      </c>
      <c r="Y1" t="s">
        <v>1282</v>
      </c>
      <c r="Z1" t="s">
        <v>1283</v>
      </c>
      <c r="AA1" t="s">
        <v>1177</v>
      </c>
      <c r="AB1" t="s">
        <v>1072</v>
      </c>
      <c r="AC1" t="s">
        <v>1178</v>
      </c>
      <c r="AD1" t="s">
        <v>1179</v>
      </c>
      <c r="AE1" t="s">
        <v>1180</v>
      </c>
      <c r="AH1" t="s">
        <v>1181</v>
      </c>
    </row>
    <row r="2" spans="1:35" ht="15.75" thickBot="1" x14ac:dyDescent="0.3"/>
    <row r="3" spans="1:35" ht="26.25" thickTop="1" thickBot="1" x14ac:dyDescent="0.55000000000000004">
      <c r="A3" s="29" t="s">
        <v>1182</v>
      </c>
      <c r="B3" s="474" t="s">
        <v>1366</v>
      </c>
      <c r="C3" s="474"/>
      <c r="D3" s="474"/>
      <c r="E3" s="474"/>
      <c r="F3" s="475"/>
      <c r="H3" s="30" t="s">
        <v>1183</v>
      </c>
      <c r="I3" s="31">
        <f>COUNTIF(D20:D862,"&gt;0")</f>
        <v>0</v>
      </c>
      <c r="J3" s="32" t="s">
        <v>1184</v>
      </c>
      <c r="K3" s="32"/>
      <c r="L3" s="32"/>
      <c r="M3" s="32"/>
      <c r="N3" s="33"/>
      <c r="O3" s="34"/>
      <c r="P3" s="34"/>
      <c r="Q3" s="34"/>
    </row>
    <row r="4" spans="1:35" ht="16.5" thickTop="1" thickBot="1" x14ac:dyDescent="0.3">
      <c r="A4" s="29" t="s">
        <v>212</v>
      </c>
      <c r="B4" s="476" t="s">
        <v>1367</v>
      </c>
      <c r="C4" s="477"/>
      <c r="H4" s="29" t="s">
        <v>1186</v>
      </c>
      <c r="I4" s="31">
        <f>COUNTIF(G20:G906,"&gt;0")</f>
        <v>0</v>
      </c>
      <c r="J4" s="35" t="s">
        <v>1187</v>
      </c>
      <c r="K4" s="31">
        <f>COUNTIF(G20:G906,"&lt;0")</f>
        <v>0</v>
      </c>
      <c r="L4" s="35" t="s">
        <v>1188</v>
      </c>
      <c r="M4" s="31">
        <f>COUNTIF(G20:G906,"=0")</f>
        <v>0</v>
      </c>
    </row>
    <row r="5" spans="1:35" ht="15.75" thickTop="1" x14ac:dyDescent="0.25">
      <c r="A5" s="29" t="s">
        <v>1189</v>
      </c>
      <c r="B5" s="471" t="s">
        <v>1368</v>
      </c>
      <c r="C5" s="472"/>
      <c r="D5" s="472"/>
      <c r="E5" s="472"/>
      <c r="F5" s="472"/>
      <c r="G5" s="472"/>
      <c r="H5" s="472"/>
      <c r="I5" s="472"/>
      <c r="J5" s="472"/>
      <c r="K5" s="472"/>
      <c r="L5" s="472"/>
      <c r="M5" s="472"/>
      <c r="N5" s="473"/>
      <c r="O5" s="36"/>
      <c r="P5" s="36"/>
      <c r="Q5" s="36"/>
    </row>
    <row r="6" spans="1:35" x14ac:dyDescent="0.25">
      <c r="B6" s="471" t="s">
        <v>1369</v>
      </c>
      <c r="C6" s="472"/>
      <c r="D6" s="472"/>
      <c r="E6" s="472"/>
      <c r="F6" s="472"/>
      <c r="G6" s="472"/>
      <c r="H6" s="472"/>
      <c r="I6" s="472"/>
      <c r="J6" s="472"/>
      <c r="K6" s="472"/>
      <c r="L6" s="472"/>
      <c r="M6" s="472"/>
      <c r="N6" s="473"/>
      <c r="O6" s="36"/>
      <c r="P6" s="36"/>
      <c r="Q6" s="36"/>
    </row>
    <row r="7" spans="1:35" x14ac:dyDescent="0.25">
      <c r="B7" s="471" t="s">
        <v>1370</v>
      </c>
      <c r="C7" s="472"/>
      <c r="D7" s="472"/>
      <c r="E7" s="472"/>
      <c r="F7" s="472"/>
      <c r="G7" s="472"/>
      <c r="H7" s="472"/>
      <c r="I7" s="472"/>
      <c r="J7" s="472"/>
      <c r="K7" s="472"/>
      <c r="L7" s="472"/>
      <c r="M7" s="472"/>
      <c r="N7" s="473"/>
      <c r="O7" s="36"/>
      <c r="P7" s="36"/>
      <c r="Q7" s="36"/>
    </row>
    <row r="8" spans="1:35" ht="15.75" thickBot="1" x14ac:dyDescent="0.3">
      <c r="B8" s="478" t="s">
        <v>1371</v>
      </c>
      <c r="C8" s="478"/>
      <c r="D8" s="478"/>
      <c r="E8" s="478"/>
      <c r="F8" s="478"/>
      <c r="G8" s="478"/>
      <c r="H8" s="478"/>
      <c r="I8" s="478"/>
      <c r="J8" s="478"/>
      <c r="K8" s="478"/>
      <c r="L8" s="478"/>
      <c r="M8" s="478"/>
      <c r="N8" s="478"/>
      <c r="O8" s="36"/>
      <c r="P8" s="36"/>
      <c r="Q8" s="36"/>
    </row>
    <row r="9" spans="1:35" ht="15.75" thickTop="1" x14ac:dyDescent="0.25">
      <c r="B9" s="491" t="s">
        <v>1317</v>
      </c>
      <c r="C9" s="492"/>
      <c r="D9" s="493" t="s">
        <v>1318</v>
      </c>
      <c r="E9" s="493"/>
      <c r="F9" s="37" t="s">
        <v>1319</v>
      </c>
      <c r="G9" s="38" t="s">
        <v>1320</v>
      </c>
      <c r="H9" s="38" t="s">
        <v>1321</v>
      </c>
      <c r="I9" s="38" t="s">
        <v>1060</v>
      </c>
      <c r="J9" s="39"/>
      <c r="K9" s="39"/>
      <c r="L9" s="39"/>
      <c r="M9" s="39"/>
      <c r="N9" s="39"/>
      <c r="O9" s="36"/>
      <c r="P9" s="36"/>
    </row>
    <row r="10" spans="1:35" x14ac:dyDescent="0.25">
      <c r="A10" s="34"/>
      <c r="B10" s="500" t="str">
        <f>A20</f>
        <v>MISCELLANEOUS PAYMENTS</v>
      </c>
      <c r="C10" s="501"/>
      <c r="D10" s="490" t="s">
        <v>1372</v>
      </c>
      <c r="E10" s="490"/>
      <c r="F10" s="40" t="s">
        <v>1373</v>
      </c>
      <c r="G10" s="40" t="s">
        <v>1335</v>
      </c>
      <c r="H10" s="41">
        <f>MAX(F24:F354)</f>
        <v>100000</v>
      </c>
      <c r="I10" s="42">
        <f>SUMIF(F24:F379,"&gt;0")/COUNTIF(F24:F379,"&gt;0")</f>
        <v>32761.916000000001</v>
      </c>
      <c r="J10" s="3"/>
      <c r="K10" s="3"/>
      <c r="L10" s="3"/>
      <c r="M10" s="3"/>
      <c r="N10" s="3"/>
      <c r="O10" s="3"/>
      <c r="P10" s="3"/>
      <c r="Q10" s="3"/>
    </row>
    <row r="11" spans="1:35" x14ac:dyDescent="0.25">
      <c r="A11" s="29" t="s">
        <v>1190</v>
      </c>
      <c r="B11" s="468"/>
      <c r="C11" s="469"/>
      <c r="D11" s="469"/>
      <c r="E11" s="470"/>
      <c r="F11" s="468"/>
      <c r="G11" s="469"/>
      <c r="H11" s="469"/>
      <c r="I11" s="469"/>
      <c r="J11" s="469"/>
      <c r="K11" s="469"/>
      <c r="L11" s="469"/>
      <c r="M11" s="469"/>
      <c r="N11" s="470"/>
      <c r="O11" s="3"/>
      <c r="P11" s="3"/>
      <c r="Q11" s="3"/>
    </row>
    <row r="12" spans="1:35" x14ac:dyDescent="0.25">
      <c r="A12" s="34"/>
      <c r="B12" s="468"/>
      <c r="C12" s="469"/>
      <c r="D12" s="469"/>
      <c r="E12" s="470"/>
      <c r="F12" s="468"/>
      <c r="G12" s="469"/>
      <c r="H12" s="469"/>
      <c r="I12" s="469"/>
      <c r="J12" s="469"/>
      <c r="K12" s="469"/>
      <c r="L12" s="469"/>
      <c r="M12" s="469"/>
      <c r="N12" s="470"/>
      <c r="O12" s="3"/>
      <c r="P12" s="3"/>
      <c r="Q12" s="3"/>
    </row>
    <row r="13" spans="1:35" x14ac:dyDescent="0.25">
      <c r="A13" s="34"/>
      <c r="B13" s="468"/>
      <c r="C13" s="469"/>
      <c r="D13" s="469"/>
      <c r="E13" s="470"/>
      <c r="F13" s="468"/>
      <c r="G13" s="469"/>
      <c r="H13" s="469"/>
      <c r="I13" s="469"/>
      <c r="J13" s="469"/>
      <c r="K13" s="469"/>
      <c r="L13" s="469"/>
      <c r="M13" s="469"/>
      <c r="N13" s="470"/>
      <c r="O13" s="3"/>
      <c r="P13" s="3"/>
      <c r="Q13" s="3"/>
    </row>
    <row r="14" spans="1:35" x14ac:dyDescent="0.25">
      <c r="A14" s="34"/>
      <c r="B14" s="468" t="s">
        <v>1374</v>
      </c>
      <c r="C14" s="469"/>
      <c r="D14" s="469"/>
      <c r="E14" s="470"/>
      <c r="F14" s="468"/>
      <c r="G14" s="469"/>
      <c r="H14" s="469"/>
      <c r="I14" s="469"/>
      <c r="J14" s="469"/>
      <c r="K14" s="469"/>
      <c r="L14" s="469"/>
      <c r="M14" s="469"/>
      <c r="N14" s="470"/>
      <c r="O14" s="3"/>
      <c r="P14" s="3"/>
      <c r="Q14" s="3"/>
      <c r="R14" s="164"/>
      <c r="S14" s="164"/>
      <c r="T14" s="164"/>
      <c r="U14" s="164"/>
      <c r="V14" s="166"/>
      <c r="W14" s="164"/>
      <c r="X14" s="164"/>
      <c r="Y14" s="164"/>
      <c r="Z14" s="164"/>
      <c r="AA14" s="164"/>
      <c r="AB14" s="164"/>
      <c r="AC14" s="164"/>
      <c r="AD14" s="164"/>
      <c r="AE14" s="164"/>
      <c r="AF14" s="164"/>
      <c r="AG14" s="164"/>
      <c r="AH14" s="164"/>
      <c r="AI14" s="165"/>
    </row>
    <row r="15" spans="1:35" x14ac:dyDescent="0.25">
      <c r="A15" s="34"/>
      <c r="B15" s="468"/>
      <c r="C15" s="469"/>
      <c r="D15" s="469"/>
      <c r="E15" s="470"/>
      <c r="F15" s="468"/>
      <c r="G15" s="469"/>
      <c r="H15" s="469"/>
      <c r="I15" s="469"/>
      <c r="J15" s="469"/>
      <c r="K15" s="469"/>
      <c r="L15" s="469"/>
      <c r="M15" s="469"/>
      <c r="N15" s="470"/>
      <c r="O15" s="3"/>
      <c r="P15" s="3"/>
      <c r="Q15" s="3"/>
      <c r="R15" s="166"/>
      <c r="S15" s="166"/>
      <c r="T15" s="166"/>
      <c r="U15" s="166"/>
      <c r="V15" s="166"/>
      <c r="W15" s="166"/>
      <c r="X15" s="166"/>
      <c r="Y15" s="166"/>
      <c r="Z15" s="166"/>
      <c r="AA15" s="166"/>
      <c r="AB15" s="166"/>
      <c r="AC15" s="166"/>
      <c r="AD15" s="166"/>
      <c r="AE15" s="166"/>
      <c r="AF15" s="166"/>
      <c r="AG15" s="166"/>
      <c r="AH15" s="166"/>
      <c r="AI15" s="165"/>
    </row>
    <row r="16" spans="1:35" x14ac:dyDescent="0.25">
      <c r="A16" s="34"/>
      <c r="B16" s="468"/>
      <c r="C16" s="469"/>
      <c r="D16" s="469"/>
      <c r="E16" s="470"/>
      <c r="F16" s="468"/>
      <c r="G16" s="469"/>
      <c r="H16" s="469"/>
      <c r="I16" s="469"/>
      <c r="J16" s="469"/>
      <c r="K16" s="469"/>
      <c r="L16" s="469"/>
      <c r="M16" s="469"/>
      <c r="N16" s="470"/>
      <c r="O16" s="3"/>
      <c r="P16" s="3"/>
      <c r="Q16" s="3"/>
      <c r="R16" s="166"/>
      <c r="S16" s="166"/>
      <c r="T16" s="166"/>
      <c r="U16" s="166"/>
      <c r="V16" s="166"/>
      <c r="W16" s="166"/>
      <c r="X16" s="166"/>
      <c r="Y16" s="166"/>
      <c r="Z16" s="166"/>
      <c r="AA16" s="166"/>
      <c r="AB16" s="166"/>
      <c r="AC16" s="166"/>
      <c r="AD16" s="166"/>
      <c r="AE16" s="166"/>
      <c r="AF16" s="166"/>
      <c r="AG16" s="166"/>
      <c r="AH16" s="166"/>
      <c r="AI16" s="165"/>
    </row>
    <row r="17" spans="1:33" hidden="1" x14ac:dyDescent="0.25">
      <c r="A17" s="34">
        <f>COUNTIF(C20:C81,"&gt;0")</f>
        <v>19</v>
      </c>
      <c r="B17" s="468"/>
      <c r="C17" s="469"/>
      <c r="D17" s="469"/>
      <c r="E17" s="470"/>
      <c r="F17" s="468"/>
      <c r="G17" s="469"/>
      <c r="H17" s="469"/>
      <c r="I17" s="469"/>
      <c r="J17" s="469"/>
      <c r="K17" s="469"/>
      <c r="L17" s="469"/>
      <c r="M17" s="469"/>
      <c r="N17" s="470"/>
      <c r="O17" s="3"/>
      <c r="P17" s="3"/>
      <c r="Q17" s="383">
        <v>44652</v>
      </c>
      <c r="R17" s="383">
        <f>EDATE(Q17,1)</f>
        <v>44682</v>
      </c>
      <c r="S17" s="383">
        <f t="shared" ref="S17:AB17" si="0">EDATE(R17,1)</f>
        <v>44713</v>
      </c>
      <c r="T17" s="383">
        <f t="shared" si="0"/>
        <v>44743</v>
      </c>
      <c r="U17" s="383">
        <f t="shared" si="0"/>
        <v>44774</v>
      </c>
      <c r="V17" s="383">
        <f t="shared" si="0"/>
        <v>44805</v>
      </c>
      <c r="W17" s="383">
        <f t="shared" si="0"/>
        <v>44835</v>
      </c>
      <c r="X17" s="383">
        <f t="shared" si="0"/>
        <v>44866</v>
      </c>
      <c r="Y17" s="383">
        <f t="shared" si="0"/>
        <v>44896</v>
      </c>
      <c r="Z17" s="383">
        <f t="shared" si="0"/>
        <v>44927</v>
      </c>
      <c r="AA17" s="383">
        <f t="shared" si="0"/>
        <v>44958</v>
      </c>
      <c r="AB17" s="383">
        <f t="shared" si="0"/>
        <v>44986</v>
      </c>
      <c r="AC17" s="353"/>
      <c r="AD17" s="353"/>
      <c r="AE17" s="353"/>
    </row>
    <row r="18" spans="1:33" ht="15.75" thickBot="1" x14ac:dyDescent="0.3">
      <c r="A18" s="167" t="s">
        <v>1192</v>
      </c>
      <c r="G18" s="47">
        <f>SUM(F20:F81)</f>
        <v>496228.74</v>
      </c>
      <c r="Q18" s="382">
        <f>SUM(Q20:Q188)</f>
        <v>9600</v>
      </c>
      <c r="R18" s="382">
        <f t="shared" ref="R18:AB18" si="1">SUM(R20:R188)</f>
        <v>486628.74</v>
      </c>
      <c r="S18" s="382">
        <f t="shared" si="1"/>
        <v>0</v>
      </c>
      <c r="T18" s="382">
        <f t="shared" si="1"/>
        <v>0</v>
      </c>
      <c r="U18" s="382">
        <f t="shared" si="1"/>
        <v>0</v>
      </c>
      <c r="V18" s="382">
        <f t="shared" si="1"/>
        <v>0</v>
      </c>
      <c r="W18" s="382">
        <f t="shared" si="1"/>
        <v>0</v>
      </c>
      <c r="X18" s="382">
        <f t="shared" si="1"/>
        <v>0</v>
      </c>
      <c r="Y18" s="382">
        <f t="shared" si="1"/>
        <v>0</v>
      </c>
      <c r="Z18" s="382">
        <f t="shared" si="1"/>
        <v>0</v>
      </c>
      <c r="AA18" s="382">
        <f t="shared" si="1"/>
        <v>0</v>
      </c>
      <c r="AB18" s="382">
        <f t="shared" si="1"/>
        <v>0</v>
      </c>
      <c r="AC18" s="49">
        <f t="shared" ref="AC18:AE18" si="2">1/13</f>
        <v>7.6923076923076927E-2</v>
      </c>
      <c r="AD18" s="49">
        <f t="shared" si="2"/>
        <v>7.6923076923076927E-2</v>
      </c>
      <c r="AE18" s="49">
        <f t="shared" si="2"/>
        <v>7.6923076923076927E-2</v>
      </c>
      <c r="AG18" s="48">
        <f>SUM(AD20:AD81)</f>
        <v>0</v>
      </c>
    </row>
    <row r="19" spans="1:33" s="60" customFormat="1" ht="31.5" thickTop="1" thickBot="1" x14ac:dyDescent="0.3">
      <c r="A19" s="54" t="s">
        <v>1182</v>
      </c>
      <c r="B19" s="55" t="s">
        <v>1193</v>
      </c>
      <c r="C19" s="55" t="s">
        <v>1194</v>
      </c>
      <c r="D19" s="55" t="s">
        <v>1195</v>
      </c>
      <c r="E19" s="55" t="s">
        <v>1196</v>
      </c>
      <c r="F19" s="55" t="s">
        <v>1197</v>
      </c>
      <c r="G19" s="55" t="s">
        <v>1198</v>
      </c>
      <c r="H19" s="55" t="s">
        <v>1199</v>
      </c>
      <c r="I19" s="55" t="s">
        <v>1200</v>
      </c>
      <c r="J19" s="55" t="s">
        <v>1201</v>
      </c>
      <c r="K19" s="55" t="s">
        <v>212</v>
      </c>
      <c r="L19" s="55" t="s">
        <v>1202</v>
      </c>
      <c r="M19" s="55" t="s">
        <v>1255</v>
      </c>
      <c r="N19" s="56" t="s">
        <v>1204</v>
      </c>
      <c r="O19" s="56" t="s">
        <v>1205</v>
      </c>
      <c r="P19" s="56" t="s">
        <v>1206</v>
      </c>
      <c r="Q19" s="357" t="s">
        <v>1207</v>
      </c>
      <c r="R19" s="357" t="s">
        <v>904</v>
      </c>
      <c r="S19" s="357" t="s">
        <v>1208</v>
      </c>
      <c r="T19" s="357" t="s">
        <v>1209</v>
      </c>
      <c r="U19" s="357" t="s">
        <v>1210</v>
      </c>
      <c r="V19" s="357" t="s">
        <v>1211</v>
      </c>
      <c r="W19" s="357" t="s">
        <v>1212</v>
      </c>
      <c r="X19" s="357" t="s">
        <v>1213</v>
      </c>
      <c r="Y19" s="357" t="s">
        <v>1214</v>
      </c>
      <c r="Z19" s="357" t="s">
        <v>1215</v>
      </c>
      <c r="AA19" s="357" t="s">
        <v>1216</v>
      </c>
      <c r="AB19" s="357" t="s">
        <v>1217</v>
      </c>
      <c r="AC19" s="58" t="s">
        <v>916</v>
      </c>
      <c r="AD19" s="58" t="s">
        <v>951</v>
      </c>
      <c r="AE19" s="59" t="s">
        <v>246</v>
      </c>
      <c r="AF19" s="60" t="s">
        <v>1298</v>
      </c>
      <c r="AG19" s="60" t="s">
        <v>1298</v>
      </c>
    </row>
    <row r="20" spans="1:33" ht="15.75" customHeight="1" thickTop="1" x14ac:dyDescent="0.25">
      <c r="A20" t="str">
        <f>$B$3</f>
        <v>MISCELLANEOUS PAYMENTS</v>
      </c>
      <c r="B20" s="71">
        <v>44665</v>
      </c>
      <c r="C20" s="70">
        <v>3022002</v>
      </c>
      <c r="D20" t="str">
        <f>VLOOKUP(C20,Schools!A:B,2,0)</f>
        <v>Barnfield School</v>
      </c>
      <c r="E20" t="str">
        <f>VLOOKUP(C20,Schools!$A:$Z,3,0)</f>
        <v>M</v>
      </c>
      <c r="F20" s="168">
        <v>1200</v>
      </c>
      <c r="G20" s="70" t="s">
        <v>4658</v>
      </c>
      <c r="H20" s="70" t="s">
        <v>4659</v>
      </c>
      <c r="I20" t="str">
        <f>O20&amp;"/"&amp;P20</f>
        <v>10166/543965</v>
      </c>
      <c r="J20" s="284">
        <f>VLOOKUP(C20,Schools!$A:$Z,9,0)</f>
        <v>400005</v>
      </c>
      <c r="K20" s="70"/>
      <c r="L20" s="70" t="s">
        <v>4663</v>
      </c>
      <c r="M20" s="70" t="s">
        <v>4663</v>
      </c>
      <c r="N20" t="str">
        <f>VLOOKUP(C20,Schools!A:D,4,0)</f>
        <v>Primary</v>
      </c>
      <c r="O20" s="70">
        <v>10166</v>
      </c>
      <c r="P20">
        <v>543965</v>
      </c>
      <c r="Q20" s="358">
        <f>SUMPRODUCT(--(MONTH($B20)=MONTH(Q$17)),$F20)</f>
        <v>1200</v>
      </c>
      <c r="R20" s="358">
        <f t="shared" ref="R20:AB36" si="3">SUMPRODUCT(--(MONTH($B20)=MONTH(R$17)),$F20)</f>
        <v>0</v>
      </c>
      <c r="S20" s="358">
        <f t="shared" si="3"/>
        <v>0</v>
      </c>
      <c r="T20" s="358">
        <f t="shared" si="3"/>
        <v>0</v>
      </c>
      <c r="U20" s="358">
        <f t="shared" si="3"/>
        <v>0</v>
      </c>
      <c r="V20" s="358">
        <f t="shared" si="3"/>
        <v>0</v>
      </c>
      <c r="W20" s="358">
        <f t="shared" si="3"/>
        <v>0</v>
      </c>
      <c r="X20" s="358">
        <f t="shared" si="3"/>
        <v>0</v>
      </c>
      <c r="Y20" s="358">
        <f t="shared" si="3"/>
        <v>0</v>
      </c>
      <c r="Z20" s="358">
        <f t="shared" si="3"/>
        <v>0</v>
      </c>
      <c r="AA20" s="358">
        <f t="shared" si="3"/>
        <v>0</v>
      </c>
      <c r="AB20" s="358">
        <f t="shared" si="3"/>
        <v>0</v>
      </c>
      <c r="AC20" s="47">
        <f t="shared" ref="AC20:AC27" si="4">SUM(Q20:AB20)</f>
        <v>1200</v>
      </c>
      <c r="AD20" s="47">
        <f t="shared" ref="AD20:AD27" si="5">AC20-F20</f>
        <v>0</v>
      </c>
      <c r="AE20" s="73">
        <v>0</v>
      </c>
    </row>
    <row r="21" spans="1:33" x14ac:dyDescent="0.25">
      <c r="A21" t="str">
        <f t="shared" ref="A21:A38" si="6">$B$3</f>
        <v>MISCELLANEOUS PAYMENTS</v>
      </c>
      <c r="B21" s="71">
        <v>44665</v>
      </c>
      <c r="C21" s="70">
        <v>3022003</v>
      </c>
      <c r="D21" t="str">
        <f>VLOOKUP(C21,Schools!A:B,2,0)</f>
        <v>Bell Lane Primary School</v>
      </c>
      <c r="E21" t="str">
        <f>VLOOKUP(C21,Schools!$A:$Z,3,0)</f>
        <v>M</v>
      </c>
      <c r="F21" s="168">
        <v>1200</v>
      </c>
      <c r="G21" s="70" t="s">
        <v>4658</v>
      </c>
      <c r="H21" s="70" t="s">
        <v>4659</v>
      </c>
      <c r="I21" t="str">
        <f t="shared" ref="I21:I43" si="7">O21&amp;"/"&amp;P21</f>
        <v>10166/543965</v>
      </c>
      <c r="J21" s="284">
        <f>VLOOKUP(C21,Schools!$A:$Z,9,0)</f>
        <v>400051</v>
      </c>
      <c r="K21" s="70"/>
      <c r="L21" s="70" t="s">
        <v>4663</v>
      </c>
      <c r="M21" s="70" t="s">
        <v>4663</v>
      </c>
      <c r="N21" t="str">
        <f>VLOOKUP(C21,Schools!A:D,4,0)</f>
        <v>Primary</v>
      </c>
      <c r="O21" s="70">
        <v>10166</v>
      </c>
      <c r="P21">
        <v>543965</v>
      </c>
      <c r="Q21" s="358">
        <f t="shared" ref="Q21:AB37" si="8">SUMPRODUCT(--(MONTH($B21)=MONTH(Q$17)),$F21)</f>
        <v>1200</v>
      </c>
      <c r="R21" s="358">
        <f t="shared" si="3"/>
        <v>0</v>
      </c>
      <c r="S21" s="358">
        <f t="shared" si="3"/>
        <v>0</v>
      </c>
      <c r="T21" s="358">
        <f t="shared" si="3"/>
        <v>0</v>
      </c>
      <c r="U21" s="358">
        <f t="shared" si="3"/>
        <v>0</v>
      </c>
      <c r="V21" s="358">
        <f t="shared" si="3"/>
        <v>0</v>
      </c>
      <c r="W21" s="358">
        <f t="shared" si="3"/>
        <v>0</v>
      </c>
      <c r="X21" s="358">
        <f t="shared" si="3"/>
        <v>0</v>
      </c>
      <c r="Y21" s="358">
        <f t="shared" si="3"/>
        <v>0</v>
      </c>
      <c r="Z21" s="358">
        <f t="shared" si="3"/>
        <v>0</v>
      </c>
      <c r="AA21" s="358">
        <f t="shared" si="3"/>
        <v>0</v>
      </c>
      <c r="AB21" s="358">
        <f t="shared" si="3"/>
        <v>0</v>
      </c>
      <c r="AC21" s="47">
        <f t="shared" si="4"/>
        <v>1200</v>
      </c>
      <c r="AD21" s="47">
        <f t="shared" si="5"/>
        <v>0</v>
      </c>
      <c r="AE21" s="73">
        <v>0</v>
      </c>
    </row>
    <row r="22" spans="1:33" x14ac:dyDescent="0.25">
      <c r="A22" t="str">
        <f t="shared" si="6"/>
        <v>MISCELLANEOUS PAYMENTS</v>
      </c>
      <c r="B22" s="71">
        <v>44665</v>
      </c>
      <c r="C22" s="70">
        <v>3022008</v>
      </c>
      <c r="D22" t="str">
        <f>VLOOKUP(C22,Schools!A:B,2,0)</f>
        <v>Brookland Infant  &amp; Nursery School</v>
      </c>
      <c r="E22" t="str">
        <f>VLOOKUP(C22,Schools!$A:$Z,3,0)</f>
        <v>M</v>
      </c>
      <c r="F22" s="168">
        <v>1200</v>
      </c>
      <c r="G22" s="70" t="s">
        <v>4658</v>
      </c>
      <c r="H22" s="70" t="s">
        <v>4659</v>
      </c>
      <c r="I22" t="str">
        <f t="shared" si="7"/>
        <v>10166/543965</v>
      </c>
      <c r="J22" s="284">
        <f>VLOOKUP(C22,Schools!$A:$Z,9,0)</f>
        <v>400057</v>
      </c>
      <c r="K22" s="70"/>
      <c r="L22" s="70" t="s">
        <v>4663</v>
      </c>
      <c r="M22" s="70" t="s">
        <v>4663</v>
      </c>
      <c r="N22" t="str">
        <f>VLOOKUP(C22,Schools!A:D,4,0)</f>
        <v>Primary</v>
      </c>
      <c r="O22" s="70">
        <v>10166</v>
      </c>
      <c r="P22">
        <v>543965</v>
      </c>
      <c r="Q22" s="358">
        <f t="shared" si="8"/>
        <v>1200</v>
      </c>
      <c r="R22" s="358">
        <f t="shared" si="3"/>
        <v>0</v>
      </c>
      <c r="S22" s="358">
        <f t="shared" si="3"/>
        <v>0</v>
      </c>
      <c r="T22" s="358">
        <f t="shared" si="3"/>
        <v>0</v>
      </c>
      <c r="U22" s="358">
        <f t="shared" si="3"/>
        <v>0</v>
      </c>
      <c r="V22" s="358">
        <f t="shared" si="3"/>
        <v>0</v>
      </c>
      <c r="W22" s="358">
        <f t="shared" si="3"/>
        <v>0</v>
      </c>
      <c r="X22" s="358">
        <f t="shared" si="3"/>
        <v>0</v>
      </c>
      <c r="Y22" s="358">
        <f t="shared" si="3"/>
        <v>0</v>
      </c>
      <c r="Z22" s="358">
        <f t="shared" si="3"/>
        <v>0</v>
      </c>
      <c r="AA22" s="358">
        <f t="shared" si="3"/>
        <v>0</v>
      </c>
      <c r="AB22" s="358">
        <f t="shared" si="3"/>
        <v>0</v>
      </c>
      <c r="AC22" s="47">
        <f t="shared" si="4"/>
        <v>1200</v>
      </c>
      <c r="AD22" s="47">
        <f t="shared" si="5"/>
        <v>0</v>
      </c>
      <c r="AE22" s="73">
        <v>0</v>
      </c>
    </row>
    <row r="23" spans="1:33" x14ac:dyDescent="0.25">
      <c r="A23" t="str">
        <f t="shared" si="6"/>
        <v>MISCELLANEOUS PAYMENTS</v>
      </c>
      <c r="B23" s="71">
        <v>44665</v>
      </c>
      <c r="C23" s="70">
        <v>3022023</v>
      </c>
      <c r="D23" t="str">
        <f>VLOOKUP(C23,Schools!A:B,2,0)</f>
        <v>Edgware Primary School</v>
      </c>
      <c r="E23" t="str">
        <f>VLOOKUP(C23,Schools!$A:$Z,3,0)</f>
        <v>M</v>
      </c>
      <c r="F23" s="168">
        <v>1200</v>
      </c>
      <c r="G23" s="70" t="s">
        <v>4658</v>
      </c>
      <c r="H23" s="70" t="s">
        <v>4659</v>
      </c>
      <c r="I23" t="str">
        <f t="shared" si="7"/>
        <v>10166/543965</v>
      </c>
      <c r="J23" s="284">
        <f>VLOOKUP(C23,Schools!$A:$Z,9,0)</f>
        <v>400159</v>
      </c>
      <c r="K23" s="70"/>
      <c r="L23" s="70" t="s">
        <v>4663</v>
      </c>
      <c r="M23" s="70" t="s">
        <v>4663</v>
      </c>
      <c r="N23" t="str">
        <f>VLOOKUP(C23,Schools!A:D,4,0)</f>
        <v>Primary</v>
      </c>
      <c r="O23" s="70">
        <v>10166</v>
      </c>
      <c r="P23">
        <v>543965</v>
      </c>
      <c r="Q23" s="358">
        <f t="shared" si="8"/>
        <v>1200</v>
      </c>
      <c r="R23" s="358">
        <f t="shared" si="3"/>
        <v>0</v>
      </c>
      <c r="S23" s="358">
        <f t="shared" si="3"/>
        <v>0</v>
      </c>
      <c r="T23" s="358">
        <f t="shared" si="3"/>
        <v>0</v>
      </c>
      <c r="U23" s="358">
        <f t="shared" si="3"/>
        <v>0</v>
      </c>
      <c r="V23" s="358">
        <f t="shared" si="3"/>
        <v>0</v>
      </c>
      <c r="W23" s="358">
        <f t="shared" si="3"/>
        <v>0</v>
      </c>
      <c r="X23" s="358">
        <f t="shared" si="3"/>
        <v>0</v>
      </c>
      <c r="Y23" s="358">
        <f t="shared" si="3"/>
        <v>0</v>
      </c>
      <c r="Z23" s="358">
        <f t="shared" si="3"/>
        <v>0</v>
      </c>
      <c r="AA23" s="358">
        <f t="shared" si="3"/>
        <v>0</v>
      </c>
      <c r="AB23" s="358">
        <f t="shared" si="3"/>
        <v>0</v>
      </c>
      <c r="AC23" s="47">
        <f t="shared" si="4"/>
        <v>1200</v>
      </c>
      <c r="AD23" s="47">
        <f t="shared" si="5"/>
        <v>0</v>
      </c>
      <c r="AE23" s="73">
        <v>0</v>
      </c>
    </row>
    <row r="24" spans="1:33" x14ac:dyDescent="0.25">
      <c r="A24" t="str">
        <f t="shared" si="6"/>
        <v>MISCELLANEOUS PAYMENTS</v>
      </c>
      <c r="B24" s="71">
        <v>44665</v>
      </c>
      <c r="C24" s="70">
        <v>3022037</v>
      </c>
      <c r="D24" t="str">
        <f>VLOOKUP(C24,Schools!A:B,2,0)</f>
        <v>Manorside Primary School</v>
      </c>
      <c r="E24" t="str">
        <f>VLOOKUP(C24,Schools!$A:$Z,3,0)</f>
        <v>M</v>
      </c>
      <c r="F24" s="168">
        <v>1200</v>
      </c>
      <c r="G24" s="70" t="s">
        <v>4658</v>
      </c>
      <c r="H24" s="70" t="s">
        <v>4659</v>
      </c>
      <c r="I24" t="str">
        <f t="shared" si="7"/>
        <v>10166/543965</v>
      </c>
      <c r="J24" s="209">
        <f>VLOOKUP(C24,Schools!$A:$Z,9,0)</f>
        <v>400030</v>
      </c>
      <c r="K24" s="70"/>
      <c r="L24" s="70" t="s">
        <v>4663</v>
      </c>
      <c r="M24" s="70" t="s">
        <v>4663</v>
      </c>
      <c r="N24" t="str">
        <f>VLOOKUP(C24,Schools!A:D,4,0)</f>
        <v>Primary</v>
      </c>
      <c r="O24" s="70">
        <v>10166</v>
      </c>
      <c r="P24">
        <v>543965</v>
      </c>
      <c r="Q24" s="358">
        <f t="shared" si="8"/>
        <v>1200</v>
      </c>
      <c r="R24" s="358">
        <f t="shared" si="3"/>
        <v>0</v>
      </c>
      <c r="S24" s="358">
        <f t="shared" si="3"/>
        <v>0</v>
      </c>
      <c r="T24" s="358">
        <f t="shared" si="3"/>
        <v>0</v>
      </c>
      <c r="U24" s="358">
        <f t="shared" si="3"/>
        <v>0</v>
      </c>
      <c r="V24" s="358">
        <f t="shared" si="3"/>
        <v>0</v>
      </c>
      <c r="W24" s="358">
        <f t="shared" si="3"/>
        <v>0</v>
      </c>
      <c r="X24" s="358">
        <f t="shared" si="3"/>
        <v>0</v>
      </c>
      <c r="Y24" s="358">
        <f t="shared" si="3"/>
        <v>0</v>
      </c>
      <c r="Z24" s="358">
        <f t="shared" si="3"/>
        <v>0</v>
      </c>
      <c r="AA24" s="358">
        <f t="shared" si="3"/>
        <v>0</v>
      </c>
      <c r="AB24" s="358">
        <f t="shared" si="3"/>
        <v>0</v>
      </c>
      <c r="AC24" s="47">
        <f t="shared" si="4"/>
        <v>1200</v>
      </c>
      <c r="AD24" s="47">
        <f t="shared" si="5"/>
        <v>0</v>
      </c>
      <c r="AE24" s="73">
        <v>0</v>
      </c>
    </row>
    <row r="25" spans="1:33" x14ac:dyDescent="0.25">
      <c r="A25" t="str">
        <f t="shared" si="6"/>
        <v>MISCELLANEOUS PAYMENTS</v>
      </c>
      <c r="B25" s="71">
        <v>44665</v>
      </c>
      <c r="C25" s="70">
        <v>3022055</v>
      </c>
      <c r="D25" t="str">
        <f>VLOOKUP(C25,Schools!A:B,2,0)</f>
        <v>Tudor School</v>
      </c>
      <c r="E25" t="str">
        <f>VLOOKUP(C25,Schools!$A:$Z,3,0)</f>
        <v>M</v>
      </c>
      <c r="F25" s="168">
        <v>1200</v>
      </c>
      <c r="G25" s="70" t="s">
        <v>4658</v>
      </c>
      <c r="H25" s="70" t="s">
        <v>4659</v>
      </c>
      <c r="I25" t="str">
        <f t="shared" si="7"/>
        <v>10166/543965</v>
      </c>
      <c r="J25" s="285">
        <f>VLOOKUP(C25,Schools!$A:$Z,9,0)</f>
        <v>400101</v>
      </c>
      <c r="K25" s="70"/>
      <c r="L25" s="70" t="s">
        <v>4663</v>
      </c>
      <c r="M25" s="70" t="s">
        <v>4663</v>
      </c>
      <c r="N25" t="str">
        <f>VLOOKUP(C25,Schools!A:D,4,0)</f>
        <v>Primary</v>
      </c>
      <c r="O25" s="70">
        <v>10166</v>
      </c>
      <c r="P25">
        <v>543965</v>
      </c>
      <c r="Q25" s="358">
        <f t="shared" si="8"/>
        <v>1200</v>
      </c>
      <c r="R25" s="358">
        <f t="shared" si="3"/>
        <v>0</v>
      </c>
      <c r="S25" s="358">
        <f t="shared" si="3"/>
        <v>0</v>
      </c>
      <c r="T25" s="358">
        <f t="shared" si="3"/>
        <v>0</v>
      </c>
      <c r="U25" s="358">
        <f t="shared" si="3"/>
        <v>0</v>
      </c>
      <c r="V25" s="358">
        <f t="shared" si="3"/>
        <v>0</v>
      </c>
      <c r="W25" s="358">
        <f t="shared" si="3"/>
        <v>0</v>
      </c>
      <c r="X25" s="358">
        <f t="shared" si="3"/>
        <v>0</v>
      </c>
      <c r="Y25" s="358">
        <f t="shared" si="3"/>
        <v>0</v>
      </c>
      <c r="Z25" s="358">
        <f t="shared" si="3"/>
        <v>0</v>
      </c>
      <c r="AA25" s="358">
        <f t="shared" si="3"/>
        <v>0</v>
      </c>
      <c r="AB25" s="358">
        <f t="shared" si="3"/>
        <v>0</v>
      </c>
      <c r="AC25" s="47">
        <f t="shared" si="4"/>
        <v>1200</v>
      </c>
      <c r="AD25" s="47">
        <f t="shared" si="5"/>
        <v>0</v>
      </c>
      <c r="AE25" s="73">
        <v>0</v>
      </c>
    </row>
    <row r="26" spans="1:33" x14ac:dyDescent="0.25">
      <c r="A26" t="str">
        <f t="shared" si="6"/>
        <v>MISCELLANEOUS PAYMENTS</v>
      </c>
      <c r="B26" s="71">
        <v>44665</v>
      </c>
      <c r="C26" s="70">
        <v>3023314</v>
      </c>
      <c r="D26" t="str">
        <f>VLOOKUP(C26,Schools!A:B,2,0)</f>
        <v>St Pauls CE Primary, NW7</v>
      </c>
      <c r="E26" t="str">
        <f>VLOOKUP(C26,Schools!$A:$Z,3,0)</f>
        <v>M</v>
      </c>
      <c r="F26" s="168">
        <v>1200</v>
      </c>
      <c r="G26" s="70" t="s">
        <v>4658</v>
      </c>
      <c r="H26" s="70" t="s">
        <v>4659</v>
      </c>
      <c r="I26" t="str">
        <f t="shared" si="7"/>
        <v>10166/543965</v>
      </c>
      <c r="J26" s="209">
        <f>VLOOKUP(C26,Schools!$A:$Z,9,0)</f>
        <v>400094</v>
      </c>
      <c r="K26" s="70"/>
      <c r="L26" s="70" t="s">
        <v>4663</v>
      </c>
      <c r="M26" s="70" t="s">
        <v>4663</v>
      </c>
      <c r="N26" t="str">
        <f>VLOOKUP(C26,Schools!A:D,4,0)</f>
        <v>Primary</v>
      </c>
      <c r="O26" s="70">
        <v>10166</v>
      </c>
      <c r="P26">
        <v>543965</v>
      </c>
      <c r="Q26" s="358">
        <f t="shared" si="8"/>
        <v>1200</v>
      </c>
      <c r="R26" s="358">
        <f t="shared" si="3"/>
        <v>0</v>
      </c>
      <c r="S26" s="358">
        <f t="shared" si="3"/>
        <v>0</v>
      </c>
      <c r="T26" s="358">
        <f t="shared" si="3"/>
        <v>0</v>
      </c>
      <c r="U26" s="358">
        <f t="shared" si="3"/>
        <v>0</v>
      </c>
      <c r="V26" s="358">
        <f t="shared" si="3"/>
        <v>0</v>
      </c>
      <c r="W26" s="358">
        <f t="shared" si="3"/>
        <v>0</v>
      </c>
      <c r="X26" s="358">
        <f t="shared" si="3"/>
        <v>0</v>
      </c>
      <c r="Y26" s="358">
        <f t="shared" si="3"/>
        <v>0</v>
      </c>
      <c r="Z26" s="358">
        <f t="shared" si="3"/>
        <v>0</v>
      </c>
      <c r="AA26" s="358">
        <f t="shared" si="3"/>
        <v>0</v>
      </c>
      <c r="AB26" s="358">
        <f t="shared" si="3"/>
        <v>0</v>
      </c>
      <c r="AC26" s="47">
        <f t="shared" si="4"/>
        <v>1200</v>
      </c>
      <c r="AD26" s="47">
        <f t="shared" si="5"/>
        <v>0</v>
      </c>
      <c r="AE26" s="73">
        <v>0</v>
      </c>
    </row>
    <row r="27" spans="1:33" x14ac:dyDescent="0.25">
      <c r="A27" t="str">
        <f t="shared" si="6"/>
        <v>MISCELLANEOUS PAYMENTS</v>
      </c>
      <c r="B27" s="71">
        <v>44665</v>
      </c>
      <c r="C27" s="70">
        <v>3023513</v>
      </c>
      <c r="D27" t="str">
        <f>VLOOKUP(C27,Schools!A:B,2,0)</f>
        <v>Menorah Primary School</v>
      </c>
      <c r="E27" t="str">
        <f>VLOOKUP(C27,Schools!$A:$Z,3,0)</f>
        <v>M</v>
      </c>
      <c r="F27" s="168">
        <v>1200</v>
      </c>
      <c r="G27" s="70" t="s">
        <v>4658</v>
      </c>
      <c r="H27" s="70" t="s">
        <v>4659</v>
      </c>
      <c r="I27" t="str">
        <f t="shared" si="7"/>
        <v>10166/543965</v>
      </c>
      <c r="J27" s="209">
        <f>VLOOKUP(C27,Schools!$A:$Z,9,0)</f>
        <v>400007</v>
      </c>
      <c r="K27" s="70"/>
      <c r="L27" s="70" t="s">
        <v>4663</v>
      </c>
      <c r="M27" s="70" t="s">
        <v>4663</v>
      </c>
      <c r="N27" t="str">
        <f>VLOOKUP(C27,Schools!A:D,4,0)</f>
        <v>Primary</v>
      </c>
      <c r="O27" s="70">
        <v>10166</v>
      </c>
      <c r="P27">
        <v>543965</v>
      </c>
      <c r="Q27" s="358">
        <f t="shared" si="8"/>
        <v>1200</v>
      </c>
      <c r="R27" s="358">
        <f t="shared" si="3"/>
        <v>0</v>
      </c>
      <c r="S27" s="358">
        <f t="shared" si="3"/>
        <v>0</v>
      </c>
      <c r="T27" s="358">
        <f t="shared" si="3"/>
        <v>0</v>
      </c>
      <c r="U27" s="358">
        <f t="shared" si="3"/>
        <v>0</v>
      </c>
      <c r="V27" s="358">
        <f t="shared" si="3"/>
        <v>0</v>
      </c>
      <c r="W27" s="358">
        <f t="shared" si="3"/>
        <v>0</v>
      </c>
      <c r="X27" s="358">
        <f t="shared" si="3"/>
        <v>0</v>
      </c>
      <c r="Y27" s="358">
        <f t="shared" si="3"/>
        <v>0</v>
      </c>
      <c r="Z27" s="358">
        <f t="shared" si="3"/>
        <v>0</v>
      </c>
      <c r="AA27" s="358">
        <f t="shared" si="3"/>
        <v>0</v>
      </c>
      <c r="AB27" s="358">
        <f t="shared" si="3"/>
        <v>0</v>
      </c>
      <c r="AC27" s="47">
        <f t="shared" si="4"/>
        <v>1200</v>
      </c>
      <c r="AD27" s="47">
        <f t="shared" si="5"/>
        <v>0</v>
      </c>
      <c r="AE27" s="73">
        <v>0</v>
      </c>
    </row>
    <row r="28" spans="1:33" x14ac:dyDescent="0.25">
      <c r="A28" t="str">
        <f t="shared" si="6"/>
        <v>MISCELLANEOUS PAYMENTS</v>
      </c>
      <c r="B28" s="71">
        <v>44696</v>
      </c>
      <c r="C28" s="70">
        <v>3021102</v>
      </c>
      <c r="D28" t="str">
        <f>VLOOKUP(C28,Schools!A:B,2,0)</f>
        <v>Northgate</v>
      </c>
      <c r="E28" t="str">
        <f>VLOOKUP(C28,Schools!$A:$Z,3,0)</f>
        <v>M</v>
      </c>
      <c r="F28" s="168">
        <v>750</v>
      </c>
      <c r="G28" s="70" t="s">
        <v>4667</v>
      </c>
      <c r="H28" s="70" t="s">
        <v>4670</v>
      </c>
      <c r="I28" t="str">
        <f t="shared" si="7"/>
        <v>10168/543965</v>
      </c>
      <c r="J28" s="209">
        <f>VLOOKUP(C28,Schools!$A:$Z,9,0)</f>
        <v>400157</v>
      </c>
      <c r="K28" s="70"/>
      <c r="L28" s="70" t="s">
        <v>4671</v>
      </c>
      <c r="M28" s="70" t="s">
        <v>4671</v>
      </c>
      <c r="N28" t="str">
        <f>VLOOKUP(C28,Schools!A:D,4,0)</f>
        <v>PRU</v>
      </c>
      <c r="O28" s="70">
        <v>10168</v>
      </c>
      <c r="P28">
        <v>543965</v>
      </c>
      <c r="Q28" s="358">
        <f t="shared" si="8"/>
        <v>0</v>
      </c>
      <c r="R28" s="358">
        <f t="shared" si="3"/>
        <v>750</v>
      </c>
      <c r="S28" s="358">
        <f t="shared" si="3"/>
        <v>0</v>
      </c>
      <c r="T28" s="358">
        <f t="shared" si="3"/>
        <v>0</v>
      </c>
      <c r="U28" s="358">
        <f t="shared" si="3"/>
        <v>0</v>
      </c>
      <c r="V28" s="358">
        <f t="shared" si="3"/>
        <v>0</v>
      </c>
      <c r="W28" s="358">
        <f t="shared" si="3"/>
        <v>0</v>
      </c>
      <c r="X28" s="358">
        <f t="shared" si="3"/>
        <v>0</v>
      </c>
      <c r="Y28" s="358">
        <f t="shared" si="3"/>
        <v>0</v>
      </c>
      <c r="Z28" s="358">
        <f t="shared" si="3"/>
        <v>0</v>
      </c>
      <c r="AA28" s="358">
        <f t="shared" si="3"/>
        <v>0</v>
      </c>
      <c r="AB28" s="358">
        <f t="shared" si="3"/>
        <v>0</v>
      </c>
      <c r="AC28" s="47">
        <f>SUM(Q28:AB28)</f>
        <v>750</v>
      </c>
      <c r="AD28" s="47">
        <f>AC28-F28</f>
        <v>0</v>
      </c>
      <c r="AE28" s="73">
        <v>0</v>
      </c>
    </row>
    <row r="29" spans="1:33" x14ac:dyDescent="0.25">
      <c r="A29" t="str">
        <f t="shared" si="6"/>
        <v>MISCELLANEOUS PAYMENTS</v>
      </c>
      <c r="B29" s="71">
        <v>44696</v>
      </c>
      <c r="C29" s="70">
        <v>3021100</v>
      </c>
      <c r="D29" t="str">
        <f>VLOOKUP(C29,Schools!A:B,2,0)</f>
        <v>Pavilion</v>
      </c>
      <c r="E29" t="str">
        <f>VLOOKUP(C29,Schools!$A:$Z,3,0)</f>
        <v>M</v>
      </c>
      <c r="F29" s="168">
        <v>9750</v>
      </c>
      <c r="G29" s="70" t="s">
        <v>4667</v>
      </c>
      <c r="H29" s="70" t="s">
        <v>4670</v>
      </c>
      <c r="I29" t="str">
        <f>O29&amp;"/"&amp;P29</f>
        <v>10168/543965</v>
      </c>
      <c r="J29" s="263">
        <f>VLOOKUP(C29,Schools!$A:$Z,9,0)</f>
        <v>400156</v>
      </c>
      <c r="K29" s="70"/>
      <c r="L29" s="70" t="s">
        <v>4671</v>
      </c>
      <c r="M29" s="70" t="s">
        <v>4671</v>
      </c>
      <c r="N29" t="str">
        <f>VLOOKUP(C29,Schools!A:D,4,0)</f>
        <v>PRU</v>
      </c>
      <c r="O29" s="70">
        <v>10168</v>
      </c>
      <c r="P29">
        <v>543965</v>
      </c>
      <c r="Q29" s="358">
        <f t="shared" si="8"/>
        <v>0</v>
      </c>
      <c r="R29" s="358">
        <f t="shared" si="3"/>
        <v>9750</v>
      </c>
      <c r="S29" s="358">
        <f t="shared" si="3"/>
        <v>0</v>
      </c>
      <c r="T29" s="358">
        <f t="shared" si="3"/>
        <v>0</v>
      </c>
      <c r="U29" s="358">
        <f t="shared" si="3"/>
        <v>0</v>
      </c>
      <c r="V29" s="358">
        <f t="shared" si="3"/>
        <v>0</v>
      </c>
      <c r="W29" s="358">
        <f t="shared" si="3"/>
        <v>0</v>
      </c>
      <c r="X29" s="358">
        <f t="shared" si="3"/>
        <v>0</v>
      </c>
      <c r="Y29" s="358">
        <f t="shared" si="3"/>
        <v>0</v>
      </c>
      <c r="Z29" s="358">
        <f t="shared" si="3"/>
        <v>0</v>
      </c>
      <c r="AA29" s="358">
        <f t="shared" si="3"/>
        <v>0</v>
      </c>
      <c r="AB29" s="358">
        <f t="shared" si="3"/>
        <v>0</v>
      </c>
      <c r="AC29" s="47">
        <f>SUM(Q29:AB29)</f>
        <v>9750</v>
      </c>
      <c r="AD29" s="47">
        <f>AC29-F29</f>
        <v>0</v>
      </c>
      <c r="AE29" s="73">
        <v>0</v>
      </c>
    </row>
    <row r="30" spans="1:33" x14ac:dyDescent="0.25">
      <c r="A30" t="str">
        <f t="shared" si="6"/>
        <v>MISCELLANEOUS PAYMENTS</v>
      </c>
      <c r="B30" s="71">
        <v>44696</v>
      </c>
      <c r="C30" s="70">
        <v>3021000</v>
      </c>
      <c r="D30" t="str">
        <f>VLOOKUP(C30,Schools!A:B,2,0)</f>
        <v>Brookhill Nursery</v>
      </c>
      <c r="E30" t="str">
        <f>VLOOKUP(C30,Schools!$A:$Z,3,0)</f>
        <v>M</v>
      </c>
      <c r="F30" s="168">
        <v>100000</v>
      </c>
      <c r="G30" s="70" t="s">
        <v>4667</v>
      </c>
      <c r="H30" s="70" t="s">
        <v>4672</v>
      </c>
      <c r="I30" t="str">
        <f t="shared" si="7"/>
        <v>10284/543965</v>
      </c>
      <c r="J30" s="263">
        <f>VLOOKUP(C30,Schools!$A:$Z,9,0)</f>
        <v>400102</v>
      </c>
      <c r="K30" s="70" t="s">
        <v>332</v>
      </c>
      <c r="L30" s="70" t="s">
        <v>1115</v>
      </c>
      <c r="M30" s="70" t="s">
        <v>1115</v>
      </c>
      <c r="N30" t="str">
        <f>VLOOKUP(C30,Schools!A:D,4,0)</f>
        <v>Nursery</v>
      </c>
      <c r="O30" s="70">
        <v>10284</v>
      </c>
      <c r="P30">
        <v>543965</v>
      </c>
      <c r="Q30" s="358">
        <f t="shared" si="8"/>
        <v>0</v>
      </c>
      <c r="R30" s="358">
        <f t="shared" si="3"/>
        <v>100000</v>
      </c>
      <c r="S30" s="358">
        <f t="shared" si="3"/>
        <v>0</v>
      </c>
      <c r="T30" s="358">
        <f t="shared" si="3"/>
        <v>0</v>
      </c>
      <c r="U30" s="358">
        <f t="shared" si="3"/>
        <v>0</v>
      </c>
      <c r="V30" s="358">
        <f t="shared" si="3"/>
        <v>0</v>
      </c>
      <c r="W30" s="358">
        <f t="shared" si="3"/>
        <v>0</v>
      </c>
      <c r="X30" s="358">
        <f t="shared" si="3"/>
        <v>0</v>
      </c>
      <c r="Y30" s="358">
        <f t="shared" si="3"/>
        <v>0</v>
      </c>
      <c r="Z30" s="358">
        <f t="shared" si="3"/>
        <v>0</v>
      </c>
      <c r="AA30" s="358">
        <f t="shared" si="3"/>
        <v>0</v>
      </c>
      <c r="AB30" s="358">
        <f t="shared" si="3"/>
        <v>0</v>
      </c>
      <c r="AC30" s="47">
        <f t="shared" ref="AC30:AC33" si="9">SUM(Q30:AB30)</f>
        <v>100000</v>
      </c>
      <c r="AD30" s="47">
        <f t="shared" ref="AD30:AD33" si="10">AC30-F30</f>
        <v>0</v>
      </c>
      <c r="AE30" s="73">
        <v>0</v>
      </c>
    </row>
    <row r="31" spans="1:33" x14ac:dyDescent="0.25">
      <c r="A31" t="str">
        <f t="shared" si="6"/>
        <v>MISCELLANEOUS PAYMENTS</v>
      </c>
      <c r="B31" s="71">
        <v>44696</v>
      </c>
      <c r="C31" s="70">
        <v>3021001</v>
      </c>
      <c r="D31" t="str">
        <f>VLOOKUP(C31,Schools!A:B,2,0)</f>
        <v>Hampden Way Nursery</v>
      </c>
      <c r="E31" t="str">
        <f>VLOOKUP(C31,Schools!$A:$Z,3,0)</f>
        <v>M</v>
      </c>
      <c r="F31" s="168">
        <v>100000</v>
      </c>
      <c r="G31" s="70" t="s">
        <v>4667</v>
      </c>
      <c r="H31" s="70" t="s">
        <v>4672</v>
      </c>
      <c r="I31" t="str">
        <f t="shared" si="7"/>
        <v>10284/543965</v>
      </c>
      <c r="J31" s="263">
        <f>VLOOKUP(C31,Schools!$A:$Z,9,0)</f>
        <v>400102</v>
      </c>
      <c r="K31" s="70" t="s">
        <v>332</v>
      </c>
      <c r="L31" s="70" t="s">
        <v>1115</v>
      </c>
      <c r="M31" s="70" t="s">
        <v>1115</v>
      </c>
      <c r="N31" t="str">
        <f>VLOOKUP(C31,Schools!A:D,4,0)</f>
        <v>Nursery</v>
      </c>
      <c r="O31" s="70">
        <v>10284</v>
      </c>
      <c r="P31">
        <v>543965</v>
      </c>
      <c r="Q31" s="358">
        <f t="shared" si="8"/>
        <v>0</v>
      </c>
      <c r="R31" s="358">
        <f t="shared" si="3"/>
        <v>100000</v>
      </c>
      <c r="S31" s="358">
        <f t="shared" si="3"/>
        <v>0</v>
      </c>
      <c r="T31" s="358">
        <f t="shared" si="3"/>
        <v>0</v>
      </c>
      <c r="U31" s="358">
        <f t="shared" si="3"/>
        <v>0</v>
      </c>
      <c r="V31" s="358">
        <f t="shared" si="3"/>
        <v>0</v>
      </c>
      <c r="W31" s="358">
        <f t="shared" si="3"/>
        <v>0</v>
      </c>
      <c r="X31" s="358">
        <f t="shared" si="3"/>
        <v>0</v>
      </c>
      <c r="Y31" s="358">
        <f t="shared" si="3"/>
        <v>0</v>
      </c>
      <c r="Z31" s="358">
        <f t="shared" si="3"/>
        <v>0</v>
      </c>
      <c r="AA31" s="358">
        <f t="shared" si="3"/>
        <v>0</v>
      </c>
      <c r="AB31" s="358">
        <f t="shared" si="3"/>
        <v>0</v>
      </c>
      <c r="AC31" s="47">
        <f t="shared" si="9"/>
        <v>100000</v>
      </c>
      <c r="AD31" s="47">
        <f t="shared" si="10"/>
        <v>0</v>
      </c>
      <c r="AE31" s="73">
        <v>0</v>
      </c>
    </row>
    <row r="32" spans="1:33" x14ac:dyDescent="0.25">
      <c r="A32" t="str">
        <f t="shared" si="6"/>
        <v>MISCELLANEOUS PAYMENTS</v>
      </c>
      <c r="B32" s="71">
        <v>44696</v>
      </c>
      <c r="C32" s="70">
        <v>3021003</v>
      </c>
      <c r="D32" t="str">
        <f>VLOOKUP(C32,Schools!A:B,2,0)</f>
        <v>St Margaret's Nursery</v>
      </c>
      <c r="E32" t="str">
        <f>VLOOKUP(C32,Schools!$A:$Z,3,0)</f>
        <v>M</v>
      </c>
      <c r="F32" s="168">
        <v>100000</v>
      </c>
      <c r="G32" s="70" t="s">
        <v>4667</v>
      </c>
      <c r="H32" s="70" t="s">
        <v>4672</v>
      </c>
      <c r="I32" t="str">
        <f t="shared" si="7"/>
        <v>10284/543965</v>
      </c>
      <c r="J32" s="263">
        <f>VLOOKUP(C32,Schools!$A:$Z,9,0)</f>
        <v>400102</v>
      </c>
      <c r="K32" s="70" t="s">
        <v>332</v>
      </c>
      <c r="L32" s="70" t="s">
        <v>1115</v>
      </c>
      <c r="M32" s="70" t="s">
        <v>1115</v>
      </c>
      <c r="N32" t="str">
        <f>VLOOKUP(C32,Schools!A:D,4,0)</f>
        <v>Nursery</v>
      </c>
      <c r="O32" s="70">
        <v>10284</v>
      </c>
      <c r="P32">
        <v>543965</v>
      </c>
      <c r="Q32" s="358">
        <f t="shared" si="8"/>
        <v>0</v>
      </c>
      <c r="R32" s="358">
        <f t="shared" si="3"/>
        <v>100000</v>
      </c>
      <c r="S32" s="358">
        <f t="shared" si="3"/>
        <v>0</v>
      </c>
      <c r="T32" s="358">
        <f t="shared" si="3"/>
        <v>0</v>
      </c>
      <c r="U32" s="358">
        <f t="shared" si="3"/>
        <v>0</v>
      </c>
      <c r="V32" s="358">
        <f t="shared" si="3"/>
        <v>0</v>
      </c>
      <c r="W32" s="358">
        <f t="shared" si="3"/>
        <v>0</v>
      </c>
      <c r="X32" s="358">
        <f t="shared" si="3"/>
        <v>0</v>
      </c>
      <c r="Y32" s="358">
        <f t="shared" si="3"/>
        <v>0</v>
      </c>
      <c r="Z32" s="358">
        <f t="shared" si="3"/>
        <v>0</v>
      </c>
      <c r="AA32" s="358">
        <f t="shared" si="3"/>
        <v>0</v>
      </c>
      <c r="AB32" s="358">
        <f t="shared" si="3"/>
        <v>0</v>
      </c>
      <c r="AC32" s="47">
        <f t="shared" si="9"/>
        <v>100000</v>
      </c>
      <c r="AD32" s="47">
        <f t="shared" si="10"/>
        <v>0</v>
      </c>
      <c r="AE32" s="73">
        <v>0</v>
      </c>
    </row>
    <row r="33" spans="1:31" x14ac:dyDescent="0.25">
      <c r="A33" t="str">
        <f t="shared" si="6"/>
        <v>MISCELLANEOUS PAYMENTS</v>
      </c>
      <c r="B33" s="71">
        <v>44696</v>
      </c>
      <c r="C33" s="70">
        <v>3021002</v>
      </c>
      <c r="D33" t="str">
        <f>VLOOKUP(C33,Schools!A:B,2,0)</f>
        <v>Moss Hall Nursery</v>
      </c>
      <c r="E33" t="str">
        <f>VLOOKUP(C33,Schools!$A:$Z,3,0)</f>
        <v>M</v>
      </c>
      <c r="F33" s="168">
        <v>100000</v>
      </c>
      <c r="G33" s="70" t="s">
        <v>4667</v>
      </c>
      <c r="H33" s="70" t="s">
        <v>4672</v>
      </c>
      <c r="I33" t="str">
        <f t="shared" si="7"/>
        <v>10284/543965</v>
      </c>
      <c r="J33" s="263">
        <f>VLOOKUP(C33,Schools!$A:$Z,9,0)</f>
        <v>400072</v>
      </c>
      <c r="K33" s="70" t="s">
        <v>332</v>
      </c>
      <c r="L33" s="70" t="s">
        <v>1115</v>
      </c>
      <c r="M33" s="70" t="s">
        <v>1115</v>
      </c>
      <c r="N33" t="str">
        <f>VLOOKUP(C33,Schools!A:D,4,0)</f>
        <v>Nursery</v>
      </c>
      <c r="O33" s="70">
        <v>10284</v>
      </c>
      <c r="P33">
        <v>543965</v>
      </c>
      <c r="Q33" s="358">
        <f t="shared" si="8"/>
        <v>0</v>
      </c>
      <c r="R33" s="358">
        <f t="shared" si="3"/>
        <v>100000</v>
      </c>
      <c r="S33" s="358">
        <f t="shared" si="3"/>
        <v>0</v>
      </c>
      <c r="T33" s="358">
        <f t="shared" si="3"/>
        <v>0</v>
      </c>
      <c r="U33" s="358">
        <f t="shared" si="3"/>
        <v>0</v>
      </c>
      <c r="V33" s="358">
        <f t="shared" si="3"/>
        <v>0</v>
      </c>
      <c r="W33" s="358">
        <f t="shared" si="3"/>
        <v>0</v>
      </c>
      <c r="X33" s="358">
        <f t="shared" si="3"/>
        <v>0</v>
      </c>
      <c r="Y33" s="358">
        <f t="shared" si="3"/>
        <v>0</v>
      </c>
      <c r="Z33" s="358">
        <f t="shared" si="3"/>
        <v>0</v>
      </c>
      <c r="AA33" s="358">
        <f t="shared" si="3"/>
        <v>0</v>
      </c>
      <c r="AB33" s="358">
        <f t="shared" si="3"/>
        <v>0</v>
      </c>
      <c r="AC33" s="47">
        <f t="shared" si="9"/>
        <v>100000</v>
      </c>
      <c r="AD33" s="47">
        <f t="shared" si="10"/>
        <v>0</v>
      </c>
      <c r="AE33" s="73">
        <v>0</v>
      </c>
    </row>
    <row r="34" spans="1:31" x14ac:dyDescent="0.25">
      <c r="A34" t="str">
        <f t="shared" si="6"/>
        <v>MISCELLANEOUS PAYMENTS</v>
      </c>
      <c r="B34" s="71">
        <v>44685</v>
      </c>
      <c r="C34" s="70">
        <v>3023520</v>
      </c>
      <c r="D34" t="str">
        <f>VLOOKUP(C34,Schools!A:B,2,0)</f>
        <v>Akiva School</v>
      </c>
      <c r="E34" t="str">
        <f>VLOOKUP(C34,Schools!$A:$Z,3,0)</f>
        <v>M</v>
      </c>
      <c r="F34" s="168">
        <v>1800</v>
      </c>
      <c r="G34" s="70" t="s">
        <v>4667</v>
      </c>
      <c r="H34" s="70" t="s">
        <v>4678</v>
      </c>
      <c r="I34" t="str">
        <f t="shared" si="7"/>
        <v>10166/543965</v>
      </c>
      <c r="J34" s="263">
        <f>VLOOKUP(C34,Schools!$A:$Z,9,0)</f>
        <v>400125</v>
      </c>
      <c r="K34" s="70"/>
      <c r="L34" s="70" t="s">
        <v>1127</v>
      </c>
      <c r="M34" s="70" t="s">
        <v>1127</v>
      </c>
      <c r="N34" t="str">
        <f>VLOOKUP(C34,Schools!A:D,4,0)</f>
        <v>Primary</v>
      </c>
      <c r="O34" s="70">
        <v>10166</v>
      </c>
      <c r="P34">
        <v>543965</v>
      </c>
      <c r="Q34" s="358">
        <f t="shared" si="8"/>
        <v>0</v>
      </c>
      <c r="R34" s="358">
        <f t="shared" si="3"/>
        <v>1800</v>
      </c>
      <c r="S34" s="358">
        <f t="shared" si="3"/>
        <v>0</v>
      </c>
      <c r="T34" s="358">
        <f t="shared" si="3"/>
        <v>0</v>
      </c>
      <c r="U34" s="358">
        <f t="shared" si="3"/>
        <v>0</v>
      </c>
      <c r="V34" s="358">
        <f t="shared" si="3"/>
        <v>0</v>
      </c>
      <c r="W34" s="358">
        <f t="shared" si="3"/>
        <v>0</v>
      </c>
      <c r="X34" s="358">
        <f t="shared" si="3"/>
        <v>0</v>
      </c>
      <c r="Y34" s="358">
        <f t="shared" si="3"/>
        <v>0</v>
      </c>
      <c r="Z34" s="358">
        <f t="shared" si="3"/>
        <v>0</v>
      </c>
      <c r="AA34" s="358">
        <f t="shared" si="3"/>
        <v>0</v>
      </c>
      <c r="AB34" s="358">
        <f t="shared" si="3"/>
        <v>0</v>
      </c>
      <c r="AC34" s="47">
        <f t="shared" ref="AC34:AC39" si="11">SUM(Q34:AB34)</f>
        <v>1800</v>
      </c>
      <c r="AD34" s="47">
        <f t="shared" ref="AD34:AD39" si="12">AC34-F34</f>
        <v>0</v>
      </c>
      <c r="AE34" s="73">
        <v>0</v>
      </c>
    </row>
    <row r="35" spans="1:31" x14ac:dyDescent="0.25">
      <c r="A35" t="str">
        <f t="shared" si="6"/>
        <v>MISCELLANEOUS PAYMENTS</v>
      </c>
      <c r="B35" s="71">
        <v>44696</v>
      </c>
      <c r="C35" s="70">
        <v>3023317</v>
      </c>
      <c r="D35" t="str">
        <f>VLOOKUP(C35,Schools!A:B,2,0)</f>
        <v>All Saints' CE Primary School, N20</v>
      </c>
      <c r="E35" t="str">
        <f>VLOOKUP(C35,Schools!$A:$Z,3,0)</f>
        <v>M</v>
      </c>
      <c r="F35" s="168">
        <v>2563.4</v>
      </c>
      <c r="G35" s="70" t="s">
        <v>4658</v>
      </c>
      <c r="H35" s="70" t="s">
        <v>4757</v>
      </c>
      <c r="I35" t="str">
        <f t="shared" si="7"/>
        <v>11299/516500</v>
      </c>
      <c r="J35" s="263">
        <f>VLOOKUP(C35,Schools!$A:$Z,9,0)</f>
        <v>400015</v>
      </c>
      <c r="K35" s="70"/>
      <c r="L35" s="70" t="s">
        <v>4753</v>
      </c>
      <c r="M35" s="70" t="s">
        <v>4753</v>
      </c>
      <c r="N35" t="str">
        <f>VLOOKUP(C35,Schools!A:D,4,0)</f>
        <v>Primary</v>
      </c>
      <c r="O35" s="70">
        <v>11299</v>
      </c>
      <c r="P35">
        <v>516500</v>
      </c>
      <c r="Q35" s="358">
        <f t="shared" si="8"/>
        <v>0</v>
      </c>
      <c r="R35" s="358">
        <f t="shared" si="3"/>
        <v>2563.4</v>
      </c>
      <c r="S35" s="358">
        <f t="shared" si="3"/>
        <v>0</v>
      </c>
      <c r="T35" s="358">
        <f t="shared" si="3"/>
        <v>0</v>
      </c>
      <c r="U35" s="358">
        <f t="shared" si="3"/>
        <v>0</v>
      </c>
      <c r="V35" s="358">
        <f t="shared" si="3"/>
        <v>0</v>
      </c>
      <c r="W35" s="358">
        <f t="shared" si="3"/>
        <v>0</v>
      </c>
      <c r="X35" s="358">
        <f t="shared" si="3"/>
        <v>0</v>
      </c>
      <c r="Y35" s="358">
        <f t="shared" si="3"/>
        <v>0</v>
      </c>
      <c r="Z35" s="358">
        <f t="shared" si="3"/>
        <v>0</v>
      </c>
      <c r="AA35" s="358">
        <f t="shared" si="3"/>
        <v>0</v>
      </c>
      <c r="AB35" s="358">
        <f t="shared" si="3"/>
        <v>0</v>
      </c>
      <c r="AC35" s="47">
        <f t="shared" si="11"/>
        <v>2563.4</v>
      </c>
      <c r="AD35" s="47">
        <f t="shared" si="12"/>
        <v>0</v>
      </c>
      <c r="AE35" s="73">
        <v>0</v>
      </c>
    </row>
    <row r="36" spans="1:31" x14ac:dyDescent="0.25">
      <c r="A36" t="str">
        <f t="shared" si="6"/>
        <v>MISCELLANEOUS PAYMENTS</v>
      </c>
      <c r="B36" s="71">
        <v>44696</v>
      </c>
      <c r="C36" s="70">
        <v>3021100</v>
      </c>
      <c r="D36" t="str">
        <f>VLOOKUP(C36,Schools!A:B,2,0)</f>
        <v>Pavilion</v>
      </c>
      <c r="E36" t="str">
        <f>VLOOKUP(C36,Schools!$A:$Z,3,0)</f>
        <v>M</v>
      </c>
      <c r="F36" s="168">
        <v>51417.72</v>
      </c>
      <c r="G36" s="70" t="s">
        <v>4658</v>
      </c>
      <c r="H36" s="70" t="s">
        <v>4757</v>
      </c>
      <c r="I36" t="str">
        <f t="shared" si="7"/>
        <v>11299/516500</v>
      </c>
      <c r="J36" s="263">
        <f>VLOOKUP(C36,Schools!$A:$Z,9,0)</f>
        <v>400156</v>
      </c>
      <c r="K36" s="70"/>
      <c r="L36" s="70" t="s">
        <v>4753</v>
      </c>
      <c r="M36" s="70" t="s">
        <v>4753</v>
      </c>
      <c r="N36" t="str">
        <f>VLOOKUP(C36,Schools!A:D,4,0)</f>
        <v>PRU</v>
      </c>
      <c r="O36" s="70">
        <v>11299</v>
      </c>
      <c r="P36">
        <v>516500</v>
      </c>
      <c r="Q36" s="358">
        <f t="shared" si="8"/>
        <v>0</v>
      </c>
      <c r="R36" s="358">
        <f t="shared" si="3"/>
        <v>51417.72</v>
      </c>
      <c r="S36" s="358">
        <f t="shared" si="3"/>
        <v>0</v>
      </c>
      <c r="T36" s="358">
        <f t="shared" si="3"/>
        <v>0</v>
      </c>
      <c r="U36" s="358">
        <f t="shared" si="3"/>
        <v>0</v>
      </c>
      <c r="V36" s="358">
        <f t="shared" si="3"/>
        <v>0</v>
      </c>
      <c r="W36" s="358">
        <f t="shared" si="3"/>
        <v>0</v>
      </c>
      <c r="X36" s="358">
        <f t="shared" si="3"/>
        <v>0</v>
      </c>
      <c r="Y36" s="358">
        <f t="shared" si="3"/>
        <v>0</v>
      </c>
      <c r="Z36" s="358">
        <f t="shared" si="3"/>
        <v>0</v>
      </c>
      <c r="AA36" s="358">
        <f t="shared" si="3"/>
        <v>0</v>
      </c>
      <c r="AB36" s="358">
        <f t="shared" si="3"/>
        <v>0</v>
      </c>
      <c r="AC36" s="47">
        <f t="shared" si="11"/>
        <v>51417.72</v>
      </c>
      <c r="AD36" s="47">
        <f t="shared" si="12"/>
        <v>0</v>
      </c>
      <c r="AE36" s="73">
        <v>0</v>
      </c>
    </row>
    <row r="37" spans="1:31" x14ac:dyDescent="0.25">
      <c r="A37" t="str">
        <f t="shared" si="6"/>
        <v>MISCELLANEOUS PAYMENTS</v>
      </c>
      <c r="B37" s="71">
        <v>44696</v>
      </c>
      <c r="C37" s="70">
        <v>3025402</v>
      </c>
      <c r="D37" t="str">
        <f>VLOOKUP(C37,Schools!A:B,2,0)</f>
        <v>Mill Hill County High School</v>
      </c>
      <c r="E37" t="str">
        <f>VLOOKUP(C37,Schools!$A:$Z,3,0)</f>
        <v>A</v>
      </c>
      <c r="F37" s="168">
        <v>11194.42</v>
      </c>
      <c r="G37" s="70" t="s">
        <v>4756</v>
      </c>
      <c r="H37" s="70" t="s">
        <v>4757</v>
      </c>
      <c r="I37" t="str">
        <f t="shared" si="7"/>
        <v>11299/516500</v>
      </c>
      <c r="J37" s="263">
        <f>VLOOKUP(C37,Schools!$A:$Z,9,0)</f>
        <v>144069</v>
      </c>
      <c r="K37" s="70"/>
      <c r="L37" s="70" t="s">
        <v>4752</v>
      </c>
      <c r="M37" s="70" t="s">
        <v>4752</v>
      </c>
      <c r="N37" t="str">
        <f>VLOOKUP(C37,Schools!A:D,4,0)</f>
        <v>Secondary</v>
      </c>
      <c r="O37" s="70">
        <v>11299</v>
      </c>
      <c r="P37">
        <v>516500</v>
      </c>
      <c r="Q37" s="358">
        <f t="shared" si="8"/>
        <v>0</v>
      </c>
      <c r="R37" s="358">
        <f t="shared" si="8"/>
        <v>11194.42</v>
      </c>
      <c r="S37" s="358">
        <f t="shared" si="8"/>
        <v>0</v>
      </c>
      <c r="T37" s="358">
        <f t="shared" si="8"/>
        <v>0</v>
      </c>
      <c r="U37" s="358">
        <f t="shared" si="8"/>
        <v>0</v>
      </c>
      <c r="V37" s="358">
        <f t="shared" si="8"/>
        <v>0</v>
      </c>
      <c r="W37" s="358">
        <f t="shared" si="8"/>
        <v>0</v>
      </c>
      <c r="X37" s="358">
        <f t="shared" si="8"/>
        <v>0</v>
      </c>
      <c r="Y37" s="358">
        <f t="shared" si="8"/>
        <v>0</v>
      </c>
      <c r="Z37" s="358">
        <f t="shared" si="8"/>
        <v>0</v>
      </c>
      <c r="AA37" s="358">
        <f t="shared" si="8"/>
        <v>0</v>
      </c>
      <c r="AB37" s="358">
        <f t="shared" si="8"/>
        <v>0</v>
      </c>
      <c r="AC37" s="47">
        <f t="shared" si="11"/>
        <v>11194.42</v>
      </c>
      <c r="AD37" s="47">
        <f t="shared" si="12"/>
        <v>0</v>
      </c>
      <c r="AE37" s="73">
        <v>0</v>
      </c>
    </row>
    <row r="38" spans="1:31" x14ac:dyDescent="0.25">
      <c r="A38" t="str">
        <f t="shared" si="6"/>
        <v>MISCELLANEOUS PAYMENTS</v>
      </c>
      <c r="B38" s="71">
        <v>44696</v>
      </c>
      <c r="C38" s="70">
        <v>3024208</v>
      </c>
      <c r="D38" t="str">
        <f>VLOOKUP(C38,Schools!A:B,2,0)</f>
        <v>Queen Elizabeth's Girls' School</v>
      </c>
      <c r="E38" t="str">
        <f>VLOOKUP(C38,Schools!$A:$Z,3,0)</f>
        <v>A</v>
      </c>
      <c r="F38" s="168">
        <v>9153.2000000000007</v>
      </c>
      <c r="G38" s="70" t="s">
        <v>4658</v>
      </c>
      <c r="H38" s="70" t="s">
        <v>4757</v>
      </c>
      <c r="I38" t="str">
        <f t="shared" si="7"/>
        <v>11299/516500</v>
      </c>
      <c r="J38" s="263">
        <f>VLOOKUP(C38,Schools!$A:$Z,9,0)</f>
        <v>144387</v>
      </c>
      <c r="K38" s="70"/>
      <c r="L38" s="70" t="s">
        <v>4753</v>
      </c>
      <c r="M38" s="70" t="s">
        <v>4753</v>
      </c>
      <c r="N38" t="str">
        <f>VLOOKUP(C38,Schools!A:D,4,0)</f>
        <v>Secondary</v>
      </c>
      <c r="O38" s="70">
        <v>11299</v>
      </c>
      <c r="P38">
        <v>516500</v>
      </c>
      <c r="Q38" s="358">
        <f t="shared" ref="Q38:AB38" si="13">SUMPRODUCT(--(MONTH($B38)=MONTH(Q$17)),$F38)</f>
        <v>0</v>
      </c>
      <c r="R38" s="358">
        <f t="shared" si="13"/>
        <v>9153.2000000000007</v>
      </c>
      <c r="S38" s="358">
        <f t="shared" si="13"/>
        <v>0</v>
      </c>
      <c r="T38" s="358">
        <f t="shared" si="13"/>
        <v>0</v>
      </c>
      <c r="U38" s="358">
        <f t="shared" si="13"/>
        <v>0</v>
      </c>
      <c r="V38" s="358">
        <f t="shared" si="13"/>
        <v>0</v>
      </c>
      <c r="W38" s="358">
        <f t="shared" si="13"/>
        <v>0</v>
      </c>
      <c r="X38" s="358">
        <f t="shared" si="13"/>
        <v>0</v>
      </c>
      <c r="Y38" s="358">
        <f t="shared" si="13"/>
        <v>0</v>
      </c>
      <c r="Z38" s="358">
        <f t="shared" si="13"/>
        <v>0</v>
      </c>
      <c r="AA38" s="358">
        <f t="shared" si="13"/>
        <v>0</v>
      </c>
      <c r="AB38" s="358">
        <f t="shared" si="13"/>
        <v>0</v>
      </c>
      <c r="AC38" s="47">
        <f t="shared" si="11"/>
        <v>9153.2000000000007</v>
      </c>
      <c r="AD38" s="47">
        <f t="shared" si="12"/>
        <v>0</v>
      </c>
      <c r="AE38" s="73">
        <v>0</v>
      </c>
    </row>
    <row r="39" spans="1:31" x14ac:dyDescent="0.25">
      <c r="B39" s="71"/>
      <c r="C39" s="70"/>
      <c r="D39" t="str">
        <f>VLOOKUP(C39,Schools!A:B,2,0)</f>
        <v xml:space="preserve"> Please choose a school</v>
      </c>
      <c r="E39" t="str">
        <f>VLOOKUP(C39,Schools!$A:$Z,3,0)</f>
        <v>None</v>
      </c>
      <c r="F39" s="168"/>
      <c r="G39" s="70"/>
      <c r="H39" s="70"/>
      <c r="I39" t="str">
        <f t="shared" si="7"/>
        <v>/</v>
      </c>
      <c r="J39" s="263">
        <f>VLOOKUP(C39,Schools!$A:$Z,9,0)</f>
        <v>0</v>
      </c>
      <c r="K39" s="70"/>
      <c r="L39" s="70"/>
      <c r="M39" s="70"/>
      <c r="N39">
        <f>VLOOKUP(C39,Schools!A:D,4,0)</f>
        <v>0</v>
      </c>
      <c r="O39" s="70"/>
      <c r="Q39" s="73"/>
      <c r="R39" s="73"/>
      <c r="S39" s="73"/>
      <c r="T39" s="73"/>
      <c r="U39" s="73"/>
      <c r="W39" s="73"/>
      <c r="X39" s="73"/>
      <c r="Y39" s="73"/>
      <c r="Z39" s="73"/>
      <c r="AA39" s="73"/>
      <c r="AB39" s="73"/>
      <c r="AC39" s="47">
        <f t="shared" si="11"/>
        <v>0</v>
      </c>
      <c r="AD39" s="47">
        <f t="shared" si="12"/>
        <v>0</v>
      </c>
      <c r="AE39" s="73">
        <v>0</v>
      </c>
    </row>
    <row r="40" spans="1:31" x14ac:dyDescent="0.25">
      <c r="B40" s="71"/>
      <c r="C40" s="70"/>
      <c r="D40" t="str">
        <f>VLOOKUP(C40,Schools!A:B,2,0)</f>
        <v xml:space="preserve"> Please choose a school</v>
      </c>
      <c r="E40" t="str">
        <f>VLOOKUP(C40,Schools!$A:$Z,3,0)</f>
        <v>None</v>
      </c>
      <c r="F40" s="168"/>
      <c r="G40" s="70"/>
      <c r="H40" s="70"/>
      <c r="I40" t="str">
        <f t="shared" si="7"/>
        <v>/</v>
      </c>
      <c r="J40" s="263">
        <f>VLOOKUP(C40,Schools!$A:$Z,9,0)</f>
        <v>0</v>
      </c>
      <c r="K40" s="70"/>
      <c r="L40" s="70"/>
      <c r="M40" s="70"/>
      <c r="N40">
        <f>VLOOKUP(C40,Schools!A:D,4,0)</f>
        <v>0</v>
      </c>
      <c r="O40" s="70"/>
      <c r="Q40" s="73"/>
      <c r="R40" s="73"/>
      <c r="S40" s="73"/>
      <c r="T40" s="73"/>
      <c r="U40" s="73"/>
      <c r="W40" s="73"/>
      <c r="X40" s="73"/>
      <c r="Y40" s="73"/>
      <c r="Z40" s="73"/>
      <c r="AA40" s="73"/>
      <c r="AB40" s="73"/>
      <c r="AC40" s="47">
        <f t="shared" ref="AC40:AC48" si="14">SUM(Q40:AB40)</f>
        <v>0</v>
      </c>
      <c r="AD40" s="47">
        <f t="shared" ref="AD40:AD48" si="15">AC40-F40</f>
        <v>0</v>
      </c>
      <c r="AE40" s="73">
        <v>0</v>
      </c>
    </row>
    <row r="41" spans="1:31" x14ac:dyDescent="0.25">
      <c r="B41" s="71"/>
      <c r="C41" s="70"/>
      <c r="D41" t="str">
        <f>VLOOKUP(C41,Schools!A:B,2,0)</f>
        <v xml:space="preserve"> Please choose a school</v>
      </c>
      <c r="E41" t="str">
        <f>VLOOKUP(C41,Schools!$A:$Z,3,0)</f>
        <v>None</v>
      </c>
      <c r="F41" s="168"/>
      <c r="G41" s="70"/>
      <c r="H41" s="70"/>
      <c r="I41" t="str">
        <f t="shared" si="7"/>
        <v>/</v>
      </c>
      <c r="J41" s="263">
        <f>VLOOKUP(C41,Schools!$A:$Z,9,0)</f>
        <v>0</v>
      </c>
      <c r="K41" s="70"/>
      <c r="L41" s="70"/>
      <c r="M41" s="70"/>
      <c r="N41">
        <f>VLOOKUP(C41,Schools!A:D,4,0)</f>
        <v>0</v>
      </c>
      <c r="O41" s="70"/>
      <c r="Q41" s="73"/>
      <c r="R41" s="73"/>
      <c r="S41" s="73"/>
      <c r="T41" s="73"/>
      <c r="U41" s="73"/>
      <c r="W41" s="73"/>
      <c r="X41" s="73"/>
      <c r="Y41" s="73"/>
      <c r="Z41" s="73"/>
      <c r="AA41" s="73"/>
      <c r="AB41" s="73"/>
      <c r="AC41" s="47">
        <f t="shared" si="14"/>
        <v>0</v>
      </c>
      <c r="AD41" s="47">
        <f t="shared" si="15"/>
        <v>0</v>
      </c>
      <c r="AE41" s="73">
        <v>0</v>
      </c>
    </row>
    <row r="42" spans="1:31" x14ac:dyDescent="0.25">
      <c r="B42" s="71"/>
      <c r="C42" s="70"/>
      <c r="D42" t="str">
        <f>VLOOKUP(C42,Schools!A:B,2,0)</f>
        <v xml:space="preserve"> Please choose a school</v>
      </c>
      <c r="E42" t="str">
        <f>VLOOKUP(C42,Schools!$A:$Z,3,0)</f>
        <v>None</v>
      </c>
      <c r="F42" s="168"/>
      <c r="G42" s="70"/>
      <c r="H42" s="70"/>
      <c r="I42" t="str">
        <f t="shared" si="7"/>
        <v>/</v>
      </c>
      <c r="J42" s="263">
        <f>VLOOKUP(C42,Schools!$A:$Z,9,0)</f>
        <v>0</v>
      </c>
      <c r="K42" s="70"/>
      <c r="L42" s="70"/>
      <c r="M42" s="70"/>
      <c r="N42">
        <f>VLOOKUP(C42,Schools!A:D,4,0)</f>
        <v>0</v>
      </c>
      <c r="O42" s="70"/>
      <c r="Q42" s="73"/>
      <c r="R42" s="73"/>
      <c r="S42" s="73"/>
      <c r="T42" s="73"/>
      <c r="U42" s="73"/>
      <c r="W42" s="73"/>
      <c r="X42" s="73"/>
      <c r="Y42" s="73"/>
      <c r="Z42" s="73"/>
      <c r="AA42" s="73"/>
      <c r="AB42" s="73"/>
      <c r="AC42" s="47">
        <f t="shared" si="14"/>
        <v>0</v>
      </c>
      <c r="AD42" s="47">
        <f t="shared" si="15"/>
        <v>0</v>
      </c>
      <c r="AE42" s="73">
        <v>0</v>
      </c>
    </row>
    <row r="43" spans="1:31" x14ac:dyDescent="0.25">
      <c r="B43" s="71"/>
      <c r="C43" s="70"/>
      <c r="D43" t="str">
        <f>VLOOKUP(C43,Schools!A:B,2,0)</f>
        <v xml:space="preserve"> Please choose a school</v>
      </c>
      <c r="E43" t="str">
        <f>VLOOKUP(C43,Schools!$A:$Z,3,0)</f>
        <v>None</v>
      </c>
      <c r="F43" s="168"/>
      <c r="G43" s="70"/>
      <c r="H43" s="70"/>
      <c r="I43" t="str">
        <f t="shared" si="7"/>
        <v>/</v>
      </c>
      <c r="J43" s="263">
        <f>VLOOKUP(C43,Schools!$A:$Z,9,0)</f>
        <v>0</v>
      </c>
      <c r="K43" s="70"/>
      <c r="L43" s="70"/>
      <c r="M43" s="70"/>
      <c r="N43">
        <f>VLOOKUP(C43,Schools!A:D,4,0)</f>
        <v>0</v>
      </c>
      <c r="O43" s="70"/>
      <c r="Q43" s="73"/>
      <c r="R43" s="73"/>
      <c r="S43" s="73"/>
      <c r="T43" s="73"/>
      <c r="U43" s="73"/>
      <c r="W43" s="73"/>
      <c r="X43" s="73"/>
      <c r="Y43" s="73"/>
      <c r="Z43" s="73"/>
      <c r="AA43" s="73"/>
      <c r="AB43" s="73"/>
      <c r="AC43" s="47">
        <f t="shared" si="14"/>
        <v>0</v>
      </c>
      <c r="AD43" s="47">
        <f t="shared" si="15"/>
        <v>0</v>
      </c>
      <c r="AE43" s="73">
        <v>0</v>
      </c>
    </row>
    <row r="44" spans="1:31" x14ac:dyDescent="0.25">
      <c r="B44" s="71"/>
      <c r="C44" s="70"/>
      <c r="D44" t="str">
        <f>VLOOKUP(C44,Schools!A:B,2,0)</f>
        <v xml:space="preserve"> Please choose a school</v>
      </c>
      <c r="E44" t="str">
        <f>VLOOKUP(C44,Schools!$A:$Z,3,0)</f>
        <v>None</v>
      </c>
      <c r="F44" s="168"/>
      <c r="G44" s="70"/>
      <c r="H44" s="90"/>
      <c r="I44" t="str">
        <f t="shared" ref="I44:I50" si="16">O44&amp;"/"&amp;P44</f>
        <v>/</v>
      </c>
      <c r="J44" s="263">
        <f>VLOOKUP(C44,Schools!$A:$Z,9,0)</f>
        <v>0</v>
      </c>
      <c r="K44" s="70"/>
      <c r="L44" s="90"/>
      <c r="M44" s="90"/>
      <c r="N44">
        <f>VLOOKUP(C44,Schools!A:D,4,0)</f>
        <v>0</v>
      </c>
      <c r="O44" s="70"/>
      <c r="Q44" s="73"/>
      <c r="R44" s="73"/>
      <c r="S44" s="73"/>
      <c r="T44" s="73"/>
      <c r="U44" s="73"/>
      <c r="W44" s="73"/>
      <c r="X44" s="73"/>
      <c r="Y44" s="73"/>
      <c r="Z44" s="73"/>
      <c r="AA44" s="73"/>
      <c r="AB44" s="73"/>
      <c r="AC44" s="47">
        <f t="shared" si="14"/>
        <v>0</v>
      </c>
      <c r="AD44" s="47">
        <f t="shared" si="15"/>
        <v>0</v>
      </c>
      <c r="AE44" s="73">
        <v>0</v>
      </c>
    </row>
    <row r="45" spans="1:31" x14ac:dyDescent="0.25">
      <c r="B45" s="71"/>
      <c r="C45" s="70"/>
      <c r="D45" t="str">
        <f>VLOOKUP(C45,Schools!A:B,2,0)</f>
        <v xml:space="preserve"> Please choose a school</v>
      </c>
      <c r="E45" t="str">
        <f>VLOOKUP(C45,Schools!$A:$Z,3,0)</f>
        <v>None</v>
      </c>
      <c r="F45" s="168"/>
      <c r="G45" s="70"/>
      <c r="H45" s="90"/>
      <c r="I45" t="str">
        <f t="shared" si="16"/>
        <v>/</v>
      </c>
      <c r="J45" s="263">
        <f>VLOOKUP(C45,Schools!$A:$Z,9,0)</f>
        <v>0</v>
      </c>
      <c r="K45" s="70"/>
      <c r="L45" s="90"/>
      <c r="M45" s="90"/>
      <c r="N45">
        <f>VLOOKUP(C45,Schools!A:D,4,0)</f>
        <v>0</v>
      </c>
      <c r="O45" s="70"/>
      <c r="Q45" s="73"/>
      <c r="R45" s="73"/>
      <c r="S45" s="73"/>
      <c r="T45" s="73"/>
      <c r="U45" s="73"/>
      <c r="W45" s="73"/>
      <c r="X45" s="73"/>
      <c r="Y45" s="73"/>
      <c r="Z45" s="73"/>
      <c r="AA45" s="73"/>
      <c r="AB45" s="73"/>
      <c r="AC45" s="47">
        <f t="shared" si="14"/>
        <v>0</v>
      </c>
      <c r="AD45" s="47">
        <f t="shared" si="15"/>
        <v>0</v>
      </c>
      <c r="AE45" s="73">
        <v>0</v>
      </c>
    </row>
    <row r="46" spans="1:31" x14ac:dyDescent="0.25">
      <c r="B46" s="71"/>
      <c r="C46" s="70"/>
      <c r="D46" t="str">
        <f>VLOOKUP(C46,Schools!A:B,2,0)</f>
        <v xml:space="preserve"> Please choose a school</v>
      </c>
      <c r="E46" t="str">
        <f>VLOOKUP(C46,Schools!$A:$Z,3,0)</f>
        <v>None</v>
      </c>
      <c r="F46" s="168"/>
      <c r="G46" s="70"/>
      <c r="H46" s="90"/>
      <c r="I46" t="str">
        <f t="shared" si="16"/>
        <v>/</v>
      </c>
      <c r="J46" s="263">
        <f>VLOOKUP(C46,Schools!$A:$Z,9,0)</f>
        <v>0</v>
      </c>
      <c r="K46" s="70"/>
      <c r="L46" s="90"/>
      <c r="M46" s="90"/>
      <c r="N46">
        <f>VLOOKUP(C46,Schools!A:D,4,0)</f>
        <v>0</v>
      </c>
      <c r="O46" s="70"/>
      <c r="Q46" s="73"/>
      <c r="R46" s="73"/>
      <c r="S46" s="73"/>
      <c r="T46" s="73"/>
      <c r="U46" s="73"/>
      <c r="W46" s="73"/>
      <c r="X46" s="73"/>
      <c r="Y46" s="73"/>
      <c r="Z46" s="73"/>
      <c r="AA46" s="73"/>
      <c r="AB46" s="73"/>
      <c r="AC46" s="47">
        <f t="shared" si="14"/>
        <v>0</v>
      </c>
      <c r="AD46" s="47">
        <f t="shared" si="15"/>
        <v>0</v>
      </c>
      <c r="AE46" s="73">
        <v>0</v>
      </c>
    </row>
    <row r="47" spans="1:31" x14ac:dyDescent="0.25">
      <c r="B47" s="71"/>
      <c r="C47" s="70"/>
      <c r="D47" t="str">
        <f>VLOOKUP(C47,Schools!A:B,2,0)</f>
        <v xml:space="preserve"> Please choose a school</v>
      </c>
      <c r="E47" t="str">
        <f>VLOOKUP(C47,Schools!$A:$Z,3,0)</f>
        <v>None</v>
      </c>
      <c r="F47" s="168"/>
      <c r="G47" s="70"/>
      <c r="H47" s="90"/>
      <c r="I47" t="str">
        <f t="shared" si="16"/>
        <v>/</v>
      </c>
      <c r="J47" s="263">
        <f>VLOOKUP(C47,Schools!$A:$Z,9,0)</f>
        <v>0</v>
      </c>
      <c r="K47" s="70"/>
      <c r="L47" s="90"/>
      <c r="M47" s="90"/>
      <c r="N47">
        <f>VLOOKUP(C47,Schools!A:D,4,0)</f>
        <v>0</v>
      </c>
      <c r="O47" s="70"/>
      <c r="Q47" s="73"/>
      <c r="R47" s="73"/>
      <c r="S47" s="73"/>
      <c r="T47" s="73"/>
      <c r="U47" s="73"/>
      <c r="W47" s="73"/>
      <c r="X47" s="73"/>
      <c r="Y47" s="73"/>
      <c r="Z47" s="73"/>
      <c r="AA47" s="73"/>
      <c r="AB47" s="73"/>
      <c r="AC47" s="47">
        <f t="shared" si="14"/>
        <v>0</v>
      </c>
      <c r="AD47" s="47">
        <f t="shared" si="15"/>
        <v>0</v>
      </c>
      <c r="AE47" s="73">
        <v>0</v>
      </c>
    </row>
    <row r="48" spans="1:31" x14ac:dyDescent="0.25">
      <c r="B48" s="71"/>
      <c r="C48" s="70"/>
      <c r="D48" t="str">
        <f>VLOOKUP(C48,Schools!A:B,2,0)</f>
        <v xml:space="preserve"> Please choose a school</v>
      </c>
      <c r="E48" t="str">
        <f>VLOOKUP(C48,Schools!$A:$Z,3,0)</f>
        <v>None</v>
      </c>
      <c r="F48" s="168"/>
      <c r="G48" s="70"/>
      <c r="H48" s="90"/>
      <c r="I48" t="str">
        <f t="shared" si="16"/>
        <v>/</v>
      </c>
      <c r="J48" s="263">
        <f>VLOOKUP(C48,Schools!$A:$Z,9,0)</f>
        <v>0</v>
      </c>
      <c r="K48" s="70"/>
      <c r="L48" s="90"/>
      <c r="M48" s="90"/>
      <c r="N48">
        <f>VLOOKUP(C48,Schools!A:D,4,0)</f>
        <v>0</v>
      </c>
      <c r="O48" s="70"/>
      <c r="Q48" s="73"/>
      <c r="R48" s="73"/>
      <c r="S48" s="73"/>
      <c r="T48" s="73"/>
      <c r="U48" s="73"/>
      <c r="W48" s="73"/>
      <c r="X48" s="73"/>
      <c r="Y48" s="73"/>
      <c r="Z48" s="73"/>
      <c r="AA48" s="73"/>
      <c r="AB48" s="73"/>
      <c r="AC48" s="47">
        <f t="shared" si="14"/>
        <v>0</v>
      </c>
      <c r="AD48" s="47">
        <f t="shared" si="15"/>
        <v>0</v>
      </c>
      <c r="AE48" s="73">
        <v>0</v>
      </c>
    </row>
    <row r="49" spans="2:31" x14ac:dyDescent="0.25">
      <c r="B49" s="71"/>
      <c r="C49" s="70"/>
      <c r="D49" t="str">
        <f>VLOOKUP(C49,Schools!A:B,2,0)</f>
        <v xml:space="preserve"> Please choose a school</v>
      </c>
      <c r="E49" t="str">
        <f>VLOOKUP(C49,Schools!$A:$Z,3,0)</f>
        <v>None</v>
      </c>
      <c r="F49" s="168"/>
      <c r="G49" s="70"/>
      <c r="H49" s="70"/>
      <c r="I49" t="str">
        <f t="shared" si="16"/>
        <v>/</v>
      </c>
      <c r="J49" s="263">
        <f>VLOOKUP(C49,Schools!$A:$Z,9,0)</f>
        <v>0</v>
      </c>
      <c r="K49" s="70"/>
      <c r="L49" s="70"/>
      <c r="M49" s="70"/>
      <c r="N49">
        <f>VLOOKUP(C49,Schools!A:D,4,0)</f>
        <v>0</v>
      </c>
      <c r="O49" s="70"/>
      <c r="Q49" s="73"/>
      <c r="R49" s="73"/>
      <c r="S49" s="73"/>
      <c r="T49" s="73"/>
      <c r="U49" s="73"/>
      <c r="W49" s="73"/>
      <c r="X49" s="73"/>
      <c r="Y49" s="73"/>
      <c r="Z49" s="73"/>
      <c r="AA49" s="73"/>
      <c r="AB49" s="73"/>
      <c r="AC49" s="47">
        <f>SUM(Q49:AB49)</f>
        <v>0</v>
      </c>
      <c r="AD49" s="47">
        <f>AC49-F49</f>
        <v>0</v>
      </c>
      <c r="AE49" s="73">
        <v>0</v>
      </c>
    </row>
    <row r="50" spans="2:31" x14ac:dyDescent="0.25">
      <c r="B50" s="71"/>
      <c r="C50" s="70"/>
      <c r="D50" t="str">
        <f>VLOOKUP(C50,Schools!A:B,2,0)</f>
        <v xml:space="preserve"> Please choose a school</v>
      </c>
      <c r="E50" t="str">
        <f>VLOOKUP(C50,Schools!$A:$Z,3,0)</f>
        <v>None</v>
      </c>
      <c r="F50" s="168"/>
      <c r="G50" s="70"/>
      <c r="H50" s="70"/>
      <c r="I50" t="str">
        <f t="shared" si="16"/>
        <v>/</v>
      </c>
      <c r="J50" s="209">
        <f>VLOOKUP(C50,Schools!$A:$Z,9,0)</f>
        <v>0</v>
      </c>
      <c r="K50" s="70"/>
      <c r="L50" s="70"/>
      <c r="M50" s="70"/>
      <c r="N50">
        <f>VLOOKUP(C50,Schools!A:D,4,0)</f>
        <v>0</v>
      </c>
      <c r="O50" s="70"/>
      <c r="Q50" s="73"/>
      <c r="R50" s="73"/>
      <c r="S50" s="168"/>
      <c r="T50" s="73"/>
      <c r="U50" s="73"/>
      <c r="W50" s="73"/>
      <c r="X50" s="73"/>
      <c r="Y50" s="73"/>
      <c r="Z50" s="73"/>
      <c r="AA50" s="73"/>
      <c r="AB50" s="73"/>
      <c r="AC50" s="47">
        <f>SUM(Q50:AB50)</f>
        <v>0</v>
      </c>
      <c r="AD50" s="47">
        <f>AC50-F50</f>
        <v>0</v>
      </c>
      <c r="AE50" s="73">
        <v>0</v>
      </c>
    </row>
    <row r="51" spans="2:31" x14ac:dyDescent="0.25">
      <c r="B51" s="71"/>
      <c r="C51" s="70"/>
      <c r="D51" t="str">
        <f>VLOOKUP(C51,Schools!A:B,2,0)</f>
        <v xml:space="preserve"> Please choose a school</v>
      </c>
      <c r="E51" t="str">
        <f>VLOOKUP(C51,Schools!$A:$Z,3,0)</f>
        <v>None</v>
      </c>
      <c r="F51" s="168"/>
      <c r="G51" s="70"/>
      <c r="H51" s="70"/>
      <c r="I51" t="str">
        <f t="shared" ref="I51:I67" si="17">O51&amp;"/"&amp;P51</f>
        <v>/</v>
      </c>
      <c r="J51" s="209">
        <f>VLOOKUP(C51,Schools!$A:$Z,9,0)</f>
        <v>0</v>
      </c>
      <c r="K51" s="70"/>
      <c r="L51" s="70"/>
      <c r="M51" s="70"/>
      <c r="N51">
        <f>VLOOKUP(C51,Schools!A:D,4,0)</f>
        <v>0</v>
      </c>
      <c r="O51" s="70"/>
      <c r="Q51" s="73"/>
      <c r="R51" s="73"/>
      <c r="S51" s="73"/>
      <c r="T51" s="73"/>
      <c r="U51" s="73"/>
      <c r="W51" s="73"/>
      <c r="X51" s="73"/>
      <c r="Y51" s="73"/>
      <c r="Z51" s="73"/>
      <c r="AA51" s="73"/>
      <c r="AB51" s="73"/>
      <c r="AC51" s="47">
        <f>SUM(Q51:AB51)</f>
        <v>0</v>
      </c>
      <c r="AD51" s="47">
        <f>AC51-F51</f>
        <v>0</v>
      </c>
      <c r="AE51" s="73">
        <v>0</v>
      </c>
    </row>
    <row r="52" spans="2:31" x14ac:dyDescent="0.25">
      <c r="B52" s="71"/>
      <c r="D52" t="str">
        <f>VLOOKUP(C52,Schools!A:B,2,0)</f>
        <v xml:space="preserve"> Please choose a school</v>
      </c>
      <c r="E52" t="str">
        <f>VLOOKUP(C52,Schools!$A:$Z,3,0)</f>
        <v>None</v>
      </c>
      <c r="F52" s="168"/>
      <c r="G52" s="70"/>
      <c r="H52" s="70"/>
      <c r="I52" t="str">
        <f t="shared" si="17"/>
        <v>/</v>
      </c>
      <c r="J52" s="209">
        <f>VLOOKUP(C52,Schools!$A:$Z,9,0)</f>
        <v>0</v>
      </c>
      <c r="K52" s="70"/>
      <c r="L52" s="70"/>
      <c r="M52" s="70"/>
      <c r="N52">
        <f>VLOOKUP(C52,Schools!A:D,4,0)</f>
        <v>0</v>
      </c>
      <c r="O52" s="70"/>
      <c r="Q52" s="73"/>
      <c r="R52" s="73"/>
      <c r="S52" s="73"/>
      <c r="T52" s="73"/>
      <c r="U52" s="73"/>
      <c r="W52" s="73"/>
      <c r="X52" s="73"/>
      <c r="Y52" s="73"/>
      <c r="Z52" s="73"/>
      <c r="AA52" s="73"/>
      <c r="AB52" s="73"/>
      <c r="AC52" s="47">
        <f>SUM(Q52:AB52)</f>
        <v>0</v>
      </c>
      <c r="AD52" s="47">
        <f>AC52-F52</f>
        <v>0</v>
      </c>
      <c r="AE52" s="73">
        <v>0</v>
      </c>
    </row>
    <row r="53" spans="2:31" x14ac:dyDescent="0.25">
      <c r="B53" s="71"/>
      <c r="D53" t="str">
        <f>VLOOKUP(C53,Schools!A:B,2,0)</f>
        <v xml:space="preserve"> Please choose a school</v>
      </c>
      <c r="E53" t="str">
        <f>VLOOKUP(C53,Schools!$A:$Z,3,0)</f>
        <v>None</v>
      </c>
      <c r="F53" s="168"/>
      <c r="G53" s="70"/>
      <c r="H53" s="70"/>
      <c r="I53" t="str">
        <f t="shared" si="17"/>
        <v>/</v>
      </c>
      <c r="J53" s="209">
        <f>VLOOKUP(C53,Schools!$A:$Z,9,0)</f>
        <v>0</v>
      </c>
      <c r="K53" s="70"/>
      <c r="L53" s="70"/>
      <c r="M53" s="70"/>
      <c r="N53">
        <f>VLOOKUP(C53,Schools!A:D,4,0)</f>
        <v>0</v>
      </c>
      <c r="O53" s="70"/>
      <c r="Q53" s="73"/>
      <c r="R53" s="73"/>
      <c r="S53" s="73"/>
      <c r="T53" s="73"/>
      <c r="U53" s="73"/>
      <c r="W53" s="73"/>
      <c r="X53" s="73"/>
      <c r="Y53" s="73"/>
      <c r="Z53" s="73"/>
      <c r="AA53" s="73"/>
      <c r="AB53" s="73"/>
      <c r="AC53" s="47">
        <f t="shared" ref="AC53:AC69" si="18">SUM(Q53:AB53)</f>
        <v>0</v>
      </c>
      <c r="AD53" s="47">
        <f t="shared" ref="AD53:AD69" si="19">AC53-F53</f>
        <v>0</v>
      </c>
      <c r="AE53" s="73">
        <v>0</v>
      </c>
    </row>
    <row r="54" spans="2:31" x14ac:dyDescent="0.25">
      <c r="B54" s="71"/>
      <c r="D54" t="str">
        <f>VLOOKUP(C54,Schools!A:B,2,0)</f>
        <v xml:space="preserve"> Please choose a school</v>
      </c>
      <c r="E54" t="str">
        <f>VLOOKUP(C54,Schools!$A:$Z,3,0)</f>
        <v>None</v>
      </c>
      <c r="F54" s="168"/>
      <c r="G54" s="70"/>
      <c r="H54" s="70"/>
      <c r="I54" t="str">
        <f t="shared" si="17"/>
        <v>/</v>
      </c>
      <c r="J54" s="209">
        <f>VLOOKUP(C54,Schools!$A:$Z,9,0)</f>
        <v>0</v>
      </c>
      <c r="K54" s="70"/>
      <c r="L54" s="70"/>
      <c r="M54" s="70"/>
      <c r="N54">
        <f>VLOOKUP(C54,Schools!A:D,4,0)</f>
        <v>0</v>
      </c>
      <c r="O54" s="70"/>
      <c r="Q54" s="73"/>
      <c r="R54" s="73"/>
      <c r="S54" s="73"/>
      <c r="T54" s="73"/>
      <c r="U54" s="73"/>
      <c r="W54" s="73"/>
      <c r="X54" s="73"/>
      <c r="Y54" s="73"/>
      <c r="Z54" s="73"/>
      <c r="AA54" s="73"/>
      <c r="AB54" s="73"/>
      <c r="AC54" s="47">
        <f t="shared" si="18"/>
        <v>0</v>
      </c>
      <c r="AD54" s="47">
        <f t="shared" si="19"/>
        <v>0</v>
      </c>
      <c r="AE54" s="73">
        <v>0</v>
      </c>
    </row>
    <row r="55" spans="2:31" x14ac:dyDescent="0.25">
      <c r="B55" s="71"/>
      <c r="D55" t="str">
        <f>VLOOKUP(C55,Schools!A:B,2,0)</f>
        <v xml:space="preserve"> Please choose a school</v>
      </c>
      <c r="E55" t="str">
        <f>VLOOKUP(C55,Schools!$A:$Z,3,0)</f>
        <v>None</v>
      </c>
      <c r="F55" s="168"/>
      <c r="G55" s="70"/>
      <c r="H55" s="70"/>
      <c r="I55" t="str">
        <f t="shared" si="17"/>
        <v>/</v>
      </c>
      <c r="J55" s="209">
        <f>VLOOKUP(C55,Schools!$A:$Z,9,0)</f>
        <v>0</v>
      </c>
      <c r="K55" s="70"/>
      <c r="L55" s="70"/>
      <c r="M55" s="70"/>
      <c r="N55">
        <f>VLOOKUP(C55,Schools!A:D,4,0)</f>
        <v>0</v>
      </c>
      <c r="O55" s="70"/>
      <c r="Q55" s="73"/>
      <c r="R55" s="73"/>
      <c r="S55" s="73"/>
      <c r="T55" s="73"/>
      <c r="U55" s="73"/>
      <c r="W55" s="73"/>
      <c r="X55" s="73"/>
      <c r="Y55" s="73"/>
      <c r="Z55" s="73"/>
      <c r="AA55" s="73"/>
      <c r="AB55" s="73"/>
      <c r="AC55" s="47">
        <f t="shared" si="18"/>
        <v>0</v>
      </c>
      <c r="AD55" s="47">
        <f t="shared" si="19"/>
        <v>0</v>
      </c>
      <c r="AE55" s="73">
        <v>0</v>
      </c>
    </row>
    <row r="56" spans="2:31" x14ac:dyDescent="0.25">
      <c r="B56" s="71"/>
      <c r="D56" t="str">
        <f>VLOOKUP(C56,Schools!A:B,2,0)</f>
        <v xml:space="preserve"> Please choose a school</v>
      </c>
      <c r="E56" t="str">
        <f>VLOOKUP(C56,Schools!$A:$Z,3,0)</f>
        <v>None</v>
      </c>
      <c r="F56" s="168"/>
      <c r="G56" s="70"/>
      <c r="H56" s="70"/>
      <c r="I56" t="str">
        <f t="shared" si="17"/>
        <v>/</v>
      </c>
      <c r="J56" s="209">
        <f>VLOOKUP(C56,Schools!$A:$Z,9,0)</f>
        <v>0</v>
      </c>
      <c r="K56" s="70"/>
      <c r="L56" s="70"/>
      <c r="M56" s="70"/>
      <c r="N56">
        <f>VLOOKUP(C56,Schools!A:D,4,0)</f>
        <v>0</v>
      </c>
      <c r="O56" s="70"/>
      <c r="Q56" s="73"/>
      <c r="R56" s="73"/>
      <c r="S56" s="73"/>
      <c r="T56" s="73"/>
      <c r="U56" s="73"/>
      <c r="W56" s="73"/>
      <c r="X56" s="73"/>
      <c r="Y56" s="73"/>
      <c r="Z56" s="73"/>
      <c r="AA56" s="73"/>
      <c r="AB56" s="73"/>
      <c r="AC56" s="47">
        <f t="shared" si="18"/>
        <v>0</v>
      </c>
      <c r="AD56" s="47">
        <f t="shared" si="19"/>
        <v>0</v>
      </c>
      <c r="AE56" s="73">
        <v>0</v>
      </c>
    </row>
    <row r="57" spans="2:31" x14ac:dyDescent="0.25">
      <c r="B57" s="71"/>
      <c r="D57" t="str">
        <f>VLOOKUP(C57,Schools!A:B,2,0)</f>
        <v xml:space="preserve"> Please choose a school</v>
      </c>
      <c r="E57" t="str">
        <f>VLOOKUP(C57,Schools!$A:$Z,3,0)</f>
        <v>None</v>
      </c>
      <c r="F57" s="168"/>
      <c r="G57" s="70"/>
      <c r="H57" s="70"/>
      <c r="I57" t="str">
        <f t="shared" si="17"/>
        <v>/</v>
      </c>
      <c r="J57" s="209">
        <f>VLOOKUP(C57,Schools!$A:$Z,9,0)</f>
        <v>0</v>
      </c>
      <c r="K57" s="70"/>
      <c r="L57" s="70"/>
      <c r="M57" s="70"/>
      <c r="N57">
        <f>VLOOKUP(C57,Schools!A:D,4,0)</f>
        <v>0</v>
      </c>
      <c r="O57" s="70"/>
      <c r="Q57" s="73"/>
      <c r="R57" s="73"/>
      <c r="S57" s="73"/>
      <c r="T57" s="73"/>
      <c r="U57" s="73"/>
      <c r="W57" s="73"/>
      <c r="X57" s="73"/>
      <c r="Y57" s="73"/>
      <c r="Z57" s="73"/>
      <c r="AA57" s="73"/>
      <c r="AB57" s="73"/>
      <c r="AC57" s="47">
        <f t="shared" si="18"/>
        <v>0</v>
      </c>
      <c r="AD57" s="47">
        <f t="shared" si="19"/>
        <v>0</v>
      </c>
      <c r="AE57" s="73">
        <v>0</v>
      </c>
    </row>
    <row r="58" spans="2:31" x14ac:dyDescent="0.25">
      <c r="B58" s="71"/>
      <c r="D58" t="str">
        <f>VLOOKUP(C58,Schools!A:B,2,0)</f>
        <v xml:space="preserve"> Please choose a school</v>
      </c>
      <c r="E58" t="str">
        <f>VLOOKUP(C58,Schools!$A:$Z,3,0)</f>
        <v>None</v>
      </c>
      <c r="F58" s="168"/>
      <c r="G58" s="70"/>
      <c r="H58" s="70"/>
      <c r="I58" t="str">
        <f t="shared" si="17"/>
        <v>/</v>
      </c>
      <c r="J58" s="209">
        <f>VLOOKUP(C58,Schools!$A:$Z,9,0)</f>
        <v>0</v>
      </c>
      <c r="K58" s="70"/>
      <c r="L58" s="70"/>
      <c r="M58" s="70"/>
      <c r="N58">
        <f>VLOOKUP(C58,Schools!A:D,4,0)</f>
        <v>0</v>
      </c>
      <c r="O58" s="70"/>
      <c r="Q58" s="73"/>
      <c r="R58" s="73"/>
      <c r="S58" s="73"/>
      <c r="T58" s="73"/>
      <c r="U58" s="73"/>
      <c r="W58" s="73"/>
      <c r="X58" s="73"/>
      <c r="Y58" s="73"/>
      <c r="Z58" s="73"/>
      <c r="AA58" s="73"/>
      <c r="AB58" s="73"/>
      <c r="AC58" s="47">
        <f t="shared" si="18"/>
        <v>0</v>
      </c>
      <c r="AD58" s="47">
        <f t="shared" si="19"/>
        <v>0</v>
      </c>
      <c r="AE58" s="73">
        <v>0</v>
      </c>
    </row>
    <row r="59" spans="2:31" x14ac:dyDescent="0.25">
      <c r="B59" s="71"/>
      <c r="D59" t="str">
        <f>VLOOKUP(C59,Schools!A:B,2,0)</f>
        <v xml:space="preserve"> Please choose a school</v>
      </c>
      <c r="E59" t="str">
        <f>VLOOKUP(C59,Schools!$A:$Z,3,0)</f>
        <v>None</v>
      </c>
      <c r="F59" s="168"/>
      <c r="G59" s="70"/>
      <c r="H59" s="70"/>
      <c r="I59" t="str">
        <f t="shared" si="17"/>
        <v>/</v>
      </c>
      <c r="J59" s="209">
        <f>VLOOKUP(C59,Schools!$A:$Z,9,0)</f>
        <v>0</v>
      </c>
      <c r="K59" s="70"/>
      <c r="L59" s="70"/>
      <c r="M59" s="70"/>
      <c r="N59">
        <f>VLOOKUP(C59,Schools!A:D,4,0)</f>
        <v>0</v>
      </c>
      <c r="O59" s="70"/>
      <c r="Q59" s="73"/>
      <c r="R59" s="73"/>
      <c r="S59" s="73"/>
      <c r="T59" s="73"/>
      <c r="U59" s="73"/>
      <c r="W59" s="73"/>
      <c r="X59" s="73"/>
      <c r="Y59" s="73"/>
      <c r="Z59" s="73"/>
      <c r="AA59" s="73"/>
      <c r="AB59" s="73"/>
      <c r="AC59" s="47">
        <f t="shared" si="18"/>
        <v>0</v>
      </c>
      <c r="AD59" s="47">
        <f t="shared" si="19"/>
        <v>0</v>
      </c>
      <c r="AE59" s="73">
        <v>0</v>
      </c>
    </row>
    <row r="60" spans="2:31" x14ac:dyDescent="0.25">
      <c r="B60" s="71"/>
      <c r="D60" t="str">
        <f>VLOOKUP(C60,Schools!A:B,2,0)</f>
        <v xml:space="preserve"> Please choose a school</v>
      </c>
      <c r="E60" t="str">
        <f>VLOOKUP(C60,Schools!$A:$Z,3,0)</f>
        <v>None</v>
      </c>
      <c r="F60" s="168"/>
      <c r="G60" s="70"/>
      <c r="H60" s="70"/>
      <c r="I60" t="str">
        <f t="shared" si="17"/>
        <v>/</v>
      </c>
      <c r="J60" s="209">
        <f>VLOOKUP(C60,Schools!$A:$Z,9,0)</f>
        <v>0</v>
      </c>
      <c r="K60" s="70"/>
      <c r="L60" s="70"/>
      <c r="M60" s="70"/>
      <c r="N60">
        <f>VLOOKUP(C60,Schools!A:D,4,0)</f>
        <v>0</v>
      </c>
      <c r="O60" s="70"/>
      <c r="Q60" s="73"/>
      <c r="R60" s="73"/>
      <c r="S60" s="73"/>
      <c r="T60" s="73"/>
      <c r="U60" s="73"/>
      <c r="W60" s="73"/>
      <c r="X60" s="73"/>
      <c r="Y60" s="73"/>
      <c r="Z60" s="73"/>
      <c r="AA60" s="73"/>
      <c r="AB60" s="73"/>
      <c r="AC60" s="47">
        <f t="shared" si="18"/>
        <v>0</v>
      </c>
      <c r="AD60" s="47">
        <f t="shared" si="19"/>
        <v>0</v>
      </c>
      <c r="AE60" s="73">
        <v>0</v>
      </c>
    </row>
    <row r="61" spans="2:31" x14ac:dyDescent="0.25">
      <c r="B61" s="71"/>
      <c r="D61" t="str">
        <f>VLOOKUP(C61,Schools!A:B,2,0)</f>
        <v xml:space="preserve"> Please choose a school</v>
      </c>
      <c r="E61" t="str">
        <f>VLOOKUP(C61,Schools!$A:$Z,3,0)</f>
        <v>None</v>
      </c>
      <c r="F61" s="168"/>
      <c r="G61" s="70"/>
      <c r="H61" s="70"/>
      <c r="I61" t="str">
        <f t="shared" si="17"/>
        <v>/</v>
      </c>
      <c r="J61" s="209">
        <f>VLOOKUP(C61,Schools!$A:$Z,9,0)</f>
        <v>0</v>
      </c>
      <c r="K61" s="70"/>
      <c r="L61" s="70"/>
      <c r="M61" s="70"/>
      <c r="N61">
        <f>VLOOKUP(C61,Schools!A:D,4,0)</f>
        <v>0</v>
      </c>
      <c r="O61" s="70"/>
      <c r="Q61" s="73"/>
      <c r="R61" s="73"/>
      <c r="S61" s="73"/>
      <c r="T61" s="73"/>
      <c r="U61" s="73"/>
      <c r="W61" s="73"/>
      <c r="X61" s="73"/>
      <c r="Y61" s="73"/>
      <c r="Z61" s="73"/>
      <c r="AA61" s="73"/>
      <c r="AB61" s="73"/>
      <c r="AC61" s="47">
        <f t="shared" si="18"/>
        <v>0</v>
      </c>
      <c r="AD61" s="47">
        <f t="shared" si="19"/>
        <v>0</v>
      </c>
      <c r="AE61" s="73">
        <v>0</v>
      </c>
    </row>
    <row r="62" spans="2:31" x14ac:dyDescent="0.25">
      <c r="B62" s="71"/>
      <c r="D62" t="str">
        <f>VLOOKUP(C62,Schools!A:B,2,0)</f>
        <v xml:space="preserve"> Please choose a school</v>
      </c>
      <c r="E62" t="str">
        <f>VLOOKUP(C62,Schools!$A:$Z,3,0)</f>
        <v>None</v>
      </c>
      <c r="F62" s="168"/>
      <c r="G62" s="70"/>
      <c r="H62" s="70"/>
      <c r="I62" t="str">
        <f t="shared" si="17"/>
        <v>/</v>
      </c>
      <c r="J62" s="209">
        <f>VLOOKUP(C62,Schools!$A:$Z,9,0)</f>
        <v>0</v>
      </c>
      <c r="K62" s="70"/>
      <c r="L62" s="70"/>
      <c r="M62" s="70"/>
      <c r="N62">
        <f>VLOOKUP(C62,Schools!A:D,4,0)</f>
        <v>0</v>
      </c>
      <c r="O62" s="70"/>
      <c r="Q62" s="73"/>
      <c r="R62" s="73"/>
      <c r="S62" s="73"/>
      <c r="T62" s="73"/>
      <c r="U62" s="73"/>
      <c r="W62" s="73"/>
      <c r="X62" s="73"/>
      <c r="Y62" s="73"/>
      <c r="Z62" s="73"/>
      <c r="AA62" s="73"/>
      <c r="AB62" s="73"/>
      <c r="AC62" s="47">
        <f t="shared" si="18"/>
        <v>0</v>
      </c>
      <c r="AD62" s="47">
        <f t="shared" si="19"/>
        <v>0</v>
      </c>
      <c r="AE62" s="73">
        <v>0</v>
      </c>
    </row>
    <row r="63" spans="2:31" x14ac:dyDescent="0.25">
      <c r="B63" s="71"/>
      <c r="D63" t="str">
        <f>VLOOKUP(C63,Schools!A:B,2,0)</f>
        <v xml:space="preserve"> Please choose a school</v>
      </c>
      <c r="E63" t="str">
        <f>VLOOKUP(C63,Schools!$A:$Z,3,0)</f>
        <v>None</v>
      </c>
      <c r="F63" s="168"/>
      <c r="G63" s="70"/>
      <c r="H63" s="70"/>
      <c r="I63" t="str">
        <f t="shared" si="17"/>
        <v>/</v>
      </c>
      <c r="J63" s="209">
        <f>VLOOKUP(C63,Schools!$A:$Z,9,0)</f>
        <v>0</v>
      </c>
      <c r="K63" s="70"/>
      <c r="L63" s="70"/>
      <c r="M63" s="70"/>
      <c r="N63">
        <f>VLOOKUP(C63,Schools!A:D,4,0)</f>
        <v>0</v>
      </c>
      <c r="O63" s="70"/>
      <c r="Q63" s="73"/>
      <c r="R63" s="73"/>
      <c r="S63" s="73"/>
      <c r="T63" s="73"/>
      <c r="U63" s="73"/>
      <c r="W63" s="73"/>
      <c r="X63" s="73"/>
      <c r="Y63" s="73"/>
      <c r="Z63" s="73"/>
      <c r="AA63" s="73"/>
      <c r="AB63" s="73"/>
      <c r="AC63" s="47">
        <f t="shared" si="18"/>
        <v>0</v>
      </c>
      <c r="AD63" s="47">
        <f t="shared" si="19"/>
        <v>0</v>
      </c>
      <c r="AE63" s="73">
        <v>0</v>
      </c>
    </row>
    <row r="64" spans="2:31" x14ac:dyDescent="0.25">
      <c r="B64" s="71"/>
      <c r="D64" t="str">
        <f>VLOOKUP(C64,Schools!A:B,2,0)</f>
        <v xml:space="preserve"> Please choose a school</v>
      </c>
      <c r="E64" t="str">
        <f>VLOOKUP(C64,Schools!$A:$Z,3,0)</f>
        <v>None</v>
      </c>
      <c r="F64" s="168"/>
      <c r="G64" s="70"/>
      <c r="H64" s="70"/>
      <c r="I64" t="str">
        <f t="shared" si="17"/>
        <v>/</v>
      </c>
      <c r="J64" s="209">
        <f>VLOOKUP(C64,Schools!$A:$Z,9,0)</f>
        <v>0</v>
      </c>
      <c r="K64" s="70"/>
      <c r="L64" s="70"/>
      <c r="M64" s="70"/>
      <c r="N64">
        <f>VLOOKUP(C64,Schools!A:D,4,0)</f>
        <v>0</v>
      </c>
      <c r="O64" s="70"/>
      <c r="Q64" s="73"/>
      <c r="R64" s="73"/>
      <c r="S64" s="73"/>
      <c r="T64" s="73"/>
      <c r="U64" s="73"/>
      <c r="W64" s="73"/>
      <c r="X64" s="73"/>
      <c r="Y64" s="73"/>
      <c r="Z64" s="73"/>
      <c r="AA64" s="73"/>
      <c r="AB64" s="73"/>
      <c r="AC64" s="47">
        <f t="shared" si="18"/>
        <v>0</v>
      </c>
      <c r="AD64" s="47">
        <f t="shared" si="19"/>
        <v>0</v>
      </c>
      <c r="AE64" s="73">
        <v>0</v>
      </c>
    </row>
    <row r="65" spans="2:31" x14ac:dyDescent="0.25">
      <c r="B65" s="71"/>
      <c r="D65" t="str">
        <f>VLOOKUP(C65,Schools!A:B,2,0)</f>
        <v xml:space="preserve"> Please choose a school</v>
      </c>
      <c r="E65" t="str">
        <f>VLOOKUP(C65,Schools!$A:$Z,3,0)</f>
        <v>None</v>
      </c>
      <c r="F65" s="168"/>
      <c r="G65" s="70"/>
      <c r="H65" s="70"/>
      <c r="I65" t="str">
        <f t="shared" si="17"/>
        <v>/</v>
      </c>
      <c r="J65" s="209">
        <f>VLOOKUP(C65,Schools!$A:$Z,9,0)</f>
        <v>0</v>
      </c>
      <c r="K65" s="70"/>
      <c r="L65" s="70"/>
      <c r="M65" s="70"/>
      <c r="N65">
        <f>VLOOKUP(C65,Schools!A:D,4,0)</f>
        <v>0</v>
      </c>
      <c r="O65" s="70"/>
      <c r="Q65" s="73"/>
      <c r="R65" s="73"/>
      <c r="S65" s="73"/>
      <c r="T65" s="73"/>
      <c r="U65" s="73"/>
      <c r="W65" s="73"/>
      <c r="X65" s="73"/>
      <c r="Y65" s="73"/>
      <c r="Z65" s="73"/>
      <c r="AA65" s="73"/>
      <c r="AB65" s="73"/>
      <c r="AC65" s="47">
        <f t="shared" si="18"/>
        <v>0</v>
      </c>
      <c r="AD65" s="47">
        <f t="shared" si="19"/>
        <v>0</v>
      </c>
      <c r="AE65" s="73">
        <v>0</v>
      </c>
    </row>
    <row r="66" spans="2:31" x14ac:dyDescent="0.25">
      <c r="B66" s="71"/>
      <c r="D66" t="str">
        <f>VLOOKUP(C66,Schools!A:B,2,0)</f>
        <v xml:space="preserve"> Please choose a school</v>
      </c>
      <c r="E66" t="str">
        <f>VLOOKUP(C66,Schools!$A:$Z,3,0)</f>
        <v>None</v>
      </c>
      <c r="F66" s="168"/>
      <c r="G66" s="70"/>
      <c r="H66" s="70"/>
      <c r="I66" t="str">
        <f t="shared" si="17"/>
        <v>/</v>
      </c>
      <c r="J66" s="209">
        <f>VLOOKUP(C66,Schools!$A:$Z,9,0)</f>
        <v>0</v>
      </c>
      <c r="K66" s="70"/>
      <c r="L66" s="70"/>
      <c r="M66" s="70"/>
      <c r="N66">
        <f>VLOOKUP(C66,Schools!A:D,4,0)</f>
        <v>0</v>
      </c>
      <c r="O66" s="70"/>
      <c r="Q66" s="73"/>
      <c r="R66" s="73"/>
      <c r="S66" s="73"/>
      <c r="T66" s="73"/>
      <c r="U66" s="73"/>
      <c r="W66" s="73"/>
      <c r="X66" s="73"/>
      <c r="Y66" s="73"/>
      <c r="Z66" s="73"/>
      <c r="AA66" s="73"/>
      <c r="AB66" s="73"/>
      <c r="AC66" s="47">
        <f t="shared" si="18"/>
        <v>0</v>
      </c>
      <c r="AD66" s="47">
        <f t="shared" si="19"/>
        <v>0</v>
      </c>
      <c r="AE66" s="73">
        <v>0</v>
      </c>
    </row>
    <row r="67" spans="2:31" x14ac:dyDescent="0.25">
      <c r="B67" s="71"/>
      <c r="D67" t="str">
        <f>VLOOKUP(C67,Schools!A:B,2,0)</f>
        <v xml:space="preserve"> Please choose a school</v>
      </c>
      <c r="E67" t="str">
        <f>VLOOKUP(C67,Schools!$A:$Z,3,0)</f>
        <v>None</v>
      </c>
      <c r="F67" s="168"/>
      <c r="G67" s="70"/>
      <c r="H67" s="70"/>
      <c r="I67" t="str">
        <f t="shared" si="17"/>
        <v>/</v>
      </c>
      <c r="J67" s="209">
        <f>VLOOKUP(C67,Schools!$A:$Z,9,0)</f>
        <v>0</v>
      </c>
      <c r="K67" s="70"/>
      <c r="L67" s="70"/>
      <c r="M67" s="70"/>
      <c r="N67">
        <f>VLOOKUP(C67,Schools!A:D,4,0)</f>
        <v>0</v>
      </c>
      <c r="O67" s="70"/>
      <c r="Q67" s="73"/>
      <c r="R67" s="73"/>
      <c r="S67" s="73"/>
      <c r="T67" s="73"/>
      <c r="U67" s="73"/>
      <c r="W67" s="73"/>
      <c r="X67" s="73"/>
      <c r="Y67" s="73"/>
      <c r="Z67" s="73"/>
      <c r="AA67" s="73"/>
      <c r="AB67" s="73"/>
      <c r="AC67" s="47">
        <f t="shared" si="18"/>
        <v>0</v>
      </c>
      <c r="AD67" s="47">
        <f t="shared" si="19"/>
        <v>0</v>
      </c>
      <c r="AE67" s="73">
        <v>0</v>
      </c>
    </row>
    <row r="68" spans="2:31" x14ac:dyDescent="0.25">
      <c r="B68" s="71"/>
      <c r="C68" s="70"/>
      <c r="D68" t="str">
        <f>VLOOKUP(C68,Schools!A:B,2,0)</f>
        <v xml:space="preserve"> Please choose a school</v>
      </c>
      <c r="E68" t="str">
        <f>VLOOKUP(C68,Schools!$A:$Z,3,0)</f>
        <v>None</v>
      </c>
      <c r="F68" s="168"/>
      <c r="G68" s="70"/>
      <c r="H68" s="70"/>
      <c r="I68" t="str">
        <f>O68&amp;"/"&amp;P68</f>
        <v>/</v>
      </c>
      <c r="J68" s="209">
        <f>VLOOKUP(C68,Schools!$A:$Z,9,0)</f>
        <v>0</v>
      </c>
      <c r="K68" s="70"/>
      <c r="L68" s="70"/>
      <c r="M68" s="70"/>
      <c r="N68">
        <f>VLOOKUP(C68,Schools!A:D,4,0)</f>
        <v>0</v>
      </c>
      <c r="O68" s="70"/>
      <c r="Q68" s="73"/>
      <c r="R68" s="73"/>
      <c r="S68" s="73"/>
      <c r="T68" s="73"/>
      <c r="U68" s="73"/>
      <c r="W68" s="73"/>
      <c r="X68" s="73"/>
      <c r="Y68" s="73"/>
      <c r="Z68" s="73"/>
      <c r="AA68" s="73"/>
      <c r="AB68" s="73"/>
      <c r="AC68" s="47">
        <f t="shared" si="18"/>
        <v>0</v>
      </c>
      <c r="AD68" s="47">
        <f t="shared" si="19"/>
        <v>0</v>
      </c>
      <c r="AE68" s="73">
        <v>0</v>
      </c>
    </row>
    <row r="69" spans="2:31" x14ac:dyDescent="0.25">
      <c r="B69" s="71"/>
      <c r="C69" s="70"/>
      <c r="D69" t="str">
        <f>VLOOKUP(C69,Schools!A:B,2,0)</f>
        <v xml:space="preserve"> Please choose a school</v>
      </c>
      <c r="E69" t="str">
        <f>VLOOKUP(C69,Schools!$A:$Z,3,0)</f>
        <v>None</v>
      </c>
      <c r="F69" s="168"/>
      <c r="G69" s="70"/>
      <c r="H69" s="70"/>
      <c r="I69" t="str">
        <f>O69&amp;"/"&amp;P69</f>
        <v>/</v>
      </c>
      <c r="J69" s="209">
        <f>VLOOKUP(C69,Schools!$A:$Z,9,0)</f>
        <v>0</v>
      </c>
      <c r="K69" s="70"/>
      <c r="L69" s="70"/>
      <c r="M69" s="70"/>
      <c r="N69">
        <f>VLOOKUP(C69,Schools!A:D,4,0)</f>
        <v>0</v>
      </c>
      <c r="O69" s="70"/>
      <c r="Q69" s="73"/>
      <c r="R69" s="73"/>
      <c r="S69" s="73"/>
      <c r="T69" s="73"/>
      <c r="U69" s="73"/>
      <c r="W69" s="73"/>
      <c r="X69" s="73"/>
      <c r="Y69" s="73"/>
      <c r="Z69" s="73"/>
      <c r="AA69" s="73"/>
      <c r="AB69" s="73"/>
      <c r="AC69" s="47">
        <f t="shared" si="18"/>
        <v>0</v>
      </c>
      <c r="AD69" s="47">
        <f t="shared" si="19"/>
        <v>0</v>
      </c>
      <c r="AE69" s="73">
        <v>0</v>
      </c>
    </row>
    <row r="70" spans="2:31" x14ac:dyDescent="0.25">
      <c r="B70" s="71"/>
      <c r="C70" s="70"/>
      <c r="D70" t="str">
        <f>VLOOKUP(C70,Schools!A:B,2,0)</f>
        <v xml:space="preserve"> Please choose a school</v>
      </c>
      <c r="E70" t="str">
        <f>VLOOKUP(C70,Schools!$A:$Z,3,0)</f>
        <v>None</v>
      </c>
      <c r="F70" s="168"/>
      <c r="G70" s="70"/>
      <c r="H70" s="70"/>
      <c r="I70" t="str">
        <f>O70&amp;"/"&amp;P70</f>
        <v>/</v>
      </c>
      <c r="J70" s="209">
        <f>VLOOKUP(C70,Schools!$A:$Z,9,0)</f>
        <v>0</v>
      </c>
      <c r="K70" s="70"/>
      <c r="L70" s="70"/>
      <c r="M70" s="70"/>
      <c r="N70">
        <f>VLOOKUP(C70,Schools!A:D,4,0)</f>
        <v>0</v>
      </c>
      <c r="O70" s="70"/>
      <c r="Q70" s="73"/>
      <c r="R70" s="73"/>
      <c r="S70" s="73"/>
      <c r="T70" s="73"/>
      <c r="U70" s="73"/>
      <c r="W70" s="73"/>
      <c r="X70" s="73"/>
      <c r="Y70" s="73"/>
      <c r="Z70" s="73"/>
      <c r="AA70" s="73"/>
      <c r="AB70" s="73"/>
      <c r="AC70" s="47">
        <f t="shared" ref="AC70:AC92" si="20">SUM(Q70:AB70)</f>
        <v>0</v>
      </c>
      <c r="AD70" s="47">
        <f t="shared" ref="AD70:AD92" si="21">AC70-F70</f>
        <v>0</v>
      </c>
      <c r="AE70" s="73">
        <v>0</v>
      </c>
    </row>
    <row r="71" spans="2:31" x14ac:dyDescent="0.25">
      <c r="B71" s="71"/>
      <c r="C71" s="70"/>
      <c r="D71" t="str">
        <f>VLOOKUP(C71,Schools!A:B,2,0)</f>
        <v xml:space="preserve"> Please choose a school</v>
      </c>
      <c r="E71" t="str">
        <f>VLOOKUP(C71,Schools!$A:$Z,3,0)</f>
        <v>None</v>
      </c>
      <c r="F71" s="168"/>
      <c r="G71" s="70"/>
      <c r="H71" s="90"/>
      <c r="I71" t="str">
        <f t="shared" ref="I71:I81" si="22">O71&amp;"/"&amp;P71</f>
        <v>/</v>
      </c>
      <c r="J71" s="209">
        <f>VLOOKUP(C71,Schools!$A:$Z,9,0)</f>
        <v>0</v>
      </c>
      <c r="K71" s="70"/>
      <c r="L71" s="70"/>
      <c r="M71" s="70"/>
      <c r="N71">
        <f>VLOOKUP(C71,Schools!A:D,4,0)</f>
        <v>0</v>
      </c>
      <c r="O71" s="70"/>
      <c r="Q71" s="73"/>
      <c r="R71" s="73"/>
      <c r="S71" s="73"/>
      <c r="T71" s="73"/>
      <c r="U71" s="73"/>
      <c r="W71" s="73"/>
      <c r="X71" s="73"/>
      <c r="Y71" s="73"/>
      <c r="Z71" s="73"/>
      <c r="AA71" s="73"/>
      <c r="AB71" s="73"/>
      <c r="AC71" s="47">
        <f t="shared" si="20"/>
        <v>0</v>
      </c>
      <c r="AD71" s="47">
        <f t="shared" si="21"/>
        <v>0</v>
      </c>
      <c r="AE71" s="73">
        <v>0</v>
      </c>
    </row>
    <row r="72" spans="2:31" x14ac:dyDescent="0.25">
      <c r="B72" s="71"/>
      <c r="C72" s="70"/>
      <c r="D72" t="str">
        <f>VLOOKUP(C72,Schools!A:B,2,0)</f>
        <v xml:space="preserve"> Please choose a school</v>
      </c>
      <c r="E72" t="str">
        <f>VLOOKUP(C72,Schools!$A:$Z,3,0)</f>
        <v>None</v>
      </c>
      <c r="F72" s="168"/>
      <c r="G72" s="70"/>
      <c r="H72" s="90"/>
      <c r="I72" t="str">
        <f t="shared" si="22"/>
        <v>/</v>
      </c>
      <c r="J72" s="209">
        <f>VLOOKUP(C72,Schools!$A:$Z,9,0)</f>
        <v>0</v>
      </c>
      <c r="K72" s="70"/>
      <c r="L72" s="70"/>
      <c r="M72" s="70"/>
      <c r="N72">
        <f>VLOOKUP(C72,Schools!A:D,4,0)</f>
        <v>0</v>
      </c>
      <c r="O72" s="70"/>
      <c r="Q72" s="73"/>
      <c r="R72" s="73"/>
      <c r="S72" s="73"/>
      <c r="T72" s="73"/>
      <c r="U72" s="73"/>
      <c r="W72" s="73"/>
      <c r="X72" s="73"/>
      <c r="Y72" s="73"/>
      <c r="Z72" s="73"/>
      <c r="AA72" s="73"/>
      <c r="AB72" s="73"/>
      <c r="AC72" s="47">
        <f t="shared" si="20"/>
        <v>0</v>
      </c>
      <c r="AD72" s="47">
        <f t="shared" si="21"/>
        <v>0</v>
      </c>
      <c r="AE72" s="73">
        <v>0</v>
      </c>
    </row>
    <row r="73" spans="2:31" x14ac:dyDescent="0.25">
      <c r="B73" s="71"/>
      <c r="C73" s="70"/>
      <c r="D73" t="str">
        <f>VLOOKUP(C73,Schools!A:B,2,0)</f>
        <v xml:space="preserve"> Please choose a school</v>
      </c>
      <c r="E73" t="str">
        <f>VLOOKUP(C73,Schools!$A:$Z,3,0)</f>
        <v>None</v>
      </c>
      <c r="F73" s="168"/>
      <c r="G73" s="70"/>
      <c r="H73" s="90"/>
      <c r="I73" t="str">
        <f t="shared" si="22"/>
        <v>/</v>
      </c>
      <c r="J73" s="209">
        <f>VLOOKUP(C73,Schools!$A:$Z,9,0)</f>
        <v>0</v>
      </c>
      <c r="K73" s="70"/>
      <c r="L73" s="70"/>
      <c r="M73" s="70"/>
      <c r="N73">
        <f>VLOOKUP(C73,Schools!A:D,4,0)</f>
        <v>0</v>
      </c>
      <c r="O73" s="70"/>
      <c r="Q73" s="73"/>
      <c r="R73" s="73"/>
      <c r="S73" s="73"/>
      <c r="T73" s="73"/>
      <c r="U73" s="73"/>
      <c r="W73" s="73"/>
      <c r="X73" s="73"/>
      <c r="Y73" s="73"/>
      <c r="Z73" s="73"/>
      <c r="AA73" s="73"/>
      <c r="AB73" s="73"/>
      <c r="AC73" s="47">
        <f t="shared" si="20"/>
        <v>0</v>
      </c>
      <c r="AD73" s="47">
        <f t="shared" si="21"/>
        <v>0</v>
      </c>
      <c r="AE73" s="73">
        <v>0</v>
      </c>
    </row>
    <row r="74" spans="2:31" x14ac:dyDescent="0.25">
      <c r="B74" s="71"/>
      <c r="C74" s="70"/>
      <c r="D74" t="str">
        <f>VLOOKUP(C74,Schools!A:B,2,0)</f>
        <v xml:space="preserve"> Please choose a school</v>
      </c>
      <c r="E74" t="str">
        <f>VLOOKUP(C74,Schools!$A:$Z,3,0)</f>
        <v>None</v>
      </c>
      <c r="F74" s="168"/>
      <c r="G74" s="70"/>
      <c r="H74" s="90"/>
      <c r="I74" t="str">
        <f t="shared" si="22"/>
        <v>/</v>
      </c>
      <c r="J74" s="209">
        <f>VLOOKUP(C74,Schools!$A:$Z,9,0)</f>
        <v>0</v>
      </c>
      <c r="K74" s="70"/>
      <c r="L74" s="70"/>
      <c r="M74" s="70"/>
      <c r="N74">
        <f>VLOOKUP(C74,Schools!A:D,4,0)</f>
        <v>0</v>
      </c>
      <c r="O74" s="70"/>
      <c r="Q74" s="73"/>
      <c r="R74" s="73"/>
      <c r="S74" s="73"/>
      <c r="T74" s="73"/>
      <c r="U74" s="73"/>
      <c r="W74" s="73"/>
      <c r="X74" s="73"/>
      <c r="Y74" s="73"/>
      <c r="Z74" s="73"/>
      <c r="AA74" s="73"/>
      <c r="AB74" s="73"/>
      <c r="AC74" s="47">
        <f t="shared" si="20"/>
        <v>0</v>
      </c>
      <c r="AD74" s="47">
        <f t="shared" si="21"/>
        <v>0</v>
      </c>
      <c r="AE74" s="73">
        <v>0</v>
      </c>
    </row>
    <row r="75" spans="2:31" x14ac:dyDescent="0.25">
      <c r="B75" s="71"/>
      <c r="C75" s="70"/>
      <c r="D75" t="str">
        <f>VLOOKUP(C75,Schools!A:B,2,0)</f>
        <v xml:space="preserve"> Please choose a school</v>
      </c>
      <c r="E75" t="str">
        <f>VLOOKUP(C75,Schools!$A:$Z,3,0)</f>
        <v>None</v>
      </c>
      <c r="F75" s="168"/>
      <c r="G75" s="70"/>
      <c r="H75" s="90"/>
      <c r="I75" t="str">
        <f t="shared" si="22"/>
        <v>/</v>
      </c>
      <c r="J75" s="209">
        <f>VLOOKUP(C75,Schools!$A:$Z,9,0)</f>
        <v>0</v>
      </c>
      <c r="K75" s="70"/>
      <c r="L75" s="70"/>
      <c r="M75" s="70"/>
      <c r="N75">
        <f>VLOOKUP(C75,Schools!A:D,4,0)</f>
        <v>0</v>
      </c>
      <c r="O75" s="70"/>
      <c r="Q75" s="73"/>
      <c r="R75" s="73"/>
      <c r="S75" s="73"/>
      <c r="T75" s="73"/>
      <c r="U75" s="73"/>
      <c r="W75" s="73"/>
      <c r="X75" s="73"/>
      <c r="Y75" s="73"/>
      <c r="Z75" s="73"/>
      <c r="AA75" s="73"/>
      <c r="AB75" s="73"/>
      <c r="AC75" s="47">
        <f t="shared" si="20"/>
        <v>0</v>
      </c>
      <c r="AD75" s="47">
        <f t="shared" si="21"/>
        <v>0</v>
      </c>
      <c r="AE75" s="73">
        <v>0</v>
      </c>
    </row>
    <row r="76" spans="2:31" ht="15" customHeight="1" x14ac:dyDescent="0.25">
      <c r="B76" s="71"/>
      <c r="C76" s="70"/>
      <c r="D76" t="str">
        <f>VLOOKUP(C76,Schools!A:B,2,0)</f>
        <v xml:space="preserve"> Please choose a school</v>
      </c>
      <c r="E76" t="str">
        <f>VLOOKUP(C76,Schools!$A:$Z,3,0)</f>
        <v>None</v>
      </c>
      <c r="F76" s="168"/>
      <c r="G76" s="70"/>
      <c r="H76" s="70"/>
      <c r="I76" t="str">
        <f t="shared" si="22"/>
        <v>/</v>
      </c>
      <c r="J76" s="209">
        <f>VLOOKUP(C76,Schools!$A:$Z,9,0)</f>
        <v>0</v>
      </c>
      <c r="K76" s="70"/>
      <c r="L76" s="70"/>
      <c r="M76" s="70"/>
      <c r="N76">
        <f>VLOOKUP(C76,Schools!A:D,4,0)</f>
        <v>0</v>
      </c>
      <c r="O76" s="70"/>
      <c r="Q76" s="73"/>
      <c r="R76" s="73"/>
      <c r="S76" s="73"/>
      <c r="T76" s="73"/>
      <c r="U76" s="73"/>
      <c r="W76" s="73"/>
      <c r="X76" s="73"/>
      <c r="Y76" s="73"/>
      <c r="Z76" s="73"/>
      <c r="AA76" s="73"/>
      <c r="AB76" s="73"/>
      <c r="AC76" s="47">
        <f t="shared" si="20"/>
        <v>0</v>
      </c>
      <c r="AD76" s="47">
        <f t="shared" si="21"/>
        <v>0</v>
      </c>
      <c r="AE76" s="73">
        <v>0</v>
      </c>
    </row>
    <row r="77" spans="2:31" ht="15" customHeight="1" x14ac:dyDescent="0.25">
      <c r="B77" s="71"/>
      <c r="C77" s="70"/>
      <c r="D77" t="str">
        <f>VLOOKUP(C77,Schools!A:B,2,0)</f>
        <v xml:space="preserve"> Please choose a school</v>
      </c>
      <c r="E77" t="str">
        <f>VLOOKUP(C77,Schools!$A:$Z,3,0)</f>
        <v>None</v>
      </c>
      <c r="F77" s="168"/>
      <c r="G77" s="70"/>
      <c r="H77" s="70"/>
      <c r="I77" t="str">
        <f t="shared" si="22"/>
        <v>/</v>
      </c>
      <c r="J77" s="209">
        <f>VLOOKUP(C77,Schools!$A:$Z,9,0)</f>
        <v>0</v>
      </c>
      <c r="K77" s="70"/>
      <c r="L77" s="70"/>
      <c r="M77" s="70"/>
      <c r="N77">
        <f>VLOOKUP(C77,Schools!A:D,4,0)</f>
        <v>0</v>
      </c>
      <c r="O77" s="70"/>
      <c r="Q77" s="73"/>
      <c r="R77" s="73"/>
      <c r="S77" s="73"/>
      <c r="T77" s="73"/>
      <c r="U77" s="73"/>
      <c r="W77" s="73"/>
      <c r="X77" s="73"/>
      <c r="Y77" s="73"/>
      <c r="Z77" s="73"/>
      <c r="AA77" s="73"/>
      <c r="AB77" s="73"/>
      <c r="AC77" s="47">
        <f t="shared" si="20"/>
        <v>0</v>
      </c>
      <c r="AD77" s="47">
        <f t="shared" si="21"/>
        <v>0</v>
      </c>
      <c r="AE77" s="73">
        <v>0</v>
      </c>
    </row>
    <row r="78" spans="2:31" x14ac:dyDescent="0.25">
      <c r="B78" s="292"/>
      <c r="C78" s="70"/>
      <c r="D78" t="str">
        <f>VLOOKUP(C78,Schools!A:B,2,0)</f>
        <v xml:space="preserve"> Please choose a school</v>
      </c>
      <c r="E78" t="str">
        <f>VLOOKUP(C78,Schools!$A:$Z,3,0)</f>
        <v>None</v>
      </c>
      <c r="F78" s="168"/>
      <c r="G78" s="70"/>
      <c r="H78" s="70"/>
      <c r="I78" t="str">
        <f t="shared" si="22"/>
        <v>/</v>
      </c>
      <c r="J78" s="209">
        <f>VLOOKUP(C78,Schools!$A:$Z,9,0)</f>
        <v>0</v>
      </c>
      <c r="K78" s="70"/>
      <c r="L78" s="70"/>
      <c r="M78" s="70"/>
      <c r="N78">
        <f>VLOOKUP(C78,Schools!A:D,4,0)</f>
        <v>0</v>
      </c>
      <c r="O78" s="70"/>
      <c r="Q78" s="73"/>
      <c r="U78" s="73"/>
      <c r="AC78" s="47">
        <f t="shared" si="20"/>
        <v>0</v>
      </c>
      <c r="AD78" s="47">
        <f t="shared" si="21"/>
        <v>0</v>
      </c>
      <c r="AE78" s="73">
        <v>0</v>
      </c>
    </row>
    <row r="79" spans="2:31" x14ac:dyDescent="0.25">
      <c r="B79" s="292"/>
      <c r="C79" s="70"/>
      <c r="D79" t="str">
        <f>VLOOKUP(C79,Schools!A:B,2,0)</f>
        <v xml:space="preserve"> Please choose a school</v>
      </c>
      <c r="E79" t="str">
        <f>VLOOKUP(C79,Schools!$A:$Z,3,0)</f>
        <v>None</v>
      </c>
      <c r="F79" s="168"/>
      <c r="G79" s="70"/>
      <c r="H79" s="70"/>
      <c r="I79" t="str">
        <f t="shared" si="22"/>
        <v>/</v>
      </c>
      <c r="J79" s="209">
        <f>VLOOKUP(C79,Schools!$A:$Z,9,0)</f>
        <v>0</v>
      </c>
      <c r="K79" s="70"/>
      <c r="L79" s="70"/>
      <c r="M79" s="70"/>
      <c r="N79">
        <f>VLOOKUP(C79,Schools!A:D,4,0)</f>
        <v>0</v>
      </c>
      <c r="O79" s="70"/>
      <c r="Q79" s="73"/>
      <c r="U79" s="73"/>
      <c r="AC79" s="47">
        <f t="shared" si="20"/>
        <v>0</v>
      </c>
      <c r="AD79" s="47">
        <f t="shared" si="21"/>
        <v>0</v>
      </c>
      <c r="AE79" s="73">
        <v>0</v>
      </c>
    </row>
    <row r="80" spans="2:31" x14ac:dyDescent="0.25">
      <c r="B80" s="71"/>
      <c r="C80" s="70"/>
      <c r="D80" t="str">
        <f>VLOOKUP(C80,Schools!A:B,2,0)</f>
        <v xml:space="preserve"> Please choose a school</v>
      </c>
      <c r="E80" t="str">
        <f>VLOOKUP(C80,Schools!$A:$Z,3,0)</f>
        <v>None</v>
      </c>
      <c r="F80" s="168"/>
      <c r="G80" s="70"/>
      <c r="H80" s="70"/>
      <c r="I80" t="str">
        <f t="shared" si="22"/>
        <v>/</v>
      </c>
      <c r="J80" s="209">
        <f>VLOOKUP(C80,Schools!$A:$Z,9,0)</f>
        <v>0</v>
      </c>
      <c r="K80" s="70"/>
      <c r="L80" s="70"/>
      <c r="M80" s="70"/>
      <c r="N80">
        <f>VLOOKUP(C80,Schools!A:D,4,0)</f>
        <v>0</v>
      </c>
      <c r="O80" s="70"/>
      <c r="Q80" s="73"/>
      <c r="R80" s="73"/>
      <c r="S80" s="73"/>
      <c r="T80" s="73"/>
      <c r="U80" s="73"/>
      <c r="W80" s="73"/>
      <c r="X80" s="73"/>
      <c r="Y80" s="73"/>
      <c r="Z80" s="73"/>
      <c r="AA80" s="73"/>
      <c r="AB80" s="73"/>
      <c r="AC80" s="47">
        <f t="shared" si="20"/>
        <v>0</v>
      </c>
      <c r="AD80" s="47">
        <f t="shared" si="21"/>
        <v>0</v>
      </c>
      <c r="AE80" s="73">
        <v>0</v>
      </c>
    </row>
    <row r="81" spans="2:31" x14ac:dyDescent="0.25">
      <c r="B81" s="71"/>
      <c r="C81" s="190"/>
      <c r="D81" t="str">
        <f>VLOOKUP(C81,Schools!A:B,2,0)</f>
        <v xml:space="preserve"> Please choose a school</v>
      </c>
      <c r="E81" t="str">
        <f>VLOOKUP(C81,Schools!$A:$Z,3,0)</f>
        <v>None</v>
      </c>
      <c r="F81" s="168"/>
      <c r="G81" s="70"/>
      <c r="H81" s="70"/>
      <c r="I81" t="str">
        <f t="shared" si="22"/>
        <v>/</v>
      </c>
      <c r="J81" s="209">
        <f>VLOOKUP(C81,Schools!$A:$Z,9,0)</f>
        <v>0</v>
      </c>
      <c r="K81" s="70"/>
      <c r="L81" s="70"/>
      <c r="M81" s="70"/>
      <c r="N81">
        <f>VLOOKUP(C81,Schools!A:D,4,0)</f>
        <v>0</v>
      </c>
      <c r="O81" s="70"/>
      <c r="Q81" s="73"/>
      <c r="R81" s="73"/>
      <c r="S81" s="73"/>
      <c r="T81" s="73"/>
      <c r="U81" s="73"/>
      <c r="W81" s="73"/>
      <c r="X81" s="73"/>
      <c r="Y81" s="73"/>
      <c r="Z81" s="73"/>
      <c r="AA81" s="73"/>
      <c r="AB81" s="73"/>
      <c r="AC81" s="47">
        <f t="shared" si="20"/>
        <v>0</v>
      </c>
      <c r="AD81" s="47">
        <f t="shared" si="21"/>
        <v>0</v>
      </c>
      <c r="AE81" s="73">
        <v>0</v>
      </c>
    </row>
    <row r="82" spans="2:31" x14ac:dyDescent="0.25">
      <c r="B82" s="71"/>
      <c r="C82" s="70"/>
      <c r="D82" t="str">
        <f>VLOOKUP(C82,Schools!A:B,2,0)</f>
        <v xml:space="preserve"> Please choose a school</v>
      </c>
      <c r="E82" t="str">
        <f>VLOOKUP(C82,Schools!$A:$Z,3,0)</f>
        <v>None</v>
      </c>
      <c r="F82" s="168"/>
      <c r="G82" s="70"/>
      <c r="H82" s="70"/>
      <c r="I82" t="str">
        <f t="shared" ref="I82" si="23">O82&amp;"/"&amp;P82</f>
        <v>/</v>
      </c>
      <c r="J82" s="209">
        <f>VLOOKUP(C82,Schools!$A:$Z,9,0)</f>
        <v>0</v>
      </c>
      <c r="K82" s="70"/>
      <c r="L82" s="70"/>
      <c r="M82" s="70"/>
      <c r="N82" t="s">
        <v>274</v>
      </c>
      <c r="O82" s="70"/>
      <c r="Q82" s="73"/>
      <c r="R82" s="290"/>
      <c r="S82" s="290"/>
      <c r="T82" s="290"/>
      <c r="U82" s="73"/>
      <c r="W82" s="73"/>
      <c r="X82" s="73"/>
      <c r="AC82" s="47">
        <f t="shared" si="20"/>
        <v>0</v>
      </c>
      <c r="AD82" s="47">
        <f t="shared" si="21"/>
        <v>0</v>
      </c>
      <c r="AE82" s="73">
        <v>0</v>
      </c>
    </row>
    <row r="83" spans="2:31" x14ac:dyDescent="0.25">
      <c r="B83" s="71"/>
      <c r="C83" s="70"/>
      <c r="D83" t="str">
        <f>VLOOKUP(C83,Schools!A:B,2,0)</f>
        <v xml:space="preserve"> Please choose a school</v>
      </c>
      <c r="E83" t="str">
        <f>VLOOKUP(C83,Schools!$A:$Z,3,0)</f>
        <v>None</v>
      </c>
      <c r="G83" s="70"/>
      <c r="H83" s="70"/>
      <c r="I83" t="str">
        <f t="shared" ref="I83:I109" si="24">O83&amp;"/"&amp;P83</f>
        <v>/</v>
      </c>
      <c r="J83" s="209">
        <f>VLOOKUP(C83,Schools!$A:$Z,9,0)</f>
        <v>0</v>
      </c>
      <c r="K83" s="70"/>
      <c r="L83" s="70"/>
      <c r="M83" s="70"/>
      <c r="N83" t="s">
        <v>274</v>
      </c>
      <c r="O83" s="70"/>
      <c r="Q83" s="73"/>
      <c r="R83" s="290"/>
      <c r="S83" s="290"/>
      <c r="T83" s="290"/>
      <c r="U83" s="73"/>
      <c r="W83" s="73"/>
      <c r="X83" s="73"/>
      <c r="AC83" s="47">
        <f t="shared" si="20"/>
        <v>0</v>
      </c>
      <c r="AD83" s="47">
        <f t="shared" si="21"/>
        <v>0</v>
      </c>
      <c r="AE83" s="73">
        <v>0</v>
      </c>
    </row>
    <row r="84" spans="2:31" x14ac:dyDescent="0.25">
      <c r="B84" s="71"/>
      <c r="C84" s="70"/>
      <c r="D84" t="str">
        <f>VLOOKUP(C84,Schools!A:B,2,0)</f>
        <v xml:space="preserve"> Please choose a school</v>
      </c>
      <c r="E84" t="str">
        <f>VLOOKUP(C84,Schools!$A:$Z,3,0)</f>
        <v>None</v>
      </c>
      <c r="F84" s="168"/>
      <c r="G84" s="70"/>
      <c r="H84" s="70"/>
      <c r="I84" t="str">
        <f t="shared" si="24"/>
        <v>/</v>
      </c>
      <c r="J84" s="209">
        <f>VLOOKUP(C84,Schools!$A:$Z,9,0)</f>
        <v>0</v>
      </c>
      <c r="K84" s="70"/>
      <c r="L84" s="70"/>
      <c r="M84" s="70"/>
      <c r="N84" t="s">
        <v>274</v>
      </c>
      <c r="O84" s="70"/>
      <c r="Q84" s="73"/>
      <c r="R84" s="290"/>
      <c r="S84" s="290"/>
      <c r="T84" s="290"/>
      <c r="U84" s="73"/>
      <c r="W84" s="73"/>
      <c r="X84" s="73"/>
      <c r="AC84" s="47">
        <f t="shared" si="20"/>
        <v>0</v>
      </c>
      <c r="AD84" s="47">
        <f t="shared" si="21"/>
        <v>0</v>
      </c>
      <c r="AE84" s="73">
        <v>0</v>
      </c>
    </row>
    <row r="85" spans="2:31" x14ac:dyDescent="0.25">
      <c r="B85" s="71"/>
      <c r="C85" s="70"/>
      <c r="D85" t="str">
        <f>VLOOKUP(C85,Schools!A:B,2,0)</f>
        <v xml:space="preserve"> Please choose a school</v>
      </c>
      <c r="E85" t="str">
        <f>VLOOKUP(C85,Schools!$A:$Z,3,0)</f>
        <v>None</v>
      </c>
      <c r="F85" s="168"/>
      <c r="G85" s="70"/>
      <c r="H85" s="70"/>
      <c r="I85" t="str">
        <f t="shared" si="24"/>
        <v>/</v>
      </c>
      <c r="J85" s="209">
        <f>VLOOKUP(C85,Schools!$A:$Z,9,0)</f>
        <v>0</v>
      </c>
      <c r="K85" s="70"/>
      <c r="L85" s="70"/>
      <c r="M85" s="70"/>
      <c r="N85" t="s">
        <v>274</v>
      </c>
      <c r="O85" s="70"/>
      <c r="Q85" s="73"/>
      <c r="R85" s="290"/>
      <c r="S85" s="290"/>
      <c r="T85" s="290"/>
      <c r="U85" s="73"/>
      <c r="W85" s="73"/>
      <c r="X85" s="73"/>
      <c r="AC85" s="47">
        <f t="shared" si="20"/>
        <v>0</v>
      </c>
      <c r="AD85" s="47">
        <f t="shared" si="21"/>
        <v>0</v>
      </c>
      <c r="AE85" s="73">
        <v>0</v>
      </c>
    </row>
    <row r="86" spans="2:31" x14ac:dyDescent="0.25">
      <c r="B86" s="71"/>
      <c r="C86" s="70"/>
      <c r="D86" t="str">
        <f>VLOOKUP(C86,Schools!A:B,2,0)</f>
        <v xml:space="preserve"> Please choose a school</v>
      </c>
      <c r="E86" t="str">
        <f>VLOOKUP(C86,Schools!$A:$Z,3,0)</f>
        <v>None</v>
      </c>
      <c r="F86" s="168"/>
      <c r="G86" s="70"/>
      <c r="H86" s="70"/>
      <c r="I86" t="str">
        <f t="shared" si="24"/>
        <v>/</v>
      </c>
      <c r="J86" s="209">
        <f>VLOOKUP(C86,Schools!$A:$Z,9,0)</f>
        <v>0</v>
      </c>
      <c r="K86" s="70"/>
      <c r="L86" s="70"/>
      <c r="M86" s="70"/>
      <c r="N86" t="s">
        <v>274</v>
      </c>
      <c r="O86" s="70"/>
      <c r="Q86" s="73"/>
      <c r="R86" s="290"/>
      <c r="S86" s="290"/>
      <c r="T86" s="290"/>
      <c r="U86" s="73"/>
      <c r="W86" s="73"/>
      <c r="X86" s="73"/>
      <c r="AC86" s="47">
        <f t="shared" si="20"/>
        <v>0</v>
      </c>
      <c r="AD86" s="47">
        <f t="shared" si="21"/>
        <v>0</v>
      </c>
      <c r="AE86" s="73">
        <v>0</v>
      </c>
    </row>
    <row r="87" spans="2:31" x14ac:dyDescent="0.25">
      <c r="B87" s="71"/>
      <c r="C87" s="70"/>
      <c r="D87" t="str">
        <f>VLOOKUP(C87,Schools!A:B,2,0)</f>
        <v xml:space="preserve"> Please choose a school</v>
      </c>
      <c r="E87" t="str">
        <f>VLOOKUP(C87,Schools!$A:$Z,3,0)</f>
        <v>None</v>
      </c>
      <c r="F87" s="168"/>
      <c r="G87" s="70"/>
      <c r="H87" s="70"/>
      <c r="I87" t="str">
        <f t="shared" si="24"/>
        <v>/</v>
      </c>
      <c r="J87" s="209">
        <f>VLOOKUP(C87,Schools!$A:$Z,9,0)</f>
        <v>0</v>
      </c>
      <c r="K87" s="70"/>
      <c r="L87" s="70"/>
      <c r="M87" s="70"/>
      <c r="N87" t="s">
        <v>274</v>
      </c>
      <c r="O87" s="70"/>
      <c r="Q87" s="73"/>
      <c r="R87" s="290"/>
      <c r="S87" s="290"/>
      <c r="T87" s="290"/>
      <c r="U87" s="73"/>
      <c r="W87" s="73"/>
      <c r="X87" s="73"/>
      <c r="Y87" s="290"/>
      <c r="AC87" s="47">
        <f t="shared" si="20"/>
        <v>0</v>
      </c>
      <c r="AD87" s="47">
        <f t="shared" si="21"/>
        <v>0</v>
      </c>
      <c r="AE87" s="73">
        <v>0</v>
      </c>
    </row>
    <row r="88" spans="2:31" x14ac:dyDescent="0.25">
      <c r="B88" s="71"/>
      <c r="D88" t="str">
        <f>VLOOKUP(C88,Schools!A:B,2,0)</f>
        <v xml:space="preserve"> Please choose a school</v>
      </c>
      <c r="E88" t="str">
        <f>VLOOKUP(C88,Schools!$A:$Z,3,0)</f>
        <v>None</v>
      </c>
      <c r="F88" s="168"/>
      <c r="G88" s="70"/>
      <c r="H88" s="70"/>
      <c r="I88" t="str">
        <f t="shared" si="24"/>
        <v>/</v>
      </c>
      <c r="J88" s="209">
        <f>VLOOKUP(C88,Schools!$A:$Z,9,0)</f>
        <v>0</v>
      </c>
      <c r="K88" s="70"/>
      <c r="L88" s="70"/>
      <c r="M88" s="70"/>
      <c r="N88" t="s">
        <v>274</v>
      </c>
      <c r="O88" s="70"/>
      <c r="Q88" s="73"/>
      <c r="R88" s="290"/>
      <c r="S88" s="290"/>
      <c r="T88" s="290"/>
      <c r="U88" s="73"/>
      <c r="W88" s="73"/>
      <c r="X88" s="73"/>
      <c r="Y88" s="290"/>
      <c r="AC88" s="47">
        <f t="shared" si="20"/>
        <v>0</v>
      </c>
      <c r="AD88" s="47">
        <f t="shared" si="21"/>
        <v>0</v>
      </c>
      <c r="AE88" s="73">
        <v>0</v>
      </c>
    </row>
    <row r="89" spans="2:31" x14ac:dyDescent="0.25">
      <c r="B89" s="71"/>
      <c r="C89" s="70"/>
      <c r="D89" t="str">
        <f>VLOOKUP(C89,Schools!A:B,2,0)</f>
        <v xml:space="preserve"> Please choose a school</v>
      </c>
      <c r="E89" t="str">
        <f>VLOOKUP(C89,Schools!$A:$Z,3,0)</f>
        <v>None</v>
      </c>
      <c r="F89" s="168"/>
      <c r="G89" s="70"/>
      <c r="H89" s="70"/>
      <c r="I89" t="str">
        <f t="shared" si="24"/>
        <v>/</v>
      </c>
      <c r="J89" s="209">
        <f>VLOOKUP(C89,Schools!$A:$Z,9,0)</f>
        <v>0</v>
      </c>
      <c r="K89" s="70"/>
      <c r="L89" s="70"/>
      <c r="M89" s="70"/>
      <c r="N89" t="s">
        <v>274</v>
      </c>
      <c r="O89" s="70"/>
      <c r="Q89" s="73"/>
      <c r="R89" s="290"/>
      <c r="S89" s="290"/>
      <c r="T89" s="290"/>
      <c r="U89" s="73"/>
      <c r="W89" s="73"/>
      <c r="X89" s="73"/>
      <c r="Y89" s="290"/>
      <c r="Z89" s="47"/>
      <c r="AC89" s="47">
        <f t="shared" si="20"/>
        <v>0</v>
      </c>
      <c r="AD89" s="47">
        <f t="shared" si="21"/>
        <v>0</v>
      </c>
      <c r="AE89" s="73">
        <v>0</v>
      </c>
    </row>
    <row r="90" spans="2:31" x14ac:dyDescent="0.25">
      <c r="B90" s="71"/>
      <c r="D90" t="str">
        <f>VLOOKUP(C90,Schools!A:B,2,0)</f>
        <v xml:space="preserve"> Please choose a school</v>
      </c>
      <c r="E90" t="str">
        <f>VLOOKUP(C90,Schools!$A:$Z,3,0)</f>
        <v>None</v>
      </c>
      <c r="G90" s="70"/>
      <c r="H90" s="70"/>
      <c r="I90" t="str">
        <f t="shared" si="24"/>
        <v>/</v>
      </c>
      <c r="J90" s="209">
        <f>VLOOKUP(C90,Schools!$A:$Z,9,0)</f>
        <v>0</v>
      </c>
      <c r="K90" s="70"/>
      <c r="L90" s="70"/>
      <c r="M90" s="70"/>
      <c r="N90" t="s">
        <v>274</v>
      </c>
      <c r="O90" s="70"/>
      <c r="Q90" s="73"/>
      <c r="R90" s="290"/>
      <c r="S90" s="290"/>
      <c r="T90" s="290"/>
      <c r="U90" s="73"/>
      <c r="W90" s="73"/>
      <c r="X90" s="73"/>
      <c r="Y90" s="290"/>
      <c r="AC90" s="47">
        <f t="shared" si="20"/>
        <v>0</v>
      </c>
      <c r="AD90" s="47">
        <f t="shared" si="21"/>
        <v>0</v>
      </c>
      <c r="AE90" s="73">
        <v>0</v>
      </c>
    </row>
    <row r="91" spans="2:31" x14ac:dyDescent="0.25">
      <c r="B91" s="71"/>
      <c r="C91" s="70"/>
      <c r="D91" t="str">
        <f>VLOOKUP(C91,Schools!A:B,2,0)</f>
        <v xml:space="preserve"> Please choose a school</v>
      </c>
      <c r="E91" t="str">
        <f>VLOOKUP(C91,Schools!$A:$Z,3,0)</f>
        <v>None</v>
      </c>
      <c r="F91" s="168"/>
      <c r="G91" s="70"/>
      <c r="H91" s="70"/>
      <c r="I91" t="str">
        <f t="shared" si="24"/>
        <v>/</v>
      </c>
      <c r="J91" s="209">
        <f>VLOOKUP(C91,Schools!$A:$Z,9,0)</f>
        <v>0</v>
      </c>
      <c r="K91" s="70"/>
      <c r="L91" s="70"/>
      <c r="M91" s="70"/>
      <c r="N91" t="s">
        <v>274</v>
      </c>
      <c r="O91" s="70"/>
      <c r="Q91" s="73"/>
      <c r="U91" s="73"/>
      <c r="W91" s="73"/>
      <c r="AC91" s="47">
        <f t="shared" si="20"/>
        <v>0</v>
      </c>
      <c r="AD91" s="47">
        <f t="shared" si="21"/>
        <v>0</v>
      </c>
      <c r="AE91" s="73">
        <v>0</v>
      </c>
    </row>
    <row r="92" spans="2:31" x14ac:dyDescent="0.25">
      <c r="B92" s="292"/>
      <c r="C92" s="70"/>
      <c r="D92" t="str">
        <f>VLOOKUP(C92,Schools!A:B,2,0)</f>
        <v xml:space="preserve"> Please choose a school</v>
      </c>
      <c r="E92" t="str">
        <f>VLOOKUP(C92,Schools!$A:$Z,3,0)</f>
        <v>None</v>
      </c>
      <c r="F92" s="168"/>
      <c r="G92" s="70"/>
      <c r="H92" s="70"/>
      <c r="I92" t="str">
        <f t="shared" si="24"/>
        <v>/</v>
      </c>
      <c r="J92" s="209">
        <f>VLOOKUP(C92,Schools!$A:$Z,9,0)</f>
        <v>0</v>
      </c>
      <c r="K92" s="70"/>
      <c r="L92" s="70"/>
      <c r="M92" s="70"/>
      <c r="N92">
        <f>VLOOKUP(C92,Schools!A:D,4,0)</f>
        <v>0</v>
      </c>
      <c r="O92" s="70"/>
      <c r="Q92" s="73"/>
      <c r="U92" s="73"/>
      <c r="AC92" s="47">
        <f t="shared" si="20"/>
        <v>0</v>
      </c>
      <c r="AD92" s="47">
        <f t="shared" si="21"/>
        <v>0</v>
      </c>
      <c r="AE92" s="73">
        <v>0</v>
      </c>
    </row>
    <row r="93" spans="2:31" x14ac:dyDescent="0.25">
      <c r="B93" s="292"/>
      <c r="D93" t="str">
        <f>VLOOKUP(C93,Schools!A:B,2,0)</f>
        <v xml:space="preserve"> Please choose a school</v>
      </c>
      <c r="E93" t="str">
        <f>VLOOKUP(C93,Schools!$A:$Z,3,0)</f>
        <v>None</v>
      </c>
      <c r="F93" s="168"/>
      <c r="G93" s="70"/>
      <c r="H93" s="70"/>
      <c r="I93" t="str">
        <f t="shared" si="24"/>
        <v>/</v>
      </c>
      <c r="J93" s="209">
        <f>VLOOKUP(C93,Schools!$A:$Z,9,0)</f>
        <v>0</v>
      </c>
      <c r="K93" s="70"/>
      <c r="L93" s="70"/>
      <c r="M93" s="70"/>
      <c r="N93">
        <f>VLOOKUP(C93,Schools!A:D,4,0)</f>
        <v>0</v>
      </c>
      <c r="O93" s="70"/>
      <c r="Q93" s="73"/>
      <c r="U93" s="73"/>
      <c r="AC93" s="47">
        <f t="shared" ref="AC93:AC124" si="25">SUM(Q93:AB93)</f>
        <v>0</v>
      </c>
      <c r="AD93" s="47">
        <f t="shared" ref="AD93:AD124" si="26">AC93-F93</f>
        <v>0</v>
      </c>
      <c r="AE93" s="73">
        <v>0</v>
      </c>
    </row>
    <row r="94" spans="2:31" x14ac:dyDescent="0.25">
      <c r="B94" s="292"/>
      <c r="D94" t="str">
        <f>VLOOKUP(C94,Schools!A:B,2,0)</f>
        <v xml:space="preserve"> Please choose a school</v>
      </c>
      <c r="E94" t="str">
        <f>VLOOKUP(C94,Schools!$A:$Z,3,0)</f>
        <v>None</v>
      </c>
      <c r="F94" s="168"/>
      <c r="G94" s="70"/>
      <c r="H94" s="70"/>
      <c r="I94" t="str">
        <f t="shared" si="24"/>
        <v>/</v>
      </c>
      <c r="J94" s="209">
        <f>VLOOKUP(C94,Schools!$A:$Z,9,0)</f>
        <v>0</v>
      </c>
      <c r="K94" s="70"/>
      <c r="L94" s="70"/>
      <c r="M94" s="70"/>
      <c r="N94">
        <f>VLOOKUP(C94,Schools!A:D,4,0)</f>
        <v>0</v>
      </c>
      <c r="O94" s="70"/>
      <c r="Q94" s="73"/>
      <c r="U94" s="73"/>
      <c r="AC94" s="47">
        <f t="shared" si="25"/>
        <v>0</v>
      </c>
      <c r="AD94" s="47">
        <f t="shared" si="26"/>
        <v>0</v>
      </c>
      <c r="AE94" s="73">
        <v>0</v>
      </c>
    </row>
    <row r="95" spans="2:31" x14ac:dyDescent="0.25">
      <c r="B95" s="292"/>
      <c r="D95" t="str">
        <f>VLOOKUP(C95,Schools!A:B,2,0)</f>
        <v xml:space="preserve"> Please choose a school</v>
      </c>
      <c r="E95" t="str">
        <f>VLOOKUP(C95,Schools!$A:$Z,3,0)</f>
        <v>None</v>
      </c>
      <c r="F95" s="168"/>
      <c r="G95" s="70"/>
      <c r="H95" s="70"/>
      <c r="I95" t="str">
        <f t="shared" si="24"/>
        <v>/</v>
      </c>
      <c r="J95" s="209">
        <f>VLOOKUP(C95,Schools!$A:$Z,9,0)</f>
        <v>0</v>
      </c>
      <c r="K95" s="70"/>
      <c r="L95" s="70"/>
      <c r="M95" s="70"/>
      <c r="N95">
        <f>VLOOKUP(C95,Schools!A:D,4,0)</f>
        <v>0</v>
      </c>
      <c r="O95" s="70"/>
      <c r="Q95" s="73"/>
      <c r="U95" s="73"/>
      <c r="AC95" s="47">
        <f t="shared" si="25"/>
        <v>0</v>
      </c>
      <c r="AD95" s="47">
        <f t="shared" si="26"/>
        <v>0</v>
      </c>
      <c r="AE95" s="73">
        <v>0</v>
      </c>
    </row>
    <row r="96" spans="2:31" x14ac:dyDescent="0.25">
      <c r="B96" s="292"/>
      <c r="D96" t="str">
        <f>VLOOKUP(C96,Schools!A:B,2,0)</f>
        <v xml:space="preserve"> Please choose a school</v>
      </c>
      <c r="E96" t="str">
        <f>VLOOKUP(C96,Schools!$A:$Z,3,0)</f>
        <v>None</v>
      </c>
      <c r="F96" s="168"/>
      <c r="G96" s="70"/>
      <c r="H96" s="70"/>
      <c r="I96" t="str">
        <f t="shared" si="24"/>
        <v>/</v>
      </c>
      <c r="J96" s="209">
        <f>VLOOKUP(C96,Schools!$A:$Z,9,0)</f>
        <v>0</v>
      </c>
      <c r="K96" s="70"/>
      <c r="L96" s="70"/>
      <c r="M96" s="70"/>
      <c r="N96">
        <f>VLOOKUP(C96,Schools!A:D,4,0)</f>
        <v>0</v>
      </c>
      <c r="O96" s="70"/>
      <c r="Q96" s="73"/>
      <c r="U96" s="73"/>
      <c r="AC96" s="47">
        <f t="shared" si="25"/>
        <v>0</v>
      </c>
      <c r="AD96" s="47">
        <f t="shared" si="26"/>
        <v>0</v>
      </c>
      <c r="AE96" s="73">
        <v>0</v>
      </c>
    </row>
    <row r="97" spans="2:31" x14ac:dyDescent="0.25">
      <c r="B97" s="292"/>
      <c r="C97" s="70"/>
      <c r="D97" t="str">
        <f>VLOOKUP(C97,Schools!A:B,2,0)</f>
        <v xml:space="preserve"> Please choose a school</v>
      </c>
      <c r="E97" t="str">
        <f>VLOOKUP(C97,Schools!$A:$Z,3,0)</f>
        <v>None</v>
      </c>
      <c r="F97" s="168"/>
      <c r="G97" s="70"/>
      <c r="H97" s="70"/>
      <c r="I97" t="str">
        <f t="shared" si="24"/>
        <v>/</v>
      </c>
      <c r="J97" s="209">
        <f>VLOOKUP(C97,Schools!$A:$Z,9,0)</f>
        <v>0</v>
      </c>
      <c r="K97" s="70"/>
      <c r="L97" s="70"/>
      <c r="M97" s="70"/>
      <c r="N97">
        <f>VLOOKUP(C97,Schools!A:D,4,0)</f>
        <v>0</v>
      </c>
      <c r="O97" s="70"/>
      <c r="Q97" s="73"/>
      <c r="U97" s="73"/>
      <c r="AC97" s="47">
        <f t="shared" si="25"/>
        <v>0</v>
      </c>
      <c r="AD97" s="47">
        <f t="shared" si="26"/>
        <v>0</v>
      </c>
      <c r="AE97" s="73">
        <v>0</v>
      </c>
    </row>
    <row r="98" spans="2:31" x14ac:dyDescent="0.25">
      <c r="B98" s="292"/>
      <c r="D98" t="str">
        <f>VLOOKUP(C98,Schools!A:B,2,0)</f>
        <v xml:space="preserve"> Please choose a school</v>
      </c>
      <c r="E98" t="str">
        <f>VLOOKUP(C98,Schools!$A:$Z,3,0)</f>
        <v>None</v>
      </c>
      <c r="F98" s="168"/>
      <c r="G98" s="70"/>
      <c r="H98" s="70"/>
      <c r="I98" t="str">
        <f t="shared" si="24"/>
        <v>/</v>
      </c>
      <c r="J98" s="209">
        <f>VLOOKUP(C98,Schools!$A:$Z,9,0)</f>
        <v>0</v>
      </c>
      <c r="K98" s="70"/>
      <c r="L98" s="70"/>
      <c r="M98" s="70"/>
      <c r="N98">
        <f>VLOOKUP(C98,Schools!A:D,4,0)</f>
        <v>0</v>
      </c>
      <c r="O98" s="70"/>
      <c r="Q98" s="73"/>
      <c r="U98" s="73"/>
      <c r="Z98" s="47"/>
      <c r="AC98" s="47">
        <f t="shared" si="25"/>
        <v>0</v>
      </c>
      <c r="AD98" s="47">
        <f t="shared" si="26"/>
        <v>0</v>
      </c>
      <c r="AE98" s="73">
        <v>0</v>
      </c>
    </row>
    <row r="99" spans="2:31" x14ac:dyDescent="0.25">
      <c r="B99" s="292"/>
      <c r="D99" t="str">
        <f>VLOOKUP(C99,Schools!A:B,2,0)</f>
        <v xml:space="preserve"> Please choose a school</v>
      </c>
      <c r="E99" t="str">
        <f>VLOOKUP(C99,Schools!$A:$Z,3,0)</f>
        <v>None</v>
      </c>
      <c r="F99" s="168"/>
      <c r="G99" s="70"/>
      <c r="H99" s="70"/>
      <c r="I99" t="str">
        <f t="shared" si="24"/>
        <v>/</v>
      </c>
      <c r="J99" s="209">
        <f>VLOOKUP(C99,Schools!$A:$Z,9,0)</f>
        <v>0</v>
      </c>
      <c r="K99" s="70"/>
      <c r="L99" s="70"/>
      <c r="M99" s="70"/>
      <c r="N99">
        <f>VLOOKUP(C99,Schools!A:D,4,0)</f>
        <v>0</v>
      </c>
      <c r="O99" s="70"/>
      <c r="Q99" s="73"/>
      <c r="U99" s="73"/>
      <c r="Z99" s="47"/>
      <c r="AC99" s="47">
        <f t="shared" si="25"/>
        <v>0</v>
      </c>
      <c r="AD99" s="47">
        <f t="shared" si="26"/>
        <v>0</v>
      </c>
      <c r="AE99" s="73">
        <v>0</v>
      </c>
    </row>
    <row r="100" spans="2:31" x14ac:dyDescent="0.25">
      <c r="B100" s="292"/>
      <c r="D100" t="str">
        <f>VLOOKUP(C100,Schools!A:B,2,0)</f>
        <v xml:space="preserve"> Please choose a school</v>
      </c>
      <c r="E100" t="str">
        <f>VLOOKUP(C100,Schools!$A:$Z,3,0)</f>
        <v>None</v>
      </c>
      <c r="F100" s="168"/>
      <c r="G100" s="70"/>
      <c r="H100" s="70"/>
      <c r="I100" t="str">
        <f t="shared" si="24"/>
        <v>/</v>
      </c>
      <c r="J100" s="209">
        <f>VLOOKUP(C100,Schools!$A:$Z,9,0)</f>
        <v>0</v>
      </c>
      <c r="K100" s="70"/>
      <c r="L100" s="70"/>
      <c r="M100" s="70"/>
      <c r="N100">
        <f>VLOOKUP(C100,Schools!A:D,4,0)</f>
        <v>0</v>
      </c>
      <c r="O100" s="70"/>
      <c r="Q100" s="73"/>
      <c r="U100" s="73"/>
      <c r="Z100" s="47"/>
      <c r="AC100" s="47">
        <f t="shared" si="25"/>
        <v>0</v>
      </c>
      <c r="AD100" s="47">
        <f t="shared" si="26"/>
        <v>0</v>
      </c>
      <c r="AE100" s="73">
        <v>0</v>
      </c>
    </row>
    <row r="101" spans="2:31" x14ac:dyDescent="0.25">
      <c r="B101" s="292"/>
      <c r="D101" t="str">
        <f>VLOOKUP(C101,Schools!A:B,2,0)</f>
        <v xml:space="preserve"> Please choose a school</v>
      </c>
      <c r="E101" t="str">
        <f>VLOOKUP(C101,Schools!$A:$Z,3,0)</f>
        <v>None</v>
      </c>
      <c r="F101" s="168"/>
      <c r="G101" s="70"/>
      <c r="H101" s="70"/>
      <c r="I101" t="str">
        <f t="shared" si="24"/>
        <v>/</v>
      </c>
      <c r="J101" s="209">
        <f>VLOOKUP(C101,Schools!$A:$Z,9,0)</f>
        <v>0</v>
      </c>
      <c r="K101" s="70"/>
      <c r="L101" s="70"/>
      <c r="M101" s="70"/>
      <c r="N101">
        <f>VLOOKUP(C101,Schools!A:D,4,0)</f>
        <v>0</v>
      </c>
      <c r="O101" s="70"/>
      <c r="Q101" s="73"/>
      <c r="U101" s="73"/>
      <c r="Z101" s="47"/>
      <c r="AC101" s="47">
        <f t="shared" si="25"/>
        <v>0</v>
      </c>
      <c r="AD101" s="47">
        <f t="shared" si="26"/>
        <v>0</v>
      </c>
      <c r="AE101" s="73">
        <v>0</v>
      </c>
    </row>
    <row r="102" spans="2:31" x14ac:dyDescent="0.25">
      <c r="B102" s="292"/>
      <c r="C102" s="70"/>
      <c r="D102" t="str">
        <f>VLOOKUP(C102,Schools!A:B,2,0)</f>
        <v xml:space="preserve"> Please choose a school</v>
      </c>
      <c r="E102" t="str">
        <f>VLOOKUP(C102,Schools!$A:$Z,3,0)</f>
        <v>None</v>
      </c>
      <c r="F102" s="168"/>
      <c r="G102" s="70"/>
      <c r="H102" s="70"/>
      <c r="I102" t="str">
        <f t="shared" si="24"/>
        <v>/</v>
      </c>
      <c r="J102" s="209">
        <f>VLOOKUP(C102,Schools!$A:$Z,9,0)</f>
        <v>0</v>
      </c>
      <c r="K102" s="70"/>
      <c r="L102" s="70"/>
      <c r="M102" s="70"/>
      <c r="N102">
        <f>VLOOKUP(C102,Schools!A:D,4,0)</f>
        <v>0</v>
      </c>
      <c r="O102" s="70"/>
      <c r="Q102" s="73"/>
      <c r="U102" s="73"/>
      <c r="Z102" s="168"/>
      <c r="AC102" s="47">
        <f t="shared" si="25"/>
        <v>0</v>
      </c>
      <c r="AD102" s="47">
        <f t="shared" si="26"/>
        <v>0</v>
      </c>
      <c r="AE102" s="73">
        <v>0</v>
      </c>
    </row>
    <row r="103" spans="2:31" x14ac:dyDescent="0.25">
      <c r="B103" s="292"/>
      <c r="C103" s="70"/>
      <c r="D103" t="str">
        <f>VLOOKUP(C103,Schools!A:B,2,0)</f>
        <v xml:space="preserve"> Please choose a school</v>
      </c>
      <c r="E103" t="str">
        <f>VLOOKUP(C103,Schools!$A:$Z,3,0)</f>
        <v>None</v>
      </c>
      <c r="F103" s="168"/>
      <c r="G103" s="70"/>
      <c r="H103" s="70"/>
      <c r="I103" t="str">
        <f t="shared" si="24"/>
        <v>/</v>
      </c>
      <c r="J103" s="209">
        <f>VLOOKUP(C103,Schools!$A:$Z,9,0)</f>
        <v>0</v>
      </c>
      <c r="K103" s="70"/>
      <c r="L103" s="70"/>
      <c r="M103" s="70"/>
      <c r="N103">
        <f>VLOOKUP(C103,Schools!A:D,4,0)</f>
        <v>0</v>
      </c>
      <c r="O103" s="70"/>
      <c r="Q103" s="73"/>
      <c r="U103" s="73"/>
      <c r="Z103" s="168"/>
      <c r="AC103" s="47">
        <f t="shared" si="25"/>
        <v>0</v>
      </c>
      <c r="AD103" s="47">
        <f t="shared" si="26"/>
        <v>0</v>
      </c>
      <c r="AE103" s="73">
        <v>0</v>
      </c>
    </row>
    <row r="104" spans="2:31" x14ac:dyDescent="0.25">
      <c r="B104" s="292"/>
      <c r="C104" s="70"/>
      <c r="D104" t="str">
        <f>VLOOKUP(C104,Schools!A:B,2,0)</f>
        <v xml:space="preserve"> Please choose a school</v>
      </c>
      <c r="E104" t="str">
        <f>VLOOKUP(C104,Schools!$A:$Z,3,0)</f>
        <v>None</v>
      </c>
      <c r="F104" s="168"/>
      <c r="G104" s="70"/>
      <c r="H104" s="70"/>
      <c r="I104" t="str">
        <f t="shared" si="24"/>
        <v>/</v>
      </c>
      <c r="J104" s="209">
        <f>VLOOKUP(C104,Schools!$A:$Z,9,0)</f>
        <v>0</v>
      </c>
      <c r="K104" s="70"/>
      <c r="L104" s="70"/>
      <c r="M104" s="70"/>
      <c r="N104">
        <f>VLOOKUP(C104,Schools!A:D,4,0)</f>
        <v>0</v>
      </c>
      <c r="O104" s="70"/>
      <c r="Q104" s="73"/>
      <c r="U104" s="73"/>
      <c r="AC104" s="47">
        <f t="shared" si="25"/>
        <v>0</v>
      </c>
      <c r="AD104" s="47">
        <f t="shared" si="26"/>
        <v>0</v>
      </c>
      <c r="AE104" s="73">
        <v>0</v>
      </c>
    </row>
    <row r="105" spans="2:31" x14ac:dyDescent="0.25">
      <c r="B105" s="292"/>
      <c r="C105" s="70"/>
      <c r="D105" t="str">
        <f>VLOOKUP(C105,Schools!A:B,2,0)</f>
        <v xml:space="preserve"> Please choose a school</v>
      </c>
      <c r="E105" t="str">
        <f>VLOOKUP(C105,Schools!$A:$Z,3,0)</f>
        <v>None</v>
      </c>
      <c r="F105" s="168"/>
      <c r="G105" s="70"/>
      <c r="H105" s="70"/>
      <c r="I105" t="str">
        <f t="shared" si="24"/>
        <v>/</v>
      </c>
      <c r="J105" s="209">
        <f>VLOOKUP(C105,Schools!$A:$Z,9,0)</f>
        <v>0</v>
      </c>
      <c r="K105" s="70"/>
      <c r="L105" s="70"/>
      <c r="M105" s="70"/>
      <c r="N105">
        <f>VLOOKUP(C105,Schools!A:D,4,0)</f>
        <v>0</v>
      </c>
      <c r="O105" s="70"/>
      <c r="Q105" s="73"/>
      <c r="U105" s="73"/>
      <c r="AC105" s="47">
        <f t="shared" si="25"/>
        <v>0</v>
      </c>
      <c r="AD105" s="47">
        <f t="shared" si="26"/>
        <v>0</v>
      </c>
      <c r="AE105" s="73">
        <v>0</v>
      </c>
    </row>
    <row r="106" spans="2:31" x14ac:dyDescent="0.25">
      <c r="B106" s="292"/>
      <c r="C106" s="70"/>
      <c r="D106" t="s">
        <v>1054</v>
      </c>
      <c r="E106" t="str">
        <f>VLOOKUP(C106,Schools!$A:$Z,3,0)</f>
        <v>None</v>
      </c>
      <c r="F106" s="168"/>
      <c r="G106" s="70"/>
      <c r="H106" s="70"/>
      <c r="I106" t="str">
        <f t="shared" si="24"/>
        <v>/</v>
      </c>
      <c r="J106" s="209">
        <f>VLOOKUP(C106,Schools!$A:$Z,9,0)</f>
        <v>0</v>
      </c>
      <c r="K106" s="70"/>
      <c r="L106" s="70"/>
      <c r="M106" s="70"/>
      <c r="N106">
        <f>VLOOKUP(C106,Schools!A:D,4,0)</f>
        <v>0</v>
      </c>
      <c r="O106" s="148"/>
      <c r="Q106" s="73"/>
      <c r="U106" s="73"/>
      <c r="AC106" s="47">
        <f t="shared" si="25"/>
        <v>0</v>
      </c>
      <c r="AD106" s="47">
        <f t="shared" si="26"/>
        <v>0</v>
      </c>
      <c r="AE106" s="73">
        <v>0</v>
      </c>
    </row>
    <row r="107" spans="2:31" x14ac:dyDescent="0.25">
      <c r="B107" s="292"/>
      <c r="C107" s="206"/>
      <c r="D107" t="s">
        <v>966</v>
      </c>
      <c r="E107" t="str">
        <f>VLOOKUP(C107,Schools!$A:$Z,3,0)</f>
        <v>None</v>
      </c>
      <c r="F107" s="168"/>
      <c r="G107" s="70"/>
      <c r="H107" s="70"/>
      <c r="I107" t="str">
        <f t="shared" si="24"/>
        <v>/</v>
      </c>
      <c r="J107" s="209">
        <f>VLOOKUP(C107,Schools!$A:$Z,9,0)</f>
        <v>0</v>
      </c>
      <c r="K107" s="70"/>
      <c r="L107" s="70"/>
      <c r="M107" s="70"/>
      <c r="N107">
        <f>VLOOKUP(C107,Schools!A:D,4,0)</f>
        <v>0</v>
      </c>
      <c r="O107" s="148"/>
      <c r="Q107" s="73"/>
      <c r="U107" s="73"/>
      <c r="AC107" s="47">
        <f t="shared" si="25"/>
        <v>0</v>
      </c>
      <c r="AD107" s="47">
        <f t="shared" si="26"/>
        <v>0</v>
      </c>
      <c r="AE107" s="73">
        <v>0</v>
      </c>
    </row>
    <row r="108" spans="2:31" x14ac:dyDescent="0.25">
      <c r="B108" s="292"/>
      <c r="C108" s="70"/>
      <c r="D108" t="s">
        <v>990</v>
      </c>
      <c r="E108" t="str">
        <f>VLOOKUP(C108,Schools!$A:$Z,3,0)</f>
        <v>None</v>
      </c>
      <c r="F108" s="168"/>
      <c r="G108" s="70"/>
      <c r="H108" s="70"/>
      <c r="I108" t="str">
        <f t="shared" si="24"/>
        <v>/</v>
      </c>
      <c r="J108" s="209">
        <f>VLOOKUP(C108,Schools!$A:$Z,9,0)</f>
        <v>0</v>
      </c>
      <c r="K108" s="70"/>
      <c r="L108" s="70"/>
      <c r="M108" s="70"/>
      <c r="N108">
        <f>VLOOKUP(C108,Schools!A:D,4,0)</f>
        <v>0</v>
      </c>
      <c r="O108" s="148"/>
      <c r="Q108" s="73"/>
      <c r="U108" s="73"/>
      <c r="AC108" s="47">
        <f t="shared" si="25"/>
        <v>0</v>
      </c>
      <c r="AD108" s="47">
        <f t="shared" si="26"/>
        <v>0</v>
      </c>
      <c r="AE108" s="73">
        <v>0</v>
      </c>
    </row>
    <row r="109" spans="2:31" x14ac:dyDescent="0.25">
      <c r="B109" s="292"/>
      <c r="C109" s="70"/>
      <c r="D109" t="s">
        <v>987</v>
      </c>
      <c r="E109" t="str">
        <f>VLOOKUP(C109,Schools!$A:$Z,3,0)</f>
        <v>None</v>
      </c>
      <c r="F109" s="168"/>
      <c r="G109" s="70"/>
      <c r="H109" s="70"/>
      <c r="I109" t="str">
        <f t="shared" si="24"/>
        <v>/</v>
      </c>
      <c r="J109" s="209">
        <f>VLOOKUP(C109,Schools!$A:$Z,9,0)</f>
        <v>0</v>
      </c>
      <c r="K109" s="70"/>
      <c r="L109" s="70"/>
      <c r="M109" s="70"/>
      <c r="N109">
        <f>VLOOKUP(C109,Schools!A:D,4,0)</f>
        <v>0</v>
      </c>
      <c r="O109" s="70"/>
      <c r="Q109" s="73"/>
      <c r="W109" s="73"/>
      <c r="AC109" s="47">
        <f t="shared" si="25"/>
        <v>0</v>
      </c>
      <c r="AD109" s="47">
        <f t="shared" si="26"/>
        <v>0</v>
      </c>
      <c r="AE109" s="73">
        <v>0</v>
      </c>
    </row>
    <row r="110" spans="2:31" x14ac:dyDescent="0.25">
      <c r="B110" s="292"/>
      <c r="C110" s="70"/>
      <c r="D110" t="s">
        <v>987</v>
      </c>
      <c r="E110" t="str">
        <f>VLOOKUP(C110,Schools!$A:$Z,3,0)</f>
        <v>None</v>
      </c>
      <c r="F110" s="168"/>
      <c r="G110" s="70"/>
      <c r="H110" s="70"/>
      <c r="I110" t="str">
        <f t="shared" ref="I110:I116" si="27">O110&amp;"/"&amp;P110</f>
        <v>/</v>
      </c>
      <c r="J110" s="209">
        <f>VLOOKUP(C110,Schools!$A:$Z,9,0)</f>
        <v>0</v>
      </c>
      <c r="K110" s="70"/>
      <c r="L110" s="70"/>
      <c r="M110" s="70"/>
      <c r="N110">
        <f>VLOOKUP(C110,Schools!A:D,4,0)</f>
        <v>0</v>
      </c>
      <c r="O110" s="70"/>
      <c r="Q110" s="73"/>
      <c r="U110" s="47"/>
      <c r="AC110" s="47">
        <f t="shared" si="25"/>
        <v>0</v>
      </c>
      <c r="AD110" s="47">
        <f t="shared" si="26"/>
        <v>0</v>
      </c>
      <c r="AE110" s="73">
        <v>0</v>
      </c>
    </row>
    <row r="111" spans="2:31" x14ac:dyDescent="0.25">
      <c r="B111" s="292"/>
      <c r="C111" s="70"/>
      <c r="D111" t="str">
        <f>VLOOKUP(C111,Schools!A:B,2,0)</f>
        <v xml:space="preserve"> Please choose a school</v>
      </c>
      <c r="E111" t="str">
        <f>VLOOKUP(C111,Schools!$A:$Z,3,0)</f>
        <v>None</v>
      </c>
      <c r="F111" s="168"/>
      <c r="G111" s="70"/>
      <c r="H111" s="70"/>
      <c r="I111" t="str">
        <f t="shared" si="27"/>
        <v>/</v>
      </c>
      <c r="J111" s="209">
        <f>VLOOKUP(C111,Schools!$A:$Z,9,0)</f>
        <v>0</v>
      </c>
      <c r="K111" s="70"/>
      <c r="L111" s="70"/>
      <c r="M111" s="70"/>
      <c r="N111">
        <f>VLOOKUP(C111,Schools!A:D,4,0)</f>
        <v>0</v>
      </c>
      <c r="O111" s="148"/>
      <c r="Q111" s="73"/>
      <c r="U111" s="47"/>
      <c r="W111" s="47"/>
      <c r="AC111" s="47">
        <f t="shared" si="25"/>
        <v>0</v>
      </c>
      <c r="AD111" s="47">
        <f t="shared" si="26"/>
        <v>0</v>
      </c>
      <c r="AE111" s="73">
        <v>0</v>
      </c>
    </row>
    <row r="112" spans="2:31" x14ac:dyDescent="0.25">
      <c r="B112" s="292"/>
      <c r="C112" s="70"/>
      <c r="D112" t="str">
        <f>VLOOKUP(C112,Schools!A:B,2,0)</f>
        <v xml:space="preserve"> Please choose a school</v>
      </c>
      <c r="E112" t="str">
        <f>VLOOKUP(C112,Schools!$A:$Z,3,0)</f>
        <v>None</v>
      </c>
      <c r="F112" s="168"/>
      <c r="G112" s="70"/>
      <c r="H112" s="70"/>
      <c r="I112" t="str">
        <f t="shared" si="27"/>
        <v>/</v>
      </c>
      <c r="J112" s="209">
        <f>VLOOKUP(C112,Schools!$A:$Z,9,0)</f>
        <v>0</v>
      </c>
      <c r="K112" s="70"/>
      <c r="L112" s="70"/>
      <c r="M112" s="70"/>
      <c r="N112">
        <f>VLOOKUP(C112,Schools!A:D,4,0)</f>
        <v>0</v>
      </c>
      <c r="O112" s="148"/>
      <c r="Q112" s="73"/>
      <c r="U112" s="47"/>
      <c r="W112" s="47"/>
      <c r="AC112" s="47">
        <f t="shared" si="25"/>
        <v>0</v>
      </c>
      <c r="AD112" s="47">
        <f t="shared" si="26"/>
        <v>0</v>
      </c>
      <c r="AE112" s="73">
        <v>0</v>
      </c>
    </row>
    <row r="113" spans="2:31" x14ac:dyDescent="0.25">
      <c r="B113" s="292"/>
      <c r="C113" s="70"/>
      <c r="D113" t="str">
        <f>VLOOKUP(C113,Schools!A:B,2,0)</f>
        <v xml:space="preserve"> Please choose a school</v>
      </c>
      <c r="E113" t="str">
        <f>VLOOKUP(C113,Schools!$A:$Z,3,0)</f>
        <v>None</v>
      </c>
      <c r="F113" s="168"/>
      <c r="G113" s="70"/>
      <c r="H113" s="70"/>
      <c r="I113" t="str">
        <f t="shared" si="27"/>
        <v>/</v>
      </c>
      <c r="J113" s="209">
        <f>VLOOKUP(C113,Schools!$A:$Z,9,0)</f>
        <v>0</v>
      </c>
      <c r="K113" s="70"/>
      <c r="L113" s="70"/>
      <c r="M113" s="70"/>
      <c r="N113">
        <f>VLOOKUP(C113,Schools!A:D,4,0)</f>
        <v>0</v>
      </c>
      <c r="O113" s="148"/>
      <c r="Q113" s="73"/>
      <c r="U113" s="47"/>
      <c r="W113" s="47"/>
      <c r="AC113" s="47">
        <f t="shared" si="25"/>
        <v>0</v>
      </c>
      <c r="AD113" s="47">
        <f t="shared" si="26"/>
        <v>0</v>
      </c>
      <c r="AE113" s="73">
        <v>0</v>
      </c>
    </row>
    <row r="114" spans="2:31" x14ac:dyDescent="0.25">
      <c r="B114" s="292"/>
      <c r="D114" t="str">
        <f>VLOOKUP(C114,Schools!A:B,2,0)</f>
        <v xml:space="preserve"> Please choose a school</v>
      </c>
      <c r="E114" t="str">
        <f>VLOOKUP(C114,Schools!$A:$Z,3,0)</f>
        <v>None</v>
      </c>
      <c r="F114" s="168"/>
      <c r="G114" s="70"/>
      <c r="H114" s="70"/>
      <c r="I114" t="str">
        <f t="shared" si="27"/>
        <v>/</v>
      </c>
      <c r="J114" s="209">
        <f>VLOOKUP(C114,Schools!$A:$Z,9,0)</f>
        <v>0</v>
      </c>
      <c r="K114" s="70"/>
      <c r="L114" s="70"/>
      <c r="M114" s="70"/>
      <c r="N114">
        <f>VLOOKUP(C114,Schools!A:D,4,0)</f>
        <v>0</v>
      </c>
      <c r="O114" s="70"/>
      <c r="Q114" s="73"/>
      <c r="U114" s="47"/>
      <c r="W114" s="47"/>
      <c r="AC114" s="47">
        <f t="shared" si="25"/>
        <v>0</v>
      </c>
      <c r="AD114" s="47">
        <f t="shared" si="26"/>
        <v>0</v>
      </c>
      <c r="AE114" s="73">
        <v>0</v>
      </c>
    </row>
    <row r="115" spans="2:31" x14ac:dyDescent="0.25">
      <c r="B115" s="292"/>
      <c r="D115" t="str">
        <f>VLOOKUP(C115,Schools!A:B,2,0)</f>
        <v xml:space="preserve"> Please choose a school</v>
      </c>
      <c r="E115" t="str">
        <f>VLOOKUP(C115,Schools!$A:$Z,3,0)</f>
        <v>None</v>
      </c>
      <c r="F115" s="168"/>
      <c r="G115" s="70"/>
      <c r="H115" s="70"/>
      <c r="I115" t="str">
        <f t="shared" si="27"/>
        <v>/</v>
      </c>
      <c r="J115" s="209">
        <f>VLOOKUP(C115,Schools!$A:$Z,9,0)</f>
        <v>0</v>
      </c>
      <c r="K115" s="70"/>
      <c r="L115" s="70"/>
      <c r="M115" s="70"/>
      <c r="N115">
        <f>VLOOKUP(C115,Schools!A:D,4,0)</f>
        <v>0</v>
      </c>
      <c r="O115" s="70"/>
      <c r="Q115" s="73"/>
      <c r="U115" s="47"/>
      <c r="W115" s="47"/>
      <c r="AC115" s="47">
        <f t="shared" si="25"/>
        <v>0</v>
      </c>
      <c r="AD115" s="47">
        <f t="shared" si="26"/>
        <v>0</v>
      </c>
      <c r="AE115" s="73">
        <v>0</v>
      </c>
    </row>
    <row r="116" spans="2:31" x14ac:dyDescent="0.25">
      <c r="B116" s="292"/>
      <c r="D116" t="str">
        <f>VLOOKUP(C116,Schools!A:B,2,0)</f>
        <v xml:space="preserve"> Please choose a school</v>
      </c>
      <c r="E116" t="str">
        <f>VLOOKUP(C116,Schools!$A:$Z,3,0)</f>
        <v>None</v>
      </c>
      <c r="F116" s="168"/>
      <c r="G116" s="70"/>
      <c r="H116" s="70"/>
      <c r="I116" t="str">
        <f t="shared" si="27"/>
        <v>/</v>
      </c>
      <c r="J116" s="209">
        <f>VLOOKUP(C116,Schools!$A:$Z,9,0)</f>
        <v>0</v>
      </c>
      <c r="K116" s="70"/>
      <c r="L116" s="70"/>
      <c r="M116" s="70"/>
      <c r="N116">
        <f>VLOOKUP(C116,Schools!A:D,4,0)</f>
        <v>0</v>
      </c>
      <c r="O116" s="70"/>
      <c r="Q116" s="73"/>
      <c r="U116" s="47"/>
      <c r="W116" s="47"/>
      <c r="AC116" s="47">
        <f t="shared" si="25"/>
        <v>0</v>
      </c>
      <c r="AD116" s="47">
        <f t="shared" si="26"/>
        <v>0</v>
      </c>
      <c r="AE116" s="73">
        <v>0</v>
      </c>
    </row>
    <row r="117" spans="2:31" x14ac:dyDescent="0.25">
      <c r="B117" s="292"/>
      <c r="D117" t="str">
        <f>VLOOKUP(C117,Schools!A:B,2,0)</f>
        <v xml:space="preserve"> Please choose a school</v>
      </c>
      <c r="E117" t="str">
        <f>VLOOKUP(C117,Schools!$A:$Z,3,0)</f>
        <v>None</v>
      </c>
      <c r="F117" s="168"/>
      <c r="G117" s="70"/>
      <c r="H117" s="70"/>
      <c r="I117" t="str">
        <f t="shared" ref="I117:I151" si="28">O117&amp;"/"&amp;P117</f>
        <v>/</v>
      </c>
      <c r="J117" s="209">
        <f>VLOOKUP(C117,Schools!$A:$Z,9,0)</f>
        <v>0</v>
      </c>
      <c r="K117" s="70"/>
      <c r="L117" s="70"/>
      <c r="M117" s="70"/>
      <c r="N117">
        <f>VLOOKUP(C117,Schools!A:D,4,0)</f>
        <v>0</v>
      </c>
      <c r="O117" s="70"/>
      <c r="Q117" s="73"/>
      <c r="U117" s="47"/>
      <c r="W117" s="47"/>
      <c r="AC117" s="47">
        <f t="shared" si="25"/>
        <v>0</v>
      </c>
      <c r="AD117" s="47">
        <f t="shared" si="26"/>
        <v>0</v>
      </c>
      <c r="AE117" s="73">
        <v>0</v>
      </c>
    </row>
    <row r="118" spans="2:31" x14ac:dyDescent="0.25">
      <c r="B118" s="292"/>
      <c r="D118" t="str">
        <f>VLOOKUP(C118,Schools!A:B,2,0)</f>
        <v xml:space="preserve"> Please choose a school</v>
      </c>
      <c r="E118" t="str">
        <f>VLOOKUP(C118,Schools!$A:$Z,3,0)</f>
        <v>None</v>
      </c>
      <c r="F118" s="168"/>
      <c r="G118" s="70"/>
      <c r="H118" s="70"/>
      <c r="I118" t="str">
        <f t="shared" si="28"/>
        <v>/</v>
      </c>
      <c r="J118" s="209">
        <f>VLOOKUP(C118,Schools!$A:$Z,9,0)</f>
        <v>0</v>
      </c>
      <c r="K118" s="70"/>
      <c r="L118" s="70"/>
      <c r="M118" s="70"/>
      <c r="N118">
        <f>VLOOKUP(C118,Schools!A:D,4,0)</f>
        <v>0</v>
      </c>
      <c r="O118" s="70"/>
      <c r="Q118" s="73"/>
      <c r="U118" s="47"/>
      <c r="W118" s="47"/>
      <c r="AC118" s="47">
        <f t="shared" si="25"/>
        <v>0</v>
      </c>
      <c r="AD118" s="47">
        <f t="shared" si="26"/>
        <v>0</v>
      </c>
      <c r="AE118" s="73">
        <v>0</v>
      </c>
    </row>
    <row r="119" spans="2:31" x14ac:dyDescent="0.25">
      <c r="B119" s="292"/>
      <c r="C119" s="70"/>
      <c r="D119" t="str">
        <f>VLOOKUP(C119,Schools!A:B,2,0)</f>
        <v xml:space="preserve"> Please choose a school</v>
      </c>
      <c r="E119" t="str">
        <f>VLOOKUP(C119,Schools!$A:$Z,3,0)</f>
        <v>None</v>
      </c>
      <c r="F119" s="168"/>
      <c r="G119" s="70"/>
      <c r="H119" s="70"/>
      <c r="I119" t="str">
        <f t="shared" si="28"/>
        <v>/</v>
      </c>
      <c r="J119" s="209">
        <f>VLOOKUP(C119,Schools!$A:$Z,9,0)</f>
        <v>0</v>
      </c>
      <c r="K119" s="70"/>
      <c r="L119" s="70"/>
      <c r="M119" s="70"/>
      <c r="N119">
        <f>VLOOKUP(C119,Schools!A:D,4,0)</f>
        <v>0</v>
      </c>
      <c r="O119" s="70"/>
      <c r="Q119" s="73"/>
      <c r="U119" s="47"/>
      <c r="W119" s="47"/>
      <c r="AC119" s="47">
        <f t="shared" si="25"/>
        <v>0</v>
      </c>
      <c r="AD119" s="47">
        <f t="shared" si="26"/>
        <v>0</v>
      </c>
      <c r="AE119" s="73">
        <v>0</v>
      </c>
    </row>
    <row r="120" spans="2:31" x14ac:dyDescent="0.25">
      <c r="B120" s="292"/>
      <c r="C120" s="70"/>
      <c r="D120" t="str">
        <f>VLOOKUP(C120,Schools!A:B,2,0)</f>
        <v xml:space="preserve"> Please choose a school</v>
      </c>
      <c r="E120" t="str">
        <f>VLOOKUP(C120,Schools!$A:$Z,3,0)</f>
        <v>None</v>
      </c>
      <c r="F120" s="168"/>
      <c r="G120" s="70"/>
      <c r="H120" s="70"/>
      <c r="I120" t="str">
        <f t="shared" si="28"/>
        <v>/</v>
      </c>
      <c r="J120" s="209">
        <f>VLOOKUP(C120,Schools!$A:$Z,9,0)</f>
        <v>0</v>
      </c>
      <c r="K120" s="70"/>
      <c r="L120" s="70"/>
      <c r="M120" s="70"/>
      <c r="N120">
        <f>VLOOKUP(C120,Schools!A:D,4,0)</f>
        <v>0</v>
      </c>
      <c r="O120" s="70"/>
      <c r="Q120" s="73"/>
      <c r="U120" s="47"/>
      <c r="W120" s="47"/>
      <c r="AA120" s="47"/>
      <c r="AC120" s="47">
        <f t="shared" si="25"/>
        <v>0</v>
      </c>
      <c r="AD120" s="47">
        <f t="shared" si="26"/>
        <v>0</v>
      </c>
      <c r="AE120" s="73">
        <v>0</v>
      </c>
    </row>
    <row r="121" spans="2:31" x14ac:dyDescent="0.25">
      <c r="B121" s="292"/>
      <c r="D121" t="s">
        <v>985</v>
      </c>
      <c r="E121" t="str">
        <f>VLOOKUP(C121,Schools!$A:$Z,3,0)</f>
        <v>None</v>
      </c>
      <c r="F121" s="168"/>
      <c r="G121" s="70"/>
      <c r="H121" s="70"/>
      <c r="I121" t="str">
        <f t="shared" si="28"/>
        <v>/</v>
      </c>
      <c r="J121" s="209">
        <f>VLOOKUP(C121,Schools!$A:$Z,9,0)</f>
        <v>0</v>
      </c>
      <c r="K121" s="70"/>
      <c r="L121" s="70"/>
      <c r="M121" s="70"/>
      <c r="N121">
        <f>VLOOKUP(C121,Schools!A:D,4,0)</f>
        <v>0</v>
      </c>
      <c r="O121" s="70"/>
      <c r="W121" s="47"/>
      <c r="AC121" s="47">
        <f t="shared" si="25"/>
        <v>0</v>
      </c>
      <c r="AD121" s="47">
        <f t="shared" si="26"/>
        <v>0</v>
      </c>
      <c r="AE121" s="73">
        <v>0</v>
      </c>
    </row>
    <row r="122" spans="2:31" x14ac:dyDescent="0.25">
      <c r="B122" s="292"/>
      <c r="C122" s="70"/>
      <c r="D122" t="str">
        <f>VLOOKUP(C122,Schools!A:B,2,0)</f>
        <v xml:space="preserve"> Please choose a school</v>
      </c>
      <c r="E122" t="str">
        <f>VLOOKUP(C122,Schools!$A:$Z,3,0)</f>
        <v>None</v>
      </c>
      <c r="F122" s="168"/>
      <c r="G122" s="70"/>
      <c r="H122" s="70"/>
      <c r="I122" t="str">
        <f t="shared" si="28"/>
        <v>/</v>
      </c>
      <c r="J122" s="209">
        <f>VLOOKUP(C122,Schools!$A:$Z,9,0)</f>
        <v>0</v>
      </c>
      <c r="K122" s="70"/>
      <c r="L122" s="70"/>
      <c r="M122" s="70"/>
      <c r="N122">
        <f>VLOOKUP(C122,Schools!A:D,4,0)</f>
        <v>0</v>
      </c>
      <c r="W122" s="47"/>
      <c r="AC122" s="47">
        <f t="shared" si="25"/>
        <v>0</v>
      </c>
      <c r="AD122" s="47">
        <f t="shared" si="26"/>
        <v>0</v>
      </c>
      <c r="AE122" s="73">
        <v>0</v>
      </c>
    </row>
    <row r="123" spans="2:31" x14ac:dyDescent="0.25">
      <c r="B123" s="292"/>
      <c r="C123" s="70"/>
      <c r="D123" t="str">
        <f>VLOOKUP(C123,Schools!A:B,2,0)</f>
        <v xml:space="preserve"> Please choose a school</v>
      </c>
      <c r="E123" t="str">
        <f>VLOOKUP(C123,Schools!$A:$Z,3,0)</f>
        <v>None</v>
      </c>
      <c r="F123" s="168"/>
      <c r="G123" s="70"/>
      <c r="H123" s="70"/>
      <c r="I123" t="str">
        <f t="shared" si="28"/>
        <v>/</v>
      </c>
      <c r="J123" s="209">
        <f>VLOOKUP(C123,Schools!$A:$Z,9,0)</f>
        <v>0</v>
      </c>
      <c r="K123" s="70"/>
      <c r="L123" s="70"/>
      <c r="M123" s="70"/>
      <c r="N123">
        <f>VLOOKUP(C123,Schools!A:D,4,0)</f>
        <v>0</v>
      </c>
      <c r="W123" s="47"/>
      <c r="AC123" s="47">
        <f t="shared" si="25"/>
        <v>0</v>
      </c>
      <c r="AD123" s="47">
        <f t="shared" si="26"/>
        <v>0</v>
      </c>
      <c r="AE123" s="73">
        <v>0</v>
      </c>
    </row>
    <row r="124" spans="2:31" x14ac:dyDescent="0.25">
      <c r="B124" s="292"/>
      <c r="C124" s="70"/>
      <c r="D124" t="str">
        <f>VLOOKUP(C124,Schools!A:B,2,0)</f>
        <v xml:space="preserve"> Please choose a school</v>
      </c>
      <c r="E124" t="str">
        <f>VLOOKUP(C124,Schools!$A:$Z,3,0)</f>
        <v>None</v>
      </c>
      <c r="F124" s="168"/>
      <c r="G124" s="70"/>
      <c r="H124" s="70"/>
      <c r="I124" t="str">
        <f t="shared" si="28"/>
        <v>/</v>
      </c>
      <c r="J124" s="209">
        <f>VLOOKUP(C124,Schools!$A:$Z,9,0)</f>
        <v>0</v>
      </c>
      <c r="K124" s="70"/>
      <c r="L124" s="70"/>
      <c r="M124" s="70"/>
      <c r="N124">
        <f>VLOOKUP(C124,Schools!A:D,4,0)</f>
        <v>0</v>
      </c>
      <c r="W124" s="47"/>
      <c r="AC124" s="47">
        <f t="shared" si="25"/>
        <v>0</v>
      </c>
      <c r="AD124" s="47">
        <f t="shared" si="26"/>
        <v>0</v>
      </c>
      <c r="AE124" s="73">
        <v>0</v>
      </c>
    </row>
    <row r="125" spans="2:31" x14ac:dyDescent="0.25">
      <c r="B125" s="292"/>
      <c r="C125" s="70"/>
      <c r="D125" t="s">
        <v>1383</v>
      </c>
      <c r="E125" t="s">
        <v>1285</v>
      </c>
      <c r="F125" s="168"/>
      <c r="G125" s="70"/>
      <c r="H125" s="70"/>
      <c r="I125" t="str">
        <f t="shared" si="28"/>
        <v>/</v>
      </c>
      <c r="J125">
        <v>106105</v>
      </c>
      <c r="L125" s="70"/>
      <c r="M125" s="70"/>
      <c r="N125" t="s">
        <v>213</v>
      </c>
      <c r="AC125" s="47">
        <f t="shared" ref="AC125:AC126" si="29">SUM(Q125:AB125)</f>
        <v>0</v>
      </c>
      <c r="AD125" s="47">
        <f t="shared" ref="AD125:AD126" si="30">AC125-F125</f>
        <v>0</v>
      </c>
      <c r="AE125" s="73">
        <v>0</v>
      </c>
    </row>
    <row r="126" spans="2:31" x14ac:dyDescent="0.25">
      <c r="B126" s="292"/>
      <c r="D126" t="str">
        <f>VLOOKUP(C126,Schools!A:B,2,0)</f>
        <v xml:space="preserve"> Please choose a school</v>
      </c>
      <c r="E126" t="str">
        <f>VLOOKUP(C126,Schools!$A:$Z,3,0)</f>
        <v>None</v>
      </c>
      <c r="F126" s="168"/>
      <c r="G126" s="70"/>
      <c r="H126" s="70"/>
      <c r="I126" t="str">
        <f t="shared" si="28"/>
        <v>/</v>
      </c>
      <c r="J126" s="209">
        <f>VLOOKUP(C126,Schools!$A:$Z,9,0)</f>
        <v>0</v>
      </c>
      <c r="K126" s="70"/>
      <c r="L126" s="70"/>
      <c r="M126" s="70"/>
      <c r="N126">
        <f>VLOOKUP(C126,Schools!A:D,4,0)</f>
        <v>0</v>
      </c>
      <c r="O126" s="70"/>
      <c r="AC126" s="47">
        <f t="shared" si="29"/>
        <v>0</v>
      </c>
      <c r="AD126" s="47">
        <f t="shared" si="30"/>
        <v>0</v>
      </c>
      <c r="AE126" s="73">
        <v>0</v>
      </c>
    </row>
    <row r="127" spans="2:31" x14ac:dyDescent="0.25">
      <c r="B127" s="292"/>
      <c r="D127" t="str">
        <f>VLOOKUP(C127,Schools!A:B,2,0)</f>
        <v xml:space="preserve"> Please choose a school</v>
      </c>
      <c r="E127" t="str">
        <f>VLOOKUP(C127,Schools!$A:$Z,3,0)</f>
        <v>None</v>
      </c>
      <c r="F127" s="168"/>
      <c r="G127" s="70"/>
      <c r="H127" s="70"/>
      <c r="I127" t="str">
        <f t="shared" si="28"/>
        <v>/</v>
      </c>
      <c r="J127" s="209">
        <f>VLOOKUP(C127,Schools!$A:$Z,9,0)</f>
        <v>0</v>
      </c>
      <c r="K127" s="70"/>
      <c r="L127" s="70"/>
      <c r="M127" s="70"/>
      <c r="N127">
        <f>VLOOKUP(C127,Schools!A:D,4,0)</f>
        <v>0</v>
      </c>
      <c r="O127" s="70"/>
      <c r="Y127" s="6"/>
      <c r="AC127" s="47">
        <f t="shared" ref="AC127:AC162" si="31">SUM(Q127:AB127)</f>
        <v>0</v>
      </c>
      <c r="AD127" s="47">
        <f t="shared" ref="AD127:AD151" si="32">AC127-F127</f>
        <v>0</v>
      </c>
      <c r="AE127" s="73">
        <v>0</v>
      </c>
    </row>
    <row r="128" spans="2:31" x14ac:dyDescent="0.25">
      <c r="B128" s="292"/>
      <c r="D128" t="str">
        <f>VLOOKUP(C128,Schools!A:B,2,0)</f>
        <v xml:space="preserve"> Please choose a school</v>
      </c>
      <c r="E128" t="str">
        <f>VLOOKUP(C128,Schools!$A:$Z,3,0)</f>
        <v>None</v>
      </c>
      <c r="F128" s="168"/>
      <c r="G128" s="70"/>
      <c r="H128" s="70"/>
      <c r="I128" t="str">
        <f t="shared" si="28"/>
        <v>/</v>
      </c>
      <c r="J128" s="209">
        <f>VLOOKUP(C128,Schools!$A:$Z,9,0)</f>
        <v>0</v>
      </c>
      <c r="K128" s="70"/>
      <c r="L128" s="70"/>
      <c r="M128" s="70"/>
      <c r="N128">
        <f>VLOOKUP(C128,Schools!A:D,4,0)</f>
        <v>0</v>
      </c>
      <c r="O128" s="70"/>
      <c r="Y128" s="6"/>
      <c r="AC128" s="47">
        <f t="shared" si="31"/>
        <v>0</v>
      </c>
      <c r="AD128" s="47">
        <f t="shared" si="32"/>
        <v>0</v>
      </c>
      <c r="AE128" s="73">
        <v>0</v>
      </c>
    </row>
    <row r="129" spans="2:31" x14ac:dyDescent="0.25">
      <c r="B129" s="292"/>
      <c r="D129" t="str">
        <f>VLOOKUP(C129,Schools!A:B,2,0)</f>
        <v xml:space="preserve"> Please choose a school</v>
      </c>
      <c r="E129" t="str">
        <f>VLOOKUP(C129,Schools!$A:$Z,3,0)</f>
        <v>None</v>
      </c>
      <c r="F129" s="168"/>
      <c r="G129" s="70"/>
      <c r="H129" s="70"/>
      <c r="I129" t="str">
        <f t="shared" si="28"/>
        <v>/</v>
      </c>
      <c r="J129" s="209">
        <f>VLOOKUP(C129,Schools!$A:$Z,9,0)</f>
        <v>0</v>
      </c>
      <c r="K129" s="70"/>
      <c r="L129" s="70"/>
      <c r="M129" s="70"/>
      <c r="N129">
        <f>VLOOKUP(C129,Schools!A:D,4,0)</f>
        <v>0</v>
      </c>
      <c r="O129" s="70"/>
      <c r="Y129" s="6"/>
      <c r="AC129" s="47">
        <f t="shared" si="31"/>
        <v>0</v>
      </c>
      <c r="AD129" s="47">
        <f t="shared" si="32"/>
        <v>0</v>
      </c>
      <c r="AE129" s="73">
        <v>0</v>
      </c>
    </row>
    <row r="130" spans="2:31" x14ac:dyDescent="0.25">
      <c r="B130" s="292"/>
      <c r="D130" t="str">
        <f>VLOOKUP(C130,Schools!A:B,2,0)</f>
        <v xml:space="preserve"> Please choose a school</v>
      </c>
      <c r="E130" t="str">
        <f>VLOOKUP(C130,Schools!$A:$Z,3,0)</f>
        <v>None</v>
      </c>
      <c r="F130" s="168"/>
      <c r="G130" s="70"/>
      <c r="H130" s="70"/>
      <c r="I130" t="str">
        <f t="shared" si="28"/>
        <v>/</v>
      </c>
      <c r="J130" s="209">
        <f>VLOOKUP(C130,Schools!$A:$Z,9,0)</f>
        <v>0</v>
      </c>
      <c r="K130" s="70"/>
      <c r="L130" s="70"/>
      <c r="M130" s="70"/>
      <c r="N130">
        <f>VLOOKUP(C130,Schools!A:D,4,0)</f>
        <v>0</v>
      </c>
      <c r="O130" s="70"/>
      <c r="Y130" s="6"/>
      <c r="AC130" s="47">
        <f t="shared" si="31"/>
        <v>0</v>
      </c>
      <c r="AD130" s="47">
        <f t="shared" si="32"/>
        <v>0</v>
      </c>
      <c r="AE130" s="73">
        <v>0</v>
      </c>
    </row>
    <row r="131" spans="2:31" x14ac:dyDescent="0.25">
      <c r="B131" s="292"/>
      <c r="D131" t="str">
        <f>VLOOKUP(C131,Schools!A:B,2,0)</f>
        <v xml:space="preserve"> Please choose a school</v>
      </c>
      <c r="E131" t="str">
        <f>VLOOKUP(C131,Schools!$A:$Z,3,0)</f>
        <v>None</v>
      </c>
      <c r="F131" s="168"/>
      <c r="G131" s="70"/>
      <c r="H131" s="70"/>
      <c r="I131" t="str">
        <f t="shared" si="28"/>
        <v>/</v>
      </c>
      <c r="J131" s="209">
        <f>VLOOKUP(C131,Schools!$A:$Z,9,0)</f>
        <v>0</v>
      </c>
      <c r="L131" s="70"/>
      <c r="M131" s="70"/>
      <c r="N131">
        <f>VLOOKUP(C131,Schools!A:D,4,0)</f>
        <v>0</v>
      </c>
      <c r="O131" s="70"/>
      <c r="Y131" s="6"/>
      <c r="AC131" s="47">
        <f t="shared" si="31"/>
        <v>0</v>
      </c>
      <c r="AD131" s="47">
        <f t="shared" si="32"/>
        <v>0</v>
      </c>
      <c r="AE131" s="73">
        <v>0</v>
      </c>
    </row>
    <row r="132" spans="2:31" x14ac:dyDescent="0.25">
      <c r="B132" s="292"/>
      <c r="D132" t="str">
        <f>VLOOKUP(C132,Schools!A:B,2,0)</f>
        <v xml:space="preserve"> Please choose a school</v>
      </c>
      <c r="E132" t="str">
        <f>VLOOKUP(C132,Schools!$A:$Z,3,0)</f>
        <v>None</v>
      </c>
      <c r="F132" s="168"/>
      <c r="G132" s="70"/>
      <c r="H132" s="70"/>
      <c r="I132" t="str">
        <f t="shared" si="28"/>
        <v>/</v>
      </c>
      <c r="J132" s="209">
        <f>VLOOKUP(C132,Schools!$A:$Z,9,0)</f>
        <v>0</v>
      </c>
      <c r="L132" s="70"/>
      <c r="M132" s="70"/>
      <c r="N132">
        <f>VLOOKUP(C132,Schools!A:D,4,0)</f>
        <v>0</v>
      </c>
      <c r="O132" s="70"/>
      <c r="Y132" s="6"/>
      <c r="AC132" s="47">
        <f t="shared" si="31"/>
        <v>0</v>
      </c>
      <c r="AD132" s="47">
        <f t="shared" si="32"/>
        <v>0</v>
      </c>
      <c r="AE132" s="73">
        <v>0</v>
      </c>
    </row>
    <row r="133" spans="2:31" x14ac:dyDescent="0.25">
      <c r="B133" s="292"/>
      <c r="D133" t="str">
        <f>VLOOKUP(C133,Schools!A:B,2,0)</f>
        <v xml:space="preserve"> Please choose a school</v>
      </c>
      <c r="E133" t="str">
        <f>VLOOKUP(C133,Schools!$A:$Z,3,0)</f>
        <v>None</v>
      </c>
      <c r="F133" s="168"/>
      <c r="G133" s="70"/>
      <c r="H133" s="70"/>
      <c r="I133" t="str">
        <f t="shared" si="28"/>
        <v>/</v>
      </c>
      <c r="J133" s="209">
        <f>VLOOKUP(C133,Schools!$A:$Z,9,0)</f>
        <v>0</v>
      </c>
      <c r="L133" s="70"/>
      <c r="M133" s="70"/>
      <c r="N133">
        <f>VLOOKUP(C133,Schools!A:D,4,0)</f>
        <v>0</v>
      </c>
      <c r="O133" s="70"/>
      <c r="Y133" s="6"/>
      <c r="AC133" s="47">
        <f t="shared" si="31"/>
        <v>0</v>
      </c>
      <c r="AD133" s="47">
        <f t="shared" si="32"/>
        <v>0</v>
      </c>
      <c r="AE133" s="73">
        <v>0</v>
      </c>
    </row>
    <row r="134" spans="2:31" x14ac:dyDescent="0.25">
      <c r="B134" s="292"/>
      <c r="D134" t="str">
        <f>VLOOKUP(C134,Schools!A:B,2,0)</f>
        <v xml:space="preserve"> Please choose a school</v>
      </c>
      <c r="E134" t="str">
        <f>VLOOKUP(C134,Schools!$A:$Z,3,0)</f>
        <v>None</v>
      </c>
      <c r="F134" s="168"/>
      <c r="G134" s="70"/>
      <c r="H134" s="70"/>
      <c r="I134" t="str">
        <f t="shared" si="28"/>
        <v>/</v>
      </c>
      <c r="J134" s="209">
        <f>VLOOKUP(C134,Schools!$A:$Z,9,0)</f>
        <v>0</v>
      </c>
      <c r="L134" s="70"/>
      <c r="M134" s="70"/>
      <c r="N134">
        <f>VLOOKUP(C134,Schools!A:D,4,0)</f>
        <v>0</v>
      </c>
      <c r="O134" s="70"/>
      <c r="Y134" s="6"/>
      <c r="AC134" s="47">
        <f t="shared" si="31"/>
        <v>0</v>
      </c>
      <c r="AD134" s="47">
        <f t="shared" si="32"/>
        <v>0</v>
      </c>
      <c r="AE134" s="73">
        <v>0</v>
      </c>
    </row>
    <row r="135" spans="2:31" x14ac:dyDescent="0.25">
      <c r="B135" s="292"/>
      <c r="D135" t="str">
        <f>VLOOKUP(C135,Schools!A:B,2,0)</f>
        <v xml:space="preserve"> Please choose a school</v>
      </c>
      <c r="E135" t="str">
        <f>VLOOKUP(C135,Schools!$A:$Z,3,0)</f>
        <v>None</v>
      </c>
      <c r="F135" s="168"/>
      <c r="G135" s="70"/>
      <c r="H135" s="70"/>
      <c r="I135" t="str">
        <f t="shared" si="28"/>
        <v>/</v>
      </c>
      <c r="J135" s="209">
        <f>VLOOKUP(C135,Schools!$A:$Z,9,0)</f>
        <v>0</v>
      </c>
      <c r="K135" s="70"/>
      <c r="L135" s="70"/>
      <c r="M135" s="70"/>
      <c r="N135">
        <f>VLOOKUP(C135,Schools!A:D,4,0)</f>
        <v>0</v>
      </c>
      <c r="O135" s="70"/>
      <c r="AC135" s="47">
        <f t="shared" si="31"/>
        <v>0</v>
      </c>
      <c r="AD135" s="47">
        <f t="shared" si="32"/>
        <v>0</v>
      </c>
      <c r="AE135" s="73">
        <v>0</v>
      </c>
    </row>
    <row r="136" spans="2:31" x14ac:dyDescent="0.25">
      <c r="B136" s="292"/>
      <c r="D136" t="str">
        <f>VLOOKUP(C136,Schools!A:B,2,0)</f>
        <v xml:space="preserve"> Please choose a school</v>
      </c>
      <c r="E136" t="str">
        <f>VLOOKUP(C136,Schools!$A:$Z,3,0)</f>
        <v>None</v>
      </c>
      <c r="F136" s="168"/>
      <c r="G136" s="70"/>
      <c r="H136" s="70"/>
      <c r="I136" t="str">
        <f t="shared" si="28"/>
        <v>/</v>
      </c>
      <c r="J136" s="209">
        <f>VLOOKUP(C136,Schools!$A:$Z,9,0)</f>
        <v>0</v>
      </c>
      <c r="K136" s="70"/>
      <c r="L136" s="70"/>
      <c r="M136" s="70"/>
      <c r="N136">
        <f>VLOOKUP(C136,Schools!A:D,4,0)</f>
        <v>0</v>
      </c>
      <c r="O136" s="70"/>
      <c r="AC136" s="47">
        <f t="shared" si="31"/>
        <v>0</v>
      </c>
      <c r="AD136" s="47">
        <f t="shared" si="32"/>
        <v>0</v>
      </c>
      <c r="AE136" s="73">
        <v>0</v>
      </c>
    </row>
    <row r="137" spans="2:31" x14ac:dyDescent="0.25">
      <c r="B137" s="292"/>
      <c r="D137" t="str">
        <f>VLOOKUP(C137,Schools!A:B,2,0)</f>
        <v xml:space="preserve"> Please choose a school</v>
      </c>
      <c r="E137" t="str">
        <f>VLOOKUP(C137,Schools!$A:$Z,3,0)</f>
        <v>None</v>
      </c>
      <c r="F137" s="168"/>
      <c r="G137" s="70"/>
      <c r="H137" s="70"/>
      <c r="I137" t="str">
        <f t="shared" si="28"/>
        <v>/</v>
      </c>
      <c r="J137" s="209">
        <f>VLOOKUP(C137,Schools!$A:$Z,9,0)</f>
        <v>0</v>
      </c>
      <c r="K137" s="70"/>
      <c r="L137" s="70"/>
      <c r="M137" s="70"/>
      <c r="N137">
        <f>VLOOKUP(C137,Schools!A:D,4,0)</f>
        <v>0</v>
      </c>
      <c r="O137" s="70"/>
      <c r="AC137" s="47">
        <f t="shared" si="31"/>
        <v>0</v>
      </c>
      <c r="AD137" s="47">
        <f t="shared" si="32"/>
        <v>0</v>
      </c>
      <c r="AE137" s="73">
        <v>0</v>
      </c>
    </row>
    <row r="138" spans="2:31" x14ac:dyDescent="0.25">
      <c r="B138" s="292"/>
      <c r="D138" t="str">
        <f>VLOOKUP(C138,Schools!A:B,2,0)</f>
        <v xml:space="preserve"> Please choose a school</v>
      </c>
      <c r="E138" t="str">
        <f>VLOOKUP(C138,Schools!$A:$Z,3,0)</f>
        <v>None</v>
      </c>
      <c r="F138" s="168"/>
      <c r="G138" s="70"/>
      <c r="H138" s="70"/>
      <c r="I138" t="str">
        <f t="shared" si="28"/>
        <v>/</v>
      </c>
      <c r="J138" s="209">
        <f>VLOOKUP(C138,Schools!$A:$Z,9,0)</f>
        <v>0</v>
      </c>
      <c r="K138" s="70"/>
      <c r="L138" s="70"/>
      <c r="M138" s="70"/>
      <c r="N138">
        <f>VLOOKUP(C138,Schools!A:D,4,0)</f>
        <v>0</v>
      </c>
      <c r="O138" s="70"/>
      <c r="AC138" s="47">
        <f t="shared" si="31"/>
        <v>0</v>
      </c>
      <c r="AD138" s="47">
        <f t="shared" si="32"/>
        <v>0</v>
      </c>
      <c r="AE138" s="73">
        <v>0</v>
      </c>
    </row>
    <row r="139" spans="2:31" x14ac:dyDescent="0.25">
      <c r="B139" s="292"/>
      <c r="D139" t="str">
        <f>VLOOKUP(C139,Schools!A:B,2,0)</f>
        <v xml:space="preserve"> Please choose a school</v>
      </c>
      <c r="E139" t="str">
        <f>VLOOKUP(C139,Schools!$A:$Z,3,0)</f>
        <v>None</v>
      </c>
      <c r="F139" s="168"/>
      <c r="G139" s="70"/>
      <c r="H139" s="70"/>
      <c r="I139" t="str">
        <f t="shared" si="28"/>
        <v>/</v>
      </c>
      <c r="J139" s="209">
        <f>VLOOKUP(C139,Schools!$A:$Z,9,0)</f>
        <v>0</v>
      </c>
      <c r="K139" s="70"/>
      <c r="L139" s="70"/>
      <c r="M139" s="70"/>
      <c r="N139">
        <f>VLOOKUP(C139,Schools!A:D,4,0)</f>
        <v>0</v>
      </c>
      <c r="O139" s="70"/>
      <c r="AC139" s="47">
        <f t="shared" si="31"/>
        <v>0</v>
      </c>
      <c r="AD139" s="47">
        <f t="shared" si="32"/>
        <v>0</v>
      </c>
      <c r="AE139" s="73">
        <v>0</v>
      </c>
    </row>
    <row r="140" spans="2:31" x14ac:dyDescent="0.25">
      <c r="B140" s="292"/>
      <c r="D140" t="str">
        <f>VLOOKUP(C140,Schools!A:B,2,0)</f>
        <v xml:space="preserve"> Please choose a school</v>
      </c>
      <c r="E140" t="str">
        <f>VLOOKUP(C140,Schools!$A:$Z,3,0)</f>
        <v>None</v>
      </c>
      <c r="F140" s="168"/>
      <c r="G140" s="70"/>
      <c r="H140" s="70"/>
      <c r="I140" t="str">
        <f t="shared" si="28"/>
        <v>/</v>
      </c>
      <c r="J140" s="209">
        <f>VLOOKUP(C140,Schools!$A:$Z,9,0)</f>
        <v>0</v>
      </c>
      <c r="K140" s="70"/>
      <c r="L140" s="70"/>
      <c r="M140" s="70"/>
      <c r="N140">
        <f>VLOOKUP(C140,Schools!A:D,4,0)</f>
        <v>0</v>
      </c>
      <c r="O140" s="70"/>
      <c r="AC140" s="47">
        <f t="shared" si="31"/>
        <v>0</v>
      </c>
      <c r="AD140" s="47">
        <f t="shared" si="32"/>
        <v>0</v>
      </c>
      <c r="AE140" s="73">
        <v>0</v>
      </c>
    </row>
    <row r="141" spans="2:31" x14ac:dyDescent="0.25">
      <c r="B141" s="292"/>
      <c r="D141" t="str">
        <f>VLOOKUP(C141,Schools!A:B,2,0)</f>
        <v xml:space="preserve"> Please choose a school</v>
      </c>
      <c r="E141" t="str">
        <f>VLOOKUP(C141,Schools!$A:$Z,3,0)</f>
        <v>None</v>
      </c>
      <c r="F141" s="168"/>
      <c r="G141" s="70"/>
      <c r="H141" s="70"/>
      <c r="I141" t="str">
        <f t="shared" si="28"/>
        <v>/</v>
      </c>
      <c r="J141" s="209">
        <f>VLOOKUP(C141,Schools!$A:$Z,9,0)</f>
        <v>0</v>
      </c>
      <c r="K141" s="70"/>
      <c r="L141" s="70"/>
      <c r="M141" s="70"/>
      <c r="N141">
        <f>VLOOKUP(C141,Schools!A:D,4,0)</f>
        <v>0</v>
      </c>
      <c r="O141" s="70"/>
      <c r="AC141" s="47">
        <f t="shared" si="31"/>
        <v>0</v>
      </c>
      <c r="AD141" s="47">
        <f t="shared" si="32"/>
        <v>0</v>
      </c>
      <c r="AE141" s="73">
        <v>0</v>
      </c>
    </row>
    <row r="142" spans="2:31" x14ac:dyDescent="0.25">
      <c r="B142" s="292"/>
      <c r="D142" t="str">
        <f>VLOOKUP(C142,Schools!A:B,2,0)</f>
        <v xml:space="preserve"> Please choose a school</v>
      </c>
      <c r="E142" t="str">
        <f>VLOOKUP(C142,Schools!$A:$Z,3,0)</f>
        <v>None</v>
      </c>
      <c r="F142" s="168"/>
      <c r="G142" s="70"/>
      <c r="H142" s="70"/>
      <c r="I142" t="str">
        <f t="shared" si="28"/>
        <v>/</v>
      </c>
      <c r="J142" s="209">
        <f>VLOOKUP(C142,Schools!$A:$Z,9,0)</f>
        <v>0</v>
      </c>
      <c r="K142" s="70"/>
      <c r="L142" s="70"/>
      <c r="M142" s="70"/>
      <c r="N142">
        <f>VLOOKUP(C142,Schools!A:D,4,0)</f>
        <v>0</v>
      </c>
      <c r="O142" s="70"/>
      <c r="AC142" s="47">
        <f t="shared" si="31"/>
        <v>0</v>
      </c>
      <c r="AD142" s="47">
        <f t="shared" si="32"/>
        <v>0</v>
      </c>
      <c r="AE142" s="73">
        <v>0</v>
      </c>
    </row>
    <row r="143" spans="2:31" x14ac:dyDescent="0.25">
      <c r="B143" s="292"/>
      <c r="D143" t="str">
        <f>VLOOKUP(C143,Schools!A:B,2,0)</f>
        <v xml:space="preserve"> Please choose a school</v>
      </c>
      <c r="E143" t="str">
        <f>VLOOKUP(C143,Schools!$A:$Z,3,0)</f>
        <v>None</v>
      </c>
      <c r="F143" s="168"/>
      <c r="G143" s="70"/>
      <c r="H143" s="70"/>
      <c r="I143" t="str">
        <f t="shared" si="28"/>
        <v>/</v>
      </c>
      <c r="J143" s="209">
        <f>VLOOKUP(C143,Schools!$A:$Z,9,0)</f>
        <v>0</v>
      </c>
      <c r="K143" s="70"/>
      <c r="L143" s="70"/>
      <c r="M143" s="70"/>
      <c r="N143">
        <f>VLOOKUP(C143,Schools!A:D,4,0)</f>
        <v>0</v>
      </c>
      <c r="O143" s="70"/>
      <c r="AC143" s="47">
        <f t="shared" si="31"/>
        <v>0</v>
      </c>
      <c r="AD143" s="47">
        <f t="shared" si="32"/>
        <v>0</v>
      </c>
      <c r="AE143" s="73">
        <v>0</v>
      </c>
    </row>
    <row r="144" spans="2:31" x14ac:dyDescent="0.25">
      <c r="B144" s="292"/>
      <c r="D144" t="str">
        <f>VLOOKUP(C144,Schools!A:B,2,0)</f>
        <v xml:space="preserve"> Please choose a school</v>
      </c>
      <c r="E144" t="str">
        <f>VLOOKUP(C144,Schools!$A:$Z,3,0)</f>
        <v>None</v>
      </c>
      <c r="F144" s="168"/>
      <c r="G144" s="70"/>
      <c r="H144" s="70"/>
      <c r="I144" t="str">
        <f t="shared" si="28"/>
        <v>/</v>
      </c>
      <c r="J144" s="209">
        <f>VLOOKUP(C144,Schools!$A:$Z,9,0)</f>
        <v>0</v>
      </c>
      <c r="K144" s="70"/>
      <c r="L144" s="70"/>
      <c r="M144" s="70"/>
      <c r="N144">
        <f>VLOOKUP(C144,Schools!A:D,4,0)</f>
        <v>0</v>
      </c>
      <c r="O144" s="70"/>
      <c r="AC144" s="47">
        <f t="shared" si="31"/>
        <v>0</v>
      </c>
      <c r="AD144" s="47">
        <f t="shared" si="32"/>
        <v>0</v>
      </c>
      <c r="AE144" s="73">
        <v>0</v>
      </c>
    </row>
    <row r="145" spans="2:31" x14ac:dyDescent="0.25">
      <c r="B145" s="292"/>
      <c r="D145" t="str">
        <f>VLOOKUP(C145,Schools!A:B,2,0)</f>
        <v xml:space="preserve"> Please choose a school</v>
      </c>
      <c r="E145" t="str">
        <f>VLOOKUP(C145,Schools!$A:$Z,3,0)</f>
        <v>None</v>
      </c>
      <c r="F145" s="168"/>
      <c r="G145" s="70"/>
      <c r="H145" s="70"/>
      <c r="I145" t="str">
        <f t="shared" si="28"/>
        <v>/</v>
      </c>
      <c r="J145" s="209">
        <f>VLOOKUP(C145,Schools!$A:$Z,9,0)</f>
        <v>0</v>
      </c>
      <c r="K145" s="70"/>
      <c r="L145" s="70"/>
      <c r="M145" s="70"/>
      <c r="N145">
        <f>VLOOKUP(C145,Schools!A:D,4,0)</f>
        <v>0</v>
      </c>
      <c r="O145" s="70"/>
      <c r="AC145" s="47">
        <f t="shared" si="31"/>
        <v>0</v>
      </c>
      <c r="AD145" s="47">
        <f t="shared" si="32"/>
        <v>0</v>
      </c>
      <c r="AE145" s="73">
        <v>0</v>
      </c>
    </row>
    <row r="146" spans="2:31" x14ac:dyDescent="0.25">
      <c r="B146" s="292"/>
      <c r="D146" t="str">
        <f>VLOOKUP(C146,Schools!A:B,2,0)</f>
        <v xml:space="preserve"> Please choose a school</v>
      </c>
      <c r="E146" t="str">
        <f>VLOOKUP(C146,Schools!$A:$Z,3,0)</f>
        <v>None</v>
      </c>
      <c r="F146" s="168"/>
      <c r="G146" s="70"/>
      <c r="H146" s="70"/>
      <c r="I146" t="str">
        <f t="shared" si="28"/>
        <v>/</v>
      </c>
      <c r="J146" s="209">
        <f>VLOOKUP(C146,Schools!$A:$Z,9,0)</f>
        <v>0</v>
      </c>
      <c r="K146" s="70"/>
      <c r="L146" s="70"/>
      <c r="M146" s="70"/>
      <c r="N146">
        <f>VLOOKUP(C146,Schools!A:D,4,0)</f>
        <v>0</v>
      </c>
      <c r="O146" s="70"/>
      <c r="AC146" s="47">
        <f t="shared" si="31"/>
        <v>0</v>
      </c>
      <c r="AD146" s="47">
        <f t="shared" si="32"/>
        <v>0</v>
      </c>
      <c r="AE146" s="73">
        <v>0</v>
      </c>
    </row>
    <row r="147" spans="2:31" x14ac:dyDescent="0.25">
      <c r="B147" s="292"/>
      <c r="D147" t="str">
        <f>VLOOKUP(C147,Schools!A:B,2,0)</f>
        <v xml:space="preserve"> Please choose a school</v>
      </c>
      <c r="E147" t="str">
        <f>VLOOKUP(C147,Schools!$A:$Z,3,0)</f>
        <v>None</v>
      </c>
      <c r="F147" s="168"/>
      <c r="G147" s="70"/>
      <c r="H147" s="70"/>
      <c r="I147" t="str">
        <f t="shared" si="28"/>
        <v>/</v>
      </c>
      <c r="J147" s="209">
        <f>VLOOKUP(C147,Schools!$A:$Z,9,0)</f>
        <v>0</v>
      </c>
      <c r="K147" s="70"/>
      <c r="L147" s="70"/>
      <c r="M147" s="70"/>
      <c r="N147">
        <f>VLOOKUP(C147,Schools!A:D,4,0)</f>
        <v>0</v>
      </c>
      <c r="O147" s="70"/>
      <c r="AC147" s="47">
        <f t="shared" si="31"/>
        <v>0</v>
      </c>
      <c r="AD147" s="47">
        <f t="shared" si="32"/>
        <v>0</v>
      </c>
      <c r="AE147" s="73">
        <v>0</v>
      </c>
    </row>
    <row r="148" spans="2:31" x14ac:dyDescent="0.25">
      <c r="B148" s="292"/>
      <c r="D148" t="str">
        <f>VLOOKUP(C148,Schools!A:B,2,0)</f>
        <v xml:space="preserve"> Please choose a school</v>
      </c>
      <c r="E148" t="str">
        <f>VLOOKUP(C148,Schools!$A:$Z,3,0)</f>
        <v>None</v>
      </c>
      <c r="F148" s="168"/>
      <c r="G148" s="70"/>
      <c r="H148" s="70"/>
      <c r="I148" t="str">
        <f t="shared" si="28"/>
        <v>/</v>
      </c>
      <c r="J148" s="209">
        <f>VLOOKUP(C148,Schools!$A:$Z,9,0)</f>
        <v>0</v>
      </c>
      <c r="K148" s="70"/>
      <c r="L148" s="70"/>
      <c r="M148" s="70"/>
      <c r="N148">
        <f>VLOOKUP(C148,Schools!A:D,4,0)</f>
        <v>0</v>
      </c>
      <c r="O148" s="70"/>
      <c r="AC148" s="47">
        <f t="shared" si="31"/>
        <v>0</v>
      </c>
      <c r="AD148" s="47">
        <f t="shared" si="32"/>
        <v>0</v>
      </c>
      <c r="AE148" s="73">
        <v>0</v>
      </c>
    </row>
    <row r="149" spans="2:31" x14ac:dyDescent="0.25">
      <c r="B149" s="292"/>
      <c r="D149" t="str">
        <f>VLOOKUP(C149,Schools!A:B,2,0)</f>
        <v xml:space="preserve"> Please choose a school</v>
      </c>
      <c r="E149" t="str">
        <f>VLOOKUP(C149,Schools!$A:$Z,3,0)</f>
        <v>None</v>
      </c>
      <c r="F149" s="168"/>
      <c r="G149" s="70"/>
      <c r="H149" s="70"/>
      <c r="I149" t="str">
        <f t="shared" si="28"/>
        <v>/</v>
      </c>
      <c r="J149" s="209">
        <f>VLOOKUP(C149,Schools!$A:$Z,9,0)</f>
        <v>0</v>
      </c>
      <c r="K149" s="70"/>
      <c r="L149" s="70"/>
      <c r="M149" s="70"/>
      <c r="N149">
        <f>VLOOKUP(C149,Schools!A:D,4,0)</f>
        <v>0</v>
      </c>
      <c r="O149" s="70"/>
      <c r="AC149" s="47">
        <f t="shared" si="31"/>
        <v>0</v>
      </c>
      <c r="AD149" s="47">
        <f t="shared" si="32"/>
        <v>0</v>
      </c>
      <c r="AE149" s="73">
        <v>0</v>
      </c>
    </row>
    <row r="150" spans="2:31" x14ac:dyDescent="0.25">
      <c r="B150" s="292"/>
      <c r="D150" t="str">
        <f>VLOOKUP(C150,Schools!A:B,2,0)</f>
        <v xml:space="preserve"> Please choose a school</v>
      </c>
      <c r="E150" t="str">
        <f>VLOOKUP(C150,Schools!$A:$Z,3,0)</f>
        <v>None</v>
      </c>
      <c r="F150" s="168"/>
      <c r="G150" s="70"/>
      <c r="H150" s="70"/>
      <c r="I150" t="str">
        <f t="shared" si="28"/>
        <v>/</v>
      </c>
      <c r="J150" s="209">
        <f>VLOOKUP(C150,Schools!$A:$Z,9,0)</f>
        <v>0</v>
      </c>
      <c r="K150" s="70"/>
      <c r="L150" s="70"/>
      <c r="M150" s="70"/>
      <c r="N150">
        <f>VLOOKUP(C150,Schools!A:D,4,0)</f>
        <v>0</v>
      </c>
      <c r="O150" s="70"/>
      <c r="AC150" s="47">
        <f t="shared" si="31"/>
        <v>0</v>
      </c>
      <c r="AD150" s="47">
        <f t="shared" si="32"/>
        <v>0</v>
      </c>
      <c r="AE150" s="73">
        <v>0</v>
      </c>
    </row>
    <row r="151" spans="2:31" x14ac:dyDescent="0.25">
      <c r="B151" s="292"/>
      <c r="D151" t="str">
        <f>VLOOKUP(C151,Schools!A:B,2,0)</f>
        <v xml:space="preserve"> Please choose a school</v>
      </c>
      <c r="E151" t="str">
        <f>VLOOKUP(C151,Schools!$A:$Z,3,0)</f>
        <v>None</v>
      </c>
      <c r="F151" s="168"/>
      <c r="G151" s="70"/>
      <c r="H151" s="70"/>
      <c r="I151" t="str">
        <f t="shared" si="28"/>
        <v>/</v>
      </c>
      <c r="J151" s="209">
        <f>VLOOKUP(C151,Schools!$A:$Z,9,0)</f>
        <v>0</v>
      </c>
      <c r="K151" s="70"/>
      <c r="L151" s="70"/>
      <c r="M151" s="70"/>
      <c r="N151">
        <f>VLOOKUP(C151,Schools!A:D,4,0)</f>
        <v>0</v>
      </c>
      <c r="O151" s="70"/>
      <c r="AC151" s="47">
        <f t="shared" si="31"/>
        <v>0</v>
      </c>
      <c r="AD151" s="47">
        <f t="shared" si="32"/>
        <v>0</v>
      </c>
      <c r="AE151" s="73">
        <v>0</v>
      </c>
    </row>
    <row r="152" spans="2:31" x14ac:dyDescent="0.25">
      <c r="B152" s="292"/>
      <c r="D152" t="str">
        <f>VLOOKUP(C152,Schools!A:B,2,0)</f>
        <v xml:space="preserve"> Please choose a school</v>
      </c>
      <c r="E152" t="str">
        <f>VLOOKUP(C152,Schools!$A:$Z,3,0)</f>
        <v>None</v>
      </c>
      <c r="F152" s="168"/>
      <c r="G152" s="70"/>
      <c r="H152" s="70"/>
      <c r="I152" t="str">
        <f t="shared" ref="I152:I188" si="33">O152&amp;"/"&amp;P152</f>
        <v>/</v>
      </c>
      <c r="J152" s="209">
        <f>VLOOKUP(C152,Schools!$A:$Z,9,0)</f>
        <v>0</v>
      </c>
      <c r="K152" s="70"/>
      <c r="L152" s="70"/>
      <c r="M152" s="70"/>
      <c r="N152">
        <f>VLOOKUP(C152,Schools!A:D,4,0)</f>
        <v>0</v>
      </c>
      <c r="O152" s="70"/>
      <c r="Y152" s="47"/>
      <c r="AC152" s="47">
        <f t="shared" si="31"/>
        <v>0</v>
      </c>
      <c r="AD152" s="47">
        <f t="shared" ref="AD152:AD153" si="34">AC152-F152</f>
        <v>0</v>
      </c>
      <c r="AE152" s="73">
        <v>0</v>
      </c>
    </row>
    <row r="153" spans="2:31" x14ac:dyDescent="0.25">
      <c r="B153" s="292"/>
      <c r="C153" s="70"/>
      <c r="D153" t="str">
        <f>VLOOKUP(C153,Schools!A:B,2,0)</f>
        <v xml:space="preserve"> Please choose a school</v>
      </c>
      <c r="E153" t="str">
        <f>VLOOKUP(C153,Schools!$A:$Z,3,0)</f>
        <v>None</v>
      </c>
      <c r="F153" s="168"/>
      <c r="G153" s="70"/>
      <c r="H153" s="70"/>
      <c r="I153" t="str">
        <f t="shared" si="33"/>
        <v>/</v>
      </c>
      <c r="J153" s="209">
        <f>VLOOKUP(C153,Schools!$A:$Z,9,0)</f>
        <v>0</v>
      </c>
      <c r="K153" s="70"/>
      <c r="L153" s="70"/>
      <c r="M153" s="70"/>
      <c r="N153">
        <f>VLOOKUP(C153,Schools!A:D,4,0)</f>
        <v>0</v>
      </c>
      <c r="O153" s="70"/>
      <c r="Z153" s="6"/>
      <c r="AC153" s="47">
        <f t="shared" si="31"/>
        <v>0</v>
      </c>
      <c r="AD153" s="47">
        <f t="shared" si="34"/>
        <v>0</v>
      </c>
      <c r="AE153" s="73">
        <v>0</v>
      </c>
    </row>
    <row r="154" spans="2:31" x14ac:dyDescent="0.25">
      <c r="B154" s="292"/>
      <c r="C154" s="70"/>
      <c r="D154" t="str">
        <f>VLOOKUP(C154,Schools!A:B,2,0)</f>
        <v xml:space="preserve"> Please choose a school</v>
      </c>
      <c r="E154" t="str">
        <f>VLOOKUP(C154,Schools!$A:$Z,3,0)</f>
        <v>None</v>
      </c>
      <c r="F154" s="168"/>
      <c r="G154" s="70"/>
      <c r="H154" s="70"/>
      <c r="I154" t="str">
        <f t="shared" si="33"/>
        <v>/</v>
      </c>
      <c r="J154" s="209">
        <f>VLOOKUP(C154,Schools!$A:$Z,9,0)</f>
        <v>0</v>
      </c>
      <c r="K154" s="70"/>
      <c r="L154" s="70"/>
      <c r="M154" s="70"/>
      <c r="N154">
        <f>VLOOKUP(C154,Schools!A:D,4,0)</f>
        <v>0</v>
      </c>
      <c r="O154" s="70"/>
      <c r="Z154" s="6"/>
      <c r="AC154" s="47">
        <f t="shared" si="31"/>
        <v>0</v>
      </c>
      <c r="AD154" s="47">
        <f t="shared" ref="AD154:AD162" si="35">AC154-F154</f>
        <v>0</v>
      </c>
      <c r="AE154" s="73">
        <v>0</v>
      </c>
    </row>
    <row r="155" spans="2:31" x14ac:dyDescent="0.25">
      <c r="B155" s="292"/>
      <c r="D155" t="str">
        <f>VLOOKUP(C155,Schools!A:B,2,0)</f>
        <v xml:space="preserve"> Please choose a school</v>
      </c>
      <c r="E155" t="str">
        <f>VLOOKUP(C155,Schools!$A:$Z,3,0)</f>
        <v>None</v>
      </c>
      <c r="F155" s="168"/>
      <c r="G155" s="70"/>
      <c r="H155" s="70"/>
      <c r="I155" t="str">
        <f t="shared" si="33"/>
        <v>/</v>
      </c>
      <c r="J155" s="209">
        <f>VLOOKUP(C155,Schools!$A:$Z,9,0)</f>
        <v>0</v>
      </c>
      <c r="K155" s="70"/>
      <c r="L155" s="70"/>
      <c r="M155" s="70"/>
      <c r="N155">
        <f>VLOOKUP(C155,Schools!A:D,4,0)</f>
        <v>0</v>
      </c>
      <c r="O155" s="70"/>
      <c r="Z155" s="6"/>
      <c r="AC155" s="47">
        <f t="shared" si="31"/>
        <v>0</v>
      </c>
      <c r="AD155" s="47">
        <f t="shared" si="35"/>
        <v>0</v>
      </c>
      <c r="AE155" s="73">
        <v>0</v>
      </c>
    </row>
    <row r="156" spans="2:31" x14ac:dyDescent="0.25">
      <c r="B156" s="292"/>
      <c r="D156" t="str">
        <f>VLOOKUP(C156,Schools!A:B,2,0)</f>
        <v xml:space="preserve"> Please choose a school</v>
      </c>
      <c r="E156" t="str">
        <f>VLOOKUP(C156,Schools!$A:$Z,3,0)</f>
        <v>None</v>
      </c>
      <c r="F156" s="168"/>
      <c r="G156" s="70"/>
      <c r="H156" s="70"/>
      <c r="I156" t="str">
        <f t="shared" si="33"/>
        <v>/</v>
      </c>
      <c r="J156" s="209">
        <f>VLOOKUP(C156,Schools!$A:$Z,9,0)</f>
        <v>0</v>
      </c>
      <c r="K156" s="70"/>
      <c r="L156" s="70"/>
      <c r="M156" s="70"/>
      <c r="N156">
        <f>VLOOKUP(C156,Schools!A:D,4,0)</f>
        <v>0</v>
      </c>
      <c r="Z156" s="6"/>
      <c r="AC156" s="47">
        <f t="shared" si="31"/>
        <v>0</v>
      </c>
      <c r="AD156" s="47">
        <f t="shared" si="35"/>
        <v>0</v>
      </c>
      <c r="AE156" s="73">
        <v>0</v>
      </c>
    </row>
    <row r="157" spans="2:31" x14ac:dyDescent="0.25">
      <c r="B157" s="292"/>
      <c r="D157" t="str">
        <f>VLOOKUP(C157,Schools!A:B,2,0)</f>
        <v xml:space="preserve"> Please choose a school</v>
      </c>
      <c r="E157" t="str">
        <f>VLOOKUP(C157,Schools!$A:$Z,3,0)</f>
        <v>None</v>
      </c>
      <c r="F157" s="168"/>
      <c r="G157" s="70"/>
      <c r="H157" s="70"/>
      <c r="I157" t="str">
        <f t="shared" si="33"/>
        <v>/</v>
      </c>
      <c r="J157" s="209">
        <f>VLOOKUP(C157,Schools!$A:$Z,9,0)</f>
        <v>0</v>
      </c>
      <c r="K157" s="70"/>
      <c r="L157" s="70"/>
      <c r="M157" s="70"/>
      <c r="N157">
        <f>VLOOKUP(C157,Schools!A:D,4,0)</f>
        <v>0</v>
      </c>
      <c r="O157" s="70"/>
      <c r="Z157" s="47"/>
      <c r="AC157" s="47">
        <f t="shared" si="31"/>
        <v>0</v>
      </c>
      <c r="AD157" s="47">
        <f t="shared" si="35"/>
        <v>0</v>
      </c>
      <c r="AE157" s="73">
        <v>0</v>
      </c>
    </row>
    <row r="158" spans="2:31" x14ac:dyDescent="0.25">
      <c r="B158" s="292"/>
      <c r="D158" t="str">
        <f>VLOOKUP(C158,Schools!A:B,2,0)</f>
        <v xml:space="preserve"> Please choose a school</v>
      </c>
      <c r="E158" t="str">
        <f>VLOOKUP(C158,Schools!$A:$Z,3,0)</f>
        <v>None</v>
      </c>
      <c r="F158" s="168"/>
      <c r="G158" s="70"/>
      <c r="H158" s="70"/>
      <c r="I158" t="str">
        <f t="shared" si="33"/>
        <v>/</v>
      </c>
      <c r="J158" s="209">
        <f>VLOOKUP(C158,Schools!$A:$Z,9,0)</f>
        <v>0</v>
      </c>
      <c r="K158" s="70"/>
      <c r="L158" s="70"/>
      <c r="M158" s="70"/>
      <c r="N158">
        <f>VLOOKUP(C158,Schools!A:D,4,0)</f>
        <v>0</v>
      </c>
      <c r="O158" s="70"/>
      <c r="Z158" s="47"/>
      <c r="AC158" s="47">
        <f t="shared" si="31"/>
        <v>0</v>
      </c>
      <c r="AD158" s="47">
        <f t="shared" si="35"/>
        <v>0</v>
      </c>
      <c r="AE158" s="73">
        <v>0</v>
      </c>
    </row>
    <row r="159" spans="2:31" x14ac:dyDescent="0.25">
      <c r="B159" s="292"/>
      <c r="D159" t="str">
        <f>VLOOKUP(C159,Schools!A:B,2,0)</f>
        <v xml:space="preserve"> Please choose a school</v>
      </c>
      <c r="E159" t="str">
        <f>VLOOKUP(C159,Schools!$A:$Z,3,0)</f>
        <v>None</v>
      </c>
      <c r="F159" s="168"/>
      <c r="G159" s="70"/>
      <c r="H159" s="70"/>
      <c r="I159" t="str">
        <f t="shared" si="33"/>
        <v>/</v>
      </c>
      <c r="J159" s="209">
        <f>VLOOKUP(C159,Schools!$A:$Z,9,0)</f>
        <v>0</v>
      </c>
      <c r="K159" s="70"/>
      <c r="L159" s="70"/>
      <c r="M159" s="70"/>
      <c r="N159">
        <f>VLOOKUP(C159,Schools!A:D,4,0)</f>
        <v>0</v>
      </c>
      <c r="O159" s="70"/>
      <c r="AC159" s="47">
        <f t="shared" si="31"/>
        <v>0</v>
      </c>
      <c r="AD159" s="47">
        <f t="shared" si="35"/>
        <v>0</v>
      </c>
      <c r="AE159" s="73">
        <v>0</v>
      </c>
    </row>
    <row r="160" spans="2:31" x14ac:dyDescent="0.25">
      <c r="B160" s="292"/>
      <c r="D160" t="str">
        <f>VLOOKUP(C160,Schools!A:B,2,0)</f>
        <v xml:space="preserve"> Please choose a school</v>
      </c>
      <c r="E160" t="str">
        <f>VLOOKUP(C160,Schools!$A:$Z,3,0)</f>
        <v>None</v>
      </c>
      <c r="F160" s="168"/>
      <c r="G160" s="70"/>
      <c r="H160" s="70"/>
      <c r="I160" t="str">
        <f t="shared" si="33"/>
        <v>/</v>
      </c>
      <c r="J160" s="209">
        <f>VLOOKUP(C160,Schools!$A:$Z,9,0)</f>
        <v>0</v>
      </c>
      <c r="K160" s="70"/>
      <c r="L160" s="70"/>
      <c r="M160" s="70"/>
      <c r="N160">
        <f>VLOOKUP(C160,Schools!A:D,4,0)</f>
        <v>0</v>
      </c>
      <c r="O160" s="70"/>
      <c r="AC160" s="47">
        <f t="shared" si="31"/>
        <v>0</v>
      </c>
      <c r="AD160" s="47">
        <f t="shared" si="35"/>
        <v>0</v>
      </c>
      <c r="AE160" s="73">
        <v>0</v>
      </c>
    </row>
    <row r="161" spans="2:31" x14ac:dyDescent="0.25">
      <c r="B161" s="292"/>
      <c r="D161" t="str">
        <f>VLOOKUP(C161,Schools!A:B,2,0)</f>
        <v xml:space="preserve"> Please choose a school</v>
      </c>
      <c r="E161" t="str">
        <f>VLOOKUP(C161,Schools!$A:$Z,3,0)</f>
        <v>None</v>
      </c>
      <c r="F161" s="168"/>
      <c r="G161" s="70"/>
      <c r="H161" s="70"/>
      <c r="I161" t="str">
        <f t="shared" si="33"/>
        <v>/</v>
      </c>
      <c r="J161" s="209">
        <f>VLOOKUP(C161,Schools!$A:$Z,9,0)</f>
        <v>0</v>
      </c>
      <c r="K161" s="70"/>
      <c r="L161" s="70"/>
      <c r="M161" s="70"/>
      <c r="N161">
        <f>VLOOKUP(C161,Schools!A:D,4,0)</f>
        <v>0</v>
      </c>
      <c r="O161" s="70"/>
      <c r="AC161" s="47">
        <f t="shared" si="31"/>
        <v>0</v>
      </c>
      <c r="AD161" s="47">
        <f t="shared" si="35"/>
        <v>0</v>
      </c>
      <c r="AE161" s="73">
        <v>0</v>
      </c>
    </row>
    <row r="162" spans="2:31" x14ac:dyDescent="0.25">
      <c r="B162" s="292"/>
      <c r="D162" t="str">
        <f>VLOOKUP(C162,Schools!A:B,2,0)</f>
        <v xml:space="preserve"> Please choose a school</v>
      </c>
      <c r="E162" t="str">
        <f>VLOOKUP(C162,Schools!$A:$Z,3,0)</f>
        <v>None</v>
      </c>
      <c r="F162" s="168"/>
      <c r="G162" s="70"/>
      <c r="H162" s="70"/>
      <c r="I162" t="str">
        <f t="shared" si="33"/>
        <v>/</v>
      </c>
      <c r="J162" s="209">
        <f>VLOOKUP(C162,Schools!$A:$Z,9,0)</f>
        <v>0</v>
      </c>
      <c r="K162" s="70"/>
      <c r="L162" s="70"/>
      <c r="M162" s="70"/>
      <c r="N162">
        <f>VLOOKUP(C162,Schools!A:D,4,0)</f>
        <v>0</v>
      </c>
      <c r="O162" s="70"/>
      <c r="AC162" s="47">
        <f t="shared" si="31"/>
        <v>0</v>
      </c>
      <c r="AD162" s="47">
        <f t="shared" si="35"/>
        <v>0</v>
      </c>
      <c r="AE162" s="73">
        <v>0</v>
      </c>
    </row>
    <row r="163" spans="2:31" x14ac:dyDescent="0.25">
      <c r="B163" s="292"/>
      <c r="D163" t="str">
        <f>VLOOKUP(C163,Schools!A:B,2,0)</f>
        <v xml:space="preserve"> Please choose a school</v>
      </c>
      <c r="E163" t="str">
        <f>VLOOKUP(C163,Schools!$A:$Z,3,0)</f>
        <v>None</v>
      </c>
      <c r="F163" s="168"/>
      <c r="G163" s="70"/>
      <c r="H163" s="70"/>
      <c r="I163" t="str">
        <f t="shared" si="33"/>
        <v>/</v>
      </c>
      <c r="J163" s="209">
        <f>VLOOKUP(C163,Schools!$A:$Z,9,0)</f>
        <v>0</v>
      </c>
      <c r="K163" s="70"/>
      <c r="L163" s="70"/>
      <c r="M163" s="70"/>
      <c r="N163">
        <f>VLOOKUP(C163,Schools!A:D,4,0)</f>
        <v>0</v>
      </c>
      <c r="O163" s="70"/>
      <c r="AC163" s="47">
        <f t="shared" ref="AC163:AC188" si="36">SUM(Q163:AB163)</f>
        <v>0</v>
      </c>
      <c r="AD163" s="47">
        <f t="shared" ref="AD163:AD188" si="37">AC163-F163</f>
        <v>0</v>
      </c>
      <c r="AE163" s="73">
        <v>0</v>
      </c>
    </row>
    <row r="164" spans="2:31" x14ac:dyDescent="0.25">
      <c r="B164" s="292"/>
      <c r="D164" t="str">
        <f>VLOOKUP(C164,Schools!A:B,2,0)</f>
        <v xml:space="preserve"> Please choose a school</v>
      </c>
      <c r="E164" t="str">
        <f>VLOOKUP(C164,Schools!$A:$Z,3,0)</f>
        <v>None</v>
      </c>
      <c r="F164" s="168"/>
      <c r="G164" s="70"/>
      <c r="H164" s="70"/>
      <c r="I164" t="str">
        <f t="shared" si="33"/>
        <v>/</v>
      </c>
      <c r="J164" s="209">
        <f>VLOOKUP(C164,Schools!$A:$Z,9,0)</f>
        <v>0</v>
      </c>
      <c r="K164" s="70"/>
      <c r="L164" s="70"/>
      <c r="M164" s="70"/>
      <c r="N164">
        <f>VLOOKUP(C164,Schools!A:D,4,0)</f>
        <v>0</v>
      </c>
      <c r="AA164" s="346"/>
      <c r="AC164" s="47">
        <f t="shared" si="36"/>
        <v>0</v>
      </c>
      <c r="AD164" s="47">
        <f t="shared" si="37"/>
        <v>0</v>
      </c>
      <c r="AE164" s="73">
        <v>0</v>
      </c>
    </row>
    <row r="165" spans="2:31" x14ac:dyDescent="0.25">
      <c r="B165" s="292"/>
      <c r="D165" t="str">
        <f>VLOOKUP(C165,Schools!A:B,2,0)</f>
        <v xml:space="preserve"> Please choose a school</v>
      </c>
      <c r="E165" t="str">
        <f>VLOOKUP(C165,Schools!$A:$Z,3,0)</f>
        <v>None</v>
      </c>
      <c r="F165" s="168"/>
      <c r="G165" s="70"/>
      <c r="H165" s="70"/>
      <c r="I165" t="str">
        <f t="shared" si="33"/>
        <v>/</v>
      </c>
      <c r="J165" s="209">
        <f>VLOOKUP(C165,Schools!$A:$Z,9,0)</f>
        <v>0</v>
      </c>
      <c r="K165" s="70"/>
      <c r="L165" s="70"/>
      <c r="M165" s="70"/>
      <c r="N165">
        <f>VLOOKUP(C165,Schools!A:D,4,0)</f>
        <v>0</v>
      </c>
      <c r="O165" s="70"/>
      <c r="AC165" s="47">
        <f t="shared" si="36"/>
        <v>0</v>
      </c>
      <c r="AD165" s="47">
        <f t="shared" si="37"/>
        <v>0</v>
      </c>
      <c r="AE165" s="73">
        <v>0</v>
      </c>
    </row>
    <row r="166" spans="2:31" x14ac:dyDescent="0.25">
      <c r="B166" s="292"/>
      <c r="D166" t="str">
        <f>VLOOKUP(C166,Schools!A:B,2,0)</f>
        <v xml:space="preserve"> Please choose a school</v>
      </c>
      <c r="E166" t="str">
        <f>VLOOKUP(C166,Schools!$A:$Z,3,0)</f>
        <v>None</v>
      </c>
      <c r="F166" s="168"/>
      <c r="G166" s="70"/>
      <c r="H166" s="70"/>
      <c r="I166" t="str">
        <f t="shared" si="33"/>
        <v>/</v>
      </c>
      <c r="J166" s="209">
        <f>VLOOKUP(C166,Schools!$A:$Z,9,0)</f>
        <v>0</v>
      </c>
      <c r="K166" s="70"/>
      <c r="L166" s="70"/>
      <c r="M166" s="70"/>
      <c r="N166">
        <f>VLOOKUP(C166,Schools!A:D,4,0)</f>
        <v>0</v>
      </c>
      <c r="O166" s="70"/>
      <c r="AC166" s="47">
        <f t="shared" si="36"/>
        <v>0</v>
      </c>
      <c r="AD166" s="47">
        <f t="shared" si="37"/>
        <v>0</v>
      </c>
      <c r="AE166" s="73">
        <v>0</v>
      </c>
    </row>
    <row r="167" spans="2:31" x14ac:dyDescent="0.25">
      <c r="B167" s="292"/>
      <c r="D167" t="str">
        <f>VLOOKUP(C167,Schools!A:B,2,0)</f>
        <v xml:space="preserve"> Please choose a school</v>
      </c>
      <c r="E167" t="str">
        <f>VLOOKUP(C167,Schools!$A:$Z,3,0)</f>
        <v>None</v>
      </c>
      <c r="F167" s="168"/>
      <c r="G167" s="70"/>
      <c r="H167" s="70"/>
      <c r="I167" t="str">
        <f t="shared" si="33"/>
        <v>/</v>
      </c>
      <c r="J167" s="209">
        <f>VLOOKUP(C167,Schools!$A:$Z,9,0)</f>
        <v>0</v>
      </c>
      <c r="K167" s="70"/>
      <c r="L167" s="70"/>
      <c r="M167" s="70"/>
      <c r="N167">
        <f>VLOOKUP(C167,Schools!A:D,4,0)</f>
        <v>0</v>
      </c>
      <c r="O167" s="70"/>
      <c r="AC167" s="47">
        <f t="shared" si="36"/>
        <v>0</v>
      </c>
      <c r="AD167" s="47">
        <f t="shared" si="37"/>
        <v>0</v>
      </c>
      <c r="AE167" s="73">
        <v>0</v>
      </c>
    </row>
    <row r="168" spans="2:31" x14ac:dyDescent="0.25">
      <c r="B168" s="292"/>
      <c r="D168" t="str">
        <f>VLOOKUP(C168,Schools!A:B,2,0)</f>
        <v xml:space="preserve"> Please choose a school</v>
      </c>
      <c r="E168" t="str">
        <f>VLOOKUP(C168,Schools!$A:$Z,3,0)</f>
        <v>None</v>
      </c>
      <c r="F168" s="168"/>
      <c r="G168" s="70"/>
      <c r="H168" s="70"/>
      <c r="I168" t="str">
        <f t="shared" si="33"/>
        <v>/</v>
      </c>
      <c r="J168" s="209">
        <f>VLOOKUP(C168,Schools!$A:$Z,9,0)</f>
        <v>0</v>
      </c>
      <c r="K168" s="70"/>
      <c r="L168" s="70"/>
      <c r="M168" s="70"/>
      <c r="N168">
        <f>VLOOKUP(C168,Schools!A:D,4,0)</f>
        <v>0</v>
      </c>
      <c r="O168" s="70"/>
      <c r="AC168" s="47">
        <f t="shared" si="36"/>
        <v>0</v>
      </c>
      <c r="AD168" s="47">
        <f t="shared" si="37"/>
        <v>0</v>
      </c>
      <c r="AE168" s="73">
        <v>0</v>
      </c>
    </row>
    <row r="169" spans="2:31" x14ac:dyDescent="0.25">
      <c r="B169" s="292"/>
      <c r="D169" t="str">
        <f>VLOOKUP(C169,Schools!A:B,2,0)</f>
        <v xml:space="preserve"> Please choose a school</v>
      </c>
      <c r="E169" t="str">
        <f>VLOOKUP(C169,Schools!$A:$Z,3,0)</f>
        <v>None</v>
      </c>
      <c r="F169" s="168"/>
      <c r="G169" s="70"/>
      <c r="H169" s="70"/>
      <c r="I169" t="str">
        <f t="shared" si="33"/>
        <v>/</v>
      </c>
      <c r="J169" s="209">
        <f>VLOOKUP(C169,Schools!$A:$Z,9,0)</f>
        <v>0</v>
      </c>
      <c r="K169" s="70"/>
      <c r="L169" s="70"/>
      <c r="M169" s="70"/>
      <c r="N169">
        <f>VLOOKUP(C169,Schools!A:D,4,0)</f>
        <v>0</v>
      </c>
      <c r="O169" s="70"/>
      <c r="AC169" s="47">
        <f t="shared" si="36"/>
        <v>0</v>
      </c>
      <c r="AD169" s="47">
        <f t="shared" si="37"/>
        <v>0</v>
      </c>
      <c r="AE169" s="73">
        <v>0</v>
      </c>
    </row>
    <row r="170" spans="2:31" x14ac:dyDescent="0.25">
      <c r="B170" s="292"/>
      <c r="D170" t="str">
        <f>VLOOKUP(C170,Schools!A:B,2,0)</f>
        <v xml:space="preserve"> Please choose a school</v>
      </c>
      <c r="E170" t="str">
        <f>VLOOKUP(C170,Schools!$A:$Z,3,0)</f>
        <v>None</v>
      </c>
      <c r="F170" s="168"/>
      <c r="G170" s="70"/>
      <c r="H170" s="70"/>
      <c r="I170" t="str">
        <f t="shared" si="33"/>
        <v>/</v>
      </c>
      <c r="J170" s="209">
        <f>VLOOKUP(C170,Schools!$A:$Z,9,0)</f>
        <v>0</v>
      </c>
      <c r="K170" s="70"/>
      <c r="L170" s="70"/>
      <c r="M170" s="70"/>
      <c r="N170">
        <f>VLOOKUP(C170,Schools!A:D,4,0)</f>
        <v>0</v>
      </c>
      <c r="O170" s="70"/>
      <c r="AC170" s="47">
        <f t="shared" si="36"/>
        <v>0</v>
      </c>
      <c r="AD170" s="47">
        <f t="shared" si="37"/>
        <v>0</v>
      </c>
      <c r="AE170" s="73">
        <v>0</v>
      </c>
    </row>
    <row r="171" spans="2:31" x14ac:dyDescent="0.25">
      <c r="B171" s="292"/>
      <c r="D171" t="str">
        <f>VLOOKUP(C171,Schools!A:B,2,0)</f>
        <v xml:space="preserve"> Please choose a school</v>
      </c>
      <c r="E171" t="str">
        <f>VLOOKUP(C171,Schools!$A:$Z,3,0)</f>
        <v>None</v>
      </c>
      <c r="F171" s="168"/>
      <c r="G171" s="70"/>
      <c r="H171" s="70"/>
      <c r="I171" t="str">
        <f t="shared" si="33"/>
        <v>/</v>
      </c>
      <c r="J171" s="209">
        <f>VLOOKUP(C171,Schools!$A:$Z,9,0)</f>
        <v>0</v>
      </c>
      <c r="K171" s="70"/>
      <c r="L171" s="70"/>
      <c r="M171" s="70"/>
      <c r="N171">
        <f>VLOOKUP(C171,Schools!A:D,4,0)</f>
        <v>0</v>
      </c>
      <c r="O171" s="70"/>
      <c r="AC171" s="47">
        <f t="shared" si="36"/>
        <v>0</v>
      </c>
      <c r="AD171" s="47">
        <f t="shared" si="37"/>
        <v>0</v>
      </c>
      <c r="AE171" s="73">
        <v>0</v>
      </c>
    </row>
    <row r="172" spans="2:31" x14ac:dyDescent="0.25">
      <c r="B172" s="292"/>
      <c r="D172" t="str">
        <f>VLOOKUP(C172,Schools!A:B,2,0)</f>
        <v xml:space="preserve"> Please choose a school</v>
      </c>
      <c r="E172" t="str">
        <f>VLOOKUP(C172,Schools!$A:$Z,3,0)</f>
        <v>None</v>
      </c>
      <c r="F172" s="168"/>
      <c r="G172" s="70"/>
      <c r="H172" s="70"/>
      <c r="I172" t="str">
        <f t="shared" si="33"/>
        <v>/</v>
      </c>
      <c r="J172" s="209">
        <f>VLOOKUP(C172,Schools!$A:$Z,9,0)</f>
        <v>0</v>
      </c>
      <c r="K172" s="70"/>
      <c r="L172" s="70"/>
      <c r="M172" s="70"/>
      <c r="N172">
        <f>VLOOKUP(C172,Schools!A:D,4,0)</f>
        <v>0</v>
      </c>
      <c r="O172" s="70"/>
      <c r="AC172" s="47">
        <f t="shared" si="36"/>
        <v>0</v>
      </c>
      <c r="AD172" s="47">
        <f t="shared" si="37"/>
        <v>0</v>
      </c>
      <c r="AE172" s="73">
        <v>0</v>
      </c>
    </row>
    <row r="173" spans="2:31" x14ac:dyDescent="0.25">
      <c r="B173" s="292"/>
      <c r="D173" t="str">
        <f>VLOOKUP(C173,Schools!A:B,2,0)</f>
        <v xml:space="preserve"> Please choose a school</v>
      </c>
      <c r="E173" t="str">
        <f>VLOOKUP(C173,Schools!$A:$Z,3,0)</f>
        <v>None</v>
      </c>
      <c r="F173" s="168"/>
      <c r="G173" s="70"/>
      <c r="H173" s="70"/>
      <c r="I173" t="str">
        <f t="shared" si="33"/>
        <v>/</v>
      </c>
      <c r="J173" s="209">
        <f>VLOOKUP(C173,Schools!$A:$Z,9,0)</f>
        <v>0</v>
      </c>
      <c r="K173" s="70"/>
      <c r="L173" s="70"/>
      <c r="M173" s="70"/>
      <c r="N173">
        <f>VLOOKUP(C173,Schools!A:D,4,0)</f>
        <v>0</v>
      </c>
      <c r="O173" s="70"/>
      <c r="AC173" s="47">
        <f t="shared" si="36"/>
        <v>0</v>
      </c>
      <c r="AD173" s="47">
        <f t="shared" si="37"/>
        <v>0</v>
      </c>
      <c r="AE173" s="73">
        <v>0</v>
      </c>
    </row>
    <row r="174" spans="2:31" x14ac:dyDescent="0.25">
      <c r="B174" s="292"/>
      <c r="D174" t="str">
        <f>VLOOKUP(C174,Schools!A:B,2,0)</f>
        <v xml:space="preserve"> Please choose a school</v>
      </c>
      <c r="E174" t="str">
        <f>VLOOKUP(C174,Schools!$A:$Z,3,0)</f>
        <v>None</v>
      </c>
      <c r="F174" s="168"/>
      <c r="G174" s="70"/>
      <c r="H174" s="70"/>
      <c r="I174" t="str">
        <f t="shared" si="33"/>
        <v>/</v>
      </c>
      <c r="J174" s="209">
        <f>VLOOKUP(C174,Schools!$A:$Z,9,0)</f>
        <v>0</v>
      </c>
      <c r="K174" s="70"/>
      <c r="L174" s="70"/>
      <c r="M174" s="70"/>
      <c r="N174">
        <f>VLOOKUP(C174,Schools!A:D,4,0)</f>
        <v>0</v>
      </c>
      <c r="O174" s="70"/>
      <c r="AC174" s="47">
        <f t="shared" si="36"/>
        <v>0</v>
      </c>
      <c r="AD174" s="47">
        <f t="shared" si="37"/>
        <v>0</v>
      </c>
      <c r="AE174" s="73">
        <v>0</v>
      </c>
    </row>
    <row r="175" spans="2:31" x14ac:dyDescent="0.25">
      <c r="B175" s="292"/>
      <c r="D175" t="str">
        <f>VLOOKUP(C175,Schools!A:B,2,0)</f>
        <v xml:space="preserve"> Please choose a school</v>
      </c>
      <c r="E175" t="str">
        <f>VLOOKUP(C175,Schools!$A:$Z,3,0)</f>
        <v>None</v>
      </c>
      <c r="F175" s="168"/>
      <c r="G175" s="70"/>
      <c r="H175" s="70"/>
      <c r="I175" t="str">
        <f t="shared" si="33"/>
        <v>/</v>
      </c>
      <c r="J175" s="209">
        <f>VLOOKUP(C175,Schools!$A:$Z,9,0)</f>
        <v>0</v>
      </c>
      <c r="K175" s="70"/>
      <c r="L175" s="70"/>
      <c r="M175" s="70"/>
      <c r="N175">
        <f>VLOOKUP(C175,Schools!A:D,4,0)</f>
        <v>0</v>
      </c>
      <c r="O175" s="70"/>
      <c r="AC175" s="47">
        <f t="shared" si="36"/>
        <v>0</v>
      </c>
      <c r="AD175" s="47">
        <f t="shared" si="37"/>
        <v>0</v>
      </c>
      <c r="AE175" s="73">
        <v>0</v>
      </c>
    </row>
    <row r="176" spans="2:31" x14ac:dyDescent="0.25">
      <c r="B176" s="292"/>
      <c r="D176" t="str">
        <f>VLOOKUP(C176,Schools!A:B,2,0)</f>
        <v xml:space="preserve"> Please choose a school</v>
      </c>
      <c r="E176" t="str">
        <f>VLOOKUP(C176,Schools!$A:$Z,3,0)</f>
        <v>None</v>
      </c>
      <c r="F176" s="168"/>
      <c r="G176" s="70"/>
      <c r="H176" s="70"/>
      <c r="I176" t="str">
        <f t="shared" si="33"/>
        <v>/</v>
      </c>
      <c r="J176" s="209">
        <f>VLOOKUP(C176,Schools!$A:$Z,9,0)</f>
        <v>0</v>
      </c>
      <c r="K176" s="70"/>
      <c r="L176" s="70"/>
      <c r="M176" s="70"/>
      <c r="N176">
        <f>VLOOKUP(C176,Schools!A:D,4,0)</f>
        <v>0</v>
      </c>
      <c r="O176" s="70"/>
      <c r="AC176" s="47">
        <f t="shared" si="36"/>
        <v>0</v>
      </c>
      <c r="AD176" s="47">
        <f t="shared" si="37"/>
        <v>0</v>
      </c>
      <c r="AE176" s="73">
        <v>0</v>
      </c>
    </row>
    <row r="177" spans="2:31" x14ac:dyDescent="0.25">
      <c r="B177" s="292"/>
      <c r="D177" t="str">
        <f>VLOOKUP(C177,Schools!A:B,2,0)</f>
        <v xml:space="preserve"> Please choose a school</v>
      </c>
      <c r="E177" t="str">
        <f>VLOOKUP(C177,Schools!$A:$Z,3,0)</f>
        <v>None</v>
      </c>
      <c r="F177" s="168"/>
      <c r="G177" s="70"/>
      <c r="H177" s="70"/>
      <c r="I177" t="str">
        <f t="shared" si="33"/>
        <v>/</v>
      </c>
      <c r="J177" s="209">
        <f>VLOOKUP(C177,Schools!$A:$Z,9,0)</f>
        <v>0</v>
      </c>
      <c r="L177" s="70"/>
      <c r="M177" s="70"/>
      <c r="N177">
        <f>VLOOKUP(C177,Schools!A:D,4,0)</f>
        <v>0</v>
      </c>
      <c r="O177" s="70"/>
      <c r="AA177" s="168"/>
      <c r="AC177" s="47">
        <f t="shared" si="36"/>
        <v>0</v>
      </c>
      <c r="AD177" s="47">
        <f t="shared" si="37"/>
        <v>0</v>
      </c>
      <c r="AE177" s="73">
        <v>0</v>
      </c>
    </row>
    <row r="178" spans="2:31" x14ac:dyDescent="0.25">
      <c r="B178" s="292"/>
      <c r="D178" t="str">
        <f>VLOOKUP(C178,Schools!A:B,2,0)</f>
        <v xml:space="preserve"> Please choose a school</v>
      </c>
      <c r="E178" t="str">
        <f>VLOOKUP(C178,Schools!$A:$Z,3,0)</f>
        <v>None</v>
      </c>
      <c r="F178" s="168"/>
      <c r="G178" s="70"/>
      <c r="H178" s="70"/>
      <c r="I178" t="str">
        <f t="shared" si="33"/>
        <v>/</v>
      </c>
      <c r="J178" s="209">
        <f>VLOOKUP(C178,Schools!$A:$Z,9,0)</f>
        <v>0</v>
      </c>
      <c r="K178" s="70"/>
      <c r="L178" s="70"/>
      <c r="M178" s="70"/>
      <c r="N178">
        <f>VLOOKUP(C178,Schools!A:D,4,0)</f>
        <v>0</v>
      </c>
      <c r="O178" s="70"/>
      <c r="AC178" s="47">
        <f t="shared" si="36"/>
        <v>0</v>
      </c>
      <c r="AD178" s="47">
        <f t="shared" si="37"/>
        <v>0</v>
      </c>
      <c r="AE178" s="73">
        <v>0</v>
      </c>
    </row>
    <row r="179" spans="2:31" x14ac:dyDescent="0.25">
      <c r="B179" s="292"/>
      <c r="D179" t="str">
        <f>VLOOKUP(C179,Schools!A:B,2,0)</f>
        <v xml:space="preserve"> Please choose a school</v>
      </c>
      <c r="E179" t="str">
        <f>VLOOKUP(C179,Schools!$A:$Z,3,0)</f>
        <v>None</v>
      </c>
      <c r="F179" s="168"/>
      <c r="G179" s="70"/>
      <c r="H179" s="70"/>
      <c r="I179" t="str">
        <f t="shared" si="33"/>
        <v>/</v>
      </c>
      <c r="J179" s="209">
        <f>VLOOKUP(C179,Schools!$A:$Z,9,0)</f>
        <v>0</v>
      </c>
      <c r="K179" s="70"/>
      <c r="L179" s="70"/>
      <c r="M179" s="70"/>
      <c r="N179">
        <f>VLOOKUP(C179,Schools!A:D,4,0)</f>
        <v>0</v>
      </c>
      <c r="O179" s="70"/>
      <c r="AC179" s="47">
        <f t="shared" si="36"/>
        <v>0</v>
      </c>
      <c r="AD179" s="47">
        <f t="shared" si="37"/>
        <v>0</v>
      </c>
      <c r="AE179" s="73">
        <v>0</v>
      </c>
    </row>
    <row r="180" spans="2:31" x14ac:dyDescent="0.25">
      <c r="B180" s="292"/>
      <c r="D180" t="str">
        <f>VLOOKUP(C180,Schools!A:B,2,0)</f>
        <v xml:space="preserve"> Please choose a school</v>
      </c>
      <c r="E180" t="str">
        <f>VLOOKUP(C180,Schools!$A:$Z,3,0)</f>
        <v>None</v>
      </c>
      <c r="F180" s="168"/>
      <c r="G180" s="70"/>
      <c r="H180" s="70"/>
      <c r="I180" t="str">
        <f t="shared" si="33"/>
        <v>/</v>
      </c>
      <c r="J180" s="209">
        <f>VLOOKUP(C180,Schools!$A:$Z,9,0)</f>
        <v>0</v>
      </c>
      <c r="K180" s="70"/>
      <c r="L180" s="70"/>
      <c r="M180" s="70"/>
      <c r="N180">
        <f>VLOOKUP(C180,Schools!A:D,4,0)</f>
        <v>0</v>
      </c>
      <c r="O180" s="70"/>
      <c r="AC180" s="47">
        <f t="shared" si="36"/>
        <v>0</v>
      </c>
      <c r="AD180" s="47">
        <f t="shared" si="37"/>
        <v>0</v>
      </c>
      <c r="AE180" s="73">
        <v>0</v>
      </c>
    </row>
    <row r="181" spans="2:31" x14ac:dyDescent="0.25">
      <c r="B181" s="292"/>
      <c r="D181" t="str">
        <f>VLOOKUP(C181,Schools!A:B,2,0)</f>
        <v xml:space="preserve"> Please choose a school</v>
      </c>
      <c r="E181" t="str">
        <f>VLOOKUP(C181,Schools!$A:$Z,3,0)</f>
        <v>None</v>
      </c>
      <c r="F181" s="168"/>
      <c r="G181" s="70"/>
      <c r="H181" s="70"/>
      <c r="I181" t="str">
        <f t="shared" si="33"/>
        <v>/</v>
      </c>
      <c r="J181" s="209">
        <f>VLOOKUP(C181,Schools!$A:$Z,9,0)</f>
        <v>0</v>
      </c>
      <c r="K181" s="70"/>
      <c r="L181" s="70"/>
      <c r="M181" s="70"/>
      <c r="N181">
        <f>VLOOKUP(C181,Schools!A:D,4,0)</f>
        <v>0</v>
      </c>
      <c r="O181" s="70"/>
      <c r="AC181" s="47">
        <f t="shared" si="36"/>
        <v>0</v>
      </c>
      <c r="AD181" s="47">
        <f t="shared" si="37"/>
        <v>0</v>
      </c>
      <c r="AE181" s="73">
        <v>0</v>
      </c>
    </row>
    <row r="182" spans="2:31" x14ac:dyDescent="0.25">
      <c r="B182" s="292"/>
      <c r="D182" t="str">
        <f>VLOOKUP(C182,Schools!A:B,2,0)</f>
        <v xml:space="preserve"> Please choose a school</v>
      </c>
      <c r="E182" t="str">
        <f>VLOOKUP(C182,Schools!$A:$Z,3,0)</f>
        <v>None</v>
      </c>
      <c r="F182" s="168"/>
      <c r="G182" s="70"/>
      <c r="H182" s="70"/>
      <c r="I182" t="str">
        <f t="shared" si="33"/>
        <v>/</v>
      </c>
      <c r="J182" s="209">
        <f>VLOOKUP(C182,Schools!$A:$Z,9,0)</f>
        <v>0</v>
      </c>
      <c r="K182" s="70"/>
      <c r="L182" s="70"/>
      <c r="M182" s="70"/>
      <c r="N182">
        <f>VLOOKUP(C182,Schools!A:D,4,0)</f>
        <v>0</v>
      </c>
      <c r="O182" s="70"/>
      <c r="AC182" s="47">
        <f t="shared" si="36"/>
        <v>0</v>
      </c>
      <c r="AD182" s="47">
        <f t="shared" si="37"/>
        <v>0</v>
      </c>
      <c r="AE182" s="73">
        <v>0</v>
      </c>
    </row>
    <row r="183" spans="2:31" x14ac:dyDescent="0.25">
      <c r="B183" s="292"/>
      <c r="D183" t="str">
        <f>VLOOKUP(C183,Schools!A:B,2,0)</f>
        <v xml:space="preserve"> Please choose a school</v>
      </c>
      <c r="E183" t="str">
        <f>VLOOKUP(C183,Schools!$A:$Z,3,0)</f>
        <v>None</v>
      </c>
      <c r="F183" s="168"/>
      <c r="G183" s="70"/>
      <c r="H183" s="70"/>
      <c r="I183" t="str">
        <f t="shared" si="33"/>
        <v>/</v>
      </c>
      <c r="J183" s="209">
        <f>VLOOKUP(C183,Schools!$A:$Z,9,0)</f>
        <v>0</v>
      </c>
      <c r="K183" s="70"/>
      <c r="L183" s="70"/>
      <c r="M183" s="70"/>
      <c r="N183">
        <f>VLOOKUP(C183,Schools!A:D,4,0)</f>
        <v>0</v>
      </c>
      <c r="O183" s="70"/>
      <c r="AC183" s="47">
        <f t="shared" si="36"/>
        <v>0</v>
      </c>
      <c r="AD183" s="47">
        <f t="shared" si="37"/>
        <v>0</v>
      </c>
      <c r="AE183" s="73">
        <v>0</v>
      </c>
    </row>
    <row r="184" spans="2:31" x14ac:dyDescent="0.25">
      <c r="B184" s="292"/>
      <c r="D184" t="str">
        <f>VLOOKUP(C184,Schools!A:B,2,0)</f>
        <v xml:space="preserve"> Please choose a school</v>
      </c>
      <c r="E184" t="str">
        <f>VLOOKUP(C184,Schools!$A:$Z,3,0)</f>
        <v>None</v>
      </c>
      <c r="F184" s="168"/>
      <c r="G184" s="70"/>
      <c r="H184" s="70"/>
      <c r="I184" t="str">
        <f t="shared" si="33"/>
        <v>/</v>
      </c>
      <c r="J184" s="209">
        <f>VLOOKUP(C184,Schools!$A:$Z,9,0)</f>
        <v>0</v>
      </c>
      <c r="K184" s="70"/>
      <c r="L184" s="70"/>
      <c r="M184" s="70"/>
      <c r="N184">
        <f>VLOOKUP(C184,Schools!A:D,4,0)</f>
        <v>0</v>
      </c>
      <c r="O184" s="70"/>
      <c r="AC184" s="47">
        <f t="shared" si="36"/>
        <v>0</v>
      </c>
      <c r="AD184" s="47">
        <f t="shared" si="37"/>
        <v>0</v>
      </c>
      <c r="AE184" s="73">
        <v>0</v>
      </c>
    </row>
    <row r="185" spans="2:31" x14ac:dyDescent="0.25">
      <c r="B185" s="292"/>
      <c r="D185" t="str">
        <f>VLOOKUP(C185,Schools!A:B,2,0)</f>
        <v xml:space="preserve"> Please choose a school</v>
      </c>
      <c r="E185" t="str">
        <f>VLOOKUP(C185,Schools!$A:$Z,3,0)</f>
        <v>None</v>
      </c>
      <c r="F185" s="168"/>
      <c r="G185" s="70"/>
      <c r="H185" s="70"/>
      <c r="I185" t="str">
        <f t="shared" si="33"/>
        <v>/</v>
      </c>
      <c r="J185" s="209">
        <f>VLOOKUP(C185,Schools!$A:$Z,9,0)</f>
        <v>0</v>
      </c>
      <c r="K185" s="70"/>
      <c r="L185" s="70"/>
      <c r="M185" s="70"/>
      <c r="N185">
        <f>VLOOKUP(C185,Schools!A:D,4,0)</f>
        <v>0</v>
      </c>
      <c r="O185" s="70"/>
      <c r="AC185" s="47">
        <f t="shared" si="36"/>
        <v>0</v>
      </c>
      <c r="AD185" s="47">
        <f t="shared" si="37"/>
        <v>0</v>
      </c>
      <c r="AE185" s="73">
        <v>0</v>
      </c>
    </row>
    <row r="186" spans="2:31" x14ac:dyDescent="0.25">
      <c r="B186" s="292"/>
      <c r="D186" t="str">
        <f>VLOOKUP(C186,Schools!A:B,2,0)</f>
        <v xml:space="preserve"> Please choose a school</v>
      </c>
      <c r="E186" t="str">
        <f>VLOOKUP(C186,Schools!$A:$Z,3,0)</f>
        <v>None</v>
      </c>
      <c r="F186" s="168"/>
      <c r="G186" s="70"/>
      <c r="H186" s="70"/>
      <c r="I186" t="str">
        <f t="shared" si="33"/>
        <v>/</v>
      </c>
      <c r="J186" s="209">
        <f>VLOOKUP(C186,Schools!$A:$Z,9,0)</f>
        <v>0</v>
      </c>
      <c r="K186" s="70"/>
      <c r="L186" s="70"/>
      <c r="M186" s="70"/>
      <c r="N186">
        <f>VLOOKUP(C186,Schools!A:D,4,0)</f>
        <v>0</v>
      </c>
      <c r="O186" s="70"/>
      <c r="AC186" s="47">
        <f t="shared" si="36"/>
        <v>0</v>
      </c>
      <c r="AD186" s="47">
        <f t="shared" si="37"/>
        <v>0</v>
      </c>
      <c r="AE186" s="73">
        <v>0</v>
      </c>
    </row>
    <row r="187" spans="2:31" x14ac:dyDescent="0.25">
      <c r="B187" s="292"/>
      <c r="D187" t="str">
        <f>VLOOKUP(C187,Schools!A:B,2,0)</f>
        <v xml:space="preserve"> Please choose a school</v>
      </c>
      <c r="E187" t="str">
        <f>VLOOKUP(C187,Schools!$A:$Z,3,0)</f>
        <v>None</v>
      </c>
      <c r="F187" s="168"/>
      <c r="G187" s="70"/>
      <c r="H187" s="70"/>
      <c r="I187" t="str">
        <f t="shared" si="33"/>
        <v>/</v>
      </c>
      <c r="J187" s="209">
        <f>VLOOKUP(C187,Schools!$A:$Z,9,0)</f>
        <v>0</v>
      </c>
      <c r="K187" s="70"/>
      <c r="L187" s="70"/>
      <c r="M187" s="70"/>
      <c r="N187">
        <f>VLOOKUP(C187,Schools!A:D,4,0)</f>
        <v>0</v>
      </c>
      <c r="O187" s="70"/>
      <c r="AC187" s="47">
        <f t="shared" si="36"/>
        <v>0</v>
      </c>
      <c r="AD187" s="47">
        <f t="shared" si="37"/>
        <v>0</v>
      </c>
      <c r="AE187" s="73">
        <v>0</v>
      </c>
    </row>
    <row r="188" spans="2:31" x14ac:dyDescent="0.25">
      <c r="B188" s="292"/>
      <c r="D188" t="str">
        <f>VLOOKUP(C188,Schools!A:B,2,0)</f>
        <v xml:space="preserve"> Please choose a school</v>
      </c>
      <c r="E188" t="str">
        <f>VLOOKUP(C188,Schools!$A:$Z,3,0)</f>
        <v>None</v>
      </c>
      <c r="F188" s="168"/>
      <c r="G188" s="70"/>
      <c r="H188" s="70"/>
      <c r="I188" t="str">
        <f t="shared" si="33"/>
        <v>/</v>
      </c>
      <c r="J188" s="209">
        <f>VLOOKUP(C188,Schools!$A:$Z,9,0)</f>
        <v>0</v>
      </c>
      <c r="K188" s="70"/>
      <c r="L188" s="70"/>
      <c r="M188" s="70"/>
      <c r="N188">
        <f>VLOOKUP(C188,Schools!A:D,4,0)</f>
        <v>0</v>
      </c>
      <c r="O188" s="70"/>
      <c r="AC188" s="47">
        <f t="shared" si="36"/>
        <v>0</v>
      </c>
      <c r="AD188" s="47">
        <f t="shared" si="37"/>
        <v>0</v>
      </c>
      <c r="AE188" s="73">
        <v>0</v>
      </c>
    </row>
    <row r="189" spans="2:31" x14ac:dyDescent="0.25">
      <c r="B189" s="292"/>
      <c r="J189" s="209"/>
      <c r="K189" s="70"/>
      <c r="L189" s="70"/>
      <c r="M189" s="70"/>
      <c r="O189" s="70"/>
    </row>
    <row r="190" spans="2:31" x14ac:dyDescent="0.25">
      <c r="B190" s="292"/>
      <c r="J190" s="209"/>
      <c r="K190" s="70"/>
      <c r="L190" s="70"/>
      <c r="M190" s="70"/>
      <c r="O190" s="70"/>
    </row>
    <row r="191" spans="2:31" x14ac:dyDescent="0.25">
      <c r="B191" s="292"/>
      <c r="J191" s="209"/>
      <c r="K191" s="70"/>
      <c r="L191" s="70"/>
      <c r="M191" s="70"/>
      <c r="O191" s="70"/>
    </row>
    <row r="192" spans="2:31" x14ac:dyDescent="0.25">
      <c r="B192" s="292"/>
      <c r="J192" s="209"/>
      <c r="K192" s="70"/>
      <c r="L192" s="70"/>
      <c r="M192" s="70"/>
      <c r="O192" s="70"/>
    </row>
    <row r="193" spans="2:15" x14ac:dyDescent="0.25">
      <c r="B193" s="292"/>
      <c r="J193" s="209"/>
      <c r="K193" s="70"/>
      <c r="L193" s="70"/>
      <c r="M193" s="70"/>
      <c r="O193" s="70"/>
    </row>
    <row r="194" spans="2:15" x14ac:dyDescent="0.25">
      <c r="B194" s="292"/>
      <c r="J194" s="209"/>
    </row>
    <row r="262" spans="17:28" x14ac:dyDescent="0.25">
      <c r="Q262" s="47"/>
      <c r="R262" s="47"/>
      <c r="S262" s="47"/>
      <c r="T262" s="47"/>
      <c r="U262" s="47"/>
      <c r="V262" s="47"/>
      <c r="W262" s="47"/>
      <c r="X262" s="47"/>
      <c r="Y262" s="47"/>
      <c r="Z262" s="47"/>
      <c r="AA262" s="47"/>
      <c r="AB262" s="47"/>
    </row>
  </sheetData>
  <autoFilter ref="A19:AH176" xr:uid="{00000000-0009-0000-0000-000017000000}"/>
  <sortState xmlns:xlrd2="http://schemas.microsoft.com/office/spreadsheetml/2017/richdata2" ref="C20:C27">
    <sortCondition ref="C20:C27"/>
  </sortState>
  <mergeCells count="24">
    <mergeCell ref="B7:N7"/>
    <mergeCell ref="B3:F3"/>
    <mergeCell ref="B4:C4"/>
    <mergeCell ref="B5:N5"/>
    <mergeCell ref="B6:N6"/>
    <mergeCell ref="B14:E14"/>
    <mergeCell ref="F14:N14"/>
    <mergeCell ref="B8:N8"/>
    <mergeCell ref="B9:C9"/>
    <mergeCell ref="D9:E9"/>
    <mergeCell ref="B10:C10"/>
    <mergeCell ref="D10:E10"/>
    <mergeCell ref="B11:E11"/>
    <mergeCell ref="F11:N11"/>
    <mergeCell ref="B12:E12"/>
    <mergeCell ref="F12:N12"/>
    <mergeCell ref="B13:E13"/>
    <mergeCell ref="F13:N13"/>
    <mergeCell ref="B15:E15"/>
    <mergeCell ref="F15:N15"/>
    <mergeCell ref="B16:E16"/>
    <mergeCell ref="F16:N16"/>
    <mergeCell ref="B17:E17"/>
    <mergeCell ref="F17:N17"/>
  </mergeCells>
  <phoneticPr fontId="37" type="noConversion"/>
  <dataValidations disablePrompts="1" count="1">
    <dataValidation allowBlank="1" showInputMessage="1" showErrorMessage="1" errorTitle="School DFE number" error="Unknown school ID" promptTitle="DfE Number" prompt="7 digit number from the list in Schools sheet" sqref="C38:C39" xr:uid="{00000000-0002-0000-1700-000000000000}"/>
  </dataValidations>
  <pageMargins left="0.7" right="0.7" top="0.75" bottom="0.75" header="0.3" footer="0.3"/>
  <pageSetup paperSize="9"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tint="0.59999389629810485"/>
  </sheetPr>
  <dimension ref="A1:V197"/>
  <sheetViews>
    <sheetView workbookViewId="0"/>
  </sheetViews>
  <sheetFormatPr defaultRowHeight="15" x14ac:dyDescent="0.25"/>
  <cols>
    <col min="1" max="1" width="33.85546875" customWidth="1"/>
    <col min="2" max="2" width="12.85546875" customWidth="1"/>
    <col min="5" max="5" width="22.28515625" bestFit="1" customWidth="1"/>
    <col min="6" max="6" width="12.7109375" bestFit="1" customWidth="1"/>
    <col min="7" max="7" width="11.5703125" customWidth="1"/>
    <col min="8" max="8" width="15.140625" bestFit="1" customWidth="1"/>
    <col min="9" max="9" width="14.140625" bestFit="1" customWidth="1"/>
    <col min="10" max="10" width="39.28515625" bestFit="1" customWidth="1"/>
    <col min="15" max="15" width="12.85546875" bestFit="1" customWidth="1"/>
    <col min="16" max="16" width="12.42578125" customWidth="1"/>
  </cols>
  <sheetData>
    <row r="1" spans="1:22" ht="31.5" x14ac:dyDescent="0.5">
      <c r="A1" s="364"/>
      <c r="B1" s="365"/>
      <c r="C1" s="365"/>
      <c r="D1" s="365" t="str">
        <f>SchoolReport!F1&amp;" "&amp;SchoolReport!H1</f>
        <v>Barnet Schools Funding 2022-23</v>
      </c>
      <c r="E1" s="365"/>
      <c r="F1" s="365"/>
      <c r="G1" s="365"/>
      <c r="H1" s="365"/>
      <c r="I1" s="365"/>
      <c r="J1" s="365"/>
      <c r="K1" s="365"/>
      <c r="L1" s="365"/>
      <c r="M1" s="365"/>
      <c r="N1" s="366"/>
      <c r="P1" s="27"/>
      <c r="Q1" s="27"/>
      <c r="R1" s="27"/>
      <c r="S1" s="27"/>
      <c r="U1" s="27" t="s">
        <v>1127</v>
      </c>
      <c r="V1" s="28">
        <v>10694</v>
      </c>
    </row>
    <row r="2" spans="1:22" ht="15.75" thickBot="1" x14ac:dyDescent="0.3">
      <c r="P2" s="27"/>
      <c r="Q2" s="27"/>
      <c r="R2" s="27"/>
      <c r="S2" s="27"/>
      <c r="U2" s="27" t="s">
        <v>1384</v>
      </c>
      <c r="V2" s="28">
        <v>10104</v>
      </c>
    </row>
    <row r="3" spans="1:22" ht="30.75" thickTop="1" thickBot="1" x14ac:dyDescent="0.55000000000000004">
      <c r="A3" s="76" t="s">
        <v>1230</v>
      </c>
      <c r="B3" s="479" t="s">
        <v>26</v>
      </c>
      <c r="C3" s="480"/>
      <c r="D3" s="480"/>
      <c r="E3" s="481"/>
      <c r="F3" s="77" t="s">
        <v>26</v>
      </c>
      <c r="H3" s="482" t="s">
        <v>1231</v>
      </c>
      <c r="I3" s="483"/>
      <c r="P3" s="27" t="s">
        <v>1207</v>
      </c>
      <c r="Q3" s="27">
        <v>17</v>
      </c>
      <c r="R3" s="27" t="str">
        <f>LEFT(P3,2)&amp;MID(SchoolReport!$H$1,3,2)</f>
        <v>Ap22</v>
      </c>
      <c r="S3" s="27" t="s">
        <v>1232</v>
      </c>
      <c r="U3" s="27" t="s">
        <v>275</v>
      </c>
      <c r="V3" s="28">
        <v>10694</v>
      </c>
    </row>
    <row r="4" spans="1:22" ht="16.5" thickTop="1" thickBot="1" x14ac:dyDescent="0.3">
      <c r="P4" s="27" t="s">
        <v>904</v>
      </c>
      <c r="Q4" s="27">
        <v>18</v>
      </c>
      <c r="R4" s="27" t="str">
        <f>LEFT(P4,2)&amp;MID(SchoolReport!$H$1,3,2)</f>
        <v>Ma22</v>
      </c>
      <c r="S4" s="27" t="s">
        <v>1234</v>
      </c>
      <c r="U4" s="27" t="s">
        <v>1385</v>
      </c>
      <c r="V4" s="28">
        <v>11448</v>
      </c>
    </row>
    <row r="5" spans="1:22" ht="16.5" thickTop="1" thickBot="1" x14ac:dyDescent="0.3">
      <c r="A5" s="78" t="s">
        <v>1236</v>
      </c>
      <c r="B5" s="79" t="str">
        <f>SchoolReport!D1</f>
        <v>May</v>
      </c>
      <c r="C5" s="77" t="str">
        <f>VLOOKUP(B5,P1:R14,3,0)</f>
        <v>Ma22</v>
      </c>
      <c r="D5" s="77" t="str">
        <f>VLOOKUP(B5,P1:S14,4,0)</f>
        <v>R</v>
      </c>
      <c r="P5" s="27" t="s">
        <v>1208</v>
      </c>
      <c r="Q5" s="27">
        <v>19</v>
      </c>
      <c r="R5" s="27" t="str">
        <f>LEFT(P5,2)&amp;MID(SchoolReport!$H$1,3,2)</f>
        <v>Ju22</v>
      </c>
      <c r="S5" s="27" t="s">
        <v>1237</v>
      </c>
      <c r="U5" s="28"/>
      <c r="V5" s="28"/>
    </row>
    <row r="6" spans="1:22" ht="16.5" thickTop="1" thickBot="1" x14ac:dyDescent="0.3">
      <c r="P6" s="27" t="s">
        <v>1209</v>
      </c>
      <c r="Q6" s="27">
        <v>20</v>
      </c>
      <c r="R6" s="27" t="str">
        <f>LEFT(P6,2)&amp;MID(SchoolReport!$H$1,3,2)</f>
        <v>Ju22</v>
      </c>
      <c r="S6" s="27" t="s">
        <v>1239</v>
      </c>
      <c r="U6" s="28"/>
      <c r="V6" s="28"/>
    </row>
    <row r="7" spans="1:22" ht="16.5" customHeight="1" thickTop="1" thickBot="1" x14ac:dyDescent="0.3">
      <c r="A7" s="78" t="s">
        <v>1241</v>
      </c>
      <c r="B7" s="371">
        <f>INDEX(MISC!Q18:AB18,MATCH(B5,MISC!Q19:AB19,0))</f>
        <v>486628.74</v>
      </c>
      <c r="C7" s="484" t="str">
        <f>IF(ROUND(ABS(B7-B8),0)&gt;0,"Error","OK")</f>
        <v>OK</v>
      </c>
      <c r="D7" s="485"/>
      <c r="P7" s="27" t="s">
        <v>1210</v>
      </c>
      <c r="Q7" s="27">
        <v>21</v>
      </c>
      <c r="R7" s="27" t="str">
        <f>LEFT(P7,2)&amp;MID(SchoolReport!$H$1,3,2)</f>
        <v>Au22</v>
      </c>
      <c r="S7" s="27" t="s">
        <v>1242</v>
      </c>
      <c r="U7" s="28"/>
      <c r="V7" s="28"/>
    </row>
    <row r="8" spans="1:22" ht="16.5" thickTop="1" thickBot="1" x14ac:dyDescent="0.3">
      <c r="A8" s="78" t="s">
        <v>1243</v>
      </c>
      <c r="B8" s="80">
        <f>SUM(G20:G875)</f>
        <v>486628.74</v>
      </c>
      <c r="C8" s="484"/>
      <c r="D8" s="485"/>
      <c r="P8" s="27" t="s">
        <v>1211</v>
      </c>
      <c r="Q8" s="27">
        <v>22</v>
      </c>
      <c r="R8" s="27" t="str">
        <f>LEFT(P8,2)&amp;MID(SchoolReport!$H$1,3,2)</f>
        <v>Se22</v>
      </c>
      <c r="S8" s="27" t="s">
        <v>1244</v>
      </c>
      <c r="U8" s="28"/>
      <c r="V8" s="28"/>
    </row>
    <row r="9" spans="1:22" ht="16.5" thickTop="1" thickBot="1" x14ac:dyDescent="0.3">
      <c r="P9" s="27" t="s">
        <v>1212</v>
      </c>
      <c r="Q9" s="27">
        <v>23</v>
      </c>
      <c r="R9" s="27" t="str">
        <f>LEFT(P9,2)&amp;MID(SchoolReport!$H$1,3,2)</f>
        <v>Oc22</v>
      </c>
      <c r="S9" s="27" t="s">
        <v>1245</v>
      </c>
      <c r="U9" s="28"/>
      <c r="V9" s="28"/>
    </row>
    <row r="10" spans="1:22" ht="16.5" thickTop="1" thickBot="1" x14ac:dyDescent="0.3">
      <c r="A10" s="78" t="s">
        <v>1246</v>
      </c>
      <c r="B10" s="377">
        <f ca="1">COUNTIFS(INDIRECT(B3&amp;"!"&amp;D5&amp;"20:"&amp;D5&amp;"1000"),"&gt;0")</f>
        <v>11</v>
      </c>
      <c r="C10" s="484" t="str">
        <f ca="1">IF(ROUND(ABS(B10-B11),0)&gt;0,"Error","OK")</f>
        <v>OK</v>
      </c>
      <c r="D10" s="485"/>
      <c r="P10" s="27" t="s">
        <v>1213</v>
      </c>
      <c r="Q10" s="27">
        <v>24</v>
      </c>
      <c r="R10" s="27" t="str">
        <f>LEFT(P10,2)&amp;MID(SchoolReport!$H$1,3,2)</f>
        <v>No22</v>
      </c>
      <c r="S10" s="27" t="s">
        <v>1247</v>
      </c>
      <c r="U10" s="28"/>
      <c r="V10" s="28"/>
    </row>
    <row r="11" spans="1:22" ht="16.5" thickTop="1" thickBot="1" x14ac:dyDescent="0.3">
      <c r="A11" s="78" t="s">
        <v>1248</v>
      </c>
      <c r="B11" s="78">
        <f>COUNTIF(G20:G884,"&gt;0")</f>
        <v>11</v>
      </c>
      <c r="C11" s="484"/>
      <c r="D11" s="485"/>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1386</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1257</v>
      </c>
      <c r="F17" s="169" t="s">
        <v>1387</v>
      </c>
      <c r="G17" s="84">
        <f>SUM(G20:G957)</f>
        <v>486628.74</v>
      </c>
      <c r="H17" s="83"/>
      <c r="I17" s="85"/>
      <c r="J17" t="s">
        <v>1258</v>
      </c>
      <c r="O17" s="81"/>
    </row>
    <row r="18" spans="1:21" ht="15.75" thickBot="1" x14ac:dyDescent="0.3">
      <c r="A18" s="82"/>
      <c r="B18" s="95"/>
      <c r="C18" s="82"/>
      <c r="E18" t="s">
        <v>1259</v>
      </c>
      <c r="F18" s="83"/>
      <c r="G18" s="96"/>
      <c r="H18" s="83"/>
      <c r="I18" s="85"/>
      <c r="O18" s="81"/>
    </row>
    <row r="19" spans="1:21" ht="15.75" thickBot="1" x14ac:dyDescent="0.3">
      <c r="A19" s="97" t="s">
        <v>1260</v>
      </c>
      <c r="B19" s="98" t="s">
        <v>1261</v>
      </c>
      <c r="C19" s="99" t="s">
        <v>1262</v>
      </c>
      <c r="D19" s="100" t="s">
        <v>1263</v>
      </c>
      <c r="E19" s="101" t="s">
        <v>1264</v>
      </c>
      <c r="F19" s="102" t="s">
        <v>1265</v>
      </c>
      <c r="G19" s="103" t="s">
        <v>1266</v>
      </c>
      <c r="H19" s="104" t="s">
        <v>1267</v>
      </c>
      <c r="I19" s="105" t="s">
        <v>1268</v>
      </c>
      <c r="J19" s="101" t="s">
        <v>1269</v>
      </c>
      <c r="K19" s="100" t="s">
        <v>1263</v>
      </c>
      <c r="L19" s="100" t="s">
        <v>1270</v>
      </c>
      <c r="M19" s="100" t="s">
        <v>1263</v>
      </c>
      <c r="N19" s="100" t="s">
        <v>1271</v>
      </c>
      <c r="O19" s="106" t="s">
        <v>1272</v>
      </c>
      <c r="P19" s="100" t="s">
        <v>1273</v>
      </c>
      <c r="Q19" s="100" t="s">
        <v>1263</v>
      </c>
      <c r="R19" s="107" t="s">
        <v>1274</v>
      </c>
    </row>
    <row r="20" spans="1:21" x14ac:dyDescent="0.25">
      <c r="A20" s="108">
        <v>1</v>
      </c>
      <c r="B20" s="109">
        <v>2</v>
      </c>
      <c r="C20" s="110">
        <f>MISC!J20</f>
        <v>400005</v>
      </c>
      <c r="D20" s="111" t="b">
        <v>1</v>
      </c>
      <c r="E20" s="112" t="str">
        <f>RIGHT(MISC!C20,4)&amp;"."&amp;MISC!M20&amp;"."&amp;MISC!K20&amp;"."&amp;$C$5</f>
        <v>2002.SMHL..Ma22</v>
      </c>
      <c r="F20" s="113">
        <f ca="1">TODAY()</f>
        <v>44697</v>
      </c>
      <c r="G20" s="114" cm="1">
        <f t="array" ref="G20">IF(SUMPRODUCT((MISC!$Q$19:$AB$19=$B$5)*MISC!Q20:AB20)&gt;0,SUMPRODUCT((MISC!$Q$19:$AB$19=$B$5)*MISC!Q20:AB20),0)</f>
        <v>0</v>
      </c>
      <c r="H20" s="115">
        <f ca="1">F20</f>
        <v>44697</v>
      </c>
      <c r="I20" s="116">
        <v>0</v>
      </c>
      <c r="J20" s="112" t="str">
        <f>LEFT(MISC!D20,19)&amp;"."&amp;MiscPay!E20</f>
        <v>Barnfield School.2002.SMHL..Ma22</v>
      </c>
      <c r="K20" s="111" t="b">
        <v>1</v>
      </c>
      <c r="L20" s="117" t="s">
        <v>1275</v>
      </c>
      <c r="M20" s="111" t="b">
        <v>1</v>
      </c>
      <c r="N20" s="111" t="s">
        <v>1276</v>
      </c>
      <c r="O20" s="118" t="str">
        <f>MISC!I20</f>
        <v>10166/543965</v>
      </c>
      <c r="P20" s="111" t="b">
        <v>1</v>
      </c>
      <c r="Q20" s="111" t="b">
        <v>1</v>
      </c>
      <c r="R20" s="111" t="b">
        <v>1</v>
      </c>
      <c r="T20" s="10"/>
      <c r="U20" s="1"/>
    </row>
    <row r="21" spans="1:21" x14ac:dyDescent="0.25">
      <c r="A21" s="108">
        <v>1</v>
      </c>
      <c r="B21" s="109">
        <v>2</v>
      </c>
      <c r="C21" s="110">
        <f>MISC!J21</f>
        <v>400051</v>
      </c>
      <c r="D21" s="111" t="b">
        <v>1</v>
      </c>
      <c r="E21" s="112" t="str">
        <f>RIGHT(MISC!C21,4)&amp;"."&amp;MISC!M21&amp;"."&amp;MISC!K21&amp;"."&amp;$C$5</f>
        <v>2003.SMHL..Ma22</v>
      </c>
      <c r="F21" s="113">
        <f t="shared" ref="F21:F84" ca="1" si="0">TODAY()</f>
        <v>44697</v>
      </c>
      <c r="G21" s="114" cm="1">
        <f t="array" ref="G21">IF(SUMPRODUCT((MISC!$Q$19:$AB$19=$B$5)*MISC!Q21:AB21)&gt;0,SUMPRODUCT((MISC!$Q$19:$AB$19=$B$5)*MISC!Q21:AB21),0)</f>
        <v>0</v>
      </c>
      <c r="H21" s="115">
        <f t="shared" ref="H21:H84" ca="1" si="1">F21</f>
        <v>44697</v>
      </c>
      <c r="I21" s="116">
        <v>0</v>
      </c>
      <c r="J21" s="112" t="str">
        <f>LEFT(MISC!D21,19)&amp;"."&amp;MiscPay!E21</f>
        <v>Bell Lane Primary S.2003.SMHL..Ma22</v>
      </c>
      <c r="K21" s="111" t="b">
        <v>1</v>
      </c>
      <c r="L21" s="117" t="s">
        <v>1275</v>
      </c>
      <c r="M21" s="111" t="b">
        <v>1</v>
      </c>
      <c r="N21" s="111" t="s">
        <v>1276</v>
      </c>
      <c r="O21" s="118" t="str">
        <f>MISC!I21</f>
        <v>10166/543965</v>
      </c>
      <c r="P21" s="111" t="b">
        <v>1</v>
      </c>
      <c r="Q21" s="111" t="b">
        <v>1</v>
      </c>
      <c r="R21" s="111" t="b">
        <v>1</v>
      </c>
      <c r="T21" s="10"/>
      <c r="U21" s="1"/>
    </row>
    <row r="22" spans="1:21" x14ac:dyDescent="0.25">
      <c r="A22" s="108">
        <v>1</v>
      </c>
      <c r="B22" s="109">
        <v>2</v>
      </c>
      <c r="C22" s="110">
        <f>MISC!J22</f>
        <v>400057</v>
      </c>
      <c r="D22" s="111" t="b">
        <v>1</v>
      </c>
      <c r="E22" s="112" t="str">
        <f>RIGHT(MISC!C22,4)&amp;"."&amp;MISC!M22&amp;"."&amp;MISC!K22&amp;"."&amp;$C$5</f>
        <v>2008.SMHL..Ma22</v>
      </c>
      <c r="F22" s="113">
        <f t="shared" ca="1" si="0"/>
        <v>44697</v>
      </c>
      <c r="G22" s="114" cm="1">
        <f t="array" ref="G22">IF(SUMPRODUCT((MISC!$Q$19:$AB$19=$B$5)*MISC!Q22:AB22)&gt;0,SUMPRODUCT((MISC!$Q$19:$AB$19=$B$5)*MISC!Q22:AB22),0)</f>
        <v>0</v>
      </c>
      <c r="H22" s="115">
        <f t="shared" ca="1" si="1"/>
        <v>44697</v>
      </c>
      <c r="I22" s="116">
        <v>0</v>
      </c>
      <c r="J22" s="112" t="str">
        <f>LEFT(MISC!D22,19)&amp;"."&amp;MiscPay!E22</f>
        <v>Brookland Infant  &amp;.2008.SMHL..Ma22</v>
      </c>
      <c r="K22" s="111" t="b">
        <v>1</v>
      </c>
      <c r="L22" s="117" t="s">
        <v>1275</v>
      </c>
      <c r="M22" s="111" t="b">
        <v>1</v>
      </c>
      <c r="N22" s="111" t="s">
        <v>1276</v>
      </c>
      <c r="O22" s="118" t="str">
        <f>MISC!I22</f>
        <v>10166/543965</v>
      </c>
      <c r="P22" s="111" t="b">
        <v>1</v>
      </c>
      <c r="Q22" s="111" t="b">
        <v>1</v>
      </c>
      <c r="R22" s="111" t="b">
        <v>1</v>
      </c>
      <c r="T22" s="10"/>
      <c r="U22" s="1"/>
    </row>
    <row r="23" spans="1:21" x14ac:dyDescent="0.25">
      <c r="A23" s="108">
        <v>1</v>
      </c>
      <c r="B23" s="109">
        <v>2</v>
      </c>
      <c r="C23" s="110">
        <f>MISC!J23</f>
        <v>400159</v>
      </c>
      <c r="D23" s="111" t="b">
        <v>1</v>
      </c>
      <c r="E23" s="112" t="str">
        <f>RIGHT(MISC!C23,4)&amp;"."&amp;MISC!M23&amp;"."&amp;MISC!K23&amp;"."&amp;$C$5</f>
        <v>2023.SMHL..Ma22</v>
      </c>
      <c r="F23" s="113">
        <f t="shared" ca="1" si="0"/>
        <v>44697</v>
      </c>
      <c r="G23" s="114" cm="1">
        <f t="array" ref="G23">IF(SUMPRODUCT((MISC!$Q$19:$AB$19=$B$5)*MISC!Q23:AB23)&gt;0,SUMPRODUCT((MISC!$Q$19:$AB$19=$B$5)*MISC!Q23:AB23),0)</f>
        <v>0</v>
      </c>
      <c r="H23" s="115">
        <f t="shared" ca="1" si="1"/>
        <v>44697</v>
      </c>
      <c r="I23" s="116">
        <v>0</v>
      </c>
      <c r="J23" s="112" t="str">
        <f>LEFT(MISC!D23,19)&amp;"."&amp;MiscPay!E23</f>
        <v>Edgware Primary Sch.2023.SMHL..Ma22</v>
      </c>
      <c r="K23" s="111" t="b">
        <v>1</v>
      </c>
      <c r="L23" s="117" t="s">
        <v>1275</v>
      </c>
      <c r="M23" s="111" t="b">
        <v>1</v>
      </c>
      <c r="N23" s="111" t="s">
        <v>1276</v>
      </c>
      <c r="O23" s="118" t="str">
        <f>MISC!I23</f>
        <v>10166/543965</v>
      </c>
      <c r="P23" s="111" t="b">
        <v>1</v>
      </c>
      <c r="Q23" s="111" t="b">
        <v>1</v>
      </c>
      <c r="R23" s="111" t="b">
        <v>1</v>
      </c>
    </row>
    <row r="24" spans="1:21" x14ac:dyDescent="0.25">
      <c r="A24" s="108">
        <v>1</v>
      </c>
      <c r="B24" s="109">
        <v>2</v>
      </c>
      <c r="C24" s="110">
        <f>MISC!J24</f>
        <v>400030</v>
      </c>
      <c r="D24" s="111" t="b">
        <v>1</v>
      </c>
      <c r="E24" s="112" t="str">
        <f>RIGHT(MISC!C24,4)&amp;"."&amp;MISC!M24&amp;"."&amp;MISC!K24&amp;"."&amp;$C$5</f>
        <v>2037.SMHL..Ma22</v>
      </c>
      <c r="F24" s="113">
        <f t="shared" ca="1" si="0"/>
        <v>44697</v>
      </c>
      <c r="G24" s="114" cm="1">
        <f t="array" ref="G24">IF(SUMPRODUCT((MISC!$Q$19:$AB$19=$B$5)*MISC!Q24:AB24)&gt;0,SUMPRODUCT((MISC!$Q$19:$AB$19=$B$5)*MISC!Q24:AB24),0)</f>
        <v>0</v>
      </c>
      <c r="H24" s="115">
        <f t="shared" ca="1" si="1"/>
        <v>44697</v>
      </c>
      <c r="I24" s="116">
        <v>0</v>
      </c>
      <c r="J24" s="112" t="str">
        <f>LEFT(MISC!D24,19)&amp;"."&amp;MiscPay!E24</f>
        <v>Manorside Primary S.2037.SMHL..Ma22</v>
      </c>
      <c r="K24" s="111" t="b">
        <v>1</v>
      </c>
      <c r="L24" s="117" t="s">
        <v>1275</v>
      </c>
      <c r="M24" s="111" t="b">
        <v>1</v>
      </c>
      <c r="N24" s="111" t="s">
        <v>1276</v>
      </c>
      <c r="O24" s="118" t="str">
        <f>MISC!I24</f>
        <v>10166/543965</v>
      </c>
      <c r="P24" s="111" t="b">
        <v>1</v>
      </c>
      <c r="Q24" s="111" t="b">
        <v>1</v>
      </c>
      <c r="R24" s="111" t="b">
        <v>1</v>
      </c>
    </row>
    <row r="25" spans="1:21" x14ac:dyDescent="0.25">
      <c r="A25" s="108">
        <v>1</v>
      </c>
      <c r="B25" s="109">
        <v>2</v>
      </c>
      <c r="C25" s="110">
        <f>MISC!J25</f>
        <v>400101</v>
      </c>
      <c r="D25" s="111" t="b">
        <v>1</v>
      </c>
      <c r="E25" s="112" t="str">
        <f>RIGHT(MISC!C25,4)&amp;"."&amp;MISC!M25&amp;"."&amp;MISC!K25&amp;"."&amp;$C$5</f>
        <v>2055.SMHL..Ma22</v>
      </c>
      <c r="F25" s="113">
        <f t="shared" ca="1" si="0"/>
        <v>44697</v>
      </c>
      <c r="G25" s="114" cm="1">
        <f t="array" ref="G25">IF(SUMPRODUCT((MISC!$Q$19:$AB$19=$B$5)*MISC!Q25:AB25)&gt;0,SUMPRODUCT((MISC!$Q$19:$AB$19=$B$5)*MISC!Q25:AB25),0)</f>
        <v>0</v>
      </c>
      <c r="H25" s="115">
        <f t="shared" ca="1" si="1"/>
        <v>44697</v>
      </c>
      <c r="I25" s="116">
        <v>0</v>
      </c>
      <c r="J25" s="112" t="str">
        <f>LEFT(MISC!D25,19)&amp;"."&amp;MiscPay!E25</f>
        <v>Tudor School.2055.SMHL..Ma22</v>
      </c>
      <c r="K25" s="111" t="b">
        <v>1</v>
      </c>
      <c r="L25" s="117" t="s">
        <v>1275</v>
      </c>
      <c r="M25" s="111" t="b">
        <v>1</v>
      </c>
      <c r="N25" s="111" t="s">
        <v>1276</v>
      </c>
      <c r="O25" s="118" t="str">
        <f>MISC!I25</f>
        <v>10166/543965</v>
      </c>
      <c r="P25" s="111" t="b">
        <v>1</v>
      </c>
      <c r="Q25" s="111" t="b">
        <v>1</v>
      </c>
      <c r="R25" s="111" t="b">
        <v>1</v>
      </c>
    </row>
    <row r="26" spans="1:21" x14ac:dyDescent="0.25">
      <c r="A26" s="108">
        <v>1</v>
      </c>
      <c r="B26" s="109">
        <v>2</v>
      </c>
      <c r="C26" s="110">
        <f>MISC!J26</f>
        <v>400094</v>
      </c>
      <c r="D26" s="111" t="b">
        <v>1</v>
      </c>
      <c r="E26" s="112" t="str">
        <f>RIGHT(MISC!C26,4)&amp;"."&amp;MISC!M26&amp;"."&amp;MISC!K26&amp;"."&amp;$C$5</f>
        <v>3314.SMHL..Ma22</v>
      </c>
      <c r="F26" s="113">
        <f t="shared" ca="1" si="0"/>
        <v>44697</v>
      </c>
      <c r="G26" s="114" cm="1">
        <f t="array" ref="G26">IF(SUMPRODUCT((MISC!$Q$19:$AB$19=$B$5)*MISC!Q26:AB26)&gt;0,SUMPRODUCT((MISC!$Q$19:$AB$19=$B$5)*MISC!Q26:AB26),0)</f>
        <v>0</v>
      </c>
      <c r="H26" s="115">
        <f t="shared" ca="1" si="1"/>
        <v>44697</v>
      </c>
      <c r="I26" s="116">
        <v>0</v>
      </c>
      <c r="J26" s="112" t="str">
        <f>LEFT(MISC!D26,19)&amp;"."&amp;MiscPay!E26</f>
        <v>St Pauls CE Primary.3314.SMHL..Ma22</v>
      </c>
      <c r="K26" s="111" t="b">
        <v>1</v>
      </c>
      <c r="L26" s="117" t="s">
        <v>1275</v>
      </c>
      <c r="M26" s="111" t="b">
        <v>1</v>
      </c>
      <c r="N26" s="111" t="s">
        <v>1276</v>
      </c>
      <c r="O26" s="118" t="str">
        <f>MISC!I26</f>
        <v>10166/543965</v>
      </c>
      <c r="P26" s="111" t="b">
        <v>1</v>
      </c>
      <c r="Q26" s="111" t="b">
        <v>1</v>
      </c>
      <c r="R26" s="111" t="b">
        <v>1</v>
      </c>
    </row>
    <row r="27" spans="1:21" x14ac:dyDescent="0.25">
      <c r="A27" s="108">
        <v>1</v>
      </c>
      <c r="B27" s="109">
        <v>2</v>
      </c>
      <c r="C27" s="110">
        <f>MISC!J27</f>
        <v>400007</v>
      </c>
      <c r="D27" s="111" t="b">
        <v>1</v>
      </c>
      <c r="E27" s="112" t="str">
        <f>RIGHT(MISC!C27,4)&amp;"."&amp;MISC!M27&amp;"."&amp;MISC!K27&amp;"."&amp;$C$5</f>
        <v>3513.SMHL..Ma22</v>
      </c>
      <c r="F27" s="113">
        <f t="shared" ca="1" si="0"/>
        <v>44697</v>
      </c>
      <c r="G27" s="114" cm="1">
        <f t="array" ref="G27">IF(SUMPRODUCT((MISC!$Q$19:$AB$19=$B$5)*MISC!Q27:AB27)&gt;0,SUMPRODUCT((MISC!$Q$19:$AB$19=$B$5)*MISC!Q27:AB27),0)</f>
        <v>0</v>
      </c>
      <c r="H27" s="115">
        <f t="shared" ca="1" si="1"/>
        <v>44697</v>
      </c>
      <c r="I27" s="116">
        <v>0</v>
      </c>
      <c r="J27" s="112" t="str">
        <f>LEFT(MISC!D27,19)&amp;"."&amp;MiscPay!E27</f>
        <v>Menorah Primary Sch.3513.SMHL..Ma22</v>
      </c>
      <c r="K27" s="111" t="b">
        <v>1</v>
      </c>
      <c r="L27" s="117" t="s">
        <v>1275</v>
      </c>
      <c r="M27" s="111" t="b">
        <v>1</v>
      </c>
      <c r="N27" s="111" t="s">
        <v>1276</v>
      </c>
      <c r="O27" s="118" t="str">
        <f>MISC!I27</f>
        <v>10166/543965</v>
      </c>
      <c r="P27" s="111" t="b">
        <v>1</v>
      </c>
      <c r="Q27" s="111" t="b">
        <v>1</v>
      </c>
      <c r="R27" s="111" t="b">
        <v>1</v>
      </c>
    </row>
    <row r="28" spans="1:21" x14ac:dyDescent="0.25">
      <c r="A28" s="108">
        <v>1</v>
      </c>
      <c r="B28" s="109">
        <v>2</v>
      </c>
      <c r="C28" s="110">
        <f>MISC!J28</f>
        <v>400157</v>
      </c>
      <c r="D28" s="111" t="b">
        <v>1</v>
      </c>
      <c r="E28" s="112" t="str">
        <f>RIGHT(MISC!C28,4)&amp;"."&amp;MISC!M28&amp;"."&amp;MISC!K28&amp;"."&amp;$C$5</f>
        <v>1102.Y11TF..Ma22</v>
      </c>
      <c r="F28" s="113">
        <f t="shared" ca="1" si="0"/>
        <v>44697</v>
      </c>
      <c r="G28" s="114" cm="1">
        <f t="array" ref="G28">IF(SUMPRODUCT((MISC!$Q$19:$AB$19=$B$5)*MISC!Q28:AB28)&gt;0,SUMPRODUCT((MISC!$Q$19:$AB$19=$B$5)*MISC!Q28:AB28),0)</f>
        <v>750</v>
      </c>
      <c r="H28" s="115">
        <f t="shared" ca="1" si="1"/>
        <v>44697</v>
      </c>
      <c r="I28" s="116">
        <v>0</v>
      </c>
      <c r="J28" s="112" t="str">
        <f>LEFT(MISC!D28,19)&amp;"."&amp;MiscPay!E28</f>
        <v>Northgate.1102.Y11TF..Ma22</v>
      </c>
      <c r="K28" s="111" t="b">
        <v>1</v>
      </c>
      <c r="L28" s="117" t="s">
        <v>1275</v>
      </c>
      <c r="M28" s="111" t="b">
        <v>1</v>
      </c>
      <c r="N28" s="111" t="s">
        <v>1276</v>
      </c>
      <c r="O28" s="118" t="str">
        <f>MISC!I28</f>
        <v>10168/543965</v>
      </c>
      <c r="P28" s="111" t="b">
        <v>1</v>
      </c>
      <c r="Q28" s="111" t="b">
        <v>1</v>
      </c>
      <c r="R28" s="111" t="b">
        <v>1</v>
      </c>
    </row>
    <row r="29" spans="1:21" x14ac:dyDescent="0.25">
      <c r="A29" s="108">
        <v>1</v>
      </c>
      <c r="B29" s="109">
        <v>2</v>
      </c>
      <c r="C29" s="110">
        <f>MISC!J29</f>
        <v>400156</v>
      </c>
      <c r="D29" s="111" t="b">
        <v>1</v>
      </c>
      <c r="E29" s="112" t="str">
        <f>RIGHT(MISC!C29,4)&amp;"."&amp;MISC!M29&amp;"."&amp;MISC!K29&amp;"."&amp;$C$5</f>
        <v>1100.Y11TF..Ma22</v>
      </c>
      <c r="F29" s="113">
        <f t="shared" ca="1" si="0"/>
        <v>44697</v>
      </c>
      <c r="G29" s="114" cm="1">
        <f t="array" ref="G29">IF(SUMPRODUCT((MISC!$Q$19:$AB$19=$B$5)*MISC!Q29:AB29)&gt;0,SUMPRODUCT((MISC!$Q$19:$AB$19=$B$5)*MISC!Q29:AB29),0)</f>
        <v>9750</v>
      </c>
      <c r="H29" s="115">
        <f t="shared" ca="1" si="1"/>
        <v>44697</v>
      </c>
      <c r="I29" s="116">
        <v>0</v>
      </c>
      <c r="J29" s="112" t="str">
        <f>LEFT(MISC!D29,19)&amp;"."&amp;MiscPay!E29</f>
        <v>Pavilion.1100.Y11TF..Ma22</v>
      </c>
      <c r="K29" s="111" t="b">
        <v>1</v>
      </c>
      <c r="L29" s="117" t="s">
        <v>1275</v>
      </c>
      <c r="M29" s="111" t="b">
        <v>1</v>
      </c>
      <c r="N29" s="111" t="s">
        <v>1276</v>
      </c>
      <c r="O29" s="118" t="str">
        <f>MISC!I29</f>
        <v>10168/543965</v>
      </c>
      <c r="P29" s="111" t="b">
        <v>1</v>
      </c>
      <c r="Q29" s="111" t="b">
        <v>1</v>
      </c>
      <c r="R29" s="111" t="b">
        <v>1</v>
      </c>
    </row>
    <row r="30" spans="1:21" x14ac:dyDescent="0.25">
      <c r="A30" s="108">
        <v>1</v>
      </c>
      <c r="B30" s="109">
        <v>2</v>
      </c>
      <c r="C30" s="110">
        <f>MISC!J30</f>
        <v>400102</v>
      </c>
      <c r="D30" s="111" t="b">
        <v>1</v>
      </c>
      <c r="E30" s="112" t="str">
        <f>RIGHT(MISC!C30,4)&amp;"."&amp;MISC!M30&amp;"."&amp;MISC!K30&amp;"."&amp;$C$5</f>
        <v>1000.MNS.I01.Ma22</v>
      </c>
      <c r="F30" s="113">
        <f t="shared" ca="1" si="0"/>
        <v>44697</v>
      </c>
      <c r="G30" s="114" cm="1">
        <f t="array" ref="G30">IF(SUMPRODUCT((MISC!$Q$19:$AB$19=$B$5)*MISC!Q30:AB30)&gt;0,SUMPRODUCT((MISC!$Q$19:$AB$19=$B$5)*MISC!Q30:AB30),0)</f>
        <v>100000</v>
      </c>
      <c r="H30" s="115">
        <f t="shared" ca="1" si="1"/>
        <v>44697</v>
      </c>
      <c r="I30" s="116">
        <v>0</v>
      </c>
      <c r="J30" s="112" t="str">
        <f>LEFT(MISC!D30,19)&amp;"."&amp;MiscPay!E30</f>
        <v>Brookhill Nursery.1000.MNS.I01.Ma22</v>
      </c>
      <c r="K30" s="111" t="b">
        <v>1</v>
      </c>
      <c r="L30" s="117" t="s">
        <v>1275</v>
      </c>
      <c r="M30" s="111" t="b">
        <v>1</v>
      </c>
      <c r="N30" s="111" t="s">
        <v>1276</v>
      </c>
      <c r="O30" s="118" t="str">
        <f>MISC!I30</f>
        <v>10284/543965</v>
      </c>
      <c r="P30" s="111" t="b">
        <v>1</v>
      </c>
      <c r="Q30" s="111" t="b">
        <v>1</v>
      </c>
      <c r="R30" s="111" t="b">
        <v>1</v>
      </c>
    </row>
    <row r="31" spans="1:21" x14ac:dyDescent="0.25">
      <c r="A31" s="108">
        <v>1</v>
      </c>
      <c r="B31" s="109">
        <v>2</v>
      </c>
      <c r="C31" s="110">
        <f>MISC!J31</f>
        <v>400102</v>
      </c>
      <c r="D31" s="111" t="b">
        <v>1</v>
      </c>
      <c r="E31" s="112" t="str">
        <f>RIGHT(MISC!C31,4)&amp;"."&amp;MISC!M31&amp;"."&amp;MISC!K31&amp;"."&amp;$C$5</f>
        <v>1001.MNS.I01.Ma22</v>
      </c>
      <c r="F31" s="113">
        <f t="shared" ca="1" si="0"/>
        <v>44697</v>
      </c>
      <c r="G31" s="114" cm="1">
        <f t="array" ref="G31">IF(SUMPRODUCT((MISC!$Q$19:$AB$19=$B$5)*MISC!Q31:AB31)&gt;0,SUMPRODUCT((MISC!$Q$19:$AB$19=$B$5)*MISC!Q31:AB31),0)</f>
        <v>100000</v>
      </c>
      <c r="H31" s="115">
        <f t="shared" ca="1" si="1"/>
        <v>44697</v>
      </c>
      <c r="I31" s="116">
        <v>0</v>
      </c>
      <c r="J31" s="112" t="str">
        <f>LEFT(MISC!D31,19)&amp;"."&amp;MiscPay!E31</f>
        <v>Hampden Way Nursery.1001.MNS.I01.Ma22</v>
      </c>
      <c r="K31" s="111" t="b">
        <v>1</v>
      </c>
      <c r="L31" s="117" t="s">
        <v>1275</v>
      </c>
      <c r="M31" s="111" t="b">
        <v>1</v>
      </c>
      <c r="N31" s="111" t="s">
        <v>1276</v>
      </c>
      <c r="O31" s="118" t="str">
        <f>MISC!I31</f>
        <v>10284/543965</v>
      </c>
      <c r="P31" s="111" t="b">
        <v>1</v>
      </c>
      <c r="Q31" s="111" t="b">
        <v>1</v>
      </c>
      <c r="R31" s="111" t="b">
        <v>1</v>
      </c>
    </row>
    <row r="32" spans="1:21" x14ac:dyDescent="0.25">
      <c r="A32" s="108">
        <v>1</v>
      </c>
      <c r="B32" s="109">
        <v>2</v>
      </c>
      <c r="C32" s="110">
        <f>MISC!J32</f>
        <v>400102</v>
      </c>
      <c r="D32" s="111" t="b">
        <v>1</v>
      </c>
      <c r="E32" s="112" t="str">
        <f>RIGHT(MISC!C32,4)&amp;"."&amp;MISC!M32&amp;"."&amp;MISC!K32&amp;"."&amp;$C$5</f>
        <v>1003.MNS.I01.Ma22</v>
      </c>
      <c r="F32" s="113">
        <f t="shared" ca="1" si="0"/>
        <v>44697</v>
      </c>
      <c r="G32" s="114" cm="1">
        <f t="array" ref="G32">IF(SUMPRODUCT((MISC!$Q$19:$AB$19=$B$5)*MISC!Q32:AB32)&gt;0,SUMPRODUCT((MISC!$Q$19:$AB$19=$B$5)*MISC!Q32:AB32),0)</f>
        <v>100000</v>
      </c>
      <c r="H32" s="115">
        <f t="shared" ca="1" si="1"/>
        <v>44697</v>
      </c>
      <c r="I32" s="116">
        <v>0</v>
      </c>
      <c r="J32" s="112" t="str">
        <f>LEFT(MISC!D32,19)&amp;"."&amp;MiscPay!E32</f>
        <v>St Margaret's Nurse.1003.MNS.I01.Ma22</v>
      </c>
      <c r="K32" s="111" t="b">
        <v>1</v>
      </c>
      <c r="L32" s="117" t="s">
        <v>1275</v>
      </c>
      <c r="M32" s="111" t="b">
        <v>1</v>
      </c>
      <c r="N32" s="111" t="s">
        <v>1276</v>
      </c>
      <c r="O32" s="118" t="str">
        <f>MISC!I32</f>
        <v>10284/543965</v>
      </c>
      <c r="P32" s="111" t="b">
        <v>1</v>
      </c>
      <c r="Q32" s="111" t="b">
        <v>1</v>
      </c>
      <c r="R32" s="111" t="b">
        <v>1</v>
      </c>
    </row>
    <row r="33" spans="1:18" x14ac:dyDescent="0.25">
      <c r="A33" s="108">
        <v>1</v>
      </c>
      <c r="B33" s="109">
        <v>2</v>
      </c>
      <c r="C33" s="110">
        <f>MISC!J33</f>
        <v>400072</v>
      </c>
      <c r="D33" s="111" t="b">
        <v>1</v>
      </c>
      <c r="E33" s="112" t="str">
        <f>RIGHT(MISC!C33,4)&amp;"."&amp;MISC!M33&amp;"."&amp;MISC!K33&amp;"."&amp;$C$5</f>
        <v>1002.MNS.I01.Ma22</v>
      </c>
      <c r="F33" s="113">
        <f t="shared" ca="1" si="0"/>
        <v>44697</v>
      </c>
      <c r="G33" s="114" cm="1">
        <f t="array" ref="G33">IF(SUMPRODUCT((MISC!$Q$19:$AB$19=$B$5)*MISC!Q33:AB33)&gt;0,SUMPRODUCT((MISC!$Q$19:$AB$19=$B$5)*MISC!Q33:AB33),0)</f>
        <v>100000</v>
      </c>
      <c r="H33" s="115">
        <f t="shared" ca="1" si="1"/>
        <v>44697</v>
      </c>
      <c r="I33" s="116">
        <v>0</v>
      </c>
      <c r="J33" s="112" t="str">
        <f>LEFT(MISC!D33,19)&amp;"."&amp;MiscPay!E33</f>
        <v>Moss Hall Nursery.1002.MNS.I01.Ma22</v>
      </c>
      <c r="K33" s="111" t="b">
        <v>1</v>
      </c>
      <c r="L33" s="117" t="s">
        <v>1275</v>
      </c>
      <c r="M33" s="111" t="b">
        <v>1</v>
      </c>
      <c r="N33" s="111" t="s">
        <v>1276</v>
      </c>
      <c r="O33" s="118" t="str">
        <f>MISC!I33</f>
        <v>10284/543965</v>
      </c>
      <c r="P33" s="111" t="b">
        <v>1</v>
      </c>
      <c r="Q33" s="111" t="b">
        <v>1</v>
      </c>
      <c r="R33" s="111" t="b">
        <v>1</v>
      </c>
    </row>
    <row r="34" spans="1:18" x14ac:dyDescent="0.25">
      <c r="A34" s="108">
        <v>1</v>
      </c>
      <c r="B34" s="109">
        <v>2</v>
      </c>
      <c r="C34" s="110">
        <f>MISC!J34</f>
        <v>400125</v>
      </c>
      <c r="D34" s="111" t="b">
        <v>1</v>
      </c>
      <c r="E34" s="112" t="str">
        <f>RIGHT(MISC!C34,4)&amp;"."&amp;MISC!M34&amp;"."&amp;MISC!K34&amp;"."&amp;$C$5</f>
        <v>3520.DIGED..Ma22</v>
      </c>
      <c r="F34" s="113">
        <f t="shared" ca="1" si="0"/>
        <v>44697</v>
      </c>
      <c r="G34" s="114" cm="1">
        <f t="array" ref="G34">IF(SUMPRODUCT((MISC!$Q$19:$AB$19=$B$5)*MISC!Q34:AB34)&gt;0,SUMPRODUCT((MISC!$Q$19:$AB$19=$B$5)*MISC!Q34:AB34),0)</f>
        <v>1800</v>
      </c>
      <c r="H34" s="115">
        <f t="shared" ca="1" si="1"/>
        <v>44697</v>
      </c>
      <c r="I34" s="116">
        <v>0</v>
      </c>
      <c r="J34" s="112" t="str">
        <f>LEFT(MISC!D34,19)&amp;"."&amp;MiscPay!E34</f>
        <v>Akiva School.3520.DIGED..Ma22</v>
      </c>
      <c r="K34" s="111" t="b">
        <v>1</v>
      </c>
      <c r="L34" s="117" t="s">
        <v>1275</v>
      </c>
      <c r="M34" s="111" t="b">
        <v>1</v>
      </c>
      <c r="N34" s="111" t="s">
        <v>1276</v>
      </c>
      <c r="O34" s="118" t="str">
        <f>MISC!I34</f>
        <v>10166/543965</v>
      </c>
      <c r="P34" s="111" t="b">
        <v>1</v>
      </c>
      <c r="Q34" s="111" t="b">
        <v>1</v>
      </c>
      <c r="R34" s="111" t="b">
        <v>1</v>
      </c>
    </row>
    <row r="35" spans="1:18" x14ac:dyDescent="0.25">
      <c r="A35" s="108">
        <v>1</v>
      </c>
      <c r="B35" s="109">
        <v>2</v>
      </c>
      <c r="C35" s="110">
        <f>MISC!J35</f>
        <v>400015</v>
      </c>
      <c r="D35" s="111" t="b">
        <v>1</v>
      </c>
      <c r="E35" s="112" t="str">
        <f>RIGHT(MISC!C35,4)&amp;"."&amp;MISC!M35&amp;"."&amp;MISC!K35&amp;"."&amp;$C$5</f>
        <v>3317.TU2122..Ma22</v>
      </c>
      <c r="F35" s="113">
        <f t="shared" ca="1" si="0"/>
        <v>44697</v>
      </c>
      <c r="G35" s="114" cm="1">
        <f t="array" ref="G35">IF(SUMPRODUCT((MISC!$Q$19:$AB$19=$B$5)*MISC!Q35:AB35)&gt;0,SUMPRODUCT((MISC!$Q$19:$AB$19=$B$5)*MISC!Q35:AB35),0)</f>
        <v>2563.4</v>
      </c>
      <c r="H35" s="115">
        <f t="shared" ca="1" si="1"/>
        <v>44697</v>
      </c>
      <c r="I35" s="116">
        <v>0</v>
      </c>
      <c r="J35" s="112" t="str">
        <f>LEFT(MISC!D35,19)&amp;"."&amp;MiscPay!E35</f>
        <v>All Saints' CE Prim.3317.TU2122..Ma22</v>
      </c>
      <c r="K35" s="111" t="b">
        <v>1</v>
      </c>
      <c r="L35" s="117" t="s">
        <v>1275</v>
      </c>
      <c r="M35" s="111" t="b">
        <v>1</v>
      </c>
      <c r="N35" s="111" t="s">
        <v>1276</v>
      </c>
      <c r="O35" s="118" t="str">
        <f>MISC!I35</f>
        <v>11299/516500</v>
      </c>
      <c r="P35" s="111" t="b">
        <v>1</v>
      </c>
      <c r="Q35" s="111" t="b">
        <v>1</v>
      </c>
      <c r="R35" s="111" t="b">
        <v>1</v>
      </c>
    </row>
    <row r="36" spans="1:18" x14ac:dyDescent="0.25">
      <c r="A36" s="108">
        <v>1</v>
      </c>
      <c r="B36" s="109">
        <v>2</v>
      </c>
      <c r="C36" s="110">
        <f>MISC!J36</f>
        <v>400156</v>
      </c>
      <c r="D36" s="111" t="b">
        <v>1</v>
      </c>
      <c r="E36" s="112" t="str">
        <f>RIGHT(MISC!C36,4)&amp;"."&amp;MISC!M36&amp;"."&amp;MISC!K36&amp;"."&amp;$C$5</f>
        <v>1100.TU2122..Ma22</v>
      </c>
      <c r="F36" s="113">
        <f t="shared" ca="1" si="0"/>
        <v>44697</v>
      </c>
      <c r="G36" s="114" cm="1">
        <f t="array" ref="G36">IF(SUMPRODUCT((MISC!$Q$19:$AB$19=$B$5)*MISC!Q36:AB36)&gt;0,SUMPRODUCT((MISC!$Q$19:$AB$19=$B$5)*MISC!Q36:AB36),0)</f>
        <v>51417.72</v>
      </c>
      <c r="H36" s="115">
        <f t="shared" ca="1" si="1"/>
        <v>44697</v>
      </c>
      <c r="I36" s="116">
        <v>0</v>
      </c>
      <c r="J36" s="112" t="str">
        <f>LEFT(MISC!D36,19)&amp;"."&amp;MiscPay!E36</f>
        <v>Pavilion.1100.TU2122..Ma22</v>
      </c>
      <c r="K36" s="111" t="b">
        <v>1</v>
      </c>
      <c r="L36" s="117" t="s">
        <v>1275</v>
      </c>
      <c r="M36" s="111" t="b">
        <v>1</v>
      </c>
      <c r="N36" s="111" t="s">
        <v>1276</v>
      </c>
      <c r="O36" s="118" t="str">
        <f>MISC!I36</f>
        <v>11299/516500</v>
      </c>
      <c r="P36" s="111" t="b">
        <v>1</v>
      </c>
      <c r="Q36" s="111" t="b">
        <v>1</v>
      </c>
      <c r="R36" s="111" t="b">
        <v>1</v>
      </c>
    </row>
    <row r="37" spans="1:18" x14ac:dyDescent="0.25">
      <c r="A37" s="108">
        <v>1</v>
      </c>
      <c r="B37" s="109">
        <v>2</v>
      </c>
      <c r="C37" s="110">
        <f>MISC!J37</f>
        <v>144069</v>
      </c>
      <c r="D37" s="111" t="b">
        <v>1</v>
      </c>
      <c r="E37" s="112" t="str">
        <f>RIGHT(MISC!C37,4)&amp;"."&amp;MISC!M37&amp;"."&amp;MISC!K37&amp;"."&amp;$C$5</f>
        <v>5402.TU2021..Ma22</v>
      </c>
      <c r="F37" s="113">
        <f t="shared" ca="1" si="0"/>
        <v>44697</v>
      </c>
      <c r="G37" s="114" cm="1">
        <f t="array" ref="G37">IF(SUMPRODUCT((MISC!$Q$19:$AB$19=$B$5)*MISC!Q37:AB37)&gt;0,SUMPRODUCT((MISC!$Q$19:$AB$19=$B$5)*MISC!Q37:AB37),0)</f>
        <v>11194.42</v>
      </c>
      <c r="H37" s="115">
        <f t="shared" ca="1" si="1"/>
        <v>44697</v>
      </c>
      <c r="I37" s="116">
        <v>0</v>
      </c>
      <c r="J37" s="112" t="str">
        <f>LEFT(MISC!D37,19)&amp;"."&amp;MiscPay!E37</f>
        <v>Mill Hill County Hi.5402.TU2021..Ma22</v>
      </c>
      <c r="K37" s="111" t="b">
        <v>1</v>
      </c>
      <c r="L37" s="117" t="s">
        <v>1275</v>
      </c>
      <c r="M37" s="111" t="b">
        <v>1</v>
      </c>
      <c r="N37" s="111" t="s">
        <v>1276</v>
      </c>
      <c r="O37" s="118" t="str">
        <f>MISC!I37</f>
        <v>11299/516500</v>
      </c>
      <c r="P37" s="111" t="b">
        <v>1</v>
      </c>
      <c r="Q37" s="111" t="b">
        <v>1</v>
      </c>
      <c r="R37" s="111" t="b">
        <v>1</v>
      </c>
    </row>
    <row r="38" spans="1:18" x14ac:dyDescent="0.25">
      <c r="A38" s="108">
        <v>1</v>
      </c>
      <c r="B38" s="109">
        <v>2</v>
      </c>
      <c r="C38" s="110">
        <f>MISC!J38</f>
        <v>144387</v>
      </c>
      <c r="D38" s="111" t="b">
        <v>1</v>
      </c>
      <c r="E38" s="112" t="str">
        <f>RIGHT(MISC!C38,4)&amp;"."&amp;MISC!M38&amp;"."&amp;MISC!K38&amp;"."&amp;$C$5</f>
        <v>4208.TU2122..Ma22</v>
      </c>
      <c r="F38" s="113">
        <f t="shared" ca="1" si="0"/>
        <v>44697</v>
      </c>
      <c r="G38" s="114" cm="1">
        <f t="array" ref="G38">IF(SUMPRODUCT((MISC!$Q$19:$AB$19=$B$5)*MISC!Q38:AB38)&gt;0,SUMPRODUCT((MISC!$Q$19:$AB$19=$B$5)*MISC!Q38:AB38),0)</f>
        <v>9153.2000000000007</v>
      </c>
      <c r="H38" s="115">
        <f t="shared" ca="1" si="1"/>
        <v>44697</v>
      </c>
      <c r="I38" s="116">
        <v>0</v>
      </c>
      <c r="J38" s="112" t="str">
        <f>LEFT(MISC!D38,19)&amp;"."&amp;MiscPay!E38</f>
        <v>Queen Elizabeth's G.4208.TU2122..Ma22</v>
      </c>
      <c r="K38" s="111" t="b">
        <v>1</v>
      </c>
      <c r="L38" s="117" t="s">
        <v>1275</v>
      </c>
      <c r="M38" s="111" t="b">
        <v>1</v>
      </c>
      <c r="N38" s="111" t="s">
        <v>1276</v>
      </c>
      <c r="O38" s="118" t="str">
        <f>MISC!I38</f>
        <v>11299/516500</v>
      </c>
      <c r="P38" s="111" t="b">
        <v>1</v>
      </c>
      <c r="Q38" s="111" t="b">
        <v>1</v>
      </c>
      <c r="R38" s="111" t="b">
        <v>1</v>
      </c>
    </row>
    <row r="39" spans="1:18" x14ac:dyDescent="0.25">
      <c r="A39" s="108">
        <v>1</v>
      </c>
      <c r="B39" s="109">
        <v>2</v>
      </c>
      <c r="C39" s="110">
        <f>MISC!J39</f>
        <v>0</v>
      </c>
      <c r="D39" s="111" t="b">
        <v>1</v>
      </c>
      <c r="E39" s="112" t="str">
        <f>RIGHT(MISC!C39,4)&amp;"."&amp;MISC!M39&amp;"."&amp;MISC!K39&amp;"."&amp;$C$5</f>
        <v>...Ma22</v>
      </c>
      <c r="F39" s="113">
        <f t="shared" ca="1" si="0"/>
        <v>44697</v>
      </c>
      <c r="G39" s="114" cm="1">
        <f t="array" ref="G39">IF(SUMPRODUCT((MISC!$Q$19:$AB$19=$B$5)*MISC!Q39:AB39)&gt;0,SUMPRODUCT((MISC!$Q$19:$AB$19=$B$5)*MISC!Q39:AB39),0)</f>
        <v>0</v>
      </c>
      <c r="H39" s="115">
        <f t="shared" ca="1" si="1"/>
        <v>44697</v>
      </c>
      <c r="I39" s="116">
        <v>0</v>
      </c>
      <c r="J39" s="112" t="str">
        <f>LEFT(MISC!D39,19)&amp;"."&amp;MiscPay!E39</f>
        <v xml:space="preserve"> Please choose a sc....Ma22</v>
      </c>
      <c r="K39" s="111" t="b">
        <v>1</v>
      </c>
      <c r="L39" s="117" t="s">
        <v>1275</v>
      </c>
      <c r="M39" s="111" t="b">
        <v>1</v>
      </c>
      <c r="N39" s="111" t="s">
        <v>1276</v>
      </c>
      <c r="O39" s="118" t="str">
        <f>MISC!I39</f>
        <v>/</v>
      </c>
      <c r="P39" s="111" t="b">
        <v>1</v>
      </c>
      <c r="Q39" s="111" t="b">
        <v>1</v>
      </c>
      <c r="R39" s="111" t="b">
        <v>1</v>
      </c>
    </row>
    <row r="40" spans="1:18" x14ac:dyDescent="0.25">
      <c r="A40" s="108">
        <v>1</v>
      </c>
      <c r="B40" s="109">
        <v>2</v>
      </c>
      <c r="C40" s="110">
        <f>MISC!J40</f>
        <v>0</v>
      </c>
      <c r="D40" s="111" t="b">
        <v>1</v>
      </c>
      <c r="E40" s="112" t="str">
        <f>RIGHT(MISC!C40,4)&amp;"."&amp;MISC!M40&amp;"."&amp;MISC!K40&amp;"."&amp;$C$5</f>
        <v>...Ma22</v>
      </c>
      <c r="F40" s="113">
        <f t="shared" ca="1" si="0"/>
        <v>44697</v>
      </c>
      <c r="G40" s="114" cm="1">
        <f t="array" ref="G40">IF(SUMPRODUCT((MISC!$Q$19:$AB$19=$B$5)*MISC!Q40:AB40)&gt;0,SUMPRODUCT((MISC!$Q$19:$AB$19=$B$5)*MISC!Q40:AB40),0)</f>
        <v>0</v>
      </c>
      <c r="H40" s="115">
        <f t="shared" ca="1" si="1"/>
        <v>44697</v>
      </c>
      <c r="I40" s="116">
        <v>0</v>
      </c>
      <c r="J40" s="112" t="str">
        <f>LEFT(MISC!D40,19)&amp;"."&amp;MiscPay!E40</f>
        <v xml:space="preserve"> Please choose a sc....Ma22</v>
      </c>
      <c r="K40" s="111" t="b">
        <v>1</v>
      </c>
      <c r="L40" s="117" t="s">
        <v>1275</v>
      </c>
      <c r="M40" s="111" t="b">
        <v>1</v>
      </c>
      <c r="N40" s="111" t="s">
        <v>1276</v>
      </c>
      <c r="O40" s="118" t="str">
        <f>MISC!I40</f>
        <v>/</v>
      </c>
      <c r="P40" s="111" t="b">
        <v>1</v>
      </c>
      <c r="Q40" s="111" t="b">
        <v>1</v>
      </c>
      <c r="R40" s="111" t="b">
        <v>1</v>
      </c>
    </row>
    <row r="41" spans="1:18" x14ac:dyDescent="0.25">
      <c r="A41" s="108">
        <v>1</v>
      </c>
      <c r="B41" s="109">
        <v>2</v>
      </c>
      <c r="C41" s="110">
        <f>MISC!J41</f>
        <v>0</v>
      </c>
      <c r="D41" s="111" t="b">
        <v>1</v>
      </c>
      <c r="E41" s="112" t="str">
        <f>RIGHT(MISC!C41,4)&amp;"."&amp;MISC!M41&amp;"."&amp;MISC!K41&amp;"."&amp;$C$5</f>
        <v>...Ma22</v>
      </c>
      <c r="F41" s="113">
        <f t="shared" ca="1" si="0"/>
        <v>44697</v>
      </c>
      <c r="G41" s="114" cm="1">
        <f t="array" ref="G41">IF(SUMPRODUCT((MISC!$Q$19:$AB$19=$B$5)*MISC!Q41:AB41)&gt;0,SUMPRODUCT((MISC!$Q$19:$AB$19=$B$5)*MISC!Q41:AB41),0)</f>
        <v>0</v>
      </c>
      <c r="H41" s="115">
        <f t="shared" ca="1" si="1"/>
        <v>44697</v>
      </c>
      <c r="I41" s="116">
        <v>0</v>
      </c>
      <c r="J41" s="112" t="str">
        <f>LEFT(MISC!D41,19)&amp;"."&amp;MiscPay!E41</f>
        <v xml:space="preserve"> Please choose a sc....Ma22</v>
      </c>
      <c r="K41" s="111" t="b">
        <v>1</v>
      </c>
      <c r="L41" s="117" t="s">
        <v>1275</v>
      </c>
      <c r="M41" s="111" t="b">
        <v>1</v>
      </c>
      <c r="N41" s="111" t="s">
        <v>1276</v>
      </c>
      <c r="O41" s="118" t="str">
        <f>MISC!I41</f>
        <v>/</v>
      </c>
      <c r="P41" s="111" t="b">
        <v>1</v>
      </c>
      <c r="Q41" s="111" t="b">
        <v>1</v>
      </c>
      <c r="R41" s="111" t="b">
        <v>1</v>
      </c>
    </row>
    <row r="42" spans="1:18" x14ac:dyDescent="0.25">
      <c r="A42" s="108">
        <v>1</v>
      </c>
      <c r="B42" s="109">
        <v>2</v>
      </c>
      <c r="C42" s="110">
        <f>MISC!J42</f>
        <v>0</v>
      </c>
      <c r="D42" s="111" t="b">
        <v>1</v>
      </c>
      <c r="E42" s="112" t="str">
        <f>RIGHT(MISC!C42,4)&amp;"."&amp;MISC!M42&amp;"."&amp;MISC!K42&amp;"."&amp;$C$5</f>
        <v>...Ma22</v>
      </c>
      <c r="F42" s="113">
        <f t="shared" ca="1" si="0"/>
        <v>44697</v>
      </c>
      <c r="G42" s="114" cm="1">
        <f t="array" ref="G42">IF(SUMPRODUCT((MISC!$Q$19:$AB$19=$B$5)*MISC!Q42:AB42)&gt;0,SUMPRODUCT((MISC!$Q$19:$AB$19=$B$5)*MISC!Q42:AB42),0)</f>
        <v>0</v>
      </c>
      <c r="H42" s="115">
        <f t="shared" ca="1" si="1"/>
        <v>44697</v>
      </c>
      <c r="I42" s="116">
        <v>0</v>
      </c>
      <c r="J42" s="112" t="str">
        <f>LEFT(MISC!D42,19)&amp;"."&amp;MiscPay!E42</f>
        <v xml:space="preserve"> Please choose a sc....Ma22</v>
      </c>
      <c r="K42" s="111" t="b">
        <v>1</v>
      </c>
      <c r="L42" s="117" t="s">
        <v>1275</v>
      </c>
      <c r="M42" s="111" t="b">
        <v>1</v>
      </c>
      <c r="N42" s="111" t="s">
        <v>1276</v>
      </c>
      <c r="O42" s="118" t="str">
        <f>MISC!I42</f>
        <v>/</v>
      </c>
      <c r="P42" s="111" t="b">
        <v>1</v>
      </c>
      <c r="Q42" s="111" t="b">
        <v>1</v>
      </c>
      <c r="R42" s="111" t="b">
        <v>1</v>
      </c>
    </row>
    <row r="43" spans="1:18" x14ac:dyDescent="0.25">
      <c r="A43" s="108">
        <v>1</v>
      </c>
      <c r="B43" s="109">
        <v>2</v>
      </c>
      <c r="C43" s="110">
        <f>MISC!J43</f>
        <v>0</v>
      </c>
      <c r="D43" s="111" t="b">
        <v>1</v>
      </c>
      <c r="E43" s="112" t="str">
        <f>RIGHT(MISC!C43,4)&amp;"."&amp;MISC!M43&amp;"."&amp;MISC!K43&amp;"."&amp;$C$5</f>
        <v>...Ma22</v>
      </c>
      <c r="F43" s="113">
        <f t="shared" ca="1" si="0"/>
        <v>44697</v>
      </c>
      <c r="G43" s="114" cm="1">
        <f t="array" ref="G43">IF(SUMPRODUCT((MISC!$Q$19:$AB$19=$B$5)*MISC!Q43:AB43)&gt;0,SUMPRODUCT((MISC!$Q$19:$AB$19=$B$5)*MISC!Q43:AB43),0)</f>
        <v>0</v>
      </c>
      <c r="H43" s="115">
        <f t="shared" ca="1" si="1"/>
        <v>44697</v>
      </c>
      <c r="I43" s="116">
        <v>0</v>
      </c>
      <c r="J43" s="112" t="str">
        <f>LEFT(MISC!D43,19)&amp;"."&amp;MiscPay!E43</f>
        <v xml:space="preserve"> Please choose a sc....Ma22</v>
      </c>
      <c r="K43" s="111" t="b">
        <v>1</v>
      </c>
      <c r="L43" s="117" t="s">
        <v>1275</v>
      </c>
      <c r="M43" s="111" t="b">
        <v>1</v>
      </c>
      <c r="N43" s="111" t="s">
        <v>1276</v>
      </c>
      <c r="O43" s="118" t="str">
        <f>MISC!I43</f>
        <v>/</v>
      </c>
      <c r="P43" s="111" t="b">
        <v>1</v>
      </c>
      <c r="Q43" s="111" t="b">
        <v>1</v>
      </c>
      <c r="R43" s="111" t="b">
        <v>1</v>
      </c>
    </row>
    <row r="44" spans="1:18" x14ac:dyDescent="0.25">
      <c r="A44" s="108">
        <v>1</v>
      </c>
      <c r="B44" s="109">
        <v>2</v>
      </c>
      <c r="C44" s="110">
        <f>MISC!J44</f>
        <v>0</v>
      </c>
      <c r="D44" s="111" t="b">
        <v>1</v>
      </c>
      <c r="E44" s="112" t="str">
        <f>RIGHT(MISC!C44,4)&amp;"."&amp;MISC!M44&amp;"."&amp;MISC!K44&amp;"."&amp;$C$5</f>
        <v>...Ma22</v>
      </c>
      <c r="F44" s="113">
        <f t="shared" ca="1" si="0"/>
        <v>44697</v>
      </c>
      <c r="G44" s="114" cm="1">
        <f t="array" ref="G44">IF(SUMPRODUCT((MISC!$Q$19:$AB$19=$B$5)*MISC!Q44:AB44)&gt;0,SUMPRODUCT((MISC!$Q$19:$AB$19=$B$5)*MISC!Q44:AB44),0)</f>
        <v>0</v>
      </c>
      <c r="H44" s="115">
        <f t="shared" ca="1" si="1"/>
        <v>44697</v>
      </c>
      <c r="I44" s="116">
        <v>0</v>
      </c>
      <c r="J44" s="112" t="str">
        <f>LEFT(MISC!D44,19)&amp;"."&amp;MiscPay!E44</f>
        <v xml:space="preserve"> Please choose a sc....Ma22</v>
      </c>
      <c r="K44" s="111" t="b">
        <v>1</v>
      </c>
      <c r="L44" s="117" t="s">
        <v>1275</v>
      </c>
      <c r="M44" s="111" t="b">
        <v>1</v>
      </c>
      <c r="N44" s="111" t="s">
        <v>1276</v>
      </c>
      <c r="O44" s="118" t="str">
        <f>MISC!I44</f>
        <v>/</v>
      </c>
      <c r="P44" s="111" t="b">
        <v>1</v>
      </c>
      <c r="Q44" s="111" t="b">
        <v>1</v>
      </c>
      <c r="R44" s="111" t="b">
        <v>1</v>
      </c>
    </row>
    <row r="45" spans="1:18" x14ac:dyDescent="0.25">
      <c r="A45" s="108">
        <v>1</v>
      </c>
      <c r="B45" s="109">
        <v>2</v>
      </c>
      <c r="C45" s="110">
        <f>MISC!J45</f>
        <v>0</v>
      </c>
      <c r="D45" s="111" t="b">
        <v>1</v>
      </c>
      <c r="E45" s="112" t="str">
        <f>RIGHT(MISC!C45,4)&amp;"."&amp;MISC!M45&amp;"."&amp;MISC!K45&amp;"."&amp;$C$5</f>
        <v>...Ma22</v>
      </c>
      <c r="F45" s="113">
        <f t="shared" ca="1" si="0"/>
        <v>44697</v>
      </c>
      <c r="G45" s="114" cm="1">
        <f t="array" ref="G45">IF(SUMPRODUCT((MISC!$Q$19:$AB$19=$B$5)*MISC!Q45:AB45)&gt;0,SUMPRODUCT((MISC!$Q$19:$AB$19=$B$5)*MISC!Q45:AB45),0)</f>
        <v>0</v>
      </c>
      <c r="H45" s="115">
        <f t="shared" ca="1" si="1"/>
        <v>44697</v>
      </c>
      <c r="I45" s="116">
        <v>0</v>
      </c>
      <c r="J45" s="112" t="str">
        <f>LEFT(MISC!D45,19)&amp;"."&amp;MiscPay!E45</f>
        <v xml:space="preserve"> Please choose a sc....Ma22</v>
      </c>
      <c r="K45" s="111" t="b">
        <v>1</v>
      </c>
      <c r="L45" s="117" t="s">
        <v>1275</v>
      </c>
      <c r="M45" s="111" t="b">
        <v>1</v>
      </c>
      <c r="N45" s="111" t="s">
        <v>1276</v>
      </c>
      <c r="O45" s="118" t="str">
        <f>MISC!I45</f>
        <v>/</v>
      </c>
      <c r="P45" s="111" t="b">
        <v>1</v>
      </c>
      <c r="Q45" s="111" t="b">
        <v>1</v>
      </c>
      <c r="R45" s="111" t="b">
        <v>1</v>
      </c>
    </row>
    <row r="46" spans="1:18" x14ac:dyDescent="0.25">
      <c r="A46" s="108">
        <v>1</v>
      </c>
      <c r="B46" s="109">
        <v>2</v>
      </c>
      <c r="C46" s="110">
        <f>MISC!J46</f>
        <v>0</v>
      </c>
      <c r="D46" s="111" t="b">
        <v>1</v>
      </c>
      <c r="E46" s="112" t="str">
        <f>RIGHT(MISC!C46,4)&amp;"."&amp;MISC!M46&amp;"."&amp;MISC!K46&amp;"."&amp;$C$5</f>
        <v>...Ma22</v>
      </c>
      <c r="F46" s="113">
        <f t="shared" ca="1" si="0"/>
        <v>44697</v>
      </c>
      <c r="G46" s="114" cm="1">
        <f t="array" ref="G46">IF(SUMPRODUCT((MISC!$Q$19:$AB$19=$B$5)*MISC!Q46:AB46)&gt;0,SUMPRODUCT((MISC!$Q$19:$AB$19=$B$5)*MISC!Q46:AB46),0)</f>
        <v>0</v>
      </c>
      <c r="H46" s="115">
        <f t="shared" ca="1" si="1"/>
        <v>44697</v>
      </c>
      <c r="I46" s="116">
        <v>0</v>
      </c>
      <c r="J46" s="112" t="str">
        <f>LEFT(MISC!D46,19)&amp;"."&amp;MiscPay!E46</f>
        <v xml:space="preserve"> Please choose a sc....Ma22</v>
      </c>
      <c r="K46" s="111" t="b">
        <v>1</v>
      </c>
      <c r="L46" s="117" t="s">
        <v>1275</v>
      </c>
      <c r="M46" s="111" t="b">
        <v>1</v>
      </c>
      <c r="N46" s="111" t="s">
        <v>1276</v>
      </c>
      <c r="O46" s="118" t="str">
        <f>MISC!I46</f>
        <v>/</v>
      </c>
      <c r="P46" s="111" t="b">
        <v>1</v>
      </c>
      <c r="Q46" s="111" t="b">
        <v>1</v>
      </c>
      <c r="R46" s="111" t="b">
        <v>1</v>
      </c>
    </row>
    <row r="47" spans="1:18" x14ac:dyDescent="0.25">
      <c r="A47" s="108">
        <v>1</v>
      </c>
      <c r="B47" s="109">
        <v>2</v>
      </c>
      <c r="C47" s="110">
        <f>MISC!J47</f>
        <v>0</v>
      </c>
      <c r="D47" s="111" t="b">
        <v>1</v>
      </c>
      <c r="E47" s="112" t="str">
        <f>RIGHT(MISC!C47,4)&amp;"."&amp;MISC!M47&amp;"."&amp;MISC!K47&amp;"."&amp;$C$5</f>
        <v>...Ma22</v>
      </c>
      <c r="F47" s="113">
        <f t="shared" ca="1" si="0"/>
        <v>44697</v>
      </c>
      <c r="G47" s="114" cm="1">
        <f t="array" ref="G47">IF(SUMPRODUCT((MISC!$Q$19:$AB$19=$B$5)*MISC!Q47:AB47)&gt;0,SUMPRODUCT((MISC!$Q$19:$AB$19=$B$5)*MISC!Q47:AB47),0)</f>
        <v>0</v>
      </c>
      <c r="H47" s="115">
        <f t="shared" ca="1" si="1"/>
        <v>44697</v>
      </c>
      <c r="I47" s="116">
        <v>0</v>
      </c>
      <c r="J47" s="112" t="str">
        <f>LEFT(MISC!D47,19)&amp;"."&amp;MiscPay!E47</f>
        <v xml:space="preserve"> Please choose a sc....Ma22</v>
      </c>
      <c r="K47" s="111" t="b">
        <v>1</v>
      </c>
      <c r="L47" s="117" t="s">
        <v>1275</v>
      </c>
      <c r="M47" s="111" t="b">
        <v>1</v>
      </c>
      <c r="N47" s="111" t="s">
        <v>1276</v>
      </c>
      <c r="O47" s="118" t="str">
        <f>MISC!I47</f>
        <v>/</v>
      </c>
      <c r="P47" s="111" t="b">
        <v>1</v>
      </c>
      <c r="Q47" s="111" t="b">
        <v>1</v>
      </c>
      <c r="R47" s="111" t="b">
        <v>1</v>
      </c>
    </row>
    <row r="48" spans="1:18" x14ac:dyDescent="0.25">
      <c r="A48" s="108">
        <v>1</v>
      </c>
      <c r="B48" s="109">
        <v>2</v>
      </c>
      <c r="C48" s="110">
        <f>MISC!J48</f>
        <v>0</v>
      </c>
      <c r="D48" s="111" t="b">
        <v>1</v>
      </c>
      <c r="E48" s="112" t="str">
        <f>RIGHT(MISC!C48,4)&amp;"."&amp;MISC!M48&amp;"."&amp;MISC!K48&amp;"."&amp;$C$5</f>
        <v>...Ma22</v>
      </c>
      <c r="F48" s="113">
        <f t="shared" ca="1" si="0"/>
        <v>44697</v>
      </c>
      <c r="G48" s="114" cm="1">
        <f t="array" ref="G48">IF(SUMPRODUCT((MISC!$Q$19:$AB$19=$B$5)*MISC!Q48:AB48)&gt;0,SUMPRODUCT((MISC!$Q$19:$AB$19=$B$5)*MISC!Q48:AB48),0)</f>
        <v>0</v>
      </c>
      <c r="H48" s="115">
        <f t="shared" ca="1" si="1"/>
        <v>44697</v>
      </c>
      <c r="I48" s="116">
        <v>0</v>
      </c>
      <c r="J48" s="112" t="str">
        <f>LEFT(MISC!D48,19)&amp;"."&amp;MiscPay!E48</f>
        <v xml:space="preserve"> Please choose a sc....Ma22</v>
      </c>
      <c r="K48" s="111" t="b">
        <v>1</v>
      </c>
      <c r="L48" s="117" t="s">
        <v>1275</v>
      </c>
      <c r="M48" s="111" t="b">
        <v>1</v>
      </c>
      <c r="N48" s="111" t="s">
        <v>1276</v>
      </c>
      <c r="O48" s="118" t="str">
        <f>MISC!I48</f>
        <v>/</v>
      </c>
      <c r="P48" s="111" t="b">
        <v>1</v>
      </c>
      <c r="Q48" s="111" t="b">
        <v>1</v>
      </c>
      <c r="R48" s="111" t="b">
        <v>1</v>
      </c>
    </row>
    <row r="49" spans="1:18" x14ac:dyDescent="0.25">
      <c r="A49" s="108">
        <v>1</v>
      </c>
      <c r="B49" s="109">
        <v>2</v>
      </c>
      <c r="C49" s="110">
        <f>MISC!J49</f>
        <v>0</v>
      </c>
      <c r="D49" s="111" t="b">
        <v>1</v>
      </c>
      <c r="E49" s="112" t="str">
        <f>RIGHT(MISC!C49,4)&amp;"."&amp;MISC!M49&amp;"."&amp;MISC!K49&amp;"."&amp;$C$5</f>
        <v>...Ma22</v>
      </c>
      <c r="F49" s="113">
        <f t="shared" ca="1" si="0"/>
        <v>44697</v>
      </c>
      <c r="G49" s="114" cm="1">
        <f t="array" ref="G49">IF(SUMPRODUCT((MISC!$Q$19:$AB$19=$B$5)*MISC!Q49:AB49)&gt;0,SUMPRODUCT((MISC!$Q$19:$AB$19=$B$5)*MISC!Q49:AB49),0)</f>
        <v>0</v>
      </c>
      <c r="H49" s="115">
        <f t="shared" ca="1" si="1"/>
        <v>44697</v>
      </c>
      <c r="I49" s="116">
        <v>0</v>
      </c>
      <c r="J49" s="112" t="str">
        <f>LEFT(MISC!D49,19)&amp;"."&amp;MiscPay!E49</f>
        <v xml:space="preserve"> Please choose a sc....Ma22</v>
      </c>
      <c r="K49" s="111" t="b">
        <v>1</v>
      </c>
      <c r="L49" s="117" t="s">
        <v>1275</v>
      </c>
      <c r="M49" s="111" t="b">
        <v>1</v>
      </c>
      <c r="N49" s="111" t="s">
        <v>1276</v>
      </c>
      <c r="O49" s="118" t="str">
        <f>MISC!I49</f>
        <v>/</v>
      </c>
      <c r="P49" s="111" t="b">
        <v>1</v>
      </c>
      <c r="Q49" s="111" t="b">
        <v>1</v>
      </c>
      <c r="R49" s="111" t="b">
        <v>1</v>
      </c>
    </row>
    <row r="50" spans="1:18" x14ac:dyDescent="0.25">
      <c r="A50" s="108">
        <v>1</v>
      </c>
      <c r="B50" s="109">
        <v>2</v>
      </c>
      <c r="C50" s="110">
        <f>MISC!J50</f>
        <v>0</v>
      </c>
      <c r="D50" s="111" t="b">
        <v>1</v>
      </c>
      <c r="E50" s="112" t="str">
        <f>RIGHT(MISC!C50,4)&amp;"."&amp;MISC!M50&amp;"."&amp;MISC!K50&amp;"."&amp;$C$5</f>
        <v>...Ma22</v>
      </c>
      <c r="F50" s="113">
        <f t="shared" ca="1" si="0"/>
        <v>44697</v>
      </c>
      <c r="G50" s="114" cm="1">
        <f t="array" ref="G50">IF(SUMPRODUCT((MISC!$Q$19:$AB$19=$B$5)*MISC!Q50:AB50)&gt;0,SUMPRODUCT((MISC!$Q$19:$AB$19=$B$5)*MISC!Q50:AB50),0)</f>
        <v>0</v>
      </c>
      <c r="H50" s="115">
        <f t="shared" ca="1" si="1"/>
        <v>44697</v>
      </c>
      <c r="I50" s="116">
        <v>0</v>
      </c>
      <c r="J50" s="112" t="str">
        <f>LEFT(MISC!D50,19)&amp;"."&amp;MiscPay!E50</f>
        <v xml:space="preserve"> Please choose a sc....Ma22</v>
      </c>
      <c r="K50" s="111" t="b">
        <v>1</v>
      </c>
      <c r="L50" s="117" t="s">
        <v>1275</v>
      </c>
      <c r="M50" s="111" t="b">
        <v>1</v>
      </c>
      <c r="N50" s="111" t="s">
        <v>1276</v>
      </c>
      <c r="O50" s="118" t="str">
        <f>MISC!I50</f>
        <v>/</v>
      </c>
      <c r="P50" s="111" t="b">
        <v>1</v>
      </c>
      <c r="Q50" s="111" t="b">
        <v>1</v>
      </c>
      <c r="R50" s="111" t="b">
        <v>1</v>
      </c>
    </row>
    <row r="51" spans="1:18" x14ac:dyDescent="0.25">
      <c r="A51" s="108">
        <v>1</v>
      </c>
      <c r="B51" s="109">
        <v>2</v>
      </c>
      <c r="C51" s="110">
        <f>MISC!J51</f>
        <v>0</v>
      </c>
      <c r="D51" s="111" t="b">
        <v>1</v>
      </c>
      <c r="E51" s="112" t="str">
        <f>RIGHT(MISC!C51,4)&amp;"."&amp;MISC!M51&amp;"."&amp;MISC!K51&amp;"."&amp;$C$5</f>
        <v>...Ma22</v>
      </c>
      <c r="F51" s="113">
        <f t="shared" ca="1" si="0"/>
        <v>44697</v>
      </c>
      <c r="G51" s="114" cm="1">
        <f t="array" ref="G51">IF(SUMPRODUCT((MISC!$Q$19:$AB$19=$B$5)*MISC!Q51:AB51)&gt;0,SUMPRODUCT((MISC!$Q$19:$AB$19=$B$5)*MISC!Q51:AB51),0)</f>
        <v>0</v>
      </c>
      <c r="H51" s="115">
        <f t="shared" ca="1" si="1"/>
        <v>44697</v>
      </c>
      <c r="I51" s="116">
        <v>0</v>
      </c>
      <c r="J51" s="112" t="str">
        <f>LEFT(MISC!D51,19)&amp;"."&amp;MiscPay!E51</f>
        <v xml:space="preserve"> Please choose a sc....Ma22</v>
      </c>
      <c r="K51" s="111" t="b">
        <v>1</v>
      </c>
      <c r="L51" s="117" t="s">
        <v>1275</v>
      </c>
      <c r="M51" s="111" t="b">
        <v>1</v>
      </c>
      <c r="N51" s="111" t="s">
        <v>1276</v>
      </c>
      <c r="O51" s="118" t="str">
        <f>MISC!I51</f>
        <v>/</v>
      </c>
      <c r="P51" s="111" t="b">
        <v>1</v>
      </c>
      <c r="Q51" s="111" t="b">
        <v>1</v>
      </c>
      <c r="R51" s="111" t="b">
        <v>1</v>
      </c>
    </row>
    <row r="52" spans="1:18" x14ac:dyDescent="0.25">
      <c r="A52" s="108">
        <v>1</v>
      </c>
      <c r="B52" s="109">
        <v>2</v>
      </c>
      <c r="C52" s="110">
        <f>MISC!J52</f>
        <v>0</v>
      </c>
      <c r="D52" s="111" t="b">
        <v>1</v>
      </c>
      <c r="E52" s="112" t="str">
        <f>RIGHT(MISC!C52,4)&amp;"."&amp;MISC!M52&amp;"."&amp;MISC!K52&amp;"."&amp;$C$5</f>
        <v>...Ma22</v>
      </c>
      <c r="F52" s="113">
        <f t="shared" ca="1" si="0"/>
        <v>44697</v>
      </c>
      <c r="G52" s="114" cm="1">
        <f t="array" ref="G52">IF(SUMPRODUCT((MISC!$Q$19:$AB$19=$B$5)*MISC!Q52:AB52)&gt;0,SUMPRODUCT((MISC!$Q$19:$AB$19=$B$5)*MISC!Q52:AB52),0)</f>
        <v>0</v>
      </c>
      <c r="H52" s="115">
        <f t="shared" ca="1" si="1"/>
        <v>44697</v>
      </c>
      <c r="I52" s="116">
        <v>0</v>
      </c>
      <c r="J52" s="112" t="str">
        <f>LEFT(MISC!D52,19)&amp;"."&amp;MiscPay!E52</f>
        <v xml:space="preserve"> Please choose a sc....Ma22</v>
      </c>
      <c r="K52" s="111" t="b">
        <v>1</v>
      </c>
      <c r="L52" s="117" t="s">
        <v>1275</v>
      </c>
      <c r="M52" s="111" t="b">
        <v>1</v>
      </c>
      <c r="N52" s="111" t="s">
        <v>1276</v>
      </c>
      <c r="O52" s="118" t="str">
        <f>MISC!I52</f>
        <v>/</v>
      </c>
      <c r="P52" s="111" t="b">
        <v>1</v>
      </c>
      <c r="Q52" s="111" t="b">
        <v>1</v>
      </c>
      <c r="R52" s="111" t="b">
        <v>1</v>
      </c>
    </row>
    <row r="53" spans="1:18" x14ac:dyDescent="0.25">
      <c r="A53" s="108">
        <v>1</v>
      </c>
      <c r="B53" s="109">
        <v>2</v>
      </c>
      <c r="C53" s="110">
        <f>MISC!J53</f>
        <v>0</v>
      </c>
      <c r="D53" s="111" t="b">
        <v>1</v>
      </c>
      <c r="E53" s="112" t="str">
        <f>RIGHT(MISC!C53,4)&amp;"."&amp;MISC!M53&amp;"."&amp;MISC!K53&amp;"."&amp;$C$5</f>
        <v>...Ma22</v>
      </c>
      <c r="F53" s="113">
        <f t="shared" ca="1" si="0"/>
        <v>44697</v>
      </c>
      <c r="G53" s="114" cm="1">
        <f t="array" ref="G53">IF(SUMPRODUCT((MISC!$Q$19:$AB$19=$B$5)*MISC!Q53:AB53)&gt;0,SUMPRODUCT((MISC!$Q$19:$AB$19=$B$5)*MISC!Q53:AB53),0)</f>
        <v>0</v>
      </c>
      <c r="H53" s="115">
        <f t="shared" ca="1" si="1"/>
        <v>44697</v>
      </c>
      <c r="I53" s="116">
        <v>0</v>
      </c>
      <c r="J53" s="112" t="str">
        <f>LEFT(MISC!D53,19)&amp;"."&amp;MiscPay!E53</f>
        <v xml:space="preserve"> Please choose a sc....Ma22</v>
      </c>
      <c r="K53" s="111" t="b">
        <v>1</v>
      </c>
      <c r="L53" s="117" t="s">
        <v>1275</v>
      </c>
      <c r="M53" s="111" t="b">
        <v>1</v>
      </c>
      <c r="N53" s="111" t="s">
        <v>1276</v>
      </c>
      <c r="O53" s="118" t="str">
        <f>MISC!I53</f>
        <v>/</v>
      </c>
      <c r="P53" s="111" t="b">
        <v>1</v>
      </c>
      <c r="Q53" s="111" t="b">
        <v>1</v>
      </c>
      <c r="R53" s="111" t="b">
        <v>1</v>
      </c>
    </row>
    <row r="54" spans="1:18" x14ac:dyDescent="0.25">
      <c r="A54" s="108">
        <v>1</v>
      </c>
      <c r="B54" s="109">
        <v>2</v>
      </c>
      <c r="C54" s="110">
        <f>MISC!J54</f>
        <v>0</v>
      </c>
      <c r="D54" s="111" t="b">
        <v>1</v>
      </c>
      <c r="E54" s="112" t="str">
        <f>RIGHT(MISC!C54,4)&amp;"."&amp;MISC!M54&amp;"."&amp;MISC!K54&amp;"."&amp;$C$5</f>
        <v>...Ma22</v>
      </c>
      <c r="F54" s="113">
        <f t="shared" ca="1" si="0"/>
        <v>44697</v>
      </c>
      <c r="G54" s="114" cm="1">
        <f t="array" ref="G54">IF(SUMPRODUCT((MISC!$Q$19:$AB$19=$B$5)*MISC!Q54:AB54)&gt;0,SUMPRODUCT((MISC!$Q$19:$AB$19=$B$5)*MISC!Q54:AB54),0)</f>
        <v>0</v>
      </c>
      <c r="H54" s="115">
        <f t="shared" ca="1" si="1"/>
        <v>44697</v>
      </c>
      <c r="I54" s="116">
        <v>0</v>
      </c>
      <c r="J54" s="112" t="str">
        <f>LEFT(MISC!D54,19)&amp;"."&amp;MiscPay!E54</f>
        <v xml:space="preserve"> Please choose a sc....Ma22</v>
      </c>
      <c r="K54" s="111" t="b">
        <v>1</v>
      </c>
      <c r="L54" s="117" t="s">
        <v>1275</v>
      </c>
      <c r="M54" s="111" t="b">
        <v>1</v>
      </c>
      <c r="N54" s="111" t="s">
        <v>1276</v>
      </c>
      <c r="O54" s="118" t="str">
        <f>MISC!I54</f>
        <v>/</v>
      </c>
      <c r="P54" s="111" t="b">
        <v>1</v>
      </c>
      <c r="Q54" s="111" t="b">
        <v>1</v>
      </c>
      <c r="R54" s="111" t="b">
        <v>1</v>
      </c>
    </row>
    <row r="55" spans="1:18" x14ac:dyDescent="0.25">
      <c r="A55" s="108">
        <v>1</v>
      </c>
      <c r="B55" s="109">
        <v>2</v>
      </c>
      <c r="C55" s="110">
        <f>MISC!J55</f>
        <v>0</v>
      </c>
      <c r="D55" s="111" t="b">
        <v>1</v>
      </c>
      <c r="E55" s="112" t="str">
        <f>RIGHT(MISC!C55,4)&amp;"."&amp;MISC!M55&amp;"."&amp;MISC!K55&amp;"."&amp;$C$5</f>
        <v>...Ma22</v>
      </c>
      <c r="F55" s="113">
        <f t="shared" ca="1" si="0"/>
        <v>44697</v>
      </c>
      <c r="G55" s="114" cm="1">
        <f t="array" ref="G55">IF(SUMPRODUCT((MISC!$Q$19:$AB$19=$B$5)*MISC!Q55:AB55)&gt;0,SUMPRODUCT((MISC!$Q$19:$AB$19=$B$5)*MISC!Q55:AB55),0)</f>
        <v>0</v>
      </c>
      <c r="H55" s="115">
        <f t="shared" ca="1" si="1"/>
        <v>44697</v>
      </c>
      <c r="I55" s="116">
        <v>0</v>
      </c>
      <c r="J55" s="112" t="str">
        <f>LEFT(MISC!D55,19)&amp;"."&amp;MiscPay!E55</f>
        <v xml:space="preserve"> Please choose a sc....Ma22</v>
      </c>
      <c r="K55" s="111" t="b">
        <v>1</v>
      </c>
      <c r="L55" s="117" t="s">
        <v>1275</v>
      </c>
      <c r="M55" s="111" t="b">
        <v>1</v>
      </c>
      <c r="N55" s="111" t="s">
        <v>1276</v>
      </c>
      <c r="O55" s="118" t="str">
        <f>MISC!I55</f>
        <v>/</v>
      </c>
      <c r="P55" s="111" t="b">
        <v>1</v>
      </c>
      <c r="Q55" s="111" t="b">
        <v>1</v>
      </c>
      <c r="R55" s="111" t="b">
        <v>1</v>
      </c>
    </row>
    <row r="56" spans="1:18" x14ac:dyDescent="0.25">
      <c r="A56" s="108">
        <v>1</v>
      </c>
      <c r="B56" s="109">
        <v>2</v>
      </c>
      <c r="C56" s="110">
        <f>MISC!J56</f>
        <v>0</v>
      </c>
      <c r="D56" s="111" t="b">
        <v>1</v>
      </c>
      <c r="E56" s="112" t="str">
        <f>RIGHT(MISC!C56,4)&amp;"."&amp;MISC!M56&amp;"."&amp;MISC!K56&amp;"."&amp;$C$5</f>
        <v>...Ma22</v>
      </c>
      <c r="F56" s="113">
        <f t="shared" ca="1" si="0"/>
        <v>44697</v>
      </c>
      <c r="G56" s="114" cm="1">
        <f t="array" ref="G56">IF(SUMPRODUCT((MISC!$Q$19:$AB$19=$B$5)*MISC!Q56:AB56)&gt;0,SUMPRODUCT((MISC!$Q$19:$AB$19=$B$5)*MISC!Q56:AB56),0)</f>
        <v>0</v>
      </c>
      <c r="H56" s="115">
        <f t="shared" ca="1" si="1"/>
        <v>44697</v>
      </c>
      <c r="I56" s="116">
        <v>0</v>
      </c>
      <c r="J56" s="112" t="str">
        <f>LEFT(MISC!D56,19)&amp;"."&amp;MiscPay!E56</f>
        <v xml:space="preserve"> Please choose a sc....Ma22</v>
      </c>
      <c r="K56" s="111" t="b">
        <v>1</v>
      </c>
      <c r="L56" s="117" t="s">
        <v>1275</v>
      </c>
      <c r="M56" s="111" t="b">
        <v>1</v>
      </c>
      <c r="N56" s="111" t="s">
        <v>1276</v>
      </c>
      <c r="O56" s="118" t="str">
        <f>MISC!I56</f>
        <v>/</v>
      </c>
      <c r="P56" s="111" t="b">
        <v>1</v>
      </c>
      <c r="Q56" s="111" t="b">
        <v>1</v>
      </c>
      <c r="R56" s="111" t="b">
        <v>1</v>
      </c>
    </row>
    <row r="57" spans="1:18" x14ac:dyDescent="0.25">
      <c r="A57" s="108">
        <v>1</v>
      </c>
      <c r="B57" s="109">
        <v>2</v>
      </c>
      <c r="C57" s="110">
        <f>MISC!J57</f>
        <v>0</v>
      </c>
      <c r="D57" s="111" t="b">
        <v>1</v>
      </c>
      <c r="E57" s="112" t="str">
        <f>RIGHT(MISC!C57,4)&amp;"."&amp;MISC!M57&amp;"."&amp;MISC!K57&amp;"."&amp;$C$5</f>
        <v>...Ma22</v>
      </c>
      <c r="F57" s="113">
        <f t="shared" ca="1" si="0"/>
        <v>44697</v>
      </c>
      <c r="G57" s="114" cm="1">
        <f t="array" ref="G57">IF(SUMPRODUCT((MISC!$Q$19:$AB$19=$B$5)*MISC!Q57:AB57)&gt;0,SUMPRODUCT((MISC!$Q$19:$AB$19=$B$5)*MISC!Q57:AB57),0)</f>
        <v>0</v>
      </c>
      <c r="H57" s="115">
        <f t="shared" ca="1" si="1"/>
        <v>44697</v>
      </c>
      <c r="I57" s="116">
        <v>0</v>
      </c>
      <c r="J57" s="112" t="str">
        <f>LEFT(MISC!D57,19)&amp;"."&amp;MiscPay!E57</f>
        <v xml:space="preserve"> Please choose a sc....Ma22</v>
      </c>
      <c r="K57" s="111" t="b">
        <v>1</v>
      </c>
      <c r="L57" s="117" t="s">
        <v>1275</v>
      </c>
      <c r="M57" s="111" t="b">
        <v>1</v>
      </c>
      <c r="N57" s="111" t="s">
        <v>1276</v>
      </c>
      <c r="O57" s="118" t="str">
        <f>MISC!I57</f>
        <v>/</v>
      </c>
      <c r="P57" s="111" t="b">
        <v>1</v>
      </c>
      <c r="Q57" s="111" t="b">
        <v>1</v>
      </c>
      <c r="R57" s="111" t="b">
        <v>1</v>
      </c>
    </row>
    <row r="58" spans="1:18" x14ac:dyDescent="0.25">
      <c r="A58" s="108">
        <v>1</v>
      </c>
      <c r="B58" s="109">
        <v>2</v>
      </c>
      <c r="C58" s="110">
        <f>MISC!J58</f>
        <v>0</v>
      </c>
      <c r="D58" s="111" t="b">
        <v>1</v>
      </c>
      <c r="E58" s="112" t="str">
        <f>RIGHT(MISC!C58,4)&amp;"."&amp;MISC!M58&amp;"."&amp;MISC!K58&amp;"."&amp;$C$5</f>
        <v>...Ma22</v>
      </c>
      <c r="F58" s="113">
        <f t="shared" ca="1" si="0"/>
        <v>44697</v>
      </c>
      <c r="G58" s="114" cm="1">
        <f t="array" ref="G58">IF(SUMPRODUCT((MISC!$Q$19:$AB$19=$B$5)*MISC!Q58:AB58)&gt;0,SUMPRODUCT((MISC!$Q$19:$AB$19=$B$5)*MISC!Q58:AB58),0)</f>
        <v>0</v>
      </c>
      <c r="H58" s="115">
        <f t="shared" ca="1" si="1"/>
        <v>44697</v>
      </c>
      <c r="I58" s="116">
        <v>0</v>
      </c>
      <c r="J58" s="112" t="str">
        <f>LEFT(MISC!D58,19)&amp;"."&amp;MiscPay!E58</f>
        <v xml:space="preserve"> Please choose a sc....Ma22</v>
      </c>
      <c r="K58" s="111" t="b">
        <v>1</v>
      </c>
      <c r="L58" s="117" t="s">
        <v>1275</v>
      </c>
      <c r="M58" s="111" t="b">
        <v>1</v>
      </c>
      <c r="N58" s="111" t="s">
        <v>1276</v>
      </c>
      <c r="O58" s="118" t="str">
        <f>MISC!I58</f>
        <v>/</v>
      </c>
      <c r="P58" s="111" t="b">
        <v>1</v>
      </c>
      <c r="Q58" s="111" t="b">
        <v>1</v>
      </c>
      <c r="R58" s="111" t="b">
        <v>1</v>
      </c>
    </row>
    <row r="59" spans="1:18" x14ac:dyDescent="0.25">
      <c r="A59" s="108">
        <v>1</v>
      </c>
      <c r="B59" s="109">
        <v>2</v>
      </c>
      <c r="C59" s="110">
        <f>MISC!J59</f>
        <v>0</v>
      </c>
      <c r="D59" s="111" t="b">
        <v>1</v>
      </c>
      <c r="E59" s="112" t="str">
        <f>RIGHT(MISC!C59,4)&amp;"."&amp;MISC!M59&amp;"."&amp;MISC!K59&amp;"."&amp;$C$5</f>
        <v>...Ma22</v>
      </c>
      <c r="F59" s="113">
        <f t="shared" ca="1" si="0"/>
        <v>44697</v>
      </c>
      <c r="G59" s="114" cm="1">
        <f t="array" ref="G59">IF(SUMPRODUCT((MISC!$Q$19:$AB$19=$B$5)*MISC!Q59:AB59)&gt;0,SUMPRODUCT((MISC!$Q$19:$AB$19=$B$5)*MISC!Q59:AB59),0)</f>
        <v>0</v>
      </c>
      <c r="H59" s="115">
        <f t="shared" ca="1" si="1"/>
        <v>44697</v>
      </c>
      <c r="I59" s="116">
        <v>0</v>
      </c>
      <c r="J59" s="112" t="str">
        <f>LEFT(MISC!D59,19)&amp;"."&amp;MiscPay!E59</f>
        <v xml:space="preserve"> Please choose a sc....Ma22</v>
      </c>
      <c r="K59" s="111" t="b">
        <v>1</v>
      </c>
      <c r="L59" s="117" t="s">
        <v>1275</v>
      </c>
      <c r="M59" s="111" t="b">
        <v>1</v>
      </c>
      <c r="N59" s="111" t="s">
        <v>1276</v>
      </c>
      <c r="O59" s="118" t="str">
        <f>MISC!I59</f>
        <v>/</v>
      </c>
      <c r="P59" s="111" t="b">
        <v>1</v>
      </c>
      <c r="Q59" s="111" t="b">
        <v>1</v>
      </c>
      <c r="R59" s="111" t="b">
        <v>1</v>
      </c>
    </row>
    <row r="60" spans="1:18" x14ac:dyDescent="0.25">
      <c r="A60" s="108">
        <v>1</v>
      </c>
      <c r="B60" s="109">
        <v>2</v>
      </c>
      <c r="C60" s="110">
        <f>MISC!J60</f>
        <v>0</v>
      </c>
      <c r="D60" s="111" t="b">
        <v>1</v>
      </c>
      <c r="E60" s="112" t="str">
        <f>RIGHT(MISC!C60,4)&amp;"."&amp;MISC!M60&amp;"."&amp;MISC!K60&amp;"."&amp;$C$5</f>
        <v>...Ma22</v>
      </c>
      <c r="F60" s="113">
        <f t="shared" ca="1" si="0"/>
        <v>44697</v>
      </c>
      <c r="G60" s="114" cm="1">
        <f t="array" ref="G60">IF(SUMPRODUCT((MISC!$Q$19:$AB$19=$B$5)*MISC!Q60:AB60)&gt;0,SUMPRODUCT((MISC!$Q$19:$AB$19=$B$5)*MISC!Q60:AB60),0)</f>
        <v>0</v>
      </c>
      <c r="H60" s="115">
        <f t="shared" ca="1" si="1"/>
        <v>44697</v>
      </c>
      <c r="I60" s="116">
        <v>0</v>
      </c>
      <c r="J60" s="112" t="str">
        <f>LEFT(MISC!D60,19)&amp;"."&amp;MiscPay!E60</f>
        <v xml:space="preserve"> Please choose a sc....Ma22</v>
      </c>
      <c r="K60" s="111" t="b">
        <v>1</v>
      </c>
      <c r="L60" s="117" t="s">
        <v>1275</v>
      </c>
      <c r="M60" s="111" t="b">
        <v>1</v>
      </c>
      <c r="N60" s="111" t="s">
        <v>1276</v>
      </c>
      <c r="O60" s="118" t="str">
        <f>MISC!I60</f>
        <v>/</v>
      </c>
      <c r="P60" s="111" t="b">
        <v>1</v>
      </c>
      <c r="Q60" s="111" t="b">
        <v>1</v>
      </c>
      <c r="R60" s="111" t="b">
        <v>1</v>
      </c>
    </row>
    <row r="61" spans="1:18" x14ac:dyDescent="0.25">
      <c r="A61" s="108">
        <v>1</v>
      </c>
      <c r="B61" s="109">
        <v>2</v>
      </c>
      <c r="C61" s="110">
        <f>MISC!J61</f>
        <v>0</v>
      </c>
      <c r="D61" s="111" t="b">
        <v>1</v>
      </c>
      <c r="E61" s="112" t="str">
        <f>RIGHT(MISC!C61,4)&amp;"."&amp;MISC!M61&amp;"."&amp;MISC!K61&amp;"."&amp;$C$5</f>
        <v>...Ma22</v>
      </c>
      <c r="F61" s="113">
        <f t="shared" ca="1" si="0"/>
        <v>44697</v>
      </c>
      <c r="G61" s="114" cm="1">
        <f t="array" ref="G61">IF(SUMPRODUCT((MISC!$Q$19:$AB$19=$B$5)*MISC!Q61:AB61)&gt;0,SUMPRODUCT((MISC!$Q$19:$AB$19=$B$5)*MISC!Q61:AB61),0)</f>
        <v>0</v>
      </c>
      <c r="H61" s="115">
        <f t="shared" ca="1" si="1"/>
        <v>44697</v>
      </c>
      <c r="I61" s="116">
        <v>0</v>
      </c>
      <c r="J61" s="112" t="str">
        <f>LEFT(MISC!D61,19)&amp;"."&amp;MiscPay!E61</f>
        <v xml:space="preserve"> Please choose a sc....Ma22</v>
      </c>
      <c r="K61" s="111" t="b">
        <v>1</v>
      </c>
      <c r="L61" s="117" t="s">
        <v>1275</v>
      </c>
      <c r="M61" s="111" t="b">
        <v>1</v>
      </c>
      <c r="N61" s="111" t="s">
        <v>1276</v>
      </c>
      <c r="O61" s="118" t="str">
        <f>MISC!I61</f>
        <v>/</v>
      </c>
      <c r="P61" s="111" t="b">
        <v>1</v>
      </c>
      <c r="Q61" s="111" t="b">
        <v>1</v>
      </c>
      <c r="R61" s="111" t="b">
        <v>1</v>
      </c>
    </row>
    <row r="62" spans="1:18" x14ac:dyDescent="0.25">
      <c r="A62" s="108">
        <v>1</v>
      </c>
      <c r="B62" s="109">
        <v>2</v>
      </c>
      <c r="C62" s="110">
        <f>MISC!J62</f>
        <v>0</v>
      </c>
      <c r="D62" s="111" t="b">
        <v>1</v>
      </c>
      <c r="E62" s="112" t="str">
        <f>RIGHT(MISC!C62,4)&amp;"."&amp;MISC!M62&amp;"."&amp;MISC!K62&amp;"."&amp;$C$5</f>
        <v>...Ma22</v>
      </c>
      <c r="F62" s="113">
        <f t="shared" ca="1" si="0"/>
        <v>44697</v>
      </c>
      <c r="G62" s="114" cm="1">
        <f t="array" ref="G62">IF(SUMPRODUCT((MISC!$Q$19:$AB$19=$B$5)*MISC!Q62:AB62)&gt;0,SUMPRODUCT((MISC!$Q$19:$AB$19=$B$5)*MISC!Q62:AB62),0)</f>
        <v>0</v>
      </c>
      <c r="H62" s="115">
        <f t="shared" ca="1" si="1"/>
        <v>44697</v>
      </c>
      <c r="I62" s="116">
        <v>0</v>
      </c>
      <c r="J62" s="112" t="str">
        <f>LEFT(MISC!D62,19)&amp;"."&amp;MiscPay!E62</f>
        <v xml:space="preserve"> Please choose a sc....Ma22</v>
      </c>
      <c r="K62" s="111" t="b">
        <v>1</v>
      </c>
      <c r="L62" s="117" t="s">
        <v>1275</v>
      </c>
      <c r="M62" s="111" t="b">
        <v>1</v>
      </c>
      <c r="N62" s="111" t="s">
        <v>1276</v>
      </c>
      <c r="O62" s="118" t="str">
        <f>MISC!I62</f>
        <v>/</v>
      </c>
      <c r="P62" s="111" t="b">
        <v>1</v>
      </c>
      <c r="Q62" s="111" t="b">
        <v>1</v>
      </c>
      <c r="R62" s="111" t="b">
        <v>1</v>
      </c>
    </row>
    <row r="63" spans="1:18" x14ac:dyDescent="0.25">
      <c r="A63" s="108">
        <v>1</v>
      </c>
      <c r="B63" s="109">
        <v>2</v>
      </c>
      <c r="C63" s="110">
        <f>MISC!J63</f>
        <v>0</v>
      </c>
      <c r="D63" s="111" t="b">
        <v>1</v>
      </c>
      <c r="E63" s="112" t="str">
        <f>RIGHT(MISC!C63,4)&amp;"."&amp;MISC!M63&amp;"."&amp;MISC!K63&amp;"."&amp;$C$5</f>
        <v>...Ma22</v>
      </c>
      <c r="F63" s="113">
        <f t="shared" ca="1" si="0"/>
        <v>44697</v>
      </c>
      <c r="G63" s="114" cm="1">
        <f t="array" ref="G63">IF(SUMPRODUCT((MISC!$Q$19:$AB$19=$B$5)*MISC!Q63:AB63)&gt;0,SUMPRODUCT((MISC!$Q$19:$AB$19=$B$5)*MISC!Q63:AB63),0)</f>
        <v>0</v>
      </c>
      <c r="H63" s="115">
        <f t="shared" ca="1" si="1"/>
        <v>44697</v>
      </c>
      <c r="I63" s="116">
        <v>0</v>
      </c>
      <c r="J63" s="112" t="str">
        <f>LEFT(MISC!D63,19)&amp;"."&amp;MiscPay!E63</f>
        <v xml:space="preserve"> Please choose a sc....Ma22</v>
      </c>
      <c r="K63" s="111" t="b">
        <v>1</v>
      </c>
      <c r="L63" s="117" t="s">
        <v>1275</v>
      </c>
      <c r="M63" s="111" t="b">
        <v>1</v>
      </c>
      <c r="N63" s="111" t="s">
        <v>1276</v>
      </c>
      <c r="O63" s="118" t="str">
        <f>MISC!I63</f>
        <v>/</v>
      </c>
      <c r="P63" s="111" t="b">
        <v>1</v>
      </c>
      <c r="Q63" s="111" t="b">
        <v>1</v>
      </c>
      <c r="R63" s="111" t="b">
        <v>1</v>
      </c>
    </row>
    <row r="64" spans="1:18" x14ac:dyDescent="0.25">
      <c r="A64" s="108">
        <v>1</v>
      </c>
      <c r="B64" s="109">
        <v>2</v>
      </c>
      <c r="C64" s="110">
        <f>MISC!J64</f>
        <v>0</v>
      </c>
      <c r="D64" s="111" t="b">
        <v>1</v>
      </c>
      <c r="E64" s="112" t="str">
        <f>RIGHT(MISC!C64,4)&amp;"."&amp;MISC!M64&amp;"."&amp;MISC!K64&amp;"."&amp;$C$5</f>
        <v>...Ma22</v>
      </c>
      <c r="F64" s="113">
        <f t="shared" ca="1" si="0"/>
        <v>44697</v>
      </c>
      <c r="G64" s="114" cm="1">
        <f t="array" ref="G64">IF(SUMPRODUCT((MISC!$Q$19:$AB$19=$B$5)*MISC!Q64:AB64)&gt;0,SUMPRODUCT((MISC!$Q$19:$AB$19=$B$5)*MISC!Q64:AB64),0)</f>
        <v>0</v>
      </c>
      <c r="H64" s="115">
        <f t="shared" ca="1" si="1"/>
        <v>44697</v>
      </c>
      <c r="I64" s="116">
        <v>0</v>
      </c>
      <c r="J64" s="112" t="str">
        <f>LEFT(MISC!D64,19)&amp;"."&amp;MiscPay!E64</f>
        <v xml:space="preserve"> Please choose a sc....Ma22</v>
      </c>
      <c r="K64" s="111" t="b">
        <v>1</v>
      </c>
      <c r="L64" s="117" t="s">
        <v>1275</v>
      </c>
      <c r="M64" s="111" t="b">
        <v>1</v>
      </c>
      <c r="N64" s="111" t="s">
        <v>1276</v>
      </c>
      <c r="O64" s="118" t="str">
        <f>MISC!I64</f>
        <v>/</v>
      </c>
      <c r="P64" s="111" t="b">
        <v>1</v>
      </c>
      <c r="Q64" s="111" t="b">
        <v>1</v>
      </c>
      <c r="R64" s="111" t="b">
        <v>1</v>
      </c>
    </row>
    <row r="65" spans="1:18" x14ac:dyDescent="0.25">
      <c r="A65" s="108">
        <v>1</v>
      </c>
      <c r="B65" s="109">
        <v>2</v>
      </c>
      <c r="C65" s="110">
        <f>MISC!J65</f>
        <v>0</v>
      </c>
      <c r="D65" s="111" t="b">
        <v>1</v>
      </c>
      <c r="E65" s="112" t="str">
        <f>RIGHT(MISC!C65,4)&amp;"."&amp;MISC!M65&amp;"."&amp;MISC!K65&amp;"."&amp;$C$5</f>
        <v>...Ma22</v>
      </c>
      <c r="F65" s="113">
        <f t="shared" ca="1" si="0"/>
        <v>44697</v>
      </c>
      <c r="G65" s="114" cm="1">
        <f t="array" ref="G65">IF(SUMPRODUCT((MISC!$Q$19:$AB$19=$B$5)*MISC!Q65:AB65)&gt;0,SUMPRODUCT((MISC!$Q$19:$AB$19=$B$5)*MISC!Q65:AB65),0)</f>
        <v>0</v>
      </c>
      <c r="H65" s="115">
        <f t="shared" ca="1" si="1"/>
        <v>44697</v>
      </c>
      <c r="I65" s="116">
        <v>0</v>
      </c>
      <c r="J65" s="112" t="str">
        <f>LEFT(MISC!D65,19)&amp;"."&amp;MiscPay!E65</f>
        <v xml:space="preserve"> Please choose a sc....Ma22</v>
      </c>
      <c r="K65" s="111" t="b">
        <v>1</v>
      </c>
      <c r="L65" s="117" t="s">
        <v>1275</v>
      </c>
      <c r="M65" s="111" t="b">
        <v>1</v>
      </c>
      <c r="N65" s="111" t="s">
        <v>1276</v>
      </c>
      <c r="O65" s="118" t="str">
        <f>MISC!I65</f>
        <v>/</v>
      </c>
      <c r="P65" s="111" t="b">
        <v>1</v>
      </c>
      <c r="Q65" s="111" t="b">
        <v>1</v>
      </c>
      <c r="R65" s="111" t="b">
        <v>1</v>
      </c>
    </row>
    <row r="66" spans="1:18" x14ac:dyDescent="0.25">
      <c r="A66" s="108">
        <v>1</v>
      </c>
      <c r="B66" s="109">
        <v>2</v>
      </c>
      <c r="C66" s="110">
        <f>MISC!J66</f>
        <v>0</v>
      </c>
      <c r="D66" s="111" t="b">
        <v>1</v>
      </c>
      <c r="E66" s="112" t="str">
        <f>RIGHT(MISC!C66,4)&amp;"."&amp;MISC!M66&amp;"."&amp;MISC!K66&amp;"."&amp;$C$5</f>
        <v>...Ma22</v>
      </c>
      <c r="F66" s="113">
        <f t="shared" ca="1" si="0"/>
        <v>44697</v>
      </c>
      <c r="G66" s="114" cm="1">
        <f t="array" ref="G66">IF(SUMPRODUCT((MISC!$Q$19:$AB$19=$B$5)*MISC!Q66:AB66)&gt;0,SUMPRODUCT((MISC!$Q$19:$AB$19=$B$5)*MISC!Q66:AB66),0)</f>
        <v>0</v>
      </c>
      <c r="H66" s="115">
        <f t="shared" ca="1" si="1"/>
        <v>44697</v>
      </c>
      <c r="I66" s="116">
        <v>0</v>
      </c>
      <c r="J66" s="112" t="str">
        <f>LEFT(MISC!D66,19)&amp;"."&amp;MiscPay!E66</f>
        <v xml:space="preserve"> Please choose a sc....Ma22</v>
      </c>
      <c r="K66" s="111" t="b">
        <v>1</v>
      </c>
      <c r="L66" s="117" t="s">
        <v>1275</v>
      </c>
      <c r="M66" s="111" t="b">
        <v>1</v>
      </c>
      <c r="N66" s="111" t="s">
        <v>1276</v>
      </c>
      <c r="O66" s="118" t="str">
        <f>MISC!I66</f>
        <v>/</v>
      </c>
      <c r="P66" s="111" t="b">
        <v>1</v>
      </c>
      <c r="Q66" s="111" t="b">
        <v>1</v>
      </c>
      <c r="R66" s="111" t="b">
        <v>1</v>
      </c>
    </row>
    <row r="67" spans="1:18" x14ac:dyDescent="0.25">
      <c r="A67" s="108">
        <v>1</v>
      </c>
      <c r="B67" s="109">
        <v>2</v>
      </c>
      <c r="C67" s="110">
        <f>MISC!J67</f>
        <v>0</v>
      </c>
      <c r="D67" s="111" t="b">
        <v>1</v>
      </c>
      <c r="E67" s="112" t="str">
        <f>RIGHT(MISC!C67,4)&amp;"."&amp;MISC!M67&amp;"."&amp;MISC!K67&amp;"."&amp;$C$5</f>
        <v>...Ma22</v>
      </c>
      <c r="F67" s="113">
        <f t="shared" ca="1" si="0"/>
        <v>44697</v>
      </c>
      <c r="G67" s="114" cm="1">
        <f t="array" ref="G67">IF(SUMPRODUCT((MISC!$Q$19:$AB$19=$B$5)*MISC!Q67:AB67)&gt;0,SUMPRODUCT((MISC!$Q$19:$AB$19=$B$5)*MISC!Q67:AB67),0)</f>
        <v>0</v>
      </c>
      <c r="H67" s="115">
        <f t="shared" ca="1" si="1"/>
        <v>44697</v>
      </c>
      <c r="I67" s="116">
        <v>0</v>
      </c>
      <c r="J67" s="112" t="str">
        <f>LEFT(MISC!D67,19)&amp;"."&amp;MiscPay!E67</f>
        <v xml:space="preserve"> Please choose a sc....Ma22</v>
      </c>
      <c r="K67" s="111" t="b">
        <v>1</v>
      </c>
      <c r="L67" s="117" t="s">
        <v>1275</v>
      </c>
      <c r="M67" s="111" t="b">
        <v>1</v>
      </c>
      <c r="N67" s="111" t="s">
        <v>1276</v>
      </c>
      <c r="O67" s="118" t="str">
        <f>MISC!I67</f>
        <v>/</v>
      </c>
      <c r="P67" s="111" t="b">
        <v>1</v>
      </c>
      <c r="Q67" s="111" t="b">
        <v>1</v>
      </c>
      <c r="R67" s="111" t="b">
        <v>1</v>
      </c>
    </row>
    <row r="68" spans="1:18" x14ac:dyDescent="0.25">
      <c r="A68" s="108">
        <v>1</v>
      </c>
      <c r="B68" s="109">
        <v>2</v>
      </c>
      <c r="C68" s="110">
        <f>MISC!J68</f>
        <v>0</v>
      </c>
      <c r="D68" s="111" t="b">
        <v>1</v>
      </c>
      <c r="E68" s="112" t="str">
        <f>RIGHT(MISC!C68,4)&amp;"."&amp;MISC!M68&amp;"."&amp;MISC!K68&amp;"."&amp;$C$5</f>
        <v>...Ma22</v>
      </c>
      <c r="F68" s="113">
        <f t="shared" ca="1" si="0"/>
        <v>44697</v>
      </c>
      <c r="G68" s="114" cm="1">
        <f t="array" ref="G68">IF(SUMPRODUCT((MISC!$Q$19:$AB$19=$B$5)*MISC!Q68:AB68)&gt;0,SUMPRODUCT((MISC!$Q$19:$AB$19=$B$5)*MISC!Q68:AB68),0)</f>
        <v>0</v>
      </c>
      <c r="H68" s="115">
        <f t="shared" ca="1" si="1"/>
        <v>44697</v>
      </c>
      <c r="I68" s="116">
        <v>0</v>
      </c>
      <c r="J68" s="112" t="str">
        <f>LEFT(MISC!D68,19)&amp;"."&amp;MiscPay!E68</f>
        <v xml:space="preserve"> Please choose a sc....Ma22</v>
      </c>
      <c r="K68" s="111" t="b">
        <v>1</v>
      </c>
      <c r="L68" s="117" t="s">
        <v>1275</v>
      </c>
      <c r="M68" s="111" t="b">
        <v>1</v>
      </c>
      <c r="N68" s="111" t="s">
        <v>1276</v>
      </c>
      <c r="O68" s="118" t="str">
        <f>MISC!I68</f>
        <v>/</v>
      </c>
      <c r="P68" s="111" t="b">
        <v>1</v>
      </c>
      <c r="Q68" s="111" t="b">
        <v>1</v>
      </c>
      <c r="R68" s="111" t="b">
        <v>1</v>
      </c>
    </row>
    <row r="69" spans="1:18" x14ac:dyDescent="0.25">
      <c r="A69" s="108">
        <v>1</v>
      </c>
      <c r="B69" s="109">
        <v>2</v>
      </c>
      <c r="C69" s="110">
        <f>MISC!J69</f>
        <v>0</v>
      </c>
      <c r="D69" s="111" t="b">
        <v>1</v>
      </c>
      <c r="E69" s="112" t="str">
        <f>RIGHT(MISC!C69,4)&amp;"."&amp;MISC!M69&amp;"."&amp;MISC!K69&amp;"."&amp;$C$5</f>
        <v>...Ma22</v>
      </c>
      <c r="F69" s="113">
        <f t="shared" ca="1" si="0"/>
        <v>44697</v>
      </c>
      <c r="G69" s="114" cm="1">
        <f t="array" ref="G69">IF(SUMPRODUCT((MISC!$Q$19:$AB$19=$B$5)*MISC!Q69:AB69)&gt;0,SUMPRODUCT((MISC!$Q$19:$AB$19=$B$5)*MISC!Q69:AB69),0)</f>
        <v>0</v>
      </c>
      <c r="H69" s="115">
        <f t="shared" ca="1" si="1"/>
        <v>44697</v>
      </c>
      <c r="I69" s="116">
        <v>0</v>
      </c>
      <c r="J69" s="112" t="str">
        <f>LEFT(MISC!D69,19)&amp;"."&amp;MiscPay!E69</f>
        <v xml:space="preserve"> Please choose a sc....Ma22</v>
      </c>
      <c r="K69" s="111" t="b">
        <v>1</v>
      </c>
      <c r="L69" s="117" t="s">
        <v>1275</v>
      </c>
      <c r="M69" s="111" t="b">
        <v>1</v>
      </c>
      <c r="N69" s="111" t="s">
        <v>1276</v>
      </c>
      <c r="O69" s="118" t="str">
        <f>MISC!I69</f>
        <v>/</v>
      </c>
      <c r="P69" s="111" t="b">
        <v>1</v>
      </c>
      <c r="Q69" s="111" t="b">
        <v>1</v>
      </c>
      <c r="R69" s="111" t="b">
        <v>1</v>
      </c>
    </row>
    <row r="70" spans="1:18" x14ac:dyDescent="0.25">
      <c r="A70" s="108">
        <v>1</v>
      </c>
      <c r="B70" s="109">
        <v>2</v>
      </c>
      <c r="C70" s="110">
        <f>MISC!J70</f>
        <v>0</v>
      </c>
      <c r="D70" s="111" t="b">
        <v>1</v>
      </c>
      <c r="E70" s="112" t="str">
        <f>RIGHT(MISC!C70,4)&amp;"."&amp;MISC!M70&amp;"."&amp;MISC!K70&amp;"."&amp;$C$5</f>
        <v>...Ma22</v>
      </c>
      <c r="F70" s="113">
        <f t="shared" ca="1" si="0"/>
        <v>44697</v>
      </c>
      <c r="G70" s="114" cm="1">
        <f t="array" ref="G70">IF(SUMPRODUCT((MISC!$Q$19:$AB$19=$B$5)*MISC!Q70:AB70)&gt;0,SUMPRODUCT((MISC!$Q$19:$AB$19=$B$5)*MISC!Q70:AB70),0)</f>
        <v>0</v>
      </c>
      <c r="H70" s="115">
        <f t="shared" ca="1" si="1"/>
        <v>44697</v>
      </c>
      <c r="I70" s="116">
        <v>0</v>
      </c>
      <c r="J70" s="112" t="str">
        <f>LEFT(MISC!D70,19)&amp;"."&amp;MiscPay!E70</f>
        <v xml:space="preserve"> Please choose a sc....Ma22</v>
      </c>
      <c r="K70" s="111" t="b">
        <v>1</v>
      </c>
      <c r="L70" s="117" t="s">
        <v>1275</v>
      </c>
      <c r="M70" s="111" t="b">
        <v>1</v>
      </c>
      <c r="N70" s="111" t="s">
        <v>1276</v>
      </c>
      <c r="O70" s="118" t="str">
        <f>MISC!I70</f>
        <v>/</v>
      </c>
      <c r="P70" s="111" t="b">
        <v>1</v>
      </c>
      <c r="Q70" s="111" t="b">
        <v>1</v>
      </c>
      <c r="R70" s="111" t="b">
        <v>1</v>
      </c>
    </row>
    <row r="71" spans="1:18" x14ac:dyDescent="0.25">
      <c r="A71" s="108">
        <v>1</v>
      </c>
      <c r="B71" s="109">
        <v>2</v>
      </c>
      <c r="C71" s="110">
        <f>MISC!J71</f>
        <v>0</v>
      </c>
      <c r="D71" s="111" t="b">
        <v>1</v>
      </c>
      <c r="E71" s="112" t="str">
        <f>RIGHT(MISC!C71,4)&amp;"."&amp;MISC!M71&amp;"."&amp;MISC!K71&amp;"."&amp;$C$5</f>
        <v>...Ma22</v>
      </c>
      <c r="F71" s="113">
        <f t="shared" ca="1" si="0"/>
        <v>44697</v>
      </c>
      <c r="G71" s="114" cm="1">
        <f t="array" ref="G71">IF(SUMPRODUCT((MISC!$Q$19:$AB$19=$B$5)*MISC!Q71:AB71)&gt;0,SUMPRODUCT((MISC!$Q$19:$AB$19=$B$5)*MISC!Q71:AB71),0)</f>
        <v>0</v>
      </c>
      <c r="H71" s="115">
        <f t="shared" ca="1" si="1"/>
        <v>44697</v>
      </c>
      <c r="I71" s="116">
        <v>0</v>
      </c>
      <c r="J71" s="112" t="str">
        <f>LEFT(MISC!D71,19)&amp;"."&amp;MiscPay!E71</f>
        <v xml:space="preserve"> Please choose a sc....Ma22</v>
      </c>
      <c r="K71" s="111" t="b">
        <v>1</v>
      </c>
      <c r="L71" s="117" t="s">
        <v>1275</v>
      </c>
      <c r="M71" s="111" t="b">
        <v>1</v>
      </c>
      <c r="N71" s="111" t="s">
        <v>1276</v>
      </c>
      <c r="O71" s="118" t="str">
        <f>MISC!I71</f>
        <v>/</v>
      </c>
      <c r="P71" s="111" t="b">
        <v>1</v>
      </c>
      <c r="Q71" s="111" t="b">
        <v>1</v>
      </c>
      <c r="R71" s="111" t="b">
        <v>1</v>
      </c>
    </row>
    <row r="72" spans="1:18" x14ac:dyDescent="0.25">
      <c r="A72" s="108">
        <v>1</v>
      </c>
      <c r="B72" s="109">
        <v>2</v>
      </c>
      <c r="C72" s="110">
        <f>MISC!J72</f>
        <v>0</v>
      </c>
      <c r="D72" s="111" t="b">
        <v>1</v>
      </c>
      <c r="E72" s="112" t="str">
        <f>RIGHT(MISC!C72,4)&amp;"."&amp;MISC!M72&amp;"."&amp;MISC!K72&amp;"."&amp;$C$5</f>
        <v>...Ma22</v>
      </c>
      <c r="F72" s="113">
        <f t="shared" ca="1" si="0"/>
        <v>44697</v>
      </c>
      <c r="G72" s="114" cm="1">
        <f t="array" ref="G72">IF(SUMPRODUCT((MISC!$Q$19:$AB$19=$B$5)*MISC!Q72:AB72)&gt;0,SUMPRODUCT((MISC!$Q$19:$AB$19=$B$5)*MISC!Q72:AB72),0)</f>
        <v>0</v>
      </c>
      <c r="H72" s="115">
        <f t="shared" ca="1" si="1"/>
        <v>44697</v>
      </c>
      <c r="I72" s="116">
        <v>0</v>
      </c>
      <c r="J72" s="112" t="str">
        <f>LEFT(MISC!D72,19)&amp;"."&amp;MiscPay!E72</f>
        <v xml:space="preserve"> Please choose a sc....Ma22</v>
      </c>
      <c r="K72" s="111" t="b">
        <v>1</v>
      </c>
      <c r="L72" s="117" t="s">
        <v>1275</v>
      </c>
      <c r="M72" s="111" t="b">
        <v>1</v>
      </c>
      <c r="N72" s="111" t="s">
        <v>1276</v>
      </c>
      <c r="O72" s="118" t="str">
        <f>MISC!I72</f>
        <v>/</v>
      </c>
      <c r="P72" s="111" t="b">
        <v>1</v>
      </c>
      <c r="Q72" s="111" t="b">
        <v>1</v>
      </c>
      <c r="R72" s="111" t="b">
        <v>1</v>
      </c>
    </row>
    <row r="73" spans="1:18" x14ac:dyDescent="0.25">
      <c r="A73" s="108">
        <v>1</v>
      </c>
      <c r="B73" s="109">
        <v>2</v>
      </c>
      <c r="C73" s="110">
        <f>MISC!J73</f>
        <v>0</v>
      </c>
      <c r="D73" s="111" t="b">
        <v>1</v>
      </c>
      <c r="E73" s="112" t="str">
        <f>RIGHT(MISC!C73,4)&amp;"."&amp;MISC!M73&amp;"."&amp;MISC!K73&amp;"."&amp;$C$5</f>
        <v>...Ma22</v>
      </c>
      <c r="F73" s="113">
        <f t="shared" ca="1" si="0"/>
        <v>44697</v>
      </c>
      <c r="G73" s="114" cm="1">
        <f t="array" ref="G73">IF(SUMPRODUCT((MISC!$Q$19:$AB$19=$B$5)*MISC!Q73:AB73)&gt;0,SUMPRODUCT((MISC!$Q$19:$AB$19=$B$5)*MISC!Q73:AB73),0)</f>
        <v>0</v>
      </c>
      <c r="H73" s="115">
        <f t="shared" ca="1" si="1"/>
        <v>44697</v>
      </c>
      <c r="I73" s="116">
        <v>0</v>
      </c>
      <c r="J73" s="112" t="str">
        <f>LEFT(MISC!D73,19)&amp;"."&amp;MiscPay!E73</f>
        <v xml:space="preserve"> Please choose a sc....Ma22</v>
      </c>
      <c r="K73" s="111" t="b">
        <v>1</v>
      </c>
      <c r="L73" s="117" t="s">
        <v>1275</v>
      </c>
      <c r="M73" s="111" t="b">
        <v>1</v>
      </c>
      <c r="N73" s="111" t="s">
        <v>1276</v>
      </c>
      <c r="O73" s="118" t="str">
        <f>MISC!I73</f>
        <v>/</v>
      </c>
      <c r="P73" s="111" t="b">
        <v>1</v>
      </c>
      <c r="Q73" s="111" t="b">
        <v>1</v>
      </c>
      <c r="R73" s="111" t="b">
        <v>1</v>
      </c>
    </row>
    <row r="74" spans="1:18" x14ac:dyDescent="0.25">
      <c r="A74" s="108">
        <v>1</v>
      </c>
      <c r="B74" s="109">
        <v>2</v>
      </c>
      <c r="C74" s="110">
        <f>MISC!J74</f>
        <v>0</v>
      </c>
      <c r="D74" s="111" t="b">
        <v>1</v>
      </c>
      <c r="E74" s="112" t="str">
        <f>RIGHT(MISC!C74,4)&amp;"."&amp;MISC!M74&amp;"."&amp;MISC!K74&amp;"."&amp;$C$5</f>
        <v>...Ma22</v>
      </c>
      <c r="F74" s="113">
        <f t="shared" ca="1" si="0"/>
        <v>44697</v>
      </c>
      <c r="G74" s="114" cm="1">
        <f t="array" ref="G74">IF(SUMPRODUCT((MISC!$Q$19:$AB$19=$B$5)*MISC!Q74:AB74)&gt;0,SUMPRODUCT((MISC!$Q$19:$AB$19=$B$5)*MISC!Q74:AB74),0)</f>
        <v>0</v>
      </c>
      <c r="H74" s="115">
        <f t="shared" ca="1" si="1"/>
        <v>44697</v>
      </c>
      <c r="I74" s="116">
        <v>0</v>
      </c>
      <c r="J74" s="112" t="str">
        <f>LEFT(MISC!D74,19)&amp;"."&amp;MiscPay!E74</f>
        <v xml:space="preserve"> Please choose a sc....Ma22</v>
      </c>
      <c r="K74" s="111" t="b">
        <v>1</v>
      </c>
      <c r="L74" s="117" t="s">
        <v>1275</v>
      </c>
      <c r="M74" s="111" t="b">
        <v>1</v>
      </c>
      <c r="N74" s="111" t="s">
        <v>1276</v>
      </c>
      <c r="O74" s="118" t="str">
        <f>MISC!I74</f>
        <v>/</v>
      </c>
      <c r="P74" s="111" t="b">
        <v>1</v>
      </c>
      <c r="Q74" s="111" t="b">
        <v>1</v>
      </c>
      <c r="R74" s="111" t="b">
        <v>1</v>
      </c>
    </row>
    <row r="75" spans="1:18" x14ac:dyDescent="0.25">
      <c r="A75" s="108">
        <v>1</v>
      </c>
      <c r="B75" s="109">
        <v>2</v>
      </c>
      <c r="C75" s="110">
        <f>MISC!J75</f>
        <v>0</v>
      </c>
      <c r="D75" s="111" t="b">
        <v>1</v>
      </c>
      <c r="E75" s="112" t="str">
        <f>RIGHT(MISC!C75,4)&amp;"."&amp;MISC!M75&amp;"."&amp;MISC!K75&amp;"."&amp;$C$5</f>
        <v>...Ma22</v>
      </c>
      <c r="F75" s="113">
        <f t="shared" ca="1" si="0"/>
        <v>44697</v>
      </c>
      <c r="G75" s="114" cm="1">
        <f t="array" ref="G75">IF(SUMPRODUCT((MISC!$Q$19:$AB$19=$B$5)*MISC!Q75:AB75)&gt;0,SUMPRODUCT((MISC!$Q$19:$AB$19=$B$5)*MISC!Q75:AB75),0)</f>
        <v>0</v>
      </c>
      <c r="H75" s="115">
        <f t="shared" ca="1" si="1"/>
        <v>44697</v>
      </c>
      <c r="I75" s="116">
        <v>0</v>
      </c>
      <c r="J75" s="112" t="str">
        <f>LEFT(MISC!D75,19)&amp;"."&amp;MiscPay!E75</f>
        <v xml:space="preserve"> Please choose a sc....Ma22</v>
      </c>
      <c r="K75" s="111" t="b">
        <v>1</v>
      </c>
      <c r="L75" s="117" t="s">
        <v>1275</v>
      </c>
      <c r="M75" s="111" t="b">
        <v>1</v>
      </c>
      <c r="N75" s="111" t="s">
        <v>1276</v>
      </c>
      <c r="O75" s="118" t="str">
        <f>MISC!I75</f>
        <v>/</v>
      </c>
      <c r="P75" s="111" t="b">
        <v>1</v>
      </c>
      <c r="Q75" s="111" t="b">
        <v>1</v>
      </c>
      <c r="R75" s="111" t="b">
        <v>1</v>
      </c>
    </row>
    <row r="76" spans="1:18" x14ac:dyDescent="0.25">
      <c r="A76" s="108">
        <v>1</v>
      </c>
      <c r="B76" s="109">
        <v>2</v>
      </c>
      <c r="C76" s="110">
        <f>MISC!J76</f>
        <v>0</v>
      </c>
      <c r="D76" s="111" t="b">
        <v>1</v>
      </c>
      <c r="E76" s="112" t="str">
        <f>RIGHT(MISC!C76,4)&amp;"."&amp;MISC!M76&amp;"."&amp;MISC!K76&amp;"."&amp;$C$5</f>
        <v>...Ma22</v>
      </c>
      <c r="F76" s="113">
        <f t="shared" ca="1" si="0"/>
        <v>44697</v>
      </c>
      <c r="G76" s="114" cm="1">
        <f t="array" ref="G76">IF(SUMPRODUCT((MISC!$Q$19:$AB$19=$B$5)*MISC!Q76:AB76)&gt;0,SUMPRODUCT((MISC!$Q$19:$AB$19=$B$5)*MISC!Q76:AB76),0)</f>
        <v>0</v>
      </c>
      <c r="H76" s="115">
        <f t="shared" ca="1" si="1"/>
        <v>44697</v>
      </c>
      <c r="I76" s="116">
        <v>0</v>
      </c>
      <c r="J76" s="112" t="str">
        <f>LEFT(MISC!D76,19)&amp;"."&amp;MiscPay!E76</f>
        <v xml:space="preserve"> Please choose a sc....Ma22</v>
      </c>
      <c r="K76" s="111" t="b">
        <v>1</v>
      </c>
      <c r="L76" s="117" t="s">
        <v>1275</v>
      </c>
      <c r="M76" s="111" t="b">
        <v>1</v>
      </c>
      <c r="N76" s="111" t="s">
        <v>1276</v>
      </c>
      <c r="O76" s="118" t="str">
        <f>MISC!I76</f>
        <v>/</v>
      </c>
      <c r="P76" s="111" t="b">
        <v>1</v>
      </c>
      <c r="Q76" s="111" t="b">
        <v>1</v>
      </c>
      <c r="R76" s="111" t="b">
        <v>1</v>
      </c>
    </row>
    <row r="77" spans="1:18" x14ac:dyDescent="0.25">
      <c r="A77" s="108">
        <v>1</v>
      </c>
      <c r="B77" s="109">
        <v>2</v>
      </c>
      <c r="C77" s="110">
        <f>MISC!J77</f>
        <v>0</v>
      </c>
      <c r="D77" s="111" t="b">
        <v>1</v>
      </c>
      <c r="E77" s="112" t="str">
        <f>RIGHT(MISC!C77,4)&amp;"."&amp;MISC!M77&amp;"."&amp;MISC!K77&amp;"."&amp;$C$5</f>
        <v>...Ma22</v>
      </c>
      <c r="F77" s="113">
        <f t="shared" ca="1" si="0"/>
        <v>44697</v>
      </c>
      <c r="G77" s="114" cm="1">
        <f t="array" ref="G77">IF(SUMPRODUCT((MISC!$Q$19:$AB$19=$B$5)*MISC!Q77:AB77)&gt;0,SUMPRODUCT((MISC!$Q$19:$AB$19=$B$5)*MISC!Q77:AB77),0)</f>
        <v>0</v>
      </c>
      <c r="H77" s="115">
        <f t="shared" ca="1" si="1"/>
        <v>44697</v>
      </c>
      <c r="I77" s="116">
        <v>0</v>
      </c>
      <c r="J77" s="112" t="str">
        <f>LEFT(MISC!D77,19)&amp;"."&amp;MiscPay!E77</f>
        <v xml:space="preserve"> Please choose a sc....Ma22</v>
      </c>
      <c r="K77" s="111" t="b">
        <v>1</v>
      </c>
      <c r="L77" s="117" t="s">
        <v>1275</v>
      </c>
      <c r="M77" s="111" t="b">
        <v>1</v>
      </c>
      <c r="N77" s="111" t="s">
        <v>1276</v>
      </c>
      <c r="O77" s="118" t="str">
        <f>MISC!I77</f>
        <v>/</v>
      </c>
      <c r="P77" s="111" t="b">
        <v>1</v>
      </c>
      <c r="Q77" s="111" t="b">
        <v>1</v>
      </c>
      <c r="R77" s="111" t="b">
        <v>1</v>
      </c>
    </row>
    <row r="78" spans="1:18" x14ac:dyDescent="0.25">
      <c r="A78" s="108">
        <v>1</v>
      </c>
      <c r="B78" s="109">
        <v>2</v>
      </c>
      <c r="C78" s="110">
        <f>MISC!J78</f>
        <v>0</v>
      </c>
      <c r="D78" s="111" t="b">
        <v>1</v>
      </c>
      <c r="E78" s="112" t="str">
        <f>RIGHT(MISC!C78,4)&amp;"."&amp;MISC!M78&amp;"."&amp;MISC!K78&amp;"."&amp;$C$5</f>
        <v>...Ma22</v>
      </c>
      <c r="F78" s="113">
        <f t="shared" ca="1" si="0"/>
        <v>44697</v>
      </c>
      <c r="G78" s="114" cm="1">
        <f t="array" ref="G78">IF(SUMPRODUCT((MISC!$Q$19:$AB$19=$B$5)*MISC!Q78:AB78)&gt;0,SUMPRODUCT((MISC!$Q$19:$AB$19=$B$5)*MISC!Q78:AB78),0)</f>
        <v>0</v>
      </c>
      <c r="H78" s="115">
        <f t="shared" ca="1" si="1"/>
        <v>44697</v>
      </c>
      <c r="I78" s="116">
        <v>0</v>
      </c>
      <c r="J78" s="112" t="str">
        <f>LEFT(MISC!D78,19)&amp;"."&amp;MiscPay!E78</f>
        <v xml:space="preserve"> Please choose a sc....Ma22</v>
      </c>
      <c r="K78" s="111" t="b">
        <v>1</v>
      </c>
      <c r="L78" s="117" t="s">
        <v>1275</v>
      </c>
      <c r="M78" s="111" t="b">
        <v>1</v>
      </c>
      <c r="N78" s="111" t="s">
        <v>1276</v>
      </c>
      <c r="O78" s="118" t="str">
        <f>MISC!I78</f>
        <v>/</v>
      </c>
      <c r="P78" s="111" t="b">
        <v>1</v>
      </c>
      <c r="Q78" s="111" t="b">
        <v>1</v>
      </c>
      <c r="R78" s="111" t="b">
        <v>1</v>
      </c>
    </row>
    <row r="79" spans="1:18" x14ac:dyDescent="0.25">
      <c r="A79" s="108">
        <v>1</v>
      </c>
      <c r="B79" s="109">
        <v>2</v>
      </c>
      <c r="C79" s="110">
        <f>MISC!J79</f>
        <v>0</v>
      </c>
      <c r="D79" s="111" t="b">
        <v>1</v>
      </c>
      <c r="E79" s="112" t="str">
        <f>RIGHT(MISC!C79,4)&amp;"."&amp;MISC!M79&amp;"."&amp;MISC!K79&amp;"."&amp;$C$5</f>
        <v>...Ma22</v>
      </c>
      <c r="F79" s="113">
        <f t="shared" ca="1" si="0"/>
        <v>44697</v>
      </c>
      <c r="G79" s="114" cm="1">
        <f t="array" ref="G79">IF(SUMPRODUCT((MISC!$Q$19:$AB$19=$B$5)*MISC!Q79:AB79)&gt;0,SUMPRODUCT((MISC!$Q$19:$AB$19=$B$5)*MISC!Q79:AB79),0)</f>
        <v>0</v>
      </c>
      <c r="H79" s="115">
        <f t="shared" ca="1" si="1"/>
        <v>44697</v>
      </c>
      <c r="I79" s="116">
        <v>0</v>
      </c>
      <c r="J79" s="112" t="str">
        <f>LEFT(MISC!D79,19)&amp;"."&amp;MiscPay!E79</f>
        <v xml:space="preserve"> Please choose a sc....Ma22</v>
      </c>
      <c r="K79" s="111" t="b">
        <v>1</v>
      </c>
      <c r="L79" s="117" t="s">
        <v>1275</v>
      </c>
      <c r="M79" s="111" t="b">
        <v>1</v>
      </c>
      <c r="N79" s="111" t="s">
        <v>1276</v>
      </c>
      <c r="O79" s="118" t="str">
        <f>MISC!I79</f>
        <v>/</v>
      </c>
      <c r="P79" s="111" t="b">
        <v>1</v>
      </c>
      <c r="Q79" s="111" t="b">
        <v>1</v>
      </c>
      <c r="R79" s="111" t="b">
        <v>1</v>
      </c>
    </row>
    <row r="80" spans="1:18" x14ac:dyDescent="0.25">
      <c r="A80" s="108">
        <v>1</v>
      </c>
      <c r="B80" s="109">
        <v>2</v>
      </c>
      <c r="C80" s="110">
        <f>MISC!J80</f>
        <v>0</v>
      </c>
      <c r="D80" s="111" t="b">
        <v>1</v>
      </c>
      <c r="E80" s="112" t="str">
        <f>RIGHT(MISC!C80,4)&amp;"."&amp;MISC!M80&amp;"."&amp;MISC!K80&amp;"."&amp;$C$5</f>
        <v>...Ma22</v>
      </c>
      <c r="F80" s="113">
        <f t="shared" ca="1" si="0"/>
        <v>44697</v>
      </c>
      <c r="G80" s="114" cm="1">
        <f t="array" ref="G80">IF(SUMPRODUCT((MISC!$Q$19:$AB$19=$B$5)*MISC!Q80:AB80)&gt;0,SUMPRODUCT((MISC!$Q$19:$AB$19=$B$5)*MISC!Q80:AB80),0)</f>
        <v>0</v>
      </c>
      <c r="H80" s="115">
        <f t="shared" ca="1" si="1"/>
        <v>44697</v>
      </c>
      <c r="I80" s="116">
        <v>0</v>
      </c>
      <c r="J80" s="112" t="str">
        <f>LEFT(MISC!D80,19)&amp;"."&amp;MiscPay!E80</f>
        <v xml:space="preserve"> Please choose a sc....Ma22</v>
      </c>
      <c r="K80" s="111" t="b">
        <v>1</v>
      </c>
      <c r="L80" s="117" t="s">
        <v>1275</v>
      </c>
      <c r="M80" s="111" t="b">
        <v>1</v>
      </c>
      <c r="N80" s="111" t="s">
        <v>1276</v>
      </c>
      <c r="O80" s="118" t="str">
        <f>MISC!I80</f>
        <v>/</v>
      </c>
      <c r="P80" s="111" t="b">
        <v>1</v>
      </c>
      <c r="Q80" s="111" t="b">
        <v>1</v>
      </c>
      <c r="R80" s="111" t="b">
        <v>1</v>
      </c>
    </row>
    <row r="81" spans="1:18" x14ac:dyDescent="0.25">
      <c r="A81" s="108">
        <v>1</v>
      </c>
      <c r="B81" s="109">
        <v>2</v>
      </c>
      <c r="C81" s="110">
        <f>MISC!J81</f>
        <v>0</v>
      </c>
      <c r="D81" s="111" t="b">
        <v>1</v>
      </c>
      <c r="E81" s="112" t="str">
        <f>RIGHT(MISC!C81,4)&amp;"."&amp;MISC!M81&amp;"."&amp;MISC!K81&amp;"."&amp;$C$5</f>
        <v>...Ma22</v>
      </c>
      <c r="F81" s="113">
        <f t="shared" ca="1" si="0"/>
        <v>44697</v>
      </c>
      <c r="G81" s="114" cm="1">
        <f t="array" ref="G81">IF(SUMPRODUCT((MISC!$Q$19:$AB$19=$B$5)*MISC!Q81:AB81)&gt;0,SUMPRODUCT((MISC!$Q$19:$AB$19=$B$5)*MISC!Q81:AB81),0)</f>
        <v>0</v>
      </c>
      <c r="H81" s="115">
        <f t="shared" ca="1" si="1"/>
        <v>44697</v>
      </c>
      <c r="I81" s="116">
        <v>0</v>
      </c>
      <c r="J81" s="112" t="str">
        <f>LEFT(MISC!D81,19)&amp;"."&amp;MiscPay!E81</f>
        <v xml:space="preserve"> Please choose a sc....Ma22</v>
      </c>
      <c r="K81" s="111" t="b">
        <v>1</v>
      </c>
      <c r="L81" s="117" t="s">
        <v>1275</v>
      </c>
      <c r="M81" s="111" t="b">
        <v>1</v>
      </c>
      <c r="N81" s="111" t="s">
        <v>1276</v>
      </c>
      <c r="O81" s="118" t="str">
        <f>MISC!I81</f>
        <v>/</v>
      </c>
      <c r="P81" s="111" t="b">
        <v>1</v>
      </c>
      <c r="Q81" s="111" t="b">
        <v>1</v>
      </c>
      <c r="R81" s="111" t="b">
        <v>1</v>
      </c>
    </row>
    <row r="82" spans="1:18" x14ac:dyDescent="0.25">
      <c r="A82" s="108">
        <v>1</v>
      </c>
      <c r="B82" s="109">
        <v>2</v>
      </c>
      <c r="C82" s="110">
        <f>MISC!J82</f>
        <v>0</v>
      </c>
      <c r="D82" s="111" t="b">
        <v>1</v>
      </c>
      <c r="E82" s="112" t="str">
        <f>RIGHT(MISC!C82,4)&amp;"."&amp;MISC!M82&amp;"."&amp;MISC!K82&amp;"."&amp;$C$5</f>
        <v>...Ma22</v>
      </c>
      <c r="F82" s="113">
        <f t="shared" ca="1" si="0"/>
        <v>44697</v>
      </c>
      <c r="G82" s="114" cm="1">
        <f t="array" ref="G82">IF(SUMPRODUCT((MISC!$Q$19:$AB$19=$B$5)*MISC!Q82:AB82)&gt;0,SUMPRODUCT((MISC!$Q$19:$AB$19=$B$5)*MISC!Q82:AB82),0)</f>
        <v>0</v>
      </c>
      <c r="H82" s="115">
        <f t="shared" ca="1" si="1"/>
        <v>44697</v>
      </c>
      <c r="I82" s="116">
        <v>0</v>
      </c>
      <c r="J82" s="112" t="str">
        <f>LEFT(MISC!D82,19)&amp;"."&amp;MiscPay!E82</f>
        <v xml:space="preserve"> Please choose a sc....Ma22</v>
      </c>
      <c r="K82" s="111" t="b">
        <v>1</v>
      </c>
      <c r="L82" s="117" t="s">
        <v>1275</v>
      </c>
      <c r="M82" s="111" t="b">
        <v>1</v>
      </c>
      <c r="N82" s="111" t="s">
        <v>1276</v>
      </c>
      <c r="O82" s="118" t="str">
        <f>MISC!I82</f>
        <v>/</v>
      </c>
      <c r="P82" s="111" t="b">
        <v>1</v>
      </c>
      <c r="Q82" s="111" t="b">
        <v>1</v>
      </c>
      <c r="R82" s="111" t="b">
        <v>1</v>
      </c>
    </row>
    <row r="83" spans="1:18" x14ac:dyDescent="0.25">
      <c r="A83" s="108">
        <v>1</v>
      </c>
      <c r="B83" s="109">
        <v>2</v>
      </c>
      <c r="C83" s="110">
        <f>MISC!J83</f>
        <v>0</v>
      </c>
      <c r="D83" s="111" t="b">
        <v>1</v>
      </c>
      <c r="E83" s="112" t="str">
        <f>RIGHT(MISC!C83,4)&amp;"."&amp;MISC!M83&amp;"."&amp;MISC!K83&amp;"."&amp;$C$5</f>
        <v>...Ma22</v>
      </c>
      <c r="F83" s="113">
        <f t="shared" ca="1" si="0"/>
        <v>44697</v>
      </c>
      <c r="G83" s="114" cm="1">
        <f t="array" ref="G83">IF(SUMPRODUCT((MISC!$Q$19:$AB$19=$B$5)*MISC!Q83:AB83)&gt;0,SUMPRODUCT((MISC!$Q$19:$AB$19=$B$5)*MISC!Q83:AB83),0)</f>
        <v>0</v>
      </c>
      <c r="H83" s="115">
        <f t="shared" ca="1" si="1"/>
        <v>44697</v>
      </c>
      <c r="I83" s="116">
        <v>0</v>
      </c>
      <c r="J83" s="112" t="str">
        <f>LEFT(MISC!D83,19)&amp;"."&amp;MiscPay!E83</f>
        <v xml:space="preserve"> Please choose a sc....Ma22</v>
      </c>
      <c r="K83" s="111" t="b">
        <v>1</v>
      </c>
      <c r="L83" s="117" t="s">
        <v>1275</v>
      </c>
      <c r="M83" s="111" t="b">
        <v>1</v>
      </c>
      <c r="N83" s="111" t="s">
        <v>1276</v>
      </c>
      <c r="O83" s="118" t="str">
        <f>MISC!I83</f>
        <v>/</v>
      </c>
      <c r="P83" s="111" t="b">
        <v>1</v>
      </c>
      <c r="Q83" s="111" t="b">
        <v>1</v>
      </c>
      <c r="R83" s="111" t="b">
        <v>1</v>
      </c>
    </row>
    <row r="84" spans="1:18" x14ac:dyDescent="0.25">
      <c r="A84" s="108">
        <v>1</v>
      </c>
      <c r="B84" s="109">
        <v>2</v>
      </c>
      <c r="C84" s="110">
        <f>MISC!J84</f>
        <v>0</v>
      </c>
      <c r="D84" s="111" t="b">
        <v>1</v>
      </c>
      <c r="E84" s="112" t="str">
        <f>RIGHT(MISC!C84,4)&amp;"."&amp;MISC!M84&amp;"."&amp;MISC!K84&amp;"."&amp;$C$5</f>
        <v>...Ma22</v>
      </c>
      <c r="F84" s="113">
        <f t="shared" ca="1" si="0"/>
        <v>44697</v>
      </c>
      <c r="G84" s="114" cm="1">
        <f t="array" ref="G84">IF(SUMPRODUCT((MISC!$Q$19:$AB$19=$B$5)*MISC!Q84:AB84)&gt;0,SUMPRODUCT((MISC!$Q$19:$AB$19=$B$5)*MISC!Q84:AB84),0)</f>
        <v>0</v>
      </c>
      <c r="H84" s="115">
        <f t="shared" ca="1" si="1"/>
        <v>44697</v>
      </c>
      <c r="I84" s="116">
        <v>0</v>
      </c>
      <c r="J84" s="112" t="str">
        <f>LEFT(MISC!D84,19)&amp;"."&amp;MiscPay!E84</f>
        <v xml:space="preserve"> Please choose a sc....Ma22</v>
      </c>
      <c r="K84" s="111" t="b">
        <v>1</v>
      </c>
      <c r="L84" s="117" t="s">
        <v>1275</v>
      </c>
      <c r="M84" s="111" t="b">
        <v>1</v>
      </c>
      <c r="N84" s="111" t="s">
        <v>1276</v>
      </c>
      <c r="O84" s="118" t="str">
        <f>MISC!I84</f>
        <v>/</v>
      </c>
      <c r="P84" s="111" t="b">
        <v>1</v>
      </c>
      <c r="Q84" s="111" t="b">
        <v>1</v>
      </c>
      <c r="R84" s="111" t="b">
        <v>1</v>
      </c>
    </row>
    <row r="85" spans="1:18" x14ac:dyDescent="0.25">
      <c r="A85" s="108">
        <v>1</v>
      </c>
      <c r="B85" s="109">
        <v>2</v>
      </c>
      <c r="C85" s="110">
        <f>MISC!J85</f>
        <v>0</v>
      </c>
      <c r="D85" s="111" t="b">
        <v>1</v>
      </c>
      <c r="E85" s="112" t="str">
        <f>RIGHT(MISC!C85,4)&amp;"."&amp;MISC!M85&amp;"."&amp;MISC!K85&amp;"."&amp;$C$5</f>
        <v>...Ma22</v>
      </c>
      <c r="F85" s="113">
        <f t="shared" ref="F85:F148" ca="1" si="2">TODAY()</f>
        <v>44697</v>
      </c>
      <c r="G85" s="114" cm="1">
        <f t="array" ref="G85">IF(SUMPRODUCT((MISC!$Q$19:$AB$19=$B$5)*MISC!Q85:AB85)&gt;0,SUMPRODUCT((MISC!$Q$19:$AB$19=$B$5)*MISC!Q85:AB85),0)</f>
        <v>0</v>
      </c>
      <c r="H85" s="115">
        <f ca="1">F85</f>
        <v>44697</v>
      </c>
      <c r="I85" s="116">
        <v>0</v>
      </c>
      <c r="J85" s="112" t="str">
        <f>LEFT(MISC!D85,19)&amp;"."&amp;MiscPay!E85</f>
        <v xml:space="preserve"> Please choose a sc....Ma22</v>
      </c>
      <c r="K85" s="111" t="b">
        <v>1</v>
      </c>
      <c r="L85" s="117" t="s">
        <v>1275</v>
      </c>
      <c r="M85" s="111" t="b">
        <v>1</v>
      </c>
      <c r="N85" s="111" t="s">
        <v>1276</v>
      </c>
      <c r="O85" s="118" t="str">
        <f>MISC!I85</f>
        <v>/</v>
      </c>
      <c r="P85" s="111" t="b">
        <v>1</v>
      </c>
      <c r="Q85" s="111" t="b">
        <v>1</v>
      </c>
      <c r="R85" s="111" t="b">
        <v>1</v>
      </c>
    </row>
    <row r="86" spans="1:18" x14ac:dyDescent="0.25">
      <c r="A86" s="108">
        <v>1</v>
      </c>
      <c r="B86" s="109">
        <v>2</v>
      </c>
      <c r="C86" s="110">
        <f>MISC!J86</f>
        <v>0</v>
      </c>
      <c r="D86" s="111" t="b">
        <v>1</v>
      </c>
      <c r="E86" s="112" t="str">
        <f>RIGHT(MISC!C86,4)&amp;"."&amp;MISC!M86&amp;"."&amp;MISC!K86&amp;"."&amp;$C$5</f>
        <v>...Ma22</v>
      </c>
      <c r="F86" s="113">
        <f t="shared" ca="1" si="2"/>
        <v>44697</v>
      </c>
      <c r="G86" s="114" cm="1">
        <f t="array" ref="G86">IF(SUMPRODUCT((MISC!$Q$19:$AB$19=$B$5)*MISC!Q86:AB86)&gt;0,SUMPRODUCT((MISC!$Q$19:$AB$19=$B$5)*MISC!Q86:AB86),0)</f>
        <v>0</v>
      </c>
      <c r="H86" s="115">
        <f ca="1">F86</f>
        <v>44697</v>
      </c>
      <c r="I86" s="116">
        <v>0</v>
      </c>
      <c r="J86" s="112" t="str">
        <f>LEFT(MISC!D86,19)&amp;"."&amp;MiscPay!E86</f>
        <v xml:space="preserve"> Please choose a sc....Ma22</v>
      </c>
      <c r="K86" s="111" t="b">
        <v>1</v>
      </c>
      <c r="L86" s="117" t="s">
        <v>1275</v>
      </c>
      <c r="M86" s="111" t="b">
        <v>1</v>
      </c>
      <c r="N86" s="111" t="s">
        <v>1276</v>
      </c>
      <c r="O86" s="118" t="str">
        <f>MISC!I86</f>
        <v>/</v>
      </c>
      <c r="P86" s="111" t="b">
        <v>1</v>
      </c>
      <c r="Q86" s="111" t="b">
        <v>1</v>
      </c>
      <c r="R86" s="111" t="b">
        <v>1</v>
      </c>
    </row>
    <row r="87" spans="1:18" x14ac:dyDescent="0.25">
      <c r="A87" s="108">
        <v>1</v>
      </c>
      <c r="B87" s="109">
        <v>2</v>
      </c>
      <c r="C87" s="110">
        <f>MISC!J87</f>
        <v>0</v>
      </c>
      <c r="D87" s="111" t="b">
        <v>1</v>
      </c>
      <c r="E87" s="112" t="str">
        <f>RIGHT(MISC!C87,4)&amp;"."&amp;MISC!M87&amp;"."&amp;MISC!K87&amp;"."&amp;$C$5</f>
        <v>...Ma22</v>
      </c>
      <c r="F87" s="113">
        <f t="shared" ca="1" si="2"/>
        <v>44697</v>
      </c>
      <c r="G87" s="114" cm="1">
        <f t="array" ref="G87">IF(SUMPRODUCT((MISC!$Q$19:$AB$19=$B$5)*MISC!Q87:AB87)&gt;0,SUMPRODUCT((MISC!$Q$19:$AB$19=$B$5)*MISC!Q87:AB87),0)</f>
        <v>0</v>
      </c>
      <c r="H87" s="115">
        <f ca="1">F87</f>
        <v>44697</v>
      </c>
      <c r="I87" s="116">
        <v>0</v>
      </c>
      <c r="J87" s="112" t="str">
        <f>LEFT(MISC!D87,19)&amp;"."&amp;MiscPay!E87</f>
        <v xml:space="preserve"> Please choose a sc....Ma22</v>
      </c>
      <c r="K87" s="111" t="b">
        <v>1</v>
      </c>
      <c r="L87" s="117" t="s">
        <v>1275</v>
      </c>
      <c r="M87" s="111" t="b">
        <v>1</v>
      </c>
      <c r="N87" s="111" t="s">
        <v>1276</v>
      </c>
      <c r="O87" s="118" t="str">
        <f>MISC!I87</f>
        <v>/</v>
      </c>
      <c r="P87" s="111" t="b">
        <v>1</v>
      </c>
      <c r="Q87" s="111" t="b">
        <v>1</v>
      </c>
      <c r="R87" s="111" t="b">
        <v>1</v>
      </c>
    </row>
    <row r="88" spans="1:18" x14ac:dyDescent="0.25">
      <c r="A88" s="108">
        <v>1</v>
      </c>
      <c r="B88" s="109">
        <v>2</v>
      </c>
      <c r="C88" s="110">
        <f>MISC!J88</f>
        <v>0</v>
      </c>
      <c r="D88" s="111" t="b">
        <v>1</v>
      </c>
      <c r="E88" s="112" t="str">
        <f>RIGHT(MISC!C88,4)&amp;"."&amp;MISC!M88&amp;"."&amp;MISC!K88&amp;"."&amp;$C$5</f>
        <v>...Ma22</v>
      </c>
      <c r="F88" s="113">
        <f t="shared" ca="1" si="2"/>
        <v>44697</v>
      </c>
      <c r="G88" s="114" cm="1">
        <f t="array" ref="G88">IF(SUMPRODUCT((MISC!$Q$19:$AB$19=$B$5)*MISC!Q88:AB88)&gt;0,SUMPRODUCT((MISC!$Q$19:$AB$19=$B$5)*MISC!Q88:AB88),0)</f>
        <v>0</v>
      </c>
      <c r="H88" s="115">
        <f ca="1">F88</f>
        <v>44697</v>
      </c>
      <c r="I88" s="116">
        <v>0</v>
      </c>
      <c r="J88" s="112" t="str">
        <f>LEFT(MISC!D88,19)&amp;"."&amp;MiscPay!E88</f>
        <v xml:space="preserve"> Please choose a sc....Ma22</v>
      </c>
      <c r="K88" s="111" t="b">
        <v>1</v>
      </c>
      <c r="L88" s="117" t="s">
        <v>1275</v>
      </c>
      <c r="M88" s="111" t="b">
        <v>1</v>
      </c>
      <c r="N88" s="111" t="s">
        <v>1276</v>
      </c>
      <c r="O88" s="118" t="str">
        <f>MISC!I88</f>
        <v>/</v>
      </c>
      <c r="P88" s="111" t="b">
        <v>1</v>
      </c>
      <c r="Q88" s="111" t="b">
        <v>1</v>
      </c>
      <c r="R88" s="111" t="b">
        <v>1</v>
      </c>
    </row>
    <row r="89" spans="1:18" x14ac:dyDescent="0.25">
      <c r="A89" s="108">
        <v>1</v>
      </c>
      <c r="B89" s="109">
        <v>2</v>
      </c>
      <c r="C89" s="110">
        <f>MISC!J89</f>
        <v>0</v>
      </c>
      <c r="D89" s="111" t="b">
        <v>1</v>
      </c>
      <c r="E89" s="112" t="str">
        <f>RIGHT(MISC!C89,4)&amp;"."&amp;MISC!M89&amp;"."&amp;MISC!K89&amp;"."&amp;$C$5</f>
        <v>...Ma22</v>
      </c>
      <c r="F89" s="113">
        <f t="shared" ca="1" si="2"/>
        <v>44697</v>
      </c>
      <c r="G89" s="114" cm="1">
        <f t="array" ref="G89">IF(SUMPRODUCT((MISC!$Q$19:$AB$19=$B$5)*MISC!Q89:AB89)&gt;0,SUMPRODUCT((MISC!$Q$19:$AB$19=$B$5)*MISC!Q89:AB89),0)</f>
        <v>0</v>
      </c>
      <c r="H89" s="115">
        <f ca="1">F89</f>
        <v>44697</v>
      </c>
      <c r="I89" s="116">
        <v>0</v>
      </c>
      <c r="J89" s="112" t="str">
        <f>LEFT(MISC!D89,19)&amp;"."&amp;MiscPay!E89</f>
        <v xml:space="preserve"> Please choose a sc....Ma22</v>
      </c>
      <c r="K89" s="111" t="b">
        <v>1</v>
      </c>
      <c r="L89" s="117" t="s">
        <v>1275</v>
      </c>
      <c r="M89" s="111" t="b">
        <v>1</v>
      </c>
      <c r="N89" s="111" t="s">
        <v>1276</v>
      </c>
      <c r="O89" s="118" t="str">
        <f>MISC!I89</f>
        <v>/</v>
      </c>
      <c r="P89" s="111" t="b">
        <v>1</v>
      </c>
      <c r="Q89" s="111" t="b">
        <v>1</v>
      </c>
      <c r="R89" s="111" t="b">
        <v>1</v>
      </c>
    </row>
    <row r="90" spans="1:18" x14ac:dyDescent="0.25">
      <c r="A90" s="108">
        <v>1</v>
      </c>
      <c r="B90" s="109">
        <v>2</v>
      </c>
      <c r="C90" s="110">
        <f>MISC!J90</f>
        <v>0</v>
      </c>
      <c r="D90" s="111" t="b">
        <v>1</v>
      </c>
      <c r="E90" s="112" t="str">
        <f>RIGHT(MISC!C90,4)&amp;"."&amp;MISC!M90&amp;"."&amp;MISC!K90&amp;"."&amp;$C$5</f>
        <v>...Ma22</v>
      </c>
      <c r="F90" s="113">
        <f t="shared" ca="1" si="2"/>
        <v>44697</v>
      </c>
      <c r="G90" s="114" cm="1">
        <f t="array" ref="G90">IF(SUMPRODUCT((MISC!$Q$19:$AB$19=$B$5)*MISC!Q90:AB90)&gt;0,SUMPRODUCT((MISC!$Q$19:$AB$19=$B$5)*MISC!Q90:AB90),0)</f>
        <v>0</v>
      </c>
      <c r="H90" s="115">
        <f t="shared" ref="H90:H153" ca="1" si="3">F90</f>
        <v>44697</v>
      </c>
      <c r="I90" s="116">
        <v>0</v>
      </c>
      <c r="J90" s="112" t="str">
        <f>LEFT(MISC!D90,19)&amp;"."&amp;MiscPay!E90</f>
        <v xml:space="preserve"> Please choose a sc....Ma22</v>
      </c>
      <c r="K90" s="111" t="b">
        <v>1</v>
      </c>
      <c r="L90" s="117" t="s">
        <v>1275</v>
      </c>
      <c r="M90" s="111" t="b">
        <v>1</v>
      </c>
      <c r="N90" s="111" t="s">
        <v>1276</v>
      </c>
      <c r="O90" s="118" t="str">
        <f>MISC!I90</f>
        <v>/</v>
      </c>
      <c r="P90" s="111" t="b">
        <v>1</v>
      </c>
      <c r="Q90" s="111" t="b">
        <v>1</v>
      </c>
      <c r="R90" s="111" t="b">
        <v>1</v>
      </c>
    </row>
    <row r="91" spans="1:18" x14ac:dyDescent="0.25">
      <c r="A91" s="108">
        <v>1</v>
      </c>
      <c r="B91" s="109">
        <v>2</v>
      </c>
      <c r="C91" s="110">
        <f>MISC!J91</f>
        <v>0</v>
      </c>
      <c r="D91" s="111" t="b">
        <v>1</v>
      </c>
      <c r="E91" s="112" t="str">
        <f>RIGHT(MISC!C91,4)&amp;"."&amp;MISC!M91&amp;"."&amp;MISC!K91&amp;"."&amp;$C$5</f>
        <v>...Ma22</v>
      </c>
      <c r="F91" s="113">
        <f t="shared" ca="1" si="2"/>
        <v>44697</v>
      </c>
      <c r="G91" s="114" cm="1">
        <f t="array" ref="G91">IF(SUMPRODUCT((MISC!$Q$19:$AB$19=$B$5)*MISC!Q91:AB91)&gt;0,SUMPRODUCT((MISC!$Q$19:$AB$19=$B$5)*MISC!Q91:AB91),0)</f>
        <v>0</v>
      </c>
      <c r="H91" s="115">
        <f t="shared" ca="1" si="3"/>
        <v>44697</v>
      </c>
      <c r="I91" s="116">
        <v>0</v>
      </c>
      <c r="J91" s="112" t="str">
        <f>LEFT(MISC!D91,19)&amp;"."&amp;MiscPay!E91</f>
        <v xml:space="preserve"> Please choose a sc....Ma22</v>
      </c>
      <c r="K91" s="111" t="b">
        <v>1</v>
      </c>
      <c r="L91" s="117" t="s">
        <v>1275</v>
      </c>
      <c r="M91" s="111" t="b">
        <v>1</v>
      </c>
      <c r="N91" s="111" t="s">
        <v>1276</v>
      </c>
      <c r="O91" s="118" t="str">
        <f>MISC!I91</f>
        <v>/</v>
      </c>
      <c r="P91" s="111" t="b">
        <v>1</v>
      </c>
      <c r="Q91" s="111" t="b">
        <v>1</v>
      </c>
      <c r="R91" s="111" t="b">
        <v>1</v>
      </c>
    </row>
    <row r="92" spans="1:18" x14ac:dyDescent="0.25">
      <c r="A92" s="108">
        <v>1</v>
      </c>
      <c r="B92" s="109">
        <v>2</v>
      </c>
      <c r="C92" s="110">
        <f>MISC!J92</f>
        <v>0</v>
      </c>
      <c r="D92" s="111" t="b">
        <v>1</v>
      </c>
      <c r="E92" s="112" t="str">
        <f>RIGHT(MISC!C92,4)&amp;"."&amp;MISC!M92&amp;"."&amp;MISC!K92&amp;"."&amp;$C$5</f>
        <v>...Ma22</v>
      </c>
      <c r="F92" s="113">
        <f t="shared" ca="1" si="2"/>
        <v>44697</v>
      </c>
      <c r="G92" s="114" cm="1">
        <f t="array" ref="G92">IF(SUMPRODUCT((MISC!$Q$19:$AB$19=$B$5)*MISC!Q92:AB92)&gt;0,SUMPRODUCT((MISC!$Q$19:$AB$19=$B$5)*MISC!Q92:AB92),0)</f>
        <v>0</v>
      </c>
      <c r="H92" s="115">
        <f t="shared" ca="1" si="3"/>
        <v>44697</v>
      </c>
      <c r="I92" s="116">
        <v>0</v>
      </c>
      <c r="J92" s="112" t="str">
        <f>LEFT(MISC!D92,19)&amp;"."&amp;MiscPay!E92</f>
        <v xml:space="preserve"> Please choose a sc....Ma22</v>
      </c>
      <c r="K92" s="111" t="b">
        <v>1</v>
      </c>
      <c r="L92" s="117" t="s">
        <v>1275</v>
      </c>
      <c r="M92" s="111" t="b">
        <v>1</v>
      </c>
      <c r="N92" s="111" t="s">
        <v>1276</v>
      </c>
      <c r="O92" s="118" t="str">
        <f>MISC!I92</f>
        <v>/</v>
      </c>
      <c r="P92" s="111" t="b">
        <v>1</v>
      </c>
      <c r="Q92" s="111" t="b">
        <v>1</v>
      </c>
      <c r="R92" s="111" t="b">
        <v>1</v>
      </c>
    </row>
    <row r="93" spans="1:18" x14ac:dyDescent="0.25">
      <c r="A93" s="108">
        <v>1</v>
      </c>
      <c r="B93" s="109">
        <v>2</v>
      </c>
      <c r="C93" s="110">
        <f>MISC!J93</f>
        <v>0</v>
      </c>
      <c r="D93" s="111" t="b">
        <v>1</v>
      </c>
      <c r="E93" s="112" t="str">
        <f>RIGHT(MISC!C93,4)&amp;"."&amp;MISC!M93&amp;"."&amp;MISC!K93&amp;"."&amp;$C$5</f>
        <v>...Ma22</v>
      </c>
      <c r="F93" s="113">
        <f t="shared" ca="1" si="2"/>
        <v>44697</v>
      </c>
      <c r="G93" s="114" cm="1">
        <f t="array" ref="G93">IF(SUMPRODUCT((MISC!$Q$19:$AB$19=$B$5)*MISC!Q93:AB93)&gt;0,SUMPRODUCT((MISC!$Q$19:$AB$19=$B$5)*MISC!Q93:AB93),0)</f>
        <v>0</v>
      </c>
      <c r="H93" s="115">
        <f t="shared" ca="1" si="3"/>
        <v>44697</v>
      </c>
      <c r="I93" s="116">
        <v>0</v>
      </c>
      <c r="J93" s="112" t="str">
        <f>LEFT(MISC!D93,19)&amp;"."&amp;MiscPay!E93</f>
        <v xml:space="preserve"> Please choose a sc....Ma22</v>
      </c>
      <c r="K93" s="111" t="b">
        <v>1</v>
      </c>
      <c r="L93" s="117" t="s">
        <v>1275</v>
      </c>
      <c r="M93" s="111" t="b">
        <v>1</v>
      </c>
      <c r="N93" s="111" t="s">
        <v>1276</v>
      </c>
      <c r="O93" s="118" t="str">
        <f>MISC!I93</f>
        <v>/</v>
      </c>
      <c r="P93" s="111" t="b">
        <v>1</v>
      </c>
      <c r="Q93" s="111" t="b">
        <v>1</v>
      </c>
      <c r="R93" s="111" t="b">
        <v>1</v>
      </c>
    </row>
    <row r="94" spans="1:18" x14ac:dyDescent="0.25">
      <c r="A94" s="108">
        <v>1</v>
      </c>
      <c r="B94" s="109">
        <v>2</v>
      </c>
      <c r="C94" s="110">
        <f>MISC!J94</f>
        <v>0</v>
      </c>
      <c r="D94" s="111" t="b">
        <v>1</v>
      </c>
      <c r="E94" s="112" t="str">
        <f>RIGHT(MISC!C94,4)&amp;"."&amp;MISC!M94&amp;"."&amp;MISC!K94&amp;"."&amp;$C$5</f>
        <v>...Ma22</v>
      </c>
      <c r="F94" s="113">
        <f t="shared" ca="1" si="2"/>
        <v>44697</v>
      </c>
      <c r="G94" s="114" cm="1">
        <f t="array" ref="G94">IF(SUMPRODUCT((MISC!$Q$19:$AB$19=$B$5)*MISC!Q94:AB94)&gt;0,SUMPRODUCT((MISC!$Q$19:$AB$19=$B$5)*MISC!Q94:AB94),0)</f>
        <v>0</v>
      </c>
      <c r="H94" s="115">
        <f t="shared" ca="1" si="3"/>
        <v>44697</v>
      </c>
      <c r="I94" s="116">
        <v>0</v>
      </c>
      <c r="J94" s="112" t="str">
        <f>LEFT(MISC!D94,19)&amp;"."&amp;MiscPay!E94</f>
        <v xml:space="preserve"> Please choose a sc....Ma22</v>
      </c>
      <c r="K94" s="111" t="b">
        <v>1</v>
      </c>
      <c r="L94" s="117" t="s">
        <v>1275</v>
      </c>
      <c r="M94" s="111" t="b">
        <v>1</v>
      </c>
      <c r="N94" s="111" t="s">
        <v>1276</v>
      </c>
      <c r="O94" s="118" t="str">
        <f>MISC!I94</f>
        <v>/</v>
      </c>
      <c r="P94" s="111" t="b">
        <v>1</v>
      </c>
      <c r="Q94" s="111" t="b">
        <v>1</v>
      </c>
      <c r="R94" s="111" t="b">
        <v>1</v>
      </c>
    </row>
    <row r="95" spans="1:18" x14ac:dyDescent="0.25">
      <c r="A95" s="108">
        <v>1</v>
      </c>
      <c r="B95" s="109">
        <v>2</v>
      </c>
      <c r="C95" s="110">
        <f>MISC!J95</f>
        <v>0</v>
      </c>
      <c r="D95" s="111" t="b">
        <v>1</v>
      </c>
      <c r="E95" s="112" t="str">
        <f>RIGHT(MISC!C95,4)&amp;"."&amp;MISC!M95&amp;"."&amp;MISC!K95&amp;"."&amp;$C$5</f>
        <v>...Ma22</v>
      </c>
      <c r="F95" s="113">
        <f t="shared" ca="1" si="2"/>
        <v>44697</v>
      </c>
      <c r="G95" s="114" cm="1">
        <f t="array" ref="G95">IF(SUMPRODUCT((MISC!$Q$19:$AB$19=$B$5)*MISC!Q95:AB95)&gt;0,SUMPRODUCT((MISC!$Q$19:$AB$19=$B$5)*MISC!Q95:AB95),0)</f>
        <v>0</v>
      </c>
      <c r="H95" s="115">
        <f t="shared" ca="1" si="3"/>
        <v>44697</v>
      </c>
      <c r="I95" s="116">
        <v>0</v>
      </c>
      <c r="J95" s="112" t="str">
        <f>LEFT(MISC!D95,19)&amp;"."&amp;MiscPay!E95</f>
        <v xml:space="preserve"> Please choose a sc....Ma22</v>
      </c>
      <c r="K95" s="111" t="b">
        <v>1</v>
      </c>
      <c r="L95" s="117" t="s">
        <v>1275</v>
      </c>
      <c r="M95" s="111" t="b">
        <v>1</v>
      </c>
      <c r="N95" s="111" t="s">
        <v>1276</v>
      </c>
      <c r="O95" s="118" t="str">
        <f>MISC!I95</f>
        <v>/</v>
      </c>
      <c r="P95" s="111" t="b">
        <v>1</v>
      </c>
      <c r="Q95" s="111" t="b">
        <v>1</v>
      </c>
      <c r="R95" s="111" t="b">
        <v>1</v>
      </c>
    </row>
    <row r="96" spans="1:18" x14ac:dyDescent="0.25">
      <c r="A96" s="108">
        <v>1</v>
      </c>
      <c r="B96" s="109">
        <v>2</v>
      </c>
      <c r="C96" s="110">
        <f>MISC!J96</f>
        <v>0</v>
      </c>
      <c r="D96" s="111" t="b">
        <v>1</v>
      </c>
      <c r="E96" s="112" t="str">
        <f>RIGHT(MISC!C96,4)&amp;"."&amp;MISC!M96&amp;"."&amp;MISC!K96&amp;"."&amp;$C$5</f>
        <v>...Ma22</v>
      </c>
      <c r="F96" s="113">
        <f t="shared" ca="1" si="2"/>
        <v>44697</v>
      </c>
      <c r="G96" s="114" cm="1">
        <f t="array" ref="G96">IF(SUMPRODUCT((MISC!$Q$19:$AB$19=$B$5)*MISC!Q96:AB96)&gt;0,SUMPRODUCT((MISC!$Q$19:$AB$19=$B$5)*MISC!Q96:AB96),0)</f>
        <v>0</v>
      </c>
      <c r="H96" s="115">
        <f t="shared" ca="1" si="3"/>
        <v>44697</v>
      </c>
      <c r="I96" s="116">
        <v>0</v>
      </c>
      <c r="J96" s="112" t="str">
        <f>LEFT(MISC!D96,19)&amp;"."&amp;MiscPay!E96</f>
        <v xml:space="preserve"> Please choose a sc....Ma22</v>
      </c>
      <c r="K96" s="111" t="b">
        <v>1</v>
      </c>
      <c r="L96" s="117" t="s">
        <v>1275</v>
      </c>
      <c r="M96" s="111" t="b">
        <v>1</v>
      </c>
      <c r="N96" s="111" t="s">
        <v>1276</v>
      </c>
      <c r="O96" s="118" t="str">
        <f>MISC!I96</f>
        <v>/</v>
      </c>
      <c r="P96" s="111" t="b">
        <v>1</v>
      </c>
      <c r="Q96" s="111" t="b">
        <v>1</v>
      </c>
      <c r="R96" s="111" t="b">
        <v>1</v>
      </c>
    </row>
    <row r="97" spans="1:18" x14ac:dyDescent="0.25">
      <c r="A97" s="108">
        <v>1</v>
      </c>
      <c r="B97" s="109">
        <v>2</v>
      </c>
      <c r="C97" s="110">
        <f>MISC!J97</f>
        <v>0</v>
      </c>
      <c r="D97" s="111" t="b">
        <v>1</v>
      </c>
      <c r="E97" s="112" t="str">
        <f>RIGHT(MISC!C97,4)&amp;"."&amp;MISC!M97&amp;"."&amp;MISC!K97&amp;"."&amp;$C$5</f>
        <v>...Ma22</v>
      </c>
      <c r="F97" s="113">
        <f t="shared" ca="1" si="2"/>
        <v>44697</v>
      </c>
      <c r="G97" s="114" cm="1">
        <f t="array" ref="G97">IF(SUMPRODUCT((MISC!$Q$19:$AB$19=$B$5)*MISC!Q97:AB97)&gt;0,SUMPRODUCT((MISC!$Q$19:$AB$19=$B$5)*MISC!Q97:AB97),0)</f>
        <v>0</v>
      </c>
      <c r="H97" s="115">
        <f t="shared" ca="1" si="3"/>
        <v>44697</v>
      </c>
      <c r="I97" s="116">
        <v>0</v>
      </c>
      <c r="J97" s="112" t="str">
        <f>LEFT(MISC!D97,19)&amp;"."&amp;MiscPay!E97</f>
        <v xml:space="preserve"> Please choose a sc....Ma22</v>
      </c>
      <c r="K97" s="111" t="b">
        <v>1</v>
      </c>
      <c r="L97" s="117" t="s">
        <v>1275</v>
      </c>
      <c r="M97" s="111" t="b">
        <v>1</v>
      </c>
      <c r="N97" s="111" t="s">
        <v>1276</v>
      </c>
      <c r="O97" s="118" t="str">
        <f>MISC!I97</f>
        <v>/</v>
      </c>
      <c r="P97" s="111" t="b">
        <v>1</v>
      </c>
      <c r="Q97" s="111" t="b">
        <v>1</v>
      </c>
      <c r="R97" s="111" t="b">
        <v>1</v>
      </c>
    </row>
    <row r="98" spans="1:18" x14ac:dyDescent="0.25">
      <c r="A98" s="108">
        <v>1</v>
      </c>
      <c r="B98" s="109">
        <v>2</v>
      </c>
      <c r="C98" s="110">
        <f>MISC!J98</f>
        <v>0</v>
      </c>
      <c r="D98" s="111" t="b">
        <v>1</v>
      </c>
      <c r="E98" s="112" t="str">
        <f>RIGHT(MISC!C98,4)&amp;"."&amp;MISC!M98&amp;"."&amp;MISC!K98&amp;"."&amp;$C$5</f>
        <v>...Ma22</v>
      </c>
      <c r="F98" s="113">
        <f t="shared" ca="1" si="2"/>
        <v>44697</v>
      </c>
      <c r="G98" s="114" cm="1">
        <f t="array" ref="G98">IF(SUMPRODUCT((MISC!$Q$19:$AB$19=$B$5)*MISC!Q98:AB98)&gt;0,SUMPRODUCT((MISC!$Q$19:$AB$19=$B$5)*MISC!Q98:AB98),0)</f>
        <v>0</v>
      </c>
      <c r="H98" s="115">
        <f t="shared" ca="1" si="3"/>
        <v>44697</v>
      </c>
      <c r="I98" s="116">
        <v>0</v>
      </c>
      <c r="J98" s="112" t="str">
        <f>LEFT(MISC!D98,19)&amp;"."&amp;MiscPay!E98</f>
        <v xml:space="preserve"> Please choose a sc....Ma22</v>
      </c>
      <c r="K98" s="111" t="b">
        <v>1</v>
      </c>
      <c r="L98" s="117" t="s">
        <v>1275</v>
      </c>
      <c r="M98" s="111" t="b">
        <v>1</v>
      </c>
      <c r="N98" s="111" t="s">
        <v>1276</v>
      </c>
      <c r="O98" s="118" t="str">
        <f>MISC!I98</f>
        <v>/</v>
      </c>
      <c r="P98" s="111" t="b">
        <v>1</v>
      </c>
      <c r="Q98" s="111" t="b">
        <v>1</v>
      </c>
      <c r="R98" s="111" t="b">
        <v>1</v>
      </c>
    </row>
    <row r="99" spans="1:18" x14ac:dyDescent="0.25">
      <c r="A99" s="108">
        <v>1</v>
      </c>
      <c r="B99" s="109">
        <v>2</v>
      </c>
      <c r="C99" s="110">
        <f>MISC!J99</f>
        <v>0</v>
      </c>
      <c r="D99" s="111" t="b">
        <v>1</v>
      </c>
      <c r="E99" s="112" t="str">
        <f>RIGHT(MISC!C99,4)&amp;"."&amp;MISC!M99&amp;"."&amp;MISC!K99&amp;"."&amp;$C$5</f>
        <v>...Ma22</v>
      </c>
      <c r="F99" s="113">
        <f t="shared" ca="1" si="2"/>
        <v>44697</v>
      </c>
      <c r="G99" s="114" cm="1">
        <f t="array" ref="G99">IF(SUMPRODUCT((MISC!$Q$19:$AB$19=$B$5)*MISC!Q99:AB99)&gt;0,SUMPRODUCT((MISC!$Q$19:$AB$19=$B$5)*MISC!Q99:AB99),0)</f>
        <v>0</v>
      </c>
      <c r="H99" s="115">
        <f t="shared" ca="1" si="3"/>
        <v>44697</v>
      </c>
      <c r="I99" s="116">
        <v>0</v>
      </c>
      <c r="J99" s="112" t="str">
        <f>LEFT(MISC!D99,19)&amp;"."&amp;MiscPay!E99</f>
        <v xml:space="preserve"> Please choose a sc....Ma22</v>
      </c>
      <c r="K99" s="111" t="b">
        <v>1</v>
      </c>
      <c r="L99" s="117" t="s">
        <v>1275</v>
      </c>
      <c r="M99" s="111" t="b">
        <v>1</v>
      </c>
      <c r="N99" s="111" t="s">
        <v>1276</v>
      </c>
      <c r="O99" s="118" t="str">
        <f>MISC!I99</f>
        <v>/</v>
      </c>
      <c r="P99" s="111" t="b">
        <v>1</v>
      </c>
      <c r="Q99" s="111" t="b">
        <v>1</v>
      </c>
      <c r="R99" s="111" t="b">
        <v>1</v>
      </c>
    </row>
    <row r="100" spans="1:18" x14ac:dyDescent="0.25">
      <c r="A100" s="108">
        <v>1</v>
      </c>
      <c r="B100" s="109">
        <v>2</v>
      </c>
      <c r="C100" s="110">
        <f>MISC!J100</f>
        <v>0</v>
      </c>
      <c r="D100" s="111" t="b">
        <v>1</v>
      </c>
      <c r="E100" s="112" t="str">
        <f>RIGHT(MISC!C100,4)&amp;"."&amp;MISC!M100&amp;"."&amp;MISC!K100&amp;"."&amp;$C$5</f>
        <v>...Ma22</v>
      </c>
      <c r="F100" s="113">
        <f t="shared" ca="1" si="2"/>
        <v>44697</v>
      </c>
      <c r="G100" s="114" cm="1">
        <f t="array" ref="G100">IF(SUMPRODUCT((MISC!$Q$19:$AB$19=$B$5)*MISC!Q100:AB100)&gt;0,SUMPRODUCT((MISC!$Q$19:$AB$19=$B$5)*MISC!Q100:AB100),0)</f>
        <v>0</v>
      </c>
      <c r="H100" s="115">
        <f t="shared" ca="1" si="3"/>
        <v>44697</v>
      </c>
      <c r="I100" s="116">
        <v>0</v>
      </c>
      <c r="J100" s="112" t="str">
        <f>LEFT(MISC!D100,19)&amp;"."&amp;MiscPay!E100</f>
        <v xml:space="preserve"> Please choose a sc....Ma22</v>
      </c>
      <c r="K100" s="111" t="b">
        <v>1</v>
      </c>
      <c r="L100" s="117" t="s">
        <v>1275</v>
      </c>
      <c r="M100" s="111" t="b">
        <v>1</v>
      </c>
      <c r="N100" s="111" t="s">
        <v>1276</v>
      </c>
      <c r="O100" s="118" t="str">
        <f>MISC!I100</f>
        <v>/</v>
      </c>
      <c r="P100" s="111" t="b">
        <v>1</v>
      </c>
      <c r="Q100" s="111" t="b">
        <v>1</v>
      </c>
      <c r="R100" s="111" t="b">
        <v>1</v>
      </c>
    </row>
    <row r="101" spans="1:18" x14ac:dyDescent="0.25">
      <c r="A101" s="108">
        <v>1</v>
      </c>
      <c r="B101" s="109">
        <v>2</v>
      </c>
      <c r="C101" s="110">
        <f>MISC!J101</f>
        <v>0</v>
      </c>
      <c r="D101" s="111" t="b">
        <v>1</v>
      </c>
      <c r="E101" s="112" t="str">
        <f>RIGHT(MISC!C101,4)&amp;"."&amp;MISC!M101&amp;"."&amp;MISC!K101&amp;"."&amp;$C$5</f>
        <v>...Ma22</v>
      </c>
      <c r="F101" s="113">
        <f t="shared" ca="1" si="2"/>
        <v>44697</v>
      </c>
      <c r="G101" s="114" cm="1">
        <f t="array" ref="G101">IF(SUMPRODUCT((MISC!$Q$19:$AB$19=$B$5)*MISC!Q101:AB101)&gt;0,SUMPRODUCT((MISC!$Q$19:$AB$19=$B$5)*MISC!Q101:AB101),0)</f>
        <v>0</v>
      </c>
      <c r="H101" s="115">
        <f t="shared" ca="1" si="3"/>
        <v>44697</v>
      </c>
      <c r="I101" s="116">
        <v>0</v>
      </c>
      <c r="J101" s="112" t="str">
        <f>LEFT(MISC!D101,19)&amp;"."&amp;MiscPay!E101</f>
        <v xml:space="preserve"> Please choose a sc....Ma22</v>
      </c>
      <c r="K101" s="111" t="b">
        <v>1</v>
      </c>
      <c r="L101" s="117" t="s">
        <v>1275</v>
      </c>
      <c r="M101" s="111" t="b">
        <v>1</v>
      </c>
      <c r="N101" s="111" t="s">
        <v>1276</v>
      </c>
      <c r="O101" s="118" t="str">
        <f>MISC!I101</f>
        <v>/</v>
      </c>
      <c r="P101" s="111" t="b">
        <v>1</v>
      </c>
      <c r="Q101" s="111" t="b">
        <v>1</v>
      </c>
      <c r="R101" s="111" t="b">
        <v>1</v>
      </c>
    </row>
    <row r="102" spans="1:18" x14ac:dyDescent="0.25">
      <c r="A102" s="108">
        <v>1</v>
      </c>
      <c r="B102" s="109">
        <v>2</v>
      </c>
      <c r="C102" s="110">
        <f>MISC!J102</f>
        <v>0</v>
      </c>
      <c r="D102" s="111" t="b">
        <v>1</v>
      </c>
      <c r="E102" s="112" t="str">
        <f>RIGHT(MISC!C102,4)&amp;"."&amp;MISC!M102&amp;"."&amp;MISC!K102&amp;"."&amp;$C$5</f>
        <v>...Ma22</v>
      </c>
      <c r="F102" s="113">
        <f t="shared" ca="1" si="2"/>
        <v>44697</v>
      </c>
      <c r="G102" s="114" cm="1">
        <f t="array" ref="G102">IF(SUMPRODUCT((MISC!$Q$19:$AB$19=$B$5)*MISC!Q102:AB102)&gt;0,SUMPRODUCT((MISC!$Q$19:$AB$19=$B$5)*MISC!Q102:AB102),0)</f>
        <v>0</v>
      </c>
      <c r="H102" s="115">
        <f t="shared" ca="1" si="3"/>
        <v>44697</v>
      </c>
      <c r="I102" s="116">
        <v>0</v>
      </c>
      <c r="J102" s="112" t="str">
        <f>LEFT(MISC!D102,19)&amp;"."&amp;MiscPay!E102</f>
        <v xml:space="preserve"> Please choose a sc....Ma22</v>
      </c>
      <c r="K102" s="111" t="b">
        <v>1</v>
      </c>
      <c r="L102" s="117" t="s">
        <v>1275</v>
      </c>
      <c r="M102" s="111" t="b">
        <v>1</v>
      </c>
      <c r="N102" s="111" t="s">
        <v>1276</v>
      </c>
      <c r="O102" s="118" t="str">
        <f>MISC!I102</f>
        <v>/</v>
      </c>
      <c r="P102" s="111" t="b">
        <v>1</v>
      </c>
      <c r="Q102" s="111" t="b">
        <v>1</v>
      </c>
      <c r="R102" s="111" t="b">
        <v>1</v>
      </c>
    </row>
    <row r="103" spans="1:18" x14ac:dyDescent="0.25">
      <c r="A103" s="108">
        <v>1</v>
      </c>
      <c r="B103" s="109">
        <v>2</v>
      </c>
      <c r="C103" s="110">
        <f>MISC!J103</f>
        <v>0</v>
      </c>
      <c r="D103" s="111" t="b">
        <v>1</v>
      </c>
      <c r="E103" s="112" t="str">
        <f>RIGHT(MISC!C103,4)&amp;"."&amp;MISC!M103&amp;"."&amp;MISC!K103&amp;"."&amp;$C$5</f>
        <v>...Ma22</v>
      </c>
      <c r="F103" s="113">
        <f t="shared" ca="1" si="2"/>
        <v>44697</v>
      </c>
      <c r="G103" s="114" cm="1">
        <f t="array" ref="G103">IF(SUMPRODUCT((MISC!$Q$19:$AB$19=$B$5)*MISC!Q103:AB103)&gt;0,SUMPRODUCT((MISC!$Q$19:$AB$19=$B$5)*MISC!Q103:AB103),0)</f>
        <v>0</v>
      </c>
      <c r="H103" s="115">
        <f t="shared" ca="1" si="3"/>
        <v>44697</v>
      </c>
      <c r="I103" s="116">
        <v>0</v>
      </c>
      <c r="J103" s="112" t="str">
        <f>LEFT(MISC!D103,19)&amp;"."&amp;MiscPay!E103</f>
        <v xml:space="preserve"> Please choose a sc....Ma22</v>
      </c>
      <c r="K103" s="111" t="b">
        <v>1</v>
      </c>
      <c r="L103" s="117" t="s">
        <v>1275</v>
      </c>
      <c r="M103" s="111" t="b">
        <v>1</v>
      </c>
      <c r="N103" s="111" t="s">
        <v>1276</v>
      </c>
      <c r="O103" s="118" t="str">
        <f>MISC!I103</f>
        <v>/</v>
      </c>
      <c r="P103" s="111" t="b">
        <v>1</v>
      </c>
      <c r="Q103" s="111" t="b">
        <v>1</v>
      </c>
      <c r="R103" s="111" t="b">
        <v>1</v>
      </c>
    </row>
    <row r="104" spans="1:18" x14ac:dyDescent="0.25">
      <c r="A104" s="108">
        <v>1</v>
      </c>
      <c r="B104" s="109">
        <v>2</v>
      </c>
      <c r="C104" s="110">
        <f>MISC!J104</f>
        <v>0</v>
      </c>
      <c r="D104" s="111" t="b">
        <v>1</v>
      </c>
      <c r="E104" s="112" t="str">
        <f>RIGHT(MISC!C104,4)&amp;"."&amp;MISC!M104&amp;"."&amp;MISC!K104&amp;"."&amp;$C$5</f>
        <v>...Ma22</v>
      </c>
      <c r="F104" s="113">
        <f t="shared" ca="1" si="2"/>
        <v>44697</v>
      </c>
      <c r="G104" s="114" cm="1">
        <f t="array" ref="G104">IF(SUMPRODUCT((MISC!$Q$19:$AB$19=$B$5)*MISC!Q104:AB104)&gt;0,SUMPRODUCT((MISC!$Q$19:$AB$19=$B$5)*MISC!Q104:AB104),0)</f>
        <v>0</v>
      </c>
      <c r="H104" s="115">
        <f t="shared" ca="1" si="3"/>
        <v>44697</v>
      </c>
      <c r="I104" s="116">
        <v>0</v>
      </c>
      <c r="J104" s="112" t="str">
        <f>LEFT(MISC!D104,19)&amp;"."&amp;MiscPay!E104</f>
        <v xml:space="preserve"> Please choose a sc....Ma22</v>
      </c>
      <c r="K104" s="111" t="b">
        <v>1</v>
      </c>
      <c r="L104" s="117" t="s">
        <v>1275</v>
      </c>
      <c r="M104" s="111" t="b">
        <v>1</v>
      </c>
      <c r="N104" s="111" t="s">
        <v>1276</v>
      </c>
      <c r="O104" s="118" t="str">
        <f>MISC!I104</f>
        <v>/</v>
      </c>
      <c r="P104" s="111" t="b">
        <v>1</v>
      </c>
      <c r="Q104" s="111" t="b">
        <v>1</v>
      </c>
      <c r="R104" s="111" t="b">
        <v>1</v>
      </c>
    </row>
    <row r="105" spans="1:18" x14ac:dyDescent="0.25">
      <c r="A105" s="108">
        <v>1</v>
      </c>
      <c r="B105" s="109">
        <v>2</v>
      </c>
      <c r="C105" s="110">
        <f>MISC!J105</f>
        <v>0</v>
      </c>
      <c r="D105" s="111" t="b">
        <v>1</v>
      </c>
      <c r="E105" s="112" t="str">
        <f>RIGHT(MISC!C105,4)&amp;"."&amp;MISC!M105&amp;"."&amp;MISC!K105&amp;"."&amp;$C$5</f>
        <v>...Ma22</v>
      </c>
      <c r="F105" s="113">
        <f t="shared" ca="1" si="2"/>
        <v>44697</v>
      </c>
      <c r="G105" s="114" cm="1">
        <f t="array" ref="G105">IF(SUMPRODUCT((MISC!$Q$19:$AB$19=$B$5)*MISC!Q105:AB105)&gt;0,SUMPRODUCT((MISC!$Q$19:$AB$19=$B$5)*MISC!Q105:AB105),0)</f>
        <v>0</v>
      </c>
      <c r="H105" s="115">
        <f t="shared" ca="1" si="3"/>
        <v>44697</v>
      </c>
      <c r="I105" s="116">
        <v>0</v>
      </c>
      <c r="J105" s="112" t="str">
        <f>LEFT(MISC!D105,19)&amp;"."&amp;MiscPay!E105</f>
        <v xml:space="preserve"> Please choose a sc....Ma22</v>
      </c>
      <c r="K105" s="111" t="b">
        <v>1</v>
      </c>
      <c r="L105" s="117" t="s">
        <v>1275</v>
      </c>
      <c r="M105" s="111" t="b">
        <v>1</v>
      </c>
      <c r="N105" s="111" t="s">
        <v>1276</v>
      </c>
      <c r="O105" s="118" t="str">
        <f>MISC!I105</f>
        <v>/</v>
      </c>
      <c r="P105" s="111" t="b">
        <v>1</v>
      </c>
      <c r="Q105" s="111" t="b">
        <v>1</v>
      </c>
      <c r="R105" s="111" t="b">
        <v>1</v>
      </c>
    </row>
    <row r="106" spans="1:18" x14ac:dyDescent="0.25">
      <c r="A106" s="108">
        <v>1</v>
      </c>
      <c r="B106" s="109">
        <v>2</v>
      </c>
      <c r="C106" s="110">
        <f>MISC!J106</f>
        <v>0</v>
      </c>
      <c r="D106" s="111" t="b">
        <v>1</v>
      </c>
      <c r="E106" s="112" t="str">
        <f>RIGHT(MISC!C106,4)&amp;"."&amp;MISC!M106&amp;"."&amp;MISC!K106&amp;"."&amp;$C$5</f>
        <v>...Ma22</v>
      </c>
      <c r="F106" s="113">
        <f t="shared" ca="1" si="2"/>
        <v>44697</v>
      </c>
      <c r="G106" s="114" cm="1">
        <f t="array" ref="G106">IF(SUMPRODUCT((MISC!$Q$19:$AB$19=$B$5)*MISC!Q106:AB106)&gt;0,SUMPRODUCT((MISC!$Q$19:$AB$19=$B$5)*MISC!Q106:AB106),0)</f>
        <v>0</v>
      </c>
      <c r="H106" s="115">
        <f t="shared" ca="1" si="3"/>
        <v>44697</v>
      </c>
      <c r="I106" s="116">
        <v>0</v>
      </c>
      <c r="J106" s="112" t="str">
        <f>LEFT(MISC!D106,19)&amp;"."&amp;MiscPay!E106</f>
        <v>Moss Hall Nursery....Ma22</v>
      </c>
      <c r="K106" s="111" t="b">
        <v>1</v>
      </c>
      <c r="L106" s="117" t="s">
        <v>1275</v>
      </c>
      <c r="M106" s="111" t="b">
        <v>1</v>
      </c>
      <c r="N106" s="111" t="s">
        <v>1276</v>
      </c>
      <c r="O106" s="118" t="str">
        <f>MISC!I106</f>
        <v>/</v>
      </c>
      <c r="P106" s="111" t="b">
        <v>1</v>
      </c>
      <c r="Q106" s="111" t="b">
        <v>1</v>
      </c>
      <c r="R106" s="111" t="b">
        <v>1</v>
      </c>
    </row>
    <row r="107" spans="1:18" x14ac:dyDescent="0.25">
      <c r="A107" s="108">
        <v>1</v>
      </c>
      <c r="B107" s="109">
        <v>2</v>
      </c>
      <c r="C107" s="110">
        <f>MISC!J107</f>
        <v>0</v>
      </c>
      <c r="D107" s="111" t="b">
        <v>1</v>
      </c>
      <c r="E107" s="112" t="str">
        <f>RIGHT(MISC!C107,4)&amp;"."&amp;MISC!M107&amp;"."&amp;MISC!K107&amp;"."&amp;$C$5</f>
        <v>...Ma22</v>
      </c>
      <c r="F107" s="113">
        <f t="shared" ca="1" si="2"/>
        <v>44697</v>
      </c>
      <c r="G107" s="114" cm="1">
        <f t="array" ref="G107">IF(SUMPRODUCT((MISC!$Q$19:$AB$19=$B$5)*MISC!Q107:AB107)&gt;0,SUMPRODUCT((MISC!$Q$19:$AB$19=$B$5)*MISC!Q107:AB107),0)</f>
        <v>0</v>
      </c>
      <c r="H107" s="115">
        <f t="shared" ca="1" si="3"/>
        <v>44697</v>
      </c>
      <c r="I107" s="116">
        <v>0</v>
      </c>
      <c r="J107" s="112" t="str">
        <f>LEFT(MISC!D107,19)&amp;"."&amp;MiscPay!E107</f>
        <v>All Saints' CE Prim....Ma22</v>
      </c>
      <c r="K107" s="111" t="b">
        <v>1</v>
      </c>
      <c r="L107" s="117" t="s">
        <v>1275</v>
      </c>
      <c r="M107" s="111" t="b">
        <v>1</v>
      </c>
      <c r="N107" s="111" t="s">
        <v>1276</v>
      </c>
      <c r="O107" s="118" t="str">
        <f>MISC!I107</f>
        <v>/</v>
      </c>
      <c r="P107" s="111" t="b">
        <v>1</v>
      </c>
      <c r="Q107" s="111" t="b">
        <v>1</v>
      </c>
      <c r="R107" s="111" t="b">
        <v>1</v>
      </c>
    </row>
    <row r="108" spans="1:18" x14ac:dyDescent="0.25">
      <c r="A108" s="108">
        <v>1</v>
      </c>
      <c r="B108" s="109">
        <v>2</v>
      </c>
      <c r="C108" s="110">
        <f>MISC!J108</f>
        <v>0</v>
      </c>
      <c r="D108" s="111" t="b">
        <v>1</v>
      </c>
      <c r="E108" s="112" t="str">
        <f>RIGHT(MISC!C108,4)&amp;"."&amp;MISC!M108&amp;"."&amp;MISC!K108&amp;"."&amp;$C$5</f>
        <v>...Ma22</v>
      </c>
      <c r="F108" s="113">
        <f t="shared" ca="1" si="2"/>
        <v>44697</v>
      </c>
      <c r="G108" s="114" cm="1">
        <f t="array" ref="G108">IF(SUMPRODUCT((MISC!$Q$19:$AB$19=$B$5)*MISC!Q108:AB108)&gt;0,SUMPRODUCT((MISC!$Q$19:$AB$19=$B$5)*MISC!Q108:AB108),0)</f>
        <v>0</v>
      </c>
      <c r="H108" s="115">
        <f t="shared" ca="1" si="3"/>
        <v>44697</v>
      </c>
      <c r="I108" s="116">
        <v>0</v>
      </c>
      <c r="J108" s="112" t="str">
        <f>LEFT(MISC!D108,19)&amp;"."&amp;MiscPay!E108</f>
        <v>Foulds....Ma22</v>
      </c>
      <c r="K108" s="111" t="b">
        <v>1</v>
      </c>
      <c r="L108" s="117" t="s">
        <v>1275</v>
      </c>
      <c r="M108" s="111" t="b">
        <v>1</v>
      </c>
      <c r="N108" s="111" t="s">
        <v>1276</v>
      </c>
      <c r="O108" s="118" t="str">
        <f>MISC!I108</f>
        <v>/</v>
      </c>
      <c r="P108" s="111" t="b">
        <v>1</v>
      </c>
      <c r="Q108" s="111" t="b">
        <v>1</v>
      </c>
      <c r="R108" s="111" t="b">
        <v>1</v>
      </c>
    </row>
    <row r="109" spans="1:18" x14ac:dyDescent="0.25">
      <c r="A109" s="108">
        <v>1</v>
      </c>
      <c r="B109" s="109">
        <v>2</v>
      </c>
      <c r="C109" s="110">
        <f>MISC!J109</f>
        <v>0</v>
      </c>
      <c r="D109" s="111" t="b">
        <v>1</v>
      </c>
      <c r="E109" s="112" t="str">
        <f>RIGHT(MISC!C109,4)&amp;"."&amp;MISC!M109&amp;"."&amp;MISC!K109&amp;"."&amp;$C$5</f>
        <v>...Ma22</v>
      </c>
      <c r="F109" s="113">
        <f t="shared" ca="1" si="2"/>
        <v>44697</v>
      </c>
      <c r="G109" s="114" cm="1">
        <f t="array" ref="G109">IF(SUMPRODUCT((MISC!$Q$19:$AB$19=$B$5)*MISC!Q109:AB109)&gt;0,SUMPRODUCT((MISC!$Q$19:$AB$19=$B$5)*MISC!Q109:AB109),0)</f>
        <v>0</v>
      </c>
      <c r="H109" s="115">
        <f t="shared" ca="1" si="3"/>
        <v>44697</v>
      </c>
      <c r="I109" s="116">
        <v>0</v>
      </c>
      <c r="J109" s="112" t="str">
        <f>LEFT(MISC!D109,19)&amp;"."&amp;MiscPay!E109</f>
        <v>Dollis Primary Scho....Ma22</v>
      </c>
      <c r="K109" s="111" t="b">
        <v>1</v>
      </c>
      <c r="L109" s="117" t="s">
        <v>1275</v>
      </c>
      <c r="M109" s="111" t="b">
        <v>1</v>
      </c>
      <c r="N109" s="111" t="s">
        <v>1276</v>
      </c>
      <c r="O109" s="118" t="str">
        <f>MISC!I109</f>
        <v>/</v>
      </c>
      <c r="P109" s="111" t="b">
        <v>1</v>
      </c>
      <c r="Q109" s="111" t="b">
        <v>1</v>
      </c>
      <c r="R109" s="111" t="b">
        <v>1</v>
      </c>
    </row>
    <row r="110" spans="1:18" x14ac:dyDescent="0.25">
      <c r="A110" s="108">
        <v>1</v>
      </c>
      <c r="B110" s="109">
        <v>2</v>
      </c>
      <c r="C110" s="110">
        <f>MISC!J110</f>
        <v>0</v>
      </c>
      <c r="D110" s="111" t="b">
        <v>1</v>
      </c>
      <c r="E110" s="112" t="str">
        <f>RIGHT(MISC!C110,4)&amp;"."&amp;MISC!M110&amp;"."&amp;MISC!K110&amp;"."&amp;$C$5</f>
        <v>...Ma22</v>
      </c>
      <c r="F110" s="113">
        <f t="shared" ca="1" si="2"/>
        <v>44697</v>
      </c>
      <c r="G110" s="114" cm="1">
        <f t="array" ref="G110">IF(SUMPRODUCT((MISC!$Q$19:$AB$19=$B$5)*MISC!Q110:AB110)&gt;0,SUMPRODUCT((MISC!$Q$19:$AB$19=$B$5)*MISC!Q110:AB110),0)</f>
        <v>0</v>
      </c>
      <c r="H110" s="115">
        <f t="shared" ca="1" si="3"/>
        <v>44697</v>
      </c>
      <c r="I110" s="116">
        <v>0</v>
      </c>
      <c r="J110" s="112" t="str">
        <f>LEFT(MISC!D110,19)&amp;"."&amp;MiscPay!E110</f>
        <v>Dollis Primary Scho....Ma22</v>
      </c>
      <c r="K110" s="111" t="b">
        <v>1</v>
      </c>
      <c r="L110" s="117" t="s">
        <v>1275</v>
      </c>
      <c r="M110" s="111" t="b">
        <v>1</v>
      </c>
      <c r="N110" s="111" t="s">
        <v>1276</v>
      </c>
      <c r="O110" s="118" t="str">
        <f>MISC!I110</f>
        <v>/</v>
      </c>
      <c r="P110" s="111" t="b">
        <v>1</v>
      </c>
      <c r="Q110" s="111" t="b">
        <v>1</v>
      </c>
      <c r="R110" s="111" t="b">
        <v>1</v>
      </c>
    </row>
    <row r="111" spans="1:18" x14ac:dyDescent="0.25">
      <c r="A111" s="108">
        <v>1</v>
      </c>
      <c r="B111" s="109">
        <v>2</v>
      </c>
      <c r="C111" s="110">
        <f>MISC!J111</f>
        <v>0</v>
      </c>
      <c r="D111" s="111" t="b">
        <v>1</v>
      </c>
      <c r="E111" s="112" t="str">
        <f>RIGHT(MISC!C111,4)&amp;"."&amp;MISC!M111&amp;"."&amp;MISC!K111&amp;"."&amp;$C$5</f>
        <v>...Ma22</v>
      </c>
      <c r="F111" s="113">
        <f t="shared" ca="1" si="2"/>
        <v>44697</v>
      </c>
      <c r="G111" s="114" cm="1">
        <f t="array" ref="G111">IF(SUMPRODUCT((MISC!$Q$19:$AB$19=$B$5)*MISC!Q111:AB111)&gt;0,SUMPRODUCT((MISC!$Q$19:$AB$19=$B$5)*MISC!Q111:AB111),0)</f>
        <v>0</v>
      </c>
      <c r="H111" s="115">
        <f t="shared" ca="1" si="3"/>
        <v>44697</v>
      </c>
      <c r="I111" s="116">
        <v>0</v>
      </c>
      <c r="J111" s="112" t="str">
        <f>LEFT(MISC!D111,19)&amp;"."&amp;MiscPay!E111</f>
        <v xml:space="preserve"> Please choose a sc....Ma22</v>
      </c>
      <c r="K111" s="111" t="b">
        <v>1</v>
      </c>
      <c r="L111" s="117" t="s">
        <v>1275</v>
      </c>
      <c r="M111" s="111" t="b">
        <v>1</v>
      </c>
      <c r="N111" s="111" t="s">
        <v>1276</v>
      </c>
      <c r="O111" s="118" t="str">
        <f>MISC!I111</f>
        <v>/</v>
      </c>
      <c r="P111" s="111" t="b">
        <v>1</v>
      </c>
      <c r="Q111" s="111" t="b">
        <v>1</v>
      </c>
      <c r="R111" s="111" t="b">
        <v>1</v>
      </c>
    </row>
    <row r="112" spans="1:18" x14ac:dyDescent="0.25">
      <c r="A112" s="108">
        <v>1</v>
      </c>
      <c r="B112" s="109">
        <v>2</v>
      </c>
      <c r="C112" s="110">
        <f>MISC!J112</f>
        <v>0</v>
      </c>
      <c r="D112" s="111" t="b">
        <v>1</v>
      </c>
      <c r="E112" s="112" t="str">
        <f>RIGHT(MISC!C112,4)&amp;"."&amp;MISC!M112&amp;"."&amp;MISC!K112&amp;"."&amp;$C$5</f>
        <v>...Ma22</v>
      </c>
      <c r="F112" s="113">
        <f t="shared" ca="1" si="2"/>
        <v>44697</v>
      </c>
      <c r="G112" s="114" cm="1">
        <f t="array" ref="G112">IF(SUMPRODUCT((MISC!$Q$19:$AB$19=$B$5)*MISC!Q112:AB112)&gt;0,SUMPRODUCT((MISC!$Q$19:$AB$19=$B$5)*MISC!Q112:AB112),0)</f>
        <v>0</v>
      </c>
      <c r="H112" s="115">
        <f t="shared" ca="1" si="3"/>
        <v>44697</v>
      </c>
      <c r="I112" s="116">
        <v>0</v>
      </c>
      <c r="J112" s="112" t="str">
        <f>LEFT(MISC!D112,19)&amp;"."&amp;MiscPay!E112</f>
        <v xml:space="preserve"> Please choose a sc....Ma22</v>
      </c>
      <c r="K112" s="111" t="b">
        <v>1</v>
      </c>
      <c r="L112" s="117" t="s">
        <v>1275</v>
      </c>
      <c r="M112" s="111" t="b">
        <v>1</v>
      </c>
      <c r="N112" s="111" t="s">
        <v>1276</v>
      </c>
      <c r="O112" s="118" t="str">
        <f>MISC!I112</f>
        <v>/</v>
      </c>
      <c r="P112" s="111" t="b">
        <v>1</v>
      </c>
      <c r="Q112" s="111" t="b">
        <v>1</v>
      </c>
      <c r="R112" s="111" t="b">
        <v>1</v>
      </c>
    </row>
    <row r="113" spans="1:18" x14ac:dyDescent="0.25">
      <c r="A113" s="108">
        <v>1</v>
      </c>
      <c r="B113" s="109">
        <v>2</v>
      </c>
      <c r="C113" s="110">
        <f>MISC!J113</f>
        <v>0</v>
      </c>
      <c r="D113" s="111" t="b">
        <v>1</v>
      </c>
      <c r="E113" s="112" t="str">
        <f>RIGHT(MISC!C113,4)&amp;"."&amp;MISC!M113&amp;"."&amp;MISC!K113&amp;"."&amp;$C$5</f>
        <v>...Ma22</v>
      </c>
      <c r="F113" s="113">
        <f t="shared" ca="1" si="2"/>
        <v>44697</v>
      </c>
      <c r="G113" s="114" cm="1">
        <f t="array" ref="G113">IF(SUMPRODUCT((MISC!$Q$19:$AB$19=$B$5)*MISC!Q113:AB113)&gt;0,SUMPRODUCT((MISC!$Q$19:$AB$19=$B$5)*MISC!Q113:AB113),0)</f>
        <v>0</v>
      </c>
      <c r="H113" s="115">
        <f t="shared" ca="1" si="3"/>
        <v>44697</v>
      </c>
      <c r="I113" s="116">
        <v>0</v>
      </c>
      <c r="J113" s="112" t="str">
        <f>LEFT(MISC!D113,19)&amp;"."&amp;MiscPay!E113</f>
        <v xml:space="preserve"> Please choose a sc....Ma22</v>
      </c>
      <c r="K113" s="111" t="b">
        <v>1</v>
      </c>
      <c r="L113" s="117" t="s">
        <v>1275</v>
      </c>
      <c r="M113" s="111" t="b">
        <v>1</v>
      </c>
      <c r="N113" s="111" t="s">
        <v>1276</v>
      </c>
      <c r="O113" s="118" t="str">
        <f>MISC!I113</f>
        <v>/</v>
      </c>
      <c r="P113" s="111" t="b">
        <v>1</v>
      </c>
      <c r="Q113" s="111" t="b">
        <v>1</v>
      </c>
      <c r="R113" s="111" t="b">
        <v>1</v>
      </c>
    </row>
    <row r="114" spans="1:18" x14ac:dyDescent="0.25">
      <c r="A114" s="108">
        <v>1</v>
      </c>
      <c r="B114" s="109">
        <v>2</v>
      </c>
      <c r="C114" s="110">
        <f>MISC!J114</f>
        <v>0</v>
      </c>
      <c r="D114" s="111" t="b">
        <v>1</v>
      </c>
      <c r="E114" s="112" t="str">
        <f>RIGHT(MISC!C114,4)&amp;"."&amp;MISC!M114&amp;"."&amp;MISC!K114&amp;"."&amp;$C$5</f>
        <v>...Ma22</v>
      </c>
      <c r="F114" s="113">
        <f t="shared" ca="1" si="2"/>
        <v>44697</v>
      </c>
      <c r="G114" s="114" cm="1">
        <f t="array" ref="G114">IF(SUMPRODUCT((MISC!$Q$19:$AB$19=$B$5)*MISC!Q114:AB114)&gt;0,SUMPRODUCT((MISC!$Q$19:$AB$19=$B$5)*MISC!Q114:AB114),0)</f>
        <v>0</v>
      </c>
      <c r="H114" s="115">
        <f t="shared" ca="1" si="3"/>
        <v>44697</v>
      </c>
      <c r="I114" s="116">
        <v>0</v>
      </c>
      <c r="J114" s="112" t="str">
        <f>LEFT(MISC!D114,19)&amp;"."&amp;MiscPay!E114</f>
        <v xml:space="preserve"> Please choose a sc....Ma22</v>
      </c>
      <c r="K114" s="111" t="b">
        <v>1</v>
      </c>
      <c r="L114" s="117" t="s">
        <v>1275</v>
      </c>
      <c r="M114" s="111" t="b">
        <v>1</v>
      </c>
      <c r="N114" s="111" t="s">
        <v>1276</v>
      </c>
      <c r="O114" s="118" t="str">
        <f>MISC!I114</f>
        <v>/</v>
      </c>
      <c r="P114" s="111" t="b">
        <v>1</v>
      </c>
      <c r="Q114" s="111" t="b">
        <v>1</v>
      </c>
      <c r="R114" s="111" t="b">
        <v>1</v>
      </c>
    </row>
    <row r="115" spans="1:18" x14ac:dyDescent="0.25">
      <c r="A115" s="108">
        <v>1</v>
      </c>
      <c r="B115" s="109">
        <v>2</v>
      </c>
      <c r="C115" s="110">
        <f>MISC!J115</f>
        <v>0</v>
      </c>
      <c r="D115" s="111" t="b">
        <v>1</v>
      </c>
      <c r="E115" s="112" t="str">
        <f>RIGHT(MISC!C115,4)&amp;"."&amp;MISC!M115&amp;"."&amp;MISC!K115&amp;"."&amp;$C$5</f>
        <v>...Ma22</v>
      </c>
      <c r="F115" s="113">
        <f t="shared" ca="1" si="2"/>
        <v>44697</v>
      </c>
      <c r="G115" s="114" cm="1">
        <f t="array" ref="G115">IF(SUMPRODUCT((MISC!$Q$19:$AB$19=$B$5)*MISC!Q115:AB115)&gt;0,SUMPRODUCT((MISC!$Q$19:$AB$19=$B$5)*MISC!Q115:AB115),0)</f>
        <v>0</v>
      </c>
      <c r="H115" s="115">
        <f t="shared" ca="1" si="3"/>
        <v>44697</v>
      </c>
      <c r="I115" s="116">
        <v>0</v>
      </c>
      <c r="J115" s="112" t="str">
        <f>LEFT(MISC!D115,19)&amp;"."&amp;MiscPay!E115</f>
        <v xml:space="preserve"> Please choose a sc....Ma22</v>
      </c>
      <c r="K115" s="111" t="b">
        <v>1</v>
      </c>
      <c r="L115" s="117" t="s">
        <v>1275</v>
      </c>
      <c r="M115" s="111" t="b">
        <v>1</v>
      </c>
      <c r="N115" s="111" t="s">
        <v>1276</v>
      </c>
      <c r="O115" s="118" t="str">
        <f>MISC!I115</f>
        <v>/</v>
      </c>
      <c r="P115" s="111" t="b">
        <v>1</v>
      </c>
      <c r="Q115" s="111" t="b">
        <v>1</v>
      </c>
      <c r="R115" s="111" t="b">
        <v>1</v>
      </c>
    </row>
    <row r="116" spans="1:18" x14ac:dyDescent="0.25">
      <c r="A116" s="108">
        <v>1</v>
      </c>
      <c r="B116" s="109">
        <v>2</v>
      </c>
      <c r="C116" s="110">
        <f>MISC!J116</f>
        <v>0</v>
      </c>
      <c r="D116" s="111" t="b">
        <v>1</v>
      </c>
      <c r="E116" s="112" t="str">
        <f>RIGHT(MISC!C116,4)&amp;"."&amp;MISC!M116&amp;"."&amp;MISC!K116&amp;"."&amp;$C$5</f>
        <v>...Ma22</v>
      </c>
      <c r="F116" s="113">
        <f t="shared" ca="1" si="2"/>
        <v>44697</v>
      </c>
      <c r="G116" s="114" cm="1">
        <f t="array" ref="G116">IF(SUMPRODUCT((MISC!$Q$19:$AB$19=$B$5)*MISC!Q116:AB116)&gt;0,SUMPRODUCT((MISC!$Q$19:$AB$19=$B$5)*MISC!Q116:AB116),0)</f>
        <v>0</v>
      </c>
      <c r="H116" s="115">
        <f t="shared" ca="1" si="3"/>
        <v>44697</v>
      </c>
      <c r="I116" s="116">
        <v>0</v>
      </c>
      <c r="J116" s="112" t="str">
        <f>LEFT(MISC!D116,19)&amp;"."&amp;MiscPay!E116</f>
        <v xml:space="preserve"> Please choose a sc....Ma22</v>
      </c>
      <c r="K116" s="111" t="b">
        <v>1</v>
      </c>
      <c r="L116" s="117" t="s">
        <v>1275</v>
      </c>
      <c r="M116" s="111" t="b">
        <v>1</v>
      </c>
      <c r="N116" s="111" t="s">
        <v>1276</v>
      </c>
      <c r="O116" s="118" t="str">
        <f>MISC!I116</f>
        <v>/</v>
      </c>
      <c r="P116" s="111" t="b">
        <v>1</v>
      </c>
      <c r="Q116" s="111" t="b">
        <v>1</v>
      </c>
      <c r="R116" s="111" t="b">
        <v>1</v>
      </c>
    </row>
    <row r="117" spans="1:18" x14ac:dyDescent="0.25">
      <c r="A117" s="108">
        <v>1</v>
      </c>
      <c r="B117" s="109">
        <v>2</v>
      </c>
      <c r="C117" s="110">
        <f>MISC!J117</f>
        <v>0</v>
      </c>
      <c r="D117" s="111" t="b">
        <v>1</v>
      </c>
      <c r="E117" s="112" t="str">
        <f>RIGHT(MISC!C117,4)&amp;"."&amp;MISC!M117&amp;"."&amp;MISC!K117&amp;"."&amp;$C$5</f>
        <v>...Ma22</v>
      </c>
      <c r="F117" s="113">
        <f t="shared" ca="1" si="2"/>
        <v>44697</v>
      </c>
      <c r="G117" s="114" cm="1">
        <f t="array" ref="G117">IF(SUMPRODUCT((MISC!$Q$19:$AB$19=$B$5)*MISC!Q117:AB117)&gt;0,SUMPRODUCT((MISC!$Q$19:$AB$19=$B$5)*MISC!Q117:AB117),0)</f>
        <v>0</v>
      </c>
      <c r="H117" s="115">
        <f t="shared" ca="1" si="3"/>
        <v>44697</v>
      </c>
      <c r="I117" s="116">
        <v>0</v>
      </c>
      <c r="J117" s="112" t="str">
        <f>LEFT(MISC!D117,19)&amp;"."&amp;MiscPay!E117</f>
        <v xml:space="preserve"> Please choose a sc....Ma22</v>
      </c>
      <c r="K117" s="111" t="b">
        <v>1</v>
      </c>
      <c r="L117" s="117" t="s">
        <v>1275</v>
      </c>
      <c r="M117" s="111" t="b">
        <v>1</v>
      </c>
      <c r="N117" s="111" t="s">
        <v>1276</v>
      </c>
      <c r="O117" s="118" t="str">
        <f>MISC!I117</f>
        <v>/</v>
      </c>
      <c r="P117" s="111" t="b">
        <v>1</v>
      </c>
      <c r="Q117" s="111" t="b">
        <v>1</v>
      </c>
      <c r="R117" s="111" t="b">
        <v>1</v>
      </c>
    </row>
    <row r="118" spans="1:18" x14ac:dyDescent="0.25">
      <c r="A118" s="108">
        <v>1</v>
      </c>
      <c r="B118" s="109">
        <v>2</v>
      </c>
      <c r="C118" s="110">
        <f>MISC!J118</f>
        <v>0</v>
      </c>
      <c r="D118" s="111" t="b">
        <v>1</v>
      </c>
      <c r="E118" s="112" t="str">
        <f>RIGHT(MISC!C118,4)&amp;"."&amp;MISC!M118&amp;"."&amp;MISC!K118&amp;"."&amp;$C$5</f>
        <v>...Ma22</v>
      </c>
      <c r="F118" s="113">
        <f t="shared" ca="1" si="2"/>
        <v>44697</v>
      </c>
      <c r="G118" s="114" cm="1">
        <f t="array" ref="G118">IF(SUMPRODUCT((MISC!$Q$19:$AB$19=$B$5)*MISC!Q118:AB118)&gt;0,SUMPRODUCT((MISC!$Q$19:$AB$19=$B$5)*MISC!Q118:AB118),0)</f>
        <v>0</v>
      </c>
      <c r="H118" s="115">
        <f t="shared" ca="1" si="3"/>
        <v>44697</v>
      </c>
      <c r="I118" s="116">
        <v>0</v>
      </c>
      <c r="J118" s="112" t="str">
        <f>LEFT(MISC!D118,19)&amp;"."&amp;MiscPay!E118</f>
        <v xml:space="preserve"> Please choose a sc....Ma22</v>
      </c>
      <c r="K118" s="111" t="b">
        <v>1</v>
      </c>
      <c r="L118" s="117" t="s">
        <v>1275</v>
      </c>
      <c r="M118" s="111" t="b">
        <v>1</v>
      </c>
      <c r="N118" s="111" t="s">
        <v>1276</v>
      </c>
      <c r="O118" s="118" t="str">
        <f>MISC!I118</f>
        <v>/</v>
      </c>
      <c r="P118" s="111" t="b">
        <v>1</v>
      </c>
      <c r="Q118" s="111" t="b">
        <v>1</v>
      </c>
      <c r="R118" s="111" t="b">
        <v>1</v>
      </c>
    </row>
    <row r="119" spans="1:18" x14ac:dyDescent="0.25">
      <c r="A119" s="108">
        <v>1</v>
      </c>
      <c r="B119" s="109">
        <v>2</v>
      </c>
      <c r="C119" s="110">
        <f>MISC!J119</f>
        <v>0</v>
      </c>
      <c r="D119" s="111" t="b">
        <v>1</v>
      </c>
      <c r="E119" s="112" t="str">
        <f>RIGHT(MISC!C119,4)&amp;"."&amp;MISC!M119&amp;"."&amp;MISC!K119&amp;"."&amp;$C$5</f>
        <v>...Ma22</v>
      </c>
      <c r="F119" s="113">
        <f t="shared" ca="1" si="2"/>
        <v>44697</v>
      </c>
      <c r="G119" s="114" cm="1">
        <f t="array" ref="G119">IF(SUMPRODUCT((MISC!$Q$19:$AB$19=$B$5)*MISC!Q119:AB119)&gt;0,SUMPRODUCT((MISC!$Q$19:$AB$19=$B$5)*MISC!Q119:AB119),0)</f>
        <v>0</v>
      </c>
      <c r="H119" s="115">
        <f t="shared" ca="1" si="3"/>
        <v>44697</v>
      </c>
      <c r="I119" s="116">
        <v>0</v>
      </c>
      <c r="J119" s="112" t="str">
        <f>LEFT(MISC!D119,19)&amp;"."&amp;MiscPay!E119</f>
        <v xml:space="preserve"> Please choose a sc....Ma22</v>
      </c>
      <c r="K119" s="111" t="b">
        <v>1</v>
      </c>
      <c r="L119" s="117" t="s">
        <v>1275</v>
      </c>
      <c r="M119" s="111" t="b">
        <v>1</v>
      </c>
      <c r="N119" s="111" t="s">
        <v>1276</v>
      </c>
      <c r="O119" s="118" t="str">
        <f>MISC!I119</f>
        <v>/</v>
      </c>
      <c r="P119" s="111" t="b">
        <v>1</v>
      </c>
      <c r="Q119" s="111" t="b">
        <v>1</v>
      </c>
      <c r="R119" s="111" t="b">
        <v>1</v>
      </c>
    </row>
    <row r="120" spans="1:18" x14ac:dyDescent="0.25">
      <c r="A120" s="108">
        <v>1</v>
      </c>
      <c r="B120" s="109">
        <v>2</v>
      </c>
      <c r="C120" s="110">
        <f>MISC!J120</f>
        <v>0</v>
      </c>
      <c r="D120" s="111" t="b">
        <v>1</v>
      </c>
      <c r="E120" s="112" t="str">
        <f>RIGHT(MISC!C120,4)&amp;"."&amp;MISC!M120&amp;"."&amp;MISC!K120&amp;"."&amp;$C$5</f>
        <v>...Ma22</v>
      </c>
      <c r="F120" s="113">
        <f t="shared" ca="1" si="2"/>
        <v>44697</v>
      </c>
      <c r="G120" s="114" cm="1">
        <f t="array" ref="G120">IF(SUMPRODUCT((MISC!$Q$19:$AB$19=$B$5)*MISC!Q120:AB120)&gt;0,SUMPRODUCT((MISC!$Q$19:$AB$19=$B$5)*MISC!Q120:AB120),0)</f>
        <v>0</v>
      </c>
      <c r="H120" s="115">
        <f t="shared" ca="1" si="3"/>
        <v>44697</v>
      </c>
      <c r="I120" s="116">
        <v>0</v>
      </c>
      <c r="J120" s="112" t="str">
        <f>LEFT(MISC!D120,19)&amp;"."&amp;MiscPay!E120</f>
        <v xml:space="preserve"> Please choose a sc....Ma22</v>
      </c>
      <c r="K120" s="111" t="b">
        <v>1</v>
      </c>
      <c r="L120" s="117" t="s">
        <v>1275</v>
      </c>
      <c r="M120" s="111" t="b">
        <v>1</v>
      </c>
      <c r="N120" s="111" t="s">
        <v>1276</v>
      </c>
      <c r="O120" s="118" t="str">
        <f>MISC!I120</f>
        <v>/</v>
      </c>
      <c r="P120" s="111" t="b">
        <v>1</v>
      </c>
      <c r="Q120" s="111" t="b">
        <v>1</v>
      </c>
      <c r="R120" s="111" t="b">
        <v>1</v>
      </c>
    </row>
    <row r="121" spans="1:18" x14ac:dyDescent="0.25">
      <c r="A121" s="108">
        <v>1</v>
      </c>
      <c r="B121" s="109">
        <v>2</v>
      </c>
      <c r="C121" s="110">
        <f>MISC!J121</f>
        <v>0</v>
      </c>
      <c r="D121" s="111" t="b">
        <v>1</v>
      </c>
      <c r="E121" s="112" t="str">
        <f>RIGHT(MISC!C121,4)&amp;"."&amp;MISC!M121&amp;"."&amp;MISC!K121&amp;"."&amp;$C$5</f>
        <v>...Ma22</v>
      </c>
      <c r="F121" s="113">
        <f t="shared" ca="1" si="2"/>
        <v>44697</v>
      </c>
      <c r="G121" s="114" cm="1">
        <f t="array" ref="G121">IF(SUMPRODUCT((MISC!$Q$19:$AB$19=$B$5)*MISC!Q121:AB121)&gt;0,SUMPRODUCT((MISC!$Q$19:$AB$19=$B$5)*MISC!Q121:AB121),0)</f>
        <v>0</v>
      </c>
      <c r="H121" s="115">
        <f t="shared" ca="1" si="3"/>
        <v>44697</v>
      </c>
      <c r="I121" s="116">
        <v>0</v>
      </c>
      <c r="J121" s="112" t="str">
        <f>LEFT(MISC!D121,19)&amp;"."&amp;MiscPay!E121</f>
        <v>Danegrove JMI Schoo....Ma22</v>
      </c>
      <c r="K121" s="111" t="b">
        <v>1</v>
      </c>
      <c r="L121" s="117" t="s">
        <v>1275</v>
      </c>
      <c r="M121" s="111" t="b">
        <v>1</v>
      </c>
      <c r="N121" s="111" t="s">
        <v>1276</v>
      </c>
      <c r="O121" s="118" t="str">
        <f>MISC!I121</f>
        <v>/</v>
      </c>
      <c r="P121" s="111" t="b">
        <v>1</v>
      </c>
      <c r="Q121" s="111" t="b">
        <v>1</v>
      </c>
      <c r="R121" s="111" t="b">
        <v>1</v>
      </c>
    </row>
    <row r="122" spans="1:18" x14ac:dyDescent="0.25">
      <c r="A122" s="108">
        <v>1</v>
      </c>
      <c r="B122" s="109">
        <v>2</v>
      </c>
      <c r="C122" s="110">
        <f>MISC!J122</f>
        <v>0</v>
      </c>
      <c r="D122" s="111" t="b">
        <v>1</v>
      </c>
      <c r="E122" s="112" t="str">
        <f>RIGHT(MISC!C122,4)&amp;"."&amp;MISC!M122&amp;"."&amp;MISC!K122&amp;"."&amp;$C$5</f>
        <v>...Ma22</v>
      </c>
      <c r="F122" s="113">
        <f t="shared" ca="1" si="2"/>
        <v>44697</v>
      </c>
      <c r="G122" s="114" cm="1">
        <f t="array" ref="G122">IF(SUMPRODUCT((MISC!$Q$19:$AB$19=$B$5)*MISC!Q122:AB122)&gt;0,SUMPRODUCT((MISC!$Q$19:$AB$19=$B$5)*MISC!Q122:AB122),0)</f>
        <v>0</v>
      </c>
      <c r="H122" s="115">
        <f t="shared" ca="1" si="3"/>
        <v>44697</v>
      </c>
      <c r="I122" s="116">
        <v>0</v>
      </c>
      <c r="J122" s="112" t="str">
        <f>LEFT(MISC!D122,19)&amp;"."&amp;MiscPay!E122</f>
        <v xml:space="preserve"> Please choose a sc....Ma22</v>
      </c>
      <c r="K122" s="111" t="b">
        <v>1</v>
      </c>
      <c r="L122" s="117" t="s">
        <v>1275</v>
      </c>
      <c r="M122" s="111" t="b">
        <v>1</v>
      </c>
      <c r="N122" s="111" t="s">
        <v>1276</v>
      </c>
      <c r="O122" s="118" t="str">
        <f>MISC!I122</f>
        <v>/</v>
      </c>
      <c r="P122" s="111" t="b">
        <v>1</v>
      </c>
      <c r="Q122" s="111" t="b">
        <v>1</v>
      </c>
      <c r="R122" s="111" t="b">
        <v>1</v>
      </c>
    </row>
    <row r="123" spans="1:18" x14ac:dyDescent="0.25">
      <c r="A123" s="108">
        <v>1</v>
      </c>
      <c r="B123" s="109">
        <v>2</v>
      </c>
      <c r="C123" s="110">
        <f>MISC!J123</f>
        <v>0</v>
      </c>
      <c r="D123" s="111" t="b">
        <v>1</v>
      </c>
      <c r="E123" s="112" t="str">
        <f>RIGHT(MISC!C123,4)&amp;"."&amp;MISC!M123&amp;"."&amp;MISC!K123&amp;"."&amp;$C$5</f>
        <v>...Ma22</v>
      </c>
      <c r="F123" s="113">
        <f t="shared" ca="1" si="2"/>
        <v>44697</v>
      </c>
      <c r="G123" s="114" cm="1">
        <f t="array" ref="G123">IF(SUMPRODUCT((MISC!$Q$19:$AB$19=$B$5)*MISC!Q123:AB123)&gt;0,SUMPRODUCT((MISC!$Q$19:$AB$19=$B$5)*MISC!Q123:AB123),0)</f>
        <v>0</v>
      </c>
      <c r="H123" s="115">
        <f t="shared" ca="1" si="3"/>
        <v>44697</v>
      </c>
      <c r="I123" s="116">
        <v>0</v>
      </c>
      <c r="J123" s="112" t="str">
        <f>LEFT(MISC!D123,19)&amp;"."&amp;MiscPay!E123</f>
        <v xml:space="preserve"> Please choose a sc....Ma22</v>
      </c>
      <c r="K123" s="111" t="b">
        <v>1</v>
      </c>
      <c r="L123" s="117" t="s">
        <v>1275</v>
      </c>
      <c r="M123" s="111" t="b">
        <v>1</v>
      </c>
      <c r="N123" s="111" t="s">
        <v>1276</v>
      </c>
      <c r="O123" s="118" t="str">
        <f>MISC!I123</f>
        <v>/</v>
      </c>
      <c r="P123" s="111" t="b">
        <v>1</v>
      </c>
      <c r="Q123" s="111" t="b">
        <v>1</v>
      </c>
      <c r="R123" s="111" t="b">
        <v>1</v>
      </c>
    </row>
    <row r="124" spans="1:18" x14ac:dyDescent="0.25">
      <c r="A124" s="108">
        <v>1</v>
      </c>
      <c r="B124" s="109">
        <v>2</v>
      </c>
      <c r="C124" s="110">
        <f>MISC!J124</f>
        <v>0</v>
      </c>
      <c r="D124" s="111" t="b">
        <v>1</v>
      </c>
      <c r="E124" s="112" t="str">
        <f>RIGHT(MISC!C124,4)&amp;"."&amp;MISC!M124&amp;"."&amp;MISC!K124&amp;"."&amp;$C$5</f>
        <v>...Ma22</v>
      </c>
      <c r="F124" s="113">
        <f t="shared" ca="1" si="2"/>
        <v>44697</v>
      </c>
      <c r="G124" s="114" cm="1">
        <f t="array" ref="G124">IF(SUMPRODUCT((MISC!$Q$19:$AB$19=$B$5)*MISC!Q124:AB124)&gt;0,SUMPRODUCT((MISC!$Q$19:$AB$19=$B$5)*MISC!Q124:AB124),0)</f>
        <v>0</v>
      </c>
      <c r="H124" s="115">
        <f t="shared" ca="1" si="3"/>
        <v>44697</v>
      </c>
      <c r="I124" s="116">
        <v>0</v>
      </c>
      <c r="J124" s="112" t="str">
        <f>LEFT(MISC!D124,19)&amp;"."&amp;MiscPay!E124</f>
        <v xml:space="preserve"> Please choose a sc....Ma22</v>
      </c>
      <c r="K124" s="111" t="b">
        <v>1</v>
      </c>
      <c r="L124" s="117" t="s">
        <v>1275</v>
      </c>
      <c r="M124" s="111" t="b">
        <v>1</v>
      </c>
      <c r="N124" s="111" t="s">
        <v>1276</v>
      </c>
      <c r="O124" s="118" t="str">
        <f>MISC!I124</f>
        <v>/</v>
      </c>
      <c r="P124" s="111" t="b">
        <v>1</v>
      </c>
      <c r="Q124" s="111" t="b">
        <v>1</v>
      </c>
      <c r="R124" s="111" t="b">
        <v>1</v>
      </c>
    </row>
    <row r="125" spans="1:18" x14ac:dyDescent="0.25">
      <c r="A125" s="108">
        <v>1</v>
      </c>
      <c r="B125" s="109">
        <v>2</v>
      </c>
      <c r="C125" s="110">
        <f>MISC!J125</f>
        <v>106105</v>
      </c>
      <c r="D125" s="111" t="b">
        <v>1</v>
      </c>
      <c r="E125" s="112" t="str">
        <f>RIGHT(MISC!C125,4)&amp;"."&amp;MISC!M125&amp;"."&amp;MISC!K125&amp;"."&amp;$C$5</f>
        <v>...Ma22</v>
      </c>
      <c r="F125" s="113">
        <f t="shared" ca="1" si="2"/>
        <v>44697</v>
      </c>
      <c r="G125" s="114" cm="1">
        <f t="array" ref="G125">IF(SUMPRODUCT((MISC!$Q$19:$AB$19=$B$5)*MISC!Q125:AB125)&gt;0,SUMPRODUCT((MISC!$Q$19:$AB$19=$B$5)*MISC!Q125:AB125),0)</f>
        <v>0</v>
      </c>
      <c r="H125" s="115">
        <f t="shared" ca="1" si="3"/>
        <v>44697</v>
      </c>
      <c r="I125" s="116">
        <v>0</v>
      </c>
      <c r="J125" s="112" t="str">
        <f>LEFT(MISC!D125,19)&amp;"."&amp;MiscPay!E125</f>
        <v>Annemount School....Ma22</v>
      </c>
      <c r="K125" s="111" t="b">
        <v>1</v>
      </c>
      <c r="L125" s="117" t="s">
        <v>1275</v>
      </c>
      <c r="M125" s="111" t="b">
        <v>1</v>
      </c>
      <c r="N125" s="111" t="s">
        <v>1276</v>
      </c>
      <c r="O125" s="118" t="str">
        <f>MISC!I125</f>
        <v>/</v>
      </c>
      <c r="P125" s="111" t="b">
        <v>1</v>
      </c>
      <c r="Q125" s="111" t="b">
        <v>1</v>
      </c>
      <c r="R125" s="111" t="b">
        <v>1</v>
      </c>
    </row>
    <row r="126" spans="1:18" x14ac:dyDescent="0.25">
      <c r="A126" s="108">
        <v>1</v>
      </c>
      <c r="B126" s="109">
        <v>2</v>
      </c>
      <c r="C126" s="110">
        <f>MISC!J126</f>
        <v>0</v>
      </c>
      <c r="D126" s="111" t="b">
        <v>1</v>
      </c>
      <c r="E126" s="112" t="str">
        <f>RIGHT(MISC!C126,4)&amp;"."&amp;MISC!M126&amp;"."&amp;MISC!K126&amp;"."&amp;$C$5</f>
        <v>...Ma22</v>
      </c>
      <c r="F126" s="113">
        <f t="shared" ca="1" si="2"/>
        <v>44697</v>
      </c>
      <c r="G126" s="114" cm="1">
        <f t="array" ref="G126">IF(SUMPRODUCT((MISC!$Q$19:$AB$19=$B$5)*MISC!Q126:AB126)&gt;0,SUMPRODUCT((MISC!$Q$19:$AB$19=$B$5)*MISC!Q126:AB126),0)</f>
        <v>0</v>
      </c>
      <c r="H126" s="115">
        <f t="shared" ca="1" si="3"/>
        <v>44697</v>
      </c>
      <c r="I126" s="116">
        <v>0</v>
      </c>
      <c r="J126" s="112" t="str">
        <f>LEFT(MISC!D126,19)&amp;"."&amp;MiscPay!E126</f>
        <v xml:space="preserve"> Please choose a sc....Ma22</v>
      </c>
      <c r="K126" s="111" t="b">
        <v>1</v>
      </c>
      <c r="L126" s="117" t="s">
        <v>1275</v>
      </c>
      <c r="M126" s="111" t="b">
        <v>1</v>
      </c>
      <c r="N126" s="111" t="s">
        <v>1276</v>
      </c>
      <c r="O126" s="118" t="str">
        <f>MISC!I126</f>
        <v>/</v>
      </c>
      <c r="P126" s="111" t="b">
        <v>1</v>
      </c>
      <c r="Q126" s="111" t="b">
        <v>1</v>
      </c>
      <c r="R126" s="111" t="b">
        <v>1</v>
      </c>
    </row>
    <row r="127" spans="1:18" x14ac:dyDescent="0.25">
      <c r="A127" s="108">
        <v>1</v>
      </c>
      <c r="B127" s="109">
        <v>2</v>
      </c>
      <c r="C127" s="110">
        <f>MISC!J127</f>
        <v>0</v>
      </c>
      <c r="D127" s="111" t="b">
        <v>1</v>
      </c>
      <c r="E127" s="112" t="str">
        <f>RIGHT(MISC!C127,4)&amp;"."&amp;MISC!M127&amp;"."&amp;MISC!K127&amp;"."&amp;$C$5</f>
        <v>...Ma22</v>
      </c>
      <c r="F127" s="113">
        <f t="shared" ca="1" si="2"/>
        <v>44697</v>
      </c>
      <c r="G127" s="114" cm="1">
        <f t="array" ref="G127">IF(SUMPRODUCT((MISC!$Q$19:$AB$19=$B$5)*MISC!Q127:AB127)&gt;0,SUMPRODUCT((MISC!$Q$19:$AB$19=$B$5)*MISC!Q127:AB127),0)</f>
        <v>0</v>
      </c>
      <c r="H127" s="115">
        <f t="shared" ca="1" si="3"/>
        <v>44697</v>
      </c>
      <c r="I127" s="116">
        <v>0</v>
      </c>
      <c r="J127" s="112" t="str">
        <f>LEFT(MISC!D127,19)&amp;"."&amp;MiscPay!E127</f>
        <v xml:space="preserve"> Please choose a sc....Ma22</v>
      </c>
      <c r="K127" s="111" t="b">
        <v>1</v>
      </c>
      <c r="L127" s="117" t="s">
        <v>1275</v>
      </c>
      <c r="M127" s="111" t="b">
        <v>1</v>
      </c>
      <c r="N127" s="111" t="s">
        <v>1276</v>
      </c>
      <c r="O127" s="118" t="str">
        <f>MISC!I127</f>
        <v>/</v>
      </c>
      <c r="P127" s="111" t="b">
        <v>1</v>
      </c>
      <c r="Q127" s="111" t="b">
        <v>1</v>
      </c>
      <c r="R127" s="111" t="b">
        <v>1</v>
      </c>
    </row>
    <row r="128" spans="1:18" x14ac:dyDescent="0.25">
      <c r="A128" s="108">
        <v>1</v>
      </c>
      <c r="B128" s="109">
        <v>2</v>
      </c>
      <c r="C128" s="110">
        <f>MISC!J128</f>
        <v>0</v>
      </c>
      <c r="D128" s="111" t="b">
        <v>1</v>
      </c>
      <c r="E128" s="112" t="str">
        <f>RIGHT(MISC!C128,4)&amp;"."&amp;MISC!M128&amp;"."&amp;MISC!K128&amp;"."&amp;$C$5</f>
        <v>...Ma22</v>
      </c>
      <c r="F128" s="113">
        <f t="shared" ca="1" si="2"/>
        <v>44697</v>
      </c>
      <c r="G128" s="114" cm="1">
        <f t="array" ref="G128">IF(SUMPRODUCT((MISC!$Q$19:$AB$19=$B$5)*MISC!Q128:AB128)&gt;0,SUMPRODUCT((MISC!$Q$19:$AB$19=$B$5)*MISC!Q128:AB128),0)</f>
        <v>0</v>
      </c>
      <c r="H128" s="115">
        <f t="shared" ca="1" si="3"/>
        <v>44697</v>
      </c>
      <c r="I128" s="116">
        <v>0</v>
      </c>
      <c r="J128" s="112" t="str">
        <f>LEFT(MISC!D128,19)&amp;"."&amp;MiscPay!E128</f>
        <v xml:space="preserve"> Please choose a sc....Ma22</v>
      </c>
      <c r="K128" s="111" t="b">
        <v>1</v>
      </c>
      <c r="L128" s="117" t="s">
        <v>1275</v>
      </c>
      <c r="M128" s="111" t="b">
        <v>1</v>
      </c>
      <c r="N128" s="111" t="s">
        <v>1276</v>
      </c>
      <c r="O128" s="118" t="str">
        <f>MISC!I128</f>
        <v>/</v>
      </c>
      <c r="P128" s="111" t="b">
        <v>1</v>
      </c>
      <c r="Q128" s="111" t="b">
        <v>1</v>
      </c>
      <c r="R128" s="111" t="b">
        <v>1</v>
      </c>
    </row>
    <row r="129" spans="1:18" x14ac:dyDescent="0.25">
      <c r="A129" s="108">
        <v>1</v>
      </c>
      <c r="B129" s="109">
        <v>2</v>
      </c>
      <c r="C129" s="110">
        <f>MISC!J129</f>
        <v>0</v>
      </c>
      <c r="D129" s="111" t="b">
        <v>1</v>
      </c>
      <c r="E129" s="112" t="str">
        <f>RIGHT(MISC!C129,4)&amp;"."&amp;MISC!M129&amp;"."&amp;MISC!K129&amp;"."&amp;$C$5</f>
        <v>...Ma22</v>
      </c>
      <c r="F129" s="113">
        <f t="shared" ca="1" si="2"/>
        <v>44697</v>
      </c>
      <c r="G129" s="114" cm="1">
        <f t="array" ref="G129">IF(SUMPRODUCT((MISC!$Q$19:$AB$19=$B$5)*MISC!Q129:AB129)&gt;0,SUMPRODUCT((MISC!$Q$19:$AB$19=$B$5)*MISC!Q129:AB129),0)</f>
        <v>0</v>
      </c>
      <c r="H129" s="115">
        <f t="shared" ca="1" si="3"/>
        <v>44697</v>
      </c>
      <c r="I129" s="116">
        <v>0</v>
      </c>
      <c r="J129" s="112" t="str">
        <f>LEFT(MISC!D129,19)&amp;"."&amp;MiscPay!E129</f>
        <v xml:space="preserve"> Please choose a sc....Ma22</v>
      </c>
      <c r="K129" s="111" t="b">
        <v>1</v>
      </c>
      <c r="L129" s="117" t="s">
        <v>1275</v>
      </c>
      <c r="M129" s="111" t="b">
        <v>1</v>
      </c>
      <c r="N129" s="111" t="s">
        <v>1276</v>
      </c>
      <c r="O129" s="118" t="str">
        <f>MISC!I129</f>
        <v>/</v>
      </c>
      <c r="P129" s="111" t="b">
        <v>1</v>
      </c>
      <c r="Q129" s="111" t="b">
        <v>1</v>
      </c>
      <c r="R129" s="111" t="b">
        <v>1</v>
      </c>
    </row>
    <row r="130" spans="1:18" x14ac:dyDescent="0.25">
      <c r="A130" s="108">
        <v>1</v>
      </c>
      <c r="B130" s="109">
        <v>2</v>
      </c>
      <c r="C130" s="110">
        <f>MISC!J130</f>
        <v>0</v>
      </c>
      <c r="D130" s="111" t="b">
        <v>1</v>
      </c>
      <c r="E130" s="112" t="str">
        <f>RIGHT(MISC!C130,4)&amp;"."&amp;MISC!M130&amp;"."&amp;MISC!K130&amp;"."&amp;$C$5</f>
        <v>...Ma22</v>
      </c>
      <c r="F130" s="113">
        <f t="shared" ca="1" si="2"/>
        <v>44697</v>
      </c>
      <c r="G130" s="114" cm="1">
        <f t="array" ref="G130">IF(SUMPRODUCT((MISC!$Q$19:$AB$19=$B$5)*MISC!Q130:AB130)&gt;0,SUMPRODUCT((MISC!$Q$19:$AB$19=$B$5)*MISC!Q130:AB130),0)</f>
        <v>0</v>
      </c>
      <c r="H130" s="115">
        <f t="shared" ca="1" si="3"/>
        <v>44697</v>
      </c>
      <c r="I130" s="116">
        <v>0</v>
      </c>
      <c r="J130" s="112" t="str">
        <f>LEFT(MISC!D130,19)&amp;"."&amp;MiscPay!E130</f>
        <v xml:space="preserve"> Please choose a sc....Ma22</v>
      </c>
      <c r="K130" s="111" t="b">
        <v>1</v>
      </c>
      <c r="L130" s="117" t="s">
        <v>1275</v>
      </c>
      <c r="M130" s="111" t="b">
        <v>1</v>
      </c>
      <c r="N130" s="111" t="s">
        <v>1276</v>
      </c>
      <c r="O130" s="118" t="str">
        <f>MISC!I130</f>
        <v>/</v>
      </c>
      <c r="P130" s="111" t="b">
        <v>1</v>
      </c>
      <c r="Q130" s="111" t="b">
        <v>1</v>
      </c>
      <c r="R130" s="111" t="b">
        <v>1</v>
      </c>
    </row>
    <row r="131" spans="1:18" x14ac:dyDescent="0.25">
      <c r="A131" s="108">
        <v>1</v>
      </c>
      <c r="B131" s="109">
        <v>2</v>
      </c>
      <c r="C131" s="110">
        <f>MISC!J131</f>
        <v>0</v>
      </c>
      <c r="D131" s="111" t="b">
        <v>1</v>
      </c>
      <c r="E131" s="112" t="str">
        <f>RIGHT(MISC!C131,4)&amp;"."&amp;MISC!M131&amp;"."&amp;MISC!K131&amp;"."&amp;$C$5</f>
        <v>...Ma22</v>
      </c>
      <c r="F131" s="113">
        <f t="shared" ca="1" si="2"/>
        <v>44697</v>
      </c>
      <c r="G131" s="114" cm="1">
        <f t="array" ref="G131">IF(SUMPRODUCT((MISC!$Q$19:$AB$19=$B$5)*MISC!Q131:AB131)&gt;0,SUMPRODUCT((MISC!$Q$19:$AB$19=$B$5)*MISC!Q131:AB131),0)</f>
        <v>0</v>
      </c>
      <c r="H131" s="115">
        <f t="shared" ca="1" si="3"/>
        <v>44697</v>
      </c>
      <c r="I131" s="116">
        <v>0</v>
      </c>
      <c r="J131" s="112" t="str">
        <f>LEFT(MISC!D131,19)&amp;"."&amp;MiscPay!E131</f>
        <v xml:space="preserve"> Please choose a sc....Ma22</v>
      </c>
      <c r="K131" s="111" t="b">
        <v>1</v>
      </c>
      <c r="L131" s="117" t="s">
        <v>1275</v>
      </c>
      <c r="M131" s="111" t="b">
        <v>1</v>
      </c>
      <c r="N131" s="111" t="s">
        <v>1276</v>
      </c>
      <c r="O131" s="118" t="str">
        <f>MISC!I131</f>
        <v>/</v>
      </c>
      <c r="P131" s="111" t="b">
        <v>1</v>
      </c>
      <c r="Q131" s="111" t="b">
        <v>1</v>
      </c>
      <c r="R131" s="111" t="b">
        <v>1</v>
      </c>
    </row>
    <row r="132" spans="1:18" x14ac:dyDescent="0.25">
      <c r="A132" s="108">
        <v>1</v>
      </c>
      <c r="B132" s="109">
        <v>2</v>
      </c>
      <c r="C132" s="110">
        <f>MISC!J132</f>
        <v>0</v>
      </c>
      <c r="D132" s="111" t="b">
        <v>1</v>
      </c>
      <c r="E132" s="112" t="str">
        <f>RIGHT(MISC!C132,4)&amp;"."&amp;MISC!M132&amp;"."&amp;MISC!K132&amp;"."&amp;$C$5</f>
        <v>...Ma22</v>
      </c>
      <c r="F132" s="113">
        <f t="shared" ca="1" si="2"/>
        <v>44697</v>
      </c>
      <c r="G132" s="114" cm="1">
        <f t="array" ref="G132">IF(SUMPRODUCT((MISC!$Q$19:$AB$19=$B$5)*MISC!Q132:AB132)&gt;0,SUMPRODUCT((MISC!$Q$19:$AB$19=$B$5)*MISC!Q132:AB132),0)</f>
        <v>0</v>
      </c>
      <c r="H132" s="115">
        <f t="shared" ca="1" si="3"/>
        <v>44697</v>
      </c>
      <c r="I132" s="116">
        <v>0</v>
      </c>
      <c r="J132" s="112" t="str">
        <f>LEFT(MISC!D132,19)&amp;"."&amp;MiscPay!E132</f>
        <v xml:space="preserve"> Please choose a sc....Ma22</v>
      </c>
      <c r="K132" s="111" t="b">
        <v>1</v>
      </c>
      <c r="L132" s="117" t="s">
        <v>1275</v>
      </c>
      <c r="M132" s="111" t="b">
        <v>1</v>
      </c>
      <c r="N132" s="111" t="s">
        <v>1276</v>
      </c>
      <c r="O132" s="118" t="str">
        <f>MISC!I132</f>
        <v>/</v>
      </c>
      <c r="P132" s="111" t="b">
        <v>1</v>
      </c>
      <c r="Q132" s="111" t="b">
        <v>1</v>
      </c>
      <c r="R132" s="111" t="b">
        <v>1</v>
      </c>
    </row>
    <row r="133" spans="1:18" x14ac:dyDescent="0.25">
      <c r="A133" s="108">
        <v>1</v>
      </c>
      <c r="B133" s="109">
        <v>2</v>
      </c>
      <c r="C133" s="110">
        <f>MISC!J133</f>
        <v>0</v>
      </c>
      <c r="D133" s="111" t="b">
        <v>1</v>
      </c>
      <c r="E133" s="112" t="str">
        <f>RIGHT(MISC!C133,4)&amp;"."&amp;MISC!M133&amp;"."&amp;MISC!K133&amp;"."&amp;$C$5</f>
        <v>...Ma22</v>
      </c>
      <c r="F133" s="113">
        <f t="shared" ca="1" si="2"/>
        <v>44697</v>
      </c>
      <c r="G133" s="114" cm="1">
        <f t="array" ref="G133">IF(SUMPRODUCT((MISC!$Q$19:$AB$19=$B$5)*MISC!Q133:AB133)&gt;0,SUMPRODUCT((MISC!$Q$19:$AB$19=$B$5)*MISC!Q133:AB133),0)</f>
        <v>0</v>
      </c>
      <c r="H133" s="115">
        <f t="shared" ca="1" si="3"/>
        <v>44697</v>
      </c>
      <c r="I133" s="116">
        <v>0</v>
      </c>
      <c r="J133" s="112" t="str">
        <f>LEFT(MISC!D133,19)&amp;"."&amp;MiscPay!E133</f>
        <v xml:space="preserve"> Please choose a sc....Ma22</v>
      </c>
      <c r="K133" s="111" t="b">
        <v>1</v>
      </c>
      <c r="L133" s="117" t="s">
        <v>1275</v>
      </c>
      <c r="M133" s="111" t="b">
        <v>1</v>
      </c>
      <c r="N133" s="111" t="s">
        <v>1276</v>
      </c>
      <c r="O133" s="118" t="str">
        <f>MISC!I133</f>
        <v>/</v>
      </c>
      <c r="P133" s="111" t="b">
        <v>1</v>
      </c>
      <c r="Q133" s="111" t="b">
        <v>1</v>
      </c>
      <c r="R133" s="111" t="b">
        <v>1</v>
      </c>
    </row>
    <row r="134" spans="1:18" x14ac:dyDescent="0.25">
      <c r="A134" s="108">
        <v>1</v>
      </c>
      <c r="B134" s="109">
        <v>2</v>
      </c>
      <c r="C134" s="110">
        <f>MISC!J134</f>
        <v>0</v>
      </c>
      <c r="D134" s="111" t="b">
        <v>1</v>
      </c>
      <c r="E134" s="112" t="str">
        <f>RIGHT(MISC!C134,4)&amp;"."&amp;MISC!M134&amp;"."&amp;MISC!K134&amp;"."&amp;$C$5</f>
        <v>...Ma22</v>
      </c>
      <c r="F134" s="113">
        <f t="shared" ca="1" si="2"/>
        <v>44697</v>
      </c>
      <c r="G134" s="114" cm="1">
        <f t="array" ref="G134">IF(SUMPRODUCT((MISC!$Q$19:$AB$19=$B$5)*MISC!Q134:AB134)&gt;0,SUMPRODUCT((MISC!$Q$19:$AB$19=$B$5)*MISC!Q134:AB134),0)</f>
        <v>0</v>
      </c>
      <c r="H134" s="115">
        <f t="shared" ca="1" si="3"/>
        <v>44697</v>
      </c>
      <c r="I134" s="116">
        <v>0</v>
      </c>
      <c r="J134" s="112" t="str">
        <f>LEFT(MISC!D134,19)&amp;"."&amp;MiscPay!E134</f>
        <v xml:space="preserve"> Please choose a sc....Ma22</v>
      </c>
      <c r="K134" s="111" t="b">
        <v>1</v>
      </c>
      <c r="L134" s="117" t="s">
        <v>1275</v>
      </c>
      <c r="M134" s="111" t="b">
        <v>1</v>
      </c>
      <c r="N134" s="111" t="s">
        <v>1276</v>
      </c>
      <c r="O134" s="118" t="str">
        <f>MISC!I134</f>
        <v>/</v>
      </c>
      <c r="P134" s="111" t="b">
        <v>1</v>
      </c>
      <c r="Q134" s="111" t="b">
        <v>1</v>
      </c>
      <c r="R134" s="111" t="b">
        <v>1</v>
      </c>
    </row>
    <row r="135" spans="1:18" x14ac:dyDescent="0.25">
      <c r="A135" s="108">
        <v>1</v>
      </c>
      <c r="B135" s="109">
        <v>2</v>
      </c>
      <c r="C135" s="110">
        <f>MISC!J135</f>
        <v>0</v>
      </c>
      <c r="D135" s="111" t="b">
        <v>1</v>
      </c>
      <c r="E135" s="112" t="str">
        <f>RIGHT(MISC!C135,4)&amp;"."&amp;MISC!M135&amp;"."&amp;MISC!K135&amp;"."&amp;$C$5</f>
        <v>...Ma22</v>
      </c>
      <c r="F135" s="113">
        <f t="shared" ca="1" si="2"/>
        <v>44697</v>
      </c>
      <c r="G135" s="114" cm="1">
        <f t="array" ref="G135">IF(SUMPRODUCT((MISC!$Q$19:$AB$19=$B$5)*MISC!Q135:AB135)&gt;0,SUMPRODUCT((MISC!$Q$19:$AB$19=$B$5)*MISC!Q135:AB135),0)</f>
        <v>0</v>
      </c>
      <c r="H135" s="115">
        <f t="shared" ca="1" si="3"/>
        <v>44697</v>
      </c>
      <c r="I135" s="116">
        <v>0</v>
      </c>
      <c r="J135" s="112" t="str">
        <f>LEFT(MISC!D135,19)&amp;"."&amp;MiscPay!E135</f>
        <v xml:space="preserve"> Please choose a sc....Ma22</v>
      </c>
      <c r="K135" s="111" t="b">
        <v>1</v>
      </c>
      <c r="L135" s="117" t="s">
        <v>1275</v>
      </c>
      <c r="M135" s="111" t="b">
        <v>1</v>
      </c>
      <c r="N135" s="111" t="s">
        <v>1276</v>
      </c>
      <c r="O135" s="118" t="str">
        <f>MISC!I135</f>
        <v>/</v>
      </c>
      <c r="P135" s="111" t="b">
        <v>1</v>
      </c>
      <c r="Q135" s="111" t="b">
        <v>1</v>
      </c>
      <c r="R135" s="111" t="b">
        <v>1</v>
      </c>
    </row>
    <row r="136" spans="1:18" x14ac:dyDescent="0.25">
      <c r="A136" s="108">
        <v>1</v>
      </c>
      <c r="B136" s="109">
        <v>2</v>
      </c>
      <c r="C136" s="110">
        <f>MISC!J136</f>
        <v>0</v>
      </c>
      <c r="D136" s="111" t="b">
        <v>1</v>
      </c>
      <c r="E136" s="112" t="str">
        <f>RIGHT(MISC!C136,4)&amp;"."&amp;MISC!M136&amp;"."&amp;MISC!K136&amp;"."&amp;$C$5</f>
        <v>...Ma22</v>
      </c>
      <c r="F136" s="113">
        <f t="shared" ca="1" si="2"/>
        <v>44697</v>
      </c>
      <c r="G136" s="114" cm="1">
        <f t="array" ref="G136">IF(SUMPRODUCT((MISC!$Q$19:$AB$19=$B$5)*MISC!Q136:AB136)&gt;0,SUMPRODUCT((MISC!$Q$19:$AB$19=$B$5)*MISC!Q136:AB136),0)</f>
        <v>0</v>
      </c>
      <c r="H136" s="115">
        <f t="shared" ca="1" si="3"/>
        <v>44697</v>
      </c>
      <c r="I136" s="116">
        <v>0</v>
      </c>
      <c r="J136" s="112" t="str">
        <f>LEFT(MISC!D136,19)&amp;"."&amp;MiscPay!E136</f>
        <v xml:space="preserve"> Please choose a sc....Ma22</v>
      </c>
      <c r="K136" s="111" t="b">
        <v>1</v>
      </c>
      <c r="L136" s="117" t="s">
        <v>1275</v>
      </c>
      <c r="M136" s="111" t="b">
        <v>1</v>
      </c>
      <c r="N136" s="111" t="s">
        <v>1276</v>
      </c>
      <c r="O136" s="118" t="str">
        <f>MISC!I136</f>
        <v>/</v>
      </c>
      <c r="P136" s="111" t="b">
        <v>1</v>
      </c>
      <c r="Q136" s="111" t="b">
        <v>1</v>
      </c>
      <c r="R136" s="111" t="b">
        <v>1</v>
      </c>
    </row>
    <row r="137" spans="1:18" x14ac:dyDescent="0.25">
      <c r="A137" s="108">
        <v>1</v>
      </c>
      <c r="B137" s="109">
        <v>2</v>
      </c>
      <c r="C137" s="110">
        <f>MISC!J137</f>
        <v>0</v>
      </c>
      <c r="D137" s="111" t="b">
        <v>1</v>
      </c>
      <c r="E137" s="112" t="str">
        <f>RIGHT(MISC!C137,4)&amp;"."&amp;MISC!M137&amp;"."&amp;MISC!K137&amp;"."&amp;$C$5</f>
        <v>...Ma22</v>
      </c>
      <c r="F137" s="113">
        <f t="shared" ca="1" si="2"/>
        <v>44697</v>
      </c>
      <c r="G137" s="114" cm="1">
        <f t="array" ref="G137">IF(SUMPRODUCT((MISC!$Q$19:$AB$19=$B$5)*MISC!Q137:AB137)&gt;0,SUMPRODUCT((MISC!$Q$19:$AB$19=$B$5)*MISC!Q137:AB137),0)</f>
        <v>0</v>
      </c>
      <c r="H137" s="115">
        <f t="shared" ca="1" si="3"/>
        <v>44697</v>
      </c>
      <c r="I137" s="116">
        <v>0</v>
      </c>
      <c r="J137" s="112" t="str">
        <f>LEFT(MISC!D137,19)&amp;"."&amp;MiscPay!E137</f>
        <v xml:space="preserve"> Please choose a sc....Ma22</v>
      </c>
      <c r="K137" s="111" t="b">
        <v>1</v>
      </c>
      <c r="L137" s="117" t="s">
        <v>1275</v>
      </c>
      <c r="M137" s="111" t="b">
        <v>1</v>
      </c>
      <c r="N137" s="111" t="s">
        <v>1276</v>
      </c>
      <c r="O137" s="118" t="str">
        <f>MISC!I137</f>
        <v>/</v>
      </c>
      <c r="P137" s="111" t="b">
        <v>1</v>
      </c>
      <c r="Q137" s="111" t="b">
        <v>1</v>
      </c>
      <c r="R137" s="111" t="b">
        <v>1</v>
      </c>
    </row>
    <row r="138" spans="1:18" x14ac:dyDescent="0.25">
      <c r="A138" s="108">
        <v>1</v>
      </c>
      <c r="B138" s="109">
        <v>2</v>
      </c>
      <c r="C138" s="110">
        <f>MISC!J138</f>
        <v>0</v>
      </c>
      <c r="D138" s="111" t="b">
        <v>1</v>
      </c>
      <c r="E138" s="112" t="str">
        <f>RIGHT(MISC!C138,4)&amp;"."&amp;MISC!M138&amp;"."&amp;MISC!K138&amp;"."&amp;$C$5</f>
        <v>...Ma22</v>
      </c>
      <c r="F138" s="113">
        <f t="shared" ca="1" si="2"/>
        <v>44697</v>
      </c>
      <c r="G138" s="114" cm="1">
        <f t="array" ref="G138">IF(SUMPRODUCT((MISC!$Q$19:$AB$19=$B$5)*MISC!Q138:AB138)&gt;0,SUMPRODUCT((MISC!$Q$19:$AB$19=$B$5)*MISC!Q138:AB138),0)</f>
        <v>0</v>
      </c>
      <c r="H138" s="115">
        <f t="shared" ca="1" si="3"/>
        <v>44697</v>
      </c>
      <c r="I138" s="116">
        <v>0</v>
      </c>
      <c r="J138" s="112" t="str">
        <f>LEFT(MISC!D138,19)&amp;"."&amp;MiscPay!E138</f>
        <v xml:space="preserve"> Please choose a sc....Ma22</v>
      </c>
      <c r="K138" s="111" t="b">
        <v>1</v>
      </c>
      <c r="L138" s="117" t="s">
        <v>1275</v>
      </c>
      <c r="M138" s="111" t="b">
        <v>1</v>
      </c>
      <c r="N138" s="111" t="s">
        <v>1276</v>
      </c>
      <c r="O138" s="118" t="str">
        <f>MISC!I138</f>
        <v>/</v>
      </c>
      <c r="P138" s="111" t="b">
        <v>1</v>
      </c>
      <c r="Q138" s="111" t="b">
        <v>1</v>
      </c>
      <c r="R138" s="111" t="b">
        <v>1</v>
      </c>
    </row>
    <row r="139" spans="1:18" x14ac:dyDescent="0.25">
      <c r="A139" s="108">
        <v>1</v>
      </c>
      <c r="B139" s="109">
        <v>2</v>
      </c>
      <c r="C139" s="110">
        <f>MISC!J139</f>
        <v>0</v>
      </c>
      <c r="D139" s="111" t="b">
        <v>1</v>
      </c>
      <c r="E139" s="112" t="str">
        <f>RIGHT(MISC!C139,4)&amp;"."&amp;MISC!M139&amp;"."&amp;MISC!K139&amp;"."&amp;$C$5</f>
        <v>...Ma22</v>
      </c>
      <c r="F139" s="113">
        <f t="shared" ca="1" si="2"/>
        <v>44697</v>
      </c>
      <c r="G139" s="114" cm="1">
        <f t="array" ref="G139">IF(SUMPRODUCT((MISC!$Q$19:$AB$19=$B$5)*MISC!Q139:AB139)&gt;0,SUMPRODUCT((MISC!$Q$19:$AB$19=$B$5)*MISC!Q139:AB139),0)</f>
        <v>0</v>
      </c>
      <c r="H139" s="115">
        <f t="shared" ca="1" si="3"/>
        <v>44697</v>
      </c>
      <c r="I139" s="116">
        <v>0</v>
      </c>
      <c r="J139" s="112" t="str">
        <f>LEFT(MISC!D139,19)&amp;"."&amp;MiscPay!E139</f>
        <v xml:space="preserve"> Please choose a sc....Ma22</v>
      </c>
      <c r="K139" s="111" t="b">
        <v>1</v>
      </c>
      <c r="L139" s="117" t="s">
        <v>1275</v>
      </c>
      <c r="M139" s="111" t="b">
        <v>1</v>
      </c>
      <c r="N139" s="111" t="s">
        <v>1276</v>
      </c>
      <c r="O139" s="118" t="str">
        <f>MISC!I139</f>
        <v>/</v>
      </c>
      <c r="P139" s="111" t="b">
        <v>1</v>
      </c>
      <c r="Q139" s="111" t="b">
        <v>1</v>
      </c>
      <c r="R139" s="111" t="b">
        <v>1</v>
      </c>
    </row>
    <row r="140" spans="1:18" x14ac:dyDescent="0.25">
      <c r="A140" s="108">
        <v>1</v>
      </c>
      <c r="B140" s="109">
        <v>2</v>
      </c>
      <c r="C140" s="110">
        <f>MISC!J140</f>
        <v>0</v>
      </c>
      <c r="D140" s="111" t="b">
        <v>1</v>
      </c>
      <c r="E140" s="112" t="str">
        <f>RIGHT(MISC!C140,4)&amp;"."&amp;MISC!M140&amp;"."&amp;MISC!K140&amp;"."&amp;$C$5</f>
        <v>...Ma22</v>
      </c>
      <c r="F140" s="113">
        <f t="shared" ca="1" si="2"/>
        <v>44697</v>
      </c>
      <c r="G140" s="114" cm="1">
        <f t="array" ref="G140">IF(SUMPRODUCT((MISC!$Q$19:$AB$19=$B$5)*MISC!Q140:AB140)&gt;0,SUMPRODUCT((MISC!$Q$19:$AB$19=$B$5)*MISC!Q140:AB140),0)</f>
        <v>0</v>
      </c>
      <c r="H140" s="115">
        <f t="shared" ca="1" si="3"/>
        <v>44697</v>
      </c>
      <c r="I140" s="116">
        <v>0</v>
      </c>
      <c r="J140" s="112" t="str">
        <f>LEFT(MISC!D140,19)&amp;"."&amp;MiscPay!E140</f>
        <v xml:space="preserve"> Please choose a sc....Ma22</v>
      </c>
      <c r="K140" s="111" t="b">
        <v>1</v>
      </c>
      <c r="L140" s="117" t="s">
        <v>1275</v>
      </c>
      <c r="M140" s="111" t="b">
        <v>1</v>
      </c>
      <c r="N140" s="111" t="s">
        <v>1276</v>
      </c>
      <c r="O140" s="118" t="str">
        <f>MISC!I140</f>
        <v>/</v>
      </c>
      <c r="P140" s="111" t="b">
        <v>1</v>
      </c>
      <c r="Q140" s="111" t="b">
        <v>1</v>
      </c>
      <c r="R140" s="111" t="b">
        <v>1</v>
      </c>
    </row>
    <row r="141" spans="1:18" x14ac:dyDescent="0.25">
      <c r="A141" s="108">
        <v>1</v>
      </c>
      <c r="B141" s="109">
        <v>2</v>
      </c>
      <c r="C141" s="110">
        <f>MISC!J141</f>
        <v>0</v>
      </c>
      <c r="D141" s="111" t="b">
        <v>1</v>
      </c>
      <c r="E141" s="112" t="str">
        <f>RIGHT(MISC!C141,4)&amp;"."&amp;MISC!M141&amp;"."&amp;MISC!K141&amp;"."&amp;$C$5</f>
        <v>...Ma22</v>
      </c>
      <c r="F141" s="113">
        <f t="shared" ca="1" si="2"/>
        <v>44697</v>
      </c>
      <c r="G141" s="114" cm="1">
        <f t="array" ref="G141">IF(SUMPRODUCT((MISC!$Q$19:$AB$19=$B$5)*MISC!Q141:AB141)&gt;0,SUMPRODUCT((MISC!$Q$19:$AB$19=$B$5)*MISC!Q141:AB141),0)</f>
        <v>0</v>
      </c>
      <c r="H141" s="115">
        <f t="shared" ca="1" si="3"/>
        <v>44697</v>
      </c>
      <c r="I141" s="116">
        <v>0</v>
      </c>
      <c r="J141" s="112" t="str">
        <f>LEFT(MISC!D141,19)&amp;"."&amp;MiscPay!E141</f>
        <v xml:space="preserve"> Please choose a sc....Ma22</v>
      </c>
      <c r="K141" s="111" t="b">
        <v>1</v>
      </c>
      <c r="L141" s="117" t="s">
        <v>1275</v>
      </c>
      <c r="M141" s="111" t="b">
        <v>1</v>
      </c>
      <c r="N141" s="111" t="s">
        <v>1276</v>
      </c>
      <c r="O141" s="118" t="str">
        <f>MISC!I141</f>
        <v>/</v>
      </c>
      <c r="P141" s="111" t="b">
        <v>1</v>
      </c>
      <c r="Q141" s="111" t="b">
        <v>1</v>
      </c>
      <c r="R141" s="111" t="b">
        <v>1</v>
      </c>
    </row>
    <row r="142" spans="1:18" x14ac:dyDescent="0.25">
      <c r="A142" s="108">
        <v>1</v>
      </c>
      <c r="B142" s="109">
        <v>2</v>
      </c>
      <c r="C142" s="110">
        <f>MISC!J142</f>
        <v>0</v>
      </c>
      <c r="D142" s="111" t="b">
        <v>1</v>
      </c>
      <c r="E142" s="112" t="str">
        <f>RIGHT(MISC!C142,4)&amp;"."&amp;MISC!M142&amp;"."&amp;MISC!K142&amp;"."&amp;$C$5</f>
        <v>...Ma22</v>
      </c>
      <c r="F142" s="113">
        <f t="shared" ca="1" si="2"/>
        <v>44697</v>
      </c>
      <c r="G142" s="114" cm="1">
        <f t="array" ref="G142">IF(SUMPRODUCT((MISC!$Q$19:$AB$19=$B$5)*MISC!Q142:AB142)&gt;0,SUMPRODUCT((MISC!$Q$19:$AB$19=$B$5)*MISC!Q142:AB142),0)</f>
        <v>0</v>
      </c>
      <c r="H142" s="115">
        <f t="shared" ca="1" si="3"/>
        <v>44697</v>
      </c>
      <c r="I142" s="116">
        <v>0</v>
      </c>
      <c r="J142" s="112" t="str">
        <f>LEFT(MISC!D142,19)&amp;"."&amp;MiscPay!E142</f>
        <v xml:space="preserve"> Please choose a sc....Ma22</v>
      </c>
      <c r="K142" s="111" t="b">
        <v>1</v>
      </c>
      <c r="L142" s="117" t="s">
        <v>1275</v>
      </c>
      <c r="M142" s="111" t="b">
        <v>1</v>
      </c>
      <c r="N142" s="111" t="s">
        <v>1276</v>
      </c>
      <c r="O142" s="118" t="str">
        <f>MISC!I142</f>
        <v>/</v>
      </c>
      <c r="P142" s="111" t="b">
        <v>1</v>
      </c>
      <c r="Q142" s="111" t="b">
        <v>1</v>
      </c>
      <c r="R142" s="111" t="b">
        <v>1</v>
      </c>
    </row>
    <row r="143" spans="1:18" x14ac:dyDescent="0.25">
      <c r="A143" s="108">
        <v>1</v>
      </c>
      <c r="B143" s="109">
        <v>2</v>
      </c>
      <c r="C143" s="110">
        <f>MISC!J143</f>
        <v>0</v>
      </c>
      <c r="D143" s="111" t="b">
        <v>1</v>
      </c>
      <c r="E143" s="112" t="str">
        <f>RIGHT(MISC!C143,4)&amp;"."&amp;MISC!M143&amp;"."&amp;MISC!K143&amp;"."&amp;$C$5</f>
        <v>...Ma22</v>
      </c>
      <c r="F143" s="113">
        <f t="shared" ca="1" si="2"/>
        <v>44697</v>
      </c>
      <c r="G143" s="114" cm="1">
        <f t="array" ref="G143">IF(SUMPRODUCT((MISC!$Q$19:$AB$19=$B$5)*MISC!Q143:AB143)&gt;0,SUMPRODUCT((MISC!$Q$19:$AB$19=$B$5)*MISC!Q143:AB143),0)</f>
        <v>0</v>
      </c>
      <c r="H143" s="115">
        <f t="shared" ca="1" si="3"/>
        <v>44697</v>
      </c>
      <c r="I143" s="116">
        <v>0</v>
      </c>
      <c r="J143" s="112" t="str">
        <f>LEFT(MISC!D143,19)&amp;"."&amp;MiscPay!E143</f>
        <v xml:space="preserve"> Please choose a sc....Ma22</v>
      </c>
      <c r="K143" s="111" t="b">
        <v>1</v>
      </c>
      <c r="L143" s="117" t="s">
        <v>1275</v>
      </c>
      <c r="M143" s="111" t="b">
        <v>1</v>
      </c>
      <c r="N143" s="111" t="s">
        <v>1276</v>
      </c>
      <c r="O143" s="118" t="str">
        <f>MISC!I143</f>
        <v>/</v>
      </c>
      <c r="P143" s="111" t="b">
        <v>1</v>
      </c>
      <c r="Q143" s="111" t="b">
        <v>1</v>
      </c>
      <c r="R143" s="111" t="b">
        <v>1</v>
      </c>
    </row>
    <row r="144" spans="1:18" x14ac:dyDescent="0.25">
      <c r="A144" s="108">
        <v>1</v>
      </c>
      <c r="B144" s="109">
        <v>2</v>
      </c>
      <c r="C144" s="110">
        <f>MISC!J144</f>
        <v>0</v>
      </c>
      <c r="D144" s="111" t="b">
        <v>1</v>
      </c>
      <c r="E144" s="112" t="str">
        <f>RIGHT(MISC!C144,4)&amp;"."&amp;MISC!M144&amp;"."&amp;MISC!K144&amp;"."&amp;$C$5</f>
        <v>...Ma22</v>
      </c>
      <c r="F144" s="113">
        <f t="shared" ca="1" si="2"/>
        <v>44697</v>
      </c>
      <c r="G144" s="114" cm="1">
        <f t="array" ref="G144">IF(SUMPRODUCT((MISC!$Q$19:$AB$19=$B$5)*MISC!Q144:AB144)&gt;0,SUMPRODUCT((MISC!$Q$19:$AB$19=$B$5)*MISC!Q144:AB144),0)</f>
        <v>0</v>
      </c>
      <c r="H144" s="115">
        <f t="shared" ca="1" si="3"/>
        <v>44697</v>
      </c>
      <c r="I144" s="116">
        <v>0</v>
      </c>
      <c r="J144" s="112" t="str">
        <f>LEFT(MISC!D144,19)&amp;"."&amp;MiscPay!E144</f>
        <v xml:space="preserve"> Please choose a sc....Ma22</v>
      </c>
      <c r="K144" s="111" t="b">
        <v>1</v>
      </c>
      <c r="L144" s="117" t="s">
        <v>1275</v>
      </c>
      <c r="M144" s="111" t="b">
        <v>1</v>
      </c>
      <c r="N144" s="111" t="s">
        <v>1276</v>
      </c>
      <c r="O144" s="118" t="str">
        <f>MISC!I144</f>
        <v>/</v>
      </c>
      <c r="P144" s="111" t="b">
        <v>1</v>
      </c>
      <c r="Q144" s="111" t="b">
        <v>1</v>
      </c>
      <c r="R144" s="111" t="b">
        <v>1</v>
      </c>
    </row>
    <row r="145" spans="1:18" x14ac:dyDescent="0.25">
      <c r="A145" s="108">
        <v>1</v>
      </c>
      <c r="B145" s="109">
        <v>2</v>
      </c>
      <c r="C145" s="110">
        <f>MISC!J145</f>
        <v>0</v>
      </c>
      <c r="D145" s="111" t="b">
        <v>1</v>
      </c>
      <c r="E145" s="112" t="str">
        <f>RIGHT(MISC!C145,4)&amp;"."&amp;MISC!M145&amp;"."&amp;MISC!K145&amp;"."&amp;$C$5</f>
        <v>...Ma22</v>
      </c>
      <c r="F145" s="113">
        <f t="shared" ca="1" si="2"/>
        <v>44697</v>
      </c>
      <c r="G145" s="114" cm="1">
        <f t="array" ref="G145">IF(SUMPRODUCT((MISC!$Q$19:$AB$19=$B$5)*MISC!Q145:AB145)&gt;0,SUMPRODUCT((MISC!$Q$19:$AB$19=$B$5)*MISC!Q145:AB145),0)</f>
        <v>0</v>
      </c>
      <c r="H145" s="115">
        <f t="shared" ca="1" si="3"/>
        <v>44697</v>
      </c>
      <c r="I145" s="116">
        <v>0</v>
      </c>
      <c r="J145" s="112" t="str">
        <f>LEFT(MISC!D145,19)&amp;"."&amp;MiscPay!E145</f>
        <v xml:space="preserve"> Please choose a sc....Ma22</v>
      </c>
      <c r="K145" s="111" t="b">
        <v>1</v>
      </c>
      <c r="L145" s="117" t="s">
        <v>1275</v>
      </c>
      <c r="M145" s="111" t="b">
        <v>1</v>
      </c>
      <c r="N145" s="111" t="s">
        <v>1276</v>
      </c>
      <c r="O145" s="118" t="str">
        <f>MISC!I145</f>
        <v>/</v>
      </c>
      <c r="P145" s="111" t="b">
        <v>1</v>
      </c>
      <c r="Q145" s="111" t="b">
        <v>1</v>
      </c>
      <c r="R145" s="111" t="b">
        <v>1</v>
      </c>
    </row>
    <row r="146" spans="1:18" x14ac:dyDescent="0.25">
      <c r="A146" s="108">
        <v>1</v>
      </c>
      <c r="B146" s="109">
        <v>2</v>
      </c>
      <c r="C146" s="110">
        <f>MISC!J146</f>
        <v>0</v>
      </c>
      <c r="D146" s="111" t="b">
        <v>1</v>
      </c>
      <c r="E146" s="112" t="str">
        <f>RIGHT(MISC!C146,4)&amp;"."&amp;MISC!M146&amp;"."&amp;MISC!K146&amp;"."&amp;$C$5</f>
        <v>...Ma22</v>
      </c>
      <c r="F146" s="113">
        <f t="shared" ca="1" si="2"/>
        <v>44697</v>
      </c>
      <c r="G146" s="114" cm="1">
        <f t="array" ref="G146">IF(SUMPRODUCT((MISC!$Q$19:$AB$19=$B$5)*MISC!Q146:AB146)&gt;0,SUMPRODUCT((MISC!$Q$19:$AB$19=$B$5)*MISC!Q146:AB146),0)</f>
        <v>0</v>
      </c>
      <c r="H146" s="115">
        <f t="shared" ca="1" si="3"/>
        <v>44697</v>
      </c>
      <c r="I146" s="116">
        <v>0</v>
      </c>
      <c r="J146" s="112" t="str">
        <f>LEFT(MISC!D146,19)&amp;"."&amp;MiscPay!E146</f>
        <v xml:space="preserve"> Please choose a sc....Ma22</v>
      </c>
      <c r="K146" s="111" t="b">
        <v>1</v>
      </c>
      <c r="L146" s="117" t="s">
        <v>1275</v>
      </c>
      <c r="M146" s="111" t="b">
        <v>1</v>
      </c>
      <c r="N146" s="111" t="s">
        <v>1276</v>
      </c>
      <c r="O146" s="118" t="str">
        <f>MISC!I146</f>
        <v>/</v>
      </c>
      <c r="P146" s="111" t="b">
        <v>1</v>
      </c>
      <c r="Q146" s="111" t="b">
        <v>1</v>
      </c>
      <c r="R146" s="111" t="b">
        <v>1</v>
      </c>
    </row>
    <row r="147" spans="1:18" x14ac:dyDescent="0.25">
      <c r="A147" s="108">
        <v>1</v>
      </c>
      <c r="B147" s="109">
        <v>2</v>
      </c>
      <c r="C147" s="110">
        <f>MISC!J147</f>
        <v>0</v>
      </c>
      <c r="D147" s="111" t="b">
        <v>1</v>
      </c>
      <c r="E147" s="112" t="str">
        <f>RIGHT(MISC!C147,4)&amp;"."&amp;MISC!M147&amp;"."&amp;MISC!K147&amp;"."&amp;$C$5</f>
        <v>...Ma22</v>
      </c>
      <c r="F147" s="113">
        <f t="shared" ca="1" si="2"/>
        <v>44697</v>
      </c>
      <c r="G147" s="114" cm="1">
        <f t="array" ref="G147">IF(SUMPRODUCT((MISC!$Q$19:$AB$19=$B$5)*MISC!Q147:AB147)&gt;0,SUMPRODUCT((MISC!$Q$19:$AB$19=$B$5)*MISC!Q147:AB147),0)</f>
        <v>0</v>
      </c>
      <c r="H147" s="115">
        <f t="shared" ca="1" si="3"/>
        <v>44697</v>
      </c>
      <c r="I147" s="116">
        <v>0</v>
      </c>
      <c r="J147" s="112" t="str">
        <f>LEFT(MISC!D147,19)&amp;"."&amp;MiscPay!E147</f>
        <v xml:space="preserve"> Please choose a sc....Ma22</v>
      </c>
      <c r="K147" s="111" t="b">
        <v>1</v>
      </c>
      <c r="L147" s="117" t="s">
        <v>1275</v>
      </c>
      <c r="M147" s="111" t="b">
        <v>1</v>
      </c>
      <c r="N147" s="111" t="s">
        <v>1276</v>
      </c>
      <c r="O147" s="118" t="str">
        <f>MISC!I147</f>
        <v>/</v>
      </c>
      <c r="P147" s="111" t="b">
        <v>1</v>
      </c>
      <c r="Q147" s="111" t="b">
        <v>1</v>
      </c>
      <c r="R147" s="111" t="b">
        <v>1</v>
      </c>
    </row>
    <row r="148" spans="1:18" x14ac:dyDescent="0.25">
      <c r="A148" s="108">
        <v>1</v>
      </c>
      <c r="B148" s="109">
        <v>2</v>
      </c>
      <c r="C148" s="110">
        <f>MISC!J148</f>
        <v>0</v>
      </c>
      <c r="D148" s="111" t="b">
        <v>1</v>
      </c>
      <c r="E148" s="112" t="str">
        <f>RIGHT(MISC!C148,4)&amp;"."&amp;MISC!M148&amp;"."&amp;MISC!K148&amp;"."&amp;$C$5</f>
        <v>...Ma22</v>
      </c>
      <c r="F148" s="113">
        <f t="shared" ca="1" si="2"/>
        <v>44697</v>
      </c>
      <c r="G148" s="114" cm="1">
        <f t="array" ref="G148">IF(SUMPRODUCT((MISC!$Q$19:$AB$19=$B$5)*MISC!Q148:AB148)&gt;0,SUMPRODUCT((MISC!$Q$19:$AB$19=$B$5)*MISC!Q148:AB148),0)</f>
        <v>0</v>
      </c>
      <c r="H148" s="115">
        <f t="shared" ca="1" si="3"/>
        <v>44697</v>
      </c>
      <c r="I148" s="116">
        <v>0</v>
      </c>
      <c r="J148" s="112" t="str">
        <f>LEFT(MISC!D148,19)&amp;"."&amp;MiscPay!E148</f>
        <v xml:space="preserve"> Please choose a sc....Ma22</v>
      </c>
      <c r="K148" s="111" t="b">
        <v>1</v>
      </c>
      <c r="L148" s="117" t="s">
        <v>1275</v>
      </c>
      <c r="M148" s="111" t="b">
        <v>1</v>
      </c>
      <c r="N148" s="111" t="s">
        <v>1276</v>
      </c>
      <c r="O148" s="118" t="str">
        <f>MISC!I148</f>
        <v>/</v>
      </c>
      <c r="P148" s="111" t="b">
        <v>1</v>
      </c>
      <c r="Q148" s="111" t="b">
        <v>1</v>
      </c>
      <c r="R148" s="111" t="b">
        <v>1</v>
      </c>
    </row>
    <row r="149" spans="1:18" x14ac:dyDescent="0.25">
      <c r="A149" s="108">
        <v>1</v>
      </c>
      <c r="B149" s="109">
        <v>2</v>
      </c>
      <c r="C149" s="110">
        <f>MISC!J149</f>
        <v>0</v>
      </c>
      <c r="D149" s="111" t="b">
        <v>1</v>
      </c>
      <c r="E149" s="112" t="str">
        <f>RIGHT(MISC!C149,4)&amp;"."&amp;MISC!M149&amp;"."&amp;MISC!K149&amp;"."&amp;$C$5</f>
        <v>...Ma22</v>
      </c>
      <c r="F149" s="113">
        <f t="shared" ref="F149:F197" ca="1" si="4">TODAY()</f>
        <v>44697</v>
      </c>
      <c r="G149" s="114" cm="1">
        <f t="array" ref="G149">IF(SUMPRODUCT((MISC!$Q$19:$AB$19=$B$5)*MISC!Q149:AB149)&gt;0,SUMPRODUCT((MISC!$Q$19:$AB$19=$B$5)*MISC!Q149:AB149),0)</f>
        <v>0</v>
      </c>
      <c r="H149" s="115">
        <f t="shared" ca="1" si="3"/>
        <v>44697</v>
      </c>
      <c r="I149" s="116">
        <v>0</v>
      </c>
      <c r="J149" s="112" t="str">
        <f>LEFT(MISC!D149,19)&amp;"."&amp;MiscPay!E149</f>
        <v xml:space="preserve"> Please choose a sc....Ma22</v>
      </c>
      <c r="K149" s="111" t="b">
        <v>1</v>
      </c>
      <c r="L149" s="117" t="s">
        <v>1275</v>
      </c>
      <c r="M149" s="111" t="b">
        <v>1</v>
      </c>
      <c r="N149" s="111" t="s">
        <v>1276</v>
      </c>
      <c r="O149" s="118" t="str">
        <f>MISC!I149</f>
        <v>/</v>
      </c>
      <c r="P149" s="111" t="b">
        <v>1</v>
      </c>
      <c r="Q149" s="111" t="b">
        <v>1</v>
      </c>
      <c r="R149" s="111" t="b">
        <v>1</v>
      </c>
    </row>
    <row r="150" spans="1:18" x14ac:dyDescent="0.25">
      <c r="A150" s="108">
        <v>1</v>
      </c>
      <c r="B150" s="109">
        <v>2</v>
      </c>
      <c r="C150" s="110">
        <f>MISC!J150</f>
        <v>0</v>
      </c>
      <c r="D150" s="111" t="b">
        <v>1</v>
      </c>
      <c r="E150" s="112" t="str">
        <f>RIGHT(MISC!C150,4)&amp;"."&amp;MISC!M150&amp;"."&amp;MISC!K150&amp;"."&amp;$C$5</f>
        <v>...Ma22</v>
      </c>
      <c r="F150" s="113">
        <f t="shared" ca="1" si="4"/>
        <v>44697</v>
      </c>
      <c r="G150" s="114" cm="1">
        <f t="array" ref="G150">IF(SUMPRODUCT((MISC!$Q$19:$AB$19=$B$5)*MISC!Q150:AB150)&gt;0,SUMPRODUCT((MISC!$Q$19:$AB$19=$B$5)*MISC!Q150:AB150),0)</f>
        <v>0</v>
      </c>
      <c r="H150" s="115">
        <f t="shared" ca="1" si="3"/>
        <v>44697</v>
      </c>
      <c r="I150" s="116">
        <v>0</v>
      </c>
      <c r="J150" s="112" t="str">
        <f>LEFT(MISC!D150,19)&amp;"."&amp;MiscPay!E150</f>
        <v xml:space="preserve"> Please choose a sc....Ma22</v>
      </c>
      <c r="K150" s="111" t="b">
        <v>1</v>
      </c>
      <c r="L150" s="117" t="s">
        <v>1275</v>
      </c>
      <c r="M150" s="111" t="b">
        <v>1</v>
      </c>
      <c r="N150" s="111" t="s">
        <v>1276</v>
      </c>
      <c r="O150" s="118" t="str">
        <f>MISC!I150</f>
        <v>/</v>
      </c>
      <c r="P150" s="111" t="b">
        <v>1</v>
      </c>
      <c r="Q150" s="111" t="b">
        <v>1</v>
      </c>
      <c r="R150" s="111" t="b">
        <v>1</v>
      </c>
    </row>
    <row r="151" spans="1:18" x14ac:dyDescent="0.25">
      <c r="A151" s="108">
        <v>1</v>
      </c>
      <c r="B151" s="109">
        <v>2</v>
      </c>
      <c r="C151" s="110">
        <f>MISC!J151</f>
        <v>0</v>
      </c>
      <c r="D151" s="111" t="b">
        <v>1</v>
      </c>
      <c r="E151" s="112" t="str">
        <f>RIGHT(MISC!C151,4)&amp;"."&amp;MISC!M151&amp;"."&amp;MISC!K151&amp;"."&amp;$C$5</f>
        <v>...Ma22</v>
      </c>
      <c r="F151" s="113">
        <f t="shared" ca="1" si="4"/>
        <v>44697</v>
      </c>
      <c r="G151" s="114" cm="1">
        <f t="array" ref="G151">IF(SUMPRODUCT((MISC!$Q$19:$AB$19=$B$5)*MISC!Q151:AB151)&gt;0,SUMPRODUCT((MISC!$Q$19:$AB$19=$B$5)*MISC!Q151:AB151),0)</f>
        <v>0</v>
      </c>
      <c r="H151" s="115">
        <f t="shared" ca="1" si="3"/>
        <v>44697</v>
      </c>
      <c r="I151" s="116">
        <v>0</v>
      </c>
      <c r="J151" s="112" t="str">
        <f>LEFT(MISC!D151,19)&amp;"."&amp;MiscPay!E151</f>
        <v xml:space="preserve"> Please choose a sc....Ma22</v>
      </c>
      <c r="K151" s="111" t="b">
        <v>1</v>
      </c>
      <c r="L151" s="117" t="s">
        <v>1275</v>
      </c>
      <c r="M151" s="111" t="b">
        <v>1</v>
      </c>
      <c r="N151" s="111" t="s">
        <v>1276</v>
      </c>
      <c r="O151" s="118" t="str">
        <f>MISC!I151</f>
        <v>/</v>
      </c>
      <c r="P151" s="111" t="b">
        <v>1</v>
      </c>
      <c r="Q151" s="111" t="b">
        <v>1</v>
      </c>
      <c r="R151" s="111" t="b">
        <v>1</v>
      </c>
    </row>
    <row r="152" spans="1:18" x14ac:dyDescent="0.25">
      <c r="A152" s="108">
        <v>1</v>
      </c>
      <c r="B152" s="109">
        <v>2</v>
      </c>
      <c r="C152" s="110">
        <f>MISC!J152</f>
        <v>0</v>
      </c>
      <c r="D152" s="111" t="b">
        <v>1</v>
      </c>
      <c r="E152" s="112" t="str">
        <f>RIGHT(MISC!C152,4)&amp;"."&amp;MISC!M152&amp;"."&amp;MISC!K152&amp;"."&amp;$C$5</f>
        <v>...Ma22</v>
      </c>
      <c r="F152" s="113">
        <f t="shared" ca="1" si="4"/>
        <v>44697</v>
      </c>
      <c r="G152" s="114" cm="1">
        <f t="array" ref="G152">IF(SUMPRODUCT((MISC!$Q$19:$AB$19=$B$5)*MISC!Q152:AB152)&gt;0,SUMPRODUCT((MISC!$Q$19:$AB$19=$B$5)*MISC!Q152:AB152),0)</f>
        <v>0</v>
      </c>
      <c r="H152" s="115">
        <f t="shared" ca="1" si="3"/>
        <v>44697</v>
      </c>
      <c r="I152" s="116">
        <v>0</v>
      </c>
      <c r="J152" s="112" t="str">
        <f>LEFT(MISC!D152,19)&amp;"."&amp;MiscPay!E152</f>
        <v xml:space="preserve"> Please choose a sc....Ma22</v>
      </c>
      <c r="K152" s="111" t="b">
        <v>1</v>
      </c>
      <c r="L152" s="117" t="s">
        <v>1275</v>
      </c>
      <c r="M152" s="111" t="b">
        <v>1</v>
      </c>
      <c r="N152" s="111" t="s">
        <v>1276</v>
      </c>
      <c r="O152" s="118" t="str">
        <f>MISC!I152</f>
        <v>/</v>
      </c>
      <c r="P152" s="111" t="b">
        <v>1</v>
      </c>
      <c r="Q152" s="111" t="b">
        <v>1</v>
      </c>
      <c r="R152" s="111" t="b">
        <v>1</v>
      </c>
    </row>
    <row r="153" spans="1:18" x14ac:dyDescent="0.25">
      <c r="A153" s="108">
        <v>1</v>
      </c>
      <c r="B153" s="109">
        <v>2</v>
      </c>
      <c r="C153" s="110">
        <f>MISC!J153</f>
        <v>0</v>
      </c>
      <c r="D153" s="111" t="b">
        <v>1</v>
      </c>
      <c r="E153" s="112" t="str">
        <f>RIGHT(MISC!C153,4)&amp;"."&amp;MISC!M153&amp;"."&amp;MISC!K153&amp;"."&amp;$C$5</f>
        <v>...Ma22</v>
      </c>
      <c r="F153" s="113">
        <f t="shared" ca="1" si="4"/>
        <v>44697</v>
      </c>
      <c r="G153" s="114" cm="1">
        <f t="array" ref="G153">IF(SUMPRODUCT((MISC!$Q$19:$AB$19=$B$5)*MISC!Q153:AB153)&gt;0,SUMPRODUCT((MISC!$Q$19:$AB$19=$B$5)*MISC!Q153:AB153),0)</f>
        <v>0</v>
      </c>
      <c r="H153" s="115">
        <f t="shared" ca="1" si="3"/>
        <v>44697</v>
      </c>
      <c r="I153" s="116">
        <v>0</v>
      </c>
      <c r="J153" s="112" t="str">
        <f>LEFT(MISC!D153,19)&amp;"."&amp;MiscPay!E153</f>
        <v xml:space="preserve"> Please choose a sc....Ma22</v>
      </c>
      <c r="K153" s="111" t="b">
        <v>1</v>
      </c>
      <c r="L153" s="117" t="s">
        <v>1275</v>
      </c>
      <c r="M153" s="111" t="b">
        <v>1</v>
      </c>
      <c r="N153" s="111" t="s">
        <v>1276</v>
      </c>
      <c r="O153" s="118" t="str">
        <f>MISC!I153</f>
        <v>/</v>
      </c>
      <c r="P153" s="111" t="b">
        <v>1</v>
      </c>
      <c r="Q153" s="111" t="b">
        <v>1</v>
      </c>
      <c r="R153" s="111" t="b">
        <v>1</v>
      </c>
    </row>
    <row r="154" spans="1:18" x14ac:dyDescent="0.25">
      <c r="A154" s="108">
        <v>1</v>
      </c>
      <c r="B154" s="109">
        <v>2</v>
      </c>
      <c r="C154" s="110">
        <f>MISC!J154</f>
        <v>0</v>
      </c>
      <c r="D154" s="111" t="b">
        <v>1</v>
      </c>
      <c r="E154" s="112" t="str">
        <f>RIGHT(MISC!C154,4)&amp;"."&amp;MISC!M154&amp;"."&amp;MISC!K154&amp;"."&amp;$C$5</f>
        <v>...Ma22</v>
      </c>
      <c r="F154" s="113">
        <f t="shared" ca="1" si="4"/>
        <v>44697</v>
      </c>
      <c r="G154" s="114" cm="1">
        <f t="array" ref="G154">IF(SUMPRODUCT((MISC!$Q$19:$AB$19=$B$5)*MISC!Q154:AB154)&gt;0,SUMPRODUCT((MISC!$Q$19:$AB$19=$B$5)*MISC!Q154:AB154),0)</f>
        <v>0</v>
      </c>
      <c r="H154" s="115">
        <f t="shared" ref="H154:H197" ca="1" si="5">F154</f>
        <v>44697</v>
      </c>
      <c r="I154" s="116">
        <v>0</v>
      </c>
      <c r="J154" s="112" t="str">
        <f>LEFT(MISC!D154,19)&amp;"."&amp;MiscPay!E154</f>
        <v xml:space="preserve"> Please choose a sc....Ma22</v>
      </c>
      <c r="K154" s="111" t="b">
        <v>1</v>
      </c>
      <c r="L154" s="117" t="s">
        <v>1275</v>
      </c>
      <c r="M154" s="111" t="b">
        <v>1</v>
      </c>
      <c r="N154" s="111" t="s">
        <v>1276</v>
      </c>
      <c r="O154" s="118" t="str">
        <f>MISC!I154</f>
        <v>/</v>
      </c>
      <c r="P154" s="111" t="b">
        <v>1</v>
      </c>
      <c r="Q154" s="111" t="b">
        <v>1</v>
      </c>
      <c r="R154" s="111" t="b">
        <v>1</v>
      </c>
    </row>
    <row r="155" spans="1:18" x14ac:dyDescent="0.25">
      <c r="A155" s="108">
        <v>1</v>
      </c>
      <c r="B155" s="109">
        <v>2</v>
      </c>
      <c r="C155" s="110">
        <f>MISC!J155</f>
        <v>0</v>
      </c>
      <c r="D155" s="111" t="b">
        <v>1</v>
      </c>
      <c r="E155" s="112" t="str">
        <f>RIGHT(MISC!C155,4)&amp;"."&amp;MISC!M155&amp;"."&amp;MISC!K155&amp;"."&amp;$C$5</f>
        <v>...Ma22</v>
      </c>
      <c r="F155" s="113">
        <f t="shared" ca="1" si="4"/>
        <v>44697</v>
      </c>
      <c r="G155" s="114" cm="1">
        <f t="array" ref="G155">IF(SUMPRODUCT((MISC!$Q$19:$AB$19=$B$5)*MISC!Q155:AB155)&gt;0,SUMPRODUCT((MISC!$Q$19:$AB$19=$B$5)*MISC!Q155:AB155),0)</f>
        <v>0</v>
      </c>
      <c r="H155" s="115">
        <f t="shared" ca="1" si="5"/>
        <v>44697</v>
      </c>
      <c r="I155" s="116">
        <v>0</v>
      </c>
      <c r="J155" s="112" t="str">
        <f>LEFT(MISC!D155,19)&amp;"."&amp;MiscPay!E155</f>
        <v xml:space="preserve"> Please choose a sc....Ma22</v>
      </c>
      <c r="K155" s="111" t="b">
        <v>1</v>
      </c>
      <c r="L155" s="117" t="s">
        <v>1275</v>
      </c>
      <c r="M155" s="111" t="b">
        <v>1</v>
      </c>
      <c r="N155" s="111" t="s">
        <v>1276</v>
      </c>
      <c r="O155" s="118" t="str">
        <f>MISC!I155</f>
        <v>/</v>
      </c>
      <c r="P155" s="111" t="b">
        <v>1</v>
      </c>
      <c r="Q155" s="111" t="b">
        <v>1</v>
      </c>
      <c r="R155" s="111" t="b">
        <v>1</v>
      </c>
    </row>
    <row r="156" spans="1:18" x14ac:dyDescent="0.25">
      <c r="A156" s="108">
        <v>1</v>
      </c>
      <c r="B156" s="109">
        <v>2</v>
      </c>
      <c r="C156" s="110">
        <f>MISC!J156</f>
        <v>0</v>
      </c>
      <c r="D156" s="111" t="b">
        <v>1</v>
      </c>
      <c r="E156" s="112" t="str">
        <f>RIGHT(MISC!C156,4)&amp;"."&amp;MISC!M156&amp;"."&amp;MISC!K156&amp;"."&amp;$C$5</f>
        <v>...Ma22</v>
      </c>
      <c r="F156" s="113">
        <f t="shared" ca="1" si="4"/>
        <v>44697</v>
      </c>
      <c r="G156" s="114" cm="1">
        <f t="array" ref="G156">IF(SUMPRODUCT((MISC!$Q$19:$AB$19=$B$5)*MISC!Q156:AB156)&gt;0,SUMPRODUCT((MISC!$Q$19:$AB$19=$B$5)*MISC!Q156:AB156),0)</f>
        <v>0</v>
      </c>
      <c r="H156" s="115">
        <f t="shared" ca="1" si="5"/>
        <v>44697</v>
      </c>
      <c r="I156" s="116">
        <v>0</v>
      </c>
      <c r="J156" s="112" t="str">
        <f>LEFT(MISC!D156,19)&amp;"."&amp;MiscPay!E156</f>
        <v xml:space="preserve"> Please choose a sc....Ma22</v>
      </c>
      <c r="K156" s="111" t="b">
        <v>1</v>
      </c>
      <c r="L156" s="117" t="s">
        <v>1275</v>
      </c>
      <c r="M156" s="111" t="b">
        <v>1</v>
      </c>
      <c r="N156" s="111" t="s">
        <v>1276</v>
      </c>
      <c r="O156" s="118" t="str">
        <f>MISC!I156</f>
        <v>/</v>
      </c>
      <c r="P156" s="111" t="b">
        <v>1</v>
      </c>
      <c r="Q156" s="111" t="b">
        <v>1</v>
      </c>
      <c r="R156" s="111" t="b">
        <v>1</v>
      </c>
    </row>
    <row r="157" spans="1:18" x14ac:dyDescent="0.25">
      <c r="A157" s="108">
        <v>1</v>
      </c>
      <c r="B157" s="109">
        <v>2</v>
      </c>
      <c r="C157" s="110">
        <f>MISC!J157</f>
        <v>0</v>
      </c>
      <c r="D157" s="111" t="b">
        <v>1</v>
      </c>
      <c r="E157" s="112" t="str">
        <f>RIGHT(MISC!C157,4)&amp;"."&amp;MISC!M157&amp;"."&amp;MISC!K157&amp;"."&amp;$C$5</f>
        <v>...Ma22</v>
      </c>
      <c r="F157" s="113">
        <f t="shared" ca="1" si="4"/>
        <v>44697</v>
      </c>
      <c r="G157" s="114" cm="1">
        <f t="array" ref="G157">IF(SUMPRODUCT((MISC!$Q$19:$AB$19=$B$5)*MISC!Q157:AB157)&gt;0,SUMPRODUCT((MISC!$Q$19:$AB$19=$B$5)*MISC!Q157:AB157),0)</f>
        <v>0</v>
      </c>
      <c r="H157" s="115">
        <f t="shared" ca="1" si="5"/>
        <v>44697</v>
      </c>
      <c r="I157" s="116">
        <v>0</v>
      </c>
      <c r="J157" s="112" t="str">
        <f>LEFT(MISC!D157,19)&amp;"."&amp;MiscPay!E157</f>
        <v xml:space="preserve"> Please choose a sc....Ma22</v>
      </c>
      <c r="K157" s="111" t="b">
        <v>1</v>
      </c>
      <c r="L157" s="117" t="s">
        <v>1275</v>
      </c>
      <c r="M157" s="111" t="b">
        <v>1</v>
      </c>
      <c r="N157" s="111" t="s">
        <v>1276</v>
      </c>
      <c r="O157" s="118" t="str">
        <f>MISC!I157</f>
        <v>/</v>
      </c>
      <c r="P157" s="111" t="b">
        <v>1</v>
      </c>
      <c r="Q157" s="111" t="b">
        <v>1</v>
      </c>
      <c r="R157" s="111" t="b">
        <v>1</v>
      </c>
    </row>
    <row r="158" spans="1:18" x14ac:dyDescent="0.25">
      <c r="A158" s="108">
        <v>1</v>
      </c>
      <c r="B158" s="109">
        <v>2</v>
      </c>
      <c r="C158" s="110">
        <f>MISC!J158</f>
        <v>0</v>
      </c>
      <c r="D158" s="111" t="b">
        <v>1</v>
      </c>
      <c r="E158" s="112" t="str">
        <f>RIGHT(MISC!C158,4)&amp;"."&amp;MISC!M158&amp;"."&amp;MISC!K158&amp;"."&amp;$C$5</f>
        <v>...Ma22</v>
      </c>
      <c r="F158" s="113">
        <f t="shared" ca="1" si="4"/>
        <v>44697</v>
      </c>
      <c r="G158" s="114" cm="1">
        <f t="array" ref="G158">IF(SUMPRODUCT((MISC!$Q$19:$AB$19=$B$5)*MISC!Q158:AB158)&gt;0,SUMPRODUCT((MISC!$Q$19:$AB$19=$B$5)*MISC!Q158:AB158),0)</f>
        <v>0</v>
      </c>
      <c r="H158" s="115">
        <f t="shared" ca="1" si="5"/>
        <v>44697</v>
      </c>
      <c r="I158" s="116">
        <v>0</v>
      </c>
      <c r="J158" s="112" t="str">
        <f>LEFT(MISC!D158,19)&amp;"."&amp;MiscPay!E158</f>
        <v xml:space="preserve"> Please choose a sc....Ma22</v>
      </c>
      <c r="K158" s="111" t="b">
        <v>1</v>
      </c>
      <c r="L158" s="117" t="s">
        <v>1275</v>
      </c>
      <c r="M158" s="111" t="b">
        <v>1</v>
      </c>
      <c r="N158" s="111" t="s">
        <v>1276</v>
      </c>
      <c r="O158" s="118" t="str">
        <f>MISC!I158</f>
        <v>/</v>
      </c>
      <c r="P158" s="111" t="b">
        <v>1</v>
      </c>
      <c r="Q158" s="111" t="b">
        <v>1</v>
      </c>
      <c r="R158" s="111" t="b">
        <v>1</v>
      </c>
    </row>
    <row r="159" spans="1:18" x14ac:dyDescent="0.25">
      <c r="A159" s="108">
        <v>1</v>
      </c>
      <c r="B159" s="109">
        <v>2</v>
      </c>
      <c r="C159" s="110">
        <f>MISC!J159</f>
        <v>0</v>
      </c>
      <c r="D159" s="111" t="b">
        <v>1</v>
      </c>
      <c r="E159" s="112" t="str">
        <f>RIGHT(MISC!C159,4)&amp;"."&amp;MISC!M159&amp;"."&amp;MISC!K159&amp;"."&amp;$C$5</f>
        <v>...Ma22</v>
      </c>
      <c r="F159" s="113">
        <f t="shared" ca="1" si="4"/>
        <v>44697</v>
      </c>
      <c r="G159" s="114" cm="1">
        <f t="array" ref="G159">IF(SUMPRODUCT((MISC!$Q$19:$AB$19=$B$5)*MISC!Q159:AB159)&gt;0,SUMPRODUCT((MISC!$Q$19:$AB$19=$B$5)*MISC!Q159:AB159),0)</f>
        <v>0</v>
      </c>
      <c r="H159" s="115">
        <f t="shared" ca="1" si="5"/>
        <v>44697</v>
      </c>
      <c r="I159" s="116">
        <v>0</v>
      </c>
      <c r="J159" s="112" t="str">
        <f>LEFT(MISC!D159,19)&amp;"."&amp;MiscPay!E159</f>
        <v xml:space="preserve"> Please choose a sc....Ma22</v>
      </c>
      <c r="K159" s="111" t="b">
        <v>1</v>
      </c>
      <c r="L159" s="117" t="s">
        <v>1275</v>
      </c>
      <c r="M159" s="111" t="b">
        <v>1</v>
      </c>
      <c r="N159" s="111" t="s">
        <v>1276</v>
      </c>
      <c r="O159" s="118" t="str">
        <f>MISC!I159</f>
        <v>/</v>
      </c>
      <c r="P159" s="111" t="b">
        <v>1</v>
      </c>
      <c r="Q159" s="111" t="b">
        <v>1</v>
      </c>
      <c r="R159" s="111" t="b">
        <v>1</v>
      </c>
    </row>
    <row r="160" spans="1:18" x14ac:dyDescent="0.25">
      <c r="A160" s="108">
        <v>1</v>
      </c>
      <c r="B160" s="109">
        <v>2</v>
      </c>
      <c r="C160" s="110">
        <f>MISC!J160</f>
        <v>0</v>
      </c>
      <c r="D160" s="111" t="b">
        <v>1</v>
      </c>
      <c r="E160" s="112" t="str">
        <f>RIGHT(MISC!C160,4)&amp;"."&amp;MISC!M160&amp;"."&amp;MISC!K160&amp;"."&amp;$C$5</f>
        <v>...Ma22</v>
      </c>
      <c r="F160" s="113">
        <f t="shared" ca="1" si="4"/>
        <v>44697</v>
      </c>
      <c r="G160" s="114" cm="1">
        <f t="array" ref="G160">IF(SUMPRODUCT((MISC!$Q$19:$AB$19=$B$5)*MISC!Q160:AB160)&gt;0,SUMPRODUCT((MISC!$Q$19:$AB$19=$B$5)*MISC!Q160:AB160),0)</f>
        <v>0</v>
      </c>
      <c r="H160" s="115">
        <f t="shared" ca="1" si="5"/>
        <v>44697</v>
      </c>
      <c r="I160" s="116">
        <v>0</v>
      </c>
      <c r="J160" s="112" t="str">
        <f>LEFT(MISC!D160,19)&amp;"."&amp;MiscPay!E160</f>
        <v xml:space="preserve"> Please choose a sc....Ma22</v>
      </c>
      <c r="K160" s="111" t="b">
        <v>1</v>
      </c>
      <c r="L160" s="117" t="s">
        <v>1275</v>
      </c>
      <c r="M160" s="111" t="b">
        <v>1</v>
      </c>
      <c r="N160" s="111" t="s">
        <v>1276</v>
      </c>
      <c r="O160" s="118" t="str">
        <f>MISC!I160</f>
        <v>/</v>
      </c>
      <c r="P160" s="111" t="b">
        <v>1</v>
      </c>
      <c r="Q160" s="111" t="b">
        <v>1</v>
      </c>
      <c r="R160" s="111" t="b">
        <v>1</v>
      </c>
    </row>
    <row r="161" spans="1:18" x14ac:dyDescent="0.25">
      <c r="A161" s="108">
        <v>1</v>
      </c>
      <c r="B161" s="109">
        <v>2</v>
      </c>
      <c r="C161" s="110">
        <f>MISC!J161</f>
        <v>0</v>
      </c>
      <c r="D161" s="111" t="b">
        <v>1</v>
      </c>
      <c r="E161" s="112" t="str">
        <f>RIGHT(MISC!C161,4)&amp;"."&amp;MISC!M161&amp;"."&amp;MISC!K161&amp;"."&amp;$C$5</f>
        <v>...Ma22</v>
      </c>
      <c r="F161" s="113">
        <f t="shared" ca="1" si="4"/>
        <v>44697</v>
      </c>
      <c r="G161" s="114" cm="1">
        <f t="array" ref="G161">IF(SUMPRODUCT((MISC!$Q$19:$AB$19=$B$5)*MISC!Q161:AB161)&gt;0,SUMPRODUCT((MISC!$Q$19:$AB$19=$B$5)*MISC!Q161:AB161),0)</f>
        <v>0</v>
      </c>
      <c r="H161" s="115">
        <f t="shared" ca="1" si="5"/>
        <v>44697</v>
      </c>
      <c r="I161" s="116">
        <v>0</v>
      </c>
      <c r="J161" s="112" t="str">
        <f>LEFT(MISC!D161,19)&amp;"."&amp;MiscPay!E161</f>
        <v xml:space="preserve"> Please choose a sc....Ma22</v>
      </c>
      <c r="K161" s="111" t="b">
        <v>1</v>
      </c>
      <c r="L161" s="117" t="s">
        <v>1275</v>
      </c>
      <c r="M161" s="111" t="b">
        <v>1</v>
      </c>
      <c r="N161" s="111" t="s">
        <v>1276</v>
      </c>
      <c r="O161" s="118" t="str">
        <f>MISC!I161</f>
        <v>/</v>
      </c>
      <c r="P161" s="111" t="b">
        <v>1</v>
      </c>
      <c r="Q161" s="111" t="b">
        <v>1</v>
      </c>
      <c r="R161" s="111" t="b">
        <v>1</v>
      </c>
    </row>
    <row r="162" spans="1:18" x14ac:dyDescent="0.25">
      <c r="A162" s="108">
        <v>1</v>
      </c>
      <c r="B162" s="109">
        <v>2</v>
      </c>
      <c r="C162" s="110">
        <f>MISC!J162</f>
        <v>0</v>
      </c>
      <c r="D162" s="111" t="b">
        <v>1</v>
      </c>
      <c r="E162" s="112" t="str">
        <f>RIGHT(MISC!C162,4)&amp;"."&amp;MISC!M162&amp;"."&amp;MISC!K162&amp;"."&amp;$C$5</f>
        <v>...Ma22</v>
      </c>
      <c r="F162" s="113">
        <f t="shared" ca="1" si="4"/>
        <v>44697</v>
      </c>
      <c r="G162" s="114" cm="1">
        <f t="array" ref="G162">IF(SUMPRODUCT((MISC!$Q$19:$AB$19=$B$5)*MISC!Q162:AB162)&gt;0,SUMPRODUCT((MISC!$Q$19:$AB$19=$B$5)*MISC!Q162:AB162),0)</f>
        <v>0</v>
      </c>
      <c r="H162" s="115">
        <f t="shared" ca="1" si="5"/>
        <v>44697</v>
      </c>
      <c r="I162" s="116">
        <v>0</v>
      </c>
      <c r="J162" s="112" t="str">
        <f>LEFT(MISC!D162,19)&amp;"."&amp;MiscPay!E162</f>
        <v xml:space="preserve"> Please choose a sc....Ma22</v>
      </c>
      <c r="K162" s="111" t="b">
        <v>1</v>
      </c>
      <c r="L162" s="117" t="s">
        <v>1275</v>
      </c>
      <c r="M162" s="111" t="b">
        <v>1</v>
      </c>
      <c r="N162" s="111" t="s">
        <v>1276</v>
      </c>
      <c r="O162" s="118" t="str">
        <f>MISC!I162</f>
        <v>/</v>
      </c>
      <c r="P162" s="111" t="b">
        <v>1</v>
      </c>
      <c r="Q162" s="111" t="b">
        <v>1</v>
      </c>
      <c r="R162" s="111" t="b">
        <v>1</v>
      </c>
    </row>
    <row r="163" spans="1:18" x14ac:dyDescent="0.25">
      <c r="A163" s="108">
        <v>1</v>
      </c>
      <c r="B163" s="109">
        <v>2</v>
      </c>
      <c r="C163" s="110">
        <f>MISC!J163</f>
        <v>0</v>
      </c>
      <c r="D163" s="111" t="b">
        <v>1</v>
      </c>
      <c r="E163" s="112" t="str">
        <f>RIGHT(MISC!C163,4)&amp;"."&amp;MISC!M163&amp;"."&amp;MISC!K163&amp;"."&amp;$C$5</f>
        <v>...Ma22</v>
      </c>
      <c r="F163" s="113">
        <f t="shared" ca="1" si="4"/>
        <v>44697</v>
      </c>
      <c r="G163" s="114" cm="1">
        <f t="array" ref="G163">IF(SUMPRODUCT((MISC!$Q$19:$AB$19=$B$5)*MISC!Q163:AB163)&gt;0,SUMPRODUCT((MISC!$Q$19:$AB$19=$B$5)*MISC!Q163:AB163),0)</f>
        <v>0</v>
      </c>
      <c r="H163" s="115">
        <f t="shared" ca="1" si="5"/>
        <v>44697</v>
      </c>
      <c r="I163" s="116">
        <v>0</v>
      </c>
      <c r="J163" s="112" t="str">
        <f>LEFT(MISC!D163,19)&amp;"."&amp;MiscPay!E163</f>
        <v xml:space="preserve"> Please choose a sc....Ma22</v>
      </c>
      <c r="K163" s="111" t="b">
        <v>1</v>
      </c>
      <c r="L163" s="117" t="s">
        <v>1275</v>
      </c>
      <c r="M163" s="111" t="b">
        <v>1</v>
      </c>
      <c r="N163" s="111" t="s">
        <v>1276</v>
      </c>
      <c r="O163" s="118" t="str">
        <f>MISC!I163</f>
        <v>/</v>
      </c>
      <c r="P163" s="111" t="b">
        <v>1</v>
      </c>
      <c r="Q163" s="111" t="b">
        <v>1</v>
      </c>
      <c r="R163" s="111" t="b">
        <v>1</v>
      </c>
    </row>
    <row r="164" spans="1:18" x14ac:dyDescent="0.25">
      <c r="A164" s="108">
        <v>1</v>
      </c>
      <c r="B164" s="109">
        <v>2</v>
      </c>
      <c r="C164" s="110">
        <f>MISC!J164</f>
        <v>0</v>
      </c>
      <c r="D164" s="111" t="b">
        <v>1</v>
      </c>
      <c r="E164" s="112" t="str">
        <f>RIGHT(MISC!C164,4)&amp;"."&amp;MISC!M164&amp;"."&amp;MISC!K164&amp;"."&amp;$C$5</f>
        <v>...Ma22</v>
      </c>
      <c r="F164" s="113">
        <f t="shared" ca="1" si="4"/>
        <v>44697</v>
      </c>
      <c r="G164" s="114" cm="1">
        <f t="array" ref="G164">IF(SUMPRODUCT((MISC!$Q$19:$AB$19=$B$5)*MISC!Q164:AB164)&gt;0,SUMPRODUCT((MISC!$Q$19:$AB$19=$B$5)*MISC!Q164:AB164),0)</f>
        <v>0</v>
      </c>
      <c r="H164" s="115">
        <f t="shared" ca="1" si="5"/>
        <v>44697</v>
      </c>
      <c r="I164" s="116">
        <v>0</v>
      </c>
      <c r="J164" s="112" t="str">
        <f>LEFT(MISC!D164,19)&amp;"."&amp;MiscPay!E164</f>
        <v xml:space="preserve"> Please choose a sc....Ma22</v>
      </c>
      <c r="K164" s="111" t="b">
        <v>1</v>
      </c>
      <c r="L164" s="117" t="s">
        <v>1275</v>
      </c>
      <c r="M164" s="111" t="b">
        <v>1</v>
      </c>
      <c r="N164" s="111" t="s">
        <v>1276</v>
      </c>
      <c r="O164" s="118" t="str">
        <f>MISC!I164</f>
        <v>/</v>
      </c>
      <c r="P164" s="111" t="b">
        <v>1</v>
      </c>
      <c r="Q164" s="111" t="b">
        <v>1</v>
      </c>
      <c r="R164" s="111" t="b">
        <v>1</v>
      </c>
    </row>
    <row r="165" spans="1:18" x14ac:dyDescent="0.25">
      <c r="A165" s="108">
        <v>1</v>
      </c>
      <c r="B165" s="109">
        <v>2</v>
      </c>
      <c r="C165" s="110">
        <f>MISC!J165</f>
        <v>0</v>
      </c>
      <c r="D165" s="111" t="b">
        <v>1</v>
      </c>
      <c r="E165" s="112" t="str">
        <f>RIGHT(MISC!C165,4)&amp;"."&amp;MISC!M165&amp;"."&amp;MISC!K165&amp;"."&amp;$C$5</f>
        <v>...Ma22</v>
      </c>
      <c r="F165" s="113">
        <f t="shared" ca="1" si="4"/>
        <v>44697</v>
      </c>
      <c r="G165" s="114" cm="1">
        <f t="array" ref="G165">IF(SUMPRODUCT((MISC!$Q$19:$AB$19=$B$5)*MISC!Q165:AB165)&gt;0,SUMPRODUCT((MISC!$Q$19:$AB$19=$B$5)*MISC!Q165:AB165),0)</f>
        <v>0</v>
      </c>
      <c r="H165" s="115">
        <f t="shared" ca="1" si="5"/>
        <v>44697</v>
      </c>
      <c r="I165" s="116">
        <v>0</v>
      </c>
      <c r="J165" s="112" t="str">
        <f>LEFT(MISC!D165,19)&amp;"."&amp;MiscPay!E165</f>
        <v xml:space="preserve"> Please choose a sc....Ma22</v>
      </c>
      <c r="K165" s="111" t="b">
        <v>1</v>
      </c>
      <c r="L165" s="117" t="s">
        <v>1275</v>
      </c>
      <c r="M165" s="111" t="b">
        <v>1</v>
      </c>
      <c r="N165" s="111" t="s">
        <v>1276</v>
      </c>
      <c r="O165" s="118" t="str">
        <f>MISC!I165</f>
        <v>/</v>
      </c>
      <c r="P165" s="111" t="b">
        <v>1</v>
      </c>
      <c r="Q165" s="111" t="b">
        <v>1</v>
      </c>
      <c r="R165" s="111" t="b">
        <v>1</v>
      </c>
    </row>
    <row r="166" spans="1:18" x14ac:dyDescent="0.25">
      <c r="A166" s="108">
        <v>1</v>
      </c>
      <c r="B166" s="109">
        <v>2</v>
      </c>
      <c r="C166" s="110">
        <f>MISC!J166</f>
        <v>0</v>
      </c>
      <c r="D166" s="111" t="b">
        <v>1</v>
      </c>
      <c r="E166" s="112" t="str">
        <f>RIGHT(MISC!C166,4)&amp;"."&amp;MISC!M166&amp;"."&amp;MISC!K166&amp;"."&amp;$C$5</f>
        <v>...Ma22</v>
      </c>
      <c r="F166" s="113">
        <f t="shared" ca="1" si="4"/>
        <v>44697</v>
      </c>
      <c r="G166" s="114" cm="1">
        <f t="array" ref="G166">IF(SUMPRODUCT((MISC!$Q$19:$AB$19=$B$5)*MISC!Q166:AB166)&gt;0,SUMPRODUCT((MISC!$Q$19:$AB$19=$B$5)*MISC!Q166:AB166),0)</f>
        <v>0</v>
      </c>
      <c r="H166" s="115">
        <f t="shared" ca="1" si="5"/>
        <v>44697</v>
      </c>
      <c r="I166" s="116">
        <v>0</v>
      </c>
      <c r="J166" s="112" t="str">
        <f>LEFT(MISC!D166,19)&amp;"."&amp;MiscPay!E166</f>
        <v xml:space="preserve"> Please choose a sc....Ma22</v>
      </c>
      <c r="K166" s="111" t="b">
        <v>1</v>
      </c>
      <c r="L166" s="117" t="s">
        <v>1275</v>
      </c>
      <c r="M166" s="111" t="b">
        <v>1</v>
      </c>
      <c r="N166" s="111" t="s">
        <v>1276</v>
      </c>
      <c r="O166" s="118" t="str">
        <f>MISC!I166</f>
        <v>/</v>
      </c>
      <c r="P166" s="111" t="b">
        <v>1</v>
      </c>
      <c r="Q166" s="111" t="b">
        <v>1</v>
      </c>
      <c r="R166" s="111" t="b">
        <v>1</v>
      </c>
    </row>
    <row r="167" spans="1:18" x14ac:dyDescent="0.25">
      <c r="A167" s="108">
        <v>1</v>
      </c>
      <c r="B167" s="109">
        <v>2</v>
      </c>
      <c r="C167" s="110">
        <f>MISC!J167</f>
        <v>0</v>
      </c>
      <c r="D167" s="111" t="b">
        <v>1</v>
      </c>
      <c r="E167" s="112" t="str">
        <f>RIGHT(MISC!C167,4)&amp;"."&amp;MISC!M167&amp;"."&amp;MISC!K167&amp;"."&amp;$C$5</f>
        <v>...Ma22</v>
      </c>
      <c r="F167" s="113">
        <f t="shared" ca="1" si="4"/>
        <v>44697</v>
      </c>
      <c r="G167" s="114" cm="1">
        <f t="array" ref="G167">IF(SUMPRODUCT((MISC!$Q$19:$AB$19=$B$5)*MISC!Q167:AB167)&gt;0,SUMPRODUCT((MISC!$Q$19:$AB$19=$B$5)*MISC!Q167:AB167),0)</f>
        <v>0</v>
      </c>
      <c r="H167" s="115">
        <f t="shared" ca="1" si="5"/>
        <v>44697</v>
      </c>
      <c r="I167" s="116">
        <v>0</v>
      </c>
      <c r="J167" s="112" t="str">
        <f>LEFT(MISC!D167,19)&amp;"."&amp;MiscPay!E167</f>
        <v xml:space="preserve"> Please choose a sc....Ma22</v>
      </c>
      <c r="K167" s="111" t="b">
        <v>1</v>
      </c>
      <c r="L167" s="117" t="s">
        <v>1275</v>
      </c>
      <c r="M167" s="111" t="b">
        <v>1</v>
      </c>
      <c r="N167" s="111" t="s">
        <v>1276</v>
      </c>
      <c r="O167" s="118" t="str">
        <f>MISC!I167</f>
        <v>/</v>
      </c>
      <c r="P167" s="111" t="b">
        <v>1</v>
      </c>
      <c r="Q167" s="111" t="b">
        <v>1</v>
      </c>
      <c r="R167" s="111" t="b">
        <v>1</v>
      </c>
    </row>
    <row r="168" spans="1:18" x14ac:dyDescent="0.25">
      <c r="A168" s="108">
        <v>1</v>
      </c>
      <c r="B168" s="109">
        <v>2</v>
      </c>
      <c r="C168" s="110">
        <f>MISC!J168</f>
        <v>0</v>
      </c>
      <c r="D168" s="111" t="b">
        <v>1</v>
      </c>
      <c r="E168" s="112" t="str">
        <f>RIGHT(MISC!C168,4)&amp;"."&amp;MISC!M168&amp;"."&amp;MISC!K168&amp;"."&amp;$C$5</f>
        <v>...Ma22</v>
      </c>
      <c r="F168" s="113">
        <f t="shared" ca="1" si="4"/>
        <v>44697</v>
      </c>
      <c r="G168" s="114" cm="1">
        <f t="array" ref="G168">IF(SUMPRODUCT((MISC!$Q$19:$AB$19=$B$5)*MISC!Q168:AB168)&gt;0,SUMPRODUCT((MISC!$Q$19:$AB$19=$B$5)*MISC!Q168:AB168),0)</f>
        <v>0</v>
      </c>
      <c r="H168" s="115">
        <f t="shared" ca="1" si="5"/>
        <v>44697</v>
      </c>
      <c r="I168" s="116">
        <v>0</v>
      </c>
      <c r="J168" s="112" t="str">
        <f>LEFT(MISC!D168,19)&amp;"."&amp;MiscPay!E168</f>
        <v xml:space="preserve"> Please choose a sc....Ma22</v>
      </c>
      <c r="K168" s="111" t="b">
        <v>1</v>
      </c>
      <c r="L168" s="117" t="s">
        <v>1275</v>
      </c>
      <c r="M168" s="111" t="b">
        <v>1</v>
      </c>
      <c r="N168" s="111" t="s">
        <v>1276</v>
      </c>
      <c r="O168" s="118" t="str">
        <f>MISC!I168</f>
        <v>/</v>
      </c>
      <c r="P168" s="111" t="b">
        <v>1</v>
      </c>
      <c r="Q168" s="111" t="b">
        <v>1</v>
      </c>
      <c r="R168" s="111" t="b">
        <v>1</v>
      </c>
    </row>
    <row r="169" spans="1:18" x14ac:dyDescent="0.25">
      <c r="A169" s="108">
        <v>1</v>
      </c>
      <c r="B169" s="109">
        <v>2</v>
      </c>
      <c r="C169" s="110">
        <f>MISC!J169</f>
        <v>0</v>
      </c>
      <c r="D169" s="111" t="b">
        <v>1</v>
      </c>
      <c r="E169" s="112" t="str">
        <f>RIGHT(MISC!C169,4)&amp;"."&amp;MISC!M169&amp;"."&amp;MISC!K169&amp;"."&amp;$C$5</f>
        <v>...Ma22</v>
      </c>
      <c r="F169" s="113">
        <f t="shared" ca="1" si="4"/>
        <v>44697</v>
      </c>
      <c r="G169" s="114" cm="1">
        <f t="array" ref="G169">IF(SUMPRODUCT((MISC!$Q$19:$AB$19=$B$5)*MISC!Q169:AB169)&gt;0,SUMPRODUCT((MISC!$Q$19:$AB$19=$B$5)*MISC!Q169:AB169),0)</f>
        <v>0</v>
      </c>
      <c r="H169" s="115">
        <f t="shared" ca="1" si="5"/>
        <v>44697</v>
      </c>
      <c r="I169" s="116">
        <v>0</v>
      </c>
      <c r="J169" s="112" t="str">
        <f>LEFT(MISC!D169,19)&amp;"."&amp;MiscPay!E169</f>
        <v xml:space="preserve"> Please choose a sc....Ma22</v>
      </c>
      <c r="K169" s="111" t="b">
        <v>1</v>
      </c>
      <c r="L169" s="117" t="s">
        <v>1275</v>
      </c>
      <c r="M169" s="111" t="b">
        <v>1</v>
      </c>
      <c r="N169" s="111" t="s">
        <v>1276</v>
      </c>
      <c r="O169" s="118" t="str">
        <f>MISC!I169</f>
        <v>/</v>
      </c>
      <c r="P169" s="111" t="b">
        <v>1</v>
      </c>
      <c r="Q169" s="111" t="b">
        <v>1</v>
      </c>
      <c r="R169" s="111" t="b">
        <v>1</v>
      </c>
    </row>
    <row r="170" spans="1:18" x14ac:dyDescent="0.25">
      <c r="A170" s="108">
        <v>1</v>
      </c>
      <c r="B170" s="109">
        <v>2</v>
      </c>
      <c r="C170" s="110">
        <f>MISC!J170</f>
        <v>0</v>
      </c>
      <c r="D170" s="111" t="b">
        <v>1</v>
      </c>
      <c r="E170" s="112" t="str">
        <f>RIGHT(MISC!C170,4)&amp;"."&amp;MISC!M170&amp;"."&amp;MISC!K170&amp;"."&amp;$C$5</f>
        <v>...Ma22</v>
      </c>
      <c r="F170" s="113">
        <f t="shared" ca="1" si="4"/>
        <v>44697</v>
      </c>
      <c r="G170" s="114" cm="1">
        <f t="array" ref="G170">IF(SUMPRODUCT((MISC!$Q$19:$AB$19=$B$5)*MISC!Q170:AB170)&gt;0,SUMPRODUCT((MISC!$Q$19:$AB$19=$B$5)*MISC!Q170:AB170),0)</f>
        <v>0</v>
      </c>
      <c r="H170" s="115">
        <f t="shared" ca="1" si="5"/>
        <v>44697</v>
      </c>
      <c r="I170" s="116">
        <v>0</v>
      </c>
      <c r="J170" s="112" t="str">
        <f>LEFT(MISC!D170,19)&amp;"."&amp;MiscPay!E170</f>
        <v xml:space="preserve"> Please choose a sc....Ma22</v>
      </c>
      <c r="K170" s="111" t="b">
        <v>1</v>
      </c>
      <c r="L170" s="117" t="s">
        <v>1275</v>
      </c>
      <c r="M170" s="111" t="b">
        <v>1</v>
      </c>
      <c r="N170" s="111" t="s">
        <v>1276</v>
      </c>
      <c r="O170" s="118" t="str">
        <f>MISC!I170</f>
        <v>/</v>
      </c>
      <c r="P170" s="111" t="b">
        <v>1</v>
      </c>
      <c r="Q170" s="111" t="b">
        <v>1</v>
      </c>
      <c r="R170" s="111" t="b">
        <v>1</v>
      </c>
    </row>
    <row r="171" spans="1:18" x14ac:dyDescent="0.25">
      <c r="A171" s="108">
        <v>1</v>
      </c>
      <c r="B171" s="109">
        <v>2</v>
      </c>
      <c r="C171" s="110">
        <f>MISC!J171</f>
        <v>0</v>
      </c>
      <c r="D171" s="111" t="b">
        <v>1</v>
      </c>
      <c r="E171" s="112" t="str">
        <f>RIGHT(MISC!C171,4)&amp;"."&amp;MISC!M171&amp;"."&amp;MISC!K171&amp;"."&amp;$C$5</f>
        <v>...Ma22</v>
      </c>
      <c r="F171" s="113">
        <f t="shared" ca="1" si="4"/>
        <v>44697</v>
      </c>
      <c r="G171" s="114" cm="1">
        <f t="array" ref="G171">IF(SUMPRODUCT((MISC!$Q$19:$AB$19=$B$5)*MISC!Q171:AB171)&gt;0,SUMPRODUCT((MISC!$Q$19:$AB$19=$B$5)*MISC!Q171:AB171),0)</f>
        <v>0</v>
      </c>
      <c r="H171" s="115">
        <f t="shared" ca="1" si="5"/>
        <v>44697</v>
      </c>
      <c r="I171" s="116">
        <v>0</v>
      </c>
      <c r="J171" s="112" t="str">
        <f>LEFT(MISC!D171,19)&amp;"."&amp;MiscPay!E171</f>
        <v xml:space="preserve"> Please choose a sc....Ma22</v>
      </c>
      <c r="K171" s="111" t="b">
        <v>1</v>
      </c>
      <c r="L171" s="117" t="s">
        <v>1275</v>
      </c>
      <c r="M171" s="111" t="b">
        <v>1</v>
      </c>
      <c r="N171" s="111" t="s">
        <v>1276</v>
      </c>
      <c r="O171" s="118" t="str">
        <f>MISC!I171</f>
        <v>/</v>
      </c>
      <c r="P171" s="111" t="b">
        <v>1</v>
      </c>
      <c r="Q171" s="111" t="b">
        <v>1</v>
      </c>
      <c r="R171" s="111" t="b">
        <v>1</v>
      </c>
    </row>
    <row r="172" spans="1:18" x14ac:dyDescent="0.25">
      <c r="A172" s="108">
        <v>1</v>
      </c>
      <c r="B172" s="109">
        <v>2</v>
      </c>
      <c r="C172" s="110">
        <f>MISC!J172</f>
        <v>0</v>
      </c>
      <c r="D172" s="111" t="b">
        <v>1</v>
      </c>
      <c r="E172" s="112" t="str">
        <f>RIGHT(MISC!C172,4)&amp;"."&amp;MISC!M172&amp;"."&amp;MISC!K172&amp;"."&amp;$C$5</f>
        <v>...Ma22</v>
      </c>
      <c r="F172" s="113">
        <f t="shared" ca="1" si="4"/>
        <v>44697</v>
      </c>
      <c r="G172" s="114" cm="1">
        <f t="array" ref="G172">IF(SUMPRODUCT((MISC!$Q$19:$AB$19=$B$5)*MISC!Q172:AB172)&gt;0,SUMPRODUCT((MISC!$Q$19:$AB$19=$B$5)*MISC!Q172:AB172),0)</f>
        <v>0</v>
      </c>
      <c r="H172" s="115">
        <f t="shared" ca="1" si="5"/>
        <v>44697</v>
      </c>
      <c r="I172" s="116">
        <v>0</v>
      </c>
      <c r="J172" s="112" t="str">
        <f>LEFT(MISC!D172,19)&amp;"."&amp;MiscPay!E172</f>
        <v xml:space="preserve"> Please choose a sc....Ma22</v>
      </c>
      <c r="K172" s="111" t="b">
        <v>1</v>
      </c>
      <c r="L172" s="117" t="s">
        <v>1275</v>
      </c>
      <c r="M172" s="111" t="b">
        <v>1</v>
      </c>
      <c r="N172" s="111" t="s">
        <v>1276</v>
      </c>
      <c r="O172" s="118" t="str">
        <f>MISC!I172</f>
        <v>/</v>
      </c>
      <c r="P172" s="111" t="b">
        <v>1</v>
      </c>
      <c r="Q172" s="111" t="b">
        <v>1</v>
      </c>
      <c r="R172" s="111" t="b">
        <v>1</v>
      </c>
    </row>
    <row r="173" spans="1:18" x14ac:dyDescent="0.25">
      <c r="A173" s="108">
        <v>1</v>
      </c>
      <c r="B173" s="109">
        <v>2</v>
      </c>
      <c r="C173" s="110">
        <f>MISC!J173</f>
        <v>0</v>
      </c>
      <c r="D173" s="111" t="b">
        <v>1</v>
      </c>
      <c r="E173" s="112" t="str">
        <f>RIGHT(MISC!C173,4)&amp;"."&amp;MISC!M173&amp;"."&amp;MISC!K173&amp;"."&amp;$C$5</f>
        <v>...Ma22</v>
      </c>
      <c r="F173" s="113">
        <f t="shared" ca="1" si="4"/>
        <v>44697</v>
      </c>
      <c r="G173" s="114" cm="1">
        <f t="array" ref="G173">IF(SUMPRODUCT((MISC!$Q$19:$AB$19=$B$5)*MISC!Q173:AB173)&gt;0,SUMPRODUCT((MISC!$Q$19:$AB$19=$B$5)*MISC!Q173:AB173),0)</f>
        <v>0</v>
      </c>
      <c r="H173" s="115">
        <f t="shared" ca="1" si="5"/>
        <v>44697</v>
      </c>
      <c r="I173" s="116">
        <v>0</v>
      </c>
      <c r="J173" s="112" t="str">
        <f>LEFT(MISC!D173,19)&amp;"."&amp;MiscPay!E173</f>
        <v xml:space="preserve"> Please choose a sc....Ma22</v>
      </c>
      <c r="K173" s="111" t="b">
        <v>1</v>
      </c>
      <c r="L173" s="117" t="s">
        <v>1275</v>
      </c>
      <c r="M173" s="111" t="b">
        <v>1</v>
      </c>
      <c r="N173" s="111" t="s">
        <v>1276</v>
      </c>
      <c r="O173" s="118" t="str">
        <f>MISC!I173</f>
        <v>/</v>
      </c>
      <c r="P173" s="111" t="b">
        <v>1</v>
      </c>
      <c r="Q173" s="111" t="b">
        <v>1</v>
      </c>
      <c r="R173" s="111" t="b">
        <v>1</v>
      </c>
    </row>
    <row r="174" spans="1:18" x14ac:dyDescent="0.25">
      <c r="A174" s="108">
        <v>1</v>
      </c>
      <c r="B174" s="109">
        <v>2</v>
      </c>
      <c r="C174" s="110">
        <f>MISC!J174</f>
        <v>0</v>
      </c>
      <c r="D174" s="111" t="b">
        <v>1</v>
      </c>
      <c r="E174" s="112" t="str">
        <f>RIGHT(MISC!C174,4)&amp;"."&amp;MISC!M174&amp;"."&amp;MISC!K174&amp;"."&amp;$C$5</f>
        <v>...Ma22</v>
      </c>
      <c r="F174" s="113">
        <f t="shared" ca="1" si="4"/>
        <v>44697</v>
      </c>
      <c r="G174" s="114" cm="1">
        <f t="array" ref="G174">IF(SUMPRODUCT((MISC!$Q$19:$AB$19=$B$5)*MISC!Q174:AB174)&gt;0,SUMPRODUCT((MISC!$Q$19:$AB$19=$B$5)*MISC!Q174:AB174),0)</f>
        <v>0</v>
      </c>
      <c r="H174" s="115">
        <f t="shared" ca="1" si="5"/>
        <v>44697</v>
      </c>
      <c r="I174" s="116">
        <v>0</v>
      </c>
      <c r="J174" s="112" t="str">
        <f>LEFT(MISC!D174,19)&amp;"."&amp;MiscPay!E174</f>
        <v xml:space="preserve"> Please choose a sc....Ma22</v>
      </c>
      <c r="K174" s="111" t="b">
        <v>1</v>
      </c>
      <c r="L174" s="117" t="s">
        <v>1275</v>
      </c>
      <c r="M174" s="111" t="b">
        <v>1</v>
      </c>
      <c r="N174" s="111" t="s">
        <v>1276</v>
      </c>
      <c r="O174" s="118" t="str">
        <f>MISC!I174</f>
        <v>/</v>
      </c>
      <c r="P174" s="111" t="b">
        <v>1</v>
      </c>
      <c r="Q174" s="111" t="b">
        <v>1</v>
      </c>
      <c r="R174" s="111" t="b">
        <v>1</v>
      </c>
    </row>
    <row r="175" spans="1:18" x14ac:dyDescent="0.25">
      <c r="A175" s="108">
        <v>1</v>
      </c>
      <c r="B175" s="109">
        <v>2</v>
      </c>
      <c r="C175" s="110">
        <f>MISC!J175</f>
        <v>0</v>
      </c>
      <c r="D175" s="111" t="b">
        <v>1</v>
      </c>
      <c r="E175" s="112" t="str">
        <f>RIGHT(MISC!C175,4)&amp;"."&amp;MISC!M175&amp;"."&amp;MISC!K175&amp;"."&amp;$C$5</f>
        <v>...Ma22</v>
      </c>
      <c r="F175" s="113">
        <f t="shared" ca="1" si="4"/>
        <v>44697</v>
      </c>
      <c r="G175" s="114" cm="1">
        <f t="array" ref="G175">IF(SUMPRODUCT((MISC!$Q$19:$AB$19=$B$5)*MISC!Q175:AB175)&gt;0,SUMPRODUCT((MISC!$Q$19:$AB$19=$B$5)*MISC!Q175:AB175),0)</f>
        <v>0</v>
      </c>
      <c r="H175" s="115">
        <f t="shared" ca="1" si="5"/>
        <v>44697</v>
      </c>
      <c r="I175" s="116">
        <v>0</v>
      </c>
      <c r="J175" s="112" t="str">
        <f>LEFT(MISC!D175,19)&amp;"."&amp;MiscPay!E175</f>
        <v xml:space="preserve"> Please choose a sc....Ma22</v>
      </c>
      <c r="K175" s="111" t="b">
        <v>1</v>
      </c>
      <c r="L175" s="117" t="s">
        <v>1275</v>
      </c>
      <c r="M175" s="111" t="b">
        <v>1</v>
      </c>
      <c r="N175" s="111" t="s">
        <v>1276</v>
      </c>
      <c r="O175" s="118" t="str">
        <f>MISC!I175</f>
        <v>/</v>
      </c>
      <c r="P175" s="111" t="b">
        <v>1</v>
      </c>
      <c r="Q175" s="111" t="b">
        <v>1</v>
      </c>
      <c r="R175" s="111" t="b">
        <v>1</v>
      </c>
    </row>
    <row r="176" spans="1:18" x14ac:dyDescent="0.25">
      <c r="A176" s="108">
        <v>1</v>
      </c>
      <c r="B176" s="109">
        <v>2</v>
      </c>
      <c r="C176" s="110">
        <f>MISC!J176</f>
        <v>0</v>
      </c>
      <c r="D176" s="111" t="b">
        <v>1</v>
      </c>
      <c r="E176" s="112" t="str">
        <f>RIGHT(MISC!C176,4)&amp;"."&amp;MISC!M176&amp;"."&amp;MISC!K176&amp;"."&amp;$C$5</f>
        <v>...Ma22</v>
      </c>
      <c r="F176" s="113">
        <f t="shared" ca="1" si="4"/>
        <v>44697</v>
      </c>
      <c r="G176" s="114" cm="1">
        <f t="array" ref="G176">IF(SUMPRODUCT((MISC!$Q$19:$AB$19=$B$5)*MISC!Q176:AB176)&gt;0,SUMPRODUCT((MISC!$Q$19:$AB$19=$B$5)*MISC!Q176:AB176),0)</f>
        <v>0</v>
      </c>
      <c r="H176" s="115">
        <f t="shared" ca="1" si="5"/>
        <v>44697</v>
      </c>
      <c r="I176" s="116">
        <v>0</v>
      </c>
      <c r="J176" s="112" t="str">
        <f>LEFT(MISC!D176,19)&amp;"."&amp;MiscPay!E176</f>
        <v xml:space="preserve"> Please choose a sc....Ma22</v>
      </c>
      <c r="K176" s="111" t="b">
        <v>1</v>
      </c>
      <c r="L176" s="117" t="s">
        <v>1275</v>
      </c>
      <c r="M176" s="111" t="b">
        <v>1</v>
      </c>
      <c r="N176" s="111" t="s">
        <v>1276</v>
      </c>
      <c r="O176" s="118" t="str">
        <f>MISC!I176</f>
        <v>/</v>
      </c>
      <c r="P176" s="111" t="b">
        <v>1</v>
      </c>
      <c r="Q176" s="111" t="b">
        <v>1</v>
      </c>
      <c r="R176" s="111" t="b">
        <v>1</v>
      </c>
    </row>
    <row r="177" spans="1:18" x14ac:dyDescent="0.25">
      <c r="A177" s="108">
        <v>1</v>
      </c>
      <c r="B177" s="109">
        <v>2</v>
      </c>
      <c r="C177" s="110">
        <f>MISC!J177</f>
        <v>0</v>
      </c>
      <c r="D177" s="111" t="b">
        <v>1</v>
      </c>
      <c r="E177" s="112" t="str">
        <f>RIGHT(MISC!C177,4)&amp;"."&amp;MISC!M177&amp;"."&amp;MISC!K177&amp;"."&amp;$C$5</f>
        <v>...Ma22</v>
      </c>
      <c r="F177" s="113">
        <f t="shared" ca="1" si="4"/>
        <v>44697</v>
      </c>
      <c r="G177" s="114" cm="1">
        <f t="array" ref="G177">IF(SUMPRODUCT((MISC!$Q$19:$AB$19=$B$5)*MISC!Q177:AB177)&gt;0,SUMPRODUCT((MISC!$Q$19:$AB$19=$B$5)*MISC!Q177:AB177),0)</f>
        <v>0</v>
      </c>
      <c r="H177" s="115">
        <f t="shared" ca="1" si="5"/>
        <v>44697</v>
      </c>
      <c r="I177" s="116">
        <v>0</v>
      </c>
      <c r="J177" s="112" t="str">
        <f>LEFT(MISC!D177,19)&amp;"."&amp;MiscPay!E177</f>
        <v xml:space="preserve"> Please choose a sc....Ma22</v>
      </c>
      <c r="K177" s="111" t="b">
        <v>1</v>
      </c>
      <c r="L177" s="117" t="s">
        <v>1275</v>
      </c>
      <c r="M177" s="111" t="b">
        <v>1</v>
      </c>
      <c r="N177" s="111" t="s">
        <v>1276</v>
      </c>
      <c r="O177" s="118" t="str">
        <f>MISC!I177</f>
        <v>/</v>
      </c>
      <c r="P177" s="111" t="b">
        <v>1</v>
      </c>
      <c r="Q177" s="111" t="b">
        <v>1</v>
      </c>
      <c r="R177" s="111" t="b">
        <v>1</v>
      </c>
    </row>
    <row r="178" spans="1:18" x14ac:dyDescent="0.25">
      <c r="A178" s="108">
        <v>1</v>
      </c>
      <c r="B178" s="109">
        <v>2</v>
      </c>
      <c r="C178" s="110">
        <f>MISC!J178</f>
        <v>0</v>
      </c>
      <c r="D178" s="111" t="b">
        <v>1</v>
      </c>
      <c r="E178" s="112" t="str">
        <f>RIGHT(MISC!C178,4)&amp;"."&amp;MISC!M178&amp;"."&amp;MISC!K178&amp;"."&amp;$C$5</f>
        <v>...Ma22</v>
      </c>
      <c r="F178" s="113">
        <f t="shared" ca="1" si="4"/>
        <v>44697</v>
      </c>
      <c r="G178" s="114" cm="1">
        <f t="array" ref="G178">IF(SUMPRODUCT((MISC!$Q$19:$AB$19=$B$5)*MISC!Q178:AB178)&gt;0,SUMPRODUCT((MISC!$Q$19:$AB$19=$B$5)*MISC!Q178:AB178),0)</f>
        <v>0</v>
      </c>
      <c r="H178" s="115">
        <f t="shared" ca="1" si="5"/>
        <v>44697</v>
      </c>
      <c r="I178" s="116">
        <v>0</v>
      </c>
      <c r="J178" s="112" t="str">
        <f>LEFT(MISC!D178,19)&amp;"."&amp;MiscPay!E178</f>
        <v xml:space="preserve"> Please choose a sc....Ma22</v>
      </c>
      <c r="K178" s="111" t="b">
        <v>1</v>
      </c>
      <c r="L178" s="117" t="s">
        <v>1275</v>
      </c>
      <c r="M178" s="111" t="b">
        <v>1</v>
      </c>
      <c r="N178" s="111" t="s">
        <v>1276</v>
      </c>
      <c r="O178" s="118" t="str">
        <f>MISC!I178</f>
        <v>/</v>
      </c>
      <c r="P178" s="111" t="b">
        <v>1</v>
      </c>
      <c r="Q178" s="111" t="b">
        <v>1</v>
      </c>
      <c r="R178" s="111" t="b">
        <v>1</v>
      </c>
    </row>
    <row r="179" spans="1:18" x14ac:dyDescent="0.25">
      <c r="A179" s="108">
        <v>1</v>
      </c>
      <c r="B179" s="109">
        <v>2</v>
      </c>
      <c r="C179" s="110">
        <f>MISC!J179</f>
        <v>0</v>
      </c>
      <c r="D179" s="111" t="b">
        <v>1</v>
      </c>
      <c r="E179" s="112" t="str">
        <f>RIGHT(MISC!C179,4)&amp;"."&amp;MISC!M179&amp;"."&amp;MISC!K179&amp;"."&amp;$C$5</f>
        <v>...Ma22</v>
      </c>
      <c r="F179" s="113">
        <f t="shared" ca="1" si="4"/>
        <v>44697</v>
      </c>
      <c r="G179" s="114" cm="1">
        <f t="array" ref="G179">IF(SUMPRODUCT((MISC!$Q$19:$AB$19=$B$5)*MISC!Q179:AB179)&gt;0,SUMPRODUCT((MISC!$Q$19:$AB$19=$B$5)*MISC!Q179:AB179),0)</f>
        <v>0</v>
      </c>
      <c r="H179" s="115">
        <f t="shared" ca="1" si="5"/>
        <v>44697</v>
      </c>
      <c r="I179" s="116">
        <v>0</v>
      </c>
      <c r="J179" s="112" t="str">
        <f>LEFT(MISC!D179,19)&amp;"."&amp;MiscPay!E179</f>
        <v xml:space="preserve"> Please choose a sc....Ma22</v>
      </c>
      <c r="K179" s="111" t="b">
        <v>1</v>
      </c>
      <c r="L179" s="117" t="s">
        <v>1275</v>
      </c>
      <c r="M179" s="111" t="b">
        <v>1</v>
      </c>
      <c r="N179" s="111" t="s">
        <v>1276</v>
      </c>
      <c r="O179" s="118" t="str">
        <f>MISC!I179</f>
        <v>/</v>
      </c>
      <c r="P179" s="111" t="b">
        <v>1</v>
      </c>
      <c r="Q179" s="111" t="b">
        <v>1</v>
      </c>
      <c r="R179" s="111" t="b">
        <v>1</v>
      </c>
    </row>
    <row r="180" spans="1:18" x14ac:dyDescent="0.25">
      <c r="A180" s="108">
        <v>1</v>
      </c>
      <c r="B180" s="109">
        <v>2</v>
      </c>
      <c r="C180" s="110">
        <f>MISC!J180</f>
        <v>0</v>
      </c>
      <c r="D180" s="111" t="b">
        <v>1</v>
      </c>
      <c r="E180" s="112" t="str">
        <f>RIGHT(MISC!C180,4)&amp;"."&amp;MISC!M180&amp;"."&amp;MISC!K180&amp;"."&amp;$C$5</f>
        <v>...Ma22</v>
      </c>
      <c r="F180" s="113">
        <f t="shared" ca="1" si="4"/>
        <v>44697</v>
      </c>
      <c r="G180" s="114" cm="1">
        <f t="array" ref="G180">IF(SUMPRODUCT((MISC!$Q$19:$AB$19=$B$5)*MISC!Q180:AB180)&gt;0,SUMPRODUCT((MISC!$Q$19:$AB$19=$B$5)*MISC!Q180:AB180),0)</f>
        <v>0</v>
      </c>
      <c r="H180" s="115">
        <f t="shared" ca="1" si="5"/>
        <v>44697</v>
      </c>
      <c r="I180" s="116">
        <v>0</v>
      </c>
      <c r="J180" s="112" t="str">
        <f>LEFT(MISC!D180,19)&amp;"."&amp;MiscPay!E180</f>
        <v xml:space="preserve"> Please choose a sc....Ma22</v>
      </c>
      <c r="K180" s="111" t="b">
        <v>1</v>
      </c>
      <c r="L180" s="117" t="s">
        <v>1275</v>
      </c>
      <c r="M180" s="111" t="b">
        <v>1</v>
      </c>
      <c r="N180" s="111" t="s">
        <v>1276</v>
      </c>
      <c r="O180" s="118" t="str">
        <f>MISC!I180</f>
        <v>/</v>
      </c>
      <c r="P180" s="111" t="b">
        <v>1</v>
      </c>
      <c r="Q180" s="111" t="b">
        <v>1</v>
      </c>
      <c r="R180" s="111" t="b">
        <v>1</v>
      </c>
    </row>
    <row r="181" spans="1:18" x14ac:dyDescent="0.25">
      <c r="A181" s="108">
        <v>1</v>
      </c>
      <c r="B181" s="109">
        <v>2</v>
      </c>
      <c r="C181" s="110">
        <f>MISC!J181</f>
        <v>0</v>
      </c>
      <c r="D181" s="111" t="b">
        <v>1</v>
      </c>
      <c r="E181" s="112" t="str">
        <f>RIGHT(MISC!C181,4)&amp;"."&amp;MISC!M181&amp;"."&amp;MISC!K181&amp;"."&amp;$C$5</f>
        <v>...Ma22</v>
      </c>
      <c r="F181" s="113">
        <f t="shared" ca="1" si="4"/>
        <v>44697</v>
      </c>
      <c r="G181" s="114" cm="1">
        <f t="array" ref="G181">IF(SUMPRODUCT((MISC!$Q$19:$AB$19=$B$5)*MISC!Q181:AB181)&gt;0,SUMPRODUCT((MISC!$Q$19:$AB$19=$B$5)*MISC!Q181:AB181),0)</f>
        <v>0</v>
      </c>
      <c r="H181" s="115">
        <f t="shared" ca="1" si="5"/>
        <v>44697</v>
      </c>
      <c r="I181" s="116">
        <v>0</v>
      </c>
      <c r="J181" s="112" t="str">
        <f>LEFT(MISC!D181,19)&amp;"."&amp;MiscPay!E181</f>
        <v xml:space="preserve"> Please choose a sc....Ma22</v>
      </c>
      <c r="K181" s="111" t="b">
        <v>1</v>
      </c>
      <c r="L181" s="117" t="s">
        <v>1275</v>
      </c>
      <c r="M181" s="111" t="b">
        <v>1</v>
      </c>
      <c r="N181" s="111" t="s">
        <v>1276</v>
      </c>
      <c r="O181" s="118" t="str">
        <f>MISC!I181</f>
        <v>/</v>
      </c>
      <c r="P181" s="111" t="b">
        <v>1</v>
      </c>
      <c r="Q181" s="111" t="b">
        <v>1</v>
      </c>
      <c r="R181" s="111" t="b">
        <v>1</v>
      </c>
    </row>
    <row r="182" spans="1:18" x14ac:dyDescent="0.25">
      <c r="A182" s="108">
        <v>1</v>
      </c>
      <c r="B182" s="109">
        <v>2</v>
      </c>
      <c r="C182" s="110">
        <f>MISC!J182</f>
        <v>0</v>
      </c>
      <c r="D182" s="111" t="b">
        <v>1</v>
      </c>
      <c r="E182" s="112" t="str">
        <f>RIGHT(MISC!C182,4)&amp;"."&amp;MISC!M182&amp;"."&amp;MISC!K182&amp;"."&amp;$C$5</f>
        <v>...Ma22</v>
      </c>
      <c r="F182" s="113">
        <f t="shared" ca="1" si="4"/>
        <v>44697</v>
      </c>
      <c r="G182" s="114" cm="1">
        <f t="array" ref="G182">IF(SUMPRODUCT((MISC!$Q$19:$AB$19=$B$5)*MISC!Q182:AB182)&gt;0,SUMPRODUCT((MISC!$Q$19:$AB$19=$B$5)*MISC!Q182:AB182),0)</f>
        <v>0</v>
      </c>
      <c r="H182" s="115">
        <f t="shared" ca="1" si="5"/>
        <v>44697</v>
      </c>
      <c r="I182" s="116">
        <v>0</v>
      </c>
      <c r="J182" s="112" t="str">
        <f>LEFT(MISC!D182,19)&amp;"."&amp;MiscPay!E182</f>
        <v xml:space="preserve"> Please choose a sc....Ma22</v>
      </c>
      <c r="K182" s="111" t="b">
        <v>1</v>
      </c>
      <c r="L182" s="117" t="s">
        <v>1275</v>
      </c>
      <c r="M182" s="111" t="b">
        <v>1</v>
      </c>
      <c r="N182" s="111" t="s">
        <v>1276</v>
      </c>
      <c r="O182" s="118" t="str">
        <f>MISC!I182</f>
        <v>/</v>
      </c>
      <c r="P182" s="111" t="b">
        <v>1</v>
      </c>
      <c r="Q182" s="111" t="b">
        <v>1</v>
      </c>
      <c r="R182" s="111" t="b">
        <v>1</v>
      </c>
    </row>
    <row r="183" spans="1:18" x14ac:dyDescent="0.25">
      <c r="A183" s="108">
        <v>1</v>
      </c>
      <c r="B183" s="109">
        <v>2</v>
      </c>
      <c r="C183" s="110">
        <f>MISC!J183</f>
        <v>0</v>
      </c>
      <c r="D183" s="111" t="b">
        <v>1</v>
      </c>
      <c r="E183" s="112" t="str">
        <f>RIGHT(MISC!C183,4)&amp;"."&amp;MISC!M183&amp;"."&amp;MISC!K183&amp;"."&amp;$C$5</f>
        <v>...Ma22</v>
      </c>
      <c r="F183" s="113">
        <f t="shared" ca="1" si="4"/>
        <v>44697</v>
      </c>
      <c r="G183" s="114" cm="1">
        <f t="array" ref="G183">IF(SUMPRODUCT((MISC!$Q$19:$AB$19=$B$5)*MISC!Q183:AB183)&gt;0,SUMPRODUCT((MISC!$Q$19:$AB$19=$B$5)*MISC!Q183:AB183),0)</f>
        <v>0</v>
      </c>
      <c r="H183" s="115">
        <f t="shared" ca="1" si="5"/>
        <v>44697</v>
      </c>
      <c r="I183" s="116">
        <v>0</v>
      </c>
      <c r="J183" s="112" t="str">
        <f>LEFT(MISC!D183,19)&amp;"."&amp;MiscPay!E183</f>
        <v xml:space="preserve"> Please choose a sc....Ma22</v>
      </c>
      <c r="K183" s="111" t="b">
        <v>1</v>
      </c>
      <c r="L183" s="117" t="s">
        <v>1275</v>
      </c>
      <c r="M183" s="111" t="b">
        <v>1</v>
      </c>
      <c r="N183" s="111" t="s">
        <v>1276</v>
      </c>
      <c r="O183" s="118" t="str">
        <f>MISC!I183</f>
        <v>/</v>
      </c>
      <c r="P183" s="111" t="b">
        <v>1</v>
      </c>
      <c r="Q183" s="111" t="b">
        <v>1</v>
      </c>
      <c r="R183" s="111" t="b">
        <v>1</v>
      </c>
    </row>
    <row r="184" spans="1:18" x14ac:dyDescent="0.25">
      <c r="A184" s="108">
        <v>1</v>
      </c>
      <c r="B184" s="109">
        <v>2</v>
      </c>
      <c r="C184" s="110">
        <f>MISC!J184</f>
        <v>0</v>
      </c>
      <c r="D184" s="111" t="b">
        <v>1</v>
      </c>
      <c r="E184" s="112" t="str">
        <f>RIGHT(MISC!C184,4)&amp;"."&amp;MISC!M184&amp;"."&amp;MISC!K184&amp;"."&amp;$C$5</f>
        <v>...Ma22</v>
      </c>
      <c r="F184" s="113">
        <f t="shared" ca="1" si="4"/>
        <v>44697</v>
      </c>
      <c r="G184" s="114" cm="1">
        <f t="array" ref="G184">IF(SUMPRODUCT((MISC!$Q$19:$AB$19=$B$5)*MISC!Q184:AB184)&gt;0,SUMPRODUCT((MISC!$Q$19:$AB$19=$B$5)*MISC!Q184:AB184),0)</f>
        <v>0</v>
      </c>
      <c r="H184" s="115">
        <f t="shared" ca="1" si="5"/>
        <v>44697</v>
      </c>
      <c r="I184" s="116">
        <v>0</v>
      </c>
      <c r="J184" s="112" t="str">
        <f>LEFT(MISC!D184,19)&amp;"."&amp;MiscPay!E184</f>
        <v xml:space="preserve"> Please choose a sc....Ma22</v>
      </c>
      <c r="K184" s="111" t="b">
        <v>1</v>
      </c>
      <c r="L184" s="117" t="s">
        <v>1275</v>
      </c>
      <c r="M184" s="111" t="b">
        <v>1</v>
      </c>
      <c r="N184" s="111" t="s">
        <v>1276</v>
      </c>
      <c r="O184" s="118" t="str">
        <f>MISC!I184</f>
        <v>/</v>
      </c>
      <c r="P184" s="111" t="b">
        <v>1</v>
      </c>
      <c r="Q184" s="111" t="b">
        <v>1</v>
      </c>
      <c r="R184" s="111" t="b">
        <v>1</v>
      </c>
    </row>
    <row r="185" spans="1:18" x14ac:dyDescent="0.25">
      <c r="A185" s="108">
        <v>1</v>
      </c>
      <c r="B185" s="109">
        <v>2</v>
      </c>
      <c r="C185" s="110">
        <f>MISC!J185</f>
        <v>0</v>
      </c>
      <c r="D185" s="111" t="b">
        <v>1</v>
      </c>
      <c r="E185" s="112" t="str">
        <f>RIGHT(MISC!C185,4)&amp;"."&amp;MISC!M185&amp;"."&amp;MISC!K185&amp;"."&amp;$C$5</f>
        <v>...Ma22</v>
      </c>
      <c r="F185" s="113">
        <f t="shared" ca="1" si="4"/>
        <v>44697</v>
      </c>
      <c r="G185" s="114" cm="1">
        <f t="array" ref="G185">IF(SUMPRODUCT((MISC!$Q$19:$AB$19=$B$5)*MISC!Q185:AB185)&gt;0,SUMPRODUCT((MISC!$Q$19:$AB$19=$B$5)*MISC!Q185:AB185),0)</f>
        <v>0</v>
      </c>
      <c r="H185" s="115">
        <f t="shared" ca="1" si="5"/>
        <v>44697</v>
      </c>
      <c r="I185" s="116">
        <v>0</v>
      </c>
      <c r="J185" s="112" t="str">
        <f>LEFT(MISC!D185,19)&amp;"."&amp;MiscPay!E185</f>
        <v xml:space="preserve"> Please choose a sc....Ma22</v>
      </c>
      <c r="K185" s="111" t="b">
        <v>1</v>
      </c>
      <c r="L185" s="117" t="s">
        <v>1275</v>
      </c>
      <c r="M185" s="111" t="b">
        <v>1</v>
      </c>
      <c r="N185" s="111" t="s">
        <v>1276</v>
      </c>
      <c r="O185" s="118" t="str">
        <f>MISC!I185</f>
        <v>/</v>
      </c>
      <c r="P185" s="111" t="b">
        <v>1</v>
      </c>
      <c r="Q185" s="111" t="b">
        <v>1</v>
      </c>
      <c r="R185" s="111" t="b">
        <v>1</v>
      </c>
    </row>
    <row r="186" spans="1:18" x14ac:dyDescent="0.25">
      <c r="A186" s="108">
        <v>1</v>
      </c>
      <c r="B186" s="109">
        <v>2</v>
      </c>
      <c r="C186" s="110">
        <f>MISC!J186</f>
        <v>0</v>
      </c>
      <c r="D186" s="111" t="b">
        <v>1</v>
      </c>
      <c r="E186" s="112" t="str">
        <f>RIGHT(MISC!C186,4)&amp;"."&amp;MISC!M186&amp;"."&amp;MISC!K186&amp;"."&amp;$C$5</f>
        <v>...Ma22</v>
      </c>
      <c r="F186" s="113">
        <f t="shared" ca="1" si="4"/>
        <v>44697</v>
      </c>
      <c r="G186" s="114" cm="1">
        <f t="array" ref="G186">IF(SUMPRODUCT((MISC!$Q$19:$AB$19=$B$5)*MISC!Q186:AB186)&gt;0,SUMPRODUCT((MISC!$Q$19:$AB$19=$B$5)*MISC!Q186:AB186),0)</f>
        <v>0</v>
      </c>
      <c r="H186" s="115">
        <f t="shared" ca="1" si="5"/>
        <v>44697</v>
      </c>
      <c r="I186" s="116">
        <v>0</v>
      </c>
      <c r="J186" s="112" t="str">
        <f>LEFT(MISC!D186,19)&amp;"."&amp;MiscPay!E186</f>
        <v xml:space="preserve"> Please choose a sc....Ma22</v>
      </c>
      <c r="K186" s="111" t="b">
        <v>1</v>
      </c>
      <c r="L186" s="117" t="s">
        <v>1275</v>
      </c>
      <c r="M186" s="111" t="b">
        <v>1</v>
      </c>
      <c r="N186" s="111" t="s">
        <v>1276</v>
      </c>
      <c r="O186" s="118" t="str">
        <f>MISC!I186</f>
        <v>/</v>
      </c>
      <c r="P186" s="111" t="b">
        <v>1</v>
      </c>
      <c r="Q186" s="111" t="b">
        <v>1</v>
      </c>
      <c r="R186" s="111" t="b">
        <v>1</v>
      </c>
    </row>
    <row r="187" spans="1:18" x14ac:dyDescent="0.25">
      <c r="A187" s="108">
        <v>1</v>
      </c>
      <c r="B187" s="109">
        <v>2</v>
      </c>
      <c r="C187" s="110">
        <f>MISC!J187</f>
        <v>0</v>
      </c>
      <c r="D187" s="111" t="b">
        <v>1</v>
      </c>
      <c r="E187" s="112" t="str">
        <f>RIGHT(MISC!C187,4)&amp;"."&amp;MISC!M187&amp;"."&amp;MISC!K187&amp;"."&amp;$C$5</f>
        <v>...Ma22</v>
      </c>
      <c r="F187" s="113">
        <f t="shared" ca="1" si="4"/>
        <v>44697</v>
      </c>
      <c r="G187" s="114" cm="1">
        <f t="array" ref="G187">IF(SUMPRODUCT((MISC!$Q$19:$AB$19=$B$5)*MISC!Q187:AB187)&gt;0,SUMPRODUCT((MISC!$Q$19:$AB$19=$B$5)*MISC!Q187:AB187),0)</f>
        <v>0</v>
      </c>
      <c r="H187" s="115">
        <f t="shared" ca="1" si="5"/>
        <v>44697</v>
      </c>
      <c r="I187" s="116">
        <v>0</v>
      </c>
      <c r="J187" s="112" t="str">
        <f>LEFT(MISC!D187,19)&amp;"."&amp;MiscPay!E187</f>
        <v xml:space="preserve"> Please choose a sc....Ma22</v>
      </c>
      <c r="K187" s="111" t="b">
        <v>1</v>
      </c>
      <c r="L187" s="117" t="s">
        <v>1275</v>
      </c>
      <c r="M187" s="111" t="b">
        <v>1</v>
      </c>
      <c r="N187" s="111" t="s">
        <v>1276</v>
      </c>
      <c r="O187" s="118" t="str">
        <f>MISC!I187</f>
        <v>/</v>
      </c>
      <c r="P187" s="111" t="b">
        <v>1</v>
      </c>
      <c r="Q187" s="111" t="b">
        <v>1</v>
      </c>
      <c r="R187" s="111" t="b">
        <v>1</v>
      </c>
    </row>
    <row r="188" spans="1:18" x14ac:dyDescent="0.25">
      <c r="A188" s="108">
        <v>1</v>
      </c>
      <c r="B188" s="109">
        <v>2</v>
      </c>
      <c r="C188" s="110">
        <f>MISC!J188</f>
        <v>0</v>
      </c>
      <c r="D188" s="111" t="b">
        <v>1</v>
      </c>
      <c r="E188" s="112" t="str">
        <f>RIGHT(MISC!C188,4)&amp;"."&amp;MISC!M188&amp;"."&amp;MISC!K188&amp;"."&amp;$C$5</f>
        <v>...Ma22</v>
      </c>
      <c r="F188" s="113">
        <f t="shared" ca="1" si="4"/>
        <v>44697</v>
      </c>
      <c r="G188" s="114" cm="1">
        <f t="array" ref="G188">IF(SUMPRODUCT((MISC!$Q$19:$AB$19=$B$5)*MISC!Q188:AB188)&gt;0,SUMPRODUCT((MISC!$Q$19:$AB$19=$B$5)*MISC!Q188:AB188),0)</f>
        <v>0</v>
      </c>
      <c r="H188" s="115">
        <f t="shared" ca="1" si="5"/>
        <v>44697</v>
      </c>
      <c r="I188" s="116">
        <v>0</v>
      </c>
      <c r="J188" s="112" t="str">
        <f>LEFT(MISC!D188,19)&amp;"."&amp;MiscPay!E188</f>
        <v xml:space="preserve"> Please choose a sc....Ma22</v>
      </c>
      <c r="K188" s="111" t="b">
        <v>1</v>
      </c>
      <c r="L188" s="117" t="s">
        <v>1275</v>
      </c>
      <c r="M188" s="111" t="b">
        <v>1</v>
      </c>
      <c r="N188" s="111" t="s">
        <v>1276</v>
      </c>
      <c r="O188" s="118" t="str">
        <f>MISC!I188</f>
        <v>/</v>
      </c>
      <c r="P188" s="111" t="b">
        <v>1</v>
      </c>
      <c r="Q188" s="111" t="b">
        <v>1</v>
      </c>
      <c r="R188" s="111" t="b">
        <v>1</v>
      </c>
    </row>
    <row r="189" spans="1:18" x14ac:dyDescent="0.25">
      <c r="A189" s="108">
        <v>1</v>
      </c>
      <c r="B189" s="109">
        <v>2</v>
      </c>
      <c r="C189" s="110">
        <f>MISC!J189</f>
        <v>0</v>
      </c>
      <c r="D189" s="111" t="b">
        <v>1</v>
      </c>
      <c r="E189" s="112" t="str">
        <f>RIGHT(MISC!C189,4)&amp;"."&amp;MISC!M189&amp;"."&amp;MISC!K189&amp;"."&amp;$C$5</f>
        <v>...Ma22</v>
      </c>
      <c r="F189" s="113">
        <f t="shared" ca="1" si="4"/>
        <v>44697</v>
      </c>
      <c r="G189" s="114" cm="1">
        <f t="array" ref="G189">IF(SUMPRODUCT((MISC!$Q$19:$AB$19=$B$5)*MISC!Q189:AB189)&gt;0,SUMPRODUCT((MISC!$Q$19:$AB$19=$B$5)*MISC!Q189:AB189),0)</f>
        <v>0</v>
      </c>
      <c r="H189" s="115">
        <f t="shared" ca="1" si="5"/>
        <v>44697</v>
      </c>
      <c r="I189" s="116">
        <v>0</v>
      </c>
      <c r="J189" s="112" t="str">
        <f>LEFT(MISC!D189,19)&amp;"."&amp;MiscPay!E189</f>
        <v>....Ma22</v>
      </c>
      <c r="K189" s="111" t="b">
        <v>1</v>
      </c>
      <c r="L189" s="117" t="s">
        <v>1275</v>
      </c>
      <c r="M189" s="111" t="b">
        <v>1</v>
      </c>
      <c r="N189" s="111" t="s">
        <v>1276</v>
      </c>
      <c r="O189" s="118">
        <f>MISC!I189</f>
        <v>0</v>
      </c>
      <c r="P189" s="111" t="b">
        <v>1</v>
      </c>
      <c r="Q189" s="111" t="b">
        <v>1</v>
      </c>
      <c r="R189" s="111" t="b">
        <v>1</v>
      </c>
    </row>
    <row r="190" spans="1:18" x14ac:dyDescent="0.25">
      <c r="A190" s="108">
        <v>1</v>
      </c>
      <c r="B190" s="109">
        <v>2</v>
      </c>
      <c r="C190" s="110">
        <f>MISC!J190</f>
        <v>0</v>
      </c>
      <c r="D190" s="111" t="b">
        <v>1</v>
      </c>
      <c r="E190" s="112" t="str">
        <f>RIGHT(MISC!C190,4)&amp;"."&amp;MISC!M190&amp;"."&amp;MISC!K190&amp;"."&amp;$C$5</f>
        <v>...Ma22</v>
      </c>
      <c r="F190" s="113">
        <f t="shared" ca="1" si="4"/>
        <v>44697</v>
      </c>
      <c r="G190" s="114" cm="1">
        <f t="array" ref="G190">IF(SUMPRODUCT((MISC!$Q$19:$AB$19=$B$5)*MISC!Q190:AB190)&gt;0,SUMPRODUCT((MISC!$Q$19:$AB$19=$B$5)*MISC!Q190:AB190),0)</f>
        <v>0</v>
      </c>
      <c r="H190" s="115">
        <f t="shared" ca="1" si="5"/>
        <v>44697</v>
      </c>
      <c r="I190" s="116">
        <v>0</v>
      </c>
      <c r="J190" s="112" t="str">
        <f>LEFT(MISC!D190,19)&amp;"."&amp;MiscPay!E190</f>
        <v>....Ma22</v>
      </c>
      <c r="K190" s="111" t="b">
        <v>1</v>
      </c>
      <c r="L190" s="117" t="s">
        <v>1275</v>
      </c>
      <c r="M190" s="111" t="b">
        <v>1</v>
      </c>
      <c r="N190" s="111" t="s">
        <v>1276</v>
      </c>
      <c r="O190" s="118">
        <f>MISC!I190</f>
        <v>0</v>
      </c>
      <c r="P190" s="111" t="b">
        <v>1</v>
      </c>
      <c r="Q190" s="111" t="b">
        <v>1</v>
      </c>
      <c r="R190" s="111" t="b">
        <v>1</v>
      </c>
    </row>
    <row r="191" spans="1:18" x14ac:dyDescent="0.25">
      <c r="A191" s="108">
        <v>1</v>
      </c>
      <c r="B191" s="109">
        <v>2</v>
      </c>
      <c r="C191" s="110">
        <f>MISC!J191</f>
        <v>0</v>
      </c>
      <c r="D191" s="111" t="b">
        <v>1</v>
      </c>
      <c r="E191" s="112" t="str">
        <f>RIGHT(MISC!C191,4)&amp;"."&amp;MISC!M191&amp;"."&amp;MISC!K191&amp;"."&amp;$C$5</f>
        <v>...Ma22</v>
      </c>
      <c r="F191" s="113">
        <f t="shared" ca="1" si="4"/>
        <v>44697</v>
      </c>
      <c r="G191" s="114" cm="1">
        <f t="array" ref="G191">IF(SUMPRODUCT((MISC!$Q$19:$AB$19=$B$5)*MISC!Q191:AB191)&gt;0,SUMPRODUCT((MISC!$Q$19:$AB$19=$B$5)*MISC!Q191:AB191),0)</f>
        <v>0</v>
      </c>
      <c r="H191" s="115">
        <f t="shared" ca="1" si="5"/>
        <v>44697</v>
      </c>
      <c r="I191" s="116">
        <v>0</v>
      </c>
      <c r="J191" s="112" t="str">
        <f>LEFT(MISC!D191,19)&amp;"."&amp;MiscPay!E191</f>
        <v>....Ma22</v>
      </c>
      <c r="K191" s="111" t="b">
        <v>1</v>
      </c>
      <c r="L191" s="117" t="s">
        <v>1275</v>
      </c>
      <c r="M191" s="111" t="b">
        <v>1</v>
      </c>
      <c r="N191" s="111" t="s">
        <v>1276</v>
      </c>
      <c r="O191" s="118">
        <f>MISC!I191</f>
        <v>0</v>
      </c>
      <c r="P191" s="111" t="b">
        <v>1</v>
      </c>
      <c r="Q191" s="111" t="b">
        <v>1</v>
      </c>
      <c r="R191" s="111" t="b">
        <v>1</v>
      </c>
    </row>
    <row r="192" spans="1:18" x14ac:dyDescent="0.25">
      <c r="A192" s="108">
        <v>1</v>
      </c>
      <c r="B192" s="109">
        <v>2</v>
      </c>
      <c r="C192" s="110">
        <f>MISC!J192</f>
        <v>0</v>
      </c>
      <c r="D192" s="111" t="b">
        <v>1</v>
      </c>
      <c r="E192" s="112" t="str">
        <f>RIGHT(MISC!C192,4)&amp;"."&amp;MISC!M192&amp;"."&amp;MISC!K192&amp;"."&amp;$C$5</f>
        <v>...Ma22</v>
      </c>
      <c r="F192" s="113">
        <f t="shared" ca="1" si="4"/>
        <v>44697</v>
      </c>
      <c r="G192" s="114" cm="1">
        <f t="array" ref="G192">IF(SUMPRODUCT((MISC!$Q$19:$AB$19=$B$5)*MISC!Q192:AB192)&gt;0,SUMPRODUCT((MISC!$Q$19:$AB$19=$B$5)*MISC!Q192:AB192),0)</f>
        <v>0</v>
      </c>
      <c r="H192" s="115">
        <f t="shared" ca="1" si="5"/>
        <v>44697</v>
      </c>
      <c r="I192" s="116">
        <v>0</v>
      </c>
      <c r="J192" s="112" t="str">
        <f>LEFT(MISC!D192,19)&amp;"."&amp;MiscPay!E192</f>
        <v>....Ma22</v>
      </c>
      <c r="K192" s="111" t="b">
        <v>1</v>
      </c>
      <c r="L192" s="117" t="s">
        <v>1275</v>
      </c>
      <c r="M192" s="111" t="b">
        <v>1</v>
      </c>
      <c r="N192" s="111" t="s">
        <v>1276</v>
      </c>
      <c r="O192" s="118">
        <f>MISC!I192</f>
        <v>0</v>
      </c>
      <c r="P192" s="111" t="b">
        <v>1</v>
      </c>
      <c r="Q192" s="111" t="b">
        <v>1</v>
      </c>
      <c r="R192" s="111" t="b">
        <v>1</v>
      </c>
    </row>
    <row r="193" spans="1:18" x14ac:dyDescent="0.25">
      <c r="A193" s="108">
        <v>1</v>
      </c>
      <c r="B193" s="109">
        <v>2</v>
      </c>
      <c r="C193" s="110">
        <f>MISC!J193</f>
        <v>0</v>
      </c>
      <c r="D193" s="111" t="b">
        <v>1</v>
      </c>
      <c r="E193" s="112" t="str">
        <f>RIGHT(MISC!C193,4)&amp;"."&amp;MISC!M193&amp;"."&amp;MISC!K193&amp;"."&amp;$C$5</f>
        <v>...Ma22</v>
      </c>
      <c r="F193" s="113">
        <f t="shared" ca="1" si="4"/>
        <v>44697</v>
      </c>
      <c r="G193" s="114" cm="1">
        <f t="array" ref="G193">IF(SUMPRODUCT((MISC!$Q$19:$AB$19=$B$5)*MISC!Q193:AB193)&gt;0,SUMPRODUCT((MISC!$Q$19:$AB$19=$B$5)*MISC!Q193:AB193),0)</f>
        <v>0</v>
      </c>
      <c r="H193" s="115">
        <f t="shared" ca="1" si="5"/>
        <v>44697</v>
      </c>
      <c r="I193" s="116">
        <v>0</v>
      </c>
      <c r="J193" s="112" t="str">
        <f>LEFT(MISC!D193,19)&amp;"."&amp;MiscPay!E193</f>
        <v>....Ma22</v>
      </c>
      <c r="K193" s="111" t="b">
        <v>1</v>
      </c>
      <c r="L193" s="117" t="s">
        <v>1275</v>
      </c>
      <c r="M193" s="111" t="b">
        <v>1</v>
      </c>
      <c r="N193" s="111" t="s">
        <v>1276</v>
      </c>
      <c r="O193" s="118">
        <f>MISC!I193</f>
        <v>0</v>
      </c>
      <c r="P193" s="111" t="b">
        <v>1</v>
      </c>
      <c r="Q193" s="111" t="b">
        <v>1</v>
      </c>
      <c r="R193" s="111" t="b">
        <v>1</v>
      </c>
    </row>
    <row r="194" spans="1:18" x14ac:dyDescent="0.25">
      <c r="A194" s="108">
        <v>1</v>
      </c>
      <c r="B194" s="109">
        <v>2</v>
      </c>
      <c r="C194" s="110">
        <f>MISC!J194</f>
        <v>0</v>
      </c>
      <c r="D194" s="111" t="b">
        <v>1</v>
      </c>
      <c r="E194" s="112" t="str">
        <f>RIGHT(MISC!C194,4)&amp;"."&amp;MISC!M194&amp;"."&amp;MISC!K194&amp;"."&amp;$C$5</f>
        <v>...Ma22</v>
      </c>
      <c r="F194" s="113">
        <f t="shared" ca="1" si="4"/>
        <v>44697</v>
      </c>
      <c r="G194" s="114" cm="1">
        <f t="array" ref="G194">IF(SUMPRODUCT((MISC!$Q$19:$AB$19=$B$5)*MISC!Q194:AB194)&gt;0,SUMPRODUCT((MISC!$Q$19:$AB$19=$B$5)*MISC!Q194:AB194),0)</f>
        <v>0</v>
      </c>
      <c r="H194" s="115">
        <f t="shared" ca="1" si="5"/>
        <v>44697</v>
      </c>
      <c r="I194" s="116">
        <v>0</v>
      </c>
      <c r="J194" s="112" t="str">
        <f>LEFT(MISC!D194,19)&amp;"."&amp;MiscPay!E194</f>
        <v>....Ma22</v>
      </c>
      <c r="K194" s="111" t="b">
        <v>1</v>
      </c>
      <c r="L194" s="117" t="s">
        <v>1275</v>
      </c>
      <c r="M194" s="111" t="b">
        <v>1</v>
      </c>
      <c r="N194" s="111" t="s">
        <v>1276</v>
      </c>
      <c r="O194" s="118">
        <f>MISC!I194</f>
        <v>0</v>
      </c>
      <c r="P194" s="111" t="b">
        <v>1</v>
      </c>
      <c r="Q194" s="111" t="b">
        <v>1</v>
      </c>
      <c r="R194" s="111" t="b">
        <v>1</v>
      </c>
    </row>
    <row r="195" spans="1:18" x14ac:dyDescent="0.25">
      <c r="A195" s="108">
        <v>1</v>
      </c>
      <c r="B195" s="109">
        <v>2</v>
      </c>
      <c r="C195" s="110">
        <f>MISC!J195</f>
        <v>0</v>
      </c>
      <c r="D195" s="111" t="b">
        <v>1</v>
      </c>
      <c r="E195" s="112" t="str">
        <f>RIGHT(MISC!C195,4)&amp;"."&amp;MISC!M195&amp;"."&amp;MISC!K195&amp;"."&amp;$C$5</f>
        <v>...Ma22</v>
      </c>
      <c r="F195" s="113">
        <f t="shared" ca="1" si="4"/>
        <v>44697</v>
      </c>
      <c r="G195" s="114" cm="1">
        <f t="array" ref="G195">IF(SUMPRODUCT((MISC!$Q$19:$AB$19=$B$5)*MISC!Q195:AB195)&gt;0,SUMPRODUCT((MISC!$Q$19:$AB$19=$B$5)*MISC!Q195:AB195),0)</f>
        <v>0</v>
      </c>
      <c r="H195" s="115">
        <f t="shared" ca="1" si="5"/>
        <v>44697</v>
      </c>
      <c r="I195" s="116">
        <v>0</v>
      </c>
      <c r="J195" s="112" t="str">
        <f>LEFT(MISC!D195,19)&amp;"."&amp;MiscPay!E195</f>
        <v>....Ma22</v>
      </c>
      <c r="K195" s="111" t="b">
        <v>1</v>
      </c>
      <c r="L195" s="117" t="s">
        <v>1275</v>
      </c>
      <c r="M195" s="111" t="b">
        <v>1</v>
      </c>
      <c r="N195" s="111" t="s">
        <v>1276</v>
      </c>
      <c r="O195" s="118">
        <f>MISC!I195</f>
        <v>0</v>
      </c>
      <c r="P195" s="111" t="b">
        <v>1</v>
      </c>
      <c r="Q195" s="111" t="b">
        <v>1</v>
      </c>
      <c r="R195" s="111" t="b">
        <v>1</v>
      </c>
    </row>
    <row r="196" spans="1:18" x14ac:dyDescent="0.25">
      <c r="A196" s="108">
        <v>1</v>
      </c>
      <c r="B196" s="109">
        <v>2</v>
      </c>
      <c r="C196" s="110">
        <f>MISC!J196</f>
        <v>0</v>
      </c>
      <c r="D196" s="111" t="b">
        <v>1</v>
      </c>
      <c r="E196" s="112" t="str">
        <f>RIGHT(MISC!C196,4)&amp;"."&amp;MISC!M196&amp;"."&amp;MISC!K196&amp;"."&amp;$C$5</f>
        <v>...Ma22</v>
      </c>
      <c r="F196" s="113">
        <f t="shared" ca="1" si="4"/>
        <v>44697</v>
      </c>
      <c r="G196" s="114" cm="1">
        <f t="array" ref="G196">IF(SUMPRODUCT((MISC!$Q$19:$AB$19=$B$5)*MISC!Q196:AB196)&gt;0,SUMPRODUCT((MISC!$Q$19:$AB$19=$B$5)*MISC!Q196:AB196),0)</f>
        <v>0</v>
      </c>
      <c r="H196" s="115">
        <f t="shared" ca="1" si="5"/>
        <v>44697</v>
      </c>
      <c r="I196" s="116">
        <v>0</v>
      </c>
      <c r="J196" s="112" t="str">
        <f>LEFT(MISC!D196,19)&amp;"."&amp;MiscPay!E196</f>
        <v>....Ma22</v>
      </c>
      <c r="K196" s="111" t="b">
        <v>1</v>
      </c>
      <c r="L196" s="117" t="s">
        <v>1275</v>
      </c>
      <c r="M196" s="111" t="b">
        <v>1</v>
      </c>
      <c r="N196" s="111" t="s">
        <v>1276</v>
      </c>
      <c r="O196" s="118">
        <f>MISC!I196</f>
        <v>0</v>
      </c>
      <c r="P196" s="111" t="b">
        <v>1</v>
      </c>
      <c r="Q196" s="111" t="b">
        <v>1</v>
      </c>
      <c r="R196" s="111" t="b">
        <v>1</v>
      </c>
    </row>
    <row r="197" spans="1:18" x14ac:dyDescent="0.25">
      <c r="A197" s="108">
        <v>1</v>
      </c>
      <c r="B197" s="109">
        <v>2</v>
      </c>
      <c r="C197" s="110">
        <f>MISC!J197</f>
        <v>0</v>
      </c>
      <c r="D197" s="111" t="b">
        <v>1</v>
      </c>
      <c r="E197" s="112" t="str">
        <f>RIGHT(MISC!C197,4)&amp;"."&amp;MISC!M197&amp;"."&amp;MISC!K197&amp;"."&amp;$C$5</f>
        <v>...Ma22</v>
      </c>
      <c r="F197" s="113">
        <f t="shared" ca="1" si="4"/>
        <v>44697</v>
      </c>
      <c r="G197" s="114" cm="1">
        <f t="array" ref="G197">IF(SUMPRODUCT((MISC!$Q$19:$AB$19=$B$5)*MISC!Q197:AB197)&gt;0,SUMPRODUCT((MISC!$Q$19:$AB$19=$B$5)*MISC!Q197:AB197),0)</f>
        <v>0</v>
      </c>
      <c r="H197" s="115">
        <f t="shared" ca="1" si="5"/>
        <v>44697</v>
      </c>
      <c r="I197" s="116">
        <v>0</v>
      </c>
      <c r="J197" s="112" t="str">
        <f>LEFT(MISC!D197,19)&amp;"."&amp;MiscPay!E197</f>
        <v>....Ma22</v>
      </c>
      <c r="K197" s="111" t="b">
        <v>1</v>
      </c>
      <c r="L197" s="117" t="s">
        <v>1275</v>
      </c>
      <c r="M197" s="111" t="b">
        <v>1</v>
      </c>
      <c r="N197" s="111" t="s">
        <v>1276</v>
      </c>
      <c r="O197" s="118">
        <f>MISC!I197</f>
        <v>0</v>
      </c>
      <c r="P197" s="111" t="b">
        <v>1</v>
      </c>
      <c r="Q197" s="111" t="b">
        <v>1</v>
      </c>
      <c r="R197" s="111" t="b">
        <v>1</v>
      </c>
    </row>
  </sheetData>
  <autoFilter ref="A19:R197" xr:uid="{00000000-0009-0000-0000-000018000000}"/>
  <mergeCells count="4">
    <mergeCell ref="B3:E3"/>
    <mergeCell ref="H3:I3"/>
    <mergeCell ref="C7:D8"/>
    <mergeCell ref="C10:D11"/>
  </mergeCells>
  <conditionalFormatting sqref="G20:G197">
    <cfRule type="cellIs" dxfId="62" priority="6" operator="lessThan">
      <formula>0</formula>
    </cfRule>
    <cfRule type="cellIs" dxfId="61" priority="7" operator="equal">
      <formula>0</formula>
    </cfRule>
  </conditionalFormatting>
  <conditionalFormatting sqref="C7:D8">
    <cfRule type="cellIs" dxfId="60" priority="5" operator="equal">
      <formula>"Error"</formula>
    </cfRule>
  </conditionalFormatting>
  <conditionalFormatting sqref="C10:D11">
    <cfRule type="cellIs" dxfId="59" priority="4" operator="equal">
      <formula>"Error"</formula>
    </cfRule>
  </conditionalFormatting>
  <conditionalFormatting sqref="C7:D8 C10:D11">
    <cfRule type="cellIs" dxfId="58" priority="3" operator="equal">
      <formula>"OK"</formula>
    </cfRule>
  </conditionalFormatting>
  <conditionalFormatting sqref="B5">
    <cfRule type="expression" dxfId="57" priority="1">
      <formula>B5=TEXT(TODAY(), "mmm")</formula>
    </cfRule>
    <cfRule type="expression" dxfId="56" priority="2">
      <formula>B5&lt;&gt;TEXT(TODAY(), "mmm")</formula>
    </cfRule>
  </conditionalFormatting>
  <dataValidations count="1">
    <dataValidation type="list" allowBlank="1" showInputMessage="1" showErrorMessage="1" sqref="B5" xr:uid="{B3313FEB-52E7-4DCD-A096-89C918A2A23A}">
      <formula1>$P$1:$P$14</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5" tint="0.59999389629810485"/>
  </sheetPr>
  <dimension ref="A1:V304"/>
  <sheetViews>
    <sheetView workbookViewId="0"/>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364"/>
      <c r="B1" s="365"/>
      <c r="C1" s="365"/>
      <c r="D1" s="365" t="str">
        <f>SchoolReport!F1&amp;" "&amp;SchoolReport!H1</f>
        <v>Barnet Schools Funding 2022-23</v>
      </c>
      <c r="E1" s="365"/>
      <c r="F1" s="365"/>
      <c r="G1" s="365"/>
      <c r="H1" s="365"/>
      <c r="I1" s="365"/>
      <c r="J1" s="365"/>
      <c r="K1" s="365"/>
      <c r="L1" s="365"/>
      <c r="M1" s="365"/>
      <c r="N1" s="366"/>
      <c r="P1" s="27"/>
      <c r="Q1" s="27"/>
      <c r="R1" s="27"/>
      <c r="S1" s="27"/>
      <c r="U1" s="27" t="s">
        <v>522</v>
      </c>
      <c r="V1" s="28">
        <v>11392</v>
      </c>
    </row>
    <row r="2" spans="1:22" ht="15.75" thickBot="1" x14ac:dyDescent="0.3">
      <c r="P2" s="27"/>
      <c r="Q2" s="27"/>
      <c r="R2" s="27"/>
      <c r="S2" s="27"/>
      <c r="U2" s="27" t="s">
        <v>1304</v>
      </c>
      <c r="V2" s="28">
        <v>10161</v>
      </c>
    </row>
    <row r="3" spans="1:22" ht="33" thickTop="1" thickBot="1" x14ac:dyDescent="0.55000000000000004">
      <c r="A3" s="76" t="s">
        <v>1230</v>
      </c>
      <c r="B3" s="479" t="s">
        <v>1449</v>
      </c>
      <c r="C3" s="480"/>
      <c r="D3" s="480"/>
      <c r="E3" s="481"/>
      <c r="F3" s="77" t="s">
        <v>26</v>
      </c>
      <c r="I3" s="486" t="s">
        <v>37</v>
      </c>
      <c r="J3" s="486"/>
      <c r="K3" s="486"/>
      <c r="L3" s="486"/>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1305</v>
      </c>
      <c r="V4" s="28">
        <v>11438</v>
      </c>
    </row>
    <row r="5" spans="1:22" ht="16.5" thickTop="1" thickBot="1" x14ac:dyDescent="0.3">
      <c r="A5" s="78" t="s">
        <v>1236</v>
      </c>
      <c r="B5" s="79" t="str">
        <f>SchoolReport!D1</f>
        <v>May</v>
      </c>
      <c r="C5" s="77" t="str">
        <f>VLOOKUP(B5,P1:R14,3,0)</f>
        <v>Ma22</v>
      </c>
      <c r="D5" s="77" t="str">
        <f>VLOOKUP(B5,P1:S14,4,0)</f>
        <v>R</v>
      </c>
      <c r="P5" s="27" t="s">
        <v>1208</v>
      </c>
      <c r="Q5" s="27">
        <v>19</v>
      </c>
      <c r="R5" s="27" t="str">
        <f>LEFT(P5,2)&amp;MID(SchoolReport!$H$1,3,2)</f>
        <v>Ju22</v>
      </c>
      <c r="S5" s="27" t="s">
        <v>1237</v>
      </c>
      <c r="U5" s="27" t="s">
        <v>1238</v>
      </c>
      <c r="V5" s="28">
        <v>11438</v>
      </c>
    </row>
    <row r="6" spans="1:22" ht="16.5" thickTop="1" thickBot="1" x14ac:dyDescent="0.3">
      <c r="P6" s="27" t="s">
        <v>1209</v>
      </c>
      <c r="Q6" s="27">
        <v>20</v>
      </c>
      <c r="R6" s="27" t="str">
        <f>LEFT(P6,2)&amp;MID(SchoolReport!$H$1,3,2)</f>
        <v>Ju22</v>
      </c>
      <c r="S6" s="27" t="s">
        <v>1239</v>
      </c>
      <c r="U6" s="27" t="s">
        <v>1240</v>
      </c>
      <c r="V6" s="28">
        <v>11336</v>
      </c>
    </row>
    <row r="7" spans="1:22" ht="16.5" customHeight="1" thickTop="1" thickBot="1" x14ac:dyDescent="0.3">
      <c r="A7" s="78" t="s">
        <v>1241</v>
      </c>
      <c r="B7" s="318">
        <f ca="1">-SUMIF(INDIRECT("MISC!"&amp;D5&amp;20&amp;":"&amp;D5&amp;1000),"&lt;0")</f>
        <v>0</v>
      </c>
      <c r="C7" s="484" t="str">
        <f ca="1">IF(ROUND(ABS(B7-B8),0)&gt;0,"Error","OK")</f>
        <v>OK</v>
      </c>
      <c r="D7" s="485"/>
      <c r="P7" s="27" t="s">
        <v>1210</v>
      </c>
      <c r="Q7" s="27">
        <v>21</v>
      </c>
      <c r="R7" s="27" t="str">
        <f>LEFT(P7,2)&amp;MID(SchoolReport!$H$1,3,2)</f>
        <v>Au22</v>
      </c>
      <c r="S7" s="27" t="s">
        <v>1242</v>
      </c>
    </row>
    <row r="8" spans="1:22" ht="16.5" thickTop="1" thickBot="1" x14ac:dyDescent="0.3">
      <c r="A8" s="78" t="s">
        <v>1243</v>
      </c>
      <c r="B8" s="80">
        <f>SUM(H20:H982)</f>
        <v>0</v>
      </c>
      <c r="C8" s="484"/>
      <c r="D8" s="485"/>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17">
        <f ca="1">COUNTIFS(INDIRECT("MISC!"&amp;D5&amp;"20:"&amp;D5&amp;"1000"),"&lt;0")</f>
        <v>0</v>
      </c>
      <c r="C10" s="484" t="str">
        <f ca="1">IF(ROUND(ABS(B10-B11),0)&gt;0,"Error","OK")</f>
        <v>OK</v>
      </c>
      <c r="D10" s="485"/>
      <c r="P10" s="27" t="s">
        <v>1213</v>
      </c>
      <c r="Q10" s="27">
        <v>24</v>
      </c>
      <c r="R10" s="27" t="str">
        <f>LEFT(P10,2)&amp;MID(SchoolReport!$H$1,3,2)</f>
        <v>No22</v>
      </c>
      <c r="S10" s="27" t="s">
        <v>1247</v>
      </c>
    </row>
    <row r="11" spans="1:22" ht="16.5" thickTop="1" thickBot="1" x14ac:dyDescent="0.3">
      <c r="A11" s="78" t="s">
        <v>1248</v>
      </c>
      <c r="B11" s="78">
        <f>COUNTIF(H20:H400,"&gt;0")</f>
        <v>0</v>
      </c>
      <c r="C11" s="484"/>
      <c r="D11" s="485"/>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0" x14ac:dyDescent="0.25">
      <c r="B17" s="82"/>
      <c r="D17" s="82"/>
      <c r="F17" t="s">
        <v>1257</v>
      </c>
      <c r="G17" s="83"/>
      <c r="H17" s="6">
        <f>SUM(H20:H1007)</f>
        <v>0</v>
      </c>
      <c r="I17" s="83"/>
      <c r="O17" t="s">
        <v>1258</v>
      </c>
      <c r="P17" s="81"/>
    </row>
    <row r="18" spans="1:20" ht="15.75" thickBot="1" x14ac:dyDescent="0.3">
      <c r="B18" s="82"/>
      <c r="D18" s="82"/>
      <c r="F18" t="s">
        <v>1308</v>
      </c>
      <c r="G18" s="83"/>
      <c r="H18" s="96"/>
      <c r="I18" s="6"/>
      <c r="P18" s="81"/>
    </row>
    <row r="19" spans="1:20" ht="15.75" thickBot="1" x14ac:dyDescent="0.3">
      <c r="A19" s="170" t="s">
        <v>1309</v>
      </c>
      <c r="B19" s="171" t="s">
        <v>1260</v>
      </c>
      <c r="C19" s="172" t="s">
        <v>1261</v>
      </c>
      <c r="D19" s="173" t="s">
        <v>1262</v>
      </c>
      <c r="E19" s="172" t="s">
        <v>1263</v>
      </c>
      <c r="F19" s="174" t="s">
        <v>1264</v>
      </c>
      <c r="G19" s="175" t="s">
        <v>1265</v>
      </c>
      <c r="H19" s="176" t="s">
        <v>1266</v>
      </c>
      <c r="I19" s="177" t="s">
        <v>1267</v>
      </c>
      <c r="J19" s="172" t="s">
        <v>1310</v>
      </c>
      <c r="K19" s="172" t="s">
        <v>1263</v>
      </c>
      <c r="L19" s="172" t="s">
        <v>1270</v>
      </c>
      <c r="M19" s="172" t="s">
        <v>1263</v>
      </c>
      <c r="N19" s="172" t="s">
        <v>1271</v>
      </c>
      <c r="O19" s="174" t="s">
        <v>1311</v>
      </c>
      <c r="P19" s="178" t="s">
        <v>1272</v>
      </c>
      <c r="Q19" s="172" t="s">
        <v>1273</v>
      </c>
      <c r="R19" s="172" t="s">
        <v>1263</v>
      </c>
      <c r="S19" s="179" t="s">
        <v>1274</v>
      </c>
      <c r="T19" s="2"/>
    </row>
    <row r="20" spans="1:20" x14ac:dyDescent="0.25">
      <c r="A20" s="117" t="s">
        <v>1312</v>
      </c>
      <c r="B20" s="180">
        <v>1</v>
      </c>
      <c r="C20" s="117">
        <v>2</v>
      </c>
      <c r="D20" s="181">
        <f>MISC!J20</f>
        <v>400005</v>
      </c>
      <c r="E20" s="117" t="b">
        <v>1</v>
      </c>
      <c r="F20" s="182" t="str">
        <f>RIGHT(MISC!C20,4)&amp;"."&amp;MISC!M20&amp;"."&amp;MISC!K20&amp;"."&amp;$C$5</f>
        <v>2002.SMHL..Ma22</v>
      </c>
      <c r="G20" s="183">
        <f ca="1">TODAY()</f>
        <v>44697</v>
      </c>
      <c r="H20" s="316" cm="1">
        <f t="array" ref="H20">-IF(SUMPRODUCT((MISC!$Q$19:$AB$19=$B$5)*MISC!Q20:AB20)&lt;0,SUMPRODUCT((MISC!$Q$19:$AB$19=$B$5)*MISC!Q20:AB20),0)</f>
        <v>0</v>
      </c>
      <c r="I20" s="115">
        <f ca="1">G20</f>
        <v>44697</v>
      </c>
      <c r="J20" s="117">
        <v>3</v>
      </c>
      <c r="K20" s="117" t="b">
        <v>1</v>
      </c>
      <c r="L20" s="117" t="s">
        <v>1313</v>
      </c>
      <c r="M20" s="117" t="b">
        <v>1</v>
      </c>
      <c r="N20" s="117" t="s">
        <v>1276</v>
      </c>
      <c r="O20" s="182" t="str">
        <f>LEFT(MISC!D20,19)&amp;"."&amp;MiscCR!F20</f>
        <v>Barnfield School.2002.SMHL..Ma22</v>
      </c>
      <c r="P20" s="185" t="str">
        <f>MISC!I20</f>
        <v>10166/543965</v>
      </c>
      <c r="Q20" s="117" t="b">
        <v>1</v>
      </c>
      <c r="R20" s="117" t="b">
        <v>1</v>
      </c>
      <c r="S20" s="117" t="b">
        <v>1</v>
      </c>
    </row>
    <row r="21" spans="1:20" x14ac:dyDescent="0.25">
      <c r="A21" s="117" t="s">
        <v>1312</v>
      </c>
      <c r="B21" s="180">
        <v>1</v>
      </c>
      <c r="C21" s="117">
        <v>2</v>
      </c>
      <c r="D21" s="181">
        <f>MISC!J21</f>
        <v>400051</v>
      </c>
      <c r="E21" s="117" t="b">
        <v>1</v>
      </c>
      <c r="F21" s="182" t="str">
        <f>RIGHT(MISC!C21,4)&amp;"."&amp;MISC!M21&amp;"."&amp;MISC!K21&amp;"."&amp;$C$5</f>
        <v>2003.SMHL..Ma22</v>
      </c>
      <c r="G21" s="183">
        <f t="shared" ref="G21:G84" ca="1" si="0">TODAY()</f>
        <v>44697</v>
      </c>
      <c r="H21" s="316" cm="1">
        <f t="array" ref="H21">-IF(SUMPRODUCT((MISC!$Q$19:$AB$19=$B$5)*MISC!Q21:AB21)&lt;0,SUMPRODUCT((MISC!$Q$19:$AB$19=$B$5)*MISC!Q21:AB21),0)</f>
        <v>0</v>
      </c>
      <c r="I21" s="115">
        <f t="shared" ref="I21:I84" ca="1" si="1">G21</f>
        <v>44697</v>
      </c>
      <c r="J21" s="117">
        <v>3</v>
      </c>
      <c r="K21" s="117" t="b">
        <v>1</v>
      </c>
      <c r="L21" s="117" t="s">
        <v>1313</v>
      </c>
      <c r="M21" s="117" t="b">
        <v>1</v>
      </c>
      <c r="N21" s="117" t="s">
        <v>1276</v>
      </c>
      <c r="O21" s="182" t="str">
        <f>LEFT(MISC!D21,19)&amp;"."&amp;MiscCR!F21</f>
        <v>Bell Lane Primary S.2003.SMHL..Ma22</v>
      </c>
      <c r="P21" s="185" t="str">
        <f>MISC!I21</f>
        <v>10166/543965</v>
      </c>
      <c r="Q21" s="117" t="b">
        <v>1</v>
      </c>
      <c r="R21" s="117" t="b">
        <v>1</v>
      </c>
      <c r="S21" s="117" t="b">
        <v>1</v>
      </c>
    </row>
    <row r="22" spans="1:20" x14ac:dyDescent="0.25">
      <c r="A22" s="117" t="s">
        <v>1312</v>
      </c>
      <c r="B22" s="180">
        <v>1</v>
      </c>
      <c r="C22" s="117">
        <v>2</v>
      </c>
      <c r="D22" s="181">
        <f>MISC!J22</f>
        <v>400057</v>
      </c>
      <c r="E22" s="117" t="b">
        <v>1</v>
      </c>
      <c r="F22" s="182" t="str">
        <f>RIGHT(MISC!C22,4)&amp;"."&amp;MISC!M22&amp;"."&amp;MISC!K22&amp;"."&amp;$C$5</f>
        <v>2008.SMHL..Ma22</v>
      </c>
      <c r="G22" s="183">
        <f t="shared" ca="1" si="0"/>
        <v>44697</v>
      </c>
      <c r="H22" s="316" cm="1">
        <f t="array" ref="H22">-IF(SUMPRODUCT((MISC!$Q$19:$AB$19=$B$5)*MISC!Q22:AB22)&lt;0,SUMPRODUCT((MISC!$Q$19:$AB$19=$B$5)*MISC!Q22:AB22),0)</f>
        <v>0</v>
      </c>
      <c r="I22" s="115">
        <f t="shared" ca="1" si="1"/>
        <v>44697</v>
      </c>
      <c r="J22" s="117">
        <v>3</v>
      </c>
      <c r="K22" s="117" t="b">
        <v>1</v>
      </c>
      <c r="L22" s="117" t="s">
        <v>1313</v>
      </c>
      <c r="M22" s="117" t="b">
        <v>1</v>
      </c>
      <c r="N22" s="117" t="s">
        <v>1276</v>
      </c>
      <c r="O22" s="182" t="str">
        <f>LEFT(MISC!D22,19)&amp;"."&amp;MiscCR!F22</f>
        <v>Brookland Infant  &amp;.2008.SMHL..Ma22</v>
      </c>
      <c r="P22" s="185" t="str">
        <f>MISC!I22</f>
        <v>10166/543965</v>
      </c>
      <c r="Q22" s="117" t="b">
        <v>1</v>
      </c>
      <c r="R22" s="117" t="b">
        <v>1</v>
      </c>
      <c r="S22" s="117" t="b">
        <v>1</v>
      </c>
    </row>
    <row r="23" spans="1:20" x14ac:dyDescent="0.25">
      <c r="A23" s="117" t="s">
        <v>1312</v>
      </c>
      <c r="B23" s="180">
        <v>1</v>
      </c>
      <c r="C23" s="117">
        <v>2</v>
      </c>
      <c r="D23" s="181">
        <f>MISC!J23</f>
        <v>400159</v>
      </c>
      <c r="E23" s="117" t="b">
        <v>1</v>
      </c>
      <c r="F23" s="182" t="str">
        <f>RIGHT(MISC!C23,4)&amp;"."&amp;MISC!M23&amp;"."&amp;MISC!K23&amp;"."&amp;$C$5</f>
        <v>2023.SMHL..Ma22</v>
      </c>
      <c r="G23" s="183">
        <f t="shared" ca="1" si="0"/>
        <v>44697</v>
      </c>
      <c r="H23" s="316" cm="1">
        <f t="array" ref="H23">-IF(SUMPRODUCT((MISC!$Q$19:$AB$19=$B$5)*MISC!Q23:AB23)&lt;0,SUMPRODUCT((MISC!$Q$19:$AB$19=$B$5)*MISC!Q23:AB23),0)</f>
        <v>0</v>
      </c>
      <c r="I23" s="115">
        <f t="shared" ca="1" si="1"/>
        <v>44697</v>
      </c>
      <c r="J23" s="117">
        <v>3</v>
      </c>
      <c r="K23" s="117" t="b">
        <v>1</v>
      </c>
      <c r="L23" s="117" t="s">
        <v>1313</v>
      </c>
      <c r="M23" s="117" t="b">
        <v>1</v>
      </c>
      <c r="N23" s="117" t="s">
        <v>1276</v>
      </c>
      <c r="O23" s="182" t="str">
        <f>LEFT(MISC!D23,19)&amp;"."&amp;MiscCR!F23</f>
        <v>Edgware Primary Sch.2023.SMHL..Ma22</v>
      </c>
      <c r="P23" s="185" t="str">
        <f>MISC!I23</f>
        <v>10166/543965</v>
      </c>
      <c r="Q23" s="117" t="b">
        <v>1</v>
      </c>
      <c r="R23" s="117" t="b">
        <v>1</v>
      </c>
      <c r="S23" s="117" t="b">
        <v>1</v>
      </c>
    </row>
    <row r="24" spans="1:20" x14ac:dyDescent="0.25">
      <c r="A24" s="117" t="s">
        <v>1312</v>
      </c>
      <c r="B24" s="180">
        <v>1</v>
      </c>
      <c r="C24" s="117">
        <v>2</v>
      </c>
      <c r="D24" s="181">
        <f>MISC!J24</f>
        <v>400030</v>
      </c>
      <c r="E24" s="117" t="b">
        <v>1</v>
      </c>
      <c r="F24" s="182" t="str">
        <f>RIGHT(MISC!C24,4)&amp;"."&amp;MISC!M24&amp;"."&amp;MISC!K24&amp;"."&amp;$C$5</f>
        <v>2037.SMHL..Ma22</v>
      </c>
      <c r="G24" s="183">
        <f t="shared" ca="1" si="0"/>
        <v>44697</v>
      </c>
      <c r="H24" s="316" cm="1">
        <f t="array" ref="H24">-IF(SUMPRODUCT((MISC!$Q$19:$AB$19=$B$5)*MISC!Q24:AB24)&lt;0,SUMPRODUCT((MISC!$Q$19:$AB$19=$B$5)*MISC!Q24:AB24),0)</f>
        <v>0</v>
      </c>
      <c r="I24" s="115">
        <f t="shared" ca="1" si="1"/>
        <v>44697</v>
      </c>
      <c r="J24" s="117">
        <v>3</v>
      </c>
      <c r="K24" s="117" t="b">
        <v>1</v>
      </c>
      <c r="L24" s="117" t="s">
        <v>1313</v>
      </c>
      <c r="M24" s="117" t="b">
        <v>1</v>
      </c>
      <c r="N24" s="117" t="s">
        <v>1276</v>
      </c>
      <c r="O24" s="182" t="str">
        <f>LEFT(MISC!D24,19)&amp;"."&amp;MiscCR!F24</f>
        <v>Manorside Primary S.2037.SMHL..Ma22</v>
      </c>
      <c r="P24" s="185" t="str">
        <f>MISC!I24</f>
        <v>10166/543965</v>
      </c>
      <c r="Q24" s="117" t="b">
        <v>1</v>
      </c>
      <c r="R24" s="117" t="b">
        <v>1</v>
      </c>
      <c r="S24" s="117" t="b">
        <v>1</v>
      </c>
    </row>
    <row r="25" spans="1:20" x14ac:dyDescent="0.25">
      <c r="A25" s="117" t="s">
        <v>1312</v>
      </c>
      <c r="B25" s="180">
        <v>1</v>
      </c>
      <c r="C25" s="117">
        <v>2</v>
      </c>
      <c r="D25" s="181">
        <f>MISC!J25</f>
        <v>400101</v>
      </c>
      <c r="E25" s="117" t="b">
        <v>1</v>
      </c>
      <c r="F25" s="182" t="str">
        <f>RIGHT(MISC!C25,4)&amp;"."&amp;MISC!M25&amp;"."&amp;MISC!K25&amp;"."&amp;$C$5</f>
        <v>2055.SMHL..Ma22</v>
      </c>
      <c r="G25" s="183">
        <f t="shared" ca="1" si="0"/>
        <v>44697</v>
      </c>
      <c r="H25" s="316" cm="1">
        <f t="array" ref="H25">-IF(SUMPRODUCT((MISC!$Q$19:$AB$19=$B$5)*MISC!Q25:AB25)&lt;0,SUMPRODUCT((MISC!$Q$19:$AB$19=$B$5)*MISC!Q25:AB25),0)</f>
        <v>0</v>
      </c>
      <c r="I25" s="115">
        <f t="shared" ca="1" si="1"/>
        <v>44697</v>
      </c>
      <c r="J25" s="117">
        <v>3</v>
      </c>
      <c r="K25" s="117" t="b">
        <v>1</v>
      </c>
      <c r="L25" s="117" t="s">
        <v>1313</v>
      </c>
      <c r="M25" s="117" t="b">
        <v>1</v>
      </c>
      <c r="N25" s="117" t="s">
        <v>1276</v>
      </c>
      <c r="O25" s="182" t="str">
        <f>LEFT(MISC!D25,19)&amp;"."&amp;MiscCR!F25</f>
        <v>Tudor School.2055.SMHL..Ma22</v>
      </c>
      <c r="P25" s="185" t="str">
        <f>MISC!I25</f>
        <v>10166/543965</v>
      </c>
      <c r="Q25" s="117" t="b">
        <v>1</v>
      </c>
      <c r="R25" s="117" t="b">
        <v>1</v>
      </c>
      <c r="S25" s="117" t="b">
        <v>1</v>
      </c>
    </row>
    <row r="26" spans="1:20" x14ac:dyDescent="0.25">
      <c r="A26" s="117" t="s">
        <v>1312</v>
      </c>
      <c r="B26" s="180">
        <v>1</v>
      </c>
      <c r="C26" s="117">
        <v>2</v>
      </c>
      <c r="D26" s="181">
        <f>MISC!J26</f>
        <v>400094</v>
      </c>
      <c r="E26" s="117" t="b">
        <v>1</v>
      </c>
      <c r="F26" s="182" t="str">
        <f>RIGHT(MISC!C26,4)&amp;"."&amp;MISC!M26&amp;"."&amp;MISC!K26&amp;"."&amp;$C$5</f>
        <v>3314.SMHL..Ma22</v>
      </c>
      <c r="G26" s="183">
        <f t="shared" ca="1" si="0"/>
        <v>44697</v>
      </c>
      <c r="H26" s="316" cm="1">
        <f t="array" ref="H26">-IF(SUMPRODUCT((MISC!$Q$19:$AB$19=$B$5)*MISC!Q26:AB26)&lt;0,SUMPRODUCT((MISC!$Q$19:$AB$19=$B$5)*MISC!Q26:AB26),0)</f>
        <v>0</v>
      </c>
      <c r="I26" s="115">
        <f t="shared" ca="1" si="1"/>
        <v>44697</v>
      </c>
      <c r="J26" s="117">
        <v>3</v>
      </c>
      <c r="K26" s="117" t="b">
        <v>1</v>
      </c>
      <c r="L26" s="117" t="s">
        <v>1313</v>
      </c>
      <c r="M26" s="117" t="b">
        <v>1</v>
      </c>
      <c r="N26" s="117" t="s">
        <v>1276</v>
      </c>
      <c r="O26" s="182" t="str">
        <f>LEFT(MISC!D26,19)&amp;"."&amp;MiscCR!F26</f>
        <v>St Pauls CE Primary.3314.SMHL..Ma22</v>
      </c>
      <c r="P26" s="185" t="str">
        <f>MISC!I26</f>
        <v>10166/543965</v>
      </c>
      <c r="Q26" s="117" t="b">
        <v>1</v>
      </c>
      <c r="R26" s="117" t="b">
        <v>1</v>
      </c>
      <c r="S26" s="117" t="b">
        <v>1</v>
      </c>
    </row>
    <row r="27" spans="1:20" x14ac:dyDescent="0.25">
      <c r="A27" s="117" t="s">
        <v>1312</v>
      </c>
      <c r="B27" s="180">
        <v>1</v>
      </c>
      <c r="C27" s="117">
        <v>2</v>
      </c>
      <c r="D27" s="181">
        <f>MISC!J27</f>
        <v>400007</v>
      </c>
      <c r="E27" s="117" t="b">
        <v>1</v>
      </c>
      <c r="F27" s="182" t="str">
        <f>RIGHT(MISC!C27,4)&amp;"."&amp;MISC!M27&amp;"."&amp;MISC!K27&amp;"."&amp;$C$5</f>
        <v>3513.SMHL..Ma22</v>
      </c>
      <c r="G27" s="183">
        <f t="shared" ca="1" si="0"/>
        <v>44697</v>
      </c>
      <c r="H27" s="316" cm="1">
        <f t="array" ref="H27">-IF(SUMPRODUCT((MISC!$Q$19:$AB$19=$B$5)*MISC!Q27:AB27)&lt;0,SUMPRODUCT((MISC!$Q$19:$AB$19=$B$5)*MISC!Q27:AB27),0)</f>
        <v>0</v>
      </c>
      <c r="I27" s="115">
        <f t="shared" ca="1" si="1"/>
        <v>44697</v>
      </c>
      <c r="J27" s="117">
        <v>3</v>
      </c>
      <c r="K27" s="117" t="b">
        <v>1</v>
      </c>
      <c r="L27" s="117" t="s">
        <v>1313</v>
      </c>
      <c r="M27" s="117" t="b">
        <v>1</v>
      </c>
      <c r="N27" s="117" t="s">
        <v>1276</v>
      </c>
      <c r="O27" s="182" t="str">
        <f>LEFT(MISC!D27,19)&amp;"."&amp;MiscCR!F27</f>
        <v>Menorah Primary Sch.3513.SMHL..Ma22</v>
      </c>
      <c r="P27" s="185" t="str">
        <f>MISC!I27</f>
        <v>10166/543965</v>
      </c>
      <c r="Q27" s="117" t="b">
        <v>1</v>
      </c>
      <c r="R27" s="117" t="b">
        <v>1</v>
      </c>
      <c r="S27" s="117" t="b">
        <v>1</v>
      </c>
    </row>
    <row r="28" spans="1:20" x14ac:dyDescent="0.25">
      <c r="A28" s="117" t="s">
        <v>1312</v>
      </c>
      <c r="B28" s="180">
        <v>1</v>
      </c>
      <c r="C28" s="117">
        <v>2</v>
      </c>
      <c r="D28" s="181">
        <f>MISC!J28</f>
        <v>400157</v>
      </c>
      <c r="E28" s="117" t="b">
        <v>1</v>
      </c>
      <c r="F28" s="182" t="str">
        <f>RIGHT(MISC!C28,4)&amp;"."&amp;MISC!M28&amp;"."&amp;MISC!K28&amp;"."&amp;$C$5</f>
        <v>1102.Y11TF..Ma22</v>
      </c>
      <c r="G28" s="183">
        <f t="shared" ca="1" si="0"/>
        <v>44697</v>
      </c>
      <c r="H28" s="316" cm="1">
        <f t="array" ref="H28">-IF(SUMPRODUCT((MISC!$Q$19:$AB$19=$B$5)*MISC!Q28:AB28)&lt;0,SUMPRODUCT((MISC!$Q$19:$AB$19=$B$5)*MISC!Q28:AB28),0)</f>
        <v>0</v>
      </c>
      <c r="I28" s="115">
        <f t="shared" ca="1" si="1"/>
        <v>44697</v>
      </c>
      <c r="J28" s="117">
        <v>3</v>
      </c>
      <c r="K28" s="117" t="b">
        <v>1</v>
      </c>
      <c r="L28" s="117" t="s">
        <v>1313</v>
      </c>
      <c r="M28" s="117" t="b">
        <v>1</v>
      </c>
      <c r="N28" s="117" t="s">
        <v>1276</v>
      </c>
      <c r="O28" s="182" t="str">
        <f>LEFT(MISC!D28,19)&amp;"."&amp;MiscCR!F28</f>
        <v>Northgate.1102.Y11TF..Ma22</v>
      </c>
      <c r="P28" s="185" t="str">
        <f>MISC!I28</f>
        <v>10168/543965</v>
      </c>
      <c r="Q28" s="117" t="b">
        <v>1</v>
      </c>
      <c r="R28" s="117" t="b">
        <v>1</v>
      </c>
      <c r="S28" s="117" t="b">
        <v>1</v>
      </c>
    </row>
    <row r="29" spans="1:20" x14ac:dyDescent="0.25">
      <c r="A29" s="117" t="s">
        <v>1312</v>
      </c>
      <c r="B29" s="180">
        <v>1</v>
      </c>
      <c r="C29" s="117">
        <v>2</v>
      </c>
      <c r="D29" s="181">
        <f>MISC!J29</f>
        <v>400156</v>
      </c>
      <c r="E29" s="117" t="b">
        <v>1</v>
      </c>
      <c r="F29" s="182" t="str">
        <f>RIGHT(MISC!C29,4)&amp;"."&amp;MISC!M29&amp;"."&amp;MISC!K29&amp;"."&amp;$C$5</f>
        <v>1100.Y11TF..Ma22</v>
      </c>
      <c r="G29" s="183">
        <f t="shared" ca="1" si="0"/>
        <v>44697</v>
      </c>
      <c r="H29" s="316" cm="1">
        <f t="array" ref="H29">-IF(SUMPRODUCT((MISC!$Q$19:$AB$19=$B$5)*MISC!Q29:AB29)&lt;0,SUMPRODUCT((MISC!$Q$19:$AB$19=$B$5)*MISC!Q29:AB29),0)</f>
        <v>0</v>
      </c>
      <c r="I29" s="115">
        <f t="shared" ca="1" si="1"/>
        <v>44697</v>
      </c>
      <c r="J29" s="117">
        <v>3</v>
      </c>
      <c r="K29" s="117" t="b">
        <v>1</v>
      </c>
      <c r="L29" s="117" t="s">
        <v>1313</v>
      </c>
      <c r="M29" s="117" t="b">
        <v>1</v>
      </c>
      <c r="N29" s="117" t="s">
        <v>1276</v>
      </c>
      <c r="O29" s="182" t="str">
        <f>LEFT(MISC!D29,19)&amp;"."&amp;MiscCR!F29</f>
        <v>Pavilion.1100.Y11TF..Ma22</v>
      </c>
      <c r="P29" s="185" t="str">
        <f>MISC!I29</f>
        <v>10168/543965</v>
      </c>
      <c r="Q29" s="117" t="b">
        <v>1</v>
      </c>
      <c r="R29" s="117" t="b">
        <v>1</v>
      </c>
      <c r="S29" s="117" t="b">
        <v>1</v>
      </c>
    </row>
    <row r="30" spans="1:20" x14ac:dyDescent="0.25">
      <c r="A30" s="117" t="s">
        <v>1312</v>
      </c>
      <c r="B30" s="180">
        <v>1</v>
      </c>
      <c r="C30" s="117">
        <v>2</v>
      </c>
      <c r="D30" s="181">
        <f>MISC!J30</f>
        <v>400102</v>
      </c>
      <c r="E30" s="117" t="b">
        <v>1</v>
      </c>
      <c r="F30" s="182" t="str">
        <f>RIGHT(MISC!C30,4)&amp;"."&amp;MISC!M30&amp;"."&amp;MISC!K30&amp;"."&amp;$C$5</f>
        <v>1000.MNS.I01.Ma22</v>
      </c>
      <c r="G30" s="183">
        <f t="shared" ca="1" si="0"/>
        <v>44697</v>
      </c>
      <c r="H30" s="316" cm="1">
        <f t="array" ref="H30">-IF(SUMPRODUCT((MISC!$Q$19:$AB$19=$B$5)*MISC!Q30:AB30)&lt;0,SUMPRODUCT((MISC!$Q$19:$AB$19=$B$5)*MISC!Q30:AB30),0)</f>
        <v>0</v>
      </c>
      <c r="I30" s="115">
        <f t="shared" ca="1" si="1"/>
        <v>44697</v>
      </c>
      <c r="J30" s="117">
        <v>3</v>
      </c>
      <c r="K30" s="117" t="b">
        <v>1</v>
      </c>
      <c r="L30" s="117" t="s">
        <v>1313</v>
      </c>
      <c r="M30" s="117" t="b">
        <v>1</v>
      </c>
      <c r="N30" s="117" t="s">
        <v>1276</v>
      </c>
      <c r="O30" s="182" t="str">
        <f>LEFT(MISC!D30,19)&amp;"."&amp;MiscCR!F30</f>
        <v>Brookhill Nursery.1000.MNS.I01.Ma22</v>
      </c>
      <c r="P30" s="185" t="str">
        <f>MISC!I30</f>
        <v>10284/543965</v>
      </c>
      <c r="Q30" s="117" t="b">
        <v>1</v>
      </c>
      <c r="R30" s="117" t="b">
        <v>1</v>
      </c>
      <c r="S30" s="117" t="b">
        <v>1</v>
      </c>
    </row>
    <row r="31" spans="1:20" x14ac:dyDescent="0.25">
      <c r="A31" s="117" t="s">
        <v>1312</v>
      </c>
      <c r="B31" s="180">
        <v>1</v>
      </c>
      <c r="C31" s="117">
        <v>2</v>
      </c>
      <c r="D31" s="181">
        <f>MISC!J31</f>
        <v>400102</v>
      </c>
      <c r="E31" s="117" t="b">
        <v>1</v>
      </c>
      <c r="F31" s="182" t="str">
        <f>RIGHT(MISC!C31,4)&amp;"."&amp;MISC!M31&amp;"."&amp;MISC!K31&amp;"."&amp;$C$5</f>
        <v>1001.MNS.I01.Ma22</v>
      </c>
      <c r="G31" s="183">
        <f t="shared" ca="1" si="0"/>
        <v>44697</v>
      </c>
      <c r="H31" s="316" cm="1">
        <f t="array" ref="H31">-IF(SUMPRODUCT((MISC!$Q$19:$AB$19=$B$5)*MISC!Q31:AB31)&lt;0,SUMPRODUCT((MISC!$Q$19:$AB$19=$B$5)*MISC!Q31:AB31),0)</f>
        <v>0</v>
      </c>
      <c r="I31" s="115">
        <f t="shared" ca="1" si="1"/>
        <v>44697</v>
      </c>
      <c r="J31" s="117">
        <v>3</v>
      </c>
      <c r="K31" s="117" t="b">
        <v>1</v>
      </c>
      <c r="L31" s="117" t="s">
        <v>1313</v>
      </c>
      <c r="M31" s="117" t="b">
        <v>1</v>
      </c>
      <c r="N31" s="117" t="s">
        <v>1276</v>
      </c>
      <c r="O31" s="182" t="str">
        <f>LEFT(MISC!D31,19)&amp;"."&amp;MiscCR!F31</f>
        <v>Hampden Way Nursery.1001.MNS.I01.Ma22</v>
      </c>
      <c r="P31" s="185" t="str">
        <f>MISC!I31</f>
        <v>10284/543965</v>
      </c>
      <c r="Q31" s="117" t="b">
        <v>1</v>
      </c>
      <c r="R31" s="117" t="b">
        <v>1</v>
      </c>
      <c r="S31" s="117" t="b">
        <v>1</v>
      </c>
    </row>
    <row r="32" spans="1:20" x14ac:dyDescent="0.25">
      <c r="A32" s="117" t="s">
        <v>1312</v>
      </c>
      <c r="B32" s="180">
        <v>1</v>
      </c>
      <c r="C32" s="117">
        <v>2</v>
      </c>
      <c r="D32" s="181">
        <f>MISC!J32</f>
        <v>400102</v>
      </c>
      <c r="E32" s="117" t="b">
        <v>1</v>
      </c>
      <c r="F32" s="182" t="str">
        <f>RIGHT(MISC!C32,4)&amp;"."&amp;MISC!M32&amp;"."&amp;MISC!K32&amp;"."&amp;$C$5</f>
        <v>1003.MNS.I01.Ma22</v>
      </c>
      <c r="G32" s="183">
        <f t="shared" ca="1" si="0"/>
        <v>44697</v>
      </c>
      <c r="H32" s="316" cm="1">
        <f t="array" ref="H32">-IF(SUMPRODUCT((MISC!$Q$19:$AB$19=$B$5)*MISC!Q32:AB32)&lt;0,SUMPRODUCT((MISC!$Q$19:$AB$19=$B$5)*MISC!Q32:AB32),0)</f>
        <v>0</v>
      </c>
      <c r="I32" s="115">
        <f t="shared" ca="1" si="1"/>
        <v>44697</v>
      </c>
      <c r="J32" s="117">
        <v>3</v>
      </c>
      <c r="K32" s="117" t="b">
        <v>1</v>
      </c>
      <c r="L32" s="117" t="s">
        <v>1313</v>
      </c>
      <c r="M32" s="117" t="b">
        <v>1</v>
      </c>
      <c r="N32" s="117" t="s">
        <v>1276</v>
      </c>
      <c r="O32" s="182" t="str">
        <f>LEFT(MISC!D32,19)&amp;"."&amp;MiscCR!F32</f>
        <v>St Margaret's Nurse.1003.MNS.I01.Ma22</v>
      </c>
      <c r="P32" s="185" t="str">
        <f>MISC!I32</f>
        <v>10284/543965</v>
      </c>
      <c r="Q32" s="117" t="b">
        <v>1</v>
      </c>
      <c r="R32" s="117" t="b">
        <v>1</v>
      </c>
      <c r="S32" s="117" t="b">
        <v>1</v>
      </c>
    </row>
    <row r="33" spans="1:19" x14ac:dyDescent="0.25">
      <c r="A33" s="117" t="s">
        <v>1312</v>
      </c>
      <c r="B33" s="180">
        <v>1</v>
      </c>
      <c r="C33" s="117">
        <v>2</v>
      </c>
      <c r="D33" s="181">
        <f>MISC!J33</f>
        <v>400072</v>
      </c>
      <c r="E33" s="117" t="b">
        <v>1</v>
      </c>
      <c r="F33" s="182" t="str">
        <f>RIGHT(MISC!C33,4)&amp;"."&amp;MISC!M33&amp;"."&amp;MISC!K33&amp;"."&amp;$C$5</f>
        <v>1002.MNS.I01.Ma22</v>
      </c>
      <c r="G33" s="183">
        <f t="shared" ca="1" si="0"/>
        <v>44697</v>
      </c>
      <c r="H33" s="316" cm="1">
        <f t="array" ref="H33">-IF(SUMPRODUCT((MISC!$Q$19:$AB$19=$B$5)*MISC!Q33:AB33)&lt;0,SUMPRODUCT((MISC!$Q$19:$AB$19=$B$5)*MISC!Q33:AB33),0)</f>
        <v>0</v>
      </c>
      <c r="I33" s="115">
        <f t="shared" ca="1" si="1"/>
        <v>44697</v>
      </c>
      <c r="J33" s="117">
        <v>3</v>
      </c>
      <c r="K33" s="117" t="b">
        <v>1</v>
      </c>
      <c r="L33" s="117" t="s">
        <v>1313</v>
      </c>
      <c r="M33" s="117" t="b">
        <v>1</v>
      </c>
      <c r="N33" s="117" t="s">
        <v>1276</v>
      </c>
      <c r="O33" s="182" t="str">
        <f>LEFT(MISC!D33,19)&amp;"."&amp;MiscCR!F33</f>
        <v>Moss Hall Nursery.1002.MNS.I01.Ma22</v>
      </c>
      <c r="P33" s="185" t="str">
        <f>MISC!I33</f>
        <v>10284/543965</v>
      </c>
      <c r="Q33" s="117" t="b">
        <v>1</v>
      </c>
      <c r="R33" s="117" t="b">
        <v>1</v>
      </c>
      <c r="S33" s="117" t="b">
        <v>1</v>
      </c>
    </row>
    <row r="34" spans="1:19" x14ac:dyDescent="0.25">
      <c r="A34" s="117" t="s">
        <v>1312</v>
      </c>
      <c r="B34" s="180">
        <v>1</v>
      </c>
      <c r="C34" s="117">
        <v>2</v>
      </c>
      <c r="D34" s="181">
        <f>MISC!J34</f>
        <v>400125</v>
      </c>
      <c r="E34" s="117" t="b">
        <v>1</v>
      </c>
      <c r="F34" s="182" t="str">
        <f>RIGHT(MISC!C34,4)&amp;"."&amp;MISC!M34&amp;"."&amp;MISC!K34&amp;"."&amp;$C$5</f>
        <v>3520.DIGED..Ma22</v>
      </c>
      <c r="G34" s="183">
        <f t="shared" ca="1" si="0"/>
        <v>44697</v>
      </c>
      <c r="H34" s="316" cm="1">
        <f t="array" ref="H34">-IF(SUMPRODUCT((MISC!$Q$19:$AB$19=$B$5)*MISC!Q34:AB34)&lt;0,SUMPRODUCT((MISC!$Q$19:$AB$19=$B$5)*MISC!Q34:AB34),0)</f>
        <v>0</v>
      </c>
      <c r="I34" s="115">
        <f t="shared" ca="1" si="1"/>
        <v>44697</v>
      </c>
      <c r="J34" s="117">
        <v>3</v>
      </c>
      <c r="K34" s="117" t="b">
        <v>1</v>
      </c>
      <c r="L34" s="117" t="s">
        <v>1313</v>
      </c>
      <c r="M34" s="117" t="b">
        <v>1</v>
      </c>
      <c r="N34" s="117" t="s">
        <v>1276</v>
      </c>
      <c r="O34" s="182" t="str">
        <f>LEFT(MISC!D34,19)&amp;"."&amp;MiscCR!F34</f>
        <v>Akiva School.3520.DIGED..Ma22</v>
      </c>
      <c r="P34" s="185" t="str">
        <f>MISC!I34</f>
        <v>10166/543965</v>
      </c>
      <c r="Q34" s="117" t="b">
        <v>1</v>
      </c>
      <c r="R34" s="117" t="b">
        <v>1</v>
      </c>
      <c r="S34" s="117" t="b">
        <v>1</v>
      </c>
    </row>
    <row r="35" spans="1:19" x14ac:dyDescent="0.25">
      <c r="A35" s="117" t="s">
        <v>1312</v>
      </c>
      <c r="B35" s="180">
        <v>1</v>
      </c>
      <c r="C35" s="117">
        <v>2</v>
      </c>
      <c r="D35" s="181">
        <f>MISC!J35</f>
        <v>400015</v>
      </c>
      <c r="E35" s="117" t="b">
        <v>1</v>
      </c>
      <c r="F35" s="182" t="str">
        <f>RIGHT(MISC!C35,4)&amp;"."&amp;MISC!M35&amp;"."&amp;MISC!K35&amp;"."&amp;$C$5</f>
        <v>3317.TU2122..Ma22</v>
      </c>
      <c r="G35" s="183">
        <f t="shared" ca="1" si="0"/>
        <v>44697</v>
      </c>
      <c r="H35" s="316" cm="1">
        <f t="array" ref="H35">-IF(SUMPRODUCT((MISC!$Q$19:$AB$19=$B$5)*MISC!Q35:AB35)&lt;0,SUMPRODUCT((MISC!$Q$19:$AB$19=$B$5)*MISC!Q35:AB35),0)</f>
        <v>0</v>
      </c>
      <c r="I35" s="115">
        <f t="shared" ca="1" si="1"/>
        <v>44697</v>
      </c>
      <c r="J35" s="117">
        <v>3</v>
      </c>
      <c r="K35" s="117" t="b">
        <v>1</v>
      </c>
      <c r="L35" s="117" t="s">
        <v>1313</v>
      </c>
      <c r="M35" s="117" t="b">
        <v>1</v>
      </c>
      <c r="N35" s="117" t="s">
        <v>1276</v>
      </c>
      <c r="O35" s="182" t="str">
        <f>LEFT(MISC!D35,19)&amp;"."&amp;MiscCR!F35</f>
        <v>All Saints' CE Prim.3317.TU2122..Ma22</v>
      </c>
      <c r="P35" s="185" t="str">
        <f>MISC!I35</f>
        <v>11299/516500</v>
      </c>
      <c r="Q35" s="117" t="b">
        <v>1</v>
      </c>
      <c r="R35" s="117" t="b">
        <v>1</v>
      </c>
      <c r="S35" s="117" t="b">
        <v>1</v>
      </c>
    </row>
    <row r="36" spans="1:19" x14ac:dyDescent="0.25">
      <c r="A36" s="117" t="s">
        <v>1312</v>
      </c>
      <c r="B36" s="180">
        <v>1</v>
      </c>
      <c r="C36" s="117">
        <v>2</v>
      </c>
      <c r="D36" s="181">
        <f>MISC!J36</f>
        <v>400156</v>
      </c>
      <c r="E36" s="117" t="b">
        <v>1</v>
      </c>
      <c r="F36" s="182" t="str">
        <f>RIGHT(MISC!C36,4)&amp;"."&amp;MISC!M36&amp;"."&amp;MISC!K36&amp;"."&amp;$C$5</f>
        <v>1100.TU2122..Ma22</v>
      </c>
      <c r="G36" s="183">
        <f t="shared" ca="1" si="0"/>
        <v>44697</v>
      </c>
      <c r="H36" s="316" cm="1">
        <f t="array" ref="H36">-IF(SUMPRODUCT((MISC!$Q$19:$AB$19=$B$5)*MISC!Q36:AB36)&lt;0,SUMPRODUCT((MISC!$Q$19:$AB$19=$B$5)*MISC!Q36:AB36),0)</f>
        <v>0</v>
      </c>
      <c r="I36" s="115">
        <f t="shared" ca="1" si="1"/>
        <v>44697</v>
      </c>
      <c r="J36" s="117">
        <v>3</v>
      </c>
      <c r="K36" s="117" t="b">
        <v>1</v>
      </c>
      <c r="L36" s="117" t="s">
        <v>1313</v>
      </c>
      <c r="M36" s="117" t="b">
        <v>1</v>
      </c>
      <c r="N36" s="117" t="s">
        <v>1276</v>
      </c>
      <c r="O36" s="182" t="str">
        <f>LEFT(MISC!D36,19)&amp;"."&amp;MiscCR!F36</f>
        <v>Pavilion.1100.TU2122..Ma22</v>
      </c>
      <c r="P36" s="185" t="str">
        <f>MISC!I36</f>
        <v>11299/516500</v>
      </c>
      <c r="Q36" s="117" t="b">
        <v>1</v>
      </c>
      <c r="R36" s="117" t="b">
        <v>1</v>
      </c>
      <c r="S36" s="117" t="b">
        <v>1</v>
      </c>
    </row>
    <row r="37" spans="1:19" x14ac:dyDescent="0.25">
      <c r="A37" s="117" t="s">
        <v>1312</v>
      </c>
      <c r="B37" s="180">
        <v>1</v>
      </c>
      <c r="C37" s="117">
        <v>2</v>
      </c>
      <c r="D37" s="181">
        <f>MISC!J37</f>
        <v>144069</v>
      </c>
      <c r="E37" s="117" t="b">
        <v>1</v>
      </c>
      <c r="F37" s="182" t="str">
        <f>RIGHT(MISC!C37,4)&amp;"."&amp;MISC!M37&amp;"."&amp;MISC!K37&amp;"."&amp;$C$5</f>
        <v>5402.TU2021..Ma22</v>
      </c>
      <c r="G37" s="183">
        <f t="shared" ca="1" si="0"/>
        <v>44697</v>
      </c>
      <c r="H37" s="316" cm="1">
        <f t="array" ref="H37">-IF(SUMPRODUCT((MISC!$Q$19:$AB$19=$B$5)*MISC!Q37:AB37)&lt;0,SUMPRODUCT((MISC!$Q$19:$AB$19=$B$5)*MISC!Q37:AB37),0)</f>
        <v>0</v>
      </c>
      <c r="I37" s="115">
        <f t="shared" ca="1" si="1"/>
        <v>44697</v>
      </c>
      <c r="J37" s="117">
        <v>3</v>
      </c>
      <c r="K37" s="117" t="b">
        <v>1</v>
      </c>
      <c r="L37" s="117" t="s">
        <v>1313</v>
      </c>
      <c r="M37" s="117" t="b">
        <v>1</v>
      </c>
      <c r="N37" s="117" t="s">
        <v>1276</v>
      </c>
      <c r="O37" s="182" t="str">
        <f>LEFT(MISC!D37,19)&amp;"."&amp;MiscCR!F37</f>
        <v>Mill Hill County Hi.5402.TU2021..Ma22</v>
      </c>
      <c r="P37" s="185" t="str">
        <f>MISC!I37</f>
        <v>11299/516500</v>
      </c>
      <c r="Q37" s="117" t="b">
        <v>1</v>
      </c>
      <c r="R37" s="117" t="b">
        <v>1</v>
      </c>
      <c r="S37" s="117" t="b">
        <v>1</v>
      </c>
    </row>
    <row r="38" spans="1:19" x14ac:dyDescent="0.25">
      <c r="A38" s="117" t="s">
        <v>1312</v>
      </c>
      <c r="B38" s="180">
        <v>1</v>
      </c>
      <c r="C38" s="117">
        <v>2</v>
      </c>
      <c r="D38" s="181">
        <f>MISC!J38</f>
        <v>144387</v>
      </c>
      <c r="E38" s="117" t="b">
        <v>1</v>
      </c>
      <c r="F38" s="182" t="str">
        <f>RIGHT(MISC!C38,4)&amp;"."&amp;MISC!M38&amp;"."&amp;MISC!K38&amp;"."&amp;$C$5</f>
        <v>4208.TU2122..Ma22</v>
      </c>
      <c r="G38" s="183">
        <f t="shared" ca="1" si="0"/>
        <v>44697</v>
      </c>
      <c r="H38" s="316" cm="1">
        <f t="array" ref="H38">-IF(SUMPRODUCT((MISC!$Q$19:$AB$19=$B$5)*MISC!Q38:AB38)&lt;0,SUMPRODUCT((MISC!$Q$19:$AB$19=$B$5)*MISC!Q38:AB38),0)</f>
        <v>0</v>
      </c>
      <c r="I38" s="115">
        <f t="shared" ca="1" si="1"/>
        <v>44697</v>
      </c>
      <c r="J38" s="117">
        <v>3</v>
      </c>
      <c r="K38" s="117" t="b">
        <v>1</v>
      </c>
      <c r="L38" s="117" t="s">
        <v>1313</v>
      </c>
      <c r="M38" s="117" t="b">
        <v>1</v>
      </c>
      <c r="N38" s="117" t="s">
        <v>1276</v>
      </c>
      <c r="O38" s="182" t="str">
        <f>LEFT(MISC!D38,19)&amp;"."&amp;MiscCR!F38</f>
        <v>Queen Elizabeth's G.4208.TU2122..Ma22</v>
      </c>
      <c r="P38" s="185" t="str">
        <f>MISC!I38</f>
        <v>11299/516500</v>
      </c>
      <c r="Q38" s="117" t="b">
        <v>1</v>
      </c>
      <c r="R38" s="117" t="b">
        <v>1</v>
      </c>
      <c r="S38" s="117" t="b">
        <v>1</v>
      </c>
    </row>
    <row r="39" spans="1:19" x14ac:dyDescent="0.25">
      <c r="A39" s="117" t="s">
        <v>1312</v>
      </c>
      <c r="B39" s="180">
        <v>1</v>
      </c>
      <c r="C39" s="117">
        <v>2</v>
      </c>
      <c r="D39" s="181">
        <f>MISC!J39</f>
        <v>0</v>
      </c>
      <c r="E39" s="117" t="b">
        <v>1</v>
      </c>
      <c r="F39" s="182" t="str">
        <f>RIGHT(MISC!C39,4)&amp;"."&amp;MISC!M39&amp;"."&amp;MISC!K39&amp;"."&amp;$C$5</f>
        <v>...Ma22</v>
      </c>
      <c r="G39" s="183">
        <f t="shared" ca="1" si="0"/>
        <v>44697</v>
      </c>
      <c r="H39" s="316" cm="1">
        <f t="array" ref="H39">-IF(SUMPRODUCT((MISC!$Q$19:$AB$19=$B$5)*MISC!Q39:AB39)&lt;0,SUMPRODUCT((MISC!$Q$19:$AB$19=$B$5)*MISC!Q39:AB39),0)</f>
        <v>0</v>
      </c>
      <c r="I39" s="115">
        <f t="shared" ca="1" si="1"/>
        <v>44697</v>
      </c>
      <c r="J39" s="117">
        <v>3</v>
      </c>
      <c r="K39" s="117" t="b">
        <v>1</v>
      </c>
      <c r="L39" s="117" t="s">
        <v>1313</v>
      </c>
      <c r="M39" s="117" t="b">
        <v>1</v>
      </c>
      <c r="N39" s="117" t="s">
        <v>1276</v>
      </c>
      <c r="O39" s="182" t="str">
        <f>LEFT(MISC!D39,19)&amp;"."&amp;MiscCR!F39</f>
        <v xml:space="preserve"> Please choose a sc....Ma22</v>
      </c>
      <c r="P39" s="185" t="str">
        <f>MISC!I39</f>
        <v>/</v>
      </c>
      <c r="Q39" s="117" t="b">
        <v>1</v>
      </c>
      <c r="R39" s="117" t="b">
        <v>1</v>
      </c>
      <c r="S39" s="117" t="b">
        <v>1</v>
      </c>
    </row>
    <row r="40" spans="1:19" x14ac:dyDescent="0.25">
      <c r="A40" s="117" t="s">
        <v>1312</v>
      </c>
      <c r="B40" s="180">
        <v>1</v>
      </c>
      <c r="C40" s="117">
        <v>2</v>
      </c>
      <c r="D40" s="181">
        <f>MISC!J40</f>
        <v>0</v>
      </c>
      <c r="E40" s="117" t="b">
        <v>1</v>
      </c>
      <c r="F40" s="182" t="str">
        <f>RIGHT(MISC!C40,4)&amp;"."&amp;MISC!M40&amp;"."&amp;MISC!K40&amp;"."&amp;$C$5</f>
        <v>...Ma22</v>
      </c>
      <c r="G40" s="183">
        <f t="shared" ca="1" si="0"/>
        <v>44697</v>
      </c>
      <c r="H40" s="316" cm="1">
        <f t="array" ref="H40">-IF(SUMPRODUCT((MISC!$Q$19:$AB$19=$B$5)*MISC!Q40:AB40)&lt;0,SUMPRODUCT((MISC!$Q$19:$AB$19=$B$5)*MISC!Q40:AB40),0)</f>
        <v>0</v>
      </c>
      <c r="I40" s="115">
        <f t="shared" ca="1" si="1"/>
        <v>44697</v>
      </c>
      <c r="J40" s="117">
        <v>3</v>
      </c>
      <c r="K40" s="117" t="b">
        <v>1</v>
      </c>
      <c r="L40" s="117" t="s">
        <v>1313</v>
      </c>
      <c r="M40" s="117" t="b">
        <v>1</v>
      </c>
      <c r="N40" s="117" t="s">
        <v>1276</v>
      </c>
      <c r="O40" s="182" t="str">
        <f>LEFT(MISC!D40,19)&amp;"."&amp;MiscCR!F40</f>
        <v xml:space="preserve"> Please choose a sc....Ma22</v>
      </c>
      <c r="P40" s="185" t="str">
        <f>MISC!I40</f>
        <v>/</v>
      </c>
      <c r="Q40" s="117" t="b">
        <v>1</v>
      </c>
      <c r="R40" s="117" t="b">
        <v>1</v>
      </c>
      <c r="S40" s="117" t="b">
        <v>1</v>
      </c>
    </row>
    <row r="41" spans="1:19" x14ac:dyDescent="0.25">
      <c r="A41" s="117" t="s">
        <v>1312</v>
      </c>
      <c r="B41" s="180">
        <v>1</v>
      </c>
      <c r="C41" s="117">
        <v>2</v>
      </c>
      <c r="D41" s="181">
        <f>MISC!J41</f>
        <v>0</v>
      </c>
      <c r="E41" s="117" t="b">
        <v>1</v>
      </c>
      <c r="F41" s="182" t="str">
        <f>RIGHT(MISC!C41,4)&amp;"."&amp;MISC!M41&amp;"."&amp;MISC!K41&amp;"."&amp;$C$5</f>
        <v>...Ma22</v>
      </c>
      <c r="G41" s="183">
        <f t="shared" ca="1" si="0"/>
        <v>44697</v>
      </c>
      <c r="H41" s="316" cm="1">
        <f t="array" ref="H41">-IF(SUMPRODUCT((MISC!$Q$19:$AB$19=$B$5)*MISC!Q41:AB41)&lt;0,SUMPRODUCT((MISC!$Q$19:$AB$19=$B$5)*MISC!Q41:AB41),0)</f>
        <v>0</v>
      </c>
      <c r="I41" s="115">
        <f t="shared" ca="1" si="1"/>
        <v>44697</v>
      </c>
      <c r="J41" s="117">
        <v>3</v>
      </c>
      <c r="K41" s="117" t="b">
        <v>1</v>
      </c>
      <c r="L41" s="117" t="s">
        <v>1313</v>
      </c>
      <c r="M41" s="117" t="b">
        <v>1</v>
      </c>
      <c r="N41" s="117" t="s">
        <v>1276</v>
      </c>
      <c r="O41" s="182" t="str">
        <f>LEFT(MISC!D41,19)&amp;"."&amp;MiscCR!F41</f>
        <v xml:space="preserve"> Please choose a sc....Ma22</v>
      </c>
      <c r="P41" s="185" t="str">
        <f>MISC!I41</f>
        <v>/</v>
      </c>
      <c r="Q41" s="117" t="b">
        <v>1</v>
      </c>
      <c r="R41" s="117" t="b">
        <v>1</v>
      </c>
      <c r="S41" s="117" t="b">
        <v>1</v>
      </c>
    </row>
    <row r="42" spans="1:19" x14ac:dyDescent="0.25">
      <c r="A42" s="117" t="s">
        <v>1312</v>
      </c>
      <c r="B42" s="180">
        <v>1</v>
      </c>
      <c r="C42" s="117">
        <v>2</v>
      </c>
      <c r="D42" s="181">
        <f>MISC!J42</f>
        <v>0</v>
      </c>
      <c r="E42" s="117" t="b">
        <v>1</v>
      </c>
      <c r="F42" s="182" t="str">
        <f>RIGHT(MISC!C42,4)&amp;"."&amp;MISC!M42&amp;"."&amp;MISC!K42&amp;"."&amp;$C$5</f>
        <v>...Ma22</v>
      </c>
      <c r="G42" s="183">
        <f t="shared" ca="1" si="0"/>
        <v>44697</v>
      </c>
      <c r="H42" s="316" cm="1">
        <f t="array" ref="H42">-IF(SUMPRODUCT((MISC!$Q$19:$AB$19=$B$5)*MISC!Q42:AB42)&lt;0,SUMPRODUCT((MISC!$Q$19:$AB$19=$B$5)*MISC!Q42:AB42),0)</f>
        <v>0</v>
      </c>
      <c r="I42" s="115">
        <f t="shared" ca="1" si="1"/>
        <v>44697</v>
      </c>
      <c r="J42" s="117">
        <v>3</v>
      </c>
      <c r="K42" s="117" t="b">
        <v>1</v>
      </c>
      <c r="L42" s="117" t="s">
        <v>1313</v>
      </c>
      <c r="M42" s="117" t="b">
        <v>1</v>
      </c>
      <c r="N42" s="117" t="s">
        <v>1276</v>
      </c>
      <c r="O42" s="182" t="str">
        <f>LEFT(MISC!D42,19)&amp;"."&amp;MiscCR!F42</f>
        <v xml:space="preserve"> Please choose a sc....Ma22</v>
      </c>
      <c r="P42" s="185" t="str">
        <f>MISC!I42</f>
        <v>/</v>
      </c>
      <c r="Q42" s="117" t="b">
        <v>1</v>
      </c>
      <c r="R42" s="117" t="b">
        <v>1</v>
      </c>
      <c r="S42" s="117" t="b">
        <v>1</v>
      </c>
    </row>
    <row r="43" spans="1:19" x14ac:dyDescent="0.25">
      <c r="A43" s="117" t="s">
        <v>1312</v>
      </c>
      <c r="B43" s="180">
        <v>1</v>
      </c>
      <c r="C43" s="117">
        <v>2</v>
      </c>
      <c r="D43" s="181">
        <f>MISC!J43</f>
        <v>0</v>
      </c>
      <c r="E43" s="117" t="b">
        <v>1</v>
      </c>
      <c r="F43" s="182" t="str">
        <f>RIGHT(MISC!C43,4)&amp;"."&amp;MISC!M43&amp;"."&amp;MISC!K43&amp;"."&amp;$C$5</f>
        <v>...Ma22</v>
      </c>
      <c r="G43" s="183">
        <f t="shared" ca="1" si="0"/>
        <v>44697</v>
      </c>
      <c r="H43" s="316" cm="1">
        <f t="array" ref="H43">-IF(SUMPRODUCT((MISC!$Q$19:$AB$19=$B$5)*MISC!Q43:AB43)&lt;0,SUMPRODUCT((MISC!$Q$19:$AB$19=$B$5)*MISC!Q43:AB43),0)</f>
        <v>0</v>
      </c>
      <c r="I43" s="115">
        <f t="shared" ca="1" si="1"/>
        <v>44697</v>
      </c>
      <c r="J43" s="117">
        <v>3</v>
      </c>
      <c r="K43" s="117" t="b">
        <v>1</v>
      </c>
      <c r="L43" s="117" t="s">
        <v>1313</v>
      </c>
      <c r="M43" s="117" t="b">
        <v>1</v>
      </c>
      <c r="N43" s="117" t="s">
        <v>1276</v>
      </c>
      <c r="O43" s="182" t="str">
        <f>LEFT(MISC!D43,19)&amp;"."&amp;MiscCR!F43</f>
        <v xml:space="preserve"> Please choose a sc....Ma22</v>
      </c>
      <c r="P43" s="185" t="str">
        <f>MISC!I43</f>
        <v>/</v>
      </c>
      <c r="Q43" s="117" t="b">
        <v>1</v>
      </c>
      <c r="R43" s="117" t="b">
        <v>1</v>
      </c>
      <c r="S43" s="117" t="b">
        <v>1</v>
      </c>
    </row>
    <row r="44" spans="1:19" x14ac:dyDescent="0.25">
      <c r="A44" s="117" t="s">
        <v>1312</v>
      </c>
      <c r="B44" s="180">
        <v>1</v>
      </c>
      <c r="C44" s="117">
        <v>2</v>
      </c>
      <c r="D44" s="181">
        <f>MISC!J44</f>
        <v>0</v>
      </c>
      <c r="E44" s="117" t="b">
        <v>1</v>
      </c>
      <c r="F44" s="182" t="str">
        <f>RIGHT(MISC!C44,4)&amp;"."&amp;MISC!M44&amp;"."&amp;MISC!K44&amp;"."&amp;$C$5</f>
        <v>...Ma22</v>
      </c>
      <c r="G44" s="183">
        <f t="shared" ca="1" si="0"/>
        <v>44697</v>
      </c>
      <c r="H44" s="316" cm="1">
        <f t="array" ref="H44">-IF(SUMPRODUCT((MISC!$Q$19:$AB$19=$B$5)*MISC!Q44:AB44)&lt;0,SUMPRODUCT((MISC!$Q$19:$AB$19=$B$5)*MISC!Q44:AB44),0)</f>
        <v>0</v>
      </c>
      <c r="I44" s="115">
        <f t="shared" ca="1" si="1"/>
        <v>44697</v>
      </c>
      <c r="J44" s="117">
        <v>3</v>
      </c>
      <c r="K44" s="117" t="b">
        <v>1</v>
      </c>
      <c r="L44" s="117" t="s">
        <v>1313</v>
      </c>
      <c r="M44" s="117" t="b">
        <v>1</v>
      </c>
      <c r="N44" s="117" t="s">
        <v>1276</v>
      </c>
      <c r="O44" s="182" t="str">
        <f>LEFT(MISC!D44,19)&amp;"."&amp;MiscCR!F44</f>
        <v xml:space="preserve"> Please choose a sc....Ma22</v>
      </c>
      <c r="P44" s="185" t="str">
        <f>MISC!I44</f>
        <v>/</v>
      </c>
      <c r="Q44" s="117" t="b">
        <v>1</v>
      </c>
      <c r="R44" s="117" t="b">
        <v>1</v>
      </c>
      <c r="S44" s="117" t="b">
        <v>1</v>
      </c>
    </row>
    <row r="45" spans="1:19" x14ac:dyDescent="0.25">
      <c r="A45" s="117" t="s">
        <v>1312</v>
      </c>
      <c r="B45" s="180">
        <v>1</v>
      </c>
      <c r="C45" s="117">
        <v>2</v>
      </c>
      <c r="D45" s="181">
        <f>MISC!J45</f>
        <v>0</v>
      </c>
      <c r="E45" s="117" t="b">
        <v>1</v>
      </c>
      <c r="F45" s="182" t="str">
        <f>RIGHT(MISC!C45,4)&amp;"."&amp;MISC!M45&amp;"."&amp;MISC!K45&amp;"."&amp;$C$5</f>
        <v>...Ma22</v>
      </c>
      <c r="G45" s="183">
        <f t="shared" ca="1" si="0"/>
        <v>44697</v>
      </c>
      <c r="H45" s="316" cm="1">
        <f t="array" ref="H45">-IF(SUMPRODUCT((MISC!$Q$19:$AB$19=$B$5)*MISC!Q45:AB45)&lt;0,SUMPRODUCT((MISC!$Q$19:$AB$19=$B$5)*MISC!Q45:AB45),0)</f>
        <v>0</v>
      </c>
      <c r="I45" s="115">
        <f t="shared" ca="1" si="1"/>
        <v>44697</v>
      </c>
      <c r="J45" s="117">
        <v>3</v>
      </c>
      <c r="K45" s="117" t="b">
        <v>1</v>
      </c>
      <c r="L45" s="117" t="s">
        <v>1313</v>
      </c>
      <c r="M45" s="117" t="b">
        <v>1</v>
      </c>
      <c r="N45" s="117" t="s">
        <v>1276</v>
      </c>
      <c r="O45" s="182" t="str">
        <f>LEFT(MISC!D45,19)&amp;"."&amp;MiscCR!F45</f>
        <v xml:space="preserve"> Please choose a sc....Ma22</v>
      </c>
      <c r="P45" s="185" t="str">
        <f>MISC!I45</f>
        <v>/</v>
      </c>
      <c r="Q45" s="117" t="b">
        <v>1</v>
      </c>
      <c r="R45" s="117" t="b">
        <v>1</v>
      </c>
      <c r="S45" s="117" t="b">
        <v>1</v>
      </c>
    </row>
    <row r="46" spans="1:19" x14ac:dyDescent="0.25">
      <c r="A46" s="117" t="s">
        <v>1312</v>
      </c>
      <c r="B46" s="180">
        <v>1</v>
      </c>
      <c r="C46" s="117">
        <v>2</v>
      </c>
      <c r="D46" s="181">
        <f>MISC!J46</f>
        <v>0</v>
      </c>
      <c r="E46" s="117" t="b">
        <v>1</v>
      </c>
      <c r="F46" s="182" t="str">
        <f>RIGHT(MISC!C46,4)&amp;"."&amp;MISC!M46&amp;"."&amp;MISC!K46&amp;"."&amp;$C$5</f>
        <v>...Ma22</v>
      </c>
      <c r="G46" s="183">
        <f t="shared" ca="1" si="0"/>
        <v>44697</v>
      </c>
      <c r="H46" s="316" cm="1">
        <f t="array" ref="H46">-IF(SUMPRODUCT((MISC!$Q$19:$AB$19=$B$5)*MISC!Q46:AB46)&lt;0,SUMPRODUCT((MISC!$Q$19:$AB$19=$B$5)*MISC!Q46:AB46),0)</f>
        <v>0</v>
      </c>
      <c r="I46" s="115">
        <f t="shared" ca="1" si="1"/>
        <v>44697</v>
      </c>
      <c r="J46" s="117">
        <v>3</v>
      </c>
      <c r="K46" s="117" t="b">
        <v>1</v>
      </c>
      <c r="L46" s="117" t="s">
        <v>1313</v>
      </c>
      <c r="M46" s="117" t="b">
        <v>1</v>
      </c>
      <c r="N46" s="117" t="s">
        <v>1276</v>
      </c>
      <c r="O46" s="182" t="str">
        <f>LEFT(MISC!D46,19)&amp;"."&amp;MiscCR!F46</f>
        <v xml:space="preserve"> Please choose a sc....Ma22</v>
      </c>
      <c r="P46" s="185" t="str">
        <f>MISC!I46</f>
        <v>/</v>
      </c>
      <c r="Q46" s="117" t="b">
        <v>1</v>
      </c>
      <c r="R46" s="117" t="b">
        <v>1</v>
      </c>
      <c r="S46" s="117" t="b">
        <v>1</v>
      </c>
    </row>
    <row r="47" spans="1:19" x14ac:dyDescent="0.25">
      <c r="A47" s="117" t="s">
        <v>1312</v>
      </c>
      <c r="B47" s="180">
        <v>1</v>
      </c>
      <c r="C47" s="117">
        <v>2</v>
      </c>
      <c r="D47" s="181">
        <f>MISC!J47</f>
        <v>0</v>
      </c>
      <c r="E47" s="117" t="b">
        <v>1</v>
      </c>
      <c r="F47" s="182" t="str">
        <f>RIGHT(MISC!C47,4)&amp;"."&amp;MISC!M47&amp;"."&amp;MISC!K47&amp;"."&amp;$C$5</f>
        <v>...Ma22</v>
      </c>
      <c r="G47" s="183">
        <f t="shared" ca="1" si="0"/>
        <v>44697</v>
      </c>
      <c r="H47" s="316" cm="1">
        <f t="array" ref="H47">-IF(SUMPRODUCT((MISC!$Q$19:$AB$19=$B$5)*MISC!Q47:AB47)&lt;0,SUMPRODUCT((MISC!$Q$19:$AB$19=$B$5)*MISC!Q47:AB47),0)</f>
        <v>0</v>
      </c>
      <c r="I47" s="115">
        <f t="shared" ca="1" si="1"/>
        <v>44697</v>
      </c>
      <c r="J47" s="117">
        <v>3</v>
      </c>
      <c r="K47" s="117" t="b">
        <v>1</v>
      </c>
      <c r="L47" s="117" t="s">
        <v>1313</v>
      </c>
      <c r="M47" s="117" t="b">
        <v>1</v>
      </c>
      <c r="N47" s="117" t="s">
        <v>1276</v>
      </c>
      <c r="O47" s="182" t="str">
        <f>LEFT(MISC!D47,19)&amp;"."&amp;MiscCR!F47</f>
        <v xml:space="preserve"> Please choose a sc....Ma22</v>
      </c>
      <c r="P47" s="185" t="str">
        <f>MISC!I47</f>
        <v>/</v>
      </c>
      <c r="Q47" s="117" t="b">
        <v>1</v>
      </c>
      <c r="R47" s="117" t="b">
        <v>1</v>
      </c>
      <c r="S47" s="117" t="b">
        <v>1</v>
      </c>
    </row>
    <row r="48" spans="1:19" x14ac:dyDescent="0.25">
      <c r="A48" s="117" t="s">
        <v>1312</v>
      </c>
      <c r="B48" s="180">
        <v>1</v>
      </c>
      <c r="C48" s="117">
        <v>2</v>
      </c>
      <c r="D48" s="181">
        <f>MISC!J48</f>
        <v>0</v>
      </c>
      <c r="E48" s="117" t="b">
        <v>1</v>
      </c>
      <c r="F48" s="182" t="str">
        <f>RIGHT(MISC!C48,4)&amp;"."&amp;MISC!M48&amp;"."&amp;MISC!K48&amp;"."&amp;$C$5</f>
        <v>...Ma22</v>
      </c>
      <c r="G48" s="183">
        <f t="shared" ca="1" si="0"/>
        <v>44697</v>
      </c>
      <c r="H48" s="316" cm="1">
        <f t="array" ref="H48">-IF(SUMPRODUCT((MISC!$Q$19:$AB$19=$B$5)*MISC!Q48:AB48)&lt;0,SUMPRODUCT((MISC!$Q$19:$AB$19=$B$5)*MISC!Q48:AB48),0)</f>
        <v>0</v>
      </c>
      <c r="I48" s="115">
        <f t="shared" ca="1" si="1"/>
        <v>44697</v>
      </c>
      <c r="J48" s="117">
        <v>3</v>
      </c>
      <c r="K48" s="117" t="b">
        <v>1</v>
      </c>
      <c r="L48" s="117" t="s">
        <v>1313</v>
      </c>
      <c r="M48" s="117" t="b">
        <v>1</v>
      </c>
      <c r="N48" s="117" t="s">
        <v>1276</v>
      </c>
      <c r="O48" s="182" t="str">
        <f>LEFT(MISC!D48,19)&amp;"."&amp;MiscCR!F48</f>
        <v xml:space="preserve"> Please choose a sc....Ma22</v>
      </c>
      <c r="P48" s="185" t="str">
        <f>MISC!I48</f>
        <v>/</v>
      </c>
      <c r="Q48" s="117" t="b">
        <v>1</v>
      </c>
      <c r="R48" s="117" t="b">
        <v>1</v>
      </c>
      <c r="S48" s="117" t="b">
        <v>1</v>
      </c>
    </row>
    <row r="49" spans="1:19" x14ac:dyDescent="0.25">
      <c r="A49" s="117" t="s">
        <v>1312</v>
      </c>
      <c r="B49" s="180">
        <v>1</v>
      </c>
      <c r="C49" s="117">
        <v>2</v>
      </c>
      <c r="D49" s="181">
        <f>MISC!J49</f>
        <v>0</v>
      </c>
      <c r="E49" s="117" t="b">
        <v>1</v>
      </c>
      <c r="F49" s="182" t="str">
        <f>RIGHT(MISC!C49,4)&amp;"."&amp;MISC!M49&amp;"."&amp;MISC!K49&amp;"."&amp;$C$5</f>
        <v>...Ma22</v>
      </c>
      <c r="G49" s="183">
        <f t="shared" ca="1" si="0"/>
        <v>44697</v>
      </c>
      <c r="H49" s="316" cm="1">
        <f t="array" ref="H49">-IF(SUMPRODUCT((MISC!$Q$19:$AB$19=$B$5)*MISC!Q49:AB49)&lt;0,SUMPRODUCT((MISC!$Q$19:$AB$19=$B$5)*MISC!Q49:AB49),0)</f>
        <v>0</v>
      </c>
      <c r="I49" s="115">
        <f t="shared" ca="1" si="1"/>
        <v>44697</v>
      </c>
      <c r="J49" s="117">
        <v>3</v>
      </c>
      <c r="K49" s="117" t="b">
        <v>1</v>
      </c>
      <c r="L49" s="117" t="s">
        <v>1313</v>
      </c>
      <c r="M49" s="117" t="b">
        <v>1</v>
      </c>
      <c r="N49" s="117" t="s">
        <v>1276</v>
      </c>
      <c r="O49" s="182" t="str">
        <f>LEFT(MISC!D49,19)&amp;"."&amp;MiscCR!F49</f>
        <v xml:space="preserve"> Please choose a sc....Ma22</v>
      </c>
      <c r="P49" s="185" t="str">
        <f>MISC!I49</f>
        <v>/</v>
      </c>
      <c r="Q49" s="117" t="b">
        <v>1</v>
      </c>
      <c r="R49" s="117" t="b">
        <v>1</v>
      </c>
      <c r="S49" s="117" t="b">
        <v>1</v>
      </c>
    </row>
    <row r="50" spans="1:19" x14ac:dyDescent="0.25">
      <c r="A50" s="117" t="s">
        <v>1312</v>
      </c>
      <c r="B50" s="180">
        <v>1</v>
      </c>
      <c r="C50" s="117">
        <v>2</v>
      </c>
      <c r="D50" s="181">
        <f>MISC!J50</f>
        <v>0</v>
      </c>
      <c r="E50" s="117" t="b">
        <v>1</v>
      </c>
      <c r="F50" s="182" t="str">
        <f>RIGHT(MISC!C50,4)&amp;"."&amp;MISC!M50&amp;"."&amp;MISC!K50&amp;"."&amp;$C$5</f>
        <v>...Ma22</v>
      </c>
      <c r="G50" s="183">
        <f t="shared" ca="1" si="0"/>
        <v>44697</v>
      </c>
      <c r="H50" s="316" cm="1">
        <f t="array" ref="H50">-IF(SUMPRODUCT((MISC!$Q$19:$AB$19=$B$5)*MISC!Q50:AB50)&lt;0,SUMPRODUCT((MISC!$Q$19:$AB$19=$B$5)*MISC!Q50:AB50),0)</f>
        <v>0</v>
      </c>
      <c r="I50" s="115">
        <f t="shared" ca="1" si="1"/>
        <v>44697</v>
      </c>
      <c r="J50" s="117">
        <v>3</v>
      </c>
      <c r="K50" s="117" t="b">
        <v>1</v>
      </c>
      <c r="L50" s="117" t="s">
        <v>1313</v>
      </c>
      <c r="M50" s="117" t="b">
        <v>1</v>
      </c>
      <c r="N50" s="117" t="s">
        <v>1276</v>
      </c>
      <c r="O50" s="182" t="str">
        <f>LEFT(MISC!D50,19)&amp;"."&amp;MiscCR!F50</f>
        <v xml:space="preserve"> Please choose a sc....Ma22</v>
      </c>
      <c r="P50" s="185" t="str">
        <f>MISC!I50</f>
        <v>/</v>
      </c>
      <c r="Q50" s="117" t="b">
        <v>1</v>
      </c>
      <c r="R50" s="117" t="b">
        <v>1</v>
      </c>
      <c r="S50" s="117" t="b">
        <v>1</v>
      </c>
    </row>
    <row r="51" spans="1:19" x14ac:dyDescent="0.25">
      <c r="A51" s="117" t="s">
        <v>1312</v>
      </c>
      <c r="B51" s="180">
        <v>1</v>
      </c>
      <c r="C51" s="117">
        <v>2</v>
      </c>
      <c r="D51" s="181">
        <f>MISC!J51</f>
        <v>0</v>
      </c>
      <c r="E51" s="117" t="b">
        <v>1</v>
      </c>
      <c r="F51" s="182" t="str">
        <f>RIGHT(MISC!C51,4)&amp;"."&amp;MISC!M51&amp;"."&amp;MISC!K51&amp;"."&amp;$C$5</f>
        <v>...Ma22</v>
      </c>
      <c r="G51" s="183">
        <f t="shared" ca="1" si="0"/>
        <v>44697</v>
      </c>
      <c r="H51" s="316" cm="1">
        <f t="array" ref="H51">-IF(SUMPRODUCT((MISC!$Q$19:$AB$19=$B$5)*MISC!Q51:AB51)&lt;0,SUMPRODUCT((MISC!$Q$19:$AB$19=$B$5)*MISC!Q51:AB51),0)</f>
        <v>0</v>
      </c>
      <c r="I51" s="115">
        <f t="shared" ca="1" si="1"/>
        <v>44697</v>
      </c>
      <c r="J51" s="117">
        <v>3</v>
      </c>
      <c r="K51" s="117" t="b">
        <v>1</v>
      </c>
      <c r="L51" s="117" t="s">
        <v>1313</v>
      </c>
      <c r="M51" s="117" t="b">
        <v>1</v>
      </c>
      <c r="N51" s="117" t="s">
        <v>1276</v>
      </c>
      <c r="O51" s="182" t="str">
        <f>LEFT(MISC!D51,19)&amp;"."&amp;MiscCR!F51</f>
        <v xml:space="preserve"> Please choose a sc....Ma22</v>
      </c>
      <c r="P51" s="185" t="str">
        <f>MISC!I51</f>
        <v>/</v>
      </c>
      <c r="Q51" s="117" t="b">
        <v>1</v>
      </c>
      <c r="R51" s="117" t="b">
        <v>1</v>
      </c>
      <c r="S51" s="117" t="b">
        <v>1</v>
      </c>
    </row>
    <row r="52" spans="1:19" x14ac:dyDescent="0.25">
      <c r="A52" s="117" t="s">
        <v>1312</v>
      </c>
      <c r="B52" s="180">
        <v>1</v>
      </c>
      <c r="C52" s="117">
        <v>2</v>
      </c>
      <c r="D52" s="181">
        <f>MISC!J52</f>
        <v>0</v>
      </c>
      <c r="E52" s="117" t="b">
        <v>1</v>
      </c>
      <c r="F52" s="182" t="str">
        <f>RIGHT(MISC!C52,4)&amp;"."&amp;MISC!M52&amp;"."&amp;MISC!K52&amp;"."&amp;$C$5</f>
        <v>...Ma22</v>
      </c>
      <c r="G52" s="183">
        <f t="shared" ca="1" si="0"/>
        <v>44697</v>
      </c>
      <c r="H52" s="316" cm="1">
        <f t="array" ref="H52">-IF(SUMPRODUCT((MISC!$Q$19:$AB$19=$B$5)*MISC!Q52:AB52)&lt;0,SUMPRODUCT((MISC!$Q$19:$AB$19=$B$5)*MISC!Q52:AB52),0)</f>
        <v>0</v>
      </c>
      <c r="I52" s="115">
        <f t="shared" ca="1" si="1"/>
        <v>44697</v>
      </c>
      <c r="J52" s="117">
        <v>3</v>
      </c>
      <c r="K52" s="117" t="b">
        <v>1</v>
      </c>
      <c r="L52" s="117" t="s">
        <v>1313</v>
      </c>
      <c r="M52" s="117" t="b">
        <v>1</v>
      </c>
      <c r="N52" s="117" t="s">
        <v>1276</v>
      </c>
      <c r="O52" s="182" t="str">
        <f>LEFT(MISC!D52,19)&amp;"."&amp;MiscCR!F52</f>
        <v xml:space="preserve"> Please choose a sc....Ma22</v>
      </c>
      <c r="P52" s="185" t="str">
        <f>MISC!I52</f>
        <v>/</v>
      </c>
      <c r="Q52" s="117" t="b">
        <v>1</v>
      </c>
      <c r="R52" s="117" t="b">
        <v>1</v>
      </c>
      <c r="S52" s="117" t="b">
        <v>1</v>
      </c>
    </row>
    <row r="53" spans="1:19" x14ac:dyDescent="0.25">
      <c r="A53" s="117" t="s">
        <v>1312</v>
      </c>
      <c r="B53" s="180">
        <v>1</v>
      </c>
      <c r="C53" s="117">
        <v>2</v>
      </c>
      <c r="D53" s="181">
        <f>MISC!J53</f>
        <v>0</v>
      </c>
      <c r="E53" s="117" t="b">
        <v>1</v>
      </c>
      <c r="F53" s="182" t="str">
        <f>RIGHT(MISC!C53,4)&amp;"."&amp;MISC!M53&amp;"."&amp;MISC!K53&amp;"."&amp;$C$5</f>
        <v>...Ma22</v>
      </c>
      <c r="G53" s="183">
        <f t="shared" ca="1" si="0"/>
        <v>44697</v>
      </c>
      <c r="H53" s="316" cm="1">
        <f t="array" ref="H53">-IF(SUMPRODUCT((MISC!$Q$19:$AB$19=$B$5)*MISC!Q53:AB53)&lt;0,SUMPRODUCT((MISC!$Q$19:$AB$19=$B$5)*MISC!Q53:AB53),0)</f>
        <v>0</v>
      </c>
      <c r="I53" s="115">
        <f t="shared" ca="1" si="1"/>
        <v>44697</v>
      </c>
      <c r="J53" s="117">
        <v>3</v>
      </c>
      <c r="K53" s="117" t="b">
        <v>1</v>
      </c>
      <c r="L53" s="117" t="s">
        <v>1313</v>
      </c>
      <c r="M53" s="117" t="b">
        <v>1</v>
      </c>
      <c r="N53" s="117" t="s">
        <v>1276</v>
      </c>
      <c r="O53" s="182" t="str">
        <f>LEFT(MISC!D53,19)&amp;"."&amp;MiscCR!F53</f>
        <v xml:space="preserve"> Please choose a sc....Ma22</v>
      </c>
      <c r="P53" s="185" t="str">
        <f>MISC!I53</f>
        <v>/</v>
      </c>
      <c r="Q53" s="117" t="b">
        <v>1</v>
      </c>
      <c r="R53" s="117" t="b">
        <v>1</v>
      </c>
      <c r="S53" s="117" t="b">
        <v>1</v>
      </c>
    </row>
    <row r="54" spans="1:19" x14ac:dyDescent="0.25">
      <c r="A54" s="117" t="s">
        <v>1312</v>
      </c>
      <c r="B54" s="180">
        <v>1</v>
      </c>
      <c r="C54" s="117">
        <v>2</v>
      </c>
      <c r="D54" s="181">
        <f>MISC!J54</f>
        <v>0</v>
      </c>
      <c r="E54" s="117" t="b">
        <v>1</v>
      </c>
      <c r="F54" s="182" t="str">
        <f>RIGHT(MISC!C54,4)&amp;"."&amp;MISC!M54&amp;"."&amp;MISC!K54&amp;"."&amp;$C$5</f>
        <v>...Ma22</v>
      </c>
      <c r="G54" s="183">
        <f t="shared" ca="1" si="0"/>
        <v>44697</v>
      </c>
      <c r="H54" s="316" cm="1">
        <f t="array" ref="H54">-IF(SUMPRODUCT((MISC!$Q$19:$AB$19=$B$5)*MISC!Q54:AB54)&lt;0,SUMPRODUCT((MISC!$Q$19:$AB$19=$B$5)*MISC!Q54:AB54),0)</f>
        <v>0</v>
      </c>
      <c r="I54" s="115">
        <f t="shared" ca="1" si="1"/>
        <v>44697</v>
      </c>
      <c r="J54" s="117">
        <v>3</v>
      </c>
      <c r="K54" s="117" t="b">
        <v>1</v>
      </c>
      <c r="L54" s="117" t="s">
        <v>1313</v>
      </c>
      <c r="M54" s="117" t="b">
        <v>1</v>
      </c>
      <c r="N54" s="117" t="s">
        <v>1276</v>
      </c>
      <c r="O54" s="182" t="str">
        <f>LEFT(MISC!D54,19)&amp;"."&amp;MiscCR!F54</f>
        <v xml:space="preserve"> Please choose a sc....Ma22</v>
      </c>
      <c r="P54" s="185" t="str">
        <f>MISC!I54</f>
        <v>/</v>
      </c>
      <c r="Q54" s="117" t="b">
        <v>1</v>
      </c>
      <c r="R54" s="117" t="b">
        <v>1</v>
      </c>
      <c r="S54" s="117" t="b">
        <v>1</v>
      </c>
    </row>
    <row r="55" spans="1:19" x14ac:dyDescent="0.25">
      <c r="A55" s="117" t="s">
        <v>1312</v>
      </c>
      <c r="B55" s="180">
        <v>1</v>
      </c>
      <c r="C55" s="117">
        <v>2</v>
      </c>
      <c r="D55" s="181">
        <f>MISC!J55</f>
        <v>0</v>
      </c>
      <c r="E55" s="117" t="b">
        <v>1</v>
      </c>
      <c r="F55" s="182" t="str">
        <f>RIGHT(MISC!C55,4)&amp;"."&amp;MISC!M55&amp;"."&amp;MISC!K55&amp;"."&amp;$C$5</f>
        <v>...Ma22</v>
      </c>
      <c r="G55" s="183">
        <f t="shared" ca="1" si="0"/>
        <v>44697</v>
      </c>
      <c r="H55" s="316" cm="1">
        <f t="array" ref="H55">-IF(SUMPRODUCT((MISC!$Q$19:$AB$19=$B$5)*MISC!Q55:AB55)&lt;0,SUMPRODUCT((MISC!$Q$19:$AB$19=$B$5)*MISC!Q55:AB55),0)</f>
        <v>0</v>
      </c>
      <c r="I55" s="115">
        <f t="shared" ca="1" si="1"/>
        <v>44697</v>
      </c>
      <c r="J55" s="117">
        <v>3</v>
      </c>
      <c r="K55" s="117" t="b">
        <v>1</v>
      </c>
      <c r="L55" s="117" t="s">
        <v>1313</v>
      </c>
      <c r="M55" s="117" t="b">
        <v>1</v>
      </c>
      <c r="N55" s="117" t="s">
        <v>1276</v>
      </c>
      <c r="O55" s="182" t="str">
        <f>LEFT(MISC!D55,19)&amp;"."&amp;MiscCR!F55</f>
        <v xml:space="preserve"> Please choose a sc....Ma22</v>
      </c>
      <c r="P55" s="185" t="str">
        <f>MISC!I55</f>
        <v>/</v>
      </c>
      <c r="Q55" s="117" t="b">
        <v>1</v>
      </c>
      <c r="R55" s="117" t="b">
        <v>1</v>
      </c>
      <c r="S55" s="117" t="b">
        <v>1</v>
      </c>
    </row>
    <row r="56" spans="1:19" x14ac:dyDescent="0.25">
      <c r="A56" s="117" t="s">
        <v>1312</v>
      </c>
      <c r="B56" s="180">
        <v>1</v>
      </c>
      <c r="C56" s="117">
        <v>2</v>
      </c>
      <c r="D56" s="181">
        <f>MISC!J56</f>
        <v>0</v>
      </c>
      <c r="E56" s="117" t="b">
        <v>1</v>
      </c>
      <c r="F56" s="182" t="str">
        <f>RIGHT(MISC!C56,4)&amp;"."&amp;MISC!M56&amp;"."&amp;MISC!K56&amp;"."&amp;$C$5</f>
        <v>...Ma22</v>
      </c>
      <c r="G56" s="183">
        <f t="shared" ca="1" si="0"/>
        <v>44697</v>
      </c>
      <c r="H56" s="316" cm="1">
        <f t="array" ref="H56">-IF(SUMPRODUCT((MISC!$Q$19:$AB$19=$B$5)*MISC!Q56:AB56)&lt;0,SUMPRODUCT((MISC!$Q$19:$AB$19=$B$5)*MISC!Q56:AB56),0)</f>
        <v>0</v>
      </c>
      <c r="I56" s="115">
        <f t="shared" ca="1" si="1"/>
        <v>44697</v>
      </c>
      <c r="J56" s="117">
        <v>3</v>
      </c>
      <c r="K56" s="117" t="b">
        <v>1</v>
      </c>
      <c r="L56" s="117" t="s">
        <v>1313</v>
      </c>
      <c r="M56" s="117" t="b">
        <v>1</v>
      </c>
      <c r="N56" s="117" t="s">
        <v>1276</v>
      </c>
      <c r="O56" s="182" t="str">
        <f>LEFT(MISC!D56,19)&amp;"."&amp;MiscCR!F56</f>
        <v xml:space="preserve"> Please choose a sc....Ma22</v>
      </c>
      <c r="P56" s="185" t="str">
        <f>MISC!I56</f>
        <v>/</v>
      </c>
      <c r="Q56" s="117" t="b">
        <v>1</v>
      </c>
      <c r="R56" s="117" t="b">
        <v>1</v>
      </c>
      <c r="S56" s="117" t="b">
        <v>1</v>
      </c>
    </row>
    <row r="57" spans="1:19" x14ac:dyDescent="0.25">
      <c r="A57" s="117" t="s">
        <v>1312</v>
      </c>
      <c r="B57" s="180">
        <v>1</v>
      </c>
      <c r="C57" s="117">
        <v>2</v>
      </c>
      <c r="D57" s="181">
        <f>MISC!J57</f>
        <v>0</v>
      </c>
      <c r="E57" s="117" t="b">
        <v>1</v>
      </c>
      <c r="F57" s="182" t="str">
        <f>RIGHT(MISC!C57,4)&amp;"."&amp;MISC!M57&amp;"."&amp;MISC!K57&amp;"."&amp;$C$5</f>
        <v>...Ma22</v>
      </c>
      <c r="G57" s="183">
        <f t="shared" ca="1" si="0"/>
        <v>44697</v>
      </c>
      <c r="H57" s="316" cm="1">
        <f t="array" ref="H57">-IF(SUMPRODUCT((MISC!$Q$19:$AB$19=$B$5)*MISC!Q57:AB57)&lt;0,SUMPRODUCT((MISC!$Q$19:$AB$19=$B$5)*MISC!Q57:AB57),0)</f>
        <v>0</v>
      </c>
      <c r="I57" s="115">
        <f t="shared" ca="1" si="1"/>
        <v>44697</v>
      </c>
      <c r="J57" s="117">
        <v>3</v>
      </c>
      <c r="K57" s="117" t="b">
        <v>1</v>
      </c>
      <c r="L57" s="117" t="s">
        <v>1313</v>
      </c>
      <c r="M57" s="117" t="b">
        <v>1</v>
      </c>
      <c r="N57" s="117" t="s">
        <v>1276</v>
      </c>
      <c r="O57" s="182" t="str">
        <f>LEFT(MISC!D57,19)&amp;"."&amp;MiscCR!F57</f>
        <v xml:space="preserve"> Please choose a sc....Ma22</v>
      </c>
      <c r="P57" s="185" t="str">
        <f>MISC!I57</f>
        <v>/</v>
      </c>
      <c r="Q57" s="117" t="b">
        <v>1</v>
      </c>
      <c r="R57" s="117" t="b">
        <v>1</v>
      </c>
      <c r="S57" s="117" t="b">
        <v>1</v>
      </c>
    </row>
    <row r="58" spans="1:19" x14ac:dyDescent="0.25">
      <c r="A58" s="117" t="s">
        <v>1312</v>
      </c>
      <c r="B58" s="180">
        <v>1</v>
      </c>
      <c r="C58" s="117">
        <v>2</v>
      </c>
      <c r="D58" s="181">
        <f>MISC!J58</f>
        <v>0</v>
      </c>
      <c r="E58" s="117" t="b">
        <v>1</v>
      </c>
      <c r="F58" s="182" t="str">
        <f>RIGHT(MISC!C58,4)&amp;"."&amp;MISC!M58&amp;"."&amp;MISC!K58&amp;"."&amp;$C$5</f>
        <v>...Ma22</v>
      </c>
      <c r="G58" s="183">
        <f t="shared" ca="1" si="0"/>
        <v>44697</v>
      </c>
      <c r="H58" s="316" cm="1">
        <f t="array" ref="H58">-IF(SUMPRODUCT((MISC!$Q$19:$AB$19=$B$5)*MISC!Q58:AB58)&lt;0,SUMPRODUCT((MISC!$Q$19:$AB$19=$B$5)*MISC!Q58:AB58),0)</f>
        <v>0</v>
      </c>
      <c r="I58" s="115">
        <f t="shared" ca="1" si="1"/>
        <v>44697</v>
      </c>
      <c r="J58" s="117">
        <v>3</v>
      </c>
      <c r="K58" s="117" t="b">
        <v>1</v>
      </c>
      <c r="L58" s="117" t="s">
        <v>1313</v>
      </c>
      <c r="M58" s="117" t="b">
        <v>1</v>
      </c>
      <c r="N58" s="117" t="s">
        <v>1276</v>
      </c>
      <c r="O58" s="182" t="str">
        <f>LEFT(MISC!D58,19)&amp;"."&amp;MiscCR!F58</f>
        <v xml:space="preserve"> Please choose a sc....Ma22</v>
      </c>
      <c r="P58" s="185" t="str">
        <f>MISC!I58</f>
        <v>/</v>
      </c>
      <c r="Q58" s="117" t="b">
        <v>1</v>
      </c>
      <c r="R58" s="117" t="b">
        <v>1</v>
      </c>
      <c r="S58" s="117" t="b">
        <v>1</v>
      </c>
    </row>
    <row r="59" spans="1:19" x14ac:dyDescent="0.25">
      <c r="A59" s="117" t="s">
        <v>1312</v>
      </c>
      <c r="B59" s="180">
        <v>1</v>
      </c>
      <c r="C59" s="117">
        <v>2</v>
      </c>
      <c r="D59" s="181">
        <f>MISC!J59</f>
        <v>0</v>
      </c>
      <c r="E59" s="117" t="b">
        <v>1</v>
      </c>
      <c r="F59" s="182" t="str">
        <f>RIGHT(MISC!C59,4)&amp;"."&amp;MISC!M59&amp;"."&amp;MISC!K59&amp;"."&amp;$C$5</f>
        <v>...Ma22</v>
      </c>
      <c r="G59" s="183">
        <f t="shared" ca="1" si="0"/>
        <v>44697</v>
      </c>
      <c r="H59" s="316" cm="1">
        <f t="array" ref="H59">-IF(SUMPRODUCT((MISC!$Q$19:$AB$19=$B$5)*MISC!Q59:AB59)&lt;0,SUMPRODUCT((MISC!$Q$19:$AB$19=$B$5)*MISC!Q59:AB59),0)</f>
        <v>0</v>
      </c>
      <c r="I59" s="115">
        <f t="shared" ca="1" si="1"/>
        <v>44697</v>
      </c>
      <c r="J59" s="117">
        <v>3</v>
      </c>
      <c r="K59" s="117" t="b">
        <v>1</v>
      </c>
      <c r="L59" s="117" t="s">
        <v>1313</v>
      </c>
      <c r="M59" s="117" t="b">
        <v>1</v>
      </c>
      <c r="N59" s="117" t="s">
        <v>1276</v>
      </c>
      <c r="O59" s="182" t="str">
        <f>LEFT(MISC!D59,19)&amp;"."&amp;MiscCR!F59</f>
        <v xml:space="preserve"> Please choose a sc....Ma22</v>
      </c>
      <c r="P59" s="185" t="str">
        <f>MISC!I59</f>
        <v>/</v>
      </c>
      <c r="Q59" s="117" t="b">
        <v>1</v>
      </c>
      <c r="R59" s="117" t="b">
        <v>1</v>
      </c>
      <c r="S59" s="117" t="b">
        <v>1</v>
      </c>
    </row>
    <row r="60" spans="1:19" x14ac:dyDescent="0.25">
      <c r="A60" s="117" t="s">
        <v>1312</v>
      </c>
      <c r="B60" s="180">
        <v>1</v>
      </c>
      <c r="C60" s="117">
        <v>2</v>
      </c>
      <c r="D60" s="181">
        <f>MISC!J60</f>
        <v>0</v>
      </c>
      <c r="E60" s="117" t="b">
        <v>1</v>
      </c>
      <c r="F60" s="182" t="str">
        <f>RIGHT(MISC!C60,4)&amp;"."&amp;MISC!M60&amp;"."&amp;MISC!K60&amp;"."&amp;$C$5</f>
        <v>...Ma22</v>
      </c>
      <c r="G60" s="183">
        <f t="shared" ca="1" si="0"/>
        <v>44697</v>
      </c>
      <c r="H60" s="316" cm="1">
        <f t="array" ref="H60">-IF(SUMPRODUCT((MISC!$Q$19:$AB$19=$B$5)*MISC!Q60:AB60)&lt;0,SUMPRODUCT((MISC!$Q$19:$AB$19=$B$5)*MISC!Q60:AB60),0)</f>
        <v>0</v>
      </c>
      <c r="I60" s="115">
        <f t="shared" ca="1" si="1"/>
        <v>44697</v>
      </c>
      <c r="J60" s="117">
        <v>3</v>
      </c>
      <c r="K60" s="117" t="b">
        <v>1</v>
      </c>
      <c r="L60" s="117" t="s">
        <v>1313</v>
      </c>
      <c r="M60" s="117" t="b">
        <v>1</v>
      </c>
      <c r="N60" s="117" t="s">
        <v>1276</v>
      </c>
      <c r="O60" s="182" t="str">
        <f>LEFT(MISC!D60,19)&amp;"."&amp;MiscCR!F60</f>
        <v xml:space="preserve"> Please choose a sc....Ma22</v>
      </c>
      <c r="P60" s="185" t="str">
        <f>MISC!I60</f>
        <v>/</v>
      </c>
      <c r="Q60" s="117" t="b">
        <v>1</v>
      </c>
      <c r="R60" s="117" t="b">
        <v>1</v>
      </c>
      <c r="S60" s="117" t="b">
        <v>1</v>
      </c>
    </row>
    <row r="61" spans="1:19" x14ac:dyDescent="0.25">
      <c r="A61" s="117" t="s">
        <v>1312</v>
      </c>
      <c r="B61" s="180">
        <v>1</v>
      </c>
      <c r="C61" s="117">
        <v>2</v>
      </c>
      <c r="D61" s="181">
        <f>MISC!J61</f>
        <v>0</v>
      </c>
      <c r="E61" s="117" t="b">
        <v>1</v>
      </c>
      <c r="F61" s="182" t="str">
        <f>RIGHT(MISC!C61,4)&amp;"."&amp;MISC!M61&amp;"."&amp;MISC!K61&amp;"."&amp;$C$5</f>
        <v>...Ma22</v>
      </c>
      <c r="G61" s="183">
        <f t="shared" ca="1" si="0"/>
        <v>44697</v>
      </c>
      <c r="H61" s="316" cm="1">
        <f t="array" ref="H61">-IF(SUMPRODUCT((MISC!$Q$19:$AB$19=$B$5)*MISC!Q61:AB61)&lt;0,SUMPRODUCT((MISC!$Q$19:$AB$19=$B$5)*MISC!Q61:AB61),0)</f>
        <v>0</v>
      </c>
      <c r="I61" s="115">
        <f t="shared" ca="1" si="1"/>
        <v>44697</v>
      </c>
      <c r="J61" s="117">
        <v>3</v>
      </c>
      <c r="K61" s="117" t="b">
        <v>1</v>
      </c>
      <c r="L61" s="117" t="s">
        <v>1313</v>
      </c>
      <c r="M61" s="117" t="b">
        <v>1</v>
      </c>
      <c r="N61" s="117" t="s">
        <v>1276</v>
      </c>
      <c r="O61" s="182" t="str">
        <f>LEFT(MISC!D61,19)&amp;"."&amp;MiscCR!F61</f>
        <v xml:space="preserve"> Please choose a sc....Ma22</v>
      </c>
      <c r="P61" s="185" t="str">
        <f>MISC!I61</f>
        <v>/</v>
      </c>
      <c r="Q61" s="117" t="b">
        <v>1</v>
      </c>
      <c r="R61" s="117" t="b">
        <v>1</v>
      </c>
      <c r="S61" s="117" t="b">
        <v>1</v>
      </c>
    </row>
    <row r="62" spans="1:19" x14ac:dyDescent="0.25">
      <c r="A62" s="117" t="s">
        <v>1312</v>
      </c>
      <c r="B62" s="180">
        <v>1</v>
      </c>
      <c r="C62" s="117">
        <v>2</v>
      </c>
      <c r="D62" s="181">
        <f>MISC!J62</f>
        <v>0</v>
      </c>
      <c r="E62" s="117" t="b">
        <v>1</v>
      </c>
      <c r="F62" s="182" t="str">
        <f>RIGHT(MISC!C62,4)&amp;"."&amp;MISC!M62&amp;"."&amp;MISC!K62&amp;"."&amp;$C$5</f>
        <v>...Ma22</v>
      </c>
      <c r="G62" s="183">
        <f t="shared" ca="1" si="0"/>
        <v>44697</v>
      </c>
      <c r="H62" s="316" cm="1">
        <f t="array" ref="H62">-IF(SUMPRODUCT((MISC!$Q$19:$AB$19=$B$5)*MISC!Q62:AB62)&lt;0,SUMPRODUCT((MISC!$Q$19:$AB$19=$B$5)*MISC!Q62:AB62),0)</f>
        <v>0</v>
      </c>
      <c r="I62" s="115">
        <f t="shared" ca="1" si="1"/>
        <v>44697</v>
      </c>
      <c r="J62" s="117">
        <v>3</v>
      </c>
      <c r="K62" s="117" t="b">
        <v>1</v>
      </c>
      <c r="L62" s="117" t="s">
        <v>1313</v>
      </c>
      <c r="M62" s="117" t="b">
        <v>1</v>
      </c>
      <c r="N62" s="117" t="s">
        <v>1276</v>
      </c>
      <c r="O62" s="182" t="str">
        <f>LEFT(MISC!D62,19)&amp;"."&amp;MiscCR!F62</f>
        <v xml:space="preserve"> Please choose a sc....Ma22</v>
      </c>
      <c r="P62" s="185" t="str">
        <f>MISC!I62</f>
        <v>/</v>
      </c>
      <c r="Q62" s="117" t="b">
        <v>1</v>
      </c>
      <c r="R62" s="117" t="b">
        <v>1</v>
      </c>
      <c r="S62" s="117" t="b">
        <v>1</v>
      </c>
    </row>
    <row r="63" spans="1:19" x14ac:dyDescent="0.25">
      <c r="A63" s="117" t="s">
        <v>1312</v>
      </c>
      <c r="B63" s="180">
        <v>1</v>
      </c>
      <c r="C63" s="117">
        <v>2</v>
      </c>
      <c r="D63" s="181">
        <f>MISC!J63</f>
        <v>0</v>
      </c>
      <c r="E63" s="117" t="b">
        <v>1</v>
      </c>
      <c r="F63" s="182" t="str">
        <f>RIGHT(MISC!C63,4)&amp;"."&amp;MISC!M63&amp;"."&amp;MISC!K63&amp;"."&amp;$C$5</f>
        <v>...Ma22</v>
      </c>
      <c r="G63" s="183">
        <f t="shared" ca="1" si="0"/>
        <v>44697</v>
      </c>
      <c r="H63" s="316" cm="1">
        <f t="array" ref="H63">-IF(SUMPRODUCT((MISC!$Q$19:$AB$19=$B$5)*MISC!Q63:AB63)&lt;0,SUMPRODUCT((MISC!$Q$19:$AB$19=$B$5)*MISC!Q63:AB63),0)</f>
        <v>0</v>
      </c>
      <c r="I63" s="115">
        <f t="shared" ca="1" si="1"/>
        <v>44697</v>
      </c>
      <c r="J63" s="117">
        <v>3</v>
      </c>
      <c r="K63" s="117" t="b">
        <v>1</v>
      </c>
      <c r="L63" s="117" t="s">
        <v>1313</v>
      </c>
      <c r="M63" s="117" t="b">
        <v>1</v>
      </c>
      <c r="N63" s="117" t="s">
        <v>1276</v>
      </c>
      <c r="O63" s="182" t="str">
        <f>LEFT(MISC!D63,19)&amp;"."&amp;MiscCR!F63</f>
        <v xml:space="preserve"> Please choose a sc....Ma22</v>
      </c>
      <c r="P63" s="185" t="str">
        <f>MISC!I63</f>
        <v>/</v>
      </c>
      <c r="Q63" s="117" t="b">
        <v>1</v>
      </c>
      <c r="R63" s="117" t="b">
        <v>1</v>
      </c>
      <c r="S63" s="117" t="b">
        <v>1</v>
      </c>
    </row>
    <row r="64" spans="1:19" x14ac:dyDescent="0.25">
      <c r="A64" s="117" t="s">
        <v>1312</v>
      </c>
      <c r="B64" s="180">
        <v>1</v>
      </c>
      <c r="C64" s="117">
        <v>2</v>
      </c>
      <c r="D64" s="181">
        <f>MISC!J64</f>
        <v>0</v>
      </c>
      <c r="E64" s="117" t="b">
        <v>1</v>
      </c>
      <c r="F64" s="182" t="str">
        <f>RIGHT(MISC!C64,4)&amp;"."&amp;MISC!M64&amp;"."&amp;MISC!K64&amp;"."&amp;$C$5</f>
        <v>...Ma22</v>
      </c>
      <c r="G64" s="183">
        <f t="shared" ca="1" si="0"/>
        <v>44697</v>
      </c>
      <c r="H64" s="316" cm="1">
        <f t="array" ref="H64">-IF(SUMPRODUCT((MISC!$Q$19:$AB$19=$B$5)*MISC!Q64:AB64)&lt;0,SUMPRODUCT((MISC!$Q$19:$AB$19=$B$5)*MISC!Q64:AB64),0)</f>
        <v>0</v>
      </c>
      <c r="I64" s="115">
        <f t="shared" ca="1" si="1"/>
        <v>44697</v>
      </c>
      <c r="J64" s="117">
        <v>3</v>
      </c>
      <c r="K64" s="117" t="b">
        <v>1</v>
      </c>
      <c r="L64" s="117" t="s">
        <v>1313</v>
      </c>
      <c r="M64" s="117" t="b">
        <v>1</v>
      </c>
      <c r="N64" s="117" t="s">
        <v>1276</v>
      </c>
      <c r="O64" s="182" t="str">
        <f>LEFT(MISC!D64,19)&amp;"."&amp;MiscCR!F64</f>
        <v xml:space="preserve"> Please choose a sc....Ma22</v>
      </c>
      <c r="P64" s="185" t="str">
        <f>MISC!I64</f>
        <v>/</v>
      </c>
      <c r="Q64" s="117" t="b">
        <v>1</v>
      </c>
      <c r="R64" s="117" t="b">
        <v>1</v>
      </c>
      <c r="S64" s="117" t="b">
        <v>1</v>
      </c>
    </row>
    <row r="65" spans="1:19" x14ac:dyDescent="0.25">
      <c r="A65" s="117" t="s">
        <v>1312</v>
      </c>
      <c r="B65" s="180">
        <v>1</v>
      </c>
      <c r="C65" s="117">
        <v>2</v>
      </c>
      <c r="D65" s="181">
        <f>MISC!J65</f>
        <v>0</v>
      </c>
      <c r="E65" s="117" t="b">
        <v>1</v>
      </c>
      <c r="F65" s="182" t="str">
        <f>RIGHT(MISC!C65,4)&amp;"."&amp;MISC!M65&amp;"."&amp;MISC!K65&amp;"."&amp;$C$5</f>
        <v>...Ma22</v>
      </c>
      <c r="G65" s="183">
        <f t="shared" ca="1" si="0"/>
        <v>44697</v>
      </c>
      <c r="H65" s="316" cm="1">
        <f t="array" ref="H65">-IF(SUMPRODUCT((MISC!$Q$19:$AB$19=$B$5)*MISC!Q65:AB65)&lt;0,SUMPRODUCT((MISC!$Q$19:$AB$19=$B$5)*MISC!Q65:AB65),0)</f>
        <v>0</v>
      </c>
      <c r="I65" s="115">
        <f t="shared" ca="1" si="1"/>
        <v>44697</v>
      </c>
      <c r="J65" s="117">
        <v>3</v>
      </c>
      <c r="K65" s="117" t="b">
        <v>1</v>
      </c>
      <c r="L65" s="117" t="s">
        <v>1313</v>
      </c>
      <c r="M65" s="117" t="b">
        <v>1</v>
      </c>
      <c r="N65" s="117" t="s">
        <v>1276</v>
      </c>
      <c r="O65" s="182" t="str">
        <f>LEFT(MISC!D65,19)&amp;"."&amp;MiscCR!F65</f>
        <v xml:space="preserve"> Please choose a sc....Ma22</v>
      </c>
      <c r="P65" s="185" t="str">
        <f>MISC!I65</f>
        <v>/</v>
      </c>
      <c r="Q65" s="117" t="b">
        <v>1</v>
      </c>
      <c r="R65" s="117" t="b">
        <v>1</v>
      </c>
      <c r="S65" s="117" t="b">
        <v>1</v>
      </c>
    </row>
    <row r="66" spans="1:19" x14ac:dyDescent="0.25">
      <c r="A66" s="117" t="s">
        <v>1312</v>
      </c>
      <c r="B66" s="180">
        <v>1</v>
      </c>
      <c r="C66" s="117">
        <v>2</v>
      </c>
      <c r="D66" s="181">
        <f>MISC!J66</f>
        <v>0</v>
      </c>
      <c r="E66" s="117" t="b">
        <v>1</v>
      </c>
      <c r="F66" s="182" t="str">
        <f>RIGHT(MISC!C66,4)&amp;"."&amp;MISC!M66&amp;"."&amp;MISC!K66&amp;"."&amp;$C$5</f>
        <v>...Ma22</v>
      </c>
      <c r="G66" s="183">
        <f t="shared" ca="1" si="0"/>
        <v>44697</v>
      </c>
      <c r="H66" s="316" cm="1">
        <f t="array" ref="H66">-IF(SUMPRODUCT((MISC!$Q$19:$AB$19=$B$5)*MISC!Q66:AB66)&lt;0,SUMPRODUCT((MISC!$Q$19:$AB$19=$B$5)*MISC!Q66:AB66),0)</f>
        <v>0</v>
      </c>
      <c r="I66" s="115">
        <f t="shared" ca="1" si="1"/>
        <v>44697</v>
      </c>
      <c r="J66" s="117">
        <v>3</v>
      </c>
      <c r="K66" s="117" t="b">
        <v>1</v>
      </c>
      <c r="L66" s="117" t="s">
        <v>1313</v>
      </c>
      <c r="M66" s="117" t="b">
        <v>1</v>
      </c>
      <c r="N66" s="117" t="s">
        <v>1276</v>
      </c>
      <c r="O66" s="182" t="str">
        <f>LEFT(MISC!D66,19)&amp;"."&amp;MiscCR!F66</f>
        <v xml:space="preserve"> Please choose a sc....Ma22</v>
      </c>
      <c r="P66" s="185" t="str">
        <f>MISC!I66</f>
        <v>/</v>
      </c>
      <c r="Q66" s="117" t="b">
        <v>1</v>
      </c>
      <c r="R66" s="117" t="b">
        <v>1</v>
      </c>
      <c r="S66" s="117" t="b">
        <v>1</v>
      </c>
    </row>
    <row r="67" spans="1:19" x14ac:dyDescent="0.25">
      <c r="A67" s="117" t="s">
        <v>1312</v>
      </c>
      <c r="B67" s="180">
        <v>1</v>
      </c>
      <c r="C67" s="117">
        <v>2</v>
      </c>
      <c r="D67" s="181">
        <f>MISC!J67</f>
        <v>0</v>
      </c>
      <c r="E67" s="117" t="b">
        <v>1</v>
      </c>
      <c r="F67" s="182" t="str">
        <f>RIGHT(MISC!C67,4)&amp;"."&amp;MISC!M67&amp;"."&amp;MISC!K67&amp;"."&amp;$C$5</f>
        <v>...Ma22</v>
      </c>
      <c r="G67" s="183">
        <f t="shared" ca="1" si="0"/>
        <v>44697</v>
      </c>
      <c r="H67" s="316" cm="1">
        <f t="array" ref="H67">-IF(SUMPRODUCT((MISC!$Q$19:$AB$19=$B$5)*MISC!Q67:AB67)&lt;0,SUMPRODUCT((MISC!$Q$19:$AB$19=$B$5)*MISC!Q67:AB67),0)</f>
        <v>0</v>
      </c>
      <c r="I67" s="115">
        <f t="shared" ca="1" si="1"/>
        <v>44697</v>
      </c>
      <c r="J67" s="117">
        <v>3</v>
      </c>
      <c r="K67" s="117" t="b">
        <v>1</v>
      </c>
      <c r="L67" s="117" t="s">
        <v>1313</v>
      </c>
      <c r="M67" s="117" t="b">
        <v>1</v>
      </c>
      <c r="N67" s="117" t="s">
        <v>1276</v>
      </c>
      <c r="O67" s="182" t="str">
        <f>LEFT(MISC!D67,19)&amp;"."&amp;MiscCR!F67</f>
        <v xml:space="preserve"> Please choose a sc....Ma22</v>
      </c>
      <c r="P67" s="185" t="str">
        <f>MISC!I67</f>
        <v>/</v>
      </c>
      <c r="Q67" s="117" t="b">
        <v>1</v>
      </c>
      <c r="R67" s="117" t="b">
        <v>1</v>
      </c>
      <c r="S67" s="117" t="b">
        <v>1</v>
      </c>
    </row>
    <row r="68" spans="1:19" x14ac:dyDescent="0.25">
      <c r="A68" s="117" t="s">
        <v>1312</v>
      </c>
      <c r="B68" s="180">
        <v>1</v>
      </c>
      <c r="C68" s="117">
        <v>2</v>
      </c>
      <c r="D68" s="181">
        <f>MISC!J68</f>
        <v>0</v>
      </c>
      <c r="E68" s="117" t="b">
        <v>1</v>
      </c>
      <c r="F68" s="182" t="str">
        <f>RIGHT(MISC!C68,4)&amp;"."&amp;MISC!M68&amp;"."&amp;MISC!K68&amp;"."&amp;$C$5</f>
        <v>...Ma22</v>
      </c>
      <c r="G68" s="183">
        <f t="shared" ca="1" si="0"/>
        <v>44697</v>
      </c>
      <c r="H68" s="316" cm="1">
        <f t="array" ref="H68">-IF(SUMPRODUCT((MISC!$Q$19:$AB$19=$B$5)*MISC!Q68:AB68)&lt;0,SUMPRODUCT((MISC!$Q$19:$AB$19=$B$5)*MISC!Q68:AB68),0)</f>
        <v>0</v>
      </c>
      <c r="I68" s="115">
        <f t="shared" ca="1" si="1"/>
        <v>44697</v>
      </c>
      <c r="J68" s="117">
        <v>3</v>
      </c>
      <c r="K68" s="117" t="b">
        <v>1</v>
      </c>
      <c r="L68" s="117" t="s">
        <v>1313</v>
      </c>
      <c r="M68" s="117" t="b">
        <v>1</v>
      </c>
      <c r="N68" s="117" t="s">
        <v>1276</v>
      </c>
      <c r="O68" s="182" t="str">
        <f>LEFT(MISC!D68,19)&amp;"."&amp;MiscCR!F68</f>
        <v xml:space="preserve"> Please choose a sc....Ma22</v>
      </c>
      <c r="P68" s="185" t="str">
        <f>MISC!I68</f>
        <v>/</v>
      </c>
      <c r="Q68" s="117" t="b">
        <v>1</v>
      </c>
      <c r="R68" s="117" t="b">
        <v>1</v>
      </c>
      <c r="S68" s="117" t="b">
        <v>1</v>
      </c>
    </row>
    <row r="69" spans="1:19" x14ac:dyDescent="0.25">
      <c r="A69" s="117" t="s">
        <v>1312</v>
      </c>
      <c r="B69" s="180">
        <v>1</v>
      </c>
      <c r="C69" s="117">
        <v>2</v>
      </c>
      <c r="D69" s="181">
        <f>MISC!J69</f>
        <v>0</v>
      </c>
      <c r="E69" s="117" t="b">
        <v>1</v>
      </c>
      <c r="F69" s="182" t="str">
        <f>RIGHT(MISC!C69,4)&amp;"."&amp;MISC!M69&amp;"."&amp;MISC!K69&amp;"."&amp;$C$5</f>
        <v>...Ma22</v>
      </c>
      <c r="G69" s="183">
        <f t="shared" ca="1" si="0"/>
        <v>44697</v>
      </c>
      <c r="H69" s="316" cm="1">
        <f t="array" ref="H69">-IF(SUMPRODUCT((MISC!$Q$19:$AB$19=$B$5)*MISC!Q69:AB69)&lt;0,SUMPRODUCT((MISC!$Q$19:$AB$19=$B$5)*MISC!Q69:AB69),0)</f>
        <v>0</v>
      </c>
      <c r="I69" s="115">
        <f t="shared" ca="1" si="1"/>
        <v>44697</v>
      </c>
      <c r="J69" s="117">
        <v>3</v>
      </c>
      <c r="K69" s="117" t="b">
        <v>1</v>
      </c>
      <c r="L69" s="117" t="s">
        <v>1313</v>
      </c>
      <c r="M69" s="117" t="b">
        <v>1</v>
      </c>
      <c r="N69" s="117" t="s">
        <v>1276</v>
      </c>
      <c r="O69" s="182" t="str">
        <f>LEFT(MISC!D69,19)&amp;"."&amp;MiscCR!F69</f>
        <v xml:space="preserve"> Please choose a sc....Ma22</v>
      </c>
      <c r="P69" s="185" t="str">
        <f>MISC!I69</f>
        <v>/</v>
      </c>
      <c r="Q69" s="117" t="b">
        <v>1</v>
      </c>
      <c r="R69" s="117" t="b">
        <v>1</v>
      </c>
      <c r="S69" s="117" t="b">
        <v>1</v>
      </c>
    </row>
    <row r="70" spans="1:19" x14ac:dyDescent="0.25">
      <c r="A70" s="117" t="s">
        <v>1312</v>
      </c>
      <c r="B70" s="180">
        <v>1</v>
      </c>
      <c r="C70" s="117">
        <v>2</v>
      </c>
      <c r="D70" s="181">
        <f>MISC!J70</f>
        <v>0</v>
      </c>
      <c r="E70" s="117" t="b">
        <v>1</v>
      </c>
      <c r="F70" s="182" t="str">
        <f>RIGHT(MISC!C70,4)&amp;"."&amp;MISC!M70&amp;"."&amp;MISC!K70&amp;"."&amp;$C$5</f>
        <v>...Ma22</v>
      </c>
      <c r="G70" s="183">
        <f t="shared" ca="1" si="0"/>
        <v>44697</v>
      </c>
      <c r="H70" s="316" cm="1">
        <f t="array" ref="H70">-IF(SUMPRODUCT((MISC!$Q$19:$AB$19=$B$5)*MISC!Q70:AB70)&lt;0,SUMPRODUCT((MISC!$Q$19:$AB$19=$B$5)*MISC!Q70:AB70),0)</f>
        <v>0</v>
      </c>
      <c r="I70" s="115">
        <f t="shared" ca="1" si="1"/>
        <v>44697</v>
      </c>
      <c r="J70" s="117">
        <v>3</v>
      </c>
      <c r="K70" s="117" t="b">
        <v>1</v>
      </c>
      <c r="L70" s="117" t="s">
        <v>1313</v>
      </c>
      <c r="M70" s="117" t="b">
        <v>1</v>
      </c>
      <c r="N70" s="117" t="s">
        <v>1276</v>
      </c>
      <c r="O70" s="182" t="str">
        <f>LEFT(MISC!D70,19)&amp;"."&amp;MiscCR!F70</f>
        <v xml:space="preserve"> Please choose a sc....Ma22</v>
      </c>
      <c r="P70" s="185" t="str">
        <f>MISC!I70</f>
        <v>/</v>
      </c>
      <c r="Q70" s="117" t="b">
        <v>1</v>
      </c>
      <c r="R70" s="117" t="b">
        <v>1</v>
      </c>
      <c r="S70" s="117" t="b">
        <v>1</v>
      </c>
    </row>
    <row r="71" spans="1:19" x14ac:dyDescent="0.25">
      <c r="A71" s="117" t="s">
        <v>1312</v>
      </c>
      <c r="B71" s="180">
        <v>1</v>
      </c>
      <c r="C71" s="117">
        <v>2</v>
      </c>
      <c r="D71" s="181">
        <f>MISC!J71</f>
        <v>0</v>
      </c>
      <c r="E71" s="117" t="b">
        <v>1</v>
      </c>
      <c r="F71" s="182" t="str">
        <f>RIGHT(MISC!C71,4)&amp;"."&amp;MISC!M71&amp;"."&amp;MISC!K71&amp;"."&amp;$C$5</f>
        <v>...Ma22</v>
      </c>
      <c r="G71" s="183">
        <f t="shared" ca="1" si="0"/>
        <v>44697</v>
      </c>
      <c r="H71" s="316" cm="1">
        <f t="array" ref="H71">-IF(SUMPRODUCT((MISC!$Q$19:$AB$19=$B$5)*MISC!Q71:AB71)&lt;0,SUMPRODUCT((MISC!$Q$19:$AB$19=$B$5)*MISC!Q71:AB71),0)</f>
        <v>0</v>
      </c>
      <c r="I71" s="115">
        <f t="shared" ca="1" si="1"/>
        <v>44697</v>
      </c>
      <c r="J71" s="117">
        <v>3</v>
      </c>
      <c r="K71" s="117" t="b">
        <v>1</v>
      </c>
      <c r="L71" s="117" t="s">
        <v>1313</v>
      </c>
      <c r="M71" s="117" t="b">
        <v>1</v>
      </c>
      <c r="N71" s="117" t="s">
        <v>1276</v>
      </c>
      <c r="O71" s="182" t="str">
        <f>LEFT(MISC!D71,19)&amp;"."&amp;MiscCR!F71</f>
        <v xml:space="preserve"> Please choose a sc....Ma22</v>
      </c>
      <c r="P71" s="185" t="str">
        <f>MISC!I71</f>
        <v>/</v>
      </c>
      <c r="Q71" s="117" t="b">
        <v>1</v>
      </c>
      <c r="R71" s="117" t="b">
        <v>1</v>
      </c>
      <c r="S71" s="117" t="b">
        <v>1</v>
      </c>
    </row>
    <row r="72" spans="1:19" x14ac:dyDescent="0.25">
      <c r="A72" s="117" t="s">
        <v>1312</v>
      </c>
      <c r="B72" s="180">
        <v>1</v>
      </c>
      <c r="C72" s="117">
        <v>2</v>
      </c>
      <c r="D72" s="181">
        <f>MISC!J72</f>
        <v>0</v>
      </c>
      <c r="E72" s="117" t="b">
        <v>1</v>
      </c>
      <c r="F72" s="182" t="str">
        <f>RIGHT(MISC!C72,4)&amp;"."&amp;MISC!M72&amp;"."&amp;MISC!K72&amp;"."&amp;$C$5</f>
        <v>...Ma22</v>
      </c>
      <c r="G72" s="183">
        <f t="shared" ca="1" si="0"/>
        <v>44697</v>
      </c>
      <c r="H72" s="316" cm="1">
        <f t="array" ref="H72">-IF(SUMPRODUCT((MISC!$Q$19:$AB$19=$B$5)*MISC!Q72:AB72)&lt;0,SUMPRODUCT((MISC!$Q$19:$AB$19=$B$5)*MISC!Q72:AB72),0)</f>
        <v>0</v>
      </c>
      <c r="I72" s="115">
        <f t="shared" ca="1" si="1"/>
        <v>44697</v>
      </c>
      <c r="J72" s="117">
        <v>3</v>
      </c>
      <c r="K72" s="117" t="b">
        <v>1</v>
      </c>
      <c r="L72" s="117" t="s">
        <v>1313</v>
      </c>
      <c r="M72" s="117" t="b">
        <v>1</v>
      </c>
      <c r="N72" s="117" t="s">
        <v>1276</v>
      </c>
      <c r="O72" s="182" t="str">
        <f>LEFT(MISC!D72,19)&amp;"."&amp;MiscCR!F72</f>
        <v xml:space="preserve"> Please choose a sc....Ma22</v>
      </c>
      <c r="P72" s="185" t="str">
        <f>MISC!I72</f>
        <v>/</v>
      </c>
      <c r="Q72" s="117" t="b">
        <v>1</v>
      </c>
      <c r="R72" s="117" t="b">
        <v>1</v>
      </c>
      <c r="S72" s="117" t="b">
        <v>1</v>
      </c>
    </row>
    <row r="73" spans="1:19" x14ac:dyDescent="0.25">
      <c r="A73" s="117" t="s">
        <v>1312</v>
      </c>
      <c r="B73" s="180">
        <v>1</v>
      </c>
      <c r="C73" s="117">
        <v>2</v>
      </c>
      <c r="D73" s="181">
        <f>MISC!J73</f>
        <v>0</v>
      </c>
      <c r="E73" s="117" t="b">
        <v>1</v>
      </c>
      <c r="F73" s="182" t="str">
        <f>RIGHT(MISC!C73,4)&amp;"."&amp;MISC!M73&amp;"."&amp;MISC!K73&amp;"."&amp;$C$5</f>
        <v>...Ma22</v>
      </c>
      <c r="G73" s="183">
        <f t="shared" ca="1" si="0"/>
        <v>44697</v>
      </c>
      <c r="H73" s="316" cm="1">
        <f t="array" ref="H73">-IF(SUMPRODUCT((MISC!$Q$19:$AB$19=$B$5)*MISC!Q73:AB73)&lt;0,SUMPRODUCT((MISC!$Q$19:$AB$19=$B$5)*MISC!Q73:AB73),0)</f>
        <v>0</v>
      </c>
      <c r="I73" s="115">
        <f t="shared" ca="1" si="1"/>
        <v>44697</v>
      </c>
      <c r="J73" s="117">
        <v>3</v>
      </c>
      <c r="K73" s="117" t="b">
        <v>1</v>
      </c>
      <c r="L73" s="117" t="s">
        <v>1313</v>
      </c>
      <c r="M73" s="117" t="b">
        <v>1</v>
      </c>
      <c r="N73" s="117" t="s">
        <v>1276</v>
      </c>
      <c r="O73" s="182" t="str">
        <f>LEFT(MISC!D73,19)&amp;"."&amp;MiscCR!F73</f>
        <v xml:space="preserve"> Please choose a sc....Ma22</v>
      </c>
      <c r="P73" s="185" t="str">
        <f>MISC!I73</f>
        <v>/</v>
      </c>
      <c r="Q73" s="117" t="b">
        <v>1</v>
      </c>
      <c r="R73" s="117" t="b">
        <v>1</v>
      </c>
      <c r="S73" s="117" t="b">
        <v>1</v>
      </c>
    </row>
    <row r="74" spans="1:19" x14ac:dyDescent="0.25">
      <c r="A74" s="117" t="s">
        <v>1312</v>
      </c>
      <c r="B74" s="180">
        <v>1</v>
      </c>
      <c r="C74" s="117">
        <v>2</v>
      </c>
      <c r="D74" s="181">
        <f>MISC!J74</f>
        <v>0</v>
      </c>
      <c r="E74" s="117" t="b">
        <v>1</v>
      </c>
      <c r="F74" s="182" t="str">
        <f>RIGHT(MISC!C74,4)&amp;"."&amp;MISC!M74&amp;"."&amp;MISC!K74&amp;"."&amp;$C$5</f>
        <v>...Ma22</v>
      </c>
      <c r="G74" s="183">
        <f t="shared" ca="1" si="0"/>
        <v>44697</v>
      </c>
      <c r="H74" s="316" cm="1">
        <f t="array" ref="H74">-IF(SUMPRODUCT((MISC!$Q$19:$AB$19=$B$5)*MISC!Q74:AB74)&lt;0,SUMPRODUCT((MISC!$Q$19:$AB$19=$B$5)*MISC!Q74:AB74),0)</f>
        <v>0</v>
      </c>
      <c r="I74" s="115">
        <f t="shared" ca="1" si="1"/>
        <v>44697</v>
      </c>
      <c r="J74" s="117">
        <v>3</v>
      </c>
      <c r="K74" s="117" t="b">
        <v>1</v>
      </c>
      <c r="L74" s="117" t="s">
        <v>1313</v>
      </c>
      <c r="M74" s="117" t="b">
        <v>1</v>
      </c>
      <c r="N74" s="117" t="s">
        <v>1276</v>
      </c>
      <c r="O74" s="182" t="str">
        <f>LEFT(MISC!D74,19)&amp;"."&amp;MiscCR!F74</f>
        <v xml:space="preserve"> Please choose a sc....Ma22</v>
      </c>
      <c r="P74" s="185" t="str">
        <f>MISC!I74</f>
        <v>/</v>
      </c>
      <c r="Q74" s="117" t="b">
        <v>1</v>
      </c>
      <c r="R74" s="117" t="b">
        <v>1</v>
      </c>
      <c r="S74" s="117" t="b">
        <v>1</v>
      </c>
    </row>
    <row r="75" spans="1:19" x14ac:dyDescent="0.25">
      <c r="A75" s="117" t="s">
        <v>1312</v>
      </c>
      <c r="B75" s="180">
        <v>1</v>
      </c>
      <c r="C75" s="117">
        <v>2</v>
      </c>
      <c r="D75" s="181">
        <f>MISC!J75</f>
        <v>0</v>
      </c>
      <c r="E75" s="117" t="b">
        <v>1</v>
      </c>
      <c r="F75" s="182" t="str">
        <f>RIGHT(MISC!C75,4)&amp;"."&amp;MISC!M75&amp;"."&amp;MISC!K75&amp;"."&amp;$C$5</f>
        <v>...Ma22</v>
      </c>
      <c r="G75" s="183">
        <f t="shared" ca="1" si="0"/>
        <v>44697</v>
      </c>
      <c r="H75" s="316" cm="1">
        <f t="array" ref="H75">-IF(SUMPRODUCT((MISC!$Q$19:$AB$19=$B$5)*MISC!Q75:AB75)&lt;0,SUMPRODUCT((MISC!$Q$19:$AB$19=$B$5)*MISC!Q75:AB75),0)</f>
        <v>0</v>
      </c>
      <c r="I75" s="115">
        <f t="shared" ca="1" si="1"/>
        <v>44697</v>
      </c>
      <c r="J75" s="117">
        <v>3</v>
      </c>
      <c r="K75" s="117" t="b">
        <v>1</v>
      </c>
      <c r="L75" s="117" t="s">
        <v>1313</v>
      </c>
      <c r="M75" s="117" t="b">
        <v>1</v>
      </c>
      <c r="N75" s="117" t="s">
        <v>1276</v>
      </c>
      <c r="O75" s="182" t="str">
        <f>LEFT(MISC!D75,19)&amp;"."&amp;MiscCR!F75</f>
        <v xml:space="preserve"> Please choose a sc....Ma22</v>
      </c>
      <c r="P75" s="185" t="str">
        <f>MISC!I75</f>
        <v>/</v>
      </c>
      <c r="Q75" s="117" t="b">
        <v>1</v>
      </c>
      <c r="R75" s="117" t="b">
        <v>1</v>
      </c>
      <c r="S75" s="117" t="b">
        <v>1</v>
      </c>
    </row>
    <row r="76" spans="1:19" x14ac:dyDescent="0.25">
      <c r="A76" s="117" t="s">
        <v>1312</v>
      </c>
      <c r="B76" s="180">
        <v>1</v>
      </c>
      <c r="C76" s="117">
        <v>2</v>
      </c>
      <c r="D76" s="181">
        <f>MISC!J76</f>
        <v>0</v>
      </c>
      <c r="E76" s="117" t="b">
        <v>1</v>
      </c>
      <c r="F76" s="182" t="str">
        <f>RIGHT(MISC!C76,4)&amp;"."&amp;MISC!M76&amp;"."&amp;MISC!K76&amp;"."&amp;$C$5</f>
        <v>...Ma22</v>
      </c>
      <c r="G76" s="183">
        <f t="shared" ca="1" si="0"/>
        <v>44697</v>
      </c>
      <c r="H76" s="316" cm="1">
        <f t="array" ref="H76">-IF(SUMPRODUCT((MISC!$Q$19:$AB$19=$B$5)*MISC!Q76:AB76)&lt;0,SUMPRODUCT((MISC!$Q$19:$AB$19=$B$5)*MISC!Q76:AB76),0)</f>
        <v>0</v>
      </c>
      <c r="I76" s="115">
        <f t="shared" ca="1" si="1"/>
        <v>44697</v>
      </c>
      <c r="J76" s="117">
        <v>3</v>
      </c>
      <c r="K76" s="117" t="b">
        <v>1</v>
      </c>
      <c r="L76" s="117" t="s">
        <v>1313</v>
      </c>
      <c r="M76" s="117" t="b">
        <v>1</v>
      </c>
      <c r="N76" s="117" t="s">
        <v>1276</v>
      </c>
      <c r="O76" s="182" t="str">
        <f>LEFT(MISC!D76,19)&amp;"."&amp;MiscCR!F76</f>
        <v xml:space="preserve"> Please choose a sc....Ma22</v>
      </c>
      <c r="P76" s="185" t="str">
        <f>MISC!I76</f>
        <v>/</v>
      </c>
      <c r="Q76" s="117" t="b">
        <v>1</v>
      </c>
      <c r="R76" s="117" t="b">
        <v>1</v>
      </c>
      <c r="S76" s="117" t="b">
        <v>1</v>
      </c>
    </row>
    <row r="77" spans="1:19" x14ac:dyDescent="0.25">
      <c r="A77" s="117" t="s">
        <v>1312</v>
      </c>
      <c r="B77" s="180">
        <v>1</v>
      </c>
      <c r="C77" s="117">
        <v>2</v>
      </c>
      <c r="D77" s="181">
        <f>MISC!J77</f>
        <v>0</v>
      </c>
      <c r="E77" s="117" t="b">
        <v>1</v>
      </c>
      <c r="F77" s="182" t="str">
        <f>RIGHT(MISC!C77,4)&amp;"."&amp;MISC!M77&amp;"."&amp;MISC!K77&amp;"."&amp;$C$5</f>
        <v>...Ma22</v>
      </c>
      <c r="G77" s="183">
        <f t="shared" ca="1" si="0"/>
        <v>44697</v>
      </c>
      <c r="H77" s="316" cm="1">
        <f t="array" ref="H77">-IF(SUMPRODUCT((MISC!$Q$19:$AB$19=$B$5)*MISC!Q77:AB77)&lt;0,SUMPRODUCT((MISC!$Q$19:$AB$19=$B$5)*MISC!Q77:AB77),0)</f>
        <v>0</v>
      </c>
      <c r="I77" s="115">
        <f t="shared" ca="1" si="1"/>
        <v>44697</v>
      </c>
      <c r="J77" s="117">
        <v>3</v>
      </c>
      <c r="K77" s="117" t="b">
        <v>1</v>
      </c>
      <c r="L77" s="117" t="s">
        <v>1313</v>
      </c>
      <c r="M77" s="117" t="b">
        <v>1</v>
      </c>
      <c r="N77" s="117" t="s">
        <v>1276</v>
      </c>
      <c r="O77" s="182" t="str">
        <f>LEFT(MISC!D77,19)&amp;"."&amp;MiscCR!F77</f>
        <v xml:space="preserve"> Please choose a sc....Ma22</v>
      </c>
      <c r="P77" s="185" t="str">
        <f>MISC!I77</f>
        <v>/</v>
      </c>
      <c r="Q77" s="117" t="b">
        <v>1</v>
      </c>
      <c r="R77" s="117" t="b">
        <v>1</v>
      </c>
      <c r="S77" s="117" t="b">
        <v>1</v>
      </c>
    </row>
    <row r="78" spans="1:19" x14ac:dyDescent="0.25">
      <c r="A78" s="117" t="s">
        <v>1312</v>
      </c>
      <c r="B78" s="180">
        <v>1</v>
      </c>
      <c r="C78" s="117">
        <v>2</v>
      </c>
      <c r="D78" s="181">
        <f>MISC!J78</f>
        <v>0</v>
      </c>
      <c r="E78" s="117" t="b">
        <v>1</v>
      </c>
      <c r="F78" s="182" t="str">
        <f>RIGHT(MISC!C78,4)&amp;"."&amp;MISC!M78&amp;"."&amp;MISC!K78&amp;"."&amp;$C$5</f>
        <v>...Ma22</v>
      </c>
      <c r="G78" s="183">
        <f t="shared" ca="1" si="0"/>
        <v>44697</v>
      </c>
      <c r="H78" s="316" cm="1">
        <f t="array" ref="H78">-IF(SUMPRODUCT((MISC!$Q$19:$AB$19=$B$5)*MISC!Q78:AB78)&lt;0,SUMPRODUCT((MISC!$Q$19:$AB$19=$B$5)*MISC!Q78:AB78),0)</f>
        <v>0</v>
      </c>
      <c r="I78" s="115">
        <f t="shared" ca="1" si="1"/>
        <v>44697</v>
      </c>
      <c r="J78" s="117">
        <v>3</v>
      </c>
      <c r="K78" s="117" t="b">
        <v>1</v>
      </c>
      <c r="L78" s="117" t="s">
        <v>1313</v>
      </c>
      <c r="M78" s="117" t="b">
        <v>1</v>
      </c>
      <c r="N78" s="117" t="s">
        <v>1276</v>
      </c>
      <c r="O78" s="182" t="str">
        <f>LEFT(MISC!D78,19)&amp;"."&amp;MiscCR!F78</f>
        <v xml:space="preserve"> Please choose a sc....Ma22</v>
      </c>
      <c r="P78" s="185" t="str">
        <f>MISC!I78</f>
        <v>/</v>
      </c>
      <c r="Q78" s="117" t="b">
        <v>1</v>
      </c>
      <c r="R78" s="117" t="b">
        <v>1</v>
      </c>
      <c r="S78" s="117" t="b">
        <v>1</v>
      </c>
    </row>
    <row r="79" spans="1:19" x14ac:dyDescent="0.25">
      <c r="A79" s="117" t="s">
        <v>1312</v>
      </c>
      <c r="B79" s="180">
        <v>1</v>
      </c>
      <c r="C79" s="117">
        <v>2</v>
      </c>
      <c r="D79" s="181">
        <f>MISC!J79</f>
        <v>0</v>
      </c>
      <c r="E79" s="117" t="b">
        <v>1</v>
      </c>
      <c r="F79" s="182" t="str">
        <f>RIGHT(MISC!C79,4)&amp;"."&amp;MISC!M79&amp;"."&amp;MISC!K79&amp;"."&amp;$C$5</f>
        <v>...Ma22</v>
      </c>
      <c r="G79" s="183">
        <f t="shared" ca="1" si="0"/>
        <v>44697</v>
      </c>
      <c r="H79" s="316" cm="1">
        <f t="array" ref="H79">-IF(SUMPRODUCT((MISC!$Q$19:$AB$19=$B$5)*MISC!Q79:AB79)&lt;0,SUMPRODUCT((MISC!$Q$19:$AB$19=$B$5)*MISC!Q79:AB79),0)</f>
        <v>0</v>
      </c>
      <c r="I79" s="115">
        <f t="shared" ca="1" si="1"/>
        <v>44697</v>
      </c>
      <c r="J79" s="117">
        <v>3</v>
      </c>
      <c r="K79" s="117" t="b">
        <v>1</v>
      </c>
      <c r="L79" s="117" t="s">
        <v>1313</v>
      </c>
      <c r="M79" s="117" t="b">
        <v>1</v>
      </c>
      <c r="N79" s="117" t="s">
        <v>1276</v>
      </c>
      <c r="O79" s="182" t="str">
        <f>LEFT(MISC!D79,19)&amp;"."&amp;MiscCR!F79</f>
        <v xml:space="preserve"> Please choose a sc....Ma22</v>
      </c>
      <c r="P79" s="185" t="str">
        <f>MISC!I79</f>
        <v>/</v>
      </c>
      <c r="Q79" s="117" t="b">
        <v>1</v>
      </c>
      <c r="R79" s="117" t="b">
        <v>1</v>
      </c>
      <c r="S79" s="117" t="b">
        <v>1</v>
      </c>
    </row>
    <row r="80" spans="1:19" x14ac:dyDescent="0.25">
      <c r="A80" s="117" t="s">
        <v>1312</v>
      </c>
      <c r="B80" s="180">
        <v>1</v>
      </c>
      <c r="C80" s="117">
        <v>2</v>
      </c>
      <c r="D80" s="181">
        <f>MISC!J80</f>
        <v>0</v>
      </c>
      <c r="E80" s="117" t="b">
        <v>1</v>
      </c>
      <c r="F80" s="182" t="str">
        <f>RIGHT(MISC!C80,4)&amp;"."&amp;MISC!M80&amp;"."&amp;MISC!K80&amp;"."&amp;$C$5</f>
        <v>...Ma22</v>
      </c>
      <c r="G80" s="183">
        <f t="shared" ca="1" si="0"/>
        <v>44697</v>
      </c>
      <c r="H80" s="316" cm="1">
        <f t="array" ref="H80">-IF(SUMPRODUCT((MISC!$Q$19:$AB$19=$B$5)*MISC!Q80:AB80)&lt;0,SUMPRODUCT((MISC!$Q$19:$AB$19=$B$5)*MISC!Q80:AB80),0)</f>
        <v>0</v>
      </c>
      <c r="I80" s="115">
        <f t="shared" ca="1" si="1"/>
        <v>44697</v>
      </c>
      <c r="J80" s="117">
        <v>3</v>
      </c>
      <c r="K80" s="117" t="b">
        <v>1</v>
      </c>
      <c r="L80" s="117" t="s">
        <v>1313</v>
      </c>
      <c r="M80" s="117" t="b">
        <v>1</v>
      </c>
      <c r="N80" s="117" t="s">
        <v>1276</v>
      </c>
      <c r="O80" s="182" t="str">
        <f>LEFT(MISC!D80,19)&amp;"."&amp;MiscCR!F80</f>
        <v xml:space="preserve"> Please choose a sc....Ma22</v>
      </c>
      <c r="P80" s="185" t="str">
        <f>MISC!I80</f>
        <v>/</v>
      </c>
      <c r="Q80" s="117" t="b">
        <v>1</v>
      </c>
      <c r="R80" s="117" t="b">
        <v>1</v>
      </c>
      <c r="S80" s="117" t="b">
        <v>1</v>
      </c>
    </row>
    <row r="81" spans="1:19" x14ac:dyDescent="0.25">
      <c r="A81" s="117" t="s">
        <v>1312</v>
      </c>
      <c r="B81" s="180">
        <v>1</v>
      </c>
      <c r="C81" s="117">
        <v>2</v>
      </c>
      <c r="D81" s="181">
        <f>MISC!J81</f>
        <v>0</v>
      </c>
      <c r="E81" s="117" t="b">
        <v>1</v>
      </c>
      <c r="F81" s="182" t="str">
        <f>RIGHT(MISC!C81,4)&amp;"."&amp;MISC!M81&amp;"."&amp;MISC!K81&amp;"."&amp;$C$5</f>
        <v>...Ma22</v>
      </c>
      <c r="G81" s="183">
        <f t="shared" ca="1" si="0"/>
        <v>44697</v>
      </c>
      <c r="H81" s="316" cm="1">
        <f t="array" ref="H81">-IF(SUMPRODUCT((MISC!$Q$19:$AB$19=$B$5)*MISC!Q81:AB81)&lt;0,SUMPRODUCT((MISC!$Q$19:$AB$19=$B$5)*MISC!Q81:AB81),0)</f>
        <v>0</v>
      </c>
      <c r="I81" s="115">
        <f t="shared" ca="1" si="1"/>
        <v>44697</v>
      </c>
      <c r="J81" s="117">
        <v>3</v>
      </c>
      <c r="K81" s="117" t="b">
        <v>1</v>
      </c>
      <c r="L81" s="117" t="s">
        <v>1313</v>
      </c>
      <c r="M81" s="117" t="b">
        <v>1</v>
      </c>
      <c r="N81" s="117" t="s">
        <v>1276</v>
      </c>
      <c r="O81" s="182" t="str">
        <f>LEFT(MISC!D81,19)&amp;"."&amp;MiscCR!F81</f>
        <v xml:space="preserve"> Please choose a sc....Ma22</v>
      </c>
      <c r="P81" s="185" t="str">
        <f>MISC!I81</f>
        <v>/</v>
      </c>
      <c r="Q81" s="117" t="b">
        <v>1</v>
      </c>
      <c r="R81" s="117" t="b">
        <v>1</v>
      </c>
      <c r="S81" s="117" t="b">
        <v>1</v>
      </c>
    </row>
    <row r="82" spans="1:19" x14ac:dyDescent="0.25">
      <c r="A82" s="117" t="s">
        <v>1312</v>
      </c>
      <c r="B82" s="180">
        <v>1</v>
      </c>
      <c r="C82" s="117">
        <v>2</v>
      </c>
      <c r="D82" s="181">
        <f>MISC!J82</f>
        <v>0</v>
      </c>
      <c r="E82" s="117" t="b">
        <v>1</v>
      </c>
      <c r="F82" s="182" t="str">
        <f>RIGHT(MISC!C82,4)&amp;"."&amp;MISC!M82&amp;"."&amp;MISC!K82&amp;"."&amp;$C$5</f>
        <v>...Ma22</v>
      </c>
      <c r="G82" s="183">
        <f t="shared" ca="1" si="0"/>
        <v>44697</v>
      </c>
      <c r="H82" s="316" cm="1">
        <f t="array" ref="H82">-IF(SUMPRODUCT((MISC!$Q$19:$AB$19=$B$5)*MISC!Q82:AB82)&lt;0,SUMPRODUCT((MISC!$Q$19:$AB$19=$B$5)*MISC!Q82:AB82),0)</f>
        <v>0</v>
      </c>
      <c r="I82" s="115">
        <f t="shared" ca="1" si="1"/>
        <v>44697</v>
      </c>
      <c r="J82" s="117">
        <v>3</v>
      </c>
      <c r="K82" s="117" t="b">
        <v>1</v>
      </c>
      <c r="L82" s="117" t="s">
        <v>1313</v>
      </c>
      <c r="M82" s="117" t="b">
        <v>1</v>
      </c>
      <c r="N82" s="117" t="s">
        <v>1276</v>
      </c>
      <c r="O82" s="182" t="str">
        <f>LEFT(MISC!D82,19)&amp;"."&amp;MiscCR!F82</f>
        <v xml:space="preserve"> Please choose a sc....Ma22</v>
      </c>
      <c r="P82" s="185" t="str">
        <f>MISC!I82</f>
        <v>/</v>
      </c>
      <c r="Q82" s="117" t="b">
        <v>1</v>
      </c>
      <c r="R82" s="117" t="b">
        <v>1</v>
      </c>
      <c r="S82" s="117" t="b">
        <v>1</v>
      </c>
    </row>
    <row r="83" spans="1:19" x14ac:dyDescent="0.25">
      <c r="A83" s="117" t="s">
        <v>1312</v>
      </c>
      <c r="B83" s="180">
        <v>1</v>
      </c>
      <c r="C83" s="117">
        <v>2</v>
      </c>
      <c r="D83" s="181">
        <f>MISC!J83</f>
        <v>0</v>
      </c>
      <c r="E83" s="117" t="b">
        <v>1</v>
      </c>
      <c r="F83" s="182" t="str">
        <f>RIGHT(MISC!C83,4)&amp;"."&amp;MISC!M83&amp;"."&amp;MISC!K83&amp;"."&amp;$C$5</f>
        <v>...Ma22</v>
      </c>
      <c r="G83" s="183">
        <f t="shared" ca="1" si="0"/>
        <v>44697</v>
      </c>
      <c r="H83" s="316" cm="1">
        <f t="array" ref="H83">-IF(SUMPRODUCT((MISC!$Q$19:$AB$19=$B$5)*MISC!Q83:AB83)&lt;0,SUMPRODUCT((MISC!$Q$19:$AB$19=$B$5)*MISC!Q83:AB83),0)</f>
        <v>0</v>
      </c>
      <c r="I83" s="115">
        <f t="shared" ca="1" si="1"/>
        <v>44697</v>
      </c>
      <c r="J83" s="117">
        <v>3</v>
      </c>
      <c r="K83" s="117" t="b">
        <v>1</v>
      </c>
      <c r="L83" s="117" t="s">
        <v>1313</v>
      </c>
      <c r="M83" s="117" t="b">
        <v>1</v>
      </c>
      <c r="N83" s="117" t="s">
        <v>1276</v>
      </c>
      <c r="O83" s="182" t="str">
        <f>LEFT(MISC!D83,19)&amp;"."&amp;MiscCR!F83</f>
        <v xml:space="preserve"> Please choose a sc....Ma22</v>
      </c>
      <c r="P83" s="185" t="str">
        <f>MISC!I83</f>
        <v>/</v>
      </c>
      <c r="Q83" s="117" t="b">
        <v>1</v>
      </c>
      <c r="R83" s="117" t="b">
        <v>1</v>
      </c>
      <c r="S83" s="117" t="b">
        <v>1</v>
      </c>
    </row>
    <row r="84" spans="1:19" x14ac:dyDescent="0.25">
      <c r="A84" s="117" t="s">
        <v>1312</v>
      </c>
      <c r="B84" s="180">
        <v>1</v>
      </c>
      <c r="C84" s="117">
        <v>2</v>
      </c>
      <c r="D84" s="181">
        <f>MISC!J84</f>
        <v>0</v>
      </c>
      <c r="E84" s="117" t="b">
        <v>1</v>
      </c>
      <c r="F84" s="182" t="str">
        <f>RIGHT(MISC!C84,4)&amp;"."&amp;MISC!M84&amp;"."&amp;MISC!K84&amp;"."&amp;$C$5</f>
        <v>...Ma22</v>
      </c>
      <c r="G84" s="183">
        <f t="shared" ca="1" si="0"/>
        <v>44697</v>
      </c>
      <c r="H84" s="316" cm="1">
        <f t="array" ref="H84">-IF(SUMPRODUCT((MISC!$Q$19:$AB$19=$B$5)*MISC!Q84:AB84)&lt;0,SUMPRODUCT((MISC!$Q$19:$AB$19=$B$5)*MISC!Q84:AB84),0)</f>
        <v>0</v>
      </c>
      <c r="I84" s="115">
        <f t="shared" ca="1" si="1"/>
        <v>44697</v>
      </c>
      <c r="J84" s="117">
        <v>3</v>
      </c>
      <c r="K84" s="117" t="b">
        <v>1</v>
      </c>
      <c r="L84" s="117" t="s">
        <v>1313</v>
      </c>
      <c r="M84" s="117" t="b">
        <v>1</v>
      </c>
      <c r="N84" s="117" t="s">
        <v>1276</v>
      </c>
      <c r="O84" s="182" t="str">
        <f>LEFT(MISC!D84,19)&amp;"."&amp;MiscCR!F84</f>
        <v xml:space="preserve"> Please choose a sc....Ma22</v>
      </c>
      <c r="P84" s="185" t="str">
        <f>MISC!I84</f>
        <v>/</v>
      </c>
      <c r="Q84" s="117" t="b">
        <v>1</v>
      </c>
      <c r="R84" s="117" t="b">
        <v>1</v>
      </c>
      <c r="S84" s="117" t="b">
        <v>1</v>
      </c>
    </row>
    <row r="85" spans="1:19" x14ac:dyDescent="0.25">
      <c r="A85" s="117" t="s">
        <v>1312</v>
      </c>
      <c r="B85" s="180">
        <v>1</v>
      </c>
      <c r="C85" s="117">
        <v>2</v>
      </c>
      <c r="D85" s="181">
        <f>MISC!J85</f>
        <v>0</v>
      </c>
      <c r="E85" s="117" t="b">
        <v>1</v>
      </c>
      <c r="F85" s="182" t="str">
        <f>RIGHT(MISC!C85,4)&amp;"."&amp;MISC!M85&amp;"."&amp;MISC!K85&amp;"."&amp;$C$5</f>
        <v>...Ma22</v>
      </c>
      <c r="G85" s="183">
        <f t="shared" ref="G85:G148" ca="1" si="2">TODAY()</f>
        <v>44697</v>
      </c>
      <c r="H85" s="316" cm="1">
        <f t="array" ref="H85">-IF(SUMPRODUCT((MISC!$Q$19:$AB$19=$B$5)*MISC!Q85:AB85)&lt;0,SUMPRODUCT((MISC!$Q$19:$AB$19=$B$5)*MISC!Q85:AB85),0)</f>
        <v>0</v>
      </c>
      <c r="I85" s="115">
        <f t="shared" ref="I85:I148" ca="1" si="3">G85</f>
        <v>44697</v>
      </c>
      <c r="J85" s="117">
        <v>3</v>
      </c>
      <c r="K85" s="117" t="b">
        <v>1</v>
      </c>
      <c r="L85" s="117" t="s">
        <v>1313</v>
      </c>
      <c r="M85" s="117" t="b">
        <v>1</v>
      </c>
      <c r="N85" s="117" t="s">
        <v>1276</v>
      </c>
      <c r="O85" s="182" t="str">
        <f>LEFT(MISC!D85,19)&amp;"."&amp;MiscCR!F85</f>
        <v xml:space="preserve"> Please choose a sc....Ma22</v>
      </c>
      <c r="P85" s="185" t="str">
        <f>MISC!I85</f>
        <v>/</v>
      </c>
      <c r="Q85" s="117" t="b">
        <v>1</v>
      </c>
      <c r="R85" s="117" t="b">
        <v>1</v>
      </c>
      <c r="S85" s="117" t="b">
        <v>1</v>
      </c>
    </row>
    <row r="86" spans="1:19" x14ac:dyDescent="0.25">
      <c r="A86" s="117" t="s">
        <v>1312</v>
      </c>
      <c r="B86" s="180">
        <v>1</v>
      </c>
      <c r="C86" s="117">
        <v>2</v>
      </c>
      <c r="D86" s="181">
        <f>MISC!J86</f>
        <v>0</v>
      </c>
      <c r="E86" s="117" t="b">
        <v>1</v>
      </c>
      <c r="F86" s="182" t="str">
        <f>RIGHT(MISC!C86,4)&amp;"."&amp;MISC!M86&amp;"."&amp;MISC!K86&amp;"."&amp;$C$5</f>
        <v>...Ma22</v>
      </c>
      <c r="G86" s="183">
        <f t="shared" ca="1" si="2"/>
        <v>44697</v>
      </c>
      <c r="H86" s="316" cm="1">
        <f t="array" ref="H86">-IF(SUMPRODUCT((MISC!$Q$19:$AB$19=$B$5)*MISC!Q86:AB86)&lt;0,SUMPRODUCT((MISC!$Q$19:$AB$19=$B$5)*MISC!Q86:AB86),0)</f>
        <v>0</v>
      </c>
      <c r="I86" s="115">
        <f t="shared" ca="1" si="3"/>
        <v>44697</v>
      </c>
      <c r="J86" s="117">
        <v>3</v>
      </c>
      <c r="K86" s="117" t="b">
        <v>1</v>
      </c>
      <c r="L86" s="117" t="s">
        <v>1313</v>
      </c>
      <c r="M86" s="117" t="b">
        <v>1</v>
      </c>
      <c r="N86" s="117" t="s">
        <v>1276</v>
      </c>
      <c r="O86" s="182" t="str">
        <f>LEFT(MISC!D86,19)&amp;"."&amp;MiscCR!F86</f>
        <v xml:space="preserve"> Please choose a sc....Ma22</v>
      </c>
      <c r="P86" s="185" t="str">
        <f>MISC!I86</f>
        <v>/</v>
      </c>
      <c r="Q86" s="117" t="b">
        <v>1</v>
      </c>
      <c r="R86" s="117" t="b">
        <v>1</v>
      </c>
      <c r="S86" s="117" t="b">
        <v>1</v>
      </c>
    </row>
    <row r="87" spans="1:19" x14ac:dyDescent="0.25">
      <c r="A87" s="117" t="s">
        <v>1312</v>
      </c>
      <c r="B87" s="180">
        <v>1</v>
      </c>
      <c r="C87" s="117">
        <v>2</v>
      </c>
      <c r="D87" s="181">
        <f>MISC!J87</f>
        <v>0</v>
      </c>
      <c r="E87" s="117" t="b">
        <v>1</v>
      </c>
      <c r="F87" s="182" t="str">
        <f>RIGHT(MISC!C87,4)&amp;"."&amp;MISC!M87&amp;"."&amp;MISC!K87&amp;"."&amp;$C$5</f>
        <v>...Ma22</v>
      </c>
      <c r="G87" s="183">
        <f t="shared" ca="1" si="2"/>
        <v>44697</v>
      </c>
      <c r="H87" s="316" cm="1">
        <f t="array" ref="H87">-IF(SUMPRODUCT((MISC!$Q$19:$AB$19=$B$5)*MISC!Q87:AB87)&lt;0,SUMPRODUCT((MISC!$Q$19:$AB$19=$B$5)*MISC!Q87:AB87),0)</f>
        <v>0</v>
      </c>
      <c r="I87" s="115">
        <f t="shared" ca="1" si="3"/>
        <v>44697</v>
      </c>
      <c r="J87" s="117">
        <v>3</v>
      </c>
      <c r="K87" s="117" t="b">
        <v>1</v>
      </c>
      <c r="L87" s="117" t="s">
        <v>1313</v>
      </c>
      <c r="M87" s="117" t="b">
        <v>1</v>
      </c>
      <c r="N87" s="117" t="s">
        <v>1276</v>
      </c>
      <c r="O87" s="182" t="str">
        <f>LEFT(MISC!D87,19)&amp;"."&amp;MiscCR!F87</f>
        <v xml:space="preserve"> Please choose a sc....Ma22</v>
      </c>
      <c r="P87" s="185" t="str">
        <f>MISC!I87</f>
        <v>/</v>
      </c>
      <c r="Q87" s="117" t="b">
        <v>1</v>
      </c>
      <c r="R87" s="117" t="b">
        <v>1</v>
      </c>
      <c r="S87" s="117" t="b">
        <v>1</v>
      </c>
    </row>
    <row r="88" spans="1:19" x14ac:dyDescent="0.25">
      <c r="A88" s="117" t="s">
        <v>1312</v>
      </c>
      <c r="B88" s="180">
        <v>1</v>
      </c>
      <c r="C88" s="117">
        <v>2</v>
      </c>
      <c r="D88" s="181">
        <f>MISC!J88</f>
        <v>0</v>
      </c>
      <c r="E88" s="117" t="b">
        <v>1</v>
      </c>
      <c r="F88" s="182" t="str">
        <f>RIGHT(MISC!C88,4)&amp;"."&amp;MISC!M88&amp;"."&amp;MISC!K88&amp;"."&amp;$C$5</f>
        <v>...Ma22</v>
      </c>
      <c r="G88" s="183">
        <f t="shared" ca="1" si="2"/>
        <v>44697</v>
      </c>
      <c r="H88" s="316" cm="1">
        <f t="array" ref="H88">-IF(SUMPRODUCT((MISC!$Q$19:$AB$19=$B$5)*MISC!Q88:AB88)&lt;0,SUMPRODUCT((MISC!$Q$19:$AB$19=$B$5)*MISC!Q88:AB88),0)</f>
        <v>0</v>
      </c>
      <c r="I88" s="115">
        <f t="shared" ca="1" si="3"/>
        <v>44697</v>
      </c>
      <c r="J88" s="117">
        <v>3</v>
      </c>
      <c r="K88" s="117" t="b">
        <v>1</v>
      </c>
      <c r="L88" s="117" t="s">
        <v>1313</v>
      </c>
      <c r="M88" s="117" t="b">
        <v>1</v>
      </c>
      <c r="N88" s="117" t="s">
        <v>1276</v>
      </c>
      <c r="O88" s="182" t="str">
        <f>LEFT(MISC!D88,19)&amp;"."&amp;MiscCR!F88</f>
        <v xml:space="preserve"> Please choose a sc....Ma22</v>
      </c>
      <c r="P88" s="185" t="str">
        <f>MISC!I88</f>
        <v>/</v>
      </c>
      <c r="Q88" s="117" t="b">
        <v>1</v>
      </c>
      <c r="R88" s="117" t="b">
        <v>1</v>
      </c>
      <c r="S88" s="117" t="b">
        <v>1</v>
      </c>
    </row>
    <row r="89" spans="1:19" x14ac:dyDescent="0.25">
      <c r="A89" s="117" t="s">
        <v>1312</v>
      </c>
      <c r="B89" s="180">
        <v>1</v>
      </c>
      <c r="C89" s="117">
        <v>2</v>
      </c>
      <c r="D89" s="181">
        <f>MISC!J89</f>
        <v>0</v>
      </c>
      <c r="E89" s="117" t="b">
        <v>1</v>
      </c>
      <c r="F89" s="182" t="str">
        <f>RIGHT(MISC!C89,4)&amp;"."&amp;MISC!M89&amp;"."&amp;MISC!K89&amp;"."&amp;$C$5</f>
        <v>...Ma22</v>
      </c>
      <c r="G89" s="183">
        <f t="shared" ca="1" si="2"/>
        <v>44697</v>
      </c>
      <c r="H89" s="316" cm="1">
        <f t="array" ref="H89">-IF(SUMPRODUCT((MISC!$Q$19:$AB$19=$B$5)*MISC!Q89:AB89)&lt;0,SUMPRODUCT((MISC!$Q$19:$AB$19=$B$5)*MISC!Q89:AB89),0)</f>
        <v>0</v>
      </c>
      <c r="I89" s="115">
        <f t="shared" ca="1" si="3"/>
        <v>44697</v>
      </c>
      <c r="J89" s="117">
        <v>3</v>
      </c>
      <c r="K89" s="117" t="b">
        <v>1</v>
      </c>
      <c r="L89" s="117" t="s">
        <v>1313</v>
      </c>
      <c r="M89" s="117" t="b">
        <v>1</v>
      </c>
      <c r="N89" s="117" t="s">
        <v>1276</v>
      </c>
      <c r="O89" s="182" t="str">
        <f>LEFT(MISC!D89,19)&amp;"."&amp;MiscCR!F89</f>
        <v xml:space="preserve"> Please choose a sc....Ma22</v>
      </c>
      <c r="P89" s="185" t="str">
        <f>MISC!I89</f>
        <v>/</v>
      </c>
      <c r="Q89" s="117" t="b">
        <v>1</v>
      </c>
      <c r="R89" s="117" t="b">
        <v>1</v>
      </c>
      <c r="S89" s="117" t="b">
        <v>1</v>
      </c>
    </row>
    <row r="90" spans="1:19" x14ac:dyDescent="0.25">
      <c r="A90" s="117" t="s">
        <v>1312</v>
      </c>
      <c r="B90" s="180">
        <v>1</v>
      </c>
      <c r="C90" s="117">
        <v>2</v>
      </c>
      <c r="D90" s="181">
        <f>MISC!J90</f>
        <v>0</v>
      </c>
      <c r="E90" s="117" t="b">
        <v>1</v>
      </c>
      <c r="F90" s="182" t="str">
        <f>RIGHT(MISC!C90,4)&amp;"."&amp;MISC!M90&amp;"."&amp;MISC!K90&amp;"."&amp;$C$5</f>
        <v>...Ma22</v>
      </c>
      <c r="G90" s="183">
        <f t="shared" ca="1" si="2"/>
        <v>44697</v>
      </c>
      <c r="H90" s="316" cm="1">
        <f t="array" ref="H90">-IF(SUMPRODUCT((MISC!$Q$19:$AB$19=$B$5)*MISC!Q90:AB90)&lt;0,SUMPRODUCT((MISC!$Q$19:$AB$19=$B$5)*MISC!Q90:AB90),0)</f>
        <v>0</v>
      </c>
      <c r="I90" s="115">
        <f t="shared" ca="1" si="3"/>
        <v>44697</v>
      </c>
      <c r="J90" s="117">
        <v>3</v>
      </c>
      <c r="K90" s="117" t="b">
        <v>1</v>
      </c>
      <c r="L90" s="117" t="s">
        <v>1313</v>
      </c>
      <c r="M90" s="117" t="b">
        <v>1</v>
      </c>
      <c r="N90" s="117" t="s">
        <v>1276</v>
      </c>
      <c r="O90" s="182" t="str">
        <f>LEFT(MISC!D90,19)&amp;"."&amp;MiscCR!F90</f>
        <v xml:space="preserve"> Please choose a sc....Ma22</v>
      </c>
      <c r="P90" s="185" t="str">
        <f>MISC!I90</f>
        <v>/</v>
      </c>
      <c r="Q90" s="117" t="b">
        <v>1</v>
      </c>
      <c r="R90" s="117" t="b">
        <v>1</v>
      </c>
      <c r="S90" s="117" t="b">
        <v>1</v>
      </c>
    </row>
    <row r="91" spans="1:19" x14ac:dyDescent="0.25">
      <c r="A91" s="117" t="s">
        <v>1312</v>
      </c>
      <c r="B91" s="180">
        <v>1</v>
      </c>
      <c r="C91" s="117">
        <v>2</v>
      </c>
      <c r="D91" s="181">
        <f>MISC!J91</f>
        <v>0</v>
      </c>
      <c r="E91" s="117" t="b">
        <v>1</v>
      </c>
      <c r="F91" s="182" t="str">
        <f>RIGHT(MISC!C91,4)&amp;"."&amp;MISC!M91&amp;"."&amp;MISC!K91&amp;"."&amp;$C$5</f>
        <v>...Ma22</v>
      </c>
      <c r="G91" s="183">
        <f t="shared" ca="1" si="2"/>
        <v>44697</v>
      </c>
      <c r="H91" s="316" cm="1">
        <f t="array" ref="H91">-IF(SUMPRODUCT((MISC!$Q$19:$AB$19=$B$5)*MISC!Q91:AB91)&lt;0,SUMPRODUCT((MISC!$Q$19:$AB$19=$B$5)*MISC!Q91:AB91),0)</f>
        <v>0</v>
      </c>
      <c r="I91" s="115">
        <f t="shared" ca="1" si="3"/>
        <v>44697</v>
      </c>
      <c r="J91" s="117">
        <v>3</v>
      </c>
      <c r="K91" s="117" t="b">
        <v>1</v>
      </c>
      <c r="L91" s="117" t="s">
        <v>1313</v>
      </c>
      <c r="M91" s="117" t="b">
        <v>1</v>
      </c>
      <c r="N91" s="117" t="s">
        <v>1276</v>
      </c>
      <c r="O91" s="182" t="str">
        <f>LEFT(MISC!D91,19)&amp;"."&amp;MiscCR!F91</f>
        <v xml:space="preserve"> Please choose a sc....Ma22</v>
      </c>
      <c r="P91" s="185" t="str">
        <f>MISC!I91</f>
        <v>/</v>
      </c>
      <c r="Q91" s="117" t="b">
        <v>1</v>
      </c>
      <c r="R91" s="117" t="b">
        <v>1</v>
      </c>
      <c r="S91" s="117" t="b">
        <v>1</v>
      </c>
    </row>
    <row r="92" spans="1:19" x14ac:dyDescent="0.25">
      <c r="A92" s="117" t="s">
        <v>1312</v>
      </c>
      <c r="B92" s="180">
        <v>1</v>
      </c>
      <c r="C92" s="117">
        <v>2</v>
      </c>
      <c r="D92" s="181">
        <f>MISC!J92</f>
        <v>0</v>
      </c>
      <c r="E92" s="117" t="b">
        <v>1</v>
      </c>
      <c r="F92" s="182" t="str">
        <f>RIGHT(MISC!C92,4)&amp;"."&amp;MISC!M92&amp;"."&amp;MISC!K92&amp;"."&amp;$C$5</f>
        <v>...Ma22</v>
      </c>
      <c r="G92" s="183">
        <f t="shared" ca="1" si="2"/>
        <v>44697</v>
      </c>
      <c r="H92" s="316" cm="1">
        <f t="array" ref="H92">-IF(SUMPRODUCT((MISC!$Q$19:$AB$19=$B$5)*MISC!Q92:AB92)&lt;0,SUMPRODUCT((MISC!$Q$19:$AB$19=$B$5)*MISC!Q92:AB92),0)</f>
        <v>0</v>
      </c>
      <c r="I92" s="115">
        <f t="shared" ca="1" si="3"/>
        <v>44697</v>
      </c>
      <c r="J92" s="117">
        <v>3</v>
      </c>
      <c r="K92" s="117" t="b">
        <v>1</v>
      </c>
      <c r="L92" s="117" t="s">
        <v>1313</v>
      </c>
      <c r="M92" s="117" t="b">
        <v>1</v>
      </c>
      <c r="N92" s="117" t="s">
        <v>1276</v>
      </c>
      <c r="O92" s="182" t="str">
        <f>LEFT(MISC!D92,19)&amp;"."&amp;MiscCR!F92</f>
        <v xml:space="preserve"> Please choose a sc....Ma22</v>
      </c>
      <c r="P92" s="185" t="str">
        <f>MISC!I92</f>
        <v>/</v>
      </c>
      <c r="Q92" s="117" t="b">
        <v>1</v>
      </c>
      <c r="R92" s="117" t="b">
        <v>1</v>
      </c>
      <c r="S92" s="117" t="b">
        <v>1</v>
      </c>
    </row>
    <row r="93" spans="1:19" x14ac:dyDescent="0.25">
      <c r="A93" s="117" t="s">
        <v>1312</v>
      </c>
      <c r="B93" s="180">
        <v>1</v>
      </c>
      <c r="C93" s="117">
        <v>2</v>
      </c>
      <c r="D93" s="181">
        <f>MISC!J93</f>
        <v>0</v>
      </c>
      <c r="E93" s="117" t="b">
        <v>1</v>
      </c>
      <c r="F93" s="182" t="str">
        <f>RIGHT(MISC!C93,4)&amp;"."&amp;MISC!M93&amp;"."&amp;MISC!K93&amp;"."&amp;$C$5</f>
        <v>...Ma22</v>
      </c>
      <c r="G93" s="183">
        <f t="shared" ca="1" si="2"/>
        <v>44697</v>
      </c>
      <c r="H93" s="316" cm="1">
        <f t="array" ref="H93">-IF(SUMPRODUCT((MISC!$Q$19:$AB$19=$B$5)*MISC!Q93:AB93)&lt;0,SUMPRODUCT((MISC!$Q$19:$AB$19=$B$5)*MISC!Q93:AB93),0)</f>
        <v>0</v>
      </c>
      <c r="I93" s="115">
        <f t="shared" ca="1" si="3"/>
        <v>44697</v>
      </c>
      <c r="J93" s="117">
        <v>3</v>
      </c>
      <c r="K93" s="117" t="b">
        <v>1</v>
      </c>
      <c r="L93" s="117" t="s">
        <v>1313</v>
      </c>
      <c r="M93" s="117" t="b">
        <v>1</v>
      </c>
      <c r="N93" s="117" t="s">
        <v>1276</v>
      </c>
      <c r="O93" s="182" t="str">
        <f>LEFT(MISC!D93,19)&amp;"."&amp;MiscCR!F93</f>
        <v xml:space="preserve"> Please choose a sc....Ma22</v>
      </c>
      <c r="P93" s="185" t="str">
        <f>MISC!I93</f>
        <v>/</v>
      </c>
      <c r="Q93" s="117" t="b">
        <v>1</v>
      </c>
      <c r="R93" s="117" t="b">
        <v>1</v>
      </c>
      <c r="S93" s="117" t="b">
        <v>1</v>
      </c>
    </row>
    <row r="94" spans="1:19" x14ac:dyDescent="0.25">
      <c r="A94" s="117" t="s">
        <v>1312</v>
      </c>
      <c r="B94" s="180">
        <v>1</v>
      </c>
      <c r="C94" s="117">
        <v>2</v>
      </c>
      <c r="D94" s="181">
        <f>MISC!J94</f>
        <v>0</v>
      </c>
      <c r="E94" s="117" t="b">
        <v>1</v>
      </c>
      <c r="F94" s="182" t="str">
        <f>RIGHT(MISC!C94,4)&amp;"."&amp;MISC!M94&amp;"."&amp;MISC!K94&amp;"."&amp;$C$5</f>
        <v>...Ma22</v>
      </c>
      <c r="G94" s="183">
        <f t="shared" ca="1" si="2"/>
        <v>44697</v>
      </c>
      <c r="H94" s="316" cm="1">
        <f t="array" ref="H94">-IF(SUMPRODUCT((MISC!$Q$19:$AB$19=$B$5)*MISC!Q94:AB94)&lt;0,SUMPRODUCT((MISC!$Q$19:$AB$19=$B$5)*MISC!Q94:AB94),0)</f>
        <v>0</v>
      </c>
      <c r="I94" s="115">
        <f t="shared" ca="1" si="3"/>
        <v>44697</v>
      </c>
      <c r="J94" s="117">
        <v>3</v>
      </c>
      <c r="K94" s="117" t="b">
        <v>1</v>
      </c>
      <c r="L94" s="117" t="s">
        <v>1313</v>
      </c>
      <c r="M94" s="117" t="b">
        <v>1</v>
      </c>
      <c r="N94" s="117" t="s">
        <v>1276</v>
      </c>
      <c r="O94" s="182" t="str">
        <f>LEFT(MISC!D94,19)&amp;"."&amp;MiscCR!F94</f>
        <v xml:space="preserve"> Please choose a sc....Ma22</v>
      </c>
      <c r="P94" s="185" t="str">
        <f>MISC!I94</f>
        <v>/</v>
      </c>
      <c r="Q94" s="117" t="b">
        <v>1</v>
      </c>
      <c r="R94" s="117" t="b">
        <v>1</v>
      </c>
      <c r="S94" s="117" t="b">
        <v>1</v>
      </c>
    </row>
    <row r="95" spans="1:19" x14ac:dyDescent="0.25">
      <c r="A95" s="117" t="s">
        <v>1312</v>
      </c>
      <c r="B95" s="180">
        <v>1</v>
      </c>
      <c r="C95" s="117">
        <v>2</v>
      </c>
      <c r="D95" s="181">
        <f>MISC!J95</f>
        <v>0</v>
      </c>
      <c r="E95" s="117" t="b">
        <v>1</v>
      </c>
      <c r="F95" s="182" t="str">
        <f>RIGHT(MISC!C95,4)&amp;"."&amp;MISC!M95&amp;"."&amp;MISC!K95&amp;"."&amp;$C$5</f>
        <v>...Ma22</v>
      </c>
      <c r="G95" s="183">
        <f t="shared" ca="1" si="2"/>
        <v>44697</v>
      </c>
      <c r="H95" s="316" cm="1">
        <f t="array" ref="H95">-IF(SUMPRODUCT((MISC!$Q$19:$AB$19=$B$5)*MISC!Q95:AB95)&lt;0,SUMPRODUCT((MISC!$Q$19:$AB$19=$B$5)*MISC!Q95:AB95),0)</f>
        <v>0</v>
      </c>
      <c r="I95" s="115">
        <f t="shared" ca="1" si="3"/>
        <v>44697</v>
      </c>
      <c r="J95" s="117">
        <v>3</v>
      </c>
      <c r="K95" s="117" t="b">
        <v>1</v>
      </c>
      <c r="L95" s="117" t="s">
        <v>1313</v>
      </c>
      <c r="M95" s="117" t="b">
        <v>1</v>
      </c>
      <c r="N95" s="117" t="s">
        <v>1276</v>
      </c>
      <c r="O95" s="182" t="str">
        <f>LEFT(MISC!D95,19)&amp;"."&amp;MiscCR!F95</f>
        <v xml:space="preserve"> Please choose a sc....Ma22</v>
      </c>
      <c r="P95" s="185" t="str">
        <f>MISC!I95</f>
        <v>/</v>
      </c>
      <c r="Q95" s="117" t="b">
        <v>1</v>
      </c>
      <c r="R95" s="117" t="b">
        <v>1</v>
      </c>
      <c r="S95" s="117" t="b">
        <v>1</v>
      </c>
    </row>
    <row r="96" spans="1:19" x14ac:dyDescent="0.25">
      <c r="A96" s="117" t="s">
        <v>1312</v>
      </c>
      <c r="B96" s="180">
        <v>1</v>
      </c>
      <c r="C96" s="117">
        <v>2</v>
      </c>
      <c r="D96" s="181">
        <f>MISC!J96</f>
        <v>0</v>
      </c>
      <c r="E96" s="117" t="b">
        <v>1</v>
      </c>
      <c r="F96" s="182" t="str">
        <f>RIGHT(MISC!C96,4)&amp;"."&amp;MISC!M96&amp;"."&amp;MISC!K96&amp;"."&amp;$C$5</f>
        <v>...Ma22</v>
      </c>
      <c r="G96" s="183">
        <f t="shared" ca="1" si="2"/>
        <v>44697</v>
      </c>
      <c r="H96" s="316" cm="1">
        <f t="array" ref="H96">-IF(SUMPRODUCT((MISC!$Q$19:$AB$19=$B$5)*MISC!Q96:AB96)&lt;0,SUMPRODUCT((MISC!$Q$19:$AB$19=$B$5)*MISC!Q96:AB96),0)</f>
        <v>0</v>
      </c>
      <c r="I96" s="115">
        <f t="shared" ca="1" si="3"/>
        <v>44697</v>
      </c>
      <c r="J96" s="117">
        <v>3</v>
      </c>
      <c r="K96" s="117" t="b">
        <v>1</v>
      </c>
      <c r="L96" s="117" t="s">
        <v>1313</v>
      </c>
      <c r="M96" s="117" t="b">
        <v>1</v>
      </c>
      <c r="N96" s="117" t="s">
        <v>1276</v>
      </c>
      <c r="O96" s="182" t="str">
        <f>LEFT(MISC!D96,19)&amp;"."&amp;MiscCR!F96</f>
        <v xml:space="preserve"> Please choose a sc....Ma22</v>
      </c>
      <c r="P96" s="185" t="str">
        <f>MISC!I96</f>
        <v>/</v>
      </c>
      <c r="Q96" s="117" t="b">
        <v>1</v>
      </c>
      <c r="R96" s="117" t="b">
        <v>1</v>
      </c>
      <c r="S96" s="117" t="b">
        <v>1</v>
      </c>
    </row>
    <row r="97" spans="1:19" x14ac:dyDescent="0.25">
      <c r="A97" s="117" t="s">
        <v>1312</v>
      </c>
      <c r="B97" s="180">
        <v>1</v>
      </c>
      <c r="C97" s="117">
        <v>2</v>
      </c>
      <c r="D97" s="181">
        <f>MISC!J97</f>
        <v>0</v>
      </c>
      <c r="E97" s="117" t="b">
        <v>1</v>
      </c>
      <c r="F97" s="182" t="str">
        <f>RIGHT(MISC!C97,4)&amp;"."&amp;MISC!M97&amp;"."&amp;MISC!K97&amp;"."&amp;$C$5</f>
        <v>...Ma22</v>
      </c>
      <c r="G97" s="183">
        <f t="shared" ca="1" si="2"/>
        <v>44697</v>
      </c>
      <c r="H97" s="316" cm="1">
        <f t="array" ref="H97">-IF(SUMPRODUCT((MISC!$Q$19:$AB$19=$B$5)*MISC!Q97:AB97)&lt;0,SUMPRODUCT((MISC!$Q$19:$AB$19=$B$5)*MISC!Q97:AB97),0)</f>
        <v>0</v>
      </c>
      <c r="I97" s="115">
        <f t="shared" ca="1" si="3"/>
        <v>44697</v>
      </c>
      <c r="J97" s="117">
        <v>3</v>
      </c>
      <c r="K97" s="117" t="b">
        <v>1</v>
      </c>
      <c r="L97" s="117" t="s">
        <v>1313</v>
      </c>
      <c r="M97" s="117" t="b">
        <v>1</v>
      </c>
      <c r="N97" s="117" t="s">
        <v>1276</v>
      </c>
      <c r="O97" s="182" t="str">
        <f>LEFT(MISC!D97,19)&amp;"."&amp;MiscCR!F97</f>
        <v xml:space="preserve"> Please choose a sc....Ma22</v>
      </c>
      <c r="P97" s="185" t="str">
        <f>MISC!I97</f>
        <v>/</v>
      </c>
      <c r="Q97" s="117" t="b">
        <v>1</v>
      </c>
      <c r="R97" s="117" t="b">
        <v>1</v>
      </c>
      <c r="S97" s="117" t="b">
        <v>1</v>
      </c>
    </row>
    <row r="98" spans="1:19" x14ac:dyDescent="0.25">
      <c r="A98" s="117" t="s">
        <v>1312</v>
      </c>
      <c r="B98" s="180">
        <v>1</v>
      </c>
      <c r="C98" s="117">
        <v>2</v>
      </c>
      <c r="D98" s="181">
        <f>MISC!J98</f>
        <v>0</v>
      </c>
      <c r="E98" s="117" t="b">
        <v>1</v>
      </c>
      <c r="F98" s="182" t="str">
        <f>RIGHT(MISC!C98,4)&amp;"."&amp;MISC!M98&amp;"."&amp;MISC!K98&amp;"."&amp;$C$5</f>
        <v>...Ma22</v>
      </c>
      <c r="G98" s="183">
        <f t="shared" ca="1" si="2"/>
        <v>44697</v>
      </c>
      <c r="H98" s="316" cm="1">
        <f t="array" ref="H98">-IF(SUMPRODUCT((MISC!$Q$19:$AB$19=$B$5)*MISC!Q98:AB98)&lt;0,SUMPRODUCT((MISC!$Q$19:$AB$19=$B$5)*MISC!Q98:AB98),0)</f>
        <v>0</v>
      </c>
      <c r="I98" s="115">
        <f t="shared" ca="1" si="3"/>
        <v>44697</v>
      </c>
      <c r="J98" s="117">
        <v>3</v>
      </c>
      <c r="K98" s="117" t="b">
        <v>1</v>
      </c>
      <c r="L98" s="117" t="s">
        <v>1313</v>
      </c>
      <c r="M98" s="117" t="b">
        <v>1</v>
      </c>
      <c r="N98" s="117" t="s">
        <v>1276</v>
      </c>
      <c r="O98" s="182" t="str">
        <f>LEFT(MISC!D98,19)&amp;"."&amp;MiscCR!F98</f>
        <v xml:space="preserve"> Please choose a sc....Ma22</v>
      </c>
      <c r="P98" s="185" t="str">
        <f>MISC!I98</f>
        <v>/</v>
      </c>
      <c r="Q98" s="117" t="b">
        <v>1</v>
      </c>
      <c r="R98" s="117" t="b">
        <v>1</v>
      </c>
      <c r="S98" s="117" t="b">
        <v>1</v>
      </c>
    </row>
    <row r="99" spans="1:19" x14ac:dyDescent="0.25">
      <c r="A99" s="117" t="s">
        <v>1312</v>
      </c>
      <c r="B99" s="180">
        <v>1</v>
      </c>
      <c r="C99" s="117">
        <v>2</v>
      </c>
      <c r="D99" s="181">
        <f>MISC!J99</f>
        <v>0</v>
      </c>
      <c r="E99" s="117" t="b">
        <v>1</v>
      </c>
      <c r="F99" s="182" t="str">
        <f>RIGHT(MISC!C99,4)&amp;"."&amp;MISC!M99&amp;"."&amp;MISC!K99&amp;"."&amp;$C$5</f>
        <v>...Ma22</v>
      </c>
      <c r="G99" s="183">
        <f t="shared" ca="1" si="2"/>
        <v>44697</v>
      </c>
      <c r="H99" s="316" cm="1">
        <f t="array" ref="H99">-IF(SUMPRODUCT((MISC!$Q$19:$AB$19=$B$5)*MISC!Q99:AB99)&lt;0,SUMPRODUCT((MISC!$Q$19:$AB$19=$B$5)*MISC!Q99:AB99),0)</f>
        <v>0</v>
      </c>
      <c r="I99" s="115">
        <f t="shared" ca="1" si="3"/>
        <v>44697</v>
      </c>
      <c r="J99" s="117">
        <v>3</v>
      </c>
      <c r="K99" s="117" t="b">
        <v>1</v>
      </c>
      <c r="L99" s="117" t="s">
        <v>1313</v>
      </c>
      <c r="M99" s="117" t="b">
        <v>1</v>
      </c>
      <c r="N99" s="117" t="s">
        <v>1276</v>
      </c>
      <c r="O99" s="182" t="str">
        <f>LEFT(MISC!D99,19)&amp;"."&amp;MiscCR!F99</f>
        <v xml:space="preserve"> Please choose a sc....Ma22</v>
      </c>
      <c r="P99" s="185" t="str">
        <f>MISC!I99</f>
        <v>/</v>
      </c>
      <c r="Q99" s="117" t="b">
        <v>1</v>
      </c>
      <c r="R99" s="117" t="b">
        <v>1</v>
      </c>
      <c r="S99" s="117" t="b">
        <v>1</v>
      </c>
    </row>
    <row r="100" spans="1:19" x14ac:dyDescent="0.25">
      <c r="A100" s="117" t="s">
        <v>1312</v>
      </c>
      <c r="B100" s="180">
        <v>1</v>
      </c>
      <c r="C100" s="117">
        <v>2</v>
      </c>
      <c r="D100" s="181">
        <f>MISC!J100</f>
        <v>0</v>
      </c>
      <c r="E100" s="117" t="b">
        <v>1</v>
      </c>
      <c r="F100" s="182" t="str">
        <f>RIGHT(MISC!C100,4)&amp;"."&amp;MISC!M100&amp;"."&amp;MISC!K100&amp;"."&amp;$C$5</f>
        <v>...Ma22</v>
      </c>
      <c r="G100" s="183">
        <f t="shared" ca="1" si="2"/>
        <v>44697</v>
      </c>
      <c r="H100" s="316" cm="1">
        <f t="array" ref="H100">-IF(SUMPRODUCT((MISC!$Q$19:$AB$19=$B$5)*MISC!Q100:AB100)&lt;0,SUMPRODUCT((MISC!$Q$19:$AB$19=$B$5)*MISC!Q100:AB100),0)</f>
        <v>0</v>
      </c>
      <c r="I100" s="115">
        <f t="shared" ca="1" si="3"/>
        <v>44697</v>
      </c>
      <c r="J100" s="117">
        <v>3</v>
      </c>
      <c r="K100" s="117" t="b">
        <v>1</v>
      </c>
      <c r="L100" s="117" t="s">
        <v>1313</v>
      </c>
      <c r="M100" s="117" t="b">
        <v>1</v>
      </c>
      <c r="N100" s="117" t="s">
        <v>1276</v>
      </c>
      <c r="O100" s="182" t="str">
        <f>LEFT(MISC!D100,19)&amp;"."&amp;MiscCR!F100</f>
        <v xml:space="preserve"> Please choose a sc....Ma22</v>
      </c>
      <c r="P100" s="185" t="str">
        <f>MISC!I100</f>
        <v>/</v>
      </c>
      <c r="Q100" s="117" t="b">
        <v>1</v>
      </c>
      <c r="R100" s="117" t="b">
        <v>1</v>
      </c>
      <c r="S100" s="117" t="b">
        <v>1</v>
      </c>
    </row>
    <row r="101" spans="1:19" x14ac:dyDescent="0.25">
      <c r="A101" s="117" t="s">
        <v>1312</v>
      </c>
      <c r="B101" s="180">
        <v>1</v>
      </c>
      <c r="C101" s="117">
        <v>2</v>
      </c>
      <c r="D101" s="181">
        <f>MISC!J101</f>
        <v>0</v>
      </c>
      <c r="E101" s="117" t="b">
        <v>1</v>
      </c>
      <c r="F101" s="182" t="str">
        <f>RIGHT(MISC!C101,4)&amp;"."&amp;MISC!M101&amp;"."&amp;MISC!K101&amp;"."&amp;$C$5</f>
        <v>...Ma22</v>
      </c>
      <c r="G101" s="183">
        <f t="shared" ca="1" si="2"/>
        <v>44697</v>
      </c>
      <c r="H101" s="316" cm="1">
        <f t="array" ref="H101">-IF(SUMPRODUCT((MISC!$Q$19:$AB$19=$B$5)*MISC!Q101:AB101)&lt;0,SUMPRODUCT((MISC!$Q$19:$AB$19=$B$5)*MISC!Q101:AB101),0)</f>
        <v>0</v>
      </c>
      <c r="I101" s="115">
        <f t="shared" ca="1" si="3"/>
        <v>44697</v>
      </c>
      <c r="J101" s="117">
        <v>3</v>
      </c>
      <c r="K101" s="117" t="b">
        <v>1</v>
      </c>
      <c r="L101" s="117" t="s">
        <v>1313</v>
      </c>
      <c r="M101" s="117" t="b">
        <v>1</v>
      </c>
      <c r="N101" s="117" t="s">
        <v>1276</v>
      </c>
      <c r="O101" s="182" t="str">
        <f>LEFT(MISC!D101,19)&amp;"."&amp;MiscCR!F101</f>
        <v xml:space="preserve"> Please choose a sc....Ma22</v>
      </c>
      <c r="P101" s="185" t="str">
        <f>MISC!I101</f>
        <v>/</v>
      </c>
      <c r="Q101" s="117" t="b">
        <v>1</v>
      </c>
      <c r="R101" s="117" t="b">
        <v>1</v>
      </c>
      <c r="S101" s="117" t="b">
        <v>1</v>
      </c>
    </row>
    <row r="102" spans="1:19" x14ac:dyDescent="0.25">
      <c r="A102" s="117" t="s">
        <v>1312</v>
      </c>
      <c r="B102" s="180">
        <v>1</v>
      </c>
      <c r="C102" s="117">
        <v>2</v>
      </c>
      <c r="D102" s="181">
        <f>MISC!J102</f>
        <v>0</v>
      </c>
      <c r="E102" s="117" t="b">
        <v>1</v>
      </c>
      <c r="F102" s="182" t="str">
        <f>RIGHT(MISC!C102,4)&amp;"."&amp;MISC!M102&amp;"."&amp;MISC!K102&amp;"."&amp;$C$5</f>
        <v>...Ma22</v>
      </c>
      <c r="G102" s="183">
        <f t="shared" ca="1" si="2"/>
        <v>44697</v>
      </c>
      <c r="H102" s="316" cm="1">
        <f t="array" ref="H102">-IF(SUMPRODUCT((MISC!$Q$19:$AB$19=$B$5)*MISC!Q102:AB102)&lt;0,SUMPRODUCT((MISC!$Q$19:$AB$19=$B$5)*MISC!Q102:AB102),0)</f>
        <v>0</v>
      </c>
      <c r="I102" s="115">
        <f t="shared" ca="1" si="3"/>
        <v>44697</v>
      </c>
      <c r="J102" s="117">
        <v>3</v>
      </c>
      <c r="K102" s="117" t="b">
        <v>1</v>
      </c>
      <c r="L102" s="117" t="s">
        <v>1313</v>
      </c>
      <c r="M102" s="117" t="b">
        <v>1</v>
      </c>
      <c r="N102" s="117" t="s">
        <v>1276</v>
      </c>
      <c r="O102" s="182" t="str">
        <f>LEFT(MISC!D102,19)&amp;"."&amp;MiscCR!F102</f>
        <v xml:space="preserve"> Please choose a sc....Ma22</v>
      </c>
      <c r="P102" s="185" t="str">
        <f>MISC!I102</f>
        <v>/</v>
      </c>
      <c r="Q102" s="117" t="b">
        <v>1</v>
      </c>
      <c r="R102" s="117" t="b">
        <v>1</v>
      </c>
      <c r="S102" s="117" t="b">
        <v>1</v>
      </c>
    </row>
    <row r="103" spans="1:19" x14ac:dyDescent="0.25">
      <c r="A103" s="117" t="s">
        <v>1312</v>
      </c>
      <c r="B103" s="180">
        <v>1</v>
      </c>
      <c r="C103" s="117">
        <v>2</v>
      </c>
      <c r="D103" s="181">
        <f>MISC!J103</f>
        <v>0</v>
      </c>
      <c r="E103" s="117" t="b">
        <v>1</v>
      </c>
      <c r="F103" s="182" t="str">
        <f>RIGHT(MISC!C103,4)&amp;"."&amp;MISC!M103&amp;"."&amp;MISC!K103&amp;"."&amp;$C$5</f>
        <v>...Ma22</v>
      </c>
      <c r="G103" s="183">
        <f t="shared" ca="1" si="2"/>
        <v>44697</v>
      </c>
      <c r="H103" s="316" cm="1">
        <f t="array" ref="H103">-IF(SUMPRODUCT((MISC!$Q$19:$AB$19=$B$5)*MISC!Q103:AB103)&lt;0,SUMPRODUCT((MISC!$Q$19:$AB$19=$B$5)*MISC!Q103:AB103),0)</f>
        <v>0</v>
      </c>
      <c r="I103" s="115">
        <f t="shared" ca="1" si="3"/>
        <v>44697</v>
      </c>
      <c r="J103" s="117">
        <v>3</v>
      </c>
      <c r="K103" s="117" t="b">
        <v>1</v>
      </c>
      <c r="L103" s="117" t="s">
        <v>1313</v>
      </c>
      <c r="M103" s="117" t="b">
        <v>1</v>
      </c>
      <c r="N103" s="117" t="s">
        <v>1276</v>
      </c>
      <c r="O103" s="182" t="str">
        <f>LEFT(MISC!D103,19)&amp;"."&amp;MiscCR!F103</f>
        <v xml:space="preserve"> Please choose a sc....Ma22</v>
      </c>
      <c r="P103" s="185" t="str">
        <f>MISC!I103</f>
        <v>/</v>
      </c>
      <c r="Q103" s="117" t="b">
        <v>1</v>
      </c>
      <c r="R103" s="117" t="b">
        <v>1</v>
      </c>
      <c r="S103" s="117" t="b">
        <v>1</v>
      </c>
    </row>
    <row r="104" spans="1:19" x14ac:dyDescent="0.25">
      <c r="A104" s="117" t="s">
        <v>1312</v>
      </c>
      <c r="B104" s="180">
        <v>1</v>
      </c>
      <c r="C104" s="117">
        <v>2</v>
      </c>
      <c r="D104" s="181">
        <f>MISC!J104</f>
        <v>0</v>
      </c>
      <c r="E104" s="117" t="b">
        <v>1</v>
      </c>
      <c r="F104" s="182" t="str">
        <f>RIGHT(MISC!C104,4)&amp;"."&amp;MISC!M104&amp;"."&amp;MISC!K104&amp;"."&amp;$C$5</f>
        <v>...Ma22</v>
      </c>
      <c r="G104" s="183">
        <f t="shared" ca="1" si="2"/>
        <v>44697</v>
      </c>
      <c r="H104" s="316" cm="1">
        <f t="array" ref="H104">-IF(SUMPRODUCT((MISC!$Q$19:$AB$19=$B$5)*MISC!Q104:AB104)&lt;0,SUMPRODUCT((MISC!$Q$19:$AB$19=$B$5)*MISC!Q104:AB104),0)</f>
        <v>0</v>
      </c>
      <c r="I104" s="115">
        <f t="shared" ca="1" si="3"/>
        <v>44697</v>
      </c>
      <c r="J104" s="117">
        <v>3</v>
      </c>
      <c r="K104" s="117" t="b">
        <v>1</v>
      </c>
      <c r="L104" s="117" t="s">
        <v>1313</v>
      </c>
      <c r="M104" s="117" t="b">
        <v>1</v>
      </c>
      <c r="N104" s="117" t="s">
        <v>1276</v>
      </c>
      <c r="O104" s="182" t="str">
        <f>LEFT(MISC!D104,19)&amp;"."&amp;MiscCR!F104</f>
        <v xml:space="preserve"> Please choose a sc....Ma22</v>
      </c>
      <c r="P104" s="185" t="str">
        <f>MISC!I104</f>
        <v>/</v>
      </c>
      <c r="Q104" s="117" t="b">
        <v>1</v>
      </c>
      <c r="R104" s="117" t="b">
        <v>1</v>
      </c>
      <c r="S104" s="117" t="b">
        <v>1</v>
      </c>
    </row>
    <row r="105" spans="1:19" x14ac:dyDescent="0.25">
      <c r="A105" s="117" t="s">
        <v>1312</v>
      </c>
      <c r="B105" s="180">
        <v>1</v>
      </c>
      <c r="C105" s="117">
        <v>2</v>
      </c>
      <c r="D105" s="181">
        <f>MISC!J105</f>
        <v>0</v>
      </c>
      <c r="E105" s="117" t="b">
        <v>1</v>
      </c>
      <c r="F105" s="182" t="str">
        <f>RIGHT(MISC!C105,4)&amp;"."&amp;MISC!M105&amp;"."&amp;MISC!K105&amp;"."&amp;$C$5</f>
        <v>...Ma22</v>
      </c>
      <c r="G105" s="183">
        <f t="shared" ca="1" si="2"/>
        <v>44697</v>
      </c>
      <c r="H105" s="316" cm="1">
        <f t="array" ref="H105">-IF(SUMPRODUCT((MISC!$Q$19:$AB$19=$B$5)*MISC!Q105:AB105)&lt;0,SUMPRODUCT((MISC!$Q$19:$AB$19=$B$5)*MISC!Q105:AB105),0)</f>
        <v>0</v>
      </c>
      <c r="I105" s="115">
        <f t="shared" ca="1" si="3"/>
        <v>44697</v>
      </c>
      <c r="J105" s="117">
        <v>3</v>
      </c>
      <c r="K105" s="117" t="b">
        <v>1</v>
      </c>
      <c r="L105" s="117" t="s">
        <v>1313</v>
      </c>
      <c r="M105" s="117" t="b">
        <v>1</v>
      </c>
      <c r="N105" s="117" t="s">
        <v>1276</v>
      </c>
      <c r="O105" s="182" t="str">
        <f>LEFT(MISC!D105,19)&amp;"."&amp;MiscCR!F105</f>
        <v xml:space="preserve"> Please choose a sc....Ma22</v>
      </c>
      <c r="P105" s="185" t="str">
        <f>MISC!I105</f>
        <v>/</v>
      </c>
      <c r="Q105" s="117" t="b">
        <v>1</v>
      </c>
      <c r="R105" s="117" t="b">
        <v>1</v>
      </c>
      <c r="S105" s="117" t="b">
        <v>1</v>
      </c>
    </row>
    <row r="106" spans="1:19" x14ac:dyDescent="0.25">
      <c r="A106" s="117" t="s">
        <v>1312</v>
      </c>
      <c r="B106" s="180">
        <v>1</v>
      </c>
      <c r="C106" s="117">
        <v>2</v>
      </c>
      <c r="D106" s="181">
        <f>MISC!J106</f>
        <v>0</v>
      </c>
      <c r="E106" s="117" t="b">
        <v>1</v>
      </c>
      <c r="F106" s="182" t="str">
        <f>RIGHT(MISC!C106,4)&amp;"."&amp;MISC!M106&amp;"."&amp;MISC!K106&amp;"."&amp;$C$5</f>
        <v>...Ma22</v>
      </c>
      <c r="G106" s="183">
        <f t="shared" ca="1" si="2"/>
        <v>44697</v>
      </c>
      <c r="H106" s="316" cm="1">
        <f t="array" ref="H106">-IF(SUMPRODUCT((MISC!$Q$19:$AB$19=$B$5)*MISC!Q106:AB106)&lt;0,SUMPRODUCT((MISC!$Q$19:$AB$19=$B$5)*MISC!Q106:AB106),0)</f>
        <v>0</v>
      </c>
      <c r="I106" s="115">
        <f t="shared" ca="1" si="3"/>
        <v>44697</v>
      </c>
      <c r="J106" s="117">
        <v>3</v>
      </c>
      <c r="K106" s="117" t="b">
        <v>1</v>
      </c>
      <c r="L106" s="117" t="s">
        <v>1313</v>
      </c>
      <c r="M106" s="117" t="b">
        <v>1</v>
      </c>
      <c r="N106" s="117" t="s">
        <v>1276</v>
      </c>
      <c r="O106" s="182" t="str">
        <f>LEFT(MISC!D106,19)&amp;"."&amp;MiscCR!F106</f>
        <v>Moss Hall Nursery....Ma22</v>
      </c>
      <c r="P106" s="185" t="str">
        <f>MISC!I106</f>
        <v>/</v>
      </c>
      <c r="Q106" s="117" t="b">
        <v>1</v>
      </c>
      <c r="R106" s="117" t="b">
        <v>1</v>
      </c>
      <c r="S106" s="117" t="b">
        <v>1</v>
      </c>
    </row>
    <row r="107" spans="1:19" x14ac:dyDescent="0.25">
      <c r="A107" s="117" t="s">
        <v>1312</v>
      </c>
      <c r="B107" s="180">
        <v>1</v>
      </c>
      <c r="C107" s="117">
        <v>2</v>
      </c>
      <c r="D107" s="181">
        <f>MISC!J107</f>
        <v>0</v>
      </c>
      <c r="E107" s="117" t="b">
        <v>1</v>
      </c>
      <c r="F107" s="182" t="str">
        <f>RIGHT(MISC!C107,4)&amp;"."&amp;MISC!M107&amp;"."&amp;MISC!K107&amp;"."&amp;$C$5</f>
        <v>...Ma22</v>
      </c>
      <c r="G107" s="183">
        <f t="shared" ca="1" si="2"/>
        <v>44697</v>
      </c>
      <c r="H107" s="316" cm="1">
        <f t="array" ref="H107">-IF(SUMPRODUCT((MISC!$Q$19:$AB$19=$B$5)*MISC!Q107:AB107)&lt;0,SUMPRODUCT((MISC!$Q$19:$AB$19=$B$5)*MISC!Q107:AB107),0)</f>
        <v>0</v>
      </c>
      <c r="I107" s="115">
        <f t="shared" ca="1" si="3"/>
        <v>44697</v>
      </c>
      <c r="J107" s="117">
        <v>3</v>
      </c>
      <c r="K107" s="117" t="b">
        <v>1</v>
      </c>
      <c r="L107" s="117" t="s">
        <v>1313</v>
      </c>
      <c r="M107" s="117" t="b">
        <v>1</v>
      </c>
      <c r="N107" s="117" t="s">
        <v>1276</v>
      </c>
      <c r="O107" s="182" t="str">
        <f>LEFT(MISC!D107,19)&amp;"."&amp;MiscCR!F107</f>
        <v>All Saints' CE Prim....Ma22</v>
      </c>
      <c r="P107" s="185" t="str">
        <f>MISC!I107</f>
        <v>/</v>
      </c>
      <c r="Q107" s="117" t="b">
        <v>1</v>
      </c>
      <c r="R107" s="117" t="b">
        <v>1</v>
      </c>
      <c r="S107" s="117" t="b">
        <v>1</v>
      </c>
    </row>
    <row r="108" spans="1:19" x14ac:dyDescent="0.25">
      <c r="A108" s="117" t="s">
        <v>1312</v>
      </c>
      <c r="B108" s="180">
        <v>1</v>
      </c>
      <c r="C108" s="117">
        <v>2</v>
      </c>
      <c r="D108" s="181">
        <f>MISC!J108</f>
        <v>0</v>
      </c>
      <c r="E108" s="117" t="b">
        <v>1</v>
      </c>
      <c r="F108" s="182" t="str">
        <f>RIGHT(MISC!C108,4)&amp;"."&amp;MISC!M108&amp;"."&amp;MISC!K108&amp;"."&amp;$C$5</f>
        <v>...Ma22</v>
      </c>
      <c r="G108" s="183">
        <f t="shared" ca="1" si="2"/>
        <v>44697</v>
      </c>
      <c r="H108" s="316" cm="1">
        <f t="array" ref="H108">-IF(SUMPRODUCT((MISC!$Q$19:$AB$19=$B$5)*MISC!Q108:AB108)&lt;0,SUMPRODUCT((MISC!$Q$19:$AB$19=$B$5)*MISC!Q108:AB108),0)</f>
        <v>0</v>
      </c>
      <c r="I108" s="115">
        <f t="shared" ca="1" si="3"/>
        <v>44697</v>
      </c>
      <c r="J108" s="117">
        <v>3</v>
      </c>
      <c r="K108" s="117" t="b">
        <v>1</v>
      </c>
      <c r="L108" s="117" t="s">
        <v>1313</v>
      </c>
      <c r="M108" s="117" t="b">
        <v>1</v>
      </c>
      <c r="N108" s="117" t="s">
        <v>1276</v>
      </c>
      <c r="O108" s="182" t="str">
        <f>LEFT(MISC!D108,19)&amp;"."&amp;MiscCR!F108</f>
        <v>Foulds....Ma22</v>
      </c>
      <c r="P108" s="185" t="str">
        <f>MISC!I108</f>
        <v>/</v>
      </c>
      <c r="Q108" s="117" t="b">
        <v>1</v>
      </c>
      <c r="R108" s="117" t="b">
        <v>1</v>
      </c>
      <c r="S108" s="117" t="b">
        <v>1</v>
      </c>
    </row>
    <row r="109" spans="1:19" x14ac:dyDescent="0.25">
      <c r="A109" s="117" t="s">
        <v>1312</v>
      </c>
      <c r="B109" s="180">
        <v>1</v>
      </c>
      <c r="C109" s="117">
        <v>2</v>
      </c>
      <c r="D109" s="181">
        <f>MISC!J109</f>
        <v>0</v>
      </c>
      <c r="E109" s="117" t="b">
        <v>1</v>
      </c>
      <c r="F109" s="182" t="str">
        <f>RIGHT(MISC!C109,4)&amp;"."&amp;MISC!M109&amp;"."&amp;MISC!K109&amp;"."&amp;$C$5</f>
        <v>...Ma22</v>
      </c>
      <c r="G109" s="183">
        <f t="shared" ca="1" si="2"/>
        <v>44697</v>
      </c>
      <c r="H109" s="316" cm="1">
        <f t="array" ref="H109">-IF(SUMPRODUCT((MISC!$Q$19:$AB$19=$B$5)*MISC!Q109:AB109)&lt;0,SUMPRODUCT((MISC!$Q$19:$AB$19=$B$5)*MISC!Q109:AB109),0)</f>
        <v>0</v>
      </c>
      <c r="I109" s="115">
        <f t="shared" ca="1" si="3"/>
        <v>44697</v>
      </c>
      <c r="J109" s="117">
        <v>3</v>
      </c>
      <c r="K109" s="117" t="b">
        <v>1</v>
      </c>
      <c r="L109" s="117" t="s">
        <v>1313</v>
      </c>
      <c r="M109" s="117" t="b">
        <v>1</v>
      </c>
      <c r="N109" s="117" t="s">
        <v>1276</v>
      </c>
      <c r="O109" s="182" t="str">
        <f>LEFT(MISC!D109,19)&amp;"."&amp;MiscCR!F109</f>
        <v>Dollis Primary Scho....Ma22</v>
      </c>
      <c r="P109" s="185" t="str">
        <f>MISC!I109</f>
        <v>/</v>
      </c>
      <c r="Q109" s="117" t="b">
        <v>1</v>
      </c>
      <c r="R109" s="117" t="b">
        <v>1</v>
      </c>
      <c r="S109" s="117" t="b">
        <v>1</v>
      </c>
    </row>
    <row r="110" spans="1:19" x14ac:dyDescent="0.25">
      <c r="A110" s="117" t="s">
        <v>1312</v>
      </c>
      <c r="B110" s="180">
        <v>1</v>
      </c>
      <c r="C110" s="117">
        <v>2</v>
      </c>
      <c r="D110" s="181">
        <f>MISC!J110</f>
        <v>0</v>
      </c>
      <c r="E110" s="117" t="b">
        <v>1</v>
      </c>
      <c r="F110" s="182" t="str">
        <f>RIGHT(MISC!C110,4)&amp;"."&amp;MISC!M110&amp;"."&amp;MISC!K110&amp;"."&amp;$C$5</f>
        <v>...Ma22</v>
      </c>
      <c r="G110" s="183">
        <f t="shared" ca="1" si="2"/>
        <v>44697</v>
      </c>
      <c r="H110" s="316" cm="1">
        <f t="array" ref="H110">-IF(SUMPRODUCT((MISC!$Q$19:$AB$19=$B$5)*MISC!Q110:AB110)&lt;0,SUMPRODUCT((MISC!$Q$19:$AB$19=$B$5)*MISC!Q110:AB110),0)</f>
        <v>0</v>
      </c>
      <c r="I110" s="115">
        <f t="shared" ca="1" si="3"/>
        <v>44697</v>
      </c>
      <c r="J110" s="117">
        <v>3</v>
      </c>
      <c r="K110" s="117" t="b">
        <v>1</v>
      </c>
      <c r="L110" s="117" t="s">
        <v>1313</v>
      </c>
      <c r="M110" s="117" t="b">
        <v>1</v>
      </c>
      <c r="N110" s="117" t="s">
        <v>1276</v>
      </c>
      <c r="O110" s="182" t="str">
        <f>LEFT(MISC!D110,19)&amp;"."&amp;MiscCR!F110</f>
        <v>Dollis Primary Scho....Ma22</v>
      </c>
      <c r="P110" s="185" t="str">
        <f>MISC!I110</f>
        <v>/</v>
      </c>
      <c r="Q110" s="117" t="b">
        <v>1</v>
      </c>
      <c r="R110" s="117" t="b">
        <v>1</v>
      </c>
      <c r="S110" s="117" t="b">
        <v>1</v>
      </c>
    </row>
    <row r="111" spans="1:19" x14ac:dyDescent="0.25">
      <c r="A111" s="117" t="s">
        <v>1312</v>
      </c>
      <c r="B111" s="180">
        <v>1</v>
      </c>
      <c r="C111" s="117">
        <v>2</v>
      </c>
      <c r="D111" s="181">
        <f>MISC!J111</f>
        <v>0</v>
      </c>
      <c r="E111" s="117" t="b">
        <v>1</v>
      </c>
      <c r="F111" s="182" t="str">
        <f>RIGHT(MISC!C111,4)&amp;"."&amp;MISC!M111&amp;"."&amp;MISC!K111&amp;"."&amp;$C$5</f>
        <v>...Ma22</v>
      </c>
      <c r="G111" s="183">
        <f t="shared" ca="1" si="2"/>
        <v>44697</v>
      </c>
      <c r="H111" s="316" cm="1">
        <f t="array" ref="H111">-IF(SUMPRODUCT((MISC!$Q$19:$AB$19=$B$5)*MISC!Q111:AB111)&lt;0,SUMPRODUCT((MISC!$Q$19:$AB$19=$B$5)*MISC!Q111:AB111),0)</f>
        <v>0</v>
      </c>
      <c r="I111" s="115">
        <f t="shared" ca="1" si="3"/>
        <v>44697</v>
      </c>
      <c r="J111" s="117">
        <v>3</v>
      </c>
      <c r="K111" s="117" t="b">
        <v>1</v>
      </c>
      <c r="L111" s="117" t="s">
        <v>1313</v>
      </c>
      <c r="M111" s="117" t="b">
        <v>1</v>
      </c>
      <c r="N111" s="117" t="s">
        <v>1276</v>
      </c>
      <c r="O111" s="182" t="str">
        <f>LEFT(MISC!D111,19)&amp;"."&amp;MiscCR!F111</f>
        <v xml:space="preserve"> Please choose a sc....Ma22</v>
      </c>
      <c r="P111" s="185" t="str">
        <f>MISC!I111</f>
        <v>/</v>
      </c>
      <c r="Q111" s="117" t="b">
        <v>1</v>
      </c>
      <c r="R111" s="117" t="b">
        <v>1</v>
      </c>
      <c r="S111" s="117" t="b">
        <v>1</v>
      </c>
    </row>
    <row r="112" spans="1:19" x14ac:dyDescent="0.25">
      <c r="A112" s="117" t="s">
        <v>1312</v>
      </c>
      <c r="B112" s="180">
        <v>1</v>
      </c>
      <c r="C112" s="117">
        <v>2</v>
      </c>
      <c r="D112" s="181">
        <f>MISC!J112</f>
        <v>0</v>
      </c>
      <c r="E112" s="117" t="b">
        <v>1</v>
      </c>
      <c r="F112" s="182" t="str">
        <f>RIGHT(MISC!C112,4)&amp;"."&amp;MISC!M112&amp;"."&amp;MISC!K112&amp;"."&amp;$C$5</f>
        <v>...Ma22</v>
      </c>
      <c r="G112" s="183">
        <f t="shared" ca="1" si="2"/>
        <v>44697</v>
      </c>
      <c r="H112" s="316" cm="1">
        <f t="array" ref="H112">-IF(SUMPRODUCT((MISC!$Q$19:$AB$19=$B$5)*MISC!Q112:AB112)&lt;0,SUMPRODUCT((MISC!$Q$19:$AB$19=$B$5)*MISC!Q112:AB112),0)</f>
        <v>0</v>
      </c>
      <c r="I112" s="115">
        <f t="shared" ca="1" si="3"/>
        <v>44697</v>
      </c>
      <c r="J112" s="117">
        <v>3</v>
      </c>
      <c r="K112" s="117" t="b">
        <v>1</v>
      </c>
      <c r="L112" s="117" t="s">
        <v>1313</v>
      </c>
      <c r="M112" s="117" t="b">
        <v>1</v>
      </c>
      <c r="N112" s="117" t="s">
        <v>1276</v>
      </c>
      <c r="O112" s="182" t="str">
        <f>LEFT(MISC!D112,19)&amp;"."&amp;MiscCR!F112</f>
        <v xml:space="preserve"> Please choose a sc....Ma22</v>
      </c>
      <c r="P112" s="185" t="str">
        <f>MISC!I112</f>
        <v>/</v>
      </c>
      <c r="Q112" s="117" t="b">
        <v>1</v>
      </c>
      <c r="R112" s="117" t="b">
        <v>1</v>
      </c>
      <c r="S112" s="117" t="b">
        <v>1</v>
      </c>
    </row>
    <row r="113" spans="1:19" x14ac:dyDescent="0.25">
      <c r="A113" s="117" t="s">
        <v>1312</v>
      </c>
      <c r="B113" s="180">
        <v>1</v>
      </c>
      <c r="C113" s="117">
        <v>2</v>
      </c>
      <c r="D113" s="181">
        <f>MISC!J113</f>
        <v>0</v>
      </c>
      <c r="E113" s="117" t="b">
        <v>1</v>
      </c>
      <c r="F113" s="182" t="str">
        <f>RIGHT(MISC!C113,4)&amp;"."&amp;MISC!M113&amp;"."&amp;MISC!K113&amp;"."&amp;$C$5</f>
        <v>...Ma22</v>
      </c>
      <c r="G113" s="183">
        <f t="shared" ca="1" si="2"/>
        <v>44697</v>
      </c>
      <c r="H113" s="316" cm="1">
        <f t="array" ref="H113">-IF(SUMPRODUCT((MISC!$Q$19:$AB$19=$B$5)*MISC!Q113:AB113)&lt;0,SUMPRODUCT((MISC!$Q$19:$AB$19=$B$5)*MISC!Q113:AB113),0)</f>
        <v>0</v>
      </c>
      <c r="I113" s="115">
        <f t="shared" ca="1" si="3"/>
        <v>44697</v>
      </c>
      <c r="J113" s="117">
        <v>3</v>
      </c>
      <c r="K113" s="117" t="b">
        <v>1</v>
      </c>
      <c r="L113" s="117" t="s">
        <v>1313</v>
      </c>
      <c r="M113" s="117" t="b">
        <v>1</v>
      </c>
      <c r="N113" s="117" t="s">
        <v>1276</v>
      </c>
      <c r="O113" s="182" t="str">
        <f>LEFT(MISC!D113,19)&amp;"."&amp;MiscCR!F113</f>
        <v xml:space="preserve"> Please choose a sc....Ma22</v>
      </c>
      <c r="P113" s="185" t="str">
        <f>MISC!I113</f>
        <v>/</v>
      </c>
      <c r="Q113" s="117" t="b">
        <v>1</v>
      </c>
      <c r="R113" s="117" t="b">
        <v>1</v>
      </c>
      <c r="S113" s="117" t="b">
        <v>1</v>
      </c>
    </row>
    <row r="114" spans="1:19" x14ac:dyDescent="0.25">
      <c r="A114" s="117" t="s">
        <v>1312</v>
      </c>
      <c r="B114" s="180">
        <v>1</v>
      </c>
      <c r="C114" s="117">
        <v>2</v>
      </c>
      <c r="D114" s="181">
        <f>MISC!J114</f>
        <v>0</v>
      </c>
      <c r="E114" s="117" t="b">
        <v>1</v>
      </c>
      <c r="F114" s="182" t="str">
        <f>RIGHT(MISC!C114,4)&amp;"."&amp;MISC!M114&amp;"."&amp;MISC!K114&amp;"."&amp;$C$5</f>
        <v>...Ma22</v>
      </c>
      <c r="G114" s="183">
        <f t="shared" ca="1" si="2"/>
        <v>44697</v>
      </c>
      <c r="H114" s="316" cm="1">
        <f t="array" ref="H114">-IF(SUMPRODUCT((MISC!$Q$19:$AB$19=$B$5)*MISC!Q114:AB114)&lt;0,SUMPRODUCT((MISC!$Q$19:$AB$19=$B$5)*MISC!Q114:AB114),0)</f>
        <v>0</v>
      </c>
      <c r="I114" s="115">
        <f t="shared" ca="1" si="3"/>
        <v>44697</v>
      </c>
      <c r="J114" s="117">
        <v>3</v>
      </c>
      <c r="K114" s="117" t="b">
        <v>1</v>
      </c>
      <c r="L114" s="117" t="s">
        <v>1313</v>
      </c>
      <c r="M114" s="117" t="b">
        <v>1</v>
      </c>
      <c r="N114" s="117" t="s">
        <v>1276</v>
      </c>
      <c r="O114" s="182" t="str">
        <f>LEFT(MISC!D114,19)&amp;"."&amp;MiscCR!F114</f>
        <v xml:space="preserve"> Please choose a sc....Ma22</v>
      </c>
      <c r="P114" s="185" t="str">
        <f>MISC!I114</f>
        <v>/</v>
      </c>
      <c r="Q114" s="117" t="b">
        <v>1</v>
      </c>
      <c r="R114" s="117" t="b">
        <v>1</v>
      </c>
      <c r="S114" s="117" t="b">
        <v>1</v>
      </c>
    </row>
    <row r="115" spans="1:19" x14ac:dyDescent="0.25">
      <c r="A115" s="117" t="s">
        <v>1312</v>
      </c>
      <c r="B115" s="180">
        <v>1</v>
      </c>
      <c r="C115" s="117">
        <v>2</v>
      </c>
      <c r="D115" s="181">
        <f>MISC!J115</f>
        <v>0</v>
      </c>
      <c r="E115" s="117" t="b">
        <v>1</v>
      </c>
      <c r="F115" s="182" t="str">
        <f>RIGHT(MISC!C115,4)&amp;"."&amp;MISC!M115&amp;"."&amp;MISC!K115&amp;"."&amp;$C$5</f>
        <v>...Ma22</v>
      </c>
      <c r="G115" s="183">
        <f t="shared" ca="1" si="2"/>
        <v>44697</v>
      </c>
      <c r="H115" s="316" cm="1">
        <f t="array" ref="H115">-IF(SUMPRODUCT((MISC!$Q$19:$AB$19=$B$5)*MISC!Q115:AB115)&lt;0,SUMPRODUCT((MISC!$Q$19:$AB$19=$B$5)*MISC!Q115:AB115),0)</f>
        <v>0</v>
      </c>
      <c r="I115" s="115">
        <f t="shared" ca="1" si="3"/>
        <v>44697</v>
      </c>
      <c r="J115" s="117">
        <v>3</v>
      </c>
      <c r="K115" s="117" t="b">
        <v>1</v>
      </c>
      <c r="L115" s="117" t="s">
        <v>1313</v>
      </c>
      <c r="M115" s="117" t="b">
        <v>1</v>
      </c>
      <c r="N115" s="117" t="s">
        <v>1276</v>
      </c>
      <c r="O115" s="182" t="str">
        <f>LEFT(MISC!D115,19)&amp;"."&amp;MiscCR!F115</f>
        <v xml:space="preserve"> Please choose a sc....Ma22</v>
      </c>
      <c r="P115" s="185" t="str">
        <f>MISC!I115</f>
        <v>/</v>
      </c>
      <c r="Q115" s="117" t="b">
        <v>1</v>
      </c>
      <c r="R115" s="117" t="b">
        <v>1</v>
      </c>
      <c r="S115" s="117" t="b">
        <v>1</v>
      </c>
    </row>
    <row r="116" spans="1:19" x14ac:dyDescent="0.25">
      <c r="A116" s="117" t="s">
        <v>1312</v>
      </c>
      <c r="B116" s="180">
        <v>1</v>
      </c>
      <c r="C116" s="117">
        <v>2</v>
      </c>
      <c r="D116" s="181">
        <f>MISC!J116</f>
        <v>0</v>
      </c>
      <c r="E116" s="117" t="b">
        <v>1</v>
      </c>
      <c r="F116" s="182" t="str">
        <f>RIGHT(MISC!C116,4)&amp;"."&amp;MISC!M116&amp;"."&amp;MISC!K116&amp;"."&amp;$C$5</f>
        <v>...Ma22</v>
      </c>
      <c r="G116" s="183">
        <f t="shared" ca="1" si="2"/>
        <v>44697</v>
      </c>
      <c r="H116" s="316" cm="1">
        <f t="array" ref="H116">-IF(SUMPRODUCT((MISC!$Q$19:$AB$19=$B$5)*MISC!Q116:AB116)&lt;0,SUMPRODUCT((MISC!$Q$19:$AB$19=$B$5)*MISC!Q116:AB116),0)</f>
        <v>0</v>
      </c>
      <c r="I116" s="115">
        <f t="shared" ca="1" si="3"/>
        <v>44697</v>
      </c>
      <c r="J116" s="117">
        <v>3</v>
      </c>
      <c r="K116" s="117" t="b">
        <v>1</v>
      </c>
      <c r="L116" s="117" t="s">
        <v>1313</v>
      </c>
      <c r="M116" s="117" t="b">
        <v>1</v>
      </c>
      <c r="N116" s="117" t="s">
        <v>1276</v>
      </c>
      <c r="O116" s="182" t="str">
        <f>LEFT(MISC!D116,19)&amp;"."&amp;MiscCR!F116</f>
        <v xml:space="preserve"> Please choose a sc....Ma22</v>
      </c>
      <c r="P116" s="185" t="str">
        <f>MISC!I116</f>
        <v>/</v>
      </c>
      <c r="Q116" s="117" t="b">
        <v>1</v>
      </c>
      <c r="R116" s="117" t="b">
        <v>1</v>
      </c>
      <c r="S116" s="117" t="b">
        <v>1</v>
      </c>
    </row>
    <row r="117" spans="1:19" x14ac:dyDescent="0.25">
      <c r="A117" s="117" t="s">
        <v>1312</v>
      </c>
      <c r="B117" s="180">
        <v>1</v>
      </c>
      <c r="C117" s="117">
        <v>2</v>
      </c>
      <c r="D117" s="181">
        <f>MISC!J117</f>
        <v>0</v>
      </c>
      <c r="E117" s="117" t="b">
        <v>1</v>
      </c>
      <c r="F117" s="182" t="str">
        <f>RIGHT(MISC!C117,4)&amp;"."&amp;MISC!M117&amp;"."&amp;MISC!K117&amp;"."&amp;$C$5</f>
        <v>...Ma22</v>
      </c>
      <c r="G117" s="183">
        <f t="shared" ca="1" si="2"/>
        <v>44697</v>
      </c>
      <c r="H117" s="316" cm="1">
        <f t="array" ref="H117">-IF(SUMPRODUCT((MISC!$Q$19:$AB$19=$B$5)*MISC!Q117:AB117)&lt;0,SUMPRODUCT((MISC!$Q$19:$AB$19=$B$5)*MISC!Q117:AB117),0)</f>
        <v>0</v>
      </c>
      <c r="I117" s="115">
        <f t="shared" ca="1" si="3"/>
        <v>44697</v>
      </c>
      <c r="J117" s="117">
        <v>3</v>
      </c>
      <c r="K117" s="117" t="b">
        <v>1</v>
      </c>
      <c r="L117" s="117" t="s">
        <v>1313</v>
      </c>
      <c r="M117" s="117" t="b">
        <v>1</v>
      </c>
      <c r="N117" s="117" t="s">
        <v>1276</v>
      </c>
      <c r="O117" s="182" t="str">
        <f>LEFT(MISC!D117,19)&amp;"."&amp;MiscCR!F117</f>
        <v xml:space="preserve"> Please choose a sc....Ma22</v>
      </c>
      <c r="P117" s="185" t="str">
        <f>MISC!I117</f>
        <v>/</v>
      </c>
      <c r="Q117" s="117" t="b">
        <v>1</v>
      </c>
      <c r="R117" s="117" t="b">
        <v>1</v>
      </c>
      <c r="S117" s="117" t="b">
        <v>1</v>
      </c>
    </row>
    <row r="118" spans="1:19" x14ac:dyDescent="0.25">
      <c r="A118" s="117" t="s">
        <v>1312</v>
      </c>
      <c r="B118" s="180">
        <v>1</v>
      </c>
      <c r="C118" s="117">
        <v>2</v>
      </c>
      <c r="D118" s="181">
        <f>MISC!J118</f>
        <v>0</v>
      </c>
      <c r="E118" s="117" t="b">
        <v>1</v>
      </c>
      <c r="F118" s="182" t="str">
        <f>RIGHT(MISC!C118,4)&amp;"."&amp;MISC!M118&amp;"."&amp;MISC!K118&amp;"."&amp;$C$5</f>
        <v>...Ma22</v>
      </c>
      <c r="G118" s="183">
        <f t="shared" ca="1" si="2"/>
        <v>44697</v>
      </c>
      <c r="H118" s="316" cm="1">
        <f t="array" ref="H118">-IF(SUMPRODUCT((MISC!$Q$19:$AB$19=$B$5)*MISC!Q118:AB118)&lt;0,SUMPRODUCT((MISC!$Q$19:$AB$19=$B$5)*MISC!Q118:AB118),0)</f>
        <v>0</v>
      </c>
      <c r="I118" s="115">
        <f t="shared" ca="1" si="3"/>
        <v>44697</v>
      </c>
      <c r="J118" s="117">
        <v>3</v>
      </c>
      <c r="K118" s="117" t="b">
        <v>1</v>
      </c>
      <c r="L118" s="117" t="s">
        <v>1313</v>
      </c>
      <c r="M118" s="117" t="b">
        <v>1</v>
      </c>
      <c r="N118" s="117" t="s">
        <v>1276</v>
      </c>
      <c r="O118" s="182" t="str">
        <f>LEFT(MISC!D118,19)&amp;"."&amp;MiscCR!F118</f>
        <v xml:space="preserve"> Please choose a sc....Ma22</v>
      </c>
      <c r="P118" s="185" t="str">
        <f>MISC!I118</f>
        <v>/</v>
      </c>
      <c r="Q118" s="117" t="b">
        <v>1</v>
      </c>
      <c r="R118" s="117" t="b">
        <v>1</v>
      </c>
      <c r="S118" s="117" t="b">
        <v>1</v>
      </c>
    </row>
    <row r="119" spans="1:19" x14ac:dyDescent="0.25">
      <c r="A119" s="117" t="s">
        <v>1312</v>
      </c>
      <c r="B119" s="180">
        <v>1</v>
      </c>
      <c r="C119" s="117">
        <v>2</v>
      </c>
      <c r="D119" s="181">
        <f>MISC!J119</f>
        <v>0</v>
      </c>
      <c r="E119" s="117" t="b">
        <v>1</v>
      </c>
      <c r="F119" s="182" t="str">
        <f>RIGHT(MISC!C119,4)&amp;"."&amp;MISC!M119&amp;"."&amp;MISC!K119&amp;"."&amp;$C$5</f>
        <v>...Ma22</v>
      </c>
      <c r="G119" s="183">
        <f t="shared" ca="1" si="2"/>
        <v>44697</v>
      </c>
      <c r="H119" s="316" cm="1">
        <f t="array" ref="H119">-IF(SUMPRODUCT((MISC!$Q$19:$AB$19=$B$5)*MISC!Q119:AB119)&lt;0,SUMPRODUCT((MISC!$Q$19:$AB$19=$B$5)*MISC!Q119:AB119),0)</f>
        <v>0</v>
      </c>
      <c r="I119" s="115">
        <f t="shared" ca="1" si="3"/>
        <v>44697</v>
      </c>
      <c r="J119" s="117">
        <v>3</v>
      </c>
      <c r="K119" s="117" t="b">
        <v>1</v>
      </c>
      <c r="L119" s="117" t="s">
        <v>1313</v>
      </c>
      <c r="M119" s="117" t="b">
        <v>1</v>
      </c>
      <c r="N119" s="117" t="s">
        <v>1276</v>
      </c>
      <c r="O119" s="182" t="str">
        <f>LEFT(MISC!D119,19)&amp;"."&amp;MiscCR!F119</f>
        <v xml:space="preserve"> Please choose a sc....Ma22</v>
      </c>
      <c r="P119" s="185" t="str">
        <f>MISC!I119</f>
        <v>/</v>
      </c>
      <c r="Q119" s="117" t="b">
        <v>1</v>
      </c>
      <c r="R119" s="117" t="b">
        <v>1</v>
      </c>
      <c r="S119" s="117" t="b">
        <v>1</v>
      </c>
    </row>
    <row r="120" spans="1:19" x14ac:dyDescent="0.25">
      <c r="A120" s="117" t="s">
        <v>1312</v>
      </c>
      <c r="B120" s="180">
        <v>1</v>
      </c>
      <c r="C120" s="117">
        <v>2</v>
      </c>
      <c r="D120" s="181">
        <f>MISC!J120</f>
        <v>0</v>
      </c>
      <c r="E120" s="117" t="b">
        <v>1</v>
      </c>
      <c r="F120" s="182" t="str">
        <f>RIGHT(MISC!C120,4)&amp;"."&amp;MISC!M120&amp;"."&amp;MISC!K120&amp;"."&amp;$C$5</f>
        <v>...Ma22</v>
      </c>
      <c r="G120" s="183">
        <f t="shared" ca="1" si="2"/>
        <v>44697</v>
      </c>
      <c r="H120" s="316" cm="1">
        <f t="array" ref="H120">-IF(SUMPRODUCT((MISC!$Q$19:$AB$19=$B$5)*MISC!Q120:AB120)&lt;0,SUMPRODUCT((MISC!$Q$19:$AB$19=$B$5)*MISC!Q120:AB120),0)</f>
        <v>0</v>
      </c>
      <c r="I120" s="115">
        <f t="shared" ca="1" si="3"/>
        <v>44697</v>
      </c>
      <c r="J120" s="117">
        <v>3</v>
      </c>
      <c r="K120" s="117" t="b">
        <v>1</v>
      </c>
      <c r="L120" s="117" t="s">
        <v>1313</v>
      </c>
      <c r="M120" s="117" t="b">
        <v>1</v>
      </c>
      <c r="N120" s="117" t="s">
        <v>1276</v>
      </c>
      <c r="O120" s="182" t="str">
        <f>LEFT(MISC!D120,19)&amp;"."&amp;MiscCR!F120</f>
        <v xml:space="preserve"> Please choose a sc....Ma22</v>
      </c>
      <c r="P120" s="185" t="str">
        <f>MISC!I120</f>
        <v>/</v>
      </c>
      <c r="Q120" s="117" t="b">
        <v>1</v>
      </c>
      <c r="R120" s="117" t="b">
        <v>1</v>
      </c>
      <c r="S120" s="117" t="b">
        <v>1</v>
      </c>
    </row>
    <row r="121" spans="1:19" x14ac:dyDescent="0.25">
      <c r="A121" s="117" t="s">
        <v>1312</v>
      </c>
      <c r="B121" s="180">
        <v>1</v>
      </c>
      <c r="C121" s="117">
        <v>2</v>
      </c>
      <c r="D121" s="181">
        <f>MISC!J121</f>
        <v>0</v>
      </c>
      <c r="E121" s="117" t="b">
        <v>1</v>
      </c>
      <c r="F121" s="182" t="str">
        <f>RIGHT(MISC!C121,4)&amp;"."&amp;MISC!M121&amp;"."&amp;MISC!K121&amp;"."&amp;$C$5</f>
        <v>...Ma22</v>
      </c>
      <c r="G121" s="183">
        <f t="shared" ca="1" si="2"/>
        <v>44697</v>
      </c>
      <c r="H121" s="316" cm="1">
        <f t="array" ref="H121">-IF(SUMPRODUCT((MISC!$Q$19:$AB$19=$B$5)*MISC!Q121:AB121)&lt;0,SUMPRODUCT((MISC!$Q$19:$AB$19=$B$5)*MISC!Q121:AB121),0)</f>
        <v>0</v>
      </c>
      <c r="I121" s="115">
        <f t="shared" ca="1" si="3"/>
        <v>44697</v>
      </c>
      <c r="J121" s="117">
        <v>3</v>
      </c>
      <c r="K121" s="117" t="b">
        <v>1</v>
      </c>
      <c r="L121" s="117" t="s">
        <v>1313</v>
      </c>
      <c r="M121" s="117" t="b">
        <v>1</v>
      </c>
      <c r="N121" s="117" t="s">
        <v>1276</v>
      </c>
      <c r="O121" s="182" t="str">
        <f>LEFT(MISC!D121,19)&amp;"."&amp;MiscCR!F121</f>
        <v>Danegrove JMI Schoo....Ma22</v>
      </c>
      <c r="P121" s="185" t="str">
        <f>MISC!I121</f>
        <v>/</v>
      </c>
      <c r="Q121" s="117" t="b">
        <v>1</v>
      </c>
      <c r="R121" s="117" t="b">
        <v>1</v>
      </c>
      <c r="S121" s="117" t="b">
        <v>1</v>
      </c>
    </row>
    <row r="122" spans="1:19" x14ac:dyDescent="0.25">
      <c r="A122" s="117" t="s">
        <v>1312</v>
      </c>
      <c r="B122" s="180">
        <v>1</v>
      </c>
      <c r="C122" s="117">
        <v>2</v>
      </c>
      <c r="D122" s="181">
        <f>MISC!J122</f>
        <v>0</v>
      </c>
      <c r="E122" s="117" t="b">
        <v>1</v>
      </c>
      <c r="F122" s="182" t="str">
        <f>RIGHT(MISC!C122,4)&amp;"."&amp;MISC!M122&amp;"."&amp;MISC!K122&amp;"."&amp;$C$5</f>
        <v>...Ma22</v>
      </c>
      <c r="G122" s="183">
        <f t="shared" ca="1" si="2"/>
        <v>44697</v>
      </c>
      <c r="H122" s="316" cm="1">
        <f t="array" ref="H122">-IF(SUMPRODUCT((MISC!$Q$19:$AB$19=$B$5)*MISC!Q122:AB122)&lt;0,SUMPRODUCT((MISC!$Q$19:$AB$19=$B$5)*MISC!Q122:AB122),0)</f>
        <v>0</v>
      </c>
      <c r="I122" s="115">
        <f t="shared" ca="1" si="3"/>
        <v>44697</v>
      </c>
      <c r="J122" s="117">
        <v>3</v>
      </c>
      <c r="K122" s="117" t="b">
        <v>1</v>
      </c>
      <c r="L122" s="117" t="s">
        <v>1313</v>
      </c>
      <c r="M122" s="117" t="b">
        <v>1</v>
      </c>
      <c r="N122" s="117" t="s">
        <v>1276</v>
      </c>
      <c r="O122" s="182" t="str">
        <f>LEFT(MISC!D122,19)&amp;"."&amp;MiscCR!F122</f>
        <v xml:space="preserve"> Please choose a sc....Ma22</v>
      </c>
      <c r="P122" s="185" t="str">
        <f>MISC!I122</f>
        <v>/</v>
      </c>
      <c r="Q122" s="117" t="b">
        <v>1</v>
      </c>
      <c r="R122" s="117" t="b">
        <v>1</v>
      </c>
      <c r="S122" s="117" t="b">
        <v>1</v>
      </c>
    </row>
    <row r="123" spans="1:19" x14ac:dyDescent="0.25">
      <c r="A123" s="117" t="s">
        <v>1312</v>
      </c>
      <c r="B123" s="180">
        <v>1</v>
      </c>
      <c r="C123" s="117">
        <v>2</v>
      </c>
      <c r="D123" s="181">
        <f>MISC!J123</f>
        <v>0</v>
      </c>
      <c r="E123" s="117" t="b">
        <v>1</v>
      </c>
      <c r="F123" s="182" t="str">
        <f>RIGHT(MISC!C123,4)&amp;"."&amp;MISC!M123&amp;"."&amp;MISC!K123&amp;"."&amp;$C$5</f>
        <v>...Ma22</v>
      </c>
      <c r="G123" s="183">
        <f t="shared" ca="1" si="2"/>
        <v>44697</v>
      </c>
      <c r="H123" s="316" cm="1">
        <f t="array" ref="H123">-IF(SUMPRODUCT((MISC!$Q$19:$AB$19=$B$5)*MISC!Q123:AB123)&lt;0,SUMPRODUCT((MISC!$Q$19:$AB$19=$B$5)*MISC!Q123:AB123),0)</f>
        <v>0</v>
      </c>
      <c r="I123" s="115">
        <f t="shared" ca="1" si="3"/>
        <v>44697</v>
      </c>
      <c r="J123" s="117">
        <v>3</v>
      </c>
      <c r="K123" s="117" t="b">
        <v>1</v>
      </c>
      <c r="L123" s="117" t="s">
        <v>1313</v>
      </c>
      <c r="M123" s="117" t="b">
        <v>1</v>
      </c>
      <c r="N123" s="117" t="s">
        <v>1276</v>
      </c>
      <c r="O123" s="182" t="str">
        <f>LEFT(MISC!D123,19)&amp;"."&amp;MiscCR!F123</f>
        <v xml:space="preserve"> Please choose a sc....Ma22</v>
      </c>
      <c r="P123" s="185" t="str">
        <f>MISC!I123</f>
        <v>/</v>
      </c>
      <c r="Q123" s="117" t="b">
        <v>1</v>
      </c>
      <c r="R123" s="117" t="b">
        <v>1</v>
      </c>
      <c r="S123" s="117" t="b">
        <v>1</v>
      </c>
    </row>
    <row r="124" spans="1:19" x14ac:dyDescent="0.25">
      <c r="A124" s="117" t="s">
        <v>1312</v>
      </c>
      <c r="B124" s="180">
        <v>1</v>
      </c>
      <c r="C124" s="117">
        <v>2</v>
      </c>
      <c r="D124" s="181">
        <f>MISC!J124</f>
        <v>0</v>
      </c>
      <c r="E124" s="117" t="b">
        <v>1</v>
      </c>
      <c r="F124" s="182" t="str">
        <f>RIGHT(MISC!C124,4)&amp;"."&amp;MISC!M124&amp;"."&amp;MISC!K124&amp;"."&amp;$C$5</f>
        <v>...Ma22</v>
      </c>
      <c r="G124" s="183">
        <f t="shared" ca="1" si="2"/>
        <v>44697</v>
      </c>
      <c r="H124" s="316" cm="1">
        <f t="array" ref="H124">-IF(SUMPRODUCT((MISC!$Q$19:$AB$19=$B$5)*MISC!Q124:AB124)&lt;0,SUMPRODUCT((MISC!$Q$19:$AB$19=$B$5)*MISC!Q124:AB124),0)</f>
        <v>0</v>
      </c>
      <c r="I124" s="115">
        <f t="shared" ca="1" si="3"/>
        <v>44697</v>
      </c>
      <c r="J124" s="117">
        <v>3</v>
      </c>
      <c r="K124" s="117" t="b">
        <v>1</v>
      </c>
      <c r="L124" s="117" t="s">
        <v>1313</v>
      </c>
      <c r="M124" s="117" t="b">
        <v>1</v>
      </c>
      <c r="N124" s="117" t="s">
        <v>1276</v>
      </c>
      <c r="O124" s="182" t="str">
        <f>LEFT(MISC!D124,19)&amp;"."&amp;MiscCR!F124</f>
        <v xml:space="preserve"> Please choose a sc....Ma22</v>
      </c>
      <c r="P124" s="185" t="str">
        <f>MISC!I124</f>
        <v>/</v>
      </c>
      <c r="Q124" s="117" t="b">
        <v>1</v>
      </c>
      <c r="R124" s="117" t="b">
        <v>1</v>
      </c>
      <c r="S124" s="117" t="b">
        <v>1</v>
      </c>
    </row>
    <row r="125" spans="1:19" x14ac:dyDescent="0.25">
      <c r="A125" s="117" t="s">
        <v>1312</v>
      </c>
      <c r="B125" s="180">
        <v>1</v>
      </c>
      <c r="C125" s="117">
        <v>2</v>
      </c>
      <c r="D125" s="181">
        <f>MISC!J125</f>
        <v>106105</v>
      </c>
      <c r="E125" s="117" t="b">
        <v>1</v>
      </c>
      <c r="F125" s="182" t="str">
        <f>RIGHT(MISC!C125,4)&amp;"."&amp;MISC!M125&amp;"."&amp;MISC!K125&amp;"."&amp;$C$5</f>
        <v>...Ma22</v>
      </c>
      <c r="G125" s="183">
        <f t="shared" ca="1" si="2"/>
        <v>44697</v>
      </c>
      <c r="H125" s="316" cm="1">
        <f t="array" ref="H125">-IF(SUMPRODUCT((MISC!$Q$19:$AB$19=$B$5)*MISC!Q125:AB125)&lt;0,SUMPRODUCT((MISC!$Q$19:$AB$19=$B$5)*MISC!Q125:AB125),0)</f>
        <v>0</v>
      </c>
      <c r="I125" s="115">
        <f t="shared" ca="1" si="3"/>
        <v>44697</v>
      </c>
      <c r="J125" s="117">
        <v>3</v>
      </c>
      <c r="K125" s="117" t="b">
        <v>1</v>
      </c>
      <c r="L125" s="117" t="s">
        <v>1313</v>
      </c>
      <c r="M125" s="117" t="b">
        <v>1</v>
      </c>
      <c r="N125" s="117" t="s">
        <v>1276</v>
      </c>
      <c r="O125" s="182" t="str">
        <f>LEFT(MISC!D125,19)&amp;"."&amp;MiscCR!F125</f>
        <v>Annemount School....Ma22</v>
      </c>
      <c r="P125" s="185" t="str">
        <f>MISC!I125</f>
        <v>/</v>
      </c>
      <c r="Q125" s="117" t="b">
        <v>1</v>
      </c>
      <c r="R125" s="117" t="b">
        <v>1</v>
      </c>
      <c r="S125" s="117" t="b">
        <v>1</v>
      </c>
    </row>
    <row r="126" spans="1:19" x14ac:dyDescent="0.25">
      <c r="A126" s="117" t="s">
        <v>1312</v>
      </c>
      <c r="B126" s="180">
        <v>1</v>
      </c>
      <c r="C126" s="117">
        <v>2</v>
      </c>
      <c r="D126" s="181">
        <f>MISC!J126</f>
        <v>0</v>
      </c>
      <c r="E126" s="117" t="b">
        <v>1</v>
      </c>
      <c r="F126" s="182" t="str">
        <f>RIGHT(MISC!C126,4)&amp;"."&amp;MISC!M126&amp;"."&amp;MISC!K126&amp;"."&amp;$C$5</f>
        <v>...Ma22</v>
      </c>
      <c r="G126" s="183">
        <f t="shared" ca="1" si="2"/>
        <v>44697</v>
      </c>
      <c r="H126" s="316" cm="1">
        <f t="array" ref="H126">-IF(SUMPRODUCT((MISC!$Q$19:$AB$19=$B$5)*MISC!Q126:AB126)&lt;0,SUMPRODUCT((MISC!$Q$19:$AB$19=$B$5)*MISC!Q126:AB126),0)</f>
        <v>0</v>
      </c>
      <c r="I126" s="115">
        <f t="shared" ca="1" si="3"/>
        <v>44697</v>
      </c>
      <c r="J126" s="117">
        <v>3</v>
      </c>
      <c r="K126" s="117" t="b">
        <v>1</v>
      </c>
      <c r="L126" s="117" t="s">
        <v>1313</v>
      </c>
      <c r="M126" s="117" t="b">
        <v>1</v>
      </c>
      <c r="N126" s="117" t="s">
        <v>1276</v>
      </c>
      <c r="O126" s="182" t="str">
        <f>LEFT(MISC!D126,19)&amp;"."&amp;MiscCR!F126</f>
        <v xml:space="preserve"> Please choose a sc....Ma22</v>
      </c>
      <c r="P126" s="185" t="str">
        <f>MISC!I126</f>
        <v>/</v>
      </c>
      <c r="Q126" s="117" t="b">
        <v>1</v>
      </c>
      <c r="R126" s="117" t="b">
        <v>1</v>
      </c>
      <c r="S126" s="117" t="b">
        <v>1</v>
      </c>
    </row>
    <row r="127" spans="1:19" x14ac:dyDescent="0.25">
      <c r="A127" s="117" t="s">
        <v>1312</v>
      </c>
      <c r="B127" s="180">
        <v>1</v>
      </c>
      <c r="C127" s="117">
        <v>2</v>
      </c>
      <c r="D127" s="181">
        <f>MISC!J127</f>
        <v>0</v>
      </c>
      <c r="E127" s="117" t="b">
        <v>1</v>
      </c>
      <c r="F127" s="182" t="str">
        <f>RIGHT(MISC!C127,4)&amp;"."&amp;MISC!M127&amp;"."&amp;MISC!K127&amp;"."&amp;$C$5</f>
        <v>...Ma22</v>
      </c>
      <c r="G127" s="183">
        <f t="shared" ca="1" si="2"/>
        <v>44697</v>
      </c>
      <c r="H127" s="316" cm="1">
        <f t="array" ref="H127">-IF(SUMPRODUCT((MISC!$Q$19:$AB$19=$B$5)*MISC!Q127:AB127)&lt;0,SUMPRODUCT((MISC!$Q$19:$AB$19=$B$5)*MISC!Q127:AB127),0)</f>
        <v>0</v>
      </c>
      <c r="I127" s="115">
        <f t="shared" ca="1" si="3"/>
        <v>44697</v>
      </c>
      <c r="J127" s="117">
        <v>3</v>
      </c>
      <c r="K127" s="117" t="b">
        <v>1</v>
      </c>
      <c r="L127" s="117" t="s">
        <v>1313</v>
      </c>
      <c r="M127" s="117" t="b">
        <v>1</v>
      </c>
      <c r="N127" s="117" t="s">
        <v>1276</v>
      </c>
      <c r="O127" s="182" t="str">
        <f>LEFT(MISC!D127,19)&amp;"."&amp;MiscCR!F127</f>
        <v xml:space="preserve"> Please choose a sc....Ma22</v>
      </c>
      <c r="P127" s="185" t="str">
        <f>MISC!I127</f>
        <v>/</v>
      </c>
      <c r="Q127" s="117" t="b">
        <v>1</v>
      </c>
      <c r="R127" s="117" t="b">
        <v>1</v>
      </c>
      <c r="S127" s="117" t="b">
        <v>1</v>
      </c>
    </row>
    <row r="128" spans="1:19" x14ac:dyDescent="0.25">
      <c r="A128" s="117" t="s">
        <v>1312</v>
      </c>
      <c r="B128" s="180">
        <v>1</v>
      </c>
      <c r="C128" s="117">
        <v>2</v>
      </c>
      <c r="D128" s="181">
        <f>MISC!J128</f>
        <v>0</v>
      </c>
      <c r="E128" s="117" t="b">
        <v>1</v>
      </c>
      <c r="F128" s="182" t="str">
        <f>RIGHT(MISC!C128,4)&amp;"."&amp;MISC!M128&amp;"."&amp;MISC!K128&amp;"."&amp;$C$5</f>
        <v>...Ma22</v>
      </c>
      <c r="G128" s="183">
        <f t="shared" ca="1" si="2"/>
        <v>44697</v>
      </c>
      <c r="H128" s="316" cm="1">
        <f t="array" ref="H128">-IF(SUMPRODUCT((MISC!$Q$19:$AB$19=$B$5)*MISC!Q128:AB128)&lt;0,SUMPRODUCT((MISC!$Q$19:$AB$19=$B$5)*MISC!Q128:AB128),0)</f>
        <v>0</v>
      </c>
      <c r="I128" s="115">
        <f t="shared" ca="1" si="3"/>
        <v>44697</v>
      </c>
      <c r="J128" s="117">
        <v>3</v>
      </c>
      <c r="K128" s="117" t="b">
        <v>1</v>
      </c>
      <c r="L128" s="117" t="s">
        <v>1313</v>
      </c>
      <c r="M128" s="117" t="b">
        <v>1</v>
      </c>
      <c r="N128" s="117" t="s">
        <v>1276</v>
      </c>
      <c r="O128" s="182" t="str">
        <f>LEFT(MISC!D128,19)&amp;"."&amp;MiscCR!F128</f>
        <v xml:space="preserve"> Please choose a sc....Ma22</v>
      </c>
      <c r="P128" s="185" t="str">
        <f>MISC!I128</f>
        <v>/</v>
      </c>
      <c r="Q128" s="117" t="b">
        <v>1</v>
      </c>
      <c r="R128" s="117" t="b">
        <v>1</v>
      </c>
      <c r="S128" s="117" t="b">
        <v>1</v>
      </c>
    </row>
    <row r="129" spans="1:19" x14ac:dyDescent="0.25">
      <c r="A129" s="117" t="s">
        <v>1312</v>
      </c>
      <c r="B129" s="180">
        <v>1</v>
      </c>
      <c r="C129" s="117">
        <v>2</v>
      </c>
      <c r="D129" s="181">
        <f>MISC!J129</f>
        <v>0</v>
      </c>
      <c r="E129" s="117" t="b">
        <v>1</v>
      </c>
      <c r="F129" s="182" t="str">
        <f>RIGHT(MISC!C129,4)&amp;"."&amp;MISC!M129&amp;"."&amp;MISC!K129&amp;"."&amp;$C$5</f>
        <v>...Ma22</v>
      </c>
      <c r="G129" s="183">
        <f t="shared" ca="1" si="2"/>
        <v>44697</v>
      </c>
      <c r="H129" s="316" cm="1">
        <f t="array" ref="H129">-IF(SUMPRODUCT((MISC!$Q$19:$AB$19=$B$5)*MISC!Q129:AB129)&lt;0,SUMPRODUCT((MISC!$Q$19:$AB$19=$B$5)*MISC!Q129:AB129),0)</f>
        <v>0</v>
      </c>
      <c r="I129" s="115">
        <f t="shared" ca="1" si="3"/>
        <v>44697</v>
      </c>
      <c r="J129" s="117">
        <v>3</v>
      </c>
      <c r="K129" s="117" t="b">
        <v>1</v>
      </c>
      <c r="L129" s="117" t="s">
        <v>1313</v>
      </c>
      <c r="M129" s="117" t="b">
        <v>1</v>
      </c>
      <c r="N129" s="117" t="s">
        <v>1276</v>
      </c>
      <c r="O129" s="182" t="str">
        <f>LEFT(MISC!D129,19)&amp;"."&amp;MiscCR!F129</f>
        <v xml:space="preserve"> Please choose a sc....Ma22</v>
      </c>
      <c r="P129" s="185" t="str">
        <f>MISC!I129</f>
        <v>/</v>
      </c>
      <c r="Q129" s="117" t="b">
        <v>1</v>
      </c>
      <c r="R129" s="117" t="b">
        <v>1</v>
      </c>
      <c r="S129" s="117" t="b">
        <v>1</v>
      </c>
    </row>
    <row r="130" spans="1:19" x14ac:dyDescent="0.25">
      <c r="A130" s="117" t="s">
        <v>1312</v>
      </c>
      <c r="B130" s="180">
        <v>1</v>
      </c>
      <c r="C130" s="117">
        <v>2</v>
      </c>
      <c r="D130" s="181">
        <f>MISC!J130</f>
        <v>0</v>
      </c>
      <c r="E130" s="117" t="b">
        <v>1</v>
      </c>
      <c r="F130" s="182" t="str">
        <f>RIGHT(MISC!C130,4)&amp;"."&amp;MISC!M130&amp;"."&amp;MISC!K130&amp;"."&amp;$C$5</f>
        <v>...Ma22</v>
      </c>
      <c r="G130" s="183">
        <f t="shared" ca="1" si="2"/>
        <v>44697</v>
      </c>
      <c r="H130" s="316" cm="1">
        <f t="array" ref="H130">-IF(SUMPRODUCT((MISC!$Q$19:$AB$19=$B$5)*MISC!Q130:AB130)&lt;0,SUMPRODUCT((MISC!$Q$19:$AB$19=$B$5)*MISC!Q130:AB130),0)</f>
        <v>0</v>
      </c>
      <c r="I130" s="115">
        <f t="shared" ca="1" si="3"/>
        <v>44697</v>
      </c>
      <c r="J130" s="117">
        <v>3</v>
      </c>
      <c r="K130" s="117" t="b">
        <v>1</v>
      </c>
      <c r="L130" s="117" t="s">
        <v>1313</v>
      </c>
      <c r="M130" s="117" t="b">
        <v>1</v>
      </c>
      <c r="N130" s="117" t="s">
        <v>1276</v>
      </c>
      <c r="O130" s="182" t="str">
        <f>LEFT(MISC!D130,19)&amp;"."&amp;MiscCR!F130</f>
        <v xml:space="preserve"> Please choose a sc....Ma22</v>
      </c>
      <c r="P130" s="185" t="str">
        <f>MISC!I130</f>
        <v>/</v>
      </c>
      <c r="Q130" s="117" t="b">
        <v>1</v>
      </c>
      <c r="R130" s="117" t="b">
        <v>1</v>
      </c>
      <c r="S130" s="117" t="b">
        <v>1</v>
      </c>
    </row>
    <row r="131" spans="1:19" x14ac:dyDescent="0.25">
      <c r="A131" s="117" t="s">
        <v>1312</v>
      </c>
      <c r="B131" s="180">
        <v>1</v>
      </c>
      <c r="C131" s="117">
        <v>2</v>
      </c>
      <c r="D131" s="181">
        <f>MISC!J131</f>
        <v>0</v>
      </c>
      <c r="E131" s="117" t="b">
        <v>1</v>
      </c>
      <c r="F131" s="182" t="str">
        <f>RIGHT(MISC!C131,4)&amp;"."&amp;MISC!M131&amp;"."&amp;MISC!K131&amp;"."&amp;$C$5</f>
        <v>...Ma22</v>
      </c>
      <c r="G131" s="183">
        <f t="shared" ca="1" si="2"/>
        <v>44697</v>
      </c>
      <c r="H131" s="316" cm="1">
        <f t="array" ref="H131">-IF(SUMPRODUCT((MISC!$Q$19:$AB$19=$B$5)*MISC!Q131:AB131)&lt;0,SUMPRODUCT((MISC!$Q$19:$AB$19=$B$5)*MISC!Q131:AB131),0)</f>
        <v>0</v>
      </c>
      <c r="I131" s="115">
        <f t="shared" ca="1" si="3"/>
        <v>44697</v>
      </c>
      <c r="J131" s="117">
        <v>3</v>
      </c>
      <c r="K131" s="117" t="b">
        <v>1</v>
      </c>
      <c r="L131" s="117" t="s">
        <v>1313</v>
      </c>
      <c r="M131" s="117" t="b">
        <v>1</v>
      </c>
      <c r="N131" s="117" t="s">
        <v>1276</v>
      </c>
      <c r="O131" s="182" t="str">
        <f>LEFT(MISC!D131,19)&amp;"."&amp;MiscCR!F131</f>
        <v xml:space="preserve"> Please choose a sc....Ma22</v>
      </c>
      <c r="P131" s="185" t="str">
        <f>MISC!I131</f>
        <v>/</v>
      </c>
      <c r="Q131" s="117" t="b">
        <v>1</v>
      </c>
      <c r="R131" s="117" t="b">
        <v>1</v>
      </c>
      <c r="S131" s="117" t="b">
        <v>1</v>
      </c>
    </row>
    <row r="132" spans="1:19" x14ac:dyDescent="0.25">
      <c r="A132" s="117" t="s">
        <v>1312</v>
      </c>
      <c r="B132" s="180">
        <v>1</v>
      </c>
      <c r="C132" s="117">
        <v>2</v>
      </c>
      <c r="D132" s="181">
        <f>MISC!J132</f>
        <v>0</v>
      </c>
      <c r="E132" s="117" t="b">
        <v>1</v>
      </c>
      <c r="F132" s="182" t="str">
        <f>RIGHT(MISC!C132,4)&amp;"."&amp;MISC!M132&amp;"."&amp;MISC!K132&amp;"."&amp;$C$5</f>
        <v>...Ma22</v>
      </c>
      <c r="G132" s="183">
        <f t="shared" ca="1" si="2"/>
        <v>44697</v>
      </c>
      <c r="H132" s="316" cm="1">
        <f t="array" ref="H132">-IF(SUMPRODUCT((MISC!$Q$19:$AB$19=$B$5)*MISC!Q132:AB132)&lt;0,SUMPRODUCT((MISC!$Q$19:$AB$19=$B$5)*MISC!Q132:AB132),0)</f>
        <v>0</v>
      </c>
      <c r="I132" s="115">
        <f t="shared" ca="1" si="3"/>
        <v>44697</v>
      </c>
      <c r="J132" s="117">
        <v>3</v>
      </c>
      <c r="K132" s="117" t="b">
        <v>1</v>
      </c>
      <c r="L132" s="117" t="s">
        <v>1313</v>
      </c>
      <c r="M132" s="117" t="b">
        <v>1</v>
      </c>
      <c r="N132" s="117" t="s">
        <v>1276</v>
      </c>
      <c r="O132" s="182" t="str">
        <f>LEFT(MISC!D132,19)&amp;"."&amp;MiscCR!F132</f>
        <v xml:space="preserve"> Please choose a sc....Ma22</v>
      </c>
      <c r="P132" s="185" t="str">
        <f>MISC!I132</f>
        <v>/</v>
      </c>
      <c r="Q132" s="117" t="b">
        <v>1</v>
      </c>
      <c r="R132" s="117" t="b">
        <v>1</v>
      </c>
      <c r="S132" s="117" t="b">
        <v>1</v>
      </c>
    </row>
    <row r="133" spans="1:19" x14ac:dyDescent="0.25">
      <c r="A133" s="117" t="s">
        <v>1312</v>
      </c>
      <c r="B133" s="180">
        <v>1</v>
      </c>
      <c r="C133" s="117">
        <v>2</v>
      </c>
      <c r="D133" s="181">
        <f>MISC!J133</f>
        <v>0</v>
      </c>
      <c r="E133" s="117" t="b">
        <v>1</v>
      </c>
      <c r="F133" s="182" t="str">
        <f>RIGHT(MISC!C133,4)&amp;"."&amp;MISC!M133&amp;"."&amp;MISC!K133&amp;"."&amp;$C$5</f>
        <v>...Ma22</v>
      </c>
      <c r="G133" s="183">
        <f t="shared" ca="1" si="2"/>
        <v>44697</v>
      </c>
      <c r="H133" s="316" cm="1">
        <f t="array" ref="H133">-IF(SUMPRODUCT((MISC!$Q$19:$AB$19=$B$5)*MISC!Q133:AB133)&lt;0,SUMPRODUCT((MISC!$Q$19:$AB$19=$B$5)*MISC!Q133:AB133),0)</f>
        <v>0</v>
      </c>
      <c r="I133" s="115">
        <f t="shared" ca="1" si="3"/>
        <v>44697</v>
      </c>
      <c r="J133" s="117">
        <v>3</v>
      </c>
      <c r="K133" s="117" t="b">
        <v>1</v>
      </c>
      <c r="L133" s="117" t="s">
        <v>1313</v>
      </c>
      <c r="M133" s="117" t="b">
        <v>1</v>
      </c>
      <c r="N133" s="117" t="s">
        <v>1276</v>
      </c>
      <c r="O133" s="182" t="str">
        <f>LEFT(MISC!D133,19)&amp;"."&amp;MiscCR!F133</f>
        <v xml:space="preserve"> Please choose a sc....Ma22</v>
      </c>
      <c r="P133" s="185" t="str">
        <f>MISC!I133</f>
        <v>/</v>
      </c>
      <c r="Q133" s="117" t="b">
        <v>1</v>
      </c>
      <c r="R133" s="117" t="b">
        <v>1</v>
      </c>
      <c r="S133" s="117" t="b">
        <v>1</v>
      </c>
    </row>
    <row r="134" spans="1:19" x14ac:dyDescent="0.25">
      <c r="A134" s="117" t="s">
        <v>1312</v>
      </c>
      <c r="B134" s="180">
        <v>1</v>
      </c>
      <c r="C134" s="117">
        <v>2</v>
      </c>
      <c r="D134" s="181">
        <f>MISC!J134</f>
        <v>0</v>
      </c>
      <c r="E134" s="117" t="b">
        <v>1</v>
      </c>
      <c r="F134" s="182" t="str">
        <f>RIGHT(MISC!C134,4)&amp;"."&amp;MISC!M134&amp;"."&amp;MISC!K134&amp;"."&amp;$C$5</f>
        <v>...Ma22</v>
      </c>
      <c r="G134" s="183">
        <f t="shared" ca="1" si="2"/>
        <v>44697</v>
      </c>
      <c r="H134" s="316" cm="1">
        <f t="array" ref="H134">-IF(SUMPRODUCT((MISC!$Q$19:$AB$19=$B$5)*MISC!Q134:AB134)&lt;0,SUMPRODUCT((MISC!$Q$19:$AB$19=$B$5)*MISC!Q134:AB134),0)</f>
        <v>0</v>
      </c>
      <c r="I134" s="115">
        <f t="shared" ca="1" si="3"/>
        <v>44697</v>
      </c>
      <c r="J134" s="117">
        <v>3</v>
      </c>
      <c r="K134" s="117" t="b">
        <v>1</v>
      </c>
      <c r="L134" s="117" t="s">
        <v>1313</v>
      </c>
      <c r="M134" s="117" t="b">
        <v>1</v>
      </c>
      <c r="N134" s="117" t="s">
        <v>1276</v>
      </c>
      <c r="O134" s="182" t="str">
        <f>LEFT(MISC!D134,19)&amp;"."&amp;MiscCR!F134</f>
        <v xml:space="preserve"> Please choose a sc....Ma22</v>
      </c>
      <c r="P134" s="185" t="str">
        <f>MISC!I134</f>
        <v>/</v>
      </c>
      <c r="Q134" s="117" t="b">
        <v>1</v>
      </c>
      <c r="R134" s="117" t="b">
        <v>1</v>
      </c>
      <c r="S134" s="117" t="b">
        <v>1</v>
      </c>
    </row>
    <row r="135" spans="1:19" x14ac:dyDescent="0.25">
      <c r="A135" s="117" t="s">
        <v>1312</v>
      </c>
      <c r="B135" s="180">
        <v>1</v>
      </c>
      <c r="C135" s="117">
        <v>2</v>
      </c>
      <c r="D135" s="181">
        <f>MISC!J135</f>
        <v>0</v>
      </c>
      <c r="E135" s="117" t="b">
        <v>1</v>
      </c>
      <c r="F135" s="182" t="str">
        <f>RIGHT(MISC!C135,4)&amp;"."&amp;MISC!M135&amp;"."&amp;MISC!K135&amp;"."&amp;$C$5</f>
        <v>...Ma22</v>
      </c>
      <c r="G135" s="183">
        <f t="shared" ca="1" si="2"/>
        <v>44697</v>
      </c>
      <c r="H135" s="316" cm="1">
        <f t="array" ref="H135">-IF(SUMPRODUCT((MISC!$Q$19:$AB$19=$B$5)*MISC!Q135:AB135)&lt;0,SUMPRODUCT((MISC!$Q$19:$AB$19=$B$5)*MISC!Q135:AB135),0)</f>
        <v>0</v>
      </c>
      <c r="I135" s="115">
        <f t="shared" ca="1" si="3"/>
        <v>44697</v>
      </c>
      <c r="J135" s="117">
        <v>3</v>
      </c>
      <c r="K135" s="117" t="b">
        <v>1</v>
      </c>
      <c r="L135" s="117" t="s">
        <v>1313</v>
      </c>
      <c r="M135" s="117" t="b">
        <v>1</v>
      </c>
      <c r="N135" s="117" t="s">
        <v>1276</v>
      </c>
      <c r="O135" s="182" t="str">
        <f>LEFT(MISC!D135,19)&amp;"."&amp;MiscCR!F135</f>
        <v xml:space="preserve"> Please choose a sc....Ma22</v>
      </c>
      <c r="P135" s="185" t="str">
        <f>MISC!I135</f>
        <v>/</v>
      </c>
      <c r="Q135" s="117" t="b">
        <v>1</v>
      </c>
      <c r="R135" s="117" t="b">
        <v>1</v>
      </c>
      <c r="S135" s="117" t="b">
        <v>1</v>
      </c>
    </row>
    <row r="136" spans="1:19" x14ac:dyDescent="0.25">
      <c r="A136" s="117" t="s">
        <v>1312</v>
      </c>
      <c r="B136" s="180">
        <v>1</v>
      </c>
      <c r="C136" s="117">
        <v>2</v>
      </c>
      <c r="D136" s="181">
        <f>MISC!J136</f>
        <v>0</v>
      </c>
      <c r="E136" s="117" t="b">
        <v>1</v>
      </c>
      <c r="F136" s="182" t="str">
        <f>RIGHT(MISC!C136,4)&amp;"."&amp;MISC!M136&amp;"."&amp;MISC!K136&amp;"."&amp;$C$5</f>
        <v>...Ma22</v>
      </c>
      <c r="G136" s="183">
        <f t="shared" ca="1" si="2"/>
        <v>44697</v>
      </c>
      <c r="H136" s="316" cm="1">
        <f t="array" ref="H136">-IF(SUMPRODUCT((MISC!$Q$19:$AB$19=$B$5)*MISC!Q136:AB136)&lt;0,SUMPRODUCT((MISC!$Q$19:$AB$19=$B$5)*MISC!Q136:AB136),0)</f>
        <v>0</v>
      </c>
      <c r="I136" s="115">
        <f t="shared" ca="1" si="3"/>
        <v>44697</v>
      </c>
      <c r="J136" s="117">
        <v>3</v>
      </c>
      <c r="K136" s="117" t="b">
        <v>1</v>
      </c>
      <c r="L136" s="117" t="s">
        <v>1313</v>
      </c>
      <c r="M136" s="117" t="b">
        <v>1</v>
      </c>
      <c r="N136" s="117" t="s">
        <v>1276</v>
      </c>
      <c r="O136" s="182" t="str">
        <f>LEFT(MISC!D136,19)&amp;"."&amp;MiscCR!F136</f>
        <v xml:space="preserve"> Please choose a sc....Ma22</v>
      </c>
      <c r="P136" s="185" t="str">
        <f>MISC!I136</f>
        <v>/</v>
      </c>
      <c r="Q136" s="117" t="b">
        <v>1</v>
      </c>
      <c r="R136" s="117" t="b">
        <v>1</v>
      </c>
      <c r="S136" s="117" t="b">
        <v>1</v>
      </c>
    </row>
    <row r="137" spans="1:19" x14ac:dyDescent="0.25">
      <c r="A137" s="117" t="s">
        <v>1312</v>
      </c>
      <c r="B137" s="180">
        <v>1</v>
      </c>
      <c r="C137" s="117">
        <v>2</v>
      </c>
      <c r="D137" s="181">
        <f>MISC!J137</f>
        <v>0</v>
      </c>
      <c r="E137" s="117" t="b">
        <v>1</v>
      </c>
      <c r="F137" s="182" t="str">
        <f>RIGHT(MISC!C137,4)&amp;"."&amp;MISC!M137&amp;"."&amp;MISC!K137&amp;"."&amp;$C$5</f>
        <v>...Ma22</v>
      </c>
      <c r="G137" s="183">
        <f t="shared" ca="1" si="2"/>
        <v>44697</v>
      </c>
      <c r="H137" s="316" cm="1">
        <f t="array" ref="H137">-IF(SUMPRODUCT((MISC!$Q$19:$AB$19=$B$5)*MISC!Q137:AB137)&lt;0,SUMPRODUCT((MISC!$Q$19:$AB$19=$B$5)*MISC!Q137:AB137),0)</f>
        <v>0</v>
      </c>
      <c r="I137" s="115">
        <f t="shared" ca="1" si="3"/>
        <v>44697</v>
      </c>
      <c r="J137" s="117">
        <v>3</v>
      </c>
      <c r="K137" s="117" t="b">
        <v>1</v>
      </c>
      <c r="L137" s="117" t="s">
        <v>1313</v>
      </c>
      <c r="M137" s="117" t="b">
        <v>1</v>
      </c>
      <c r="N137" s="117" t="s">
        <v>1276</v>
      </c>
      <c r="O137" s="182" t="str">
        <f>LEFT(MISC!D137,19)&amp;"."&amp;MiscCR!F137</f>
        <v xml:space="preserve"> Please choose a sc....Ma22</v>
      </c>
      <c r="P137" s="185" t="str">
        <f>MISC!I137</f>
        <v>/</v>
      </c>
      <c r="Q137" s="117" t="b">
        <v>1</v>
      </c>
      <c r="R137" s="117" t="b">
        <v>1</v>
      </c>
      <c r="S137" s="117" t="b">
        <v>1</v>
      </c>
    </row>
    <row r="138" spans="1:19" x14ac:dyDescent="0.25">
      <c r="A138" s="117" t="s">
        <v>1312</v>
      </c>
      <c r="B138" s="180">
        <v>1</v>
      </c>
      <c r="C138" s="117">
        <v>2</v>
      </c>
      <c r="D138" s="181">
        <f>MISC!J138</f>
        <v>0</v>
      </c>
      <c r="E138" s="117" t="b">
        <v>1</v>
      </c>
      <c r="F138" s="182" t="str">
        <f>RIGHT(MISC!C138,4)&amp;"."&amp;MISC!M138&amp;"."&amp;MISC!K138&amp;"."&amp;$C$5</f>
        <v>...Ma22</v>
      </c>
      <c r="G138" s="183">
        <f t="shared" ca="1" si="2"/>
        <v>44697</v>
      </c>
      <c r="H138" s="316" cm="1">
        <f t="array" ref="H138">-IF(SUMPRODUCT((MISC!$Q$19:$AB$19=$B$5)*MISC!Q138:AB138)&lt;0,SUMPRODUCT((MISC!$Q$19:$AB$19=$B$5)*MISC!Q138:AB138),0)</f>
        <v>0</v>
      </c>
      <c r="I138" s="115">
        <f t="shared" ca="1" si="3"/>
        <v>44697</v>
      </c>
      <c r="J138" s="117">
        <v>3</v>
      </c>
      <c r="K138" s="117" t="b">
        <v>1</v>
      </c>
      <c r="L138" s="117" t="s">
        <v>1313</v>
      </c>
      <c r="M138" s="117" t="b">
        <v>1</v>
      </c>
      <c r="N138" s="117" t="s">
        <v>1276</v>
      </c>
      <c r="O138" s="182" t="str">
        <f>LEFT(MISC!D138,19)&amp;"."&amp;MiscCR!F138</f>
        <v xml:space="preserve"> Please choose a sc....Ma22</v>
      </c>
      <c r="P138" s="185" t="str">
        <f>MISC!I138</f>
        <v>/</v>
      </c>
      <c r="Q138" s="117" t="b">
        <v>1</v>
      </c>
      <c r="R138" s="117" t="b">
        <v>1</v>
      </c>
      <c r="S138" s="117" t="b">
        <v>1</v>
      </c>
    </row>
    <row r="139" spans="1:19" x14ac:dyDescent="0.25">
      <c r="A139" s="117" t="s">
        <v>1312</v>
      </c>
      <c r="B139" s="180">
        <v>1</v>
      </c>
      <c r="C139" s="117">
        <v>2</v>
      </c>
      <c r="D139" s="181">
        <f>MISC!J139</f>
        <v>0</v>
      </c>
      <c r="E139" s="117" t="b">
        <v>1</v>
      </c>
      <c r="F139" s="182" t="str">
        <f>RIGHT(MISC!C139,4)&amp;"."&amp;MISC!M139&amp;"."&amp;MISC!K139&amp;"."&amp;$C$5</f>
        <v>...Ma22</v>
      </c>
      <c r="G139" s="183">
        <f t="shared" ca="1" si="2"/>
        <v>44697</v>
      </c>
      <c r="H139" s="316" cm="1">
        <f t="array" ref="H139">-IF(SUMPRODUCT((MISC!$Q$19:$AB$19=$B$5)*MISC!Q139:AB139)&lt;0,SUMPRODUCT((MISC!$Q$19:$AB$19=$B$5)*MISC!Q139:AB139),0)</f>
        <v>0</v>
      </c>
      <c r="I139" s="115">
        <f t="shared" ca="1" si="3"/>
        <v>44697</v>
      </c>
      <c r="J139" s="117">
        <v>3</v>
      </c>
      <c r="K139" s="117" t="b">
        <v>1</v>
      </c>
      <c r="L139" s="117" t="s">
        <v>1313</v>
      </c>
      <c r="M139" s="117" t="b">
        <v>1</v>
      </c>
      <c r="N139" s="117" t="s">
        <v>1276</v>
      </c>
      <c r="O139" s="182" t="str">
        <f>LEFT(MISC!D139,19)&amp;"."&amp;MiscCR!F139</f>
        <v xml:space="preserve"> Please choose a sc....Ma22</v>
      </c>
      <c r="P139" s="185" t="str">
        <f>MISC!I139</f>
        <v>/</v>
      </c>
      <c r="Q139" s="117" t="b">
        <v>1</v>
      </c>
      <c r="R139" s="117" t="b">
        <v>1</v>
      </c>
      <c r="S139" s="117" t="b">
        <v>1</v>
      </c>
    </row>
    <row r="140" spans="1:19" x14ac:dyDescent="0.25">
      <c r="A140" s="117" t="s">
        <v>1312</v>
      </c>
      <c r="B140" s="180">
        <v>1</v>
      </c>
      <c r="C140" s="117">
        <v>2</v>
      </c>
      <c r="D140" s="181">
        <f>MISC!J140</f>
        <v>0</v>
      </c>
      <c r="E140" s="117" t="b">
        <v>1</v>
      </c>
      <c r="F140" s="182" t="str">
        <f>RIGHT(MISC!C140,4)&amp;"."&amp;MISC!M140&amp;"."&amp;MISC!K140&amp;"."&amp;$C$5</f>
        <v>...Ma22</v>
      </c>
      <c r="G140" s="183">
        <f t="shared" ca="1" si="2"/>
        <v>44697</v>
      </c>
      <c r="H140" s="316" cm="1">
        <f t="array" ref="H140">-IF(SUMPRODUCT((MISC!$Q$19:$AB$19=$B$5)*MISC!Q140:AB140)&lt;0,SUMPRODUCT((MISC!$Q$19:$AB$19=$B$5)*MISC!Q140:AB140),0)</f>
        <v>0</v>
      </c>
      <c r="I140" s="115">
        <f t="shared" ca="1" si="3"/>
        <v>44697</v>
      </c>
      <c r="J140" s="117">
        <v>3</v>
      </c>
      <c r="K140" s="117" t="b">
        <v>1</v>
      </c>
      <c r="L140" s="117" t="s">
        <v>1313</v>
      </c>
      <c r="M140" s="117" t="b">
        <v>1</v>
      </c>
      <c r="N140" s="117" t="s">
        <v>1276</v>
      </c>
      <c r="O140" s="182" t="str">
        <f>LEFT(MISC!D140,19)&amp;"."&amp;MiscCR!F140</f>
        <v xml:space="preserve"> Please choose a sc....Ma22</v>
      </c>
      <c r="P140" s="185" t="str">
        <f>MISC!I140</f>
        <v>/</v>
      </c>
      <c r="Q140" s="117" t="b">
        <v>1</v>
      </c>
      <c r="R140" s="117" t="b">
        <v>1</v>
      </c>
      <c r="S140" s="117" t="b">
        <v>1</v>
      </c>
    </row>
    <row r="141" spans="1:19" x14ac:dyDescent="0.25">
      <c r="A141" s="117" t="s">
        <v>1312</v>
      </c>
      <c r="B141" s="180">
        <v>1</v>
      </c>
      <c r="C141" s="117">
        <v>2</v>
      </c>
      <c r="D141" s="181">
        <f>MISC!J141</f>
        <v>0</v>
      </c>
      <c r="E141" s="117" t="b">
        <v>1</v>
      </c>
      <c r="F141" s="182" t="str">
        <f>RIGHT(MISC!C141,4)&amp;"."&amp;MISC!M141&amp;"."&amp;MISC!K141&amp;"."&amp;$C$5</f>
        <v>...Ma22</v>
      </c>
      <c r="G141" s="183">
        <f t="shared" ca="1" si="2"/>
        <v>44697</v>
      </c>
      <c r="H141" s="316" cm="1">
        <f t="array" ref="H141">-IF(SUMPRODUCT((MISC!$Q$19:$AB$19=$B$5)*MISC!Q141:AB141)&lt;0,SUMPRODUCT((MISC!$Q$19:$AB$19=$B$5)*MISC!Q141:AB141),0)</f>
        <v>0</v>
      </c>
      <c r="I141" s="115">
        <f t="shared" ca="1" si="3"/>
        <v>44697</v>
      </c>
      <c r="J141" s="117">
        <v>3</v>
      </c>
      <c r="K141" s="117" t="b">
        <v>1</v>
      </c>
      <c r="L141" s="117" t="s">
        <v>1313</v>
      </c>
      <c r="M141" s="117" t="b">
        <v>1</v>
      </c>
      <c r="N141" s="117" t="s">
        <v>1276</v>
      </c>
      <c r="O141" s="182" t="str">
        <f>LEFT(MISC!D141,19)&amp;"."&amp;MiscCR!F141</f>
        <v xml:space="preserve"> Please choose a sc....Ma22</v>
      </c>
      <c r="P141" s="185" t="str">
        <f>MISC!I141</f>
        <v>/</v>
      </c>
      <c r="Q141" s="117" t="b">
        <v>1</v>
      </c>
      <c r="R141" s="117" t="b">
        <v>1</v>
      </c>
      <c r="S141" s="117" t="b">
        <v>1</v>
      </c>
    </row>
    <row r="142" spans="1:19" x14ac:dyDescent="0.25">
      <c r="A142" s="117" t="s">
        <v>1312</v>
      </c>
      <c r="B142" s="180">
        <v>1</v>
      </c>
      <c r="C142" s="117">
        <v>2</v>
      </c>
      <c r="D142" s="181">
        <f>MISC!J142</f>
        <v>0</v>
      </c>
      <c r="E142" s="117" t="b">
        <v>1</v>
      </c>
      <c r="F142" s="182" t="str">
        <f>RIGHT(MISC!C142,4)&amp;"."&amp;MISC!M142&amp;"."&amp;MISC!K142&amp;"."&amp;$C$5</f>
        <v>...Ma22</v>
      </c>
      <c r="G142" s="183">
        <f t="shared" ca="1" si="2"/>
        <v>44697</v>
      </c>
      <c r="H142" s="316" cm="1">
        <f t="array" ref="H142">-IF(SUMPRODUCT((MISC!$Q$19:$AB$19=$B$5)*MISC!Q142:AB142)&lt;0,SUMPRODUCT((MISC!$Q$19:$AB$19=$B$5)*MISC!Q142:AB142),0)</f>
        <v>0</v>
      </c>
      <c r="I142" s="115">
        <f t="shared" ca="1" si="3"/>
        <v>44697</v>
      </c>
      <c r="J142" s="117">
        <v>3</v>
      </c>
      <c r="K142" s="117" t="b">
        <v>1</v>
      </c>
      <c r="L142" s="117" t="s">
        <v>1313</v>
      </c>
      <c r="M142" s="117" t="b">
        <v>1</v>
      </c>
      <c r="N142" s="117" t="s">
        <v>1276</v>
      </c>
      <c r="O142" s="182" t="str">
        <f>LEFT(MISC!D142,19)&amp;"."&amp;MiscCR!F142</f>
        <v xml:space="preserve"> Please choose a sc....Ma22</v>
      </c>
      <c r="P142" s="185" t="str">
        <f>MISC!I142</f>
        <v>/</v>
      </c>
      <c r="Q142" s="117" t="b">
        <v>1</v>
      </c>
      <c r="R142" s="117" t="b">
        <v>1</v>
      </c>
      <c r="S142" s="117" t="b">
        <v>1</v>
      </c>
    </row>
    <row r="143" spans="1:19" x14ac:dyDescent="0.25">
      <c r="A143" s="117" t="s">
        <v>1312</v>
      </c>
      <c r="B143" s="180">
        <v>1</v>
      </c>
      <c r="C143" s="117">
        <v>2</v>
      </c>
      <c r="D143" s="181">
        <f>MISC!J143</f>
        <v>0</v>
      </c>
      <c r="E143" s="117" t="b">
        <v>1</v>
      </c>
      <c r="F143" s="182" t="str">
        <f>RIGHT(MISC!C143,4)&amp;"."&amp;MISC!M143&amp;"."&amp;MISC!K143&amp;"."&amp;$C$5</f>
        <v>...Ma22</v>
      </c>
      <c r="G143" s="183">
        <f t="shared" ca="1" si="2"/>
        <v>44697</v>
      </c>
      <c r="H143" s="316" cm="1">
        <f t="array" ref="H143">-IF(SUMPRODUCT((MISC!$Q$19:$AB$19=$B$5)*MISC!Q143:AB143)&lt;0,SUMPRODUCT((MISC!$Q$19:$AB$19=$B$5)*MISC!Q143:AB143),0)</f>
        <v>0</v>
      </c>
      <c r="I143" s="115">
        <f t="shared" ca="1" si="3"/>
        <v>44697</v>
      </c>
      <c r="J143" s="117">
        <v>3</v>
      </c>
      <c r="K143" s="117" t="b">
        <v>1</v>
      </c>
      <c r="L143" s="117" t="s">
        <v>1313</v>
      </c>
      <c r="M143" s="117" t="b">
        <v>1</v>
      </c>
      <c r="N143" s="117" t="s">
        <v>1276</v>
      </c>
      <c r="O143" s="182" t="str">
        <f>LEFT(MISC!D143,19)&amp;"."&amp;MiscCR!F143</f>
        <v xml:space="preserve"> Please choose a sc....Ma22</v>
      </c>
      <c r="P143" s="185" t="str">
        <f>MISC!I143</f>
        <v>/</v>
      </c>
      <c r="Q143" s="117" t="b">
        <v>1</v>
      </c>
      <c r="R143" s="117" t="b">
        <v>1</v>
      </c>
      <c r="S143" s="117" t="b">
        <v>1</v>
      </c>
    </row>
    <row r="144" spans="1:19" x14ac:dyDescent="0.25">
      <c r="A144" s="117" t="s">
        <v>1312</v>
      </c>
      <c r="B144" s="180">
        <v>1</v>
      </c>
      <c r="C144" s="117">
        <v>2</v>
      </c>
      <c r="D144" s="181">
        <f>MISC!J144</f>
        <v>0</v>
      </c>
      <c r="E144" s="117" t="b">
        <v>1</v>
      </c>
      <c r="F144" s="182" t="str">
        <f>RIGHT(MISC!C144,4)&amp;"."&amp;MISC!M144&amp;"."&amp;MISC!K144&amp;"."&amp;$C$5</f>
        <v>...Ma22</v>
      </c>
      <c r="G144" s="183">
        <f t="shared" ca="1" si="2"/>
        <v>44697</v>
      </c>
      <c r="H144" s="316" cm="1">
        <f t="array" ref="H144">-IF(SUMPRODUCT((MISC!$Q$19:$AB$19=$B$5)*MISC!Q144:AB144)&lt;0,SUMPRODUCT((MISC!$Q$19:$AB$19=$B$5)*MISC!Q144:AB144),0)</f>
        <v>0</v>
      </c>
      <c r="I144" s="115">
        <f t="shared" ca="1" si="3"/>
        <v>44697</v>
      </c>
      <c r="J144" s="117">
        <v>3</v>
      </c>
      <c r="K144" s="117" t="b">
        <v>1</v>
      </c>
      <c r="L144" s="117" t="s">
        <v>1313</v>
      </c>
      <c r="M144" s="117" t="b">
        <v>1</v>
      </c>
      <c r="N144" s="117" t="s">
        <v>1276</v>
      </c>
      <c r="O144" s="182" t="str">
        <f>LEFT(MISC!D144,19)&amp;"."&amp;MiscCR!F144</f>
        <v xml:space="preserve"> Please choose a sc....Ma22</v>
      </c>
      <c r="P144" s="185" t="str">
        <f>MISC!I144</f>
        <v>/</v>
      </c>
      <c r="Q144" s="117" t="b">
        <v>1</v>
      </c>
      <c r="R144" s="117" t="b">
        <v>1</v>
      </c>
      <c r="S144" s="117" t="b">
        <v>1</v>
      </c>
    </row>
    <row r="145" spans="1:19" x14ac:dyDescent="0.25">
      <c r="A145" s="117" t="s">
        <v>1312</v>
      </c>
      <c r="B145" s="180">
        <v>1</v>
      </c>
      <c r="C145" s="117">
        <v>2</v>
      </c>
      <c r="D145" s="181">
        <f>MISC!J145</f>
        <v>0</v>
      </c>
      <c r="E145" s="117" t="b">
        <v>1</v>
      </c>
      <c r="F145" s="182" t="str">
        <f>RIGHT(MISC!C145,4)&amp;"."&amp;MISC!M145&amp;"."&amp;MISC!K145&amp;"."&amp;$C$5</f>
        <v>...Ma22</v>
      </c>
      <c r="G145" s="183">
        <f t="shared" ca="1" si="2"/>
        <v>44697</v>
      </c>
      <c r="H145" s="316" cm="1">
        <f t="array" ref="H145">-IF(SUMPRODUCT((MISC!$Q$19:$AB$19=$B$5)*MISC!Q145:AB145)&lt;0,SUMPRODUCT((MISC!$Q$19:$AB$19=$B$5)*MISC!Q145:AB145),0)</f>
        <v>0</v>
      </c>
      <c r="I145" s="115">
        <f t="shared" ca="1" si="3"/>
        <v>44697</v>
      </c>
      <c r="J145" s="117">
        <v>3</v>
      </c>
      <c r="K145" s="117" t="b">
        <v>1</v>
      </c>
      <c r="L145" s="117" t="s">
        <v>1313</v>
      </c>
      <c r="M145" s="117" t="b">
        <v>1</v>
      </c>
      <c r="N145" s="117" t="s">
        <v>1276</v>
      </c>
      <c r="O145" s="182" t="str">
        <f>LEFT(MISC!D145,19)&amp;"."&amp;MiscCR!F145</f>
        <v xml:space="preserve"> Please choose a sc....Ma22</v>
      </c>
      <c r="P145" s="185" t="str">
        <f>MISC!I145</f>
        <v>/</v>
      </c>
      <c r="Q145" s="117" t="b">
        <v>1</v>
      </c>
      <c r="R145" s="117" t="b">
        <v>1</v>
      </c>
      <c r="S145" s="117" t="b">
        <v>1</v>
      </c>
    </row>
    <row r="146" spans="1:19" x14ac:dyDescent="0.25">
      <c r="A146" s="117" t="s">
        <v>1312</v>
      </c>
      <c r="B146" s="180">
        <v>1</v>
      </c>
      <c r="C146" s="117">
        <v>2</v>
      </c>
      <c r="D146" s="181">
        <f>MISC!J146</f>
        <v>0</v>
      </c>
      <c r="E146" s="117" t="b">
        <v>1</v>
      </c>
      <c r="F146" s="182" t="str">
        <f>RIGHT(MISC!C146,4)&amp;"."&amp;MISC!M146&amp;"."&amp;MISC!K146&amp;"."&amp;$C$5</f>
        <v>...Ma22</v>
      </c>
      <c r="G146" s="183">
        <f t="shared" ca="1" si="2"/>
        <v>44697</v>
      </c>
      <c r="H146" s="316" cm="1">
        <f t="array" ref="H146">-IF(SUMPRODUCT((MISC!$Q$19:$AB$19=$B$5)*MISC!Q146:AB146)&lt;0,SUMPRODUCT((MISC!$Q$19:$AB$19=$B$5)*MISC!Q146:AB146),0)</f>
        <v>0</v>
      </c>
      <c r="I146" s="115">
        <f t="shared" ca="1" si="3"/>
        <v>44697</v>
      </c>
      <c r="J146" s="117">
        <v>3</v>
      </c>
      <c r="K146" s="117" t="b">
        <v>1</v>
      </c>
      <c r="L146" s="117" t="s">
        <v>1313</v>
      </c>
      <c r="M146" s="117" t="b">
        <v>1</v>
      </c>
      <c r="N146" s="117" t="s">
        <v>1276</v>
      </c>
      <c r="O146" s="182" t="str">
        <f>LEFT(MISC!D146,19)&amp;"."&amp;MiscCR!F146</f>
        <v xml:space="preserve"> Please choose a sc....Ma22</v>
      </c>
      <c r="P146" s="185" t="str">
        <f>MISC!I146</f>
        <v>/</v>
      </c>
      <c r="Q146" s="117" t="b">
        <v>1</v>
      </c>
      <c r="R146" s="117" t="b">
        <v>1</v>
      </c>
      <c r="S146" s="117" t="b">
        <v>1</v>
      </c>
    </row>
    <row r="147" spans="1:19" x14ac:dyDescent="0.25">
      <c r="A147" s="117" t="s">
        <v>1312</v>
      </c>
      <c r="B147" s="180">
        <v>1</v>
      </c>
      <c r="C147" s="117">
        <v>2</v>
      </c>
      <c r="D147" s="181">
        <f>MISC!J147</f>
        <v>0</v>
      </c>
      <c r="E147" s="117" t="b">
        <v>1</v>
      </c>
      <c r="F147" s="182" t="str">
        <f>RIGHT(MISC!C147,4)&amp;"."&amp;MISC!M147&amp;"."&amp;MISC!K147&amp;"."&amp;$C$5</f>
        <v>...Ma22</v>
      </c>
      <c r="G147" s="183">
        <f t="shared" ca="1" si="2"/>
        <v>44697</v>
      </c>
      <c r="H147" s="316" cm="1">
        <f t="array" ref="H147">-IF(SUMPRODUCT((MISC!$Q$19:$AB$19=$B$5)*MISC!Q147:AB147)&lt;0,SUMPRODUCT((MISC!$Q$19:$AB$19=$B$5)*MISC!Q147:AB147),0)</f>
        <v>0</v>
      </c>
      <c r="I147" s="115">
        <f t="shared" ca="1" si="3"/>
        <v>44697</v>
      </c>
      <c r="J147" s="117">
        <v>3</v>
      </c>
      <c r="K147" s="117" t="b">
        <v>1</v>
      </c>
      <c r="L147" s="117" t="s">
        <v>1313</v>
      </c>
      <c r="M147" s="117" t="b">
        <v>1</v>
      </c>
      <c r="N147" s="117" t="s">
        <v>1276</v>
      </c>
      <c r="O147" s="182" t="str">
        <f>LEFT(MISC!D147,19)&amp;"."&amp;MiscCR!F147</f>
        <v xml:space="preserve"> Please choose a sc....Ma22</v>
      </c>
      <c r="P147" s="185" t="str">
        <f>MISC!I147</f>
        <v>/</v>
      </c>
      <c r="Q147" s="117" t="b">
        <v>1</v>
      </c>
      <c r="R147" s="117" t="b">
        <v>1</v>
      </c>
      <c r="S147" s="117" t="b">
        <v>1</v>
      </c>
    </row>
    <row r="148" spans="1:19" x14ac:dyDescent="0.25">
      <c r="A148" s="117" t="s">
        <v>1312</v>
      </c>
      <c r="B148" s="180">
        <v>1</v>
      </c>
      <c r="C148" s="117">
        <v>2</v>
      </c>
      <c r="D148" s="181">
        <f>MISC!J148</f>
        <v>0</v>
      </c>
      <c r="E148" s="117" t="b">
        <v>1</v>
      </c>
      <c r="F148" s="182" t="str">
        <f>RIGHT(MISC!C148,4)&amp;"."&amp;MISC!M148&amp;"."&amp;MISC!K148&amp;"."&amp;$C$5</f>
        <v>...Ma22</v>
      </c>
      <c r="G148" s="183">
        <f t="shared" ca="1" si="2"/>
        <v>44697</v>
      </c>
      <c r="H148" s="316" cm="1">
        <f t="array" ref="H148">-IF(SUMPRODUCT((MISC!$Q$19:$AB$19=$B$5)*MISC!Q148:AB148)&lt;0,SUMPRODUCT((MISC!$Q$19:$AB$19=$B$5)*MISC!Q148:AB148),0)</f>
        <v>0</v>
      </c>
      <c r="I148" s="115">
        <f t="shared" ca="1" si="3"/>
        <v>44697</v>
      </c>
      <c r="J148" s="117">
        <v>3</v>
      </c>
      <c r="K148" s="117" t="b">
        <v>1</v>
      </c>
      <c r="L148" s="117" t="s">
        <v>1313</v>
      </c>
      <c r="M148" s="117" t="b">
        <v>1</v>
      </c>
      <c r="N148" s="117" t="s">
        <v>1276</v>
      </c>
      <c r="O148" s="182" t="str">
        <f>LEFT(MISC!D148,19)&amp;"."&amp;MiscCR!F148</f>
        <v xml:space="preserve"> Please choose a sc....Ma22</v>
      </c>
      <c r="P148" s="185" t="str">
        <f>MISC!I148</f>
        <v>/</v>
      </c>
      <c r="Q148" s="117" t="b">
        <v>1</v>
      </c>
      <c r="R148" s="117" t="b">
        <v>1</v>
      </c>
      <c r="S148" s="117" t="b">
        <v>1</v>
      </c>
    </row>
    <row r="149" spans="1:19" x14ac:dyDescent="0.25">
      <c r="A149" s="117" t="s">
        <v>1312</v>
      </c>
      <c r="B149" s="180">
        <v>1</v>
      </c>
      <c r="C149" s="117">
        <v>2</v>
      </c>
      <c r="D149" s="181">
        <f>MISC!J149</f>
        <v>0</v>
      </c>
      <c r="E149" s="117" t="b">
        <v>1</v>
      </c>
      <c r="F149" s="182" t="str">
        <f>RIGHT(MISC!C149,4)&amp;"."&amp;MISC!M149&amp;"."&amp;MISC!K149&amp;"."&amp;$C$5</f>
        <v>...Ma22</v>
      </c>
      <c r="G149" s="183">
        <f t="shared" ref="G149:G212" ca="1" si="4">TODAY()</f>
        <v>44697</v>
      </c>
      <c r="H149" s="316" cm="1">
        <f t="array" ref="H149">-IF(SUMPRODUCT((MISC!$Q$19:$AB$19=$B$5)*MISC!Q149:AB149)&lt;0,SUMPRODUCT((MISC!$Q$19:$AB$19=$B$5)*MISC!Q149:AB149),0)</f>
        <v>0</v>
      </c>
      <c r="I149" s="115">
        <f t="shared" ref="I149:I212" ca="1" si="5">G149</f>
        <v>44697</v>
      </c>
      <c r="J149" s="117">
        <v>3</v>
      </c>
      <c r="K149" s="117" t="b">
        <v>1</v>
      </c>
      <c r="L149" s="117" t="s">
        <v>1313</v>
      </c>
      <c r="M149" s="117" t="b">
        <v>1</v>
      </c>
      <c r="N149" s="117" t="s">
        <v>1276</v>
      </c>
      <c r="O149" s="182" t="str">
        <f>LEFT(MISC!D149,19)&amp;"."&amp;MiscCR!F149</f>
        <v xml:space="preserve"> Please choose a sc....Ma22</v>
      </c>
      <c r="P149" s="185" t="str">
        <f>MISC!I149</f>
        <v>/</v>
      </c>
      <c r="Q149" s="117" t="b">
        <v>1</v>
      </c>
      <c r="R149" s="117" t="b">
        <v>1</v>
      </c>
      <c r="S149" s="117" t="b">
        <v>1</v>
      </c>
    </row>
    <row r="150" spans="1:19" x14ac:dyDescent="0.25">
      <c r="A150" s="117" t="s">
        <v>1312</v>
      </c>
      <c r="B150" s="180">
        <v>1</v>
      </c>
      <c r="C150" s="117">
        <v>2</v>
      </c>
      <c r="D150" s="181">
        <f>MISC!J150</f>
        <v>0</v>
      </c>
      <c r="E150" s="117" t="b">
        <v>1</v>
      </c>
      <c r="F150" s="182" t="str">
        <f>RIGHT(MISC!C150,4)&amp;"."&amp;MISC!M150&amp;"."&amp;MISC!K150&amp;"."&amp;$C$5</f>
        <v>...Ma22</v>
      </c>
      <c r="G150" s="183">
        <f t="shared" ca="1" si="4"/>
        <v>44697</v>
      </c>
      <c r="H150" s="316" cm="1">
        <f t="array" ref="H150">-IF(SUMPRODUCT((MISC!$Q$19:$AB$19=$B$5)*MISC!Q150:AB150)&lt;0,SUMPRODUCT((MISC!$Q$19:$AB$19=$B$5)*MISC!Q150:AB150),0)</f>
        <v>0</v>
      </c>
      <c r="I150" s="115">
        <f t="shared" ca="1" si="5"/>
        <v>44697</v>
      </c>
      <c r="J150" s="117">
        <v>3</v>
      </c>
      <c r="K150" s="117" t="b">
        <v>1</v>
      </c>
      <c r="L150" s="117" t="s">
        <v>1313</v>
      </c>
      <c r="M150" s="117" t="b">
        <v>1</v>
      </c>
      <c r="N150" s="117" t="s">
        <v>1276</v>
      </c>
      <c r="O150" s="182" t="str">
        <f>LEFT(MISC!D150,19)&amp;"."&amp;MiscCR!F150</f>
        <v xml:space="preserve"> Please choose a sc....Ma22</v>
      </c>
      <c r="P150" s="185" t="str">
        <f>MISC!I150</f>
        <v>/</v>
      </c>
      <c r="Q150" s="117" t="b">
        <v>1</v>
      </c>
      <c r="R150" s="117" t="b">
        <v>1</v>
      </c>
      <c r="S150" s="117" t="b">
        <v>1</v>
      </c>
    </row>
    <row r="151" spans="1:19" x14ac:dyDescent="0.25">
      <c r="A151" s="117" t="s">
        <v>1312</v>
      </c>
      <c r="B151" s="180">
        <v>1</v>
      </c>
      <c r="C151" s="117">
        <v>2</v>
      </c>
      <c r="D151" s="181">
        <f>MISC!J151</f>
        <v>0</v>
      </c>
      <c r="E151" s="117" t="b">
        <v>1</v>
      </c>
      <c r="F151" s="182" t="str">
        <f>RIGHT(MISC!C151,4)&amp;"."&amp;MISC!M151&amp;"."&amp;MISC!K151&amp;"."&amp;$C$5</f>
        <v>...Ma22</v>
      </c>
      <c r="G151" s="183">
        <f t="shared" ca="1" si="4"/>
        <v>44697</v>
      </c>
      <c r="H151" s="316" cm="1">
        <f t="array" ref="H151">-IF(SUMPRODUCT((MISC!$Q$19:$AB$19=$B$5)*MISC!Q151:AB151)&lt;0,SUMPRODUCT((MISC!$Q$19:$AB$19=$B$5)*MISC!Q151:AB151),0)</f>
        <v>0</v>
      </c>
      <c r="I151" s="115">
        <f t="shared" ca="1" si="5"/>
        <v>44697</v>
      </c>
      <c r="J151" s="117">
        <v>3</v>
      </c>
      <c r="K151" s="117" t="b">
        <v>1</v>
      </c>
      <c r="L151" s="117" t="s">
        <v>1313</v>
      </c>
      <c r="M151" s="117" t="b">
        <v>1</v>
      </c>
      <c r="N151" s="117" t="s">
        <v>1276</v>
      </c>
      <c r="O151" s="182" t="str">
        <f>LEFT(MISC!D151,19)&amp;"."&amp;MiscCR!F151</f>
        <v xml:space="preserve"> Please choose a sc....Ma22</v>
      </c>
      <c r="P151" s="185" t="str">
        <f>MISC!I151</f>
        <v>/</v>
      </c>
      <c r="Q151" s="117" t="b">
        <v>1</v>
      </c>
      <c r="R151" s="117" t="b">
        <v>1</v>
      </c>
      <c r="S151" s="117" t="b">
        <v>1</v>
      </c>
    </row>
    <row r="152" spans="1:19" x14ac:dyDescent="0.25">
      <c r="A152" s="117" t="s">
        <v>1312</v>
      </c>
      <c r="B152" s="180">
        <v>1</v>
      </c>
      <c r="C152" s="117">
        <v>2</v>
      </c>
      <c r="D152" s="181">
        <f>MISC!J152</f>
        <v>0</v>
      </c>
      <c r="E152" s="117" t="b">
        <v>1</v>
      </c>
      <c r="F152" s="182" t="str">
        <f>RIGHT(MISC!C152,4)&amp;"."&amp;MISC!M152&amp;"."&amp;MISC!K152&amp;"."&amp;$C$5</f>
        <v>...Ma22</v>
      </c>
      <c r="G152" s="183">
        <f t="shared" ca="1" si="4"/>
        <v>44697</v>
      </c>
      <c r="H152" s="316" cm="1">
        <f t="array" ref="H152">-IF(SUMPRODUCT((MISC!$Q$19:$AB$19=$B$5)*MISC!Q152:AB152)&lt;0,SUMPRODUCT((MISC!$Q$19:$AB$19=$B$5)*MISC!Q152:AB152),0)</f>
        <v>0</v>
      </c>
      <c r="I152" s="115">
        <f t="shared" ca="1" si="5"/>
        <v>44697</v>
      </c>
      <c r="J152" s="117">
        <v>3</v>
      </c>
      <c r="K152" s="117" t="b">
        <v>1</v>
      </c>
      <c r="L152" s="117" t="s">
        <v>1313</v>
      </c>
      <c r="M152" s="117" t="b">
        <v>1</v>
      </c>
      <c r="N152" s="117" t="s">
        <v>1276</v>
      </c>
      <c r="O152" s="182" t="str">
        <f>LEFT(MISC!D152,19)&amp;"."&amp;MiscCR!F152</f>
        <v xml:space="preserve"> Please choose a sc....Ma22</v>
      </c>
      <c r="P152" s="185" t="str">
        <f>MISC!I152</f>
        <v>/</v>
      </c>
      <c r="Q152" s="117" t="b">
        <v>1</v>
      </c>
      <c r="R152" s="117" t="b">
        <v>1</v>
      </c>
      <c r="S152" s="117" t="b">
        <v>1</v>
      </c>
    </row>
    <row r="153" spans="1:19" x14ac:dyDescent="0.25">
      <c r="A153" s="117" t="s">
        <v>1312</v>
      </c>
      <c r="B153" s="180">
        <v>1</v>
      </c>
      <c r="C153" s="117">
        <v>2</v>
      </c>
      <c r="D153" s="181">
        <f>MISC!J153</f>
        <v>0</v>
      </c>
      <c r="E153" s="117" t="b">
        <v>1</v>
      </c>
      <c r="F153" s="182" t="str">
        <f>RIGHT(MISC!C153,4)&amp;"."&amp;MISC!M153&amp;"."&amp;MISC!K153&amp;"."&amp;$C$5</f>
        <v>...Ma22</v>
      </c>
      <c r="G153" s="183">
        <f t="shared" ca="1" si="4"/>
        <v>44697</v>
      </c>
      <c r="H153" s="316" cm="1">
        <f t="array" ref="H153">-IF(SUMPRODUCT((MISC!$Q$19:$AB$19=$B$5)*MISC!Q153:AB153)&lt;0,SUMPRODUCT((MISC!$Q$19:$AB$19=$B$5)*MISC!Q153:AB153),0)</f>
        <v>0</v>
      </c>
      <c r="I153" s="115">
        <f t="shared" ca="1" si="5"/>
        <v>44697</v>
      </c>
      <c r="J153" s="117">
        <v>3</v>
      </c>
      <c r="K153" s="117" t="b">
        <v>1</v>
      </c>
      <c r="L153" s="117" t="s">
        <v>1313</v>
      </c>
      <c r="M153" s="117" t="b">
        <v>1</v>
      </c>
      <c r="N153" s="117" t="s">
        <v>1276</v>
      </c>
      <c r="O153" s="182" t="str">
        <f>LEFT(MISC!D153,19)&amp;"."&amp;MiscCR!F153</f>
        <v xml:space="preserve"> Please choose a sc....Ma22</v>
      </c>
      <c r="P153" s="185" t="str">
        <f>MISC!I153</f>
        <v>/</v>
      </c>
      <c r="Q153" s="117" t="b">
        <v>1</v>
      </c>
      <c r="R153" s="117" t="b">
        <v>1</v>
      </c>
      <c r="S153" s="117" t="b">
        <v>1</v>
      </c>
    </row>
    <row r="154" spans="1:19" x14ac:dyDescent="0.25">
      <c r="A154" s="117" t="s">
        <v>1312</v>
      </c>
      <c r="B154" s="180">
        <v>1</v>
      </c>
      <c r="C154" s="117">
        <v>2</v>
      </c>
      <c r="D154" s="181">
        <f>MISC!J154</f>
        <v>0</v>
      </c>
      <c r="E154" s="117" t="b">
        <v>1</v>
      </c>
      <c r="F154" s="182" t="str">
        <f>RIGHT(MISC!C154,4)&amp;"."&amp;MISC!M154&amp;"."&amp;MISC!K154&amp;"."&amp;$C$5</f>
        <v>...Ma22</v>
      </c>
      <c r="G154" s="183">
        <f t="shared" ca="1" si="4"/>
        <v>44697</v>
      </c>
      <c r="H154" s="316" cm="1">
        <f t="array" ref="H154">-IF(SUMPRODUCT((MISC!$Q$19:$AB$19=$B$5)*MISC!Q154:AB154)&lt;0,SUMPRODUCT((MISC!$Q$19:$AB$19=$B$5)*MISC!Q154:AB154),0)</f>
        <v>0</v>
      </c>
      <c r="I154" s="115">
        <f t="shared" ca="1" si="5"/>
        <v>44697</v>
      </c>
      <c r="J154" s="117">
        <v>3</v>
      </c>
      <c r="K154" s="117" t="b">
        <v>1</v>
      </c>
      <c r="L154" s="117" t="s">
        <v>1313</v>
      </c>
      <c r="M154" s="117" t="b">
        <v>1</v>
      </c>
      <c r="N154" s="117" t="s">
        <v>1276</v>
      </c>
      <c r="O154" s="182" t="str">
        <f>LEFT(MISC!D154,19)&amp;"."&amp;MiscCR!F154</f>
        <v xml:space="preserve"> Please choose a sc....Ma22</v>
      </c>
      <c r="P154" s="185" t="str">
        <f>MISC!I154</f>
        <v>/</v>
      </c>
      <c r="Q154" s="117" t="b">
        <v>1</v>
      </c>
      <c r="R154" s="117" t="b">
        <v>1</v>
      </c>
      <c r="S154" s="117" t="b">
        <v>1</v>
      </c>
    </row>
    <row r="155" spans="1:19" x14ac:dyDescent="0.25">
      <c r="A155" s="117" t="s">
        <v>1312</v>
      </c>
      <c r="B155" s="180">
        <v>1</v>
      </c>
      <c r="C155" s="117">
        <v>2</v>
      </c>
      <c r="D155" s="181">
        <f>MISC!J155</f>
        <v>0</v>
      </c>
      <c r="E155" s="117" t="b">
        <v>1</v>
      </c>
      <c r="F155" s="182" t="str">
        <f>RIGHT(MISC!C155,4)&amp;"."&amp;MISC!M155&amp;"."&amp;MISC!K155&amp;"."&amp;$C$5</f>
        <v>...Ma22</v>
      </c>
      <c r="G155" s="183">
        <f t="shared" ca="1" si="4"/>
        <v>44697</v>
      </c>
      <c r="H155" s="316" cm="1">
        <f t="array" ref="H155">-IF(SUMPRODUCT((MISC!$Q$19:$AB$19=$B$5)*MISC!Q155:AB155)&lt;0,SUMPRODUCT((MISC!$Q$19:$AB$19=$B$5)*MISC!Q155:AB155),0)</f>
        <v>0</v>
      </c>
      <c r="I155" s="115">
        <f t="shared" ca="1" si="5"/>
        <v>44697</v>
      </c>
      <c r="J155" s="117">
        <v>3</v>
      </c>
      <c r="K155" s="117" t="b">
        <v>1</v>
      </c>
      <c r="L155" s="117" t="s">
        <v>1313</v>
      </c>
      <c r="M155" s="117" t="b">
        <v>1</v>
      </c>
      <c r="N155" s="117" t="s">
        <v>1276</v>
      </c>
      <c r="O155" s="182" t="str">
        <f>LEFT(MISC!D155,19)&amp;"."&amp;MiscCR!F155</f>
        <v xml:space="preserve"> Please choose a sc....Ma22</v>
      </c>
      <c r="P155" s="185" t="str">
        <f>MISC!I155</f>
        <v>/</v>
      </c>
      <c r="Q155" s="117" t="b">
        <v>1</v>
      </c>
      <c r="R155" s="117" t="b">
        <v>1</v>
      </c>
      <c r="S155" s="117" t="b">
        <v>1</v>
      </c>
    </row>
    <row r="156" spans="1:19" x14ac:dyDescent="0.25">
      <c r="A156" s="117" t="s">
        <v>1312</v>
      </c>
      <c r="B156" s="180">
        <v>1</v>
      </c>
      <c r="C156" s="117">
        <v>2</v>
      </c>
      <c r="D156" s="181">
        <f>MISC!J156</f>
        <v>0</v>
      </c>
      <c r="E156" s="117" t="b">
        <v>1</v>
      </c>
      <c r="F156" s="182" t="str">
        <f>RIGHT(MISC!C156,4)&amp;"."&amp;MISC!M156&amp;"."&amp;MISC!K156&amp;"."&amp;$C$5</f>
        <v>...Ma22</v>
      </c>
      <c r="G156" s="183">
        <f t="shared" ca="1" si="4"/>
        <v>44697</v>
      </c>
      <c r="H156" s="316" cm="1">
        <f t="array" ref="H156">-IF(SUMPRODUCT((MISC!$Q$19:$AB$19=$B$5)*MISC!Q156:AB156)&lt;0,SUMPRODUCT((MISC!$Q$19:$AB$19=$B$5)*MISC!Q156:AB156),0)</f>
        <v>0</v>
      </c>
      <c r="I156" s="115">
        <f t="shared" ca="1" si="5"/>
        <v>44697</v>
      </c>
      <c r="J156" s="117">
        <v>3</v>
      </c>
      <c r="K156" s="117" t="b">
        <v>1</v>
      </c>
      <c r="L156" s="117" t="s">
        <v>1313</v>
      </c>
      <c r="M156" s="117" t="b">
        <v>1</v>
      </c>
      <c r="N156" s="117" t="s">
        <v>1276</v>
      </c>
      <c r="O156" s="182" t="str">
        <f>LEFT(MISC!D156,19)&amp;"."&amp;MiscCR!F156</f>
        <v xml:space="preserve"> Please choose a sc....Ma22</v>
      </c>
      <c r="P156" s="185" t="str">
        <f>MISC!I156</f>
        <v>/</v>
      </c>
      <c r="Q156" s="117" t="b">
        <v>1</v>
      </c>
      <c r="R156" s="117" t="b">
        <v>1</v>
      </c>
      <c r="S156" s="117" t="b">
        <v>1</v>
      </c>
    </row>
    <row r="157" spans="1:19" x14ac:dyDescent="0.25">
      <c r="A157" s="117" t="s">
        <v>1312</v>
      </c>
      <c r="B157" s="180">
        <v>1</v>
      </c>
      <c r="C157" s="117">
        <v>2</v>
      </c>
      <c r="D157" s="181">
        <f>MISC!J157</f>
        <v>0</v>
      </c>
      <c r="E157" s="117" t="b">
        <v>1</v>
      </c>
      <c r="F157" s="182" t="str">
        <f>RIGHT(MISC!C157,4)&amp;"."&amp;MISC!M157&amp;"."&amp;MISC!K157&amp;"."&amp;$C$5</f>
        <v>...Ma22</v>
      </c>
      <c r="G157" s="183">
        <f t="shared" ca="1" si="4"/>
        <v>44697</v>
      </c>
      <c r="H157" s="316" cm="1">
        <f t="array" ref="H157">-IF(SUMPRODUCT((MISC!$Q$19:$AB$19=$B$5)*MISC!Q157:AB157)&lt;0,SUMPRODUCT((MISC!$Q$19:$AB$19=$B$5)*MISC!Q157:AB157),0)</f>
        <v>0</v>
      </c>
      <c r="I157" s="115">
        <f t="shared" ca="1" si="5"/>
        <v>44697</v>
      </c>
      <c r="J157" s="117">
        <v>3</v>
      </c>
      <c r="K157" s="117" t="b">
        <v>1</v>
      </c>
      <c r="L157" s="117" t="s">
        <v>1313</v>
      </c>
      <c r="M157" s="117" t="b">
        <v>1</v>
      </c>
      <c r="N157" s="117" t="s">
        <v>1276</v>
      </c>
      <c r="O157" s="182" t="str">
        <f>LEFT(MISC!D157,19)&amp;"."&amp;MiscCR!F157</f>
        <v xml:space="preserve"> Please choose a sc....Ma22</v>
      </c>
      <c r="P157" s="185" t="str">
        <f>MISC!I157</f>
        <v>/</v>
      </c>
      <c r="Q157" s="117" t="b">
        <v>1</v>
      </c>
      <c r="R157" s="117" t="b">
        <v>1</v>
      </c>
      <c r="S157" s="117" t="b">
        <v>1</v>
      </c>
    </row>
    <row r="158" spans="1:19" x14ac:dyDescent="0.25">
      <c r="A158" s="117" t="s">
        <v>1312</v>
      </c>
      <c r="B158" s="180">
        <v>1</v>
      </c>
      <c r="C158" s="117">
        <v>2</v>
      </c>
      <c r="D158" s="181">
        <f>MISC!J158</f>
        <v>0</v>
      </c>
      <c r="E158" s="117" t="b">
        <v>1</v>
      </c>
      <c r="F158" s="182" t="str">
        <f>RIGHT(MISC!C158,4)&amp;"."&amp;MISC!M158&amp;"."&amp;MISC!K158&amp;"."&amp;$C$5</f>
        <v>...Ma22</v>
      </c>
      <c r="G158" s="183">
        <f t="shared" ca="1" si="4"/>
        <v>44697</v>
      </c>
      <c r="H158" s="316" cm="1">
        <f t="array" ref="H158">-IF(SUMPRODUCT((MISC!$Q$19:$AB$19=$B$5)*MISC!Q158:AB158)&lt;0,SUMPRODUCT((MISC!$Q$19:$AB$19=$B$5)*MISC!Q158:AB158),0)</f>
        <v>0</v>
      </c>
      <c r="I158" s="115">
        <f t="shared" ca="1" si="5"/>
        <v>44697</v>
      </c>
      <c r="J158" s="117">
        <v>3</v>
      </c>
      <c r="K158" s="117" t="b">
        <v>1</v>
      </c>
      <c r="L158" s="117" t="s">
        <v>1313</v>
      </c>
      <c r="M158" s="117" t="b">
        <v>1</v>
      </c>
      <c r="N158" s="117" t="s">
        <v>1276</v>
      </c>
      <c r="O158" s="182" t="str">
        <f>LEFT(MISC!D158,19)&amp;"."&amp;MiscCR!F158</f>
        <v xml:space="preserve"> Please choose a sc....Ma22</v>
      </c>
      <c r="P158" s="185" t="str">
        <f>MISC!I158</f>
        <v>/</v>
      </c>
      <c r="Q158" s="117" t="b">
        <v>1</v>
      </c>
      <c r="R158" s="117" t="b">
        <v>1</v>
      </c>
      <c r="S158" s="117" t="b">
        <v>1</v>
      </c>
    </row>
    <row r="159" spans="1:19" x14ac:dyDescent="0.25">
      <c r="A159" s="117" t="s">
        <v>1312</v>
      </c>
      <c r="B159" s="180">
        <v>1</v>
      </c>
      <c r="C159" s="117">
        <v>2</v>
      </c>
      <c r="D159" s="181">
        <f>MISC!J159</f>
        <v>0</v>
      </c>
      <c r="E159" s="117" t="b">
        <v>1</v>
      </c>
      <c r="F159" s="182" t="str">
        <f>RIGHT(MISC!C159,4)&amp;"."&amp;MISC!M159&amp;"."&amp;MISC!K159&amp;"."&amp;$C$5</f>
        <v>...Ma22</v>
      </c>
      <c r="G159" s="183">
        <f t="shared" ca="1" si="4"/>
        <v>44697</v>
      </c>
      <c r="H159" s="316" cm="1">
        <f t="array" ref="H159">-IF(SUMPRODUCT((MISC!$Q$19:$AB$19=$B$5)*MISC!Q159:AB159)&lt;0,SUMPRODUCT((MISC!$Q$19:$AB$19=$B$5)*MISC!Q159:AB159),0)</f>
        <v>0</v>
      </c>
      <c r="I159" s="115">
        <f t="shared" ca="1" si="5"/>
        <v>44697</v>
      </c>
      <c r="J159" s="117">
        <v>3</v>
      </c>
      <c r="K159" s="117" t="b">
        <v>1</v>
      </c>
      <c r="L159" s="117" t="s">
        <v>1313</v>
      </c>
      <c r="M159" s="117" t="b">
        <v>1</v>
      </c>
      <c r="N159" s="117" t="s">
        <v>1276</v>
      </c>
      <c r="O159" s="182" t="str">
        <f>LEFT(MISC!D159,19)&amp;"."&amp;MiscCR!F159</f>
        <v xml:space="preserve"> Please choose a sc....Ma22</v>
      </c>
      <c r="P159" s="185" t="str">
        <f>MISC!I159</f>
        <v>/</v>
      </c>
      <c r="Q159" s="117" t="b">
        <v>1</v>
      </c>
      <c r="R159" s="117" t="b">
        <v>1</v>
      </c>
      <c r="S159" s="117" t="b">
        <v>1</v>
      </c>
    </row>
    <row r="160" spans="1:19" x14ac:dyDescent="0.25">
      <c r="A160" s="117" t="s">
        <v>1312</v>
      </c>
      <c r="B160" s="180">
        <v>1</v>
      </c>
      <c r="C160" s="117">
        <v>2</v>
      </c>
      <c r="D160" s="181">
        <f>MISC!J160</f>
        <v>0</v>
      </c>
      <c r="E160" s="117" t="b">
        <v>1</v>
      </c>
      <c r="F160" s="182" t="str">
        <f>RIGHT(MISC!C160,4)&amp;"."&amp;MISC!M160&amp;"."&amp;MISC!K160&amp;"."&amp;$C$5</f>
        <v>...Ma22</v>
      </c>
      <c r="G160" s="183">
        <f t="shared" ca="1" si="4"/>
        <v>44697</v>
      </c>
      <c r="H160" s="316" cm="1">
        <f t="array" ref="H160">-IF(SUMPRODUCT((MISC!$Q$19:$AB$19=$B$5)*MISC!Q160:AB160)&lt;0,SUMPRODUCT((MISC!$Q$19:$AB$19=$B$5)*MISC!Q160:AB160),0)</f>
        <v>0</v>
      </c>
      <c r="I160" s="115">
        <f t="shared" ca="1" si="5"/>
        <v>44697</v>
      </c>
      <c r="J160" s="117">
        <v>3</v>
      </c>
      <c r="K160" s="117" t="b">
        <v>1</v>
      </c>
      <c r="L160" s="117" t="s">
        <v>1313</v>
      </c>
      <c r="M160" s="117" t="b">
        <v>1</v>
      </c>
      <c r="N160" s="117" t="s">
        <v>1276</v>
      </c>
      <c r="O160" s="182" t="str">
        <f>LEFT(MISC!D160,19)&amp;"."&amp;MiscCR!F160</f>
        <v xml:space="preserve"> Please choose a sc....Ma22</v>
      </c>
      <c r="P160" s="185" t="str">
        <f>MISC!I160</f>
        <v>/</v>
      </c>
      <c r="Q160" s="117" t="b">
        <v>1</v>
      </c>
      <c r="R160" s="117" t="b">
        <v>1</v>
      </c>
      <c r="S160" s="117" t="b">
        <v>1</v>
      </c>
    </row>
    <row r="161" spans="1:19" x14ac:dyDescent="0.25">
      <c r="A161" s="117" t="s">
        <v>1312</v>
      </c>
      <c r="B161" s="180">
        <v>1</v>
      </c>
      <c r="C161" s="117">
        <v>2</v>
      </c>
      <c r="D161" s="181">
        <f>MISC!J161</f>
        <v>0</v>
      </c>
      <c r="E161" s="117" t="b">
        <v>1</v>
      </c>
      <c r="F161" s="182" t="str">
        <f>RIGHT(MISC!C161,4)&amp;"."&amp;MISC!M161&amp;"."&amp;MISC!K161&amp;"."&amp;$C$5</f>
        <v>...Ma22</v>
      </c>
      <c r="G161" s="183">
        <f t="shared" ca="1" si="4"/>
        <v>44697</v>
      </c>
      <c r="H161" s="316" cm="1">
        <f t="array" ref="H161">-IF(SUMPRODUCT((MISC!$Q$19:$AB$19=$B$5)*MISC!Q161:AB161)&lt;0,SUMPRODUCT((MISC!$Q$19:$AB$19=$B$5)*MISC!Q161:AB161),0)</f>
        <v>0</v>
      </c>
      <c r="I161" s="115">
        <f t="shared" ca="1" si="5"/>
        <v>44697</v>
      </c>
      <c r="J161" s="117">
        <v>3</v>
      </c>
      <c r="K161" s="117" t="b">
        <v>1</v>
      </c>
      <c r="L161" s="117" t="s">
        <v>1313</v>
      </c>
      <c r="M161" s="117" t="b">
        <v>1</v>
      </c>
      <c r="N161" s="117" t="s">
        <v>1276</v>
      </c>
      <c r="O161" s="182" t="str">
        <f>LEFT(MISC!D161,19)&amp;"."&amp;MiscCR!F161</f>
        <v xml:space="preserve"> Please choose a sc....Ma22</v>
      </c>
      <c r="P161" s="185" t="str">
        <f>MISC!I161</f>
        <v>/</v>
      </c>
      <c r="Q161" s="117" t="b">
        <v>1</v>
      </c>
      <c r="R161" s="117" t="b">
        <v>1</v>
      </c>
      <c r="S161" s="117" t="b">
        <v>1</v>
      </c>
    </row>
    <row r="162" spans="1:19" x14ac:dyDescent="0.25">
      <c r="A162" s="117" t="s">
        <v>1312</v>
      </c>
      <c r="B162" s="180">
        <v>1</v>
      </c>
      <c r="C162" s="117">
        <v>2</v>
      </c>
      <c r="D162" s="181">
        <f>MISC!J162</f>
        <v>0</v>
      </c>
      <c r="E162" s="117" t="b">
        <v>1</v>
      </c>
      <c r="F162" s="182" t="str">
        <f>RIGHT(MISC!C162,4)&amp;"."&amp;MISC!M162&amp;"."&amp;MISC!K162&amp;"."&amp;$C$5</f>
        <v>...Ma22</v>
      </c>
      <c r="G162" s="183">
        <f t="shared" ca="1" si="4"/>
        <v>44697</v>
      </c>
      <c r="H162" s="316" cm="1">
        <f t="array" ref="H162">-IF(SUMPRODUCT((MISC!$Q$19:$AB$19=$B$5)*MISC!Q162:AB162)&lt;0,SUMPRODUCT((MISC!$Q$19:$AB$19=$B$5)*MISC!Q162:AB162),0)</f>
        <v>0</v>
      </c>
      <c r="I162" s="115">
        <f t="shared" ca="1" si="5"/>
        <v>44697</v>
      </c>
      <c r="J162" s="117">
        <v>3</v>
      </c>
      <c r="K162" s="117" t="b">
        <v>1</v>
      </c>
      <c r="L162" s="117" t="s">
        <v>1313</v>
      </c>
      <c r="M162" s="117" t="b">
        <v>1</v>
      </c>
      <c r="N162" s="117" t="s">
        <v>1276</v>
      </c>
      <c r="O162" s="182" t="str">
        <f>LEFT(MISC!D162,19)&amp;"."&amp;MiscCR!F162</f>
        <v xml:space="preserve"> Please choose a sc....Ma22</v>
      </c>
      <c r="P162" s="185" t="str">
        <f>MISC!I162</f>
        <v>/</v>
      </c>
      <c r="Q162" s="117" t="b">
        <v>1</v>
      </c>
      <c r="R162" s="117" t="b">
        <v>1</v>
      </c>
      <c r="S162" s="117" t="b">
        <v>1</v>
      </c>
    </row>
    <row r="163" spans="1:19" x14ac:dyDescent="0.25">
      <c r="A163" s="117" t="s">
        <v>1312</v>
      </c>
      <c r="B163" s="180">
        <v>1</v>
      </c>
      <c r="C163" s="117">
        <v>2</v>
      </c>
      <c r="D163" s="181">
        <f>MISC!J163</f>
        <v>0</v>
      </c>
      <c r="E163" s="117" t="b">
        <v>1</v>
      </c>
      <c r="F163" s="182" t="str">
        <f>RIGHT(MISC!C163,4)&amp;"."&amp;MISC!M163&amp;"."&amp;MISC!K163&amp;"."&amp;$C$5</f>
        <v>...Ma22</v>
      </c>
      <c r="G163" s="183">
        <f t="shared" ca="1" si="4"/>
        <v>44697</v>
      </c>
      <c r="H163" s="316" cm="1">
        <f t="array" ref="H163">-IF(SUMPRODUCT((MISC!$Q$19:$AB$19=$B$5)*MISC!Q163:AB163)&lt;0,SUMPRODUCT((MISC!$Q$19:$AB$19=$B$5)*MISC!Q163:AB163),0)</f>
        <v>0</v>
      </c>
      <c r="I163" s="115">
        <f t="shared" ca="1" si="5"/>
        <v>44697</v>
      </c>
      <c r="J163" s="117">
        <v>3</v>
      </c>
      <c r="K163" s="117" t="b">
        <v>1</v>
      </c>
      <c r="L163" s="117" t="s">
        <v>1313</v>
      </c>
      <c r="M163" s="117" t="b">
        <v>1</v>
      </c>
      <c r="N163" s="117" t="s">
        <v>1276</v>
      </c>
      <c r="O163" s="182" t="str">
        <f>LEFT(MISC!D163,19)&amp;"."&amp;MiscCR!F163</f>
        <v xml:space="preserve"> Please choose a sc....Ma22</v>
      </c>
      <c r="P163" s="185" t="str">
        <f>MISC!I163</f>
        <v>/</v>
      </c>
      <c r="Q163" s="117" t="b">
        <v>1</v>
      </c>
      <c r="R163" s="117" t="b">
        <v>1</v>
      </c>
      <c r="S163" s="117" t="b">
        <v>1</v>
      </c>
    </row>
    <row r="164" spans="1:19" x14ac:dyDescent="0.25">
      <c r="A164" s="117" t="s">
        <v>1312</v>
      </c>
      <c r="B164" s="180">
        <v>1</v>
      </c>
      <c r="C164" s="117">
        <v>2</v>
      </c>
      <c r="D164" s="181">
        <f>MISC!J164</f>
        <v>0</v>
      </c>
      <c r="E164" s="117" t="b">
        <v>1</v>
      </c>
      <c r="F164" s="182" t="str">
        <f>RIGHT(MISC!C164,4)&amp;"."&amp;MISC!M164&amp;"."&amp;MISC!K164&amp;"."&amp;$C$5</f>
        <v>...Ma22</v>
      </c>
      <c r="G164" s="183">
        <f t="shared" ca="1" si="4"/>
        <v>44697</v>
      </c>
      <c r="H164" s="316" cm="1">
        <f t="array" ref="H164">-IF(SUMPRODUCT((MISC!$Q$19:$AB$19=$B$5)*MISC!Q164:AB164)&lt;0,SUMPRODUCT((MISC!$Q$19:$AB$19=$B$5)*MISC!Q164:AB164),0)</f>
        <v>0</v>
      </c>
      <c r="I164" s="115">
        <f t="shared" ca="1" si="5"/>
        <v>44697</v>
      </c>
      <c r="J164" s="117">
        <v>3</v>
      </c>
      <c r="K164" s="117" t="b">
        <v>1</v>
      </c>
      <c r="L164" s="117" t="s">
        <v>1313</v>
      </c>
      <c r="M164" s="117" t="b">
        <v>1</v>
      </c>
      <c r="N164" s="117" t="s">
        <v>1276</v>
      </c>
      <c r="O164" s="182" t="str">
        <f>LEFT(MISC!D164,19)&amp;"."&amp;MiscCR!F164</f>
        <v xml:space="preserve"> Please choose a sc....Ma22</v>
      </c>
      <c r="P164" s="185" t="str">
        <f>MISC!I164</f>
        <v>/</v>
      </c>
      <c r="Q164" s="117" t="b">
        <v>1</v>
      </c>
      <c r="R164" s="117" t="b">
        <v>1</v>
      </c>
      <c r="S164" s="117" t="b">
        <v>1</v>
      </c>
    </row>
    <row r="165" spans="1:19" x14ac:dyDescent="0.25">
      <c r="A165" s="117" t="s">
        <v>1312</v>
      </c>
      <c r="B165" s="180">
        <v>1</v>
      </c>
      <c r="C165" s="117">
        <v>2</v>
      </c>
      <c r="D165" s="181">
        <f>MISC!J165</f>
        <v>0</v>
      </c>
      <c r="E165" s="117" t="b">
        <v>1</v>
      </c>
      <c r="F165" s="182" t="str">
        <f>RIGHT(MISC!C165,4)&amp;"."&amp;MISC!M165&amp;"."&amp;MISC!K165&amp;"."&amp;$C$5</f>
        <v>...Ma22</v>
      </c>
      <c r="G165" s="183">
        <f t="shared" ca="1" si="4"/>
        <v>44697</v>
      </c>
      <c r="H165" s="316" cm="1">
        <f t="array" ref="H165">-IF(SUMPRODUCT((MISC!$Q$19:$AB$19=$B$5)*MISC!Q165:AB165)&lt;0,SUMPRODUCT((MISC!$Q$19:$AB$19=$B$5)*MISC!Q165:AB165),0)</f>
        <v>0</v>
      </c>
      <c r="I165" s="115">
        <f t="shared" ca="1" si="5"/>
        <v>44697</v>
      </c>
      <c r="J165" s="117">
        <v>3</v>
      </c>
      <c r="K165" s="117" t="b">
        <v>1</v>
      </c>
      <c r="L165" s="117" t="s">
        <v>1313</v>
      </c>
      <c r="M165" s="117" t="b">
        <v>1</v>
      </c>
      <c r="N165" s="117" t="s">
        <v>1276</v>
      </c>
      <c r="O165" s="182" t="str">
        <f>LEFT(MISC!D165,19)&amp;"."&amp;MiscCR!F165</f>
        <v xml:space="preserve"> Please choose a sc....Ma22</v>
      </c>
      <c r="P165" s="185" t="str">
        <f>MISC!I165</f>
        <v>/</v>
      </c>
      <c r="Q165" s="117" t="b">
        <v>1</v>
      </c>
      <c r="R165" s="117" t="b">
        <v>1</v>
      </c>
      <c r="S165" s="117" t="b">
        <v>1</v>
      </c>
    </row>
    <row r="166" spans="1:19" x14ac:dyDescent="0.25">
      <c r="A166" s="117" t="s">
        <v>1312</v>
      </c>
      <c r="B166" s="180">
        <v>1</v>
      </c>
      <c r="C166" s="117">
        <v>2</v>
      </c>
      <c r="D166" s="181">
        <f>MISC!J166</f>
        <v>0</v>
      </c>
      <c r="E166" s="117" t="b">
        <v>1</v>
      </c>
      <c r="F166" s="182" t="str">
        <f>RIGHT(MISC!C166,4)&amp;"."&amp;MISC!M166&amp;"."&amp;MISC!K166&amp;"."&amp;$C$5</f>
        <v>...Ma22</v>
      </c>
      <c r="G166" s="183">
        <f t="shared" ca="1" si="4"/>
        <v>44697</v>
      </c>
      <c r="H166" s="316" cm="1">
        <f t="array" ref="H166">-IF(SUMPRODUCT((MISC!$Q$19:$AB$19=$B$5)*MISC!Q166:AB166)&lt;0,SUMPRODUCT((MISC!$Q$19:$AB$19=$B$5)*MISC!Q166:AB166),0)</f>
        <v>0</v>
      </c>
      <c r="I166" s="115">
        <f t="shared" ca="1" si="5"/>
        <v>44697</v>
      </c>
      <c r="J166" s="117">
        <v>3</v>
      </c>
      <c r="K166" s="117" t="b">
        <v>1</v>
      </c>
      <c r="L166" s="117" t="s">
        <v>1313</v>
      </c>
      <c r="M166" s="117" t="b">
        <v>1</v>
      </c>
      <c r="N166" s="117" t="s">
        <v>1276</v>
      </c>
      <c r="O166" s="182" t="str">
        <f>LEFT(MISC!D166,19)&amp;"."&amp;MiscCR!F166</f>
        <v xml:space="preserve"> Please choose a sc....Ma22</v>
      </c>
      <c r="P166" s="185" t="str">
        <f>MISC!I166</f>
        <v>/</v>
      </c>
      <c r="Q166" s="117" t="b">
        <v>1</v>
      </c>
      <c r="R166" s="117" t="b">
        <v>1</v>
      </c>
      <c r="S166" s="117" t="b">
        <v>1</v>
      </c>
    </row>
    <row r="167" spans="1:19" x14ac:dyDescent="0.25">
      <c r="A167" s="117" t="s">
        <v>1312</v>
      </c>
      <c r="B167" s="180">
        <v>1</v>
      </c>
      <c r="C167" s="117">
        <v>2</v>
      </c>
      <c r="D167" s="181">
        <f>MISC!J167</f>
        <v>0</v>
      </c>
      <c r="E167" s="117" t="b">
        <v>1</v>
      </c>
      <c r="F167" s="182" t="str">
        <f>RIGHT(MISC!C167,4)&amp;"."&amp;MISC!M167&amp;"."&amp;MISC!K167&amp;"."&amp;$C$5</f>
        <v>...Ma22</v>
      </c>
      <c r="G167" s="183">
        <f t="shared" ca="1" si="4"/>
        <v>44697</v>
      </c>
      <c r="H167" s="316" cm="1">
        <f t="array" ref="H167">-IF(SUMPRODUCT((MISC!$Q$19:$AB$19=$B$5)*MISC!Q167:AB167)&lt;0,SUMPRODUCT((MISC!$Q$19:$AB$19=$B$5)*MISC!Q167:AB167),0)</f>
        <v>0</v>
      </c>
      <c r="I167" s="115">
        <f t="shared" ca="1" si="5"/>
        <v>44697</v>
      </c>
      <c r="J167" s="117">
        <v>3</v>
      </c>
      <c r="K167" s="117" t="b">
        <v>1</v>
      </c>
      <c r="L167" s="117" t="s">
        <v>1313</v>
      </c>
      <c r="M167" s="117" t="b">
        <v>1</v>
      </c>
      <c r="N167" s="117" t="s">
        <v>1276</v>
      </c>
      <c r="O167" s="182" t="str">
        <f>LEFT(MISC!D167,19)&amp;"."&amp;MiscCR!F167</f>
        <v xml:space="preserve"> Please choose a sc....Ma22</v>
      </c>
      <c r="P167" s="185" t="str">
        <f>MISC!I167</f>
        <v>/</v>
      </c>
      <c r="Q167" s="117" t="b">
        <v>1</v>
      </c>
      <c r="R167" s="117" t="b">
        <v>1</v>
      </c>
      <c r="S167" s="117" t="b">
        <v>1</v>
      </c>
    </row>
    <row r="168" spans="1:19" x14ac:dyDescent="0.25">
      <c r="A168" s="117" t="s">
        <v>1312</v>
      </c>
      <c r="B168" s="180">
        <v>1</v>
      </c>
      <c r="C168" s="117">
        <v>2</v>
      </c>
      <c r="D168" s="181">
        <f>MISC!J168</f>
        <v>0</v>
      </c>
      <c r="E168" s="117" t="b">
        <v>1</v>
      </c>
      <c r="F168" s="182" t="str">
        <f>RIGHT(MISC!C168,4)&amp;"."&amp;MISC!M168&amp;"."&amp;MISC!K168&amp;"."&amp;$C$5</f>
        <v>...Ma22</v>
      </c>
      <c r="G168" s="183">
        <f t="shared" ca="1" si="4"/>
        <v>44697</v>
      </c>
      <c r="H168" s="316" cm="1">
        <f t="array" ref="H168">-IF(SUMPRODUCT((MISC!$Q$19:$AB$19=$B$5)*MISC!Q168:AB168)&lt;0,SUMPRODUCT((MISC!$Q$19:$AB$19=$B$5)*MISC!Q168:AB168),0)</f>
        <v>0</v>
      </c>
      <c r="I168" s="115">
        <f t="shared" ca="1" si="5"/>
        <v>44697</v>
      </c>
      <c r="J168" s="117">
        <v>3</v>
      </c>
      <c r="K168" s="117" t="b">
        <v>1</v>
      </c>
      <c r="L168" s="117" t="s">
        <v>1313</v>
      </c>
      <c r="M168" s="117" t="b">
        <v>1</v>
      </c>
      <c r="N168" s="117" t="s">
        <v>1276</v>
      </c>
      <c r="O168" s="182" t="str">
        <f>LEFT(MISC!D168,19)&amp;"."&amp;MiscCR!F168</f>
        <v xml:space="preserve"> Please choose a sc....Ma22</v>
      </c>
      <c r="P168" s="185" t="str">
        <f>MISC!I168</f>
        <v>/</v>
      </c>
      <c r="Q168" s="117" t="b">
        <v>1</v>
      </c>
      <c r="R168" s="117" t="b">
        <v>1</v>
      </c>
      <c r="S168" s="117" t="b">
        <v>1</v>
      </c>
    </row>
    <row r="169" spans="1:19" x14ac:dyDescent="0.25">
      <c r="A169" s="117" t="s">
        <v>1312</v>
      </c>
      <c r="B169" s="180">
        <v>1</v>
      </c>
      <c r="C169" s="117">
        <v>2</v>
      </c>
      <c r="D169" s="181">
        <f>MISC!J169</f>
        <v>0</v>
      </c>
      <c r="E169" s="117" t="b">
        <v>1</v>
      </c>
      <c r="F169" s="182" t="str">
        <f>RIGHT(MISC!C169,4)&amp;"."&amp;MISC!M169&amp;"."&amp;MISC!K169&amp;"."&amp;$C$5</f>
        <v>...Ma22</v>
      </c>
      <c r="G169" s="183">
        <f t="shared" ca="1" si="4"/>
        <v>44697</v>
      </c>
      <c r="H169" s="316" cm="1">
        <f t="array" ref="H169">-IF(SUMPRODUCT((MISC!$Q$19:$AB$19=$B$5)*MISC!Q169:AB169)&lt;0,SUMPRODUCT((MISC!$Q$19:$AB$19=$B$5)*MISC!Q169:AB169),0)</f>
        <v>0</v>
      </c>
      <c r="I169" s="115">
        <f t="shared" ca="1" si="5"/>
        <v>44697</v>
      </c>
      <c r="J169" s="117">
        <v>3</v>
      </c>
      <c r="K169" s="117" t="b">
        <v>1</v>
      </c>
      <c r="L169" s="117" t="s">
        <v>1313</v>
      </c>
      <c r="M169" s="117" t="b">
        <v>1</v>
      </c>
      <c r="N169" s="117" t="s">
        <v>1276</v>
      </c>
      <c r="O169" s="182" t="str">
        <f>LEFT(MISC!D169,19)&amp;"."&amp;MiscCR!F169</f>
        <v xml:space="preserve"> Please choose a sc....Ma22</v>
      </c>
      <c r="P169" s="185" t="str">
        <f>MISC!I169</f>
        <v>/</v>
      </c>
      <c r="Q169" s="117" t="b">
        <v>1</v>
      </c>
      <c r="R169" s="117" t="b">
        <v>1</v>
      </c>
      <c r="S169" s="117" t="b">
        <v>1</v>
      </c>
    </row>
    <row r="170" spans="1:19" x14ac:dyDescent="0.25">
      <c r="A170" s="117" t="s">
        <v>1312</v>
      </c>
      <c r="B170" s="180">
        <v>1</v>
      </c>
      <c r="C170" s="117">
        <v>2</v>
      </c>
      <c r="D170" s="181">
        <f>MISC!J170</f>
        <v>0</v>
      </c>
      <c r="E170" s="117" t="b">
        <v>1</v>
      </c>
      <c r="F170" s="182" t="str">
        <f>RIGHT(MISC!C170,4)&amp;"."&amp;MISC!M170&amp;"."&amp;MISC!K170&amp;"."&amp;$C$5</f>
        <v>...Ma22</v>
      </c>
      <c r="G170" s="183">
        <f t="shared" ca="1" si="4"/>
        <v>44697</v>
      </c>
      <c r="H170" s="316" cm="1">
        <f t="array" ref="H170">-IF(SUMPRODUCT((MISC!$Q$19:$AB$19=$B$5)*MISC!Q170:AB170)&lt;0,SUMPRODUCT((MISC!$Q$19:$AB$19=$B$5)*MISC!Q170:AB170),0)</f>
        <v>0</v>
      </c>
      <c r="I170" s="115">
        <f t="shared" ca="1" si="5"/>
        <v>44697</v>
      </c>
      <c r="J170" s="117">
        <v>3</v>
      </c>
      <c r="K170" s="117" t="b">
        <v>1</v>
      </c>
      <c r="L170" s="117" t="s">
        <v>1313</v>
      </c>
      <c r="M170" s="117" t="b">
        <v>1</v>
      </c>
      <c r="N170" s="117" t="s">
        <v>1276</v>
      </c>
      <c r="O170" s="182" t="str">
        <f>LEFT(MISC!D170,19)&amp;"."&amp;MiscCR!F170</f>
        <v xml:space="preserve"> Please choose a sc....Ma22</v>
      </c>
      <c r="P170" s="185" t="str">
        <f>MISC!I170</f>
        <v>/</v>
      </c>
      <c r="Q170" s="117" t="b">
        <v>1</v>
      </c>
      <c r="R170" s="117" t="b">
        <v>1</v>
      </c>
      <c r="S170" s="117" t="b">
        <v>1</v>
      </c>
    </row>
    <row r="171" spans="1:19" x14ac:dyDescent="0.25">
      <c r="A171" s="117" t="s">
        <v>1312</v>
      </c>
      <c r="B171" s="180">
        <v>1</v>
      </c>
      <c r="C171" s="117">
        <v>2</v>
      </c>
      <c r="D171" s="181">
        <f>MISC!J171</f>
        <v>0</v>
      </c>
      <c r="E171" s="117" t="b">
        <v>1</v>
      </c>
      <c r="F171" s="182" t="str">
        <f>RIGHT(MISC!C171,4)&amp;"."&amp;MISC!M171&amp;"."&amp;MISC!K171&amp;"."&amp;$C$5</f>
        <v>...Ma22</v>
      </c>
      <c r="G171" s="183">
        <f t="shared" ca="1" si="4"/>
        <v>44697</v>
      </c>
      <c r="H171" s="316" cm="1">
        <f t="array" ref="H171">-IF(SUMPRODUCT((MISC!$Q$19:$AB$19=$B$5)*MISC!Q171:AB171)&lt;0,SUMPRODUCT((MISC!$Q$19:$AB$19=$B$5)*MISC!Q171:AB171),0)</f>
        <v>0</v>
      </c>
      <c r="I171" s="115">
        <f t="shared" ca="1" si="5"/>
        <v>44697</v>
      </c>
      <c r="J171" s="117">
        <v>3</v>
      </c>
      <c r="K171" s="117" t="b">
        <v>1</v>
      </c>
      <c r="L171" s="117" t="s">
        <v>1313</v>
      </c>
      <c r="M171" s="117" t="b">
        <v>1</v>
      </c>
      <c r="N171" s="117" t="s">
        <v>1276</v>
      </c>
      <c r="O171" s="182" t="str">
        <f>LEFT(MISC!D171,19)&amp;"."&amp;MiscCR!F171</f>
        <v xml:space="preserve"> Please choose a sc....Ma22</v>
      </c>
      <c r="P171" s="185" t="str">
        <f>MISC!I171</f>
        <v>/</v>
      </c>
      <c r="Q171" s="117" t="b">
        <v>1</v>
      </c>
      <c r="R171" s="117" t="b">
        <v>1</v>
      </c>
      <c r="S171" s="117" t="b">
        <v>1</v>
      </c>
    </row>
    <row r="172" spans="1:19" x14ac:dyDescent="0.25">
      <c r="A172" s="117" t="s">
        <v>1312</v>
      </c>
      <c r="B172" s="180">
        <v>1</v>
      </c>
      <c r="C172" s="117">
        <v>2</v>
      </c>
      <c r="D172" s="181">
        <f>MISC!J172</f>
        <v>0</v>
      </c>
      <c r="E172" s="117" t="b">
        <v>1</v>
      </c>
      <c r="F172" s="182" t="str">
        <f>RIGHT(MISC!C172,4)&amp;"."&amp;MISC!M172&amp;"."&amp;MISC!K172&amp;"."&amp;$C$5</f>
        <v>...Ma22</v>
      </c>
      <c r="G172" s="183">
        <f t="shared" ca="1" si="4"/>
        <v>44697</v>
      </c>
      <c r="H172" s="316" cm="1">
        <f t="array" ref="H172">-IF(SUMPRODUCT((MISC!$Q$19:$AB$19=$B$5)*MISC!Q172:AB172)&lt;0,SUMPRODUCT((MISC!$Q$19:$AB$19=$B$5)*MISC!Q172:AB172),0)</f>
        <v>0</v>
      </c>
      <c r="I172" s="115">
        <f t="shared" ca="1" si="5"/>
        <v>44697</v>
      </c>
      <c r="J172" s="117">
        <v>3</v>
      </c>
      <c r="K172" s="117" t="b">
        <v>1</v>
      </c>
      <c r="L172" s="117" t="s">
        <v>1313</v>
      </c>
      <c r="M172" s="117" t="b">
        <v>1</v>
      </c>
      <c r="N172" s="117" t="s">
        <v>1276</v>
      </c>
      <c r="O172" s="182" t="str">
        <f>LEFT(MISC!D172,19)&amp;"."&amp;MiscCR!F172</f>
        <v xml:space="preserve"> Please choose a sc....Ma22</v>
      </c>
      <c r="P172" s="185" t="str">
        <f>MISC!I172</f>
        <v>/</v>
      </c>
      <c r="Q172" s="117" t="b">
        <v>1</v>
      </c>
      <c r="R172" s="117" t="b">
        <v>1</v>
      </c>
      <c r="S172" s="117" t="b">
        <v>1</v>
      </c>
    </row>
    <row r="173" spans="1:19" x14ac:dyDescent="0.25">
      <c r="A173" s="117" t="s">
        <v>1312</v>
      </c>
      <c r="B173" s="180">
        <v>1</v>
      </c>
      <c r="C173" s="117">
        <v>2</v>
      </c>
      <c r="D173" s="181">
        <f>MISC!J173</f>
        <v>0</v>
      </c>
      <c r="E173" s="117" t="b">
        <v>1</v>
      </c>
      <c r="F173" s="182" t="str">
        <f>RIGHT(MISC!C173,4)&amp;"."&amp;MISC!M173&amp;"."&amp;MISC!K173&amp;"."&amp;$C$5</f>
        <v>...Ma22</v>
      </c>
      <c r="G173" s="183">
        <f t="shared" ca="1" si="4"/>
        <v>44697</v>
      </c>
      <c r="H173" s="316" cm="1">
        <f t="array" ref="H173">-IF(SUMPRODUCT((MISC!$Q$19:$AB$19=$B$5)*MISC!Q173:AB173)&lt;0,SUMPRODUCT((MISC!$Q$19:$AB$19=$B$5)*MISC!Q173:AB173),0)</f>
        <v>0</v>
      </c>
      <c r="I173" s="115">
        <f t="shared" ca="1" si="5"/>
        <v>44697</v>
      </c>
      <c r="J173" s="117">
        <v>3</v>
      </c>
      <c r="K173" s="117" t="b">
        <v>1</v>
      </c>
      <c r="L173" s="117" t="s">
        <v>1313</v>
      </c>
      <c r="M173" s="117" t="b">
        <v>1</v>
      </c>
      <c r="N173" s="117" t="s">
        <v>1276</v>
      </c>
      <c r="O173" s="182" t="str">
        <f>LEFT(MISC!D173,19)&amp;"."&amp;MiscCR!F173</f>
        <v xml:space="preserve"> Please choose a sc....Ma22</v>
      </c>
      <c r="P173" s="185" t="str">
        <f>MISC!I173</f>
        <v>/</v>
      </c>
      <c r="Q173" s="117" t="b">
        <v>1</v>
      </c>
      <c r="R173" s="117" t="b">
        <v>1</v>
      </c>
      <c r="S173" s="117" t="b">
        <v>1</v>
      </c>
    </row>
    <row r="174" spans="1:19" x14ac:dyDescent="0.25">
      <c r="A174" s="117" t="s">
        <v>1312</v>
      </c>
      <c r="B174" s="180">
        <v>1</v>
      </c>
      <c r="C174" s="117">
        <v>2</v>
      </c>
      <c r="D174" s="181">
        <f>MISC!J174</f>
        <v>0</v>
      </c>
      <c r="E174" s="117" t="b">
        <v>1</v>
      </c>
      <c r="F174" s="182" t="str">
        <f>RIGHT(MISC!C174,4)&amp;"."&amp;MISC!M174&amp;"."&amp;MISC!K174&amp;"."&amp;$C$5</f>
        <v>...Ma22</v>
      </c>
      <c r="G174" s="183">
        <f t="shared" ca="1" si="4"/>
        <v>44697</v>
      </c>
      <c r="H174" s="316" cm="1">
        <f t="array" ref="H174">-IF(SUMPRODUCT((MISC!$Q$19:$AB$19=$B$5)*MISC!Q174:AB174)&lt;0,SUMPRODUCT((MISC!$Q$19:$AB$19=$B$5)*MISC!Q174:AB174),0)</f>
        <v>0</v>
      </c>
      <c r="I174" s="115">
        <f t="shared" ca="1" si="5"/>
        <v>44697</v>
      </c>
      <c r="J174" s="117">
        <v>3</v>
      </c>
      <c r="K174" s="117" t="b">
        <v>1</v>
      </c>
      <c r="L174" s="117" t="s">
        <v>1313</v>
      </c>
      <c r="M174" s="117" t="b">
        <v>1</v>
      </c>
      <c r="N174" s="117" t="s">
        <v>1276</v>
      </c>
      <c r="O174" s="182" t="str">
        <f>LEFT(MISC!D174,19)&amp;"."&amp;MiscCR!F174</f>
        <v xml:space="preserve"> Please choose a sc....Ma22</v>
      </c>
      <c r="P174" s="185" t="str">
        <f>MISC!I174</f>
        <v>/</v>
      </c>
      <c r="Q174" s="117" t="b">
        <v>1</v>
      </c>
      <c r="R174" s="117" t="b">
        <v>1</v>
      </c>
      <c r="S174" s="117" t="b">
        <v>1</v>
      </c>
    </row>
    <row r="175" spans="1:19" x14ac:dyDescent="0.25">
      <c r="A175" s="117" t="s">
        <v>1312</v>
      </c>
      <c r="B175" s="180">
        <v>1</v>
      </c>
      <c r="C175" s="117">
        <v>2</v>
      </c>
      <c r="D175" s="181">
        <f>MISC!J175</f>
        <v>0</v>
      </c>
      <c r="E175" s="117" t="b">
        <v>1</v>
      </c>
      <c r="F175" s="182" t="str">
        <f>RIGHT(MISC!C175,4)&amp;"."&amp;MISC!M175&amp;"."&amp;MISC!K175&amp;"."&amp;$C$5</f>
        <v>...Ma22</v>
      </c>
      <c r="G175" s="183">
        <f t="shared" ca="1" si="4"/>
        <v>44697</v>
      </c>
      <c r="H175" s="316" cm="1">
        <f t="array" ref="H175">-IF(SUMPRODUCT((MISC!$Q$19:$AB$19=$B$5)*MISC!Q175:AB175)&lt;0,SUMPRODUCT((MISC!$Q$19:$AB$19=$B$5)*MISC!Q175:AB175),0)</f>
        <v>0</v>
      </c>
      <c r="I175" s="115">
        <f t="shared" ca="1" si="5"/>
        <v>44697</v>
      </c>
      <c r="J175" s="117">
        <v>3</v>
      </c>
      <c r="K175" s="117" t="b">
        <v>1</v>
      </c>
      <c r="L175" s="117" t="s">
        <v>1313</v>
      </c>
      <c r="M175" s="117" t="b">
        <v>1</v>
      </c>
      <c r="N175" s="117" t="s">
        <v>1276</v>
      </c>
      <c r="O175" s="182" t="str">
        <f>LEFT(MISC!D175,19)&amp;"."&amp;MiscCR!F175</f>
        <v xml:space="preserve"> Please choose a sc....Ma22</v>
      </c>
      <c r="P175" s="185" t="str">
        <f>MISC!I175</f>
        <v>/</v>
      </c>
      <c r="Q175" s="117" t="b">
        <v>1</v>
      </c>
      <c r="R175" s="117" t="b">
        <v>1</v>
      </c>
      <c r="S175" s="117" t="b">
        <v>1</v>
      </c>
    </row>
    <row r="176" spans="1:19" x14ac:dyDescent="0.25">
      <c r="A176" s="117" t="s">
        <v>1312</v>
      </c>
      <c r="B176" s="180">
        <v>1</v>
      </c>
      <c r="C176" s="117">
        <v>2</v>
      </c>
      <c r="D176" s="181">
        <f>MISC!J176</f>
        <v>0</v>
      </c>
      <c r="E176" s="117" t="b">
        <v>1</v>
      </c>
      <c r="F176" s="182" t="str">
        <f>RIGHT(MISC!C176,4)&amp;"."&amp;MISC!M176&amp;"."&amp;MISC!K176&amp;"."&amp;$C$5</f>
        <v>...Ma22</v>
      </c>
      <c r="G176" s="183">
        <f t="shared" ca="1" si="4"/>
        <v>44697</v>
      </c>
      <c r="H176" s="316" cm="1">
        <f t="array" ref="H176">-IF(SUMPRODUCT((MISC!$Q$19:$AB$19=$B$5)*MISC!Q176:AB176)&lt;0,SUMPRODUCT((MISC!$Q$19:$AB$19=$B$5)*MISC!Q176:AB176),0)</f>
        <v>0</v>
      </c>
      <c r="I176" s="115">
        <f t="shared" ca="1" si="5"/>
        <v>44697</v>
      </c>
      <c r="J176" s="117">
        <v>3</v>
      </c>
      <c r="K176" s="117" t="b">
        <v>1</v>
      </c>
      <c r="L176" s="117" t="s">
        <v>1313</v>
      </c>
      <c r="M176" s="117" t="b">
        <v>1</v>
      </c>
      <c r="N176" s="117" t="s">
        <v>1276</v>
      </c>
      <c r="O176" s="182" t="str">
        <f>LEFT(MISC!D176,19)&amp;"."&amp;MiscCR!F176</f>
        <v xml:space="preserve"> Please choose a sc....Ma22</v>
      </c>
      <c r="P176" s="185" t="str">
        <f>MISC!I176</f>
        <v>/</v>
      </c>
      <c r="Q176" s="117" t="b">
        <v>1</v>
      </c>
      <c r="R176" s="117" t="b">
        <v>1</v>
      </c>
      <c r="S176" s="117" t="b">
        <v>1</v>
      </c>
    </row>
    <row r="177" spans="1:19" x14ac:dyDescent="0.25">
      <c r="A177" s="117" t="s">
        <v>1312</v>
      </c>
      <c r="B177" s="180">
        <v>1</v>
      </c>
      <c r="C177" s="117">
        <v>2</v>
      </c>
      <c r="D177" s="181">
        <f>MISC!J177</f>
        <v>0</v>
      </c>
      <c r="E177" s="117" t="b">
        <v>1</v>
      </c>
      <c r="F177" s="182" t="str">
        <f>RIGHT(MISC!C177,4)&amp;"."&amp;MISC!M177&amp;"."&amp;MISC!K177&amp;"."&amp;$C$5</f>
        <v>...Ma22</v>
      </c>
      <c r="G177" s="183">
        <f t="shared" ca="1" si="4"/>
        <v>44697</v>
      </c>
      <c r="H177" s="316" cm="1">
        <f t="array" ref="H177">-IF(SUMPRODUCT((MISC!$Q$19:$AB$19=$B$5)*MISC!Q177:AB177)&lt;0,SUMPRODUCT((MISC!$Q$19:$AB$19=$B$5)*MISC!Q177:AB177),0)</f>
        <v>0</v>
      </c>
      <c r="I177" s="115">
        <f t="shared" ca="1" si="5"/>
        <v>44697</v>
      </c>
      <c r="J177" s="117">
        <v>3</v>
      </c>
      <c r="K177" s="117" t="b">
        <v>1</v>
      </c>
      <c r="L177" s="117" t="s">
        <v>1313</v>
      </c>
      <c r="M177" s="117" t="b">
        <v>1</v>
      </c>
      <c r="N177" s="117" t="s">
        <v>1276</v>
      </c>
      <c r="O177" s="182" t="str">
        <f>LEFT(MISC!D177,19)&amp;"."&amp;MiscCR!F177</f>
        <v xml:space="preserve"> Please choose a sc....Ma22</v>
      </c>
      <c r="P177" s="185" t="str">
        <f>MISC!I177</f>
        <v>/</v>
      </c>
      <c r="Q177" s="117" t="b">
        <v>1</v>
      </c>
      <c r="R177" s="117" t="b">
        <v>1</v>
      </c>
      <c r="S177" s="117" t="b">
        <v>1</v>
      </c>
    </row>
    <row r="178" spans="1:19" x14ac:dyDescent="0.25">
      <c r="A178" s="117" t="s">
        <v>1312</v>
      </c>
      <c r="B178" s="180">
        <v>1</v>
      </c>
      <c r="C178" s="117">
        <v>2</v>
      </c>
      <c r="D178" s="181">
        <f>MISC!J178</f>
        <v>0</v>
      </c>
      <c r="E178" s="117" t="b">
        <v>1</v>
      </c>
      <c r="F178" s="182" t="str">
        <f>RIGHT(MISC!C178,4)&amp;"."&amp;MISC!M178&amp;"."&amp;MISC!K178&amp;"."&amp;$C$5</f>
        <v>...Ma22</v>
      </c>
      <c r="G178" s="183">
        <f t="shared" ca="1" si="4"/>
        <v>44697</v>
      </c>
      <c r="H178" s="316" cm="1">
        <f t="array" ref="H178">-IF(SUMPRODUCT((MISC!$Q$19:$AB$19=$B$5)*MISC!Q178:AB178)&lt;0,SUMPRODUCT((MISC!$Q$19:$AB$19=$B$5)*MISC!Q178:AB178),0)</f>
        <v>0</v>
      </c>
      <c r="I178" s="115">
        <f t="shared" ca="1" si="5"/>
        <v>44697</v>
      </c>
      <c r="J178" s="117">
        <v>3</v>
      </c>
      <c r="K178" s="117" t="b">
        <v>1</v>
      </c>
      <c r="L178" s="117" t="s">
        <v>1313</v>
      </c>
      <c r="M178" s="117" t="b">
        <v>1</v>
      </c>
      <c r="N178" s="117" t="s">
        <v>1276</v>
      </c>
      <c r="O178" s="182" t="str">
        <f>LEFT(MISC!D178,19)&amp;"."&amp;MiscCR!F178</f>
        <v xml:space="preserve"> Please choose a sc....Ma22</v>
      </c>
      <c r="P178" s="185" t="str">
        <f>MISC!I178</f>
        <v>/</v>
      </c>
      <c r="Q178" s="117" t="b">
        <v>1</v>
      </c>
      <c r="R178" s="117" t="b">
        <v>1</v>
      </c>
      <c r="S178" s="117" t="b">
        <v>1</v>
      </c>
    </row>
    <row r="179" spans="1:19" x14ac:dyDescent="0.25">
      <c r="A179" s="117" t="s">
        <v>1312</v>
      </c>
      <c r="B179" s="180">
        <v>1</v>
      </c>
      <c r="C179" s="117">
        <v>2</v>
      </c>
      <c r="D179" s="181">
        <f>MISC!J179</f>
        <v>0</v>
      </c>
      <c r="E179" s="117" t="b">
        <v>1</v>
      </c>
      <c r="F179" s="182" t="str">
        <f>RIGHT(MISC!C179,4)&amp;"."&amp;MISC!M179&amp;"."&amp;MISC!K179&amp;"."&amp;$C$5</f>
        <v>...Ma22</v>
      </c>
      <c r="G179" s="183">
        <f t="shared" ca="1" si="4"/>
        <v>44697</v>
      </c>
      <c r="H179" s="316" cm="1">
        <f t="array" ref="H179">-IF(SUMPRODUCT((MISC!$Q$19:$AB$19=$B$5)*MISC!Q179:AB179)&lt;0,SUMPRODUCT((MISC!$Q$19:$AB$19=$B$5)*MISC!Q179:AB179),0)</f>
        <v>0</v>
      </c>
      <c r="I179" s="115">
        <f t="shared" ca="1" si="5"/>
        <v>44697</v>
      </c>
      <c r="J179" s="117">
        <v>3</v>
      </c>
      <c r="K179" s="117" t="b">
        <v>1</v>
      </c>
      <c r="L179" s="117" t="s">
        <v>1313</v>
      </c>
      <c r="M179" s="117" t="b">
        <v>1</v>
      </c>
      <c r="N179" s="117" t="s">
        <v>1276</v>
      </c>
      <c r="O179" s="182" t="str">
        <f>LEFT(MISC!D179,19)&amp;"."&amp;MiscCR!F179</f>
        <v xml:space="preserve"> Please choose a sc....Ma22</v>
      </c>
      <c r="P179" s="185" t="str">
        <f>MISC!I179</f>
        <v>/</v>
      </c>
      <c r="Q179" s="117" t="b">
        <v>1</v>
      </c>
      <c r="R179" s="117" t="b">
        <v>1</v>
      </c>
      <c r="S179" s="117" t="b">
        <v>1</v>
      </c>
    </row>
    <row r="180" spans="1:19" x14ac:dyDescent="0.25">
      <c r="A180" s="117" t="s">
        <v>1312</v>
      </c>
      <c r="B180" s="180">
        <v>1</v>
      </c>
      <c r="C180" s="117">
        <v>2</v>
      </c>
      <c r="D180" s="181">
        <f>MISC!J180</f>
        <v>0</v>
      </c>
      <c r="E180" s="117" t="b">
        <v>1</v>
      </c>
      <c r="F180" s="182" t="str">
        <f>RIGHT(MISC!C180,4)&amp;"."&amp;MISC!M180&amp;"."&amp;MISC!K180&amp;"."&amp;$C$5</f>
        <v>...Ma22</v>
      </c>
      <c r="G180" s="183">
        <f t="shared" ca="1" si="4"/>
        <v>44697</v>
      </c>
      <c r="H180" s="316" cm="1">
        <f t="array" ref="H180">-IF(SUMPRODUCT((MISC!$Q$19:$AB$19=$B$5)*MISC!Q180:AB180)&lt;0,SUMPRODUCT((MISC!$Q$19:$AB$19=$B$5)*MISC!Q180:AB180),0)</f>
        <v>0</v>
      </c>
      <c r="I180" s="115">
        <f t="shared" ca="1" si="5"/>
        <v>44697</v>
      </c>
      <c r="J180" s="117">
        <v>3</v>
      </c>
      <c r="K180" s="117" t="b">
        <v>1</v>
      </c>
      <c r="L180" s="117" t="s">
        <v>1313</v>
      </c>
      <c r="M180" s="117" t="b">
        <v>1</v>
      </c>
      <c r="N180" s="117" t="s">
        <v>1276</v>
      </c>
      <c r="O180" s="182" t="str">
        <f>LEFT(MISC!D180,19)&amp;"."&amp;MiscCR!F180</f>
        <v xml:space="preserve"> Please choose a sc....Ma22</v>
      </c>
      <c r="P180" s="185" t="str">
        <f>MISC!I180</f>
        <v>/</v>
      </c>
      <c r="Q180" s="117" t="b">
        <v>1</v>
      </c>
      <c r="R180" s="117" t="b">
        <v>1</v>
      </c>
      <c r="S180" s="117" t="b">
        <v>1</v>
      </c>
    </row>
    <row r="181" spans="1:19" x14ac:dyDescent="0.25">
      <c r="A181" s="117" t="s">
        <v>1312</v>
      </c>
      <c r="B181" s="180">
        <v>1</v>
      </c>
      <c r="C181" s="117">
        <v>2</v>
      </c>
      <c r="D181" s="181">
        <f>MISC!J181</f>
        <v>0</v>
      </c>
      <c r="E181" s="117" t="b">
        <v>1</v>
      </c>
      <c r="F181" s="182" t="str">
        <f>RIGHT(MISC!C181,4)&amp;"."&amp;MISC!M181&amp;"."&amp;MISC!K181&amp;"."&amp;$C$5</f>
        <v>...Ma22</v>
      </c>
      <c r="G181" s="183">
        <f t="shared" ca="1" si="4"/>
        <v>44697</v>
      </c>
      <c r="H181" s="316" cm="1">
        <f t="array" ref="H181">-IF(SUMPRODUCT((MISC!$Q$19:$AB$19=$B$5)*MISC!Q181:AB181)&lt;0,SUMPRODUCT((MISC!$Q$19:$AB$19=$B$5)*MISC!Q181:AB181),0)</f>
        <v>0</v>
      </c>
      <c r="I181" s="115">
        <f t="shared" ca="1" si="5"/>
        <v>44697</v>
      </c>
      <c r="J181" s="117">
        <v>3</v>
      </c>
      <c r="K181" s="117" t="b">
        <v>1</v>
      </c>
      <c r="L181" s="117" t="s">
        <v>1313</v>
      </c>
      <c r="M181" s="117" t="b">
        <v>1</v>
      </c>
      <c r="N181" s="117" t="s">
        <v>1276</v>
      </c>
      <c r="O181" s="182" t="str">
        <f>LEFT(MISC!D181,19)&amp;"."&amp;MiscCR!F181</f>
        <v xml:space="preserve"> Please choose a sc....Ma22</v>
      </c>
      <c r="P181" s="185" t="str">
        <f>MISC!I181</f>
        <v>/</v>
      </c>
      <c r="Q181" s="117" t="b">
        <v>1</v>
      </c>
      <c r="R181" s="117" t="b">
        <v>1</v>
      </c>
      <c r="S181" s="117" t="b">
        <v>1</v>
      </c>
    </row>
    <row r="182" spans="1:19" x14ac:dyDescent="0.25">
      <c r="A182" s="117" t="s">
        <v>1312</v>
      </c>
      <c r="B182" s="180">
        <v>1</v>
      </c>
      <c r="C182" s="117">
        <v>2</v>
      </c>
      <c r="D182" s="181">
        <f>MISC!J182</f>
        <v>0</v>
      </c>
      <c r="E182" s="117" t="b">
        <v>1</v>
      </c>
      <c r="F182" s="182" t="str">
        <f>RIGHT(MISC!C182,4)&amp;"."&amp;MISC!M182&amp;"."&amp;MISC!K182&amp;"."&amp;$C$5</f>
        <v>...Ma22</v>
      </c>
      <c r="G182" s="183">
        <f t="shared" ca="1" si="4"/>
        <v>44697</v>
      </c>
      <c r="H182" s="316" cm="1">
        <f t="array" ref="H182">-IF(SUMPRODUCT((MISC!$Q$19:$AB$19=$B$5)*MISC!Q182:AB182)&lt;0,SUMPRODUCT((MISC!$Q$19:$AB$19=$B$5)*MISC!Q182:AB182),0)</f>
        <v>0</v>
      </c>
      <c r="I182" s="115">
        <f t="shared" ca="1" si="5"/>
        <v>44697</v>
      </c>
      <c r="J182" s="117">
        <v>3</v>
      </c>
      <c r="K182" s="117" t="b">
        <v>1</v>
      </c>
      <c r="L182" s="117" t="s">
        <v>1313</v>
      </c>
      <c r="M182" s="117" t="b">
        <v>1</v>
      </c>
      <c r="N182" s="117" t="s">
        <v>1276</v>
      </c>
      <c r="O182" s="182" t="str">
        <f>LEFT(MISC!D182,19)&amp;"."&amp;MiscCR!F182</f>
        <v xml:space="preserve"> Please choose a sc....Ma22</v>
      </c>
      <c r="P182" s="185" t="str">
        <f>MISC!I182</f>
        <v>/</v>
      </c>
      <c r="Q182" s="117" t="b">
        <v>1</v>
      </c>
      <c r="R182" s="117" t="b">
        <v>1</v>
      </c>
      <c r="S182" s="117" t="b">
        <v>1</v>
      </c>
    </row>
    <row r="183" spans="1:19" x14ac:dyDescent="0.25">
      <c r="A183" s="117" t="s">
        <v>1312</v>
      </c>
      <c r="B183" s="180">
        <v>1</v>
      </c>
      <c r="C183" s="117">
        <v>2</v>
      </c>
      <c r="D183" s="181">
        <f>MISC!J183</f>
        <v>0</v>
      </c>
      <c r="E183" s="117" t="b">
        <v>1</v>
      </c>
      <c r="F183" s="182" t="str">
        <f>RIGHT(MISC!C183,4)&amp;"."&amp;MISC!M183&amp;"."&amp;MISC!K183&amp;"."&amp;$C$5</f>
        <v>...Ma22</v>
      </c>
      <c r="G183" s="183">
        <f t="shared" ca="1" si="4"/>
        <v>44697</v>
      </c>
      <c r="H183" s="316" cm="1">
        <f t="array" ref="H183">-IF(SUMPRODUCT((MISC!$Q$19:$AB$19=$B$5)*MISC!Q183:AB183)&lt;0,SUMPRODUCT((MISC!$Q$19:$AB$19=$B$5)*MISC!Q183:AB183),0)</f>
        <v>0</v>
      </c>
      <c r="I183" s="115">
        <f t="shared" ca="1" si="5"/>
        <v>44697</v>
      </c>
      <c r="J183" s="117">
        <v>3</v>
      </c>
      <c r="K183" s="117" t="b">
        <v>1</v>
      </c>
      <c r="L183" s="117" t="s">
        <v>1313</v>
      </c>
      <c r="M183" s="117" t="b">
        <v>1</v>
      </c>
      <c r="N183" s="117" t="s">
        <v>1276</v>
      </c>
      <c r="O183" s="182" t="str">
        <f>LEFT(MISC!D183,19)&amp;"."&amp;MiscCR!F183</f>
        <v xml:space="preserve"> Please choose a sc....Ma22</v>
      </c>
      <c r="P183" s="185" t="str">
        <f>MISC!I183</f>
        <v>/</v>
      </c>
      <c r="Q183" s="117" t="b">
        <v>1</v>
      </c>
      <c r="R183" s="117" t="b">
        <v>1</v>
      </c>
      <c r="S183" s="117" t="b">
        <v>1</v>
      </c>
    </row>
    <row r="184" spans="1:19" x14ac:dyDescent="0.25">
      <c r="A184" s="117" t="s">
        <v>1312</v>
      </c>
      <c r="B184" s="180">
        <v>1</v>
      </c>
      <c r="C184" s="117">
        <v>2</v>
      </c>
      <c r="D184" s="181">
        <f>MISC!J184</f>
        <v>0</v>
      </c>
      <c r="E184" s="117" t="b">
        <v>1</v>
      </c>
      <c r="F184" s="182" t="str">
        <f>RIGHT(MISC!C184,4)&amp;"."&amp;MISC!M184&amp;"."&amp;MISC!K184&amp;"."&amp;$C$5</f>
        <v>...Ma22</v>
      </c>
      <c r="G184" s="183">
        <f t="shared" ca="1" si="4"/>
        <v>44697</v>
      </c>
      <c r="H184" s="316" cm="1">
        <f t="array" ref="H184">-IF(SUMPRODUCT((MISC!$Q$19:$AB$19=$B$5)*MISC!Q184:AB184)&lt;0,SUMPRODUCT((MISC!$Q$19:$AB$19=$B$5)*MISC!Q184:AB184),0)</f>
        <v>0</v>
      </c>
      <c r="I184" s="115">
        <f t="shared" ca="1" si="5"/>
        <v>44697</v>
      </c>
      <c r="J184" s="117">
        <v>3</v>
      </c>
      <c r="K184" s="117" t="b">
        <v>1</v>
      </c>
      <c r="L184" s="117" t="s">
        <v>1313</v>
      </c>
      <c r="M184" s="117" t="b">
        <v>1</v>
      </c>
      <c r="N184" s="117" t="s">
        <v>1276</v>
      </c>
      <c r="O184" s="182" t="str">
        <f>LEFT(MISC!D184,19)&amp;"."&amp;MiscCR!F184</f>
        <v xml:space="preserve"> Please choose a sc....Ma22</v>
      </c>
      <c r="P184" s="185" t="str">
        <f>MISC!I184</f>
        <v>/</v>
      </c>
      <c r="Q184" s="117" t="b">
        <v>1</v>
      </c>
      <c r="R184" s="117" t="b">
        <v>1</v>
      </c>
      <c r="S184" s="117" t="b">
        <v>1</v>
      </c>
    </row>
    <row r="185" spans="1:19" x14ac:dyDescent="0.25">
      <c r="A185" s="117" t="s">
        <v>1312</v>
      </c>
      <c r="B185" s="180">
        <v>1</v>
      </c>
      <c r="C185" s="117">
        <v>2</v>
      </c>
      <c r="D185" s="181">
        <f>MISC!J185</f>
        <v>0</v>
      </c>
      <c r="E185" s="117" t="b">
        <v>1</v>
      </c>
      <c r="F185" s="182" t="str">
        <f>RIGHT(MISC!C185,4)&amp;"."&amp;MISC!M185&amp;"."&amp;MISC!K185&amp;"."&amp;$C$5</f>
        <v>...Ma22</v>
      </c>
      <c r="G185" s="183">
        <f t="shared" ca="1" si="4"/>
        <v>44697</v>
      </c>
      <c r="H185" s="316" cm="1">
        <f t="array" ref="H185">-IF(SUMPRODUCT((MISC!$Q$19:$AB$19=$B$5)*MISC!Q185:AB185)&lt;0,SUMPRODUCT((MISC!$Q$19:$AB$19=$B$5)*MISC!Q185:AB185),0)</f>
        <v>0</v>
      </c>
      <c r="I185" s="115">
        <f t="shared" ca="1" si="5"/>
        <v>44697</v>
      </c>
      <c r="J185" s="117">
        <v>3</v>
      </c>
      <c r="K185" s="117" t="b">
        <v>1</v>
      </c>
      <c r="L185" s="117" t="s">
        <v>1313</v>
      </c>
      <c r="M185" s="117" t="b">
        <v>1</v>
      </c>
      <c r="N185" s="117" t="s">
        <v>1276</v>
      </c>
      <c r="O185" s="182" t="str">
        <f>LEFT(MISC!D185,19)&amp;"."&amp;MiscCR!F185</f>
        <v xml:space="preserve"> Please choose a sc....Ma22</v>
      </c>
      <c r="P185" s="185" t="str">
        <f>MISC!I185</f>
        <v>/</v>
      </c>
      <c r="Q185" s="117" t="b">
        <v>1</v>
      </c>
      <c r="R185" s="117" t="b">
        <v>1</v>
      </c>
      <c r="S185" s="117" t="b">
        <v>1</v>
      </c>
    </row>
    <row r="186" spans="1:19" x14ac:dyDescent="0.25">
      <c r="A186" s="117" t="s">
        <v>1312</v>
      </c>
      <c r="B186" s="180">
        <v>1</v>
      </c>
      <c r="C186" s="117">
        <v>2</v>
      </c>
      <c r="D186" s="181">
        <f>MISC!J186</f>
        <v>0</v>
      </c>
      <c r="E186" s="117" t="b">
        <v>1</v>
      </c>
      <c r="F186" s="182" t="str">
        <f>RIGHT(MISC!C186,4)&amp;"."&amp;MISC!M186&amp;"."&amp;MISC!K186&amp;"."&amp;$C$5</f>
        <v>...Ma22</v>
      </c>
      <c r="G186" s="183">
        <f t="shared" ca="1" si="4"/>
        <v>44697</v>
      </c>
      <c r="H186" s="316" cm="1">
        <f t="array" ref="H186">-IF(SUMPRODUCT((MISC!$Q$19:$AB$19=$B$5)*MISC!Q186:AB186)&lt;0,SUMPRODUCT((MISC!$Q$19:$AB$19=$B$5)*MISC!Q186:AB186),0)</f>
        <v>0</v>
      </c>
      <c r="I186" s="115">
        <f t="shared" ca="1" si="5"/>
        <v>44697</v>
      </c>
      <c r="J186" s="117">
        <v>3</v>
      </c>
      <c r="K186" s="117" t="b">
        <v>1</v>
      </c>
      <c r="L186" s="117" t="s">
        <v>1313</v>
      </c>
      <c r="M186" s="117" t="b">
        <v>1</v>
      </c>
      <c r="N186" s="117" t="s">
        <v>1276</v>
      </c>
      <c r="O186" s="182" t="str">
        <f>LEFT(MISC!D186,19)&amp;"."&amp;MiscCR!F186</f>
        <v xml:space="preserve"> Please choose a sc....Ma22</v>
      </c>
      <c r="P186" s="185" t="str">
        <f>MISC!I186</f>
        <v>/</v>
      </c>
      <c r="Q186" s="117" t="b">
        <v>1</v>
      </c>
      <c r="R186" s="117" t="b">
        <v>1</v>
      </c>
      <c r="S186" s="117" t="b">
        <v>1</v>
      </c>
    </row>
    <row r="187" spans="1:19" x14ac:dyDescent="0.25">
      <c r="A187" s="117" t="s">
        <v>1312</v>
      </c>
      <c r="B187" s="180">
        <v>1</v>
      </c>
      <c r="C187" s="117">
        <v>2</v>
      </c>
      <c r="D187" s="181">
        <f>MISC!J187</f>
        <v>0</v>
      </c>
      <c r="E187" s="117" t="b">
        <v>1</v>
      </c>
      <c r="F187" s="182" t="str">
        <f>RIGHT(MISC!C187,4)&amp;"."&amp;MISC!M187&amp;"."&amp;MISC!K187&amp;"."&amp;$C$5</f>
        <v>...Ma22</v>
      </c>
      <c r="G187" s="183">
        <f t="shared" ca="1" si="4"/>
        <v>44697</v>
      </c>
      <c r="H187" s="316" cm="1">
        <f t="array" ref="H187">-IF(SUMPRODUCT((MISC!$Q$19:$AB$19=$B$5)*MISC!Q187:AB187)&lt;0,SUMPRODUCT((MISC!$Q$19:$AB$19=$B$5)*MISC!Q187:AB187),0)</f>
        <v>0</v>
      </c>
      <c r="I187" s="115">
        <f t="shared" ca="1" si="5"/>
        <v>44697</v>
      </c>
      <c r="J187" s="117">
        <v>3</v>
      </c>
      <c r="K187" s="117" t="b">
        <v>1</v>
      </c>
      <c r="L187" s="117" t="s">
        <v>1313</v>
      </c>
      <c r="M187" s="117" t="b">
        <v>1</v>
      </c>
      <c r="N187" s="117" t="s">
        <v>1276</v>
      </c>
      <c r="O187" s="182" t="str">
        <f>LEFT(MISC!D187,19)&amp;"."&amp;MiscCR!F187</f>
        <v xml:space="preserve"> Please choose a sc....Ma22</v>
      </c>
      <c r="P187" s="185" t="str">
        <f>MISC!I187</f>
        <v>/</v>
      </c>
      <c r="Q187" s="117" t="b">
        <v>1</v>
      </c>
      <c r="R187" s="117" t="b">
        <v>1</v>
      </c>
      <c r="S187" s="117" t="b">
        <v>1</v>
      </c>
    </row>
    <row r="188" spans="1:19" x14ac:dyDescent="0.25">
      <c r="A188" s="117" t="s">
        <v>1312</v>
      </c>
      <c r="B188" s="180">
        <v>1</v>
      </c>
      <c r="C188" s="117">
        <v>2</v>
      </c>
      <c r="D188" s="181">
        <f>MISC!J188</f>
        <v>0</v>
      </c>
      <c r="E188" s="117" t="b">
        <v>1</v>
      </c>
      <c r="F188" s="182" t="str">
        <f>RIGHT(MISC!C188,4)&amp;"."&amp;MISC!M188&amp;"."&amp;MISC!K188&amp;"."&amp;$C$5</f>
        <v>...Ma22</v>
      </c>
      <c r="G188" s="183">
        <f t="shared" ca="1" si="4"/>
        <v>44697</v>
      </c>
      <c r="H188" s="316" cm="1">
        <f t="array" ref="H188">-IF(SUMPRODUCT((MISC!$Q$19:$AB$19=$B$5)*MISC!Q188:AB188)&lt;0,SUMPRODUCT((MISC!$Q$19:$AB$19=$B$5)*MISC!Q188:AB188),0)</f>
        <v>0</v>
      </c>
      <c r="I188" s="115">
        <f t="shared" ca="1" si="5"/>
        <v>44697</v>
      </c>
      <c r="J188" s="117">
        <v>3</v>
      </c>
      <c r="K188" s="117" t="b">
        <v>1</v>
      </c>
      <c r="L188" s="117" t="s">
        <v>1313</v>
      </c>
      <c r="M188" s="117" t="b">
        <v>1</v>
      </c>
      <c r="N188" s="117" t="s">
        <v>1276</v>
      </c>
      <c r="O188" s="182" t="str">
        <f>LEFT(MISC!D188,19)&amp;"."&amp;MiscCR!F188</f>
        <v xml:space="preserve"> Please choose a sc....Ma22</v>
      </c>
      <c r="P188" s="185" t="str">
        <f>MISC!I188</f>
        <v>/</v>
      </c>
      <c r="Q188" s="117" t="b">
        <v>1</v>
      </c>
      <c r="R188" s="117" t="b">
        <v>1</v>
      </c>
      <c r="S188" s="117" t="b">
        <v>1</v>
      </c>
    </row>
    <row r="189" spans="1:19" x14ac:dyDescent="0.25">
      <c r="A189" s="117" t="s">
        <v>1312</v>
      </c>
      <c r="B189" s="180">
        <v>1</v>
      </c>
      <c r="C189" s="117">
        <v>2</v>
      </c>
      <c r="D189" s="181">
        <f>MISC!J189</f>
        <v>0</v>
      </c>
      <c r="E189" s="117" t="b">
        <v>1</v>
      </c>
      <c r="F189" s="182" t="str">
        <f>RIGHT(MISC!C189,4)&amp;"."&amp;MISC!M189&amp;"."&amp;MISC!K189&amp;"."&amp;$C$5</f>
        <v>...Ma22</v>
      </c>
      <c r="G189" s="183">
        <f t="shared" ca="1" si="4"/>
        <v>44697</v>
      </c>
      <c r="H189" s="316" cm="1">
        <f t="array" ref="H189">-IF(SUMPRODUCT((MISC!$Q$19:$AB$19=$B$5)*MISC!Q189:AB189)&lt;0,SUMPRODUCT((MISC!$Q$19:$AB$19=$B$5)*MISC!Q189:AB189),0)</f>
        <v>0</v>
      </c>
      <c r="I189" s="115">
        <f t="shared" ca="1" si="5"/>
        <v>44697</v>
      </c>
      <c r="J189" s="117">
        <v>3</v>
      </c>
      <c r="K189" s="117" t="b">
        <v>1</v>
      </c>
      <c r="L189" s="117" t="s">
        <v>1313</v>
      </c>
      <c r="M189" s="117" t="b">
        <v>1</v>
      </c>
      <c r="N189" s="117" t="s">
        <v>1276</v>
      </c>
      <c r="O189" s="182" t="str">
        <f>LEFT(MISC!D189,19)&amp;"."&amp;MiscCR!F189</f>
        <v>....Ma22</v>
      </c>
      <c r="P189" s="185">
        <f>MISC!I189</f>
        <v>0</v>
      </c>
      <c r="Q189" s="117" t="b">
        <v>1</v>
      </c>
      <c r="R189" s="117" t="b">
        <v>1</v>
      </c>
      <c r="S189" s="117" t="b">
        <v>1</v>
      </c>
    </row>
    <row r="190" spans="1:19" x14ac:dyDescent="0.25">
      <c r="A190" s="117" t="s">
        <v>1312</v>
      </c>
      <c r="B190" s="180">
        <v>1</v>
      </c>
      <c r="C190" s="117">
        <v>2</v>
      </c>
      <c r="D190" s="181">
        <f>MISC!J190</f>
        <v>0</v>
      </c>
      <c r="E190" s="117" t="b">
        <v>1</v>
      </c>
      <c r="F190" s="182" t="str">
        <f>RIGHT(MISC!C190,4)&amp;"."&amp;MISC!M190&amp;"."&amp;MISC!K190&amp;"."&amp;$C$5</f>
        <v>...Ma22</v>
      </c>
      <c r="G190" s="183">
        <f t="shared" ca="1" si="4"/>
        <v>44697</v>
      </c>
      <c r="H190" s="316" cm="1">
        <f t="array" ref="H190">-IF(SUMPRODUCT((MISC!$Q$19:$AB$19=$B$5)*MISC!Q190:AB190)&lt;0,SUMPRODUCT((MISC!$Q$19:$AB$19=$B$5)*MISC!Q190:AB190),0)</f>
        <v>0</v>
      </c>
      <c r="I190" s="115">
        <f t="shared" ca="1" si="5"/>
        <v>44697</v>
      </c>
      <c r="J190" s="117">
        <v>3</v>
      </c>
      <c r="K190" s="117" t="b">
        <v>1</v>
      </c>
      <c r="L190" s="117" t="s">
        <v>1313</v>
      </c>
      <c r="M190" s="117" t="b">
        <v>1</v>
      </c>
      <c r="N190" s="117" t="s">
        <v>1276</v>
      </c>
      <c r="O190" s="182" t="str">
        <f>LEFT(MISC!D190,19)&amp;"."&amp;MiscCR!F190</f>
        <v>....Ma22</v>
      </c>
      <c r="P190" s="185">
        <f>MISC!I190</f>
        <v>0</v>
      </c>
      <c r="Q190" s="117" t="b">
        <v>1</v>
      </c>
      <c r="R190" s="117" t="b">
        <v>1</v>
      </c>
      <c r="S190" s="117" t="b">
        <v>1</v>
      </c>
    </row>
    <row r="191" spans="1:19" x14ac:dyDescent="0.25">
      <c r="A191" s="117" t="s">
        <v>1312</v>
      </c>
      <c r="B191" s="180">
        <v>1</v>
      </c>
      <c r="C191" s="117">
        <v>2</v>
      </c>
      <c r="D191" s="181">
        <f>MISC!J191</f>
        <v>0</v>
      </c>
      <c r="E191" s="117" t="b">
        <v>1</v>
      </c>
      <c r="F191" s="182" t="str">
        <f>RIGHT(MISC!C191,4)&amp;"."&amp;MISC!M191&amp;"."&amp;MISC!K191&amp;"."&amp;$C$5</f>
        <v>...Ma22</v>
      </c>
      <c r="G191" s="183">
        <f t="shared" ca="1" si="4"/>
        <v>44697</v>
      </c>
      <c r="H191" s="316" cm="1">
        <f t="array" ref="H191">-IF(SUMPRODUCT((MISC!$Q$19:$AB$19=$B$5)*MISC!Q191:AB191)&lt;0,SUMPRODUCT((MISC!$Q$19:$AB$19=$B$5)*MISC!Q191:AB191),0)</f>
        <v>0</v>
      </c>
      <c r="I191" s="115">
        <f t="shared" ca="1" si="5"/>
        <v>44697</v>
      </c>
      <c r="J191" s="117">
        <v>3</v>
      </c>
      <c r="K191" s="117" t="b">
        <v>1</v>
      </c>
      <c r="L191" s="117" t="s">
        <v>1313</v>
      </c>
      <c r="M191" s="117" t="b">
        <v>1</v>
      </c>
      <c r="N191" s="117" t="s">
        <v>1276</v>
      </c>
      <c r="O191" s="182" t="str">
        <f>LEFT(MISC!D191,19)&amp;"."&amp;MiscCR!F191</f>
        <v>....Ma22</v>
      </c>
      <c r="P191" s="185">
        <f>MISC!I191</f>
        <v>0</v>
      </c>
      <c r="Q191" s="117" t="b">
        <v>1</v>
      </c>
      <c r="R191" s="117" t="b">
        <v>1</v>
      </c>
      <c r="S191" s="117" t="b">
        <v>1</v>
      </c>
    </row>
    <row r="192" spans="1:19" x14ac:dyDescent="0.25">
      <c r="A192" s="117" t="s">
        <v>1312</v>
      </c>
      <c r="B192" s="180">
        <v>1</v>
      </c>
      <c r="C192" s="117">
        <v>2</v>
      </c>
      <c r="D192" s="181">
        <f>MISC!J192</f>
        <v>0</v>
      </c>
      <c r="E192" s="117" t="b">
        <v>1</v>
      </c>
      <c r="F192" s="182" t="str">
        <f>RIGHT(MISC!C192,4)&amp;"."&amp;MISC!M192&amp;"."&amp;MISC!K192&amp;"."&amp;$C$5</f>
        <v>...Ma22</v>
      </c>
      <c r="G192" s="183">
        <f t="shared" ca="1" si="4"/>
        <v>44697</v>
      </c>
      <c r="H192" s="316" cm="1">
        <f t="array" ref="H192">-IF(SUMPRODUCT((MISC!$Q$19:$AB$19=$B$5)*MISC!Q192:AB192)&lt;0,SUMPRODUCT((MISC!$Q$19:$AB$19=$B$5)*MISC!Q192:AB192),0)</f>
        <v>0</v>
      </c>
      <c r="I192" s="115">
        <f t="shared" ca="1" si="5"/>
        <v>44697</v>
      </c>
      <c r="J192" s="117">
        <v>3</v>
      </c>
      <c r="K192" s="117" t="b">
        <v>1</v>
      </c>
      <c r="L192" s="117" t="s">
        <v>1313</v>
      </c>
      <c r="M192" s="117" t="b">
        <v>1</v>
      </c>
      <c r="N192" s="117" t="s">
        <v>1276</v>
      </c>
      <c r="O192" s="182" t="str">
        <f>LEFT(MISC!D192,19)&amp;"."&amp;MiscCR!F192</f>
        <v>....Ma22</v>
      </c>
      <c r="P192" s="185">
        <f>MISC!I192</f>
        <v>0</v>
      </c>
      <c r="Q192" s="117" t="b">
        <v>1</v>
      </c>
      <c r="R192" s="117" t="b">
        <v>1</v>
      </c>
      <c r="S192" s="117" t="b">
        <v>1</v>
      </c>
    </row>
    <row r="193" spans="1:19" x14ac:dyDescent="0.25">
      <c r="A193" s="117" t="s">
        <v>1312</v>
      </c>
      <c r="B193" s="180">
        <v>1</v>
      </c>
      <c r="C193" s="117">
        <v>2</v>
      </c>
      <c r="D193" s="181">
        <f>MISC!J193</f>
        <v>0</v>
      </c>
      <c r="E193" s="117" t="b">
        <v>1</v>
      </c>
      <c r="F193" s="182" t="str">
        <f>RIGHT(MISC!C193,4)&amp;"."&amp;MISC!M193&amp;"."&amp;MISC!K193&amp;"."&amp;$C$5</f>
        <v>...Ma22</v>
      </c>
      <c r="G193" s="183">
        <f t="shared" ca="1" si="4"/>
        <v>44697</v>
      </c>
      <c r="H193" s="316" cm="1">
        <f t="array" ref="H193">-IF(SUMPRODUCT((MISC!$Q$19:$AB$19=$B$5)*MISC!Q193:AB193)&lt;0,SUMPRODUCT((MISC!$Q$19:$AB$19=$B$5)*MISC!Q193:AB193),0)</f>
        <v>0</v>
      </c>
      <c r="I193" s="115">
        <f t="shared" ca="1" si="5"/>
        <v>44697</v>
      </c>
      <c r="J193" s="117">
        <v>3</v>
      </c>
      <c r="K193" s="117" t="b">
        <v>1</v>
      </c>
      <c r="L193" s="117" t="s">
        <v>1313</v>
      </c>
      <c r="M193" s="117" t="b">
        <v>1</v>
      </c>
      <c r="N193" s="117" t="s">
        <v>1276</v>
      </c>
      <c r="O193" s="182" t="str">
        <f>LEFT(MISC!D193,19)&amp;"."&amp;MiscCR!F193</f>
        <v>....Ma22</v>
      </c>
      <c r="P193" s="185">
        <f>MISC!I193</f>
        <v>0</v>
      </c>
      <c r="Q193" s="117" t="b">
        <v>1</v>
      </c>
      <c r="R193" s="117" t="b">
        <v>1</v>
      </c>
      <c r="S193" s="117" t="b">
        <v>1</v>
      </c>
    </row>
    <row r="194" spans="1:19" x14ac:dyDescent="0.25">
      <c r="A194" s="117" t="s">
        <v>1312</v>
      </c>
      <c r="B194" s="180">
        <v>1</v>
      </c>
      <c r="C194" s="117">
        <v>2</v>
      </c>
      <c r="D194" s="181">
        <f>MISC!J194</f>
        <v>0</v>
      </c>
      <c r="E194" s="117" t="b">
        <v>1</v>
      </c>
      <c r="F194" s="182" t="str">
        <f>RIGHT(MISC!C194,4)&amp;"."&amp;MISC!M194&amp;"."&amp;MISC!K194&amp;"."&amp;$C$5</f>
        <v>...Ma22</v>
      </c>
      <c r="G194" s="183">
        <f t="shared" ca="1" si="4"/>
        <v>44697</v>
      </c>
      <c r="H194" s="316" cm="1">
        <f t="array" ref="H194">-IF(SUMPRODUCT((MISC!$Q$19:$AB$19=$B$5)*MISC!Q194:AB194)&lt;0,SUMPRODUCT((MISC!$Q$19:$AB$19=$B$5)*MISC!Q194:AB194),0)</f>
        <v>0</v>
      </c>
      <c r="I194" s="115">
        <f t="shared" ca="1" si="5"/>
        <v>44697</v>
      </c>
      <c r="J194" s="117">
        <v>3</v>
      </c>
      <c r="K194" s="117" t="b">
        <v>1</v>
      </c>
      <c r="L194" s="117" t="s">
        <v>1313</v>
      </c>
      <c r="M194" s="117" t="b">
        <v>1</v>
      </c>
      <c r="N194" s="117" t="s">
        <v>1276</v>
      </c>
      <c r="O194" s="182" t="str">
        <f>LEFT(MISC!D194,19)&amp;"."&amp;MiscCR!F194</f>
        <v>....Ma22</v>
      </c>
      <c r="P194" s="185">
        <f>MISC!I194</f>
        <v>0</v>
      </c>
      <c r="Q194" s="117" t="b">
        <v>1</v>
      </c>
      <c r="R194" s="117" t="b">
        <v>1</v>
      </c>
      <c r="S194" s="117" t="b">
        <v>1</v>
      </c>
    </row>
    <row r="195" spans="1:19" x14ac:dyDescent="0.25">
      <c r="A195" s="117" t="s">
        <v>1312</v>
      </c>
      <c r="B195" s="180">
        <v>1</v>
      </c>
      <c r="C195" s="117">
        <v>2</v>
      </c>
      <c r="D195" s="181">
        <f>MISC!J195</f>
        <v>0</v>
      </c>
      <c r="E195" s="117" t="b">
        <v>1</v>
      </c>
      <c r="F195" s="182" t="str">
        <f>RIGHT(MISC!C195,4)&amp;"."&amp;MISC!M195&amp;"."&amp;MISC!K195&amp;"."&amp;$C$5</f>
        <v>...Ma22</v>
      </c>
      <c r="G195" s="183">
        <f t="shared" ca="1" si="4"/>
        <v>44697</v>
      </c>
      <c r="H195" s="316" cm="1">
        <f t="array" ref="H195">-IF(SUMPRODUCT((MISC!$Q$19:$AB$19=$B$5)*MISC!Q195:AB195)&lt;0,SUMPRODUCT((MISC!$Q$19:$AB$19=$B$5)*MISC!Q195:AB195),0)</f>
        <v>0</v>
      </c>
      <c r="I195" s="115">
        <f t="shared" ca="1" si="5"/>
        <v>44697</v>
      </c>
      <c r="J195" s="117">
        <v>3</v>
      </c>
      <c r="K195" s="117" t="b">
        <v>1</v>
      </c>
      <c r="L195" s="117" t="s">
        <v>1313</v>
      </c>
      <c r="M195" s="117" t="b">
        <v>1</v>
      </c>
      <c r="N195" s="117" t="s">
        <v>1276</v>
      </c>
      <c r="O195" s="182" t="str">
        <f>LEFT(MISC!D195,19)&amp;"."&amp;MiscCR!F195</f>
        <v>....Ma22</v>
      </c>
      <c r="P195" s="185">
        <f>MISC!I195</f>
        <v>0</v>
      </c>
      <c r="Q195" s="117" t="b">
        <v>1</v>
      </c>
      <c r="R195" s="117" t="b">
        <v>1</v>
      </c>
      <c r="S195" s="117" t="b">
        <v>1</v>
      </c>
    </row>
    <row r="196" spans="1:19" x14ac:dyDescent="0.25">
      <c r="A196" s="117" t="s">
        <v>1312</v>
      </c>
      <c r="B196" s="180">
        <v>1</v>
      </c>
      <c r="C196" s="117">
        <v>2</v>
      </c>
      <c r="D196" s="181">
        <f>MISC!J196</f>
        <v>0</v>
      </c>
      <c r="E196" s="117" t="b">
        <v>1</v>
      </c>
      <c r="F196" s="182" t="str">
        <f>RIGHT(MISC!C196,4)&amp;"."&amp;MISC!M196&amp;"."&amp;MISC!K196&amp;"."&amp;$C$5</f>
        <v>...Ma22</v>
      </c>
      <c r="G196" s="183">
        <f t="shared" ca="1" si="4"/>
        <v>44697</v>
      </c>
      <c r="H196" s="316" cm="1">
        <f t="array" ref="H196">-IF(SUMPRODUCT((MISC!$Q$19:$AB$19=$B$5)*MISC!Q196:AB196)&lt;0,SUMPRODUCT((MISC!$Q$19:$AB$19=$B$5)*MISC!Q196:AB196),0)</f>
        <v>0</v>
      </c>
      <c r="I196" s="115">
        <f t="shared" ca="1" si="5"/>
        <v>44697</v>
      </c>
      <c r="J196" s="117">
        <v>3</v>
      </c>
      <c r="K196" s="117" t="b">
        <v>1</v>
      </c>
      <c r="L196" s="117" t="s">
        <v>1313</v>
      </c>
      <c r="M196" s="117" t="b">
        <v>1</v>
      </c>
      <c r="N196" s="117" t="s">
        <v>1276</v>
      </c>
      <c r="O196" s="182" t="str">
        <f>LEFT(MISC!D196,19)&amp;"."&amp;MiscCR!F196</f>
        <v>....Ma22</v>
      </c>
      <c r="P196" s="185">
        <f>MISC!I196</f>
        <v>0</v>
      </c>
      <c r="Q196" s="117" t="b">
        <v>1</v>
      </c>
      <c r="R196" s="117" t="b">
        <v>1</v>
      </c>
      <c r="S196" s="117" t="b">
        <v>1</v>
      </c>
    </row>
    <row r="197" spans="1:19" x14ac:dyDescent="0.25">
      <c r="A197" s="117" t="s">
        <v>1312</v>
      </c>
      <c r="B197" s="180">
        <v>1</v>
      </c>
      <c r="C197" s="117">
        <v>2</v>
      </c>
      <c r="D197" s="181">
        <f>MISC!J197</f>
        <v>0</v>
      </c>
      <c r="E197" s="117" t="b">
        <v>1</v>
      </c>
      <c r="F197" s="182" t="str">
        <f>RIGHT(MISC!C197,4)&amp;"."&amp;MISC!M197&amp;"."&amp;MISC!K197&amp;"."&amp;$C$5</f>
        <v>...Ma22</v>
      </c>
      <c r="G197" s="183">
        <f t="shared" ca="1" si="4"/>
        <v>44697</v>
      </c>
      <c r="H197" s="316" cm="1">
        <f t="array" ref="H197">-IF(SUMPRODUCT((MISC!$Q$19:$AB$19=$B$5)*MISC!Q197:AB197)&lt;0,SUMPRODUCT((MISC!$Q$19:$AB$19=$B$5)*MISC!Q197:AB197),0)</f>
        <v>0</v>
      </c>
      <c r="I197" s="115">
        <f t="shared" ca="1" si="5"/>
        <v>44697</v>
      </c>
      <c r="J197" s="117">
        <v>3</v>
      </c>
      <c r="K197" s="117" t="b">
        <v>1</v>
      </c>
      <c r="L197" s="117" t="s">
        <v>1313</v>
      </c>
      <c r="M197" s="117" t="b">
        <v>1</v>
      </c>
      <c r="N197" s="117" t="s">
        <v>1276</v>
      </c>
      <c r="O197" s="182" t="str">
        <f>LEFT(MISC!D197,19)&amp;"."&amp;MiscCR!F197</f>
        <v>....Ma22</v>
      </c>
      <c r="P197" s="185">
        <f>MISC!I197</f>
        <v>0</v>
      </c>
      <c r="Q197" s="117" t="b">
        <v>1</v>
      </c>
      <c r="R197" s="117" t="b">
        <v>1</v>
      </c>
      <c r="S197" s="117" t="b">
        <v>1</v>
      </c>
    </row>
    <row r="198" spans="1:19" x14ac:dyDescent="0.25">
      <c r="A198" s="117" t="s">
        <v>1312</v>
      </c>
      <c r="B198" s="180">
        <v>1</v>
      </c>
      <c r="C198" s="117">
        <v>2</v>
      </c>
      <c r="D198" s="181">
        <f>MISC!J198</f>
        <v>0</v>
      </c>
      <c r="E198" s="117" t="b">
        <v>1</v>
      </c>
      <c r="F198" s="182" t="str">
        <f>RIGHT(MISC!C198,4)&amp;"."&amp;MISC!M198&amp;"."&amp;MISC!K198&amp;"."&amp;$C$5</f>
        <v>...Ma22</v>
      </c>
      <c r="G198" s="183">
        <f t="shared" ca="1" si="4"/>
        <v>44697</v>
      </c>
      <c r="H198" s="316" cm="1">
        <f t="array" ref="H198">-IF(SUMPRODUCT((MISC!$Q$19:$AB$19=$B$5)*MISC!Q198:AB198)&lt;0,SUMPRODUCT((MISC!$Q$19:$AB$19=$B$5)*MISC!Q198:AB198),0)</f>
        <v>0</v>
      </c>
      <c r="I198" s="115">
        <f t="shared" ca="1" si="5"/>
        <v>44697</v>
      </c>
      <c r="J198" s="117">
        <v>3</v>
      </c>
      <c r="K198" s="117" t="b">
        <v>1</v>
      </c>
      <c r="L198" s="117" t="s">
        <v>1313</v>
      </c>
      <c r="M198" s="117" t="b">
        <v>1</v>
      </c>
      <c r="N198" s="117" t="s">
        <v>1276</v>
      </c>
      <c r="O198" s="182" t="str">
        <f>LEFT(MISC!D198,19)&amp;"."&amp;MiscCR!F198</f>
        <v>....Ma22</v>
      </c>
      <c r="P198" s="185">
        <f>MISC!I198</f>
        <v>0</v>
      </c>
      <c r="Q198" s="117" t="b">
        <v>1</v>
      </c>
      <c r="R198" s="117" t="b">
        <v>1</v>
      </c>
      <c r="S198" s="117" t="b">
        <v>1</v>
      </c>
    </row>
    <row r="199" spans="1:19" x14ac:dyDescent="0.25">
      <c r="A199" s="117" t="s">
        <v>1312</v>
      </c>
      <c r="B199" s="180">
        <v>1</v>
      </c>
      <c r="C199" s="117">
        <v>2</v>
      </c>
      <c r="D199" s="181">
        <f>MISC!J199</f>
        <v>0</v>
      </c>
      <c r="E199" s="117" t="b">
        <v>1</v>
      </c>
      <c r="F199" s="182" t="str">
        <f>RIGHT(MISC!C199,4)&amp;"."&amp;MISC!M199&amp;"."&amp;MISC!K199&amp;"."&amp;$C$5</f>
        <v>...Ma22</v>
      </c>
      <c r="G199" s="183">
        <f t="shared" ca="1" si="4"/>
        <v>44697</v>
      </c>
      <c r="H199" s="316" cm="1">
        <f t="array" ref="H199">-IF(SUMPRODUCT((MISC!$Q$19:$AB$19=$B$5)*MISC!Q199:AB199)&lt;0,SUMPRODUCT((MISC!$Q$19:$AB$19=$B$5)*MISC!Q199:AB199),0)</f>
        <v>0</v>
      </c>
      <c r="I199" s="115">
        <f t="shared" ca="1" si="5"/>
        <v>44697</v>
      </c>
      <c r="J199" s="117">
        <v>3</v>
      </c>
      <c r="K199" s="117" t="b">
        <v>1</v>
      </c>
      <c r="L199" s="117" t="s">
        <v>1313</v>
      </c>
      <c r="M199" s="117" t="b">
        <v>1</v>
      </c>
      <c r="N199" s="117" t="s">
        <v>1276</v>
      </c>
      <c r="O199" s="182" t="str">
        <f>LEFT(MISC!D199,19)&amp;"."&amp;MiscCR!F199</f>
        <v>....Ma22</v>
      </c>
      <c r="P199" s="185">
        <f>MISC!I199</f>
        <v>0</v>
      </c>
      <c r="Q199" s="117" t="b">
        <v>1</v>
      </c>
      <c r="R199" s="117" t="b">
        <v>1</v>
      </c>
      <c r="S199" s="117" t="b">
        <v>1</v>
      </c>
    </row>
    <row r="200" spans="1:19" x14ac:dyDescent="0.25">
      <c r="A200" s="117" t="s">
        <v>1312</v>
      </c>
      <c r="B200" s="180">
        <v>1</v>
      </c>
      <c r="C200" s="117">
        <v>2</v>
      </c>
      <c r="D200" s="181">
        <f>MISC!J200</f>
        <v>0</v>
      </c>
      <c r="E200" s="117" t="b">
        <v>1</v>
      </c>
      <c r="F200" s="182" t="str">
        <f>RIGHT(MISC!C200,4)&amp;"."&amp;MISC!M200&amp;"."&amp;MISC!K200&amp;"."&amp;$C$5</f>
        <v>...Ma22</v>
      </c>
      <c r="G200" s="183">
        <f t="shared" ca="1" si="4"/>
        <v>44697</v>
      </c>
      <c r="H200" s="316" cm="1">
        <f t="array" ref="H200">-IF(SUMPRODUCT((MISC!$Q$19:$AB$19=$B$5)*MISC!Q200:AB200)&lt;0,SUMPRODUCT((MISC!$Q$19:$AB$19=$B$5)*MISC!Q200:AB200),0)</f>
        <v>0</v>
      </c>
      <c r="I200" s="115">
        <f t="shared" ca="1" si="5"/>
        <v>44697</v>
      </c>
      <c r="J200" s="117">
        <v>3</v>
      </c>
      <c r="K200" s="117" t="b">
        <v>1</v>
      </c>
      <c r="L200" s="117" t="s">
        <v>1313</v>
      </c>
      <c r="M200" s="117" t="b">
        <v>1</v>
      </c>
      <c r="N200" s="117" t="s">
        <v>1276</v>
      </c>
      <c r="O200" s="182" t="str">
        <f>LEFT(MISC!D200,19)&amp;"."&amp;MiscCR!F200</f>
        <v>....Ma22</v>
      </c>
      <c r="P200" s="185">
        <f>MISC!I200</f>
        <v>0</v>
      </c>
      <c r="Q200" s="117" t="b">
        <v>1</v>
      </c>
      <c r="R200" s="117" t="b">
        <v>1</v>
      </c>
      <c r="S200" s="117" t="b">
        <v>1</v>
      </c>
    </row>
    <row r="201" spans="1:19" x14ac:dyDescent="0.25">
      <c r="A201" s="117" t="s">
        <v>1312</v>
      </c>
      <c r="B201" s="180">
        <v>1</v>
      </c>
      <c r="C201" s="117">
        <v>2</v>
      </c>
      <c r="D201" s="181">
        <f>MISC!J201</f>
        <v>0</v>
      </c>
      <c r="E201" s="117" t="b">
        <v>1</v>
      </c>
      <c r="F201" s="182" t="str">
        <f>RIGHT(MISC!C201,4)&amp;"."&amp;MISC!M201&amp;"."&amp;MISC!K201&amp;"."&amp;$C$5</f>
        <v>...Ma22</v>
      </c>
      <c r="G201" s="183">
        <f t="shared" ca="1" si="4"/>
        <v>44697</v>
      </c>
      <c r="H201" s="316" cm="1">
        <f t="array" ref="H201">-IF(SUMPRODUCT((MISC!$Q$19:$AB$19=$B$5)*MISC!Q201:AB201)&lt;0,SUMPRODUCT((MISC!$Q$19:$AB$19=$B$5)*MISC!Q201:AB201),0)</f>
        <v>0</v>
      </c>
      <c r="I201" s="115">
        <f t="shared" ca="1" si="5"/>
        <v>44697</v>
      </c>
      <c r="J201" s="117">
        <v>3</v>
      </c>
      <c r="K201" s="117" t="b">
        <v>1</v>
      </c>
      <c r="L201" s="117" t="s">
        <v>1313</v>
      </c>
      <c r="M201" s="117" t="b">
        <v>1</v>
      </c>
      <c r="N201" s="117" t="s">
        <v>1276</v>
      </c>
      <c r="O201" s="182" t="str">
        <f>LEFT(MISC!D201,19)&amp;"."&amp;MiscCR!F201</f>
        <v>....Ma22</v>
      </c>
      <c r="P201" s="185">
        <f>MISC!I201</f>
        <v>0</v>
      </c>
      <c r="Q201" s="117" t="b">
        <v>1</v>
      </c>
      <c r="R201" s="117" t="b">
        <v>1</v>
      </c>
      <c r="S201" s="117" t="b">
        <v>1</v>
      </c>
    </row>
    <row r="202" spans="1:19" x14ac:dyDescent="0.25">
      <c r="A202" s="117" t="s">
        <v>1312</v>
      </c>
      <c r="B202" s="180">
        <v>1</v>
      </c>
      <c r="C202" s="117">
        <v>2</v>
      </c>
      <c r="D202" s="181">
        <f>MISC!J202</f>
        <v>0</v>
      </c>
      <c r="E202" s="117" t="b">
        <v>1</v>
      </c>
      <c r="F202" s="182" t="str">
        <f>RIGHT(MISC!C202,4)&amp;"."&amp;MISC!M202&amp;"."&amp;MISC!K202&amp;"."&amp;$C$5</f>
        <v>...Ma22</v>
      </c>
      <c r="G202" s="183">
        <f t="shared" ca="1" si="4"/>
        <v>44697</v>
      </c>
      <c r="H202" s="316" cm="1">
        <f t="array" ref="H202">-IF(SUMPRODUCT((MISC!$Q$19:$AB$19=$B$5)*MISC!Q202:AB202)&lt;0,SUMPRODUCT((MISC!$Q$19:$AB$19=$B$5)*MISC!Q202:AB202),0)</f>
        <v>0</v>
      </c>
      <c r="I202" s="115">
        <f t="shared" ca="1" si="5"/>
        <v>44697</v>
      </c>
      <c r="J202" s="117">
        <v>3</v>
      </c>
      <c r="K202" s="117" t="b">
        <v>1</v>
      </c>
      <c r="L202" s="117" t="s">
        <v>1313</v>
      </c>
      <c r="M202" s="117" t="b">
        <v>1</v>
      </c>
      <c r="N202" s="117" t="s">
        <v>1276</v>
      </c>
      <c r="O202" s="182" t="str">
        <f>LEFT(MISC!D202,19)&amp;"."&amp;MiscCR!F202</f>
        <v>....Ma22</v>
      </c>
      <c r="P202" s="185">
        <f>MISC!I202</f>
        <v>0</v>
      </c>
      <c r="Q202" s="117" t="b">
        <v>1</v>
      </c>
      <c r="R202" s="117" t="b">
        <v>1</v>
      </c>
      <c r="S202" s="117" t="b">
        <v>1</v>
      </c>
    </row>
    <row r="203" spans="1:19" x14ac:dyDescent="0.25">
      <c r="A203" s="117" t="s">
        <v>1312</v>
      </c>
      <c r="B203" s="180">
        <v>1</v>
      </c>
      <c r="C203" s="117">
        <v>2</v>
      </c>
      <c r="D203" s="181">
        <f>MISC!J203</f>
        <v>0</v>
      </c>
      <c r="E203" s="117" t="b">
        <v>1</v>
      </c>
      <c r="F203" s="182" t="str">
        <f>RIGHT(MISC!C203,4)&amp;"."&amp;MISC!M203&amp;"."&amp;MISC!K203&amp;"."&amp;$C$5</f>
        <v>...Ma22</v>
      </c>
      <c r="G203" s="183">
        <f t="shared" ca="1" si="4"/>
        <v>44697</v>
      </c>
      <c r="H203" s="316" cm="1">
        <f t="array" ref="H203">-IF(SUMPRODUCT((MISC!$Q$19:$AB$19=$B$5)*MISC!Q203:AB203)&lt;0,SUMPRODUCT((MISC!$Q$19:$AB$19=$B$5)*MISC!Q203:AB203),0)</f>
        <v>0</v>
      </c>
      <c r="I203" s="115">
        <f t="shared" ca="1" si="5"/>
        <v>44697</v>
      </c>
      <c r="J203" s="117">
        <v>3</v>
      </c>
      <c r="K203" s="117" t="b">
        <v>1</v>
      </c>
      <c r="L203" s="117" t="s">
        <v>1313</v>
      </c>
      <c r="M203" s="117" t="b">
        <v>1</v>
      </c>
      <c r="N203" s="117" t="s">
        <v>1276</v>
      </c>
      <c r="O203" s="182" t="str">
        <f>LEFT(MISC!D203,19)&amp;"."&amp;MiscCR!F203</f>
        <v>....Ma22</v>
      </c>
      <c r="P203" s="185">
        <f>MISC!I203</f>
        <v>0</v>
      </c>
      <c r="Q203" s="117" t="b">
        <v>1</v>
      </c>
      <c r="R203" s="117" t="b">
        <v>1</v>
      </c>
      <c r="S203" s="117" t="b">
        <v>1</v>
      </c>
    </row>
    <row r="204" spans="1:19" x14ac:dyDescent="0.25">
      <c r="A204" s="117" t="s">
        <v>1312</v>
      </c>
      <c r="B204" s="180">
        <v>1</v>
      </c>
      <c r="C204" s="117">
        <v>2</v>
      </c>
      <c r="D204" s="181">
        <f>MISC!J204</f>
        <v>0</v>
      </c>
      <c r="E204" s="117" t="b">
        <v>1</v>
      </c>
      <c r="F204" s="182" t="str">
        <f>RIGHT(MISC!C204,4)&amp;"."&amp;MISC!M204&amp;"."&amp;MISC!K204&amp;"."&amp;$C$5</f>
        <v>...Ma22</v>
      </c>
      <c r="G204" s="183">
        <f t="shared" ca="1" si="4"/>
        <v>44697</v>
      </c>
      <c r="H204" s="316" cm="1">
        <f t="array" ref="H204">-IF(SUMPRODUCT((MISC!$Q$19:$AB$19=$B$5)*MISC!Q204:AB204)&lt;0,SUMPRODUCT((MISC!$Q$19:$AB$19=$B$5)*MISC!Q204:AB204),0)</f>
        <v>0</v>
      </c>
      <c r="I204" s="115">
        <f t="shared" ca="1" si="5"/>
        <v>44697</v>
      </c>
      <c r="J204" s="117">
        <v>3</v>
      </c>
      <c r="K204" s="117" t="b">
        <v>1</v>
      </c>
      <c r="L204" s="117" t="s">
        <v>1313</v>
      </c>
      <c r="M204" s="117" t="b">
        <v>1</v>
      </c>
      <c r="N204" s="117" t="s">
        <v>1276</v>
      </c>
      <c r="O204" s="182" t="str">
        <f>LEFT(MISC!D204,19)&amp;"."&amp;MiscCR!F204</f>
        <v>....Ma22</v>
      </c>
      <c r="P204" s="185">
        <f>MISC!I204</f>
        <v>0</v>
      </c>
      <c r="Q204" s="117" t="b">
        <v>1</v>
      </c>
      <c r="R204" s="117" t="b">
        <v>1</v>
      </c>
      <c r="S204" s="117" t="b">
        <v>1</v>
      </c>
    </row>
    <row r="205" spans="1:19" x14ac:dyDescent="0.25">
      <c r="A205" s="117" t="s">
        <v>1312</v>
      </c>
      <c r="B205" s="180">
        <v>1</v>
      </c>
      <c r="C205" s="117">
        <v>2</v>
      </c>
      <c r="D205" s="181">
        <f>MISC!J205</f>
        <v>0</v>
      </c>
      <c r="E205" s="117" t="b">
        <v>1</v>
      </c>
      <c r="F205" s="182" t="str">
        <f>RIGHT(MISC!C205,4)&amp;"."&amp;MISC!M205&amp;"."&amp;MISC!K205&amp;"."&amp;$C$5</f>
        <v>...Ma22</v>
      </c>
      <c r="G205" s="183">
        <f t="shared" ca="1" si="4"/>
        <v>44697</v>
      </c>
      <c r="H205" s="316" cm="1">
        <f t="array" ref="H205">-IF(SUMPRODUCT((MISC!$Q$19:$AB$19=$B$5)*MISC!Q205:AB205)&lt;0,SUMPRODUCT((MISC!$Q$19:$AB$19=$B$5)*MISC!Q205:AB205),0)</f>
        <v>0</v>
      </c>
      <c r="I205" s="115">
        <f t="shared" ca="1" si="5"/>
        <v>44697</v>
      </c>
      <c r="J205" s="117">
        <v>3</v>
      </c>
      <c r="K205" s="117" t="b">
        <v>1</v>
      </c>
      <c r="L205" s="117" t="s">
        <v>1313</v>
      </c>
      <c r="M205" s="117" t="b">
        <v>1</v>
      </c>
      <c r="N205" s="117" t="s">
        <v>1276</v>
      </c>
      <c r="O205" s="182" t="str">
        <f>LEFT(MISC!D205,19)&amp;"."&amp;MiscCR!F205</f>
        <v>....Ma22</v>
      </c>
      <c r="P205" s="185">
        <f>MISC!I205</f>
        <v>0</v>
      </c>
      <c r="Q205" s="117" t="b">
        <v>1</v>
      </c>
      <c r="R205" s="117" t="b">
        <v>1</v>
      </c>
      <c r="S205" s="117" t="b">
        <v>1</v>
      </c>
    </row>
    <row r="206" spans="1:19" x14ac:dyDescent="0.25">
      <c r="A206" s="117" t="s">
        <v>1312</v>
      </c>
      <c r="B206" s="180">
        <v>1</v>
      </c>
      <c r="C206" s="117">
        <v>2</v>
      </c>
      <c r="D206" s="181">
        <f>MISC!J206</f>
        <v>0</v>
      </c>
      <c r="E206" s="117" t="b">
        <v>1</v>
      </c>
      <c r="F206" s="182" t="str">
        <f>RIGHT(MISC!C206,4)&amp;"."&amp;MISC!M206&amp;"."&amp;MISC!K206&amp;"."&amp;$C$5</f>
        <v>...Ma22</v>
      </c>
      <c r="G206" s="183">
        <f t="shared" ca="1" si="4"/>
        <v>44697</v>
      </c>
      <c r="H206" s="316" cm="1">
        <f t="array" ref="H206">-IF(SUMPRODUCT((MISC!$Q$19:$AB$19=$B$5)*MISC!Q206:AB206)&lt;0,SUMPRODUCT((MISC!$Q$19:$AB$19=$B$5)*MISC!Q206:AB206),0)</f>
        <v>0</v>
      </c>
      <c r="I206" s="115">
        <f t="shared" ca="1" si="5"/>
        <v>44697</v>
      </c>
      <c r="J206" s="117">
        <v>3</v>
      </c>
      <c r="K206" s="117" t="b">
        <v>1</v>
      </c>
      <c r="L206" s="117" t="s">
        <v>1313</v>
      </c>
      <c r="M206" s="117" t="b">
        <v>1</v>
      </c>
      <c r="N206" s="117" t="s">
        <v>1276</v>
      </c>
      <c r="O206" s="182" t="str">
        <f>LEFT(MISC!D206,19)&amp;"."&amp;MiscCR!F206</f>
        <v>....Ma22</v>
      </c>
      <c r="P206" s="185">
        <f>MISC!I206</f>
        <v>0</v>
      </c>
      <c r="Q206" s="117" t="b">
        <v>1</v>
      </c>
      <c r="R206" s="117" t="b">
        <v>1</v>
      </c>
      <c r="S206" s="117" t="b">
        <v>1</v>
      </c>
    </row>
    <row r="207" spans="1:19" x14ac:dyDescent="0.25">
      <c r="A207" s="117" t="s">
        <v>1312</v>
      </c>
      <c r="B207" s="180">
        <v>1</v>
      </c>
      <c r="C207" s="117">
        <v>2</v>
      </c>
      <c r="D207" s="181">
        <f>MISC!J207</f>
        <v>0</v>
      </c>
      <c r="E207" s="117" t="b">
        <v>1</v>
      </c>
      <c r="F207" s="182" t="str">
        <f>RIGHT(MISC!C207,4)&amp;"."&amp;MISC!M207&amp;"."&amp;MISC!K207&amp;"."&amp;$C$5</f>
        <v>...Ma22</v>
      </c>
      <c r="G207" s="183">
        <f t="shared" ca="1" si="4"/>
        <v>44697</v>
      </c>
      <c r="H207" s="316" cm="1">
        <f t="array" ref="H207">-IF(SUMPRODUCT((MISC!$Q$19:$AB$19=$B$5)*MISC!Q207:AB207)&lt;0,SUMPRODUCT((MISC!$Q$19:$AB$19=$B$5)*MISC!Q207:AB207),0)</f>
        <v>0</v>
      </c>
      <c r="I207" s="115">
        <f t="shared" ca="1" si="5"/>
        <v>44697</v>
      </c>
      <c r="J207" s="117">
        <v>3</v>
      </c>
      <c r="K207" s="117" t="b">
        <v>1</v>
      </c>
      <c r="L207" s="117" t="s">
        <v>1313</v>
      </c>
      <c r="M207" s="117" t="b">
        <v>1</v>
      </c>
      <c r="N207" s="117" t="s">
        <v>1276</v>
      </c>
      <c r="O207" s="182" t="str">
        <f>LEFT(MISC!D207,19)&amp;"."&amp;MiscCR!F207</f>
        <v>....Ma22</v>
      </c>
      <c r="P207" s="185">
        <f>MISC!I207</f>
        <v>0</v>
      </c>
      <c r="Q207" s="117" t="b">
        <v>1</v>
      </c>
      <c r="R207" s="117" t="b">
        <v>1</v>
      </c>
      <c r="S207" s="117" t="b">
        <v>1</v>
      </c>
    </row>
    <row r="208" spans="1:19" x14ac:dyDescent="0.25">
      <c r="A208" s="117" t="s">
        <v>1312</v>
      </c>
      <c r="B208" s="180">
        <v>1</v>
      </c>
      <c r="C208" s="117">
        <v>2</v>
      </c>
      <c r="D208" s="181">
        <f>MISC!J208</f>
        <v>0</v>
      </c>
      <c r="E208" s="117" t="b">
        <v>1</v>
      </c>
      <c r="F208" s="182" t="str">
        <f>RIGHT(MISC!C208,4)&amp;"."&amp;MISC!M208&amp;"."&amp;MISC!K208&amp;"."&amp;$C$5</f>
        <v>...Ma22</v>
      </c>
      <c r="G208" s="183">
        <f t="shared" ca="1" si="4"/>
        <v>44697</v>
      </c>
      <c r="H208" s="316" cm="1">
        <f t="array" ref="H208">-IF(SUMPRODUCT((MISC!$Q$19:$AB$19=$B$5)*MISC!Q208:AB208)&lt;0,SUMPRODUCT((MISC!$Q$19:$AB$19=$B$5)*MISC!Q208:AB208),0)</f>
        <v>0</v>
      </c>
      <c r="I208" s="115">
        <f t="shared" ca="1" si="5"/>
        <v>44697</v>
      </c>
      <c r="J208" s="117">
        <v>3</v>
      </c>
      <c r="K208" s="117" t="b">
        <v>1</v>
      </c>
      <c r="L208" s="117" t="s">
        <v>1313</v>
      </c>
      <c r="M208" s="117" t="b">
        <v>1</v>
      </c>
      <c r="N208" s="117" t="s">
        <v>1276</v>
      </c>
      <c r="O208" s="182" t="str">
        <f>LEFT(MISC!D208,19)&amp;"."&amp;MiscCR!F208</f>
        <v>....Ma22</v>
      </c>
      <c r="P208" s="185">
        <f>MISC!I208</f>
        <v>0</v>
      </c>
      <c r="Q208" s="117" t="b">
        <v>1</v>
      </c>
      <c r="R208" s="117" t="b">
        <v>1</v>
      </c>
      <c r="S208" s="117" t="b">
        <v>1</v>
      </c>
    </row>
    <row r="209" spans="1:19" x14ac:dyDescent="0.25">
      <c r="A209" s="117" t="s">
        <v>1312</v>
      </c>
      <c r="B209" s="180">
        <v>1</v>
      </c>
      <c r="C209" s="117">
        <v>2</v>
      </c>
      <c r="D209" s="181">
        <f>MISC!J209</f>
        <v>0</v>
      </c>
      <c r="E209" s="117" t="b">
        <v>1</v>
      </c>
      <c r="F209" s="182" t="str">
        <f>RIGHT(MISC!C209,4)&amp;"."&amp;MISC!M209&amp;"."&amp;MISC!K209&amp;"."&amp;$C$5</f>
        <v>...Ma22</v>
      </c>
      <c r="G209" s="183">
        <f t="shared" ca="1" si="4"/>
        <v>44697</v>
      </c>
      <c r="H209" s="316" cm="1">
        <f t="array" ref="H209">-IF(SUMPRODUCT((MISC!$Q$19:$AB$19=$B$5)*MISC!Q209:AB209)&lt;0,SUMPRODUCT((MISC!$Q$19:$AB$19=$B$5)*MISC!Q209:AB209),0)</f>
        <v>0</v>
      </c>
      <c r="I209" s="115">
        <f t="shared" ca="1" si="5"/>
        <v>44697</v>
      </c>
      <c r="J209" s="117">
        <v>3</v>
      </c>
      <c r="K209" s="117" t="b">
        <v>1</v>
      </c>
      <c r="L209" s="117" t="s">
        <v>1313</v>
      </c>
      <c r="M209" s="117" t="b">
        <v>1</v>
      </c>
      <c r="N209" s="117" t="s">
        <v>1276</v>
      </c>
      <c r="O209" s="182" t="str">
        <f>LEFT(MISC!D209,19)&amp;"."&amp;MiscCR!F209</f>
        <v>....Ma22</v>
      </c>
      <c r="P209" s="185">
        <f>MISC!I209</f>
        <v>0</v>
      </c>
      <c r="Q209" s="117" t="b">
        <v>1</v>
      </c>
      <c r="R209" s="117" t="b">
        <v>1</v>
      </c>
      <c r="S209" s="117" t="b">
        <v>1</v>
      </c>
    </row>
    <row r="210" spans="1:19" x14ac:dyDescent="0.25">
      <c r="A210" s="117" t="s">
        <v>1312</v>
      </c>
      <c r="B210" s="180">
        <v>1</v>
      </c>
      <c r="C210" s="117">
        <v>2</v>
      </c>
      <c r="D210" s="181">
        <f>MISC!J210</f>
        <v>0</v>
      </c>
      <c r="E210" s="117" t="b">
        <v>1</v>
      </c>
      <c r="F210" s="182" t="str">
        <f>RIGHT(MISC!C210,4)&amp;"."&amp;MISC!M210&amp;"."&amp;MISC!K210&amp;"."&amp;$C$5</f>
        <v>...Ma22</v>
      </c>
      <c r="G210" s="183">
        <f t="shared" ca="1" si="4"/>
        <v>44697</v>
      </c>
      <c r="H210" s="316" cm="1">
        <f t="array" ref="H210">-IF(SUMPRODUCT((MISC!$Q$19:$AB$19=$B$5)*MISC!Q210:AB210)&lt;0,SUMPRODUCT((MISC!$Q$19:$AB$19=$B$5)*MISC!Q210:AB210),0)</f>
        <v>0</v>
      </c>
      <c r="I210" s="115">
        <f t="shared" ca="1" si="5"/>
        <v>44697</v>
      </c>
      <c r="J210" s="117">
        <v>3</v>
      </c>
      <c r="K210" s="117" t="b">
        <v>1</v>
      </c>
      <c r="L210" s="117" t="s">
        <v>1313</v>
      </c>
      <c r="M210" s="117" t="b">
        <v>1</v>
      </c>
      <c r="N210" s="117" t="s">
        <v>1276</v>
      </c>
      <c r="O210" s="182" t="str">
        <f>LEFT(MISC!D210,19)&amp;"."&amp;MiscCR!F210</f>
        <v>....Ma22</v>
      </c>
      <c r="P210" s="185">
        <f>MISC!I210</f>
        <v>0</v>
      </c>
      <c r="Q210" s="117" t="b">
        <v>1</v>
      </c>
      <c r="R210" s="117" t="b">
        <v>1</v>
      </c>
      <c r="S210" s="117" t="b">
        <v>1</v>
      </c>
    </row>
    <row r="211" spans="1:19" x14ac:dyDescent="0.25">
      <c r="A211" s="117" t="s">
        <v>1312</v>
      </c>
      <c r="B211" s="180">
        <v>1</v>
      </c>
      <c r="C211" s="117">
        <v>2</v>
      </c>
      <c r="D211" s="181">
        <f>MISC!J211</f>
        <v>0</v>
      </c>
      <c r="E211" s="117" t="b">
        <v>1</v>
      </c>
      <c r="F211" s="182" t="str">
        <f>RIGHT(MISC!C211,4)&amp;"."&amp;MISC!M211&amp;"."&amp;MISC!K211&amp;"."&amp;$C$5</f>
        <v>...Ma22</v>
      </c>
      <c r="G211" s="183">
        <f t="shared" ca="1" si="4"/>
        <v>44697</v>
      </c>
      <c r="H211" s="316" cm="1">
        <f t="array" ref="H211">-IF(SUMPRODUCT((MISC!$Q$19:$AB$19=$B$5)*MISC!Q211:AB211)&lt;0,SUMPRODUCT((MISC!$Q$19:$AB$19=$B$5)*MISC!Q211:AB211),0)</f>
        <v>0</v>
      </c>
      <c r="I211" s="115">
        <f t="shared" ca="1" si="5"/>
        <v>44697</v>
      </c>
      <c r="J211" s="117">
        <v>3</v>
      </c>
      <c r="K211" s="117" t="b">
        <v>1</v>
      </c>
      <c r="L211" s="117" t="s">
        <v>1313</v>
      </c>
      <c r="M211" s="117" t="b">
        <v>1</v>
      </c>
      <c r="N211" s="117" t="s">
        <v>1276</v>
      </c>
      <c r="O211" s="182" t="str">
        <f>LEFT(MISC!D211,19)&amp;"."&amp;MiscCR!F211</f>
        <v>....Ma22</v>
      </c>
      <c r="P211" s="185">
        <f>MISC!I211</f>
        <v>0</v>
      </c>
      <c r="Q211" s="117" t="b">
        <v>1</v>
      </c>
      <c r="R211" s="117" t="b">
        <v>1</v>
      </c>
      <c r="S211" s="117" t="b">
        <v>1</v>
      </c>
    </row>
    <row r="212" spans="1:19" x14ac:dyDescent="0.25">
      <c r="A212" s="117" t="s">
        <v>1312</v>
      </c>
      <c r="B212" s="180">
        <v>1</v>
      </c>
      <c r="C212" s="117">
        <v>2</v>
      </c>
      <c r="D212" s="181">
        <f>MISC!J212</f>
        <v>0</v>
      </c>
      <c r="E212" s="117" t="b">
        <v>1</v>
      </c>
      <c r="F212" s="182" t="str">
        <f>RIGHT(MISC!C212,4)&amp;"."&amp;MISC!M212&amp;"."&amp;MISC!K212&amp;"."&amp;$C$5</f>
        <v>...Ma22</v>
      </c>
      <c r="G212" s="183">
        <f t="shared" ca="1" si="4"/>
        <v>44697</v>
      </c>
      <c r="H212" s="316" cm="1">
        <f t="array" ref="H212">-IF(SUMPRODUCT((MISC!$Q$19:$AB$19=$B$5)*MISC!Q212:AB212)&lt;0,SUMPRODUCT((MISC!$Q$19:$AB$19=$B$5)*MISC!Q212:AB212),0)</f>
        <v>0</v>
      </c>
      <c r="I212" s="115">
        <f t="shared" ca="1" si="5"/>
        <v>44697</v>
      </c>
      <c r="J212" s="117">
        <v>3</v>
      </c>
      <c r="K212" s="117" t="b">
        <v>1</v>
      </c>
      <c r="L212" s="117" t="s">
        <v>1313</v>
      </c>
      <c r="M212" s="117" t="b">
        <v>1</v>
      </c>
      <c r="N212" s="117" t="s">
        <v>1276</v>
      </c>
      <c r="O212" s="182" t="str">
        <f>LEFT(MISC!D212,19)&amp;"."&amp;MiscCR!F212</f>
        <v>....Ma22</v>
      </c>
      <c r="P212" s="185">
        <f>MISC!I212</f>
        <v>0</v>
      </c>
      <c r="Q212" s="117" t="b">
        <v>1</v>
      </c>
      <c r="R212" s="117" t="b">
        <v>1</v>
      </c>
      <c r="S212" s="117" t="b">
        <v>1</v>
      </c>
    </row>
    <row r="213" spans="1:19" x14ac:dyDescent="0.25">
      <c r="A213" s="117" t="s">
        <v>1312</v>
      </c>
      <c r="B213" s="180">
        <v>1</v>
      </c>
      <c r="C213" s="117">
        <v>2</v>
      </c>
      <c r="D213" s="181">
        <f>MISC!J213</f>
        <v>0</v>
      </c>
      <c r="E213" s="117" t="b">
        <v>1</v>
      </c>
      <c r="F213" s="182" t="str">
        <f>RIGHT(MISC!C213,4)&amp;"."&amp;MISC!M213&amp;"."&amp;MISC!K213&amp;"."&amp;$C$5</f>
        <v>...Ma22</v>
      </c>
      <c r="G213" s="183">
        <f t="shared" ref="G213:G238" ca="1" si="6">TODAY()</f>
        <v>44697</v>
      </c>
      <c r="H213" s="316" cm="1">
        <f t="array" ref="H213">-IF(SUMPRODUCT((MISC!$Q$19:$AB$19=$B$5)*MISC!Q213:AB213)&lt;0,SUMPRODUCT((MISC!$Q$19:$AB$19=$B$5)*MISC!Q213:AB213),0)</f>
        <v>0</v>
      </c>
      <c r="I213" s="115">
        <f t="shared" ref="I213:I238" ca="1" si="7">G213</f>
        <v>44697</v>
      </c>
      <c r="J213" s="117">
        <v>3</v>
      </c>
      <c r="K213" s="117" t="b">
        <v>1</v>
      </c>
      <c r="L213" s="117" t="s">
        <v>1313</v>
      </c>
      <c r="M213" s="117" t="b">
        <v>1</v>
      </c>
      <c r="N213" s="117" t="s">
        <v>1276</v>
      </c>
      <c r="O213" s="182" t="str">
        <f>LEFT(MISC!D213,19)&amp;"."&amp;MiscCR!F213</f>
        <v>....Ma22</v>
      </c>
      <c r="P213" s="185">
        <f>MISC!I213</f>
        <v>0</v>
      </c>
      <c r="Q213" s="117" t="b">
        <v>1</v>
      </c>
      <c r="R213" s="117" t="b">
        <v>1</v>
      </c>
      <c r="S213" s="117" t="b">
        <v>1</v>
      </c>
    </row>
    <row r="214" spans="1:19" x14ac:dyDescent="0.25">
      <c r="A214" s="117" t="s">
        <v>1312</v>
      </c>
      <c r="B214" s="180">
        <v>1</v>
      </c>
      <c r="C214" s="117">
        <v>2</v>
      </c>
      <c r="D214" s="181">
        <f>MISC!J214</f>
        <v>0</v>
      </c>
      <c r="E214" s="117" t="b">
        <v>1</v>
      </c>
      <c r="F214" s="182" t="str">
        <f>RIGHT(MISC!C214,4)&amp;"."&amp;MISC!M214&amp;"."&amp;MISC!K214&amp;"."&amp;$C$5</f>
        <v>...Ma22</v>
      </c>
      <c r="G214" s="183">
        <f t="shared" ca="1" si="6"/>
        <v>44697</v>
      </c>
      <c r="H214" s="316" cm="1">
        <f t="array" ref="H214">-IF(SUMPRODUCT((MISC!$Q$19:$AB$19=$B$5)*MISC!Q214:AB214)&lt;0,SUMPRODUCT((MISC!$Q$19:$AB$19=$B$5)*MISC!Q214:AB214),0)</f>
        <v>0</v>
      </c>
      <c r="I214" s="115">
        <f t="shared" ca="1" si="7"/>
        <v>44697</v>
      </c>
      <c r="J214" s="117">
        <v>3</v>
      </c>
      <c r="K214" s="117" t="b">
        <v>1</v>
      </c>
      <c r="L214" s="117" t="s">
        <v>1313</v>
      </c>
      <c r="M214" s="117" t="b">
        <v>1</v>
      </c>
      <c r="N214" s="117" t="s">
        <v>1276</v>
      </c>
      <c r="O214" s="182" t="str">
        <f>LEFT(MISC!D214,19)&amp;"."&amp;MiscCR!F214</f>
        <v>....Ma22</v>
      </c>
      <c r="P214" s="185">
        <f>MISC!I214</f>
        <v>0</v>
      </c>
      <c r="Q214" s="117" t="b">
        <v>1</v>
      </c>
      <c r="R214" s="117" t="b">
        <v>1</v>
      </c>
      <c r="S214" s="117" t="b">
        <v>1</v>
      </c>
    </row>
    <row r="215" spans="1:19" x14ac:dyDescent="0.25">
      <c r="A215" s="117" t="s">
        <v>1312</v>
      </c>
      <c r="B215" s="180">
        <v>1</v>
      </c>
      <c r="C215" s="117">
        <v>2</v>
      </c>
      <c r="D215" s="181">
        <f>MISC!J215</f>
        <v>0</v>
      </c>
      <c r="E215" s="117" t="b">
        <v>1</v>
      </c>
      <c r="F215" s="182" t="str">
        <f>RIGHT(MISC!C215,4)&amp;"."&amp;MISC!M215&amp;"."&amp;MISC!K215&amp;"."&amp;$C$5</f>
        <v>...Ma22</v>
      </c>
      <c r="G215" s="183">
        <f t="shared" ca="1" si="6"/>
        <v>44697</v>
      </c>
      <c r="H215" s="316" cm="1">
        <f t="array" ref="H215">-IF(SUMPRODUCT((MISC!$Q$19:$AB$19=$B$5)*MISC!Q215:AB215)&lt;0,SUMPRODUCT((MISC!$Q$19:$AB$19=$B$5)*MISC!Q215:AB215),0)</f>
        <v>0</v>
      </c>
      <c r="I215" s="115">
        <f t="shared" ca="1" si="7"/>
        <v>44697</v>
      </c>
      <c r="J215" s="117">
        <v>3</v>
      </c>
      <c r="K215" s="117" t="b">
        <v>1</v>
      </c>
      <c r="L215" s="117" t="s">
        <v>1313</v>
      </c>
      <c r="M215" s="117" t="b">
        <v>1</v>
      </c>
      <c r="N215" s="117" t="s">
        <v>1276</v>
      </c>
      <c r="O215" s="182" t="str">
        <f>LEFT(MISC!D215,19)&amp;"."&amp;MiscCR!F215</f>
        <v>....Ma22</v>
      </c>
      <c r="P215" s="185">
        <f>MISC!I215</f>
        <v>0</v>
      </c>
      <c r="Q215" s="117" t="b">
        <v>1</v>
      </c>
      <c r="R215" s="117" t="b">
        <v>1</v>
      </c>
      <c r="S215" s="117" t="b">
        <v>1</v>
      </c>
    </row>
    <row r="216" spans="1:19" x14ac:dyDescent="0.25">
      <c r="A216" s="117" t="s">
        <v>1312</v>
      </c>
      <c r="B216" s="180">
        <v>1</v>
      </c>
      <c r="C216" s="117">
        <v>2</v>
      </c>
      <c r="D216" s="181">
        <f>MISC!J216</f>
        <v>0</v>
      </c>
      <c r="E216" s="117" t="b">
        <v>1</v>
      </c>
      <c r="F216" s="182" t="str">
        <f>RIGHT(MISC!C216,4)&amp;"."&amp;MISC!M216&amp;"."&amp;MISC!K216&amp;"."&amp;$C$5</f>
        <v>...Ma22</v>
      </c>
      <c r="G216" s="183">
        <f t="shared" ca="1" si="6"/>
        <v>44697</v>
      </c>
      <c r="H216" s="316" cm="1">
        <f t="array" ref="H216">-IF(SUMPRODUCT((MISC!$Q$19:$AB$19=$B$5)*MISC!Q216:AB216)&lt;0,SUMPRODUCT((MISC!$Q$19:$AB$19=$B$5)*MISC!Q216:AB216),0)</f>
        <v>0</v>
      </c>
      <c r="I216" s="115">
        <f t="shared" ca="1" si="7"/>
        <v>44697</v>
      </c>
      <c r="J216" s="117">
        <v>3</v>
      </c>
      <c r="K216" s="117" t="b">
        <v>1</v>
      </c>
      <c r="L216" s="117" t="s">
        <v>1313</v>
      </c>
      <c r="M216" s="117" t="b">
        <v>1</v>
      </c>
      <c r="N216" s="117" t="s">
        <v>1276</v>
      </c>
      <c r="O216" s="182" t="str">
        <f>LEFT(MISC!D216,19)&amp;"."&amp;MiscCR!F216</f>
        <v>....Ma22</v>
      </c>
      <c r="P216" s="185">
        <f>MISC!I216</f>
        <v>0</v>
      </c>
      <c r="Q216" s="117" t="b">
        <v>1</v>
      </c>
      <c r="R216" s="117" t="b">
        <v>1</v>
      </c>
      <c r="S216" s="117" t="b">
        <v>1</v>
      </c>
    </row>
    <row r="217" spans="1:19" x14ac:dyDescent="0.25">
      <c r="A217" s="117" t="s">
        <v>1312</v>
      </c>
      <c r="B217" s="180">
        <v>1</v>
      </c>
      <c r="C217" s="117">
        <v>2</v>
      </c>
      <c r="D217" s="181">
        <f>MISC!J217</f>
        <v>0</v>
      </c>
      <c r="E217" s="117" t="b">
        <v>1</v>
      </c>
      <c r="F217" s="182" t="str">
        <f>RIGHT(MISC!C217,4)&amp;"."&amp;MISC!M217&amp;"."&amp;MISC!K217&amp;"."&amp;$C$5</f>
        <v>...Ma22</v>
      </c>
      <c r="G217" s="183">
        <f t="shared" ca="1" si="6"/>
        <v>44697</v>
      </c>
      <c r="H217" s="316" cm="1">
        <f t="array" ref="H217">-IF(SUMPRODUCT((MISC!$Q$19:$AB$19=$B$5)*MISC!Q217:AB217)&lt;0,SUMPRODUCT((MISC!$Q$19:$AB$19=$B$5)*MISC!Q217:AB217),0)</f>
        <v>0</v>
      </c>
      <c r="I217" s="115">
        <f t="shared" ca="1" si="7"/>
        <v>44697</v>
      </c>
      <c r="J217" s="117">
        <v>3</v>
      </c>
      <c r="K217" s="117" t="b">
        <v>1</v>
      </c>
      <c r="L217" s="117" t="s">
        <v>1313</v>
      </c>
      <c r="M217" s="117" t="b">
        <v>1</v>
      </c>
      <c r="N217" s="117" t="s">
        <v>1276</v>
      </c>
      <c r="O217" s="182" t="str">
        <f>LEFT(MISC!D217,19)&amp;"."&amp;MiscCR!F217</f>
        <v>....Ma22</v>
      </c>
      <c r="P217" s="185">
        <f>MISC!I217</f>
        <v>0</v>
      </c>
      <c r="Q217" s="117" t="b">
        <v>1</v>
      </c>
      <c r="R217" s="117" t="b">
        <v>1</v>
      </c>
      <c r="S217" s="117" t="b">
        <v>1</v>
      </c>
    </row>
    <row r="218" spans="1:19" x14ac:dyDescent="0.25">
      <c r="A218" s="117" t="s">
        <v>1312</v>
      </c>
      <c r="B218" s="180">
        <v>1</v>
      </c>
      <c r="C218" s="117">
        <v>2</v>
      </c>
      <c r="D218" s="181">
        <f>MISC!J218</f>
        <v>0</v>
      </c>
      <c r="E218" s="117" t="b">
        <v>1</v>
      </c>
      <c r="F218" s="182" t="str">
        <f>RIGHT(MISC!C218,4)&amp;"."&amp;MISC!M218&amp;"."&amp;MISC!K218&amp;"."&amp;$C$5</f>
        <v>...Ma22</v>
      </c>
      <c r="G218" s="183">
        <f t="shared" ca="1" si="6"/>
        <v>44697</v>
      </c>
      <c r="H218" s="316" cm="1">
        <f t="array" ref="H218">-IF(SUMPRODUCT((MISC!$Q$19:$AB$19=$B$5)*MISC!Q218:AB218)&lt;0,SUMPRODUCT((MISC!$Q$19:$AB$19=$B$5)*MISC!Q218:AB218),0)</f>
        <v>0</v>
      </c>
      <c r="I218" s="115">
        <f t="shared" ca="1" si="7"/>
        <v>44697</v>
      </c>
      <c r="J218" s="117">
        <v>3</v>
      </c>
      <c r="K218" s="117" t="b">
        <v>1</v>
      </c>
      <c r="L218" s="117" t="s">
        <v>1313</v>
      </c>
      <c r="M218" s="117" t="b">
        <v>1</v>
      </c>
      <c r="N218" s="117" t="s">
        <v>1276</v>
      </c>
      <c r="O218" s="182" t="str">
        <f>LEFT(MISC!D218,19)&amp;"."&amp;MiscCR!F218</f>
        <v>....Ma22</v>
      </c>
      <c r="P218" s="185">
        <f>MISC!I218</f>
        <v>0</v>
      </c>
      <c r="Q218" s="117" t="b">
        <v>1</v>
      </c>
      <c r="R218" s="117" t="b">
        <v>1</v>
      </c>
      <c r="S218" s="117" t="b">
        <v>1</v>
      </c>
    </row>
    <row r="219" spans="1:19" x14ac:dyDescent="0.25">
      <c r="A219" s="117" t="s">
        <v>1312</v>
      </c>
      <c r="B219" s="180">
        <v>1</v>
      </c>
      <c r="C219" s="117">
        <v>2</v>
      </c>
      <c r="D219" s="181">
        <f>MISC!J219</f>
        <v>0</v>
      </c>
      <c r="E219" s="117" t="b">
        <v>1</v>
      </c>
      <c r="F219" s="182" t="str">
        <f>RIGHT(MISC!C219,4)&amp;"."&amp;MISC!M219&amp;"."&amp;MISC!K219&amp;"."&amp;$C$5</f>
        <v>...Ma22</v>
      </c>
      <c r="G219" s="183">
        <f t="shared" ca="1" si="6"/>
        <v>44697</v>
      </c>
      <c r="H219" s="316" cm="1">
        <f t="array" ref="H219">-IF(SUMPRODUCT((MISC!$Q$19:$AB$19=$B$5)*MISC!Q219:AB219)&lt;0,SUMPRODUCT((MISC!$Q$19:$AB$19=$B$5)*MISC!Q219:AB219),0)</f>
        <v>0</v>
      </c>
      <c r="I219" s="115">
        <f t="shared" ca="1" si="7"/>
        <v>44697</v>
      </c>
      <c r="J219" s="117">
        <v>3</v>
      </c>
      <c r="K219" s="117" t="b">
        <v>1</v>
      </c>
      <c r="L219" s="117" t="s">
        <v>1313</v>
      </c>
      <c r="M219" s="117" t="b">
        <v>1</v>
      </c>
      <c r="N219" s="117" t="s">
        <v>1276</v>
      </c>
      <c r="O219" s="182" t="str">
        <f>LEFT(MISC!D219,19)&amp;"."&amp;MiscCR!F219</f>
        <v>....Ma22</v>
      </c>
      <c r="P219" s="185">
        <f>MISC!I219</f>
        <v>0</v>
      </c>
      <c r="Q219" s="117" t="b">
        <v>1</v>
      </c>
      <c r="R219" s="117" t="b">
        <v>1</v>
      </c>
      <c r="S219" s="117" t="b">
        <v>1</v>
      </c>
    </row>
    <row r="220" spans="1:19" x14ac:dyDescent="0.25">
      <c r="A220" s="117" t="s">
        <v>1312</v>
      </c>
      <c r="B220" s="180">
        <v>1</v>
      </c>
      <c r="C220" s="117">
        <v>2</v>
      </c>
      <c r="D220" s="181">
        <f>MISC!J220</f>
        <v>0</v>
      </c>
      <c r="E220" s="117" t="b">
        <v>1</v>
      </c>
      <c r="F220" s="182" t="str">
        <f>RIGHT(MISC!C220,4)&amp;"."&amp;MISC!M220&amp;"."&amp;MISC!K220&amp;"."&amp;$C$5</f>
        <v>...Ma22</v>
      </c>
      <c r="G220" s="183">
        <f t="shared" ca="1" si="6"/>
        <v>44697</v>
      </c>
      <c r="H220" s="316" cm="1">
        <f t="array" ref="H220">-IF(SUMPRODUCT((MISC!$Q$19:$AB$19=$B$5)*MISC!Q220:AB220)&lt;0,SUMPRODUCT((MISC!$Q$19:$AB$19=$B$5)*MISC!Q220:AB220),0)</f>
        <v>0</v>
      </c>
      <c r="I220" s="115">
        <f t="shared" ca="1" si="7"/>
        <v>44697</v>
      </c>
      <c r="J220" s="117">
        <v>3</v>
      </c>
      <c r="K220" s="117" t="b">
        <v>1</v>
      </c>
      <c r="L220" s="117" t="s">
        <v>1313</v>
      </c>
      <c r="M220" s="117" t="b">
        <v>1</v>
      </c>
      <c r="N220" s="117" t="s">
        <v>1276</v>
      </c>
      <c r="O220" s="182" t="str">
        <f>LEFT(MISC!D220,19)&amp;"."&amp;MiscCR!F220</f>
        <v>....Ma22</v>
      </c>
      <c r="P220" s="185">
        <f>MISC!I220</f>
        <v>0</v>
      </c>
      <c r="Q220" s="117" t="b">
        <v>1</v>
      </c>
      <c r="R220" s="117" t="b">
        <v>1</v>
      </c>
      <c r="S220" s="117" t="b">
        <v>1</v>
      </c>
    </row>
    <row r="221" spans="1:19" x14ac:dyDescent="0.25">
      <c r="A221" s="117" t="s">
        <v>1312</v>
      </c>
      <c r="B221" s="180">
        <v>1</v>
      </c>
      <c r="C221" s="117">
        <v>2</v>
      </c>
      <c r="D221" s="181">
        <f>MISC!J221</f>
        <v>0</v>
      </c>
      <c r="E221" s="117" t="b">
        <v>1</v>
      </c>
      <c r="F221" s="182" t="str">
        <f>RIGHT(MISC!C221,4)&amp;"."&amp;MISC!M221&amp;"."&amp;MISC!K221&amp;"."&amp;$C$5</f>
        <v>...Ma22</v>
      </c>
      <c r="G221" s="183">
        <f t="shared" ca="1" si="6"/>
        <v>44697</v>
      </c>
      <c r="H221" s="316" cm="1">
        <f t="array" ref="H221">-IF(SUMPRODUCT((MISC!$Q$19:$AB$19=$B$5)*MISC!Q221:AB221)&lt;0,SUMPRODUCT((MISC!$Q$19:$AB$19=$B$5)*MISC!Q221:AB221),0)</f>
        <v>0</v>
      </c>
      <c r="I221" s="115">
        <f t="shared" ca="1" si="7"/>
        <v>44697</v>
      </c>
      <c r="J221" s="117">
        <v>3</v>
      </c>
      <c r="K221" s="117" t="b">
        <v>1</v>
      </c>
      <c r="L221" s="117" t="s">
        <v>1313</v>
      </c>
      <c r="M221" s="117" t="b">
        <v>1</v>
      </c>
      <c r="N221" s="117" t="s">
        <v>1276</v>
      </c>
      <c r="O221" s="182" t="str">
        <f>LEFT(MISC!D221,19)&amp;"."&amp;MiscCR!F221</f>
        <v>....Ma22</v>
      </c>
      <c r="P221" s="185">
        <f>MISC!I221</f>
        <v>0</v>
      </c>
      <c r="Q221" s="117" t="b">
        <v>1</v>
      </c>
      <c r="R221" s="117" t="b">
        <v>1</v>
      </c>
      <c r="S221" s="117" t="b">
        <v>1</v>
      </c>
    </row>
    <row r="222" spans="1:19" x14ac:dyDescent="0.25">
      <c r="A222" s="117" t="s">
        <v>1312</v>
      </c>
      <c r="B222" s="180">
        <v>1</v>
      </c>
      <c r="C222" s="117">
        <v>2</v>
      </c>
      <c r="D222" s="181">
        <f>MISC!J222</f>
        <v>0</v>
      </c>
      <c r="E222" s="117" t="b">
        <v>1</v>
      </c>
      <c r="F222" s="182" t="str">
        <f>RIGHT(MISC!C222,4)&amp;"."&amp;MISC!M222&amp;"."&amp;MISC!K222&amp;"."&amp;$C$5</f>
        <v>...Ma22</v>
      </c>
      <c r="G222" s="183">
        <f t="shared" ca="1" si="6"/>
        <v>44697</v>
      </c>
      <c r="H222" s="316" cm="1">
        <f t="array" ref="H222">-IF(SUMPRODUCT((MISC!$Q$19:$AB$19=$B$5)*MISC!Q222:AB222)&lt;0,SUMPRODUCT((MISC!$Q$19:$AB$19=$B$5)*MISC!Q222:AB222),0)</f>
        <v>0</v>
      </c>
      <c r="I222" s="115">
        <f t="shared" ca="1" si="7"/>
        <v>44697</v>
      </c>
      <c r="J222" s="117">
        <v>3</v>
      </c>
      <c r="K222" s="117" t="b">
        <v>1</v>
      </c>
      <c r="L222" s="117" t="s">
        <v>1313</v>
      </c>
      <c r="M222" s="117" t="b">
        <v>1</v>
      </c>
      <c r="N222" s="117" t="s">
        <v>1276</v>
      </c>
      <c r="O222" s="182" t="str">
        <f>LEFT(MISC!D222,19)&amp;"."&amp;MiscCR!F222</f>
        <v>....Ma22</v>
      </c>
      <c r="P222" s="185">
        <f>MISC!I222</f>
        <v>0</v>
      </c>
      <c r="Q222" s="117" t="b">
        <v>1</v>
      </c>
      <c r="R222" s="117" t="b">
        <v>1</v>
      </c>
      <c r="S222" s="117" t="b">
        <v>1</v>
      </c>
    </row>
    <row r="223" spans="1:19" x14ac:dyDescent="0.25">
      <c r="A223" s="117" t="s">
        <v>1312</v>
      </c>
      <c r="B223" s="180">
        <v>1</v>
      </c>
      <c r="C223" s="117">
        <v>2</v>
      </c>
      <c r="D223" s="181">
        <f>MISC!J223</f>
        <v>0</v>
      </c>
      <c r="E223" s="117" t="b">
        <v>1</v>
      </c>
      <c r="F223" s="182" t="str">
        <f>RIGHT(MISC!C223,4)&amp;"."&amp;MISC!M223&amp;"."&amp;MISC!K223&amp;"."&amp;$C$5</f>
        <v>...Ma22</v>
      </c>
      <c r="G223" s="183">
        <f t="shared" ca="1" si="6"/>
        <v>44697</v>
      </c>
      <c r="H223" s="316" cm="1">
        <f t="array" ref="H223">-IF(SUMPRODUCT((MISC!$Q$19:$AB$19=$B$5)*MISC!Q223:AB223)&lt;0,SUMPRODUCT((MISC!$Q$19:$AB$19=$B$5)*MISC!Q223:AB223),0)</f>
        <v>0</v>
      </c>
      <c r="I223" s="115">
        <f t="shared" ca="1" si="7"/>
        <v>44697</v>
      </c>
      <c r="J223" s="117">
        <v>3</v>
      </c>
      <c r="K223" s="117" t="b">
        <v>1</v>
      </c>
      <c r="L223" s="117" t="s">
        <v>1313</v>
      </c>
      <c r="M223" s="117" t="b">
        <v>1</v>
      </c>
      <c r="N223" s="117" t="s">
        <v>1276</v>
      </c>
      <c r="O223" s="182" t="str">
        <f>LEFT(MISC!D223,19)&amp;"."&amp;MiscCR!F223</f>
        <v>....Ma22</v>
      </c>
      <c r="P223" s="185">
        <f>MISC!I223</f>
        <v>0</v>
      </c>
      <c r="Q223" s="117" t="b">
        <v>1</v>
      </c>
      <c r="R223" s="117" t="b">
        <v>1</v>
      </c>
      <c r="S223" s="117" t="b">
        <v>1</v>
      </c>
    </row>
    <row r="224" spans="1:19" x14ac:dyDescent="0.25">
      <c r="A224" s="117" t="s">
        <v>1312</v>
      </c>
      <c r="B224" s="180">
        <v>1</v>
      </c>
      <c r="C224" s="117">
        <v>2</v>
      </c>
      <c r="D224" s="181">
        <f>MISC!J224</f>
        <v>0</v>
      </c>
      <c r="E224" s="117" t="b">
        <v>1</v>
      </c>
      <c r="F224" s="182" t="str">
        <f>RIGHT(MISC!C224,4)&amp;"."&amp;MISC!M224&amp;"."&amp;MISC!K224&amp;"."&amp;$C$5</f>
        <v>...Ma22</v>
      </c>
      <c r="G224" s="183">
        <f t="shared" ca="1" si="6"/>
        <v>44697</v>
      </c>
      <c r="H224" s="316" cm="1">
        <f t="array" ref="H224">-IF(SUMPRODUCT((MISC!$Q$19:$AB$19=$B$5)*MISC!Q224:AB224)&lt;0,SUMPRODUCT((MISC!$Q$19:$AB$19=$B$5)*MISC!Q224:AB224),0)</f>
        <v>0</v>
      </c>
      <c r="I224" s="115">
        <f t="shared" ca="1" si="7"/>
        <v>44697</v>
      </c>
      <c r="J224" s="117">
        <v>3</v>
      </c>
      <c r="K224" s="117" t="b">
        <v>1</v>
      </c>
      <c r="L224" s="117" t="s">
        <v>1313</v>
      </c>
      <c r="M224" s="117" t="b">
        <v>1</v>
      </c>
      <c r="N224" s="117" t="s">
        <v>1276</v>
      </c>
      <c r="O224" s="182" t="str">
        <f>LEFT(MISC!D224,19)&amp;"."&amp;MiscCR!F224</f>
        <v>....Ma22</v>
      </c>
      <c r="P224" s="185">
        <f>MISC!I224</f>
        <v>0</v>
      </c>
      <c r="Q224" s="117" t="b">
        <v>1</v>
      </c>
      <c r="R224" s="117" t="b">
        <v>1</v>
      </c>
      <c r="S224" s="117" t="b">
        <v>1</v>
      </c>
    </row>
    <row r="225" spans="1:19" x14ac:dyDescent="0.25">
      <c r="A225" s="117" t="s">
        <v>1312</v>
      </c>
      <c r="B225" s="180">
        <v>1</v>
      </c>
      <c r="C225" s="117">
        <v>2</v>
      </c>
      <c r="D225" s="181">
        <f>MISC!J225</f>
        <v>0</v>
      </c>
      <c r="E225" s="117" t="b">
        <v>1</v>
      </c>
      <c r="F225" s="182" t="str">
        <f>RIGHT(MISC!C225,4)&amp;"."&amp;MISC!M225&amp;"."&amp;MISC!K225&amp;"."&amp;$C$5</f>
        <v>...Ma22</v>
      </c>
      <c r="G225" s="183">
        <f t="shared" ca="1" si="6"/>
        <v>44697</v>
      </c>
      <c r="H225" s="316" cm="1">
        <f t="array" ref="H225">-IF(SUMPRODUCT((MISC!$Q$19:$AB$19=$B$5)*MISC!Q225:AB225)&lt;0,SUMPRODUCT((MISC!$Q$19:$AB$19=$B$5)*MISC!Q225:AB225),0)</f>
        <v>0</v>
      </c>
      <c r="I225" s="115">
        <f t="shared" ca="1" si="7"/>
        <v>44697</v>
      </c>
      <c r="J225" s="117">
        <v>3</v>
      </c>
      <c r="K225" s="117" t="b">
        <v>1</v>
      </c>
      <c r="L225" s="117" t="s">
        <v>1313</v>
      </c>
      <c r="M225" s="117" t="b">
        <v>1</v>
      </c>
      <c r="N225" s="117" t="s">
        <v>1276</v>
      </c>
      <c r="O225" s="182" t="str">
        <f>LEFT(MISC!D225,19)&amp;"."&amp;MiscCR!F225</f>
        <v>....Ma22</v>
      </c>
      <c r="P225" s="185">
        <f>MISC!I225</f>
        <v>0</v>
      </c>
      <c r="Q225" s="117" t="b">
        <v>1</v>
      </c>
      <c r="R225" s="117" t="b">
        <v>1</v>
      </c>
      <c r="S225" s="117" t="b">
        <v>1</v>
      </c>
    </row>
    <row r="226" spans="1:19" x14ac:dyDescent="0.25">
      <c r="A226" s="117" t="s">
        <v>1312</v>
      </c>
      <c r="B226" s="180">
        <v>1</v>
      </c>
      <c r="C226" s="117">
        <v>2</v>
      </c>
      <c r="D226" s="181">
        <f>MISC!J226</f>
        <v>0</v>
      </c>
      <c r="E226" s="117" t="b">
        <v>1</v>
      </c>
      <c r="F226" s="182" t="str">
        <f>RIGHT(MISC!C226,4)&amp;"."&amp;MISC!M226&amp;"."&amp;MISC!K226&amp;"."&amp;$C$5</f>
        <v>...Ma22</v>
      </c>
      <c r="G226" s="183">
        <f t="shared" ca="1" si="6"/>
        <v>44697</v>
      </c>
      <c r="H226" s="316" cm="1">
        <f t="array" ref="H226">-IF(SUMPRODUCT((MISC!$Q$19:$AB$19=$B$5)*MISC!Q226:AB226)&lt;0,SUMPRODUCT((MISC!$Q$19:$AB$19=$B$5)*MISC!Q226:AB226),0)</f>
        <v>0</v>
      </c>
      <c r="I226" s="115">
        <f t="shared" ca="1" si="7"/>
        <v>44697</v>
      </c>
      <c r="J226" s="117">
        <v>3</v>
      </c>
      <c r="K226" s="117" t="b">
        <v>1</v>
      </c>
      <c r="L226" s="117" t="s">
        <v>1313</v>
      </c>
      <c r="M226" s="117" t="b">
        <v>1</v>
      </c>
      <c r="N226" s="117" t="s">
        <v>1276</v>
      </c>
      <c r="O226" s="182" t="str">
        <f>LEFT(MISC!D226,19)&amp;"."&amp;MiscCR!F226</f>
        <v>....Ma22</v>
      </c>
      <c r="P226" s="185">
        <f>MISC!I226</f>
        <v>0</v>
      </c>
      <c r="Q226" s="117" t="b">
        <v>1</v>
      </c>
      <c r="R226" s="117" t="b">
        <v>1</v>
      </c>
      <c r="S226" s="117" t="b">
        <v>1</v>
      </c>
    </row>
    <row r="227" spans="1:19" x14ac:dyDescent="0.25">
      <c r="A227" s="117" t="s">
        <v>1312</v>
      </c>
      <c r="B227" s="180">
        <v>1</v>
      </c>
      <c r="C227" s="117">
        <v>2</v>
      </c>
      <c r="D227" s="181">
        <f>MISC!J227</f>
        <v>0</v>
      </c>
      <c r="E227" s="117" t="b">
        <v>1</v>
      </c>
      <c r="F227" s="182" t="str">
        <f>RIGHT(MISC!C227,4)&amp;"."&amp;MISC!M227&amp;"."&amp;MISC!K227&amp;"."&amp;$C$5</f>
        <v>...Ma22</v>
      </c>
      <c r="G227" s="183">
        <f t="shared" ca="1" si="6"/>
        <v>44697</v>
      </c>
      <c r="H227" s="316" cm="1">
        <f t="array" ref="H227">-IF(SUMPRODUCT((MISC!$Q$19:$AB$19=$B$5)*MISC!Q227:AB227)&lt;0,SUMPRODUCT((MISC!$Q$19:$AB$19=$B$5)*MISC!Q227:AB227),0)</f>
        <v>0</v>
      </c>
      <c r="I227" s="115">
        <f t="shared" ca="1" si="7"/>
        <v>44697</v>
      </c>
      <c r="J227" s="117">
        <v>3</v>
      </c>
      <c r="K227" s="117" t="b">
        <v>1</v>
      </c>
      <c r="L227" s="117" t="s">
        <v>1313</v>
      </c>
      <c r="M227" s="117" t="b">
        <v>1</v>
      </c>
      <c r="N227" s="117" t="s">
        <v>1276</v>
      </c>
      <c r="O227" s="182" t="str">
        <f>LEFT(MISC!D227,19)&amp;"."&amp;MiscCR!F227</f>
        <v>....Ma22</v>
      </c>
      <c r="P227" s="185">
        <f>MISC!I227</f>
        <v>0</v>
      </c>
      <c r="Q227" s="117" t="b">
        <v>1</v>
      </c>
      <c r="R227" s="117" t="b">
        <v>1</v>
      </c>
      <c r="S227" s="117" t="b">
        <v>1</v>
      </c>
    </row>
    <row r="228" spans="1:19" x14ac:dyDescent="0.25">
      <c r="A228" s="117" t="s">
        <v>1312</v>
      </c>
      <c r="B228" s="180">
        <v>1</v>
      </c>
      <c r="C228" s="117">
        <v>2</v>
      </c>
      <c r="D228" s="181">
        <f>MISC!J228</f>
        <v>0</v>
      </c>
      <c r="E228" s="117" t="b">
        <v>1</v>
      </c>
      <c r="F228" s="182" t="str">
        <f>RIGHT(MISC!C228,4)&amp;"."&amp;MISC!M228&amp;"."&amp;MISC!K228&amp;"."&amp;$C$5</f>
        <v>...Ma22</v>
      </c>
      <c r="G228" s="183">
        <f t="shared" ca="1" si="6"/>
        <v>44697</v>
      </c>
      <c r="H228" s="316" cm="1">
        <f t="array" ref="H228">-IF(SUMPRODUCT((MISC!$Q$19:$AB$19=$B$5)*MISC!Q228:AB228)&lt;0,SUMPRODUCT((MISC!$Q$19:$AB$19=$B$5)*MISC!Q228:AB228),0)</f>
        <v>0</v>
      </c>
      <c r="I228" s="115">
        <f t="shared" ca="1" si="7"/>
        <v>44697</v>
      </c>
      <c r="J228" s="117">
        <v>3</v>
      </c>
      <c r="K228" s="117" t="b">
        <v>1</v>
      </c>
      <c r="L228" s="117" t="s">
        <v>1313</v>
      </c>
      <c r="M228" s="117" t="b">
        <v>1</v>
      </c>
      <c r="N228" s="117" t="s">
        <v>1276</v>
      </c>
      <c r="O228" s="182" t="str">
        <f>LEFT(MISC!D228,19)&amp;"."&amp;MiscCR!F228</f>
        <v>....Ma22</v>
      </c>
      <c r="P228" s="185">
        <f>MISC!I228</f>
        <v>0</v>
      </c>
      <c r="Q228" s="117" t="b">
        <v>1</v>
      </c>
      <c r="R228" s="117" t="b">
        <v>1</v>
      </c>
      <c r="S228" s="117" t="b">
        <v>1</v>
      </c>
    </row>
    <row r="229" spans="1:19" x14ac:dyDescent="0.25">
      <c r="A229" s="117" t="s">
        <v>1312</v>
      </c>
      <c r="B229" s="180">
        <v>1</v>
      </c>
      <c r="C229" s="117">
        <v>2</v>
      </c>
      <c r="D229" s="181">
        <f>MISC!J229</f>
        <v>0</v>
      </c>
      <c r="E229" s="117" t="b">
        <v>1</v>
      </c>
      <c r="F229" s="182" t="str">
        <f>RIGHT(MISC!C229,4)&amp;"."&amp;MISC!M229&amp;"."&amp;MISC!K229&amp;"."&amp;$C$5</f>
        <v>...Ma22</v>
      </c>
      <c r="G229" s="183">
        <f t="shared" ca="1" si="6"/>
        <v>44697</v>
      </c>
      <c r="H229" s="316" cm="1">
        <f t="array" ref="H229">-IF(SUMPRODUCT((MISC!$Q$19:$AB$19=$B$5)*MISC!Q229:AB229)&lt;0,SUMPRODUCT((MISC!$Q$19:$AB$19=$B$5)*MISC!Q229:AB229),0)</f>
        <v>0</v>
      </c>
      <c r="I229" s="115">
        <f t="shared" ca="1" si="7"/>
        <v>44697</v>
      </c>
      <c r="J229" s="117">
        <v>3</v>
      </c>
      <c r="K229" s="117" t="b">
        <v>1</v>
      </c>
      <c r="L229" s="117" t="s">
        <v>1313</v>
      </c>
      <c r="M229" s="117" t="b">
        <v>1</v>
      </c>
      <c r="N229" s="117" t="s">
        <v>1276</v>
      </c>
      <c r="O229" s="182" t="str">
        <f>LEFT(MISC!D229,19)&amp;"."&amp;MiscCR!F229</f>
        <v>....Ma22</v>
      </c>
      <c r="P229" s="185">
        <f>MISC!I229</f>
        <v>0</v>
      </c>
      <c r="Q229" s="117" t="b">
        <v>1</v>
      </c>
      <c r="R229" s="117" t="b">
        <v>1</v>
      </c>
      <c r="S229" s="117" t="b">
        <v>1</v>
      </c>
    </row>
    <row r="230" spans="1:19" x14ac:dyDescent="0.25">
      <c r="A230" s="117" t="s">
        <v>1312</v>
      </c>
      <c r="B230" s="180">
        <v>1</v>
      </c>
      <c r="C230" s="117">
        <v>2</v>
      </c>
      <c r="D230" s="181">
        <f>MISC!J230</f>
        <v>0</v>
      </c>
      <c r="E230" s="117" t="b">
        <v>1</v>
      </c>
      <c r="F230" s="182" t="str">
        <f>RIGHT(MISC!C230,4)&amp;"."&amp;MISC!M230&amp;"."&amp;MISC!K230&amp;"."&amp;$C$5</f>
        <v>...Ma22</v>
      </c>
      <c r="G230" s="183">
        <f t="shared" ca="1" si="6"/>
        <v>44697</v>
      </c>
      <c r="H230" s="316" cm="1">
        <f t="array" ref="H230">-IF(SUMPRODUCT((MISC!$Q$19:$AB$19=$B$5)*MISC!Q230:AB230)&lt;0,SUMPRODUCT((MISC!$Q$19:$AB$19=$B$5)*MISC!Q230:AB230),0)</f>
        <v>0</v>
      </c>
      <c r="I230" s="115">
        <f t="shared" ca="1" si="7"/>
        <v>44697</v>
      </c>
      <c r="J230" s="117">
        <v>3</v>
      </c>
      <c r="K230" s="117" t="b">
        <v>1</v>
      </c>
      <c r="L230" s="117" t="s">
        <v>1313</v>
      </c>
      <c r="M230" s="117" t="b">
        <v>1</v>
      </c>
      <c r="N230" s="117" t="s">
        <v>1276</v>
      </c>
      <c r="O230" s="182" t="str">
        <f>LEFT(MISC!D230,19)&amp;"."&amp;MiscCR!F230</f>
        <v>....Ma22</v>
      </c>
      <c r="P230" s="185">
        <f>MISC!I230</f>
        <v>0</v>
      </c>
      <c r="Q230" s="117" t="b">
        <v>1</v>
      </c>
      <c r="R230" s="117" t="b">
        <v>1</v>
      </c>
      <c r="S230" s="117" t="b">
        <v>1</v>
      </c>
    </row>
    <row r="231" spans="1:19" x14ac:dyDescent="0.25">
      <c r="A231" s="117" t="s">
        <v>1312</v>
      </c>
      <c r="B231" s="180">
        <v>1</v>
      </c>
      <c r="C231" s="117">
        <v>2</v>
      </c>
      <c r="D231" s="181">
        <f>MISC!J231</f>
        <v>0</v>
      </c>
      <c r="E231" s="117" t="b">
        <v>1</v>
      </c>
      <c r="F231" s="182" t="str">
        <f>RIGHT(MISC!C231,4)&amp;"."&amp;MISC!M231&amp;"."&amp;MISC!K231&amp;"."&amp;$C$5</f>
        <v>...Ma22</v>
      </c>
      <c r="G231" s="183">
        <f t="shared" ca="1" si="6"/>
        <v>44697</v>
      </c>
      <c r="H231" s="316" cm="1">
        <f t="array" ref="H231">-IF(SUMPRODUCT((MISC!$Q$19:$AB$19=$B$5)*MISC!Q231:AB231)&lt;0,SUMPRODUCT((MISC!$Q$19:$AB$19=$B$5)*MISC!Q231:AB231),0)</f>
        <v>0</v>
      </c>
      <c r="I231" s="115">
        <f t="shared" ca="1" si="7"/>
        <v>44697</v>
      </c>
      <c r="J231" s="117">
        <v>3</v>
      </c>
      <c r="K231" s="117" t="b">
        <v>1</v>
      </c>
      <c r="L231" s="117" t="s">
        <v>1313</v>
      </c>
      <c r="M231" s="117" t="b">
        <v>1</v>
      </c>
      <c r="N231" s="117" t="s">
        <v>1276</v>
      </c>
      <c r="O231" s="182" t="str">
        <f>LEFT(MISC!D231,19)&amp;"."&amp;MiscCR!F231</f>
        <v>....Ma22</v>
      </c>
      <c r="P231" s="185">
        <f>MISC!I231</f>
        <v>0</v>
      </c>
      <c r="Q231" s="117" t="b">
        <v>1</v>
      </c>
      <c r="R231" s="117" t="b">
        <v>1</v>
      </c>
      <c r="S231" s="117" t="b">
        <v>1</v>
      </c>
    </row>
    <row r="232" spans="1:19" x14ac:dyDescent="0.25">
      <c r="A232" s="117" t="s">
        <v>1312</v>
      </c>
      <c r="B232" s="180">
        <v>1</v>
      </c>
      <c r="C232" s="117">
        <v>2</v>
      </c>
      <c r="D232" s="181">
        <f>MISC!J232</f>
        <v>0</v>
      </c>
      <c r="E232" s="117" t="b">
        <v>1</v>
      </c>
      <c r="F232" s="182" t="str">
        <f>RIGHT(MISC!C232,4)&amp;"."&amp;MISC!M232&amp;"."&amp;MISC!K232&amp;"."&amp;$C$5</f>
        <v>...Ma22</v>
      </c>
      <c r="G232" s="183">
        <f t="shared" ca="1" si="6"/>
        <v>44697</v>
      </c>
      <c r="H232" s="316" cm="1">
        <f t="array" ref="H232">-IF(SUMPRODUCT((MISC!$Q$19:$AB$19=$B$5)*MISC!Q232:AB232)&lt;0,SUMPRODUCT((MISC!$Q$19:$AB$19=$B$5)*MISC!Q232:AB232),0)</f>
        <v>0</v>
      </c>
      <c r="I232" s="115">
        <f t="shared" ca="1" si="7"/>
        <v>44697</v>
      </c>
      <c r="J232" s="117">
        <v>3</v>
      </c>
      <c r="K232" s="117" t="b">
        <v>1</v>
      </c>
      <c r="L232" s="117" t="s">
        <v>1313</v>
      </c>
      <c r="M232" s="117" t="b">
        <v>1</v>
      </c>
      <c r="N232" s="117" t="s">
        <v>1276</v>
      </c>
      <c r="O232" s="182" t="str">
        <f>LEFT(MISC!D232,19)&amp;"."&amp;MiscCR!F232</f>
        <v>....Ma22</v>
      </c>
      <c r="P232" s="185">
        <f>MISC!I232</f>
        <v>0</v>
      </c>
      <c r="Q232" s="117" t="b">
        <v>1</v>
      </c>
      <c r="R232" s="117" t="b">
        <v>1</v>
      </c>
      <c r="S232" s="117" t="b">
        <v>1</v>
      </c>
    </row>
    <row r="233" spans="1:19" x14ac:dyDescent="0.25">
      <c r="A233" s="117" t="s">
        <v>1312</v>
      </c>
      <c r="B233" s="180">
        <v>1</v>
      </c>
      <c r="C233" s="117">
        <v>2</v>
      </c>
      <c r="D233" s="181">
        <f>MISC!J233</f>
        <v>0</v>
      </c>
      <c r="E233" s="117" t="b">
        <v>1</v>
      </c>
      <c r="F233" s="182" t="str">
        <f>RIGHT(MISC!C233,4)&amp;"."&amp;MISC!M233&amp;"."&amp;MISC!K233&amp;"."&amp;$C$5</f>
        <v>...Ma22</v>
      </c>
      <c r="G233" s="183">
        <f t="shared" ca="1" si="6"/>
        <v>44697</v>
      </c>
      <c r="H233" s="316" cm="1">
        <f t="array" ref="H233">-IF(SUMPRODUCT((MISC!$Q$19:$AB$19=$B$5)*MISC!Q233:AB233)&lt;0,SUMPRODUCT((MISC!$Q$19:$AB$19=$B$5)*MISC!Q233:AB233),0)</f>
        <v>0</v>
      </c>
      <c r="I233" s="115">
        <f t="shared" ca="1" si="7"/>
        <v>44697</v>
      </c>
      <c r="J233" s="117">
        <v>3</v>
      </c>
      <c r="K233" s="117" t="b">
        <v>1</v>
      </c>
      <c r="L233" s="117" t="s">
        <v>1313</v>
      </c>
      <c r="M233" s="117" t="b">
        <v>1</v>
      </c>
      <c r="N233" s="117" t="s">
        <v>1276</v>
      </c>
      <c r="O233" s="182" t="str">
        <f>LEFT(MISC!D233,19)&amp;"."&amp;MiscCR!F233</f>
        <v>....Ma22</v>
      </c>
      <c r="P233" s="185">
        <f>MISC!I233</f>
        <v>0</v>
      </c>
      <c r="Q233" s="117" t="b">
        <v>1</v>
      </c>
      <c r="R233" s="117" t="b">
        <v>1</v>
      </c>
      <c r="S233" s="117" t="b">
        <v>1</v>
      </c>
    </row>
    <row r="234" spans="1:19" x14ac:dyDescent="0.25">
      <c r="A234" s="117" t="s">
        <v>1312</v>
      </c>
      <c r="B234" s="180">
        <v>1</v>
      </c>
      <c r="C234" s="117">
        <v>2</v>
      </c>
      <c r="D234" s="181">
        <f>MISC!J234</f>
        <v>0</v>
      </c>
      <c r="E234" s="117" t="b">
        <v>1</v>
      </c>
      <c r="F234" s="182" t="str">
        <f>RIGHT(MISC!C234,4)&amp;"."&amp;MISC!M234&amp;"."&amp;MISC!K234&amp;"."&amp;$C$5</f>
        <v>...Ma22</v>
      </c>
      <c r="G234" s="183">
        <f t="shared" ca="1" si="6"/>
        <v>44697</v>
      </c>
      <c r="H234" s="316" cm="1">
        <f t="array" ref="H234">-IF(SUMPRODUCT((MISC!$Q$19:$AB$19=$B$5)*MISC!Q234:AB234)&lt;0,SUMPRODUCT((MISC!$Q$19:$AB$19=$B$5)*MISC!Q234:AB234),0)</f>
        <v>0</v>
      </c>
      <c r="I234" s="115">
        <f t="shared" ca="1" si="7"/>
        <v>44697</v>
      </c>
      <c r="J234" s="117">
        <v>3</v>
      </c>
      <c r="K234" s="117" t="b">
        <v>1</v>
      </c>
      <c r="L234" s="117" t="s">
        <v>1313</v>
      </c>
      <c r="M234" s="117" t="b">
        <v>1</v>
      </c>
      <c r="N234" s="117" t="s">
        <v>1276</v>
      </c>
      <c r="O234" s="182" t="str">
        <f>LEFT(MISC!D234,19)&amp;"."&amp;MiscCR!F234</f>
        <v>....Ma22</v>
      </c>
      <c r="P234" s="185">
        <f>MISC!I234</f>
        <v>0</v>
      </c>
      <c r="Q234" s="117" t="b">
        <v>1</v>
      </c>
      <c r="R234" s="117" t="b">
        <v>1</v>
      </c>
      <c r="S234" s="117" t="b">
        <v>1</v>
      </c>
    </row>
    <row r="235" spans="1:19" x14ac:dyDescent="0.25">
      <c r="A235" s="117" t="s">
        <v>1312</v>
      </c>
      <c r="B235" s="180">
        <v>1</v>
      </c>
      <c r="C235" s="117">
        <v>2</v>
      </c>
      <c r="D235" s="181">
        <f>MISC!J235</f>
        <v>0</v>
      </c>
      <c r="E235" s="117" t="b">
        <v>1</v>
      </c>
      <c r="F235" s="182" t="str">
        <f>RIGHT(MISC!C235,4)&amp;"."&amp;MISC!M235&amp;"."&amp;MISC!K235&amp;"."&amp;$C$5</f>
        <v>...Ma22</v>
      </c>
      <c r="G235" s="183">
        <f t="shared" ca="1" si="6"/>
        <v>44697</v>
      </c>
      <c r="H235" s="316" cm="1">
        <f t="array" ref="H235">-IF(SUMPRODUCT((MISC!$Q$19:$AB$19=$B$5)*MISC!Q235:AB235)&lt;0,SUMPRODUCT((MISC!$Q$19:$AB$19=$B$5)*MISC!Q235:AB235),0)</f>
        <v>0</v>
      </c>
      <c r="I235" s="115">
        <f t="shared" ca="1" si="7"/>
        <v>44697</v>
      </c>
      <c r="J235" s="117">
        <v>3</v>
      </c>
      <c r="K235" s="117" t="b">
        <v>1</v>
      </c>
      <c r="L235" s="117" t="s">
        <v>1313</v>
      </c>
      <c r="M235" s="117" t="b">
        <v>1</v>
      </c>
      <c r="N235" s="117" t="s">
        <v>1276</v>
      </c>
      <c r="O235" s="182" t="str">
        <f>LEFT(MISC!D235,19)&amp;"."&amp;MiscCR!F235</f>
        <v>....Ma22</v>
      </c>
      <c r="P235" s="185">
        <f>MISC!I235</f>
        <v>0</v>
      </c>
      <c r="Q235" s="117" t="b">
        <v>1</v>
      </c>
      <c r="R235" s="117" t="b">
        <v>1</v>
      </c>
      <c r="S235" s="117" t="b">
        <v>1</v>
      </c>
    </row>
    <row r="236" spans="1:19" x14ac:dyDescent="0.25">
      <c r="A236" s="117" t="s">
        <v>1312</v>
      </c>
      <c r="B236" s="180">
        <v>1</v>
      </c>
      <c r="C236" s="117">
        <v>2</v>
      </c>
      <c r="D236" s="181">
        <f>MISC!J236</f>
        <v>0</v>
      </c>
      <c r="E236" s="117" t="b">
        <v>1</v>
      </c>
      <c r="F236" s="182" t="str">
        <f>RIGHT(MISC!C236,4)&amp;"."&amp;MISC!M236&amp;"."&amp;MISC!K236&amp;"."&amp;$C$5</f>
        <v>...Ma22</v>
      </c>
      <c r="G236" s="183">
        <f t="shared" ca="1" si="6"/>
        <v>44697</v>
      </c>
      <c r="H236" s="316" cm="1">
        <f t="array" ref="H236">-IF(SUMPRODUCT((MISC!$Q$19:$AB$19=$B$5)*MISC!Q236:AB236)&lt;0,SUMPRODUCT((MISC!$Q$19:$AB$19=$B$5)*MISC!Q236:AB236),0)</f>
        <v>0</v>
      </c>
      <c r="I236" s="115">
        <f t="shared" ca="1" si="7"/>
        <v>44697</v>
      </c>
      <c r="J236" s="117">
        <v>3</v>
      </c>
      <c r="K236" s="117" t="b">
        <v>1</v>
      </c>
      <c r="L236" s="117" t="s">
        <v>1313</v>
      </c>
      <c r="M236" s="117" t="b">
        <v>1</v>
      </c>
      <c r="N236" s="117" t="s">
        <v>1276</v>
      </c>
      <c r="O236" s="182" t="str">
        <f>LEFT(MISC!D236,19)&amp;"."&amp;MiscCR!F236</f>
        <v>....Ma22</v>
      </c>
      <c r="P236" s="185">
        <f>MISC!I236</f>
        <v>0</v>
      </c>
      <c r="Q236" s="117" t="b">
        <v>1</v>
      </c>
      <c r="R236" s="117" t="b">
        <v>1</v>
      </c>
      <c r="S236" s="117" t="b">
        <v>1</v>
      </c>
    </row>
    <row r="237" spans="1:19" x14ac:dyDescent="0.25">
      <c r="A237" s="117" t="s">
        <v>1312</v>
      </c>
      <c r="B237" s="180">
        <v>1</v>
      </c>
      <c r="C237" s="117">
        <v>2</v>
      </c>
      <c r="D237" s="181">
        <f>MISC!J237</f>
        <v>0</v>
      </c>
      <c r="E237" s="117" t="b">
        <v>1</v>
      </c>
      <c r="F237" s="182" t="str">
        <f>RIGHT(MISC!C237,4)&amp;"."&amp;MISC!M237&amp;"."&amp;MISC!K237&amp;"."&amp;$C$5</f>
        <v>...Ma22</v>
      </c>
      <c r="G237" s="183">
        <f t="shared" ca="1" si="6"/>
        <v>44697</v>
      </c>
      <c r="H237" s="316" cm="1">
        <f t="array" ref="H237">-IF(SUMPRODUCT((MISC!$Q$19:$AB$19=$B$5)*MISC!Q237:AB237)&lt;0,SUMPRODUCT((MISC!$Q$19:$AB$19=$B$5)*MISC!Q237:AB237),0)</f>
        <v>0</v>
      </c>
      <c r="I237" s="115">
        <f t="shared" ca="1" si="7"/>
        <v>44697</v>
      </c>
      <c r="J237" s="117">
        <v>3</v>
      </c>
      <c r="K237" s="117" t="b">
        <v>1</v>
      </c>
      <c r="L237" s="117" t="s">
        <v>1313</v>
      </c>
      <c r="M237" s="117" t="b">
        <v>1</v>
      </c>
      <c r="N237" s="117" t="s">
        <v>1276</v>
      </c>
      <c r="O237" s="182" t="str">
        <f>LEFT(MISC!D237,19)&amp;"."&amp;MiscCR!F237</f>
        <v>....Ma22</v>
      </c>
      <c r="P237" s="185">
        <f>MISC!I237</f>
        <v>0</v>
      </c>
      <c r="Q237" s="117" t="b">
        <v>1</v>
      </c>
      <c r="R237" s="117" t="b">
        <v>1</v>
      </c>
      <c r="S237" s="117" t="b">
        <v>1</v>
      </c>
    </row>
    <row r="238" spans="1:19" x14ac:dyDescent="0.25">
      <c r="A238" s="117" t="s">
        <v>1312</v>
      </c>
      <c r="B238" s="180">
        <v>1</v>
      </c>
      <c r="C238" s="117">
        <v>2</v>
      </c>
      <c r="D238" s="181">
        <f>MISC!J238</f>
        <v>0</v>
      </c>
      <c r="E238" s="117" t="b">
        <v>1</v>
      </c>
      <c r="F238" s="182" t="str">
        <f>RIGHT(MISC!C238,4)&amp;"."&amp;MISC!M238&amp;"."&amp;MISC!K238&amp;"."&amp;$C$5</f>
        <v>...Ma22</v>
      </c>
      <c r="G238" s="183">
        <f t="shared" ca="1" si="6"/>
        <v>44697</v>
      </c>
      <c r="H238" s="316" cm="1">
        <f t="array" ref="H238">-IF(SUMPRODUCT((MISC!$Q$19:$AB$19=$B$5)*MISC!Q238:AB238)&lt;0,SUMPRODUCT((MISC!$Q$19:$AB$19=$B$5)*MISC!Q238:AB238),0)</f>
        <v>0</v>
      </c>
      <c r="I238" s="115">
        <f t="shared" ca="1" si="7"/>
        <v>44697</v>
      </c>
      <c r="J238" s="117">
        <v>3</v>
      </c>
      <c r="K238" s="117" t="b">
        <v>1</v>
      </c>
      <c r="L238" s="117" t="s">
        <v>1313</v>
      </c>
      <c r="M238" s="117" t="b">
        <v>1</v>
      </c>
      <c r="N238" s="117" t="s">
        <v>1276</v>
      </c>
      <c r="O238" s="182" t="str">
        <f>LEFT(MISC!D238,19)&amp;"."&amp;MiscCR!F238</f>
        <v>....Ma22</v>
      </c>
      <c r="P238" s="185">
        <f>MISC!I238</f>
        <v>0</v>
      </c>
      <c r="Q238" s="117" t="b">
        <v>1</v>
      </c>
      <c r="R238" s="117" t="b">
        <v>1</v>
      </c>
      <c r="S238" s="117" t="b">
        <v>1</v>
      </c>
    </row>
    <row r="239" spans="1:19" x14ac:dyDescent="0.25">
      <c r="A239" s="117"/>
      <c r="B239" s="180"/>
      <c r="C239" s="117"/>
      <c r="D239" s="181"/>
      <c r="E239" s="117"/>
      <c r="F239" s="182"/>
      <c r="G239" s="183"/>
      <c r="H239" s="184"/>
      <c r="I239" s="115"/>
      <c r="J239" s="117"/>
      <c r="K239" s="117"/>
      <c r="L239" s="117"/>
      <c r="M239" s="117"/>
      <c r="N239" s="117"/>
      <c r="O239" s="182"/>
      <c r="P239" s="185"/>
      <c r="Q239" s="117"/>
      <c r="R239" s="117"/>
      <c r="S239" s="117"/>
    </row>
    <row r="240" spans="1:19" x14ac:dyDescent="0.25">
      <c r="A240" s="117"/>
      <c r="B240" s="180"/>
      <c r="C240" s="117"/>
      <c r="D240" s="181"/>
      <c r="E240" s="117"/>
      <c r="F240" s="182"/>
      <c r="G240" s="183"/>
      <c r="H240" s="184"/>
      <c r="I240" s="115"/>
      <c r="J240" s="117"/>
      <c r="K240" s="117"/>
      <c r="L240" s="117"/>
      <c r="M240" s="117"/>
      <c r="N240" s="117"/>
      <c r="O240" s="182"/>
      <c r="P240" s="185"/>
      <c r="Q240" s="117"/>
      <c r="R240" s="117"/>
      <c r="S240" s="117"/>
    </row>
    <row r="241" spans="1:19" x14ac:dyDescent="0.25">
      <c r="A241" s="117"/>
      <c r="B241" s="180"/>
      <c r="C241" s="117"/>
      <c r="D241" s="181"/>
      <c r="E241" s="117"/>
      <c r="F241" s="182"/>
      <c r="G241" s="183"/>
      <c r="H241" s="184"/>
      <c r="I241" s="115"/>
      <c r="J241" s="117"/>
      <c r="K241" s="117"/>
      <c r="L241" s="117"/>
      <c r="M241" s="117"/>
      <c r="N241" s="117"/>
      <c r="O241" s="182"/>
      <c r="P241" s="185"/>
      <c r="Q241" s="117"/>
      <c r="R241" s="117"/>
      <c r="S241" s="117"/>
    </row>
    <row r="242" spans="1:19" x14ac:dyDescent="0.25">
      <c r="A242" s="117"/>
      <c r="B242" s="180"/>
      <c r="C242" s="117"/>
      <c r="D242" s="181"/>
      <c r="E242" s="117"/>
      <c r="F242" s="182"/>
      <c r="G242" s="183"/>
      <c r="H242" s="184"/>
      <c r="I242" s="115"/>
      <c r="J242" s="117"/>
      <c r="K242" s="117"/>
      <c r="L242" s="117"/>
      <c r="M242" s="117"/>
      <c r="N242" s="117"/>
      <c r="O242" s="182"/>
      <c r="P242" s="185"/>
      <c r="Q242" s="117"/>
      <c r="R242" s="117"/>
      <c r="S242" s="117"/>
    </row>
    <row r="243" spans="1:19" x14ac:dyDescent="0.25">
      <c r="A243" s="117"/>
      <c r="B243" s="180"/>
      <c r="C243" s="117"/>
      <c r="D243" s="181"/>
      <c r="E243" s="117"/>
      <c r="F243" s="182"/>
      <c r="G243" s="183"/>
      <c r="H243" s="184"/>
      <c r="I243" s="115"/>
      <c r="J243" s="117"/>
      <c r="K243" s="117"/>
      <c r="L243" s="117"/>
      <c r="M243" s="117"/>
      <c r="N243" s="117"/>
      <c r="O243" s="182"/>
      <c r="P243" s="185"/>
      <c r="Q243" s="117"/>
      <c r="R243" s="117"/>
      <c r="S243" s="117"/>
    </row>
    <row r="244" spans="1:19" x14ac:dyDescent="0.25">
      <c r="A244" s="117"/>
      <c r="B244" s="180"/>
      <c r="C244" s="117"/>
      <c r="D244" s="181"/>
      <c r="E244" s="117"/>
      <c r="F244" s="182"/>
      <c r="G244" s="183"/>
      <c r="H244" s="184"/>
      <c r="I244" s="115"/>
      <c r="J244" s="117"/>
      <c r="K244" s="117"/>
      <c r="L244" s="117"/>
      <c r="M244" s="117"/>
      <c r="N244" s="117"/>
      <c r="O244" s="182"/>
      <c r="P244" s="185"/>
      <c r="Q244" s="117"/>
      <c r="R244" s="117"/>
      <c r="S244" s="117"/>
    </row>
    <row r="245" spans="1:19" x14ac:dyDescent="0.25">
      <c r="A245" s="117"/>
      <c r="B245" s="180"/>
      <c r="C245" s="117"/>
      <c r="D245" s="181"/>
      <c r="E245" s="117"/>
      <c r="F245" s="182"/>
      <c r="G245" s="183"/>
      <c r="H245" s="184"/>
      <c r="I245" s="115"/>
      <c r="J245" s="117"/>
      <c r="K245" s="117"/>
      <c r="L245" s="117"/>
      <c r="M245" s="117"/>
      <c r="N245" s="117"/>
      <c r="O245" s="182"/>
      <c r="P245" s="185"/>
      <c r="Q245" s="117"/>
      <c r="R245" s="117"/>
      <c r="S245" s="117"/>
    </row>
    <row r="246" spans="1:19" x14ac:dyDescent="0.25">
      <c r="A246" s="117"/>
      <c r="B246" s="180"/>
      <c r="C246" s="117"/>
      <c r="D246" s="181"/>
      <c r="E246" s="117"/>
      <c r="F246" s="182"/>
      <c r="G246" s="183"/>
      <c r="H246" s="184"/>
      <c r="I246" s="115"/>
      <c r="J246" s="117"/>
      <c r="K246" s="117"/>
      <c r="L246" s="117"/>
      <c r="M246" s="117"/>
      <c r="N246" s="117"/>
      <c r="O246" s="182"/>
      <c r="P246" s="185"/>
      <c r="Q246" s="117"/>
      <c r="R246" s="117"/>
      <c r="S246" s="117"/>
    </row>
    <row r="247" spans="1:19" x14ac:dyDescent="0.25">
      <c r="A247" s="117"/>
      <c r="B247" s="180"/>
      <c r="C247" s="117"/>
      <c r="D247" s="181"/>
      <c r="E247" s="117"/>
      <c r="F247" s="182"/>
      <c r="G247" s="183"/>
      <c r="H247" s="184"/>
      <c r="I247" s="115"/>
      <c r="J247" s="117"/>
      <c r="K247" s="117"/>
      <c r="L247" s="117"/>
      <c r="M247" s="117"/>
      <c r="N247" s="117"/>
      <c r="O247" s="182"/>
      <c r="P247" s="185"/>
      <c r="Q247" s="117"/>
      <c r="R247" s="117"/>
      <c r="S247" s="117"/>
    </row>
    <row r="248" spans="1:19" x14ac:dyDescent="0.25">
      <c r="A248" s="117"/>
      <c r="B248" s="180"/>
      <c r="C248" s="117"/>
      <c r="D248" s="181"/>
      <c r="E248" s="117"/>
      <c r="F248" s="182"/>
      <c r="G248" s="183"/>
      <c r="H248" s="184"/>
      <c r="I248" s="115"/>
      <c r="J248" s="117"/>
      <c r="K248" s="117"/>
      <c r="L248" s="117"/>
      <c r="M248" s="117"/>
      <c r="N248" s="117"/>
      <c r="O248" s="182"/>
      <c r="P248" s="185"/>
      <c r="Q248" s="117"/>
      <c r="R248" s="117"/>
      <c r="S248" s="117"/>
    </row>
    <row r="249" spans="1:19" x14ac:dyDescent="0.25">
      <c r="A249" s="117"/>
      <c r="B249" s="180"/>
      <c r="C249" s="117"/>
      <c r="D249" s="181"/>
      <c r="E249" s="117"/>
      <c r="F249" s="182"/>
      <c r="G249" s="183"/>
      <c r="H249" s="184"/>
      <c r="I249" s="115"/>
      <c r="J249" s="117"/>
      <c r="K249" s="117"/>
      <c r="L249" s="117"/>
      <c r="M249" s="117"/>
      <c r="N249" s="117"/>
      <c r="O249" s="182"/>
      <c r="P249" s="185"/>
      <c r="Q249" s="117"/>
      <c r="R249" s="117"/>
      <c r="S249" s="117"/>
    </row>
    <row r="250" spans="1:19" x14ac:dyDescent="0.25">
      <c r="A250" s="117"/>
      <c r="B250" s="180"/>
      <c r="C250" s="117"/>
      <c r="D250" s="181"/>
      <c r="E250" s="117"/>
      <c r="F250" s="182"/>
      <c r="G250" s="183"/>
      <c r="H250" s="184"/>
      <c r="I250" s="115"/>
      <c r="J250" s="117"/>
      <c r="K250" s="117"/>
      <c r="L250" s="117"/>
      <c r="M250" s="117"/>
      <c r="N250" s="117"/>
      <c r="O250" s="182"/>
      <c r="P250" s="185"/>
      <c r="Q250" s="117"/>
      <c r="R250" s="117"/>
      <c r="S250" s="117"/>
    </row>
    <row r="251" spans="1:19" x14ac:dyDescent="0.25">
      <c r="A251" s="117"/>
      <c r="B251" s="180"/>
      <c r="C251" s="117"/>
      <c r="D251" s="181"/>
      <c r="E251" s="117"/>
      <c r="F251" s="182"/>
      <c r="G251" s="183"/>
      <c r="H251" s="184"/>
      <c r="I251" s="115"/>
      <c r="J251" s="117"/>
      <c r="K251" s="117"/>
      <c r="L251" s="117"/>
      <c r="M251" s="117"/>
      <c r="N251" s="117"/>
      <c r="O251" s="182"/>
      <c r="P251" s="185"/>
      <c r="Q251" s="117"/>
      <c r="R251" s="117"/>
      <c r="S251" s="117"/>
    </row>
    <row r="252" spans="1:19" x14ac:dyDescent="0.25">
      <c r="A252" s="117"/>
      <c r="B252" s="180"/>
      <c r="C252" s="117"/>
      <c r="D252" s="181"/>
      <c r="E252" s="117"/>
      <c r="F252" s="182"/>
      <c r="G252" s="183"/>
      <c r="H252" s="184"/>
      <c r="I252" s="115"/>
      <c r="J252" s="117"/>
      <c r="K252" s="117"/>
      <c r="L252" s="117"/>
      <c r="M252" s="117"/>
      <c r="N252" s="117"/>
      <c r="O252" s="182"/>
      <c r="P252" s="185"/>
      <c r="Q252" s="117"/>
      <c r="R252" s="117"/>
      <c r="S252" s="117"/>
    </row>
    <row r="253" spans="1:19" x14ac:dyDescent="0.25">
      <c r="A253" s="117"/>
      <c r="B253" s="180"/>
      <c r="C253" s="117"/>
      <c r="D253" s="181"/>
      <c r="E253" s="117"/>
      <c r="F253" s="182"/>
      <c r="G253" s="183"/>
      <c r="H253" s="184"/>
      <c r="I253" s="115"/>
      <c r="J253" s="117"/>
      <c r="K253" s="117"/>
      <c r="L253" s="117"/>
      <c r="M253" s="117"/>
      <c r="N253" s="117"/>
      <c r="O253" s="182"/>
      <c r="P253" s="185"/>
      <c r="Q253" s="117"/>
      <c r="R253" s="117"/>
      <c r="S253" s="117"/>
    </row>
    <row r="254" spans="1:19" x14ac:dyDescent="0.25">
      <c r="A254" s="117"/>
      <c r="B254" s="180"/>
      <c r="C254" s="117"/>
      <c r="D254" s="181"/>
      <c r="E254" s="117"/>
      <c r="F254" s="182"/>
      <c r="G254" s="183"/>
      <c r="H254" s="184"/>
      <c r="I254" s="115"/>
      <c r="J254" s="117"/>
      <c r="K254" s="117"/>
      <c r="L254" s="117"/>
      <c r="M254" s="117"/>
      <c r="N254" s="117"/>
      <c r="O254" s="182"/>
      <c r="P254" s="185"/>
      <c r="Q254" s="117"/>
      <c r="R254" s="117"/>
      <c r="S254" s="117"/>
    </row>
    <row r="255" spans="1:19" x14ac:dyDescent="0.25">
      <c r="A255" s="117"/>
      <c r="B255" s="180"/>
      <c r="C255" s="117"/>
      <c r="D255" s="181"/>
      <c r="E255" s="117"/>
      <c r="F255" s="182"/>
      <c r="G255" s="183"/>
      <c r="H255" s="184"/>
      <c r="I255" s="115"/>
      <c r="J255" s="117"/>
      <c r="K255" s="117"/>
      <c r="L255" s="117"/>
      <c r="M255" s="117"/>
      <c r="N255" s="117"/>
      <c r="O255" s="182"/>
      <c r="P255" s="185"/>
      <c r="Q255" s="117"/>
      <c r="R255" s="117"/>
      <c r="S255" s="117"/>
    </row>
    <row r="256" spans="1:19" x14ac:dyDescent="0.25">
      <c r="A256" s="117"/>
      <c r="B256" s="180"/>
      <c r="C256" s="117"/>
      <c r="D256" s="181"/>
      <c r="E256" s="117"/>
      <c r="F256" s="182"/>
      <c r="G256" s="183"/>
      <c r="H256" s="184"/>
      <c r="I256" s="115"/>
      <c r="J256" s="117"/>
      <c r="K256" s="117"/>
      <c r="L256" s="117"/>
      <c r="M256" s="117"/>
      <c r="N256" s="117"/>
      <c r="O256" s="182"/>
      <c r="P256" s="185"/>
      <c r="Q256" s="117"/>
      <c r="R256" s="117"/>
      <c r="S256" s="117"/>
    </row>
    <row r="257" spans="1:19" x14ac:dyDescent="0.25">
      <c r="A257" s="117"/>
      <c r="B257" s="180"/>
      <c r="C257" s="117"/>
      <c r="D257" s="181"/>
      <c r="E257" s="117"/>
      <c r="F257" s="182"/>
      <c r="G257" s="183"/>
      <c r="H257" s="184"/>
      <c r="I257" s="115"/>
      <c r="J257" s="117"/>
      <c r="K257" s="117"/>
      <c r="L257" s="117"/>
      <c r="M257" s="117"/>
      <c r="N257" s="117"/>
      <c r="O257" s="182"/>
      <c r="P257" s="185"/>
      <c r="Q257" s="117"/>
      <c r="R257" s="117"/>
      <c r="S257" s="117"/>
    </row>
    <row r="258" spans="1:19" x14ac:dyDescent="0.25">
      <c r="A258" s="117"/>
      <c r="B258" s="180"/>
      <c r="C258" s="117"/>
      <c r="D258" s="181"/>
      <c r="E258" s="117"/>
      <c r="F258" s="182"/>
      <c r="G258" s="183"/>
      <c r="H258" s="184"/>
      <c r="I258" s="115"/>
      <c r="J258" s="117"/>
      <c r="K258" s="117"/>
      <c r="L258" s="117"/>
      <c r="M258" s="117"/>
      <c r="N258" s="117"/>
      <c r="O258" s="182"/>
      <c r="P258" s="185"/>
      <c r="Q258" s="117"/>
      <c r="R258" s="117"/>
      <c r="S258" s="117"/>
    </row>
    <row r="259" spans="1:19" x14ac:dyDescent="0.25">
      <c r="A259" s="117"/>
      <c r="B259" s="180"/>
      <c r="C259" s="117"/>
      <c r="D259" s="181"/>
      <c r="E259" s="117"/>
      <c r="F259" s="182"/>
      <c r="G259" s="183"/>
      <c r="H259" s="184"/>
      <c r="I259" s="115"/>
      <c r="J259" s="117"/>
      <c r="K259" s="117"/>
      <c r="L259" s="117"/>
      <c r="M259" s="117"/>
      <c r="N259" s="117"/>
      <c r="O259" s="182"/>
      <c r="P259" s="185"/>
      <c r="Q259" s="117"/>
      <c r="R259" s="117"/>
      <c r="S259" s="117"/>
    </row>
    <row r="260" spans="1:19" x14ac:dyDescent="0.25">
      <c r="A260" s="117"/>
      <c r="B260" s="180"/>
      <c r="C260" s="117"/>
      <c r="D260" s="181"/>
      <c r="E260" s="117"/>
      <c r="F260" s="182"/>
      <c r="G260" s="183"/>
      <c r="H260" s="184"/>
      <c r="I260" s="115"/>
      <c r="J260" s="117"/>
      <c r="K260" s="117"/>
      <c r="L260" s="117"/>
      <c r="M260" s="117"/>
      <c r="N260" s="117"/>
      <c r="O260" s="182"/>
      <c r="P260" s="185"/>
      <c r="Q260" s="117"/>
      <c r="R260" s="117"/>
      <c r="S260" s="117"/>
    </row>
    <row r="261" spans="1:19" x14ac:dyDescent="0.25">
      <c r="A261" s="117"/>
      <c r="B261" s="180"/>
      <c r="C261" s="117"/>
      <c r="D261" s="181"/>
      <c r="E261" s="117"/>
      <c r="F261" s="182"/>
      <c r="G261" s="183"/>
      <c r="H261" s="184"/>
      <c r="I261" s="115"/>
      <c r="J261" s="117"/>
      <c r="K261" s="117"/>
      <c r="L261" s="117"/>
      <c r="M261" s="117"/>
      <c r="N261" s="117"/>
      <c r="O261" s="182"/>
      <c r="P261" s="185"/>
      <c r="Q261" s="117"/>
      <c r="R261" s="117"/>
      <c r="S261" s="117"/>
    </row>
    <row r="262" spans="1:19" x14ac:dyDescent="0.25">
      <c r="A262" s="117"/>
      <c r="B262" s="180"/>
      <c r="C262" s="117"/>
      <c r="D262" s="181"/>
      <c r="E262" s="117"/>
      <c r="F262" s="182"/>
      <c r="G262" s="183"/>
      <c r="H262" s="184"/>
      <c r="I262" s="115"/>
      <c r="J262" s="117"/>
      <c r="K262" s="117"/>
      <c r="L262" s="117"/>
      <c r="M262" s="117"/>
      <c r="N262" s="117"/>
      <c r="O262" s="182"/>
      <c r="P262" s="185"/>
      <c r="Q262" s="117"/>
      <c r="R262" s="117"/>
      <c r="S262" s="117"/>
    </row>
    <row r="263" spans="1:19" x14ac:dyDescent="0.25">
      <c r="A263" s="117"/>
      <c r="B263" s="180"/>
      <c r="C263" s="117"/>
      <c r="D263" s="181"/>
      <c r="E263" s="117"/>
      <c r="F263" s="182"/>
      <c r="G263" s="183"/>
      <c r="H263" s="184"/>
      <c r="I263" s="115"/>
      <c r="J263" s="117"/>
      <c r="K263" s="117"/>
      <c r="L263" s="117"/>
      <c r="M263" s="117"/>
      <c r="N263" s="117"/>
      <c r="O263" s="182"/>
      <c r="P263" s="185"/>
      <c r="Q263" s="117"/>
      <c r="R263" s="117"/>
      <c r="S263" s="117"/>
    </row>
    <row r="264" spans="1:19" x14ac:dyDescent="0.25">
      <c r="A264" s="117"/>
      <c r="B264" s="180"/>
      <c r="C264" s="117"/>
      <c r="D264" s="181"/>
      <c r="E264" s="117"/>
      <c r="F264" s="182"/>
      <c r="G264" s="183"/>
      <c r="H264" s="184"/>
      <c r="I264" s="115"/>
      <c r="J264" s="117"/>
      <c r="K264" s="117"/>
      <c r="L264" s="117"/>
      <c r="M264" s="117"/>
      <c r="N264" s="117"/>
      <c r="O264" s="182"/>
      <c r="P264" s="185"/>
      <c r="Q264" s="117"/>
      <c r="R264" s="117"/>
      <c r="S264" s="117"/>
    </row>
    <row r="265" spans="1:19" x14ac:dyDescent="0.25">
      <c r="A265" s="117"/>
      <c r="B265" s="180"/>
      <c r="C265" s="117"/>
      <c r="D265" s="181"/>
      <c r="E265" s="117"/>
      <c r="F265" s="182"/>
      <c r="G265" s="183"/>
      <c r="H265" s="184"/>
      <c r="I265" s="115"/>
      <c r="J265" s="117"/>
      <c r="K265" s="117"/>
      <c r="L265" s="117"/>
      <c r="M265" s="117"/>
      <c r="N265" s="117"/>
      <c r="O265" s="182"/>
      <c r="P265" s="185"/>
      <c r="Q265" s="117"/>
      <c r="R265" s="117"/>
      <c r="S265" s="117"/>
    </row>
    <row r="266" spans="1:19" x14ac:dyDescent="0.25">
      <c r="A266" s="117"/>
      <c r="B266" s="180"/>
      <c r="C266" s="117"/>
      <c r="D266" s="181"/>
      <c r="E266" s="117"/>
      <c r="F266" s="182"/>
      <c r="G266" s="183"/>
      <c r="H266" s="184"/>
      <c r="I266" s="115"/>
      <c r="J266" s="117"/>
      <c r="K266" s="117"/>
      <c r="L266" s="117"/>
      <c r="M266" s="117"/>
      <c r="N266" s="117"/>
      <c r="O266" s="182"/>
      <c r="P266" s="185"/>
      <c r="Q266" s="117"/>
      <c r="R266" s="117"/>
      <c r="S266" s="117"/>
    </row>
    <row r="267" spans="1:19" x14ac:dyDescent="0.25">
      <c r="A267" s="117"/>
      <c r="B267" s="180"/>
      <c r="C267" s="117"/>
      <c r="D267" s="181"/>
      <c r="E267" s="117"/>
      <c r="F267" s="182"/>
      <c r="G267" s="183"/>
      <c r="H267" s="184"/>
      <c r="I267" s="115"/>
      <c r="J267" s="117"/>
      <c r="K267" s="117"/>
      <c r="L267" s="117"/>
      <c r="M267" s="117"/>
      <c r="N267" s="117"/>
      <c r="O267" s="182"/>
      <c r="P267" s="185"/>
      <c r="Q267" s="117"/>
      <c r="R267" s="117"/>
      <c r="S267" s="117"/>
    </row>
    <row r="268" spans="1:19" x14ac:dyDescent="0.25">
      <c r="A268" s="117"/>
      <c r="B268" s="180"/>
      <c r="C268" s="117"/>
      <c r="D268" s="181"/>
      <c r="E268" s="117"/>
      <c r="F268" s="182"/>
      <c r="G268" s="183"/>
      <c r="H268" s="184"/>
      <c r="I268" s="115"/>
      <c r="J268" s="117"/>
      <c r="K268" s="117"/>
      <c r="L268" s="117"/>
      <c r="M268" s="117"/>
      <c r="N268" s="117"/>
      <c r="O268" s="182"/>
      <c r="P268" s="185"/>
      <c r="Q268" s="117"/>
      <c r="R268" s="117"/>
      <c r="S268" s="117"/>
    </row>
    <row r="269" spans="1:19" x14ac:dyDescent="0.25">
      <c r="A269" s="117"/>
      <c r="B269" s="180"/>
      <c r="C269" s="117"/>
      <c r="D269" s="181"/>
      <c r="E269" s="117"/>
      <c r="F269" s="182"/>
      <c r="G269" s="183"/>
      <c r="H269" s="184"/>
      <c r="I269" s="115"/>
      <c r="J269" s="117"/>
      <c r="K269" s="117"/>
      <c r="L269" s="117"/>
      <c r="M269" s="117"/>
      <c r="N269" s="117"/>
      <c r="O269" s="182"/>
      <c r="P269" s="185"/>
      <c r="Q269" s="117"/>
      <c r="R269" s="117"/>
      <c r="S269" s="117"/>
    </row>
    <row r="270" spans="1:19" x14ac:dyDescent="0.25">
      <c r="A270" s="117"/>
      <c r="B270" s="180"/>
      <c r="C270" s="117"/>
      <c r="D270" s="181"/>
      <c r="E270" s="117"/>
      <c r="F270" s="182"/>
      <c r="G270" s="183"/>
      <c r="H270" s="184"/>
      <c r="I270" s="115"/>
      <c r="J270" s="117"/>
      <c r="K270" s="117"/>
      <c r="L270" s="117"/>
      <c r="M270" s="117"/>
      <c r="N270" s="117"/>
      <c r="O270" s="182"/>
      <c r="P270" s="185"/>
      <c r="Q270" s="117"/>
      <c r="R270" s="117"/>
      <c r="S270" s="117"/>
    </row>
    <row r="271" spans="1:19" x14ac:dyDescent="0.25">
      <c r="A271" s="117"/>
      <c r="B271" s="180"/>
      <c r="C271" s="117"/>
      <c r="D271" s="181"/>
      <c r="E271" s="117"/>
      <c r="F271" s="182"/>
      <c r="G271" s="183"/>
      <c r="H271" s="184"/>
      <c r="I271" s="115"/>
      <c r="J271" s="117"/>
      <c r="K271" s="117"/>
      <c r="L271" s="117"/>
      <c r="M271" s="117"/>
      <c r="N271" s="117"/>
      <c r="O271" s="182"/>
      <c r="P271" s="185"/>
      <c r="Q271" s="117"/>
      <c r="R271" s="117"/>
      <c r="S271" s="117"/>
    </row>
    <row r="272" spans="1:19" x14ac:dyDescent="0.25">
      <c r="A272" s="117"/>
      <c r="B272" s="180"/>
      <c r="C272" s="117"/>
      <c r="D272" s="181"/>
      <c r="E272" s="117"/>
      <c r="F272" s="182"/>
      <c r="G272" s="183"/>
      <c r="H272" s="184"/>
      <c r="I272" s="115"/>
      <c r="J272" s="117"/>
      <c r="K272" s="117"/>
      <c r="L272" s="117"/>
      <c r="M272" s="117"/>
      <c r="N272" s="117"/>
      <c r="O272" s="182"/>
      <c r="P272" s="185"/>
      <c r="Q272" s="117"/>
      <c r="R272" s="117"/>
      <c r="S272" s="117"/>
    </row>
    <row r="273" spans="1:19" x14ac:dyDescent="0.25">
      <c r="A273" s="117"/>
      <c r="B273" s="180"/>
      <c r="C273" s="117"/>
      <c r="D273" s="181"/>
      <c r="E273" s="117"/>
      <c r="F273" s="182"/>
      <c r="G273" s="183"/>
      <c r="H273" s="184"/>
      <c r="I273" s="115"/>
      <c r="J273" s="117"/>
      <c r="K273" s="117"/>
      <c r="L273" s="117"/>
      <c r="M273" s="117"/>
      <c r="N273" s="117"/>
      <c r="O273" s="182"/>
      <c r="P273" s="185"/>
      <c r="Q273" s="117"/>
      <c r="R273" s="117"/>
      <c r="S273" s="117"/>
    </row>
    <row r="274" spans="1:19" x14ac:dyDescent="0.25">
      <c r="A274" s="117"/>
      <c r="B274" s="180"/>
      <c r="C274" s="117"/>
      <c r="D274" s="181"/>
      <c r="E274" s="117"/>
      <c r="F274" s="182"/>
      <c r="G274" s="183"/>
      <c r="H274" s="184"/>
      <c r="I274" s="115"/>
      <c r="J274" s="117"/>
      <c r="K274" s="117"/>
      <c r="L274" s="117"/>
      <c r="M274" s="117"/>
      <c r="N274" s="117"/>
      <c r="O274" s="182"/>
      <c r="P274" s="185"/>
      <c r="Q274" s="117"/>
      <c r="R274" s="117"/>
      <c r="S274" s="117"/>
    </row>
    <row r="275" spans="1:19" x14ac:dyDescent="0.25">
      <c r="A275" s="117"/>
      <c r="B275" s="180"/>
      <c r="C275" s="117"/>
      <c r="D275" s="181"/>
      <c r="E275" s="117"/>
      <c r="F275" s="182"/>
      <c r="G275" s="183"/>
      <c r="H275" s="184"/>
      <c r="I275" s="115"/>
      <c r="J275" s="117"/>
      <c r="K275" s="117"/>
      <c r="L275" s="117"/>
      <c r="M275" s="117"/>
      <c r="N275" s="117"/>
      <c r="O275" s="182"/>
      <c r="P275" s="185"/>
      <c r="Q275" s="117"/>
      <c r="R275" s="117"/>
      <c r="S275" s="117"/>
    </row>
    <row r="276" spans="1:19" x14ac:dyDescent="0.25">
      <c r="A276" s="117"/>
      <c r="B276" s="180"/>
      <c r="C276" s="117"/>
      <c r="D276" s="181"/>
      <c r="E276" s="117"/>
      <c r="F276" s="182"/>
      <c r="G276" s="183"/>
      <c r="H276" s="184"/>
      <c r="I276" s="115"/>
      <c r="J276" s="117"/>
      <c r="K276" s="117"/>
      <c r="L276" s="117"/>
      <c r="M276" s="117"/>
      <c r="N276" s="117"/>
      <c r="O276" s="182"/>
      <c r="P276" s="185"/>
      <c r="Q276" s="117"/>
      <c r="R276" s="117"/>
      <c r="S276" s="117"/>
    </row>
    <row r="277" spans="1:19" x14ac:dyDescent="0.25">
      <c r="A277" s="117"/>
      <c r="B277" s="180"/>
      <c r="C277" s="117"/>
      <c r="D277" s="181"/>
      <c r="E277" s="117"/>
      <c r="F277" s="182"/>
      <c r="G277" s="183"/>
      <c r="H277" s="184"/>
      <c r="I277" s="115"/>
      <c r="J277" s="117"/>
      <c r="K277" s="117"/>
      <c r="L277" s="117"/>
      <c r="M277" s="117"/>
      <c r="N277" s="117"/>
      <c r="O277" s="182"/>
      <c r="P277" s="185"/>
      <c r="Q277" s="117"/>
      <c r="R277" s="117"/>
      <c r="S277" s="117"/>
    </row>
    <row r="278" spans="1:19" x14ac:dyDescent="0.25">
      <c r="A278" s="117"/>
      <c r="B278" s="180"/>
      <c r="C278" s="117"/>
      <c r="D278" s="181"/>
      <c r="E278" s="117"/>
      <c r="F278" s="182"/>
      <c r="G278" s="183"/>
      <c r="H278" s="184"/>
      <c r="I278" s="115"/>
      <c r="J278" s="117"/>
      <c r="K278" s="117"/>
      <c r="L278" s="117"/>
      <c r="M278" s="117"/>
      <c r="N278" s="117"/>
      <c r="O278" s="182"/>
      <c r="P278" s="185"/>
      <c r="Q278" s="117"/>
      <c r="R278" s="117"/>
      <c r="S278" s="117"/>
    </row>
    <row r="279" spans="1:19" x14ac:dyDescent="0.25">
      <c r="A279" s="117"/>
      <c r="B279" s="180"/>
      <c r="C279" s="117"/>
      <c r="D279" s="181"/>
      <c r="E279" s="117"/>
      <c r="F279" s="182"/>
      <c r="G279" s="183"/>
      <c r="H279" s="184"/>
      <c r="I279" s="115"/>
      <c r="J279" s="117"/>
      <c r="K279" s="117"/>
      <c r="L279" s="117"/>
      <c r="M279" s="117"/>
      <c r="N279" s="117"/>
      <c r="O279" s="182"/>
      <c r="P279" s="185"/>
      <c r="Q279" s="117"/>
      <c r="R279" s="117"/>
      <c r="S279" s="117"/>
    </row>
    <row r="280" spans="1:19" x14ac:dyDescent="0.25">
      <c r="A280" s="117"/>
      <c r="B280" s="180"/>
      <c r="C280" s="117"/>
      <c r="D280" s="181"/>
      <c r="E280" s="117"/>
      <c r="F280" s="182"/>
      <c r="G280" s="183"/>
      <c r="H280" s="184"/>
      <c r="I280" s="115"/>
      <c r="J280" s="117"/>
      <c r="K280" s="117"/>
      <c r="L280" s="117"/>
      <c r="M280" s="117"/>
      <c r="N280" s="117"/>
      <c r="O280" s="182"/>
      <c r="P280" s="185"/>
      <c r="Q280" s="117"/>
      <c r="R280" s="117"/>
      <c r="S280" s="117"/>
    </row>
    <row r="281" spans="1:19" x14ac:dyDescent="0.25">
      <c r="A281" s="117"/>
      <c r="B281" s="180"/>
      <c r="C281" s="117"/>
      <c r="D281" s="181"/>
      <c r="E281" s="117"/>
      <c r="F281" s="182"/>
      <c r="G281" s="183"/>
      <c r="H281" s="184"/>
      <c r="I281" s="115"/>
      <c r="J281" s="117"/>
      <c r="K281" s="117"/>
      <c r="L281" s="117"/>
      <c r="M281" s="117"/>
      <c r="N281" s="117"/>
      <c r="O281" s="182"/>
      <c r="P281" s="185"/>
      <c r="Q281" s="117"/>
      <c r="R281" s="117"/>
      <c r="S281" s="117"/>
    </row>
    <row r="282" spans="1:19" x14ac:dyDescent="0.25">
      <c r="A282" s="117"/>
      <c r="B282" s="180"/>
      <c r="C282" s="117"/>
      <c r="D282" s="181"/>
      <c r="E282" s="117"/>
      <c r="F282" s="182"/>
      <c r="G282" s="183"/>
      <c r="H282" s="184"/>
      <c r="I282" s="115"/>
      <c r="J282" s="117"/>
      <c r="K282" s="117"/>
      <c r="L282" s="117"/>
      <c r="M282" s="117"/>
      <c r="N282" s="117"/>
      <c r="O282" s="182"/>
      <c r="P282" s="185"/>
      <c r="Q282" s="117"/>
      <c r="R282" s="117"/>
      <c r="S282" s="117"/>
    </row>
    <row r="283" spans="1:19" x14ac:dyDescent="0.25">
      <c r="A283" s="117"/>
      <c r="B283" s="180"/>
      <c r="C283" s="117"/>
      <c r="D283" s="181"/>
      <c r="E283" s="117"/>
      <c r="F283" s="182"/>
      <c r="G283" s="183"/>
      <c r="H283" s="184"/>
      <c r="I283" s="115"/>
      <c r="J283" s="117"/>
      <c r="K283" s="117"/>
      <c r="L283" s="117"/>
      <c r="M283" s="117"/>
      <c r="N283" s="117"/>
      <c r="O283" s="182"/>
      <c r="P283" s="185"/>
      <c r="Q283" s="117"/>
      <c r="R283" s="117"/>
      <c r="S283" s="117"/>
    </row>
    <row r="284" spans="1:19" x14ac:dyDescent="0.25">
      <c r="A284" s="117"/>
      <c r="B284" s="180"/>
      <c r="C284" s="117"/>
      <c r="D284" s="181"/>
      <c r="E284" s="117"/>
      <c r="F284" s="182"/>
      <c r="G284" s="183"/>
      <c r="H284" s="184"/>
      <c r="I284" s="115"/>
      <c r="J284" s="117"/>
      <c r="K284" s="117"/>
      <c r="L284" s="117"/>
      <c r="M284" s="117"/>
      <c r="N284" s="117"/>
      <c r="O284" s="182"/>
      <c r="P284" s="185"/>
      <c r="Q284" s="117"/>
      <c r="R284" s="117"/>
      <c r="S284" s="117"/>
    </row>
    <row r="285" spans="1:19" x14ac:dyDescent="0.25">
      <c r="A285" s="117"/>
      <c r="B285" s="180"/>
      <c r="C285" s="117"/>
      <c r="D285" s="181"/>
      <c r="E285" s="117"/>
      <c r="F285" s="182"/>
      <c r="G285" s="183"/>
      <c r="H285" s="184"/>
      <c r="I285" s="115"/>
      <c r="J285" s="117"/>
      <c r="K285" s="117"/>
      <c r="L285" s="117"/>
      <c r="M285" s="117"/>
      <c r="N285" s="117"/>
      <c r="O285" s="182"/>
      <c r="P285" s="185"/>
      <c r="Q285" s="117"/>
      <c r="R285" s="117"/>
      <c r="S285" s="117"/>
    </row>
    <row r="286" spans="1:19" x14ac:dyDescent="0.25">
      <c r="A286" s="117"/>
      <c r="B286" s="180"/>
      <c r="C286" s="117"/>
      <c r="D286" s="181"/>
      <c r="E286" s="117"/>
      <c r="F286" s="182"/>
      <c r="G286" s="183"/>
      <c r="H286" s="184"/>
      <c r="I286" s="115"/>
      <c r="J286" s="117"/>
      <c r="K286" s="117"/>
      <c r="L286" s="117"/>
      <c r="M286" s="117"/>
      <c r="N286" s="117"/>
      <c r="O286" s="182"/>
      <c r="P286" s="185"/>
      <c r="Q286" s="117"/>
      <c r="R286" s="117"/>
      <c r="S286" s="117"/>
    </row>
    <row r="287" spans="1:19" x14ac:dyDescent="0.25">
      <c r="A287" s="117"/>
      <c r="B287" s="180"/>
      <c r="C287" s="117"/>
      <c r="D287" s="181"/>
      <c r="E287" s="117"/>
      <c r="F287" s="182"/>
      <c r="G287" s="183"/>
      <c r="H287" s="184"/>
      <c r="I287" s="115"/>
      <c r="J287" s="117"/>
      <c r="K287" s="117"/>
      <c r="L287" s="117"/>
      <c r="M287" s="117"/>
      <c r="N287" s="117"/>
      <c r="O287" s="182"/>
      <c r="P287" s="185"/>
      <c r="Q287" s="117"/>
      <c r="R287" s="117"/>
      <c r="S287" s="117"/>
    </row>
    <row r="288" spans="1:19" x14ac:dyDescent="0.25">
      <c r="A288" s="117"/>
      <c r="B288" s="180"/>
      <c r="C288" s="117"/>
      <c r="D288" s="181"/>
      <c r="E288" s="117"/>
      <c r="F288" s="182"/>
      <c r="G288" s="183"/>
      <c r="H288" s="184"/>
      <c r="I288" s="115"/>
      <c r="J288" s="117"/>
      <c r="K288" s="117"/>
      <c r="L288" s="117"/>
      <c r="M288" s="117"/>
      <c r="N288" s="117"/>
      <c r="O288" s="182"/>
      <c r="P288" s="185"/>
      <c r="Q288" s="117"/>
      <c r="R288" s="117"/>
      <c r="S288" s="117"/>
    </row>
    <row r="289" spans="1:19" x14ac:dyDescent="0.25">
      <c r="A289" s="117"/>
      <c r="B289" s="180"/>
      <c r="C289" s="117"/>
      <c r="D289" s="181"/>
      <c r="E289" s="117"/>
      <c r="F289" s="182"/>
      <c r="G289" s="183"/>
      <c r="H289" s="184"/>
      <c r="I289" s="115"/>
      <c r="J289" s="117"/>
      <c r="K289" s="117"/>
      <c r="L289" s="117"/>
      <c r="M289" s="117"/>
      <c r="N289" s="117"/>
      <c r="O289" s="182"/>
      <c r="P289" s="185"/>
      <c r="Q289" s="117"/>
      <c r="R289" s="117"/>
      <c r="S289" s="117"/>
    </row>
    <row r="290" spans="1:19" x14ac:dyDescent="0.25">
      <c r="A290" s="117"/>
      <c r="B290" s="180"/>
      <c r="C290" s="117"/>
      <c r="D290" s="181"/>
      <c r="E290" s="117"/>
      <c r="F290" s="182"/>
      <c r="G290" s="183"/>
      <c r="H290" s="184"/>
      <c r="I290" s="115"/>
      <c r="J290" s="117"/>
      <c r="K290" s="117"/>
      <c r="L290" s="117"/>
      <c r="M290" s="117"/>
      <c r="N290" s="117"/>
      <c r="O290" s="182"/>
      <c r="P290" s="185"/>
      <c r="Q290" s="117"/>
      <c r="R290" s="117"/>
      <c r="S290" s="117"/>
    </row>
    <row r="291" spans="1:19" x14ac:dyDescent="0.25">
      <c r="A291" s="117"/>
      <c r="B291" s="180"/>
      <c r="C291" s="117"/>
      <c r="D291" s="181"/>
      <c r="E291" s="117"/>
      <c r="F291" s="182"/>
      <c r="G291" s="183"/>
      <c r="H291" s="184"/>
      <c r="I291" s="115"/>
      <c r="J291" s="117"/>
      <c r="K291" s="117"/>
      <c r="L291" s="117"/>
      <c r="M291" s="117"/>
      <c r="N291" s="117"/>
      <c r="O291" s="182"/>
      <c r="P291" s="185"/>
      <c r="Q291" s="117"/>
      <c r="R291" s="117"/>
      <c r="S291" s="117"/>
    </row>
    <row r="292" spans="1:19" x14ac:dyDescent="0.25">
      <c r="A292" s="117"/>
      <c r="B292" s="180"/>
      <c r="C292" s="117"/>
      <c r="D292" s="181"/>
      <c r="E292" s="117"/>
      <c r="F292" s="182"/>
      <c r="G292" s="183"/>
      <c r="H292" s="184"/>
      <c r="I292" s="115"/>
      <c r="J292" s="117"/>
      <c r="K292" s="117"/>
      <c r="L292" s="117"/>
      <c r="M292" s="117"/>
      <c r="N292" s="117"/>
      <c r="O292" s="182"/>
      <c r="P292" s="185"/>
      <c r="Q292" s="117"/>
      <c r="R292" s="117"/>
      <c r="S292" s="117"/>
    </row>
    <row r="293" spans="1:19" x14ac:dyDescent="0.25">
      <c r="A293" s="117"/>
      <c r="B293" s="180"/>
      <c r="C293" s="117"/>
      <c r="D293" s="181"/>
      <c r="E293" s="117"/>
      <c r="F293" s="182"/>
      <c r="G293" s="183"/>
      <c r="H293" s="184"/>
      <c r="I293" s="115"/>
      <c r="J293" s="117"/>
      <c r="K293" s="117"/>
      <c r="L293" s="117"/>
      <c r="M293" s="117"/>
      <c r="N293" s="117"/>
      <c r="O293" s="182"/>
      <c r="P293" s="185"/>
      <c r="Q293" s="117"/>
      <c r="R293" s="117"/>
      <c r="S293" s="117"/>
    </row>
    <row r="294" spans="1:19" x14ac:dyDescent="0.25">
      <c r="A294" s="117"/>
      <c r="B294" s="180"/>
      <c r="C294" s="117"/>
      <c r="D294" s="181"/>
      <c r="E294" s="117"/>
      <c r="F294" s="182"/>
      <c r="G294" s="183"/>
      <c r="H294" s="184"/>
      <c r="I294" s="115"/>
      <c r="J294" s="117"/>
      <c r="K294" s="117"/>
      <c r="L294" s="117"/>
      <c r="M294" s="117"/>
      <c r="N294" s="117"/>
      <c r="O294" s="182"/>
      <c r="P294" s="185"/>
      <c r="Q294" s="117"/>
      <c r="R294" s="117"/>
      <c r="S294" s="117"/>
    </row>
    <row r="295" spans="1:19" x14ac:dyDescent="0.25">
      <c r="A295" s="117"/>
      <c r="B295" s="180"/>
      <c r="C295" s="117"/>
      <c r="D295" s="181"/>
      <c r="E295" s="117"/>
      <c r="F295" s="182"/>
      <c r="G295" s="183"/>
      <c r="H295" s="184"/>
      <c r="I295" s="115"/>
      <c r="J295" s="117"/>
      <c r="K295" s="117"/>
      <c r="L295" s="117"/>
      <c r="M295" s="117"/>
      <c r="N295" s="117"/>
      <c r="O295" s="182"/>
      <c r="P295" s="185"/>
      <c r="Q295" s="117"/>
      <c r="R295" s="117"/>
      <c r="S295" s="117"/>
    </row>
    <row r="296" spans="1:19" x14ac:dyDescent="0.25">
      <c r="A296" s="117"/>
      <c r="B296" s="180"/>
      <c r="C296" s="117"/>
      <c r="D296" s="181"/>
      <c r="E296" s="117"/>
      <c r="F296" s="182"/>
      <c r="G296" s="183"/>
      <c r="H296" s="184"/>
      <c r="I296" s="115"/>
      <c r="J296" s="117"/>
      <c r="K296" s="117"/>
      <c r="L296" s="117"/>
      <c r="M296" s="117"/>
      <c r="N296" s="117"/>
      <c r="O296" s="182"/>
      <c r="P296" s="185"/>
      <c r="Q296" s="117"/>
      <c r="R296" s="117"/>
      <c r="S296" s="117"/>
    </row>
    <row r="297" spans="1:19" x14ac:dyDescent="0.25">
      <c r="A297" s="117"/>
      <c r="B297" s="180"/>
      <c r="C297" s="117"/>
      <c r="D297" s="181"/>
      <c r="E297" s="117"/>
      <c r="F297" s="182"/>
      <c r="G297" s="183"/>
      <c r="H297" s="184"/>
      <c r="I297" s="115"/>
      <c r="J297" s="117"/>
      <c r="K297" s="117"/>
      <c r="L297" s="117"/>
      <c r="M297" s="117"/>
      <c r="N297" s="117"/>
      <c r="O297" s="182"/>
      <c r="P297" s="185"/>
      <c r="Q297" s="117"/>
      <c r="R297" s="117"/>
      <c r="S297" s="117"/>
    </row>
    <row r="298" spans="1:19" x14ac:dyDescent="0.25">
      <c r="A298" s="117"/>
      <c r="B298" s="180"/>
      <c r="C298" s="117"/>
      <c r="D298" s="181"/>
      <c r="E298" s="117"/>
      <c r="F298" s="182"/>
      <c r="G298" s="183"/>
      <c r="H298" s="184"/>
      <c r="I298" s="115"/>
      <c r="J298" s="117"/>
      <c r="K298" s="117"/>
      <c r="L298" s="117"/>
      <c r="M298" s="117"/>
      <c r="N298" s="117"/>
      <c r="O298" s="182"/>
      <c r="P298" s="185"/>
      <c r="Q298" s="117"/>
      <c r="R298" s="117"/>
      <c r="S298" s="117"/>
    </row>
    <row r="299" spans="1:19" x14ac:dyDescent="0.25">
      <c r="A299" s="117"/>
      <c r="B299" s="180"/>
      <c r="C299" s="117"/>
      <c r="D299" s="181"/>
      <c r="E299" s="117"/>
      <c r="F299" s="182"/>
      <c r="G299" s="183"/>
      <c r="H299" s="184"/>
      <c r="I299" s="115"/>
      <c r="J299" s="117"/>
      <c r="K299" s="117"/>
      <c r="L299" s="117"/>
      <c r="M299" s="117"/>
      <c r="N299" s="117"/>
      <c r="O299" s="182"/>
      <c r="P299" s="185"/>
      <c r="Q299" s="117"/>
      <c r="R299" s="117"/>
      <c r="S299" s="117"/>
    </row>
    <row r="300" spans="1:19" x14ac:dyDescent="0.25">
      <c r="A300" s="117"/>
      <c r="B300" s="180"/>
      <c r="C300" s="117"/>
      <c r="D300" s="181"/>
      <c r="E300" s="117"/>
      <c r="F300" s="182"/>
      <c r="G300" s="183"/>
      <c r="H300" s="184"/>
      <c r="I300" s="115"/>
      <c r="J300" s="117"/>
      <c r="K300" s="117"/>
      <c r="L300" s="117"/>
      <c r="M300" s="117"/>
      <c r="N300" s="117"/>
      <c r="O300" s="182"/>
      <c r="P300" s="185"/>
      <c r="Q300" s="117"/>
      <c r="R300" s="117"/>
      <c r="S300" s="117"/>
    </row>
    <row r="301" spans="1:19" x14ac:dyDescent="0.25">
      <c r="A301" s="117"/>
      <c r="B301" s="180"/>
      <c r="C301" s="117"/>
      <c r="D301" s="181"/>
      <c r="E301" s="117"/>
      <c r="F301" s="182"/>
      <c r="G301" s="183"/>
      <c r="H301" s="184"/>
      <c r="I301" s="115"/>
      <c r="J301" s="117"/>
      <c r="K301" s="117"/>
      <c r="L301" s="117"/>
      <c r="M301" s="117"/>
      <c r="N301" s="117"/>
      <c r="O301" s="182"/>
      <c r="P301" s="185"/>
      <c r="Q301" s="117"/>
      <c r="R301" s="117"/>
      <c r="S301" s="117"/>
    </row>
    <row r="302" spans="1:19" x14ac:dyDescent="0.25">
      <c r="A302" s="117"/>
      <c r="B302" s="180"/>
      <c r="C302" s="117"/>
      <c r="D302" s="181"/>
      <c r="E302" s="117"/>
      <c r="F302" s="182"/>
      <c r="G302" s="183"/>
      <c r="H302" s="184"/>
      <c r="I302" s="115"/>
      <c r="J302" s="117"/>
      <c r="K302" s="117"/>
      <c r="L302" s="117"/>
      <c r="M302" s="117"/>
      <c r="N302" s="117"/>
      <c r="O302" s="182"/>
      <c r="P302" s="185"/>
      <c r="Q302" s="117"/>
      <c r="R302" s="117"/>
      <c r="S302" s="117"/>
    </row>
    <row r="303" spans="1:19" x14ac:dyDescent="0.25">
      <c r="A303" s="117"/>
      <c r="B303" s="180"/>
      <c r="C303" s="117"/>
      <c r="D303" s="181"/>
      <c r="E303" s="117"/>
      <c r="F303" s="182"/>
      <c r="G303" s="183"/>
      <c r="H303" s="184"/>
      <c r="I303" s="115"/>
      <c r="J303" s="117"/>
      <c r="K303" s="117"/>
      <c r="L303" s="117"/>
      <c r="M303" s="117"/>
      <c r="N303" s="117"/>
      <c r="O303" s="182"/>
      <c r="P303" s="185"/>
      <c r="Q303" s="117"/>
      <c r="R303" s="117"/>
      <c r="S303" s="117"/>
    </row>
    <row r="304" spans="1:19" x14ac:dyDescent="0.25">
      <c r="A304" s="117"/>
      <c r="B304" s="180"/>
      <c r="C304" s="117"/>
      <c r="D304" s="181"/>
      <c r="E304" s="117"/>
      <c r="F304" s="182"/>
      <c r="G304" s="183"/>
      <c r="H304" s="184"/>
      <c r="I304" s="115"/>
      <c r="J304" s="117"/>
      <c r="K304" s="117"/>
      <c r="L304" s="117"/>
      <c r="M304" s="117"/>
      <c r="N304" s="117"/>
      <c r="O304" s="182"/>
      <c r="P304" s="185"/>
      <c r="Q304" s="117"/>
      <c r="R304" s="117"/>
      <c r="S304" s="117"/>
    </row>
  </sheetData>
  <autoFilter ref="A19:S238" xr:uid="{00000000-0009-0000-0000-00001B000000}"/>
  <mergeCells count="4">
    <mergeCell ref="B3:E3"/>
    <mergeCell ref="I3:L3"/>
    <mergeCell ref="C7:D8"/>
    <mergeCell ref="C10:D11"/>
  </mergeCells>
  <conditionalFormatting sqref="H239:H304">
    <cfRule type="cellIs" dxfId="55" priority="7" operator="equal">
      <formula>0</formula>
    </cfRule>
  </conditionalFormatting>
  <conditionalFormatting sqref="C7:D8">
    <cfRule type="cellIs" dxfId="54" priority="6" operator="equal">
      <formula>"Error"</formula>
    </cfRule>
  </conditionalFormatting>
  <conditionalFormatting sqref="C10:D11">
    <cfRule type="cellIs" dxfId="53" priority="5" operator="equal">
      <formula>"Error"</formula>
    </cfRule>
  </conditionalFormatting>
  <conditionalFormatting sqref="C7:D8 C10:D11">
    <cfRule type="cellIs" dxfId="52" priority="4" operator="equal">
      <formula>"OK"</formula>
    </cfRule>
  </conditionalFormatting>
  <conditionalFormatting sqref="B5">
    <cfRule type="expression" dxfId="51" priority="2">
      <formula>B5=TEXT(TODAY(), "mmm")</formula>
    </cfRule>
    <cfRule type="expression" dxfId="50" priority="3">
      <formula>B5&lt;&gt;TEXT(TODAY(), "mmm")</formula>
    </cfRule>
  </conditionalFormatting>
  <conditionalFormatting sqref="H20:H238">
    <cfRule type="cellIs" dxfId="49" priority="1" operator="equal">
      <formula>0</formula>
    </cfRule>
  </conditionalFormatting>
  <dataValidations count="1">
    <dataValidation type="list" allowBlank="1" showInputMessage="1" showErrorMessage="1" sqref="B5" xr:uid="{D92532D0-A50C-4116-B321-C0B6DE83FA0B}">
      <formula1>$P$1:$P$14</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59999389629810485"/>
  </sheetPr>
  <dimension ref="A1:BQ915"/>
  <sheetViews>
    <sheetView workbookViewId="0"/>
  </sheetViews>
  <sheetFormatPr defaultRowHeight="15" x14ac:dyDescent="0.25"/>
  <cols>
    <col min="1" max="1" width="17.42578125" customWidth="1"/>
    <col min="2" max="2" width="11.5703125" bestFit="1" customWidth="1"/>
    <col min="3" max="3" width="10.7109375" bestFit="1" customWidth="1"/>
    <col min="4" max="4" width="56.140625" bestFit="1" customWidth="1"/>
    <col min="5" max="5" width="12.85546875" customWidth="1"/>
    <col min="6" max="6" width="11.5703125" bestFit="1" customWidth="1"/>
    <col min="7" max="7" width="18" customWidth="1"/>
    <col min="8" max="8" width="32.5703125" bestFit="1" customWidth="1"/>
    <col min="9" max="9" width="12.42578125" customWidth="1"/>
    <col min="10" max="10" width="12.85546875" customWidth="1"/>
    <col min="11" max="11" width="9.7109375" customWidth="1"/>
    <col min="12" max="12" width="15.42578125" customWidth="1"/>
    <col min="13" max="13" width="9.140625" customWidth="1"/>
    <col min="14" max="14" width="18.7109375" customWidth="1"/>
    <col min="15" max="15" width="16.5703125" bestFit="1" customWidth="1"/>
    <col min="16" max="16" width="7.7109375" bestFit="1" customWidth="1"/>
    <col min="17" max="17" width="11.5703125" bestFit="1" customWidth="1"/>
    <col min="18" max="18" width="13.28515625" bestFit="1" customWidth="1"/>
    <col min="19" max="19" width="11.5703125" bestFit="1" customWidth="1"/>
    <col min="20" max="31" width="13.28515625" bestFit="1" customWidth="1"/>
    <col min="32" max="33" width="14.28515625" bestFit="1" customWidth="1"/>
    <col min="34" max="34" width="13.5703125" bestFit="1" customWidth="1"/>
    <col min="35" max="36" width="9.5703125" bestFit="1" customWidth="1"/>
    <col min="38" max="38" width="12.42578125" bestFit="1" customWidth="1"/>
    <col min="39" max="49" width="7.85546875" style="6" bestFit="1" customWidth="1"/>
    <col min="51" max="51" width="9.28515625" bestFit="1" customWidth="1"/>
    <col min="52" max="52" width="13.85546875" bestFit="1" customWidth="1"/>
    <col min="53" max="53" width="5.5703125" bestFit="1" customWidth="1"/>
    <col min="56" max="57" width="10.5703125" bestFit="1" customWidth="1"/>
    <col min="58" max="58" width="7.5703125" bestFit="1" customWidth="1"/>
    <col min="59" max="59" width="10.5703125" bestFit="1" customWidth="1"/>
    <col min="60" max="67" width="14.140625" customWidth="1"/>
    <col min="68" max="68" width="10.5703125" bestFit="1" customWidth="1"/>
    <col min="69" max="69" width="11.28515625" bestFit="1" customWidth="1"/>
    <col min="70" max="70" width="17" bestFit="1" customWidth="1"/>
  </cols>
  <sheetData>
    <row r="1" spans="1:69" ht="31.5" x14ac:dyDescent="0.5">
      <c r="A1" s="364"/>
      <c r="B1" s="365"/>
      <c r="C1" s="365"/>
      <c r="D1" s="365" t="str">
        <f>SchoolReport!F1&amp;" "&amp;SchoolReport!H1</f>
        <v>Barnet Schools Funding 2022-23</v>
      </c>
      <c r="E1" s="365"/>
      <c r="F1" s="365"/>
      <c r="G1" s="365"/>
      <c r="H1" s="365"/>
      <c r="I1" s="365"/>
      <c r="J1" s="365"/>
      <c r="K1" s="365"/>
      <c r="L1" s="365"/>
      <c r="M1" s="365"/>
      <c r="N1" s="366"/>
      <c r="O1" s="26"/>
      <c r="P1" s="26"/>
      <c r="Q1" s="26"/>
      <c r="R1" t="s">
        <v>1365</v>
      </c>
      <c r="S1" t="s">
        <v>1172</v>
      </c>
      <c r="T1" t="s">
        <v>1173</v>
      </c>
      <c r="U1" t="s">
        <v>1174</v>
      </c>
      <c r="V1" t="s">
        <v>1175</v>
      </c>
      <c r="W1" t="s">
        <v>1176</v>
      </c>
      <c r="X1" t="s">
        <v>1281</v>
      </c>
      <c r="Y1" t="s">
        <v>1282</v>
      </c>
      <c r="Z1" t="s">
        <v>1283</v>
      </c>
      <c r="AA1" t="s">
        <v>1177</v>
      </c>
      <c r="AB1" t="s">
        <v>1072</v>
      </c>
      <c r="AC1" t="s">
        <v>1178</v>
      </c>
      <c r="AD1" t="s">
        <v>1179</v>
      </c>
      <c r="AE1" t="s">
        <v>1180</v>
      </c>
      <c r="AH1" t="s">
        <v>1181</v>
      </c>
      <c r="AI1" t="s">
        <v>1284</v>
      </c>
      <c r="AJ1">
        <v>10162</v>
      </c>
    </row>
    <row r="2" spans="1:69" ht="15.75" thickBot="1" x14ac:dyDescent="0.3">
      <c r="AI2" t="s">
        <v>1237</v>
      </c>
      <c r="AJ2">
        <v>10163</v>
      </c>
    </row>
    <row r="3" spans="1:69" ht="26.25" thickTop="1" thickBot="1" x14ac:dyDescent="0.55000000000000004">
      <c r="A3" s="29" t="s">
        <v>1182</v>
      </c>
      <c r="B3" s="474" t="s">
        <v>269</v>
      </c>
      <c r="C3" s="474"/>
      <c r="D3" s="474"/>
      <c r="E3" s="474"/>
      <c r="F3" s="475"/>
      <c r="H3" s="30" t="s">
        <v>1183</v>
      </c>
      <c r="I3" s="31">
        <f>COUNTIF(D20:D922,"&gt;0")</f>
        <v>0</v>
      </c>
      <c r="J3" s="32" t="s">
        <v>1184</v>
      </c>
      <c r="K3" s="32"/>
      <c r="L3" s="32"/>
      <c r="M3" s="32"/>
      <c r="N3" s="33"/>
      <c r="O3" s="34"/>
      <c r="P3" s="34"/>
      <c r="Q3" s="34"/>
      <c r="AI3" t="s">
        <v>1285</v>
      </c>
      <c r="AJ3">
        <v>11510</v>
      </c>
    </row>
    <row r="4" spans="1:69" ht="16.5" thickTop="1" thickBot="1" x14ac:dyDescent="0.3">
      <c r="A4" s="29" t="s">
        <v>212</v>
      </c>
      <c r="B4" s="476" t="s">
        <v>332</v>
      </c>
      <c r="C4" s="477"/>
      <c r="H4" s="29" t="s">
        <v>1186</v>
      </c>
      <c r="I4" s="31">
        <f>COUNTIF(G20:G966,"&gt;0")</f>
        <v>0</v>
      </c>
      <c r="J4" s="35" t="s">
        <v>1187</v>
      </c>
      <c r="K4" s="31">
        <f>COUNTIF(G20:G966,"&lt;0")</f>
        <v>0</v>
      </c>
      <c r="L4" s="35" t="s">
        <v>1188</v>
      </c>
      <c r="M4" s="31">
        <f>COUNTIF(G20:G966,"=0")</f>
        <v>0</v>
      </c>
    </row>
    <row r="5" spans="1:69" ht="15.75" thickTop="1" x14ac:dyDescent="0.25">
      <c r="A5" s="29" t="s">
        <v>1189</v>
      </c>
      <c r="B5" s="471"/>
      <c r="C5" s="472"/>
      <c r="D5" s="472"/>
      <c r="E5" s="472"/>
      <c r="F5" s="472"/>
      <c r="G5" s="472"/>
      <c r="H5" s="472"/>
      <c r="I5" s="472"/>
      <c r="J5" s="472"/>
      <c r="K5" s="472"/>
      <c r="L5" s="472"/>
      <c r="M5" s="472"/>
      <c r="N5" s="473"/>
      <c r="O5" s="36"/>
      <c r="P5" s="36"/>
      <c r="Q5" s="36"/>
    </row>
    <row r="6" spans="1:69" x14ac:dyDescent="0.25">
      <c r="B6" s="471"/>
      <c r="C6" s="472"/>
      <c r="D6" s="472"/>
      <c r="E6" s="472"/>
      <c r="F6" s="472"/>
      <c r="G6" s="472"/>
      <c r="H6" s="472"/>
      <c r="I6" s="472"/>
      <c r="J6" s="472"/>
      <c r="K6" s="472"/>
      <c r="L6" s="472"/>
      <c r="M6" s="472"/>
      <c r="N6" s="473"/>
      <c r="O6" s="36"/>
      <c r="P6" s="36"/>
      <c r="Q6" s="36"/>
    </row>
    <row r="7" spans="1:69" x14ac:dyDescent="0.25">
      <c r="B7" s="471"/>
      <c r="C7" s="472"/>
      <c r="D7" s="472"/>
      <c r="E7" s="472"/>
      <c r="F7" s="472"/>
      <c r="G7" s="472"/>
      <c r="H7" s="472"/>
      <c r="I7" s="472"/>
      <c r="J7" s="472"/>
      <c r="K7" s="472"/>
      <c r="L7" s="472"/>
      <c r="M7" s="472"/>
      <c r="N7" s="473"/>
      <c r="O7" s="36"/>
      <c r="P7" s="36"/>
      <c r="Q7" s="36"/>
    </row>
    <row r="8" spans="1:69" x14ac:dyDescent="0.25">
      <c r="B8" s="478"/>
      <c r="C8" s="478"/>
      <c r="D8" s="478"/>
      <c r="E8" s="478"/>
      <c r="F8" s="478"/>
      <c r="G8" s="478"/>
      <c r="H8" s="478"/>
      <c r="I8" s="478"/>
      <c r="J8" s="478"/>
      <c r="K8" s="478"/>
      <c r="L8" s="478"/>
      <c r="M8" s="478"/>
      <c r="N8" s="478"/>
      <c r="O8" s="36"/>
      <c r="P8" s="36"/>
      <c r="Q8" s="36"/>
    </row>
    <row r="9" spans="1:69" x14ac:dyDescent="0.25">
      <c r="B9" s="478"/>
      <c r="C9" s="478"/>
      <c r="D9" s="478"/>
      <c r="E9" s="478"/>
      <c r="F9" s="478"/>
      <c r="G9" s="478"/>
      <c r="H9" s="478"/>
      <c r="I9" s="478"/>
      <c r="J9" s="478"/>
      <c r="K9" s="478"/>
      <c r="L9" s="478"/>
      <c r="M9" s="478"/>
      <c r="N9" s="478"/>
      <c r="O9" s="36"/>
      <c r="P9" s="36"/>
      <c r="Q9" s="36"/>
    </row>
    <row r="10" spans="1:69" x14ac:dyDescent="0.25">
      <c r="A10" s="34"/>
      <c r="B10" s="34"/>
      <c r="C10" s="34"/>
      <c r="D10" s="34"/>
      <c r="E10" s="34"/>
      <c r="F10" s="34"/>
      <c r="G10" s="34"/>
      <c r="H10" s="34"/>
      <c r="I10" s="3"/>
      <c r="J10" s="3"/>
      <c r="K10" s="3"/>
      <c r="L10" s="3"/>
      <c r="M10" s="3"/>
      <c r="N10" s="3"/>
      <c r="O10" s="3"/>
      <c r="P10" s="3"/>
      <c r="Q10" s="3"/>
    </row>
    <row r="11" spans="1:69" x14ac:dyDescent="0.25">
      <c r="A11" s="29" t="s">
        <v>1190</v>
      </c>
      <c r="B11" s="468"/>
      <c r="C11" s="469"/>
      <c r="D11" s="469"/>
      <c r="E11" s="470"/>
      <c r="F11" s="468"/>
      <c r="G11" s="469"/>
      <c r="H11" s="469"/>
      <c r="I11" s="469"/>
      <c r="J11" s="469"/>
      <c r="K11" s="469"/>
      <c r="L11" s="469"/>
      <c r="M11" s="469"/>
      <c r="N11" s="470"/>
      <c r="O11" s="3"/>
      <c r="P11" s="3"/>
      <c r="Q11" s="3"/>
    </row>
    <row r="12" spans="1:69" x14ac:dyDescent="0.25">
      <c r="A12" s="34"/>
      <c r="B12" s="468"/>
      <c r="C12" s="469"/>
      <c r="D12" s="469"/>
      <c r="E12" s="470"/>
      <c r="F12" s="468"/>
      <c r="G12" s="469"/>
      <c r="H12" s="469"/>
      <c r="I12" s="469"/>
      <c r="J12" s="469"/>
      <c r="K12" s="469"/>
      <c r="L12" s="469"/>
      <c r="M12" s="469"/>
      <c r="N12" s="470"/>
      <c r="O12" s="3"/>
      <c r="P12" s="3"/>
      <c r="Q12" s="3"/>
    </row>
    <row r="13" spans="1:69" x14ac:dyDescent="0.25">
      <c r="A13" s="34"/>
      <c r="B13" s="468"/>
      <c r="C13" s="469"/>
      <c r="D13" s="469"/>
      <c r="E13" s="470"/>
      <c r="F13" s="468"/>
      <c r="G13" s="469"/>
      <c r="H13" s="469"/>
      <c r="I13" s="469"/>
      <c r="J13" s="469"/>
      <c r="K13" s="469"/>
      <c r="L13" s="469"/>
      <c r="M13" s="469"/>
      <c r="N13" s="470"/>
      <c r="O13" s="3"/>
      <c r="P13" s="3"/>
      <c r="Q13" s="3"/>
      <c r="BK13" s="503" t="s">
        <v>1388</v>
      </c>
      <c r="BL13" s="503"/>
      <c r="BM13" s="503"/>
      <c r="BN13" s="503"/>
      <c r="BO13" s="503"/>
      <c r="BP13" s="503"/>
      <c r="BQ13" s="503"/>
    </row>
    <row r="14" spans="1:69" x14ac:dyDescent="0.25">
      <c r="A14" s="34"/>
      <c r="B14" s="468"/>
      <c r="C14" s="469"/>
      <c r="D14" s="469"/>
      <c r="E14" s="470"/>
      <c r="F14" s="468"/>
      <c r="G14" s="469"/>
      <c r="H14" s="469"/>
      <c r="I14" s="469"/>
      <c r="J14" s="469"/>
      <c r="K14" s="469"/>
      <c r="L14" s="469"/>
      <c r="M14" s="469"/>
      <c r="N14" s="470"/>
      <c r="O14" s="3"/>
      <c r="P14" s="3"/>
      <c r="Q14" s="3"/>
      <c r="R14" s="43">
        <f>R15+R16</f>
        <v>0</v>
      </c>
      <c r="S14" s="43">
        <f t="shared" ref="S14:AH14" si="0">S15+S16</f>
        <v>0</v>
      </c>
      <c r="T14" s="43">
        <f t="shared" si="0"/>
        <v>0</v>
      </c>
      <c r="U14" s="43">
        <f t="shared" si="0"/>
        <v>0</v>
      </c>
      <c r="V14" s="43">
        <f t="shared" si="0"/>
        <v>0</v>
      </c>
      <c r="W14" s="43">
        <f t="shared" si="0"/>
        <v>0</v>
      </c>
      <c r="X14" s="43">
        <f t="shared" si="0"/>
        <v>0</v>
      </c>
      <c r="Y14" s="43">
        <f t="shared" si="0"/>
        <v>0</v>
      </c>
      <c r="Z14" s="43">
        <f t="shared" si="0"/>
        <v>0</v>
      </c>
      <c r="AA14" s="43">
        <f t="shared" si="0"/>
        <v>0</v>
      </c>
      <c r="AB14" s="43">
        <f t="shared" si="0"/>
        <v>0</v>
      </c>
      <c r="AC14" s="43">
        <f t="shared" si="0"/>
        <v>-1481960.7636016705</v>
      </c>
      <c r="AD14" s="43">
        <f t="shared" si="0"/>
        <v>0</v>
      </c>
      <c r="AE14" s="43">
        <f t="shared" si="0"/>
        <v>0</v>
      </c>
      <c r="AF14" s="43">
        <f t="shared" si="0"/>
        <v>0</v>
      </c>
      <c r="AG14" s="43">
        <f t="shared" si="0"/>
        <v>-1481960.7636016705</v>
      </c>
      <c r="AH14" s="43">
        <f t="shared" si="0"/>
        <v>-1481960.7636016705</v>
      </c>
      <c r="AI14" s="44" t="s">
        <v>1191</v>
      </c>
      <c r="BK14" s="503" t="s">
        <v>1389</v>
      </c>
      <c r="BL14" s="503"/>
      <c r="BM14" s="503"/>
      <c r="BN14" s="503"/>
      <c r="BO14" s="503"/>
      <c r="BP14" s="503"/>
      <c r="BQ14" s="503"/>
    </row>
    <row r="15" spans="1:69" x14ac:dyDescent="0.25">
      <c r="A15" s="34"/>
      <c r="B15" s="468"/>
      <c r="C15" s="469"/>
      <c r="D15" s="469"/>
      <c r="E15" s="470"/>
      <c r="F15" s="468"/>
      <c r="G15" s="469"/>
      <c r="H15" s="469"/>
      <c r="I15" s="469"/>
      <c r="J15" s="469"/>
      <c r="K15" s="469"/>
      <c r="L15" s="469"/>
      <c r="M15" s="469"/>
      <c r="N15" s="470"/>
      <c r="O15" s="3"/>
      <c r="P15" s="3"/>
      <c r="Q15" s="3"/>
      <c r="R15" s="45">
        <f>SUMIF(R263:R915,"&gt;0")</f>
        <v>0</v>
      </c>
      <c r="S15" s="45">
        <f t="shared" ref="S15:AH15" si="1">SUMIF(S20:S915,"&gt;0")</f>
        <v>0</v>
      </c>
      <c r="T15" s="45">
        <f t="shared" si="1"/>
        <v>0</v>
      </c>
      <c r="U15" s="45">
        <f t="shared" si="1"/>
        <v>0</v>
      </c>
      <c r="V15" s="45">
        <f t="shared" si="1"/>
        <v>0</v>
      </c>
      <c r="W15" s="45">
        <f t="shared" si="1"/>
        <v>0</v>
      </c>
      <c r="X15" s="45">
        <f t="shared" si="1"/>
        <v>0</v>
      </c>
      <c r="Y15" s="45">
        <f t="shared" si="1"/>
        <v>0</v>
      </c>
      <c r="Z15" s="45">
        <f t="shared" si="1"/>
        <v>0</v>
      </c>
      <c r="AA15" s="45">
        <f t="shared" si="1"/>
        <v>0</v>
      </c>
      <c r="AB15" s="45">
        <f t="shared" si="1"/>
        <v>0</v>
      </c>
      <c r="AC15" s="45">
        <f t="shared" si="1"/>
        <v>0</v>
      </c>
      <c r="AD15" s="45">
        <f t="shared" si="1"/>
        <v>0</v>
      </c>
      <c r="AE15" s="45">
        <f t="shared" si="1"/>
        <v>0</v>
      </c>
      <c r="AF15" s="45">
        <f t="shared" si="1"/>
        <v>0</v>
      </c>
      <c r="AG15" s="45">
        <f t="shared" si="1"/>
        <v>0</v>
      </c>
      <c r="AH15" s="45">
        <f t="shared" si="1"/>
        <v>0</v>
      </c>
      <c r="AI15" s="44" t="s">
        <v>1186</v>
      </c>
    </row>
    <row r="16" spans="1:69" x14ac:dyDescent="0.25">
      <c r="A16" s="34"/>
      <c r="B16" s="468"/>
      <c r="C16" s="469"/>
      <c r="D16" s="469"/>
      <c r="E16" s="470"/>
      <c r="F16" s="468"/>
      <c r="G16" s="469"/>
      <c r="H16" s="469"/>
      <c r="I16" s="469"/>
      <c r="J16" s="469"/>
      <c r="K16" s="469"/>
      <c r="L16" s="469"/>
      <c r="M16" s="469"/>
      <c r="N16" s="470"/>
      <c r="O16" s="3"/>
      <c r="P16" s="3"/>
      <c r="Q16" s="3"/>
      <c r="R16" s="45">
        <f>SUMIF(R263:R915,"&lt;0")</f>
        <v>0</v>
      </c>
      <c r="S16" s="45">
        <f t="shared" ref="S16:AH16" si="2">SUMIF(S20:S915,"&lt;0")</f>
        <v>0</v>
      </c>
      <c r="T16" s="45">
        <f t="shared" si="2"/>
        <v>0</v>
      </c>
      <c r="U16" s="45">
        <f t="shared" si="2"/>
        <v>0</v>
      </c>
      <c r="V16" s="45">
        <f t="shared" si="2"/>
        <v>0</v>
      </c>
      <c r="W16" s="45">
        <f t="shared" si="2"/>
        <v>0</v>
      </c>
      <c r="X16" s="45">
        <f t="shared" si="2"/>
        <v>0</v>
      </c>
      <c r="Y16" s="45">
        <f t="shared" si="2"/>
        <v>0</v>
      </c>
      <c r="Z16" s="45">
        <f t="shared" si="2"/>
        <v>0</v>
      </c>
      <c r="AA16" s="45">
        <f t="shared" si="2"/>
        <v>0</v>
      </c>
      <c r="AB16" s="45">
        <f t="shared" si="2"/>
        <v>0</v>
      </c>
      <c r="AC16" s="45">
        <f t="shared" si="2"/>
        <v>-1481960.7636016705</v>
      </c>
      <c r="AD16" s="45">
        <f t="shared" si="2"/>
        <v>0</v>
      </c>
      <c r="AE16" s="45">
        <f t="shared" si="2"/>
        <v>0</v>
      </c>
      <c r="AF16" s="45">
        <f t="shared" si="2"/>
        <v>0</v>
      </c>
      <c r="AG16" s="45">
        <f t="shared" si="2"/>
        <v>-1481960.7636016705</v>
      </c>
      <c r="AH16" s="45">
        <f t="shared" si="2"/>
        <v>-1481960.7636016705</v>
      </c>
      <c r="AI16" s="44" t="s">
        <v>1187</v>
      </c>
    </row>
    <row r="17" spans="1:69" ht="15.75" thickBot="1" x14ac:dyDescent="0.3">
      <c r="A17" s="34">
        <f>COUNTIF(D20:D989,"&gt;0")</f>
        <v>0</v>
      </c>
      <c r="B17" s="468"/>
      <c r="C17" s="469"/>
      <c r="D17" s="469"/>
      <c r="E17" s="470"/>
      <c r="F17" s="468"/>
      <c r="G17" s="469"/>
      <c r="H17" s="469"/>
      <c r="I17" s="469"/>
      <c r="J17" s="469"/>
      <c r="K17" s="469"/>
      <c r="L17" s="469"/>
      <c r="M17" s="469"/>
      <c r="N17" s="470"/>
      <c r="O17" s="3"/>
      <c r="P17" s="3"/>
      <c r="Q17" s="3"/>
      <c r="R17" s="502" t="s">
        <v>1375</v>
      </c>
      <c r="S17" s="467"/>
      <c r="T17" s="467"/>
      <c r="U17" s="467"/>
      <c r="V17" s="467"/>
      <c r="W17" s="467"/>
      <c r="X17" s="467"/>
      <c r="Y17" s="467"/>
      <c r="Z17" s="467"/>
      <c r="AA17" s="467"/>
      <c r="AB17" s="467"/>
      <c r="AC17" s="467"/>
      <c r="AD17" s="467"/>
      <c r="AE17" s="467"/>
      <c r="BJ17" s="47">
        <f>SUM(BJ20:BJ293)</f>
        <v>0</v>
      </c>
      <c r="BQ17" s="48">
        <f>SUM(BN20:BN146)</f>
        <v>0</v>
      </c>
    </row>
    <row r="18" spans="1:69" ht="16.5" thickTop="1" thickBot="1" x14ac:dyDescent="0.3">
      <c r="A18" t="s">
        <v>1192</v>
      </c>
      <c r="G18" s="48">
        <f>SUM(G20:G915)</f>
        <v>0</v>
      </c>
      <c r="I18" s="48"/>
      <c r="R18" s="49">
        <v>0</v>
      </c>
      <c r="S18" s="49">
        <v>0</v>
      </c>
      <c r="T18" s="49">
        <f>2/13</f>
        <v>0.15384615384615385</v>
      </c>
      <c r="U18" s="49">
        <f>1/13</f>
        <v>7.6923076923076927E-2</v>
      </c>
      <c r="V18" s="49">
        <f t="shared" ref="V18:AE18" si="3">1/13</f>
        <v>7.6923076923076927E-2</v>
      </c>
      <c r="W18" s="49">
        <f t="shared" si="3"/>
        <v>7.6923076923076927E-2</v>
      </c>
      <c r="X18" s="49">
        <f t="shared" si="3"/>
        <v>7.6923076923076927E-2</v>
      </c>
      <c r="Y18" s="49">
        <f t="shared" si="3"/>
        <v>7.6923076923076927E-2</v>
      </c>
      <c r="Z18" s="49">
        <f t="shared" si="3"/>
        <v>7.6923076923076927E-2</v>
      </c>
      <c r="AA18" s="49">
        <f t="shared" si="3"/>
        <v>7.6923076923076927E-2</v>
      </c>
      <c r="AB18" s="49">
        <f t="shared" si="3"/>
        <v>7.6923076923076927E-2</v>
      </c>
      <c r="AC18" s="49">
        <f t="shared" si="3"/>
        <v>7.6923076923076927E-2</v>
      </c>
      <c r="AD18" s="49">
        <f t="shared" si="3"/>
        <v>7.6923076923076927E-2</v>
      </c>
      <c r="AE18" s="49">
        <f t="shared" si="3"/>
        <v>7.6923076923076927E-2</v>
      </c>
      <c r="AG18" s="48">
        <f>SUM(AG20:AG915)</f>
        <v>-1481960.7636016705</v>
      </c>
      <c r="AL18" s="161">
        <v>1</v>
      </c>
      <c r="AM18" s="6">
        <v>0</v>
      </c>
      <c r="AN18" s="6">
        <v>0</v>
      </c>
      <c r="AO18" s="6">
        <v>0</v>
      </c>
      <c r="AP18" s="6">
        <v>0</v>
      </c>
      <c r="AQ18" s="6">
        <v>0</v>
      </c>
      <c r="AR18" s="6">
        <v>0</v>
      </c>
      <c r="AS18" s="6">
        <v>0</v>
      </c>
      <c r="AT18" s="6">
        <v>0</v>
      </c>
      <c r="AU18" s="6">
        <v>0</v>
      </c>
      <c r="AV18" s="6">
        <v>0</v>
      </c>
      <c r="AW18" s="6">
        <v>0</v>
      </c>
      <c r="AX18" s="50"/>
      <c r="BD18" s="51" t="s">
        <v>1390</v>
      </c>
      <c r="BE18" s="51" t="s">
        <v>1390</v>
      </c>
      <c r="BF18" s="51" t="s">
        <v>1390</v>
      </c>
      <c r="BG18" s="51" t="s">
        <v>1390</v>
      </c>
      <c r="BH18" s="52" t="s">
        <v>1390</v>
      </c>
      <c r="BI18" s="52" t="s">
        <v>1390</v>
      </c>
      <c r="BJ18" s="52" t="s">
        <v>1390</v>
      </c>
      <c r="BK18" s="52" t="s">
        <v>1391</v>
      </c>
      <c r="BL18" s="52"/>
      <c r="BM18" s="52" t="s">
        <v>1391</v>
      </c>
      <c r="BN18" s="53" t="s">
        <v>1391</v>
      </c>
      <c r="BO18" s="53" t="s">
        <v>1391</v>
      </c>
      <c r="BP18" s="53" t="s">
        <v>1391</v>
      </c>
      <c r="BQ18" s="53" t="s">
        <v>1391</v>
      </c>
    </row>
    <row r="19" spans="1:69" s="60" customFormat="1" ht="46.5" thickTop="1" thickBot="1" x14ac:dyDescent="0.3">
      <c r="A19" s="54" t="s">
        <v>1182</v>
      </c>
      <c r="B19" s="55" t="s">
        <v>1193</v>
      </c>
      <c r="C19" s="55" t="s">
        <v>1194</v>
      </c>
      <c r="D19" s="55" t="s">
        <v>1195</v>
      </c>
      <c r="E19" s="55" t="s">
        <v>1196</v>
      </c>
      <c r="F19" s="55" t="s">
        <v>1197</v>
      </c>
      <c r="G19" s="55" t="s">
        <v>1198</v>
      </c>
      <c r="H19" s="55" t="s">
        <v>1199</v>
      </c>
      <c r="I19" s="55" t="s">
        <v>1200</v>
      </c>
      <c r="J19" s="55" t="s">
        <v>1201</v>
      </c>
      <c r="K19" s="55" t="s">
        <v>212</v>
      </c>
      <c r="L19" s="55" t="s">
        <v>1202</v>
      </c>
      <c r="M19" s="55" t="s">
        <v>1203</v>
      </c>
      <c r="N19" s="56" t="s">
        <v>1204</v>
      </c>
      <c r="O19" s="56" t="s">
        <v>1205</v>
      </c>
      <c r="P19" s="56" t="s">
        <v>1206</v>
      </c>
      <c r="Q19" s="58" t="s">
        <v>1207</v>
      </c>
      <c r="R19" s="58" t="s">
        <v>904</v>
      </c>
      <c r="S19" s="58" t="s">
        <v>1208</v>
      </c>
      <c r="T19" s="58" t="s">
        <v>1209</v>
      </c>
      <c r="U19" s="58" t="s">
        <v>1210</v>
      </c>
      <c r="V19" s="58" t="s">
        <v>1211</v>
      </c>
      <c r="W19" s="58" t="s">
        <v>1212</v>
      </c>
      <c r="X19" s="58" t="s">
        <v>1213</v>
      </c>
      <c r="Y19" s="58" t="s">
        <v>1214</v>
      </c>
      <c r="Z19" s="58" t="s">
        <v>1215</v>
      </c>
      <c r="AA19" s="58" t="s">
        <v>1216</v>
      </c>
      <c r="AB19" s="58" t="s">
        <v>1217</v>
      </c>
      <c r="AC19" s="58" t="s">
        <v>916</v>
      </c>
      <c r="AD19" s="58" t="s">
        <v>951</v>
      </c>
      <c r="AE19" s="60" t="s">
        <v>1298</v>
      </c>
      <c r="AF19" s="60" t="s">
        <v>1298</v>
      </c>
      <c r="AG19" s="60" t="s">
        <v>1220</v>
      </c>
      <c r="AH19" s="60" t="s">
        <v>1221</v>
      </c>
      <c r="AI19" s="60" t="s">
        <v>1222</v>
      </c>
      <c r="AJ19" s="60" t="s">
        <v>1223</v>
      </c>
      <c r="AK19" s="62"/>
      <c r="AL19" s="62"/>
      <c r="AM19" s="62"/>
      <c r="AN19" s="62"/>
      <c r="AO19" s="62"/>
      <c r="AP19" s="62"/>
      <c r="AQ19" s="62"/>
      <c r="AR19" s="62"/>
      <c r="AS19" s="62"/>
      <c r="AT19" s="62"/>
      <c r="AU19" s="63"/>
      <c r="AV19" s="64"/>
      <c r="AW19" s="64"/>
      <c r="AX19" s="64"/>
      <c r="BA19" s="65"/>
      <c r="BB19" s="66"/>
      <c r="BC19" s="66"/>
      <c r="BD19" s="66"/>
      <c r="BE19" s="66"/>
      <c r="BF19" s="67"/>
      <c r="BG19" s="67"/>
      <c r="BH19" s="68"/>
      <c r="BI19" s="68"/>
      <c r="BJ19" s="68"/>
      <c r="BK19" s="69"/>
      <c r="BL19" s="69"/>
      <c r="BM19" s="69"/>
      <c r="BN19" s="69"/>
    </row>
    <row r="20" spans="1:69" ht="15.75" customHeight="1" thickTop="1" x14ac:dyDescent="0.25">
      <c r="A20" t="str">
        <f>$B$3</f>
        <v>DEDELEGATION</v>
      </c>
      <c r="B20" s="71">
        <v>44295</v>
      </c>
      <c r="C20" s="70">
        <v>3022002</v>
      </c>
      <c r="D20" t="s">
        <v>1392</v>
      </c>
      <c r="E20" t="str">
        <f>VLOOKUP(C20,Schools!$A:$Z,3,0)</f>
        <v>M</v>
      </c>
      <c r="F20" s="72">
        <v>-695.54</v>
      </c>
      <c r="G20" s="70" t="s">
        <v>4657</v>
      </c>
      <c r="H20" s="70" t="s">
        <v>1076</v>
      </c>
      <c r="I20" t="str">
        <f>O20&amp;"/"&amp;P20</f>
        <v>10162/543965</v>
      </c>
      <c r="J20">
        <f>VLOOKUP(C20,Schools!$A:$Z,9,0)</f>
        <v>400005</v>
      </c>
      <c r="K20" s="70" t="s">
        <v>281</v>
      </c>
      <c r="L20" s="70" t="s">
        <v>1075</v>
      </c>
      <c r="M20" s="70" t="s">
        <v>1393</v>
      </c>
      <c r="N20" t="str">
        <f>VLOOKUP(C20,Schools!A:D,4,0)</f>
        <v>Primary</v>
      </c>
      <c r="O20">
        <f t="shared" ref="O20:O83" si="4">IF($E20="A","EFA",VLOOKUP(LEFT(N20,1),$AI$1:$AJ$3,2,0))</f>
        <v>10162</v>
      </c>
      <c r="P20">
        <f t="shared" ref="P20:P51" si="5">IF(E20="M",543965,516500)</f>
        <v>543965</v>
      </c>
      <c r="Q20" s="75">
        <f t="shared" ref="Q20:Q83" si="6">F20</f>
        <v>-695.54</v>
      </c>
      <c r="R20" s="73"/>
      <c r="S20" s="73"/>
      <c r="T20" s="73"/>
      <c r="U20" s="73"/>
      <c r="V20" s="73"/>
      <c r="W20" s="73"/>
      <c r="X20" s="73"/>
      <c r="Y20" s="73"/>
      <c r="Z20" s="73"/>
      <c r="AA20" s="73"/>
      <c r="AB20" s="73"/>
      <c r="AC20" s="48">
        <f>SUM(Q20:AB20)</f>
        <v>-695.54</v>
      </c>
      <c r="AD20" s="48">
        <f>AC20-F20</f>
        <v>0</v>
      </c>
      <c r="AE20" s="73"/>
      <c r="AG20" s="48">
        <f>SUM(Q20:S20)</f>
        <v>-695.54</v>
      </c>
      <c r="AH20" s="48">
        <f>SUM(Q20:V20)</f>
        <v>-695.54</v>
      </c>
      <c r="AI20" s="6">
        <f>SUM(Q20:Y20)</f>
        <v>-695.54</v>
      </c>
      <c r="AJ20" s="6">
        <f>SUM(Q20:AB20)</f>
        <v>-695.54</v>
      </c>
      <c r="AK20" s="6"/>
      <c r="AL20" s="6"/>
      <c r="AU20"/>
      <c r="AW20" s="48"/>
      <c r="AX20" s="74"/>
      <c r="BA20" s="3"/>
      <c r="BB20" s="47"/>
      <c r="BC20" s="47"/>
      <c r="BD20" s="47"/>
      <c r="BE20" s="47"/>
      <c r="BF20" s="48"/>
      <c r="BG20" s="47"/>
      <c r="BH20" s="6"/>
      <c r="BI20" s="1"/>
      <c r="BJ20" s="1"/>
      <c r="BK20" s="47"/>
      <c r="BL20" s="1"/>
      <c r="BM20" s="48"/>
      <c r="BN20" s="48"/>
    </row>
    <row r="21" spans="1:69" x14ac:dyDescent="0.25">
      <c r="A21" t="str">
        <f t="shared" ref="A21:A84" si="7">$B$3</f>
        <v>DEDELEGATION</v>
      </c>
      <c r="B21" s="71">
        <v>44295</v>
      </c>
      <c r="C21" s="70">
        <v>3022003</v>
      </c>
      <c r="D21" t="s">
        <v>973</v>
      </c>
      <c r="E21" t="str">
        <f>VLOOKUP(C21,Schools!$A:$Z,3,0)</f>
        <v>M</v>
      </c>
      <c r="F21" s="72">
        <v>-595.93999999999994</v>
      </c>
      <c r="G21" s="70" t="s">
        <v>4657</v>
      </c>
      <c r="H21" s="70" t="s">
        <v>1076</v>
      </c>
      <c r="I21" t="str">
        <f t="shared" ref="I21:I84" si="8">O21&amp;"/"&amp;P21</f>
        <v>10162/543965</v>
      </c>
      <c r="J21">
        <f>VLOOKUP(C21,Schools!$A:$Z,9,0)</f>
        <v>400051</v>
      </c>
      <c r="K21" s="70" t="s">
        <v>281</v>
      </c>
      <c r="L21" s="70" t="s">
        <v>1075</v>
      </c>
      <c r="M21" s="70" t="s">
        <v>1393</v>
      </c>
      <c r="N21" t="str">
        <f>VLOOKUP(C21,Schools!A:D,4,0)</f>
        <v>Primary</v>
      </c>
      <c r="O21">
        <f t="shared" si="4"/>
        <v>10162</v>
      </c>
      <c r="P21">
        <f t="shared" si="5"/>
        <v>543965</v>
      </c>
      <c r="Q21" s="75">
        <f t="shared" si="6"/>
        <v>-595.93999999999994</v>
      </c>
      <c r="R21" s="73"/>
      <c r="S21" s="73"/>
      <c r="T21" s="73"/>
      <c r="U21" s="73"/>
      <c r="V21" s="73"/>
      <c r="W21" s="73"/>
      <c r="X21" s="73"/>
      <c r="Y21" s="73"/>
      <c r="Z21" s="73"/>
      <c r="AA21" s="73"/>
      <c r="AB21" s="73"/>
      <c r="AC21" s="48">
        <f t="shared" ref="AC21:AC84" si="9">SUM(Q21:AB21)</f>
        <v>-595.93999999999994</v>
      </c>
      <c r="AD21" s="48">
        <f t="shared" ref="AD21:AD84" si="10">AC21-F21</f>
        <v>0</v>
      </c>
      <c r="AE21" s="73"/>
      <c r="AG21" s="48">
        <f t="shared" ref="AG21:AG84" si="11">SUM(Q21:S21)</f>
        <v>-595.93999999999994</v>
      </c>
      <c r="AH21" s="48">
        <f t="shared" ref="AH21:AH84" si="12">SUM(Q21:V21)</f>
        <v>-595.93999999999994</v>
      </c>
      <c r="AI21" s="6">
        <f t="shared" ref="AI21:AI84" si="13">SUM(Q21:Y21)</f>
        <v>-595.93999999999994</v>
      </c>
      <c r="AJ21" s="6">
        <f t="shared" ref="AJ21:AJ84" si="14">SUM(Q21:AB21)</f>
        <v>-595.93999999999994</v>
      </c>
      <c r="AK21" s="6"/>
      <c r="AL21" s="6"/>
      <c r="AU21"/>
      <c r="AW21" s="48"/>
      <c r="AX21" s="74"/>
      <c r="BA21" s="3"/>
      <c r="BB21" s="47"/>
      <c r="BC21" s="47"/>
      <c r="BD21" s="47"/>
      <c r="BE21" s="47"/>
      <c r="BF21" s="48"/>
      <c r="BG21" s="47"/>
      <c r="BH21" s="6"/>
      <c r="BI21" s="47"/>
      <c r="BJ21" s="1"/>
      <c r="BK21" s="47"/>
      <c r="BL21" s="1"/>
      <c r="BM21" s="48"/>
      <c r="BN21" s="48"/>
    </row>
    <row r="22" spans="1:69" x14ac:dyDescent="0.25">
      <c r="A22" t="str">
        <f t="shared" si="7"/>
        <v>DEDELEGATION</v>
      </c>
      <c r="B22" s="71">
        <v>44295</v>
      </c>
      <c r="C22" s="70">
        <v>3022007</v>
      </c>
      <c r="D22" t="s">
        <v>976</v>
      </c>
      <c r="E22" t="str">
        <f>VLOOKUP(C22,Schools!$A:$Z,3,0)</f>
        <v>M</v>
      </c>
      <c r="F22" s="72">
        <v>-594.28</v>
      </c>
      <c r="G22" s="70" t="s">
        <v>4657</v>
      </c>
      <c r="H22" s="70" t="s">
        <v>1076</v>
      </c>
      <c r="I22" t="str">
        <f t="shared" si="8"/>
        <v>10162/543965</v>
      </c>
      <c r="J22">
        <f>VLOOKUP(C22,Schools!$A:$Z,9,0)</f>
        <v>400040</v>
      </c>
      <c r="K22" s="70" t="s">
        <v>281</v>
      </c>
      <c r="L22" s="70" t="s">
        <v>1075</v>
      </c>
      <c r="M22" s="70" t="s">
        <v>1393</v>
      </c>
      <c r="N22" t="str">
        <f>VLOOKUP(C22,Schools!A:D,4,0)</f>
        <v>Primary</v>
      </c>
      <c r="O22">
        <f t="shared" si="4"/>
        <v>10162</v>
      </c>
      <c r="P22">
        <f t="shared" si="5"/>
        <v>543965</v>
      </c>
      <c r="Q22" s="75">
        <f t="shared" si="6"/>
        <v>-594.28</v>
      </c>
      <c r="R22" s="73"/>
      <c r="S22" s="73"/>
      <c r="T22" s="73"/>
      <c r="U22" s="73"/>
      <c r="V22" s="73"/>
      <c r="W22" s="73"/>
      <c r="X22" s="73"/>
      <c r="Y22" s="73"/>
      <c r="Z22" s="73"/>
      <c r="AA22" s="73"/>
      <c r="AB22" s="73"/>
      <c r="AC22" s="48">
        <f t="shared" si="9"/>
        <v>-594.28</v>
      </c>
      <c r="AD22" s="48">
        <f t="shared" si="10"/>
        <v>0</v>
      </c>
      <c r="AE22" s="73"/>
      <c r="AG22" s="48">
        <f t="shared" si="11"/>
        <v>-594.28</v>
      </c>
      <c r="AH22" s="48">
        <f t="shared" si="12"/>
        <v>-594.28</v>
      </c>
      <c r="AI22" s="6">
        <f t="shared" si="13"/>
        <v>-594.28</v>
      </c>
      <c r="AJ22" s="6">
        <f t="shared" si="14"/>
        <v>-594.28</v>
      </c>
      <c r="AK22" s="6"/>
      <c r="AL22" s="6"/>
      <c r="AU22"/>
      <c r="AW22" s="48"/>
      <c r="AX22" s="74"/>
      <c r="BA22" s="3"/>
      <c r="BB22" s="47"/>
      <c r="BC22" s="47"/>
      <c r="BD22" s="47"/>
      <c r="BE22" s="47"/>
      <c r="BF22" s="48"/>
      <c r="BG22" s="47"/>
      <c r="BH22" s="6"/>
      <c r="BI22" s="47"/>
      <c r="BJ22" s="1"/>
      <c r="BK22" s="47"/>
      <c r="BL22" s="1"/>
      <c r="BM22" s="48"/>
      <c r="BN22" s="48"/>
    </row>
    <row r="23" spans="1:69" x14ac:dyDescent="0.25">
      <c r="A23" t="str">
        <f t="shared" si="7"/>
        <v>DEDELEGATION</v>
      </c>
      <c r="B23" s="71">
        <v>44295</v>
      </c>
      <c r="C23" s="70">
        <v>3022008</v>
      </c>
      <c r="D23" t="s">
        <v>1394</v>
      </c>
      <c r="E23" t="str">
        <f>VLOOKUP(C23,Schools!$A:$Z,3,0)</f>
        <v>M</v>
      </c>
      <c r="F23" s="72">
        <v>-448.2</v>
      </c>
      <c r="G23" s="70" t="s">
        <v>4657</v>
      </c>
      <c r="H23" s="70" t="s">
        <v>1076</v>
      </c>
      <c r="I23" t="str">
        <f t="shared" si="8"/>
        <v>10162/543965</v>
      </c>
      <c r="J23">
        <f>VLOOKUP(C23,Schools!$A:$Z,9,0)</f>
        <v>400057</v>
      </c>
      <c r="K23" s="70" t="s">
        <v>281</v>
      </c>
      <c r="L23" s="70" t="s">
        <v>1075</v>
      </c>
      <c r="M23" s="70" t="s">
        <v>1393</v>
      </c>
      <c r="N23" t="str">
        <f>VLOOKUP(C23,Schools!A:D,4,0)</f>
        <v>Primary</v>
      </c>
      <c r="O23">
        <f t="shared" si="4"/>
        <v>10162</v>
      </c>
      <c r="P23">
        <f t="shared" si="5"/>
        <v>543965</v>
      </c>
      <c r="Q23" s="75">
        <f t="shared" si="6"/>
        <v>-448.2</v>
      </c>
      <c r="R23" s="73"/>
      <c r="S23" s="73"/>
      <c r="T23" s="73"/>
      <c r="U23" s="73"/>
      <c r="V23" s="73"/>
      <c r="W23" s="73"/>
      <c r="X23" s="73"/>
      <c r="Y23" s="73"/>
      <c r="Z23" s="73"/>
      <c r="AA23" s="73"/>
      <c r="AB23" s="73"/>
      <c r="AC23" s="48">
        <f t="shared" si="9"/>
        <v>-448.2</v>
      </c>
      <c r="AD23" s="48">
        <f t="shared" si="10"/>
        <v>0</v>
      </c>
      <c r="AE23" s="73"/>
      <c r="AG23" s="48">
        <f t="shared" si="11"/>
        <v>-448.2</v>
      </c>
      <c r="AH23" s="48">
        <f t="shared" si="12"/>
        <v>-448.2</v>
      </c>
      <c r="AI23" s="6">
        <f t="shared" si="13"/>
        <v>-448.2</v>
      </c>
      <c r="AJ23" s="6">
        <f t="shared" si="14"/>
        <v>-448.2</v>
      </c>
      <c r="AK23" s="6"/>
      <c r="AL23" s="6"/>
      <c r="AU23"/>
      <c r="AW23" s="48"/>
      <c r="AX23" s="74"/>
      <c r="BA23" s="3"/>
      <c r="BB23" s="47"/>
      <c r="BC23" s="47"/>
      <c r="BD23" s="47"/>
      <c r="BE23" s="47"/>
      <c r="BF23" s="48"/>
      <c r="BG23" s="47"/>
      <c r="BH23" s="6"/>
      <c r="BI23" s="47"/>
      <c r="BJ23" s="1"/>
      <c r="BK23" s="47"/>
      <c r="BL23" s="1"/>
      <c r="BM23" s="48"/>
      <c r="BN23" s="48"/>
    </row>
    <row r="24" spans="1:69" x14ac:dyDescent="0.25">
      <c r="A24" t="str">
        <f t="shared" si="7"/>
        <v>DEDELEGATION</v>
      </c>
      <c r="B24" s="71">
        <v>44295</v>
      </c>
      <c r="C24" s="70">
        <v>3022009</v>
      </c>
      <c r="D24" t="s">
        <v>1378</v>
      </c>
      <c r="E24" t="str">
        <f>VLOOKUP(C24,Schools!$A:$Z,3,0)</f>
        <v>M</v>
      </c>
      <c r="F24" s="72">
        <v>-698.86</v>
      </c>
      <c r="G24" s="70" t="s">
        <v>4657</v>
      </c>
      <c r="H24" s="70" t="s">
        <v>1076</v>
      </c>
      <c r="I24" t="str">
        <f t="shared" si="8"/>
        <v>10162/543965</v>
      </c>
      <c r="J24">
        <f>VLOOKUP(C24,Schools!$A:$Z,9,0)</f>
        <v>400061</v>
      </c>
      <c r="K24" s="70" t="s">
        <v>281</v>
      </c>
      <c r="L24" s="70" t="s">
        <v>1075</v>
      </c>
      <c r="M24" s="70" t="s">
        <v>1393</v>
      </c>
      <c r="N24" t="str">
        <f>VLOOKUP(C24,Schools!A:D,4,0)</f>
        <v>Primary</v>
      </c>
      <c r="O24">
        <f t="shared" si="4"/>
        <v>10162</v>
      </c>
      <c r="P24">
        <f t="shared" si="5"/>
        <v>543965</v>
      </c>
      <c r="Q24" s="75">
        <f t="shared" si="6"/>
        <v>-698.86</v>
      </c>
      <c r="R24" s="73"/>
      <c r="S24" s="73"/>
      <c r="T24" s="73"/>
      <c r="U24" s="73"/>
      <c r="V24" s="73"/>
      <c r="W24" s="73"/>
      <c r="X24" s="73"/>
      <c r="Y24" s="73"/>
      <c r="Z24" s="73"/>
      <c r="AA24" s="73"/>
      <c r="AB24" s="73"/>
      <c r="AC24" s="48">
        <f t="shared" si="9"/>
        <v>-698.86</v>
      </c>
      <c r="AD24" s="48">
        <f t="shared" si="10"/>
        <v>0</v>
      </c>
      <c r="AE24" s="73"/>
      <c r="AG24" s="48">
        <f t="shared" si="11"/>
        <v>-698.86</v>
      </c>
      <c r="AH24" s="48">
        <f t="shared" si="12"/>
        <v>-698.86</v>
      </c>
      <c r="AI24" s="6">
        <f t="shared" si="13"/>
        <v>-698.86</v>
      </c>
      <c r="AJ24" s="6">
        <f t="shared" si="14"/>
        <v>-698.86</v>
      </c>
      <c r="AK24" s="6"/>
      <c r="AL24" s="6"/>
      <c r="AU24"/>
      <c r="AW24" s="48"/>
      <c r="AX24" s="74"/>
      <c r="BA24" s="3"/>
      <c r="BB24" s="47"/>
      <c r="BC24" s="47"/>
      <c r="BD24" s="47"/>
      <c r="BE24" s="47"/>
      <c r="BF24" s="48"/>
      <c r="BG24" s="47"/>
      <c r="BH24" s="6"/>
      <c r="BI24" s="47"/>
      <c r="BJ24" s="1"/>
      <c r="BK24" s="47"/>
      <c r="BL24" s="1"/>
      <c r="BM24" s="48"/>
      <c r="BN24" s="48"/>
    </row>
    <row r="25" spans="1:69" x14ac:dyDescent="0.25">
      <c r="A25" t="str">
        <f t="shared" si="7"/>
        <v>DEDELEGATION</v>
      </c>
      <c r="B25" s="71">
        <v>44295</v>
      </c>
      <c r="C25" s="70">
        <v>3022011</v>
      </c>
      <c r="D25" t="s">
        <v>1395</v>
      </c>
      <c r="E25" t="str">
        <f>VLOOKUP(C25,Schools!$A:$Z,3,0)</f>
        <v>M</v>
      </c>
      <c r="F25" s="72">
        <v>-345.28</v>
      </c>
      <c r="G25" s="70" t="s">
        <v>4657</v>
      </c>
      <c r="H25" s="70" t="s">
        <v>1076</v>
      </c>
      <c r="I25" t="str">
        <f t="shared" si="8"/>
        <v>10162/543965</v>
      </c>
      <c r="J25">
        <f>VLOOKUP(C25,Schools!$A:$Z,9,0)</f>
        <v>400020</v>
      </c>
      <c r="K25" s="70" t="s">
        <v>281</v>
      </c>
      <c r="L25" s="70" t="s">
        <v>1075</v>
      </c>
      <c r="M25" s="70" t="s">
        <v>1393</v>
      </c>
      <c r="N25" t="str">
        <f>VLOOKUP(C25,Schools!A:D,4,0)</f>
        <v>Primary</v>
      </c>
      <c r="O25">
        <f t="shared" si="4"/>
        <v>10162</v>
      </c>
      <c r="P25">
        <f t="shared" si="5"/>
        <v>543965</v>
      </c>
      <c r="Q25" s="75">
        <f t="shared" si="6"/>
        <v>-345.28</v>
      </c>
      <c r="R25" s="73"/>
      <c r="S25" s="73"/>
      <c r="T25" s="73"/>
      <c r="U25" s="73"/>
      <c r="V25" s="73"/>
      <c r="W25" s="73"/>
      <c r="X25" s="73"/>
      <c r="Y25" s="73"/>
      <c r="Z25" s="73"/>
      <c r="AA25" s="73"/>
      <c r="AB25" s="73"/>
      <c r="AC25" s="48">
        <f t="shared" si="9"/>
        <v>-345.28</v>
      </c>
      <c r="AD25" s="48">
        <f t="shared" si="10"/>
        <v>0</v>
      </c>
      <c r="AE25" s="73"/>
      <c r="AG25" s="48">
        <f t="shared" si="11"/>
        <v>-345.28</v>
      </c>
      <c r="AH25" s="48">
        <f t="shared" si="12"/>
        <v>-345.28</v>
      </c>
      <c r="AI25" s="6">
        <f t="shared" si="13"/>
        <v>-345.28</v>
      </c>
      <c r="AJ25" s="6">
        <f t="shared" si="14"/>
        <v>-345.28</v>
      </c>
      <c r="AK25" s="6"/>
      <c r="AL25" s="6"/>
      <c r="AU25"/>
      <c r="AW25" s="48"/>
      <c r="AX25" s="74"/>
      <c r="BA25" s="3"/>
      <c r="BB25" s="47"/>
      <c r="BC25" s="47"/>
      <c r="BD25" s="47"/>
      <c r="BE25" s="47"/>
      <c r="BF25" s="48"/>
      <c r="BG25" s="47"/>
      <c r="BH25" s="6"/>
      <c r="BI25" s="47"/>
      <c r="BJ25" s="1"/>
      <c r="BK25" s="47"/>
      <c r="BL25" s="1"/>
      <c r="BM25" s="48"/>
      <c r="BN25" s="48"/>
    </row>
    <row r="26" spans="1:69" x14ac:dyDescent="0.25">
      <c r="A26" t="str">
        <f t="shared" si="7"/>
        <v>DEDELEGATION</v>
      </c>
      <c r="B26" s="71">
        <v>44295</v>
      </c>
      <c r="C26" s="70">
        <v>3022014</v>
      </c>
      <c r="D26" t="s">
        <v>1396</v>
      </c>
      <c r="E26" t="str">
        <f>VLOOKUP(C26,Schools!$A:$Z,3,0)</f>
        <v>M</v>
      </c>
      <c r="F26" s="72">
        <v>-1040.82</v>
      </c>
      <c r="G26" s="70" t="s">
        <v>4657</v>
      </c>
      <c r="H26" s="70" t="s">
        <v>1076</v>
      </c>
      <c r="I26" t="str">
        <f t="shared" si="8"/>
        <v>10162/543965</v>
      </c>
      <c r="J26">
        <f>VLOOKUP(C26,Schools!$A:$Z,9,0)</f>
        <v>400050</v>
      </c>
      <c r="K26" s="70" t="s">
        <v>281</v>
      </c>
      <c r="L26" s="70" t="s">
        <v>1075</v>
      </c>
      <c r="M26" s="70" t="s">
        <v>1393</v>
      </c>
      <c r="N26" t="str">
        <f>VLOOKUP(C26,Schools!A:D,4,0)</f>
        <v>Primary</v>
      </c>
      <c r="O26">
        <f t="shared" si="4"/>
        <v>10162</v>
      </c>
      <c r="P26">
        <f t="shared" si="5"/>
        <v>543965</v>
      </c>
      <c r="Q26" s="75">
        <f t="shared" si="6"/>
        <v>-1040.82</v>
      </c>
      <c r="R26" s="73"/>
      <c r="S26" s="73"/>
      <c r="T26" s="73"/>
      <c r="U26" s="73"/>
      <c r="V26" s="73"/>
      <c r="W26" s="73"/>
      <c r="X26" s="73"/>
      <c r="Y26" s="73"/>
      <c r="Z26" s="73"/>
      <c r="AA26" s="73"/>
      <c r="AB26" s="73"/>
      <c r="AC26" s="48">
        <f t="shared" si="9"/>
        <v>-1040.82</v>
      </c>
      <c r="AD26" s="48">
        <f t="shared" si="10"/>
        <v>0</v>
      </c>
      <c r="AE26" s="73"/>
      <c r="AG26" s="48">
        <f t="shared" si="11"/>
        <v>-1040.82</v>
      </c>
      <c r="AH26" s="48">
        <f t="shared" si="12"/>
        <v>-1040.82</v>
      </c>
      <c r="AI26" s="6">
        <f t="shared" si="13"/>
        <v>-1040.82</v>
      </c>
      <c r="AJ26" s="6">
        <f t="shared" si="14"/>
        <v>-1040.82</v>
      </c>
      <c r="AK26" s="6"/>
      <c r="AL26" s="6"/>
      <c r="AU26"/>
      <c r="AW26" s="48"/>
      <c r="AX26" s="74"/>
      <c r="BA26" s="3"/>
      <c r="BB26" s="47"/>
      <c r="BC26" s="47"/>
      <c r="BD26" s="47"/>
      <c r="BE26" s="47"/>
      <c r="BF26" s="48"/>
      <c r="BG26" s="47"/>
      <c r="BH26" s="6"/>
      <c r="BI26" s="47"/>
      <c r="BJ26" s="1"/>
      <c r="BK26" s="47"/>
      <c r="BL26" s="1"/>
      <c r="BM26" s="48"/>
      <c r="BN26" s="48"/>
    </row>
    <row r="27" spans="1:69" x14ac:dyDescent="0.25">
      <c r="A27" t="str">
        <f t="shared" si="7"/>
        <v>DEDELEGATION</v>
      </c>
      <c r="B27" s="71">
        <v>44295</v>
      </c>
      <c r="C27" s="70">
        <v>3022015</v>
      </c>
      <c r="D27" t="s">
        <v>1397</v>
      </c>
      <c r="E27" t="str">
        <f>VLOOKUP(C27,Schools!$A:$Z,3,0)</f>
        <v>M</v>
      </c>
      <c r="F27" s="72">
        <v>-348.59999999999997</v>
      </c>
      <c r="G27" s="70" t="s">
        <v>4657</v>
      </c>
      <c r="H27" s="70" t="s">
        <v>1076</v>
      </c>
      <c r="I27" t="str">
        <f t="shared" si="8"/>
        <v>10162/543965</v>
      </c>
      <c r="J27">
        <f>VLOOKUP(C27,Schools!$A:$Z,9,0)</f>
        <v>400059</v>
      </c>
      <c r="K27" s="70" t="s">
        <v>281</v>
      </c>
      <c r="L27" s="70" t="s">
        <v>1075</v>
      </c>
      <c r="M27" s="70" t="s">
        <v>1393</v>
      </c>
      <c r="N27" t="str">
        <f>VLOOKUP(C27,Schools!A:D,4,0)</f>
        <v>Primary</v>
      </c>
      <c r="O27">
        <f t="shared" si="4"/>
        <v>10162</v>
      </c>
      <c r="P27">
        <f t="shared" si="5"/>
        <v>543965</v>
      </c>
      <c r="Q27" s="75">
        <f t="shared" si="6"/>
        <v>-348.59999999999997</v>
      </c>
      <c r="R27" s="73"/>
      <c r="S27" s="73"/>
      <c r="T27" s="73"/>
      <c r="U27" s="73"/>
      <c r="V27" s="73"/>
      <c r="W27" s="73"/>
      <c r="X27" s="73"/>
      <c r="Y27" s="73"/>
      <c r="Z27" s="73"/>
      <c r="AA27" s="73"/>
      <c r="AB27" s="73"/>
      <c r="AC27" s="48">
        <f t="shared" si="9"/>
        <v>-348.59999999999997</v>
      </c>
      <c r="AD27" s="48">
        <f t="shared" si="10"/>
        <v>0</v>
      </c>
      <c r="AE27" s="73"/>
      <c r="AG27" s="48">
        <f t="shared" si="11"/>
        <v>-348.59999999999997</v>
      </c>
      <c r="AH27" s="48">
        <f t="shared" si="12"/>
        <v>-348.59999999999997</v>
      </c>
      <c r="AI27" s="6">
        <f t="shared" si="13"/>
        <v>-348.59999999999997</v>
      </c>
      <c r="AJ27" s="6">
        <f t="shared" si="14"/>
        <v>-348.59999999999997</v>
      </c>
      <c r="AK27" s="6"/>
      <c r="AL27" s="6"/>
      <c r="AU27"/>
      <c r="AW27" s="48"/>
      <c r="AX27" s="74"/>
      <c r="BA27" s="3"/>
      <c r="BB27" s="47"/>
      <c r="BC27" s="47"/>
      <c r="BD27" s="47"/>
      <c r="BE27" s="47"/>
      <c r="BF27" s="48"/>
      <c r="BG27" s="47"/>
      <c r="BH27" s="6"/>
      <c r="BI27" s="47"/>
      <c r="BJ27" s="1"/>
      <c r="BK27" s="47"/>
      <c r="BL27" s="1"/>
      <c r="BM27" s="48"/>
      <c r="BN27" s="48"/>
    </row>
    <row r="28" spans="1:69" x14ac:dyDescent="0.25">
      <c r="A28" t="str">
        <f t="shared" si="7"/>
        <v>DEDELEGATION</v>
      </c>
      <c r="B28" s="71">
        <v>44295</v>
      </c>
      <c r="C28" s="70">
        <v>3022016</v>
      </c>
      <c r="D28" t="s">
        <v>983</v>
      </c>
      <c r="E28" t="str">
        <f>VLOOKUP(C28,Schools!$A:$Z,3,0)</f>
        <v>M</v>
      </c>
      <c r="F28" s="72">
        <v>-348.59999999999997</v>
      </c>
      <c r="G28" s="70" t="s">
        <v>4657</v>
      </c>
      <c r="H28" s="70" t="s">
        <v>1076</v>
      </c>
      <c r="I28" t="str">
        <f t="shared" si="8"/>
        <v>10162/543965</v>
      </c>
      <c r="J28">
        <f>VLOOKUP(C28,Schools!$A:$Z,9,0)</f>
        <v>400049</v>
      </c>
      <c r="K28" s="70" t="s">
        <v>281</v>
      </c>
      <c r="L28" s="70" t="s">
        <v>1075</v>
      </c>
      <c r="M28" s="70" t="s">
        <v>1393</v>
      </c>
      <c r="N28" t="str">
        <f>VLOOKUP(C28,Schools!A:D,4,0)</f>
        <v>Primary</v>
      </c>
      <c r="O28">
        <f t="shared" si="4"/>
        <v>10162</v>
      </c>
      <c r="P28">
        <f t="shared" si="5"/>
        <v>543965</v>
      </c>
      <c r="Q28" s="75">
        <f t="shared" si="6"/>
        <v>-348.59999999999997</v>
      </c>
      <c r="R28" s="73"/>
      <c r="S28" s="73"/>
      <c r="T28" s="73"/>
      <c r="U28" s="73"/>
      <c r="V28" s="73"/>
      <c r="W28" s="73"/>
      <c r="X28" s="73"/>
      <c r="Y28" s="73"/>
      <c r="Z28" s="73"/>
      <c r="AA28" s="73"/>
      <c r="AB28" s="73"/>
      <c r="AC28" s="48">
        <f t="shared" si="9"/>
        <v>-348.59999999999997</v>
      </c>
      <c r="AD28" s="48">
        <f t="shared" si="10"/>
        <v>0</v>
      </c>
      <c r="AE28" s="73"/>
      <c r="AG28" s="48">
        <f t="shared" si="11"/>
        <v>-348.59999999999997</v>
      </c>
      <c r="AH28" s="48">
        <f t="shared" si="12"/>
        <v>-348.59999999999997</v>
      </c>
      <c r="AI28" s="6">
        <f t="shared" si="13"/>
        <v>-348.59999999999997</v>
      </c>
      <c r="AJ28" s="6">
        <f t="shared" si="14"/>
        <v>-348.59999999999997</v>
      </c>
      <c r="AK28" s="6"/>
      <c r="AL28" s="6"/>
      <c r="AU28"/>
      <c r="AW28" s="48"/>
      <c r="AX28" s="74"/>
      <c r="BA28" s="3"/>
      <c r="BB28" s="47"/>
      <c r="BC28" s="47"/>
      <c r="BD28" s="47"/>
      <c r="BE28" s="47"/>
      <c r="BF28" s="48"/>
      <c r="BG28" s="47"/>
      <c r="BH28" s="6"/>
      <c r="BI28" s="47"/>
      <c r="BJ28" s="1"/>
      <c r="BK28" s="47"/>
      <c r="BL28" s="1"/>
      <c r="BM28" s="48"/>
      <c r="BN28" s="48"/>
    </row>
    <row r="29" spans="1:69" x14ac:dyDescent="0.25">
      <c r="A29" t="str">
        <f t="shared" si="7"/>
        <v>DEDELEGATION</v>
      </c>
      <c r="B29" s="71">
        <v>44295</v>
      </c>
      <c r="C29" s="70">
        <v>3022017</v>
      </c>
      <c r="D29" t="s">
        <v>984</v>
      </c>
      <c r="E29" t="str">
        <f>VLOOKUP(C29,Schools!$A:$Z,3,0)</f>
        <v>M</v>
      </c>
      <c r="F29" s="72">
        <v>-688.9</v>
      </c>
      <c r="G29" s="70" t="s">
        <v>4657</v>
      </c>
      <c r="H29" s="70" t="s">
        <v>1076</v>
      </c>
      <c r="I29" t="str">
        <f t="shared" si="8"/>
        <v>10162/543965</v>
      </c>
      <c r="J29">
        <f>VLOOKUP(C29,Schools!$A:$Z,9,0)</f>
        <v>400080</v>
      </c>
      <c r="K29" s="70" t="s">
        <v>281</v>
      </c>
      <c r="L29" s="70" t="s">
        <v>1075</v>
      </c>
      <c r="M29" s="70" t="s">
        <v>1393</v>
      </c>
      <c r="N29" t="str">
        <f>VLOOKUP(C29,Schools!A:D,4,0)</f>
        <v>Primary</v>
      </c>
      <c r="O29">
        <f t="shared" si="4"/>
        <v>10162</v>
      </c>
      <c r="P29">
        <f t="shared" si="5"/>
        <v>543965</v>
      </c>
      <c r="Q29" s="75">
        <f t="shared" si="6"/>
        <v>-688.9</v>
      </c>
      <c r="R29" s="73"/>
      <c r="S29" s="73"/>
      <c r="T29" s="73"/>
      <c r="U29" s="73"/>
      <c r="V29" s="73"/>
      <c r="W29" s="73"/>
      <c r="X29" s="73"/>
      <c r="Y29" s="73"/>
      <c r="Z29" s="73"/>
      <c r="AA29" s="73"/>
      <c r="AB29" s="73"/>
      <c r="AC29" s="48">
        <f t="shared" si="9"/>
        <v>-688.9</v>
      </c>
      <c r="AD29" s="48">
        <f t="shared" si="10"/>
        <v>0</v>
      </c>
      <c r="AE29" s="73"/>
      <c r="AG29" s="48">
        <f t="shared" si="11"/>
        <v>-688.9</v>
      </c>
      <c r="AH29" s="48">
        <f t="shared" si="12"/>
        <v>-688.9</v>
      </c>
      <c r="AI29" s="6">
        <f t="shared" si="13"/>
        <v>-688.9</v>
      </c>
      <c r="AJ29" s="6">
        <f t="shared" si="14"/>
        <v>-688.9</v>
      </c>
      <c r="AK29" s="6"/>
      <c r="AL29" s="6"/>
      <c r="AU29"/>
      <c r="AW29" s="48"/>
      <c r="AX29" s="74"/>
      <c r="BA29" s="3"/>
      <c r="BB29" s="47"/>
      <c r="BC29" s="47"/>
      <c r="BD29" s="47"/>
      <c r="BE29" s="47"/>
      <c r="BF29" s="48"/>
      <c r="BG29" s="47"/>
      <c r="BH29" s="6"/>
      <c r="BI29" s="47"/>
      <c r="BJ29" s="1"/>
      <c r="BK29" s="47"/>
      <c r="BL29" s="1"/>
      <c r="BM29" s="48"/>
      <c r="BN29" s="48"/>
    </row>
    <row r="30" spans="1:69" x14ac:dyDescent="0.25">
      <c r="A30" t="str">
        <f t="shared" si="7"/>
        <v>DEDELEGATION</v>
      </c>
      <c r="B30" s="71">
        <v>44295</v>
      </c>
      <c r="C30" s="70">
        <v>3022019</v>
      </c>
      <c r="D30" t="s">
        <v>986</v>
      </c>
      <c r="E30" t="str">
        <f>VLOOKUP(C30,Schools!$A:$Z,3,0)</f>
        <v>M</v>
      </c>
      <c r="F30" s="72">
        <v>-360.21999999999997</v>
      </c>
      <c r="G30" s="70" t="s">
        <v>4657</v>
      </c>
      <c r="H30" s="70" t="s">
        <v>1076</v>
      </c>
      <c r="I30" t="str">
        <f t="shared" si="8"/>
        <v>10162/543965</v>
      </c>
      <c r="J30">
        <f>VLOOKUP(C30,Schools!$A:$Z,9,0)</f>
        <v>400036</v>
      </c>
      <c r="K30" s="70" t="s">
        <v>281</v>
      </c>
      <c r="L30" s="70" t="s">
        <v>1075</v>
      </c>
      <c r="M30" s="70" t="s">
        <v>1393</v>
      </c>
      <c r="N30" t="str">
        <f>VLOOKUP(C30,Schools!A:D,4,0)</f>
        <v>Primary</v>
      </c>
      <c r="O30">
        <f t="shared" si="4"/>
        <v>10162</v>
      </c>
      <c r="P30">
        <f t="shared" si="5"/>
        <v>543965</v>
      </c>
      <c r="Q30" s="75">
        <f t="shared" si="6"/>
        <v>-360.21999999999997</v>
      </c>
      <c r="R30" s="73"/>
      <c r="S30" s="73"/>
      <c r="T30" s="73"/>
      <c r="U30" s="73"/>
      <c r="V30" s="73"/>
      <c r="W30" s="73"/>
      <c r="X30" s="73"/>
      <c r="Y30" s="73"/>
      <c r="Z30" s="73"/>
      <c r="AA30" s="73"/>
      <c r="AB30" s="73"/>
      <c r="AC30" s="48">
        <f t="shared" si="9"/>
        <v>-360.21999999999997</v>
      </c>
      <c r="AD30" s="48">
        <f t="shared" si="10"/>
        <v>0</v>
      </c>
      <c r="AE30" s="73"/>
      <c r="AG30" s="48">
        <f t="shared" si="11"/>
        <v>-360.21999999999997</v>
      </c>
      <c r="AH30" s="48">
        <f t="shared" si="12"/>
        <v>-360.21999999999997</v>
      </c>
      <c r="AI30" s="6">
        <f t="shared" si="13"/>
        <v>-360.21999999999997</v>
      </c>
      <c r="AJ30" s="6">
        <f t="shared" si="14"/>
        <v>-360.21999999999997</v>
      </c>
      <c r="AK30" s="6"/>
      <c r="AL30" s="6"/>
      <c r="AU30"/>
      <c r="AW30" s="48"/>
      <c r="AX30" s="74"/>
      <c r="BA30" s="3"/>
      <c r="BB30" s="47"/>
      <c r="BC30" s="47"/>
      <c r="BD30" s="47"/>
      <c r="BE30" s="47"/>
      <c r="BF30" s="48"/>
      <c r="BG30" s="47"/>
      <c r="BH30" s="6"/>
      <c r="BI30" s="47"/>
      <c r="BJ30" s="1"/>
      <c r="BK30" s="47"/>
      <c r="BL30" s="1"/>
      <c r="BM30" s="48"/>
      <c r="BN30" s="48"/>
    </row>
    <row r="31" spans="1:69" x14ac:dyDescent="0.25">
      <c r="A31" t="str">
        <f t="shared" si="7"/>
        <v>DEDELEGATION</v>
      </c>
      <c r="B31" s="71">
        <v>44295</v>
      </c>
      <c r="C31" s="70">
        <v>3022021</v>
      </c>
      <c r="D31" t="s">
        <v>987</v>
      </c>
      <c r="E31" t="str">
        <f>VLOOKUP(C31,Schools!$A:$Z,3,0)</f>
        <v>M</v>
      </c>
      <c r="F31" s="72">
        <v>-688.9</v>
      </c>
      <c r="G31" s="70" t="s">
        <v>4657</v>
      </c>
      <c r="H31" s="70" t="s">
        <v>1076</v>
      </c>
      <c r="I31" t="str">
        <f t="shared" si="8"/>
        <v>10162/543965</v>
      </c>
      <c r="J31">
        <f>VLOOKUP(C31,Schools!$A:$Z,9,0)</f>
        <v>400042</v>
      </c>
      <c r="K31" s="70" t="s">
        <v>281</v>
      </c>
      <c r="L31" s="70" t="s">
        <v>1075</v>
      </c>
      <c r="M31" s="70" t="s">
        <v>1393</v>
      </c>
      <c r="N31" t="str">
        <f>VLOOKUP(C31,Schools!A:D,4,0)</f>
        <v>Primary</v>
      </c>
      <c r="O31">
        <f t="shared" si="4"/>
        <v>10162</v>
      </c>
      <c r="P31">
        <f t="shared" si="5"/>
        <v>543965</v>
      </c>
      <c r="Q31" s="75">
        <f t="shared" si="6"/>
        <v>-688.9</v>
      </c>
      <c r="R31" s="73"/>
      <c r="S31" s="73"/>
      <c r="T31" s="73"/>
      <c r="U31" s="73"/>
      <c r="V31" s="73"/>
      <c r="W31" s="73"/>
      <c r="X31" s="73"/>
      <c r="Y31" s="73"/>
      <c r="Z31" s="73"/>
      <c r="AA31" s="73"/>
      <c r="AB31" s="73"/>
      <c r="AC31" s="48">
        <f t="shared" si="9"/>
        <v>-688.9</v>
      </c>
      <c r="AD31" s="48">
        <f t="shared" si="10"/>
        <v>0</v>
      </c>
      <c r="AE31" s="73"/>
      <c r="AG31" s="48">
        <f t="shared" si="11"/>
        <v>-688.9</v>
      </c>
      <c r="AH31" s="48">
        <f t="shared" si="12"/>
        <v>-688.9</v>
      </c>
      <c r="AI31" s="6">
        <f t="shared" si="13"/>
        <v>-688.9</v>
      </c>
      <c r="AJ31" s="6">
        <f t="shared" si="14"/>
        <v>-688.9</v>
      </c>
      <c r="AK31" s="6"/>
      <c r="AL31" s="6"/>
      <c r="AU31"/>
      <c r="AW31" s="48"/>
      <c r="AX31" s="74"/>
      <c r="BA31" s="3"/>
      <c r="BB31" s="47"/>
      <c r="BC31" s="47"/>
      <c r="BD31" s="47"/>
      <c r="BE31" s="47"/>
      <c r="BF31" s="48"/>
      <c r="BG31" s="47"/>
      <c r="BH31" s="6"/>
      <c r="BI31" s="47"/>
      <c r="BJ31" s="1"/>
      <c r="BK31" s="47"/>
      <c r="BL31" s="1"/>
      <c r="BM31" s="48"/>
      <c r="BN31" s="48"/>
    </row>
    <row r="32" spans="1:69" x14ac:dyDescent="0.25">
      <c r="A32" t="str">
        <f t="shared" si="7"/>
        <v>DEDELEGATION</v>
      </c>
      <c r="B32" s="71">
        <v>44295</v>
      </c>
      <c r="C32" s="70">
        <v>3022023</v>
      </c>
      <c r="D32" t="s">
        <v>988</v>
      </c>
      <c r="E32" t="str">
        <f>VLOOKUP(C32,Schools!$A:$Z,3,0)</f>
        <v>M</v>
      </c>
      <c r="F32" s="72">
        <v>-761.93999999999994</v>
      </c>
      <c r="G32" s="70" t="s">
        <v>4657</v>
      </c>
      <c r="H32" s="70" t="s">
        <v>1076</v>
      </c>
      <c r="I32" t="str">
        <f t="shared" si="8"/>
        <v>10162/543965</v>
      </c>
      <c r="J32">
        <f>VLOOKUP(C32,Schools!$A:$Z,9,0)</f>
        <v>400159</v>
      </c>
      <c r="K32" s="70" t="s">
        <v>281</v>
      </c>
      <c r="L32" s="70" t="s">
        <v>1075</v>
      </c>
      <c r="M32" s="70" t="s">
        <v>1393</v>
      </c>
      <c r="N32" t="str">
        <f>VLOOKUP(C32,Schools!A:D,4,0)</f>
        <v>Primary</v>
      </c>
      <c r="O32">
        <f t="shared" si="4"/>
        <v>10162</v>
      </c>
      <c r="P32">
        <f t="shared" si="5"/>
        <v>543965</v>
      </c>
      <c r="Q32" s="75">
        <f t="shared" si="6"/>
        <v>-761.93999999999994</v>
      </c>
      <c r="R32" s="73"/>
      <c r="S32" s="73"/>
      <c r="T32" s="73"/>
      <c r="U32" s="73"/>
      <c r="V32" s="73"/>
      <c r="W32" s="73"/>
      <c r="X32" s="73"/>
      <c r="Y32" s="73"/>
      <c r="Z32" s="73"/>
      <c r="AA32" s="73"/>
      <c r="AB32" s="73"/>
      <c r="AC32" s="48">
        <f t="shared" si="9"/>
        <v>-761.93999999999994</v>
      </c>
      <c r="AD32" s="48">
        <f t="shared" si="10"/>
        <v>0</v>
      </c>
      <c r="AE32" s="73"/>
      <c r="AG32" s="48">
        <f t="shared" si="11"/>
        <v>-761.93999999999994</v>
      </c>
      <c r="AH32" s="48">
        <f t="shared" si="12"/>
        <v>-761.93999999999994</v>
      </c>
      <c r="AI32" s="6">
        <f t="shared" si="13"/>
        <v>-761.93999999999994</v>
      </c>
      <c r="AJ32" s="6">
        <f t="shared" si="14"/>
        <v>-761.93999999999994</v>
      </c>
      <c r="AK32" s="6"/>
      <c r="AL32" s="6"/>
      <c r="AU32"/>
      <c r="AW32" s="48"/>
      <c r="AX32" s="74"/>
      <c r="BA32" s="3"/>
      <c r="BB32" s="47"/>
      <c r="BC32" s="47"/>
      <c r="BD32" s="47"/>
      <c r="BE32" s="47"/>
      <c r="BF32" s="48"/>
      <c r="BG32" s="47"/>
      <c r="BH32" s="6"/>
      <c r="BI32" s="47"/>
      <c r="BJ32" s="1"/>
      <c r="BK32" s="47"/>
      <c r="BL32" s="1"/>
      <c r="BM32" s="48"/>
      <c r="BN32" s="48"/>
    </row>
    <row r="33" spans="1:66" x14ac:dyDescent="0.25">
      <c r="A33" t="str">
        <f t="shared" si="7"/>
        <v>DEDELEGATION</v>
      </c>
      <c r="B33" s="71">
        <v>44295</v>
      </c>
      <c r="C33" s="70">
        <v>3022024</v>
      </c>
      <c r="D33" t="s">
        <v>1398</v>
      </c>
      <c r="E33" t="str">
        <f>VLOOKUP(C33,Schools!$A:$Z,3,0)</f>
        <v>M</v>
      </c>
      <c r="F33" s="72">
        <v>-336.97999999999996</v>
      </c>
      <c r="G33" s="70" t="s">
        <v>4657</v>
      </c>
      <c r="H33" s="70" t="s">
        <v>1076</v>
      </c>
      <c r="I33" t="str">
        <f t="shared" si="8"/>
        <v>10162/543965</v>
      </c>
      <c r="J33">
        <f>VLOOKUP(C33,Schools!$A:$Z,9,0)</f>
        <v>400047</v>
      </c>
      <c r="K33" s="70" t="s">
        <v>281</v>
      </c>
      <c r="L33" s="70" t="s">
        <v>1075</v>
      </c>
      <c r="M33" s="70" t="s">
        <v>1393</v>
      </c>
      <c r="N33" t="str">
        <f>VLOOKUP(C33,Schools!A:D,4,0)</f>
        <v>Primary</v>
      </c>
      <c r="O33">
        <f t="shared" si="4"/>
        <v>10162</v>
      </c>
      <c r="P33">
        <f t="shared" si="5"/>
        <v>543965</v>
      </c>
      <c r="Q33" s="75">
        <f t="shared" si="6"/>
        <v>-336.97999999999996</v>
      </c>
      <c r="R33" s="73"/>
      <c r="S33" s="73"/>
      <c r="T33" s="73"/>
      <c r="U33" s="73"/>
      <c r="V33" s="73"/>
      <c r="W33" s="73"/>
      <c r="X33" s="73"/>
      <c r="Y33" s="73"/>
      <c r="Z33" s="73"/>
      <c r="AA33" s="73"/>
      <c r="AB33" s="73"/>
      <c r="AC33" s="48">
        <f t="shared" si="9"/>
        <v>-336.97999999999996</v>
      </c>
      <c r="AD33" s="48">
        <f t="shared" si="10"/>
        <v>0</v>
      </c>
      <c r="AE33" s="73"/>
      <c r="AG33" s="48">
        <f t="shared" si="11"/>
        <v>-336.97999999999996</v>
      </c>
      <c r="AH33" s="48">
        <f t="shared" si="12"/>
        <v>-336.97999999999996</v>
      </c>
      <c r="AI33" s="6">
        <f t="shared" si="13"/>
        <v>-336.97999999999996</v>
      </c>
      <c r="AJ33" s="6">
        <f t="shared" si="14"/>
        <v>-336.97999999999996</v>
      </c>
      <c r="AK33" s="6"/>
      <c r="AL33" s="6"/>
      <c r="AU33"/>
      <c r="AW33" s="48"/>
      <c r="AX33" s="74"/>
      <c r="BA33" s="3"/>
      <c r="BB33" s="47"/>
      <c r="BC33" s="47"/>
      <c r="BD33" s="47"/>
      <c r="BE33" s="47"/>
      <c r="BF33" s="48"/>
      <c r="BG33" s="47"/>
      <c r="BH33" s="6"/>
      <c r="BI33" s="47"/>
      <c r="BJ33" s="1"/>
      <c r="BK33" s="47"/>
      <c r="BL33" s="1"/>
      <c r="BM33" s="48"/>
      <c r="BN33" s="48"/>
    </row>
    <row r="34" spans="1:66" x14ac:dyDescent="0.25">
      <c r="A34" t="str">
        <f t="shared" si="7"/>
        <v>DEDELEGATION</v>
      </c>
      <c r="B34" s="71">
        <v>44295</v>
      </c>
      <c r="C34" s="70">
        <v>3022025</v>
      </c>
      <c r="D34" t="s">
        <v>1399</v>
      </c>
      <c r="E34" t="str">
        <f>VLOOKUP(C34,Schools!$A:$Z,3,0)</f>
        <v>M</v>
      </c>
      <c r="F34" s="72">
        <v>-526.22</v>
      </c>
      <c r="G34" s="70" t="s">
        <v>4657</v>
      </c>
      <c r="H34" s="70" t="s">
        <v>1076</v>
      </c>
      <c r="I34" t="str">
        <f t="shared" si="8"/>
        <v>10162/543965</v>
      </c>
      <c r="J34">
        <f>VLOOKUP(C34,Schools!$A:$Z,9,0)</f>
        <v>400001</v>
      </c>
      <c r="K34" s="70" t="s">
        <v>281</v>
      </c>
      <c r="L34" s="70" t="s">
        <v>1075</v>
      </c>
      <c r="M34" s="70" t="s">
        <v>1393</v>
      </c>
      <c r="N34" t="str">
        <f>VLOOKUP(C34,Schools!A:D,4,0)</f>
        <v>Primary</v>
      </c>
      <c r="O34">
        <f t="shared" si="4"/>
        <v>10162</v>
      </c>
      <c r="P34">
        <f t="shared" si="5"/>
        <v>543965</v>
      </c>
      <c r="Q34" s="75">
        <f t="shared" si="6"/>
        <v>-526.22</v>
      </c>
      <c r="R34" s="73"/>
      <c r="S34" s="73"/>
      <c r="T34" s="73"/>
      <c r="U34" s="73"/>
      <c r="V34" s="73"/>
      <c r="W34" s="73"/>
      <c r="X34" s="73"/>
      <c r="Y34" s="73"/>
      <c r="Z34" s="73"/>
      <c r="AA34" s="73"/>
      <c r="AB34" s="73"/>
      <c r="AC34" s="48">
        <f t="shared" si="9"/>
        <v>-526.22</v>
      </c>
      <c r="AD34" s="48">
        <f t="shared" si="10"/>
        <v>0</v>
      </c>
      <c r="AE34" s="73"/>
      <c r="AG34" s="48">
        <f t="shared" si="11"/>
        <v>-526.22</v>
      </c>
      <c r="AH34" s="48">
        <f t="shared" si="12"/>
        <v>-526.22</v>
      </c>
      <c r="AI34" s="6">
        <f t="shared" si="13"/>
        <v>-526.22</v>
      </c>
      <c r="AJ34" s="6">
        <f t="shared" si="14"/>
        <v>-526.22</v>
      </c>
      <c r="AK34" s="6"/>
      <c r="AL34" s="6"/>
      <c r="AU34"/>
      <c r="AW34" s="48"/>
      <c r="AX34" s="74"/>
      <c r="BA34" s="3"/>
      <c r="BB34" s="47"/>
      <c r="BC34" s="47"/>
      <c r="BD34" s="47"/>
      <c r="BE34" s="47"/>
      <c r="BF34" s="48"/>
      <c r="BG34" s="47"/>
      <c r="BH34" s="6"/>
      <c r="BI34" s="47"/>
      <c r="BJ34" s="1"/>
      <c r="BK34" s="47"/>
      <c r="BL34" s="1"/>
      <c r="BM34" s="48"/>
      <c r="BN34" s="48"/>
    </row>
    <row r="35" spans="1:66" x14ac:dyDescent="0.25">
      <c r="A35" t="str">
        <f t="shared" si="7"/>
        <v>DEDELEGATION</v>
      </c>
      <c r="B35" s="71">
        <v>44295</v>
      </c>
      <c r="C35" s="70">
        <v>3022026</v>
      </c>
      <c r="D35" t="s">
        <v>1400</v>
      </c>
      <c r="E35" t="str">
        <f>VLOOKUP(C35,Schools!$A:$Z,3,0)</f>
        <v>M</v>
      </c>
      <c r="F35" s="72">
        <v>-753.64</v>
      </c>
      <c r="G35" s="70" t="s">
        <v>4657</v>
      </c>
      <c r="H35" s="70" t="s">
        <v>1076</v>
      </c>
      <c r="I35" t="str">
        <f t="shared" si="8"/>
        <v>10162/543965</v>
      </c>
      <c r="J35">
        <f>VLOOKUP(C35,Schools!$A:$Z,9,0)</f>
        <v>400082</v>
      </c>
      <c r="K35" s="70" t="s">
        <v>281</v>
      </c>
      <c r="L35" s="70" t="s">
        <v>1075</v>
      </c>
      <c r="M35" s="70" t="s">
        <v>1393</v>
      </c>
      <c r="N35" t="str">
        <f>VLOOKUP(C35,Schools!A:D,4,0)</f>
        <v>Primary</v>
      </c>
      <c r="O35">
        <f t="shared" si="4"/>
        <v>10162</v>
      </c>
      <c r="P35">
        <f t="shared" si="5"/>
        <v>543965</v>
      </c>
      <c r="Q35" s="75">
        <f t="shared" si="6"/>
        <v>-753.64</v>
      </c>
      <c r="R35" s="73"/>
      <c r="S35" s="73"/>
      <c r="T35" s="73"/>
      <c r="U35" s="73"/>
      <c r="V35" s="73"/>
      <c r="W35" s="73"/>
      <c r="X35" s="73"/>
      <c r="Y35" s="73"/>
      <c r="Z35" s="73"/>
      <c r="AA35" s="73"/>
      <c r="AB35" s="73"/>
      <c r="AC35" s="48">
        <f t="shared" si="9"/>
        <v>-753.64</v>
      </c>
      <c r="AD35" s="48">
        <f t="shared" si="10"/>
        <v>0</v>
      </c>
      <c r="AE35" s="73"/>
      <c r="AG35" s="48">
        <f t="shared" si="11"/>
        <v>-753.64</v>
      </c>
      <c r="AH35" s="48">
        <f t="shared" si="12"/>
        <v>-753.64</v>
      </c>
      <c r="AI35" s="6">
        <f t="shared" si="13"/>
        <v>-753.64</v>
      </c>
      <c r="AJ35" s="6">
        <f t="shared" si="14"/>
        <v>-753.64</v>
      </c>
      <c r="AK35" s="6"/>
      <c r="AL35" s="6"/>
      <c r="AU35"/>
      <c r="AW35" s="48"/>
      <c r="AX35" s="74"/>
      <c r="BA35" s="3"/>
      <c r="BB35" s="47"/>
      <c r="BC35" s="47"/>
      <c r="BD35" s="47"/>
      <c r="BE35" s="47"/>
      <c r="BF35" s="48"/>
      <c r="BG35" s="47"/>
      <c r="BH35" s="6"/>
      <c r="BI35" s="47"/>
      <c r="BJ35" s="1"/>
      <c r="BK35" s="47"/>
      <c r="BL35" s="1"/>
      <c r="BM35" s="48"/>
      <c r="BN35" s="48"/>
    </row>
    <row r="36" spans="1:66" x14ac:dyDescent="0.25">
      <c r="A36" t="str">
        <f t="shared" si="7"/>
        <v>DEDELEGATION</v>
      </c>
      <c r="B36" s="71">
        <v>44295</v>
      </c>
      <c r="C36" s="70">
        <v>3022027</v>
      </c>
      <c r="D36" t="s">
        <v>1401</v>
      </c>
      <c r="E36" t="str">
        <f>VLOOKUP(C36,Schools!$A:$Z,3,0)</f>
        <v>M</v>
      </c>
      <c r="F36" s="72">
        <v>-559.41999999999996</v>
      </c>
      <c r="G36" s="70" t="s">
        <v>4657</v>
      </c>
      <c r="H36" s="70" t="s">
        <v>1076</v>
      </c>
      <c r="I36" t="str">
        <f t="shared" si="8"/>
        <v>10162/543965</v>
      </c>
      <c r="J36">
        <f>VLOOKUP(C36,Schools!$A:$Z,9,0)</f>
        <v>400002</v>
      </c>
      <c r="K36" s="70" t="s">
        <v>281</v>
      </c>
      <c r="L36" s="70" t="s">
        <v>1075</v>
      </c>
      <c r="M36" s="70" t="s">
        <v>1393</v>
      </c>
      <c r="N36" t="str">
        <f>VLOOKUP(C36,Schools!A:D,4,0)</f>
        <v>Primary</v>
      </c>
      <c r="O36">
        <f t="shared" si="4"/>
        <v>10162</v>
      </c>
      <c r="P36">
        <f t="shared" si="5"/>
        <v>543965</v>
      </c>
      <c r="Q36" s="75">
        <f t="shared" si="6"/>
        <v>-559.41999999999996</v>
      </c>
      <c r="R36" s="73"/>
      <c r="S36" s="73"/>
      <c r="T36" s="73"/>
      <c r="U36" s="73"/>
      <c r="V36" s="73"/>
      <c r="W36" s="73"/>
      <c r="X36" s="73"/>
      <c r="Y36" s="73"/>
      <c r="Z36" s="73"/>
      <c r="AA36" s="73"/>
      <c r="AB36" s="73"/>
      <c r="AC36" s="48">
        <f t="shared" si="9"/>
        <v>-559.41999999999996</v>
      </c>
      <c r="AD36" s="48">
        <f t="shared" si="10"/>
        <v>0</v>
      </c>
      <c r="AE36" s="73"/>
      <c r="AG36" s="48">
        <f t="shared" si="11"/>
        <v>-559.41999999999996</v>
      </c>
      <c r="AH36" s="48">
        <f t="shared" si="12"/>
        <v>-559.41999999999996</v>
      </c>
      <c r="AI36" s="6">
        <f t="shared" si="13"/>
        <v>-559.41999999999996</v>
      </c>
      <c r="AJ36" s="6">
        <f t="shared" si="14"/>
        <v>-559.41999999999996</v>
      </c>
      <c r="AK36" s="6"/>
      <c r="AL36" s="6"/>
      <c r="AU36"/>
      <c r="AW36" s="48"/>
      <c r="AX36" s="74"/>
      <c r="BA36" s="3"/>
      <c r="BB36" s="47"/>
      <c r="BC36" s="47"/>
      <c r="BD36" s="47"/>
      <c r="BE36" s="47"/>
      <c r="BF36" s="48"/>
      <c r="BG36" s="47"/>
      <c r="BH36" s="6"/>
      <c r="BI36" s="47"/>
      <c r="BJ36" s="1"/>
      <c r="BK36" s="47"/>
      <c r="BL36" s="1"/>
      <c r="BM36" s="48"/>
      <c r="BN36" s="48"/>
    </row>
    <row r="37" spans="1:66" x14ac:dyDescent="0.25">
      <c r="A37" t="str">
        <f t="shared" si="7"/>
        <v>DEDELEGATION</v>
      </c>
      <c r="B37" s="71">
        <v>44295</v>
      </c>
      <c r="C37" s="70">
        <v>3022028</v>
      </c>
      <c r="D37" t="s">
        <v>992</v>
      </c>
      <c r="E37" t="str">
        <f>VLOOKUP(C37,Schools!$A:$Z,3,0)</f>
        <v>M</v>
      </c>
      <c r="F37" s="72">
        <v>-368.52</v>
      </c>
      <c r="G37" s="70" t="s">
        <v>4657</v>
      </c>
      <c r="H37" s="70" t="s">
        <v>1076</v>
      </c>
      <c r="I37" t="str">
        <f t="shared" si="8"/>
        <v>10162/543965</v>
      </c>
      <c r="J37">
        <f>VLOOKUP(C37,Schools!$A:$Z,9,0)</f>
        <v>400067</v>
      </c>
      <c r="K37" s="70" t="s">
        <v>281</v>
      </c>
      <c r="L37" s="70" t="s">
        <v>1075</v>
      </c>
      <c r="M37" s="70" t="s">
        <v>1393</v>
      </c>
      <c r="N37" t="str">
        <f>VLOOKUP(C37,Schools!A:D,4,0)</f>
        <v>Primary</v>
      </c>
      <c r="O37">
        <f t="shared" si="4"/>
        <v>10162</v>
      </c>
      <c r="P37">
        <f t="shared" si="5"/>
        <v>543965</v>
      </c>
      <c r="Q37" s="75">
        <f t="shared" si="6"/>
        <v>-368.52</v>
      </c>
      <c r="R37" s="73"/>
      <c r="S37" s="73"/>
      <c r="T37" s="73"/>
      <c r="U37" s="73"/>
      <c r="V37" s="73"/>
      <c r="W37" s="73"/>
      <c r="X37" s="73"/>
      <c r="Y37" s="73"/>
      <c r="Z37" s="73"/>
      <c r="AA37" s="73"/>
      <c r="AB37" s="73"/>
      <c r="AC37" s="48">
        <f t="shared" si="9"/>
        <v>-368.52</v>
      </c>
      <c r="AD37" s="48">
        <f t="shared" si="10"/>
        <v>0</v>
      </c>
      <c r="AE37" s="73"/>
      <c r="AG37" s="48">
        <f t="shared" si="11"/>
        <v>-368.52</v>
      </c>
      <c r="AH37" s="48">
        <f t="shared" si="12"/>
        <v>-368.52</v>
      </c>
      <c r="AI37" s="6">
        <f t="shared" si="13"/>
        <v>-368.52</v>
      </c>
      <c r="AJ37" s="6">
        <f t="shared" si="14"/>
        <v>-368.52</v>
      </c>
      <c r="AK37" s="6"/>
      <c r="AL37" s="6"/>
      <c r="AU37"/>
      <c r="AW37" s="48"/>
      <c r="AX37" s="74"/>
      <c r="BA37" s="3"/>
      <c r="BB37" s="47"/>
      <c r="BC37" s="47"/>
      <c r="BD37" s="47"/>
      <c r="BE37" s="47"/>
      <c r="BF37" s="48"/>
      <c r="BG37" s="47"/>
      <c r="BH37" s="6"/>
      <c r="BI37" s="47"/>
      <c r="BJ37" s="1"/>
      <c r="BK37" s="47"/>
      <c r="BL37" s="1"/>
      <c r="BM37" s="48"/>
      <c r="BN37" s="48"/>
    </row>
    <row r="38" spans="1:66" x14ac:dyDescent="0.25">
      <c r="A38" t="str">
        <f t="shared" si="7"/>
        <v>DEDELEGATION</v>
      </c>
      <c r="B38" s="71">
        <v>44295</v>
      </c>
      <c r="C38" s="70">
        <v>3022029</v>
      </c>
      <c r="D38" t="s">
        <v>994</v>
      </c>
      <c r="E38" t="str">
        <f>VLOOKUP(C38,Schools!$A:$Z,3,0)</f>
        <v>M</v>
      </c>
      <c r="F38" s="72">
        <v>-683.92</v>
      </c>
      <c r="G38" s="70" t="s">
        <v>4657</v>
      </c>
      <c r="H38" s="70" t="s">
        <v>1076</v>
      </c>
      <c r="I38" t="str">
        <f t="shared" si="8"/>
        <v>10162/543965</v>
      </c>
      <c r="J38">
        <f>VLOOKUP(C38,Schools!$A:$Z,9,0)</f>
        <v>400035</v>
      </c>
      <c r="K38" s="70" t="s">
        <v>281</v>
      </c>
      <c r="L38" s="70" t="s">
        <v>1075</v>
      </c>
      <c r="M38" s="70" t="s">
        <v>1393</v>
      </c>
      <c r="N38" t="str">
        <f>VLOOKUP(C38,Schools!A:D,4,0)</f>
        <v>Primary</v>
      </c>
      <c r="O38">
        <f t="shared" si="4"/>
        <v>10162</v>
      </c>
      <c r="P38">
        <f t="shared" si="5"/>
        <v>543965</v>
      </c>
      <c r="Q38" s="75">
        <f t="shared" si="6"/>
        <v>-683.92</v>
      </c>
      <c r="R38" s="73"/>
      <c r="S38" s="73"/>
      <c r="T38" s="73"/>
      <c r="U38" s="73"/>
      <c r="V38" s="73"/>
      <c r="W38" s="73"/>
      <c r="X38" s="73"/>
      <c r="Y38" s="73"/>
      <c r="Z38" s="73"/>
      <c r="AA38" s="73"/>
      <c r="AB38" s="73"/>
      <c r="AC38" s="48">
        <f t="shared" si="9"/>
        <v>-683.92</v>
      </c>
      <c r="AD38" s="48">
        <f t="shared" si="10"/>
        <v>0</v>
      </c>
      <c r="AE38" s="73"/>
      <c r="AG38" s="48">
        <f t="shared" si="11"/>
        <v>-683.92</v>
      </c>
      <c r="AH38" s="48">
        <f t="shared" si="12"/>
        <v>-683.92</v>
      </c>
      <c r="AI38" s="6">
        <f t="shared" si="13"/>
        <v>-683.92</v>
      </c>
      <c r="AJ38" s="6">
        <f t="shared" si="14"/>
        <v>-683.92</v>
      </c>
      <c r="AK38" s="6"/>
      <c r="AL38" s="6"/>
      <c r="AU38"/>
      <c r="AW38" s="48"/>
      <c r="AX38" s="74"/>
      <c r="BA38" s="3"/>
      <c r="BB38" s="47"/>
      <c r="BC38" s="47"/>
      <c r="BD38" s="47"/>
      <c r="BE38" s="47"/>
      <c r="BF38" s="48"/>
      <c r="BG38" s="47"/>
      <c r="BH38" s="6"/>
      <c r="BI38" s="47"/>
      <c r="BJ38" s="1"/>
      <c r="BK38" s="47"/>
      <c r="BL38" s="1"/>
      <c r="BM38" s="48"/>
      <c r="BN38" s="48"/>
    </row>
    <row r="39" spans="1:66" x14ac:dyDescent="0.25">
      <c r="A39" t="str">
        <f t="shared" si="7"/>
        <v>DEDELEGATION</v>
      </c>
      <c r="B39" s="71">
        <v>44295</v>
      </c>
      <c r="C39" s="70">
        <v>3022031</v>
      </c>
      <c r="D39" t="s">
        <v>1402</v>
      </c>
      <c r="E39" t="str">
        <f>VLOOKUP(C39,Schools!$A:$Z,3,0)</f>
        <v>M</v>
      </c>
      <c r="F39" s="72">
        <v>-307.09999999999997</v>
      </c>
      <c r="G39" s="70" t="s">
        <v>4657</v>
      </c>
      <c r="H39" s="70" t="s">
        <v>1076</v>
      </c>
      <c r="I39" t="str">
        <f t="shared" si="8"/>
        <v>10162/543965</v>
      </c>
      <c r="J39">
        <f>VLOOKUP(C39,Schools!$A:$Z,9,0)</f>
        <v>400026</v>
      </c>
      <c r="K39" s="70" t="s">
        <v>281</v>
      </c>
      <c r="L39" s="70" t="s">
        <v>1075</v>
      </c>
      <c r="M39" s="70" t="s">
        <v>1393</v>
      </c>
      <c r="N39" t="str">
        <f>VLOOKUP(C39,Schools!A:D,4,0)</f>
        <v>Primary</v>
      </c>
      <c r="O39">
        <f t="shared" si="4"/>
        <v>10162</v>
      </c>
      <c r="P39">
        <f t="shared" si="5"/>
        <v>543965</v>
      </c>
      <c r="Q39" s="75">
        <f t="shared" si="6"/>
        <v>-307.09999999999997</v>
      </c>
      <c r="R39" s="73"/>
      <c r="S39" s="73"/>
      <c r="T39" s="73"/>
      <c r="U39" s="73"/>
      <c r="V39" s="73"/>
      <c r="W39" s="73"/>
      <c r="X39" s="73"/>
      <c r="Y39" s="73"/>
      <c r="Z39" s="73"/>
      <c r="AA39" s="73"/>
      <c r="AB39" s="73"/>
      <c r="AC39" s="48">
        <f t="shared" si="9"/>
        <v>-307.09999999999997</v>
      </c>
      <c r="AD39" s="48">
        <f t="shared" si="10"/>
        <v>0</v>
      </c>
      <c r="AE39" s="73"/>
      <c r="AG39" s="48">
        <f t="shared" si="11"/>
        <v>-307.09999999999997</v>
      </c>
      <c r="AH39" s="48">
        <f t="shared" si="12"/>
        <v>-307.09999999999997</v>
      </c>
      <c r="AI39" s="6">
        <f t="shared" si="13"/>
        <v>-307.09999999999997</v>
      </c>
      <c r="AJ39" s="6">
        <f t="shared" si="14"/>
        <v>-307.09999999999997</v>
      </c>
      <c r="AK39" s="6"/>
      <c r="AL39" s="6"/>
      <c r="AU39"/>
      <c r="AW39" s="48"/>
      <c r="AX39" s="74"/>
      <c r="BA39" s="3"/>
      <c r="BB39" s="47"/>
      <c r="BC39" s="47"/>
      <c r="BD39" s="47"/>
      <c r="BE39" s="47"/>
      <c r="BF39" s="48"/>
      <c r="BG39" s="47"/>
      <c r="BH39" s="6"/>
      <c r="BI39" s="47"/>
      <c r="BJ39" s="1"/>
      <c r="BK39" s="47"/>
      <c r="BL39" s="1"/>
      <c r="BM39" s="48"/>
      <c r="BN39" s="48"/>
    </row>
    <row r="40" spans="1:66" x14ac:dyDescent="0.25">
      <c r="A40" t="str">
        <f t="shared" si="7"/>
        <v>DEDELEGATION</v>
      </c>
      <c r="B40" s="71">
        <v>44295</v>
      </c>
      <c r="C40" s="70">
        <v>3022032</v>
      </c>
      <c r="D40" t="s">
        <v>1403</v>
      </c>
      <c r="E40" t="str">
        <f>VLOOKUP(C40,Schools!$A:$Z,3,0)</f>
        <v>M</v>
      </c>
      <c r="F40" s="72">
        <v>-690.56</v>
      </c>
      <c r="G40" s="70" t="s">
        <v>4657</v>
      </c>
      <c r="H40" s="70" t="s">
        <v>1076</v>
      </c>
      <c r="I40" t="str">
        <f t="shared" si="8"/>
        <v>10162/543965</v>
      </c>
      <c r="J40">
        <f>VLOOKUP(C40,Schools!$A:$Z,9,0)</f>
        <v>400084</v>
      </c>
      <c r="K40" s="70" t="s">
        <v>281</v>
      </c>
      <c r="L40" s="70" t="s">
        <v>1075</v>
      </c>
      <c r="M40" s="70" t="s">
        <v>1393</v>
      </c>
      <c r="N40" t="str">
        <f>VLOOKUP(C40,Schools!A:D,4,0)</f>
        <v>Primary</v>
      </c>
      <c r="O40">
        <f t="shared" si="4"/>
        <v>10162</v>
      </c>
      <c r="P40">
        <f t="shared" si="5"/>
        <v>543965</v>
      </c>
      <c r="Q40" s="75">
        <f t="shared" si="6"/>
        <v>-690.56</v>
      </c>
      <c r="R40" s="73"/>
      <c r="S40" s="73"/>
      <c r="T40" s="73"/>
      <c r="U40" s="73"/>
      <c r="V40" s="73"/>
      <c r="W40" s="73"/>
      <c r="X40" s="73"/>
      <c r="Y40" s="73"/>
      <c r="Z40" s="73"/>
      <c r="AA40" s="73"/>
      <c r="AB40" s="73"/>
      <c r="AC40" s="48">
        <f t="shared" si="9"/>
        <v>-690.56</v>
      </c>
      <c r="AD40" s="48">
        <f t="shared" si="10"/>
        <v>0</v>
      </c>
      <c r="AE40" s="73"/>
      <c r="AG40" s="48">
        <f t="shared" si="11"/>
        <v>-690.56</v>
      </c>
      <c r="AH40" s="48">
        <f t="shared" si="12"/>
        <v>-690.56</v>
      </c>
      <c r="AI40" s="6">
        <f t="shared" si="13"/>
        <v>-690.56</v>
      </c>
      <c r="AJ40" s="6">
        <f t="shared" si="14"/>
        <v>-690.56</v>
      </c>
      <c r="AK40" s="6"/>
      <c r="AL40" s="6"/>
      <c r="AU40"/>
      <c r="AW40" s="48"/>
      <c r="AX40" s="74"/>
      <c r="BA40" s="3"/>
      <c r="BB40" s="47"/>
      <c r="BC40" s="47"/>
      <c r="BD40" s="47"/>
      <c r="BE40" s="47"/>
      <c r="BF40" s="48"/>
      <c r="BG40" s="47"/>
      <c r="BH40" s="6"/>
      <c r="BI40" s="47"/>
      <c r="BJ40" s="1"/>
      <c r="BK40" s="47"/>
      <c r="BL40" s="1"/>
      <c r="BM40" s="48"/>
      <c r="BN40" s="48"/>
    </row>
    <row r="41" spans="1:66" x14ac:dyDescent="0.25">
      <c r="A41" t="str">
        <f t="shared" si="7"/>
        <v>DEDELEGATION</v>
      </c>
      <c r="B41" s="71">
        <v>44295</v>
      </c>
      <c r="C41" s="70">
        <v>3022036</v>
      </c>
      <c r="D41" t="s">
        <v>1404</v>
      </c>
      <c r="E41" t="str">
        <f>VLOOKUP(C41,Schools!$A:$Z,3,0)</f>
        <v>M</v>
      </c>
      <c r="F41" s="72">
        <v>-350.26</v>
      </c>
      <c r="G41" s="70" t="s">
        <v>4657</v>
      </c>
      <c r="H41" s="70" t="s">
        <v>1076</v>
      </c>
      <c r="I41" t="str">
        <f t="shared" si="8"/>
        <v>10162/543965</v>
      </c>
      <c r="J41">
        <f>VLOOKUP(C41,Schools!$A:$Z,9,0)</f>
        <v>400046</v>
      </c>
      <c r="K41" s="70" t="s">
        <v>281</v>
      </c>
      <c r="L41" s="70" t="s">
        <v>1075</v>
      </c>
      <c r="M41" s="70" t="s">
        <v>1393</v>
      </c>
      <c r="N41" t="str">
        <f>VLOOKUP(C41,Schools!A:D,4,0)</f>
        <v>Primary</v>
      </c>
      <c r="O41">
        <f t="shared" si="4"/>
        <v>10162</v>
      </c>
      <c r="P41">
        <f t="shared" si="5"/>
        <v>543965</v>
      </c>
      <c r="Q41" s="75">
        <f t="shared" si="6"/>
        <v>-350.26</v>
      </c>
      <c r="R41" s="73"/>
      <c r="S41" s="73"/>
      <c r="T41" s="73"/>
      <c r="U41" s="73"/>
      <c r="V41" s="73"/>
      <c r="W41" s="73"/>
      <c r="X41" s="73"/>
      <c r="Y41" s="73"/>
      <c r="Z41" s="73"/>
      <c r="AA41" s="73"/>
      <c r="AB41" s="73"/>
      <c r="AC41" s="48">
        <f t="shared" si="9"/>
        <v>-350.26</v>
      </c>
      <c r="AD41" s="48">
        <f t="shared" si="10"/>
        <v>0</v>
      </c>
      <c r="AE41" s="73"/>
      <c r="AG41" s="48">
        <f t="shared" si="11"/>
        <v>-350.26</v>
      </c>
      <c r="AH41" s="48">
        <f t="shared" si="12"/>
        <v>-350.26</v>
      </c>
      <c r="AI41" s="6">
        <f t="shared" si="13"/>
        <v>-350.26</v>
      </c>
      <c r="AJ41" s="6">
        <f t="shared" si="14"/>
        <v>-350.26</v>
      </c>
      <c r="AK41" s="6"/>
      <c r="AL41" s="6"/>
      <c r="AU41"/>
      <c r="AW41" s="48"/>
      <c r="AX41" s="74"/>
      <c r="BA41" s="3"/>
      <c r="BB41" s="47"/>
      <c r="BC41" s="47"/>
      <c r="BD41" s="47"/>
      <c r="BE41" s="47"/>
      <c r="BF41" s="48"/>
      <c r="BG41" s="47"/>
      <c r="BH41" s="6"/>
      <c r="BI41" s="47"/>
      <c r="BJ41" s="1"/>
      <c r="BK41" s="47"/>
      <c r="BL41" s="1"/>
      <c r="BM41" s="48"/>
      <c r="BN41" s="48"/>
    </row>
    <row r="42" spans="1:66" x14ac:dyDescent="0.25">
      <c r="A42" t="str">
        <f t="shared" si="7"/>
        <v>DEDELEGATION</v>
      </c>
      <c r="B42" s="71">
        <v>44295</v>
      </c>
      <c r="C42" s="70">
        <v>3022037</v>
      </c>
      <c r="D42" t="s">
        <v>1000</v>
      </c>
      <c r="E42" t="str">
        <f>VLOOKUP(C42,Schools!$A:$Z,3,0)</f>
        <v>M</v>
      </c>
      <c r="F42" s="72">
        <v>-395.08</v>
      </c>
      <c r="G42" s="70" t="s">
        <v>4657</v>
      </c>
      <c r="H42" s="70" t="s">
        <v>1076</v>
      </c>
      <c r="I42" t="str">
        <f t="shared" si="8"/>
        <v>10162/543965</v>
      </c>
      <c r="J42">
        <f>VLOOKUP(C42,Schools!$A:$Z,9,0)</f>
        <v>400030</v>
      </c>
      <c r="K42" s="70" t="s">
        <v>281</v>
      </c>
      <c r="L42" s="70" t="s">
        <v>1075</v>
      </c>
      <c r="M42" s="70" t="s">
        <v>1393</v>
      </c>
      <c r="N42" t="str">
        <f>VLOOKUP(C42,Schools!A:D,4,0)</f>
        <v>Primary</v>
      </c>
      <c r="O42">
        <f t="shared" si="4"/>
        <v>10162</v>
      </c>
      <c r="P42">
        <f t="shared" si="5"/>
        <v>543965</v>
      </c>
      <c r="Q42" s="75">
        <f t="shared" si="6"/>
        <v>-395.08</v>
      </c>
      <c r="R42" s="73"/>
      <c r="S42" s="73"/>
      <c r="T42" s="73"/>
      <c r="U42" s="73"/>
      <c r="V42" s="73"/>
      <c r="W42" s="73"/>
      <c r="X42" s="73"/>
      <c r="Y42" s="73"/>
      <c r="Z42" s="73"/>
      <c r="AA42" s="73"/>
      <c r="AB42" s="73"/>
      <c r="AC42" s="48">
        <f t="shared" si="9"/>
        <v>-395.08</v>
      </c>
      <c r="AD42" s="48">
        <f t="shared" si="10"/>
        <v>0</v>
      </c>
      <c r="AE42" s="73"/>
      <c r="AG42" s="48">
        <f t="shared" si="11"/>
        <v>-395.08</v>
      </c>
      <c r="AH42" s="48">
        <f t="shared" si="12"/>
        <v>-395.08</v>
      </c>
      <c r="AI42" s="6">
        <f t="shared" si="13"/>
        <v>-395.08</v>
      </c>
      <c r="AJ42" s="6">
        <f t="shared" si="14"/>
        <v>-395.08</v>
      </c>
      <c r="AK42" s="6"/>
      <c r="AL42" s="6"/>
      <c r="AU42"/>
      <c r="AW42" s="48"/>
      <c r="AX42" s="74"/>
      <c r="BA42" s="3"/>
      <c r="BB42" s="47"/>
      <c r="BC42" s="47"/>
      <c r="BD42" s="47"/>
      <c r="BE42" s="47"/>
      <c r="BF42" s="48"/>
      <c r="BG42" s="47"/>
      <c r="BH42" s="6"/>
      <c r="BI42" s="47"/>
      <c r="BJ42" s="1"/>
      <c r="BK42" s="47"/>
      <c r="BL42" s="1"/>
      <c r="BM42" s="48"/>
      <c r="BN42" s="48"/>
    </row>
    <row r="43" spans="1:66" x14ac:dyDescent="0.25">
      <c r="A43" t="str">
        <f t="shared" si="7"/>
        <v>DEDELEGATION</v>
      </c>
      <c r="B43" s="71">
        <v>44295</v>
      </c>
      <c r="C43" s="70">
        <v>3022042</v>
      </c>
      <c r="D43" t="s">
        <v>1405</v>
      </c>
      <c r="E43" t="str">
        <f>VLOOKUP(C43,Schools!$A:$Z,3,0)</f>
        <v>M</v>
      </c>
      <c r="F43" s="72">
        <v>-702.18</v>
      </c>
      <c r="G43" s="70" t="s">
        <v>4657</v>
      </c>
      <c r="H43" s="70" t="s">
        <v>1076</v>
      </c>
      <c r="I43" t="str">
        <f t="shared" si="8"/>
        <v>10162/543965</v>
      </c>
      <c r="J43">
        <f>VLOOKUP(C43,Schools!$A:$Z,9,0)</f>
        <v>400048</v>
      </c>
      <c r="K43" s="70" t="s">
        <v>281</v>
      </c>
      <c r="L43" s="70" t="s">
        <v>1075</v>
      </c>
      <c r="M43" s="70" t="s">
        <v>1393</v>
      </c>
      <c r="N43" t="str">
        <f>VLOOKUP(C43,Schools!A:D,4,0)</f>
        <v>Primary</v>
      </c>
      <c r="O43">
        <f t="shared" si="4"/>
        <v>10162</v>
      </c>
      <c r="P43">
        <f t="shared" si="5"/>
        <v>543965</v>
      </c>
      <c r="Q43" s="75">
        <f t="shared" si="6"/>
        <v>-702.18</v>
      </c>
      <c r="R43" s="73"/>
      <c r="S43" s="73"/>
      <c r="T43" s="73"/>
      <c r="U43" s="73"/>
      <c r="V43" s="73"/>
      <c r="W43" s="73"/>
      <c r="X43" s="73"/>
      <c r="Y43" s="73"/>
      <c r="Z43" s="73"/>
      <c r="AA43" s="73"/>
      <c r="AB43" s="73"/>
      <c r="AC43" s="48">
        <f t="shared" si="9"/>
        <v>-702.18</v>
      </c>
      <c r="AD43" s="48">
        <f t="shared" si="10"/>
        <v>0</v>
      </c>
      <c r="AE43" s="73"/>
      <c r="AG43" s="48">
        <f t="shared" si="11"/>
        <v>-702.18</v>
      </c>
      <c r="AH43" s="48">
        <f t="shared" si="12"/>
        <v>-702.18</v>
      </c>
      <c r="AI43" s="6">
        <f t="shared" si="13"/>
        <v>-702.18</v>
      </c>
      <c r="AJ43" s="6">
        <f t="shared" si="14"/>
        <v>-702.18</v>
      </c>
      <c r="AK43" s="6"/>
      <c r="AL43" s="6"/>
      <c r="AU43"/>
      <c r="AW43" s="48"/>
      <c r="AX43" s="74"/>
      <c r="BA43" s="3"/>
      <c r="BB43" s="47"/>
      <c r="BC43" s="47"/>
      <c r="BD43" s="47"/>
      <c r="BE43" s="47"/>
      <c r="BF43" s="48"/>
      <c r="BG43" s="47"/>
      <c r="BH43" s="6"/>
      <c r="BI43" s="47"/>
      <c r="BJ43" s="1"/>
      <c r="BK43" s="47"/>
      <c r="BL43" s="1"/>
      <c r="BM43" s="48"/>
      <c r="BN43" s="48"/>
    </row>
    <row r="44" spans="1:66" x14ac:dyDescent="0.25">
      <c r="A44" t="str">
        <f t="shared" si="7"/>
        <v>DEDELEGATION</v>
      </c>
      <c r="B44" s="71">
        <v>44295</v>
      </c>
      <c r="C44" s="70">
        <v>3022043</v>
      </c>
      <c r="D44" t="s">
        <v>1008</v>
      </c>
      <c r="E44" t="str">
        <f>VLOOKUP(C44,Schools!$A:$Z,3,0)</f>
        <v>M</v>
      </c>
      <c r="F44" s="72">
        <v>-738.69999999999993</v>
      </c>
      <c r="G44" s="70" t="s">
        <v>4657</v>
      </c>
      <c r="H44" s="70" t="s">
        <v>1076</v>
      </c>
      <c r="I44" t="str">
        <f t="shared" si="8"/>
        <v>10162/543965</v>
      </c>
      <c r="J44">
        <f>VLOOKUP(C44,Schools!$A:$Z,9,0)</f>
        <v>400088</v>
      </c>
      <c r="K44" s="70" t="s">
        <v>281</v>
      </c>
      <c r="L44" s="70" t="s">
        <v>1075</v>
      </c>
      <c r="M44" s="70" t="s">
        <v>1393</v>
      </c>
      <c r="N44" t="str">
        <f>VLOOKUP(C44,Schools!A:D,4,0)</f>
        <v>Primary</v>
      </c>
      <c r="O44">
        <f t="shared" si="4"/>
        <v>10162</v>
      </c>
      <c r="P44">
        <f t="shared" si="5"/>
        <v>543965</v>
      </c>
      <c r="Q44" s="75">
        <f t="shared" si="6"/>
        <v>-738.69999999999993</v>
      </c>
      <c r="R44" s="73"/>
      <c r="S44" s="73"/>
      <c r="T44" s="73"/>
      <c r="U44" s="73"/>
      <c r="V44" s="73"/>
      <c r="W44" s="73"/>
      <c r="X44" s="73"/>
      <c r="Y44" s="73"/>
      <c r="Z44" s="73"/>
      <c r="AA44" s="73"/>
      <c r="AB44" s="73"/>
      <c r="AC44" s="48">
        <f t="shared" si="9"/>
        <v>-738.69999999999993</v>
      </c>
      <c r="AD44" s="48">
        <f t="shared" si="10"/>
        <v>0</v>
      </c>
      <c r="AE44" s="73"/>
      <c r="AG44" s="48">
        <f t="shared" si="11"/>
        <v>-738.69999999999993</v>
      </c>
      <c r="AH44" s="48">
        <f t="shared" si="12"/>
        <v>-738.69999999999993</v>
      </c>
      <c r="AI44" s="6">
        <f t="shared" si="13"/>
        <v>-738.69999999999993</v>
      </c>
      <c r="AJ44" s="6">
        <f t="shared" si="14"/>
        <v>-738.69999999999993</v>
      </c>
      <c r="AK44" s="6"/>
      <c r="AL44" s="6"/>
      <c r="AU44"/>
      <c r="AW44" s="48"/>
      <c r="AX44" s="74"/>
      <c r="BA44" s="3"/>
      <c r="BB44" s="47"/>
      <c r="BC44" s="47"/>
      <c r="BD44" s="47"/>
      <c r="BE44" s="47"/>
      <c r="BF44" s="48"/>
      <c r="BG44" s="47"/>
      <c r="BH44" s="6"/>
      <c r="BI44" s="47"/>
      <c r="BJ44" s="1"/>
      <c r="BK44" s="47"/>
      <c r="BL44" s="1"/>
      <c r="BM44" s="48"/>
      <c r="BN44" s="48"/>
    </row>
    <row r="45" spans="1:66" x14ac:dyDescent="0.25">
      <c r="A45" t="str">
        <f t="shared" si="7"/>
        <v>DEDELEGATION</v>
      </c>
      <c r="B45" s="71">
        <v>44295</v>
      </c>
      <c r="C45" s="70">
        <v>3022044</v>
      </c>
      <c r="D45" t="s">
        <v>1007</v>
      </c>
      <c r="E45" t="str">
        <f>VLOOKUP(C45,Schools!$A:$Z,3,0)</f>
        <v>M</v>
      </c>
      <c r="F45" s="72">
        <v>-590.95999999999992</v>
      </c>
      <c r="G45" s="70" t="s">
        <v>4657</v>
      </c>
      <c r="H45" s="70" t="s">
        <v>1076</v>
      </c>
      <c r="I45" t="str">
        <f t="shared" si="8"/>
        <v>10162/543965</v>
      </c>
      <c r="J45">
        <f>VLOOKUP(C45,Schools!$A:$Z,9,0)</f>
        <v>400087</v>
      </c>
      <c r="K45" s="70" t="s">
        <v>281</v>
      </c>
      <c r="L45" s="70" t="s">
        <v>1075</v>
      </c>
      <c r="M45" s="70" t="s">
        <v>1393</v>
      </c>
      <c r="N45" t="str">
        <f>VLOOKUP(C45,Schools!A:D,4,0)</f>
        <v>Primary</v>
      </c>
      <c r="O45">
        <f t="shared" si="4"/>
        <v>10162</v>
      </c>
      <c r="P45">
        <f t="shared" si="5"/>
        <v>543965</v>
      </c>
      <c r="Q45" s="75">
        <f t="shared" si="6"/>
        <v>-590.95999999999992</v>
      </c>
      <c r="R45" s="73"/>
      <c r="S45" s="73"/>
      <c r="T45" s="73"/>
      <c r="U45" s="73"/>
      <c r="V45" s="73"/>
      <c r="W45" s="73"/>
      <c r="X45" s="73"/>
      <c r="Y45" s="73"/>
      <c r="Z45" s="73"/>
      <c r="AA45" s="73"/>
      <c r="AB45" s="73"/>
      <c r="AC45" s="48">
        <f t="shared" si="9"/>
        <v>-590.95999999999992</v>
      </c>
      <c r="AD45" s="48">
        <f t="shared" si="10"/>
        <v>0</v>
      </c>
      <c r="AE45" s="73"/>
      <c r="AG45" s="48">
        <f t="shared" si="11"/>
        <v>-590.95999999999992</v>
      </c>
      <c r="AH45" s="48">
        <f t="shared" si="12"/>
        <v>-590.95999999999992</v>
      </c>
      <c r="AI45" s="6">
        <f t="shared" si="13"/>
        <v>-590.95999999999992</v>
      </c>
      <c r="AJ45" s="6">
        <f t="shared" si="14"/>
        <v>-590.95999999999992</v>
      </c>
      <c r="AK45" s="6"/>
      <c r="AL45" s="6"/>
      <c r="AU45"/>
      <c r="AW45" s="48"/>
      <c r="AX45" s="74"/>
      <c r="BA45" s="3"/>
      <c r="BB45" s="47"/>
      <c r="BC45" s="47"/>
      <c r="BD45" s="47"/>
      <c r="BE45" s="47"/>
      <c r="BF45" s="48"/>
      <c r="BG45" s="47"/>
      <c r="BH45" s="6"/>
      <c r="BI45" s="47"/>
      <c r="BJ45" s="1"/>
      <c r="BK45" s="47"/>
      <c r="BL45" s="1"/>
      <c r="BM45" s="48"/>
      <c r="BN45" s="48"/>
    </row>
    <row r="46" spans="1:66" x14ac:dyDescent="0.25">
      <c r="A46" t="str">
        <f t="shared" si="7"/>
        <v>DEDELEGATION</v>
      </c>
      <c r="B46" s="71">
        <v>44295</v>
      </c>
      <c r="C46" s="70">
        <v>3022045</v>
      </c>
      <c r="D46" t="s">
        <v>1406</v>
      </c>
      <c r="E46" t="str">
        <f>VLOOKUP(C46,Schools!$A:$Z,3,0)</f>
        <v>M</v>
      </c>
      <c r="F46" s="72">
        <v>-348.59999999999997</v>
      </c>
      <c r="G46" s="70" t="s">
        <v>4657</v>
      </c>
      <c r="H46" s="70" t="s">
        <v>1076</v>
      </c>
      <c r="I46" t="str">
        <f t="shared" si="8"/>
        <v>10162/543965</v>
      </c>
      <c r="J46">
        <f>VLOOKUP(C46,Schools!$A:$Z,9,0)</f>
        <v>400089</v>
      </c>
      <c r="K46" s="70" t="s">
        <v>281</v>
      </c>
      <c r="L46" s="70" t="s">
        <v>1075</v>
      </c>
      <c r="M46" s="70" t="s">
        <v>1393</v>
      </c>
      <c r="N46" t="str">
        <f>VLOOKUP(C46,Schools!A:D,4,0)</f>
        <v>Primary</v>
      </c>
      <c r="O46">
        <f t="shared" si="4"/>
        <v>10162</v>
      </c>
      <c r="P46">
        <f t="shared" si="5"/>
        <v>543965</v>
      </c>
      <c r="Q46" s="75">
        <f t="shared" si="6"/>
        <v>-348.59999999999997</v>
      </c>
      <c r="R46" s="73"/>
      <c r="S46" s="73"/>
      <c r="T46" s="73"/>
      <c r="U46" s="73"/>
      <c r="V46" s="73"/>
      <c r="W46" s="73"/>
      <c r="X46" s="73"/>
      <c r="Y46" s="73"/>
      <c r="Z46" s="73"/>
      <c r="AA46" s="73"/>
      <c r="AB46" s="73"/>
      <c r="AC46" s="48">
        <f t="shared" si="9"/>
        <v>-348.59999999999997</v>
      </c>
      <c r="AD46" s="48">
        <f t="shared" si="10"/>
        <v>0</v>
      </c>
      <c r="AE46" s="73"/>
      <c r="AG46" s="48">
        <f t="shared" si="11"/>
        <v>-348.59999999999997</v>
      </c>
      <c r="AH46" s="48">
        <f t="shared" si="12"/>
        <v>-348.59999999999997</v>
      </c>
      <c r="AI46" s="6">
        <f t="shared" si="13"/>
        <v>-348.59999999999997</v>
      </c>
      <c r="AJ46" s="6">
        <f t="shared" si="14"/>
        <v>-348.59999999999997</v>
      </c>
      <c r="AK46" s="6"/>
      <c r="AL46" s="6"/>
      <c r="AU46"/>
      <c r="AW46" s="48"/>
      <c r="AX46" s="74"/>
      <c r="BA46" s="3"/>
      <c r="BB46" s="47"/>
      <c r="BC46" s="47"/>
      <c r="BD46" s="47"/>
      <c r="BE46" s="47"/>
      <c r="BF46" s="48"/>
      <c r="BG46" s="47"/>
      <c r="BH46" s="6"/>
      <c r="BI46" s="47"/>
      <c r="BJ46" s="1"/>
      <c r="BK46" s="47"/>
      <c r="BL46" s="1"/>
      <c r="BM46" s="48"/>
      <c r="BN46" s="48"/>
    </row>
    <row r="47" spans="1:66" x14ac:dyDescent="0.25">
      <c r="A47" t="str">
        <f t="shared" si="7"/>
        <v>DEDELEGATION</v>
      </c>
      <c r="B47" s="71">
        <v>44295</v>
      </c>
      <c r="C47" s="70">
        <v>3022053</v>
      </c>
      <c r="D47" t="s">
        <v>1407</v>
      </c>
      <c r="E47" t="str">
        <f>VLOOKUP(C47,Schools!$A:$Z,3,0)</f>
        <v>M</v>
      </c>
      <c r="F47" s="72">
        <v>-338.64</v>
      </c>
      <c r="G47" s="70" t="s">
        <v>4657</v>
      </c>
      <c r="H47" s="70" t="s">
        <v>1076</v>
      </c>
      <c r="I47" t="str">
        <f t="shared" si="8"/>
        <v>10162/543965</v>
      </c>
      <c r="J47">
        <f>VLOOKUP(C47,Schools!$A:$Z,9,0)</f>
        <v>158733</v>
      </c>
      <c r="K47" s="70" t="s">
        <v>281</v>
      </c>
      <c r="L47" s="70" t="s">
        <v>1075</v>
      </c>
      <c r="M47" s="70" t="s">
        <v>1393</v>
      </c>
      <c r="N47" t="str">
        <f>VLOOKUP(C47,Schools!A:D,4,0)</f>
        <v>Primary</v>
      </c>
      <c r="O47">
        <f t="shared" si="4"/>
        <v>10162</v>
      </c>
      <c r="P47">
        <f t="shared" si="5"/>
        <v>543965</v>
      </c>
      <c r="Q47" s="75">
        <f t="shared" si="6"/>
        <v>-338.64</v>
      </c>
      <c r="R47" s="73"/>
      <c r="S47" s="73"/>
      <c r="T47" s="73"/>
      <c r="U47" s="73"/>
      <c r="V47" s="73"/>
      <c r="W47" s="73"/>
      <c r="X47" s="73"/>
      <c r="Y47" s="73"/>
      <c r="Z47" s="73"/>
      <c r="AA47" s="73"/>
      <c r="AB47" s="73"/>
      <c r="AC47" s="48">
        <f t="shared" si="9"/>
        <v>-338.64</v>
      </c>
      <c r="AD47" s="48">
        <f t="shared" si="10"/>
        <v>0</v>
      </c>
      <c r="AE47" s="73"/>
      <c r="AG47" s="48">
        <f t="shared" si="11"/>
        <v>-338.64</v>
      </c>
      <c r="AH47" s="48">
        <f t="shared" si="12"/>
        <v>-338.64</v>
      </c>
      <c r="AI47" s="6">
        <f t="shared" si="13"/>
        <v>-338.64</v>
      </c>
      <c r="AJ47" s="6">
        <f t="shared" si="14"/>
        <v>-338.64</v>
      </c>
      <c r="AK47" s="6"/>
      <c r="AL47" s="6"/>
      <c r="AU47"/>
      <c r="AW47" s="48"/>
      <c r="AX47" s="74"/>
      <c r="BA47" s="3"/>
      <c r="BB47" s="47"/>
      <c r="BC47" s="47"/>
      <c r="BD47" s="47"/>
      <c r="BE47" s="47"/>
      <c r="BF47" s="48"/>
      <c r="BG47" s="47"/>
      <c r="BH47" s="6"/>
      <c r="BI47" s="47"/>
      <c r="BJ47" s="1"/>
      <c r="BK47" s="47"/>
      <c r="BL47" s="1"/>
      <c r="BM47" s="48"/>
      <c r="BN47" s="48"/>
    </row>
    <row r="48" spans="1:66" x14ac:dyDescent="0.25">
      <c r="A48" t="str">
        <f t="shared" si="7"/>
        <v>DEDELEGATION</v>
      </c>
      <c r="B48" s="71">
        <v>44295</v>
      </c>
      <c r="C48" s="70">
        <v>3022054</v>
      </c>
      <c r="D48" t="s">
        <v>1408</v>
      </c>
      <c r="E48" t="str">
        <f>VLOOKUP(C48,Schools!$A:$Z,3,0)</f>
        <v>M</v>
      </c>
      <c r="F48" s="72">
        <v>-340.3</v>
      </c>
      <c r="G48" s="70" t="s">
        <v>4657</v>
      </c>
      <c r="H48" s="70" t="s">
        <v>1076</v>
      </c>
      <c r="I48" t="str">
        <f t="shared" si="8"/>
        <v>10162/543965</v>
      </c>
      <c r="J48">
        <f>VLOOKUP(C48,Schools!$A:$Z,9,0)</f>
        <v>400004</v>
      </c>
      <c r="K48" s="70" t="s">
        <v>281</v>
      </c>
      <c r="L48" s="70" t="s">
        <v>1075</v>
      </c>
      <c r="M48" s="70" t="s">
        <v>1393</v>
      </c>
      <c r="N48" t="str">
        <f>VLOOKUP(C48,Schools!A:D,4,0)</f>
        <v>Primary</v>
      </c>
      <c r="O48">
        <f t="shared" si="4"/>
        <v>10162</v>
      </c>
      <c r="P48">
        <f t="shared" si="5"/>
        <v>543965</v>
      </c>
      <c r="Q48" s="75">
        <f t="shared" si="6"/>
        <v>-340.3</v>
      </c>
      <c r="R48" s="73"/>
      <c r="S48" s="73"/>
      <c r="T48" s="73"/>
      <c r="U48" s="73"/>
      <c r="V48" s="73"/>
      <c r="W48" s="73"/>
      <c r="X48" s="73"/>
      <c r="Y48" s="73"/>
      <c r="Z48" s="73"/>
      <c r="AA48" s="73"/>
      <c r="AB48" s="73"/>
      <c r="AC48" s="48">
        <f t="shared" si="9"/>
        <v>-340.3</v>
      </c>
      <c r="AD48" s="48">
        <f t="shared" si="10"/>
        <v>0</v>
      </c>
      <c r="AE48" s="73"/>
      <c r="AG48" s="48">
        <f t="shared" si="11"/>
        <v>-340.3</v>
      </c>
      <c r="AH48" s="48">
        <f t="shared" si="12"/>
        <v>-340.3</v>
      </c>
      <c r="AI48" s="6">
        <f t="shared" si="13"/>
        <v>-340.3</v>
      </c>
      <c r="AJ48" s="6">
        <f t="shared" si="14"/>
        <v>-340.3</v>
      </c>
      <c r="AK48" s="6"/>
      <c r="AL48" s="6"/>
      <c r="AU48"/>
      <c r="AW48" s="48"/>
      <c r="AX48" s="74"/>
      <c r="BA48" s="3"/>
      <c r="BB48" s="47"/>
      <c r="BC48" s="47"/>
      <c r="BD48" s="47"/>
      <c r="BE48" s="47"/>
      <c r="BF48" s="48"/>
      <c r="BG48" s="47"/>
      <c r="BH48" s="6"/>
      <c r="BI48" s="47"/>
      <c r="BJ48" s="1"/>
      <c r="BK48" s="47"/>
      <c r="BL48" s="1"/>
      <c r="BM48" s="48"/>
      <c r="BN48" s="48"/>
    </row>
    <row r="49" spans="1:66" x14ac:dyDescent="0.25">
      <c r="A49" t="str">
        <f t="shared" si="7"/>
        <v>DEDELEGATION</v>
      </c>
      <c r="B49" s="71">
        <v>44295</v>
      </c>
      <c r="C49" s="70">
        <v>3022055</v>
      </c>
      <c r="D49" t="s">
        <v>1409</v>
      </c>
      <c r="E49" t="str">
        <f>VLOOKUP(C49,Schools!$A:$Z,3,0)</f>
        <v>M</v>
      </c>
      <c r="F49" s="72">
        <v>-355.24</v>
      </c>
      <c r="G49" s="70" t="s">
        <v>4657</v>
      </c>
      <c r="H49" s="70" t="s">
        <v>1076</v>
      </c>
      <c r="I49" t="str">
        <f t="shared" si="8"/>
        <v>10162/543965</v>
      </c>
      <c r="J49">
        <f>VLOOKUP(C49,Schools!$A:$Z,9,0)</f>
        <v>400101</v>
      </c>
      <c r="K49" s="70" t="s">
        <v>281</v>
      </c>
      <c r="L49" s="70" t="s">
        <v>1075</v>
      </c>
      <c r="M49" s="70" t="s">
        <v>1393</v>
      </c>
      <c r="N49" t="str">
        <f>VLOOKUP(C49,Schools!A:D,4,0)</f>
        <v>Primary</v>
      </c>
      <c r="O49">
        <f t="shared" si="4"/>
        <v>10162</v>
      </c>
      <c r="P49">
        <f t="shared" si="5"/>
        <v>543965</v>
      </c>
      <c r="Q49" s="75">
        <f t="shared" si="6"/>
        <v>-355.24</v>
      </c>
      <c r="R49" s="73"/>
      <c r="S49" s="73"/>
      <c r="T49" s="73"/>
      <c r="U49" s="73"/>
      <c r="V49" s="73"/>
      <c r="W49" s="73"/>
      <c r="X49" s="73"/>
      <c r="Y49" s="73"/>
      <c r="Z49" s="73"/>
      <c r="AA49" s="73"/>
      <c r="AB49" s="73"/>
      <c r="AC49" s="48">
        <f t="shared" si="9"/>
        <v>-355.24</v>
      </c>
      <c r="AD49" s="48">
        <f t="shared" si="10"/>
        <v>0</v>
      </c>
      <c r="AE49" s="73"/>
      <c r="AG49" s="48">
        <f t="shared" si="11"/>
        <v>-355.24</v>
      </c>
      <c r="AH49" s="48">
        <f t="shared" si="12"/>
        <v>-355.24</v>
      </c>
      <c r="AI49" s="6">
        <f t="shared" si="13"/>
        <v>-355.24</v>
      </c>
      <c r="AJ49" s="6">
        <f t="shared" si="14"/>
        <v>-355.24</v>
      </c>
      <c r="AK49" s="6"/>
      <c r="AL49" s="6"/>
      <c r="AU49"/>
      <c r="AW49" s="48"/>
      <c r="AX49" s="74"/>
      <c r="BA49" s="3"/>
      <c r="BB49" s="47"/>
      <c r="BC49" s="47"/>
      <c r="BD49" s="47"/>
      <c r="BE49" s="47"/>
      <c r="BF49" s="48"/>
      <c r="BG49" s="47"/>
      <c r="BH49" s="6"/>
      <c r="BI49" s="47"/>
      <c r="BJ49" s="1"/>
      <c r="BK49" s="47"/>
      <c r="BL49" s="1"/>
      <c r="BM49" s="48"/>
      <c r="BN49" s="48"/>
    </row>
    <row r="50" spans="1:66" x14ac:dyDescent="0.25">
      <c r="A50" t="str">
        <f t="shared" si="7"/>
        <v>DEDELEGATION</v>
      </c>
      <c r="B50" s="71">
        <v>44295</v>
      </c>
      <c r="C50" s="70">
        <v>3022057</v>
      </c>
      <c r="D50" t="s">
        <v>1034</v>
      </c>
      <c r="E50" t="str">
        <f>VLOOKUP(C50,Schools!$A:$Z,3,0)</f>
        <v>M</v>
      </c>
      <c r="F50" s="72">
        <v>-801.78</v>
      </c>
      <c r="G50" s="70" t="s">
        <v>4657</v>
      </c>
      <c r="H50" s="70" t="s">
        <v>1076</v>
      </c>
      <c r="I50" t="str">
        <f t="shared" si="8"/>
        <v>10162/543965</v>
      </c>
      <c r="J50">
        <f>VLOOKUP(C50,Schools!$A:$Z,9,0)</f>
        <v>400053</v>
      </c>
      <c r="K50" s="70" t="s">
        <v>281</v>
      </c>
      <c r="L50" s="70" t="s">
        <v>1075</v>
      </c>
      <c r="M50" s="70" t="s">
        <v>1393</v>
      </c>
      <c r="N50" t="str">
        <f>VLOOKUP(C50,Schools!A:D,4,0)</f>
        <v>Primary</v>
      </c>
      <c r="O50">
        <f t="shared" si="4"/>
        <v>10162</v>
      </c>
      <c r="P50">
        <f t="shared" si="5"/>
        <v>543965</v>
      </c>
      <c r="Q50" s="75">
        <f t="shared" si="6"/>
        <v>-801.78</v>
      </c>
      <c r="R50" s="73"/>
      <c r="S50" s="73"/>
      <c r="T50" s="73"/>
      <c r="U50" s="73"/>
      <c r="V50" s="73"/>
      <c r="W50" s="73"/>
      <c r="X50" s="73"/>
      <c r="Y50" s="73"/>
      <c r="Z50" s="73"/>
      <c r="AA50" s="73"/>
      <c r="AB50" s="73"/>
      <c r="AC50" s="48">
        <f t="shared" si="9"/>
        <v>-801.78</v>
      </c>
      <c r="AD50" s="48">
        <f t="shared" si="10"/>
        <v>0</v>
      </c>
      <c r="AE50" s="73"/>
      <c r="AG50" s="48">
        <f t="shared" si="11"/>
        <v>-801.78</v>
      </c>
      <c r="AH50" s="48">
        <f t="shared" si="12"/>
        <v>-801.78</v>
      </c>
      <c r="AI50" s="6">
        <f t="shared" si="13"/>
        <v>-801.78</v>
      </c>
      <c r="AJ50" s="6">
        <f t="shared" si="14"/>
        <v>-801.78</v>
      </c>
      <c r="AK50" s="6"/>
      <c r="AL50" s="6"/>
      <c r="AU50"/>
      <c r="AW50" s="48"/>
      <c r="AX50" s="74"/>
      <c r="BA50" s="3"/>
      <c r="BB50" s="47"/>
      <c r="BC50" s="47"/>
      <c r="BD50" s="47"/>
      <c r="BE50" s="47"/>
      <c r="BF50" s="48"/>
      <c r="BG50" s="47"/>
      <c r="BH50" s="6"/>
      <c r="BI50" s="47"/>
      <c r="BJ50" s="1"/>
      <c r="BK50" s="47"/>
      <c r="BL50" s="1"/>
      <c r="BM50" s="48"/>
      <c r="BN50" s="48"/>
    </row>
    <row r="51" spans="1:66" x14ac:dyDescent="0.25">
      <c r="A51" t="str">
        <f t="shared" si="7"/>
        <v>DEDELEGATION</v>
      </c>
      <c r="B51" s="71">
        <v>44295</v>
      </c>
      <c r="C51" s="70">
        <v>3022060</v>
      </c>
      <c r="D51" t="s">
        <v>1036</v>
      </c>
      <c r="E51" t="str">
        <f>VLOOKUP(C51,Schools!$A:$Z,3,0)</f>
        <v>M</v>
      </c>
      <c r="F51" s="72">
        <v>-698.86</v>
      </c>
      <c r="G51" s="70" t="s">
        <v>4657</v>
      </c>
      <c r="H51" s="70" t="s">
        <v>1076</v>
      </c>
      <c r="I51" t="str">
        <f t="shared" si="8"/>
        <v>10162/543965</v>
      </c>
      <c r="J51">
        <f>VLOOKUP(C51,Schools!$A:$Z,9,0)</f>
        <v>400011</v>
      </c>
      <c r="K51" s="70" t="s">
        <v>281</v>
      </c>
      <c r="L51" s="70" t="s">
        <v>1075</v>
      </c>
      <c r="M51" s="70" t="s">
        <v>1393</v>
      </c>
      <c r="N51" t="str">
        <f>VLOOKUP(C51,Schools!A:D,4,0)</f>
        <v>Primary</v>
      </c>
      <c r="O51">
        <f t="shared" si="4"/>
        <v>10162</v>
      </c>
      <c r="P51">
        <f t="shared" si="5"/>
        <v>543965</v>
      </c>
      <c r="Q51" s="75">
        <f t="shared" si="6"/>
        <v>-698.86</v>
      </c>
      <c r="R51" s="73"/>
      <c r="S51" s="73"/>
      <c r="T51" s="73"/>
      <c r="U51" s="73"/>
      <c r="V51" s="73"/>
      <c r="W51" s="73"/>
      <c r="X51" s="73"/>
      <c r="Y51" s="73"/>
      <c r="Z51" s="73"/>
      <c r="AA51" s="73"/>
      <c r="AB51" s="73"/>
      <c r="AC51" s="48">
        <f t="shared" si="9"/>
        <v>-698.86</v>
      </c>
      <c r="AD51" s="48">
        <f t="shared" si="10"/>
        <v>0</v>
      </c>
      <c r="AE51" s="73"/>
      <c r="AG51" s="48">
        <f t="shared" si="11"/>
        <v>-698.86</v>
      </c>
      <c r="AH51" s="48">
        <f t="shared" si="12"/>
        <v>-698.86</v>
      </c>
      <c r="AI51" s="6">
        <f t="shared" si="13"/>
        <v>-698.86</v>
      </c>
      <c r="AJ51" s="6">
        <f t="shared" si="14"/>
        <v>-698.86</v>
      </c>
      <c r="AK51" s="6"/>
      <c r="AL51" s="6"/>
      <c r="AU51"/>
      <c r="AW51" s="48"/>
      <c r="AX51" s="74"/>
      <c r="BA51" s="3"/>
      <c r="BB51" s="47"/>
      <c r="BC51" s="47"/>
      <c r="BD51" s="47"/>
      <c r="BE51" s="47"/>
      <c r="BF51" s="48"/>
      <c r="BG51" s="47"/>
      <c r="BH51" s="6"/>
      <c r="BI51" s="47"/>
      <c r="BJ51" s="1"/>
      <c r="BK51" s="47"/>
      <c r="BL51" s="1"/>
      <c r="BM51" s="48"/>
      <c r="BN51" s="48"/>
    </row>
    <row r="52" spans="1:66" x14ac:dyDescent="0.25">
      <c r="A52" t="str">
        <f t="shared" si="7"/>
        <v>DEDELEGATION</v>
      </c>
      <c r="B52" s="71">
        <v>44295</v>
      </c>
      <c r="C52" s="70">
        <v>3022067</v>
      </c>
      <c r="D52" t="s">
        <v>978</v>
      </c>
      <c r="E52" t="str">
        <f>VLOOKUP(C52,Schools!$A:$Z,3,0)</f>
        <v>M</v>
      </c>
      <c r="F52" s="72">
        <v>-376.82</v>
      </c>
      <c r="G52" s="70" t="s">
        <v>4657</v>
      </c>
      <c r="H52" s="70" t="s">
        <v>1076</v>
      </c>
      <c r="I52" t="str">
        <f t="shared" si="8"/>
        <v>10162/543965</v>
      </c>
      <c r="J52">
        <f>VLOOKUP(C52,Schools!$A:$Z,9,0)</f>
        <v>400065</v>
      </c>
      <c r="K52" s="70" t="s">
        <v>281</v>
      </c>
      <c r="L52" s="70" t="s">
        <v>1075</v>
      </c>
      <c r="M52" s="70" t="s">
        <v>1393</v>
      </c>
      <c r="N52" t="str">
        <f>VLOOKUP(C52,Schools!A:D,4,0)</f>
        <v>Primary</v>
      </c>
      <c r="O52">
        <f t="shared" si="4"/>
        <v>10162</v>
      </c>
      <c r="P52">
        <f t="shared" ref="P52:P83" si="15">IF(E52="M",543965,516500)</f>
        <v>543965</v>
      </c>
      <c r="Q52" s="75">
        <f t="shared" si="6"/>
        <v>-376.82</v>
      </c>
      <c r="R52" s="73"/>
      <c r="S52" s="73"/>
      <c r="T52" s="73"/>
      <c r="U52" s="73"/>
      <c r="V52" s="73"/>
      <c r="W52" s="73"/>
      <c r="X52" s="73"/>
      <c r="Y52" s="73"/>
      <c r="Z52" s="73"/>
      <c r="AA52" s="73"/>
      <c r="AB52" s="73"/>
      <c r="AC52" s="48">
        <f t="shared" si="9"/>
        <v>-376.82</v>
      </c>
      <c r="AD52" s="48">
        <f t="shared" si="10"/>
        <v>0</v>
      </c>
      <c r="AE52" s="73"/>
      <c r="AG52" s="48">
        <f t="shared" si="11"/>
        <v>-376.82</v>
      </c>
      <c r="AH52" s="48">
        <f t="shared" si="12"/>
        <v>-376.82</v>
      </c>
      <c r="AI52" s="6">
        <f t="shared" si="13"/>
        <v>-376.82</v>
      </c>
      <c r="AJ52" s="6">
        <f t="shared" si="14"/>
        <v>-376.82</v>
      </c>
      <c r="AK52" s="6"/>
      <c r="AL52" s="6"/>
      <c r="AU52"/>
      <c r="AW52" s="48"/>
      <c r="AX52" s="74"/>
      <c r="BA52" s="3"/>
      <c r="BB52" s="47"/>
      <c r="BC52" s="47"/>
      <c r="BD52" s="47"/>
      <c r="BE52" s="47"/>
      <c r="BF52" s="48"/>
      <c r="BG52" s="47"/>
      <c r="BH52" s="6"/>
      <c r="BI52" s="47"/>
      <c r="BJ52" s="1"/>
      <c r="BK52" s="47"/>
      <c r="BL52" s="1"/>
      <c r="BM52" s="48"/>
      <c r="BN52" s="48"/>
    </row>
    <row r="53" spans="1:66" x14ac:dyDescent="0.25">
      <c r="A53" t="str">
        <f t="shared" si="7"/>
        <v>DEDELEGATION</v>
      </c>
      <c r="B53" s="71">
        <v>44295</v>
      </c>
      <c r="C53" s="70">
        <v>3022070</v>
      </c>
      <c r="D53" t="s">
        <v>1031</v>
      </c>
      <c r="E53" t="str">
        <f>VLOOKUP(C53,Schools!$A:$Z,3,0)</f>
        <v>M</v>
      </c>
      <c r="F53" s="72">
        <v>-343.62</v>
      </c>
      <c r="G53" s="70" t="s">
        <v>4657</v>
      </c>
      <c r="H53" s="70" t="s">
        <v>1076</v>
      </c>
      <c r="I53" t="str">
        <f t="shared" si="8"/>
        <v>10162/543965</v>
      </c>
      <c r="J53">
        <f>VLOOKUP(C53,Schools!$A:$Z,9,0)</f>
        <v>400038</v>
      </c>
      <c r="K53" s="70" t="s">
        <v>281</v>
      </c>
      <c r="L53" s="70" t="s">
        <v>1075</v>
      </c>
      <c r="M53" s="70" t="s">
        <v>1393</v>
      </c>
      <c r="N53" t="str">
        <f>VLOOKUP(C53,Schools!A:D,4,0)</f>
        <v>Primary</v>
      </c>
      <c r="O53">
        <f t="shared" si="4"/>
        <v>10162</v>
      </c>
      <c r="P53">
        <f t="shared" si="15"/>
        <v>543965</v>
      </c>
      <c r="Q53" s="75">
        <f t="shared" si="6"/>
        <v>-343.62</v>
      </c>
      <c r="R53" s="73"/>
      <c r="S53" s="73"/>
      <c r="T53" s="73"/>
      <c r="U53" s="73"/>
      <c r="V53" s="73"/>
      <c r="W53" s="73"/>
      <c r="X53" s="73"/>
      <c r="Y53" s="73"/>
      <c r="Z53" s="73"/>
      <c r="AA53" s="73"/>
      <c r="AB53" s="73"/>
      <c r="AC53" s="48">
        <f t="shared" si="9"/>
        <v>-343.62</v>
      </c>
      <c r="AD53" s="48">
        <f t="shared" si="10"/>
        <v>0</v>
      </c>
      <c r="AE53" s="73"/>
      <c r="AG53" s="48">
        <f t="shared" si="11"/>
        <v>-343.62</v>
      </c>
      <c r="AH53" s="48">
        <f t="shared" si="12"/>
        <v>-343.62</v>
      </c>
      <c r="AI53" s="6">
        <f t="shared" si="13"/>
        <v>-343.62</v>
      </c>
      <c r="AJ53" s="6">
        <f t="shared" si="14"/>
        <v>-343.62</v>
      </c>
      <c r="AK53" s="6"/>
      <c r="AL53" s="6"/>
      <c r="AU53"/>
      <c r="AW53" s="48"/>
      <c r="AX53" s="74"/>
      <c r="BA53" s="3"/>
      <c r="BB53" s="47"/>
      <c r="BC53" s="47"/>
      <c r="BD53" s="47"/>
      <c r="BE53" s="47"/>
      <c r="BF53" s="48"/>
      <c r="BG53" s="47"/>
      <c r="BH53" s="6"/>
      <c r="BI53" s="47"/>
      <c r="BJ53" s="1"/>
      <c r="BK53" s="47"/>
      <c r="BL53" s="1"/>
      <c r="BM53" s="48"/>
      <c r="BN53" s="48"/>
    </row>
    <row r="54" spans="1:66" x14ac:dyDescent="0.25">
      <c r="A54" t="str">
        <f t="shared" si="7"/>
        <v>DEDELEGATION</v>
      </c>
      <c r="B54" s="71">
        <v>44295</v>
      </c>
      <c r="C54" s="70">
        <v>3022071</v>
      </c>
      <c r="D54" t="s">
        <v>1410</v>
      </c>
      <c r="E54" t="str">
        <f>VLOOKUP(C54,Schools!$A:$Z,3,0)</f>
        <v>M</v>
      </c>
      <c r="F54" s="72">
        <v>-283.86</v>
      </c>
      <c r="G54" s="70" t="s">
        <v>4657</v>
      </c>
      <c r="H54" s="70" t="s">
        <v>1076</v>
      </c>
      <c r="I54" t="str">
        <f t="shared" si="8"/>
        <v>10162/543965</v>
      </c>
      <c r="J54">
        <f>VLOOKUP(C54,Schools!$A:$Z,9,0)</f>
        <v>400012</v>
      </c>
      <c r="K54" s="70" t="s">
        <v>281</v>
      </c>
      <c r="L54" s="70" t="s">
        <v>1075</v>
      </c>
      <c r="M54" s="70" t="s">
        <v>1393</v>
      </c>
      <c r="N54" t="str">
        <f>VLOOKUP(C54,Schools!A:D,4,0)</f>
        <v>Primary</v>
      </c>
      <c r="O54">
        <f t="shared" si="4"/>
        <v>10162</v>
      </c>
      <c r="P54">
        <f t="shared" si="15"/>
        <v>543965</v>
      </c>
      <c r="Q54" s="75">
        <f t="shared" si="6"/>
        <v>-283.86</v>
      </c>
      <c r="R54" s="73"/>
      <c r="S54" s="73"/>
      <c r="T54" s="73"/>
      <c r="U54" s="73"/>
      <c r="V54" s="73"/>
      <c r="W54" s="73"/>
      <c r="X54" s="73"/>
      <c r="Y54" s="73"/>
      <c r="Z54" s="73"/>
      <c r="AA54" s="73"/>
      <c r="AB54" s="73"/>
      <c r="AC54" s="48">
        <f t="shared" si="9"/>
        <v>-283.86</v>
      </c>
      <c r="AD54" s="48">
        <f t="shared" si="10"/>
        <v>0</v>
      </c>
      <c r="AE54" s="73"/>
      <c r="AG54" s="48">
        <f t="shared" si="11"/>
        <v>-283.86</v>
      </c>
      <c r="AH54" s="48">
        <f t="shared" si="12"/>
        <v>-283.86</v>
      </c>
      <c r="AI54" s="6">
        <f t="shared" si="13"/>
        <v>-283.86</v>
      </c>
      <c r="AJ54" s="6">
        <f t="shared" si="14"/>
        <v>-283.86</v>
      </c>
      <c r="AK54" s="6"/>
      <c r="AL54" s="6"/>
      <c r="AU54"/>
      <c r="AW54" s="48"/>
      <c r="AX54" s="74"/>
      <c r="BA54" s="3"/>
      <c r="BB54" s="47"/>
      <c r="BC54" s="47"/>
      <c r="BD54" s="47"/>
      <c r="BE54" s="47"/>
      <c r="BF54" s="48"/>
      <c r="BG54" s="47"/>
      <c r="BH54" s="6"/>
      <c r="BI54" s="47"/>
      <c r="BJ54" s="1"/>
      <c r="BK54" s="47"/>
      <c r="BL54" s="1"/>
      <c r="BM54" s="48"/>
      <c r="BN54" s="48"/>
    </row>
    <row r="55" spans="1:66" x14ac:dyDescent="0.25">
      <c r="A55" t="str">
        <f t="shared" si="7"/>
        <v>DEDELEGATION</v>
      </c>
      <c r="B55" s="71">
        <v>44295</v>
      </c>
      <c r="C55" s="70">
        <v>3022072</v>
      </c>
      <c r="D55" t="s">
        <v>1016</v>
      </c>
      <c r="E55" t="str">
        <f>VLOOKUP(C55,Schools!$A:$Z,3,0)</f>
        <v>M</v>
      </c>
      <c r="F55" s="72">
        <v>-481.4</v>
      </c>
      <c r="G55" s="70" t="s">
        <v>4657</v>
      </c>
      <c r="H55" s="70" t="s">
        <v>1076</v>
      </c>
      <c r="I55" t="str">
        <f t="shared" si="8"/>
        <v>10162/543965</v>
      </c>
      <c r="J55">
        <f>VLOOKUP(C55,Schools!$A:$Z,9,0)</f>
        <v>400012</v>
      </c>
      <c r="K55" s="70" t="s">
        <v>281</v>
      </c>
      <c r="L55" s="70" t="s">
        <v>1075</v>
      </c>
      <c r="M55" s="70" t="s">
        <v>1393</v>
      </c>
      <c r="N55" t="str">
        <f>VLOOKUP(C55,Schools!A:D,4,0)</f>
        <v>Primary</v>
      </c>
      <c r="O55">
        <f t="shared" si="4"/>
        <v>10162</v>
      </c>
      <c r="P55">
        <f t="shared" si="15"/>
        <v>543965</v>
      </c>
      <c r="Q55" s="75">
        <f t="shared" si="6"/>
        <v>-481.4</v>
      </c>
      <c r="R55" s="73"/>
      <c r="S55" s="73"/>
      <c r="T55" s="73"/>
      <c r="U55" s="73"/>
      <c r="V55" s="73"/>
      <c r="W55" s="73"/>
      <c r="X55" s="73"/>
      <c r="Y55" s="73"/>
      <c r="Z55" s="73"/>
      <c r="AA55" s="73"/>
      <c r="AB55" s="73"/>
      <c r="AC55" s="48">
        <f t="shared" si="9"/>
        <v>-481.4</v>
      </c>
      <c r="AD55" s="48">
        <f t="shared" si="10"/>
        <v>0</v>
      </c>
      <c r="AE55" s="73"/>
      <c r="AG55" s="48">
        <f t="shared" si="11"/>
        <v>-481.4</v>
      </c>
      <c r="AH55" s="48">
        <f t="shared" si="12"/>
        <v>-481.4</v>
      </c>
      <c r="AI55" s="6">
        <f t="shared" si="13"/>
        <v>-481.4</v>
      </c>
      <c r="AJ55" s="6">
        <f t="shared" si="14"/>
        <v>-481.4</v>
      </c>
      <c r="AK55" s="6"/>
      <c r="AL55" s="6"/>
      <c r="AU55"/>
      <c r="AW55" s="48"/>
      <c r="AX55" s="74"/>
      <c r="BA55" s="3"/>
      <c r="BB55" s="47"/>
      <c r="BC55" s="47"/>
      <c r="BD55" s="47"/>
      <c r="BE55" s="47"/>
      <c r="BF55" s="48"/>
      <c r="BG55" s="47"/>
      <c r="BH55" s="6"/>
      <c r="BI55" s="47"/>
      <c r="BJ55" s="1"/>
      <c r="BK55" s="47"/>
      <c r="BL55" s="1"/>
      <c r="BM55" s="48"/>
      <c r="BN55" s="48"/>
    </row>
    <row r="56" spans="1:66" x14ac:dyDescent="0.25">
      <c r="A56" t="str">
        <f t="shared" si="7"/>
        <v>DEDELEGATION</v>
      </c>
      <c r="B56" s="71">
        <v>44295</v>
      </c>
      <c r="C56" s="70">
        <v>3022073</v>
      </c>
      <c r="D56" t="s">
        <v>1411</v>
      </c>
      <c r="E56" t="str">
        <f>VLOOKUP(C56,Schools!$A:$Z,3,0)</f>
        <v>M</v>
      </c>
      <c r="F56" s="72">
        <v>-1022.56</v>
      </c>
      <c r="G56" s="70" t="s">
        <v>4657</v>
      </c>
      <c r="H56" s="70" t="s">
        <v>1076</v>
      </c>
      <c r="I56" t="str">
        <f t="shared" si="8"/>
        <v>10162/543965</v>
      </c>
      <c r="J56">
        <f>VLOOKUP(C56,Schools!$A:$Z,9,0)</f>
        <v>400105</v>
      </c>
      <c r="K56" s="70" t="s">
        <v>281</v>
      </c>
      <c r="L56" s="70" t="s">
        <v>1075</v>
      </c>
      <c r="M56" s="70" t="s">
        <v>1393</v>
      </c>
      <c r="N56" t="str">
        <f>VLOOKUP(C56,Schools!A:D,4,0)</f>
        <v>Primary</v>
      </c>
      <c r="O56">
        <f t="shared" si="4"/>
        <v>10162</v>
      </c>
      <c r="P56">
        <f t="shared" si="15"/>
        <v>543965</v>
      </c>
      <c r="Q56" s="75">
        <f t="shared" si="6"/>
        <v>-1022.56</v>
      </c>
      <c r="R56" s="73"/>
      <c r="S56" s="73"/>
      <c r="T56" s="73"/>
      <c r="U56" s="73"/>
      <c r="V56" s="73"/>
      <c r="W56" s="73"/>
      <c r="X56" s="73"/>
      <c r="Y56" s="73"/>
      <c r="Z56" s="73"/>
      <c r="AA56" s="73"/>
      <c r="AB56" s="73"/>
      <c r="AC56" s="48">
        <f t="shared" si="9"/>
        <v>-1022.56</v>
      </c>
      <c r="AD56" s="48">
        <f t="shared" si="10"/>
        <v>0</v>
      </c>
      <c r="AE56" s="73"/>
      <c r="AG56" s="48">
        <f t="shared" si="11"/>
        <v>-1022.56</v>
      </c>
      <c r="AH56" s="48">
        <f t="shared" si="12"/>
        <v>-1022.56</v>
      </c>
      <c r="AI56" s="6">
        <f t="shared" si="13"/>
        <v>-1022.56</v>
      </c>
      <c r="AJ56" s="6">
        <f t="shared" si="14"/>
        <v>-1022.56</v>
      </c>
      <c r="AK56" s="6"/>
      <c r="AL56" s="6"/>
      <c r="AU56"/>
      <c r="AW56" s="48"/>
      <c r="AX56" s="74"/>
      <c r="BA56" s="3"/>
      <c r="BB56" s="47"/>
      <c r="BC56" s="47"/>
      <c r="BD56" s="47"/>
      <c r="BE56" s="47"/>
      <c r="BF56" s="48"/>
      <c r="BG56" s="47"/>
      <c r="BH56" s="6"/>
      <c r="BI56" s="47"/>
      <c r="BJ56" s="1"/>
      <c r="BK56" s="47"/>
      <c r="BL56" s="1"/>
      <c r="BM56" s="48"/>
      <c r="BN56" s="48"/>
    </row>
    <row r="57" spans="1:66" x14ac:dyDescent="0.25">
      <c r="A57" t="str">
        <f t="shared" si="7"/>
        <v>DEDELEGATION</v>
      </c>
      <c r="B57" s="71">
        <v>44295</v>
      </c>
      <c r="C57" s="70">
        <v>3022076</v>
      </c>
      <c r="D57" t="s">
        <v>1412</v>
      </c>
      <c r="E57" t="str">
        <f>VLOOKUP(C57,Schools!$A:$Z,3,0)</f>
        <v>M</v>
      </c>
      <c r="F57" s="72">
        <v>-542.81999999999994</v>
      </c>
      <c r="G57" s="70" t="s">
        <v>4657</v>
      </c>
      <c r="H57" s="70" t="s">
        <v>1076</v>
      </c>
      <c r="I57" t="str">
        <f t="shared" si="8"/>
        <v>10162/543965</v>
      </c>
      <c r="J57">
        <f>VLOOKUP(C57,Schools!$A:$Z,9,0)</f>
        <v>400111</v>
      </c>
      <c r="K57" s="70" t="s">
        <v>281</v>
      </c>
      <c r="L57" s="70" t="s">
        <v>1075</v>
      </c>
      <c r="M57" s="70" t="s">
        <v>1393</v>
      </c>
      <c r="N57" t="str">
        <f>VLOOKUP(C57,Schools!A:D,4,0)</f>
        <v>Primary</v>
      </c>
      <c r="O57">
        <f t="shared" si="4"/>
        <v>10162</v>
      </c>
      <c r="P57">
        <f t="shared" si="15"/>
        <v>543965</v>
      </c>
      <c r="Q57" s="75">
        <f t="shared" si="6"/>
        <v>-542.81999999999994</v>
      </c>
      <c r="R57" s="73"/>
      <c r="S57" s="73"/>
      <c r="T57" s="73"/>
      <c r="U57" s="73"/>
      <c r="V57" s="73"/>
      <c r="W57" s="73"/>
      <c r="X57" s="73"/>
      <c r="Y57" s="73"/>
      <c r="Z57" s="73"/>
      <c r="AA57" s="73"/>
      <c r="AB57" s="73"/>
      <c r="AC57" s="48">
        <f t="shared" si="9"/>
        <v>-542.81999999999994</v>
      </c>
      <c r="AD57" s="48">
        <f t="shared" si="10"/>
        <v>0</v>
      </c>
      <c r="AE57" s="73"/>
      <c r="AG57" s="48">
        <f t="shared" si="11"/>
        <v>-542.81999999999994</v>
      </c>
      <c r="AH57" s="48">
        <f t="shared" si="12"/>
        <v>-542.81999999999994</v>
      </c>
      <c r="AI57" s="6">
        <f t="shared" si="13"/>
        <v>-542.81999999999994</v>
      </c>
      <c r="AJ57" s="6">
        <f t="shared" si="14"/>
        <v>-542.81999999999994</v>
      </c>
      <c r="AK57" s="6"/>
      <c r="AL57" s="6"/>
      <c r="AU57"/>
      <c r="AW57" s="48"/>
      <c r="AX57" s="74"/>
      <c r="BA57" s="3"/>
      <c r="BB57" s="47"/>
      <c r="BC57" s="47"/>
      <c r="BD57" s="47"/>
      <c r="BE57" s="47"/>
      <c r="BF57" s="48"/>
      <c r="BG57" s="47"/>
      <c r="BH57" s="6"/>
      <c r="BI57" s="47"/>
      <c r="BJ57" s="1"/>
      <c r="BK57" s="47"/>
      <c r="BL57" s="1"/>
      <c r="BM57" s="48"/>
      <c r="BN57" s="48"/>
    </row>
    <row r="58" spans="1:66" x14ac:dyDescent="0.25">
      <c r="A58" t="str">
        <f t="shared" si="7"/>
        <v>DEDELEGATION</v>
      </c>
      <c r="B58" s="71">
        <v>44295</v>
      </c>
      <c r="C58" s="70">
        <v>3022077</v>
      </c>
      <c r="D58" t="s">
        <v>1413</v>
      </c>
      <c r="E58" t="str">
        <f>VLOOKUP(C58,Schools!$A:$Z,3,0)</f>
        <v>M</v>
      </c>
      <c r="F58" s="72">
        <v>-1392.74</v>
      </c>
      <c r="G58" s="70" t="s">
        <v>4657</v>
      </c>
      <c r="H58" s="70" t="s">
        <v>1076</v>
      </c>
      <c r="I58" t="str">
        <f t="shared" si="8"/>
        <v>10162/543965</v>
      </c>
      <c r="J58">
        <f>VLOOKUP(C58,Schools!$A:$Z,9,0)</f>
        <v>400113</v>
      </c>
      <c r="K58" s="70" t="s">
        <v>281</v>
      </c>
      <c r="L58" s="70" t="s">
        <v>1075</v>
      </c>
      <c r="M58" s="70" t="s">
        <v>1393</v>
      </c>
      <c r="N58" t="str">
        <f>VLOOKUP(C58,Schools!A:D,4,0)</f>
        <v>Primary</v>
      </c>
      <c r="O58">
        <f t="shared" si="4"/>
        <v>10162</v>
      </c>
      <c r="P58">
        <f t="shared" si="15"/>
        <v>543965</v>
      </c>
      <c r="Q58" s="75">
        <f t="shared" si="6"/>
        <v>-1392.74</v>
      </c>
      <c r="R58" s="73"/>
      <c r="S58" s="73"/>
      <c r="T58" s="73"/>
      <c r="U58" s="73"/>
      <c r="V58" s="73"/>
      <c r="W58" s="73"/>
      <c r="X58" s="73"/>
      <c r="Y58" s="73"/>
      <c r="Z58" s="73"/>
      <c r="AA58" s="73"/>
      <c r="AB58" s="73"/>
      <c r="AC58" s="48">
        <f t="shared" si="9"/>
        <v>-1392.74</v>
      </c>
      <c r="AD58" s="48">
        <f t="shared" si="10"/>
        <v>0</v>
      </c>
      <c r="AE58" s="73"/>
      <c r="AG58" s="48">
        <f t="shared" si="11"/>
        <v>-1392.74</v>
      </c>
      <c r="AH58" s="48">
        <f t="shared" si="12"/>
        <v>-1392.74</v>
      </c>
      <c r="AI58" s="6">
        <f t="shared" si="13"/>
        <v>-1392.74</v>
      </c>
      <c r="AJ58" s="6">
        <f t="shared" si="14"/>
        <v>-1392.74</v>
      </c>
      <c r="AK58" s="6"/>
      <c r="AL58" s="6"/>
      <c r="AU58"/>
      <c r="AW58" s="48"/>
      <c r="AX58" s="74"/>
      <c r="BA58" s="3"/>
      <c r="BB58" s="47"/>
      <c r="BC58" s="47"/>
      <c r="BD58" s="47"/>
      <c r="BE58" s="47"/>
      <c r="BF58" s="48"/>
      <c r="BG58" s="47"/>
      <c r="BH58" s="6"/>
      <c r="BI58" s="47"/>
      <c r="BJ58" s="1"/>
      <c r="BK58" s="47"/>
      <c r="BL58" s="1"/>
      <c r="BM58" s="48"/>
      <c r="BN58" s="48"/>
    </row>
    <row r="59" spans="1:66" x14ac:dyDescent="0.25">
      <c r="A59" t="str">
        <f t="shared" si="7"/>
        <v>DEDELEGATION</v>
      </c>
      <c r="B59" s="71">
        <v>44295</v>
      </c>
      <c r="C59" s="70">
        <v>3022078</v>
      </c>
      <c r="D59" t="s">
        <v>1414</v>
      </c>
      <c r="E59" t="str">
        <f>VLOOKUP(C59,Schools!$A:$Z,3,0)</f>
        <v>M</v>
      </c>
      <c r="F59" s="72">
        <v>-589.29999999999995</v>
      </c>
      <c r="G59" s="70" t="s">
        <v>4657</v>
      </c>
      <c r="H59" s="70" t="s">
        <v>1076</v>
      </c>
      <c r="I59" t="str">
        <f t="shared" si="8"/>
        <v>10162/543965</v>
      </c>
      <c r="J59">
        <f>VLOOKUP(C59,Schools!$A:$Z,9,0)</f>
        <v>400014</v>
      </c>
      <c r="K59" s="70" t="s">
        <v>281</v>
      </c>
      <c r="L59" s="70" t="s">
        <v>1075</v>
      </c>
      <c r="M59" s="70" t="s">
        <v>1393</v>
      </c>
      <c r="N59" t="str">
        <f>VLOOKUP(C59,Schools!A:D,4,0)</f>
        <v>Primary</v>
      </c>
      <c r="O59">
        <f t="shared" si="4"/>
        <v>10162</v>
      </c>
      <c r="P59">
        <f t="shared" si="15"/>
        <v>543965</v>
      </c>
      <c r="Q59" s="75">
        <f t="shared" si="6"/>
        <v>-589.29999999999995</v>
      </c>
      <c r="R59" s="73"/>
      <c r="S59" s="73"/>
      <c r="T59" s="73"/>
      <c r="U59" s="73"/>
      <c r="V59" s="73"/>
      <c r="W59" s="73"/>
      <c r="X59" s="73"/>
      <c r="Y59" s="73"/>
      <c r="Z59" s="73"/>
      <c r="AA59" s="73"/>
      <c r="AB59" s="73"/>
      <c r="AC59" s="48">
        <f t="shared" si="9"/>
        <v>-589.29999999999995</v>
      </c>
      <c r="AD59" s="48">
        <f t="shared" si="10"/>
        <v>0</v>
      </c>
      <c r="AE59" s="73"/>
      <c r="AG59" s="48">
        <f t="shared" si="11"/>
        <v>-589.29999999999995</v>
      </c>
      <c r="AH59" s="48">
        <f t="shared" si="12"/>
        <v>-589.29999999999995</v>
      </c>
      <c r="AI59" s="6">
        <f t="shared" si="13"/>
        <v>-589.29999999999995</v>
      </c>
      <c r="AJ59" s="6">
        <f t="shared" si="14"/>
        <v>-589.29999999999995</v>
      </c>
      <c r="AK59" s="6"/>
      <c r="AL59" s="6"/>
      <c r="AU59"/>
      <c r="AW59" s="48"/>
      <c r="AX59" s="74"/>
      <c r="BA59" s="3"/>
      <c r="BB59" s="47"/>
      <c r="BC59" s="47"/>
      <c r="BD59" s="47"/>
      <c r="BE59" s="47"/>
      <c r="BF59" s="48"/>
      <c r="BG59" s="47"/>
      <c r="BH59" s="6"/>
      <c r="BI59" s="47"/>
      <c r="BJ59" s="1"/>
      <c r="BK59" s="47"/>
      <c r="BL59" s="1"/>
      <c r="BM59" s="48"/>
      <c r="BN59" s="48"/>
    </row>
    <row r="60" spans="1:66" x14ac:dyDescent="0.25">
      <c r="A60" t="str">
        <f t="shared" si="7"/>
        <v>DEDELEGATION</v>
      </c>
      <c r="B60" s="71">
        <v>44295</v>
      </c>
      <c r="C60" s="70">
        <v>3022079</v>
      </c>
      <c r="D60" t="s">
        <v>1415</v>
      </c>
      <c r="E60" t="str">
        <f>VLOOKUP(C60,Schools!$A:$Z,3,0)</f>
        <v>M</v>
      </c>
      <c r="F60" s="72">
        <v>-697.19999999999993</v>
      </c>
      <c r="G60" s="70" t="s">
        <v>4657</v>
      </c>
      <c r="H60" s="70" t="s">
        <v>1076</v>
      </c>
      <c r="I60" t="str">
        <f t="shared" si="8"/>
        <v>10162/543965</v>
      </c>
      <c r="J60">
        <f>VLOOKUP(C60,Schools!$A:$Z,9,0)</f>
        <v>400070</v>
      </c>
      <c r="K60" s="70" t="s">
        <v>281</v>
      </c>
      <c r="L60" s="70" t="s">
        <v>1075</v>
      </c>
      <c r="M60" s="70" t="s">
        <v>1393</v>
      </c>
      <c r="N60" t="str">
        <f>VLOOKUP(C60,Schools!A:D,4,0)</f>
        <v>Primary</v>
      </c>
      <c r="O60">
        <f t="shared" si="4"/>
        <v>10162</v>
      </c>
      <c r="P60">
        <f t="shared" si="15"/>
        <v>543965</v>
      </c>
      <c r="Q60" s="75">
        <f t="shared" si="6"/>
        <v>-697.19999999999993</v>
      </c>
      <c r="R60" s="73"/>
      <c r="S60" s="73"/>
      <c r="T60" s="73"/>
      <c r="U60" s="73"/>
      <c r="V60" s="73"/>
      <c r="W60" s="73"/>
      <c r="X60" s="73"/>
      <c r="Y60" s="73"/>
      <c r="Z60" s="73"/>
      <c r="AA60" s="73"/>
      <c r="AB60" s="73"/>
      <c r="AC60" s="48">
        <f t="shared" si="9"/>
        <v>-697.19999999999993</v>
      </c>
      <c r="AD60" s="48">
        <f t="shared" si="10"/>
        <v>0</v>
      </c>
      <c r="AE60" s="73"/>
      <c r="AG60" s="48">
        <f t="shared" si="11"/>
        <v>-697.19999999999993</v>
      </c>
      <c r="AH60" s="48">
        <f t="shared" si="12"/>
        <v>-697.19999999999993</v>
      </c>
      <c r="AI60" s="6">
        <f t="shared" si="13"/>
        <v>-697.19999999999993</v>
      </c>
      <c r="AJ60" s="6">
        <f t="shared" si="14"/>
        <v>-697.19999999999993</v>
      </c>
      <c r="AK60" s="6"/>
      <c r="AL60" s="6"/>
      <c r="AU60"/>
      <c r="AW60" s="48"/>
      <c r="AX60" s="74"/>
      <c r="BA60" s="3"/>
      <c r="BB60" s="47"/>
      <c r="BC60" s="47"/>
      <c r="BD60" s="47"/>
      <c r="BE60" s="47"/>
      <c r="BF60" s="48"/>
      <c r="BG60" s="47"/>
      <c r="BH60" s="6"/>
      <c r="BI60" s="47"/>
      <c r="BJ60" s="1"/>
      <c r="BK60" s="47"/>
      <c r="BL60" s="1"/>
      <c r="BM60" s="48"/>
      <c r="BN60" s="48"/>
    </row>
    <row r="61" spans="1:66" x14ac:dyDescent="0.25">
      <c r="A61" t="str">
        <f t="shared" si="7"/>
        <v>DEDELEGATION</v>
      </c>
      <c r="B61" s="71">
        <v>44295</v>
      </c>
      <c r="C61" s="70">
        <v>3023300</v>
      </c>
      <c r="D61" t="s">
        <v>1416</v>
      </c>
      <c r="E61" t="str">
        <f>VLOOKUP(C61,Schools!$A:$Z,3,0)</f>
        <v>M</v>
      </c>
      <c r="F61" s="72">
        <v>-265.59999999999997</v>
      </c>
      <c r="G61" s="70" t="s">
        <v>4657</v>
      </c>
      <c r="H61" s="70" t="s">
        <v>1076</v>
      </c>
      <c r="I61" t="str">
        <f t="shared" si="8"/>
        <v>10162/543965</v>
      </c>
      <c r="J61">
        <f>VLOOKUP(C61,Schools!$A:$Z,9,0)</f>
        <v>400069</v>
      </c>
      <c r="K61" s="70" t="s">
        <v>281</v>
      </c>
      <c r="L61" s="70" t="s">
        <v>1075</v>
      </c>
      <c r="M61" s="70" t="s">
        <v>1393</v>
      </c>
      <c r="N61" t="str">
        <f>VLOOKUP(C61,Schools!A:D,4,0)</f>
        <v>Primary</v>
      </c>
      <c r="O61">
        <f t="shared" si="4"/>
        <v>10162</v>
      </c>
      <c r="P61">
        <f t="shared" si="15"/>
        <v>543965</v>
      </c>
      <c r="Q61" s="75">
        <f t="shared" si="6"/>
        <v>-265.59999999999997</v>
      </c>
      <c r="R61" s="73"/>
      <c r="S61" s="73"/>
      <c r="T61" s="73"/>
      <c r="U61" s="73"/>
      <c r="V61" s="73"/>
      <c r="W61" s="73"/>
      <c r="X61" s="73"/>
      <c r="Y61" s="73"/>
      <c r="Z61" s="73"/>
      <c r="AA61" s="73"/>
      <c r="AB61" s="73"/>
      <c r="AC61" s="48">
        <f t="shared" si="9"/>
        <v>-265.59999999999997</v>
      </c>
      <c r="AD61" s="48">
        <f t="shared" si="10"/>
        <v>0</v>
      </c>
      <c r="AE61" s="73"/>
      <c r="AG61" s="48">
        <f t="shared" si="11"/>
        <v>-265.59999999999997</v>
      </c>
      <c r="AH61" s="48">
        <f t="shared" si="12"/>
        <v>-265.59999999999997</v>
      </c>
      <c r="AI61" s="6">
        <f t="shared" si="13"/>
        <v>-265.59999999999997</v>
      </c>
      <c r="AJ61" s="6">
        <f t="shared" si="14"/>
        <v>-265.59999999999997</v>
      </c>
      <c r="AK61" s="6"/>
      <c r="AL61" s="6"/>
      <c r="AU61"/>
      <c r="AW61" s="48"/>
      <c r="AX61" s="74"/>
      <c r="BA61" s="3"/>
      <c r="BB61" s="47"/>
      <c r="BC61" s="47"/>
      <c r="BD61" s="47"/>
      <c r="BE61" s="47"/>
      <c r="BF61" s="48"/>
      <c r="BG61" s="47"/>
      <c r="BH61" s="6"/>
      <c r="BI61" s="47"/>
      <c r="BJ61" s="1"/>
      <c r="BK61" s="47"/>
      <c r="BL61" s="1"/>
      <c r="BM61" s="48"/>
      <c r="BN61" s="48"/>
    </row>
    <row r="62" spans="1:66" x14ac:dyDescent="0.25">
      <c r="A62" t="str">
        <f t="shared" si="7"/>
        <v>DEDELEGATION</v>
      </c>
      <c r="B62" s="71">
        <v>44295</v>
      </c>
      <c r="C62" s="70">
        <v>3023302</v>
      </c>
      <c r="D62" t="s">
        <v>1417</v>
      </c>
      <c r="E62" t="str">
        <f>VLOOKUP(C62,Schools!$A:$Z,3,0)</f>
        <v>M</v>
      </c>
      <c r="F62" s="72">
        <v>-348.59999999999997</v>
      </c>
      <c r="G62" s="70" t="s">
        <v>4657</v>
      </c>
      <c r="H62" s="70" t="s">
        <v>1076</v>
      </c>
      <c r="I62" t="str">
        <f t="shared" si="8"/>
        <v>10162/543965</v>
      </c>
      <c r="J62">
        <f>VLOOKUP(C62,Schools!$A:$Z,9,0)</f>
        <v>400039</v>
      </c>
      <c r="K62" s="70" t="s">
        <v>281</v>
      </c>
      <c r="L62" s="70" t="s">
        <v>1075</v>
      </c>
      <c r="M62" s="70" t="s">
        <v>1393</v>
      </c>
      <c r="N62" t="str">
        <f>VLOOKUP(C62,Schools!A:D,4,0)</f>
        <v>Primary</v>
      </c>
      <c r="O62">
        <f t="shared" si="4"/>
        <v>10162</v>
      </c>
      <c r="P62">
        <f t="shared" si="15"/>
        <v>543965</v>
      </c>
      <c r="Q62" s="75">
        <f t="shared" si="6"/>
        <v>-348.59999999999997</v>
      </c>
      <c r="R62" s="73"/>
      <c r="S62" s="73"/>
      <c r="T62" s="73"/>
      <c r="U62" s="73"/>
      <c r="V62" s="73"/>
      <c r="W62" s="73"/>
      <c r="X62" s="73"/>
      <c r="Y62" s="73"/>
      <c r="Z62" s="73"/>
      <c r="AA62" s="73"/>
      <c r="AB62" s="73"/>
      <c r="AC62" s="48">
        <f t="shared" si="9"/>
        <v>-348.59999999999997</v>
      </c>
      <c r="AD62" s="48">
        <f t="shared" si="10"/>
        <v>0</v>
      </c>
      <c r="AE62" s="73"/>
      <c r="AG62" s="48">
        <f t="shared" si="11"/>
        <v>-348.59999999999997</v>
      </c>
      <c r="AH62" s="48">
        <f t="shared" si="12"/>
        <v>-348.59999999999997</v>
      </c>
      <c r="AI62" s="6">
        <f t="shared" si="13"/>
        <v>-348.59999999999997</v>
      </c>
      <c r="AJ62" s="6">
        <f t="shared" si="14"/>
        <v>-348.59999999999997</v>
      </c>
      <c r="AK62" s="6"/>
      <c r="AL62" s="6"/>
      <c r="AU62"/>
      <c r="AW62" s="48"/>
      <c r="AX62" s="74"/>
      <c r="BA62" s="3"/>
      <c r="BB62" s="47"/>
      <c r="BC62" s="47"/>
      <c r="BD62" s="47"/>
      <c r="BE62" s="47"/>
      <c r="BF62" s="48"/>
      <c r="BG62" s="47"/>
      <c r="BH62" s="6"/>
      <c r="BI62" s="47"/>
      <c r="BJ62" s="1"/>
      <c r="BK62" s="47"/>
      <c r="BL62" s="1"/>
      <c r="BM62" s="48"/>
      <c r="BN62" s="48"/>
    </row>
    <row r="63" spans="1:66" x14ac:dyDescent="0.25">
      <c r="A63" t="str">
        <f t="shared" si="7"/>
        <v>DEDELEGATION</v>
      </c>
      <c r="B63" s="71">
        <v>44295</v>
      </c>
      <c r="C63" s="70">
        <v>3023304</v>
      </c>
      <c r="D63" t="s">
        <v>1418</v>
      </c>
      <c r="E63" t="str">
        <f>VLOOKUP(C63,Schools!$A:$Z,3,0)</f>
        <v>M</v>
      </c>
      <c r="F63" s="72">
        <v>-320.38</v>
      </c>
      <c r="G63" s="70" t="s">
        <v>4657</v>
      </c>
      <c r="H63" s="70" t="s">
        <v>1076</v>
      </c>
      <c r="I63" t="str">
        <f t="shared" si="8"/>
        <v>10162/543965</v>
      </c>
      <c r="J63">
        <f>VLOOKUP(C63,Schools!$A:$Z,9,0)</f>
        <v>400008</v>
      </c>
      <c r="K63" s="70" t="s">
        <v>281</v>
      </c>
      <c r="L63" s="70" t="s">
        <v>1075</v>
      </c>
      <c r="M63" s="70" t="s">
        <v>1393</v>
      </c>
      <c r="N63" t="str">
        <f>VLOOKUP(C63,Schools!A:D,4,0)</f>
        <v>Primary</v>
      </c>
      <c r="O63">
        <f t="shared" si="4"/>
        <v>10162</v>
      </c>
      <c r="P63">
        <f t="shared" si="15"/>
        <v>543965</v>
      </c>
      <c r="Q63" s="75">
        <f t="shared" si="6"/>
        <v>-320.38</v>
      </c>
      <c r="R63" s="73"/>
      <c r="S63" s="73"/>
      <c r="T63" s="73"/>
      <c r="U63" s="73"/>
      <c r="V63" s="73"/>
      <c r="W63" s="73"/>
      <c r="X63" s="73"/>
      <c r="Y63" s="73"/>
      <c r="Z63" s="73"/>
      <c r="AA63" s="73"/>
      <c r="AB63" s="73"/>
      <c r="AC63" s="48">
        <f t="shared" si="9"/>
        <v>-320.38</v>
      </c>
      <c r="AD63" s="48">
        <f t="shared" si="10"/>
        <v>0</v>
      </c>
      <c r="AE63" s="73"/>
      <c r="AG63" s="48">
        <f t="shared" si="11"/>
        <v>-320.38</v>
      </c>
      <c r="AH63" s="48">
        <f t="shared" si="12"/>
        <v>-320.38</v>
      </c>
      <c r="AI63" s="6">
        <f t="shared" si="13"/>
        <v>-320.38</v>
      </c>
      <c r="AJ63" s="6">
        <f t="shared" si="14"/>
        <v>-320.38</v>
      </c>
      <c r="AK63" s="6"/>
      <c r="AL63" s="6"/>
      <c r="AU63"/>
      <c r="AW63" s="48"/>
      <c r="AX63" s="74"/>
      <c r="BA63" s="3"/>
      <c r="BB63" s="47"/>
      <c r="BC63" s="47"/>
      <c r="BD63" s="47"/>
      <c r="BE63" s="47"/>
      <c r="BF63" s="48"/>
      <c r="BG63" s="47"/>
      <c r="BH63" s="6"/>
      <c r="BI63" s="47"/>
      <c r="BJ63" s="1"/>
      <c r="BK63" s="47"/>
      <c r="BL63" s="1"/>
      <c r="BM63" s="48"/>
      <c r="BN63" s="48"/>
    </row>
    <row r="64" spans="1:66" x14ac:dyDescent="0.25">
      <c r="A64" t="str">
        <f t="shared" si="7"/>
        <v>DEDELEGATION</v>
      </c>
      <c r="B64" s="71">
        <v>44295</v>
      </c>
      <c r="C64" s="70">
        <v>3023305</v>
      </c>
      <c r="D64" t="s">
        <v>1419</v>
      </c>
      <c r="E64" t="str">
        <f>VLOOKUP(C64,Schools!$A:$Z,3,0)</f>
        <v>M</v>
      </c>
      <c r="F64" s="72">
        <v>-249</v>
      </c>
      <c r="G64" s="70" t="s">
        <v>4657</v>
      </c>
      <c r="H64" s="70" t="s">
        <v>1076</v>
      </c>
      <c r="I64" t="str">
        <f t="shared" si="8"/>
        <v>10162/543965</v>
      </c>
      <c r="J64">
        <f>VLOOKUP(C64,Schools!$A:$Z,9,0)</f>
        <v>400086</v>
      </c>
      <c r="K64" s="70" t="s">
        <v>281</v>
      </c>
      <c r="L64" s="70" t="s">
        <v>1075</v>
      </c>
      <c r="M64" s="70" t="s">
        <v>1393</v>
      </c>
      <c r="N64" t="str">
        <f>VLOOKUP(C64,Schools!A:D,4,0)</f>
        <v>Primary</v>
      </c>
      <c r="O64">
        <f t="shared" si="4"/>
        <v>10162</v>
      </c>
      <c r="P64">
        <f t="shared" si="15"/>
        <v>543965</v>
      </c>
      <c r="Q64" s="75">
        <f t="shared" si="6"/>
        <v>-249</v>
      </c>
      <c r="R64" s="73"/>
      <c r="S64" s="73"/>
      <c r="T64" s="73"/>
      <c r="U64" s="73"/>
      <c r="V64" s="73"/>
      <c r="W64" s="73"/>
      <c r="X64" s="73"/>
      <c r="Y64" s="73"/>
      <c r="Z64" s="73"/>
      <c r="AA64" s="73"/>
      <c r="AB64" s="73"/>
      <c r="AC64" s="48">
        <f t="shared" si="9"/>
        <v>-249</v>
      </c>
      <c r="AD64" s="48">
        <f t="shared" si="10"/>
        <v>0</v>
      </c>
      <c r="AE64" s="73"/>
      <c r="AG64" s="48">
        <f t="shared" si="11"/>
        <v>-249</v>
      </c>
      <c r="AH64" s="48">
        <f t="shared" si="12"/>
        <v>-249</v>
      </c>
      <c r="AI64" s="6">
        <f t="shared" si="13"/>
        <v>-249</v>
      </c>
      <c r="AJ64" s="6">
        <f t="shared" si="14"/>
        <v>-249</v>
      </c>
      <c r="AK64" s="6"/>
      <c r="AL64" s="6"/>
      <c r="AU64"/>
      <c r="AW64" s="48"/>
      <c r="AX64" s="74"/>
      <c r="BA64" s="3"/>
      <c r="BB64" s="47"/>
      <c r="BC64" s="47"/>
      <c r="BD64" s="47"/>
      <c r="BE64" s="47"/>
      <c r="BF64" s="48"/>
      <c r="BG64" s="47"/>
      <c r="BH64" s="6"/>
      <c r="BI64" s="47"/>
      <c r="BJ64" s="1"/>
      <c r="BK64" s="47"/>
      <c r="BL64" s="1"/>
      <c r="BM64" s="48"/>
      <c r="BN64" s="48"/>
    </row>
    <row r="65" spans="1:66" x14ac:dyDescent="0.25">
      <c r="A65" t="str">
        <f t="shared" si="7"/>
        <v>DEDELEGATION</v>
      </c>
      <c r="B65" s="71">
        <v>44295</v>
      </c>
      <c r="C65" s="70">
        <v>3023307</v>
      </c>
      <c r="D65" t="s">
        <v>1420</v>
      </c>
      <c r="E65" t="str">
        <f>VLOOKUP(C65,Schools!$A:$Z,3,0)</f>
        <v>M</v>
      </c>
      <c r="F65" s="72">
        <v>-348.59999999999997</v>
      </c>
      <c r="G65" s="70" t="s">
        <v>4657</v>
      </c>
      <c r="H65" s="70" t="s">
        <v>1076</v>
      </c>
      <c r="I65" t="str">
        <f t="shared" si="8"/>
        <v>10162/543965</v>
      </c>
      <c r="J65">
        <f>VLOOKUP(C65,Schools!$A:$Z,9,0)</f>
        <v>400114</v>
      </c>
      <c r="K65" s="70" t="s">
        <v>281</v>
      </c>
      <c r="L65" s="70" t="s">
        <v>1075</v>
      </c>
      <c r="M65" s="70" t="s">
        <v>1393</v>
      </c>
      <c r="N65" t="str">
        <f>VLOOKUP(C65,Schools!A:D,4,0)</f>
        <v>Primary</v>
      </c>
      <c r="O65">
        <f t="shared" si="4"/>
        <v>10162</v>
      </c>
      <c r="P65">
        <f t="shared" si="15"/>
        <v>543965</v>
      </c>
      <c r="Q65" s="75">
        <f t="shared" si="6"/>
        <v>-348.59999999999997</v>
      </c>
      <c r="R65" s="73"/>
      <c r="S65" s="73"/>
      <c r="T65" s="73"/>
      <c r="U65" s="73"/>
      <c r="V65" s="73"/>
      <c r="W65" s="73"/>
      <c r="X65" s="73"/>
      <c r="Y65" s="73"/>
      <c r="Z65" s="73"/>
      <c r="AA65" s="73"/>
      <c r="AB65" s="73"/>
      <c r="AC65" s="48">
        <f t="shared" si="9"/>
        <v>-348.59999999999997</v>
      </c>
      <c r="AD65" s="48">
        <f t="shared" si="10"/>
        <v>0</v>
      </c>
      <c r="AE65" s="73"/>
      <c r="AG65" s="48">
        <f t="shared" si="11"/>
        <v>-348.59999999999997</v>
      </c>
      <c r="AH65" s="48">
        <f t="shared" si="12"/>
        <v>-348.59999999999997</v>
      </c>
      <c r="AI65" s="6">
        <f t="shared" si="13"/>
        <v>-348.59999999999997</v>
      </c>
      <c r="AJ65" s="6">
        <f t="shared" si="14"/>
        <v>-348.59999999999997</v>
      </c>
      <c r="AK65" s="6"/>
      <c r="AL65" s="6"/>
      <c r="AU65"/>
      <c r="AW65" s="48"/>
      <c r="AX65" s="74"/>
      <c r="BA65" s="3"/>
      <c r="BB65" s="47"/>
      <c r="BC65" s="47"/>
      <c r="BD65" s="47"/>
      <c r="BE65" s="47"/>
      <c r="BF65" s="48"/>
      <c r="BG65" s="47"/>
      <c r="BH65" s="6"/>
      <c r="BI65" s="47"/>
      <c r="BJ65" s="1"/>
      <c r="BK65" s="47"/>
      <c r="BL65" s="1"/>
      <c r="BM65" s="48"/>
      <c r="BN65" s="48"/>
    </row>
    <row r="66" spans="1:66" x14ac:dyDescent="0.25">
      <c r="A66" t="str">
        <f t="shared" si="7"/>
        <v>DEDELEGATION</v>
      </c>
      <c r="B66" s="71">
        <v>44295</v>
      </c>
      <c r="C66" s="70">
        <v>3023309</v>
      </c>
      <c r="D66" t="s">
        <v>1421</v>
      </c>
      <c r="E66" t="str">
        <f>VLOOKUP(C66,Schools!$A:$Z,3,0)</f>
        <v>M</v>
      </c>
      <c r="F66" s="72">
        <v>-348.59999999999997</v>
      </c>
      <c r="G66" s="70" t="s">
        <v>4657</v>
      </c>
      <c r="H66" s="70" t="s">
        <v>1076</v>
      </c>
      <c r="I66" t="str">
        <f t="shared" si="8"/>
        <v>10162/543965</v>
      </c>
      <c r="J66">
        <f>VLOOKUP(C66,Schools!$A:$Z,9,0)</f>
        <v>400098</v>
      </c>
      <c r="K66" s="70" t="s">
        <v>281</v>
      </c>
      <c r="L66" s="70" t="s">
        <v>1075</v>
      </c>
      <c r="M66" s="70" t="s">
        <v>1393</v>
      </c>
      <c r="N66" t="str">
        <f>VLOOKUP(C66,Schools!A:D,4,0)</f>
        <v>Primary</v>
      </c>
      <c r="O66">
        <f t="shared" si="4"/>
        <v>10162</v>
      </c>
      <c r="P66">
        <f t="shared" si="15"/>
        <v>543965</v>
      </c>
      <c r="Q66" s="75">
        <f t="shared" si="6"/>
        <v>-348.59999999999997</v>
      </c>
      <c r="R66" s="73"/>
      <c r="S66" s="73"/>
      <c r="T66" s="73"/>
      <c r="U66" s="73"/>
      <c r="V66" s="73"/>
      <c r="W66" s="73"/>
      <c r="X66" s="73"/>
      <c r="Y66" s="73"/>
      <c r="Z66" s="73"/>
      <c r="AA66" s="73"/>
      <c r="AB66" s="73"/>
      <c r="AC66" s="48">
        <f t="shared" si="9"/>
        <v>-348.59999999999997</v>
      </c>
      <c r="AD66" s="48">
        <f t="shared" si="10"/>
        <v>0</v>
      </c>
      <c r="AE66" s="73"/>
      <c r="AG66" s="48">
        <f t="shared" si="11"/>
        <v>-348.59999999999997</v>
      </c>
      <c r="AH66" s="48">
        <f t="shared" si="12"/>
        <v>-348.59999999999997</v>
      </c>
      <c r="AI66" s="6">
        <f t="shared" si="13"/>
        <v>-348.59999999999997</v>
      </c>
      <c r="AJ66" s="6">
        <f t="shared" si="14"/>
        <v>-348.59999999999997</v>
      </c>
      <c r="AK66" s="6"/>
      <c r="AL66" s="6"/>
      <c r="AU66"/>
      <c r="AW66" s="48"/>
      <c r="AX66" s="74"/>
      <c r="BA66" s="3"/>
      <c r="BB66" s="47"/>
      <c r="BC66" s="47"/>
      <c r="BD66" s="47"/>
      <c r="BE66" s="47"/>
      <c r="BF66" s="48"/>
      <c r="BG66" s="47"/>
      <c r="BH66" s="6"/>
      <c r="BI66" s="47"/>
      <c r="BJ66" s="1"/>
      <c r="BK66" s="47"/>
      <c r="BL66" s="1"/>
      <c r="BM66" s="48"/>
      <c r="BN66" s="48"/>
    </row>
    <row r="67" spans="1:66" x14ac:dyDescent="0.25">
      <c r="A67" t="str">
        <f t="shared" si="7"/>
        <v>DEDELEGATION</v>
      </c>
      <c r="B67" s="71">
        <v>44295</v>
      </c>
      <c r="C67" s="70">
        <v>3023311</v>
      </c>
      <c r="D67" t="s">
        <v>1422</v>
      </c>
      <c r="E67" t="str">
        <f>VLOOKUP(C67,Schools!$A:$Z,3,0)</f>
        <v>M</v>
      </c>
      <c r="F67" s="72">
        <v>-682.26</v>
      </c>
      <c r="G67" s="70" t="s">
        <v>4657</v>
      </c>
      <c r="H67" s="70" t="s">
        <v>1076</v>
      </c>
      <c r="I67" t="str">
        <f t="shared" si="8"/>
        <v>10162/543965</v>
      </c>
      <c r="J67">
        <f>VLOOKUP(C67,Schools!$A:$Z,9,0)</f>
        <v>400058</v>
      </c>
      <c r="K67" s="70" t="s">
        <v>281</v>
      </c>
      <c r="L67" s="70" t="s">
        <v>1075</v>
      </c>
      <c r="M67" s="70" t="s">
        <v>1393</v>
      </c>
      <c r="N67" t="str">
        <f>VLOOKUP(C67,Schools!A:D,4,0)</f>
        <v>Primary</v>
      </c>
      <c r="O67">
        <f t="shared" si="4"/>
        <v>10162</v>
      </c>
      <c r="P67">
        <f t="shared" si="15"/>
        <v>543965</v>
      </c>
      <c r="Q67" s="75">
        <f t="shared" si="6"/>
        <v>-682.26</v>
      </c>
      <c r="R67" s="73"/>
      <c r="S67" s="73"/>
      <c r="T67" s="73"/>
      <c r="U67" s="73"/>
      <c r="V67" s="73"/>
      <c r="W67" s="73"/>
      <c r="X67" s="73"/>
      <c r="Y67" s="73"/>
      <c r="Z67" s="73"/>
      <c r="AA67" s="73"/>
      <c r="AB67" s="73"/>
      <c r="AC67" s="48">
        <f t="shared" si="9"/>
        <v>-682.26</v>
      </c>
      <c r="AD67" s="48">
        <f t="shared" si="10"/>
        <v>0</v>
      </c>
      <c r="AE67" s="73"/>
      <c r="AG67" s="48">
        <f t="shared" si="11"/>
        <v>-682.26</v>
      </c>
      <c r="AH67" s="48">
        <f t="shared" si="12"/>
        <v>-682.26</v>
      </c>
      <c r="AI67" s="6">
        <f t="shared" si="13"/>
        <v>-682.26</v>
      </c>
      <c r="AJ67" s="6">
        <f t="shared" si="14"/>
        <v>-682.26</v>
      </c>
      <c r="AK67" s="6"/>
      <c r="AL67" s="6"/>
      <c r="AU67"/>
      <c r="AW67" s="48"/>
      <c r="AX67" s="74"/>
      <c r="BA67" s="3"/>
      <c r="BB67" s="47"/>
      <c r="BC67" s="47"/>
      <c r="BD67" s="47"/>
      <c r="BE67" s="47"/>
      <c r="BF67" s="48"/>
      <c r="BG67" s="47"/>
      <c r="BH67" s="6"/>
      <c r="BI67" s="47"/>
      <c r="BJ67" s="1"/>
      <c r="BK67" s="47"/>
      <c r="BL67" s="1"/>
      <c r="BM67" s="48"/>
      <c r="BN67" s="48"/>
    </row>
    <row r="68" spans="1:66" x14ac:dyDescent="0.25">
      <c r="A68" t="str">
        <f t="shared" si="7"/>
        <v>DEDELEGATION</v>
      </c>
      <c r="B68" s="71">
        <v>44295</v>
      </c>
      <c r="C68" s="70">
        <v>3023312</v>
      </c>
      <c r="D68" t="s">
        <v>1423</v>
      </c>
      <c r="E68" t="str">
        <f>VLOOKUP(C68,Schools!$A:$Z,3,0)</f>
        <v>M</v>
      </c>
      <c r="F68" s="72">
        <v>-353.58</v>
      </c>
      <c r="G68" s="70" t="s">
        <v>4657</v>
      </c>
      <c r="H68" s="70" t="s">
        <v>1076</v>
      </c>
      <c r="I68" t="str">
        <f t="shared" si="8"/>
        <v>10162/543965</v>
      </c>
      <c r="J68">
        <f>VLOOKUP(C68,Schools!$A:$Z,9,0)</f>
        <v>400017</v>
      </c>
      <c r="K68" s="70" t="s">
        <v>281</v>
      </c>
      <c r="L68" s="70" t="s">
        <v>1075</v>
      </c>
      <c r="M68" s="70" t="s">
        <v>1393</v>
      </c>
      <c r="N68" t="str">
        <f>VLOOKUP(C68,Schools!A:D,4,0)</f>
        <v>Primary</v>
      </c>
      <c r="O68">
        <f t="shared" si="4"/>
        <v>10162</v>
      </c>
      <c r="P68">
        <f t="shared" si="15"/>
        <v>543965</v>
      </c>
      <c r="Q68" s="75">
        <f t="shared" si="6"/>
        <v>-353.58</v>
      </c>
      <c r="R68" s="73"/>
      <c r="S68" s="73"/>
      <c r="T68" s="73"/>
      <c r="U68" s="73"/>
      <c r="V68" s="73"/>
      <c r="W68" s="73"/>
      <c r="X68" s="73"/>
      <c r="Y68" s="73"/>
      <c r="Z68" s="73"/>
      <c r="AA68" s="73"/>
      <c r="AB68" s="73"/>
      <c r="AC68" s="48">
        <f t="shared" si="9"/>
        <v>-353.58</v>
      </c>
      <c r="AD68" s="48">
        <f t="shared" si="10"/>
        <v>0</v>
      </c>
      <c r="AE68" s="73"/>
      <c r="AG68" s="48">
        <f t="shared" si="11"/>
        <v>-353.58</v>
      </c>
      <c r="AH68" s="48">
        <f t="shared" si="12"/>
        <v>-353.58</v>
      </c>
      <c r="AI68" s="6">
        <f t="shared" si="13"/>
        <v>-353.58</v>
      </c>
      <c r="AJ68" s="6">
        <f t="shared" si="14"/>
        <v>-353.58</v>
      </c>
      <c r="AK68" s="6"/>
      <c r="AL68" s="6"/>
      <c r="AU68"/>
      <c r="AW68" s="48"/>
      <c r="AX68" s="74"/>
      <c r="BA68" s="3"/>
      <c r="BB68" s="47"/>
      <c r="BC68" s="47"/>
      <c r="BD68" s="47"/>
      <c r="BE68" s="47"/>
      <c r="BF68" s="48"/>
      <c r="BG68" s="47"/>
      <c r="BH68" s="6"/>
      <c r="BI68" s="47"/>
      <c r="BJ68" s="1"/>
      <c r="BK68" s="47"/>
      <c r="BL68" s="1"/>
      <c r="BM68" s="48"/>
      <c r="BN68" s="48"/>
    </row>
    <row r="69" spans="1:66" x14ac:dyDescent="0.25">
      <c r="A69" t="str">
        <f t="shared" si="7"/>
        <v>DEDELEGATION</v>
      </c>
      <c r="B69" s="71">
        <v>44295</v>
      </c>
      <c r="C69" s="70">
        <v>3023313</v>
      </c>
      <c r="D69" t="s">
        <v>1424</v>
      </c>
      <c r="E69" t="str">
        <f>VLOOKUP(C69,Schools!$A:$Z,3,0)</f>
        <v>M</v>
      </c>
      <c r="F69" s="72">
        <v>-332</v>
      </c>
      <c r="G69" s="70" t="s">
        <v>4657</v>
      </c>
      <c r="H69" s="70" t="s">
        <v>1076</v>
      </c>
      <c r="I69" t="str">
        <f t="shared" si="8"/>
        <v>10162/543965</v>
      </c>
      <c r="J69">
        <f>VLOOKUP(C69,Schools!$A:$Z,9,0)</f>
        <v>400006</v>
      </c>
      <c r="K69" s="70" t="s">
        <v>281</v>
      </c>
      <c r="L69" s="70" t="s">
        <v>1075</v>
      </c>
      <c r="M69" s="70" t="s">
        <v>1393</v>
      </c>
      <c r="N69" t="str">
        <f>VLOOKUP(C69,Schools!A:D,4,0)</f>
        <v>Primary</v>
      </c>
      <c r="O69">
        <f t="shared" si="4"/>
        <v>10162</v>
      </c>
      <c r="P69">
        <f t="shared" si="15"/>
        <v>543965</v>
      </c>
      <c r="Q69" s="75">
        <f t="shared" si="6"/>
        <v>-332</v>
      </c>
      <c r="R69" s="73"/>
      <c r="S69" s="73"/>
      <c r="T69" s="73"/>
      <c r="U69" s="73"/>
      <c r="V69" s="73"/>
      <c r="W69" s="73"/>
      <c r="X69" s="73"/>
      <c r="Y69" s="73"/>
      <c r="Z69" s="73"/>
      <c r="AA69" s="73"/>
      <c r="AB69" s="73"/>
      <c r="AC69" s="48">
        <f t="shared" si="9"/>
        <v>-332</v>
      </c>
      <c r="AD69" s="48">
        <f t="shared" si="10"/>
        <v>0</v>
      </c>
      <c r="AE69" s="73"/>
      <c r="AG69" s="48">
        <f t="shared" si="11"/>
        <v>-332</v>
      </c>
      <c r="AH69" s="48">
        <f t="shared" si="12"/>
        <v>-332</v>
      </c>
      <c r="AI69" s="6">
        <f t="shared" si="13"/>
        <v>-332</v>
      </c>
      <c r="AJ69" s="6">
        <f t="shared" si="14"/>
        <v>-332</v>
      </c>
      <c r="AK69" s="6"/>
      <c r="AL69" s="6"/>
      <c r="AU69"/>
      <c r="AW69" s="48"/>
      <c r="AX69" s="74"/>
      <c r="BA69" s="3"/>
      <c r="BB69" s="47"/>
      <c r="BC69" s="47"/>
      <c r="BD69" s="47"/>
      <c r="BE69" s="47"/>
      <c r="BF69" s="48"/>
      <c r="BG69" s="47"/>
      <c r="BH69" s="6"/>
      <c r="BI69" s="47"/>
      <c r="BJ69" s="1"/>
      <c r="BK69" s="47"/>
      <c r="BL69" s="1"/>
      <c r="BM69" s="48"/>
      <c r="BN69" s="48"/>
    </row>
    <row r="70" spans="1:66" x14ac:dyDescent="0.25">
      <c r="A70" t="str">
        <f t="shared" si="7"/>
        <v>DEDELEGATION</v>
      </c>
      <c r="B70" s="71">
        <v>44295</v>
      </c>
      <c r="C70" s="70">
        <v>3023314</v>
      </c>
      <c r="D70" t="s">
        <v>1425</v>
      </c>
      <c r="E70" t="str">
        <f>VLOOKUP(C70,Schools!$A:$Z,3,0)</f>
        <v>M</v>
      </c>
      <c r="F70" s="72">
        <v>-346.94</v>
      </c>
      <c r="G70" s="70" t="s">
        <v>4657</v>
      </c>
      <c r="H70" s="70" t="s">
        <v>1076</v>
      </c>
      <c r="I70" t="str">
        <f t="shared" si="8"/>
        <v>10162/543965</v>
      </c>
      <c r="J70">
        <f>VLOOKUP(C70,Schools!$A:$Z,9,0)</f>
        <v>400094</v>
      </c>
      <c r="K70" s="70" t="s">
        <v>281</v>
      </c>
      <c r="L70" s="70" t="s">
        <v>1075</v>
      </c>
      <c r="M70" s="70" t="s">
        <v>1393</v>
      </c>
      <c r="N70" t="str">
        <f>VLOOKUP(C70,Schools!A:D,4,0)</f>
        <v>Primary</v>
      </c>
      <c r="O70">
        <f t="shared" si="4"/>
        <v>10162</v>
      </c>
      <c r="P70">
        <f t="shared" si="15"/>
        <v>543965</v>
      </c>
      <c r="Q70" s="75">
        <f t="shared" si="6"/>
        <v>-346.94</v>
      </c>
      <c r="R70" s="73"/>
      <c r="S70" s="73"/>
      <c r="T70" s="73"/>
      <c r="U70" s="73"/>
      <c r="V70" s="73"/>
      <c r="W70" s="73"/>
      <c r="X70" s="73"/>
      <c r="Y70" s="73"/>
      <c r="Z70" s="73"/>
      <c r="AA70" s="73"/>
      <c r="AB70" s="73"/>
      <c r="AC70" s="48">
        <f t="shared" si="9"/>
        <v>-346.94</v>
      </c>
      <c r="AD70" s="48">
        <f t="shared" si="10"/>
        <v>0</v>
      </c>
      <c r="AE70" s="73"/>
      <c r="AG70" s="48">
        <f t="shared" si="11"/>
        <v>-346.94</v>
      </c>
      <c r="AH70" s="48">
        <f t="shared" si="12"/>
        <v>-346.94</v>
      </c>
      <c r="AI70" s="6">
        <f t="shared" si="13"/>
        <v>-346.94</v>
      </c>
      <c r="AJ70" s="6">
        <f t="shared" si="14"/>
        <v>-346.94</v>
      </c>
      <c r="AK70" s="6"/>
      <c r="AL70" s="6"/>
      <c r="AU70"/>
      <c r="AW70" s="48"/>
      <c r="AX70" s="74"/>
      <c r="BA70" s="3"/>
      <c r="BB70" s="47"/>
      <c r="BC70" s="47"/>
      <c r="BD70" s="47"/>
      <c r="BE70" s="47"/>
      <c r="BF70" s="48"/>
      <c r="BG70" s="47"/>
      <c r="BH70" s="6"/>
      <c r="BI70" s="47"/>
      <c r="BJ70" s="1"/>
      <c r="BK70" s="47"/>
      <c r="BL70" s="1"/>
      <c r="BM70" s="48"/>
      <c r="BN70" s="48"/>
    </row>
    <row r="71" spans="1:66" x14ac:dyDescent="0.25">
      <c r="A71" t="str">
        <f t="shared" si="7"/>
        <v>DEDELEGATION</v>
      </c>
      <c r="B71" s="71">
        <v>44295</v>
      </c>
      <c r="C71" s="70">
        <v>3023315</v>
      </c>
      <c r="D71" t="s">
        <v>1426</v>
      </c>
      <c r="E71" t="str">
        <f>VLOOKUP(C71,Schools!$A:$Z,3,0)</f>
        <v>M</v>
      </c>
      <c r="F71" s="72">
        <v>-343.62</v>
      </c>
      <c r="G71" s="70" t="s">
        <v>4657</v>
      </c>
      <c r="H71" s="70" t="s">
        <v>1076</v>
      </c>
      <c r="I71" t="str">
        <f t="shared" si="8"/>
        <v>10162/543965</v>
      </c>
      <c r="J71">
        <f>VLOOKUP(C71,Schools!$A:$Z,9,0)</f>
        <v>400062</v>
      </c>
      <c r="K71" s="70" t="s">
        <v>281</v>
      </c>
      <c r="L71" s="70" t="s">
        <v>1075</v>
      </c>
      <c r="M71" s="70" t="s">
        <v>1393</v>
      </c>
      <c r="N71" t="str">
        <f>VLOOKUP(C71,Schools!A:D,4,0)</f>
        <v>Primary</v>
      </c>
      <c r="O71">
        <f t="shared" si="4"/>
        <v>10162</v>
      </c>
      <c r="P71">
        <f t="shared" si="15"/>
        <v>543965</v>
      </c>
      <c r="Q71" s="75">
        <f t="shared" si="6"/>
        <v>-343.62</v>
      </c>
      <c r="R71" s="73"/>
      <c r="S71" s="73"/>
      <c r="T71" s="73"/>
      <c r="U71" s="73"/>
      <c r="V71" s="73"/>
      <c r="W71" s="73"/>
      <c r="X71" s="73"/>
      <c r="Y71" s="73"/>
      <c r="Z71" s="73"/>
      <c r="AA71" s="73"/>
      <c r="AB71" s="73"/>
      <c r="AC71" s="48">
        <f t="shared" si="9"/>
        <v>-343.62</v>
      </c>
      <c r="AD71" s="48">
        <f t="shared" si="10"/>
        <v>0</v>
      </c>
      <c r="AE71" s="73"/>
      <c r="AG71" s="48">
        <f t="shared" si="11"/>
        <v>-343.62</v>
      </c>
      <c r="AH71" s="48">
        <f t="shared" si="12"/>
        <v>-343.62</v>
      </c>
      <c r="AI71" s="6">
        <f t="shared" si="13"/>
        <v>-343.62</v>
      </c>
      <c r="AJ71" s="6">
        <f t="shared" si="14"/>
        <v>-343.62</v>
      </c>
      <c r="AK71" s="6"/>
      <c r="AL71" s="6"/>
      <c r="AU71"/>
      <c r="AW71" s="48"/>
      <c r="AX71" s="74"/>
      <c r="BA71" s="3"/>
      <c r="BB71" s="47"/>
      <c r="BC71" s="47"/>
      <c r="BD71" s="47"/>
      <c r="BE71" s="47"/>
      <c r="BF71" s="48"/>
      <c r="BG71" s="47"/>
      <c r="BH71" s="6"/>
      <c r="BI71" s="47"/>
      <c r="BJ71" s="1"/>
      <c r="BK71" s="47"/>
      <c r="BL71" s="1"/>
      <c r="BM71" s="48"/>
      <c r="BN71" s="48"/>
    </row>
    <row r="72" spans="1:66" x14ac:dyDescent="0.25">
      <c r="A72" t="str">
        <f t="shared" si="7"/>
        <v>DEDELEGATION</v>
      </c>
      <c r="B72" s="71">
        <v>44295</v>
      </c>
      <c r="C72" s="70">
        <v>3023316</v>
      </c>
      <c r="D72" t="s">
        <v>1427</v>
      </c>
      <c r="E72" t="str">
        <f>VLOOKUP(C72,Schools!$A:$Z,3,0)</f>
        <v>M</v>
      </c>
      <c r="F72" s="72">
        <v>-350.26</v>
      </c>
      <c r="G72" s="70" t="s">
        <v>4657</v>
      </c>
      <c r="H72" s="70" t="s">
        <v>1076</v>
      </c>
      <c r="I72" t="str">
        <f t="shared" si="8"/>
        <v>10162/543965</v>
      </c>
      <c r="J72">
        <f>VLOOKUP(C72,Schools!$A:$Z,9,0)</f>
        <v>400100</v>
      </c>
      <c r="K72" s="70" t="s">
        <v>281</v>
      </c>
      <c r="L72" s="70" t="s">
        <v>1075</v>
      </c>
      <c r="M72" s="70" t="s">
        <v>1393</v>
      </c>
      <c r="N72" t="str">
        <f>VLOOKUP(C72,Schools!A:D,4,0)</f>
        <v>Primary</v>
      </c>
      <c r="O72">
        <f t="shared" si="4"/>
        <v>10162</v>
      </c>
      <c r="P72">
        <f t="shared" si="15"/>
        <v>543965</v>
      </c>
      <c r="Q72" s="75">
        <f t="shared" si="6"/>
        <v>-350.26</v>
      </c>
      <c r="R72" s="73"/>
      <c r="S72" s="73"/>
      <c r="T72" s="73"/>
      <c r="U72" s="73"/>
      <c r="V72" s="73"/>
      <c r="W72" s="73"/>
      <c r="X72" s="73"/>
      <c r="Y72" s="73"/>
      <c r="Z72" s="73"/>
      <c r="AA72" s="73"/>
      <c r="AB72" s="73"/>
      <c r="AC72" s="48">
        <f t="shared" si="9"/>
        <v>-350.26</v>
      </c>
      <c r="AD72" s="48">
        <f t="shared" si="10"/>
        <v>0</v>
      </c>
      <c r="AE72" s="73"/>
      <c r="AG72" s="48">
        <f t="shared" si="11"/>
        <v>-350.26</v>
      </c>
      <c r="AH72" s="48">
        <f t="shared" si="12"/>
        <v>-350.26</v>
      </c>
      <c r="AI72" s="6">
        <f t="shared" si="13"/>
        <v>-350.26</v>
      </c>
      <c r="AJ72" s="6">
        <f t="shared" si="14"/>
        <v>-350.26</v>
      </c>
      <c r="AK72" s="6"/>
      <c r="AL72" s="6"/>
      <c r="AU72"/>
      <c r="AW72" s="48"/>
      <c r="AX72" s="74"/>
      <c r="BA72" s="3"/>
      <c r="BB72" s="47"/>
      <c r="BC72" s="47"/>
      <c r="BD72" s="47"/>
      <c r="BE72" s="47"/>
      <c r="BF72" s="48"/>
      <c r="BG72" s="47"/>
      <c r="BH72" s="6"/>
      <c r="BI72" s="47"/>
      <c r="BJ72" s="1"/>
      <c r="BK72" s="47"/>
      <c r="BL72" s="1"/>
      <c r="BM72" s="48"/>
      <c r="BN72" s="48"/>
    </row>
    <row r="73" spans="1:66" x14ac:dyDescent="0.25">
      <c r="A73" t="str">
        <f t="shared" si="7"/>
        <v>DEDELEGATION</v>
      </c>
      <c r="B73" s="71">
        <v>44295</v>
      </c>
      <c r="C73" s="70">
        <v>3023317</v>
      </c>
      <c r="D73" t="s">
        <v>1428</v>
      </c>
      <c r="E73" t="str">
        <f>VLOOKUP(C73,Schools!$A:$Z,3,0)</f>
        <v>M</v>
      </c>
      <c r="F73" s="72">
        <v>-350.26</v>
      </c>
      <c r="G73" s="70" t="s">
        <v>4657</v>
      </c>
      <c r="H73" s="70" t="s">
        <v>1076</v>
      </c>
      <c r="I73" t="str">
        <f t="shared" si="8"/>
        <v>10162/543965</v>
      </c>
      <c r="J73">
        <f>VLOOKUP(C73,Schools!$A:$Z,9,0)</f>
        <v>400015</v>
      </c>
      <c r="K73" s="70" t="s">
        <v>281</v>
      </c>
      <c r="L73" s="70" t="s">
        <v>1075</v>
      </c>
      <c r="M73" s="70" t="s">
        <v>1393</v>
      </c>
      <c r="N73" t="str">
        <f>VLOOKUP(C73,Schools!A:D,4,0)</f>
        <v>Primary</v>
      </c>
      <c r="O73">
        <f t="shared" si="4"/>
        <v>10162</v>
      </c>
      <c r="P73">
        <f t="shared" si="15"/>
        <v>543965</v>
      </c>
      <c r="Q73" s="75">
        <f t="shared" si="6"/>
        <v>-350.26</v>
      </c>
      <c r="R73" s="73"/>
      <c r="S73" s="73"/>
      <c r="T73" s="73"/>
      <c r="U73" s="73"/>
      <c r="V73" s="73"/>
      <c r="W73" s="73"/>
      <c r="X73" s="73"/>
      <c r="Y73" s="73"/>
      <c r="Z73" s="73"/>
      <c r="AA73" s="73"/>
      <c r="AB73" s="73"/>
      <c r="AC73" s="48">
        <f t="shared" si="9"/>
        <v>-350.26</v>
      </c>
      <c r="AD73" s="48">
        <f t="shared" si="10"/>
        <v>0</v>
      </c>
      <c r="AE73" s="73"/>
      <c r="AG73" s="48">
        <f t="shared" si="11"/>
        <v>-350.26</v>
      </c>
      <c r="AH73" s="48">
        <f t="shared" si="12"/>
        <v>-350.26</v>
      </c>
      <c r="AI73" s="6">
        <f t="shared" si="13"/>
        <v>-350.26</v>
      </c>
      <c r="AJ73" s="6">
        <f t="shared" si="14"/>
        <v>-350.26</v>
      </c>
      <c r="AK73" s="6"/>
      <c r="AL73" s="6"/>
      <c r="AU73"/>
      <c r="AW73" s="48"/>
      <c r="AX73" s="74"/>
      <c r="BA73" s="3"/>
      <c r="BB73" s="47"/>
      <c r="BC73" s="47"/>
      <c r="BD73" s="47"/>
      <c r="BE73" s="47"/>
      <c r="BF73" s="48"/>
      <c r="BG73" s="47"/>
      <c r="BH73" s="6"/>
      <c r="BI73" s="47"/>
      <c r="BJ73" s="1"/>
      <c r="BK73" s="47"/>
      <c r="BL73" s="1"/>
      <c r="BM73" s="48"/>
      <c r="BN73" s="48"/>
    </row>
    <row r="74" spans="1:66" x14ac:dyDescent="0.25">
      <c r="A74" t="str">
        <f t="shared" si="7"/>
        <v>DEDELEGATION</v>
      </c>
      <c r="B74" s="71">
        <v>44295</v>
      </c>
      <c r="C74" s="70">
        <v>3023500</v>
      </c>
      <c r="D74" t="s">
        <v>1429</v>
      </c>
      <c r="E74" t="str">
        <f>VLOOKUP(C74,Schools!$A:$Z,3,0)</f>
        <v>M</v>
      </c>
      <c r="F74" s="72">
        <v>-212.48</v>
      </c>
      <c r="G74" s="70" t="s">
        <v>4657</v>
      </c>
      <c r="H74" s="70" t="s">
        <v>1076</v>
      </c>
      <c r="I74" t="str">
        <f t="shared" si="8"/>
        <v>10162/543965</v>
      </c>
      <c r="J74">
        <f>VLOOKUP(C74,Schools!$A:$Z,9,0)</f>
        <v>400023</v>
      </c>
      <c r="K74" s="70" t="s">
        <v>281</v>
      </c>
      <c r="L74" s="70" t="s">
        <v>1075</v>
      </c>
      <c r="M74" s="70" t="s">
        <v>1393</v>
      </c>
      <c r="N74" t="str">
        <f>VLOOKUP(C74,Schools!A:D,4,0)</f>
        <v>Primary</v>
      </c>
      <c r="O74">
        <f t="shared" si="4"/>
        <v>10162</v>
      </c>
      <c r="P74">
        <f t="shared" si="15"/>
        <v>543965</v>
      </c>
      <c r="Q74" s="75">
        <f t="shared" si="6"/>
        <v>-212.48</v>
      </c>
      <c r="R74" s="73"/>
      <c r="S74" s="73"/>
      <c r="T74" s="73"/>
      <c r="U74" s="73"/>
      <c r="V74" s="73"/>
      <c r="W74" s="73"/>
      <c r="X74" s="73"/>
      <c r="Y74" s="73"/>
      <c r="Z74" s="73"/>
      <c r="AA74" s="73"/>
      <c r="AB74" s="73"/>
      <c r="AC74" s="48">
        <f t="shared" si="9"/>
        <v>-212.48</v>
      </c>
      <c r="AD74" s="48">
        <f t="shared" si="10"/>
        <v>0</v>
      </c>
      <c r="AE74" s="73"/>
      <c r="AG74" s="48">
        <f t="shared" si="11"/>
        <v>-212.48</v>
      </c>
      <c r="AH74" s="48">
        <f t="shared" si="12"/>
        <v>-212.48</v>
      </c>
      <c r="AI74" s="6">
        <f t="shared" si="13"/>
        <v>-212.48</v>
      </c>
      <c r="AJ74" s="6">
        <f t="shared" si="14"/>
        <v>-212.48</v>
      </c>
      <c r="AK74" s="6"/>
      <c r="AL74" s="6"/>
      <c r="AU74"/>
      <c r="AW74" s="48"/>
      <c r="AX74" s="74"/>
      <c r="BA74" s="3"/>
      <c r="BB74" s="47"/>
      <c r="BC74" s="47"/>
      <c r="BD74" s="47"/>
      <c r="BE74" s="47"/>
      <c r="BF74" s="48"/>
      <c r="BG74" s="47"/>
      <c r="BH74" s="6"/>
      <c r="BI74" s="47"/>
      <c r="BJ74" s="1"/>
      <c r="BK74" s="47"/>
      <c r="BL74" s="1"/>
      <c r="BM74" s="48"/>
      <c r="BN74" s="48"/>
    </row>
    <row r="75" spans="1:66" x14ac:dyDescent="0.25">
      <c r="A75" t="str">
        <f t="shared" si="7"/>
        <v>DEDELEGATION</v>
      </c>
      <c r="B75" s="71">
        <v>44295</v>
      </c>
      <c r="C75" s="70">
        <v>3023501</v>
      </c>
      <c r="D75" t="s">
        <v>1430</v>
      </c>
      <c r="E75" t="str">
        <f>VLOOKUP(C75,Schools!$A:$Z,3,0)</f>
        <v>M</v>
      </c>
      <c r="F75" s="72">
        <v>-341.96</v>
      </c>
      <c r="G75" s="70" t="s">
        <v>4657</v>
      </c>
      <c r="H75" s="70" t="s">
        <v>1076</v>
      </c>
      <c r="I75" t="str">
        <f t="shared" si="8"/>
        <v>10162/543965</v>
      </c>
      <c r="J75">
        <f>VLOOKUP(C75,Schools!$A:$Z,9,0)</f>
        <v>400003</v>
      </c>
      <c r="K75" s="70" t="s">
        <v>281</v>
      </c>
      <c r="L75" s="70" t="s">
        <v>1075</v>
      </c>
      <c r="M75" s="70" t="s">
        <v>1393</v>
      </c>
      <c r="N75" t="str">
        <f>VLOOKUP(C75,Schools!A:D,4,0)</f>
        <v>Primary</v>
      </c>
      <c r="O75">
        <f t="shared" si="4"/>
        <v>10162</v>
      </c>
      <c r="P75">
        <f t="shared" si="15"/>
        <v>543965</v>
      </c>
      <c r="Q75" s="75">
        <f t="shared" si="6"/>
        <v>-341.96</v>
      </c>
      <c r="R75" s="73"/>
      <c r="S75" s="73"/>
      <c r="T75" s="73"/>
      <c r="U75" s="73"/>
      <c r="V75" s="73"/>
      <c r="W75" s="73"/>
      <c r="X75" s="73"/>
      <c r="Y75" s="73"/>
      <c r="Z75" s="73"/>
      <c r="AA75" s="73"/>
      <c r="AB75" s="73"/>
      <c r="AC75" s="48">
        <f t="shared" si="9"/>
        <v>-341.96</v>
      </c>
      <c r="AD75" s="48">
        <f t="shared" si="10"/>
        <v>0</v>
      </c>
      <c r="AE75" s="73"/>
      <c r="AG75" s="48">
        <f t="shared" si="11"/>
        <v>-341.96</v>
      </c>
      <c r="AH75" s="48">
        <f t="shared" si="12"/>
        <v>-341.96</v>
      </c>
      <c r="AI75" s="6">
        <f t="shared" si="13"/>
        <v>-341.96</v>
      </c>
      <c r="AJ75" s="6">
        <f t="shared" si="14"/>
        <v>-341.96</v>
      </c>
      <c r="AK75" s="6"/>
      <c r="AL75" s="6"/>
      <c r="AU75"/>
      <c r="AW75" s="48"/>
      <c r="AX75" s="74"/>
      <c r="BA75" s="3"/>
      <c r="BB75" s="47"/>
      <c r="BC75" s="47"/>
      <c r="BD75" s="47"/>
      <c r="BE75" s="47"/>
      <c r="BF75" s="48"/>
      <c r="BG75" s="47"/>
      <c r="BH75" s="6"/>
      <c r="BI75" s="47"/>
      <c r="BJ75" s="1"/>
      <c r="BK75" s="47"/>
      <c r="BL75" s="1"/>
      <c r="BM75" s="48"/>
      <c r="BN75" s="48"/>
    </row>
    <row r="76" spans="1:66" x14ac:dyDescent="0.25">
      <c r="A76" t="str">
        <f t="shared" si="7"/>
        <v>DEDELEGATION</v>
      </c>
      <c r="B76" s="71">
        <v>44295</v>
      </c>
      <c r="C76" s="70">
        <v>3023502</v>
      </c>
      <c r="D76" t="s">
        <v>1431</v>
      </c>
      <c r="E76" t="str">
        <f>VLOOKUP(C76,Schools!$A:$Z,3,0)</f>
        <v>M</v>
      </c>
      <c r="F76" s="72">
        <v>-639.1</v>
      </c>
      <c r="G76" s="70" t="s">
        <v>4657</v>
      </c>
      <c r="H76" s="70" t="s">
        <v>1076</v>
      </c>
      <c r="I76" t="str">
        <f t="shared" si="8"/>
        <v>10162/543965</v>
      </c>
      <c r="J76">
        <f>VLOOKUP(C76,Schools!$A:$Z,9,0)</f>
        <v>400096</v>
      </c>
      <c r="K76" s="70" t="s">
        <v>281</v>
      </c>
      <c r="L76" s="70" t="s">
        <v>1075</v>
      </c>
      <c r="M76" s="70" t="s">
        <v>1393</v>
      </c>
      <c r="N76" t="str">
        <f>VLOOKUP(C76,Schools!A:D,4,0)</f>
        <v>Primary</v>
      </c>
      <c r="O76">
        <f t="shared" si="4"/>
        <v>10162</v>
      </c>
      <c r="P76">
        <f t="shared" si="15"/>
        <v>543965</v>
      </c>
      <c r="Q76" s="75">
        <f t="shared" si="6"/>
        <v>-639.1</v>
      </c>
      <c r="R76" s="73"/>
      <c r="S76" s="73"/>
      <c r="T76" s="73"/>
      <c r="U76" s="73"/>
      <c r="V76" s="73"/>
      <c r="W76" s="73"/>
      <c r="X76" s="73"/>
      <c r="Y76" s="73"/>
      <c r="Z76" s="73"/>
      <c r="AA76" s="73"/>
      <c r="AB76" s="73"/>
      <c r="AC76" s="48">
        <f t="shared" si="9"/>
        <v>-639.1</v>
      </c>
      <c r="AD76" s="48">
        <f t="shared" si="10"/>
        <v>0</v>
      </c>
      <c r="AE76" s="73"/>
      <c r="AG76" s="48">
        <f t="shared" si="11"/>
        <v>-639.1</v>
      </c>
      <c r="AH76" s="48">
        <f t="shared" si="12"/>
        <v>-639.1</v>
      </c>
      <c r="AI76" s="6">
        <f t="shared" si="13"/>
        <v>-639.1</v>
      </c>
      <c r="AJ76" s="6">
        <f t="shared" si="14"/>
        <v>-639.1</v>
      </c>
      <c r="AK76" s="6"/>
      <c r="AL76" s="6"/>
      <c r="AU76"/>
      <c r="AW76" s="48"/>
      <c r="AX76" s="74"/>
      <c r="BA76" s="3"/>
      <c r="BB76" s="47"/>
      <c r="BC76" s="47"/>
      <c r="BD76" s="47"/>
      <c r="BE76" s="47"/>
      <c r="BF76" s="48"/>
      <c r="BG76" s="47"/>
      <c r="BH76" s="6"/>
      <c r="BI76" s="47"/>
      <c r="BJ76" s="1"/>
      <c r="BK76" s="47"/>
      <c r="BL76" s="1"/>
      <c r="BM76" s="48"/>
      <c r="BN76" s="48"/>
    </row>
    <row r="77" spans="1:66" x14ac:dyDescent="0.25">
      <c r="A77" t="str">
        <f t="shared" si="7"/>
        <v>DEDELEGATION</v>
      </c>
      <c r="B77" s="71">
        <v>44295</v>
      </c>
      <c r="C77" s="70">
        <v>3023504</v>
      </c>
      <c r="D77" t="s">
        <v>1432</v>
      </c>
      <c r="E77" t="str">
        <f>VLOOKUP(C77,Schools!$A:$Z,3,0)</f>
        <v>M</v>
      </c>
      <c r="F77" s="72">
        <v>-693.88</v>
      </c>
      <c r="G77" s="70" t="s">
        <v>4657</v>
      </c>
      <c r="H77" s="70" t="s">
        <v>1076</v>
      </c>
      <c r="I77" t="str">
        <f t="shared" si="8"/>
        <v>10162/543965</v>
      </c>
      <c r="J77">
        <f>VLOOKUP(C77,Schools!$A:$Z,9,0)</f>
        <v>400064</v>
      </c>
      <c r="K77" s="70" t="s">
        <v>281</v>
      </c>
      <c r="L77" s="70" t="s">
        <v>1075</v>
      </c>
      <c r="M77" s="70" t="s">
        <v>1393</v>
      </c>
      <c r="N77" t="str">
        <f>VLOOKUP(C77,Schools!A:D,4,0)</f>
        <v>Primary</v>
      </c>
      <c r="O77">
        <f t="shared" si="4"/>
        <v>10162</v>
      </c>
      <c r="P77">
        <f t="shared" si="15"/>
        <v>543965</v>
      </c>
      <c r="Q77" s="75">
        <f t="shared" si="6"/>
        <v>-693.88</v>
      </c>
      <c r="R77" s="73"/>
      <c r="S77" s="73"/>
      <c r="T77" s="73"/>
      <c r="U77" s="73"/>
      <c r="V77" s="73"/>
      <c r="W77" s="73"/>
      <c r="X77" s="73"/>
      <c r="Y77" s="73"/>
      <c r="Z77" s="73"/>
      <c r="AA77" s="73"/>
      <c r="AB77" s="73"/>
      <c r="AC77" s="48">
        <f t="shared" si="9"/>
        <v>-693.88</v>
      </c>
      <c r="AD77" s="48">
        <f t="shared" si="10"/>
        <v>0</v>
      </c>
      <c r="AE77" s="73"/>
      <c r="AG77" s="48">
        <f t="shared" si="11"/>
        <v>-693.88</v>
      </c>
      <c r="AH77" s="48">
        <f t="shared" si="12"/>
        <v>-693.88</v>
      </c>
      <c r="AI77" s="6">
        <f t="shared" si="13"/>
        <v>-693.88</v>
      </c>
      <c r="AJ77" s="6">
        <f t="shared" si="14"/>
        <v>-693.88</v>
      </c>
      <c r="AK77" s="6"/>
      <c r="AL77" s="6"/>
      <c r="AU77"/>
      <c r="AW77" s="48"/>
      <c r="AX77" s="74"/>
      <c r="BA77" s="3"/>
      <c r="BB77" s="47"/>
      <c r="BC77" s="47"/>
      <c r="BD77" s="47"/>
      <c r="BE77" s="47"/>
      <c r="BF77" s="48"/>
      <c r="BG77" s="47"/>
      <c r="BH77" s="6"/>
      <c r="BI77" s="47"/>
      <c r="BJ77" s="1"/>
      <c r="BK77" s="47"/>
      <c r="BL77" s="1"/>
      <c r="BM77" s="48"/>
      <c r="BN77" s="48"/>
    </row>
    <row r="78" spans="1:66" x14ac:dyDescent="0.25">
      <c r="A78" t="str">
        <f t="shared" si="7"/>
        <v>DEDELEGATION</v>
      </c>
      <c r="B78" s="71">
        <v>44295</v>
      </c>
      <c r="C78" s="70">
        <v>3023506</v>
      </c>
      <c r="D78" t="s">
        <v>1030</v>
      </c>
      <c r="E78" t="str">
        <f>VLOOKUP(C78,Schools!$A:$Z,3,0)</f>
        <v>M</v>
      </c>
      <c r="F78" s="72">
        <v>-474.76</v>
      </c>
      <c r="G78" s="70" t="s">
        <v>4657</v>
      </c>
      <c r="H78" s="70" t="s">
        <v>1076</v>
      </c>
      <c r="I78" t="str">
        <f t="shared" si="8"/>
        <v>10162/543965</v>
      </c>
      <c r="J78">
        <f>VLOOKUP(C78,Schools!$A:$Z,9,0)</f>
        <v>400009</v>
      </c>
      <c r="K78" s="70" t="s">
        <v>281</v>
      </c>
      <c r="L78" s="70" t="s">
        <v>1075</v>
      </c>
      <c r="M78" s="70" t="s">
        <v>1393</v>
      </c>
      <c r="N78" t="str">
        <f>VLOOKUP(C78,Schools!A:D,4,0)</f>
        <v>Primary</v>
      </c>
      <c r="O78">
        <f t="shared" si="4"/>
        <v>10162</v>
      </c>
      <c r="P78">
        <f t="shared" si="15"/>
        <v>543965</v>
      </c>
      <c r="Q78" s="75">
        <f t="shared" si="6"/>
        <v>-474.76</v>
      </c>
      <c r="R78" s="73"/>
      <c r="S78" s="73"/>
      <c r="T78" s="73"/>
      <c r="U78" s="73"/>
      <c r="V78" s="73"/>
      <c r="W78" s="73"/>
      <c r="X78" s="73"/>
      <c r="Y78" s="73"/>
      <c r="Z78" s="73"/>
      <c r="AA78" s="73"/>
      <c r="AB78" s="73"/>
      <c r="AC78" s="48">
        <f t="shared" si="9"/>
        <v>-474.76</v>
      </c>
      <c r="AD78" s="48">
        <f t="shared" si="10"/>
        <v>0</v>
      </c>
      <c r="AE78" s="73"/>
      <c r="AG78" s="48">
        <f t="shared" si="11"/>
        <v>-474.76</v>
      </c>
      <c r="AH78" s="48">
        <f t="shared" si="12"/>
        <v>-474.76</v>
      </c>
      <c r="AI78" s="6">
        <f t="shared" si="13"/>
        <v>-474.76</v>
      </c>
      <c r="AJ78" s="6">
        <f t="shared" si="14"/>
        <v>-474.76</v>
      </c>
      <c r="AK78" s="6"/>
      <c r="AL78" s="6"/>
      <c r="AU78"/>
      <c r="AW78" s="48"/>
      <c r="AX78" s="74"/>
      <c r="BA78" s="3"/>
      <c r="BB78" s="47"/>
      <c r="BC78" s="47"/>
      <c r="BD78" s="47"/>
      <c r="BE78" s="47"/>
      <c r="BF78" s="48"/>
      <c r="BG78" s="47"/>
      <c r="BH78" s="6"/>
      <c r="BI78" s="47"/>
      <c r="BJ78" s="1"/>
      <c r="BK78" s="47"/>
      <c r="BL78" s="1"/>
      <c r="BM78" s="48"/>
      <c r="BN78" s="48"/>
    </row>
    <row r="79" spans="1:66" x14ac:dyDescent="0.25">
      <c r="A79" t="str">
        <f t="shared" si="7"/>
        <v>DEDELEGATION</v>
      </c>
      <c r="B79" s="71">
        <v>44295</v>
      </c>
      <c r="C79" s="70">
        <v>3023507</v>
      </c>
      <c r="D79" t="s">
        <v>1433</v>
      </c>
      <c r="E79" t="str">
        <f>VLOOKUP(C79,Schools!$A:$Z,3,0)</f>
        <v>M</v>
      </c>
      <c r="F79" s="72">
        <v>-283.86</v>
      </c>
      <c r="G79" s="70" t="s">
        <v>4657</v>
      </c>
      <c r="H79" s="70" t="s">
        <v>1076</v>
      </c>
      <c r="I79" t="str">
        <f t="shared" si="8"/>
        <v>10162/543965</v>
      </c>
      <c r="J79">
        <f>VLOOKUP(C79,Schools!$A:$Z,9,0)</f>
        <v>400037</v>
      </c>
      <c r="K79" s="70" t="s">
        <v>281</v>
      </c>
      <c r="L79" s="70" t="s">
        <v>1075</v>
      </c>
      <c r="M79" s="70" t="s">
        <v>1393</v>
      </c>
      <c r="N79" t="str">
        <f>VLOOKUP(C79,Schools!A:D,4,0)</f>
        <v>Primary</v>
      </c>
      <c r="O79">
        <f t="shared" si="4"/>
        <v>10162</v>
      </c>
      <c r="P79">
        <f t="shared" si="15"/>
        <v>543965</v>
      </c>
      <c r="Q79" s="75">
        <f t="shared" si="6"/>
        <v>-283.86</v>
      </c>
      <c r="R79" s="73"/>
      <c r="S79" s="73"/>
      <c r="T79" s="73"/>
      <c r="U79" s="73"/>
      <c r="V79" s="73"/>
      <c r="W79" s="73"/>
      <c r="X79" s="73"/>
      <c r="Y79" s="73"/>
      <c r="Z79" s="73"/>
      <c r="AA79" s="73"/>
      <c r="AB79" s="73"/>
      <c r="AC79" s="48">
        <f t="shared" si="9"/>
        <v>-283.86</v>
      </c>
      <c r="AD79" s="48">
        <f t="shared" si="10"/>
        <v>0</v>
      </c>
      <c r="AE79" s="73"/>
      <c r="AG79" s="48">
        <f t="shared" si="11"/>
        <v>-283.86</v>
      </c>
      <c r="AH79" s="48">
        <f t="shared" si="12"/>
        <v>-283.86</v>
      </c>
      <c r="AI79" s="6">
        <f t="shared" si="13"/>
        <v>-283.86</v>
      </c>
      <c r="AJ79" s="6">
        <f t="shared" si="14"/>
        <v>-283.86</v>
      </c>
      <c r="AK79" s="6"/>
      <c r="AL79" s="6"/>
      <c r="AU79"/>
      <c r="AW79" s="48"/>
      <c r="AX79" s="74"/>
      <c r="BA79" s="3"/>
      <c r="BB79" s="47"/>
      <c r="BC79" s="47"/>
      <c r="BD79" s="47"/>
      <c r="BE79" s="47"/>
      <c r="BF79" s="48"/>
      <c r="BG79" s="47"/>
      <c r="BH79" s="6"/>
      <c r="BI79" s="47"/>
      <c r="BJ79" s="1"/>
      <c r="BK79" s="47"/>
      <c r="BL79" s="1"/>
      <c r="BM79" s="48"/>
      <c r="BN79" s="48"/>
    </row>
    <row r="80" spans="1:66" x14ac:dyDescent="0.25">
      <c r="A80" t="str">
        <f t="shared" si="7"/>
        <v>DEDELEGATION</v>
      </c>
      <c r="B80" s="71">
        <v>44295</v>
      </c>
      <c r="C80" s="70">
        <v>3023509</v>
      </c>
      <c r="D80" t="s">
        <v>1434</v>
      </c>
      <c r="E80" t="str">
        <f>VLOOKUP(C80,Schools!$A:$Z,3,0)</f>
        <v>M</v>
      </c>
      <c r="F80" s="72">
        <v>-732.06</v>
      </c>
      <c r="G80" s="70" t="s">
        <v>4657</v>
      </c>
      <c r="H80" s="70" t="s">
        <v>1076</v>
      </c>
      <c r="I80" t="str">
        <f t="shared" si="8"/>
        <v>10162/543965</v>
      </c>
      <c r="J80">
        <f>VLOOKUP(C80,Schools!$A:$Z,9,0)</f>
        <v>400066</v>
      </c>
      <c r="K80" s="70" t="s">
        <v>281</v>
      </c>
      <c r="L80" s="70" t="s">
        <v>1075</v>
      </c>
      <c r="M80" s="70" t="s">
        <v>1393</v>
      </c>
      <c r="N80" t="str">
        <f>VLOOKUP(C80,Schools!A:D,4,0)</f>
        <v>Primary</v>
      </c>
      <c r="O80">
        <f t="shared" si="4"/>
        <v>10162</v>
      </c>
      <c r="P80">
        <f t="shared" si="15"/>
        <v>543965</v>
      </c>
      <c r="Q80" s="75">
        <f t="shared" si="6"/>
        <v>-732.06</v>
      </c>
      <c r="R80" s="73"/>
      <c r="S80" s="73"/>
      <c r="T80" s="73"/>
      <c r="U80" s="73"/>
      <c r="V80" s="73"/>
      <c r="W80" s="73"/>
      <c r="X80" s="73"/>
      <c r="Y80" s="73"/>
      <c r="Z80" s="73"/>
      <c r="AA80" s="73"/>
      <c r="AB80" s="73"/>
      <c r="AC80" s="48">
        <f t="shared" si="9"/>
        <v>-732.06</v>
      </c>
      <c r="AD80" s="48">
        <f t="shared" si="10"/>
        <v>0</v>
      </c>
      <c r="AE80" s="73"/>
      <c r="AG80" s="48">
        <f t="shared" si="11"/>
        <v>-732.06</v>
      </c>
      <c r="AH80" s="48">
        <f t="shared" si="12"/>
        <v>-732.06</v>
      </c>
      <c r="AI80" s="6">
        <f t="shared" si="13"/>
        <v>-732.06</v>
      </c>
      <c r="AJ80" s="6">
        <f t="shared" si="14"/>
        <v>-732.06</v>
      </c>
      <c r="AK80" s="6"/>
      <c r="AL80" s="6"/>
      <c r="AU80"/>
      <c r="AW80" s="48"/>
      <c r="AX80" s="74"/>
      <c r="BA80" s="3"/>
      <c r="BB80" s="47"/>
      <c r="BC80" s="47"/>
      <c r="BD80" s="47"/>
      <c r="BE80" s="47"/>
      <c r="BF80" s="48"/>
      <c r="BG80" s="47"/>
      <c r="BH80" s="6"/>
      <c r="BI80" s="47"/>
      <c r="BJ80" s="1"/>
      <c r="BK80" s="47"/>
      <c r="BL80" s="1"/>
      <c r="BM80" s="48"/>
      <c r="BN80" s="48"/>
    </row>
    <row r="81" spans="1:66" x14ac:dyDescent="0.25">
      <c r="A81" t="str">
        <f t="shared" si="7"/>
        <v>DEDELEGATION</v>
      </c>
      <c r="B81" s="71">
        <v>44295</v>
      </c>
      <c r="C81" s="70">
        <v>3023510</v>
      </c>
      <c r="D81" t="s">
        <v>1435</v>
      </c>
      <c r="E81" t="str">
        <f>VLOOKUP(C81,Schools!$A:$Z,3,0)</f>
        <v>M</v>
      </c>
      <c r="F81" s="72">
        <v>-645.74</v>
      </c>
      <c r="G81" s="70" t="s">
        <v>4657</v>
      </c>
      <c r="H81" s="70" t="s">
        <v>1076</v>
      </c>
      <c r="I81" t="str">
        <f t="shared" si="8"/>
        <v>10162/543965</v>
      </c>
      <c r="J81">
        <f>VLOOKUP(C81,Schools!$A:$Z,9,0)</f>
        <v>400071</v>
      </c>
      <c r="K81" s="70" t="s">
        <v>281</v>
      </c>
      <c r="L81" s="70" t="s">
        <v>1075</v>
      </c>
      <c r="M81" s="70" t="s">
        <v>1393</v>
      </c>
      <c r="N81" t="str">
        <f>VLOOKUP(C81,Schools!A:D,4,0)</f>
        <v>Primary</v>
      </c>
      <c r="O81">
        <f t="shared" si="4"/>
        <v>10162</v>
      </c>
      <c r="P81">
        <f t="shared" si="15"/>
        <v>543965</v>
      </c>
      <c r="Q81" s="75">
        <f t="shared" si="6"/>
        <v>-645.74</v>
      </c>
      <c r="R81" s="73"/>
      <c r="S81" s="73"/>
      <c r="T81" s="73"/>
      <c r="U81" s="73"/>
      <c r="V81" s="73"/>
      <c r="W81" s="73"/>
      <c r="X81" s="73"/>
      <c r="Y81" s="73"/>
      <c r="Z81" s="73"/>
      <c r="AA81" s="73"/>
      <c r="AB81" s="73"/>
      <c r="AC81" s="48">
        <f t="shared" si="9"/>
        <v>-645.74</v>
      </c>
      <c r="AD81" s="48">
        <f t="shared" si="10"/>
        <v>0</v>
      </c>
      <c r="AE81" s="73"/>
      <c r="AG81" s="48">
        <f t="shared" si="11"/>
        <v>-645.74</v>
      </c>
      <c r="AH81" s="48">
        <f t="shared" si="12"/>
        <v>-645.74</v>
      </c>
      <c r="AI81" s="6">
        <f t="shared" si="13"/>
        <v>-645.74</v>
      </c>
      <c r="AJ81" s="6">
        <f t="shared" si="14"/>
        <v>-645.74</v>
      </c>
      <c r="AK81" s="6"/>
      <c r="AL81" s="6"/>
      <c r="AU81"/>
      <c r="AW81" s="48"/>
      <c r="AX81" s="74"/>
      <c r="BA81" s="3"/>
      <c r="BB81" s="47"/>
      <c r="BC81" s="47"/>
      <c r="BD81" s="47"/>
      <c r="BE81" s="47"/>
      <c r="BF81" s="48"/>
      <c r="BG81" s="47"/>
      <c r="BH81" s="6"/>
      <c r="BI81" s="47"/>
      <c r="BJ81" s="1"/>
      <c r="BK81" s="47"/>
      <c r="BL81" s="1"/>
      <c r="BM81" s="48"/>
      <c r="BN81" s="48"/>
    </row>
    <row r="82" spans="1:66" x14ac:dyDescent="0.25">
      <c r="A82" t="str">
        <f t="shared" si="7"/>
        <v>DEDELEGATION</v>
      </c>
      <c r="B82" s="71">
        <v>44295</v>
      </c>
      <c r="C82" s="70">
        <v>3023511</v>
      </c>
      <c r="D82" t="s">
        <v>1436</v>
      </c>
      <c r="E82" t="str">
        <f>VLOOKUP(C82,Schools!$A:$Z,3,0)</f>
        <v>M</v>
      </c>
      <c r="F82" s="72">
        <v>-690.56</v>
      </c>
      <c r="G82" s="70" t="s">
        <v>4657</v>
      </c>
      <c r="H82" s="70" t="s">
        <v>1076</v>
      </c>
      <c r="I82" t="str">
        <f t="shared" si="8"/>
        <v>10162/543965</v>
      </c>
      <c r="J82">
        <f>VLOOKUP(C82,Schools!$A:$Z,9,0)</f>
        <v>400024</v>
      </c>
      <c r="K82" s="70" t="s">
        <v>281</v>
      </c>
      <c r="L82" s="70" t="s">
        <v>1075</v>
      </c>
      <c r="M82" s="70" t="s">
        <v>1393</v>
      </c>
      <c r="N82" t="str">
        <f>VLOOKUP(C82,Schools!A:D,4,0)</f>
        <v>Primary</v>
      </c>
      <c r="O82">
        <f t="shared" si="4"/>
        <v>10162</v>
      </c>
      <c r="P82">
        <f t="shared" si="15"/>
        <v>543965</v>
      </c>
      <c r="Q82" s="75">
        <f t="shared" si="6"/>
        <v>-690.56</v>
      </c>
      <c r="R82" s="73"/>
      <c r="S82" s="73"/>
      <c r="T82" s="73"/>
      <c r="U82" s="73"/>
      <c r="V82" s="73"/>
      <c r="W82" s="73"/>
      <c r="X82" s="73"/>
      <c r="Y82" s="73"/>
      <c r="Z82" s="73"/>
      <c r="AA82" s="73"/>
      <c r="AB82" s="73"/>
      <c r="AC82" s="48">
        <f t="shared" si="9"/>
        <v>-690.56</v>
      </c>
      <c r="AD82" s="48">
        <f t="shared" si="10"/>
        <v>0</v>
      </c>
      <c r="AE82" s="73"/>
      <c r="AG82" s="48">
        <f t="shared" si="11"/>
        <v>-690.56</v>
      </c>
      <c r="AH82" s="48">
        <f t="shared" si="12"/>
        <v>-690.56</v>
      </c>
      <c r="AI82" s="6">
        <f t="shared" si="13"/>
        <v>-690.56</v>
      </c>
      <c r="AJ82" s="6">
        <f t="shared" si="14"/>
        <v>-690.56</v>
      </c>
      <c r="AK82" s="6"/>
      <c r="AL82" s="6"/>
      <c r="AU82"/>
      <c r="AW82" s="48"/>
      <c r="AX82" s="74"/>
      <c r="BA82" s="3"/>
      <c r="BB82" s="47"/>
      <c r="BC82" s="47"/>
      <c r="BD82" s="47"/>
      <c r="BE82" s="47"/>
      <c r="BF82" s="48"/>
      <c r="BG82" s="47"/>
      <c r="BH82" s="6"/>
      <c r="BI82" s="47"/>
      <c r="BJ82" s="1"/>
      <c r="BK82" s="47"/>
      <c r="BL82" s="1"/>
      <c r="BM82" s="48"/>
      <c r="BN82" s="48"/>
    </row>
    <row r="83" spans="1:66" x14ac:dyDescent="0.25">
      <c r="A83" t="str">
        <f t="shared" si="7"/>
        <v>DEDELEGATION</v>
      </c>
      <c r="B83" s="71">
        <v>44295</v>
      </c>
      <c r="C83" s="70">
        <v>3023512</v>
      </c>
      <c r="D83" t="s">
        <v>1437</v>
      </c>
      <c r="E83" t="str">
        <f>VLOOKUP(C83,Schools!$A:$Z,3,0)</f>
        <v>M</v>
      </c>
      <c r="F83" s="72">
        <v>-589.29999999999995</v>
      </c>
      <c r="G83" s="70" t="s">
        <v>4657</v>
      </c>
      <c r="H83" s="70" t="s">
        <v>1076</v>
      </c>
      <c r="I83" t="str">
        <f t="shared" si="8"/>
        <v>10162/543965</v>
      </c>
      <c r="J83">
        <f>VLOOKUP(C83,Schools!$A:$Z,9,0)</f>
        <v>400093</v>
      </c>
      <c r="K83" s="70" t="s">
        <v>281</v>
      </c>
      <c r="L83" s="70" t="s">
        <v>1075</v>
      </c>
      <c r="M83" s="70" t="s">
        <v>1393</v>
      </c>
      <c r="N83" t="str">
        <f>VLOOKUP(C83,Schools!A:D,4,0)</f>
        <v>Primary</v>
      </c>
      <c r="O83">
        <f t="shared" si="4"/>
        <v>10162</v>
      </c>
      <c r="P83">
        <f t="shared" si="15"/>
        <v>543965</v>
      </c>
      <c r="Q83" s="75">
        <f t="shared" si="6"/>
        <v>-589.29999999999995</v>
      </c>
      <c r="R83" s="73"/>
      <c r="S83" s="73"/>
      <c r="T83" s="73"/>
      <c r="U83" s="73"/>
      <c r="V83" s="73"/>
      <c r="W83" s="73"/>
      <c r="X83" s="73"/>
      <c r="Y83" s="73"/>
      <c r="Z83" s="73"/>
      <c r="AA83" s="73"/>
      <c r="AB83" s="73"/>
      <c r="AC83" s="48">
        <f t="shared" si="9"/>
        <v>-589.29999999999995</v>
      </c>
      <c r="AD83" s="48">
        <f t="shared" si="10"/>
        <v>0</v>
      </c>
      <c r="AE83" s="73"/>
      <c r="AG83" s="48">
        <f t="shared" si="11"/>
        <v>-589.29999999999995</v>
      </c>
      <c r="AH83" s="48">
        <f t="shared" si="12"/>
        <v>-589.29999999999995</v>
      </c>
      <c r="AI83" s="6">
        <f t="shared" si="13"/>
        <v>-589.29999999999995</v>
      </c>
      <c r="AJ83" s="6">
        <f t="shared" si="14"/>
        <v>-589.29999999999995</v>
      </c>
      <c r="AK83" s="6"/>
      <c r="AL83" s="6"/>
      <c r="AU83"/>
      <c r="AW83" s="48"/>
      <c r="AX83" s="74"/>
      <c r="BA83" s="3"/>
      <c r="BB83" s="47"/>
      <c r="BC83" s="47"/>
      <c r="BD83" s="47"/>
      <c r="BE83" s="47"/>
      <c r="BF83" s="48"/>
      <c r="BG83" s="47"/>
      <c r="BH83" s="6"/>
      <c r="BI83" s="47"/>
      <c r="BJ83" s="1"/>
      <c r="BK83" s="47"/>
      <c r="BL83" s="1"/>
      <c r="BM83" s="48"/>
      <c r="BN83" s="48"/>
    </row>
    <row r="84" spans="1:66" x14ac:dyDescent="0.25">
      <c r="A84" t="str">
        <f t="shared" si="7"/>
        <v>DEDELEGATION</v>
      </c>
      <c r="B84" s="71">
        <v>44295</v>
      </c>
      <c r="C84" s="70">
        <v>3023513</v>
      </c>
      <c r="D84" t="s">
        <v>1004</v>
      </c>
      <c r="E84" t="str">
        <f>VLOOKUP(C84,Schools!$A:$Z,3,0)</f>
        <v>M</v>
      </c>
      <c r="F84" s="72">
        <v>-629.14</v>
      </c>
      <c r="G84" s="70" t="s">
        <v>4657</v>
      </c>
      <c r="H84" s="70" t="s">
        <v>1076</v>
      </c>
      <c r="I84" t="str">
        <f t="shared" si="8"/>
        <v>10162/543965</v>
      </c>
      <c r="J84">
        <f>VLOOKUP(C84,Schools!$A:$Z,9,0)</f>
        <v>400007</v>
      </c>
      <c r="K84" s="70" t="s">
        <v>281</v>
      </c>
      <c r="L84" s="70" t="s">
        <v>1075</v>
      </c>
      <c r="M84" s="70" t="s">
        <v>1393</v>
      </c>
      <c r="N84" t="str">
        <f>VLOOKUP(C84,Schools!A:D,4,0)</f>
        <v>Primary</v>
      </c>
      <c r="O84">
        <f t="shared" ref="O84:O147" si="16">IF($E84="A","EFA",VLOOKUP(LEFT(N84,1),$AI$1:$AJ$3,2,0))</f>
        <v>10162</v>
      </c>
      <c r="P84">
        <f t="shared" ref="P84:P115" si="17">IF(E84="M",543965,516500)</f>
        <v>543965</v>
      </c>
      <c r="Q84" s="75">
        <f t="shared" ref="Q84:Q100" si="18">F84</f>
        <v>-629.14</v>
      </c>
      <c r="R84" s="73"/>
      <c r="S84" s="73"/>
      <c r="T84" s="73"/>
      <c r="U84" s="73"/>
      <c r="V84" s="73"/>
      <c r="W84" s="73"/>
      <c r="X84" s="73"/>
      <c r="Y84" s="73"/>
      <c r="Z84" s="73"/>
      <c r="AA84" s="73"/>
      <c r="AB84" s="73"/>
      <c r="AC84" s="48">
        <f t="shared" si="9"/>
        <v>-629.14</v>
      </c>
      <c r="AD84" s="48">
        <f t="shared" si="10"/>
        <v>0</v>
      </c>
      <c r="AE84" s="73"/>
      <c r="AG84" s="48">
        <f t="shared" si="11"/>
        <v>-629.14</v>
      </c>
      <c r="AH84" s="48">
        <f t="shared" si="12"/>
        <v>-629.14</v>
      </c>
      <c r="AI84" s="6">
        <f t="shared" si="13"/>
        <v>-629.14</v>
      </c>
      <c r="AJ84" s="6">
        <f t="shared" si="14"/>
        <v>-629.14</v>
      </c>
      <c r="AK84" s="6"/>
      <c r="AL84" s="6"/>
      <c r="AU84"/>
      <c r="AW84" s="48"/>
      <c r="AX84" s="74"/>
      <c r="BA84" s="3"/>
      <c r="BB84" s="47"/>
      <c r="BC84" s="47"/>
      <c r="BD84" s="47"/>
      <c r="BE84" s="47"/>
      <c r="BF84" s="48"/>
      <c r="BG84" s="47"/>
      <c r="BH84" s="6"/>
      <c r="BI84" s="47"/>
      <c r="BJ84" s="1"/>
      <c r="BK84" s="47"/>
      <c r="BL84" s="1"/>
      <c r="BM84" s="48"/>
      <c r="BN84" s="48"/>
    </row>
    <row r="85" spans="1:66" x14ac:dyDescent="0.25">
      <c r="A85" t="str">
        <f t="shared" ref="A85:A148" si="19">$B$3</f>
        <v>DEDELEGATION</v>
      </c>
      <c r="B85" s="71">
        <v>44295</v>
      </c>
      <c r="C85" s="70">
        <v>3023514</v>
      </c>
      <c r="D85" t="s">
        <v>1438</v>
      </c>
      <c r="E85" t="str">
        <f>VLOOKUP(C85,Schools!$A:$Z,3,0)</f>
        <v>M</v>
      </c>
      <c r="F85" s="72">
        <v>-302.12</v>
      </c>
      <c r="G85" s="70" t="s">
        <v>4657</v>
      </c>
      <c r="H85" s="70" t="s">
        <v>1076</v>
      </c>
      <c r="I85" t="str">
        <f t="shared" ref="I85:I148" si="20">O85&amp;"/"&amp;P85</f>
        <v>10162/543965</v>
      </c>
      <c r="J85">
        <f>VLOOKUP(C85,Schools!$A:$Z,9,0)</f>
        <v>400107</v>
      </c>
      <c r="K85" s="70" t="s">
        <v>281</v>
      </c>
      <c r="L85" s="70" t="s">
        <v>1075</v>
      </c>
      <c r="M85" s="70" t="s">
        <v>1393</v>
      </c>
      <c r="N85" t="str">
        <f>VLOOKUP(C85,Schools!A:D,4,0)</f>
        <v>Primary</v>
      </c>
      <c r="O85">
        <f t="shared" si="16"/>
        <v>10162</v>
      </c>
      <c r="P85">
        <f t="shared" si="17"/>
        <v>543965</v>
      </c>
      <c r="Q85" s="75">
        <f t="shared" si="18"/>
        <v>-302.12</v>
      </c>
      <c r="R85" s="73"/>
      <c r="S85" s="73"/>
      <c r="T85" s="73"/>
      <c r="U85" s="73"/>
      <c r="V85" s="73"/>
      <c r="W85" s="73"/>
      <c r="X85" s="73"/>
      <c r="Y85" s="73"/>
      <c r="Z85" s="73"/>
      <c r="AA85" s="73"/>
      <c r="AB85" s="73"/>
      <c r="AC85" s="48">
        <f t="shared" ref="AC85:AC148" si="21">SUM(Q85:AB85)</f>
        <v>-302.12</v>
      </c>
      <c r="AD85" s="48">
        <f t="shared" ref="AD85:AD148" si="22">AC85-F85</f>
        <v>0</v>
      </c>
      <c r="AE85" s="73"/>
      <c r="AG85" s="48">
        <f t="shared" ref="AG85:AG148" si="23">SUM(Q85:S85)</f>
        <v>-302.12</v>
      </c>
      <c r="AH85" s="48">
        <f t="shared" ref="AH85:AH148" si="24">SUM(Q85:V85)</f>
        <v>-302.12</v>
      </c>
      <c r="AI85" s="6">
        <f t="shared" ref="AI85:AI148" si="25">SUM(Q85:Y85)</f>
        <v>-302.12</v>
      </c>
      <c r="AJ85" s="6">
        <f t="shared" ref="AJ85:AJ148" si="26">SUM(Q85:AB85)</f>
        <v>-302.12</v>
      </c>
      <c r="AK85" s="6"/>
      <c r="AL85" s="6"/>
      <c r="AU85"/>
      <c r="AW85" s="48"/>
      <c r="AX85" s="74"/>
      <c r="BA85" s="3"/>
      <c r="BB85" s="47"/>
      <c r="BC85" s="47"/>
      <c r="BD85" s="47"/>
      <c r="BE85" s="47"/>
      <c r="BF85" s="48"/>
      <c r="BG85" s="47"/>
      <c r="BH85" s="6"/>
      <c r="BI85" s="47"/>
      <c r="BJ85" s="1"/>
      <c r="BK85" s="47"/>
      <c r="BL85" s="1"/>
      <c r="BM85" s="48"/>
      <c r="BN85" s="48"/>
    </row>
    <row r="86" spans="1:66" x14ac:dyDescent="0.25">
      <c r="A86" t="str">
        <f t="shared" si="19"/>
        <v>DEDELEGATION</v>
      </c>
      <c r="B86" s="71">
        <v>44295</v>
      </c>
      <c r="C86" s="70">
        <v>3023516</v>
      </c>
      <c r="D86" t="s">
        <v>995</v>
      </c>
      <c r="E86" t="str">
        <f>VLOOKUP(C86,Schools!$A:$Z,3,0)</f>
        <v>M</v>
      </c>
      <c r="F86" s="72">
        <v>-328.68</v>
      </c>
      <c r="G86" s="70" t="s">
        <v>4657</v>
      </c>
      <c r="H86" s="70" t="s">
        <v>1076</v>
      </c>
      <c r="I86" t="str">
        <f t="shared" si="20"/>
        <v>10162/543965</v>
      </c>
      <c r="J86">
        <f>VLOOKUP(C86,Schools!$A:$Z,9,0)</f>
        <v>400108</v>
      </c>
      <c r="K86" s="70" t="s">
        <v>281</v>
      </c>
      <c r="L86" s="70" t="s">
        <v>1075</v>
      </c>
      <c r="M86" s="70" t="s">
        <v>1393</v>
      </c>
      <c r="N86" t="str">
        <f>VLOOKUP(C86,Schools!A:D,4,0)</f>
        <v>Primary</v>
      </c>
      <c r="O86">
        <f t="shared" si="16"/>
        <v>10162</v>
      </c>
      <c r="P86">
        <f t="shared" si="17"/>
        <v>543965</v>
      </c>
      <c r="Q86" s="75">
        <f t="shared" si="18"/>
        <v>-328.68</v>
      </c>
      <c r="R86" s="73"/>
      <c r="S86" s="73"/>
      <c r="T86" s="73"/>
      <c r="U86" s="73"/>
      <c r="V86" s="73"/>
      <c r="W86" s="73"/>
      <c r="X86" s="73"/>
      <c r="Y86" s="73"/>
      <c r="Z86" s="73"/>
      <c r="AA86" s="73"/>
      <c r="AB86" s="73"/>
      <c r="AC86" s="48">
        <f t="shared" si="21"/>
        <v>-328.68</v>
      </c>
      <c r="AD86" s="48">
        <f t="shared" si="22"/>
        <v>0</v>
      </c>
      <c r="AE86" s="73"/>
      <c r="AG86" s="48">
        <f t="shared" si="23"/>
        <v>-328.68</v>
      </c>
      <c r="AH86" s="48">
        <f t="shared" si="24"/>
        <v>-328.68</v>
      </c>
      <c r="AI86" s="6">
        <f t="shared" si="25"/>
        <v>-328.68</v>
      </c>
      <c r="AJ86" s="6">
        <f t="shared" si="26"/>
        <v>-328.68</v>
      </c>
      <c r="AK86" s="6"/>
      <c r="AL86" s="6"/>
      <c r="AU86"/>
      <c r="AW86" s="48"/>
      <c r="AX86" s="74"/>
      <c r="BA86" s="3"/>
      <c r="BB86" s="47"/>
      <c r="BC86" s="47"/>
      <c r="BD86" s="47"/>
      <c r="BE86" s="47"/>
      <c r="BF86" s="48"/>
      <c r="BG86" s="47"/>
      <c r="BH86" s="6"/>
      <c r="BI86" s="47"/>
      <c r="BJ86" s="1"/>
      <c r="BK86" s="47"/>
      <c r="BL86" s="1"/>
      <c r="BM86" s="48"/>
      <c r="BN86" s="48"/>
    </row>
    <row r="87" spans="1:66" x14ac:dyDescent="0.25">
      <c r="A87" t="str">
        <f t="shared" si="19"/>
        <v>DEDELEGATION</v>
      </c>
      <c r="B87" s="71">
        <v>44295</v>
      </c>
      <c r="C87" s="70">
        <v>3023518</v>
      </c>
      <c r="D87" t="s">
        <v>1037</v>
      </c>
      <c r="E87" t="str">
        <f>VLOOKUP(C87,Schools!$A:$Z,3,0)</f>
        <v>M</v>
      </c>
      <c r="F87" s="72">
        <v>-634.12</v>
      </c>
      <c r="G87" s="70" t="s">
        <v>4657</v>
      </c>
      <c r="H87" s="70" t="s">
        <v>1076</v>
      </c>
      <c r="I87" t="str">
        <f t="shared" si="20"/>
        <v>10162/543965</v>
      </c>
      <c r="J87">
        <f>VLOOKUP(C87,Schools!$A:$Z,9,0)</f>
        <v>400117</v>
      </c>
      <c r="K87" s="70" t="s">
        <v>281</v>
      </c>
      <c r="L87" s="70" t="s">
        <v>1075</v>
      </c>
      <c r="M87" s="70" t="s">
        <v>1393</v>
      </c>
      <c r="N87" t="str">
        <f>VLOOKUP(C87,Schools!A:D,4,0)</f>
        <v>Primary</v>
      </c>
      <c r="O87">
        <f t="shared" si="16"/>
        <v>10162</v>
      </c>
      <c r="P87">
        <f t="shared" si="17"/>
        <v>543965</v>
      </c>
      <c r="Q87" s="75">
        <f t="shared" si="18"/>
        <v>-634.12</v>
      </c>
      <c r="R87" s="73"/>
      <c r="S87" s="73"/>
      <c r="T87" s="73"/>
      <c r="U87" s="73"/>
      <c r="V87" s="73"/>
      <c r="W87" s="73"/>
      <c r="X87" s="73"/>
      <c r="Y87" s="73"/>
      <c r="Z87" s="73"/>
      <c r="AA87" s="73"/>
      <c r="AB87" s="73"/>
      <c r="AC87" s="48">
        <f t="shared" si="21"/>
        <v>-634.12</v>
      </c>
      <c r="AD87" s="48">
        <f t="shared" si="22"/>
        <v>0</v>
      </c>
      <c r="AE87" s="73"/>
      <c r="AG87" s="48">
        <f t="shared" si="23"/>
        <v>-634.12</v>
      </c>
      <c r="AH87" s="48">
        <f t="shared" si="24"/>
        <v>-634.12</v>
      </c>
      <c r="AI87" s="6">
        <f t="shared" si="25"/>
        <v>-634.12</v>
      </c>
      <c r="AJ87" s="6">
        <f t="shared" si="26"/>
        <v>-634.12</v>
      </c>
      <c r="AK87" s="6"/>
      <c r="AL87" s="6"/>
      <c r="AU87"/>
      <c r="AW87" s="48"/>
      <c r="AX87" s="74"/>
      <c r="BA87" s="3"/>
      <c r="BB87" s="47"/>
      <c r="BC87" s="47"/>
      <c r="BD87" s="47"/>
      <c r="BE87" s="47"/>
      <c r="BF87" s="48"/>
      <c r="BG87" s="47"/>
      <c r="BH87" s="6"/>
      <c r="BI87" s="47"/>
      <c r="BJ87" s="1"/>
      <c r="BK87" s="47"/>
      <c r="BL87" s="1"/>
      <c r="BM87" s="48"/>
      <c r="BN87" s="48"/>
    </row>
    <row r="88" spans="1:66" x14ac:dyDescent="0.25">
      <c r="A88" t="str">
        <f t="shared" si="19"/>
        <v>DEDELEGATION</v>
      </c>
      <c r="B88" s="71">
        <v>44295</v>
      </c>
      <c r="C88" s="70">
        <v>3023520</v>
      </c>
      <c r="D88" t="s">
        <v>961</v>
      </c>
      <c r="E88" t="str">
        <f>VLOOKUP(C88,Schools!$A:$Z,3,0)</f>
        <v>M</v>
      </c>
      <c r="F88" s="72">
        <v>-698.86</v>
      </c>
      <c r="G88" s="70" t="s">
        <v>4657</v>
      </c>
      <c r="H88" s="70" t="s">
        <v>1076</v>
      </c>
      <c r="I88" t="str">
        <f t="shared" si="20"/>
        <v>10162/543965</v>
      </c>
      <c r="J88">
        <f>VLOOKUP(C88,Schools!$A:$Z,9,0)</f>
        <v>400125</v>
      </c>
      <c r="K88" s="70" t="s">
        <v>281</v>
      </c>
      <c r="L88" s="70" t="s">
        <v>1075</v>
      </c>
      <c r="M88" s="70" t="s">
        <v>1393</v>
      </c>
      <c r="N88" t="str">
        <f>VLOOKUP(C88,Schools!A:D,4,0)</f>
        <v>Primary</v>
      </c>
      <c r="O88">
        <f t="shared" si="16"/>
        <v>10162</v>
      </c>
      <c r="P88">
        <f t="shared" si="17"/>
        <v>543965</v>
      </c>
      <c r="Q88" s="75">
        <f t="shared" si="18"/>
        <v>-698.86</v>
      </c>
      <c r="R88" s="73"/>
      <c r="S88" s="73"/>
      <c r="T88" s="73"/>
      <c r="U88" s="73"/>
      <c r="V88" s="73"/>
      <c r="W88" s="73"/>
      <c r="X88" s="73"/>
      <c r="Y88" s="73"/>
      <c r="Z88" s="73"/>
      <c r="AA88" s="73"/>
      <c r="AB88" s="73"/>
      <c r="AC88" s="48">
        <f t="shared" si="21"/>
        <v>-698.86</v>
      </c>
      <c r="AD88" s="48">
        <f t="shared" si="22"/>
        <v>0</v>
      </c>
      <c r="AE88" s="73"/>
      <c r="AG88" s="48">
        <f t="shared" si="23"/>
        <v>-698.86</v>
      </c>
      <c r="AH88" s="48">
        <f t="shared" si="24"/>
        <v>-698.86</v>
      </c>
      <c r="AI88" s="6">
        <f t="shared" si="25"/>
        <v>-698.86</v>
      </c>
      <c r="AJ88" s="6">
        <f t="shared" si="26"/>
        <v>-698.86</v>
      </c>
      <c r="AK88" s="6"/>
      <c r="AL88" s="6"/>
      <c r="AU88"/>
      <c r="AW88" s="48"/>
      <c r="AX88" s="74"/>
      <c r="BA88" s="3"/>
      <c r="BB88" s="47"/>
      <c r="BC88" s="47"/>
      <c r="BD88" s="47"/>
      <c r="BE88" s="47"/>
      <c r="BF88" s="48"/>
      <c r="BG88" s="47"/>
      <c r="BH88" s="6"/>
      <c r="BI88" s="47"/>
      <c r="BJ88" s="1"/>
      <c r="BK88" s="47"/>
      <c r="BL88" s="1"/>
      <c r="BM88" s="48"/>
      <c r="BN88" s="48"/>
    </row>
    <row r="89" spans="1:66" x14ac:dyDescent="0.25">
      <c r="A89" t="str">
        <f t="shared" si="19"/>
        <v>DEDELEGATION</v>
      </c>
      <c r="B89" s="71">
        <v>44295</v>
      </c>
      <c r="C89" s="70">
        <v>3023523</v>
      </c>
      <c r="D89" t="s">
        <v>1001</v>
      </c>
      <c r="E89" t="str">
        <f>VLOOKUP(C89,Schools!$A:$Z,3,0)</f>
        <v>M</v>
      </c>
      <c r="F89" s="72">
        <v>-1030.8599999999999</v>
      </c>
      <c r="G89" s="70" t="s">
        <v>4657</v>
      </c>
      <c r="H89" s="70" t="s">
        <v>1076</v>
      </c>
      <c r="I89" t="str">
        <f t="shared" si="20"/>
        <v>10162/543965</v>
      </c>
      <c r="J89">
        <f>VLOOKUP(C89,Schools!$A:$Z,9,0)</f>
        <v>400130</v>
      </c>
      <c r="K89" s="70" t="s">
        <v>281</v>
      </c>
      <c r="L89" s="70" t="s">
        <v>1075</v>
      </c>
      <c r="M89" s="70" t="s">
        <v>1393</v>
      </c>
      <c r="N89" t="str">
        <f>VLOOKUP(C89,Schools!A:D,4,0)</f>
        <v>Primary</v>
      </c>
      <c r="O89">
        <f t="shared" si="16"/>
        <v>10162</v>
      </c>
      <c r="P89">
        <f t="shared" si="17"/>
        <v>543965</v>
      </c>
      <c r="Q89" s="75">
        <f t="shared" si="18"/>
        <v>-1030.8599999999999</v>
      </c>
      <c r="R89" s="73"/>
      <c r="S89" s="73"/>
      <c r="T89" s="73"/>
      <c r="U89" s="73"/>
      <c r="V89" s="73"/>
      <c r="W89" s="73"/>
      <c r="X89" s="73"/>
      <c r="Y89" s="73"/>
      <c r="Z89" s="73"/>
      <c r="AA89" s="73"/>
      <c r="AB89" s="73"/>
      <c r="AC89" s="48">
        <f t="shared" si="21"/>
        <v>-1030.8599999999999</v>
      </c>
      <c r="AD89" s="48">
        <f t="shared" si="22"/>
        <v>0</v>
      </c>
      <c r="AE89" s="73"/>
      <c r="AG89" s="48">
        <f t="shared" si="23"/>
        <v>-1030.8599999999999</v>
      </c>
      <c r="AH89" s="48">
        <f t="shared" si="24"/>
        <v>-1030.8599999999999</v>
      </c>
      <c r="AI89" s="6">
        <f t="shared" si="25"/>
        <v>-1030.8599999999999</v>
      </c>
      <c r="AJ89" s="6">
        <f t="shared" si="26"/>
        <v>-1030.8599999999999</v>
      </c>
      <c r="AK89" s="6"/>
      <c r="AL89" s="6"/>
      <c r="AU89"/>
      <c r="AW89" s="48"/>
      <c r="AX89" s="74"/>
      <c r="BA89" s="3"/>
      <c r="BB89" s="47"/>
      <c r="BC89" s="47"/>
      <c r="BD89" s="47"/>
      <c r="BE89" s="47"/>
      <c r="BF89" s="48"/>
      <c r="BG89" s="47"/>
      <c r="BH89" s="6"/>
      <c r="BI89" s="47"/>
      <c r="BJ89" s="1"/>
      <c r="BK89" s="47"/>
      <c r="BL89" s="1"/>
      <c r="BM89" s="48"/>
      <c r="BN89" s="48"/>
    </row>
    <row r="90" spans="1:66" x14ac:dyDescent="0.25">
      <c r="A90" t="str">
        <f t="shared" si="19"/>
        <v>DEDELEGATION</v>
      </c>
      <c r="B90" s="71">
        <v>44295</v>
      </c>
      <c r="C90" s="70">
        <v>3023524</v>
      </c>
      <c r="D90" t="s">
        <v>972</v>
      </c>
      <c r="E90" t="str">
        <f>VLOOKUP(C90,Schools!$A:$Z,3,0)</f>
        <v>M</v>
      </c>
      <c r="F90" s="72">
        <v>-325.35999999999996</v>
      </c>
      <c r="G90" s="70" t="s">
        <v>4657</v>
      </c>
      <c r="H90" s="70" t="s">
        <v>1076</v>
      </c>
      <c r="I90" t="str">
        <f t="shared" si="20"/>
        <v>10162/543965</v>
      </c>
      <c r="J90">
        <f>VLOOKUP(C90,Schools!$A:$Z,9,0)</f>
        <v>400150</v>
      </c>
      <c r="K90" s="70" t="s">
        <v>281</v>
      </c>
      <c r="L90" s="70" t="s">
        <v>1075</v>
      </c>
      <c r="M90" s="70" t="s">
        <v>1393</v>
      </c>
      <c r="N90" t="str">
        <f>VLOOKUP(C90,Schools!A:D,4,0)</f>
        <v>Primary</v>
      </c>
      <c r="O90">
        <f t="shared" si="16"/>
        <v>10162</v>
      </c>
      <c r="P90">
        <f t="shared" si="17"/>
        <v>543965</v>
      </c>
      <c r="Q90" s="75">
        <f t="shared" si="18"/>
        <v>-325.35999999999996</v>
      </c>
      <c r="R90" s="73"/>
      <c r="S90" s="73"/>
      <c r="T90" s="73"/>
      <c r="U90" s="73"/>
      <c r="V90" s="73"/>
      <c r="W90" s="73"/>
      <c r="X90" s="73"/>
      <c r="Y90" s="73"/>
      <c r="Z90" s="73"/>
      <c r="AA90" s="73"/>
      <c r="AB90" s="73"/>
      <c r="AC90" s="48">
        <f t="shared" si="21"/>
        <v>-325.35999999999996</v>
      </c>
      <c r="AD90" s="48">
        <f t="shared" si="22"/>
        <v>0</v>
      </c>
      <c r="AE90" s="73"/>
      <c r="AG90" s="48">
        <f t="shared" si="23"/>
        <v>-325.35999999999996</v>
      </c>
      <c r="AH90" s="48">
        <f t="shared" si="24"/>
        <v>-325.35999999999996</v>
      </c>
      <c r="AI90" s="6">
        <f t="shared" si="25"/>
        <v>-325.35999999999996</v>
      </c>
      <c r="AJ90" s="6">
        <f t="shared" si="26"/>
        <v>-325.35999999999996</v>
      </c>
      <c r="AK90" s="6"/>
      <c r="AL90" s="6"/>
      <c r="AU90"/>
      <c r="AW90" s="48"/>
      <c r="AX90" s="74"/>
      <c r="BA90" s="3"/>
      <c r="BB90" s="47"/>
      <c r="BC90" s="47"/>
      <c r="BD90" s="47"/>
      <c r="BE90" s="47"/>
      <c r="BF90" s="48"/>
      <c r="BG90" s="47"/>
      <c r="BH90" s="6"/>
      <c r="BI90" s="47"/>
      <c r="BJ90" s="1"/>
      <c r="BK90" s="47"/>
      <c r="BL90" s="1"/>
      <c r="BM90" s="48"/>
      <c r="BN90" s="48"/>
    </row>
    <row r="91" spans="1:66" x14ac:dyDescent="0.25">
      <c r="A91" t="str">
        <f t="shared" si="19"/>
        <v>DEDELEGATION</v>
      </c>
      <c r="B91" s="71">
        <v>44295</v>
      </c>
      <c r="C91" s="70">
        <v>3025201</v>
      </c>
      <c r="D91" t="s">
        <v>1012</v>
      </c>
      <c r="E91" t="str">
        <f>VLOOKUP(C91,Schools!$A:$Z,3,0)</f>
        <v>M</v>
      </c>
      <c r="F91" s="72">
        <v>-687.24</v>
      </c>
      <c r="G91" s="70" t="s">
        <v>4657</v>
      </c>
      <c r="H91" s="70" t="s">
        <v>1076</v>
      </c>
      <c r="I91" t="str">
        <f t="shared" si="20"/>
        <v>10162/543965</v>
      </c>
      <c r="J91">
        <f>VLOOKUP(C91,Schools!$A:$Z,9,0)</f>
        <v>400021</v>
      </c>
      <c r="K91" s="70" t="s">
        <v>281</v>
      </c>
      <c r="L91" s="70" t="s">
        <v>1075</v>
      </c>
      <c r="M91" s="70" t="s">
        <v>1393</v>
      </c>
      <c r="N91" t="str">
        <f>VLOOKUP(C91,Schools!A:D,4,0)</f>
        <v>Primary</v>
      </c>
      <c r="O91">
        <f t="shared" si="16"/>
        <v>10162</v>
      </c>
      <c r="P91">
        <f t="shared" si="17"/>
        <v>543965</v>
      </c>
      <c r="Q91" s="75">
        <f t="shared" si="18"/>
        <v>-687.24</v>
      </c>
      <c r="R91" s="73"/>
      <c r="S91" s="73"/>
      <c r="T91" s="73"/>
      <c r="U91" s="73"/>
      <c r="V91" s="73"/>
      <c r="W91" s="73"/>
      <c r="X91" s="73"/>
      <c r="Y91" s="73"/>
      <c r="Z91" s="73"/>
      <c r="AA91" s="73"/>
      <c r="AB91" s="73"/>
      <c r="AC91" s="48">
        <f t="shared" si="21"/>
        <v>-687.24</v>
      </c>
      <c r="AD91" s="48">
        <f t="shared" si="22"/>
        <v>0</v>
      </c>
      <c r="AE91" s="73"/>
      <c r="AG91" s="48">
        <f t="shared" si="23"/>
        <v>-687.24</v>
      </c>
      <c r="AH91" s="48">
        <f t="shared" si="24"/>
        <v>-687.24</v>
      </c>
      <c r="AI91" s="6">
        <f t="shared" si="25"/>
        <v>-687.24</v>
      </c>
      <c r="AJ91" s="6">
        <f t="shared" si="26"/>
        <v>-687.24</v>
      </c>
      <c r="AK91" s="6"/>
      <c r="AL91" s="6"/>
      <c r="AU91"/>
      <c r="AW91" s="48"/>
      <c r="AX91" s="74"/>
      <c r="BA91" s="3"/>
      <c r="BB91" s="47"/>
      <c r="BC91" s="47"/>
      <c r="BD91" s="47"/>
      <c r="BE91" s="47"/>
      <c r="BF91" s="48"/>
      <c r="BG91" s="47"/>
      <c r="BH91" s="6"/>
      <c r="BI91" s="47"/>
      <c r="BJ91" s="1"/>
      <c r="BK91" s="47"/>
      <c r="BL91" s="1"/>
      <c r="BM91" s="48"/>
      <c r="BN91" s="48"/>
    </row>
    <row r="92" spans="1:66" x14ac:dyDescent="0.25">
      <c r="A92" t="str">
        <f t="shared" si="19"/>
        <v>DEDELEGATION</v>
      </c>
      <c r="B92" s="71">
        <v>44295</v>
      </c>
      <c r="C92" s="70">
        <v>3025948</v>
      </c>
      <c r="D92" t="s">
        <v>1439</v>
      </c>
      <c r="E92" t="str">
        <f>VLOOKUP(C92,Schools!$A:$Z,3,0)</f>
        <v>M</v>
      </c>
      <c r="F92" s="72">
        <v>-340.3</v>
      </c>
      <c r="G92" s="70" t="s">
        <v>4657</v>
      </c>
      <c r="H92" s="70" t="s">
        <v>1076</v>
      </c>
      <c r="I92" t="str">
        <f t="shared" si="20"/>
        <v>10162/543965</v>
      </c>
      <c r="J92">
        <f>VLOOKUP(C92,Schools!$A:$Z,9,0)</f>
        <v>400112</v>
      </c>
      <c r="K92" s="70" t="s">
        <v>281</v>
      </c>
      <c r="L92" s="70" t="s">
        <v>1075</v>
      </c>
      <c r="M92" s="70" t="s">
        <v>1393</v>
      </c>
      <c r="N92" t="str">
        <f>VLOOKUP(C92,Schools!A:D,4,0)</f>
        <v>Primary</v>
      </c>
      <c r="O92">
        <f t="shared" si="16"/>
        <v>10162</v>
      </c>
      <c r="P92">
        <f t="shared" si="17"/>
        <v>543965</v>
      </c>
      <c r="Q92" s="75">
        <f t="shared" si="18"/>
        <v>-340.3</v>
      </c>
      <c r="R92" s="73"/>
      <c r="S92" s="73"/>
      <c r="T92" s="73"/>
      <c r="U92" s="73"/>
      <c r="V92" s="73"/>
      <c r="W92" s="73"/>
      <c r="X92" s="73"/>
      <c r="Y92" s="73"/>
      <c r="Z92" s="73"/>
      <c r="AA92" s="73"/>
      <c r="AB92" s="73"/>
      <c r="AC92" s="48">
        <f t="shared" si="21"/>
        <v>-340.3</v>
      </c>
      <c r="AD92" s="48">
        <f t="shared" si="22"/>
        <v>0</v>
      </c>
      <c r="AE92" s="73"/>
      <c r="AG92" s="48">
        <f t="shared" si="23"/>
        <v>-340.3</v>
      </c>
      <c r="AH92" s="48">
        <f t="shared" si="24"/>
        <v>-340.3</v>
      </c>
      <c r="AI92" s="6">
        <f t="shared" si="25"/>
        <v>-340.3</v>
      </c>
      <c r="AJ92" s="6">
        <f t="shared" si="26"/>
        <v>-340.3</v>
      </c>
      <c r="AK92" s="6"/>
      <c r="AL92" s="6"/>
      <c r="AU92"/>
      <c r="AW92" s="48"/>
      <c r="AX92" s="74"/>
      <c r="BA92" s="3"/>
      <c r="BB92" s="47"/>
      <c r="BC92" s="47"/>
      <c r="BD92" s="47"/>
      <c r="BE92" s="47"/>
      <c r="BF92" s="48"/>
      <c r="BG92" s="47"/>
      <c r="BH92" s="6"/>
      <c r="BI92" s="47"/>
      <c r="BJ92" s="1"/>
      <c r="BK92" s="47"/>
      <c r="BL92" s="1"/>
      <c r="BM92" s="48"/>
      <c r="BN92" s="48"/>
    </row>
    <row r="93" spans="1:66" x14ac:dyDescent="0.25">
      <c r="A93" t="str">
        <f t="shared" si="19"/>
        <v>DEDELEGATION</v>
      </c>
      <c r="B93" s="71">
        <v>44295</v>
      </c>
      <c r="C93" s="70">
        <v>3025949</v>
      </c>
      <c r="D93" t="s">
        <v>1003</v>
      </c>
      <c r="E93" t="str">
        <f>VLOOKUP(C93,Schools!$A:$Z,3,0)</f>
        <v>M</v>
      </c>
      <c r="F93" s="72">
        <v>-595.93999999999994</v>
      </c>
      <c r="G93" s="70" t="s">
        <v>4657</v>
      </c>
      <c r="H93" s="70" t="s">
        <v>1076</v>
      </c>
      <c r="I93" t="str">
        <f t="shared" si="20"/>
        <v>10162/543965</v>
      </c>
      <c r="J93">
        <f>VLOOKUP(C93,Schools!$A:$Z,9,0)</f>
        <v>400110</v>
      </c>
      <c r="K93" s="70" t="s">
        <v>281</v>
      </c>
      <c r="L93" s="70" t="s">
        <v>1075</v>
      </c>
      <c r="M93" s="70" t="s">
        <v>1393</v>
      </c>
      <c r="N93" t="str">
        <f>VLOOKUP(C93,Schools!A:D,4,0)</f>
        <v>Primary</v>
      </c>
      <c r="O93">
        <f t="shared" si="16"/>
        <v>10162</v>
      </c>
      <c r="P93">
        <f t="shared" si="17"/>
        <v>543965</v>
      </c>
      <c r="Q93" s="75">
        <f t="shared" si="18"/>
        <v>-595.93999999999994</v>
      </c>
      <c r="R93" s="73"/>
      <c r="S93" s="73"/>
      <c r="T93" s="73"/>
      <c r="U93" s="73"/>
      <c r="V93" s="73"/>
      <c r="W93" s="73"/>
      <c r="X93" s="73"/>
      <c r="Y93" s="73"/>
      <c r="Z93" s="73"/>
      <c r="AA93" s="73"/>
      <c r="AB93" s="73"/>
      <c r="AC93" s="48">
        <f t="shared" si="21"/>
        <v>-595.93999999999994</v>
      </c>
      <c r="AD93" s="48">
        <f t="shared" si="22"/>
        <v>0</v>
      </c>
      <c r="AE93" s="73"/>
      <c r="AG93" s="48">
        <f t="shared" si="23"/>
        <v>-595.93999999999994</v>
      </c>
      <c r="AH93" s="48">
        <f t="shared" si="24"/>
        <v>-595.93999999999994</v>
      </c>
      <c r="AI93" s="6">
        <f t="shared" si="25"/>
        <v>-595.93999999999994</v>
      </c>
      <c r="AJ93" s="6">
        <f t="shared" si="26"/>
        <v>-595.93999999999994</v>
      </c>
      <c r="AK93" s="6"/>
      <c r="AL93" s="6"/>
      <c r="AU93"/>
      <c r="AW93" s="48"/>
      <c r="AX93" s="74"/>
      <c r="BA93" s="3"/>
      <c r="BB93" s="47"/>
      <c r="BC93" s="47"/>
      <c r="BD93" s="47"/>
      <c r="BE93" s="47"/>
      <c r="BF93" s="48"/>
      <c r="BG93" s="47"/>
      <c r="BH93" s="6"/>
      <c r="BI93" s="47"/>
      <c r="BJ93" s="1"/>
      <c r="BK93" s="47"/>
      <c r="BL93" s="1"/>
      <c r="BM93" s="48"/>
      <c r="BN93" s="48"/>
    </row>
    <row r="94" spans="1:66" x14ac:dyDescent="0.25">
      <c r="A94" t="str">
        <f t="shared" si="19"/>
        <v>DEDELEGATION</v>
      </c>
      <c r="B94" s="71">
        <v>44295</v>
      </c>
      <c r="C94" s="70">
        <v>3024003</v>
      </c>
      <c r="D94" t="s">
        <v>1042</v>
      </c>
      <c r="E94" t="str">
        <f>VLOOKUP(C94,Schools!$A:$Z,3,0)</f>
        <v>M</v>
      </c>
      <c r="F94" s="72">
        <v>-1045.45</v>
      </c>
      <c r="G94" s="70" t="s">
        <v>4657</v>
      </c>
      <c r="H94" s="70" t="s">
        <v>1076</v>
      </c>
      <c r="I94" t="str">
        <f t="shared" si="20"/>
        <v>10163/543965</v>
      </c>
      <c r="J94">
        <f>VLOOKUP(C94,Schools!$A:$Z,9,0)</f>
        <v>400033</v>
      </c>
      <c r="K94" s="70" t="s">
        <v>281</v>
      </c>
      <c r="L94" s="70" t="s">
        <v>1075</v>
      </c>
      <c r="M94" s="70" t="s">
        <v>1393</v>
      </c>
      <c r="N94" t="str">
        <f>VLOOKUP(C94,Schools!A:D,4,0)</f>
        <v>Secondary</v>
      </c>
      <c r="O94">
        <f t="shared" si="16"/>
        <v>10163</v>
      </c>
      <c r="P94">
        <f t="shared" si="17"/>
        <v>543965</v>
      </c>
      <c r="Q94" s="75">
        <f t="shared" si="18"/>
        <v>-1045.45</v>
      </c>
      <c r="R94" s="73"/>
      <c r="S94" s="73"/>
      <c r="T94" s="73"/>
      <c r="U94" s="73"/>
      <c r="V94" s="73"/>
      <c r="W94" s="73"/>
      <c r="X94" s="73"/>
      <c r="Y94" s="73"/>
      <c r="Z94" s="73"/>
      <c r="AA94" s="73"/>
      <c r="AB94" s="73"/>
      <c r="AC94" s="48">
        <f t="shared" si="21"/>
        <v>-1045.45</v>
      </c>
      <c r="AD94" s="48">
        <f t="shared" si="22"/>
        <v>0</v>
      </c>
      <c r="AE94" s="73"/>
      <c r="AG94" s="48">
        <f t="shared" si="23"/>
        <v>-1045.45</v>
      </c>
      <c r="AH94" s="48">
        <f t="shared" si="24"/>
        <v>-1045.45</v>
      </c>
      <c r="AI94" s="6">
        <f t="shared" si="25"/>
        <v>-1045.45</v>
      </c>
      <c r="AJ94" s="6">
        <f t="shared" si="26"/>
        <v>-1045.45</v>
      </c>
      <c r="AK94" s="6"/>
      <c r="AL94" s="6"/>
      <c r="AU94"/>
      <c r="AW94" s="48"/>
      <c r="AX94" s="74"/>
      <c r="BA94" s="3"/>
      <c r="BB94" s="47"/>
      <c r="BC94" s="47"/>
      <c r="BD94" s="47"/>
      <c r="BE94" s="47"/>
      <c r="BF94" s="48"/>
      <c r="BG94" s="47"/>
      <c r="BH94" s="6"/>
      <c r="BI94" s="47"/>
      <c r="BJ94" s="1"/>
      <c r="BK94" s="47"/>
      <c r="BL94" s="1"/>
      <c r="BM94" s="48"/>
      <c r="BN94" s="48"/>
    </row>
    <row r="95" spans="1:66" x14ac:dyDescent="0.25">
      <c r="A95" t="str">
        <f t="shared" si="19"/>
        <v>DEDELEGATION</v>
      </c>
      <c r="B95" s="71">
        <v>44295</v>
      </c>
      <c r="C95" s="70">
        <v>3024004</v>
      </c>
      <c r="D95" t="s">
        <v>1440</v>
      </c>
      <c r="E95" t="str">
        <f>VLOOKUP(C95,Schools!$A:$Z,3,0)</f>
        <v>M</v>
      </c>
      <c r="F95" s="72">
        <v>-433.55</v>
      </c>
      <c r="G95" s="70" t="s">
        <v>4657</v>
      </c>
      <c r="H95" s="70" t="s">
        <v>1076</v>
      </c>
      <c r="I95" t="str">
        <f t="shared" si="20"/>
        <v>10163/543965</v>
      </c>
      <c r="J95">
        <f>VLOOKUP(C95,Schools!$A:$Z,9,0)</f>
        <v>107953</v>
      </c>
      <c r="K95" s="70" t="s">
        <v>281</v>
      </c>
      <c r="L95" s="70" t="s">
        <v>1075</v>
      </c>
      <c r="M95" s="70" t="s">
        <v>1393</v>
      </c>
      <c r="N95" t="str">
        <f>VLOOKUP(C95,Schools!A:D,4,0)</f>
        <v>Secondary</v>
      </c>
      <c r="O95">
        <f t="shared" si="16"/>
        <v>10163</v>
      </c>
      <c r="P95">
        <f t="shared" si="17"/>
        <v>543965</v>
      </c>
      <c r="Q95" s="75">
        <f t="shared" si="18"/>
        <v>-433.55</v>
      </c>
      <c r="R95" s="73"/>
      <c r="S95" s="73"/>
      <c r="T95" s="73"/>
      <c r="U95" s="73"/>
      <c r="V95" s="73"/>
      <c r="W95" s="73"/>
      <c r="X95" s="73"/>
      <c r="Y95" s="73"/>
      <c r="Z95" s="73"/>
      <c r="AA95" s="73"/>
      <c r="AB95" s="73"/>
      <c r="AC95" s="48">
        <f t="shared" si="21"/>
        <v>-433.55</v>
      </c>
      <c r="AD95" s="48">
        <f t="shared" si="22"/>
        <v>0</v>
      </c>
      <c r="AE95" s="73"/>
      <c r="AG95" s="48">
        <f t="shared" si="23"/>
        <v>-433.55</v>
      </c>
      <c r="AH95" s="48">
        <f t="shared" si="24"/>
        <v>-433.55</v>
      </c>
      <c r="AI95" s="6">
        <f t="shared" si="25"/>
        <v>-433.55</v>
      </c>
      <c r="AJ95" s="6">
        <f t="shared" si="26"/>
        <v>-433.55</v>
      </c>
      <c r="AK95" s="6"/>
      <c r="AL95" s="6"/>
      <c r="AU95"/>
      <c r="AW95" s="48"/>
      <c r="AX95" s="74"/>
      <c r="BA95" s="3"/>
      <c r="BB95" s="47"/>
      <c r="BC95" s="47"/>
      <c r="BD95" s="47"/>
      <c r="BE95" s="47"/>
      <c r="BF95" s="48"/>
      <c r="BG95" s="47"/>
      <c r="BH95" s="6"/>
      <c r="BI95" s="47"/>
      <c r="BJ95" s="1"/>
      <c r="BK95" s="47"/>
      <c r="BL95" s="1"/>
      <c r="BM95" s="48"/>
      <c r="BN95" s="48"/>
    </row>
    <row r="96" spans="1:66" x14ac:dyDescent="0.25">
      <c r="A96" t="str">
        <f t="shared" si="19"/>
        <v>DEDELEGATION</v>
      </c>
      <c r="B96" s="71">
        <v>44295</v>
      </c>
      <c r="C96" s="70">
        <v>3025404</v>
      </c>
      <c r="D96" t="s">
        <v>1441</v>
      </c>
      <c r="E96" t="str">
        <f>VLOOKUP(C96,Schools!$A:$Z,3,0)</f>
        <v>M</v>
      </c>
      <c r="F96" s="72">
        <v>-856.46666666666658</v>
      </c>
      <c r="G96" s="70" t="s">
        <v>4657</v>
      </c>
      <c r="H96" s="70" t="s">
        <v>1076</v>
      </c>
      <c r="I96" t="str">
        <f t="shared" si="20"/>
        <v>10163/543965</v>
      </c>
      <c r="J96">
        <f>VLOOKUP(C96,Schools!$A:$Z,9,0)</f>
        <v>400029</v>
      </c>
      <c r="K96" s="70" t="s">
        <v>281</v>
      </c>
      <c r="L96" s="70" t="s">
        <v>1075</v>
      </c>
      <c r="M96" s="70" t="s">
        <v>1393</v>
      </c>
      <c r="N96" t="str">
        <f>VLOOKUP(C96,Schools!A:D,4,0)</f>
        <v>Secondary</v>
      </c>
      <c r="O96">
        <f t="shared" si="16"/>
        <v>10163</v>
      </c>
      <c r="P96">
        <f t="shared" si="17"/>
        <v>543965</v>
      </c>
      <c r="Q96" s="75">
        <f t="shared" si="18"/>
        <v>-856.46666666666658</v>
      </c>
      <c r="R96" s="73"/>
      <c r="S96" s="73"/>
      <c r="T96" s="73"/>
      <c r="U96" s="73"/>
      <c r="V96" s="73"/>
      <c r="W96" s="73"/>
      <c r="X96" s="73"/>
      <c r="Y96" s="73"/>
      <c r="Z96" s="73"/>
      <c r="AA96" s="73"/>
      <c r="AB96" s="73"/>
      <c r="AC96" s="48">
        <f t="shared" si="21"/>
        <v>-856.46666666666658</v>
      </c>
      <c r="AD96" s="48">
        <f t="shared" si="22"/>
        <v>0</v>
      </c>
      <c r="AE96" s="73"/>
      <c r="AG96" s="48">
        <f t="shared" si="23"/>
        <v>-856.46666666666658</v>
      </c>
      <c r="AH96" s="48">
        <f t="shared" si="24"/>
        <v>-856.46666666666658</v>
      </c>
      <c r="AI96" s="6">
        <f t="shared" si="25"/>
        <v>-856.46666666666658</v>
      </c>
      <c r="AJ96" s="6">
        <f t="shared" si="26"/>
        <v>-856.46666666666658</v>
      </c>
      <c r="AK96" s="6"/>
      <c r="AL96" s="6"/>
      <c r="AU96"/>
      <c r="AW96" s="48"/>
      <c r="AX96" s="74"/>
      <c r="BA96" s="3"/>
      <c r="BB96" s="47"/>
      <c r="BC96" s="47"/>
      <c r="BD96" s="47"/>
      <c r="BE96" s="47"/>
      <c r="BF96" s="48"/>
      <c r="BG96" s="47"/>
      <c r="BH96" s="6"/>
      <c r="BI96" s="47"/>
      <c r="BJ96" s="1"/>
      <c r="BK96" s="47"/>
      <c r="BL96" s="1"/>
      <c r="BM96" s="48"/>
      <c r="BN96" s="48"/>
    </row>
    <row r="97" spans="1:66" x14ac:dyDescent="0.25">
      <c r="A97" t="str">
        <f t="shared" si="19"/>
        <v>DEDELEGATION</v>
      </c>
      <c r="B97" s="71">
        <v>44295</v>
      </c>
      <c r="C97" s="70">
        <v>3025405</v>
      </c>
      <c r="D97" t="s">
        <v>1041</v>
      </c>
      <c r="E97" t="str">
        <f>VLOOKUP(C97,Schools!$A:$Z,3,0)</f>
        <v>M</v>
      </c>
      <c r="F97" s="72">
        <v>-1289.05</v>
      </c>
      <c r="G97" s="70" t="s">
        <v>4657</v>
      </c>
      <c r="H97" s="70" t="s">
        <v>1076</v>
      </c>
      <c r="I97" t="str">
        <f t="shared" si="20"/>
        <v>10163/543965</v>
      </c>
      <c r="J97">
        <f>VLOOKUP(C97,Schools!$A:$Z,9,0)</f>
        <v>400041</v>
      </c>
      <c r="K97" s="70" t="s">
        <v>281</v>
      </c>
      <c r="L97" s="70" t="s">
        <v>1075</v>
      </c>
      <c r="M97" s="70" t="s">
        <v>1393</v>
      </c>
      <c r="N97" t="str">
        <f>VLOOKUP(C97,Schools!A:D,4,0)</f>
        <v>Secondary</v>
      </c>
      <c r="O97">
        <f t="shared" si="16"/>
        <v>10163</v>
      </c>
      <c r="P97">
        <f t="shared" si="17"/>
        <v>543965</v>
      </c>
      <c r="Q97" s="75">
        <f t="shared" si="18"/>
        <v>-1289.05</v>
      </c>
      <c r="R97" s="73"/>
      <c r="S97" s="73"/>
      <c r="T97" s="73"/>
      <c r="U97" s="73"/>
      <c r="V97" s="73"/>
      <c r="W97" s="73"/>
      <c r="X97" s="73"/>
      <c r="Y97" s="73"/>
      <c r="Z97" s="73"/>
      <c r="AA97" s="73"/>
      <c r="AB97" s="73"/>
      <c r="AC97" s="48">
        <f t="shared" si="21"/>
        <v>-1289.05</v>
      </c>
      <c r="AD97" s="48">
        <f t="shared" si="22"/>
        <v>0</v>
      </c>
      <c r="AE97" s="73"/>
      <c r="AG97" s="48">
        <f t="shared" si="23"/>
        <v>-1289.05</v>
      </c>
      <c r="AH97" s="48">
        <f t="shared" si="24"/>
        <v>-1289.05</v>
      </c>
      <c r="AI97" s="6">
        <f t="shared" si="25"/>
        <v>-1289.05</v>
      </c>
      <c r="AJ97" s="6">
        <f t="shared" si="26"/>
        <v>-1289.05</v>
      </c>
      <c r="AK97" s="6"/>
      <c r="AL97" s="6"/>
      <c r="AU97"/>
      <c r="AW97" s="48"/>
      <c r="AX97" s="74"/>
      <c r="BA97" s="3"/>
      <c r="BB97" s="47"/>
      <c r="BC97" s="47"/>
      <c r="BD97" s="47"/>
      <c r="BE97" s="47"/>
      <c r="BF97" s="48"/>
      <c r="BG97" s="47"/>
      <c r="BH97" s="6"/>
      <c r="BI97" s="47"/>
      <c r="BJ97" s="1"/>
      <c r="BK97" s="47"/>
      <c r="BL97" s="1"/>
      <c r="BM97" s="48"/>
      <c r="BN97" s="48"/>
    </row>
    <row r="98" spans="1:66" x14ac:dyDescent="0.25">
      <c r="A98" t="str">
        <f t="shared" si="19"/>
        <v>DEDELEGATION</v>
      </c>
      <c r="B98" s="71">
        <v>44295</v>
      </c>
      <c r="C98" s="70">
        <v>3025407</v>
      </c>
      <c r="D98" t="s">
        <v>1442</v>
      </c>
      <c r="E98" t="str">
        <f>VLOOKUP(C98,Schools!$A:$Z,3,0)</f>
        <v>M</v>
      </c>
      <c r="F98" s="72">
        <v>-1587.3875</v>
      </c>
      <c r="G98" s="70" t="s">
        <v>4657</v>
      </c>
      <c r="H98" s="70" t="s">
        <v>1076</v>
      </c>
      <c r="I98" t="str">
        <f t="shared" si="20"/>
        <v>10163/543965</v>
      </c>
      <c r="J98">
        <f>VLOOKUP(C98,Schools!$A:$Z,9,0)</f>
        <v>400013</v>
      </c>
      <c r="K98" s="70" t="s">
        <v>281</v>
      </c>
      <c r="L98" s="70" t="s">
        <v>1075</v>
      </c>
      <c r="M98" s="70" t="s">
        <v>1393</v>
      </c>
      <c r="N98" t="str">
        <f>VLOOKUP(C98,Schools!A:D,4,0)</f>
        <v>Secondary</v>
      </c>
      <c r="O98">
        <f t="shared" si="16"/>
        <v>10163</v>
      </c>
      <c r="P98">
        <f t="shared" si="17"/>
        <v>543965</v>
      </c>
      <c r="Q98" s="75">
        <f t="shared" si="18"/>
        <v>-1587.3875</v>
      </c>
      <c r="R98" s="73"/>
      <c r="S98" s="73"/>
      <c r="T98" s="73"/>
      <c r="U98" s="73"/>
      <c r="V98" s="73"/>
      <c r="W98" s="73"/>
      <c r="X98" s="73"/>
      <c r="Y98" s="73"/>
      <c r="Z98" s="73"/>
      <c r="AA98" s="73"/>
      <c r="AB98" s="73"/>
      <c r="AC98" s="48">
        <f t="shared" si="21"/>
        <v>-1587.3875</v>
      </c>
      <c r="AD98" s="48">
        <f t="shared" si="22"/>
        <v>0</v>
      </c>
      <c r="AE98" s="73"/>
      <c r="AG98" s="48">
        <f t="shared" si="23"/>
        <v>-1587.3875</v>
      </c>
      <c r="AH98" s="48">
        <f t="shared" si="24"/>
        <v>-1587.3875</v>
      </c>
      <c r="AI98" s="6">
        <f t="shared" si="25"/>
        <v>-1587.3875</v>
      </c>
      <c r="AJ98" s="6">
        <f t="shared" si="26"/>
        <v>-1587.3875</v>
      </c>
      <c r="AK98" s="6"/>
      <c r="AL98" s="6"/>
      <c r="AU98"/>
      <c r="AW98" s="48"/>
      <c r="AX98" s="74"/>
      <c r="BA98" s="3"/>
      <c r="BB98" s="47"/>
      <c r="BC98" s="47"/>
      <c r="BD98" s="47"/>
      <c r="BE98" s="47"/>
      <c r="BF98" s="48"/>
      <c r="BG98" s="47"/>
      <c r="BH98" s="6"/>
      <c r="BI98" s="47"/>
      <c r="BJ98" s="1"/>
      <c r="BK98" s="47"/>
      <c r="BL98" s="1"/>
      <c r="BM98" s="48"/>
      <c r="BN98" s="48"/>
    </row>
    <row r="99" spans="1:66" x14ac:dyDescent="0.25">
      <c r="A99" t="str">
        <f t="shared" si="19"/>
        <v>DEDELEGATION</v>
      </c>
      <c r="B99" s="71">
        <v>44295</v>
      </c>
      <c r="C99" s="70">
        <v>3025427</v>
      </c>
      <c r="D99" t="s">
        <v>1043</v>
      </c>
      <c r="E99" t="str">
        <f>VLOOKUP(C99,Schools!$A:$Z,3,0)</f>
        <v>M</v>
      </c>
      <c r="F99" s="72">
        <v>-1436.95</v>
      </c>
      <c r="G99" s="70" t="s">
        <v>4657</v>
      </c>
      <c r="H99" s="70" t="s">
        <v>1076</v>
      </c>
      <c r="I99" t="str">
        <f t="shared" si="20"/>
        <v>10163/543965</v>
      </c>
      <c r="J99">
        <f>VLOOKUP(C99,Schools!$A:$Z,9,0)</f>
        <v>400140</v>
      </c>
      <c r="K99" s="70" t="s">
        <v>281</v>
      </c>
      <c r="L99" s="70" t="s">
        <v>1075</v>
      </c>
      <c r="M99" s="70" t="s">
        <v>1393</v>
      </c>
      <c r="N99" t="str">
        <f>VLOOKUP(C99,Schools!A:D,4,0)</f>
        <v>Secondary</v>
      </c>
      <c r="O99">
        <f t="shared" si="16"/>
        <v>10163</v>
      </c>
      <c r="P99">
        <f t="shared" si="17"/>
        <v>543965</v>
      </c>
      <c r="Q99" s="75">
        <f t="shared" si="18"/>
        <v>-1436.95</v>
      </c>
      <c r="R99" s="73"/>
      <c r="S99" s="73"/>
      <c r="T99" s="73"/>
      <c r="U99" s="73"/>
      <c r="V99" s="73"/>
      <c r="W99" s="73"/>
      <c r="X99" s="73"/>
      <c r="Y99" s="73"/>
      <c r="Z99" s="73"/>
      <c r="AA99" s="73"/>
      <c r="AB99" s="73"/>
      <c r="AC99" s="48">
        <f t="shared" si="21"/>
        <v>-1436.95</v>
      </c>
      <c r="AD99" s="48">
        <f t="shared" si="22"/>
        <v>0</v>
      </c>
      <c r="AE99" s="73"/>
      <c r="AG99" s="48">
        <f t="shared" si="23"/>
        <v>-1436.95</v>
      </c>
      <c r="AH99" s="48">
        <f t="shared" si="24"/>
        <v>-1436.95</v>
      </c>
      <c r="AI99" s="6">
        <f t="shared" si="25"/>
        <v>-1436.95</v>
      </c>
      <c r="AJ99" s="6">
        <f t="shared" si="26"/>
        <v>-1436.95</v>
      </c>
      <c r="AK99" s="6"/>
      <c r="AL99" s="6"/>
      <c r="AU99"/>
      <c r="AW99" s="48"/>
      <c r="AX99" s="74"/>
      <c r="BA99" s="3"/>
      <c r="BB99" s="47"/>
      <c r="BC99" s="47"/>
      <c r="BD99" s="47"/>
      <c r="BE99" s="47"/>
      <c r="BF99" s="48"/>
      <c r="BG99" s="47"/>
      <c r="BH99" s="6"/>
      <c r="BI99" s="47"/>
      <c r="BJ99" s="1"/>
      <c r="BK99" s="47"/>
      <c r="BL99" s="1"/>
      <c r="BM99" s="48"/>
      <c r="BN99" s="48"/>
    </row>
    <row r="100" spans="1:66" x14ac:dyDescent="0.25">
      <c r="A100" t="str">
        <f t="shared" si="19"/>
        <v>DEDELEGATION</v>
      </c>
      <c r="B100" s="71">
        <v>44295</v>
      </c>
      <c r="C100" s="70">
        <v>3023521</v>
      </c>
      <c r="D100" t="s">
        <v>1443</v>
      </c>
      <c r="E100" t="str">
        <f>VLOOKUP(C100,Schools!$A:$Z,3,0)</f>
        <v>M</v>
      </c>
      <c r="F100" s="72">
        <v>-2231.9699999999998</v>
      </c>
      <c r="G100" s="70" t="s">
        <v>4657</v>
      </c>
      <c r="H100" s="70" t="s">
        <v>1076</v>
      </c>
      <c r="I100" t="str">
        <f t="shared" si="20"/>
        <v>11510/543965</v>
      </c>
      <c r="J100">
        <f>VLOOKUP(C100,Schools!$A:$Z,9,0)</f>
        <v>400135</v>
      </c>
      <c r="K100" s="70" t="s">
        <v>281</v>
      </c>
      <c r="L100" s="70" t="s">
        <v>1075</v>
      </c>
      <c r="M100" s="70" t="s">
        <v>1393</v>
      </c>
      <c r="N100" t="str">
        <f>VLOOKUP(C100,Schools!A:D,4,0)</f>
        <v>All through</v>
      </c>
      <c r="O100">
        <f t="shared" si="16"/>
        <v>11510</v>
      </c>
      <c r="P100">
        <f t="shared" si="17"/>
        <v>543965</v>
      </c>
      <c r="Q100" s="75">
        <f t="shared" si="18"/>
        <v>-2231.9699999999998</v>
      </c>
      <c r="R100" s="73"/>
      <c r="S100" s="73"/>
      <c r="T100" s="73"/>
      <c r="U100" s="73"/>
      <c r="V100" s="73"/>
      <c r="W100" s="73"/>
      <c r="X100" s="73"/>
      <c r="Y100" s="73"/>
      <c r="Z100" s="73"/>
      <c r="AA100" s="73"/>
      <c r="AB100" s="73"/>
      <c r="AC100" s="48">
        <f t="shared" si="21"/>
        <v>-2231.9699999999998</v>
      </c>
      <c r="AD100" s="48">
        <f t="shared" si="22"/>
        <v>0</v>
      </c>
      <c r="AE100" s="73"/>
      <c r="AG100" s="48">
        <f t="shared" si="23"/>
        <v>-2231.9699999999998</v>
      </c>
      <c r="AH100" s="48">
        <f t="shared" si="24"/>
        <v>-2231.9699999999998</v>
      </c>
      <c r="AI100" s="6">
        <f t="shared" si="25"/>
        <v>-2231.9699999999998</v>
      </c>
      <c r="AJ100" s="6">
        <f t="shared" si="26"/>
        <v>-2231.9699999999998</v>
      </c>
      <c r="AK100" s="6"/>
      <c r="AL100" s="6"/>
      <c r="AU100"/>
      <c r="AW100" s="48"/>
      <c r="AX100" s="74"/>
      <c r="BA100" s="3"/>
      <c r="BB100" s="47"/>
      <c r="BC100" s="47"/>
      <c r="BD100" s="47"/>
      <c r="BE100" s="47"/>
      <c r="BF100" s="48"/>
      <c r="BG100" s="47"/>
      <c r="BH100" s="6"/>
      <c r="BI100" s="47"/>
      <c r="BJ100" s="1"/>
      <c r="BK100" s="47"/>
      <c r="BL100" s="1"/>
      <c r="BM100" s="48"/>
      <c r="BN100" s="48"/>
    </row>
    <row r="101" spans="1:66" x14ac:dyDescent="0.25">
      <c r="A101" t="str">
        <f t="shared" si="19"/>
        <v>DEDELEGATION</v>
      </c>
      <c r="B101" s="324">
        <v>44295</v>
      </c>
      <c r="C101" s="146">
        <v>3022002</v>
      </c>
      <c r="D101" t="s">
        <v>1392</v>
      </c>
      <c r="E101" t="str">
        <f>VLOOKUP(C101,Schools!$A:$Z,3,0)</f>
        <v>M</v>
      </c>
      <c r="F101" s="204">
        <v>-1349.18</v>
      </c>
      <c r="G101" s="146" t="s">
        <v>4657</v>
      </c>
      <c r="H101" s="146" t="s">
        <v>1079</v>
      </c>
      <c r="I101" t="str">
        <f t="shared" si="20"/>
        <v>10162/543965</v>
      </c>
      <c r="J101">
        <f>VLOOKUP(C101,Schools!$A:$Z,9,0)</f>
        <v>400005</v>
      </c>
      <c r="K101" s="146" t="s">
        <v>271</v>
      </c>
      <c r="L101" s="146" t="s">
        <v>1078</v>
      </c>
      <c r="M101" s="146" t="s">
        <v>1444</v>
      </c>
      <c r="N101" t="str">
        <f>VLOOKUP(C101,Schools!A:D,4,0)</f>
        <v>Primary</v>
      </c>
      <c r="O101">
        <f t="shared" si="16"/>
        <v>10162</v>
      </c>
      <c r="P101">
        <f t="shared" si="17"/>
        <v>543965</v>
      </c>
      <c r="Q101" s="75">
        <f t="shared" ref="Q101:Q115" si="27">F101</f>
        <v>-1349.18</v>
      </c>
      <c r="R101" s="73"/>
      <c r="S101" s="73"/>
      <c r="T101" s="73"/>
      <c r="U101" s="73"/>
      <c r="V101" s="73"/>
      <c r="W101" s="73"/>
      <c r="X101" s="73"/>
      <c r="Y101" s="73"/>
      <c r="Z101" s="73"/>
      <c r="AA101" s="73"/>
      <c r="AB101" s="73"/>
      <c r="AC101" s="48">
        <f t="shared" si="21"/>
        <v>-1349.18</v>
      </c>
      <c r="AD101" s="48">
        <f t="shared" si="22"/>
        <v>0</v>
      </c>
      <c r="AE101" s="73"/>
      <c r="AG101" s="48">
        <f t="shared" si="23"/>
        <v>-1349.18</v>
      </c>
      <c r="AH101" s="48">
        <f t="shared" si="24"/>
        <v>-1349.18</v>
      </c>
      <c r="AI101" s="6">
        <f t="shared" si="25"/>
        <v>-1349.18</v>
      </c>
      <c r="AJ101" s="6">
        <f t="shared" si="26"/>
        <v>-1349.18</v>
      </c>
      <c r="AK101" s="6"/>
      <c r="AL101" s="6"/>
      <c r="AU101"/>
      <c r="AW101" s="48"/>
      <c r="AX101" s="74"/>
      <c r="BA101" s="3"/>
      <c r="BB101" s="47"/>
      <c r="BC101" s="47"/>
      <c r="BD101" s="47"/>
      <c r="BE101" s="47"/>
      <c r="BF101" s="48"/>
      <c r="BG101" s="47"/>
      <c r="BH101" s="6"/>
      <c r="BI101" s="47"/>
      <c r="BJ101" s="1"/>
      <c r="BK101" s="47"/>
      <c r="BL101" s="1"/>
      <c r="BM101" s="48"/>
      <c r="BN101" s="48"/>
    </row>
    <row r="102" spans="1:66" x14ac:dyDescent="0.25">
      <c r="A102" t="str">
        <f t="shared" si="19"/>
        <v>DEDELEGATION</v>
      </c>
      <c r="B102" s="203">
        <v>44295</v>
      </c>
      <c r="C102" s="146">
        <v>3022003</v>
      </c>
      <c r="D102" t="s">
        <v>973</v>
      </c>
      <c r="E102" t="str">
        <f>VLOOKUP(C102,Schools!$A:$Z,3,0)</f>
        <v>M</v>
      </c>
      <c r="F102" s="204">
        <v>-1155.98</v>
      </c>
      <c r="G102" s="146" t="s">
        <v>4657</v>
      </c>
      <c r="H102" s="146" t="s">
        <v>1079</v>
      </c>
      <c r="I102" t="str">
        <f t="shared" si="20"/>
        <v>10162/543965</v>
      </c>
      <c r="J102">
        <f>VLOOKUP(C102,Schools!$A:$Z,9,0)</f>
        <v>400051</v>
      </c>
      <c r="K102" s="146" t="s">
        <v>271</v>
      </c>
      <c r="L102" s="146" t="s">
        <v>1078</v>
      </c>
      <c r="M102" s="146" t="s">
        <v>1444</v>
      </c>
      <c r="N102" t="str">
        <f>VLOOKUP(C102,Schools!A:D,4,0)</f>
        <v>Primary</v>
      </c>
      <c r="O102">
        <f t="shared" si="16"/>
        <v>10162</v>
      </c>
      <c r="P102">
        <f t="shared" si="17"/>
        <v>543965</v>
      </c>
      <c r="Q102" s="75">
        <f t="shared" si="27"/>
        <v>-1155.98</v>
      </c>
      <c r="R102" s="73"/>
      <c r="S102" s="73"/>
      <c r="T102" s="73"/>
      <c r="U102" s="73"/>
      <c r="V102" s="73"/>
      <c r="W102" s="73"/>
      <c r="X102" s="73"/>
      <c r="Y102" s="73"/>
      <c r="Z102" s="73"/>
      <c r="AA102" s="73"/>
      <c r="AB102" s="73"/>
      <c r="AC102" s="48">
        <f t="shared" si="21"/>
        <v>-1155.98</v>
      </c>
      <c r="AD102" s="48">
        <f t="shared" si="22"/>
        <v>0</v>
      </c>
      <c r="AE102" s="73"/>
      <c r="AG102" s="48">
        <f t="shared" si="23"/>
        <v>-1155.98</v>
      </c>
      <c r="AH102" s="48">
        <f t="shared" si="24"/>
        <v>-1155.98</v>
      </c>
      <c r="AI102" s="6">
        <f t="shared" si="25"/>
        <v>-1155.98</v>
      </c>
      <c r="AJ102" s="6">
        <f t="shared" si="26"/>
        <v>-1155.98</v>
      </c>
      <c r="AK102" s="6"/>
      <c r="AL102" s="6"/>
      <c r="AU102"/>
      <c r="AW102" s="48"/>
      <c r="AX102" s="74"/>
      <c r="BA102" s="3"/>
      <c r="BB102" s="47"/>
      <c r="BC102" s="47"/>
      <c r="BD102" s="47"/>
      <c r="BE102" s="47"/>
      <c r="BF102" s="48"/>
      <c r="BG102" s="47"/>
      <c r="BH102" s="6"/>
      <c r="BI102" s="47"/>
      <c r="BJ102" s="1"/>
      <c r="BK102" s="47"/>
      <c r="BL102" s="1"/>
      <c r="BM102" s="48"/>
      <c r="BN102" s="48"/>
    </row>
    <row r="103" spans="1:66" x14ac:dyDescent="0.25">
      <c r="A103" t="str">
        <f t="shared" si="19"/>
        <v>DEDELEGATION</v>
      </c>
      <c r="B103" s="203">
        <v>44295</v>
      </c>
      <c r="C103" s="146">
        <v>3022007</v>
      </c>
      <c r="D103" t="s">
        <v>976</v>
      </c>
      <c r="E103" t="str">
        <f>VLOOKUP(C103,Schools!$A:$Z,3,0)</f>
        <v>M</v>
      </c>
      <c r="F103" s="204">
        <v>-1152.76</v>
      </c>
      <c r="G103" s="146" t="s">
        <v>4657</v>
      </c>
      <c r="H103" s="146" t="s">
        <v>1079</v>
      </c>
      <c r="I103" t="str">
        <f t="shared" si="20"/>
        <v>10162/543965</v>
      </c>
      <c r="J103">
        <f>VLOOKUP(C103,Schools!$A:$Z,9,0)</f>
        <v>400040</v>
      </c>
      <c r="K103" s="146" t="s">
        <v>271</v>
      </c>
      <c r="L103" s="146" t="s">
        <v>1078</v>
      </c>
      <c r="M103" s="146" t="s">
        <v>1444</v>
      </c>
      <c r="N103" t="str">
        <f>VLOOKUP(C103,Schools!A:D,4,0)</f>
        <v>Primary</v>
      </c>
      <c r="O103">
        <f t="shared" si="16"/>
        <v>10162</v>
      </c>
      <c r="P103">
        <f t="shared" si="17"/>
        <v>543965</v>
      </c>
      <c r="Q103" s="75">
        <f t="shared" si="27"/>
        <v>-1152.76</v>
      </c>
      <c r="R103" s="73"/>
      <c r="S103" s="73"/>
      <c r="T103" s="73"/>
      <c r="U103" s="73"/>
      <c r="V103" s="73"/>
      <c r="W103" s="73"/>
      <c r="X103" s="73"/>
      <c r="Y103" s="73"/>
      <c r="Z103" s="73"/>
      <c r="AA103" s="73"/>
      <c r="AB103" s="73"/>
      <c r="AC103" s="48">
        <f t="shared" si="21"/>
        <v>-1152.76</v>
      </c>
      <c r="AD103" s="48">
        <f t="shared" si="22"/>
        <v>0</v>
      </c>
      <c r="AE103" s="73"/>
      <c r="AG103" s="48">
        <f t="shared" si="23"/>
        <v>-1152.76</v>
      </c>
      <c r="AH103" s="48">
        <f t="shared" si="24"/>
        <v>-1152.76</v>
      </c>
      <c r="AI103" s="6">
        <f t="shared" si="25"/>
        <v>-1152.76</v>
      </c>
      <c r="AJ103" s="6">
        <f t="shared" si="26"/>
        <v>-1152.76</v>
      </c>
      <c r="AK103" s="6"/>
      <c r="AL103" s="6"/>
      <c r="AU103"/>
      <c r="AW103" s="48"/>
      <c r="AX103" s="74"/>
      <c r="BA103" s="3"/>
      <c r="BB103" s="47"/>
      <c r="BC103" s="47"/>
      <c r="BD103" s="47"/>
      <c r="BE103" s="47"/>
      <c r="BF103" s="48"/>
      <c r="BG103" s="47"/>
      <c r="BH103" s="6"/>
      <c r="BI103" s="47"/>
      <c r="BJ103" s="1"/>
      <c r="BK103" s="47"/>
      <c r="BL103" s="1"/>
      <c r="BM103" s="48"/>
      <c r="BN103" s="48"/>
    </row>
    <row r="104" spans="1:66" x14ac:dyDescent="0.25">
      <c r="A104" t="str">
        <f t="shared" si="19"/>
        <v>DEDELEGATION</v>
      </c>
      <c r="B104" s="203">
        <v>44295</v>
      </c>
      <c r="C104" s="146">
        <v>3022008</v>
      </c>
      <c r="D104" t="s">
        <v>1394</v>
      </c>
      <c r="E104" t="str">
        <f>VLOOKUP(C104,Schools!$A:$Z,3,0)</f>
        <v>M</v>
      </c>
      <c r="F104" s="204">
        <v>-869.40000000000009</v>
      </c>
      <c r="G104" s="146" t="s">
        <v>4657</v>
      </c>
      <c r="H104" s="146" t="s">
        <v>1079</v>
      </c>
      <c r="I104" t="str">
        <f t="shared" si="20"/>
        <v>10162/543965</v>
      </c>
      <c r="J104">
        <f>VLOOKUP(C104,Schools!$A:$Z,9,0)</f>
        <v>400057</v>
      </c>
      <c r="K104" s="146" t="s">
        <v>271</v>
      </c>
      <c r="L104" s="146" t="s">
        <v>1078</v>
      </c>
      <c r="M104" s="146" t="s">
        <v>1444</v>
      </c>
      <c r="N104" t="str">
        <f>VLOOKUP(C104,Schools!A:D,4,0)</f>
        <v>Primary</v>
      </c>
      <c r="O104">
        <f t="shared" si="16"/>
        <v>10162</v>
      </c>
      <c r="P104">
        <f t="shared" si="17"/>
        <v>543965</v>
      </c>
      <c r="Q104" s="75">
        <f t="shared" si="27"/>
        <v>-869.40000000000009</v>
      </c>
      <c r="R104" s="73"/>
      <c r="S104" s="73"/>
      <c r="T104" s="73"/>
      <c r="U104" s="73"/>
      <c r="V104" s="73"/>
      <c r="W104" s="73"/>
      <c r="X104" s="73"/>
      <c r="Y104" s="73"/>
      <c r="Z104" s="73"/>
      <c r="AA104" s="73"/>
      <c r="AB104" s="73"/>
      <c r="AC104" s="48">
        <f t="shared" si="21"/>
        <v>-869.40000000000009</v>
      </c>
      <c r="AD104" s="48">
        <f t="shared" si="22"/>
        <v>0</v>
      </c>
      <c r="AE104" s="73"/>
      <c r="AG104" s="48">
        <f t="shared" si="23"/>
        <v>-869.40000000000009</v>
      </c>
      <c r="AH104" s="48">
        <f t="shared" si="24"/>
        <v>-869.40000000000009</v>
      </c>
      <c r="AI104" s="6">
        <f t="shared" si="25"/>
        <v>-869.40000000000009</v>
      </c>
      <c r="AJ104" s="6">
        <f t="shared" si="26"/>
        <v>-869.40000000000009</v>
      </c>
      <c r="AK104" s="6"/>
      <c r="AL104" s="6"/>
      <c r="AU104"/>
      <c r="AW104" s="48"/>
      <c r="AX104" s="74"/>
      <c r="BA104" s="3"/>
      <c r="BB104" s="47"/>
      <c r="BC104" s="47"/>
      <c r="BD104" s="47"/>
      <c r="BE104" s="47"/>
      <c r="BF104" s="48"/>
      <c r="BG104" s="47"/>
      <c r="BH104" s="6"/>
      <c r="BI104" s="47"/>
      <c r="BJ104" s="1"/>
      <c r="BK104" s="47"/>
      <c r="BL104" s="1"/>
      <c r="BM104" s="48"/>
      <c r="BN104" s="48"/>
    </row>
    <row r="105" spans="1:66" x14ac:dyDescent="0.25">
      <c r="A105" t="str">
        <f t="shared" si="19"/>
        <v>DEDELEGATION</v>
      </c>
      <c r="B105" s="203">
        <v>44295</v>
      </c>
      <c r="C105" s="146">
        <v>3022009</v>
      </c>
      <c r="D105" t="s">
        <v>1378</v>
      </c>
      <c r="E105" t="str">
        <f>VLOOKUP(C105,Schools!$A:$Z,3,0)</f>
        <v>M</v>
      </c>
      <c r="F105" s="204">
        <v>-1355.6200000000001</v>
      </c>
      <c r="G105" s="146" t="s">
        <v>4657</v>
      </c>
      <c r="H105" s="146" t="s">
        <v>1079</v>
      </c>
      <c r="I105" t="str">
        <f t="shared" si="20"/>
        <v>10162/543965</v>
      </c>
      <c r="J105">
        <f>VLOOKUP(C105,Schools!$A:$Z,9,0)</f>
        <v>400061</v>
      </c>
      <c r="K105" s="146" t="s">
        <v>271</v>
      </c>
      <c r="L105" s="146" t="s">
        <v>1078</v>
      </c>
      <c r="M105" s="146" t="s">
        <v>1444</v>
      </c>
      <c r="N105" t="str">
        <f>VLOOKUP(C105,Schools!A:D,4,0)</f>
        <v>Primary</v>
      </c>
      <c r="O105">
        <f t="shared" si="16"/>
        <v>10162</v>
      </c>
      <c r="P105">
        <f t="shared" si="17"/>
        <v>543965</v>
      </c>
      <c r="Q105" s="75">
        <f t="shared" si="27"/>
        <v>-1355.6200000000001</v>
      </c>
      <c r="R105" s="73"/>
      <c r="S105" s="73"/>
      <c r="T105" s="73"/>
      <c r="U105" s="73"/>
      <c r="V105" s="73"/>
      <c r="W105" s="73"/>
      <c r="X105" s="73"/>
      <c r="Y105" s="73"/>
      <c r="Z105" s="73"/>
      <c r="AA105" s="73"/>
      <c r="AB105" s="73"/>
      <c r="AC105" s="48">
        <f t="shared" si="21"/>
        <v>-1355.6200000000001</v>
      </c>
      <c r="AD105" s="48">
        <f t="shared" si="22"/>
        <v>0</v>
      </c>
      <c r="AE105" s="73"/>
      <c r="AG105" s="48">
        <f t="shared" si="23"/>
        <v>-1355.6200000000001</v>
      </c>
      <c r="AH105" s="48">
        <f t="shared" si="24"/>
        <v>-1355.6200000000001</v>
      </c>
      <c r="AI105" s="6">
        <f t="shared" si="25"/>
        <v>-1355.6200000000001</v>
      </c>
      <c r="AJ105" s="6">
        <f t="shared" si="26"/>
        <v>-1355.6200000000001</v>
      </c>
      <c r="AK105" s="6"/>
      <c r="AL105" s="6"/>
      <c r="AU105"/>
      <c r="AW105" s="48"/>
      <c r="AX105" s="74"/>
      <c r="BA105" s="3"/>
      <c r="BB105" s="47"/>
      <c r="BC105" s="47"/>
      <c r="BD105" s="47"/>
      <c r="BE105" s="47"/>
      <c r="BF105" s="48"/>
      <c r="BG105" s="47"/>
      <c r="BH105" s="6"/>
      <c r="BI105" s="47"/>
      <c r="BJ105" s="1"/>
      <c r="BK105" s="47"/>
      <c r="BL105" s="1"/>
      <c r="BM105" s="48"/>
      <c r="BN105" s="48"/>
    </row>
    <row r="106" spans="1:66" x14ac:dyDescent="0.25">
      <c r="A106" t="str">
        <f t="shared" si="19"/>
        <v>DEDELEGATION</v>
      </c>
      <c r="B106" s="203">
        <v>44295</v>
      </c>
      <c r="C106" s="146">
        <v>3022011</v>
      </c>
      <c r="D106" t="s">
        <v>1395</v>
      </c>
      <c r="E106" t="str">
        <f>VLOOKUP(C106,Schools!$A:$Z,3,0)</f>
        <v>M</v>
      </c>
      <c r="F106" s="204">
        <v>-669.76</v>
      </c>
      <c r="G106" s="146" t="s">
        <v>4657</v>
      </c>
      <c r="H106" s="146" t="s">
        <v>1079</v>
      </c>
      <c r="I106" t="str">
        <f t="shared" si="20"/>
        <v>10162/543965</v>
      </c>
      <c r="J106">
        <f>VLOOKUP(C106,Schools!$A:$Z,9,0)</f>
        <v>400020</v>
      </c>
      <c r="K106" s="146" t="s">
        <v>271</v>
      </c>
      <c r="L106" s="146" t="s">
        <v>1078</v>
      </c>
      <c r="M106" s="146" t="s">
        <v>1444</v>
      </c>
      <c r="N106" t="str">
        <f>VLOOKUP(C106,Schools!A:D,4,0)</f>
        <v>Primary</v>
      </c>
      <c r="O106">
        <f t="shared" si="16"/>
        <v>10162</v>
      </c>
      <c r="P106">
        <f t="shared" si="17"/>
        <v>543965</v>
      </c>
      <c r="Q106" s="75">
        <f t="shared" si="27"/>
        <v>-669.76</v>
      </c>
      <c r="R106" s="73"/>
      <c r="S106" s="73"/>
      <c r="T106" s="73"/>
      <c r="U106" s="73"/>
      <c r="V106" s="73"/>
      <c r="W106" s="73"/>
      <c r="X106" s="73"/>
      <c r="Y106" s="73"/>
      <c r="Z106" s="73"/>
      <c r="AA106" s="73"/>
      <c r="AB106" s="73"/>
      <c r="AC106" s="48">
        <f t="shared" si="21"/>
        <v>-669.76</v>
      </c>
      <c r="AD106" s="48">
        <f t="shared" si="22"/>
        <v>0</v>
      </c>
      <c r="AE106" s="73"/>
      <c r="AG106" s="48">
        <f t="shared" si="23"/>
        <v>-669.76</v>
      </c>
      <c r="AH106" s="48">
        <f t="shared" si="24"/>
        <v>-669.76</v>
      </c>
      <c r="AI106" s="6">
        <f t="shared" si="25"/>
        <v>-669.76</v>
      </c>
      <c r="AJ106" s="6">
        <f t="shared" si="26"/>
        <v>-669.76</v>
      </c>
      <c r="AK106" s="6"/>
      <c r="AL106" s="6"/>
      <c r="AU106"/>
      <c r="AW106" s="48"/>
      <c r="AX106" s="74"/>
      <c r="BA106" s="3"/>
      <c r="BB106" s="47"/>
      <c r="BC106" s="47"/>
      <c r="BD106" s="47"/>
      <c r="BE106" s="47"/>
      <c r="BF106" s="48"/>
      <c r="BG106" s="47"/>
      <c r="BH106" s="6"/>
      <c r="BI106" s="47"/>
      <c r="BJ106" s="1"/>
      <c r="BK106" s="47"/>
      <c r="BL106" s="1"/>
      <c r="BM106" s="48"/>
      <c r="BN106" s="48"/>
    </row>
    <row r="107" spans="1:66" x14ac:dyDescent="0.25">
      <c r="A107" t="str">
        <f t="shared" si="19"/>
        <v>DEDELEGATION</v>
      </c>
      <c r="B107" s="203">
        <v>44295</v>
      </c>
      <c r="C107" s="146">
        <v>3022014</v>
      </c>
      <c r="D107" t="s">
        <v>1396</v>
      </c>
      <c r="E107" t="str">
        <f>VLOOKUP(C107,Schools!$A:$Z,3,0)</f>
        <v>M</v>
      </c>
      <c r="F107" s="204">
        <v>-2018.94</v>
      </c>
      <c r="G107" s="146" t="s">
        <v>4657</v>
      </c>
      <c r="H107" s="146" t="s">
        <v>1079</v>
      </c>
      <c r="I107" t="str">
        <f t="shared" si="20"/>
        <v>10162/543965</v>
      </c>
      <c r="J107">
        <f>VLOOKUP(C107,Schools!$A:$Z,9,0)</f>
        <v>400050</v>
      </c>
      <c r="K107" s="146" t="s">
        <v>271</v>
      </c>
      <c r="L107" s="146" t="s">
        <v>1078</v>
      </c>
      <c r="M107" s="146" t="s">
        <v>1444</v>
      </c>
      <c r="N107" t="str">
        <f>VLOOKUP(C107,Schools!A:D,4,0)</f>
        <v>Primary</v>
      </c>
      <c r="O107">
        <f t="shared" si="16"/>
        <v>10162</v>
      </c>
      <c r="P107">
        <f t="shared" si="17"/>
        <v>543965</v>
      </c>
      <c r="Q107" s="75">
        <f t="shared" si="27"/>
        <v>-2018.94</v>
      </c>
      <c r="R107" s="73"/>
      <c r="S107" s="73"/>
      <c r="T107" s="73"/>
      <c r="U107" s="73"/>
      <c r="V107" s="73"/>
      <c r="W107" s="73"/>
      <c r="X107" s="73"/>
      <c r="Y107" s="73"/>
      <c r="Z107" s="73"/>
      <c r="AA107" s="73"/>
      <c r="AB107" s="73"/>
      <c r="AC107" s="48">
        <f t="shared" si="21"/>
        <v>-2018.94</v>
      </c>
      <c r="AD107" s="48">
        <f t="shared" si="22"/>
        <v>0</v>
      </c>
      <c r="AE107" s="73"/>
      <c r="AG107" s="48">
        <f t="shared" si="23"/>
        <v>-2018.94</v>
      </c>
      <c r="AH107" s="48">
        <f t="shared" si="24"/>
        <v>-2018.94</v>
      </c>
      <c r="AI107" s="6">
        <f t="shared" si="25"/>
        <v>-2018.94</v>
      </c>
      <c r="AJ107" s="6">
        <f t="shared" si="26"/>
        <v>-2018.94</v>
      </c>
      <c r="AK107" s="6"/>
      <c r="AL107" s="6"/>
      <c r="AU107"/>
      <c r="AW107" s="48"/>
      <c r="AX107" s="74"/>
      <c r="BA107" s="3"/>
      <c r="BB107" s="47"/>
      <c r="BC107" s="47"/>
      <c r="BD107" s="47"/>
      <c r="BE107" s="47"/>
      <c r="BF107" s="48"/>
      <c r="BG107" s="47"/>
      <c r="BH107" s="6"/>
      <c r="BI107" s="47"/>
      <c r="BJ107" s="1"/>
      <c r="BK107" s="47"/>
      <c r="BL107" s="1"/>
      <c r="BM107" s="48"/>
      <c r="BN107" s="48"/>
    </row>
    <row r="108" spans="1:66" x14ac:dyDescent="0.25">
      <c r="A108" t="str">
        <f t="shared" si="19"/>
        <v>DEDELEGATION</v>
      </c>
      <c r="B108" s="203">
        <v>44295</v>
      </c>
      <c r="C108" s="146">
        <v>3022015</v>
      </c>
      <c r="D108" t="s">
        <v>1397</v>
      </c>
      <c r="E108" t="str">
        <f>VLOOKUP(C108,Schools!$A:$Z,3,0)</f>
        <v>M</v>
      </c>
      <c r="F108" s="204">
        <v>-676.2</v>
      </c>
      <c r="G108" s="146" t="s">
        <v>4657</v>
      </c>
      <c r="H108" s="146" t="s">
        <v>1079</v>
      </c>
      <c r="I108" t="str">
        <f t="shared" si="20"/>
        <v>10162/543965</v>
      </c>
      <c r="J108">
        <f>VLOOKUP(C108,Schools!$A:$Z,9,0)</f>
        <v>400059</v>
      </c>
      <c r="K108" s="146" t="s">
        <v>271</v>
      </c>
      <c r="L108" s="146" t="s">
        <v>1078</v>
      </c>
      <c r="M108" s="146" t="s">
        <v>1444</v>
      </c>
      <c r="N108" t="str">
        <f>VLOOKUP(C108,Schools!A:D,4,0)</f>
        <v>Primary</v>
      </c>
      <c r="O108">
        <f t="shared" si="16"/>
        <v>10162</v>
      </c>
      <c r="P108">
        <f t="shared" si="17"/>
        <v>543965</v>
      </c>
      <c r="Q108" s="75">
        <f t="shared" si="27"/>
        <v>-676.2</v>
      </c>
      <c r="R108" s="73"/>
      <c r="S108" s="73"/>
      <c r="T108" s="73"/>
      <c r="U108" s="73"/>
      <c r="V108" s="73"/>
      <c r="W108" s="73"/>
      <c r="X108" s="73"/>
      <c r="Y108" s="73"/>
      <c r="Z108" s="73"/>
      <c r="AA108" s="73"/>
      <c r="AB108" s="73"/>
      <c r="AC108" s="48">
        <f t="shared" si="21"/>
        <v>-676.2</v>
      </c>
      <c r="AD108" s="48">
        <f t="shared" si="22"/>
        <v>0</v>
      </c>
      <c r="AE108" s="73"/>
      <c r="AG108" s="48">
        <f t="shared" si="23"/>
        <v>-676.2</v>
      </c>
      <c r="AH108" s="48">
        <f t="shared" si="24"/>
        <v>-676.2</v>
      </c>
      <c r="AI108" s="6">
        <f t="shared" si="25"/>
        <v>-676.2</v>
      </c>
      <c r="AJ108" s="6">
        <f t="shared" si="26"/>
        <v>-676.2</v>
      </c>
      <c r="AK108" s="6"/>
      <c r="AL108" s="6"/>
      <c r="AU108"/>
      <c r="AW108" s="48"/>
      <c r="AX108" s="74"/>
      <c r="BA108" s="3"/>
      <c r="BB108" s="47"/>
      <c r="BC108" s="47"/>
      <c r="BD108" s="47"/>
      <c r="BE108" s="47"/>
      <c r="BF108" s="48"/>
      <c r="BG108" s="47"/>
      <c r="BH108" s="6"/>
      <c r="BI108" s="47"/>
      <c r="BJ108" s="1"/>
      <c r="BK108" s="47"/>
      <c r="BL108" s="1"/>
      <c r="BM108" s="48"/>
      <c r="BN108" s="48"/>
    </row>
    <row r="109" spans="1:66" x14ac:dyDescent="0.25">
      <c r="A109" t="str">
        <f t="shared" si="19"/>
        <v>DEDELEGATION</v>
      </c>
      <c r="B109" s="203">
        <v>44295</v>
      </c>
      <c r="C109" s="146">
        <v>3022016</v>
      </c>
      <c r="D109" t="s">
        <v>983</v>
      </c>
      <c r="E109" t="str">
        <f>VLOOKUP(C109,Schools!$A:$Z,3,0)</f>
        <v>M</v>
      </c>
      <c r="F109" s="204">
        <v>-676.2</v>
      </c>
      <c r="G109" s="146" t="s">
        <v>4657</v>
      </c>
      <c r="H109" s="146" t="s">
        <v>1079</v>
      </c>
      <c r="I109" t="str">
        <f t="shared" si="20"/>
        <v>10162/543965</v>
      </c>
      <c r="J109">
        <f>VLOOKUP(C109,Schools!$A:$Z,9,0)</f>
        <v>400049</v>
      </c>
      <c r="K109" s="146" t="s">
        <v>271</v>
      </c>
      <c r="L109" s="146" t="s">
        <v>1078</v>
      </c>
      <c r="M109" s="146" t="s">
        <v>1444</v>
      </c>
      <c r="N109" t="str">
        <f>VLOOKUP(C109,Schools!A:D,4,0)</f>
        <v>Primary</v>
      </c>
      <c r="O109">
        <f t="shared" si="16"/>
        <v>10162</v>
      </c>
      <c r="P109">
        <f t="shared" si="17"/>
        <v>543965</v>
      </c>
      <c r="Q109" s="75">
        <f t="shared" si="27"/>
        <v>-676.2</v>
      </c>
      <c r="R109" s="73"/>
      <c r="S109" s="73"/>
      <c r="T109" s="73"/>
      <c r="U109" s="73"/>
      <c r="V109" s="73"/>
      <c r="W109" s="73"/>
      <c r="X109" s="73"/>
      <c r="Y109" s="73"/>
      <c r="Z109" s="73"/>
      <c r="AA109" s="73"/>
      <c r="AB109" s="73"/>
      <c r="AC109" s="48">
        <f t="shared" si="21"/>
        <v>-676.2</v>
      </c>
      <c r="AD109" s="48">
        <f t="shared" si="22"/>
        <v>0</v>
      </c>
      <c r="AE109" s="73"/>
      <c r="AG109" s="48">
        <f t="shared" si="23"/>
        <v>-676.2</v>
      </c>
      <c r="AH109" s="48">
        <f t="shared" si="24"/>
        <v>-676.2</v>
      </c>
      <c r="AI109" s="6">
        <f t="shared" si="25"/>
        <v>-676.2</v>
      </c>
      <c r="AJ109" s="6">
        <f t="shared" si="26"/>
        <v>-676.2</v>
      </c>
      <c r="AK109" s="6"/>
      <c r="AL109" s="6"/>
      <c r="AU109"/>
      <c r="AW109" s="48"/>
      <c r="AX109" s="74"/>
      <c r="BA109" s="3"/>
      <c r="BB109" s="47"/>
      <c r="BC109" s="47"/>
      <c r="BD109" s="47"/>
      <c r="BE109" s="47"/>
      <c r="BF109" s="48"/>
      <c r="BG109" s="47"/>
      <c r="BH109" s="6"/>
      <c r="BI109" s="47"/>
      <c r="BJ109" s="1"/>
      <c r="BK109" s="47"/>
      <c r="BL109" s="1"/>
      <c r="BM109" s="48"/>
      <c r="BN109" s="48"/>
    </row>
    <row r="110" spans="1:66" x14ac:dyDescent="0.25">
      <c r="A110" t="str">
        <f t="shared" si="19"/>
        <v>DEDELEGATION</v>
      </c>
      <c r="B110" s="203">
        <v>44295</v>
      </c>
      <c r="C110" s="146">
        <v>3022017</v>
      </c>
      <c r="D110" t="s">
        <v>984</v>
      </c>
      <c r="E110" t="str">
        <f>VLOOKUP(C110,Schools!$A:$Z,3,0)</f>
        <v>M</v>
      </c>
      <c r="F110" s="204">
        <v>-1336.3000000000002</v>
      </c>
      <c r="G110" s="146" t="s">
        <v>4657</v>
      </c>
      <c r="H110" s="146" t="s">
        <v>1079</v>
      </c>
      <c r="I110" t="str">
        <f t="shared" si="20"/>
        <v>10162/543965</v>
      </c>
      <c r="J110">
        <f>VLOOKUP(C110,Schools!$A:$Z,9,0)</f>
        <v>400080</v>
      </c>
      <c r="K110" s="146" t="s">
        <v>271</v>
      </c>
      <c r="L110" s="146" t="s">
        <v>1078</v>
      </c>
      <c r="M110" s="146" t="s">
        <v>1444</v>
      </c>
      <c r="N110" t="str">
        <f>VLOOKUP(C110,Schools!A:D,4,0)</f>
        <v>Primary</v>
      </c>
      <c r="O110">
        <f t="shared" si="16"/>
        <v>10162</v>
      </c>
      <c r="P110">
        <f t="shared" si="17"/>
        <v>543965</v>
      </c>
      <c r="Q110" s="75">
        <f t="shared" si="27"/>
        <v>-1336.3000000000002</v>
      </c>
      <c r="R110" s="73"/>
      <c r="S110" s="73"/>
      <c r="T110" s="73"/>
      <c r="U110" s="73"/>
      <c r="V110" s="73"/>
      <c r="W110" s="73"/>
      <c r="X110" s="73"/>
      <c r="Y110" s="73"/>
      <c r="Z110" s="73"/>
      <c r="AA110" s="73"/>
      <c r="AB110" s="73"/>
      <c r="AC110" s="48">
        <f t="shared" si="21"/>
        <v>-1336.3000000000002</v>
      </c>
      <c r="AD110" s="48">
        <f t="shared" si="22"/>
        <v>0</v>
      </c>
      <c r="AE110" s="73"/>
      <c r="AG110" s="48">
        <f t="shared" si="23"/>
        <v>-1336.3000000000002</v>
      </c>
      <c r="AH110" s="48">
        <f t="shared" si="24"/>
        <v>-1336.3000000000002</v>
      </c>
      <c r="AI110" s="6">
        <f t="shared" si="25"/>
        <v>-1336.3000000000002</v>
      </c>
      <c r="AJ110" s="6">
        <f t="shared" si="26"/>
        <v>-1336.3000000000002</v>
      </c>
      <c r="AK110" s="6"/>
      <c r="AL110" s="6"/>
      <c r="AU110"/>
      <c r="AW110" s="48"/>
      <c r="AX110" s="74"/>
      <c r="BA110" s="3"/>
      <c r="BB110" s="47"/>
      <c r="BC110" s="47"/>
      <c r="BD110" s="47"/>
      <c r="BE110" s="47"/>
      <c r="BF110" s="48"/>
      <c r="BG110" s="47"/>
      <c r="BH110" s="6"/>
      <c r="BI110" s="47"/>
      <c r="BJ110" s="1"/>
      <c r="BK110" s="47"/>
      <c r="BL110" s="1"/>
      <c r="BM110" s="48"/>
      <c r="BN110" s="48"/>
    </row>
    <row r="111" spans="1:66" x14ac:dyDescent="0.25">
      <c r="A111" t="str">
        <f t="shared" si="19"/>
        <v>DEDELEGATION</v>
      </c>
      <c r="B111" s="203">
        <v>44295</v>
      </c>
      <c r="C111" s="146">
        <v>3022019</v>
      </c>
      <c r="D111" t="s">
        <v>986</v>
      </c>
      <c r="E111" t="str">
        <f>VLOOKUP(C111,Schools!$A:$Z,3,0)</f>
        <v>M</v>
      </c>
      <c r="F111" s="204">
        <v>-698.74</v>
      </c>
      <c r="G111" s="146" t="s">
        <v>4657</v>
      </c>
      <c r="H111" s="146" t="s">
        <v>1079</v>
      </c>
      <c r="I111" t="str">
        <f t="shared" si="20"/>
        <v>10162/543965</v>
      </c>
      <c r="J111">
        <f>VLOOKUP(C111,Schools!$A:$Z,9,0)</f>
        <v>400036</v>
      </c>
      <c r="K111" s="146" t="s">
        <v>271</v>
      </c>
      <c r="L111" s="146" t="s">
        <v>1078</v>
      </c>
      <c r="M111" s="146" t="s">
        <v>1444</v>
      </c>
      <c r="N111" t="str">
        <f>VLOOKUP(C111,Schools!A:D,4,0)</f>
        <v>Primary</v>
      </c>
      <c r="O111">
        <f t="shared" si="16"/>
        <v>10162</v>
      </c>
      <c r="P111">
        <f t="shared" si="17"/>
        <v>543965</v>
      </c>
      <c r="Q111" s="75">
        <f t="shared" si="27"/>
        <v>-698.74</v>
      </c>
      <c r="R111" s="73"/>
      <c r="S111" s="73"/>
      <c r="T111" s="73"/>
      <c r="U111" s="73"/>
      <c r="V111" s="73"/>
      <c r="W111" s="73"/>
      <c r="X111" s="73"/>
      <c r="Y111" s="73"/>
      <c r="Z111" s="73"/>
      <c r="AA111" s="73"/>
      <c r="AB111" s="73"/>
      <c r="AC111" s="48">
        <f t="shared" si="21"/>
        <v>-698.74</v>
      </c>
      <c r="AD111" s="48">
        <f t="shared" si="22"/>
        <v>0</v>
      </c>
      <c r="AE111" s="73"/>
      <c r="AG111" s="48">
        <f t="shared" si="23"/>
        <v>-698.74</v>
      </c>
      <c r="AH111" s="48">
        <f t="shared" si="24"/>
        <v>-698.74</v>
      </c>
      <c r="AI111" s="6">
        <f t="shared" si="25"/>
        <v>-698.74</v>
      </c>
      <c r="AJ111" s="6">
        <f t="shared" si="26"/>
        <v>-698.74</v>
      </c>
      <c r="AK111" s="6"/>
      <c r="AL111" s="6"/>
      <c r="AU111"/>
      <c r="AW111" s="48"/>
      <c r="AX111" s="74"/>
      <c r="BA111" s="3"/>
      <c r="BB111" s="47"/>
      <c r="BC111" s="47"/>
      <c r="BD111" s="47"/>
      <c r="BE111" s="47"/>
      <c r="BF111" s="48"/>
      <c r="BG111" s="47"/>
      <c r="BH111" s="6"/>
      <c r="BI111" s="47"/>
      <c r="BJ111" s="1"/>
      <c r="BK111" s="47"/>
      <c r="BL111" s="1"/>
      <c r="BM111" s="48"/>
      <c r="BN111" s="48"/>
    </row>
    <row r="112" spans="1:66" x14ac:dyDescent="0.25">
      <c r="A112" t="str">
        <f t="shared" si="19"/>
        <v>DEDELEGATION</v>
      </c>
      <c r="B112" s="203">
        <v>44295</v>
      </c>
      <c r="C112" s="146">
        <v>3022021</v>
      </c>
      <c r="D112" t="s">
        <v>987</v>
      </c>
      <c r="E112" t="str">
        <f>VLOOKUP(C112,Schools!$A:$Z,3,0)</f>
        <v>M</v>
      </c>
      <c r="F112" s="204">
        <v>-1336.3000000000002</v>
      </c>
      <c r="G112" s="146" t="s">
        <v>4657</v>
      </c>
      <c r="H112" s="146" t="s">
        <v>1079</v>
      </c>
      <c r="I112" t="str">
        <f t="shared" si="20"/>
        <v>10162/543965</v>
      </c>
      <c r="J112">
        <f>VLOOKUP(C112,Schools!$A:$Z,9,0)</f>
        <v>400042</v>
      </c>
      <c r="K112" s="146" t="s">
        <v>271</v>
      </c>
      <c r="L112" s="146" t="s">
        <v>1078</v>
      </c>
      <c r="M112" s="146" t="s">
        <v>1444</v>
      </c>
      <c r="N112" t="str">
        <f>VLOOKUP(C112,Schools!A:D,4,0)</f>
        <v>Primary</v>
      </c>
      <c r="O112">
        <f t="shared" si="16"/>
        <v>10162</v>
      </c>
      <c r="P112">
        <f t="shared" si="17"/>
        <v>543965</v>
      </c>
      <c r="Q112" s="75">
        <f t="shared" si="27"/>
        <v>-1336.3000000000002</v>
      </c>
      <c r="R112" s="73"/>
      <c r="S112" s="73"/>
      <c r="T112" s="73"/>
      <c r="U112" s="73"/>
      <c r="V112" s="73"/>
      <c r="W112" s="73"/>
      <c r="X112" s="73"/>
      <c r="Y112" s="73"/>
      <c r="Z112" s="73"/>
      <c r="AA112" s="73"/>
      <c r="AB112" s="73"/>
      <c r="AC112" s="48">
        <f t="shared" si="21"/>
        <v>-1336.3000000000002</v>
      </c>
      <c r="AD112" s="48">
        <f t="shared" si="22"/>
        <v>0</v>
      </c>
      <c r="AE112" s="73"/>
      <c r="AG112" s="48">
        <f t="shared" si="23"/>
        <v>-1336.3000000000002</v>
      </c>
      <c r="AH112" s="48">
        <f t="shared" si="24"/>
        <v>-1336.3000000000002</v>
      </c>
      <c r="AI112" s="6">
        <f t="shared" si="25"/>
        <v>-1336.3000000000002</v>
      </c>
      <c r="AJ112" s="6">
        <f t="shared" si="26"/>
        <v>-1336.3000000000002</v>
      </c>
      <c r="AK112" s="6"/>
      <c r="AL112" s="6"/>
      <c r="AU112"/>
      <c r="AW112" s="48"/>
      <c r="AX112" s="74"/>
      <c r="BA112" s="3"/>
      <c r="BB112" s="47"/>
      <c r="BC112" s="47"/>
      <c r="BD112" s="47"/>
      <c r="BE112" s="47"/>
      <c r="BF112" s="48"/>
      <c r="BG112" s="47"/>
      <c r="BH112" s="6"/>
      <c r="BI112" s="47"/>
      <c r="BJ112" s="1"/>
      <c r="BK112" s="47"/>
      <c r="BL112" s="1"/>
      <c r="BM112" s="48"/>
      <c r="BN112" s="48"/>
    </row>
    <row r="113" spans="1:66" x14ac:dyDescent="0.25">
      <c r="A113" t="str">
        <f t="shared" si="19"/>
        <v>DEDELEGATION</v>
      </c>
      <c r="B113" s="203">
        <v>44295</v>
      </c>
      <c r="C113" s="146">
        <v>3022023</v>
      </c>
      <c r="D113" t="s">
        <v>988</v>
      </c>
      <c r="E113" t="str">
        <f>VLOOKUP(C113,Schools!$A:$Z,3,0)</f>
        <v>M</v>
      </c>
      <c r="F113" s="204">
        <v>-1477.98</v>
      </c>
      <c r="G113" s="146" t="s">
        <v>4657</v>
      </c>
      <c r="H113" s="146" t="s">
        <v>1079</v>
      </c>
      <c r="I113" t="str">
        <f t="shared" si="20"/>
        <v>10162/543965</v>
      </c>
      <c r="J113">
        <f>VLOOKUP(C113,Schools!$A:$Z,9,0)</f>
        <v>400159</v>
      </c>
      <c r="K113" s="146" t="s">
        <v>271</v>
      </c>
      <c r="L113" s="146" t="s">
        <v>1078</v>
      </c>
      <c r="M113" s="146" t="s">
        <v>1444</v>
      </c>
      <c r="N113" t="str">
        <f>VLOOKUP(C113,Schools!A:D,4,0)</f>
        <v>Primary</v>
      </c>
      <c r="O113">
        <f t="shared" si="16"/>
        <v>10162</v>
      </c>
      <c r="P113">
        <f t="shared" si="17"/>
        <v>543965</v>
      </c>
      <c r="Q113" s="75">
        <f t="shared" si="27"/>
        <v>-1477.98</v>
      </c>
      <c r="R113" s="73"/>
      <c r="S113" s="73"/>
      <c r="T113" s="73"/>
      <c r="U113" s="73"/>
      <c r="V113" s="73"/>
      <c r="W113" s="73"/>
      <c r="X113" s="73"/>
      <c r="Y113" s="73"/>
      <c r="Z113" s="73"/>
      <c r="AA113" s="73"/>
      <c r="AB113" s="73"/>
      <c r="AC113" s="48">
        <f t="shared" si="21"/>
        <v>-1477.98</v>
      </c>
      <c r="AD113" s="48">
        <f t="shared" si="22"/>
        <v>0</v>
      </c>
      <c r="AE113" s="73"/>
      <c r="AG113" s="48">
        <f t="shared" si="23"/>
        <v>-1477.98</v>
      </c>
      <c r="AH113" s="48">
        <f t="shared" si="24"/>
        <v>-1477.98</v>
      </c>
      <c r="AI113" s="6">
        <f t="shared" si="25"/>
        <v>-1477.98</v>
      </c>
      <c r="AJ113" s="6">
        <f t="shared" si="26"/>
        <v>-1477.98</v>
      </c>
      <c r="AK113" s="6"/>
      <c r="AL113" s="6"/>
      <c r="AU113"/>
      <c r="AW113" s="48"/>
      <c r="AX113" s="74"/>
      <c r="BA113" s="3"/>
      <c r="BB113" s="47"/>
      <c r="BC113" s="47"/>
      <c r="BD113" s="47"/>
      <c r="BE113" s="47"/>
      <c r="BF113" s="48"/>
      <c r="BG113" s="47"/>
      <c r="BH113" s="6"/>
      <c r="BI113" s="47"/>
      <c r="BJ113" s="1"/>
      <c r="BK113" s="47"/>
      <c r="BL113" s="1"/>
      <c r="BM113" s="48"/>
      <c r="BN113" s="48"/>
    </row>
    <row r="114" spans="1:66" x14ac:dyDescent="0.25">
      <c r="A114" t="str">
        <f t="shared" si="19"/>
        <v>DEDELEGATION</v>
      </c>
      <c r="B114" s="203">
        <v>44295</v>
      </c>
      <c r="C114" s="146">
        <v>3022024</v>
      </c>
      <c r="D114" t="s">
        <v>1398</v>
      </c>
      <c r="E114" t="str">
        <f>VLOOKUP(C114,Schools!$A:$Z,3,0)</f>
        <v>M</v>
      </c>
      <c r="F114" s="204">
        <v>-653.66000000000008</v>
      </c>
      <c r="G114" s="146" t="s">
        <v>4657</v>
      </c>
      <c r="H114" s="146" t="s">
        <v>1079</v>
      </c>
      <c r="I114" t="str">
        <f t="shared" si="20"/>
        <v>10162/543965</v>
      </c>
      <c r="J114">
        <f>VLOOKUP(C114,Schools!$A:$Z,9,0)</f>
        <v>400047</v>
      </c>
      <c r="K114" s="146" t="s">
        <v>271</v>
      </c>
      <c r="L114" s="146" t="s">
        <v>1078</v>
      </c>
      <c r="M114" s="146" t="s">
        <v>1444</v>
      </c>
      <c r="N114" t="str">
        <f>VLOOKUP(C114,Schools!A:D,4,0)</f>
        <v>Primary</v>
      </c>
      <c r="O114">
        <f t="shared" si="16"/>
        <v>10162</v>
      </c>
      <c r="P114">
        <f t="shared" si="17"/>
        <v>543965</v>
      </c>
      <c r="Q114" s="75">
        <f t="shared" si="27"/>
        <v>-653.66000000000008</v>
      </c>
      <c r="R114" s="73"/>
      <c r="S114" s="73"/>
      <c r="T114" s="73"/>
      <c r="U114" s="73"/>
      <c r="V114" s="73"/>
      <c r="W114" s="73"/>
      <c r="X114" s="73"/>
      <c r="Y114" s="73"/>
      <c r="Z114" s="73"/>
      <c r="AA114" s="73"/>
      <c r="AB114" s="73"/>
      <c r="AC114" s="48">
        <f t="shared" si="21"/>
        <v>-653.66000000000008</v>
      </c>
      <c r="AD114" s="48">
        <f t="shared" si="22"/>
        <v>0</v>
      </c>
      <c r="AE114" s="73"/>
      <c r="AG114" s="48">
        <f t="shared" si="23"/>
        <v>-653.66000000000008</v>
      </c>
      <c r="AH114" s="48">
        <f t="shared" si="24"/>
        <v>-653.66000000000008</v>
      </c>
      <c r="AI114" s="6">
        <f t="shared" si="25"/>
        <v>-653.66000000000008</v>
      </c>
      <c r="AJ114" s="6">
        <f t="shared" si="26"/>
        <v>-653.66000000000008</v>
      </c>
      <c r="AK114" s="6"/>
      <c r="AL114" s="6"/>
      <c r="AU114"/>
      <c r="AW114" s="48"/>
      <c r="AX114" s="74"/>
      <c r="BA114" s="3"/>
      <c r="BB114" s="47"/>
      <c r="BC114" s="47"/>
      <c r="BD114" s="47"/>
      <c r="BE114" s="47"/>
      <c r="BF114" s="48"/>
      <c r="BG114" s="47"/>
      <c r="BH114" s="6"/>
      <c r="BI114" s="47"/>
      <c r="BJ114" s="1"/>
      <c r="BK114" s="47"/>
      <c r="BL114" s="1"/>
      <c r="BM114" s="48"/>
      <c r="BN114" s="48"/>
    </row>
    <row r="115" spans="1:66" x14ac:dyDescent="0.25">
      <c r="A115" t="str">
        <f t="shared" si="19"/>
        <v>DEDELEGATION</v>
      </c>
      <c r="B115" s="203">
        <v>44295</v>
      </c>
      <c r="C115" s="146">
        <v>3022025</v>
      </c>
      <c r="D115" t="s">
        <v>1399</v>
      </c>
      <c r="E115" t="str">
        <f>VLOOKUP(C115,Schools!$A:$Z,3,0)</f>
        <v>M</v>
      </c>
      <c r="F115" s="204">
        <v>-1020.74</v>
      </c>
      <c r="G115" s="146" t="s">
        <v>4657</v>
      </c>
      <c r="H115" s="146" t="s">
        <v>1079</v>
      </c>
      <c r="I115" t="str">
        <f t="shared" si="20"/>
        <v>10162/543965</v>
      </c>
      <c r="J115">
        <f>VLOOKUP(C115,Schools!$A:$Z,9,0)</f>
        <v>400001</v>
      </c>
      <c r="K115" s="146" t="s">
        <v>271</v>
      </c>
      <c r="L115" s="146" t="s">
        <v>1078</v>
      </c>
      <c r="M115" s="146" t="s">
        <v>1444</v>
      </c>
      <c r="N115" t="str">
        <f>VLOOKUP(C115,Schools!A:D,4,0)</f>
        <v>Primary</v>
      </c>
      <c r="O115">
        <f t="shared" si="16"/>
        <v>10162</v>
      </c>
      <c r="P115">
        <f t="shared" si="17"/>
        <v>543965</v>
      </c>
      <c r="Q115" s="75">
        <f t="shared" si="27"/>
        <v>-1020.74</v>
      </c>
      <c r="R115" s="73"/>
      <c r="S115" s="73"/>
      <c r="T115" s="73"/>
      <c r="U115" s="73"/>
      <c r="V115" s="73"/>
      <c r="W115" s="73"/>
      <c r="X115" s="73"/>
      <c r="Y115" s="73"/>
      <c r="Z115" s="73"/>
      <c r="AA115" s="73"/>
      <c r="AB115" s="73"/>
      <c r="AC115" s="48">
        <f t="shared" si="21"/>
        <v>-1020.74</v>
      </c>
      <c r="AD115" s="48">
        <f t="shared" si="22"/>
        <v>0</v>
      </c>
      <c r="AE115" s="73"/>
      <c r="AG115" s="48">
        <f t="shared" si="23"/>
        <v>-1020.74</v>
      </c>
      <c r="AH115" s="48">
        <f t="shared" si="24"/>
        <v>-1020.74</v>
      </c>
      <c r="AI115" s="6">
        <f t="shared" si="25"/>
        <v>-1020.74</v>
      </c>
      <c r="AJ115" s="6">
        <f t="shared" si="26"/>
        <v>-1020.74</v>
      </c>
      <c r="AK115" s="6"/>
      <c r="AL115" s="6"/>
      <c r="AU115"/>
      <c r="AW115" s="48"/>
      <c r="AX115" s="74"/>
      <c r="BA115" s="3"/>
      <c r="BB115" s="47"/>
      <c r="BC115" s="47"/>
      <c r="BD115" s="47"/>
      <c r="BE115" s="47"/>
      <c r="BF115" s="48"/>
      <c r="BG115" s="47"/>
      <c r="BH115" s="6"/>
      <c r="BI115" s="47"/>
      <c r="BJ115" s="1"/>
      <c r="BK115" s="47"/>
      <c r="BL115" s="1"/>
      <c r="BM115" s="48"/>
      <c r="BN115" s="48"/>
    </row>
    <row r="116" spans="1:66" x14ac:dyDescent="0.25">
      <c r="A116" t="str">
        <f t="shared" si="19"/>
        <v>DEDELEGATION</v>
      </c>
      <c r="B116" s="203">
        <v>44295</v>
      </c>
      <c r="C116" s="146">
        <v>3022026</v>
      </c>
      <c r="D116" t="s">
        <v>1400</v>
      </c>
      <c r="E116" t="str">
        <f>VLOOKUP(C116,Schools!$A:$Z,3,0)</f>
        <v>M</v>
      </c>
      <c r="F116" s="204">
        <v>-1461.88</v>
      </c>
      <c r="G116" s="146" t="s">
        <v>4657</v>
      </c>
      <c r="H116" s="146" t="s">
        <v>1079</v>
      </c>
      <c r="I116" t="str">
        <f t="shared" si="20"/>
        <v>10162/543965</v>
      </c>
      <c r="J116">
        <f>VLOOKUP(C116,Schools!$A:$Z,9,0)</f>
        <v>400082</v>
      </c>
      <c r="K116" s="146" t="s">
        <v>271</v>
      </c>
      <c r="L116" s="146" t="s">
        <v>1078</v>
      </c>
      <c r="M116" s="146" t="s">
        <v>1444</v>
      </c>
      <c r="N116" t="str">
        <f>VLOOKUP(C116,Schools!A:D,4,0)</f>
        <v>Primary</v>
      </c>
      <c r="O116">
        <f t="shared" si="16"/>
        <v>10162</v>
      </c>
      <c r="P116">
        <f t="shared" ref="P116:P147" si="28">IF(E116="M",543965,516500)</f>
        <v>543965</v>
      </c>
      <c r="Q116" s="75">
        <f t="shared" ref="Q116:Q147" si="29">F116</f>
        <v>-1461.88</v>
      </c>
      <c r="R116" s="73"/>
      <c r="S116" s="73"/>
      <c r="T116" s="73"/>
      <c r="U116" s="73"/>
      <c r="V116" s="73"/>
      <c r="W116" s="73"/>
      <c r="X116" s="73"/>
      <c r="Y116" s="73"/>
      <c r="Z116" s="73"/>
      <c r="AA116" s="73"/>
      <c r="AB116" s="73"/>
      <c r="AC116" s="48">
        <f t="shared" si="21"/>
        <v>-1461.88</v>
      </c>
      <c r="AD116" s="48">
        <f t="shared" si="22"/>
        <v>0</v>
      </c>
      <c r="AE116" s="73"/>
      <c r="AG116" s="48">
        <f t="shared" si="23"/>
        <v>-1461.88</v>
      </c>
      <c r="AH116" s="48">
        <f t="shared" si="24"/>
        <v>-1461.88</v>
      </c>
      <c r="AI116" s="6">
        <f t="shared" si="25"/>
        <v>-1461.88</v>
      </c>
      <c r="AJ116" s="6">
        <f t="shared" si="26"/>
        <v>-1461.88</v>
      </c>
      <c r="AK116" s="6"/>
      <c r="AL116" s="6"/>
      <c r="AU116"/>
      <c r="AW116" s="48"/>
      <c r="AX116" s="74"/>
      <c r="BA116" s="3"/>
      <c r="BB116" s="47"/>
      <c r="BC116" s="47"/>
      <c r="BD116" s="47"/>
      <c r="BE116" s="47"/>
      <c r="BF116" s="48"/>
      <c r="BG116" s="47"/>
      <c r="BH116" s="6"/>
      <c r="BI116" s="47"/>
      <c r="BJ116" s="1"/>
      <c r="BK116" s="47"/>
      <c r="BL116" s="1"/>
      <c r="BM116" s="48"/>
      <c r="BN116" s="48"/>
    </row>
    <row r="117" spans="1:66" x14ac:dyDescent="0.25">
      <c r="A117" t="str">
        <f t="shared" si="19"/>
        <v>DEDELEGATION</v>
      </c>
      <c r="B117" s="203">
        <v>44295</v>
      </c>
      <c r="C117" s="146">
        <v>3022027</v>
      </c>
      <c r="D117" t="s">
        <v>1401</v>
      </c>
      <c r="E117" t="str">
        <f>VLOOKUP(C117,Schools!$A:$Z,3,0)</f>
        <v>M</v>
      </c>
      <c r="F117" s="204">
        <v>-1085.1400000000001</v>
      </c>
      <c r="G117" s="146" t="s">
        <v>4657</v>
      </c>
      <c r="H117" s="146" t="s">
        <v>1079</v>
      </c>
      <c r="I117" t="str">
        <f t="shared" si="20"/>
        <v>10162/543965</v>
      </c>
      <c r="J117">
        <f>VLOOKUP(C117,Schools!$A:$Z,9,0)</f>
        <v>400002</v>
      </c>
      <c r="K117" s="146" t="s">
        <v>271</v>
      </c>
      <c r="L117" s="146" t="s">
        <v>1078</v>
      </c>
      <c r="M117" s="146" t="s">
        <v>1444</v>
      </c>
      <c r="N117" t="str">
        <f>VLOOKUP(C117,Schools!A:D,4,0)</f>
        <v>Primary</v>
      </c>
      <c r="O117">
        <f t="shared" si="16"/>
        <v>10162</v>
      </c>
      <c r="P117">
        <f t="shared" si="28"/>
        <v>543965</v>
      </c>
      <c r="Q117" s="75">
        <f t="shared" si="29"/>
        <v>-1085.1400000000001</v>
      </c>
      <c r="R117" s="73"/>
      <c r="S117" s="73"/>
      <c r="T117" s="73"/>
      <c r="U117" s="73"/>
      <c r="V117" s="73"/>
      <c r="W117" s="73"/>
      <c r="X117" s="73"/>
      <c r="Y117" s="73"/>
      <c r="Z117" s="73"/>
      <c r="AA117" s="73"/>
      <c r="AB117" s="73"/>
      <c r="AC117" s="48">
        <f t="shared" si="21"/>
        <v>-1085.1400000000001</v>
      </c>
      <c r="AD117" s="48">
        <f t="shared" si="22"/>
        <v>0</v>
      </c>
      <c r="AE117" s="73"/>
      <c r="AG117" s="48">
        <f t="shared" si="23"/>
        <v>-1085.1400000000001</v>
      </c>
      <c r="AH117" s="48">
        <f t="shared" si="24"/>
        <v>-1085.1400000000001</v>
      </c>
      <c r="AI117" s="6">
        <f t="shared" si="25"/>
        <v>-1085.1400000000001</v>
      </c>
      <c r="AJ117" s="6">
        <f t="shared" si="26"/>
        <v>-1085.1400000000001</v>
      </c>
      <c r="AK117" s="6"/>
      <c r="AL117" s="6"/>
      <c r="AU117"/>
      <c r="AW117" s="48"/>
      <c r="AX117" s="74"/>
      <c r="BA117" s="3"/>
      <c r="BB117" s="47"/>
      <c r="BC117" s="47"/>
      <c r="BD117" s="47"/>
      <c r="BE117" s="47"/>
      <c r="BF117" s="48"/>
      <c r="BG117" s="47"/>
      <c r="BH117" s="6"/>
      <c r="BI117" s="47"/>
      <c r="BJ117" s="1"/>
      <c r="BK117" s="47"/>
      <c r="BL117" s="1"/>
      <c r="BM117" s="48"/>
      <c r="BN117" s="48"/>
    </row>
    <row r="118" spans="1:66" x14ac:dyDescent="0.25">
      <c r="A118" t="str">
        <f t="shared" si="19"/>
        <v>DEDELEGATION</v>
      </c>
      <c r="B118" s="203">
        <v>44295</v>
      </c>
      <c r="C118" s="146">
        <v>3022028</v>
      </c>
      <c r="D118" t="s">
        <v>992</v>
      </c>
      <c r="E118" t="str">
        <f>VLOOKUP(C118,Schools!$A:$Z,3,0)</f>
        <v>M</v>
      </c>
      <c r="F118" s="204">
        <v>-714.84</v>
      </c>
      <c r="G118" s="146" t="s">
        <v>4657</v>
      </c>
      <c r="H118" s="146" t="s">
        <v>1079</v>
      </c>
      <c r="I118" t="str">
        <f t="shared" si="20"/>
        <v>10162/543965</v>
      </c>
      <c r="J118">
        <f>VLOOKUP(C118,Schools!$A:$Z,9,0)</f>
        <v>400067</v>
      </c>
      <c r="K118" s="146" t="s">
        <v>271</v>
      </c>
      <c r="L118" s="146" t="s">
        <v>1078</v>
      </c>
      <c r="M118" s="146" t="s">
        <v>1444</v>
      </c>
      <c r="N118" t="str">
        <f>VLOOKUP(C118,Schools!A:D,4,0)</f>
        <v>Primary</v>
      </c>
      <c r="O118">
        <f t="shared" si="16"/>
        <v>10162</v>
      </c>
      <c r="P118">
        <f t="shared" si="28"/>
        <v>543965</v>
      </c>
      <c r="Q118" s="75">
        <f t="shared" si="29"/>
        <v>-714.84</v>
      </c>
      <c r="R118" s="73"/>
      <c r="S118" s="73"/>
      <c r="T118" s="73"/>
      <c r="U118" s="73"/>
      <c r="V118" s="73"/>
      <c r="W118" s="73"/>
      <c r="X118" s="73"/>
      <c r="Y118" s="73"/>
      <c r="Z118" s="73"/>
      <c r="AA118" s="73"/>
      <c r="AB118" s="73"/>
      <c r="AC118" s="48">
        <f t="shared" si="21"/>
        <v>-714.84</v>
      </c>
      <c r="AD118" s="48">
        <f t="shared" si="22"/>
        <v>0</v>
      </c>
      <c r="AE118" s="73"/>
      <c r="AG118" s="48">
        <f t="shared" si="23"/>
        <v>-714.84</v>
      </c>
      <c r="AH118" s="48">
        <f t="shared" si="24"/>
        <v>-714.84</v>
      </c>
      <c r="AI118" s="6">
        <f t="shared" si="25"/>
        <v>-714.84</v>
      </c>
      <c r="AJ118" s="6">
        <f t="shared" si="26"/>
        <v>-714.84</v>
      </c>
      <c r="AK118" s="6"/>
      <c r="AL118" s="6"/>
      <c r="AU118"/>
      <c r="AW118" s="48"/>
      <c r="AX118" s="74"/>
      <c r="BA118" s="3"/>
      <c r="BB118" s="47"/>
      <c r="BC118" s="47"/>
      <c r="BD118" s="47"/>
      <c r="BE118" s="47"/>
      <c r="BF118" s="48"/>
      <c r="BG118" s="47"/>
      <c r="BH118" s="6"/>
      <c r="BI118" s="47"/>
      <c r="BJ118" s="1"/>
      <c r="BK118" s="47"/>
      <c r="BL118" s="1"/>
      <c r="BM118" s="48"/>
      <c r="BN118" s="48"/>
    </row>
    <row r="119" spans="1:66" x14ac:dyDescent="0.25">
      <c r="A119" t="str">
        <f t="shared" si="19"/>
        <v>DEDELEGATION</v>
      </c>
      <c r="B119" s="203">
        <v>44295</v>
      </c>
      <c r="C119" s="146">
        <v>3022029</v>
      </c>
      <c r="D119" t="s">
        <v>994</v>
      </c>
      <c r="E119" t="str">
        <f>VLOOKUP(C119,Schools!$A:$Z,3,0)</f>
        <v>M</v>
      </c>
      <c r="F119" s="204">
        <v>-1326.64</v>
      </c>
      <c r="G119" s="146" t="s">
        <v>4657</v>
      </c>
      <c r="H119" s="146" t="s">
        <v>1079</v>
      </c>
      <c r="I119" t="str">
        <f t="shared" si="20"/>
        <v>10162/543965</v>
      </c>
      <c r="J119">
        <f>VLOOKUP(C119,Schools!$A:$Z,9,0)</f>
        <v>400035</v>
      </c>
      <c r="K119" s="146" t="s">
        <v>271</v>
      </c>
      <c r="L119" s="146" t="s">
        <v>1078</v>
      </c>
      <c r="M119" s="146" t="s">
        <v>1444</v>
      </c>
      <c r="N119" t="str">
        <f>VLOOKUP(C119,Schools!A:D,4,0)</f>
        <v>Primary</v>
      </c>
      <c r="O119">
        <f t="shared" si="16"/>
        <v>10162</v>
      </c>
      <c r="P119">
        <f t="shared" si="28"/>
        <v>543965</v>
      </c>
      <c r="Q119" s="75">
        <f t="shared" si="29"/>
        <v>-1326.64</v>
      </c>
      <c r="R119" s="73"/>
      <c r="S119" s="73"/>
      <c r="T119" s="73"/>
      <c r="U119" s="73"/>
      <c r="V119" s="73"/>
      <c r="W119" s="73"/>
      <c r="X119" s="73"/>
      <c r="Y119" s="73"/>
      <c r="Z119" s="73"/>
      <c r="AA119" s="73"/>
      <c r="AB119" s="73"/>
      <c r="AC119" s="48">
        <f t="shared" si="21"/>
        <v>-1326.64</v>
      </c>
      <c r="AD119" s="48">
        <f t="shared" si="22"/>
        <v>0</v>
      </c>
      <c r="AE119" s="73"/>
      <c r="AG119" s="48">
        <f t="shared" si="23"/>
        <v>-1326.64</v>
      </c>
      <c r="AH119" s="48">
        <f t="shared" si="24"/>
        <v>-1326.64</v>
      </c>
      <c r="AI119" s="6">
        <f t="shared" si="25"/>
        <v>-1326.64</v>
      </c>
      <c r="AJ119" s="6">
        <f t="shared" si="26"/>
        <v>-1326.64</v>
      </c>
      <c r="AK119" s="6"/>
      <c r="AL119" s="6"/>
      <c r="AU119"/>
      <c r="AW119" s="48"/>
      <c r="AX119" s="74"/>
      <c r="BA119" s="3"/>
      <c r="BB119" s="47"/>
      <c r="BC119" s="47"/>
      <c r="BD119" s="47"/>
      <c r="BE119" s="47"/>
      <c r="BF119" s="48"/>
      <c r="BG119" s="47"/>
      <c r="BH119" s="6"/>
      <c r="BI119" s="47"/>
      <c r="BJ119" s="1"/>
      <c r="BK119" s="47"/>
      <c r="BL119" s="1"/>
      <c r="BM119" s="48"/>
      <c r="BN119" s="48"/>
    </row>
    <row r="120" spans="1:66" x14ac:dyDescent="0.25">
      <c r="A120" t="str">
        <f t="shared" si="19"/>
        <v>DEDELEGATION</v>
      </c>
      <c r="B120" s="203">
        <v>44295</v>
      </c>
      <c r="C120" s="146">
        <v>3022031</v>
      </c>
      <c r="D120" t="s">
        <v>1402</v>
      </c>
      <c r="E120" t="str">
        <f>VLOOKUP(C120,Schools!$A:$Z,3,0)</f>
        <v>M</v>
      </c>
      <c r="F120" s="204">
        <v>-595.70000000000005</v>
      </c>
      <c r="G120" s="146" t="s">
        <v>4657</v>
      </c>
      <c r="H120" s="146" t="s">
        <v>1079</v>
      </c>
      <c r="I120" t="str">
        <f t="shared" si="20"/>
        <v>10162/543965</v>
      </c>
      <c r="J120">
        <f>VLOOKUP(C120,Schools!$A:$Z,9,0)</f>
        <v>400026</v>
      </c>
      <c r="K120" s="146" t="s">
        <v>271</v>
      </c>
      <c r="L120" s="146" t="s">
        <v>1078</v>
      </c>
      <c r="M120" s="146" t="s">
        <v>1444</v>
      </c>
      <c r="N120" t="str">
        <f>VLOOKUP(C120,Schools!A:D,4,0)</f>
        <v>Primary</v>
      </c>
      <c r="O120">
        <f t="shared" si="16"/>
        <v>10162</v>
      </c>
      <c r="P120">
        <f t="shared" si="28"/>
        <v>543965</v>
      </c>
      <c r="Q120" s="75">
        <f t="shared" si="29"/>
        <v>-595.70000000000005</v>
      </c>
      <c r="R120" s="73"/>
      <c r="S120" s="73"/>
      <c r="T120" s="73"/>
      <c r="U120" s="73"/>
      <c r="V120" s="73"/>
      <c r="W120" s="73"/>
      <c r="X120" s="73"/>
      <c r="Y120" s="73"/>
      <c r="Z120" s="73"/>
      <c r="AA120" s="73"/>
      <c r="AB120" s="73"/>
      <c r="AC120" s="48">
        <f t="shared" si="21"/>
        <v>-595.70000000000005</v>
      </c>
      <c r="AD120" s="48">
        <f t="shared" si="22"/>
        <v>0</v>
      </c>
      <c r="AE120" s="73"/>
      <c r="AG120" s="48">
        <f t="shared" si="23"/>
        <v>-595.70000000000005</v>
      </c>
      <c r="AH120" s="48">
        <f t="shared" si="24"/>
        <v>-595.70000000000005</v>
      </c>
      <c r="AI120" s="6">
        <f t="shared" si="25"/>
        <v>-595.70000000000005</v>
      </c>
      <c r="AJ120" s="6">
        <f t="shared" si="26"/>
        <v>-595.70000000000005</v>
      </c>
      <c r="AK120" s="6"/>
      <c r="AL120" s="6"/>
      <c r="AU120"/>
      <c r="AW120" s="48"/>
      <c r="AX120" s="74"/>
      <c r="BA120" s="3"/>
      <c r="BB120" s="47"/>
      <c r="BC120" s="47"/>
      <c r="BD120" s="47"/>
      <c r="BE120" s="47"/>
      <c r="BF120" s="48"/>
      <c r="BG120" s="47"/>
      <c r="BH120" s="6"/>
      <c r="BI120" s="47"/>
      <c r="BJ120" s="1"/>
      <c r="BK120" s="47"/>
      <c r="BL120" s="1"/>
      <c r="BM120" s="48"/>
      <c r="BN120" s="48"/>
    </row>
    <row r="121" spans="1:66" x14ac:dyDescent="0.25">
      <c r="A121" t="str">
        <f t="shared" si="19"/>
        <v>DEDELEGATION</v>
      </c>
      <c r="B121" s="203">
        <v>44295</v>
      </c>
      <c r="C121" s="146">
        <v>3022032</v>
      </c>
      <c r="D121" t="s">
        <v>1403</v>
      </c>
      <c r="E121" t="str">
        <f>VLOOKUP(C121,Schools!$A:$Z,3,0)</f>
        <v>M</v>
      </c>
      <c r="F121" s="204">
        <v>-1339.52</v>
      </c>
      <c r="G121" s="146" t="s">
        <v>4657</v>
      </c>
      <c r="H121" s="146" t="s">
        <v>1079</v>
      </c>
      <c r="I121" t="str">
        <f t="shared" si="20"/>
        <v>10162/543965</v>
      </c>
      <c r="J121">
        <f>VLOOKUP(C121,Schools!$A:$Z,9,0)</f>
        <v>400084</v>
      </c>
      <c r="K121" s="146" t="s">
        <v>271</v>
      </c>
      <c r="L121" s="146" t="s">
        <v>1078</v>
      </c>
      <c r="M121" s="146" t="s">
        <v>1444</v>
      </c>
      <c r="N121" t="str">
        <f>VLOOKUP(C121,Schools!A:D,4,0)</f>
        <v>Primary</v>
      </c>
      <c r="O121">
        <f t="shared" si="16"/>
        <v>10162</v>
      </c>
      <c r="P121">
        <f t="shared" si="28"/>
        <v>543965</v>
      </c>
      <c r="Q121" s="75">
        <f t="shared" si="29"/>
        <v>-1339.52</v>
      </c>
      <c r="R121" s="73"/>
      <c r="S121" s="73"/>
      <c r="T121" s="73"/>
      <c r="U121" s="73"/>
      <c r="V121" s="73"/>
      <c r="W121" s="73"/>
      <c r="X121" s="73"/>
      <c r="Y121" s="73"/>
      <c r="Z121" s="73"/>
      <c r="AA121" s="73"/>
      <c r="AB121" s="73"/>
      <c r="AC121" s="48">
        <f t="shared" si="21"/>
        <v>-1339.52</v>
      </c>
      <c r="AD121" s="48">
        <f t="shared" si="22"/>
        <v>0</v>
      </c>
      <c r="AE121" s="73"/>
      <c r="AG121" s="48">
        <f t="shared" si="23"/>
        <v>-1339.52</v>
      </c>
      <c r="AH121" s="48">
        <f t="shared" si="24"/>
        <v>-1339.52</v>
      </c>
      <c r="AI121" s="6">
        <f t="shared" si="25"/>
        <v>-1339.52</v>
      </c>
      <c r="AJ121" s="6">
        <f t="shared" si="26"/>
        <v>-1339.52</v>
      </c>
      <c r="AK121" s="6"/>
      <c r="AL121" s="6"/>
      <c r="AU121"/>
      <c r="AW121" s="48"/>
      <c r="AX121" s="74"/>
      <c r="BA121" s="3"/>
      <c r="BB121" s="47"/>
      <c r="BC121" s="47"/>
      <c r="BD121" s="47"/>
      <c r="BE121" s="47"/>
      <c r="BF121" s="48"/>
      <c r="BG121" s="47"/>
      <c r="BH121" s="6"/>
      <c r="BI121" s="47"/>
      <c r="BJ121" s="1"/>
      <c r="BK121" s="47"/>
      <c r="BL121" s="1"/>
      <c r="BM121" s="48"/>
      <c r="BN121" s="48"/>
    </row>
    <row r="122" spans="1:66" x14ac:dyDescent="0.25">
      <c r="A122" t="str">
        <f t="shared" si="19"/>
        <v>DEDELEGATION</v>
      </c>
      <c r="B122" s="203">
        <v>44295</v>
      </c>
      <c r="C122" s="146">
        <v>3022036</v>
      </c>
      <c r="D122" t="s">
        <v>1404</v>
      </c>
      <c r="E122" t="str">
        <f>VLOOKUP(C122,Schools!$A:$Z,3,0)</f>
        <v>M</v>
      </c>
      <c r="F122" s="204">
        <v>-679.42000000000007</v>
      </c>
      <c r="G122" s="146" t="s">
        <v>4657</v>
      </c>
      <c r="H122" s="146" t="s">
        <v>1079</v>
      </c>
      <c r="I122" t="str">
        <f t="shared" si="20"/>
        <v>10162/543965</v>
      </c>
      <c r="J122">
        <f>VLOOKUP(C122,Schools!$A:$Z,9,0)</f>
        <v>400046</v>
      </c>
      <c r="K122" s="146" t="s">
        <v>271</v>
      </c>
      <c r="L122" s="146" t="s">
        <v>1078</v>
      </c>
      <c r="M122" s="146" t="s">
        <v>1444</v>
      </c>
      <c r="N122" t="str">
        <f>VLOOKUP(C122,Schools!A:D,4,0)</f>
        <v>Primary</v>
      </c>
      <c r="O122">
        <f t="shared" si="16"/>
        <v>10162</v>
      </c>
      <c r="P122">
        <f t="shared" si="28"/>
        <v>543965</v>
      </c>
      <c r="Q122" s="75">
        <f t="shared" si="29"/>
        <v>-679.42000000000007</v>
      </c>
      <c r="R122" s="73"/>
      <c r="S122" s="73"/>
      <c r="T122" s="73"/>
      <c r="U122" s="73"/>
      <c r="V122" s="73"/>
      <c r="W122" s="73"/>
      <c r="X122" s="73"/>
      <c r="Y122" s="73"/>
      <c r="Z122" s="73"/>
      <c r="AA122" s="73"/>
      <c r="AB122" s="73"/>
      <c r="AC122" s="48">
        <f t="shared" si="21"/>
        <v>-679.42000000000007</v>
      </c>
      <c r="AD122" s="48">
        <f t="shared" si="22"/>
        <v>0</v>
      </c>
      <c r="AE122" s="73"/>
      <c r="AG122" s="48">
        <f t="shared" si="23"/>
        <v>-679.42000000000007</v>
      </c>
      <c r="AH122" s="48">
        <f t="shared" si="24"/>
        <v>-679.42000000000007</v>
      </c>
      <c r="AI122" s="6">
        <f t="shared" si="25"/>
        <v>-679.42000000000007</v>
      </c>
      <c r="AJ122" s="6">
        <f t="shared" si="26"/>
        <v>-679.42000000000007</v>
      </c>
      <c r="AK122" s="6"/>
      <c r="AL122" s="6"/>
      <c r="AU122"/>
      <c r="AW122" s="48"/>
      <c r="AX122" s="74"/>
      <c r="BA122" s="3"/>
      <c r="BB122" s="47"/>
      <c r="BC122" s="47"/>
      <c r="BD122" s="47"/>
      <c r="BE122" s="47"/>
      <c r="BF122" s="48"/>
      <c r="BG122" s="47"/>
      <c r="BH122" s="6"/>
      <c r="BI122" s="47"/>
      <c r="BJ122" s="1"/>
      <c r="BK122" s="47"/>
      <c r="BL122" s="1"/>
      <c r="BM122" s="48"/>
      <c r="BN122" s="48"/>
    </row>
    <row r="123" spans="1:66" x14ac:dyDescent="0.25">
      <c r="A123" t="str">
        <f t="shared" si="19"/>
        <v>DEDELEGATION</v>
      </c>
      <c r="B123" s="203">
        <v>44295</v>
      </c>
      <c r="C123" s="146">
        <v>3022037</v>
      </c>
      <c r="D123" t="s">
        <v>1000</v>
      </c>
      <c r="E123" t="str">
        <f>VLOOKUP(C123,Schools!$A:$Z,3,0)</f>
        <v>M</v>
      </c>
      <c r="F123" s="204">
        <v>-766.36</v>
      </c>
      <c r="G123" s="146" t="s">
        <v>4657</v>
      </c>
      <c r="H123" s="146" t="s">
        <v>1079</v>
      </c>
      <c r="I123" t="str">
        <f t="shared" si="20"/>
        <v>10162/543965</v>
      </c>
      <c r="J123">
        <f>VLOOKUP(C123,Schools!$A:$Z,9,0)</f>
        <v>400030</v>
      </c>
      <c r="K123" s="146" t="s">
        <v>271</v>
      </c>
      <c r="L123" s="146" t="s">
        <v>1078</v>
      </c>
      <c r="M123" s="146" t="s">
        <v>1444</v>
      </c>
      <c r="N123" t="str">
        <f>VLOOKUP(C123,Schools!A:D,4,0)</f>
        <v>Primary</v>
      </c>
      <c r="O123">
        <f t="shared" si="16"/>
        <v>10162</v>
      </c>
      <c r="P123">
        <f t="shared" si="28"/>
        <v>543965</v>
      </c>
      <c r="Q123" s="75">
        <f t="shared" si="29"/>
        <v>-766.36</v>
      </c>
      <c r="R123" s="73"/>
      <c r="S123" s="73"/>
      <c r="T123" s="73"/>
      <c r="U123" s="73"/>
      <c r="V123" s="73"/>
      <c r="W123" s="73"/>
      <c r="X123" s="73"/>
      <c r="Y123" s="73"/>
      <c r="Z123" s="73"/>
      <c r="AA123" s="73"/>
      <c r="AB123" s="73"/>
      <c r="AC123" s="48">
        <f t="shared" si="21"/>
        <v>-766.36</v>
      </c>
      <c r="AD123" s="48">
        <f t="shared" si="22"/>
        <v>0</v>
      </c>
      <c r="AE123" s="73"/>
      <c r="AG123" s="48">
        <f t="shared" si="23"/>
        <v>-766.36</v>
      </c>
      <c r="AH123" s="48">
        <f t="shared" si="24"/>
        <v>-766.36</v>
      </c>
      <c r="AI123" s="6">
        <f t="shared" si="25"/>
        <v>-766.36</v>
      </c>
      <c r="AJ123" s="6">
        <f t="shared" si="26"/>
        <v>-766.36</v>
      </c>
      <c r="AK123" s="6"/>
      <c r="AL123" s="6"/>
      <c r="AU123"/>
      <c r="AW123" s="48"/>
      <c r="AX123" s="74"/>
      <c r="BA123" s="3"/>
      <c r="BB123" s="47"/>
      <c r="BC123" s="47"/>
      <c r="BD123" s="47"/>
      <c r="BE123" s="47"/>
      <c r="BF123" s="48"/>
      <c r="BG123" s="47"/>
      <c r="BH123" s="6"/>
      <c r="BI123" s="47"/>
      <c r="BJ123" s="1"/>
      <c r="BK123" s="47"/>
      <c r="BL123" s="1"/>
      <c r="BM123" s="48"/>
      <c r="BN123" s="48"/>
    </row>
    <row r="124" spans="1:66" x14ac:dyDescent="0.25">
      <c r="A124" t="str">
        <f t="shared" si="19"/>
        <v>DEDELEGATION</v>
      </c>
      <c r="B124" s="203">
        <v>44295</v>
      </c>
      <c r="C124" s="146">
        <v>3022042</v>
      </c>
      <c r="D124" t="s">
        <v>1405</v>
      </c>
      <c r="E124" t="str">
        <f>VLOOKUP(C124,Schools!$A:$Z,3,0)</f>
        <v>M</v>
      </c>
      <c r="F124" s="204">
        <v>-1362.0600000000002</v>
      </c>
      <c r="G124" s="146" t="s">
        <v>4657</v>
      </c>
      <c r="H124" s="146" t="s">
        <v>1079</v>
      </c>
      <c r="I124" t="str">
        <f t="shared" si="20"/>
        <v>10162/543965</v>
      </c>
      <c r="J124">
        <f>VLOOKUP(C124,Schools!$A:$Z,9,0)</f>
        <v>400048</v>
      </c>
      <c r="K124" s="146" t="s">
        <v>271</v>
      </c>
      <c r="L124" s="146" t="s">
        <v>1078</v>
      </c>
      <c r="M124" s="146" t="s">
        <v>1444</v>
      </c>
      <c r="N124" t="str">
        <f>VLOOKUP(C124,Schools!A:D,4,0)</f>
        <v>Primary</v>
      </c>
      <c r="O124">
        <f t="shared" si="16"/>
        <v>10162</v>
      </c>
      <c r="P124">
        <f t="shared" si="28"/>
        <v>543965</v>
      </c>
      <c r="Q124" s="75">
        <f t="shared" si="29"/>
        <v>-1362.0600000000002</v>
      </c>
      <c r="R124" s="73"/>
      <c r="S124" s="73"/>
      <c r="T124" s="73"/>
      <c r="U124" s="73"/>
      <c r="V124" s="73"/>
      <c r="W124" s="73"/>
      <c r="X124" s="73"/>
      <c r="Y124" s="73"/>
      <c r="Z124" s="73"/>
      <c r="AA124" s="73"/>
      <c r="AB124" s="73"/>
      <c r="AC124" s="48">
        <f t="shared" si="21"/>
        <v>-1362.0600000000002</v>
      </c>
      <c r="AD124" s="48">
        <f t="shared" si="22"/>
        <v>0</v>
      </c>
      <c r="AE124" s="73"/>
      <c r="AG124" s="48">
        <f t="shared" si="23"/>
        <v>-1362.0600000000002</v>
      </c>
      <c r="AH124" s="48">
        <f t="shared" si="24"/>
        <v>-1362.0600000000002</v>
      </c>
      <c r="AI124" s="6">
        <f t="shared" si="25"/>
        <v>-1362.0600000000002</v>
      </c>
      <c r="AJ124" s="6">
        <f t="shared" si="26"/>
        <v>-1362.0600000000002</v>
      </c>
      <c r="AK124" s="6"/>
      <c r="AL124" s="6"/>
      <c r="AU124"/>
      <c r="AW124" s="48"/>
      <c r="AX124" s="74"/>
      <c r="BA124" s="3"/>
      <c r="BB124" s="47"/>
      <c r="BC124" s="47"/>
      <c r="BD124" s="47"/>
      <c r="BE124" s="47"/>
      <c r="BF124" s="48"/>
      <c r="BG124" s="47"/>
      <c r="BH124" s="6"/>
      <c r="BI124" s="47"/>
      <c r="BJ124" s="1"/>
      <c r="BK124" s="47"/>
      <c r="BL124" s="1"/>
      <c r="BM124" s="48"/>
      <c r="BN124" s="48"/>
    </row>
    <row r="125" spans="1:66" x14ac:dyDescent="0.25">
      <c r="A125" t="str">
        <f t="shared" si="19"/>
        <v>DEDELEGATION</v>
      </c>
      <c r="B125" s="203">
        <v>44295</v>
      </c>
      <c r="C125" s="146">
        <v>3022043</v>
      </c>
      <c r="D125" t="s">
        <v>1008</v>
      </c>
      <c r="E125" t="str">
        <f>VLOOKUP(C125,Schools!$A:$Z,3,0)</f>
        <v>M</v>
      </c>
      <c r="F125" s="204">
        <v>-1432.9</v>
      </c>
      <c r="G125" s="146" t="s">
        <v>4657</v>
      </c>
      <c r="H125" s="146" t="s">
        <v>1079</v>
      </c>
      <c r="I125" t="str">
        <f t="shared" si="20"/>
        <v>10162/543965</v>
      </c>
      <c r="J125">
        <f>VLOOKUP(C125,Schools!$A:$Z,9,0)</f>
        <v>400088</v>
      </c>
      <c r="K125" s="146" t="s">
        <v>271</v>
      </c>
      <c r="L125" s="146" t="s">
        <v>1078</v>
      </c>
      <c r="M125" s="146" t="s">
        <v>1444</v>
      </c>
      <c r="N125" t="str">
        <f>VLOOKUP(C125,Schools!A:D,4,0)</f>
        <v>Primary</v>
      </c>
      <c r="O125">
        <f t="shared" si="16"/>
        <v>10162</v>
      </c>
      <c r="P125">
        <f t="shared" si="28"/>
        <v>543965</v>
      </c>
      <c r="Q125" s="75">
        <f t="shared" si="29"/>
        <v>-1432.9</v>
      </c>
      <c r="R125" s="73"/>
      <c r="S125" s="73"/>
      <c r="T125" s="73"/>
      <c r="U125" s="73"/>
      <c r="V125" s="73"/>
      <c r="W125" s="73"/>
      <c r="X125" s="73"/>
      <c r="Y125" s="73"/>
      <c r="Z125" s="73"/>
      <c r="AA125" s="73"/>
      <c r="AB125" s="73"/>
      <c r="AC125" s="48">
        <f t="shared" si="21"/>
        <v>-1432.9</v>
      </c>
      <c r="AD125" s="48">
        <f t="shared" si="22"/>
        <v>0</v>
      </c>
      <c r="AE125" s="73"/>
      <c r="AG125" s="48">
        <f t="shared" si="23"/>
        <v>-1432.9</v>
      </c>
      <c r="AH125" s="48">
        <f t="shared" si="24"/>
        <v>-1432.9</v>
      </c>
      <c r="AI125" s="6">
        <f t="shared" si="25"/>
        <v>-1432.9</v>
      </c>
      <c r="AJ125" s="6">
        <f t="shared" si="26"/>
        <v>-1432.9</v>
      </c>
      <c r="AK125" s="6"/>
      <c r="AL125" s="6"/>
      <c r="AU125"/>
      <c r="AW125" s="48"/>
      <c r="AX125" s="74"/>
      <c r="BA125" s="3"/>
      <c r="BB125" s="47"/>
      <c r="BC125" s="47"/>
      <c r="BD125" s="47"/>
      <c r="BE125" s="47"/>
      <c r="BF125" s="48"/>
      <c r="BG125" s="47"/>
      <c r="BH125" s="6"/>
      <c r="BI125" s="47"/>
      <c r="BJ125" s="1"/>
      <c r="BK125" s="47"/>
      <c r="BL125" s="1"/>
      <c r="BM125" s="48"/>
      <c r="BN125" s="48"/>
    </row>
    <row r="126" spans="1:66" x14ac:dyDescent="0.25">
      <c r="A126" t="str">
        <f t="shared" si="19"/>
        <v>DEDELEGATION</v>
      </c>
      <c r="B126" s="203">
        <v>44295</v>
      </c>
      <c r="C126" s="146">
        <v>3022044</v>
      </c>
      <c r="D126" t="s">
        <v>1007</v>
      </c>
      <c r="E126" t="str">
        <f>VLOOKUP(C126,Schools!$A:$Z,3,0)</f>
        <v>M</v>
      </c>
      <c r="F126" s="204">
        <v>-1146.3200000000002</v>
      </c>
      <c r="G126" s="146" t="s">
        <v>4657</v>
      </c>
      <c r="H126" s="146" t="s">
        <v>1079</v>
      </c>
      <c r="I126" t="str">
        <f t="shared" si="20"/>
        <v>10162/543965</v>
      </c>
      <c r="J126">
        <f>VLOOKUP(C126,Schools!$A:$Z,9,0)</f>
        <v>400087</v>
      </c>
      <c r="K126" s="146" t="s">
        <v>271</v>
      </c>
      <c r="L126" s="146" t="s">
        <v>1078</v>
      </c>
      <c r="M126" s="146" t="s">
        <v>1444</v>
      </c>
      <c r="N126" t="str">
        <f>VLOOKUP(C126,Schools!A:D,4,0)</f>
        <v>Primary</v>
      </c>
      <c r="O126">
        <f t="shared" si="16"/>
        <v>10162</v>
      </c>
      <c r="P126">
        <f t="shared" si="28"/>
        <v>543965</v>
      </c>
      <c r="Q126" s="75">
        <f t="shared" si="29"/>
        <v>-1146.3200000000002</v>
      </c>
      <c r="R126" s="73"/>
      <c r="S126" s="73"/>
      <c r="T126" s="73"/>
      <c r="U126" s="73"/>
      <c r="V126" s="73"/>
      <c r="W126" s="73"/>
      <c r="X126" s="73"/>
      <c r="Y126" s="73"/>
      <c r="Z126" s="73"/>
      <c r="AA126" s="73"/>
      <c r="AB126" s="73"/>
      <c r="AC126" s="48">
        <f t="shared" si="21"/>
        <v>-1146.3200000000002</v>
      </c>
      <c r="AD126" s="48">
        <f t="shared" si="22"/>
        <v>0</v>
      </c>
      <c r="AE126" s="73"/>
      <c r="AG126" s="48">
        <f t="shared" si="23"/>
        <v>-1146.3200000000002</v>
      </c>
      <c r="AH126" s="48">
        <f t="shared" si="24"/>
        <v>-1146.3200000000002</v>
      </c>
      <c r="AI126" s="6">
        <f t="shared" si="25"/>
        <v>-1146.3200000000002</v>
      </c>
      <c r="AJ126" s="6">
        <f t="shared" si="26"/>
        <v>-1146.3200000000002</v>
      </c>
      <c r="AK126" s="6"/>
      <c r="AL126" s="6"/>
      <c r="AU126"/>
      <c r="AW126" s="48"/>
      <c r="AX126" s="74"/>
      <c r="BA126" s="3"/>
      <c r="BB126" s="47"/>
      <c r="BC126" s="47"/>
      <c r="BD126" s="47"/>
      <c r="BE126" s="47"/>
      <c r="BF126" s="48"/>
      <c r="BG126" s="47"/>
      <c r="BH126" s="6"/>
      <c r="BI126" s="47"/>
      <c r="BJ126" s="1"/>
      <c r="BK126" s="47"/>
      <c r="BL126" s="1"/>
      <c r="BM126" s="48"/>
      <c r="BN126" s="48"/>
    </row>
    <row r="127" spans="1:66" x14ac:dyDescent="0.25">
      <c r="A127" t="str">
        <f t="shared" si="19"/>
        <v>DEDELEGATION</v>
      </c>
      <c r="B127" s="203">
        <v>44295</v>
      </c>
      <c r="C127" s="146">
        <v>3022045</v>
      </c>
      <c r="D127" t="s">
        <v>1406</v>
      </c>
      <c r="E127" t="str">
        <f>VLOOKUP(C127,Schools!$A:$Z,3,0)</f>
        <v>M</v>
      </c>
      <c r="F127" s="204">
        <v>-676.2</v>
      </c>
      <c r="G127" s="146" t="s">
        <v>4657</v>
      </c>
      <c r="H127" s="146" t="s">
        <v>1079</v>
      </c>
      <c r="I127" t="str">
        <f t="shared" si="20"/>
        <v>10162/543965</v>
      </c>
      <c r="J127">
        <f>VLOOKUP(C127,Schools!$A:$Z,9,0)</f>
        <v>400089</v>
      </c>
      <c r="K127" s="146" t="s">
        <v>271</v>
      </c>
      <c r="L127" s="146" t="s">
        <v>1078</v>
      </c>
      <c r="M127" s="146" t="s">
        <v>1444</v>
      </c>
      <c r="N127" t="str">
        <f>VLOOKUP(C127,Schools!A:D,4,0)</f>
        <v>Primary</v>
      </c>
      <c r="O127">
        <f t="shared" si="16"/>
        <v>10162</v>
      </c>
      <c r="P127">
        <f t="shared" si="28"/>
        <v>543965</v>
      </c>
      <c r="Q127" s="75">
        <f t="shared" si="29"/>
        <v>-676.2</v>
      </c>
      <c r="R127" s="73"/>
      <c r="S127" s="73"/>
      <c r="T127" s="73"/>
      <c r="U127" s="73"/>
      <c r="V127" s="73"/>
      <c r="W127" s="73"/>
      <c r="X127" s="73"/>
      <c r="Y127" s="73"/>
      <c r="Z127" s="73"/>
      <c r="AA127" s="73"/>
      <c r="AB127" s="73"/>
      <c r="AC127" s="48">
        <f t="shared" si="21"/>
        <v>-676.2</v>
      </c>
      <c r="AD127" s="48">
        <f t="shared" si="22"/>
        <v>0</v>
      </c>
      <c r="AE127" s="73"/>
      <c r="AG127" s="48">
        <f t="shared" si="23"/>
        <v>-676.2</v>
      </c>
      <c r="AH127" s="48">
        <f t="shared" si="24"/>
        <v>-676.2</v>
      </c>
      <c r="AI127" s="6">
        <f t="shared" si="25"/>
        <v>-676.2</v>
      </c>
      <c r="AJ127" s="6">
        <f t="shared" si="26"/>
        <v>-676.2</v>
      </c>
      <c r="AK127" s="6"/>
      <c r="AL127" s="6"/>
      <c r="AU127"/>
      <c r="AW127" s="48"/>
      <c r="AX127" s="74"/>
      <c r="BA127" s="3"/>
      <c r="BB127" s="47"/>
      <c r="BC127" s="47"/>
      <c r="BD127" s="47"/>
      <c r="BE127" s="47"/>
      <c r="BF127" s="48"/>
      <c r="BG127" s="47"/>
      <c r="BH127" s="6"/>
      <c r="BI127" s="47"/>
      <c r="BJ127" s="1"/>
      <c r="BK127" s="47"/>
      <c r="BL127" s="1"/>
      <c r="BM127" s="48"/>
      <c r="BN127" s="48"/>
    </row>
    <row r="128" spans="1:66" x14ac:dyDescent="0.25">
      <c r="A128" t="str">
        <f t="shared" si="19"/>
        <v>DEDELEGATION</v>
      </c>
      <c r="B128" s="203">
        <v>44295</v>
      </c>
      <c r="C128" s="146">
        <v>3022053</v>
      </c>
      <c r="D128" t="s">
        <v>1407</v>
      </c>
      <c r="E128" t="str">
        <f>VLOOKUP(C128,Schools!$A:$Z,3,0)</f>
        <v>M</v>
      </c>
      <c r="F128" s="204">
        <v>-656.88</v>
      </c>
      <c r="G128" s="146" t="s">
        <v>4657</v>
      </c>
      <c r="H128" s="146" t="s">
        <v>1079</v>
      </c>
      <c r="I128" t="str">
        <f t="shared" si="20"/>
        <v>10162/543965</v>
      </c>
      <c r="J128">
        <f>VLOOKUP(C128,Schools!$A:$Z,9,0)</f>
        <v>158733</v>
      </c>
      <c r="K128" s="146" t="s">
        <v>271</v>
      </c>
      <c r="L128" s="146" t="s">
        <v>1078</v>
      </c>
      <c r="M128" s="146" t="s">
        <v>1444</v>
      </c>
      <c r="N128" t="str">
        <f>VLOOKUP(C128,Schools!A:D,4,0)</f>
        <v>Primary</v>
      </c>
      <c r="O128">
        <f t="shared" si="16"/>
        <v>10162</v>
      </c>
      <c r="P128">
        <f t="shared" si="28"/>
        <v>543965</v>
      </c>
      <c r="Q128" s="75">
        <f t="shared" si="29"/>
        <v>-656.88</v>
      </c>
      <c r="R128" s="73"/>
      <c r="S128" s="73"/>
      <c r="T128" s="73"/>
      <c r="U128" s="73"/>
      <c r="V128" s="73"/>
      <c r="W128" s="73"/>
      <c r="X128" s="73"/>
      <c r="Y128" s="73"/>
      <c r="Z128" s="73"/>
      <c r="AA128" s="73"/>
      <c r="AB128" s="73"/>
      <c r="AC128" s="48">
        <f t="shared" si="21"/>
        <v>-656.88</v>
      </c>
      <c r="AD128" s="48">
        <f t="shared" si="22"/>
        <v>0</v>
      </c>
      <c r="AE128" s="73"/>
      <c r="AG128" s="48">
        <f t="shared" si="23"/>
        <v>-656.88</v>
      </c>
      <c r="AH128" s="48">
        <f t="shared" si="24"/>
        <v>-656.88</v>
      </c>
      <c r="AI128" s="6">
        <f t="shared" si="25"/>
        <v>-656.88</v>
      </c>
      <c r="AJ128" s="6">
        <f t="shared" si="26"/>
        <v>-656.88</v>
      </c>
      <c r="AK128" s="6"/>
      <c r="AL128" s="6"/>
      <c r="AU128"/>
      <c r="AW128" s="48"/>
      <c r="AX128" s="74"/>
      <c r="BA128" s="3"/>
      <c r="BB128" s="47"/>
      <c r="BC128" s="47"/>
      <c r="BD128" s="47"/>
      <c r="BE128" s="47"/>
      <c r="BF128" s="48"/>
      <c r="BG128" s="47"/>
      <c r="BH128" s="6"/>
      <c r="BI128" s="47"/>
      <c r="BJ128" s="1"/>
      <c r="BK128" s="47"/>
      <c r="BL128" s="1"/>
      <c r="BM128" s="48"/>
      <c r="BN128" s="48"/>
    </row>
    <row r="129" spans="1:66" x14ac:dyDescent="0.25">
      <c r="A129" t="str">
        <f t="shared" si="19"/>
        <v>DEDELEGATION</v>
      </c>
      <c r="B129" s="203">
        <v>44295</v>
      </c>
      <c r="C129" s="146">
        <v>3022054</v>
      </c>
      <c r="D129" t="s">
        <v>1408</v>
      </c>
      <c r="E129" t="str">
        <f>VLOOKUP(C129,Schools!$A:$Z,3,0)</f>
        <v>M</v>
      </c>
      <c r="F129" s="204">
        <v>-660.1</v>
      </c>
      <c r="G129" s="146" t="s">
        <v>4657</v>
      </c>
      <c r="H129" s="146" t="s">
        <v>1079</v>
      </c>
      <c r="I129" t="str">
        <f t="shared" si="20"/>
        <v>10162/543965</v>
      </c>
      <c r="J129">
        <f>VLOOKUP(C129,Schools!$A:$Z,9,0)</f>
        <v>400004</v>
      </c>
      <c r="K129" s="146" t="s">
        <v>271</v>
      </c>
      <c r="L129" s="146" t="s">
        <v>1078</v>
      </c>
      <c r="M129" s="146" t="s">
        <v>1444</v>
      </c>
      <c r="N129" t="str">
        <f>VLOOKUP(C129,Schools!A:D,4,0)</f>
        <v>Primary</v>
      </c>
      <c r="O129">
        <f t="shared" si="16"/>
        <v>10162</v>
      </c>
      <c r="P129">
        <f t="shared" si="28"/>
        <v>543965</v>
      </c>
      <c r="Q129" s="75">
        <f t="shared" si="29"/>
        <v>-660.1</v>
      </c>
      <c r="R129" s="73"/>
      <c r="S129" s="73"/>
      <c r="T129" s="73"/>
      <c r="U129" s="73"/>
      <c r="V129" s="73"/>
      <c r="W129" s="73"/>
      <c r="X129" s="73"/>
      <c r="Y129" s="73"/>
      <c r="Z129" s="73"/>
      <c r="AA129" s="73"/>
      <c r="AB129" s="73"/>
      <c r="AC129" s="48">
        <f t="shared" si="21"/>
        <v>-660.1</v>
      </c>
      <c r="AD129" s="48">
        <f t="shared" si="22"/>
        <v>0</v>
      </c>
      <c r="AE129" s="73"/>
      <c r="AG129" s="48">
        <f t="shared" si="23"/>
        <v>-660.1</v>
      </c>
      <c r="AH129" s="48">
        <f t="shared" si="24"/>
        <v>-660.1</v>
      </c>
      <c r="AI129" s="6">
        <f t="shared" si="25"/>
        <v>-660.1</v>
      </c>
      <c r="AJ129" s="6">
        <f t="shared" si="26"/>
        <v>-660.1</v>
      </c>
      <c r="AK129" s="6"/>
      <c r="AL129" s="6"/>
      <c r="AU129"/>
      <c r="AW129" s="48"/>
      <c r="AX129" s="74"/>
      <c r="BA129" s="3"/>
      <c r="BB129" s="47"/>
      <c r="BC129" s="47"/>
      <c r="BD129" s="47"/>
      <c r="BE129" s="47"/>
      <c r="BF129" s="48"/>
      <c r="BG129" s="47"/>
      <c r="BH129" s="6"/>
      <c r="BI129" s="47"/>
      <c r="BJ129" s="1"/>
      <c r="BK129" s="47"/>
      <c r="BL129" s="1"/>
      <c r="BM129" s="48"/>
      <c r="BN129" s="48"/>
    </row>
    <row r="130" spans="1:66" x14ac:dyDescent="0.25">
      <c r="A130" t="str">
        <f t="shared" si="19"/>
        <v>DEDELEGATION</v>
      </c>
      <c r="B130" s="203">
        <v>44295</v>
      </c>
      <c r="C130" s="146">
        <v>3022055</v>
      </c>
      <c r="D130" t="s">
        <v>1409</v>
      </c>
      <c r="E130" t="str">
        <f>VLOOKUP(C130,Schools!$A:$Z,3,0)</f>
        <v>M</v>
      </c>
      <c r="F130" s="204">
        <v>-689.08</v>
      </c>
      <c r="G130" s="146" t="s">
        <v>4657</v>
      </c>
      <c r="H130" s="146" t="s">
        <v>1079</v>
      </c>
      <c r="I130" t="str">
        <f t="shared" si="20"/>
        <v>10162/543965</v>
      </c>
      <c r="J130">
        <f>VLOOKUP(C130,Schools!$A:$Z,9,0)</f>
        <v>400101</v>
      </c>
      <c r="K130" s="146" t="s">
        <v>271</v>
      </c>
      <c r="L130" s="146" t="s">
        <v>1078</v>
      </c>
      <c r="M130" s="146" t="s">
        <v>1444</v>
      </c>
      <c r="N130" t="str">
        <f>VLOOKUP(C130,Schools!A:D,4,0)</f>
        <v>Primary</v>
      </c>
      <c r="O130">
        <f t="shared" si="16"/>
        <v>10162</v>
      </c>
      <c r="P130">
        <f t="shared" si="28"/>
        <v>543965</v>
      </c>
      <c r="Q130" s="75">
        <f t="shared" si="29"/>
        <v>-689.08</v>
      </c>
      <c r="R130" s="73"/>
      <c r="S130" s="73"/>
      <c r="T130" s="73"/>
      <c r="U130" s="73"/>
      <c r="V130" s="73"/>
      <c r="W130" s="73"/>
      <c r="X130" s="73"/>
      <c r="Y130" s="73"/>
      <c r="Z130" s="73"/>
      <c r="AA130" s="73"/>
      <c r="AB130" s="73"/>
      <c r="AC130" s="48">
        <f t="shared" si="21"/>
        <v>-689.08</v>
      </c>
      <c r="AD130" s="48">
        <f t="shared" si="22"/>
        <v>0</v>
      </c>
      <c r="AE130" s="73"/>
      <c r="AG130" s="48">
        <f t="shared" si="23"/>
        <v>-689.08</v>
      </c>
      <c r="AH130" s="48">
        <f t="shared" si="24"/>
        <v>-689.08</v>
      </c>
      <c r="AI130" s="6">
        <f t="shared" si="25"/>
        <v>-689.08</v>
      </c>
      <c r="AJ130" s="6">
        <f t="shared" si="26"/>
        <v>-689.08</v>
      </c>
      <c r="AK130" s="6"/>
      <c r="AL130" s="6"/>
      <c r="AU130"/>
      <c r="AW130" s="48"/>
      <c r="AX130" s="74"/>
      <c r="BA130" s="3"/>
      <c r="BB130" s="47"/>
      <c r="BC130" s="47"/>
      <c r="BD130" s="47"/>
      <c r="BE130" s="47"/>
      <c r="BF130" s="48"/>
      <c r="BG130" s="47"/>
      <c r="BH130" s="6"/>
      <c r="BI130" s="47"/>
      <c r="BJ130" s="1"/>
      <c r="BK130" s="47"/>
      <c r="BL130" s="1"/>
      <c r="BM130" s="48"/>
      <c r="BN130" s="48"/>
    </row>
    <row r="131" spans="1:66" x14ac:dyDescent="0.25">
      <c r="A131" t="str">
        <f t="shared" si="19"/>
        <v>DEDELEGATION</v>
      </c>
      <c r="B131" s="203">
        <v>44295</v>
      </c>
      <c r="C131" s="146">
        <v>3022057</v>
      </c>
      <c r="D131" t="s">
        <v>1034</v>
      </c>
      <c r="E131" t="str">
        <f>VLOOKUP(C131,Schools!$A:$Z,3,0)</f>
        <v>M</v>
      </c>
      <c r="F131" s="204">
        <v>-1555.26</v>
      </c>
      <c r="G131" s="146" t="s">
        <v>4657</v>
      </c>
      <c r="H131" s="146" t="s">
        <v>1079</v>
      </c>
      <c r="I131" t="str">
        <f t="shared" si="20"/>
        <v>10162/543965</v>
      </c>
      <c r="J131">
        <f>VLOOKUP(C131,Schools!$A:$Z,9,0)</f>
        <v>400053</v>
      </c>
      <c r="K131" s="146" t="s">
        <v>271</v>
      </c>
      <c r="L131" s="146" t="s">
        <v>1078</v>
      </c>
      <c r="M131" s="146" t="s">
        <v>1444</v>
      </c>
      <c r="N131" t="str">
        <f>VLOOKUP(C131,Schools!A:D,4,0)</f>
        <v>Primary</v>
      </c>
      <c r="O131">
        <f t="shared" si="16"/>
        <v>10162</v>
      </c>
      <c r="P131">
        <f t="shared" si="28"/>
        <v>543965</v>
      </c>
      <c r="Q131" s="75">
        <f t="shared" si="29"/>
        <v>-1555.26</v>
      </c>
      <c r="R131" s="73"/>
      <c r="S131" s="73"/>
      <c r="T131" s="73"/>
      <c r="U131" s="73"/>
      <c r="V131" s="73"/>
      <c r="W131" s="73"/>
      <c r="X131" s="73"/>
      <c r="Y131" s="73"/>
      <c r="Z131" s="73"/>
      <c r="AA131" s="73"/>
      <c r="AB131" s="73"/>
      <c r="AC131" s="48">
        <f t="shared" si="21"/>
        <v>-1555.26</v>
      </c>
      <c r="AD131" s="48">
        <f t="shared" si="22"/>
        <v>0</v>
      </c>
      <c r="AE131" s="73"/>
      <c r="AG131" s="48">
        <f t="shared" si="23"/>
        <v>-1555.26</v>
      </c>
      <c r="AH131" s="48">
        <f t="shared" si="24"/>
        <v>-1555.26</v>
      </c>
      <c r="AI131" s="6">
        <f t="shared" si="25"/>
        <v>-1555.26</v>
      </c>
      <c r="AJ131" s="6">
        <f t="shared" si="26"/>
        <v>-1555.26</v>
      </c>
      <c r="AK131" s="6"/>
      <c r="AL131" s="6"/>
      <c r="AU131"/>
      <c r="AW131" s="48"/>
      <c r="AX131" s="74"/>
      <c r="BA131" s="3"/>
      <c r="BB131" s="47"/>
      <c r="BC131" s="47"/>
      <c r="BD131" s="47"/>
      <c r="BE131" s="47"/>
      <c r="BF131" s="48"/>
      <c r="BG131" s="47"/>
      <c r="BH131" s="6"/>
      <c r="BI131" s="47"/>
      <c r="BJ131" s="1"/>
      <c r="BK131" s="47"/>
      <c r="BL131" s="1"/>
      <c r="BM131" s="48"/>
      <c r="BN131" s="48"/>
    </row>
    <row r="132" spans="1:66" x14ac:dyDescent="0.25">
      <c r="A132" t="str">
        <f t="shared" si="19"/>
        <v>DEDELEGATION</v>
      </c>
      <c r="B132" s="203">
        <v>44295</v>
      </c>
      <c r="C132" s="146">
        <v>3022060</v>
      </c>
      <c r="D132" t="s">
        <v>1036</v>
      </c>
      <c r="E132" t="str">
        <f>VLOOKUP(C132,Schools!$A:$Z,3,0)</f>
        <v>M</v>
      </c>
      <c r="F132" s="204">
        <v>-1355.6200000000001</v>
      </c>
      <c r="G132" s="146" t="s">
        <v>4657</v>
      </c>
      <c r="H132" s="146" t="s">
        <v>1079</v>
      </c>
      <c r="I132" t="str">
        <f t="shared" si="20"/>
        <v>10162/543965</v>
      </c>
      <c r="J132">
        <f>VLOOKUP(C132,Schools!$A:$Z,9,0)</f>
        <v>400011</v>
      </c>
      <c r="K132" s="146" t="s">
        <v>271</v>
      </c>
      <c r="L132" s="146" t="s">
        <v>1078</v>
      </c>
      <c r="M132" s="146" t="s">
        <v>1444</v>
      </c>
      <c r="N132" t="str">
        <f>VLOOKUP(C132,Schools!A:D,4,0)</f>
        <v>Primary</v>
      </c>
      <c r="O132">
        <f t="shared" si="16"/>
        <v>10162</v>
      </c>
      <c r="P132">
        <f t="shared" si="28"/>
        <v>543965</v>
      </c>
      <c r="Q132" s="75">
        <f t="shared" si="29"/>
        <v>-1355.6200000000001</v>
      </c>
      <c r="R132" s="73"/>
      <c r="S132" s="73"/>
      <c r="T132" s="73"/>
      <c r="U132" s="73"/>
      <c r="V132" s="73"/>
      <c r="W132" s="73"/>
      <c r="X132" s="73"/>
      <c r="Y132" s="73"/>
      <c r="Z132" s="73"/>
      <c r="AA132" s="73"/>
      <c r="AB132" s="73"/>
      <c r="AC132" s="48">
        <f t="shared" si="21"/>
        <v>-1355.6200000000001</v>
      </c>
      <c r="AD132" s="48">
        <f t="shared" si="22"/>
        <v>0</v>
      </c>
      <c r="AE132" s="73"/>
      <c r="AG132" s="48">
        <f t="shared" si="23"/>
        <v>-1355.6200000000001</v>
      </c>
      <c r="AH132" s="48">
        <f t="shared" si="24"/>
        <v>-1355.6200000000001</v>
      </c>
      <c r="AI132" s="6">
        <f t="shared" si="25"/>
        <v>-1355.6200000000001</v>
      </c>
      <c r="AJ132" s="6">
        <f t="shared" si="26"/>
        <v>-1355.6200000000001</v>
      </c>
      <c r="AK132" s="6"/>
      <c r="AL132" s="6"/>
      <c r="AU132"/>
      <c r="AW132" s="48"/>
      <c r="AX132" s="74"/>
      <c r="BA132" s="3"/>
      <c r="BB132" s="47"/>
      <c r="BC132" s="47"/>
      <c r="BD132" s="47"/>
      <c r="BE132" s="47"/>
      <c r="BF132" s="48"/>
      <c r="BG132" s="47"/>
      <c r="BH132" s="6"/>
      <c r="BI132" s="47"/>
      <c r="BJ132" s="1"/>
      <c r="BK132" s="47"/>
      <c r="BL132" s="1"/>
      <c r="BM132" s="48"/>
      <c r="BN132" s="48"/>
    </row>
    <row r="133" spans="1:66" x14ac:dyDescent="0.25">
      <c r="A133" t="str">
        <f t="shared" si="19"/>
        <v>DEDELEGATION</v>
      </c>
      <c r="B133" s="203">
        <v>44295</v>
      </c>
      <c r="C133" s="146">
        <v>3022067</v>
      </c>
      <c r="D133" t="s">
        <v>978</v>
      </c>
      <c r="E133" t="str">
        <f>VLOOKUP(C133,Schools!$A:$Z,3,0)</f>
        <v>M</v>
      </c>
      <c r="F133" s="204">
        <v>-730.94</v>
      </c>
      <c r="G133" s="146" t="s">
        <v>4657</v>
      </c>
      <c r="H133" s="146" t="s">
        <v>1079</v>
      </c>
      <c r="I133" t="str">
        <f t="shared" si="20"/>
        <v>10162/543965</v>
      </c>
      <c r="J133">
        <f>VLOOKUP(C133,Schools!$A:$Z,9,0)</f>
        <v>400065</v>
      </c>
      <c r="K133" s="146" t="s">
        <v>271</v>
      </c>
      <c r="L133" s="146" t="s">
        <v>1078</v>
      </c>
      <c r="M133" s="146" t="s">
        <v>1444</v>
      </c>
      <c r="N133" t="str">
        <f>VLOOKUP(C133,Schools!A:D,4,0)</f>
        <v>Primary</v>
      </c>
      <c r="O133">
        <f t="shared" si="16"/>
        <v>10162</v>
      </c>
      <c r="P133">
        <f t="shared" si="28"/>
        <v>543965</v>
      </c>
      <c r="Q133" s="75">
        <f t="shared" si="29"/>
        <v>-730.94</v>
      </c>
      <c r="R133" s="73"/>
      <c r="S133" s="73"/>
      <c r="T133" s="73"/>
      <c r="U133" s="73"/>
      <c r="V133" s="73"/>
      <c r="W133" s="73"/>
      <c r="X133" s="73"/>
      <c r="Y133" s="73"/>
      <c r="Z133" s="73"/>
      <c r="AA133" s="73"/>
      <c r="AB133" s="73"/>
      <c r="AC133" s="48">
        <f t="shared" si="21"/>
        <v>-730.94</v>
      </c>
      <c r="AD133" s="48">
        <f t="shared" si="22"/>
        <v>0</v>
      </c>
      <c r="AE133" s="73"/>
      <c r="AG133" s="48">
        <f t="shared" si="23"/>
        <v>-730.94</v>
      </c>
      <c r="AH133" s="48">
        <f t="shared" si="24"/>
        <v>-730.94</v>
      </c>
      <c r="AI133" s="6">
        <f t="shared" si="25"/>
        <v>-730.94</v>
      </c>
      <c r="AJ133" s="6">
        <f t="shared" si="26"/>
        <v>-730.94</v>
      </c>
      <c r="AK133" s="6"/>
      <c r="AL133" s="6"/>
      <c r="AU133"/>
      <c r="AW133" s="48"/>
      <c r="AX133" s="74"/>
      <c r="BA133" s="3"/>
      <c r="BB133" s="47"/>
      <c r="BC133" s="47"/>
      <c r="BD133" s="47"/>
      <c r="BE133" s="47"/>
      <c r="BF133" s="48"/>
      <c r="BG133" s="47"/>
      <c r="BH133" s="6"/>
      <c r="BI133" s="47"/>
      <c r="BJ133" s="1"/>
      <c r="BK133" s="47"/>
      <c r="BL133" s="1"/>
      <c r="BM133" s="48"/>
      <c r="BN133" s="48"/>
    </row>
    <row r="134" spans="1:66" x14ac:dyDescent="0.25">
      <c r="A134" t="str">
        <f t="shared" si="19"/>
        <v>DEDELEGATION</v>
      </c>
      <c r="B134" s="203">
        <v>44295</v>
      </c>
      <c r="C134" s="146">
        <v>3022070</v>
      </c>
      <c r="D134" t="s">
        <v>1031</v>
      </c>
      <c r="E134" t="str">
        <f>VLOOKUP(C134,Schools!$A:$Z,3,0)</f>
        <v>M</v>
      </c>
      <c r="F134" s="204">
        <v>-666.54000000000008</v>
      </c>
      <c r="G134" s="146" t="s">
        <v>4657</v>
      </c>
      <c r="H134" s="146" t="s">
        <v>1079</v>
      </c>
      <c r="I134" t="str">
        <f t="shared" si="20"/>
        <v>10162/543965</v>
      </c>
      <c r="J134">
        <f>VLOOKUP(C134,Schools!$A:$Z,9,0)</f>
        <v>400038</v>
      </c>
      <c r="K134" s="146" t="s">
        <v>271</v>
      </c>
      <c r="L134" s="146" t="s">
        <v>1078</v>
      </c>
      <c r="M134" s="146" t="s">
        <v>1444</v>
      </c>
      <c r="N134" t="str">
        <f>VLOOKUP(C134,Schools!A:D,4,0)</f>
        <v>Primary</v>
      </c>
      <c r="O134">
        <f t="shared" si="16"/>
        <v>10162</v>
      </c>
      <c r="P134">
        <f t="shared" si="28"/>
        <v>543965</v>
      </c>
      <c r="Q134" s="75">
        <f t="shared" si="29"/>
        <v>-666.54000000000008</v>
      </c>
      <c r="R134" s="73"/>
      <c r="S134" s="73"/>
      <c r="T134" s="73"/>
      <c r="U134" s="73"/>
      <c r="V134" s="73"/>
      <c r="W134" s="73"/>
      <c r="X134" s="73"/>
      <c r="Y134" s="73"/>
      <c r="Z134" s="73"/>
      <c r="AA134" s="73"/>
      <c r="AB134" s="73"/>
      <c r="AC134" s="48">
        <f t="shared" si="21"/>
        <v>-666.54000000000008</v>
      </c>
      <c r="AD134" s="48">
        <f t="shared" si="22"/>
        <v>0</v>
      </c>
      <c r="AE134" s="73"/>
      <c r="AG134" s="48">
        <f t="shared" si="23"/>
        <v>-666.54000000000008</v>
      </c>
      <c r="AH134" s="48">
        <f t="shared" si="24"/>
        <v>-666.54000000000008</v>
      </c>
      <c r="AI134" s="6">
        <f t="shared" si="25"/>
        <v>-666.54000000000008</v>
      </c>
      <c r="AJ134" s="6">
        <f t="shared" si="26"/>
        <v>-666.54000000000008</v>
      </c>
      <c r="AK134" s="6"/>
      <c r="AL134" s="6"/>
      <c r="AU134"/>
      <c r="AW134" s="48"/>
      <c r="AX134" s="74"/>
      <c r="BA134" s="3"/>
      <c r="BB134" s="47"/>
      <c r="BC134" s="47"/>
      <c r="BD134" s="47"/>
      <c r="BE134" s="47"/>
      <c r="BF134" s="48"/>
      <c r="BG134" s="47"/>
      <c r="BH134" s="6"/>
      <c r="BI134" s="47"/>
      <c r="BJ134" s="1"/>
      <c r="BK134" s="47"/>
      <c r="BL134" s="1"/>
      <c r="BM134" s="48"/>
      <c r="BN134" s="48"/>
    </row>
    <row r="135" spans="1:66" x14ac:dyDescent="0.25">
      <c r="A135" t="str">
        <f t="shared" si="19"/>
        <v>DEDELEGATION</v>
      </c>
      <c r="B135" s="203">
        <v>44295</v>
      </c>
      <c r="C135" s="146">
        <v>3022071</v>
      </c>
      <c r="D135" t="s">
        <v>1410</v>
      </c>
      <c r="E135" t="str">
        <f>VLOOKUP(C135,Schools!$A:$Z,3,0)</f>
        <v>M</v>
      </c>
      <c r="F135" s="204">
        <v>-550.62</v>
      </c>
      <c r="G135" s="146" t="s">
        <v>4657</v>
      </c>
      <c r="H135" s="146" t="s">
        <v>1079</v>
      </c>
      <c r="I135" t="str">
        <f t="shared" si="20"/>
        <v>10162/543965</v>
      </c>
      <c r="J135">
        <f>VLOOKUP(C135,Schools!$A:$Z,9,0)</f>
        <v>400012</v>
      </c>
      <c r="K135" s="146" t="s">
        <v>271</v>
      </c>
      <c r="L135" s="146" t="s">
        <v>1078</v>
      </c>
      <c r="M135" s="146" t="s">
        <v>1444</v>
      </c>
      <c r="N135" t="str">
        <f>VLOOKUP(C135,Schools!A:D,4,0)</f>
        <v>Primary</v>
      </c>
      <c r="O135">
        <f t="shared" si="16"/>
        <v>10162</v>
      </c>
      <c r="P135">
        <f t="shared" si="28"/>
        <v>543965</v>
      </c>
      <c r="Q135" s="75">
        <f t="shared" si="29"/>
        <v>-550.62</v>
      </c>
      <c r="R135" s="73"/>
      <c r="S135" s="73"/>
      <c r="T135" s="73"/>
      <c r="U135" s="73"/>
      <c r="V135" s="73"/>
      <c r="W135" s="73"/>
      <c r="X135" s="73"/>
      <c r="Y135" s="73"/>
      <c r="Z135" s="73"/>
      <c r="AA135" s="73"/>
      <c r="AB135" s="73"/>
      <c r="AC135" s="48">
        <f t="shared" si="21"/>
        <v>-550.62</v>
      </c>
      <c r="AD135" s="48">
        <f t="shared" si="22"/>
        <v>0</v>
      </c>
      <c r="AE135" s="73"/>
      <c r="AG135" s="48">
        <f t="shared" si="23"/>
        <v>-550.62</v>
      </c>
      <c r="AH135" s="48">
        <f t="shared" si="24"/>
        <v>-550.62</v>
      </c>
      <c r="AI135" s="6">
        <f t="shared" si="25"/>
        <v>-550.62</v>
      </c>
      <c r="AJ135" s="6">
        <f t="shared" si="26"/>
        <v>-550.62</v>
      </c>
      <c r="AK135" s="6"/>
      <c r="AL135" s="6"/>
      <c r="AU135"/>
      <c r="AW135" s="48"/>
      <c r="AX135" s="74"/>
      <c r="BA135" s="3"/>
      <c r="BB135" s="47"/>
      <c r="BC135" s="47"/>
      <c r="BD135" s="47"/>
      <c r="BE135" s="47"/>
      <c r="BF135" s="48"/>
      <c r="BG135" s="47"/>
      <c r="BH135" s="6"/>
      <c r="BI135" s="47"/>
      <c r="BJ135" s="1"/>
      <c r="BK135" s="47"/>
      <c r="BL135" s="1"/>
      <c r="BM135" s="48"/>
      <c r="BN135" s="48"/>
    </row>
    <row r="136" spans="1:66" x14ac:dyDescent="0.25">
      <c r="A136" t="str">
        <f t="shared" si="19"/>
        <v>DEDELEGATION</v>
      </c>
      <c r="B136" s="203">
        <v>44295</v>
      </c>
      <c r="C136" s="146">
        <v>3022072</v>
      </c>
      <c r="D136" t="s">
        <v>1016</v>
      </c>
      <c r="E136" t="str">
        <f>VLOOKUP(C136,Schools!$A:$Z,3,0)</f>
        <v>M</v>
      </c>
      <c r="F136" s="204">
        <v>-933.80000000000007</v>
      </c>
      <c r="G136" s="146" t="s">
        <v>4657</v>
      </c>
      <c r="H136" s="146" t="s">
        <v>1079</v>
      </c>
      <c r="I136" t="str">
        <f t="shared" si="20"/>
        <v>10162/543965</v>
      </c>
      <c r="J136">
        <f>VLOOKUP(C136,Schools!$A:$Z,9,0)</f>
        <v>400012</v>
      </c>
      <c r="K136" s="146" t="s">
        <v>271</v>
      </c>
      <c r="L136" s="146" t="s">
        <v>1078</v>
      </c>
      <c r="M136" s="146" t="s">
        <v>1444</v>
      </c>
      <c r="N136" t="str">
        <f>VLOOKUP(C136,Schools!A:D,4,0)</f>
        <v>Primary</v>
      </c>
      <c r="O136">
        <f t="shared" si="16"/>
        <v>10162</v>
      </c>
      <c r="P136">
        <f t="shared" si="28"/>
        <v>543965</v>
      </c>
      <c r="Q136" s="75">
        <f t="shared" si="29"/>
        <v>-933.80000000000007</v>
      </c>
      <c r="R136" s="73"/>
      <c r="S136" s="73"/>
      <c r="T136" s="73"/>
      <c r="U136" s="73"/>
      <c r="V136" s="73"/>
      <c r="W136" s="73"/>
      <c r="X136" s="73"/>
      <c r="Y136" s="73"/>
      <c r="Z136" s="73"/>
      <c r="AA136" s="73"/>
      <c r="AB136" s="73"/>
      <c r="AC136" s="48">
        <f t="shared" si="21"/>
        <v>-933.80000000000007</v>
      </c>
      <c r="AD136" s="48">
        <f t="shared" si="22"/>
        <v>0</v>
      </c>
      <c r="AE136" s="73"/>
      <c r="AG136" s="48">
        <f t="shared" si="23"/>
        <v>-933.80000000000007</v>
      </c>
      <c r="AH136" s="48">
        <f t="shared" si="24"/>
        <v>-933.80000000000007</v>
      </c>
      <c r="AI136" s="6">
        <f t="shared" si="25"/>
        <v>-933.80000000000007</v>
      </c>
      <c r="AJ136" s="6">
        <f t="shared" si="26"/>
        <v>-933.80000000000007</v>
      </c>
      <c r="AK136" s="6"/>
      <c r="AL136" s="6"/>
      <c r="AU136"/>
      <c r="AW136" s="48"/>
      <c r="AX136" s="74"/>
      <c r="BA136" s="3"/>
      <c r="BB136" s="47"/>
      <c r="BC136" s="47"/>
      <c r="BD136" s="47"/>
      <c r="BE136" s="47"/>
      <c r="BF136" s="48"/>
      <c r="BG136" s="47"/>
      <c r="BH136" s="6"/>
      <c r="BI136" s="47"/>
      <c r="BJ136" s="1"/>
      <c r="BK136" s="47"/>
      <c r="BL136" s="1"/>
      <c r="BM136" s="48"/>
      <c r="BN136" s="48"/>
    </row>
    <row r="137" spans="1:66" x14ac:dyDescent="0.25">
      <c r="A137" t="str">
        <f t="shared" si="19"/>
        <v>DEDELEGATION</v>
      </c>
      <c r="B137" s="203">
        <v>44295</v>
      </c>
      <c r="C137" s="146">
        <v>3022073</v>
      </c>
      <c r="D137" t="s">
        <v>1411</v>
      </c>
      <c r="E137" t="str">
        <f>VLOOKUP(C137,Schools!$A:$Z,3,0)</f>
        <v>M</v>
      </c>
      <c r="F137" s="204">
        <v>-1983.5200000000002</v>
      </c>
      <c r="G137" s="146" t="s">
        <v>4657</v>
      </c>
      <c r="H137" s="146" t="s">
        <v>1079</v>
      </c>
      <c r="I137" t="str">
        <f t="shared" si="20"/>
        <v>10162/543965</v>
      </c>
      <c r="J137">
        <f>VLOOKUP(C137,Schools!$A:$Z,9,0)</f>
        <v>400105</v>
      </c>
      <c r="K137" s="146" t="s">
        <v>271</v>
      </c>
      <c r="L137" s="146" t="s">
        <v>1078</v>
      </c>
      <c r="M137" s="146" t="s">
        <v>1444</v>
      </c>
      <c r="N137" t="str">
        <f>VLOOKUP(C137,Schools!A:D,4,0)</f>
        <v>Primary</v>
      </c>
      <c r="O137">
        <f t="shared" si="16"/>
        <v>10162</v>
      </c>
      <c r="P137">
        <f t="shared" si="28"/>
        <v>543965</v>
      </c>
      <c r="Q137" s="75">
        <f t="shared" si="29"/>
        <v>-1983.5200000000002</v>
      </c>
      <c r="R137" s="73"/>
      <c r="S137" s="73"/>
      <c r="T137" s="73"/>
      <c r="U137" s="73"/>
      <c r="V137" s="73"/>
      <c r="W137" s="73"/>
      <c r="X137" s="73"/>
      <c r="Y137" s="73"/>
      <c r="Z137" s="73"/>
      <c r="AA137" s="73"/>
      <c r="AB137" s="73"/>
      <c r="AC137" s="48">
        <f t="shared" si="21"/>
        <v>-1983.5200000000002</v>
      </c>
      <c r="AD137" s="48">
        <f t="shared" si="22"/>
        <v>0</v>
      </c>
      <c r="AE137" s="73"/>
      <c r="AG137" s="48">
        <f t="shared" si="23"/>
        <v>-1983.5200000000002</v>
      </c>
      <c r="AH137" s="48">
        <f t="shared" si="24"/>
        <v>-1983.5200000000002</v>
      </c>
      <c r="AI137" s="6">
        <f t="shared" si="25"/>
        <v>-1983.5200000000002</v>
      </c>
      <c r="AJ137" s="6">
        <f t="shared" si="26"/>
        <v>-1983.5200000000002</v>
      </c>
      <c r="AK137" s="6"/>
      <c r="AL137" s="6"/>
      <c r="AU137"/>
      <c r="AW137" s="48"/>
      <c r="AX137" s="74"/>
      <c r="BA137" s="3"/>
      <c r="BB137" s="47"/>
      <c r="BC137" s="47"/>
      <c r="BD137" s="47"/>
      <c r="BE137" s="47"/>
      <c r="BF137" s="48"/>
      <c r="BG137" s="47"/>
      <c r="BH137" s="6"/>
      <c r="BI137" s="47"/>
      <c r="BJ137" s="1"/>
      <c r="BK137" s="47"/>
      <c r="BL137" s="1"/>
      <c r="BM137" s="48"/>
      <c r="BN137" s="48"/>
    </row>
    <row r="138" spans="1:66" x14ac:dyDescent="0.25">
      <c r="A138" t="str">
        <f t="shared" si="19"/>
        <v>DEDELEGATION</v>
      </c>
      <c r="B138" s="203">
        <v>44295</v>
      </c>
      <c r="C138" s="146">
        <v>3022076</v>
      </c>
      <c r="D138" t="s">
        <v>1412</v>
      </c>
      <c r="E138" t="str">
        <f>VLOOKUP(C138,Schools!$A:$Z,3,0)</f>
        <v>M</v>
      </c>
      <c r="F138" s="204">
        <v>-1052.94</v>
      </c>
      <c r="G138" s="146" t="s">
        <v>4657</v>
      </c>
      <c r="H138" s="146" t="s">
        <v>1079</v>
      </c>
      <c r="I138" t="str">
        <f t="shared" si="20"/>
        <v>10162/543965</v>
      </c>
      <c r="J138">
        <f>VLOOKUP(C138,Schools!$A:$Z,9,0)</f>
        <v>400111</v>
      </c>
      <c r="K138" s="146" t="s">
        <v>271</v>
      </c>
      <c r="L138" s="146" t="s">
        <v>1078</v>
      </c>
      <c r="M138" s="146" t="s">
        <v>1444</v>
      </c>
      <c r="N138" t="str">
        <f>VLOOKUP(C138,Schools!A:D,4,0)</f>
        <v>Primary</v>
      </c>
      <c r="O138">
        <f t="shared" si="16"/>
        <v>10162</v>
      </c>
      <c r="P138">
        <f t="shared" si="28"/>
        <v>543965</v>
      </c>
      <c r="Q138" s="75">
        <f t="shared" si="29"/>
        <v>-1052.94</v>
      </c>
      <c r="R138" s="73"/>
      <c r="S138" s="73"/>
      <c r="T138" s="73"/>
      <c r="U138" s="73"/>
      <c r="V138" s="73"/>
      <c r="W138" s="73"/>
      <c r="X138" s="73"/>
      <c r="Y138" s="73"/>
      <c r="Z138" s="73"/>
      <c r="AA138" s="73"/>
      <c r="AB138" s="73"/>
      <c r="AC138" s="48">
        <f t="shared" si="21"/>
        <v>-1052.94</v>
      </c>
      <c r="AD138" s="48">
        <f t="shared" si="22"/>
        <v>0</v>
      </c>
      <c r="AE138" s="73"/>
      <c r="AG138" s="48">
        <f t="shared" si="23"/>
        <v>-1052.94</v>
      </c>
      <c r="AH138" s="48">
        <f t="shared" si="24"/>
        <v>-1052.94</v>
      </c>
      <c r="AI138" s="6">
        <f t="shared" si="25"/>
        <v>-1052.94</v>
      </c>
      <c r="AJ138" s="6">
        <f t="shared" si="26"/>
        <v>-1052.94</v>
      </c>
      <c r="AK138" s="6"/>
      <c r="AL138" s="6"/>
      <c r="AU138"/>
      <c r="AW138" s="48"/>
      <c r="AX138" s="74"/>
      <c r="BA138" s="3"/>
      <c r="BC138" s="47"/>
      <c r="BD138" s="47"/>
      <c r="BE138" s="47"/>
      <c r="BH138" s="6"/>
      <c r="BI138" s="47"/>
      <c r="BJ138" s="1"/>
      <c r="BK138" s="47"/>
      <c r="BL138" s="1"/>
      <c r="BM138" s="48"/>
      <c r="BN138" s="48"/>
    </row>
    <row r="139" spans="1:66" x14ac:dyDescent="0.25">
      <c r="A139" t="str">
        <f t="shared" si="19"/>
        <v>DEDELEGATION</v>
      </c>
      <c r="B139" s="203">
        <v>44295</v>
      </c>
      <c r="C139" s="146">
        <v>3022077</v>
      </c>
      <c r="D139" t="s">
        <v>1413</v>
      </c>
      <c r="E139" t="str">
        <f>VLOOKUP(C139,Schools!$A:$Z,3,0)</f>
        <v>M</v>
      </c>
      <c r="F139" s="204">
        <v>-2701.5800000000004</v>
      </c>
      <c r="G139" s="146" t="s">
        <v>4657</v>
      </c>
      <c r="H139" s="146" t="s">
        <v>1079</v>
      </c>
      <c r="I139" t="str">
        <f t="shared" si="20"/>
        <v>10162/543965</v>
      </c>
      <c r="J139">
        <f>VLOOKUP(C139,Schools!$A:$Z,9,0)</f>
        <v>400113</v>
      </c>
      <c r="K139" s="146" t="s">
        <v>271</v>
      </c>
      <c r="L139" s="146" t="s">
        <v>1078</v>
      </c>
      <c r="M139" s="146" t="s">
        <v>1444</v>
      </c>
      <c r="N139" t="str">
        <f>VLOOKUP(C139,Schools!A:D,4,0)</f>
        <v>Primary</v>
      </c>
      <c r="O139">
        <f t="shared" si="16"/>
        <v>10162</v>
      </c>
      <c r="P139">
        <f t="shared" si="28"/>
        <v>543965</v>
      </c>
      <c r="Q139" s="75">
        <f t="shared" si="29"/>
        <v>-2701.5800000000004</v>
      </c>
      <c r="R139" s="73"/>
      <c r="S139" s="73"/>
      <c r="T139" s="73"/>
      <c r="U139" s="73"/>
      <c r="V139" s="73"/>
      <c r="W139" s="73"/>
      <c r="X139" s="73"/>
      <c r="Y139" s="73"/>
      <c r="Z139" s="73"/>
      <c r="AA139" s="73"/>
      <c r="AB139" s="73"/>
      <c r="AC139" s="48">
        <f t="shared" si="21"/>
        <v>-2701.5800000000004</v>
      </c>
      <c r="AD139" s="48">
        <f t="shared" si="22"/>
        <v>0</v>
      </c>
      <c r="AE139" s="73"/>
      <c r="AG139" s="48">
        <f t="shared" si="23"/>
        <v>-2701.5800000000004</v>
      </c>
      <c r="AH139" s="48">
        <f t="shared" si="24"/>
        <v>-2701.5800000000004</v>
      </c>
      <c r="AI139" s="6">
        <f t="shared" si="25"/>
        <v>-2701.5800000000004</v>
      </c>
      <c r="AJ139" s="6">
        <f t="shared" si="26"/>
        <v>-2701.5800000000004</v>
      </c>
      <c r="AK139" s="6"/>
      <c r="AL139" s="6"/>
      <c r="AU139"/>
      <c r="AW139" s="48"/>
      <c r="AX139" s="74"/>
      <c r="BA139" s="3"/>
      <c r="BC139" s="47"/>
      <c r="BD139" s="47"/>
      <c r="BE139" s="47"/>
      <c r="BH139" s="6"/>
      <c r="BI139" s="47"/>
      <c r="BJ139" s="1"/>
      <c r="BK139" s="47"/>
      <c r="BL139" s="1"/>
      <c r="BM139" s="48"/>
      <c r="BN139" s="48"/>
    </row>
    <row r="140" spans="1:66" x14ac:dyDescent="0.25">
      <c r="A140" t="str">
        <f t="shared" si="19"/>
        <v>DEDELEGATION</v>
      </c>
      <c r="B140" s="203">
        <v>44295</v>
      </c>
      <c r="C140" s="146">
        <v>3022078</v>
      </c>
      <c r="D140" t="s">
        <v>1414</v>
      </c>
      <c r="E140" t="str">
        <f>VLOOKUP(C140,Schools!$A:$Z,3,0)</f>
        <v>M</v>
      </c>
      <c r="F140" s="204">
        <v>-1143.1000000000001</v>
      </c>
      <c r="G140" s="146" t="s">
        <v>4657</v>
      </c>
      <c r="H140" s="146" t="s">
        <v>1079</v>
      </c>
      <c r="I140" t="str">
        <f t="shared" si="20"/>
        <v>10162/543965</v>
      </c>
      <c r="J140">
        <f>VLOOKUP(C140,Schools!$A:$Z,9,0)</f>
        <v>400014</v>
      </c>
      <c r="K140" s="146" t="s">
        <v>271</v>
      </c>
      <c r="L140" s="146" t="s">
        <v>1078</v>
      </c>
      <c r="M140" s="146" t="s">
        <v>1444</v>
      </c>
      <c r="N140" t="str">
        <f>VLOOKUP(C140,Schools!A:D,4,0)</f>
        <v>Primary</v>
      </c>
      <c r="O140">
        <f t="shared" si="16"/>
        <v>10162</v>
      </c>
      <c r="P140">
        <f t="shared" si="28"/>
        <v>543965</v>
      </c>
      <c r="Q140" s="75">
        <f t="shared" si="29"/>
        <v>-1143.1000000000001</v>
      </c>
      <c r="R140" s="73"/>
      <c r="S140" s="73"/>
      <c r="T140" s="73"/>
      <c r="U140" s="73"/>
      <c r="V140" s="73"/>
      <c r="W140" s="73"/>
      <c r="X140" s="73"/>
      <c r="Y140" s="73"/>
      <c r="Z140" s="73"/>
      <c r="AA140" s="73"/>
      <c r="AB140" s="73"/>
      <c r="AC140" s="48">
        <f t="shared" si="21"/>
        <v>-1143.1000000000001</v>
      </c>
      <c r="AD140" s="48">
        <f t="shared" si="22"/>
        <v>0</v>
      </c>
      <c r="AE140" s="73"/>
      <c r="AG140" s="48">
        <f t="shared" si="23"/>
        <v>-1143.1000000000001</v>
      </c>
      <c r="AH140" s="48">
        <f t="shared" si="24"/>
        <v>-1143.1000000000001</v>
      </c>
      <c r="AI140" s="6">
        <f t="shared" si="25"/>
        <v>-1143.1000000000001</v>
      </c>
      <c r="AJ140" s="6">
        <f t="shared" si="26"/>
        <v>-1143.1000000000001</v>
      </c>
      <c r="AK140" s="6"/>
      <c r="AL140" s="6"/>
      <c r="AU140"/>
      <c r="AW140" s="48"/>
      <c r="AX140" s="74"/>
      <c r="BA140" s="3"/>
      <c r="BC140" s="47"/>
      <c r="BD140" s="47"/>
      <c r="BE140" s="47"/>
      <c r="BH140" s="6"/>
      <c r="BI140" s="47"/>
      <c r="BJ140" s="1"/>
      <c r="BK140" s="47"/>
      <c r="BL140" s="1"/>
      <c r="BM140" s="48"/>
      <c r="BN140" s="48"/>
    </row>
    <row r="141" spans="1:66" x14ac:dyDescent="0.25">
      <c r="A141" t="str">
        <f t="shared" si="19"/>
        <v>DEDELEGATION</v>
      </c>
      <c r="B141" s="203">
        <v>44295</v>
      </c>
      <c r="C141" s="146">
        <v>3022079</v>
      </c>
      <c r="D141" t="s">
        <v>1415</v>
      </c>
      <c r="E141" t="str">
        <f>VLOOKUP(C141,Schools!$A:$Z,3,0)</f>
        <v>M</v>
      </c>
      <c r="F141" s="204">
        <v>-1352.4</v>
      </c>
      <c r="G141" s="146" t="s">
        <v>4657</v>
      </c>
      <c r="H141" s="146" t="s">
        <v>1079</v>
      </c>
      <c r="I141" t="str">
        <f t="shared" si="20"/>
        <v>10162/543965</v>
      </c>
      <c r="J141">
        <f>VLOOKUP(C141,Schools!$A:$Z,9,0)</f>
        <v>400070</v>
      </c>
      <c r="K141" s="146" t="s">
        <v>271</v>
      </c>
      <c r="L141" s="146" t="s">
        <v>1078</v>
      </c>
      <c r="M141" s="146" t="s">
        <v>1444</v>
      </c>
      <c r="N141" t="str">
        <f>VLOOKUP(C141,Schools!A:D,4,0)</f>
        <v>Primary</v>
      </c>
      <c r="O141">
        <f t="shared" si="16"/>
        <v>10162</v>
      </c>
      <c r="P141">
        <f t="shared" si="28"/>
        <v>543965</v>
      </c>
      <c r="Q141" s="75">
        <f t="shared" si="29"/>
        <v>-1352.4</v>
      </c>
      <c r="R141" s="73"/>
      <c r="S141" s="73"/>
      <c r="T141" s="73"/>
      <c r="U141" s="73"/>
      <c r="V141" s="73"/>
      <c r="W141" s="73"/>
      <c r="X141" s="73"/>
      <c r="Y141" s="73"/>
      <c r="Z141" s="73"/>
      <c r="AA141" s="73"/>
      <c r="AB141" s="73"/>
      <c r="AC141" s="48">
        <f t="shared" si="21"/>
        <v>-1352.4</v>
      </c>
      <c r="AD141" s="48">
        <f t="shared" si="22"/>
        <v>0</v>
      </c>
      <c r="AE141" s="73"/>
      <c r="AG141" s="48">
        <f t="shared" si="23"/>
        <v>-1352.4</v>
      </c>
      <c r="AH141" s="48">
        <f t="shared" si="24"/>
        <v>-1352.4</v>
      </c>
      <c r="AI141" s="6">
        <f t="shared" si="25"/>
        <v>-1352.4</v>
      </c>
      <c r="AJ141" s="6">
        <f t="shared" si="26"/>
        <v>-1352.4</v>
      </c>
      <c r="AK141" s="6"/>
      <c r="AL141" s="6"/>
      <c r="AU141"/>
      <c r="AW141" s="48"/>
      <c r="AX141" s="74"/>
      <c r="BA141" s="3"/>
      <c r="BC141" s="47"/>
      <c r="BD141" s="47"/>
      <c r="BE141" s="47"/>
      <c r="BH141" s="6"/>
      <c r="BI141" s="47"/>
      <c r="BJ141" s="1"/>
      <c r="BK141" s="47"/>
      <c r="BL141" s="1"/>
      <c r="BM141" s="48"/>
      <c r="BN141" s="48"/>
    </row>
    <row r="142" spans="1:66" x14ac:dyDescent="0.25">
      <c r="A142" t="str">
        <f t="shared" si="19"/>
        <v>DEDELEGATION</v>
      </c>
      <c r="B142" s="203">
        <v>44295</v>
      </c>
      <c r="C142" s="146">
        <v>3023300</v>
      </c>
      <c r="D142" t="s">
        <v>1416</v>
      </c>
      <c r="E142" t="str">
        <f>VLOOKUP(C142,Schools!$A:$Z,3,0)</f>
        <v>M</v>
      </c>
      <c r="F142" s="204">
        <v>-515.20000000000005</v>
      </c>
      <c r="G142" s="146" t="s">
        <v>4657</v>
      </c>
      <c r="H142" s="146" t="s">
        <v>1079</v>
      </c>
      <c r="I142" t="str">
        <f t="shared" si="20"/>
        <v>10162/543965</v>
      </c>
      <c r="J142">
        <f>VLOOKUP(C142,Schools!$A:$Z,9,0)</f>
        <v>400069</v>
      </c>
      <c r="K142" s="146" t="s">
        <v>271</v>
      </c>
      <c r="L142" s="146" t="s">
        <v>1078</v>
      </c>
      <c r="M142" s="146" t="s">
        <v>1444</v>
      </c>
      <c r="N142" t="str">
        <f>VLOOKUP(C142,Schools!A:D,4,0)</f>
        <v>Primary</v>
      </c>
      <c r="O142">
        <f t="shared" si="16"/>
        <v>10162</v>
      </c>
      <c r="P142">
        <f t="shared" si="28"/>
        <v>543965</v>
      </c>
      <c r="Q142" s="75">
        <f t="shared" si="29"/>
        <v>-515.20000000000005</v>
      </c>
      <c r="R142" s="73"/>
      <c r="S142" s="73"/>
      <c r="T142" s="73"/>
      <c r="U142" s="73"/>
      <c r="V142" s="73"/>
      <c r="W142" s="73"/>
      <c r="X142" s="73"/>
      <c r="Y142" s="73"/>
      <c r="Z142" s="73"/>
      <c r="AA142" s="73"/>
      <c r="AB142" s="73"/>
      <c r="AC142" s="48">
        <f t="shared" si="21"/>
        <v>-515.20000000000005</v>
      </c>
      <c r="AD142" s="48">
        <f t="shared" si="22"/>
        <v>0</v>
      </c>
      <c r="AE142" s="73"/>
      <c r="AG142" s="48">
        <f t="shared" si="23"/>
        <v>-515.20000000000005</v>
      </c>
      <c r="AH142" s="48">
        <f t="shared" si="24"/>
        <v>-515.20000000000005</v>
      </c>
      <c r="AI142" s="6">
        <f t="shared" si="25"/>
        <v>-515.20000000000005</v>
      </c>
      <c r="AJ142" s="6">
        <f t="shared" si="26"/>
        <v>-515.20000000000005</v>
      </c>
      <c r="AK142" s="6"/>
      <c r="AL142" s="6"/>
      <c r="AU142"/>
      <c r="AW142" s="48"/>
      <c r="AX142" s="74"/>
      <c r="BA142" s="3"/>
      <c r="BC142" s="47"/>
      <c r="BD142" s="47"/>
      <c r="BE142" s="47"/>
      <c r="BH142" s="6"/>
      <c r="BI142" s="47"/>
      <c r="BJ142" s="1"/>
      <c r="BK142" s="47"/>
      <c r="BL142" s="1"/>
      <c r="BM142" s="48"/>
      <c r="BN142" s="48"/>
    </row>
    <row r="143" spans="1:66" x14ac:dyDescent="0.25">
      <c r="A143" t="str">
        <f t="shared" si="19"/>
        <v>DEDELEGATION</v>
      </c>
      <c r="B143" s="203">
        <v>44295</v>
      </c>
      <c r="C143" s="146">
        <v>3023302</v>
      </c>
      <c r="D143" t="s">
        <v>1417</v>
      </c>
      <c r="E143" t="str">
        <f>VLOOKUP(C143,Schools!$A:$Z,3,0)</f>
        <v>M</v>
      </c>
      <c r="F143" s="204">
        <v>-676.2</v>
      </c>
      <c r="G143" s="146" t="s">
        <v>4657</v>
      </c>
      <c r="H143" s="146" t="s">
        <v>1079</v>
      </c>
      <c r="I143" t="str">
        <f t="shared" si="20"/>
        <v>10162/543965</v>
      </c>
      <c r="J143">
        <f>VLOOKUP(C143,Schools!$A:$Z,9,0)</f>
        <v>400039</v>
      </c>
      <c r="K143" s="146" t="s">
        <v>271</v>
      </c>
      <c r="L143" s="146" t="s">
        <v>1078</v>
      </c>
      <c r="M143" s="146" t="s">
        <v>1444</v>
      </c>
      <c r="N143" t="str">
        <f>VLOOKUP(C143,Schools!A:D,4,0)</f>
        <v>Primary</v>
      </c>
      <c r="O143">
        <f t="shared" si="16"/>
        <v>10162</v>
      </c>
      <c r="P143">
        <f t="shared" si="28"/>
        <v>543965</v>
      </c>
      <c r="Q143" s="75">
        <f t="shared" si="29"/>
        <v>-676.2</v>
      </c>
      <c r="R143" s="73"/>
      <c r="S143" s="73"/>
      <c r="T143" s="73"/>
      <c r="U143" s="73"/>
      <c r="V143" s="73"/>
      <c r="W143" s="73"/>
      <c r="X143" s="73"/>
      <c r="Y143" s="73"/>
      <c r="Z143" s="73"/>
      <c r="AA143" s="73"/>
      <c r="AB143" s="73"/>
      <c r="AC143" s="48">
        <f t="shared" si="21"/>
        <v>-676.2</v>
      </c>
      <c r="AD143" s="48">
        <f t="shared" si="22"/>
        <v>0</v>
      </c>
      <c r="AE143" s="73"/>
      <c r="AG143" s="48">
        <f t="shared" si="23"/>
        <v>-676.2</v>
      </c>
      <c r="AH143" s="48">
        <f t="shared" si="24"/>
        <v>-676.2</v>
      </c>
      <c r="AI143" s="6">
        <f t="shared" si="25"/>
        <v>-676.2</v>
      </c>
      <c r="AJ143" s="6">
        <f t="shared" si="26"/>
        <v>-676.2</v>
      </c>
      <c r="AK143" s="6"/>
      <c r="AL143" s="6"/>
      <c r="AU143"/>
      <c r="AW143" s="48"/>
      <c r="AX143" s="74"/>
      <c r="BA143" s="3"/>
      <c r="BC143" s="47"/>
      <c r="BD143" s="47"/>
      <c r="BE143" s="47"/>
      <c r="BH143" s="6"/>
      <c r="BI143" s="47"/>
      <c r="BJ143" s="1"/>
      <c r="BK143" s="47"/>
      <c r="BL143" s="1"/>
      <c r="BM143" s="48"/>
      <c r="BN143" s="48"/>
    </row>
    <row r="144" spans="1:66" x14ac:dyDescent="0.25">
      <c r="A144" t="str">
        <f t="shared" si="19"/>
        <v>DEDELEGATION</v>
      </c>
      <c r="B144" s="203">
        <v>44295</v>
      </c>
      <c r="C144" s="146">
        <v>3023304</v>
      </c>
      <c r="D144" t="s">
        <v>1418</v>
      </c>
      <c r="E144" t="str">
        <f>VLOOKUP(C144,Schools!$A:$Z,3,0)</f>
        <v>M</v>
      </c>
      <c r="F144" s="204">
        <v>-621.46</v>
      </c>
      <c r="G144" s="146" t="s">
        <v>4657</v>
      </c>
      <c r="H144" s="146" t="s">
        <v>1079</v>
      </c>
      <c r="I144" t="str">
        <f t="shared" si="20"/>
        <v>10162/543965</v>
      </c>
      <c r="J144">
        <f>VLOOKUP(C144,Schools!$A:$Z,9,0)</f>
        <v>400008</v>
      </c>
      <c r="K144" s="146" t="s">
        <v>271</v>
      </c>
      <c r="L144" s="146" t="s">
        <v>1078</v>
      </c>
      <c r="M144" s="146" t="s">
        <v>1444</v>
      </c>
      <c r="N144" t="str">
        <f>VLOOKUP(C144,Schools!A:D,4,0)</f>
        <v>Primary</v>
      </c>
      <c r="O144">
        <f t="shared" si="16"/>
        <v>10162</v>
      </c>
      <c r="P144">
        <f t="shared" si="28"/>
        <v>543965</v>
      </c>
      <c r="Q144" s="75">
        <f t="shared" si="29"/>
        <v>-621.46</v>
      </c>
      <c r="R144" s="73"/>
      <c r="S144" s="73"/>
      <c r="T144" s="73"/>
      <c r="U144" s="73"/>
      <c r="V144" s="73"/>
      <c r="W144" s="73"/>
      <c r="X144" s="73"/>
      <c r="Y144" s="73"/>
      <c r="Z144" s="73"/>
      <c r="AA144" s="73"/>
      <c r="AB144" s="73"/>
      <c r="AC144" s="48">
        <f t="shared" si="21"/>
        <v>-621.46</v>
      </c>
      <c r="AD144" s="48">
        <f t="shared" si="22"/>
        <v>0</v>
      </c>
      <c r="AE144" s="73"/>
      <c r="AG144" s="48">
        <f t="shared" si="23"/>
        <v>-621.46</v>
      </c>
      <c r="AH144" s="48">
        <f t="shared" si="24"/>
        <v>-621.46</v>
      </c>
      <c r="AI144" s="6">
        <f t="shared" si="25"/>
        <v>-621.46</v>
      </c>
      <c r="AJ144" s="6">
        <f t="shared" si="26"/>
        <v>-621.46</v>
      </c>
      <c r="AK144" s="6"/>
      <c r="AL144" s="6"/>
      <c r="AU144"/>
      <c r="AW144" s="48"/>
      <c r="AX144" s="74"/>
      <c r="BA144" s="3"/>
      <c r="BC144" s="47"/>
      <c r="BD144" s="47"/>
      <c r="BE144" s="47"/>
      <c r="BH144" s="6"/>
      <c r="BI144" s="47"/>
      <c r="BJ144" s="1"/>
      <c r="BK144" s="47"/>
      <c r="BL144" s="1"/>
      <c r="BM144" s="48"/>
      <c r="BN144" s="48"/>
    </row>
    <row r="145" spans="1:66" x14ac:dyDescent="0.25">
      <c r="A145" t="str">
        <f t="shared" si="19"/>
        <v>DEDELEGATION</v>
      </c>
      <c r="B145" s="203">
        <v>44295</v>
      </c>
      <c r="C145" s="146">
        <v>3023305</v>
      </c>
      <c r="D145" t="s">
        <v>1419</v>
      </c>
      <c r="E145" t="str">
        <f>VLOOKUP(C145,Schools!$A:$Z,3,0)</f>
        <v>M</v>
      </c>
      <c r="F145" s="204">
        <v>-483.00000000000006</v>
      </c>
      <c r="G145" s="146" t="s">
        <v>4657</v>
      </c>
      <c r="H145" s="146" t="s">
        <v>1079</v>
      </c>
      <c r="I145" t="str">
        <f t="shared" si="20"/>
        <v>10162/543965</v>
      </c>
      <c r="J145">
        <f>VLOOKUP(C145,Schools!$A:$Z,9,0)</f>
        <v>400086</v>
      </c>
      <c r="K145" s="146" t="s">
        <v>271</v>
      </c>
      <c r="L145" s="146" t="s">
        <v>1078</v>
      </c>
      <c r="M145" s="146" t="s">
        <v>1444</v>
      </c>
      <c r="N145" t="str">
        <f>VLOOKUP(C145,Schools!A:D,4,0)</f>
        <v>Primary</v>
      </c>
      <c r="O145">
        <f t="shared" si="16"/>
        <v>10162</v>
      </c>
      <c r="P145">
        <f t="shared" si="28"/>
        <v>543965</v>
      </c>
      <c r="Q145" s="75">
        <f t="shared" si="29"/>
        <v>-483.00000000000006</v>
      </c>
      <c r="R145" s="73"/>
      <c r="S145" s="73"/>
      <c r="T145" s="73"/>
      <c r="U145" s="73"/>
      <c r="V145" s="73"/>
      <c r="W145" s="73"/>
      <c r="X145" s="73"/>
      <c r="Y145" s="73"/>
      <c r="Z145" s="73"/>
      <c r="AA145" s="73"/>
      <c r="AB145" s="73"/>
      <c r="AC145" s="48">
        <f t="shared" si="21"/>
        <v>-483.00000000000006</v>
      </c>
      <c r="AD145" s="48">
        <f t="shared" si="22"/>
        <v>0</v>
      </c>
      <c r="AE145" s="73"/>
      <c r="AG145" s="48">
        <f t="shared" si="23"/>
        <v>-483.00000000000006</v>
      </c>
      <c r="AH145" s="48">
        <f t="shared" si="24"/>
        <v>-483.00000000000006</v>
      </c>
      <c r="AI145" s="6">
        <f t="shared" si="25"/>
        <v>-483.00000000000006</v>
      </c>
      <c r="AJ145" s="6">
        <f t="shared" si="26"/>
        <v>-483.00000000000006</v>
      </c>
      <c r="AK145" s="6"/>
      <c r="AL145" s="6"/>
      <c r="AU145"/>
      <c r="AW145" s="48"/>
      <c r="AX145" s="74"/>
      <c r="BA145" s="3"/>
      <c r="BC145" s="47"/>
      <c r="BD145" s="47"/>
      <c r="BE145" s="47"/>
      <c r="BH145" s="6"/>
      <c r="BI145" s="47"/>
      <c r="BJ145" s="1"/>
      <c r="BK145" s="47"/>
      <c r="BL145" s="1"/>
      <c r="BM145" s="48"/>
      <c r="BN145" s="48"/>
    </row>
    <row r="146" spans="1:66" x14ac:dyDescent="0.25">
      <c r="A146" t="str">
        <f t="shared" si="19"/>
        <v>DEDELEGATION</v>
      </c>
      <c r="B146" s="203">
        <v>44295</v>
      </c>
      <c r="C146" s="146">
        <v>3023307</v>
      </c>
      <c r="D146" t="s">
        <v>1420</v>
      </c>
      <c r="E146" t="str">
        <f>VLOOKUP(C146,Schools!$A:$Z,3,0)</f>
        <v>M</v>
      </c>
      <c r="F146" s="204">
        <v>-676.2</v>
      </c>
      <c r="G146" s="146" t="s">
        <v>4657</v>
      </c>
      <c r="H146" s="146" t="s">
        <v>1079</v>
      </c>
      <c r="I146" t="str">
        <f t="shared" si="20"/>
        <v>10162/543965</v>
      </c>
      <c r="J146">
        <f>VLOOKUP(C146,Schools!$A:$Z,9,0)</f>
        <v>400114</v>
      </c>
      <c r="K146" s="146" t="s">
        <v>271</v>
      </c>
      <c r="L146" s="146" t="s">
        <v>1078</v>
      </c>
      <c r="M146" s="146" t="s">
        <v>1444</v>
      </c>
      <c r="N146" t="str">
        <f>VLOOKUP(C146,Schools!A:D,4,0)</f>
        <v>Primary</v>
      </c>
      <c r="O146">
        <f t="shared" si="16"/>
        <v>10162</v>
      </c>
      <c r="P146">
        <f t="shared" si="28"/>
        <v>543965</v>
      </c>
      <c r="Q146" s="75">
        <f t="shared" si="29"/>
        <v>-676.2</v>
      </c>
      <c r="R146" s="73"/>
      <c r="S146" s="73"/>
      <c r="T146" s="73"/>
      <c r="U146" s="73"/>
      <c r="V146" s="73"/>
      <c r="W146" s="73"/>
      <c r="X146" s="73"/>
      <c r="Y146" s="73"/>
      <c r="Z146" s="73"/>
      <c r="AA146" s="73"/>
      <c r="AB146" s="73"/>
      <c r="AC146" s="48">
        <f t="shared" si="21"/>
        <v>-676.2</v>
      </c>
      <c r="AD146" s="48">
        <f t="shared" si="22"/>
        <v>0</v>
      </c>
      <c r="AE146" s="73"/>
      <c r="AG146" s="48">
        <f t="shared" si="23"/>
        <v>-676.2</v>
      </c>
      <c r="AH146" s="48">
        <f t="shared" si="24"/>
        <v>-676.2</v>
      </c>
      <c r="AI146" s="6">
        <f t="shared" si="25"/>
        <v>-676.2</v>
      </c>
      <c r="AJ146" s="6">
        <f t="shared" si="26"/>
        <v>-676.2</v>
      </c>
      <c r="AK146" s="6"/>
      <c r="AL146" s="6"/>
      <c r="AU146"/>
      <c r="AW146" s="48"/>
      <c r="AX146" s="74"/>
      <c r="BA146" s="3"/>
      <c r="BC146" s="47"/>
      <c r="BD146" s="47"/>
      <c r="BE146" s="47"/>
      <c r="BH146" s="6"/>
      <c r="BI146" s="47"/>
      <c r="BJ146" s="1"/>
      <c r="BK146" s="47"/>
      <c r="BL146" s="1"/>
      <c r="BM146" s="48"/>
      <c r="BN146" s="48"/>
    </row>
    <row r="147" spans="1:66" x14ac:dyDescent="0.25">
      <c r="A147" t="str">
        <f t="shared" si="19"/>
        <v>DEDELEGATION</v>
      </c>
      <c r="B147" s="203">
        <v>44295</v>
      </c>
      <c r="C147" s="146">
        <v>3023309</v>
      </c>
      <c r="D147" t="s">
        <v>1421</v>
      </c>
      <c r="E147" t="str">
        <f>VLOOKUP(C147,Schools!$A:$Z,3,0)</f>
        <v>M</v>
      </c>
      <c r="F147" s="204">
        <v>-676.2</v>
      </c>
      <c r="G147" s="146" t="s">
        <v>4657</v>
      </c>
      <c r="H147" s="146" t="s">
        <v>1079</v>
      </c>
      <c r="I147" t="str">
        <f t="shared" si="20"/>
        <v>10162/543965</v>
      </c>
      <c r="J147">
        <f>VLOOKUP(C147,Schools!$A:$Z,9,0)</f>
        <v>400098</v>
      </c>
      <c r="K147" s="146" t="s">
        <v>271</v>
      </c>
      <c r="L147" s="146" t="s">
        <v>1078</v>
      </c>
      <c r="M147" s="146" t="s">
        <v>1444</v>
      </c>
      <c r="N147" t="str">
        <f>VLOOKUP(C147,Schools!A:D,4,0)</f>
        <v>Primary</v>
      </c>
      <c r="O147">
        <f t="shared" si="16"/>
        <v>10162</v>
      </c>
      <c r="P147">
        <f t="shared" si="28"/>
        <v>543965</v>
      </c>
      <c r="Q147" s="75">
        <f t="shared" si="29"/>
        <v>-676.2</v>
      </c>
      <c r="R147" s="73"/>
      <c r="S147" s="73"/>
      <c r="T147" s="73"/>
      <c r="U147" s="73"/>
      <c r="V147" s="73"/>
      <c r="W147" s="73"/>
      <c r="X147" s="73"/>
      <c r="Y147" s="73"/>
      <c r="Z147" s="73"/>
      <c r="AA147" s="73"/>
      <c r="AB147" s="73"/>
      <c r="AC147" s="48">
        <f t="shared" si="21"/>
        <v>-676.2</v>
      </c>
      <c r="AD147" s="48">
        <f t="shared" si="22"/>
        <v>0</v>
      </c>
      <c r="AE147" s="73"/>
      <c r="AG147" s="48">
        <f t="shared" si="23"/>
        <v>-676.2</v>
      </c>
      <c r="AH147" s="48">
        <f t="shared" si="24"/>
        <v>-676.2</v>
      </c>
      <c r="AI147" s="6">
        <f t="shared" si="25"/>
        <v>-676.2</v>
      </c>
      <c r="AJ147" s="6">
        <f t="shared" si="26"/>
        <v>-676.2</v>
      </c>
      <c r="AK147" s="6"/>
      <c r="AL147" s="6"/>
      <c r="AU147"/>
      <c r="AV147"/>
      <c r="AW147"/>
    </row>
    <row r="148" spans="1:66" x14ac:dyDescent="0.25">
      <c r="A148" t="str">
        <f t="shared" si="19"/>
        <v>DEDELEGATION</v>
      </c>
      <c r="B148" s="203">
        <v>44295</v>
      </c>
      <c r="C148" s="146">
        <v>3023311</v>
      </c>
      <c r="D148" t="s">
        <v>1422</v>
      </c>
      <c r="E148" t="str">
        <f>VLOOKUP(C148,Schools!$A:$Z,3,0)</f>
        <v>M</v>
      </c>
      <c r="F148" s="204">
        <v>-1323.42</v>
      </c>
      <c r="G148" s="146" t="s">
        <v>4657</v>
      </c>
      <c r="H148" s="146" t="s">
        <v>1079</v>
      </c>
      <c r="I148" t="str">
        <f t="shared" si="20"/>
        <v>10162/543965</v>
      </c>
      <c r="J148">
        <f>VLOOKUP(C148,Schools!$A:$Z,9,0)</f>
        <v>400058</v>
      </c>
      <c r="K148" s="146" t="s">
        <v>271</v>
      </c>
      <c r="L148" s="146" t="s">
        <v>1078</v>
      </c>
      <c r="M148" s="146" t="s">
        <v>1444</v>
      </c>
      <c r="N148" t="str">
        <f>VLOOKUP(C148,Schools!A:D,4,0)</f>
        <v>Primary</v>
      </c>
      <c r="O148">
        <f t="shared" ref="O148:O211" si="30">IF($E148="A","EFA",VLOOKUP(LEFT(N148,1),$AI$1:$AJ$3,2,0))</f>
        <v>10162</v>
      </c>
      <c r="P148">
        <f t="shared" ref="P148:P179" si="31">IF(E148="M",543965,516500)</f>
        <v>543965</v>
      </c>
      <c r="Q148" s="75">
        <f t="shared" ref="Q148:Q179" si="32">F148</f>
        <v>-1323.42</v>
      </c>
      <c r="R148" s="73"/>
      <c r="S148" s="73"/>
      <c r="T148" s="73"/>
      <c r="U148" s="73"/>
      <c r="V148" s="73"/>
      <c r="W148" s="73"/>
      <c r="X148" s="73"/>
      <c r="Y148" s="73"/>
      <c r="Z148" s="73"/>
      <c r="AA148" s="73"/>
      <c r="AB148" s="73"/>
      <c r="AC148" s="48">
        <f t="shared" si="21"/>
        <v>-1323.42</v>
      </c>
      <c r="AD148" s="48">
        <f t="shared" si="22"/>
        <v>0</v>
      </c>
      <c r="AE148" s="73"/>
      <c r="AG148" s="48">
        <f t="shared" si="23"/>
        <v>-1323.42</v>
      </c>
      <c r="AH148" s="48">
        <f t="shared" si="24"/>
        <v>-1323.42</v>
      </c>
      <c r="AI148" s="6">
        <f t="shared" si="25"/>
        <v>-1323.42</v>
      </c>
      <c r="AJ148" s="6">
        <f t="shared" si="26"/>
        <v>-1323.42</v>
      </c>
      <c r="AK148" s="6"/>
      <c r="AL148" s="6"/>
      <c r="AU148"/>
      <c r="AV148"/>
      <c r="AW148"/>
    </row>
    <row r="149" spans="1:66" x14ac:dyDescent="0.25">
      <c r="A149" t="str">
        <f t="shared" ref="A149:A212" si="33">$B$3</f>
        <v>DEDELEGATION</v>
      </c>
      <c r="B149" s="203">
        <v>44295</v>
      </c>
      <c r="C149" s="146">
        <v>3023312</v>
      </c>
      <c r="D149" t="s">
        <v>1423</v>
      </c>
      <c r="E149" t="str">
        <f>VLOOKUP(C149,Schools!$A:$Z,3,0)</f>
        <v>M</v>
      </c>
      <c r="F149" s="204">
        <v>-685.86</v>
      </c>
      <c r="G149" s="146" t="s">
        <v>4657</v>
      </c>
      <c r="H149" s="146" t="s">
        <v>1079</v>
      </c>
      <c r="I149" t="str">
        <f t="shared" ref="I149:I212" si="34">O149&amp;"/"&amp;P149</f>
        <v>10162/543965</v>
      </c>
      <c r="J149">
        <f>VLOOKUP(C149,Schools!$A:$Z,9,0)</f>
        <v>400017</v>
      </c>
      <c r="K149" s="146" t="s">
        <v>271</v>
      </c>
      <c r="L149" s="146" t="s">
        <v>1078</v>
      </c>
      <c r="M149" s="146" t="s">
        <v>1444</v>
      </c>
      <c r="N149" t="str">
        <f>VLOOKUP(C149,Schools!A:D,4,0)</f>
        <v>Primary</v>
      </c>
      <c r="O149">
        <f t="shared" si="30"/>
        <v>10162</v>
      </c>
      <c r="P149">
        <f t="shared" si="31"/>
        <v>543965</v>
      </c>
      <c r="Q149" s="75">
        <f t="shared" si="32"/>
        <v>-685.86</v>
      </c>
      <c r="R149" s="73"/>
      <c r="S149" s="73"/>
      <c r="T149" s="73"/>
      <c r="U149" s="73"/>
      <c r="V149" s="73"/>
      <c r="W149" s="73"/>
      <c r="X149" s="73"/>
      <c r="Y149" s="73"/>
      <c r="Z149" s="73"/>
      <c r="AA149" s="73"/>
      <c r="AB149" s="73"/>
      <c r="AC149" s="48">
        <f t="shared" ref="AC149:AC212" si="35">SUM(Q149:AB149)</f>
        <v>-685.86</v>
      </c>
      <c r="AD149" s="48">
        <f t="shared" ref="AD149:AD212" si="36">AC149-F149</f>
        <v>0</v>
      </c>
      <c r="AE149" s="73"/>
      <c r="AG149" s="48">
        <f t="shared" ref="AG149:AG212" si="37">SUM(Q149:S149)</f>
        <v>-685.86</v>
      </c>
      <c r="AH149" s="48">
        <f t="shared" ref="AH149:AH212" si="38">SUM(Q149:V149)</f>
        <v>-685.86</v>
      </c>
      <c r="AI149" s="6">
        <f t="shared" ref="AI149:AI212" si="39">SUM(Q149:Y149)</f>
        <v>-685.86</v>
      </c>
      <c r="AJ149" s="6">
        <f t="shared" ref="AJ149:AJ212" si="40">SUM(Q149:AB149)</f>
        <v>-685.86</v>
      </c>
      <c r="AK149" s="6"/>
      <c r="AL149" s="6"/>
      <c r="AU149"/>
      <c r="AV149"/>
      <c r="AW149"/>
    </row>
    <row r="150" spans="1:66" x14ac:dyDescent="0.25">
      <c r="A150" t="str">
        <f t="shared" si="33"/>
        <v>DEDELEGATION</v>
      </c>
      <c r="B150" s="203">
        <v>44295</v>
      </c>
      <c r="C150" s="146">
        <v>3023313</v>
      </c>
      <c r="D150" t="s">
        <v>1424</v>
      </c>
      <c r="E150" t="str">
        <f>VLOOKUP(C150,Schools!$A:$Z,3,0)</f>
        <v>M</v>
      </c>
      <c r="F150" s="204">
        <v>-644</v>
      </c>
      <c r="G150" s="146" t="s">
        <v>4657</v>
      </c>
      <c r="H150" s="146" t="s">
        <v>1079</v>
      </c>
      <c r="I150" t="str">
        <f t="shared" si="34"/>
        <v>10162/543965</v>
      </c>
      <c r="J150">
        <f>VLOOKUP(C150,Schools!$A:$Z,9,0)</f>
        <v>400006</v>
      </c>
      <c r="K150" s="146" t="s">
        <v>271</v>
      </c>
      <c r="L150" s="146" t="s">
        <v>1078</v>
      </c>
      <c r="M150" s="146" t="s">
        <v>1444</v>
      </c>
      <c r="N150" t="str">
        <f>VLOOKUP(C150,Schools!A:D,4,0)</f>
        <v>Primary</v>
      </c>
      <c r="O150">
        <f t="shared" si="30"/>
        <v>10162</v>
      </c>
      <c r="P150">
        <f t="shared" si="31"/>
        <v>543965</v>
      </c>
      <c r="Q150" s="75">
        <f t="shared" si="32"/>
        <v>-644</v>
      </c>
      <c r="R150" s="73"/>
      <c r="S150" s="73"/>
      <c r="T150" s="73"/>
      <c r="U150" s="73"/>
      <c r="V150" s="73"/>
      <c r="W150" s="73"/>
      <c r="X150" s="73"/>
      <c r="Y150" s="73"/>
      <c r="Z150" s="73"/>
      <c r="AA150" s="73"/>
      <c r="AB150" s="73"/>
      <c r="AC150" s="48">
        <f t="shared" si="35"/>
        <v>-644</v>
      </c>
      <c r="AD150" s="48">
        <f t="shared" si="36"/>
        <v>0</v>
      </c>
      <c r="AE150" s="73"/>
      <c r="AG150" s="48">
        <f t="shared" si="37"/>
        <v>-644</v>
      </c>
      <c r="AH150" s="48">
        <f t="shared" si="38"/>
        <v>-644</v>
      </c>
      <c r="AI150" s="6">
        <f t="shared" si="39"/>
        <v>-644</v>
      </c>
      <c r="AJ150" s="6">
        <f t="shared" si="40"/>
        <v>-644</v>
      </c>
      <c r="AK150" s="6"/>
      <c r="AL150" s="6"/>
      <c r="AU150"/>
      <c r="AV150"/>
      <c r="AW150"/>
    </row>
    <row r="151" spans="1:66" x14ac:dyDescent="0.25">
      <c r="A151" t="str">
        <f t="shared" si="33"/>
        <v>DEDELEGATION</v>
      </c>
      <c r="B151" s="203">
        <v>44295</v>
      </c>
      <c r="C151" s="146">
        <v>3023314</v>
      </c>
      <c r="D151" t="s">
        <v>1425</v>
      </c>
      <c r="E151" t="str">
        <f>VLOOKUP(C151,Schools!$A:$Z,3,0)</f>
        <v>M</v>
      </c>
      <c r="F151" s="204">
        <v>-672.98</v>
      </c>
      <c r="G151" s="146" t="s">
        <v>4657</v>
      </c>
      <c r="H151" s="146" t="s">
        <v>1079</v>
      </c>
      <c r="I151" t="str">
        <f t="shared" si="34"/>
        <v>10162/543965</v>
      </c>
      <c r="J151">
        <f>VLOOKUP(C151,Schools!$A:$Z,9,0)</f>
        <v>400094</v>
      </c>
      <c r="K151" s="146" t="s">
        <v>271</v>
      </c>
      <c r="L151" s="146" t="s">
        <v>1078</v>
      </c>
      <c r="M151" s="146" t="s">
        <v>1444</v>
      </c>
      <c r="N151" t="str">
        <f>VLOOKUP(C151,Schools!A:D,4,0)</f>
        <v>Primary</v>
      </c>
      <c r="O151">
        <f t="shared" si="30"/>
        <v>10162</v>
      </c>
      <c r="P151">
        <f t="shared" si="31"/>
        <v>543965</v>
      </c>
      <c r="Q151" s="75">
        <f t="shared" si="32"/>
        <v>-672.98</v>
      </c>
      <c r="R151" s="73"/>
      <c r="S151" s="73"/>
      <c r="T151" s="73"/>
      <c r="U151" s="73"/>
      <c r="V151" s="73"/>
      <c r="W151" s="73"/>
      <c r="X151" s="73"/>
      <c r="Y151" s="73"/>
      <c r="Z151" s="73"/>
      <c r="AA151" s="73"/>
      <c r="AB151" s="73"/>
      <c r="AC151" s="48">
        <f t="shared" si="35"/>
        <v>-672.98</v>
      </c>
      <c r="AD151" s="48">
        <f t="shared" si="36"/>
        <v>0</v>
      </c>
      <c r="AE151" s="73"/>
      <c r="AG151" s="48">
        <f t="shared" si="37"/>
        <v>-672.98</v>
      </c>
      <c r="AH151" s="48">
        <f t="shared" si="38"/>
        <v>-672.98</v>
      </c>
      <c r="AI151" s="6">
        <f t="shared" si="39"/>
        <v>-672.98</v>
      </c>
      <c r="AJ151" s="6">
        <f t="shared" si="40"/>
        <v>-672.98</v>
      </c>
      <c r="AK151" s="6"/>
      <c r="AL151" s="6"/>
      <c r="AU151"/>
      <c r="AV151"/>
      <c r="AW151"/>
    </row>
    <row r="152" spans="1:66" x14ac:dyDescent="0.25">
      <c r="A152" t="str">
        <f t="shared" si="33"/>
        <v>DEDELEGATION</v>
      </c>
      <c r="B152" s="203">
        <v>44295</v>
      </c>
      <c r="C152" s="146">
        <v>3023315</v>
      </c>
      <c r="D152" t="s">
        <v>1426</v>
      </c>
      <c r="E152" t="str">
        <f>VLOOKUP(C152,Schools!$A:$Z,3,0)</f>
        <v>M</v>
      </c>
      <c r="F152" s="204">
        <v>-666.54000000000008</v>
      </c>
      <c r="G152" s="146" t="s">
        <v>4657</v>
      </c>
      <c r="H152" s="146" t="s">
        <v>1079</v>
      </c>
      <c r="I152" t="str">
        <f t="shared" si="34"/>
        <v>10162/543965</v>
      </c>
      <c r="J152">
        <f>VLOOKUP(C152,Schools!$A:$Z,9,0)</f>
        <v>400062</v>
      </c>
      <c r="K152" s="146" t="s">
        <v>271</v>
      </c>
      <c r="L152" s="146" t="s">
        <v>1078</v>
      </c>
      <c r="M152" s="146" t="s">
        <v>1444</v>
      </c>
      <c r="N152" t="str">
        <f>VLOOKUP(C152,Schools!A:D,4,0)</f>
        <v>Primary</v>
      </c>
      <c r="O152">
        <f t="shared" si="30"/>
        <v>10162</v>
      </c>
      <c r="P152">
        <f t="shared" si="31"/>
        <v>543965</v>
      </c>
      <c r="Q152" s="75">
        <f t="shared" si="32"/>
        <v>-666.54000000000008</v>
      </c>
      <c r="R152" s="73"/>
      <c r="S152" s="73"/>
      <c r="T152" s="73"/>
      <c r="U152" s="73"/>
      <c r="V152" s="73"/>
      <c r="W152" s="73"/>
      <c r="X152" s="73"/>
      <c r="Y152" s="73"/>
      <c r="Z152" s="73"/>
      <c r="AA152" s="73"/>
      <c r="AB152" s="73"/>
      <c r="AC152" s="48">
        <f t="shared" si="35"/>
        <v>-666.54000000000008</v>
      </c>
      <c r="AD152" s="48">
        <f t="shared" si="36"/>
        <v>0</v>
      </c>
      <c r="AE152" s="73"/>
      <c r="AG152" s="48">
        <f t="shared" si="37"/>
        <v>-666.54000000000008</v>
      </c>
      <c r="AH152" s="48">
        <f t="shared" si="38"/>
        <v>-666.54000000000008</v>
      </c>
      <c r="AI152" s="6">
        <f t="shared" si="39"/>
        <v>-666.54000000000008</v>
      </c>
      <c r="AJ152" s="6">
        <f t="shared" si="40"/>
        <v>-666.54000000000008</v>
      </c>
      <c r="AK152" s="6"/>
      <c r="AL152" s="6"/>
      <c r="AU152"/>
      <c r="AV152"/>
      <c r="AW152"/>
    </row>
    <row r="153" spans="1:66" x14ac:dyDescent="0.25">
      <c r="A153" t="str">
        <f t="shared" si="33"/>
        <v>DEDELEGATION</v>
      </c>
      <c r="B153" s="203">
        <v>44295</v>
      </c>
      <c r="C153" s="146">
        <v>3023316</v>
      </c>
      <c r="D153" t="s">
        <v>1427</v>
      </c>
      <c r="E153" t="str">
        <f>VLOOKUP(C153,Schools!$A:$Z,3,0)</f>
        <v>M</v>
      </c>
      <c r="F153" s="204">
        <v>-679.42000000000007</v>
      </c>
      <c r="G153" s="146" t="s">
        <v>4657</v>
      </c>
      <c r="H153" s="146" t="s">
        <v>1079</v>
      </c>
      <c r="I153" t="str">
        <f t="shared" si="34"/>
        <v>10162/543965</v>
      </c>
      <c r="J153">
        <f>VLOOKUP(C153,Schools!$A:$Z,9,0)</f>
        <v>400100</v>
      </c>
      <c r="K153" s="146" t="s">
        <v>271</v>
      </c>
      <c r="L153" s="146" t="s">
        <v>1078</v>
      </c>
      <c r="M153" s="146" t="s">
        <v>1444</v>
      </c>
      <c r="N153" t="str">
        <f>VLOOKUP(C153,Schools!A:D,4,0)</f>
        <v>Primary</v>
      </c>
      <c r="O153">
        <f t="shared" si="30"/>
        <v>10162</v>
      </c>
      <c r="P153">
        <f t="shared" si="31"/>
        <v>543965</v>
      </c>
      <c r="Q153" s="75">
        <f t="shared" si="32"/>
        <v>-679.42000000000007</v>
      </c>
      <c r="R153" s="73"/>
      <c r="S153" s="73"/>
      <c r="T153" s="73"/>
      <c r="U153" s="73"/>
      <c r="V153" s="73"/>
      <c r="W153" s="73"/>
      <c r="X153" s="73"/>
      <c r="Y153" s="73"/>
      <c r="Z153" s="73"/>
      <c r="AA153" s="73"/>
      <c r="AB153" s="73"/>
      <c r="AC153" s="48">
        <f t="shared" si="35"/>
        <v>-679.42000000000007</v>
      </c>
      <c r="AD153" s="48">
        <f t="shared" si="36"/>
        <v>0</v>
      </c>
      <c r="AE153" s="73"/>
      <c r="AG153" s="48">
        <f t="shared" si="37"/>
        <v>-679.42000000000007</v>
      </c>
      <c r="AH153" s="48">
        <f t="shared" si="38"/>
        <v>-679.42000000000007</v>
      </c>
      <c r="AI153" s="6">
        <f t="shared" si="39"/>
        <v>-679.42000000000007</v>
      </c>
      <c r="AJ153" s="6">
        <f t="shared" si="40"/>
        <v>-679.42000000000007</v>
      </c>
      <c r="AK153" s="6"/>
      <c r="AL153" s="6"/>
      <c r="AU153"/>
      <c r="AV153"/>
      <c r="AW153"/>
    </row>
    <row r="154" spans="1:66" x14ac:dyDescent="0.25">
      <c r="A154" t="str">
        <f t="shared" si="33"/>
        <v>DEDELEGATION</v>
      </c>
      <c r="B154" s="203">
        <v>44295</v>
      </c>
      <c r="C154" s="146">
        <v>3023317</v>
      </c>
      <c r="D154" t="s">
        <v>1428</v>
      </c>
      <c r="E154" t="str">
        <f>VLOOKUP(C154,Schools!$A:$Z,3,0)</f>
        <v>M</v>
      </c>
      <c r="F154" s="204">
        <v>-679.42000000000007</v>
      </c>
      <c r="G154" s="146" t="s">
        <v>4657</v>
      </c>
      <c r="H154" s="146" t="s">
        <v>1079</v>
      </c>
      <c r="I154" t="str">
        <f t="shared" si="34"/>
        <v>10162/543965</v>
      </c>
      <c r="J154">
        <f>VLOOKUP(C154,Schools!$A:$Z,9,0)</f>
        <v>400015</v>
      </c>
      <c r="K154" s="146" t="s">
        <v>271</v>
      </c>
      <c r="L154" s="146" t="s">
        <v>1078</v>
      </c>
      <c r="M154" s="146" t="s">
        <v>1444</v>
      </c>
      <c r="N154" t="str">
        <f>VLOOKUP(C154,Schools!A:D,4,0)</f>
        <v>Primary</v>
      </c>
      <c r="O154">
        <f t="shared" si="30"/>
        <v>10162</v>
      </c>
      <c r="P154">
        <f t="shared" si="31"/>
        <v>543965</v>
      </c>
      <c r="Q154" s="75">
        <f t="shared" si="32"/>
        <v>-679.42000000000007</v>
      </c>
      <c r="R154" s="73"/>
      <c r="S154" s="73"/>
      <c r="T154" s="73"/>
      <c r="U154" s="73"/>
      <c r="V154" s="73"/>
      <c r="W154" s="73"/>
      <c r="X154" s="73"/>
      <c r="Y154" s="73"/>
      <c r="Z154" s="73"/>
      <c r="AA154" s="73"/>
      <c r="AB154" s="73"/>
      <c r="AC154" s="48">
        <f t="shared" si="35"/>
        <v>-679.42000000000007</v>
      </c>
      <c r="AD154" s="48">
        <f t="shared" si="36"/>
        <v>0</v>
      </c>
      <c r="AE154" s="73"/>
      <c r="AG154" s="48">
        <f t="shared" si="37"/>
        <v>-679.42000000000007</v>
      </c>
      <c r="AH154" s="48">
        <f t="shared" si="38"/>
        <v>-679.42000000000007</v>
      </c>
      <c r="AI154" s="6">
        <f t="shared" si="39"/>
        <v>-679.42000000000007</v>
      </c>
      <c r="AJ154" s="6">
        <f t="shared" si="40"/>
        <v>-679.42000000000007</v>
      </c>
      <c r="AK154" s="6"/>
      <c r="AL154" s="6"/>
      <c r="AU154"/>
      <c r="AV154"/>
      <c r="AW154"/>
    </row>
    <row r="155" spans="1:66" x14ac:dyDescent="0.25">
      <c r="A155" t="str">
        <f t="shared" si="33"/>
        <v>DEDELEGATION</v>
      </c>
      <c r="B155" s="203">
        <v>44295</v>
      </c>
      <c r="C155" s="146">
        <v>3023500</v>
      </c>
      <c r="D155" t="s">
        <v>1429</v>
      </c>
      <c r="E155" t="str">
        <f>VLOOKUP(C155,Schools!$A:$Z,3,0)</f>
        <v>M</v>
      </c>
      <c r="F155" s="204">
        <v>-412.16</v>
      </c>
      <c r="G155" s="146" t="s">
        <v>4657</v>
      </c>
      <c r="H155" s="146" t="s">
        <v>1079</v>
      </c>
      <c r="I155" t="str">
        <f t="shared" si="34"/>
        <v>10162/543965</v>
      </c>
      <c r="J155">
        <f>VLOOKUP(C155,Schools!$A:$Z,9,0)</f>
        <v>400023</v>
      </c>
      <c r="K155" s="146" t="s">
        <v>271</v>
      </c>
      <c r="L155" s="146" t="s">
        <v>1078</v>
      </c>
      <c r="M155" s="146" t="s">
        <v>1444</v>
      </c>
      <c r="N155" t="str">
        <f>VLOOKUP(C155,Schools!A:D,4,0)</f>
        <v>Primary</v>
      </c>
      <c r="O155">
        <f t="shared" si="30"/>
        <v>10162</v>
      </c>
      <c r="P155">
        <f t="shared" si="31"/>
        <v>543965</v>
      </c>
      <c r="Q155" s="75">
        <f t="shared" si="32"/>
        <v>-412.16</v>
      </c>
      <c r="R155" s="73"/>
      <c r="S155" s="73"/>
      <c r="T155" s="73"/>
      <c r="U155" s="73"/>
      <c r="V155" s="73"/>
      <c r="W155" s="73"/>
      <c r="X155" s="73"/>
      <c r="Y155" s="73"/>
      <c r="Z155" s="73"/>
      <c r="AA155" s="73"/>
      <c r="AB155" s="73"/>
      <c r="AC155" s="48">
        <f t="shared" si="35"/>
        <v>-412.16</v>
      </c>
      <c r="AD155" s="48">
        <f t="shared" si="36"/>
        <v>0</v>
      </c>
      <c r="AE155" s="73"/>
      <c r="AG155" s="48">
        <f t="shared" si="37"/>
        <v>-412.16</v>
      </c>
      <c r="AH155" s="48">
        <f t="shared" si="38"/>
        <v>-412.16</v>
      </c>
      <c r="AI155" s="6">
        <f t="shared" si="39"/>
        <v>-412.16</v>
      </c>
      <c r="AJ155" s="6">
        <f t="shared" si="40"/>
        <v>-412.16</v>
      </c>
      <c r="AK155" s="6"/>
      <c r="AL155" s="6"/>
      <c r="AU155"/>
      <c r="AV155"/>
      <c r="AW155"/>
    </row>
    <row r="156" spans="1:66" x14ac:dyDescent="0.25">
      <c r="A156" t="str">
        <f t="shared" si="33"/>
        <v>DEDELEGATION</v>
      </c>
      <c r="B156" s="203">
        <v>44295</v>
      </c>
      <c r="C156" s="146">
        <v>3023501</v>
      </c>
      <c r="D156" t="s">
        <v>1430</v>
      </c>
      <c r="E156" t="str">
        <f>VLOOKUP(C156,Schools!$A:$Z,3,0)</f>
        <v>M</v>
      </c>
      <c r="F156" s="204">
        <v>-663.32</v>
      </c>
      <c r="G156" s="146" t="s">
        <v>4657</v>
      </c>
      <c r="H156" s="146" t="s">
        <v>1079</v>
      </c>
      <c r="I156" t="str">
        <f t="shared" si="34"/>
        <v>10162/543965</v>
      </c>
      <c r="J156">
        <f>VLOOKUP(C156,Schools!$A:$Z,9,0)</f>
        <v>400003</v>
      </c>
      <c r="K156" s="146" t="s">
        <v>271</v>
      </c>
      <c r="L156" s="146" t="s">
        <v>1078</v>
      </c>
      <c r="M156" s="146" t="s">
        <v>1444</v>
      </c>
      <c r="N156" t="str">
        <f>VLOOKUP(C156,Schools!A:D,4,0)</f>
        <v>Primary</v>
      </c>
      <c r="O156">
        <f t="shared" si="30"/>
        <v>10162</v>
      </c>
      <c r="P156">
        <f t="shared" si="31"/>
        <v>543965</v>
      </c>
      <c r="Q156" s="75">
        <f t="shared" si="32"/>
        <v>-663.32</v>
      </c>
      <c r="R156" s="73"/>
      <c r="S156" s="73"/>
      <c r="T156" s="73"/>
      <c r="U156" s="73"/>
      <c r="V156" s="73"/>
      <c r="W156" s="73"/>
      <c r="X156" s="73"/>
      <c r="Y156" s="73"/>
      <c r="Z156" s="73"/>
      <c r="AA156" s="73"/>
      <c r="AB156" s="73"/>
      <c r="AC156" s="48">
        <f t="shared" si="35"/>
        <v>-663.32</v>
      </c>
      <c r="AD156" s="48">
        <f t="shared" si="36"/>
        <v>0</v>
      </c>
      <c r="AE156" s="73"/>
      <c r="AG156" s="48">
        <f t="shared" si="37"/>
        <v>-663.32</v>
      </c>
      <c r="AH156" s="48">
        <f t="shared" si="38"/>
        <v>-663.32</v>
      </c>
      <c r="AI156" s="6">
        <f t="shared" si="39"/>
        <v>-663.32</v>
      </c>
      <c r="AJ156" s="6">
        <f t="shared" si="40"/>
        <v>-663.32</v>
      </c>
      <c r="AK156" s="6"/>
      <c r="AL156" s="6"/>
      <c r="AU156"/>
      <c r="AV156"/>
      <c r="AW156"/>
    </row>
    <row r="157" spans="1:66" x14ac:dyDescent="0.25">
      <c r="A157" t="str">
        <f t="shared" si="33"/>
        <v>DEDELEGATION</v>
      </c>
      <c r="B157" s="203">
        <v>44295</v>
      </c>
      <c r="C157" s="146">
        <v>3023502</v>
      </c>
      <c r="D157" t="s">
        <v>1431</v>
      </c>
      <c r="E157" t="str">
        <f>VLOOKUP(C157,Schools!$A:$Z,3,0)</f>
        <v>M</v>
      </c>
      <c r="F157" s="204">
        <v>-1239.7</v>
      </c>
      <c r="G157" s="146" t="s">
        <v>4657</v>
      </c>
      <c r="H157" s="146" t="s">
        <v>1079</v>
      </c>
      <c r="I157" t="str">
        <f t="shared" si="34"/>
        <v>10162/543965</v>
      </c>
      <c r="J157">
        <f>VLOOKUP(C157,Schools!$A:$Z,9,0)</f>
        <v>400096</v>
      </c>
      <c r="K157" s="146" t="s">
        <v>271</v>
      </c>
      <c r="L157" s="146" t="s">
        <v>1078</v>
      </c>
      <c r="M157" s="146" t="s">
        <v>1444</v>
      </c>
      <c r="N157" t="str">
        <f>VLOOKUP(C157,Schools!A:D,4,0)</f>
        <v>Primary</v>
      </c>
      <c r="O157">
        <f t="shared" si="30"/>
        <v>10162</v>
      </c>
      <c r="P157">
        <f t="shared" si="31"/>
        <v>543965</v>
      </c>
      <c r="Q157" s="75">
        <f t="shared" si="32"/>
        <v>-1239.7</v>
      </c>
      <c r="R157" s="73"/>
      <c r="S157" s="73"/>
      <c r="T157" s="73"/>
      <c r="U157" s="73"/>
      <c r="V157" s="73"/>
      <c r="W157" s="73"/>
      <c r="X157" s="73"/>
      <c r="Y157" s="73"/>
      <c r="Z157" s="73"/>
      <c r="AA157" s="73"/>
      <c r="AB157" s="73"/>
      <c r="AC157" s="48">
        <f t="shared" si="35"/>
        <v>-1239.7</v>
      </c>
      <c r="AD157" s="48">
        <f t="shared" si="36"/>
        <v>0</v>
      </c>
      <c r="AE157" s="73"/>
      <c r="AG157" s="48">
        <f t="shared" si="37"/>
        <v>-1239.7</v>
      </c>
      <c r="AH157" s="48">
        <f t="shared" si="38"/>
        <v>-1239.7</v>
      </c>
      <c r="AI157" s="6">
        <f t="shared" si="39"/>
        <v>-1239.7</v>
      </c>
      <c r="AJ157" s="6">
        <f t="shared" si="40"/>
        <v>-1239.7</v>
      </c>
      <c r="AK157" s="6"/>
      <c r="AL157" s="6"/>
      <c r="AU157"/>
      <c r="AV157"/>
      <c r="AW157"/>
    </row>
    <row r="158" spans="1:66" x14ac:dyDescent="0.25">
      <c r="A158" t="str">
        <f t="shared" si="33"/>
        <v>DEDELEGATION</v>
      </c>
      <c r="B158" s="203">
        <v>44295</v>
      </c>
      <c r="C158" s="146">
        <v>3023504</v>
      </c>
      <c r="D158" t="s">
        <v>1432</v>
      </c>
      <c r="E158" t="str">
        <f>VLOOKUP(C158,Schools!$A:$Z,3,0)</f>
        <v>M</v>
      </c>
      <c r="F158" s="204">
        <v>-1345.96</v>
      </c>
      <c r="G158" s="146" t="s">
        <v>4657</v>
      </c>
      <c r="H158" s="146" t="s">
        <v>1079</v>
      </c>
      <c r="I158" t="str">
        <f t="shared" si="34"/>
        <v>10162/543965</v>
      </c>
      <c r="J158">
        <f>VLOOKUP(C158,Schools!$A:$Z,9,0)</f>
        <v>400064</v>
      </c>
      <c r="K158" s="146" t="s">
        <v>271</v>
      </c>
      <c r="L158" s="146" t="s">
        <v>1078</v>
      </c>
      <c r="M158" s="146" t="s">
        <v>1444</v>
      </c>
      <c r="N158" t="str">
        <f>VLOOKUP(C158,Schools!A:D,4,0)</f>
        <v>Primary</v>
      </c>
      <c r="O158">
        <f t="shared" si="30"/>
        <v>10162</v>
      </c>
      <c r="P158">
        <f t="shared" si="31"/>
        <v>543965</v>
      </c>
      <c r="Q158" s="75">
        <f t="shared" si="32"/>
        <v>-1345.96</v>
      </c>
      <c r="R158" s="73"/>
      <c r="S158" s="73"/>
      <c r="T158" s="73"/>
      <c r="U158" s="73"/>
      <c r="V158" s="73"/>
      <c r="W158" s="73"/>
      <c r="X158" s="73"/>
      <c r="Y158" s="73"/>
      <c r="Z158" s="73"/>
      <c r="AA158" s="73"/>
      <c r="AB158" s="73"/>
      <c r="AC158" s="48">
        <f t="shared" si="35"/>
        <v>-1345.96</v>
      </c>
      <c r="AD158" s="48">
        <f t="shared" si="36"/>
        <v>0</v>
      </c>
      <c r="AE158" s="73"/>
      <c r="AG158" s="48">
        <f t="shared" si="37"/>
        <v>-1345.96</v>
      </c>
      <c r="AH158" s="48">
        <f t="shared" si="38"/>
        <v>-1345.96</v>
      </c>
      <c r="AI158" s="6">
        <f t="shared" si="39"/>
        <v>-1345.96</v>
      </c>
      <c r="AJ158" s="6">
        <f t="shared" si="40"/>
        <v>-1345.96</v>
      </c>
      <c r="AK158" s="6"/>
      <c r="AL158" s="6"/>
      <c r="AU158"/>
      <c r="AV158"/>
      <c r="AW158"/>
    </row>
    <row r="159" spans="1:66" x14ac:dyDescent="0.25">
      <c r="A159" t="str">
        <f t="shared" si="33"/>
        <v>DEDELEGATION</v>
      </c>
      <c r="B159" s="203">
        <v>44295</v>
      </c>
      <c r="C159" s="146">
        <v>3023506</v>
      </c>
      <c r="D159" t="s">
        <v>1030</v>
      </c>
      <c r="E159" t="str">
        <f>VLOOKUP(C159,Schools!$A:$Z,3,0)</f>
        <v>M</v>
      </c>
      <c r="F159" s="204">
        <v>-920.92000000000007</v>
      </c>
      <c r="G159" s="146" t="s">
        <v>4657</v>
      </c>
      <c r="H159" s="146" t="s">
        <v>1079</v>
      </c>
      <c r="I159" t="str">
        <f t="shared" si="34"/>
        <v>10162/543965</v>
      </c>
      <c r="J159">
        <f>VLOOKUP(C159,Schools!$A:$Z,9,0)</f>
        <v>400009</v>
      </c>
      <c r="K159" s="146" t="s">
        <v>271</v>
      </c>
      <c r="L159" s="146" t="s">
        <v>1078</v>
      </c>
      <c r="M159" s="146" t="s">
        <v>1444</v>
      </c>
      <c r="N159" t="str">
        <f>VLOOKUP(C159,Schools!A:D,4,0)</f>
        <v>Primary</v>
      </c>
      <c r="O159">
        <f t="shared" si="30"/>
        <v>10162</v>
      </c>
      <c r="P159">
        <f t="shared" si="31"/>
        <v>543965</v>
      </c>
      <c r="Q159" s="75">
        <f t="shared" si="32"/>
        <v>-920.92000000000007</v>
      </c>
      <c r="R159" s="73"/>
      <c r="S159" s="73"/>
      <c r="T159" s="73"/>
      <c r="U159" s="73"/>
      <c r="V159" s="73"/>
      <c r="W159" s="73"/>
      <c r="X159" s="73"/>
      <c r="Y159" s="73"/>
      <c r="Z159" s="73"/>
      <c r="AA159" s="73"/>
      <c r="AB159" s="73"/>
      <c r="AC159" s="48">
        <f t="shared" si="35"/>
        <v>-920.92000000000007</v>
      </c>
      <c r="AD159" s="48">
        <f t="shared" si="36"/>
        <v>0</v>
      </c>
      <c r="AE159" s="73"/>
      <c r="AG159" s="48">
        <f t="shared" si="37"/>
        <v>-920.92000000000007</v>
      </c>
      <c r="AH159" s="48">
        <f t="shared" si="38"/>
        <v>-920.92000000000007</v>
      </c>
      <c r="AI159" s="6">
        <f t="shared" si="39"/>
        <v>-920.92000000000007</v>
      </c>
      <c r="AJ159" s="6">
        <f t="shared" si="40"/>
        <v>-920.92000000000007</v>
      </c>
      <c r="AK159" s="6"/>
      <c r="AL159" s="6"/>
      <c r="AU159"/>
      <c r="AV159"/>
      <c r="AW159"/>
    </row>
    <row r="160" spans="1:66" x14ac:dyDescent="0.25">
      <c r="A160" t="str">
        <f t="shared" si="33"/>
        <v>DEDELEGATION</v>
      </c>
      <c r="B160" s="203">
        <v>44295</v>
      </c>
      <c r="C160" s="146">
        <v>3023507</v>
      </c>
      <c r="D160" t="s">
        <v>1433</v>
      </c>
      <c r="E160" t="str">
        <f>VLOOKUP(C160,Schools!$A:$Z,3,0)</f>
        <v>M</v>
      </c>
      <c r="F160" s="204">
        <v>-550.62</v>
      </c>
      <c r="G160" s="146" t="s">
        <v>4657</v>
      </c>
      <c r="H160" s="146" t="s">
        <v>1079</v>
      </c>
      <c r="I160" t="str">
        <f t="shared" si="34"/>
        <v>10162/543965</v>
      </c>
      <c r="J160">
        <f>VLOOKUP(C160,Schools!$A:$Z,9,0)</f>
        <v>400037</v>
      </c>
      <c r="K160" s="146" t="s">
        <v>271</v>
      </c>
      <c r="L160" s="146" t="s">
        <v>1078</v>
      </c>
      <c r="M160" s="146" t="s">
        <v>1444</v>
      </c>
      <c r="N160" t="str">
        <f>VLOOKUP(C160,Schools!A:D,4,0)</f>
        <v>Primary</v>
      </c>
      <c r="O160">
        <f t="shared" si="30"/>
        <v>10162</v>
      </c>
      <c r="P160">
        <f t="shared" si="31"/>
        <v>543965</v>
      </c>
      <c r="Q160" s="75">
        <f t="shared" si="32"/>
        <v>-550.62</v>
      </c>
      <c r="R160" s="73"/>
      <c r="S160" s="73"/>
      <c r="T160" s="73"/>
      <c r="U160" s="73"/>
      <c r="V160" s="73"/>
      <c r="W160" s="73"/>
      <c r="X160" s="73"/>
      <c r="Y160" s="73"/>
      <c r="Z160" s="73"/>
      <c r="AA160" s="73"/>
      <c r="AB160" s="73"/>
      <c r="AC160" s="48">
        <f t="shared" si="35"/>
        <v>-550.62</v>
      </c>
      <c r="AD160" s="48">
        <f t="shared" si="36"/>
        <v>0</v>
      </c>
      <c r="AE160" s="73"/>
      <c r="AG160" s="48">
        <f t="shared" si="37"/>
        <v>-550.62</v>
      </c>
      <c r="AH160" s="48">
        <f t="shared" si="38"/>
        <v>-550.62</v>
      </c>
      <c r="AI160" s="6">
        <f t="shared" si="39"/>
        <v>-550.62</v>
      </c>
      <c r="AJ160" s="6">
        <f t="shared" si="40"/>
        <v>-550.62</v>
      </c>
      <c r="AK160" s="6"/>
      <c r="AL160" s="6"/>
      <c r="AU160"/>
      <c r="AV160"/>
      <c r="AW160"/>
    </row>
    <row r="161" spans="1:49" x14ac:dyDescent="0.25">
      <c r="A161" t="str">
        <f t="shared" si="33"/>
        <v>DEDELEGATION</v>
      </c>
      <c r="B161" s="203">
        <v>44295</v>
      </c>
      <c r="C161" s="146">
        <v>3023509</v>
      </c>
      <c r="D161" t="s">
        <v>1434</v>
      </c>
      <c r="E161" t="str">
        <f>VLOOKUP(C161,Schools!$A:$Z,3,0)</f>
        <v>M</v>
      </c>
      <c r="F161" s="204">
        <v>-1420.02</v>
      </c>
      <c r="G161" s="146" t="s">
        <v>4657</v>
      </c>
      <c r="H161" s="146" t="s">
        <v>1079</v>
      </c>
      <c r="I161" t="str">
        <f t="shared" si="34"/>
        <v>10162/543965</v>
      </c>
      <c r="J161">
        <f>VLOOKUP(C161,Schools!$A:$Z,9,0)</f>
        <v>400066</v>
      </c>
      <c r="K161" s="146" t="s">
        <v>271</v>
      </c>
      <c r="L161" s="146" t="s">
        <v>1078</v>
      </c>
      <c r="M161" s="146" t="s">
        <v>1444</v>
      </c>
      <c r="N161" t="str">
        <f>VLOOKUP(C161,Schools!A:D,4,0)</f>
        <v>Primary</v>
      </c>
      <c r="O161">
        <f t="shared" si="30"/>
        <v>10162</v>
      </c>
      <c r="P161">
        <f t="shared" si="31"/>
        <v>543965</v>
      </c>
      <c r="Q161" s="75">
        <f t="shared" si="32"/>
        <v>-1420.02</v>
      </c>
      <c r="R161" s="73"/>
      <c r="S161" s="73"/>
      <c r="T161" s="73"/>
      <c r="U161" s="73"/>
      <c r="V161" s="73"/>
      <c r="W161" s="73"/>
      <c r="X161" s="73"/>
      <c r="Y161" s="73"/>
      <c r="Z161" s="73"/>
      <c r="AA161" s="73"/>
      <c r="AB161" s="73"/>
      <c r="AC161" s="48">
        <f t="shared" si="35"/>
        <v>-1420.02</v>
      </c>
      <c r="AD161" s="48">
        <f t="shared" si="36"/>
        <v>0</v>
      </c>
      <c r="AE161" s="73"/>
      <c r="AG161" s="48">
        <f t="shared" si="37"/>
        <v>-1420.02</v>
      </c>
      <c r="AH161" s="48">
        <f t="shared" si="38"/>
        <v>-1420.02</v>
      </c>
      <c r="AI161" s="6">
        <f t="shared" si="39"/>
        <v>-1420.02</v>
      </c>
      <c r="AJ161" s="6">
        <f t="shared" si="40"/>
        <v>-1420.02</v>
      </c>
      <c r="AK161" s="6"/>
      <c r="AL161" s="6"/>
      <c r="AU161"/>
      <c r="AV161"/>
      <c r="AW161"/>
    </row>
    <row r="162" spans="1:49" x14ac:dyDescent="0.25">
      <c r="A162" t="str">
        <f t="shared" si="33"/>
        <v>DEDELEGATION</v>
      </c>
      <c r="B162" s="203">
        <v>44295</v>
      </c>
      <c r="C162" s="146">
        <v>3023510</v>
      </c>
      <c r="D162" t="s">
        <v>1435</v>
      </c>
      <c r="E162" t="str">
        <f>VLOOKUP(C162,Schools!$A:$Z,3,0)</f>
        <v>M</v>
      </c>
      <c r="F162" s="204">
        <v>-1252.5800000000002</v>
      </c>
      <c r="G162" s="146" t="s">
        <v>4657</v>
      </c>
      <c r="H162" s="146" t="s">
        <v>1079</v>
      </c>
      <c r="I162" t="str">
        <f t="shared" si="34"/>
        <v>10162/543965</v>
      </c>
      <c r="J162">
        <f>VLOOKUP(C162,Schools!$A:$Z,9,0)</f>
        <v>400071</v>
      </c>
      <c r="K162" s="146" t="s">
        <v>271</v>
      </c>
      <c r="L162" s="146" t="s">
        <v>1078</v>
      </c>
      <c r="M162" s="146" t="s">
        <v>1444</v>
      </c>
      <c r="N162" t="str">
        <f>VLOOKUP(C162,Schools!A:D,4,0)</f>
        <v>Primary</v>
      </c>
      <c r="O162">
        <f t="shared" si="30"/>
        <v>10162</v>
      </c>
      <c r="P162">
        <f t="shared" si="31"/>
        <v>543965</v>
      </c>
      <c r="Q162" s="75">
        <f t="shared" si="32"/>
        <v>-1252.5800000000002</v>
      </c>
      <c r="R162" s="73"/>
      <c r="S162" s="73"/>
      <c r="T162" s="73"/>
      <c r="U162" s="73"/>
      <c r="V162" s="73"/>
      <c r="W162" s="73"/>
      <c r="X162" s="73"/>
      <c r="Y162" s="73"/>
      <c r="Z162" s="73"/>
      <c r="AA162" s="73"/>
      <c r="AB162" s="73"/>
      <c r="AC162" s="48">
        <f t="shared" si="35"/>
        <v>-1252.5800000000002</v>
      </c>
      <c r="AD162" s="48">
        <f t="shared" si="36"/>
        <v>0</v>
      </c>
      <c r="AE162" s="73"/>
      <c r="AG162" s="48">
        <f t="shared" si="37"/>
        <v>-1252.5800000000002</v>
      </c>
      <c r="AH162" s="48">
        <f t="shared" si="38"/>
        <v>-1252.5800000000002</v>
      </c>
      <c r="AI162" s="6">
        <f t="shared" si="39"/>
        <v>-1252.5800000000002</v>
      </c>
      <c r="AJ162" s="6">
        <f t="shared" si="40"/>
        <v>-1252.5800000000002</v>
      </c>
      <c r="AK162" s="6"/>
      <c r="AL162" s="6"/>
      <c r="AU162"/>
      <c r="AV162"/>
      <c r="AW162"/>
    </row>
    <row r="163" spans="1:49" x14ac:dyDescent="0.25">
      <c r="A163" t="str">
        <f t="shared" si="33"/>
        <v>DEDELEGATION</v>
      </c>
      <c r="B163" s="203">
        <v>44295</v>
      </c>
      <c r="C163" s="146">
        <v>3023511</v>
      </c>
      <c r="D163" t="s">
        <v>1436</v>
      </c>
      <c r="E163" t="str">
        <f>VLOOKUP(C163,Schools!$A:$Z,3,0)</f>
        <v>M</v>
      </c>
      <c r="F163" s="204">
        <v>-1339.52</v>
      </c>
      <c r="G163" s="146" t="s">
        <v>4657</v>
      </c>
      <c r="H163" s="146" t="s">
        <v>1079</v>
      </c>
      <c r="I163" t="str">
        <f t="shared" si="34"/>
        <v>10162/543965</v>
      </c>
      <c r="J163">
        <f>VLOOKUP(C163,Schools!$A:$Z,9,0)</f>
        <v>400024</v>
      </c>
      <c r="K163" s="146" t="s">
        <v>271</v>
      </c>
      <c r="L163" s="146" t="s">
        <v>1078</v>
      </c>
      <c r="M163" s="146" t="s">
        <v>1444</v>
      </c>
      <c r="N163" t="str">
        <f>VLOOKUP(C163,Schools!A:D,4,0)</f>
        <v>Primary</v>
      </c>
      <c r="O163">
        <f t="shared" si="30"/>
        <v>10162</v>
      </c>
      <c r="P163">
        <f t="shared" si="31"/>
        <v>543965</v>
      </c>
      <c r="Q163" s="75">
        <f t="shared" si="32"/>
        <v>-1339.52</v>
      </c>
      <c r="R163" s="73"/>
      <c r="S163" s="73"/>
      <c r="T163" s="73"/>
      <c r="U163" s="73"/>
      <c r="V163" s="73"/>
      <c r="W163" s="73"/>
      <c r="X163" s="73"/>
      <c r="Y163" s="73"/>
      <c r="Z163" s="73"/>
      <c r="AA163" s="73"/>
      <c r="AB163" s="73"/>
      <c r="AC163" s="48">
        <f t="shared" si="35"/>
        <v>-1339.52</v>
      </c>
      <c r="AD163" s="48">
        <f t="shared" si="36"/>
        <v>0</v>
      </c>
      <c r="AE163" s="73"/>
      <c r="AG163" s="48">
        <f t="shared" si="37"/>
        <v>-1339.52</v>
      </c>
      <c r="AH163" s="48">
        <f t="shared" si="38"/>
        <v>-1339.52</v>
      </c>
      <c r="AI163" s="6">
        <f t="shared" si="39"/>
        <v>-1339.52</v>
      </c>
      <c r="AJ163" s="6">
        <f t="shared" si="40"/>
        <v>-1339.52</v>
      </c>
      <c r="AK163" s="6"/>
      <c r="AL163" s="6"/>
      <c r="AU163"/>
      <c r="AV163"/>
      <c r="AW163"/>
    </row>
    <row r="164" spans="1:49" x14ac:dyDescent="0.25">
      <c r="A164" t="str">
        <f t="shared" si="33"/>
        <v>DEDELEGATION</v>
      </c>
      <c r="B164" s="203">
        <v>44295</v>
      </c>
      <c r="C164" s="146">
        <v>3023512</v>
      </c>
      <c r="D164" t="s">
        <v>1437</v>
      </c>
      <c r="E164" t="str">
        <f>VLOOKUP(C164,Schools!$A:$Z,3,0)</f>
        <v>M</v>
      </c>
      <c r="F164" s="204">
        <v>-1143.1000000000001</v>
      </c>
      <c r="G164" s="146" t="s">
        <v>4657</v>
      </c>
      <c r="H164" s="146" t="s">
        <v>1079</v>
      </c>
      <c r="I164" t="str">
        <f t="shared" si="34"/>
        <v>10162/543965</v>
      </c>
      <c r="J164">
        <f>VLOOKUP(C164,Schools!$A:$Z,9,0)</f>
        <v>400093</v>
      </c>
      <c r="K164" s="146" t="s">
        <v>271</v>
      </c>
      <c r="L164" s="146" t="s">
        <v>1078</v>
      </c>
      <c r="M164" s="146" t="s">
        <v>1444</v>
      </c>
      <c r="N164" t="str">
        <f>VLOOKUP(C164,Schools!A:D,4,0)</f>
        <v>Primary</v>
      </c>
      <c r="O164">
        <f t="shared" si="30"/>
        <v>10162</v>
      </c>
      <c r="P164">
        <f t="shared" si="31"/>
        <v>543965</v>
      </c>
      <c r="Q164" s="75">
        <f t="shared" si="32"/>
        <v>-1143.1000000000001</v>
      </c>
      <c r="R164" s="73"/>
      <c r="S164" s="73"/>
      <c r="T164" s="73"/>
      <c r="U164" s="73"/>
      <c r="V164" s="73"/>
      <c r="W164" s="73"/>
      <c r="X164" s="73"/>
      <c r="Y164" s="73"/>
      <c r="Z164" s="73"/>
      <c r="AA164" s="73"/>
      <c r="AB164" s="73"/>
      <c r="AC164" s="48">
        <f t="shared" si="35"/>
        <v>-1143.1000000000001</v>
      </c>
      <c r="AD164" s="48">
        <f t="shared" si="36"/>
        <v>0</v>
      </c>
      <c r="AE164" s="73"/>
      <c r="AG164" s="48">
        <f t="shared" si="37"/>
        <v>-1143.1000000000001</v>
      </c>
      <c r="AH164" s="48">
        <f t="shared" si="38"/>
        <v>-1143.1000000000001</v>
      </c>
      <c r="AI164" s="6">
        <f t="shared" si="39"/>
        <v>-1143.1000000000001</v>
      </c>
      <c r="AJ164" s="6">
        <f t="shared" si="40"/>
        <v>-1143.1000000000001</v>
      </c>
      <c r="AK164" s="6"/>
      <c r="AL164" s="6"/>
      <c r="AU164"/>
      <c r="AV164"/>
      <c r="AW164"/>
    </row>
    <row r="165" spans="1:49" x14ac:dyDescent="0.25">
      <c r="A165" t="str">
        <f t="shared" si="33"/>
        <v>DEDELEGATION</v>
      </c>
      <c r="B165" s="203">
        <v>44295</v>
      </c>
      <c r="C165" s="146">
        <v>3023513</v>
      </c>
      <c r="D165" t="s">
        <v>1004</v>
      </c>
      <c r="E165" t="str">
        <f>VLOOKUP(C165,Schools!$A:$Z,3,0)</f>
        <v>M</v>
      </c>
      <c r="F165" s="204">
        <v>-1220.3800000000001</v>
      </c>
      <c r="G165" s="146" t="s">
        <v>4657</v>
      </c>
      <c r="H165" s="146" t="s">
        <v>1079</v>
      </c>
      <c r="I165" t="str">
        <f t="shared" si="34"/>
        <v>10162/543965</v>
      </c>
      <c r="J165">
        <f>VLOOKUP(C165,Schools!$A:$Z,9,0)</f>
        <v>400007</v>
      </c>
      <c r="K165" s="146" t="s">
        <v>271</v>
      </c>
      <c r="L165" s="146" t="s">
        <v>1078</v>
      </c>
      <c r="M165" s="146" t="s">
        <v>1444</v>
      </c>
      <c r="N165" t="str">
        <f>VLOOKUP(C165,Schools!A:D,4,0)</f>
        <v>Primary</v>
      </c>
      <c r="O165">
        <f t="shared" si="30"/>
        <v>10162</v>
      </c>
      <c r="P165">
        <f t="shared" si="31"/>
        <v>543965</v>
      </c>
      <c r="Q165" s="75">
        <f t="shared" si="32"/>
        <v>-1220.3800000000001</v>
      </c>
      <c r="R165" s="73"/>
      <c r="S165" s="73"/>
      <c r="T165" s="73"/>
      <c r="U165" s="73"/>
      <c r="V165" s="73"/>
      <c r="W165" s="73"/>
      <c r="X165" s="73"/>
      <c r="Y165" s="73"/>
      <c r="Z165" s="73"/>
      <c r="AA165" s="73"/>
      <c r="AB165" s="73"/>
      <c r="AC165" s="48">
        <f t="shared" si="35"/>
        <v>-1220.3800000000001</v>
      </c>
      <c r="AD165" s="48">
        <f t="shared" si="36"/>
        <v>0</v>
      </c>
      <c r="AE165" s="73"/>
      <c r="AG165" s="48">
        <f t="shared" si="37"/>
        <v>-1220.3800000000001</v>
      </c>
      <c r="AH165" s="48">
        <f t="shared" si="38"/>
        <v>-1220.3800000000001</v>
      </c>
      <c r="AI165" s="6">
        <f t="shared" si="39"/>
        <v>-1220.3800000000001</v>
      </c>
      <c r="AJ165" s="6">
        <f t="shared" si="40"/>
        <v>-1220.3800000000001</v>
      </c>
      <c r="AK165" s="6"/>
      <c r="AL165" s="6"/>
      <c r="AU165"/>
      <c r="AV165"/>
      <c r="AW165"/>
    </row>
    <row r="166" spans="1:49" x14ac:dyDescent="0.25">
      <c r="A166" t="str">
        <f t="shared" si="33"/>
        <v>DEDELEGATION</v>
      </c>
      <c r="B166" s="203">
        <v>44295</v>
      </c>
      <c r="C166" s="146">
        <v>3023514</v>
      </c>
      <c r="D166" t="s">
        <v>1438</v>
      </c>
      <c r="E166" t="str">
        <f>VLOOKUP(C166,Schools!$A:$Z,3,0)</f>
        <v>M</v>
      </c>
      <c r="F166" s="204">
        <v>-586.04000000000008</v>
      </c>
      <c r="G166" s="146" t="s">
        <v>4657</v>
      </c>
      <c r="H166" s="146" t="s">
        <v>1079</v>
      </c>
      <c r="I166" t="str">
        <f t="shared" si="34"/>
        <v>10162/543965</v>
      </c>
      <c r="J166">
        <f>VLOOKUP(C166,Schools!$A:$Z,9,0)</f>
        <v>400107</v>
      </c>
      <c r="K166" s="146" t="s">
        <v>271</v>
      </c>
      <c r="L166" s="146" t="s">
        <v>1078</v>
      </c>
      <c r="M166" s="146" t="s">
        <v>1444</v>
      </c>
      <c r="N166" t="str">
        <f>VLOOKUP(C166,Schools!A:D,4,0)</f>
        <v>Primary</v>
      </c>
      <c r="O166">
        <f t="shared" si="30"/>
        <v>10162</v>
      </c>
      <c r="P166">
        <f t="shared" si="31"/>
        <v>543965</v>
      </c>
      <c r="Q166" s="75">
        <f t="shared" si="32"/>
        <v>-586.04000000000008</v>
      </c>
      <c r="R166" s="73"/>
      <c r="S166" s="73"/>
      <c r="T166" s="73"/>
      <c r="U166" s="73"/>
      <c r="V166" s="73"/>
      <c r="W166" s="73"/>
      <c r="X166" s="73"/>
      <c r="Y166" s="73"/>
      <c r="Z166" s="73"/>
      <c r="AA166" s="73"/>
      <c r="AB166" s="73"/>
      <c r="AC166" s="48">
        <f t="shared" si="35"/>
        <v>-586.04000000000008</v>
      </c>
      <c r="AD166" s="48">
        <f t="shared" si="36"/>
        <v>0</v>
      </c>
      <c r="AE166" s="73"/>
      <c r="AG166" s="48">
        <f t="shared" si="37"/>
        <v>-586.04000000000008</v>
      </c>
      <c r="AH166" s="48">
        <f t="shared" si="38"/>
        <v>-586.04000000000008</v>
      </c>
      <c r="AI166" s="6">
        <f t="shared" si="39"/>
        <v>-586.04000000000008</v>
      </c>
      <c r="AJ166" s="6">
        <f t="shared" si="40"/>
        <v>-586.04000000000008</v>
      </c>
      <c r="AK166" s="6"/>
      <c r="AL166" s="6"/>
      <c r="AU166"/>
      <c r="AV166"/>
      <c r="AW166"/>
    </row>
    <row r="167" spans="1:49" x14ac:dyDescent="0.25">
      <c r="A167" t="str">
        <f t="shared" si="33"/>
        <v>DEDELEGATION</v>
      </c>
      <c r="B167" s="203">
        <v>44295</v>
      </c>
      <c r="C167" s="146">
        <v>3023516</v>
      </c>
      <c r="D167" t="s">
        <v>995</v>
      </c>
      <c r="E167" t="str">
        <f>VLOOKUP(C167,Schools!$A:$Z,3,0)</f>
        <v>M</v>
      </c>
      <c r="F167" s="204">
        <v>-637.56000000000006</v>
      </c>
      <c r="G167" s="146" t="s">
        <v>4657</v>
      </c>
      <c r="H167" s="146" t="s">
        <v>1079</v>
      </c>
      <c r="I167" t="str">
        <f t="shared" si="34"/>
        <v>10162/543965</v>
      </c>
      <c r="J167">
        <f>VLOOKUP(C167,Schools!$A:$Z,9,0)</f>
        <v>400108</v>
      </c>
      <c r="K167" s="146" t="s">
        <v>271</v>
      </c>
      <c r="L167" s="146" t="s">
        <v>1078</v>
      </c>
      <c r="M167" s="146" t="s">
        <v>1444</v>
      </c>
      <c r="N167" t="str">
        <f>VLOOKUP(C167,Schools!A:D,4,0)</f>
        <v>Primary</v>
      </c>
      <c r="O167">
        <f t="shared" si="30"/>
        <v>10162</v>
      </c>
      <c r="P167">
        <f t="shared" si="31"/>
        <v>543965</v>
      </c>
      <c r="Q167" s="75">
        <f t="shared" si="32"/>
        <v>-637.56000000000006</v>
      </c>
      <c r="R167" s="73"/>
      <c r="S167" s="73"/>
      <c r="T167" s="73"/>
      <c r="U167" s="73"/>
      <c r="V167" s="73"/>
      <c r="W167" s="73"/>
      <c r="X167" s="73"/>
      <c r="Y167" s="73"/>
      <c r="Z167" s="73"/>
      <c r="AA167" s="73"/>
      <c r="AB167" s="73"/>
      <c r="AC167" s="48">
        <f t="shared" si="35"/>
        <v>-637.56000000000006</v>
      </c>
      <c r="AD167" s="48">
        <f t="shared" si="36"/>
        <v>0</v>
      </c>
      <c r="AE167" s="73"/>
      <c r="AG167" s="48">
        <f t="shared" si="37"/>
        <v>-637.56000000000006</v>
      </c>
      <c r="AH167" s="48">
        <f t="shared" si="38"/>
        <v>-637.56000000000006</v>
      </c>
      <c r="AI167" s="6">
        <f t="shared" si="39"/>
        <v>-637.56000000000006</v>
      </c>
      <c r="AJ167" s="6">
        <f t="shared" si="40"/>
        <v>-637.56000000000006</v>
      </c>
      <c r="AK167" s="6"/>
      <c r="AL167" s="6"/>
      <c r="AU167"/>
      <c r="AV167"/>
      <c r="AW167"/>
    </row>
    <row r="168" spans="1:49" x14ac:dyDescent="0.25">
      <c r="A168" t="str">
        <f t="shared" si="33"/>
        <v>DEDELEGATION</v>
      </c>
      <c r="B168" s="203">
        <v>44295</v>
      </c>
      <c r="C168" s="146">
        <v>3023518</v>
      </c>
      <c r="D168" t="s">
        <v>1037</v>
      </c>
      <c r="E168" t="str">
        <f>VLOOKUP(C168,Schools!$A:$Z,3,0)</f>
        <v>M</v>
      </c>
      <c r="F168" s="204">
        <v>-1230.04</v>
      </c>
      <c r="G168" s="146" t="s">
        <v>4657</v>
      </c>
      <c r="H168" s="146" t="s">
        <v>1079</v>
      </c>
      <c r="I168" t="str">
        <f t="shared" si="34"/>
        <v>10162/543965</v>
      </c>
      <c r="J168">
        <f>VLOOKUP(C168,Schools!$A:$Z,9,0)</f>
        <v>400117</v>
      </c>
      <c r="K168" s="146" t="s">
        <v>271</v>
      </c>
      <c r="L168" s="146" t="s">
        <v>1078</v>
      </c>
      <c r="M168" s="146" t="s">
        <v>1444</v>
      </c>
      <c r="N168" t="str">
        <f>VLOOKUP(C168,Schools!A:D,4,0)</f>
        <v>Primary</v>
      </c>
      <c r="O168">
        <f t="shared" si="30"/>
        <v>10162</v>
      </c>
      <c r="P168">
        <f t="shared" si="31"/>
        <v>543965</v>
      </c>
      <c r="Q168" s="75">
        <f t="shared" si="32"/>
        <v>-1230.04</v>
      </c>
      <c r="R168" s="73"/>
      <c r="S168" s="73"/>
      <c r="T168" s="73"/>
      <c r="U168" s="73"/>
      <c r="V168" s="73"/>
      <c r="W168" s="73"/>
      <c r="X168" s="73"/>
      <c r="Y168" s="73"/>
      <c r="Z168" s="73"/>
      <c r="AA168" s="73"/>
      <c r="AB168" s="73"/>
      <c r="AC168" s="48">
        <f t="shared" si="35"/>
        <v>-1230.04</v>
      </c>
      <c r="AD168" s="48">
        <f t="shared" si="36"/>
        <v>0</v>
      </c>
      <c r="AE168" s="73"/>
      <c r="AG168" s="48">
        <f t="shared" si="37"/>
        <v>-1230.04</v>
      </c>
      <c r="AH168" s="48">
        <f t="shared" si="38"/>
        <v>-1230.04</v>
      </c>
      <c r="AI168" s="6">
        <f t="shared" si="39"/>
        <v>-1230.04</v>
      </c>
      <c r="AJ168" s="6">
        <f t="shared" si="40"/>
        <v>-1230.04</v>
      </c>
      <c r="AK168" s="6"/>
      <c r="AL168" s="6"/>
      <c r="AU168"/>
      <c r="AV168"/>
      <c r="AW168"/>
    </row>
    <row r="169" spans="1:49" x14ac:dyDescent="0.25">
      <c r="A169" t="str">
        <f t="shared" si="33"/>
        <v>DEDELEGATION</v>
      </c>
      <c r="B169" s="203">
        <v>44295</v>
      </c>
      <c r="C169" s="146">
        <v>3023520</v>
      </c>
      <c r="D169" t="s">
        <v>961</v>
      </c>
      <c r="E169" t="str">
        <f>VLOOKUP(C169,Schools!$A:$Z,3,0)</f>
        <v>M</v>
      </c>
      <c r="F169" s="204">
        <v>-1355.6200000000001</v>
      </c>
      <c r="G169" s="146" t="s">
        <v>4657</v>
      </c>
      <c r="H169" s="146" t="s">
        <v>1079</v>
      </c>
      <c r="I169" t="str">
        <f t="shared" si="34"/>
        <v>10162/543965</v>
      </c>
      <c r="J169">
        <f>VLOOKUP(C169,Schools!$A:$Z,9,0)</f>
        <v>400125</v>
      </c>
      <c r="K169" s="146" t="s">
        <v>271</v>
      </c>
      <c r="L169" s="146" t="s">
        <v>1078</v>
      </c>
      <c r="M169" s="146" t="s">
        <v>1444</v>
      </c>
      <c r="N169" t="str">
        <f>VLOOKUP(C169,Schools!A:D,4,0)</f>
        <v>Primary</v>
      </c>
      <c r="O169">
        <f t="shared" si="30"/>
        <v>10162</v>
      </c>
      <c r="P169">
        <f t="shared" si="31"/>
        <v>543965</v>
      </c>
      <c r="Q169" s="75">
        <f t="shared" si="32"/>
        <v>-1355.6200000000001</v>
      </c>
      <c r="R169" s="73"/>
      <c r="S169" s="73"/>
      <c r="T169" s="73"/>
      <c r="U169" s="73"/>
      <c r="V169" s="73"/>
      <c r="W169" s="73"/>
      <c r="X169" s="73"/>
      <c r="Y169" s="73"/>
      <c r="Z169" s="73"/>
      <c r="AA169" s="73"/>
      <c r="AB169" s="73"/>
      <c r="AC169" s="48">
        <f t="shared" si="35"/>
        <v>-1355.6200000000001</v>
      </c>
      <c r="AD169" s="48">
        <f t="shared" si="36"/>
        <v>0</v>
      </c>
      <c r="AE169" s="73"/>
      <c r="AG169" s="48">
        <f t="shared" si="37"/>
        <v>-1355.6200000000001</v>
      </c>
      <c r="AH169" s="48">
        <f t="shared" si="38"/>
        <v>-1355.6200000000001</v>
      </c>
      <c r="AI169" s="6">
        <f t="shared" si="39"/>
        <v>-1355.6200000000001</v>
      </c>
      <c r="AJ169" s="6">
        <f t="shared" si="40"/>
        <v>-1355.6200000000001</v>
      </c>
      <c r="AK169" s="6"/>
      <c r="AL169" s="6"/>
      <c r="AU169"/>
      <c r="AV169"/>
      <c r="AW169"/>
    </row>
    <row r="170" spans="1:49" x14ac:dyDescent="0.25">
      <c r="A170" t="str">
        <f t="shared" si="33"/>
        <v>DEDELEGATION</v>
      </c>
      <c r="B170" s="203">
        <v>44295</v>
      </c>
      <c r="C170" s="146">
        <v>3023523</v>
      </c>
      <c r="D170" t="s">
        <v>1001</v>
      </c>
      <c r="E170" t="str">
        <f>VLOOKUP(C170,Schools!$A:$Z,3,0)</f>
        <v>M</v>
      </c>
      <c r="F170" s="204">
        <v>-1999.6200000000001</v>
      </c>
      <c r="G170" s="146" t="s">
        <v>4657</v>
      </c>
      <c r="H170" s="146" t="s">
        <v>1079</v>
      </c>
      <c r="I170" t="str">
        <f t="shared" si="34"/>
        <v>10162/543965</v>
      </c>
      <c r="J170">
        <f>VLOOKUP(C170,Schools!$A:$Z,9,0)</f>
        <v>400130</v>
      </c>
      <c r="K170" s="146" t="s">
        <v>271</v>
      </c>
      <c r="L170" s="146" t="s">
        <v>1078</v>
      </c>
      <c r="M170" s="146" t="s">
        <v>1444</v>
      </c>
      <c r="N170" t="str">
        <f>VLOOKUP(C170,Schools!A:D,4,0)</f>
        <v>Primary</v>
      </c>
      <c r="O170">
        <f t="shared" si="30"/>
        <v>10162</v>
      </c>
      <c r="P170">
        <f t="shared" si="31"/>
        <v>543965</v>
      </c>
      <c r="Q170" s="75">
        <f t="shared" si="32"/>
        <v>-1999.6200000000001</v>
      </c>
      <c r="R170" s="73"/>
      <c r="S170" s="73"/>
      <c r="T170" s="73"/>
      <c r="U170" s="73"/>
      <c r="V170" s="73"/>
      <c r="W170" s="73"/>
      <c r="X170" s="73"/>
      <c r="Y170" s="73"/>
      <c r="Z170" s="73"/>
      <c r="AA170" s="73"/>
      <c r="AB170" s="73"/>
      <c r="AC170" s="48">
        <f t="shared" si="35"/>
        <v>-1999.6200000000001</v>
      </c>
      <c r="AD170" s="48">
        <f t="shared" si="36"/>
        <v>0</v>
      </c>
      <c r="AE170" s="73"/>
      <c r="AG170" s="48">
        <f t="shared" si="37"/>
        <v>-1999.6200000000001</v>
      </c>
      <c r="AH170" s="48">
        <f t="shared" si="38"/>
        <v>-1999.6200000000001</v>
      </c>
      <c r="AI170" s="6">
        <f t="shared" si="39"/>
        <v>-1999.6200000000001</v>
      </c>
      <c r="AJ170" s="6">
        <f t="shared" si="40"/>
        <v>-1999.6200000000001</v>
      </c>
      <c r="AK170" s="6"/>
      <c r="AL170" s="6"/>
      <c r="AU170"/>
      <c r="AV170"/>
      <c r="AW170"/>
    </row>
    <row r="171" spans="1:49" x14ac:dyDescent="0.25">
      <c r="A171" t="str">
        <f t="shared" si="33"/>
        <v>DEDELEGATION</v>
      </c>
      <c r="B171" s="203">
        <v>44295</v>
      </c>
      <c r="C171" s="146">
        <v>3023524</v>
      </c>
      <c r="D171" t="s">
        <v>972</v>
      </c>
      <c r="E171" t="str">
        <f>VLOOKUP(C171,Schools!$A:$Z,3,0)</f>
        <v>M</v>
      </c>
      <c r="F171" s="204">
        <v>-631.12</v>
      </c>
      <c r="G171" s="146" t="s">
        <v>4657</v>
      </c>
      <c r="H171" s="146" t="s">
        <v>1079</v>
      </c>
      <c r="I171" t="str">
        <f t="shared" si="34"/>
        <v>10162/543965</v>
      </c>
      <c r="J171">
        <f>VLOOKUP(C171,Schools!$A:$Z,9,0)</f>
        <v>400150</v>
      </c>
      <c r="K171" s="146" t="s">
        <v>271</v>
      </c>
      <c r="L171" s="146" t="s">
        <v>1078</v>
      </c>
      <c r="M171" s="146" t="s">
        <v>1444</v>
      </c>
      <c r="N171" t="str">
        <f>VLOOKUP(C171,Schools!A:D,4,0)</f>
        <v>Primary</v>
      </c>
      <c r="O171">
        <f t="shared" si="30"/>
        <v>10162</v>
      </c>
      <c r="P171">
        <f t="shared" si="31"/>
        <v>543965</v>
      </c>
      <c r="Q171" s="75">
        <f t="shared" si="32"/>
        <v>-631.12</v>
      </c>
      <c r="R171" s="73"/>
      <c r="S171" s="73"/>
      <c r="T171" s="73"/>
      <c r="U171" s="73"/>
      <c r="V171" s="73"/>
      <c r="W171" s="73"/>
      <c r="X171" s="73"/>
      <c r="Y171" s="73"/>
      <c r="Z171" s="73"/>
      <c r="AA171" s="73"/>
      <c r="AB171" s="73"/>
      <c r="AC171" s="48">
        <f t="shared" si="35"/>
        <v>-631.12</v>
      </c>
      <c r="AD171" s="48">
        <f t="shared" si="36"/>
        <v>0</v>
      </c>
      <c r="AE171" s="73"/>
      <c r="AG171" s="48">
        <f t="shared" si="37"/>
        <v>-631.12</v>
      </c>
      <c r="AH171" s="48">
        <f t="shared" si="38"/>
        <v>-631.12</v>
      </c>
      <c r="AI171" s="6">
        <f t="shared" si="39"/>
        <v>-631.12</v>
      </c>
      <c r="AJ171" s="6">
        <f t="shared" si="40"/>
        <v>-631.12</v>
      </c>
      <c r="AK171" s="6"/>
      <c r="AL171" s="6"/>
      <c r="AU171"/>
      <c r="AV171"/>
      <c r="AW171"/>
    </row>
    <row r="172" spans="1:49" x14ac:dyDescent="0.25">
      <c r="A172" t="str">
        <f t="shared" si="33"/>
        <v>DEDELEGATION</v>
      </c>
      <c r="B172" s="203">
        <v>44295</v>
      </c>
      <c r="C172" s="146">
        <v>3025201</v>
      </c>
      <c r="D172" t="s">
        <v>1012</v>
      </c>
      <c r="E172" t="str">
        <f>VLOOKUP(C172,Schools!$A:$Z,3,0)</f>
        <v>M</v>
      </c>
      <c r="F172" s="204">
        <v>-1333.0800000000002</v>
      </c>
      <c r="G172" s="146" t="s">
        <v>4657</v>
      </c>
      <c r="H172" s="146" t="s">
        <v>1079</v>
      </c>
      <c r="I172" t="str">
        <f t="shared" si="34"/>
        <v>10162/543965</v>
      </c>
      <c r="J172">
        <f>VLOOKUP(C172,Schools!$A:$Z,9,0)</f>
        <v>400021</v>
      </c>
      <c r="K172" s="146" t="s">
        <v>271</v>
      </c>
      <c r="L172" s="146" t="s">
        <v>1078</v>
      </c>
      <c r="M172" s="146" t="s">
        <v>1444</v>
      </c>
      <c r="N172" t="str">
        <f>VLOOKUP(C172,Schools!A:D,4,0)</f>
        <v>Primary</v>
      </c>
      <c r="O172">
        <f t="shared" si="30"/>
        <v>10162</v>
      </c>
      <c r="P172">
        <f t="shared" si="31"/>
        <v>543965</v>
      </c>
      <c r="Q172" s="75">
        <f t="shared" si="32"/>
        <v>-1333.0800000000002</v>
      </c>
      <c r="R172" s="73"/>
      <c r="S172" s="73"/>
      <c r="T172" s="73"/>
      <c r="U172" s="73"/>
      <c r="V172" s="73"/>
      <c r="W172" s="73"/>
      <c r="X172" s="73"/>
      <c r="Y172" s="73"/>
      <c r="Z172" s="73"/>
      <c r="AA172" s="73"/>
      <c r="AB172" s="73"/>
      <c r="AC172" s="48">
        <f t="shared" si="35"/>
        <v>-1333.0800000000002</v>
      </c>
      <c r="AD172" s="48">
        <f t="shared" si="36"/>
        <v>0</v>
      </c>
      <c r="AE172" s="73"/>
      <c r="AG172" s="48">
        <f t="shared" si="37"/>
        <v>-1333.0800000000002</v>
      </c>
      <c r="AH172" s="48">
        <f t="shared" si="38"/>
        <v>-1333.0800000000002</v>
      </c>
      <c r="AI172" s="6">
        <f t="shared" si="39"/>
        <v>-1333.0800000000002</v>
      </c>
      <c r="AJ172" s="6">
        <f t="shared" si="40"/>
        <v>-1333.0800000000002</v>
      </c>
      <c r="AK172" s="6"/>
      <c r="AL172" s="6"/>
      <c r="AU172"/>
      <c r="AV172"/>
      <c r="AW172"/>
    </row>
    <row r="173" spans="1:49" x14ac:dyDescent="0.25">
      <c r="A173" t="str">
        <f t="shared" si="33"/>
        <v>DEDELEGATION</v>
      </c>
      <c r="B173" s="203">
        <v>44295</v>
      </c>
      <c r="C173" s="146">
        <v>3025948</v>
      </c>
      <c r="D173" t="s">
        <v>1439</v>
      </c>
      <c r="E173" t="str">
        <f>VLOOKUP(C173,Schools!$A:$Z,3,0)</f>
        <v>M</v>
      </c>
      <c r="F173" s="204">
        <v>-660.1</v>
      </c>
      <c r="G173" s="146" t="s">
        <v>4657</v>
      </c>
      <c r="H173" s="146" t="s">
        <v>1079</v>
      </c>
      <c r="I173" t="str">
        <f t="shared" si="34"/>
        <v>10162/543965</v>
      </c>
      <c r="J173">
        <f>VLOOKUP(C173,Schools!$A:$Z,9,0)</f>
        <v>400112</v>
      </c>
      <c r="K173" s="146" t="s">
        <v>271</v>
      </c>
      <c r="L173" s="146" t="s">
        <v>1078</v>
      </c>
      <c r="M173" s="146" t="s">
        <v>1444</v>
      </c>
      <c r="N173" t="str">
        <f>VLOOKUP(C173,Schools!A:D,4,0)</f>
        <v>Primary</v>
      </c>
      <c r="O173">
        <f t="shared" si="30"/>
        <v>10162</v>
      </c>
      <c r="P173">
        <f t="shared" si="31"/>
        <v>543965</v>
      </c>
      <c r="Q173" s="75">
        <f t="shared" si="32"/>
        <v>-660.1</v>
      </c>
      <c r="R173" s="73"/>
      <c r="S173" s="73"/>
      <c r="T173" s="73"/>
      <c r="U173" s="73"/>
      <c r="V173" s="73"/>
      <c r="W173" s="73"/>
      <c r="X173" s="73"/>
      <c r="Y173" s="73"/>
      <c r="Z173" s="73"/>
      <c r="AA173" s="73"/>
      <c r="AB173" s="73"/>
      <c r="AC173" s="48">
        <f t="shared" si="35"/>
        <v>-660.1</v>
      </c>
      <c r="AD173" s="48">
        <f t="shared" si="36"/>
        <v>0</v>
      </c>
      <c r="AE173" s="73"/>
      <c r="AG173" s="48">
        <f t="shared" si="37"/>
        <v>-660.1</v>
      </c>
      <c r="AH173" s="48">
        <f t="shared" si="38"/>
        <v>-660.1</v>
      </c>
      <c r="AI173" s="6">
        <f t="shared" si="39"/>
        <v>-660.1</v>
      </c>
      <c r="AJ173" s="6">
        <f t="shared" si="40"/>
        <v>-660.1</v>
      </c>
      <c r="AK173" s="6"/>
      <c r="AL173" s="6"/>
      <c r="AU173"/>
      <c r="AV173"/>
      <c r="AW173"/>
    </row>
    <row r="174" spans="1:49" x14ac:dyDescent="0.25">
      <c r="A174" t="str">
        <f t="shared" si="33"/>
        <v>DEDELEGATION</v>
      </c>
      <c r="B174" s="203">
        <v>44295</v>
      </c>
      <c r="C174" s="146">
        <v>3025949</v>
      </c>
      <c r="D174" t="s">
        <v>1003</v>
      </c>
      <c r="E174" t="str">
        <f>VLOOKUP(C174,Schools!$A:$Z,3,0)</f>
        <v>M</v>
      </c>
      <c r="F174" s="204">
        <v>-1155.98</v>
      </c>
      <c r="G174" s="146" t="s">
        <v>4657</v>
      </c>
      <c r="H174" s="146" t="s">
        <v>1079</v>
      </c>
      <c r="I174" t="str">
        <f t="shared" si="34"/>
        <v>10162/543965</v>
      </c>
      <c r="J174">
        <f>VLOOKUP(C174,Schools!$A:$Z,9,0)</f>
        <v>400110</v>
      </c>
      <c r="K174" s="146" t="s">
        <v>271</v>
      </c>
      <c r="L174" s="146" t="s">
        <v>1078</v>
      </c>
      <c r="M174" s="146" t="s">
        <v>1444</v>
      </c>
      <c r="N174" t="str">
        <f>VLOOKUP(C174,Schools!A:D,4,0)</f>
        <v>Primary</v>
      </c>
      <c r="O174">
        <f t="shared" si="30"/>
        <v>10162</v>
      </c>
      <c r="P174">
        <f t="shared" si="31"/>
        <v>543965</v>
      </c>
      <c r="Q174" s="75">
        <f t="shared" si="32"/>
        <v>-1155.98</v>
      </c>
      <c r="R174" s="73"/>
      <c r="S174" s="73"/>
      <c r="T174" s="73"/>
      <c r="U174" s="73"/>
      <c r="V174" s="73"/>
      <c r="W174" s="73"/>
      <c r="X174" s="73"/>
      <c r="Y174" s="73"/>
      <c r="Z174" s="73"/>
      <c r="AA174" s="73"/>
      <c r="AB174" s="73"/>
      <c r="AC174" s="48">
        <f t="shared" si="35"/>
        <v>-1155.98</v>
      </c>
      <c r="AD174" s="48">
        <f t="shared" si="36"/>
        <v>0</v>
      </c>
      <c r="AE174" s="73"/>
      <c r="AG174" s="48">
        <f t="shared" si="37"/>
        <v>-1155.98</v>
      </c>
      <c r="AH174" s="48">
        <f t="shared" si="38"/>
        <v>-1155.98</v>
      </c>
      <c r="AI174" s="6">
        <f t="shared" si="39"/>
        <v>-1155.98</v>
      </c>
      <c r="AJ174" s="6">
        <f t="shared" si="40"/>
        <v>-1155.98</v>
      </c>
      <c r="AK174" s="6"/>
      <c r="AL174" s="6"/>
      <c r="AU174"/>
      <c r="AV174"/>
      <c r="AW174"/>
    </row>
    <row r="175" spans="1:49" x14ac:dyDescent="0.25">
      <c r="A175" t="str">
        <f t="shared" si="33"/>
        <v>DEDELEGATION</v>
      </c>
      <c r="B175" s="203">
        <v>44295</v>
      </c>
      <c r="C175" s="146">
        <v>3024003</v>
      </c>
      <c r="D175" t="s">
        <v>1042</v>
      </c>
      <c r="E175" t="str">
        <f>VLOOKUP(C175,Schools!$A:$Z,3,0)</f>
        <v>M</v>
      </c>
      <c r="F175" s="204">
        <v>0</v>
      </c>
      <c r="G175" s="146" t="s">
        <v>4657</v>
      </c>
      <c r="H175" s="146" t="s">
        <v>1079</v>
      </c>
      <c r="I175" t="str">
        <f t="shared" si="34"/>
        <v>10163/543965</v>
      </c>
      <c r="J175">
        <f>VLOOKUP(C175,Schools!$A:$Z,9,0)</f>
        <v>400033</v>
      </c>
      <c r="K175" s="146" t="s">
        <v>271</v>
      </c>
      <c r="L175" s="146" t="s">
        <v>1078</v>
      </c>
      <c r="M175" s="146" t="s">
        <v>1444</v>
      </c>
      <c r="N175" t="str">
        <f>VLOOKUP(C175,Schools!A:D,4,0)</f>
        <v>Secondary</v>
      </c>
      <c r="O175">
        <f t="shared" si="30"/>
        <v>10163</v>
      </c>
      <c r="P175">
        <f t="shared" si="31"/>
        <v>543965</v>
      </c>
      <c r="Q175" s="75">
        <f t="shared" si="32"/>
        <v>0</v>
      </c>
      <c r="R175" s="73"/>
      <c r="S175" s="73"/>
      <c r="T175" s="73"/>
      <c r="U175" s="73"/>
      <c r="V175" s="73"/>
      <c r="W175" s="73"/>
      <c r="X175" s="73"/>
      <c r="Y175" s="73"/>
      <c r="Z175" s="73"/>
      <c r="AA175" s="73"/>
      <c r="AB175" s="73"/>
      <c r="AC175" s="48">
        <f t="shared" si="35"/>
        <v>0</v>
      </c>
      <c r="AD175" s="48">
        <f t="shared" si="36"/>
        <v>0</v>
      </c>
      <c r="AE175" s="73"/>
      <c r="AG175" s="48">
        <f t="shared" si="37"/>
        <v>0</v>
      </c>
      <c r="AH175" s="48">
        <f t="shared" si="38"/>
        <v>0</v>
      </c>
      <c r="AI175" s="6">
        <f t="shared" si="39"/>
        <v>0</v>
      </c>
      <c r="AJ175" s="6">
        <f t="shared" si="40"/>
        <v>0</v>
      </c>
      <c r="AK175" s="6"/>
      <c r="AL175" s="6"/>
      <c r="AU175"/>
      <c r="AV175"/>
      <c r="AW175"/>
    </row>
    <row r="176" spans="1:49" x14ac:dyDescent="0.25">
      <c r="A176" t="str">
        <f t="shared" si="33"/>
        <v>DEDELEGATION</v>
      </c>
      <c r="B176" s="203">
        <v>44295</v>
      </c>
      <c r="C176" s="146">
        <v>3024004</v>
      </c>
      <c r="D176" t="s">
        <v>1440</v>
      </c>
      <c r="E176" t="str">
        <f>VLOOKUP(C176,Schools!$A:$Z,3,0)</f>
        <v>M</v>
      </c>
      <c r="F176" s="204">
        <v>0</v>
      </c>
      <c r="G176" s="146" t="s">
        <v>4657</v>
      </c>
      <c r="H176" s="146" t="s">
        <v>1079</v>
      </c>
      <c r="I176" t="str">
        <f t="shared" si="34"/>
        <v>10163/543965</v>
      </c>
      <c r="J176">
        <f>VLOOKUP(C176,Schools!$A:$Z,9,0)</f>
        <v>107953</v>
      </c>
      <c r="K176" s="146" t="s">
        <v>271</v>
      </c>
      <c r="L176" s="146" t="s">
        <v>1078</v>
      </c>
      <c r="M176" s="146" t="s">
        <v>1444</v>
      </c>
      <c r="N176" t="str">
        <f>VLOOKUP(C176,Schools!A:D,4,0)</f>
        <v>Secondary</v>
      </c>
      <c r="O176">
        <f t="shared" si="30"/>
        <v>10163</v>
      </c>
      <c r="P176">
        <f t="shared" si="31"/>
        <v>543965</v>
      </c>
      <c r="Q176" s="75">
        <f t="shared" si="32"/>
        <v>0</v>
      </c>
      <c r="R176" s="73"/>
      <c r="S176" s="73"/>
      <c r="T176" s="73"/>
      <c r="U176" s="73"/>
      <c r="V176" s="73"/>
      <c r="W176" s="73"/>
      <c r="X176" s="73"/>
      <c r="Y176" s="73"/>
      <c r="Z176" s="73"/>
      <c r="AA176" s="73"/>
      <c r="AB176" s="73"/>
      <c r="AC176" s="48">
        <f t="shared" si="35"/>
        <v>0</v>
      </c>
      <c r="AD176" s="48">
        <f t="shared" si="36"/>
        <v>0</v>
      </c>
      <c r="AE176" s="73"/>
      <c r="AG176" s="48">
        <f t="shared" si="37"/>
        <v>0</v>
      </c>
      <c r="AH176" s="48">
        <f t="shared" si="38"/>
        <v>0</v>
      </c>
      <c r="AI176" s="6">
        <f t="shared" si="39"/>
        <v>0</v>
      </c>
      <c r="AJ176" s="6">
        <f t="shared" si="40"/>
        <v>0</v>
      </c>
      <c r="AK176" s="6"/>
      <c r="AL176" s="6"/>
      <c r="AU176"/>
      <c r="AV176"/>
      <c r="AW176"/>
    </row>
    <row r="177" spans="1:49" x14ac:dyDescent="0.25">
      <c r="A177" t="str">
        <f t="shared" si="33"/>
        <v>DEDELEGATION</v>
      </c>
      <c r="B177" s="203">
        <v>44295</v>
      </c>
      <c r="C177" s="146">
        <v>3025404</v>
      </c>
      <c r="D177" t="s">
        <v>1441</v>
      </c>
      <c r="E177" t="str">
        <f>VLOOKUP(C177,Schools!$A:$Z,3,0)</f>
        <v>M</v>
      </c>
      <c r="F177" s="204">
        <v>0</v>
      </c>
      <c r="G177" s="146" t="s">
        <v>4657</v>
      </c>
      <c r="H177" s="146" t="s">
        <v>1079</v>
      </c>
      <c r="I177" t="str">
        <f t="shared" si="34"/>
        <v>10163/543965</v>
      </c>
      <c r="J177">
        <f>VLOOKUP(C177,Schools!$A:$Z,9,0)</f>
        <v>400029</v>
      </c>
      <c r="K177" s="146" t="s">
        <v>271</v>
      </c>
      <c r="L177" s="146" t="s">
        <v>1078</v>
      </c>
      <c r="M177" s="146" t="s">
        <v>1444</v>
      </c>
      <c r="N177" t="str">
        <f>VLOOKUP(C177,Schools!A:D,4,0)</f>
        <v>Secondary</v>
      </c>
      <c r="O177">
        <f t="shared" si="30"/>
        <v>10163</v>
      </c>
      <c r="P177">
        <f t="shared" si="31"/>
        <v>543965</v>
      </c>
      <c r="Q177" s="75">
        <f t="shared" si="32"/>
        <v>0</v>
      </c>
      <c r="R177" s="73"/>
      <c r="S177" s="73"/>
      <c r="T177" s="73"/>
      <c r="U177" s="73"/>
      <c r="V177" s="73"/>
      <c r="W177" s="73"/>
      <c r="X177" s="73"/>
      <c r="Y177" s="73"/>
      <c r="Z177" s="73"/>
      <c r="AA177" s="73"/>
      <c r="AB177" s="73"/>
      <c r="AC177" s="48">
        <f t="shared" si="35"/>
        <v>0</v>
      </c>
      <c r="AD177" s="48">
        <f t="shared" si="36"/>
        <v>0</v>
      </c>
      <c r="AE177" s="73"/>
      <c r="AG177" s="48">
        <f t="shared" si="37"/>
        <v>0</v>
      </c>
      <c r="AH177" s="48">
        <f t="shared" si="38"/>
        <v>0</v>
      </c>
      <c r="AI177" s="6">
        <f t="shared" si="39"/>
        <v>0</v>
      </c>
      <c r="AJ177" s="6">
        <f t="shared" si="40"/>
        <v>0</v>
      </c>
      <c r="AK177" s="6"/>
      <c r="AL177" s="6"/>
      <c r="AU177"/>
      <c r="AV177"/>
      <c r="AW177"/>
    </row>
    <row r="178" spans="1:49" x14ac:dyDescent="0.25">
      <c r="A178" t="str">
        <f t="shared" si="33"/>
        <v>DEDELEGATION</v>
      </c>
      <c r="B178" s="203">
        <v>44295</v>
      </c>
      <c r="C178" s="146">
        <v>3025405</v>
      </c>
      <c r="D178" t="s">
        <v>1041</v>
      </c>
      <c r="E178" t="str">
        <f>VLOOKUP(C178,Schools!$A:$Z,3,0)</f>
        <v>M</v>
      </c>
      <c r="F178" s="204">
        <v>0</v>
      </c>
      <c r="G178" s="146" t="s">
        <v>4657</v>
      </c>
      <c r="H178" s="146" t="s">
        <v>1079</v>
      </c>
      <c r="I178" t="str">
        <f t="shared" si="34"/>
        <v>10163/543965</v>
      </c>
      <c r="J178">
        <f>VLOOKUP(C178,Schools!$A:$Z,9,0)</f>
        <v>400041</v>
      </c>
      <c r="K178" s="146" t="s">
        <v>271</v>
      </c>
      <c r="L178" s="146" t="s">
        <v>1078</v>
      </c>
      <c r="M178" s="146" t="s">
        <v>1444</v>
      </c>
      <c r="N178" t="str">
        <f>VLOOKUP(C178,Schools!A:D,4,0)</f>
        <v>Secondary</v>
      </c>
      <c r="O178">
        <f t="shared" si="30"/>
        <v>10163</v>
      </c>
      <c r="P178">
        <f t="shared" si="31"/>
        <v>543965</v>
      </c>
      <c r="Q178" s="75">
        <f t="shared" si="32"/>
        <v>0</v>
      </c>
      <c r="R178" s="73"/>
      <c r="S178" s="73"/>
      <c r="T178" s="73"/>
      <c r="U178" s="73"/>
      <c r="V178" s="73"/>
      <c r="W178" s="73"/>
      <c r="X178" s="73"/>
      <c r="Y178" s="73"/>
      <c r="Z178" s="73"/>
      <c r="AA178" s="73"/>
      <c r="AB178" s="73"/>
      <c r="AC178" s="48">
        <f t="shared" si="35"/>
        <v>0</v>
      </c>
      <c r="AD178" s="48">
        <f t="shared" si="36"/>
        <v>0</v>
      </c>
      <c r="AE178" s="73"/>
      <c r="AG178" s="48">
        <f t="shared" si="37"/>
        <v>0</v>
      </c>
      <c r="AH178" s="48">
        <f t="shared" si="38"/>
        <v>0</v>
      </c>
      <c r="AI178" s="6">
        <f t="shared" si="39"/>
        <v>0</v>
      </c>
      <c r="AJ178" s="6">
        <f t="shared" si="40"/>
        <v>0</v>
      </c>
      <c r="AK178" s="6"/>
      <c r="AL178" s="6"/>
      <c r="AU178"/>
      <c r="AV178"/>
      <c r="AW178"/>
    </row>
    <row r="179" spans="1:49" x14ac:dyDescent="0.25">
      <c r="A179" t="str">
        <f t="shared" si="33"/>
        <v>DEDELEGATION</v>
      </c>
      <c r="B179" s="203">
        <v>44295</v>
      </c>
      <c r="C179" s="146">
        <v>3025407</v>
      </c>
      <c r="D179" t="s">
        <v>1442</v>
      </c>
      <c r="E179" t="str">
        <f>VLOOKUP(C179,Schools!$A:$Z,3,0)</f>
        <v>M</v>
      </c>
      <c r="F179" s="204">
        <v>0</v>
      </c>
      <c r="G179" s="146" t="s">
        <v>4657</v>
      </c>
      <c r="H179" s="146" t="s">
        <v>1079</v>
      </c>
      <c r="I179" t="str">
        <f t="shared" si="34"/>
        <v>10163/543965</v>
      </c>
      <c r="J179">
        <f>VLOOKUP(C179,Schools!$A:$Z,9,0)</f>
        <v>400013</v>
      </c>
      <c r="K179" s="146" t="s">
        <v>271</v>
      </c>
      <c r="L179" s="146" t="s">
        <v>1078</v>
      </c>
      <c r="M179" s="146" t="s">
        <v>1444</v>
      </c>
      <c r="N179" t="str">
        <f>VLOOKUP(C179,Schools!A:D,4,0)</f>
        <v>Secondary</v>
      </c>
      <c r="O179">
        <f t="shared" si="30"/>
        <v>10163</v>
      </c>
      <c r="P179">
        <f t="shared" si="31"/>
        <v>543965</v>
      </c>
      <c r="Q179" s="75">
        <f t="shared" si="32"/>
        <v>0</v>
      </c>
      <c r="R179" s="73"/>
      <c r="S179" s="73"/>
      <c r="T179" s="73"/>
      <c r="U179" s="73"/>
      <c r="V179" s="73"/>
      <c r="W179" s="73"/>
      <c r="X179" s="73"/>
      <c r="Y179" s="73"/>
      <c r="Z179" s="73"/>
      <c r="AA179" s="73"/>
      <c r="AB179" s="73"/>
      <c r="AC179" s="48">
        <f t="shared" si="35"/>
        <v>0</v>
      </c>
      <c r="AD179" s="48">
        <f t="shared" si="36"/>
        <v>0</v>
      </c>
      <c r="AE179" s="73"/>
      <c r="AG179" s="48">
        <f t="shared" si="37"/>
        <v>0</v>
      </c>
      <c r="AH179" s="48">
        <f t="shared" si="38"/>
        <v>0</v>
      </c>
      <c r="AI179" s="6">
        <f t="shared" si="39"/>
        <v>0</v>
      </c>
      <c r="AJ179" s="6">
        <f t="shared" si="40"/>
        <v>0</v>
      </c>
      <c r="AK179" s="6"/>
      <c r="AL179" s="6"/>
      <c r="AU179"/>
      <c r="AV179"/>
      <c r="AW179"/>
    </row>
    <row r="180" spans="1:49" x14ac:dyDescent="0.25">
      <c r="A180" t="str">
        <f t="shared" si="33"/>
        <v>DEDELEGATION</v>
      </c>
      <c r="B180" s="203">
        <v>44295</v>
      </c>
      <c r="C180" s="146">
        <v>3025427</v>
      </c>
      <c r="D180" t="s">
        <v>1043</v>
      </c>
      <c r="E180" t="str">
        <f>VLOOKUP(C180,Schools!$A:$Z,3,0)</f>
        <v>M</v>
      </c>
      <c r="F180" s="204">
        <v>0</v>
      </c>
      <c r="G180" s="146" t="s">
        <v>4657</v>
      </c>
      <c r="H180" s="146" t="s">
        <v>1079</v>
      </c>
      <c r="I180" t="str">
        <f t="shared" si="34"/>
        <v>10163/543965</v>
      </c>
      <c r="J180">
        <f>VLOOKUP(C180,Schools!$A:$Z,9,0)</f>
        <v>400140</v>
      </c>
      <c r="K180" s="146" t="s">
        <v>271</v>
      </c>
      <c r="L180" s="146" t="s">
        <v>1078</v>
      </c>
      <c r="M180" s="146" t="s">
        <v>1444</v>
      </c>
      <c r="N180" t="str">
        <f>VLOOKUP(C180,Schools!A:D,4,0)</f>
        <v>Secondary</v>
      </c>
      <c r="O180">
        <f t="shared" si="30"/>
        <v>10163</v>
      </c>
      <c r="P180">
        <f t="shared" ref="P180:P212" si="41">IF(E180="M",543965,516500)</f>
        <v>543965</v>
      </c>
      <c r="Q180" s="75">
        <f t="shared" ref="Q180:Q212" si="42">F180</f>
        <v>0</v>
      </c>
      <c r="R180" s="73"/>
      <c r="S180" s="73"/>
      <c r="T180" s="73"/>
      <c r="U180" s="73"/>
      <c r="V180" s="73"/>
      <c r="W180" s="73"/>
      <c r="X180" s="73"/>
      <c r="Y180" s="73"/>
      <c r="Z180" s="73"/>
      <c r="AA180" s="73"/>
      <c r="AB180" s="73"/>
      <c r="AC180" s="48">
        <f t="shared" si="35"/>
        <v>0</v>
      </c>
      <c r="AD180" s="48">
        <f t="shared" si="36"/>
        <v>0</v>
      </c>
      <c r="AE180" s="73"/>
      <c r="AG180" s="48">
        <f t="shared" si="37"/>
        <v>0</v>
      </c>
      <c r="AH180" s="48">
        <f t="shared" si="38"/>
        <v>0</v>
      </c>
      <c r="AI180" s="6">
        <f t="shared" si="39"/>
        <v>0</v>
      </c>
      <c r="AJ180" s="6">
        <f t="shared" si="40"/>
        <v>0</v>
      </c>
      <c r="AK180" s="6"/>
      <c r="AL180" s="6"/>
      <c r="AU180"/>
      <c r="AV180"/>
      <c r="AW180"/>
    </row>
    <row r="181" spans="1:49" x14ac:dyDescent="0.25">
      <c r="A181" t="str">
        <f t="shared" si="33"/>
        <v>DEDELEGATION</v>
      </c>
      <c r="B181" s="203">
        <v>44295</v>
      </c>
      <c r="C181" s="146">
        <v>3023521</v>
      </c>
      <c r="D181" t="s">
        <v>1443</v>
      </c>
      <c r="E181" t="str">
        <f>VLOOKUP(C181,Schools!$A:$Z,3,0)</f>
        <v>M</v>
      </c>
      <c r="F181" s="204">
        <v>-1874.0400000000002</v>
      </c>
      <c r="G181" s="146" t="s">
        <v>4657</v>
      </c>
      <c r="H181" s="146" t="s">
        <v>1079</v>
      </c>
      <c r="I181" t="str">
        <f t="shared" si="34"/>
        <v>11510/543965</v>
      </c>
      <c r="J181">
        <f>VLOOKUP(C181,Schools!$A:$Z,9,0)</f>
        <v>400135</v>
      </c>
      <c r="K181" s="146" t="s">
        <v>271</v>
      </c>
      <c r="L181" s="146" t="s">
        <v>1078</v>
      </c>
      <c r="M181" s="146" t="s">
        <v>1444</v>
      </c>
      <c r="N181" t="str">
        <f>VLOOKUP(C181,Schools!A:D,4,0)</f>
        <v>All through</v>
      </c>
      <c r="O181">
        <f t="shared" si="30"/>
        <v>11510</v>
      </c>
      <c r="P181">
        <f t="shared" si="41"/>
        <v>543965</v>
      </c>
      <c r="Q181" s="75">
        <f t="shared" si="42"/>
        <v>-1874.0400000000002</v>
      </c>
      <c r="R181" s="73"/>
      <c r="S181" s="73"/>
      <c r="T181" s="73"/>
      <c r="U181" s="73"/>
      <c r="V181" s="73"/>
      <c r="W181" s="73"/>
      <c r="X181" s="73"/>
      <c r="Y181" s="73"/>
      <c r="Z181" s="73"/>
      <c r="AA181" s="73"/>
      <c r="AB181" s="73"/>
      <c r="AC181" s="48">
        <f t="shared" si="35"/>
        <v>-1874.0400000000002</v>
      </c>
      <c r="AD181" s="48">
        <f t="shared" si="36"/>
        <v>0</v>
      </c>
      <c r="AE181" s="73"/>
      <c r="AG181" s="48">
        <f t="shared" si="37"/>
        <v>-1874.0400000000002</v>
      </c>
      <c r="AH181" s="48">
        <f t="shared" si="38"/>
        <v>-1874.0400000000002</v>
      </c>
      <c r="AI181" s="6">
        <f t="shared" si="39"/>
        <v>-1874.0400000000002</v>
      </c>
      <c r="AJ181" s="6">
        <f t="shared" si="40"/>
        <v>-1874.0400000000002</v>
      </c>
      <c r="AK181" s="6"/>
      <c r="AL181" s="6"/>
      <c r="AU181"/>
      <c r="AV181"/>
      <c r="AW181"/>
    </row>
    <row r="182" spans="1:49" x14ac:dyDescent="0.25">
      <c r="A182" t="str">
        <f t="shared" si="33"/>
        <v>DEDELEGATION</v>
      </c>
      <c r="B182" s="71">
        <v>44295</v>
      </c>
      <c r="C182" s="70">
        <v>3022002</v>
      </c>
      <c r="D182" t="s">
        <v>1392</v>
      </c>
      <c r="E182" t="str">
        <f>VLOOKUP(C182,Schools!$A:$Z,3,0)</f>
        <v>M</v>
      </c>
      <c r="F182" s="72">
        <v>-1282.3199999999977</v>
      </c>
      <c r="G182" s="70" t="s">
        <v>4657</v>
      </c>
      <c r="H182" s="70" t="s">
        <v>1081</v>
      </c>
      <c r="I182" t="str">
        <f t="shared" si="34"/>
        <v>10162/543965</v>
      </c>
      <c r="J182">
        <f>VLOOKUP(C182,Schools!$A:$Z,9,0)</f>
        <v>400005</v>
      </c>
      <c r="K182" s="70" t="s">
        <v>271</v>
      </c>
      <c r="L182" s="70" t="s">
        <v>1080</v>
      </c>
      <c r="M182" s="70" t="s">
        <v>1445</v>
      </c>
      <c r="N182" t="str">
        <f>VLOOKUP(C182,Schools!A:D,4,0)</f>
        <v>Primary</v>
      </c>
      <c r="O182">
        <f t="shared" si="30"/>
        <v>10162</v>
      </c>
      <c r="P182">
        <f t="shared" si="41"/>
        <v>543965</v>
      </c>
      <c r="Q182" s="75">
        <f t="shared" si="42"/>
        <v>-1282.3199999999977</v>
      </c>
      <c r="R182" s="73"/>
      <c r="S182" s="73"/>
      <c r="T182" s="73"/>
      <c r="U182" s="73"/>
      <c r="V182" s="73"/>
      <c r="W182" s="73"/>
      <c r="X182" s="73"/>
      <c r="Y182" s="73"/>
      <c r="Z182" s="73"/>
      <c r="AA182" s="73"/>
      <c r="AB182" s="73"/>
      <c r="AC182" s="48">
        <f t="shared" si="35"/>
        <v>-1282.3199999999977</v>
      </c>
      <c r="AD182" s="48">
        <f t="shared" si="36"/>
        <v>0</v>
      </c>
      <c r="AE182" s="73"/>
      <c r="AG182" s="48">
        <f t="shared" si="37"/>
        <v>-1282.3199999999977</v>
      </c>
      <c r="AH182" s="48">
        <f t="shared" si="38"/>
        <v>-1282.3199999999977</v>
      </c>
      <c r="AI182" s="6">
        <f t="shared" si="39"/>
        <v>-1282.3199999999977</v>
      </c>
      <c r="AJ182" s="6">
        <f t="shared" si="40"/>
        <v>-1282.3199999999977</v>
      </c>
      <c r="AK182" s="6"/>
      <c r="AL182" s="6"/>
      <c r="AU182"/>
      <c r="AV182"/>
      <c r="AW182"/>
    </row>
    <row r="183" spans="1:49" x14ac:dyDescent="0.25">
      <c r="A183" t="str">
        <f t="shared" si="33"/>
        <v>DEDELEGATION</v>
      </c>
      <c r="B183" s="71">
        <v>44295</v>
      </c>
      <c r="C183" s="70">
        <v>3022003</v>
      </c>
      <c r="D183" t="s">
        <v>973</v>
      </c>
      <c r="E183" t="str">
        <f>VLOOKUP(C183,Schools!$A:$Z,3,0)</f>
        <v>M</v>
      </c>
      <c r="F183" s="72">
        <v>-1948.1399999999983</v>
      </c>
      <c r="G183" s="70" t="s">
        <v>4657</v>
      </c>
      <c r="H183" s="70" t="s">
        <v>1081</v>
      </c>
      <c r="I183" t="str">
        <f t="shared" si="34"/>
        <v>10162/543965</v>
      </c>
      <c r="J183">
        <f>VLOOKUP(C183,Schools!$A:$Z,9,0)</f>
        <v>400051</v>
      </c>
      <c r="K183" s="70" t="s">
        <v>271</v>
      </c>
      <c r="L183" s="70" t="s">
        <v>1080</v>
      </c>
      <c r="M183" s="70" t="s">
        <v>1445</v>
      </c>
      <c r="N183" t="str">
        <f>VLOOKUP(C183,Schools!A:D,4,0)</f>
        <v>Primary</v>
      </c>
      <c r="O183">
        <f t="shared" si="30"/>
        <v>10162</v>
      </c>
      <c r="P183">
        <f t="shared" si="41"/>
        <v>543965</v>
      </c>
      <c r="Q183" s="75">
        <f t="shared" si="42"/>
        <v>-1948.1399999999983</v>
      </c>
      <c r="R183" s="73"/>
      <c r="S183" s="73"/>
      <c r="T183" s="73"/>
      <c r="U183" s="73"/>
      <c r="V183" s="73"/>
      <c r="W183" s="73"/>
      <c r="X183" s="73"/>
      <c r="Y183" s="73"/>
      <c r="Z183" s="73"/>
      <c r="AA183" s="73"/>
      <c r="AB183" s="73"/>
      <c r="AC183" s="48">
        <f t="shared" si="35"/>
        <v>-1948.1399999999983</v>
      </c>
      <c r="AD183" s="48">
        <f t="shared" si="36"/>
        <v>0</v>
      </c>
      <c r="AE183" s="73"/>
      <c r="AG183" s="48">
        <f t="shared" si="37"/>
        <v>-1948.1399999999983</v>
      </c>
      <c r="AH183" s="48">
        <f t="shared" si="38"/>
        <v>-1948.1399999999983</v>
      </c>
      <c r="AI183" s="6">
        <f t="shared" si="39"/>
        <v>-1948.1399999999983</v>
      </c>
      <c r="AJ183" s="6">
        <f t="shared" si="40"/>
        <v>-1948.1399999999983</v>
      </c>
      <c r="AK183" s="6"/>
      <c r="AL183" s="6"/>
      <c r="AU183"/>
      <c r="AV183"/>
      <c r="AW183"/>
    </row>
    <row r="184" spans="1:49" x14ac:dyDescent="0.25">
      <c r="A184" t="str">
        <f t="shared" si="33"/>
        <v>DEDELEGATION</v>
      </c>
      <c r="B184" s="71">
        <v>44295</v>
      </c>
      <c r="C184" s="70">
        <v>3022007</v>
      </c>
      <c r="D184" t="s">
        <v>976</v>
      </c>
      <c r="E184" t="str">
        <f>VLOOKUP(C184,Schools!$A:$Z,3,0)</f>
        <v>M</v>
      </c>
      <c r="F184" s="72">
        <v>-998.72999999999786</v>
      </c>
      <c r="G184" s="70" t="s">
        <v>4657</v>
      </c>
      <c r="H184" s="70" t="s">
        <v>1081</v>
      </c>
      <c r="I184" t="str">
        <f t="shared" si="34"/>
        <v>10162/543965</v>
      </c>
      <c r="J184">
        <f>VLOOKUP(C184,Schools!$A:$Z,9,0)</f>
        <v>400040</v>
      </c>
      <c r="K184" s="70" t="s">
        <v>271</v>
      </c>
      <c r="L184" s="70" t="s">
        <v>1080</v>
      </c>
      <c r="M184" s="70" t="s">
        <v>1445</v>
      </c>
      <c r="N184" t="str">
        <f>VLOOKUP(C184,Schools!A:D,4,0)</f>
        <v>Primary</v>
      </c>
      <c r="O184">
        <f t="shared" si="30"/>
        <v>10162</v>
      </c>
      <c r="P184">
        <f t="shared" si="41"/>
        <v>543965</v>
      </c>
      <c r="Q184" s="75">
        <f t="shared" si="42"/>
        <v>-998.72999999999786</v>
      </c>
      <c r="R184" s="73"/>
      <c r="S184" s="73"/>
      <c r="T184" s="73"/>
      <c r="U184" s="73"/>
      <c r="V184" s="73"/>
      <c r="W184" s="73"/>
      <c r="X184" s="73"/>
      <c r="Y184" s="73"/>
      <c r="Z184" s="73"/>
      <c r="AA184" s="73"/>
      <c r="AB184" s="73"/>
      <c r="AC184" s="48">
        <f t="shared" si="35"/>
        <v>-998.72999999999786</v>
      </c>
      <c r="AD184" s="48">
        <f t="shared" si="36"/>
        <v>0</v>
      </c>
      <c r="AE184" s="73"/>
      <c r="AG184" s="48">
        <f t="shared" si="37"/>
        <v>-998.72999999999786</v>
      </c>
      <c r="AH184" s="48">
        <f t="shared" si="38"/>
        <v>-998.72999999999786</v>
      </c>
      <c r="AI184" s="6">
        <f t="shared" si="39"/>
        <v>-998.72999999999786</v>
      </c>
      <c r="AJ184" s="6">
        <f t="shared" si="40"/>
        <v>-998.72999999999786</v>
      </c>
      <c r="AK184" s="6"/>
      <c r="AL184" s="6"/>
      <c r="AU184"/>
      <c r="AV184"/>
      <c r="AW184"/>
    </row>
    <row r="185" spans="1:49" x14ac:dyDescent="0.25">
      <c r="A185" t="str">
        <f t="shared" si="33"/>
        <v>DEDELEGATION</v>
      </c>
      <c r="B185" s="71">
        <v>44295</v>
      </c>
      <c r="C185" s="70">
        <v>3022008</v>
      </c>
      <c r="D185" t="s">
        <v>1394</v>
      </c>
      <c r="E185" t="str">
        <f>VLOOKUP(C185,Schools!$A:$Z,3,0)</f>
        <v>M</v>
      </c>
      <c r="F185" s="72">
        <v>-517.86000000000149</v>
      </c>
      <c r="G185" s="70" t="s">
        <v>4657</v>
      </c>
      <c r="H185" s="70" t="s">
        <v>1081</v>
      </c>
      <c r="I185" t="str">
        <f t="shared" si="34"/>
        <v>10162/543965</v>
      </c>
      <c r="J185">
        <f>VLOOKUP(C185,Schools!$A:$Z,9,0)</f>
        <v>400057</v>
      </c>
      <c r="K185" s="70" t="s">
        <v>271</v>
      </c>
      <c r="L185" s="70" t="s">
        <v>1080</v>
      </c>
      <c r="M185" s="70" t="s">
        <v>1445</v>
      </c>
      <c r="N185" t="str">
        <f>VLOOKUP(C185,Schools!A:D,4,0)</f>
        <v>Primary</v>
      </c>
      <c r="O185">
        <f t="shared" si="30"/>
        <v>10162</v>
      </c>
      <c r="P185">
        <f t="shared" si="41"/>
        <v>543965</v>
      </c>
      <c r="Q185" s="75">
        <f t="shared" si="42"/>
        <v>-517.86000000000149</v>
      </c>
      <c r="R185" s="73"/>
      <c r="S185" s="73"/>
      <c r="T185" s="73"/>
      <c r="U185" s="73"/>
      <c r="V185" s="73"/>
      <c r="W185" s="73"/>
      <c r="X185" s="73"/>
      <c r="Y185" s="73"/>
      <c r="Z185" s="73"/>
      <c r="AA185" s="73"/>
      <c r="AB185" s="73"/>
      <c r="AC185" s="48">
        <f t="shared" si="35"/>
        <v>-517.86000000000149</v>
      </c>
      <c r="AD185" s="48">
        <f t="shared" si="36"/>
        <v>0</v>
      </c>
      <c r="AE185" s="73"/>
      <c r="AG185" s="48">
        <f t="shared" si="37"/>
        <v>-517.86000000000149</v>
      </c>
      <c r="AH185" s="48">
        <f t="shared" si="38"/>
        <v>-517.86000000000149</v>
      </c>
      <c r="AI185" s="6">
        <f t="shared" si="39"/>
        <v>-517.86000000000149</v>
      </c>
      <c r="AJ185" s="6">
        <f t="shared" si="40"/>
        <v>-517.86000000000149</v>
      </c>
      <c r="AK185" s="6"/>
      <c r="AL185" s="6"/>
      <c r="AU185"/>
      <c r="AV185"/>
      <c r="AW185"/>
    </row>
    <row r="186" spans="1:49" x14ac:dyDescent="0.25">
      <c r="A186" t="str">
        <f t="shared" si="33"/>
        <v>DEDELEGATION</v>
      </c>
      <c r="B186" s="71">
        <v>44295</v>
      </c>
      <c r="C186" s="70">
        <v>3022009</v>
      </c>
      <c r="D186" t="s">
        <v>1378</v>
      </c>
      <c r="E186" t="str">
        <f>VLOOKUP(C186,Schools!$A:$Z,3,0)</f>
        <v>M</v>
      </c>
      <c r="F186" s="72">
        <v>-961.73999999999944</v>
      </c>
      <c r="G186" s="70" t="s">
        <v>4657</v>
      </c>
      <c r="H186" s="70" t="s">
        <v>1081</v>
      </c>
      <c r="I186" t="str">
        <f t="shared" si="34"/>
        <v>10162/543965</v>
      </c>
      <c r="J186">
        <f>VLOOKUP(C186,Schools!$A:$Z,9,0)</f>
        <v>400061</v>
      </c>
      <c r="K186" s="70" t="s">
        <v>271</v>
      </c>
      <c r="L186" s="70" t="s">
        <v>1080</v>
      </c>
      <c r="M186" s="70" t="s">
        <v>1445</v>
      </c>
      <c r="N186" t="str">
        <f>VLOOKUP(C186,Schools!A:D,4,0)</f>
        <v>Primary</v>
      </c>
      <c r="O186">
        <f t="shared" si="30"/>
        <v>10162</v>
      </c>
      <c r="P186">
        <f t="shared" si="41"/>
        <v>543965</v>
      </c>
      <c r="Q186" s="75">
        <f t="shared" si="42"/>
        <v>-961.73999999999944</v>
      </c>
      <c r="R186" s="73"/>
      <c r="S186" s="73"/>
      <c r="T186" s="73"/>
      <c r="U186" s="73"/>
      <c r="V186" s="73"/>
      <c r="W186" s="73"/>
      <c r="X186" s="73"/>
      <c r="Y186" s="73"/>
      <c r="Z186" s="73"/>
      <c r="AA186" s="73"/>
      <c r="AB186" s="73"/>
      <c r="AC186" s="48">
        <f t="shared" si="35"/>
        <v>-961.73999999999944</v>
      </c>
      <c r="AD186" s="48">
        <f t="shared" si="36"/>
        <v>0</v>
      </c>
      <c r="AE186" s="73"/>
      <c r="AG186" s="48">
        <f t="shared" si="37"/>
        <v>-961.73999999999944</v>
      </c>
      <c r="AH186" s="48">
        <f t="shared" si="38"/>
        <v>-961.73999999999944</v>
      </c>
      <c r="AI186" s="6">
        <f t="shared" si="39"/>
        <v>-961.73999999999944</v>
      </c>
      <c r="AJ186" s="6">
        <f t="shared" si="40"/>
        <v>-961.73999999999944</v>
      </c>
      <c r="AK186" s="6"/>
      <c r="AL186" s="6"/>
      <c r="AU186"/>
      <c r="AV186"/>
      <c r="AW186"/>
    </row>
    <row r="187" spans="1:49" x14ac:dyDescent="0.25">
      <c r="A187" t="str">
        <f t="shared" si="33"/>
        <v>DEDELEGATION</v>
      </c>
      <c r="B187" s="71">
        <v>44295</v>
      </c>
      <c r="C187" s="70">
        <v>3022011</v>
      </c>
      <c r="D187" t="s">
        <v>1395</v>
      </c>
      <c r="E187" t="str">
        <f>VLOOKUP(C187,Schools!$A:$Z,3,0)</f>
        <v>M</v>
      </c>
      <c r="F187" s="72">
        <v>-382.23000000000121</v>
      </c>
      <c r="G187" s="70" t="s">
        <v>4657</v>
      </c>
      <c r="H187" s="70" t="s">
        <v>1081</v>
      </c>
      <c r="I187" t="str">
        <f t="shared" si="34"/>
        <v>10162/543965</v>
      </c>
      <c r="J187">
        <f>VLOOKUP(C187,Schools!$A:$Z,9,0)</f>
        <v>400020</v>
      </c>
      <c r="K187" s="70" t="s">
        <v>271</v>
      </c>
      <c r="L187" s="70" t="s">
        <v>1080</v>
      </c>
      <c r="M187" s="70" t="s">
        <v>1445</v>
      </c>
      <c r="N187" t="str">
        <f>VLOOKUP(C187,Schools!A:D,4,0)</f>
        <v>Primary</v>
      </c>
      <c r="O187">
        <f t="shared" si="30"/>
        <v>10162</v>
      </c>
      <c r="P187">
        <f t="shared" si="41"/>
        <v>543965</v>
      </c>
      <c r="Q187" s="75">
        <f t="shared" si="42"/>
        <v>-382.23000000000121</v>
      </c>
      <c r="R187" s="73"/>
      <c r="S187" s="73"/>
      <c r="T187" s="73"/>
      <c r="U187" s="73"/>
      <c r="V187" s="73"/>
      <c r="W187" s="73"/>
      <c r="X187" s="73"/>
      <c r="Y187" s="73"/>
      <c r="Z187" s="73"/>
      <c r="AA187" s="73"/>
      <c r="AB187" s="73"/>
      <c r="AC187" s="48">
        <f t="shared" si="35"/>
        <v>-382.23000000000121</v>
      </c>
      <c r="AD187" s="48">
        <f t="shared" si="36"/>
        <v>0</v>
      </c>
      <c r="AE187" s="73"/>
      <c r="AG187" s="48">
        <f t="shared" si="37"/>
        <v>-382.23000000000121</v>
      </c>
      <c r="AH187" s="48">
        <f t="shared" si="38"/>
        <v>-382.23000000000121</v>
      </c>
      <c r="AI187" s="6">
        <f t="shared" si="39"/>
        <v>-382.23000000000121</v>
      </c>
      <c r="AJ187" s="6">
        <f t="shared" si="40"/>
        <v>-382.23000000000121</v>
      </c>
      <c r="AK187" s="6"/>
      <c r="AL187" s="6"/>
      <c r="AU187"/>
      <c r="AV187"/>
      <c r="AW187"/>
    </row>
    <row r="188" spans="1:49" x14ac:dyDescent="0.25">
      <c r="A188" t="str">
        <f t="shared" si="33"/>
        <v>DEDELEGATION</v>
      </c>
      <c r="B188" s="71">
        <v>44295</v>
      </c>
      <c r="C188" s="70">
        <v>3022014</v>
      </c>
      <c r="D188" t="s">
        <v>1396</v>
      </c>
      <c r="E188" t="str">
        <f>VLOOKUP(C188,Schools!$A:$Z,3,0)</f>
        <v>M</v>
      </c>
      <c r="F188" s="72">
        <v>-2404.3499999999981</v>
      </c>
      <c r="G188" s="70" t="s">
        <v>4657</v>
      </c>
      <c r="H188" s="70" t="s">
        <v>1081</v>
      </c>
      <c r="I188" t="str">
        <f t="shared" si="34"/>
        <v>10162/543965</v>
      </c>
      <c r="J188">
        <f>VLOOKUP(C188,Schools!$A:$Z,9,0)</f>
        <v>400050</v>
      </c>
      <c r="K188" s="70" t="s">
        <v>271</v>
      </c>
      <c r="L188" s="70" t="s">
        <v>1080</v>
      </c>
      <c r="M188" s="70" t="s">
        <v>1445</v>
      </c>
      <c r="N188" t="str">
        <f>VLOOKUP(C188,Schools!A:D,4,0)</f>
        <v>Primary</v>
      </c>
      <c r="O188">
        <f t="shared" si="30"/>
        <v>10162</v>
      </c>
      <c r="P188">
        <f t="shared" si="41"/>
        <v>543965</v>
      </c>
      <c r="Q188" s="75">
        <f t="shared" si="42"/>
        <v>-2404.3499999999981</v>
      </c>
      <c r="R188" s="73"/>
      <c r="S188" s="73"/>
      <c r="T188" s="73"/>
      <c r="U188" s="73"/>
      <c r="V188" s="73"/>
      <c r="W188" s="73"/>
      <c r="X188" s="73"/>
      <c r="Y188" s="73"/>
      <c r="Z188" s="73"/>
      <c r="AA188" s="73"/>
      <c r="AB188" s="73"/>
      <c r="AC188" s="48">
        <f t="shared" si="35"/>
        <v>-2404.3499999999981</v>
      </c>
      <c r="AD188" s="48">
        <f t="shared" si="36"/>
        <v>0</v>
      </c>
      <c r="AE188" s="73"/>
      <c r="AG188" s="48">
        <f t="shared" si="37"/>
        <v>-2404.3499999999981</v>
      </c>
      <c r="AH188" s="48">
        <f t="shared" si="38"/>
        <v>-2404.3499999999981</v>
      </c>
      <c r="AI188" s="6">
        <f t="shared" si="39"/>
        <v>-2404.3499999999981</v>
      </c>
      <c r="AJ188" s="6">
        <f t="shared" si="40"/>
        <v>-2404.3499999999981</v>
      </c>
      <c r="AK188" s="6"/>
      <c r="AL188" s="6"/>
      <c r="AU188"/>
      <c r="AV188"/>
      <c r="AW188"/>
    </row>
    <row r="189" spans="1:49" x14ac:dyDescent="0.25">
      <c r="A189" t="str">
        <f t="shared" si="33"/>
        <v>DEDELEGATION</v>
      </c>
      <c r="B189" s="71">
        <v>44295</v>
      </c>
      <c r="C189" s="70">
        <v>3022015</v>
      </c>
      <c r="D189" t="s">
        <v>1397</v>
      </c>
      <c r="E189" t="str">
        <f>VLOOKUP(C189,Schools!$A:$Z,3,0)</f>
        <v>M</v>
      </c>
      <c r="F189" s="72">
        <v>-875.42999999999984</v>
      </c>
      <c r="G189" s="70" t="s">
        <v>4657</v>
      </c>
      <c r="H189" s="70" t="s">
        <v>1081</v>
      </c>
      <c r="I189" t="str">
        <f t="shared" si="34"/>
        <v>10162/543965</v>
      </c>
      <c r="J189">
        <f>VLOOKUP(C189,Schools!$A:$Z,9,0)</f>
        <v>400059</v>
      </c>
      <c r="K189" s="70" t="s">
        <v>271</v>
      </c>
      <c r="L189" s="70" t="s">
        <v>1080</v>
      </c>
      <c r="M189" s="70" t="s">
        <v>1445</v>
      </c>
      <c r="N189" t="str">
        <f>VLOOKUP(C189,Schools!A:D,4,0)</f>
        <v>Primary</v>
      </c>
      <c r="O189">
        <f t="shared" si="30"/>
        <v>10162</v>
      </c>
      <c r="P189">
        <f t="shared" si="41"/>
        <v>543965</v>
      </c>
      <c r="Q189" s="75">
        <f t="shared" si="42"/>
        <v>-875.42999999999984</v>
      </c>
      <c r="R189" s="73"/>
      <c r="S189" s="73"/>
      <c r="T189" s="73"/>
      <c r="U189" s="73"/>
      <c r="V189" s="73"/>
      <c r="W189" s="73"/>
      <c r="X189" s="73"/>
      <c r="Y189" s="73"/>
      <c r="Z189" s="73"/>
      <c r="AA189" s="73"/>
      <c r="AB189" s="73"/>
      <c r="AC189" s="48">
        <f t="shared" si="35"/>
        <v>-875.42999999999984</v>
      </c>
      <c r="AD189" s="48">
        <f t="shared" si="36"/>
        <v>0</v>
      </c>
      <c r="AE189" s="73"/>
      <c r="AG189" s="48">
        <f t="shared" si="37"/>
        <v>-875.42999999999984</v>
      </c>
      <c r="AH189" s="48">
        <f t="shared" si="38"/>
        <v>-875.42999999999984</v>
      </c>
      <c r="AI189" s="6">
        <f t="shared" si="39"/>
        <v>-875.42999999999984</v>
      </c>
      <c r="AJ189" s="6">
        <f t="shared" si="40"/>
        <v>-875.42999999999984</v>
      </c>
      <c r="AK189" s="6"/>
      <c r="AL189" s="6"/>
      <c r="AU189"/>
      <c r="AV189"/>
      <c r="AW189"/>
    </row>
    <row r="190" spans="1:49" x14ac:dyDescent="0.25">
      <c r="A190" t="str">
        <f t="shared" si="33"/>
        <v>DEDELEGATION</v>
      </c>
      <c r="B190" s="71">
        <v>44295</v>
      </c>
      <c r="C190" s="70">
        <v>3022016</v>
      </c>
      <c r="D190" t="s">
        <v>983</v>
      </c>
      <c r="E190" t="str">
        <f>VLOOKUP(C190,Schools!$A:$Z,3,0)</f>
        <v>M</v>
      </c>
      <c r="F190" s="72">
        <v>-345.2399999999991</v>
      </c>
      <c r="G190" s="70" t="s">
        <v>4657</v>
      </c>
      <c r="H190" s="70" t="s">
        <v>1081</v>
      </c>
      <c r="I190" t="str">
        <f t="shared" si="34"/>
        <v>10162/543965</v>
      </c>
      <c r="J190">
        <f>VLOOKUP(C190,Schools!$A:$Z,9,0)</f>
        <v>400049</v>
      </c>
      <c r="K190" s="70" t="s">
        <v>271</v>
      </c>
      <c r="L190" s="70" t="s">
        <v>1080</v>
      </c>
      <c r="M190" s="70" t="s">
        <v>1445</v>
      </c>
      <c r="N190" t="str">
        <f>VLOOKUP(C190,Schools!A:D,4,0)</f>
        <v>Primary</v>
      </c>
      <c r="O190">
        <f t="shared" si="30"/>
        <v>10162</v>
      </c>
      <c r="P190">
        <f t="shared" si="41"/>
        <v>543965</v>
      </c>
      <c r="Q190" s="75">
        <f t="shared" si="42"/>
        <v>-345.2399999999991</v>
      </c>
      <c r="R190" s="73"/>
      <c r="S190" s="73"/>
      <c r="T190" s="73"/>
      <c r="U190" s="73"/>
      <c r="V190" s="73"/>
      <c r="W190" s="73"/>
      <c r="X190" s="73"/>
      <c r="Y190" s="73"/>
      <c r="Z190" s="73"/>
      <c r="AA190" s="73"/>
      <c r="AB190" s="73"/>
      <c r="AC190" s="48">
        <f t="shared" si="35"/>
        <v>-345.2399999999991</v>
      </c>
      <c r="AD190" s="48">
        <f t="shared" si="36"/>
        <v>0</v>
      </c>
      <c r="AE190" s="73"/>
      <c r="AG190" s="48">
        <f t="shared" si="37"/>
        <v>-345.2399999999991</v>
      </c>
      <c r="AH190" s="48">
        <f t="shared" si="38"/>
        <v>-345.2399999999991</v>
      </c>
      <c r="AI190" s="6">
        <f t="shared" si="39"/>
        <v>-345.2399999999991</v>
      </c>
      <c r="AJ190" s="6">
        <f t="shared" si="40"/>
        <v>-345.2399999999991</v>
      </c>
      <c r="AK190" s="6"/>
      <c r="AL190" s="6"/>
      <c r="AU190"/>
      <c r="AV190"/>
      <c r="AW190"/>
    </row>
    <row r="191" spans="1:49" x14ac:dyDescent="0.25">
      <c r="A191" t="str">
        <f t="shared" si="33"/>
        <v>DEDELEGATION</v>
      </c>
      <c r="B191" s="71">
        <v>44295</v>
      </c>
      <c r="C191" s="70">
        <v>3022017</v>
      </c>
      <c r="D191" t="s">
        <v>984</v>
      </c>
      <c r="E191" t="str">
        <f>VLOOKUP(C191,Schools!$A:$Z,3,0)</f>
        <v>M</v>
      </c>
      <c r="F191" s="72">
        <v>-1233.0000000000011</v>
      </c>
      <c r="G191" s="70" t="s">
        <v>4657</v>
      </c>
      <c r="H191" s="70" t="s">
        <v>1081</v>
      </c>
      <c r="I191" t="str">
        <f t="shared" si="34"/>
        <v>10162/543965</v>
      </c>
      <c r="J191">
        <f>VLOOKUP(C191,Schools!$A:$Z,9,0)</f>
        <v>400080</v>
      </c>
      <c r="K191" s="70" t="s">
        <v>271</v>
      </c>
      <c r="L191" s="70" t="s">
        <v>1080</v>
      </c>
      <c r="M191" s="70" t="s">
        <v>1445</v>
      </c>
      <c r="N191" t="str">
        <f>VLOOKUP(C191,Schools!A:D,4,0)</f>
        <v>Primary</v>
      </c>
      <c r="O191">
        <f t="shared" si="30"/>
        <v>10162</v>
      </c>
      <c r="P191">
        <f t="shared" si="41"/>
        <v>543965</v>
      </c>
      <c r="Q191" s="75">
        <f t="shared" si="42"/>
        <v>-1233.0000000000011</v>
      </c>
      <c r="R191" s="73"/>
      <c r="S191" s="73"/>
      <c r="T191" s="73"/>
      <c r="U191" s="73"/>
      <c r="V191" s="73"/>
      <c r="W191" s="73"/>
      <c r="X191" s="73"/>
      <c r="Y191" s="73"/>
      <c r="Z191" s="73"/>
      <c r="AA191" s="73"/>
      <c r="AB191" s="73"/>
      <c r="AC191" s="48">
        <f t="shared" si="35"/>
        <v>-1233.0000000000011</v>
      </c>
      <c r="AD191" s="48">
        <f t="shared" si="36"/>
        <v>0</v>
      </c>
      <c r="AE191" s="73"/>
      <c r="AG191" s="48">
        <f t="shared" si="37"/>
        <v>-1233.0000000000011</v>
      </c>
      <c r="AH191" s="48">
        <f t="shared" si="38"/>
        <v>-1233.0000000000011</v>
      </c>
      <c r="AI191" s="6">
        <f t="shared" si="39"/>
        <v>-1233.0000000000011</v>
      </c>
      <c r="AJ191" s="6">
        <f t="shared" si="40"/>
        <v>-1233.0000000000011</v>
      </c>
      <c r="AK191" s="6"/>
      <c r="AL191" s="6"/>
      <c r="AU191"/>
      <c r="AV191"/>
      <c r="AW191"/>
    </row>
    <row r="192" spans="1:49" x14ac:dyDescent="0.25">
      <c r="A192" t="str">
        <f t="shared" si="33"/>
        <v>DEDELEGATION</v>
      </c>
      <c r="B192" s="71">
        <v>44295</v>
      </c>
      <c r="C192" s="70">
        <v>3022019</v>
      </c>
      <c r="D192" t="s">
        <v>986</v>
      </c>
      <c r="E192" t="str">
        <f>VLOOKUP(C192,Schools!$A:$Z,3,0)</f>
        <v>M</v>
      </c>
      <c r="F192" s="72">
        <v>-579.50999999999988</v>
      </c>
      <c r="G192" s="70" t="s">
        <v>4657</v>
      </c>
      <c r="H192" s="70" t="s">
        <v>1081</v>
      </c>
      <c r="I192" t="str">
        <f t="shared" si="34"/>
        <v>10162/543965</v>
      </c>
      <c r="J192">
        <f>VLOOKUP(C192,Schools!$A:$Z,9,0)</f>
        <v>400036</v>
      </c>
      <c r="K192" s="70" t="s">
        <v>271</v>
      </c>
      <c r="L192" s="70" t="s">
        <v>1080</v>
      </c>
      <c r="M192" s="70" t="s">
        <v>1445</v>
      </c>
      <c r="N192" t="str">
        <f>VLOOKUP(C192,Schools!A:D,4,0)</f>
        <v>Primary</v>
      </c>
      <c r="O192">
        <f t="shared" si="30"/>
        <v>10162</v>
      </c>
      <c r="P192">
        <f t="shared" si="41"/>
        <v>543965</v>
      </c>
      <c r="Q192" s="75">
        <f t="shared" si="42"/>
        <v>-579.50999999999988</v>
      </c>
      <c r="R192" s="73"/>
      <c r="S192" s="73"/>
      <c r="T192" s="73"/>
      <c r="U192" s="73"/>
      <c r="V192" s="73"/>
      <c r="W192" s="73"/>
      <c r="X192" s="73"/>
      <c r="Y192" s="73"/>
      <c r="Z192" s="73"/>
      <c r="AA192" s="73"/>
      <c r="AB192" s="73"/>
      <c r="AC192" s="48">
        <f t="shared" si="35"/>
        <v>-579.50999999999988</v>
      </c>
      <c r="AD192" s="48">
        <f t="shared" si="36"/>
        <v>0</v>
      </c>
      <c r="AE192" s="73"/>
      <c r="AG192" s="48">
        <f t="shared" si="37"/>
        <v>-579.50999999999988</v>
      </c>
      <c r="AH192" s="48">
        <f t="shared" si="38"/>
        <v>-579.50999999999988</v>
      </c>
      <c r="AI192" s="6">
        <f t="shared" si="39"/>
        <v>-579.50999999999988</v>
      </c>
      <c r="AJ192" s="6">
        <f t="shared" si="40"/>
        <v>-579.50999999999988</v>
      </c>
      <c r="AK192" s="6"/>
      <c r="AL192" s="6"/>
      <c r="AU192"/>
      <c r="AV192"/>
      <c r="AW192"/>
    </row>
    <row r="193" spans="1:49" x14ac:dyDescent="0.25">
      <c r="A193" t="str">
        <f t="shared" si="33"/>
        <v>DEDELEGATION</v>
      </c>
      <c r="B193" s="71">
        <v>44295</v>
      </c>
      <c r="C193" s="70">
        <v>3022021</v>
      </c>
      <c r="D193" t="s">
        <v>987</v>
      </c>
      <c r="E193" t="str">
        <f>VLOOKUP(C193,Schools!$A:$Z,3,0)</f>
        <v>M</v>
      </c>
      <c r="F193" s="72">
        <v>-1578.2399999999998</v>
      </c>
      <c r="G193" s="70" t="s">
        <v>4657</v>
      </c>
      <c r="H193" s="70" t="s">
        <v>1081</v>
      </c>
      <c r="I193" t="str">
        <f t="shared" si="34"/>
        <v>10162/543965</v>
      </c>
      <c r="J193">
        <f>VLOOKUP(C193,Schools!$A:$Z,9,0)</f>
        <v>400042</v>
      </c>
      <c r="K193" s="70" t="s">
        <v>271</v>
      </c>
      <c r="L193" s="70" t="s">
        <v>1080</v>
      </c>
      <c r="M193" s="70" t="s">
        <v>1445</v>
      </c>
      <c r="N193" t="str">
        <f>VLOOKUP(C193,Schools!A:D,4,0)</f>
        <v>Primary</v>
      </c>
      <c r="O193">
        <f t="shared" si="30"/>
        <v>10162</v>
      </c>
      <c r="P193">
        <f t="shared" si="41"/>
        <v>543965</v>
      </c>
      <c r="Q193" s="75">
        <f t="shared" si="42"/>
        <v>-1578.2399999999998</v>
      </c>
      <c r="R193" s="73"/>
      <c r="S193" s="73"/>
      <c r="T193" s="73"/>
      <c r="U193" s="73"/>
      <c r="V193" s="73"/>
      <c r="W193" s="73"/>
      <c r="X193" s="73"/>
      <c r="Y193" s="73"/>
      <c r="Z193" s="73"/>
      <c r="AA193" s="73"/>
      <c r="AB193" s="73"/>
      <c r="AC193" s="48">
        <f t="shared" si="35"/>
        <v>-1578.2399999999998</v>
      </c>
      <c r="AD193" s="48">
        <f t="shared" si="36"/>
        <v>0</v>
      </c>
      <c r="AE193" s="73"/>
      <c r="AG193" s="48">
        <f t="shared" si="37"/>
        <v>-1578.2399999999998</v>
      </c>
      <c r="AH193" s="48">
        <f t="shared" si="38"/>
        <v>-1578.2399999999998</v>
      </c>
      <c r="AI193" s="6">
        <f t="shared" si="39"/>
        <v>-1578.2399999999998</v>
      </c>
      <c r="AJ193" s="6">
        <f t="shared" si="40"/>
        <v>-1578.2399999999998</v>
      </c>
      <c r="AK193" s="6"/>
      <c r="AL193" s="6"/>
      <c r="AU193"/>
      <c r="AV193"/>
      <c r="AW193"/>
    </row>
    <row r="194" spans="1:49" x14ac:dyDescent="0.25">
      <c r="A194" t="str">
        <f t="shared" si="33"/>
        <v>DEDELEGATION</v>
      </c>
      <c r="B194" s="71">
        <v>44295</v>
      </c>
      <c r="C194" s="70">
        <v>3022023</v>
      </c>
      <c r="D194" t="s">
        <v>988</v>
      </c>
      <c r="E194" t="str">
        <f>VLOOKUP(C194,Schools!$A:$Z,3,0)</f>
        <v>M</v>
      </c>
      <c r="F194" s="72">
        <v>-2120.7600000000007</v>
      </c>
      <c r="G194" s="70" t="s">
        <v>4657</v>
      </c>
      <c r="H194" s="70" t="s">
        <v>1081</v>
      </c>
      <c r="I194" t="str">
        <f t="shared" si="34"/>
        <v>10162/543965</v>
      </c>
      <c r="J194">
        <f>VLOOKUP(C194,Schools!$A:$Z,9,0)</f>
        <v>400159</v>
      </c>
      <c r="K194" s="70" t="s">
        <v>271</v>
      </c>
      <c r="L194" s="70" t="s">
        <v>1080</v>
      </c>
      <c r="M194" s="70" t="s">
        <v>1445</v>
      </c>
      <c r="N194" t="str">
        <f>VLOOKUP(C194,Schools!A:D,4,0)</f>
        <v>Primary</v>
      </c>
      <c r="O194">
        <f t="shared" si="30"/>
        <v>10162</v>
      </c>
      <c r="P194">
        <f t="shared" si="41"/>
        <v>543965</v>
      </c>
      <c r="Q194" s="75">
        <f t="shared" si="42"/>
        <v>-2120.7600000000007</v>
      </c>
      <c r="R194" s="73"/>
      <c r="S194" s="73"/>
      <c r="T194" s="73"/>
      <c r="U194" s="73"/>
      <c r="V194" s="73"/>
      <c r="W194" s="73"/>
      <c r="X194" s="73"/>
      <c r="Y194" s="73"/>
      <c r="Z194" s="73"/>
      <c r="AA194" s="73"/>
      <c r="AB194" s="73"/>
      <c r="AC194" s="48">
        <f t="shared" si="35"/>
        <v>-2120.7600000000007</v>
      </c>
      <c r="AD194" s="48">
        <f t="shared" si="36"/>
        <v>0</v>
      </c>
      <c r="AE194" s="73"/>
      <c r="AG194" s="48">
        <f t="shared" si="37"/>
        <v>-2120.7600000000007</v>
      </c>
      <c r="AH194" s="48">
        <f t="shared" si="38"/>
        <v>-2120.7600000000007</v>
      </c>
      <c r="AI194" s="6">
        <f t="shared" si="39"/>
        <v>-2120.7600000000007</v>
      </c>
      <c r="AJ194" s="6">
        <f t="shared" si="40"/>
        <v>-2120.7600000000007</v>
      </c>
      <c r="AK194" s="6"/>
      <c r="AL194" s="6"/>
      <c r="AU194"/>
      <c r="AV194"/>
      <c r="AW194"/>
    </row>
    <row r="195" spans="1:49" x14ac:dyDescent="0.25">
      <c r="A195" t="str">
        <f t="shared" si="33"/>
        <v>DEDELEGATION</v>
      </c>
      <c r="B195" s="71">
        <v>44295</v>
      </c>
      <c r="C195" s="70">
        <v>3022024</v>
      </c>
      <c r="D195" t="s">
        <v>1398</v>
      </c>
      <c r="E195" t="str">
        <f>VLOOKUP(C195,Schools!$A:$Z,3,0)</f>
        <v>M</v>
      </c>
      <c r="F195" s="72">
        <v>-863.10000000000127</v>
      </c>
      <c r="G195" s="70" t="s">
        <v>4657</v>
      </c>
      <c r="H195" s="70" t="s">
        <v>1081</v>
      </c>
      <c r="I195" t="str">
        <f t="shared" si="34"/>
        <v>10162/543965</v>
      </c>
      <c r="J195">
        <f>VLOOKUP(C195,Schools!$A:$Z,9,0)</f>
        <v>400047</v>
      </c>
      <c r="K195" s="70" t="s">
        <v>271</v>
      </c>
      <c r="L195" s="70" t="s">
        <v>1080</v>
      </c>
      <c r="M195" s="70" t="s">
        <v>1445</v>
      </c>
      <c r="N195" t="str">
        <f>VLOOKUP(C195,Schools!A:D,4,0)</f>
        <v>Primary</v>
      </c>
      <c r="O195">
        <f t="shared" si="30"/>
        <v>10162</v>
      </c>
      <c r="P195">
        <f t="shared" si="41"/>
        <v>543965</v>
      </c>
      <c r="Q195" s="75">
        <f t="shared" si="42"/>
        <v>-863.10000000000127</v>
      </c>
      <c r="R195" s="73"/>
      <c r="S195" s="73"/>
      <c r="T195" s="73"/>
      <c r="U195" s="73"/>
      <c r="V195" s="73"/>
      <c r="W195" s="73"/>
      <c r="X195" s="73"/>
      <c r="Y195" s="73"/>
      <c r="Z195" s="73"/>
      <c r="AA195" s="73"/>
      <c r="AB195" s="73"/>
      <c r="AC195" s="48">
        <f t="shared" si="35"/>
        <v>-863.10000000000127</v>
      </c>
      <c r="AD195" s="48">
        <f t="shared" si="36"/>
        <v>0</v>
      </c>
      <c r="AE195" s="73"/>
      <c r="AG195" s="48">
        <f t="shared" si="37"/>
        <v>-863.10000000000127</v>
      </c>
      <c r="AH195" s="48">
        <f t="shared" si="38"/>
        <v>-863.10000000000127</v>
      </c>
      <c r="AI195" s="6">
        <f t="shared" si="39"/>
        <v>-863.10000000000127</v>
      </c>
      <c r="AJ195" s="6">
        <f t="shared" si="40"/>
        <v>-863.10000000000127</v>
      </c>
      <c r="AK195" s="6"/>
      <c r="AL195" s="6"/>
      <c r="AU195"/>
      <c r="AV195"/>
      <c r="AW195"/>
    </row>
    <row r="196" spans="1:49" x14ac:dyDescent="0.25">
      <c r="A196" t="str">
        <f t="shared" si="33"/>
        <v>DEDELEGATION</v>
      </c>
      <c r="B196" s="71">
        <v>44295</v>
      </c>
      <c r="C196" s="70">
        <v>3022025</v>
      </c>
      <c r="D196" t="s">
        <v>1399</v>
      </c>
      <c r="E196" t="str">
        <f>VLOOKUP(C196,Schools!$A:$Z,3,0)</f>
        <v>M</v>
      </c>
      <c r="F196" s="72">
        <v>-98.639999999999972</v>
      </c>
      <c r="G196" s="70" t="s">
        <v>4657</v>
      </c>
      <c r="H196" s="70" t="s">
        <v>1081</v>
      </c>
      <c r="I196" t="str">
        <f t="shared" si="34"/>
        <v>10162/543965</v>
      </c>
      <c r="J196">
        <f>VLOOKUP(C196,Schools!$A:$Z,9,0)</f>
        <v>400001</v>
      </c>
      <c r="K196" s="70" t="s">
        <v>271</v>
      </c>
      <c r="L196" s="70" t="s">
        <v>1080</v>
      </c>
      <c r="M196" s="70" t="s">
        <v>1445</v>
      </c>
      <c r="N196" t="str">
        <f>VLOOKUP(C196,Schools!A:D,4,0)</f>
        <v>Primary</v>
      </c>
      <c r="O196">
        <f t="shared" si="30"/>
        <v>10162</v>
      </c>
      <c r="P196">
        <f t="shared" si="41"/>
        <v>543965</v>
      </c>
      <c r="Q196" s="75">
        <f t="shared" si="42"/>
        <v>-98.639999999999972</v>
      </c>
      <c r="R196" s="73"/>
      <c r="S196" s="73"/>
      <c r="T196" s="73"/>
      <c r="U196" s="73"/>
      <c r="V196" s="73"/>
      <c r="W196" s="73"/>
      <c r="X196" s="73"/>
      <c r="Y196" s="73"/>
      <c r="Z196" s="73"/>
      <c r="AA196" s="73"/>
      <c r="AB196" s="73"/>
      <c r="AC196" s="48">
        <f t="shared" si="35"/>
        <v>-98.639999999999972</v>
      </c>
      <c r="AD196" s="48">
        <f t="shared" si="36"/>
        <v>0</v>
      </c>
      <c r="AE196" s="73"/>
      <c r="AG196" s="48">
        <f t="shared" si="37"/>
        <v>-98.639999999999972</v>
      </c>
      <c r="AH196" s="48">
        <f t="shared" si="38"/>
        <v>-98.639999999999972</v>
      </c>
      <c r="AI196" s="6">
        <f t="shared" si="39"/>
        <v>-98.639999999999972</v>
      </c>
      <c r="AJ196" s="6">
        <f t="shared" si="40"/>
        <v>-98.639999999999972</v>
      </c>
      <c r="AK196" s="6"/>
      <c r="AL196" s="6"/>
      <c r="AU196"/>
      <c r="AV196"/>
      <c r="AW196"/>
    </row>
    <row r="197" spans="1:49" x14ac:dyDescent="0.25">
      <c r="A197" t="str">
        <f t="shared" si="33"/>
        <v>DEDELEGATION</v>
      </c>
      <c r="B197" s="71">
        <v>44295</v>
      </c>
      <c r="C197" s="70">
        <v>3022026</v>
      </c>
      <c r="D197" t="s">
        <v>1400</v>
      </c>
      <c r="E197" t="str">
        <f>VLOOKUP(C197,Schools!$A:$Z,3,0)</f>
        <v>M</v>
      </c>
      <c r="F197" s="72">
        <v>-1011.0600000000014</v>
      </c>
      <c r="G197" s="70" t="s">
        <v>4657</v>
      </c>
      <c r="H197" s="70" t="s">
        <v>1081</v>
      </c>
      <c r="I197" t="str">
        <f t="shared" si="34"/>
        <v>10162/543965</v>
      </c>
      <c r="J197">
        <f>VLOOKUP(C197,Schools!$A:$Z,9,0)</f>
        <v>400082</v>
      </c>
      <c r="K197" s="70" t="s">
        <v>271</v>
      </c>
      <c r="L197" s="70" t="s">
        <v>1080</v>
      </c>
      <c r="M197" s="70" t="s">
        <v>1445</v>
      </c>
      <c r="N197" t="str">
        <f>VLOOKUP(C197,Schools!A:D,4,0)</f>
        <v>Primary</v>
      </c>
      <c r="O197">
        <f t="shared" si="30"/>
        <v>10162</v>
      </c>
      <c r="P197">
        <f t="shared" si="41"/>
        <v>543965</v>
      </c>
      <c r="Q197" s="75">
        <f t="shared" si="42"/>
        <v>-1011.0600000000014</v>
      </c>
      <c r="R197" s="73"/>
      <c r="S197" s="73"/>
      <c r="T197" s="73"/>
      <c r="U197" s="73"/>
      <c r="V197" s="73"/>
      <c r="W197" s="73"/>
      <c r="X197" s="73"/>
      <c r="Y197" s="73"/>
      <c r="Z197" s="73"/>
      <c r="AA197" s="73"/>
      <c r="AB197" s="73"/>
      <c r="AC197" s="48">
        <f t="shared" si="35"/>
        <v>-1011.0600000000014</v>
      </c>
      <c r="AD197" s="48">
        <f t="shared" si="36"/>
        <v>0</v>
      </c>
      <c r="AE197" s="73"/>
      <c r="AG197" s="48">
        <f t="shared" si="37"/>
        <v>-1011.0600000000014</v>
      </c>
      <c r="AH197" s="48">
        <f t="shared" si="38"/>
        <v>-1011.0600000000014</v>
      </c>
      <c r="AI197" s="6">
        <f t="shared" si="39"/>
        <v>-1011.0600000000014</v>
      </c>
      <c r="AJ197" s="6">
        <f t="shared" si="40"/>
        <v>-1011.0600000000014</v>
      </c>
      <c r="AK197" s="6"/>
      <c r="AL197" s="6"/>
      <c r="AU197"/>
      <c r="AV197"/>
      <c r="AW197"/>
    </row>
    <row r="198" spans="1:49" x14ac:dyDescent="0.25">
      <c r="A198" t="str">
        <f t="shared" si="33"/>
        <v>DEDELEGATION</v>
      </c>
      <c r="B198" s="71">
        <v>44295</v>
      </c>
      <c r="C198" s="70">
        <v>3022027</v>
      </c>
      <c r="D198" t="s">
        <v>1401</v>
      </c>
      <c r="E198" t="str">
        <f>VLOOKUP(C198,Schools!$A:$Z,3,0)</f>
        <v>M</v>
      </c>
      <c r="F198" s="72">
        <v>-937.08000000000038</v>
      </c>
      <c r="G198" s="70" t="s">
        <v>4657</v>
      </c>
      <c r="H198" s="70" t="s">
        <v>1081</v>
      </c>
      <c r="I198" t="str">
        <f t="shared" si="34"/>
        <v>10162/543965</v>
      </c>
      <c r="J198">
        <f>VLOOKUP(C198,Schools!$A:$Z,9,0)</f>
        <v>400002</v>
      </c>
      <c r="K198" s="70" t="s">
        <v>271</v>
      </c>
      <c r="L198" s="70" t="s">
        <v>1080</v>
      </c>
      <c r="M198" s="70" t="s">
        <v>1445</v>
      </c>
      <c r="N198" t="str">
        <f>VLOOKUP(C198,Schools!A:D,4,0)</f>
        <v>Primary</v>
      </c>
      <c r="O198">
        <f t="shared" si="30"/>
        <v>10162</v>
      </c>
      <c r="P198">
        <f t="shared" si="41"/>
        <v>543965</v>
      </c>
      <c r="Q198" s="75">
        <f t="shared" si="42"/>
        <v>-937.08000000000038</v>
      </c>
      <c r="R198" s="73"/>
      <c r="S198" s="73"/>
      <c r="T198" s="73"/>
      <c r="U198" s="73"/>
      <c r="V198" s="73"/>
      <c r="W198" s="73"/>
      <c r="X198" s="73"/>
      <c r="Y198" s="73"/>
      <c r="Z198" s="73"/>
      <c r="AA198" s="73"/>
      <c r="AB198" s="73"/>
      <c r="AC198" s="48">
        <f t="shared" si="35"/>
        <v>-937.08000000000038</v>
      </c>
      <c r="AD198" s="48">
        <f t="shared" si="36"/>
        <v>0</v>
      </c>
      <c r="AE198" s="73"/>
      <c r="AG198" s="48">
        <f t="shared" si="37"/>
        <v>-937.08000000000038</v>
      </c>
      <c r="AH198" s="48">
        <f t="shared" si="38"/>
        <v>-937.08000000000038</v>
      </c>
      <c r="AI198" s="6">
        <f t="shared" si="39"/>
        <v>-937.08000000000038</v>
      </c>
      <c r="AJ198" s="6">
        <f t="shared" si="40"/>
        <v>-937.08000000000038</v>
      </c>
      <c r="AK198" s="6"/>
      <c r="AL198" s="6"/>
      <c r="AU198"/>
      <c r="AV198"/>
      <c r="AW198"/>
    </row>
    <row r="199" spans="1:49" x14ac:dyDescent="0.25">
      <c r="A199" t="str">
        <f t="shared" si="33"/>
        <v>DEDELEGATION</v>
      </c>
      <c r="B199" s="71">
        <v>44295</v>
      </c>
      <c r="C199" s="70">
        <v>3022028</v>
      </c>
      <c r="D199" t="s">
        <v>992</v>
      </c>
      <c r="E199" t="str">
        <f>VLOOKUP(C199,Schools!$A:$Z,3,0)</f>
        <v>M</v>
      </c>
      <c r="F199" s="72">
        <v>-579.51000000000079</v>
      </c>
      <c r="G199" s="70" t="s">
        <v>4657</v>
      </c>
      <c r="H199" s="70" t="s">
        <v>1081</v>
      </c>
      <c r="I199" t="str">
        <f t="shared" si="34"/>
        <v>10162/543965</v>
      </c>
      <c r="J199">
        <f>VLOOKUP(C199,Schools!$A:$Z,9,0)</f>
        <v>400067</v>
      </c>
      <c r="K199" s="70" t="s">
        <v>271</v>
      </c>
      <c r="L199" s="70" t="s">
        <v>1080</v>
      </c>
      <c r="M199" s="70" t="s">
        <v>1445</v>
      </c>
      <c r="N199" t="str">
        <f>VLOOKUP(C199,Schools!A:D,4,0)</f>
        <v>Primary</v>
      </c>
      <c r="O199">
        <f t="shared" si="30"/>
        <v>10162</v>
      </c>
      <c r="P199">
        <f t="shared" si="41"/>
        <v>543965</v>
      </c>
      <c r="Q199" s="75">
        <f t="shared" si="42"/>
        <v>-579.51000000000079</v>
      </c>
      <c r="R199" s="73"/>
      <c r="S199" s="73"/>
      <c r="T199" s="73"/>
      <c r="U199" s="73"/>
      <c r="V199" s="73"/>
      <c r="W199" s="73"/>
      <c r="X199" s="73"/>
      <c r="Y199" s="73"/>
      <c r="Z199" s="73"/>
      <c r="AA199" s="73"/>
      <c r="AB199" s="73"/>
      <c r="AC199" s="48">
        <f t="shared" si="35"/>
        <v>-579.51000000000079</v>
      </c>
      <c r="AD199" s="48">
        <f t="shared" si="36"/>
        <v>0</v>
      </c>
      <c r="AE199" s="73"/>
      <c r="AG199" s="48">
        <f t="shared" si="37"/>
        <v>-579.51000000000079</v>
      </c>
      <c r="AH199" s="48">
        <f t="shared" si="38"/>
        <v>-579.51000000000079</v>
      </c>
      <c r="AI199" s="6">
        <f t="shared" si="39"/>
        <v>-579.51000000000079</v>
      </c>
      <c r="AJ199" s="6">
        <f t="shared" si="40"/>
        <v>-579.51000000000079</v>
      </c>
      <c r="AK199" s="6"/>
      <c r="AL199" s="6"/>
      <c r="AU199"/>
      <c r="AV199"/>
      <c r="AW199"/>
    </row>
    <row r="200" spans="1:49" x14ac:dyDescent="0.25">
      <c r="A200" t="str">
        <f t="shared" si="33"/>
        <v>DEDELEGATION</v>
      </c>
      <c r="B200" s="71">
        <v>44295</v>
      </c>
      <c r="C200" s="70">
        <v>3022029</v>
      </c>
      <c r="D200" t="s">
        <v>994</v>
      </c>
      <c r="E200" t="str">
        <f>VLOOKUP(C200,Schools!$A:$Z,3,0)</f>
        <v>M</v>
      </c>
      <c r="F200" s="72">
        <v>-1935.8100000000022</v>
      </c>
      <c r="G200" s="70" t="s">
        <v>4657</v>
      </c>
      <c r="H200" s="70" t="s">
        <v>1081</v>
      </c>
      <c r="I200" t="str">
        <f t="shared" si="34"/>
        <v>10162/543965</v>
      </c>
      <c r="J200">
        <f>VLOOKUP(C200,Schools!$A:$Z,9,0)</f>
        <v>400035</v>
      </c>
      <c r="K200" s="70" t="s">
        <v>271</v>
      </c>
      <c r="L200" s="70" t="s">
        <v>1080</v>
      </c>
      <c r="M200" s="70" t="s">
        <v>1445</v>
      </c>
      <c r="N200" t="str">
        <f>VLOOKUP(C200,Schools!A:D,4,0)</f>
        <v>Primary</v>
      </c>
      <c r="O200">
        <f t="shared" si="30"/>
        <v>10162</v>
      </c>
      <c r="P200">
        <f t="shared" si="41"/>
        <v>543965</v>
      </c>
      <c r="Q200" s="75">
        <f t="shared" si="42"/>
        <v>-1935.8100000000022</v>
      </c>
      <c r="R200" s="73"/>
      <c r="S200" s="73"/>
      <c r="T200" s="73"/>
      <c r="U200" s="73"/>
      <c r="V200" s="73"/>
      <c r="W200" s="73"/>
      <c r="X200" s="73"/>
      <c r="Y200" s="73"/>
      <c r="Z200" s="73"/>
      <c r="AA200" s="73"/>
      <c r="AB200" s="73"/>
      <c r="AC200" s="48">
        <f t="shared" si="35"/>
        <v>-1935.8100000000022</v>
      </c>
      <c r="AD200" s="48">
        <f t="shared" si="36"/>
        <v>0</v>
      </c>
      <c r="AE200" s="73"/>
      <c r="AG200" s="48">
        <f t="shared" si="37"/>
        <v>-1935.8100000000022</v>
      </c>
      <c r="AH200" s="48">
        <f t="shared" si="38"/>
        <v>-1935.8100000000022</v>
      </c>
      <c r="AI200" s="6">
        <f t="shared" si="39"/>
        <v>-1935.8100000000022</v>
      </c>
      <c r="AJ200" s="6">
        <f t="shared" si="40"/>
        <v>-1935.8100000000022</v>
      </c>
      <c r="AK200" s="6"/>
      <c r="AL200" s="6"/>
      <c r="AU200"/>
      <c r="AV200"/>
      <c r="AW200"/>
    </row>
    <row r="201" spans="1:49" x14ac:dyDescent="0.25">
      <c r="A201" t="str">
        <f t="shared" si="33"/>
        <v>DEDELEGATION</v>
      </c>
      <c r="B201" s="71">
        <v>44295</v>
      </c>
      <c r="C201" s="70">
        <v>3022031</v>
      </c>
      <c r="D201" t="s">
        <v>1402</v>
      </c>
      <c r="E201" t="str">
        <f>VLOOKUP(C201,Schools!$A:$Z,3,0)</f>
        <v>M</v>
      </c>
      <c r="F201" s="72">
        <v>-838.44000000000085</v>
      </c>
      <c r="G201" s="70" t="s">
        <v>4657</v>
      </c>
      <c r="H201" s="70" t="s">
        <v>1081</v>
      </c>
      <c r="I201" t="str">
        <f t="shared" si="34"/>
        <v>10162/543965</v>
      </c>
      <c r="J201">
        <f>VLOOKUP(C201,Schools!$A:$Z,9,0)</f>
        <v>400026</v>
      </c>
      <c r="K201" s="70" t="s">
        <v>271</v>
      </c>
      <c r="L201" s="70" t="s">
        <v>1080</v>
      </c>
      <c r="M201" s="70" t="s">
        <v>1445</v>
      </c>
      <c r="N201" t="str">
        <f>VLOOKUP(C201,Schools!A:D,4,0)</f>
        <v>Primary</v>
      </c>
      <c r="O201">
        <f t="shared" si="30"/>
        <v>10162</v>
      </c>
      <c r="P201">
        <f t="shared" si="41"/>
        <v>543965</v>
      </c>
      <c r="Q201" s="75">
        <f t="shared" si="42"/>
        <v>-838.44000000000085</v>
      </c>
      <c r="R201" s="73"/>
      <c r="S201" s="73"/>
      <c r="T201" s="73"/>
      <c r="U201" s="73"/>
      <c r="V201" s="73"/>
      <c r="W201" s="73"/>
      <c r="X201" s="73"/>
      <c r="Y201" s="73"/>
      <c r="Z201" s="73"/>
      <c r="AA201" s="73"/>
      <c r="AB201" s="73"/>
      <c r="AC201" s="48">
        <f t="shared" si="35"/>
        <v>-838.44000000000085</v>
      </c>
      <c r="AD201" s="48">
        <f t="shared" si="36"/>
        <v>0</v>
      </c>
      <c r="AE201" s="73"/>
      <c r="AG201" s="48">
        <f t="shared" si="37"/>
        <v>-838.44000000000085</v>
      </c>
      <c r="AH201" s="48">
        <f t="shared" si="38"/>
        <v>-838.44000000000085</v>
      </c>
      <c r="AI201" s="6">
        <f t="shared" si="39"/>
        <v>-838.44000000000085</v>
      </c>
      <c r="AJ201" s="6">
        <f t="shared" si="40"/>
        <v>-838.44000000000085</v>
      </c>
      <c r="AK201" s="6"/>
      <c r="AL201" s="6"/>
      <c r="AU201"/>
      <c r="AV201"/>
      <c r="AW201"/>
    </row>
    <row r="202" spans="1:49" x14ac:dyDescent="0.25">
      <c r="A202" t="str">
        <f t="shared" si="33"/>
        <v>DEDELEGATION</v>
      </c>
      <c r="B202" s="71">
        <v>44295</v>
      </c>
      <c r="C202" s="70">
        <v>3022032</v>
      </c>
      <c r="D202" t="s">
        <v>1403</v>
      </c>
      <c r="E202" t="str">
        <f>VLOOKUP(C202,Schools!$A:$Z,3,0)</f>
        <v>M</v>
      </c>
      <c r="F202" s="72">
        <v>-1072.709999999998</v>
      </c>
      <c r="G202" s="70" t="s">
        <v>4657</v>
      </c>
      <c r="H202" s="70" t="s">
        <v>1081</v>
      </c>
      <c r="I202" t="str">
        <f t="shared" si="34"/>
        <v>10162/543965</v>
      </c>
      <c r="J202">
        <f>VLOOKUP(C202,Schools!$A:$Z,9,0)</f>
        <v>400084</v>
      </c>
      <c r="K202" s="70" t="s">
        <v>271</v>
      </c>
      <c r="L202" s="70" t="s">
        <v>1080</v>
      </c>
      <c r="M202" s="70" t="s">
        <v>1445</v>
      </c>
      <c r="N202" t="str">
        <f>VLOOKUP(C202,Schools!A:D,4,0)</f>
        <v>Primary</v>
      </c>
      <c r="O202">
        <f t="shared" si="30"/>
        <v>10162</v>
      </c>
      <c r="P202">
        <f t="shared" si="41"/>
        <v>543965</v>
      </c>
      <c r="Q202" s="75">
        <f t="shared" si="42"/>
        <v>-1072.709999999998</v>
      </c>
      <c r="R202" s="73"/>
      <c r="S202" s="73"/>
      <c r="T202" s="73"/>
      <c r="U202" s="73"/>
      <c r="V202" s="73"/>
      <c r="W202" s="73"/>
      <c r="X202" s="73"/>
      <c r="Y202" s="73"/>
      <c r="Z202" s="73"/>
      <c r="AA202" s="73"/>
      <c r="AB202" s="73"/>
      <c r="AC202" s="48">
        <f t="shared" si="35"/>
        <v>-1072.709999999998</v>
      </c>
      <c r="AD202" s="48">
        <f t="shared" si="36"/>
        <v>0</v>
      </c>
      <c r="AE202" s="73"/>
      <c r="AG202" s="48">
        <f t="shared" si="37"/>
        <v>-1072.709999999998</v>
      </c>
      <c r="AH202" s="48">
        <f t="shared" si="38"/>
        <v>-1072.709999999998</v>
      </c>
      <c r="AI202" s="6">
        <f t="shared" si="39"/>
        <v>-1072.709999999998</v>
      </c>
      <c r="AJ202" s="6">
        <f t="shared" si="40"/>
        <v>-1072.709999999998</v>
      </c>
      <c r="AK202" s="6"/>
      <c r="AL202" s="6"/>
      <c r="AU202"/>
      <c r="AV202"/>
      <c r="AW202"/>
    </row>
    <row r="203" spans="1:49" x14ac:dyDescent="0.25">
      <c r="A203" t="str">
        <f t="shared" si="33"/>
        <v>DEDELEGATION</v>
      </c>
      <c r="B203" s="71">
        <v>44295</v>
      </c>
      <c r="C203" s="70">
        <v>3022036</v>
      </c>
      <c r="D203" t="s">
        <v>1404</v>
      </c>
      <c r="E203" t="str">
        <f>VLOOKUP(C203,Schools!$A:$Z,3,0)</f>
        <v>M</v>
      </c>
      <c r="F203" s="72">
        <v>-1146.6900000000012</v>
      </c>
      <c r="G203" s="70" t="s">
        <v>4657</v>
      </c>
      <c r="H203" s="70" t="s">
        <v>1081</v>
      </c>
      <c r="I203" t="str">
        <f t="shared" si="34"/>
        <v>10162/543965</v>
      </c>
      <c r="J203">
        <f>VLOOKUP(C203,Schools!$A:$Z,9,0)</f>
        <v>400046</v>
      </c>
      <c r="K203" s="70" t="s">
        <v>271</v>
      </c>
      <c r="L203" s="70" t="s">
        <v>1080</v>
      </c>
      <c r="M203" s="70" t="s">
        <v>1445</v>
      </c>
      <c r="N203" t="str">
        <f>VLOOKUP(C203,Schools!A:D,4,0)</f>
        <v>Primary</v>
      </c>
      <c r="O203">
        <f t="shared" si="30"/>
        <v>10162</v>
      </c>
      <c r="P203">
        <f t="shared" si="41"/>
        <v>543965</v>
      </c>
      <c r="Q203" s="75">
        <f t="shared" si="42"/>
        <v>-1146.6900000000012</v>
      </c>
      <c r="R203" s="73"/>
      <c r="S203" s="73"/>
      <c r="T203" s="73"/>
      <c r="U203" s="73"/>
      <c r="V203" s="73"/>
      <c r="W203" s="73"/>
      <c r="X203" s="73"/>
      <c r="Y203" s="73"/>
      <c r="Z203" s="73"/>
      <c r="AA203" s="73"/>
      <c r="AB203" s="73"/>
      <c r="AC203" s="48">
        <f t="shared" si="35"/>
        <v>-1146.6900000000012</v>
      </c>
      <c r="AD203" s="48">
        <f t="shared" si="36"/>
        <v>0</v>
      </c>
      <c r="AE203" s="73"/>
      <c r="AG203" s="48">
        <f t="shared" si="37"/>
        <v>-1146.6900000000012</v>
      </c>
      <c r="AH203" s="48">
        <f t="shared" si="38"/>
        <v>-1146.6900000000012</v>
      </c>
      <c r="AI203" s="6">
        <f t="shared" si="39"/>
        <v>-1146.6900000000012</v>
      </c>
      <c r="AJ203" s="6">
        <f t="shared" si="40"/>
        <v>-1146.6900000000012</v>
      </c>
      <c r="AK203" s="6"/>
      <c r="AL203" s="6"/>
      <c r="AU203"/>
      <c r="AV203"/>
      <c r="AW203"/>
    </row>
    <row r="204" spans="1:49" x14ac:dyDescent="0.25">
      <c r="A204" t="str">
        <f t="shared" si="33"/>
        <v>DEDELEGATION</v>
      </c>
      <c r="B204" s="71">
        <v>44295</v>
      </c>
      <c r="C204" s="70">
        <v>3022037</v>
      </c>
      <c r="D204" t="s">
        <v>1000</v>
      </c>
      <c r="E204" t="str">
        <f>VLOOKUP(C204,Schools!$A:$Z,3,0)</f>
        <v>M</v>
      </c>
      <c r="F204" s="72">
        <v>-493.19999999999914</v>
      </c>
      <c r="G204" s="70" t="s">
        <v>4657</v>
      </c>
      <c r="H204" s="70" t="s">
        <v>1081</v>
      </c>
      <c r="I204" t="str">
        <f t="shared" si="34"/>
        <v>10162/543965</v>
      </c>
      <c r="J204">
        <f>VLOOKUP(C204,Schools!$A:$Z,9,0)</f>
        <v>400030</v>
      </c>
      <c r="K204" s="70" t="s">
        <v>271</v>
      </c>
      <c r="L204" s="70" t="s">
        <v>1080</v>
      </c>
      <c r="M204" s="70" t="s">
        <v>1445</v>
      </c>
      <c r="N204" t="str">
        <f>VLOOKUP(C204,Schools!A:D,4,0)</f>
        <v>Primary</v>
      </c>
      <c r="O204">
        <f t="shared" si="30"/>
        <v>10162</v>
      </c>
      <c r="P204">
        <f t="shared" si="41"/>
        <v>543965</v>
      </c>
      <c r="Q204" s="75">
        <f t="shared" si="42"/>
        <v>-493.19999999999914</v>
      </c>
      <c r="R204" s="73"/>
      <c r="S204" s="73"/>
      <c r="T204" s="73"/>
      <c r="U204" s="73"/>
      <c r="V204" s="73"/>
      <c r="W204" s="73"/>
      <c r="X204" s="73"/>
      <c r="Y204" s="73"/>
      <c r="Z204" s="73"/>
      <c r="AA204" s="73"/>
      <c r="AB204" s="73"/>
      <c r="AC204" s="48">
        <f t="shared" si="35"/>
        <v>-493.19999999999914</v>
      </c>
      <c r="AD204" s="48">
        <f t="shared" si="36"/>
        <v>0</v>
      </c>
      <c r="AE204" s="73"/>
      <c r="AG204" s="48">
        <f t="shared" si="37"/>
        <v>-493.19999999999914</v>
      </c>
      <c r="AH204" s="48">
        <f t="shared" si="38"/>
        <v>-493.19999999999914</v>
      </c>
      <c r="AI204" s="6">
        <f t="shared" si="39"/>
        <v>-493.19999999999914</v>
      </c>
      <c r="AJ204" s="6">
        <f t="shared" si="40"/>
        <v>-493.19999999999914</v>
      </c>
      <c r="AK204" s="6"/>
      <c r="AL204" s="6"/>
      <c r="AU204"/>
      <c r="AV204"/>
      <c r="AW204"/>
    </row>
    <row r="205" spans="1:49" x14ac:dyDescent="0.25">
      <c r="A205" t="str">
        <f t="shared" si="33"/>
        <v>DEDELEGATION</v>
      </c>
      <c r="B205" s="71">
        <v>44295</v>
      </c>
      <c r="C205" s="70">
        <v>3022042</v>
      </c>
      <c r="D205" t="s">
        <v>1405</v>
      </c>
      <c r="E205" t="str">
        <f>VLOOKUP(C205,Schools!$A:$Z,3,0)</f>
        <v>M</v>
      </c>
      <c r="F205" s="72">
        <v>-308.25</v>
      </c>
      <c r="G205" s="70" t="s">
        <v>4657</v>
      </c>
      <c r="H205" s="70" t="s">
        <v>1081</v>
      </c>
      <c r="I205" t="str">
        <f t="shared" si="34"/>
        <v>10162/543965</v>
      </c>
      <c r="J205">
        <f>VLOOKUP(C205,Schools!$A:$Z,9,0)</f>
        <v>400048</v>
      </c>
      <c r="K205" s="70" t="s">
        <v>271</v>
      </c>
      <c r="L205" s="70" t="s">
        <v>1080</v>
      </c>
      <c r="M205" s="70" t="s">
        <v>1445</v>
      </c>
      <c r="N205" t="str">
        <f>VLOOKUP(C205,Schools!A:D,4,0)</f>
        <v>Primary</v>
      </c>
      <c r="O205">
        <f t="shared" si="30"/>
        <v>10162</v>
      </c>
      <c r="P205">
        <f t="shared" si="41"/>
        <v>543965</v>
      </c>
      <c r="Q205" s="75">
        <f t="shared" si="42"/>
        <v>-308.25</v>
      </c>
      <c r="R205" s="73"/>
      <c r="S205" s="73"/>
      <c r="T205" s="73"/>
      <c r="U205" s="73"/>
      <c r="V205" s="73"/>
      <c r="W205" s="73"/>
      <c r="X205" s="73"/>
      <c r="Y205" s="73"/>
      <c r="Z205" s="73"/>
      <c r="AA205" s="73"/>
      <c r="AB205" s="73"/>
      <c r="AC205" s="48">
        <f t="shared" si="35"/>
        <v>-308.25</v>
      </c>
      <c r="AD205" s="48">
        <f t="shared" si="36"/>
        <v>0</v>
      </c>
      <c r="AE205" s="73"/>
      <c r="AG205" s="48">
        <f t="shared" si="37"/>
        <v>-308.25</v>
      </c>
      <c r="AH205" s="48">
        <f t="shared" si="38"/>
        <v>-308.25</v>
      </c>
      <c r="AI205" s="6">
        <f t="shared" si="39"/>
        <v>-308.25</v>
      </c>
      <c r="AJ205" s="6">
        <f t="shared" si="40"/>
        <v>-308.25</v>
      </c>
      <c r="AK205" s="6"/>
      <c r="AL205" s="6"/>
      <c r="AU205"/>
      <c r="AV205"/>
      <c r="AW205"/>
    </row>
    <row r="206" spans="1:49" x14ac:dyDescent="0.25">
      <c r="A206" t="str">
        <f t="shared" si="33"/>
        <v>DEDELEGATION</v>
      </c>
      <c r="B206" s="71">
        <v>44295</v>
      </c>
      <c r="C206" s="70">
        <v>3022043</v>
      </c>
      <c r="D206" t="s">
        <v>1008</v>
      </c>
      <c r="E206" t="str">
        <f>VLOOKUP(C206,Schools!$A:$Z,3,0)</f>
        <v>M</v>
      </c>
      <c r="F206" s="72">
        <v>-1072.7099999999996</v>
      </c>
      <c r="G206" s="70" t="s">
        <v>4657</v>
      </c>
      <c r="H206" s="70" t="s">
        <v>1081</v>
      </c>
      <c r="I206" t="str">
        <f t="shared" si="34"/>
        <v>10162/543965</v>
      </c>
      <c r="J206">
        <f>VLOOKUP(C206,Schools!$A:$Z,9,0)</f>
        <v>400088</v>
      </c>
      <c r="K206" s="70" t="s">
        <v>271</v>
      </c>
      <c r="L206" s="70" t="s">
        <v>1080</v>
      </c>
      <c r="M206" s="70" t="s">
        <v>1445</v>
      </c>
      <c r="N206" t="str">
        <f>VLOOKUP(C206,Schools!A:D,4,0)</f>
        <v>Primary</v>
      </c>
      <c r="O206">
        <f t="shared" si="30"/>
        <v>10162</v>
      </c>
      <c r="P206">
        <f t="shared" si="41"/>
        <v>543965</v>
      </c>
      <c r="Q206" s="75">
        <f t="shared" si="42"/>
        <v>-1072.7099999999996</v>
      </c>
      <c r="R206" s="73"/>
      <c r="S206" s="73"/>
      <c r="T206" s="73"/>
      <c r="U206" s="73"/>
      <c r="V206" s="73"/>
      <c r="W206" s="73"/>
      <c r="X206" s="73"/>
      <c r="Y206" s="73"/>
      <c r="Z206" s="73"/>
      <c r="AA206" s="73"/>
      <c r="AB206" s="73"/>
      <c r="AC206" s="48">
        <f t="shared" si="35"/>
        <v>-1072.7099999999996</v>
      </c>
      <c r="AD206" s="48">
        <f t="shared" si="36"/>
        <v>0</v>
      </c>
      <c r="AE206" s="73"/>
      <c r="AG206" s="48">
        <f t="shared" si="37"/>
        <v>-1072.7099999999996</v>
      </c>
      <c r="AH206" s="48">
        <f t="shared" si="38"/>
        <v>-1072.7099999999996</v>
      </c>
      <c r="AI206" s="6">
        <f t="shared" si="39"/>
        <v>-1072.7099999999996</v>
      </c>
      <c r="AJ206" s="6">
        <f t="shared" si="40"/>
        <v>-1072.7099999999996</v>
      </c>
      <c r="AK206" s="6"/>
      <c r="AL206" s="6"/>
      <c r="AU206"/>
      <c r="AV206"/>
      <c r="AW206"/>
    </row>
    <row r="207" spans="1:49" x14ac:dyDescent="0.25">
      <c r="A207" t="str">
        <f t="shared" si="33"/>
        <v>DEDELEGATION</v>
      </c>
      <c r="B207" s="71">
        <v>44295</v>
      </c>
      <c r="C207" s="70">
        <v>3022044</v>
      </c>
      <c r="D207" t="s">
        <v>1007</v>
      </c>
      <c r="E207" t="str">
        <f>VLOOKUP(C207,Schools!$A:$Z,3,0)</f>
        <v>M</v>
      </c>
      <c r="F207" s="72">
        <v>-616.4999999999992</v>
      </c>
      <c r="G207" s="70" t="s">
        <v>4657</v>
      </c>
      <c r="H207" s="70" t="s">
        <v>1081</v>
      </c>
      <c r="I207" t="str">
        <f t="shared" si="34"/>
        <v>10162/543965</v>
      </c>
      <c r="J207">
        <f>VLOOKUP(C207,Schools!$A:$Z,9,0)</f>
        <v>400087</v>
      </c>
      <c r="K207" s="70" t="s">
        <v>271</v>
      </c>
      <c r="L207" s="70" t="s">
        <v>1080</v>
      </c>
      <c r="M207" s="70" t="s">
        <v>1445</v>
      </c>
      <c r="N207" t="str">
        <f>VLOOKUP(C207,Schools!A:D,4,0)</f>
        <v>Primary</v>
      </c>
      <c r="O207">
        <f t="shared" si="30"/>
        <v>10162</v>
      </c>
      <c r="P207">
        <f t="shared" si="41"/>
        <v>543965</v>
      </c>
      <c r="Q207" s="75">
        <f t="shared" si="42"/>
        <v>-616.4999999999992</v>
      </c>
      <c r="R207" s="73"/>
      <c r="S207" s="73"/>
      <c r="T207" s="73"/>
      <c r="U207" s="73"/>
      <c r="V207" s="73"/>
      <c r="W207" s="73"/>
      <c r="X207" s="73"/>
      <c r="Y207" s="73"/>
      <c r="Z207" s="73"/>
      <c r="AA207" s="73"/>
      <c r="AB207" s="73"/>
      <c r="AC207" s="48">
        <f t="shared" si="35"/>
        <v>-616.4999999999992</v>
      </c>
      <c r="AD207" s="48">
        <f t="shared" si="36"/>
        <v>0</v>
      </c>
      <c r="AE207" s="73"/>
      <c r="AG207" s="48">
        <f t="shared" si="37"/>
        <v>-616.4999999999992</v>
      </c>
      <c r="AH207" s="48">
        <f t="shared" si="38"/>
        <v>-616.4999999999992</v>
      </c>
      <c r="AI207" s="6">
        <f t="shared" si="39"/>
        <v>-616.4999999999992</v>
      </c>
      <c r="AJ207" s="6">
        <f t="shared" si="40"/>
        <v>-616.4999999999992</v>
      </c>
      <c r="AK207" s="6"/>
      <c r="AL207" s="6"/>
      <c r="AU207"/>
      <c r="AV207"/>
      <c r="AW207"/>
    </row>
    <row r="208" spans="1:49" x14ac:dyDescent="0.25">
      <c r="A208" t="str">
        <f t="shared" si="33"/>
        <v>DEDELEGATION</v>
      </c>
      <c r="B208" s="71">
        <v>44295</v>
      </c>
      <c r="C208" s="70">
        <v>3022045</v>
      </c>
      <c r="D208" t="s">
        <v>1406</v>
      </c>
      <c r="E208" t="str">
        <f>VLOOKUP(C208,Schools!$A:$Z,3,0)</f>
        <v>M</v>
      </c>
      <c r="F208" s="72">
        <v>-456.20999999999958</v>
      </c>
      <c r="G208" s="70" t="s">
        <v>4657</v>
      </c>
      <c r="H208" s="70" t="s">
        <v>1081</v>
      </c>
      <c r="I208" t="str">
        <f t="shared" si="34"/>
        <v>10162/543965</v>
      </c>
      <c r="J208">
        <f>VLOOKUP(C208,Schools!$A:$Z,9,0)</f>
        <v>400089</v>
      </c>
      <c r="K208" s="70" t="s">
        <v>271</v>
      </c>
      <c r="L208" s="70" t="s">
        <v>1080</v>
      </c>
      <c r="M208" s="70" t="s">
        <v>1445</v>
      </c>
      <c r="N208" t="str">
        <f>VLOOKUP(C208,Schools!A:D,4,0)</f>
        <v>Primary</v>
      </c>
      <c r="O208">
        <f t="shared" si="30"/>
        <v>10162</v>
      </c>
      <c r="P208">
        <f t="shared" si="41"/>
        <v>543965</v>
      </c>
      <c r="Q208" s="75">
        <f t="shared" si="42"/>
        <v>-456.20999999999958</v>
      </c>
      <c r="R208" s="73"/>
      <c r="S208" s="73"/>
      <c r="T208" s="73"/>
      <c r="U208" s="73"/>
      <c r="V208" s="73"/>
      <c r="W208" s="73"/>
      <c r="X208" s="73"/>
      <c r="Y208" s="73"/>
      <c r="Z208" s="73"/>
      <c r="AA208" s="73"/>
      <c r="AB208" s="73"/>
      <c r="AC208" s="48">
        <f t="shared" si="35"/>
        <v>-456.20999999999958</v>
      </c>
      <c r="AD208" s="48">
        <f t="shared" si="36"/>
        <v>0</v>
      </c>
      <c r="AE208" s="73"/>
      <c r="AG208" s="48">
        <f t="shared" si="37"/>
        <v>-456.20999999999958</v>
      </c>
      <c r="AH208" s="48">
        <f t="shared" si="38"/>
        <v>-456.20999999999958</v>
      </c>
      <c r="AI208" s="6">
        <f t="shared" si="39"/>
        <v>-456.20999999999958</v>
      </c>
      <c r="AJ208" s="6">
        <f t="shared" si="40"/>
        <v>-456.20999999999958</v>
      </c>
      <c r="AK208" s="6"/>
      <c r="AL208" s="6"/>
      <c r="AU208"/>
      <c r="AV208"/>
      <c r="AW208"/>
    </row>
    <row r="209" spans="1:49" x14ac:dyDescent="0.25">
      <c r="A209" t="str">
        <f t="shared" si="33"/>
        <v>DEDELEGATION</v>
      </c>
      <c r="B209" s="71">
        <v>44295</v>
      </c>
      <c r="C209" s="70">
        <v>3022053</v>
      </c>
      <c r="D209" t="s">
        <v>1407</v>
      </c>
      <c r="E209" t="str">
        <f>VLOOKUP(C209,Schools!$A:$Z,3,0)</f>
        <v>M</v>
      </c>
      <c r="F209" s="72">
        <v>-49.32</v>
      </c>
      <c r="G209" s="70" t="s">
        <v>4657</v>
      </c>
      <c r="H209" s="70" t="s">
        <v>1081</v>
      </c>
      <c r="I209" t="str">
        <f t="shared" si="34"/>
        <v>10162/543965</v>
      </c>
      <c r="J209">
        <f>VLOOKUP(C209,Schools!$A:$Z,9,0)</f>
        <v>158733</v>
      </c>
      <c r="K209" s="70" t="s">
        <v>271</v>
      </c>
      <c r="L209" s="70" t="s">
        <v>1080</v>
      </c>
      <c r="M209" s="70" t="s">
        <v>1445</v>
      </c>
      <c r="N209" t="str">
        <f>VLOOKUP(C209,Schools!A:D,4,0)</f>
        <v>Primary</v>
      </c>
      <c r="O209">
        <f t="shared" si="30"/>
        <v>10162</v>
      </c>
      <c r="P209">
        <f t="shared" si="41"/>
        <v>543965</v>
      </c>
      <c r="Q209" s="75">
        <f t="shared" si="42"/>
        <v>-49.32</v>
      </c>
      <c r="R209" s="73"/>
      <c r="S209" s="73"/>
      <c r="T209" s="73"/>
      <c r="U209" s="73"/>
      <c r="V209" s="73"/>
      <c r="W209" s="73"/>
      <c r="X209" s="73"/>
      <c r="Y209" s="73"/>
      <c r="Z209" s="73"/>
      <c r="AA209" s="73"/>
      <c r="AB209" s="73"/>
      <c r="AC209" s="48">
        <f t="shared" si="35"/>
        <v>-49.32</v>
      </c>
      <c r="AD209" s="48">
        <f t="shared" si="36"/>
        <v>0</v>
      </c>
      <c r="AE209" s="73"/>
      <c r="AG209" s="48">
        <f t="shared" si="37"/>
        <v>-49.32</v>
      </c>
      <c r="AH209" s="48">
        <f t="shared" si="38"/>
        <v>-49.32</v>
      </c>
      <c r="AI209" s="6">
        <f t="shared" si="39"/>
        <v>-49.32</v>
      </c>
      <c r="AJ209" s="6">
        <f t="shared" si="40"/>
        <v>-49.32</v>
      </c>
      <c r="AK209" s="6"/>
      <c r="AL209" s="6"/>
      <c r="AU209"/>
      <c r="AV209"/>
      <c r="AW209"/>
    </row>
    <row r="210" spans="1:49" x14ac:dyDescent="0.25">
      <c r="A210" t="str">
        <f t="shared" si="33"/>
        <v>DEDELEGATION</v>
      </c>
      <c r="B210" s="71">
        <v>44295</v>
      </c>
      <c r="C210" s="70">
        <v>3022054</v>
      </c>
      <c r="D210" t="s">
        <v>1408</v>
      </c>
      <c r="E210" t="str">
        <f>VLOOKUP(C210,Schools!$A:$Z,3,0)</f>
        <v>M</v>
      </c>
      <c r="F210" s="72">
        <v>-172.62000000000009</v>
      </c>
      <c r="G210" s="70" t="s">
        <v>4657</v>
      </c>
      <c r="H210" s="70" t="s">
        <v>1081</v>
      </c>
      <c r="I210" t="str">
        <f t="shared" si="34"/>
        <v>10162/543965</v>
      </c>
      <c r="J210">
        <f>VLOOKUP(C210,Schools!$A:$Z,9,0)</f>
        <v>400004</v>
      </c>
      <c r="K210" s="70" t="s">
        <v>271</v>
      </c>
      <c r="L210" s="70" t="s">
        <v>1080</v>
      </c>
      <c r="M210" s="70" t="s">
        <v>1445</v>
      </c>
      <c r="N210" t="str">
        <f>VLOOKUP(C210,Schools!A:D,4,0)</f>
        <v>Primary</v>
      </c>
      <c r="O210">
        <f t="shared" si="30"/>
        <v>10162</v>
      </c>
      <c r="P210">
        <f t="shared" si="41"/>
        <v>543965</v>
      </c>
      <c r="Q210" s="75">
        <f t="shared" si="42"/>
        <v>-172.62000000000009</v>
      </c>
      <c r="R210" s="73"/>
      <c r="S210" s="73"/>
      <c r="T210" s="73"/>
      <c r="U210" s="73"/>
      <c r="V210" s="73"/>
      <c r="W210" s="73"/>
      <c r="X210" s="73"/>
      <c r="Y210" s="73"/>
      <c r="Z210" s="73"/>
      <c r="AA210" s="73"/>
      <c r="AB210" s="73"/>
      <c r="AC210" s="48">
        <f t="shared" si="35"/>
        <v>-172.62000000000009</v>
      </c>
      <c r="AD210" s="48">
        <f t="shared" si="36"/>
        <v>0</v>
      </c>
      <c r="AE210" s="73"/>
      <c r="AG210" s="48">
        <f t="shared" si="37"/>
        <v>-172.62000000000009</v>
      </c>
      <c r="AH210" s="48">
        <f t="shared" si="38"/>
        <v>-172.62000000000009</v>
      </c>
      <c r="AI210" s="6">
        <f t="shared" si="39"/>
        <v>-172.62000000000009</v>
      </c>
      <c r="AJ210" s="6">
        <f t="shared" si="40"/>
        <v>-172.62000000000009</v>
      </c>
      <c r="AK210" s="6"/>
      <c r="AL210" s="6"/>
      <c r="AU210"/>
      <c r="AV210"/>
      <c r="AW210"/>
    </row>
    <row r="211" spans="1:49" x14ac:dyDescent="0.25">
      <c r="A211" t="str">
        <f t="shared" si="33"/>
        <v>DEDELEGATION</v>
      </c>
      <c r="B211" s="71">
        <v>44295</v>
      </c>
      <c r="C211" s="70">
        <v>3022055</v>
      </c>
      <c r="D211" t="s">
        <v>1409</v>
      </c>
      <c r="E211" t="str">
        <f>VLOOKUP(C211,Schools!$A:$Z,3,0)</f>
        <v>M</v>
      </c>
      <c r="F211" s="72">
        <v>-924.74999999999943</v>
      </c>
      <c r="G211" s="70" t="s">
        <v>4657</v>
      </c>
      <c r="H211" s="70" t="s">
        <v>1081</v>
      </c>
      <c r="I211" t="str">
        <f t="shared" si="34"/>
        <v>10162/543965</v>
      </c>
      <c r="J211">
        <f>VLOOKUP(C211,Schools!$A:$Z,9,0)</f>
        <v>400101</v>
      </c>
      <c r="K211" s="70" t="s">
        <v>271</v>
      </c>
      <c r="L211" s="70" t="s">
        <v>1080</v>
      </c>
      <c r="M211" s="70" t="s">
        <v>1445</v>
      </c>
      <c r="N211" t="str">
        <f>VLOOKUP(C211,Schools!A:D,4,0)</f>
        <v>Primary</v>
      </c>
      <c r="O211">
        <f t="shared" si="30"/>
        <v>10162</v>
      </c>
      <c r="P211">
        <f t="shared" si="41"/>
        <v>543965</v>
      </c>
      <c r="Q211" s="75">
        <f t="shared" si="42"/>
        <v>-924.74999999999943</v>
      </c>
      <c r="R211" s="73"/>
      <c r="S211" s="73"/>
      <c r="T211" s="73"/>
      <c r="U211" s="73"/>
      <c r="V211" s="73"/>
      <c r="W211" s="73"/>
      <c r="X211" s="73"/>
      <c r="Y211" s="73"/>
      <c r="Z211" s="73"/>
      <c r="AA211" s="73"/>
      <c r="AB211" s="73"/>
      <c r="AC211" s="48">
        <f t="shared" si="35"/>
        <v>-924.74999999999943</v>
      </c>
      <c r="AD211" s="48">
        <f t="shared" si="36"/>
        <v>0</v>
      </c>
      <c r="AE211" s="73"/>
      <c r="AG211" s="48">
        <f t="shared" si="37"/>
        <v>-924.74999999999943</v>
      </c>
      <c r="AH211" s="48">
        <f t="shared" si="38"/>
        <v>-924.74999999999943</v>
      </c>
      <c r="AI211" s="6">
        <f t="shared" si="39"/>
        <v>-924.74999999999943</v>
      </c>
      <c r="AJ211" s="6">
        <f t="shared" si="40"/>
        <v>-924.74999999999943</v>
      </c>
      <c r="AK211" s="6"/>
      <c r="AL211" s="6"/>
      <c r="AU211"/>
      <c r="AV211"/>
      <c r="AW211"/>
    </row>
    <row r="212" spans="1:49" x14ac:dyDescent="0.25">
      <c r="A212" t="str">
        <f t="shared" si="33"/>
        <v>DEDELEGATION</v>
      </c>
      <c r="B212" s="71">
        <v>44295</v>
      </c>
      <c r="C212" s="70">
        <v>3022057</v>
      </c>
      <c r="D212" t="s">
        <v>1034</v>
      </c>
      <c r="E212" t="str">
        <f>VLOOKUP(C212,Schools!$A:$Z,3,0)</f>
        <v>M</v>
      </c>
      <c r="F212" s="72">
        <v>-2539.9799999999977</v>
      </c>
      <c r="G212" s="70" t="s">
        <v>4657</v>
      </c>
      <c r="H212" s="70" t="s">
        <v>1081</v>
      </c>
      <c r="I212" t="str">
        <f t="shared" si="34"/>
        <v>10162/543965</v>
      </c>
      <c r="J212">
        <f>VLOOKUP(C212,Schools!$A:$Z,9,0)</f>
        <v>400053</v>
      </c>
      <c r="K212" s="70" t="s">
        <v>271</v>
      </c>
      <c r="L212" s="70" t="s">
        <v>1080</v>
      </c>
      <c r="M212" s="70" t="s">
        <v>1445</v>
      </c>
      <c r="N212" t="str">
        <f>VLOOKUP(C212,Schools!A:D,4,0)</f>
        <v>Primary</v>
      </c>
      <c r="O212">
        <f t="shared" ref="O212:O275" si="43">IF($E212="A","EFA",VLOOKUP(LEFT(N212,1),$AI$1:$AJ$3,2,0))</f>
        <v>10162</v>
      </c>
      <c r="P212">
        <f t="shared" si="41"/>
        <v>543965</v>
      </c>
      <c r="Q212" s="75">
        <f t="shared" si="42"/>
        <v>-2539.9799999999977</v>
      </c>
      <c r="R212" s="73"/>
      <c r="S212" s="73"/>
      <c r="T212" s="73"/>
      <c r="U212" s="73"/>
      <c r="V212" s="73"/>
      <c r="W212" s="73"/>
      <c r="X212" s="73"/>
      <c r="Y212" s="73"/>
      <c r="Z212" s="73"/>
      <c r="AA212" s="73"/>
      <c r="AB212" s="73"/>
      <c r="AC212" s="48">
        <f t="shared" si="35"/>
        <v>-2539.9799999999977</v>
      </c>
      <c r="AD212" s="48">
        <f t="shared" si="36"/>
        <v>0</v>
      </c>
      <c r="AE212" s="73"/>
      <c r="AG212" s="48">
        <f t="shared" si="37"/>
        <v>-2539.9799999999977</v>
      </c>
      <c r="AH212" s="48">
        <f t="shared" si="38"/>
        <v>-2539.9799999999977</v>
      </c>
      <c r="AI212" s="6">
        <f t="shared" si="39"/>
        <v>-2539.9799999999977</v>
      </c>
      <c r="AJ212" s="6">
        <f t="shared" si="40"/>
        <v>-2539.9799999999977</v>
      </c>
      <c r="AK212" s="6"/>
      <c r="AL212" s="6"/>
      <c r="AU212"/>
      <c r="AV212"/>
      <c r="AW212"/>
    </row>
    <row r="213" spans="1:49" x14ac:dyDescent="0.25">
      <c r="A213" t="str">
        <f t="shared" ref="A213:A276" si="44">$B$3</f>
        <v>DEDELEGATION</v>
      </c>
      <c r="B213" s="71">
        <v>44295</v>
      </c>
      <c r="C213" s="70">
        <v>3022060</v>
      </c>
      <c r="D213" t="s">
        <v>1036</v>
      </c>
      <c r="E213" t="str">
        <f>VLOOKUP(C213,Schools!$A:$Z,3,0)</f>
        <v>M</v>
      </c>
      <c r="F213" s="72">
        <v>-1602.9000000000008</v>
      </c>
      <c r="G213" s="70" t="s">
        <v>4657</v>
      </c>
      <c r="H213" s="70" t="s">
        <v>1081</v>
      </c>
      <c r="I213" t="str">
        <f t="shared" ref="I213:I276" si="45">O213&amp;"/"&amp;P213</f>
        <v>10162/543965</v>
      </c>
      <c r="J213">
        <f>VLOOKUP(C213,Schools!$A:$Z,9,0)</f>
        <v>400011</v>
      </c>
      <c r="K213" s="70" t="s">
        <v>271</v>
      </c>
      <c r="L213" s="70" t="s">
        <v>1080</v>
      </c>
      <c r="M213" s="70" t="s">
        <v>1445</v>
      </c>
      <c r="N213" t="str">
        <f>VLOOKUP(C213,Schools!A:D,4,0)</f>
        <v>Primary</v>
      </c>
      <c r="O213">
        <f t="shared" si="43"/>
        <v>10162</v>
      </c>
      <c r="P213">
        <f t="shared" ref="P213:P276" si="46">IF(E213="M",543965,516500)</f>
        <v>543965</v>
      </c>
      <c r="Q213" s="75">
        <f t="shared" ref="Q213:Q276" si="47">F213</f>
        <v>-1602.9000000000008</v>
      </c>
      <c r="R213" s="73"/>
      <c r="S213" s="73"/>
      <c r="T213" s="73"/>
      <c r="U213" s="73"/>
      <c r="V213" s="73"/>
      <c r="W213" s="73"/>
      <c r="X213" s="73"/>
      <c r="Y213" s="73"/>
      <c r="Z213" s="73"/>
      <c r="AA213" s="73"/>
      <c r="AB213" s="73"/>
      <c r="AC213" s="48">
        <f t="shared" ref="AC213:AC276" si="48">SUM(Q213:AB213)</f>
        <v>-1602.9000000000008</v>
      </c>
      <c r="AD213" s="48">
        <f t="shared" ref="AD213:AD276" si="49">AC213-F213</f>
        <v>0</v>
      </c>
      <c r="AE213" s="73"/>
      <c r="AG213" s="48">
        <f t="shared" ref="AG213:AG262" si="50">SUM(Q213:S213)</f>
        <v>-1602.9000000000008</v>
      </c>
      <c r="AH213" s="48">
        <f t="shared" ref="AH213:AH262" si="51">SUM(Q213:V213)</f>
        <v>-1602.9000000000008</v>
      </c>
      <c r="AI213" s="6">
        <f t="shared" ref="AI213:AI262" si="52">SUM(Q213:Y213)</f>
        <v>-1602.9000000000008</v>
      </c>
      <c r="AJ213" s="6">
        <f t="shared" ref="AJ213:AJ262" si="53">SUM(Q213:AB213)</f>
        <v>-1602.9000000000008</v>
      </c>
      <c r="AK213" s="6"/>
      <c r="AL213" s="6"/>
      <c r="AU213"/>
      <c r="AV213"/>
      <c r="AW213"/>
    </row>
    <row r="214" spans="1:49" x14ac:dyDescent="0.25">
      <c r="A214" t="str">
        <f t="shared" si="44"/>
        <v>DEDELEGATION</v>
      </c>
      <c r="B214" s="71">
        <v>44295</v>
      </c>
      <c r="C214" s="70">
        <v>3022067</v>
      </c>
      <c r="D214" t="s">
        <v>978</v>
      </c>
      <c r="E214" t="str">
        <f>VLOOKUP(C214,Schools!$A:$Z,3,0)</f>
        <v>M</v>
      </c>
      <c r="F214" s="72">
        <v>-641.15999999999883</v>
      </c>
      <c r="G214" s="70" t="s">
        <v>4657</v>
      </c>
      <c r="H214" s="70" t="s">
        <v>1081</v>
      </c>
      <c r="I214" t="str">
        <f t="shared" si="45"/>
        <v>10162/543965</v>
      </c>
      <c r="J214">
        <f>VLOOKUP(C214,Schools!$A:$Z,9,0)</f>
        <v>400065</v>
      </c>
      <c r="K214" s="70" t="s">
        <v>271</v>
      </c>
      <c r="L214" s="70" t="s">
        <v>1080</v>
      </c>
      <c r="M214" s="70" t="s">
        <v>1445</v>
      </c>
      <c r="N214" t="str">
        <f>VLOOKUP(C214,Schools!A:D,4,0)</f>
        <v>Primary</v>
      </c>
      <c r="O214">
        <f t="shared" si="43"/>
        <v>10162</v>
      </c>
      <c r="P214">
        <f t="shared" si="46"/>
        <v>543965</v>
      </c>
      <c r="Q214" s="75">
        <f t="shared" si="47"/>
        <v>-641.15999999999883</v>
      </c>
      <c r="R214" s="73"/>
      <c r="S214" s="73"/>
      <c r="T214" s="73"/>
      <c r="U214" s="73"/>
      <c r="V214" s="73"/>
      <c r="W214" s="73"/>
      <c r="X214" s="73"/>
      <c r="Y214" s="73"/>
      <c r="Z214" s="73"/>
      <c r="AA214" s="73"/>
      <c r="AB214" s="73"/>
      <c r="AC214" s="48">
        <f t="shared" si="48"/>
        <v>-641.15999999999883</v>
      </c>
      <c r="AD214" s="48">
        <f t="shared" si="49"/>
        <v>0</v>
      </c>
      <c r="AE214" s="73"/>
      <c r="AG214" s="48">
        <f t="shared" si="50"/>
        <v>-641.15999999999883</v>
      </c>
      <c r="AH214" s="48">
        <f t="shared" si="51"/>
        <v>-641.15999999999883</v>
      </c>
      <c r="AI214" s="6">
        <f t="shared" si="52"/>
        <v>-641.15999999999883</v>
      </c>
      <c r="AJ214" s="6">
        <f t="shared" si="53"/>
        <v>-641.15999999999883</v>
      </c>
      <c r="AK214" s="6"/>
      <c r="AL214" s="6"/>
      <c r="AU214"/>
      <c r="AV214"/>
      <c r="AW214"/>
    </row>
    <row r="215" spans="1:49" x14ac:dyDescent="0.25">
      <c r="A215" t="str">
        <f t="shared" si="44"/>
        <v>DEDELEGATION</v>
      </c>
      <c r="B215" s="71">
        <v>44295</v>
      </c>
      <c r="C215" s="70">
        <v>3022070</v>
      </c>
      <c r="D215" t="s">
        <v>1031</v>
      </c>
      <c r="E215" t="str">
        <f>VLOOKUP(C215,Schools!$A:$Z,3,0)</f>
        <v>M</v>
      </c>
      <c r="F215" s="72">
        <v>-850.76999999999907</v>
      </c>
      <c r="G215" s="70" t="s">
        <v>4657</v>
      </c>
      <c r="H215" s="70" t="s">
        <v>1081</v>
      </c>
      <c r="I215" t="str">
        <f t="shared" si="45"/>
        <v>10162/543965</v>
      </c>
      <c r="J215">
        <f>VLOOKUP(C215,Schools!$A:$Z,9,0)</f>
        <v>400038</v>
      </c>
      <c r="K215" s="70" t="s">
        <v>271</v>
      </c>
      <c r="L215" s="70" t="s">
        <v>1080</v>
      </c>
      <c r="M215" s="70" t="s">
        <v>1445</v>
      </c>
      <c r="N215" t="str">
        <f>VLOOKUP(C215,Schools!A:D,4,0)</f>
        <v>Primary</v>
      </c>
      <c r="O215">
        <f t="shared" si="43"/>
        <v>10162</v>
      </c>
      <c r="P215">
        <f t="shared" si="46"/>
        <v>543965</v>
      </c>
      <c r="Q215" s="75">
        <f t="shared" si="47"/>
        <v>-850.76999999999907</v>
      </c>
      <c r="R215" s="73"/>
      <c r="S215" s="73"/>
      <c r="T215" s="73"/>
      <c r="U215" s="73"/>
      <c r="V215" s="73"/>
      <c r="W215" s="73"/>
      <c r="X215" s="73"/>
      <c r="Y215" s="73"/>
      <c r="Z215" s="73"/>
      <c r="AA215" s="73"/>
      <c r="AB215" s="73"/>
      <c r="AC215" s="48">
        <f t="shared" si="48"/>
        <v>-850.76999999999907</v>
      </c>
      <c r="AD215" s="48">
        <f t="shared" si="49"/>
        <v>0</v>
      </c>
      <c r="AE215" s="73"/>
      <c r="AG215" s="48">
        <f t="shared" si="50"/>
        <v>-850.76999999999907</v>
      </c>
      <c r="AH215" s="48">
        <f t="shared" si="51"/>
        <v>-850.76999999999907</v>
      </c>
      <c r="AI215" s="6">
        <f t="shared" si="52"/>
        <v>-850.76999999999907</v>
      </c>
      <c r="AJ215" s="6">
        <f t="shared" si="53"/>
        <v>-850.76999999999907</v>
      </c>
      <c r="AK215" s="6"/>
      <c r="AL215" s="6"/>
      <c r="AU215"/>
      <c r="AV215"/>
      <c r="AW215"/>
    </row>
    <row r="216" spans="1:49" x14ac:dyDescent="0.25">
      <c r="A216" t="str">
        <f t="shared" si="44"/>
        <v>DEDELEGATION</v>
      </c>
      <c r="B216" s="71">
        <v>44295</v>
      </c>
      <c r="C216" s="70">
        <v>3022071</v>
      </c>
      <c r="D216" t="s">
        <v>1410</v>
      </c>
      <c r="E216" t="str">
        <f>VLOOKUP(C216,Schools!$A:$Z,3,0)</f>
        <v>M</v>
      </c>
      <c r="F216" s="72">
        <v>-456.21000000000009</v>
      </c>
      <c r="G216" s="70" t="s">
        <v>4657</v>
      </c>
      <c r="H216" s="70" t="s">
        <v>1081</v>
      </c>
      <c r="I216" t="str">
        <f t="shared" si="45"/>
        <v>10162/543965</v>
      </c>
      <c r="J216">
        <f>VLOOKUP(C216,Schools!$A:$Z,9,0)</f>
        <v>400012</v>
      </c>
      <c r="K216" s="70" t="s">
        <v>271</v>
      </c>
      <c r="L216" s="70" t="s">
        <v>1080</v>
      </c>
      <c r="M216" s="70" t="s">
        <v>1445</v>
      </c>
      <c r="N216" t="str">
        <f>VLOOKUP(C216,Schools!A:D,4,0)</f>
        <v>Primary</v>
      </c>
      <c r="O216">
        <f t="shared" si="43"/>
        <v>10162</v>
      </c>
      <c r="P216">
        <f t="shared" si="46"/>
        <v>543965</v>
      </c>
      <c r="Q216" s="75">
        <f t="shared" si="47"/>
        <v>-456.21000000000009</v>
      </c>
      <c r="R216" s="73"/>
      <c r="S216" s="73"/>
      <c r="T216" s="73"/>
      <c r="U216" s="73"/>
      <c r="V216" s="73"/>
      <c r="W216" s="73"/>
      <c r="X216" s="73"/>
      <c r="Y216" s="73"/>
      <c r="Z216" s="73"/>
      <c r="AA216" s="73"/>
      <c r="AB216" s="73"/>
      <c r="AC216" s="48">
        <f t="shared" si="48"/>
        <v>-456.21000000000009</v>
      </c>
      <c r="AD216" s="48">
        <f t="shared" si="49"/>
        <v>0</v>
      </c>
      <c r="AE216" s="73"/>
      <c r="AG216" s="48">
        <f t="shared" si="50"/>
        <v>-456.21000000000009</v>
      </c>
      <c r="AH216" s="48">
        <f t="shared" si="51"/>
        <v>-456.21000000000009</v>
      </c>
      <c r="AI216" s="6">
        <f t="shared" si="52"/>
        <v>-456.21000000000009</v>
      </c>
      <c r="AJ216" s="6">
        <f t="shared" si="53"/>
        <v>-456.21000000000009</v>
      </c>
      <c r="AK216" s="6"/>
      <c r="AL216" s="6"/>
      <c r="AU216"/>
      <c r="AV216"/>
      <c r="AW216"/>
    </row>
    <row r="217" spans="1:49" x14ac:dyDescent="0.25">
      <c r="A217" t="str">
        <f t="shared" si="44"/>
        <v>DEDELEGATION</v>
      </c>
      <c r="B217" s="71">
        <v>44295</v>
      </c>
      <c r="C217" s="70">
        <v>3022072</v>
      </c>
      <c r="D217" t="s">
        <v>1016</v>
      </c>
      <c r="E217" t="str">
        <f>VLOOKUP(C217,Schools!$A:$Z,3,0)</f>
        <v>M</v>
      </c>
      <c r="F217" s="72">
        <v>-1171.3500000000008</v>
      </c>
      <c r="G217" s="70" t="s">
        <v>4657</v>
      </c>
      <c r="H217" s="70" t="s">
        <v>1081</v>
      </c>
      <c r="I217" t="str">
        <f t="shared" si="45"/>
        <v>10162/543965</v>
      </c>
      <c r="J217">
        <f>VLOOKUP(C217,Schools!$A:$Z,9,0)</f>
        <v>400012</v>
      </c>
      <c r="K217" s="70" t="s">
        <v>271</v>
      </c>
      <c r="L217" s="70" t="s">
        <v>1080</v>
      </c>
      <c r="M217" s="70" t="s">
        <v>1445</v>
      </c>
      <c r="N217" t="str">
        <f>VLOOKUP(C217,Schools!A:D,4,0)</f>
        <v>Primary</v>
      </c>
      <c r="O217">
        <f t="shared" si="43"/>
        <v>10162</v>
      </c>
      <c r="P217">
        <f t="shared" si="46"/>
        <v>543965</v>
      </c>
      <c r="Q217" s="75">
        <f t="shared" si="47"/>
        <v>-1171.3500000000008</v>
      </c>
      <c r="R217" s="73"/>
      <c r="S217" s="73"/>
      <c r="T217" s="73"/>
      <c r="U217" s="73"/>
      <c r="V217" s="73"/>
      <c r="W217" s="73"/>
      <c r="X217" s="73"/>
      <c r="Y217" s="73"/>
      <c r="Z217" s="73"/>
      <c r="AA217" s="73"/>
      <c r="AB217" s="73"/>
      <c r="AC217" s="48">
        <f t="shared" si="48"/>
        <v>-1171.3500000000008</v>
      </c>
      <c r="AD217" s="48">
        <f t="shared" si="49"/>
        <v>0</v>
      </c>
      <c r="AE217" s="73"/>
      <c r="AG217" s="48">
        <f t="shared" si="50"/>
        <v>-1171.3500000000008</v>
      </c>
      <c r="AH217" s="48">
        <f t="shared" si="51"/>
        <v>-1171.3500000000008</v>
      </c>
      <c r="AI217" s="6">
        <f t="shared" si="52"/>
        <v>-1171.3500000000008</v>
      </c>
      <c r="AJ217" s="6">
        <f t="shared" si="53"/>
        <v>-1171.3500000000008</v>
      </c>
      <c r="AK217" s="6"/>
      <c r="AL217" s="6"/>
      <c r="AU217"/>
      <c r="AV217"/>
      <c r="AW217"/>
    </row>
    <row r="218" spans="1:49" x14ac:dyDescent="0.25">
      <c r="A218" t="str">
        <f t="shared" si="44"/>
        <v>DEDELEGATION</v>
      </c>
      <c r="B218" s="71">
        <v>44295</v>
      </c>
      <c r="C218" s="70">
        <v>3022073</v>
      </c>
      <c r="D218" t="s">
        <v>1411</v>
      </c>
      <c r="E218" t="str">
        <f>VLOOKUP(C218,Schools!$A:$Z,3,0)</f>
        <v>M</v>
      </c>
      <c r="F218" s="72">
        <v>-2268.7200000000025</v>
      </c>
      <c r="G218" s="70" t="s">
        <v>4657</v>
      </c>
      <c r="H218" s="70" t="s">
        <v>1081</v>
      </c>
      <c r="I218" t="str">
        <f t="shared" si="45"/>
        <v>10162/543965</v>
      </c>
      <c r="J218">
        <f>VLOOKUP(C218,Schools!$A:$Z,9,0)</f>
        <v>400105</v>
      </c>
      <c r="K218" s="70" t="s">
        <v>271</v>
      </c>
      <c r="L218" s="70" t="s">
        <v>1080</v>
      </c>
      <c r="M218" s="70" t="s">
        <v>1445</v>
      </c>
      <c r="N218" t="str">
        <f>VLOOKUP(C218,Schools!A:D,4,0)</f>
        <v>Primary</v>
      </c>
      <c r="O218">
        <f t="shared" si="43"/>
        <v>10162</v>
      </c>
      <c r="P218">
        <f t="shared" si="46"/>
        <v>543965</v>
      </c>
      <c r="Q218" s="75">
        <f t="shared" si="47"/>
        <v>-2268.7200000000025</v>
      </c>
      <c r="R218" s="73"/>
      <c r="S218" s="73"/>
      <c r="T218" s="73"/>
      <c r="U218" s="73"/>
      <c r="V218" s="73"/>
      <c r="W218" s="73"/>
      <c r="X218" s="73"/>
      <c r="Y218" s="73"/>
      <c r="Z218" s="73"/>
      <c r="AA218" s="73"/>
      <c r="AB218" s="73"/>
      <c r="AC218" s="48">
        <f t="shared" si="48"/>
        <v>-2268.7200000000025</v>
      </c>
      <c r="AD218" s="48">
        <f t="shared" si="49"/>
        <v>0</v>
      </c>
      <c r="AE218" s="73"/>
      <c r="AG218" s="48">
        <f t="shared" si="50"/>
        <v>-2268.7200000000025</v>
      </c>
      <c r="AH218" s="48">
        <f t="shared" si="51"/>
        <v>-2268.7200000000025</v>
      </c>
      <c r="AI218" s="6">
        <f t="shared" si="52"/>
        <v>-2268.7200000000025</v>
      </c>
      <c r="AJ218" s="6">
        <f t="shared" si="53"/>
        <v>-2268.7200000000025</v>
      </c>
      <c r="AK218" s="6"/>
      <c r="AL218" s="6"/>
      <c r="AU218"/>
      <c r="AV218"/>
      <c r="AW218"/>
    </row>
    <row r="219" spans="1:49" x14ac:dyDescent="0.25">
      <c r="A219" t="str">
        <f t="shared" si="44"/>
        <v>DEDELEGATION</v>
      </c>
      <c r="B219" s="71">
        <v>44295</v>
      </c>
      <c r="C219" s="70">
        <v>3022076</v>
      </c>
      <c r="D219" t="s">
        <v>1412</v>
      </c>
      <c r="E219" t="str">
        <f>VLOOKUP(C219,Schools!$A:$Z,3,0)</f>
        <v>M</v>
      </c>
      <c r="F219" s="72">
        <v>-1405.6199999999994</v>
      </c>
      <c r="G219" s="70" t="s">
        <v>4657</v>
      </c>
      <c r="H219" s="70" t="s">
        <v>1081</v>
      </c>
      <c r="I219" t="str">
        <f t="shared" si="45"/>
        <v>10162/543965</v>
      </c>
      <c r="J219">
        <f>VLOOKUP(C219,Schools!$A:$Z,9,0)</f>
        <v>400111</v>
      </c>
      <c r="K219" s="70" t="s">
        <v>271</v>
      </c>
      <c r="L219" s="70" t="s">
        <v>1080</v>
      </c>
      <c r="M219" s="70" t="s">
        <v>1445</v>
      </c>
      <c r="N219" t="str">
        <f>VLOOKUP(C219,Schools!A:D,4,0)</f>
        <v>Primary</v>
      </c>
      <c r="O219">
        <f t="shared" si="43"/>
        <v>10162</v>
      </c>
      <c r="P219">
        <f t="shared" si="46"/>
        <v>543965</v>
      </c>
      <c r="Q219" s="75">
        <f t="shared" si="47"/>
        <v>-1405.6199999999994</v>
      </c>
      <c r="R219" s="73"/>
      <c r="S219" s="73"/>
      <c r="T219" s="73"/>
      <c r="U219" s="73"/>
      <c r="V219" s="73"/>
      <c r="W219" s="73"/>
      <c r="X219" s="73"/>
      <c r="Y219" s="73"/>
      <c r="Z219" s="73"/>
      <c r="AA219" s="73"/>
      <c r="AB219" s="73"/>
      <c r="AC219" s="48">
        <f t="shared" si="48"/>
        <v>-1405.6199999999994</v>
      </c>
      <c r="AD219" s="48">
        <f t="shared" si="49"/>
        <v>0</v>
      </c>
      <c r="AE219" s="73"/>
      <c r="AG219" s="48">
        <f t="shared" si="50"/>
        <v>-1405.6199999999994</v>
      </c>
      <c r="AH219" s="48">
        <f t="shared" si="51"/>
        <v>-1405.6199999999994</v>
      </c>
      <c r="AI219" s="6">
        <f t="shared" si="52"/>
        <v>-1405.6199999999994</v>
      </c>
      <c r="AJ219" s="6">
        <f t="shared" si="53"/>
        <v>-1405.6199999999994</v>
      </c>
      <c r="AK219" s="6"/>
      <c r="AL219" s="6"/>
      <c r="AU219"/>
      <c r="AV219"/>
      <c r="AW219"/>
    </row>
    <row r="220" spans="1:49" x14ac:dyDescent="0.25">
      <c r="A220" t="str">
        <f t="shared" si="44"/>
        <v>DEDELEGATION</v>
      </c>
      <c r="B220" s="71">
        <v>44295</v>
      </c>
      <c r="C220" s="70">
        <v>3022077</v>
      </c>
      <c r="D220" t="s">
        <v>1413</v>
      </c>
      <c r="E220" t="str">
        <f>VLOOKUP(C220,Schools!$A:$Z,3,0)</f>
        <v>M</v>
      </c>
      <c r="F220" s="72">
        <v>-5116.9500000000025</v>
      </c>
      <c r="G220" s="70" t="s">
        <v>4657</v>
      </c>
      <c r="H220" s="70" t="s">
        <v>1081</v>
      </c>
      <c r="I220" t="str">
        <f t="shared" si="45"/>
        <v>10162/543965</v>
      </c>
      <c r="J220">
        <f>VLOOKUP(C220,Schools!$A:$Z,9,0)</f>
        <v>400113</v>
      </c>
      <c r="K220" s="70" t="s">
        <v>271</v>
      </c>
      <c r="L220" s="70" t="s">
        <v>1080</v>
      </c>
      <c r="M220" s="70" t="s">
        <v>1445</v>
      </c>
      <c r="N220" t="str">
        <f>VLOOKUP(C220,Schools!A:D,4,0)</f>
        <v>Primary</v>
      </c>
      <c r="O220">
        <f t="shared" si="43"/>
        <v>10162</v>
      </c>
      <c r="P220">
        <f t="shared" si="46"/>
        <v>543965</v>
      </c>
      <c r="Q220" s="75">
        <f t="shared" si="47"/>
        <v>-5116.9500000000025</v>
      </c>
      <c r="R220" s="73"/>
      <c r="S220" s="73"/>
      <c r="T220" s="73"/>
      <c r="U220" s="73"/>
      <c r="V220" s="73"/>
      <c r="W220" s="73"/>
      <c r="X220" s="73"/>
      <c r="Y220" s="73"/>
      <c r="Z220" s="73"/>
      <c r="AA220" s="73"/>
      <c r="AB220" s="73"/>
      <c r="AC220" s="48">
        <f t="shared" si="48"/>
        <v>-5116.9500000000025</v>
      </c>
      <c r="AD220" s="48">
        <f t="shared" si="49"/>
        <v>0</v>
      </c>
      <c r="AE220" s="73"/>
      <c r="AG220" s="48">
        <f t="shared" si="50"/>
        <v>-5116.9500000000025</v>
      </c>
      <c r="AH220" s="48">
        <f t="shared" si="51"/>
        <v>-5116.9500000000025</v>
      </c>
      <c r="AI220" s="6">
        <f t="shared" si="52"/>
        <v>-5116.9500000000025</v>
      </c>
      <c r="AJ220" s="6">
        <f t="shared" si="53"/>
        <v>-5116.9500000000025</v>
      </c>
      <c r="AK220" s="6"/>
      <c r="AL220" s="6"/>
      <c r="AU220"/>
      <c r="AV220"/>
      <c r="AW220"/>
    </row>
    <row r="221" spans="1:49" x14ac:dyDescent="0.25">
      <c r="A221" t="str">
        <f t="shared" si="44"/>
        <v>DEDELEGATION</v>
      </c>
      <c r="B221" s="71">
        <v>44295</v>
      </c>
      <c r="C221" s="70">
        <v>3022078</v>
      </c>
      <c r="D221" t="s">
        <v>1414</v>
      </c>
      <c r="E221" t="str">
        <f>VLOOKUP(C221,Schools!$A:$Z,3,0)</f>
        <v>M</v>
      </c>
      <c r="F221" s="72">
        <v>-271.26000000000005</v>
      </c>
      <c r="G221" s="70" t="s">
        <v>4657</v>
      </c>
      <c r="H221" s="70" t="s">
        <v>1081</v>
      </c>
      <c r="I221" t="str">
        <f t="shared" si="45"/>
        <v>10162/543965</v>
      </c>
      <c r="J221">
        <f>VLOOKUP(C221,Schools!$A:$Z,9,0)</f>
        <v>400014</v>
      </c>
      <c r="K221" s="70" t="s">
        <v>271</v>
      </c>
      <c r="L221" s="70" t="s">
        <v>1080</v>
      </c>
      <c r="M221" s="70" t="s">
        <v>1445</v>
      </c>
      <c r="N221" t="str">
        <f>VLOOKUP(C221,Schools!A:D,4,0)</f>
        <v>Primary</v>
      </c>
      <c r="O221">
        <f t="shared" si="43"/>
        <v>10162</v>
      </c>
      <c r="P221">
        <f t="shared" si="46"/>
        <v>543965</v>
      </c>
      <c r="Q221" s="75">
        <f t="shared" si="47"/>
        <v>-271.26000000000005</v>
      </c>
      <c r="R221" s="73"/>
      <c r="S221" s="73"/>
      <c r="T221" s="73"/>
      <c r="U221" s="73"/>
      <c r="V221" s="73"/>
      <c r="W221" s="73"/>
      <c r="X221" s="73"/>
      <c r="Y221" s="73"/>
      <c r="Z221" s="73"/>
      <c r="AA221" s="73"/>
      <c r="AB221" s="73"/>
      <c r="AC221" s="48">
        <f t="shared" si="48"/>
        <v>-271.26000000000005</v>
      </c>
      <c r="AD221" s="48">
        <f t="shared" si="49"/>
        <v>0</v>
      </c>
      <c r="AE221" s="73"/>
      <c r="AG221" s="48">
        <f t="shared" si="50"/>
        <v>-271.26000000000005</v>
      </c>
      <c r="AH221" s="48">
        <f t="shared" si="51"/>
        <v>-271.26000000000005</v>
      </c>
      <c r="AI221" s="6">
        <f t="shared" si="52"/>
        <v>-271.26000000000005</v>
      </c>
      <c r="AJ221" s="6">
        <f t="shared" si="53"/>
        <v>-271.26000000000005</v>
      </c>
      <c r="AK221" s="6"/>
      <c r="AL221" s="6"/>
      <c r="AU221"/>
      <c r="AV221"/>
      <c r="AW221"/>
    </row>
    <row r="222" spans="1:49" x14ac:dyDescent="0.25">
      <c r="A222" t="str">
        <f t="shared" si="44"/>
        <v>DEDELEGATION</v>
      </c>
      <c r="B222" s="71">
        <v>44295</v>
      </c>
      <c r="C222" s="70">
        <v>3022079</v>
      </c>
      <c r="D222" t="s">
        <v>1415</v>
      </c>
      <c r="E222" t="str">
        <f>VLOOKUP(C222,Schools!$A:$Z,3,0)</f>
        <v>M</v>
      </c>
      <c r="F222" s="72">
        <v>-221.94000000000023</v>
      </c>
      <c r="G222" s="70" t="s">
        <v>4657</v>
      </c>
      <c r="H222" s="70" t="s">
        <v>1081</v>
      </c>
      <c r="I222" t="str">
        <f t="shared" si="45"/>
        <v>10162/543965</v>
      </c>
      <c r="J222">
        <f>VLOOKUP(C222,Schools!$A:$Z,9,0)</f>
        <v>400070</v>
      </c>
      <c r="K222" s="70" t="s">
        <v>271</v>
      </c>
      <c r="L222" s="70" t="s">
        <v>1080</v>
      </c>
      <c r="M222" s="70" t="s">
        <v>1445</v>
      </c>
      <c r="N222" t="str">
        <f>VLOOKUP(C222,Schools!A:D,4,0)</f>
        <v>Primary</v>
      </c>
      <c r="O222">
        <f t="shared" si="43"/>
        <v>10162</v>
      </c>
      <c r="P222">
        <f t="shared" si="46"/>
        <v>543965</v>
      </c>
      <c r="Q222" s="75">
        <f t="shared" si="47"/>
        <v>-221.94000000000023</v>
      </c>
      <c r="R222" s="73"/>
      <c r="S222" s="73"/>
      <c r="T222" s="73"/>
      <c r="U222" s="73"/>
      <c r="V222" s="73"/>
      <c r="W222" s="73"/>
      <c r="X222" s="73"/>
      <c r="Y222" s="73"/>
      <c r="Z222" s="73"/>
      <c r="AA222" s="73"/>
      <c r="AB222" s="73"/>
      <c r="AC222" s="48">
        <f t="shared" si="48"/>
        <v>-221.94000000000023</v>
      </c>
      <c r="AD222" s="48">
        <f t="shared" si="49"/>
        <v>0</v>
      </c>
      <c r="AE222" s="73"/>
      <c r="AG222" s="48">
        <f t="shared" si="50"/>
        <v>-221.94000000000023</v>
      </c>
      <c r="AH222" s="48">
        <f t="shared" si="51"/>
        <v>-221.94000000000023</v>
      </c>
      <c r="AI222" s="6">
        <f t="shared" si="52"/>
        <v>-221.94000000000023</v>
      </c>
      <c r="AJ222" s="6">
        <f t="shared" si="53"/>
        <v>-221.94000000000023</v>
      </c>
      <c r="AK222" s="6"/>
      <c r="AL222" s="6"/>
      <c r="AU222"/>
      <c r="AV222"/>
      <c r="AW222"/>
    </row>
    <row r="223" spans="1:49" x14ac:dyDescent="0.25">
      <c r="A223" t="str">
        <f t="shared" si="44"/>
        <v>DEDELEGATION</v>
      </c>
      <c r="B223" s="71">
        <v>44295</v>
      </c>
      <c r="C223" s="70">
        <v>3023300</v>
      </c>
      <c r="D223" t="s">
        <v>1416</v>
      </c>
      <c r="E223" t="str">
        <f>VLOOKUP(C223,Schools!$A:$Z,3,0)</f>
        <v>M</v>
      </c>
      <c r="F223" s="72">
        <v>-1085.04</v>
      </c>
      <c r="G223" s="70" t="s">
        <v>4657</v>
      </c>
      <c r="H223" s="70" t="s">
        <v>1081</v>
      </c>
      <c r="I223" t="str">
        <f t="shared" si="45"/>
        <v>10162/543965</v>
      </c>
      <c r="J223">
        <f>VLOOKUP(C223,Schools!$A:$Z,9,0)</f>
        <v>400069</v>
      </c>
      <c r="K223" s="70" t="s">
        <v>271</v>
      </c>
      <c r="L223" s="70" t="s">
        <v>1080</v>
      </c>
      <c r="M223" s="70" t="s">
        <v>1445</v>
      </c>
      <c r="N223" t="str">
        <f>VLOOKUP(C223,Schools!A:D,4,0)</f>
        <v>Primary</v>
      </c>
      <c r="O223">
        <f t="shared" si="43"/>
        <v>10162</v>
      </c>
      <c r="P223">
        <f t="shared" si="46"/>
        <v>543965</v>
      </c>
      <c r="Q223" s="75">
        <f t="shared" si="47"/>
        <v>-1085.04</v>
      </c>
      <c r="R223" s="73"/>
      <c r="S223" s="73"/>
      <c r="T223" s="73"/>
      <c r="U223" s="73"/>
      <c r="V223" s="73"/>
      <c r="W223" s="73"/>
      <c r="X223" s="73"/>
      <c r="Y223" s="73"/>
      <c r="Z223" s="73"/>
      <c r="AA223" s="73"/>
      <c r="AB223" s="73"/>
      <c r="AC223" s="48">
        <f t="shared" si="48"/>
        <v>-1085.04</v>
      </c>
      <c r="AD223" s="48">
        <f t="shared" si="49"/>
        <v>0</v>
      </c>
      <c r="AE223" s="73"/>
      <c r="AG223" s="48">
        <f t="shared" si="50"/>
        <v>-1085.04</v>
      </c>
      <c r="AH223" s="48">
        <f t="shared" si="51"/>
        <v>-1085.04</v>
      </c>
      <c r="AI223" s="6">
        <f t="shared" si="52"/>
        <v>-1085.04</v>
      </c>
      <c r="AJ223" s="6">
        <f t="shared" si="53"/>
        <v>-1085.04</v>
      </c>
      <c r="AK223" s="6"/>
      <c r="AL223" s="6"/>
      <c r="AU223"/>
      <c r="AV223"/>
      <c r="AW223"/>
    </row>
    <row r="224" spans="1:49" x14ac:dyDescent="0.25">
      <c r="A224" t="str">
        <f t="shared" si="44"/>
        <v>DEDELEGATION</v>
      </c>
      <c r="B224" s="71">
        <v>44295</v>
      </c>
      <c r="C224" s="70">
        <v>3023302</v>
      </c>
      <c r="D224" t="s">
        <v>1417</v>
      </c>
      <c r="E224" t="str">
        <f>VLOOKUP(C224,Schools!$A:$Z,3,0)</f>
        <v>M</v>
      </c>
      <c r="F224" s="72">
        <v>-283.59000000000123</v>
      </c>
      <c r="G224" s="70" t="s">
        <v>4657</v>
      </c>
      <c r="H224" s="70" t="s">
        <v>1081</v>
      </c>
      <c r="I224" t="str">
        <f t="shared" si="45"/>
        <v>10162/543965</v>
      </c>
      <c r="J224">
        <f>VLOOKUP(C224,Schools!$A:$Z,9,0)</f>
        <v>400039</v>
      </c>
      <c r="K224" s="70" t="s">
        <v>271</v>
      </c>
      <c r="L224" s="70" t="s">
        <v>1080</v>
      </c>
      <c r="M224" s="70" t="s">
        <v>1445</v>
      </c>
      <c r="N224" t="str">
        <f>VLOOKUP(C224,Schools!A:D,4,0)</f>
        <v>Primary</v>
      </c>
      <c r="O224">
        <f t="shared" si="43"/>
        <v>10162</v>
      </c>
      <c r="P224">
        <f t="shared" si="46"/>
        <v>543965</v>
      </c>
      <c r="Q224" s="75">
        <f t="shared" si="47"/>
        <v>-283.59000000000123</v>
      </c>
      <c r="R224" s="73"/>
      <c r="S224" s="73"/>
      <c r="T224" s="73"/>
      <c r="U224" s="73"/>
      <c r="V224" s="73"/>
      <c r="W224" s="73"/>
      <c r="X224" s="73"/>
      <c r="Y224" s="73"/>
      <c r="Z224" s="73"/>
      <c r="AA224" s="73"/>
      <c r="AB224" s="73"/>
      <c r="AC224" s="48">
        <f t="shared" si="48"/>
        <v>-283.59000000000123</v>
      </c>
      <c r="AD224" s="48">
        <f t="shared" si="49"/>
        <v>0</v>
      </c>
      <c r="AE224" s="73"/>
      <c r="AG224" s="48">
        <f t="shared" si="50"/>
        <v>-283.59000000000123</v>
      </c>
      <c r="AH224" s="48">
        <f t="shared" si="51"/>
        <v>-283.59000000000123</v>
      </c>
      <c r="AI224" s="6">
        <f t="shared" si="52"/>
        <v>-283.59000000000123</v>
      </c>
      <c r="AJ224" s="6">
        <f t="shared" si="53"/>
        <v>-283.59000000000123</v>
      </c>
      <c r="AK224" s="6"/>
      <c r="AL224" s="6"/>
      <c r="AU224"/>
      <c r="AV224"/>
      <c r="AW224"/>
    </row>
    <row r="225" spans="1:49" x14ac:dyDescent="0.25">
      <c r="A225" t="str">
        <f t="shared" si="44"/>
        <v>DEDELEGATION</v>
      </c>
      <c r="B225" s="71">
        <v>44295</v>
      </c>
      <c r="C225" s="70">
        <v>3023304</v>
      </c>
      <c r="D225" t="s">
        <v>1418</v>
      </c>
      <c r="E225" t="str">
        <f>VLOOKUP(C225,Schools!$A:$Z,3,0)</f>
        <v>M</v>
      </c>
      <c r="F225" s="72">
        <v>-567.17999999999972</v>
      </c>
      <c r="G225" s="70" t="s">
        <v>4657</v>
      </c>
      <c r="H225" s="70" t="s">
        <v>1081</v>
      </c>
      <c r="I225" t="str">
        <f t="shared" si="45"/>
        <v>10162/543965</v>
      </c>
      <c r="J225">
        <f>VLOOKUP(C225,Schools!$A:$Z,9,0)</f>
        <v>400008</v>
      </c>
      <c r="K225" s="70" t="s">
        <v>271</v>
      </c>
      <c r="L225" s="70" t="s">
        <v>1080</v>
      </c>
      <c r="M225" s="70" t="s">
        <v>1445</v>
      </c>
      <c r="N225" t="str">
        <f>VLOOKUP(C225,Schools!A:D,4,0)</f>
        <v>Primary</v>
      </c>
      <c r="O225">
        <f t="shared" si="43"/>
        <v>10162</v>
      </c>
      <c r="P225">
        <f t="shared" si="46"/>
        <v>543965</v>
      </c>
      <c r="Q225" s="75">
        <f t="shared" si="47"/>
        <v>-567.17999999999972</v>
      </c>
      <c r="R225" s="73"/>
      <c r="S225" s="73"/>
      <c r="T225" s="73"/>
      <c r="U225" s="73"/>
      <c r="V225" s="73"/>
      <c r="W225" s="73"/>
      <c r="X225" s="73"/>
      <c r="Y225" s="73"/>
      <c r="Z225" s="73"/>
      <c r="AA225" s="73"/>
      <c r="AB225" s="73"/>
      <c r="AC225" s="48">
        <f t="shared" si="48"/>
        <v>-567.17999999999972</v>
      </c>
      <c r="AD225" s="48">
        <f t="shared" si="49"/>
        <v>0</v>
      </c>
      <c r="AE225" s="73"/>
      <c r="AG225" s="48">
        <f t="shared" si="50"/>
        <v>-567.17999999999972</v>
      </c>
      <c r="AH225" s="48">
        <f t="shared" si="51"/>
        <v>-567.17999999999972</v>
      </c>
      <c r="AI225" s="6">
        <f t="shared" si="52"/>
        <v>-567.17999999999972</v>
      </c>
      <c r="AJ225" s="6">
        <f t="shared" si="53"/>
        <v>-567.17999999999972</v>
      </c>
      <c r="AK225" s="6"/>
      <c r="AL225" s="6"/>
      <c r="AU225"/>
      <c r="AV225"/>
      <c r="AW225"/>
    </row>
    <row r="226" spans="1:49" x14ac:dyDescent="0.25">
      <c r="A226" t="str">
        <f t="shared" si="44"/>
        <v>DEDELEGATION</v>
      </c>
      <c r="B226" s="71">
        <v>44295</v>
      </c>
      <c r="C226" s="70">
        <v>3023305</v>
      </c>
      <c r="D226" t="s">
        <v>1419</v>
      </c>
      <c r="E226" t="str">
        <f>VLOOKUP(C226,Schools!$A:$Z,3,0)</f>
        <v>M</v>
      </c>
      <c r="F226" s="72">
        <v>-184.95</v>
      </c>
      <c r="G226" s="70" t="s">
        <v>4657</v>
      </c>
      <c r="H226" s="70" t="s">
        <v>1081</v>
      </c>
      <c r="I226" t="str">
        <f t="shared" si="45"/>
        <v>10162/543965</v>
      </c>
      <c r="J226">
        <f>VLOOKUP(C226,Schools!$A:$Z,9,0)</f>
        <v>400086</v>
      </c>
      <c r="K226" s="70" t="s">
        <v>271</v>
      </c>
      <c r="L226" s="70" t="s">
        <v>1080</v>
      </c>
      <c r="M226" s="70" t="s">
        <v>1445</v>
      </c>
      <c r="N226" t="str">
        <f>VLOOKUP(C226,Schools!A:D,4,0)</f>
        <v>Primary</v>
      </c>
      <c r="O226">
        <f t="shared" si="43"/>
        <v>10162</v>
      </c>
      <c r="P226">
        <f t="shared" si="46"/>
        <v>543965</v>
      </c>
      <c r="Q226" s="75">
        <f t="shared" si="47"/>
        <v>-184.95</v>
      </c>
      <c r="R226" s="73"/>
      <c r="S226" s="73"/>
      <c r="T226" s="73"/>
      <c r="U226" s="73"/>
      <c r="V226" s="73"/>
      <c r="W226" s="73"/>
      <c r="X226" s="73"/>
      <c r="Y226" s="73"/>
      <c r="Z226" s="73"/>
      <c r="AA226" s="73"/>
      <c r="AB226" s="73"/>
      <c r="AC226" s="48">
        <f t="shared" si="48"/>
        <v>-184.95</v>
      </c>
      <c r="AD226" s="48">
        <f t="shared" si="49"/>
        <v>0</v>
      </c>
      <c r="AE226" s="73"/>
      <c r="AG226" s="48">
        <f t="shared" si="50"/>
        <v>-184.95</v>
      </c>
      <c r="AH226" s="48">
        <f t="shared" si="51"/>
        <v>-184.95</v>
      </c>
      <c r="AI226" s="6">
        <f t="shared" si="52"/>
        <v>-184.95</v>
      </c>
      <c r="AJ226" s="6">
        <f t="shared" si="53"/>
        <v>-184.95</v>
      </c>
      <c r="AK226" s="6"/>
      <c r="AL226" s="6"/>
      <c r="AU226"/>
      <c r="AV226"/>
      <c r="AW226"/>
    </row>
    <row r="227" spans="1:49" x14ac:dyDescent="0.25">
      <c r="A227" t="str">
        <f t="shared" si="44"/>
        <v>DEDELEGATION</v>
      </c>
      <c r="B227" s="71">
        <v>44295</v>
      </c>
      <c r="C227" s="70">
        <v>3023307</v>
      </c>
      <c r="D227" t="s">
        <v>1420</v>
      </c>
      <c r="E227" t="str">
        <f>VLOOKUP(C227,Schools!$A:$Z,3,0)</f>
        <v>M</v>
      </c>
      <c r="F227" s="72">
        <v>-320.5800000000005</v>
      </c>
      <c r="G227" s="70" t="s">
        <v>4657</v>
      </c>
      <c r="H227" s="70" t="s">
        <v>1081</v>
      </c>
      <c r="I227" t="str">
        <f t="shared" si="45"/>
        <v>10162/543965</v>
      </c>
      <c r="J227">
        <f>VLOOKUP(C227,Schools!$A:$Z,9,0)</f>
        <v>400114</v>
      </c>
      <c r="K227" s="70" t="s">
        <v>271</v>
      </c>
      <c r="L227" s="70" t="s">
        <v>1080</v>
      </c>
      <c r="M227" s="70" t="s">
        <v>1445</v>
      </c>
      <c r="N227" t="str">
        <f>VLOOKUP(C227,Schools!A:D,4,0)</f>
        <v>Primary</v>
      </c>
      <c r="O227">
        <f t="shared" si="43"/>
        <v>10162</v>
      </c>
      <c r="P227">
        <f t="shared" si="46"/>
        <v>543965</v>
      </c>
      <c r="Q227" s="75">
        <f t="shared" si="47"/>
        <v>-320.5800000000005</v>
      </c>
      <c r="R227" s="73"/>
      <c r="S227" s="73"/>
      <c r="T227" s="73"/>
      <c r="U227" s="73"/>
      <c r="V227" s="73"/>
      <c r="W227" s="73"/>
      <c r="X227" s="73"/>
      <c r="Y227" s="73"/>
      <c r="Z227" s="73"/>
      <c r="AA227" s="73"/>
      <c r="AB227" s="73"/>
      <c r="AC227" s="48">
        <f t="shared" si="48"/>
        <v>-320.5800000000005</v>
      </c>
      <c r="AD227" s="48">
        <f t="shared" si="49"/>
        <v>0</v>
      </c>
      <c r="AE227" s="73"/>
      <c r="AG227" s="48">
        <f t="shared" si="50"/>
        <v>-320.5800000000005</v>
      </c>
      <c r="AH227" s="48">
        <f t="shared" si="51"/>
        <v>-320.5800000000005</v>
      </c>
      <c r="AI227" s="6">
        <f t="shared" si="52"/>
        <v>-320.5800000000005</v>
      </c>
      <c r="AJ227" s="6">
        <f t="shared" si="53"/>
        <v>-320.5800000000005</v>
      </c>
      <c r="AK227" s="6"/>
      <c r="AL227" s="6"/>
      <c r="AU227"/>
      <c r="AV227"/>
      <c r="AW227"/>
    </row>
    <row r="228" spans="1:49" x14ac:dyDescent="0.25">
      <c r="A228" t="str">
        <f t="shared" si="44"/>
        <v>DEDELEGATION</v>
      </c>
      <c r="B228" s="71">
        <v>44295</v>
      </c>
      <c r="C228" s="70">
        <v>3023309</v>
      </c>
      <c r="D228" t="s">
        <v>1421</v>
      </c>
      <c r="E228" t="str">
        <f>VLOOKUP(C228,Schools!$A:$Z,3,0)</f>
        <v>M</v>
      </c>
      <c r="F228" s="72">
        <v>-283.59000000000123</v>
      </c>
      <c r="G228" s="70" t="s">
        <v>4657</v>
      </c>
      <c r="H228" s="70" t="s">
        <v>1081</v>
      </c>
      <c r="I228" t="str">
        <f t="shared" si="45"/>
        <v>10162/543965</v>
      </c>
      <c r="J228">
        <f>VLOOKUP(C228,Schools!$A:$Z,9,0)</f>
        <v>400098</v>
      </c>
      <c r="K228" s="70" t="s">
        <v>271</v>
      </c>
      <c r="L228" s="70" t="s">
        <v>1080</v>
      </c>
      <c r="M228" s="70" t="s">
        <v>1445</v>
      </c>
      <c r="N228" t="str">
        <f>VLOOKUP(C228,Schools!A:D,4,0)</f>
        <v>Primary</v>
      </c>
      <c r="O228">
        <f t="shared" si="43"/>
        <v>10162</v>
      </c>
      <c r="P228">
        <f t="shared" si="46"/>
        <v>543965</v>
      </c>
      <c r="Q228" s="75">
        <f t="shared" si="47"/>
        <v>-283.59000000000123</v>
      </c>
      <c r="R228" s="73"/>
      <c r="S228" s="73"/>
      <c r="T228" s="73"/>
      <c r="U228" s="73"/>
      <c r="V228" s="73"/>
      <c r="W228" s="73"/>
      <c r="X228" s="73"/>
      <c r="Y228" s="73"/>
      <c r="Z228" s="73"/>
      <c r="AA228" s="73"/>
      <c r="AB228" s="73"/>
      <c r="AC228" s="48">
        <f t="shared" si="48"/>
        <v>-283.59000000000123</v>
      </c>
      <c r="AD228" s="48">
        <f t="shared" si="49"/>
        <v>0</v>
      </c>
      <c r="AE228" s="73"/>
      <c r="AG228" s="48">
        <f t="shared" si="50"/>
        <v>-283.59000000000123</v>
      </c>
      <c r="AH228" s="48">
        <f t="shared" si="51"/>
        <v>-283.59000000000123</v>
      </c>
      <c r="AI228" s="6">
        <f t="shared" si="52"/>
        <v>-283.59000000000123</v>
      </c>
      <c r="AJ228" s="6">
        <f t="shared" si="53"/>
        <v>-283.59000000000123</v>
      </c>
      <c r="AK228" s="6"/>
      <c r="AL228" s="6"/>
      <c r="AU228"/>
      <c r="AV228"/>
      <c r="AW228"/>
    </row>
    <row r="229" spans="1:49" x14ac:dyDescent="0.25">
      <c r="A229" t="str">
        <f t="shared" si="44"/>
        <v>DEDELEGATION</v>
      </c>
      <c r="B229" s="71">
        <v>44295</v>
      </c>
      <c r="C229" s="70">
        <v>3023311</v>
      </c>
      <c r="D229" t="s">
        <v>1422</v>
      </c>
      <c r="E229" t="str">
        <f>VLOOKUP(C229,Schools!$A:$Z,3,0)</f>
        <v>M</v>
      </c>
      <c r="F229" s="72">
        <v>-826.10999999999842</v>
      </c>
      <c r="G229" s="70" t="s">
        <v>4657</v>
      </c>
      <c r="H229" s="70" t="s">
        <v>1081</v>
      </c>
      <c r="I229" t="str">
        <f t="shared" si="45"/>
        <v>10162/543965</v>
      </c>
      <c r="J229">
        <f>VLOOKUP(C229,Schools!$A:$Z,9,0)</f>
        <v>400058</v>
      </c>
      <c r="K229" s="70" t="s">
        <v>271</v>
      </c>
      <c r="L229" s="70" t="s">
        <v>1080</v>
      </c>
      <c r="M229" s="70" t="s">
        <v>1445</v>
      </c>
      <c r="N229" t="str">
        <f>VLOOKUP(C229,Schools!A:D,4,0)</f>
        <v>Primary</v>
      </c>
      <c r="O229">
        <f t="shared" si="43"/>
        <v>10162</v>
      </c>
      <c r="P229">
        <f t="shared" si="46"/>
        <v>543965</v>
      </c>
      <c r="Q229" s="75">
        <f t="shared" si="47"/>
        <v>-826.10999999999842</v>
      </c>
      <c r="R229" s="73"/>
      <c r="S229" s="73"/>
      <c r="T229" s="73"/>
      <c r="U229" s="73"/>
      <c r="V229" s="73"/>
      <c r="W229" s="73"/>
      <c r="X229" s="73"/>
      <c r="Y229" s="73"/>
      <c r="Z229" s="73"/>
      <c r="AA229" s="73"/>
      <c r="AB229" s="73"/>
      <c r="AC229" s="48">
        <f t="shared" si="48"/>
        <v>-826.10999999999842</v>
      </c>
      <c r="AD229" s="48">
        <f t="shared" si="49"/>
        <v>0</v>
      </c>
      <c r="AE229" s="73"/>
      <c r="AG229" s="48">
        <f t="shared" si="50"/>
        <v>-826.10999999999842</v>
      </c>
      <c r="AH229" s="48">
        <f t="shared" si="51"/>
        <v>-826.10999999999842</v>
      </c>
      <c r="AI229" s="6">
        <f t="shared" si="52"/>
        <v>-826.10999999999842</v>
      </c>
      <c r="AJ229" s="6">
        <f t="shared" si="53"/>
        <v>-826.10999999999842</v>
      </c>
      <c r="AK229" s="6"/>
      <c r="AL229" s="6"/>
      <c r="AU229"/>
      <c r="AV229"/>
      <c r="AW229"/>
    </row>
    <row r="230" spans="1:49" x14ac:dyDescent="0.25">
      <c r="A230" t="str">
        <f t="shared" si="44"/>
        <v>DEDELEGATION</v>
      </c>
      <c r="B230" s="71">
        <v>44295</v>
      </c>
      <c r="C230" s="70">
        <v>3023312</v>
      </c>
      <c r="D230" t="s">
        <v>1423</v>
      </c>
      <c r="E230" t="str">
        <f>VLOOKUP(C230,Schools!$A:$Z,3,0)</f>
        <v>M</v>
      </c>
      <c r="F230" s="72">
        <v>-197.28000000000006</v>
      </c>
      <c r="G230" s="70" t="s">
        <v>4657</v>
      </c>
      <c r="H230" s="70" t="s">
        <v>1081</v>
      </c>
      <c r="I230" t="str">
        <f t="shared" si="45"/>
        <v>10162/543965</v>
      </c>
      <c r="J230">
        <f>VLOOKUP(C230,Schools!$A:$Z,9,0)</f>
        <v>400017</v>
      </c>
      <c r="K230" s="70" t="s">
        <v>271</v>
      </c>
      <c r="L230" s="70" t="s">
        <v>1080</v>
      </c>
      <c r="M230" s="70" t="s">
        <v>1445</v>
      </c>
      <c r="N230" t="str">
        <f>VLOOKUP(C230,Schools!A:D,4,0)</f>
        <v>Primary</v>
      </c>
      <c r="O230">
        <f t="shared" si="43"/>
        <v>10162</v>
      </c>
      <c r="P230">
        <f t="shared" si="46"/>
        <v>543965</v>
      </c>
      <c r="Q230" s="75">
        <f t="shared" si="47"/>
        <v>-197.28000000000006</v>
      </c>
      <c r="R230" s="73"/>
      <c r="S230" s="73"/>
      <c r="T230" s="73"/>
      <c r="U230" s="73"/>
      <c r="V230" s="73"/>
      <c r="W230" s="73"/>
      <c r="X230" s="73"/>
      <c r="Y230" s="73"/>
      <c r="Z230" s="73"/>
      <c r="AA230" s="73"/>
      <c r="AB230" s="73"/>
      <c r="AC230" s="48">
        <f t="shared" si="48"/>
        <v>-197.28000000000006</v>
      </c>
      <c r="AD230" s="48">
        <f t="shared" si="49"/>
        <v>0</v>
      </c>
      <c r="AE230" s="73"/>
      <c r="AG230" s="48">
        <f t="shared" si="50"/>
        <v>-197.28000000000006</v>
      </c>
      <c r="AH230" s="48">
        <f t="shared" si="51"/>
        <v>-197.28000000000006</v>
      </c>
      <c r="AI230" s="6">
        <f t="shared" si="52"/>
        <v>-197.28000000000006</v>
      </c>
      <c r="AJ230" s="6">
        <f t="shared" si="53"/>
        <v>-197.28000000000006</v>
      </c>
      <c r="AK230" s="6"/>
      <c r="AL230" s="6"/>
      <c r="AU230"/>
      <c r="AV230"/>
      <c r="AW230"/>
    </row>
    <row r="231" spans="1:49" x14ac:dyDescent="0.25">
      <c r="A231" t="str">
        <f t="shared" si="44"/>
        <v>DEDELEGATION</v>
      </c>
      <c r="B231" s="71">
        <v>44295</v>
      </c>
      <c r="C231" s="70">
        <v>3023313</v>
      </c>
      <c r="D231" t="s">
        <v>1424</v>
      </c>
      <c r="E231" t="str">
        <f>VLOOKUP(C231,Schools!$A:$Z,3,0)</f>
        <v>M</v>
      </c>
      <c r="F231" s="72">
        <v>-739.8</v>
      </c>
      <c r="G231" s="70" t="s">
        <v>4657</v>
      </c>
      <c r="H231" s="70" t="s">
        <v>1081</v>
      </c>
      <c r="I231" t="str">
        <f t="shared" si="45"/>
        <v>10162/543965</v>
      </c>
      <c r="J231">
        <f>VLOOKUP(C231,Schools!$A:$Z,9,0)</f>
        <v>400006</v>
      </c>
      <c r="K231" s="70" t="s">
        <v>271</v>
      </c>
      <c r="L231" s="70" t="s">
        <v>1080</v>
      </c>
      <c r="M231" s="70" t="s">
        <v>1445</v>
      </c>
      <c r="N231" t="str">
        <f>VLOOKUP(C231,Schools!A:D,4,0)</f>
        <v>Primary</v>
      </c>
      <c r="O231">
        <f t="shared" si="43"/>
        <v>10162</v>
      </c>
      <c r="P231">
        <f t="shared" si="46"/>
        <v>543965</v>
      </c>
      <c r="Q231" s="75">
        <f t="shared" si="47"/>
        <v>-739.8</v>
      </c>
      <c r="R231" s="73"/>
      <c r="S231" s="73"/>
      <c r="T231" s="73"/>
      <c r="U231" s="73"/>
      <c r="V231" s="73"/>
      <c r="W231" s="73"/>
      <c r="X231" s="73"/>
      <c r="Y231" s="73"/>
      <c r="Z231" s="73"/>
      <c r="AA231" s="73"/>
      <c r="AB231" s="73"/>
      <c r="AC231" s="48">
        <f t="shared" si="48"/>
        <v>-739.8</v>
      </c>
      <c r="AD231" s="48">
        <f t="shared" si="49"/>
        <v>0</v>
      </c>
      <c r="AE231" s="73"/>
      <c r="AG231" s="48">
        <f t="shared" si="50"/>
        <v>-739.8</v>
      </c>
      <c r="AH231" s="48">
        <f t="shared" si="51"/>
        <v>-739.8</v>
      </c>
      <c r="AI231" s="6">
        <f t="shared" si="52"/>
        <v>-739.8</v>
      </c>
      <c r="AJ231" s="6">
        <f t="shared" si="53"/>
        <v>-739.8</v>
      </c>
      <c r="AK231" s="6"/>
      <c r="AL231" s="6"/>
      <c r="AU231"/>
      <c r="AV231"/>
      <c r="AW231"/>
    </row>
    <row r="232" spans="1:49" x14ac:dyDescent="0.25">
      <c r="A232" t="str">
        <f t="shared" si="44"/>
        <v>DEDELEGATION</v>
      </c>
      <c r="B232" s="71">
        <v>44295</v>
      </c>
      <c r="C232" s="70">
        <v>3023314</v>
      </c>
      <c r="D232" t="s">
        <v>1425</v>
      </c>
      <c r="E232" t="str">
        <f>VLOOKUP(C232,Schools!$A:$Z,3,0)</f>
        <v>M</v>
      </c>
      <c r="F232" s="72">
        <v>-493.19999999999885</v>
      </c>
      <c r="G232" s="70" t="s">
        <v>4657</v>
      </c>
      <c r="H232" s="70" t="s">
        <v>1081</v>
      </c>
      <c r="I232" t="str">
        <f t="shared" si="45"/>
        <v>10162/543965</v>
      </c>
      <c r="J232">
        <f>VLOOKUP(C232,Schools!$A:$Z,9,0)</f>
        <v>400094</v>
      </c>
      <c r="K232" s="70" t="s">
        <v>271</v>
      </c>
      <c r="L232" s="70" t="s">
        <v>1080</v>
      </c>
      <c r="M232" s="70" t="s">
        <v>1445</v>
      </c>
      <c r="N232" t="str">
        <f>VLOOKUP(C232,Schools!A:D,4,0)</f>
        <v>Primary</v>
      </c>
      <c r="O232">
        <f t="shared" si="43"/>
        <v>10162</v>
      </c>
      <c r="P232">
        <f t="shared" si="46"/>
        <v>543965</v>
      </c>
      <c r="Q232" s="75">
        <f t="shared" si="47"/>
        <v>-493.19999999999885</v>
      </c>
      <c r="R232" s="73"/>
      <c r="S232" s="73"/>
      <c r="T232" s="73"/>
      <c r="U232" s="73"/>
      <c r="V232" s="73"/>
      <c r="W232" s="73"/>
      <c r="X232" s="73"/>
      <c r="Y232" s="73"/>
      <c r="Z232" s="73"/>
      <c r="AA232" s="73"/>
      <c r="AB232" s="73"/>
      <c r="AC232" s="48">
        <f t="shared" si="48"/>
        <v>-493.19999999999885</v>
      </c>
      <c r="AD232" s="48">
        <f t="shared" si="49"/>
        <v>0</v>
      </c>
      <c r="AE232" s="73"/>
      <c r="AG232" s="48">
        <f t="shared" si="50"/>
        <v>-493.19999999999885</v>
      </c>
      <c r="AH232" s="48">
        <f t="shared" si="51"/>
        <v>-493.19999999999885</v>
      </c>
      <c r="AI232" s="6">
        <f t="shared" si="52"/>
        <v>-493.19999999999885</v>
      </c>
      <c r="AJ232" s="6">
        <f t="shared" si="53"/>
        <v>-493.19999999999885</v>
      </c>
      <c r="AK232" s="6"/>
      <c r="AL232" s="6"/>
      <c r="AU232"/>
      <c r="AV232"/>
      <c r="AW232"/>
    </row>
    <row r="233" spans="1:49" x14ac:dyDescent="0.25">
      <c r="A233" t="str">
        <f t="shared" si="44"/>
        <v>DEDELEGATION</v>
      </c>
      <c r="B233" s="71">
        <v>44295</v>
      </c>
      <c r="C233" s="70">
        <v>3023315</v>
      </c>
      <c r="D233" t="s">
        <v>1426</v>
      </c>
      <c r="E233" t="str">
        <f>VLOOKUP(C233,Schools!$A:$Z,3,0)</f>
        <v>M</v>
      </c>
      <c r="F233" s="72">
        <v>-147.95999999999995</v>
      </c>
      <c r="G233" s="70" t="s">
        <v>4657</v>
      </c>
      <c r="H233" s="70" t="s">
        <v>1081</v>
      </c>
      <c r="I233" t="str">
        <f t="shared" si="45"/>
        <v>10162/543965</v>
      </c>
      <c r="J233">
        <f>VLOOKUP(C233,Schools!$A:$Z,9,0)</f>
        <v>400062</v>
      </c>
      <c r="K233" s="70" t="s">
        <v>271</v>
      </c>
      <c r="L233" s="70" t="s">
        <v>1080</v>
      </c>
      <c r="M233" s="70" t="s">
        <v>1445</v>
      </c>
      <c r="N233" t="str">
        <f>VLOOKUP(C233,Schools!A:D,4,0)</f>
        <v>Primary</v>
      </c>
      <c r="O233">
        <f t="shared" si="43"/>
        <v>10162</v>
      </c>
      <c r="P233">
        <f t="shared" si="46"/>
        <v>543965</v>
      </c>
      <c r="Q233" s="75">
        <f t="shared" si="47"/>
        <v>-147.95999999999995</v>
      </c>
      <c r="R233" s="73"/>
      <c r="S233" s="73"/>
      <c r="T233" s="73"/>
      <c r="U233" s="73"/>
      <c r="V233" s="73"/>
      <c r="W233" s="73"/>
      <c r="X233" s="73"/>
      <c r="Y233" s="73"/>
      <c r="Z233" s="73"/>
      <c r="AA233" s="73"/>
      <c r="AB233" s="73"/>
      <c r="AC233" s="48">
        <f t="shared" si="48"/>
        <v>-147.95999999999995</v>
      </c>
      <c r="AD233" s="48">
        <f t="shared" si="49"/>
        <v>0</v>
      </c>
      <c r="AE233" s="73"/>
      <c r="AG233" s="48">
        <f t="shared" si="50"/>
        <v>-147.95999999999995</v>
      </c>
      <c r="AH233" s="48">
        <f t="shared" si="51"/>
        <v>-147.95999999999995</v>
      </c>
      <c r="AI233" s="6">
        <f t="shared" si="52"/>
        <v>-147.95999999999995</v>
      </c>
      <c r="AJ233" s="6">
        <f t="shared" si="53"/>
        <v>-147.95999999999995</v>
      </c>
      <c r="AK233" s="6"/>
      <c r="AL233" s="6"/>
      <c r="AU233"/>
      <c r="AV233"/>
      <c r="AW233"/>
    </row>
    <row r="234" spans="1:49" x14ac:dyDescent="0.25">
      <c r="A234" t="str">
        <f t="shared" si="44"/>
        <v>DEDELEGATION</v>
      </c>
      <c r="B234" s="71">
        <v>44295</v>
      </c>
      <c r="C234" s="70">
        <v>3023316</v>
      </c>
      <c r="D234" t="s">
        <v>1427</v>
      </c>
      <c r="E234" t="str">
        <f>VLOOKUP(C234,Schools!$A:$Z,3,0)</f>
        <v>M</v>
      </c>
      <c r="F234" s="72">
        <v>-234.26999999999995</v>
      </c>
      <c r="G234" s="70" t="s">
        <v>4657</v>
      </c>
      <c r="H234" s="70" t="s">
        <v>1081</v>
      </c>
      <c r="I234" t="str">
        <f t="shared" si="45"/>
        <v>10162/543965</v>
      </c>
      <c r="J234">
        <f>VLOOKUP(C234,Schools!$A:$Z,9,0)</f>
        <v>400100</v>
      </c>
      <c r="K234" s="70" t="s">
        <v>271</v>
      </c>
      <c r="L234" s="70" t="s">
        <v>1080</v>
      </c>
      <c r="M234" s="70" t="s">
        <v>1445</v>
      </c>
      <c r="N234" t="str">
        <f>VLOOKUP(C234,Schools!A:D,4,0)</f>
        <v>Primary</v>
      </c>
      <c r="O234">
        <f t="shared" si="43"/>
        <v>10162</v>
      </c>
      <c r="P234">
        <f t="shared" si="46"/>
        <v>543965</v>
      </c>
      <c r="Q234" s="75">
        <f t="shared" si="47"/>
        <v>-234.26999999999995</v>
      </c>
      <c r="R234" s="73"/>
      <c r="S234" s="73"/>
      <c r="T234" s="73"/>
      <c r="U234" s="73"/>
      <c r="V234" s="73"/>
      <c r="W234" s="73"/>
      <c r="X234" s="73"/>
      <c r="Y234" s="73"/>
      <c r="Z234" s="73"/>
      <c r="AA234" s="73"/>
      <c r="AB234" s="73"/>
      <c r="AC234" s="48">
        <f t="shared" si="48"/>
        <v>-234.26999999999995</v>
      </c>
      <c r="AD234" s="48">
        <f t="shared" si="49"/>
        <v>0</v>
      </c>
      <c r="AE234" s="73"/>
      <c r="AG234" s="48">
        <f t="shared" si="50"/>
        <v>-234.26999999999995</v>
      </c>
      <c r="AH234" s="48">
        <f t="shared" si="51"/>
        <v>-234.26999999999995</v>
      </c>
      <c r="AI234" s="6">
        <f t="shared" si="52"/>
        <v>-234.26999999999995</v>
      </c>
      <c r="AJ234" s="6">
        <f t="shared" si="53"/>
        <v>-234.26999999999995</v>
      </c>
      <c r="AK234" s="6"/>
      <c r="AL234" s="6"/>
      <c r="AU234"/>
      <c r="AV234"/>
      <c r="AW234"/>
    </row>
    <row r="235" spans="1:49" x14ac:dyDescent="0.25">
      <c r="A235" t="str">
        <f t="shared" si="44"/>
        <v>DEDELEGATION</v>
      </c>
      <c r="B235" s="71">
        <v>44295</v>
      </c>
      <c r="C235" s="70">
        <v>3023317</v>
      </c>
      <c r="D235" t="s">
        <v>1428</v>
      </c>
      <c r="E235" t="str">
        <f>VLOOKUP(C235,Schools!$A:$Z,3,0)</f>
        <v>M</v>
      </c>
      <c r="F235" s="72">
        <v>-591.8400000000006</v>
      </c>
      <c r="G235" s="70" t="s">
        <v>4657</v>
      </c>
      <c r="H235" s="70" t="s">
        <v>1081</v>
      </c>
      <c r="I235" t="str">
        <f t="shared" si="45"/>
        <v>10162/543965</v>
      </c>
      <c r="J235">
        <f>VLOOKUP(C235,Schools!$A:$Z,9,0)</f>
        <v>400015</v>
      </c>
      <c r="K235" s="70" t="s">
        <v>271</v>
      </c>
      <c r="L235" s="70" t="s">
        <v>1080</v>
      </c>
      <c r="M235" s="70" t="s">
        <v>1445</v>
      </c>
      <c r="N235" t="str">
        <f>VLOOKUP(C235,Schools!A:D,4,0)</f>
        <v>Primary</v>
      </c>
      <c r="O235">
        <f t="shared" si="43"/>
        <v>10162</v>
      </c>
      <c r="P235">
        <f t="shared" si="46"/>
        <v>543965</v>
      </c>
      <c r="Q235" s="75">
        <f t="shared" si="47"/>
        <v>-591.8400000000006</v>
      </c>
      <c r="R235" s="73"/>
      <c r="S235" s="73"/>
      <c r="T235" s="73"/>
      <c r="U235" s="73"/>
      <c r="V235" s="73"/>
      <c r="W235" s="73"/>
      <c r="X235" s="73"/>
      <c r="Y235" s="73"/>
      <c r="Z235" s="73"/>
      <c r="AA235" s="73"/>
      <c r="AB235" s="73"/>
      <c r="AC235" s="48">
        <f t="shared" si="48"/>
        <v>-591.8400000000006</v>
      </c>
      <c r="AD235" s="48">
        <f t="shared" si="49"/>
        <v>0</v>
      </c>
      <c r="AE235" s="73"/>
      <c r="AG235" s="48">
        <f t="shared" si="50"/>
        <v>-591.8400000000006</v>
      </c>
      <c r="AH235" s="48">
        <f t="shared" si="51"/>
        <v>-591.8400000000006</v>
      </c>
      <c r="AI235" s="6">
        <f t="shared" si="52"/>
        <v>-591.8400000000006</v>
      </c>
      <c r="AJ235" s="6">
        <f t="shared" si="53"/>
        <v>-591.8400000000006</v>
      </c>
      <c r="AK235" s="6"/>
      <c r="AL235" s="6"/>
      <c r="AU235"/>
      <c r="AV235"/>
      <c r="AW235"/>
    </row>
    <row r="236" spans="1:49" x14ac:dyDescent="0.25">
      <c r="A236" t="str">
        <f t="shared" si="44"/>
        <v>DEDELEGATION</v>
      </c>
      <c r="B236" s="71">
        <v>44295</v>
      </c>
      <c r="C236" s="70">
        <v>3023500</v>
      </c>
      <c r="D236" t="s">
        <v>1429</v>
      </c>
      <c r="E236" t="str">
        <f>VLOOKUP(C236,Schools!$A:$Z,3,0)</f>
        <v>M</v>
      </c>
      <c r="F236" s="72">
        <v>-221.94</v>
      </c>
      <c r="G236" s="70" t="s">
        <v>4657</v>
      </c>
      <c r="H236" s="70" t="s">
        <v>1081</v>
      </c>
      <c r="I236" t="str">
        <f t="shared" si="45"/>
        <v>10162/543965</v>
      </c>
      <c r="J236">
        <f>VLOOKUP(C236,Schools!$A:$Z,9,0)</f>
        <v>400023</v>
      </c>
      <c r="K236" s="70" t="s">
        <v>271</v>
      </c>
      <c r="L236" s="70" t="s">
        <v>1080</v>
      </c>
      <c r="M236" s="70" t="s">
        <v>1445</v>
      </c>
      <c r="N236" t="str">
        <f>VLOOKUP(C236,Schools!A:D,4,0)</f>
        <v>Primary</v>
      </c>
      <c r="O236">
        <f t="shared" si="43"/>
        <v>10162</v>
      </c>
      <c r="P236">
        <f t="shared" si="46"/>
        <v>543965</v>
      </c>
      <c r="Q236" s="75">
        <f t="shared" si="47"/>
        <v>-221.94</v>
      </c>
      <c r="R236" s="73"/>
      <c r="S236" s="73"/>
      <c r="T236" s="73"/>
      <c r="U236" s="73"/>
      <c r="V236" s="73"/>
      <c r="W236" s="73"/>
      <c r="X236" s="73"/>
      <c r="Y236" s="73"/>
      <c r="Z236" s="73"/>
      <c r="AA236" s="73"/>
      <c r="AB236" s="73"/>
      <c r="AC236" s="48">
        <f t="shared" si="48"/>
        <v>-221.94</v>
      </c>
      <c r="AD236" s="48">
        <f t="shared" si="49"/>
        <v>0</v>
      </c>
      <c r="AE236" s="73"/>
      <c r="AG236" s="48">
        <f t="shared" si="50"/>
        <v>-221.94</v>
      </c>
      <c r="AH236" s="48">
        <f t="shared" si="51"/>
        <v>-221.94</v>
      </c>
      <c r="AI236" s="6">
        <f t="shared" si="52"/>
        <v>-221.94</v>
      </c>
      <c r="AJ236" s="6">
        <f t="shared" si="53"/>
        <v>-221.94</v>
      </c>
      <c r="AK236" s="6"/>
      <c r="AL236" s="6"/>
      <c r="AU236"/>
      <c r="AV236"/>
      <c r="AW236"/>
    </row>
    <row r="237" spans="1:49" x14ac:dyDescent="0.25">
      <c r="A237" t="str">
        <f t="shared" si="44"/>
        <v>DEDELEGATION</v>
      </c>
      <c r="B237" s="71">
        <v>44295</v>
      </c>
      <c r="C237" s="70">
        <v>3023501</v>
      </c>
      <c r="D237" t="s">
        <v>1430</v>
      </c>
      <c r="E237" t="str">
        <f>VLOOKUP(C237,Schools!$A:$Z,3,0)</f>
        <v>M</v>
      </c>
      <c r="F237" s="72">
        <v>-431.5499999999995</v>
      </c>
      <c r="G237" s="70" t="s">
        <v>4657</v>
      </c>
      <c r="H237" s="70" t="s">
        <v>1081</v>
      </c>
      <c r="I237" t="str">
        <f t="shared" si="45"/>
        <v>10162/543965</v>
      </c>
      <c r="J237">
        <f>VLOOKUP(C237,Schools!$A:$Z,9,0)</f>
        <v>400003</v>
      </c>
      <c r="K237" s="70" t="s">
        <v>271</v>
      </c>
      <c r="L237" s="70" t="s">
        <v>1080</v>
      </c>
      <c r="M237" s="70" t="s">
        <v>1445</v>
      </c>
      <c r="N237" t="str">
        <f>VLOOKUP(C237,Schools!A:D,4,0)</f>
        <v>Primary</v>
      </c>
      <c r="O237">
        <f t="shared" si="43"/>
        <v>10162</v>
      </c>
      <c r="P237">
        <f t="shared" si="46"/>
        <v>543965</v>
      </c>
      <c r="Q237" s="75">
        <f t="shared" si="47"/>
        <v>-431.5499999999995</v>
      </c>
      <c r="R237" s="73"/>
      <c r="S237" s="73"/>
      <c r="T237" s="73"/>
      <c r="U237" s="73"/>
      <c r="V237" s="73"/>
      <c r="W237" s="73"/>
      <c r="X237" s="73"/>
      <c r="Y237" s="73"/>
      <c r="Z237" s="73"/>
      <c r="AA237" s="73"/>
      <c r="AB237" s="73"/>
      <c r="AC237" s="48">
        <f t="shared" si="48"/>
        <v>-431.5499999999995</v>
      </c>
      <c r="AD237" s="48">
        <f t="shared" si="49"/>
        <v>0</v>
      </c>
      <c r="AE237" s="73"/>
      <c r="AG237" s="48">
        <f t="shared" si="50"/>
        <v>-431.5499999999995</v>
      </c>
      <c r="AH237" s="48">
        <f t="shared" si="51"/>
        <v>-431.5499999999995</v>
      </c>
      <c r="AI237" s="6">
        <f t="shared" si="52"/>
        <v>-431.5499999999995</v>
      </c>
      <c r="AJ237" s="6">
        <f t="shared" si="53"/>
        <v>-431.5499999999995</v>
      </c>
      <c r="AK237" s="6"/>
      <c r="AL237" s="6"/>
      <c r="AU237"/>
      <c r="AV237"/>
      <c r="AW237"/>
    </row>
    <row r="238" spans="1:49" x14ac:dyDescent="0.25">
      <c r="A238" t="str">
        <f t="shared" si="44"/>
        <v>DEDELEGATION</v>
      </c>
      <c r="B238" s="71">
        <v>44295</v>
      </c>
      <c r="C238" s="70">
        <v>3023502</v>
      </c>
      <c r="D238" t="s">
        <v>1431</v>
      </c>
      <c r="E238" t="str">
        <f>VLOOKUP(C238,Schools!$A:$Z,3,0)</f>
        <v>M</v>
      </c>
      <c r="F238" s="72">
        <v>-1356.3000000000013</v>
      </c>
      <c r="G238" s="70" t="s">
        <v>4657</v>
      </c>
      <c r="H238" s="70" t="s">
        <v>1081</v>
      </c>
      <c r="I238" t="str">
        <f t="shared" si="45"/>
        <v>10162/543965</v>
      </c>
      <c r="J238">
        <f>VLOOKUP(C238,Schools!$A:$Z,9,0)</f>
        <v>400096</v>
      </c>
      <c r="K238" s="70" t="s">
        <v>271</v>
      </c>
      <c r="L238" s="70" t="s">
        <v>1080</v>
      </c>
      <c r="M238" s="70" t="s">
        <v>1445</v>
      </c>
      <c r="N238" t="str">
        <f>VLOOKUP(C238,Schools!A:D,4,0)</f>
        <v>Primary</v>
      </c>
      <c r="O238">
        <f t="shared" si="43"/>
        <v>10162</v>
      </c>
      <c r="P238">
        <f t="shared" si="46"/>
        <v>543965</v>
      </c>
      <c r="Q238" s="75">
        <f t="shared" si="47"/>
        <v>-1356.3000000000013</v>
      </c>
      <c r="R238" s="73"/>
      <c r="S238" s="73"/>
      <c r="T238" s="73"/>
      <c r="U238" s="73"/>
      <c r="V238" s="73"/>
      <c r="W238" s="73"/>
      <c r="X238" s="73"/>
      <c r="Y238" s="73"/>
      <c r="Z238" s="73"/>
      <c r="AA238" s="73"/>
      <c r="AB238" s="73"/>
      <c r="AC238" s="48">
        <f t="shared" si="48"/>
        <v>-1356.3000000000013</v>
      </c>
      <c r="AD238" s="48">
        <f t="shared" si="49"/>
        <v>0</v>
      </c>
      <c r="AE238" s="73"/>
      <c r="AG238" s="48">
        <f t="shared" si="50"/>
        <v>-1356.3000000000013</v>
      </c>
      <c r="AH238" s="48">
        <f t="shared" si="51"/>
        <v>-1356.3000000000013</v>
      </c>
      <c r="AI238" s="6">
        <f t="shared" si="52"/>
        <v>-1356.3000000000013</v>
      </c>
      <c r="AJ238" s="6">
        <f t="shared" si="53"/>
        <v>-1356.3000000000013</v>
      </c>
      <c r="AK238" s="6"/>
      <c r="AL238" s="6"/>
      <c r="AU238"/>
      <c r="AV238"/>
      <c r="AW238"/>
    </row>
    <row r="239" spans="1:49" x14ac:dyDescent="0.25">
      <c r="A239" t="str">
        <f t="shared" si="44"/>
        <v>DEDELEGATION</v>
      </c>
      <c r="B239" s="71">
        <v>44295</v>
      </c>
      <c r="C239" s="70">
        <v>3023504</v>
      </c>
      <c r="D239" t="s">
        <v>1432</v>
      </c>
      <c r="E239" t="str">
        <f>VLOOKUP(C239,Schools!$A:$Z,3,0)</f>
        <v>M</v>
      </c>
      <c r="F239" s="72">
        <v>-530.18999999999903</v>
      </c>
      <c r="G239" s="70" t="s">
        <v>4657</v>
      </c>
      <c r="H239" s="70" t="s">
        <v>1081</v>
      </c>
      <c r="I239" t="str">
        <f t="shared" si="45"/>
        <v>10162/543965</v>
      </c>
      <c r="J239">
        <f>VLOOKUP(C239,Schools!$A:$Z,9,0)</f>
        <v>400064</v>
      </c>
      <c r="K239" s="70" t="s">
        <v>271</v>
      </c>
      <c r="L239" s="70" t="s">
        <v>1080</v>
      </c>
      <c r="M239" s="70" t="s">
        <v>1445</v>
      </c>
      <c r="N239" t="str">
        <f>VLOOKUP(C239,Schools!A:D,4,0)</f>
        <v>Primary</v>
      </c>
      <c r="O239">
        <f t="shared" si="43"/>
        <v>10162</v>
      </c>
      <c r="P239">
        <f t="shared" si="46"/>
        <v>543965</v>
      </c>
      <c r="Q239" s="75">
        <f t="shared" si="47"/>
        <v>-530.18999999999903</v>
      </c>
      <c r="R239" s="73"/>
      <c r="S239" s="73"/>
      <c r="T239" s="73"/>
      <c r="U239" s="73"/>
      <c r="V239" s="73"/>
      <c r="W239" s="73"/>
      <c r="X239" s="73"/>
      <c r="Y239" s="73"/>
      <c r="Z239" s="73"/>
      <c r="AA239" s="73"/>
      <c r="AB239" s="73"/>
      <c r="AC239" s="48">
        <f t="shared" si="48"/>
        <v>-530.18999999999903</v>
      </c>
      <c r="AD239" s="48">
        <f t="shared" si="49"/>
        <v>0</v>
      </c>
      <c r="AE239" s="73"/>
      <c r="AG239" s="48">
        <f t="shared" si="50"/>
        <v>-530.18999999999903</v>
      </c>
      <c r="AH239" s="48">
        <f t="shared" si="51"/>
        <v>-530.18999999999903</v>
      </c>
      <c r="AI239" s="6">
        <f t="shared" si="52"/>
        <v>-530.18999999999903</v>
      </c>
      <c r="AJ239" s="6">
        <f t="shared" si="53"/>
        <v>-530.18999999999903</v>
      </c>
      <c r="AK239" s="6"/>
      <c r="AL239" s="6"/>
      <c r="AU239"/>
      <c r="AV239"/>
      <c r="AW239"/>
    </row>
    <row r="240" spans="1:49" x14ac:dyDescent="0.25">
      <c r="A240" t="str">
        <f t="shared" si="44"/>
        <v>DEDELEGATION</v>
      </c>
      <c r="B240" s="71">
        <v>44295</v>
      </c>
      <c r="C240" s="70">
        <v>3023506</v>
      </c>
      <c r="D240" t="s">
        <v>1030</v>
      </c>
      <c r="E240" t="str">
        <f>VLOOKUP(C240,Schools!$A:$Z,3,0)</f>
        <v>M</v>
      </c>
      <c r="F240" s="72">
        <v>-209.60999999999987</v>
      </c>
      <c r="G240" s="70" t="s">
        <v>4657</v>
      </c>
      <c r="H240" s="70" t="s">
        <v>1081</v>
      </c>
      <c r="I240" t="str">
        <f t="shared" si="45"/>
        <v>10162/543965</v>
      </c>
      <c r="J240">
        <f>VLOOKUP(C240,Schools!$A:$Z,9,0)</f>
        <v>400009</v>
      </c>
      <c r="K240" s="70" t="s">
        <v>271</v>
      </c>
      <c r="L240" s="70" t="s">
        <v>1080</v>
      </c>
      <c r="M240" s="70" t="s">
        <v>1445</v>
      </c>
      <c r="N240" t="str">
        <f>VLOOKUP(C240,Schools!A:D,4,0)</f>
        <v>Primary</v>
      </c>
      <c r="O240">
        <f t="shared" si="43"/>
        <v>10162</v>
      </c>
      <c r="P240">
        <f t="shared" si="46"/>
        <v>543965</v>
      </c>
      <c r="Q240" s="75">
        <f t="shared" si="47"/>
        <v>-209.60999999999987</v>
      </c>
      <c r="R240" s="73"/>
      <c r="S240" s="73"/>
      <c r="T240" s="73"/>
      <c r="U240" s="73"/>
      <c r="V240" s="73"/>
      <c r="W240" s="73"/>
      <c r="X240" s="73"/>
      <c r="Y240" s="73"/>
      <c r="Z240" s="73"/>
      <c r="AA240" s="73"/>
      <c r="AB240" s="73"/>
      <c r="AC240" s="48">
        <f t="shared" si="48"/>
        <v>-209.60999999999987</v>
      </c>
      <c r="AD240" s="48">
        <f t="shared" si="49"/>
        <v>0</v>
      </c>
      <c r="AE240" s="73"/>
      <c r="AG240" s="48">
        <f t="shared" si="50"/>
        <v>-209.60999999999987</v>
      </c>
      <c r="AH240" s="48">
        <f t="shared" si="51"/>
        <v>-209.60999999999987</v>
      </c>
      <c r="AI240" s="6">
        <f t="shared" si="52"/>
        <v>-209.60999999999987</v>
      </c>
      <c r="AJ240" s="6">
        <f t="shared" si="53"/>
        <v>-209.60999999999987</v>
      </c>
      <c r="AK240" s="6"/>
      <c r="AL240" s="6"/>
      <c r="AU240"/>
      <c r="AV240"/>
      <c r="AW240"/>
    </row>
    <row r="241" spans="1:49" x14ac:dyDescent="0.25">
      <c r="A241" t="str">
        <f t="shared" si="44"/>
        <v>DEDELEGATION</v>
      </c>
      <c r="B241" s="71">
        <v>44295</v>
      </c>
      <c r="C241" s="70">
        <v>3023507</v>
      </c>
      <c r="D241" t="s">
        <v>1433</v>
      </c>
      <c r="E241" t="str">
        <f>VLOOKUP(C241,Schools!$A:$Z,3,0)</f>
        <v>M</v>
      </c>
      <c r="F241" s="72">
        <v>-345.24000000000098</v>
      </c>
      <c r="G241" s="70" t="s">
        <v>4657</v>
      </c>
      <c r="H241" s="70" t="s">
        <v>1081</v>
      </c>
      <c r="I241" t="str">
        <f t="shared" si="45"/>
        <v>10162/543965</v>
      </c>
      <c r="J241">
        <f>VLOOKUP(C241,Schools!$A:$Z,9,0)</f>
        <v>400037</v>
      </c>
      <c r="K241" s="70" t="s">
        <v>271</v>
      </c>
      <c r="L241" s="70" t="s">
        <v>1080</v>
      </c>
      <c r="M241" s="70" t="s">
        <v>1445</v>
      </c>
      <c r="N241" t="str">
        <f>VLOOKUP(C241,Schools!A:D,4,0)</f>
        <v>Primary</v>
      </c>
      <c r="O241">
        <f t="shared" si="43"/>
        <v>10162</v>
      </c>
      <c r="P241">
        <f t="shared" si="46"/>
        <v>543965</v>
      </c>
      <c r="Q241" s="75">
        <f t="shared" si="47"/>
        <v>-345.24000000000098</v>
      </c>
      <c r="R241" s="73"/>
      <c r="S241" s="73"/>
      <c r="T241" s="73"/>
      <c r="U241" s="73"/>
      <c r="V241" s="73"/>
      <c r="W241" s="73"/>
      <c r="X241" s="73"/>
      <c r="Y241" s="73"/>
      <c r="Z241" s="73"/>
      <c r="AA241" s="73"/>
      <c r="AB241" s="73"/>
      <c r="AC241" s="48">
        <f t="shared" si="48"/>
        <v>-345.24000000000098</v>
      </c>
      <c r="AD241" s="48">
        <f t="shared" si="49"/>
        <v>0</v>
      </c>
      <c r="AE241" s="73"/>
      <c r="AG241" s="48">
        <f t="shared" si="50"/>
        <v>-345.24000000000098</v>
      </c>
      <c r="AH241" s="48">
        <f t="shared" si="51"/>
        <v>-345.24000000000098</v>
      </c>
      <c r="AI241" s="6">
        <f t="shared" si="52"/>
        <v>-345.24000000000098</v>
      </c>
      <c r="AJ241" s="6">
        <f t="shared" si="53"/>
        <v>-345.24000000000098</v>
      </c>
      <c r="AK241" s="6"/>
      <c r="AL241" s="6"/>
      <c r="AU241"/>
      <c r="AV241"/>
      <c r="AW241"/>
    </row>
    <row r="242" spans="1:49" x14ac:dyDescent="0.25">
      <c r="A242" t="str">
        <f t="shared" si="44"/>
        <v>DEDELEGATION</v>
      </c>
      <c r="B242" s="71">
        <v>44295</v>
      </c>
      <c r="C242" s="70">
        <v>3023509</v>
      </c>
      <c r="D242" t="s">
        <v>1434</v>
      </c>
      <c r="E242" t="str">
        <f>VLOOKUP(C242,Schools!$A:$Z,3,0)</f>
        <v>M</v>
      </c>
      <c r="F242" s="72">
        <v>-1232.9999999999975</v>
      </c>
      <c r="G242" s="70" t="s">
        <v>4657</v>
      </c>
      <c r="H242" s="70" t="s">
        <v>1081</v>
      </c>
      <c r="I242" t="str">
        <f t="shared" si="45"/>
        <v>10162/543965</v>
      </c>
      <c r="J242">
        <f>VLOOKUP(C242,Schools!$A:$Z,9,0)</f>
        <v>400066</v>
      </c>
      <c r="K242" s="70" t="s">
        <v>271</v>
      </c>
      <c r="L242" s="70" t="s">
        <v>1080</v>
      </c>
      <c r="M242" s="70" t="s">
        <v>1445</v>
      </c>
      <c r="N242" t="str">
        <f>VLOOKUP(C242,Schools!A:D,4,0)</f>
        <v>Primary</v>
      </c>
      <c r="O242">
        <f t="shared" si="43"/>
        <v>10162</v>
      </c>
      <c r="P242">
        <f t="shared" si="46"/>
        <v>543965</v>
      </c>
      <c r="Q242" s="75">
        <f t="shared" si="47"/>
        <v>-1232.9999999999975</v>
      </c>
      <c r="R242" s="73"/>
      <c r="S242" s="73"/>
      <c r="T242" s="73"/>
      <c r="U242" s="73"/>
      <c r="V242" s="73"/>
      <c r="W242" s="73"/>
      <c r="X242" s="73"/>
      <c r="Y242" s="73"/>
      <c r="Z242" s="73"/>
      <c r="AA242" s="73"/>
      <c r="AB242" s="73"/>
      <c r="AC242" s="48">
        <f t="shared" si="48"/>
        <v>-1232.9999999999975</v>
      </c>
      <c r="AD242" s="48">
        <f t="shared" si="49"/>
        <v>0</v>
      </c>
      <c r="AE242" s="73"/>
      <c r="AG242" s="48">
        <f t="shared" si="50"/>
        <v>-1232.9999999999975</v>
      </c>
      <c r="AH242" s="48">
        <f t="shared" si="51"/>
        <v>-1232.9999999999975</v>
      </c>
      <c r="AI242" s="6">
        <f t="shared" si="52"/>
        <v>-1232.9999999999975</v>
      </c>
      <c r="AJ242" s="6">
        <f t="shared" si="53"/>
        <v>-1232.9999999999975</v>
      </c>
      <c r="AK242" s="6"/>
      <c r="AL242" s="6"/>
      <c r="AU242"/>
      <c r="AV242"/>
      <c r="AW242"/>
    </row>
    <row r="243" spans="1:49" x14ac:dyDescent="0.25">
      <c r="A243" t="str">
        <f t="shared" si="44"/>
        <v>DEDELEGATION</v>
      </c>
      <c r="B243" s="71">
        <v>44295</v>
      </c>
      <c r="C243" s="70">
        <v>3023510</v>
      </c>
      <c r="D243" t="s">
        <v>1435</v>
      </c>
      <c r="E243" t="str">
        <f>VLOOKUP(C243,Schools!$A:$Z,3,0)</f>
        <v>M</v>
      </c>
      <c r="F243" s="72">
        <v>-604.16999999999848</v>
      </c>
      <c r="G243" s="70" t="s">
        <v>4657</v>
      </c>
      <c r="H243" s="70" t="s">
        <v>1081</v>
      </c>
      <c r="I243" t="str">
        <f t="shared" si="45"/>
        <v>10162/543965</v>
      </c>
      <c r="J243">
        <f>VLOOKUP(C243,Schools!$A:$Z,9,0)</f>
        <v>400071</v>
      </c>
      <c r="K243" s="70" t="s">
        <v>271</v>
      </c>
      <c r="L243" s="70" t="s">
        <v>1080</v>
      </c>
      <c r="M243" s="70" t="s">
        <v>1445</v>
      </c>
      <c r="N243" t="str">
        <f>VLOOKUP(C243,Schools!A:D,4,0)</f>
        <v>Primary</v>
      </c>
      <c r="O243">
        <f t="shared" si="43"/>
        <v>10162</v>
      </c>
      <c r="P243">
        <f t="shared" si="46"/>
        <v>543965</v>
      </c>
      <c r="Q243" s="75">
        <f t="shared" si="47"/>
        <v>-604.16999999999848</v>
      </c>
      <c r="R243" s="73"/>
      <c r="S243" s="73"/>
      <c r="T243" s="73"/>
      <c r="U243" s="73"/>
      <c r="V243" s="73"/>
      <c r="W243" s="73"/>
      <c r="X243" s="73"/>
      <c r="Y243" s="73"/>
      <c r="Z243" s="73"/>
      <c r="AA243" s="73"/>
      <c r="AB243" s="73"/>
      <c r="AC243" s="48">
        <f t="shared" si="48"/>
        <v>-604.16999999999848</v>
      </c>
      <c r="AD243" s="48">
        <f t="shared" si="49"/>
        <v>0</v>
      </c>
      <c r="AE243" s="73"/>
      <c r="AG243" s="48">
        <f t="shared" si="50"/>
        <v>-604.16999999999848</v>
      </c>
      <c r="AH243" s="48">
        <f t="shared" si="51"/>
        <v>-604.16999999999848</v>
      </c>
      <c r="AI243" s="6">
        <f t="shared" si="52"/>
        <v>-604.16999999999848</v>
      </c>
      <c r="AJ243" s="6">
        <f t="shared" si="53"/>
        <v>-604.16999999999848</v>
      </c>
      <c r="AK243" s="6"/>
      <c r="AL243" s="6"/>
      <c r="AU243"/>
      <c r="AV243"/>
      <c r="AW243"/>
    </row>
    <row r="244" spans="1:49" x14ac:dyDescent="0.25">
      <c r="A244" t="str">
        <f t="shared" si="44"/>
        <v>DEDELEGATION</v>
      </c>
      <c r="B244" s="71">
        <v>44295</v>
      </c>
      <c r="C244" s="70">
        <v>3023511</v>
      </c>
      <c r="D244" t="s">
        <v>1436</v>
      </c>
      <c r="E244" t="str">
        <f>VLOOKUP(C244,Schools!$A:$Z,3,0)</f>
        <v>M</v>
      </c>
      <c r="F244" s="72">
        <v>-1245.3300000000024</v>
      </c>
      <c r="G244" s="70" t="s">
        <v>4657</v>
      </c>
      <c r="H244" s="70" t="s">
        <v>1081</v>
      </c>
      <c r="I244" t="str">
        <f t="shared" si="45"/>
        <v>10162/543965</v>
      </c>
      <c r="J244">
        <f>VLOOKUP(C244,Schools!$A:$Z,9,0)</f>
        <v>400024</v>
      </c>
      <c r="K244" s="70" t="s">
        <v>271</v>
      </c>
      <c r="L244" s="70" t="s">
        <v>1080</v>
      </c>
      <c r="M244" s="70" t="s">
        <v>1445</v>
      </c>
      <c r="N244" t="str">
        <f>VLOOKUP(C244,Schools!A:D,4,0)</f>
        <v>Primary</v>
      </c>
      <c r="O244">
        <f t="shared" si="43"/>
        <v>10162</v>
      </c>
      <c r="P244">
        <f t="shared" si="46"/>
        <v>543965</v>
      </c>
      <c r="Q244" s="75">
        <f t="shared" si="47"/>
        <v>-1245.3300000000024</v>
      </c>
      <c r="R244" s="73"/>
      <c r="S244" s="73"/>
      <c r="T244" s="73"/>
      <c r="U244" s="73"/>
      <c r="V244" s="73"/>
      <c r="W244" s="73"/>
      <c r="X244" s="73"/>
      <c r="Y244" s="73"/>
      <c r="Z244" s="73"/>
      <c r="AA244" s="73"/>
      <c r="AB244" s="73"/>
      <c r="AC244" s="48">
        <f t="shared" si="48"/>
        <v>-1245.3300000000024</v>
      </c>
      <c r="AD244" s="48">
        <f t="shared" si="49"/>
        <v>0</v>
      </c>
      <c r="AE244" s="73"/>
      <c r="AG244" s="48">
        <f t="shared" si="50"/>
        <v>-1245.3300000000024</v>
      </c>
      <c r="AH244" s="48">
        <f t="shared" si="51"/>
        <v>-1245.3300000000024</v>
      </c>
      <c r="AI244" s="6">
        <f t="shared" si="52"/>
        <v>-1245.3300000000024</v>
      </c>
      <c r="AJ244" s="6">
        <f t="shared" si="53"/>
        <v>-1245.3300000000024</v>
      </c>
      <c r="AK244" s="6"/>
      <c r="AL244" s="6"/>
      <c r="AU244"/>
      <c r="AV244"/>
      <c r="AW244"/>
    </row>
    <row r="245" spans="1:49" x14ac:dyDescent="0.25">
      <c r="A245" t="str">
        <f t="shared" si="44"/>
        <v>DEDELEGATION</v>
      </c>
      <c r="B245" s="71">
        <v>44295</v>
      </c>
      <c r="C245" s="70">
        <v>3023512</v>
      </c>
      <c r="D245" t="s">
        <v>1437</v>
      </c>
      <c r="E245" t="str">
        <f>VLOOKUP(C245,Schools!$A:$Z,3,0)</f>
        <v>M</v>
      </c>
      <c r="F245" s="72">
        <v>-86.309999999999874</v>
      </c>
      <c r="G245" s="70" t="s">
        <v>4657</v>
      </c>
      <c r="H245" s="70" t="s">
        <v>1081</v>
      </c>
      <c r="I245" t="str">
        <f t="shared" si="45"/>
        <v>10162/543965</v>
      </c>
      <c r="J245">
        <f>VLOOKUP(C245,Schools!$A:$Z,9,0)</f>
        <v>400093</v>
      </c>
      <c r="K245" s="70" t="s">
        <v>271</v>
      </c>
      <c r="L245" s="70" t="s">
        <v>1080</v>
      </c>
      <c r="M245" s="70" t="s">
        <v>1445</v>
      </c>
      <c r="N245" t="str">
        <f>VLOOKUP(C245,Schools!A:D,4,0)</f>
        <v>Primary</v>
      </c>
      <c r="O245">
        <f t="shared" si="43"/>
        <v>10162</v>
      </c>
      <c r="P245">
        <f t="shared" si="46"/>
        <v>543965</v>
      </c>
      <c r="Q245" s="75">
        <f t="shared" si="47"/>
        <v>-86.309999999999874</v>
      </c>
      <c r="R245" s="73"/>
      <c r="S245" s="73"/>
      <c r="T245" s="73"/>
      <c r="U245" s="73"/>
      <c r="V245" s="73"/>
      <c r="W245" s="73"/>
      <c r="X245" s="73"/>
      <c r="Y245" s="73"/>
      <c r="Z245" s="73"/>
      <c r="AA245" s="73"/>
      <c r="AB245" s="73"/>
      <c r="AC245" s="48">
        <f t="shared" si="48"/>
        <v>-86.309999999999874</v>
      </c>
      <c r="AD245" s="48">
        <f t="shared" si="49"/>
        <v>0</v>
      </c>
      <c r="AE245" s="73"/>
      <c r="AG245" s="48">
        <f t="shared" si="50"/>
        <v>-86.309999999999874</v>
      </c>
      <c r="AH245" s="48">
        <f t="shared" si="51"/>
        <v>-86.309999999999874</v>
      </c>
      <c r="AI245" s="6">
        <f t="shared" si="52"/>
        <v>-86.309999999999874</v>
      </c>
      <c r="AJ245" s="6">
        <f t="shared" si="53"/>
        <v>-86.309999999999874</v>
      </c>
      <c r="AK245" s="6"/>
      <c r="AL245" s="6"/>
      <c r="AU245"/>
      <c r="AV245"/>
      <c r="AW245"/>
    </row>
    <row r="246" spans="1:49" x14ac:dyDescent="0.25">
      <c r="A246" t="str">
        <f t="shared" si="44"/>
        <v>DEDELEGATION</v>
      </c>
      <c r="B246" s="71">
        <v>44295</v>
      </c>
      <c r="C246" s="70">
        <v>3023513</v>
      </c>
      <c r="D246" t="s">
        <v>1004</v>
      </c>
      <c r="E246" t="str">
        <f>VLOOKUP(C246,Schools!$A:$Z,3,0)</f>
        <v>M</v>
      </c>
      <c r="F246" s="72">
        <v>-172.62000000000015</v>
      </c>
      <c r="G246" s="70" t="s">
        <v>4657</v>
      </c>
      <c r="H246" s="70" t="s">
        <v>1081</v>
      </c>
      <c r="I246" t="str">
        <f t="shared" si="45"/>
        <v>10162/543965</v>
      </c>
      <c r="J246">
        <f>VLOOKUP(C246,Schools!$A:$Z,9,0)</f>
        <v>400007</v>
      </c>
      <c r="K246" s="70" t="s">
        <v>271</v>
      </c>
      <c r="L246" s="70" t="s">
        <v>1080</v>
      </c>
      <c r="M246" s="70" t="s">
        <v>1445</v>
      </c>
      <c r="N246" t="str">
        <f>VLOOKUP(C246,Schools!A:D,4,0)</f>
        <v>Primary</v>
      </c>
      <c r="O246">
        <f t="shared" si="43"/>
        <v>10162</v>
      </c>
      <c r="P246">
        <f t="shared" si="46"/>
        <v>543965</v>
      </c>
      <c r="Q246" s="75">
        <f t="shared" si="47"/>
        <v>-172.62000000000015</v>
      </c>
      <c r="R246" s="73"/>
      <c r="S246" s="73"/>
      <c r="T246" s="73"/>
      <c r="U246" s="73"/>
      <c r="V246" s="73"/>
      <c r="W246" s="73"/>
      <c r="X246" s="73"/>
      <c r="Y246" s="73"/>
      <c r="Z246" s="73"/>
      <c r="AA246" s="73"/>
      <c r="AB246" s="73"/>
      <c r="AC246" s="48">
        <f t="shared" si="48"/>
        <v>-172.62000000000015</v>
      </c>
      <c r="AD246" s="48">
        <f t="shared" si="49"/>
        <v>0</v>
      </c>
      <c r="AE246" s="73"/>
      <c r="AG246" s="48">
        <f t="shared" si="50"/>
        <v>-172.62000000000015</v>
      </c>
      <c r="AH246" s="48">
        <f t="shared" si="51"/>
        <v>-172.62000000000015</v>
      </c>
      <c r="AI246" s="6">
        <f t="shared" si="52"/>
        <v>-172.62000000000015</v>
      </c>
      <c r="AJ246" s="6">
        <f t="shared" si="53"/>
        <v>-172.62000000000015</v>
      </c>
      <c r="AK246" s="6"/>
      <c r="AL246" s="6"/>
      <c r="AU246"/>
      <c r="AV246"/>
      <c r="AW246"/>
    </row>
    <row r="247" spans="1:49" x14ac:dyDescent="0.25">
      <c r="A247" t="str">
        <f t="shared" si="44"/>
        <v>DEDELEGATION</v>
      </c>
      <c r="B247" s="71">
        <v>44295</v>
      </c>
      <c r="C247" s="70">
        <v>3023514</v>
      </c>
      <c r="D247" t="s">
        <v>1438</v>
      </c>
      <c r="E247" t="str">
        <f>VLOOKUP(C247,Schools!$A:$Z,3,0)</f>
        <v>M</v>
      </c>
      <c r="F247" s="72">
        <v>-604.1699999999995</v>
      </c>
      <c r="G247" s="70" t="s">
        <v>4657</v>
      </c>
      <c r="H247" s="70" t="s">
        <v>1081</v>
      </c>
      <c r="I247" t="str">
        <f t="shared" si="45"/>
        <v>10162/543965</v>
      </c>
      <c r="J247">
        <f>VLOOKUP(C247,Schools!$A:$Z,9,0)</f>
        <v>400107</v>
      </c>
      <c r="K247" s="70" t="s">
        <v>271</v>
      </c>
      <c r="L247" s="70" t="s">
        <v>1080</v>
      </c>
      <c r="M247" s="70" t="s">
        <v>1445</v>
      </c>
      <c r="N247" t="str">
        <f>VLOOKUP(C247,Schools!A:D,4,0)</f>
        <v>Primary</v>
      </c>
      <c r="O247">
        <f t="shared" si="43"/>
        <v>10162</v>
      </c>
      <c r="P247">
        <f t="shared" si="46"/>
        <v>543965</v>
      </c>
      <c r="Q247" s="75">
        <f t="shared" si="47"/>
        <v>-604.1699999999995</v>
      </c>
      <c r="R247" s="73"/>
      <c r="S247" s="73"/>
      <c r="T247" s="73"/>
      <c r="U247" s="73"/>
      <c r="V247" s="73"/>
      <c r="W247" s="73"/>
      <c r="X247" s="73"/>
      <c r="Y247" s="73"/>
      <c r="Z247" s="73"/>
      <c r="AA247" s="73"/>
      <c r="AB247" s="73"/>
      <c r="AC247" s="48">
        <f t="shared" si="48"/>
        <v>-604.1699999999995</v>
      </c>
      <c r="AD247" s="48">
        <f t="shared" si="49"/>
        <v>0</v>
      </c>
      <c r="AE247" s="73"/>
      <c r="AG247" s="48">
        <f t="shared" si="50"/>
        <v>-604.1699999999995</v>
      </c>
      <c r="AH247" s="48">
        <f t="shared" si="51"/>
        <v>-604.1699999999995</v>
      </c>
      <c r="AI247" s="6">
        <f t="shared" si="52"/>
        <v>-604.1699999999995</v>
      </c>
      <c r="AJ247" s="6">
        <f t="shared" si="53"/>
        <v>-604.1699999999995</v>
      </c>
      <c r="AK247" s="6"/>
      <c r="AL247" s="6"/>
      <c r="AU247"/>
      <c r="AV247"/>
      <c r="AW247"/>
    </row>
    <row r="248" spans="1:49" x14ac:dyDescent="0.25">
      <c r="A248" t="str">
        <f t="shared" si="44"/>
        <v>DEDELEGATION</v>
      </c>
      <c r="B248" s="71">
        <v>44295</v>
      </c>
      <c r="C248" s="70">
        <v>3023516</v>
      </c>
      <c r="D248" t="s">
        <v>995</v>
      </c>
      <c r="E248" t="str">
        <f>VLOOKUP(C248,Schools!$A:$Z,3,0)</f>
        <v>M</v>
      </c>
      <c r="F248" s="72">
        <v>-382.23000000000104</v>
      </c>
      <c r="G248" s="70" t="s">
        <v>4657</v>
      </c>
      <c r="H248" s="70" t="s">
        <v>1081</v>
      </c>
      <c r="I248" t="str">
        <f t="shared" si="45"/>
        <v>10162/543965</v>
      </c>
      <c r="J248">
        <f>VLOOKUP(C248,Schools!$A:$Z,9,0)</f>
        <v>400108</v>
      </c>
      <c r="K248" s="70" t="s">
        <v>271</v>
      </c>
      <c r="L248" s="70" t="s">
        <v>1080</v>
      </c>
      <c r="M248" s="70" t="s">
        <v>1445</v>
      </c>
      <c r="N248" t="str">
        <f>VLOOKUP(C248,Schools!A:D,4,0)</f>
        <v>Primary</v>
      </c>
      <c r="O248">
        <f t="shared" si="43"/>
        <v>10162</v>
      </c>
      <c r="P248">
        <f t="shared" si="46"/>
        <v>543965</v>
      </c>
      <c r="Q248" s="75">
        <f t="shared" si="47"/>
        <v>-382.23000000000104</v>
      </c>
      <c r="R248" s="73"/>
      <c r="S248" s="73"/>
      <c r="T248" s="73"/>
      <c r="U248" s="73"/>
      <c r="V248" s="73"/>
      <c r="W248" s="73"/>
      <c r="X248" s="73"/>
      <c r="Y248" s="73"/>
      <c r="Z248" s="73"/>
      <c r="AA248" s="73"/>
      <c r="AB248" s="73"/>
      <c r="AC248" s="48">
        <f t="shared" si="48"/>
        <v>-382.23000000000104</v>
      </c>
      <c r="AD248" s="48">
        <f t="shared" si="49"/>
        <v>0</v>
      </c>
      <c r="AE248" s="73"/>
      <c r="AG248" s="48">
        <f t="shared" si="50"/>
        <v>-382.23000000000104</v>
      </c>
      <c r="AH248" s="48">
        <f t="shared" si="51"/>
        <v>-382.23000000000104</v>
      </c>
      <c r="AI248" s="6">
        <f t="shared" si="52"/>
        <v>-382.23000000000104</v>
      </c>
      <c r="AJ248" s="6">
        <f t="shared" si="53"/>
        <v>-382.23000000000104</v>
      </c>
      <c r="AK248" s="6"/>
      <c r="AL248" s="6"/>
      <c r="AU248"/>
      <c r="AV248"/>
      <c r="AW248"/>
    </row>
    <row r="249" spans="1:49" x14ac:dyDescent="0.25">
      <c r="A249" t="str">
        <f t="shared" si="44"/>
        <v>DEDELEGATION</v>
      </c>
      <c r="B249" s="71">
        <v>44295</v>
      </c>
      <c r="C249" s="70">
        <v>3023518</v>
      </c>
      <c r="D249" t="s">
        <v>1037</v>
      </c>
      <c r="E249" t="str">
        <f>VLOOKUP(C249,Schools!$A:$Z,3,0)</f>
        <v>M</v>
      </c>
      <c r="F249" s="72">
        <v>-1738.5299999999997</v>
      </c>
      <c r="G249" s="70" t="s">
        <v>4657</v>
      </c>
      <c r="H249" s="70" t="s">
        <v>1081</v>
      </c>
      <c r="I249" t="str">
        <f t="shared" si="45"/>
        <v>10162/543965</v>
      </c>
      <c r="J249">
        <f>VLOOKUP(C249,Schools!$A:$Z,9,0)</f>
        <v>400117</v>
      </c>
      <c r="K249" s="70" t="s">
        <v>271</v>
      </c>
      <c r="L249" s="70" t="s">
        <v>1080</v>
      </c>
      <c r="M249" s="70" t="s">
        <v>1445</v>
      </c>
      <c r="N249" t="str">
        <f>VLOOKUP(C249,Schools!A:D,4,0)</f>
        <v>Primary</v>
      </c>
      <c r="O249">
        <f t="shared" si="43"/>
        <v>10162</v>
      </c>
      <c r="P249">
        <f t="shared" si="46"/>
        <v>543965</v>
      </c>
      <c r="Q249" s="75">
        <f t="shared" si="47"/>
        <v>-1738.5299999999997</v>
      </c>
      <c r="R249" s="73"/>
      <c r="S249" s="73"/>
      <c r="T249" s="73"/>
      <c r="U249" s="73"/>
      <c r="V249" s="73"/>
      <c r="W249" s="73"/>
      <c r="X249" s="73"/>
      <c r="Y249" s="73"/>
      <c r="Z249" s="73"/>
      <c r="AA249" s="73"/>
      <c r="AB249" s="73"/>
      <c r="AC249" s="48">
        <f t="shared" si="48"/>
        <v>-1738.5299999999997</v>
      </c>
      <c r="AD249" s="48">
        <f t="shared" si="49"/>
        <v>0</v>
      </c>
      <c r="AE249" s="73"/>
      <c r="AG249" s="48">
        <f t="shared" si="50"/>
        <v>-1738.5299999999997</v>
      </c>
      <c r="AH249" s="48">
        <f t="shared" si="51"/>
        <v>-1738.5299999999997</v>
      </c>
      <c r="AI249" s="6">
        <f t="shared" si="52"/>
        <v>-1738.5299999999997</v>
      </c>
      <c r="AJ249" s="6">
        <f t="shared" si="53"/>
        <v>-1738.5299999999997</v>
      </c>
      <c r="AK249" s="6"/>
      <c r="AL249" s="6"/>
      <c r="AU249"/>
      <c r="AV249"/>
      <c r="AW249"/>
    </row>
    <row r="250" spans="1:49" x14ac:dyDescent="0.25">
      <c r="A250" t="str">
        <f t="shared" si="44"/>
        <v>DEDELEGATION</v>
      </c>
      <c r="B250" s="71">
        <v>44295</v>
      </c>
      <c r="C250" s="70">
        <v>3023520</v>
      </c>
      <c r="D250" t="s">
        <v>961</v>
      </c>
      <c r="E250" t="str">
        <f>VLOOKUP(C250,Schools!$A:$Z,3,0)</f>
        <v>M</v>
      </c>
      <c r="F250" s="72">
        <v>-36.989999999999981</v>
      </c>
      <c r="G250" s="70" t="s">
        <v>4657</v>
      </c>
      <c r="H250" s="70" t="s">
        <v>1081</v>
      </c>
      <c r="I250" t="str">
        <f t="shared" si="45"/>
        <v>10162/543965</v>
      </c>
      <c r="J250">
        <f>VLOOKUP(C250,Schools!$A:$Z,9,0)</f>
        <v>400125</v>
      </c>
      <c r="K250" s="70" t="s">
        <v>271</v>
      </c>
      <c r="L250" s="70" t="s">
        <v>1080</v>
      </c>
      <c r="M250" s="70" t="s">
        <v>1445</v>
      </c>
      <c r="N250" t="str">
        <f>VLOOKUP(C250,Schools!A:D,4,0)</f>
        <v>Primary</v>
      </c>
      <c r="O250">
        <f t="shared" si="43"/>
        <v>10162</v>
      </c>
      <c r="P250">
        <f t="shared" si="46"/>
        <v>543965</v>
      </c>
      <c r="Q250" s="75">
        <f t="shared" si="47"/>
        <v>-36.989999999999981</v>
      </c>
      <c r="R250" s="73"/>
      <c r="S250" s="73"/>
      <c r="T250" s="73"/>
      <c r="U250" s="73"/>
      <c r="V250" s="73"/>
      <c r="W250" s="73"/>
      <c r="X250" s="73"/>
      <c r="Y250" s="73"/>
      <c r="Z250" s="73"/>
      <c r="AA250" s="73"/>
      <c r="AB250" s="73"/>
      <c r="AC250" s="48">
        <f t="shared" si="48"/>
        <v>-36.989999999999981</v>
      </c>
      <c r="AD250" s="48">
        <f t="shared" si="49"/>
        <v>0</v>
      </c>
      <c r="AE250" s="73"/>
      <c r="AG250" s="48">
        <f t="shared" si="50"/>
        <v>-36.989999999999981</v>
      </c>
      <c r="AH250" s="48">
        <f t="shared" si="51"/>
        <v>-36.989999999999981</v>
      </c>
      <c r="AI250" s="6">
        <f t="shared" si="52"/>
        <v>-36.989999999999981</v>
      </c>
      <c r="AJ250" s="6">
        <f t="shared" si="53"/>
        <v>-36.989999999999981</v>
      </c>
      <c r="AK250" s="6"/>
      <c r="AL250" s="6"/>
      <c r="AU250"/>
      <c r="AV250"/>
      <c r="AW250"/>
    </row>
    <row r="251" spans="1:49" x14ac:dyDescent="0.25">
      <c r="A251" t="str">
        <f t="shared" si="44"/>
        <v>DEDELEGATION</v>
      </c>
      <c r="B251" s="71">
        <v>44295</v>
      </c>
      <c r="C251" s="70">
        <v>3023523</v>
      </c>
      <c r="D251" t="s">
        <v>1001</v>
      </c>
      <c r="E251" t="str">
        <f>VLOOKUP(C251,Schools!$A:$Z,3,0)</f>
        <v>M</v>
      </c>
      <c r="F251" s="72">
        <v>-1837.1700000000021</v>
      </c>
      <c r="G251" s="70" t="s">
        <v>4657</v>
      </c>
      <c r="H251" s="70" t="s">
        <v>1081</v>
      </c>
      <c r="I251" t="str">
        <f t="shared" si="45"/>
        <v>10162/543965</v>
      </c>
      <c r="J251">
        <f>VLOOKUP(C251,Schools!$A:$Z,9,0)</f>
        <v>400130</v>
      </c>
      <c r="K251" s="70" t="s">
        <v>271</v>
      </c>
      <c r="L251" s="70" t="s">
        <v>1080</v>
      </c>
      <c r="M251" s="70" t="s">
        <v>1445</v>
      </c>
      <c r="N251" t="str">
        <f>VLOOKUP(C251,Schools!A:D,4,0)</f>
        <v>Primary</v>
      </c>
      <c r="O251">
        <f t="shared" si="43"/>
        <v>10162</v>
      </c>
      <c r="P251">
        <f t="shared" si="46"/>
        <v>543965</v>
      </c>
      <c r="Q251" s="75">
        <f t="shared" si="47"/>
        <v>-1837.1700000000021</v>
      </c>
      <c r="R251" s="73"/>
      <c r="S251" s="73"/>
      <c r="T251" s="73"/>
      <c r="U251" s="73"/>
      <c r="V251" s="73"/>
      <c r="W251" s="73"/>
      <c r="X251" s="73"/>
      <c r="Y251" s="73"/>
      <c r="Z251" s="73"/>
      <c r="AA251" s="73"/>
      <c r="AB251" s="73"/>
      <c r="AC251" s="48">
        <f t="shared" si="48"/>
        <v>-1837.1700000000021</v>
      </c>
      <c r="AD251" s="48">
        <f t="shared" si="49"/>
        <v>0</v>
      </c>
      <c r="AE251" s="73"/>
      <c r="AG251" s="48">
        <f t="shared" si="50"/>
        <v>-1837.1700000000021</v>
      </c>
      <c r="AH251" s="48">
        <f t="shared" si="51"/>
        <v>-1837.1700000000021</v>
      </c>
      <c r="AI251" s="6">
        <f t="shared" si="52"/>
        <v>-1837.1700000000021</v>
      </c>
      <c r="AJ251" s="6">
        <f t="shared" si="53"/>
        <v>-1837.1700000000021</v>
      </c>
      <c r="AK251" s="6"/>
      <c r="AL251" s="6"/>
      <c r="AU251"/>
      <c r="AV251"/>
      <c r="AW251"/>
    </row>
    <row r="252" spans="1:49" x14ac:dyDescent="0.25">
      <c r="A252" t="str">
        <f t="shared" si="44"/>
        <v>DEDELEGATION</v>
      </c>
      <c r="B252" s="71">
        <v>44295</v>
      </c>
      <c r="C252" s="70">
        <v>3023524</v>
      </c>
      <c r="D252" t="s">
        <v>972</v>
      </c>
      <c r="E252" t="str">
        <f>VLOOKUP(C252,Schools!$A:$Z,3,0)</f>
        <v>M</v>
      </c>
      <c r="F252" s="72">
        <v>-160.29</v>
      </c>
      <c r="G252" s="70" t="s">
        <v>4657</v>
      </c>
      <c r="H252" s="70" t="s">
        <v>1081</v>
      </c>
      <c r="I252" t="str">
        <f t="shared" si="45"/>
        <v>10162/543965</v>
      </c>
      <c r="J252">
        <f>VLOOKUP(C252,Schools!$A:$Z,9,0)</f>
        <v>400150</v>
      </c>
      <c r="K252" s="70" t="s">
        <v>271</v>
      </c>
      <c r="L252" s="70" t="s">
        <v>1080</v>
      </c>
      <c r="M252" s="70" t="s">
        <v>1445</v>
      </c>
      <c r="N252" t="str">
        <f>VLOOKUP(C252,Schools!A:D,4,0)</f>
        <v>Primary</v>
      </c>
      <c r="O252">
        <f t="shared" si="43"/>
        <v>10162</v>
      </c>
      <c r="P252">
        <f t="shared" si="46"/>
        <v>543965</v>
      </c>
      <c r="Q252" s="75">
        <f t="shared" si="47"/>
        <v>-160.29</v>
      </c>
      <c r="R252" s="73"/>
      <c r="S252" s="73"/>
      <c r="T252" s="73"/>
      <c r="U252" s="73"/>
      <c r="V252" s="73"/>
      <c r="W252" s="73"/>
      <c r="X252" s="73"/>
      <c r="Y252" s="73"/>
      <c r="Z252" s="73"/>
      <c r="AA252" s="73"/>
      <c r="AB252" s="73"/>
      <c r="AC252" s="48">
        <f t="shared" si="48"/>
        <v>-160.29</v>
      </c>
      <c r="AD252" s="48">
        <f t="shared" si="49"/>
        <v>0</v>
      </c>
      <c r="AE252" s="73"/>
      <c r="AG252" s="48">
        <f t="shared" si="50"/>
        <v>-160.29</v>
      </c>
      <c r="AH252" s="48">
        <f t="shared" si="51"/>
        <v>-160.29</v>
      </c>
      <c r="AI252" s="6">
        <f t="shared" si="52"/>
        <v>-160.29</v>
      </c>
      <c r="AJ252" s="6">
        <f t="shared" si="53"/>
        <v>-160.29</v>
      </c>
      <c r="AK252" s="6"/>
      <c r="AL252" s="6"/>
      <c r="AU252"/>
      <c r="AV252"/>
      <c r="AW252"/>
    </row>
    <row r="253" spans="1:49" x14ac:dyDescent="0.25">
      <c r="A253" t="str">
        <f t="shared" si="44"/>
        <v>DEDELEGATION</v>
      </c>
      <c r="B253" s="71">
        <v>44295</v>
      </c>
      <c r="C253" s="70">
        <v>3025201</v>
      </c>
      <c r="D253" t="s">
        <v>1012</v>
      </c>
      <c r="E253" t="str">
        <f>VLOOKUP(C253,Schools!$A:$Z,3,0)</f>
        <v>M</v>
      </c>
      <c r="F253" s="72">
        <v>-1109.6999999999996</v>
      </c>
      <c r="G253" s="70" t="s">
        <v>4657</v>
      </c>
      <c r="H253" s="70" t="s">
        <v>1081</v>
      </c>
      <c r="I253" t="str">
        <f t="shared" si="45"/>
        <v>10162/543965</v>
      </c>
      <c r="J253">
        <f>VLOOKUP(C253,Schools!$A:$Z,9,0)</f>
        <v>400021</v>
      </c>
      <c r="K253" s="70" t="s">
        <v>271</v>
      </c>
      <c r="L253" s="70" t="s">
        <v>1080</v>
      </c>
      <c r="M253" s="70" t="s">
        <v>1445</v>
      </c>
      <c r="N253" t="str">
        <f>VLOOKUP(C253,Schools!A:D,4,0)</f>
        <v>Primary</v>
      </c>
      <c r="O253">
        <f t="shared" si="43"/>
        <v>10162</v>
      </c>
      <c r="P253">
        <f t="shared" si="46"/>
        <v>543965</v>
      </c>
      <c r="Q253" s="75">
        <f t="shared" si="47"/>
        <v>-1109.6999999999996</v>
      </c>
      <c r="R253" s="73"/>
      <c r="S253" s="73"/>
      <c r="T253" s="73"/>
      <c r="U253" s="73"/>
      <c r="V253" s="73"/>
      <c r="W253" s="73"/>
      <c r="X253" s="73"/>
      <c r="Y253" s="73"/>
      <c r="Z253" s="73"/>
      <c r="AA253" s="73"/>
      <c r="AB253" s="73"/>
      <c r="AC253" s="48">
        <f t="shared" si="48"/>
        <v>-1109.6999999999996</v>
      </c>
      <c r="AD253" s="48">
        <f t="shared" si="49"/>
        <v>0</v>
      </c>
      <c r="AE253" s="73"/>
      <c r="AG253" s="48">
        <f t="shared" si="50"/>
        <v>-1109.6999999999996</v>
      </c>
      <c r="AH253" s="48">
        <f t="shared" si="51"/>
        <v>-1109.6999999999996</v>
      </c>
      <c r="AI253" s="6">
        <f t="shared" si="52"/>
        <v>-1109.6999999999996</v>
      </c>
      <c r="AJ253" s="6">
        <f t="shared" si="53"/>
        <v>-1109.6999999999996</v>
      </c>
      <c r="AK253" s="6"/>
      <c r="AL253" s="6"/>
      <c r="AU253"/>
      <c r="AV253"/>
      <c r="AW253"/>
    </row>
    <row r="254" spans="1:49" x14ac:dyDescent="0.25">
      <c r="A254" t="str">
        <f t="shared" si="44"/>
        <v>DEDELEGATION</v>
      </c>
      <c r="B254" s="71">
        <v>44295</v>
      </c>
      <c r="C254" s="70">
        <v>3025948</v>
      </c>
      <c r="D254" t="s">
        <v>1439</v>
      </c>
      <c r="E254" t="str">
        <f>VLOOKUP(C254,Schools!$A:$Z,3,0)</f>
        <v>M</v>
      </c>
      <c r="F254" s="72">
        <v>-86.309999999999917</v>
      </c>
      <c r="G254" s="70" t="s">
        <v>4657</v>
      </c>
      <c r="H254" s="70" t="s">
        <v>1081</v>
      </c>
      <c r="I254" t="str">
        <f t="shared" si="45"/>
        <v>10162/543965</v>
      </c>
      <c r="J254">
        <f>VLOOKUP(C254,Schools!$A:$Z,9,0)</f>
        <v>400112</v>
      </c>
      <c r="K254" s="70" t="s">
        <v>271</v>
      </c>
      <c r="L254" s="70" t="s">
        <v>1080</v>
      </c>
      <c r="M254" s="70" t="s">
        <v>1445</v>
      </c>
      <c r="N254" t="str">
        <f>VLOOKUP(C254,Schools!A:D,4,0)</f>
        <v>Primary</v>
      </c>
      <c r="O254">
        <f t="shared" si="43"/>
        <v>10162</v>
      </c>
      <c r="P254">
        <f t="shared" si="46"/>
        <v>543965</v>
      </c>
      <c r="Q254" s="75">
        <f t="shared" si="47"/>
        <v>-86.309999999999917</v>
      </c>
      <c r="R254" s="73"/>
      <c r="S254" s="73"/>
      <c r="T254" s="73"/>
      <c r="U254" s="73"/>
      <c r="V254" s="73"/>
      <c r="W254" s="73"/>
      <c r="X254" s="73"/>
      <c r="Y254" s="73"/>
      <c r="Z254" s="73"/>
      <c r="AA254" s="73"/>
      <c r="AB254" s="73"/>
      <c r="AC254" s="48">
        <f t="shared" si="48"/>
        <v>-86.309999999999917</v>
      </c>
      <c r="AD254" s="48">
        <f t="shared" si="49"/>
        <v>0</v>
      </c>
      <c r="AE254" s="73"/>
      <c r="AG254" s="48">
        <f t="shared" si="50"/>
        <v>-86.309999999999917</v>
      </c>
      <c r="AH254" s="48">
        <f t="shared" si="51"/>
        <v>-86.309999999999917</v>
      </c>
      <c r="AI254" s="6">
        <f t="shared" si="52"/>
        <v>-86.309999999999917</v>
      </c>
      <c r="AJ254" s="6">
        <f t="shared" si="53"/>
        <v>-86.309999999999917</v>
      </c>
      <c r="AK254" s="6"/>
      <c r="AL254" s="6"/>
      <c r="AU254"/>
      <c r="AV254"/>
      <c r="AW254"/>
    </row>
    <row r="255" spans="1:49" x14ac:dyDescent="0.25">
      <c r="A255" t="str">
        <f t="shared" si="44"/>
        <v>DEDELEGATION</v>
      </c>
      <c r="B255" s="71">
        <v>44295</v>
      </c>
      <c r="C255" s="70">
        <v>3025949</v>
      </c>
      <c r="D255" t="s">
        <v>1003</v>
      </c>
      <c r="E255" t="str">
        <f>VLOOKUP(C255,Schools!$A:$Z,3,0)</f>
        <v>M</v>
      </c>
      <c r="F255" s="72">
        <v>-135.63000000000008</v>
      </c>
      <c r="G255" s="70" t="s">
        <v>4657</v>
      </c>
      <c r="H255" s="70" t="s">
        <v>1081</v>
      </c>
      <c r="I255" t="str">
        <f t="shared" si="45"/>
        <v>10162/543965</v>
      </c>
      <c r="J255">
        <f>VLOOKUP(C255,Schools!$A:$Z,9,0)</f>
        <v>400110</v>
      </c>
      <c r="K255" s="70" t="s">
        <v>271</v>
      </c>
      <c r="L255" s="70" t="s">
        <v>1080</v>
      </c>
      <c r="M255" s="70" t="s">
        <v>1445</v>
      </c>
      <c r="N255" t="str">
        <f>VLOOKUP(C255,Schools!A:D,4,0)</f>
        <v>Primary</v>
      </c>
      <c r="O255">
        <f t="shared" si="43"/>
        <v>10162</v>
      </c>
      <c r="P255">
        <f t="shared" si="46"/>
        <v>543965</v>
      </c>
      <c r="Q255" s="75">
        <f t="shared" si="47"/>
        <v>-135.63000000000008</v>
      </c>
      <c r="R255" s="73"/>
      <c r="S255" s="73"/>
      <c r="T255" s="73"/>
      <c r="U255" s="73"/>
      <c r="V255" s="73"/>
      <c r="W255" s="73"/>
      <c r="X255" s="73"/>
      <c r="Y255" s="73"/>
      <c r="Z255" s="73"/>
      <c r="AA255" s="73"/>
      <c r="AB255" s="73"/>
      <c r="AC255" s="48">
        <f t="shared" si="48"/>
        <v>-135.63000000000008</v>
      </c>
      <c r="AD255" s="48">
        <f t="shared" si="49"/>
        <v>0</v>
      </c>
      <c r="AE255" s="73"/>
      <c r="AG255" s="48">
        <f t="shared" si="50"/>
        <v>-135.63000000000008</v>
      </c>
      <c r="AH255" s="48">
        <f t="shared" si="51"/>
        <v>-135.63000000000008</v>
      </c>
      <c r="AI255" s="6">
        <f t="shared" si="52"/>
        <v>-135.63000000000008</v>
      </c>
      <c r="AJ255" s="6">
        <f t="shared" si="53"/>
        <v>-135.63000000000008</v>
      </c>
      <c r="AK255" s="6"/>
      <c r="AL255" s="6"/>
      <c r="AU255"/>
      <c r="AV255"/>
      <c r="AW255"/>
    </row>
    <row r="256" spans="1:49" x14ac:dyDescent="0.25">
      <c r="A256" t="str">
        <f t="shared" si="44"/>
        <v>DEDELEGATION</v>
      </c>
      <c r="B256" s="71">
        <v>44295</v>
      </c>
      <c r="C256" s="70">
        <v>3024003</v>
      </c>
      <c r="D256" t="s">
        <v>1042</v>
      </c>
      <c r="E256" t="str">
        <f>VLOOKUP(C256,Schools!$A:$Z,3,0)</f>
        <v>M</v>
      </c>
      <c r="F256" s="72">
        <v>-3394.1599999999962</v>
      </c>
      <c r="G256" s="70" t="s">
        <v>4657</v>
      </c>
      <c r="H256" s="70" t="s">
        <v>1081</v>
      </c>
      <c r="I256" t="str">
        <f t="shared" si="45"/>
        <v>10163/543965</v>
      </c>
      <c r="J256">
        <f>VLOOKUP(C256,Schools!$A:$Z,9,0)</f>
        <v>400033</v>
      </c>
      <c r="K256" s="70" t="s">
        <v>271</v>
      </c>
      <c r="L256" s="70" t="s">
        <v>1080</v>
      </c>
      <c r="M256" s="70" t="s">
        <v>1445</v>
      </c>
      <c r="N256" t="str">
        <f>VLOOKUP(C256,Schools!A:D,4,0)</f>
        <v>Secondary</v>
      </c>
      <c r="O256">
        <f t="shared" si="43"/>
        <v>10163</v>
      </c>
      <c r="P256">
        <f t="shared" si="46"/>
        <v>543965</v>
      </c>
      <c r="Q256" s="75">
        <f t="shared" si="47"/>
        <v>-3394.1599999999962</v>
      </c>
      <c r="R256" s="73"/>
      <c r="S256" s="73"/>
      <c r="T256" s="73"/>
      <c r="U256" s="73"/>
      <c r="V256" s="73"/>
      <c r="W256" s="73"/>
      <c r="X256" s="73"/>
      <c r="Y256" s="73"/>
      <c r="Z256" s="73"/>
      <c r="AA256" s="73"/>
      <c r="AB256" s="73"/>
      <c r="AC256" s="48">
        <f t="shared" si="48"/>
        <v>-3394.1599999999962</v>
      </c>
      <c r="AD256" s="48">
        <f t="shared" si="49"/>
        <v>0</v>
      </c>
      <c r="AE256" s="73"/>
      <c r="AG256" s="48">
        <f t="shared" si="50"/>
        <v>-3394.1599999999962</v>
      </c>
      <c r="AH256" s="48">
        <f t="shared" si="51"/>
        <v>-3394.1599999999962</v>
      </c>
      <c r="AI256" s="6">
        <f t="shared" si="52"/>
        <v>-3394.1599999999962</v>
      </c>
      <c r="AJ256" s="6">
        <f t="shared" si="53"/>
        <v>-3394.1599999999962</v>
      </c>
      <c r="AK256" s="6"/>
      <c r="AL256" s="6"/>
      <c r="AU256"/>
      <c r="AV256"/>
      <c r="AW256"/>
    </row>
    <row r="257" spans="1:49" x14ac:dyDescent="0.25">
      <c r="A257" t="str">
        <f t="shared" si="44"/>
        <v>DEDELEGATION</v>
      </c>
      <c r="B257" s="71">
        <v>44295</v>
      </c>
      <c r="C257" s="70">
        <v>3024004</v>
      </c>
      <c r="D257" t="s">
        <v>1440</v>
      </c>
      <c r="E257" t="str">
        <f>VLOOKUP(C257,Schools!$A:$Z,3,0)</f>
        <v>M</v>
      </c>
      <c r="F257" s="72">
        <v>-198.36000000000007</v>
      </c>
      <c r="G257" s="70" t="s">
        <v>4657</v>
      </c>
      <c r="H257" s="70" t="s">
        <v>1081</v>
      </c>
      <c r="I257" t="str">
        <f t="shared" si="45"/>
        <v>10163/543965</v>
      </c>
      <c r="J257">
        <f>VLOOKUP(C257,Schools!$A:$Z,9,0)</f>
        <v>107953</v>
      </c>
      <c r="K257" s="70" t="s">
        <v>271</v>
      </c>
      <c r="L257" s="70" t="s">
        <v>1080</v>
      </c>
      <c r="M257" s="70" t="s">
        <v>1445</v>
      </c>
      <c r="N257" t="str">
        <f>VLOOKUP(C257,Schools!A:D,4,0)</f>
        <v>Secondary</v>
      </c>
      <c r="O257">
        <f t="shared" si="43"/>
        <v>10163</v>
      </c>
      <c r="P257">
        <f t="shared" si="46"/>
        <v>543965</v>
      </c>
      <c r="Q257" s="75">
        <f t="shared" si="47"/>
        <v>-198.36000000000007</v>
      </c>
      <c r="R257" s="73"/>
      <c r="S257" s="73"/>
      <c r="T257" s="73"/>
      <c r="U257" s="73"/>
      <c r="V257" s="73"/>
      <c r="W257" s="73"/>
      <c r="X257" s="73"/>
      <c r="Y257" s="73"/>
      <c r="Z257" s="73"/>
      <c r="AA257" s="73"/>
      <c r="AB257" s="73"/>
      <c r="AC257" s="48">
        <f t="shared" si="48"/>
        <v>-198.36000000000007</v>
      </c>
      <c r="AD257" s="48">
        <f t="shared" si="49"/>
        <v>0</v>
      </c>
      <c r="AE257" s="73"/>
      <c r="AG257" s="48">
        <f t="shared" si="50"/>
        <v>-198.36000000000007</v>
      </c>
      <c r="AH257" s="48">
        <f t="shared" si="51"/>
        <v>-198.36000000000007</v>
      </c>
      <c r="AI257" s="6">
        <f t="shared" si="52"/>
        <v>-198.36000000000007</v>
      </c>
      <c r="AJ257" s="6">
        <f t="shared" si="53"/>
        <v>-198.36000000000007</v>
      </c>
      <c r="AK257" s="6"/>
      <c r="AL257" s="6"/>
      <c r="AU257"/>
      <c r="AV257"/>
      <c r="AW257"/>
    </row>
    <row r="258" spans="1:49" x14ac:dyDescent="0.25">
      <c r="A258" t="str">
        <f t="shared" si="44"/>
        <v>DEDELEGATION</v>
      </c>
      <c r="B258" s="71">
        <v>44295</v>
      </c>
      <c r="C258" s="70">
        <v>3025404</v>
      </c>
      <c r="D258" t="s">
        <v>1441</v>
      </c>
      <c r="E258" t="str">
        <f>VLOOKUP(C258,Schools!$A:$Z,3,0)</f>
        <v>M</v>
      </c>
      <c r="F258" s="72">
        <v>-568.98135198135185</v>
      </c>
      <c r="G258" s="70" t="s">
        <v>4657</v>
      </c>
      <c r="H258" s="70" t="s">
        <v>1081</v>
      </c>
      <c r="I258" t="str">
        <f t="shared" si="45"/>
        <v>10163/543965</v>
      </c>
      <c r="J258">
        <f>VLOOKUP(C258,Schools!$A:$Z,9,0)</f>
        <v>400029</v>
      </c>
      <c r="K258" s="70" t="s">
        <v>271</v>
      </c>
      <c r="L258" s="70" t="s">
        <v>1080</v>
      </c>
      <c r="M258" s="70" t="s">
        <v>1445</v>
      </c>
      <c r="N258" t="str">
        <f>VLOOKUP(C258,Schools!A:D,4,0)</f>
        <v>Secondary</v>
      </c>
      <c r="O258">
        <f t="shared" si="43"/>
        <v>10163</v>
      </c>
      <c r="P258">
        <f t="shared" si="46"/>
        <v>543965</v>
      </c>
      <c r="Q258" s="75">
        <f t="shared" si="47"/>
        <v>-568.98135198135185</v>
      </c>
      <c r="R258" s="73"/>
      <c r="S258" s="73"/>
      <c r="T258" s="73"/>
      <c r="U258" s="73"/>
      <c r="V258" s="73"/>
      <c r="W258" s="73"/>
      <c r="X258" s="73"/>
      <c r="Y258" s="73"/>
      <c r="Z258" s="73"/>
      <c r="AA258" s="73"/>
      <c r="AB258" s="73"/>
      <c r="AC258" s="48">
        <f t="shared" si="48"/>
        <v>-568.98135198135185</v>
      </c>
      <c r="AD258" s="48">
        <f t="shared" si="49"/>
        <v>0</v>
      </c>
      <c r="AE258" s="73"/>
      <c r="AG258" s="48">
        <f t="shared" si="50"/>
        <v>-568.98135198135185</v>
      </c>
      <c r="AH258" s="48">
        <f t="shared" si="51"/>
        <v>-568.98135198135185</v>
      </c>
      <c r="AI258" s="6">
        <f t="shared" si="52"/>
        <v>-568.98135198135185</v>
      </c>
      <c r="AJ258" s="6">
        <f t="shared" si="53"/>
        <v>-568.98135198135185</v>
      </c>
      <c r="AK258" s="6"/>
      <c r="AL258" s="6"/>
      <c r="AU258"/>
      <c r="AV258"/>
      <c r="AW258"/>
    </row>
    <row r="259" spans="1:49" x14ac:dyDescent="0.25">
      <c r="A259" t="str">
        <f t="shared" si="44"/>
        <v>DEDELEGATION</v>
      </c>
      <c r="B259" s="71">
        <v>44295</v>
      </c>
      <c r="C259" s="70">
        <v>3025405</v>
      </c>
      <c r="D259" t="s">
        <v>1041</v>
      </c>
      <c r="E259" t="str">
        <f>VLOOKUP(C259,Schools!$A:$Z,3,0)</f>
        <v>M</v>
      </c>
      <c r="F259" s="72">
        <v>-1388.5200000000007</v>
      </c>
      <c r="G259" s="70" t="s">
        <v>4657</v>
      </c>
      <c r="H259" s="70" t="s">
        <v>1081</v>
      </c>
      <c r="I259" t="str">
        <f t="shared" si="45"/>
        <v>10163/543965</v>
      </c>
      <c r="J259">
        <f>VLOOKUP(C259,Schools!$A:$Z,9,0)</f>
        <v>400041</v>
      </c>
      <c r="K259" s="70" t="s">
        <v>271</v>
      </c>
      <c r="L259" s="70" t="s">
        <v>1080</v>
      </c>
      <c r="M259" s="70" t="s">
        <v>1445</v>
      </c>
      <c r="N259" t="str">
        <f>VLOOKUP(C259,Schools!A:D,4,0)</f>
        <v>Secondary</v>
      </c>
      <c r="O259">
        <f t="shared" si="43"/>
        <v>10163</v>
      </c>
      <c r="P259">
        <f t="shared" si="46"/>
        <v>543965</v>
      </c>
      <c r="Q259" s="75">
        <f t="shared" si="47"/>
        <v>-1388.5200000000007</v>
      </c>
      <c r="R259" s="73"/>
      <c r="S259" s="73"/>
      <c r="T259" s="73"/>
      <c r="U259" s="73"/>
      <c r="V259" s="73"/>
      <c r="W259" s="73"/>
      <c r="X259" s="73"/>
      <c r="Y259" s="73"/>
      <c r="Z259" s="73"/>
      <c r="AA259" s="73"/>
      <c r="AB259" s="73"/>
      <c r="AC259" s="48">
        <f t="shared" si="48"/>
        <v>-1388.5200000000007</v>
      </c>
      <c r="AD259" s="48">
        <f t="shared" si="49"/>
        <v>0</v>
      </c>
      <c r="AE259" s="73"/>
      <c r="AG259" s="48">
        <f t="shared" si="50"/>
        <v>-1388.5200000000007</v>
      </c>
      <c r="AH259" s="48">
        <f t="shared" si="51"/>
        <v>-1388.5200000000007</v>
      </c>
      <c r="AI259" s="6">
        <f t="shared" si="52"/>
        <v>-1388.5200000000007</v>
      </c>
      <c r="AJ259" s="6">
        <f t="shared" si="53"/>
        <v>-1388.5200000000007</v>
      </c>
      <c r="AK259" s="6"/>
      <c r="AL259" s="6"/>
      <c r="AU259"/>
      <c r="AV259"/>
      <c r="AW259"/>
    </row>
    <row r="260" spans="1:49" x14ac:dyDescent="0.25">
      <c r="A260" t="str">
        <f t="shared" si="44"/>
        <v>DEDELEGATION</v>
      </c>
      <c r="B260" s="71">
        <v>44295</v>
      </c>
      <c r="C260" s="70">
        <v>3025407</v>
      </c>
      <c r="D260" t="s">
        <v>1442</v>
      </c>
      <c r="E260" t="str">
        <f>VLOOKUP(C260,Schools!$A:$Z,3,0)</f>
        <v>M</v>
      </c>
      <c r="F260" s="72">
        <v>-3072.3055830223925</v>
      </c>
      <c r="G260" s="70" t="s">
        <v>4657</v>
      </c>
      <c r="H260" s="70" t="s">
        <v>1081</v>
      </c>
      <c r="I260" t="str">
        <f t="shared" si="45"/>
        <v>10163/543965</v>
      </c>
      <c r="J260">
        <f>VLOOKUP(C260,Schools!$A:$Z,9,0)</f>
        <v>400013</v>
      </c>
      <c r="K260" s="70" t="s">
        <v>271</v>
      </c>
      <c r="L260" s="70" t="s">
        <v>1080</v>
      </c>
      <c r="M260" s="70" t="s">
        <v>1445</v>
      </c>
      <c r="N260" t="str">
        <f>VLOOKUP(C260,Schools!A:D,4,0)</f>
        <v>Secondary</v>
      </c>
      <c r="O260">
        <f t="shared" si="43"/>
        <v>10163</v>
      </c>
      <c r="P260">
        <f t="shared" si="46"/>
        <v>543965</v>
      </c>
      <c r="Q260" s="75">
        <f t="shared" si="47"/>
        <v>-3072.3055830223925</v>
      </c>
      <c r="R260" s="73"/>
      <c r="S260" s="73"/>
      <c r="T260" s="73"/>
      <c r="U260" s="73"/>
      <c r="V260" s="73"/>
      <c r="W260" s="73"/>
      <c r="X260" s="73"/>
      <c r="Y260" s="73"/>
      <c r="Z260" s="73"/>
      <c r="AA260" s="73"/>
      <c r="AB260" s="73"/>
      <c r="AC260" s="48">
        <f t="shared" si="48"/>
        <v>-3072.3055830223925</v>
      </c>
      <c r="AD260" s="48">
        <f t="shared" si="49"/>
        <v>0</v>
      </c>
      <c r="AE260" s="73"/>
      <c r="AG260" s="48">
        <f t="shared" si="50"/>
        <v>-3072.3055830223925</v>
      </c>
      <c r="AH260" s="48">
        <f t="shared" si="51"/>
        <v>-3072.3055830223925</v>
      </c>
      <c r="AI260" s="6">
        <f t="shared" si="52"/>
        <v>-3072.3055830223925</v>
      </c>
      <c r="AJ260" s="6">
        <f t="shared" si="53"/>
        <v>-3072.3055830223925</v>
      </c>
      <c r="AK260" s="6"/>
      <c r="AL260" s="6"/>
      <c r="AU260"/>
      <c r="AV260"/>
      <c r="AW260"/>
    </row>
    <row r="261" spans="1:49" x14ac:dyDescent="0.25">
      <c r="A261" t="str">
        <f t="shared" si="44"/>
        <v>DEDELEGATION</v>
      </c>
      <c r="B261" s="71">
        <v>44295</v>
      </c>
      <c r="C261" s="70">
        <v>3025427</v>
      </c>
      <c r="D261" t="s">
        <v>1043</v>
      </c>
      <c r="E261" t="str">
        <f>VLOOKUP(C261,Schools!$A:$Z,3,0)</f>
        <v>M</v>
      </c>
      <c r="F261" s="72">
        <v>-716.2999999999995</v>
      </c>
      <c r="G261" s="70" t="s">
        <v>4657</v>
      </c>
      <c r="H261" s="70" t="s">
        <v>1081</v>
      </c>
      <c r="I261" t="str">
        <f t="shared" si="45"/>
        <v>10163/543965</v>
      </c>
      <c r="J261">
        <f>VLOOKUP(C261,Schools!$A:$Z,9,0)</f>
        <v>400140</v>
      </c>
      <c r="K261" s="70" t="s">
        <v>271</v>
      </c>
      <c r="L261" s="70" t="s">
        <v>1080</v>
      </c>
      <c r="M261" s="70" t="s">
        <v>1445</v>
      </c>
      <c r="N261" t="str">
        <f>VLOOKUP(C261,Schools!A:D,4,0)</f>
        <v>Secondary</v>
      </c>
      <c r="O261">
        <f t="shared" si="43"/>
        <v>10163</v>
      </c>
      <c r="P261">
        <f t="shared" si="46"/>
        <v>543965</v>
      </c>
      <c r="Q261" s="75">
        <f t="shared" si="47"/>
        <v>-716.2999999999995</v>
      </c>
      <c r="R261" s="73"/>
      <c r="S261" s="73"/>
      <c r="T261" s="73"/>
      <c r="U261" s="73"/>
      <c r="V261" s="73"/>
      <c r="W261" s="73"/>
      <c r="X261" s="73"/>
      <c r="Y261" s="73"/>
      <c r="Z261" s="73"/>
      <c r="AA261" s="73"/>
      <c r="AB261" s="73"/>
      <c r="AC261" s="48">
        <f t="shared" si="48"/>
        <v>-716.2999999999995</v>
      </c>
      <c r="AD261" s="48">
        <f t="shared" si="49"/>
        <v>0</v>
      </c>
      <c r="AE261" s="73"/>
      <c r="AG261" s="48">
        <f t="shared" si="50"/>
        <v>-716.2999999999995</v>
      </c>
      <c r="AH261" s="48">
        <f t="shared" si="51"/>
        <v>-716.2999999999995</v>
      </c>
      <c r="AI261" s="6">
        <f t="shared" si="52"/>
        <v>-716.2999999999995</v>
      </c>
      <c r="AJ261" s="6">
        <f t="shared" si="53"/>
        <v>-716.2999999999995</v>
      </c>
      <c r="AK261" s="6"/>
      <c r="AL261" s="6"/>
      <c r="AU261"/>
      <c r="AV261"/>
      <c r="AW261"/>
    </row>
    <row r="262" spans="1:49" x14ac:dyDescent="0.25">
      <c r="A262" t="str">
        <f t="shared" si="44"/>
        <v>DEDELEGATION</v>
      </c>
      <c r="B262" s="71">
        <v>44295</v>
      </c>
      <c r="C262" s="70">
        <v>3023521</v>
      </c>
      <c r="D262" t="s">
        <v>1443</v>
      </c>
      <c r="E262" t="str">
        <f>VLOOKUP(C262,Schools!$A:$Z,3,0)</f>
        <v>M</v>
      </c>
      <c r="F262" s="72">
        <v>-5457.7400000000052</v>
      </c>
      <c r="G262" s="70" t="s">
        <v>4657</v>
      </c>
      <c r="H262" s="70" t="s">
        <v>1081</v>
      </c>
      <c r="I262" t="str">
        <f t="shared" si="45"/>
        <v>11510/543965</v>
      </c>
      <c r="J262">
        <f>VLOOKUP(C262,Schools!$A:$Z,9,0)</f>
        <v>400135</v>
      </c>
      <c r="K262" s="70" t="s">
        <v>271</v>
      </c>
      <c r="L262" s="70" t="s">
        <v>1080</v>
      </c>
      <c r="M262" s="70" t="s">
        <v>1445</v>
      </c>
      <c r="N262" t="str">
        <f>VLOOKUP(C262,Schools!A:D,4,0)</f>
        <v>All through</v>
      </c>
      <c r="O262">
        <f t="shared" si="43"/>
        <v>11510</v>
      </c>
      <c r="P262">
        <f t="shared" si="46"/>
        <v>543965</v>
      </c>
      <c r="Q262" s="75">
        <f t="shared" si="47"/>
        <v>-5457.7400000000052</v>
      </c>
      <c r="R262" s="73"/>
      <c r="S262" s="73"/>
      <c r="T262" s="73"/>
      <c r="U262" s="73"/>
      <c r="V262" s="73"/>
      <c r="W262" s="73"/>
      <c r="X262" s="73"/>
      <c r="Y262" s="73"/>
      <c r="Z262" s="73"/>
      <c r="AA262" s="73"/>
      <c r="AB262" s="73"/>
      <c r="AC262" s="48">
        <f t="shared" si="48"/>
        <v>-5457.7400000000052</v>
      </c>
      <c r="AD262" s="48">
        <f t="shared" si="49"/>
        <v>0</v>
      </c>
      <c r="AE262" s="73"/>
      <c r="AG262" s="48">
        <f t="shared" si="50"/>
        <v>-5457.7400000000052</v>
      </c>
      <c r="AH262" s="48">
        <f t="shared" si="51"/>
        <v>-5457.7400000000052</v>
      </c>
      <c r="AI262" s="6">
        <f t="shared" si="52"/>
        <v>-5457.7400000000052</v>
      </c>
      <c r="AJ262" s="6">
        <f t="shared" si="53"/>
        <v>-5457.7400000000052</v>
      </c>
      <c r="AK262" s="6"/>
      <c r="AL262" s="6"/>
      <c r="AU262"/>
      <c r="AV262"/>
      <c r="AW262"/>
    </row>
    <row r="263" spans="1:49" x14ac:dyDescent="0.25">
      <c r="A263" t="str">
        <f t="shared" si="44"/>
        <v>DEDELEGATION</v>
      </c>
      <c r="B263" s="324">
        <v>44295</v>
      </c>
      <c r="C263" s="146">
        <v>3022002</v>
      </c>
      <c r="D263" t="s">
        <v>1392</v>
      </c>
      <c r="E263" t="str">
        <f>VLOOKUP(C263,Schools!$A:$Z,3,0)</f>
        <v>M</v>
      </c>
      <c r="F263" s="204">
        <v>-6657.91</v>
      </c>
      <c r="G263" s="146" t="s">
        <v>4657</v>
      </c>
      <c r="H263" s="146" t="s">
        <v>1083</v>
      </c>
      <c r="I263" t="str">
        <f t="shared" si="45"/>
        <v>10162/543965</v>
      </c>
      <c r="J263">
        <f>VLOOKUP(C263,Schools!$A:$Z,9,0)</f>
        <v>400005</v>
      </c>
      <c r="K263" s="146" t="s">
        <v>294</v>
      </c>
      <c r="L263" s="146" t="s">
        <v>1082</v>
      </c>
      <c r="M263" s="146" t="s">
        <v>1446</v>
      </c>
      <c r="N263" t="str">
        <f>VLOOKUP(C263,Schools!A:D,4,0)</f>
        <v>Primary</v>
      </c>
      <c r="O263">
        <f t="shared" si="43"/>
        <v>10162</v>
      </c>
      <c r="P263">
        <f t="shared" si="46"/>
        <v>543965</v>
      </c>
      <c r="Q263" s="75">
        <f t="shared" si="47"/>
        <v>-6657.91</v>
      </c>
      <c r="R263" s="73"/>
      <c r="S263" s="73"/>
      <c r="T263" s="73"/>
      <c r="U263" s="73"/>
      <c r="V263" s="73"/>
      <c r="W263" s="73"/>
      <c r="X263" s="73"/>
      <c r="Y263" s="73"/>
      <c r="Z263" s="73"/>
      <c r="AA263" s="73"/>
      <c r="AB263" s="73"/>
      <c r="AC263" s="48">
        <f t="shared" si="48"/>
        <v>-6657.91</v>
      </c>
      <c r="AD263" s="48">
        <f t="shared" si="49"/>
        <v>0</v>
      </c>
      <c r="AE263" s="73"/>
      <c r="AF263" s="47"/>
      <c r="AG263" s="48">
        <f t="shared" ref="AG263:AG326" si="54">SUM(Q263:S263)</f>
        <v>-6657.91</v>
      </c>
      <c r="AH263" s="48">
        <f t="shared" ref="AH263:AH326" si="55">SUM(Q263:V263)</f>
        <v>-6657.91</v>
      </c>
      <c r="AI263" s="6">
        <f t="shared" ref="AI263:AI326" si="56">SUM(Q263:Y263)</f>
        <v>-6657.91</v>
      </c>
      <c r="AJ263" s="6">
        <f t="shared" ref="AJ263:AJ326" si="57">SUM(Q263:AB263)</f>
        <v>-6657.91</v>
      </c>
    </row>
    <row r="264" spans="1:49" x14ac:dyDescent="0.25">
      <c r="A264" t="str">
        <f t="shared" si="44"/>
        <v>DEDELEGATION</v>
      </c>
      <c r="B264" s="203">
        <v>44295</v>
      </c>
      <c r="C264" s="146">
        <v>3022003</v>
      </c>
      <c r="D264" t="s">
        <v>973</v>
      </c>
      <c r="E264" t="str">
        <f>VLOOKUP(C264,Schools!$A:$Z,3,0)</f>
        <v>M</v>
      </c>
      <c r="F264" s="204">
        <v>-5704.51</v>
      </c>
      <c r="G264" s="146" t="s">
        <v>4657</v>
      </c>
      <c r="H264" s="146" t="s">
        <v>1083</v>
      </c>
      <c r="I264" t="str">
        <f t="shared" si="45"/>
        <v>10162/543965</v>
      </c>
      <c r="J264">
        <f>VLOOKUP(C264,Schools!$A:$Z,9,0)</f>
        <v>400051</v>
      </c>
      <c r="K264" s="146" t="s">
        <v>294</v>
      </c>
      <c r="L264" s="146" t="s">
        <v>1082</v>
      </c>
      <c r="M264" s="146" t="s">
        <v>1446</v>
      </c>
      <c r="N264" t="str">
        <f>VLOOKUP(C264,Schools!A:D,4,0)</f>
        <v>Primary</v>
      </c>
      <c r="O264">
        <f t="shared" si="43"/>
        <v>10162</v>
      </c>
      <c r="P264">
        <f t="shared" si="46"/>
        <v>543965</v>
      </c>
      <c r="Q264" s="75">
        <f t="shared" si="47"/>
        <v>-5704.51</v>
      </c>
      <c r="R264" s="73"/>
      <c r="S264" s="73"/>
      <c r="T264" s="73"/>
      <c r="U264" s="73"/>
      <c r="V264" s="73"/>
      <c r="W264" s="73"/>
      <c r="X264" s="73"/>
      <c r="Y264" s="73"/>
      <c r="Z264" s="73"/>
      <c r="AA264" s="73"/>
      <c r="AB264" s="73"/>
      <c r="AC264" s="48">
        <f t="shared" si="48"/>
        <v>-5704.51</v>
      </c>
      <c r="AD264" s="48">
        <f t="shared" si="49"/>
        <v>0</v>
      </c>
      <c r="AE264" s="73"/>
      <c r="AF264" s="47"/>
      <c r="AG264" s="48">
        <f t="shared" si="54"/>
        <v>-5704.51</v>
      </c>
      <c r="AH264" s="48">
        <f t="shared" si="55"/>
        <v>-5704.51</v>
      </c>
      <c r="AI264" s="6">
        <f t="shared" si="56"/>
        <v>-5704.51</v>
      </c>
      <c r="AJ264" s="6">
        <f t="shared" si="57"/>
        <v>-5704.51</v>
      </c>
    </row>
    <row r="265" spans="1:49" x14ac:dyDescent="0.25">
      <c r="A265" t="str">
        <f t="shared" si="44"/>
        <v>DEDELEGATION</v>
      </c>
      <c r="B265" s="203">
        <v>44295</v>
      </c>
      <c r="C265" s="146">
        <v>3022007</v>
      </c>
      <c r="D265" t="s">
        <v>976</v>
      </c>
      <c r="E265" t="str">
        <f>VLOOKUP(C265,Schools!$A:$Z,3,0)</f>
        <v>M</v>
      </c>
      <c r="F265" s="204">
        <v>-5688.62</v>
      </c>
      <c r="G265" s="146" t="s">
        <v>4657</v>
      </c>
      <c r="H265" s="146" t="s">
        <v>1083</v>
      </c>
      <c r="I265" t="str">
        <f t="shared" si="45"/>
        <v>10162/543965</v>
      </c>
      <c r="J265">
        <f>VLOOKUP(C265,Schools!$A:$Z,9,0)</f>
        <v>400040</v>
      </c>
      <c r="K265" s="146" t="s">
        <v>294</v>
      </c>
      <c r="L265" s="146" t="s">
        <v>1082</v>
      </c>
      <c r="M265" s="146" t="s">
        <v>1446</v>
      </c>
      <c r="N265" t="str">
        <f>VLOOKUP(C265,Schools!A:D,4,0)</f>
        <v>Primary</v>
      </c>
      <c r="O265">
        <f t="shared" si="43"/>
        <v>10162</v>
      </c>
      <c r="P265">
        <f t="shared" si="46"/>
        <v>543965</v>
      </c>
      <c r="Q265" s="75">
        <f t="shared" si="47"/>
        <v>-5688.62</v>
      </c>
      <c r="R265" s="73"/>
      <c r="S265" s="73"/>
      <c r="T265" s="73"/>
      <c r="U265" s="73"/>
      <c r="V265" s="73"/>
      <c r="W265" s="73"/>
      <c r="X265" s="73"/>
      <c r="Y265" s="73"/>
      <c r="Z265" s="73"/>
      <c r="AA265" s="73"/>
      <c r="AB265" s="73"/>
      <c r="AC265" s="48">
        <f t="shared" si="48"/>
        <v>-5688.62</v>
      </c>
      <c r="AD265" s="48">
        <f t="shared" si="49"/>
        <v>0</v>
      </c>
      <c r="AE265" s="73"/>
      <c r="AF265" s="47"/>
      <c r="AG265" s="48">
        <f t="shared" si="54"/>
        <v>-5688.62</v>
      </c>
      <c r="AH265" s="48">
        <f t="shared" si="55"/>
        <v>-5688.62</v>
      </c>
      <c r="AI265" s="6">
        <f t="shared" si="56"/>
        <v>-5688.62</v>
      </c>
      <c r="AJ265" s="6">
        <f t="shared" si="57"/>
        <v>-5688.62</v>
      </c>
    </row>
    <row r="266" spans="1:49" x14ac:dyDescent="0.25">
      <c r="A266" t="str">
        <f t="shared" si="44"/>
        <v>DEDELEGATION</v>
      </c>
      <c r="B266" s="203">
        <v>44295</v>
      </c>
      <c r="C266" s="146">
        <v>3022008</v>
      </c>
      <c r="D266" t="s">
        <v>1394</v>
      </c>
      <c r="E266" t="str">
        <f>VLOOKUP(C266,Schools!$A:$Z,3,0)</f>
        <v>M</v>
      </c>
      <c r="F266" s="204">
        <v>-4290.3</v>
      </c>
      <c r="G266" s="146" t="s">
        <v>4657</v>
      </c>
      <c r="H266" s="146" t="s">
        <v>1083</v>
      </c>
      <c r="I266" t="str">
        <f t="shared" si="45"/>
        <v>10162/543965</v>
      </c>
      <c r="J266">
        <f>VLOOKUP(C266,Schools!$A:$Z,9,0)</f>
        <v>400057</v>
      </c>
      <c r="K266" s="146" t="s">
        <v>294</v>
      </c>
      <c r="L266" s="146" t="s">
        <v>1082</v>
      </c>
      <c r="M266" s="146" t="s">
        <v>1446</v>
      </c>
      <c r="N266" t="str">
        <f>VLOOKUP(C266,Schools!A:D,4,0)</f>
        <v>Primary</v>
      </c>
      <c r="O266">
        <f t="shared" si="43"/>
        <v>10162</v>
      </c>
      <c r="P266">
        <f t="shared" si="46"/>
        <v>543965</v>
      </c>
      <c r="Q266" s="75">
        <f t="shared" si="47"/>
        <v>-4290.3</v>
      </c>
      <c r="R266" s="73"/>
      <c r="S266" s="73"/>
      <c r="T266" s="73"/>
      <c r="U266" s="73"/>
      <c r="V266" s="73"/>
      <c r="W266" s="73"/>
      <c r="X266" s="73"/>
      <c r="Y266" s="73"/>
      <c r="Z266" s="73"/>
      <c r="AA266" s="73"/>
      <c r="AB266" s="73"/>
      <c r="AC266" s="48">
        <f t="shared" si="48"/>
        <v>-4290.3</v>
      </c>
      <c r="AD266" s="48">
        <f t="shared" si="49"/>
        <v>0</v>
      </c>
      <c r="AE266" s="73"/>
      <c r="AF266" s="47"/>
      <c r="AG266" s="48">
        <f t="shared" si="54"/>
        <v>-4290.3</v>
      </c>
      <c r="AH266" s="48">
        <f t="shared" si="55"/>
        <v>-4290.3</v>
      </c>
      <c r="AI266" s="6">
        <f t="shared" si="56"/>
        <v>-4290.3</v>
      </c>
      <c r="AJ266" s="6">
        <f t="shared" si="57"/>
        <v>-4290.3</v>
      </c>
    </row>
    <row r="267" spans="1:49" x14ac:dyDescent="0.25">
      <c r="A267" t="str">
        <f t="shared" si="44"/>
        <v>DEDELEGATION</v>
      </c>
      <c r="B267" s="203">
        <v>44295</v>
      </c>
      <c r="C267" s="146">
        <v>3022009</v>
      </c>
      <c r="D267" t="s">
        <v>1378</v>
      </c>
      <c r="E267" t="str">
        <f>VLOOKUP(C267,Schools!$A:$Z,3,0)</f>
        <v>M</v>
      </c>
      <c r="F267" s="204">
        <v>-6689.6900000000005</v>
      </c>
      <c r="G267" s="146" t="s">
        <v>4657</v>
      </c>
      <c r="H267" s="146" t="s">
        <v>1083</v>
      </c>
      <c r="I267" t="str">
        <f t="shared" si="45"/>
        <v>10162/543965</v>
      </c>
      <c r="J267">
        <f>VLOOKUP(C267,Schools!$A:$Z,9,0)</f>
        <v>400061</v>
      </c>
      <c r="K267" s="146" t="s">
        <v>294</v>
      </c>
      <c r="L267" s="146" t="s">
        <v>1082</v>
      </c>
      <c r="M267" s="146" t="s">
        <v>1446</v>
      </c>
      <c r="N267" t="str">
        <f>VLOOKUP(C267,Schools!A:D,4,0)</f>
        <v>Primary</v>
      </c>
      <c r="O267">
        <f t="shared" si="43"/>
        <v>10162</v>
      </c>
      <c r="P267">
        <f t="shared" si="46"/>
        <v>543965</v>
      </c>
      <c r="Q267" s="75">
        <f t="shared" si="47"/>
        <v>-6689.6900000000005</v>
      </c>
      <c r="R267" s="73"/>
      <c r="S267" s="73"/>
      <c r="T267" s="73"/>
      <c r="U267" s="73"/>
      <c r="V267" s="73"/>
      <c r="W267" s="73"/>
      <c r="X267" s="73"/>
      <c r="Y267" s="73"/>
      <c r="Z267" s="73"/>
      <c r="AA267" s="73"/>
      <c r="AB267" s="73"/>
      <c r="AC267" s="48">
        <f t="shared" si="48"/>
        <v>-6689.6900000000005</v>
      </c>
      <c r="AD267" s="48">
        <f t="shared" si="49"/>
        <v>0</v>
      </c>
      <c r="AE267" s="73"/>
      <c r="AF267" s="47"/>
      <c r="AG267" s="48">
        <f t="shared" si="54"/>
        <v>-6689.6900000000005</v>
      </c>
      <c r="AH267" s="48">
        <f t="shared" si="55"/>
        <v>-6689.6900000000005</v>
      </c>
      <c r="AI267" s="6">
        <f t="shared" si="56"/>
        <v>-6689.6900000000005</v>
      </c>
      <c r="AJ267" s="6">
        <f t="shared" si="57"/>
        <v>-6689.6900000000005</v>
      </c>
    </row>
    <row r="268" spans="1:49" x14ac:dyDescent="0.25">
      <c r="A268" t="str">
        <f t="shared" si="44"/>
        <v>DEDELEGATION</v>
      </c>
      <c r="B268" s="203">
        <v>44295</v>
      </c>
      <c r="C268" s="146">
        <v>3022011</v>
      </c>
      <c r="D268" t="s">
        <v>1395</v>
      </c>
      <c r="E268" t="str">
        <f>VLOOKUP(C268,Schools!$A:$Z,3,0)</f>
        <v>M</v>
      </c>
      <c r="F268" s="204">
        <v>-3305.12</v>
      </c>
      <c r="G268" s="146" t="s">
        <v>4657</v>
      </c>
      <c r="H268" s="146" t="s">
        <v>1083</v>
      </c>
      <c r="I268" t="str">
        <f t="shared" si="45"/>
        <v>10162/543965</v>
      </c>
      <c r="J268">
        <f>VLOOKUP(C268,Schools!$A:$Z,9,0)</f>
        <v>400020</v>
      </c>
      <c r="K268" s="146" t="s">
        <v>294</v>
      </c>
      <c r="L268" s="146" t="s">
        <v>1082</v>
      </c>
      <c r="M268" s="146" t="s">
        <v>1446</v>
      </c>
      <c r="N268" t="str">
        <f>VLOOKUP(C268,Schools!A:D,4,0)</f>
        <v>Primary</v>
      </c>
      <c r="O268">
        <f t="shared" si="43"/>
        <v>10162</v>
      </c>
      <c r="P268">
        <f t="shared" si="46"/>
        <v>543965</v>
      </c>
      <c r="Q268" s="75">
        <f t="shared" si="47"/>
        <v>-3305.12</v>
      </c>
      <c r="R268" s="73"/>
      <c r="S268" s="73"/>
      <c r="T268" s="73"/>
      <c r="U268" s="73"/>
      <c r="V268" s="73"/>
      <c r="W268" s="73"/>
      <c r="X268" s="73"/>
      <c r="Y268" s="73"/>
      <c r="Z268" s="73"/>
      <c r="AA268" s="73"/>
      <c r="AB268" s="73"/>
      <c r="AC268" s="48">
        <f t="shared" si="48"/>
        <v>-3305.12</v>
      </c>
      <c r="AD268" s="48">
        <f t="shared" si="49"/>
        <v>0</v>
      </c>
      <c r="AE268" s="73"/>
      <c r="AF268" s="47"/>
      <c r="AG268" s="48">
        <f t="shared" si="54"/>
        <v>-3305.12</v>
      </c>
      <c r="AH268" s="48">
        <f t="shared" si="55"/>
        <v>-3305.12</v>
      </c>
      <c r="AI268" s="6">
        <f t="shared" si="56"/>
        <v>-3305.12</v>
      </c>
      <c r="AJ268" s="6">
        <f t="shared" si="57"/>
        <v>-3305.12</v>
      </c>
    </row>
    <row r="269" spans="1:49" x14ac:dyDescent="0.25">
      <c r="A269" t="str">
        <f t="shared" si="44"/>
        <v>DEDELEGATION</v>
      </c>
      <c r="B269" s="203">
        <v>44295</v>
      </c>
      <c r="C269" s="146">
        <v>3022014</v>
      </c>
      <c r="D269" t="s">
        <v>1396</v>
      </c>
      <c r="E269" t="str">
        <f>VLOOKUP(C269,Schools!$A:$Z,3,0)</f>
        <v>M</v>
      </c>
      <c r="F269" s="204">
        <v>-9963.0300000000007</v>
      </c>
      <c r="G269" s="146" t="s">
        <v>4657</v>
      </c>
      <c r="H269" s="146" t="s">
        <v>1083</v>
      </c>
      <c r="I269" t="str">
        <f t="shared" si="45"/>
        <v>10162/543965</v>
      </c>
      <c r="J269">
        <f>VLOOKUP(C269,Schools!$A:$Z,9,0)</f>
        <v>400050</v>
      </c>
      <c r="K269" s="146" t="s">
        <v>294</v>
      </c>
      <c r="L269" s="146" t="s">
        <v>1082</v>
      </c>
      <c r="M269" s="146" t="s">
        <v>1446</v>
      </c>
      <c r="N269" t="str">
        <f>VLOOKUP(C269,Schools!A:D,4,0)</f>
        <v>Primary</v>
      </c>
      <c r="O269">
        <f t="shared" si="43"/>
        <v>10162</v>
      </c>
      <c r="P269">
        <f t="shared" si="46"/>
        <v>543965</v>
      </c>
      <c r="Q269" s="75">
        <f t="shared" si="47"/>
        <v>-9963.0300000000007</v>
      </c>
      <c r="R269" s="73"/>
      <c r="S269" s="73"/>
      <c r="T269" s="73"/>
      <c r="U269" s="73"/>
      <c r="V269" s="73"/>
      <c r="W269" s="73"/>
      <c r="X269" s="73"/>
      <c r="Y269" s="73"/>
      <c r="Z269" s="73"/>
      <c r="AA269" s="73"/>
      <c r="AB269" s="73"/>
      <c r="AC269" s="48">
        <f t="shared" si="48"/>
        <v>-9963.0300000000007</v>
      </c>
      <c r="AD269" s="48">
        <f t="shared" si="49"/>
        <v>0</v>
      </c>
      <c r="AE269" s="73"/>
      <c r="AF269" s="47"/>
      <c r="AG269" s="48">
        <f t="shared" si="54"/>
        <v>-9963.0300000000007</v>
      </c>
      <c r="AH269" s="48">
        <f t="shared" si="55"/>
        <v>-9963.0300000000007</v>
      </c>
      <c r="AI269" s="6">
        <f t="shared" si="56"/>
        <v>-9963.0300000000007</v>
      </c>
      <c r="AJ269" s="6">
        <f t="shared" si="57"/>
        <v>-9963.0300000000007</v>
      </c>
    </row>
    <row r="270" spans="1:49" x14ac:dyDescent="0.25">
      <c r="A270" t="str">
        <f t="shared" si="44"/>
        <v>DEDELEGATION</v>
      </c>
      <c r="B270" s="203">
        <v>44295</v>
      </c>
      <c r="C270" s="146">
        <v>3022015</v>
      </c>
      <c r="D270" t="s">
        <v>1397</v>
      </c>
      <c r="E270" t="str">
        <f>VLOOKUP(C270,Schools!$A:$Z,3,0)</f>
        <v>M</v>
      </c>
      <c r="F270" s="204">
        <v>-3336.9</v>
      </c>
      <c r="G270" s="146" t="s">
        <v>4657</v>
      </c>
      <c r="H270" s="146" t="s">
        <v>1083</v>
      </c>
      <c r="I270" t="str">
        <f t="shared" si="45"/>
        <v>10162/543965</v>
      </c>
      <c r="J270">
        <f>VLOOKUP(C270,Schools!$A:$Z,9,0)</f>
        <v>400059</v>
      </c>
      <c r="K270" s="146" t="s">
        <v>294</v>
      </c>
      <c r="L270" s="146" t="s">
        <v>1082</v>
      </c>
      <c r="M270" s="146" t="s">
        <v>1446</v>
      </c>
      <c r="N270" t="str">
        <f>VLOOKUP(C270,Schools!A:D,4,0)</f>
        <v>Primary</v>
      </c>
      <c r="O270">
        <f t="shared" si="43"/>
        <v>10162</v>
      </c>
      <c r="P270">
        <f t="shared" si="46"/>
        <v>543965</v>
      </c>
      <c r="Q270" s="75">
        <f t="shared" si="47"/>
        <v>-3336.9</v>
      </c>
      <c r="R270" s="73"/>
      <c r="S270" s="73"/>
      <c r="T270" s="73"/>
      <c r="U270" s="73"/>
      <c r="V270" s="73"/>
      <c r="W270" s="73"/>
      <c r="X270" s="73"/>
      <c r="Y270" s="73"/>
      <c r="Z270" s="73"/>
      <c r="AA270" s="73"/>
      <c r="AB270" s="73"/>
      <c r="AC270" s="48">
        <f t="shared" si="48"/>
        <v>-3336.9</v>
      </c>
      <c r="AD270" s="48">
        <f t="shared" si="49"/>
        <v>0</v>
      </c>
      <c r="AE270" s="73"/>
      <c r="AF270" s="47"/>
      <c r="AG270" s="48">
        <f t="shared" si="54"/>
        <v>-3336.9</v>
      </c>
      <c r="AH270" s="48">
        <f t="shared" si="55"/>
        <v>-3336.9</v>
      </c>
      <c r="AI270" s="6">
        <f t="shared" si="56"/>
        <v>-3336.9</v>
      </c>
      <c r="AJ270" s="6">
        <f t="shared" si="57"/>
        <v>-3336.9</v>
      </c>
    </row>
    <row r="271" spans="1:49" x14ac:dyDescent="0.25">
      <c r="A271" t="str">
        <f t="shared" si="44"/>
        <v>DEDELEGATION</v>
      </c>
      <c r="B271" s="203">
        <v>44295</v>
      </c>
      <c r="C271" s="146">
        <v>3022016</v>
      </c>
      <c r="D271" t="s">
        <v>983</v>
      </c>
      <c r="E271" t="str">
        <f>VLOOKUP(C271,Schools!$A:$Z,3,0)</f>
        <v>M</v>
      </c>
      <c r="F271" s="204">
        <v>-3336.9</v>
      </c>
      <c r="G271" s="146" t="s">
        <v>4657</v>
      </c>
      <c r="H271" s="146" t="s">
        <v>1083</v>
      </c>
      <c r="I271" t="str">
        <f t="shared" si="45"/>
        <v>10162/543965</v>
      </c>
      <c r="J271">
        <f>VLOOKUP(C271,Schools!$A:$Z,9,0)</f>
        <v>400049</v>
      </c>
      <c r="K271" s="146" t="s">
        <v>294</v>
      </c>
      <c r="L271" s="146" t="s">
        <v>1082</v>
      </c>
      <c r="M271" s="146" t="s">
        <v>1446</v>
      </c>
      <c r="N271" t="str">
        <f>VLOOKUP(C271,Schools!A:D,4,0)</f>
        <v>Primary</v>
      </c>
      <c r="O271">
        <f t="shared" si="43"/>
        <v>10162</v>
      </c>
      <c r="P271">
        <f t="shared" si="46"/>
        <v>543965</v>
      </c>
      <c r="Q271" s="75">
        <f t="shared" si="47"/>
        <v>-3336.9</v>
      </c>
      <c r="R271" s="73"/>
      <c r="S271" s="73"/>
      <c r="T271" s="73"/>
      <c r="U271" s="73"/>
      <c r="V271" s="73"/>
      <c r="W271" s="73"/>
      <c r="X271" s="73"/>
      <c r="Y271" s="73"/>
      <c r="Z271" s="73"/>
      <c r="AA271" s="73"/>
      <c r="AB271" s="73"/>
      <c r="AC271" s="48">
        <f t="shared" si="48"/>
        <v>-3336.9</v>
      </c>
      <c r="AD271" s="48">
        <f t="shared" si="49"/>
        <v>0</v>
      </c>
      <c r="AE271" s="73"/>
      <c r="AF271" s="47"/>
      <c r="AG271" s="48">
        <f t="shared" si="54"/>
        <v>-3336.9</v>
      </c>
      <c r="AH271" s="48">
        <f t="shared" si="55"/>
        <v>-3336.9</v>
      </c>
      <c r="AI271" s="6">
        <f t="shared" si="56"/>
        <v>-3336.9</v>
      </c>
      <c r="AJ271" s="6">
        <f t="shared" si="57"/>
        <v>-3336.9</v>
      </c>
    </row>
    <row r="272" spans="1:49" x14ac:dyDescent="0.25">
      <c r="A272" t="str">
        <f t="shared" si="44"/>
        <v>DEDELEGATION</v>
      </c>
      <c r="B272" s="203">
        <v>44295</v>
      </c>
      <c r="C272" s="146">
        <v>3022017</v>
      </c>
      <c r="D272" t="s">
        <v>984</v>
      </c>
      <c r="E272" t="str">
        <f>VLOOKUP(C272,Schools!$A:$Z,3,0)</f>
        <v>M</v>
      </c>
      <c r="F272" s="204">
        <v>-6594.35</v>
      </c>
      <c r="G272" s="146" t="s">
        <v>4657</v>
      </c>
      <c r="H272" s="146" t="s">
        <v>1083</v>
      </c>
      <c r="I272" t="str">
        <f t="shared" si="45"/>
        <v>10162/543965</v>
      </c>
      <c r="J272">
        <f>VLOOKUP(C272,Schools!$A:$Z,9,0)</f>
        <v>400080</v>
      </c>
      <c r="K272" s="146" t="s">
        <v>294</v>
      </c>
      <c r="L272" s="146" t="s">
        <v>1082</v>
      </c>
      <c r="M272" s="146" t="s">
        <v>1446</v>
      </c>
      <c r="N272" t="str">
        <f>VLOOKUP(C272,Schools!A:D,4,0)</f>
        <v>Primary</v>
      </c>
      <c r="O272">
        <f t="shared" si="43"/>
        <v>10162</v>
      </c>
      <c r="P272">
        <f t="shared" si="46"/>
        <v>543965</v>
      </c>
      <c r="Q272" s="75">
        <f t="shared" si="47"/>
        <v>-6594.35</v>
      </c>
      <c r="R272" s="73"/>
      <c r="S272" s="73"/>
      <c r="T272" s="73"/>
      <c r="U272" s="73"/>
      <c r="V272" s="73"/>
      <c r="W272" s="73"/>
      <c r="X272" s="73"/>
      <c r="Y272" s="73"/>
      <c r="Z272" s="73"/>
      <c r="AA272" s="73"/>
      <c r="AB272" s="73"/>
      <c r="AC272" s="48">
        <f t="shared" si="48"/>
        <v>-6594.35</v>
      </c>
      <c r="AD272" s="48">
        <f t="shared" si="49"/>
        <v>0</v>
      </c>
      <c r="AE272" s="73"/>
      <c r="AF272" s="47"/>
      <c r="AG272" s="48">
        <f t="shared" si="54"/>
        <v>-6594.35</v>
      </c>
      <c r="AH272" s="48">
        <f t="shared" si="55"/>
        <v>-6594.35</v>
      </c>
      <c r="AI272" s="6">
        <f t="shared" si="56"/>
        <v>-6594.35</v>
      </c>
      <c r="AJ272" s="6">
        <f t="shared" si="57"/>
        <v>-6594.35</v>
      </c>
    </row>
    <row r="273" spans="1:36" x14ac:dyDescent="0.25">
      <c r="A273" t="str">
        <f t="shared" si="44"/>
        <v>DEDELEGATION</v>
      </c>
      <c r="B273" s="203">
        <v>44295</v>
      </c>
      <c r="C273" s="146">
        <v>3022019</v>
      </c>
      <c r="D273" t="s">
        <v>986</v>
      </c>
      <c r="E273" t="str">
        <f>VLOOKUP(C273,Schools!$A:$Z,3,0)</f>
        <v>M</v>
      </c>
      <c r="F273" s="204">
        <v>-3448.13</v>
      </c>
      <c r="G273" s="146" t="s">
        <v>4657</v>
      </c>
      <c r="H273" s="146" t="s">
        <v>1083</v>
      </c>
      <c r="I273" t="str">
        <f t="shared" si="45"/>
        <v>10162/543965</v>
      </c>
      <c r="J273">
        <f>VLOOKUP(C273,Schools!$A:$Z,9,0)</f>
        <v>400036</v>
      </c>
      <c r="K273" s="146" t="s">
        <v>294</v>
      </c>
      <c r="L273" s="146" t="s">
        <v>1082</v>
      </c>
      <c r="M273" s="146" t="s">
        <v>1446</v>
      </c>
      <c r="N273" t="str">
        <f>VLOOKUP(C273,Schools!A:D,4,0)</f>
        <v>Primary</v>
      </c>
      <c r="O273">
        <f t="shared" si="43"/>
        <v>10162</v>
      </c>
      <c r="P273">
        <f t="shared" si="46"/>
        <v>543965</v>
      </c>
      <c r="Q273" s="75">
        <f t="shared" si="47"/>
        <v>-3448.13</v>
      </c>
      <c r="R273" s="73"/>
      <c r="S273" s="73"/>
      <c r="T273" s="73"/>
      <c r="U273" s="73"/>
      <c r="V273" s="73"/>
      <c r="W273" s="73"/>
      <c r="X273" s="73"/>
      <c r="Y273" s="73"/>
      <c r="Z273" s="73"/>
      <c r="AA273" s="73"/>
      <c r="AB273" s="73"/>
      <c r="AC273" s="48">
        <f t="shared" si="48"/>
        <v>-3448.13</v>
      </c>
      <c r="AD273" s="48">
        <f t="shared" si="49"/>
        <v>0</v>
      </c>
      <c r="AE273" s="73"/>
      <c r="AF273" s="47"/>
      <c r="AG273" s="48">
        <f t="shared" si="54"/>
        <v>-3448.13</v>
      </c>
      <c r="AH273" s="48">
        <f t="shared" si="55"/>
        <v>-3448.13</v>
      </c>
      <c r="AI273" s="6">
        <f t="shared" si="56"/>
        <v>-3448.13</v>
      </c>
      <c r="AJ273" s="6">
        <f t="shared" si="57"/>
        <v>-3448.13</v>
      </c>
    </row>
    <row r="274" spans="1:36" x14ac:dyDescent="0.25">
      <c r="A274" t="str">
        <f t="shared" si="44"/>
        <v>DEDELEGATION</v>
      </c>
      <c r="B274" s="203">
        <v>44295</v>
      </c>
      <c r="C274" s="146">
        <v>3022021</v>
      </c>
      <c r="D274" t="s">
        <v>987</v>
      </c>
      <c r="E274" t="str">
        <f>VLOOKUP(C274,Schools!$A:$Z,3,0)</f>
        <v>M</v>
      </c>
      <c r="F274" s="204">
        <v>-6594.35</v>
      </c>
      <c r="G274" s="146" t="s">
        <v>4657</v>
      </c>
      <c r="H274" s="146" t="s">
        <v>1083</v>
      </c>
      <c r="I274" t="str">
        <f t="shared" si="45"/>
        <v>10162/543965</v>
      </c>
      <c r="J274">
        <f>VLOOKUP(C274,Schools!$A:$Z,9,0)</f>
        <v>400042</v>
      </c>
      <c r="K274" s="146" t="s">
        <v>294</v>
      </c>
      <c r="L274" s="146" t="s">
        <v>1082</v>
      </c>
      <c r="M274" s="146" t="s">
        <v>1446</v>
      </c>
      <c r="N274" t="str">
        <f>VLOOKUP(C274,Schools!A:D,4,0)</f>
        <v>Primary</v>
      </c>
      <c r="O274">
        <f t="shared" si="43"/>
        <v>10162</v>
      </c>
      <c r="P274">
        <f t="shared" si="46"/>
        <v>543965</v>
      </c>
      <c r="Q274" s="75">
        <f t="shared" si="47"/>
        <v>-6594.35</v>
      </c>
      <c r="R274" s="73"/>
      <c r="S274" s="73"/>
      <c r="T274" s="73"/>
      <c r="U274" s="73"/>
      <c r="V274" s="73"/>
      <c r="W274" s="73"/>
      <c r="X274" s="73"/>
      <c r="Y274" s="73"/>
      <c r="Z274" s="73"/>
      <c r="AA274" s="73"/>
      <c r="AB274" s="73"/>
      <c r="AC274" s="48">
        <f t="shared" si="48"/>
        <v>-6594.35</v>
      </c>
      <c r="AD274" s="48">
        <f t="shared" si="49"/>
        <v>0</v>
      </c>
      <c r="AE274" s="73"/>
      <c r="AF274" s="47"/>
      <c r="AG274" s="48">
        <f t="shared" si="54"/>
        <v>-6594.35</v>
      </c>
      <c r="AH274" s="48">
        <f t="shared" si="55"/>
        <v>-6594.35</v>
      </c>
      <c r="AI274" s="6">
        <f t="shared" si="56"/>
        <v>-6594.35</v>
      </c>
      <c r="AJ274" s="6">
        <f t="shared" si="57"/>
        <v>-6594.35</v>
      </c>
    </row>
    <row r="275" spans="1:36" x14ac:dyDescent="0.25">
      <c r="A275" t="str">
        <f t="shared" si="44"/>
        <v>DEDELEGATION</v>
      </c>
      <c r="B275" s="203">
        <v>44295</v>
      </c>
      <c r="C275" s="146">
        <v>3022023</v>
      </c>
      <c r="D275" t="s">
        <v>988</v>
      </c>
      <c r="E275" t="str">
        <f>VLOOKUP(C275,Schools!$A:$Z,3,0)</f>
        <v>M</v>
      </c>
      <c r="F275" s="204">
        <v>-7293.51</v>
      </c>
      <c r="G275" s="146" t="s">
        <v>4657</v>
      </c>
      <c r="H275" s="146" t="s">
        <v>1083</v>
      </c>
      <c r="I275" t="str">
        <f t="shared" si="45"/>
        <v>10162/543965</v>
      </c>
      <c r="J275">
        <f>VLOOKUP(C275,Schools!$A:$Z,9,0)</f>
        <v>400159</v>
      </c>
      <c r="K275" s="146" t="s">
        <v>294</v>
      </c>
      <c r="L275" s="146" t="s">
        <v>1082</v>
      </c>
      <c r="M275" s="146" t="s">
        <v>1446</v>
      </c>
      <c r="N275" t="str">
        <f>VLOOKUP(C275,Schools!A:D,4,0)</f>
        <v>Primary</v>
      </c>
      <c r="O275">
        <f t="shared" si="43"/>
        <v>10162</v>
      </c>
      <c r="P275">
        <f t="shared" si="46"/>
        <v>543965</v>
      </c>
      <c r="Q275" s="75">
        <f t="shared" si="47"/>
        <v>-7293.51</v>
      </c>
      <c r="R275" s="73"/>
      <c r="S275" s="73"/>
      <c r="T275" s="73"/>
      <c r="U275" s="73"/>
      <c r="V275" s="73"/>
      <c r="W275" s="73"/>
      <c r="X275" s="73"/>
      <c r="Y275" s="73"/>
      <c r="Z275" s="73"/>
      <c r="AA275" s="73"/>
      <c r="AB275" s="73"/>
      <c r="AC275" s="48">
        <f t="shared" si="48"/>
        <v>-7293.51</v>
      </c>
      <c r="AD275" s="48">
        <f t="shared" si="49"/>
        <v>0</v>
      </c>
      <c r="AE275" s="73"/>
      <c r="AF275" s="47"/>
      <c r="AG275" s="48">
        <f t="shared" si="54"/>
        <v>-7293.51</v>
      </c>
      <c r="AH275" s="48">
        <f t="shared" si="55"/>
        <v>-7293.51</v>
      </c>
      <c r="AI275" s="6">
        <f t="shared" si="56"/>
        <v>-7293.51</v>
      </c>
      <c r="AJ275" s="6">
        <f t="shared" si="57"/>
        <v>-7293.51</v>
      </c>
    </row>
    <row r="276" spans="1:36" x14ac:dyDescent="0.25">
      <c r="A276" t="str">
        <f t="shared" si="44"/>
        <v>DEDELEGATION</v>
      </c>
      <c r="B276" s="203">
        <v>44295</v>
      </c>
      <c r="C276" s="146">
        <v>3022024</v>
      </c>
      <c r="D276" t="s">
        <v>1398</v>
      </c>
      <c r="E276" t="str">
        <f>VLOOKUP(C276,Schools!$A:$Z,3,0)</f>
        <v>M</v>
      </c>
      <c r="F276" s="204">
        <v>-3225.67</v>
      </c>
      <c r="G276" s="146" t="s">
        <v>4657</v>
      </c>
      <c r="H276" s="146" t="s">
        <v>1083</v>
      </c>
      <c r="I276" t="str">
        <f t="shared" si="45"/>
        <v>10162/543965</v>
      </c>
      <c r="J276">
        <f>VLOOKUP(C276,Schools!$A:$Z,9,0)</f>
        <v>400047</v>
      </c>
      <c r="K276" s="146" t="s">
        <v>294</v>
      </c>
      <c r="L276" s="146" t="s">
        <v>1082</v>
      </c>
      <c r="M276" s="146" t="s">
        <v>1446</v>
      </c>
      <c r="N276" t="str">
        <f>VLOOKUP(C276,Schools!A:D,4,0)</f>
        <v>Primary</v>
      </c>
      <c r="O276">
        <f t="shared" ref="O276:O339" si="58">IF($E276="A","EFA",VLOOKUP(LEFT(N276,1),$AI$1:$AJ$3,2,0))</f>
        <v>10162</v>
      </c>
      <c r="P276">
        <f t="shared" si="46"/>
        <v>543965</v>
      </c>
      <c r="Q276" s="75">
        <f t="shared" si="47"/>
        <v>-3225.67</v>
      </c>
      <c r="R276" s="73"/>
      <c r="S276" s="73"/>
      <c r="T276" s="73"/>
      <c r="U276" s="73"/>
      <c r="V276" s="73"/>
      <c r="W276" s="73"/>
      <c r="X276" s="73"/>
      <c r="Y276" s="73"/>
      <c r="Z276" s="73"/>
      <c r="AA276" s="73"/>
      <c r="AB276" s="73"/>
      <c r="AC276" s="48">
        <f t="shared" si="48"/>
        <v>-3225.67</v>
      </c>
      <c r="AD276" s="48">
        <f t="shared" si="49"/>
        <v>0</v>
      </c>
      <c r="AE276" s="73"/>
      <c r="AF276" s="47"/>
      <c r="AG276" s="48">
        <f t="shared" si="54"/>
        <v>-3225.67</v>
      </c>
      <c r="AH276" s="48">
        <f t="shared" si="55"/>
        <v>-3225.67</v>
      </c>
      <c r="AI276" s="6">
        <f t="shared" si="56"/>
        <v>-3225.67</v>
      </c>
      <c r="AJ276" s="6">
        <f t="shared" si="57"/>
        <v>-3225.67</v>
      </c>
    </row>
    <row r="277" spans="1:36" x14ac:dyDescent="0.25">
      <c r="A277" t="str">
        <f t="shared" ref="A277:A340" si="59">$B$3</f>
        <v>DEDELEGATION</v>
      </c>
      <c r="B277" s="203">
        <v>44295</v>
      </c>
      <c r="C277" s="146">
        <v>3022025</v>
      </c>
      <c r="D277" t="s">
        <v>1399</v>
      </c>
      <c r="E277" t="str">
        <f>VLOOKUP(C277,Schools!$A:$Z,3,0)</f>
        <v>M</v>
      </c>
      <c r="F277" s="204">
        <v>-5037.13</v>
      </c>
      <c r="G277" s="146" t="s">
        <v>4657</v>
      </c>
      <c r="H277" s="146" t="s">
        <v>1083</v>
      </c>
      <c r="I277" t="str">
        <f t="shared" ref="I277:I340" si="60">O277&amp;"/"&amp;P277</f>
        <v>10162/543965</v>
      </c>
      <c r="J277">
        <f>VLOOKUP(C277,Schools!$A:$Z,9,0)</f>
        <v>400001</v>
      </c>
      <c r="K277" s="146" t="s">
        <v>294</v>
      </c>
      <c r="L277" s="146" t="s">
        <v>1082</v>
      </c>
      <c r="M277" s="146" t="s">
        <v>1446</v>
      </c>
      <c r="N277" t="str">
        <f>VLOOKUP(C277,Schools!A:D,4,0)</f>
        <v>Primary</v>
      </c>
      <c r="O277">
        <f t="shared" si="58"/>
        <v>10162</v>
      </c>
      <c r="P277">
        <f t="shared" ref="P277:P340" si="61">IF(E277="M",543965,516500)</f>
        <v>543965</v>
      </c>
      <c r="Q277" s="75">
        <f t="shared" ref="Q277:Q340" si="62">F277</f>
        <v>-5037.13</v>
      </c>
      <c r="R277" s="73"/>
      <c r="S277" s="73"/>
      <c r="T277" s="73"/>
      <c r="U277" s="73"/>
      <c r="V277" s="73"/>
      <c r="W277" s="73"/>
      <c r="X277" s="73"/>
      <c r="Y277" s="73"/>
      <c r="Z277" s="73"/>
      <c r="AA277" s="73"/>
      <c r="AB277" s="73"/>
      <c r="AC277" s="48">
        <f t="shared" ref="AC277:AC340" si="63">SUM(Q277:AB277)</f>
        <v>-5037.13</v>
      </c>
      <c r="AD277" s="48">
        <f t="shared" ref="AD277:AD340" si="64">AC277-F277</f>
        <v>0</v>
      </c>
      <c r="AE277" s="73"/>
      <c r="AF277" s="47"/>
      <c r="AG277" s="48">
        <f t="shared" si="54"/>
        <v>-5037.13</v>
      </c>
      <c r="AH277" s="48">
        <f t="shared" si="55"/>
        <v>-5037.13</v>
      </c>
      <c r="AI277" s="6">
        <f t="shared" si="56"/>
        <v>-5037.13</v>
      </c>
      <c r="AJ277" s="6">
        <f t="shared" si="57"/>
        <v>-5037.13</v>
      </c>
    </row>
    <row r="278" spans="1:36" x14ac:dyDescent="0.25">
      <c r="A278" t="str">
        <f t="shared" si="59"/>
        <v>DEDELEGATION</v>
      </c>
      <c r="B278" s="203">
        <v>44295</v>
      </c>
      <c r="C278" s="146">
        <v>3022026</v>
      </c>
      <c r="D278" t="s">
        <v>1400</v>
      </c>
      <c r="E278" t="str">
        <f>VLOOKUP(C278,Schools!$A:$Z,3,0)</f>
        <v>M</v>
      </c>
      <c r="F278" s="204">
        <v>-7214.06</v>
      </c>
      <c r="G278" s="146" t="s">
        <v>4657</v>
      </c>
      <c r="H278" s="146" t="s">
        <v>1083</v>
      </c>
      <c r="I278" t="str">
        <f t="shared" si="60"/>
        <v>10162/543965</v>
      </c>
      <c r="J278">
        <f>VLOOKUP(C278,Schools!$A:$Z,9,0)</f>
        <v>400082</v>
      </c>
      <c r="K278" s="146" t="s">
        <v>294</v>
      </c>
      <c r="L278" s="146" t="s">
        <v>1082</v>
      </c>
      <c r="M278" s="146" t="s">
        <v>1446</v>
      </c>
      <c r="N278" t="str">
        <f>VLOOKUP(C278,Schools!A:D,4,0)</f>
        <v>Primary</v>
      </c>
      <c r="O278">
        <f t="shared" si="58"/>
        <v>10162</v>
      </c>
      <c r="P278">
        <f t="shared" si="61"/>
        <v>543965</v>
      </c>
      <c r="Q278" s="75">
        <f t="shared" si="62"/>
        <v>-7214.06</v>
      </c>
      <c r="R278" s="73"/>
      <c r="S278" s="73"/>
      <c r="T278" s="73"/>
      <c r="U278" s="73"/>
      <c r="V278" s="73"/>
      <c r="W278" s="73"/>
      <c r="X278" s="73"/>
      <c r="Y278" s="73"/>
      <c r="Z278" s="73"/>
      <c r="AA278" s="73"/>
      <c r="AB278" s="73"/>
      <c r="AC278" s="48">
        <f t="shared" si="63"/>
        <v>-7214.06</v>
      </c>
      <c r="AD278" s="48">
        <f t="shared" si="64"/>
        <v>0</v>
      </c>
      <c r="AE278" s="73"/>
      <c r="AF278" s="47"/>
      <c r="AG278" s="48">
        <f t="shared" si="54"/>
        <v>-7214.06</v>
      </c>
      <c r="AH278" s="48">
        <f t="shared" si="55"/>
        <v>-7214.06</v>
      </c>
      <c r="AI278" s="6">
        <f t="shared" si="56"/>
        <v>-7214.06</v>
      </c>
      <c r="AJ278" s="6">
        <f t="shared" si="57"/>
        <v>-7214.06</v>
      </c>
    </row>
    <row r="279" spans="1:36" x14ac:dyDescent="0.25">
      <c r="A279" t="str">
        <f t="shared" si="59"/>
        <v>DEDELEGATION</v>
      </c>
      <c r="B279" s="203">
        <v>44295</v>
      </c>
      <c r="C279" s="146">
        <v>3022027</v>
      </c>
      <c r="D279" t="s">
        <v>1401</v>
      </c>
      <c r="E279" t="str">
        <f>VLOOKUP(C279,Schools!$A:$Z,3,0)</f>
        <v>M</v>
      </c>
      <c r="F279" s="204">
        <v>-5354.93</v>
      </c>
      <c r="G279" s="146" t="s">
        <v>4657</v>
      </c>
      <c r="H279" s="146" t="s">
        <v>1083</v>
      </c>
      <c r="I279" t="str">
        <f t="shared" si="60"/>
        <v>10162/543965</v>
      </c>
      <c r="J279">
        <f>VLOOKUP(C279,Schools!$A:$Z,9,0)</f>
        <v>400002</v>
      </c>
      <c r="K279" s="146" t="s">
        <v>294</v>
      </c>
      <c r="L279" s="146" t="s">
        <v>1082</v>
      </c>
      <c r="M279" s="146" t="s">
        <v>1446</v>
      </c>
      <c r="N279" t="str">
        <f>VLOOKUP(C279,Schools!A:D,4,0)</f>
        <v>Primary</v>
      </c>
      <c r="O279">
        <f t="shared" si="58"/>
        <v>10162</v>
      </c>
      <c r="P279">
        <f t="shared" si="61"/>
        <v>543965</v>
      </c>
      <c r="Q279" s="75">
        <f t="shared" si="62"/>
        <v>-5354.93</v>
      </c>
      <c r="R279" s="73"/>
      <c r="S279" s="73"/>
      <c r="T279" s="73"/>
      <c r="U279" s="73"/>
      <c r="V279" s="73"/>
      <c r="W279" s="73"/>
      <c r="X279" s="73"/>
      <c r="Y279" s="73"/>
      <c r="Z279" s="73"/>
      <c r="AA279" s="73"/>
      <c r="AB279" s="73"/>
      <c r="AC279" s="48">
        <f t="shared" si="63"/>
        <v>-5354.93</v>
      </c>
      <c r="AD279" s="48">
        <f t="shared" si="64"/>
        <v>0</v>
      </c>
      <c r="AE279" s="73"/>
      <c r="AF279" s="47"/>
      <c r="AG279" s="48">
        <f t="shared" si="54"/>
        <v>-5354.93</v>
      </c>
      <c r="AH279" s="48">
        <f t="shared" si="55"/>
        <v>-5354.93</v>
      </c>
      <c r="AI279" s="6">
        <f t="shared" si="56"/>
        <v>-5354.93</v>
      </c>
      <c r="AJ279" s="6">
        <f t="shared" si="57"/>
        <v>-5354.93</v>
      </c>
    </row>
    <row r="280" spans="1:36" x14ac:dyDescent="0.25">
      <c r="A280" t="str">
        <f t="shared" si="59"/>
        <v>DEDELEGATION</v>
      </c>
      <c r="B280" s="203">
        <v>44295</v>
      </c>
      <c r="C280" s="146">
        <v>3022028</v>
      </c>
      <c r="D280" t="s">
        <v>992</v>
      </c>
      <c r="E280" t="str">
        <f>VLOOKUP(C280,Schools!$A:$Z,3,0)</f>
        <v>M</v>
      </c>
      <c r="F280" s="204">
        <v>-3527.58</v>
      </c>
      <c r="G280" s="146" t="s">
        <v>4657</v>
      </c>
      <c r="H280" s="146" t="s">
        <v>1083</v>
      </c>
      <c r="I280" t="str">
        <f t="shared" si="60"/>
        <v>10162/543965</v>
      </c>
      <c r="J280">
        <f>VLOOKUP(C280,Schools!$A:$Z,9,0)</f>
        <v>400067</v>
      </c>
      <c r="K280" s="146" t="s">
        <v>294</v>
      </c>
      <c r="L280" s="146" t="s">
        <v>1082</v>
      </c>
      <c r="M280" s="146" t="s">
        <v>1446</v>
      </c>
      <c r="N280" t="str">
        <f>VLOOKUP(C280,Schools!A:D,4,0)</f>
        <v>Primary</v>
      </c>
      <c r="O280">
        <f t="shared" si="58"/>
        <v>10162</v>
      </c>
      <c r="P280">
        <f t="shared" si="61"/>
        <v>543965</v>
      </c>
      <c r="Q280" s="75">
        <f t="shared" si="62"/>
        <v>-3527.58</v>
      </c>
      <c r="R280" s="73"/>
      <c r="S280" s="73"/>
      <c r="T280" s="73"/>
      <c r="U280" s="73"/>
      <c r="V280" s="73"/>
      <c r="W280" s="73"/>
      <c r="X280" s="73"/>
      <c r="Y280" s="73"/>
      <c r="Z280" s="73"/>
      <c r="AA280" s="73"/>
      <c r="AB280" s="73"/>
      <c r="AC280" s="48">
        <f t="shared" si="63"/>
        <v>-3527.58</v>
      </c>
      <c r="AD280" s="48">
        <f t="shared" si="64"/>
        <v>0</v>
      </c>
      <c r="AE280" s="73"/>
      <c r="AF280" s="47"/>
      <c r="AG280" s="48">
        <f t="shared" si="54"/>
        <v>-3527.58</v>
      </c>
      <c r="AH280" s="48">
        <f t="shared" si="55"/>
        <v>-3527.58</v>
      </c>
      <c r="AI280" s="6">
        <f t="shared" si="56"/>
        <v>-3527.58</v>
      </c>
      <c r="AJ280" s="6">
        <f t="shared" si="57"/>
        <v>-3527.58</v>
      </c>
    </row>
    <row r="281" spans="1:36" x14ac:dyDescent="0.25">
      <c r="A281" t="str">
        <f t="shared" si="59"/>
        <v>DEDELEGATION</v>
      </c>
      <c r="B281" s="203">
        <v>44295</v>
      </c>
      <c r="C281" s="146">
        <v>3022029</v>
      </c>
      <c r="D281" t="s">
        <v>994</v>
      </c>
      <c r="E281" t="str">
        <f>VLOOKUP(C281,Schools!$A:$Z,3,0)</f>
        <v>M</v>
      </c>
      <c r="F281" s="204">
        <v>-6546.68</v>
      </c>
      <c r="G281" s="146" t="s">
        <v>4657</v>
      </c>
      <c r="H281" s="146" t="s">
        <v>1083</v>
      </c>
      <c r="I281" t="str">
        <f t="shared" si="60"/>
        <v>10162/543965</v>
      </c>
      <c r="J281">
        <f>VLOOKUP(C281,Schools!$A:$Z,9,0)</f>
        <v>400035</v>
      </c>
      <c r="K281" s="146" t="s">
        <v>294</v>
      </c>
      <c r="L281" s="146" t="s">
        <v>1082</v>
      </c>
      <c r="M281" s="146" t="s">
        <v>1446</v>
      </c>
      <c r="N281" t="str">
        <f>VLOOKUP(C281,Schools!A:D,4,0)</f>
        <v>Primary</v>
      </c>
      <c r="O281">
        <f t="shared" si="58"/>
        <v>10162</v>
      </c>
      <c r="P281">
        <f t="shared" si="61"/>
        <v>543965</v>
      </c>
      <c r="Q281" s="75">
        <f t="shared" si="62"/>
        <v>-6546.68</v>
      </c>
      <c r="R281" s="73"/>
      <c r="S281" s="73"/>
      <c r="T281" s="73"/>
      <c r="U281" s="73"/>
      <c r="V281" s="73"/>
      <c r="W281" s="73"/>
      <c r="X281" s="73"/>
      <c r="Y281" s="73"/>
      <c r="Z281" s="73"/>
      <c r="AA281" s="73"/>
      <c r="AB281" s="73"/>
      <c r="AC281" s="48">
        <f t="shared" si="63"/>
        <v>-6546.68</v>
      </c>
      <c r="AD281" s="48">
        <f t="shared" si="64"/>
        <v>0</v>
      </c>
      <c r="AE281" s="73"/>
      <c r="AF281" s="47"/>
      <c r="AG281" s="48">
        <f t="shared" si="54"/>
        <v>-6546.68</v>
      </c>
      <c r="AH281" s="48">
        <f t="shared" si="55"/>
        <v>-6546.68</v>
      </c>
      <c r="AI281" s="6">
        <f t="shared" si="56"/>
        <v>-6546.68</v>
      </c>
      <c r="AJ281" s="6">
        <f t="shared" si="57"/>
        <v>-6546.68</v>
      </c>
    </row>
    <row r="282" spans="1:36" x14ac:dyDescent="0.25">
      <c r="A282" t="str">
        <f t="shared" si="59"/>
        <v>DEDELEGATION</v>
      </c>
      <c r="B282" s="203">
        <v>44295</v>
      </c>
      <c r="C282" s="146">
        <v>3022031</v>
      </c>
      <c r="D282" t="s">
        <v>1402</v>
      </c>
      <c r="E282" t="str">
        <f>VLOOKUP(C282,Schools!$A:$Z,3,0)</f>
        <v>M</v>
      </c>
      <c r="F282" s="204">
        <v>-2939.65</v>
      </c>
      <c r="G282" s="146" t="s">
        <v>4657</v>
      </c>
      <c r="H282" s="146" t="s">
        <v>1083</v>
      </c>
      <c r="I282" t="str">
        <f t="shared" si="60"/>
        <v>10162/543965</v>
      </c>
      <c r="J282">
        <f>VLOOKUP(C282,Schools!$A:$Z,9,0)</f>
        <v>400026</v>
      </c>
      <c r="K282" s="146" t="s">
        <v>294</v>
      </c>
      <c r="L282" s="146" t="s">
        <v>1082</v>
      </c>
      <c r="M282" s="146" t="s">
        <v>1446</v>
      </c>
      <c r="N282" t="str">
        <f>VLOOKUP(C282,Schools!A:D,4,0)</f>
        <v>Primary</v>
      </c>
      <c r="O282">
        <f t="shared" si="58"/>
        <v>10162</v>
      </c>
      <c r="P282">
        <f t="shared" si="61"/>
        <v>543965</v>
      </c>
      <c r="Q282" s="75">
        <f t="shared" si="62"/>
        <v>-2939.65</v>
      </c>
      <c r="R282" s="73"/>
      <c r="S282" s="73"/>
      <c r="T282" s="73"/>
      <c r="U282" s="73"/>
      <c r="V282" s="73"/>
      <c r="W282" s="73"/>
      <c r="X282" s="73"/>
      <c r="Y282" s="73"/>
      <c r="Z282" s="73"/>
      <c r="AA282" s="73"/>
      <c r="AB282" s="73"/>
      <c r="AC282" s="48">
        <f t="shared" si="63"/>
        <v>-2939.65</v>
      </c>
      <c r="AD282" s="48">
        <f t="shared" si="64"/>
        <v>0</v>
      </c>
      <c r="AE282" s="73"/>
      <c r="AF282" s="47"/>
      <c r="AG282" s="48">
        <f t="shared" si="54"/>
        <v>-2939.65</v>
      </c>
      <c r="AH282" s="48">
        <f t="shared" si="55"/>
        <v>-2939.65</v>
      </c>
      <c r="AI282" s="6">
        <f t="shared" si="56"/>
        <v>-2939.65</v>
      </c>
      <c r="AJ282" s="6">
        <f t="shared" si="57"/>
        <v>-2939.65</v>
      </c>
    </row>
    <row r="283" spans="1:36" x14ac:dyDescent="0.25">
      <c r="A283" t="str">
        <f t="shared" si="59"/>
        <v>DEDELEGATION</v>
      </c>
      <c r="B283" s="203">
        <v>44295</v>
      </c>
      <c r="C283" s="146">
        <v>3022032</v>
      </c>
      <c r="D283" t="s">
        <v>1403</v>
      </c>
      <c r="E283" t="str">
        <f>VLOOKUP(C283,Schools!$A:$Z,3,0)</f>
        <v>M</v>
      </c>
      <c r="F283" s="204">
        <v>-6610.24</v>
      </c>
      <c r="G283" s="146" t="s">
        <v>4657</v>
      </c>
      <c r="H283" s="146" t="s">
        <v>1083</v>
      </c>
      <c r="I283" t="str">
        <f t="shared" si="60"/>
        <v>10162/543965</v>
      </c>
      <c r="J283">
        <f>VLOOKUP(C283,Schools!$A:$Z,9,0)</f>
        <v>400084</v>
      </c>
      <c r="K283" s="146" t="s">
        <v>294</v>
      </c>
      <c r="L283" s="146" t="s">
        <v>1082</v>
      </c>
      <c r="M283" s="146" t="s">
        <v>1446</v>
      </c>
      <c r="N283" t="str">
        <f>VLOOKUP(C283,Schools!A:D,4,0)</f>
        <v>Primary</v>
      </c>
      <c r="O283">
        <f t="shared" si="58"/>
        <v>10162</v>
      </c>
      <c r="P283">
        <f t="shared" si="61"/>
        <v>543965</v>
      </c>
      <c r="Q283" s="75">
        <f t="shared" si="62"/>
        <v>-6610.24</v>
      </c>
      <c r="R283" s="73"/>
      <c r="S283" s="73"/>
      <c r="T283" s="73"/>
      <c r="U283" s="73"/>
      <c r="V283" s="73"/>
      <c r="W283" s="73"/>
      <c r="X283" s="73"/>
      <c r="Y283" s="73"/>
      <c r="Z283" s="73"/>
      <c r="AA283" s="73"/>
      <c r="AB283" s="73"/>
      <c r="AC283" s="48">
        <f t="shared" si="63"/>
        <v>-6610.24</v>
      </c>
      <c r="AD283" s="48">
        <f t="shared" si="64"/>
        <v>0</v>
      </c>
      <c r="AE283" s="73"/>
      <c r="AF283" s="47"/>
      <c r="AG283" s="48">
        <f t="shared" si="54"/>
        <v>-6610.24</v>
      </c>
      <c r="AH283" s="48">
        <f t="shared" si="55"/>
        <v>-6610.24</v>
      </c>
      <c r="AI283" s="6">
        <f t="shared" si="56"/>
        <v>-6610.24</v>
      </c>
      <c r="AJ283" s="6">
        <f t="shared" si="57"/>
        <v>-6610.24</v>
      </c>
    </row>
    <row r="284" spans="1:36" x14ac:dyDescent="0.25">
      <c r="A284" t="str">
        <f t="shared" si="59"/>
        <v>DEDELEGATION</v>
      </c>
      <c r="B284" s="203">
        <v>44295</v>
      </c>
      <c r="C284" s="146">
        <v>3022036</v>
      </c>
      <c r="D284" t="s">
        <v>1404</v>
      </c>
      <c r="E284" t="str">
        <f>VLOOKUP(C284,Schools!$A:$Z,3,0)</f>
        <v>M</v>
      </c>
      <c r="F284" s="204">
        <v>-3352.79</v>
      </c>
      <c r="G284" s="146" t="s">
        <v>4657</v>
      </c>
      <c r="H284" s="146" t="s">
        <v>1083</v>
      </c>
      <c r="I284" t="str">
        <f t="shared" si="60"/>
        <v>10162/543965</v>
      </c>
      <c r="J284">
        <f>VLOOKUP(C284,Schools!$A:$Z,9,0)</f>
        <v>400046</v>
      </c>
      <c r="K284" s="146" t="s">
        <v>294</v>
      </c>
      <c r="L284" s="146" t="s">
        <v>1082</v>
      </c>
      <c r="M284" s="146" t="s">
        <v>1446</v>
      </c>
      <c r="N284" t="str">
        <f>VLOOKUP(C284,Schools!A:D,4,0)</f>
        <v>Primary</v>
      </c>
      <c r="O284">
        <f t="shared" si="58"/>
        <v>10162</v>
      </c>
      <c r="P284">
        <f t="shared" si="61"/>
        <v>543965</v>
      </c>
      <c r="Q284" s="75">
        <f t="shared" si="62"/>
        <v>-3352.79</v>
      </c>
      <c r="R284" s="73"/>
      <c r="S284" s="73"/>
      <c r="T284" s="73"/>
      <c r="U284" s="73"/>
      <c r="V284" s="73"/>
      <c r="W284" s="73"/>
      <c r="X284" s="73"/>
      <c r="Y284" s="73"/>
      <c r="Z284" s="73"/>
      <c r="AA284" s="73"/>
      <c r="AB284" s="73"/>
      <c r="AC284" s="48">
        <f t="shared" si="63"/>
        <v>-3352.79</v>
      </c>
      <c r="AD284" s="48">
        <f t="shared" si="64"/>
        <v>0</v>
      </c>
      <c r="AE284" s="73"/>
      <c r="AF284" s="47"/>
      <c r="AG284" s="48">
        <f t="shared" si="54"/>
        <v>-3352.79</v>
      </c>
      <c r="AH284" s="48">
        <f t="shared" si="55"/>
        <v>-3352.79</v>
      </c>
      <c r="AI284" s="6">
        <f t="shared" si="56"/>
        <v>-3352.79</v>
      </c>
      <c r="AJ284" s="6">
        <f t="shared" si="57"/>
        <v>-3352.79</v>
      </c>
    </row>
    <row r="285" spans="1:36" x14ac:dyDescent="0.25">
      <c r="A285" t="str">
        <f t="shared" si="59"/>
        <v>DEDELEGATION</v>
      </c>
      <c r="B285" s="203">
        <v>44295</v>
      </c>
      <c r="C285" s="146">
        <v>3022037</v>
      </c>
      <c r="D285" t="s">
        <v>1000</v>
      </c>
      <c r="E285" t="str">
        <f>VLOOKUP(C285,Schools!$A:$Z,3,0)</f>
        <v>M</v>
      </c>
      <c r="F285" s="204">
        <v>-3781.82</v>
      </c>
      <c r="G285" s="146" t="s">
        <v>4657</v>
      </c>
      <c r="H285" s="146" t="s">
        <v>1083</v>
      </c>
      <c r="I285" t="str">
        <f t="shared" si="60"/>
        <v>10162/543965</v>
      </c>
      <c r="J285">
        <f>VLOOKUP(C285,Schools!$A:$Z,9,0)</f>
        <v>400030</v>
      </c>
      <c r="K285" s="146" t="s">
        <v>294</v>
      </c>
      <c r="L285" s="146" t="s">
        <v>1082</v>
      </c>
      <c r="M285" s="146" t="s">
        <v>1446</v>
      </c>
      <c r="N285" t="str">
        <f>VLOOKUP(C285,Schools!A:D,4,0)</f>
        <v>Primary</v>
      </c>
      <c r="O285">
        <f t="shared" si="58"/>
        <v>10162</v>
      </c>
      <c r="P285">
        <f t="shared" si="61"/>
        <v>543965</v>
      </c>
      <c r="Q285" s="75">
        <f t="shared" si="62"/>
        <v>-3781.82</v>
      </c>
      <c r="R285" s="73"/>
      <c r="S285" s="73"/>
      <c r="T285" s="73"/>
      <c r="U285" s="73"/>
      <c r="V285" s="73"/>
      <c r="W285" s="73"/>
      <c r="X285" s="73"/>
      <c r="Y285" s="73"/>
      <c r="Z285" s="73"/>
      <c r="AA285" s="73"/>
      <c r="AB285" s="73"/>
      <c r="AC285" s="48">
        <f t="shared" si="63"/>
        <v>-3781.82</v>
      </c>
      <c r="AD285" s="48">
        <f t="shared" si="64"/>
        <v>0</v>
      </c>
      <c r="AE285" s="73"/>
      <c r="AF285" s="47"/>
      <c r="AG285" s="48">
        <f t="shared" si="54"/>
        <v>-3781.82</v>
      </c>
      <c r="AH285" s="48">
        <f t="shared" si="55"/>
        <v>-3781.82</v>
      </c>
      <c r="AI285" s="6">
        <f t="shared" si="56"/>
        <v>-3781.82</v>
      </c>
      <c r="AJ285" s="6">
        <f t="shared" si="57"/>
        <v>-3781.82</v>
      </c>
    </row>
    <row r="286" spans="1:36" x14ac:dyDescent="0.25">
      <c r="A286" t="str">
        <f t="shared" si="59"/>
        <v>DEDELEGATION</v>
      </c>
      <c r="B286" s="203">
        <v>44295</v>
      </c>
      <c r="C286" s="146">
        <v>3022042</v>
      </c>
      <c r="D286" t="s">
        <v>1405</v>
      </c>
      <c r="E286" t="str">
        <f>VLOOKUP(C286,Schools!$A:$Z,3,0)</f>
        <v>M</v>
      </c>
      <c r="F286" s="204">
        <v>-6721.47</v>
      </c>
      <c r="G286" s="146" t="s">
        <v>4657</v>
      </c>
      <c r="H286" s="146" t="s">
        <v>1083</v>
      </c>
      <c r="I286" t="str">
        <f t="shared" si="60"/>
        <v>10162/543965</v>
      </c>
      <c r="J286">
        <f>VLOOKUP(C286,Schools!$A:$Z,9,0)</f>
        <v>400048</v>
      </c>
      <c r="K286" s="146" t="s">
        <v>294</v>
      </c>
      <c r="L286" s="146" t="s">
        <v>1082</v>
      </c>
      <c r="M286" s="146" t="s">
        <v>1446</v>
      </c>
      <c r="N286" t="str">
        <f>VLOOKUP(C286,Schools!A:D,4,0)</f>
        <v>Primary</v>
      </c>
      <c r="O286">
        <f t="shared" si="58"/>
        <v>10162</v>
      </c>
      <c r="P286">
        <f t="shared" si="61"/>
        <v>543965</v>
      </c>
      <c r="Q286" s="75">
        <f t="shared" si="62"/>
        <v>-6721.47</v>
      </c>
      <c r="R286" s="73"/>
      <c r="S286" s="73"/>
      <c r="T286" s="73"/>
      <c r="U286" s="73"/>
      <c r="V286" s="73"/>
      <c r="W286" s="73"/>
      <c r="X286" s="73"/>
      <c r="Y286" s="73"/>
      <c r="Z286" s="73"/>
      <c r="AA286" s="73"/>
      <c r="AB286" s="73"/>
      <c r="AC286" s="48">
        <f t="shared" si="63"/>
        <v>-6721.47</v>
      </c>
      <c r="AD286" s="48">
        <f t="shared" si="64"/>
        <v>0</v>
      </c>
      <c r="AE286" s="73"/>
      <c r="AF286" s="47"/>
      <c r="AG286" s="48">
        <f t="shared" si="54"/>
        <v>-6721.47</v>
      </c>
      <c r="AH286" s="48">
        <f t="shared" si="55"/>
        <v>-6721.47</v>
      </c>
      <c r="AI286" s="6">
        <f t="shared" si="56"/>
        <v>-6721.47</v>
      </c>
      <c r="AJ286" s="6">
        <f t="shared" si="57"/>
        <v>-6721.47</v>
      </c>
    </row>
    <row r="287" spans="1:36" x14ac:dyDescent="0.25">
      <c r="A287" t="str">
        <f t="shared" si="59"/>
        <v>DEDELEGATION</v>
      </c>
      <c r="B287" s="203">
        <v>44295</v>
      </c>
      <c r="C287" s="146">
        <v>3022043</v>
      </c>
      <c r="D287" t="s">
        <v>1008</v>
      </c>
      <c r="E287" t="str">
        <f>VLOOKUP(C287,Schools!$A:$Z,3,0)</f>
        <v>M</v>
      </c>
      <c r="F287" s="204">
        <v>-7071.05</v>
      </c>
      <c r="G287" s="146" t="s">
        <v>4657</v>
      </c>
      <c r="H287" s="146" t="s">
        <v>1083</v>
      </c>
      <c r="I287" t="str">
        <f t="shared" si="60"/>
        <v>10162/543965</v>
      </c>
      <c r="J287">
        <f>VLOOKUP(C287,Schools!$A:$Z,9,0)</f>
        <v>400088</v>
      </c>
      <c r="K287" s="146" t="s">
        <v>294</v>
      </c>
      <c r="L287" s="146" t="s">
        <v>1082</v>
      </c>
      <c r="M287" s="146" t="s">
        <v>1446</v>
      </c>
      <c r="N287" t="str">
        <f>VLOOKUP(C287,Schools!A:D,4,0)</f>
        <v>Primary</v>
      </c>
      <c r="O287">
        <f t="shared" si="58"/>
        <v>10162</v>
      </c>
      <c r="P287">
        <f t="shared" si="61"/>
        <v>543965</v>
      </c>
      <c r="Q287" s="75">
        <f t="shared" si="62"/>
        <v>-7071.05</v>
      </c>
      <c r="R287" s="73"/>
      <c r="S287" s="73"/>
      <c r="T287" s="73"/>
      <c r="U287" s="73"/>
      <c r="V287" s="73"/>
      <c r="W287" s="73"/>
      <c r="X287" s="73"/>
      <c r="Y287" s="73"/>
      <c r="Z287" s="73"/>
      <c r="AA287" s="73"/>
      <c r="AB287" s="73"/>
      <c r="AC287" s="48">
        <f t="shared" si="63"/>
        <v>-7071.05</v>
      </c>
      <c r="AD287" s="48">
        <f t="shared" si="64"/>
        <v>0</v>
      </c>
      <c r="AE287" s="73"/>
      <c r="AF287" s="47"/>
      <c r="AG287" s="48">
        <f t="shared" si="54"/>
        <v>-7071.05</v>
      </c>
      <c r="AH287" s="48">
        <f t="shared" si="55"/>
        <v>-7071.05</v>
      </c>
      <c r="AI287" s="6">
        <f t="shared" si="56"/>
        <v>-7071.05</v>
      </c>
      <c r="AJ287" s="6">
        <f t="shared" si="57"/>
        <v>-7071.05</v>
      </c>
    </row>
    <row r="288" spans="1:36" x14ac:dyDescent="0.25">
      <c r="A288" t="str">
        <f t="shared" si="59"/>
        <v>DEDELEGATION</v>
      </c>
      <c r="B288" s="203">
        <v>44295</v>
      </c>
      <c r="C288" s="146">
        <v>3022044</v>
      </c>
      <c r="D288" t="s">
        <v>1007</v>
      </c>
      <c r="E288" t="str">
        <f>VLOOKUP(C288,Schools!$A:$Z,3,0)</f>
        <v>M</v>
      </c>
      <c r="F288" s="204">
        <v>-5656.84</v>
      </c>
      <c r="G288" s="146" t="s">
        <v>4657</v>
      </c>
      <c r="H288" s="146" t="s">
        <v>1083</v>
      </c>
      <c r="I288" t="str">
        <f t="shared" si="60"/>
        <v>10162/543965</v>
      </c>
      <c r="J288">
        <f>VLOOKUP(C288,Schools!$A:$Z,9,0)</f>
        <v>400087</v>
      </c>
      <c r="K288" s="146" t="s">
        <v>294</v>
      </c>
      <c r="L288" s="146" t="s">
        <v>1082</v>
      </c>
      <c r="M288" s="146" t="s">
        <v>1446</v>
      </c>
      <c r="N288" t="str">
        <f>VLOOKUP(C288,Schools!A:D,4,0)</f>
        <v>Primary</v>
      </c>
      <c r="O288">
        <f t="shared" si="58"/>
        <v>10162</v>
      </c>
      <c r="P288">
        <f t="shared" si="61"/>
        <v>543965</v>
      </c>
      <c r="Q288" s="75">
        <f t="shared" si="62"/>
        <v>-5656.84</v>
      </c>
      <c r="R288" s="73"/>
      <c r="S288" s="73"/>
      <c r="T288" s="73"/>
      <c r="U288" s="73"/>
      <c r="V288" s="73"/>
      <c r="W288" s="73"/>
      <c r="X288" s="73"/>
      <c r="Y288" s="73"/>
      <c r="Z288" s="73"/>
      <c r="AA288" s="73"/>
      <c r="AB288" s="73"/>
      <c r="AC288" s="48">
        <f t="shared" si="63"/>
        <v>-5656.84</v>
      </c>
      <c r="AD288" s="48">
        <f t="shared" si="64"/>
        <v>0</v>
      </c>
      <c r="AE288" s="73"/>
      <c r="AF288" s="47"/>
      <c r="AG288" s="48">
        <f t="shared" si="54"/>
        <v>-5656.84</v>
      </c>
      <c r="AH288" s="48">
        <f t="shared" si="55"/>
        <v>-5656.84</v>
      </c>
      <c r="AI288" s="6">
        <f t="shared" si="56"/>
        <v>-5656.84</v>
      </c>
      <c r="AJ288" s="6">
        <f t="shared" si="57"/>
        <v>-5656.84</v>
      </c>
    </row>
    <row r="289" spans="1:36" x14ac:dyDescent="0.25">
      <c r="A289" t="str">
        <f t="shared" si="59"/>
        <v>DEDELEGATION</v>
      </c>
      <c r="B289" s="203">
        <v>44295</v>
      </c>
      <c r="C289" s="146">
        <v>3022045</v>
      </c>
      <c r="D289" t="s">
        <v>1406</v>
      </c>
      <c r="E289" t="str">
        <f>VLOOKUP(C289,Schools!$A:$Z,3,0)</f>
        <v>M</v>
      </c>
      <c r="F289" s="204">
        <v>-3336.9</v>
      </c>
      <c r="G289" s="146" t="s">
        <v>4657</v>
      </c>
      <c r="H289" s="146" t="s">
        <v>1083</v>
      </c>
      <c r="I289" t="str">
        <f t="shared" si="60"/>
        <v>10162/543965</v>
      </c>
      <c r="J289">
        <f>VLOOKUP(C289,Schools!$A:$Z,9,0)</f>
        <v>400089</v>
      </c>
      <c r="K289" s="146" t="s">
        <v>294</v>
      </c>
      <c r="L289" s="146" t="s">
        <v>1082</v>
      </c>
      <c r="M289" s="146" t="s">
        <v>1446</v>
      </c>
      <c r="N289" t="str">
        <f>VLOOKUP(C289,Schools!A:D,4,0)</f>
        <v>Primary</v>
      </c>
      <c r="O289">
        <f t="shared" si="58"/>
        <v>10162</v>
      </c>
      <c r="P289">
        <f t="shared" si="61"/>
        <v>543965</v>
      </c>
      <c r="Q289" s="75">
        <f t="shared" si="62"/>
        <v>-3336.9</v>
      </c>
      <c r="R289" s="73"/>
      <c r="S289" s="73"/>
      <c r="T289" s="73"/>
      <c r="U289" s="73"/>
      <c r="V289" s="73"/>
      <c r="W289" s="73"/>
      <c r="X289" s="73"/>
      <c r="Y289" s="73"/>
      <c r="Z289" s="73"/>
      <c r="AA289" s="73"/>
      <c r="AB289" s="73"/>
      <c r="AC289" s="48">
        <f t="shared" si="63"/>
        <v>-3336.9</v>
      </c>
      <c r="AD289" s="48">
        <f t="shared" si="64"/>
        <v>0</v>
      </c>
      <c r="AE289" s="73"/>
      <c r="AF289" s="47"/>
      <c r="AG289" s="48">
        <f t="shared" si="54"/>
        <v>-3336.9</v>
      </c>
      <c r="AH289" s="48">
        <f t="shared" si="55"/>
        <v>-3336.9</v>
      </c>
      <c r="AI289" s="6">
        <f t="shared" si="56"/>
        <v>-3336.9</v>
      </c>
      <c r="AJ289" s="6">
        <f t="shared" si="57"/>
        <v>-3336.9</v>
      </c>
    </row>
    <row r="290" spans="1:36" x14ac:dyDescent="0.25">
      <c r="A290" t="str">
        <f t="shared" si="59"/>
        <v>DEDELEGATION</v>
      </c>
      <c r="B290" s="203">
        <v>44295</v>
      </c>
      <c r="C290" s="146">
        <v>3022053</v>
      </c>
      <c r="D290" t="s">
        <v>1407</v>
      </c>
      <c r="E290" t="str">
        <f>VLOOKUP(C290,Schools!$A:$Z,3,0)</f>
        <v>M</v>
      </c>
      <c r="F290" s="204">
        <v>-3241.56</v>
      </c>
      <c r="G290" s="146" t="s">
        <v>4657</v>
      </c>
      <c r="H290" s="146" t="s">
        <v>1083</v>
      </c>
      <c r="I290" t="str">
        <f t="shared" si="60"/>
        <v>10162/543965</v>
      </c>
      <c r="J290">
        <f>VLOOKUP(C290,Schools!$A:$Z,9,0)</f>
        <v>158733</v>
      </c>
      <c r="K290" s="146" t="s">
        <v>294</v>
      </c>
      <c r="L290" s="146" t="s">
        <v>1082</v>
      </c>
      <c r="M290" s="146" t="s">
        <v>1446</v>
      </c>
      <c r="N290" t="str">
        <f>VLOOKUP(C290,Schools!A:D,4,0)</f>
        <v>Primary</v>
      </c>
      <c r="O290">
        <f t="shared" si="58"/>
        <v>10162</v>
      </c>
      <c r="P290">
        <f t="shared" si="61"/>
        <v>543965</v>
      </c>
      <c r="Q290" s="75">
        <f t="shared" si="62"/>
        <v>-3241.56</v>
      </c>
      <c r="R290" s="73"/>
      <c r="S290" s="73"/>
      <c r="T290" s="73"/>
      <c r="U290" s="73"/>
      <c r="V290" s="73"/>
      <c r="W290" s="73"/>
      <c r="X290" s="73"/>
      <c r="Y290" s="73"/>
      <c r="Z290" s="73"/>
      <c r="AA290" s="73"/>
      <c r="AB290" s="73"/>
      <c r="AC290" s="48">
        <f t="shared" si="63"/>
        <v>-3241.56</v>
      </c>
      <c r="AD290" s="48">
        <f t="shared" si="64"/>
        <v>0</v>
      </c>
      <c r="AE290" s="73"/>
      <c r="AF290" s="47"/>
      <c r="AG290" s="48">
        <f t="shared" si="54"/>
        <v>-3241.56</v>
      </c>
      <c r="AH290" s="48">
        <f t="shared" si="55"/>
        <v>-3241.56</v>
      </c>
      <c r="AI290" s="6">
        <f t="shared" si="56"/>
        <v>-3241.56</v>
      </c>
      <c r="AJ290" s="6">
        <f t="shared" si="57"/>
        <v>-3241.56</v>
      </c>
    </row>
    <row r="291" spans="1:36" x14ac:dyDescent="0.25">
      <c r="A291" t="str">
        <f t="shared" si="59"/>
        <v>DEDELEGATION</v>
      </c>
      <c r="B291" s="203">
        <v>44295</v>
      </c>
      <c r="C291" s="146">
        <v>3022054</v>
      </c>
      <c r="D291" t="s">
        <v>1408</v>
      </c>
      <c r="E291" t="str">
        <f>VLOOKUP(C291,Schools!$A:$Z,3,0)</f>
        <v>M</v>
      </c>
      <c r="F291" s="204">
        <v>-3257.4500000000003</v>
      </c>
      <c r="G291" s="146" t="s">
        <v>4657</v>
      </c>
      <c r="H291" s="146" t="s">
        <v>1083</v>
      </c>
      <c r="I291" t="str">
        <f t="shared" si="60"/>
        <v>10162/543965</v>
      </c>
      <c r="J291">
        <f>VLOOKUP(C291,Schools!$A:$Z,9,0)</f>
        <v>400004</v>
      </c>
      <c r="K291" s="146" t="s">
        <v>294</v>
      </c>
      <c r="L291" s="146" t="s">
        <v>1082</v>
      </c>
      <c r="M291" s="146" t="s">
        <v>1446</v>
      </c>
      <c r="N291" t="str">
        <f>VLOOKUP(C291,Schools!A:D,4,0)</f>
        <v>Primary</v>
      </c>
      <c r="O291">
        <f t="shared" si="58"/>
        <v>10162</v>
      </c>
      <c r="P291">
        <f t="shared" si="61"/>
        <v>543965</v>
      </c>
      <c r="Q291" s="75">
        <f t="shared" si="62"/>
        <v>-3257.4500000000003</v>
      </c>
      <c r="R291" s="73"/>
      <c r="S291" s="73"/>
      <c r="T291" s="73"/>
      <c r="U291" s="73"/>
      <c r="V291" s="73"/>
      <c r="W291" s="73"/>
      <c r="X291" s="73"/>
      <c r="Y291" s="73"/>
      <c r="Z291" s="73"/>
      <c r="AA291" s="73"/>
      <c r="AB291" s="73"/>
      <c r="AC291" s="48">
        <f t="shared" si="63"/>
        <v>-3257.4500000000003</v>
      </c>
      <c r="AD291" s="48">
        <f t="shared" si="64"/>
        <v>0</v>
      </c>
      <c r="AE291" s="73"/>
      <c r="AF291" s="47"/>
      <c r="AG291" s="48">
        <f t="shared" si="54"/>
        <v>-3257.4500000000003</v>
      </c>
      <c r="AH291" s="48">
        <f t="shared" si="55"/>
        <v>-3257.4500000000003</v>
      </c>
      <c r="AI291" s="6">
        <f t="shared" si="56"/>
        <v>-3257.4500000000003</v>
      </c>
      <c r="AJ291" s="6">
        <f t="shared" si="57"/>
        <v>-3257.4500000000003</v>
      </c>
    </row>
    <row r="292" spans="1:36" x14ac:dyDescent="0.25">
      <c r="A292" t="str">
        <f t="shared" si="59"/>
        <v>DEDELEGATION</v>
      </c>
      <c r="B292" s="203">
        <v>44295</v>
      </c>
      <c r="C292" s="146">
        <v>3022055</v>
      </c>
      <c r="D292" t="s">
        <v>1409</v>
      </c>
      <c r="E292" t="str">
        <f>VLOOKUP(C292,Schools!$A:$Z,3,0)</f>
        <v>M</v>
      </c>
      <c r="F292" s="204">
        <v>-3400.46</v>
      </c>
      <c r="G292" s="146" t="s">
        <v>4657</v>
      </c>
      <c r="H292" s="146" t="s">
        <v>1083</v>
      </c>
      <c r="I292" t="str">
        <f t="shared" si="60"/>
        <v>10162/543965</v>
      </c>
      <c r="J292">
        <f>VLOOKUP(C292,Schools!$A:$Z,9,0)</f>
        <v>400101</v>
      </c>
      <c r="K292" s="146" t="s">
        <v>294</v>
      </c>
      <c r="L292" s="146" t="s">
        <v>1082</v>
      </c>
      <c r="M292" s="146" t="s">
        <v>1446</v>
      </c>
      <c r="N292" t="str">
        <f>VLOOKUP(C292,Schools!A:D,4,0)</f>
        <v>Primary</v>
      </c>
      <c r="O292">
        <f t="shared" si="58"/>
        <v>10162</v>
      </c>
      <c r="P292">
        <f t="shared" si="61"/>
        <v>543965</v>
      </c>
      <c r="Q292" s="75">
        <f t="shared" si="62"/>
        <v>-3400.46</v>
      </c>
      <c r="R292" s="73"/>
      <c r="S292" s="73"/>
      <c r="T292" s="73"/>
      <c r="U292" s="73"/>
      <c r="V292" s="73"/>
      <c r="W292" s="73"/>
      <c r="X292" s="73"/>
      <c r="Y292" s="73"/>
      <c r="Z292" s="73"/>
      <c r="AA292" s="73"/>
      <c r="AB292" s="73"/>
      <c r="AC292" s="48">
        <f t="shared" si="63"/>
        <v>-3400.46</v>
      </c>
      <c r="AD292" s="48">
        <f t="shared" si="64"/>
        <v>0</v>
      </c>
      <c r="AE292" s="73"/>
      <c r="AF292" s="47"/>
      <c r="AG292" s="48">
        <f t="shared" si="54"/>
        <v>-3400.46</v>
      </c>
      <c r="AH292" s="48">
        <f t="shared" si="55"/>
        <v>-3400.46</v>
      </c>
      <c r="AI292" s="6">
        <f t="shared" si="56"/>
        <v>-3400.46</v>
      </c>
      <c r="AJ292" s="6">
        <f t="shared" si="57"/>
        <v>-3400.46</v>
      </c>
    </row>
    <row r="293" spans="1:36" x14ac:dyDescent="0.25">
      <c r="A293" t="str">
        <f t="shared" si="59"/>
        <v>DEDELEGATION</v>
      </c>
      <c r="B293" s="203">
        <v>44295</v>
      </c>
      <c r="C293" s="146">
        <v>3022057</v>
      </c>
      <c r="D293" t="s">
        <v>1034</v>
      </c>
      <c r="E293" t="str">
        <f>VLOOKUP(C293,Schools!$A:$Z,3,0)</f>
        <v>M</v>
      </c>
      <c r="F293" s="204">
        <v>-7674.87</v>
      </c>
      <c r="G293" s="146" t="s">
        <v>4657</v>
      </c>
      <c r="H293" s="146" t="s">
        <v>1083</v>
      </c>
      <c r="I293" t="str">
        <f t="shared" si="60"/>
        <v>10162/543965</v>
      </c>
      <c r="J293">
        <f>VLOOKUP(C293,Schools!$A:$Z,9,0)</f>
        <v>400053</v>
      </c>
      <c r="K293" s="146" t="s">
        <v>294</v>
      </c>
      <c r="L293" s="146" t="s">
        <v>1082</v>
      </c>
      <c r="M293" s="146" t="s">
        <v>1446</v>
      </c>
      <c r="N293" t="str">
        <f>VLOOKUP(C293,Schools!A:D,4,0)</f>
        <v>Primary</v>
      </c>
      <c r="O293">
        <f t="shared" si="58"/>
        <v>10162</v>
      </c>
      <c r="P293">
        <f t="shared" si="61"/>
        <v>543965</v>
      </c>
      <c r="Q293" s="75">
        <f t="shared" si="62"/>
        <v>-7674.87</v>
      </c>
      <c r="R293" s="73"/>
      <c r="S293" s="73"/>
      <c r="T293" s="73"/>
      <c r="U293" s="73"/>
      <c r="V293" s="73"/>
      <c r="W293" s="73"/>
      <c r="X293" s="73"/>
      <c r="Y293" s="73"/>
      <c r="Z293" s="73"/>
      <c r="AA293" s="73"/>
      <c r="AB293" s="73"/>
      <c r="AC293" s="48">
        <f t="shared" si="63"/>
        <v>-7674.87</v>
      </c>
      <c r="AD293" s="48">
        <f t="shared" si="64"/>
        <v>0</v>
      </c>
      <c r="AE293" s="73"/>
      <c r="AF293" s="47"/>
      <c r="AG293" s="48">
        <f t="shared" si="54"/>
        <v>-7674.87</v>
      </c>
      <c r="AH293" s="48">
        <f t="shared" si="55"/>
        <v>-7674.87</v>
      </c>
      <c r="AI293" s="6">
        <f t="shared" si="56"/>
        <v>-7674.87</v>
      </c>
      <c r="AJ293" s="6">
        <f t="shared" si="57"/>
        <v>-7674.87</v>
      </c>
    </row>
    <row r="294" spans="1:36" x14ac:dyDescent="0.25">
      <c r="A294" t="str">
        <f t="shared" si="59"/>
        <v>DEDELEGATION</v>
      </c>
      <c r="B294" s="203">
        <v>44295</v>
      </c>
      <c r="C294" s="146">
        <v>3022060</v>
      </c>
      <c r="D294" t="s">
        <v>1036</v>
      </c>
      <c r="E294" t="str">
        <f>VLOOKUP(C294,Schools!$A:$Z,3,0)</f>
        <v>M</v>
      </c>
      <c r="F294" s="204">
        <v>-6689.6900000000005</v>
      </c>
      <c r="G294" s="146" t="s">
        <v>4657</v>
      </c>
      <c r="H294" s="146" t="s">
        <v>1083</v>
      </c>
      <c r="I294" t="str">
        <f t="shared" si="60"/>
        <v>10162/543965</v>
      </c>
      <c r="J294">
        <f>VLOOKUP(C294,Schools!$A:$Z,9,0)</f>
        <v>400011</v>
      </c>
      <c r="K294" s="146" t="s">
        <v>294</v>
      </c>
      <c r="L294" s="146" t="s">
        <v>1082</v>
      </c>
      <c r="M294" s="146" t="s">
        <v>1446</v>
      </c>
      <c r="N294" t="str">
        <f>VLOOKUP(C294,Schools!A:D,4,0)</f>
        <v>Primary</v>
      </c>
      <c r="O294">
        <f t="shared" si="58"/>
        <v>10162</v>
      </c>
      <c r="P294">
        <f t="shared" si="61"/>
        <v>543965</v>
      </c>
      <c r="Q294" s="75">
        <f t="shared" si="62"/>
        <v>-6689.6900000000005</v>
      </c>
      <c r="R294" s="73"/>
      <c r="S294" s="73"/>
      <c r="T294" s="73"/>
      <c r="U294" s="73"/>
      <c r="V294" s="73"/>
      <c r="W294" s="73"/>
      <c r="X294" s="73"/>
      <c r="Y294" s="73"/>
      <c r="Z294" s="73"/>
      <c r="AA294" s="73"/>
      <c r="AB294" s="73"/>
      <c r="AC294" s="48">
        <f t="shared" si="63"/>
        <v>-6689.6900000000005</v>
      </c>
      <c r="AD294" s="48">
        <f t="shared" si="64"/>
        <v>0</v>
      </c>
      <c r="AE294" s="73"/>
      <c r="AF294" s="47"/>
      <c r="AG294" s="48">
        <f t="shared" si="54"/>
        <v>-6689.6900000000005</v>
      </c>
      <c r="AH294" s="48">
        <f t="shared" si="55"/>
        <v>-6689.6900000000005</v>
      </c>
      <c r="AI294" s="6">
        <f t="shared" si="56"/>
        <v>-6689.6900000000005</v>
      </c>
      <c r="AJ294" s="6">
        <f t="shared" si="57"/>
        <v>-6689.6900000000005</v>
      </c>
    </row>
    <row r="295" spans="1:36" x14ac:dyDescent="0.25">
      <c r="A295" t="str">
        <f t="shared" si="59"/>
        <v>DEDELEGATION</v>
      </c>
      <c r="B295" s="203">
        <v>44295</v>
      </c>
      <c r="C295" s="146">
        <v>3022067</v>
      </c>
      <c r="D295" t="s">
        <v>978</v>
      </c>
      <c r="E295" t="str">
        <f>VLOOKUP(C295,Schools!$A:$Z,3,0)</f>
        <v>M</v>
      </c>
      <c r="F295" s="204">
        <v>-3607.03</v>
      </c>
      <c r="G295" s="146" t="s">
        <v>4657</v>
      </c>
      <c r="H295" s="146" t="s">
        <v>1083</v>
      </c>
      <c r="I295" t="str">
        <f t="shared" si="60"/>
        <v>10162/543965</v>
      </c>
      <c r="J295">
        <f>VLOOKUP(C295,Schools!$A:$Z,9,0)</f>
        <v>400065</v>
      </c>
      <c r="K295" s="146" t="s">
        <v>294</v>
      </c>
      <c r="L295" s="146" t="s">
        <v>1082</v>
      </c>
      <c r="M295" s="146" t="s">
        <v>1446</v>
      </c>
      <c r="N295" t="str">
        <f>VLOOKUP(C295,Schools!A:D,4,0)</f>
        <v>Primary</v>
      </c>
      <c r="O295">
        <f t="shared" si="58"/>
        <v>10162</v>
      </c>
      <c r="P295">
        <f t="shared" si="61"/>
        <v>543965</v>
      </c>
      <c r="Q295" s="75">
        <f t="shared" si="62"/>
        <v>-3607.03</v>
      </c>
      <c r="R295" s="73"/>
      <c r="S295" s="73"/>
      <c r="T295" s="73"/>
      <c r="U295" s="73"/>
      <c r="V295" s="73"/>
      <c r="W295" s="73"/>
      <c r="X295" s="73"/>
      <c r="Y295" s="73"/>
      <c r="Z295" s="73"/>
      <c r="AA295" s="73"/>
      <c r="AB295" s="73"/>
      <c r="AC295" s="48">
        <f t="shared" si="63"/>
        <v>-3607.03</v>
      </c>
      <c r="AD295" s="48">
        <f t="shared" si="64"/>
        <v>0</v>
      </c>
      <c r="AE295" s="73"/>
      <c r="AF295" s="47"/>
      <c r="AG295" s="48">
        <f t="shared" si="54"/>
        <v>-3607.03</v>
      </c>
      <c r="AH295" s="48">
        <f t="shared" si="55"/>
        <v>-3607.03</v>
      </c>
      <c r="AI295" s="6">
        <f t="shared" si="56"/>
        <v>-3607.03</v>
      </c>
      <c r="AJ295" s="6">
        <f t="shared" si="57"/>
        <v>-3607.03</v>
      </c>
    </row>
    <row r="296" spans="1:36" x14ac:dyDescent="0.25">
      <c r="A296" t="str">
        <f t="shared" si="59"/>
        <v>DEDELEGATION</v>
      </c>
      <c r="B296" s="203">
        <v>44295</v>
      </c>
      <c r="C296" s="146">
        <v>3022070</v>
      </c>
      <c r="D296" t="s">
        <v>1031</v>
      </c>
      <c r="E296" t="str">
        <f>VLOOKUP(C296,Schools!$A:$Z,3,0)</f>
        <v>M</v>
      </c>
      <c r="F296" s="204">
        <v>-3289.23</v>
      </c>
      <c r="G296" s="146" t="s">
        <v>4657</v>
      </c>
      <c r="H296" s="146" t="s">
        <v>1083</v>
      </c>
      <c r="I296" t="str">
        <f t="shared" si="60"/>
        <v>10162/543965</v>
      </c>
      <c r="J296">
        <f>VLOOKUP(C296,Schools!$A:$Z,9,0)</f>
        <v>400038</v>
      </c>
      <c r="K296" s="146" t="s">
        <v>294</v>
      </c>
      <c r="L296" s="146" t="s">
        <v>1082</v>
      </c>
      <c r="M296" s="146" t="s">
        <v>1446</v>
      </c>
      <c r="N296" t="str">
        <f>VLOOKUP(C296,Schools!A:D,4,0)</f>
        <v>Primary</v>
      </c>
      <c r="O296">
        <f t="shared" si="58"/>
        <v>10162</v>
      </c>
      <c r="P296">
        <f t="shared" si="61"/>
        <v>543965</v>
      </c>
      <c r="Q296" s="75">
        <f t="shared" si="62"/>
        <v>-3289.23</v>
      </c>
      <c r="R296" s="73"/>
      <c r="S296" s="73"/>
      <c r="T296" s="73"/>
      <c r="U296" s="73"/>
      <c r="V296" s="73"/>
      <c r="W296" s="73"/>
      <c r="X296" s="73"/>
      <c r="Y296" s="73"/>
      <c r="Z296" s="73"/>
      <c r="AA296" s="73"/>
      <c r="AB296" s="73"/>
      <c r="AC296" s="48">
        <f t="shared" si="63"/>
        <v>-3289.23</v>
      </c>
      <c r="AD296" s="48">
        <f t="shared" si="64"/>
        <v>0</v>
      </c>
      <c r="AE296" s="73"/>
      <c r="AF296" s="47"/>
      <c r="AG296" s="48">
        <f t="shared" si="54"/>
        <v>-3289.23</v>
      </c>
      <c r="AH296" s="48">
        <f t="shared" si="55"/>
        <v>-3289.23</v>
      </c>
      <c r="AI296" s="6">
        <f t="shared" si="56"/>
        <v>-3289.23</v>
      </c>
      <c r="AJ296" s="6">
        <f t="shared" si="57"/>
        <v>-3289.23</v>
      </c>
    </row>
    <row r="297" spans="1:36" x14ac:dyDescent="0.25">
      <c r="A297" t="str">
        <f t="shared" si="59"/>
        <v>DEDELEGATION</v>
      </c>
      <c r="B297" s="203">
        <v>44295</v>
      </c>
      <c r="C297" s="146">
        <v>3022071</v>
      </c>
      <c r="D297" t="s">
        <v>1410</v>
      </c>
      <c r="E297" t="str">
        <f>VLOOKUP(C297,Schools!$A:$Z,3,0)</f>
        <v>M</v>
      </c>
      <c r="F297" s="204">
        <v>-2717.19</v>
      </c>
      <c r="G297" s="146" t="s">
        <v>4657</v>
      </c>
      <c r="H297" s="146" t="s">
        <v>1083</v>
      </c>
      <c r="I297" t="str">
        <f t="shared" si="60"/>
        <v>10162/543965</v>
      </c>
      <c r="J297">
        <f>VLOOKUP(C297,Schools!$A:$Z,9,0)</f>
        <v>400012</v>
      </c>
      <c r="K297" s="146" t="s">
        <v>294</v>
      </c>
      <c r="L297" s="146" t="s">
        <v>1082</v>
      </c>
      <c r="M297" s="146" t="s">
        <v>1446</v>
      </c>
      <c r="N297" t="str">
        <f>VLOOKUP(C297,Schools!A:D,4,0)</f>
        <v>Primary</v>
      </c>
      <c r="O297">
        <f t="shared" si="58"/>
        <v>10162</v>
      </c>
      <c r="P297">
        <f t="shared" si="61"/>
        <v>543965</v>
      </c>
      <c r="Q297" s="75">
        <f t="shared" si="62"/>
        <v>-2717.19</v>
      </c>
      <c r="R297" s="73"/>
      <c r="S297" s="73"/>
      <c r="T297" s="73"/>
      <c r="U297" s="73"/>
      <c r="V297" s="73"/>
      <c r="W297" s="73"/>
      <c r="X297" s="73"/>
      <c r="Y297" s="73"/>
      <c r="Z297" s="73"/>
      <c r="AA297" s="73"/>
      <c r="AB297" s="73"/>
      <c r="AC297" s="48">
        <f t="shared" si="63"/>
        <v>-2717.19</v>
      </c>
      <c r="AD297" s="48">
        <f t="shared" si="64"/>
        <v>0</v>
      </c>
      <c r="AE297" s="73"/>
      <c r="AF297" s="47"/>
      <c r="AG297" s="48">
        <f t="shared" si="54"/>
        <v>-2717.19</v>
      </c>
      <c r="AH297" s="48">
        <f t="shared" si="55"/>
        <v>-2717.19</v>
      </c>
      <c r="AI297" s="6">
        <f t="shared" si="56"/>
        <v>-2717.19</v>
      </c>
      <c r="AJ297" s="6">
        <f t="shared" si="57"/>
        <v>-2717.19</v>
      </c>
    </row>
    <row r="298" spans="1:36" x14ac:dyDescent="0.25">
      <c r="A298" t="str">
        <f t="shared" si="59"/>
        <v>DEDELEGATION</v>
      </c>
      <c r="B298" s="203">
        <v>44295</v>
      </c>
      <c r="C298" s="146">
        <v>3022072</v>
      </c>
      <c r="D298" t="s">
        <v>1016</v>
      </c>
      <c r="E298" t="str">
        <f>VLOOKUP(C298,Schools!$A:$Z,3,0)</f>
        <v>M</v>
      </c>
      <c r="F298" s="204">
        <v>-4608.1000000000004</v>
      </c>
      <c r="G298" s="146" t="s">
        <v>4657</v>
      </c>
      <c r="H298" s="146" t="s">
        <v>1083</v>
      </c>
      <c r="I298" t="str">
        <f t="shared" si="60"/>
        <v>10162/543965</v>
      </c>
      <c r="J298">
        <f>VLOOKUP(C298,Schools!$A:$Z,9,0)</f>
        <v>400012</v>
      </c>
      <c r="K298" s="146" t="s">
        <v>294</v>
      </c>
      <c r="L298" s="146" t="s">
        <v>1082</v>
      </c>
      <c r="M298" s="146" t="s">
        <v>1446</v>
      </c>
      <c r="N298" t="str">
        <f>VLOOKUP(C298,Schools!A:D,4,0)</f>
        <v>Primary</v>
      </c>
      <c r="O298">
        <f t="shared" si="58"/>
        <v>10162</v>
      </c>
      <c r="P298">
        <f t="shared" si="61"/>
        <v>543965</v>
      </c>
      <c r="Q298" s="75">
        <f t="shared" si="62"/>
        <v>-4608.1000000000004</v>
      </c>
      <c r="R298" s="73"/>
      <c r="S298" s="73"/>
      <c r="T298" s="73"/>
      <c r="U298" s="73"/>
      <c r="V298" s="73"/>
      <c r="W298" s="73"/>
      <c r="X298" s="73"/>
      <c r="Y298" s="73"/>
      <c r="Z298" s="73"/>
      <c r="AA298" s="73"/>
      <c r="AB298" s="73"/>
      <c r="AC298" s="48">
        <f t="shared" si="63"/>
        <v>-4608.1000000000004</v>
      </c>
      <c r="AD298" s="48">
        <f t="shared" si="64"/>
        <v>0</v>
      </c>
      <c r="AE298" s="73"/>
      <c r="AF298" s="47"/>
      <c r="AG298" s="48">
        <f t="shared" si="54"/>
        <v>-4608.1000000000004</v>
      </c>
      <c r="AH298" s="48">
        <f t="shared" si="55"/>
        <v>-4608.1000000000004</v>
      </c>
      <c r="AI298" s="6">
        <f t="shared" si="56"/>
        <v>-4608.1000000000004</v>
      </c>
      <c r="AJ298" s="6">
        <f t="shared" si="57"/>
        <v>-4608.1000000000004</v>
      </c>
    </row>
    <row r="299" spans="1:36" x14ac:dyDescent="0.25">
      <c r="A299" t="str">
        <f t="shared" si="59"/>
        <v>DEDELEGATION</v>
      </c>
      <c r="B299" s="203">
        <v>44295</v>
      </c>
      <c r="C299" s="146">
        <v>3022073</v>
      </c>
      <c r="D299" t="s">
        <v>1411</v>
      </c>
      <c r="E299" t="str">
        <f>VLOOKUP(C299,Schools!$A:$Z,3,0)</f>
        <v>M</v>
      </c>
      <c r="F299" s="204">
        <v>-9788.24</v>
      </c>
      <c r="G299" s="146" t="s">
        <v>4657</v>
      </c>
      <c r="H299" s="146" t="s">
        <v>1083</v>
      </c>
      <c r="I299" t="str">
        <f t="shared" si="60"/>
        <v>10162/543965</v>
      </c>
      <c r="J299">
        <f>VLOOKUP(C299,Schools!$A:$Z,9,0)</f>
        <v>400105</v>
      </c>
      <c r="K299" s="146" t="s">
        <v>294</v>
      </c>
      <c r="L299" s="146" t="s">
        <v>1082</v>
      </c>
      <c r="M299" s="146" t="s">
        <v>1446</v>
      </c>
      <c r="N299" t="str">
        <f>VLOOKUP(C299,Schools!A:D,4,0)</f>
        <v>Primary</v>
      </c>
      <c r="O299">
        <f t="shared" si="58"/>
        <v>10162</v>
      </c>
      <c r="P299">
        <f t="shared" si="61"/>
        <v>543965</v>
      </c>
      <c r="Q299" s="75">
        <f t="shared" si="62"/>
        <v>-9788.24</v>
      </c>
      <c r="R299" s="73"/>
      <c r="S299" s="73"/>
      <c r="T299" s="73"/>
      <c r="U299" s="73"/>
      <c r="V299" s="73"/>
      <c r="W299" s="73"/>
      <c r="X299" s="73"/>
      <c r="Y299" s="73"/>
      <c r="Z299" s="73"/>
      <c r="AA299" s="73"/>
      <c r="AB299" s="73"/>
      <c r="AC299" s="48">
        <f t="shared" si="63"/>
        <v>-9788.24</v>
      </c>
      <c r="AD299" s="48">
        <f t="shared" si="64"/>
        <v>0</v>
      </c>
      <c r="AE299" s="73"/>
      <c r="AF299" s="47"/>
      <c r="AG299" s="48">
        <f t="shared" si="54"/>
        <v>-9788.24</v>
      </c>
      <c r="AH299" s="48">
        <f t="shared" si="55"/>
        <v>-9788.24</v>
      </c>
      <c r="AI299" s="6">
        <f t="shared" si="56"/>
        <v>-9788.24</v>
      </c>
      <c r="AJ299" s="6">
        <f t="shared" si="57"/>
        <v>-9788.24</v>
      </c>
    </row>
    <row r="300" spans="1:36" x14ac:dyDescent="0.25">
      <c r="A300" t="str">
        <f t="shared" si="59"/>
        <v>DEDELEGATION</v>
      </c>
      <c r="B300" s="203">
        <v>44295</v>
      </c>
      <c r="C300" s="146">
        <v>3022076</v>
      </c>
      <c r="D300" t="s">
        <v>1412</v>
      </c>
      <c r="E300" t="str">
        <f>VLOOKUP(C300,Schools!$A:$Z,3,0)</f>
        <v>M</v>
      </c>
      <c r="F300" s="204">
        <v>-5196.03</v>
      </c>
      <c r="G300" s="146" t="s">
        <v>4657</v>
      </c>
      <c r="H300" s="146" t="s">
        <v>1083</v>
      </c>
      <c r="I300" t="str">
        <f t="shared" si="60"/>
        <v>10162/543965</v>
      </c>
      <c r="J300">
        <f>VLOOKUP(C300,Schools!$A:$Z,9,0)</f>
        <v>400111</v>
      </c>
      <c r="K300" s="146" t="s">
        <v>294</v>
      </c>
      <c r="L300" s="146" t="s">
        <v>1082</v>
      </c>
      <c r="M300" s="146" t="s">
        <v>1446</v>
      </c>
      <c r="N300" t="str">
        <f>VLOOKUP(C300,Schools!A:D,4,0)</f>
        <v>Primary</v>
      </c>
      <c r="O300">
        <f t="shared" si="58"/>
        <v>10162</v>
      </c>
      <c r="P300">
        <f t="shared" si="61"/>
        <v>543965</v>
      </c>
      <c r="Q300" s="75">
        <f t="shared" si="62"/>
        <v>-5196.03</v>
      </c>
      <c r="R300" s="73"/>
      <c r="S300" s="73"/>
      <c r="T300" s="73"/>
      <c r="U300" s="73"/>
      <c r="V300" s="73"/>
      <c r="W300" s="73"/>
      <c r="X300" s="73"/>
      <c r="Y300" s="73"/>
      <c r="Z300" s="73"/>
      <c r="AA300" s="73"/>
      <c r="AB300" s="73"/>
      <c r="AC300" s="48">
        <f t="shared" si="63"/>
        <v>-5196.03</v>
      </c>
      <c r="AD300" s="48">
        <f t="shared" si="64"/>
        <v>0</v>
      </c>
      <c r="AE300" s="73"/>
      <c r="AF300" s="47"/>
      <c r="AG300" s="48">
        <f t="shared" si="54"/>
        <v>-5196.03</v>
      </c>
      <c r="AH300" s="48">
        <f t="shared" si="55"/>
        <v>-5196.03</v>
      </c>
      <c r="AI300" s="6">
        <f t="shared" si="56"/>
        <v>-5196.03</v>
      </c>
      <c r="AJ300" s="6">
        <f t="shared" si="57"/>
        <v>-5196.03</v>
      </c>
    </row>
    <row r="301" spans="1:36" x14ac:dyDescent="0.25">
      <c r="A301" t="str">
        <f t="shared" si="59"/>
        <v>DEDELEGATION</v>
      </c>
      <c r="B301" s="203">
        <v>44295</v>
      </c>
      <c r="C301" s="146">
        <v>3022077</v>
      </c>
      <c r="D301" t="s">
        <v>1413</v>
      </c>
      <c r="E301" t="str">
        <f>VLOOKUP(C301,Schools!$A:$Z,3,0)</f>
        <v>M</v>
      </c>
      <c r="F301" s="204">
        <v>-13331.710000000001</v>
      </c>
      <c r="G301" s="146" t="s">
        <v>4657</v>
      </c>
      <c r="H301" s="146" t="s">
        <v>1083</v>
      </c>
      <c r="I301" t="str">
        <f t="shared" si="60"/>
        <v>10162/543965</v>
      </c>
      <c r="J301">
        <f>VLOOKUP(C301,Schools!$A:$Z,9,0)</f>
        <v>400113</v>
      </c>
      <c r="K301" s="146" t="s">
        <v>294</v>
      </c>
      <c r="L301" s="146" t="s">
        <v>1082</v>
      </c>
      <c r="M301" s="146" t="s">
        <v>1446</v>
      </c>
      <c r="N301" t="str">
        <f>VLOOKUP(C301,Schools!A:D,4,0)</f>
        <v>Primary</v>
      </c>
      <c r="O301">
        <f t="shared" si="58"/>
        <v>10162</v>
      </c>
      <c r="P301">
        <f t="shared" si="61"/>
        <v>543965</v>
      </c>
      <c r="Q301" s="75">
        <f t="shared" si="62"/>
        <v>-13331.710000000001</v>
      </c>
      <c r="R301" s="73"/>
      <c r="S301" s="73"/>
      <c r="T301" s="73"/>
      <c r="U301" s="73"/>
      <c r="V301" s="73"/>
      <c r="W301" s="73"/>
      <c r="X301" s="73"/>
      <c r="Y301" s="73"/>
      <c r="Z301" s="73"/>
      <c r="AA301" s="73"/>
      <c r="AB301" s="73"/>
      <c r="AC301" s="48">
        <f t="shared" si="63"/>
        <v>-13331.710000000001</v>
      </c>
      <c r="AD301" s="48">
        <f t="shared" si="64"/>
        <v>0</v>
      </c>
      <c r="AE301" s="73"/>
      <c r="AF301" s="47"/>
      <c r="AG301" s="48">
        <f t="shared" si="54"/>
        <v>-13331.710000000001</v>
      </c>
      <c r="AH301" s="48">
        <f t="shared" si="55"/>
        <v>-13331.710000000001</v>
      </c>
      <c r="AI301" s="6">
        <f t="shared" si="56"/>
        <v>-13331.710000000001</v>
      </c>
      <c r="AJ301" s="6">
        <f t="shared" si="57"/>
        <v>-13331.710000000001</v>
      </c>
    </row>
    <row r="302" spans="1:36" x14ac:dyDescent="0.25">
      <c r="A302" t="str">
        <f t="shared" si="59"/>
        <v>DEDELEGATION</v>
      </c>
      <c r="B302" s="203">
        <v>44295</v>
      </c>
      <c r="C302" s="146">
        <v>3022078</v>
      </c>
      <c r="D302" t="s">
        <v>1414</v>
      </c>
      <c r="E302" t="str">
        <f>VLOOKUP(C302,Schools!$A:$Z,3,0)</f>
        <v>M</v>
      </c>
      <c r="F302" s="204">
        <v>-5640.95</v>
      </c>
      <c r="G302" s="146" t="s">
        <v>4657</v>
      </c>
      <c r="H302" s="146" t="s">
        <v>1083</v>
      </c>
      <c r="I302" t="str">
        <f t="shared" si="60"/>
        <v>10162/543965</v>
      </c>
      <c r="J302">
        <f>VLOOKUP(C302,Schools!$A:$Z,9,0)</f>
        <v>400014</v>
      </c>
      <c r="K302" s="146" t="s">
        <v>294</v>
      </c>
      <c r="L302" s="146" t="s">
        <v>1082</v>
      </c>
      <c r="M302" s="146" t="s">
        <v>1446</v>
      </c>
      <c r="N302" t="str">
        <f>VLOOKUP(C302,Schools!A:D,4,0)</f>
        <v>Primary</v>
      </c>
      <c r="O302">
        <f t="shared" si="58"/>
        <v>10162</v>
      </c>
      <c r="P302">
        <f t="shared" si="61"/>
        <v>543965</v>
      </c>
      <c r="Q302" s="75">
        <f t="shared" si="62"/>
        <v>-5640.95</v>
      </c>
      <c r="R302" s="73"/>
      <c r="S302" s="73"/>
      <c r="T302" s="73"/>
      <c r="U302" s="73"/>
      <c r="V302" s="73"/>
      <c r="W302" s="73"/>
      <c r="X302" s="73"/>
      <c r="Y302" s="73"/>
      <c r="Z302" s="73"/>
      <c r="AA302" s="73"/>
      <c r="AB302" s="73"/>
      <c r="AC302" s="48">
        <f t="shared" si="63"/>
        <v>-5640.95</v>
      </c>
      <c r="AD302" s="48">
        <f t="shared" si="64"/>
        <v>0</v>
      </c>
      <c r="AE302" s="73"/>
      <c r="AF302" s="47"/>
      <c r="AG302" s="48">
        <f t="shared" si="54"/>
        <v>-5640.95</v>
      </c>
      <c r="AH302" s="48">
        <f t="shared" si="55"/>
        <v>-5640.95</v>
      </c>
      <c r="AI302" s="6">
        <f t="shared" si="56"/>
        <v>-5640.95</v>
      </c>
      <c r="AJ302" s="6">
        <f t="shared" si="57"/>
        <v>-5640.95</v>
      </c>
    </row>
    <row r="303" spans="1:36" x14ac:dyDescent="0.25">
      <c r="A303" t="str">
        <f t="shared" si="59"/>
        <v>DEDELEGATION</v>
      </c>
      <c r="B303" s="203">
        <v>44295</v>
      </c>
      <c r="C303" s="146">
        <v>3022079</v>
      </c>
      <c r="D303" t="s">
        <v>1415</v>
      </c>
      <c r="E303" t="str">
        <f>VLOOKUP(C303,Schools!$A:$Z,3,0)</f>
        <v>M</v>
      </c>
      <c r="F303" s="204">
        <v>-6673.8</v>
      </c>
      <c r="G303" s="146" t="s">
        <v>4657</v>
      </c>
      <c r="H303" s="146" t="s">
        <v>1083</v>
      </c>
      <c r="I303" t="str">
        <f t="shared" si="60"/>
        <v>10162/543965</v>
      </c>
      <c r="J303">
        <f>VLOOKUP(C303,Schools!$A:$Z,9,0)</f>
        <v>400070</v>
      </c>
      <c r="K303" s="146" t="s">
        <v>294</v>
      </c>
      <c r="L303" s="146" t="s">
        <v>1082</v>
      </c>
      <c r="M303" s="146" t="s">
        <v>1446</v>
      </c>
      <c r="N303" t="str">
        <f>VLOOKUP(C303,Schools!A:D,4,0)</f>
        <v>Primary</v>
      </c>
      <c r="O303">
        <f t="shared" si="58"/>
        <v>10162</v>
      </c>
      <c r="P303">
        <f t="shared" si="61"/>
        <v>543965</v>
      </c>
      <c r="Q303" s="75">
        <f t="shared" si="62"/>
        <v>-6673.8</v>
      </c>
      <c r="R303" s="73"/>
      <c r="S303" s="73"/>
      <c r="T303" s="73"/>
      <c r="U303" s="73"/>
      <c r="V303" s="73"/>
      <c r="W303" s="73"/>
      <c r="X303" s="73"/>
      <c r="Y303" s="73"/>
      <c r="Z303" s="73"/>
      <c r="AA303" s="73"/>
      <c r="AB303" s="73"/>
      <c r="AC303" s="48">
        <f t="shared" si="63"/>
        <v>-6673.8</v>
      </c>
      <c r="AD303" s="48">
        <f t="shared" si="64"/>
        <v>0</v>
      </c>
      <c r="AE303" s="73"/>
      <c r="AF303" s="47"/>
      <c r="AG303" s="48">
        <f t="shared" si="54"/>
        <v>-6673.8</v>
      </c>
      <c r="AH303" s="48">
        <f t="shared" si="55"/>
        <v>-6673.8</v>
      </c>
      <c r="AI303" s="6">
        <f t="shared" si="56"/>
        <v>-6673.8</v>
      </c>
      <c r="AJ303" s="6">
        <f t="shared" si="57"/>
        <v>-6673.8</v>
      </c>
    </row>
    <row r="304" spans="1:36" x14ac:dyDescent="0.25">
      <c r="A304" t="str">
        <f t="shared" si="59"/>
        <v>DEDELEGATION</v>
      </c>
      <c r="B304" s="203">
        <v>44295</v>
      </c>
      <c r="C304" s="146">
        <v>3023300</v>
      </c>
      <c r="D304" t="s">
        <v>1416</v>
      </c>
      <c r="E304" t="str">
        <f>VLOOKUP(C304,Schools!$A:$Z,3,0)</f>
        <v>M</v>
      </c>
      <c r="F304" s="204">
        <v>-2542.4</v>
      </c>
      <c r="G304" s="146" t="s">
        <v>4657</v>
      </c>
      <c r="H304" s="146" t="s">
        <v>1083</v>
      </c>
      <c r="I304" t="str">
        <f t="shared" si="60"/>
        <v>10162/543965</v>
      </c>
      <c r="J304">
        <f>VLOOKUP(C304,Schools!$A:$Z,9,0)</f>
        <v>400069</v>
      </c>
      <c r="K304" s="146" t="s">
        <v>294</v>
      </c>
      <c r="L304" s="146" t="s">
        <v>1082</v>
      </c>
      <c r="M304" s="146" t="s">
        <v>1446</v>
      </c>
      <c r="N304" t="str">
        <f>VLOOKUP(C304,Schools!A:D,4,0)</f>
        <v>Primary</v>
      </c>
      <c r="O304">
        <f t="shared" si="58"/>
        <v>10162</v>
      </c>
      <c r="P304">
        <f t="shared" si="61"/>
        <v>543965</v>
      </c>
      <c r="Q304" s="75">
        <f t="shared" si="62"/>
        <v>-2542.4</v>
      </c>
      <c r="R304" s="73"/>
      <c r="S304" s="73"/>
      <c r="T304" s="73"/>
      <c r="U304" s="73"/>
      <c r="V304" s="73"/>
      <c r="W304" s="73"/>
      <c r="X304" s="73"/>
      <c r="Y304" s="73"/>
      <c r="Z304" s="73"/>
      <c r="AA304" s="73"/>
      <c r="AB304" s="73"/>
      <c r="AC304" s="48">
        <f t="shared" si="63"/>
        <v>-2542.4</v>
      </c>
      <c r="AD304" s="48">
        <f t="shared" si="64"/>
        <v>0</v>
      </c>
      <c r="AE304" s="73"/>
      <c r="AF304" s="47"/>
      <c r="AG304" s="48">
        <f t="shared" si="54"/>
        <v>-2542.4</v>
      </c>
      <c r="AH304" s="48">
        <f t="shared" si="55"/>
        <v>-2542.4</v>
      </c>
      <c r="AI304" s="6">
        <f t="shared" si="56"/>
        <v>-2542.4</v>
      </c>
      <c r="AJ304" s="6">
        <f t="shared" si="57"/>
        <v>-2542.4</v>
      </c>
    </row>
    <row r="305" spans="1:36" x14ac:dyDescent="0.25">
      <c r="A305" t="str">
        <f t="shared" si="59"/>
        <v>DEDELEGATION</v>
      </c>
      <c r="B305" s="203">
        <v>44295</v>
      </c>
      <c r="C305" s="146">
        <v>3023302</v>
      </c>
      <c r="D305" t="s">
        <v>1417</v>
      </c>
      <c r="E305" t="str">
        <f>VLOOKUP(C305,Schools!$A:$Z,3,0)</f>
        <v>M</v>
      </c>
      <c r="F305" s="204">
        <v>-3336.9</v>
      </c>
      <c r="G305" s="146" t="s">
        <v>4657</v>
      </c>
      <c r="H305" s="146" t="s">
        <v>1083</v>
      </c>
      <c r="I305" t="str">
        <f t="shared" si="60"/>
        <v>10162/543965</v>
      </c>
      <c r="J305">
        <f>VLOOKUP(C305,Schools!$A:$Z,9,0)</f>
        <v>400039</v>
      </c>
      <c r="K305" s="146" t="s">
        <v>294</v>
      </c>
      <c r="L305" s="146" t="s">
        <v>1082</v>
      </c>
      <c r="M305" s="146" t="s">
        <v>1446</v>
      </c>
      <c r="N305" t="str">
        <f>VLOOKUP(C305,Schools!A:D,4,0)</f>
        <v>Primary</v>
      </c>
      <c r="O305">
        <f t="shared" si="58"/>
        <v>10162</v>
      </c>
      <c r="P305">
        <f t="shared" si="61"/>
        <v>543965</v>
      </c>
      <c r="Q305" s="75">
        <f t="shared" si="62"/>
        <v>-3336.9</v>
      </c>
      <c r="R305" s="73"/>
      <c r="S305" s="73"/>
      <c r="T305" s="73"/>
      <c r="U305" s="73"/>
      <c r="V305" s="73"/>
      <c r="W305" s="73"/>
      <c r="X305" s="73"/>
      <c r="Y305" s="73"/>
      <c r="Z305" s="73"/>
      <c r="AA305" s="73"/>
      <c r="AB305" s="73"/>
      <c r="AC305" s="48">
        <f t="shared" si="63"/>
        <v>-3336.9</v>
      </c>
      <c r="AD305" s="48">
        <f t="shared" si="64"/>
        <v>0</v>
      </c>
      <c r="AE305" s="73"/>
      <c r="AF305" s="47"/>
      <c r="AG305" s="48">
        <f t="shared" si="54"/>
        <v>-3336.9</v>
      </c>
      <c r="AH305" s="48">
        <f t="shared" si="55"/>
        <v>-3336.9</v>
      </c>
      <c r="AI305" s="6">
        <f t="shared" si="56"/>
        <v>-3336.9</v>
      </c>
      <c r="AJ305" s="6">
        <f t="shared" si="57"/>
        <v>-3336.9</v>
      </c>
    </row>
    <row r="306" spans="1:36" x14ac:dyDescent="0.25">
      <c r="A306" t="str">
        <f t="shared" si="59"/>
        <v>DEDELEGATION</v>
      </c>
      <c r="B306" s="203">
        <v>44295</v>
      </c>
      <c r="C306" s="146">
        <v>3023304</v>
      </c>
      <c r="D306" t="s">
        <v>1418</v>
      </c>
      <c r="E306" t="str">
        <f>VLOOKUP(C306,Schools!$A:$Z,3,0)</f>
        <v>M</v>
      </c>
      <c r="F306" s="204">
        <v>-3066.77</v>
      </c>
      <c r="G306" s="146" t="s">
        <v>4657</v>
      </c>
      <c r="H306" s="146" t="s">
        <v>1083</v>
      </c>
      <c r="I306" t="str">
        <f t="shared" si="60"/>
        <v>10162/543965</v>
      </c>
      <c r="J306">
        <f>VLOOKUP(C306,Schools!$A:$Z,9,0)</f>
        <v>400008</v>
      </c>
      <c r="K306" s="146" t="s">
        <v>294</v>
      </c>
      <c r="L306" s="146" t="s">
        <v>1082</v>
      </c>
      <c r="M306" s="146" t="s">
        <v>1446</v>
      </c>
      <c r="N306" t="str">
        <f>VLOOKUP(C306,Schools!A:D,4,0)</f>
        <v>Primary</v>
      </c>
      <c r="O306">
        <f t="shared" si="58"/>
        <v>10162</v>
      </c>
      <c r="P306">
        <f t="shared" si="61"/>
        <v>543965</v>
      </c>
      <c r="Q306" s="75">
        <f t="shared" si="62"/>
        <v>-3066.77</v>
      </c>
      <c r="R306" s="73"/>
      <c r="S306" s="73"/>
      <c r="T306" s="73"/>
      <c r="U306" s="73"/>
      <c r="V306" s="73"/>
      <c r="W306" s="73"/>
      <c r="X306" s="73"/>
      <c r="Y306" s="73"/>
      <c r="Z306" s="73"/>
      <c r="AA306" s="73"/>
      <c r="AB306" s="73"/>
      <c r="AC306" s="48">
        <f t="shared" si="63"/>
        <v>-3066.77</v>
      </c>
      <c r="AD306" s="48">
        <f t="shared" si="64"/>
        <v>0</v>
      </c>
      <c r="AE306" s="73"/>
      <c r="AF306" s="47"/>
      <c r="AG306" s="48">
        <f t="shared" si="54"/>
        <v>-3066.77</v>
      </c>
      <c r="AH306" s="48">
        <f t="shared" si="55"/>
        <v>-3066.77</v>
      </c>
      <c r="AI306" s="6">
        <f t="shared" si="56"/>
        <v>-3066.77</v>
      </c>
      <c r="AJ306" s="6">
        <f t="shared" si="57"/>
        <v>-3066.77</v>
      </c>
    </row>
    <row r="307" spans="1:36" x14ac:dyDescent="0.25">
      <c r="A307" t="str">
        <f t="shared" si="59"/>
        <v>DEDELEGATION</v>
      </c>
      <c r="B307" s="203">
        <v>44295</v>
      </c>
      <c r="C307" s="146">
        <v>3023305</v>
      </c>
      <c r="D307" t="s">
        <v>1419</v>
      </c>
      <c r="E307" t="str">
        <f>VLOOKUP(C307,Schools!$A:$Z,3,0)</f>
        <v>M</v>
      </c>
      <c r="F307" s="204">
        <v>-2383.5</v>
      </c>
      <c r="G307" s="146" t="s">
        <v>4657</v>
      </c>
      <c r="H307" s="146" t="s">
        <v>1083</v>
      </c>
      <c r="I307" t="str">
        <f t="shared" si="60"/>
        <v>10162/543965</v>
      </c>
      <c r="J307">
        <f>VLOOKUP(C307,Schools!$A:$Z,9,0)</f>
        <v>400086</v>
      </c>
      <c r="K307" s="146" t="s">
        <v>294</v>
      </c>
      <c r="L307" s="146" t="s">
        <v>1082</v>
      </c>
      <c r="M307" s="146" t="s">
        <v>1446</v>
      </c>
      <c r="N307" t="str">
        <f>VLOOKUP(C307,Schools!A:D,4,0)</f>
        <v>Primary</v>
      </c>
      <c r="O307">
        <f t="shared" si="58"/>
        <v>10162</v>
      </c>
      <c r="P307">
        <f t="shared" si="61"/>
        <v>543965</v>
      </c>
      <c r="Q307" s="75">
        <f t="shared" si="62"/>
        <v>-2383.5</v>
      </c>
      <c r="R307" s="73"/>
      <c r="S307" s="73"/>
      <c r="T307" s="73"/>
      <c r="U307" s="73"/>
      <c r="V307" s="73"/>
      <c r="W307" s="73"/>
      <c r="X307" s="73"/>
      <c r="Y307" s="73"/>
      <c r="Z307" s="73"/>
      <c r="AA307" s="73"/>
      <c r="AB307" s="73"/>
      <c r="AC307" s="48">
        <f t="shared" si="63"/>
        <v>-2383.5</v>
      </c>
      <c r="AD307" s="48">
        <f t="shared" si="64"/>
        <v>0</v>
      </c>
      <c r="AE307" s="73"/>
      <c r="AF307" s="47"/>
      <c r="AG307" s="48">
        <f t="shared" si="54"/>
        <v>-2383.5</v>
      </c>
      <c r="AH307" s="48">
        <f t="shared" si="55"/>
        <v>-2383.5</v>
      </c>
      <c r="AI307" s="6">
        <f t="shared" si="56"/>
        <v>-2383.5</v>
      </c>
      <c r="AJ307" s="6">
        <f t="shared" si="57"/>
        <v>-2383.5</v>
      </c>
    </row>
    <row r="308" spans="1:36" x14ac:dyDescent="0.25">
      <c r="A308" t="str">
        <f t="shared" si="59"/>
        <v>DEDELEGATION</v>
      </c>
      <c r="B308" s="203">
        <v>44295</v>
      </c>
      <c r="C308" s="146">
        <v>3023307</v>
      </c>
      <c r="D308" t="s">
        <v>1420</v>
      </c>
      <c r="E308" t="str">
        <f>VLOOKUP(C308,Schools!$A:$Z,3,0)</f>
        <v>M</v>
      </c>
      <c r="F308" s="204">
        <v>-3336.9</v>
      </c>
      <c r="G308" s="146" t="s">
        <v>4657</v>
      </c>
      <c r="H308" s="146" t="s">
        <v>1083</v>
      </c>
      <c r="I308" t="str">
        <f t="shared" si="60"/>
        <v>10162/543965</v>
      </c>
      <c r="J308">
        <f>VLOOKUP(C308,Schools!$A:$Z,9,0)</f>
        <v>400114</v>
      </c>
      <c r="K308" s="146" t="s">
        <v>294</v>
      </c>
      <c r="L308" s="146" t="s">
        <v>1082</v>
      </c>
      <c r="M308" s="146" t="s">
        <v>1446</v>
      </c>
      <c r="N308" t="str">
        <f>VLOOKUP(C308,Schools!A:D,4,0)</f>
        <v>Primary</v>
      </c>
      <c r="O308">
        <f t="shared" si="58"/>
        <v>10162</v>
      </c>
      <c r="P308">
        <f t="shared" si="61"/>
        <v>543965</v>
      </c>
      <c r="Q308" s="75">
        <f t="shared" si="62"/>
        <v>-3336.9</v>
      </c>
      <c r="R308" s="73"/>
      <c r="S308" s="73"/>
      <c r="T308" s="73"/>
      <c r="U308" s="73"/>
      <c r="V308" s="73"/>
      <c r="W308" s="73"/>
      <c r="X308" s="73"/>
      <c r="Y308" s="73"/>
      <c r="Z308" s="73"/>
      <c r="AA308" s="73"/>
      <c r="AB308" s="73"/>
      <c r="AC308" s="48">
        <f t="shared" si="63"/>
        <v>-3336.9</v>
      </c>
      <c r="AD308" s="48">
        <f t="shared" si="64"/>
        <v>0</v>
      </c>
      <c r="AE308" s="73"/>
      <c r="AF308" s="47"/>
      <c r="AG308" s="48">
        <f t="shared" si="54"/>
        <v>-3336.9</v>
      </c>
      <c r="AH308" s="48">
        <f t="shared" si="55"/>
        <v>-3336.9</v>
      </c>
      <c r="AI308" s="6">
        <f t="shared" si="56"/>
        <v>-3336.9</v>
      </c>
      <c r="AJ308" s="6">
        <f t="shared" si="57"/>
        <v>-3336.9</v>
      </c>
    </row>
    <row r="309" spans="1:36" x14ac:dyDescent="0.25">
      <c r="A309" t="str">
        <f t="shared" si="59"/>
        <v>DEDELEGATION</v>
      </c>
      <c r="B309" s="203">
        <v>44295</v>
      </c>
      <c r="C309" s="146">
        <v>3023309</v>
      </c>
      <c r="D309" t="s">
        <v>1421</v>
      </c>
      <c r="E309" t="str">
        <f>VLOOKUP(C309,Schools!$A:$Z,3,0)</f>
        <v>M</v>
      </c>
      <c r="F309" s="204">
        <v>-3336.9</v>
      </c>
      <c r="G309" s="146" t="s">
        <v>4657</v>
      </c>
      <c r="H309" s="146" t="s">
        <v>1083</v>
      </c>
      <c r="I309" t="str">
        <f t="shared" si="60"/>
        <v>10162/543965</v>
      </c>
      <c r="J309">
        <f>VLOOKUP(C309,Schools!$A:$Z,9,0)</f>
        <v>400098</v>
      </c>
      <c r="K309" s="146" t="s">
        <v>294</v>
      </c>
      <c r="L309" s="146" t="s">
        <v>1082</v>
      </c>
      <c r="M309" s="146" t="s">
        <v>1446</v>
      </c>
      <c r="N309" t="str">
        <f>VLOOKUP(C309,Schools!A:D,4,0)</f>
        <v>Primary</v>
      </c>
      <c r="O309">
        <f t="shared" si="58"/>
        <v>10162</v>
      </c>
      <c r="P309">
        <f t="shared" si="61"/>
        <v>543965</v>
      </c>
      <c r="Q309" s="75">
        <f t="shared" si="62"/>
        <v>-3336.9</v>
      </c>
      <c r="R309" s="73"/>
      <c r="S309" s="73"/>
      <c r="T309" s="73"/>
      <c r="U309" s="73"/>
      <c r="V309" s="73"/>
      <c r="W309" s="73"/>
      <c r="X309" s="73"/>
      <c r="Y309" s="73"/>
      <c r="Z309" s="73"/>
      <c r="AA309" s="73"/>
      <c r="AB309" s="73"/>
      <c r="AC309" s="48">
        <f t="shared" si="63"/>
        <v>-3336.9</v>
      </c>
      <c r="AD309" s="48">
        <f t="shared" si="64"/>
        <v>0</v>
      </c>
      <c r="AE309" s="73"/>
      <c r="AF309" s="47"/>
      <c r="AG309" s="48">
        <f t="shared" si="54"/>
        <v>-3336.9</v>
      </c>
      <c r="AH309" s="48">
        <f t="shared" si="55"/>
        <v>-3336.9</v>
      </c>
      <c r="AI309" s="6">
        <f t="shared" si="56"/>
        <v>-3336.9</v>
      </c>
      <c r="AJ309" s="6">
        <f t="shared" si="57"/>
        <v>-3336.9</v>
      </c>
    </row>
    <row r="310" spans="1:36" x14ac:dyDescent="0.25">
      <c r="A310" t="str">
        <f t="shared" si="59"/>
        <v>DEDELEGATION</v>
      </c>
      <c r="B310" s="203">
        <v>44295</v>
      </c>
      <c r="C310" s="146">
        <v>3023311</v>
      </c>
      <c r="D310" t="s">
        <v>1422</v>
      </c>
      <c r="E310" t="str">
        <f>VLOOKUP(C310,Schools!$A:$Z,3,0)</f>
        <v>M</v>
      </c>
      <c r="F310" s="204">
        <v>-6530.79</v>
      </c>
      <c r="G310" s="146" t="s">
        <v>4657</v>
      </c>
      <c r="H310" s="146" t="s">
        <v>1083</v>
      </c>
      <c r="I310" t="str">
        <f t="shared" si="60"/>
        <v>10162/543965</v>
      </c>
      <c r="J310">
        <f>VLOOKUP(C310,Schools!$A:$Z,9,0)</f>
        <v>400058</v>
      </c>
      <c r="K310" s="146" t="s">
        <v>294</v>
      </c>
      <c r="L310" s="146" t="s">
        <v>1082</v>
      </c>
      <c r="M310" s="146" t="s">
        <v>1446</v>
      </c>
      <c r="N310" t="str">
        <f>VLOOKUP(C310,Schools!A:D,4,0)</f>
        <v>Primary</v>
      </c>
      <c r="O310">
        <f t="shared" si="58"/>
        <v>10162</v>
      </c>
      <c r="P310">
        <f t="shared" si="61"/>
        <v>543965</v>
      </c>
      <c r="Q310" s="75">
        <f t="shared" si="62"/>
        <v>-6530.79</v>
      </c>
      <c r="R310" s="73"/>
      <c r="S310" s="73"/>
      <c r="T310" s="73"/>
      <c r="U310" s="73"/>
      <c r="V310" s="73"/>
      <c r="W310" s="73"/>
      <c r="X310" s="73"/>
      <c r="Y310" s="73"/>
      <c r="Z310" s="73"/>
      <c r="AA310" s="73"/>
      <c r="AB310" s="73"/>
      <c r="AC310" s="48">
        <f t="shared" si="63"/>
        <v>-6530.79</v>
      </c>
      <c r="AD310" s="48">
        <f t="shared" si="64"/>
        <v>0</v>
      </c>
      <c r="AE310" s="73"/>
      <c r="AF310" s="47"/>
      <c r="AG310" s="48">
        <f t="shared" si="54"/>
        <v>-6530.79</v>
      </c>
      <c r="AH310" s="48">
        <f t="shared" si="55"/>
        <v>-6530.79</v>
      </c>
      <c r="AI310" s="6">
        <f t="shared" si="56"/>
        <v>-6530.79</v>
      </c>
      <c r="AJ310" s="6">
        <f t="shared" si="57"/>
        <v>-6530.79</v>
      </c>
    </row>
    <row r="311" spans="1:36" x14ac:dyDescent="0.25">
      <c r="A311" t="str">
        <f t="shared" si="59"/>
        <v>DEDELEGATION</v>
      </c>
      <c r="B311" s="203">
        <v>44295</v>
      </c>
      <c r="C311" s="146">
        <v>3023312</v>
      </c>
      <c r="D311" t="s">
        <v>1423</v>
      </c>
      <c r="E311" t="str">
        <f>VLOOKUP(C311,Schools!$A:$Z,3,0)</f>
        <v>M</v>
      </c>
      <c r="F311" s="204">
        <v>-3384.57</v>
      </c>
      <c r="G311" s="146" t="s">
        <v>4657</v>
      </c>
      <c r="H311" s="146" t="s">
        <v>1083</v>
      </c>
      <c r="I311" t="str">
        <f t="shared" si="60"/>
        <v>10162/543965</v>
      </c>
      <c r="J311">
        <f>VLOOKUP(C311,Schools!$A:$Z,9,0)</f>
        <v>400017</v>
      </c>
      <c r="K311" s="146" t="s">
        <v>294</v>
      </c>
      <c r="L311" s="146" t="s">
        <v>1082</v>
      </c>
      <c r="M311" s="146" t="s">
        <v>1446</v>
      </c>
      <c r="N311" t="str">
        <f>VLOOKUP(C311,Schools!A:D,4,0)</f>
        <v>Primary</v>
      </c>
      <c r="O311">
        <f t="shared" si="58"/>
        <v>10162</v>
      </c>
      <c r="P311">
        <f t="shared" si="61"/>
        <v>543965</v>
      </c>
      <c r="Q311" s="75">
        <f t="shared" si="62"/>
        <v>-3384.57</v>
      </c>
      <c r="R311" s="73"/>
      <c r="S311" s="73"/>
      <c r="T311" s="73"/>
      <c r="U311" s="73"/>
      <c r="V311" s="73"/>
      <c r="W311" s="73"/>
      <c r="X311" s="73"/>
      <c r="Y311" s="73"/>
      <c r="Z311" s="73"/>
      <c r="AA311" s="73"/>
      <c r="AB311" s="73"/>
      <c r="AC311" s="48">
        <f t="shared" si="63"/>
        <v>-3384.57</v>
      </c>
      <c r="AD311" s="48">
        <f t="shared" si="64"/>
        <v>0</v>
      </c>
      <c r="AE311" s="73"/>
      <c r="AF311" s="47"/>
      <c r="AG311" s="48">
        <f t="shared" si="54"/>
        <v>-3384.57</v>
      </c>
      <c r="AH311" s="48">
        <f t="shared" si="55"/>
        <v>-3384.57</v>
      </c>
      <c r="AI311" s="6">
        <f t="shared" si="56"/>
        <v>-3384.57</v>
      </c>
      <c r="AJ311" s="6">
        <f t="shared" si="57"/>
        <v>-3384.57</v>
      </c>
    </row>
    <row r="312" spans="1:36" x14ac:dyDescent="0.25">
      <c r="A312" t="str">
        <f t="shared" si="59"/>
        <v>DEDELEGATION</v>
      </c>
      <c r="B312" s="203">
        <v>44295</v>
      </c>
      <c r="C312" s="146">
        <v>3023313</v>
      </c>
      <c r="D312" t="s">
        <v>1424</v>
      </c>
      <c r="E312" t="str">
        <f>VLOOKUP(C312,Schools!$A:$Z,3,0)</f>
        <v>M</v>
      </c>
      <c r="F312" s="204">
        <v>-3178</v>
      </c>
      <c r="G312" s="146" t="s">
        <v>4657</v>
      </c>
      <c r="H312" s="146" t="s">
        <v>1083</v>
      </c>
      <c r="I312" t="str">
        <f t="shared" si="60"/>
        <v>10162/543965</v>
      </c>
      <c r="J312">
        <f>VLOOKUP(C312,Schools!$A:$Z,9,0)</f>
        <v>400006</v>
      </c>
      <c r="K312" s="146" t="s">
        <v>294</v>
      </c>
      <c r="L312" s="146" t="s">
        <v>1082</v>
      </c>
      <c r="M312" s="146" t="s">
        <v>1446</v>
      </c>
      <c r="N312" t="str">
        <f>VLOOKUP(C312,Schools!A:D,4,0)</f>
        <v>Primary</v>
      </c>
      <c r="O312">
        <f t="shared" si="58"/>
        <v>10162</v>
      </c>
      <c r="P312">
        <f t="shared" si="61"/>
        <v>543965</v>
      </c>
      <c r="Q312" s="75">
        <f t="shared" si="62"/>
        <v>-3178</v>
      </c>
      <c r="R312" s="73"/>
      <c r="S312" s="73"/>
      <c r="T312" s="73"/>
      <c r="U312" s="73"/>
      <c r="V312" s="73"/>
      <c r="W312" s="73"/>
      <c r="X312" s="73"/>
      <c r="Y312" s="73"/>
      <c r="Z312" s="73"/>
      <c r="AA312" s="73"/>
      <c r="AB312" s="73"/>
      <c r="AC312" s="48">
        <f t="shared" si="63"/>
        <v>-3178</v>
      </c>
      <c r="AD312" s="48">
        <f t="shared" si="64"/>
        <v>0</v>
      </c>
      <c r="AE312" s="73"/>
      <c r="AF312" s="47"/>
      <c r="AG312" s="48">
        <f t="shared" si="54"/>
        <v>-3178</v>
      </c>
      <c r="AH312" s="48">
        <f t="shared" si="55"/>
        <v>-3178</v>
      </c>
      <c r="AI312" s="6">
        <f t="shared" si="56"/>
        <v>-3178</v>
      </c>
      <c r="AJ312" s="6">
        <f t="shared" si="57"/>
        <v>-3178</v>
      </c>
    </row>
    <row r="313" spans="1:36" x14ac:dyDescent="0.25">
      <c r="A313" t="str">
        <f t="shared" si="59"/>
        <v>DEDELEGATION</v>
      </c>
      <c r="B313" s="203">
        <v>44295</v>
      </c>
      <c r="C313" s="146">
        <v>3023314</v>
      </c>
      <c r="D313" t="s">
        <v>1425</v>
      </c>
      <c r="E313" t="str">
        <f>VLOOKUP(C313,Schools!$A:$Z,3,0)</f>
        <v>M</v>
      </c>
      <c r="F313" s="204">
        <v>-3321.01</v>
      </c>
      <c r="G313" s="146" t="s">
        <v>4657</v>
      </c>
      <c r="H313" s="146" t="s">
        <v>1083</v>
      </c>
      <c r="I313" t="str">
        <f t="shared" si="60"/>
        <v>10162/543965</v>
      </c>
      <c r="J313">
        <f>VLOOKUP(C313,Schools!$A:$Z,9,0)</f>
        <v>400094</v>
      </c>
      <c r="K313" s="146" t="s">
        <v>294</v>
      </c>
      <c r="L313" s="146" t="s">
        <v>1082</v>
      </c>
      <c r="M313" s="146" t="s">
        <v>1446</v>
      </c>
      <c r="N313" t="str">
        <f>VLOOKUP(C313,Schools!A:D,4,0)</f>
        <v>Primary</v>
      </c>
      <c r="O313">
        <f t="shared" si="58"/>
        <v>10162</v>
      </c>
      <c r="P313">
        <f t="shared" si="61"/>
        <v>543965</v>
      </c>
      <c r="Q313" s="75">
        <f t="shared" si="62"/>
        <v>-3321.01</v>
      </c>
      <c r="R313" s="73"/>
      <c r="S313" s="73"/>
      <c r="T313" s="73"/>
      <c r="U313" s="73"/>
      <c r="V313" s="73"/>
      <c r="W313" s="73"/>
      <c r="X313" s="73"/>
      <c r="Y313" s="73"/>
      <c r="Z313" s="73"/>
      <c r="AA313" s="73"/>
      <c r="AB313" s="73"/>
      <c r="AC313" s="48">
        <f t="shared" si="63"/>
        <v>-3321.01</v>
      </c>
      <c r="AD313" s="48">
        <f t="shared" si="64"/>
        <v>0</v>
      </c>
      <c r="AE313" s="73"/>
      <c r="AF313" s="47"/>
      <c r="AG313" s="48">
        <f t="shared" si="54"/>
        <v>-3321.01</v>
      </c>
      <c r="AH313" s="48">
        <f t="shared" si="55"/>
        <v>-3321.01</v>
      </c>
      <c r="AI313" s="6">
        <f t="shared" si="56"/>
        <v>-3321.01</v>
      </c>
      <c r="AJ313" s="6">
        <f t="shared" si="57"/>
        <v>-3321.01</v>
      </c>
    </row>
    <row r="314" spans="1:36" x14ac:dyDescent="0.25">
      <c r="A314" t="str">
        <f t="shared" si="59"/>
        <v>DEDELEGATION</v>
      </c>
      <c r="B314" s="203">
        <v>44295</v>
      </c>
      <c r="C314" s="146">
        <v>3023315</v>
      </c>
      <c r="D314" t="s">
        <v>1426</v>
      </c>
      <c r="E314" t="str">
        <f>VLOOKUP(C314,Schools!$A:$Z,3,0)</f>
        <v>M</v>
      </c>
      <c r="F314" s="204">
        <v>-3289.23</v>
      </c>
      <c r="G314" s="146" t="s">
        <v>4657</v>
      </c>
      <c r="H314" s="146" t="s">
        <v>1083</v>
      </c>
      <c r="I314" t="str">
        <f t="shared" si="60"/>
        <v>10162/543965</v>
      </c>
      <c r="J314">
        <f>VLOOKUP(C314,Schools!$A:$Z,9,0)</f>
        <v>400062</v>
      </c>
      <c r="K314" s="146" t="s">
        <v>294</v>
      </c>
      <c r="L314" s="146" t="s">
        <v>1082</v>
      </c>
      <c r="M314" s="146" t="s">
        <v>1446</v>
      </c>
      <c r="N314" t="str">
        <f>VLOOKUP(C314,Schools!A:D,4,0)</f>
        <v>Primary</v>
      </c>
      <c r="O314">
        <f t="shared" si="58"/>
        <v>10162</v>
      </c>
      <c r="P314">
        <f t="shared" si="61"/>
        <v>543965</v>
      </c>
      <c r="Q314" s="75">
        <f t="shared" si="62"/>
        <v>-3289.23</v>
      </c>
      <c r="R314" s="73"/>
      <c r="S314" s="73"/>
      <c r="T314" s="73"/>
      <c r="U314" s="73"/>
      <c r="V314" s="73"/>
      <c r="W314" s="73"/>
      <c r="X314" s="73"/>
      <c r="Y314" s="73"/>
      <c r="Z314" s="73"/>
      <c r="AA314" s="73"/>
      <c r="AB314" s="73"/>
      <c r="AC314" s="48">
        <f t="shared" si="63"/>
        <v>-3289.23</v>
      </c>
      <c r="AD314" s="48">
        <f t="shared" si="64"/>
        <v>0</v>
      </c>
      <c r="AE314" s="73"/>
      <c r="AF314" s="47"/>
      <c r="AG314" s="48">
        <f t="shared" si="54"/>
        <v>-3289.23</v>
      </c>
      <c r="AH314" s="48">
        <f t="shared" si="55"/>
        <v>-3289.23</v>
      </c>
      <c r="AI314" s="6">
        <f t="shared" si="56"/>
        <v>-3289.23</v>
      </c>
      <c r="AJ314" s="6">
        <f t="shared" si="57"/>
        <v>-3289.23</v>
      </c>
    </row>
    <row r="315" spans="1:36" x14ac:dyDescent="0.25">
      <c r="A315" t="str">
        <f t="shared" si="59"/>
        <v>DEDELEGATION</v>
      </c>
      <c r="B315" s="203">
        <v>44295</v>
      </c>
      <c r="C315" s="146">
        <v>3023316</v>
      </c>
      <c r="D315" t="s">
        <v>1427</v>
      </c>
      <c r="E315" t="str">
        <f>VLOOKUP(C315,Schools!$A:$Z,3,0)</f>
        <v>M</v>
      </c>
      <c r="F315" s="204">
        <v>-3352.79</v>
      </c>
      <c r="G315" s="146" t="s">
        <v>4657</v>
      </c>
      <c r="H315" s="146" t="s">
        <v>1083</v>
      </c>
      <c r="I315" t="str">
        <f t="shared" si="60"/>
        <v>10162/543965</v>
      </c>
      <c r="J315">
        <f>VLOOKUP(C315,Schools!$A:$Z,9,0)</f>
        <v>400100</v>
      </c>
      <c r="K315" s="146" t="s">
        <v>294</v>
      </c>
      <c r="L315" s="146" t="s">
        <v>1082</v>
      </c>
      <c r="M315" s="146" t="s">
        <v>1446</v>
      </c>
      <c r="N315" t="str">
        <f>VLOOKUP(C315,Schools!A:D,4,0)</f>
        <v>Primary</v>
      </c>
      <c r="O315">
        <f t="shared" si="58"/>
        <v>10162</v>
      </c>
      <c r="P315">
        <f t="shared" si="61"/>
        <v>543965</v>
      </c>
      <c r="Q315" s="75">
        <f t="shared" si="62"/>
        <v>-3352.79</v>
      </c>
      <c r="R315" s="73"/>
      <c r="S315" s="73"/>
      <c r="T315" s="73"/>
      <c r="U315" s="73"/>
      <c r="V315" s="73"/>
      <c r="W315" s="73"/>
      <c r="X315" s="73"/>
      <c r="Y315" s="73"/>
      <c r="Z315" s="73"/>
      <c r="AA315" s="73"/>
      <c r="AB315" s="73"/>
      <c r="AC315" s="48">
        <f t="shared" si="63"/>
        <v>-3352.79</v>
      </c>
      <c r="AD315" s="48">
        <f t="shared" si="64"/>
        <v>0</v>
      </c>
      <c r="AE315" s="73"/>
      <c r="AF315" s="47"/>
      <c r="AG315" s="48">
        <f t="shared" si="54"/>
        <v>-3352.79</v>
      </c>
      <c r="AH315" s="48">
        <f t="shared" si="55"/>
        <v>-3352.79</v>
      </c>
      <c r="AI315" s="6">
        <f t="shared" si="56"/>
        <v>-3352.79</v>
      </c>
      <c r="AJ315" s="6">
        <f t="shared" si="57"/>
        <v>-3352.79</v>
      </c>
    </row>
    <row r="316" spans="1:36" x14ac:dyDescent="0.25">
      <c r="A316" t="str">
        <f t="shared" si="59"/>
        <v>DEDELEGATION</v>
      </c>
      <c r="B316" s="203">
        <v>44295</v>
      </c>
      <c r="C316" s="146">
        <v>3023317</v>
      </c>
      <c r="D316" t="s">
        <v>1428</v>
      </c>
      <c r="E316" t="str">
        <f>VLOOKUP(C316,Schools!$A:$Z,3,0)</f>
        <v>M</v>
      </c>
      <c r="F316" s="204">
        <v>-3352.79</v>
      </c>
      <c r="G316" s="146" t="s">
        <v>4657</v>
      </c>
      <c r="H316" s="146" t="s">
        <v>1083</v>
      </c>
      <c r="I316" t="str">
        <f t="shared" si="60"/>
        <v>10162/543965</v>
      </c>
      <c r="J316">
        <f>VLOOKUP(C316,Schools!$A:$Z,9,0)</f>
        <v>400015</v>
      </c>
      <c r="K316" s="146" t="s">
        <v>294</v>
      </c>
      <c r="L316" s="146" t="s">
        <v>1082</v>
      </c>
      <c r="M316" s="146" t="s">
        <v>1446</v>
      </c>
      <c r="N316" t="str">
        <f>VLOOKUP(C316,Schools!A:D,4,0)</f>
        <v>Primary</v>
      </c>
      <c r="O316">
        <f t="shared" si="58"/>
        <v>10162</v>
      </c>
      <c r="P316">
        <f t="shared" si="61"/>
        <v>543965</v>
      </c>
      <c r="Q316" s="75">
        <f t="shared" si="62"/>
        <v>-3352.79</v>
      </c>
      <c r="R316" s="73"/>
      <c r="S316" s="73"/>
      <c r="T316" s="73"/>
      <c r="U316" s="73"/>
      <c r="V316" s="73"/>
      <c r="W316" s="73"/>
      <c r="X316" s="73"/>
      <c r="Y316" s="73"/>
      <c r="Z316" s="73"/>
      <c r="AA316" s="73"/>
      <c r="AB316" s="73"/>
      <c r="AC316" s="48">
        <f t="shared" si="63"/>
        <v>-3352.79</v>
      </c>
      <c r="AD316" s="48">
        <f t="shared" si="64"/>
        <v>0</v>
      </c>
      <c r="AE316" s="73"/>
      <c r="AF316" s="47"/>
      <c r="AG316" s="48">
        <f t="shared" si="54"/>
        <v>-3352.79</v>
      </c>
      <c r="AH316" s="48">
        <f t="shared" si="55"/>
        <v>-3352.79</v>
      </c>
      <c r="AI316" s="6">
        <f t="shared" si="56"/>
        <v>-3352.79</v>
      </c>
      <c r="AJ316" s="6">
        <f t="shared" si="57"/>
        <v>-3352.79</v>
      </c>
    </row>
    <row r="317" spans="1:36" x14ac:dyDescent="0.25">
      <c r="A317" t="str">
        <f t="shared" si="59"/>
        <v>DEDELEGATION</v>
      </c>
      <c r="B317" s="203">
        <v>44295</v>
      </c>
      <c r="C317" s="146">
        <v>3023500</v>
      </c>
      <c r="D317" t="s">
        <v>1429</v>
      </c>
      <c r="E317" t="str">
        <f>VLOOKUP(C317,Schools!$A:$Z,3,0)</f>
        <v>M</v>
      </c>
      <c r="F317" s="204">
        <v>-2033.92</v>
      </c>
      <c r="G317" s="146" t="s">
        <v>4657</v>
      </c>
      <c r="H317" s="146" t="s">
        <v>1083</v>
      </c>
      <c r="I317" t="str">
        <f t="shared" si="60"/>
        <v>10162/543965</v>
      </c>
      <c r="J317">
        <f>VLOOKUP(C317,Schools!$A:$Z,9,0)</f>
        <v>400023</v>
      </c>
      <c r="K317" s="146" t="s">
        <v>294</v>
      </c>
      <c r="L317" s="146" t="s">
        <v>1082</v>
      </c>
      <c r="M317" s="146" t="s">
        <v>1446</v>
      </c>
      <c r="N317" t="str">
        <f>VLOOKUP(C317,Schools!A:D,4,0)</f>
        <v>Primary</v>
      </c>
      <c r="O317">
        <f t="shared" si="58"/>
        <v>10162</v>
      </c>
      <c r="P317">
        <f t="shared" si="61"/>
        <v>543965</v>
      </c>
      <c r="Q317" s="75">
        <f t="shared" si="62"/>
        <v>-2033.92</v>
      </c>
      <c r="R317" s="73"/>
      <c r="S317" s="73"/>
      <c r="T317" s="73"/>
      <c r="U317" s="73"/>
      <c r="V317" s="73"/>
      <c r="W317" s="73"/>
      <c r="X317" s="73"/>
      <c r="Y317" s="73"/>
      <c r="Z317" s="73"/>
      <c r="AA317" s="73"/>
      <c r="AB317" s="73"/>
      <c r="AC317" s="48">
        <f t="shared" si="63"/>
        <v>-2033.92</v>
      </c>
      <c r="AD317" s="48">
        <f t="shared" si="64"/>
        <v>0</v>
      </c>
      <c r="AE317" s="73"/>
      <c r="AF317" s="47"/>
      <c r="AG317" s="48">
        <f t="shared" si="54"/>
        <v>-2033.92</v>
      </c>
      <c r="AH317" s="48">
        <f t="shared" si="55"/>
        <v>-2033.92</v>
      </c>
      <c r="AI317" s="6">
        <f t="shared" si="56"/>
        <v>-2033.92</v>
      </c>
      <c r="AJ317" s="6">
        <f t="shared" si="57"/>
        <v>-2033.92</v>
      </c>
    </row>
    <row r="318" spans="1:36" x14ac:dyDescent="0.25">
      <c r="A318" t="str">
        <f t="shared" si="59"/>
        <v>DEDELEGATION</v>
      </c>
      <c r="B318" s="203">
        <v>44295</v>
      </c>
      <c r="C318" s="146">
        <v>3023501</v>
      </c>
      <c r="D318" t="s">
        <v>1430</v>
      </c>
      <c r="E318" t="str">
        <f>VLOOKUP(C318,Schools!$A:$Z,3,0)</f>
        <v>M</v>
      </c>
      <c r="F318" s="204">
        <v>-3273.34</v>
      </c>
      <c r="G318" s="146" t="s">
        <v>4657</v>
      </c>
      <c r="H318" s="146" t="s">
        <v>1083</v>
      </c>
      <c r="I318" t="str">
        <f t="shared" si="60"/>
        <v>10162/543965</v>
      </c>
      <c r="J318">
        <f>VLOOKUP(C318,Schools!$A:$Z,9,0)</f>
        <v>400003</v>
      </c>
      <c r="K318" s="146" t="s">
        <v>294</v>
      </c>
      <c r="L318" s="146" t="s">
        <v>1082</v>
      </c>
      <c r="M318" s="146" t="s">
        <v>1446</v>
      </c>
      <c r="N318" t="str">
        <f>VLOOKUP(C318,Schools!A:D,4,0)</f>
        <v>Primary</v>
      </c>
      <c r="O318">
        <f t="shared" si="58"/>
        <v>10162</v>
      </c>
      <c r="P318">
        <f t="shared" si="61"/>
        <v>543965</v>
      </c>
      <c r="Q318" s="75">
        <f t="shared" si="62"/>
        <v>-3273.34</v>
      </c>
      <c r="R318" s="73"/>
      <c r="S318" s="73"/>
      <c r="T318" s="73"/>
      <c r="U318" s="73"/>
      <c r="V318" s="73"/>
      <c r="W318" s="73"/>
      <c r="X318" s="73"/>
      <c r="Y318" s="73"/>
      <c r="Z318" s="73"/>
      <c r="AA318" s="73"/>
      <c r="AB318" s="73"/>
      <c r="AC318" s="48">
        <f t="shared" si="63"/>
        <v>-3273.34</v>
      </c>
      <c r="AD318" s="48">
        <f t="shared" si="64"/>
        <v>0</v>
      </c>
      <c r="AE318" s="73"/>
      <c r="AF318" s="47"/>
      <c r="AG318" s="48">
        <f t="shared" si="54"/>
        <v>-3273.34</v>
      </c>
      <c r="AH318" s="48">
        <f t="shared" si="55"/>
        <v>-3273.34</v>
      </c>
      <c r="AI318" s="6">
        <f t="shared" si="56"/>
        <v>-3273.34</v>
      </c>
      <c r="AJ318" s="6">
        <f t="shared" si="57"/>
        <v>-3273.34</v>
      </c>
    </row>
    <row r="319" spans="1:36" x14ac:dyDescent="0.25">
      <c r="A319" t="str">
        <f t="shared" si="59"/>
        <v>DEDELEGATION</v>
      </c>
      <c r="B319" s="203">
        <v>44295</v>
      </c>
      <c r="C319" s="146">
        <v>3023502</v>
      </c>
      <c r="D319" t="s">
        <v>1431</v>
      </c>
      <c r="E319" t="str">
        <f>VLOOKUP(C319,Schools!$A:$Z,3,0)</f>
        <v>M</v>
      </c>
      <c r="F319" s="204">
        <v>-6117.6500000000005</v>
      </c>
      <c r="G319" s="146" t="s">
        <v>4657</v>
      </c>
      <c r="H319" s="146" t="s">
        <v>1083</v>
      </c>
      <c r="I319" t="str">
        <f t="shared" si="60"/>
        <v>10162/543965</v>
      </c>
      <c r="J319">
        <f>VLOOKUP(C319,Schools!$A:$Z,9,0)</f>
        <v>400096</v>
      </c>
      <c r="K319" s="146" t="s">
        <v>294</v>
      </c>
      <c r="L319" s="146" t="s">
        <v>1082</v>
      </c>
      <c r="M319" s="146" t="s">
        <v>1446</v>
      </c>
      <c r="N319" t="str">
        <f>VLOOKUP(C319,Schools!A:D,4,0)</f>
        <v>Primary</v>
      </c>
      <c r="O319">
        <f t="shared" si="58"/>
        <v>10162</v>
      </c>
      <c r="P319">
        <f t="shared" si="61"/>
        <v>543965</v>
      </c>
      <c r="Q319" s="75">
        <f t="shared" si="62"/>
        <v>-6117.6500000000005</v>
      </c>
      <c r="R319" s="73"/>
      <c r="S319" s="73"/>
      <c r="T319" s="73"/>
      <c r="U319" s="73"/>
      <c r="V319" s="73"/>
      <c r="W319" s="73"/>
      <c r="X319" s="73"/>
      <c r="Y319" s="73"/>
      <c r="Z319" s="73"/>
      <c r="AA319" s="73"/>
      <c r="AB319" s="73"/>
      <c r="AC319" s="48">
        <f t="shared" si="63"/>
        <v>-6117.6500000000005</v>
      </c>
      <c r="AD319" s="48">
        <f t="shared" si="64"/>
        <v>0</v>
      </c>
      <c r="AE319" s="73"/>
      <c r="AF319" s="47"/>
      <c r="AG319" s="48">
        <f t="shared" si="54"/>
        <v>-6117.6500000000005</v>
      </c>
      <c r="AH319" s="48">
        <f t="shared" si="55"/>
        <v>-6117.6500000000005</v>
      </c>
      <c r="AI319" s="6">
        <f t="shared" si="56"/>
        <v>-6117.6500000000005</v>
      </c>
      <c r="AJ319" s="6">
        <f t="shared" si="57"/>
        <v>-6117.6500000000005</v>
      </c>
    </row>
    <row r="320" spans="1:36" x14ac:dyDescent="0.25">
      <c r="A320" t="str">
        <f t="shared" si="59"/>
        <v>DEDELEGATION</v>
      </c>
      <c r="B320" s="203">
        <v>44295</v>
      </c>
      <c r="C320" s="146">
        <v>3023504</v>
      </c>
      <c r="D320" t="s">
        <v>1432</v>
      </c>
      <c r="E320" t="str">
        <f>VLOOKUP(C320,Schools!$A:$Z,3,0)</f>
        <v>M</v>
      </c>
      <c r="F320" s="204">
        <v>-6642.02</v>
      </c>
      <c r="G320" s="146" t="s">
        <v>4657</v>
      </c>
      <c r="H320" s="146" t="s">
        <v>1083</v>
      </c>
      <c r="I320" t="str">
        <f t="shared" si="60"/>
        <v>10162/543965</v>
      </c>
      <c r="J320">
        <f>VLOOKUP(C320,Schools!$A:$Z,9,0)</f>
        <v>400064</v>
      </c>
      <c r="K320" s="146" t="s">
        <v>294</v>
      </c>
      <c r="L320" s="146" t="s">
        <v>1082</v>
      </c>
      <c r="M320" s="146" t="s">
        <v>1446</v>
      </c>
      <c r="N320" t="str">
        <f>VLOOKUP(C320,Schools!A:D,4,0)</f>
        <v>Primary</v>
      </c>
      <c r="O320">
        <f t="shared" si="58"/>
        <v>10162</v>
      </c>
      <c r="P320">
        <f t="shared" si="61"/>
        <v>543965</v>
      </c>
      <c r="Q320" s="75">
        <f t="shared" si="62"/>
        <v>-6642.02</v>
      </c>
      <c r="R320" s="73"/>
      <c r="S320" s="73"/>
      <c r="T320" s="73"/>
      <c r="U320" s="73"/>
      <c r="V320" s="73"/>
      <c r="W320" s="73"/>
      <c r="X320" s="73"/>
      <c r="Y320" s="73"/>
      <c r="Z320" s="73"/>
      <c r="AA320" s="73"/>
      <c r="AB320" s="73"/>
      <c r="AC320" s="48">
        <f t="shared" si="63"/>
        <v>-6642.02</v>
      </c>
      <c r="AD320" s="48">
        <f t="shared" si="64"/>
        <v>0</v>
      </c>
      <c r="AE320" s="73"/>
      <c r="AF320" s="47"/>
      <c r="AG320" s="48">
        <f t="shared" si="54"/>
        <v>-6642.02</v>
      </c>
      <c r="AH320" s="48">
        <f t="shared" si="55"/>
        <v>-6642.02</v>
      </c>
      <c r="AI320" s="6">
        <f t="shared" si="56"/>
        <v>-6642.02</v>
      </c>
      <c r="AJ320" s="6">
        <f t="shared" si="57"/>
        <v>-6642.02</v>
      </c>
    </row>
    <row r="321" spans="1:36" x14ac:dyDescent="0.25">
      <c r="A321" t="str">
        <f t="shared" si="59"/>
        <v>DEDELEGATION</v>
      </c>
      <c r="B321" s="203">
        <v>44295</v>
      </c>
      <c r="C321" s="146">
        <v>3023506</v>
      </c>
      <c r="D321" t="s">
        <v>1030</v>
      </c>
      <c r="E321" t="str">
        <f>VLOOKUP(C321,Schools!$A:$Z,3,0)</f>
        <v>M</v>
      </c>
      <c r="F321" s="204">
        <v>-4544.54</v>
      </c>
      <c r="G321" s="146" t="s">
        <v>4657</v>
      </c>
      <c r="H321" s="146" t="s">
        <v>1083</v>
      </c>
      <c r="I321" t="str">
        <f t="shared" si="60"/>
        <v>10162/543965</v>
      </c>
      <c r="J321">
        <f>VLOOKUP(C321,Schools!$A:$Z,9,0)</f>
        <v>400009</v>
      </c>
      <c r="K321" s="146" t="s">
        <v>294</v>
      </c>
      <c r="L321" s="146" t="s">
        <v>1082</v>
      </c>
      <c r="M321" s="146" t="s">
        <v>1446</v>
      </c>
      <c r="N321" t="str">
        <f>VLOOKUP(C321,Schools!A:D,4,0)</f>
        <v>Primary</v>
      </c>
      <c r="O321">
        <f t="shared" si="58"/>
        <v>10162</v>
      </c>
      <c r="P321">
        <f t="shared" si="61"/>
        <v>543965</v>
      </c>
      <c r="Q321" s="75">
        <f t="shared" si="62"/>
        <v>-4544.54</v>
      </c>
      <c r="R321" s="73"/>
      <c r="S321" s="73"/>
      <c r="T321" s="73"/>
      <c r="U321" s="73"/>
      <c r="V321" s="73"/>
      <c r="W321" s="73"/>
      <c r="X321" s="73"/>
      <c r="Y321" s="73"/>
      <c r="Z321" s="73"/>
      <c r="AA321" s="73"/>
      <c r="AB321" s="73"/>
      <c r="AC321" s="48">
        <f t="shared" si="63"/>
        <v>-4544.54</v>
      </c>
      <c r="AD321" s="48">
        <f t="shared" si="64"/>
        <v>0</v>
      </c>
      <c r="AE321" s="73"/>
      <c r="AF321" s="47"/>
      <c r="AG321" s="48">
        <f t="shared" si="54"/>
        <v>-4544.54</v>
      </c>
      <c r="AH321" s="48">
        <f t="shared" si="55"/>
        <v>-4544.54</v>
      </c>
      <c r="AI321" s="6">
        <f t="shared" si="56"/>
        <v>-4544.54</v>
      </c>
      <c r="AJ321" s="6">
        <f t="shared" si="57"/>
        <v>-4544.54</v>
      </c>
    </row>
    <row r="322" spans="1:36" x14ac:dyDescent="0.25">
      <c r="A322" t="str">
        <f t="shared" si="59"/>
        <v>DEDELEGATION</v>
      </c>
      <c r="B322" s="203">
        <v>44295</v>
      </c>
      <c r="C322" s="146">
        <v>3023507</v>
      </c>
      <c r="D322" t="s">
        <v>1433</v>
      </c>
      <c r="E322" t="str">
        <f>VLOOKUP(C322,Schools!$A:$Z,3,0)</f>
        <v>M</v>
      </c>
      <c r="F322" s="204">
        <v>-2717.19</v>
      </c>
      <c r="G322" s="146" t="s">
        <v>4657</v>
      </c>
      <c r="H322" s="146" t="s">
        <v>1083</v>
      </c>
      <c r="I322" t="str">
        <f t="shared" si="60"/>
        <v>10162/543965</v>
      </c>
      <c r="J322">
        <f>VLOOKUP(C322,Schools!$A:$Z,9,0)</f>
        <v>400037</v>
      </c>
      <c r="K322" s="146" t="s">
        <v>294</v>
      </c>
      <c r="L322" s="146" t="s">
        <v>1082</v>
      </c>
      <c r="M322" s="146" t="s">
        <v>1446</v>
      </c>
      <c r="N322" t="str">
        <f>VLOOKUP(C322,Schools!A:D,4,0)</f>
        <v>Primary</v>
      </c>
      <c r="O322">
        <f t="shared" si="58"/>
        <v>10162</v>
      </c>
      <c r="P322">
        <f t="shared" si="61"/>
        <v>543965</v>
      </c>
      <c r="Q322" s="75">
        <f t="shared" si="62"/>
        <v>-2717.19</v>
      </c>
      <c r="R322" s="73"/>
      <c r="S322" s="73"/>
      <c r="T322" s="73"/>
      <c r="U322" s="73"/>
      <c r="V322" s="73"/>
      <c r="W322" s="73"/>
      <c r="X322" s="73"/>
      <c r="Y322" s="73"/>
      <c r="Z322" s="73"/>
      <c r="AA322" s="73"/>
      <c r="AB322" s="73"/>
      <c r="AC322" s="48">
        <f t="shared" si="63"/>
        <v>-2717.19</v>
      </c>
      <c r="AD322" s="48">
        <f t="shared" si="64"/>
        <v>0</v>
      </c>
      <c r="AE322" s="73"/>
      <c r="AF322" s="47"/>
      <c r="AG322" s="48">
        <f t="shared" si="54"/>
        <v>-2717.19</v>
      </c>
      <c r="AH322" s="48">
        <f t="shared" si="55"/>
        <v>-2717.19</v>
      </c>
      <c r="AI322" s="6">
        <f t="shared" si="56"/>
        <v>-2717.19</v>
      </c>
      <c r="AJ322" s="6">
        <f t="shared" si="57"/>
        <v>-2717.19</v>
      </c>
    </row>
    <row r="323" spans="1:36" x14ac:dyDescent="0.25">
      <c r="A323" t="str">
        <f t="shared" si="59"/>
        <v>DEDELEGATION</v>
      </c>
      <c r="B323" s="203">
        <v>44295</v>
      </c>
      <c r="C323" s="146">
        <v>3023509</v>
      </c>
      <c r="D323" t="s">
        <v>1434</v>
      </c>
      <c r="E323" t="str">
        <f>VLOOKUP(C323,Schools!$A:$Z,3,0)</f>
        <v>M</v>
      </c>
      <c r="F323" s="204">
        <v>-7007.4900000000007</v>
      </c>
      <c r="G323" s="146" t="s">
        <v>4657</v>
      </c>
      <c r="H323" s="146" t="s">
        <v>1083</v>
      </c>
      <c r="I323" t="str">
        <f t="shared" si="60"/>
        <v>10162/543965</v>
      </c>
      <c r="J323">
        <f>VLOOKUP(C323,Schools!$A:$Z,9,0)</f>
        <v>400066</v>
      </c>
      <c r="K323" s="146" t="s">
        <v>294</v>
      </c>
      <c r="L323" s="146" t="s">
        <v>1082</v>
      </c>
      <c r="M323" s="146" t="s">
        <v>1446</v>
      </c>
      <c r="N323" t="str">
        <f>VLOOKUP(C323,Schools!A:D,4,0)</f>
        <v>Primary</v>
      </c>
      <c r="O323">
        <f t="shared" si="58"/>
        <v>10162</v>
      </c>
      <c r="P323">
        <f t="shared" si="61"/>
        <v>543965</v>
      </c>
      <c r="Q323" s="75">
        <f t="shared" si="62"/>
        <v>-7007.4900000000007</v>
      </c>
      <c r="R323" s="73"/>
      <c r="S323" s="73"/>
      <c r="T323" s="73"/>
      <c r="U323" s="73"/>
      <c r="V323" s="73"/>
      <c r="W323" s="73"/>
      <c r="X323" s="73"/>
      <c r="Y323" s="73"/>
      <c r="Z323" s="73"/>
      <c r="AA323" s="73"/>
      <c r="AB323" s="73"/>
      <c r="AC323" s="48">
        <f t="shared" si="63"/>
        <v>-7007.4900000000007</v>
      </c>
      <c r="AD323" s="48">
        <f t="shared" si="64"/>
        <v>0</v>
      </c>
      <c r="AE323" s="73"/>
      <c r="AF323" s="47"/>
      <c r="AG323" s="48">
        <f t="shared" si="54"/>
        <v>-7007.4900000000007</v>
      </c>
      <c r="AH323" s="48">
        <f t="shared" si="55"/>
        <v>-7007.4900000000007</v>
      </c>
      <c r="AI323" s="6">
        <f t="shared" si="56"/>
        <v>-7007.4900000000007</v>
      </c>
      <c r="AJ323" s="6">
        <f t="shared" si="57"/>
        <v>-7007.4900000000007</v>
      </c>
    </row>
    <row r="324" spans="1:36" x14ac:dyDescent="0.25">
      <c r="A324" t="str">
        <f t="shared" si="59"/>
        <v>DEDELEGATION</v>
      </c>
      <c r="B324" s="203">
        <v>44295</v>
      </c>
      <c r="C324" s="146">
        <v>3023510</v>
      </c>
      <c r="D324" t="s">
        <v>1435</v>
      </c>
      <c r="E324" t="str">
        <f>VLOOKUP(C324,Schools!$A:$Z,3,0)</f>
        <v>M</v>
      </c>
      <c r="F324" s="204">
        <v>-6181.21</v>
      </c>
      <c r="G324" s="146" t="s">
        <v>4657</v>
      </c>
      <c r="H324" s="146" t="s">
        <v>1083</v>
      </c>
      <c r="I324" t="str">
        <f t="shared" si="60"/>
        <v>10162/543965</v>
      </c>
      <c r="J324">
        <f>VLOOKUP(C324,Schools!$A:$Z,9,0)</f>
        <v>400071</v>
      </c>
      <c r="K324" s="146" t="s">
        <v>294</v>
      </c>
      <c r="L324" s="146" t="s">
        <v>1082</v>
      </c>
      <c r="M324" s="146" t="s">
        <v>1446</v>
      </c>
      <c r="N324" t="str">
        <f>VLOOKUP(C324,Schools!A:D,4,0)</f>
        <v>Primary</v>
      </c>
      <c r="O324">
        <f t="shared" si="58"/>
        <v>10162</v>
      </c>
      <c r="P324">
        <f t="shared" si="61"/>
        <v>543965</v>
      </c>
      <c r="Q324" s="75">
        <f t="shared" si="62"/>
        <v>-6181.21</v>
      </c>
      <c r="R324" s="73"/>
      <c r="S324" s="73"/>
      <c r="T324" s="73"/>
      <c r="U324" s="73"/>
      <c r="V324" s="73"/>
      <c r="W324" s="73"/>
      <c r="X324" s="73"/>
      <c r="Y324" s="73"/>
      <c r="Z324" s="73"/>
      <c r="AA324" s="73"/>
      <c r="AB324" s="73"/>
      <c r="AC324" s="48">
        <f t="shared" si="63"/>
        <v>-6181.21</v>
      </c>
      <c r="AD324" s="48">
        <f t="shared" si="64"/>
        <v>0</v>
      </c>
      <c r="AE324" s="73"/>
      <c r="AF324" s="47"/>
      <c r="AG324" s="48">
        <f t="shared" si="54"/>
        <v>-6181.21</v>
      </c>
      <c r="AH324" s="48">
        <f t="shared" si="55"/>
        <v>-6181.21</v>
      </c>
      <c r="AI324" s="6">
        <f t="shared" si="56"/>
        <v>-6181.21</v>
      </c>
      <c r="AJ324" s="6">
        <f t="shared" si="57"/>
        <v>-6181.21</v>
      </c>
    </row>
    <row r="325" spans="1:36" x14ac:dyDescent="0.25">
      <c r="A325" t="str">
        <f t="shared" si="59"/>
        <v>DEDELEGATION</v>
      </c>
      <c r="B325" s="203">
        <v>44295</v>
      </c>
      <c r="C325" s="146">
        <v>3023511</v>
      </c>
      <c r="D325" t="s">
        <v>1436</v>
      </c>
      <c r="E325" t="str">
        <f>VLOOKUP(C325,Schools!$A:$Z,3,0)</f>
        <v>M</v>
      </c>
      <c r="F325" s="204">
        <v>-6610.24</v>
      </c>
      <c r="G325" s="146" t="s">
        <v>4657</v>
      </c>
      <c r="H325" s="146" t="s">
        <v>1083</v>
      </c>
      <c r="I325" t="str">
        <f t="shared" si="60"/>
        <v>10162/543965</v>
      </c>
      <c r="J325">
        <f>VLOOKUP(C325,Schools!$A:$Z,9,0)</f>
        <v>400024</v>
      </c>
      <c r="K325" s="146" t="s">
        <v>294</v>
      </c>
      <c r="L325" s="146" t="s">
        <v>1082</v>
      </c>
      <c r="M325" s="146" t="s">
        <v>1446</v>
      </c>
      <c r="N325" t="str">
        <f>VLOOKUP(C325,Schools!A:D,4,0)</f>
        <v>Primary</v>
      </c>
      <c r="O325">
        <f t="shared" si="58"/>
        <v>10162</v>
      </c>
      <c r="P325">
        <f t="shared" si="61"/>
        <v>543965</v>
      </c>
      <c r="Q325" s="75">
        <f t="shared" si="62"/>
        <v>-6610.24</v>
      </c>
      <c r="R325" s="73"/>
      <c r="S325" s="73"/>
      <c r="T325" s="73"/>
      <c r="U325" s="73"/>
      <c r="V325" s="73"/>
      <c r="W325" s="73"/>
      <c r="X325" s="73"/>
      <c r="Y325" s="73"/>
      <c r="Z325" s="73"/>
      <c r="AA325" s="73"/>
      <c r="AB325" s="73"/>
      <c r="AC325" s="48">
        <f t="shared" si="63"/>
        <v>-6610.24</v>
      </c>
      <c r="AD325" s="48">
        <f t="shared" si="64"/>
        <v>0</v>
      </c>
      <c r="AE325" s="73"/>
      <c r="AF325" s="47"/>
      <c r="AG325" s="48">
        <f t="shared" si="54"/>
        <v>-6610.24</v>
      </c>
      <c r="AH325" s="48">
        <f t="shared" si="55"/>
        <v>-6610.24</v>
      </c>
      <c r="AI325" s="6">
        <f t="shared" si="56"/>
        <v>-6610.24</v>
      </c>
      <c r="AJ325" s="6">
        <f t="shared" si="57"/>
        <v>-6610.24</v>
      </c>
    </row>
    <row r="326" spans="1:36" x14ac:dyDescent="0.25">
      <c r="A326" t="str">
        <f t="shared" si="59"/>
        <v>DEDELEGATION</v>
      </c>
      <c r="B326" s="203">
        <v>44295</v>
      </c>
      <c r="C326" s="146">
        <v>3023512</v>
      </c>
      <c r="D326" t="s">
        <v>1437</v>
      </c>
      <c r="E326" t="str">
        <f>VLOOKUP(C326,Schools!$A:$Z,3,0)</f>
        <v>M</v>
      </c>
      <c r="F326" s="204">
        <v>-5640.95</v>
      </c>
      <c r="G326" s="146" t="s">
        <v>4657</v>
      </c>
      <c r="H326" s="146" t="s">
        <v>1083</v>
      </c>
      <c r="I326" t="str">
        <f t="shared" si="60"/>
        <v>10162/543965</v>
      </c>
      <c r="J326">
        <f>VLOOKUP(C326,Schools!$A:$Z,9,0)</f>
        <v>400093</v>
      </c>
      <c r="K326" s="146" t="s">
        <v>294</v>
      </c>
      <c r="L326" s="146" t="s">
        <v>1082</v>
      </c>
      <c r="M326" s="146" t="s">
        <v>1446</v>
      </c>
      <c r="N326" t="str">
        <f>VLOOKUP(C326,Schools!A:D,4,0)</f>
        <v>Primary</v>
      </c>
      <c r="O326">
        <f t="shared" si="58"/>
        <v>10162</v>
      </c>
      <c r="P326">
        <f t="shared" si="61"/>
        <v>543965</v>
      </c>
      <c r="Q326" s="75">
        <f t="shared" si="62"/>
        <v>-5640.95</v>
      </c>
      <c r="R326" s="73"/>
      <c r="S326" s="73"/>
      <c r="T326" s="73"/>
      <c r="U326" s="73"/>
      <c r="V326" s="73"/>
      <c r="W326" s="73"/>
      <c r="X326" s="73"/>
      <c r="Y326" s="73"/>
      <c r="Z326" s="73"/>
      <c r="AA326" s="73"/>
      <c r="AB326" s="73"/>
      <c r="AC326" s="48">
        <f t="shared" si="63"/>
        <v>-5640.95</v>
      </c>
      <c r="AD326" s="48">
        <f t="shared" si="64"/>
        <v>0</v>
      </c>
      <c r="AE326" s="73"/>
      <c r="AF326" s="47"/>
      <c r="AG326" s="48">
        <f t="shared" si="54"/>
        <v>-5640.95</v>
      </c>
      <c r="AH326" s="48">
        <f t="shared" si="55"/>
        <v>-5640.95</v>
      </c>
      <c r="AI326" s="6">
        <f t="shared" si="56"/>
        <v>-5640.95</v>
      </c>
      <c r="AJ326" s="6">
        <f t="shared" si="57"/>
        <v>-5640.95</v>
      </c>
    </row>
    <row r="327" spans="1:36" x14ac:dyDescent="0.25">
      <c r="A327" t="str">
        <f t="shared" si="59"/>
        <v>DEDELEGATION</v>
      </c>
      <c r="B327" s="203">
        <v>44295</v>
      </c>
      <c r="C327" s="146">
        <v>3023513</v>
      </c>
      <c r="D327" t="s">
        <v>1004</v>
      </c>
      <c r="E327" t="str">
        <f>VLOOKUP(C327,Schools!$A:$Z,3,0)</f>
        <v>M</v>
      </c>
      <c r="F327" s="204">
        <v>-6022.31</v>
      </c>
      <c r="G327" s="146" t="s">
        <v>4657</v>
      </c>
      <c r="H327" s="146" t="s">
        <v>1083</v>
      </c>
      <c r="I327" t="str">
        <f t="shared" si="60"/>
        <v>10162/543965</v>
      </c>
      <c r="J327">
        <f>VLOOKUP(C327,Schools!$A:$Z,9,0)</f>
        <v>400007</v>
      </c>
      <c r="K327" s="146" t="s">
        <v>294</v>
      </c>
      <c r="L327" s="146" t="s">
        <v>1082</v>
      </c>
      <c r="M327" s="146" t="s">
        <v>1446</v>
      </c>
      <c r="N327" t="str">
        <f>VLOOKUP(C327,Schools!A:D,4,0)</f>
        <v>Primary</v>
      </c>
      <c r="O327">
        <f t="shared" si="58"/>
        <v>10162</v>
      </c>
      <c r="P327">
        <f t="shared" si="61"/>
        <v>543965</v>
      </c>
      <c r="Q327" s="75">
        <f t="shared" si="62"/>
        <v>-6022.31</v>
      </c>
      <c r="R327" s="73"/>
      <c r="S327" s="73"/>
      <c r="T327" s="73"/>
      <c r="U327" s="73"/>
      <c r="V327" s="73"/>
      <c r="W327" s="73"/>
      <c r="X327" s="73"/>
      <c r="Y327" s="73"/>
      <c r="Z327" s="73"/>
      <c r="AA327" s="73"/>
      <c r="AB327" s="73"/>
      <c r="AC327" s="48">
        <f t="shared" si="63"/>
        <v>-6022.31</v>
      </c>
      <c r="AD327" s="48">
        <f t="shared" si="64"/>
        <v>0</v>
      </c>
      <c r="AE327" s="73"/>
      <c r="AF327" s="47"/>
      <c r="AG327" s="48">
        <f t="shared" ref="AG327:AG390" si="65">SUM(Q327:S327)</f>
        <v>-6022.31</v>
      </c>
      <c r="AH327" s="48">
        <f t="shared" ref="AH327:AH390" si="66">SUM(Q327:V327)</f>
        <v>-6022.31</v>
      </c>
      <c r="AI327" s="6">
        <f t="shared" ref="AI327:AI390" si="67">SUM(Q327:Y327)</f>
        <v>-6022.31</v>
      </c>
      <c r="AJ327" s="6">
        <f t="shared" ref="AJ327:AJ390" si="68">SUM(Q327:AB327)</f>
        <v>-6022.31</v>
      </c>
    </row>
    <row r="328" spans="1:36" x14ac:dyDescent="0.25">
      <c r="A328" t="str">
        <f t="shared" si="59"/>
        <v>DEDELEGATION</v>
      </c>
      <c r="B328" s="203">
        <v>44295</v>
      </c>
      <c r="C328" s="146">
        <v>3023514</v>
      </c>
      <c r="D328" t="s">
        <v>1438</v>
      </c>
      <c r="E328" t="str">
        <f>VLOOKUP(C328,Schools!$A:$Z,3,0)</f>
        <v>M</v>
      </c>
      <c r="F328" s="204">
        <v>-2891.98</v>
      </c>
      <c r="G328" s="146" t="s">
        <v>4657</v>
      </c>
      <c r="H328" s="146" t="s">
        <v>1083</v>
      </c>
      <c r="I328" t="str">
        <f t="shared" si="60"/>
        <v>10162/543965</v>
      </c>
      <c r="J328">
        <f>VLOOKUP(C328,Schools!$A:$Z,9,0)</f>
        <v>400107</v>
      </c>
      <c r="K328" s="146" t="s">
        <v>294</v>
      </c>
      <c r="L328" s="146" t="s">
        <v>1082</v>
      </c>
      <c r="M328" s="146" t="s">
        <v>1446</v>
      </c>
      <c r="N328" t="str">
        <f>VLOOKUP(C328,Schools!A:D,4,0)</f>
        <v>Primary</v>
      </c>
      <c r="O328">
        <f t="shared" si="58"/>
        <v>10162</v>
      </c>
      <c r="P328">
        <f t="shared" si="61"/>
        <v>543965</v>
      </c>
      <c r="Q328" s="75">
        <f t="shared" si="62"/>
        <v>-2891.98</v>
      </c>
      <c r="R328" s="73"/>
      <c r="S328" s="73"/>
      <c r="T328" s="73"/>
      <c r="U328" s="73"/>
      <c r="V328" s="73"/>
      <c r="W328" s="73"/>
      <c r="X328" s="73"/>
      <c r="Y328" s="73"/>
      <c r="Z328" s="73"/>
      <c r="AA328" s="73"/>
      <c r="AB328" s="73"/>
      <c r="AC328" s="48">
        <f t="shared" si="63"/>
        <v>-2891.98</v>
      </c>
      <c r="AD328" s="48">
        <f t="shared" si="64"/>
        <v>0</v>
      </c>
      <c r="AE328" s="73"/>
      <c r="AF328" s="47"/>
      <c r="AG328" s="48">
        <f t="shared" si="65"/>
        <v>-2891.98</v>
      </c>
      <c r="AH328" s="48">
        <f t="shared" si="66"/>
        <v>-2891.98</v>
      </c>
      <c r="AI328" s="6">
        <f t="shared" si="67"/>
        <v>-2891.98</v>
      </c>
      <c r="AJ328" s="6">
        <f t="shared" si="68"/>
        <v>-2891.98</v>
      </c>
    </row>
    <row r="329" spans="1:36" x14ac:dyDescent="0.25">
      <c r="A329" t="str">
        <f t="shared" si="59"/>
        <v>DEDELEGATION</v>
      </c>
      <c r="B329" s="203">
        <v>44295</v>
      </c>
      <c r="C329" s="146">
        <v>3023516</v>
      </c>
      <c r="D329" t="s">
        <v>995</v>
      </c>
      <c r="E329" t="str">
        <f>VLOOKUP(C329,Schools!$A:$Z,3,0)</f>
        <v>M</v>
      </c>
      <c r="F329" s="204">
        <v>-3146.2200000000003</v>
      </c>
      <c r="G329" s="146" t="s">
        <v>4657</v>
      </c>
      <c r="H329" s="146" t="s">
        <v>1083</v>
      </c>
      <c r="I329" t="str">
        <f t="shared" si="60"/>
        <v>10162/543965</v>
      </c>
      <c r="J329">
        <f>VLOOKUP(C329,Schools!$A:$Z,9,0)</f>
        <v>400108</v>
      </c>
      <c r="K329" s="146" t="s">
        <v>294</v>
      </c>
      <c r="L329" s="146" t="s">
        <v>1082</v>
      </c>
      <c r="M329" s="146" t="s">
        <v>1446</v>
      </c>
      <c r="N329" t="str">
        <f>VLOOKUP(C329,Schools!A:D,4,0)</f>
        <v>Primary</v>
      </c>
      <c r="O329">
        <f t="shared" si="58"/>
        <v>10162</v>
      </c>
      <c r="P329">
        <f t="shared" si="61"/>
        <v>543965</v>
      </c>
      <c r="Q329" s="75">
        <f t="shared" si="62"/>
        <v>-3146.2200000000003</v>
      </c>
      <c r="R329" s="73"/>
      <c r="S329" s="73"/>
      <c r="T329" s="73"/>
      <c r="U329" s="73"/>
      <c r="V329" s="73"/>
      <c r="W329" s="73"/>
      <c r="X329" s="73"/>
      <c r="Y329" s="73"/>
      <c r="Z329" s="73"/>
      <c r="AA329" s="73"/>
      <c r="AB329" s="73"/>
      <c r="AC329" s="48">
        <f t="shared" si="63"/>
        <v>-3146.2200000000003</v>
      </c>
      <c r="AD329" s="48">
        <f t="shared" si="64"/>
        <v>0</v>
      </c>
      <c r="AE329" s="73"/>
      <c r="AF329" s="47"/>
      <c r="AG329" s="48">
        <f t="shared" si="65"/>
        <v>-3146.2200000000003</v>
      </c>
      <c r="AH329" s="48">
        <f t="shared" si="66"/>
        <v>-3146.2200000000003</v>
      </c>
      <c r="AI329" s="6">
        <f t="shared" si="67"/>
        <v>-3146.2200000000003</v>
      </c>
      <c r="AJ329" s="6">
        <f t="shared" si="68"/>
        <v>-3146.2200000000003</v>
      </c>
    </row>
    <row r="330" spans="1:36" x14ac:dyDescent="0.25">
      <c r="A330" t="str">
        <f t="shared" si="59"/>
        <v>DEDELEGATION</v>
      </c>
      <c r="B330" s="203">
        <v>44295</v>
      </c>
      <c r="C330" s="146">
        <v>3023518</v>
      </c>
      <c r="D330" t="s">
        <v>1037</v>
      </c>
      <c r="E330" t="str">
        <f>VLOOKUP(C330,Schools!$A:$Z,3,0)</f>
        <v>M</v>
      </c>
      <c r="F330" s="204">
        <v>-6069.9800000000005</v>
      </c>
      <c r="G330" s="146" t="s">
        <v>4657</v>
      </c>
      <c r="H330" s="146" t="s">
        <v>1083</v>
      </c>
      <c r="I330" t="str">
        <f t="shared" si="60"/>
        <v>10162/543965</v>
      </c>
      <c r="J330">
        <f>VLOOKUP(C330,Schools!$A:$Z,9,0)</f>
        <v>400117</v>
      </c>
      <c r="K330" s="146" t="s">
        <v>294</v>
      </c>
      <c r="L330" s="146" t="s">
        <v>1082</v>
      </c>
      <c r="M330" s="146" t="s">
        <v>1446</v>
      </c>
      <c r="N330" t="str">
        <f>VLOOKUP(C330,Schools!A:D,4,0)</f>
        <v>Primary</v>
      </c>
      <c r="O330">
        <f t="shared" si="58"/>
        <v>10162</v>
      </c>
      <c r="P330">
        <f t="shared" si="61"/>
        <v>543965</v>
      </c>
      <c r="Q330" s="75">
        <f t="shared" si="62"/>
        <v>-6069.9800000000005</v>
      </c>
      <c r="R330" s="73"/>
      <c r="S330" s="73"/>
      <c r="T330" s="73"/>
      <c r="U330" s="73"/>
      <c r="V330" s="73"/>
      <c r="W330" s="73"/>
      <c r="X330" s="73"/>
      <c r="Y330" s="73"/>
      <c r="Z330" s="73"/>
      <c r="AA330" s="73"/>
      <c r="AB330" s="73"/>
      <c r="AC330" s="48">
        <f t="shared" si="63"/>
        <v>-6069.9800000000005</v>
      </c>
      <c r="AD330" s="48">
        <f t="shared" si="64"/>
        <v>0</v>
      </c>
      <c r="AE330" s="73"/>
      <c r="AF330" s="47"/>
      <c r="AG330" s="48">
        <f t="shared" si="65"/>
        <v>-6069.9800000000005</v>
      </c>
      <c r="AH330" s="48">
        <f t="shared" si="66"/>
        <v>-6069.9800000000005</v>
      </c>
      <c r="AI330" s="6">
        <f t="shared" si="67"/>
        <v>-6069.9800000000005</v>
      </c>
      <c r="AJ330" s="6">
        <f t="shared" si="68"/>
        <v>-6069.9800000000005</v>
      </c>
    </row>
    <row r="331" spans="1:36" x14ac:dyDescent="0.25">
      <c r="A331" t="str">
        <f t="shared" si="59"/>
        <v>DEDELEGATION</v>
      </c>
      <c r="B331" s="203">
        <v>44295</v>
      </c>
      <c r="C331" s="146">
        <v>3023520</v>
      </c>
      <c r="D331" t="s">
        <v>961</v>
      </c>
      <c r="E331" t="str">
        <f>VLOOKUP(C331,Schools!$A:$Z,3,0)</f>
        <v>M</v>
      </c>
      <c r="F331" s="204">
        <v>-6689.6900000000005</v>
      </c>
      <c r="G331" s="146" t="s">
        <v>4657</v>
      </c>
      <c r="H331" s="146" t="s">
        <v>1083</v>
      </c>
      <c r="I331" t="str">
        <f t="shared" si="60"/>
        <v>10162/543965</v>
      </c>
      <c r="J331">
        <f>VLOOKUP(C331,Schools!$A:$Z,9,0)</f>
        <v>400125</v>
      </c>
      <c r="K331" s="146" t="s">
        <v>294</v>
      </c>
      <c r="L331" s="146" t="s">
        <v>1082</v>
      </c>
      <c r="M331" s="146" t="s">
        <v>1446</v>
      </c>
      <c r="N331" t="str">
        <f>VLOOKUP(C331,Schools!A:D,4,0)</f>
        <v>Primary</v>
      </c>
      <c r="O331">
        <f t="shared" si="58"/>
        <v>10162</v>
      </c>
      <c r="P331">
        <f t="shared" si="61"/>
        <v>543965</v>
      </c>
      <c r="Q331" s="75">
        <f t="shared" si="62"/>
        <v>-6689.6900000000005</v>
      </c>
      <c r="R331" s="73"/>
      <c r="S331" s="73"/>
      <c r="T331" s="73"/>
      <c r="U331" s="73"/>
      <c r="V331" s="73"/>
      <c r="W331" s="73"/>
      <c r="X331" s="73"/>
      <c r="Y331" s="73"/>
      <c r="Z331" s="73"/>
      <c r="AA331" s="73"/>
      <c r="AB331" s="73"/>
      <c r="AC331" s="48">
        <f t="shared" si="63"/>
        <v>-6689.6900000000005</v>
      </c>
      <c r="AD331" s="48">
        <f t="shared" si="64"/>
        <v>0</v>
      </c>
      <c r="AE331" s="73"/>
      <c r="AF331" s="47"/>
      <c r="AG331" s="48">
        <f t="shared" si="65"/>
        <v>-6689.6900000000005</v>
      </c>
      <c r="AH331" s="48">
        <f t="shared" si="66"/>
        <v>-6689.6900000000005</v>
      </c>
      <c r="AI331" s="6">
        <f t="shared" si="67"/>
        <v>-6689.6900000000005</v>
      </c>
      <c r="AJ331" s="6">
        <f t="shared" si="68"/>
        <v>-6689.6900000000005</v>
      </c>
    </row>
    <row r="332" spans="1:36" x14ac:dyDescent="0.25">
      <c r="A332" t="str">
        <f t="shared" si="59"/>
        <v>DEDELEGATION</v>
      </c>
      <c r="B332" s="203">
        <v>44295</v>
      </c>
      <c r="C332" s="146">
        <v>3023523</v>
      </c>
      <c r="D332" t="s">
        <v>1001</v>
      </c>
      <c r="E332" t="str">
        <f>VLOOKUP(C332,Schools!$A:$Z,3,0)</f>
        <v>M</v>
      </c>
      <c r="F332" s="204">
        <v>-9867.69</v>
      </c>
      <c r="G332" s="146" t="s">
        <v>4657</v>
      </c>
      <c r="H332" s="146" t="s">
        <v>1083</v>
      </c>
      <c r="I332" t="str">
        <f t="shared" si="60"/>
        <v>10162/543965</v>
      </c>
      <c r="J332">
        <f>VLOOKUP(C332,Schools!$A:$Z,9,0)</f>
        <v>400130</v>
      </c>
      <c r="K332" s="146" t="s">
        <v>294</v>
      </c>
      <c r="L332" s="146" t="s">
        <v>1082</v>
      </c>
      <c r="M332" s="146" t="s">
        <v>1446</v>
      </c>
      <c r="N332" t="str">
        <f>VLOOKUP(C332,Schools!A:D,4,0)</f>
        <v>Primary</v>
      </c>
      <c r="O332">
        <f t="shared" si="58"/>
        <v>10162</v>
      </c>
      <c r="P332">
        <f t="shared" si="61"/>
        <v>543965</v>
      </c>
      <c r="Q332" s="75">
        <f t="shared" si="62"/>
        <v>-9867.69</v>
      </c>
      <c r="R332" s="73"/>
      <c r="S332" s="73"/>
      <c r="T332" s="73"/>
      <c r="U332" s="73"/>
      <c r="V332" s="73"/>
      <c r="W332" s="73"/>
      <c r="X332" s="73"/>
      <c r="Y332" s="73"/>
      <c r="Z332" s="73"/>
      <c r="AA332" s="73"/>
      <c r="AB332" s="73"/>
      <c r="AC332" s="48">
        <f t="shared" si="63"/>
        <v>-9867.69</v>
      </c>
      <c r="AD332" s="48">
        <f t="shared" si="64"/>
        <v>0</v>
      </c>
      <c r="AE332" s="73"/>
      <c r="AF332" s="47"/>
      <c r="AG332" s="48">
        <f t="shared" si="65"/>
        <v>-9867.69</v>
      </c>
      <c r="AH332" s="48">
        <f t="shared" si="66"/>
        <v>-9867.69</v>
      </c>
      <c r="AI332" s="6">
        <f t="shared" si="67"/>
        <v>-9867.69</v>
      </c>
      <c r="AJ332" s="6">
        <f t="shared" si="68"/>
        <v>-9867.69</v>
      </c>
    </row>
    <row r="333" spans="1:36" x14ac:dyDescent="0.25">
      <c r="A333" t="str">
        <f t="shared" si="59"/>
        <v>DEDELEGATION</v>
      </c>
      <c r="B333" s="203">
        <v>44295</v>
      </c>
      <c r="C333" s="146">
        <v>3023524</v>
      </c>
      <c r="D333" t="s">
        <v>972</v>
      </c>
      <c r="E333" t="str">
        <f>VLOOKUP(C333,Schools!$A:$Z,3,0)</f>
        <v>M</v>
      </c>
      <c r="F333" s="204">
        <v>-3114.44</v>
      </c>
      <c r="G333" s="146" t="s">
        <v>4657</v>
      </c>
      <c r="H333" s="146" t="s">
        <v>1083</v>
      </c>
      <c r="I333" t="str">
        <f t="shared" si="60"/>
        <v>10162/543965</v>
      </c>
      <c r="J333">
        <f>VLOOKUP(C333,Schools!$A:$Z,9,0)</f>
        <v>400150</v>
      </c>
      <c r="K333" s="146" t="s">
        <v>294</v>
      </c>
      <c r="L333" s="146" t="s">
        <v>1082</v>
      </c>
      <c r="M333" s="146" t="s">
        <v>1446</v>
      </c>
      <c r="N333" t="str">
        <f>VLOOKUP(C333,Schools!A:D,4,0)</f>
        <v>Primary</v>
      </c>
      <c r="O333">
        <f t="shared" si="58"/>
        <v>10162</v>
      </c>
      <c r="P333">
        <f t="shared" si="61"/>
        <v>543965</v>
      </c>
      <c r="Q333" s="75">
        <f t="shared" si="62"/>
        <v>-3114.44</v>
      </c>
      <c r="R333" s="73"/>
      <c r="S333" s="73"/>
      <c r="T333" s="73"/>
      <c r="U333" s="73"/>
      <c r="V333" s="73"/>
      <c r="W333" s="73"/>
      <c r="X333" s="73"/>
      <c r="Y333" s="73"/>
      <c r="Z333" s="73"/>
      <c r="AA333" s="73"/>
      <c r="AB333" s="73"/>
      <c r="AC333" s="48">
        <f t="shared" si="63"/>
        <v>-3114.44</v>
      </c>
      <c r="AD333" s="48">
        <f t="shared" si="64"/>
        <v>0</v>
      </c>
      <c r="AE333" s="73"/>
      <c r="AF333" s="47"/>
      <c r="AG333" s="48">
        <f t="shared" si="65"/>
        <v>-3114.44</v>
      </c>
      <c r="AH333" s="48">
        <f t="shared" si="66"/>
        <v>-3114.44</v>
      </c>
      <c r="AI333" s="6">
        <f t="shared" si="67"/>
        <v>-3114.44</v>
      </c>
      <c r="AJ333" s="6">
        <f t="shared" si="68"/>
        <v>-3114.44</v>
      </c>
    </row>
    <row r="334" spans="1:36" x14ac:dyDescent="0.25">
      <c r="A334" t="str">
        <f t="shared" si="59"/>
        <v>DEDELEGATION</v>
      </c>
      <c r="B334" s="203">
        <v>44295</v>
      </c>
      <c r="C334" s="146">
        <v>3025201</v>
      </c>
      <c r="D334" t="s">
        <v>1012</v>
      </c>
      <c r="E334" t="str">
        <f>VLOOKUP(C334,Schools!$A:$Z,3,0)</f>
        <v>M</v>
      </c>
      <c r="F334" s="204">
        <v>-6578.46</v>
      </c>
      <c r="G334" s="146" t="s">
        <v>4657</v>
      </c>
      <c r="H334" s="146" t="s">
        <v>1083</v>
      </c>
      <c r="I334" t="str">
        <f t="shared" si="60"/>
        <v>10162/543965</v>
      </c>
      <c r="J334">
        <f>VLOOKUP(C334,Schools!$A:$Z,9,0)</f>
        <v>400021</v>
      </c>
      <c r="K334" s="146" t="s">
        <v>294</v>
      </c>
      <c r="L334" s="146" t="s">
        <v>1082</v>
      </c>
      <c r="M334" s="146" t="s">
        <v>1446</v>
      </c>
      <c r="N334" t="str">
        <f>VLOOKUP(C334,Schools!A:D,4,0)</f>
        <v>Primary</v>
      </c>
      <c r="O334">
        <f t="shared" si="58"/>
        <v>10162</v>
      </c>
      <c r="P334">
        <f t="shared" si="61"/>
        <v>543965</v>
      </c>
      <c r="Q334" s="75">
        <f t="shared" si="62"/>
        <v>-6578.46</v>
      </c>
      <c r="R334" s="73"/>
      <c r="S334" s="73"/>
      <c r="T334" s="73"/>
      <c r="U334" s="73"/>
      <c r="V334" s="73"/>
      <c r="W334" s="73"/>
      <c r="X334" s="73"/>
      <c r="Y334" s="73"/>
      <c r="Z334" s="73"/>
      <c r="AA334" s="73"/>
      <c r="AB334" s="73"/>
      <c r="AC334" s="48">
        <f t="shared" si="63"/>
        <v>-6578.46</v>
      </c>
      <c r="AD334" s="48">
        <f t="shared" si="64"/>
        <v>0</v>
      </c>
      <c r="AE334" s="73"/>
      <c r="AF334" s="47"/>
      <c r="AG334" s="48">
        <f t="shared" si="65"/>
        <v>-6578.46</v>
      </c>
      <c r="AH334" s="48">
        <f t="shared" si="66"/>
        <v>-6578.46</v>
      </c>
      <c r="AI334" s="6">
        <f t="shared" si="67"/>
        <v>-6578.46</v>
      </c>
      <c r="AJ334" s="6">
        <f t="shared" si="68"/>
        <v>-6578.46</v>
      </c>
    </row>
    <row r="335" spans="1:36" x14ac:dyDescent="0.25">
      <c r="A335" t="str">
        <f t="shared" si="59"/>
        <v>DEDELEGATION</v>
      </c>
      <c r="B335" s="203">
        <v>44295</v>
      </c>
      <c r="C335" s="146">
        <v>3025948</v>
      </c>
      <c r="D335" t="s">
        <v>1439</v>
      </c>
      <c r="E335" t="str">
        <f>VLOOKUP(C335,Schools!$A:$Z,3,0)</f>
        <v>M</v>
      </c>
      <c r="F335" s="204">
        <v>-3257.4500000000003</v>
      </c>
      <c r="G335" s="146" t="s">
        <v>4657</v>
      </c>
      <c r="H335" s="146" t="s">
        <v>1083</v>
      </c>
      <c r="I335" t="str">
        <f t="shared" si="60"/>
        <v>10162/543965</v>
      </c>
      <c r="J335">
        <f>VLOOKUP(C335,Schools!$A:$Z,9,0)</f>
        <v>400112</v>
      </c>
      <c r="K335" s="146" t="s">
        <v>294</v>
      </c>
      <c r="L335" s="146" t="s">
        <v>1082</v>
      </c>
      <c r="M335" s="146" t="s">
        <v>1446</v>
      </c>
      <c r="N335" t="str">
        <f>VLOOKUP(C335,Schools!A:D,4,0)</f>
        <v>Primary</v>
      </c>
      <c r="O335">
        <f t="shared" si="58"/>
        <v>10162</v>
      </c>
      <c r="P335">
        <f t="shared" si="61"/>
        <v>543965</v>
      </c>
      <c r="Q335" s="75">
        <f t="shared" si="62"/>
        <v>-3257.4500000000003</v>
      </c>
      <c r="R335" s="73"/>
      <c r="S335" s="73"/>
      <c r="T335" s="73"/>
      <c r="U335" s="73"/>
      <c r="V335" s="73"/>
      <c r="W335" s="73"/>
      <c r="X335" s="73"/>
      <c r="Y335" s="73"/>
      <c r="Z335" s="73"/>
      <c r="AA335" s="73"/>
      <c r="AB335" s="73"/>
      <c r="AC335" s="48">
        <f t="shared" si="63"/>
        <v>-3257.4500000000003</v>
      </c>
      <c r="AD335" s="48">
        <f t="shared" si="64"/>
        <v>0</v>
      </c>
      <c r="AE335" s="73"/>
      <c r="AF335" s="47"/>
      <c r="AG335" s="48">
        <f t="shared" si="65"/>
        <v>-3257.4500000000003</v>
      </c>
      <c r="AH335" s="48">
        <f t="shared" si="66"/>
        <v>-3257.4500000000003</v>
      </c>
      <c r="AI335" s="6">
        <f t="shared" si="67"/>
        <v>-3257.4500000000003</v>
      </c>
      <c r="AJ335" s="6">
        <f t="shared" si="68"/>
        <v>-3257.4500000000003</v>
      </c>
    </row>
    <row r="336" spans="1:36" x14ac:dyDescent="0.25">
      <c r="A336" t="str">
        <f t="shared" si="59"/>
        <v>DEDELEGATION</v>
      </c>
      <c r="B336" s="203">
        <v>44295</v>
      </c>
      <c r="C336" s="146">
        <v>3025949</v>
      </c>
      <c r="D336" t="s">
        <v>1003</v>
      </c>
      <c r="E336" t="str">
        <f>VLOOKUP(C336,Schools!$A:$Z,3,0)</f>
        <v>M</v>
      </c>
      <c r="F336" s="204">
        <v>-5704.51</v>
      </c>
      <c r="G336" s="146" t="s">
        <v>4657</v>
      </c>
      <c r="H336" s="146" t="s">
        <v>1083</v>
      </c>
      <c r="I336" t="str">
        <f t="shared" si="60"/>
        <v>10162/543965</v>
      </c>
      <c r="J336">
        <f>VLOOKUP(C336,Schools!$A:$Z,9,0)</f>
        <v>400110</v>
      </c>
      <c r="K336" s="146" t="s">
        <v>294</v>
      </c>
      <c r="L336" s="146" t="s">
        <v>1082</v>
      </c>
      <c r="M336" s="146" t="s">
        <v>1446</v>
      </c>
      <c r="N336" t="str">
        <f>VLOOKUP(C336,Schools!A:D,4,0)</f>
        <v>Primary</v>
      </c>
      <c r="O336">
        <f t="shared" si="58"/>
        <v>10162</v>
      </c>
      <c r="P336">
        <f t="shared" si="61"/>
        <v>543965</v>
      </c>
      <c r="Q336" s="75">
        <f t="shared" si="62"/>
        <v>-5704.51</v>
      </c>
      <c r="R336" s="73"/>
      <c r="S336" s="73"/>
      <c r="T336" s="73"/>
      <c r="U336" s="73"/>
      <c r="V336" s="73"/>
      <c r="W336" s="73"/>
      <c r="X336" s="73"/>
      <c r="Y336" s="73"/>
      <c r="Z336" s="73"/>
      <c r="AA336" s="73"/>
      <c r="AB336" s="73"/>
      <c r="AC336" s="48">
        <f t="shared" si="63"/>
        <v>-5704.51</v>
      </c>
      <c r="AD336" s="48">
        <f t="shared" si="64"/>
        <v>0</v>
      </c>
      <c r="AE336" s="73"/>
      <c r="AF336" s="47"/>
      <c r="AG336" s="48">
        <f t="shared" si="65"/>
        <v>-5704.51</v>
      </c>
      <c r="AH336" s="48">
        <f t="shared" si="66"/>
        <v>-5704.51</v>
      </c>
      <c r="AI336" s="6">
        <f t="shared" si="67"/>
        <v>-5704.51</v>
      </c>
      <c r="AJ336" s="6">
        <f t="shared" si="68"/>
        <v>-5704.51</v>
      </c>
    </row>
    <row r="337" spans="1:36" x14ac:dyDescent="0.25">
      <c r="A337" t="str">
        <f t="shared" si="59"/>
        <v>DEDELEGATION</v>
      </c>
      <c r="B337" s="203">
        <v>44295</v>
      </c>
      <c r="C337" s="146">
        <v>3024003</v>
      </c>
      <c r="D337" t="s">
        <v>1042</v>
      </c>
      <c r="E337" t="str">
        <f>VLOOKUP(C337,Schools!$A:$Z,3,0)</f>
        <v>M</v>
      </c>
      <c r="F337" s="204">
        <v>-10605.91</v>
      </c>
      <c r="G337" s="146" t="s">
        <v>4657</v>
      </c>
      <c r="H337" s="146" t="s">
        <v>1083</v>
      </c>
      <c r="I337" t="str">
        <f t="shared" si="60"/>
        <v>10163/543965</v>
      </c>
      <c r="J337">
        <f>VLOOKUP(C337,Schools!$A:$Z,9,0)</f>
        <v>400033</v>
      </c>
      <c r="K337" s="146" t="s">
        <v>294</v>
      </c>
      <c r="L337" s="146" t="s">
        <v>1082</v>
      </c>
      <c r="M337" s="146" t="s">
        <v>1446</v>
      </c>
      <c r="N337" t="str">
        <f>VLOOKUP(C337,Schools!A:D,4,0)</f>
        <v>Secondary</v>
      </c>
      <c r="O337">
        <f t="shared" si="58"/>
        <v>10163</v>
      </c>
      <c r="P337">
        <f t="shared" si="61"/>
        <v>543965</v>
      </c>
      <c r="Q337" s="75">
        <f t="shared" si="62"/>
        <v>-10605.91</v>
      </c>
      <c r="R337" s="73"/>
      <c r="S337" s="73"/>
      <c r="T337" s="73"/>
      <c r="U337" s="73"/>
      <c r="V337" s="73"/>
      <c r="W337" s="73"/>
      <c r="X337" s="73"/>
      <c r="Y337" s="73"/>
      <c r="Z337" s="73"/>
      <c r="AA337" s="73"/>
      <c r="AB337" s="73"/>
      <c r="AC337" s="48">
        <f t="shared" si="63"/>
        <v>-10605.91</v>
      </c>
      <c r="AD337" s="48">
        <f t="shared" si="64"/>
        <v>0</v>
      </c>
      <c r="AE337" s="73"/>
      <c r="AF337" s="47"/>
      <c r="AG337" s="48">
        <f t="shared" si="65"/>
        <v>-10605.91</v>
      </c>
      <c r="AH337" s="48">
        <f t="shared" si="66"/>
        <v>-10605.91</v>
      </c>
      <c r="AI337" s="6">
        <f t="shared" si="67"/>
        <v>-10605.91</v>
      </c>
      <c r="AJ337" s="6">
        <f t="shared" si="68"/>
        <v>-10605.91</v>
      </c>
    </row>
    <row r="338" spans="1:36" x14ac:dyDescent="0.25">
      <c r="A338" t="str">
        <f t="shared" si="59"/>
        <v>DEDELEGATION</v>
      </c>
      <c r="B338" s="203">
        <v>44295</v>
      </c>
      <c r="C338" s="146">
        <v>3024004</v>
      </c>
      <c r="D338" t="s">
        <v>1440</v>
      </c>
      <c r="E338" t="str">
        <f>VLOOKUP(C338,Schools!$A:$Z,3,0)</f>
        <v>M</v>
      </c>
      <c r="F338" s="204">
        <v>-4398.29</v>
      </c>
      <c r="G338" s="146" t="s">
        <v>4657</v>
      </c>
      <c r="H338" s="146" t="s">
        <v>1083</v>
      </c>
      <c r="I338" t="str">
        <f t="shared" si="60"/>
        <v>10163/543965</v>
      </c>
      <c r="J338">
        <f>VLOOKUP(C338,Schools!$A:$Z,9,0)</f>
        <v>107953</v>
      </c>
      <c r="K338" s="146" t="s">
        <v>294</v>
      </c>
      <c r="L338" s="146" t="s">
        <v>1082</v>
      </c>
      <c r="M338" s="146" t="s">
        <v>1446</v>
      </c>
      <c r="N338" t="str">
        <f>VLOOKUP(C338,Schools!A:D,4,0)</f>
        <v>Secondary</v>
      </c>
      <c r="O338">
        <f t="shared" si="58"/>
        <v>10163</v>
      </c>
      <c r="P338">
        <f t="shared" si="61"/>
        <v>543965</v>
      </c>
      <c r="Q338" s="75">
        <f t="shared" si="62"/>
        <v>-4398.29</v>
      </c>
      <c r="R338" s="73"/>
      <c r="S338" s="73"/>
      <c r="T338" s="73"/>
      <c r="U338" s="73"/>
      <c r="V338" s="73"/>
      <c r="W338" s="73"/>
      <c r="X338" s="73"/>
      <c r="Y338" s="73"/>
      <c r="Z338" s="73"/>
      <c r="AA338" s="73"/>
      <c r="AB338" s="73"/>
      <c r="AC338" s="48">
        <f t="shared" si="63"/>
        <v>-4398.29</v>
      </c>
      <c r="AD338" s="48">
        <f t="shared" si="64"/>
        <v>0</v>
      </c>
      <c r="AE338" s="73"/>
      <c r="AF338" s="47"/>
      <c r="AG338" s="48">
        <f t="shared" si="65"/>
        <v>-4398.29</v>
      </c>
      <c r="AH338" s="48">
        <f t="shared" si="66"/>
        <v>-4398.29</v>
      </c>
      <c r="AI338" s="6">
        <f t="shared" si="67"/>
        <v>-4398.29</v>
      </c>
      <c r="AJ338" s="6">
        <f t="shared" si="68"/>
        <v>-4398.29</v>
      </c>
    </row>
    <row r="339" spans="1:36" x14ac:dyDescent="0.25">
      <c r="A339" t="str">
        <f t="shared" si="59"/>
        <v>DEDELEGATION</v>
      </c>
      <c r="B339" s="203">
        <v>44295</v>
      </c>
      <c r="C339" s="146">
        <v>3025404</v>
      </c>
      <c r="D339" t="s">
        <v>1441</v>
      </c>
      <c r="E339" t="str">
        <f>VLOOKUP(C339,Schools!$A:$Z,3,0)</f>
        <v>M</v>
      </c>
      <c r="F339" s="204">
        <v>-8688.7066666666669</v>
      </c>
      <c r="G339" s="146" t="s">
        <v>4657</v>
      </c>
      <c r="H339" s="146" t="s">
        <v>1083</v>
      </c>
      <c r="I339" t="str">
        <f t="shared" si="60"/>
        <v>10163/543965</v>
      </c>
      <c r="J339">
        <f>VLOOKUP(C339,Schools!$A:$Z,9,0)</f>
        <v>400029</v>
      </c>
      <c r="K339" s="146" t="s">
        <v>294</v>
      </c>
      <c r="L339" s="146" t="s">
        <v>1082</v>
      </c>
      <c r="M339" s="146" t="s">
        <v>1446</v>
      </c>
      <c r="N339" t="str">
        <f>VLOOKUP(C339,Schools!A:D,4,0)</f>
        <v>Secondary</v>
      </c>
      <c r="O339">
        <f t="shared" si="58"/>
        <v>10163</v>
      </c>
      <c r="P339">
        <f t="shared" si="61"/>
        <v>543965</v>
      </c>
      <c r="Q339" s="75">
        <f t="shared" si="62"/>
        <v>-8688.7066666666669</v>
      </c>
      <c r="R339" s="73"/>
      <c r="S339" s="73"/>
      <c r="T339" s="73"/>
      <c r="U339" s="73"/>
      <c r="V339" s="73"/>
      <c r="W339" s="73"/>
      <c r="X339" s="73"/>
      <c r="Y339" s="73"/>
      <c r="Z339" s="73"/>
      <c r="AA339" s="73"/>
      <c r="AB339" s="73"/>
      <c r="AC339" s="48">
        <f t="shared" si="63"/>
        <v>-8688.7066666666669</v>
      </c>
      <c r="AD339" s="48">
        <f t="shared" si="64"/>
        <v>0</v>
      </c>
      <c r="AE339" s="73"/>
      <c r="AF339" s="47"/>
      <c r="AG339" s="48">
        <f t="shared" si="65"/>
        <v>-8688.7066666666669</v>
      </c>
      <c r="AH339" s="48">
        <f t="shared" si="66"/>
        <v>-8688.7066666666669</v>
      </c>
      <c r="AI339" s="6">
        <f t="shared" si="67"/>
        <v>-8688.7066666666669</v>
      </c>
      <c r="AJ339" s="6">
        <f t="shared" si="68"/>
        <v>-8688.7066666666669</v>
      </c>
    </row>
    <row r="340" spans="1:36" x14ac:dyDescent="0.25">
      <c r="A340" t="str">
        <f t="shared" si="59"/>
        <v>DEDELEGATION</v>
      </c>
      <c r="B340" s="203">
        <v>44295</v>
      </c>
      <c r="C340" s="146">
        <v>3025405</v>
      </c>
      <c r="D340" t="s">
        <v>1041</v>
      </c>
      <c r="E340" t="str">
        <f>VLOOKUP(C340,Schools!$A:$Z,3,0)</f>
        <v>M</v>
      </c>
      <c r="F340" s="204">
        <v>-13077.19</v>
      </c>
      <c r="G340" s="146" t="s">
        <v>4657</v>
      </c>
      <c r="H340" s="146" t="s">
        <v>1083</v>
      </c>
      <c r="I340" t="str">
        <f t="shared" si="60"/>
        <v>10163/543965</v>
      </c>
      <c r="J340">
        <f>VLOOKUP(C340,Schools!$A:$Z,9,0)</f>
        <v>400041</v>
      </c>
      <c r="K340" s="146" t="s">
        <v>294</v>
      </c>
      <c r="L340" s="146" t="s">
        <v>1082</v>
      </c>
      <c r="M340" s="146" t="s">
        <v>1446</v>
      </c>
      <c r="N340" t="str">
        <f>VLOOKUP(C340,Schools!A:D,4,0)</f>
        <v>Secondary</v>
      </c>
      <c r="O340">
        <f t="shared" ref="O340:O403" si="69">IF($E340="A","EFA",VLOOKUP(LEFT(N340,1),$AI$1:$AJ$3,2,0))</f>
        <v>10163</v>
      </c>
      <c r="P340">
        <f t="shared" si="61"/>
        <v>543965</v>
      </c>
      <c r="Q340" s="75">
        <f t="shared" si="62"/>
        <v>-13077.19</v>
      </c>
      <c r="R340" s="73"/>
      <c r="S340" s="73"/>
      <c r="T340" s="73"/>
      <c r="U340" s="73"/>
      <c r="V340" s="73"/>
      <c r="W340" s="73"/>
      <c r="X340" s="73"/>
      <c r="Y340" s="73"/>
      <c r="Z340" s="73"/>
      <c r="AA340" s="73"/>
      <c r="AB340" s="73"/>
      <c r="AC340" s="48">
        <f t="shared" si="63"/>
        <v>-13077.19</v>
      </c>
      <c r="AD340" s="48">
        <f t="shared" si="64"/>
        <v>0</v>
      </c>
      <c r="AE340" s="73"/>
      <c r="AF340" s="47"/>
      <c r="AG340" s="48">
        <f t="shared" si="65"/>
        <v>-13077.19</v>
      </c>
      <c r="AH340" s="48">
        <f t="shared" si="66"/>
        <v>-13077.19</v>
      </c>
      <c r="AI340" s="6">
        <f t="shared" si="67"/>
        <v>-13077.19</v>
      </c>
      <c r="AJ340" s="6">
        <f t="shared" si="68"/>
        <v>-13077.19</v>
      </c>
    </row>
    <row r="341" spans="1:36" x14ac:dyDescent="0.25">
      <c r="A341" t="str">
        <f t="shared" ref="A341:A404" si="70">$B$3</f>
        <v>DEDELEGATION</v>
      </c>
      <c r="B341" s="203">
        <v>44295</v>
      </c>
      <c r="C341" s="146">
        <v>3025407</v>
      </c>
      <c r="D341" t="s">
        <v>1442</v>
      </c>
      <c r="E341" t="str">
        <f>VLOOKUP(C341,Schools!$A:$Z,3,0)</f>
        <v>M</v>
      </c>
      <c r="F341" s="204">
        <v>-16103.772500000001</v>
      </c>
      <c r="G341" s="146" t="s">
        <v>4657</v>
      </c>
      <c r="H341" s="146" t="s">
        <v>1083</v>
      </c>
      <c r="I341" t="str">
        <f t="shared" ref="I341:I404" si="71">O341&amp;"/"&amp;P341</f>
        <v>10163/543965</v>
      </c>
      <c r="J341">
        <f>VLOOKUP(C341,Schools!$A:$Z,9,0)</f>
        <v>400013</v>
      </c>
      <c r="K341" s="146" t="s">
        <v>294</v>
      </c>
      <c r="L341" s="146" t="s">
        <v>1082</v>
      </c>
      <c r="M341" s="146" t="s">
        <v>1446</v>
      </c>
      <c r="N341" t="str">
        <f>VLOOKUP(C341,Schools!A:D,4,0)</f>
        <v>Secondary</v>
      </c>
      <c r="O341">
        <f t="shared" si="69"/>
        <v>10163</v>
      </c>
      <c r="P341">
        <f t="shared" ref="P341:P404" si="72">IF(E341="M",543965,516500)</f>
        <v>543965</v>
      </c>
      <c r="Q341" s="75">
        <f t="shared" ref="Q341:Q404" si="73">F341</f>
        <v>-16103.772500000001</v>
      </c>
      <c r="R341" s="73"/>
      <c r="S341" s="73"/>
      <c r="T341" s="73"/>
      <c r="U341" s="73"/>
      <c r="V341" s="73"/>
      <c r="W341" s="73"/>
      <c r="X341" s="73"/>
      <c r="Y341" s="73"/>
      <c r="Z341" s="73"/>
      <c r="AA341" s="73"/>
      <c r="AB341" s="73"/>
      <c r="AC341" s="48">
        <f t="shared" ref="AC341:AC404" si="74">SUM(Q341:AB341)</f>
        <v>-16103.772500000001</v>
      </c>
      <c r="AD341" s="48">
        <f t="shared" ref="AD341:AD404" si="75">AC341-F341</f>
        <v>0</v>
      </c>
      <c r="AE341" s="73"/>
      <c r="AF341" s="47"/>
      <c r="AG341" s="48">
        <f t="shared" si="65"/>
        <v>-16103.772500000001</v>
      </c>
      <c r="AH341" s="48">
        <f t="shared" si="66"/>
        <v>-16103.772500000001</v>
      </c>
      <c r="AI341" s="6">
        <f t="shared" si="67"/>
        <v>-16103.772500000001</v>
      </c>
      <c r="AJ341" s="6">
        <f t="shared" si="68"/>
        <v>-16103.772500000001</v>
      </c>
    </row>
    <row r="342" spans="1:36" x14ac:dyDescent="0.25">
      <c r="A342" t="str">
        <f t="shared" si="70"/>
        <v>DEDELEGATION</v>
      </c>
      <c r="B342" s="203">
        <v>44295</v>
      </c>
      <c r="C342" s="146">
        <v>3025427</v>
      </c>
      <c r="D342" t="s">
        <v>1043</v>
      </c>
      <c r="E342" t="str">
        <f>VLOOKUP(C342,Schools!$A:$Z,3,0)</f>
        <v>M</v>
      </c>
      <c r="F342" s="204">
        <v>-14577.61</v>
      </c>
      <c r="G342" s="146" t="s">
        <v>4657</v>
      </c>
      <c r="H342" s="146" t="s">
        <v>1083</v>
      </c>
      <c r="I342" t="str">
        <f t="shared" si="71"/>
        <v>10163/543965</v>
      </c>
      <c r="J342">
        <f>VLOOKUP(C342,Schools!$A:$Z,9,0)</f>
        <v>400140</v>
      </c>
      <c r="K342" s="146" t="s">
        <v>294</v>
      </c>
      <c r="L342" s="146" t="s">
        <v>1082</v>
      </c>
      <c r="M342" s="146" t="s">
        <v>1446</v>
      </c>
      <c r="N342" t="str">
        <f>VLOOKUP(C342,Schools!A:D,4,0)</f>
        <v>Secondary</v>
      </c>
      <c r="O342">
        <f t="shared" si="69"/>
        <v>10163</v>
      </c>
      <c r="P342">
        <f t="shared" si="72"/>
        <v>543965</v>
      </c>
      <c r="Q342" s="75">
        <f t="shared" si="73"/>
        <v>-14577.61</v>
      </c>
      <c r="R342" s="73"/>
      <c r="S342" s="73"/>
      <c r="T342" s="73"/>
      <c r="U342" s="73"/>
      <c r="V342" s="73"/>
      <c r="W342" s="73"/>
      <c r="X342" s="73"/>
      <c r="Y342" s="73"/>
      <c r="Z342" s="73"/>
      <c r="AA342" s="73"/>
      <c r="AB342" s="73"/>
      <c r="AC342" s="48">
        <f t="shared" si="74"/>
        <v>-14577.61</v>
      </c>
      <c r="AD342" s="48">
        <f t="shared" si="75"/>
        <v>0</v>
      </c>
      <c r="AE342" s="73"/>
      <c r="AF342" s="47"/>
      <c r="AG342" s="48">
        <f t="shared" si="65"/>
        <v>-14577.61</v>
      </c>
      <c r="AH342" s="48">
        <f t="shared" si="66"/>
        <v>-14577.61</v>
      </c>
      <c r="AI342" s="6">
        <f t="shared" si="67"/>
        <v>-14577.61</v>
      </c>
      <c r="AJ342" s="6">
        <f t="shared" si="68"/>
        <v>-14577.61</v>
      </c>
    </row>
    <row r="343" spans="1:36" x14ac:dyDescent="0.25">
      <c r="A343" t="str">
        <f t="shared" si="70"/>
        <v>DEDELEGATION</v>
      </c>
      <c r="B343" s="203">
        <v>44295</v>
      </c>
      <c r="C343" s="146">
        <v>3023521</v>
      </c>
      <c r="D343" t="s">
        <v>1443</v>
      </c>
      <c r="E343" t="str">
        <f>VLOOKUP(C343,Schools!$A:$Z,3,0)</f>
        <v>M</v>
      </c>
      <c r="F343" s="204">
        <v>-22089.809999999998</v>
      </c>
      <c r="G343" s="146" t="s">
        <v>4657</v>
      </c>
      <c r="H343" s="146" t="s">
        <v>1083</v>
      </c>
      <c r="I343" t="str">
        <f t="shared" si="71"/>
        <v>11510/543965</v>
      </c>
      <c r="J343">
        <f>VLOOKUP(C343,Schools!$A:$Z,9,0)</f>
        <v>400135</v>
      </c>
      <c r="K343" s="146" t="s">
        <v>294</v>
      </c>
      <c r="L343" s="146" t="s">
        <v>1082</v>
      </c>
      <c r="M343" s="146" t="s">
        <v>1446</v>
      </c>
      <c r="N343" t="str">
        <f>VLOOKUP(C343,Schools!A:D,4,0)</f>
        <v>All through</v>
      </c>
      <c r="O343">
        <f t="shared" si="69"/>
        <v>11510</v>
      </c>
      <c r="P343">
        <f t="shared" si="72"/>
        <v>543965</v>
      </c>
      <c r="Q343" s="75">
        <f t="shared" si="73"/>
        <v>-22089.809999999998</v>
      </c>
      <c r="R343" s="73"/>
      <c r="S343" s="73"/>
      <c r="T343" s="73"/>
      <c r="U343" s="73"/>
      <c r="V343" s="73"/>
      <c r="W343" s="73"/>
      <c r="X343" s="73"/>
      <c r="Y343" s="73"/>
      <c r="Z343" s="73"/>
      <c r="AA343" s="73"/>
      <c r="AB343" s="73"/>
      <c r="AC343" s="48">
        <f t="shared" si="74"/>
        <v>-22089.809999999998</v>
      </c>
      <c r="AD343" s="48">
        <f t="shared" si="75"/>
        <v>0</v>
      </c>
      <c r="AE343" s="73"/>
      <c r="AF343" s="47"/>
      <c r="AG343" s="48">
        <f t="shared" si="65"/>
        <v>-22089.809999999998</v>
      </c>
      <c r="AH343" s="48">
        <f t="shared" si="66"/>
        <v>-22089.809999999998</v>
      </c>
      <c r="AI343" s="6">
        <f t="shared" si="67"/>
        <v>-22089.809999999998</v>
      </c>
      <c r="AJ343" s="6">
        <f t="shared" si="68"/>
        <v>-22089.809999999998</v>
      </c>
    </row>
    <row r="344" spans="1:36" x14ac:dyDescent="0.25">
      <c r="A344" t="str">
        <f t="shared" si="70"/>
        <v>DEDELEGATION</v>
      </c>
      <c r="B344" s="71">
        <v>44295</v>
      </c>
      <c r="C344" s="70">
        <v>3022002</v>
      </c>
      <c r="D344" t="s">
        <v>1392</v>
      </c>
      <c r="E344" t="str">
        <f>VLOOKUP(C344,Schools!$A:$Z,3,0)</f>
        <v>M</v>
      </c>
      <c r="F344" s="72">
        <v>-1738.8500000000001</v>
      </c>
      <c r="G344" s="70" t="s">
        <v>4657</v>
      </c>
      <c r="H344" t="s">
        <v>1085</v>
      </c>
      <c r="I344" t="str">
        <f t="shared" si="71"/>
        <v>10162/543965</v>
      </c>
      <c r="J344">
        <f>VLOOKUP(C344,Schools!$A:$Z,9,0)</f>
        <v>400005</v>
      </c>
      <c r="K344" s="70" t="s">
        <v>271</v>
      </c>
      <c r="L344" s="70" t="s">
        <v>1084</v>
      </c>
      <c r="M344" s="70" t="s">
        <v>1447</v>
      </c>
      <c r="N344" t="str">
        <f>VLOOKUP(C344,Schools!A:D,4,0)</f>
        <v>Primary</v>
      </c>
      <c r="O344">
        <f t="shared" si="69"/>
        <v>10162</v>
      </c>
      <c r="P344">
        <f t="shared" si="72"/>
        <v>543965</v>
      </c>
      <c r="Q344" s="75">
        <f t="shared" si="73"/>
        <v>-1738.8500000000001</v>
      </c>
      <c r="R344" s="73"/>
      <c r="S344" s="73"/>
      <c r="T344" s="73"/>
      <c r="U344" s="73"/>
      <c r="V344" s="73"/>
      <c r="W344" s="73"/>
      <c r="X344" s="73"/>
      <c r="Y344" s="73"/>
      <c r="Z344" s="73"/>
      <c r="AA344" s="73"/>
      <c r="AB344" s="73"/>
      <c r="AC344" s="48">
        <f t="shared" si="74"/>
        <v>-1738.8500000000001</v>
      </c>
      <c r="AD344" s="48">
        <f t="shared" si="75"/>
        <v>0</v>
      </c>
      <c r="AE344" s="73"/>
      <c r="AF344" s="47"/>
      <c r="AG344" s="48">
        <f t="shared" si="65"/>
        <v>-1738.8500000000001</v>
      </c>
      <c r="AH344" s="48">
        <f t="shared" si="66"/>
        <v>-1738.8500000000001</v>
      </c>
      <c r="AI344" s="6">
        <f t="shared" si="67"/>
        <v>-1738.8500000000001</v>
      </c>
      <c r="AJ344" s="6">
        <f t="shared" si="68"/>
        <v>-1738.8500000000001</v>
      </c>
    </row>
    <row r="345" spans="1:36" x14ac:dyDescent="0.25">
      <c r="A345" t="str">
        <f t="shared" si="70"/>
        <v>DEDELEGATION</v>
      </c>
      <c r="B345" s="71">
        <v>44295</v>
      </c>
      <c r="C345" s="70">
        <v>3022003</v>
      </c>
      <c r="D345" t="s">
        <v>973</v>
      </c>
      <c r="E345" t="str">
        <f>VLOOKUP(C345,Schools!$A:$Z,3,0)</f>
        <v>M</v>
      </c>
      <c r="F345" s="72">
        <v>-1489.8500000000001</v>
      </c>
      <c r="G345" s="70" t="s">
        <v>4657</v>
      </c>
      <c r="H345" t="s">
        <v>1085</v>
      </c>
      <c r="I345" t="str">
        <f t="shared" si="71"/>
        <v>10162/543965</v>
      </c>
      <c r="J345">
        <f>VLOOKUP(C345,Schools!$A:$Z,9,0)</f>
        <v>400051</v>
      </c>
      <c r="K345" s="70" t="s">
        <v>271</v>
      </c>
      <c r="L345" s="70" t="s">
        <v>1084</v>
      </c>
      <c r="M345" s="70" t="s">
        <v>1447</v>
      </c>
      <c r="N345" t="str">
        <f>VLOOKUP(C345,Schools!A:D,4,0)</f>
        <v>Primary</v>
      </c>
      <c r="O345">
        <f t="shared" si="69"/>
        <v>10162</v>
      </c>
      <c r="P345">
        <f t="shared" si="72"/>
        <v>543965</v>
      </c>
      <c r="Q345" s="75">
        <f t="shared" si="73"/>
        <v>-1489.8500000000001</v>
      </c>
      <c r="R345" s="73"/>
      <c r="S345" s="73"/>
      <c r="T345" s="73"/>
      <c r="U345" s="73"/>
      <c r="V345" s="73"/>
      <c r="W345" s="73"/>
      <c r="X345" s="73"/>
      <c r="Y345" s="73"/>
      <c r="Z345" s="73"/>
      <c r="AA345" s="73"/>
      <c r="AB345" s="73"/>
      <c r="AC345" s="48">
        <f t="shared" si="74"/>
        <v>-1489.8500000000001</v>
      </c>
      <c r="AD345" s="48">
        <f t="shared" si="75"/>
        <v>0</v>
      </c>
      <c r="AE345" s="73"/>
      <c r="AF345" s="47"/>
      <c r="AG345" s="48">
        <f t="shared" si="65"/>
        <v>-1489.8500000000001</v>
      </c>
      <c r="AH345" s="48">
        <f t="shared" si="66"/>
        <v>-1489.8500000000001</v>
      </c>
      <c r="AI345" s="6">
        <f t="shared" si="67"/>
        <v>-1489.8500000000001</v>
      </c>
      <c r="AJ345" s="6">
        <f t="shared" si="68"/>
        <v>-1489.8500000000001</v>
      </c>
    </row>
    <row r="346" spans="1:36" x14ac:dyDescent="0.25">
      <c r="A346" t="str">
        <f t="shared" si="70"/>
        <v>DEDELEGATION</v>
      </c>
      <c r="B346" s="71">
        <v>44295</v>
      </c>
      <c r="C346" s="70">
        <v>3022007</v>
      </c>
      <c r="D346" t="s">
        <v>976</v>
      </c>
      <c r="E346" t="str">
        <f>VLOOKUP(C346,Schools!$A:$Z,3,0)</f>
        <v>M</v>
      </c>
      <c r="F346" s="72">
        <v>-1485.7</v>
      </c>
      <c r="G346" s="70" t="s">
        <v>4657</v>
      </c>
      <c r="H346" t="s">
        <v>1085</v>
      </c>
      <c r="I346" t="str">
        <f t="shared" si="71"/>
        <v>10162/543965</v>
      </c>
      <c r="J346">
        <f>VLOOKUP(C346,Schools!$A:$Z,9,0)</f>
        <v>400040</v>
      </c>
      <c r="K346" s="70" t="s">
        <v>271</v>
      </c>
      <c r="L346" s="70" t="s">
        <v>1084</v>
      </c>
      <c r="M346" s="70" t="s">
        <v>1447</v>
      </c>
      <c r="N346" t="str">
        <f>VLOOKUP(C346,Schools!A:D,4,0)</f>
        <v>Primary</v>
      </c>
      <c r="O346">
        <f t="shared" si="69"/>
        <v>10162</v>
      </c>
      <c r="P346">
        <f t="shared" si="72"/>
        <v>543965</v>
      </c>
      <c r="Q346" s="75">
        <f t="shared" si="73"/>
        <v>-1485.7</v>
      </c>
      <c r="R346" s="73"/>
      <c r="S346" s="73"/>
      <c r="T346" s="73"/>
      <c r="U346" s="73"/>
      <c r="V346" s="73"/>
      <c r="W346" s="73"/>
      <c r="X346" s="73"/>
      <c r="Y346" s="73"/>
      <c r="Z346" s="73"/>
      <c r="AA346" s="73"/>
      <c r="AB346" s="73"/>
      <c r="AC346" s="48">
        <f t="shared" si="74"/>
        <v>-1485.7</v>
      </c>
      <c r="AD346" s="48">
        <f t="shared" si="75"/>
        <v>0</v>
      </c>
      <c r="AE346" s="73"/>
      <c r="AF346" s="47"/>
      <c r="AG346" s="48">
        <f t="shared" si="65"/>
        <v>-1485.7</v>
      </c>
      <c r="AH346" s="48">
        <f t="shared" si="66"/>
        <v>-1485.7</v>
      </c>
      <c r="AI346" s="6">
        <f t="shared" si="67"/>
        <v>-1485.7</v>
      </c>
      <c r="AJ346" s="6">
        <f t="shared" si="68"/>
        <v>-1485.7</v>
      </c>
    </row>
    <row r="347" spans="1:36" x14ac:dyDescent="0.25">
      <c r="A347" t="str">
        <f t="shared" si="70"/>
        <v>DEDELEGATION</v>
      </c>
      <c r="B347" s="71">
        <v>44295</v>
      </c>
      <c r="C347" s="70">
        <v>3022008</v>
      </c>
      <c r="D347" t="s">
        <v>1394</v>
      </c>
      <c r="E347" t="str">
        <f>VLOOKUP(C347,Schools!$A:$Z,3,0)</f>
        <v>M</v>
      </c>
      <c r="F347" s="72">
        <v>-1120.5</v>
      </c>
      <c r="G347" s="70" t="s">
        <v>4657</v>
      </c>
      <c r="H347" t="s">
        <v>1085</v>
      </c>
      <c r="I347" t="str">
        <f t="shared" si="71"/>
        <v>10162/543965</v>
      </c>
      <c r="J347">
        <f>VLOOKUP(C347,Schools!$A:$Z,9,0)</f>
        <v>400057</v>
      </c>
      <c r="K347" s="70" t="s">
        <v>271</v>
      </c>
      <c r="L347" s="70" t="s">
        <v>1084</v>
      </c>
      <c r="M347" s="70" t="s">
        <v>1447</v>
      </c>
      <c r="N347" t="str">
        <f>VLOOKUP(C347,Schools!A:D,4,0)</f>
        <v>Primary</v>
      </c>
      <c r="O347">
        <f t="shared" si="69"/>
        <v>10162</v>
      </c>
      <c r="P347">
        <f t="shared" si="72"/>
        <v>543965</v>
      </c>
      <c r="Q347" s="75">
        <f t="shared" si="73"/>
        <v>-1120.5</v>
      </c>
      <c r="R347" s="73"/>
      <c r="S347" s="73"/>
      <c r="T347" s="73"/>
      <c r="U347" s="73"/>
      <c r="V347" s="73"/>
      <c r="W347" s="73"/>
      <c r="X347" s="73"/>
      <c r="Y347" s="73"/>
      <c r="Z347" s="73"/>
      <c r="AA347" s="73"/>
      <c r="AB347" s="73"/>
      <c r="AC347" s="48">
        <f t="shared" si="74"/>
        <v>-1120.5</v>
      </c>
      <c r="AD347" s="48">
        <f t="shared" si="75"/>
        <v>0</v>
      </c>
      <c r="AE347" s="73"/>
      <c r="AF347" s="47"/>
      <c r="AG347" s="48">
        <f t="shared" si="65"/>
        <v>-1120.5</v>
      </c>
      <c r="AH347" s="48">
        <f t="shared" si="66"/>
        <v>-1120.5</v>
      </c>
      <c r="AI347" s="6">
        <f t="shared" si="67"/>
        <v>-1120.5</v>
      </c>
      <c r="AJ347" s="6">
        <f t="shared" si="68"/>
        <v>-1120.5</v>
      </c>
    </row>
    <row r="348" spans="1:36" x14ac:dyDescent="0.25">
      <c r="A348" t="str">
        <f t="shared" si="70"/>
        <v>DEDELEGATION</v>
      </c>
      <c r="B348" s="71">
        <v>44295</v>
      </c>
      <c r="C348" s="70">
        <v>3022009</v>
      </c>
      <c r="D348" t="s">
        <v>1378</v>
      </c>
      <c r="E348" t="str">
        <f>VLOOKUP(C348,Schools!$A:$Z,3,0)</f>
        <v>M</v>
      </c>
      <c r="F348" s="72">
        <v>-1747.15</v>
      </c>
      <c r="G348" s="70" t="s">
        <v>4657</v>
      </c>
      <c r="H348" t="s">
        <v>1085</v>
      </c>
      <c r="I348" t="str">
        <f t="shared" si="71"/>
        <v>10162/543965</v>
      </c>
      <c r="J348">
        <f>VLOOKUP(C348,Schools!$A:$Z,9,0)</f>
        <v>400061</v>
      </c>
      <c r="K348" s="70" t="s">
        <v>271</v>
      </c>
      <c r="L348" s="70" t="s">
        <v>1084</v>
      </c>
      <c r="M348" s="70" t="s">
        <v>1447</v>
      </c>
      <c r="N348" t="str">
        <f>VLOOKUP(C348,Schools!A:D,4,0)</f>
        <v>Primary</v>
      </c>
      <c r="O348">
        <f t="shared" si="69"/>
        <v>10162</v>
      </c>
      <c r="P348">
        <f t="shared" si="72"/>
        <v>543965</v>
      </c>
      <c r="Q348" s="75">
        <f t="shared" si="73"/>
        <v>-1747.15</v>
      </c>
      <c r="R348" s="73"/>
      <c r="S348" s="73"/>
      <c r="T348" s="73"/>
      <c r="U348" s="73"/>
      <c r="V348" s="73"/>
      <c r="W348" s="73"/>
      <c r="X348" s="73"/>
      <c r="Y348" s="73"/>
      <c r="Z348" s="73"/>
      <c r="AA348" s="73"/>
      <c r="AB348" s="73"/>
      <c r="AC348" s="48">
        <f t="shared" si="74"/>
        <v>-1747.15</v>
      </c>
      <c r="AD348" s="48">
        <f t="shared" si="75"/>
        <v>0</v>
      </c>
      <c r="AE348" s="73"/>
      <c r="AF348" s="47"/>
      <c r="AG348" s="48">
        <f t="shared" si="65"/>
        <v>-1747.15</v>
      </c>
      <c r="AH348" s="48">
        <f t="shared" si="66"/>
        <v>-1747.15</v>
      </c>
      <c r="AI348" s="6">
        <f t="shared" si="67"/>
        <v>-1747.15</v>
      </c>
      <c r="AJ348" s="6">
        <f t="shared" si="68"/>
        <v>-1747.15</v>
      </c>
    </row>
    <row r="349" spans="1:36" x14ac:dyDescent="0.25">
      <c r="A349" t="str">
        <f t="shared" si="70"/>
        <v>DEDELEGATION</v>
      </c>
      <c r="B349" s="71">
        <v>44295</v>
      </c>
      <c r="C349" s="70">
        <v>3022011</v>
      </c>
      <c r="D349" t="s">
        <v>1395</v>
      </c>
      <c r="E349" t="str">
        <f>VLOOKUP(C349,Schools!$A:$Z,3,0)</f>
        <v>M</v>
      </c>
      <c r="F349" s="72">
        <v>-863.2</v>
      </c>
      <c r="G349" s="70" t="s">
        <v>4657</v>
      </c>
      <c r="H349" t="s">
        <v>1085</v>
      </c>
      <c r="I349" t="str">
        <f t="shared" si="71"/>
        <v>10162/543965</v>
      </c>
      <c r="J349">
        <f>VLOOKUP(C349,Schools!$A:$Z,9,0)</f>
        <v>400020</v>
      </c>
      <c r="K349" s="70" t="s">
        <v>271</v>
      </c>
      <c r="L349" s="70" t="s">
        <v>1084</v>
      </c>
      <c r="M349" s="70" t="s">
        <v>1447</v>
      </c>
      <c r="N349" t="str">
        <f>VLOOKUP(C349,Schools!A:D,4,0)</f>
        <v>Primary</v>
      </c>
      <c r="O349">
        <f t="shared" si="69"/>
        <v>10162</v>
      </c>
      <c r="P349">
        <f t="shared" si="72"/>
        <v>543965</v>
      </c>
      <c r="Q349" s="75">
        <f t="shared" si="73"/>
        <v>-863.2</v>
      </c>
      <c r="R349" s="73"/>
      <c r="S349" s="73"/>
      <c r="T349" s="73"/>
      <c r="U349" s="73"/>
      <c r="V349" s="73"/>
      <c r="W349" s="73"/>
      <c r="X349" s="73"/>
      <c r="Y349" s="73"/>
      <c r="Z349" s="73"/>
      <c r="AA349" s="73"/>
      <c r="AB349" s="73"/>
      <c r="AC349" s="48">
        <f t="shared" si="74"/>
        <v>-863.2</v>
      </c>
      <c r="AD349" s="48">
        <f t="shared" si="75"/>
        <v>0</v>
      </c>
      <c r="AE349" s="73"/>
      <c r="AF349" s="47"/>
      <c r="AG349" s="48">
        <f t="shared" si="65"/>
        <v>-863.2</v>
      </c>
      <c r="AH349" s="48">
        <f t="shared" si="66"/>
        <v>-863.2</v>
      </c>
      <c r="AI349" s="6">
        <f t="shared" si="67"/>
        <v>-863.2</v>
      </c>
      <c r="AJ349" s="6">
        <f t="shared" si="68"/>
        <v>-863.2</v>
      </c>
    </row>
    <row r="350" spans="1:36" x14ac:dyDescent="0.25">
      <c r="A350" t="str">
        <f t="shared" si="70"/>
        <v>DEDELEGATION</v>
      </c>
      <c r="B350" s="71">
        <v>44295</v>
      </c>
      <c r="C350" s="70">
        <v>3022014</v>
      </c>
      <c r="D350" t="s">
        <v>1396</v>
      </c>
      <c r="E350" t="str">
        <f>VLOOKUP(C350,Schools!$A:$Z,3,0)</f>
        <v>M</v>
      </c>
      <c r="F350" s="72">
        <v>-2602.0500000000002</v>
      </c>
      <c r="G350" s="70" t="s">
        <v>4657</v>
      </c>
      <c r="H350" t="s">
        <v>1085</v>
      </c>
      <c r="I350" t="str">
        <f t="shared" si="71"/>
        <v>10162/543965</v>
      </c>
      <c r="J350">
        <f>VLOOKUP(C350,Schools!$A:$Z,9,0)</f>
        <v>400050</v>
      </c>
      <c r="K350" s="70" t="s">
        <v>271</v>
      </c>
      <c r="L350" s="70" t="s">
        <v>1084</v>
      </c>
      <c r="M350" s="70" t="s">
        <v>1447</v>
      </c>
      <c r="N350" t="str">
        <f>VLOOKUP(C350,Schools!A:D,4,0)</f>
        <v>Primary</v>
      </c>
      <c r="O350">
        <f t="shared" si="69"/>
        <v>10162</v>
      </c>
      <c r="P350">
        <f t="shared" si="72"/>
        <v>543965</v>
      </c>
      <c r="Q350" s="75">
        <f t="shared" si="73"/>
        <v>-2602.0500000000002</v>
      </c>
      <c r="R350" s="73"/>
      <c r="S350" s="73"/>
      <c r="T350" s="73"/>
      <c r="U350" s="73"/>
      <c r="V350" s="73"/>
      <c r="W350" s="73"/>
      <c r="X350" s="73"/>
      <c r="Y350" s="73"/>
      <c r="Z350" s="73"/>
      <c r="AA350" s="73"/>
      <c r="AB350" s="73"/>
      <c r="AC350" s="48">
        <f t="shared" si="74"/>
        <v>-2602.0500000000002</v>
      </c>
      <c r="AD350" s="48">
        <f t="shared" si="75"/>
        <v>0</v>
      </c>
      <c r="AE350" s="73"/>
      <c r="AF350" s="47"/>
      <c r="AG350" s="48">
        <f t="shared" si="65"/>
        <v>-2602.0500000000002</v>
      </c>
      <c r="AH350" s="48">
        <f t="shared" si="66"/>
        <v>-2602.0500000000002</v>
      </c>
      <c r="AI350" s="6">
        <f t="shared" si="67"/>
        <v>-2602.0500000000002</v>
      </c>
      <c r="AJ350" s="6">
        <f t="shared" si="68"/>
        <v>-2602.0500000000002</v>
      </c>
    </row>
    <row r="351" spans="1:36" x14ac:dyDescent="0.25">
      <c r="A351" t="str">
        <f t="shared" si="70"/>
        <v>DEDELEGATION</v>
      </c>
      <c r="B351" s="71">
        <v>44295</v>
      </c>
      <c r="C351" s="70">
        <v>3022015</v>
      </c>
      <c r="D351" t="s">
        <v>1397</v>
      </c>
      <c r="E351" t="str">
        <f>VLOOKUP(C351,Schools!$A:$Z,3,0)</f>
        <v>M</v>
      </c>
      <c r="F351" s="72">
        <v>-871.50000000000011</v>
      </c>
      <c r="G351" s="70" t="s">
        <v>4657</v>
      </c>
      <c r="H351" t="s">
        <v>1085</v>
      </c>
      <c r="I351" t="str">
        <f t="shared" si="71"/>
        <v>10162/543965</v>
      </c>
      <c r="J351">
        <f>VLOOKUP(C351,Schools!$A:$Z,9,0)</f>
        <v>400059</v>
      </c>
      <c r="K351" s="70" t="s">
        <v>271</v>
      </c>
      <c r="L351" s="70" t="s">
        <v>1084</v>
      </c>
      <c r="M351" s="70" t="s">
        <v>1447</v>
      </c>
      <c r="N351" t="str">
        <f>VLOOKUP(C351,Schools!A:D,4,0)</f>
        <v>Primary</v>
      </c>
      <c r="O351">
        <f t="shared" si="69"/>
        <v>10162</v>
      </c>
      <c r="P351">
        <f t="shared" si="72"/>
        <v>543965</v>
      </c>
      <c r="Q351" s="75">
        <f t="shared" si="73"/>
        <v>-871.50000000000011</v>
      </c>
      <c r="R351" s="73"/>
      <c r="S351" s="73"/>
      <c r="T351" s="73"/>
      <c r="U351" s="73"/>
      <c r="V351" s="73"/>
      <c r="W351" s="73"/>
      <c r="X351" s="73"/>
      <c r="Y351" s="73"/>
      <c r="Z351" s="73"/>
      <c r="AA351" s="73"/>
      <c r="AB351" s="73"/>
      <c r="AC351" s="48">
        <f t="shared" si="74"/>
        <v>-871.50000000000011</v>
      </c>
      <c r="AD351" s="48">
        <f t="shared" si="75"/>
        <v>0</v>
      </c>
      <c r="AE351" s="73"/>
      <c r="AF351" s="47"/>
      <c r="AG351" s="48">
        <f t="shared" si="65"/>
        <v>-871.50000000000011</v>
      </c>
      <c r="AH351" s="48">
        <f t="shared" si="66"/>
        <v>-871.50000000000011</v>
      </c>
      <c r="AI351" s="6">
        <f t="shared" si="67"/>
        <v>-871.50000000000011</v>
      </c>
      <c r="AJ351" s="6">
        <f t="shared" si="68"/>
        <v>-871.50000000000011</v>
      </c>
    </row>
    <row r="352" spans="1:36" x14ac:dyDescent="0.25">
      <c r="A352" t="str">
        <f t="shared" si="70"/>
        <v>DEDELEGATION</v>
      </c>
      <c r="B352" s="71">
        <v>44295</v>
      </c>
      <c r="C352" s="70">
        <v>3022016</v>
      </c>
      <c r="D352" t="s">
        <v>983</v>
      </c>
      <c r="E352" t="str">
        <f>VLOOKUP(C352,Schools!$A:$Z,3,0)</f>
        <v>M</v>
      </c>
      <c r="F352" s="72">
        <v>-871.50000000000011</v>
      </c>
      <c r="G352" s="70" t="s">
        <v>4657</v>
      </c>
      <c r="H352" t="s">
        <v>1085</v>
      </c>
      <c r="I352" t="str">
        <f t="shared" si="71"/>
        <v>10162/543965</v>
      </c>
      <c r="J352">
        <f>VLOOKUP(C352,Schools!$A:$Z,9,0)</f>
        <v>400049</v>
      </c>
      <c r="K352" s="70" t="s">
        <v>271</v>
      </c>
      <c r="L352" s="70" t="s">
        <v>1084</v>
      </c>
      <c r="M352" s="70" t="s">
        <v>1447</v>
      </c>
      <c r="N352" t="str">
        <f>VLOOKUP(C352,Schools!A:D,4,0)</f>
        <v>Primary</v>
      </c>
      <c r="O352">
        <f t="shared" si="69"/>
        <v>10162</v>
      </c>
      <c r="P352">
        <f t="shared" si="72"/>
        <v>543965</v>
      </c>
      <c r="Q352" s="75">
        <f t="shared" si="73"/>
        <v>-871.50000000000011</v>
      </c>
      <c r="R352" s="73"/>
      <c r="S352" s="73"/>
      <c r="T352" s="73"/>
      <c r="U352" s="73"/>
      <c r="V352" s="73"/>
      <c r="W352" s="73"/>
      <c r="X352" s="73"/>
      <c r="Y352" s="73"/>
      <c r="Z352" s="73"/>
      <c r="AA352" s="73"/>
      <c r="AB352" s="73"/>
      <c r="AC352" s="48">
        <f t="shared" si="74"/>
        <v>-871.50000000000011</v>
      </c>
      <c r="AD352" s="48">
        <f t="shared" si="75"/>
        <v>0</v>
      </c>
      <c r="AE352" s="73"/>
      <c r="AF352" s="47"/>
      <c r="AG352" s="48">
        <f t="shared" si="65"/>
        <v>-871.50000000000011</v>
      </c>
      <c r="AH352" s="48">
        <f t="shared" si="66"/>
        <v>-871.50000000000011</v>
      </c>
      <c r="AI352" s="6">
        <f t="shared" si="67"/>
        <v>-871.50000000000011</v>
      </c>
      <c r="AJ352" s="6">
        <f t="shared" si="68"/>
        <v>-871.50000000000011</v>
      </c>
    </row>
    <row r="353" spans="1:36" x14ac:dyDescent="0.25">
      <c r="A353" t="str">
        <f t="shared" si="70"/>
        <v>DEDELEGATION</v>
      </c>
      <c r="B353" s="71">
        <v>44295</v>
      </c>
      <c r="C353" s="70">
        <v>3022017</v>
      </c>
      <c r="D353" t="s">
        <v>984</v>
      </c>
      <c r="E353" t="str">
        <f>VLOOKUP(C353,Schools!$A:$Z,3,0)</f>
        <v>M</v>
      </c>
      <c r="F353" s="72">
        <v>-1722.2500000000002</v>
      </c>
      <c r="G353" s="70" t="s">
        <v>4657</v>
      </c>
      <c r="H353" t="s">
        <v>1085</v>
      </c>
      <c r="I353" t="str">
        <f t="shared" si="71"/>
        <v>10162/543965</v>
      </c>
      <c r="J353">
        <f>VLOOKUP(C353,Schools!$A:$Z,9,0)</f>
        <v>400080</v>
      </c>
      <c r="K353" s="70" t="s">
        <v>271</v>
      </c>
      <c r="L353" s="70" t="s">
        <v>1084</v>
      </c>
      <c r="M353" s="70" t="s">
        <v>1447</v>
      </c>
      <c r="N353" t="str">
        <f>VLOOKUP(C353,Schools!A:D,4,0)</f>
        <v>Primary</v>
      </c>
      <c r="O353">
        <f t="shared" si="69"/>
        <v>10162</v>
      </c>
      <c r="P353">
        <f t="shared" si="72"/>
        <v>543965</v>
      </c>
      <c r="Q353" s="75">
        <f t="shared" si="73"/>
        <v>-1722.2500000000002</v>
      </c>
      <c r="R353" s="73"/>
      <c r="S353" s="73"/>
      <c r="T353" s="73"/>
      <c r="U353" s="73"/>
      <c r="V353" s="73"/>
      <c r="W353" s="73"/>
      <c r="X353" s="73"/>
      <c r="Y353" s="73"/>
      <c r="Z353" s="73"/>
      <c r="AA353" s="73"/>
      <c r="AB353" s="73"/>
      <c r="AC353" s="48">
        <f t="shared" si="74"/>
        <v>-1722.2500000000002</v>
      </c>
      <c r="AD353" s="48">
        <f t="shared" si="75"/>
        <v>0</v>
      </c>
      <c r="AE353" s="73"/>
      <c r="AF353" s="47"/>
      <c r="AG353" s="48">
        <f t="shared" si="65"/>
        <v>-1722.2500000000002</v>
      </c>
      <c r="AH353" s="48">
        <f t="shared" si="66"/>
        <v>-1722.2500000000002</v>
      </c>
      <c r="AI353" s="6">
        <f t="shared" si="67"/>
        <v>-1722.2500000000002</v>
      </c>
      <c r="AJ353" s="6">
        <f t="shared" si="68"/>
        <v>-1722.2500000000002</v>
      </c>
    </row>
    <row r="354" spans="1:36" x14ac:dyDescent="0.25">
      <c r="A354" t="str">
        <f t="shared" si="70"/>
        <v>DEDELEGATION</v>
      </c>
      <c r="B354" s="71">
        <v>44295</v>
      </c>
      <c r="C354" s="70">
        <v>3022019</v>
      </c>
      <c r="D354" t="s">
        <v>986</v>
      </c>
      <c r="E354" t="str">
        <f>VLOOKUP(C354,Schools!$A:$Z,3,0)</f>
        <v>M</v>
      </c>
      <c r="F354" s="72">
        <v>-900.55000000000007</v>
      </c>
      <c r="G354" s="70" t="s">
        <v>4657</v>
      </c>
      <c r="H354" t="s">
        <v>1085</v>
      </c>
      <c r="I354" t="str">
        <f t="shared" si="71"/>
        <v>10162/543965</v>
      </c>
      <c r="J354">
        <f>VLOOKUP(C354,Schools!$A:$Z,9,0)</f>
        <v>400036</v>
      </c>
      <c r="K354" s="70" t="s">
        <v>271</v>
      </c>
      <c r="L354" s="70" t="s">
        <v>1084</v>
      </c>
      <c r="M354" s="70" t="s">
        <v>1447</v>
      </c>
      <c r="N354" t="str">
        <f>VLOOKUP(C354,Schools!A:D,4,0)</f>
        <v>Primary</v>
      </c>
      <c r="O354">
        <f t="shared" si="69"/>
        <v>10162</v>
      </c>
      <c r="P354">
        <f t="shared" si="72"/>
        <v>543965</v>
      </c>
      <c r="Q354" s="75">
        <f t="shared" si="73"/>
        <v>-900.55000000000007</v>
      </c>
      <c r="R354" s="73"/>
      <c r="S354" s="73"/>
      <c r="T354" s="73"/>
      <c r="U354" s="73"/>
      <c r="V354" s="73"/>
      <c r="W354" s="73"/>
      <c r="X354" s="73"/>
      <c r="Y354" s="73"/>
      <c r="Z354" s="73"/>
      <c r="AA354" s="73"/>
      <c r="AB354" s="73"/>
      <c r="AC354" s="48">
        <f t="shared" si="74"/>
        <v>-900.55000000000007</v>
      </c>
      <c r="AD354" s="48">
        <f t="shared" si="75"/>
        <v>0</v>
      </c>
      <c r="AE354" s="73"/>
      <c r="AF354" s="47"/>
      <c r="AG354" s="48">
        <f t="shared" si="65"/>
        <v>-900.55000000000007</v>
      </c>
      <c r="AH354" s="48">
        <f t="shared" si="66"/>
        <v>-900.55000000000007</v>
      </c>
      <c r="AI354" s="6">
        <f t="shared" si="67"/>
        <v>-900.55000000000007</v>
      </c>
      <c r="AJ354" s="6">
        <f t="shared" si="68"/>
        <v>-900.55000000000007</v>
      </c>
    </row>
    <row r="355" spans="1:36" x14ac:dyDescent="0.25">
      <c r="A355" t="str">
        <f t="shared" si="70"/>
        <v>DEDELEGATION</v>
      </c>
      <c r="B355" s="71">
        <v>44295</v>
      </c>
      <c r="C355" s="70">
        <v>3022021</v>
      </c>
      <c r="D355" t="s">
        <v>987</v>
      </c>
      <c r="E355" t="str">
        <f>VLOOKUP(C355,Schools!$A:$Z,3,0)</f>
        <v>M</v>
      </c>
      <c r="F355" s="72">
        <v>-1722.2500000000002</v>
      </c>
      <c r="G355" s="70" t="s">
        <v>4657</v>
      </c>
      <c r="H355" t="s">
        <v>1085</v>
      </c>
      <c r="I355" t="str">
        <f t="shared" si="71"/>
        <v>10162/543965</v>
      </c>
      <c r="J355">
        <f>VLOOKUP(C355,Schools!$A:$Z,9,0)</f>
        <v>400042</v>
      </c>
      <c r="K355" s="70" t="s">
        <v>271</v>
      </c>
      <c r="L355" s="70" t="s">
        <v>1084</v>
      </c>
      <c r="M355" s="70" t="s">
        <v>1447</v>
      </c>
      <c r="N355" t="str">
        <f>VLOOKUP(C355,Schools!A:D,4,0)</f>
        <v>Primary</v>
      </c>
      <c r="O355">
        <f t="shared" si="69"/>
        <v>10162</v>
      </c>
      <c r="P355">
        <f t="shared" si="72"/>
        <v>543965</v>
      </c>
      <c r="Q355" s="75">
        <f t="shared" si="73"/>
        <v>-1722.2500000000002</v>
      </c>
      <c r="R355" s="73"/>
      <c r="S355" s="73"/>
      <c r="T355" s="73"/>
      <c r="U355" s="73"/>
      <c r="V355" s="73"/>
      <c r="W355" s="73"/>
      <c r="X355" s="73"/>
      <c r="Y355" s="73"/>
      <c r="Z355" s="73"/>
      <c r="AA355" s="73"/>
      <c r="AB355" s="73"/>
      <c r="AC355" s="48">
        <f t="shared" si="74"/>
        <v>-1722.2500000000002</v>
      </c>
      <c r="AD355" s="48">
        <f t="shared" si="75"/>
        <v>0</v>
      </c>
      <c r="AE355" s="73"/>
      <c r="AF355" s="47"/>
      <c r="AG355" s="48">
        <f t="shared" si="65"/>
        <v>-1722.2500000000002</v>
      </c>
      <c r="AH355" s="48">
        <f t="shared" si="66"/>
        <v>-1722.2500000000002</v>
      </c>
      <c r="AI355" s="6">
        <f t="shared" si="67"/>
        <v>-1722.2500000000002</v>
      </c>
      <c r="AJ355" s="6">
        <f t="shared" si="68"/>
        <v>-1722.2500000000002</v>
      </c>
    </row>
    <row r="356" spans="1:36" x14ac:dyDescent="0.25">
      <c r="A356" t="str">
        <f t="shared" si="70"/>
        <v>DEDELEGATION</v>
      </c>
      <c r="B356" s="71">
        <v>44295</v>
      </c>
      <c r="C356" s="70">
        <v>3022023</v>
      </c>
      <c r="D356" t="s">
        <v>988</v>
      </c>
      <c r="E356" t="str">
        <f>VLOOKUP(C356,Schools!$A:$Z,3,0)</f>
        <v>M</v>
      </c>
      <c r="F356" s="72">
        <v>-1904.8500000000001</v>
      </c>
      <c r="G356" s="70" t="s">
        <v>4657</v>
      </c>
      <c r="H356" t="s">
        <v>1085</v>
      </c>
      <c r="I356" t="str">
        <f t="shared" si="71"/>
        <v>10162/543965</v>
      </c>
      <c r="J356">
        <f>VLOOKUP(C356,Schools!$A:$Z,9,0)</f>
        <v>400159</v>
      </c>
      <c r="K356" s="70" t="s">
        <v>271</v>
      </c>
      <c r="L356" s="70" t="s">
        <v>1084</v>
      </c>
      <c r="M356" s="70" t="s">
        <v>1447</v>
      </c>
      <c r="N356" t="str">
        <f>VLOOKUP(C356,Schools!A:D,4,0)</f>
        <v>Primary</v>
      </c>
      <c r="O356">
        <f t="shared" si="69"/>
        <v>10162</v>
      </c>
      <c r="P356">
        <f t="shared" si="72"/>
        <v>543965</v>
      </c>
      <c r="Q356" s="75">
        <f t="shared" si="73"/>
        <v>-1904.8500000000001</v>
      </c>
      <c r="R356" s="73"/>
      <c r="S356" s="73"/>
      <c r="T356" s="73"/>
      <c r="U356" s="73"/>
      <c r="V356" s="73"/>
      <c r="W356" s="73"/>
      <c r="X356" s="73"/>
      <c r="Y356" s="73"/>
      <c r="Z356" s="73"/>
      <c r="AA356" s="73"/>
      <c r="AB356" s="73"/>
      <c r="AC356" s="48">
        <f t="shared" si="74"/>
        <v>-1904.8500000000001</v>
      </c>
      <c r="AD356" s="48">
        <f t="shared" si="75"/>
        <v>0</v>
      </c>
      <c r="AE356" s="73"/>
      <c r="AF356" s="47"/>
      <c r="AG356" s="48">
        <f t="shared" si="65"/>
        <v>-1904.8500000000001</v>
      </c>
      <c r="AH356" s="48">
        <f t="shared" si="66"/>
        <v>-1904.8500000000001</v>
      </c>
      <c r="AI356" s="6">
        <f t="shared" si="67"/>
        <v>-1904.8500000000001</v>
      </c>
      <c r="AJ356" s="6">
        <f t="shared" si="68"/>
        <v>-1904.8500000000001</v>
      </c>
    </row>
    <row r="357" spans="1:36" x14ac:dyDescent="0.25">
      <c r="A357" t="str">
        <f t="shared" si="70"/>
        <v>DEDELEGATION</v>
      </c>
      <c r="B357" s="71">
        <v>44295</v>
      </c>
      <c r="C357" s="70">
        <v>3022024</v>
      </c>
      <c r="D357" t="s">
        <v>1398</v>
      </c>
      <c r="E357" t="str">
        <f>VLOOKUP(C357,Schools!$A:$Z,3,0)</f>
        <v>M</v>
      </c>
      <c r="F357" s="72">
        <v>-842.45</v>
      </c>
      <c r="G357" s="70" t="s">
        <v>4657</v>
      </c>
      <c r="H357" t="s">
        <v>1085</v>
      </c>
      <c r="I357" t="str">
        <f t="shared" si="71"/>
        <v>10162/543965</v>
      </c>
      <c r="J357">
        <f>VLOOKUP(C357,Schools!$A:$Z,9,0)</f>
        <v>400047</v>
      </c>
      <c r="K357" s="70" t="s">
        <v>271</v>
      </c>
      <c r="L357" s="70" t="s">
        <v>1084</v>
      </c>
      <c r="M357" s="70" t="s">
        <v>1447</v>
      </c>
      <c r="N357" t="str">
        <f>VLOOKUP(C357,Schools!A:D,4,0)</f>
        <v>Primary</v>
      </c>
      <c r="O357">
        <f t="shared" si="69"/>
        <v>10162</v>
      </c>
      <c r="P357">
        <f t="shared" si="72"/>
        <v>543965</v>
      </c>
      <c r="Q357" s="75">
        <f t="shared" si="73"/>
        <v>-842.45</v>
      </c>
      <c r="R357" s="73"/>
      <c r="S357" s="73"/>
      <c r="T357" s="73"/>
      <c r="U357" s="73"/>
      <c r="V357" s="73"/>
      <c r="W357" s="73"/>
      <c r="X357" s="73"/>
      <c r="Y357" s="73"/>
      <c r="Z357" s="73"/>
      <c r="AA357" s="73"/>
      <c r="AB357" s="73"/>
      <c r="AC357" s="48">
        <f t="shared" si="74"/>
        <v>-842.45</v>
      </c>
      <c r="AD357" s="48">
        <f t="shared" si="75"/>
        <v>0</v>
      </c>
      <c r="AE357" s="73"/>
      <c r="AF357" s="47"/>
      <c r="AG357" s="48">
        <f t="shared" si="65"/>
        <v>-842.45</v>
      </c>
      <c r="AH357" s="48">
        <f t="shared" si="66"/>
        <v>-842.45</v>
      </c>
      <c r="AI357" s="6">
        <f t="shared" si="67"/>
        <v>-842.45</v>
      </c>
      <c r="AJ357" s="6">
        <f t="shared" si="68"/>
        <v>-842.45</v>
      </c>
    </row>
    <row r="358" spans="1:36" x14ac:dyDescent="0.25">
      <c r="A358" t="str">
        <f t="shared" si="70"/>
        <v>DEDELEGATION</v>
      </c>
      <c r="B358" s="71">
        <v>44295</v>
      </c>
      <c r="C358" s="70">
        <v>3022025</v>
      </c>
      <c r="D358" t="s">
        <v>1399</v>
      </c>
      <c r="E358" t="str">
        <f>VLOOKUP(C358,Schools!$A:$Z,3,0)</f>
        <v>M</v>
      </c>
      <c r="F358" s="72">
        <v>-1315.5500000000002</v>
      </c>
      <c r="G358" s="70" t="s">
        <v>4657</v>
      </c>
      <c r="H358" t="s">
        <v>1085</v>
      </c>
      <c r="I358" t="str">
        <f t="shared" si="71"/>
        <v>10162/543965</v>
      </c>
      <c r="J358">
        <f>VLOOKUP(C358,Schools!$A:$Z,9,0)</f>
        <v>400001</v>
      </c>
      <c r="K358" s="70" t="s">
        <v>271</v>
      </c>
      <c r="L358" s="70" t="s">
        <v>1084</v>
      </c>
      <c r="M358" s="70" t="s">
        <v>1447</v>
      </c>
      <c r="N358" t="str">
        <f>VLOOKUP(C358,Schools!A:D,4,0)</f>
        <v>Primary</v>
      </c>
      <c r="O358">
        <f t="shared" si="69"/>
        <v>10162</v>
      </c>
      <c r="P358">
        <f t="shared" si="72"/>
        <v>543965</v>
      </c>
      <c r="Q358" s="75">
        <f t="shared" si="73"/>
        <v>-1315.5500000000002</v>
      </c>
      <c r="R358" s="73"/>
      <c r="S358" s="73"/>
      <c r="T358" s="73"/>
      <c r="U358" s="73"/>
      <c r="V358" s="73"/>
      <c r="W358" s="73"/>
      <c r="X358" s="73"/>
      <c r="Y358" s="73"/>
      <c r="Z358" s="73"/>
      <c r="AA358" s="73"/>
      <c r="AB358" s="73"/>
      <c r="AC358" s="48">
        <f t="shared" si="74"/>
        <v>-1315.5500000000002</v>
      </c>
      <c r="AD358" s="48">
        <f t="shared" si="75"/>
        <v>0</v>
      </c>
      <c r="AE358" s="73"/>
      <c r="AF358" s="47"/>
      <c r="AG358" s="48">
        <f t="shared" si="65"/>
        <v>-1315.5500000000002</v>
      </c>
      <c r="AH358" s="48">
        <f t="shared" si="66"/>
        <v>-1315.5500000000002</v>
      </c>
      <c r="AI358" s="6">
        <f t="shared" si="67"/>
        <v>-1315.5500000000002</v>
      </c>
      <c r="AJ358" s="6">
        <f t="shared" si="68"/>
        <v>-1315.5500000000002</v>
      </c>
    </row>
    <row r="359" spans="1:36" x14ac:dyDescent="0.25">
      <c r="A359" t="str">
        <f t="shared" si="70"/>
        <v>DEDELEGATION</v>
      </c>
      <c r="B359" s="71">
        <v>44295</v>
      </c>
      <c r="C359" s="70">
        <v>3022026</v>
      </c>
      <c r="D359" t="s">
        <v>1400</v>
      </c>
      <c r="E359" t="str">
        <f>VLOOKUP(C359,Schools!$A:$Z,3,0)</f>
        <v>M</v>
      </c>
      <c r="F359" s="72">
        <v>-1884.1000000000001</v>
      </c>
      <c r="G359" s="70" t="s">
        <v>4657</v>
      </c>
      <c r="H359" t="s">
        <v>1085</v>
      </c>
      <c r="I359" t="str">
        <f t="shared" si="71"/>
        <v>10162/543965</v>
      </c>
      <c r="J359">
        <f>VLOOKUP(C359,Schools!$A:$Z,9,0)</f>
        <v>400082</v>
      </c>
      <c r="K359" s="70" t="s">
        <v>271</v>
      </c>
      <c r="L359" s="70" t="s">
        <v>1084</v>
      </c>
      <c r="M359" s="70" t="s">
        <v>1447</v>
      </c>
      <c r="N359" t="str">
        <f>VLOOKUP(C359,Schools!A:D,4,0)</f>
        <v>Primary</v>
      </c>
      <c r="O359">
        <f t="shared" si="69"/>
        <v>10162</v>
      </c>
      <c r="P359">
        <f t="shared" si="72"/>
        <v>543965</v>
      </c>
      <c r="Q359" s="75">
        <f t="shared" si="73"/>
        <v>-1884.1000000000001</v>
      </c>
      <c r="R359" s="73"/>
      <c r="S359" s="73"/>
      <c r="T359" s="73"/>
      <c r="U359" s="73"/>
      <c r="V359" s="73"/>
      <c r="W359" s="73"/>
      <c r="X359" s="73"/>
      <c r="Y359" s="73"/>
      <c r="Z359" s="73"/>
      <c r="AA359" s="73"/>
      <c r="AB359" s="73"/>
      <c r="AC359" s="48">
        <f t="shared" si="74"/>
        <v>-1884.1000000000001</v>
      </c>
      <c r="AD359" s="48">
        <f t="shared" si="75"/>
        <v>0</v>
      </c>
      <c r="AE359" s="73"/>
      <c r="AF359" s="47"/>
      <c r="AG359" s="48">
        <f t="shared" si="65"/>
        <v>-1884.1000000000001</v>
      </c>
      <c r="AH359" s="48">
        <f t="shared" si="66"/>
        <v>-1884.1000000000001</v>
      </c>
      <c r="AI359" s="6">
        <f t="shared" si="67"/>
        <v>-1884.1000000000001</v>
      </c>
      <c r="AJ359" s="6">
        <f t="shared" si="68"/>
        <v>-1884.1000000000001</v>
      </c>
    </row>
    <row r="360" spans="1:36" x14ac:dyDescent="0.25">
      <c r="A360" t="str">
        <f t="shared" si="70"/>
        <v>DEDELEGATION</v>
      </c>
      <c r="B360" s="71">
        <v>44295</v>
      </c>
      <c r="C360" s="70">
        <v>3022027</v>
      </c>
      <c r="D360" t="s">
        <v>1401</v>
      </c>
      <c r="E360" t="str">
        <f>VLOOKUP(C360,Schools!$A:$Z,3,0)</f>
        <v>M</v>
      </c>
      <c r="F360" s="72">
        <v>-1398.5500000000002</v>
      </c>
      <c r="G360" s="70" t="s">
        <v>4657</v>
      </c>
      <c r="H360" t="s">
        <v>1085</v>
      </c>
      <c r="I360" t="str">
        <f t="shared" si="71"/>
        <v>10162/543965</v>
      </c>
      <c r="J360">
        <f>VLOOKUP(C360,Schools!$A:$Z,9,0)</f>
        <v>400002</v>
      </c>
      <c r="K360" s="70" t="s">
        <v>271</v>
      </c>
      <c r="L360" s="70" t="s">
        <v>1084</v>
      </c>
      <c r="M360" s="70" t="s">
        <v>1447</v>
      </c>
      <c r="N360" t="str">
        <f>VLOOKUP(C360,Schools!A:D,4,0)</f>
        <v>Primary</v>
      </c>
      <c r="O360">
        <f t="shared" si="69"/>
        <v>10162</v>
      </c>
      <c r="P360">
        <f t="shared" si="72"/>
        <v>543965</v>
      </c>
      <c r="Q360" s="75">
        <f t="shared" si="73"/>
        <v>-1398.5500000000002</v>
      </c>
      <c r="R360" s="73"/>
      <c r="S360" s="73"/>
      <c r="T360" s="73"/>
      <c r="U360" s="73"/>
      <c r="V360" s="73"/>
      <c r="W360" s="73"/>
      <c r="X360" s="73"/>
      <c r="Y360" s="73"/>
      <c r="Z360" s="73"/>
      <c r="AA360" s="73"/>
      <c r="AB360" s="73"/>
      <c r="AC360" s="48">
        <f t="shared" si="74"/>
        <v>-1398.5500000000002</v>
      </c>
      <c r="AD360" s="48">
        <f t="shared" si="75"/>
        <v>0</v>
      </c>
      <c r="AE360" s="73"/>
      <c r="AF360" s="47"/>
      <c r="AG360" s="48">
        <f t="shared" si="65"/>
        <v>-1398.5500000000002</v>
      </c>
      <c r="AH360" s="48">
        <f t="shared" si="66"/>
        <v>-1398.5500000000002</v>
      </c>
      <c r="AI360" s="6">
        <f t="shared" si="67"/>
        <v>-1398.5500000000002</v>
      </c>
      <c r="AJ360" s="6">
        <f t="shared" si="68"/>
        <v>-1398.5500000000002</v>
      </c>
    </row>
    <row r="361" spans="1:36" x14ac:dyDescent="0.25">
      <c r="A361" t="str">
        <f t="shared" si="70"/>
        <v>DEDELEGATION</v>
      </c>
      <c r="B361" s="71">
        <v>44295</v>
      </c>
      <c r="C361" s="70">
        <v>3022028</v>
      </c>
      <c r="D361" t="s">
        <v>992</v>
      </c>
      <c r="E361" t="str">
        <f>VLOOKUP(C361,Schools!$A:$Z,3,0)</f>
        <v>M</v>
      </c>
      <c r="F361" s="72">
        <v>-921.30000000000007</v>
      </c>
      <c r="G361" s="70" t="s">
        <v>4657</v>
      </c>
      <c r="H361" t="s">
        <v>1085</v>
      </c>
      <c r="I361" t="str">
        <f t="shared" si="71"/>
        <v>10162/543965</v>
      </c>
      <c r="J361">
        <f>VLOOKUP(C361,Schools!$A:$Z,9,0)</f>
        <v>400067</v>
      </c>
      <c r="K361" s="70" t="s">
        <v>271</v>
      </c>
      <c r="L361" s="70" t="s">
        <v>1084</v>
      </c>
      <c r="M361" s="70" t="s">
        <v>1447</v>
      </c>
      <c r="N361" t="str">
        <f>VLOOKUP(C361,Schools!A:D,4,0)</f>
        <v>Primary</v>
      </c>
      <c r="O361">
        <f t="shared" si="69"/>
        <v>10162</v>
      </c>
      <c r="P361">
        <f t="shared" si="72"/>
        <v>543965</v>
      </c>
      <c r="Q361" s="75">
        <f t="shared" si="73"/>
        <v>-921.30000000000007</v>
      </c>
      <c r="R361" s="73"/>
      <c r="S361" s="73"/>
      <c r="T361" s="73"/>
      <c r="U361" s="73"/>
      <c r="V361" s="73"/>
      <c r="W361" s="73"/>
      <c r="X361" s="73"/>
      <c r="Y361" s="73"/>
      <c r="Z361" s="73"/>
      <c r="AA361" s="73"/>
      <c r="AB361" s="73"/>
      <c r="AC361" s="48">
        <f t="shared" si="74"/>
        <v>-921.30000000000007</v>
      </c>
      <c r="AD361" s="48">
        <f t="shared" si="75"/>
        <v>0</v>
      </c>
      <c r="AE361" s="73"/>
      <c r="AF361" s="47"/>
      <c r="AG361" s="48">
        <f t="shared" si="65"/>
        <v>-921.30000000000007</v>
      </c>
      <c r="AH361" s="48">
        <f t="shared" si="66"/>
        <v>-921.30000000000007</v>
      </c>
      <c r="AI361" s="6">
        <f t="shared" si="67"/>
        <v>-921.30000000000007</v>
      </c>
      <c r="AJ361" s="6">
        <f t="shared" si="68"/>
        <v>-921.30000000000007</v>
      </c>
    </row>
    <row r="362" spans="1:36" x14ac:dyDescent="0.25">
      <c r="A362" t="str">
        <f t="shared" si="70"/>
        <v>DEDELEGATION</v>
      </c>
      <c r="B362" s="71">
        <v>44295</v>
      </c>
      <c r="C362" s="70">
        <v>3022029</v>
      </c>
      <c r="D362" t="s">
        <v>994</v>
      </c>
      <c r="E362" t="str">
        <f>VLOOKUP(C362,Schools!$A:$Z,3,0)</f>
        <v>M</v>
      </c>
      <c r="F362" s="72">
        <v>-1709.8000000000002</v>
      </c>
      <c r="G362" s="70" t="s">
        <v>4657</v>
      </c>
      <c r="H362" t="s">
        <v>1085</v>
      </c>
      <c r="I362" t="str">
        <f t="shared" si="71"/>
        <v>10162/543965</v>
      </c>
      <c r="J362">
        <f>VLOOKUP(C362,Schools!$A:$Z,9,0)</f>
        <v>400035</v>
      </c>
      <c r="K362" s="70" t="s">
        <v>271</v>
      </c>
      <c r="L362" s="70" t="s">
        <v>1084</v>
      </c>
      <c r="M362" s="70" t="s">
        <v>1447</v>
      </c>
      <c r="N362" t="str">
        <f>VLOOKUP(C362,Schools!A:D,4,0)</f>
        <v>Primary</v>
      </c>
      <c r="O362">
        <f t="shared" si="69"/>
        <v>10162</v>
      </c>
      <c r="P362">
        <f t="shared" si="72"/>
        <v>543965</v>
      </c>
      <c r="Q362" s="75">
        <f t="shared" si="73"/>
        <v>-1709.8000000000002</v>
      </c>
      <c r="R362" s="73"/>
      <c r="S362" s="73"/>
      <c r="T362" s="73"/>
      <c r="U362" s="73"/>
      <c r="V362" s="73"/>
      <c r="W362" s="73"/>
      <c r="X362" s="73"/>
      <c r="Y362" s="73"/>
      <c r="Z362" s="73"/>
      <c r="AA362" s="73"/>
      <c r="AB362" s="73"/>
      <c r="AC362" s="48">
        <f t="shared" si="74"/>
        <v>-1709.8000000000002</v>
      </c>
      <c r="AD362" s="48">
        <f t="shared" si="75"/>
        <v>0</v>
      </c>
      <c r="AE362" s="73"/>
      <c r="AF362" s="47"/>
      <c r="AG362" s="48">
        <f t="shared" si="65"/>
        <v>-1709.8000000000002</v>
      </c>
      <c r="AH362" s="48">
        <f t="shared" si="66"/>
        <v>-1709.8000000000002</v>
      </c>
      <c r="AI362" s="6">
        <f t="shared" si="67"/>
        <v>-1709.8000000000002</v>
      </c>
      <c r="AJ362" s="6">
        <f t="shared" si="68"/>
        <v>-1709.8000000000002</v>
      </c>
    </row>
    <row r="363" spans="1:36" x14ac:dyDescent="0.25">
      <c r="A363" t="str">
        <f t="shared" si="70"/>
        <v>DEDELEGATION</v>
      </c>
      <c r="B363" s="71">
        <v>44295</v>
      </c>
      <c r="C363" s="70">
        <v>3022031</v>
      </c>
      <c r="D363" t="s">
        <v>1402</v>
      </c>
      <c r="E363" t="str">
        <f>VLOOKUP(C363,Schools!$A:$Z,3,0)</f>
        <v>M</v>
      </c>
      <c r="F363" s="72">
        <v>-767.75000000000011</v>
      </c>
      <c r="G363" s="70" t="s">
        <v>4657</v>
      </c>
      <c r="H363" t="s">
        <v>1085</v>
      </c>
      <c r="I363" t="str">
        <f t="shared" si="71"/>
        <v>10162/543965</v>
      </c>
      <c r="J363">
        <f>VLOOKUP(C363,Schools!$A:$Z,9,0)</f>
        <v>400026</v>
      </c>
      <c r="K363" s="70" t="s">
        <v>271</v>
      </c>
      <c r="L363" s="70" t="s">
        <v>1084</v>
      </c>
      <c r="M363" s="70" t="s">
        <v>1447</v>
      </c>
      <c r="N363" t="str">
        <f>VLOOKUP(C363,Schools!A:D,4,0)</f>
        <v>Primary</v>
      </c>
      <c r="O363">
        <f t="shared" si="69"/>
        <v>10162</v>
      </c>
      <c r="P363">
        <f t="shared" si="72"/>
        <v>543965</v>
      </c>
      <c r="Q363" s="75">
        <f t="shared" si="73"/>
        <v>-767.75000000000011</v>
      </c>
      <c r="R363" s="73"/>
      <c r="S363" s="73"/>
      <c r="T363" s="73"/>
      <c r="U363" s="73"/>
      <c r="V363" s="73"/>
      <c r="W363" s="73"/>
      <c r="X363" s="73"/>
      <c r="Y363" s="73"/>
      <c r="Z363" s="73"/>
      <c r="AA363" s="73"/>
      <c r="AB363" s="73"/>
      <c r="AC363" s="48">
        <f t="shared" si="74"/>
        <v>-767.75000000000011</v>
      </c>
      <c r="AD363" s="48">
        <f t="shared" si="75"/>
        <v>0</v>
      </c>
      <c r="AE363" s="73"/>
      <c r="AF363" s="47"/>
      <c r="AG363" s="48">
        <f t="shared" si="65"/>
        <v>-767.75000000000011</v>
      </c>
      <c r="AH363" s="48">
        <f t="shared" si="66"/>
        <v>-767.75000000000011</v>
      </c>
      <c r="AI363" s="6">
        <f t="shared" si="67"/>
        <v>-767.75000000000011</v>
      </c>
      <c r="AJ363" s="6">
        <f t="shared" si="68"/>
        <v>-767.75000000000011</v>
      </c>
    </row>
    <row r="364" spans="1:36" x14ac:dyDescent="0.25">
      <c r="A364" t="str">
        <f t="shared" si="70"/>
        <v>DEDELEGATION</v>
      </c>
      <c r="B364" s="71">
        <v>44295</v>
      </c>
      <c r="C364" s="70">
        <v>3022032</v>
      </c>
      <c r="D364" t="s">
        <v>1403</v>
      </c>
      <c r="E364" t="str">
        <f>VLOOKUP(C364,Schools!$A:$Z,3,0)</f>
        <v>M</v>
      </c>
      <c r="F364" s="72">
        <v>-1726.4</v>
      </c>
      <c r="G364" s="70" t="s">
        <v>4657</v>
      </c>
      <c r="H364" t="s">
        <v>1085</v>
      </c>
      <c r="I364" t="str">
        <f t="shared" si="71"/>
        <v>10162/543965</v>
      </c>
      <c r="J364">
        <f>VLOOKUP(C364,Schools!$A:$Z,9,0)</f>
        <v>400084</v>
      </c>
      <c r="K364" s="70" t="s">
        <v>271</v>
      </c>
      <c r="L364" s="70" t="s">
        <v>1084</v>
      </c>
      <c r="M364" s="70" t="s">
        <v>1447</v>
      </c>
      <c r="N364" t="str">
        <f>VLOOKUP(C364,Schools!A:D,4,0)</f>
        <v>Primary</v>
      </c>
      <c r="O364">
        <f t="shared" si="69"/>
        <v>10162</v>
      </c>
      <c r="P364">
        <f t="shared" si="72"/>
        <v>543965</v>
      </c>
      <c r="Q364" s="75">
        <f t="shared" si="73"/>
        <v>-1726.4</v>
      </c>
      <c r="R364" s="73"/>
      <c r="S364" s="73"/>
      <c r="T364" s="73"/>
      <c r="U364" s="73"/>
      <c r="V364" s="73"/>
      <c r="W364" s="73"/>
      <c r="X364" s="73"/>
      <c r="Y364" s="73"/>
      <c r="Z364" s="73"/>
      <c r="AA364" s="73"/>
      <c r="AB364" s="73"/>
      <c r="AC364" s="48">
        <f t="shared" si="74"/>
        <v>-1726.4</v>
      </c>
      <c r="AD364" s="48">
        <f t="shared" si="75"/>
        <v>0</v>
      </c>
      <c r="AE364" s="73"/>
      <c r="AF364" s="47"/>
      <c r="AG364" s="48">
        <f t="shared" si="65"/>
        <v>-1726.4</v>
      </c>
      <c r="AH364" s="48">
        <f t="shared" si="66"/>
        <v>-1726.4</v>
      </c>
      <c r="AI364" s="6">
        <f t="shared" si="67"/>
        <v>-1726.4</v>
      </c>
      <c r="AJ364" s="6">
        <f t="shared" si="68"/>
        <v>-1726.4</v>
      </c>
    </row>
    <row r="365" spans="1:36" x14ac:dyDescent="0.25">
      <c r="A365" t="str">
        <f t="shared" si="70"/>
        <v>DEDELEGATION</v>
      </c>
      <c r="B365" s="71">
        <v>44295</v>
      </c>
      <c r="C365" s="70">
        <v>3022036</v>
      </c>
      <c r="D365" t="s">
        <v>1404</v>
      </c>
      <c r="E365" t="str">
        <f>VLOOKUP(C365,Schools!$A:$Z,3,0)</f>
        <v>M</v>
      </c>
      <c r="F365" s="72">
        <v>-875.65000000000009</v>
      </c>
      <c r="G365" s="70" t="s">
        <v>4657</v>
      </c>
      <c r="H365" t="s">
        <v>1085</v>
      </c>
      <c r="I365" t="str">
        <f t="shared" si="71"/>
        <v>10162/543965</v>
      </c>
      <c r="J365">
        <f>VLOOKUP(C365,Schools!$A:$Z,9,0)</f>
        <v>400046</v>
      </c>
      <c r="K365" s="70" t="s">
        <v>271</v>
      </c>
      <c r="L365" s="70" t="s">
        <v>1084</v>
      </c>
      <c r="M365" s="70" t="s">
        <v>1447</v>
      </c>
      <c r="N365" t="str">
        <f>VLOOKUP(C365,Schools!A:D,4,0)</f>
        <v>Primary</v>
      </c>
      <c r="O365">
        <f t="shared" si="69"/>
        <v>10162</v>
      </c>
      <c r="P365">
        <f t="shared" si="72"/>
        <v>543965</v>
      </c>
      <c r="Q365" s="75">
        <f t="shared" si="73"/>
        <v>-875.65000000000009</v>
      </c>
      <c r="R365" s="73"/>
      <c r="S365" s="73"/>
      <c r="T365" s="73"/>
      <c r="U365" s="73"/>
      <c r="V365" s="73"/>
      <c r="W365" s="73"/>
      <c r="X365" s="73"/>
      <c r="Y365" s="73"/>
      <c r="Z365" s="73"/>
      <c r="AA365" s="73"/>
      <c r="AB365" s="73"/>
      <c r="AC365" s="48">
        <f t="shared" si="74"/>
        <v>-875.65000000000009</v>
      </c>
      <c r="AD365" s="48">
        <f t="shared" si="75"/>
        <v>0</v>
      </c>
      <c r="AE365" s="73"/>
      <c r="AF365" s="47"/>
      <c r="AG365" s="48">
        <f t="shared" si="65"/>
        <v>-875.65000000000009</v>
      </c>
      <c r="AH365" s="48">
        <f t="shared" si="66"/>
        <v>-875.65000000000009</v>
      </c>
      <c r="AI365" s="6">
        <f t="shared" si="67"/>
        <v>-875.65000000000009</v>
      </c>
      <c r="AJ365" s="6">
        <f t="shared" si="68"/>
        <v>-875.65000000000009</v>
      </c>
    </row>
    <row r="366" spans="1:36" x14ac:dyDescent="0.25">
      <c r="A366" t="str">
        <f t="shared" si="70"/>
        <v>DEDELEGATION</v>
      </c>
      <c r="B366" s="71">
        <v>44295</v>
      </c>
      <c r="C366" s="70">
        <v>3022037</v>
      </c>
      <c r="D366" t="s">
        <v>1000</v>
      </c>
      <c r="E366" t="str">
        <f>VLOOKUP(C366,Schools!$A:$Z,3,0)</f>
        <v>M</v>
      </c>
      <c r="F366" s="72">
        <v>-987.7</v>
      </c>
      <c r="G366" s="70" t="s">
        <v>4657</v>
      </c>
      <c r="H366" t="s">
        <v>1085</v>
      </c>
      <c r="I366" t="str">
        <f t="shared" si="71"/>
        <v>10162/543965</v>
      </c>
      <c r="J366">
        <f>VLOOKUP(C366,Schools!$A:$Z,9,0)</f>
        <v>400030</v>
      </c>
      <c r="K366" s="70" t="s">
        <v>271</v>
      </c>
      <c r="L366" s="70" t="s">
        <v>1084</v>
      </c>
      <c r="M366" s="70" t="s">
        <v>1447</v>
      </c>
      <c r="N366" t="str">
        <f>VLOOKUP(C366,Schools!A:D,4,0)</f>
        <v>Primary</v>
      </c>
      <c r="O366">
        <f t="shared" si="69"/>
        <v>10162</v>
      </c>
      <c r="P366">
        <f t="shared" si="72"/>
        <v>543965</v>
      </c>
      <c r="Q366" s="75">
        <f t="shared" si="73"/>
        <v>-987.7</v>
      </c>
      <c r="R366" s="73"/>
      <c r="S366" s="73"/>
      <c r="T366" s="73"/>
      <c r="U366" s="73"/>
      <c r="V366" s="73"/>
      <c r="W366" s="73"/>
      <c r="X366" s="73"/>
      <c r="Y366" s="73"/>
      <c r="Z366" s="73"/>
      <c r="AA366" s="73"/>
      <c r="AB366" s="73"/>
      <c r="AC366" s="48">
        <f t="shared" si="74"/>
        <v>-987.7</v>
      </c>
      <c r="AD366" s="48">
        <f t="shared" si="75"/>
        <v>0</v>
      </c>
      <c r="AE366" s="73"/>
      <c r="AF366" s="47"/>
      <c r="AG366" s="48">
        <f t="shared" si="65"/>
        <v>-987.7</v>
      </c>
      <c r="AH366" s="48">
        <f t="shared" si="66"/>
        <v>-987.7</v>
      </c>
      <c r="AI366" s="6">
        <f t="shared" si="67"/>
        <v>-987.7</v>
      </c>
      <c r="AJ366" s="6">
        <f t="shared" si="68"/>
        <v>-987.7</v>
      </c>
    </row>
    <row r="367" spans="1:36" x14ac:dyDescent="0.25">
      <c r="A367" t="str">
        <f t="shared" si="70"/>
        <v>DEDELEGATION</v>
      </c>
      <c r="B367" s="71">
        <v>44295</v>
      </c>
      <c r="C367" s="70">
        <v>3022042</v>
      </c>
      <c r="D367" t="s">
        <v>1405</v>
      </c>
      <c r="E367" t="str">
        <f>VLOOKUP(C367,Schools!$A:$Z,3,0)</f>
        <v>M</v>
      </c>
      <c r="F367" s="72">
        <v>-1755.45</v>
      </c>
      <c r="G367" s="70" t="s">
        <v>4657</v>
      </c>
      <c r="H367" t="s">
        <v>1085</v>
      </c>
      <c r="I367" t="str">
        <f t="shared" si="71"/>
        <v>10162/543965</v>
      </c>
      <c r="J367">
        <f>VLOOKUP(C367,Schools!$A:$Z,9,0)</f>
        <v>400048</v>
      </c>
      <c r="K367" s="70" t="s">
        <v>271</v>
      </c>
      <c r="L367" s="70" t="s">
        <v>1084</v>
      </c>
      <c r="M367" s="70" t="s">
        <v>1447</v>
      </c>
      <c r="N367" t="str">
        <f>VLOOKUP(C367,Schools!A:D,4,0)</f>
        <v>Primary</v>
      </c>
      <c r="O367">
        <f t="shared" si="69"/>
        <v>10162</v>
      </c>
      <c r="P367">
        <f t="shared" si="72"/>
        <v>543965</v>
      </c>
      <c r="Q367" s="75">
        <f t="shared" si="73"/>
        <v>-1755.45</v>
      </c>
      <c r="R367" s="73"/>
      <c r="S367" s="73"/>
      <c r="T367" s="73"/>
      <c r="U367" s="73"/>
      <c r="V367" s="73"/>
      <c r="W367" s="73"/>
      <c r="X367" s="73"/>
      <c r="Y367" s="73"/>
      <c r="Z367" s="73"/>
      <c r="AA367" s="73"/>
      <c r="AB367" s="73"/>
      <c r="AC367" s="48">
        <f t="shared" si="74"/>
        <v>-1755.45</v>
      </c>
      <c r="AD367" s="48">
        <f t="shared" si="75"/>
        <v>0</v>
      </c>
      <c r="AE367" s="73"/>
      <c r="AF367" s="47"/>
      <c r="AG367" s="48">
        <f t="shared" si="65"/>
        <v>-1755.45</v>
      </c>
      <c r="AH367" s="48">
        <f t="shared" si="66"/>
        <v>-1755.45</v>
      </c>
      <c r="AI367" s="6">
        <f t="shared" si="67"/>
        <v>-1755.45</v>
      </c>
      <c r="AJ367" s="6">
        <f t="shared" si="68"/>
        <v>-1755.45</v>
      </c>
    </row>
    <row r="368" spans="1:36" x14ac:dyDescent="0.25">
      <c r="A368" t="str">
        <f t="shared" si="70"/>
        <v>DEDELEGATION</v>
      </c>
      <c r="B368" s="71">
        <v>44295</v>
      </c>
      <c r="C368" s="70">
        <v>3022043</v>
      </c>
      <c r="D368" t="s">
        <v>1008</v>
      </c>
      <c r="E368" t="str">
        <f>VLOOKUP(C368,Schools!$A:$Z,3,0)</f>
        <v>M</v>
      </c>
      <c r="F368" s="72">
        <v>-1846.7500000000002</v>
      </c>
      <c r="G368" s="70" t="s">
        <v>4657</v>
      </c>
      <c r="H368" t="s">
        <v>1085</v>
      </c>
      <c r="I368" t="str">
        <f t="shared" si="71"/>
        <v>10162/543965</v>
      </c>
      <c r="J368">
        <f>VLOOKUP(C368,Schools!$A:$Z,9,0)</f>
        <v>400088</v>
      </c>
      <c r="K368" s="70" t="s">
        <v>271</v>
      </c>
      <c r="L368" s="70" t="s">
        <v>1084</v>
      </c>
      <c r="M368" s="70" t="s">
        <v>1447</v>
      </c>
      <c r="N368" t="str">
        <f>VLOOKUP(C368,Schools!A:D,4,0)</f>
        <v>Primary</v>
      </c>
      <c r="O368">
        <f t="shared" si="69"/>
        <v>10162</v>
      </c>
      <c r="P368">
        <f t="shared" si="72"/>
        <v>543965</v>
      </c>
      <c r="Q368" s="75">
        <f t="shared" si="73"/>
        <v>-1846.7500000000002</v>
      </c>
      <c r="R368" s="73"/>
      <c r="S368" s="73"/>
      <c r="T368" s="73"/>
      <c r="U368" s="73"/>
      <c r="V368" s="73"/>
      <c r="W368" s="73"/>
      <c r="X368" s="73"/>
      <c r="Y368" s="73"/>
      <c r="Z368" s="73"/>
      <c r="AA368" s="73"/>
      <c r="AB368" s="73"/>
      <c r="AC368" s="48">
        <f t="shared" si="74"/>
        <v>-1846.7500000000002</v>
      </c>
      <c r="AD368" s="48">
        <f t="shared" si="75"/>
        <v>0</v>
      </c>
      <c r="AE368" s="73"/>
      <c r="AF368" s="47"/>
      <c r="AG368" s="48">
        <f t="shared" si="65"/>
        <v>-1846.7500000000002</v>
      </c>
      <c r="AH368" s="48">
        <f t="shared" si="66"/>
        <v>-1846.7500000000002</v>
      </c>
      <c r="AI368" s="6">
        <f t="shared" si="67"/>
        <v>-1846.7500000000002</v>
      </c>
      <c r="AJ368" s="6">
        <f t="shared" si="68"/>
        <v>-1846.7500000000002</v>
      </c>
    </row>
    <row r="369" spans="1:36" x14ac:dyDescent="0.25">
      <c r="A369" t="str">
        <f t="shared" si="70"/>
        <v>DEDELEGATION</v>
      </c>
      <c r="B369" s="71">
        <v>44295</v>
      </c>
      <c r="C369" s="70">
        <v>3022044</v>
      </c>
      <c r="D369" t="s">
        <v>1007</v>
      </c>
      <c r="E369" t="str">
        <f>VLOOKUP(C369,Schools!$A:$Z,3,0)</f>
        <v>M</v>
      </c>
      <c r="F369" s="72">
        <v>-1477.4</v>
      </c>
      <c r="G369" s="70" t="s">
        <v>4657</v>
      </c>
      <c r="H369" t="s">
        <v>1085</v>
      </c>
      <c r="I369" t="str">
        <f t="shared" si="71"/>
        <v>10162/543965</v>
      </c>
      <c r="J369">
        <f>VLOOKUP(C369,Schools!$A:$Z,9,0)</f>
        <v>400087</v>
      </c>
      <c r="K369" s="70" t="s">
        <v>271</v>
      </c>
      <c r="L369" s="70" t="s">
        <v>1084</v>
      </c>
      <c r="M369" s="70" t="s">
        <v>1447</v>
      </c>
      <c r="N369" t="str">
        <f>VLOOKUP(C369,Schools!A:D,4,0)</f>
        <v>Primary</v>
      </c>
      <c r="O369">
        <f t="shared" si="69"/>
        <v>10162</v>
      </c>
      <c r="P369">
        <f t="shared" si="72"/>
        <v>543965</v>
      </c>
      <c r="Q369" s="75">
        <f t="shared" si="73"/>
        <v>-1477.4</v>
      </c>
      <c r="R369" s="73"/>
      <c r="S369" s="73"/>
      <c r="T369" s="73"/>
      <c r="U369" s="73"/>
      <c r="V369" s="73"/>
      <c r="W369" s="73"/>
      <c r="X369" s="73"/>
      <c r="Y369" s="73"/>
      <c r="Z369" s="73"/>
      <c r="AA369" s="73"/>
      <c r="AB369" s="73"/>
      <c r="AC369" s="48">
        <f t="shared" si="74"/>
        <v>-1477.4</v>
      </c>
      <c r="AD369" s="48">
        <f t="shared" si="75"/>
        <v>0</v>
      </c>
      <c r="AE369" s="73"/>
      <c r="AF369" s="47"/>
      <c r="AG369" s="48">
        <f t="shared" si="65"/>
        <v>-1477.4</v>
      </c>
      <c r="AH369" s="48">
        <f t="shared" si="66"/>
        <v>-1477.4</v>
      </c>
      <c r="AI369" s="6">
        <f t="shared" si="67"/>
        <v>-1477.4</v>
      </c>
      <c r="AJ369" s="6">
        <f t="shared" si="68"/>
        <v>-1477.4</v>
      </c>
    </row>
    <row r="370" spans="1:36" x14ac:dyDescent="0.25">
      <c r="A370" t="str">
        <f t="shared" si="70"/>
        <v>DEDELEGATION</v>
      </c>
      <c r="B370" s="71">
        <v>44295</v>
      </c>
      <c r="C370" s="70">
        <v>3022045</v>
      </c>
      <c r="D370" t="s">
        <v>1406</v>
      </c>
      <c r="E370" t="str">
        <f>VLOOKUP(C370,Schools!$A:$Z,3,0)</f>
        <v>M</v>
      </c>
      <c r="F370" s="72">
        <v>-871.50000000000011</v>
      </c>
      <c r="G370" s="70" t="s">
        <v>4657</v>
      </c>
      <c r="H370" t="s">
        <v>1085</v>
      </c>
      <c r="I370" t="str">
        <f t="shared" si="71"/>
        <v>10162/543965</v>
      </c>
      <c r="J370">
        <f>VLOOKUP(C370,Schools!$A:$Z,9,0)</f>
        <v>400089</v>
      </c>
      <c r="K370" s="70" t="s">
        <v>271</v>
      </c>
      <c r="L370" s="70" t="s">
        <v>1084</v>
      </c>
      <c r="M370" s="70" t="s">
        <v>1447</v>
      </c>
      <c r="N370" t="str">
        <f>VLOOKUP(C370,Schools!A:D,4,0)</f>
        <v>Primary</v>
      </c>
      <c r="O370">
        <f t="shared" si="69"/>
        <v>10162</v>
      </c>
      <c r="P370">
        <f t="shared" si="72"/>
        <v>543965</v>
      </c>
      <c r="Q370" s="75">
        <f t="shared" si="73"/>
        <v>-871.50000000000011</v>
      </c>
      <c r="R370" s="73"/>
      <c r="S370" s="73"/>
      <c r="T370" s="73"/>
      <c r="U370" s="73"/>
      <c r="V370" s="73"/>
      <c r="W370" s="73"/>
      <c r="X370" s="73"/>
      <c r="Y370" s="73"/>
      <c r="Z370" s="73"/>
      <c r="AA370" s="73"/>
      <c r="AB370" s="73"/>
      <c r="AC370" s="48">
        <f t="shared" si="74"/>
        <v>-871.50000000000011</v>
      </c>
      <c r="AD370" s="48">
        <f t="shared" si="75"/>
        <v>0</v>
      </c>
      <c r="AE370" s="73"/>
      <c r="AF370" s="47"/>
      <c r="AG370" s="48">
        <f t="shared" si="65"/>
        <v>-871.50000000000011</v>
      </c>
      <c r="AH370" s="48">
        <f t="shared" si="66"/>
        <v>-871.50000000000011</v>
      </c>
      <c r="AI370" s="6">
        <f t="shared" si="67"/>
        <v>-871.50000000000011</v>
      </c>
      <c r="AJ370" s="6">
        <f t="shared" si="68"/>
        <v>-871.50000000000011</v>
      </c>
    </row>
    <row r="371" spans="1:36" x14ac:dyDescent="0.25">
      <c r="A371" t="str">
        <f t="shared" si="70"/>
        <v>DEDELEGATION</v>
      </c>
      <c r="B371" s="71">
        <v>44295</v>
      </c>
      <c r="C371" s="70">
        <v>3022053</v>
      </c>
      <c r="D371" t="s">
        <v>1407</v>
      </c>
      <c r="E371" t="str">
        <f>VLOOKUP(C371,Schools!$A:$Z,3,0)</f>
        <v>M</v>
      </c>
      <c r="F371" s="72">
        <v>-846.6</v>
      </c>
      <c r="G371" s="70" t="s">
        <v>4657</v>
      </c>
      <c r="H371" t="s">
        <v>1085</v>
      </c>
      <c r="I371" t="str">
        <f t="shared" si="71"/>
        <v>10162/543965</v>
      </c>
      <c r="J371">
        <f>VLOOKUP(C371,Schools!$A:$Z,9,0)</f>
        <v>158733</v>
      </c>
      <c r="K371" s="70" t="s">
        <v>271</v>
      </c>
      <c r="L371" s="70" t="s">
        <v>1084</v>
      </c>
      <c r="M371" s="70" t="s">
        <v>1447</v>
      </c>
      <c r="N371" t="str">
        <f>VLOOKUP(C371,Schools!A:D,4,0)</f>
        <v>Primary</v>
      </c>
      <c r="O371">
        <f t="shared" si="69"/>
        <v>10162</v>
      </c>
      <c r="P371">
        <f t="shared" si="72"/>
        <v>543965</v>
      </c>
      <c r="Q371" s="75">
        <f t="shared" si="73"/>
        <v>-846.6</v>
      </c>
      <c r="R371" s="73"/>
      <c r="S371" s="73"/>
      <c r="T371" s="73"/>
      <c r="U371" s="73"/>
      <c r="V371" s="73"/>
      <c r="W371" s="73"/>
      <c r="X371" s="73"/>
      <c r="Y371" s="73"/>
      <c r="Z371" s="73"/>
      <c r="AA371" s="73"/>
      <c r="AB371" s="73"/>
      <c r="AC371" s="48">
        <f t="shared" si="74"/>
        <v>-846.6</v>
      </c>
      <c r="AD371" s="48">
        <f t="shared" si="75"/>
        <v>0</v>
      </c>
      <c r="AE371" s="73"/>
      <c r="AF371" s="47"/>
      <c r="AG371" s="48">
        <f t="shared" si="65"/>
        <v>-846.6</v>
      </c>
      <c r="AH371" s="48">
        <f t="shared" si="66"/>
        <v>-846.6</v>
      </c>
      <c r="AI371" s="6">
        <f t="shared" si="67"/>
        <v>-846.6</v>
      </c>
      <c r="AJ371" s="6">
        <f t="shared" si="68"/>
        <v>-846.6</v>
      </c>
    </row>
    <row r="372" spans="1:36" x14ac:dyDescent="0.25">
      <c r="A372" t="str">
        <f t="shared" si="70"/>
        <v>DEDELEGATION</v>
      </c>
      <c r="B372" s="71">
        <v>44295</v>
      </c>
      <c r="C372" s="70">
        <v>3022054</v>
      </c>
      <c r="D372" t="s">
        <v>1408</v>
      </c>
      <c r="E372" t="str">
        <f>VLOOKUP(C372,Schools!$A:$Z,3,0)</f>
        <v>M</v>
      </c>
      <c r="F372" s="72">
        <v>-850.75000000000011</v>
      </c>
      <c r="G372" s="70" t="s">
        <v>4657</v>
      </c>
      <c r="H372" t="s">
        <v>1085</v>
      </c>
      <c r="I372" t="str">
        <f t="shared" si="71"/>
        <v>10162/543965</v>
      </c>
      <c r="J372">
        <f>VLOOKUP(C372,Schools!$A:$Z,9,0)</f>
        <v>400004</v>
      </c>
      <c r="K372" s="70" t="s">
        <v>271</v>
      </c>
      <c r="L372" s="70" t="s">
        <v>1084</v>
      </c>
      <c r="M372" s="70" t="s">
        <v>1447</v>
      </c>
      <c r="N372" t="str">
        <f>VLOOKUP(C372,Schools!A:D,4,0)</f>
        <v>Primary</v>
      </c>
      <c r="O372">
        <f t="shared" si="69"/>
        <v>10162</v>
      </c>
      <c r="P372">
        <f t="shared" si="72"/>
        <v>543965</v>
      </c>
      <c r="Q372" s="75">
        <f t="shared" si="73"/>
        <v>-850.75000000000011</v>
      </c>
      <c r="R372" s="73"/>
      <c r="S372" s="73"/>
      <c r="T372" s="73"/>
      <c r="U372" s="73"/>
      <c r="V372" s="73"/>
      <c r="W372" s="73"/>
      <c r="X372" s="73"/>
      <c r="Y372" s="73"/>
      <c r="Z372" s="73"/>
      <c r="AA372" s="73"/>
      <c r="AB372" s="73"/>
      <c r="AC372" s="48">
        <f t="shared" si="74"/>
        <v>-850.75000000000011</v>
      </c>
      <c r="AD372" s="48">
        <f t="shared" si="75"/>
        <v>0</v>
      </c>
      <c r="AE372" s="73"/>
      <c r="AF372" s="47"/>
      <c r="AG372" s="48">
        <f t="shared" si="65"/>
        <v>-850.75000000000011</v>
      </c>
      <c r="AH372" s="48">
        <f t="shared" si="66"/>
        <v>-850.75000000000011</v>
      </c>
      <c r="AI372" s="6">
        <f t="shared" si="67"/>
        <v>-850.75000000000011</v>
      </c>
      <c r="AJ372" s="6">
        <f t="shared" si="68"/>
        <v>-850.75000000000011</v>
      </c>
    </row>
    <row r="373" spans="1:36" x14ac:dyDescent="0.25">
      <c r="A373" t="str">
        <f t="shared" si="70"/>
        <v>DEDELEGATION</v>
      </c>
      <c r="B373" s="71">
        <v>44295</v>
      </c>
      <c r="C373" s="70">
        <v>3022055</v>
      </c>
      <c r="D373" t="s">
        <v>1409</v>
      </c>
      <c r="E373" t="str">
        <f>VLOOKUP(C373,Schools!$A:$Z,3,0)</f>
        <v>M</v>
      </c>
      <c r="F373" s="72">
        <v>-888.1</v>
      </c>
      <c r="G373" s="70" t="s">
        <v>4657</v>
      </c>
      <c r="H373" t="s">
        <v>1085</v>
      </c>
      <c r="I373" t="str">
        <f t="shared" si="71"/>
        <v>10162/543965</v>
      </c>
      <c r="J373">
        <f>VLOOKUP(C373,Schools!$A:$Z,9,0)</f>
        <v>400101</v>
      </c>
      <c r="K373" s="70" t="s">
        <v>271</v>
      </c>
      <c r="L373" s="70" t="s">
        <v>1084</v>
      </c>
      <c r="M373" s="70" t="s">
        <v>1447</v>
      </c>
      <c r="N373" t="str">
        <f>VLOOKUP(C373,Schools!A:D,4,0)</f>
        <v>Primary</v>
      </c>
      <c r="O373">
        <f t="shared" si="69"/>
        <v>10162</v>
      </c>
      <c r="P373">
        <f t="shared" si="72"/>
        <v>543965</v>
      </c>
      <c r="Q373" s="75">
        <f t="shared" si="73"/>
        <v>-888.1</v>
      </c>
      <c r="R373" s="73"/>
      <c r="S373" s="73"/>
      <c r="T373" s="73"/>
      <c r="U373" s="73"/>
      <c r="V373" s="73"/>
      <c r="W373" s="73"/>
      <c r="X373" s="73"/>
      <c r="Y373" s="73"/>
      <c r="Z373" s="73"/>
      <c r="AA373" s="73"/>
      <c r="AB373" s="73"/>
      <c r="AC373" s="48">
        <f t="shared" si="74"/>
        <v>-888.1</v>
      </c>
      <c r="AD373" s="48">
        <f t="shared" si="75"/>
        <v>0</v>
      </c>
      <c r="AE373" s="73"/>
      <c r="AF373" s="47"/>
      <c r="AG373" s="48">
        <f t="shared" si="65"/>
        <v>-888.1</v>
      </c>
      <c r="AH373" s="48">
        <f t="shared" si="66"/>
        <v>-888.1</v>
      </c>
      <c r="AI373" s="6">
        <f t="shared" si="67"/>
        <v>-888.1</v>
      </c>
      <c r="AJ373" s="6">
        <f t="shared" si="68"/>
        <v>-888.1</v>
      </c>
    </row>
    <row r="374" spans="1:36" x14ac:dyDescent="0.25">
      <c r="A374" t="str">
        <f t="shared" si="70"/>
        <v>DEDELEGATION</v>
      </c>
      <c r="B374" s="71">
        <v>44295</v>
      </c>
      <c r="C374" s="70">
        <v>3022057</v>
      </c>
      <c r="D374" t="s">
        <v>1034</v>
      </c>
      <c r="E374" t="str">
        <f>VLOOKUP(C374,Schools!$A:$Z,3,0)</f>
        <v>M</v>
      </c>
      <c r="F374" s="72">
        <v>-2004.4500000000003</v>
      </c>
      <c r="G374" s="70" t="s">
        <v>4657</v>
      </c>
      <c r="H374" t="s">
        <v>1085</v>
      </c>
      <c r="I374" t="str">
        <f t="shared" si="71"/>
        <v>10162/543965</v>
      </c>
      <c r="J374">
        <f>VLOOKUP(C374,Schools!$A:$Z,9,0)</f>
        <v>400053</v>
      </c>
      <c r="K374" s="70" t="s">
        <v>271</v>
      </c>
      <c r="L374" s="70" t="s">
        <v>1084</v>
      </c>
      <c r="M374" s="70" t="s">
        <v>1447</v>
      </c>
      <c r="N374" t="str">
        <f>VLOOKUP(C374,Schools!A:D,4,0)</f>
        <v>Primary</v>
      </c>
      <c r="O374">
        <f t="shared" si="69"/>
        <v>10162</v>
      </c>
      <c r="P374">
        <f t="shared" si="72"/>
        <v>543965</v>
      </c>
      <c r="Q374" s="75">
        <f t="shared" si="73"/>
        <v>-2004.4500000000003</v>
      </c>
      <c r="R374" s="73"/>
      <c r="S374" s="73"/>
      <c r="T374" s="73"/>
      <c r="U374" s="73"/>
      <c r="V374" s="73"/>
      <c r="W374" s="73"/>
      <c r="X374" s="73"/>
      <c r="Y374" s="73"/>
      <c r="Z374" s="73"/>
      <c r="AA374" s="73"/>
      <c r="AB374" s="73"/>
      <c r="AC374" s="48">
        <f t="shared" si="74"/>
        <v>-2004.4500000000003</v>
      </c>
      <c r="AD374" s="48">
        <f t="shared" si="75"/>
        <v>0</v>
      </c>
      <c r="AE374" s="73"/>
      <c r="AF374" s="47"/>
      <c r="AG374" s="48">
        <f t="shared" si="65"/>
        <v>-2004.4500000000003</v>
      </c>
      <c r="AH374" s="48">
        <f t="shared" si="66"/>
        <v>-2004.4500000000003</v>
      </c>
      <c r="AI374" s="6">
        <f t="shared" si="67"/>
        <v>-2004.4500000000003</v>
      </c>
      <c r="AJ374" s="6">
        <f t="shared" si="68"/>
        <v>-2004.4500000000003</v>
      </c>
    </row>
    <row r="375" spans="1:36" x14ac:dyDescent="0.25">
      <c r="A375" t="str">
        <f t="shared" si="70"/>
        <v>DEDELEGATION</v>
      </c>
      <c r="B375" s="71">
        <v>44295</v>
      </c>
      <c r="C375" s="70">
        <v>3022060</v>
      </c>
      <c r="D375" t="s">
        <v>1036</v>
      </c>
      <c r="E375" t="str">
        <f>VLOOKUP(C375,Schools!$A:$Z,3,0)</f>
        <v>M</v>
      </c>
      <c r="F375" s="72">
        <v>-1747.15</v>
      </c>
      <c r="G375" s="70" t="s">
        <v>4657</v>
      </c>
      <c r="H375" t="s">
        <v>1085</v>
      </c>
      <c r="I375" t="str">
        <f t="shared" si="71"/>
        <v>10162/543965</v>
      </c>
      <c r="J375">
        <f>VLOOKUP(C375,Schools!$A:$Z,9,0)</f>
        <v>400011</v>
      </c>
      <c r="K375" s="70" t="s">
        <v>271</v>
      </c>
      <c r="L375" s="70" t="s">
        <v>1084</v>
      </c>
      <c r="M375" s="70" t="s">
        <v>1447</v>
      </c>
      <c r="N375" t="str">
        <f>VLOOKUP(C375,Schools!A:D,4,0)</f>
        <v>Primary</v>
      </c>
      <c r="O375">
        <f t="shared" si="69"/>
        <v>10162</v>
      </c>
      <c r="P375">
        <f t="shared" si="72"/>
        <v>543965</v>
      </c>
      <c r="Q375" s="75">
        <f t="shared" si="73"/>
        <v>-1747.15</v>
      </c>
      <c r="R375" s="73"/>
      <c r="S375" s="73"/>
      <c r="T375" s="73"/>
      <c r="U375" s="73"/>
      <c r="V375" s="73"/>
      <c r="W375" s="73"/>
      <c r="X375" s="73"/>
      <c r="Y375" s="73"/>
      <c r="Z375" s="73"/>
      <c r="AA375" s="73"/>
      <c r="AB375" s="73"/>
      <c r="AC375" s="48">
        <f t="shared" si="74"/>
        <v>-1747.15</v>
      </c>
      <c r="AD375" s="48">
        <f t="shared" si="75"/>
        <v>0</v>
      </c>
      <c r="AE375" s="73"/>
      <c r="AF375" s="47"/>
      <c r="AG375" s="48">
        <f t="shared" si="65"/>
        <v>-1747.15</v>
      </c>
      <c r="AH375" s="48">
        <f t="shared" si="66"/>
        <v>-1747.15</v>
      </c>
      <c r="AI375" s="6">
        <f t="shared" si="67"/>
        <v>-1747.15</v>
      </c>
      <c r="AJ375" s="6">
        <f t="shared" si="68"/>
        <v>-1747.15</v>
      </c>
    </row>
    <row r="376" spans="1:36" x14ac:dyDescent="0.25">
      <c r="A376" t="str">
        <f t="shared" si="70"/>
        <v>DEDELEGATION</v>
      </c>
      <c r="B376" s="71">
        <v>44295</v>
      </c>
      <c r="C376" s="70">
        <v>3022067</v>
      </c>
      <c r="D376" t="s">
        <v>978</v>
      </c>
      <c r="E376" t="str">
        <f>VLOOKUP(C376,Schools!$A:$Z,3,0)</f>
        <v>M</v>
      </c>
      <c r="F376" s="72">
        <v>-942.05000000000007</v>
      </c>
      <c r="G376" s="70" t="s">
        <v>4657</v>
      </c>
      <c r="H376" t="s">
        <v>1085</v>
      </c>
      <c r="I376" t="str">
        <f t="shared" si="71"/>
        <v>10162/543965</v>
      </c>
      <c r="J376">
        <f>VLOOKUP(C376,Schools!$A:$Z,9,0)</f>
        <v>400065</v>
      </c>
      <c r="K376" s="70" t="s">
        <v>271</v>
      </c>
      <c r="L376" s="70" t="s">
        <v>1084</v>
      </c>
      <c r="M376" s="70" t="s">
        <v>1447</v>
      </c>
      <c r="N376" t="str">
        <f>VLOOKUP(C376,Schools!A:D,4,0)</f>
        <v>Primary</v>
      </c>
      <c r="O376">
        <f t="shared" si="69"/>
        <v>10162</v>
      </c>
      <c r="P376">
        <f t="shared" si="72"/>
        <v>543965</v>
      </c>
      <c r="Q376" s="75">
        <f t="shared" si="73"/>
        <v>-942.05000000000007</v>
      </c>
      <c r="R376" s="73"/>
      <c r="S376" s="73"/>
      <c r="T376" s="73"/>
      <c r="U376" s="73"/>
      <c r="V376" s="73"/>
      <c r="W376" s="73"/>
      <c r="X376" s="73"/>
      <c r="Y376" s="73"/>
      <c r="Z376" s="73"/>
      <c r="AA376" s="73"/>
      <c r="AB376" s="73"/>
      <c r="AC376" s="48">
        <f t="shared" si="74"/>
        <v>-942.05000000000007</v>
      </c>
      <c r="AD376" s="48">
        <f t="shared" si="75"/>
        <v>0</v>
      </c>
      <c r="AE376" s="73"/>
      <c r="AF376" s="47"/>
      <c r="AG376" s="48">
        <f t="shared" si="65"/>
        <v>-942.05000000000007</v>
      </c>
      <c r="AH376" s="48">
        <f t="shared" si="66"/>
        <v>-942.05000000000007</v>
      </c>
      <c r="AI376" s="6">
        <f t="shared" si="67"/>
        <v>-942.05000000000007</v>
      </c>
      <c r="AJ376" s="6">
        <f t="shared" si="68"/>
        <v>-942.05000000000007</v>
      </c>
    </row>
    <row r="377" spans="1:36" x14ac:dyDescent="0.25">
      <c r="A377" t="str">
        <f t="shared" si="70"/>
        <v>DEDELEGATION</v>
      </c>
      <c r="B377" s="71">
        <v>44295</v>
      </c>
      <c r="C377" s="70">
        <v>3022070</v>
      </c>
      <c r="D377" t="s">
        <v>1031</v>
      </c>
      <c r="E377" t="str">
        <f>VLOOKUP(C377,Schools!$A:$Z,3,0)</f>
        <v>M</v>
      </c>
      <c r="F377" s="72">
        <v>-859.05000000000007</v>
      </c>
      <c r="G377" s="70" t="s">
        <v>4657</v>
      </c>
      <c r="H377" t="s">
        <v>1085</v>
      </c>
      <c r="I377" t="str">
        <f t="shared" si="71"/>
        <v>10162/543965</v>
      </c>
      <c r="J377">
        <f>VLOOKUP(C377,Schools!$A:$Z,9,0)</f>
        <v>400038</v>
      </c>
      <c r="K377" s="70" t="s">
        <v>271</v>
      </c>
      <c r="L377" s="70" t="s">
        <v>1084</v>
      </c>
      <c r="M377" s="70" t="s">
        <v>1447</v>
      </c>
      <c r="N377" t="str">
        <f>VLOOKUP(C377,Schools!A:D,4,0)</f>
        <v>Primary</v>
      </c>
      <c r="O377">
        <f t="shared" si="69"/>
        <v>10162</v>
      </c>
      <c r="P377">
        <f t="shared" si="72"/>
        <v>543965</v>
      </c>
      <c r="Q377" s="75">
        <f t="shared" si="73"/>
        <v>-859.05000000000007</v>
      </c>
      <c r="R377" s="73"/>
      <c r="S377" s="73"/>
      <c r="T377" s="73"/>
      <c r="U377" s="73"/>
      <c r="V377" s="73"/>
      <c r="W377" s="73"/>
      <c r="X377" s="73"/>
      <c r="Y377" s="73"/>
      <c r="Z377" s="73"/>
      <c r="AA377" s="73"/>
      <c r="AB377" s="73"/>
      <c r="AC377" s="48">
        <f t="shared" si="74"/>
        <v>-859.05000000000007</v>
      </c>
      <c r="AD377" s="48">
        <f t="shared" si="75"/>
        <v>0</v>
      </c>
      <c r="AE377" s="73"/>
      <c r="AF377" s="47"/>
      <c r="AG377" s="48">
        <f t="shared" si="65"/>
        <v>-859.05000000000007</v>
      </c>
      <c r="AH377" s="48">
        <f t="shared" si="66"/>
        <v>-859.05000000000007</v>
      </c>
      <c r="AI377" s="6">
        <f t="shared" si="67"/>
        <v>-859.05000000000007</v>
      </c>
      <c r="AJ377" s="6">
        <f t="shared" si="68"/>
        <v>-859.05000000000007</v>
      </c>
    </row>
    <row r="378" spans="1:36" x14ac:dyDescent="0.25">
      <c r="A378" t="str">
        <f t="shared" si="70"/>
        <v>DEDELEGATION</v>
      </c>
      <c r="B378" s="71">
        <v>44295</v>
      </c>
      <c r="C378" s="70">
        <v>3022071</v>
      </c>
      <c r="D378" t="s">
        <v>1410</v>
      </c>
      <c r="E378" t="str">
        <f>VLOOKUP(C378,Schools!$A:$Z,3,0)</f>
        <v>M</v>
      </c>
      <c r="F378" s="72">
        <v>-709.65000000000009</v>
      </c>
      <c r="G378" s="70" t="s">
        <v>4657</v>
      </c>
      <c r="H378" t="s">
        <v>1085</v>
      </c>
      <c r="I378" t="str">
        <f t="shared" si="71"/>
        <v>10162/543965</v>
      </c>
      <c r="J378">
        <f>VLOOKUP(C378,Schools!$A:$Z,9,0)</f>
        <v>400012</v>
      </c>
      <c r="K378" s="70" t="s">
        <v>271</v>
      </c>
      <c r="L378" s="70" t="s">
        <v>1084</v>
      </c>
      <c r="M378" s="70" t="s">
        <v>1447</v>
      </c>
      <c r="N378" t="str">
        <f>VLOOKUP(C378,Schools!A:D,4,0)</f>
        <v>Primary</v>
      </c>
      <c r="O378">
        <f t="shared" si="69"/>
        <v>10162</v>
      </c>
      <c r="P378">
        <f t="shared" si="72"/>
        <v>543965</v>
      </c>
      <c r="Q378" s="75">
        <f t="shared" si="73"/>
        <v>-709.65000000000009</v>
      </c>
      <c r="R378" s="73"/>
      <c r="S378" s="73"/>
      <c r="T378" s="73"/>
      <c r="U378" s="73"/>
      <c r="V378" s="73"/>
      <c r="W378" s="73"/>
      <c r="X378" s="73"/>
      <c r="Y378" s="73"/>
      <c r="Z378" s="73"/>
      <c r="AA378" s="73"/>
      <c r="AB378" s="73"/>
      <c r="AC378" s="48">
        <f t="shared" si="74"/>
        <v>-709.65000000000009</v>
      </c>
      <c r="AD378" s="48">
        <f t="shared" si="75"/>
        <v>0</v>
      </c>
      <c r="AE378" s="73"/>
      <c r="AF378" s="47"/>
      <c r="AG378" s="48">
        <f t="shared" si="65"/>
        <v>-709.65000000000009</v>
      </c>
      <c r="AH378" s="48">
        <f t="shared" si="66"/>
        <v>-709.65000000000009</v>
      </c>
      <c r="AI378" s="6">
        <f t="shared" si="67"/>
        <v>-709.65000000000009</v>
      </c>
      <c r="AJ378" s="6">
        <f t="shared" si="68"/>
        <v>-709.65000000000009</v>
      </c>
    </row>
    <row r="379" spans="1:36" x14ac:dyDescent="0.25">
      <c r="A379" t="str">
        <f t="shared" si="70"/>
        <v>DEDELEGATION</v>
      </c>
      <c r="B379" s="71">
        <v>44295</v>
      </c>
      <c r="C379" s="70">
        <v>3022072</v>
      </c>
      <c r="D379" t="s">
        <v>1016</v>
      </c>
      <c r="E379" t="str">
        <f>VLOOKUP(C379,Schools!$A:$Z,3,0)</f>
        <v>M</v>
      </c>
      <c r="F379" s="72">
        <v>-1203.5</v>
      </c>
      <c r="G379" s="70" t="s">
        <v>4657</v>
      </c>
      <c r="H379" t="s">
        <v>1085</v>
      </c>
      <c r="I379" t="str">
        <f t="shared" si="71"/>
        <v>10162/543965</v>
      </c>
      <c r="J379">
        <f>VLOOKUP(C379,Schools!$A:$Z,9,0)</f>
        <v>400012</v>
      </c>
      <c r="K379" s="70" t="s">
        <v>271</v>
      </c>
      <c r="L379" s="70" t="s">
        <v>1084</v>
      </c>
      <c r="M379" s="70" t="s">
        <v>1447</v>
      </c>
      <c r="N379" t="str">
        <f>VLOOKUP(C379,Schools!A:D,4,0)</f>
        <v>Primary</v>
      </c>
      <c r="O379">
        <f t="shared" si="69"/>
        <v>10162</v>
      </c>
      <c r="P379">
        <f t="shared" si="72"/>
        <v>543965</v>
      </c>
      <c r="Q379" s="75">
        <f t="shared" si="73"/>
        <v>-1203.5</v>
      </c>
      <c r="R379" s="73"/>
      <c r="S379" s="73"/>
      <c r="T379" s="73"/>
      <c r="U379" s="73"/>
      <c r="V379" s="73"/>
      <c r="W379" s="73"/>
      <c r="X379" s="73"/>
      <c r="Y379" s="73"/>
      <c r="Z379" s="73"/>
      <c r="AA379" s="73"/>
      <c r="AB379" s="73"/>
      <c r="AC379" s="48">
        <f t="shared" si="74"/>
        <v>-1203.5</v>
      </c>
      <c r="AD379" s="48">
        <f t="shared" si="75"/>
        <v>0</v>
      </c>
      <c r="AE379" s="73"/>
      <c r="AF379" s="47"/>
      <c r="AG379" s="48">
        <f t="shared" si="65"/>
        <v>-1203.5</v>
      </c>
      <c r="AH379" s="48">
        <f t="shared" si="66"/>
        <v>-1203.5</v>
      </c>
      <c r="AI379" s="6">
        <f t="shared" si="67"/>
        <v>-1203.5</v>
      </c>
      <c r="AJ379" s="6">
        <f t="shared" si="68"/>
        <v>-1203.5</v>
      </c>
    </row>
    <row r="380" spans="1:36" x14ac:dyDescent="0.25">
      <c r="A380" t="str">
        <f t="shared" si="70"/>
        <v>DEDELEGATION</v>
      </c>
      <c r="B380" s="71">
        <v>44295</v>
      </c>
      <c r="C380" s="70">
        <v>3022073</v>
      </c>
      <c r="D380" t="s">
        <v>1411</v>
      </c>
      <c r="E380" t="str">
        <f>VLOOKUP(C380,Schools!$A:$Z,3,0)</f>
        <v>M</v>
      </c>
      <c r="F380" s="72">
        <v>-2556.4</v>
      </c>
      <c r="G380" s="70" t="s">
        <v>4657</v>
      </c>
      <c r="H380" t="s">
        <v>1085</v>
      </c>
      <c r="I380" t="str">
        <f t="shared" si="71"/>
        <v>10162/543965</v>
      </c>
      <c r="J380">
        <f>VLOOKUP(C380,Schools!$A:$Z,9,0)</f>
        <v>400105</v>
      </c>
      <c r="K380" s="70" t="s">
        <v>271</v>
      </c>
      <c r="L380" s="70" t="s">
        <v>1084</v>
      </c>
      <c r="M380" s="70" t="s">
        <v>1447</v>
      </c>
      <c r="N380" t="str">
        <f>VLOOKUP(C380,Schools!A:D,4,0)</f>
        <v>Primary</v>
      </c>
      <c r="O380">
        <f t="shared" si="69"/>
        <v>10162</v>
      </c>
      <c r="P380">
        <f t="shared" si="72"/>
        <v>543965</v>
      </c>
      <c r="Q380" s="75">
        <f t="shared" si="73"/>
        <v>-2556.4</v>
      </c>
      <c r="R380" s="73"/>
      <c r="S380" s="73"/>
      <c r="T380" s="73"/>
      <c r="U380" s="73"/>
      <c r="V380" s="73"/>
      <c r="W380" s="73"/>
      <c r="X380" s="73"/>
      <c r="Y380" s="73"/>
      <c r="Z380" s="73"/>
      <c r="AA380" s="73"/>
      <c r="AB380" s="73"/>
      <c r="AC380" s="48">
        <f t="shared" si="74"/>
        <v>-2556.4</v>
      </c>
      <c r="AD380" s="48">
        <f t="shared" si="75"/>
        <v>0</v>
      </c>
      <c r="AE380" s="73"/>
      <c r="AF380" s="47"/>
      <c r="AG380" s="48">
        <f t="shared" si="65"/>
        <v>-2556.4</v>
      </c>
      <c r="AH380" s="48">
        <f t="shared" si="66"/>
        <v>-2556.4</v>
      </c>
      <c r="AI380" s="6">
        <f t="shared" si="67"/>
        <v>-2556.4</v>
      </c>
      <c r="AJ380" s="6">
        <f t="shared" si="68"/>
        <v>-2556.4</v>
      </c>
    </row>
    <row r="381" spans="1:36" x14ac:dyDescent="0.25">
      <c r="A381" t="str">
        <f t="shared" si="70"/>
        <v>DEDELEGATION</v>
      </c>
      <c r="B381" s="71">
        <v>44295</v>
      </c>
      <c r="C381" s="70">
        <v>3022076</v>
      </c>
      <c r="D381" t="s">
        <v>1412</v>
      </c>
      <c r="E381" t="str">
        <f>VLOOKUP(C381,Schools!$A:$Z,3,0)</f>
        <v>M</v>
      </c>
      <c r="F381" s="72">
        <v>-1357.0500000000002</v>
      </c>
      <c r="G381" s="70" t="s">
        <v>4657</v>
      </c>
      <c r="H381" t="s">
        <v>1085</v>
      </c>
      <c r="I381" t="str">
        <f t="shared" si="71"/>
        <v>10162/543965</v>
      </c>
      <c r="J381">
        <f>VLOOKUP(C381,Schools!$A:$Z,9,0)</f>
        <v>400111</v>
      </c>
      <c r="K381" s="70" t="s">
        <v>271</v>
      </c>
      <c r="L381" s="70" t="s">
        <v>1084</v>
      </c>
      <c r="M381" s="70" t="s">
        <v>1447</v>
      </c>
      <c r="N381" t="str">
        <f>VLOOKUP(C381,Schools!A:D,4,0)</f>
        <v>Primary</v>
      </c>
      <c r="O381">
        <f t="shared" si="69"/>
        <v>10162</v>
      </c>
      <c r="P381">
        <f t="shared" si="72"/>
        <v>543965</v>
      </c>
      <c r="Q381" s="75">
        <f t="shared" si="73"/>
        <v>-1357.0500000000002</v>
      </c>
      <c r="R381" s="73"/>
      <c r="S381" s="73"/>
      <c r="T381" s="73"/>
      <c r="U381" s="73"/>
      <c r="V381" s="73"/>
      <c r="W381" s="73"/>
      <c r="X381" s="73"/>
      <c r="Y381" s="73"/>
      <c r="Z381" s="73"/>
      <c r="AA381" s="73"/>
      <c r="AB381" s="73"/>
      <c r="AC381" s="48">
        <f t="shared" si="74"/>
        <v>-1357.0500000000002</v>
      </c>
      <c r="AD381" s="48">
        <f t="shared" si="75"/>
        <v>0</v>
      </c>
      <c r="AE381" s="73"/>
      <c r="AF381" s="47"/>
      <c r="AG381" s="48">
        <f t="shared" si="65"/>
        <v>-1357.0500000000002</v>
      </c>
      <c r="AH381" s="48">
        <f t="shared" si="66"/>
        <v>-1357.0500000000002</v>
      </c>
      <c r="AI381" s="6">
        <f t="shared" si="67"/>
        <v>-1357.0500000000002</v>
      </c>
      <c r="AJ381" s="6">
        <f t="shared" si="68"/>
        <v>-1357.0500000000002</v>
      </c>
    </row>
    <row r="382" spans="1:36" x14ac:dyDescent="0.25">
      <c r="A382" t="str">
        <f t="shared" si="70"/>
        <v>DEDELEGATION</v>
      </c>
      <c r="B382" s="71">
        <v>44295</v>
      </c>
      <c r="C382" s="70">
        <v>3022077</v>
      </c>
      <c r="D382" t="s">
        <v>1413</v>
      </c>
      <c r="E382" t="str">
        <f>VLOOKUP(C382,Schools!$A:$Z,3,0)</f>
        <v>M</v>
      </c>
      <c r="F382" s="72">
        <v>-3481.8500000000004</v>
      </c>
      <c r="G382" s="70" t="s">
        <v>4657</v>
      </c>
      <c r="H382" t="s">
        <v>1085</v>
      </c>
      <c r="I382" t="str">
        <f t="shared" si="71"/>
        <v>10162/543965</v>
      </c>
      <c r="J382">
        <f>VLOOKUP(C382,Schools!$A:$Z,9,0)</f>
        <v>400113</v>
      </c>
      <c r="K382" s="70" t="s">
        <v>271</v>
      </c>
      <c r="L382" s="70" t="s">
        <v>1084</v>
      </c>
      <c r="M382" s="70" t="s">
        <v>1447</v>
      </c>
      <c r="N382" t="str">
        <f>VLOOKUP(C382,Schools!A:D,4,0)</f>
        <v>Primary</v>
      </c>
      <c r="O382">
        <f t="shared" si="69"/>
        <v>10162</v>
      </c>
      <c r="P382">
        <f t="shared" si="72"/>
        <v>543965</v>
      </c>
      <c r="Q382" s="75">
        <f t="shared" si="73"/>
        <v>-3481.8500000000004</v>
      </c>
      <c r="R382" s="73"/>
      <c r="S382" s="73"/>
      <c r="T382" s="73"/>
      <c r="U382" s="73"/>
      <c r="V382" s="73"/>
      <c r="W382" s="73"/>
      <c r="X382" s="73"/>
      <c r="Y382" s="73"/>
      <c r="Z382" s="73"/>
      <c r="AA382" s="73"/>
      <c r="AB382" s="73"/>
      <c r="AC382" s="48">
        <f t="shared" si="74"/>
        <v>-3481.8500000000004</v>
      </c>
      <c r="AD382" s="48">
        <f t="shared" si="75"/>
        <v>0</v>
      </c>
      <c r="AE382" s="73"/>
      <c r="AF382" s="47"/>
      <c r="AG382" s="48">
        <f t="shared" si="65"/>
        <v>-3481.8500000000004</v>
      </c>
      <c r="AH382" s="48">
        <f t="shared" si="66"/>
        <v>-3481.8500000000004</v>
      </c>
      <c r="AI382" s="6">
        <f t="shared" si="67"/>
        <v>-3481.8500000000004</v>
      </c>
      <c r="AJ382" s="6">
        <f t="shared" si="68"/>
        <v>-3481.8500000000004</v>
      </c>
    </row>
    <row r="383" spans="1:36" x14ac:dyDescent="0.25">
      <c r="A383" t="str">
        <f t="shared" si="70"/>
        <v>DEDELEGATION</v>
      </c>
      <c r="B383" s="71">
        <v>44295</v>
      </c>
      <c r="C383" s="70">
        <v>3022078</v>
      </c>
      <c r="D383" t="s">
        <v>1414</v>
      </c>
      <c r="E383" t="str">
        <f>VLOOKUP(C383,Schools!$A:$Z,3,0)</f>
        <v>M</v>
      </c>
      <c r="F383" s="72">
        <v>-1473.2500000000002</v>
      </c>
      <c r="G383" s="70" t="s">
        <v>4657</v>
      </c>
      <c r="H383" t="s">
        <v>1085</v>
      </c>
      <c r="I383" t="str">
        <f t="shared" si="71"/>
        <v>10162/543965</v>
      </c>
      <c r="J383">
        <f>VLOOKUP(C383,Schools!$A:$Z,9,0)</f>
        <v>400014</v>
      </c>
      <c r="K383" s="70" t="s">
        <v>271</v>
      </c>
      <c r="L383" s="70" t="s">
        <v>1084</v>
      </c>
      <c r="M383" s="70" t="s">
        <v>1447</v>
      </c>
      <c r="N383" t="str">
        <f>VLOOKUP(C383,Schools!A:D,4,0)</f>
        <v>Primary</v>
      </c>
      <c r="O383">
        <f t="shared" si="69"/>
        <v>10162</v>
      </c>
      <c r="P383">
        <f t="shared" si="72"/>
        <v>543965</v>
      </c>
      <c r="Q383" s="75">
        <f t="shared" si="73"/>
        <v>-1473.2500000000002</v>
      </c>
      <c r="R383" s="73"/>
      <c r="S383" s="73"/>
      <c r="T383" s="73"/>
      <c r="U383" s="73"/>
      <c r="V383" s="73"/>
      <c r="W383" s="73"/>
      <c r="X383" s="73"/>
      <c r="Y383" s="73"/>
      <c r="Z383" s="73"/>
      <c r="AA383" s="73"/>
      <c r="AB383" s="73"/>
      <c r="AC383" s="48">
        <f t="shared" si="74"/>
        <v>-1473.2500000000002</v>
      </c>
      <c r="AD383" s="48">
        <f t="shared" si="75"/>
        <v>0</v>
      </c>
      <c r="AE383" s="73"/>
      <c r="AF383" s="47"/>
      <c r="AG383" s="48">
        <f t="shared" si="65"/>
        <v>-1473.2500000000002</v>
      </c>
      <c r="AH383" s="48">
        <f t="shared" si="66"/>
        <v>-1473.2500000000002</v>
      </c>
      <c r="AI383" s="6">
        <f t="shared" si="67"/>
        <v>-1473.2500000000002</v>
      </c>
      <c r="AJ383" s="6">
        <f t="shared" si="68"/>
        <v>-1473.2500000000002</v>
      </c>
    </row>
    <row r="384" spans="1:36" x14ac:dyDescent="0.25">
      <c r="A384" t="str">
        <f t="shared" si="70"/>
        <v>DEDELEGATION</v>
      </c>
      <c r="B384" s="71">
        <v>44295</v>
      </c>
      <c r="C384" s="70">
        <v>3022079</v>
      </c>
      <c r="D384" t="s">
        <v>1415</v>
      </c>
      <c r="E384" t="str">
        <f>VLOOKUP(C384,Schools!$A:$Z,3,0)</f>
        <v>M</v>
      </c>
      <c r="F384" s="72">
        <v>-1743.0000000000002</v>
      </c>
      <c r="G384" s="70" t="s">
        <v>4657</v>
      </c>
      <c r="H384" t="s">
        <v>1085</v>
      </c>
      <c r="I384" t="str">
        <f t="shared" si="71"/>
        <v>10162/543965</v>
      </c>
      <c r="J384">
        <f>VLOOKUP(C384,Schools!$A:$Z,9,0)</f>
        <v>400070</v>
      </c>
      <c r="K384" s="70" t="s">
        <v>271</v>
      </c>
      <c r="L384" s="70" t="s">
        <v>1084</v>
      </c>
      <c r="M384" s="70" t="s">
        <v>1447</v>
      </c>
      <c r="N384" t="str">
        <f>VLOOKUP(C384,Schools!A:D,4,0)</f>
        <v>Primary</v>
      </c>
      <c r="O384">
        <f t="shared" si="69"/>
        <v>10162</v>
      </c>
      <c r="P384">
        <f t="shared" si="72"/>
        <v>543965</v>
      </c>
      <c r="Q384" s="75">
        <f t="shared" si="73"/>
        <v>-1743.0000000000002</v>
      </c>
      <c r="R384" s="73"/>
      <c r="S384" s="73"/>
      <c r="T384" s="73"/>
      <c r="U384" s="73"/>
      <c r="V384" s="73"/>
      <c r="W384" s="73"/>
      <c r="X384" s="73"/>
      <c r="Y384" s="73"/>
      <c r="Z384" s="73"/>
      <c r="AA384" s="73"/>
      <c r="AB384" s="73"/>
      <c r="AC384" s="48">
        <f t="shared" si="74"/>
        <v>-1743.0000000000002</v>
      </c>
      <c r="AD384" s="48">
        <f t="shared" si="75"/>
        <v>0</v>
      </c>
      <c r="AE384" s="73"/>
      <c r="AF384" s="47"/>
      <c r="AG384" s="48">
        <f t="shared" si="65"/>
        <v>-1743.0000000000002</v>
      </c>
      <c r="AH384" s="48">
        <f t="shared" si="66"/>
        <v>-1743.0000000000002</v>
      </c>
      <c r="AI384" s="6">
        <f t="shared" si="67"/>
        <v>-1743.0000000000002</v>
      </c>
      <c r="AJ384" s="6">
        <f t="shared" si="68"/>
        <v>-1743.0000000000002</v>
      </c>
    </row>
    <row r="385" spans="1:36" x14ac:dyDescent="0.25">
      <c r="A385" t="str">
        <f t="shared" si="70"/>
        <v>DEDELEGATION</v>
      </c>
      <c r="B385" s="71">
        <v>44295</v>
      </c>
      <c r="C385" s="70">
        <v>3023300</v>
      </c>
      <c r="D385" t="s">
        <v>1416</v>
      </c>
      <c r="E385" t="str">
        <f>VLOOKUP(C385,Schools!$A:$Z,3,0)</f>
        <v>M</v>
      </c>
      <c r="F385" s="72">
        <v>-664</v>
      </c>
      <c r="G385" s="70" t="s">
        <v>4657</v>
      </c>
      <c r="H385" t="s">
        <v>1085</v>
      </c>
      <c r="I385" t="str">
        <f t="shared" si="71"/>
        <v>10162/543965</v>
      </c>
      <c r="J385">
        <f>VLOOKUP(C385,Schools!$A:$Z,9,0)</f>
        <v>400069</v>
      </c>
      <c r="K385" s="70" t="s">
        <v>271</v>
      </c>
      <c r="L385" s="70" t="s">
        <v>1084</v>
      </c>
      <c r="M385" s="70" t="s">
        <v>1447</v>
      </c>
      <c r="N385" t="str">
        <f>VLOOKUP(C385,Schools!A:D,4,0)</f>
        <v>Primary</v>
      </c>
      <c r="O385">
        <f t="shared" si="69"/>
        <v>10162</v>
      </c>
      <c r="P385">
        <f t="shared" si="72"/>
        <v>543965</v>
      </c>
      <c r="Q385" s="75">
        <f t="shared" si="73"/>
        <v>-664</v>
      </c>
      <c r="R385" s="73"/>
      <c r="S385" s="73"/>
      <c r="T385" s="73"/>
      <c r="U385" s="73"/>
      <c r="V385" s="73"/>
      <c r="W385" s="73"/>
      <c r="X385" s="73"/>
      <c r="Y385" s="73"/>
      <c r="Z385" s="73"/>
      <c r="AA385" s="73"/>
      <c r="AB385" s="73"/>
      <c r="AC385" s="48">
        <f t="shared" si="74"/>
        <v>-664</v>
      </c>
      <c r="AD385" s="48">
        <f t="shared" si="75"/>
        <v>0</v>
      </c>
      <c r="AE385" s="73"/>
      <c r="AF385" s="47"/>
      <c r="AG385" s="48">
        <f t="shared" si="65"/>
        <v>-664</v>
      </c>
      <c r="AH385" s="48">
        <f t="shared" si="66"/>
        <v>-664</v>
      </c>
      <c r="AI385" s="6">
        <f t="shared" si="67"/>
        <v>-664</v>
      </c>
      <c r="AJ385" s="6">
        <f t="shared" si="68"/>
        <v>-664</v>
      </c>
    </row>
    <row r="386" spans="1:36" x14ac:dyDescent="0.25">
      <c r="A386" t="str">
        <f t="shared" si="70"/>
        <v>DEDELEGATION</v>
      </c>
      <c r="B386" s="71">
        <v>44295</v>
      </c>
      <c r="C386" s="70">
        <v>3023302</v>
      </c>
      <c r="D386" t="s">
        <v>1417</v>
      </c>
      <c r="E386" t="str">
        <f>VLOOKUP(C386,Schools!$A:$Z,3,0)</f>
        <v>M</v>
      </c>
      <c r="F386" s="72">
        <v>-871.50000000000011</v>
      </c>
      <c r="G386" s="70" t="s">
        <v>4657</v>
      </c>
      <c r="H386" t="s">
        <v>1085</v>
      </c>
      <c r="I386" t="str">
        <f t="shared" si="71"/>
        <v>10162/543965</v>
      </c>
      <c r="J386">
        <f>VLOOKUP(C386,Schools!$A:$Z,9,0)</f>
        <v>400039</v>
      </c>
      <c r="K386" s="70" t="s">
        <v>271</v>
      </c>
      <c r="L386" s="70" t="s">
        <v>1084</v>
      </c>
      <c r="M386" s="70" t="s">
        <v>1447</v>
      </c>
      <c r="N386" t="str">
        <f>VLOOKUP(C386,Schools!A:D,4,0)</f>
        <v>Primary</v>
      </c>
      <c r="O386">
        <f t="shared" si="69"/>
        <v>10162</v>
      </c>
      <c r="P386">
        <f t="shared" si="72"/>
        <v>543965</v>
      </c>
      <c r="Q386" s="75">
        <f t="shared" si="73"/>
        <v>-871.50000000000011</v>
      </c>
      <c r="R386" s="73"/>
      <c r="S386" s="73"/>
      <c r="T386" s="73"/>
      <c r="U386" s="73"/>
      <c r="V386" s="73"/>
      <c r="W386" s="73"/>
      <c r="X386" s="73"/>
      <c r="Y386" s="73"/>
      <c r="Z386" s="73"/>
      <c r="AA386" s="73"/>
      <c r="AB386" s="73"/>
      <c r="AC386" s="48">
        <f t="shared" si="74"/>
        <v>-871.50000000000011</v>
      </c>
      <c r="AD386" s="48">
        <f t="shared" si="75"/>
        <v>0</v>
      </c>
      <c r="AE386" s="73"/>
      <c r="AF386" s="47"/>
      <c r="AG386" s="48">
        <f t="shared" si="65"/>
        <v>-871.50000000000011</v>
      </c>
      <c r="AH386" s="48">
        <f t="shared" si="66"/>
        <v>-871.50000000000011</v>
      </c>
      <c r="AI386" s="6">
        <f t="shared" si="67"/>
        <v>-871.50000000000011</v>
      </c>
      <c r="AJ386" s="6">
        <f t="shared" si="68"/>
        <v>-871.50000000000011</v>
      </c>
    </row>
    <row r="387" spans="1:36" x14ac:dyDescent="0.25">
      <c r="A387" t="str">
        <f t="shared" si="70"/>
        <v>DEDELEGATION</v>
      </c>
      <c r="B387" s="71">
        <v>44295</v>
      </c>
      <c r="C387" s="70">
        <v>3023304</v>
      </c>
      <c r="D387" t="s">
        <v>1418</v>
      </c>
      <c r="E387" t="str">
        <f>VLOOKUP(C387,Schools!$A:$Z,3,0)</f>
        <v>M</v>
      </c>
      <c r="F387" s="72">
        <v>-800.95</v>
      </c>
      <c r="G387" s="70" t="s">
        <v>4657</v>
      </c>
      <c r="H387" t="s">
        <v>1085</v>
      </c>
      <c r="I387" t="str">
        <f t="shared" si="71"/>
        <v>10162/543965</v>
      </c>
      <c r="J387">
        <f>VLOOKUP(C387,Schools!$A:$Z,9,0)</f>
        <v>400008</v>
      </c>
      <c r="K387" s="70" t="s">
        <v>271</v>
      </c>
      <c r="L387" s="70" t="s">
        <v>1084</v>
      </c>
      <c r="M387" s="70" t="s">
        <v>1447</v>
      </c>
      <c r="N387" t="str">
        <f>VLOOKUP(C387,Schools!A:D,4,0)</f>
        <v>Primary</v>
      </c>
      <c r="O387">
        <f t="shared" si="69"/>
        <v>10162</v>
      </c>
      <c r="P387">
        <f t="shared" si="72"/>
        <v>543965</v>
      </c>
      <c r="Q387" s="75">
        <f t="shared" si="73"/>
        <v>-800.95</v>
      </c>
      <c r="R387" s="73"/>
      <c r="S387" s="73"/>
      <c r="T387" s="73"/>
      <c r="U387" s="73"/>
      <c r="V387" s="73"/>
      <c r="W387" s="73"/>
      <c r="X387" s="73"/>
      <c r="Y387" s="73"/>
      <c r="Z387" s="73"/>
      <c r="AA387" s="73"/>
      <c r="AB387" s="73"/>
      <c r="AC387" s="48">
        <f t="shared" si="74"/>
        <v>-800.95</v>
      </c>
      <c r="AD387" s="48">
        <f t="shared" si="75"/>
        <v>0</v>
      </c>
      <c r="AE387" s="73"/>
      <c r="AF387" s="47"/>
      <c r="AG387" s="48">
        <f t="shared" si="65"/>
        <v>-800.95</v>
      </c>
      <c r="AH387" s="48">
        <f t="shared" si="66"/>
        <v>-800.95</v>
      </c>
      <c r="AI387" s="6">
        <f t="shared" si="67"/>
        <v>-800.95</v>
      </c>
      <c r="AJ387" s="6">
        <f t="shared" si="68"/>
        <v>-800.95</v>
      </c>
    </row>
    <row r="388" spans="1:36" x14ac:dyDescent="0.25">
      <c r="A388" t="str">
        <f t="shared" si="70"/>
        <v>DEDELEGATION</v>
      </c>
      <c r="B388" s="71">
        <v>44295</v>
      </c>
      <c r="C388" s="70">
        <v>3023305</v>
      </c>
      <c r="D388" t="s">
        <v>1419</v>
      </c>
      <c r="E388" t="str">
        <f>VLOOKUP(C388,Schools!$A:$Z,3,0)</f>
        <v>M</v>
      </c>
      <c r="F388" s="72">
        <v>-622.5</v>
      </c>
      <c r="G388" s="70" t="s">
        <v>4657</v>
      </c>
      <c r="H388" t="s">
        <v>1085</v>
      </c>
      <c r="I388" t="str">
        <f t="shared" si="71"/>
        <v>10162/543965</v>
      </c>
      <c r="J388">
        <f>VLOOKUP(C388,Schools!$A:$Z,9,0)</f>
        <v>400086</v>
      </c>
      <c r="K388" s="70" t="s">
        <v>271</v>
      </c>
      <c r="L388" s="70" t="s">
        <v>1084</v>
      </c>
      <c r="M388" s="70" t="s">
        <v>1447</v>
      </c>
      <c r="N388" t="str">
        <f>VLOOKUP(C388,Schools!A:D,4,0)</f>
        <v>Primary</v>
      </c>
      <c r="O388">
        <f t="shared" si="69"/>
        <v>10162</v>
      </c>
      <c r="P388">
        <f t="shared" si="72"/>
        <v>543965</v>
      </c>
      <c r="Q388" s="75">
        <f t="shared" si="73"/>
        <v>-622.5</v>
      </c>
      <c r="R388" s="73"/>
      <c r="S388" s="73"/>
      <c r="T388" s="73"/>
      <c r="U388" s="73"/>
      <c r="V388" s="73"/>
      <c r="W388" s="73"/>
      <c r="X388" s="73"/>
      <c r="Y388" s="73"/>
      <c r="Z388" s="73"/>
      <c r="AA388" s="73"/>
      <c r="AB388" s="73"/>
      <c r="AC388" s="48">
        <f t="shared" si="74"/>
        <v>-622.5</v>
      </c>
      <c r="AD388" s="48">
        <f t="shared" si="75"/>
        <v>0</v>
      </c>
      <c r="AE388" s="73"/>
      <c r="AF388" s="47"/>
      <c r="AG388" s="48">
        <f t="shared" si="65"/>
        <v>-622.5</v>
      </c>
      <c r="AH388" s="48">
        <f t="shared" si="66"/>
        <v>-622.5</v>
      </c>
      <c r="AI388" s="6">
        <f t="shared" si="67"/>
        <v>-622.5</v>
      </c>
      <c r="AJ388" s="6">
        <f t="shared" si="68"/>
        <v>-622.5</v>
      </c>
    </row>
    <row r="389" spans="1:36" x14ac:dyDescent="0.25">
      <c r="A389" t="str">
        <f t="shared" si="70"/>
        <v>DEDELEGATION</v>
      </c>
      <c r="B389" s="71">
        <v>44295</v>
      </c>
      <c r="C389" s="70">
        <v>3023307</v>
      </c>
      <c r="D389" t="s">
        <v>1420</v>
      </c>
      <c r="E389" t="str">
        <f>VLOOKUP(C389,Schools!$A:$Z,3,0)</f>
        <v>M</v>
      </c>
      <c r="F389" s="72">
        <v>-871.50000000000011</v>
      </c>
      <c r="G389" s="70" t="s">
        <v>4657</v>
      </c>
      <c r="H389" t="s">
        <v>1085</v>
      </c>
      <c r="I389" t="str">
        <f t="shared" si="71"/>
        <v>10162/543965</v>
      </c>
      <c r="J389">
        <f>VLOOKUP(C389,Schools!$A:$Z,9,0)</f>
        <v>400114</v>
      </c>
      <c r="K389" s="70" t="s">
        <v>271</v>
      </c>
      <c r="L389" s="70" t="s">
        <v>1084</v>
      </c>
      <c r="M389" s="70" t="s">
        <v>1447</v>
      </c>
      <c r="N389" t="str">
        <f>VLOOKUP(C389,Schools!A:D,4,0)</f>
        <v>Primary</v>
      </c>
      <c r="O389">
        <f t="shared" si="69"/>
        <v>10162</v>
      </c>
      <c r="P389">
        <f t="shared" si="72"/>
        <v>543965</v>
      </c>
      <c r="Q389" s="75">
        <f t="shared" si="73"/>
        <v>-871.50000000000011</v>
      </c>
      <c r="R389" s="73"/>
      <c r="S389" s="73"/>
      <c r="T389" s="73"/>
      <c r="U389" s="73"/>
      <c r="V389" s="73"/>
      <c r="W389" s="73"/>
      <c r="X389" s="73"/>
      <c r="Y389" s="73"/>
      <c r="Z389" s="73"/>
      <c r="AA389" s="73"/>
      <c r="AB389" s="73"/>
      <c r="AC389" s="48">
        <f t="shared" si="74"/>
        <v>-871.50000000000011</v>
      </c>
      <c r="AD389" s="48">
        <f t="shared" si="75"/>
        <v>0</v>
      </c>
      <c r="AE389" s="73"/>
      <c r="AF389" s="47"/>
      <c r="AG389" s="48">
        <f t="shared" si="65"/>
        <v>-871.50000000000011</v>
      </c>
      <c r="AH389" s="48">
        <f t="shared" si="66"/>
        <v>-871.50000000000011</v>
      </c>
      <c r="AI389" s="6">
        <f t="shared" si="67"/>
        <v>-871.50000000000011</v>
      </c>
      <c r="AJ389" s="6">
        <f t="shared" si="68"/>
        <v>-871.50000000000011</v>
      </c>
    </row>
    <row r="390" spans="1:36" x14ac:dyDescent="0.25">
      <c r="A390" t="str">
        <f t="shared" si="70"/>
        <v>DEDELEGATION</v>
      </c>
      <c r="B390" s="71">
        <v>44295</v>
      </c>
      <c r="C390" s="70">
        <v>3023309</v>
      </c>
      <c r="D390" t="s">
        <v>1421</v>
      </c>
      <c r="E390" t="str">
        <f>VLOOKUP(C390,Schools!$A:$Z,3,0)</f>
        <v>M</v>
      </c>
      <c r="F390" s="72">
        <v>-871.50000000000011</v>
      </c>
      <c r="G390" s="70" t="s">
        <v>4657</v>
      </c>
      <c r="H390" t="s">
        <v>1085</v>
      </c>
      <c r="I390" t="str">
        <f t="shared" si="71"/>
        <v>10162/543965</v>
      </c>
      <c r="J390">
        <f>VLOOKUP(C390,Schools!$A:$Z,9,0)</f>
        <v>400098</v>
      </c>
      <c r="K390" s="70" t="s">
        <v>271</v>
      </c>
      <c r="L390" s="70" t="s">
        <v>1084</v>
      </c>
      <c r="M390" s="70" t="s">
        <v>1447</v>
      </c>
      <c r="N390" t="str">
        <f>VLOOKUP(C390,Schools!A:D,4,0)</f>
        <v>Primary</v>
      </c>
      <c r="O390">
        <f t="shared" si="69"/>
        <v>10162</v>
      </c>
      <c r="P390">
        <f t="shared" si="72"/>
        <v>543965</v>
      </c>
      <c r="Q390" s="75">
        <f t="shared" si="73"/>
        <v>-871.50000000000011</v>
      </c>
      <c r="R390" s="73"/>
      <c r="S390" s="73"/>
      <c r="T390" s="73"/>
      <c r="U390" s="73"/>
      <c r="V390" s="73"/>
      <c r="W390" s="73"/>
      <c r="X390" s="73"/>
      <c r="Y390" s="73"/>
      <c r="Z390" s="73"/>
      <c r="AA390" s="73"/>
      <c r="AB390" s="73"/>
      <c r="AC390" s="48">
        <f t="shared" si="74"/>
        <v>-871.50000000000011</v>
      </c>
      <c r="AD390" s="48">
        <f t="shared" si="75"/>
        <v>0</v>
      </c>
      <c r="AE390" s="73"/>
      <c r="AF390" s="47"/>
      <c r="AG390" s="48">
        <f t="shared" si="65"/>
        <v>-871.50000000000011</v>
      </c>
      <c r="AH390" s="48">
        <f t="shared" si="66"/>
        <v>-871.50000000000011</v>
      </c>
      <c r="AI390" s="6">
        <f t="shared" si="67"/>
        <v>-871.50000000000011</v>
      </c>
      <c r="AJ390" s="6">
        <f t="shared" si="68"/>
        <v>-871.50000000000011</v>
      </c>
    </row>
    <row r="391" spans="1:36" x14ac:dyDescent="0.25">
      <c r="A391" t="str">
        <f t="shared" si="70"/>
        <v>DEDELEGATION</v>
      </c>
      <c r="B391" s="71">
        <v>44295</v>
      </c>
      <c r="C391" s="70">
        <v>3023311</v>
      </c>
      <c r="D391" t="s">
        <v>1422</v>
      </c>
      <c r="E391" t="str">
        <f>VLOOKUP(C391,Schools!$A:$Z,3,0)</f>
        <v>M</v>
      </c>
      <c r="F391" s="72">
        <v>-1705.65</v>
      </c>
      <c r="G391" s="70" t="s">
        <v>4657</v>
      </c>
      <c r="H391" t="s">
        <v>1085</v>
      </c>
      <c r="I391" t="str">
        <f t="shared" si="71"/>
        <v>10162/543965</v>
      </c>
      <c r="J391">
        <f>VLOOKUP(C391,Schools!$A:$Z,9,0)</f>
        <v>400058</v>
      </c>
      <c r="K391" s="70" t="s">
        <v>271</v>
      </c>
      <c r="L391" s="70" t="s">
        <v>1084</v>
      </c>
      <c r="M391" s="70" t="s">
        <v>1447</v>
      </c>
      <c r="N391" t="str">
        <f>VLOOKUP(C391,Schools!A:D,4,0)</f>
        <v>Primary</v>
      </c>
      <c r="O391">
        <f t="shared" si="69"/>
        <v>10162</v>
      </c>
      <c r="P391">
        <f t="shared" si="72"/>
        <v>543965</v>
      </c>
      <c r="Q391" s="75">
        <f t="shared" si="73"/>
        <v>-1705.65</v>
      </c>
      <c r="R391" s="73"/>
      <c r="S391" s="73"/>
      <c r="T391" s="73"/>
      <c r="U391" s="73"/>
      <c r="V391" s="73"/>
      <c r="W391" s="73"/>
      <c r="X391" s="73"/>
      <c r="Y391" s="73"/>
      <c r="Z391" s="73"/>
      <c r="AA391" s="73"/>
      <c r="AB391" s="73"/>
      <c r="AC391" s="48">
        <f t="shared" si="74"/>
        <v>-1705.65</v>
      </c>
      <c r="AD391" s="48">
        <f t="shared" si="75"/>
        <v>0</v>
      </c>
      <c r="AE391" s="73"/>
      <c r="AF391" s="47"/>
      <c r="AG391" s="48">
        <f t="shared" ref="AG391:AG454" si="76">SUM(Q391:S391)</f>
        <v>-1705.65</v>
      </c>
      <c r="AH391" s="48">
        <f t="shared" ref="AH391:AH454" si="77">SUM(Q391:V391)</f>
        <v>-1705.65</v>
      </c>
      <c r="AI391" s="6">
        <f t="shared" ref="AI391:AI454" si="78">SUM(Q391:Y391)</f>
        <v>-1705.65</v>
      </c>
      <c r="AJ391" s="6">
        <f t="shared" ref="AJ391:AJ454" si="79">SUM(Q391:AB391)</f>
        <v>-1705.65</v>
      </c>
    </row>
    <row r="392" spans="1:36" x14ac:dyDescent="0.25">
      <c r="A392" t="str">
        <f t="shared" si="70"/>
        <v>DEDELEGATION</v>
      </c>
      <c r="B392" s="71">
        <v>44295</v>
      </c>
      <c r="C392" s="70">
        <v>3023312</v>
      </c>
      <c r="D392" t="s">
        <v>1423</v>
      </c>
      <c r="E392" t="str">
        <f>VLOOKUP(C392,Schools!$A:$Z,3,0)</f>
        <v>M</v>
      </c>
      <c r="F392" s="72">
        <v>-883.95</v>
      </c>
      <c r="G392" s="70" t="s">
        <v>4657</v>
      </c>
      <c r="H392" t="s">
        <v>1085</v>
      </c>
      <c r="I392" t="str">
        <f t="shared" si="71"/>
        <v>10162/543965</v>
      </c>
      <c r="J392">
        <f>VLOOKUP(C392,Schools!$A:$Z,9,0)</f>
        <v>400017</v>
      </c>
      <c r="K392" s="70" t="s">
        <v>271</v>
      </c>
      <c r="L392" s="70" t="s">
        <v>1084</v>
      </c>
      <c r="M392" s="70" t="s">
        <v>1447</v>
      </c>
      <c r="N392" t="str">
        <f>VLOOKUP(C392,Schools!A:D,4,0)</f>
        <v>Primary</v>
      </c>
      <c r="O392">
        <f t="shared" si="69"/>
        <v>10162</v>
      </c>
      <c r="P392">
        <f t="shared" si="72"/>
        <v>543965</v>
      </c>
      <c r="Q392" s="75">
        <f t="shared" si="73"/>
        <v>-883.95</v>
      </c>
      <c r="R392" s="73"/>
      <c r="S392" s="73"/>
      <c r="T392" s="73"/>
      <c r="U392" s="73"/>
      <c r="V392" s="73"/>
      <c r="W392" s="73"/>
      <c r="X392" s="73"/>
      <c r="Y392" s="73"/>
      <c r="Z392" s="73"/>
      <c r="AA392" s="73"/>
      <c r="AB392" s="73"/>
      <c r="AC392" s="48">
        <f t="shared" si="74"/>
        <v>-883.95</v>
      </c>
      <c r="AD392" s="48">
        <f t="shared" si="75"/>
        <v>0</v>
      </c>
      <c r="AE392" s="73"/>
      <c r="AF392" s="47"/>
      <c r="AG392" s="48">
        <f t="shared" si="76"/>
        <v>-883.95</v>
      </c>
      <c r="AH392" s="48">
        <f t="shared" si="77"/>
        <v>-883.95</v>
      </c>
      <c r="AI392" s="6">
        <f t="shared" si="78"/>
        <v>-883.95</v>
      </c>
      <c r="AJ392" s="6">
        <f t="shared" si="79"/>
        <v>-883.95</v>
      </c>
    </row>
    <row r="393" spans="1:36" x14ac:dyDescent="0.25">
      <c r="A393" t="str">
        <f t="shared" si="70"/>
        <v>DEDELEGATION</v>
      </c>
      <c r="B393" s="71">
        <v>44295</v>
      </c>
      <c r="C393" s="70">
        <v>3023313</v>
      </c>
      <c r="D393" t="s">
        <v>1424</v>
      </c>
      <c r="E393" t="str">
        <f>VLOOKUP(C393,Schools!$A:$Z,3,0)</f>
        <v>M</v>
      </c>
      <c r="F393" s="72">
        <v>-830.00000000000011</v>
      </c>
      <c r="G393" s="70" t="s">
        <v>4657</v>
      </c>
      <c r="H393" t="s">
        <v>1085</v>
      </c>
      <c r="I393" t="str">
        <f t="shared" si="71"/>
        <v>10162/543965</v>
      </c>
      <c r="J393">
        <f>VLOOKUP(C393,Schools!$A:$Z,9,0)</f>
        <v>400006</v>
      </c>
      <c r="K393" s="70" t="s">
        <v>271</v>
      </c>
      <c r="L393" s="70" t="s">
        <v>1084</v>
      </c>
      <c r="M393" s="70" t="s">
        <v>1447</v>
      </c>
      <c r="N393" t="str">
        <f>VLOOKUP(C393,Schools!A:D,4,0)</f>
        <v>Primary</v>
      </c>
      <c r="O393">
        <f t="shared" si="69"/>
        <v>10162</v>
      </c>
      <c r="P393">
        <f t="shared" si="72"/>
        <v>543965</v>
      </c>
      <c r="Q393" s="75">
        <f t="shared" si="73"/>
        <v>-830.00000000000011</v>
      </c>
      <c r="R393" s="73"/>
      <c r="S393" s="73"/>
      <c r="T393" s="73"/>
      <c r="U393" s="73"/>
      <c r="V393" s="73"/>
      <c r="W393" s="73"/>
      <c r="X393" s="73"/>
      <c r="Y393" s="73"/>
      <c r="Z393" s="73"/>
      <c r="AA393" s="73"/>
      <c r="AB393" s="73"/>
      <c r="AC393" s="48">
        <f t="shared" si="74"/>
        <v>-830.00000000000011</v>
      </c>
      <c r="AD393" s="48">
        <f t="shared" si="75"/>
        <v>0</v>
      </c>
      <c r="AE393" s="73"/>
      <c r="AF393" s="47"/>
      <c r="AG393" s="48">
        <f t="shared" si="76"/>
        <v>-830.00000000000011</v>
      </c>
      <c r="AH393" s="48">
        <f t="shared" si="77"/>
        <v>-830.00000000000011</v>
      </c>
      <c r="AI393" s="6">
        <f t="shared" si="78"/>
        <v>-830.00000000000011</v>
      </c>
      <c r="AJ393" s="6">
        <f t="shared" si="79"/>
        <v>-830.00000000000011</v>
      </c>
    </row>
    <row r="394" spans="1:36" x14ac:dyDescent="0.25">
      <c r="A394" t="str">
        <f t="shared" si="70"/>
        <v>DEDELEGATION</v>
      </c>
      <c r="B394" s="71">
        <v>44295</v>
      </c>
      <c r="C394" s="70">
        <v>3023314</v>
      </c>
      <c r="D394" t="s">
        <v>1425</v>
      </c>
      <c r="E394" t="str">
        <f>VLOOKUP(C394,Schools!$A:$Z,3,0)</f>
        <v>M</v>
      </c>
      <c r="F394" s="72">
        <v>-867.35</v>
      </c>
      <c r="G394" s="70" t="s">
        <v>4657</v>
      </c>
      <c r="H394" t="s">
        <v>1085</v>
      </c>
      <c r="I394" t="str">
        <f t="shared" si="71"/>
        <v>10162/543965</v>
      </c>
      <c r="J394">
        <f>VLOOKUP(C394,Schools!$A:$Z,9,0)</f>
        <v>400094</v>
      </c>
      <c r="K394" s="70" t="s">
        <v>271</v>
      </c>
      <c r="L394" s="70" t="s">
        <v>1084</v>
      </c>
      <c r="M394" s="70" t="s">
        <v>1447</v>
      </c>
      <c r="N394" t="str">
        <f>VLOOKUP(C394,Schools!A:D,4,0)</f>
        <v>Primary</v>
      </c>
      <c r="O394">
        <f t="shared" si="69"/>
        <v>10162</v>
      </c>
      <c r="P394">
        <f t="shared" si="72"/>
        <v>543965</v>
      </c>
      <c r="Q394" s="75">
        <f t="shared" si="73"/>
        <v>-867.35</v>
      </c>
      <c r="R394" s="73"/>
      <c r="S394" s="73"/>
      <c r="T394" s="73"/>
      <c r="U394" s="73"/>
      <c r="V394" s="73"/>
      <c r="W394" s="73"/>
      <c r="X394" s="73"/>
      <c r="Y394" s="73"/>
      <c r="Z394" s="73"/>
      <c r="AA394" s="73"/>
      <c r="AB394" s="73"/>
      <c r="AC394" s="48">
        <f t="shared" si="74"/>
        <v>-867.35</v>
      </c>
      <c r="AD394" s="48">
        <f t="shared" si="75"/>
        <v>0</v>
      </c>
      <c r="AE394" s="73"/>
      <c r="AF394" s="47"/>
      <c r="AG394" s="48">
        <f t="shared" si="76"/>
        <v>-867.35</v>
      </c>
      <c r="AH394" s="48">
        <f t="shared" si="77"/>
        <v>-867.35</v>
      </c>
      <c r="AI394" s="6">
        <f t="shared" si="78"/>
        <v>-867.35</v>
      </c>
      <c r="AJ394" s="6">
        <f t="shared" si="79"/>
        <v>-867.35</v>
      </c>
    </row>
    <row r="395" spans="1:36" x14ac:dyDescent="0.25">
      <c r="A395" t="str">
        <f t="shared" si="70"/>
        <v>DEDELEGATION</v>
      </c>
      <c r="B395" s="71">
        <v>44295</v>
      </c>
      <c r="C395" s="70">
        <v>3023315</v>
      </c>
      <c r="D395" t="s">
        <v>1426</v>
      </c>
      <c r="E395" t="str">
        <f>VLOOKUP(C395,Schools!$A:$Z,3,0)</f>
        <v>M</v>
      </c>
      <c r="F395" s="72">
        <v>-859.05000000000007</v>
      </c>
      <c r="G395" s="70" t="s">
        <v>4657</v>
      </c>
      <c r="H395" t="s">
        <v>1085</v>
      </c>
      <c r="I395" t="str">
        <f t="shared" si="71"/>
        <v>10162/543965</v>
      </c>
      <c r="J395">
        <f>VLOOKUP(C395,Schools!$A:$Z,9,0)</f>
        <v>400062</v>
      </c>
      <c r="K395" s="70" t="s">
        <v>271</v>
      </c>
      <c r="L395" s="70" t="s">
        <v>1084</v>
      </c>
      <c r="M395" s="70" t="s">
        <v>1447</v>
      </c>
      <c r="N395" t="str">
        <f>VLOOKUP(C395,Schools!A:D,4,0)</f>
        <v>Primary</v>
      </c>
      <c r="O395">
        <f t="shared" si="69"/>
        <v>10162</v>
      </c>
      <c r="P395">
        <f t="shared" si="72"/>
        <v>543965</v>
      </c>
      <c r="Q395" s="75">
        <f t="shared" si="73"/>
        <v>-859.05000000000007</v>
      </c>
      <c r="R395" s="73"/>
      <c r="S395" s="73"/>
      <c r="T395" s="73"/>
      <c r="U395" s="73"/>
      <c r="V395" s="73"/>
      <c r="W395" s="73"/>
      <c r="X395" s="73"/>
      <c r="Y395" s="73"/>
      <c r="Z395" s="73"/>
      <c r="AA395" s="73"/>
      <c r="AB395" s="73"/>
      <c r="AC395" s="48">
        <f t="shared" si="74"/>
        <v>-859.05000000000007</v>
      </c>
      <c r="AD395" s="48">
        <f t="shared" si="75"/>
        <v>0</v>
      </c>
      <c r="AE395" s="73"/>
      <c r="AF395" s="47"/>
      <c r="AG395" s="48">
        <f t="shared" si="76"/>
        <v>-859.05000000000007</v>
      </c>
      <c r="AH395" s="48">
        <f t="shared" si="77"/>
        <v>-859.05000000000007</v>
      </c>
      <c r="AI395" s="6">
        <f t="shared" si="78"/>
        <v>-859.05000000000007</v>
      </c>
      <c r="AJ395" s="6">
        <f t="shared" si="79"/>
        <v>-859.05000000000007</v>
      </c>
    </row>
    <row r="396" spans="1:36" x14ac:dyDescent="0.25">
      <c r="A396" t="str">
        <f t="shared" si="70"/>
        <v>DEDELEGATION</v>
      </c>
      <c r="B396" s="71">
        <v>44295</v>
      </c>
      <c r="C396" s="70">
        <v>3023316</v>
      </c>
      <c r="D396" t="s">
        <v>1427</v>
      </c>
      <c r="E396" t="str">
        <f>VLOOKUP(C396,Schools!$A:$Z,3,0)</f>
        <v>M</v>
      </c>
      <c r="F396" s="72">
        <v>-875.65000000000009</v>
      </c>
      <c r="G396" s="70" t="s">
        <v>4657</v>
      </c>
      <c r="H396" t="s">
        <v>1085</v>
      </c>
      <c r="I396" t="str">
        <f t="shared" si="71"/>
        <v>10162/543965</v>
      </c>
      <c r="J396">
        <f>VLOOKUP(C396,Schools!$A:$Z,9,0)</f>
        <v>400100</v>
      </c>
      <c r="K396" s="70" t="s">
        <v>271</v>
      </c>
      <c r="L396" s="70" t="s">
        <v>1084</v>
      </c>
      <c r="M396" s="70" t="s">
        <v>1447</v>
      </c>
      <c r="N396" t="str">
        <f>VLOOKUP(C396,Schools!A:D,4,0)</f>
        <v>Primary</v>
      </c>
      <c r="O396">
        <f t="shared" si="69"/>
        <v>10162</v>
      </c>
      <c r="P396">
        <f t="shared" si="72"/>
        <v>543965</v>
      </c>
      <c r="Q396" s="75">
        <f t="shared" si="73"/>
        <v>-875.65000000000009</v>
      </c>
      <c r="R396" s="73"/>
      <c r="S396" s="73"/>
      <c r="T396" s="73"/>
      <c r="U396" s="73"/>
      <c r="V396" s="73"/>
      <c r="W396" s="73"/>
      <c r="X396" s="73"/>
      <c r="Y396" s="73"/>
      <c r="Z396" s="73"/>
      <c r="AA396" s="73"/>
      <c r="AB396" s="73"/>
      <c r="AC396" s="48">
        <f t="shared" si="74"/>
        <v>-875.65000000000009</v>
      </c>
      <c r="AD396" s="48">
        <f t="shared" si="75"/>
        <v>0</v>
      </c>
      <c r="AE396" s="73"/>
      <c r="AF396" s="47"/>
      <c r="AG396" s="48">
        <f t="shared" si="76"/>
        <v>-875.65000000000009</v>
      </c>
      <c r="AH396" s="48">
        <f t="shared" si="77"/>
        <v>-875.65000000000009</v>
      </c>
      <c r="AI396" s="6">
        <f t="shared" si="78"/>
        <v>-875.65000000000009</v>
      </c>
      <c r="AJ396" s="6">
        <f t="shared" si="79"/>
        <v>-875.65000000000009</v>
      </c>
    </row>
    <row r="397" spans="1:36" x14ac:dyDescent="0.25">
      <c r="A397" t="str">
        <f t="shared" si="70"/>
        <v>DEDELEGATION</v>
      </c>
      <c r="B397" s="71">
        <v>44295</v>
      </c>
      <c r="C397" s="70">
        <v>3023317</v>
      </c>
      <c r="D397" t="s">
        <v>1428</v>
      </c>
      <c r="E397" t="str">
        <f>VLOOKUP(C397,Schools!$A:$Z,3,0)</f>
        <v>M</v>
      </c>
      <c r="F397" s="72">
        <v>-875.65000000000009</v>
      </c>
      <c r="G397" s="70" t="s">
        <v>4657</v>
      </c>
      <c r="H397" t="s">
        <v>1085</v>
      </c>
      <c r="I397" t="str">
        <f t="shared" si="71"/>
        <v>10162/543965</v>
      </c>
      <c r="J397">
        <f>VLOOKUP(C397,Schools!$A:$Z,9,0)</f>
        <v>400015</v>
      </c>
      <c r="K397" s="70" t="s">
        <v>271</v>
      </c>
      <c r="L397" s="70" t="s">
        <v>1084</v>
      </c>
      <c r="M397" s="70" t="s">
        <v>1447</v>
      </c>
      <c r="N397" t="str">
        <f>VLOOKUP(C397,Schools!A:D,4,0)</f>
        <v>Primary</v>
      </c>
      <c r="O397">
        <f t="shared" si="69"/>
        <v>10162</v>
      </c>
      <c r="P397">
        <f t="shared" si="72"/>
        <v>543965</v>
      </c>
      <c r="Q397" s="75">
        <f t="shared" si="73"/>
        <v>-875.65000000000009</v>
      </c>
      <c r="R397" s="73"/>
      <c r="S397" s="73"/>
      <c r="T397" s="73"/>
      <c r="U397" s="73"/>
      <c r="V397" s="73"/>
      <c r="W397" s="73"/>
      <c r="X397" s="73"/>
      <c r="Y397" s="73"/>
      <c r="Z397" s="73"/>
      <c r="AA397" s="73"/>
      <c r="AB397" s="73"/>
      <c r="AC397" s="48">
        <f t="shared" si="74"/>
        <v>-875.65000000000009</v>
      </c>
      <c r="AD397" s="48">
        <f t="shared" si="75"/>
        <v>0</v>
      </c>
      <c r="AE397" s="73"/>
      <c r="AF397" s="47"/>
      <c r="AG397" s="48">
        <f t="shared" si="76"/>
        <v>-875.65000000000009</v>
      </c>
      <c r="AH397" s="48">
        <f t="shared" si="77"/>
        <v>-875.65000000000009</v>
      </c>
      <c r="AI397" s="6">
        <f t="shared" si="78"/>
        <v>-875.65000000000009</v>
      </c>
      <c r="AJ397" s="6">
        <f t="shared" si="79"/>
        <v>-875.65000000000009</v>
      </c>
    </row>
    <row r="398" spans="1:36" x14ac:dyDescent="0.25">
      <c r="A398" t="str">
        <f t="shared" si="70"/>
        <v>DEDELEGATION</v>
      </c>
      <c r="B398" s="71">
        <v>44295</v>
      </c>
      <c r="C398" s="70">
        <v>3023500</v>
      </c>
      <c r="D398" t="s">
        <v>1429</v>
      </c>
      <c r="E398" t="str">
        <f>VLOOKUP(C398,Schools!$A:$Z,3,0)</f>
        <v>M</v>
      </c>
      <c r="F398" s="72">
        <v>-531.20000000000005</v>
      </c>
      <c r="G398" s="70" t="s">
        <v>4657</v>
      </c>
      <c r="H398" t="s">
        <v>1085</v>
      </c>
      <c r="I398" t="str">
        <f t="shared" si="71"/>
        <v>10162/543965</v>
      </c>
      <c r="J398">
        <f>VLOOKUP(C398,Schools!$A:$Z,9,0)</f>
        <v>400023</v>
      </c>
      <c r="K398" s="70" t="s">
        <v>271</v>
      </c>
      <c r="L398" s="70" t="s">
        <v>1084</v>
      </c>
      <c r="M398" s="70" t="s">
        <v>1447</v>
      </c>
      <c r="N398" t="str">
        <f>VLOOKUP(C398,Schools!A:D,4,0)</f>
        <v>Primary</v>
      </c>
      <c r="O398">
        <f t="shared" si="69"/>
        <v>10162</v>
      </c>
      <c r="P398">
        <f t="shared" si="72"/>
        <v>543965</v>
      </c>
      <c r="Q398" s="75">
        <f t="shared" si="73"/>
        <v>-531.20000000000005</v>
      </c>
      <c r="R398" s="73"/>
      <c r="S398" s="73"/>
      <c r="T398" s="73"/>
      <c r="U398" s="73"/>
      <c r="V398" s="73"/>
      <c r="W398" s="73"/>
      <c r="X398" s="73"/>
      <c r="Y398" s="73"/>
      <c r="Z398" s="73"/>
      <c r="AA398" s="73"/>
      <c r="AB398" s="73"/>
      <c r="AC398" s="48">
        <f t="shared" si="74"/>
        <v>-531.20000000000005</v>
      </c>
      <c r="AD398" s="48">
        <f t="shared" si="75"/>
        <v>0</v>
      </c>
      <c r="AE398" s="73"/>
      <c r="AF398" s="47"/>
      <c r="AG398" s="48">
        <f t="shared" si="76"/>
        <v>-531.20000000000005</v>
      </c>
      <c r="AH398" s="48">
        <f t="shared" si="77"/>
        <v>-531.20000000000005</v>
      </c>
      <c r="AI398" s="6">
        <f t="shared" si="78"/>
        <v>-531.20000000000005</v>
      </c>
      <c r="AJ398" s="6">
        <f t="shared" si="79"/>
        <v>-531.20000000000005</v>
      </c>
    </row>
    <row r="399" spans="1:36" x14ac:dyDescent="0.25">
      <c r="A399" t="str">
        <f t="shared" si="70"/>
        <v>DEDELEGATION</v>
      </c>
      <c r="B399" s="71">
        <v>44295</v>
      </c>
      <c r="C399" s="70">
        <v>3023501</v>
      </c>
      <c r="D399" t="s">
        <v>1430</v>
      </c>
      <c r="E399" t="str">
        <f>VLOOKUP(C399,Schools!$A:$Z,3,0)</f>
        <v>M</v>
      </c>
      <c r="F399" s="72">
        <v>-854.90000000000009</v>
      </c>
      <c r="G399" s="70" t="s">
        <v>4657</v>
      </c>
      <c r="H399" t="s">
        <v>1085</v>
      </c>
      <c r="I399" t="str">
        <f t="shared" si="71"/>
        <v>10162/543965</v>
      </c>
      <c r="J399">
        <f>VLOOKUP(C399,Schools!$A:$Z,9,0)</f>
        <v>400003</v>
      </c>
      <c r="K399" s="70" t="s">
        <v>271</v>
      </c>
      <c r="L399" s="70" t="s">
        <v>1084</v>
      </c>
      <c r="M399" s="70" t="s">
        <v>1447</v>
      </c>
      <c r="N399" t="str">
        <f>VLOOKUP(C399,Schools!A:D,4,0)</f>
        <v>Primary</v>
      </c>
      <c r="O399">
        <f t="shared" si="69"/>
        <v>10162</v>
      </c>
      <c r="P399">
        <f t="shared" si="72"/>
        <v>543965</v>
      </c>
      <c r="Q399" s="75">
        <f t="shared" si="73"/>
        <v>-854.90000000000009</v>
      </c>
      <c r="R399" s="73"/>
      <c r="S399" s="73"/>
      <c r="T399" s="73"/>
      <c r="U399" s="73"/>
      <c r="V399" s="73"/>
      <c r="W399" s="73"/>
      <c r="X399" s="73"/>
      <c r="Y399" s="73"/>
      <c r="Z399" s="73"/>
      <c r="AA399" s="73"/>
      <c r="AB399" s="73"/>
      <c r="AC399" s="48">
        <f t="shared" si="74"/>
        <v>-854.90000000000009</v>
      </c>
      <c r="AD399" s="48">
        <f t="shared" si="75"/>
        <v>0</v>
      </c>
      <c r="AE399" s="73"/>
      <c r="AF399" s="47"/>
      <c r="AG399" s="48">
        <f t="shared" si="76"/>
        <v>-854.90000000000009</v>
      </c>
      <c r="AH399" s="48">
        <f t="shared" si="77"/>
        <v>-854.90000000000009</v>
      </c>
      <c r="AI399" s="6">
        <f t="shared" si="78"/>
        <v>-854.90000000000009</v>
      </c>
      <c r="AJ399" s="6">
        <f t="shared" si="79"/>
        <v>-854.90000000000009</v>
      </c>
    </row>
    <row r="400" spans="1:36" x14ac:dyDescent="0.25">
      <c r="A400" t="str">
        <f t="shared" si="70"/>
        <v>DEDELEGATION</v>
      </c>
      <c r="B400" s="71">
        <v>44295</v>
      </c>
      <c r="C400" s="70">
        <v>3023502</v>
      </c>
      <c r="D400" t="s">
        <v>1431</v>
      </c>
      <c r="E400" t="str">
        <f>VLOOKUP(C400,Schools!$A:$Z,3,0)</f>
        <v>M</v>
      </c>
      <c r="F400" s="72">
        <v>-1597.7500000000002</v>
      </c>
      <c r="G400" s="70" t="s">
        <v>4657</v>
      </c>
      <c r="H400" t="s">
        <v>1085</v>
      </c>
      <c r="I400" t="str">
        <f t="shared" si="71"/>
        <v>10162/543965</v>
      </c>
      <c r="J400">
        <f>VLOOKUP(C400,Schools!$A:$Z,9,0)</f>
        <v>400096</v>
      </c>
      <c r="K400" s="70" t="s">
        <v>271</v>
      </c>
      <c r="L400" s="70" t="s">
        <v>1084</v>
      </c>
      <c r="M400" s="70" t="s">
        <v>1447</v>
      </c>
      <c r="N400" t="str">
        <f>VLOOKUP(C400,Schools!A:D,4,0)</f>
        <v>Primary</v>
      </c>
      <c r="O400">
        <f t="shared" si="69"/>
        <v>10162</v>
      </c>
      <c r="P400">
        <f t="shared" si="72"/>
        <v>543965</v>
      </c>
      <c r="Q400" s="75">
        <f t="shared" si="73"/>
        <v>-1597.7500000000002</v>
      </c>
      <c r="R400" s="73"/>
      <c r="S400" s="73"/>
      <c r="T400" s="73"/>
      <c r="U400" s="73"/>
      <c r="V400" s="73"/>
      <c r="W400" s="73"/>
      <c r="X400" s="73"/>
      <c r="Y400" s="73"/>
      <c r="Z400" s="73"/>
      <c r="AA400" s="73"/>
      <c r="AB400" s="73"/>
      <c r="AC400" s="48">
        <f t="shared" si="74"/>
        <v>-1597.7500000000002</v>
      </c>
      <c r="AD400" s="48">
        <f t="shared" si="75"/>
        <v>0</v>
      </c>
      <c r="AE400" s="73"/>
      <c r="AF400" s="47"/>
      <c r="AG400" s="48">
        <f t="shared" si="76"/>
        <v>-1597.7500000000002</v>
      </c>
      <c r="AH400" s="48">
        <f t="shared" si="77"/>
        <v>-1597.7500000000002</v>
      </c>
      <c r="AI400" s="6">
        <f t="shared" si="78"/>
        <v>-1597.7500000000002</v>
      </c>
      <c r="AJ400" s="6">
        <f t="shared" si="79"/>
        <v>-1597.7500000000002</v>
      </c>
    </row>
    <row r="401" spans="1:36" x14ac:dyDescent="0.25">
      <c r="A401" t="str">
        <f t="shared" si="70"/>
        <v>DEDELEGATION</v>
      </c>
      <c r="B401" s="71">
        <v>44295</v>
      </c>
      <c r="C401" s="70">
        <v>3023504</v>
      </c>
      <c r="D401" t="s">
        <v>1432</v>
      </c>
      <c r="E401" t="str">
        <f>VLOOKUP(C401,Schools!$A:$Z,3,0)</f>
        <v>M</v>
      </c>
      <c r="F401" s="72">
        <v>-1734.7</v>
      </c>
      <c r="G401" s="70" t="s">
        <v>4657</v>
      </c>
      <c r="H401" t="s">
        <v>1085</v>
      </c>
      <c r="I401" t="str">
        <f t="shared" si="71"/>
        <v>10162/543965</v>
      </c>
      <c r="J401">
        <f>VLOOKUP(C401,Schools!$A:$Z,9,0)</f>
        <v>400064</v>
      </c>
      <c r="K401" s="70" t="s">
        <v>271</v>
      </c>
      <c r="L401" s="70" t="s">
        <v>1084</v>
      </c>
      <c r="M401" s="70" t="s">
        <v>1447</v>
      </c>
      <c r="N401" t="str">
        <f>VLOOKUP(C401,Schools!A:D,4,0)</f>
        <v>Primary</v>
      </c>
      <c r="O401">
        <f t="shared" si="69"/>
        <v>10162</v>
      </c>
      <c r="P401">
        <f t="shared" si="72"/>
        <v>543965</v>
      </c>
      <c r="Q401" s="75">
        <f t="shared" si="73"/>
        <v>-1734.7</v>
      </c>
      <c r="R401" s="73"/>
      <c r="S401" s="73"/>
      <c r="T401" s="73"/>
      <c r="U401" s="73"/>
      <c r="V401" s="73"/>
      <c r="W401" s="73"/>
      <c r="X401" s="73"/>
      <c r="Y401" s="73"/>
      <c r="Z401" s="73"/>
      <c r="AA401" s="73"/>
      <c r="AB401" s="73"/>
      <c r="AC401" s="48">
        <f t="shared" si="74"/>
        <v>-1734.7</v>
      </c>
      <c r="AD401" s="48">
        <f t="shared" si="75"/>
        <v>0</v>
      </c>
      <c r="AE401" s="73"/>
      <c r="AF401" s="47"/>
      <c r="AG401" s="48">
        <f t="shared" si="76"/>
        <v>-1734.7</v>
      </c>
      <c r="AH401" s="48">
        <f t="shared" si="77"/>
        <v>-1734.7</v>
      </c>
      <c r="AI401" s="6">
        <f t="shared" si="78"/>
        <v>-1734.7</v>
      </c>
      <c r="AJ401" s="6">
        <f t="shared" si="79"/>
        <v>-1734.7</v>
      </c>
    </row>
    <row r="402" spans="1:36" x14ac:dyDescent="0.25">
      <c r="A402" t="str">
        <f t="shared" si="70"/>
        <v>DEDELEGATION</v>
      </c>
      <c r="B402" s="71">
        <v>44295</v>
      </c>
      <c r="C402" s="70">
        <v>3023506</v>
      </c>
      <c r="D402" t="s">
        <v>1030</v>
      </c>
      <c r="E402" t="str">
        <f>VLOOKUP(C402,Schools!$A:$Z,3,0)</f>
        <v>M</v>
      </c>
      <c r="F402" s="72">
        <v>-1186.9000000000001</v>
      </c>
      <c r="G402" s="70" t="s">
        <v>4657</v>
      </c>
      <c r="H402" t="s">
        <v>1085</v>
      </c>
      <c r="I402" t="str">
        <f t="shared" si="71"/>
        <v>10162/543965</v>
      </c>
      <c r="J402">
        <f>VLOOKUP(C402,Schools!$A:$Z,9,0)</f>
        <v>400009</v>
      </c>
      <c r="K402" s="70" t="s">
        <v>271</v>
      </c>
      <c r="L402" s="70" t="s">
        <v>1084</v>
      </c>
      <c r="M402" s="70" t="s">
        <v>1447</v>
      </c>
      <c r="N402" t="str">
        <f>VLOOKUP(C402,Schools!A:D,4,0)</f>
        <v>Primary</v>
      </c>
      <c r="O402">
        <f t="shared" si="69"/>
        <v>10162</v>
      </c>
      <c r="P402">
        <f t="shared" si="72"/>
        <v>543965</v>
      </c>
      <c r="Q402" s="75">
        <f t="shared" si="73"/>
        <v>-1186.9000000000001</v>
      </c>
      <c r="R402" s="73"/>
      <c r="S402" s="73"/>
      <c r="T402" s="73"/>
      <c r="U402" s="73"/>
      <c r="V402" s="73"/>
      <c r="W402" s="73"/>
      <c r="X402" s="73"/>
      <c r="Y402" s="73"/>
      <c r="Z402" s="73"/>
      <c r="AA402" s="73"/>
      <c r="AB402" s="73"/>
      <c r="AC402" s="48">
        <f t="shared" si="74"/>
        <v>-1186.9000000000001</v>
      </c>
      <c r="AD402" s="48">
        <f t="shared" si="75"/>
        <v>0</v>
      </c>
      <c r="AE402" s="73"/>
      <c r="AF402" s="47"/>
      <c r="AG402" s="48">
        <f t="shared" si="76"/>
        <v>-1186.9000000000001</v>
      </c>
      <c r="AH402" s="48">
        <f t="shared" si="77"/>
        <v>-1186.9000000000001</v>
      </c>
      <c r="AI402" s="6">
        <f t="shared" si="78"/>
        <v>-1186.9000000000001</v>
      </c>
      <c r="AJ402" s="6">
        <f t="shared" si="79"/>
        <v>-1186.9000000000001</v>
      </c>
    </row>
    <row r="403" spans="1:36" x14ac:dyDescent="0.25">
      <c r="A403" t="str">
        <f t="shared" si="70"/>
        <v>DEDELEGATION</v>
      </c>
      <c r="B403" s="71">
        <v>44295</v>
      </c>
      <c r="C403" s="70">
        <v>3023507</v>
      </c>
      <c r="D403" t="s">
        <v>1433</v>
      </c>
      <c r="E403" t="str">
        <f>VLOOKUP(C403,Schools!$A:$Z,3,0)</f>
        <v>M</v>
      </c>
      <c r="F403" s="72">
        <v>-709.65000000000009</v>
      </c>
      <c r="G403" s="70" t="s">
        <v>4657</v>
      </c>
      <c r="H403" t="s">
        <v>1085</v>
      </c>
      <c r="I403" t="str">
        <f t="shared" si="71"/>
        <v>10162/543965</v>
      </c>
      <c r="J403">
        <f>VLOOKUP(C403,Schools!$A:$Z,9,0)</f>
        <v>400037</v>
      </c>
      <c r="K403" s="70" t="s">
        <v>271</v>
      </c>
      <c r="L403" s="70" t="s">
        <v>1084</v>
      </c>
      <c r="M403" s="70" t="s">
        <v>1447</v>
      </c>
      <c r="N403" t="str">
        <f>VLOOKUP(C403,Schools!A:D,4,0)</f>
        <v>Primary</v>
      </c>
      <c r="O403">
        <f t="shared" si="69"/>
        <v>10162</v>
      </c>
      <c r="P403">
        <f t="shared" si="72"/>
        <v>543965</v>
      </c>
      <c r="Q403" s="75">
        <f t="shared" si="73"/>
        <v>-709.65000000000009</v>
      </c>
      <c r="R403" s="73"/>
      <c r="S403" s="73"/>
      <c r="T403" s="73"/>
      <c r="U403" s="73"/>
      <c r="V403" s="73"/>
      <c r="W403" s="73"/>
      <c r="X403" s="73"/>
      <c r="Y403" s="73"/>
      <c r="Z403" s="73"/>
      <c r="AA403" s="73"/>
      <c r="AB403" s="73"/>
      <c r="AC403" s="48">
        <f t="shared" si="74"/>
        <v>-709.65000000000009</v>
      </c>
      <c r="AD403" s="48">
        <f t="shared" si="75"/>
        <v>0</v>
      </c>
      <c r="AE403" s="73"/>
      <c r="AF403" s="47"/>
      <c r="AG403" s="48">
        <f t="shared" si="76"/>
        <v>-709.65000000000009</v>
      </c>
      <c r="AH403" s="48">
        <f t="shared" si="77"/>
        <v>-709.65000000000009</v>
      </c>
      <c r="AI403" s="6">
        <f t="shared" si="78"/>
        <v>-709.65000000000009</v>
      </c>
      <c r="AJ403" s="6">
        <f t="shared" si="79"/>
        <v>-709.65000000000009</v>
      </c>
    </row>
    <row r="404" spans="1:36" x14ac:dyDescent="0.25">
      <c r="A404" t="str">
        <f t="shared" si="70"/>
        <v>DEDELEGATION</v>
      </c>
      <c r="B404" s="71">
        <v>44295</v>
      </c>
      <c r="C404" s="70">
        <v>3023509</v>
      </c>
      <c r="D404" t="s">
        <v>1434</v>
      </c>
      <c r="E404" t="str">
        <f>VLOOKUP(C404,Schools!$A:$Z,3,0)</f>
        <v>M</v>
      </c>
      <c r="F404" s="72">
        <v>-1830.15</v>
      </c>
      <c r="G404" s="70" t="s">
        <v>4657</v>
      </c>
      <c r="H404" t="s">
        <v>1085</v>
      </c>
      <c r="I404" t="str">
        <f t="shared" si="71"/>
        <v>10162/543965</v>
      </c>
      <c r="J404">
        <f>VLOOKUP(C404,Schools!$A:$Z,9,0)</f>
        <v>400066</v>
      </c>
      <c r="K404" s="70" t="s">
        <v>271</v>
      </c>
      <c r="L404" s="70" t="s">
        <v>1084</v>
      </c>
      <c r="M404" s="70" t="s">
        <v>1447</v>
      </c>
      <c r="N404" t="str">
        <f>VLOOKUP(C404,Schools!A:D,4,0)</f>
        <v>Primary</v>
      </c>
      <c r="O404">
        <f t="shared" ref="O404:O467" si="80">IF($E404="A","EFA",VLOOKUP(LEFT(N404,1),$AI$1:$AJ$3,2,0))</f>
        <v>10162</v>
      </c>
      <c r="P404">
        <f t="shared" si="72"/>
        <v>543965</v>
      </c>
      <c r="Q404" s="75">
        <f t="shared" si="73"/>
        <v>-1830.15</v>
      </c>
      <c r="R404" s="73"/>
      <c r="S404" s="73"/>
      <c r="T404" s="73"/>
      <c r="U404" s="73"/>
      <c r="V404" s="73"/>
      <c r="W404" s="73"/>
      <c r="X404" s="73"/>
      <c r="Y404" s="73"/>
      <c r="Z404" s="73"/>
      <c r="AA404" s="73"/>
      <c r="AB404" s="73"/>
      <c r="AC404" s="48">
        <f t="shared" si="74"/>
        <v>-1830.15</v>
      </c>
      <c r="AD404" s="48">
        <f t="shared" si="75"/>
        <v>0</v>
      </c>
      <c r="AE404" s="73"/>
      <c r="AF404" s="47"/>
      <c r="AG404" s="48">
        <f t="shared" si="76"/>
        <v>-1830.15</v>
      </c>
      <c r="AH404" s="48">
        <f t="shared" si="77"/>
        <v>-1830.15</v>
      </c>
      <c r="AI404" s="6">
        <f t="shared" si="78"/>
        <v>-1830.15</v>
      </c>
      <c r="AJ404" s="6">
        <f t="shared" si="79"/>
        <v>-1830.15</v>
      </c>
    </row>
    <row r="405" spans="1:36" x14ac:dyDescent="0.25">
      <c r="A405" t="str">
        <f t="shared" ref="A405:A468" si="81">$B$3</f>
        <v>DEDELEGATION</v>
      </c>
      <c r="B405" s="71">
        <v>44295</v>
      </c>
      <c r="C405" s="70">
        <v>3023510</v>
      </c>
      <c r="D405" t="s">
        <v>1435</v>
      </c>
      <c r="E405" t="str">
        <f>VLOOKUP(C405,Schools!$A:$Z,3,0)</f>
        <v>M</v>
      </c>
      <c r="F405" s="72">
        <v>-1614.3500000000001</v>
      </c>
      <c r="G405" s="70" t="s">
        <v>4657</v>
      </c>
      <c r="H405" t="s">
        <v>1085</v>
      </c>
      <c r="I405" t="str">
        <f t="shared" ref="I405:I468" si="82">O405&amp;"/"&amp;P405</f>
        <v>10162/543965</v>
      </c>
      <c r="J405">
        <f>VLOOKUP(C405,Schools!$A:$Z,9,0)</f>
        <v>400071</v>
      </c>
      <c r="K405" s="70" t="s">
        <v>271</v>
      </c>
      <c r="L405" s="70" t="s">
        <v>1084</v>
      </c>
      <c r="M405" s="70" t="s">
        <v>1447</v>
      </c>
      <c r="N405" t="str">
        <f>VLOOKUP(C405,Schools!A:D,4,0)</f>
        <v>Primary</v>
      </c>
      <c r="O405">
        <f t="shared" si="80"/>
        <v>10162</v>
      </c>
      <c r="P405">
        <f t="shared" ref="P405:P468" si="83">IF(E405="M",543965,516500)</f>
        <v>543965</v>
      </c>
      <c r="Q405" s="75">
        <f t="shared" ref="Q405:Q468" si="84">F405</f>
        <v>-1614.3500000000001</v>
      </c>
      <c r="R405" s="73"/>
      <c r="S405" s="73"/>
      <c r="T405" s="73"/>
      <c r="U405" s="73"/>
      <c r="V405" s="73"/>
      <c r="W405" s="73"/>
      <c r="X405" s="73"/>
      <c r="Y405" s="73"/>
      <c r="Z405" s="73"/>
      <c r="AA405" s="73"/>
      <c r="AB405" s="73"/>
      <c r="AC405" s="48">
        <f t="shared" ref="AC405:AC468" si="85">SUM(Q405:AB405)</f>
        <v>-1614.3500000000001</v>
      </c>
      <c r="AD405" s="48">
        <f t="shared" ref="AD405:AD468" si="86">AC405-F405</f>
        <v>0</v>
      </c>
      <c r="AE405" s="73"/>
      <c r="AF405" s="47"/>
      <c r="AG405" s="48">
        <f t="shared" si="76"/>
        <v>-1614.3500000000001</v>
      </c>
      <c r="AH405" s="48">
        <f t="shared" si="77"/>
        <v>-1614.3500000000001</v>
      </c>
      <c r="AI405" s="6">
        <f t="shared" si="78"/>
        <v>-1614.3500000000001</v>
      </c>
      <c r="AJ405" s="6">
        <f t="shared" si="79"/>
        <v>-1614.3500000000001</v>
      </c>
    </row>
    <row r="406" spans="1:36" x14ac:dyDescent="0.25">
      <c r="A406" t="str">
        <f t="shared" si="81"/>
        <v>DEDELEGATION</v>
      </c>
      <c r="B406" s="71">
        <v>44295</v>
      </c>
      <c r="C406" s="70">
        <v>3023511</v>
      </c>
      <c r="D406" t="s">
        <v>1436</v>
      </c>
      <c r="E406" t="str">
        <f>VLOOKUP(C406,Schools!$A:$Z,3,0)</f>
        <v>M</v>
      </c>
      <c r="F406" s="72">
        <v>-1726.4</v>
      </c>
      <c r="G406" s="70" t="s">
        <v>4657</v>
      </c>
      <c r="H406" t="s">
        <v>1085</v>
      </c>
      <c r="I406" t="str">
        <f t="shared" si="82"/>
        <v>10162/543965</v>
      </c>
      <c r="J406">
        <f>VLOOKUP(C406,Schools!$A:$Z,9,0)</f>
        <v>400024</v>
      </c>
      <c r="K406" s="70" t="s">
        <v>271</v>
      </c>
      <c r="L406" s="70" t="s">
        <v>1084</v>
      </c>
      <c r="M406" s="70" t="s">
        <v>1447</v>
      </c>
      <c r="N406" t="str">
        <f>VLOOKUP(C406,Schools!A:D,4,0)</f>
        <v>Primary</v>
      </c>
      <c r="O406">
        <f t="shared" si="80"/>
        <v>10162</v>
      </c>
      <c r="P406">
        <f t="shared" si="83"/>
        <v>543965</v>
      </c>
      <c r="Q406" s="75">
        <f t="shared" si="84"/>
        <v>-1726.4</v>
      </c>
      <c r="R406" s="73"/>
      <c r="S406" s="73"/>
      <c r="T406" s="73"/>
      <c r="U406" s="73"/>
      <c r="V406" s="73"/>
      <c r="W406" s="73"/>
      <c r="X406" s="73"/>
      <c r="Y406" s="73"/>
      <c r="Z406" s="73"/>
      <c r="AA406" s="73"/>
      <c r="AB406" s="73"/>
      <c r="AC406" s="48">
        <f t="shared" si="85"/>
        <v>-1726.4</v>
      </c>
      <c r="AD406" s="48">
        <f t="shared" si="86"/>
        <v>0</v>
      </c>
      <c r="AE406" s="73"/>
      <c r="AF406" s="47"/>
      <c r="AG406" s="48">
        <f t="shared" si="76"/>
        <v>-1726.4</v>
      </c>
      <c r="AH406" s="48">
        <f t="shared" si="77"/>
        <v>-1726.4</v>
      </c>
      <c r="AI406" s="6">
        <f t="shared" si="78"/>
        <v>-1726.4</v>
      </c>
      <c r="AJ406" s="6">
        <f t="shared" si="79"/>
        <v>-1726.4</v>
      </c>
    </row>
    <row r="407" spans="1:36" x14ac:dyDescent="0.25">
      <c r="A407" t="str">
        <f t="shared" si="81"/>
        <v>DEDELEGATION</v>
      </c>
      <c r="B407" s="71">
        <v>44295</v>
      </c>
      <c r="C407" s="70">
        <v>3023512</v>
      </c>
      <c r="D407" t="s">
        <v>1437</v>
      </c>
      <c r="E407" t="str">
        <f>VLOOKUP(C407,Schools!$A:$Z,3,0)</f>
        <v>M</v>
      </c>
      <c r="F407" s="72">
        <v>-1473.2500000000002</v>
      </c>
      <c r="G407" s="70" t="s">
        <v>4657</v>
      </c>
      <c r="H407" t="s">
        <v>1085</v>
      </c>
      <c r="I407" t="str">
        <f t="shared" si="82"/>
        <v>10162/543965</v>
      </c>
      <c r="J407">
        <f>VLOOKUP(C407,Schools!$A:$Z,9,0)</f>
        <v>400093</v>
      </c>
      <c r="K407" s="70" t="s">
        <v>271</v>
      </c>
      <c r="L407" s="70" t="s">
        <v>1084</v>
      </c>
      <c r="M407" s="70" t="s">
        <v>1447</v>
      </c>
      <c r="N407" t="str">
        <f>VLOOKUP(C407,Schools!A:D,4,0)</f>
        <v>Primary</v>
      </c>
      <c r="O407">
        <f t="shared" si="80"/>
        <v>10162</v>
      </c>
      <c r="P407">
        <f t="shared" si="83"/>
        <v>543965</v>
      </c>
      <c r="Q407" s="75">
        <f t="shared" si="84"/>
        <v>-1473.2500000000002</v>
      </c>
      <c r="R407" s="73"/>
      <c r="S407" s="73"/>
      <c r="T407" s="73"/>
      <c r="U407" s="73"/>
      <c r="V407" s="73"/>
      <c r="W407" s="73"/>
      <c r="X407" s="73"/>
      <c r="Y407" s="73"/>
      <c r="Z407" s="73"/>
      <c r="AA407" s="73"/>
      <c r="AB407" s="73"/>
      <c r="AC407" s="48">
        <f t="shared" si="85"/>
        <v>-1473.2500000000002</v>
      </c>
      <c r="AD407" s="48">
        <f t="shared" si="86"/>
        <v>0</v>
      </c>
      <c r="AE407" s="73"/>
      <c r="AF407" s="47"/>
      <c r="AG407" s="48">
        <f t="shared" si="76"/>
        <v>-1473.2500000000002</v>
      </c>
      <c r="AH407" s="48">
        <f t="shared" si="77"/>
        <v>-1473.2500000000002</v>
      </c>
      <c r="AI407" s="6">
        <f t="shared" si="78"/>
        <v>-1473.2500000000002</v>
      </c>
      <c r="AJ407" s="6">
        <f t="shared" si="79"/>
        <v>-1473.2500000000002</v>
      </c>
    </row>
    <row r="408" spans="1:36" x14ac:dyDescent="0.25">
      <c r="A408" t="str">
        <f t="shared" si="81"/>
        <v>DEDELEGATION</v>
      </c>
      <c r="B408" s="71">
        <v>44295</v>
      </c>
      <c r="C408" s="70">
        <v>3023513</v>
      </c>
      <c r="D408" t="s">
        <v>1004</v>
      </c>
      <c r="E408" t="str">
        <f>VLOOKUP(C408,Schools!$A:$Z,3,0)</f>
        <v>M</v>
      </c>
      <c r="F408" s="72">
        <v>-1572.8500000000001</v>
      </c>
      <c r="G408" s="70" t="s">
        <v>4657</v>
      </c>
      <c r="H408" t="s">
        <v>1085</v>
      </c>
      <c r="I408" t="str">
        <f t="shared" si="82"/>
        <v>10162/543965</v>
      </c>
      <c r="J408">
        <f>VLOOKUP(C408,Schools!$A:$Z,9,0)</f>
        <v>400007</v>
      </c>
      <c r="K408" s="70" t="s">
        <v>271</v>
      </c>
      <c r="L408" s="70" t="s">
        <v>1084</v>
      </c>
      <c r="M408" s="70" t="s">
        <v>1447</v>
      </c>
      <c r="N408" t="str">
        <f>VLOOKUP(C408,Schools!A:D,4,0)</f>
        <v>Primary</v>
      </c>
      <c r="O408">
        <f t="shared" si="80"/>
        <v>10162</v>
      </c>
      <c r="P408">
        <f t="shared" si="83"/>
        <v>543965</v>
      </c>
      <c r="Q408" s="75">
        <f t="shared" si="84"/>
        <v>-1572.8500000000001</v>
      </c>
      <c r="R408" s="73"/>
      <c r="S408" s="73"/>
      <c r="T408" s="73"/>
      <c r="U408" s="73"/>
      <c r="V408" s="73"/>
      <c r="W408" s="73"/>
      <c r="X408" s="73"/>
      <c r="Y408" s="73"/>
      <c r="Z408" s="73"/>
      <c r="AA408" s="73"/>
      <c r="AB408" s="73"/>
      <c r="AC408" s="48">
        <f t="shared" si="85"/>
        <v>-1572.8500000000001</v>
      </c>
      <c r="AD408" s="48">
        <f t="shared" si="86"/>
        <v>0</v>
      </c>
      <c r="AE408" s="73"/>
      <c r="AF408" s="47"/>
      <c r="AG408" s="48">
        <f t="shared" si="76"/>
        <v>-1572.8500000000001</v>
      </c>
      <c r="AH408" s="48">
        <f t="shared" si="77"/>
        <v>-1572.8500000000001</v>
      </c>
      <c r="AI408" s="6">
        <f t="shared" si="78"/>
        <v>-1572.8500000000001</v>
      </c>
      <c r="AJ408" s="6">
        <f t="shared" si="79"/>
        <v>-1572.8500000000001</v>
      </c>
    </row>
    <row r="409" spans="1:36" x14ac:dyDescent="0.25">
      <c r="A409" t="str">
        <f t="shared" si="81"/>
        <v>DEDELEGATION</v>
      </c>
      <c r="B409" s="71">
        <v>44295</v>
      </c>
      <c r="C409" s="70">
        <v>3023514</v>
      </c>
      <c r="D409" t="s">
        <v>1438</v>
      </c>
      <c r="E409" t="str">
        <f>VLOOKUP(C409,Schools!$A:$Z,3,0)</f>
        <v>M</v>
      </c>
      <c r="F409" s="72">
        <v>-755.30000000000007</v>
      </c>
      <c r="G409" s="70" t="s">
        <v>4657</v>
      </c>
      <c r="H409" t="s">
        <v>1085</v>
      </c>
      <c r="I409" t="str">
        <f t="shared" si="82"/>
        <v>10162/543965</v>
      </c>
      <c r="J409">
        <f>VLOOKUP(C409,Schools!$A:$Z,9,0)</f>
        <v>400107</v>
      </c>
      <c r="K409" s="70" t="s">
        <v>271</v>
      </c>
      <c r="L409" s="70" t="s">
        <v>1084</v>
      </c>
      <c r="M409" s="70" t="s">
        <v>1447</v>
      </c>
      <c r="N409" t="str">
        <f>VLOOKUP(C409,Schools!A:D,4,0)</f>
        <v>Primary</v>
      </c>
      <c r="O409">
        <f t="shared" si="80"/>
        <v>10162</v>
      </c>
      <c r="P409">
        <f t="shared" si="83"/>
        <v>543965</v>
      </c>
      <c r="Q409" s="75">
        <f t="shared" si="84"/>
        <v>-755.30000000000007</v>
      </c>
      <c r="R409" s="73"/>
      <c r="S409" s="73"/>
      <c r="T409" s="73"/>
      <c r="U409" s="73"/>
      <c r="V409" s="73"/>
      <c r="W409" s="73"/>
      <c r="X409" s="73"/>
      <c r="Y409" s="73"/>
      <c r="Z409" s="73"/>
      <c r="AA409" s="73"/>
      <c r="AB409" s="73"/>
      <c r="AC409" s="48">
        <f t="shared" si="85"/>
        <v>-755.30000000000007</v>
      </c>
      <c r="AD409" s="48">
        <f t="shared" si="86"/>
        <v>0</v>
      </c>
      <c r="AE409" s="73"/>
      <c r="AF409" s="47"/>
      <c r="AG409" s="48">
        <f t="shared" si="76"/>
        <v>-755.30000000000007</v>
      </c>
      <c r="AH409" s="48">
        <f t="shared" si="77"/>
        <v>-755.30000000000007</v>
      </c>
      <c r="AI409" s="6">
        <f t="shared" si="78"/>
        <v>-755.30000000000007</v>
      </c>
      <c r="AJ409" s="6">
        <f t="shared" si="79"/>
        <v>-755.30000000000007</v>
      </c>
    </row>
    <row r="410" spans="1:36" x14ac:dyDescent="0.25">
      <c r="A410" t="str">
        <f t="shared" si="81"/>
        <v>DEDELEGATION</v>
      </c>
      <c r="B410" s="71">
        <v>44295</v>
      </c>
      <c r="C410" s="70">
        <v>3023516</v>
      </c>
      <c r="D410" t="s">
        <v>995</v>
      </c>
      <c r="E410" t="str">
        <f>VLOOKUP(C410,Schools!$A:$Z,3,0)</f>
        <v>M</v>
      </c>
      <c r="F410" s="72">
        <v>-821.7</v>
      </c>
      <c r="G410" s="70" t="s">
        <v>4657</v>
      </c>
      <c r="H410" t="s">
        <v>1085</v>
      </c>
      <c r="I410" t="str">
        <f t="shared" si="82"/>
        <v>10162/543965</v>
      </c>
      <c r="J410">
        <f>VLOOKUP(C410,Schools!$A:$Z,9,0)</f>
        <v>400108</v>
      </c>
      <c r="K410" s="70" t="s">
        <v>271</v>
      </c>
      <c r="L410" s="70" t="s">
        <v>1084</v>
      </c>
      <c r="M410" s="70" t="s">
        <v>1447</v>
      </c>
      <c r="N410" t="str">
        <f>VLOOKUP(C410,Schools!A:D,4,0)</f>
        <v>Primary</v>
      </c>
      <c r="O410">
        <f t="shared" si="80"/>
        <v>10162</v>
      </c>
      <c r="P410">
        <f t="shared" si="83"/>
        <v>543965</v>
      </c>
      <c r="Q410" s="75">
        <f t="shared" si="84"/>
        <v>-821.7</v>
      </c>
      <c r="R410" s="73"/>
      <c r="S410" s="73"/>
      <c r="T410" s="73"/>
      <c r="U410" s="73"/>
      <c r="V410" s="73"/>
      <c r="W410" s="73"/>
      <c r="X410" s="73"/>
      <c r="Y410" s="73"/>
      <c r="Z410" s="73"/>
      <c r="AA410" s="73"/>
      <c r="AB410" s="73"/>
      <c r="AC410" s="48">
        <f t="shared" si="85"/>
        <v>-821.7</v>
      </c>
      <c r="AD410" s="48">
        <f t="shared" si="86"/>
        <v>0</v>
      </c>
      <c r="AE410" s="73"/>
      <c r="AF410" s="47"/>
      <c r="AG410" s="48">
        <f t="shared" si="76"/>
        <v>-821.7</v>
      </c>
      <c r="AH410" s="48">
        <f t="shared" si="77"/>
        <v>-821.7</v>
      </c>
      <c r="AI410" s="6">
        <f t="shared" si="78"/>
        <v>-821.7</v>
      </c>
      <c r="AJ410" s="6">
        <f t="shared" si="79"/>
        <v>-821.7</v>
      </c>
    </row>
    <row r="411" spans="1:36" x14ac:dyDescent="0.25">
      <c r="A411" t="str">
        <f t="shared" si="81"/>
        <v>DEDELEGATION</v>
      </c>
      <c r="B411" s="71">
        <v>44295</v>
      </c>
      <c r="C411" s="70">
        <v>3023518</v>
      </c>
      <c r="D411" t="s">
        <v>1037</v>
      </c>
      <c r="E411" t="str">
        <f>VLOOKUP(C411,Schools!$A:$Z,3,0)</f>
        <v>M</v>
      </c>
      <c r="F411" s="72">
        <v>-1585.3000000000002</v>
      </c>
      <c r="G411" s="70" t="s">
        <v>4657</v>
      </c>
      <c r="H411" t="s">
        <v>1085</v>
      </c>
      <c r="I411" t="str">
        <f t="shared" si="82"/>
        <v>10162/543965</v>
      </c>
      <c r="J411">
        <f>VLOOKUP(C411,Schools!$A:$Z,9,0)</f>
        <v>400117</v>
      </c>
      <c r="K411" s="70" t="s">
        <v>271</v>
      </c>
      <c r="L411" s="70" t="s">
        <v>1084</v>
      </c>
      <c r="M411" s="70" t="s">
        <v>1447</v>
      </c>
      <c r="N411" t="str">
        <f>VLOOKUP(C411,Schools!A:D,4,0)</f>
        <v>Primary</v>
      </c>
      <c r="O411">
        <f t="shared" si="80"/>
        <v>10162</v>
      </c>
      <c r="P411">
        <f t="shared" si="83"/>
        <v>543965</v>
      </c>
      <c r="Q411" s="75">
        <f t="shared" si="84"/>
        <v>-1585.3000000000002</v>
      </c>
      <c r="R411" s="73"/>
      <c r="S411" s="73"/>
      <c r="T411" s="73"/>
      <c r="U411" s="73"/>
      <c r="V411" s="73"/>
      <c r="W411" s="73"/>
      <c r="X411" s="73"/>
      <c r="Y411" s="73"/>
      <c r="Z411" s="73"/>
      <c r="AA411" s="73"/>
      <c r="AB411" s="73"/>
      <c r="AC411" s="48">
        <f t="shared" si="85"/>
        <v>-1585.3000000000002</v>
      </c>
      <c r="AD411" s="48">
        <f t="shared" si="86"/>
        <v>0</v>
      </c>
      <c r="AE411" s="73"/>
      <c r="AF411" s="47"/>
      <c r="AG411" s="48">
        <f t="shared" si="76"/>
        <v>-1585.3000000000002</v>
      </c>
      <c r="AH411" s="48">
        <f t="shared" si="77"/>
        <v>-1585.3000000000002</v>
      </c>
      <c r="AI411" s="6">
        <f t="shared" si="78"/>
        <v>-1585.3000000000002</v>
      </c>
      <c r="AJ411" s="6">
        <f t="shared" si="79"/>
        <v>-1585.3000000000002</v>
      </c>
    </row>
    <row r="412" spans="1:36" x14ac:dyDescent="0.25">
      <c r="A412" t="str">
        <f t="shared" si="81"/>
        <v>DEDELEGATION</v>
      </c>
      <c r="B412" s="71">
        <v>44295</v>
      </c>
      <c r="C412" s="70">
        <v>3023520</v>
      </c>
      <c r="D412" t="s">
        <v>961</v>
      </c>
      <c r="E412" t="str">
        <f>VLOOKUP(C412,Schools!$A:$Z,3,0)</f>
        <v>M</v>
      </c>
      <c r="F412" s="72">
        <v>-1747.15</v>
      </c>
      <c r="G412" s="70" t="s">
        <v>4657</v>
      </c>
      <c r="H412" t="s">
        <v>1085</v>
      </c>
      <c r="I412" t="str">
        <f t="shared" si="82"/>
        <v>10162/543965</v>
      </c>
      <c r="J412">
        <f>VLOOKUP(C412,Schools!$A:$Z,9,0)</f>
        <v>400125</v>
      </c>
      <c r="K412" s="70" t="s">
        <v>271</v>
      </c>
      <c r="L412" s="70" t="s">
        <v>1084</v>
      </c>
      <c r="M412" s="70" t="s">
        <v>1447</v>
      </c>
      <c r="N412" t="str">
        <f>VLOOKUP(C412,Schools!A:D,4,0)</f>
        <v>Primary</v>
      </c>
      <c r="O412">
        <f t="shared" si="80"/>
        <v>10162</v>
      </c>
      <c r="P412">
        <f t="shared" si="83"/>
        <v>543965</v>
      </c>
      <c r="Q412" s="75">
        <f t="shared" si="84"/>
        <v>-1747.15</v>
      </c>
      <c r="R412" s="73"/>
      <c r="S412" s="73"/>
      <c r="T412" s="73"/>
      <c r="U412" s="73"/>
      <c r="V412" s="73"/>
      <c r="W412" s="73"/>
      <c r="X412" s="73"/>
      <c r="Y412" s="73"/>
      <c r="Z412" s="73"/>
      <c r="AA412" s="73"/>
      <c r="AB412" s="73"/>
      <c r="AC412" s="48">
        <f t="shared" si="85"/>
        <v>-1747.15</v>
      </c>
      <c r="AD412" s="48">
        <f t="shared" si="86"/>
        <v>0</v>
      </c>
      <c r="AE412" s="73"/>
      <c r="AF412" s="47"/>
      <c r="AG412" s="48">
        <f t="shared" si="76"/>
        <v>-1747.15</v>
      </c>
      <c r="AH412" s="48">
        <f t="shared" si="77"/>
        <v>-1747.15</v>
      </c>
      <c r="AI412" s="6">
        <f t="shared" si="78"/>
        <v>-1747.15</v>
      </c>
      <c r="AJ412" s="6">
        <f t="shared" si="79"/>
        <v>-1747.15</v>
      </c>
    </row>
    <row r="413" spans="1:36" x14ac:dyDescent="0.25">
      <c r="A413" t="str">
        <f t="shared" si="81"/>
        <v>DEDELEGATION</v>
      </c>
      <c r="B413" s="71">
        <v>44295</v>
      </c>
      <c r="C413" s="70">
        <v>3023523</v>
      </c>
      <c r="D413" t="s">
        <v>1001</v>
      </c>
      <c r="E413" t="str">
        <f>VLOOKUP(C413,Schools!$A:$Z,3,0)</f>
        <v>M</v>
      </c>
      <c r="F413" s="72">
        <v>-2577.15</v>
      </c>
      <c r="G413" s="70" t="s">
        <v>4657</v>
      </c>
      <c r="H413" t="s">
        <v>1085</v>
      </c>
      <c r="I413" t="str">
        <f t="shared" si="82"/>
        <v>10162/543965</v>
      </c>
      <c r="J413">
        <f>VLOOKUP(C413,Schools!$A:$Z,9,0)</f>
        <v>400130</v>
      </c>
      <c r="K413" s="70" t="s">
        <v>271</v>
      </c>
      <c r="L413" s="70" t="s">
        <v>1084</v>
      </c>
      <c r="M413" s="70" t="s">
        <v>1447</v>
      </c>
      <c r="N413" t="str">
        <f>VLOOKUP(C413,Schools!A:D,4,0)</f>
        <v>Primary</v>
      </c>
      <c r="O413">
        <f t="shared" si="80"/>
        <v>10162</v>
      </c>
      <c r="P413">
        <f t="shared" si="83"/>
        <v>543965</v>
      </c>
      <c r="Q413" s="75">
        <f t="shared" si="84"/>
        <v>-2577.15</v>
      </c>
      <c r="R413" s="73"/>
      <c r="S413" s="73"/>
      <c r="T413" s="73"/>
      <c r="U413" s="73"/>
      <c r="V413" s="73"/>
      <c r="W413" s="73"/>
      <c r="X413" s="73"/>
      <c r="Y413" s="73"/>
      <c r="Z413" s="73"/>
      <c r="AA413" s="73"/>
      <c r="AB413" s="73"/>
      <c r="AC413" s="48">
        <f t="shared" si="85"/>
        <v>-2577.15</v>
      </c>
      <c r="AD413" s="48">
        <f t="shared" si="86"/>
        <v>0</v>
      </c>
      <c r="AE413" s="73"/>
      <c r="AF413" s="47"/>
      <c r="AG413" s="48">
        <f t="shared" si="76"/>
        <v>-2577.15</v>
      </c>
      <c r="AH413" s="48">
        <f t="shared" si="77"/>
        <v>-2577.15</v>
      </c>
      <c r="AI413" s="6">
        <f t="shared" si="78"/>
        <v>-2577.15</v>
      </c>
      <c r="AJ413" s="6">
        <f t="shared" si="79"/>
        <v>-2577.15</v>
      </c>
    </row>
    <row r="414" spans="1:36" x14ac:dyDescent="0.25">
      <c r="A414" t="str">
        <f t="shared" si="81"/>
        <v>DEDELEGATION</v>
      </c>
      <c r="B414" s="71">
        <v>44295</v>
      </c>
      <c r="C414" s="70">
        <v>3023524</v>
      </c>
      <c r="D414" t="s">
        <v>972</v>
      </c>
      <c r="E414" t="str">
        <f>VLOOKUP(C414,Schools!$A:$Z,3,0)</f>
        <v>M</v>
      </c>
      <c r="F414" s="72">
        <v>-813.40000000000009</v>
      </c>
      <c r="G414" s="70" t="s">
        <v>4657</v>
      </c>
      <c r="H414" t="s">
        <v>1085</v>
      </c>
      <c r="I414" t="str">
        <f t="shared" si="82"/>
        <v>10162/543965</v>
      </c>
      <c r="J414">
        <f>VLOOKUP(C414,Schools!$A:$Z,9,0)</f>
        <v>400150</v>
      </c>
      <c r="K414" s="70" t="s">
        <v>271</v>
      </c>
      <c r="L414" s="70" t="s">
        <v>1084</v>
      </c>
      <c r="M414" s="70" t="s">
        <v>1447</v>
      </c>
      <c r="N414" t="str">
        <f>VLOOKUP(C414,Schools!A:D,4,0)</f>
        <v>Primary</v>
      </c>
      <c r="O414">
        <f t="shared" si="80"/>
        <v>10162</v>
      </c>
      <c r="P414">
        <f t="shared" si="83"/>
        <v>543965</v>
      </c>
      <c r="Q414" s="75">
        <f t="shared" si="84"/>
        <v>-813.40000000000009</v>
      </c>
      <c r="R414" s="73"/>
      <c r="S414" s="73"/>
      <c r="T414" s="73"/>
      <c r="U414" s="73"/>
      <c r="V414" s="73"/>
      <c r="W414" s="73"/>
      <c r="X414" s="73"/>
      <c r="Y414" s="73"/>
      <c r="Z414" s="73"/>
      <c r="AA414" s="73"/>
      <c r="AB414" s="73"/>
      <c r="AC414" s="48">
        <f t="shared" si="85"/>
        <v>-813.40000000000009</v>
      </c>
      <c r="AD414" s="48">
        <f t="shared" si="86"/>
        <v>0</v>
      </c>
      <c r="AE414" s="73"/>
      <c r="AF414" s="47"/>
      <c r="AG414" s="48">
        <f t="shared" si="76"/>
        <v>-813.40000000000009</v>
      </c>
      <c r="AH414" s="48">
        <f t="shared" si="77"/>
        <v>-813.40000000000009</v>
      </c>
      <c r="AI414" s="6">
        <f t="shared" si="78"/>
        <v>-813.40000000000009</v>
      </c>
      <c r="AJ414" s="6">
        <f t="shared" si="79"/>
        <v>-813.40000000000009</v>
      </c>
    </row>
    <row r="415" spans="1:36" x14ac:dyDescent="0.25">
      <c r="A415" t="str">
        <f t="shared" si="81"/>
        <v>DEDELEGATION</v>
      </c>
      <c r="B415" s="71">
        <v>44295</v>
      </c>
      <c r="C415" s="70">
        <v>3025201</v>
      </c>
      <c r="D415" t="s">
        <v>1012</v>
      </c>
      <c r="E415" t="str">
        <f>VLOOKUP(C415,Schools!$A:$Z,3,0)</f>
        <v>M</v>
      </c>
      <c r="F415" s="72">
        <v>-1718.1000000000001</v>
      </c>
      <c r="G415" s="70" t="s">
        <v>4657</v>
      </c>
      <c r="H415" t="s">
        <v>1085</v>
      </c>
      <c r="I415" t="str">
        <f t="shared" si="82"/>
        <v>10162/543965</v>
      </c>
      <c r="J415">
        <f>VLOOKUP(C415,Schools!$A:$Z,9,0)</f>
        <v>400021</v>
      </c>
      <c r="K415" s="70" t="s">
        <v>271</v>
      </c>
      <c r="L415" s="70" t="s">
        <v>1084</v>
      </c>
      <c r="M415" s="70" t="s">
        <v>1447</v>
      </c>
      <c r="N415" t="str">
        <f>VLOOKUP(C415,Schools!A:D,4,0)</f>
        <v>Primary</v>
      </c>
      <c r="O415">
        <f t="shared" si="80"/>
        <v>10162</v>
      </c>
      <c r="P415">
        <f t="shared" si="83"/>
        <v>543965</v>
      </c>
      <c r="Q415" s="75">
        <f t="shared" si="84"/>
        <v>-1718.1000000000001</v>
      </c>
      <c r="R415" s="73"/>
      <c r="S415" s="73"/>
      <c r="T415" s="73"/>
      <c r="U415" s="73"/>
      <c r="V415" s="73"/>
      <c r="W415" s="73"/>
      <c r="X415" s="73"/>
      <c r="Y415" s="73"/>
      <c r="Z415" s="73"/>
      <c r="AA415" s="73"/>
      <c r="AB415" s="73"/>
      <c r="AC415" s="48">
        <f t="shared" si="85"/>
        <v>-1718.1000000000001</v>
      </c>
      <c r="AD415" s="48">
        <f t="shared" si="86"/>
        <v>0</v>
      </c>
      <c r="AE415" s="73"/>
      <c r="AF415" s="47"/>
      <c r="AG415" s="48">
        <f t="shared" si="76"/>
        <v>-1718.1000000000001</v>
      </c>
      <c r="AH415" s="48">
        <f t="shared" si="77"/>
        <v>-1718.1000000000001</v>
      </c>
      <c r="AI415" s="6">
        <f t="shared" si="78"/>
        <v>-1718.1000000000001</v>
      </c>
      <c r="AJ415" s="6">
        <f t="shared" si="79"/>
        <v>-1718.1000000000001</v>
      </c>
    </row>
    <row r="416" spans="1:36" x14ac:dyDescent="0.25">
      <c r="A416" t="str">
        <f t="shared" si="81"/>
        <v>DEDELEGATION</v>
      </c>
      <c r="B416" s="71">
        <v>44295</v>
      </c>
      <c r="C416" s="70">
        <v>3025948</v>
      </c>
      <c r="D416" t="s">
        <v>1439</v>
      </c>
      <c r="E416" t="str">
        <f>VLOOKUP(C416,Schools!$A:$Z,3,0)</f>
        <v>M</v>
      </c>
      <c r="F416" s="72">
        <v>-850.75000000000011</v>
      </c>
      <c r="G416" s="70" t="s">
        <v>4657</v>
      </c>
      <c r="H416" t="s">
        <v>1085</v>
      </c>
      <c r="I416" t="str">
        <f t="shared" si="82"/>
        <v>10162/543965</v>
      </c>
      <c r="J416">
        <f>VLOOKUP(C416,Schools!$A:$Z,9,0)</f>
        <v>400112</v>
      </c>
      <c r="K416" s="70" t="s">
        <v>271</v>
      </c>
      <c r="L416" s="70" t="s">
        <v>1084</v>
      </c>
      <c r="M416" s="70" t="s">
        <v>1447</v>
      </c>
      <c r="N416" t="str">
        <f>VLOOKUP(C416,Schools!A:D,4,0)</f>
        <v>Primary</v>
      </c>
      <c r="O416">
        <f t="shared" si="80"/>
        <v>10162</v>
      </c>
      <c r="P416">
        <f t="shared" si="83"/>
        <v>543965</v>
      </c>
      <c r="Q416" s="75">
        <f t="shared" si="84"/>
        <v>-850.75000000000011</v>
      </c>
      <c r="R416" s="73"/>
      <c r="S416" s="73"/>
      <c r="T416" s="73"/>
      <c r="U416" s="73"/>
      <c r="V416" s="73"/>
      <c r="W416" s="73"/>
      <c r="X416" s="73"/>
      <c r="Y416" s="73"/>
      <c r="Z416" s="73"/>
      <c r="AA416" s="73"/>
      <c r="AB416" s="73"/>
      <c r="AC416" s="48">
        <f t="shared" si="85"/>
        <v>-850.75000000000011</v>
      </c>
      <c r="AD416" s="48">
        <f t="shared" si="86"/>
        <v>0</v>
      </c>
      <c r="AE416" s="73"/>
      <c r="AF416" s="47"/>
      <c r="AG416" s="48">
        <f t="shared" si="76"/>
        <v>-850.75000000000011</v>
      </c>
      <c r="AH416" s="48">
        <f t="shared" si="77"/>
        <v>-850.75000000000011</v>
      </c>
      <c r="AI416" s="6">
        <f t="shared" si="78"/>
        <v>-850.75000000000011</v>
      </c>
      <c r="AJ416" s="6">
        <f t="shared" si="79"/>
        <v>-850.75000000000011</v>
      </c>
    </row>
    <row r="417" spans="1:36" x14ac:dyDescent="0.25">
      <c r="A417" t="str">
        <f t="shared" si="81"/>
        <v>DEDELEGATION</v>
      </c>
      <c r="B417" s="71">
        <v>44295</v>
      </c>
      <c r="C417" s="70">
        <v>3025949</v>
      </c>
      <c r="D417" t="s">
        <v>1003</v>
      </c>
      <c r="E417" t="str">
        <f>VLOOKUP(C417,Schools!$A:$Z,3,0)</f>
        <v>M</v>
      </c>
      <c r="F417" s="72">
        <v>-1489.8500000000001</v>
      </c>
      <c r="G417" s="70" t="s">
        <v>4657</v>
      </c>
      <c r="H417" t="s">
        <v>1085</v>
      </c>
      <c r="I417" t="str">
        <f t="shared" si="82"/>
        <v>10162/543965</v>
      </c>
      <c r="J417">
        <f>VLOOKUP(C417,Schools!$A:$Z,9,0)</f>
        <v>400110</v>
      </c>
      <c r="K417" s="70" t="s">
        <v>271</v>
      </c>
      <c r="L417" s="70" t="s">
        <v>1084</v>
      </c>
      <c r="M417" s="70" t="s">
        <v>1447</v>
      </c>
      <c r="N417" t="str">
        <f>VLOOKUP(C417,Schools!A:D,4,0)</f>
        <v>Primary</v>
      </c>
      <c r="O417">
        <f t="shared" si="80"/>
        <v>10162</v>
      </c>
      <c r="P417">
        <f t="shared" si="83"/>
        <v>543965</v>
      </c>
      <c r="Q417" s="75">
        <f t="shared" si="84"/>
        <v>-1489.8500000000001</v>
      </c>
      <c r="R417" s="73"/>
      <c r="S417" s="73"/>
      <c r="T417" s="73"/>
      <c r="U417" s="73"/>
      <c r="V417" s="73"/>
      <c r="W417" s="73"/>
      <c r="X417" s="73"/>
      <c r="Y417" s="73"/>
      <c r="Z417" s="73"/>
      <c r="AA417" s="73"/>
      <c r="AB417" s="73"/>
      <c r="AC417" s="48">
        <f t="shared" si="85"/>
        <v>-1489.8500000000001</v>
      </c>
      <c r="AD417" s="48">
        <f t="shared" si="86"/>
        <v>0</v>
      </c>
      <c r="AE417" s="73"/>
      <c r="AF417" s="47"/>
      <c r="AG417" s="48">
        <f t="shared" si="76"/>
        <v>-1489.8500000000001</v>
      </c>
      <c r="AH417" s="48">
        <f t="shared" si="77"/>
        <v>-1489.8500000000001</v>
      </c>
      <c r="AI417" s="6">
        <f t="shared" si="78"/>
        <v>-1489.8500000000001</v>
      </c>
      <c r="AJ417" s="6">
        <f t="shared" si="79"/>
        <v>-1489.8500000000001</v>
      </c>
    </row>
    <row r="418" spans="1:36" x14ac:dyDescent="0.25">
      <c r="A418" t="str">
        <f t="shared" si="81"/>
        <v>DEDELEGATION</v>
      </c>
      <c r="B418" s="71">
        <v>44295</v>
      </c>
      <c r="C418" s="70">
        <v>3024003</v>
      </c>
      <c r="D418" t="s">
        <v>1042</v>
      </c>
      <c r="E418" t="str">
        <f>VLOOKUP(C418,Schools!$A:$Z,3,0)</f>
        <v>M</v>
      </c>
      <c r="F418" s="72">
        <v>-2602.81</v>
      </c>
      <c r="G418" s="70" t="s">
        <v>4657</v>
      </c>
      <c r="H418" t="s">
        <v>1085</v>
      </c>
      <c r="I418" t="str">
        <f t="shared" si="82"/>
        <v>10163/543965</v>
      </c>
      <c r="J418">
        <f>VLOOKUP(C418,Schools!$A:$Z,9,0)</f>
        <v>400033</v>
      </c>
      <c r="K418" s="70" t="s">
        <v>271</v>
      </c>
      <c r="L418" s="70" t="s">
        <v>1084</v>
      </c>
      <c r="M418" s="70" t="s">
        <v>1447</v>
      </c>
      <c r="N418" t="str">
        <f>VLOOKUP(C418,Schools!A:D,4,0)</f>
        <v>Secondary</v>
      </c>
      <c r="O418">
        <f t="shared" si="80"/>
        <v>10163</v>
      </c>
      <c r="P418">
        <f t="shared" si="83"/>
        <v>543965</v>
      </c>
      <c r="Q418" s="75">
        <f t="shared" si="84"/>
        <v>-2602.81</v>
      </c>
      <c r="R418" s="73"/>
      <c r="S418" s="73"/>
      <c r="T418" s="73"/>
      <c r="U418" s="73"/>
      <c r="V418" s="73"/>
      <c r="W418" s="73"/>
      <c r="X418" s="73"/>
      <c r="Y418" s="73"/>
      <c r="Z418" s="73"/>
      <c r="AA418" s="73"/>
      <c r="AB418" s="73"/>
      <c r="AC418" s="48">
        <f t="shared" si="85"/>
        <v>-2602.81</v>
      </c>
      <c r="AD418" s="48">
        <f t="shared" si="86"/>
        <v>0</v>
      </c>
      <c r="AE418" s="73"/>
      <c r="AF418" s="47"/>
      <c r="AG418" s="48">
        <f t="shared" si="76"/>
        <v>-2602.81</v>
      </c>
      <c r="AH418" s="48">
        <f t="shared" si="77"/>
        <v>-2602.81</v>
      </c>
      <c r="AI418" s="6">
        <f t="shared" si="78"/>
        <v>-2602.81</v>
      </c>
      <c r="AJ418" s="6">
        <f t="shared" si="79"/>
        <v>-2602.81</v>
      </c>
    </row>
    <row r="419" spans="1:36" x14ac:dyDescent="0.25">
      <c r="A419" t="str">
        <f t="shared" si="81"/>
        <v>DEDELEGATION</v>
      </c>
      <c r="B419" s="71">
        <v>44295</v>
      </c>
      <c r="C419" s="70">
        <v>3024004</v>
      </c>
      <c r="D419" t="s">
        <v>1440</v>
      </c>
      <c r="E419" t="str">
        <f>VLOOKUP(C419,Schools!$A:$Z,3,0)</f>
        <v>M</v>
      </c>
      <c r="F419" s="72">
        <v>-1079.3899999999999</v>
      </c>
      <c r="G419" s="70" t="s">
        <v>4657</v>
      </c>
      <c r="H419" t="s">
        <v>1085</v>
      </c>
      <c r="I419" t="str">
        <f t="shared" si="82"/>
        <v>10163/543965</v>
      </c>
      <c r="J419">
        <f>VLOOKUP(C419,Schools!$A:$Z,9,0)</f>
        <v>107953</v>
      </c>
      <c r="K419" s="70" t="s">
        <v>271</v>
      </c>
      <c r="L419" s="70" t="s">
        <v>1084</v>
      </c>
      <c r="M419" s="70" t="s">
        <v>1447</v>
      </c>
      <c r="N419" t="str">
        <f>VLOOKUP(C419,Schools!A:D,4,0)</f>
        <v>Secondary</v>
      </c>
      <c r="O419">
        <f t="shared" si="80"/>
        <v>10163</v>
      </c>
      <c r="P419">
        <f t="shared" si="83"/>
        <v>543965</v>
      </c>
      <c r="Q419" s="75">
        <f t="shared" si="84"/>
        <v>-1079.3899999999999</v>
      </c>
      <c r="R419" s="73"/>
      <c r="S419" s="73"/>
      <c r="T419" s="73"/>
      <c r="U419" s="73"/>
      <c r="V419" s="73"/>
      <c r="W419" s="73"/>
      <c r="X419" s="73"/>
      <c r="Y419" s="73"/>
      <c r="Z419" s="73"/>
      <c r="AA419" s="73"/>
      <c r="AB419" s="73"/>
      <c r="AC419" s="48">
        <f t="shared" si="85"/>
        <v>-1079.3899999999999</v>
      </c>
      <c r="AD419" s="48">
        <f t="shared" si="86"/>
        <v>0</v>
      </c>
      <c r="AE419" s="73"/>
      <c r="AF419" s="47"/>
      <c r="AG419" s="48">
        <f t="shared" si="76"/>
        <v>-1079.3899999999999</v>
      </c>
      <c r="AH419" s="48">
        <f t="shared" si="77"/>
        <v>-1079.3899999999999</v>
      </c>
      <c r="AI419" s="6">
        <f t="shared" si="78"/>
        <v>-1079.3899999999999</v>
      </c>
      <c r="AJ419" s="6">
        <f t="shared" si="79"/>
        <v>-1079.3899999999999</v>
      </c>
    </row>
    <row r="420" spans="1:36" x14ac:dyDescent="0.25">
      <c r="A420" t="str">
        <f t="shared" si="81"/>
        <v>DEDELEGATION</v>
      </c>
      <c r="B420" s="71">
        <v>44295</v>
      </c>
      <c r="C420" s="70">
        <v>3025404</v>
      </c>
      <c r="D420" t="s">
        <v>1441</v>
      </c>
      <c r="E420" t="str">
        <f>VLOOKUP(C420,Schools!$A:$Z,3,0)</f>
        <v>M</v>
      </c>
      <c r="F420" s="72">
        <v>-2132.3066666666664</v>
      </c>
      <c r="G420" s="70" t="s">
        <v>4657</v>
      </c>
      <c r="H420" t="s">
        <v>1085</v>
      </c>
      <c r="I420" t="str">
        <f t="shared" si="82"/>
        <v>10163/543965</v>
      </c>
      <c r="J420">
        <f>VLOOKUP(C420,Schools!$A:$Z,9,0)</f>
        <v>400029</v>
      </c>
      <c r="K420" s="70" t="s">
        <v>271</v>
      </c>
      <c r="L420" s="70" t="s">
        <v>1084</v>
      </c>
      <c r="M420" s="70" t="s">
        <v>1447</v>
      </c>
      <c r="N420" t="str">
        <f>VLOOKUP(C420,Schools!A:D,4,0)</f>
        <v>Secondary</v>
      </c>
      <c r="O420">
        <f t="shared" si="80"/>
        <v>10163</v>
      </c>
      <c r="P420">
        <f t="shared" si="83"/>
        <v>543965</v>
      </c>
      <c r="Q420" s="75">
        <f t="shared" si="84"/>
        <v>-2132.3066666666664</v>
      </c>
      <c r="R420" s="73"/>
      <c r="S420" s="73"/>
      <c r="T420" s="73"/>
      <c r="U420" s="73"/>
      <c r="V420" s="73"/>
      <c r="W420" s="73"/>
      <c r="X420" s="73"/>
      <c r="Y420" s="73"/>
      <c r="Z420" s="73"/>
      <c r="AA420" s="73"/>
      <c r="AB420" s="73"/>
      <c r="AC420" s="48">
        <f t="shared" si="85"/>
        <v>-2132.3066666666664</v>
      </c>
      <c r="AD420" s="48">
        <f t="shared" si="86"/>
        <v>0</v>
      </c>
      <c r="AE420" s="73"/>
      <c r="AF420" s="47"/>
      <c r="AG420" s="48">
        <f t="shared" si="76"/>
        <v>-2132.3066666666664</v>
      </c>
      <c r="AH420" s="48">
        <f t="shared" si="77"/>
        <v>-2132.3066666666664</v>
      </c>
      <c r="AI420" s="6">
        <f t="shared" si="78"/>
        <v>-2132.3066666666664</v>
      </c>
      <c r="AJ420" s="6">
        <f t="shared" si="79"/>
        <v>-2132.3066666666664</v>
      </c>
    </row>
    <row r="421" spans="1:36" x14ac:dyDescent="0.25">
      <c r="A421" t="str">
        <f t="shared" si="81"/>
        <v>DEDELEGATION</v>
      </c>
      <c r="B421" s="71">
        <v>44295</v>
      </c>
      <c r="C421" s="70">
        <v>3025405</v>
      </c>
      <c r="D421" t="s">
        <v>1041</v>
      </c>
      <c r="E421" t="str">
        <f>VLOOKUP(C421,Schools!$A:$Z,3,0)</f>
        <v>M</v>
      </c>
      <c r="F421" s="72">
        <v>-3209.29</v>
      </c>
      <c r="G421" s="70" t="s">
        <v>4657</v>
      </c>
      <c r="H421" t="s">
        <v>1085</v>
      </c>
      <c r="I421" t="str">
        <f t="shared" si="82"/>
        <v>10163/543965</v>
      </c>
      <c r="J421">
        <f>VLOOKUP(C421,Schools!$A:$Z,9,0)</f>
        <v>400041</v>
      </c>
      <c r="K421" s="70" t="s">
        <v>271</v>
      </c>
      <c r="L421" s="70" t="s">
        <v>1084</v>
      </c>
      <c r="M421" s="70" t="s">
        <v>1447</v>
      </c>
      <c r="N421" t="str">
        <f>VLOOKUP(C421,Schools!A:D,4,0)</f>
        <v>Secondary</v>
      </c>
      <c r="O421">
        <f t="shared" si="80"/>
        <v>10163</v>
      </c>
      <c r="P421">
        <f t="shared" si="83"/>
        <v>543965</v>
      </c>
      <c r="Q421" s="75">
        <f t="shared" si="84"/>
        <v>-3209.29</v>
      </c>
      <c r="R421" s="73"/>
      <c r="S421" s="73"/>
      <c r="T421" s="73"/>
      <c r="U421" s="73"/>
      <c r="V421" s="73"/>
      <c r="W421" s="73"/>
      <c r="X421" s="73"/>
      <c r="Y421" s="73"/>
      <c r="Z421" s="73"/>
      <c r="AA421" s="73"/>
      <c r="AB421" s="73"/>
      <c r="AC421" s="48">
        <f t="shared" si="85"/>
        <v>-3209.29</v>
      </c>
      <c r="AD421" s="48">
        <f t="shared" si="86"/>
        <v>0</v>
      </c>
      <c r="AE421" s="73"/>
      <c r="AF421" s="47"/>
      <c r="AG421" s="48">
        <f t="shared" si="76"/>
        <v>-3209.29</v>
      </c>
      <c r="AH421" s="48">
        <f t="shared" si="77"/>
        <v>-3209.29</v>
      </c>
      <c r="AI421" s="6">
        <f t="shared" si="78"/>
        <v>-3209.29</v>
      </c>
      <c r="AJ421" s="6">
        <f t="shared" si="79"/>
        <v>-3209.29</v>
      </c>
    </row>
    <row r="422" spans="1:36" x14ac:dyDescent="0.25">
      <c r="A422" t="str">
        <f t="shared" si="81"/>
        <v>DEDELEGATION</v>
      </c>
      <c r="B422" s="71">
        <v>44295</v>
      </c>
      <c r="C422" s="70">
        <v>3025407</v>
      </c>
      <c r="D422" t="s">
        <v>1442</v>
      </c>
      <c r="E422" t="str">
        <f>VLOOKUP(C422,Schools!$A:$Z,3,0)</f>
        <v>M</v>
      </c>
      <c r="F422" s="72">
        <v>-3952.0474999999997</v>
      </c>
      <c r="G422" s="70" t="s">
        <v>4657</v>
      </c>
      <c r="H422" t="s">
        <v>1085</v>
      </c>
      <c r="I422" t="str">
        <f t="shared" si="82"/>
        <v>10163/543965</v>
      </c>
      <c r="J422">
        <f>VLOOKUP(C422,Schools!$A:$Z,9,0)</f>
        <v>400013</v>
      </c>
      <c r="K422" s="70" t="s">
        <v>271</v>
      </c>
      <c r="L422" s="70" t="s">
        <v>1084</v>
      </c>
      <c r="M422" s="70" t="s">
        <v>1447</v>
      </c>
      <c r="N422" t="str">
        <f>VLOOKUP(C422,Schools!A:D,4,0)</f>
        <v>Secondary</v>
      </c>
      <c r="O422">
        <f t="shared" si="80"/>
        <v>10163</v>
      </c>
      <c r="P422">
        <f t="shared" si="83"/>
        <v>543965</v>
      </c>
      <c r="Q422" s="75">
        <f t="shared" si="84"/>
        <v>-3952.0474999999997</v>
      </c>
      <c r="R422" s="73"/>
      <c r="S422" s="73"/>
      <c r="T422" s="73"/>
      <c r="U422" s="73"/>
      <c r="V422" s="73"/>
      <c r="W422" s="73"/>
      <c r="X422" s="73"/>
      <c r="Y422" s="73"/>
      <c r="Z422" s="73"/>
      <c r="AA422" s="73"/>
      <c r="AB422" s="73"/>
      <c r="AC422" s="48">
        <f t="shared" si="85"/>
        <v>-3952.0474999999997</v>
      </c>
      <c r="AD422" s="48">
        <f t="shared" si="86"/>
        <v>0</v>
      </c>
      <c r="AE422" s="73"/>
      <c r="AF422" s="47"/>
      <c r="AG422" s="48">
        <f t="shared" si="76"/>
        <v>-3952.0474999999997</v>
      </c>
      <c r="AH422" s="48">
        <f t="shared" si="77"/>
        <v>-3952.0474999999997</v>
      </c>
      <c r="AI422" s="6">
        <f t="shared" si="78"/>
        <v>-3952.0474999999997</v>
      </c>
      <c r="AJ422" s="6">
        <f t="shared" si="79"/>
        <v>-3952.0474999999997</v>
      </c>
    </row>
    <row r="423" spans="1:36" x14ac:dyDescent="0.25">
      <c r="A423" t="str">
        <f t="shared" si="81"/>
        <v>DEDELEGATION</v>
      </c>
      <c r="B423" s="71">
        <v>44295</v>
      </c>
      <c r="C423" s="70">
        <v>3025427</v>
      </c>
      <c r="D423" t="s">
        <v>1043</v>
      </c>
      <c r="E423" t="str">
        <f>VLOOKUP(C423,Schools!$A:$Z,3,0)</f>
        <v>M</v>
      </c>
      <c r="F423" s="72">
        <v>-3577.5099999999998</v>
      </c>
      <c r="G423" s="70" t="s">
        <v>4657</v>
      </c>
      <c r="H423" t="s">
        <v>1085</v>
      </c>
      <c r="I423" t="str">
        <f t="shared" si="82"/>
        <v>10163/543965</v>
      </c>
      <c r="J423">
        <f>VLOOKUP(C423,Schools!$A:$Z,9,0)</f>
        <v>400140</v>
      </c>
      <c r="K423" s="70" t="s">
        <v>271</v>
      </c>
      <c r="L423" s="70" t="s">
        <v>1084</v>
      </c>
      <c r="M423" s="70" t="s">
        <v>1447</v>
      </c>
      <c r="N423" t="str">
        <f>VLOOKUP(C423,Schools!A:D,4,0)</f>
        <v>Secondary</v>
      </c>
      <c r="O423">
        <f t="shared" si="80"/>
        <v>10163</v>
      </c>
      <c r="P423">
        <f t="shared" si="83"/>
        <v>543965</v>
      </c>
      <c r="Q423" s="75">
        <f t="shared" si="84"/>
        <v>-3577.5099999999998</v>
      </c>
      <c r="R423" s="73"/>
      <c r="S423" s="73"/>
      <c r="T423" s="73"/>
      <c r="U423" s="73"/>
      <c r="V423" s="73"/>
      <c r="W423" s="73"/>
      <c r="X423" s="73"/>
      <c r="Y423" s="73"/>
      <c r="Z423" s="73"/>
      <c r="AA423" s="73"/>
      <c r="AB423" s="73"/>
      <c r="AC423" s="48">
        <f t="shared" si="85"/>
        <v>-3577.5099999999998</v>
      </c>
      <c r="AD423" s="48">
        <f t="shared" si="86"/>
        <v>0</v>
      </c>
      <c r="AE423" s="73"/>
      <c r="AF423" s="47"/>
      <c r="AG423" s="48">
        <f t="shared" si="76"/>
        <v>-3577.5099999999998</v>
      </c>
      <c r="AH423" s="48">
        <f t="shared" si="77"/>
        <v>-3577.5099999999998</v>
      </c>
      <c r="AI423" s="6">
        <f t="shared" si="78"/>
        <v>-3577.5099999999998</v>
      </c>
      <c r="AJ423" s="6">
        <f t="shared" si="79"/>
        <v>-3577.5099999999998</v>
      </c>
    </row>
    <row r="424" spans="1:36" x14ac:dyDescent="0.25">
      <c r="A424" t="str">
        <f t="shared" si="81"/>
        <v>DEDELEGATION</v>
      </c>
      <c r="B424" s="71">
        <v>44295</v>
      </c>
      <c r="C424" s="70">
        <v>3023521</v>
      </c>
      <c r="D424" t="s">
        <v>1443</v>
      </c>
      <c r="E424" t="str">
        <f>VLOOKUP(C424,Schools!$A:$Z,3,0)</f>
        <v>M</v>
      </c>
      <c r="F424" s="72">
        <v>-5566.83</v>
      </c>
      <c r="G424" s="70" t="s">
        <v>4657</v>
      </c>
      <c r="H424" t="s">
        <v>1085</v>
      </c>
      <c r="I424" t="str">
        <f t="shared" si="82"/>
        <v>11510/543965</v>
      </c>
      <c r="J424">
        <f>VLOOKUP(C424,Schools!$A:$Z,9,0)</f>
        <v>400135</v>
      </c>
      <c r="K424" s="70" t="s">
        <v>271</v>
      </c>
      <c r="L424" s="70" t="s">
        <v>1084</v>
      </c>
      <c r="M424" s="70" t="s">
        <v>1447</v>
      </c>
      <c r="N424" t="str">
        <f>VLOOKUP(C424,Schools!A:D,4,0)</f>
        <v>All through</v>
      </c>
      <c r="O424">
        <f t="shared" si="80"/>
        <v>11510</v>
      </c>
      <c r="P424">
        <f t="shared" si="83"/>
        <v>543965</v>
      </c>
      <c r="Q424" s="75">
        <f t="shared" si="84"/>
        <v>-5566.83</v>
      </c>
      <c r="R424" s="73"/>
      <c r="S424" s="73"/>
      <c r="T424" s="73"/>
      <c r="U424" s="73"/>
      <c r="V424" s="73"/>
      <c r="W424" s="73"/>
      <c r="X424" s="73"/>
      <c r="Y424" s="73"/>
      <c r="Z424" s="73"/>
      <c r="AA424" s="73"/>
      <c r="AB424" s="73"/>
      <c r="AC424" s="48">
        <f t="shared" si="85"/>
        <v>-5566.83</v>
      </c>
      <c r="AD424" s="48">
        <f t="shared" si="86"/>
        <v>0</v>
      </c>
      <c r="AE424" s="73"/>
      <c r="AF424" s="47"/>
      <c r="AG424" s="48">
        <f t="shared" si="76"/>
        <v>-5566.83</v>
      </c>
      <c r="AH424" s="48">
        <f t="shared" si="77"/>
        <v>-5566.83</v>
      </c>
      <c r="AI424" s="6">
        <f t="shared" si="78"/>
        <v>-5566.83</v>
      </c>
      <c r="AJ424" s="6">
        <f t="shared" si="79"/>
        <v>-5566.83</v>
      </c>
    </row>
    <row r="425" spans="1:36" x14ac:dyDescent="0.25">
      <c r="A425" t="str">
        <f t="shared" si="81"/>
        <v>DEDELEGATION</v>
      </c>
      <c r="B425" s="324">
        <v>44295</v>
      </c>
      <c r="C425" s="146">
        <v>3022002</v>
      </c>
      <c r="D425" t="s">
        <v>1392</v>
      </c>
      <c r="E425" t="str">
        <f>VLOOKUP(C425,Schools!$A:$Z,3,0)</f>
        <v>M</v>
      </c>
      <c r="F425" s="204">
        <v>-9984.7699999999986</v>
      </c>
      <c r="G425" s="146" t="s">
        <v>4657</v>
      </c>
      <c r="H425" t="s">
        <v>1087</v>
      </c>
      <c r="I425" t="str">
        <f t="shared" si="82"/>
        <v>10162/543965</v>
      </c>
      <c r="J425">
        <f>VLOOKUP(C425,Schools!$A:$Z,9,0)</f>
        <v>400005</v>
      </c>
      <c r="K425" s="146" t="s">
        <v>271</v>
      </c>
      <c r="L425" s="146" t="s">
        <v>1086</v>
      </c>
      <c r="M425" s="146" t="s">
        <v>1448</v>
      </c>
      <c r="N425" t="str">
        <f>VLOOKUP(C425,Schools!A:D,4,0)</f>
        <v>Primary</v>
      </c>
      <c r="O425">
        <f t="shared" si="80"/>
        <v>10162</v>
      </c>
      <c r="P425">
        <f t="shared" si="83"/>
        <v>543965</v>
      </c>
      <c r="Q425" s="75">
        <f t="shared" si="84"/>
        <v>-9984.7699999999986</v>
      </c>
      <c r="R425" s="73"/>
      <c r="S425" s="73"/>
      <c r="T425" s="73"/>
      <c r="U425" s="73"/>
      <c r="V425" s="73"/>
      <c r="W425" s="73"/>
      <c r="X425" s="73"/>
      <c r="Y425" s="73"/>
      <c r="Z425" s="73"/>
      <c r="AA425" s="73"/>
      <c r="AB425" s="73"/>
      <c r="AC425" s="48">
        <f t="shared" si="85"/>
        <v>-9984.7699999999986</v>
      </c>
      <c r="AD425" s="48">
        <f t="shared" si="86"/>
        <v>0</v>
      </c>
      <c r="AE425" s="73"/>
      <c r="AF425" s="47"/>
      <c r="AG425" s="48">
        <f t="shared" si="76"/>
        <v>-9984.7699999999986</v>
      </c>
      <c r="AH425" s="48">
        <f t="shared" si="77"/>
        <v>-9984.7699999999986</v>
      </c>
      <c r="AI425" s="6">
        <f t="shared" si="78"/>
        <v>-9984.7699999999986</v>
      </c>
      <c r="AJ425" s="6">
        <f t="shared" si="79"/>
        <v>-9984.7699999999986</v>
      </c>
    </row>
    <row r="426" spans="1:36" x14ac:dyDescent="0.25">
      <c r="A426" t="str">
        <f t="shared" si="81"/>
        <v>DEDELEGATION</v>
      </c>
      <c r="B426" s="203">
        <v>44295</v>
      </c>
      <c r="C426" s="146">
        <v>3022003</v>
      </c>
      <c r="D426" t="s">
        <v>973</v>
      </c>
      <c r="E426" t="str">
        <f>VLOOKUP(C426,Schools!$A:$Z,3,0)</f>
        <v>M</v>
      </c>
      <c r="F426" s="204">
        <v>-8554.9699999999993</v>
      </c>
      <c r="G426" s="146" t="s">
        <v>4657</v>
      </c>
      <c r="H426" t="s">
        <v>1087</v>
      </c>
      <c r="I426" t="str">
        <f t="shared" si="82"/>
        <v>10162/543965</v>
      </c>
      <c r="J426">
        <f>VLOOKUP(C426,Schools!$A:$Z,9,0)</f>
        <v>400051</v>
      </c>
      <c r="K426" s="146" t="s">
        <v>271</v>
      </c>
      <c r="L426" s="146" t="s">
        <v>1086</v>
      </c>
      <c r="M426" s="146" t="s">
        <v>1448</v>
      </c>
      <c r="N426" t="str">
        <f>VLOOKUP(C426,Schools!A:D,4,0)</f>
        <v>Primary</v>
      </c>
      <c r="O426">
        <f t="shared" si="80"/>
        <v>10162</v>
      </c>
      <c r="P426">
        <f t="shared" si="83"/>
        <v>543965</v>
      </c>
      <c r="Q426" s="75">
        <f t="shared" si="84"/>
        <v>-8554.9699999999993</v>
      </c>
      <c r="R426" s="73"/>
      <c r="S426" s="73"/>
      <c r="T426" s="73"/>
      <c r="U426" s="73"/>
      <c r="V426" s="73"/>
      <c r="W426" s="73"/>
      <c r="X426" s="73"/>
      <c r="Y426" s="73"/>
      <c r="Z426" s="73"/>
      <c r="AA426" s="73"/>
      <c r="AB426" s="73"/>
      <c r="AC426" s="48">
        <f t="shared" si="85"/>
        <v>-8554.9699999999993</v>
      </c>
      <c r="AD426" s="48">
        <f t="shared" si="86"/>
        <v>0</v>
      </c>
      <c r="AE426" s="73"/>
      <c r="AF426" s="47"/>
      <c r="AG426" s="48">
        <f t="shared" si="76"/>
        <v>-8554.9699999999993</v>
      </c>
      <c r="AH426" s="48">
        <f t="shared" si="77"/>
        <v>-8554.9699999999993</v>
      </c>
      <c r="AI426" s="6">
        <f t="shared" si="78"/>
        <v>-8554.9699999999993</v>
      </c>
      <c r="AJ426" s="6">
        <f t="shared" si="79"/>
        <v>-8554.9699999999993</v>
      </c>
    </row>
    <row r="427" spans="1:36" x14ac:dyDescent="0.25">
      <c r="A427" t="str">
        <f t="shared" si="81"/>
        <v>DEDELEGATION</v>
      </c>
      <c r="B427" s="203">
        <v>44295</v>
      </c>
      <c r="C427" s="146">
        <v>3022007</v>
      </c>
      <c r="D427" t="s">
        <v>976</v>
      </c>
      <c r="E427" t="str">
        <f>VLOOKUP(C427,Schools!$A:$Z,3,0)</f>
        <v>M</v>
      </c>
      <c r="F427" s="204">
        <v>-8531.14</v>
      </c>
      <c r="G427" s="146" t="s">
        <v>4657</v>
      </c>
      <c r="H427" t="s">
        <v>1087</v>
      </c>
      <c r="I427" t="str">
        <f t="shared" si="82"/>
        <v>10162/543965</v>
      </c>
      <c r="J427">
        <f>VLOOKUP(C427,Schools!$A:$Z,9,0)</f>
        <v>400040</v>
      </c>
      <c r="K427" s="146" t="s">
        <v>271</v>
      </c>
      <c r="L427" s="146" t="s">
        <v>1086</v>
      </c>
      <c r="M427" s="146" t="s">
        <v>1448</v>
      </c>
      <c r="N427" t="str">
        <f>VLOOKUP(C427,Schools!A:D,4,0)</f>
        <v>Primary</v>
      </c>
      <c r="O427">
        <f t="shared" si="80"/>
        <v>10162</v>
      </c>
      <c r="P427">
        <f t="shared" si="83"/>
        <v>543965</v>
      </c>
      <c r="Q427" s="75">
        <f t="shared" si="84"/>
        <v>-8531.14</v>
      </c>
      <c r="R427" s="73"/>
      <c r="S427" s="73"/>
      <c r="T427" s="73"/>
      <c r="U427" s="73"/>
      <c r="V427" s="73"/>
      <c r="W427" s="73"/>
      <c r="X427" s="73"/>
      <c r="Y427" s="73"/>
      <c r="Z427" s="73"/>
      <c r="AA427" s="73"/>
      <c r="AB427" s="73"/>
      <c r="AC427" s="48">
        <f t="shared" si="85"/>
        <v>-8531.14</v>
      </c>
      <c r="AD427" s="48">
        <f t="shared" si="86"/>
        <v>0</v>
      </c>
      <c r="AE427" s="73"/>
      <c r="AF427" s="47"/>
      <c r="AG427" s="48">
        <f t="shared" si="76"/>
        <v>-8531.14</v>
      </c>
      <c r="AH427" s="48">
        <f t="shared" si="77"/>
        <v>-8531.14</v>
      </c>
      <c r="AI427" s="6">
        <f t="shared" si="78"/>
        <v>-8531.14</v>
      </c>
      <c r="AJ427" s="6">
        <f t="shared" si="79"/>
        <v>-8531.14</v>
      </c>
    </row>
    <row r="428" spans="1:36" x14ac:dyDescent="0.25">
      <c r="A428" t="str">
        <f t="shared" si="81"/>
        <v>DEDELEGATION</v>
      </c>
      <c r="B428" s="203">
        <v>44295</v>
      </c>
      <c r="C428" s="146">
        <v>3022008</v>
      </c>
      <c r="D428" t="s">
        <v>1394</v>
      </c>
      <c r="E428" t="str">
        <f>VLOOKUP(C428,Schools!$A:$Z,3,0)</f>
        <v>M</v>
      </c>
      <c r="F428" s="204">
        <v>-6434.0999999999995</v>
      </c>
      <c r="G428" s="146" t="s">
        <v>4657</v>
      </c>
      <c r="H428" t="s">
        <v>1087</v>
      </c>
      <c r="I428" t="str">
        <f t="shared" si="82"/>
        <v>10162/543965</v>
      </c>
      <c r="J428">
        <f>VLOOKUP(C428,Schools!$A:$Z,9,0)</f>
        <v>400057</v>
      </c>
      <c r="K428" s="146" t="s">
        <v>271</v>
      </c>
      <c r="L428" s="146" t="s">
        <v>1086</v>
      </c>
      <c r="M428" s="146" t="s">
        <v>1448</v>
      </c>
      <c r="N428" t="str">
        <f>VLOOKUP(C428,Schools!A:D,4,0)</f>
        <v>Primary</v>
      </c>
      <c r="O428">
        <f t="shared" si="80"/>
        <v>10162</v>
      </c>
      <c r="P428">
        <f t="shared" si="83"/>
        <v>543965</v>
      </c>
      <c r="Q428" s="75">
        <f t="shared" si="84"/>
        <v>-6434.0999999999995</v>
      </c>
      <c r="R428" s="73"/>
      <c r="S428" s="73"/>
      <c r="T428" s="73"/>
      <c r="U428" s="73"/>
      <c r="V428" s="73"/>
      <c r="W428" s="73"/>
      <c r="X428" s="73"/>
      <c r="Y428" s="73"/>
      <c r="Z428" s="73"/>
      <c r="AA428" s="73"/>
      <c r="AB428" s="73"/>
      <c r="AC428" s="48">
        <f t="shared" si="85"/>
        <v>-6434.0999999999995</v>
      </c>
      <c r="AD428" s="48">
        <f t="shared" si="86"/>
        <v>0</v>
      </c>
      <c r="AE428" s="73"/>
      <c r="AF428" s="47"/>
      <c r="AG428" s="48">
        <f t="shared" si="76"/>
        <v>-6434.0999999999995</v>
      </c>
      <c r="AH428" s="48">
        <f t="shared" si="77"/>
        <v>-6434.0999999999995</v>
      </c>
      <c r="AI428" s="6">
        <f t="shared" si="78"/>
        <v>-6434.0999999999995</v>
      </c>
      <c r="AJ428" s="6">
        <f t="shared" si="79"/>
        <v>-6434.0999999999995</v>
      </c>
    </row>
    <row r="429" spans="1:36" x14ac:dyDescent="0.25">
      <c r="A429" t="str">
        <f t="shared" si="81"/>
        <v>DEDELEGATION</v>
      </c>
      <c r="B429" s="203">
        <v>44295</v>
      </c>
      <c r="C429" s="146">
        <v>3022009</v>
      </c>
      <c r="D429" t="s">
        <v>1378</v>
      </c>
      <c r="E429" t="str">
        <f>VLOOKUP(C429,Schools!$A:$Z,3,0)</f>
        <v>M</v>
      </c>
      <c r="F429" s="204">
        <v>-10032.429999999998</v>
      </c>
      <c r="G429" s="146" t="s">
        <v>4657</v>
      </c>
      <c r="H429" t="s">
        <v>1087</v>
      </c>
      <c r="I429" t="str">
        <f t="shared" si="82"/>
        <v>10162/543965</v>
      </c>
      <c r="J429">
        <f>VLOOKUP(C429,Schools!$A:$Z,9,0)</f>
        <v>400061</v>
      </c>
      <c r="K429" s="146" t="s">
        <v>271</v>
      </c>
      <c r="L429" s="146" t="s">
        <v>1086</v>
      </c>
      <c r="M429" s="146" t="s">
        <v>1448</v>
      </c>
      <c r="N429" t="str">
        <f>VLOOKUP(C429,Schools!A:D,4,0)</f>
        <v>Primary</v>
      </c>
      <c r="O429">
        <f t="shared" si="80"/>
        <v>10162</v>
      </c>
      <c r="P429">
        <f t="shared" si="83"/>
        <v>543965</v>
      </c>
      <c r="Q429" s="75">
        <f t="shared" si="84"/>
        <v>-10032.429999999998</v>
      </c>
      <c r="R429" s="73"/>
      <c r="S429" s="73"/>
      <c r="T429" s="73"/>
      <c r="U429" s="73"/>
      <c r="V429" s="73"/>
      <c r="W429" s="73"/>
      <c r="X429" s="73"/>
      <c r="Y429" s="73"/>
      <c r="Z429" s="73"/>
      <c r="AA429" s="73"/>
      <c r="AB429" s="73"/>
      <c r="AC429" s="48">
        <f t="shared" si="85"/>
        <v>-10032.429999999998</v>
      </c>
      <c r="AD429" s="48">
        <f t="shared" si="86"/>
        <v>0</v>
      </c>
      <c r="AE429" s="73"/>
      <c r="AF429" s="47"/>
      <c r="AG429" s="48">
        <f t="shared" si="76"/>
        <v>-10032.429999999998</v>
      </c>
      <c r="AH429" s="48">
        <f t="shared" si="77"/>
        <v>-10032.429999999998</v>
      </c>
      <c r="AI429" s="6">
        <f t="shared" si="78"/>
        <v>-10032.429999999998</v>
      </c>
      <c r="AJ429" s="6">
        <f t="shared" si="79"/>
        <v>-10032.429999999998</v>
      </c>
    </row>
    <row r="430" spans="1:36" x14ac:dyDescent="0.25">
      <c r="A430" t="str">
        <f t="shared" si="81"/>
        <v>DEDELEGATION</v>
      </c>
      <c r="B430" s="203">
        <v>44295</v>
      </c>
      <c r="C430" s="146">
        <v>3022011</v>
      </c>
      <c r="D430" t="s">
        <v>1395</v>
      </c>
      <c r="E430" t="str">
        <f>VLOOKUP(C430,Schools!$A:$Z,3,0)</f>
        <v>M</v>
      </c>
      <c r="F430" s="204">
        <v>-4956.6399999999994</v>
      </c>
      <c r="G430" s="146" t="s">
        <v>4657</v>
      </c>
      <c r="H430" t="s">
        <v>1087</v>
      </c>
      <c r="I430" t="str">
        <f t="shared" si="82"/>
        <v>10162/543965</v>
      </c>
      <c r="J430">
        <f>VLOOKUP(C430,Schools!$A:$Z,9,0)</f>
        <v>400020</v>
      </c>
      <c r="K430" s="146" t="s">
        <v>271</v>
      </c>
      <c r="L430" s="146" t="s">
        <v>1086</v>
      </c>
      <c r="M430" s="146" t="s">
        <v>1448</v>
      </c>
      <c r="N430" t="str">
        <f>VLOOKUP(C430,Schools!A:D,4,0)</f>
        <v>Primary</v>
      </c>
      <c r="O430">
        <f t="shared" si="80"/>
        <v>10162</v>
      </c>
      <c r="P430">
        <f t="shared" si="83"/>
        <v>543965</v>
      </c>
      <c r="Q430" s="75">
        <f t="shared" si="84"/>
        <v>-4956.6399999999994</v>
      </c>
      <c r="R430" s="73"/>
      <c r="S430" s="73"/>
      <c r="T430" s="73"/>
      <c r="U430" s="73"/>
      <c r="V430" s="73"/>
      <c r="W430" s="73"/>
      <c r="X430" s="73"/>
      <c r="Y430" s="73"/>
      <c r="Z430" s="73"/>
      <c r="AA430" s="73"/>
      <c r="AB430" s="73"/>
      <c r="AC430" s="48">
        <f t="shared" si="85"/>
        <v>-4956.6399999999994</v>
      </c>
      <c r="AD430" s="48">
        <f t="shared" si="86"/>
        <v>0</v>
      </c>
      <c r="AE430" s="73"/>
      <c r="AF430" s="47"/>
      <c r="AG430" s="48">
        <f t="shared" si="76"/>
        <v>-4956.6399999999994</v>
      </c>
      <c r="AH430" s="48">
        <f t="shared" si="77"/>
        <v>-4956.6399999999994</v>
      </c>
      <c r="AI430" s="6">
        <f t="shared" si="78"/>
        <v>-4956.6399999999994</v>
      </c>
      <c r="AJ430" s="6">
        <f t="shared" si="79"/>
        <v>-4956.6399999999994</v>
      </c>
    </row>
    <row r="431" spans="1:36" x14ac:dyDescent="0.25">
      <c r="A431" t="str">
        <f t="shared" si="81"/>
        <v>DEDELEGATION</v>
      </c>
      <c r="B431" s="203">
        <v>44295</v>
      </c>
      <c r="C431" s="146">
        <v>3022014</v>
      </c>
      <c r="D431" t="s">
        <v>1396</v>
      </c>
      <c r="E431" t="str">
        <f>VLOOKUP(C431,Schools!$A:$Z,3,0)</f>
        <v>M</v>
      </c>
      <c r="F431" s="204">
        <v>-14941.409999999998</v>
      </c>
      <c r="G431" s="146" t="s">
        <v>4657</v>
      </c>
      <c r="H431" t="s">
        <v>1087</v>
      </c>
      <c r="I431" t="str">
        <f t="shared" si="82"/>
        <v>10162/543965</v>
      </c>
      <c r="J431">
        <f>VLOOKUP(C431,Schools!$A:$Z,9,0)</f>
        <v>400050</v>
      </c>
      <c r="K431" s="146" t="s">
        <v>271</v>
      </c>
      <c r="L431" s="146" t="s">
        <v>1086</v>
      </c>
      <c r="M431" s="146" t="s">
        <v>1448</v>
      </c>
      <c r="N431" t="str">
        <f>VLOOKUP(C431,Schools!A:D,4,0)</f>
        <v>Primary</v>
      </c>
      <c r="O431">
        <f t="shared" si="80"/>
        <v>10162</v>
      </c>
      <c r="P431">
        <f t="shared" si="83"/>
        <v>543965</v>
      </c>
      <c r="Q431" s="75">
        <f t="shared" si="84"/>
        <v>-14941.409999999998</v>
      </c>
      <c r="R431" s="73"/>
      <c r="S431" s="73"/>
      <c r="T431" s="73"/>
      <c r="U431" s="73"/>
      <c r="V431" s="73"/>
      <c r="W431" s="73"/>
      <c r="X431" s="73"/>
      <c r="Y431" s="73"/>
      <c r="Z431" s="73"/>
      <c r="AA431" s="73"/>
      <c r="AB431" s="73"/>
      <c r="AC431" s="48">
        <f t="shared" si="85"/>
        <v>-14941.409999999998</v>
      </c>
      <c r="AD431" s="48">
        <f t="shared" si="86"/>
        <v>0</v>
      </c>
      <c r="AE431" s="73"/>
      <c r="AF431" s="47"/>
      <c r="AG431" s="48">
        <f t="shared" si="76"/>
        <v>-14941.409999999998</v>
      </c>
      <c r="AH431" s="48">
        <f t="shared" si="77"/>
        <v>-14941.409999999998</v>
      </c>
      <c r="AI431" s="6">
        <f t="shared" si="78"/>
        <v>-14941.409999999998</v>
      </c>
      <c r="AJ431" s="6">
        <f t="shared" si="79"/>
        <v>-14941.409999999998</v>
      </c>
    </row>
    <row r="432" spans="1:36" x14ac:dyDescent="0.25">
      <c r="A432" t="str">
        <f t="shared" si="81"/>
        <v>DEDELEGATION</v>
      </c>
      <c r="B432" s="203">
        <v>44295</v>
      </c>
      <c r="C432" s="146">
        <v>3022015</v>
      </c>
      <c r="D432" t="s">
        <v>1397</v>
      </c>
      <c r="E432" t="str">
        <f>VLOOKUP(C432,Schools!$A:$Z,3,0)</f>
        <v>M</v>
      </c>
      <c r="F432" s="204">
        <v>-5004.2999999999993</v>
      </c>
      <c r="G432" s="146" t="s">
        <v>4657</v>
      </c>
      <c r="H432" t="s">
        <v>1087</v>
      </c>
      <c r="I432" t="str">
        <f t="shared" si="82"/>
        <v>10162/543965</v>
      </c>
      <c r="J432">
        <f>VLOOKUP(C432,Schools!$A:$Z,9,0)</f>
        <v>400059</v>
      </c>
      <c r="K432" s="146" t="s">
        <v>271</v>
      </c>
      <c r="L432" s="146" t="s">
        <v>1086</v>
      </c>
      <c r="M432" s="146" t="s">
        <v>1448</v>
      </c>
      <c r="N432" t="str">
        <f>VLOOKUP(C432,Schools!A:D,4,0)</f>
        <v>Primary</v>
      </c>
      <c r="O432">
        <f t="shared" si="80"/>
        <v>10162</v>
      </c>
      <c r="P432">
        <f t="shared" si="83"/>
        <v>543965</v>
      </c>
      <c r="Q432" s="75">
        <f t="shared" si="84"/>
        <v>-5004.2999999999993</v>
      </c>
      <c r="R432" s="73"/>
      <c r="S432" s="73"/>
      <c r="T432" s="73"/>
      <c r="U432" s="73"/>
      <c r="V432" s="73"/>
      <c r="W432" s="73"/>
      <c r="X432" s="73"/>
      <c r="Y432" s="73"/>
      <c r="Z432" s="73"/>
      <c r="AA432" s="73"/>
      <c r="AB432" s="73"/>
      <c r="AC432" s="48">
        <f t="shared" si="85"/>
        <v>-5004.2999999999993</v>
      </c>
      <c r="AD432" s="48">
        <f t="shared" si="86"/>
        <v>0</v>
      </c>
      <c r="AE432" s="73"/>
      <c r="AF432" s="47"/>
      <c r="AG432" s="48">
        <f t="shared" si="76"/>
        <v>-5004.2999999999993</v>
      </c>
      <c r="AH432" s="48">
        <f t="shared" si="77"/>
        <v>-5004.2999999999993</v>
      </c>
      <c r="AI432" s="6">
        <f t="shared" si="78"/>
        <v>-5004.2999999999993</v>
      </c>
      <c r="AJ432" s="6">
        <f t="shared" si="79"/>
        <v>-5004.2999999999993</v>
      </c>
    </row>
    <row r="433" spans="1:36" x14ac:dyDescent="0.25">
      <c r="A433" t="str">
        <f t="shared" si="81"/>
        <v>DEDELEGATION</v>
      </c>
      <c r="B433" s="203">
        <v>44295</v>
      </c>
      <c r="C433" s="146">
        <v>3022016</v>
      </c>
      <c r="D433" t="s">
        <v>983</v>
      </c>
      <c r="E433" t="str">
        <f>VLOOKUP(C433,Schools!$A:$Z,3,0)</f>
        <v>M</v>
      </c>
      <c r="F433" s="204">
        <v>-5004.2999999999993</v>
      </c>
      <c r="G433" s="146" t="s">
        <v>4657</v>
      </c>
      <c r="H433" t="s">
        <v>1087</v>
      </c>
      <c r="I433" t="str">
        <f t="shared" si="82"/>
        <v>10162/543965</v>
      </c>
      <c r="J433">
        <f>VLOOKUP(C433,Schools!$A:$Z,9,0)</f>
        <v>400049</v>
      </c>
      <c r="K433" s="146" t="s">
        <v>271</v>
      </c>
      <c r="L433" s="146" t="s">
        <v>1086</v>
      </c>
      <c r="M433" s="146" t="s">
        <v>1448</v>
      </c>
      <c r="N433" t="str">
        <f>VLOOKUP(C433,Schools!A:D,4,0)</f>
        <v>Primary</v>
      </c>
      <c r="O433">
        <f t="shared" si="80"/>
        <v>10162</v>
      </c>
      <c r="P433">
        <f t="shared" si="83"/>
        <v>543965</v>
      </c>
      <c r="Q433" s="75">
        <f t="shared" si="84"/>
        <v>-5004.2999999999993</v>
      </c>
      <c r="R433" s="73"/>
      <c r="S433" s="73"/>
      <c r="T433" s="73"/>
      <c r="U433" s="73"/>
      <c r="V433" s="73"/>
      <c r="W433" s="73"/>
      <c r="X433" s="73"/>
      <c r="Y433" s="73"/>
      <c r="Z433" s="73"/>
      <c r="AA433" s="73"/>
      <c r="AB433" s="73"/>
      <c r="AC433" s="48">
        <f t="shared" si="85"/>
        <v>-5004.2999999999993</v>
      </c>
      <c r="AD433" s="48">
        <f t="shared" si="86"/>
        <v>0</v>
      </c>
      <c r="AE433" s="73"/>
      <c r="AF433" s="47"/>
      <c r="AG433" s="48">
        <f t="shared" si="76"/>
        <v>-5004.2999999999993</v>
      </c>
      <c r="AH433" s="48">
        <f t="shared" si="77"/>
        <v>-5004.2999999999993</v>
      </c>
      <c r="AI433" s="6">
        <f t="shared" si="78"/>
        <v>-5004.2999999999993</v>
      </c>
      <c r="AJ433" s="6">
        <f t="shared" si="79"/>
        <v>-5004.2999999999993</v>
      </c>
    </row>
    <row r="434" spans="1:36" x14ac:dyDescent="0.25">
      <c r="A434" t="str">
        <f t="shared" si="81"/>
        <v>DEDELEGATION</v>
      </c>
      <c r="B434" s="203">
        <v>44295</v>
      </c>
      <c r="C434" s="146">
        <v>3022017</v>
      </c>
      <c r="D434" t="s">
        <v>984</v>
      </c>
      <c r="E434" t="str">
        <f>VLOOKUP(C434,Schools!$A:$Z,3,0)</f>
        <v>M</v>
      </c>
      <c r="F434" s="204">
        <v>-9889.4499999999989</v>
      </c>
      <c r="G434" s="146" t="s">
        <v>4657</v>
      </c>
      <c r="H434" t="s">
        <v>1087</v>
      </c>
      <c r="I434" t="str">
        <f t="shared" si="82"/>
        <v>10162/543965</v>
      </c>
      <c r="J434">
        <f>VLOOKUP(C434,Schools!$A:$Z,9,0)</f>
        <v>400080</v>
      </c>
      <c r="K434" s="146" t="s">
        <v>271</v>
      </c>
      <c r="L434" s="146" t="s">
        <v>1086</v>
      </c>
      <c r="M434" s="146" t="s">
        <v>1448</v>
      </c>
      <c r="N434" t="str">
        <f>VLOOKUP(C434,Schools!A:D,4,0)</f>
        <v>Primary</v>
      </c>
      <c r="O434">
        <f t="shared" si="80"/>
        <v>10162</v>
      </c>
      <c r="P434">
        <f t="shared" si="83"/>
        <v>543965</v>
      </c>
      <c r="Q434" s="75">
        <f t="shared" si="84"/>
        <v>-9889.4499999999989</v>
      </c>
      <c r="R434" s="73"/>
      <c r="S434" s="73"/>
      <c r="T434" s="73"/>
      <c r="U434" s="73"/>
      <c r="V434" s="73"/>
      <c r="W434" s="73"/>
      <c r="X434" s="73"/>
      <c r="Y434" s="73"/>
      <c r="Z434" s="73"/>
      <c r="AA434" s="73"/>
      <c r="AB434" s="73"/>
      <c r="AC434" s="48">
        <f t="shared" si="85"/>
        <v>-9889.4499999999989</v>
      </c>
      <c r="AD434" s="48">
        <f t="shared" si="86"/>
        <v>0</v>
      </c>
      <c r="AE434" s="73"/>
      <c r="AF434" s="47"/>
      <c r="AG434" s="48">
        <f t="shared" si="76"/>
        <v>-9889.4499999999989</v>
      </c>
      <c r="AH434" s="48">
        <f t="shared" si="77"/>
        <v>-9889.4499999999989</v>
      </c>
      <c r="AI434" s="6">
        <f t="shared" si="78"/>
        <v>-9889.4499999999989</v>
      </c>
      <c r="AJ434" s="6">
        <f t="shared" si="79"/>
        <v>-9889.4499999999989</v>
      </c>
    </row>
    <row r="435" spans="1:36" x14ac:dyDescent="0.25">
      <c r="A435" t="str">
        <f t="shared" si="81"/>
        <v>DEDELEGATION</v>
      </c>
      <c r="B435" s="203">
        <v>44295</v>
      </c>
      <c r="C435" s="146">
        <v>3022019</v>
      </c>
      <c r="D435" t="s">
        <v>986</v>
      </c>
      <c r="E435" t="str">
        <f>VLOOKUP(C435,Schools!$A:$Z,3,0)</f>
        <v>M</v>
      </c>
      <c r="F435" s="204">
        <v>-5171.1099999999997</v>
      </c>
      <c r="G435" s="146" t="s">
        <v>4657</v>
      </c>
      <c r="H435" t="s">
        <v>1087</v>
      </c>
      <c r="I435" t="str">
        <f t="shared" si="82"/>
        <v>10162/543965</v>
      </c>
      <c r="J435">
        <f>VLOOKUP(C435,Schools!$A:$Z,9,0)</f>
        <v>400036</v>
      </c>
      <c r="K435" s="146" t="s">
        <v>271</v>
      </c>
      <c r="L435" s="146" t="s">
        <v>1086</v>
      </c>
      <c r="M435" s="146" t="s">
        <v>1448</v>
      </c>
      <c r="N435" t="str">
        <f>VLOOKUP(C435,Schools!A:D,4,0)</f>
        <v>Primary</v>
      </c>
      <c r="O435">
        <f t="shared" si="80"/>
        <v>10162</v>
      </c>
      <c r="P435">
        <f t="shared" si="83"/>
        <v>543965</v>
      </c>
      <c r="Q435" s="75">
        <f t="shared" si="84"/>
        <v>-5171.1099999999997</v>
      </c>
      <c r="R435" s="73"/>
      <c r="S435" s="73"/>
      <c r="T435" s="73"/>
      <c r="U435" s="73"/>
      <c r="V435" s="73"/>
      <c r="W435" s="73"/>
      <c r="X435" s="73"/>
      <c r="Y435" s="73"/>
      <c r="Z435" s="73"/>
      <c r="AA435" s="73"/>
      <c r="AB435" s="73"/>
      <c r="AC435" s="48">
        <f t="shared" si="85"/>
        <v>-5171.1099999999997</v>
      </c>
      <c r="AD435" s="48">
        <f t="shared" si="86"/>
        <v>0</v>
      </c>
      <c r="AE435" s="73"/>
      <c r="AF435" s="47"/>
      <c r="AG435" s="48">
        <f t="shared" si="76"/>
        <v>-5171.1099999999997</v>
      </c>
      <c r="AH435" s="48">
        <f t="shared" si="77"/>
        <v>-5171.1099999999997</v>
      </c>
      <c r="AI435" s="6">
        <f t="shared" si="78"/>
        <v>-5171.1099999999997</v>
      </c>
      <c r="AJ435" s="6">
        <f t="shared" si="79"/>
        <v>-5171.1099999999997</v>
      </c>
    </row>
    <row r="436" spans="1:36" x14ac:dyDescent="0.25">
      <c r="A436" t="str">
        <f t="shared" si="81"/>
        <v>DEDELEGATION</v>
      </c>
      <c r="B436" s="203">
        <v>44295</v>
      </c>
      <c r="C436" s="146">
        <v>3022021</v>
      </c>
      <c r="D436" t="s">
        <v>987</v>
      </c>
      <c r="E436" t="str">
        <f>VLOOKUP(C436,Schools!$A:$Z,3,0)</f>
        <v>M</v>
      </c>
      <c r="F436" s="204">
        <v>-9889.4499999999989</v>
      </c>
      <c r="G436" s="146" t="s">
        <v>4657</v>
      </c>
      <c r="H436" t="s">
        <v>1087</v>
      </c>
      <c r="I436" t="str">
        <f t="shared" si="82"/>
        <v>10162/543965</v>
      </c>
      <c r="J436">
        <f>VLOOKUP(C436,Schools!$A:$Z,9,0)</f>
        <v>400042</v>
      </c>
      <c r="K436" s="146" t="s">
        <v>271</v>
      </c>
      <c r="L436" s="146" t="s">
        <v>1086</v>
      </c>
      <c r="M436" s="146" t="s">
        <v>1448</v>
      </c>
      <c r="N436" t="str">
        <f>VLOOKUP(C436,Schools!A:D,4,0)</f>
        <v>Primary</v>
      </c>
      <c r="O436">
        <f t="shared" si="80"/>
        <v>10162</v>
      </c>
      <c r="P436">
        <f t="shared" si="83"/>
        <v>543965</v>
      </c>
      <c r="Q436" s="75">
        <f t="shared" si="84"/>
        <v>-9889.4499999999989</v>
      </c>
      <c r="R436" s="73"/>
      <c r="S436" s="73"/>
      <c r="T436" s="73"/>
      <c r="U436" s="73"/>
      <c r="V436" s="73"/>
      <c r="W436" s="73"/>
      <c r="X436" s="73"/>
      <c r="Y436" s="73"/>
      <c r="Z436" s="73"/>
      <c r="AA436" s="73"/>
      <c r="AB436" s="73"/>
      <c r="AC436" s="48">
        <f t="shared" si="85"/>
        <v>-9889.4499999999989</v>
      </c>
      <c r="AD436" s="48">
        <f t="shared" si="86"/>
        <v>0</v>
      </c>
      <c r="AE436" s="73"/>
      <c r="AF436" s="47"/>
      <c r="AG436" s="48">
        <f t="shared" si="76"/>
        <v>-9889.4499999999989</v>
      </c>
      <c r="AH436" s="48">
        <f t="shared" si="77"/>
        <v>-9889.4499999999989</v>
      </c>
      <c r="AI436" s="6">
        <f t="shared" si="78"/>
        <v>-9889.4499999999989</v>
      </c>
      <c r="AJ436" s="6">
        <f t="shared" si="79"/>
        <v>-9889.4499999999989</v>
      </c>
    </row>
    <row r="437" spans="1:36" x14ac:dyDescent="0.25">
      <c r="A437" t="str">
        <f t="shared" si="81"/>
        <v>DEDELEGATION</v>
      </c>
      <c r="B437" s="203">
        <v>44295</v>
      </c>
      <c r="C437" s="146">
        <v>3022023</v>
      </c>
      <c r="D437" t="s">
        <v>988</v>
      </c>
      <c r="E437" t="str">
        <f>VLOOKUP(C437,Schools!$A:$Z,3,0)</f>
        <v>M</v>
      </c>
      <c r="F437" s="204">
        <v>-10937.97</v>
      </c>
      <c r="G437" s="146" t="s">
        <v>4657</v>
      </c>
      <c r="H437" t="s">
        <v>1087</v>
      </c>
      <c r="I437" t="str">
        <f t="shared" si="82"/>
        <v>10162/543965</v>
      </c>
      <c r="J437">
        <f>VLOOKUP(C437,Schools!$A:$Z,9,0)</f>
        <v>400159</v>
      </c>
      <c r="K437" s="146" t="s">
        <v>271</v>
      </c>
      <c r="L437" s="146" t="s">
        <v>1086</v>
      </c>
      <c r="M437" s="146" t="s">
        <v>1448</v>
      </c>
      <c r="N437" t="str">
        <f>VLOOKUP(C437,Schools!A:D,4,0)</f>
        <v>Primary</v>
      </c>
      <c r="O437">
        <f t="shared" si="80"/>
        <v>10162</v>
      </c>
      <c r="P437">
        <f t="shared" si="83"/>
        <v>543965</v>
      </c>
      <c r="Q437" s="75">
        <f t="shared" si="84"/>
        <v>-10937.97</v>
      </c>
      <c r="R437" s="73"/>
      <c r="S437" s="73"/>
      <c r="T437" s="73"/>
      <c r="U437" s="73"/>
      <c r="V437" s="73"/>
      <c r="W437" s="73"/>
      <c r="X437" s="73"/>
      <c r="Y437" s="73"/>
      <c r="Z437" s="73"/>
      <c r="AA437" s="73"/>
      <c r="AB437" s="73"/>
      <c r="AC437" s="48">
        <f t="shared" si="85"/>
        <v>-10937.97</v>
      </c>
      <c r="AD437" s="48">
        <f t="shared" si="86"/>
        <v>0</v>
      </c>
      <c r="AE437" s="73"/>
      <c r="AF437" s="47"/>
      <c r="AG437" s="48">
        <f t="shared" si="76"/>
        <v>-10937.97</v>
      </c>
      <c r="AH437" s="48">
        <f t="shared" si="77"/>
        <v>-10937.97</v>
      </c>
      <c r="AI437" s="6">
        <f t="shared" si="78"/>
        <v>-10937.97</v>
      </c>
      <c r="AJ437" s="6">
        <f t="shared" si="79"/>
        <v>-10937.97</v>
      </c>
    </row>
    <row r="438" spans="1:36" x14ac:dyDescent="0.25">
      <c r="A438" t="str">
        <f t="shared" si="81"/>
        <v>DEDELEGATION</v>
      </c>
      <c r="B438" s="203">
        <v>44295</v>
      </c>
      <c r="C438" s="146">
        <v>3022024</v>
      </c>
      <c r="D438" t="s">
        <v>1398</v>
      </c>
      <c r="E438" t="str">
        <f>VLOOKUP(C438,Schools!$A:$Z,3,0)</f>
        <v>M</v>
      </c>
      <c r="F438" s="204">
        <v>-4837.49</v>
      </c>
      <c r="G438" s="146" t="s">
        <v>4657</v>
      </c>
      <c r="H438" t="s">
        <v>1087</v>
      </c>
      <c r="I438" t="str">
        <f t="shared" si="82"/>
        <v>10162/543965</v>
      </c>
      <c r="J438">
        <f>VLOOKUP(C438,Schools!$A:$Z,9,0)</f>
        <v>400047</v>
      </c>
      <c r="K438" s="146" t="s">
        <v>271</v>
      </c>
      <c r="L438" s="146" t="s">
        <v>1086</v>
      </c>
      <c r="M438" s="146" t="s">
        <v>1448</v>
      </c>
      <c r="N438" t="str">
        <f>VLOOKUP(C438,Schools!A:D,4,0)</f>
        <v>Primary</v>
      </c>
      <c r="O438">
        <f t="shared" si="80"/>
        <v>10162</v>
      </c>
      <c r="P438">
        <f t="shared" si="83"/>
        <v>543965</v>
      </c>
      <c r="Q438" s="75">
        <f t="shared" si="84"/>
        <v>-4837.49</v>
      </c>
      <c r="R438" s="73"/>
      <c r="S438" s="73"/>
      <c r="T438" s="73"/>
      <c r="U438" s="73"/>
      <c r="V438" s="73"/>
      <c r="W438" s="73"/>
      <c r="X438" s="73"/>
      <c r="Y438" s="73"/>
      <c r="Z438" s="73"/>
      <c r="AA438" s="73"/>
      <c r="AB438" s="73"/>
      <c r="AC438" s="48">
        <f t="shared" si="85"/>
        <v>-4837.49</v>
      </c>
      <c r="AD438" s="48">
        <f t="shared" si="86"/>
        <v>0</v>
      </c>
      <c r="AE438" s="73"/>
      <c r="AF438" s="47"/>
      <c r="AG438" s="48">
        <f t="shared" si="76"/>
        <v>-4837.49</v>
      </c>
      <c r="AH438" s="48">
        <f t="shared" si="77"/>
        <v>-4837.49</v>
      </c>
      <c r="AI438" s="6">
        <f t="shared" si="78"/>
        <v>-4837.49</v>
      </c>
      <c r="AJ438" s="6">
        <f t="shared" si="79"/>
        <v>-4837.49</v>
      </c>
    </row>
    <row r="439" spans="1:36" x14ac:dyDescent="0.25">
      <c r="A439" t="str">
        <f t="shared" si="81"/>
        <v>DEDELEGATION</v>
      </c>
      <c r="B439" s="203">
        <v>44295</v>
      </c>
      <c r="C439" s="146">
        <v>3022025</v>
      </c>
      <c r="D439" t="s">
        <v>1399</v>
      </c>
      <c r="E439" t="str">
        <f>VLOOKUP(C439,Schools!$A:$Z,3,0)</f>
        <v>M</v>
      </c>
      <c r="F439" s="204">
        <v>-7554.11</v>
      </c>
      <c r="G439" s="146" t="s">
        <v>4657</v>
      </c>
      <c r="H439" t="s">
        <v>1087</v>
      </c>
      <c r="I439" t="str">
        <f t="shared" si="82"/>
        <v>10162/543965</v>
      </c>
      <c r="J439">
        <f>VLOOKUP(C439,Schools!$A:$Z,9,0)</f>
        <v>400001</v>
      </c>
      <c r="K439" s="146" t="s">
        <v>271</v>
      </c>
      <c r="L439" s="146" t="s">
        <v>1086</v>
      </c>
      <c r="M439" s="146" t="s">
        <v>1448</v>
      </c>
      <c r="N439" t="str">
        <f>VLOOKUP(C439,Schools!A:D,4,0)</f>
        <v>Primary</v>
      </c>
      <c r="O439">
        <f t="shared" si="80"/>
        <v>10162</v>
      </c>
      <c r="P439">
        <f t="shared" si="83"/>
        <v>543965</v>
      </c>
      <c r="Q439" s="75">
        <f t="shared" si="84"/>
        <v>-7554.11</v>
      </c>
      <c r="R439" s="73"/>
      <c r="S439" s="73"/>
      <c r="T439" s="73"/>
      <c r="U439" s="73"/>
      <c r="V439" s="73"/>
      <c r="W439" s="73"/>
      <c r="X439" s="73"/>
      <c r="Y439" s="73"/>
      <c r="Z439" s="73"/>
      <c r="AA439" s="73"/>
      <c r="AB439" s="73"/>
      <c r="AC439" s="48">
        <f t="shared" si="85"/>
        <v>-7554.11</v>
      </c>
      <c r="AD439" s="48">
        <f t="shared" si="86"/>
        <v>0</v>
      </c>
      <c r="AE439" s="73"/>
      <c r="AF439" s="47"/>
      <c r="AG439" s="48">
        <f t="shared" si="76"/>
        <v>-7554.11</v>
      </c>
      <c r="AH439" s="48">
        <f t="shared" si="77"/>
        <v>-7554.11</v>
      </c>
      <c r="AI439" s="6">
        <f t="shared" si="78"/>
        <v>-7554.11</v>
      </c>
      <c r="AJ439" s="6">
        <f t="shared" si="79"/>
        <v>-7554.11</v>
      </c>
    </row>
    <row r="440" spans="1:36" x14ac:dyDescent="0.25">
      <c r="A440" t="str">
        <f t="shared" si="81"/>
        <v>DEDELEGATION</v>
      </c>
      <c r="B440" s="203">
        <v>44295</v>
      </c>
      <c r="C440" s="146">
        <v>3022026</v>
      </c>
      <c r="D440" t="s">
        <v>1400</v>
      </c>
      <c r="E440" t="str">
        <f>VLOOKUP(C440,Schools!$A:$Z,3,0)</f>
        <v>M</v>
      </c>
      <c r="F440" s="204">
        <v>-10818.82</v>
      </c>
      <c r="G440" s="146" t="s">
        <v>4657</v>
      </c>
      <c r="H440" t="s">
        <v>1087</v>
      </c>
      <c r="I440" t="str">
        <f t="shared" si="82"/>
        <v>10162/543965</v>
      </c>
      <c r="J440">
        <f>VLOOKUP(C440,Schools!$A:$Z,9,0)</f>
        <v>400082</v>
      </c>
      <c r="K440" s="146" t="s">
        <v>271</v>
      </c>
      <c r="L440" s="146" t="s">
        <v>1086</v>
      </c>
      <c r="M440" s="146" t="s">
        <v>1448</v>
      </c>
      <c r="N440" t="str">
        <f>VLOOKUP(C440,Schools!A:D,4,0)</f>
        <v>Primary</v>
      </c>
      <c r="O440">
        <f t="shared" si="80"/>
        <v>10162</v>
      </c>
      <c r="P440">
        <f t="shared" si="83"/>
        <v>543965</v>
      </c>
      <c r="Q440" s="75">
        <f t="shared" si="84"/>
        <v>-10818.82</v>
      </c>
      <c r="R440" s="73"/>
      <c r="S440" s="73"/>
      <c r="T440" s="73"/>
      <c r="U440" s="73"/>
      <c r="V440" s="73"/>
      <c r="W440" s="73"/>
      <c r="X440" s="73"/>
      <c r="Y440" s="73"/>
      <c r="Z440" s="73"/>
      <c r="AA440" s="73"/>
      <c r="AB440" s="73"/>
      <c r="AC440" s="48">
        <f t="shared" si="85"/>
        <v>-10818.82</v>
      </c>
      <c r="AD440" s="48">
        <f t="shared" si="86"/>
        <v>0</v>
      </c>
      <c r="AE440" s="73"/>
      <c r="AF440" s="47"/>
      <c r="AG440" s="48">
        <f t="shared" si="76"/>
        <v>-10818.82</v>
      </c>
      <c r="AH440" s="48">
        <f t="shared" si="77"/>
        <v>-10818.82</v>
      </c>
      <c r="AI440" s="6">
        <f t="shared" si="78"/>
        <v>-10818.82</v>
      </c>
      <c r="AJ440" s="6">
        <f t="shared" si="79"/>
        <v>-10818.82</v>
      </c>
    </row>
    <row r="441" spans="1:36" x14ac:dyDescent="0.25">
      <c r="A441" t="str">
        <f t="shared" si="81"/>
        <v>DEDELEGATION</v>
      </c>
      <c r="B441" s="203">
        <v>44295</v>
      </c>
      <c r="C441" s="146">
        <v>3022027</v>
      </c>
      <c r="D441" t="s">
        <v>1401</v>
      </c>
      <c r="E441" t="str">
        <f>VLOOKUP(C441,Schools!$A:$Z,3,0)</f>
        <v>M</v>
      </c>
      <c r="F441" s="204">
        <v>-8030.7099999999991</v>
      </c>
      <c r="G441" s="146" t="s">
        <v>4657</v>
      </c>
      <c r="H441" t="s">
        <v>1087</v>
      </c>
      <c r="I441" t="str">
        <f t="shared" si="82"/>
        <v>10162/543965</v>
      </c>
      <c r="J441">
        <f>VLOOKUP(C441,Schools!$A:$Z,9,0)</f>
        <v>400002</v>
      </c>
      <c r="K441" s="146" t="s">
        <v>271</v>
      </c>
      <c r="L441" s="146" t="s">
        <v>1086</v>
      </c>
      <c r="M441" s="146" t="s">
        <v>1448</v>
      </c>
      <c r="N441" t="str">
        <f>VLOOKUP(C441,Schools!A:D,4,0)</f>
        <v>Primary</v>
      </c>
      <c r="O441">
        <f t="shared" si="80"/>
        <v>10162</v>
      </c>
      <c r="P441">
        <f t="shared" si="83"/>
        <v>543965</v>
      </c>
      <c r="Q441" s="75">
        <f t="shared" si="84"/>
        <v>-8030.7099999999991</v>
      </c>
      <c r="R441" s="73"/>
      <c r="S441" s="73"/>
      <c r="T441" s="73"/>
      <c r="U441" s="73"/>
      <c r="V441" s="73"/>
      <c r="W441" s="73"/>
      <c r="X441" s="73"/>
      <c r="Y441" s="73"/>
      <c r="Z441" s="73"/>
      <c r="AA441" s="73"/>
      <c r="AB441" s="73"/>
      <c r="AC441" s="48">
        <f t="shared" si="85"/>
        <v>-8030.7099999999991</v>
      </c>
      <c r="AD441" s="48">
        <f t="shared" si="86"/>
        <v>0</v>
      </c>
      <c r="AE441" s="73"/>
      <c r="AF441" s="47"/>
      <c r="AG441" s="48">
        <f t="shared" si="76"/>
        <v>-8030.7099999999991</v>
      </c>
      <c r="AH441" s="48">
        <f t="shared" si="77"/>
        <v>-8030.7099999999991</v>
      </c>
      <c r="AI441" s="6">
        <f t="shared" si="78"/>
        <v>-8030.7099999999991</v>
      </c>
      <c r="AJ441" s="6">
        <f t="shared" si="79"/>
        <v>-8030.7099999999991</v>
      </c>
    </row>
    <row r="442" spans="1:36" x14ac:dyDescent="0.25">
      <c r="A442" t="str">
        <f t="shared" si="81"/>
        <v>DEDELEGATION</v>
      </c>
      <c r="B442" s="203">
        <v>44295</v>
      </c>
      <c r="C442" s="146">
        <v>3022028</v>
      </c>
      <c r="D442" t="s">
        <v>992</v>
      </c>
      <c r="E442" t="str">
        <f>VLOOKUP(C442,Schools!$A:$Z,3,0)</f>
        <v>M</v>
      </c>
      <c r="F442" s="204">
        <v>-5290.2599999999993</v>
      </c>
      <c r="G442" s="146" t="s">
        <v>4657</v>
      </c>
      <c r="H442" t="s">
        <v>1087</v>
      </c>
      <c r="I442" t="str">
        <f t="shared" si="82"/>
        <v>10162/543965</v>
      </c>
      <c r="J442">
        <f>VLOOKUP(C442,Schools!$A:$Z,9,0)</f>
        <v>400067</v>
      </c>
      <c r="K442" s="146" t="s">
        <v>271</v>
      </c>
      <c r="L442" s="146" t="s">
        <v>1086</v>
      </c>
      <c r="M442" s="146" t="s">
        <v>1448</v>
      </c>
      <c r="N442" t="str">
        <f>VLOOKUP(C442,Schools!A:D,4,0)</f>
        <v>Primary</v>
      </c>
      <c r="O442">
        <f t="shared" si="80"/>
        <v>10162</v>
      </c>
      <c r="P442">
        <f t="shared" si="83"/>
        <v>543965</v>
      </c>
      <c r="Q442" s="75">
        <f t="shared" si="84"/>
        <v>-5290.2599999999993</v>
      </c>
      <c r="R442" s="73"/>
      <c r="S442" s="73"/>
      <c r="T442" s="73"/>
      <c r="U442" s="73"/>
      <c r="V442" s="73"/>
      <c r="W442" s="73"/>
      <c r="X442" s="73"/>
      <c r="Y442" s="73"/>
      <c r="Z442" s="73"/>
      <c r="AA442" s="73"/>
      <c r="AB442" s="73"/>
      <c r="AC442" s="48">
        <f t="shared" si="85"/>
        <v>-5290.2599999999993</v>
      </c>
      <c r="AD442" s="48">
        <f t="shared" si="86"/>
        <v>0</v>
      </c>
      <c r="AE442" s="73"/>
      <c r="AF442" s="47"/>
      <c r="AG442" s="48">
        <f t="shared" si="76"/>
        <v>-5290.2599999999993</v>
      </c>
      <c r="AH442" s="48">
        <f t="shared" si="77"/>
        <v>-5290.2599999999993</v>
      </c>
      <c r="AI442" s="6">
        <f t="shared" si="78"/>
        <v>-5290.2599999999993</v>
      </c>
      <c r="AJ442" s="6">
        <f t="shared" si="79"/>
        <v>-5290.2599999999993</v>
      </c>
    </row>
    <row r="443" spans="1:36" x14ac:dyDescent="0.25">
      <c r="A443" t="str">
        <f t="shared" si="81"/>
        <v>DEDELEGATION</v>
      </c>
      <c r="B443" s="203">
        <v>44295</v>
      </c>
      <c r="C443" s="146">
        <v>3022029</v>
      </c>
      <c r="D443" t="s">
        <v>994</v>
      </c>
      <c r="E443" t="str">
        <f>VLOOKUP(C443,Schools!$A:$Z,3,0)</f>
        <v>M</v>
      </c>
      <c r="F443" s="204">
        <v>-9817.9599999999991</v>
      </c>
      <c r="G443" s="146" t="s">
        <v>4657</v>
      </c>
      <c r="H443" t="s">
        <v>1087</v>
      </c>
      <c r="I443" t="str">
        <f t="shared" si="82"/>
        <v>10162/543965</v>
      </c>
      <c r="J443">
        <f>VLOOKUP(C443,Schools!$A:$Z,9,0)</f>
        <v>400035</v>
      </c>
      <c r="K443" s="146" t="s">
        <v>271</v>
      </c>
      <c r="L443" s="146" t="s">
        <v>1086</v>
      </c>
      <c r="M443" s="146" t="s">
        <v>1448</v>
      </c>
      <c r="N443" t="str">
        <f>VLOOKUP(C443,Schools!A:D,4,0)</f>
        <v>Primary</v>
      </c>
      <c r="O443">
        <f t="shared" si="80"/>
        <v>10162</v>
      </c>
      <c r="P443">
        <f t="shared" si="83"/>
        <v>543965</v>
      </c>
      <c r="Q443" s="75">
        <f t="shared" si="84"/>
        <v>-9817.9599999999991</v>
      </c>
      <c r="R443" s="73"/>
      <c r="S443" s="73"/>
      <c r="T443" s="73"/>
      <c r="U443" s="73"/>
      <c r="V443" s="73"/>
      <c r="W443" s="73"/>
      <c r="X443" s="73"/>
      <c r="Y443" s="73"/>
      <c r="Z443" s="73"/>
      <c r="AA443" s="73"/>
      <c r="AB443" s="73"/>
      <c r="AC443" s="48">
        <f t="shared" si="85"/>
        <v>-9817.9599999999991</v>
      </c>
      <c r="AD443" s="48">
        <f t="shared" si="86"/>
        <v>0</v>
      </c>
      <c r="AE443" s="73"/>
      <c r="AF443" s="47"/>
      <c r="AG443" s="48">
        <f t="shared" si="76"/>
        <v>-9817.9599999999991</v>
      </c>
      <c r="AH443" s="48">
        <f t="shared" si="77"/>
        <v>-9817.9599999999991</v>
      </c>
      <c r="AI443" s="6">
        <f t="shared" si="78"/>
        <v>-9817.9599999999991</v>
      </c>
      <c r="AJ443" s="6">
        <f t="shared" si="79"/>
        <v>-9817.9599999999991</v>
      </c>
    </row>
    <row r="444" spans="1:36" x14ac:dyDescent="0.25">
      <c r="A444" t="str">
        <f t="shared" si="81"/>
        <v>DEDELEGATION</v>
      </c>
      <c r="B444" s="203">
        <v>44295</v>
      </c>
      <c r="C444" s="146">
        <v>3022031</v>
      </c>
      <c r="D444" t="s">
        <v>1402</v>
      </c>
      <c r="E444" t="str">
        <f>VLOOKUP(C444,Schools!$A:$Z,3,0)</f>
        <v>M</v>
      </c>
      <c r="F444" s="204">
        <v>-4408.5499999999993</v>
      </c>
      <c r="G444" s="146" t="s">
        <v>4657</v>
      </c>
      <c r="H444" t="s">
        <v>1087</v>
      </c>
      <c r="I444" t="str">
        <f t="shared" si="82"/>
        <v>10162/543965</v>
      </c>
      <c r="J444">
        <f>VLOOKUP(C444,Schools!$A:$Z,9,0)</f>
        <v>400026</v>
      </c>
      <c r="K444" s="146" t="s">
        <v>271</v>
      </c>
      <c r="L444" s="146" t="s">
        <v>1086</v>
      </c>
      <c r="M444" s="146" t="s">
        <v>1448</v>
      </c>
      <c r="N444" t="str">
        <f>VLOOKUP(C444,Schools!A:D,4,0)</f>
        <v>Primary</v>
      </c>
      <c r="O444">
        <f t="shared" si="80"/>
        <v>10162</v>
      </c>
      <c r="P444">
        <f t="shared" si="83"/>
        <v>543965</v>
      </c>
      <c r="Q444" s="75">
        <f t="shared" si="84"/>
        <v>-4408.5499999999993</v>
      </c>
      <c r="R444" s="73"/>
      <c r="S444" s="73"/>
      <c r="T444" s="73"/>
      <c r="U444" s="73"/>
      <c r="V444" s="73"/>
      <c r="W444" s="73"/>
      <c r="X444" s="73"/>
      <c r="Y444" s="73"/>
      <c r="Z444" s="73"/>
      <c r="AA444" s="73"/>
      <c r="AB444" s="73"/>
      <c r="AC444" s="48">
        <f t="shared" si="85"/>
        <v>-4408.5499999999993</v>
      </c>
      <c r="AD444" s="48">
        <f t="shared" si="86"/>
        <v>0</v>
      </c>
      <c r="AE444" s="73"/>
      <c r="AF444" s="47"/>
      <c r="AG444" s="48">
        <f t="shared" si="76"/>
        <v>-4408.5499999999993</v>
      </c>
      <c r="AH444" s="48">
        <f t="shared" si="77"/>
        <v>-4408.5499999999993</v>
      </c>
      <c r="AI444" s="6">
        <f t="shared" si="78"/>
        <v>-4408.5499999999993</v>
      </c>
      <c r="AJ444" s="6">
        <f t="shared" si="79"/>
        <v>-4408.5499999999993</v>
      </c>
    </row>
    <row r="445" spans="1:36" x14ac:dyDescent="0.25">
      <c r="A445" t="str">
        <f t="shared" si="81"/>
        <v>DEDELEGATION</v>
      </c>
      <c r="B445" s="203">
        <v>44295</v>
      </c>
      <c r="C445" s="146">
        <v>3022032</v>
      </c>
      <c r="D445" t="s">
        <v>1403</v>
      </c>
      <c r="E445" t="str">
        <f>VLOOKUP(C445,Schools!$A:$Z,3,0)</f>
        <v>M</v>
      </c>
      <c r="F445" s="204">
        <v>-9913.2799999999988</v>
      </c>
      <c r="G445" s="146" t="s">
        <v>4657</v>
      </c>
      <c r="H445" t="s">
        <v>1087</v>
      </c>
      <c r="I445" t="str">
        <f t="shared" si="82"/>
        <v>10162/543965</v>
      </c>
      <c r="J445">
        <f>VLOOKUP(C445,Schools!$A:$Z,9,0)</f>
        <v>400084</v>
      </c>
      <c r="K445" s="146" t="s">
        <v>271</v>
      </c>
      <c r="L445" s="146" t="s">
        <v>1086</v>
      </c>
      <c r="M445" s="146" t="s">
        <v>1448</v>
      </c>
      <c r="N445" t="str">
        <f>VLOOKUP(C445,Schools!A:D,4,0)</f>
        <v>Primary</v>
      </c>
      <c r="O445">
        <f t="shared" si="80"/>
        <v>10162</v>
      </c>
      <c r="P445">
        <f t="shared" si="83"/>
        <v>543965</v>
      </c>
      <c r="Q445" s="75">
        <f t="shared" si="84"/>
        <v>-9913.2799999999988</v>
      </c>
      <c r="R445" s="73"/>
      <c r="S445" s="73"/>
      <c r="T445" s="73"/>
      <c r="U445" s="73"/>
      <c r="V445" s="73"/>
      <c r="W445" s="73"/>
      <c r="X445" s="73"/>
      <c r="Y445" s="73"/>
      <c r="Z445" s="73"/>
      <c r="AA445" s="73"/>
      <c r="AB445" s="73"/>
      <c r="AC445" s="48">
        <f t="shared" si="85"/>
        <v>-9913.2799999999988</v>
      </c>
      <c r="AD445" s="48">
        <f t="shared" si="86"/>
        <v>0</v>
      </c>
      <c r="AE445" s="73"/>
      <c r="AF445" s="47"/>
      <c r="AG445" s="48">
        <f t="shared" si="76"/>
        <v>-9913.2799999999988</v>
      </c>
      <c r="AH445" s="48">
        <f t="shared" si="77"/>
        <v>-9913.2799999999988</v>
      </c>
      <c r="AI445" s="6">
        <f t="shared" si="78"/>
        <v>-9913.2799999999988</v>
      </c>
      <c r="AJ445" s="6">
        <f t="shared" si="79"/>
        <v>-9913.2799999999988</v>
      </c>
    </row>
    <row r="446" spans="1:36" x14ac:dyDescent="0.25">
      <c r="A446" t="str">
        <f t="shared" si="81"/>
        <v>DEDELEGATION</v>
      </c>
      <c r="B446" s="203">
        <v>44295</v>
      </c>
      <c r="C446" s="146">
        <v>3022036</v>
      </c>
      <c r="D446" t="s">
        <v>1404</v>
      </c>
      <c r="E446" t="str">
        <f>VLOOKUP(C446,Schools!$A:$Z,3,0)</f>
        <v>M</v>
      </c>
      <c r="F446" s="204">
        <v>-5028.1299999999992</v>
      </c>
      <c r="G446" s="146" t="s">
        <v>4657</v>
      </c>
      <c r="H446" t="s">
        <v>1087</v>
      </c>
      <c r="I446" t="str">
        <f t="shared" si="82"/>
        <v>10162/543965</v>
      </c>
      <c r="J446">
        <f>VLOOKUP(C446,Schools!$A:$Z,9,0)</f>
        <v>400046</v>
      </c>
      <c r="K446" s="146" t="s">
        <v>271</v>
      </c>
      <c r="L446" s="146" t="s">
        <v>1086</v>
      </c>
      <c r="M446" s="146" t="s">
        <v>1448</v>
      </c>
      <c r="N446" t="str">
        <f>VLOOKUP(C446,Schools!A:D,4,0)</f>
        <v>Primary</v>
      </c>
      <c r="O446">
        <f t="shared" si="80"/>
        <v>10162</v>
      </c>
      <c r="P446">
        <f t="shared" si="83"/>
        <v>543965</v>
      </c>
      <c r="Q446" s="75">
        <f t="shared" si="84"/>
        <v>-5028.1299999999992</v>
      </c>
      <c r="R446" s="73"/>
      <c r="S446" s="73"/>
      <c r="T446" s="73"/>
      <c r="U446" s="73"/>
      <c r="V446" s="73"/>
      <c r="W446" s="73"/>
      <c r="X446" s="73"/>
      <c r="Y446" s="73"/>
      <c r="Z446" s="73"/>
      <c r="AA446" s="73"/>
      <c r="AB446" s="73"/>
      <c r="AC446" s="48">
        <f t="shared" si="85"/>
        <v>-5028.1299999999992</v>
      </c>
      <c r="AD446" s="48">
        <f t="shared" si="86"/>
        <v>0</v>
      </c>
      <c r="AE446" s="73"/>
      <c r="AF446" s="47"/>
      <c r="AG446" s="48">
        <f t="shared" si="76"/>
        <v>-5028.1299999999992</v>
      </c>
      <c r="AH446" s="48">
        <f t="shared" si="77"/>
        <v>-5028.1299999999992</v>
      </c>
      <c r="AI446" s="6">
        <f t="shared" si="78"/>
        <v>-5028.1299999999992</v>
      </c>
      <c r="AJ446" s="6">
        <f t="shared" si="79"/>
        <v>-5028.1299999999992</v>
      </c>
    </row>
    <row r="447" spans="1:36" x14ac:dyDescent="0.25">
      <c r="A447" t="str">
        <f t="shared" si="81"/>
        <v>DEDELEGATION</v>
      </c>
      <c r="B447" s="203">
        <v>44295</v>
      </c>
      <c r="C447" s="146">
        <v>3022037</v>
      </c>
      <c r="D447" t="s">
        <v>1000</v>
      </c>
      <c r="E447" t="str">
        <f>VLOOKUP(C447,Schools!$A:$Z,3,0)</f>
        <v>M</v>
      </c>
      <c r="F447" s="204">
        <v>-5671.54</v>
      </c>
      <c r="G447" s="146" t="s">
        <v>4657</v>
      </c>
      <c r="H447" t="s">
        <v>1087</v>
      </c>
      <c r="I447" t="str">
        <f t="shared" si="82"/>
        <v>10162/543965</v>
      </c>
      <c r="J447">
        <f>VLOOKUP(C447,Schools!$A:$Z,9,0)</f>
        <v>400030</v>
      </c>
      <c r="K447" s="146" t="s">
        <v>271</v>
      </c>
      <c r="L447" s="146" t="s">
        <v>1086</v>
      </c>
      <c r="M447" s="146" t="s">
        <v>1448</v>
      </c>
      <c r="N447" t="str">
        <f>VLOOKUP(C447,Schools!A:D,4,0)</f>
        <v>Primary</v>
      </c>
      <c r="O447">
        <f t="shared" si="80"/>
        <v>10162</v>
      </c>
      <c r="P447">
        <f t="shared" si="83"/>
        <v>543965</v>
      </c>
      <c r="Q447" s="75">
        <f t="shared" si="84"/>
        <v>-5671.54</v>
      </c>
      <c r="R447" s="73"/>
      <c r="S447" s="73"/>
      <c r="T447" s="73"/>
      <c r="U447" s="73"/>
      <c r="V447" s="73"/>
      <c r="W447" s="73"/>
      <c r="X447" s="73"/>
      <c r="Y447" s="73"/>
      <c r="Z447" s="73"/>
      <c r="AA447" s="73"/>
      <c r="AB447" s="73"/>
      <c r="AC447" s="48">
        <f t="shared" si="85"/>
        <v>-5671.54</v>
      </c>
      <c r="AD447" s="48">
        <f t="shared" si="86"/>
        <v>0</v>
      </c>
      <c r="AE447" s="73"/>
      <c r="AF447" s="47"/>
      <c r="AG447" s="48">
        <f t="shared" si="76"/>
        <v>-5671.54</v>
      </c>
      <c r="AH447" s="48">
        <f t="shared" si="77"/>
        <v>-5671.54</v>
      </c>
      <c r="AI447" s="6">
        <f t="shared" si="78"/>
        <v>-5671.54</v>
      </c>
      <c r="AJ447" s="6">
        <f t="shared" si="79"/>
        <v>-5671.54</v>
      </c>
    </row>
    <row r="448" spans="1:36" x14ac:dyDescent="0.25">
      <c r="A448" t="str">
        <f t="shared" si="81"/>
        <v>DEDELEGATION</v>
      </c>
      <c r="B448" s="203">
        <v>44295</v>
      </c>
      <c r="C448" s="146">
        <v>3022042</v>
      </c>
      <c r="D448" t="s">
        <v>1405</v>
      </c>
      <c r="E448" t="str">
        <f>VLOOKUP(C448,Schools!$A:$Z,3,0)</f>
        <v>M</v>
      </c>
      <c r="F448" s="204">
        <v>-10080.09</v>
      </c>
      <c r="G448" s="146" t="s">
        <v>4657</v>
      </c>
      <c r="H448" t="s">
        <v>1087</v>
      </c>
      <c r="I448" t="str">
        <f t="shared" si="82"/>
        <v>10162/543965</v>
      </c>
      <c r="J448">
        <f>VLOOKUP(C448,Schools!$A:$Z,9,0)</f>
        <v>400048</v>
      </c>
      <c r="K448" s="146" t="s">
        <v>271</v>
      </c>
      <c r="L448" s="146" t="s">
        <v>1086</v>
      </c>
      <c r="M448" s="146" t="s">
        <v>1448</v>
      </c>
      <c r="N448" t="str">
        <f>VLOOKUP(C448,Schools!A:D,4,0)</f>
        <v>Primary</v>
      </c>
      <c r="O448">
        <f t="shared" si="80"/>
        <v>10162</v>
      </c>
      <c r="P448">
        <f t="shared" si="83"/>
        <v>543965</v>
      </c>
      <c r="Q448" s="75">
        <f t="shared" si="84"/>
        <v>-10080.09</v>
      </c>
      <c r="R448" s="73"/>
      <c r="S448" s="73"/>
      <c r="T448" s="73"/>
      <c r="U448" s="73"/>
      <c r="V448" s="73"/>
      <c r="W448" s="73"/>
      <c r="X448" s="73"/>
      <c r="Y448" s="73"/>
      <c r="Z448" s="73"/>
      <c r="AA448" s="73"/>
      <c r="AB448" s="73"/>
      <c r="AC448" s="48">
        <f t="shared" si="85"/>
        <v>-10080.09</v>
      </c>
      <c r="AD448" s="48">
        <f t="shared" si="86"/>
        <v>0</v>
      </c>
      <c r="AE448" s="73"/>
      <c r="AF448" s="47"/>
      <c r="AG448" s="48">
        <f t="shared" si="76"/>
        <v>-10080.09</v>
      </c>
      <c r="AH448" s="48">
        <f t="shared" si="77"/>
        <v>-10080.09</v>
      </c>
      <c r="AI448" s="6">
        <f t="shared" si="78"/>
        <v>-10080.09</v>
      </c>
      <c r="AJ448" s="6">
        <f t="shared" si="79"/>
        <v>-10080.09</v>
      </c>
    </row>
    <row r="449" spans="1:36" x14ac:dyDescent="0.25">
      <c r="A449" t="str">
        <f t="shared" si="81"/>
        <v>DEDELEGATION</v>
      </c>
      <c r="B449" s="203">
        <v>44295</v>
      </c>
      <c r="C449" s="146">
        <v>3022043</v>
      </c>
      <c r="D449" t="s">
        <v>1008</v>
      </c>
      <c r="E449" t="str">
        <f>VLOOKUP(C449,Schools!$A:$Z,3,0)</f>
        <v>M</v>
      </c>
      <c r="F449" s="204">
        <v>-10604.349999999999</v>
      </c>
      <c r="G449" s="146" t="s">
        <v>4657</v>
      </c>
      <c r="H449" t="s">
        <v>1087</v>
      </c>
      <c r="I449" t="str">
        <f t="shared" si="82"/>
        <v>10162/543965</v>
      </c>
      <c r="J449">
        <f>VLOOKUP(C449,Schools!$A:$Z,9,0)</f>
        <v>400088</v>
      </c>
      <c r="K449" s="146" t="s">
        <v>271</v>
      </c>
      <c r="L449" s="146" t="s">
        <v>1086</v>
      </c>
      <c r="M449" s="146" t="s">
        <v>1448</v>
      </c>
      <c r="N449" t="str">
        <f>VLOOKUP(C449,Schools!A:D,4,0)</f>
        <v>Primary</v>
      </c>
      <c r="O449">
        <f t="shared" si="80"/>
        <v>10162</v>
      </c>
      <c r="P449">
        <f t="shared" si="83"/>
        <v>543965</v>
      </c>
      <c r="Q449" s="75">
        <f t="shared" si="84"/>
        <v>-10604.349999999999</v>
      </c>
      <c r="R449" s="73"/>
      <c r="S449" s="73"/>
      <c r="T449" s="73"/>
      <c r="U449" s="73"/>
      <c r="V449" s="73"/>
      <c r="W449" s="73"/>
      <c r="X449" s="73"/>
      <c r="Y449" s="73"/>
      <c r="Z449" s="73"/>
      <c r="AA449" s="73"/>
      <c r="AB449" s="73"/>
      <c r="AC449" s="48">
        <f t="shared" si="85"/>
        <v>-10604.349999999999</v>
      </c>
      <c r="AD449" s="48">
        <f t="shared" si="86"/>
        <v>0</v>
      </c>
      <c r="AE449" s="73"/>
      <c r="AF449" s="47"/>
      <c r="AG449" s="48">
        <f t="shared" si="76"/>
        <v>-10604.349999999999</v>
      </c>
      <c r="AH449" s="48">
        <f t="shared" si="77"/>
        <v>-10604.349999999999</v>
      </c>
      <c r="AI449" s="6">
        <f t="shared" si="78"/>
        <v>-10604.349999999999</v>
      </c>
      <c r="AJ449" s="6">
        <f t="shared" si="79"/>
        <v>-10604.349999999999</v>
      </c>
    </row>
    <row r="450" spans="1:36" x14ac:dyDescent="0.25">
      <c r="A450" t="str">
        <f t="shared" si="81"/>
        <v>DEDELEGATION</v>
      </c>
      <c r="B450" s="203">
        <v>44295</v>
      </c>
      <c r="C450" s="146">
        <v>3022044</v>
      </c>
      <c r="D450" t="s">
        <v>1007</v>
      </c>
      <c r="E450" t="str">
        <f>VLOOKUP(C450,Schools!$A:$Z,3,0)</f>
        <v>M</v>
      </c>
      <c r="F450" s="204">
        <v>-8483.48</v>
      </c>
      <c r="G450" s="146" t="s">
        <v>4657</v>
      </c>
      <c r="H450" t="s">
        <v>1087</v>
      </c>
      <c r="I450" t="str">
        <f t="shared" si="82"/>
        <v>10162/543965</v>
      </c>
      <c r="J450">
        <f>VLOOKUP(C450,Schools!$A:$Z,9,0)</f>
        <v>400087</v>
      </c>
      <c r="K450" s="146" t="s">
        <v>271</v>
      </c>
      <c r="L450" s="146" t="s">
        <v>1086</v>
      </c>
      <c r="M450" s="146" t="s">
        <v>1448</v>
      </c>
      <c r="N450" t="str">
        <f>VLOOKUP(C450,Schools!A:D,4,0)</f>
        <v>Primary</v>
      </c>
      <c r="O450">
        <f t="shared" si="80"/>
        <v>10162</v>
      </c>
      <c r="P450">
        <f t="shared" si="83"/>
        <v>543965</v>
      </c>
      <c r="Q450" s="75">
        <f t="shared" si="84"/>
        <v>-8483.48</v>
      </c>
      <c r="R450" s="73"/>
      <c r="S450" s="73"/>
      <c r="T450" s="73"/>
      <c r="U450" s="73"/>
      <c r="V450" s="73"/>
      <c r="W450" s="73"/>
      <c r="X450" s="73"/>
      <c r="Y450" s="73"/>
      <c r="Z450" s="73"/>
      <c r="AA450" s="73"/>
      <c r="AB450" s="73"/>
      <c r="AC450" s="48">
        <f t="shared" si="85"/>
        <v>-8483.48</v>
      </c>
      <c r="AD450" s="48">
        <f t="shared" si="86"/>
        <v>0</v>
      </c>
      <c r="AE450" s="73"/>
      <c r="AF450" s="47"/>
      <c r="AG450" s="48">
        <f t="shared" si="76"/>
        <v>-8483.48</v>
      </c>
      <c r="AH450" s="48">
        <f t="shared" si="77"/>
        <v>-8483.48</v>
      </c>
      <c r="AI450" s="6">
        <f t="shared" si="78"/>
        <v>-8483.48</v>
      </c>
      <c r="AJ450" s="6">
        <f t="shared" si="79"/>
        <v>-8483.48</v>
      </c>
    </row>
    <row r="451" spans="1:36" x14ac:dyDescent="0.25">
      <c r="A451" t="str">
        <f t="shared" si="81"/>
        <v>DEDELEGATION</v>
      </c>
      <c r="B451" s="203">
        <v>44295</v>
      </c>
      <c r="C451" s="146">
        <v>3022045</v>
      </c>
      <c r="D451" t="s">
        <v>1406</v>
      </c>
      <c r="E451" t="str">
        <f>VLOOKUP(C451,Schools!$A:$Z,3,0)</f>
        <v>M</v>
      </c>
      <c r="F451" s="204">
        <v>-5004.2999999999993</v>
      </c>
      <c r="G451" s="146" t="s">
        <v>4657</v>
      </c>
      <c r="H451" t="s">
        <v>1087</v>
      </c>
      <c r="I451" t="str">
        <f t="shared" si="82"/>
        <v>10162/543965</v>
      </c>
      <c r="J451">
        <f>VLOOKUP(C451,Schools!$A:$Z,9,0)</f>
        <v>400089</v>
      </c>
      <c r="K451" s="146" t="s">
        <v>271</v>
      </c>
      <c r="L451" s="146" t="s">
        <v>1086</v>
      </c>
      <c r="M451" s="146" t="s">
        <v>1448</v>
      </c>
      <c r="N451" t="str">
        <f>VLOOKUP(C451,Schools!A:D,4,0)</f>
        <v>Primary</v>
      </c>
      <c r="O451">
        <f t="shared" si="80"/>
        <v>10162</v>
      </c>
      <c r="P451">
        <f t="shared" si="83"/>
        <v>543965</v>
      </c>
      <c r="Q451" s="75">
        <f t="shared" si="84"/>
        <v>-5004.2999999999993</v>
      </c>
      <c r="R451" s="73"/>
      <c r="S451" s="73"/>
      <c r="T451" s="73"/>
      <c r="U451" s="73"/>
      <c r="V451" s="73"/>
      <c r="W451" s="73"/>
      <c r="X451" s="73"/>
      <c r="Y451" s="73"/>
      <c r="Z451" s="73"/>
      <c r="AA451" s="73"/>
      <c r="AB451" s="73"/>
      <c r="AC451" s="48">
        <f t="shared" si="85"/>
        <v>-5004.2999999999993</v>
      </c>
      <c r="AD451" s="48">
        <f t="shared" si="86"/>
        <v>0</v>
      </c>
      <c r="AE451" s="73"/>
      <c r="AF451" s="47"/>
      <c r="AG451" s="48">
        <f t="shared" si="76"/>
        <v>-5004.2999999999993</v>
      </c>
      <c r="AH451" s="48">
        <f t="shared" si="77"/>
        <v>-5004.2999999999993</v>
      </c>
      <c r="AI451" s="6">
        <f t="shared" si="78"/>
        <v>-5004.2999999999993</v>
      </c>
      <c r="AJ451" s="6">
        <f t="shared" si="79"/>
        <v>-5004.2999999999993</v>
      </c>
    </row>
    <row r="452" spans="1:36" x14ac:dyDescent="0.25">
      <c r="A452" t="str">
        <f t="shared" si="81"/>
        <v>DEDELEGATION</v>
      </c>
      <c r="B452" s="203">
        <v>44295</v>
      </c>
      <c r="C452" s="146">
        <v>3022053</v>
      </c>
      <c r="D452" t="s">
        <v>1407</v>
      </c>
      <c r="E452" t="str">
        <f>VLOOKUP(C452,Schools!$A:$Z,3,0)</f>
        <v>M</v>
      </c>
      <c r="F452" s="204">
        <v>-4861.32</v>
      </c>
      <c r="G452" s="146" t="s">
        <v>4657</v>
      </c>
      <c r="H452" t="s">
        <v>1087</v>
      </c>
      <c r="I452" t="str">
        <f t="shared" si="82"/>
        <v>10162/543965</v>
      </c>
      <c r="J452">
        <f>VLOOKUP(C452,Schools!$A:$Z,9,0)</f>
        <v>158733</v>
      </c>
      <c r="K452" s="146" t="s">
        <v>271</v>
      </c>
      <c r="L452" s="146" t="s">
        <v>1086</v>
      </c>
      <c r="M452" s="146" t="s">
        <v>1448</v>
      </c>
      <c r="N452" t="str">
        <f>VLOOKUP(C452,Schools!A:D,4,0)</f>
        <v>Primary</v>
      </c>
      <c r="O452">
        <f t="shared" si="80"/>
        <v>10162</v>
      </c>
      <c r="P452">
        <f t="shared" si="83"/>
        <v>543965</v>
      </c>
      <c r="Q452" s="75">
        <f t="shared" si="84"/>
        <v>-4861.32</v>
      </c>
      <c r="R452" s="73"/>
      <c r="S452" s="73"/>
      <c r="T452" s="73"/>
      <c r="U452" s="73"/>
      <c r="V452" s="73"/>
      <c r="W452" s="73"/>
      <c r="X452" s="73"/>
      <c r="Y452" s="73"/>
      <c r="Z452" s="73"/>
      <c r="AA452" s="73"/>
      <c r="AB452" s="73"/>
      <c r="AC452" s="48">
        <f t="shared" si="85"/>
        <v>-4861.32</v>
      </c>
      <c r="AD452" s="48">
        <f t="shared" si="86"/>
        <v>0</v>
      </c>
      <c r="AE452" s="73"/>
      <c r="AF452" s="47"/>
      <c r="AG452" s="48">
        <f t="shared" si="76"/>
        <v>-4861.32</v>
      </c>
      <c r="AH452" s="48">
        <f t="shared" si="77"/>
        <v>-4861.32</v>
      </c>
      <c r="AI452" s="6">
        <f t="shared" si="78"/>
        <v>-4861.32</v>
      </c>
      <c r="AJ452" s="6">
        <f t="shared" si="79"/>
        <v>-4861.32</v>
      </c>
    </row>
    <row r="453" spans="1:36" x14ac:dyDescent="0.25">
      <c r="A453" t="str">
        <f t="shared" si="81"/>
        <v>DEDELEGATION</v>
      </c>
      <c r="B453" s="203">
        <v>44295</v>
      </c>
      <c r="C453" s="146">
        <v>3022054</v>
      </c>
      <c r="D453" t="s">
        <v>1408</v>
      </c>
      <c r="E453" t="str">
        <f>VLOOKUP(C453,Schools!$A:$Z,3,0)</f>
        <v>M</v>
      </c>
      <c r="F453" s="204">
        <v>-4885.1499999999996</v>
      </c>
      <c r="G453" s="146" t="s">
        <v>4657</v>
      </c>
      <c r="H453" t="s">
        <v>1087</v>
      </c>
      <c r="I453" t="str">
        <f t="shared" si="82"/>
        <v>10162/543965</v>
      </c>
      <c r="J453">
        <f>VLOOKUP(C453,Schools!$A:$Z,9,0)</f>
        <v>400004</v>
      </c>
      <c r="K453" s="146" t="s">
        <v>271</v>
      </c>
      <c r="L453" s="146" t="s">
        <v>1086</v>
      </c>
      <c r="M453" s="146" t="s">
        <v>1448</v>
      </c>
      <c r="N453" t="str">
        <f>VLOOKUP(C453,Schools!A:D,4,0)</f>
        <v>Primary</v>
      </c>
      <c r="O453">
        <f t="shared" si="80"/>
        <v>10162</v>
      </c>
      <c r="P453">
        <f t="shared" si="83"/>
        <v>543965</v>
      </c>
      <c r="Q453" s="75">
        <f t="shared" si="84"/>
        <v>-4885.1499999999996</v>
      </c>
      <c r="R453" s="73"/>
      <c r="S453" s="73"/>
      <c r="T453" s="73"/>
      <c r="U453" s="73"/>
      <c r="V453" s="73"/>
      <c r="W453" s="73"/>
      <c r="X453" s="73"/>
      <c r="Y453" s="73"/>
      <c r="Z453" s="73"/>
      <c r="AA453" s="73"/>
      <c r="AB453" s="73"/>
      <c r="AC453" s="48">
        <f t="shared" si="85"/>
        <v>-4885.1499999999996</v>
      </c>
      <c r="AD453" s="48">
        <f t="shared" si="86"/>
        <v>0</v>
      </c>
      <c r="AE453" s="73"/>
      <c r="AF453" s="47"/>
      <c r="AG453" s="48">
        <f t="shared" si="76"/>
        <v>-4885.1499999999996</v>
      </c>
      <c r="AH453" s="48">
        <f t="shared" si="77"/>
        <v>-4885.1499999999996</v>
      </c>
      <c r="AI453" s="6">
        <f t="shared" si="78"/>
        <v>-4885.1499999999996</v>
      </c>
      <c r="AJ453" s="6">
        <f t="shared" si="79"/>
        <v>-4885.1499999999996</v>
      </c>
    </row>
    <row r="454" spans="1:36" x14ac:dyDescent="0.25">
      <c r="A454" t="str">
        <f t="shared" si="81"/>
        <v>DEDELEGATION</v>
      </c>
      <c r="B454" s="203">
        <v>44295</v>
      </c>
      <c r="C454" s="146">
        <v>3022055</v>
      </c>
      <c r="D454" t="s">
        <v>1409</v>
      </c>
      <c r="E454" t="str">
        <f>VLOOKUP(C454,Schools!$A:$Z,3,0)</f>
        <v>M</v>
      </c>
      <c r="F454" s="204">
        <v>-5099.62</v>
      </c>
      <c r="G454" s="146" t="s">
        <v>4657</v>
      </c>
      <c r="H454" t="s">
        <v>1087</v>
      </c>
      <c r="I454" t="str">
        <f t="shared" si="82"/>
        <v>10162/543965</v>
      </c>
      <c r="J454">
        <f>VLOOKUP(C454,Schools!$A:$Z,9,0)</f>
        <v>400101</v>
      </c>
      <c r="K454" s="146" t="s">
        <v>271</v>
      </c>
      <c r="L454" s="146" t="s">
        <v>1086</v>
      </c>
      <c r="M454" s="146" t="s">
        <v>1448</v>
      </c>
      <c r="N454" t="str">
        <f>VLOOKUP(C454,Schools!A:D,4,0)</f>
        <v>Primary</v>
      </c>
      <c r="O454">
        <f t="shared" si="80"/>
        <v>10162</v>
      </c>
      <c r="P454">
        <f t="shared" si="83"/>
        <v>543965</v>
      </c>
      <c r="Q454" s="75">
        <f t="shared" si="84"/>
        <v>-5099.62</v>
      </c>
      <c r="R454" s="73"/>
      <c r="S454" s="73"/>
      <c r="T454" s="73"/>
      <c r="U454" s="73"/>
      <c r="V454" s="73"/>
      <c r="W454" s="73"/>
      <c r="X454" s="73"/>
      <c r="Y454" s="73"/>
      <c r="Z454" s="73"/>
      <c r="AA454" s="73"/>
      <c r="AB454" s="73"/>
      <c r="AC454" s="48">
        <f t="shared" si="85"/>
        <v>-5099.62</v>
      </c>
      <c r="AD454" s="48">
        <f t="shared" si="86"/>
        <v>0</v>
      </c>
      <c r="AE454" s="73"/>
      <c r="AF454" s="47"/>
      <c r="AG454" s="48">
        <f t="shared" si="76"/>
        <v>-5099.62</v>
      </c>
      <c r="AH454" s="48">
        <f t="shared" si="77"/>
        <v>-5099.62</v>
      </c>
      <c r="AI454" s="6">
        <f t="shared" si="78"/>
        <v>-5099.62</v>
      </c>
      <c r="AJ454" s="6">
        <f t="shared" si="79"/>
        <v>-5099.62</v>
      </c>
    </row>
    <row r="455" spans="1:36" x14ac:dyDescent="0.25">
      <c r="A455" t="str">
        <f t="shared" si="81"/>
        <v>DEDELEGATION</v>
      </c>
      <c r="B455" s="203">
        <v>44295</v>
      </c>
      <c r="C455" s="146">
        <v>3022057</v>
      </c>
      <c r="D455" t="s">
        <v>1034</v>
      </c>
      <c r="E455" t="str">
        <f>VLOOKUP(C455,Schools!$A:$Z,3,0)</f>
        <v>M</v>
      </c>
      <c r="F455" s="204">
        <v>-11509.89</v>
      </c>
      <c r="G455" s="146" t="s">
        <v>4657</v>
      </c>
      <c r="H455" t="s">
        <v>1087</v>
      </c>
      <c r="I455" t="str">
        <f t="shared" si="82"/>
        <v>10162/543965</v>
      </c>
      <c r="J455">
        <f>VLOOKUP(C455,Schools!$A:$Z,9,0)</f>
        <v>400053</v>
      </c>
      <c r="K455" s="146" t="s">
        <v>271</v>
      </c>
      <c r="L455" s="146" t="s">
        <v>1086</v>
      </c>
      <c r="M455" s="146" t="s">
        <v>1448</v>
      </c>
      <c r="N455" t="str">
        <f>VLOOKUP(C455,Schools!A:D,4,0)</f>
        <v>Primary</v>
      </c>
      <c r="O455">
        <f t="shared" si="80"/>
        <v>10162</v>
      </c>
      <c r="P455">
        <f t="shared" si="83"/>
        <v>543965</v>
      </c>
      <c r="Q455" s="75">
        <f t="shared" si="84"/>
        <v>-11509.89</v>
      </c>
      <c r="R455" s="73"/>
      <c r="S455" s="73"/>
      <c r="T455" s="73"/>
      <c r="U455" s="73"/>
      <c r="V455" s="73"/>
      <c r="W455" s="73"/>
      <c r="X455" s="73"/>
      <c r="Y455" s="73"/>
      <c r="Z455" s="73"/>
      <c r="AA455" s="73"/>
      <c r="AB455" s="73"/>
      <c r="AC455" s="48">
        <f t="shared" si="85"/>
        <v>-11509.89</v>
      </c>
      <c r="AD455" s="48">
        <f t="shared" si="86"/>
        <v>0</v>
      </c>
      <c r="AE455" s="73"/>
      <c r="AF455" s="47"/>
      <c r="AG455" s="48">
        <f t="shared" ref="AG455:AG505" si="87">SUM(Q455:S455)</f>
        <v>-11509.89</v>
      </c>
      <c r="AH455" s="48">
        <f t="shared" ref="AH455:AH505" si="88">SUM(Q455:V455)</f>
        <v>-11509.89</v>
      </c>
      <c r="AI455" s="6">
        <f t="shared" ref="AI455:AI505" si="89">SUM(Q455:Y455)</f>
        <v>-11509.89</v>
      </c>
      <c r="AJ455" s="6">
        <f t="shared" ref="AJ455:AJ505" si="90">SUM(Q455:AB455)</f>
        <v>-11509.89</v>
      </c>
    </row>
    <row r="456" spans="1:36" x14ac:dyDescent="0.25">
      <c r="A456" t="str">
        <f t="shared" si="81"/>
        <v>DEDELEGATION</v>
      </c>
      <c r="B456" s="203">
        <v>44295</v>
      </c>
      <c r="C456" s="146">
        <v>3022060</v>
      </c>
      <c r="D456" t="s">
        <v>1036</v>
      </c>
      <c r="E456" t="str">
        <f>VLOOKUP(C456,Schools!$A:$Z,3,0)</f>
        <v>M</v>
      </c>
      <c r="F456" s="204">
        <v>-10032.429999999998</v>
      </c>
      <c r="G456" s="146" t="s">
        <v>4657</v>
      </c>
      <c r="H456" t="s">
        <v>1087</v>
      </c>
      <c r="I456" t="str">
        <f t="shared" si="82"/>
        <v>10162/543965</v>
      </c>
      <c r="J456">
        <f>VLOOKUP(C456,Schools!$A:$Z,9,0)</f>
        <v>400011</v>
      </c>
      <c r="K456" s="146" t="s">
        <v>271</v>
      </c>
      <c r="L456" s="146" t="s">
        <v>1086</v>
      </c>
      <c r="M456" s="146" t="s">
        <v>1448</v>
      </c>
      <c r="N456" t="str">
        <f>VLOOKUP(C456,Schools!A:D,4,0)</f>
        <v>Primary</v>
      </c>
      <c r="O456">
        <f t="shared" si="80"/>
        <v>10162</v>
      </c>
      <c r="P456">
        <f t="shared" si="83"/>
        <v>543965</v>
      </c>
      <c r="Q456" s="75">
        <f t="shared" si="84"/>
        <v>-10032.429999999998</v>
      </c>
      <c r="R456" s="73"/>
      <c r="S456" s="73"/>
      <c r="T456" s="73"/>
      <c r="U456" s="73"/>
      <c r="V456" s="73"/>
      <c r="W456" s="73"/>
      <c r="X456" s="73"/>
      <c r="Y456" s="73"/>
      <c r="Z456" s="73"/>
      <c r="AA456" s="73"/>
      <c r="AB456" s="73"/>
      <c r="AC456" s="48">
        <f t="shared" si="85"/>
        <v>-10032.429999999998</v>
      </c>
      <c r="AD456" s="48">
        <f t="shared" si="86"/>
        <v>0</v>
      </c>
      <c r="AE456" s="73"/>
      <c r="AF456" s="47"/>
      <c r="AG456" s="48">
        <f t="shared" si="87"/>
        <v>-10032.429999999998</v>
      </c>
      <c r="AH456" s="48">
        <f t="shared" si="88"/>
        <v>-10032.429999999998</v>
      </c>
      <c r="AI456" s="6">
        <f t="shared" si="89"/>
        <v>-10032.429999999998</v>
      </c>
      <c r="AJ456" s="6">
        <f t="shared" si="90"/>
        <v>-10032.429999999998</v>
      </c>
    </row>
    <row r="457" spans="1:36" x14ac:dyDescent="0.25">
      <c r="A457" t="str">
        <f t="shared" si="81"/>
        <v>DEDELEGATION</v>
      </c>
      <c r="B457" s="203">
        <v>44295</v>
      </c>
      <c r="C457" s="146">
        <v>3022067</v>
      </c>
      <c r="D457" t="s">
        <v>978</v>
      </c>
      <c r="E457" t="str">
        <f>VLOOKUP(C457,Schools!$A:$Z,3,0)</f>
        <v>M</v>
      </c>
      <c r="F457" s="204">
        <v>-5409.41</v>
      </c>
      <c r="G457" s="146" t="s">
        <v>4657</v>
      </c>
      <c r="H457" t="s">
        <v>1087</v>
      </c>
      <c r="I457" t="str">
        <f t="shared" si="82"/>
        <v>10162/543965</v>
      </c>
      <c r="J457">
        <f>VLOOKUP(C457,Schools!$A:$Z,9,0)</f>
        <v>400065</v>
      </c>
      <c r="K457" s="146" t="s">
        <v>271</v>
      </c>
      <c r="L457" s="146" t="s">
        <v>1086</v>
      </c>
      <c r="M457" s="146" t="s">
        <v>1448</v>
      </c>
      <c r="N457" t="str">
        <f>VLOOKUP(C457,Schools!A:D,4,0)</f>
        <v>Primary</v>
      </c>
      <c r="O457">
        <f t="shared" si="80"/>
        <v>10162</v>
      </c>
      <c r="P457">
        <f t="shared" si="83"/>
        <v>543965</v>
      </c>
      <c r="Q457" s="75">
        <f t="shared" si="84"/>
        <v>-5409.41</v>
      </c>
      <c r="R457" s="73"/>
      <c r="S457" s="73"/>
      <c r="T457" s="73"/>
      <c r="U457" s="73"/>
      <c r="V457" s="73"/>
      <c r="W457" s="73"/>
      <c r="X457" s="73"/>
      <c r="Y457" s="73"/>
      <c r="Z457" s="73"/>
      <c r="AA457" s="73"/>
      <c r="AB457" s="73"/>
      <c r="AC457" s="48">
        <f t="shared" si="85"/>
        <v>-5409.41</v>
      </c>
      <c r="AD457" s="48">
        <f t="shared" si="86"/>
        <v>0</v>
      </c>
      <c r="AE457" s="73"/>
      <c r="AF457" s="47"/>
      <c r="AG457" s="48">
        <f t="shared" si="87"/>
        <v>-5409.41</v>
      </c>
      <c r="AH457" s="48">
        <f t="shared" si="88"/>
        <v>-5409.41</v>
      </c>
      <c r="AI457" s="6">
        <f t="shared" si="89"/>
        <v>-5409.41</v>
      </c>
      <c r="AJ457" s="6">
        <f t="shared" si="90"/>
        <v>-5409.41</v>
      </c>
    </row>
    <row r="458" spans="1:36" x14ac:dyDescent="0.25">
      <c r="A458" t="str">
        <f t="shared" si="81"/>
        <v>DEDELEGATION</v>
      </c>
      <c r="B458" s="203">
        <v>44295</v>
      </c>
      <c r="C458" s="146">
        <v>3022070</v>
      </c>
      <c r="D458" t="s">
        <v>1031</v>
      </c>
      <c r="E458" t="str">
        <f>VLOOKUP(C458,Schools!$A:$Z,3,0)</f>
        <v>M</v>
      </c>
      <c r="F458" s="204">
        <v>-4932.8099999999995</v>
      </c>
      <c r="G458" s="146" t="s">
        <v>4657</v>
      </c>
      <c r="H458" t="s">
        <v>1087</v>
      </c>
      <c r="I458" t="str">
        <f t="shared" si="82"/>
        <v>10162/543965</v>
      </c>
      <c r="J458">
        <f>VLOOKUP(C458,Schools!$A:$Z,9,0)</f>
        <v>400038</v>
      </c>
      <c r="K458" s="146" t="s">
        <v>271</v>
      </c>
      <c r="L458" s="146" t="s">
        <v>1086</v>
      </c>
      <c r="M458" s="146" t="s">
        <v>1448</v>
      </c>
      <c r="N458" t="str">
        <f>VLOOKUP(C458,Schools!A:D,4,0)</f>
        <v>Primary</v>
      </c>
      <c r="O458">
        <f t="shared" si="80"/>
        <v>10162</v>
      </c>
      <c r="P458">
        <f t="shared" si="83"/>
        <v>543965</v>
      </c>
      <c r="Q458" s="75">
        <f t="shared" si="84"/>
        <v>-4932.8099999999995</v>
      </c>
      <c r="R458" s="73"/>
      <c r="S458" s="73"/>
      <c r="T458" s="73"/>
      <c r="U458" s="73"/>
      <c r="V458" s="73"/>
      <c r="W458" s="73"/>
      <c r="X458" s="73"/>
      <c r="Y458" s="73"/>
      <c r="Z458" s="73"/>
      <c r="AA458" s="73"/>
      <c r="AB458" s="73"/>
      <c r="AC458" s="48">
        <f t="shared" si="85"/>
        <v>-4932.8099999999995</v>
      </c>
      <c r="AD458" s="48">
        <f t="shared" si="86"/>
        <v>0</v>
      </c>
      <c r="AE458" s="73"/>
      <c r="AF458" s="47"/>
      <c r="AG458" s="48">
        <f t="shared" si="87"/>
        <v>-4932.8099999999995</v>
      </c>
      <c r="AH458" s="48">
        <f t="shared" si="88"/>
        <v>-4932.8099999999995</v>
      </c>
      <c r="AI458" s="6">
        <f t="shared" si="89"/>
        <v>-4932.8099999999995</v>
      </c>
      <c r="AJ458" s="6">
        <f t="shared" si="90"/>
        <v>-4932.8099999999995</v>
      </c>
    </row>
    <row r="459" spans="1:36" x14ac:dyDescent="0.25">
      <c r="A459" t="str">
        <f t="shared" si="81"/>
        <v>DEDELEGATION</v>
      </c>
      <c r="B459" s="203">
        <v>44295</v>
      </c>
      <c r="C459" s="146">
        <v>3022071</v>
      </c>
      <c r="D459" t="s">
        <v>1410</v>
      </c>
      <c r="E459" t="str">
        <f>VLOOKUP(C459,Schools!$A:$Z,3,0)</f>
        <v>M</v>
      </c>
      <c r="F459" s="204">
        <v>-4074.93</v>
      </c>
      <c r="G459" s="146" t="s">
        <v>4657</v>
      </c>
      <c r="H459" t="s">
        <v>1087</v>
      </c>
      <c r="I459" t="str">
        <f t="shared" si="82"/>
        <v>10162/543965</v>
      </c>
      <c r="J459">
        <f>VLOOKUP(C459,Schools!$A:$Z,9,0)</f>
        <v>400012</v>
      </c>
      <c r="K459" s="146" t="s">
        <v>271</v>
      </c>
      <c r="L459" s="146" t="s">
        <v>1086</v>
      </c>
      <c r="M459" s="146" t="s">
        <v>1448</v>
      </c>
      <c r="N459" t="str">
        <f>VLOOKUP(C459,Schools!A:D,4,0)</f>
        <v>Primary</v>
      </c>
      <c r="O459">
        <f t="shared" si="80"/>
        <v>10162</v>
      </c>
      <c r="P459">
        <f t="shared" si="83"/>
        <v>543965</v>
      </c>
      <c r="Q459" s="75">
        <f t="shared" si="84"/>
        <v>-4074.93</v>
      </c>
      <c r="R459" s="73"/>
      <c r="S459" s="73"/>
      <c r="T459" s="73"/>
      <c r="U459" s="73"/>
      <c r="V459" s="73"/>
      <c r="W459" s="73"/>
      <c r="X459" s="73"/>
      <c r="Y459" s="73"/>
      <c r="Z459" s="73"/>
      <c r="AA459" s="73"/>
      <c r="AB459" s="73"/>
      <c r="AC459" s="48">
        <f t="shared" si="85"/>
        <v>-4074.93</v>
      </c>
      <c r="AD459" s="48">
        <f t="shared" si="86"/>
        <v>0</v>
      </c>
      <c r="AE459" s="73"/>
      <c r="AF459" s="47"/>
      <c r="AG459" s="48">
        <f t="shared" si="87"/>
        <v>-4074.93</v>
      </c>
      <c r="AH459" s="48">
        <f t="shared" si="88"/>
        <v>-4074.93</v>
      </c>
      <c r="AI459" s="6">
        <f t="shared" si="89"/>
        <v>-4074.93</v>
      </c>
      <c r="AJ459" s="6">
        <f t="shared" si="90"/>
        <v>-4074.93</v>
      </c>
    </row>
    <row r="460" spans="1:36" x14ac:dyDescent="0.25">
      <c r="A460" t="str">
        <f t="shared" si="81"/>
        <v>DEDELEGATION</v>
      </c>
      <c r="B460" s="203">
        <v>44295</v>
      </c>
      <c r="C460" s="146">
        <v>3022072</v>
      </c>
      <c r="D460" t="s">
        <v>1016</v>
      </c>
      <c r="E460" t="str">
        <f>VLOOKUP(C460,Schools!$A:$Z,3,0)</f>
        <v>M</v>
      </c>
      <c r="F460" s="204">
        <v>-6910.7</v>
      </c>
      <c r="G460" s="146" t="s">
        <v>4657</v>
      </c>
      <c r="H460" t="s">
        <v>1087</v>
      </c>
      <c r="I460" t="str">
        <f t="shared" si="82"/>
        <v>10162/543965</v>
      </c>
      <c r="J460">
        <f>VLOOKUP(C460,Schools!$A:$Z,9,0)</f>
        <v>400012</v>
      </c>
      <c r="K460" s="146" t="s">
        <v>271</v>
      </c>
      <c r="L460" s="146" t="s">
        <v>1086</v>
      </c>
      <c r="M460" s="146" t="s">
        <v>1448</v>
      </c>
      <c r="N460" t="str">
        <f>VLOOKUP(C460,Schools!A:D,4,0)</f>
        <v>Primary</v>
      </c>
      <c r="O460">
        <f t="shared" si="80"/>
        <v>10162</v>
      </c>
      <c r="P460">
        <f t="shared" si="83"/>
        <v>543965</v>
      </c>
      <c r="Q460" s="75">
        <f t="shared" si="84"/>
        <v>-6910.7</v>
      </c>
      <c r="R460" s="73"/>
      <c r="S460" s="73"/>
      <c r="T460" s="73"/>
      <c r="U460" s="73"/>
      <c r="V460" s="73"/>
      <c r="W460" s="73"/>
      <c r="X460" s="73"/>
      <c r="Y460" s="73"/>
      <c r="Z460" s="73"/>
      <c r="AA460" s="73"/>
      <c r="AB460" s="73"/>
      <c r="AC460" s="48">
        <f t="shared" si="85"/>
        <v>-6910.7</v>
      </c>
      <c r="AD460" s="48">
        <f t="shared" si="86"/>
        <v>0</v>
      </c>
      <c r="AE460" s="73"/>
      <c r="AF460" s="47"/>
      <c r="AG460" s="48">
        <f t="shared" si="87"/>
        <v>-6910.7</v>
      </c>
      <c r="AH460" s="48">
        <f t="shared" si="88"/>
        <v>-6910.7</v>
      </c>
      <c r="AI460" s="6">
        <f t="shared" si="89"/>
        <v>-6910.7</v>
      </c>
      <c r="AJ460" s="6">
        <f t="shared" si="90"/>
        <v>-6910.7</v>
      </c>
    </row>
    <row r="461" spans="1:36" x14ac:dyDescent="0.25">
      <c r="A461" t="str">
        <f t="shared" si="81"/>
        <v>DEDELEGATION</v>
      </c>
      <c r="B461" s="203">
        <v>44295</v>
      </c>
      <c r="C461" s="146">
        <v>3022073</v>
      </c>
      <c r="D461" t="s">
        <v>1411</v>
      </c>
      <c r="E461" t="str">
        <f>VLOOKUP(C461,Schools!$A:$Z,3,0)</f>
        <v>M</v>
      </c>
      <c r="F461" s="204">
        <v>-14679.279999999999</v>
      </c>
      <c r="G461" s="146" t="s">
        <v>4657</v>
      </c>
      <c r="H461" t="s">
        <v>1087</v>
      </c>
      <c r="I461" t="str">
        <f t="shared" si="82"/>
        <v>10162/543965</v>
      </c>
      <c r="J461">
        <f>VLOOKUP(C461,Schools!$A:$Z,9,0)</f>
        <v>400105</v>
      </c>
      <c r="K461" s="146" t="s">
        <v>271</v>
      </c>
      <c r="L461" s="146" t="s">
        <v>1086</v>
      </c>
      <c r="M461" s="146" t="s">
        <v>1448</v>
      </c>
      <c r="N461" t="str">
        <f>VLOOKUP(C461,Schools!A:D,4,0)</f>
        <v>Primary</v>
      </c>
      <c r="O461">
        <f t="shared" si="80"/>
        <v>10162</v>
      </c>
      <c r="P461">
        <f t="shared" si="83"/>
        <v>543965</v>
      </c>
      <c r="Q461" s="75">
        <f t="shared" si="84"/>
        <v>-14679.279999999999</v>
      </c>
      <c r="R461" s="73"/>
      <c r="S461" s="73"/>
      <c r="T461" s="73"/>
      <c r="U461" s="73"/>
      <c r="V461" s="73"/>
      <c r="W461" s="73"/>
      <c r="X461" s="73"/>
      <c r="Y461" s="73"/>
      <c r="Z461" s="73"/>
      <c r="AA461" s="73"/>
      <c r="AB461" s="73"/>
      <c r="AC461" s="48">
        <f t="shared" si="85"/>
        <v>-14679.279999999999</v>
      </c>
      <c r="AD461" s="48">
        <f t="shared" si="86"/>
        <v>0</v>
      </c>
      <c r="AE461" s="73"/>
      <c r="AF461" s="47"/>
      <c r="AG461" s="48">
        <f t="shared" si="87"/>
        <v>-14679.279999999999</v>
      </c>
      <c r="AH461" s="48">
        <f t="shared" si="88"/>
        <v>-14679.279999999999</v>
      </c>
      <c r="AI461" s="6">
        <f t="shared" si="89"/>
        <v>-14679.279999999999</v>
      </c>
      <c r="AJ461" s="6">
        <f t="shared" si="90"/>
        <v>-14679.279999999999</v>
      </c>
    </row>
    <row r="462" spans="1:36" x14ac:dyDescent="0.25">
      <c r="A462" t="str">
        <f t="shared" si="81"/>
        <v>DEDELEGATION</v>
      </c>
      <c r="B462" s="203">
        <v>44295</v>
      </c>
      <c r="C462" s="146">
        <v>3022076</v>
      </c>
      <c r="D462" t="s">
        <v>1412</v>
      </c>
      <c r="E462" t="str">
        <f>VLOOKUP(C462,Schools!$A:$Z,3,0)</f>
        <v>M</v>
      </c>
      <c r="F462" s="204">
        <v>-7792.41</v>
      </c>
      <c r="G462" s="146" t="s">
        <v>4657</v>
      </c>
      <c r="H462" t="s">
        <v>1087</v>
      </c>
      <c r="I462" t="str">
        <f t="shared" si="82"/>
        <v>10162/543965</v>
      </c>
      <c r="J462">
        <f>VLOOKUP(C462,Schools!$A:$Z,9,0)</f>
        <v>400111</v>
      </c>
      <c r="K462" s="146" t="s">
        <v>271</v>
      </c>
      <c r="L462" s="146" t="s">
        <v>1086</v>
      </c>
      <c r="M462" s="146" t="s">
        <v>1448</v>
      </c>
      <c r="N462" t="str">
        <f>VLOOKUP(C462,Schools!A:D,4,0)</f>
        <v>Primary</v>
      </c>
      <c r="O462">
        <f t="shared" si="80"/>
        <v>10162</v>
      </c>
      <c r="P462">
        <f t="shared" si="83"/>
        <v>543965</v>
      </c>
      <c r="Q462" s="75">
        <f t="shared" si="84"/>
        <v>-7792.41</v>
      </c>
      <c r="R462" s="73"/>
      <c r="S462" s="73"/>
      <c r="T462" s="73"/>
      <c r="U462" s="73"/>
      <c r="V462" s="73"/>
      <c r="W462" s="73"/>
      <c r="X462" s="73"/>
      <c r="Y462" s="73"/>
      <c r="Z462" s="73"/>
      <c r="AA462" s="73"/>
      <c r="AB462" s="73"/>
      <c r="AC462" s="48">
        <f t="shared" si="85"/>
        <v>-7792.41</v>
      </c>
      <c r="AD462" s="48">
        <f t="shared" si="86"/>
        <v>0</v>
      </c>
      <c r="AE462" s="73"/>
      <c r="AF462" s="47"/>
      <c r="AG462" s="48">
        <f t="shared" si="87"/>
        <v>-7792.41</v>
      </c>
      <c r="AH462" s="48">
        <f t="shared" si="88"/>
        <v>-7792.41</v>
      </c>
      <c r="AI462" s="6">
        <f t="shared" si="89"/>
        <v>-7792.41</v>
      </c>
      <c r="AJ462" s="6">
        <f t="shared" si="90"/>
        <v>-7792.41</v>
      </c>
    </row>
    <row r="463" spans="1:36" x14ac:dyDescent="0.25">
      <c r="A463" t="str">
        <f t="shared" si="81"/>
        <v>DEDELEGATION</v>
      </c>
      <c r="B463" s="203">
        <v>44295</v>
      </c>
      <c r="C463" s="146">
        <v>3022077</v>
      </c>
      <c r="D463" t="s">
        <v>1413</v>
      </c>
      <c r="E463" t="str">
        <f>VLOOKUP(C463,Schools!$A:$Z,3,0)</f>
        <v>M</v>
      </c>
      <c r="F463" s="204">
        <v>-19993.37</v>
      </c>
      <c r="G463" s="146" t="s">
        <v>4657</v>
      </c>
      <c r="H463" t="s">
        <v>1087</v>
      </c>
      <c r="I463" t="str">
        <f t="shared" si="82"/>
        <v>10162/543965</v>
      </c>
      <c r="J463">
        <f>VLOOKUP(C463,Schools!$A:$Z,9,0)</f>
        <v>400113</v>
      </c>
      <c r="K463" s="146" t="s">
        <v>271</v>
      </c>
      <c r="L463" s="146" t="s">
        <v>1086</v>
      </c>
      <c r="M463" s="146" t="s">
        <v>1448</v>
      </c>
      <c r="N463" t="str">
        <f>VLOOKUP(C463,Schools!A:D,4,0)</f>
        <v>Primary</v>
      </c>
      <c r="O463">
        <f t="shared" si="80"/>
        <v>10162</v>
      </c>
      <c r="P463">
        <f t="shared" si="83"/>
        <v>543965</v>
      </c>
      <c r="Q463" s="75">
        <f t="shared" si="84"/>
        <v>-19993.37</v>
      </c>
      <c r="R463" s="73"/>
      <c r="S463" s="73"/>
      <c r="T463" s="73"/>
      <c r="U463" s="73"/>
      <c r="V463" s="73"/>
      <c r="W463" s="73"/>
      <c r="X463" s="73"/>
      <c r="Y463" s="73"/>
      <c r="Z463" s="73"/>
      <c r="AA463" s="73"/>
      <c r="AB463" s="73"/>
      <c r="AC463" s="48">
        <f t="shared" si="85"/>
        <v>-19993.37</v>
      </c>
      <c r="AD463" s="48">
        <f t="shared" si="86"/>
        <v>0</v>
      </c>
      <c r="AE463" s="73"/>
      <c r="AF463" s="47"/>
      <c r="AG463" s="48">
        <f t="shared" si="87"/>
        <v>-19993.37</v>
      </c>
      <c r="AH463" s="48">
        <f t="shared" si="88"/>
        <v>-19993.37</v>
      </c>
      <c r="AI463" s="6">
        <f t="shared" si="89"/>
        <v>-19993.37</v>
      </c>
      <c r="AJ463" s="6">
        <f t="shared" si="90"/>
        <v>-19993.37</v>
      </c>
    </row>
    <row r="464" spans="1:36" x14ac:dyDescent="0.25">
      <c r="A464" t="str">
        <f t="shared" si="81"/>
        <v>DEDELEGATION</v>
      </c>
      <c r="B464" s="203">
        <v>44295</v>
      </c>
      <c r="C464" s="146">
        <v>3022078</v>
      </c>
      <c r="D464" t="s">
        <v>1414</v>
      </c>
      <c r="E464" t="str">
        <f>VLOOKUP(C464,Schools!$A:$Z,3,0)</f>
        <v>M</v>
      </c>
      <c r="F464" s="204">
        <v>-8459.65</v>
      </c>
      <c r="G464" s="146" t="s">
        <v>4657</v>
      </c>
      <c r="H464" t="s">
        <v>1087</v>
      </c>
      <c r="I464" t="str">
        <f t="shared" si="82"/>
        <v>10162/543965</v>
      </c>
      <c r="J464">
        <f>VLOOKUP(C464,Schools!$A:$Z,9,0)</f>
        <v>400014</v>
      </c>
      <c r="K464" s="146" t="s">
        <v>271</v>
      </c>
      <c r="L464" s="146" t="s">
        <v>1086</v>
      </c>
      <c r="M464" s="146" t="s">
        <v>1448</v>
      </c>
      <c r="N464" t="str">
        <f>VLOOKUP(C464,Schools!A:D,4,0)</f>
        <v>Primary</v>
      </c>
      <c r="O464">
        <f t="shared" si="80"/>
        <v>10162</v>
      </c>
      <c r="P464">
        <f t="shared" si="83"/>
        <v>543965</v>
      </c>
      <c r="Q464" s="75">
        <f t="shared" si="84"/>
        <v>-8459.65</v>
      </c>
      <c r="R464" s="73"/>
      <c r="S464" s="73"/>
      <c r="T464" s="73"/>
      <c r="U464" s="73"/>
      <c r="V464" s="73"/>
      <c r="W464" s="73"/>
      <c r="X464" s="73"/>
      <c r="Y464" s="73"/>
      <c r="Z464" s="73"/>
      <c r="AA464" s="73"/>
      <c r="AB464" s="73"/>
      <c r="AC464" s="48">
        <f t="shared" si="85"/>
        <v>-8459.65</v>
      </c>
      <c r="AD464" s="48">
        <f t="shared" si="86"/>
        <v>0</v>
      </c>
      <c r="AE464" s="73"/>
      <c r="AF464" s="47"/>
      <c r="AG464" s="48">
        <f t="shared" si="87"/>
        <v>-8459.65</v>
      </c>
      <c r="AH464" s="48">
        <f t="shared" si="88"/>
        <v>-8459.65</v>
      </c>
      <c r="AI464" s="6">
        <f t="shared" si="89"/>
        <v>-8459.65</v>
      </c>
      <c r="AJ464" s="6">
        <f t="shared" si="90"/>
        <v>-8459.65</v>
      </c>
    </row>
    <row r="465" spans="1:36" x14ac:dyDescent="0.25">
      <c r="A465" t="str">
        <f t="shared" si="81"/>
        <v>DEDELEGATION</v>
      </c>
      <c r="B465" s="203">
        <v>44295</v>
      </c>
      <c r="C465" s="146">
        <v>3022079</v>
      </c>
      <c r="D465" t="s">
        <v>1415</v>
      </c>
      <c r="E465" t="str">
        <f>VLOOKUP(C465,Schools!$A:$Z,3,0)</f>
        <v>M</v>
      </c>
      <c r="F465" s="204">
        <v>-10008.599999999999</v>
      </c>
      <c r="G465" s="146" t="s">
        <v>4657</v>
      </c>
      <c r="H465" t="s">
        <v>1087</v>
      </c>
      <c r="I465" t="str">
        <f t="shared" si="82"/>
        <v>10162/543965</v>
      </c>
      <c r="J465">
        <f>VLOOKUP(C465,Schools!$A:$Z,9,0)</f>
        <v>400070</v>
      </c>
      <c r="K465" s="146" t="s">
        <v>271</v>
      </c>
      <c r="L465" s="146" t="s">
        <v>1086</v>
      </c>
      <c r="M465" s="146" t="s">
        <v>1448</v>
      </c>
      <c r="N465" t="str">
        <f>VLOOKUP(C465,Schools!A:D,4,0)</f>
        <v>Primary</v>
      </c>
      <c r="O465">
        <f t="shared" si="80"/>
        <v>10162</v>
      </c>
      <c r="P465">
        <f t="shared" si="83"/>
        <v>543965</v>
      </c>
      <c r="Q465" s="75">
        <f t="shared" si="84"/>
        <v>-10008.599999999999</v>
      </c>
      <c r="R465" s="73"/>
      <c r="S465" s="73"/>
      <c r="T465" s="73"/>
      <c r="U465" s="73"/>
      <c r="V465" s="73"/>
      <c r="W465" s="73"/>
      <c r="X465" s="73"/>
      <c r="Y465" s="73"/>
      <c r="Z465" s="73"/>
      <c r="AA465" s="73"/>
      <c r="AB465" s="73"/>
      <c r="AC465" s="48">
        <f t="shared" si="85"/>
        <v>-10008.599999999999</v>
      </c>
      <c r="AD465" s="48">
        <f t="shared" si="86"/>
        <v>0</v>
      </c>
      <c r="AE465" s="73"/>
      <c r="AF465" s="47"/>
      <c r="AG465" s="48">
        <f t="shared" si="87"/>
        <v>-10008.599999999999</v>
      </c>
      <c r="AH465" s="48">
        <f t="shared" si="88"/>
        <v>-10008.599999999999</v>
      </c>
      <c r="AI465" s="6">
        <f t="shared" si="89"/>
        <v>-10008.599999999999</v>
      </c>
      <c r="AJ465" s="6">
        <f t="shared" si="90"/>
        <v>-10008.599999999999</v>
      </c>
    </row>
    <row r="466" spans="1:36" x14ac:dyDescent="0.25">
      <c r="A466" t="str">
        <f t="shared" si="81"/>
        <v>DEDELEGATION</v>
      </c>
      <c r="B466" s="203">
        <v>44295</v>
      </c>
      <c r="C466" s="146">
        <v>3023300</v>
      </c>
      <c r="D466" t="s">
        <v>1416</v>
      </c>
      <c r="E466" t="str">
        <f>VLOOKUP(C466,Schools!$A:$Z,3,0)</f>
        <v>M</v>
      </c>
      <c r="F466" s="204">
        <v>-3812.7999999999997</v>
      </c>
      <c r="G466" s="146" t="s">
        <v>4657</v>
      </c>
      <c r="H466" t="s">
        <v>1087</v>
      </c>
      <c r="I466" t="str">
        <f t="shared" si="82"/>
        <v>10162/543965</v>
      </c>
      <c r="J466">
        <f>VLOOKUP(C466,Schools!$A:$Z,9,0)</f>
        <v>400069</v>
      </c>
      <c r="K466" s="146" t="s">
        <v>271</v>
      </c>
      <c r="L466" s="146" t="s">
        <v>1086</v>
      </c>
      <c r="M466" s="146" t="s">
        <v>1448</v>
      </c>
      <c r="N466" t="str">
        <f>VLOOKUP(C466,Schools!A:D,4,0)</f>
        <v>Primary</v>
      </c>
      <c r="O466">
        <f t="shared" si="80"/>
        <v>10162</v>
      </c>
      <c r="P466">
        <f t="shared" si="83"/>
        <v>543965</v>
      </c>
      <c r="Q466" s="75">
        <f t="shared" si="84"/>
        <v>-3812.7999999999997</v>
      </c>
      <c r="R466" s="73"/>
      <c r="S466" s="73"/>
      <c r="T466" s="73"/>
      <c r="U466" s="73"/>
      <c r="V466" s="73"/>
      <c r="W466" s="73"/>
      <c r="X466" s="73"/>
      <c r="Y466" s="73"/>
      <c r="Z466" s="73"/>
      <c r="AA466" s="73"/>
      <c r="AB466" s="73"/>
      <c r="AC466" s="48">
        <f t="shared" si="85"/>
        <v>-3812.7999999999997</v>
      </c>
      <c r="AD466" s="48">
        <f t="shared" si="86"/>
        <v>0</v>
      </c>
      <c r="AE466" s="73"/>
      <c r="AF466" s="47"/>
      <c r="AG466" s="48">
        <f t="shared" si="87"/>
        <v>-3812.7999999999997</v>
      </c>
      <c r="AH466" s="48">
        <f t="shared" si="88"/>
        <v>-3812.7999999999997</v>
      </c>
      <c r="AI466" s="6">
        <f t="shared" si="89"/>
        <v>-3812.7999999999997</v>
      </c>
      <c r="AJ466" s="6">
        <f t="shared" si="90"/>
        <v>-3812.7999999999997</v>
      </c>
    </row>
    <row r="467" spans="1:36" x14ac:dyDescent="0.25">
      <c r="A467" t="str">
        <f t="shared" si="81"/>
        <v>DEDELEGATION</v>
      </c>
      <c r="B467" s="203">
        <v>44295</v>
      </c>
      <c r="C467" s="146">
        <v>3023302</v>
      </c>
      <c r="D467" t="s">
        <v>1417</v>
      </c>
      <c r="E467" t="str">
        <f>VLOOKUP(C467,Schools!$A:$Z,3,0)</f>
        <v>M</v>
      </c>
      <c r="F467" s="204">
        <v>-5004.2999999999993</v>
      </c>
      <c r="G467" s="146" t="s">
        <v>4657</v>
      </c>
      <c r="H467" t="s">
        <v>1087</v>
      </c>
      <c r="I467" t="str">
        <f t="shared" si="82"/>
        <v>10162/543965</v>
      </c>
      <c r="J467">
        <f>VLOOKUP(C467,Schools!$A:$Z,9,0)</f>
        <v>400039</v>
      </c>
      <c r="K467" s="146" t="s">
        <v>271</v>
      </c>
      <c r="L467" s="146" t="s">
        <v>1086</v>
      </c>
      <c r="M467" s="146" t="s">
        <v>1448</v>
      </c>
      <c r="N467" t="str">
        <f>VLOOKUP(C467,Schools!A:D,4,0)</f>
        <v>Primary</v>
      </c>
      <c r="O467">
        <f t="shared" si="80"/>
        <v>10162</v>
      </c>
      <c r="P467">
        <f t="shared" si="83"/>
        <v>543965</v>
      </c>
      <c r="Q467" s="75">
        <f t="shared" si="84"/>
        <v>-5004.2999999999993</v>
      </c>
      <c r="R467" s="73"/>
      <c r="S467" s="73"/>
      <c r="T467" s="73"/>
      <c r="U467" s="73"/>
      <c r="V467" s="73"/>
      <c r="W467" s="73"/>
      <c r="X467" s="73"/>
      <c r="Y467" s="73"/>
      <c r="Z467" s="73"/>
      <c r="AA467" s="73"/>
      <c r="AB467" s="73"/>
      <c r="AC467" s="48">
        <f t="shared" si="85"/>
        <v>-5004.2999999999993</v>
      </c>
      <c r="AD467" s="48">
        <f t="shared" si="86"/>
        <v>0</v>
      </c>
      <c r="AE467" s="73"/>
      <c r="AF467" s="47"/>
      <c r="AG467" s="48">
        <f t="shared" si="87"/>
        <v>-5004.2999999999993</v>
      </c>
      <c r="AH467" s="48">
        <f t="shared" si="88"/>
        <v>-5004.2999999999993</v>
      </c>
      <c r="AI467" s="6">
        <f t="shared" si="89"/>
        <v>-5004.2999999999993</v>
      </c>
      <c r="AJ467" s="6">
        <f t="shared" si="90"/>
        <v>-5004.2999999999993</v>
      </c>
    </row>
    <row r="468" spans="1:36" x14ac:dyDescent="0.25">
      <c r="A468" t="str">
        <f t="shared" si="81"/>
        <v>DEDELEGATION</v>
      </c>
      <c r="B468" s="203">
        <v>44295</v>
      </c>
      <c r="C468" s="146">
        <v>3023304</v>
      </c>
      <c r="D468" t="s">
        <v>1418</v>
      </c>
      <c r="E468" t="str">
        <f>VLOOKUP(C468,Schools!$A:$Z,3,0)</f>
        <v>M</v>
      </c>
      <c r="F468" s="204">
        <v>-4599.1899999999996</v>
      </c>
      <c r="G468" s="146" t="s">
        <v>4657</v>
      </c>
      <c r="H468" t="s">
        <v>1087</v>
      </c>
      <c r="I468" t="str">
        <f t="shared" si="82"/>
        <v>10162/543965</v>
      </c>
      <c r="J468">
        <f>VLOOKUP(C468,Schools!$A:$Z,9,0)</f>
        <v>400008</v>
      </c>
      <c r="K468" s="146" t="s">
        <v>271</v>
      </c>
      <c r="L468" s="146" t="s">
        <v>1086</v>
      </c>
      <c r="M468" s="146" t="s">
        <v>1448</v>
      </c>
      <c r="N468" t="str">
        <f>VLOOKUP(C468,Schools!A:D,4,0)</f>
        <v>Primary</v>
      </c>
      <c r="O468">
        <f t="shared" ref="O468:O505" si="91">IF($E468="A","EFA",VLOOKUP(LEFT(N468,1),$AI$1:$AJ$3,2,0))</f>
        <v>10162</v>
      </c>
      <c r="P468">
        <f t="shared" si="83"/>
        <v>543965</v>
      </c>
      <c r="Q468" s="75">
        <f t="shared" si="84"/>
        <v>-4599.1899999999996</v>
      </c>
      <c r="R468" s="73"/>
      <c r="S468" s="73"/>
      <c r="T468" s="73"/>
      <c r="U468" s="73"/>
      <c r="V468" s="73"/>
      <c r="W468" s="73"/>
      <c r="X468" s="73"/>
      <c r="Y468" s="73"/>
      <c r="Z468" s="73"/>
      <c r="AA468" s="73"/>
      <c r="AB468" s="73"/>
      <c r="AC468" s="48">
        <f t="shared" si="85"/>
        <v>-4599.1899999999996</v>
      </c>
      <c r="AD468" s="48">
        <f t="shared" si="86"/>
        <v>0</v>
      </c>
      <c r="AE468" s="73"/>
      <c r="AF468" s="47"/>
      <c r="AG468" s="48">
        <f t="shared" si="87"/>
        <v>-4599.1899999999996</v>
      </c>
      <c r="AH468" s="48">
        <f t="shared" si="88"/>
        <v>-4599.1899999999996</v>
      </c>
      <c r="AI468" s="6">
        <f t="shared" si="89"/>
        <v>-4599.1899999999996</v>
      </c>
      <c r="AJ468" s="6">
        <f t="shared" si="90"/>
        <v>-4599.1899999999996</v>
      </c>
    </row>
    <row r="469" spans="1:36" x14ac:dyDescent="0.25">
      <c r="A469" t="str">
        <f t="shared" ref="A469:A505" si="92">$B$3</f>
        <v>DEDELEGATION</v>
      </c>
      <c r="B469" s="203">
        <v>44295</v>
      </c>
      <c r="C469" s="146">
        <v>3023305</v>
      </c>
      <c r="D469" t="s">
        <v>1419</v>
      </c>
      <c r="E469" t="str">
        <f>VLOOKUP(C469,Schools!$A:$Z,3,0)</f>
        <v>M</v>
      </c>
      <c r="F469" s="204">
        <v>-3574.4999999999995</v>
      </c>
      <c r="G469" s="146" t="s">
        <v>4657</v>
      </c>
      <c r="H469" t="s">
        <v>1087</v>
      </c>
      <c r="I469" t="str">
        <f t="shared" ref="I469:I505" si="93">O469&amp;"/"&amp;P469</f>
        <v>10162/543965</v>
      </c>
      <c r="J469">
        <f>VLOOKUP(C469,Schools!$A:$Z,9,0)</f>
        <v>400086</v>
      </c>
      <c r="K469" s="146" t="s">
        <v>271</v>
      </c>
      <c r="L469" s="146" t="s">
        <v>1086</v>
      </c>
      <c r="M469" s="146" t="s">
        <v>1448</v>
      </c>
      <c r="N469" t="str">
        <f>VLOOKUP(C469,Schools!A:D,4,0)</f>
        <v>Primary</v>
      </c>
      <c r="O469">
        <f t="shared" si="91"/>
        <v>10162</v>
      </c>
      <c r="P469">
        <f t="shared" ref="P469:P505" si="94">IF(E469="M",543965,516500)</f>
        <v>543965</v>
      </c>
      <c r="Q469" s="75">
        <f t="shared" ref="Q469:Q505" si="95">F469</f>
        <v>-3574.4999999999995</v>
      </c>
      <c r="R469" s="73"/>
      <c r="S469" s="73"/>
      <c r="T469" s="73"/>
      <c r="U469" s="73"/>
      <c r="V469" s="73"/>
      <c r="W469" s="73"/>
      <c r="X469" s="73"/>
      <c r="Y469" s="73"/>
      <c r="Z469" s="73"/>
      <c r="AA469" s="73"/>
      <c r="AB469" s="73"/>
      <c r="AC469" s="48">
        <f t="shared" ref="AC469:AC505" si="96">SUM(Q469:AB469)</f>
        <v>-3574.4999999999995</v>
      </c>
      <c r="AD469" s="48">
        <f t="shared" ref="AD469:AD505" si="97">AC469-F469</f>
        <v>0</v>
      </c>
      <c r="AE469" s="73"/>
      <c r="AF469" s="47"/>
      <c r="AG469" s="48">
        <f t="shared" si="87"/>
        <v>-3574.4999999999995</v>
      </c>
      <c r="AH469" s="48">
        <f t="shared" si="88"/>
        <v>-3574.4999999999995</v>
      </c>
      <c r="AI469" s="6">
        <f t="shared" si="89"/>
        <v>-3574.4999999999995</v>
      </c>
      <c r="AJ469" s="6">
        <f t="shared" si="90"/>
        <v>-3574.4999999999995</v>
      </c>
    </row>
    <row r="470" spans="1:36" x14ac:dyDescent="0.25">
      <c r="A470" t="str">
        <f t="shared" si="92"/>
        <v>DEDELEGATION</v>
      </c>
      <c r="B470" s="203">
        <v>44295</v>
      </c>
      <c r="C470" s="146">
        <v>3023307</v>
      </c>
      <c r="D470" t="s">
        <v>1420</v>
      </c>
      <c r="E470" t="str">
        <f>VLOOKUP(C470,Schools!$A:$Z,3,0)</f>
        <v>M</v>
      </c>
      <c r="F470" s="204">
        <v>-5004.2999999999993</v>
      </c>
      <c r="G470" s="146" t="s">
        <v>4657</v>
      </c>
      <c r="H470" t="s">
        <v>1087</v>
      </c>
      <c r="I470" t="str">
        <f t="shared" si="93"/>
        <v>10162/543965</v>
      </c>
      <c r="J470">
        <f>VLOOKUP(C470,Schools!$A:$Z,9,0)</f>
        <v>400114</v>
      </c>
      <c r="K470" s="146" t="s">
        <v>271</v>
      </c>
      <c r="L470" s="146" t="s">
        <v>1086</v>
      </c>
      <c r="M470" s="146" t="s">
        <v>1448</v>
      </c>
      <c r="N470" t="str">
        <f>VLOOKUP(C470,Schools!A:D,4,0)</f>
        <v>Primary</v>
      </c>
      <c r="O470">
        <f t="shared" si="91"/>
        <v>10162</v>
      </c>
      <c r="P470">
        <f t="shared" si="94"/>
        <v>543965</v>
      </c>
      <c r="Q470" s="75">
        <f t="shared" si="95"/>
        <v>-5004.2999999999993</v>
      </c>
      <c r="R470" s="73"/>
      <c r="S470" s="73"/>
      <c r="T470" s="73"/>
      <c r="U470" s="73"/>
      <c r="V470" s="73"/>
      <c r="W470" s="73"/>
      <c r="X470" s="73"/>
      <c r="Y470" s="73"/>
      <c r="Z470" s="73"/>
      <c r="AA470" s="73"/>
      <c r="AB470" s="73"/>
      <c r="AC470" s="48">
        <f t="shared" si="96"/>
        <v>-5004.2999999999993</v>
      </c>
      <c r="AD470" s="48">
        <f t="shared" si="97"/>
        <v>0</v>
      </c>
      <c r="AE470" s="73"/>
      <c r="AF470" s="47"/>
      <c r="AG470" s="48">
        <f t="shared" si="87"/>
        <v>-5004.2999999999993</v>
      </c>
      <c r="AH470" s="48">
        <f t="shared" si="88"/>
        <v>-5004.2999999999993</v>
      </c>
      <c r="AI470" s="6">
        <f t="shared" si="89"/>
        <v>-5004.2999999999993</v>
      </c>
      <c r="AJ470" s="6">
        <f t="shared" si="90"/>
        <v>-5004.2999999999993</v>
      </c>
    </row>
    <row r="471" spans="1:36" x14ac:dyDescent="0.25">
      <c r="A471" t="str">
        <f t="shared" si="92"/>
        <v>DEDELEGATION</v>
      </c>
      <c r="B471" s="203">
        <v>44295</v>
      </c>
      <c r="C471" s="146">
        <v>3023309</v>
      </c>
      <c r="D471" t="s">
        <v>1421</v>
      </c>
      <c r="E471" t="str">
        <f>VLOOKUP(C471,Schools!$A:$Z,3,0)</f>
        <v>M</v>
      </c>
      <c r="F471" s="204">
        <v>-5004.2999999999993</v>
      </c>
      <c r="G471" s="146" t="s">
        <v>4657</v>
      </c>
      <c r="H471" t="s">
        <v>1087</v>
      </c>
      <c r="I471" t="str">
        <f t="shared" si="93"/>
        <v>10162/543965</v>
      </c>
      <c r="J471">
        <f>VLOOKUP(C471,Schools!$A:$Z,9,0)</f>
        <v>400098</v>
      </c>
      <c r="K471" s="146" t="s">
        <v>271</v>
      </c>
      <c r="L471" s="146" t="s">
        <v>1086</v>
      </c>
      <c r="M471" s="146" t="s">
        <v>1448</v>
      </c>
      <c r="N471" t="str">
        <f>VLOOKUP(C471,Schools!A:D,4,0)</f>
        <v>Primary</v>
      </c>
      <c r="O471">
        <f t="shared" si="91"/>
        <v>10162</v>
      </c>
      <c r="P471">
        <f t="shared" si="94"/>
        <v>543965</v>
      </c>
      <c r="Q471" s="75">
        <f t="shared" si="95"/>
        <v>-5004.2999999999993</v>
      </c>
      <c r="R471" s="73"/>
      <c r="S471" s="73"/>
      <c r="T471" s="73"/>
      <c r="U471" s="73"/>
      <c r="V471" s="73"/>
      <c r="W471" s="73"/>
      <c r="X471" s="73"/>
      <c r="Y471" s="73"/>
      <c r="Z471" s="73"/>
      <c r="AA471" s="73"/>
      <c r="AB471" s="73"/>
      <c r="AC471" s="48">
        <f t="shared" si="96"/>
        <v>-5004.2999999999993</v>
      </c>
      <c r="AD471" s="48">
        <f t="shared" si="97"/>
        <v>0</v>
      </c>
      <c r="AE471" s="73"/>
      <c r="AF471" s="47"/>
      <c r="AG471" s="48">
        <f t="shared" si="87"/>
        <v>-5004.2999999999993</v>
      </c>
      <c r="AH471" s="48">
        <f t="shared" si="88"/>
        <v>-5004.2999999999993</v>
      </c>
      <c r="AI471" s="6">
        <f t="shared" si="89"/>
        <v>-5004.2999999999993</v>
      </c>
      <c r="AJ471" s="6">
        <f t="shared" si="90"/>
        <v>-5004.2999999999993</v>
      </c>
    </row>
    <row r="472" spans="1:36" x14ac:dyDescent="0.25">
      <c r="A472" t="str">
        <f t="shared" si="92"/>
        <v>DEDELEGATION</v>
      </c>
      <c r="B472" s="203">
        <v>44295</v>
      </c>
      <c r="C472" s="146">
        <v>3023311</v>
      </c>
      <c r="D472" t="s">
        <v>1422</v>
      </c>
      <c r="E472" t="str">
        <f>VLOOKUP(C472,Schools!$A:$Z,3,0)</f>
        <v>M</v>
      </c>
      <c r="F472" s="204">
        <v>-9794.1299999999992</v>
      </c>
      <c r="G472" s="146" t="s">
        <v>4657</v>
      </c>
      <c r="H472" t="s">
        <v>1087</v>
      </c>
      <c r="I472" t="str">
        <f t="shared" si="93"/>
        <v>10162/543965</v>
      </c>
      <c r="J472">
        <f>VLOOKUP(C472,Schools!$A:$Z,9,0)</f>
        <v>400058</v>
      </c>
      <c r="K472" s="146" t="s">
        <v>271</v>
      </c>
      <c r="L472" s="146" t="s">
        <v>1086</v>
      </c>
      <c r="M472" s="146" t="s">
        <v>1448</v>
      </c>
      <c r="N472" t="str">
        <f>VLOOKUP(C472,Schools!A:D,4,0)</f>
        <v>Primary</v>
      </c>
      <c r="O472">
        <f t="shared" si="91"/>
        <v>10162</v>
      </c>
      <c r="P472">
        <f t="shared" si="94"/>
        <v>543965</v>
      </c>
      <c r="Q472" s="75">
        <f t="shared" si="95"/>
        <v>-9794.1299999999992</v>
      </c>
      <c r="R472" s="73"/>
      <c r="S472" s="73"/>
      <c r="T472" s="73"/>
      <c r="U472" s="73"/>
      <c r="V472" s="73"/>
      <c r="W472" s="73"/>
      <c r="X472" s="73"/>
      <c r="Y472" s="73"/>
      <c r="Z472" s="73"/>
      <c r="AA472" s="73"/>
      <c r="AB472" s="73"/>
      <c r="AC472" s="48">
        <f t="shared" si="96"/>
        <v>-9794.1299999999992</v>
      </c>
      <c r="AD472" s="48">
        <f t="shared" si="97"/>
        <v>0</v>
      </c>
      <c r="AE472" s="73"/>
      <c r="AF472" s="47"/>
      <c r="AG472" s="48">
        <f t="shared" si="87"/>
        <v>-9794.1299999999992</v>
      </c>
      <c r="AH472" s="48">
        <f t="shared" si="88"/>
        <v>-9794.1299999999992</v>
      </c>
      <c r="AI472" s="6">
        <f t="shared" si="89"/>
        <v>-9794.1299999999992</v>
      </c>
      <c r="AJ472" s="6">
        <f t="shared" si="90"/>
        <v>-9794.1299999999992</v>
      </c>
    </row>
    <row r="473" spans="1:36" x14ac:dyDescent="0.25">
      <c r="A473" t="str">
        <f t="shared" si="92"/>
        <v>DEDELEGATION</v>
      </c>
      <c r="B473" s="203">
        <v>44295</v>
      </c>
      <c r="C473" s="146">
        <v>3023312</v>
      </c>
      <c r="D473" t="s">
        <v>1423</v>
      </c>
      <c r="E473" t="str">
        <f>VLOOKUP(C473,Schools!$A:$Z,3,0)</f>
        <v>M</v>
      </c>
      <c r="F473" s="204">
        <v>-5075.79</v>
      </c>
      <c r="G473" s="146" t="s">
        <v>4657</v>
      </c>
      <c r="H473" t="s">
        <v>1087</v>
      </c>
      <c r="I473" t="str">
        <f t="shared" si="93"/>
        <v>10162/543965</v>
      </c>
      <c r="J473">
        <f>VLOOKUP(C473,Schools!$A:$Z,9,0)</f>
        <v>400017</v>
      </c>
      <c r="K473" s="146" t="s">
        <v>271</v>
      </c>
      <c r="L473" s="146" t="s">
        <v>1086</v>
      </c>
      <c r="M473" s="146" t="s">
        <v>1448</v>
      </c>
      <c r="N473" t="str">
        <f>VLOOKUP(C473,Schools!A:D,4,0)</f>
        <v>Primary</v>
      </c>
      <c r="O473">
        <f t="shared" si="91"/>
        <v>10162</v>
      </c>
      <c r="P473">
        <f t="shared" si="94"/>
        <v>543965</v>
      </c>
      <c r="Q473" s="75">
        <f t="shared" si="95"/>
        <v>-5075.79</v>
      </c>
      <c r="R473" s="73"/>
      <c r="S473" s="73"/>
      <c r="T473" s="73"/>
      <c r="U473" s="73"/>
      <c r="V473" s="73"/>
      <c r="W473" s="73"/>
      <c r="X473" s="73"/>
      <c r="Y473" s="73"/>
      <c r="Z473" s="73"/>
      <c r="AA473" s="73"/>
      <c r="AB473" s="73"/>
      <c r="AC473" s="48">
        <f t="shared" si="96"/>
        <v>-5075.79</v>
      </c>
      <c r="AD473" s="48">
        <f t="shared" si="97"/>
        <v>0</v>
      </c>
      <c r="AE473" s="73"/>
      <c r="AF473" s="47"/>
      <c r="AG473" s="48">
        <f t="shared" si="87"/>
        <v>-5075.79</v>
      </c>
      <c r="AH473" s="48">
        <f t="shared" si="88"/>
        <v>-5075.79</v>
      </c>
      <c r="AI473" s="6">
        <f t="shared" si="89"/>
        <v>-5075.79</v>
      </c>
      <c r="AJ473" s="6">
        <f t="shared" si="90"/>
        <v>-5075.79</v>
      </c>
    </row>
    <row r="474" spans="1:36" x14ac:dyDescent="0.25">
      <c r="A474" t="str">
        <f t="shared" si="92"/>
        <v>DEDELEGATION</v>
      </c>
      <c r="B474" s="203">
        <v>44295</v>
      </c>
      <c r="C474" s="146">
        <v>3023313</v>
      </c>
      <c r="D474" t="s">
        <v>1424</v>
      </c>
      <c r="E474" t="str">
        <f>VLOOKUP(C474,Schools!$A:$Z,3,0)</f>
        <v>M</v>
      </c>
      <c r="F474" s="204">
        <v>-4766</v>
      </c>
      <c r="G474" s="146" t="s">
        <v>4657</v>
      </c>
      <c r="H474" t="s">
        <v>1087</v>
      </c>
      <c r="I474" t="str">
        <f t="shared" si="93"/>
        <v>10162/543965</v>
      </c>
      <c r="J474">
        <f>VLOOKUP(C474,Schools!$A:$Z,9,0)</f>
        <v>400006</v>
      </c>
      <c r="K474" s="146" t="s">
        <v>271</v>
      </c>
      <c r="L474" s="146" t="s">
        <v>1086</v>
      </c>
      <c r="M474" s="146" t="s">
        <v>1448</v>
      </c>
      <c r="N474" t="str">
        <f>VLOOKUP(C474,Schools!A:D,4,0)</f>
        <v>Primary</v>
      </c>
      <c r="O474">
        <f t="shared" si="91"/>
        <v>10162</v>
      </c>
      <c r="P474">
        <f t="shared" si="94"/>
        <v>543965</v>
      </c>
      <c r="Q474" s="75">
        <f t="shared" si="95"/>
        <v>-4766</v>
      </c>
      <c r="R474" s="73"/>
      <c r="S474" s="73"/>
      <c r="T474" s="73"/>
      <c r="U474" s="73"/>
      <c r="V474" s="73"/>
      <c r="W474" s="73"/>
      <c r="X474" s="73"/>
      <c r="Y474" s="73"/>
      <c r="Z474" s="73"/>
      <c r="AA474" s="73"/>
      <c r="AB474" s="73"/>
      <c r="AC474" s="48">
        <f t="shared" si="96"/>
        <v>-4766</v>
      </c>
      <c r="AD474" s="48">
        <f t="shared" si="97"/>
        <v>0</v>
      </c>
      <c r="AE474" s="73"/>
      <c r="AF474" s="47"/>
      <c r="AG474" s="48">
        <f t="shared" si="87"/>
        <v>-4766</v>
      </c>
      <c r="AH474" s="48">
        <f t="shared" si="88"/>
        <v>-4766</v>
      </c>
      <c r="AI474" s="6">
        <f t="shared" si="89"/>
        <v>-4766</v>
      </c>
      <c r="AJ474" s="6">
        <f t="shared" si="90"/>
        <v>-4766</v>
      </c>
    </row>
    <row r="475" spans="1:36" x14ac:dyDescent="0.25">
      <c r="A475" t="str">
        <f t="shared" si="92"/>
        <v>DEDELEGATION</v>
      </c>
      <c r="B475" s="203">
        <v>44295</v>
      </c>
      <c r="C475" s="146">
        <v>3023314</v>
      </c>
      <c r="D475" t="s">
        <v>1425</v>
      </c>
      <c r="E475" t="str">
        <f>VLOOKUP(C475,Schools!$A:$Z,3,0)</f>
        <v>M</v>
      </c>
      <c r="F475" s="204">
        <v>-4980.4699999999993</v>
      </c>
      <c r="G475" s="146" t="s">
        <v>4657</v>
      </c>
      <c r="H475" t="s">
        <v>1087</v>
      </c>
      <c r="I475" t="str">
        <f t="shared" si="93"/>
        <v>10162/543965</v>
      </c>
      <c r="J475">
        <f>VLOOKUP(C475,Schools!$A:$Z,9,0)</f>
        <v>400094</v>
      </c>
      <c r="K475" s="146" t="s">
        <v>271</v>
      </c>
      <c r="L475" s="146" t="s">
        <v>1086</v>
      </c>
      <c r="M475" s="146" t="s">
        <v>1448</v>
      </c>
      <c r="N475" t="str">
        <f>VLOOKUP(C475,Schools!A:D,4,0)</f>
        <v>Primary</v>
      </c>
      <c r="O475">
        <f t="shared" si="91"/>
        <v>10162</v>
      </c>
      <c r="P475">
        <f t="shared" si="94"/>
        <v>543965</v>
      </c>
      <c r="Q475" s="75">
        <f t="shared" si="95"/>
        <v>-4980.4699999999993</v>
      </c>
      <c r="R475" s="73"/>
      <c r="S475" s="73"/>
      <c r="T475" s="73"/>
      <c r="U475" s="73"/>
      <c r="V475" s="73"/>
      <c r="W475" s="73"/>
      <c r="X475" s="73"/>
      <c r="Y475" s="73"/>
      <c r="Z475" s="73"/>
      <c r="AA475" s="73"/>
      <c r="AB475" s="73"/>
      <c r="AC475" s="48">
        <f t="shared" si="96"/>
        <v>-4980.4699999999993</v>
      </c>
      <c r="AD475" s="48">
        <f t="shared" si="97"/>
        <v>0</v>
      </c>
      <c r="AE475" s="73"/>
      <c r="AF475" s="47"/>
      <c r="AG475" s="48">
        <f t="shared" si="87"/>
        <v>-4980.4699999999993</v>
      </c>
      <c r="AH475" s="48">
        <f t="shared" si="88"/>
        <v>-4980.4699999999993</v>
      </c>
      <c r="AI475" s="6">
        <f t="shared" si="89"/>
        <v>-4980.4699999999993</v>
      </c>
      <c r="AJ475" s="6">
        <f t="shared" si="90"/>
        <v>-4980.4699999999993</v>
      </c>
    </row>
    <row r="476" spans="1:36" x14ac:dyDescent="0.25">
      <c r="A476" t="str">
        <f t="shared" si="92"/>
        <v>DEDELEGATION</v>
      </c>
      <c r="B476" s="203">
        <v>44295</v>
      </c>
      <c r="C476" s="146">
        <v>3023315</v>
      </c>
      <c r="D476" t="s">
        <v>1426</v>
      </c>
      <c r="E476" t="str">
        <f>VLOOKUP(C476,Schools!$A:$Z,3,0)</f>
        <v>M</v>
      </c>
      <c r="F476" s="204">
        <v>-4932.8099999999995</v>
      </c>
      <c r="G476" s="146" t="s">
        <v>4657</v>
      </c>
      <c r="H476" t="s">
        <v>1087</v>
      </c>
      <c r="I476" t="str">
        <f t="shared" si="93"/>
        <v>10162/543965</v>
      </c>
      <c r="J476">
        <f>VLOOKUP(C476,Schools!$A:$Z,9,0)</f>
        <v>400062</v>
      </c>
      <c r="K476" s="146" t="s">
        <v>271</v>
      </c>
      <c r="L476" s="146" t="s">
        <v>1086</v>
      </c>
      <c r="M476" s="146" t="s">
        <v>1448</v>
      </c>
      <c r="N476" t="str">
        <f>VLOOKUP(C476,Schools!A:D,4,0)</f>
        <v>Primary</v>
      </c>
      <c r="O476">
        <f t="shared" si="91"/>
        <v>10162</v>
      </c>
      <c r="P476">
        <f t="shared" si="94"/>
        <v>543965</v>
      </c>
      <c r="Q476" s="75">
        <f t="shared" si="95"/>
        <v>-4932.8099999999995</v>
      </c>
      <c r="R476" s="73"/>
      <c r="S476" s="73"/>
      <c r="T476" s="73"/>
      <c r="U476" s="73"/>
      <c r="V476" s="73"/>
      <c r="W476" s="73"/>
      <c r="X476" s="73"/>
      <c r="Y476" s="73"/>
      <c r="Z476" s="73"/>
      <c r="AA476" s="73"/>
      <c r="AB476" s="73"/>
      <c r="AC476" s="48">
        <f t="shared" si="96"/>
        <v>-4932.8099999999995</v>
      </c>
      <c r="AD476" s="48">
        <f t="shared" si="97"/>
        <v>0</v>
      </c>
      <c r="AE476" s="73"/>
      <c r="AF476" s="47"/>
      <c r="AG476" s="48">
        <f t="shared" si="87"/>
        <v>-4932.8099999999995</v>
      </c>
      <c r="AH476" s="48">
        <f t="shared" si="88"/>
        <v>-4932.8099999999995</v>
      </c>
      <c r="AI476" s="6">
        <f t="shared" si="89"/>
        <v>-4932.8099999999995</v>
      </c>
      <c r="AJ476" s="6">
        <f t="shared" si="90"/>
        <v>-4932.8099999999995</v>
      </c>
    </row>
    <row r="477" spans="1:36" x14ac:dyDescent="0.25">
      <c r="A477" t="str">
        <f t="shared" si="92"/>
        <v>DEDELEGATION</v>
      </c>
      <c r="B477" s="203">
        <v>44295</v>
      </c>
      <c r="C477" s="146">
        <v>3023316</v>
      </c>
      <c r="D477" t="s">
        <v>1427</v>
      </c>
      <c r="E477" t="str">
        <f>VLOOKUP(C477,Schools!$A:$Z,3,0)</f>
        <v>M</v>
      </c>
      <c r="F477" s="204">
        <v>-5028.1299999999992</v>
      </c>
      <c r="G477" s="146" t="s">
        <v>4657</v>
      </c>
      <c r="H477" t="s">
        <v>1087</v>
      </c>
      <c r="I477" t="str">
        <f t="shared" si="93"/>
        <v>10162/543965</v>
      </c>
      <c r="J477">
        <f>VLOOKUP(C477,Schools!$A:$Z,9,0)</f>
        <v>400100</v>
      </c>
      <c r="K477" s="146" t="s">
        <v>271</v>
      </c>
      <c r="L477" s="146" t="s">
        <v>1086</v>
      </c>
      <c r="M477" s="146" t="s">
        <v>1448</v>
      </c>
      <c r="N477" t="str">
        <f>VLOOKUP(C477,Schools!A:D,4,0)</f>
        <v>Primary</v>
      </c>
      <c r="O477">
        <f t="shared" si="91"/>
        <v>10162</v>
      </c>
      <c r="P477">
        <f t="shared" si="94"/>
        <v>543965</v>
      </c>
      <c r="Q477" s="75">
        <f t="shared" si="95"/>
        <v>-5028.1299999999992</v>
      </c>
      <c r="R477" s="73"/>
      <c r="S477" s="73"/>
      <c r="T477" s="73"/>
      <c r="U477" s="73"/>
      <c r="V477" s="73"/>
      <c r="W477" s="73"/>
      <c r="X477" s="73"/>
      <c r="Y477" s="73"/>
      <c r="Z477" s="73"/>
      <c r="AA477" s="73"/>
      <c r="AB477" s="73"/>
      <c r="AC477" s="48">
        <f t="shared" si="96"/>
        <v>-5028.1299999999992</v>
      </c>
      <c r="AD477" s="48">
        <f t="shared" si="97"/>
        <v>0</v>
      </c>
      <c r="AE477" s="73"/>
      <c r="AF477" s="47"/>
      <c r="AG477" s="48">
        <f t="shared" si="87"/>
        <v>-5028.1299999999992</v>
      </c>
      <c r="AH477" s="48">
        <f t="shared" si="88"/>
        <v>-5028.1299999999992</v>
      </c>
      <c r="AI477" s="6">
        <f t="shared" si="89"/>
        <v>-5028.1299999999992</v>
      </c>
      <c r="AJ477" s="6">
        <f t="shared" si="90"/>
        <v>-5028.1299999999992</v>
      </c>
    </row>
    <row r="478" spans="1:36" x14ac:dyDescent="0.25">
      <c r="A478" t="str">
        <f t="shared" si="92"/>
        <v>DEDELEGATION</v>
      </c>
      <c r="B478" s="203">
        <v>44295</v>
      </c>
      <c r="C478" s="146">
        <v>3023317</v>
      </c>
      <c r="D478" t="s">
        <v>1428</v>
      </c>
      <c r="E478" t="str">
        <f>VLOOKUP(C478,Schools!$A:$Z,3,0)</f>
        <v>M</v>
      </c>
      <c r="F478" s="204">
        <v>-5028.1299999999992</v>
      </c>
      <c r="G478" s="146" t="s">
        <v>4657</v>
      </c>
      <c r="H478" t="s">
        <v>1087</v>
      </c>
      <c r="I478" t="str">
        <f t="shared" si="93"/>
        <v>10162/543965</v>
      </c>
      <c r="J478">
        <f>VLOOKUP(C478,Schools!$A:$Z,9,0)</f>
        <v>400015</v>
      </c>
      <c r="K478" s="146" t="s">
        <v>271</v>
      </c>
      <c r="L478" s="146" t="s">
        <v>1086</v>
      </c>
      <c r="M478" s="146" t="s">
        <v>1448</v>
      </c>
      <c r="N478" t="str">
        <f>VLOOKUP(C478,Schools!A:D,4,0)</f>
        <v>Primary</v>
      </c>
      <c r="O478">
        <f t="shared" si="91"/>
        <v>10162</v>
      </c>
      <c r="P478">
        <f t="shared" si="94"/>
        <v>543965</v>
      </c>
      <c r="Q478" s="75">
        <f t="shared" si="95"/>
        <v>-5028.1299999999992</v>
      </c>
      <c r="R478" s="73"/>
      <c r="S478" s="73"/>
      <c r="T478" s="73"/>
      <c r="U478" s="73"/>
      <c r="V478" s="73"/>
      <c r="W478" s="73"/>
      <c r="X478" s="73"/>
      <c r="Y478" s="73"/>
      <c r="Z478" s="73"/>
      <c r="AA478" s="73"/>
      <c r="AB478" s="73"/>
      <c r="AC478" s="48">
        <f t="shared" si="96"/>
        <v>-5028.1299999999992</v>
      </c>
      <c r="AD478" s="48">
        <f t="shared" si="97"/>
        <v>0</v>
      </c>
      <c r="AE478" s="73"/>
      <c r="AF478" s="47"/>
      <c r="AG478" s="48">
        <f t="shared" si="87"/>
        <v>-5028.1299999999992</v>
      </c>
      <c r="AH478" s="48">
        <f t="shared" si="88"/>
        <v>-5028.1299999999992</v>
      </c>
      <c r="AI478" s="6">
        <f t="shared" si="89"/>
        <v>-5028.1299999999992</v>
      </c>
      <c r="AJ478" s="6">
        <f t="shared" si="90"/>
        <v>-5028.1299999999992</v>
      </c>
    </row>
    <row r="479" spans="1:36" x14ac:dyDescent="0.25">
      <c r="A479" t="str">
        <f t="shared" si="92"/>
        <v>DEDELEGATION</v>
      </c>
      <c r="B479" s="203">
        <v>44295</v>
      </c>
      <c r="C479" s="146">
        <v>3023500</v>
      </c>
      <c r="D479" t="s">
        <v>1429</v>
      </c>
      <c r="E479" t="str">
        <f>VLOOKUP(C479,Schools!$A:$Z,3,0)</f>
        <v>M</v>
      </c>
      <c r="F479" s="204">
        <v>-3050.24</v>
      </c>
      <c r="G479" s="146" t="s">
        <v>4657</v>
      </c>
      <c r="H479" t="s">
        <v>1087</v>
      </c>
      <c r="I479" t="str">
        <f t="shared" si="93"/>
        <v>10162/543965</v>
      </c>
      <c r="J479">
        <f>VLOOKUP(C479,Schools!$A:$Z,9,0)</f>
        <v>400023</v>
      </c>
      <c r="K479" s="146" t="s">
        <v>271</v>
      </c>
      <c r="L479" s="146" t="s">
        <v>1086</v>
      </c>
      <c r="M479" s="146" t="s">
        <v>1448</v>
      </c>
      <c r="N479" t="str">
        <f>VLOOKUP(C479,Schools!A:D,4,0)</f>
        <v>Primary</v>
      </c>
      <c r="O479">
        <f t="shared" si="91"/>
        <v>10162</v>
      </c>
      <c r="P479">
        <f t="shared" si="94"/>
        <v>543965</v>
      </c>
      <c r="Q479" s="75">
        <f t="shared" si="95"/>
        <v>-3050.24</v>
      </c>
      <c r="R479" s="73"/>
      <c r="S479" s="73"/>
      <c r="T479" s="73"/>
      <c r="U479" s="73"/>
      <c r="V479" s="73"/>
      <c r="W479" s="73"/>
      <c r="X479" s="73"/>
      <c r="Y479" s="73"/>
      <c r="Z479" s="73"/>
      <c r="AA479" s="73"/>
      <c r="AB479" s="73"/>
      <c r="AC479" s="48">
        <f t="shared" si="96"/>
        <v>-3050.24</v>
      </c>
      <c r="AD479" s="48">
        <f t="shared" si="97"/>
        <v>0</v>
      </c>
      <c r="AE479" s="73"/>
      <c r="AF479" s="47"/>
      <c r="AG479" s="48">
        <f t="shared" si="87"/>
        <v>-3050.24</v>
      </c>
      <c r="AH479" s="48">
        <f t="shared" si="88"/>
        <v>-3050.24</v>
      </c>
      <c r="AI479" s="6">
        <f t="shared" si="89"/>
        <v>-3050.24</v>
      </c>
      <c r="AJ479" s="6">
        <f t="shared" si="90"/>
        <v>-3050.24</v>
      </c>
    </row>
    <row r="480" spans="1:36" x14ac:dyDescent="0.25">
      <c r="A480" t="str">
        <f t="shared" si="92"/>
        <v>DEDELEGATION</v>
      </c>
      <c r="B480" s="203">
        <v>44295</v>
      </c>
      <c r="C480" s="146">
        <v>3023501</v>
      </c>
      <c r="D480" t="s">
        <v>1430</v>
      </c>
      <c r="E480" t="str">
        <f>VLOOKUP(C480,Schools!$A:$Z,3,0)</f>
        <v>M</v>
      </c>
      <c r="F480" s="204">
        <v>-4908.9799999999996</v>
      </c>
      <c r="G480" s="146" t="s">
        <v>4657</v>
      </c>
      <c r="H480" t="s">
        <v>1087</v>
      </c>
      <c r="I480" t="str">
        <f t="shared" si="93"/>
        <v>10162/543965</v>
      </c>
      <c r="J480">
        <f>VLOOKUP(C480,Schools!$A:$Z,9,0)</f>
        <v>400003</v>
      </c>
      <c r="K480" s="146" t="s">
        <v>271</v>
      </c>
      <c r="L480" s="146" t="s">
        <v>1086</v>
      </c>
      <c r="M480" s="146" t="s">
        <v>1448</v>
      </c>
      <c r="N480" t="str">
        <f>VLOOKUP(C480,Schools!A:D,4,0)</f>
        <v>Primary</v>
      </c>
      <c r="O480">
        <f t="shared" si="91"/>
        <v>10162</v>
      </c>
      <c r="P480">
        <f t="shared" si="94"/>
        <v>543965</v>
      </c>
      <c r="Q480" s="75">
        <f t="shared" si="95"/>
        <v>-4908.9799999999996</v>
      </c>
      <c r="R480" s="73"/>
      <c r="S480" s="73"/>
      <c r="T480" s="73"/>
      <c r="U480" s="73"/>
      <c r="V480" s="73"/>
      <c r="W480" s="73"/>
      <c r="X480" s="73"/>
      <c r="Y480" s="73"/>
      <c r="Z480" s="73"/>
      <c r="AA480" s="73"/>
      <c r="AB480" s="73"/>
      <c r="AC480" s="48">
        <f t="shared" si="96"/>
        <v>-4908.9799999999996</v>
      </c>
      <c r="AD480" s="48">
        <f t="shared" si="97"/>
        <v>0</v>
      </c>
      <c r="AE480" s="73"/>
      <c r="AF480" s="47"/>
      <c r="AG480" s="48">
        <f t="shared" si="87"/>
        <v>-4908.9799999999996</v>
      </c>
      <c r="AH480" s="48">
        <f t="shared" si="88"/>
        <v>-4908.9799999999996</v>
      </c>
      <c r="AI480" s="6">
        <f t="shared" si="89"/>
        <v>-4908.9799999999996</v>
      </c>
      <c r="AJ480" s="6">
        <f t="shared" si="90"/>
        <v>-4908.9799999999996</v>
      </c>
    </row>
    <row r="481" spans="1:36" x14ac:dyDescent="0.25">
      <c r="A481" t="str">
        <f t="shared" si="92"/>
        <v>DEDELEGATION</v>
      </c>
      <c r="B481" s="203">
        <v>44295</v>
      </c>
      <c r="C481" s="146">
        <v>3023502</v>
      </c>
      <c r="D481" t="s">
        <v>1431</v>
      </c>
      <c r="E481" t="str">
        <f>VLOOKUP(C481,Schools!$A:$Z,3,0)</f>
        <v>M</v>
      </c>
      <c r="F481" s="204">
        <v>-9174.5499999999993</v>
      </c>
      <c r="G481" s="146" t="s">
        <v>4657</v>
      </c>
      <c r="H481" t="s">
        <v>1087</v>
      </c>
      <c r="I481" t="str">
        <f t="shared" si="93"/>
        <v>10162/543965</v>
      </c>
      <c r="J481">
        <f>VLOOKUP(C481,Schools!$A:$Z,9,0)</f>
        <v>400096</v>
      </c>
      <c r="K481" s="146" t="s">
        <v>271</v>
      </c>
      <c r="L481" s="146" t="s">
        <v>1086</v>
      </c>
      <c r="M481" s="146" t="s">
        <v>1448</v>
      </c>
      <c r="N481" t="str">
        <f>VLOOKUP(C481,Schools!A:D,4,0)</f>
        <v>Primary</v>
      </c>
      <c r="O481">
        <f t="shared" si="91"/>
        <v>10162</v>
      </c>
      <c r="P481">
        <f t="shared" si="94"/>
        <v>543965</v>
      </c>
      <c r="Q481" s="75">
        <f t="shared" si="95"/>
        <v>-9174.5499999999993</v>
      </c>
      <c r="R481" s="73"/>
      <c r="S481" s="73"/>
      <c r="T481" s="73"/>
      <c r="U481" s="73"/>
      <c r="V481" s="73"/>
      <c r="W481" s="73"/>
      <c r="X481" s="73"/>
      <c r="Y481" s="73"/>
      <c r="Z481" s="73"/>
      <c r="AA481" s="73"/>
      <c r="AB481" s="73"/>
      <c r="AC481" s="48">
        <f t="shared" si="96"/>
        <v>-9174.5499999999993</v>
      </c>
      <c r="AD481" s="48">
        <f t="shared" si="97"/>
        <v>0</v>
      </c>
      <c r="AE481" s="73"/>
      <c r="AF481" s="47"/>
      <c r="AG481" s="48">
        <f t="shared" si="87"/>
        <v>-9174.5499999999993</v>
      </c>
      <c r="AH481" s="48">
        <f t="shared" si="88"/>
        <v>-9174.5499999999993</v>
      </c>
      <c r="AI481" s="6">
        <f t="shared" si="89"/>
        <v>-9174.5499999999993</v>
      </c>
      <c r="AJ481" s="6">
        <f t="shared" si="90"/>
        <v>-9174.5499999999993</v>
      </c>
    </row>
    <row r="482" spans="1:36" x14ac:dyDescent="0.25">
      <c r="A482" t="str">
        <f t="shared" si="92"/>
        <v>DEDELEGATION</v>
      </c>
      <c r="B482" s="203">
        <v>44295</v>
      </c>
      <c r="C482" s="146">
        <v>3023504</v>
      </c>
      <c r="D482" t="s">
        <v>1432</v>
      </c>
      <c r="E482" t="str">
        <f>VLOOKUP(C482,Schools!$A:$Z,3,0)</f>
        <v>M</v>
      </c>
      <c r="F482" s="204">
        <v>-9960.9399999999987</v>
      </c>
      <c r="G482" s="146" t="s">
        <v>4657</v>
      </c>
      <c r="H482" t="s">
        <v>1087</v>
      </c>
      <c r="I482" t="str">
        <f t="shared" si="93"/>
        <v>10162/543965</v>
      </c>
      <c r="J482">
        <f>VLOOKUP(C482,Schools!$A:$Z,9,0)</f>
        <v>400064</v>
      </c>
      <c r="K482" s="146" t="s">
        <v>271</v>
      </c>
      <c r="L482" s="146" t="s">
        <v>1086</v>
      </c>
      <c r="M482" s="146" t="s">
        <v>1448</v>
      </c>
      <c r="N482" t="str">
        <f>VLOOKUP(C482,Schools!A:D,4,0)</f>
        <v>Primary</v>
      </c>
      <c r="O482">
        <f t="shared" si="91"/>
        <v>10162</v>
      </c>
      <c r="P482">
        <f t="shared" si="94"/>
        <v>543965</v>
      </c>
      <c r="Q482" s="75">
        <f t="shared" si="95"/>
        <v>-9960.9399999999987</v>
      </c>
      <c r="R482" s="73"/>
      <c r="S482" s="73"/>
      <c r="T482" s="73"/>
      <c r="U482" s="73"/>
      <c r="V482" s="73"/>
      <c r="W482" s="73"/>
      <c r="X482" s="73"/>
      <c r="Y482" s="73"/>
      <c r="Z482" s="73"/>
      <c r="AA482" s="73"/>
      <c r="AB482" s="73"/>
      <c r="AC482" s="48">
        <f t="shared" si="96"/>
        <v>-9960.9399999999987</v>
      </c>
      <c r="AD482" s="48">
        <f t="shared" si="97"/>
        <v>0</v>
      </c>
      <c r="AE482" s="73"/>
      <c r="AF482" s="47"/>
      <c r="AG482" s="48">
        <f t="shared" si="87"/>
        <v>-9960.9399999999987</v>
      </c>
      <c r="AH482" s="48">
        <f t="shared" si="88"/>
        <v>-9960.9399999999987</v>
      </c>
      <c r="AI482" s="6">
        <f t="shared" si="89"/>
        <v>-9960.9399999999987</v>
      </c>
      <c r="AJ482" s="6">
        <f t="shared" si="90"/>
        <v>-9960.9399999999987</v>
      </c>
    </row>
    <row r="483" spans="1:36" x14ac:dyDescent="0.25">
      <c r="A483" t="str">
        <f t="shared" si="92"/>
        <v>DEDELEGATION</v>
      </c>
      <c r="B483" s="203">
        <v>44295</v>
      </c>
      <c r="C483" s="146">
        <v>3023506</v>
      </c>
      <c r="D483" t="s">
        <v>1030</v>
      </c>
      <c r="E483" t="str">
        <f>VLOOKUP(C483,Schools!$A:$Z,3,0)</f>
        <v>M</v>
      </c>
      <c r="F483" s="204">
        <v>-6815.3799999999992</v>
      </c>
      <c r="G483" s="146" t="s">
        <v>4657</v>
      </c>
      <c r="H483" t="s">
        <v>1087</v>
      </c>
      <c r="I483" t="str">
        <f t="shared" si="93"/>
        <v>10162/543965</v>
      </c>
      <c r="J483">
        <f>VLOOKUP(C483,Schools!$A:$Z,9,0)</f>
        <v>400009</v>
      </c>
      <c r="K483" s="146" t="s">
        <v>271</v>
      </c>
      <c r="L483" s="146" t="s">
        <v>1086</v>
      </c>
      <c r="M483" s="146" t="s">
        <v>1448</v>
      </c>
      <c r="N483" t="str">
        <f>VLOOKUP(C483,Schools!A:D,4,0)</f>
        <v>Primary</v>
      </c>
      <c r="O483">
        <f t="shared" si="91"/>
        <v>10162</v>
      </c>
      <c r="P483">
        <f t="shared" si="94"/>
        <v>543965</v>
      </c>
      <c r="Q483" s="75">
        <f t="shared" si="95"/>
        <v>-6815.3799999999992</v>
      </c>
      <c r="R483" s="73"/>
      <c r="S483" s="73"/>
      <c r="T483" s="73"/>
      <c r="U483" s="73"/>
      <c r="V483" s="73"/>
      <c r="W483" s="73"/>
      <c r="X483" s="73"/>
      <c r="Y483" s="73"/>
      <c r="Z483" s="73"/>
      <c r="AA483" s="73"/>
      <c r="AB483" s="73"/>
      <c r="AC483" s="48">
        <f t="shared" si="96"/>
        <v>-6815.3799999999992</v>
      </c>
      <c r="AD483" s="48">
        <f t="shared" si="97"/>
        <v>0</v>
      </c>
      <c r="AE483" s="73"/>
      <c r="AF483" s="47"/>
      <c r="AG483" s="48">
        <f t="shared" si="87"/>
        <v>-6815.3799999999992</v>
      </c>
      <c r="AH483" s="48">
        <f t="shared" si="88"/>
        <v>-6815.3799999999992</v>
      </c>
      <c r="AI483" s="6">
        <f t="shared" si="89"/>
        <v>-6815.3799999999992</v>
      </c>
      <c r="AJ483" s="6">
        <f t="shared" si="90"/>
        <v>-6815.3799999999992</v>
      </c>
    </row>
    <row r="484" spans="1:36" x14ac:dyDescent="0.25">
      <c r="A484" t="str">
        <f t="shared" si="92"/>
        <v>DEDELEGATION</v>
      </c>
      <c r="B484" s="203">
        <v>44295</v>
      </c>
      <c r="C484" s="146">
        <v>3023507</v>
      </c>
      <c r="D484" t="s">
        <v>1433</v>
      </c>
      <c r="E484" t="str">
        <f>VLOOKUP(C484,Schools!$A:$Z,3,0)</f>
        <v>M</v>
      </c>
      <c r="F484" s="204">
        <v>-4074.93</v>
      </c>
      <c r="G484" s="146" t="s">
        <v>4657</v>
      </c>
      <c r="H484" t="s">
        <v>1087</v>
      </c>
      <c r="I484" t="str">
        <f t="shared" si="93"/>
        <v>10162/543965</v>
      </c>
      <c r="J484">
        <f>VLOOKUP(C484,Schools!$A:$Z,9,0)</f>
        <v>400037</v>
      </c>
      <c r="K484" s="146" t="s">
        <v>271</v>
      </c>
      <c r="L484" s="146" t="s">
        <v>1086</v>
      </c>
      <c r="M484" s="146" t="s">
        <v>1448</v>
      </c>
      <c r="N484" t="str">
        <f>VLOOKUP(C484,Schools!A:D,4,0)</f>
        <v>Primary</v>
      </c>
      <c r="O484">
        <f t="shared" si="91"/>
        <v>10162</v>
      </c>
      <c r="P484">
        <f t="shared" si="94"/>
        <v>543965</v>
      </c>
      <c r="Q484" s="75">
        <f t="shared" si="95"/>
        <v>-4074.93</v>
      </c>
      <c r="R484" s="73"/>
      <c r="S484" s="73"/>
      <c r="T484" s="73"/>
      <c r="U484" s="73"/>
      <c r="V484" s="73"/>
      <c r="W484" s="73"/>
      <c r="X484" s="73"/>
      <c r="Y484" s="73"/>
      <c r="Z484" s="73"/>
      <c r="AA484" s="73"/>
      <c r="AB484" s="73"/>
      <c r="AC484" s="48">
        <f t="shared" si="96"/>
        <v>-4074.93</v>
      </c>
      <c r="AD484" s="48">
        <f t="shared" si="97"/>
        <v>0</v>
      </c>
      <c r="AE484" s="73"/>
      <c r="AF484" s="47"/>
      <c r="AG484" s="48">
        <f t="shared" si="87"/>
        <v>-4074.93</v>
      </c>
      <c r="AH484" s="48">
        <f t="shared" si="88"/>
        <v>-4074.93</v>
      </c>
      <c r="AI484" s="6">
        <f t="shared" si="89"/>
        <v>-4074.93</v>
      </c>
      <c r="AJ484" s="6">
        <f t="shared" si="90"/>
        <v>-4074.93</v>
      </c>
    </row>
    <row r="485" spans="1:36" x14ac:dyDescent="0.25">
      <c r="A485" t="str">
        <f t="shared" si="92"/>
        <v>DEDELEGATION</v>
      </c>
      <c r="B485" s="203">
        <v>44295</v>
      </c>
      <c r="C485" s="146">
        <v>3023509</v>
      </c>
      <c r="D485" t="s">
        <v>1434</v>
      </c>
      <c r="E485" t="str">
        <f>VLOOKUP(C485,Schools!$A:$Z,3,0)</f>
        <v>M</v>
      </c>
      <c r="F485" s="204">
        <v>-10509.029999999999</v>
      </c>
      <c r="G485" s="146" t="s">
        <v>4657</v>
      </c>
      <c r="H485" t="s">
        <v>1087</v>
      </c>
      <c r="I485" t="str">
        <f t="shared" si="93"/>
        <v>10162/543965</v>
      </c>
      <c r="J485">
        <f>VLOOKUP(C485,Schools!$A:$Z,9,0)</f>
        <v>400066</v>
      </c>
      <c r="K485" s="146" t="s">
        <v>271</v>
      </c>
      <c r="L485" s="146" t="s">
        <v>1086</v>
      </c>
      <c r="M485" s="146" t="s">
        <v>1448</v>
      </c>
      <c r="N485" t="str">
        <f>VLOOKUP(C485,Schools!A:D,4,0)</f>
        <v>Primary</v>
      </c>
      <c r="O485">
        <f t="shared" si="91"/>
        <v>10162</v>
      </c>
      <c r="P485">
        <f t="shared" si="94"/>
        <v>543965</v>
      </c>
      <c r="Q485" s="75">
        <f t="shared" si="95"/>
        <v>-10509.029999999999</v>
      </c>
      <c r="R485" s="73"/>
      <c r="S485" s="73"/>
      <c r="T485" s="73"/>
      <c r="U485" s="73"/>
      <c r="V485" s="73"/>
      <c r="W485" s="73"/>
      <c r="X485" s="73"/>
      <c r="Y485" s="73"/>
      <c r="Z485" s="73"/>
      <c r="AA485" s="73"/>
      <c r="AB485" s="73"/>
      <c r="AC485" s="48">
        <f t="shared" si="96"/>
        <v>-10509.029999999999</v>
      </c>
      <c r="AD485" s="48">
        <f t="shared" si="97"/>
        <v>0</v>
      </c>
      <c r="AE485" s="73"/>
      <c r="AF485" s="47"/>
      <c r="AG485" s="48">
        <f t="shared" si="87"/>
        <v>-10509.029999999999</v>
      </c>
      <c r="AH485" s="48">
        <f t="shared" si="88"/>
        <v>-10509.029999999999</v>
      </c>
      <c r="AI485" s="6">
        <f t="shared" si="89"/>
        <v>-10509.029999999999</v>
      </c>
      <c r="AJ485" s="6">
        <f t="shared" si="90"/>
        <v>-10509.029999999999</v>
      </c>
    </row>
    <row r="486" spans="1:36" x14ac:dyDescent="0.25">
      <c r="A486" t="str">
        <f t="shared" si="92"/>
        <v>DEDELEGATION</v>
      </c>
      <c r="B486" s="203">
        <v>44295</v>
      </c>
      <c r="C486" s="146">
        <v>3023510</v>
      </c>
      <c r="D486" t="s">
        <v>1435</v>
      </c>
      <c r="E486" t="str">
        <f>VLOOKUP(C486,Schools!$A:$Z,3,0)</f>
        <v>M</v>
      </c>
      <c r="F486" s="204">
        <v>-9269.869999999999</v>
      </c>
      <c r="G486" s="146" t="s">
        <v>4657</v>
      </c>
      <c r="H486" t="s">
        <v>1087</v>
      </c>
      <c r="I486" t="str">
        <f t="shared" si="93"/>
        <v>10162/543965</v>
      </c>
      <c r="J486">
        <f>VLOOKUP(C486,Schools!$A:$Z,9,0)</f>
        <v>400071</v>
      </c>
      <c r="K486" s="146" t="s">
        <v>271</v>
      </c>
      <c r="L486" s="146" t="s">
        <v>1086</v>
      </c>
      <c r="M486" s="146" t="s">
        <v>1448</v>
      </c>
      <c r="N486" t="str">
        <f>VLOOKUP(C486,Schools!A:D,4,0)</f>
        <v>Primary</v>
      </c>
      <c r="O486">
        <f t="shared" si="91"/>
        <v>10162</v>
      </c>
      <c r="P486">
        <f t="shared" si="94"/>
        <v>543965</v>
      </c>
      <c r="Q486" s="75">
        <f t="shared" si="95"/>
        <v>-9269.869999999999</v>
      </c>
      <c r="R486" s="73"/>
      <c r="S486" s="73"/>
      <c r="T486" s="73"/>
      <c r="U486" s="73"/>
      <c r="V486" s="73"/>
      <c r="W486" s="73"/>
      <c r="X486" s="73"/>
      <c r="Y486" s="73"/>
      <c r="Z486" s="73"/>
      <c r="AA486" s="73"/>
      <c r="AB486" s="73"/>
      <c r="AC486" s="48">
        <f t="shared" si="96"/>
        <v>-9269.869999999999</v>
      </c>
      <c r="AD486" s="48">
        <f t="shared" si="97"/>
        <v>0</v>
      </c>
      <c r="AE486" s="73"/>
      <c r="AF486" s="47"/>
      <c r="AG486" s="48">
        <f t="shared" si="87"/>
        <v>-9269.869999999999</v>
      </c>
      <c r="AH486" s="48">
        <f t="shared" si="88"/>
        <v>-9269.869999999999</v>
      </c>
      <c r="AI486" s="6">
        <f t="shared" si="89"/>
        <v>-9269.869999999999</v>
      </c>
      <c r="AJ486" s="6">
        <f t="shared" si="90"/>
        <v>-9269.869999999999</v>
      </c>
    </row>
    <row r="487" spans="1:36" x14ac:dyDescent="0.25">
      <c r="A487" t="str">
        <f t="shared" si="92"/>
        <v>DEDELEGATION</v>
      </c>
      <c r="B487" s="203">
        <v>44295</v>
      </c>
      <c r="C487" s="146">
        <v>3023511</v>
      </c>
      <c r="D487" t="s">
        <v>1436</v>
      </c>
      <c r="E487" t="str">
        <f>VLOOKUP(C487,Schools!$A:$Z,3,0)</f>
        <v>M</v>
      </c>
      <c r="F487" s="204">
        <v>-9913.2799999999988</v>
      </c>
      <c r="G487" s="146" t="s">
        <v>4657</v>
      </c>
      <c r="H487" t="s">
        <v>1087</v>
      </c>
      <c r="I487" t="str">
        <f t="shared" si="93"/>
        <v>10162/543965</v>
      </c>
      <c r="J487">
        <f>VLOOKUP(C487,Schools!$A:$Z,9,0)</f>
        <v>400024</v>
      </c>
      <c r="K487" s="146" t="s">
        <v>271</v>
      </c>
      <c r="L487" s="146" t="s">
        <v>1086</v>
      </c>
      <c r="M487" s="146" t="s">
        <v>1448</v>
      </c>
      <c r="N487" t="str">
        <f>VLOOKUP(C487,Schools!A:D,4,0)</f>
        <v>Primary</v>
      </c>
      <c r="O487">
        <f t="shared" si="91"/>
        <v>10162</v>
      </c>
      <c r="P487">
        <f t="shared" si="94"/>
        <v>543965</v>
      </c>
      <c r="Q487" s="75">
        <f t="shared" si="95"/>
        <v>-9913.2799999999988</v>
      </c>
      <c r="R487" s="73"/>
      <c r="S487" s="73"/>
      <c r="T487" s="73"/>
      <c r="U487" s="73"/>
      <c r="V487" s="73"/>
      <c r="W487" s="73"/>
      <c r="X487" s="73"/>
      <c r="Y487" s="73"/>
      <c r="Z487" s="73"/>
      <c r="AA487" s="73"/>
      <c r="AB487" s="73"/>
      <c r="AC487" s="48">
        <f t="shared" si="96"/>
        <v>-9913.2799999999988</v>
      </c>
      <c r="AD487" s="48">
        <f t="shared" si="97"/>
        <v>0</v>
      </c>
      <c r="AE487" s="73"/>
      <c r="AF487" s="47"/>
      <c r="AG487" s="48">
        <f t="shared" si="87"/>
        <v>-9913.2799999999988</v>
      </c>
      <c r="AH487" s="48">
        <f t="shared" si="88"/>
        <v>-9913.2799999999988</v>
      </c>
      <c r="AI487" s="6">
        <f t="shared" si="89"/>
        <v>-9913.2799999999988</v>
      </c>
      <c r="AJ487" s="6">
        <f t="shared" si="90"/>
        <v>-9913.2799999999988</v>
      </c>
    </row>
    <row r="488" spans="1:36" x14ac:dyDescent="0.25">
      <c r="A488" t="str">
        <f t="shared" si="92"/>
        <v>DEDELEGATION</v>
      </c>
      <c r="B488" s="203">
        <v>44295</v>
      </c>
      <c r="C488" s="146">
        <v>3023512</v>
      </c>
      <c r="D488" t="s">
        <v>1437</v>
      </c>
      <c r="E488" t="str">
        <f>VLOOKUP(C488,Schools!$A:$Z,3,0)</f>
        <v>M</v>
      </c>
      <c r="F488" s="204">
        <v>-8459.65</v>
      </c>
      <c r="G488" s="146" t="s">
        <v>4657</v>
      </c>
      <c r="H488" t="s">
        <v>1087</v>
      </c>
      <c r="I488" t="str">
        <f t="shared" si="93"/>
        <v>10162/543965</v>
      </c>
      <c r="J488">
        <f>VLOOKUP(C488,Schools!$A:$Z,9,0)</f>
        <v>400093</v>
      </c>
      <c r="K488" s="146" t="s">
        <v>271</v>
      </c>
      <c r="L488" s="146" t="s">
        <v>1086</v>
      </c>
      <c r="M488" s="146" t="s">
        <v>1448</v>
      </c>
      <c r="N488" t="str">
        <f>VLOOKUP(C488,Schools!A:D,4,0)</f>
        <v>Primary</v>
      </c>
      <c r="O488">
        <f t="shared" si="91"/>
        <v>10162</v>
      </c>
      <c r="P488">
        <f t="shared" si="94"/>
        <v>543965</v>
      </c>
      <c r="Q488" s="75">
        <f t="shared" si="95"/>
        <v>-8459.65</v>
      </c>
      <c r="R488" s="73"/>
      <c r="S488" s="73"/>
      <c r="T488" s="73"/>
      <c r="U488" s="73"/>
      <c r="V488" s="73"/>
      <c r="W488" s="73"/>
      <c r="X488" s="73"/>
      <c r="Y488" s="73"/>
      <c r="Z488" s="73"/>
      <c r="AA488" s="73"/>
      <c r="AB488" s="73"/>
      <c r="AC488" s="48">
        <f t="shared" si="96"/>
        <v>-8459.65</v>
      </c>
      <c r="AD488" s="48">
        <f t="shared" si="97"/>
        <v>0</v>
      </c>
      <c r="AE488" s="73"/>
      <c r="AF488" s="47"/>
      <c r="AG488" s="48">
        <f t="shared" si="87"/>
        <v>-8459.65</v>
      </c>
      <c r="AH488" s="48">
        <f t="shared" si="88"/>
        <v>-8459.65</v>
      </c>
      <c r="AI488" s="6">
        <f t="shared" si="89"/>
        <v>-8459.65</v>
      </c>
      <c r="AJ488" s="6">
        <f t="shared" si="90"/>
        <v>-8459.65</v>
      </c>
    </row>
    <row r="489" spans="1:36" x14ac:dyDescent="0.25">
      <c r="A489" t="str">
        <f t="shared" si="92"/>
        <v>DEDELEGATION</v>
      </c>
      <c r="B489" s="203">
        <v>44295</v>
      </c>
      <c r="C489" s="146">
        <v>3023513</v>
      </c>
      <c r="D489" t="s">
        <v>1004</v>
      </c>
      <c r="E489" t="str">
        <f>VLOOKUP(C489,Schools!$A:$Z,3,0)</f>
        <v>M</v>
      </c>
      <c r="F489" s="204">
        <v>-9031.57</v>
      </c>
      <c r="G489" s="146" t="s">
        <v>4657</v>
      </c>
      <c r="H489" t="s">
        <v>1087</v>
      </c>
      <c r="I489" t="str">
        <f t="shared" si="93"/>
        <v>10162/543965</v>
      </c>
      <c r="J489">
        <f>VLOOKUP(C489,Schools!$A:$Z,9,0)</f>
        <v>400007</v>
      </c>
      <c r="K489" s="146" t="s">
        <v>271</v>
      </c>
      <c r="L489" s="146" t="s">
        <v>1086</v>
      </c>
      <c r="M489" s="146" t="s">
        <v>1448</v>
      </c>
      <c r="N489" t="str">
        <f>VLOOKUP(C489,Schools!A:D,4,0)</f>
        <v>Primary</v>
      </c>
      <c r="O489">
        <f t="shared" si="91"/>
        <v>10162</v>
      </c>
      <c r="P489">
        <f t="shared" si="94"/>
        <v>543965</v>
      </c>
      <c r="Q489" s="75">
        <f t="shared" si="95"/>
        <v>-9031.57</v>
      </c>
      <c r="R489" s="73"/>
      <c r="S489" s="73"/>
      <c r="T489" s="73"/>
      <c r="U489" s="73"/>
      <c r="V489" s="73"/>
      <c r="W489" s="73"/>
      <c r="X489" s="73"/>
      <c r="Y489" s="73"/>
      <c r="Z489" s="73"/>
      <c r="AA489" s="73"/>
      <c r="AB489" s="73"/>
      <c r="AC489" s="48">
        <f t="shared" si="96"/>
        <v>-9031.57</v>
      </c>
      <c r="AD489" s="48">
        <f t="shared" si="97"/>
        <v>0</v>
      </c>
      <c r="AE489" s="73"/>
      <c r="AF489" s="47"/>
      <c r="AG489" s="48">
        <f t="shared" si="87"/>
        <v>-9031.57</v>
      </c>
      <c r="AH489" s="48">
        <f t="shared" si="88"/>
        <v>-9031.57</v>
      </c>
      <c r="AI489" s="6">
        <f t="shared" si="89"/>
        <v>-9031.57</v>
      </c>
      <c r="AJ489" s="6">
        <f t="shared" si="90"/>
        <v>-9031.57</v>
      </c>
    </row>
    <row r="490" spans="1:36" x14ac:dyDescent="0.25">
      <c r="A490" t="str">
        <f t="shared" si="92"/>
        <v>DEDELEGATION</v>
      </c>
      <c r="B490" s="203">
        <v>44295</v>
      </c>
      <c r="C490" s="146">
        <v>3023514</v>
      </c>
      <c r="D490" t="s">
        <v>1438</v>
      </c>
      <c r="E490" t="str">
        <f>VLOOKUP(C490,Schools!$A:$Z,3,0)</f>
        <v>M</v>
      </c>
      <c r="F490" s="204">
        <v>-4337.0599999999995</v>
      </c>
      <c r="G490" s="146" t="s">
        <v>4657</v>
      </c>
      <c r="H490" t="s">
        <v>1087</v>
      </c>
      <c r="I490" t="str">
        <f t="shared" si="93"/>
        <v>10162/543965</v>
      </c>
      <c r="J490">
        <f>VLOOKUP(C490,Schools!$A:$Z,9,0)</f>
        <v>400107</v>
      </c>
      <c r="K490" s="146" t="s">
        <v>271</v>
      </c>
      <c r="L490" s="146" t="s">
        <v>1086</v>
      </c>
      <c r="M490" s="146" t="s">
        <v>1448</v>
      </c>
      <c r="N490" t="str">
        <f>VLOOKUP(C490,Schools!A:D,4,0)</f>
        <v>Primary</v>
      </c>
      <c r="O490">
        <f t="shared" si="91"/>
        <v>10162</v>
      </c>
      <c r="P490">
        <f t="shared" si="94"/>
        <v>543965</v>
      </c>
      <c r="Q490" s="75">
        <f t="shared" si="95"/>
        <v>-4337.0599999999995</v>
      </c>
      <c r="R490" s="73"/>
      <c r="S490" s="73"/>
      <c r="T490" s="73"/>
      <c r="U490" s="73"/>
      <c r="V490" s="73"/>
      <c r="W490" s="73"/>
      <c r="X490" s="73"/>
      <c r="Y490" s="73"/>
      <c r="Z490" s="73"/>
      <c r="AA490" s="73"/>
      <c r="AB490" s="73"/>
      <c r="AC490" s="48">
        <f t="shared" si="96"/>
        <v>-4337.0599999999995</v>
      </c>
      <c r="AD490" s="48">
        <f t="shared" si="97"/>
        <v>0</v>
      </c>
      <c r="AE490" s="73"/>
      <c r="AF490" s="47"/>
      <c r="AG490" s="48">
        <f t="shared" si="87"/>
        <v>-4337.0599999999995</v>
      </c>
      <c r="AH490" s="48">
        <f t="shared" si="88"/>
        <v>-4337.0599999999995</v>
      </c>
      <c r="AI490" s="6">
        <f t="shared" si="89"/>
        <v>-4337.0599999999995</v>
      </c>
      <c r="AJ490" s="6">
        <f t="shared" si="90"/>
        <v>-4337.0599999999995</v>
      </c>
    </row>
    <row r="491" spans="1:36" x14ac:dyDescent="0.25">
      <c r="A491" t="str">
        <f t="shared" si="92"/>
        <v>DEDELEGATION</v>
      </c>
      <c r="B491" s="203">
        <v>44295</v>
      </c>
      <c r="C491" s="146">
        <v>3023516</v>
      </c>
      <c r="D491" t="s">
        <v>995</v>
      </c>
      <c r="E491" t="str">
        <f>VLOOKUP(C491,Schools!$A:$Z,3,0)</f>
        <v>M</v>
      </c>
      <c r="F491" s="204">
        <v>-4718.3399999999992</v>
      </c>
      <c r="G491" s="146" t="s">
        <v>4657</v>
      </c>
      <c r="H491" t="s">
        <v>1087</v>
      </c>
      <c r="I491" t="str">
        <f t="shared" si="93"/>
        <v>10162/543965</v>
      </c>
      <c r="J491">
        <f>VLOOKUP(C491,Schools!$A:$Z,9,0)</f>
        <v>400108</v>
      </c>
      <c r="K491" s="146" t="s">
        <v>271</v>
      </c>
      <c r="L491" s="146" t="s">
        <v>1086</v>
      </c>
      <c r="M491" s="146" t="s">
        <v>1448</v>
      </c>
      <c r="N491" t="str">
        <f>VLOOKUP(C491,Schools!A:D,4,0)</f>
        <v>Primary</v>
      </c>
      <c r="O491">
        <f t="shared" si="91"/>
        <v>10162</v>
      </c>
      <c r="P491">
        <f t="shared" si="94"/>
        <v>543965</v>
      </c>
      <c r="Q491" s="75">
        <f t="shared" si="95"/>
        <v>-4718.3399999999992</v>
      </c>
      <c r="R491" s="73"/>
      <c r="S491" s="73"/>
      <c r="T491" s="73"/>
      <c r="U491" s="73"/>
      <c r="V491" s="73"/>
      <c r="W491" s="73"/>
      <c r="X491" s="73"/>
      <c r="Y491" s="73"/>
      <c r="Z491" s="73"/>
      <c r="AA491" s="73"/>
      <c r="AB491" s="73"/>
      <c r="AC491" s="48">
        <f t="shared" si="96"/>
        <v>-4718.3399999999992</v>
      </c>
      <c r="AD491" s="48">
        <f t="shared" si="97"/>
        <v>0</v>
      </c>
      <c r="AE491" s="73"/>
      <c r="AF491" s="47"/>
      <c r="AG491" s="48">
        <f t="shared" si="87"/>
        <v>-4718.3399999999992</v>
      </c>
      <c r="AH491" s="48">
        <f t="shared" si="88"/>
        <v>-4718.3399999999992</v>
      </c>
      <c r="AI491" s="6">
        <f t="shared" si="89"/>
        <v>-4718.3399999999992</v>
      </c>
      <c r="AJ491" s="6">
        <f t="shared" si="90"/>
        <v>-4718.3399999999992</v>
      </c>
    </row>
    <row r="492" spans="1:36" x14ac:dyDescent="0.25">
      <c r="A492" t="str">
        <f t="shared" si="92"/>
        <v>DEDELEGATION</v>
      </c>
      <c r="B492" s="203">
        <v>44295</v>
      </c>
      <c r="C492" s="146">
        <v>3023518</v>
      </c>
      <c r="D492" t="s">
        <v>1037</v>
      </c>
      <c r="E492" t="str">
        <f>VLOOKUP(C492,Schools!$A:$Z,3,0)</f>
        <v>M</v>
      </c>
      <c r="F492" s="204">
        <v>-9103.06</v>
      </c>
      <c r="G492" s="146" t="s">
        <v>4657</v>
      </c>
      <c r="H492" t="s">
        <v>1087</v>
      </c>
      <c r="I492" t="str">
        <f t="shared" si="93"/>
        <v>10162/543965</v>
      </c>
      <c r="J492">
        <f>VLOOKUP(C492,Schools!$A:$Z,9,0)</f>
        <v>400117</v>
      </c>
      <c r="K492" s="146" t="s">
        <v>271</v>
      </c>
      <c r="L492" s="146" t="s">
        <v>1086</v>
      </c>
      <c r="M492" s="146" t="s">
        <v>1448</v>
      </c>
      <c r="N492" t="str">
        <f>VLOOKUP(C492,Schools!A:D,4,0)</f>
        <v>Primary</v>
      </c>
      <c r="O492">
        <f t="shared" si="91"/>
        <v>10162</v>
      </c>
      <c r="P492">
        <f t="shared" si="94"/>
        <v>543965</v>
      </c>
      <c r="Q492" s="75">
        <f t="shared" si="95"/>
        <v>-9103.06</v>
      </c>
      <c r="R492" s="73"/>
      <c r="S492" s="73"/>
      <c r="T492" s="73"/>
      <c r="U492" s="73"/>
      <c r="V492" s="73"/>
      <c r="W492" s="73"/>
      <c r="X492" s="73"/>
      <c r="Y492" s="73"/>
      <c r="Z492" s="73"/>
      <c r="AA492" s="73"/>
      <c r="AB492" s="73"/>
      <c r="AC492" s="48">
        <f t="shared" si="96"/>
        <v>-9103.06</v>
      </c>
      <c r="AD492" s="48">
        <f t="shared" si="97"/>
        <v>0</v>
      </c>
      <c r="AE492" s="73"/>
      <c r="AF492" s="47"/>
      <c r="AG492" s="48">
        <f t="shared" si="87"/>
        <v>-9103.06</v>
      </c>
      <c r="AH492" s="48">
        <f t="shared" si="88"/>
        <v>-9103.06</v>
      </c>
      <c r="AI492" s="6">
        <f t="shared" si="89"/>
        <v>-9103.06</v>
      </c>
      <c r="AJ492" s="6">
        <f t="shared" si="90"/>
        <v>-9103.06</v>
      </c>
    </row>
    <row r="493" spans="1:36" x14ac:dyDescent="0.25">
      <c r="A493" t="str">
        <f t="shared" si="92"/>
        <v>DEDELEGATION</v>
      </c>
      <c r="B493" s="203">
        <v>44295</v>
      </c>
      <c r="C493" s="146">
        <v>3023520</v>
      </c>
      <c r="D493" t="s">
        <v>961</v>
      </c>
      <c r="E493" t="str">
        <f>VLOOKUP(C493,Schools!$A:$Z,3,0)</f>
        <v>M</v>
      </c>
      <c r="F493" s="204">
        <v>-10032.429999999998</v>
      </c>
      <c r="G493" s="146" t="s">
        <v>4657</v>
      </c>
      <c r="H493" t="s">
        <v>1087</v>
      </c>
      <c r="I493" t="str">
        <f t="shared" si="93"/>
        <v>10162/543965</v>
      </c>
      <c r="J493">
        <f>VLOOKUP(C493,Schools!$A:$Z,9,0)</f>
        <v>400125</v>
      </c>
      <c r="K493" s="146" t="s">
        <v>271</v>
      </c>
      <c r="L493" s="146" t="s">
        <v>1086</v>
      </c>
      <c r="M493" s="146" t="s">
        <v>1448</v>
      </c>
      <c r="N493" t="str">
        <f>VLOOKUP(C493,Schools!A:D,4,0)</f>
        <v>Primary</v>
      </c>
      <c r="O493">
        <f t="shared" si="91"/>
        <v>10162</v>
      </c>
      <c r="P493">
        <f t="shared" si="94"/>
        <v>543965</v>
      </c>
      <c r="Q493" s="75">
        <f t="shared" si="95"/>
        <v>-10032.429999999998</v>
      </c>
      <c r="R493" s="73"/>
      <c r="S493" s="73"/>
      <c r="T493" s="73"/>
      <c r="U493" s="73"/>
      <c r="V493" s="73"/>
      <c r="W493" s="73"/>
      <c r="X493" s="73"/>
      <c r="Y493" s="73"/>
      <c r="Z493" s="73"/>
      <c r="AA493" s="73"/>
      <c r="AB493" s="73"/>
      <c r="AC493" s="48">
        <f t="shared" si="96"/>
        <v>-10032.429999999998</v>
      </c>
      <c r="AD493" s="48">
        <f t="shared" si="97"/>
        <v>0</v>
      </c>
      <c r="AE493" s="73"/>
      <c r="AF493" s="47"/>
      <c r="AG493" s="48">
        <f t="shared" si="87"/>
        <v>-10032.429999999998</v>
      </c>
      <c r="AH493" s="48">
        <f t="shared" si="88"/>
        <v>-10032.429999999998</v>
      </c>
      <c r="AI493" s="6">
        <f t="shared" si="89"/>
        <v>-10032.429999999998</v>
      </c>
      <c r="AJ493" s="6">
        <f t="shared" si="90"/>
        <v>-10032.429999999998</v>
      </c>
    </row>
    <row r="494" spans="1:36" x14ac:dyDescent="0.25">
      <c r="A494" t="str">
        <f t="shared" si="92"/>
        <v>DEDELEGATION</v>
      </c>
      <c r="B494" s="203">
        <v>44295</v>
      </c>
      <c r="C494" s="146">
        <v>3023523</v>
      </c>
      <c r="D494" t="s">
        <v>1001</v>
      </c>
      <c r="E494" t="str">
        <f>VLOOKUP(C494,Schools!$A:$Z,3,0)</f>
        <v>M</v>
      </c>
      <c r="F494" s="204">
        <v>-14798.429999999998</v>
      </c>
      <c r="G494" s="146" t="s">
        <v>4657</v>
      </c>
      <c r="H494" t="s">
        <v>1087</v>
      </c>
      <c r="I494" t="str">
        <f t="shared" si="93"/>
        <v>10162/543965</v>
      </c>
      <c r="J494">
        <f>VLOOKUP(C494,Schools!$A:$Z,9,0)</f>
        <v>400130</v>
      </c>
      <c r="K494" s="146" t="s">
        <v>271</v>
      </c>
      <c r="L494" s="146" t="s">
        <v>1086</v>
      </c>
      <c r="M494" s="146" t="s">
        <v>1448</v>
      </c>
      <c r="N494" t="str">
        <f>VLOOKUP(C494,Schools!A:D,4,0)</f>
        <v>Primary</v>
      </c>
      <c r="O494">
        <f t="shared" si="91"/>
        <v>10162</v>
      </c>
      <c r="P494">
        <f t="shared" si="94"/>
        <v>543965</v>
      </c>
      <c r="Q494" s="75">
        <f t="shared" si="95"/>
        <v>-14798.429999999998</v>
      </c>
      <c r="R494" s="73"/>
      <c r="S494" s="73"/>
      <c r="T494" s="73"/>
      <c r="U494" s="73"/>
      <c r="V494" s="73"/>
      <c r="W494" s="73"/>
      <c r="X494" s="73"/>
      <c r="Y494" s="73"/>
      <c r="Z494" s="73"/>
      <c r="AA494" s="73"/>
      <c r="AB494" s="73"/>
      <c r="AC494" s="48">
        <f t="shared" si="96"/>
        <v>-14798.429999999998</v>
      </c>
      <c r="AD494" s="48">
        <f t="shared" si="97"/>
        <v>0</v>
      </c>
      <c r="AE494" s="73"/>
      <c r="AF494" s="47"/>
      <c r="AG494" s="48">
        <f t="shared" si="87"/>
        <v>-14798.429999999998</v>
      </c>
      <c r="AH494" s="48">
        <f t="shared" si="88"/>
        <v>-14798.429999999998</v>
      </c>
      <c r="AI494" s="6">
        <f t="shared" si="89"/>
        <v>-14798.429999999998</v>
      </c>
      <c r="AJ494" s="6">
        <f t="shared" si="90"/>
        <v>-14798.429999999998</v>
      </c>
    </row>
    <row r="495" spans="1:36" x14ac:dyDescent="0.25">
      <c r="A495" t="str">
        <f t="shared" si="92"/>
        <v>DEDELEGATION</v>
      </c>
      <c r="B495" s="203">
        <v>44295</v>
      </c>
      <c r="C495" s="146">
        <v>3023524</v>
      </c>
      <c r="D495" t="s">
        <v>972</v>
      </c>
      <c r="E495" t="str">
        <f>VLOOKUP(C495,Schools!$A:$Z,3,0)</f>
        <v>M</v>
      </c>
      <c r="F495" s="204">
        <v>-4670.6799999999994</v>
      </c>
      <c r="G495" s="146" t="s">
        <v>4657</v>
      </c>
      <c r="H495" t="s">
        <v>1087</v>
      </c>
      <c r="I495" t="str">
        <f t="shared" si="93"/>
        <v>10162/543965</v>
      </c>
      <c r="J495">
        <f>VLOOKUP(C495,Schools!$A:$Z,9,0)</f>
        <v>400150</v>
      </c>
      <c r="K495" s="146" t="s">
        <v>271</v>
      </c>
      <c r="L495" s="146" t="s">
        <v>1086</v>
      </c>
      <c r="M495" s="146" t="s">
        <v>1448</v>
      </c>
      <c r="N495" t="str">
        <f>VLOOKUP(C495,Schools!A:D,4,0)</f>
        <v>Primary</v>
      </c>
      <c r="O495">
        <f t="shared" si="91"/>
        <v>10162</v>
      </c>
      <c r="P495">
        <f t="shared" si="94"/>
        <v>543965</v>
      </c>
      <c r="Q495" s="75">
        <f t="shared" si="95"/>
        <v>-4670.6799999999994</v>
      </c>
      <c r="R495" s="73"/>
      <c r="S495" s="73"/>
      <c r="T495" s="73"/>
      <c r="U495" s="73"/>
      <c r="V495" s="73"/>
      <c r="W495" s="73"/>
      <c r="X495" s="73"/>
      <c r="Y495" s="73"/>
      <c r="Z495" s="73"/>
      <c r="AA495" s="73"/>
      <c r="AB495" s="73"/>
      <c r="AC495" s="48">
        <f t="shared" si="96"/>
        <v>-4670.6799999999994</v>
      </c>
      <c r="AD495" s="48">
        <f t="shared" si="97"/>
        <v>0</v>
      </c>
      <c r="AE495" s="73"/>
      <c r="AF495" s="47"/>
      <c r="AG495" s="48">
        <f t="shared" si="87"/>
        <v>-4670.6799999999994</v>
      </c>
      <c r="AH495" s="48">
        <f t="shared" si="88"/>
        <v>-4670.6799999999994</v>
      </c>
      <c r="AI495" s="6">
        <f t="shared" si="89"/>
        <v>-4670.6799999999994</v>
      </c>
      <c r="AJ495" s="6">
        <f t="shared" si="90"/>
        <v>-4670.6799999999994</v>
      </c>
    </row>
    <row r="496" spans="1:36" x14ac:dyDescent="0.25">
      <c r="A496" t="str">
        <f t="shared" si="92"/>
        <v>DEDELEGATION</v>
      </c>
      <c r="B496" s="203">
        <v>44295</v>
      </c>
      <c r="C496" s="146">
        <v>3025201</v>
      </c>
      <c r="D496" t="s">
        <v>1012</v>
      </c>
      <c r="E496" t="str">
        <f>VLOOKUP(C496,Schools!$A:$Z,3,0)</f>
        <v>M</v>
      </c>
      <c r="F496" s="204">
        <v>-9865.619999999999</v>
      </c>
      <c r="G496" s="146" t="s">
        <v>4657</v>
      </c>
      <c r="H496" t="s">
        <v>1087</v>
      </c>
      <c r="I496" t="str">
        <f t="shared" si="93"/>
        <v>10162/543965</v>
      </c>
      <c r="J496">
        <f>VLOOKUP(C496,Schools!$A:$Z,9,0)</f>
        <v>400021</v>
      </c>
      <c r="K496" s="146" t="s">
        <v>271</v>
      </c>
      <c r="L496" s="146" t="s">
        <v>1086</v>
      </c>
      <c r="M496" s="146" t="s">
        <v>1448</v>
      </c>
      <c r="N496" t="str">
        <f>VLOOKUP(C496,Schools!A:D,4,0)</f>
        <v>Primary</v>
      </c>
      <c r="O496">
        <f t="shared" si="91"/>
        <v>10162</v>
      </c>
      <c r="P496">
        <f t="shared" si="94"/>
        <v>543965</v>
      </c>
      <c r="Q496" s="75">
        <f t="shared" si="95"/>
        <v>-9865.619999999999</v>
      </c>
      <c r="R496" s="73"/>
      <c r="S496" s="73"/>
      <c r="T496" s="73"/>
      <c r="U496" s="73"/>
      <c r="V496" s="73"/>
      <c r="W496" s="73"/>
      <c r="X496" s="73"/>
      <c r="Y496" s="73"/>
      <c r="Z496" s="73"/>
      <c r="AA496" s="73"/>
      <c r="AB496" s="73"/>
      <c r="AC496" s="48">
        <f t="shared" si="96"/>
        <v>-9865.619999999999</v>
      </c>
      <c r="AD496" s="48">
        <f t="shared" si="97"/>
        <v>0</v>
      </c>
      <c r="AE496" s="73"/>
      <c r="AF496" s="47"/>
      <c r="AG496" s="48">
        <f t="shared" si="87"/>
        <v>-9865.619999999999</v>
      </c>
      <c r="AH496" s="48">
        <f t="shared" si="88"/>
        <v>-9865.619999999999</v>
      </c>
      <c r="AI496" s="6">
        <f t="shared" si="89"/>
        <v>-9865.619999999999</v>
      </c>
      <c r="AJ496" s="6">
        <f t="shared" si="90"/>
        <v>-9865.619999999999</v>
      </c>
    </row>
    <row r="497" spans="1:36" x14ac:dyDescent="0.25">
      <c r="A497" t="str">
        <f t="shared" si="92"/>
        <v>DEDELEGATION</v>
      </c>
      <c r="B497" s="203">
        <v>44295</v>
      </c>
      <c r="C497" s="146">
        <v>3025948</v>
      </c>
      <c r="D497" t="s">
        <v>1439</v>
      </c>
      <c r="E497" t="str">
        <f>VLOOKUP(C497,Schools!$A:$Z,3,0)</f>
        <v>M</v>
      </c>
      <c r="F497" s="204">
        <v>-4885.1499999999996</v>
      </c>
      <c r="G497" s="146" t="s">
        <v>4657</v>
      </c>
      <c r="H497" t="s">
        <v>1087</v>
      </c>
      <c r="I497" t="str">
        <f t="shared" si="93"/>
        <v>10162/543965</v>
      </c>
      <c r="J497">
        <f>VLOOKUP(C497,Schools!$A:$Z,9,0)</f>
        <v>400112</v>
      </c>
      <c r="K497" s="146" t="s">
        <v>271</v>
      </c>
      <c r="L497" s="146" t="s">
        <v>1086</v>
      </c>
      <c r="M497" s="146" t="s">
        <v>1448</v>
      </c>
      <c r="N497" t="str">
        <f>VLOOKUP(C497,Schools!A:D,4,0)</f>
        <v>Primary</v>
      </c>
      <c r="O497">
        <f t="shared" si="91"/>
        <v>10162</v>
      </c>
      <c r="P497">
        <f t="shared" si="94"/>
        <v>543965</v>
      </c>
      <c r="Q497" s="75">
        <f t="shared" si="95"/>
        <v>-4885.1499999999996</v>
      </c>
      <c r="R497" s="73"/>
      <c r="S497" s="73"/>
      <c r="T497" s="73"/>
      <c r="U497" s="73"/>
      <c r="V497" s="73"/>
      <c r="W497" s="73"/>
      <c r="X497" s="73"/>
      <c r="Y497" s="73"/>
      <c r="Z497" s="73"/>
      <c r="AA497" s="73"/>
      <c r="AB497" s="73"/>
      <c r="AC497" s="48">
        <f t="shared" si="96"/>
        <v>-4885.1499999999996</v>
      </c>
      <c r="AD497" s="48">
        <f t="shared" si="97"/>
        <v>0</v>
      </c>
      <c r="AE497" s="73"/>
      <c r="AF497" s="47"/>
      <c r="AG497" s="48">
        <f t="shared" si="87"/>
        <v>-4885.1499999999996</v>
      </c>
      <c r="AH497" s="48">
        <f t="shared" si="88"/>
        <v>-4885.1499999999996</v>
      </c>
      <c r="AI497" s="6">
        <f t="shared" si="89"/>
        <v>-4885.1499999999996</v>
      </c>
      <c r="AJ497" s="6">
        <f t="shared" si="90"/>
        <v>-4885.1499999999996</v>
      </c>
    </row>
    <row r="498" spans="1:36" x14ac:dyDescent="0.25">
      <c r="A498" t="str">
        <f t="shared" si="92"/>
        <v>DEDELEGATION</v>
      </c>
      <c r="B498" s="203">
        <v>44295</v>
      </c>
      <c r="C498" s="146">
        <v>3025949</v>
      </c>
      <c r="D498" t="s">
        <v>1003</v>
      </c>
      <c r="E498" t="str">
        <f>VLOOKUP(C498,Schools!$A:$Z,3,0)</f>
        <v>M</v>
      </c>
      <c r="F498" s="204">
        <v>-8554.9699999999993</v>
      </c>
      <c r="G498" s="146" t="s">
        <v>4657</v>
      </c>
      <c r="H498" t="s">
        <v>1087</v>
      </c>
      <c r="I498" t="str">
        <f t="shared" si="93"/>
        <v>10162/543965</v>
      </c>
      <c r="J498">
        <f>VLOOKUP(C498,Schools!$A:$Z,9,0)</f>
        <v>400110</v>
      </c>
      <c r="K498" s="146" t="s">
        <v>271</v>
      </c>
      <c r="L498" s="146" t="s">
        <v>1086</v>
      </c>
      <c r="M498" s="146" t="s">
        <v>1448</v>
      </c>
      <c r="N498" t="str">
        <f>VLOOKUP(C498,Schools!A:D,4,0)</f>
        <v>Primary</v>
      </c>
      <c r="O498">
        <f t="shared" si="91"/>
        <v>10162</v>
      </c>
      <c r="P498">
        <f t="shared" si="94"/>
        <v>543965</v>
      </c>
      <c r="Q498" s="75">
        <f t="shared" si="95"/>
        <v>-8554.9699999999993</v>
      </c>
      <c r="R498" s="73"/>
      <c r="S498" s="73"/>
      <c r="T498" s="73"/>
      <c r="U498" s="73"/>
      <c r="V498" s="73"/>
      <c r="W498" s="73"/>
      <c r="X498" s="73"/>
      <c r="Y498" s="73"/>
      <c r="Z498" s="73"/>
      <c r="AA498" s="73"/>
      <c r="AB498" s="73"/>
      <c r="AC498" s="48">
        <f t="shared" si="96"/>
        <v>-8554.9699999999993</v>
      </c>
      <c r="AD498" s="48">
        <f t="shared" si="97"/>
        <v>0</v>
      </c>
      <c r="AE498" s="73"/>
      <c r="AF498" s="47"/>
      <c r="AG498" s="48">
        <f t="shared" si="87"/>
        <v>-8554.9699999999993</v>
      </c>
      <c r="AH498" s="48">
        <f t="shared" si="88"/>
        <v>-8554.9699999999993</v>
      </c>
      <c r="AI498" s="6">
        <f t="shared" si="89"/>
        <v>-8554.9699999999993</v>
      </c>
      <c r="AJ498" s="6">
        <f t="shared" si="90"/>
        <v>-8554.9699999999993</v>
      </c>
    </row>
    <row r="499" spans="1:36" x14ac:dyDescent="0.25">
      <c r="A499" t="str">
        <f t="shared" si="92"/>
        <v>DEDELEGATION</v>
      </c>
      <c r="B499" s="203">
        <v>44295</v>
      </c>
      <c r="C499" s="146">
        <v>3024003</v>
      </c>
      <c r="D499" t="s">
        <v>1042</v>
      </c>
      <c r="E499" t="str">
        <f>VLOOKUP(C499,Schools!$A:$Z,3,0)</f>
        <v>M</v>
      </c>
      <c r="F499" s="204">
        <v>-17181.43</v>
      </c>
      <c r="G499" s="146" t="s">
        <v>4657</v>
      </c>
      <c r="H499" t="s">
        <v>1087</v>
      </c>
      <c r="I499" t="str">
        <f t="shared" si="93"/>
        <v>10163/543965</v>
      </c>
      <c r="J499">
        <f>VLOOKUP(C499,Schools!$A:$Z,9,0)</f>
        <v>400033</v>
      </c>
      <c r="K499" s="146" t="s">
        <v>271</v>
      </c>
      <c r="L499" s="146" t="s">
        <v>1086</v>
      </c>
      <c r="M499" s="146" t="s">
        <v>1448</v>
      </c>
      <c r="N499" t="str">
        <f>VLOOKUP(C499,Schools!A:D,4,0)</f>
        <v>Secondary</v>
      </c>
      <c r="O499">
        <f t="shared" si="91"/>
        <v>10163</v>
      </c>
      <c r="P499">
        <f t="shared" si="94"/>
        <v>543965</v>
      </c>
      <c r="Q499" s="75">
        <f t="shared" si="95"/>
        <v>-17181.43</v>
      </c>
      <c r="R499" s="73"/>
      <c r="S499" s="73"/>
      <c r="T499" s="73"/>
      <c r="U499" s="73"/>
      <c r="V499" s="73"/>
      <c r="W499" s="73"/>
      <c r="X499" s="73"/>
      <c r="Y499" s="73"/>
      <c r="Z499" s="73"/>
      <c r="AA499" s="73"/>
      <c r="AB499" s="73"/>
      <c r="AC499" s="48">
        <f t="shared" si="96"/>
        <v>-17181.43</v>
      </c>
      <c r="AD499" s="48">
        <f t="shared" si="97"/>
        <v>0</v>
      </c>
      <c r="AE499" s="73"/>
      <c r="AF499" s="47"/>
      <c r="AG499" s="48">
        <f t="shared" si="87"/>
        <v>-17181.43</v>
      </c>
      <c r="AH499" s="48">
        <f t="shared" si="88"/>
        <v>-17181.43</v>
      </c>
      <c r="AI499" s="6">
        <f t="shared" si="89"/>
        <v>-17181.43</v>
      </c>
      <c r="AJ499" s="6">
        <f t="shared" si="90"/>
        <v>-17181.43</v>
      </c>
    </row>
    <row r="500" spans="1:36" x14ac:dyDescent="0.25">
      <c r="A500" t="str">
        <f t="shared" si="92"/>
        <v>DEDELEGATION</v>
      </c>
      <c r="B500" s="203">
        <v>44295</v>
      </c>
      <c r="C500" s="146">
        <v>3024004</v>
      </c>
      <c r="D500" t="s">
        <v>1440</v>
      </c>
      <c r="E500" t="str">
        <f>VLOOKUP(C500,Schools!$A:$Z,3,0)</f>
        <v>M</v>
      </c>
      <c r="F500" s="204">
        <v>-7125.1699999999992</v>
      </c>
      <c r="G500" s="146" t="s">
        <v>4657</v>
      </c>
      <c r="H500" t="s">
        <v>1087</v>
      </c>
      <c r="I500" t="str">
        <f t="shared" si="93"/>
        <v>10163/543965</v>
      </c>
      <c r="J500">
        <f>VLOOKUP(C500,Schools!$A:$Z,9,0)</f>
        <v>107953</v>
      </c>
      <c r="K500" s="146" t="s">
        <v>271</v>
      </c>
      <c r="L500" s="146" t="s">
        <v>1086</v>
      </c>
      <c r="M500" s="146" t="s">
        <v>1448</v>
      </c>
      <c r="N500" t="str">
        <f>VLOOKUP(C500,Schools!A:D,4,0)</f>
        <v>Secondary</v>
      </c>
      <c r="O500">
        <f t="shared" si="91"/>
        <v>10163</v>
      </c>
      <c r="P500">
        <f t="shared" si="94"/>
        <v>543965</v>
      </c>
      <c r="Q500" s="75">
        <f t="shared" si="95"/>
        <v>-7125.1699999999992</v>
      </c>
      <c r="R500" s="73"/>
      <c r="S500" s="73"/>
      <c r="T500" s="73"/>
      <c r="U500" s="73"/>
      <c r="V500" s="73"/>
      <c r="W500" s="73"/>
      <c r="X500" s="73"/>
      <c r="Y500" s="73"/>
      <c r="Z500" s="73"/>
      <c r="AA500" s="73"/>
      <c r="AB500" s="73"/>
      <c r="AC500" s="48">
        <f t="shared" si="96"/>
        <v>-7125.1699999999992</v>
      </c>
      <c r="AD500" s="48">
        <f t="shared" si="97"/>
        <v>0</v>
      </c>
      <c r="AE500" s="73"/>
      <c r="AF500" s="47"/>
      <c r="AG500" s="48">
        <f t="shared" si="87"/>
        <v>-7125.1699999999992</v>
      </c>
      <c r="AH500" s="48">
        <f t="shared" si="88"/>
        <v>-7125.1699999999992</v>
      </c>
      <c r="AI500" s="6">
        <f t="shared" si="89"/>
        <v>-7125.1699999999992</v>
      </c>
      <c r="AJ500" s="6">
        <f t="shared" si="90"/>
        <v>-7125.1699999999992</v>
      </c>
    </row>
    <row r="501" spans="1:36" x14ac:dyDescent="0.25">
      <c r="A501" t="str">
        <f t="shared" si="92"/>
        <v>DEDELEGATION</v>
      </c>
      <c r="B501" s="203">
        <v>44295</v>
      </c>
      <c r="C501" s="146">
        <v>3025404</v>
      </c>
      <c r="D501" t="s">
        <v>1441</v>
      </c>
      <c r="E501" t="str">
        <f>VLOOKUP(C501,Schools!$A:$Z,3,0)</f>
        <v>M</v>
      </c>
      <c r="F501" s="204">
        <v>-14075.586666666664</v>
      </c>
      <c r="G501" s="146" t="s">
        <v>4657</v>
      </c>
      <c r="H501" t="s">
        <v>1087</v>
      </c>
      <c r="I501" t="str">
        <f t="shared" si="93"/>
        <v>10163/543965</v>
      </c>
      <c r="J501">
        <f>VLOOKUP(C501,Schools!$A:$Z,9,0)</f>
        <v>400029</v>
      </c>
      <c r="K501" s="146" t="s">
        <v>271</v>
      </c>
      <c r="L501" s="146" t="s">
        <v>1086</v>
      </c>
      <c r="M501" s="146" t="s">
        <v>1448</v>
      </c>
      <c r="N501" t="str">
        <f>VLOOKUP(C501,Schools!A:D,4,0)</f>
        <v>Secondary</v>
      </c>
      <c r="O501">
        <f t="shared" si="91"/>
        <v>10163</v>
      </c>
      <c r="P501">
        <f t="shared" si="94"/>
        <v>543965</v>
      </c>
      <c r="Q501" s="75">
        <f t="shared" si="95"/>
        <v>-14075.586666666664</v>
      </c>
      <c r="R501" s="73"/>
      <c r="S501" s="73"/>
      <c r="T501" s="73"/>
      <c r="U501" s="73"/>
      <c r="V501" s="73"/>
      <c r="W501" s="73"/>
      <c r="X501" s="73"/>
      <c r="Y501" s="73"/>
      <c r="Z501" s="73"/>
      <c r="AA501" s="73"/>
      <c r="AB501" s="73"/>
      <c r="AC501" s="48">
        <f t="shared" si="96"/>
        <v>-14075.586666666664</v>
      </c>
      <c r="AD501" s="48">
        <f t="shared" si="97"/>
        <v>0</v>
      </c>
      <c r="AE501" s="73"/>
      <c r="AF501" s="47"/>
      <c r="AG501" s="48">
        <f t="shared" si="87"/>
        <v>-14075.586666666664</v>
      </c>
      <c r="AH501" s="48">
        <f t="shared" si="88"/>
        <v>-14075.586666666664</v>
      </c>
      <c r="AI501" s="6">
        <f t="shared" si="89"/>
        <v>-14075.586666666664</v>
      </c>
      <c r="AJ501" s="6">
        <f t="shared" si="90"/>
        <v>-14075.586666666664</v>
      </c>
    </row>
    <row r="502" spans="1:36" x14ac:dyDescent="0.25">
      <c r="A502" t="str">
        <f t="shared" si="92"/>
        <v>DEDELEGATION</v>
      </c>
      <c r="B502" s="203">
        <v>44295</v>
      </c>
      <c r="C502" s="146">
        <v>3025405</v>
      </c>
      <c r="D502" t="s">
        <v>1041</v>
      </c>
      <c r="E502" t="str">
        <f>VLOOKUP(C502,Schools!$A:$Z,3,0)</f>
        <v>M</v>
      </c>
      <c r="F502" s="204">
        <v>-21184.87</v>
      </c>
      <c r="G502" s="146" t="s">
        <v>4657</v>
      </c>
      <c r="H502" t="s">
        <v>1087</v>
      </c>
      <c r="I502" t="str">
        <f t="shared" si="93"/>
        <v>10163/543965</v>
      </c>
      <c r="J502">
        <f>VLOOKUP(C502,Schools!$A:$Z,9,0)</f>
        <v>400041</v>
      </c>
      <c r="K502" s="146" t="s">
        <v>271</v>
      </c>
      <c r="L502" s="146" t="s">
        <v>1086</v>
      </c>
      <c r="M502" s="146" t="s">
        <v>1448</v>
      </c>
      <c r="N502" t="str">
        <f>VLOOKUP(C502,Schools!A:D,4,0)</f>
        <v>Secondary</v>
      </c>
      <c r="O502">
        <f t="shared" si="91"/>
        <v>10163</v>
      </c>
      <c r="P502">
        <f t="shared" si="94"/>
        <v>543965</v>
      </c>
      <c r="Q502" s="75">
        <f t="shared" si="95"/>
        <v>-21184.87</v>
      </c>
      <c r="R502" s="73"/>
      <c r="S502" s="73"/>
      <c r="T502" s="73"/>
      <c r="U502" s="73"/>
      <c r="V502" s="73"/>
      <c r="W502" s="73"/>
      <c r="X502" s="73"/>
      <c r="Y502" s="73"/>
      <c r="Z502" s="73"/>
      <c r="AA502" s="73"/>
      <c r="AB502" s="73"/>
      <c r="AC502" s="48">
        <f t="shared" si="96"/>
        <v>-21184.87</v>
      </c>
      <c r="AD502" s="48">
        <f t="shared" si="97"/>
        <v>0</v>
      </c>
      <c r="AE502" s="73"/>
      <c r="AF502" s="47"/>
      <c r="AG502" s="48">
        <f t="shared" si="87"/>
        <v>-21184.87</v>
      </c>
      <c r="AH502" s="48">
        <f t="shared" si="88"/>
        <v>-21184.87</v>
      </c>
      <c r="AI502" s="6">
        <f t="shared" si="89"/>
        <v>-21184.87</v>
      </c>
      <c r="AJ502" s="6">
        <f t="shared" si="90"/>
        <v>-21184.87</v>
      </c>
    </row>
    <row r="503" spans="1:36" x14ac:dyDescent="0.25">
      <c r="A503" t="str">
        <f t="shared" si="92"/>
        <v>DEDELEGATION</v>
      </c>
      <c r="B503" s="203">
        <v>44295</v>
      </c>
      <c r="C503" s="146">
        <v>3025407</v>
      </c>
      <c r="D503" t="s">
        <v>1442</v>
      </c>
      <c r="E503" t="str">
        <f>VLOOKUP(C503,Schools!$A:$Z,3,0)</f>
        <v>M</v>
      </c>
      <c r="F503" s="204">
        <v>-26087.892499999998</v>
      </c>
      <c r="G503" s="146" t="s">
        <v>4657</v>
      </c>
      <c r="H503" t="s">
        <v>1087</v>
      </c>
      <c r="I503" t="str">
        <f t="shared" si="93"/>
        <v>10163/543965</v>
      </c>
      <c r="J503">
        <f>VLOOKUP(C503,Schools!$A:$Z,9,0)</f>
        <v>400013</v>
      </c>
      <c r="K503" s="146" t="s">
        <v>271</v>
      </c>
      <c r="L503" s="146" t="s">
        <v>1086</v>
      </c>
      <c r="M503" s="146" t="s">
        <v>1448</v>
      </c>
      <c r="N503" t="str">
        <f>VLOOKUP(C503,Schools!A:D,4,0)</f>
        <v>Secondary</v>
      </c>
      <c r="O503">
        <f t="shared" si="91"/>
        <v>10163</v>
      </c>
      <c r="P503">
        <f t="shared" si="94"/>
        <v>543965</v>
      </c>
      <c r="Q503" s="75">
        <f t="shared" si="95"/>
        <v>-26087.892499999998</v>
      </c>
      <c r="R503" s="73"/>
      <c r="S503" s="73"/>
      <c r="T503" s="73"/>
      <c r="U503" s="73"/>
      <c r="V503" s="73"/>
      <c r="W503" s="73"/>
      <c r="X503" s="73"/>
      <c r="Y503" s="73"/>
      <c r="Z503" s="73"/>
      <c r="AA503" s="73"/>
      <c r="AB503" s="73"/>
      <c r="AC503" s="48">
        <f t="shared" si="96"/>
        <v>-26087.892499999998</v>
      </c>
      <c r="AD503" s="48">
        <f t="shared" si="97"/>
        <v>0</v>
      </c>
      <c r="AE503" s="73"/>
      <c r="AF503" s="47"/>
      <c r="AG503" s="48">
        <f t="shared" si="87"/>
        <v>-26087.892499999998</v>
      </c>
      <c r="AH503" s="48">
        <f t="shared" si="88"/>
        <v>-26087.892499999998</v>
      </c>
      <c r="AI503" s="6">
        <f t="shared" si="89"/>
        <v>-26087.892499999998</v>
      </c>
      <c r="AJ503" s="6">
        <f t="shared" si="90"/>
        <v>-26087.892499999998</v>
      </c>
    </row>
    <row r="504" spans="1:36" x14ac:dyDescent="0.25">
      <c r="A504" t="str">
        <f t="shared" si="92"/>
        <v>DEDELEGATION</v>
      </c>
      <c r="B504" s="203">
        <v>44295</v>
      </c>
      <c r="C504" s="146">
        <v>3025427</v>
      </c>
      <c r="D504" t="s">
        <v>1043</v>
      </c>
      <c r="E504" t="str">
        <f>VLOOKUP(C504,Schools!$A:$Z,3,0)</f>
        <v>M</v>
      </c>
      <c r="F504" s="204">
        <v>-23615.53</v>
      </c>
      <c r="G504" s="146" t="s">
        <v>4657</v>
      </c>
      <c r="H504" t="s">
        <v>1087</v>
      </c>
      <c r="I504" t="str">
        <f t="shared" si="93"/>
        <v>10163/543965</v>
      </c>
      <c r="J504">
        <f>VLOOKUP(C504,Schools!$A:$Z,9,0)</f>
        <v>400140</v>
      </c>
      <c r="K504" s="146" t="s">
        <v>271</v>
      </c>
      <c r="L504" s="146" t="s">
        <v>1086</v>
      </c>
      <c r="M504" s="146" t="s">
        <v>1448</v>
      </c>
      <c r="N504" t="str">
        <f>VLOOKUP(C504,Schools!A:D,4,0)</f>
        <v>Secondary</v>
      </c>
      <c r="O504">
        <f t="shared" si="91"/>
        <v>10163</v>
      </c>
      <c r="P504">
        <f t="shared" si="94"/>
        <v>543965</v>
      </c>
      <c r="Q504" s="75">
        <f t="shared" si="95"/>
        <v>-23615.53</v>
      </c>
      <c r="R504" s="73"/>
      <c r="S504" s="73"/>
      <c r="T504" s="73"/>
      <c r="U504" s="73"/>
      <c r="V504" s="73"/>
      <c r="W504" s="73"/>
      <c r="X504" s="73"/>
      <c r="Y504" s="73"/>
      <c r="Z504" s="73"/>
      <c r="AA504" s="73"/>
      <c r="AB504" s="73"/>
      <c r="AC504" s="48">
        <f t="shared" si="96"/>
        <v>-23615.53</v>
      </c>
      <c r="AD504" s="48">
        <f t="shared" si="97"/>
        <v>0</v>
      </c>
      <c r="AE504" s="73"/>
      <c r="AF504" s="47"/>
      <c r="AG504" s="48">
        <f t="shared" si="87"/>
        <v>-23615.53</v>
      </c>
      <c r="AH504" s="48">
        <f t="shared" si="88"/>
        <v>-23615.53</v>
      </c>
      <c r="AI504" s="6">
        <f t="shared" si="89"/>
        <v>-23615.53</v>
      </c>
      <c r="AJ504" s="6">
        <f t="shared" si="90"/>
        <v>-23615.53</v>
      </c>
    </row>
    <row r="505" spans="1:36" x14ac:dyDescent="0.25">
      <c r="A505" t="str">
        <f t="shared" si="92"/>
        <v>DEDELEGATION</v>
      </c>
      <c r="B505" s="203">
        <v>44295</v>
      </c>
      <c r="C505" s="146">
        <v>3023521</v>
      </c>
      <c r="D505" t="s">
        <v>1443</v>
      </c>
      <c r="E505" t="str">
        <f>VLOOKUP(C505,Schools!$A:$Z,3,0)</f>
        <v>M</v>
      </c>
      <c r="F505" s="204">
        <v>-34672.65</v>
      </c>
      <c r="G505" s="146" t="s">
        <v>4657</v>
      </c>
      <c r="H505" t="s">
        <v>1087</v>
      </c>
      <c r="I505" t="str">
        <f t="shared" si="93"/>
        <v>11510/543965</v>
      </c>
      <c r="J505">
        <f>VLOOKUP(C505,Schools!$A:$Z,9,0)</f>
        <v>400135</v>
      </c>
      <c r="K505" s="146" t="s">
        <v>271</v>
      </c>
      <c r="L505" s="146" t="s">
        <v>1086</v>
      </c>
      <c r="M505" s="146" t="s">
        <v>1448</v>
      </c>
      <c r="N505" t="str">
        <f>VLOOKUP(C505,Schools!A:D,4,0)</f>
        <v>All through</v>
      </c>
      <c r="O505">
        <f t="shared" si="91"/>
        <v>11510</v>
      </c>
      <c r="P505">
        <f t="shared" si="94"/>
        <v>543965</v>
      </c>
      <c r="Q505" s="75">
        <f t="shared" si="95"/>
        <v>-34672.65</v>
      </c>
      <c r="R505" s="73"/>
      <c r="S505" s="73"/>
      <c r="T505" s="73"/>
      <c r="U505" s="73"/>
      <c r="V505" s="73"/>
      <c r="W505" s="73"/>
      <c r="X505" s="73"/>
      <c r="Y505" s="73"/>
      <c r="Z505" s="73"/>
      <c r="AA505" s="73"/>
      <c r="AB505" s="73"/>
      <c r="AC505" s="48">
        <f t="shared" si="96"/>
        <v>-34672.65</v>
      </c>
      <c r="AD505" s="48">
        <f t="shared" si="97"/>
        <v>0</v>
      </c>
      <c r="AE505" s="73"/>
      <c r="AF505" s="47"/>
      <c r="AG505" s="48">
        <f t="shared" si="87"/>
        <v>-34672.65</v>
      </c>
      <c r="AH505" s="48">
        <f t="shared" si="88"/>
        <v>-34672.65</v>
      </c>
      <c r="AI505" s="6">
        <f t="shared" si="89"/>
        <v>-34672.65</v>
      </c>
      <c r="AJ505" s="6">
        <f t="shared" si="90"/>
        <v>-34672.65</v>
      </c>
    </row>
    <row r="506" spans="1:36" x14ac:dyDescent="0.25">
      <c r="R506" s="73"/>
      <c r="S506" s="73"/>
      <c r="T506" s="73"/>
      <c r="U506" s="73"/>
      <c r="V506" s="73"/>
      <c r="W506" s="73"/>
      <c r="X506" s="73"/>
      <c r="Y506" s="73"/>
      <c r="Z506" s="73"/>
      <c r="AA506" s="73"/>
      <c r="AB506" s="73"/>
      <c r="AC506" s="73"/>
      <c r="AD506" s="73"/>
      <c r="AE506" s="73"/>
      <c r="AF506" s="47"/>
      <c r="AG506" s="47"/>
      <c r="AH506" s="73"/>
    </row>
    <row r="507" spans="1:36" x14ac:dyDescent="0.25">
      <c r="R507" s="73"/>
      <c r="S507" s="73"/>
      <c r="T507" s="73"/>
      <c r="U507" s="73"/>
      <c r="V507" s="73"/>
      <c r="W507" s="73"/>
      <c r="X507" s="73"/>
      <c r="Y507" s="73"/>
      <c r="Z507" s="73"/>
      <c r="AA507" s="73"/>
      <c r="AB507" s="73"/>
      <c r="AC507" s="73"/>
      <c r="AD507" s="73"/>
      <c r="AE507" s="73"/>
      <c r="AF507" s="47"/>
      <c r="AG507" s="47"/>
      <c r="AH507" s="73"/>
    </row>
    <row r="508" spans="1:36" x14ac:dyDescent="0.25">
      <c r="R508" s="73"/>
      <c r="S508" s="73"/>
      <c r="T508" s="73"/>
      <c r="U508" s="73"/>
      <c r="V508" s="73"/>
      <c r="W508" s="73"/>
      <c r="X508" s="73"/>
      <c r="Y508" s="73"/>
      <c r="Z508" s="73"/>
      <c r="AA508" s="73"/>
      <c r="AB508" s="73"/>
      <c r="AC508" s="73"/>
      <c r="AD508" s="73"/>
      <c r="AE508" s="73"/>
      <c r="AF508" s="47"/>
      <c r="AG508" s="47"/>
      <c r="AH508" s="73"/>
    </row>
    <row r="509" spans="1:36" x14ac:dyDescent="0.25">
      <c r="R509" s="73"/>
      <c r="S509" s="73"/>
      <c r="T509" s="73"/>
      <c r="U509" s="73"/>
      <c r="V509" s="73"/>
      <c r="W509" s="73"/>
      <c r="X509" s="73"/>
      <c r="Y509" s="73"/>
      <c r="Z509" s="73"/>
      <c r="AA509" s="73"/>
      <c r="AB509" s="73"/>
      <c r="AC509" s="73"/>
      <c r="AD509" s="73"/>
      <c r="AE509" s="73"/>
      <c r="AF509" s="47"/>
      <c r="AG509" s="47"/>
      <c r="AH509" s="73"/>
    </row>
    <row r="510" spans="1:36" x14ac:dyDescent="0.25">
      <c r="R510" s="73"/>
      <c r="S510" s="73"/>
      <c r="T510" s="73"/>
      <c r="U510" s="73"/>
      <c r="V510" s="73"/>
      <c r="W510" s="73"/>
      <c r="X510" s="73"/>
      <c r="Y510" s="73"/>
      <c r="Z510" s="73"/>
      <c r="AA510" s="73"/>
      <c r="AB510" s="73"/>
      <c r="AC510" s="73"/>
      <c r="AD510" s="73"/>
      <c r="AE510" s="73"/>
      <c r="AF510" s="47"/>
      <c r="AG510" s="47"/>
      <c r="AH510" s="73"/>
    </row>
    <row r="511" spans="1:36" x14ac:dyDescent="0.25">
      <c r="R511" s="73"/>
      <c r="S511" s="73"/>
      <c r="T511" s="73"/>
      <c r="U511" s="73"/>
      <c r="V511" s="73"/>
      <c r="W511" s="73"/>
      <c r="X511" s="73"/>
      <c r="Y511" s="73"/>
      <c r="Z511" s="73"/>
      <c r="AA511" s="73"/>
      <c r="AB511" s="73"/>
      <c r="AC511" s="73"/>
      <c r="AD511" s="73"/>
      <c r="AE511" s="73"/>
      <c r="AF511" s="47"/>
      <c r="AG511" s="47"/>
      <c r="AH511" s="73"/>
    </row>
    <row r="512" spans="1:36" x14ac:dyDescent="0.25">
      <c r="R512" s="73"/>
      <c r="S512" s="73"/>
      <c r="T512" s="73"/>
      <c r="U512" s="73"/>
      <c r="V512" s="73"/>
      <c r="W512" s="73"/>
      <c r="X512" s="73"/>
      <c r="Y512" s="73"/>
      <c r="Z512" s="73"/>
      <c r="AA512" s="73"/>
      <c r="AB512" s="73"/>
      <c r="AC512" s="73"/>
      <c r="AD512" s="73"/>
      <c r="AE512" s="73"/>
      <c r="AF512" s="47"/>
      <c r="AG512" s="47"/>
      <c r="AH512" s="73"/>
    </row>
    <row r="513" spans="18:34" x14ac:dyDescent="0.25">
      <c r="R513" s="73"/>
      <c r="S513" s="73"/>
      <c r="T513" s="73"/>
      <c r="U513" s="73"/>
      <c r="V513" s="73"/>
      <c r="W513" s="73"/>
      <c r="X513" s="73"/>
      <c r="Y513" s="73"/>
      <c r="Z513" s="73"/>
      <c r="AA513" s="73"/>
      <c r="AB513" s="73"/>
      <c r="AC513" s="73"/>
      <c r="AD513" s="73"/>
      <c r="AE513" s="73"/>
      <c r="AF513" s="47"/>
      <c r="AG513" s="47"/>
      <c r="AH513" s="73"/>
    </row>
    <row r="514" spans="18:34" x14ac:dyDescent="0.25">
      <c r="R514" s="73"/>
      <c r="S514" s="73"/>
      <c r="T514" s="73"/>
      <c r="U514" s="73"/>
      <c r="V514" s="73"/>
      <c r="W514" s="73"/>
      <c r="X514" s="73"/>
      <c r="Y514" s="73"/>
      <c r="Z514" s="73"/>
      <c r="AA514" s="73"/>
      <c r="AB514" s="73"/>
      <c r="AC514" s="73"/>
      <c r="AD514" s="73"/>
      <c r="AE514" s="73"/>
      <c r="AF514" s="47"/>
      <c r="AG514" s="47"/>
      <c r="AH514" s="73"/>
    </row>
    <row r="515" spans="18:34" x14ac:dyDescent="0.25">
      <c r="R515" s="73"/>
      <c r="S515" s="73"/>
      <c r="T515" s="73"/>
      <c r="U515" s="73"/>
      <c r="V515" s="73"/>
      <c r="W515" s="73"/>
      <c r="X515" s="73"/>
      <c r="Y515" s="73"/>
      <c r="Z515" s="73"/>
      <c r="AA515" s="73"/>
      <c r="AB515" s="73"/>
      <c r="AC515" s="73"/>
      <c r="AD515" s="73"/>
      <c r="AE515" s="73"/>
      <c r="AF515" s="47"/>
      <c r="AG515" s="47"/>
      <c r="AH515" s="73"/>
    </row>
    <row r="516" spans="18:34" x14ac:dyDescent="0.25">
      <c r="R516" s="73"/>
      <c r="S516" s="73"/>
      <c r="T516" s="73"/>
      <c r="U516" s="73"/>
      <c r="V516" s="73"/>
      <c r="W516" s="73"/>
      <c r="X516" s="73"/>
      <c r="Y516" s="73"/>
      <c r="Z516" s="73"/>
      <c r="AA516" s="73"/>
      <c r="AB516" s="73"/>
      <c r="AC516" s="73"/>
      <c r="AD516" s="73"/>
      <c r="AE516" s="73"/>
      <c r="AF516" s="47"/>
      <c r="AG516" s="47"/>
      <c r="AH516" s="73"/>
    </row>
    <row r="517" spans="18:34" x14ac:dyDescent="0.25">
      <c r="R517" s="73"/>
      <c r="S517" s="73"/>
      <c r="T517" s="73"/>
      <c r="U517" s="73"/>
      <c r="V517" s="73"/>
      <c r="W517" s="73"/>
      <c r="X517" s="73"/>
      <c r="Y517" s="73"/>
      <c r="Z517" s="73"/>
      <c r="AA517" s="73"/>
      <c r="AB517" s="73"/>
      <c r="AC517" s="73"/>
      <c r="AD517" s="73"/>
      <c r="AE517" s="73"/>
      <c r="AF517" s="47"/>
      <c r="AG517" s="47"/>
      <c r="AH517" s="73"/>
    </row>
    <row r="518" spans="18:34" x14ac:dyDescent="0.25">
      <c r="R518" s="73"/>
      <c r="S518" s="73"/>
      <c r="T518" s="73"/>
      <c r="U518" s="73"/>
      <c r="V518" s="73"/>
      <c r="W518" s="73"/>
      <c r="X518" s="73"/>
      <c r="Y518" s="73"/>
      <c r="Z518" s="73"/>
      <c r="AA518" s="73"/>
      <c r="AB518" s="73"/>
      <c r="AC518" s="73"/>
      <c r="AD518" s="73"/>
      <c r="AE518" s="73"/>
      <c r="AF518" s="47"/>
      <c r="AG518" s="47"/>
      <c r="AH518" s="73"/>
    </row>
    <row r="519" spans="18:34" x14ac:dyDescent="0.25">
      <c r="R519" s="73"/>
      <c r="S519" s="73"/>
      <c r="T519" s="73"/>
      <c r="U519" s="73"/>
      <c r="V519" s="73"/>
      <c r="W519" s="73"/>
      <c r="X519" s="73"/>
      <c r="Y519" s="73"/>
      <c r="Z519" s="73"/>
      <c r="AA519" s="73"/>
      <c r="AB519" s="73"/>
      <c r="AC519" s="73"/>
      <c r="AD519" s="73"/>
      <c r="AE519" s="73"/>
      <c r="AF519" s="47"/>
      <c r="AG519" s="47"/>
      <c r="AH519" s="73"/>
    </row>
    <row r="520" spans="18:34" x14ac:dyDescent="0.25">
      <c r="R520" s="73"/>
      <c r="S520" s="73"/>
      <c r="T520" s="73"/>
      <c r="U520" s="73"/>
      <c r="V520" s="73"/>
      <c r="W520" s="73"/>
      <c r="X520" s="73"/>
      <c r="Y520" s="73"/>
      <c r="Z520" s="73"/>
      <c r="AA520" s="73"/>
      <c r="AB520" s="73"/>
      <c r="AC520" s="73"/>
      <c r="AD520" s="73"/>
      <c r="AE520" s="73"/>
      <c r="AF520" s="47"/>
      <c r="AG520" s="47"/>
      <c r="AH520" s="73"/>
    </row>
    <row r="521" spans="18:34" x14ac:dyDescent="0.25">
      <c r="R521" s="73"/>
      <c r="S521" s="73"/>
      <c r="T521" s="73"/>
      <c r="U521" s="73"/>
      <c r="V521" s="73"/>
      <c r="W521" s="73"/>
      <c r="X521" s="73"/>
      <c r="Y521" s="73"/>
      <c r="Z521" s="73"/>
      <c r="AA521" s="73"/>
      <c r="AB521" s="73"/>
      <c r="AC521" s="73"/>
      <c r="AD521" s="73"/>
      <c r="AE521" s="73"/>
      <c r="AF521" s="47"/>
      <c r="AG521" s="47"/>
      <c r="AH521" s="73"/>
    </row>
    <row r="522" spans="18:34" x14ac:dyDescent="0.25">
      <c r="R522" s="73"/>
      <c r="S522" s="73"/>
      <c r="T522" s="73"/>
      <c r="U522" s="73"/>
      <c r="V522" s="73"/>
      <c r="W522" s="73"/>
      <c r="X522" s="73"/>
      <c r="Y522" s="73"/>
      <c r="Z522" s="73"/>
      <c r="AA522" s="73"/>
      <c r="AB522" s="73"/>
      <c r="AC522" s="73"/>
      <c r="AD522" s="73"/>
      <c r="AE522" s="73"/>
      <c r="AF522" s="47"/>
      <c r="AG522" s="47"/>
      <c r="AH522" s="73"/>
    </row>
    <row r="523" spans="18:34" x14ac:dyDescent="0.25">
      <c r="R523" s="73"/>
      <c r="S523" s="73"/>
      <c r="T523" s="73"/>
      <c r="U523" s="73"/>
      <c r="V523" s="73"/>
      <c r="W523" s="73"/>
      <c r="X523" s="73"/>
      <c r="Y523" s="73"/>
      <c r="Z523" s="73"/>
      <c r="AA523" s="73"/>
      <c r="AB523" s="73"/>
      <c r="AC523" s="73"/>
      <c r="AD523" s="73"/>
      <c r="AE523" s="73"/>
      <c r="AF523" s="47"/>
      <c r="AG523" s="47"/>
      <c r="AH523" s="73"/>
    </row>
    <row r="524" spans="18:34" x14ac:dyDescent="0.25">
      <c r="R524" s="73"/>
      <c r="S524" s="73"/>
      <c r="T524" s="73"/>
      <c r="U524" s="73"/>
      <c r="V524" s="73"/>
      <c r="W524" s="73"/>
      <c r="X524" s="73"/>
      <c r="Y524" s="73"/>
      <c r="Z524" s="73"/>
      <c r="AA524" s="73"/>
      <c r="AB524" s="73"/>
      <c r="AC524" s="73"/>
      <c r="AD524" s="73"/>
      <c r="AE524" s="73"/>
      <c r="AF524" s="47"/>
      <c r="AG524" s="47"/>
      <c r="AH524" s="73"/>
    </row>
    <row r="525" spans="18:34" x14ac:dyDescent="0.25">
      <c r="R525" s="73"/>
      <c r="S525" s="73"/>
      <c r="T525" s="73"/>
      <c r="U525" s="73"/>
      <c r="V525" s="73"/>
      <c r="W525" s="73"/>
      <c r="X525" s="73"/>
      <c r="Y525" s="73"/>
      <c r="Z525" s="73"/>
      <c r="AA525" s="73"/>
      <c r="AB525" s="73"/>
      <c r="AC525" s="73"/>
      <c r="AD525" s="73"/>
      <c r="AE525" s="73"/>
      <c r="AF525" s="47"/>
      <c r="AG525" s="47"/>
      <c r="AH525" s="73"/>
    </row>
    <row r="526" spans="18:34" x14ac:dyDescent="0.25">
      <c r="R526" s="73"/>
      <c r="S526" s="73"/>
      <c r="T526" s="73"/>
      <c r="U526" s="73"/>
      <c r="V526" s="73"/>
      <c r="W526" s="73"/>
      <c r="X526" s="73"/>
      <c r="Y526" s="73"/>
      <c r="Z526" s="73"/>
      <c r="AA526" s="73"/>
      <c r="AB526" s="73"/>
      <c r="AC526" s="73"/>
      <c r="AD526" s="73"/>
      <c r="AE526" s="73"/>
      <c r="AF526" s="47"/>
      <c r="AG526" s="47"/>
      <c r="AH526" s="73"/>
    </row>
    <row r="527" spans="18:34" x14ac:dyDescent="0.25">
      <c r="R527" s="73"/>
      <c r="S527" s="73"/>
      <c r="T527" s="73"/>
      <c r="U527" s="73"/>
      <c r="V527" s="73"/>
      <c r="W527" s="73"/>
      <c r="X527" s="73"/>
      <c r="Y527" s="73"/>
      <c r="Z527" s="73"/>
      <c r="AA527" s="73"/>
      <c r="AB527" s="73"/>
      <c r="AC527" s="73"/>
      <c r="AD527" s="73"/>
      <c r="AE527" s="73"/>
      <c r="AF527" s="47"/>
      <c r="AG527" s="47"/>
      <c r="AH527" s="73"/>
    </row>
    <row r="528" spans="18:34" x14ac:dyDescent="0.25">
      <c r="R528" s="73"/>
      <c r="S528" s="73"/>
      <c r="T528" s="73"/>
      <c r="U528" s="73"/>
      <c r="V528" s="73"/>
      <c r="W528" s="73"/>
      <c r="X528" s="73"/>
      <c r="Y528" s="73"/>
      <c r="Z528" s="73"/>
      <c r="AA528" s="73"/>
      <c r="AB528" s="73"/>
      <c r="AC528" s="73"/>
      <c r="AD528" s="73"/>
      <c r="AE528" s="73"/>
      <c r="AF528" s="47"/>
      <c r="AG528" s="47"/>
      <c r="AH528" s="73"/>
    </row>
    <row r="529" spans="18:34" x14ac:dyDescent="0.25">
      <c r="R529" s="73"/>
      <c r="S529" s="73"/>
      <c r="T529" s="73"/>
      <c r="U529" s="73"/>
      <c r="V529" s="73"/>
      <c r="W529" s="73"/>
      <c r="X529" s="73"/>
      <c r="Y529" s="73"/>
      <c r="Z529" s="73"/>
      <c r="AA529" s="73"/>
      <c r="AB529" s="73"/>
      <c r="AC529" s="73"/>
      <c r="AD529" s="73"/>
      <c r="AE529" s="73"/>
      <c r="AF529" s="47"/>
      <c r="AG529" s="47"/>
      <c r="AH529" s="73"/>
    </row>
    <row r="530" spans="18:34" x14ac:dyDescent="0.25">
      <c r="R530" s="73"/>
      <c r="S530" s="73"/>
      <c r="T530" s="73"/>
      <c r="U530" s="73"/>
      <c r="V530" s="73"/>
      <c r="W530" s="73"/>
      <c r="X530" s="73"/>
      <c r="Y530" s="73"/>
      <c r="Z530" s="73"/>
      <c r="AA530" s="73"/>
      <c r="AB530" s="73"/>
      <c r="AC530" s="73"/>
      <c r="AD530" s="73"/>
      <c r="AE530" s="73"/>
      <c r="AF530" s="47"/>
      <c r="AG530" s="47"/>
      <c r="AH530" s="73"/>
    </row>
    <row r="531" spans="18:34" x14ac:dyDescent="0.25">
      <c r="R531" s="73"/>
      <c r="S531" s="73"/>
      <c r="T531" s="73"/>
      <c r="U531" s="73"/>
      <c r="V531" s="73"/>
      <c r="W531" s="73"/>
      <c r="X531" s="73"/>
      <c r="Y531" s="73"/>
      <c r="Z531" s="73"/>
      <c r="AA531" s="73"/>
      <c r="AB531" s="73"/>
      <c r="AC531" s="73"/>
      <c r="AD531" s="73"/>
      <c r="AE531" s="73"/>
      <c r="AF531" s="47"/>
      <c r="AG531" s="47"/>
      <c r="AH531" s="73"/>
    </row>
    <row r="532" spans="18:34" x14ac:dyDescent="0.25">
      <c r="R532" s="73"/>
      <c r="S532" s="73"/>
      <c r="T532" s="73"/>
      <c r="U532" s="73"/>
      <c r="V532" s="73"/>
      <c r="W532" s="73"/>
      <c r="X532" s="73"/>
      <c r="Y532" s="73"/>
      <c r="Z532" s="73"/>
      <c r="AA532" s="73"/>
      <c r="AB532" s="73"/>
      <c r="AC532" s="73"/>
      <c r="AD532" s="73"/>
      <c r="AE532" s="73"/>
      <c r="AF532" s="47"/>
      <c r="AG532" s="47"/>
      <c r="AH532" s="73"/>
    </row>
    <row r="533" spans="18:34" x14ac:dyDescent="0.25">
      <c r="R533" s="73"/>
      <c r="S533" s="73"/>
      <c r="T533" s="73"/>
      <c r="U533" s="73"/>
      <c r="V533" s="73"/>
      <c r="W533" s="73"/>
      <c r="X533" s="73"/>
      <c r="Y533" s="73"/>
      <c r="Z533" s="73"/>
      <c r="AA533" s="73"/>
      <c r="AB533" s="73"/>
      <c r="AC533" s="73"/>
      <c r="AD533" s="73"/>
      <c r="AE533" s="73"/>
      <c r="AF533" s="47"/>
      <c r="AG533" s="47"/>
      <c r="AH533" s="73"/>
    </row>
    <row r="534" spans="18:34" x14ac:dyDescent="0.25">
      <c r="R534" s="73"/>
      <c r="S534" s="73"/>
      <c r="T534" s="73"/>
      <c r="U534" s="73"/>
      <c r="V534" s="73"/>
      <c r="W534" s="73"/>
      <c r="X534" s="73"/>
      <c r="Y534" s="73"/>
      <c r="Z534" s="73"/>
      <c r="AA534" s="73"/>
      <c r="AB534" s="73"/>
      <c r="AC534" s="73"/>
      <c r="AD534" s="73"/>
      <c r="AE534" s="73"/>
      <c r="AF534" s="47"/>
      <c r="AG534" s="47"/>
      <c r="AH534" s="73"/>
    </row>
    <row r="535" spans="18:34" x14ac:dyDescent="0.25">
      <c r="R535" s="73"/>
      <c r="S535" s="73"/>
      <c r="T535" s="73"/>
      <c r="U535" s="73"/>
      <c r="V535" s="73"/>
      <c r="W535" s="73"/>
      <c r="X535" s="73"/>
      <c r="Y535" s="73"/>
      <c r="Z535" s="73"/>
      <c r="AA535" s="73"/>
      <c r="AB535" s="73"/>
      <c r="AC535" s="73"/>
      <c r="AD535" s="73"/>
      <c r="AE535" s="73"/>
      <c r="AF535" s="47"/>
      <c r="AG535" s="47"/>
      <c r="AH535" s="73"/>
    </row>
    <row r="536" spans="18:34" x14ac:dyDescent="0.25">
      <c r="R536" s="73"/>
      <c r="S536" s="73"/>
      <c r="T536" s="73"/>
      <c r="U536" s="73"/>
      <c r="V536" s="73"/>
      <c r="W536" s="73"/>
      <c r="X536" s="73"/>
      <c r="Y536" s="73"/>
      <c r="Z536" s="73"/>
      <c r="AA536" s="73"/>
      <c r="AB536" s="73"/>
      <c r="AC536" s="73"/>
      <c r="AD536" s="73"/>
      <c r="AE536" s="73"/>
      <c r="AF536" s="47"/>
      <c r="AG536" s="47"/>
      <c r="AH536" s="73"/>
    </row>
    <row r="537" spans="18:34" x14ac:dyDescent="0.25">
      <c r="R537" s="73"/>
      <c r="S537" s="73"/>
      <c r="T537" s="73"/>
      <c r="U537" s="73"/>
      <c r="V537" s="73"/>
      <c r="W537" s="73"/>
      <c r="X537" s="73"/>
      <c r="Y537" s="73"/>
      <c r="Z537" s="73"/>
      <c r="AA537" s="73"/>
      <c r="AB537" s="73"/>
      <c r="AC537" s="73"/>
      <c r="AD537" s="73"/>
      <c r="AE537" s="73"/>
      <c r="AF537" s="47"/>
      <c r="AG537" s="47"/>
      <c r="AH537" s="73"/>
    </row>
    <row r="538" spans="18:34" x14ac:dyDescent="0.25">
      <c r="R538" s="73"/>
      <c r="S538" s="73"/>
      <c r="T538" s="73"/>
      <c r="U538" s="73"/>
      <c r="V538" s="73"/>
      <c r="W538" s="73"/>
      <c r="X538" s="73"/>
      <c r="Y538" s="73"/>
      <c r="Z538" s="73"/>
      <c r="AA538" s="73"/>
      <c r="AB538" s="73"/>
      <c r="AC538" s="73"/>
      <c r="AD538" s="73"/>
      <c r="AE538" s="73"/>
      <c r="AF538" s="47"/>
      <c r="AG538" s="47"/>
      <c r="AH538" s="73"/>
    </row>
    <row r="539" spans="18:34" x14ac:dyDescent="0.25">
      <c r="R539" s="73"/>
      <c r="S539" s="73"/>
      <c r="T539" s="73"/>
      <c r="U539" s="73"/>
      <c r="V539" s="73"/>
      <c r="W539" s="73"/>
      <c r="X539" s="73"/>
      <c r="Y539" s="73"/>
      <c r="Z539" s="73"/>
      <c r="AA539" s="73"/>
      <c r="AB539" s="73"/>
      <c r="AC539" s="73"/>
      <c r="AD539" s="73"/>
      <c r="AE539" s="73"/>
      <c r="AF539" s="47"/>
      <c r="AG539" s="47"/>
      <c r="AH539" s="73"/>
    </row>
    <row r="540" spans="18:34" x14ac:dyDescent="0.25">
      <c r="R540" s="73"/>
      <c r="S540" s="73"/>
      <c r="T540" s="73"/>
      <c r="U540" s="73"/>
      <c r="V540" s="73"/>
      <c r="W540" s="73"/>
      <c r="X540" s="73"/>
      <c r="Y540" s="73"/>
      <c r="Z540" s="73"/>
      <c r="AA540" s="73"/>
      <c r="AB540" s="73"/>
      <c r="AC540" s="73"/>
      <c r="AD540" s="73"/>
      <c r="AE540" s="73"/>
      <c r="AF540" s="47"/>
      <c r="AG540" s="47"/>
      <c r="AH540" s="73"/>
    </row>
    <row r="541" spans="18:34" x14ac:dyDescent="0.25">
      <c r="R541" s="73"/>
      <c r="S541" s="73"/>
      <c r="T541" s="73"/>
      <c r="U541" s="73"/>
      <c r="V541" s="73"/>
      <c r="W541" s="73"/>
      <c r="X541" s="73"/>
      <c r="Y541" s="73"/>
      <c r="Z541" s="73"/>
      <c r="AA541" s="73"/>
      <c r="AB541" s="73"/>
      <c r="AC541" s="73"/>
      <c r="AD541" s="73"/>
      <c r="AE541" s="73"/>
      <c r="AF541" s="47"/>
      <c r="AG541" s="47"/>
      <c r="AH541" s="73"/>
    </row>
    <row r="542" spans="18:34" x14ac:dyDescent="0.25">
      <c r="R542" s="73"/>
      <c r="S542" s="73"/>
      <c r="T542" s="73"/>
      <c r="U542" s="73"/>
      <c r="V542" s="73"/>
      <c r="W542" s="73"/>
      <c r="X542" s="73"/>
      <c r="Y542" s="73"/>
      <c r="Z542" s="73"/>
      <c r="AA542" s="73"/>
      <c r="AB542" s="73"/>
      <c r="AC542" s="73"/>
      <c r="AD542" s="73"/>
      <c r="AE542" s="73"/>
      <c r="AF542" s="47"/>
      <c r="AG542" s="47"/>
      <c r="AH542" s="73"/>
    </row>
    <row r="543" spans="18:34" x14ac:dyDescent="0.25">
      <c r="R543" s="73"/>
      <c r="S543" s="73"/>
      <c r="T543" s="73"/>
      <c r="U543" s="73"/>
      <c r="V543" s="73"/>
      <c r="W543" s="73"/>
      <c r="X543" s="73"/>
      <c r="Y543" s="73"/>
      <c r="Z543" s="73"/>
      <c r="AA543" s="73"/>
      <c r="AB543" s="73"/>
      <c r="AC543" s="73"/>
      <c r="AD543" s="73"/>
      <c r="AE543" s="73"/>
      <c r="AF543" s="47"/>
      <c r="AG543" s="47"/>
      <c r="AH543" s="73"/>
    </row>
    <row r="544" spans="18:34" x14ac:dyDescent="0.25">
      <c r="R544" s="73"/>
      <c r="S544" s="73"/>
      <c r="T544" s="73"/>
      <c r="U544" s="73"/>
      <c r="V544" s="73"/>
      <c r="W544" s="73"/>
      <c r="X544" s="73"/>
      <c r="Y544" s="73"/>
      <c r="Z544" s="73"/>
      <c r="AA544" s="73"/>
      <c r="AB544" s="73"/>
      <c r="AC544" s="73"/>
      <c r="AD544" s="73"/>
      <c r="AE544" s="73"/>
      <c r="AF544" s="47"/>
      <c r="AG544" s="47"/>
      <c r="AH544" s="73"/>
    </row>
    <row r="545" spans="18:34" x14ac:dyDescent="0.25">
      <c r="R545" s="73"/>
      <c r="S545" s="73"/>
      <c r="T545" s="73"/>
      <c r="U545" s="73"/>
      <c r="V545" s="73"/>
      <c r="W545" s="73"/>
      <c r="X545" s="73"/>
      <c r="Y545" s="73"/>
      <c r="Z545" s="73"/>
      <c r="AA545" s="73"/>
      <c r="AB545" s="73"/>
      <c r="AC545" s="73"/>
      <c r="AD545" s="73"/>
      <c r="AE545" s="73"/>
      <c r="AF545" s="47"/>
      <c r="AG545" s="47"/>
      <c r="AH545" s="73"/>
    </row>
    <row r="546" spans="18:34" x14ac:dyDescent="0.25">
      <c r="R546" s="73"/>
      <c r="S546" s="73"/>
      <c r="T546" s="73"/>
      <c r="U546" s="73"/>
      <c r="V546" s="73"/>
      <c r="W546" s="73"/>
      <c r="X546" s="73"/>
      <c r="Y546" s="73"/>
      <c r="Z546" s="73"/>
      <c r="AA546" s="73"/>
      <c r="AB546" s="73"/>
      <c r="AC546" s="73"/>
      <c r="AD546" s="73"/>
      <c r="AE546" s="73"/>
      <c r="AF546" s="47"/>
      <c r="AG546" s="47"/>
      <c r="AH546" s="73"/>
    </row>
    <row r="547" spans="18:34" x14ac:dyDescent="0.25">
      <c r="R547" s="73"/>
      <c r="S547" s="73"/>
      <c r="T547" s="73"/>
      <c r="U547" s="73"/>
      <c r="V547" s="73"/>
      <c r="W547" s="73"/>
      <c r="X547" s="73"/>
      <c r="Y547" s="73"/>
      <c r="Z547" s="73"/>
      <c r="AA547" s="73"/>
      <c r="AB547" s="73"/>
      <c r="AC547" s="73"/>
      <c r="AD547" s="73"/>
      <c r="AE547" s="73"/>
      <c r="AF547" s="47"/>
      <c r="AG547" s="47"/>
      <c r="AH547" s="73"/>
    </row>
    <row r="548" spans="18:34" x14ac:dyDescent="0.25">
      <c r="R548" s="73"/>
      <c r="S548" s="73"/>
      <c r="T548" s="73"/>
      <c r="U548" s="73"/>
      <c r="V548" s="73"/>
      <c r="W548" s="73"/>
      <c r="X548" s="73"/>
      <c r="Y548" s="73"/>
      <c r="Z548" s="73"/>
      <c r="AA548" s="73"/>
      <c r="AB548" s="73"/>
      <c r="AC548" s="73"/>
      <c r="AD548" s="73"/>
      <c r="AE548" s="73"/>
      <c r="AF548" s="47"/>
      <c r="AG548" s="47"/>
      <c r="AH548" s="73"/>
    </row>
    <row r="549" spans="18:34" x14ac:dyDescent="0.25">
      <c r="R549" s="73"/>
      <c r="S549" s="73"/>
      <c r="T549" s="73"/>
      <c r="U549" s="73"/>
      <c r="V549" s="73"/>
      <c r="W549" s="73"/>
      <c r="X549" s="73"/>
      <c r="Y549" s="73"/>
      <c r="Z549" s="73"/>
      <c r="AA549" s="73"/>
      <c r="AB549" s="73"/>
      <c r="AC549" s="73"/>
      <c r="AD549" s="73"/>
      <c r="AE549" s="73"/>
      <c r="AF549" s="47"/>
      <c r="AG549" s="47"/>
      <c r="AH549" s="73"/>
    </row>
    <row r="550" spans="18:34" x14ac:dyDescent="0.25">
      <c r="R550" s="73"/>
      <c r="S550" s="73"/>
      <c r="T550" s="73"/>
      <c r="U550" s="73"/>
      <c r="V550" s="73"/>
      <c r="W550" s="73"/>
      <c r="X550" s="73"/>
      <c r="Y550" s="73"/>
      <c r="Z550" s="73"/>
      <c r="AA550" s="73"/>
      <c r="AB550" s="73"/>
      <c r="AC550" s="73"/>
      <c r="AD550" s="73"/>
      <c r="AE550" s="73"/>
      <c r="AF550" s="47"/>
      <c r="AG550" s="47"/>
      <c r="AH550" s="73"/>
    </row>
    <row r="551" spans="18:34" x14ac:dyDescent="0.25">
      <c r="R551" s="73"/>
      <c r="S551" s="73"/>
      <c r="T551" s="73"/>
      <c r="U551" s="73"/>
      <c r="V551" s="73"/>
      <c r="W551" s="73"/>
      <c r="X551" s="73"/>
      <c r="Y551" s="73"/>
      <c r="Z551" s="73"/>
      <c r="AA551" s="73"/>
      <c r="AB551" s="73"/>
      <c r="AC551" s="73"/>
      <c r="AD551" s="73"/>
      <c r="AE551" s="73"/>
      <c r="AF551" s="47"/>
      <c r="AG551" s="47"/>
      <c r="AH551" s="73"/>
    </row>
    <row r="552" spans="18:34" x14ac:dyDescent="0.25">
      <c r="R552" s="73"/>
      <c r="S552" s="73"/>
      <c r="T552" s="73"/>
      <c r="U552" s="73"/>
      <c r="V552" s="73"/>
      <c r="W552" s="73"/>
      <c r="X552" s="73"/>
      <c r="Y552" s="73"/>
      <c r="Z552" s="73"/>
      <c r="AA552" s="73"/>
      <c r="AB552" s="73"/>
      <c r="AC552" s="73"/>
      <c r="AD552" s="73"/>
      <c r="AE552" s="73"/>
      <c r="AF552" s="47"/>
      <c r="AG552" s="47"/>
      <c r="AH552" s="73"/>
    </row>
    <row r="553" spans="18:34" x14ac:dyDescent="0.25">
      <c r="R553" s="73"/>
      <c r="S553" s="73"/>
      <c r="T553" s="73"/>
      <c r="U553" s="73"/>
      <c r="V553" s="73"/>
      <c r="W553" s="73"/>
      <c r="X553" s="73"/>
      <c r="Y553" s="73"/>
      <c r="Z553" s="73"/>
      <c r="AA553" s="73"/>
      <c r="AB553" s="73"/>
      <c r="AC553" s="73"/>
      <c r="AD553" s="73"/>
      <c r="AE553" s="73"/>
      <c r="AF553" s="47"/>
      <c r="AG553" s="47"/>
      <c r="AH553" s="73"/>
    </row>
    <row r="554" spans="18:34" x14ac:dyDescent="0.25">
      <c r="R554" s="73"/>
      <c r="S554" s="73"/>
      <c r="T554" s="73"/>
      <c r="U554" s="73"/>
      <c r="V554" s="73"/>
      <c r="W554" s="73"/>
      <c r="X554" s="73"/>
      <c r="Y554" s="73"/>
      <c r="Z554" s="73"/>
      <c r="AA554" s="73"/>
      <c r="AB554" s="73"/>
      <c r="AC554" s="73"/>
      <c r="AD554" s="73"/>
      <c r="AE554" s="73"/>
      <c r="AF554" s="47"/>
      <c r="AG554" s="47"/>
      <c r="AH554" s="73"/>
    </row>
    <row r="555" spans="18:34" x14ac:dyDescent="0.25">
      <c r="R555" s="73"/>
      <c r="S555" s="73"/>
      <c r="T555" s="73"/>
      <c r="U555" s="73"/>
      <c r="V555" s="73"/>
      <c r="W555" s="73"/>
      <c r="X555" s="73"/>
      <c r="Y555" s="73"/>
      <c r="Z555" s="73"/>
      <c r="AA555" s="73"/>
      <c r="AB555" s="73"/>
      <c r="AC555" s="73"/>
      <c r="AD555" s="73"/>
      <c r="AE555" s="73"/>
      <c r="AF555" s="47"/>
      <c r="AG555" s="47"/>
      <c r="AH555" s="73"/>
    </row>
    <row r="556" spans="18:34" x14ac:dyDescent="0.25">
      <c r="R556" s="73"/>
      <c r="S556" s="73"/>
      <c r="T556" s="73"/>
      <c r="U556" s="73"/>
      <c r="V556" s="73"/>
      <c r="W556" s="73"/>
      <c r="X556" s="73"/>
      <c r="Y556" s="73"/>
      <c r="Z556" s="73"/>
      <c r="AA556" s="73"/>
      <c r="AB556" s="73"/>
      <c r="AC556" s="73"/>
      <c r="AD556" s="73"/>
      <c r="AE556" s="73"/>
      <c r="AF556" s="47"/>
      <c r="AG556" s="47"/>
      <c r="AH556" s="73"/>
    </row>
    <row r="557" spans="18:34" x14ac:dyDescent="0.25">
      <c r="R557" s="73"/>
      <c r="S557" s="73"/>
      <c r="T557" s="73"/>
      <c r="U557" s="73"/>
      <c r="V557" s="73"/>
      <c r="W557" s="73"/>
      <c r="X557" s="73"/>
      <c r="Y557" s="73"/>
      <c r="Z557" s="73"/>
      <c r="AA557" s="73"/>
      <c r="AB557" s="73"/>
      <c r="AC557" s="73"/>
      <c r="AD557" s="73"/>
      <c r="AE557" s="73"/>
      <c r="AF557" s="47"/>
      <c r="AG557" s="47"/>
      <c r="AH557" s="73"/>
    </row>
    <row r="558" spans="18:34" x14ac:dyDescent="0.25">
      <c r="R558" s="73"/>
      <c r="S558" s="73"/>
      <c r="T558" s="73"/>
      <c r="U558" s="73"/>
      <c r="V558" s="73"/>
      <c r="W558" s="73"/>
      <c r="X558" s="73"/>
      <c r="Y558" s="73"/>
      <c r="Z558" s="73"/>
      <c r="AA558" s="73"/>
      <c r="AB558" s="73"/>
      <c r="AC558" s="73"/>
      <c r="AD558" s="73"/>
      <c r="AE558" s="73"/>
      <c r="AF558" s="47"/>
      <c r="AG558" s="47"/>
      <c r="AH558" s="73"/>
    </row>
    <row r="559" spans="18:34" x14ac:dyDescent="0.25">
      <c r="R559" s="73"/>
      <c r="S559" s="73"/>
      <c r="T559" s="73"/>
      <c r="U559" s="73"/>
      <c r="V559" s="73"/>
      <c r="W559" s="73"/>
      <c r="X559" s="73"/>
      <c r="Y559" s="73"/>
      <c r="Z559" s="73"/>
      <c r="AA559" s="73"/>
      <c r="AB559" s="73"/>
      <c r="AC559" s="73"/>
      <c r="AD559" s="73"/>
      <c r="AE559" s="73"/>
      <c r="AF559" s="47"/>
      <c r="AG559" s="47"/>
      <c r="AH559" s="73"/>
    </row>
    <row r="560" spans="18:34" x14ac:dyDescent="0.25">
      <c r="R560" s="73"/>
      <c r="S560" s="73"/>
      <c r="T560" s="73"/>
      <c r="U560" s="73"/>
      <c r="V560" s="73"/>
      <c r="W560" s="73"/>
      <c r="X560" s="73"/>
      <c r="Y560" s="73"/>
      <c r="Z560" s="73"/>
      <c r="AA560" s="73"/>
      <c r="AB560" s="73"/>
      <c r="AC560" s="73"/>
      <c r="AD560" s="73"/>
      <c r="AE560" s="73"/>
      <c r="AF560" s="47"/>
      <c r="AG560" s="47"/>
      <c r="AH560" s="73"/>
    </row>
    <row r="561" spans="18:34" x14ac:dyDescent="0.25">
      <c r="R561" s="73"/>
      <c r="S561" s="73"/>
      <c r="T561" s="73"/>
      <c r="U561" s="73"/>
      <c r="V561" s="73"/>
      <c r="W561" s="73"/>
      <c r="X561" s="73"/>
      <c r="Y561" s="73"/>
      <c r="Z561" s="73"/>
      <c r="AA561" s="73"/>
      <c r="AB561" s="73"/>
      <c r="AC561" s="73"/>
      <c r="AD561" s="73"/>
      <c r="AE561" s="73"/>
      <c r="AF561" s="47"/>
      <c r="AG561" s="47"/>
      <c r="AH561" s="73"/>
    </row>
    <row r="562" spans="18:34" x14ac:dyDescent="0.25">
      <c r="R562" s="73"/>
      <c r="S562" s="73"/>
      <c r="T562" s="73"/>
      <c r="U562" s="73"/>
      <c r="V562" s="73"/>
      <c r="W562" s="73"/>
      <c r="X562" s="73"/>
      <c r="Y562" s="73"/>
      <c r="Z562" s="73"/>
      <c r="AA562" s="73"/>
      <c r="AB562" s="73"/>
      <c r="AC562" s="73"/>
      <c r="AD562" s="73"/>
      <c r="AE562" s="73"/>
      <c r="AF562" s="47"/>
      <c r="AG562" s="47"/>
      <c r="AH562" s="73"/>
    </row>
    <row r="563" spans="18:34" x14ac:dyDescent="0.25">
      <c r="R563" s="73"/>
      <c r="S563" s="73"/>
      <c r="T563" s="73"/>
      <c r="U563" s="73"/>
      <c r="V563" s="73"/>
      <c r="W563" s="73"/>
      <c r="X563" s="73"/>
      <c r="Y563" s="73"/>
      <c r="Z563" s="73"/>
      <c r="AA563" s="73"/>
      <c r="AB563" s="73"/>
      <c r="AC563" s="73"/>
      <c r="AD563" s="73"/>
      <c r="AE563" s="73"/>
      <c r="AF563" s="47"/>
      <c r="AG563" s="47"/>
      <c r="AH563" s="73"/>
    </row>
    <row r="564" spans="18:34" x14ac:dyDescent="0.25">
      <c r="R564" s="73"/>
      <c r="S564" s="73"/>
      <c r="T564" s="73"/>
      <c r="U564" s="73"/>
      <c r="V564" s="73"/>
      <c r="W564" s="73"/>
      <c r="X564" s="73"/>
      <c r="Y564" s="73"/>
      <c r="Z564" s="73"/>
      <c r="AA564" s="73"/>
      <c r="AB564" s="73"/>
      <c r="AC564" s="73"/>
      <c r="AD564" s="73"/>
      <c r="AE564" s="73"/>
      <c r="AF564" s="47"/>
      <c r="AG564" s="47"/>
      <c r="AH564" s="73"/>
    </row>
    <row r="565" spans="18:34" x14ac:dyDescent="0.25">
      <c r="R565" s="73"/>
      <c r="S565" s="73"/>
      <c r="T565" s="73"/>
      <c r="U565" s="73"/>
      <c r="V565" s="73"/>
      <c r="W565" s="73"/>
      <c r="X565" s="73"/>
      <c r="Y565" s="73"/>
      <c r="Z565" s="73"/>
      <c r="AA565" s="73"/>
      <c r="AB565" s="73"/>
      <c r="AC565" s="73"/>
      <c r="AD565" s="73"/>
      <c r="AE565" s="73"/>
      <c r="AF565" s="47"/>
      <c r="AG565" s="47"/>
      <c r="AH565" s="73"/>
    </row>
    <row r="566" spans="18:34" x14ac:dyDescent="0.25">
      <c r="R566" s="73"/>
      <c r="S566" s="73"/>
      <c r="T566" s="73"/>
      <c r="U566" s="73"/>
      <c r="V566" s="73"/>
      <c r="W566" s="73"/>
      <c r="X566" s="73"/>
      <c r="Y566" s="73"/>
      <c r="Z566" s="73"/>
      <c r="AA566" s="73"/>
      <c r="AB566" s="73"/>
      <c r="AC566" s="73"/>
      <c r="AD566" s="73"/>
      <c r="AE566" s="73"/>
      <c r="AF566" s="47"/>
      <c r="AG566" s="47"/>
      <c r="AH566" s="73"/>
    </row>
    <row r="567" spans="18:34" x14ac:dyDescent="0.25">
      <c r="R567" s="73"/>
      <c r="S567" s="73"/>
      <c r="T567" s="73"/>
      <c r="U567" s="73"/>
      <c r="V567" s="73"/>
      <c r="W567" s="73"/>
      <c r="X567" s="73"/>
      <c r="Y567" s="73"/>
      <c r="Z567" s="73"/>
      <c r="AA567" s="73"/>
      <c r="AB567" s="73"/>
      <c r="AC567" s="73"/>
      <c r="AD567" s="73"/>
      <c r="AE567" s="73"/>
      <c r="AF567" s="47"/>
      <c r="AG567" s="47"/>
      <c r="AH567" s="73"/>
    </row>
    <row r="568" spans="18:34" x14ac:dyDescent="0.25">
      <c r="R568" s="73"/>
      <c r="S568" s="73"/>
      <c r="T568" s="73"/>
      <c r="U568" s="73"/>
      <c r="V568" s="73"/>
      <c r="W568" s="73"/>
      <c r="X568" s="73"/>
      <c r="Y568" s="73"/>
      <c r="Z568" s="73"/>
      <c r="AA568" s="73"/>
      <c r="AB568" s="73"/>
      <c r="AC568" s="73"/>
      <c r="AD568" s="73"/>
      <c r="AE568" s="73"/>
      <c r="AF568" s="47"/>
      <c r="AG568" s="47"/>
      <c r="AH568" s="73"/>
    </row>
    <row r="569" spans="18:34" x14ac:dyDescent="0.25">
      <c r="R569" s="73"/>
      <c r="S569" s="73"/>
      <c r="T569" s="73"/>
      <c r="U569" s="73"/>
      <c r="V569" s="73"/>
      <c r="W569" s="73"/>
      <c r="X569" s="73"/>
      <c r="Y569" s="73"/>
      <c r="Z569" s="73"/>
      <c r="AA569" s="73"/>
      <c r="AB569" s="73"/>
      <c r="AC569" s="73"/>
      <c r="AD569" s="73"/>
      <c r="AE569" s="73"/>
      <c r="AF569" s="47"/>
      <c r="AG569" s="47"/>
      <c r="AH569" s="73"/>
    </row>
    <row r="570" spans="18:34" x14ac:dyDescent="0.25">
      <c r="R570" s="73"/>
      <c r="S570" s="73"/>
      <c r="T570" s="73"/>
      <c r="U570" s="73"/>
      <c r="V570" s="73"/>
      <c r="W570" s="73"/>
      <c r="X570" s="73"/>
      <c r="Y570" s="73"/>
      <c r="Z570" s="73"/>
      <c r="AA570" s="73"/>
      <c r="AB570" s="73"/>
      <c r="AC570" s="73"/>
      <c r="AD570" s="73"/>
      <c r="AE570" s="73"/>
      <c r="AF570" s="47"/>
      <c r="AG570" s="47"/>
      <c r="AH570" s="73"/>
    </row>
    <row r="571" spans="18:34" x14ac:dyDescent="0.25">
      <c r="R571" s="73"/>
      <c r="S571" s="73"/>
      <c r="T571" s="73"/>
      <c r="U571" s="73"/>
      <c r="V571" s="73"/>
      <c r="W571" s="73"/>
      <c r="X571" s="73"/>
      <c r="Y571" s="73"/>
      <c r="Z571" s="73"/>
      <c r="AA571" s="73"/>
      <c r="AB571" s="73"/>
      <c r="AC571" s="73"/>
      <c r="AD571" s="73"/>
      <c r="AE571" s="73"/>
      <c r="AF571" s="47"/>
      <c r="AG571" s="47"/>
      <c r="AH571" s="73"/>
    </row>
    <row r="572" spans="18:34" x14ac:dyDescent="0.25">
      <c r="R572" s="73"/>
      <c r="S572" s="73"/>
      <c r="T572" s="73"/>
      <c r="U572" s="73"/>
      <c r="V572" s="73"/>
      <c r="W572" s="73"/>
      <c r="X572" s="73"/>
      <c r="Y572" s="73"/>
      <c r="Z572" s="73"/>
      <c r="AA572" s="73"/>
      <c r="AB572" s="73"/>
      <c r="AC572" s="73"/>
      <c r="AD572" s="73"/>
      <c r="AE572" s="73"/>
      <c r="AF572" s="47"/>
      <c r="AG572" s="47"/>
      <c r="AH572" s="73"/>
    </row>
    <row r="573" spans="18:34" x14ac:dyDescent="0.25">
      <c r="R573" s="73"/>
      <c r="S573" s="73"/>
      <c r="T573" s="73"/>
      <c r="U573" s="73"/>
      <c r="V573" s="73"/>
      <c r="W573" s="73"/>
      <c r="X573" s="73"/>
      <c r="Y573" s="73"/>
      <c r="Z573" s="73"/>
      <c r="AA573" s="73"/>
      <c r="AB573" s="73"/>
      <c r="AC573" s="73"/>
      <c r="AD573" s="73"/>
      <c r="AE573" s="73"/>
      <c r="AF573" s="47"/>
      <c r="AG573" s="47"/>
      <c r="AH573" s="73"/>
    </row>
    <row r="574" spans="18:34" x14ac:dyDescent="0.25">
      <c r="R574" s="73"/>
      <c r="S574" s="73"/>
      <c r="T574" s="73"/>
      <c r="U574" s="73"/>
      <c r="V574" s="73"/>
      <c r="W574" s="73"/>
      <c r="X574" s="73"/>
      <c r="Y574" s="73"/>
      <c r="Z574" s="73"/>
      <c r="AA574" s="73"/>
      <c r="AB574" s="73"/>
      <c r="AC574" s="73"/>
      <c r="AD574" s="73"/>
      <c r="AE574" s="73"/>
      <c r="AF574" s="47"/>
      <c r="AG574" s="47"/>
      <c r="AH574" s="73"/>
    </row>
    <row r="575" spans="18:34" x14ac:dyDescent="0.25">
      <c r="R575" s="73"/>
      <c r="S575" s="73"/>
      <c r="T575" s="73"/>
      <c r="U575" s="73"/>
      <c r="V575" s="73"/>
      <c r="W575" s="73"/>
      <c r="X575" s="73"/>
      <c r="Y575" s="73"/>
      <c r="Z575" s="73"/>
      <c r="AA575" s="73"/>
      <c r="AB575" s="73"/>
      <c r="AC575" s="73"/>
      <c r="AD575" s="73"/>
      <c r="AE575" s="73"/>
      <c r="AF575" s="47"/>
      <c r="AG575" s="47"/>
      <c r="AH575" s="73"/>
    </row>
    <row r="576" spans="18:34" x14ac:dyDescent="0.25">
      <c r="R576" s="73"/>
      <c r="S576" s="73"/>
      <c r="T576" s="73"/>
      <c r="U576" s="73"/>
      <c r="V576" s="73"/>
      <c r="W576" s="73"/>
      <c r="X576" s="73"/>
      <c r="Y576" s="73"/>
      <c r="Z576" s="73"/>
      <c r="AA576" s="73"/>
      <c r="AB576" s="73"/>
      <c r="AC576" s="73"/>
      <c r="AD576" s="73"/>
      <c r="AE576" s="73"/>
      <c r="AF576" s="47"/>
      <c r="AG576" s="47"/>
      <c r="AH576" s="73"/>
    </row>
    <row r="577" spans="18:34" x14ac:dyDescent="0.25">
      <c r="R577" s="73"/>
      <c r="S577" s="73"/>
      <c r="T577" s="73"/>
      <c r="U577" s="73"/>
      <c r="V577" s="73"/>
      <c r="W577" s="73"/>
      <c r="X577" s="73"/>
      <c r="Y577" s="73"/>
      <c r="Z577" s="73"/>
      <c r="AA577" s="73"/>
      <c r="AB577" s="73"/>
      <c r="AC577" s="73"/>
      <c r="AD577" s="73"/>
      <c r="AE577" s="73"/>
      <c r="AF577" s="47"/>
      <c r="AG577" s="47"/>
      <c r="AH577" s="73"/>
    </row>
    <row r="578" spans="18:34" x14ac:dyDescent="0.25">
      <c r="R578" s="73"/>
      <c r="S578" s="73"/>
      <c r="T578" s="73"/>
      <c r="U578" s="73"/>
      <c r="V578" s="73"/>
      <c r="W578" s="73"/>
      <c r="X578" s="73"/>
      <c r="Y578" s="73"/>
      <c r="Z578" s="73"/>
      <c r="AA578" s="73"/>
      <c r="AB578" s="73"/>
      <c r="AC578" s="73"/>
      <c r="AD578" s="73"/>
      <c r="AE578" s="73"/>
      <c r="AF578" s="47"/>
      <c r="AG578" s="47"/>
      <c r="AH578" s="73"/>
    </row>
    <row r="579" spans="18:34" x14ac:dyDescent="0.25">
      <c r="R579" s="73"/>
      <c r="S579" s="73"/>
      <c r="T579" s="73"/>
      <c r="U579" s="73"/>
      <c r="V579" s="73"/>
      <c r="W579" s="73"/>
      <c r="X579" s="73"/>
      <c r="Y579" s="73"/>
      <c r="Z579" s="73"/>
      <c r="AA579" s="73"/>
      <c r="AB579" s="73"/>
      <c r="AC579" s="73"/>
      <c r="AD579" s="73"/>
      <c r="AE579" s="73"/>
      <c r="AF579" s="47"/>
      <c r="AG579" s="47"/>
      <c r="AH579" s="73"/>
    </row>
    <row r="580" spans="18:34" x14ac:dyDescent="0.25">
      <c r="R580" s="73"/>
      <c r="S580" s="73"/>
      <c r="T580" s="73"/>
      <c r="U580" s="73"/>
      <c r="V580" s="73"/>
      <c r="W580" s="73"/>
      <c r="X580" s="73"/>
      <c r="Y580" s="73"/>
      <c r="Z580" s="73"/>
      <c r="AA580" s="73"/>
      <c r="AB580" s="73"/>
      <c r="AC580" s="73"/>
      <c r="AD580" s="73"/>
      <c r="AE580" s="73"/>
      <c r="AF580" s="47"/>
      <c r="AG580" s="47"/>
      <c r="AH580" s="73"/>
    </row>
    <row r="581" spans="18:34" x14ac:dyDescent="0.25">
      <c r="R581" s="73"/>
      <c r="S581" s="73"/>
      <c r="T581" s="73"/>
      <c r="U581" s="73"/>
      <c r="V581" s="73"/>
      <c r="W581" s="73"/>
      <c r="X581" s="73"/>
      <c r="Y581" s="73"/>
      <c r="Z581" s="73"/>
      <c r="AA581" s="73"/>
      <c r="AB581" s="73"/>
      <c r="AC581" s="73"/>
      <c r="AD581" s="73"/>
      <c r="AE581" s="73"/>
      <c r="AF581" s="47"/>
      <c r="AG581" s="47"/>
      <c r="AH581" s="73"/>
    </row>
    <row r="582" spans="18:34" x14ac:dyDescent="0.25">
      <c r="R582" s="73"/>
      <c r="S582" s="73"/>
      <c r="T582" s="73"/>
      <c r="U582" s="73"/>
      <c r="V582" s="73"/>
      <c r="W582" s="73"/>
      <c r="X582" s="73"/>
      <c r="Y582" s="73"/>
      <c r="Z582" s="73"/>
      <c r="AA582" s="73"/>
      <c r="AB582" s="73"/>
      <c r="AC582" s="73"/>
      <c r="AD582" s="73"/>
      <c r="AE582" s="73"/>
      <c r="AF582" s="47"/>
      <c r="AG582" s="47"/>
      <c r="AH582" s="73"/>
    </row>
    <row r="583" spans="18:34" x14ac:dyDescent="0.25">
      <c r="R583" s="73"/>
      <c r="S583" s="73"/>
      <c r="T583" s="73"/>
      <c r="U583" s="73"/>
      <c r="V583" s="73"/>
      <c r="W583" s="73"/>
      <c r="X583" s="73"/>
      <c r="Y583" s="73"/>
      <c r="Z583" s="73"/>
      <c r="AA583" s="73"/>
      <c r="AB583" s="73"/>
      <c r="AC583" s="73"/>
      <c r="AD583" s="73"/>
      <c r="AE583" s="73"/>
      <c r="AF583" s="47"/>
      <c r="AG583" s="47"/>
      <c r="AH583" s="73"/>
    </row>
    <row r="584" spans="18:34" x14ac:dyDescent="0.25">
      <c r="R584" s="73"/>
      <c r="S584" s="73"/>
      <c r="T584" s="73"/>
      <c r="U584" s="73"/>
      <c r="V584" s="73"/>
      <c r="W584" s="73"/>
      <c r="X584" s="73"/>
      <c r="Y584" s="73"/>
      <c r="Z584" s="73"/>
      <c r="AA584" s="73"/>
      <c r="AB584" s="73"/>
      <c r="AC584" s="73"/>
      <c r="AD584" s="73"/>
      <c r="AE584" s="73"/>
      <c r="AF584" s="47"/>
      <c r="AG584" s="47"/>
      <c r="AH584" s="73"/>
    </row>
    <row r="585" spans="18:34" x14ac:dyDescent="0.25">
      <c r="R585" s="73"/>
      <c r="S585" s="73"/>
      <c r="T585" s="73"/>
      <c r="U585" s="73"/>
      <c r="V585" s="73"/>
      <c r="W585" s="73"/>
      <c r="X585" s="73"/>
      <c r="Y585" s="73"/>
      <c r="Z585" s="73"/>
      <c r="AA585" s="73"/>
      <c r="AB585" s="73"/>
      <c r="AC585" s="73"/>
      <c r="AD585" s="73"/>
      <c r="AE585" s="73"/>
      <c r="AF585" s="47"/>
      <c r="AG585" s="47"/>
      <c r="AH585" s="73"/>
    </row>
    <row r="586" spans="18:34" x14ac:dyDescent="0.25">
      <c r="R586" s="73"/>
      <c r="S586" s="73"/>
      <c r="T586" s="73"/>
      <c r="U586" s="73"/>
      <c r="V586" s="73"/>
      <c r="W586" s="73"/>
      <c r="X586" s="73"/>
      <c r="Y586" s="73"/>
      <c r="Z586" s="73"/>
      <c r="AA586" s="73"/>
      <c r="AB586" s="73"/>
      <c r="AC586" s="73"/>
      <c r="AD586" s="73"/>
      <c r="AE586" s="73"/>
      <c r="AF586" s="47"/>
      <c r="AG586" s="47"/>
      <c r="AH586" s="73"/>
    </row>
    <row r="587" spans="18:34" x14ac:dyDescent="0.25">
      <c r="R587" s="73"/>
      <c r="S587" s="73"/>
      <c r="T587" s="73"/>
      <c r="U587" s="73"/>
      <c r="V587" s="73"/>
      <c r="W587" s="73"/>
      <c r="X587" s="73"/>
      <c r="Y587" s="73"/>
      <c r="Z587" s="73"/>
      <c r="AA587" s="73"/>
      <c r="AB587" s="73"/>
      <c r="AC587" s="73"/>
      <c r="AD587" s="73"/>
      <c r="AE587" s="73"/>
      <c r="AF587" s="47"/>
      <c r="AG587" s="47"/>
      <c r="AH587" s="73"/>
    </row>
    <row r="588" spans="18:34" x14ac:dyDescent="0.25">
      <c r="R588" s="73"/>
      <c r="S588" s="73"/>
      <c r="T588" s="73"/>
      <c r="U588" s="73"/>
      <c r="V588" s="73"/>
      <c r="W588" s="73"/>
      <c r="X588" s="73"/>
      <c r="Y588" s="73"/>
      <c r="Z588" s="73"/>
      <c r="AA588" s="73"/>
      <c r="AB588" s="73"/>
      <c r="AC588" s="73"/>
      <c r="AD588" s="73"/>
      <c r="AE588" s="73"/>
      <c r="AF588" s="47"/>
      <c r="AG588" s="47"/>
      <c r="AH588" s="73"/>
    </row>
    <row r="589" spans="18:34" x14ac:dyDescent="0.25">
      <c r="R589" s="73"/>
      <c r="S589" s="73"/>
      <c r="T589" s="73"/>
      <c r="U589" s="73"/>
      <c r="V589" s="73"/>
      <c r="W589" s="73"/>
      <c r="X589" s="73"/>
      <c r="Y589" s="73"/>
      <c r="Z589" s="73"/>
      <c r="AA589" s="73"/>
      <c r="AB589" s="73"/>
      <c r="AC589" s="73"/>
      <c r="AD589" s="73"/>
      <c r="AE589" s="73"/>
      <c r="AF589" s="47"/>
      <c r="AG589" s="47"/>
      <c r="AH589" s="73"/>
    </row>
    <row r="590" spans="18:34" x14ac:dyDescent="0.25">
      <c r="R590" s="73"/>
      <c r="S590" s="73"/>
      <c r="T590" s="73"/>
      <c r="U590" s="73"/>
      <c r="V590" s="73"/>
      <c r="W590" s="73"/>
      <c r="X590" s="73"/>
      <c r="Y590" s="73"/>
      <c r="Z590" s="73"/>
      <c r="AA590" s="73"/>
      <c r="AB590" s="73"/>
      <c r="AC590" s="73"/>
      <c r="AD590" s="73"/>
      <c r="AE590" s="73"/>
      <c r="AF590" s="47"/>
      <c r="AG590" s="47"/>
      <c r="AH590" s="73"/>
    </row>
    <row r="591" spans="18:34" x14ac:dyDescent="0.25">
      <c r="R591" s="73"/>
      <c r="S591" s="73"/>
      <c r="T591" s="73"/>
      <c r="U591" s="73"/>
      <c r="V591" s="73"/>
      <c r="W591" s="73"/>
      <c r="X591" s="73"/>
      <c r="Y591" s="73"/>
      <c r="Z591" s="73"/>
      <c r="AA591" s="73"/>
      <c r="AB591" s="73"/>
      <c r="AC591" s="73"/>
      <c r="AD591" s="73"/>
      <c r="AE591" s="73"/>
      <c r="AF591" s="47"/>
      <c r="AG591" s="47"/>
      <c r="AH591" s="73"/>
    </row>
    <row r="592" spans="18:34" x14ac:dyDescent="0.25">
      <c r="R592" s="73"/>
      <c r="S592" s="73"/>
      <c r="T592" s="73"/>
      <c r="U592" s="73"/>
      <c r="V592" s="73"/>
      <c r="W592" s="73"/>
      <c r="X592" s="73"/>
      <c r="Y592" s="73"/>
      <c r="Z592" s="73"/>
      <c r="AA592" s="73"/>
      <c r="AB592" s="73"/>
      <c r="AC592" s="73"/>
      <c r="AD592" s="73"/>
      <c r="AE592" s="73"/>
      <c r="AF592" s="47"/>
      <c r="AG592" s="47"/>
      <c r="AH592" s="73"/>
    </row>
    <row r="593" spans="18:34" x14ac:dyDescent="0.25">
      <c r="R593" s="73"/>
      <c r="S593" s="73"/>
      <c r="T593" s="73"/>
      <c r="U593" s="73"/>
      <c r="V593" s="73"/>
      <c r="W593" s="73"/>
      <c r="X593" s="73"/>
      <c r="Y593" s="73"/>
      <c r="Z593" s="73"/>
      <c r="AA593" s="73"/>
      <c r="AB593" s="73"/>
      <c r="AC593" s="73"/>
      <c r="AD593" s="73"/>
      <c r="AE593" s="73"/>
      <c r="AF593" s="47"/>
      <c r="AG593" s="47"/>
      <c r="AH593" s="73"/>
    </row>
    <row r="594" spans="18:34" x14ac:dyDescent="0.25">
      <c r="R594" s="73"/>
      <c r="S594" s="73"/>
      <c r="T594" s="73"/>
      <c r="U594" s="73"/>
      <c r="V594" s="73"/>
      <c r="W594" s="73"/>
      <c r="X594" s="73"/>
      <c r="Y594" s="73"/>
      <c r="Z594" s="73"/>
      <c r="AA594" s="73"/>
      <c r="AB594" s="73"/>
      <c r="AC594" s="73"/>
      <c r="AD594" s="73"/>
      <c r="AE594" s="73"/>
      <c r="AF594" s="47"/>
      <c r="AG594" s="47"/>
      <c r="AH594" s="73"/>
    </row>
    <row r="595" spans="18:34" x14ac:dyDescent="0.25">
      <c r="R595" s="73"/>
      <c r="S595" s="73"/>
      <c r="T595" s="73"/>
      <c r="U595" s="73"/>
      <c r="V595" s="73"/>
      <c r="W595" s="73"/>
      <c r="X595" s="73"/>
      <c r="Y595" s="73"/>
      <c r="Z595" s="73"/>
      <c r="AA595" s="73"/>
      <c r="AB595" s="73"/>
      <c r="AC595" s="73"/>
      <c r="AD595" s="73"/>
      <c r="AE595" s="73"/>
      <c r="AF595" s="47"/>
      <c r="AG595" s="47"/>
      <c r="AH595" s="73"/>
    </row>
    <row r="596" spans="18:34" x14ac:dyDescent="0.25">
      <c r="R596" s="73"/>
      <c r="S596" s="73"/>
      <c r="T596" s="73"/>
      <c r="U596" s="73"/>
      <c r="V596" s="73"/>
      <c r="W596" s="73"/>
      <c r="X596" s="73"/>
      <c r="Y596" s="73"/>
      <c r="Z596" s="73"/>
      <c r="AA596" s="73"/>
      <c r="AB596" s="73"/>
      <c r="AC596" s="73"/>
      <c r="AD596" s="73"/>
      <c r="AE596" s="73"/>
      <c r="AF596" s="47"/>
      <c r="AG596" s="47"/>
      <c r="AH596" s="73"/>
    </row>
    <row r="597" spans="18:34" x14ac:dyDescent="0.25">
      <c r="R597" s="73"/>
      <c r="S597" s="73"/>
      <c r="T597" s="73"/>
      <c r="U597" s="73"/>
      <c r="V597" s="73"/>
      <c r="W597" s="73"/>
      <c r="X597" s="73"/>
      <c r="Y597" s="73"/>
      <c r="Z597" s="73"/>
      <c r="AA597" s="73"/>
      <c r="AB597" s="73"/>
      <c r="AC597" s="73"/>
      <c r="AD597" s="73"/>
      <c r="AE597" s="73"/>
      <c r="AF597" s="47"/>
      <c r="AG597" s="47"/>
      <c r="AH597" s="73"/>
    </row>
    <row r="598" spans="18:34" x14ac:dyDescent="0.25">
      <c r="R598" s="73"/>
      <c r="S598" s="73"/>
      <c r="T598" s="73"/>
      <c r="U598" s="73"/>
      <c r="V598" s="73"/>
      <c r="W598" s="73"/>
      <c r="X598" s="73"/>
      <c r="Y598" s="73"/>
      <c r="Z598" s="73"/>
      <c r="AA598" s="73"/>
      <c r="AB598" s="73"/>
      <c r="AC598" s="73"/>
      <c r="AD598" s="73"/>
      <c r="AE598" s="73"/>
      <c r="AF598" s="47"/>
      <c r="AG598" s="47"/>
      <c r="AH598" s="73"/>
    </row>
    <row r="599" spans="18:34" x14ac:dyDescent="0.25">
      <c r="R599" s="73"/>
      <c r="S599" s="73"/>
      <c r="T599" s="73"/>
      <c r="U599" s="73"/>
      <c r="V599" s="73"/>
      <c r="W599" s="73"/>
      <c r="X599" s="73"/>
      <c r="Y599" s="73"/>
      <c r="Z599" s="73"/>
      <c r="AA599" s="73"/>
      <c r="AB599" s="73"/>
      <c r="AC599" s="73"/>
      <c r="AD599" s="73"/>
      <c r="AE599" s="73"/>
      <c r="AF599" s="47"/>
      <c r="AG599" s="47"/>
      <c r="AH599" s="73"/>
    </row>
    <row r="600" spans="18:34" x14ac:dyDescent="0.25">
      <c r="R600" s="73"/>
      <c r="S600" s="73"/>
      <c r="T600" s="73"/>
      <c r="U600" s="73"/>
      <c r="V600" s="73"/>
      <c r="W600" s="73"/>
      <c r="X600" s="73"/>
      <c r="Y600" s="73"/>
      <c r="Z600" s="73"/>
      <c r="AA600" s="73"/>
      <c r="AB600" s="73"/>
      <c r="AC600" s="73"/>
      <c r="AD600" s="73"/>
      <c r="AE600" s="73"/>
      <c r="AF600" s="47"/>
      <c r="AG600" s="47"/>
      <c r="AH600" s="73"/>
    </row>
    <row r="601" spans="18:34" x14ac:dyDescent="0.25">
      <c r="R601" s="73"/>
      <c r="S601" s="73"/>
      <c r="T601" s="73"/>
      <c r="U601" s="73"/>
      <c r="V601" s="73"/>
      <c r="W601" s="73"/>
      <c r="X601" s="73"/>
      <c r="Y601" s="73"/>
      <c r="Z601" s="73"/>
      <c r="AA601" s="73"/>
      <c r="AB601" s="73"/>
      <c r="AC601" s="73"/>
      <c r="AD601" s="73"/>
      <c r="AE601" s="73"/>
      <c r="AF601" s="47"/>
      <c r="AG601" s="47"/>
      <c r="AH601" s="73"/>
    </row>
    <row r="602" spans="18:34" x14ac:dyDescent="0.25">
      <c r="R602" s="73"/>
      <c r="S602" s="73"/>
      <c r="T602" s="73"/>
      <c r="U602" s="73"/>
      <c r="V602" s="73"/>
      <c r="W602" s="73"/>
      <c r="X602" s="73"/>
      <c r="Y602" s="73"/>
      <c r="Z602" s="73"/>
      <c r="AA602" s="73"/>
      <c r="AB602" s="73"/>
      <c r="AC602" s="73"/>
      <c r="AD602" s="73"/>
      <c r="AE602" s="73"/>
      <c r="AF602" s="47"/>
      <c r="AG602" s="47"/>
      <c r="AH602" s="73"/>
    </row>
    <row r="603" spans="18:34" x14ac:dyDescent="0.25">
      <c r="R603" s="73"/>
      <c r="S603" s="73"/>
      <c r="T603" s="73"/>
      <c r="U603" s="73"/>
      <c r="V603" s="73"/>
      <c r="W603" s="73"/>
      <c r="X603" s="73"/>
      <c r="Y603" s="73"/>
      <c r="Z603" s="73"/>
      <c r="AA603" s="73"/>
      <c r="AB603" s="73"/>
      <c r="AC603" s="73"/>
      <c r="AD603" s="73"/>
      <c r="AE603" s="73"/>
      <c r="AF603" s="47"/>
      <c r="AG603" s="47"/>
      <c r="AH603" s="73"/>
    </row>
    <row r="604" spans="18:34" x14ac:dyDescent="0.25">
      <c r="R604" s="73"/>
      <c r="S604" s="73"/>
      <c r="T604" s="73"/>
      <c r="U604" s="73"/>
      <c r="V604" s="73"/>
      <c r="W604" s="73"/>
      <c r="X604" s="73"/>
      <c r="Y604" s="73"/>
      <c r="Z604" s="73"/>
      <c r="AA604" s="73"/>
      <c r="AB604" s="73"/>
      <c r="AC604" s="73"/>
      <c r="AD604" s="73"/>
      <c r="AE604" s="73"/>
      <c r="AF604" s="47"/>
      <c r="AG604" s="47"/>
      <c r="AH604" s="73"/>
    </row>
    <row r="605" spans="18:34" x14ac:dyDescent="0.25">
      <c r="R605" s="73"/>
      <c r="S605" s="73"/>
      <c r="T605" s="73"/>
      <c r="U605" s="73"/>
      <c r="V605" s="73"/>
      <c r="W605" s="73"/>
      <c r="X605" s="73"/>
      <c r="Y605" s="73"/>
      <c r="Z605" s="73"/>
      <c r="AA605" s="73"/>
      <c r="AB605" s="73"/>
      <c r="AC605" s="73"/>
      <c r="AD605" s="73"/>
      <c r="AE605" s="73"/>
      <c r="AF605" s="47"/>
      <c r="AG605" s="47"/>
      <c r="AH605" s="73"/>
    </row>
    <row r="606" spans="18:34" x14ac:dyDescent="0.25">
      <c r="R606" s="73"/>
      <c r="S606" s="73"/>
      <c r="T606" s="73"/>
      <c r="U606" s="73"/>
      <c r="V606" s="73"/>
      <c r="W606" s="73"/>
      <c r="X606" s="73"/>
      <c r="Y606" s="73"/>
      <c r="Z606" s="73"/>
      <c r="AA606" s="73"/>
      <c r="AB606" s="73"/>
      <c r="AC606" s="73"/>
      <c r="AD606" s="73"/>
      <c r="AE606" s="73"/>
      <c r="AF606" s="47"/>
      <c r="AG606" s="47"/>
      <c r="AH606" s="73"/>
    </row>
    <row r="607" spans="18:34" x14ac:dyDescent="0.25">
      <c r="R607" s="73"/>
      <c r="S607" s="73"/>
      <c r="T607" s="73"/>
      <c r="U607" s="73"/>
      <c r="V607" s="73"/>
      <c r="W607" s="73"/>
      <c r="X607" s="73"/>
      <c r="Y607" s="73"/>
      <c r="Z607" s="73"/>
      <c r="AA607" s="73"/>
      <c r="AB607" s="73"/>
      <c r="AC607" s="73"/>
      <c r="AD607" s="73"/>
      <c r="AE607" s="73"/>
      <c r="AF607" s="47"/>
      <c r="AG607" s="47"/>
      <c r="AH607" s="73"/>
    </row>
    <row r="608" spans="18:34" x14ac:dyDescent="0.25">
      <c r="R608" s="73"/>
      <c r="S608" s="73"/>
      <c r="T608" s="73"/>
      <c r="U608" s="73"/>
      <c r="V608" s="73"/>
      <c r="W608" s="73"/>
      <c r="X608" s="73"/>
      <c r="Y608" s="73"/>
      <c r="Z608" s="73"/>
      <c r="AA608" s="73"/>
      <c r="AB608" s="73"/>
      <c r="AC608" s="73"/>
      <c r="AD608" s="73"/>
      <c r="AE608" s="73"/>
      <c r="AF608" s="47"/>
      <c r="AG608" s="47"/>
      <c r="AH608" s="73"/>
    </row>
    <row r="609" spans="18:34" x14ac:dyDescent="0.25">
      <c r="R609" s="73"/>
      <c r="S609" s="73"/>
      <c r="T609" s="73"/>
      <c r="U609" s="73"/>
      <c r="V609" s="73"/>
      <c r="W609" s="73"/>
      <c r="X609" s="73"/>
      <c r="Y609" s="73"/>
      <c r="Z609" s="73"/>
      <c r="AA609" s="73"/>
      <c r="AB609" s="73"/>
      <c r="AC609" s="73"/>
      <c r="AD609" s="73"/>
      <c r="AE609" s="73"/>
      <c r="AF609" s="47"/>
      <c r="AG609" s="47"/>
      <c r="AH609" s="73"/>
    </row>
    <row r="610" spans="18:34" x14ac:dyDescent="0.25">
      <c r="R610" s="73"/>
      <c r="S610" s="73"/>
      <c r="T610" s="73"/>
      <c r="U610" s="73"/>
      <c r="V610" s="73"/>
      <c r="W610" s="73"/>
      <c r="X610" s="73"/>
      <c r="Y610" s="73"/>
      <c r="Z610" s="73"/>
      <c r="AA610" s="73"/>
      <c r="AB610" s="73"/>
      <c r="AC610" s="73"/>
      <c r="AD610" s="73"/>
      <c r="AE610" s="73"/>
      <c r="AF610" s="47"/>
      <c r="AG610" s="47"/>
      <c r="AH610" s="73"/>
    </row>
    <row r="611" spans="18:34" x14ac:dyDescent="0.25">
      <c r="R611" s="73"/>
      <c r="S611" s="73"/>
      <c r="T611" s="73"/>
      <c r="U611" s="73"/>
      <c r="V611" s="73"/>
      <c r="W611" s="73"/>
      <c r="X611" s="73"/>
      <c r="Y611" s="73"/>
      <c r="Z611" s="73"/>
      <c r="AA611" s="73"/>
      <c r="AB611" s="73"/>
      <c r="AC611" s="73"/>
      <c r="AD611" s="73"/>
      <c r="AE611" s="73"/>
      <c r="AF611" s="47"/>
      <c r="AG611" s="47"/>
      <c r="AH611" s="73"/>
    </row>
    <row r="612" spans="18:34" x14ac:dyDescent="0.25">
      <c r="R612" s="73"/>
      <c r="S612" s="73"/>
      <c r="T612" s="73"/>
      <c r="U612" s="73"/>
      <c r="V612" s="73"/>
      <c r="W612" s="73"/>
      <c r="X612" s="73"/>
      <c r="Y612" s="73"/>
      <c r="Z612" s="73"/>
      <c r="AA612" s="73"/>
      <c r="AB612" s="73"/>
      <c r="AC612" s="73"/>
      <c r="AD612" s="73"/>
      <c r="AE612" s="73"/>
      <c r="AF612" s="47"/>
      <c r="AG612" s="47"/>
      <c r="AH612" s="73"/>
    </row>
    <row r="613" spans="18:34" x14ac:dyDescent="0.25">
      <c r="R613" s="73"/>
      <c r="S613" s="73"/>
      <c r="T613" s="73"/>
      <c r="U613" s="73"/>
      <c r="V613" s="73"/>
      <c r="W613" s="73"/>
      <c r="X613" s="73"/>
      <c r="Y613" s="73"/>
      <c r="Z613" s="73"/>
      <c r="AA613" s="73"/>
      <c r="AB613" s="73"/>
      <c r="AC613" s="73"/>
      <c r="AD613" s="73"/>
      <c r="AE613" s="73"/>
      <c r="AF613" s="47"/>
      <c r="AG613" s="47"/>
      <c r="AH613" s="73"/>
    </row>
    <row r="614" spans="18:34" x14ac:dyDescent="0.25">
      <c r="R614" s="73"/>
      <c r="S614" s="73"/>
      <c r="T614" s="73"/>
      <c r="U614" s="73"/>
      <c r="V614" s="73"/>
      <c r="W614" s="73"/>
      <c r="X614" s="73"/>
      <c r="Y614" s="73"/>
      <c r="Z614" s="73"/>
      <c r="AA614" s="73"/>
      <c r="AB614" s="73"/>
      <c r="AC614" s="73"/>
      <c r="AD614" s="73"/>
      <c r="AE614" s="73"/>
      <c r="AF614" s="47"/>
      <c r="AG614" s="47"/>
      <c r="AH614" s="73"/>
    </row>
    <row r="615" spans="18:34" x14ac:dyDescent="0.25">
      <c r="R615" s="73"/>
      <c r="S615" s="73"/>
      <c r="T615" s="73"/>
      <c r="U615" s="73"/>
      <c r="V615" s="73"/>
      <c r="W615" s="73"/>
      <c r="X615" s="73"/>
      <c r="Y615" s="73"/>
      <c r="Z615" s="73"/>
      <c r="AA615" s="73"/>
      <c r="AB615" s="73"/>
      <c r="AC615" s="73"/>
      <c r="AD615" s="73"/>
      <c r="AE615" s="73"/>
      <c r="AF615" s="47"/>
      <c r="AG615" s="47"/>
      <c r="AH615" s="73"/>
    </row>
    <row r="616" spans="18:34" x14ac:dyDescent="0.25">
      <c r="R616" s="73"/>
      <c r="S616" s="73"/>
      <c r="T616" s="73"/>
      <c r="U616" s="73"/>
      <c r="V616" s="73"/>
      <c r="W616" s="73"/>
      <c r="X616" s="73"/>
      <c r="Y616" s="73"/>
      <c r="Z616" s="73"/>
      <c r="AA616" s="73"/>
      <c r="AB616" s="73"/>
      <c r="AC616" s="73"/>
      <c r="AD616" s="73"/>
      <c r="AE616" s="73"/>
      <c r="AF616" s="47"/>
      <c r="AG616" s="47"/>
      <c r="AH616" s="73"/>
    </row>
    <row r="617" spans="18:34" x14ac:dyDescent="0.25">
      <c r="R617" s="73"/>
      <c r="S617" s="73"/>
      <c r="T617" s="73"/>
      <c r="U617" s="73"/>
      <c r="V617" s="73"/>
      <c r="W617" s="73"/>
      <c r="X617" s="73"/>
      <c r="Y617" s="73"/>
      <c r="Z617" s="73"/>
      <c r="AA617" s="73"/>
      <c r="AB617" s="73"/>
      <c r="AC617" s="73"/>
      <c r="AD617" s="73"/>
      <c r="AE617" s="73"/>
      <c r="AF617" s="47"/>
      <c r="AG617" s="47"/>
      <c r="AH617" s="73"/>
    </row>
    <row r="618" spans="18:34" x14ac:dyDescent="0.25">
      <c r="R618" s="73"/>
      <c r="S618" s="73"/>
      <c r="T618" s="73"/>
      <c r="U618" s="73"/>
      <c r="V618" s="73"/>
      <c r="W618" s="73"/>
      <c r="X618" s="73"/>
      <c r="Y618" s="73"/>
      <c r="Z618" s="73"/>
      <c r="AA618" s="73"/>
      <c r="AB618" s="73"/>
      <c r="AC618" s="73"/>
      <c r="AD618" s="73"/>
      <c r="AE618" s="73"/>
      <c r="AF618" s="47"/>
      <c r="AG618" s="47"/>
      <c r="AH618" s="73"/>
    </row>
    <row r="619" spans="18:34" x14ac:dyDescent="0.25">
      <c r="R619" s="73"/>
      <c r="S619" s="73"/>
      <c r="T619" s="73"/>
      <c r="U619" s="73"/>
      <c r="V619" s="73"/>
      <c r="W619" s="73"/>
      <c r="X619" s="73"/>
      <c r="Y619" s="73"/>
      <c r="Z619" s="73"/>
      <c r="AA619" s="73"/>
      <c r="AB619" s="73"/>
      <c r="AC619" s="73"/>
      <c r="AD619" s="73"/>
      <c r="AE619" s="73"/>
      <c r="AF619" s="47"/>
      <c r="AG619" s="47"/>
      <c r="AH619" s="73"/>
    </row>
    <row r="620" spans="18:34" x14ac:dyDescent="0.25">
      <c r="R620" s="73"/>
      <c r="S620" s="73"/>
      <c r="T620" s="73"/>
      <c r="U620" s="73"/>
      <c r="V620" s="73"/>
      <c r="W620" s="73"/>
      <c r="X620" s="73"/>
      <c r="Y620" s="73"/>
      <c r="Z620" s="73"/>
      <c r="AA620" s="73"/>
      <c r="AB620" s="73"/>
      <c r="AC620" s="73"/>
      <c r="AD620" s="73"/>
      <c r="AE620" s="73"/>
      <c r="AF620" s="47"/>
      <c r="AG620" s="47"/>
      <c r="AH620" s="73"/>
    </row>
    <row r="621" spans="18:34" x14ac:dyDescent="0.25">
      <c r="R621" s="73"/>
      <c r="S621" s="73"/>
      <c r="T621" s="73"/>
      <c r="U621" s="73"/>
      <c r="V621" s="73"/>
      <c r="W621" s="73"/>
      <c r="X621" s="73"/>
      <c r="Y621" s="73"/>
      <c r="Z621" s="73"/>
      <c r="AA621" s="73"/>
      <c r="AB621" s="73"/>
      <c r="AC621" s="73"/>
      <c r="AD621" s="73"/>
      <c r="AE621" s="73"/>
      <c r="AF621" s="47"/>
      <c r="AG621" s="47"/>
      <c r="AH621" s="73"/>
    </row>
    <row r="622" spans="18:34" x14ac:dyDescent="0.25">
      <c r="R622" s="73"/>
      <c r="S622" s="73"/>
      <c r="T622" s="73"/>
      <c r="U622" s="73"/>
      <c r="V622" s="73"/>
      <c r="W622" s="73"/>
      <c r="X622" s="73"/>
      <c r="Y622" s="73"/>
      <c r="Z622" s="73"/>
      <c r="AA622" s="73"/>
      <c r="AB622" s="73"/>
      <c r="AC622" s="73"/>
      <c r="AD622" s="73"/>
      <c r="AE622" s="73"/>
      <c r="AF622" s="47"/>
      <c r="AG622" s="47"/>
      <c r="AH622" s="73"/>
    </row>
    <row r="623" spans="18:34" x14ac:dyDescent="0.25">
      <c r="R623" s="73"/>
      <c r="S623" s="73"/>
      <c r="T623" s="73"/>
      <c r="U623" s="73"/>
      <c r="V623" s="73"/>
      <c r="W623" s="73"/>
      <c r="X623" s="73"/>
      <c r="Y623" s="73"/>
      <c r="Z623" s="73"/>
      <c r="AA623" s="73"/>
      <c r="AB623" s="73"/>
      <c r="AC623" s="73"/>
      <c r="AD623" s="73"/>
      <c r="AE623" s="73"/>
      <c r="AF623" s="47"/>
      <c r="AG623" s="47"/>
      <c r="AH623" s="73"/>
    </row>
    <row r="624" spans="18:34" x14ac:dyDescent="0.25">
      <c r="R624" s="73"/>
      <c r="S624" s="73"/>
      <c r="T624" s="73"/>
      <c r="U624" s="73"/>
      <c r="V624" s="73"/>
      <c r="W624" s="73"/>
      <c r="X624" s="73"/>
      <c r="Y624" s="73"/>
      <c r="Z624" s="73"/>
      <c r="AA624" s="73"/>
      <c r="AB624" s="73"/>
      <c r="AC624" s="73"/>
      <c r="AD624" s="73"/>
      <c r="AE624" s="73"/>
      <c r="AF624" s="47"/>
      <c r="AG624" s="47"/>
      <c r="AH624" s="73"/>
    </row>
    <row r="625" spans="18:34" x14ac:dyDescent="0.25">
      <c r="R625" s="73"/>
      <c r="S625" s="73"/>
      <c r="T625" s="73"/>
      <c r="U625" s="73"/>
      <c r="V625" s="73"/>
      <c r="W625" s="73"/>
      <c r="X625" s="73"/>
      <c r="Y625" s="73"/>
      <c r="Z625" s="73"/>
      <c r="AA625" s="73"/>
      <c r="AB625" s="73"/>
      <c r="AC625" s="73"/>
      <c r="AD625" s="73"/>
      <c r="AE625" s="73"/>
      <c r="AF625" s="47"/>
      <c r="AG625" s="47"/>
      <c r="AH625" s="73"/>
    </row>
    <row r="626" spans="18:34" x14ac:dyDescent="0.25">
      <c r="R626" s="73"/>
      <c r="S626" s="73"/>
      <c r="T626" s="73"/>
      <c r="U626" s="73"/>
      <c r="V626" s="73"/>
      <c r="W626" s="73"/>
      <c r="X626" s="73"/>
      <c r="Y626" s="73"/>
      <c r="Z626" s="73"/>
      <c r="AA626" s="73"/>
      <c r="AB626" s="73"/>
      <c r="AC626" s="73"/>
      <c r="AD626" s="73"/>
      <c r="AE626" s="73"/>
      <c r="AF626" s="47"/>
      <c r="AG626" s="47"/>
      <c r="AH626" s="73"/>
    </row>
    <row r="627" spans="18:34" x14ac:dyDescent="0.25">
      <c r="R627" s="73"/>
      <c r="S627" s="73"/>
      <c r="T627" s="73"/>
      <c r="U627" s="73"/>
      <c r="V627" s="73"/>
      <c r="W627" s="73"/>
      <c r="X627" s="73"/>
      <c r="Y627" s="73"/>
      <c r="Z627" s="73"/>
      <c r="AA627" s="73"/>
      <c r="AB627" s="73"/>
      <c r="AC627" s="73"/>
      <c r="AD627" s="73"/>
      <c r="AE627" s="73"/>
      <c r="AF627" s="47"/>
      <c r="AG627" s="47"/>
      <c r="AH627" s="73"/>
    </row>
    <row r="628" spans="18:34" x14ac:dyDescent="0.25">
      <c r="R628" s="73"/>
      <c r="S628" s="73"/>
      <c r="T628" s="73"/>
      <c r="U628" s="73"/>
      <c r="V628" s="73"/>
      <c r="W628" s="73"/>
      <c r="X628" s="73"/>
      <c r="Y628" s="73"/>
      <c r="Z628" s="73"/>
      <c r="AA628" s="73"/>
      <c r="AB628" s="73"/>
      <c r="AC628" s="73"/>
      <c r="AD628" s="73"/>
      <c r="AE628" s="73"/>
      <c r="AF628" s="47"/>
      <c r="AG628" s="47"/>
      <c r="AH628" s="73"/>
    </row>
    <row r="629" spans="18:34" x14ac:dyDescent="0.25">
      <c r="R629" s="73"/>
      <c r="S629" s="73"/>
      <c r="T629" s="73"/>
      <c r="U629" s="73"/>
      <c r="V629" s="73"/>
      <c r="W629" s="73"/>
      <c r="X629" s="73"/>
      <c r="Y629" s="73"/>
      <c r="Z629" s="73"/>
      <c r="AA629" s="73"/>
      <c r="AB629" s="73"/>
      <c r="AC629" s="73"/>
      <c r="AD629" s="73"/>
      <c r="AE629" s="73"/>
      <c r="AF629" s="47"/>
      <c r="AG629" s="47"/>
      <c r="AH629" s="73"/>
    </row>
    <row r="630" spans="18:34" x14ac:dyDescent="0.25">
      <c r="R630" s="73"/>
      <c r="S630" s="73"/>
      <c r="T630" s="73"/>
      <c r="U630" s="73"/>
      <c r="V630" s="73"/>
      <c r="W630" s="73"/>
      <c r="X630" s="73"/>
      <c r="Y630" s="73"/>
      <c r="Z630" s="73"/>
      <c r="AA630" s="73"/>
      <c r="AB630" s="73"/>
      <c r="AC630" s="73"/>
      <c r="AD630" s="73"/>
      <c r="AE630" s="73"/>
      <c r="AF630" s="47"/>
      <c r="AG630" s="47"/>
      <c r="AH630" s="73"/>
    </row>
    <row r="631" spans="18:34" x14ac:dyDescent="0.25">
      <c r="R631" s="73"/>
      <c r="S631" s="73"/>
      <c r="T631" s="73"/>
      <c r="U631" s="73"/>
      <c r="V631" s="73"/>
      <c r="W631" s="73"/>
      <c r="X631" s="73"/>
      <c r="Y631" s="73"/>
      <c r="Z631" s="73"/>
      <c r="AA631" s="73"/>
      <c r="AB631" s="73"/>
      <c r="AC631" s="73"/>
      <c r="AD631" s="73"/>
      <c r="AE631" s="73"/>
      <c r="AF631" s="47"/>
      <c r="AG631" s="47"/>
      <c r="AH631" s="73"/>
    </row>
    <row r="632" spans="18:34" x14ac:dyDescent="0.25">
      <c r="R632" s="73"/>
      <c r="S632" s="73"/>
      <c r="T632" s="73"/>
      <c r="U632" s="73"/>
      <c r="V632" s="73"/>
      <c r="W632" s="73"/>
      <c r="X632" s="73"/>
      <c r="Y632" s="73"/>
      <c r="Z632" s="73"/>
      <c r="AA632" s="73"/>
      <c r="AB632" s="73"/>
      <c r="AC632" s="73"/>
      <c r="AD632" s="73"/>
      <c r="AE632" s="73"/>
      <c r="AF632" s="47"/>
      <c r="AG632" s="47"/>
      <c r="AH632" s="73"/>
    </row>
    <row r="633" spans="18:34" x14ac:dyDescent="0.25">
      <c r="R633" s="73"/>
      <c r="S633" s="73"/>
      <c r="T633" s="73"/>
      <c r="U633" s="73"/>
      <c r="V633" s="73"/>
      <c r="W633" s="73"/>
      <c r="X633" s="73"/>
      <c r="Y633" s="73"/>
      <c r="Z633" s="73"/>
      <c r="AA633" s="73"/>
      <c r="AB633" s="73"/>
      <c r="AC633" s="73"/>
      <c r="AD633" s="73"/>
      <c r="AE633" s="73"/>
      <c r="AF633" s="47"/>
      <c r="AG633" s="47"/>
      <c r="AH633" s="73"/>
    </row>
    <row r="634" spans="18:34" x14ac:dyDescent="0.25">
      <c r="R634" s="73"/>
      <c r="S634" s="73"/>
      <c r="T634" s="73"/>
      <c r="U634" s="73"/>
      <c r="V634" s="73"/>
      <c r="W634" s="73"/>
      <c r="X634" s="73"/>
      <c r="Y634" s="73"/>
      <c r="Z634" s="73"/>
      <c r="AA634" s="73"/>
      <c r="AB634" s="73"/>
      <c r="AC634" s="73"/>
      <c r="AD634" s="73"/>
      <c r="AE634" s="73"/>
      <c r="AF634" s="47"/>
      <c r="AG634" s="47"/>
      <c r="AH634" s="73"/>
    </row>
    <row r="635" spans="18:34" x14ac:dyDescent="0.25">
      <c r="R635" s="73"/>
      <c r="S635" s="73"/>
      <c r="T635" s="73"/>
      <c r="U635" s="73"/>
      <c r="V635" s="73"/>
      <c r="W635" s="73"/>
      <c r="X635" s="73"/>
      <c r="Y635" s="73"/>
      <c r="Z635" s="73"/>
      <c r="AA635" s="73"/>
      <c r="AB635" s="73"/>
      <c r="AC635" s="73"/>
      <c r="AD635" s="73"/>
      <c r="AE635" s="73"/>
      <c r="AF635" s="47"/>
      <c r="AG635" s="47"/>
      <c r="AH635" s="73"/>
    </row>
    <row r="636" spans="18:34" x14ac:dyDescent="0.25">
      <c r="R636" s="73"/>
      <c r="S636" s="73"/>
      <c r="T636" s="73"/>
      <c r="U636" s="73"/>
      <c r="V636" s="73"/>
      <c r="W636" s="73"/>
      <c r="X636" s="73"/>
      <c r="Y636" s="73"/>
      <c r="Z636" s="73"/>
      <c r="AA636" s="73"/>
      <c r="AB636" s="73"/>
      <c r="AC636" s="73"/>
      <c r="AD636" s="73"/>
      <c r="AE636" s="73"/>
      <c r="AF636" s="47"/>
      <c r="AG636" s="47"/>
      <c r="AH636" s="73"/>
    </row>
    <row r="637" spans="18:34" x14ac:dyDescent="0.25">
      <c r="R637" s="73"/>
      <c r="S637" s="73"/>
      <c r="T637" s="73"/>
      <c r="U637" s="73"/>
      <c r="V637" s="73"/>
      <c r="W637" s="73"/>
      <c r="X637" s="73"/>
      <c r="Y637" s="73"/>
      <c r="Z637" s="73"/>
      <c r="AA637" s="73"/>
      <c r="AB637" s="73"/>
      <c r="AC637" s="73"/>
      <c r="AD637" s="73"/>
      <c r="AE637" s="73"/>
      <c r="AF637" s="47"/>
      <c r="AG637" s="47"/>
      <c r="AH637" s="73"/>
    </row>
    <row r="638" spans="18:34" x14ac:dyDescent="0.25">
      <c r="R638" s="73"/>
      <c r="S638" s="73"/>
      <c r="T638" s="73"/>
      <c r="U638" s="73"/>
      <c r="V638" s="73"/>
      <c r="W638" s="73"/>
      <c r="X638" s="73"/>
      <c r="Y638" s="73"/>
      <c r="Z638" s="73"/>
      <c r="AA638" s="73"/>
      <c r="AB638" s="73"/>
      <c r="AC638" s="73"/>
      <c r="AD638" s="73"/>
      <c r="AE638" s="73"/>
      <c r="AF638" s="47"/>
      <c r="AG638" s="47"/>
      <c r="AH638" s="73"/>
    </row>
    <row r="639" spans="18:34" x14ac:dyDescent="0.25">
      <c r="R639" s="73"/>
      <c r="S639" s="73"/>
      <c r="T639" s="73"/>
      <c r="U639" s="73"/>
      <c r="V639" s="73"/>
      <c r="W639" s="73"/>
      <c r="X639" s="73"/>
      <c r="Y639" s="73"/>
      <c r="Z639" s="73"/>
      <c r="AA639" s="73"/>
      <c r="AB639" s="73"/>
      <c r="AC639" s="73"/>
      <c r="AD639" s="73"/>
      <c r="AE639" s="73"/>
      <c r="AF639" s="47"/>
      <c r="AG639" s="47"/>
      <c r="AH639" s="73"/>
    </row>
    <row r="640" spans="18:34" x14ac:dyDescent="0.25">
      <c r="R640" s="73"/>
      <c r="S640" s="73"/>
      <c r="T640" s="73"/>
      <c r="U640" s="73"/>
      <c r="V640" s="73"/>
      <c r="W640" s="73"/>
      <c r="X640" s="73"/>
      <c r="Y640" s="73"/>
      <c r="Z640" s="73"/>
      <c r="AA640" s="73"/>
      <c r="AB640" s="73"/>
      <c r="AC640" s="73"/>
      <c r="AD640" s="73"/>
      <c r="AE640" s="73"/>
      <c r="AF640" s="47"/>
      <c r="AG640" s="47"/>
      <c r="AH640" s="73"/>
    </row>
    <row r="641" spans="18:34" x14ac:dyDescent="0.25">
      <c r="R641" s="73"/>
      <c r="S641" s="73"/>
      <c r="T641" s="73"/>
      <c r="U641" s="73"/>
      <c r="V641" s="73"/>
      <c r="W641" s="73"/>
      <c r="X641" s="73"/>
      <c r="Y641" s="73"/>
      <c r="Z641" s="73"/>
      <c r="AA641" s="73"/>
      <c r="AB641" s="73"/>
      <c r="AC641" s="73"/>
      <c r="AD641" s="73"/>
      <c r="AE641" s="73"/>
      <c r="AF641" s="47"/>
      <c r="AG641" s="47"/>
      <c r="AH641" s="73"/>
    </row>
    <row r="642" spans="18:34" x14ac:dyDescent="0.25">
      <c r="R642" s="73"/>
      <c r="S642" s="73"/>
      <c r="T642" s="73"/>
      <c r="U642" s="73"/>
      <c r="V642" s="73"/>
      <c r="W642" s="73"/>
      <c r="X642" s="73"/>
      <c r="Y642" s="73"/>
      <c r="Z642" s="73"/>
      <c r="AA642" s="73"/>
      <c r="AB642" s="73"/>
      <c r="AC642" s="73"/>
      <c r="AD642" s="73"/>
      <c r="AE642" s="73"/>
      <c r="AF642" s="47"/>
      <c r="AG642" s="47"/>
      <c r="AH642" s="73"/>
    </row>
    <row r="643" spans="18:34" x14ac:dyDescent="0.25">
      <c r="R643" s="73"/>
      <c r="S643" s="73"/>
      <c r="T643" s="73"/>
      <c r="U643" s="73"/>
      <c r="V643" s="73"/>
      <c r="W643" s="73"/>
      <c r="X643" s="73"/>
      <c r="Y643" s="73"/>
      <c r="Z643" s="73"/>
      <c r="AA643" s="73"/>
      <c r="AB643" s="73"/>
      <c r="AC643" s="73"/>
      <c r="AD643" s="73"/>
      <c r="AE643" s="73"/>
      <c r="AF643" s="47"/>
      <c r="AG643" s="47"/>
      <c r="AH643" s="73"/>
    </row>
    <row r="644" spans="18:34" x14ac:dyDescent="0.25">
      <c r="R644" s="73"/>
      <c r="S644" s="73"/>
      <c r="T644" s="73"/>
      <c r="U644" s="73"/>
      <c r="V644" s="73"/>
      <c r="W644" s="73"/>
      <c r="X644" s="73"/>
      <c r="Y644" s="73"/>
      <c r="Z644" s="73"/>
      <c r="AA644" s="73"/>
      <c r="AB644" s="73"/>
      <c r="AC644" s="73"/>
      <c r="AD644" s="73"/>
      <c r="AE644" s="73"/>
      <c r="AF644" s="47"/>
      <c r="AG644" s="47"/>
      <c r="AH644" s="73"/>
    </row>
    <row r="645" spans="18:34" x14ac:dyDescent="0.25">
      <c r="R645" s="73"/>
      <c r="S645" s="73"/>
      <c r="T645" s="73"/>
      <c r="U645" s="73"/>
      <c r="V645" s="73"/>
      <c r="W645" s="73"/>
      <c r="X645" s="73"/>
      <c r="Y645" s="73"/>
      <c r="Z645" s="73"/>
      <c r="AA645" s="73"/>
      <c r="AB645" s="73"/>
      <c r="AC645" s="73"/>
      <c r="AD645" s="73"/>
      <c r="AE645" s="73"/>
      <c r="AF645" s="47"/>
      <c r="AG645" s="47"/>
      <c r="AH645" s="73"/>
    </row>
    <row r="646" spans="18:34" x14ac:dyDescent="0.25">
      <c r="R646" s="73"/>
      <c r="S646" s="73"/>
      <c r="T646" s="73"/>
      <c r="U646" s="73"/>
      <c r="V646" s="73"/>
      <c r="W646" s="73"/>
      <c r="X646" s="73"/>
      <c r="Y646" s="73"/>
      <c r="Z646" s="73"/>
      <c r="AA646" s="73"/>
      <c r="AB646" s="73"/>
      <c r="AC646" s="73"/>
      <c r="AD646" s="73"/>
      <c r="AE646" s="73"/>
      <c r="AF646" s="47"/>
      <c r="AG646" s="47"/>
      <c r="AH646" s="73"/>
    </row>
    <row r="647" spans="18:34" x14ac:dyDescent="0.25">
      <c r="R647" s="73"/>
      <c r="S647" s="73"/>
      <c r="T647" s="73"/>
      <c r="U647" s="73"/>
      <c r="V647" s="73"/>
      <c r="W647" s="73"/>
      <c r="X647" s="73"/>
      <c r="Y647" s="73"/>
      <c r="Z647" s="73"/>
      <c r="AA647" s="73"/>
      <c r="AB647" s="73"/>
      <c r="AC647" s="73"/>
      <c r="AD647" s="73"/>
      <c r="AE647" s="73"/>
      <c r="AF647" s="47"/>
      <c r="AG647" s="47"/>
      <c r="AH647" s="73"/>
    </row>
    <row r="648" spans="18:34" x14ac:dyDescent="0.25">
      <c r="R648" s="73"/>
      <c r="S648" s="73"/>
      <c r="T648" s="73"/>
      <c r="U648" s="73"/>
      <c r="V648" s="73"/>
      <c r="W648" s="73"/>
      <c r="X648" s="73"/>
      <c r="Y648" s="73"/>
      <c r="Z648" s="73"/>
      <c r="AA648" s="73"/>
      <c r="AB648" s="73"/>
      <c r="AC648" s="73"/>
      <c r="AD648" s="73"/>
      <c r="AE648" s="73"/>
      <c r="AF648" s="47"/>
      <c r="AG648" s="47"/>
      <c r="AH648" s="73"/>
    </row>
    <row r="649" spans="18:34" x14ac:dyDescent="0.25">
      <c r="R649" s="73"/>
      <c r="S649" s="73"/>
      <c r="T649" s="73"/>
      <c r="U649" s="73"/>
      <c r="V649" s="73"/>
      <c r="W649" s="73"/>
      <c r="X649" s="73"/>
      <c r="Y649" s="73"/>
      <c r="Z649" s="73"/>
      <c r="AA649" s="73"/>
      <c r="AB649" s="73"/>
      <c r="AC649" s="73"/>
      <c r="AD649" s="73"/>
      <c r="AE649" s="73"/>
      <c r="AF649" s="47"/>
      <c r="AG649" s="47"/>
      <c r="AH649" s="73"/>
    </row>
    <row r="650" spans="18:34" x14ac:dyDescent="0.25">
      <c r="R650" s="73"/>
      <c r="S650" s="73"/>
      <c r="T650" s="73"/>
      <c r="U650" s="73"/>
      <c r="V650" s="73"/>
      <c r="W650" s="73"/>
      <c r="X650" s="73"/>
      <c r="Y650" s="73"/>
      <c r="Z650" s="73"/>
      <c r="AA650" s="73"/>
      <c r="AB650" s="73"/>
      <c r="AC650" s="73"/>
      <c r="AD650" s="73"/>
      <c r="AE650" s="73"/>
      <c r="AF650" s="47"/>
      <c r="AG650" s="47"/>
      <c r="AH650" s="73"/>
    </row>
    <row r="651" spans="18:34" x14ac:dyDescent="0.25">
      <c r="R651" s="73"/>
      <c r="S651" s="73"/>
      <c r="T651" s="73"/>
      <c r="U651" s="73"/>
      <c r="V651" s="73"/>
      <c r="W651" s="73"/>
      <c r="X651" s="73"/>
      <c r="Y651" s="73"/>
      <c r="Z651" s="73"/>
      <c r="AA651" s="73"/>
      <c r="AB651" s="73"/>
      <c r="AC651" s="73"/>
      <c r="AD651" s="73"/>
      <c r="AE651" s="73"/>
      <c r="AF651" s="47"/>
      <c r="AG651" s="47"/>
      <c r="AH651" s="73"/>
    </row>
    <row r="652" spans="18:34" x14ac:dyDescent="0.25">
      <c r="R652" s="73"/>
      <c r="S652" s="73"/>
      <c r="T652" s="73"/>
      <c r="U652" s="73"/>
      <c r="V652" s="73"/>
      <c r="W652" s="73"/>
      <c r="X652" s="73"/>
      <c r="Y652" s="73"/>
      <c r="Z652" s="73"/>
      <c r="AA652" s="73"/>
      <c r="AB652" s="73"/>
      <c r="AC652" s="73"/>
      <c r="AD652" s="73"/>
      <c r="AE652" s="73"/>
      <c r="AF652" s="47"/>
      <c r="AG652" s="47"/>
      <c r="AH652" s="73"/>
    </row>
    <row r="653" spans="18:34" x14ac:dyDescent="0.25">
      <c r="R653" s="73"/>
      <c r="S653" s="73"/>
      <c r="T653" s="73"/>
      <c r="U653" s="73"/>
      <c r="V653" s="73"/>
      <c r="W653" s="73"/>
      <c r="X653" s="73"/>
      <c r="Y653" s="73"/>
      <c r="Z653" s="73"/>
      <c r="AA653" s="73"/>
      <c r="AB653" s="73"/>
      <c r="AC653" s="73"/>
      <c r="AD653" s="73"/>
      <c r="AE653" s="73"/>
      <c r="AF653" s="47"/>
      <c r="AG653" s="47"/>
      <c r="AH653" s="73"/>
    </row>
    <row r="654" spans="18:34" x14ac:dyDescent="0.25">
      <c r="R654" s="73"/>
      <c r="S654" s="73"/>
      <c r="T654" s="73"/>
      <c r="U654" s="73"/>
      <c r="V654" s="73"/>
      <c r="W654" s="73"/>
      <c r="X654" s="73"/>
      <c r="Y654" s="73"/>
      <c r="Z654" s="73"/>
      <c r="AA654" s="73"/>
      <c r="AB654" s="73"/>
      <c r="AC654" s="73"/>
      <c r="AD654" s="73"/>
      <c r="AE654" s="73"/>
      <c r="AF654" s="47"/>
      <c r="AG654" s="47"/>
      <c r="AH654" s="73"/>
    </row>
    <row r="655" spans="18:34" x14ac:dyDescent="0.25">
      <c r="R655" s="73"/>
      <c r="S655" s="73"/>
      <c r="T655" s="73"/>
      <c r="U655" s="73"/>
      <c r="V655" s="73"/>
      <c r="W655" s="73"/>
      <c r="X655" s="73"/>
      <c r="Y655" s="73"/>
      <c r="Z655" s="73"/>
      <c r="AA655" s="73"/>
      <c r="AB655" s="73"/>
      <c r="AC655" s="73"/>
      <c r="AD655" s="73"/>
      <c r="AE655" s="73"/>
      <c r="AF655" s="47"/>
      <c r="AG655" s="47"/>
      <c r="AH655" s="73"/>
    </row>
    <row r="656" spans="18:34" x14ac:dyDescent="0.25">
      <c r="R656" s="73"/>
      <c r="S656" s="73"/>
      <c r="T656" s="73"/>
      <c r="U656" s="73"/>
      <c r="V656" s="73"/>
      <c r="W656" s="73"/>
      <c r="X656" s="73"/>
      <c r="Y656" s="73"/>
      <c r="Z656" s="73"/>
      <c r="AA656" s="73"/>
      <c r="AB656" s="73"/>
      <c r="AC656" s="73"/>
      <c r="AD656" s="73"/>
      <c r="AE656" s="73"/>
      <c r="AF656" s="47"/>
      <c r="AG656" s="47"/>
      <c r="AH656" s="73"/>
    </row>
    <row r="657" spans="18:34" x14ac:dyDescent="0.25">
      <c r="R657" s="73"/>
      <c r="S657" s="73"/>
      <c r="T657" s="73"/>
      <c r="U657" s="73"/>
      <c r="V657" s="73"/>
      <c r="W657" s="73"/>
      <c r="X657" s="73"/>
      <c r="Y657" s="73"/>
      <c r="Z657" s="73"/>
      <c r="AA657" s="73"/>
      <c r="AB657" s="73"/>
      <c r="AC657" s="73"/>
      <c r="AD657" s="73"/>
      <c r="AE657" s="73"/>
      <c r="AF657" s="47"/>
      <c r="AG657" s="47"/>
      <c r="AH657" s="73"/>
    </row>
    <row r="658" spans="18:34" x14ac:dyDescent="0.25">
      <c r="R658" s="73"/>
      <c r="S658" s="73"/>
      <c r="T658" s="73"/>
      <c r="U658" s="73"/>
      <c r="V658" s="73"/>
      <c r="W658" s="73"/>
      <c r="X658" s="73"/>
      <c r="Y658" s="73"/>
      <c r="Z658" s="73"/>
      <c r="AA658" s="73"/>
      <c r="AB658" s="73"/>
      <c r="AC658" s="73"/>
      <c r="AD658" s="73"/>
      <c r="AE658" s="73"/>
      <c r="AF658" s="47"/>
      <c r="AG658" s="47"/>
      <c r="AH658" s="73"/>
    </row>
    <row r="659" spans="18:34" x14ac:dyDescent="0.25">
      <c r="R659" s="73"/>
      <c r="S659" s="73"/>
      <c r="T659" s="73"/>
      <c r="U659" s="73"/>
      <c r="V659" s="73"/>
      <c r="W659" s="73"/>
      <c r="X659" s="73"/>
      <c r="Y659" s="73"/>
      <c r="Z659" s="73"/>
      <c r="AA659" s="73"/>
      <c r="AB659" s="73"/>
      <c r="AC659" s="73"/>
      <c r="AD659" s="73"/>
      <c r="AE659" s="73"/>
      <c r="AF659" s="47"/>
      <c r="AG659" s="47"/>
      <c r="AH659" s="73"/>
    </row>
    <row r="660" spans="18:34" x14ac:dyDescent="0.25">
      <c r="R660" s="73"/>
      <c r="S660" s="73"/>
      <c r="T660" s="73"/>
      <c r="U660" s="73"/>
      <c r="V660" s="73"/>
      <c r="W660" s="73"/>
      <c r="X660" s="73"/>
      <c r="Y660" s="73"/>
      <c r="Z660" s="73"/>
      <c r="AA660" s="73"/>
      <c r="AB660" s="73"/>
      <c r="AC660" s="73"/>
      <c r="AD660" s="73"/>
      <c r="AE660" s="73"/>
      <c r="AF660" s="47"/>
      <c r="AG660" s="47"/>
      <c r="AH660" s="73"/>
    </row>
    <row r="661" spans="18:34" x14ac:dyDescent="0.25">
      <c r="R661" s="73"/>
      <c r="S661" s="73"/>
      <c r="T661" s="73"/>
      <c r="U661" s="73"/>
      <c r="V661" s="73"/>
      <c r="W661" s="73"/>
      <c r="X661" s="73"/>
      <c r="Y661" s="73"/>
      <c r="Z661" s="73"/>
      <c r="AA661" s="73"/>
      <c r="AB661" s="73"/>
      <c r="AC661" s="73"/>
      <c r="AD661" s="73"/>
      <c r="AE661" s="73"/>
      <c r="AF661" s="47"/>
      <c r="AG661" s="47"/>
      <c r="AH661" s="73"/>
    </row>
    <row r="662" spans="18:34" x14ac:dyDescent="0.25">
      <c r="R662" s="73"/>
      <c r="S662" s="73"/>
      <c r="T662" s="73"/>
      <c r="U662" s="73"/>
      <c r="V662" s="73"/>
      <c r="W662" s="73"/>
      <c r="X662" s="73"/>
      <c r="Y662" s="73"/>
      <c r="Z662" s="73"/>
      <c r="AA662" s="73"/>
      <c r="AB662" s="73"/>
      <c r="AC662" s="73"/>
      <c r="AD662" s="73"/>
      <c r="AE662" s="73"/>
      <c r="AF662" s="47"/>
      <c r="AG662" s="47"/>
      <c r="AH662" s="73"/>
    </row>
    <row r="663" spans="18:34" x14ac:dyDescent="0.25">
      <c r="R663" s="73"/>
      <c r="S663" s="73"/>
      <c r="T663" s="73"/>
      <c r="U663" s="73"/>
      <c r="V663" s="73"/>
      <c r="W663" s="73"/>
      <c r="X663" s="73"/>
      <c r="Y663" s="73"/>
      <c r="Z663" s="73"/>
      <c r="AA663" s="73"/>
      <c r="AB663" s="73"/>
      <c r="AC663" s="73"/>
      <c r="AD663" s="73"/>
      <c r="AE663" s="73"/>
      <c r="AF663" s="47"/>
      <c r="AG663" s="47"/>
      <c r="AH663" s="73"/>
    </row>
    <row r="664" spans="18:34" x14ac:dyDescent="0.25">
      <c r="R664" s="73"/>
      <c r="S664" s="73"/>
      <c r="T664" s="73"/>
      <c r="U664" s="73"/>
      <c r="V664" s="73"/>
      <c r="W664" s="73"/>
      <c r="X664" s="73"/>
      <c r="Y664" s="73"/>
      <c r="Z664" s="73"/>
      <c r="AA664" s="73"/>
      <c r="AB664" s="73"/>
      <c r="AC664" s="73"/>
      <c r="AD664" s="73"/>
      <c r="AE664" s="73"/>
      <c r="AF664" s="47"/>
      <c r="AG664" s="47"/>
      <c r="AH664" s="73"/>
    </row>
    <row r="665" spans="18:34" x14ac:dyDescent="0.25">
      <c r="R665" s="73"/>
      <c r="S665" s="73"/>
      <c r="T665" s="73"/>
      <c r="U665" s="73"/>
      <c r="V665" s="73"/>
      <c r="W665" s="73"/>
      <c r="X665" s="73"/>
      <c r="Y665" s="73"/>
      <c r="Z665" s="73"/>
      <c r="AA665" s="73"/>
      <c r="AB665" s="73"/>
      <c r="AC665" s="73"/>
      <c r="AD665" s="73"/>
      <c r="AE665" s="73"/>
      <c r="AF665" s="47"/>
      <c r="AG665" s="47"/>
      <c r="AH665" s="73"/>
    </row>
    <row r="666" spans="18:34" x14ac:dyDescent="0.25">
      <c r="R666" s="73"/>
      <c r="S666" s="73"/>
      <c r="T666" s="73"/>
      <c r="U666" s="73"/>
      <c r="V666" s="73"/>
      <c r="W666" s="73"/>
      <c r="X666" s="73"/>
      <c r="Y666" s="73"/>
      <c r="Z666" s="73"/>
      <c r="AA666" s="73"/>
      <c r="AB666" s="73"/>
      <c r="AC666" s="73"/>
      <c r="AD666" s="73"/>
      <c r="AE666" s="73"/>
      <c r="AF666" s="47"/>
      <c r="AG666" s="47"/>
      <c r="AH666" s="73"/>
    </row>
    <row r="667" spans="18:34" x14ac:dyDescent="0.25">
      <c r="R667" s="73"/>
      <c r="S667" s="73"/>
      <c r="T667" s="73"/>
      <c r="U667" s="73"/>
      <c r="V667" s="73"/>
      <c r="W667" s="73"/>
      <c r="X667" s="73"/>
      <c r="Y667" s="73"/>
      <c r="Z667" s="73"/>
      <c r="AA667" s="73"/>
      <c r="AB667" s="73"/>
      <c r="AC667" s="73"/>
      <c r="AD667" s="73"/>
      <c r="AE667" s="73"/>
      <c r="AF667" s="47"/>
      <c r="AG667" s="47"/>
      <c r="AH667" s="73"/>
    </row>
    <row r="668" spans="18:34" x14ac:dyDescent="0.25">
      <c r="R668" s="73"/>
      <c r="S668" s="73"/>
      <c r="T668" s="73"/>
      <c r="U668" s="73"/>
      <c r="V668" s="73"/>
      <c r="W668" s="73"/>
      <c r="X668" s="73"/>
      <c r="Y668" s="73"/>
      <c r="Z668" s="73"/>
      <c r="AA668" s="73"/>
      <c r="AB668" s="73"/>
      <c r="AC668" s="73"/>
      <c r="AD668" s="73"/>
      <c r="AE668" s="73"/>
      <c r="AF668" s="47"/>
      <c r="AG668" s="47"/>
      <c r="AH668" s="73"/>
    </row>
    <row r="669" spans="18:34" x14ac:dyDescent="0.25">
      <c r="R669" s="73"/>
      <c r="S669" s="73"/>
      <c r="T669" s="73"/>
      <c r="U669" s="73"/>
      <c r="V669" s="73"/>
      <c r="W669" s="73"/>
      <c r="X669" s="73"/>
      <c r="Y669" s="73"/>
      <c r="Z669" s="73"/>
      <c r="AA669" s="73"/>
      <c r="AB669" s="73"/>
      <c r="AC669" s="73"/>
      <c r="AD669" s="73"/>
      <c r="AE669" s="73"/>
      <c r="AF669" s="47"/>
      <c r="AG669" s="47"/>
      <c r="AH669" s="73"/>
    </row>
    <row r="670" spans="18:34" x14ac:dyDescent="0.25">
      <c r="R670" s="73"/>
      <c r="S670" s="73"/>
      <c r="T670" s="73"/>
      <c r="U670" s="73"/>
      <c r="V670" s="73"/>
      <c r="W670" s="73"/>
      <c r="X670" s="73"/>
      <c r="Y670" s="73"/>
      <c r="Z670" s="73"/>
      <c r="AA670" s="73"/>
      <c r="AB670" s="73"/>
      <c r="AC670" s="73"/>
      <c r="AD670" s="73"/>
      <c r="AE670" s="73"/>
      <c r="AF670" s="47"/>
      <c r="AG670" s="47"/>
      <c r="AH670" s="73"/>
    </row>
    <row r="671" spans="18:34" x14ac:dyDescent="0.25">
      <c r="R671" s="73"/>
      <c r="S671" s="73"/>
      <c r="T671" s="73"/>
      <c r="U671" s="73"/>
      <c r="V671" s="73"/>
      <c r="W671" s="73"/>
      <c r="X671" s="73"/>
      <c r="Y671" s="73"/>
      <c r="Z671" s="73"/>
      <c r="AA671" s="73"/>
      <c r="AB671" s="73"/>
      <c r="AC671" s="73"/>
      <c r="AD671" s="73"/>
      <c r="AE671" s="73"/>
      <c r="AF671" s="47"/>
      <c r="AG671" s="47"/>
      <c r="AH671" s="73"/>
    </row>
    <row r="672" spans="18:34" x14ac:dyDescent="0.25">
      <c r="R672" s="73"/>
      <c r="S672" s="73"/>
      <c r="T672" s="73"/>
      <c r="U672" s="73"/>
      <c r="V672" s="73"/>
      <c r="W672" s="73"/>
      <c r="X672" s="73"/>
      <c r="Y672" s="73"/>
      <c r="Z672" s="73"/>
      <c r="AA672" s="73"/>
      <c r="AB672" s="73"/>
      <c r="AC672" s="73"/>
      <c r="AD672" s="73"/>
      <c r="AE672" s="73"/>
      <c r="AF672" s="47"/>
      <c r="AG672" s="47"/>
      <c r="AH672" s="73"/>
    </row>
    <row r="673" spans="18:34" x14ac:dyDescent="0.25">
      <c r="R673" s="73"/>
      <c r="S673" s="73"/>
      <c r="T673" s="73"/>
      <c r="U673" s="73"/>
      <c r="V673" s="73"/>
      <c r="W673" s="73"/>
      <c r="X673" s="73"/>
      <c r="Y673" s="73"/>
      <c r="Z673" s="73"/>
      <c r="AA673" s="73"/>
      <c r="AB673" s="73"/>
      <c r="AC673" s="73"/>
      <c r="AD673" s="73"/>
      <c r="AE673" s="73"/>
      <c r="AF673" s="47"/>
      <c r="AG673" s="47"/>
      <c r="AH673" s="73"/>
    </row>
    <row r="674" spans="18:34" x14ac:dyDescent="0.25">
      <c r="R674" s="73"/>
      <c r="S674" s="73"/>
      <c r="T674" s="73"/>
      <c r="U674" s="73"/>
      <c r="V674" s="73"/>
      <c r="W674" s="73"/>
      <c r="X674" s="73"/>
      <c r="Y674" s="73"/>
      <c r="Z674" s="73"/>
      <c r="AA674" s="73"/>
      <c r="AB674" s="73"/>
      <c r="AC674" s="73"/>
      <c r="AD674" s="73"/>
      <c r="AE674" s="73"/>
      <c r="AF674" s="47"/>
      <c r="AG674" s="47"/>
      <c r="AH674" s="73"/>
    </row>
    <row r="675" spans="18:34" x14ac:dyDescent="0.25">
      <c r="R675" s="73"/>
      <c r="S675" s="73"/>
      <c r="T675" s="73"/>
      <c r="U675" s="73"/>
      <c r="V675" s="73"/>
      <c r="W675" s="73"/>
      <c r="X675" s="73"/>
      <c r="Y675" s="73"/>
      <c r="Z675" s="73"/>
      <c r="AA675" s="73"/>
      <c r="AB675" s="73"/>
      <c r="AC675" s="73"/>
      <c r="AD675" s="73"/>
      <c r="AE675" s="73"/>
      <c r="AF675" s="47"/>
      <c r="AG675" s="47"/>
      <c r="AH675" s="73"/>
    </row>
    <row r="676" spans="18:34" x14ac:dyDescent="0.25">
      <c r="R676" s="73"/>
      <c r="S676" s="73"/>
      <c r="T676" s="73"/>
      <c r="U676" s="73"/>
      <c r="V676" s="73"/>
      <c r="W676" s="73"/>
      <c r="X676" s="73"/>
      <c r="Y676" s="73"/>
      <c r="Z676" s="73"/>
      <c r="AA676" s="73"/>
      <c r="AB676" s="73"/>
      <c r="AC676" s="73"/>
      <c r="AD676" s="73"/>
      <c r="AE676" s="73"/>
      <c r="AF676" s="47"/>
      <c r="AG676" s="47"/>
      <c r="AH676" s="73"/>
    </row>
    <row r="677" spans="18:34" x14ac:dyDescent="0.25">
      <c r="R677" s="73"/>
      <c r="S677" s="73"/>
      <c r="T677" s="73"/>
      <c r="U677" s="73"/>
      <c r="V677" s="73"/>
      <c r="W677" s="73"/>
      <c r="X677" s="73"/>
      <c r="Y677" s="73"/>
      <c r="Z677" s="73"/>
      <c r="AA677" s="73"/>
      <c r="AB677" s="73"/>
      <c r="AC677" s="73"/>
      <c r="AD677" s="73"/>
      <c r="AE677" s="73"/>
      <c r="AF677" s="47"/>
      <c r="AG677" s="47"/>
      <c r="AH677" s="73"/>
    </row>
    <row r="678" spans="18:34" x14ac:dyDescent="0.25">
      <c r="R678" s="73"/>
      <c r="S678" s="73"/>
      <c r="T678" s="73"/>
      <c r="U678" s="73"/>
      <c r="V678" s="73"/>
      <c r="W678" s="73"/>
      <c r="X678" s="73"/>
      <c r="Y678" s="73"/>
      <c r="Z678" s="73"/>
      <c r="AA678" s="73"/>
      <c r="AB678" s="73"/>
      <c r="AC678" s="73"/>
      <c r="AD678" s="73"/>
      <c r="AE678" s="73"/>
      <c r="AF678" s="47"/>
      <c r="AG678" s="47"/>
      <c r="AH678" s="73"/>
    </row>
    <row r="679" spans="18:34" x14ac:dyDescent="0.25">
      <c r="R679" s="73"/>
      <c r="S679" s="73"/>
      <c r="T679" s="73"/>
      <c r="U679" s="73"/>
      <c r="V679" s="73"/>
      <c r="W679" s="73"/>
      <c r="X679" s="73"/>
      <c r="Y679" s="73"/>
      <c r="Z679" s="73"/>
      <c r="AA679" s="73"/>
      <c r="AB679" s="73"/>
      <c r="AC679" s="73"/>
      <c r="AD679" s="73"/>
      <c r="AE679" s="73"/>
      <c r="AF679" s="47"/>
      <c r="AG679" s="47"/>
      <c r="AH679" s="73"/>
    </row>
    <row r="680" spans="18:34" x14ac:dyDescent="0.25">
      <c r="R680" s="73"/>
      <c r="S680" s="73"/>
      <c r="T680" s="73"/>
      <c r="U680" s="73"/>
      <c r="V680" s="73"/>
      <c r="W680" s="73"/>
      <c r="X680" s="73"/>
      <c r="Y680" s="73"/>
      <c r="Z680" s="73"/>
      <c r="AA680" s="73"/>
      <c r="AB680" s="73"/>
      <c r="AC680" s="73"/>
      <c r="AD680" s="73"/>
      <c r="AE680" s="73"/>
      <c r="AF680" s="47"/>
      <c r="AG680" s="47"/>
      <c r="AH680" s="73"/>
    </row>
    <row r="681" spans="18:34" x14ac:dyDescent="0.25">
      <c r="R681" s="73"/>
      <c r="S681" s="73"/>
      <c r="T681" s="73"/>
      <c r="U681" s="73"/>
      <c r="V681" s="73"/>
      <c r="W681" s="73"/>
      <c r="X681" s="73"/>
      <c r="Y681" s="73"/>
      <c r="Z681" s="73"/>
      <c r="AA681" s="73"/>
      <c r="AB681" s="73"/>
      <c r="AC681" s="73"/>
      <c r="AD681" s="73"/>
      <c r="AE681" s="73"/>
      <c r="AF681" s="47"/>
      <c r="AG681" s="47"/>
      <c r="AH681" s="73"/>
    </row>
    <row r="682" spans="18:34" x14ac:dyDescent="0.25">
      <c r="R682" s="73"/>
      <c r="S682" s="73"/>
      <c r="T682" s="73"/>
      <c r="U682" s="73"/>
      <c r="V682" s="73"/>
      <c r="W682" s="73"/>
      <c r="X682" s="73"/>
      <c r="Y682" s="73"/>
      <c r="Z682" s="73"/>
      <c r="AA682" s="73"/>
      <c r="AB682" s="73"/>
      <c r="AC682" s="73"/>
      <c r="AD682" s="73"/>
      <c r="AE682" s="73"/>
      <c r="AF682" s="47"/>
      <c r="AG682" s="47"/>
      <c r="AH682" s="73"/>
    </row>
    <row r="683" spans="18:34" x14ac:dyDescent="0.25">
      <c r="R683" s="73"/>
      <c r="S683" s="73"/>
      <c r="T683" s="73"/>
      <c r="U683" s="73"/>
      <c r="V683" s="73"/>
      <c r="W683" s="73"/>
      <c r="X683" s="73"/>
      <c r="Y683" s="73"/>
      <c r="Z683" s="73"/>
      <c r="AA683" s="73"/>
      <c r="AB683" s="73"/>
      <c r="AC683" s="73"/>
      <c r="AD683" s="73"/>
      <c r="AE683" s="73"/>
      <c r="AF683" s="47"/>
      <c r="AG683" s="47"/>
      <c r="AH683" s="73"/>
    </row>
    <row r="684" spans="18:34" x14ac:dyDescent="0.25">
      <c r="R684" s="73"/>
      <c r="S684" s="73"/>
      <c r="T684" s="73"/>
      <c r="U684" s="73"/>
      <c r="V684" s="73"/>
      <c r="W684" s="73"/>
      <c r="X684" s="73"/>
      <c r="Y684" s="73"/>
      <c r="Z684" s="73"/>
      <c r="AA684" s="73"/>
      <c r="AB684" s="73"/>
      <c r="AC684" s="73"/>
      <c r="AD684" s="73"/>
      <c r="AE684" s="73"/>
      <c r="AF684" s="47"/>
      <c r="AG684" s="47"/>
      <c r="AH684" s="73"/>
    </row>
    <row r="685" spans="18:34" x14ac:dyDescent="0.25">
      <c r="R685" s="73"/>
      <c r="S685" s="73"/>
      <c r="T685" s="73"/>
      <c r="U685" s="73"/>
      <c r="V685" s="73"/>
      <c r="W685" s="73"/>
      <c r="X685" s="73"/>
      <c r="Y685" s="73"/>
      <c r="Z685" s="73"/>
      <c r="AA685" s="73"/>
      <c r="AB685" s="73"/>
      <c r="AC685" s="73"/>
      <c r="AD685" s="73"/>
      <c r="AE685" s="73"/>
      <c r="AF685" s="47"/>
      <c r="AG685" s="47"/>
      <c r="AH685" s="73"/>
    </row>
    <row r="686" spans="18:34" x14ac:dyDescent="0.25">
      <c r="R686" s="73"/>
      <c r="S686" s="73"/>
      <c r="T686" s="73"/>
      <c r="U686" s="73"/>
      <c r="V686" s="73"/>
      <c r="W686" s="73"/>
      <c r="X686" s="73"/>
      <c r="Y686" s="73"/>
      <c r="Z686" s="73"/>
      <c r="AA686" s="73"/>
      <c r="AB686" s="73"/>
      <c r="AC686" s="73"/>
      <c r="AD686" s="73"/>
      <c r="AE686" s="73"/>
      <c r="AF686" s="47"/>
      <c r="AG686" s="47"/>
      <c r="AH686" s="73"/>
    </row>
    <row r="687" spans="18:34" x14ac:dyDescent="0.25">
      <c r="R687" s="73"/>
      <c r="S687" s="73"/>
      <c r="T687" s="73"/>
      <c r="U687" s="73"/>
      <c r="V687" s="73"/>
      <c r="W687" s="73"/>
      <c r="X687" s="73"/>
      <c r="Y687" s="73"/>
      <c r="Z687" s="73"/>
      <c r="AA687" s="73"/>
      <c r="AB687" s="73"/>
      <c r="AC687" s="73"/>
      <c r="AD687" s="73"/>
      <c r="AE687" s="73"/>
      <c r="AF687" s="47"/>
      <c r="AG687" s="47"/>
      <c r="AH687" s="73"/>
    </row>
    <row r="688" spans="18:34" x14ac:dyDescent="0.25">
      <c r="R688" s="73"/>
      <c r="S688" s="73"/>
      <c r="T688" s="73"/>
      <c r="U688" s="73"/>
      <c r="V688" s="73"/>
      <c r="W688" s="73"/>
      <c r="X688" s="73"/>
      <c r="Y688" s="73"/>
      <c r="Z688" s="73"/>
      <c r="AA688" s="73"/>
      <c r="AB688" s="73"/>
      <c r="AC688" s="73"/>
      <c r="AD688" s="73"/>
      <c r="AE688" s="73"/>
      <c r="AF688" s="47"/>
      <c r="AG688" s="47"/>
      <c r="AH688" s="73"/>
    </row>
    <row r="689" spans="18:34" x14ac:dyDescent="0.25">
      <c r="R689" s="73"/>
      <c r="S689" s="73"/>
      <c r="T689" s="73"/>
      <c r="U689" s="73"/>
      <c r="V689" s="73"/>
      <c r="W689" s="73"/>
      <c r="X689" s="73"/>
      <c r="Y689" s="73"/>
      <c r="Z689" s="73"/>
      <c r="AA689" s="73"/>
      <c r="AB689" s="73"/>
      <c r="AC689" s="73"/>
      <c r="AD689" s="73"/>
      <c r="AE689" s="73"/>
      <c r="AF689" s="47"/>
      <c r="AG689" s="47"/>
      <c r="AH689" s="73"/>
    </row>
    <row r="690" spans="18:34" x14ac:dyDescent="0.25">
      <c r="R690" s="73"/>
      <c r="S690" s="73"/>
      <c r="T690" s="73"/>
      <c r="U690" s="73"/>
      <c r="V690" s="73"/>
      <c r="W690" s="73"/>
      <c r="X690" s="73"/>
      <c r="Y690" s="73"/>
      <c r="Z690" s="73"/>
      <c r="AA690" s="73"/>
      <c r="AB690" s="73"/>
      <c r="AC690" s="73"/>
      <c r="AD690" s="73"/>
      <c r="AE690" s="73"/>
      <c r="AF690" s="47"/>
      <c r="AG690" s="47"/>
      <c r="AH690" s="73"/>
    </row>
    <row r="691" spans="18:34" x14ac:dyDescent="0.25">
      <c r="R691" s="73"/>
      <c r="S691" s="73"/>
      <c r="T691" s="73"/>
      <c r="U691" s="73"/>
      <c r="V691" s="73"/>
      <c r="W691" s="73"/>
      <c r="X691" s="73"/>
      <c r="Y691" s="73"/>
      <c r="Z691" s="73"/>
      <c r="AA691" s="73"/>
      <c r="AB691" s="73"/>
      <c r="AC691" s="73"/>
      <c r="AD691" s="73"/>
      <c r="AE691" s="73"/>
      <c r="AF691" s="47"/>
      <c r="AG691" s="47"/>
      <c r="AH691" s="73"/>
    </row>
    <row r="692" spans="18:34" x14ac:dyDescent="0.25">
      <c r="R692" s="73"/>
      <c r="S692" s="73"/>
      <c r="T692" s="73"/>
      <c r="U692" s="73"/>
      <c r="V692" s="73"/>
      <c r="W692" s="73"/>
      <c r="X692" s="73"/>
      <c r="Y692" s="73"/>
      <c r="Z692" s="73"/>
      <c r="AA692" s="73"/>
      <c r="AB692" s="73"/>
      <c r="AC692" s="73"/>
      <c r="AD692" s="73"/>
      <c r="AE692" s="73"/>
      <c r="AF692" s="47"/>
      <c r="AG692" s="47"/>
      <c r="AH692" s="73"/>
    </row>
    <row r="693" spans="18:34" x14ac:dyDescent="0.25">
      <c r="R693" s="73"/>
      <c r="S693" s="73"/>
      <c r="T693" s="73"/>
      <c r="U693" s="73"/>
      <c r="V693" s="73"/>
      <c r="W693" s="73"/>
      <c r="X693" s="73"/>
      <c r="Y693" s="73"/>
      <c r="Z693" s="73"/>
      <c r="AA693" s="73"/>
      <c r="AB693" s="73"/>
      <c r="AC693" s="73"/>
      <c r="AD693" s="73"/>
      <c r="AE693" s="73"/>
      <c r="AF693" s="47"/>
      <c r="AG693" s="47"/>
      <c r="AH693" s="73"/>
    </row>
    <row r="694" spans="18:34" x14ac:dyDescent="0.25">
      <c r="R694" s="73"/>
      <c r="S694" s="73"/>
      <c r="T694" s="73"/>
      <c r="U694" s="73"/>
      <c r="V694" s="73"/>
      <c r="W694" s="73"/>
      <c r="X694" s="73"/>
      <c r="Y694" s="73"/>
      <c r="Z694" s="73"/>
      <c r="AA694" s="73"/>
      <c r="AB694" s="73"/>
      <c r="AC694" s="73"/>
      <c r="AD694" s="73"/>
      <c r="AE694" s="73"/>
      <c r="AF694" s="47"/>
      <c r="AG694" s="47"/>
      <c r="AH694" s="73"/>
    </row>
    <row r="695" spans="18:34" x14ac:dyDescent="0.25">
      <c r="R695" s="73"/>
      <c r="S695" s="73"/>
      <c r="T695" s="73"/>
      <c r="U695" s="73"/>
      <c r="V695" s="73"/>
      <c r="W695" s="73"/>
      <c r="X695" s="73"/>
      <c r="Y695" s="73"/>
      <c r="Z695" s="73"/>
      <c r="AA695" s="73"/>
      <c r="AB695" s="73"/>
      <c r="AC695" s="73"/>
      <c r="AD695" s="73"/>
      <c r="AE695" s="73"/>
      <c r="AF695" s="47"/>
      <c r="AG695" s="47"/>
      <c r="AH695" s="73"/>
    </row>
    <row r="696" spans="18:34" x14ac:dyDescent="0.25">
      <c r="R696" s="73"/>
      <c r="S696" s="73"/>
      <c r="T696" s="73"/>
      <c r="U696" s="73"/>
      <c r="V696" s="73"/>
      <c r="W696" s="73"/>
      <c r="X696" s="73"/>
      <c r="Y696" s="73"/>
      <c r="Z696" s="73"/>
      <c r="AA696" s="73"/>
      <c r="AB696" s="73"/>
      <c r="AC696" s="73"/>
      <c r="AD696" s="73"/>
      <c r="AE696" s="73"/>
      <c r="AF696" s="47"/>
      <c r="AG696" s="47"/>
      <c r="AH696" s="73"/>
    </row>
    <row r="697" spans="18:34" x14ac:dyDescent="0.25">
      <c r="R697" s="73"/>
      <c r="S697" s="73"/>
      <c r="T697" s="73"/>
      <c r="U697" s="73"/>
      <c r="V697" s="73"/>
      <c r="W697" s="73"/>
      <c r="X697" s="73"/>
      <c r="Y697" s="73"/>
      <c r="Z697" s="73"/>
      <c r="AA697" s="73"/>
      <c r="AB697" s="73"/>
      <c r="AC697" s="73"/>
      <c r="AD697" s="73"/>
      <c r="AE697" s="73"/>
      <c r="AF697" s="47"/>
      <c r="AG697" s="47"/>
      <c r="AH697" s="73"/>
    </row>
    <row r="698" spans="18:34" x14ac:dyDescent="0.25">
      <c r="R698" s="73"/>
      <c r="S698" s="73"/>
      <c r="T698" s="73"/>
      <c r="U698" s="73"/>
      <c r="V698" s="73"/>
      <c r="W698" s="73"/>
      <c r="X698" s="73"/>
      <c r="Y698" s="73"/>
      <c r="Z698" s="73"/>
      <c r="AA698" s="73"/>
      <c r="AB698" s="73"/>
      <c r="AC698" s="73"/>
      <c r="AD698" s="73"/>
      <c r="AE698" s="73"/>
      <c r="AF698" s="47"/>
      <c r="AG698" s="47"/>
      <c r="AH698" s="73"/>
    </row>
    <row r="699" spans="18:34" x14ac:dyDescent="0.25">
      <c r="R699" s="73"/>
      <c r="S699" s="73"/>
      <c r="T699" s="73"/>
      <c r="U699" s="73"/>
      <c r="V699" s="73"/>
      <c r="W699" s="73"/>
      <c r="X699" s="73"/>
      <c r="Y699" s="73"/>
      <c r="Z699" s="73"/>
      <c r="AA699" s="73"/>
      <c r="AB699" s="73"/>
      <c r="AC699" s="73"/>
      <c r="AD699" s="73"/>
      <c r="AE699" s="73"/>
      <c r="AF699" s="47"/>
      <c r="AG699" s="47"/>
      <c r="AH699" s="73"/>
    </row>
    <row r="700" spans="18:34" x14ac:dyDescent="0.25">
      <c r="R700" s="73"/>
      <c r="S700" s="73"/>
      <c r="T700" s="73"/>
      <c r="U700" s="73"/>
      <c r="V700" s="73"/>
      <c r="W700" s="73"/>
      <c r="X700" s="73"/>
      <c r="Y700" s="73"/>
      <c r="Z700" s="73"/>
      <c r="AA700" s="73"/>
      <c r="AB700" s="73"/>
      <c r="AC700" s="73"/>
      <c r="AD700" s="73"/>
      <c r="AE700" s="73"/>
      <c r="AF700" s="47"/>
      <c r="AG700" s="47"/>
      <c r="AH700" s="73"/>
    </row>
    <row r="701" spans="18:34" x14ac:dyDescent="0.25">
      <c r="R701" s="73"/>
      <c r="S701" s="73"/>
      <c r="T701" s="73"/>
      <c r="U701" s="73"/>
      <c r="V701" s="73"/>
      <c r="W701" s="73"/>
      <c r="X701" s="73"/>
      <c r="Y701" s="73"/>
      <c r="Z701" s="73"/>
      <c r="AA701" s="73"/>
      <c r="AB701" s="73"/>
      <c r="AC701" s="73"/>
      <c r="AD701" s="73"/>
      <c r="AE701" s="73"/>
      <c r="AF701" s="47"/>
      <c r="AG701" s="47"/>
      <c r="AH701" s="73"/>
    </row>
    <row r="702" spans="18:34" x14ac:dyDescent="0.25">
      <c r="R702" s="73"/>
      <c r="S702" s="73"/>
      <c r="T702" s="73"/>
      <c r="U702" s="73"/>
      <c r="V702" s="73"/>
      <c r="W702" s="73"/>
      <c r="X702" s="73"/>
      <c r="Y702" s="73"/>
      <c r="Z702" s="73"/>
      <c r="AA702" s="73"/>
      <c r="AB702" s="73"/>
      <c r="AC702" s="73"/>
      <c r="AD702" s="73"/>
      <c r="AE702" s="73"/>
      <c r="AF702" s="47"/>
      <c r="AG702" s="47"/>
      <c r="AH702" s="73"/>
    </row>
    <row r="703" spans="18:34" x14ac:dyDescent="0.25">
      <c r="R703" s="73"/>
      <c r="S703" s="73"/>
      <c r="T703" s="73"/>
      <c r="U703" s="73"/>
      <c r="V703" s="73"/>
      <c r="W703" s="73"/>
      <c r="X703" s="73"/>
      <c r="Y703" s="73"/>
      <c r="Z703" s="73"/>
      <c r="AA703" s="73"/>
      <c r="AB703" s="73"/>
      <c r="AC703" s="73"/>
      <c r="AD703" s="73"/>
      <c r="AE703" s="73"/>
      <c r="AF703" s="47"/>
      <c r="AG703" s="47"/>
      <c r="AH703" s="73"/>
    </row>
    <row r="704" spans="18:34" x14ac:dyDescent="0.25">
      <c r="R704" s="73"/>
      <c r="S704" s="73"/>
      <c r="T704" s="73"/>
      <c r="U704" s="73"/>
      <c r="V704" s="73"/>
      <c r="W704" s="73"/>
      <c r="X704" s="73"/>
      <c r="Y704" s="73"/>
      <c r="Z704" s="73"/>
      <c r="AA704" s="73"/>
      <c r="AB704" s="73"/>
      <c r="AC704" s="73"/>
      <c r="AD704" s="73"/>
      <c r="AE704" s="73"/>
      <c r="AF704" s="47"/>
      <c r="AG704" s="47"/>
      <c r="AH704" s="73"/>
    </row>
    <row r="705" spans="18:34" x14ac:dyDescent="0.25">
      <c r="R705" s="73"/>
      <c r="S705" s="73"/>
      <c r="T705" s="73"/>
      <c r="U705" s="73"/>
      <c r="V705" s="73"/>
      <c r="W705" s="73"/>
      <c r="X705" s="73"/>
      <c r="Y705" s="73"/>
      <c r="Z705" s="73"/>
      <c r="AA705" s="73"/>
      <c r="AB705" s="73"/>
      <c r="AC705" s="73"/>
      <c r="AD705" s="73"/>
      <c r="AE705" s="73"/>
      <c r="AF705" s="47"/>
      <c r="AG705" s="47"/>
      <c r="AH705" s="73"/>
    </row>
    <row r="706" spans="18:34" x14ac:dyDescent="0.25">
      <c r="R706" s="73"/>
      <c r="S706" s="73"/>
      <c r="T706" s="73"/>
      <c r="U706" s="73"/>
      <c r="V706" s="73"/>
      <c r="W706" s="73"/>
      <c r="X706" s="73"/>
      <c r="Y706" s="73"/>
      <c r="Z706" s="73"/>
      <c r="AA706" s="73"/>
      <c r="AB706" s="73"/>
      <c r="AC706" s="73"/>
      <c r="AD706" s="73"/>
      <c r="AE706" s="73"/>
      <c r="AF706" s="47"/>
      <c r="AG706" s="47"/>
      <c r="AH706" s="73"/>
    </row>
    <row r="707" spans="18:34" x14ac:dyDescent="0.25">
      <c r="R707" s="73"/>
      <c r="S707" s="73"/>
      <c r="T707" s="73"/>
      <c r="U707" s="73"/>
      <c r="V707" s="73"/>
      <c r="W707" s="73"/>
      <c r="X707" s="73"/>
      <c r="Y707" s="73"/>
      <c r="Z707" s="73"/>
      <c r="AA707" s="73"/>
      <c r="AB707" s="73"/>
      <c r="AC707" s="73"/>
      <c r="AD707" s="73"/>
      <c r="AE707" s="73"/>
      <c r="AF707" s="47"/>
      <c r="AG707" s="47"/>
      <c r="AH707" s="73"/>
    </row>
    <row r="708" spans="18:34" x14ac:dyDescent="0.25">
      <c r="R708" s="73"/>
      <c r="S708" s="73"/>
      <c r="T708" s="73"/>
      <c r="U708" s="73"/>
      <c r="V708" s="73"/>
      <c r="W708" s="73"/>
      <c r="X708" s="73"/>
      <c r="Y708" s="73"/>
      <c r="Z708" s="73"/>
      <c r="AA708" s="73"/>
      <c r="AB708" s="73"/>
      <c r="AC708" s="73"/>
      <c r="AD708" s="73"/>
      <c r="AE708" s="73"/>
      <c r="AF708" s="47"/>
      <c r="AG708" s="47"/>
      <c r="AH708" s="73"/>
    </row>
    <row r="709" spans="18:34" x14ac:dyDescent="0.25">
      <c r="R709" s="73"/>
      <c r="S709" s="73"/>
      <c r="T709" s="73"/>
      <c r="U709" s="73"/>
      <c r="V709" s="73"/>
      <c r="W709" s="73"/>
      <c r="X709" s="73"/>
      <c r="Y709" s="73"/>
      <c r="Z709" s="73"/>
      <c r="AA709" s="73"/>
      <c r="AB709" s="73"/>
      <c r="AC709" s="73"/>
      <c r="AD709" s="73"/>
      <c r="AE709" s="73"/>
      <c r="AF709" s="47"/>
      <c r="AG709" s="47"/>
      <c r="AH709" s="73"/>
    </row>
    <row r="710" spans="18:34" x14ac:dyDescent="0.25">
      <c r="R710" s="73"/>
      <c r="S710" s="73"/>
      <c r="T710" s="73"/>
      <c r="U710" s="73"/>
      <c r="V710" s="73"/>
      <c r="W710" s="73"/>
      <c r="X710" s="73"/>
      <c r="Y710" s="73"/>
      <c r="Z710" s="73"/>
      <c r="AA710" s="73"/>
      <c r="AB710" s="73"/>
      <c r="AC710" s="73"/>
      <c r="AD710" s="73"/>
      <c r="AE710" s="73"/>
      <c r="AF710" s="47"/>
      <c r="AG710" s="47"/>
      <c r="AH710" s="73"/>
    </row>
    <row r="711" spans="18:34" x14ac:dyDescent="0.25">
      <c r="R711" s="73"/>
      <c r="S711" s="73"/>
      <c r="T711" s="73"/>
      <c r="U711" s="73"/>
      <c r="V711" s="73"/>
      <c r="W711" s="73"/>
      <c r="X711" s="73"/>
      <c r="Y711" s="73"/>
      <c r="Z711" s="73"/>
      <c r="AA711" s="73"/>
      <c r="AB711" s="73"/>
      <c r="AC711" s="73"/>
      <c r="AD711" s="73"/>
      <c r="AE711" s="73"/>
      <c r="AF711" s="47"/>
      <c r="AG711" s="47"/>
      <c r="AH711" s="73"/>
    </row>
    <row r="712" spans="18:34" x14ac:dyDescent="0.25">
      <c r="R712" s="73"/>
      <c r="S712" s="73"/>
      <c r="T712" s="73"/>
      <c r="U712" s="73"/>
      <c r="V712" s="73"/>
      <c r="W712" s="73"/>
      <c r="X712" s="73"/>
      <c r="Y712" s="73"/>
      <c r="Z712" s="73"/>
      <c r="AA712" s="73"/>
      <c r="AB712" s="73"/>
      <c r="AC712" s="73"/>
      <c r="AD712" s="73"/>
      <c r="AE712" s="73"/>
      <c r="AF712" s="47"/>
      <c r="AG712" s="47"/>
      <c r="AH712" s="73"/>
    </row>
    <row r="713" spans="18:34" x14ac:dyDescent="0.25">
      <c r="R713" s="73"/>
      <c r="S713" s="73"/>
      <c r="T713" s="73"/>
      <c r="U713" s="73"/>
      <c r="V713" s="73"/>
      <c r="W713" s="73"/>
      <c r="X713" s="73"/>
      <c r="Y713" s="73"/>
      <c r="Z713" s="73"/>
      <c r="AA713" s="73"/>
      <c r="AB713" s="73"/>
      <c r="AC713" s="73"/>
      <c r="AD713" s="73"/>
      <c r="AE713" s="73"/>
      <c r="AF713" s="47"/>
      <c r="AG713" s="47"/>
      <c r="AH713" s="73"/>
    </row>
    <row r="714" spans="18:34" x14ac:dyDescent="0.25">
      <c r="R714" s="73"/>
      <c r="S714" s="73"/>
      <c r="T714" s="73"/>
      <c r="U714" s="73"/>
      <c r="V714" s="73"/>
      <c r="W714" s="73"/>
      <c r="X714" s="73"/>
      <c r="Y714" s="73"/>
      <c r="Z714" s="73"/>
      <c r="AA714" s="73"/>
      <c r="AB714" s="73"/>
      <c r="AC714" s="73"/>
      <c r="AD714" s="73"/>
      <c r="AE714" s="73"/>
      <c r="AF714" s="47"/>
      <c r="AG714" s="47"/>
      <c r="AH714" s="73"/>
    </row>
    <row r="715" spans="18:34" x14ac:dyDescent="0.25">
      <c r="R715" s="73"/>
      <c r="S715" s="73"/>
      <c r="T715" s="73"/>
      <c r="U715" s="73"/>
      <c r="V715" s="73"/>
      <c r="W715" s="73"/>
      <c r="X715" s="73"/>
      <c r="Y715" s="73"/>
      <c r="Z715" s="73"/>
      <c r="AA715" s="73"/>
      <c r="AB715" s="73"/>
      <c r="AC715" s="73"/>
      <c r="AD715" s="73"/>
      <c r="AE715" s="73"/>
      <c r="AF715" s="47"/>
      <c r="AG715" s="47"/>
      <c r="AH715" s="73"/>
    </row>
    <row r="716" spans="18:34" x14ac:dyDescent="0.25">
      <c r="R716" s="73"/>
      <c r="S716" s="73"/>
      <c r="T716" s="73"/>
      <c r="U716" s="73"/>
      <c r="V716" s="73"/>
      <c r="W716" s="73"/>
      <c r="X716" s="73"/>
      <c r="Y716" s="73"/>
      <c r="Z716" s="73"/>
      <c r="AA716" s="73"/>
      <c r="AB716" s="73"/>
      <c r="AC716" s="73"/>
      <c r="AD716" s="73"/>
      <c r="AE716" s="73"/>
      <c r="AF716" s="47"/>
      <c r="AG716" s="47"/>
      <c r="AH716" s="73"/>
    </row>
    <row r="717" spans="18:34" x14ac:dyDescent="0.25">
      <c r="R717" s="73"/>
      <c r="S717" s="73"/>
      <c r="T717" s="73"/>
      <c r="U717" s="73"/>
      <c r="V717" s="73"/>
      <c r="W717" s="73"/>
      <c r="X717" s="73"/>
      <c r="Y717" s="73"/>
      <c r="Z717" s="73"/>
      <c r="AA717" s="73"/>
      <c r="AB717" s="73"/>
      <c r="AC717" s="73"/>
      <c r="AD717" s="73"/>
      <c r="AE717" s="73"/>
      <c r="AF717" s="47"/>
      <c r="AG717" s="47"/>
      <c r="AH717" s="73"/>
    </row>
    <row r="718" spans="18:34" x14ac:dyDescent="0.25">
      <c r="R718" s="73"/>
      <c r="S718" s="73"/>
      <c r="T718" s="73"/>
      <c r="U718" s="73"/>
      <c r="V718" s="73"/>
      <c r="W718" s="73"/>
      <c r="X718" s="73"/>
      <c r="Y718" s="73"/>
      <c r="Z718" s="73"/>
      <c r="AA718" s="73"/>
      <c r="AB718" s="73"/>
      <c r="AC718" s="73"/>
      <c r="AD718" s="73"/>
      <c r="AE718" s="73"/>
      <c r="AF718" s="47"/>
      <c r="AG718" s="47"/>
      <c r="AH718" s="73"/>
    </row>
    <row r="719" spans="18:34" x14ac:dyDescent="0.25">
      <c r="R719" s="73"/>
      <c r="S719" s="73"/>
      <c r="T719" s="73"/>
      <c r="U719" s="73"/>
      <c r="V719" s="73"/>
      <c r="W719" s="73"/>
      <c r="X719" s="73"/>
      <c r="Y719" s="73"/>
      <c r="Z719" s="73"/>
      <c r="AA719" s="73"/>
      <c r="AB719" s="73"/>
      <c r="AC719" s="73"/>
      <c r="AD719" s="73"/>
      <c r="AE719" s="73"/>
      <c r="AF719" s="47"/>
      <c r="AG719" s="47"/>
      <c r="AH719" s="73"/>
    </row>
    <row r="720" spans="18:34" x14ac:dyDescent="0.25">
      <c r="R720" s="73"/>
      <c r="S720" s="73"/>
      <c r="T720" s="73"/>
      <c r="U720" s="73"/>
      <c r="V720" s="73"/>
      <c r="W720" s="73"/>
      <c r="X720" s="73"/>
      <c r="Y720" s="73"/>
      <c r="Z720" s="73"/>
      <c r="AA720" s="73"/>
      <c r="AB720" s="73"/>
      <c r="AC720" s="73"/>
      <c r="AD720" s="73"/>
      <c r="AE720" s="73"/>
      <c r="AF720" s="47"/>
      <c r="AG720" s="47"/>
      <c r="AH720" s="73"/>
    </row>
    <row r="721" spans="18:34" x14ac:dyDescent="0.25">
      <c r="R721" s="73"/>
      <c r="S721" s="73"/>
      <c r="T721" s="73"/>
      <c r="U721" s="73"/>
      <c r="V721" s="73"/>
      <c r="W721" s="73"/>
      <c r="X721" s="73"/>
      <c r="Y721" s="73"/>
      <c r="Z721" s="73"/>
      <c r="AA721" s="73"/>
      <c r="AB721" s="73"/>
      <c r="AC721" s="73"/>
      <c r="AD721" s="73"/>
      <c r="AE721" s="73"/>
      <c r="AF721" s="47"/>
      <c r="AG721" s="47"/>
      <c r="AH721" s="73"/>
    </row>
    <row r="722" spans="18:34" x14ac:dyDescent="0.25">
      <c r="R722" s="73"/>
      <c r="S722" s="73"/>
      <c r="T722" s="73"/>
      <c r="U722" s="73"/>
      <c r="V722" s="73"/>
      <c r="W722" s="73"/>
      <c r="X722" s="73"/>
      <c r="Y722" s="73"/>
      <c r="Z722" s="73"/>
      <c r="AA722" s="73"/>
      <c r="AB722" s="73"/>
      <c r="AC722" s="73"/>
      <c r="AD722" s="73"/>
      <c r="AE722" s="73"/>
      <c r="AF722" s="47"/>
      <c r="AG722" s="47"/>
      <c r="AH722" s="73"/>
    </row>
    <row r="723" spans="18:34" x14ac:dyDescent="0.25">
      <c r="R723" s="73"/>
      <c r="S723" s="73"/>
      <c r="T723" s="73"/>
      <c r="U723" s="73"/>
      <c r="V723" s="73"/>
      <c r="W723" s="73"/>
      <c r="X723" s="73"/>
      <c r="Y723" s="73"/>
      <c r="Z723" s="73"/>
      <c r="AA723" s="73"/>
      <c r="AB723" s="73"/>
      <c r="AC723" s="73"/>
      <c r="AD723" s="73"/>
      <c r="AE723" s="73"/>
      <c r="AF723" s="47"/>
      <c r="AG723" s="47"/>
      <c r="AH723" s="73"/>
    </row>
    <row r="724" spans="18:34" x14ac:dyDescent="0.25">
      <c r="R724" s="73"/>
      <c r="S724" s="73"/>
      <c r="T724" s="73"/>
      <c r="U724" s="73"/>
      <c r="V724" s="73"/>
      <c r="W724" s="73"/>
      <c r="X724" s="73"/>
      <c r="Y724" s="73"/>
      <c r="Z724" s="73"/>
      <c r="AA724" s="73"/>
      <c r="AB724" s="73"/>
      <c r="AC724" s="73"/>
      <c r="AD724" s="73"/>
      <c r="AE724" s="73"/>
      <c r="AF724" s="47"/>
      <c r="AG724" s="47"/>
      <c r="AH724" s="73"/>
    </row>
    <row r="725" spans="18:34" x14ac:dyDescent="0.25">
      <c r="R725" s="73"/>
      <c r="S725" s="73"/>
      <c r="T725" s="73"/>
      <c r="U725" s="73"/>
      <c r="V725" s="73"/>
      <c r="W725" s="73"/>
      <c r="X725" s="73"/>
      <c r="Y725" s="73"/>
      <c r="Z725" s="73"/>
      <c r="AA725" s="73"/>
      <c r="AB725" s="73"/>
      <c r="AC725" s="73"/>
      <c r="AD725" s="73"/>
      <c r="AE725" s="73"/>
      <c r="AF725" s="47"/>
      <c r="AG725" s="47"/>
      <c r="AH725" s="73"/>
    </row>
    <row r="726" spans="18:34" x14ac:dyDescent="0.25">
      <c r="R726" s="73"/>
      <c r="S726" s="73"/>
      <c r="T726" s="73"/>
      <c r="U726" s="73"/>
      <c r="V726" s="73"/>
      <c r="W726" s="73"/>
      <c r="X726" s="73"/>
      <c r="Y726" s="73"/>
      <c r="Z726" s="73"/>
      <c r="AA726" s="73"/>
      <c r="AB726" s="73"/>
      <c r="AC726" s="73"/>
      <c r="AD726" s="73"/>
      <c r="AE726" s="73"/>
      <c r="AF726" s="47"/>
      <c r="AG726" s="47"/>
      <c r="AH726" s="73"/>
    </row>
    <row r="727" spans="18:34" x14ac:dyDescent="0.25">
      <c r="R727" s="73"/>
      <c r="S727" s="73"/>
      <c r="T727" s="73"/>
      <c r="U727" s="73"/>
      <c r="V727" s="73"/>
      <c r="W727" s="73"/>
      <c r="X727" s="73"/>
      <c r="Y727" s="73"/>
      <c r="Z727" s="73"/>
      <c r="AA727" s="73"/>
      <c r="AB727" s="73"/>
      <c r="AC727" s="73"/>
      <c r="AD727" s="73"/>
      <c r="AE727" s="73"/>
      <c r="AF727" s="47"/>
      <c r="AG727" s="47"/>
      <c r="AH727" s="73"/>
    </row>
    <row r="728" spans="18:34" x14ac:dyDescent="0.25">
      <c r="R728" s="73"/>
      <c r="S728" s="73"/>
      <c r="T728" s="73"/>
      <c r="U728" s="73"/>
      <c r="V728" s="73"/>
      <c r="W728" s="73"/>
      <c r="X728" s="73"/>
      <c r="Y728" s="73"/>
      <c r="Z728" s="73"/>
      <c r="AA728" s="73"/>
      <c r="AB728" s="73"/>
      <c r="AC728" s="73"/>
      <c r="AD728" s="73"/>
      <c r="AE728" s="73"/>
      <c r="AF728" s="47"/>
      <c r="AG728" s="47"/>
      <c r="AH728" s="73"/>
    </row>
    <row r="729" spans="18:34" x14ac:dyDescent="0.25">
      <c r="R729" s="73"/>
      <c r="S729" s="73"/>
      <c r="T729" s="73"/>
      <c r="U729" s="73"/>
      <c r="V729" s="73"/>
      <c r="W729" s="73"/>
      <c r="X729" s="73"/>
      <c r="Y729" s="73"/>
      <c r="Z729" s="73"/>
      <c r="AA729" s="73"/>
      <c r="AB729" s="73"/>
      <c r="AC729" s="73"/>
      <c r="AD729" s="73"/>
      <c r="AE729" s="73"/>
      <c r="AF729" s="47"/>
      <c r="AG729" s="47"/>
      <c r="AH729" s="73"/>
    </row>
    <row r="730" spans="18:34" x14ac:dyDescent="0.25">
      <c r="R730" s="73"/>
      <c r="S730" s="73"/>
      <c r="T730" s="73"/>
      <c r="U730" s="73"/>
      <c r="V730" s="73"/>
      <c r="W730" s="73"/>
      <c r="X730" s="73"/>
      <c r="Y730" s="73"/>
      <c r="Z730" s="73"/>
      <c r="AA730" s="73"/>
      <c r="AB730" s="73"/>
      <c r="AC730" s="73"/>
      <c r="AD730" s="73"/>
      <c r="AE730" s="73"/>
      <c r="AF730" s="47"/>
      <c r="AG730" s="47"/>
      <c r="AH730" s="73"/>
    </row>
    <row r="731" spans="18:34" x14ac:dyDescent="0.25">
      <c r="R731" s="73"/>
      <c r="S731" s="73"/>
      <c r="T731" s="73"/>
      <c r="U731" s="73"/>
      <c r="V731" s="73"/>
      <c r="W731" s="73"/>
      <c r="X731" s="73"/>
      <c r="Y731" s="73"/>
      <c r="Z731" s="73"/>
      <c r="AA731" s="73"/>
      <c r="AB731" s="73"/>
      <c r="AC731" s="73"/>
      <c r="AD731" s="73"/>
      <c r="AE731" s="73"/>
      <c r="AF731" s="47"/>
      <c r="AG731" s="47"/>
      <c r="AH731" s="73"/>
    </row>
    <row r="732" spans="18:34" x14ac:dyDescent="0.25">
      <c r="R732" s="73"/>
      <c r="S732" s="73"/>
      <c r="T732" s="73"/>
      <c r="U732" s="73"/>
      <c r="V732" s="73"/>
      <c r="W732" s="73"/>
      <c r="X732" s="73"/>
      <c r="Y732" s="73"/>
      <c r="Z732" s="73"/>
      <c r="AA732" s="73"/>
      <c r="AB732" s="73"/>
      <c r="AC732" s="73"/>
      <c r="AD732" s="73"/>
      <c r="AE732" s="73"/>
      <c r="AF732" s="47"/>
      <c r="AG732" s="47"/>
      <c r="AH732" s="73"/>
    </row>
    <row r="733" spans="18:34" x14ac:dyDescent="0.25">
      <c r="R733" s="73"/>
      <c r="S733" s="73"/>
      <c r="T733" s="73"/>
      <c r="U733" s="73"/>
      <c r="V733" s="73"/>
      <c r="W733" s="73"/>
      <c r="X733" s="73"/>
      <c r="Y733" s="73"/>
      <c r="Z733" s="73"/>
      <c r="AA733" s="73"/>
      <c r="AB733" s="73"/>
      <c r="AC733" s="73"/>
      <c r="AD733" s="73"/>
      <c r="AE733" s="73"/>
      <c r="AF733" s="47"/>
      <c r="AG733" s="47"/>
      <c r="AH733" s="73"/>
    </row>
    <row r="734" spans="18:34" x14ac:dyDescent="0.25">
      <c r="R734" s="73"/>
      <c r="S734" s="73"/>
      <c r="T734" s="73"/>
      <c r="U734" s="73"/>
      <c r="V734" s="73"/>
      <c r="W734" s="73"/>
      <c r="X734" s="73"/>
      <c r="Y734" s="73"/>
      <c r="Z734" s="73"/>
      <c r="AA734" s="73"/>
      <c r="AB734" s="73"/>
      <c r="AC734" s="73"/>
      <c r="AD734" s="73"/>
      <c r="AE734" s="73"/>
      <c r="AF734" s="47"/>
      <c r="AG734" s="47"/>
      <c r="AH734" s="73"/>
    </row>
    <row r="735" spans="18:34" x14ac:dyDescent="0.25">
      <c r="R735" s="73"/>
      <c r="S735" s="73"/>
      <c r="T735" s="73"/>
      <c r="U735" s="73"/>
      <c r="V735" s="73"/>
      <c r="W735" s="73"/>
      <c r="X735" s="73"/>
      <c r="Y735" s="73"/>
      <c r="Z735" s="73"/>
      <c r="AA735" s="73"/>
      <c r="AB735" s="73"/>
      <c r="AC735" s="73"/>
      <c r="AD735" s="73"/>
      <c r="AE735" s="73"/>
      <c r="AF735" s="47"/>
      <c r="AG735" s="47"/>
      <c r="AH735" s="73"/>
    </row>
    <row r="736" spans="18:34" x14ac:dyDescent="0.25">
      <c r="R736" s="73"/>
      <c r="S736" s="73"/>
      <c r="T736" s="73"/>
      <c r="U736" s="73"/>
      <c r="V736" s="73"/>
      <c r="W736" s="73"/>
      <c r="X736" s="73"/>
      <c r="Y736" s="73"/>
      <c r="Z736" s="73"/>
      <c r="AA736" s="73"/>
      <c r="AB736" s="73"/>
      <c r="AC736" s="73"/>
      <c r="AD736" s="73"/>
      <c r="AE736" s="73"/>
      <c r="AF736" s="47"/>
      <c r="AG736" s="47"/>
      <c r="AH736" s="73"/>
    </row>
    <row r="737" spans="18:34" x14ac:dyDescent="0.25">
      <c r="R737" s="73"/>
      <c r="S737" s="73"/>
      <c r="T737" s="73"/>
      <c r="U737" s="73"/>
      <c r="V737" s="73"/>
      <c r="W737" s="73"/>
      <c r="X737" s="73"/>
      <c r="Y737" s="73"/>
      <c r="Z737" s="73"/>
      <c r="AA737" s="73"/>
      <c r="AB737" s="73"/>
      <c r="AC737" s="73"/>
      <c r="AD737" s="73"/>
      <c r="AE737" s="73"/>
      <c r="AF737" s="47"/>
      <c r="AG737" s="47"/>
      <c r="AH737" s="73"/>
    </row>
    <row r="738" spans="18:34" x14ac:dyDescent="0.25">
      <c r="R738" s="73"/>
      <c r="S738" s="73"/>
      <c r="T738" s="73"/>
      <c r="U738" s="73"/>
      <c r="V738" s="73"/>
      <c r="W738" s="73"/>
      <c r="X738" s="73"/>
      <c r="Y738" s="73"/>
      <c r="Z738" s="73"/>
      <c r="AA738" s="73"/>
      <c r="AB738" s="73"/>
      <c r="AC738" s="73"/>
      <c r="AD738" s="73"/>
      <c r="AE738" s="73"/>
      <c r="AF738" s="47"/>
      <c r="AG738" s="47"/>
      <c r="AH738" s="73"/>
    </row>
    <row r="739" spans="18:34" x14ac:dyDescent="0.25">
      <c r="R739" s="73"/>
      <c r="S739" s="73"/>
      <c r="T739" s="73"/>
      <c r="U739" s="73"/>
      <c r="V739" s="73"/>
      <c r="W739" s="73"/>
      <c r="X739" s="73"/>
      <c r="Y739" s="73"/>
      <c r="Z739" s="73"/>
      <c r="AA739" s="73"/>
      <c r="AB739" s="73"/>
      <c r="AC739" s="73"/>
      <c r="AD739" s="73"/>
      <c r="AE739" s="73"/>
      <c r="AF739" s="47"/>
      <c r="AG739" s="47"/>
      <c r="AH739" s="73"/>
    </row>
    <row r="740" spans="18:34" x14ac:dyDescent="0.25">
      <c r="R740" s="73"/>
      <c r="S740" s="73"/>
      <c r="T740" s="73"/>
      <c r="U740" s="73"/>
      <c r="V740" s="73"/>
      <c r="W740" s="73"/>
      <c r="X740" s="73"/>
      <c r="Y740" s="73"/>
      <c r="Z740" s="73"/>
      <c r="AA740" s="73"/>
      <c r="AB740" s="73"/>
      <c r="AC740" s="73"/>
      <c r="AD740" s="73"/>
      <c r="AE740" s="73"/>
      <c r="AF740" s="47"/>
      <c r="AG740" s="47"/>
      <c r="AH740" s="73"/>
    </row>
    <row r="741" spans="18:34" x14ac:dyDescent="0.25">
      <c r="R741" s="73"/>
      <c r="S741" s="73"/>
      <c r="T741" s="73"/>
      <c r="U741" s="73"/>
      <c r="V741" s="73"/>
      <c r="W741" s="73"/>
      <c r="X741" s="73"/>
      <c r="Y741" s="73"/>
      <c r="Z741" s="73"/>
      <c r="AA741" s="73"/>
      <c r="AB741" s="73"/>
      <c r="AC741" s="73"/>
      <c r="AD741" s="73"/>
      <c r="AE741" s="73"/>
      <c r="AF741" s="47"/>
      <c r="AG741" s="47"/>
      <c r="AH741" s="73"/>
    </row>
    <row r="742" spans="18:34" x14ac:dyDescent="0.25">
      <c r="R742" s="73"/>
      <c r="S742" s="73"/>
      <c r="T742" s="73"/>
      <c r="U742" s="73"/>
      <c r="V742" s="73"/>
      <c r="W742" s="73"/>
      <c r="X742" s="73"/>
      <c r="Y742" s="73"/>
      <c r="Z742" s="73"/>
      <c r="AA742" s="73"/>
      <c r="AB742" s="73"/>
      <c r="AC742" s="73"/>
      <c r="AD742" s="73"/>
      <c r="AE742" s="73"/>
      <c r="AF742" s="47"/>
      <c r="AG742" s="47"/>
      <c r="AH742" s="73"/>
    </row>
    <row r="743" spans="18:34" x14ac:dyDescent="0.25">
      <c r="R743" s="73"/>
      <c r="S743" s="73"/>
      <c r="T743" s="73"/>
      <c r="U743" s="73"/>
      <c r="V743" s="73"/>
      <c r="W743" s="73"/>
      <c r="X743" s="73"/>
      <c r="Y743" s="73"/>
      <c r="Z743" s="73"/>
      <c r="AA743" s="73"/>
      <c r="AB743" s="73"/>
      <c r="AC743" s="73"/>
      <c r="AD743" s="73"/>
      <c r="AE743" s="73"/>
      <c r="AF743" s="47"/>
      <c r="AG743" s="47"/>
      <c r="AH743" s="73"/>
    </row>
    <row r="744" spans="18:34" x14ac:dyDescent="0.25">
      <c r="R744" s="73"/>
      <c r="S744" s="73"/>
      <c r="T744" s="73"/>
      <c r="U744" s="73"/>
      <c r="V744" s="73"/>
      <c r="W744" s="73"/>
      <c r="X744" s="73"/>
      <c r="Y744" s="73"/>
      <c r="Z744" s="73"/>
      <c r="AA744" s="73"/>
      <c r="AB744" s="73"/>
      <c r="AC744" s="73"/>
      <c r="AD744" s="73"/>
      <c r="AE744" s="73"/>
      <c r="AF744" s="47"/>
      <c r="AG744" s="47"/>
      <c r="AH744" s="73"/>
    </row>
    <row r="745" spans="18:34" x14ac:dyDescent="0.25">
      <c r="R745" s="73"/>
      <c r="S745" s="73"/>
      <c r="T745" s="73"/>
      <c r="U745" s="73"/>
      <c r="V745" s="73"/>
      <c r="W745" s="73"/>
      <c r="X745" s="73"/>
      <c r="Y745" s="73"/>
      <c r="Z745" s="73"/>
      <c r="AA745" s="73"/>
      <c r="AB745" s="73"/>
      <c r="AC745" s="73"/>
      <c r="AD745" s="73"/>
      <c r="AE745" s="73"/>
      <c r="AF745" s="47"/>
      <c r="AG745" s="47"/>
      <c r="AH745" s="73"/>
    </row>
    <row r="746" spans="18:34" x14ac:dyDescent="0.25">
      <c r="R746" s="73"/>
      <c r="S746" s="73"/>
      <c r="T746" s="73"/>
      <c r="U746" s="73"/>
      <c r="V746" s="73"/>
      <c r="W746" s="73"/>
      <c r="X746" s="73"/>
      <c r="Y746" s="73"/>
      <c r="Z746" s="73"/>
      <c r="AA746" s="73"/>
      <c r="AB746" s="73"/>
      <c r="AC746" s="73"/>
      <c r="AD746" s="73"/>
      <c r="AE746" s="73"/>
      <c r="AF746" s="47"/>
      <c r="AG746" s="47"/>
      <c r="AH746" s="73"/>
    </row>
    <row r="747" spans="18:34" x14ac:dyDescent="0.25">
      <c r="R747" s="73"/>
      <c r="S747" s="73"/>
      <c r="T747" s="73"/>
      <c r="U747" s="73"/>
      <c r="V747" s="73"/>
      <c r="W747" s="73"/>
      <c r="X747" s="73"/>
      <c r="Y747" s="73"/>
      <c r="Z747" s="73"/>
      <c r="AA747" s="73"/>
      <c r="AB747" s="73"/>
      <c r="AC747" s="73"/>
      <c r="AD747" s="73"/>
      <c r="AE747" s="73"/>
      <c r="AF747" s="47"/>
      <c r="AG747" s="47"/>
      <c r="AH747" s="73"/>
    </row>
    <row r="748" spans="18:34" x14ac:dyDescent="0.25">
      <c r="R748" s="73"/>
      <c r="S748" s="73"/>
      <c r="T748" s="73"/>
      <c r="U748" s="73"/>
      <c r="V748" s="73"/>
      <c r="W748" s="73"/>
      <c r="X748" s="73"/>
      <c r="Y748" s="73"/>
      <c r="Z748" s="73"/>
      <c r="AA748" s="73"/>
      <c r="AB748" s="73"/>
      <c r="AC748" s="73"/>
      <c r="AD748" s="73"/>
      <c r="AE748" s="73"/>
      <c r="AF748" s="47"/>
      <c r="AG748" s="47"/>
      <c r="AH748" s="73"/>
    </row>
    <row r="749" spans="18:34" x14ac:dyDescent="0.25">
      <c r="R749" s="73"/>
      <c r="S749" s="73"/>
      <c r="T749" s="73"/>
      <c r="U749" s="73"/>
      <c r="V749" s="73"/>
      <c r="W749" s="73"/>
      <c r="X749" s="73"/>
      <c r="Y749" s="73"/>
      <c r="Z749" s="73"/>
      <c r="AA749" s="73"/>
      <c r="AB749" s="73"/>
      <c r="AC749" s="73"/>
      <c r="AD749" s="73"/>
      <c r="AE749" s="73"/>
      <c r="AF749" s="47"/>
      <c r="AG749" s="47"/>
      <c r="AH749" s="73"/>
    </row>
    <row r="750" spans="18:34" x14ac:dyDescent="0.25">
      <c r="R750" s="73"/>
      <c r="S750" s="73"/>
      <c r="T750" s="73"/>
      <c r="U750" s="73"/>
      <c r="V750" s="73"/>
      <c r="W750" s="73"/>
      <c r="X750" s="73"/>
      <c r="Y750" s="73"/>
      <c r="Z750" s="73"/>
      <c r="AA750" s="73"/>
      <c r="AB750" s="73"/>
      <c r="AC750" s="73"/>
      <c r="AD750" s="73"/>
      <c r="AE750" s="73"/>
      <c r="AF750" s="47"/>
      <c r="AG750" s="47"/>
      <c r="AH750" s="73"/>
    </row>
    <row r="751" spans="18:34" x14ac:dyDescent="0.25">
      <c r="R751" s="73"/>
      <c r="S751" s="73"/>
      <c r="T751" s="73"/>
      <c r="U751" s="73"/>
      <c r="V751" s="73"/>
      <c r="W751" s="73"/>
      <c r="X751" s="73"/>
      <c r="Y751" s="73"/>
      <c r="Z751" s="73"/>
      <c r="AA751" s="73"/>
      <c r="AB751" s="73"/>
      <c r="AC751" s="73"/>
      <c r="AD751" s="73"/>
      <c r="AE751" s="73"/>
      <c r="AF751" s="47"/>
      <c r="AG751" s="47"/>
      <c r="AH751" s="73"/>
    </row>
    <row r="752" spans="18:34" x14ac:dyDescent="0.25">
      <c r="R752" s="73"/>
      <c r="S752" s="73"/>
      <c r="T752" s="73"/>
      <c r="U752" s="73"/>
      <c r="V752" s="73"/>
      <c r="W752" s="73"/>
      <c r="X752" s="73"/>
      <c r="Y752" s="73"/>
      <c r="Z752" s="73"/>
      <c r="AA752" s="73"/>
      <c r="AB752" s="73"/>
      <c r="AC752" s="73"/>
      <c r="AD752" s="73"/>
      <c r="AE752" s="73"/>
      <c r="AF752" s="47"/>
      <c r="AG752" s="47"/>
      <c r="AH752" s="73"/>
    </row>
    <row r="753" spans="18:34" x14ac:dyDescent="0.25">
      <c r="R753" s="73"/>
      <c r="S753" s="73"/>
      <c r="T753" s="73"/>
      <c r="U753" s="73"/>
      <c r="V753" s="73"/>
      <c r="W753" s="73"/>
      <c r="X753" s="73"/>
      <c r="Y753" s="73"/>
      <c r="Z753" s="73"/>
      <c r="AA753" s="73"/>
      <c r="AB753" s="73"/>
      <c r="AC753" s="73"/>
      <c r="AD753" s="73"/>
      <c r="AE753" s="73"/>
      <c r="AF753" s="47"/>
      <c r="AG753" s="47"/>
      <c r="AH753" s="73"/>
    </row>
    <row r="754" spans="18:34" x14ac:dyDescent="0.25">
      <c r="R754" s="73"/>
      <c r="S754" s="73"/>
      <c r="T754" s="73"/>
      <c r="U754" s="73"/>
      <c r="V754" s="73"/>
      <c r="W754" s="73"/>
      <c r="X754" s="73"/>
      <c r="Y754" s="73"/>
      <c r="Z754" s="73"/>
      <c r="AA754" s="73"/>
      <c r="AB754" s="73"/>
      <c r="AC754" s="73"/>
      <c r="AD754" s="73"/>
      <c r="AE754" s="73"/>
      <c r="AF754" s="47"/>
      <c r="AG754" s="47"/>
      <c r="AH754" s="73"/>
    </row>
    <row r="755" spans="18:34" x14ac:dyDescent="0.25">
      <c r="R755" s="73"/>
      <c r="S755" s="73"/>
      <c r="T755" s="73"/>
      <c r="U755" s="73"/>
      <c r="V755" s="73"/>
      <c r="W755" s="73"/>
      <c r="X755" s="73"/>
      <c r="Y755" s="73"/>
      <c r="Z755" s="73"/>
      <c r="AA755" s="73"/>
      <c r="AB755" s="73"/>
      <c r="AC755" s="73"/>
      <c r="AD755" s="73"/>
      <c r="AE755" s="73"/>
      <c r="AF755" s="47"/>
      <c r="AG755" s="47"/>
      <c r="AH755" s="73"/>
    </row>
    <row r="756" spans="18:34" x14ac:dyDescent="0.25">
      <c r="R756" s="73"/>
      <c r="S756" s="73"/>
      <c r="T756" s="73"/>
      <c r="U756" s="73"/>
      <c r="V756" s="73"/>
      <c r="W756" s="73"/>
      <c r="X756" s="73"/>
      <c r="Y756" s="73"/>
      <c r="Z756" s="73"/>
      <c r="AA756" s="73"/>
      <c r="AB756" s="73"/>
      <c r="AC756" s="73"/>
      <c r="AD756" s="73"/>
      <c r="AE756" s="73"/>
      <c r="AF756" s="47"/>
      <c r="AG756" s="47"/>
      <c r="AH756" s="73"/>
    </row>
    <row r="757" spans="18:34" x14ac:dyDescent="0.25">
      <c r="R757" s="73"/>
      <c r="S757" s="73"/>
      <c r="T757" s="73"/>
      <c r="U757" s="73"/>
      <c r="V757" s="73"/>
      <c r="W757" s="73"/>
      <c r="X757" s="73"/>
      <c r="Y757" s="73"/>
      <c r="Z757" s="73"/>
      <c r="AA757" s="73"/>
      <c r="AB757" s="73"/>
      <c r="AC757" s="73"/>
      <c r="AD757" s="73"/>
      <c r="AE757" s="73"/>
      <c r="AF757" s="47"/>
      <c r="AG757" s="47"/>
      <c r="AH757" s="73"/>
    </row>
    <row r="758" spans="18:34" x14ac:dyDescent="0.25">
      <c r="R758" s="73"/>
      <c r="S758" s="73"/>
      <c r="T758" s="73"/>
      <c r="U758" s="73"/>
      <c r="V758" s="73"/>
      <c r="W758" s="73"/>
      <c r="X758" s="73"/>
      <c r="Y758" s="73"/>
      <c r="Z758" s="73"/>
      <c r="AA758" s="73"/>
      <c r="AB758" s="73"/>
      <c r="AC758" s="73"/>
      <c r="AD758" s="73"/>
      <c r="AE758" s="73"/>
      <c r="AF758" s="47"/>
      <c r="AG758" s="47"/>
      <c r="AH758" s="73"/>
    </row>
    <row r="759" spans="18:34" x14ac:dyDescent="0.25">
      <c r="R759" s="73"/>
      <c r="S759" s="73"/>
      <c r="T759" s="73"/>
      <c r="U759" s="73"/>
      <c r="V759" s="73"/>
      <c r="W759" s="73"/>
      <c r="X759" s="73"/>
      <c r="Y759" s="73"/>
      <c r="Z759" s="73"/>
      <c r="AA759" s="73"/>
      <c r="AB759" s="73"/>
      <c r="AC759" s="73"/>
      <c r="AD759" s="73"/>
      <c r="AE759" s="73"/>
      <c r="AF759" s="47"/>
      <c r="AG759" s="47"/>
      <c r="AH759" s="73"/>
    </row>
    <row r="760" spans="18:34" x14ac:dyDescent="0.25">
      <c r="R760" s="73"/>
      <c r="S760" s="73"/>
      <c r="T760" s="73"/>
      <c r="U760" s="73"/>
      <c r="V760" s="73"/>
      <c r="W760" s="73"/>
      <c r="X760" s="73"/>
      <c r="Y760" s="73"/>
      <c r="Z760" s="73"/>
      <c r="AA760" s="73"/>
      <c r="AB760" s="73"/>
      <c r="AC760" s="73"/>
      <c r="AD760" s="73"/>
      <c r="AE760" s="73"/>
      <c r="AF760" s="47"/>
      <c r="AG760" s="47"/>
      <c r="AH760" s="73"/>
    </row>
    <row r="761" spans="18:34" x14ac:dyDescent="0.25">
      <c r="R761" s="73"/>
      <c r="S761" s="73"/>
      <c r="T761" s="73"/>
      <c r="U761" s="73"/>
      <c r="V761" s="73"/>
      <c r="W761" s="73"/>
      <c r="X761" s="73"/>
      <c r="Y761" s="73"/>
      <c r="Z761" s="73"/>
      <c r="AA761" s="73"/>
      <c r="AB761" s="73"/>
      <c r="AC761" s="73"/>
      <c r="AD761" s="73"/>
      <c r="AE761" s="73"/>
      <c r="AF761" s="47"/>
      <c r="AG761" s="47"/>
      <c r="AH761" s="73"/>
    </row>
    <row r="762" spans="18:34" x14ac:dyDescent="0.25">
      <c r="R762" s="73"/>
      <c r="S762" s="73"/>
      <c r="T762" s="73"/>
      <c r="U762" s="73"/>
      <c r="V762" s="73"/>
      <c r="W762" s="73"/>
      <c r="X762" s="73"/>
      <c r="Y762" s="73"/>
      <c r="Z762" s="73"/>
      <c r="AA762" s="73"/>
      <c r="AB762" s="73"/>
      <c r="AC762" s="73"/>
      <c r="AD762" s="73"/>
      <c r="AE762" s="73"/>
      <c r="AF762" s="47"/>
      <c r="AG762" s="47"/>
      <c r="AH762" s="73"/>
    </row>
    <row r="763" spans="18:34" x14ac:dyDescent="0.25">
      <c r="R763" s="73"/>
      <c r="S763" s="73"/>
      <c r="T763" s="73"/>
      <c r="U763" s="73"/>
      <c r="V763" s="73"/>
      <c r="W763" s="73"/>
      <c r="X763" s="73"/>
      <c r="Y763" s="73"/>
      <c r="Z763" s="73"/>
      <c r="AA763" s="73"/>
      <c r="AB763" s="73"/>
      <c r="AC763" s="73"/>
      <c r="AD763" s="73"/>
      <c r="AE763" s="73"/>
      <c r="AF763" s="47"/>
      <c r="AG763" s="47"/>
      <c r="AH763" s="73"/>
    </row>
    <row r="764" spans="18:34" x14ac:dyDescent="0.25">
      <c r="R764" s="73"/>
      <c r="S764" s="73"/>
      <c r="T764" s="73"/>
      <c r="U764" s="73"/>
      <c r="V764" s="73"/>
      <c r="W764" s="73"/>
      <c r="X764" s="73"/>
      <c r="Y764" s="73"/>
      <c r="Z764" s="73"/>
      <c r="AA764" s="73"/>
      <c r="AB764" s="73"/>
      <c r="AC764" s="73"/>
      <c r="AD764" s="73"/>
      <c r="AE764" s="73"/>
      <c r="AF764" s="47"/>
      <c r="AG764" s="47"/>
      <c r="AH764" s="73"/>
    </row>
    <row r="765" spans="18:34" x14ac:dyDescent="0.25">
      <c r="R765" s="73"/>
      <c r="S765" s="73"/>
      <c r="T765" s="73"/>
      <c r="U765" s="73"/>
      <c r="V765" s="73"/>
      <c r="W765" s="73"/>
      <c r="X765" s="73"/>
      <c r="Y765" s="73"/>
      <c r="Z765" s="73"/>
      <c r="AA765" s="73"/>
      <c r="AB765" s="73"/>
      <c r="AC765" s="73"/>
      <c r="AD765" s="73"/>
      <c r="AE765" s="73"/>
      <c r="AF765" s="47"/>
      <c r="AG765" s="47"/>
      <c r="AH765" s="73"/>
    </row>
    <row r="766" spans="18:34" x14ac:dyDescent="0.25">
      <c r="R766" s="73"/>
      <c r="S766" s="73"/>
      <c r="T766" s="73"/>
      <c r="U766" s="73"/>
      <c r="V766" s="73"/>
      <c r="W766" s="73"/>
      <c r="X766" s="73"/>
      <c r="Y766" s="73"/>
      <c r="Z766" s="73"/>
      <c r="AA766" s="73"/>
      <c r="AB766" s="73"/>
      <c r="AC766" s="73"/>
      <c r="AD766" s="73"/>
      <c r="AE766" s="73"/>
      <c r="AF766" s="47"/>
      <c r="AG766" s="47"/>
      <c r="AH766" s="73"/>
    </row>
    <row r="767" spans="18:34" x14ac:dyDescent="0.25">
      <c r="R767" s="73"/>
      <c r="S767" s="73"/>
      <c r="T767" s="73"/>
      <c r="U767" s="73"/>
      <c r="V767" s="73"/>
      <c r="W767" s="73"/>
      <c r="X767" s="73"/>
      <c r="Y767" s="73"/>
      <c r="Z767" s="73"/>
      <c r="AA767" s="73"/>
      <c r="AB767" s="73"/>
      <c r="AC767" s="73"/>
      <c r="AD767" s="73"/>
      <c r="AE767" s="73"/>
      <c r="AF767" s="47"/>
      <c r="AG767" s="47"/>
      <c r="AH767" s="73"/>
    </row>
    <row r="768" spans="18:34" x14ac:dyDescent="0.25">
      <c r="R768" s="73"/>
      <c r="S768" s="73"/>
      <c r="T768" s="73"/>
      <c r="U768" s="73"/>
      <c r="V768" s="73"/>
      <c r="W768" s="73"/>
      <c r="X768" s="73"/>
      <c r="Y768" s="73"/>
      <c r="Z768" s="73"/>
      <c r="AA768" s="73"/>
      <c r="AB768" s="73"/>
      <c r="AC768" s="73"/>
      <c r="AD768" s="73"/>
      <c r="AE768" s="73"/>
      <c r="AF768" s="47"/>
      <c r="AG768" s="47"/>
      <c r="AH768" s="73"/>
    </row>
    <row r="769" spans="18:34" x14ac:dyDescent="0.25">
      <c r="R769" s="73"/>
      <c r="S769" s="73"/>
      <c r="T769" s="73"/>
      <c r="U769" s="73"/>
      <c r="V769" s="73"/>
      <c r="W769" s="73"/>
      <c r="X769" s="73"/>
      <c r="Y769" s="73"/>
      <c r="Z769" s="73"/>
      <c r="AA769" s="73"/>
      <c r="AB769" s="73"/>
      <c r="AC769" s="73"/>
      <c r="AD769" s="73"/>
      <c r="AE769" s="73"/>
      <c r="AF769" s="47"/>
      <c r="AG769" s="47"/>
      <c r="AH769" s="73"/>
    </row>
    <row r="770" spans="18:34" x14ac:dyDescent="0.25">
      <c r="R770" s="73"/>
      <c r="S770" s="73"/>
      <c r="T770" s="73"/>
      <c r="U770" s="73"/>
      <c r="V770" s="73"/>
      <c r="W770" s="73"/>
      <c r="X770" s="73"/>
      <c r="Y770" s="73"/>
      <c r="Z770" s="73"/>
      <c r="AA770" s="73"/>
      <c r="AB770" s="73"/>
      <c r="AC770" s="73"/>
      <c r="AD770" s="73"/>
      <c r="AE770" s="73"/>
      <c r="AF770" s="47"/>
      <c r="AG770" s="47"/>
      <c r="AH770" s="73"/>
    </row>
    <row r="771" spans="18:34" x14ac:dyDescent="0.25">
      <c r="R771" s="73"/>
      <c r="S771" s="73"/>
      <c r="T771" s="73"/>
      <c r="U771" s="73"/>
      <c r="V771" s="73"/>
      <c r="W771" s="73"/>
      <c r="X771" s="73"/>
      <c r="Y771" s="73"/>
      <c r="Z771" s="73"/>
      <c r="AA771" s="73"/>
      <c r="AB771" s="73"/>
      <c r="AC771" s="73"/>
      <c r="AD771" s="73"/>
      <c r="AE771" s="73"/>
      <c r="AF771" s="47"/>
      <c r="AG771" s="47"/>
      <c r="AH771" s="73"/>
    </row>
    <row r="772" spans="18:34" x14ac:dyDescent="0.25">
      <c r="R772" s="73"/>
      <c r="S772" s="73"/>
      <c r="T772" s="73"/>
      <c r="U772" s="73"/>
      <c r="V772" s="73"/>
      <c r="W772" s="73"/>
      <c r="X772" s="73"/>
      <c r="Y772" s="73"/>
      <c r="Z772" s="73"/>
      <c r="AA772" s="73"/>
      <c r="AB772" s="73"/>
      <c r="AC772" s="73"/>
      <c r="AD772" s="73"/>
      <c r="AE772" s="73"/>
      <c r="AF772" s="47"/>
      <c r="AG772" s="47"/>
      <c r="AH772" s="73"/>
    </row>
    <row r="773" spans="18:34" x14ac:dyDescent="0.25">
      <c r="R773" s="73"/>
      <c r="S773" s="73"/>
      <c r="T773" s="73"/>
      <c r="U773" s="73"/>
      <c r="V773" s="73"/>
      <c r="W773" s="73"/>
      <c r="X773" s="73"/>
      <c r="Y773" s="73"/>
      <c r="Z773" s="73"/>
      <c r="AA773" s="73"/>
      <c r="AB773" s="73"/>
      <c r="AC773" s="73"/>
      <c r="AD773" s="73"/>
      <c r="AE773" s="73"/>
      <c r="AF773" s="47"/>
      <c r="AG773" s="47"/>
      <c r="AH773" s="73"/>
    </row>
    <row r="774" spans="18:34" x14ac:dyDescent="0.25">
      <c r="R774" s="73"/>
      <c r="S774" s="73"/>
      <c r="T774" s="73"/>
      <c r="U774" s="73"/>
      <c r="V774" s="73"/>
      <c r="W774" s="73"/>
      <c r="X774" s="73"/>
      <c r="Y774" s="73"/>
      <c r="Z774" s="73"/>
      <c r="AA774" s="73"/>
      <c r="AB774" s="73"/>
      <c r="AC774" s="73"/>
      <c r="AD774" s="73"/>
      <c r="AE774" s="73"/>
      <c r="AF774" s="47"/>
      <c r="AG774" s="47"/>
      <c r="AH774" s="73"/>
    </row>
    <row r="775" spans="18:34" x14ac:dyDescent="0.25">
      <c r="R775" s="73"/>
      <c r="S775" s="73"/>
      <c r="T775" s="73"/>
      <c r="U775" s="73"/>
      <c r="V775" s="73"/>
      <c r="W775" s="73"/>
      <c r="X775" s="73"/>
      <c r="Y775" s="73"/>
      <c r="Z775" s="73"/>
      <c r="AA775" s="73"/>
      <c r="AB775" s="73"/>
      <c r="AC775" s="73"/>
      <c r="AD775" s="73"/>
      <c r="AE775" s="73"/>
      <c r="AF775" s="47"/>
      <c r="AG775" s="47"/>
      <c r="AH775" s="73"/>
    </row>
    <row r="776" spans="18:34" x14ac:dyDescent="0.25">
      <c r="R776" s="73"/>
      <c r="S776" s="73"/>
      <c r="T776" s="73"/>
      <c r="U776" s="73"/>
      <c r="V776" s="73"/>
      <c r="W776" s="73"/>
      <c r="X776" s="73"/>
      <c r="Y776" s="73"/>
      <c r="Z776" s="73"/>
      <c r="AA776" s="73"/>
      <c r="AB776" s="73"/>
      <c r="AC776" s="73"/>
      <c r="AD776" s="73"/>
      <c r="AE776" s="73"/>
      <c r="AF776" s="47"/>
      <c r="AG776" s="47"/>
      <c r="AH776" s="73"/>
    </row>
    <row r="777" spans="18:34" x14ac:dyDescent="0.25">
      <c r="R777" s="73"/>
      <c r="S777" s="73"/>
      <c r="T777" s="73"/>
      <c r="U777" s="73"/>
      <c r="V777" s="73"/>
      <c r="W777" s="73"/>
      <c r="X777" s="73"/>
      <c r="Y777" s="73"/>
      <c r="Z777" s="73"/>
      <c r="AA777" s="73"/>
      <c r="AB777" s="73"/>
      <c r="AC777" s="73"/>
      <c r="AD777" s="73"/>
      <c r="AE777" s="73"/>
      <c r="AF777" s="47"/>
      <c r="AG777" s="47"/>
      <c r="AH777" s="73"/>
    </row>
    <row r="778" spans="18:34" x14ac:dyDescent="0.25">
      <c r="R778" s="73"/>
      <c r="S778" s="73"/>
      <c r="T778" s="73"/>
      <c r="U778" s="73"/>
      <c r="V778" s="73"/>
      <c r="W778" s="73"/>
      <c r="X778" s="73"/>
      <c r="Y778" s="73"/>
      <c r="Z778" s="73"/>
      <c r="AA778" s="73"/>
      <c r="AB778" s="73"/>
      <c r="AC778" s="73"/>
      <c r="AD778" s="73"/>
      <c r="AE778" s="73"/>
      <c r="AF778" s="47"/>
      <c r="AG778" s="47"/>
      <c r="AH778" s="73"/>
    </row>
    <row r="779" spans="18:34" x14ac:dyDescent="0.25">
      <c r="R779" s="73"/>
      <c r="S779" s="73"/>
      <c r="T779" s="73"/>
      <c r="U779" s="73"/>
      <c r="V779" s="73"/>
      <c r="W779" s="73"/>
      <c r="X779" s="73"/>
      <c r="Y779" s="73"/>
      <c r="Z779" s="73"/>
      <c r="AA779" s="73"/>
      <c r="AB779" s="73"/>
      <c r="AC779" s="73"/>
      <c r="AD779" s="73"/>
      <c r="AE779" s="73"/>
      <c r="AF779" s="47"/>
      <c r="AG779" s="47"/>
      <c r="AH779" s="73"/>
    </row>
    <row r="780" spans="18:34" x14ac:dyDescent="0.25">
      <c r="R780" s="73"/>
      <c r="S780" s="73"/>
      <c r="T780" s="73"/>
      <c r="U780" s="73"/>
      <c r="V780" s="73"/>
      <c r="W780" s="73"/>
      <c r="X780" s="73"/>
      <c r="Y780" s="73"/>
      <c r="Z780" s="73"/>
      <c r="AA780" s="73"/>
      <c r="AB780" s="73"/>
      <c r="AC780" s="73"/>
      <c r="AD780" s="73"/>
      <c r="AE780" s="73"/>
      <c r="AF780" s="47"/>
      <c r="AG780" s="47"/>
      <c r="AH780" s="73"/>
    </row>
    <row r="781" spans="18:34" x14ac:dyDescent="0.25">
      <c r="R781" s="73"/>
      <c r="S781" s="73"/>
      <c r="T781" s="73"/>
      <c r="U781" s="73"/>
      <c r="V781" s="73"/>
      <c r="W781" s="73"/>
      <c r="X781" s="73"/>
      <c r="Y781" s="73"/>
      <c r="Z781" s="73"/>
      <c r="AA781" s="73"/>
      <c r="AB781" s="73"/>
      <c r="AC781" s="73"/>
      <c r="AD781" s="73"/>
      <c r="AE781" s="73"/>
      <c r="AF781" s="47"/>
      <c r="AG781" s="47"/>
      <c r="AH781" s="73"/>
    </row>
    <row r="782" spans="18:34" x14ac:dyDescent="0.25">
      <c r="R782" s="73"/>
      <c r="S782" s="73"/>
      <c r="T782" s="73"/>
      <c r="U782" s="73"/>
      <c r="V782" s="73"/>
      <c r="W782" s="73"/>
      <c r="X782" s="73"/>
      <c r="Y782" s="73"/>
      <c r="Z782" s="73"/>
      <c r="AA782" s="73"/>
      <c r="AB782" s="73"/>
      <c r="AC782" s="73"/>
      <c r="AD782" s="73"/>
      <c r="AE782" s="73"/>
      <c r="AF782" s="47"/>
      <c r="AG782" s="47"/>
      <c r="AH782" s="73"/>
    </row>
    <row r="783" spans="18:34" x14ac:dyDescent="0.25">
      <c r="R783" s="73"/>
      <c r="S783" s="73"/>
      <c r="T783" s="73"/>
      <c r="U783" s="73"/>
      <c r="V783" s="73"/>
      <c r="W783" s="73"/>
      <c r="X783" s="73"/>
      <c r="Y783" s="73"/>
      <c r="Z783" s="73"/>
      <c r="AA783" s="73"/>
      <c r="AB783" s="73"/>
      <c r="AC783" s="73"/>
      <c r="AD783" s="73"/>
      <c r="AE783" s="73"/>
      <c r="AF783" s="47"/>
      <c r="AG783" s="47"/>
      <c r="AH783" s="73"/>
    </row>
    <row r="784" spans="18:34" x14ac:dyDescent="0.25">
      <c r="R784" s="73"/>
      <c r="S784" s="73"/>
      <c r="T784" s="73"/>
      <c r="U784" s="73"/>
      <c r="V784" s="73"/>
      <c r="W784" s="73"/>
      <c r="X784" s="73"/>
      <c r="Y784" s="73"/>
      <c r="Z784" s="73"/>
      <c r="AA784" s="73"/>
      <c r="AB784" s="73"/>
      <c r="AC784" s="73"/>
      <c r="AD784" s="73"/>
      <c r="AE784" s="73"/>
      <c r="AF784" s="47"/>
      <c r="AG784" s="47"/>
      <c r="AH784" s="73"/>
    </row>
    <row r="785" spans="18:34" x14ac:dyDescent="0.25">
      <c r="R785" s="73"/>
      <c r="S785" s="73"/>
      <c r="T785" s="73"/>
      <c r="U785" s="73"/>
      <c r="V785" s="73"/>
      <c r="W785" s="73"/>
      <c r="X785" s="73"/>
      <c r="Y785" s="73"/>
      <c r="Z785" s="73"/>
      <c r="AA785" s="73"/>
      <c r="AB785" s="73"/>
      <c r="AC785" s="73"/>
      <c r="AD785" s="73"/>
      <c r="AE785" s="73"/>
      <c r="AF785" s="47"/>
      <c r="AG785" s="47"/>
      <c r="AH785" s="73"/>
    </row>
    <row r="786" spans="18:34" x14ac:dyDescent="0.25">
      <c r="R786" s="73"/>
      <c r="S786" s="73"/>
      <c r="T786" s="73"/>
      <c r="U786" s="73"/>
      <c r="V786" s="73"/>
      <c r="W786" s="73"/>
      <c r="X786" s="73"/>
      <c r="Y786" s="73"/>
      <c r="Z786" s="73"/>
      <c r="AA786" s="73"/>
      <c r="AB786" s="73"/>
      <c r="AC786" s="73"/>
      <c r="AD786" s="73"/>
      <c r="AE786" s="73"/>
      <c r="AF786" s="47"/>
      <c r="AG786" s="47"/>
      <c r="AH786" s="73"/>
    </row>
    <row r="787" spans="18:34" x14ac:dyDescent="0.25">
      <c r="R787" s="73"/>
      <c r="S787" s="73"/>
      <c r="T787" s="73"/>
      <c r="U787" s="73"/>
      <c r="V787" s="73"/>
      <c r="W787" s="73"/>
      <c r="X787" s="73"/>
      <c r="Y787" s="73"/>
      <c r="Z787" s="73"/>
      <c r="AA787" s="73"/>
      <c r="AB787" s="73"/>
      <c r="AC787" s="73"/>
      <c r="AD787" s="73"/>
      <c r="AE787" s="73"/>
      <c r="AF787" s="47"/>
      <c r="AG787" s="47"/>
      <c r="AH787" s="73"/>
    </row>
    <row r="788" spans="18:34" x14ac:dyDescent="0.25">
      <c r="R788" s="73"/>
      <c r="S788" s="73"/>
      <c r="T788" s="73"/>
      <c r="U788" s="73"/>
      <c r="V788" s="73"/>
      <c r="W788" s="73"/>
      <c r="X788" s="73"/>
      <c r="Y788" s="73"/>
      <c r="Z788" s="73"/>
      <c r="AA788" s="73"/>
      <c r="AB788" s="73"/>
      <c r="AC788" s="73"/>
      <c r="AD788" s="73"/>
      <c r="AE788" s="73"/>
      <c r="AF788" s="47"/>
      <c r="AG788" s="47"/>
      <c r="AH788" s="73"/>
    </row>
    <row r="789" spans="18:34" x14ac:dyDescent="0.25">
      <c r="R789" s="73"/>
      <c r="S789" s="73"/>
      <c r="T789" s="73"/>
      <c r="U789" s="73"/>
      <c r="V789" s="73"/>
      <c r="W789" s="73"/>
      <c r="X789" s="73"/>
      <c r="Y789" s="73"/>
      <c r="Z789" s="73"/>
      <c r="AA789" s="73"/>
      <c r="AB789" s="73"/>
      <c r="AC789" s="73"/>
      <c r="AD789" s="73"/>
      <c r="AE789" s="73"/>
      <c r="AF789" s="47"/>
      <c r="AG789" s="47"/>
      <c r="AH789" s="73"/>
    </row>
    <row r="790" spans="18:34" x14ac:dyDescent="0.25">
      <c r="R790" s="73"/>
      <c r="S790" s="73"/>
      <c r="T790" s="73"/>
      <c r="U790" s="73"/>
      <c r="V790" s="73"/>
      <c r="W790" s="73"/>
      <c r="X790" s="73"/>
      <c r="Y790" s="73"/>
      <c r="Z790" s="73"/>
      <c r="AA790" s="73"/>
      <c r="AB790" s="73"/>
      <c r="AC790" s="73"/>
      <c r="AD790" s="73"/>
      <c r="AE790" s="73"/>
      <c r="AF790" s="47"/>
      <c r="AG790" s="47"/>
      <c r="AH790" s="73"/>
    </row>
    <row r="791" spans="18:34" x14ac:dyDescent="0.25">
      <c r="R791" s="73"/>
      <c r="S791" s="73"/>
      <c r="T791" s="73"/>
      <c r="U791" s="73"/>
      <c r="V791" s="73"/>
      <c r="W791" s="73"/>
      <c r="X791" s="73"/>
      <c r="Y791" s="73"/>
      <c r="Z791" s="73"/>
      <c r="AA791" s="73"/>
      <c r="AB791" s="73"/>
      <c r="AC791" s="73"/>
      <c r="AD791" s="73"/>
      <c r="AE791" s="73"/>
      <c r="AF791" s="47"/>
      <c r="AG791" s="47"/>
      <c r="AH791" s="73"/>
    </row>
    <row r="792" spans="18:34" x14ac:dyDescent="0.25">
      <c r="R792" s="73"/>
      <c r="S792" s="73"/>
      <c r="T792" s="73"/>
      <c r="U792" s="73"/>
      <c r="V792" s="73"/>
      <c r="W792" s="73"/>
      <c r="X792" s="73"/>
      <c r="Y792" s="73"/>
      <c r="Z792" s="73"/>
      <c r="AA792" s="73"/>
      <c r="AB792" s="73"/>
      <c r="AC792" s="73"/>
      <c r="AD792" s="73"/>
      <c r="AE792" s="73"/>
      <c r="AF792" s="47"/>
      <c r="AG792" s="47"/>
      <c r="AH792" s="73"/>
    </row>
    <row r="793" spans="18:34" x14ac:dyDescent="0.25">
      <c r="R793" s="73"/>
      <c r="S793" s="73"/>
      <c r="T793" s="73"/>
      <c r="U793" s="73"/>
      <c r="V793" s="73"/>
      <c r="W793" s="73"/>
      <c r="X793" s="73"/>
      <c r="Y793" s="73"/>
      <c r="Z793" s="73"/>
      <c r="AA793" s="73"/>
      <c r="AB793" s="73"/>
      <c r="AC793" s="73"/>
      <c r="AD793" s="73"/>
      <c r="AE793" s="73"/>
      <c r="AF793" s="47"/>
      <c r="AG793" s="47"/>
      <c r="AH793" s="73"/>
    </row>
    <row r="794" spans="18:34" x14ac:dyDescent="0.25">
      <c r="R794" s="73"/>
      <c r="S794" s="73"/>
      <c r="T794" s="73"/>
      <c r="U794" s="73"/>
      <c r="V794" s="73"/>
      <c r="W794" s="73"/>
      <c r="X794" s="73"/>
      <c r="Y794" s="73"/>
      <c r="Z794" s="73"/>
      <c r="AA794" s="73"/>
      <c r="AB794" s="73"/>
      <c r="AC794" s="73"/>
      <c r="AD794" s="73"/>
      <c r="AE794" s="73"/>
      <c r="AF794" s="47"/>
      <c r="AG794" s="47"/>
      <c r="AH794" s="73"/>
    </row>
    <row r="795" spans="18:34" x14ac:dyDescent="0.25">
      <c r="R795" s="73"/>
      <c r="S795" s="73"/>
      <c r="T795" s="73"/>
      <c r="U795" s="73"/>
      <c r="V795" s="73"/>
      <c r="W795" s="73"/>
      <c r="X795" s="73"/>
      <c r="Y795" s="73"/>
      <c r="Z795" s="73"/>
      <c r="AA795" s="73"/>
      <c r="AB795" s="73"/>
      <c r="AC795" s="73"/>
      <c r="AD795" s="73"/>
      <c r="AE795" s="73"/>
      <c r="AF795" s="47"/>
      <c r="AG795" s="47"/>
      <c r="AH795" s="73"/>
    </row>
    <row r="796" spans="18:34" x14ac:dyDescent="0.25">
      <c r="R796" s="73"/>
      <c r="S796" s="73"/>
      <c r="T796" s="73"/>
      <c r="U796" s="73"/>
      <c r="V796" s="73"/>
      <c r="W796" s="73"/>
      <c r="X796" s="73"/>
      <c r="Y796" s="73"/>
      <c r="Z796" s="73"/>
      <c r="AA796" s="73"/>
      <c r="AB796" s="73"/>
      <c r="AC796" s="73"/>
      <c r="AD796" s="73"/>
      <c r="AE796" s="73"/>
      <c r="AF796" s="47"/>
      <c r="AG796" s="47"/>
      <c r="AH796" s="73"/>
    </row>
    <row r="797" spans="18:34" x14ac:dyDescent="0.25">
      <c r="R797" s="73"/>
      <c r="S797" s="73"/>
      <c r="T797" s="73"/>
      <c r="U797" s="73"/>
      <c r="V797" s="73"/>
      <c r="W797" s="73"/>
      <c r="X797" s="73"/>
      <c r="Y797" s="73"/>
      <c r="Z797" s="73"/>
      <c r="AA797" s="73"/>
      <c r="AB797" s="73"/>
      <c r="AC797" s="73"/>
      <c r="AD797" s="73"/>
      <c r="AE797" s="73"/>
      <c r="AF797" s="47"/>
      <c r="AG797" s="47"/>
      <c r="AH797" s="73"/>
    </row>
    <row r="798" spans="18:34" x14ac:dyDescent="0.25">
      <c r="R798" s="73"/>
      <c r="S798" s="73"/>
      <c r="T798" s="73"/>
      <c r="U798" s="73"/>
      <c r="V798" s="73"/>
      <c r="W798" s="73"/>
      <c r="X798" s="73"/>
      <c r="Y798" s="73"/>
      <c r="Z798" s="73"/>
      <c r="AA798" s="73"/>
      <c r="AB798" s="73"/>
      <c r="AC798" s="73"/>
      <c r="AD798" s="73"/>
      <c r="AE798" s="73"/>
      <c r="AF798" s="47"/>
      <c r="AG798" s="47"/>
      <c r="AH798" s="73"/>
    </row>
    <row r="799" spans="18:34" x14ac:dyDescent="0.25">
      <c r="R799" s="73"/>
      <c r="S799" s="73"/>
      <c r="T799" s="73"/>
      <c r="U799" s="73"/>
      <c r="V799" s="73"/>
      <c r="W799" s="73"/>
      <c r="X799" s="73"/>
      <c r="Y799" s="73"/>
      <c r="Z799" s="73"/>
      <c r="AA799" s="73"/>
      <c r="AB799" s="73"/>
      <c r="AC799" s="73"/>
      <c r="AD799" s="73"/>
      <c r="AE799" s="73"/>
      <c r="AF799" s="47"/>
      <c r="AG799" s="47"/>
      <c r="AH799" s="73"/>
    </row>
    <row r="800" spans="18:34" x14ac:dyDescent="0.25">
      <c r="R800" s="73"/>
      <c r="S800" s="73"/>
      <c r="T800" s="73"/>
      <c r="U800" s="73"/>
      <c r="V800" s="73"/>
      <c r="W800" s="73"/>
      <c r="X800" s="73"/>
      <c r="Y800" s="73"/>
      <c r="Z800" s="73"/>
      <c r="AA800" s="73"/>
      <c r="AB800" s="73"/>
      <c r="AC800" s="73"/>
      <c r="AD800" s="73"/>
      <c r="AE800" s="73"/>
      <c r="AF800" s="47"/>
      <c r="AG800" s="47"/>
      <c r="AH800" s="73"/>
    </row>
    <row r="801" spans="18:34" x14ac:dyDescent="0.25">
      <c r="R801" s="73"/>
      <c r="S801" s="73"/>
      <c r="T801" s="73"/>
      <c r="U801" s="73"/>
      <c r="V801" s="73"/>
      <c r="W801" s="73"/>
      <c r="X801" s="73"/>
      <c r="Y801" s="73"/>
      <c r="Z801" s="73"/>
      <c r="AA801" s="73"/>
      <c r="AB801" s="73"/>
      <c r="AC801" s="73"/>
      <c r="AD801" s="73"/>
      <c r="AE801" s="73"/>
      <c r="AF801" s="47"/>
      <c r="AG801" s="47"/>
      <c r="AH801" s="73"/>
    </row>
    <row r="802" spans="18:34" x14ac:dyDescent="0.25">
      <c r="R802" s="73"/>
      <c r="S802" s="73"/>
      <c r="T802" s="73"/>
      <c r="U802" s="73"/>
      <c r="V802" s="73"/>
      <c r="W802" s="73"/>
      <c r="X802" s="73"/>
      <c r="Y802" s="73"/>
      <c r="Z802" s="73"/>
      <c r="AA802" s="73"/>
      <c r="AB802" s="73"/>
      <c r="AC802" s="73"/>
      <c r="AD802" s="73"/>
      <c r="AE802" s="73"/>
      <c r="AF802" s="47"/>
      <c r="AG802" s="47"/>
      <c r="AH802" s="73"/>
    </row>
    <row r="803" spans="18:34" x14ac:dyDescent="0.25">
      <c r="R803" s="73"/>
      <c r="S803" s="73"/>
      <c r="T803" s="73"/>
      <c r="U803" s="73"/>
      <c r="V803" s="73"/>
      <c r="W803" s="73"/>
      <c r="X803" s="73"/>
      <c r="Y803" s="73"/>
      <c r="Z803" s="73"/>
      <c r="AA803" s="73"/>
      <c r="AB803" s="73"/>
      <c r="AC803" s="73"/>
      <c r="AD803" s="73"/>
      <c r="AE803" s="73"/>
      <c r="AF803" s="47"/>
      <c r="AG803" s="47"/>
      <c r="AH803" s="73"/>
    </row>
    <row r="804" spans="18:34" x14ac:dyDescent="0.25">
      <c r="R804" s="73"/>
      <c r="S804" s="73"/>
      <c r="T804" s="73"/>
      <c r="U804" s="73"/>
      <c r="V804" s="73"/>
      <c r="W804" s="73"/>
      <c r="X804" s="73"/>
      <c r="Y804" s="73"/>
      <c r="Z804" s="73"/>
      <c r="AA804" s="73"/>
      <c r="AB804" s="73"/>
      <c r="AC804" s="73"/>
      <c r="AD804" s="73"/>
      <c r="AE804" s="73"/>
      <c r="AF804" s="47"/>
      <c r="AG804" s="47"/>
      <c r="AH804" s="73"/>
    </row>
    <row r="805" spans="18:34" x14ac:dyDescent="0.25">
      <c r="R805" s="73"/>
      <c r="S805" s="73"/>
      <c r="T805" s="73"/>
      <c r="U805" s="73"/>
      <c r="V805" s="73"/>
      <c r="W805" s="73"/>
      <c r="X805" s="73"/>
      <c r="Y805" s="73"/>
      <c r="Z805" s="73"/>
      <c r="AA805" s="73"/>
      <c r="AB805" s="73"/>
      <c r="AC805" s="73"/>
      <c r="AD805" s="73"/>
      <c r="AE805" s="73"/>
      <c r="AF805" s="47"/>
      <c r="AG805" s="47"/>
      <c r="AH805" s="73"/>
    </row>
    <row r="806" spans="18:34" x14ac:dyDescent="0.25">
      <c r="R806" s="73"/>
      <c r="S806" s="73"/>
      <c r="T806" s="73"/>
      <c r="U806" s="73"/>
      <c r="V806" s="73"/>
      <c r="W806" s="73"/>
      <c r="X806" s="73"/>
      <c r="Y806" s="73"/>
      <c r="Z806" s="73"/>
      <c r="AA806" s="73"/>
      <c r="AB806" s="73"/>
      <c r="AC806" s="73"/>
      <c r="AD806" s="73"/>
      <c r="AE806" s="73"/>
      <c r="AF806" s="47"/>
      <c r="AG806" s="47"/>
      <c r="AH806" s="73"/>
    </row>
    <row r="807" spans="18:34" x14ac:dyDescent="0.25">
      <c r="R807" s="73"/>
      <c r="S807" s="73"/>
      <c r="T807" s="73"/>
      <c r="U807" s="73"/>
      <c r="V807" s="73"/>
      <c r="W807" s="73"/>
      <c r="X807" s="73"/>
      <c r="Y807" s="73"/>
      <c r="Z807" s="73"/>
      <c r="AA807" s="73"/>
      <c r="AB807" s="73"/>
      <c r="AC807" s="73"/>
      <c r="AD807" s="73"/>
      <c r="AE807" s="73"/>
      <c r="AF807" s="47"/>
      <c r="AG807" s="47"/>
      <c r="AH807" s="73"/>
    </row>
    <row r="808" spans="18:34" x14ac:dyDescent="0.25">
      <c r="R808" s="73"/>
      <c r="S808" s="73"/>
      <c r="T808" s="73"/>
      <c r="U808" s="73"/>
      <c r="V808" s="73"/>
      <c r="W808" s="73"/>
      <c r="X808" s="73"/>
      <c r="Y808" s="73"/>
      <c r="Z808" s="73"/>
      <c r="AA808" s="73"/>
      <c r="AB808" s="73"/>
      <c r="AC808" s="73"/>
      <c r="AD808" s="73"/>
      <c r="AE808" s="73"/>
      <c r="AF808" s="47"/>
      <c r="AG808" s="47"/>
      <c r="AH808" s="73"/>
    </row>
    <row r="809" spans="18:34" x14ac:dyDescent="0.25">
      <c r="R809" s="73"/>
      <c r="S809" s="73"/>
      <c r="T809" s="73"/>
      <c r="U809" s="73"/>
      <c r="V809" s="73"/>
      <c r="W809" s="73"/>
      <c r="X809" s="73"/>
      <c r="Y809" s="73"/>
      <c r="Z809" s="73"/>
      <c r="AA809" s="73"/>
      <c r="AB809" s="73"/>
      <c r="AC809" s="73"/>
      <c r="AD809" s="73"/>
      <c r="AE809" s="73"/>
      <c r="AF809" s="47"/>
      <c r="AG809" s="47"/>
      <c r="AH809" s="73"/>
    </row>
    <row r="810" spans="18:34" x14ac:dyDescent="0.25">
      <c r="R810" s="73"/>
      <c r="S810" s="73"/>
      <c r="T810" s="73"/>
      <c r="U810" s="73"/>
      <c r="V810" s="73"/>
      <c r="W810" s="73"/>
      <c r="X810" s="73"/>
      <c r="Y810" s="73"/>
      <c r="Z810" s="73"/>
      <c r="AA810" s="73"/>
      <c r="AB810" s="73"/>
      <c r="AC810" s="73"/>
      <c r="AD810" s="73"/>
      <c r="AE810" s="73"/>
      <c r="AF810" s="47"/>
      <c r="AG810" s="47"/>
      <c r="AH810" s="73"/>
    </row>
    <row r="811" spans="18:34" x14ac:dyDescent="0.25">
      <c r="R811" s="73"/>
      <c r="S811" s="73"/>
      <c r="T811" s="73"/>
      <c r="U811" s="73"/>
      <c r="V811" s="73"/>
      <c r="W811" s="73"/>
      <c r="X811" s="73"/>
      <c r="Y811" s="73"/>
      <c r="Z811" s="73"/>
      <c r="AA811" s="73"/>
      <c r="AB811" s="73"/>
      <c r="AC811" s="73"/>
      <c r="AD811" s="73"/>
      <c r="AE811" s="73"/>
      <c r="AF811" s="47"/>
      <c r="AG811" s="47"/>
      <c r="AH811" s="73"/>
    </row>
    <row r="812" spans="18:34" x14ac:dyDescent="0.25">
      <c r="R812" s="73"/>
      <c r="S812" s="73"/>
      <c r="T812" s="73"/>
      <c r="U812" s="73"/>
      <c r="V812" s="73"/>
      <c r="W812" s="73"/>
      <c r="X812" s="73"/>
      <c r="Y812" s="73"/>
      <c r="Z812" s="73"/>
      <c r="AA812" s="73"/>
      <c r="AB812" s="73"/>
      <c r="AC812" s="73"/>
      <c r="AD812" s="73"/>
      <c r="AE812" s="73"/>
      <c r="AF812" s="47"/>
      <c r="AG812" s="47"/>
      <c r="AH812" s="73"/>
    </row>
    <row r="813" spans="18:34" x14ac:dyDescent="0.25">
      <c r="R813" s="73"/>
      <c r="S813" s="73"/>
      <c r="T813" s="73"/>
      <c r="U813" s="73"/>
      <c r="V813" s="73"/>
      <c r="W813" s="73"/>
      <c r="X813" s="73"/>
      <c r="Y813" s="73"/>
      <c r="Z813" s="73"/>
      <c r="AA813" s="73"/>
      <c r="AB813" s="73"/>
      <c r="AC813" s="73"/>
      <c r="AD813" s="73"/>
      <c r="AE813" s="73"/>
      <c r="AF813" s="47"/>
      <c r="AG813" s="47"/>
      <c r="AH813" s="73"/>
    </row>
    <row r="814" spans="18:34" x14ac:dyDescent="0.25">
      <c r="R814" s="73"/>
      <c r="S814" s="73"/>
      <c r="T814" s="73"/>
      <c r="U814" s="73"/>
      <c r="V814" s="73"/>
      <c r="W814" s="73"/>
      <c r="X814" s="73"/>
      <c r="Y814" s="73"/>
      <c r="Z814" s="73"/>
      <c r="AA814" s="73"/>
      <c r="AB814" s="73"/>
      <c r="AC814" s="73"/>
      <c r="AD814" s="73"/>
      <c r="AE814" s="73"/>
      <c r="AF814" s="47"/>
      <c r="AG814" s="47"/>
      <c r="AH814" s="73"/>
    </row>
    <row r="815" spans="18:34" x14ac:dyDescent="0.25">
      <c r="R815" s="73"/>
      <c r="S815" s="73"/>
      <c r="T815" s="73"/>
      <c r="U815" s="73"/>
      <c r="V815" s="73"/>
      <c r="W815" s="73"/>
      <c r="X815" s="73"/>
      <c r="Y815" s="73"/>
      <c r="Z815" s="73"/>
      <c r="AA815" s="73"/>
      <c r="AB815" s="73"/>
      <c r="AC815" s="73"/>
      <c r="AD815" s="73"/>
      <c r="AE815" s="73"/>
      <c r="AF815" s="47"/>
      <c r="AG815" s="47"/>
      <c r="AH815" s="73"/>
    </row>
    <row r="816" spans="18:34" x14ac:dyDescent="0.25">
      <c r="R816" s="73"/>
      <c r="S816" s="73"/>
      <c r="T816" s="73"/>
      <c r="U816" s="73"/>
      <c r="V816" s="73"/>
      <c r="W816" s="73"/>
      <c r="X816" s="73"/>
      <c r="Y816" s="73"/>
      <c r="Z816" s="73"/>
      <c r="AA816" s="73"/>
      <c r="AB816" s="73"/>
      <c r="AC816" s="73"/>
      <c r="AD816" s="73"/>
      <c r="AE816" s="73"/>
      <c r="AF816" s="47"/>
      <c r="AG816" s="47"/>
      <c r="AH816" s="73"/>
    </row>
    <row r="817" spans="18:34" x14ac:dyDescent="0.25">
      <c r="R817" s="73"/>
      <c r="S817" s="73"/>
      <c r="T817" s="73"/>
      <c r="U817" s="73"/>
      <c r="V817" s="73"/>
      <c r="W817" s="73"/>
      <c r="X817" s="73"/>
      <c r="Y817" s="73"/>
      <c r="Z817" s="73"/>
      <c r="AA817" s="73"/>
      <c r="AB817" s="73"/>
      <c r="AC817" s="73"/>
      <c r="AD817" s="73"/>
      <c r="AE817" s="73"/>
      <c r="AF817" s="47"/>
      <c r="AG817" s="47"/>
      <c r="AH817" s="73"/>
    </row>
    <row r="818" spans="18:34" x14ac:dyDescent="0.25">
      <c r="R818" s="73"/>
      <c r="S818" s="73"/>
      <c r="T818" s="73"/>
      <c r="U818" s="73"/>
      <c r="V818" s="73"/>
      <c r="W818" s="73"/>
      <c r="X818" s="73"/>
      <c r="Y818" s="73"/>
      <c r="Z818" s="73"/>
      <c r="AA818" s="73"/>
      <c r="AB818" s="73"/>
      <c r="AC818" s="73"/>
      <c r="AD818" s="73"/>
      <c r="AE818" s="73"/>
      <c r="AF818" s="47"/>
      <c r="AG818" s="47"/>
      <c r="AH818" s="73"/>
    </row>
    <row r="819" spans="18:34" x14ac:dyDescent="0.25">
      <c r="R819" s="73"/>
      <c r="S819" s="73"/>
      <c r="T819" s="73"/>
      <c r="U819" s="73"/>
      <c r="V819" s="73"/>
      <c r="W819" s="73"/>
      <c r="X819" s="73"/>
      <c r="Y819" s="73"/>
      <c r="Z819" s="73"/>
      <c r="AA819" s="73"/>
      <c r="AB819" s="73"/>
      <c r="AC819" s="73"/>
      <c r="AD819" s="73"/>
      <c r="AE819" s="73"/>
      <c r="AF819" s="47"/>
      <c r="AG819" s="47"/>
      <c r="AH819" s="73"/>
    </row>
    <row r="820" spans="18:34" x14ac:dyDescent="0.25">
      <c r="R820" s="73"/>
      <c r="S820" s="73"/>
      <c r="T820" s="73"/>
      <c r="U820" s="73"/>
      <c r="V820" s="73"/>
      <c r="W820" s="73"/>
      <c r="X820" s="73"/>
      <c r="Y820" s="73"/>
      <c r="Z820" s="73"/>
      <c r="AA820" s="73"/>
      <c r="AB820" s="73"/>
      <c r="AC820" s="73"/>
      <c r="AD820" s="73"/>
      <c r="AE820" s="73"/>
      <c r="AF820" s="47"/>
      <c r="AG820" s="47"/>
      <c r="AH820" s="73"/>
    </row>
    <row r="821" spans="18:34" x14ac:dyDescent="0.25">
      <c r="R821" s="73"/>
      <c r="S821" s="73"/>
      <c r="T821" s="73"/>
      <c r="U821" s="73"/>
      <c r="V821" s="73"/>
      <c r="W821" s="73"/>
      <c r="X821" s="73"/>
      <c r="Y821" s="73"/>
      <c r="Z821" s="73"/>
      <c r="AA821" s="73"/>
      <c r="AB821" s="73"/>
      <c r="AC821" s="73"/>
      <c r="AD821" s="73"/>
      <c r="AE821" s="73"/>
      <c r="AF821" s="47"/>
      <c r="AG821" s="47"/>
      <c r="AH821" s="73"/>
    </row>
    <row r="822" spans="18:34" x14ac:dyDescent="0.25">
      <c r="R822" s="73"/>
      <c r="S822" s="73"/>
      <c r="T822" s="73"/>
      <c r="U822" s="73"/>
      <c r="V822" s="73"/>
      <c r="W822" s="73"/>
      <c r="X822" s="73"/>
      <c r="Y822" s="73"/>
      <c r="Z822" s="73"/>
      <c r="AA822" s="73"/>
      <c r="AB822" s="73"/>
      <c r="AC822" s="73"/>
      <c r="AD822" s="73"/>
      <c r="AE822" s="73"/>
      <c r="AF822" s="47"/>
      <c r="AG822" s="47"/>
      <c r="AH822" s="73"/>
    </row>
    <row r="823" spans="18:34" x14ac:dyDescent="0.25">
      <c r="R823" s="73"/>
      <c r="S823" s="73"/>
      <c r="T823" s="73"/>
      <c r="U823" s="73"/>
      <c r="V823" s="73"/>
      <c r="W823" s="73"/>
      <c r="X823" s="73"/>
      <c r="Y823" s="73"/>
      <c r="Z823" s="73"/>
      <c r="AA823" s="73"/>
      <c r="AB823" s="73"/>
      <c r="AC823" s="73"/>
      <c r="AD823" s="73"/>
      <c r="AE823" s="73"/>
      <c r="AF823" s="47"/>
      <c r="AG823" s="47"/>
      <c r="AH823" s="73"/>
    </row>
    <row r="824" spans="18:34" x14ac:dyDescent="0.25">
      <c r="R824" s="73"/>
      <c r="S824" s="73"/>
      <c r="T824" s="73"/>
      <c r="U824" s="73"/>
      <c r="V824" s="73"/>
      <c r="W824" s="73"/>
      <c r="X824" s="73"/>
      <c r="Y824" s="73"/>
      <c r="Z824" s="73"/>
      <c r="AA824" s="73"/>
      <c r="AB824" s="73"/>
      <c r="AC824" s="73"/>
      <c r="AD824" s="73"/>
      <c r="AE824" s="73"/>
      <c r="AF824" s="47"/>
      <c r="AG824" s="47"/>
      <c r="AH824" s="73"/>
    </row>
    <row r="825" spans="18:34" x14ac:dyDescent="0.25">
      <c r="R825" s="73"/>
      <c r="S825" s="73"/>
      <c r="T825" s="73"/>
      <c r="U825" s="73"/>
      <c r="V825" s="73"/>
      <c r="W825" s="73"/>
      <c r="X825" s="73"/>
      <c r="Y825" s="73"/>
      <c r="Z825" s="73"/>
      <c r="AA825" s="73"/>
      <c r="AB825" s="73"/>
      <c r="AC825" s="73"/>
      <c r="AD825" s="73"/>
      <c r="AE825" s="73"/>
      <c r="AF825" s="47"/>
      <c r="AG825" s="47"/>
      <c r="AH825" s="73"/>
    </row>
    <row r="826" spans="18:34" x14ac:dyDescent="0.25">
      <c r="R826" s="73"/>
      <c r="S826" s="73"/>
      <c r="T826" s="73"/>
      <c r="U826" s="73"/>
      <c r="V826" s="73"/>
      <c r="W826" s="73"/>
      <c r="X826" s="73"/>
      <c r="Y826" s="73"/>
      <c r="Z826" s="73"/>
      <c r="AA826" s="73"/>
      <c r="AB826" s="73"/>
      <c r="AC826" s="73"/>
      <c r="AD826" s="73"/>
      <c r="AE826" s="73"/>
      <c r="AF826" s="47"/>
      <c r="AG826" s="47"/>
      <c r="AH826" s="73"/>
    </row>
    <row r="827" spans="18:34" x14ac:dyDescent="0.25">
      <c r="R827" s="73"/>
      <c r="S827" s="73"/>
      <c r="T827" s="73"/>
      <c r="U827" s="73"/>
      <c r="V827" s="73"/>
      <c r="W827" s="73"/>
      <c r="X827" s="73"/>
      <c r="Y827" s="73"/>
      <c r="Z827" s="73"/>
      <c r="AA827" s="73"/>
      <c r="AB827" s="73"/>
      <c r="AC827" s="73"/>
      <c r="AD827" s="73"/>
      <c r="AE827" s="73"/>
      <c r="AF827" s="47"/>
      <c r="AG827" s="47"/>
      <c r="AH827" s="73"/>
    </row>
    <row r="828" spans="18:34" x14ac:dyDescent="0.25">
      <c r="R828" s="73"/>
      <c r="S828" s="73"/>
      <c r="T828" s="73"/>
      <c r="U828" s="73"/>
      <c r="V828" s="73"/>
      <c r="W828" s="73"/>
      <c r="X828" s="73"/>
      <c r="Y828" s="73"/>
      <c r="Z828" s="73"/>
      <c r="AA828" s="73"/>
      <c r="AB828" s="73"/>
      <c r="AC828" s="73"/>
      <c r="AD828" s="73"/>
      <c r="AE828" s="73"/>
      <c r="AF828" s="47"/>
      <c r="AG828" s="47"/>
      <c r="AH828" s="73"/>
    </row>
    <row r="829" spans="18:34" x14ac:dyDescent="0.25">
      <c r="R829" s="73"/>
      <c r="S829" s="73"/>
      <c r="T829" s="73"/>
      <c r="U829" s="73"/>
      <c r="V829" s="73"/>
      <c r="W829" s="73"/>
      <c r="X829" s="73"/>
      <c r="Y829" s="73"/>
      <c r="Z829" s="73"/>
      <c r="AA829" s="73"/>
      <c r="AB829" s="73"/>
      <c r="AC829" s="73"/>
      <c r="AD829" s="73"/>
      <c r="AE829" s="73"/>
      <c r="AF829" s="47"/>
      <c r="AG829" s="47"/>
      <c r="AH829" s="73"/>
    </row>
    <row r="830" spans="18:34" x14ac:dyDescent="0.25">
      <c r="R830" s="73"/>
      <c r="S830" s="73"/>
      <c r="T830" s="73"/>
      <c r="U830" s="73"/>
      <c r="V830" s="73"/>
      <c r="W830" s="73"/>
      <c r="X830" s="73"/>
      <c r="Y830" s="73"/>
      <c r="Z830" s="73"/>
      <c r="AA830" s="73"/>
      <c r="AB830" s="73"/>
      <c r="AC830" s="73"/>
      <c r="AD830" s="73"/>
      <c r="AE830" s="73"/>
      <c r="AF830" s="47"/>
      <c r="AG830" s="47"/>
      <c r="AH830" s="73"/>
    </row>
    <row r="831" spans="18:34" x14ac:dyDescent="0.25">
      <c r="R831" s="73"/>
      <c r="S831" s="73"/>
      <c r="T831" s="73"/>
      <c r="U831" s="73"/>
      <c r="V831" s="73"/>
      <c r="W831" s="73"/>
      <c r="X831" s="73"/>
      <c r="Y831" s="73"/>
      <c r="Z831" s="73"/>
      <c r="AA831" s="73"/>
      <c r="AB831" s="73"/>
      <c r="AC831" s="73"/>
      <c r="AD831" s="73"/>
      <c r="AE831" s="73"/>
      <c r="AF831" s="47"/>
      <c r="AG831" s="47"/>
      <c r="AH831" s="73"/>
    </row>
    <row r="832" spans="18:34" x14ac:dyDescent="0.25">
      <c r="R832" s="73"/>
      <c r="S832" s="73"/>
      <c r="T832" s="73"/>
      <c r="U832" s="73"/>
      <c r="V832" s="73"/>
      <c r="W832" s="73"/>
      <c r="X832" s="73"/>
      <c r="Y832" s="73"/>
      <c r="Z832" s="73"/>
      <c r="AA832" s="73"/>
      <c r="AB832" s="73"/>
      <c r="AC832" s="73"/>
      <c r="AD832" s="73"/>
      <c r="AE832" s="73"/>
      <c r="AF832" s="47"/>
      <c r="AG832" s="47"/>
      <c r="AH832" s="73"/>
    </row>
    <row r="833" spans="18:34" x14ac:dyDescent="0.25">
      <c r="R833" s="73"/>
      <c r="S833" s="73"/>
      <c r="T833" s="73"/>
      <c r="U833" s="73"/>
      <c r="V833" s="73"/>
      <c r="W833" s="73"/>
      <c r="X833" s="73"/>
      <c r="Y833" s="73"/>
      <c r="Z833" s="73"/>
      <c r="AA833" s="73"/>
      <c r="AB833" s="73"/>
      <c r="AC833" s="73"/>
      <c r="AD833" s="73"/>
      <c r="AE833" s="73"/>
      <c r="AF833" s="47"/>
      <c r="AG833" s="47"/>
      <c r="AH833" s="73"/>
    </row>
    <row r="834" spans="18:34" x14ac:dyDescent="0.25">
      <c r="R834" s="73"/>
      <c r="S834" s="73"/>
      <c r="T834" s="73"/>
      <c r="U834" s="73"/>
      <c r="V834" s="73"/>
      <c r="W834" s="73"/>
      <c r="X834" s="73"/>
      <c r="Y834" s="73"/>
      <c r="Z834" s="73"/>
      <c r="AA834" s="73"/>
      <c r="AB834" s="73"/>
      <c r="AC834" s="73"/>
      <c r="AD834" s="73"/>
      <c r="AE834" s="73"/>
      <c r="AF834" s="47"/>
      <c r="AG834" s="47"/>
      <c r="AH834" s="73"/>
    </row>
    <row r="835" spans="18:34" x14ac:dyDescent="0.25">
      <c r="R835" s="73"/>
      <c r="S835" s="73"/>
      <c r="T835" s="73"/>
      <c r="U835" s="73"/>
      <c r="V835" s="73"/>
      <c r="W835" s="73"/>
      <c r="X835" s="73"/>
      <c r="Y835" s="73"/>
      <c r="Z835" s="73"/>
      <c r="AA835" s="73"/>
      <c r="AB835" s="73"/>
      <c r="AC835" s="73"/>
      <c r="AD835" s="73"/>
      <c r="AE835" s="73"/>
      <c r="AF835" s="47"/>
      <c r="AG835" s="47"/>
      <c r="AH835" s="73"/>
    </row>
    <row r="836" spans="18:34" x14ac:dyDescent="0.25">
      <c r="R836" s="73"/>
      <c r="S836" s="73"/>
      <c r="T836" s="73"/>
      <c r="U836" s="73"/>
      <c r="V836" s="73"/>
      <c r="W836" s="73"/>
      <c r="X836" s="73"/>
      <c r="Y836" s="73"/>
      <c r="Z836" s="73"/>
      <c r="AA836" s="73"/>
      <c r="AB836" s="73"/>
      <c r="AC836" s="73"/>
      <c r="AD836" s="73"/>
      <c r="AE836" s="73"/>
      <c r="AF836" s="47"/>
      <c r="AG836" s="47"/>
      <c r="AH836" s="73"/>
    </row>
    <row r="837" spans="18:34" x14ac:dyDescent="0.25">
      <c r="R837" s="73"/>
      <c r="S837" s="73"/>
      <c r="T837" s="73"/>
      <c r="U837" s="73"/>
      <c r="V837" s="73"/>
      <c r="W837" s="73"/>
      <c r="X837" s="73"/>
      <c r="Y837" s="73"/>
      <c r="Z837" s="73"/>
      <c r="AA837" s="73"/>
      <c r="AB837" s="73"/>
      <c r="AC837" s="73"/>
      <c r="AD837" s="73"/>
      <c r="AE837" s="73"/>
      <c r="AF837" s="47"/>
      <c r="AG837" s="47"/>
      <c r="AH837" s="73"/>
    </row>
    <row r="838" spans="18:34" x14ac:dyDescent="0.25">
      <c r="R838" s="73"/>
      <c r="S838" s="73"/>
      <c r="T838" s="73"/>
      <c r="U838" s="73"/>
      <c r="V838" s="73"/>
      <c r="W838" s="73"/>
      <c r="X838" s="73"/>
      <c r="Y838" s="73"/>
      <c r="Z838" s="73"/>
      <c r="AA838" s="73"/>
      <c r="AB838" s="73"/>
      <c r="AC838" s="73"/>
      <c r="AD838" s="73"/>
      <c r="AE838" s="73"/>
      <c r="AF838" s="47"/>
      <c r="AG838" s="47"/>
      <c r="AH838" s="73"/>
    </row>
    <row r="839" spans="18:34" x14ac:dyDescent="0.25">
      <c r="R839" s="73"/>
      <c r="S839" s="73"/>
      <c r="T839" s="73"/>
      <c r="U839" s="73"/>
      <c r="V839" s="73"/>
      <c r="W839" s="73"/>
      <c r="X839" s="73"/>
      <c r="Y839" s="73"/>
      <c r="Z839" s="73"/>
      <c r="AA839" s="73"/>
      <c r="AB839" s="73"/>
      <c r="AC839" s="73"/>
      <c r="AD839" s="73"/>
      <c r="AE839" s="73"/>
      <c r="AF839" s="47"/>
      <c r="AG839" s="47"/>
      <c r="AH839" s="73"/>
    </row>
    <row r="840" spans="18:34" x14ac:dyDescent="0.25">
      <c r="R840" s="73"/>
      <c r="S840" s="73"/>
      <c r="T840" s="73"/>
      <c r="U840" s="73"/>
      <c r="V840" s="73"/>
      <c r="W840" s="73"/>
      <c r="X840" s="73"/>
      <c r="Y840" s="73"/>
      <c r="Z840" s="73"/>
      <c r="AA840" s="73"/>
      <c r="AB840" s="73"/>
      <c r="AC840" s="73"/>
      <c r="AD840" s="73"/>
      <c r="AE840" s="73"/>
      <c r="AF840" s="47"/>
      <c r="AG840" s="47"/>
      <c r="AH840" s="73"/>
    </row>
    <row r="841" spans="18:34" x14ac:dyDescent="0.25">
      <c r="R841" s="73"/>
      <c r="S841" s="73"/>
      <c r="T841" s="73"/>
      <c r="U841" s="73"/>
      <c r="V841" s="73"/>
      <c r="W841" s="73"/>
      <c r="X841" s="73"/>
      <c r="Y841" s="73"/>
      <c r="Z841" s="73"/>
      <c r="AA841" s="73"/>
      <c r="AB841" s="73"/>
      <c r="AC841" s="73"/>
      <c r="AD841" s="73"/>
      <c r="AE841" s="73"/>
      <c r="AF841" s="47"/>
      <c r="AG841" s="47"/>
      <c r="AH841" s="73"/>
    </row>
    <row r="842" spans="18:34" x14ac:dyDescent="0.25">
      <c r="R842" s="73"/>
      <c r="S842" s="73"/>
      <c r="T842" s="73"/>
      <c r="U842" s="73"/>
      <c r="V842" s="73"/>
      <c r="W842" s="73"/>
      <c r="X842" s="73"/>
      <c r="Y842" s="73"/>
      <c r="Z842" s="73"/>
      <c r="AA842" s="73"/>
      <c r="AB842" s="73"/>
      <c r="AC842" s="73"/>
      <c r="AD842" s="73"/>
      <c r="AE842" s="73"/>
      <c r="AF842" s="47"/>
      <c r="AG842" s="47"/>
      <c r="AH842" s="73"/>
    </row>
    <row r="843" spans="18:34" x14ac:dyDescent="0.25">
      <c r="R843" s="73"/>
      <c r="S843" s="73"/>
      <c r="T843" s="73"/>
      <c r="U843" s="73"/>
      <c r="V843" s="73"/>
      <c r="W843" s="73"/>
      <c r="X843" s="73"/>
      <c r="Y843" s="73"/>
      <c r="Z843" s="73"/>
      <c r="AA843" s="73"/>
      <c r="AB843" s="73"/>
      <c r="AC843" s="73"/>
      <c r="AD843" s="73"/>
      <c r="AE843" s="73"/>
      <c r="AF843" s="47"/>
      <c r="AG843" s="47"/>
      <c r="AH843" s="73"/>
    </row>
    <row r="844" spans="18:34" x14ac:dyDescent="0.25">
      <c r="R844" s="73"/>
      <c r="S844" s="73"/>
      <c r="T844" s="73"/>
      <c r="U844" s="73"/>
      <c r="V844" s="73"/>
      <c r="W844" s="73"/>
      <c r="X844" s="73"/>
      <c r="Y844" s="73"/>
      <c r="Z844" s="73"/>
      <c r="AA844" s="73"/>
      <c r="AB844" s="73"/>
      <c r="AC844" s="73"/>
      <c r="AD844" s="73"/>
      <c r="AE844" s="73"/>
      <c r="AF844" s="47"/>
      <c r="AG844" s="47"/>
      <c r="AH844" s="73"/>
    </row>
    <row r="845" spans="18:34" x14ac:dyDescent="0.25">
      <c r="R845" s="73"/>
      <c r="S845" s="73"/>
      <c r="T845" s="73"/>
      <c r="U845" s="73"/>
      <c r="V845" s="73"/>
      <c r="W845" s="73"/>
      <c r="X845" s="73"/>
      <c r="Y845" s="73"/>
      <c r="Z845" s="73"/>
      <c r="AA845" s="73"/>
      <c r="AB845" s="73"/>
      <c r="AC845" s="73"/>
      <c r="AD845" s="73"/>
      <c r="AE845" s="73"/>
      <c r="AF845" s="47"/>
      <c r="AG845" s="47"/>
      <c r="AH845" s="73"/>
    </row>
    <row r="846" spans="18:34" x14ac:dyDescent="0.25">
      <c r="R846" s="73"/>
      <c r="S846" s="73"/>
      <c r="T846" s="73"/>
      <c r="U846" s="73"/>
      <c r="V846" s="73"/>
      <c r="W846" s="73"/>
      <c r="X846" s="73"/>
      <c r="Y846" s="73"/>
      <c r="Z846" s="73"/>
      <c r="AA846" s="73"/>
      <c r="AB846" s="73"/>
      <c r="AC846" s="73"/>
      <c r="AD846" s="73"/>
      <c r="AE846" s="73"/>
      <c r="AF846" s="47"/>
      <c r="AG846" s="47"/>
      <c r="AH846" s="73"/>
    </row>
    <row r="847" spans="18:34" x14ac:dyDescent="0.25">
      <c r="R847" s="73"/>
      <c r="S847" s="73"/>
      <c r="T847" s="73"/>
      <c r="U847" s="73"/>
      <c r="V847" s="73"/>
      <c r="W847" s="73"/>
      <c r="X847" s="73"/>
      <c r="Y847" s="73"/>
      <c r="Z847" s="73"/>
      <c r="AA847" s="73"/>
      <c r="AB847" s="73"/>
      <c r="AC847" s="73"/>
      <c r="AD847" s="73"/>
      <c r="AE847" s="73"/>
      <c r="AF847" s="47"/>
      <c r="AG847" s="47"/>
      <c r="AH847" s="73"/>
    </row>
    <row r="848" spans="18:34" x14ac:dyDescent="0.25">
      <c r="R848" s="73"/>
      <c r="S848" s="73"/>
      <c r="T848" s="73"/>
      <c r="U848" s="73"/>
      <c r="V848" s="73"/>
      <c r="W848" s="73"/>
      <c r="X848" s="73"/>
      <c r="Y848" s="73"/>
      <c r="Z848" s="73"/>
      <c r="AA848" s="73"/>
      <c r="AB848" s="73"/>
      <c r="AC848" s="73"/>
      <c r="AD848" s="73"/>
      <c r="AE848" s="73"/>
      <c r="AF848" s="47"/>
      <c r="AG848" s="47"/>
      <c r="AH848" s="73"/>
    </row>
    <row r="849" spans="18:34" x14ac:dyDescent="0.25">
      <c r="R849" s="73"/>
      <c r="S849" s="73"/>
      <c r="T849" s="73"/>
      <c r="U849" s="73"/>
      <c r="V849" s="73"/>
      <c r="W849" s="73"/>
      <c r="X849" s="73"/>
      <c r="Y849" s="73"/>
      <c r="Z849" s="73"/>
      <c r="AA849" s="73"/>
      <c r="AB849" s="73"/>
      <c r="AC849" s="73"/>
      <c r="AD849" s="73"/>
      <c r="AE849" s="73"/>
      <c r="AF849" s="47"/>
      <c r="AG849" s="47"/>
      <c r="AH849" s="73"/>
    </row>
    <row r="850" spans="18:34" x14ac:dyDescent="0.25">
      <c r="R850" s="73"/>
      <c r="S850" s="73"/>
      <c r="T850" s="73"/>
      <c r="U850" s="73"/>
      <c r="V850" s="73"/>
      <c r="W850" s="73"/>
      <c r="X850" s="73"/>
      <c r="Y850" s="73"/>
      <c r="Z850" s="73"/>
      <c r="AA850" s="73"/>
      <c r="AB850" s="73"/>
      <c r="AC850" s="73"/>
      <c r="AD850" s="73"/>
      <c r="AE850" s="73"/>
      <c r="AF850" s="47"/>
      <c r="AG850" s="47"/>
      <c r="AH850" s="73"/>
    </row>
    <row r="851" spans="18:34" x14ac:dyDescent="0.25">
      <c r="R851" s="73"/>
      <c r="S851" s="73"/>
      <c r="T851" s="73"/>
      <c r="U851" s="73"/>
      <c r="V851" s="73"/>
      <c r="W851" s="73"/>
      <c r="X851" s="73"/>
      <c r="Y851" s="73"/>
      <c r="Z851" s="73"/>
      <c r="AA851" s="73"/>
      <c r="AB851" s="73"/>
      <c r="AC851" s="73"/>
      <c r="AD851" s="73"/>
      <c r="AE851" s="73"/>
      <c r="AF851" s="47"/>
      <c r="AG851" s="47"/>
      <c r="AH851" s="73"/>
    </row>
    <row r="852" spans="18:34" x14ac:dyDescent="0.25">
      <c r="R852" s="73"/>
      <c r="S852" s="73"/>
      <c r="T852" s="73"/>
      <c r="U852" s="73"/>
      <c r="V852" s="73"/>
      <c r="W852" s="73"/>
      <c r="X852" s="73"/>
      <c r="Y852" s="73"/>
      <c r="Z852" s="73"/>
      <c r="AA852" s="73"/>
      <c r="AB852" s="73"/>
      <c r="AC852" s="73"/>
      <c r="AD852" s="73"/>
      <c r="AE852" s="73"/>
      <c r="AF852" s="47"/>
      <c r="AG852" s="47"/>
      <c r="AH852" s="73"/>
    </row>
    <row r="853" spans="18:34" x14ac:dyDescent="0.25">
      <c r="R853" s="73"/>
      <c r="S853" s="73"/>
      <c r="T853" s="73"/>
      <c r="U853" s="73"/>
      <c r="V853" s="73"/>
      <c r="W853" s="73"/>
      <c r="X853" s="73"/>
      <c r="Y853" s="73"/>
      <c r="Z853" s="73"/>
      <c r="AA853" s="73"/>
      <c r="AB853" s="73"/>
      <c r="AC853" s="73"/>
      <c r="AD853" s="73"/>
      <c r="AE853" s="73"/>
      <c r="AF853" s="47"/>
      <c r="AG853" s="47"/>
      <c r="AH853" s="73"/>
    </row>
    <row r="854" spans="18:34" x14ac:dyDescent="0.25">
      <c r="R854" s="73"/>
      <c r="S854" s="73"/>
      <c r="T854" s="73"/>
      <c r="U854" s="73"/>
      <c r="V854" s="73"/>
      <c r="W854" s="73"/>
      <c r="X854" s="73"/>
      <c r="Y854" s="73"/>
      <c r="Z854" s="73"/>
      <c r="AA854" s="73"/>
      <c r="AB854" s="73"/>
      <c r="AC854" s="73"/>
      <c r="AD854" s="73"/>
      <c r="AE854" s="73"/>
      <c r="AF854" s="47"/>
      <c r="AG854" s="47"/>
      <c r="AH854" s="73"/>
    </row>
    <row r="855" spans="18:34" x14ac:dyDescent="0.25">
      <c r="R855" s="73"/>
      <c r="S855" s="73"/>
      <c r="T855" s="73"/>
      <c r="U855" s="73"/>
      <c r="V855" s="73"/>
      <c r="W855" s="73"/>
      <c r="X855" s="73"/>
      <c r="Y855" s="73"/>
      <c r="Z855" s="73"/>
      <c r="AA855" s="73"/>
      <c r="AB855" s="73"/>
      <c r="AC855" s="73"/>
      <c r="AD855" s="73"/>
      <c r="AE855" s="73"/>
      <c r="AF855" s="47"/>
      <c r="AG855" s="47"/>
      <c r="AH855" s="73"/>
    </row>
    <row r="856" spans="18:34" x14ac:dyDescent="0.25">
      <c r="R856" s="73"/>
      <c r="S856" s="73"/>
      <c r="T856" s="73"/>
      <c r="U856" s="73"/>
      <c r="V856" s="73"/>
      <c r="W856" s="73"/>
      <c r="X856" s="73"/>
      <c r="Y856" s="73"/>
      <c r="Z856" s="73"/>
      <c r="AA856" s="73"/>
      <c r="AB856" s="73"/>
      <c r="AC856" s="73"/>
      <c r="AD856" s="73"/>
      <c r="AE856" s="73"/>
      <c r="AF856" s="47"/>
      <c r="AG856" s="47"/>
      <c r="AH856" s="73"/>
    </row>
    <row r="857" spans="18:34" x14ac:dyDescent="0.25">
      <c r="R857" s="73"/>
      <c r="S857" s="73"/>
      <c r="T857" s="73"/>
      <c r="U857" s="73"/>
      <c r="V857" s="73"/>
      <c r="W857" s="73"/>
      <c r="X857" s="73"/>
      <c r="Y857" s="73"/>
      <c r="Z857" s="73"/>
      <c r="AA857" s="73"/>
      <c r="AB857" s="73"/>
      <c r="AC857" s="73"/>
      <c r="AD857" s="73"/>
      <c r="AE857" s="73"/>
      <c r="AF857" s="47"/>
      <c r="AG857" s="47"/>
      <c r="AH857" s="73"/>
    </row>
    <row r="858" spans="18:34" x14ac:dyDescent="0.25">
      <c r="R858" s="73"/>
      <c r="S858" s="73"/>
      <c r="T858" s="73"/>
      <c r="U858" s="73"/>
      <c r="V858" s="73"/>
      <c r="W858" s="73"/>
      <c r="X858" s="73"/>
      <c r="Y858" s="73"/>
      <c r="Z858" s="73"/>
      <c r="AA858" s="73"/>
      <c r="AB858" s="73"/>
      <c r="AC858" s="73"/>
      <c r="AD858" s="73"/>
      <c r="AE858" s="73"/>
      <c r="AF858" s="47"/>
      <c r="AG858" s="47"/>
      <c r="AH858" s="73"/>
    </row>
    <row r="859" spans="18:34" x14ac:dyDescent="0.25">
      <c r="R859" s="73"/>
      <c r="S859" s="73"/>
      <c r="T859" s="73"/>
      <c r="U859" s="73"/>
      <c r="V859" s="73"/>
      <c r="W859" s="73"/>
      <c r="X859" s="73"/>
      <c r="Y859" s="73"/>
      <c r="Z859" s="73"/>
      <c r="AA859" s="73"/>
      <c r="AB859" s="73"/>
      <c r="AC859" s="73"/>
      <c r="AD859" s="73"/>
      <c r="AE859" s="73"/>
      <c r="AF859" s="47"/>
      <c r="AG859" s="47"/>
      <c r="AH859" s="73"/>
    </row>
    <row r="860" spans="18:34" x14ac:dyDescent="0.25">
      <c r="R860" s="73"/>
      <c r="S860" s="73"/>
      <c r="T860" s="73"/>
      <c r="U860" s="73"/>
      <c r="V860" s="73"/>
      <c r="W860" s="73"/>
      <c r="X860" s="73"/>
      <c r="Y860" s="73"/>
      <c r="Z860" s="73"/>
      <c r="AA860" s="73"/>
      <c r="AB860" s="73"/>
      <c r="AC860" s="73"/>
      <c r="AD860" s="73"/>
      <c r="AE860" s="73"/>
      <c r="AF860" s="47"/>
      <c r="AG860" s="47"/>
      <c r="AH860" s="73"/>
    </row>
    <row r="861" spans="18:34" x14ac:dyDescent="0.25">
      <c r="R861" s="73"/>
      <c r="S861" s="73"/>
      <c r="T861" s="73"/>
      <c r="U861" s="73"/>
      <c r="V861" s="73"/>
      <c r="W861" s="73"/>
      <c r="X861" s="73"/>
      <c r="Y861" s="73"/>
      <c r="Z861" s="73"/>
      <c r="AA861" s="73"/>
      <c r="AB861" s="73"/>
      <c r="AC861" s="73"/>
      <c r="AD861" s="73"/>
      <c r="AE861" s="73"/>
      <c r="AF861" s="47"/>
      <c r="AG861" s="47"/>
      <c r="AH861" s="73"/>
    </row>
    <row r="862" spans="18:34" x14ac:dyDescent="0.25">
      <c r="R862" s="73"/>
      <c r="S862" s="73"/>
      <c r="T862" s="73"/>
      <c r="U862" s="73"/>
      <c r="V862" s="73"/>
      <c r="W862" s="73"/>
      <c r="X862" s="73"/>
      <c r="Y862" s="73"/>
      <c r="Z862" s="73"/>
      <c r="AA862" s="73"/>
      <c r="AB862" s="73"/>
      <c r="AC862" s="73"/>
      <c r="AD862" s="73"/>
      <c r="AE862" s="73"/>
      <c r="AF862" s="47"/>
      <c r="AG862" s="47"/>
      <c r="AH862" s="73"/>
    </row>
    <row r="863" spans="18:34" x14ac:dyDescent="0.25">
      <c r="R863" s="73"/>
      <c r="S863" s="73"/>
      <c r="T863" s="73"/>
      <c r="U863" s="73"/>
      <c r="V863" s="73"/>
      <c r="W863" s="73"/>
      <c r="X863" s="73"/>
      <c r="Y863" s="73"/>
      <c r="Z863" s="73"/>
      <c r="AA863" s="73"/>
      <c r="AB863" s="73"/>
      <c r="AC863" s="73"/>
      <c r="AD863" s="73"/>
      <c r="AE863" s="73"/>
      <c r="AF863" s="47"/>
      <c r="AG863" s="47"/>
      <c r="AH863" s="73"/>
    </row>
    <row r="864" spans="18:34" x14ac:dyDescent="0.25">
      <c r="R864" s="73"/>
      <c r="S864" s="73"/>
      <c r="T864" s="73"/>
      <c r="U864" s="73"/>
      <c r="V864" s="73"/>
      <c r="W864" s="73"/>
      <c r="X864" s="73"/>
      <c r="Y864" s="73"/>
      <c r="Z864" s="73"/>
      <c r="AA864" s="73"/>
      <c r="AB864" s="73"/>
      <c r="AC864" s="73"/>
      <c r="AD864" s="73"/>
      <c r="AE864" s="73"/>
      <c r="AF864" s="47"/>
      <c r="AG864" s="47"/>
      <c r="AH864" s="73"/>
    </row>
    <row r="865" spans="18:34" x14ac:dyDescent="0.25">
      <c r="R865" s="73"/>
      <c r="S865" s="73"/>
      <c r="T865" s="73"/>
      <c r="U865" s="73"/>
      <c r="V865" s="73"/>
      <c r="W865" s="73"/>
      <c r="X865" s="73"/>
      <c r="Y865" s="73"/>
      <c r="Z865" s="73"/>
      <c r="AA865" s="73"/>
      <c r="AB865" s="73"/>
      <c r="AC865" s="73"/>
      <c r="AD865" s="73"/>
      <c r="AE865" s="73"/>
      <c r="AF865" s="47"/>
      <c r="AG865" s="47"/>
      <c r="AH865" s="73"/>
    </row>
    <row r="866" spans="18:34" x14ac:dyDescent="0.25">
      <c r="R866" s="73"/>
      <c r="S866" s="73"/>
      <c r="T866" s="73"/>
      <c r="U866" s="73"/>
      <c r="V866" s="73"/>
      <c r="W866" s="73"/>
      <c r="X866" s="73"/>
      <c r="Y866" s="73"/>
      <c r="Z866" s="73"/>
      <c r="AA866" s="73"/>
      <c r="AB866" s="73"/>
      <c r="AC866" s="73"/>
      <c r="AD866" s="73"/>
      <c r="AE866" s="73"/>
      <c r="AF866" s="47"/>
      <c r="AG866" s="47"/>
      <c r="AH866" s="73"/>
    </row>
    <row r="867" spans="18:34" x14ac:dyDescent="0.25">
      <c r="R867" s="73"/>
      <c r="S867" s="73"/>
      <c r="T867" s="73"/>
      <c r="U867" s="73"/>
      <c r="V867" s="73"/>
      <c r="W867" s="73"/>
      <c r="X867" s="73"/>
      <c r="Y867" s="73"/>
      <c r="Z867" s="73"/>
      <c r="AA867" s="73"/>
      <c r="AB867" s="73"/>
      <c r="AC867" s="73"/>
      <c r="AD867" s="73"/>
      <c r="AE867" s="73"/>
      <c r="AF867" s="47"/>
      <c r="AG867" s="47"/>
      <c r="AH867" s="73"/>
    </row>
    <row r="868" spans="18:34" x14ac:dyDescent="0.25">
      <c r="R868" s="73"/>
      <c r="S868" s="73"/>
      <c r="T868" s="73"/>
      <c r="U868" s="73"/>
      <c r="V868" s="73"/>
      <c r="W868" s="73"/>
      <c r="X868" s="73"/>
      <c r="Y868" s="73"/>
      <c r="Z868" s="73"/>
      <c r="AA868" s="73"/>
      <c r="AB868" s="73"/>
      <c r="AC868" s="73"/>
      <c r="AD868" s="73"/>
      <c r="AE868" s="73"/>
      <c r="AF868" s="47"/>
      <c r="AG868" s="47"/>
      <c r="AH868" s="73"/>
    </row>
    <row r="869" spans="18:34" x14ac:dyDescent="0.25">
      <c r="R869" s="73"/>
      <c r="S869" s="73"/>
      <c r="T869" s="73"/>
      <c r="U869" s="73"/>
      <c r="V869" s="73"/>
      <c r="W869" s="73"/>
      <c r="X869" s="73"/>
      <c r="Y869" s="73"/>
      <c r="Z869" s="73"/>
      <c r="AA869" s="73"/>
      <c r="AB869" s="73"/>
      <c r="AC869" s="73"/>
      <c r="AD869" s="73"/>
      <c r="AE869" s="73"/>
      <c r="AF869" s="47"/>
      <c r="AG869" s="47"/>
      <c r="AH869" s="73"/>
    </row>
    <row r="870" spans="18:34" x14ac:dyDescent="0.25">
      <c r="R870" s="73"/>
      <c r="S870" s="73"/>
      <c r="T870" s="73"/>
      <c r="U870" s="73"/>
      <c r="V870" s="73"/>
      <c r="W870" s="73"/>
      <c r="X870" s="73"/>
      <c r="Y870" s="73"/>
      <c r="Z870" s="73"/>
      <c r="AA870" s="73"/>
      <c r="AB870" s="73"/>
      <c r="AC870" s="73"/>
      <c r="AD870" s="73"/>
      <c r="AE870" s="73"/>
      <c r="AF870" s="47"/>
      <c r="AG870" s="47"/>
      <c r="AH870" s="73"/>
    </row>
    <row r="871" spans="18:34" x14ac:dyDescent="0.25">
      <c r="R871" s="73"/>
      <c r="S871" s="73"/>
      <c r="T871" s="73"/>
      <c r="U871" s="73"/>
      <c r="V871" s="73"/>
      <c r="W871" s="73"/>
      <c r="X871" s="73"/>
      <c r="Y871" s="73"/>
      <c r="Z871" s="73"/>
      <c r="AA871" s="73"/>
      <c r="AB871" s="73"/>
      <c r="AC871" s="73"/>
      <c r="AD871" s="73"/>
      <c r="AE871" s="73"/>
      <c r="AF871" s="47"/>
      <c r="AG871" s="47"/>
      <c r="AH871" s="73"/>
    </row>
    <row r="872" spans="18:34" x14ac:dyDescent="0.25">
      <c r="R872" s="73"/>
      <c r="S872" s="73"/>
      <c r="T872" s="73"/>
      <c r="U872" s="73"/>
      <c r="V872" s="73"/>
      <c r="W872" s="73"/>
      <c r="X872" s="73"/>
      <c r="Y872" s="73"/>
      <c r="Z872" s="73"/>
      <c r="AA872" s="73"/>
      <c r="AB872" s="73"/>
      <c r="AC872" s="73"/>
      <c r="AD872" s="73"/>
      <c r="AE872" s="73"/>
      <c r="AF872" s="47"/>
      <c r="AG872" s="47"/>
      <c r="AH872" s="73"/>
    </row>
    <row r="873" spans="18:34" x14ac:dyDescent="0.25">
      <c r="R873" s="73"/>
      <c r="S873" s="73"/>
      <c r="T873" s="73"/>
      <c r="U873" s="73"/>
      <c r="V873" s="73"/>
      <c r="W873" s="73"/>
      <c r="X873" s="73"/>
      <c r="Y873" s="73"/>
      <c r="Z873" s="73"/>
      <c r="AA873" s="73"/>
      <c r="AB873" s="73"/>
      <c r="AC873" s="73"/>
      <c r="AD873" s="73"/>
      <c r="AE873" s="73"/>
      <c r="AF873" s="47"/>
      <c r="AG873" s="47"/>
      <c r="AH873" s="73"/>
    </row>
    <row r="874" spans="18:34" x14ac:dyDescent="0.25">
      <c r="R874" s="73"/>
      <c r="S874" s="73"/>
      <c r="T874" s="73"/>
      <c r="U874" s="73"/>
      <c r="V874" s="73"/>
      <c r="W874" s="73"/>
      <c r="X874" s="73"/>
      <c r="Y874" s="73"/>
      <c r="Z874" s="73"/>
      <c r="AA874" s="73"/>
      <c r="AB874" s="73"/>
      <c r="AC874" s="73"/>
      <c r="AD874" s="73"/>
      <c r="AE874" s="73"/>
      <c r="AF874" s="47"/>
      <c r="AG874" s="47"/>
      <c r="AH874" s="73"/>
    </row>
    <row r="875" spans="18:34" x14ac:dyDescent="0.25">
      <c r="R875" s="73"/>
      <c r="S875" s="73"/>
      <c r="T875" s="73"/>
      <c r="U875" s="73"/>
      <c r="V875" s="73"/>
      <c r="W875" s="73"/>
      <c r="X875" s="73"/>
      <c r="Y875" s="73"/>
      <c r="Z875" s="73"/>
      <c r="AA875" s="73"/>
      <c r="AB875" s="73"/>
      <c r="AC875" s="73"/>
      <c r="AD875" s="73"/>
      <c r="AE875" s="73"/>
      <c r="AF875" s="47"/>
      <c r="AG875" s="47"/>
      <c r="AH875" s="73"/>
    </row>
    <row r="876" spans="18:34" x14ac:dyDescent="0.25">
      <c r="R876" s="73"/>
      <c r="S876" s="73"/>
      <c r="T876" s="73"/>
      <c r="U876" s="73"/>
      <c r="V876" s="73"/>
      <c r="W876" s="73"/>
      <c r="X876" s="73"/>
      <c r="Y876" s="73"/>
      <c r="Z876" s="73"/>
      <c r="AA876" s="73"/>
      <c r="AB876" s="73"/>
      <c r="AC876" s="73"/>
      <c r="AD876" s="73"/>
      <c r="AE876" s="73"/>
      <c r="AF876" s="47"/>
      <c r="AG876" s="47"/>
      <c r="AH876" s="73"/>
    </row>
    <row r="877" spans="18:34" x14ac:dyDescent="0.25">
      <c r="R877" s="73"/>
      <c r="S877" s="73"/>
      <c r="T877" s="73"/>
      <c r="U877" s="73"/>
      <c r="V877" s="73"/>
      <c r="W877" s="73"/>
      <c r="X877" s="73"/>
      <c r="Y877" s="73"/>
      <c r="Z877" s="73"/>
      <c r="AA877" s="73"/>
      <c r="AB877" s="73"/>
      <c r="AC877" s="73"/>
      <c r="AD877" s="73"/>
      <c r="AE877" s="73"/>
      <c r="AF877" s="47"/>
      <c r="AG877" s="47"/>
      <c r="AH877" s="73"/>
    </row>
    <row r="878" spans="18:34" x14ac:dyDescent="0.25">
      <c r="R878" s="73"/>
      <c r="S878" s="73"/>
      <c r="T878" s="73"/>
      <c r="U878" s="73"/>
      <c r="V878" s="73"/>
      <c r="W878" s="73"/>
      <c r="X878" s="73"/>
      <c r="Y878" s="73"/>
      <c r="Z878" s="73"/>
      <c r="AA878" s="73"/>
      <c r="AB878" s="73"/>
      <c r="AC878" s="73"/>
      <c r="AD878" s="73"/>
      <c r="AE878" s="73"/>
      <c r="AF878" s="47"/>
      <c r="AG878" s="47"/>
      <c r="AH878" s="73"/>
    </row>
    <row r="879" spans="18:34" x14ac:dyDescent="0.25">
      <c r="R879" s="73"/>
      <c r="S879" s="73"/>
      <c r="T879" s="73"/>
      <c r="U879" s="73"/>
      <c r="V879" s="73"/>
      <c r="W879" s="73"/>
      <c r="X879" s="73"/>
      <c r="Y879" s="73"/>
      <c r="Z879" s="73"/>
      <c r="AA879" s="73"/>
      <c r="AB879" s="73"/>
      <c r="AC879" s="73"/>
      <c r="AD879" s="73"/>
      <c r="AE879" s="73"/>
      <c r="AF879" s="47"/>
      <c r="AG879" s="47"/>
      <c r="AH879" s="73"/>
    </row>
    <row r="880" spans="18:34" x14ac:dyDescent="0.25">
      <c r="R880" s="73"/>
      <c r="S880" s="73"/>
      <c r="T880" s="73"/>
      <c r="U880" s="73"/>
      <c r="V880" s="73"/>
      <c r="W880" s="73"/>
      <c r="X880" s="73"/>
      <c r="Y880" s="73"/>
      <c r="Z880" s="73"/>
      <c r="AA880" s="73"/>
      <c r="AB880" s="73"/>
      <c r="AC880" s="73"/>
      <c r="AD880" s="73"/>
      <c r="AE880" s="73"/>
      <c r="AF880" s="47"/>
      <c r="AG880" s="47"/>
      <c r="AH880" s="73"/>
    </row>
    <row r="881" spans="18:34" x14ac:dyDescent="0.25">
      <c r="R881" s="73"/>
      <c r="S881" s="73"/>
      <c r="T881" s="73"/>
      <c r="U881" s="73"/>
      <c r="V881" s="73"/>
      <c r="W881" s="73"/>
      <c r="X881" s="73"/>
      <c r="Y881" s="73"/>
      <c r="Z881" s="73"/>
      <c r="AA881" s="73"/>
      <c r="AB881" s="73"/>
      <c r="AC881" s="73"/>
      <c r="AD881" s="73"/>
      <c r="AE881" s="73"/>
      <c r="AF881" s="47"/>
      <c r="AG881" s="47"/>
      <c r="AH881" s="73"/>
    </row>
    <row r="882" spans="18:34" x14ac:dyDescent="0.25">
      <c r="R882" s="73"/>
      <c r="S882" s="73"/>
      <c r="T882" s="73"/>
      <c r="U882" s="73"/>
      <c r="V882" s="73"/>
      <c r="W882" s="73"/>
      <c r="X882" s="73"/>
      <c r="Y882" s="73"/>
      <c r="Z882" s="73"/>
      <c r="AA882" s="73"/>
      <c r="AB882" s="73"/>
      <c r="AC882" s="73"/>
      <c r="AD882" s="73"/>
      <c r="AE882" s="73"/>
      <c r="AF882" s="47"/>
      <c r="AG882" s="47"/>
      <c r="AH882" s="73"/>
    </row>
    <row r="883" spans="18:34" x14ac:dyDescent="0.25">
      <c r="R883" s="73"/>
      <c r="S883" s="73"/>
      <c r="T883" s="73"/>
      <c r="U883" s="73"/>
      <c r="V883" s="73"/>
      <c r="W883" s="73"/>
      <c r="X883" s="73"/>
      <c r="Y883" s="73"/>
      <c r="Z883" s="73"/>
      <c r="AA883" s="73"/>
      <c r="AB883" s="73"/>
      <c r="AC883" s="73"/>
      <c r="AD883" s="73"/>
      <c r="AE883" s="73"/>
      <c r="AF883" s="47"/>
      <c r="AG883" s="47"/>
      <c r="AH883" s="73"/>
    </row>
    <row r="884" spans="18:34" x14ac:dyDescent="0.25">
      <c r="R884" s="73"/>
      <c r="S884" s="73"/>
      <c r="T884" s="73"/>
      <c r="U884" s="73"/>
      <c r="V884" s="73"/>
      <c r="W884" s="73"/>
      <c r="X884" s="73"/>
      <c r="Y884" s="73"/>
      <c r="Z884" s="73"/>
      <c r="AA884" s="73"/>
      <c r="AB884" s="73"/>
      <c r="AC884" s="73"/>
      <c r="AD884" s="73"/>
      <c r="AE884" s="73"/>
      <c r="AF884" s="47"/>
      <c r="AG884" s="47"/>
      <c r="AH884" s="73"/>
    </row>
    <row r="885" spans="18:34" x14ac:dyDescent="0.25">
      <c r="R885" s="73"/>
      <c r="S885" s="73"/>
      <c r="T885" s="73"/>
      <c r="U885" s="73"/>
      <c r="V885" s="73"/>
      <c r="W885" s="73"/>
      <c r="X885" s="73"/>
      <c r="Y885" s="73"/>
      <c r="Z885" s="73"/>
      <c r="AA885" s="73"/>
      <c r="AB885" s="73"/>
      <c r="AC885" s="73"/>
      <c r="AD885" s="73"/>
      <c r="AE885" s="73"/>
      <c r="AF885" s="47"/>
      <c r="AG885" s="47"/>
      <c r="AH885" s="73"/>
    </row>
    <row r="886" spans="18:34" x14ac:dyDescent="0.25">
      <c r="R886" s="73"/>
      <c r="S886" s="73"/>
      <c r="T886" s="73"/>
      <c r="U886" s="73"/>
      <c r="V886" s="73"/>
      <c r="W886" s="73"/>
      <c r="X886" s="73"/>
      <c r="Y886" s="73"/>
      <c r="Z886" s="73"/>
      <c r="AA886" s="73"/>
      <c r="AB886" s="73"/>
      <c r="AC886" s="73"/>
      <c r="AD886" s="73"/>
      <c r="AE886" s="73"/>
      <c r="AF886" s="47"/>
      <c r="AG886" s="47"/>
      <c r="AH886" s="73"/>
    </row>
    <row r="887" spans="18:34" x14ac:dyDescent="0.25">
      <c r="R887" s="73"/>
      <c r="S887" s="73"/>
      <c r="T887" s="73"/>
      <c r="U887" s="73"/>
      <c r="V887" s="73"/>
      <c r="W887" s="73"/>
      <c r="X887" s="73"/>
      <c r="Y887" s="73"/>
      <c r="Z887" s="73"/>
      <c r="AA887" s="73"/>
      <c r="AB887" s="73"/>
      <c r="AC887" s="73"/>
      <c r="AD887" s="73"/>
      <c r="AE887" s="73"/>
      <c r="AF887" s="47"/>
      <c r="AG887" s="47"/>
      <c r="AH887" s="73"/>
    </row>
    <row r="888" spans="18:34" x14ac:dyDescent="0.25">
      <c r="R888" s="73"/>
      <c r="S888" s="73"/>
      <c r="T888" s="73"/>
      <c r="U888" s="73"/>
      <c r="V888" s="73"/>
      <c r="W888" s="73"/>
      <c r="X888" s="73"/>
      <c r="Y888" s="73"/>
      <c r="Z888" s="73"/>
      <c r="AA888" s="73"/>
      <c r="AB888" s="73"/>
      <c r="AC888" s="73"/>
      <c r="AD888" s="73"/>
      <c r="AE888" s="73"/>
      <c r="AF888" s="47"/>
      <c r="AG888" s="47"/>
      <c r="AH888" s="73"/>
    </row>
    <row r="889" spans="18:34" x14ac:dyDescent="0.25">
      <c r="R889" s="73"/>
      <c r="S889" s="73"/>
      <c r="T889" s="73"/>
      <c r="U889" s="73"/>
      <c r="V889" s="73"/>
      <c r="W889" s="73"/>
      <c r="X889" s="73"/>
      <c r="Y889" s="73"/>
      <c r="Z889" s="73"/>
      <c r="AA889" s="73"/>
      <c r="AB889" s="73"/>
      <c r="AC889" s="73"/>
      <c r="AD889" s="73"/>
      <c r="AE889" s="73"/>
      <c r="AF889" s="47"/>
      <c r="AG889" s="47"/>
      <c r="AH889" s="73"/>
    </row>
    <row r="890" spans="18:34" x14ac:dyDescent="0.25">
      <c r="R890" s="73"/>
      <c r="S890" s="73"/>
      <c r="T890" s="73"/>
      <c r="U890" s="73"/>
      <c r="V890" s="73"/>
      <c r="W890" s="73"/>
      <c r="X890" s="73"/>
      <c r="Y890" s="73"/>
      <c r="Z890" s="73"/>
      <c r="AA890" s="73"/>
      <c r="AB890" s="73"/>
      <c r="AC890" s="73"/>
      <c r="AD890" s="73"/>
      <c r="AE890" s="73"/>
      <c r="AF890" s="47"/>
      <c r="AG890" s="47"/>
      <c r="AH890" s="73"/>
    </row>
    <row r="891" spans="18:34" x14ac:dyDescent="0.25">
      <c r="R891" s="73"/>
      <c r="S891" s="73"/>
      <c r="T891" s="73"/>
      <c r="U891" s="73"/>
      <c r="V891" s="73"/>
      <c r="W891" s="73"/>
      <c r="X891" s="73"/>
      <c r="Y891" s="73"/>
      <c r="Z891" s="73"/>
      <c r="AA891" s="73"/>
      <c r="AB891" s="73"/>
      <c r="AC891" s="73"/>
      <c r="AD891" s="73"/>
      <c r="AE891" s="73"/>
      <c r="AF891" s="47"/>
      <c r="AG891" s="47"/>
      <c r="AH891" s="73"/>
    </row>
    <row r="892" spans="18:34" x14ac:dyDescent="0.25">
      <c r="R892" s="73"/>
      <c r="S892" s="73"/>
      <c r="T892" s="73"/>
      <c r="U892" s="73"/>
      <c r="V892" s="73"/>
      <c r="W892" s="73"/>
      <c r="X892" s="73"/>
      <c r="Y892" s="73"/>
      <c r="Z892" s="73"/>
      <c r="AA892" s="73"/>
      <c r="AB892" s="73"/>
      <c r="AC892" s="73"/>
      <c r="AD892" s="73"/>
      <c r="AE892" s="73"/>
      <c r="AF892" s="47"/>
      <c r="AG892" s="47"/>
      <c r="AH892" s="73"/>
    </row>
    <row r="893" spans="18:34" x14ac:dyDescent="0.25">
      <c r="R893" s="73"/>
      <c r="S893" s="73"/>
      <c r="T893" s="73"/>
      <c r="U893" s="73"/>
      <c r="V893" s="73"/>
      <c r="W893" s="73"/>
      <c r="X893" s="73"/>
      <c r="Y893" s="73"/>
      <c r="Z893" s="73"/>
      <c r="AA893" s="73"/>
      <c r="AB893" s="73"/>
      <c r="AC893" s="73"/>
      <c r="AD893" s="73"/>
      <c r="AE893" s="73"/>
      <c r="AF893" s="47"/>
      <c r="AG893" s="47"/>
      <c r="AH893" s="73"/>
    </row>
    <row r="894" spans="18:34" x14ac:dyDescent="0.25">
      <c r="R894" s="73"/>
      <c r="S894" s="73"/>
      <c r="T894" s="73"/>
      <c r="U894" s="73"/>
      <c r="V894" s="73"/>
      <c r="W894" s="73"/>
      <c r="X894" s="73"/>
      <c r="Y894" s="73"/>
      <c r="Z894" s="73"/>
      <c r="AA894" s="73"/>
      <c r="AB894" s="73"/>
      <c r="AC894" s="73"/>
      <c r="AD894" s="73"/>
      <c r="AE894" s="73"/>
      <c r="AF894" s="47"/>
      <c r="AG894" s="47"/>
      <c r="AH894" s="73"/>
    </row>
    <row r="895" spans="18:34" x14ac:dyDescent="0.25">
      <c r="R895" s="73"/>
      <c r="S895" s="73"/>
      <c r="T895" s="73"/>
      <c r="U895" s="73"/>
      <c r="V895" s="73"/>
      <c r="W895" s="73"/>
      <c r="X895" s="73"/>
      <c r="Y895" s="73"/>
      <c r="Z895" s="73"/>
      <c r="AA895" s="73"/>
      <c r="AB895" s="73"/>
      <c r="AC895" s="73"/>
      <c r="AD895" s="73"/>
      <c r="AE895" s="73"/>
      <c r="AF895" s="47"/>
      <c r="AG895" s="47"/>
      <c r="AH895" s="73"/>
    </row>
    <row r="896" spans="18:34" x14ac:dyDescent="0.25">
      <c r="R896" s="73"/>
      <c r="S896" s="73"/>
      <c r="T896" s="73"/>
      <c r="U896" s="73"/>
      <c r="V896" s="73"/>
      <c r="W896" s="73"/>
      <c r="X896" s="73"/>
      <c r="Y896" s="73"/>
      <c r="Z896" s="73"/>
      <c r="AA896" s="73"/>
      <c r="AB896" s="73"/>
      <c r="AC896" s="73"/>
      <c r="AD896" s="73"/>
      <c r="AE896" s="73"/>
      <c r="AF896" s="47"/>
      <c r="AG896" s="47"/>
      <c r="AH896" s="73"/>
    </row>
    <row r="897" spans="18:34" x14ac:dyDescent="0.25">
      <c r="R897" s="73"/>
      <c r="S897" s="73"/>
      <c r="T897" s="73"/>
      <c r="U897" s="73"/>
      <c r="V897" s="73"/>
      <c r="W897" s="73"/>
      <c r="X897" s="73"/>
      <c r="Y897" s="73"/>
      <c r="Z897" s="73"/>
      <c r="AA897" s="73"/>
      <c r="AB897" s="73"/>
      <c r="AC897" s="73"/>
      <c r="AD897" s="73"/>
      <c r="AE897" s="73"/>
      <c r="AF897" s="47"/>
      <c r="AG897" s="47"/>
      <c r="AH897" s="73"/>
    </row>
    <row r="898" spans="18:34" x14ac:dyDescent="0.25">
      <c r="R898" s="73"/>
      <c r="S898" s="73"/>
      <c r="T898" s="73"/>
      <c r="U898" s="73"/>
      <c r="V898" s="73"/>
      <c r="W898" s="73"/>
      <c r="X898" s="73"/>
      <c r="Y898" s="73"/>
      <c r="Z898" s="73"/>
      <c r="AA898" s="73"/>
      <c r="AB898" s="73"/>
      <c r="AC898" s="73"/>
      <c r="AD898" s="73"/>
      <c r="AE898" s="73"/>
      <c r="AF898" s="47"/>
      <c r="AG898" s="47"/>
      <c r="AH898" s="73"/>
    </row>
    <row r="899" spans="18:34" x14ac:dyDescent="0.25">
      <c r="R899" s="73"/>
      <c r="S899" s="73"/>
      <c r="T899" s="73"/>
      <c r="U899" s="73"/>
      <c r="V899" s="73"/>
      <c r="W899" s="73"/>
      <c r="X899" s="73"/>
      <c r="Y899" s="73"/>
      <c r="Z899" s="73"/>
      <c r="AA899" s="73"/>
      <c r="AB899" s="73"/>
      <c r="AC899" s="73"/>
      <c r="AD899" s="73"/>
      <c r="AE899" s="73"/>
      <c r="AF899" s="47"/>
      <c r="AG899" s="47"/>
      <c r="AH899" s="73"/>
    </row>
    <row r="900" spans="18:34" x14ac:dyDescent="0.25">
      <c r="R900" s="73"/>
      <c r="S900" s="73"/>
      <c r="T900" s="73"/>
      <c r="U900" s="73"/>
      <c r="V900" s="73"/>
      <c r="W900" s="73"/>
      <c r="X900" s="73"/>
      <c r="Y900" s="73"/>
      <c r="Z900" s="73"/>
      <c r="AA900" s="73"/>
      <c r="AB900" s="73"/>
      <c r="AC900" s="73"/>
      <c r="AD900" s="73"/>
      <c r="AE900" s="73"/>
      <c r="AF900" s="47"/>
      <c r="AG900" s="47"/>
      <c r="AH900" s="73"/>
    </row>
    <row r="901" spans="18:34" x14ac:dyDescent="0.25">
      <c r="R901" s="73"/>
      <c r="S901" s="73"/>
      <c r="T901" s="73"/>
      <c r="U901" s="73"/>
      <c r="V901" s="73"/>
      <c r="W901" s="73"/>
      <c r="X901" s="73"/>
      <c r="Y901" s="73"/>
      <c r="Z901" s="73"/>
      <c r="AA901" s="73"/>
      <c r="AB901" s="73"/>
      <c r="AC901" s="73"/>
      <c r="AD901" s="73"/>
      <c r="AE901" s="73"/>
      <c r="AF901" s="47"/>
      <c r="AG901" s="47"/>
      <c r="AH901" s="73"/>
    </row>
    <row r="902" spans="18:34" x14ac:dyDescent="0.25">
      <c r="R902" s="73"/>
      <c r="S902" s="73"/>
      <c r="T902" s="73"/>
      <c r="U902" s="73"/>
      <c r="V902" s="73"/>
      <c r="W902" s="73"/>
      <c r="X902" s="73"/>
      <c r="Y902" s="73"/>
      <c r="Z902" s="73"/>
      <c r="AA902" s="73"/>
      <c r="AB902" s="73"/>
      <c r="AC902" s="73"/>
      <c r="AD902" s="73"/>
      <c r="AE902" s="73"/>
      <c r="AF902" s="47"/>
      <c r="AG902" s="47"/>
      <c r="AH902" s="73"/>
    </row>
    <row r="903" spans="18:34" x14ac:dyDescent="0.25">
      <c r="R903" s="73"/>
      <c r="S903" s="73"/>
      <c r="T903" s="73"/>
      <c r="U903" s="73"/>
      <c r="V903" s="73"/>
      <c r="W903" s="73"/>
      <c r="X903" s="73"/>
      <c r="Y903" s="73"/>
      <c r="Z903" s="73"/>
      <c r="AA903" s="73"/>
      <c r="AB903" s="73"/>
      <c r="AC903" s="73"/>
      <c r="AD903" s="73"/>
      <c r="AE903" s="73"/>
      <c r="AF903" s="47"/>
      <c r="AG903" s="47"/>
      <c r="AH903" s="73"/>
    </row>
    <row r="904" spans="18:34" x14ac:dyDescent="0.25">
      <c r="R904" s="73"/>
      <c r="S904" s="73"/>
      <c r="T904" s="73"/>
      <c r="U904" s="73"/>
      <c r="V904" s="73"/>
      <c r="W904" s="73"/>
      <c r="X904" s="73"/>
      <c r="Y904" s="73"/>
      <c r="Z904" s="73"/>
      <c r="AA904" s="73"/>
      <c r="AB904" s="73"/>
      <c r="AC904" s="73"/>
      <c r="AD904" s="73"/>
      <c r="AE904" s="73"/>
      <c r="AF904" s="47"/>
      <c r="AG904" s="47"/>
      <c r="AH904" s="73"/>
    </row>
    <row r="905" spans="18:34" x14ac:dyDescent="0.25">
      <c r="R905" s="73"/>
      <c r="S905" s="73"/>
      <c r="T905" s="73"/>
      <c r="U905" s="73"/>
      <c r="V905" s="73"/>
      <c r="W905" s="73"/>
      <c r="X905" s="73"/>
      <c r="Y905" s="73"/>
      <c r="Z905" s="73"/>
      <c r="AA905" s="73"/>
      <c r="AB905" s="73"/>
      <c r="AC905" s="73"/>
      <c r="AD905" s="73"/>
      <c r="AE905" s="73"/>
      <c r="AF905" s="47"/>
      <c r="AG905" s="47"/>
      <c r="AH905" s="73"/>
    </row>
    <row r="906" spans="18:34" x14ac:dyDescent="0.25">
      <c r="R906" s="73"/>
      <c r="S906" s="73"/>
      <c r="T906" s="73"/>
      <c r="U906" s="73"/>
      <c r="V906" s="73"/>
      <c r="W906" s="73"/>
      <c r="X906" s="73"/>
      <c r="Y906" s="73"/>
      <c r="Z906" s="73"/>
      <c r="AA906" s="73"/>
      <c r="AB906" s="73"/>
      <c r="AC906" s="73"/>
      <c r="AD906" s="73"/>
      <c r="AE906" s="73"/>
      <c r="AF906" s="47"/>
      <c r="AG906" s="47"/>
      <c r="AH906" s="73"/>
    </row>
    <row r="907" spans="18:34" x14ac:dyDescent="0.25">
      <c r="R907" s="73"/>
      <c r="S907" s="73"/>
      <c r="T907" s="73"/>
      <c r="U907" s="73"/>
      <c r="V907" s="73"/>
      <c r="W907" s="73"/>
      <c r="X907" s="73"/>
      <c r="Y907" s="73"/>
      <c r="Z907" s="73"/>
      <c r="AA907" s="73"/>
      <c r="AB907" s="73"/>
      <c r="AC907" s="73"/>
      <c r="AD907" s="73"/>
      <c r="AE907" s="73"/>
      <c r="AF907" s="47"/>
      <c r="AG907" s="47"/>
      <c r="AH907" s="73"/>
    </row>
    <row r="908" spans="18:34" x14ac:dyDescent="0.25">
      <c r="R908" s="73"/>
      <c r="S908" s="73"/>
      <c r="T908" s="73"/>
      <c r="U908" s="73"/>
      <c r="V908" s="73"/>
      <c r="W908" s="73"/>
      <c r="X908" s="73"/>
      <c r="Y908" s="73"/>
      <c r="Z908" s="73"/>
      <c r="AA908" s="73"/>
      <c r="AB908" s="73"/>
      <c r="AC908" s="73"/>
      <c r="AD908" s="73"/>
      <c r="AE908" s="73"/>
      <c r="AF908" s="47"/>
      <c r="AG908" s="47"/>
      <c r="AH908" s="73"/>
    </row>
    <row r="909" spans="18:34" x14ac:dyDescent="0.25">
      <c r="R909" s="73"/>
      <c r="S909" s="73"/>
      <c r="T909" s="73"/>
      <c r="U909" s="73"/>
      <c r="V909" s="73"/>
      <c r="W909" s="73"/>
      <c r="X909" s="73"/>
      <c r="Y909" s="73"/>
      <c r="Z909" s="73"/>
      <c r="AA909" s="73"/>
      <c r="AB909" s="73"/>
      <c r="AC909" s="73"/>
      <c r="AD909" s="73"/>
      <c r="AE909" s="73"/>
      <c r="AF909" s="47"/>
      <c r="AG909" s="47"/>
      <c r="AH909" s="73"/>
    </row>
    <row r="910" spans="18:34" x14ac:dyDescent="0.25">
      <c r="R910" s="73"/>
      <c r="S910" s="73"/>
      <c r="T910" s="73"/>
      <c r="U910" s="73"/>
      <c r="V910" s="73"/>
      <c r="W910" s="73"/>
      <c r="X910" s="73"/>
      <c r="Y910" s="73"/>
      <c r="Z910" s="73"/>
      <c r="AA910" s="73"/>
      <c r="AB910" s="73"/>
      <c r="AC910" s="73"/>
      <c r="AD910" s="73"/>
      <c r="AE910" s="73"/>
      <c r="AF910" s="47"/>
      <c r="AG910" s="47"/>
      <c r="AH910" s="73"/>
    </row>
    <row r="911" spans="18:34" x14ac:dyDescent="0.25">
      <c r="R911" s="73"/>
      <c r="S911" s="73"/>
      <c r="T911" s="73"/>
      <c r="U911" s="73"/>
      <c r="V911" s="73"/>
      <c r="W911" s="73"/>
      <c r="X911" s="73"/>
      <c r="Y911" s="73"/>
      <c r="Z911" s="73"/>
      <c r="AA911" s="73"/>
      <c r="AB911" s="73"/>
      <c r="AC911" s="73"/>
      <c r="AD911" s="73"/>
      <c r="AE911" s="73"/>
      <c r="AF911" s="47"/>
      <c r="AG911" s="47"/>
      <c r="AH911" s="73"/>
    </row>
    <row r="912" spans="18:34" x14ac:dyDescent="0.25">
      <c r="R912" s="73"/>
      <c r="S912" s="73"/>
      <c r="T912" s="73"/>
      <c r="U912" s="73"/>
      <c r="V912" s="73"/>
      <c r="W912" s="73"/>
      <c r="X912" s="73"/>
      <c r="Y912" s="73"/>
      <c r="Z912" s="73"/>
      <c r="AA912" s="73"/>
      <c r="AB912" s="73"/>
      <c r="AC912" s="73"/>
      <c r="AD912" s="73"/>
      <c r="AE912" s="73"/>
      <c r="AF912" s="47"/>
      <c r="AG912" s="47"/>
      <c r="AH912" s="73"/>
    </row>
    <row r="913" spans="18:34" x14ac:dyDescent="0.25">
      <c r="R913" s="73"/>
      <c r="S913" s="73"/>
      <c r="T913" s="73"/>
      <c r="U913" s="73"/>
      <c r="V913" s="73"/>
      <c r="W913" s="73"/>
      <c r="X913" s="73"/>
      <c r="Y913" s="73"/>
      <c r="Z913" s="73"/>
      <c r="AA913" s="73"/>
      <c r="AB913" s="73"/>
      <c r="AC913" s="73"/>
      <c r="AD913" s="73"/>
      <c r="AE913" s="73"/>
      <c r="AF913" s="47"/>
      <c r="AG913" s="47"/>
      <c r="AH913" s="73"/>
    </row>
    <row r="914" spans="18:34" x14ac:dyDescent="0.25">
      <c r="R914" s="73"/>
      <c r="S914" s="73"/>
      <c r="T914" s="73"/>
      <c r="U914" s="73"/>
      <c r="V914" s="73"/>
      <c r="W914" s="73"/>
      <c r="X914" s="73"/>
      <c r="Y914" s="73"/>
      <c r="Z914" s="73"/>
      <c r="AA914" s="73"/>
      <c r="AB914" s="73"/>
      <c r="AC914" s="73"/>
      <c r="AD914" s="73"/>
      <c r="AE914" s="73"/>
      <c r="AF914" s="47"/>
      <c r="AG914" s="47"/>
      <c r="AH914" s="73"/>
    </row>
    <row r="915" spans="18:34" x14ac:dyDescent="0.25">
      <c r="R915" s="73"/>
      <c r="S915" s="73"/>
      <c r="T915" s="73"/>
      <c r="U915" s="73"/>
      <c r="V915" s="73"/>
      <c r="W915" s="73"/>
      <c r="X915" s="73"/>
      <c r="Y915" s="73"/>
      <c r="Z915" s="73"/>
      <c r="AA915" s="73"/>
      <c r="AB915" s="73"/>
      <c r="AC915" s="73"/>
      <c r="AD915" s="73"/>
      <c r="AE915" s="73"/>
      <c r="AF915" s="47"/>
      <c r="AG915" s="47"/>
      <c r="AH915" s="73"/>
    </row>
  </sheetData>
  <autoFilter ref="A19:AH505" xr:uid="{00000000-0009-0000-0000-000019000000}"/>
  <mergeCells count="24">
    <mergeCell ref="B7:N7"/>
    <mergeCell ref="B3:F3"/>
    <mergeCell ref="B4:C4"/>
    <mergeCell ref="B5:N5"/>
    <mergeCell ref="B6:N6"/>
    <mergeCell ref="B8:N8"/>
    <mergeCell ref="B9:N9"/>
    <mergeCell ref="B11:E11"/>
    <mergeCell ref="F11:N11"/>
    <mergeCell ref="B12:E12"/>
    <mergeCell ref="F12:N12"/>
    <mergeCell ref="B13:E13"/>
    <mergeCell ref="F13:N13"/>
    <mergeCell ref="BK13:BQ13"/>
    <mergeCell ref="B14:E14"/>
    <mergeCell ref="F14:N14"/>
    <mergeCell ref="BK14:BQ14"/>
    <mergeCell ref="R17:AE17"/>
    <mergeCell ref="B15:E15"/>
    <mergeCell ref="F15:N15"/>
    <mergeCell ref="B16:E16"/>
    <mergeCell ref="F16:N16"/>
    <mergeCell ref="B17:E17"/>
    <mergeCell ref="F17:N17"/>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59999389629810485"/>
  </sheetPr>
  <dimension ref="A1:V600"/>
  <sheetViews>
    <sheetView workbookViewId="0"/>
  </sheetViews>
  <sheetFormatPr defaultRowHeight="15" x14ac:dyDescent="0.25"/>
  <cols>
    <col min="1" max="1" width="37" customWidth="1"/>
    <col min="2" max="2" width="14.42578125" customWidth="1"/>
    <col min="6" max="6" width="20.85546875" bestFit="1" customWidth="1"/>
    <col min="7" max="7" width="13.85546875" bestFit="1" customWidth="1"/>
    <col min="8" max="8" width="15.28515625" customWidth="1"/>
    <col min="9" max="9" width="14.7109375" bestFit="1" customWidth="1"/>
    <col min="15" max="15" width="36.140625" bestFit="1" customWidth="1"/>
    <col min="16" max="16" width="12.7109375" bestFit="1" customWidth="1"/>
  </cols>
  <sheetData>
    <row r="1" spans="1:22" ht="31.5" x14ac:dyDescent="0.5">
      <c r="A1" s="364"/>
      <c r="B1" s="365"/>
      <c r="C1" s="365"/>
      <c r="D1" s="365" t="str">
        <f>SchoolReport!F1&amp;" "&amp;SchoolReport!H1</f>
        <v>Barnet Schools Funding 2022-23</v>
      </c>
      <c r="E1" s="365"/>
      <c r="F1" s="365"/>
      <c r="G1" s="365"/>
      <c r="H1" s="365"/>
      <c r="I1" s="365"/>
      <c r="J1" s="365"/>
      <c r="K1" s="365"/>
      <c r="L1" s="365"/>
      <c r="M1" s="365"/>
      <c r="N1" s="366"/>
      <c r="P1" s="27"/>
      <c r="Q1" s="27"/>
      <c r="R1" s="27"/>
      <c r="S1" s="27"/>
      <c r="U1" s="27" t="s">
        <v>522</v>
      </c>
      <c r="V1" s="28">
        <v>11392</v>
      </c>
    </row>
    <row r="2" spans="1:22" ht="15.75" thickBot="1" x14ac:dyDescent="0.3">
      <c r="P2" s="27"/>
      <c r="Q2" s="27"/>
      <c r="R2" s="27"/>
      <c r="S2" s="27"/>
      <c r="U2" s="27" t="s">
        <v>1304</v>
      </c>
      <c r="V2" s="28">
        <v>10161</v>
      </c>
    </row>
    <row r="3" spans="1:22" ht="33" thickTop="1" thickBot="1" x14ac:dyDescent="0.55000000000000004">
      <c r="A3" s="186" t="s">
        <v>1230</v>
      </c>
      <c r="B3" s="504" t="s">
        <v>269</v>
      </c>
      <c r="C3" s="505"/>
      <c r="D3" s="505"/>
      <c r="E3" s="506"/>
      <c r="F3" s="187"/>
      <c r="I3" s="486" t="s">
        <v>37</v>
      </c>
      <c r="J3" s="486"/>
      <c r="K3" s="486"/>
      <c r="L3" s="486"/>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1305</v>
      </c>
      <c r="V4" s="28">
        <v>11438</v>
      </c>
    </row>
    <row r="5" spans="1:22" ht="16.5" thickTop="1" thickBot="1" x14ac:dyDescent="0.3">
      <c r="A5" s="188" t="s">
        <v>1236</v>
      </c>
      <c r="B5" s="79" t="s">
        <v>904</v>
      </c>
      <c r="C5" s="187" t="str">
        <f>VLOOKUP(B5,P1:R14,3,0)</f>
        <v>Ma22</v>
      </c>
      <c r="D5" s="187" t="str">
        <f>VLOOKUP(B5,P1:S14,4,0)</f>
        <v>R</v>
      </c>
      <c r="P5" s="27" t="s">
        <v>1208</v>
      </c>
      <c r="Q5" s="27">
        <v>19</v>
      </c>
      <c r="R5" s="27" t="str">
        <f>LEFT(P5,2)&amp;MID(SchoolReport!$H$1,3,2)</f>
        <v>Ju22</v>
      </c>
      <c r="S5" s="27" t="s">
        <v>1237</v>
      </c>
      <c r="U5" s="27" t="s">
        <v>1238</v>
      </c>
      <c r="V5" s="28">
        <v>11438</v>
      </c>
    </row>
    <row r="6" spans="1:22" ht="16.5" thickTop="1" thickBot="1" x14ac:dyDescent="0.3">
      <c r="P6" s="27" t="s">
        <v>1209</v>
      </c>
      <c r="Q6" s="27">
        <v>20</v>
      </c>
      <c r="R6" s="27" t="str">
        <f>LEFT(P6,2)&amp;MID(SchoolReport!$H$1,3,2)</f>
        <v>Ju22</v>
      </c>
      <c r="S6" s="27" t="s">
        <v>1239</v>
      </c>
      <c r="U6" s="27" t="s">
        <v>1240</v>
      </c>
      <c r="V6" s="28">
        <v>11336</v>
      </c>
    </row>
    <row r="7" spans="1:22" ht="16.5" customHeight="1" thickTop="1" thickBot="1" x14ac:dyDescent="0.3">
      <c r="A7" s="188" t="s">
        <v>1241</v>
      </c>
      <c r="B7" s="189">
        <f ca="1">-SUMIF(INDIRECT("DEDEL!"&amp;D5&amp;20&amp;":"&amp;D5&amp;1000),"&lt;0")</f>
        <v>0</v>
      </c>
      <c r="C7" s="484" t="str">
        <f ca="1">IF(ROUND(ABS(B7-B8),0)&gt;0,"Error","OK")</f>
        <v>OK</v>
      </c>
      <c r="D7" s="485"/>
      <c r="P7" s="27" t="s">
        <v>1210</v>
      </c>
      <c r="Q7" s="27">
        <v>21</v>
      </c>
      <c r="R7" s="27" t="str">
        <f>LEFT(P7,2)&amp;MID(SchoolReport!$H$1,3,2)</f>
        <v>Au22</v>
      </c>
      <c r="S7" s="27" t="s">
        <v>1242</v>
      </c>
    </row>
    <row r="8" spans="1:22" ht="16.5" thickTop="1" thickBot="1" x14ac:dyDescent="0.3">
      <c r="A8" s="188" t="s">
        <v>1243</v>
      </c>
      <c r="B8" s="189">
        <f>SUM(H20:H982)</f>
        <v>0</v>
      </c>
      <c r="C8" s="484"/>
      <c r="D8" s="485"/>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188" t="s">
        <v>1246</v>
      </c>
      <c r="B10" s="188">
        <f ca="1">COUNTIFS(INDIRECT("DEDEL!"&amp;D5&amp;"20:"&amp;D5&amp;"1000"),"&lt;0")</f>
        <v>0</v>
      </c>
      <c r="C10" s="484" t="str">
        <f ca="1">IF(ROUND(ABS(B10-B11),0)&gt;0,"Error","OK")</f>
        <v>OK</v>
      </c>
      <c r="D10" s="485"/>
      <c r="P10" s="27" t="s">
        <v>1213</v>
      </c>
      <c r="Q10" s="27">
        <v>24</v>
      </c>
      <c r="R10" s="27" t="str">
        <f>LEFT(P10,2)&amp;MID(SchoolReport!$H$1,3,2)</f>
        <v>No22</v>
      </c>
      <c r="S10" s="27" t="s">
        <v>1247</v>
      </c>
    </row>
    <row r="11" spans="1:22" ht="16.5" thickTop="1" thickBot="1" x14ac:dyDescent="0.3">
      <c r="A11" s="188" t="s">
        <v>1248</v>
      </c>
      <c r="B11" s="188">
        <f>COUNTIF(H20:H1000,"&gt;0")</f>
        <v>0</v>
      </c>
      <c r="C11" s="484"/>
      <c r="D11" s="485"/>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2" x14ac:dyDescent="0.25">
      <c r="B17" s="82"/>
      <c r="D17" s="82"/>
      <c r="F17" t="s">
        <v>1257</v>
      </c>
      <c r="G17" s="83"/>
      <c r="H17" s="6">
        <f>SUM(H20:H1000)</f>
        <v>0</v>
      </c>
      <c r="I17" s="83"/>
      <c r="O17" t="s">
        <v>1258</v>
      </c>
      <c r="P17" s="81"/>
    </row>
    <row r="18" spans="1:22" ht="15.75" thickBot="1" x14ac:dyDescent="0.3">
      <c r="B18" s="82"/>
      <c r="D18" s="82"/>
      <c r="F18" t="s">
        <v>1308</v>
      </c>
      <c r="G18" s="83"/>
      <c r="H18" s="96"/>
      <c r="I18" s="6"/>
      <c r="P18" s="81"/>
    </row>
    <row r="19" spans="1:22" ht="15.75" thickBot="1" x14ac:dyDescent="0.3">
      <c r="A19" s="170" t="s">
        <v>1309</v>
      </c>
      <c r="B19" s="171" t="s">
        <v>1260</v>
      </c>
      <c r="C19" s="172" t="s">
        <v>1261</v>
      </c>
      <c r="D19" s="173" t="s">
        <v>1262</v>
      </c>
      <c r="E19" s="172" t="s">
        <v>1263</v>
      </c>
      <c r="F19" s="174" t="s">
        <v>1264</v>
      </c>
      <c r="G19" s="175" t="s">
        <v>1265</v>
      </c>
      <c r="H19" s="176" t="s">
        <v>1266</v>
      </c>
      <c r="I19" s="177" t="s">
        <v>1267</v>
      </c>
      <c r="J19" s="172" t="s">
        <v>1310</v>
      </c>
      <c r="K19" s="172" t="s">
        <v>1263</v>
      </c>
      <c r="L19" s="172" t="s">
        <v>1270</v>
      </c>
      <c r="M19" s="172" t="s">
        <v>1263</v>
      </c>
      <c r="N19" s="172" t="s">
        <v>1271</v>
      </c>
      <c r="O19" s="174" t="s">
        <v>1311</v>
      </c>
      <c r="P19" s="178" t="s">
        <v>1272</v>
      </c>
      <c r="Q19" s="172" t="s">
        <v>1273</v>
      </c>
      <c r="R19" s="172" t="s">
        <v>1263</v>
      </c>
      <c r="S19" s="179" t="s">
        <v>1274</v>
      </c>
      <c r="T19" s="2"/>
    </row>
    <row r="20" spans="1:22" x14ac:dyDescent="0.25">
      <c r="A20" s="117" t="s">
        <v>1312</v>
      </c>
      <c r="B20" s="180">
        <v>1</v>
      </c>
      <c r="C20" s="117">
        <v>2</v>
      </c>
      <c r="D20" s="181">
        <f>DEDEL!J20</f>
        <v>400005</v>
      </c>
      <c r="E20" s="117" t="b">
        <v>1</v>
      </c>
      <c r="F20" s="182" t="str">
        <f>RIGHT(DEDEL!C20,4)&amp;"."&amp;DEDEL!M20&amp;"."&amp;DEDEL!K20&amp;"."&amp;$C$5</f>
        <v>2002.DDEL1.E10.Ma22</v>
      </c>
      <c r="G20" s="183">
        <f ca="1">TODAY()</f>
        <v>44697</v>
      </c>
      <c r="H20" s="316" cm="1">
        <f t="array" ref="H20">-IF(SUMPRODUCT((DEDEL!$Q$19:$AB$19=$B$5)*DEDEL!Q20:AB20)&lt;0,SUMPRODUCT((DEDEL!$Q$19:$AB$19=$B$5)*DEDEL!Q20:AB20),0)</f>
        <v>0</v>
      </c>
      <c r="I20" s="115">
        <f ca="1">G20</f>
        <v>44697</v>
      </c>
      <c r="J20" s="117">
        <v>3</v>
      </c>
      <c r="K20" s="117" t="b">
        <v>1</v>
      </c>
      <c r="L20" s="117" t="s">
        <v>1313</v>
      </c>
      <c r="M20" s="117" t="b">
        <v>1</v>
      </c>
      <c r="N20" s="117" t="s">
        <v>1276</v>
      </c>
      <c r="O20" s="182" t="str">
        <f>LEFT(DEDEL!D20,19)&amp;"."&amp;DEDELCR!F20</f>
        <v>Barnfield Primary S.2002.DDEL1.E10.Ma22</v>
      </c>
      <c r="P20" s="185" t="str">
        <f>DEDEL!I20</f>
        <v>10162/543965</v>
      </c>
      <c r="Q20" s="117" t="b">
        <v>1</v>
      </c>
      <c r="R20" s="117" t="b">
        <v>1</v>
      </c>
      <c r="S20" s="117" t="b">
        <v>1</v>
      </c>
      <c r="U20">
        <f>LEN(F20)</f>
        <v>19</v>
      </c>
      <c r="V20">
        <f>LEN(O20)</f>
        <v>39</v>
      </c>
    </row>
    <row r="21" spans="1:22" x14ac:dyDescent="0.25">
      <c r="A21" s="117" t="s">
        <v>1312</v>
      </c>
      <c r="B21" s="180">
        <v>1</v>
      </c>
      <c r="C21" s="117">
        <v>2</v>
      </c>
      <c r="D21" s="181">
        <f>DEDEL!J21</f>
        <v>400051</v>
      </c>
      <c r="E21" s="117" t="b">
        <v>1</v>
      </c>
      <c r="F21" s="182" t="str">
        <f>RIGHT(DEDEL!C21,4)&amp;"."&amp;DEDEL!M21&amp;"."&amp;DEDEL!K21&amp;"."&amp;$C$5</f>
        <v>2003.DDEL1.E10.Ma22</v>
      </c>
      <c r="G21" s="183">
        <f t="shared" ref="G21:G84" ca="1" si="0">TODAY()</f>
        <v>44697</v>
      </c>
      <c r="H21" s="316" cm="1">
        <f t="array" ref="H21">-IF(SUMPRODUCT((DEDEL!$Q$19:$AB$19=$B$5)*DEDEL!Q21:AB21)&lt;0,SUMPRODUCT((DEDEL!$Q$19:$AB$19=$B$5)*DEDEL!Q21:AB21),0)</f>
        <v>0</v>
      </c>
      <c r="I21" s="115">
        <f ca="1">G21</f>
        <v>44697</v>
      </c>
      <c r="J21" s="117">
        <v>3</v>
      </c>
      <c r="K21" s="117" t="b">
        <v>1</v>
      </c>
      <c r="L21" s="117" t="s">
        <v>1313</v>
      </c>
      <c r="M21" s="117" t="b">
        <v>1</v>
      </c>
      <c r="N21" s="117" t="s">
        <v>1276</v>
      </c>
      <c r="O21" s="182" t="str">
        <f>LEFT(DEDEL!D21,19)&amp;"."&amp;DEDELCR!F21</f>
        <v>Bell Lane Primary S.2003.DDEL1.E10.Ma22</v>
      </c>
      <c r="P21" s="185" t="str">
        <f>DEDEL!I21</f>
        <v>10162/543965</v>
      </c>
      <c r="Q21" s="117" t="b">
        <v>1</v>
      </c>
      <c r="R21" s="117" t="b">
        <v>1</v>
      </c>
      <c r="S21" s="117" t="b">
        <v>1</v>
      </c>
      <c r="U21">
        <f t="shared" ref="U21:U84" si="1">LEN(F21)</f>
        <v>19</v>
      </c>
      <c r="V21">
        <f t="shared" ref="V21:V84" si="2">LEN(O21)</f>
        <v>39</v>
      </c>
    </row>
    <row r="22" spans="1:22" x14ac:dyDescent="0.25">
      <c r="A22" s="117" t="s">
        <v>1312</v>
      </c>
      <c r="B22" s="180">
        <v>1</v>
      </c>
      <c r="C22" s="117">
        <v>2</v>
      </c>
      <c r="D22" s="181">
        <f>DEDEL!J22</f>
        <v>400040</v>
      </c>
      <c r="E22" s="117" t="b">
        <v>1</v>
      </c>
      <c r="F22" s="182" t="str">
        <f>RIGHT(DEDEL!C22,4)&amp;"."&amp;DEDEL!M22&amp;"."&amp;DEDEL!K22&amp;"."&amp;$C$5</f>
        <v>2007.DDEL1.E10.Ma22</v>
      </c>
      <c r="G22" s="183">
        <f t="shared" ca="1" si="0"/>
        <v>44697</v>
      </c>
      <c r="H22" s="316" cm="1">
        <f t="array" ref="H22">-IF(SUMPRODUCT((DEDEL!$Q$19:$AB$19=$B$5)*DEDEL!Q22:AB22)&lt;0,SUMPRODUCT((DEDEL!$Q$19:$AB$19=$B$5)*DEDEL!Q22:AB22),0)</f>
        <v>0</v>
      </c>
      <c r="I22" s="115">
        <f ca="1">G22</f>
        <v>44697</v>
      </c>
      <c r="J22" s="117">
        <v>3</v>
      </c>
      <c r="K22" s="117" t="b">
        <v>1</v>
      </c>
      <c r="L22" s="117" t="s">
        <v>1313</v>
      </c>
      <c r="M22" s="117" t="b">
        <v>1</v>
      </c>
      <c r="N22" s="117" t="s">
        <v>1276</v>
      </c>
      <c r="O22" s="182" t="str">
        <f>LEFT(DEDEL!D22,19)&amp;"."&amp;DEDELCR!F22</f>
        <v>Brookland Junior Sc.2007.DDEL1.E10.Ma22</v>
      </c>
      <c r="P22" s="185" t="str">
        <f>DEDEL!I22</f>
        <v>10162/543965</v>
      </c>
      <c r="Q22" s="117" t="b">
        <v>1</v>
      </c>
      <c r="R22" s="117" t="b">
        <v>1</v>
      </c>
      <c r="S22" s="117" t="b">
        <v>1</v>
      </c>
      <c r="U22">
        <f t="shared" si="1"/>
        <v>19</v>
      </c>
      <c r="V22">
        <f t="shared" si="2"/>
        <v>39</v>
      </c>
    </row>
    <row r="23" spans="1:22" x14ac:dyDescent="0.25">
      <c r="A23" s="117" t="s">
        <v>1312</v>
      </c>
      <c r="B23" s="180">
        <v>1</v>
      </c>
      <c r="C23" s="117">
        <v>2</v>
      </c>
      <c r="D23" s="181">
        <f>DEDEL!J23</f>
        <v>400057</v>
      </c>
      <c r="E23" s="117" t="b">
        <v>1</v>
      </c>
      <c r="F23" s="182" t="str">
        <f>RIGHT(DEDEL!C23,4)&amp;"."&amp;DEDEL!M23&amp;"."&amp;DEDEL!K23&amp;"."&amp;$C$5</f>
        <v>2008.DDEL1.E10.Ma22</v>
      </c>
      <c r="G23" s="183">
        <f t="shared" ca="1" si="0"/>
        <v>44697</v>
      </c>
      <c r="H23" s="316" cm="1">
        <f t="array" ref="H23">-IF(SUMPRODUCT((DEDEL!$Q$19:$AB$19=$B$5)*DEDEL!Q23:AB23)&lt;0,SUMPRODUCT((DEDEL!$Q$19:$AB$19=$B$5)*DEDEL!Q23:AB23),0)</f>
        <v>0</v>
      </c>
      <c r="I23" s="115">
        <f t="shared" ref="I23:I86" ca="1" si="3">G23</f>
        <v>44697</v>
      </c>
      <c r="J23" s="117">
        <v>3</v>
      </c>
      <c r="K23" s="117" t="b">
        <v>1</v>
      </c>
      <c r="L23" s="117" t="s">
        <v>1313</v>
      </c>
      <c r="M23" s="117" t="b">
        <v>1</v>
      </c>
      <c r="N23" s="117" t="s">
        <v>1276</v>
      </c>
      <c r="O23" s="182" t="str">
        <f>LEFT(DEDEL!D23,19)&amp;"."&amp;DEDELCR!F23</f>
        <v>Brookland Infant an.2008.DDEL1.E10.Ma22</v>
      </c>
      <c r="P23" s="185" t="str">
        <f>DEDEL!I23</f>
        <v>10162/543965</v>
      </c>
      <c r="Q23" s="117" t="b">
        <v>1</v>
      </c>
      <c r="R23" s="117" t="b">
        <v>1</v>
      </c>
      <c r="S23" s="117" t="b">
        <v>1</v>
      </c>
      <c r="U23">
        <f t="shared" si="1"/>
        <v>19</v>
      </c>
      <c r="V23">
        <f t="shared" si="2"/>
        <v>39</v>
      </c>
    </row>
    <row r="24" spans="1:22" x14ac:dyDescent="0.25">
      <c r="A24" s="117" t="s">
        <v>1312</v>
      </c>
      <c r="B24" s="180">
        <v>1</v>
      </c>
      <c r="C24" s="117">
        <v>2</v>
      </c>
      <c r="D24" s="181">
        <f>DEDEL!J24</f>
        <v>400061</v>
      </c>
      <c r="E24" s="117" t="b">
        <v>1</v>
      </c>
      <c r="F24" s="182" t="str">
        <f>RIGHT(DEDEL!C24,4)&amp;"."&amp;DEDEL!M24&amp;"."&amp;DEDEL!K24&amp;"."&amp;$C$5</f>
        <v>2009.DDEL1.E10.Ma22</v>
      </c>
      <c r="G24" s="183">
        <f t="shared" ca="1" si="0"/>
        <v>44697</v>
      </c>
      <c r="H24" s="316" cm="1">
        <f t="array" ref="H24">-IF(SUMPRODUCT((DEDEL!$Q$19:$AB$19=$B$5)*DEDEL!Q24:AB24)&lt;0,SUMPRODUCT((DEDEL!$Q$19:$AB$19=$B$5)*DEDEL!Q24:AB24),0)</f>
        <v>0</v>
      </c>
      <c r="I24" s="115">
        <f t="shared" ca="1" si="3"/>
        <v>44697</v>
      </c>
      <c r="J24" s="117">
        <v>3</v>
      </c>
      <c r="K24" s="117" t="b">
        <v>1</v>
      </c>
      <c r="L24" s="117" t="s">
        <v>1313</v>
      </c>
      <c r="M24" s="117" t="b">
        <v>1</v>
      </c>
      <c r="N24" s="117" t="s">
        <v>1276</v>
      </c>
      <c r="O24" s="182" t="str">
        <f>LEFT(DEDEL!D24,19)&amp;"."&amp;DEDELCR!F24</f>
        <v>Brunswick Park Prim.2009.DDEL1.E10.Ma22</v>
      </c>
      <c r="P24" s="185" t="str">
        <f>DEDEL!I24</f>
        <v>10162/543965</v>
      </c>
      <c r="Q24" s="117" t="b">
        <v>1</v>
      </c>
      <c r="R24" s="117" t="b">
        <v>1</v>
      </c>
      <c r="S24" s="117" t="b">
        <v>1</v>
      </c>
      <c r="U24">
        <f t="shared" si="1"/>
        <v>19</v>
      </c>
      <c r="V24">
        <f t="shared" si="2"/>
        <v>39</v>
      </c>
    </row>
    <row r="25" spans="1:22" x14ac:dyDescent="0.25">
      <c r="A25" s="117" t="s">
        <v>1312</v>
      </c>
      <c r="B25" s="180">
        <v>1</v>
      </c>
      <c r="C25" s="117">
        <v>2</v>
      </c>
      <c r="D25" s="181">
        <f>DEDEL!J25</f>
        <v>400020</v>
      </c>
      <c r="E25" s="117" t="b">
        <v>1</v>
      </c>
      <c r="F25" s="182" t="str">
        <f>RIGHT(DEDEL!C25,4)&amp;"."&amp;DEDEL!M25&amp;"."&amp;DEDEL!K25&amp;"."&amp;$C$5</f>
        <v>2011.DDEL1.E10.Ma22</v>
      </c>
      <c r="G25" s="183">
        <f t="shared" ca="1" si="0"/>
        <v>44697</v>
      </c>
      <c r="H25" s="316" cm="1">
        <f t="array" ref="H25">-IF(SUMPRODUCT((DEDEL!$Q$19:$AB$19=$B$5)*DEDEL!Q25:AB25)&lt;0,SUMPRODUCT((DEDEL!$Q$19:$AB$19=$B$5)*DEDEL!Q25:AB25),0)</f>
        <v>0</v>
      </c>
      <c r="I25" s="115">
        <f t="shared" ca="1" si="3"/>
        <v>44697</v>
      </c>
      <c r="J25" s="117">
        <v>3</v>
      </c>
      <c r="K25" s="117" t="b">
        <v>1</v>
      </c>
      <c r="L25" s="117" t="s">
        <v>1313</v>
      </c>
      <c r="M25" s="117" t="b">
        <v>1</v>
      </c>
      <c r="N25" s="117" t="s">
        <v>1276</v>
      </c>
      <c r="O25" s="182" t="str">
        <f>LEFT(DEDEL!D25,19)&amp;"."&amp;DEDELCR!F25</f>
        <v>Church Hill School.2011.DDEL1.E10.Ma22</v>
      </c>
      <c r="P25" s="185" t="str">
        <f>DEDEL!I25</f>
        <v>10162/543965</v>
      </c>
      <c r="Q25" s="117" t="b">
        <v>1</v>
      </c>
      <c r="R25" s="117" t="b">
        <v>1</v>
      </c>
      <c r="S25" s="117" t="b">
        <v>1</v>
      </c>
      <c r="U25">
        <f t="shared" si="1"/>
        <v>19</v>
      </c>
      <c r="V25">
        <f t="shared" si="2"/>
        <v>38</v>
      </c>
    </row>
    <row r="26" spans="1:22" x14ac:dyDescent="0.25">
      <c r="A26" s="117" t="s">
        <v>1312</v>
      </c>
      <c r="B26" s="180">
        <v>1</v>
      </c>
      <c r="C26" s="117">
        <v>2</v>
      </c>
      <c r="D26" s="181">
        <f>DEDEL!J26</f>
        <v>400050</v>
      </c>
      <c r="E26" s="117" t="b">
        <v>1</v>
      </c>
      <c r="F26" s="182" t="str">
        <f>RIGHT(DEDEL!C26,4)&amp;"."&amp;DEDEL!M26&amp;"."&amp;DEDEL!K26&amp;"."&amp;$C$5</f>
        <v>2014.DDEL1.E10.Ma22</v>
      </c>
      <c r="G26" s="183">
        <f t="shared" ca="1" si="0"/>
        <v>44697</v>
      </c>
      <c r="H26" s="316" cm="1">
        <f t="array" ref="H26">-IF(SUMPRODUCT((DEDEL!$Q$19:$AB$19=$B$5)*DEDEL!Q26:AB26)&lt;0,SUMPRODUCT((DEDEL!$Q$19:$AB$19=$B$5)*DEDEL!Q26:AB26),0)</f>
        <v>0</v>
      </c>
      <c r="I26" s="115">
        <f t="shared" ca="1" si="3"/>
        <v>44697</v>
      </c>
      <c r="J26" s="117">
        <v>3</v>
      </c>
      <c r="K26" s="117" t="b">
        <v>1</v>
      </c>
      <c r="L26" s="117" t="s">
        <v>1313</v>
      </c>
      <c r="M26" s="117" t="b">
        <v>1</v>
      </c>
      <c r="N26" s="117" t="s">
        <v>1276</v>
      </c>
      <c r="O26" s="182" t="str">
        <f>LEFT(DEDEL!D26,19)&amp;"."&amp;DEDELCR!F26</f>
        <v>Colindale Primary S.2014.DDEL1.E10.Ma22</v>
      </c>
      <c r="P26" s="185" t="str">
        <f>DEDEL!I26</f>
        <v>10162/543965</v>
      </c>
      <c r="Q26" s="117" t="b">
        <v>1</v>
      </c>
      <c r="R26" s="117" t="b">
        <v>1</v>
      </c>
      <c r="S26" s="117" t="b">
        <v>1</v>
      </c>
      <c r="U26">
        <f t="shared" si="1"/>
        <v>19</v>
      </c>
      <c r="V26">
        <f t="shared" si="2"/>
        <v>39</v>
      </c>
    </row>
    <row r="27" spans="1:22" x14ac:dyDescent="0.25">
      <c r="A27" s="117" t="s">
        <v>1312</v>
      </c>
      <c r="B27" s="180">
        <v>1</v>
      </c>
      <c r="C27" s="117">
        <v>2</v>
      </c>
      <c r="D27" s="181">
        <f>DEDEL!J27</f>
        <v>400059</v>
      </c>
      <c r="E27" s="117" t="b">
        <v>1</v>
      </c>
      <c r="F27" s="182" t="str">
        <f>RIGHT(DEDEL!C27,4)&amp;"."&amp;DEDEL!M27&amp;"."&amp;DEDEL!K27&amp;"."&amp;$C$5</f>
        <v>2015.DDEL1.E10.Ma22</v>
      </c>
      <c r="G27" s="183">
        <f t="shared" ca="1" si="0"/>
        <v>44697</v>
      </c>
      <c r="H27" s="316" cm="1">
        <f t="array" ref="H27">-IF(SUMPRODUCT((DEDEL!$Q$19:$AB$19=$B$5)*DEDEL!Q27:AB27)&lt;0,SUMPRODUCT((DEDEL!$Q$19:$AB$19=$B$5)*DEDEL!Q27:AB27),0)</f>
        <v>0</v>
      </c>
      <c r="I27" s="115">
        <f t="shared" ca="1" si="3"/>
        <v>44697</v>
      </c>
      <c r="J27" s="117">
        <v>3</v>
      </c>
      <c r="K27" s="117" t="b">
        <v>1</v>
      </c>
      <c r="L27" s="117" t="s">
        <v>1313</v>
      </c>
      <c r="M27" s="117" t="b">
        <v>1</v>
      </c>
      <c r="N27" s="117" t="s">
        <v>1276</v>
      </c>
      <c r="O27" s="182" t="str">
        <f>LEFT(DEDEL!D27,19)&amp;"."&amp;DEDELCR!F27</f>
        <v>Coppetts Wood Prima.2015.DDEL1.E10.Ma22</v>
      </c>
      <c r="P27" s="185" t="str">
        <f>DEDEL!I27</f>
        <v>10162/543965</v>
      </c>
      <c r="Q27" s="117" t="b">
        <v>1</v>
      </c>
      <c r="R27" s="117" t="b">
        <v>1</v>
      </c>
      <c r="S27" s="117" t="b">
        <v>1</v>
      </c>
      <c r="U27">
        <f t="shared" si="1"/>
        <v>19</v>
      </c>
      <c r="V27">
        <f t="shared" si="2"/>
        <v>39</v>
      </c>
    </row>
    <row r="28" spans="1:22" x14ac:dyDescent="0.25">
      <c r="A28" s="117" t="s">
        <v>1312</v>
      </c>
      <c r="B28" s="180">
        <v>1</v>
      </c>
      <c r="C28" s="117">
        <v>2</v>
      </c>
      <c r="D28" s="181">
        <f>DEDEL!J28</f>
        <v>400049</v>
      </c>
      <c r="E28" s="117" t="b">
        <v>1</v>
      </c>
      <c r="F28" s="182" t="str">
        <f>RIGHT(DEDEL!C28,4)&amp;"."&amp;DEDEL!M28&amp;"."&amp;DEDEL!K28&amp;"."&amp;$C$5</f>
        <v>2016.DDEL1.E10.Ma22</v>
      </c>
      <c r="G28" s="183">
        <f t="shared" ca="1" si="0"/>
        <v>44697</v>
      </c>
      <c r="H28" s="316" cm="1">
        <f t="array" ref="H28">-IF(SUMPRODUCT((DEDEL!$Q$19:$AB$19=$B$5)*DEDEL!Q28:AB28)&lt;0,SUMPRODUCT((DEDEL!$Q$19:$AB$19=$B$5)*DEDEL!Q28:AB28),0)</f>
        <v>0</v>
      </c>
      <c r="I28" s="115">
        <f t="shared" ca="1" si="3"/>
        <v>44697</v>
      </c>
      <c r="J28" s="117">
        <v>3</v>
      </c>
      <c r="K28" s="117" t="b">
        <v>1</v>
      </c>
      <c r="L28" s="117" t="s">
        <v>1313</v>
      </c>
      <c r="M28" s="117" t="b">
        <v>1</v>
      </c>
      <c r="N28" s="117" t="s">
        <v>1276</v>
      </c>
      <c r="O28" s="182" t="str">
        <f>LEFT(DEDEL!D28,19)&amp;"."&amp;DEDELCR!F28</f>
        <v>Courtland School.2016.DDEL1.E10.Ma22</v>
      </c>
      <c r="P28" s="185" t="str">
        <f>DEDEL!I28</f>
        <v>10162/543965</v>
      </c>
      <c r="Q28" s="117" t="b">
        <v>1</v>
      </c>
      <c r="R28" s="117" t="b">
        <v>1</v>
      </c>
      <c r="S28" s="117" t="b">
        <v>1</v>
      </c>
      <c r="U28">
        <f t="shared" si="1"/>
        <v>19</v>
      </c>
      <c r="V28">
        <f t="shared" si="2"/>
        <v>36</v>
      </c>
    </row>
    <row r="29" spans="1:22" x14ac:dyDescent="0.25">
      <c r="A29" s="117" t="s">
        <v>1312</v>
      </c>
      <c r="B29" s="180">
        <v>1</v>
      </c>
      <c r="C29" s="117">
        <v>2</v>
      </c>
      <c r="D29" s="181">
        <f>DEDEL!J29</f>
        <v>400080</v>
      </c>
      <c r="E29" s="117" t="b">
        <v>1</v>
      </c>
      <c r="F29" s="182" t="str">
        <f>RIGHT(DEDEL!C29,4)&amp;"."&amp;DEDEL!M29&amp;"."&amp;DEDEL!K29&amp;"."&amp;$C$5</f>
        <v>2017.DDEL1.E10.Ma22</v>
      </c>
      <c r="G29" s="183">
        <f t="shared" ca="1" si="0"/>
        <v>44697</v>
      </c>
      <c r="H29" s="316" cm="1">
        <f t="array" ref="H29">-IF(SUMPRODUCT((DEDEL!$Q$19:$AB$19=$B$5)*DEDEL!Q29:AB29)&lt;0,SUMPRODUCT((DEDEL!$Q$19:$AB$19=$B$5)*DEDEL!Q29:AB29),0)</f>
        <v>0</v>
      </c>
      <c r="I29" s="115">
        <f t="shared" ca="1" si="3"/>
        <v>44697</v>
      </c>
      <c r="J29" s="117">
        <v>3</v>
      </c>
      <c r="K29" s="117" t="b">
        <v>1</v>
      </c>
      <c r="L29" s="117" t="s">
        <v>1313</v>
      </c>
      <c r="M29" s="117" t="b">
        <v>1</v>
      </c>
      <c r="N29" s="117" t="s">
        <v>1276</v>
      </c>
      <c r="O29" s="182" t="str">
        <f>LEFT(DEDEL!D29,19)&amp;"."&amp;DEDELCR!F29</f>
        <v>Cromer Road Primary.2017.DDEL1.E10.Ma22</v>
      </c>
      <c r="P29" s="185" t="str">
        <f>DEDEL!I29</f>
        <v>10162/543965</v>
      </c>
      <c r="Q29" s="117" t="b">
        <v>1</v>
      </c>
      <c r="R29" s="117" t="b">
        <v>1</v>
      </c>
      <c r="S29" s="117" t="b">
        <v>1</v>
      </c>
      <c r="U29">
        <f t="shared" si="1"/>
        <v>19</v>
      </c>
      <c r="V29">
        <f t="shared" si="2"/>
        <v>39</v>
      </c>
    </row>
    <row r="30" spans="1:22" x14ac:dyDescent="0.25">
      <c r="A30" s="117" t="s">
        <v>1312</v>
      </c>
      <c r="B30" s="180">
        <v>1</v>
      </c>
      <c r="C30" s="117">
        <v>2</v>
      </c>
      <c r="D30" s="181">
        <f>DEDEL!J30</f>
        <v>400036</v>
      </c>
      <c r="E30" s="117" t="b">
        <v>1</v>
      </c>
      <c r="F30" s="182" t="str">
        <f>RIGHT(DEDEL!C30,4)&amp;"."&amp;DEDEL!M30&amp;"."&amp;DEDEL!K30&amp;"."&amp;$C$5</f>
        <v>2019.DDEL1.E10.Ma22</v>
      </c>
      <c r="G30" s="183">
        <f t="shared" ca="1" si="0"/>
        <v>44697</v>
      </c>
      <c r="H30" s="316" cm="1">
        <f t="array" ref="H30">-IF(SUMPRODUCT((DEDEL!$Q$19:$AB$19=$B$5)*DEDEL!Q30:AB30)&lt;0,SUMPRODUCT((DEDEL!$Q$19:$AB$19=$B$5)*DEDEL!Q30:AB30),0)</f>
        <v>0</v>
      </c>
      <c r="I30" s="115">
        <f t="shared" ca="1" si="3"/>
        <v>44697</v>
      </c>
      <c r="J30" s="117">
        <v>3</v>
      </c>
      <c r="K30" s="117" t="b">
        <v>1</v>
      </c>
      <c r="L30" s="117" t="s">
        <v>1313</v>
      </c>
      <c r="M30" s="117" t="b">
        <v>1</v>
      </c>
      <c r="N30" s="117" t="s">
        <v>1276</v>
      </c>
      <c r="O30" s="182" t="str">
        <f>LEFT(DEDEL!D30,19)&amp;"."&amp;DEDELCR!F30</f>
        <v>Deansbrook Infant S.2019.DDEL1.E10.Ma22</v>
      </c>
      <c r="P30" s="185" t="str">
        <f>DEDEL!I30</f>
        <v>10162/543965</v>
      </c>
      <c r="Q30" s="117" t="b">
        <v>1</v>
      </c>
      <c r="R30" s="117" t="b">
        <v>1</v>
      </c>
      <c r="S30" s="117" t="b">
        <v>1</v>
      </c>
      <c r="U30">
        <f t="shared" si="1"/>
        <v>19</v>
      </c>
      <c r="V30">
        <f t="shared" si="2"/>
        <v>39</v>
      </c>
    </row>
    <row r="31" spans="1:22" x14ac:dyDescent="0.25">
      <c r="A31" s="117" t="s">
        <v>1312</v>
      </c>
      <c r="B31" s="180">
        <v>1</v>
      </c>
      <c r="C31" s="117">
        <v>2</v>
      </c>
      <c r="D31" s="181">
        <f>DEDEL!J31</f>
        <v>400042</v>
      </c>
      <c r="E31" s="117" t="b">
        <v>1</v>
      </c>
      <c r="F31" s="182" t="str">
        <f>RIGHT(DEDEL!C31,4)&amp;"."&amp;DEDEL!M31&amp;"."&amp;DEDEL!K31&amp;"."&amp;$C$5</f>
        <v>2021.DDEL1.E10.Ma22</v>
      </c>
      <c r="G31" s="183">
        <f t="shared" ca="1" si="0"/>
        <v>44697</v>
      </c>
      <c r="H31" s="316" cm="1">
        <f t="array" ref="H31">-IF(SUMPRODUCT((DEDEL!$Q$19:$AB$19=$B$5)*DEDEL!Q31:AB31)&lt;0,SUMPRODUCT((DEDEL!$Q$19:$AB$19=$B$5)*DEDEL!Q31:AB31),0)</f>
        <v>0</v>
      </c>
      <c r="I31" s="115">
        <f t="shared" ca="1" si="3"/>
        <v>44697</v>
      </c>
      <c r="J31" s="117">
        <v>3</v>
      </c>
      <c r="K31" s="117" t="b">
        <v>1</v>
      </c>
      <c r="L31" s="117" t="s">
        <v>1313</v>
      </c>
      <c r="M31" s="117" t="b">
        <v>1</v>
      </c>
      <c r="N31" s="117" t="s">
        <v>1276</v>
      </c>
      <c r="O31" s="182" t="str">
        <f>LEFT(DEDEL!D31,19)&amp;"."&amp;DEDELCR!F31</f>
        <v>Dollis Primary Scho.2021.DDEL1.E10.Ma22</v>
      </c>
      <c r="P31" s="185" t="str">
        <f>DEDEL!I31</f>
        <v>10162/543965</v>
      </c>
      <c r="Q31" s="117" t="b">
        <v>1</v>
      </c>
      <c r="R31" s="117" t="b">
        <v>1</v>
      </c>
      <c r="S31" s="117" t="b">
        <v>1</v>
      </c>
      <c r="U31">
        <f t="shared" si="1"/>
        <v>19</v>
      </c>
      <c r="V31">
        <f t="shared" si="2"/>
        <v>39</v>
      </c>
    </row>
    <row r="32" spans="1:22" x14ac:dyDescent="0.25">
      <c r="A32" s="117" t="s">
        <v>1312</v>
      </c>
      <c r="B32" s="180">
        <v>1</v>
      </c>
      <c r="C32" s="117">
        <v>2</v>
      </c>
      <c r="D32" s="181">
        <f>DEDEL!J32</f>
        <v>400159</v>
      </c>
      <c r="E32" s="117" t="b">
        <v>1</v>
      </c>
      <c r="F32" s="182" t="str">
        <f>RIGHT(DEDEL!C32,4)&amp;"."&amp;DEDEL!M32&amp;"."&amp;DEDEL!K32&amp;"."&amp;$C$5</f>
        <v>2023.DDEL1.E10.Ma22</v>
      </c>
      <c r="G32" s="183">
        <f t="shared" ca="1" si="0"/>
        <v>44697</v>
      </c>
      <c r="H32" s="316" cm="1">
        <f t="array" ref="H32">-IF(SUMPRODUCT((DEDEL!$Q$19:$AB$19=$B$5)*DEDEL!Q32:AB32)&lt;0,SUMPRODUCT((DEDEL!$Q$19:$AB$19=$B$5)*DEDEL!Q32:AB32),0)</f>
        <v>0</v>
      </c>
      <c r="I32" s="115">
        <f t="shared" ca="1" si="3"/>
        <v>44697</v>
      </c>
      <c r="J32" s="117">
        <v>3</v>
      </c>
      <c r="K32" s="117" t="b">
        <v>1</v>
      </c>
      <c r="L32" s="117" t="s">
        <v>1313</v>
      </c>
      <c r="M32" s="117" t="b">
        <v>1</v>
      </c>
      <c r="N32" s="117" t="s">
        <v>1276</v>
      </c>
      <c r="O32" s="182" t="str">
        <f>LEFT(DEDEL!D32,19)&amp;"."&amp;DEDELCR!F32</f>
        <v>Edgware Primary Sch.2023.DDEL1.E10.Ma22</v>
      </c>
      <c r="P32" s="185" t="str">
        <f>DEDEL!I32</f>
        <v>10162/543965</v>
      </c>
      <c r="Q32" s="117" t="b">
        <v>1</v>
      </c>
      <c r="R32" s="117" t="b">
        <v>1</v>
      </c>
      <c r="S32" s="117" t="b">
        <v>1</v>
      </c>
      <c r="U32">
        <f t="shared" si="1"/>
        <v>19</v>
      </c>
      <c r="V32">
        <f t="shared" si="2"/>
        <v>39</v>
      </c>
    </row>
    <row r="33" spans="1:22" x14ac:dyDescent="0.25">
      <c r="A33" s="117" t="s">
        <v>1312</v>
      </c>
      <c r="B33" s="180">
        <v>1</v>
      </c>
      <c r="C33" s="117">
        <v>2</v>
      </c>
      <c r="D33" s="181">
        <f>DEDEL!J33</f>
        <v>400047</v>
      </c>
      <c r="E33" s="117" t="b">
        <v>1</v>
      </c>
      <c r="F33" s="182" t="str">
        <f>RIGHT(DEDEL!C33,4)&amp;"."&amp;DEDEL!M33&amp;"."&amp;DEDEL!K33&amp;"."&amp;$C$5</f>
        <v>2024.DDEL1.E10.Ma22</v>
      </c>
      <c r="G33" s="183">
        <f t="shared" ca="1" si="0"/>
        <v>44697</v>
      </c>
      <c r="H33" s="316" cm="1">
        <f t="array" ref="H33">-IF(SUMPRODUCT((DEDEL!$Q$19:$AB$19=$B$5)*DEDEL!Q33:AB33)&lt;0,SUMPRODUCT((DEDEL!$Q$19:$AB$19=$B$5)*DEDEL!Q33:AB33),0)</f>
        <v>0</v>
      </c>
      <c r="I33" s="115">
        <f t="shared" ca="1" si="3"/>
        <v>44697</v>
      </c>
      <c r="J33" s="117">
        <v>3</v>
      </c>
      <c r="K33" s="117" t="b">
        <v>1</v>
      </c>
      <c r="L33" s="117" t="s">
        <v>1313</v>
      </c>
      <c r="M33" s="117" t="b">
        <v>1</v>
      </c>
      <c r="N33" s="117" t="s">
        <v>1276</v>
      </c>
      <c r="O33" s="182" t="str">
        <f>LEFT(DEDEL!D33,19)&amp;"."&amp;DEDELCR!F33</f>
        <v>Fairway Primary Sch.2024.DDEL1.E10.Ma22</v>
      </c>
      <c r="P33" s="185" t="str">
        <f>DEDEL!I33</f>
        <v>10162/543965</v>
      </c>
      <c r="Q33" s="117" t="b">
        <v>1</v>
      </c>
      <c r="R33" s="117" t="b">
        <v>1</v>
      </c>
      <c r="S33" s="117" t="b">
        <v>1</v>
      </c>
      <c r="U33">
        <f t="shared" si="1"/>
        <v>19</v>
      </c>
      <c r="V33">
        <f t="shared" si="2"/>
        <v>39</v>
      </c>
    </row>
    <row r="34" spans="1:22" x14ac:dyDescent="0.25">
      <c r="A34" s="117" t="s">
        <v>1312</v>
      </c>
      <c r="B34" s="180">
        <v>1</v>
      </c>
      <c r="C34" s="117">
        <v>2</v>
      </c>
      <c r="D34" s="181">
        <f>DEDEL!J34</f>
        <v>400001</v>
      </c>
      <c r="E34" s="117" t="b">
        <v>1</v>
      </c>
      <c r="F34" s="182" t="str">
        <f>RIGHT(DEDEL!C34,4)&amp;"."&amp;DEDEL!M34&amp;"."&amp;DEDEL!K34&amp;"."&amp;$C$5</f>
        <v>2025.DDEL1.E10.Ma22</v>
      </c>
      <c r="G34" s="183">
        <f t="shared" ca="1" si="0"/>
        <v>44697</v>
      </c>
      <c r="H34" s="316" cm="1">
        <f t="array" ref="H34">-IF(SUMPRODUCT((DEDEL!$Q$19:$AB$19=$B$5)*DEDEL!Q34:AB34)&lt;0,SUMPRODUCT((DEDEL!$Q$19:$AB$19=$B$5)*DEDEL!Q34:AB34),0)</f>
        <v>0</v>
      </c>
      <c r="I34" s="115">
        <f t="shared" ca="1" si="3"/>
        <v>44697</v>
      </c>
      <c r="J34" s="117">
        <v>3</v>
      </c>
      <c r="K34" s="117" t="b">
        <v>1</v>
      </c>
      <c r="L34" s="117" t="s">
        <v>1313</v>
      </c>
      <c r="M34" s="117" t="b">
        <v>1</v>
      </c>
      <c r="N34" s="117" t="s">
        <v>1276</v>
      </c>
      <c r="O34" s="182" t="str">
        <f>LEFT(DEDEL!D34,19)&amp;"."&amp;DEDELCR!F34</f>
        <v>Foulds School.2025.DDEL1.E10.Ma22</v>
      </c>
      <c r="P34" s="185" t="str">
        <f>DEDEL!I34</f>
        <v>10162/543965</v>
      </c>
      <c r="Q34" s="117" t="b">
        <v>1</v>
      </c>
      <c r="R34" s="117" t="b">
        <v>1</v>
      </c>
      <c r="S34" s="117" t="b">
        <v>1</v>
      </c>
      <c r="U34">
        <f t="shared" si="1"/>
        <v>19</v>
      </c>
      <c r="V34">
        <f t="shared" si="2"/>
        <v>33</v>
      </c>
    </row>
    <row r="35" spans="1:22" x14ac:dyDescent="0.25">
      <c r="A35" s="117" t="s">
        <v>1312</v>
      </c>
      <c r="B35" s="180">
        <v>1</v>
      </c>
      <c r="C35" s="117">
        <v>2</v>
      </c>
      <c r="D35" s="181">
        <f>DEDEL!J35</f>
        <v>400082</v>
      </c>
      <c r="E35" s="117" t="b">
        <v>1</v>
      </c>
      <c r="F35" s="182" t="str">
        <f>RIGHT(DEDEL!C35,4)&amp;"."&amp;DEDEL!M35&amp;"."&amp;DEDEL!K35&amp;"."&amp;$C$5</f>
        <v>2026.DDEL1.E10.Ma22</v>
      </c>
      <c r="G35" s="183">
        <f t="shared" ca="1" si="0"/>
        <v>44697</v>
      </c>
      <c r="H35" s="316" cm="1">
        <f t="array" ref="H35">-IF(SUMPRODUCT((DEDEL!$Q$19:$AB$19=$B$5)*DEDEL!Q35:AB35)&lt;0,SUMPRODUCT((DEDEL!$Q$19:$AB$19=$B$5)*DEDEL!Q35:AB35),0)</f>
        <v>0</v>
      </c>
      <c r="I35" s="115">
        <f t="shared" ca="1" si="3"/>
        <v>44697</v>
      </c>
      <c r="J35" s="117">
        <v>3</v>
      </c>
      <c r="K35" s="117" t="b">
        <v>1</v>
      </c>
      <c r="L35" s="117" t="s">
        <v>1313</v>
      </c>
      <c r="M35" s="117" t="b">
        <v>1</v>
      </c>
      <c r="N35" s="117" t="s">
        <v>1276</v>
      </c>
      <c r="O35" s="182" t="str">
        <f>LEFT(DEDEL!D35,19)&amp;"."&amp;DEDELCR!F35</f>
        <v>Frith Manor Primary.2026.DDEL1.E10.Ma22</v>
      </c>
      <c r="P35" s="185" t="str">
        <f>DEDEL!I35</f>
        <v>10162/543965</v>
      </c>
      <c r="Q35" s="117" t="b">
        <v>1</v>
      </c>
      <c r="R35" s="117" t="b">
        <v>1</v>
      </c>
      <c r="S35" s="117" t="b">
        <v>1</v>
      </c>
      <c r="U35">
        <f t="shared" si="1"/>
        <v>19</v>
      </c>
      <c r="V35">
        <f t="shared" si="2"/>
        <v>39</v>
      </c>
    </row>
    <row r="36" spans="1:22" x14ac:dyDescent="0.25">
      <c r="A36" s="117" t="s">
        <v>1312</v>
      </c>
      <c r="B36" s="180">
        <v>1</v>
      </c>
      <c r="C36" s="117">
        <v>2</v>
      </c>
      <c r="D36" s="181">
        <f>DEDEL!J36</f>
        <v>400002</v>
      </c>
      <c r="E36" s="117" t="b">
        <v>1</v>
      </c>
      <c r="F36" s="182" t="str">
        <f>RIGHT(DEDEL!C36,4)&amp;"."&amp;DEDEL!M36&amp;"."&amp;DEDEL!K36&amp;"."&amp;$C$5</f>
        <v>2027.DDEL1.E10.Ma22</v>
      </c>
      <c r="G36" s="183">
        <f t="shared" ca="1" si="0"/>
        <v>44697</v>
      </c>
      <c r="H36" s="316" cm="1">
        <f t="array" ref="H36">-IF(SUMPRODUCT((DEDEL!$Q$19:$AB$19=$B$5)*DEDEL!Q36:AB36)&lt;0,SUMPRODUCT((DEDEL!$Q$19:$AB$19=$B$5)*DEDEL!Q36:AB36),0)</f>
        <v>0</v>
      </c>
      <c r="I36" s="115">
        <f t="shared" ca="1" si="3"/>
        <v>44697</v>
      </c>
      <c r="J36" s="117">
        <v>3</v>
      </c>
      <c r="K36" s="117" t="b">
        <v>1</v>
      </c>
      <c r="L36" s="117" t="s">
        <v>1313</v>
      </c>
      <c r="M36" s="117" t="b">
        <v>1</v>
      </c>
      <c r="N36" s="117" t="s">
        <v>1276</v>
      </c>
      <c r="O36" s="182" t="str">
        <f>LEFT(DEDEL!D36,19)&amp;"."&amp;DEDELCR!F36</f>
        <v>Garden Suburb Junio.2027.DDEL1.E10.Ma22</v>
      </c>
      <c r="P36" s="185" t="str">
        <f>DEDEL!I36</f>
        <v>10162/543965</v>
      </c>
      <c r="Q36" s="117" t="b">
        <v>1</v>
      </c>
      <c r="R36" s="117" t="b">
        <v>1</v>
      </c>
      <c r="S36" s="117" t="b">
        <v>1</v>
      </c>
      <c r="U36">
        <f t="shared" si="1"/>
        <v>19</v>
      </c>
      <c r="V36">
        <f t="shared" si="2"/>
        <v>39</v>
      </c>
    </row>
    <row r="37" spans="1:22" x14ac:dyDescent="0.25">
      <c r="A37" s="117" t="s">
        <v>1312</v>
      </c>
      <c r="B37" s="180">
        <v>1</v>
      </c>
      <c r="C37" s="117">
        <v>2</v>
      </c>
      <c r="D37" s="181">
        <f>DEDEL!J37</f>
        <v>400067</v>
      </c>
      <c r="E37" s="117" t="b">
        <v>1</v>
      </c>
      <c r="F37" s="182" t="str">
        <f>RIGHT(DEDEL!C37,4)&amp;"."&amp;DEDEL!M37&amp;"."&amp;DEDEL!K37&amp;"."&amp;$C$5</f>
        <v>2028.DDEL1.E10.Ma22</v>
      </c>
      <c r="G37" s="183">
        <f t="shared" ca="1" si="0"/>
        <v>44697</v>
      </c>
      <c r="H37" s="316" cm="1">
        <f t="array" ref="H37">-IF(SUMPRODUCT((DEDEL!$Q$19:$AB$19=$B$5)*DEDEL!Q37:AB37)&lt;0,SUMPRODUCT((DEDEL!$Q$19:$AB$19=$B$5)*DEDEL!Q37:AB37),0)</f>
        <v>0</v>
      </c>
      <c r="I37" s="115">
        <f t="shared" ca="1" si="3"/>
        <v>44697</v>
      </c>
      <c r="J37" s="117">
        <v>3</v>
      </c>
      <c r="K37" s="117" t="b">
        <v>1</v>
      </c>
      <c r="L37" s="117" t="s">
        <v>1313</v>
      </c>
      <c r="M37" s="117" t="b">
        <v>1</v>
      </c>
      <c r="N37" s="117" t="s">
        <v>1276</v>
      </c>
      <c r="O37" s="182" t="str">
        <f>LEFT(DEDEL!D37,19)&amp;"."&amp;DEDELCR!F37</f>
        <v>Garden Suburb Infan.2028.DDEL1.E10.Ma22</v>
      </c>
      <c r="P37" s="185" t="str">
        <f>DEDEL!I37</f>
        <v>10162/543965</v>
      </c>
      <c r="Q37" s="117" t="b">
        <v>1</v>
      </c>
      <c r="R37" s="117" t="b">
        <v>1</v>
      </c>
      <c r="S37" s="117" t="b">
        <v>1</v>
      </c>
      <c r="U37">
        <f t="shared" si="1"/>
        <v>19</v>
      </c>
      <c r="V37">
        <f t="shared" si="2"/>
        <v>39</v>
      </c>
    </row>
    <row r="38" spans="1:22" x14ac:dyDescent="0.25">
      <c r="A38" s="117" t="s">
        <v>1312</v>
      </c>
      <c r="B38" s="180">
        <v>1</v>
      </c>
      <c r="C38" s="117">
        <v>2</v>
      </c>
      <c r="D38" s="181">
        <f>DEDEL!J38</f>
        <v>400035</v>
      </c>
      <c r="E38" s="117" t="b">
        <v>1</v>
      </c>
      <c r="F38" s="182" t="str">
        <f>RIGHT(DEDEL!C38,4)&amp;"."&amp;DEDEL!M38&amp;"."&amp;DEDEL!K38&amp;"."&amp;$C$5</f>
        <v>2029.DDEL1.E10.Ma22</v>
      </c>
      <c r="G38" s="183">
        <f t="shared" ca="1" si="0"/>
        <v>44697</v>
      </c>
      <c r="H38" s="316" cm="1">
        <f t="array" ref="H38">-IF(SUMPRODUCT((DEDEL!$Q$19:$AB$19=$B$5)*DEDEL!Q38:AB38)&lt;0,SUMPRODUCT((DEDEL!$Q$19:$AB$19=$B$5)*DEDEL!Q38:AB38),0)</f>
        <v>0</v>
      </c>
      <c r="I38" s="115">
        <f t="shared" ca="1" si="3"/>
        <v>44697</v>
      </c>
      <c r="J38" s="117">
        <v>3</v>
      </c>
      <c r="K38" s="117" t="b">
        <v>1</v>
      </c>
      <c r="L38" s="117" t="s">
        <v>1313</v>
      </c>
      <c r="M38" s="117" t="b">
        <v>1</v>
      </c>
      <c r="N38" s="117" t="s">
        <v>1276</v>
      </c>
      <c r="O38" s="182" t="str">
        <f>LEFT(DEDEL!D38,19)&amp;"."&amp;DEDELCR!F38</f>
        <v>Goldbeaters Primary.2029.DDEL1.E10.Ma22</v>
      </c>
      <c r="P38" s="185" t="str">
        <f>DEDEL!I38</f>
        <v>10162/543965</v>
      </c>
      <c r="Q38" s="117" t="b">
        <v>1</v>
      </c>
      <c r="R38" s="117" t="b">
        <v>1</v>
      </c>
      <c r="S38" s="117" t="b">
        <v>1</v>
      </c>
      <c r="U38">
        <f t="shared" si="1"/>
        <v>19</v>
      </c>
      <c r="V38">
        <f t="shared" si="2"/>
        <v>39</v>
      </c>
    </row>
    <row r="39" spans="1:22" x14ac:dyDescent="0.25">
      <c r="A39" s="117" t="s">
        <v>1312</v>
      </c>
      <c r="B39" s="180">
        <v>1</v>
      </c>
      <c r="C39" s="117">
        <v>2</v>
      </c>
      <c r="D39" s="181">
        <f>DEDEL!J39</f>
        <v>400026</v>
      </c>
      <c r="E39" s="117" t="b">
        <v>1</v>
      </c>
      <c r="F39" s="182" t="str">
        <f>RIGHT(DEDEL!C39,4)&amp;"."&amp;DEDEL!M39&amp;"."&amp;DEDEL!K39&amp;"."&amp;$C$5</f>
        <v>2031.DDEL1.E10.Ma22</v>
      </c>
      <c r="G39" s="183">
        <f t="shared" ca="1" si="0"/>
        <v>44697</v>
      </c>
      <c r="H39" s="316" cm="1">
        <f t="array" ref="H39">-IF(SUMPRODUCT((DEDEL!$Q$19:$AB$19=$B$5)*DEDEL!Q39:AB39)&lt;0,SUMPRODUCT((DEDEL!$Q$19:$AB$19=$B$5)*DEDEL!Q39:AB39),0)</f>
        <v>0</v>
      </c>
      <c r="I39" s="115">
        <f t="shared" ca="1" si="3"/>
        <v>44697</v>
      </c>
      <c r="J39" s="117">
        <v>3</v>
      </c>
      <c r="K39" s="117" t="b">
        <v>1</v>
      </c>
      <c r="L39" s="117" t="s">
        <v>1313</v>
      </c>
      <c r="M39" s="117" t="b">
        <v>1</v>
      </c>
      <c r="N39" s="117" t="s">
        <v>1276</v>
      </c>
      <c r="O39" s="182" t="str">
        <f>LEFT(DEDEL!D39,19)&amp;"."&amp;DEDELCR!F39</f>
        <v>Hollickwood Primary.2031.DDEL1.E10.Ma22</v>
      </c>
      <c r="P39" s="185" t="str">
        <f>DEDEL!I39</f>
        <v>10162/543965</v>
      </c>
      <c r="Q39" s="117" t="b">
        <v>1</v>
      </c>
      <c r="R39" s="117" t="b">
        <v>1</v>
      </c>
      <c r="S39" s="117" t="b">
        <v>1</v>
      </c>
      <c r="U39">
        <f t="shared" si="1"/>
        <v>19</v>
      </c>
      <c r="V39">
        <f t="shared" si="2"/>
        <v>39</v>
      </c>
    </row>
    <row r="40" spans="1:22" x14ac:dyDescent="0.25">
      <c r="A40" s="117" t="s">
        <v>1312</v>
      </c>
      <c r="B40" s="180">
        <v>1</v>
      </c>
      <c r="C40" s="117">
        <v>2</v>
      </c>
      <c r="D40" s="181">
        <f>DEDEL!J40</f>
        <v>400084</v>
      </c>
      <c r="E40" s="117" t="b">
        <v>1</v>
      </c>
      <c r="F40" s="182" t="str">
        <f>RIGHT(DEDEL!C40,4)&amp;"."&amp;DEDEL!M40&amp;"."&amp;DEDEL!K40&amp;"."&amp;$C$5</f>
        <v>2032.DDEL1.E10.Ma22</v>
      </c>
      <c r="G40" s="183">
        <f t="shared" ca="1" si="0"/>
        <v>44697</v>
      </c>
      <c r="H40" s="316" cm="1">
        <f t="array" ref="H40">-IF(SUMPRODUCT((DEDEL!$Q$19:$AB$19=$B$5)*DEDEL!Q40:AB40)&lt;0,SUMPRODUCT((DEDEL!$Q$19:$AB$19=$B$5)*DEDEL!Q40:AB40),0)</f>
        <v>0</v>
      </c>
      <c r="I40" s="115">
        <f t="shared" ca="1" si="3"/>
        <v>44697</v>
      </c>
      <c r="J40" s="117">
        <v>3</v>
      </c>
      <c r="K40" s="117" t="b">
        <v>1</v>
      </c>
      <c r="L40" s="117" t="s">
        <v>1313</v>
      </c>
      <c r="M40" s="117" t="b">
        <v>1</v>
      </c>
      <c r="N40" s="117" t="s">
        <v>1276</v>
      </c>
      <c r="O40" s="182" t="str">
        <f>LEFT(DEDEL!D40,19)&amp;"."&amp;DEDELCR!F40</f>
        <v>Holly Park Primary .2032.DDEL1.E10.Ma22</v>
      </c>
      <c r="P40" s="185" t="str">
        <f>DEDEL!I40</f>
        <v>10162/543965</v>
      </c>
      <c r="Q40" s="117" t="b">
        <v>1</v>
      </c>
      <c r="R40" s="117" t="b">
        <v>1</v>
      </c>
      <c r="S40" s="117" t="b">
        <v>1</v>
      </c>
      <c r="U40">
        <f t="shared" si="1"/>
        <v>19</v>
      </c>
      <c r="V40">
        <f t="shared" si="2"/>
        <v>39</v>
      </c>
    </row>
    <row r="41" spans="1:22" x14ac:dyDescent="0.25">
      <c r="A41" s="117" t="s">
        <v>1312</v>
      </c>
      <c r="B41" s="180">
        <v>1</v>
      </c>
      <c r="C41" s="117">
        <v>2</v>
      </c>
      <c r="D41" s="181">
        <f>DEDEL!J41</f>
        <v>400046</v>
      </c>
      <c r="E41" s="117" t="b">
        <v>1</v>
      </c>
      <c r="F41" s="182" t="str">
        <f>RIGHT(DEDEL!C41,4)&amp;"."&amp;DEDEL!M41&amp;"."&amp;DEDEL!K41&amp;"."&amp;$C$5</f>
        <v>2036.DDEL1.E10.Ma22</v>
      </c>
      <c r="G41" s="183">
        <f t="shared" ca="1" si="0"/>
        <v>44697</v>
      </c>
      <c r="H41" s="316" cm="1">
        <f t="array" ref="H41">-IF(SUMPRODUCT((DEDEL!$Q$19:$AB$19=$B$5)*DEDEL!Q41:AB41)&lt;0,SUMPRODUCT((DEDEL!$Q$19:$AB$19=$B$5)*DEDEL!Q41:AB41),0)</f>
        <v>0</v>
      </c>
      <c r="I41" s="115">
        <f t="shared" ca="1" si="3"/>
        <v>44697</v>
      </c>
      <c r="J41" s="117">
        <v>3</v>
      </c>
      <c r="K41" s="117" t="b">
        <v>1</v>
      </c>
      <c r="L41" s="117" t="s">
        <v>1313</v>
      </c>
      <c r="M41" s="117" t="b">
        <v>1</v>
      </c>
      <c r="N41" s="117" t="s">
        <v>1276</v>
      </c>
      <c r="O41" s="182" t="str">
        <f>LEFT(DEDEL!D41,19)&amp;"."&amp;DEDELCR!F41</f>
        <v>Livingstone Primary.2036.DDEL1.E10.Ma22</v>
      </c>
      <c r="P41" s="185" t="str">
        <f>DEDEL!I41</f>
        <v>10162/543965</v>
      </c>
      <c r="Q41" s="117" t="b">
        <v>1</v>
      </c>
      <c r="R41" s="117" t="b">
        <v>1</v>
      </c>
      <c r="S41" s="117" t="b">
        <v>1</v>
      </c>
      <c r="U41">
        <f t="shared" si="1"/>
        <v>19</v>
      </c>
      <c r="V41">
        <f t="shared" si="2"/>
        <v>39</v>
      </c>
    </row>
    <row r="42" spans="1:22" x14ac:dyDescent="0.25">
      <c r="A42" s="117" t="s">
        <v>1312</v>
      </c>
      <c r="B42" s="180">
        <v>1</v>
      </c>
      <c r="C42" s="117">
        <v>2</v>
      </c>
      <c r="D42" s="181">
        <f>DEDEL!J42</f>
        <v>400030</v>
      </c>
      <c r="E42" s="117" t="b">
        <v>1</v>
      </c>
      <c r="F42" s="182" t="str">
        <f>RIGHT(DEDEL!C42,4)&amp;"."&amp;DEDEL!M42&amp;"."&amp;DEDEL!K42&amp;"."&amp;$C$5</f>
        <v>2037.DDEL1.E10.Ma22</v>
      </c>
      <c r="G42" s="183">
        <f t="shared" ca="1" si="0"/>
        <v>44697</v>
      </c>
      <c r="H42" s="316" cm="1">
        <f t="array" ref="H42">-IF(SUMPRODUCT((DEDEL!$Q$19:$AB$19=$B$5)*DEDEL!Q42:AB42)&lt;0,SUMPRODUCT((DEDEL!$Q$19:$AB$19=$B$5)*DEDEL!Q42:AB42),0)</f>
        <v>0</v>
      </c>
      <c r="I42" s="115">
        <f t="shared" ca="1" si="3"/>
        <v>44697</v>
      </c>
      <c r="J42" s="117">
        <v>3</v>
      </c>
      <c r="K42" s="117" t="b">
        <v>1</v>
      </c>
      <c r="L42" s="117" t="s">
        <v>1313</v>
      </c>
      <c r="M42" s="117" t="b">
        <v>1</v>
      </c>
      <c r="N42" s="117" t="s">
        <v>1276</v>
      </c>
      <c r="O42" s="182" t="str">
        <f>LEFT(DEDEL!D42,19)&amp;"."&amp;DEDELCR!F42</f>
        <v>Manorside Primary S.2037.DDEL1.E10.Ma22</v>
      </c>
      <c r="P42" s="185" t="str">
        <f>DEDEL!I42</f>
        <v>10162/543965</v>
      </c>
      <c r="Q42" s="117" t="b">
        <v>1</v>
      </c>
      <c r="R42" s="117" t="b">
        <v>1</v>
      </c>
      <c r="S42" s="117" t="b">
        <v>1</v>
      </c>
      <c r="U42">
        <f t="shared" si="1"/>
        <v>19</v>
      </c>
      <c r="V42">
        <f t="shared" si="2"/>
        <v>39</v>
      </c>
    </row>
    <row r="43" spans="1:22" x14ac:dyDescent="0.25">
      <c r="A43" s="117" t="s">
        <v>1312</v>
      </c>
      <c r="B43" s="180">
        <v>1</v>
      </c>
      <c r="C43" s="117">
        <v>2</v>
      </c>
      <c r="D43" s="181">
        <f>DEDEL!J43</f>
        <v>400048</v>
      </c>
      <c r="E43" s="117" t="b">
        <v>1</v>
      </c>
      <c r="F43" s="182" t="str">
        <f>RIGHT(DEDEL!C43,4)&amp;"."&amp;DEDEL!M43&amp;"."&amp;DEDEL!K43&amp;"."&amp;$C$5</f>
        <v>2042.DDEL1.E10.Ma22</v>
      </c>
      <c r="G43" s="183">
        <f t="shared" ca="1" si="0"/>
        <v>44697</v>
      </c>
      <c r="H43" s="316" cm="1">
        <f t="array" ref="H43">-IF(SUMPRODUCT((DEDEL!$Q$19:$AB$19=$B$5)*DEDEL!Q43:AB43)&lt;0,SUMPRODUCT((DEDEL!$Q$19:$AB$19=$B$5)*DEDEL!Q43:AB43),0)</f>
        <v>0</v>
      </c>
      <c r="I43" s="115">
        <f t="shared" ca="1" si="3"/>
        <v>44697</v>
      </c>
      <c r="J43" s="117">
        <v>3</v>
      </c>
      <c r="K43" s="117" t="b">
        <v>1</v>
      </c>
      <c r="L43" s="117" t="s">
        <v>1313</v>
      </c>
      <c r="M43" s="117" t="b">
        <v>1</v>
      </c>
      <c r="N43" s="117" t="s">
        <v>1276</v>
      </c>
      <c r="O43" s="182" t="str">
        <f>LEFT(DEDEL!D43,19)&amp;"."&amp;DEDELCR!F43</f>
        <v>Monkfrith Primary S.2042.DDEL1.E10.Ma22</v>
      </c>
      <c r="P43" s="185" t="str">
        <f>DEDEL!I43</f>
        <v>10162/543965</v>
      </c>
      <c r="Q43" s="117" t="b">
        <v>1</v>
      </c>
      <c r="R43" s="117" t="b">
        <v>1</v>
      </c>
      <c r="S43" s="117" t="b">
        <v>1</v>
      </c>
      <c r="U43">
        <f t="shared" si="1"/>
        <v>19</v>
      </c>
      <c r="V43">
        <f t="shared" si="2"/>
        <v>39</v>
      </c>
    </row>
    <row r="44" spans="1:22" x14ac:dyDescent="0.25">
      <c r="A44" s="117" t="s">
        <v>1312</v>
      </c>
      <c r="B44" s="180">
        <v>1</v>
      </c>
      <c r="C44" s="117">
        <v>2</v>
      </c>
      <c r="D44" s="181">
        <f>DEDEL!J44</f>
        <v>400088</v>
      </c>
      <c r="E44" s="117" t="b">
        <v>1</v>
      </c>
      <c r="F44" s="182" t="str">
        <f>RIGHT(DEDEL!C44,4)&amp;"."&amp;DEDEL!M44&amp;"."&amp;DEDEL!K44&amp;"."&amp;$C$5</f>
        <v>2043.DDEL1.E10.Ma22</v>
      </c>
      <c r="G44" s="183">
        <f t="shared" ca="1" si="0"/>
        <v>44697</v>
      </c>
      <c r="H44" s="316" cm="1">
        <f t="array" ref="H44">-IF(SUMPRODUCT((DEDEL!$Q$19:$AB$19=$B$5)*DEDEL!Q44:AB44)&lt;0,SUMPRODUCT((DEDEL!$Q$19:$AB$19=$B$5)*DEDEL!Q44:AB44),0)</f>
        <v>0</v>
      </c>
      <c r="I44" s="115">
        <f t="shared" ca="1" si="3"/>
        <v>44697</v>
      </c>
      <c r="J44" s="117">
        <v>3</v>
      </c>
      <c r="K44" s="117" t="b">
        <v>1</v>
      </c>
      <c r="L44" s="117" t="s">
        <v>1313</v>
      </c>
      <c r="M44" s="117" t="b">
        <v>1</v>
      </c>
      <c r="N44" s="117" t="s">
        <v>1276</v>
      </c>
      <c r="O44" s="182" t="str">
        <f>LEFT(DEDEL!D44,19)&amp;"."&amp;DEDELCR!F44</f>
        <v>Moss Hall Junior Sc.2043.DDEL1.E10.Ma22</v>
      </c>
      <c r="P44" s="185" t="str">
        <f>DEDEL!I44</f>
        <v>10162/543965</v>
      </c>
      <c r="Q44" s="117" t="b">
        <v>1</v>
      </c>
      <c r="R44" s="117" t="b">
        <v>1</v>
      </c>
      <c r="S44" s="117" t="b">
        <v>1</v>
      </c>
      <c r="U44">
        <f t="shared" si="1"/>
        <v>19</v>
      </c>
      <c r="V44">
        <f t="shared" si="2"/>
        <v>39</v>
      </c>
    </row>
    <row r="45" spans="1:22" x14ac:dyDescent="0.25">
      <c r="A45" s="117" t="s">
        <v>1312</v>
      </c>
      <c r="B45" s="180">
        <v>1</v>
      </c>
      <c r="C45" s="117">
        <v>2</v>
      </c>
      <c r="D45" s="181">
        <f>DEDEL!J45</f>
        <v>400087</v>
      </c>
      <c r="E45" s="117" t="b">
        <v>1</v>
      </c>
      <c r="F45" s="182" t="str">
        <f>RIGHT(DEDEL!C45,4)&amp;"."&amp;DEDEL!M45&amp;"."&amp;DEDEL!K45&amp;"."&amp;$C$5</f>
        <v>2044.DDEL1.E10.Ma22</v>
      </c>
      <c r="G45" s="183">
        <f t="shared" ca="1" si="0"/>
        <v>44697</v>
      </c>
      <c r="H45" s="316" cm="1">
        <f t="array" ref="H45">-IF(SUMPRODUCT((DEDEL!$Q$19:$AB$19=$B$5)*DEDEL!Q45:AB45)&lt;0,SUMPRODUCT((DEDEL!$Q$19:$AB$19=$B$5)*DEDEL!Q45:AB45),0)</f>
        <v>0</v>
      </c>
      <c r="I45" s="115">
        <f t="shared" ca="1" si="3"/>
        <v>44697</v>
      </c>
      <c r="J45" s="117">
        <v>3</v>
      </c>
      <c r="K45" s="117" t="b">
        <v>1</v>
      </c>
      <c r="L45" s="117" t="s">
        <v>1313</v>
      </c>
      <c r="M45" s="117" t="b">
        <v>1</v>
      </c>
      <c r="N45" s="117" t="s">
        <v>1276</v>
      </c>
      <c r="O45" s="182" t="str">
        <f>LEFT(DEDEL!D45,19)&amp;"."&amp;DEDELCR!F45</f>
        <v>Moss Hall Infant Sc.2044.DDEL1.E10.Ma22</v>
      </c>
      <c r="P45" s="185" t="str">
        <f>DEDEL!I45</f>
        <v>10162/543965</v>
      </c>
      <c r="Q45" s="117" t="b">
        <v>1</v>
      </c>
      <c r="R45" s="117" t="b">
        <v>1</v>
      </c>
      <c r="S45" s="117" t="b">
        <v>1</v>
      </c>
      <c r="U45">
        <f t="shared" si="1"/>
        <v>19</v>
      </c>
      <c r="V45">
        <f t="shared" si="2"/>
        <v>39</v>
      </c>
    </row>
    <row r="46" spans="1:22" x14ac:dyDescent="0.25">
      <c r="A46" s="117" t="s">
        <v>1312</v>
      </c>
      <c r="B46" s="180">
        <v>1</v>
      </c>
      <c r="C46" s="117">
        <v>2</v>
      </c>
      <c r="D46" s="181">
        <f>DEDEL!J46</f>
        <v>400089</v>
      </c>
      <c r="E46" s="117" t="b">
        <v>1</v>
      </c>
      <c r="F46" s="182" t="str">
        <f>RIGHT(DEDEL!C46,4)&amp;"."&amp;DEDEL!M46&amp;"."&amp;DEDEL!K46&amp;"."&amp;$C$5</f>
        <v>2045.DDEL1.E10.Ma22</v>
      </c>
      <c r="G46" s="183">
        <f t="shared" ca="1" si="0"/>
        <v>44697</v>
      </c>
      <c r="H46" s="316" cm="1">
        <f t="array" ref="H46">-IF(SUMPRODUCT((DEDEL!$Q$19:$AB$19=$B$5)*DEDEL!Q46:AB46)&lt;0,SUMPRODUCT((DEDEL!$Q$19:$AB$19=$B$5)*DEDEL!Q46:AB46),0)</f>
        <v>0</v>
      </c>
      <c r="I46" s="115">
        <f t="shared" ca="1" si="3"/>
        <v>44697</v>
      </c>
      <c r="J46" s="117">
        <v>3</v>
      </c>
      <c r="K46" s="117" t="b">
        <v>1</v>
      </c>
      <c r="L46" s="117" t="s">
        <v>1313</v>
      </c>
      <c r="M46" s="117" t="b">
        <v>1</v>
      </c>
      <c r="N46" s="117" t="s">
        <v>1276</v>
      </c>
      <c r="O46" s="182" t="str">
        <f>LEFT(DEDEL!D46,19)&amp;"."&amp;DEDELCR!F46</f>
        <v>Northside Primary S.2045.DDEL1.E10.Ma22</v>
      </c>
      <c r="P46" s="185" t="str">
        <f>DEDEL!I46</f>
        <v>10162/543965</v>
      </c>
      <c r="Q46" s="117" t="b">
        <v>1</v>
      </c>
      <c r="R46" s="117" t="b">
        <v>1</v>
      </c>
      <c r="S46" s="117" t="b">
        <v>1</v>
      </c>
      <c r="U46">
        <f t="shared" si="1"/>
        <v>19</v>
      </c>
      <c r="V46">
        <f t="shared" si="2"/>
        <v>39</v>
      </c>
    </row>
    <row r="47" spans="1:22" x14ac:dyDescent="0.25">
      <c r="A47" s="117" t="s">
        <v>1312</v>
      </c>
      <c r="B47" s="180">
        <v>1</v>
      </c>
      <c r="C47" s="117">
        <v>2</v>
      </c>
      <c r="D47" s="181">
        <f>DEDEL!J47</f>
        <v>158733</v>
      </c>
      <c r="E47" s="117" t="b">
        <v>1</v>
      </c>
      <c r="F47" s="182" t="str">
        <f>RIGHT(DEDEL!C47,4)&amp;"."&amp;DEDEL!M47&amp;"."&amp;DEDEL!K47&amp;"."&amp;$C$5</f>
        <v>2053.DDEL1.E10.Ma22</v>
      </c>
      <c r="G47" s="183">
        <f t="shared" ca="1" si="0"/>
        <v>44697</v>
      </c>
      <c r="H47" s="316" cm="1">
        <f t="array" ref="H47">-IF(SUMPRODUCT((DEDEL!$Q$19:$AB$19=$B$5)*DEDEL!Q47:AB47)&lt;0,SUMPRODUCT((DEDEL!$Q$19:$AB$19=$B$5)*DEDEL!Q47:AB47),0)</f>
        <v>0</v>
      </c>
      <c r="I47" s="115">
        <f t="shared" ca="1" si="3"/>
        <v>44697</v>
      </c>
      <c r="J47" s="117">
        <v>3</v>
      </c>
      <c r="K47" s="117" t="b">
        <v>1</v>
      </c>
      <c r="L47" s="117" t="s">
        <v>1313</v>
      </c>
      <c r="M47" s="117" t="b">
        <v>1</v>
      </c>
      <c r="N47" s="117" t="s">
        <v>1276</v>
      </c>
      <c r="O47" s="182" t="str">
        <f>LEFT(DEDEL!D47,19)&amp;"."&amp;DEDELCR!F47</f>
        <v>The Noam Primary Sc.2053.DDEL1.E10.Ma22</v>
      </c>
      <c r="P47" s="185" t="str">
        <f>DEDEL!I47</f>
        <v>10162/543965</v>
      </c>
      <c r="Q47" s="117" t="b">
        <v>1</v>
      </c>
      <c r="R47" s="117" t="b">
        <v>1</v>
      </c>
      <c r="S47" s="117" t="b">
        <v>1</v>
      </c>
      <c r="U47">
        <f t="shared" si="1"/>
        <v>19</v>
      </c>
      <c r="V47">
        <f t="shared" si="2"/>
        <v>39</v>
      </c>
    </row>
    <row r="48" spans="1:22" x14ac:dyDescent="0.25">
      <c r="A48" s="117" t="s">
        <v>1312</v>
      </c>
      <c r="B48" s="180">
        <v>1</v>
      </c>
      <c r="C48" s="117">
        <v>2</v>
      </c>
      <c r="D48" s="181">
        <f>DEDEL!J48</f>
        <v>400004</v>
      </c>
      <c r="E48" s="117" t="b">
        <v>1</v>
      </c>
      <c r="F48" s="182" t="str">
        <f>RIGHT(DEDEL!C48,4)&amp;"."&amp;DEDEL!M48&amp;"."&amp;DEDEL!K48&amp;"."&amp;$C$5</f>
        <v>2054.DDEL1.E10.Ma22</v>
      </c>
      <c r="G48" s="183">
        <f t="shared" ca="1" si="0"/>
        <v>44697</v>
      </c>
      <c r="H48" s="316" cm="1">
        <f t="array" ref="H48">-IF(SUMPRODUCT((DEDEL!$Q$19:$AB$19=$B$5)*DEDEL!Q48:AB48)&lt;0,SUMPRODUCT((DEDEL!$Q$19:$AB$19=$B$5)*DEDEL!Q48:AB48),0)</f>
        <v>0</v>
      </c>
      <c r="I48" s="115">
        <f t="shared" ca="1" si="3"/>
        <v>44697</v>
      </c>
      <c r="J48" s="117">
        <v>3</v>
      </c>
      <c r="K48" s="117" t="b">
        <v>1</v>
      </c>
      <c r="L48" s="117" t="s">
        <v>1313</v>
      </c>
      <c r="M48" s="117" t="b">
        <v>1</v>
      </c>
      <c r="N48" s="117" t="s">
        <v>1276</v>
      </c>
      <c r="O48" s="182" t="str">
        <f>LEFT(DEDEL!D48,19)&amp;"."&amp;DEDELCR!F48</f>
        <v>Woodridge Primary S.2054.DDEL1.E10.Ma22</v>
      </c>
      <c r="P48" s="185" t="str">
        <f>DEDEL!I48</f>
        <v>10162/543965</v>
      </c>
      <c r="Q48" s="117" t="b">
        <v>1</v>
      </c>
      <c r="R48" s="117" t="b">
        <v>1</v>
      </c>
      <c r="S48" s="117" t="b">
        <v>1</v>
      </c>
      <c r="U48">
        <f t="shared" si="1"/>
        <v>19</v>
      </c>
      <c r="V48">
        <f t="shared" si="2"/>
        <v>39</v>
      </c>
    </row>
    <row r="49" spans="1:22" x14ac:dyDescent="0.25">
      <c r="A49" s="117" t="s">
        <v>1312</v>
      </c>
      <c r="B49" s="180">
        <v>1</v>
      </c>
      <c r="C49" s="117">
        <v>2</v>
      </c>
      <c r="D49" s="181">
        <f>DEDEL!J49</f>
        <v>400101</v>
      </c>
      <c r="E49" s="117" t="b">
        <v>1</v>
      </c>
      <c r="F49" s="182" t="str">
        <f>RIGHT(DEDEL!C49,4)&amp;"."&amp;DEDEL!M49&amp;"."&amp;DEDEL!K49&amp;"."&amp;$C$5</f>
        <v>2055.DDEL1.E10.Ma22</v>
      </c>
      <c r="G49" s="183">
        <f t="shared" ca="1" si="0"/>
        <v>44697</v>
      </c>
      <c r="H49" s="316" cm="1">
        <f t="array" ref="H49">-IF(SUMPRODUCT((DEDEL!$Q$19:$AB$19=$B$5)*DEDEL!Q49:AB49)&lt;0,SUMPRODUCT((DEDEL!$Q$19:$AB$19=$B$5)*DEDEL!Q49:AB49),0)</f>
        <v>0</v>
      </c>
      <c r="I49" s="115">
        <f t="shared" ca="1" si="3"/>
        <v>44697</v>
      </c>
      <c r="J49" s="117">
        <v>3</v>
      </c>
      <c r="K49" s="117" t="b">
        <v>1</v>
      </c>
      <c r="L49" s="117" t="s">
        <v>1313</v>
      </c>
      <c r="M49" s="117" t="b">
        <v>1</v>
      </c>
      <c r="N49" s="117" t="s">
        <v>1276</v>
      </c>
      <c r="O49" s="182" t="str">
        <f>LEFT(DEDEL!D49,19)&amp;"."&amp;DEDELCR!F49</f>
        <v>Tudor Primary Schoo.2055.DDEL1.E10.Ma22</v>
      </c>
      <c r="P49" s="185" t="str">
        <f>DEDEL!I49</f>
        <v>10162/543965</v>
      </c>
      <c r="Q49" s="117" t="b">
        <v>1</v>
      </c>
      <c r="R49" s="117" t="b">
        <v>1</v>
      </c>
      <c r="S49" s="117" t="b">
        <v>1</v>
      </c>
      <c r="U49">
        <f t="shared" si="1"/>
        <v>19</v>
      </c>
      <c r="V49">
        <f t="shared" si="2"/>
        <v>39</v>
      </c>
    </row>
    <row r="50" spans="1:22" x14ac:dyDescent="0.25">
      <c r="A50" s="117" t="s">
        <v>1312</v>
      </c>
      <c r="B50" s="180">
        <v>1</v>
      </c>
      <c r="C50" s="117">
        <v>2</v>
      </c>
      <c r="D50" s="181">
        <f>DEDEL!J50</f>
        <v>400053</v>
      </c>
      <c r="E50" s="117" t="b">
        <v>1</v>
      </c>
      <c r="F50" s="182" t="str">
        <f>RIGHT(DEDEL!C50,4)&amp;"."&amp;DEDEL!M50&amp;"."&amp;DEDEL!K50&amp;"."&amp;$C$5</f>
        <v>2057.DDEL1.E10.Ma22</v>
      </c>
      <c r="G50" s="183">
        <f t="shared" ca="1" si="0"/>
        <v>44697</v>
      </c>
      <c r="H50" s="316" cm="1">
        <f t="array" ref="H50">-IF(SUMPRODUCT((DEDEL!$Q$19:$AB$19=$B$5)*DEDEL!Q50:AB50)&lt;0,SUMPRODUCT((DEDEL!$Q$19:$AB$19=$B$5)*DEDEL!Q50:AB50),0)</f>
        <v>0</v>
      </c>
      <c r="I50" s="115">
        <f t="shared" ca="1" si="3"/>
        <v>44697</v>
      </c>
      <c r="J50" s="117">
        <v>3</v>
      </c>
      <c r="K50" s="117" t="b">
        <v>1</v>
      </c>
      <c r="L50" s="117" t="s">
        <v>1313</v>
      </c>
      <c r="M50" s="117" t="b">
        <v>1</v>
      </c>
      <c r="N50" s="117" t="s">
        <v>1276</v>
      </c>
      <c r="O50" s="182" t="str">
        <f>LEFT(DEDEL!D50,19)&amp;"."&amp;DEDELCR!F50</f>
        <v>Underhill School.2057.DDEL1.E10.Ma22</v>
      </c>
      <c r="P50" s="185" t="str">
        <f>DEDEL!I50</f>
        <v>10162/543965</v>
      </c>
      <c r="Q50" s="117" t="b">
        <v>1</v>
      </c>
      <c r="R50" s="117" t="b">
        <v>1</v>
      </c>
      <c r="S50" s="117" t="b">
        <v>1</v>
      </c>
      <c r="U50">
        <f t="shared" si="1"/>
        <v>19</v>
      </c>
      <c r="V50">
        <f t="shared" si="2"/>
        <v>36</v>
      </c>
    </row>
    <row r="51" spans="1:22" x14ac:dyDescent="0.25">
      <c r="A51" s="117" t="s">
        <v>1312</v>
      </c>
      <c r="B51" s="180">
        <v>1</v>
      </c>
      <c r="C51" s="117">
        <v>2</v>
      </c>
      <c r="D51" s="181">
        <f>DEDEL!J51</f>
        <v>400011</v>
      </c>
      <c r="E51" s="117" t="b">
        <v>1</v>
      </c>
      <c r="F51" s="182" t="str">
        <f>RIGHT(DEDEL!C51,4)&amp;"."&amp;DEDEL!M51&amp;"."&amp;DEDEL!K51&amp;"."&amp;$C$5</f>
        <v>2060.DDEL1.E10.Ma22</v>
      </c>
      <c r="G51" s="183">
        <f t="shared" ca="1" si="0"/>
        <v>44697</v>
      </c>
      <c r="H51" s="316" cm="1">
        <f t="array" ref="H51">-IF(SUMPRODUCT((DEDEL!$Q$19:$AB$19=$B$5)*DEDEL!Q51:AB51)&lt;0,SUMPRODUCT((DEDEL!$Q$19:$AB$19=$B$5)*DEDEL!Q51:AB51),0)</f>
        <v>0</v>
      </c>
      <c r="I51" s="115">
        <f t="shared" ca="1" si="3"/>
        <v>44697</v>
      </c>
      <c r="J51" s="117">
        <v>3</v>
      </c>
      <c r="K51" s="117" t="b">
        <v>1</v>
      </c>
      <c r="L51" s="117" t="s">
        <v>1313</v>
      </c>
      <c r="M51" s="117" t="b">
        <v>1</v>
      </c>
      <c r="N51" s="117" t="s">
        <v>1276</v>
      </c>
      <c r="O51" s="182" t="str">
        <f>LEFT(DEDEL!D51,19)&amp;"."&amp;DEDELCR!F51</f>
        <v>Whitings Hill Prima.2060.DDEL1.E10.Ma22</v>
      </c>
      <c r="P51" s="185" t="str">
        <f>DEDEL!I51</f>
        <v>10162/543965</v>
      </c>
      <c r="Q51" s="117" t="b">
        <v>1</v>
      </c>
      <c r="R51" s="117" t="b">
        <v>1</v>
      </c>
      <c r="S51" s="117" t="b">
        <v>1</v>
      </c>
      <c r="U51">
        <f t="shared" si="1"/>
        <v>19</v>
      </c>
      <c r="V51">
        <f t="shared" si="2"/>
        <v>39</v>
      </c>
    </row>
    <row r="52" spans="1:22" x14ac:dyDescent="0.25">
      <c r="A52" s="117" t="s">
        <v>1312</v>
      </c>
      <c r="B52" s="180">
        <v>1</v>
      </c>
      <c r="C52" s="117">
        <v>2</v>
      </c>
      <c r="D52" s="181">
        <f>DEDEL!J52</f>
        <v>400065</v>
      </c>
      <c r="E52" s="117" t="b">
        <v>1</v>
      </c>
      <c r="F52" s="182" t="str">
        <f>RIGHT(DEDEL!C52,4)&amp;"."&amp;DEDEL!M52&amp;"."&amp;DEDEL!K52&amp;"."&amp;$C$5</f>
        <v>2067.DDEL1.E10.Ma22</v>
      </c>
      <c r="G52" s="183">
        <f t="shared" ca="1" si="0"/>
        <v>44697</v>
      </c>
      <c r="H52" s="316" cm="1">
        <f t="array" ref="H52">-IF(SUMPRODUCT((DEDEL!$Q$19:$AB$19=$B$5)*DEDEL!Q52:AB52)&lt;0,SUMPRODUCT((DEDEL!$Q$19:$AB$19=$B$5)*DEDEL!Q52:AB52),0)</f>
        <v>0</v>
      </c>
      <c r="I52" s="115">
        <f t="shared" ca="1" si="3"/>
        <v>44697</v>
      </c>
      <c r="J52" s="117">
        <v>3</v>
      </c>
      <c r="K52" s="117" t="b">
        <v>1</v>
      </c>
      <c r="L52" s="117" t="s">
        <v>1313</v>
      </c>
      <c r="M52" s="117" t="b">
        <v>1</v>
      </c>
      <c r="N52" s="117" t="s">
        <v>1276</v>
      </c>
      <c r="O52" s="182" t="str">
        <f>LEFT(DEDEL!D52,19)&amp;"."&amp;DEDELCR!F52</f>
        <v>Chalgrove Primary S.2067.DDEL1.E10.Ma22</v>
      </c>
      <c r="P52" s="185" t="str">
        <f>DEDEL!I52</f>
        <v>10162/543965</v>
      </c>
      <c r="Q52" s="117" t="b">
        <v>1</v>
      </c>
      <c r="R52" s="117" t="b">
        <v>1</v>
      </c>
      <c r="S52" s="117" t="b">
        <v>1</v>
      </c>
      <c r="U52">
        <f t="shared" si="1"/>
        <v>19</v>
      </c>
      <c r="V52">
        <f t="shared" si="2"/>
        <v>39</v>
      </c>
    </row>
    <row r="53" spans="1:22" x14ac:dyDescent="0.25">
      <c r="A53" s="117" t="s">
        <v>1312</v>
      </c>
      <c r="B53" s="180">
        <v>1</v>
      </c>
      <c r="C53" s="117">
        <v>2</v>
      </c>
      <c r="D53" s="181">
        <f>DEDEL!J53</f>
        <v>400038</v>
      </c>
      <c r="E53" s="117" t="b">
        <v>1</v>
      </c>
      <c r="F53" s="182" t="str">
        <f>RIGHT(DEDEL!C53,4)&amp;"."&amp;DEDEL!M53&amp;"."&amp;DEDEL!K53&amp;"."&amp;$C$5</f>
        <v>2070.DDEL1.E10.Ma22</v>
      </c>
      <c r="G53" s="183">
        <f t="shared" ca="1" si="0"/>
        <v>44697</v>
      </c>
      <c r="H53" s="316" cm="1">
        <f t="array" ref="H53">-IF(SUMPRODUCT((DEDEL!$Q$19:$AB$19=$B$5)*DEDEL!Q53:AB53)&lt;0,SUMPRODUCT((DEDEL!$Q$19:$AB$19=$B$5)*DEDEL!Q53:AB53),0)</f>
        <v>0</v>
      </c>
      <c r="I53" s="115">
        <f t="shared" ca="1" si="3"/>
        <v>44697</v>
      </c>
      <c r="J53" s="117">
        <v>3</v>
      </c>
      <c r="K53" s="117" t="b">
        <v>1</v>
      </c>
      <c r="L53" s="117" t="s">
        <v>1313</v>
      </c>
      <c r="M53" s="117" t="b">
        <v>1</v>
      </c>
      <c r="N53" s="117" t="s">
        <v>1276</v>
      </c>
      <c r="O53" s="182" t="str">
        <f>LEFT(DEDEL!D53,19)&amp;"."&amp;DEDELCR!F53</f>
        <v>Sunnyfields Primary.2070.DDEL1.E10.Ma22</v>
      </c>
      <c r="P53" s="185" t="str">
        <f>DEDEL!I53</f>
        <v>10162/543965</v>
      </c>
      <c r="Q53" s="117" t="b">
        <v>1</v>
      </c>
      <c r="R53" s="117" t="b">
        <v>1</v>
      </c>
      <c r="S53" s="117" t="b">
        <v>1</v>
      </c>
      <c r="U53">
        <f t="shared" si="1"/>
        <v>19</v>
      </c>
      <c r="V53">
        <f t="shared" si="2"/>
        <v>39</v>
      </c>
    </row>
    <row r="54" spans="1:22" x14ac:dyDescent="0.25">
      <c r="A54" s="117" t="s">
        <v>1312</v>
      </c>
      <c r="B54" s="180">
        <v>1</v>
      </c>
      <c r="C54" s="117">
        <v>2</v>
      </c>
      <c r="D54" s="181">
        <f>DEDEL!J54</f>
        <v>400012</v>
      </c>
      <c r="E54" s="117" t="b">
        <v>1</v>
      </c>
      <c r="F54" s="182" t="str">
        <f>RIGHT(DEDEL!C54,4)&amp;"."&amp;DEDEL!M54&amp;"."&amp;DEDEL!K54&amp;"."&amp;$C$5</f>
        <v>2071.DDEL1.E10.Ma22</v>
      </c>
      <c r="G54" s="183">
        <f t="shared" ca="1" si="0"/>
        <v>44697</v>
      </c>
      <c r="H54" s="316" cm="1">
        <f t="array" ref="H54">-IF(SUMPRODUCT((DEDEL!$Q$19:$AB$19=$B$5)*DEDEL!Q54:AB54)&lt;0,SUMPRODUCT((DEDEL!$Q$19:$AB$19=$B$5)*DEDEL!Q54:AB54),0)</f>
        <v>0</v>
      </c>
      <c r="I54" s="115">
        <f t="shared" ca="1" si="3"/>
        <v>44697</v>
      </c>
      <c r="J54" s="117">
        <v>3</v>
      </c>
      <c r="K54" s="117" t="b">
        <v>1</v>
      </c>
      <c r="L54" s="117" t="s">
        <v>1313</v>
      </c>
      <c r="M54" s="117" t="b">
        <v>1</v>
      </c>
      <c r="N54" s="117" t="s">
        <v>1276</v>
      </c>
      <c r="O54" s="182" t="str">
        <f>LEFT(DEDEL!D54,19)&amp;"."&amp;DEDELCR!F54</f>
        <v>Queenswell Infant &amp;.2071.DDEL1.E10.Ma22</v>
      </c>
      <c r="P54" s="185" t="str">
        <f>DEDEL!I54</f>
        <v>10162/543965</v>
      </c>
      <c r="Q54" s="117" t="b">
        <v>1</v>
      </c>
      <c r="R54" s="117" t="b">
        <v>1</v>
      </c>
      <c r="S54" s="117" t="b">
        <v>1</v>
      </c>
      <c r="U54">
        <f t="shared" si="1"/>
        <v>19</v>
      </c>
      <c r="V54">
        <f t="shared" si="2"/>
        <v>39</v>
      </c>
    </row>
    <row r="55" spans="1:22" x14ac:dyDescent="0.25">
      <c r="A55" s="117" t="s">
        <v>1312</v>
      </c>
      <c r="B55" s="180">
        <v>1</v>
      </c>
      <c r="C55" s="117">
        <v>2</v>
      </c>
      <c r="D55" s="181">
        <f>DEDEL!J55</f>
        <v>400012</v>
      </c>
      <c r="E55" s="117" t="b">
        <v>1</v>
      </c>
      <c r="F55" s="182" t="str">
        <f>RIGHT(DEDEL!C55,4)&amp;"."&amp;DEDEL!M55&amp;"."&amp;DEDEL!K55&amp;"."&amp;$C$5</f>
        <v>2072.DDEL1.E10.Ma22</v>
      </c>
      <c r="G55" s="183">
        <f t="shared" ca="1" si="0"/>
        <v>44697</v>
      </c>
      <c r="H55" s="316" cm="1">
        <f t="array" ref="H55">-IF(SUMPRODUCT((DEDEL!$Q$19:$AB$19=$B$5)*DEDEL!Q55:AB55)&lt;0,SUMPRODUCT((DEDEL!$Q$19:$AB$19=$B$5)*DEDEL!Q55:AB55),0)</f>
        <v>0</v>
      </c>
      <c r="I55" s="115">
        <f t="shared" ca="1" si="3"/>
        <v>44697</v>
      </c>
      <c r="J55" s="117">
        <v>3</v>
      </c>
      <c r="K55" s="117" t="b">
        <v>1</v>
      </c>
      <c r="L55" s="117" t="s">
        <v>1313</v>
      </c>
      <c r="M55" s="117" t="b">
        <v>1</v>
      </c>
      <c r="N55" s="117" t="s">
        <v>1276</v>
      </c>
      <c r="O55" s="182" t="str">
        <f>LEFT(DEDEL!D55,19)&amp;"."&amp;DEDELCR!F55</f>
        <v>Queenswell Junior S.2072.DDEL1.E10.Ma22</v>
      </c>
      <c r="P55" s="185" t="str">
        <f>DEDEL!I55</f>
        <v>10162/543965</v>
      </c>
      <c r="Q55" s="117" t="b">
        <v>1</v>
      </c>
      <c r="R55" s="117" t="b">
        <v>1</v>
      </c>
      <c r="S55" s="117" t="b">
        <v>1</v>
      </c>
      <c r="U55">
        <f t="shared" si="1"/>
        <v>19</v>
      </c>
      <c r="V55">
        <f t="shared" si="2"/>
        <v>39</v>
      </c>
    </row>
    <row r="56" spans="1:22" x14ac:dyDescent="0.25">
      <c r="A56" s="117" t="s">
        <v>1312</v>
      </c>
      <c r="B56" s="180">
        <v>1</v>
      </c>
      <c r="C56" s="117">
        <v>2</v>
      </c>
      <c r="D56" s="181">
        <f>DEDEL!J56</f>
        <v>400105</v>
      </c>
      <c r="E56" s="117" t="b">
        <v>1</v>
      </c>
      <c r="F56" s="182" t="str">
        <f>RIGHT(DEDEL!C56,4)&amp;"."&amp;DEDEL!M56&amp;"."&amp;DEDEL!K56&amp;"."&amp;$C$5</f>
        <v>2073.DDEL1.E10.Ma22</v>
      </c>
      <c r="G56" s="183">
        <f t="shared" ca="1" si="0"/>
        <v>44697</v>
      </c>
      <c r="H56" s="316" cm="1">
        <f t="array" ref="H56">-IF(SUMPRODUCT((DEDEL!$Q$19:$AB$19=$B$5)*DEDEL!Q56:AB56)&lt;0,SUMPRODUCT((DEDEL!$Q$19:$AB$19=$B$5)*DEDEL!Q56:AB56),0)</f>
        <v>0</v>
      </c>
      <c r="I56" s="115">
        <f t="shared" ca="1" si="3"/>
        <v>44697</v>
      </c>
      <c r="J56" s="117">
        <v>3</v>
      </c>
      <c r="K56" s="117" t="b">
        <v>1</v>
      </c>
      <c r="L56" s="117" t="s">
        <v>1313</v>
      </c>
      <c r="M56" s="117" t="b">
        <v>1</v>
      </c>
      <c r="N56" s="117" t="s">
        <v>1276</v>
      </c>
      <c r="O56" s="182" t="str">
        <f>LEFT(DEDEL!D56,19)&amp;"."&amp;DEDELCR!F56</f>
        <v>Danegrove Primary S.2073.DDEL1.E10.Ma22</v>
      </c>
      <c r="P56" s="185" t="str">
        <f>DEDEL!I56</f>
        <v>10162/543965</v>
      </c>
      <c r="Q56" s="117" t="b">
        <v>1</v>
      </c>
      <c r="R56" s="117" t="b">
        <v>1</v>
      </c>
      <c r="S56" s="117" t="b">
        <v>1</v>
      </c>
      <c r="U56">
        <f t="shared" si="1"/>
        <v>19</v>
      </c>
      <c r="V56">
        <f t="shared" si="2"/>
        <v>39</v>
      </c>
    </row>
    <row r="57" spans="1:22" x14ac:dyDescent="0.25">
      <c r="A57" s="117" t="s">
        <v>1312</v>
      </c>
      <c r="B57" s="180">
        <v>1</v>
      </c>
      <c r="C57" s="117">
        <v>2</v>
      </c>
      <c r="D57" s="181">
        <f>DEDEL!J57</f>
        <v>400111</v>
      </c>
      <c r="E57" s="117" t="b">
        <v>1</v>
      </c>
      <c r="F57" s="182" t="str">
        <f>RIGHT(DEDEL!C57,4)&amp;"."&amp;DEDEL!M57&amp;"."&amp;DEDEL!K57&amp;"."&amp;$C$5</f>
        <v>2076.DDEL1.E10.Ma22</v>
      </c>
      <c r="G57" s="183">
        <f t="shared" ca="1" si="0"/>
        <v>44697</v>
      </c>
      <c r="H57" s="316" cm="1">
        <f t="array" ref="H57">-IF(SUMPRODUCT((DEDEL!$Q$19:$AB$19=$B$5)*DEDEL!Q57:AB57)&lt;0,SUMPRODUCT((DEDEL!$Q$19:$AB$19=$B$5)*DEDEL!Q57:AB57),0)</f>
        <v>0</v>
      </c>
      <c r="I57" s="115">
        <f t="shared" ca="1" si="3"/>
        <v>44697</v>
      </c>
      <c r="J57" s="117">
        <v>3</v>
      </c>
      <c r="K57" s="117" t="b">
        <v>1</v>
      </c>
      <c r="L57" s="117" t="s">
        <v>1313</v>
      </c>
      <c r="M57" s="117" t="b">
        <v>1</v>
      </c>
      <c r="N57" s="117" t="s">
        <v>1276</v>
      </c>
      <c r="O57" s="182" t="str">
        <f>LEFT(DEDEL!D57,19)&amp;"."&amp;DEDELCR!F57</f>
        <v>Wessex Gardens Prim.2076.DDEL1.E10.Ma22</v>
      </c>
      <c r="P57" s="185" t="str">
        <f>DEDEL!I57</f>
        <v>10162/543965</v>
      </c>
      <c r="Q57" s="117" t="b">
        <v>1</v>
      </c>
      <c r="R57" s="117" t="b">
        <v>1</v>
      </c>
      <c r="S57" s="117" t="b">
        <v>1</v>
      </c>
      <c r="U57">
        <f t="shared" si="1"/>
        <v>19</v>
      </c>
      <c r="V57">
        <f t="shared" si="2"/>
        <v>39</v>
      </c>
    </row>
    <row r="58" spans="1:22" x14ac:dyDescent="0.25">
      <c r="A58" s="117" t="s">
        <v>1312</v>
      </c>
      <c r="B58" s="180">
        <v>1</v>
      </c>
      <c r="C58" s="117">
        <v>2</v>
      </c>
      <c r="D58" s="181">
        <f>DEDEL!J58</f>
        <v>400113</v>
      </c>
      <c r="E58" s="117" t="b">
        <v>1</v>
      </c>
      <c r="F58" s="182" t="str">
        <f>RIGHT(DEDEL!C58,4)&amp;"."&amp;DEDEL!M58&amp;"."&amp;DEDEL!K58&amp;"."&amp;$C$5</f>
        <v>2077.DDEL1.E10.Ma22</v>
      </c>
      <c r="G58" s="183">
        <f t="shared" ca="1" si="0"/>
        <v>44697</v>
      </c>
      <c r="H58" s="316" cm="1">
        <f t="array" ref="H58">-IF(SUMPRODUCT((DEDEL!$Q$19:$AB$19=$B$5)*DEDEL!Q58:AB58)&lt;0,SUMPRODUCT((DEDEL!$Q$19:$AB$19=$B$5)*DEDEL!Q58:AB58),0)</f>
        <v>0</v>
      </c>
      <c r="I58" s="115">
        <f t="shared" ca="1" si="3"/>
        <v>44697</v>
      </c>
      <c r="J58" s="117">
        <v>3</v>
      </c>
      <c r="K58" s="117" t="b">
        <v>1</v>
      </c>
      <c r="L58" s="117" t="s">
        <v>1313</v>
      </c>
      <c r="M58" s="117" t="b">
        <v>1</v>
      </c>
      <c r="N58" s="117" t="s">
        <v>1276</v>
      </c>
      <c r="O58" s="182" t="str">
        <f>LEFT(DEDEL!D58,19)&amp;"."&amp;DEDELCR!F58</f>
        <v>The Orion Primary S.2077.DDEL1.E10.Ma22</v>
      </c>
      <c r="P58" s="185" t="str">
        <f>DEDEL!I58</f>
        <v>10162/543965</v>
      </c>
      <c r="Q58" s="117" t="b">
        <v>1</v>
      </c>
      <c r="R58" s="117" t="b">
        <v>1</v>
      </c>
      <c r="S58" s="117" t="b">
        <v>1</v>
      </c>
      <c r="U58">
        <f t="shared" si="1"/>
        <v>19</v>
      </c>
      <c r="V58">
        <f t="shared" si="2"/>
        <v>39</v>
      </c>
    </row>
    <row r="59" spans="1:22" x14ac:dyDescent="0.25">
      <c r="A59" s="117" t="s">
        <v>1312</v>
      </c>
      <c r="B59" s="180">
        <v>1</v>
      </c>
      <c r="C59" s="117">
        <v>2</v>
      </c>
      <c r="D59" s="181">
        <f>DEDEL!J59</f>
        <v>400014</v>
      </c>
      <c r="E59" s="117" t="b">
        <v>1</v>
      </c>
      <c r="F59" s="182" t="str">
        <f>RIGHT(DEDEL!C59,4)&amp;"."&amp;DEDEL!M59&amp;"."&amp;DEDEL!K59&amp;"."&amp;$C$5</f>
        <v>2078.DDEL1.E10.Ma22</v>
      </c>
      <c r="G59" s="183">
        <f t="shared" ca="1" si="0"/>
        <v>44697</v>
      </c>
      <c r="H59" s="316" cm="1">
        <f t="array" ref="H59">-IF(SUMPRODUCT((DEDEL!$Q$19:$AB$19=$B$5)*DEDEL!Q59:AB59)&lt;0,SUMPRODUCT((DEDEL!$Q$19:$AB$19=$B$5)*DEDEL!Q59:AB59),0)</f>
        <v>0</v>
      </c>
      <c r="I59" s="115">
        <f t="shared" ca="1" si="3"/>
        <v>44697</v>
      </c>
      <c r="J59" s="117">
        <v>3</v>
      </c>
      <c r="K59" s="117" t="b">
        <v>1</v>
      </c>
      <c r="L59" s="117" t="s">
        <v>1313</v>
      </c>
      <c r="M59" s="117" t="b">
        <v>1</v>
      </c>
      <c r="N59" s="117" t="s">
        <v>1276</v>
      </c>
      <c r="O59" s="182" t="str">
        <f>LEFT(DEDEL!D59,19)&amp;"."&amp;DEDELCR!F59</f>
        <v>Pardes House Primar.2078.DDEL1.E10.Ma22</v>
      </c>
      <c r="P59" s="185" t="str">
        <f>DEDEL!I59</f>
        <v>10162/543965</v>
      </c>
      <c r="Q59" s="117" t="b">
        <v>1</v>
      </c>
      <c r="R59" s="117" t="b">
        <v>1</v>
      </c>
      <c r="S59" s="117" t="b">
        <v>1</v>
      </c>
      <c r="U59">
        <f t="shared" si="1"/>
        <v>19</v>
      </c>
      <c r="V59">
        <f t="shared" si="2"/>
        <v>39</v>
      </c>
    </row>
    <row r="60" spans="1:22" x14ac:dyDescent="0.25">
      <c r="A60" s="117" t="s">
        <v>1312</v>
      </c>
      <c r="B60" s="180">
        <v>1</v>
      </c>
      <c r="C60" s="117">
        <v>2</v>
      </c>
      <c r="D60" s="181">
        <f>DEDEL!J60</f>
        <v>400070</v>
      </c>
      <c r="E60" s="117" t="b">
        <v>1</v>
      </c>
      <c r="F60" s="182" t="str">
        <f>RIGHT(DEDEL!C60,4)&amp;"."&amp;DEDEL!M60&amp;"."&amp;DEDEL!K60&amp;"."&amp;$C$5</f>
        <v>2079.DDEL1.E10.Ma22</v>
      </c>
      <c r="G60" s="183">
        <f t="shared" ca="1" si="0"/>
        <v>44697</v>
      </c>
      <c r="H60" s="316" cm="1">
        <f t="array" ref="H60">-IF(SUMPRODUCT((DEDEL!$Q$19:$AB$19=$B$5)*DEDEL!Q60:AB60)&lt;0,SUMPRODUCT((DEDEL!$Q$19:$AB$19=$B$5)*DEDEL!Q60:AB60),0)</f>
        <v>0</v>
      </c>
      <c r="I60" s="115">
        <f t="shared" ca="1" si="3"/>
        <v>44697</v>
      </c>
      <c r="J60" s="117">
        <v>3</v>
      </c>
      <c r="K60" s="117" t="b">
        <v>1</v>
      </c>
      <c r="L60" s="117" t="s">
        <v>1313</v>
      </c>
      <c r="M60" s="117" t="b">
        <v>1</v>
      </c>
      <c r="N60" s="117" t="s">
        <v>1276</v>
      </c>
      <c r="O60" s="182" t="str">
        <f>LEFT(DEDEL!D60,19)&amp;"."&amp;DEDELCR!F60</f>
        <v>Beis Yaakov Primary.2079.DDEL1.E10.Ma22</v>
      </c>
      <c r="P60" s="185" t="str">
        <f>DEDEL!I60</f>
        <v>10162/543965</v>
      </c>
      <c r="Q60" s="117" t="b">
        <v>1</v>
      </c>
      <c r="R60" s="117" t="b">
        <v>1</v>
      </c>
      <c r="S60" s="117" t="b">
        <v>1</v>
      </c>
      <c r="U60">
        <f t="shared" si="1"/>
        <v>19</v>
      </c>
      <c r="V60">
        <f t="shared" si="2"/>
        <v>39</v>
      </c>
    </row>
    <row r="61" spans="1:22" x14ac:dyDescent="0.25">
      <c r="A61" s="117" t="s">
        <v>1312</v>
      </c>
      <c r="B61" s="180">
        <v>1</v>
      </c>
      <c r="C61" s="117">
        <v>2</v>
      </c>
      <c r="D61" s="181">
        <f>DEDEL!J61</f>
        <v>400069</v>
      </c>
      <c r="E61" s="117" t="b">
        <v>1</v>
      </c>
      <c r="F61" s="182" t="str">
        <f>RIGHT(DEDEL!C61,4)&amp;"."&amp;DEDEL!M61&amp;"."&amp;DEDEL!K61&amp;"."&amp;$C$5</f>
        <v>3300.DDEL1.E10.Ma22</v>
      </c>
      <c r="G61" s="183">
        <f t="shared" ca="1" si="0"/>
        <v>44697</v>
      </c>
      <c r="H61" s="316" cm="1">
        <f t="array" ref="H61">-IF(SUMPRODUCT((DEDEL!$Q$19:$AB$19=$B$5)*DEDEL!Q61:AB61)&lt;0,SUMPRODUCT((DEDEL!$Q$19:$AB$19=$B$5)*DEDEL!Q61:AB61),0)</f>
        <v>0</v>
      </c>
      <c r="I61" s="115">
        <f t="shared" ca="1" si="3"/>
        <v>44697</v>
      </c>
      <c r="J61" s="117">
        <v>3</v>
      </c>
      <c r="K61" s="117" t="b">
        <v>1</v>
      </c>
      <c r="L61" s="117" t="s">
        <v>1313</v>
      </c>
      <c r="M61" s="117" t="b">
        <v>1</v>
      </c>
      <c r="N61" s="117" t="s">
        <v>1276</v>
      </c>
      <c r="O61" s="182" t="str">
        <f>LEFT(DEDEL!D61,19)&amp;"."&amp;DEDELCR!F61</f>
        <v>All Saints' CofE Pr.3300.DDEL1.E10.Ma22</v>
      </c>
      <c r="P61" s="185" t="str">
        <f>DEDEL!I61</f>
        <v>10162/543965</v>
      </c>
      <c r="Q61" s="117" t="b">
        <v>1</v>
      </c>
      <c r="R61" s="117" t="b">
        <v>1</v>
      </c>
      <c r="S61" s="117" t="b">
        <v>1</v>
      </c>
      <c r="U61">
        <f t="shared" si="1"/>
        <v>19</v>
      </c>
      <c r="V61">
        <f t="shared" si="2"/>
        <v>39</v>
      </c>
    </row>
    <row r="62" spans="1:22" x14ac:dyDescent="0.25">
      <c r="A62" s="117" t="s">
        <v>1312</v>
      </c>
      <c r="B62" s="180">
        <v>1</v>
      </c>
      <c r="C62" s="117">
        <v>2</v>
      </c>
      <c r="D62" s="181">
        <f>DEDEL!J62</f>
        <v>400039</v>
      </c>
      <c r="E62" s="117" t="b">
        <v>1</v>
      </c>
      <c r="F62" s="182" t="str">
        <f>RIGHT(DEDEL!C62,4)&amp;"."&amp;DEDEL!M62&amp;"."&amp;DEDEL!K62&amp;"."&amp;$C$5</f>
        <v>3302.DDEL1.E10.Ma22</v>
      </c>
      <c r="G62" s="183">
        <f t="shared" ca="1" si="0"/>
        <v>44697</v>
      </c>
      <c r="H62" s="316" cm="1">
        <f t="array" ref="H62">-IF(SUMPRODUCT((DEDEL!$Q$19:$AB$19=$B$5)*DEDEL!Q62:AB62)&lt;0,SUMPRODUCT((DEDEL!$Q$19:$AB$19=$B$5)*DEDEL!Q62:AB62),0)</f>
        <v>0</v>
      </c>
      <c r="I62" s="115">
        <f t="shared" ca="1" si="3"/>
        <v>44697</v>
      </c>
      <c r="J62" s="117">
        <v>3</v>
      </c>
      <c r="K62" s="117" t="b">
        <v>1</v>
      </c>
      <c r="L62" s="117" t="s">
        <v>1313</v>
      </c>
      <c r="M62" s="117" t="b">
        <v>1</v>
      </c>
      <c r="N62" s="117" t="s">
        <v>1276</v>
      </c>
      <c r="O62" s="182" t="str">
        <f>LEFT(DEDEL!D62,19)&amp;"."&amp;DEDELCR!F62</f>
        <v>Christ Church Prima.3302.DDEL1.E10.Ma22</v>
      </c>
      <c r="P62" s="185" t="str">
        <f>DEDEL!I62</f>
        <v>10162/543965</v>
      </c>
      <c r="Q62" s="117" t="b">
        <v>1</v>
      </c>
      <c r="R62" s="117" t="b">
        <v>1</v>
      </c>
      <c r="S62" s="117" t="b">
        <v>1</v>
      </c>
      <c r="U62">
        <f t="shared" si="1"/>
        <v>19</v>
      </c>
      <c r="V62">
        <f t="shared" si="2"/>
        <v>39</v>
      </c>
    </row>
    <row r="63" spans="1:22" x14ac:dyDescent="0.25">
      <c r="A63" s="117" t="s">
        <v>1312</v>
      </c>
      <c r="B63" s="180">
        <v>1</v>
      </c>
      <c r="C63" s="117">
        <v>2</v>
      </c>
      <c r="D63" s="181">
        <f>DEDEL!J63</f>
        <v>400008</v>
      </c>
      <c r="E63" s="117" t="b">
        <v>1</v>
      </c>
      <c r="F63" s="182" t="str">
        <f>RIGHT(DEDEL!C63,4)&amp;"."&amp;DEDEL!M63&amp;"."&amp;DEDEL!K63&amp;"."&amp;$C$5</f>
        <v>3304.DDEL1.E10.Ma22</v>
      </c>
      <c r="G63" s="183">
        <f t="shared" ca="1" si="0"/>
        <v>44697</v>
      </c>
      <c r="H63" s="316" cm="1">
        <f t="array" ref="H63">-IF(SUMPRODUCT((DEDEL!$Q$19:$AB$19=$B$5)*DEDEL!Q63:AB63)&lt;0,SUMPRODUCT((DEDEL!$Q$19:$AB$19=$B$5)*DEDEL!Q63:AB63),0)</f>
        <v>0</v>
      </c>
      <c r="I63" s="115">
        <f t="shared" ca="1" si="3"/>
        <v>44697</v>
      </c>
      <c r="J63" s="117">
        <v>3</v>
      </c>
      <c r="K63" s="117" t="b">
        <v>1</v>
      </c>
      <c r="L63" s="117" t="s">
        <v>1313</v>
      </c>
      <c r="M63" s="117" t="b">
        <v>1</v>
      </c>
      <c r="N63" s="117" t="s">
        <v>1276</v>
      </c>
      <c r="O63" s="182" t="str">
        <f>LEFT(DEDEL!D63,19)&amp;"."&amp;DEDELCR!F63</f>
        <v>Holy Trinity CofE P.3304.DDEL1.E10.Ma22</v>
      </c>
      <c r="P63" s="185" t="str">
        <f>DEDEL!I63</f>
        <v>10162/543965</v>
      </c>
      <c r="Q63" s="117" t="b">
        <v>1</v>
      </c>
      <c r="R63" s="117" t="b">
        <v>1</v>
      </c>
      <c r="S63" s="117" t="b">
        <v>1</v>
      </c>
      <c r="U63">
        <f t="shared" si="1"/>
        <v>19</v>
      </c>
      <c r="V63">
        <f t="shared" si="2"/>
        <v>39</v>
      </c>
    </row>
    <row r="64" spans="1:22" x14ac:dyDescent="0.25">
      <c r="A64" s="117" t="s">
        <v>1312</v>
      </c>
      <c r="B64" s="180">
        <v>1</v>
      </c>
      <c r="C64" s="117">
        <v>2</v>
      </c>
      <c r="D64" s="181">
        <f>DEDEL!J64</f>
        <v>400086</v>
      </c>
      <c r="E64" s="117" t="b">
        <v>1</v>
      </c>
      <c r="F64" s="182" t="str">
        <f>RIGHT(DEDEL!C64,4)&amp;"."&amp;DEDEL!M64&amp;"."&amp;DEDEL!K64&amp;"."&amp;$C$5</f>
        <v>3305.DDEL1.E10.Ma22</v>
      </c>
      <c r="G64" s="183">
        <f t="shared" ca="1" si="0"/>
        <v>44697</v>
      </c>
      <c r="H64" s="316" cm="1">
        <f t="array" ref="H64">-IF(SUMPRODUCT((DEDEL!$Q$19:$AB$19=$B$5)*DEDEL!Q64:AB64)&lt;0,SUMPRODUCT((DEDEL!$Q$19:$AB$19=$B$5)*DEDEL!Q64:AB64),0)</f>
        <v>0</v>
      </c>
      <c r="I64" s="115">
        <f t="shared" ca="1" si="3"/>
        <v>44697</v>
      </c>
      <c r="J64" s="117">
        <v>3</v>
      </c>
      <c r="K64" s="117" t="b">
        <v>1</v>
      </c>
      <c r="L64" s="117" t="s">
        <v>1313</v>
      </c>
      <c r="M64" s="117" t="b">
        <v>1</v>
      </c>
      <c r="N64" s="117" t="s">
        <v>1276</v>
      </c>
      <c r="O64" s="182" t="str">
        <f>LEFT(DEDEL!D64,19)&amp;"."&amp;DEDELCR!F64</f>
        <v>Monken Hadley CofE .3305.DDEL1.E10.Ma22</v>
      </c>
      <c r="P64" s="185" t="str">
        <f>DEDEL!I64</f>
        <v>10162/543965</v>
      </c>
      <c r="Q64" s="117" t="b">
        <v>1</v>
      </c>
      <c r="R64" s="117" t="b">
        <v>1</v>
      </c>
      <c r="S64" s="117" t="b">
        <v>1</v>
      </c>
      <c r="U64">
        <f t="shared" si="1"/>
        <v>19</v>
      </c>
      <c r="V64">
        <f t="shared" si="2"/>
        <v>39</v>
      </c>
    </row>
    <row r="65" spans="1:22" x14ac:dyDescent="0.25">
      <c r="A65" s="117" t="s">
        <v>1312</v>
      </c>
      <c r="B65" s="180">
        <v>1</v>
      </c>
      <c r="C65" s="117">
        <v>2</v>
      </c>
      <c r="D65" s="181">
        <f>DEDEL!J65</f>
        <v>400114</v>
      </c>
      <c r="E65" s="117" t="b">
        <v>1</v>
      </c>
      <c r="F65" s="182" t="str">
        <f>RIGHT(DEDEL!C65,4)&amp;"."&amp;DEDEL!M65&amp;"."&amp;DEDEL!K65&amp;"."&amp;$C$5</f>
        <v>3307.DDEL1.E10.Ma22</v>
      </c>
      <c r="G65" s="183">
        <f t="shared" ca="1" si="0"/>
        <v>44697</v>
      </c>
      <c r="H65" s="316" cm="1">
        <f t="array" ref="H65">-IF(SUMPRODUCT((DEDEL!$Q$19:$AB$19=$B$5)*DEDEL!Q65:AB65)&lt;0,SUMPRODUCT((DEDEL!$Q$19:$AB$19=$B$5)*DEDEL!Q65:AB65),0)</f>
        <v>0</v>
      </c>
      <c r="I65" s="115">
        <f t="shared" ca="1" si="3"/>
        <v>44697</v>
      </c>
      <c r="J65" s="117">
        <v>3</v>
      </c>
      <c r="K65" s="117" t="b">
        <v>1</v>
      </c>
      <c r="L65" s="117" t="s">
        <v>1313</v>
      </c>
      <c r="M65" s="117" t="b">
        <v>1</v>
      </c>
      <c r="N65" s="117" t="s">
        <v>1276</v>
      </c>
      <c r="O65" s="182" t="str">
        <f>LEFT(DEDEL!D65,19)&amp;"."&amp;DEDELCR!F65</f>
        <v>St John's CofE Juni.3307.DDEL1.E10.Ma22</v>
      </c>
      <c r="P65" s="185" t="str">
        <f>DEDEL!I65</f>
        <v>10162/543965</v>
      </c>
      <c r="Q65" s="117" t="b">
        <v>1</v>
      </c>
      <c r="R65" s="117" t="b">
        <v>1</v>
      </c>
      <c r="S65" s="117" t="b">
        <v>1</v>
      </c>
      <c r="U65">
        <f t="shared" si="1"/>
        <v>19</v>
      </c>
      <c r="V65">
        <f t="shared" si="2"/>
        <v>39</v>
      </c>
    </row>
    <row r="66" spans="1:22" x14ac:dyDescent="0.25">
      <c r="A66" s="117" t="s">
        <v>1312</v>
      </c>
      <c r="B66" s="180">
        <v>1</v>
      </c>
      <c r="C66" s="117">
        <v>2</v>
      </c>
      <c r="D66" s="181">
        <f>DEDEL!J66</f>
        <v>400098</v>
      </c>
      <c r="E66" s="117" t="b">
        <v>1</v>
      </c>
      <c r="F66" s="182" t="str">
        <f>RIGHT(DEDEL!C66,4)&amp;"."&amp;DEDEL!M66&amp;"."&amp;DEDEL!K66&amp;"."&amp;$C$5</f>
        <v>3309.DDEL1.E10.Ma22</v>
      </c>
      <c r="G66" s="183">
        <f t="shared" ca="1" si="0"/>
        <v>44697</v>
      </c>
      <c r="H66" s="316" cm="1">
        <f t="array" ref="H66">-IF(SUMPRODUCT((DEDEL!$Q$19:$AB$19=$B$5)*DEDEL!Q66:AB66)&lt;0,SUMPRODUCT((DEDEL!$Q$19:$AB$19=$B$5)*DEDEL!Q66:AB66),0)</f>
        <v>0</v>
      </c>
      <c r="I66" s="115">
        <f t="shared" ca="1" si="3"/>
        <v>44697</v>
      </c>
      <c r="J66" s="117">
        <v>3</v>
      </c>
      <c r="K66" s="117" t="b">
        <v>1</v>
      </c>
      <c r="L66" s="117" t="s">
        <v>1313</v>
      </c>
      <c r="M66" s="117" t="b">
        <v>1</v>
      </c>
      <c r="N66" s="117" t="s">
        <v>1276</v>
      </c>
      <c r="O66" s="182" t="str">
        <f>LEFT(DEDEL!D66,19)&amp;"."&amp;DEDELCR!F66</f>
        <v>St John's CofE Prim.3309.DDEL1.E10.Ma22</v>
      </c>
      <c r="P66" s="185" t="str">
        <f>DEDEL!I66</f>
        <v>10162/543965</v>
      </c>
      <c r="Q66" s="117" t="b">
        <v>1</v>
      </c>
      <c r="R66" s="117" t="b">
        <v>1</v>
      </c>
      <c r="S66" s="117" t="b">
        <v>1</v>
      </c>
      <c r="U66">
        <f t="shared" si="1"/>
        <v>19</v>
      </c>
      <c r="V66">
        <f t="shared" si="2"/>
        <v>39</v>
      </c>
    </row>
    <row r="67" spans="1:22" x14ac:dyDescent="0.25">
      <c r="A67" s="117" t="s">
        <v>1312</v>
      </c>
      <c r="B67" s="180">
        <v>1</v>
      </c>
      <c r="C67" s="117">
        <v>2</v>
      </c>
      <c r="D67" s="181">
        <f>DEDEL!J67</f>
        <v>400058</v>
      </c>
      <c r="E67" s="117" t="b">
        <v>1</v>
      </c>
      <c r="F67" s="182" t="str">
        <f>RIGHT(DEDEL!C67,4)&amp;"."&amp;DEDEL!M67&amp;"."&amp;DEDEL!K67&amp;"."&amp;$C$5</f>
        <v>3311.DDEL1.E10.Ma22</v>
      </c>
      <c r="G67" s="183">
        <f t="shared" ca="1" si="0"/>
        <v>44697</v>
      </c>
      <c r="H67" s="316" cm="1">
        <f t="array" ref="H67">-IF(SUMPRODUCT((DEDEL!$Q$19:$AB$19=$B$5)*DEDEL!Q67:AB67)&lt;0,SUMPRODUCT((DEDEL!$Q$19:$AB$19=$B$5)*DEDEL!Q67:AB67),0)</f>
        <v>0</v>
      </c>
      <c r="I67" s="115">
        <f t="shared" ca="1" si="3"/>
        <v>44697</v>
      </c>
      <c r="J67" s="117">
        <v>3</v>
      </c>
      <c r="K67" s="117" t="b">
        <v>1</v>
      </c>
      <c r="L67" s="117" t="s">
        <v>1313</v>
      </c>
      <c r="M67" s="117" t="b">
        <v>1</v>
      </c>
      <c r="N67" s="117" t="s">
        <v>1276</v>
      </c>
      <c r="O67" s="182" t="str">
        <f>LEFT(DEDEL!D67,19)&amp;"."&amp;DEDELCR!F67</f>
        <v>St Mary's CofE Prim.3311.DDEL1.E10.Ma22</v>
      </c>
      <c r="P67" s="185" t="str">
        <f>DEDEL!I67</f>
        <v>10162/543965</v>
      </c>
      <c r="Q67" s="117" t="b">
        <v>1</v>
      </c>
      <c r="R67" s="117" t="b">
        <v>1</v>
      </c>
      <c r="S67" s="117" t="b">
        <v>1</v>
      </c>
      <c r="U67">
        <f t="shared" si="1"/>
        <v>19</v>
      </c>
      <c r="V67">
        <f t="shared" si="2"/>
        <v>39</v>
      </c>
    </row>
    <row r="68" spans="1:22" x14ac:dyDescent="0.25">
      <c r="A68" s="117" t="s">
        <v>1312</v>
      </c>
      <c r="B68" s="180">
        <v>1</v>
      </c>
      <c r="C68" s="117">
        <v>2</v>
      </c>
      <c r="D68" s="181">
        <f>DEDEL!J68</f>
        <v>400017</v>
      </c>
      <c r="E68" s="117" t="b">
        <v>1</v>
      </c>
      <c r="F68" s="182" t="str">
        <f>RIGHT(DEDEL!C68,4)&amp;"."&amp;DEDEL!M68&amp;"."&amp;DEDEL!K68&amp;"."&amp;$C$5</f>
        <v>3312.DDEL1.E10.Ma22</v>
      </c>
      <c r="G68" s="183">
        <f t="shared" ca="1" si="0"/>
        <v>44697</v>
      </c>
      <c r="H68" s="316" cm="1">
        <f t="array" ref="H68">-IF(SUMPRODUCT((DEDEL!$Q$19:$AB$19=$B$5)*DEDEL!Q68:AB68)&lt;0,SUMPRODUCT((DEDEL!$Q$19:$AB$19=$B$5)*DEDEL!Q68:AB68),0)</f>
        <v>0</v>
      </c>
      <c r="I68" s="115">
        <f t="shared" ca="1" si="3"/>
        <v>44697</v>
      </c>
      <c r="J68" s="117">
        <v>3</v>
      </c>
      <c r="K68" s="117" t="b">
        <v>1</v>
      </c>
      <c r="L68" s="117" t="s">
        <v>1313</v>
      </c>
      <c r="M68" s="117" t="b">
        <v>1</v>
      </c>
      <c r="N68" s="117" t="s">
        <v>1276</v>
      </c>
      <c r="O68" s="182" t="str">
        <f>LEFT(DEDEL!D68,19)&amp;"."&amp;DEDELCR!F68</f>
        <v>St Mary's CofE Prim.3312.DDEL1.E10.Ma22</v>
      </c>
      <c r="P68" s="185" t="str">
        <f>DEDEL!I68</f>
        <v>10162/543965</v>
      </c>
      <c r="Q68" s="117" t="b">
        <v>1</v>
      </c>
      <c r="R68" s="117" t="b">
        <v>1</v>
      </c>
      <c r="S68" s="117" t="b">
        <v>1</v>
      </c>
      <c r="U68">
        <f t="shared" si="1"/>
        <v>19</v>
      </c>
      <c r="V68">
        <f t="shared" si="2"/>
        <v>39</v>
      </c>
    </row>
    <row r="69" spans="1:22" x14ac:dyDescent="0.25">
      <c r="A69" s="117" t="s">
        <v>1312</v>
      </c>
      <c r="B69" s="180">
        <v>1</v>
      </c>
      <c r="C69" s="117">
        <v>2</v>
      </c>
      <c r="D69" s="181">
        <f>DEDEL!J69</f>
        <v>400006</v>
      </c>
      <c r="E69" s="117" t="b">
        <v>1</v>
      </c>
      <c r="F69" s="182" t="str">
        <f>RIGHT(DEDEL!C69,4)&amp;"."&amp;DEDEL!M69&amp;"."&amp;DEDEL!K69&amp;"."&amp;$C$5</f>
        <v>3313.DDEL1.E10.Ma22</v>
      </c>
      <c r="G69" s="183">
        <f t="shared" ca="1" si="0"/>
        <v>44697</v>
      </c>
      <c r="H69" s="316" cm="1">
        <f t="array" ref="H69">-IF(SUMPRODUCT((DEDEL!$Q$19:$AB$19=$B$5)*DEDEL!Q69:AB69)&lt;0,SUMPRODUCT((DEDEL!$Q$19:$AB$19=$B$5)*DEDEL!Q69:AB69),0)</f>
        <v>0</v>
      </c>
      <c r="I69" s="115">
        <f t="shared" ca="1" si="3"/>
        <v>44697</v>
      </c>
      <c r="J69" s="117">
        <v>3</v>
      </c>
      <c r="K69" s="117" t="b">
        <v>1</v>
      </c>
      <c r="L69" s="117" t="s">
        <v>1313</v>
      </c>
      <c r="M69" s="117" t="b">
        <v>1</v>
      </c>
      <c r="N69" s="117" t="s">
        <v>1276</v>
      </c>
      <c r="O69" s="182" t="str">
        <f>LEFT(DEDEL!D69,19)&amp;"."&amp;DEDELCR!F69</f>
        <v>St Paul's CofE Prim.3313.DDEL1.E10.Ma22</v>
      </c>
      <c r="P69" s="185" t="str">
        <f>DEDEL!I69</f>
        <v>10162/543965</v>
      </c>
      <c r="Q69" s="117" t="b">
        <v>1</v>
      </c>
      <c r="R69" s="117" t="b">
        <v>1</v>
      </c>
      <c r="S69" s="117" t="b">
        <v>1</v>
      </c>
      <c r="U69">
        <f t="shared" si="1"/>
        <v>19</v>
      </c>
      <c r="V69">
        <f t="shared" si="2"/>
        <v>39</v>
      </c>
    </row>
    <row r="70" spans="1:22" x14ac:dyDescent="0.25">
      <c r="A70" s="117" t="s">
        <v>1312</v>
      </c>
      <c r="B70" s="180">
        <v>1</v>
      </c>
      <c r="C70" s="117">
        <v>2</v>
      </c>
      <c r="D70" s="181">
        <f>DEDEL!J70</f>
        <v>400094</v>
      </c>
      <c r="E70" s="117" t="b">
        <v>1</v>
      </c>
      <c r="F70" s="182" t="str">
        <f>RIGHT(DEDEL!C70,4)&amp;"."&amp;DEDEL!M70&amp;"."&amp;DEDEL!K70&amp;"."&amp;$C$5</f>
        <v>3314.DDEL1.E10.Ma22</v>
      </c>
      <c r="G70" s="183">
        <f t="shared" ca="1" si="0"/>
        <v>44697</v>
      </c>
      <c r="H70" s="316" cm="1">
        <f t="array" ref="H70">-IF(SUMPRODUCT((DEDEL!$Q$19:$AB$19=$B$5)*DEDEL!Q70:AB70)&lt;0,SUMPRODUCT((DEDEL!$Q$19:$AB$19=$B$5)*DEDEL!Q70:AB70),0)</f>
        <v>0</v>
      </c>
      <c r="I70" s="115">
        <f t="shared" ca="1" si="3"/>
        <v>44697</v>
      </c>
      <c r="J70" s="117">
        <v>3</v>
      </c>
      <c r="K70" s="117" t="b">
        <v>1</v>
      </c>
      <c r="L70" s="117" t="s">
        <v>1313</v>
      </c>
      <c r="M70" s="117" t="b">
        <v>1</v>
      </c>
      <c r="N70" s="117" t="s">
        <v>1276</v>
      </c>
      <c r="O70" s="182" t="str">
        <f>LEFT(DEDEL!D70,19)&amp;"."&amp;DEDELCR!F70</f>
        <v>St Paul's CofE Prim.3314.DDEL1.E10.Ma22</v>
      </c>
      <c r="P70" s="185" t="str">
        <f>DEDEL!I70</f>
        <v>10162/543965</v>
      </c>
      <c r="Q70" s="117" t="b">
        <v>1</v>
      </c>
      <c r="R70" s="117" t="b">
        <v>1</v>
      </c>
      <c r="S70" s="117" t="b">
        <v>1</v>
      </c>
      <c r="U70">
        <f t="shared" si="1"/>
        <v>19</v>
      </c>
      <c r="V70">
        <f t="shared" si="2"/>
        <v>39</v>
      </c>
    </row>
    <row r="71" spans="1:22" x14ac:dyDescent="0.25">
      <c r="A71" s="117" t="s">
        <v>1312</v>
      </c>
      <c r="B71" s="180">
        <v>1</v>
      </c>
      <c r="C71" s="117">
        <v>2</v>
      </c>
      <c r="D71" s="181">
        <f>DEDEL!J71</f>
        <v>400062</v>
      </c>
      <c r="E71" s="117" t="b">
        <v>1</v>
      </c>
      <c r="F71" s="182" t="str">
        <f>RIGHT(DEDEL!C71,4)&amp;"."&amp;DEDEL!M71&amp;"."&amp;DEDEL!K71&amp;"."&amp;$C$5</f>
        <v>3315.DDEL1.E10.Ma22</v>
      </c>
      <c r="G71" s="183">
        <f t="shared" ca="1" si="0"/>
        <v>44697</v>
      </c>
      <c r="H71" s="316" cm="1">
        <f t="array" ref="H71">-IF(SUMPRODUCT((DEDEL!$Q$19:$AB$19=$B$5)*DEDEL!Q71:AB71)&lt;0,SUMPRODUCT((DEDEL!$Q$19:$AB$19=$B$5)*DEDEL!Q71:AB71),0)</f>
        <v>0</v>
      </c>
      <c r="I71" s="115">
        <f t="shared" ca="1" si="3"/>
        <v>44697</v>
      </c>
      <c r="J71" s="117">
        <v>3</v>
      </c>
      <c r="K71" s="117" t="b">
        <v>1</v>
      </c>
      <c r="L71" s="117" t="s">
        <v>1313</v>
      </c>
      <c r="M71" s="117" t="b">
        <v>1</v>
      </c>
      <c r="N71" s="117" t="s">
        <v>1276</v>
      </c>
      <c r="O71" s="182" t="str">
        <f>LEFT(DEDEL!D71,19)&amp;"."&amp;DEDELCR!F71</f>
        <v>St Andrew's CofE Vo.3315.DDEL1.E10.Ma22</v>
      </c>
      <c r="P71" s="185" t="str">
        <f>DEDEL!I71</f>
        <v>10162/543965</v>
      </c>
      <c r="Q71" s="117" t="b">
        <v>1</v>
      </c>
      <c r="R71" s="117" t="b">
        <v>1</v>
      </c>
      <c r="S71" s="117" t="b">
        <v>1</v>
      </c>
      <c r="U71">
        <f t="shared" si="1"/>
        <v>19</v>
      </c>
      <c r="V71">
        <f t="shared" si="2"/>
        <v>39</v>
      </c>
    </row>
    <row r="72" spans="1:22" x14ac:dyDescent="0.25">
      <c r="A72" s="117" t="s">
        <v>1312</v>
      </c>
      <c r="B72" s="180">
        <v>1</v>
      </c>
      <c r="C72" s="117">
        <v>2</v>
      </c>
      <c r="D72" s="181">
        <f>DEDEL!J72</f>
        <v>400100</v>
      </c>
      <c r="E72" s="117" t="b">
        <v>1</v>
      </c>
      <c r="F72" s="182" t="str">
        <f>RIGHT(DEDEL!C72,4)&amp;"."&amp;DEDEL!M72&amp;"."&amp;DEDEL!K72&amp;"."&amp;$C$5</f>
        <v>3316.DDEL1.E10.Ma22</v>
      </c>
      <c r="G72" s="183">
        <f t="shared" ca="1" si="0"/>
        <v>44697</v>
      </c>
      <c r="H72" s="316" cm="1">
        <f t="array" ref="H72">-IF(SUMPRODUCT((DEDEL!$Q$19:$AB$19=$B$5)*DEDEL!Q72:AB72)&lt;0,SUMPRODUCT((DEDEL!$Q$19:$AB$19=$B$5)*DEDEL!Q72:AB72),0)</f>
        <v>0</v>
      </c>
      <c r="I72" s="115">
        <f t="shared" ca="1" si="3"/>
        <v>44697</v>
      </c>
      <c r="J72" s="117">
        <v>3</v>
      </c>
      <c r="K72" s="117" t="b">
        <v>1</v>
      </c>
      <c r="L72" s="117" t="s">
        <v>1313</v>
      </c>
      <c r="M72" s="117" t="b">
        <v>1</v>
      </c>
      <c r="N72" s="117" t="s">
        <v>1276</v>
      </c>
      <c r="O72" s="182" t="str">
        <f>LEFT(DEDEL!D72,19)&amp;"."&amp;DEDELCR!F72</f>
        <v>Trent CofE Primary .3316.DDEL1.E10.Ma22</v>
      </c>
      <c r="P72" s="185" t="str">
        <f>DEDEL!I72</f>
        <v>10162/543965</v>
      </c>
      <c r="Q72" s="117" t="b">
        <v>1</v>
      </c>
      <c r="R72" s="117" t="b">
        <v>1</v>
      </c>
      <c r="S72" s="117" t="b">
        <v>1</v>
      </c>
      <c r="U72">
        <f t="shared" si="1"/>
        <v>19</v>
      </c>
      <c r="V72">
        <f t="shared" si="2"/>
        <v>39</v>
      </c>
    </row>
    <row r="73" spans="1:22" x14ac:dyDescent="0.25">
      <c r="A73" s="117" t="s">
        <v>1312</v>
      </c>
      <c r="B73" s="180">
        <v>1</v>
      </c>
      <c r="C73" s="117">
        <v>2</v>
      </c>
      <c r="D73" s="181">
        <f>DEDEL!J73</f>
        <v>400015</v>
      </c>
      <c r="E73" s="117" t="b">
        <v>1</v>
      </c>
      <c r="F73" s="182" t="str">
        <f>RIGHT(DEDEL!C73,4)&amp;"."&amp;DEDEL!M73&amp;"."&amp;DEDEL!K73&amp;"."&amp;$C$5</f>
        <v>3317.DDEL1.E10.Ma22</v>
      </c>
      <c r="G73" s="183">
        <f t="shared" ca="1" si="0"/>
        <v>44697</v>
      </c>
      <c r="H73" s="316" cm="1">
        <f t="array" ref="H73">-IF(SUMPRODUCT((DEDEL!$Q$19:$AB$19=$B$5)*DEDEL!Q73:AB73)&lt;0,SUMPRODUCT((DEDEL!$Q$19:$AB$19=$B$5)*DEDEL!Q73:AB73),0)</f>
        <v>0</v>
      </c>
      <c r="I73" s="115">
        <f t="shared" ca="1" si="3"/>
        <v>44697</v>
      </c>
      <c r="J73" s="117">
        <v>3</v>
      </c>
      <c r="K73" s="117" t="b">
        <v>1</v>
      </c>
      <c r="L73" s="117" t="s">
        <v>1313</v>
      </c>
      <c r="M73" s="117" t="b">
        <v>1</v>
      </c>
      <c r="N73" s="117" t="s">
        <v>1276</v>
      </c>
      <c r="O73" s="182" t="str">
        <f>LEFT(DEDEL!D73,19)&amp;"."&amp;DEDELCR!F73</f>
        <v>All Saints' CofE Pr.3317.DDEL1.E10.Ma22</v>
      </c>
      <c r="P73" s="185" t="str">
        <f>DEDEL!I73</f>
        <v>10162/543965</v>
      </c>
      <c r="Q73" s="117" t="b">
        <v>1</v>
      </c>
      <c r="R73" s="117" t="b">
        <v>1</v>
      </c>
      <c r="S73" s="117" t="b">
        <v>1</v>
      </c>
      <c r="U73">
        <f t="shared" si="1"/>
        <v>19</v>
      </c>
      <c r="V73">
        <f t="shared" si="2"/>
        <v>39</v>
      </c>
    </row>
    <row r="74" spans="1:22" x14ac:dyDescent="0.25">
      <c r="A74" s="117" t="s">
        <v>1312</v>
      </c>
      <c r="B74" s="180">
        <v>1</v>
      </c>
      <c r="C74" s="117">
        <v>2</v>
      </c>
      <c r="D74" s="181">
        <f>DEDEL!J74</f>
        <v>400023</v>
      </c>
      <c r="E74" s="117" t="b">
        <v>1</v>
      </c>
      <c r="F74" s="182" t="str">
        <f>RIGHT(DEDEL!C74,4)&amp;"."&amp;DEDEL!M74&amp;"."&amp;DEDEL!K74&amp;"."&amp;$C$5</f>
        <v>3500.DDEL1.E10.Ma22</v>
      </c>
      <c r="G74" s="183">
        <f t="shared" ca="1" si="0"/>
        <v>44697</v>
      </c>
      <c r="H74" s="316" cm="1">
        <f t="array" ref="H74">-IF(SUMPRODUCT((DEDEL!$Q$19:$AB$19=$B$5)*DEDEL!Q74:AB74)&lt;0,SUMPRODUCT((DEDEL!$Q$19:$AB$19=$B$5)*DEDEL!Q74:AB74),0)</f>
        <v>0</v>
      </c>
      <c r="I74" s="115">
        <f t="shared" ca="1" si="3"/>
        <v>44697</v>
      </c>
      <c r="J74" s="117">
        <v>3</v>
      </c>
      <c r="K74" s="117" t="b">
        <v>1</v>
      </c>
      <c r="L74" s="117" t="s">
        <v>1313</v>
      </c>
      <c r="M74" s="117" t="b">
        <v>1</v>
      </c>
      <c r="N74" s="117" t="s">
        <v>1276</v>
      </c>
      <c r="O74" s="182" t="str">
        <f>LEFT(DEDEL!D74,19)&amp;"."&amp;DEDELCR!F74</f>
        <v>The Annunciation Ca.3500.DDEL1.E10.Ma22</v>
      </c>
      <c r="P74" s="185" t="str">
        <f>DEDEL!I74</f>
        <v>10162/543965</v>
      </c>
      <c r="Q74" s="117" t="b">
        <v>1</v>
      </c>
      <c r="R74" s="117" t="b">
        <v>1</v>
      </c>
      <c r="S74" s="117" t="b">
        <v>1</v>
      </c>
      <c r="U74">
        <f t="shared" si="1"/>
        <v>19</v>
      </c>
      <c r="V74">
        <f t="shared" si="2"/>
        <v>39</v>
      </c>
    </row>
    <row r="75" spans="1:22" x14ac:dyDescent="0.25">
      <c r="A75" s="117" t="s">
        <v>1312</v>
      </c>
      <c r="B75" s="180">
        <v>1</v>
      </c>
      <c r="C75" s="117">
        <v>2</v>
      </c>
      <c r="D75" s="181">
        <f>DEDEL!J75</f>
        <v>400003</v>
      </c>
      <c r="E75" s="117" t="b">
        <v>1</v>
      </c>
      <c r="F75" s="182" t="str">
        <f>RIGHT(DEDEL!C75,4)&amp;"."&amp;DEDEL!M75&amp;"."&amp;DEDEL!K75&amp;"."&amp;$C$5</f>
        <v>3501.DDEL1.E10.Ma22</v>
      </c>
      <c r="G75" s="183">
        <f t="shared" ca="1" si="0"/>
        <v>44697</v>
      </c>
      <c r="H75" s="316" cm="1">
        <f t="array" ref="H75">-IF(SUMPRODUCT((DEDEL!$Q$19:$AB$19=$B$5)*DEDEL!Q75:AB75)&lt;0,SUMPRODUCT((DEDEL!$Q$19:$AB$19=$B$5)*DEDEL!Q75:AB75),0)</f>
        <v>0</v>
      </c>
      <c r="I75" s="115">
        <f t="shared" ca="1" si="3"/>
        <v>44697</v>
      </c>
      <c r="J75" s="117">
        <v>3</v>
      </c>
      <c r="K75" s="117" t="b">
        <v>1</v>
      </c>
      <c r="L75" s="117" t="s">
        <v>1313</v>
      </c>
      <c r="M75" s="117" t="b">
        <v>1</v>
      </c>
      <c r="N75" s="117" t="s">
        <v>1276</v>
      </c>
      <c r="O75" s="182" t="str">
        <f>LEFT(DEDEL!D75,19)&amp;"."&amp;DEDELCR!F75</f>
        <v>Our Lady of Lourdes.3501.DDEL1.E10.Ma22</v>
      </c>
      <c r="P75" s="185" t="str">
        <f>DEDEL!I75</f>
        <v>10162/543965</v>
      </c>
      <c r="Q75" s="117" t="b">
        <v>1</v>
      </c>
      <c r="R75" s="117" t="b">
        <v>1</v>
      </c>
      <c r="S75" s="117" t="b">
        <v>1</v>
      </c>
      <c r="U75">
        <f t="shared" si="1"/>
        <v>19</v>
      </c>
      <c r="V75">
        <f t="shared" si="2"/>
        <v>39</v>
      </c>
    </row>
    <row r="76" spans="1:22" x14ac:dyDescent="0.25">
      <c r="A76" s="117" t="s">
        <v>1312</v>
      </c>
      <c r="B76" s="180">
        <v>1</v>
      </c>
      <c r="C76" s="117">
        <v>2</v>
      </c>
      <c r="D76" s="181">
        <f>DEDEL!J76</f>
        <v>400096</v>
      </c>
      <c r="E76" s="117" t="b">
        <v>1</v>
      </c>
      <c r="F76" s="182" t="str">
        <f>RIGHT(DEDEL!C76,4)&amp;"."&amp;DEDEL!M76&amp;"."&amp;DEDEL!K76&amp;"."&amp;$C$5</f>
        <v>3502.DDEL1.E10.Ma22</v>
      </c>
      <c r="G76" s="183">
        <f t="shared" ca="1" si="0"/>
        <v>44697</v>
      </c>
      <c r="H76" s="316" cm="1">
        <f t="array" ref="H76">-IF(SUMPRODUCT((DEDEL!$Q$19:$AB$19=$B$5)*DEDEL!Q76:AB76)&lt;0,SUMPRODUCT((DEDEL!$Q$19:$AB$19=$B$5)*DEDEL!Q76:AB76),0)</f>
        <v>0</v>
      </c>
      <c r="I76" s="115">
        <f t="shared" ca="1" si="3"/>
        <v>44697</v>
      </c>
      <c r="J76" s="117">
        <v>3</v>
      </c>
      <c r="K76" s="117" t="b">
        <v>1</v>
      </c>
      <c r="L76" s="117" t="s">
        <v>1313</v>
      </c>
      <c r="M76" s="117" t="b">
        <v>1</v>
      </c>
      <c r="N76" s="117" t="s">
        <v>1276</v>
      </c>
      <c r="O76" s="182" t="str">
        <f>LEFT(DEDEL!D76,19)&amp;"."&amp;DEDELCR!F76</f>
        <v>St Agnes' Catholic .3502.DDEL1.E10.Ma22</v>
      </c>
      <c r="P76" s="185" t="str">
        <f>DEDEL!I76</f>
        <v>10162/543965</v>
      </c>
      <c r="Q76" s="117" t="b">
        <v>1</v>
      </c>
      <c r="R76" s="117" t="b">
        <v>1</v>
      </c>
      <c r="S76" s="117" t="b">
        <v>1</v>
      </c>
      <c r="U76">
        <f t="shared" si="1"/>
        <v>19</v>
      </c>
      <c r="V76">
        <f t="shared" si="2"/>
        <v>39</v>
      </c>
    </row>
    <row r="77" spans="1:22" x14ac:dyDescent="0.25">
      <c r="A77" s="117" t="s">
        <v>1312</v>
      </c>
      <c r="B77" s="180">
        <v>1</v>
      </c>
      <c r="C77" s="117">
        <v>2</v>
      </c>
      <c r="D77" s="181">
        <f>DEDEL!J77</f>
        <v>400064</v>
      </c>
      <c r="E77" s="117" t="b">
        <v>1</v>
      </c>
      <c r="F77" s="182" t="str">
        <f>RIGHT(DEDEL!C77,4)&amp;"."&amp;DEDEL!M77&amp;"."&amp;DEDEL!K77&amp;"."&amp;$C$5</f>
        <v>3504.DDEL1.E10.Ma22</v>
      </c>
      <c r="G77" s="183">
        <f t="shared" ca="1" si="0"/>
        <v>44697</v>
      </c>
      <c r="H77" s="316" cm="1">
        <f t="array" ref="H77">-IF(SUMPRODUCT((DEDEL!$Q$19:$AB$19=$B$5)*DEDEL!Q77:AB77)&lt;0,SUMPRODUCT((DEDEL!$Q$19:$AB$19=$B$5)*DEDEL!Q77:AB77),0)</f>
        <v>0</v>
      </c>
      <c r="I77" s="115">
        <f t="shared" ca="1" si="3"/>
        <v>44697</v>
      </c>
      <c r="J77" s="117">
        <v>3</v>
      </c>
      <c r="K77" s="117" t="b">
        <v>1</v>
      </c>
      <c r="L77" s="117" t="s">
        <v>1313</v>
      </c>
      <c r="M77" s="117" t="b">
        <v>1</v>
      </c>
      <c r="N77" s="117" t="s">
        <v>1276</v>
      </c>
      <c r="O77" s="182" t="str">
        <f>LEFT(DEDEL!D77,19)&amp;"."&amp;DEDELCR!F77</f>
        <v>St Catherine's RC S.3504.DDEL1.E10.Ma22</v>
      </c>
      <c r="P77" s="185" t="str">
        <f>DEDEL!I77</f>
        <v>10162/543965</v>
      </c>
      <c r="Q77" s="117" t="b">
        <v>1</v>
      </c>
      <c r="R77" s="117" t="b">
        <v>1</v>
      </c>
      <c r="S77" s="117" t="b">
        <v>1</v>
      </c>
      <c r="U77">
        <f t="shared" si="1"/>
        <v>19</v>
      </c>
      <c r="V77">
        <f t="shared" si="2"/>
        <v>39</v>
      </c>
    </row>
    <row r="78" spans="1:22" x14ac:dyDescent="0.25">
      <c r="A78" s="117" t="s">
        <v>1312</v>
      </c>
      <c r="B78" s="180">
        <v>1</v>
      </c>
      <c r="C78" s="117">
        <v>2</v>
      </c>
      <c r="D78" s="181">
        <f>DEDEL!J78</f>
        <v>400009</v>
      </c>
      <c r="E78" s="117" t="b">
        <v>1</v>
      </c>
      <c r="F78" s="182" t="str">
        <f>RIGHT(DEDEL!C78,4)&amp;"."&amp;DEDEL!M78&amp;"."&amp;DEDEL!K78&amp;"."&amp;$C$5</f>
        <v>3506.DDEL1.E10.Ma22</v>
      </c>
      <c r="G78" s="183">
        <f t="shared" ca="1" si="0"/>
        <v>44697</v>
      </c>
      <c r="H78" s="316" cm="1">
        <f t="array" ref="H78">-IF(SUMPRODUCT((DEDEL!$Q$19:$AB$19=$B$5)*DEDEL!Q78:AB78)&lt;0,SUMPRODUCT((DEDEL!$Q$19:$AB$19=$B$5)*DEDEL!Q78:AB78),0)</f>
        <v>0</v>
      </c>
      <c r="I78" s="115">
        <f t="shared" ca="1" si="3"/>
        <v>44697</v>
      </c>
      <c r="J78" s="117">
        <v>3</v>
      </c>
      <c r="K78" s="117" t="b">
        <v>1</v>
      </c>
      <c r="L78" s="117" t="s">
        <v>1313</v>
      </c>
      <c r="M78" s="117" t="b">
        <v>1</v>
      </c>
      <c r="N78" s="117" t="s">
        <v>1276</v>
      </c>
      <c r="O78" s="182" t="str">
        <f>LEFT(DEDEL!D78,19)&amp;"."&amp;DEDELCR!F78</f>
        <v>St Vincent's Cathol.3506.DDEL1.E10.Ma22</v>
      </c>
      <c r="P78" s="185" t="str">
        <f>DEDEL!I78</f>
        <v>10162/543965</v>
      </c>
      <c r="Q78" s="117" t="b">
        <v>1</v>
      </c>
      <c r="R78" s="117" t="b">
        <v>1</v>
      </c>
      <c r="S78" s="117" t="b">
        <v>1</v>
      </c>
      <c r="U78">
        <f t="shared" si="1"/>
        <v>19</v>
      </c>
      <c r="V78">
        <f t="shared" si="2"/>
        <v>39</v>
      </c>
    </row>
    <row r="79" spans="1:22" x14ac:dyDescent="0.25">
      <c r="A79" s="117" t="s">
        <v>1312</v>
      </c>
      <c r="B79" s="180">
        <v>1</v>
      </c>
      <c r="C79" s="117">
        <v>2</v>
      </c>
      <c r="D79" s="181">
        <f>DEDEL!J79</f>
        <v>400037</v>
      </c>
      <c r="E79" s="117" t="b">
        <v>1</v>
      </c>
      <c r="F79" s="182" t="str">
        <f>RIGHT(DEDEL!C79,4)&amp;"."&amp;DEDEL!M79&amp;"."&amp;DEDEL!K79&amp;"."&amp;$C$5</f>
        <v>3507.DDEL1.E10.Ma22</v>
      </c>
      <c r="G79" s="183">
        <f t="shared" ca="1" si="0"/>
        <v>44697</v>
      </c>
      <c r="H79" s="316" cm="1">
        <f t="array" ref="H79">-IF(SUMPRODUCT((DEDEL!$Q$19:$AB$19=$B$5)*DEDEL!Q79:AB79)&lt;0,SUMPRODUCT((DEDEL!$Q$19:$AB$19=$B$5)*DEDEL!Q79:AB79),0)</f>
        <v>0</v>
      </c>
      <c r="I79" s="115">
        <f t="shared" ca="1" si="3"/>
        <v>44697</v>
      </c>
      <c r="J79" s="117">
        <v>3</v>
      </c>
      <c r="K79" s="117" t="b">
        <v>1</v>
      </c>
      <c r="L79" s="117" t="s">
        <v>1313</v>
      </c>
      <c r="M79" s="117" t="b">
        <v>1</v>
      </c>
      <c r="N79" s="117" t="s">
        <v>1276</v>
      </c>
      <c r="O79" s="182" t="str">
        <f>LEFT(DEDEL!D79,19)&amp;"."&amp;DEDELCR!F79</f>
        <v>St Theresa's Cathol.3507.DDEL1.E10.Ma22</v>
      </c>
      <c r="P79" s="185" t="str">
        <f>DEDEL!I79</f>
        <v>10162/543965</v>
      </c>
      <c r="Q79" s="117" t="b">
        <v>1</v>
      </c>
      <c r="R79" s="117" t="b">
        <v>1</v>
      </c>
      <c r="S79" s="117" t="b">
        <v>1</v>
      </c>
      <c r="U79">
        <f t="shared" si="1"/>
        <v>19</v>
      </c>
      <c r="V79">
        <f t="shared" si="2"/>
        <v>39</v>
      </c>
    </row>
    <row r="80" spans="1:22" x14ac:dyDescent="0.25">
      <c r="A80" s="117" t="s">
        <v>1312</v>
      </c>
      <c r="B80" s="180">
        <v>1</v>
      </c>
      <c r="C80" s="117">
        <v>2</v>
      </c>
      <c r="D80" s="181">
        <f>DEDEL!J80</f>
        <v>400066</v>
      </c>
      <c r="E80" s="117" t="b">
        <v>1</v>
      </c>
      <c r="F80" s="182" t="str">
        <f>RIGHT(DEDEL!C80,4)&amp;"."&amp;DEDEL!M80&amp;"."&amp;DEDEL!K80&amp;"."&amp;$C$5</f>
        <v>3509.DDEL1.E10.Ma22</v>
      </c>
      <c r="G80" s="183">
        <f t="shared" ca="1" si="0"/>
        <v>44697</v>
      </c>
      <c r="H80" s="316" cm="1">
        <f t="array" ref="H80">-IF(SUMPRODUCT((DEDEL!$Q$19:$AB$19=$B$5)*DEDEL!Q80:AB80)&lt;0,SUMPRODUCT((DEDEL!$Q$19:$AB$19=$B$5)*DEDEL!Q80:AB80),0)</f>
        <v>0</v>
      </c>
      <c r="I80" s="115">
        <f t="shared" ca="1" si="3"/>
        <v>44697</v>
      </c>
      <c r="J80" s="117">
        <v>3</v>
      </c>
      <c r="K80" s="117" t="b">
        <v>1</v>
      </c>
      <c r="L80" s="117" t="s">
        <v>1313</v>
      </c>
      <c r="M80" s="117" t="b">
        <v>1</v>
      </c>
      <c r="N80" s="117" t="s">
        <v>1276</v>
      </c>
      <c r="O80" s="182" t="str">
        <f>LEFT(DEDEL!D80,19)&amp;"."&amp;DEDELCR!F80</f>
        <v>St Joseph's Catholi.3509.DDEL1.E10.Ma22</v>
      </c>
      <c r="P80" s="185" t="str">
        <f>DEDEL!I80</f>
        <v>10162/543965</v>
      </c>
      <c r="Q80" s="117" t="b">
        <v>1</v>
      </c>
      <c r="R80" s="117" t="b">
        <v>1</v>
      </c>
      <c r="S80" s="117" t="b">
        <v>1</v>
      </c>
      <c r="U80">
        <f t="shared" si="1"/>
        <v>19</v>
      </c>
      <c r="V80">
        <f t="shared" si="2"/>
        <v>39</v>
      </c>
    </row>
    <row r="81" spans="1:22" x14ac:dyDescent="0.25">
      <c r="A81" s="117" t="s">
        <v>1312</v>
      </c>
      <c r="B81" s="180">
        <v>1</v>
      </c>
      <c r="C81" s="117">
        <v>2</v>
      </c>
      <c r="D81" s="181">
        <f>DEDEL!J81</f>
        <v>400071</v>
      </c>
      <c r="E81" s="117" t="b">
        <v>1</v>
      </c>
      <c r="F81" s="182" t="str">
        <f>RIGHT(DEDEL!C81,4)&amp;"."&amp;DEDEL!M81&amp;"."&amp;DEDEL!K81&amp;"."&amp;$C$5</f>
        <v>3510.DDEL1.E10.Ma22</v>
      </c>
      <c r="G81" s="183">
        <f t="shared" ca="1" si="0"/>
        <v>44697</v>
      </c>
      <c r="H81" s="316" cm="1">
        <f t="array" ref="H81">-IF(SUMPRODUCT((DEDEL!$Q$19:$AB$19=$B$5)*DEDEL!Q81:AB81)&lt;0,SUMPRODUCT((DEDEL!$Q$19:$AB$19=$B$5)*DEDEL!Q81:AB81),0)</f>
        <v>0</v>
      </c>
      <c r="I81" s="115">
        <f t="shared" ca="1" si="3"/>
        <v>44697</v>
      </c>
      <c r="J81" s="117">
        <v>3</v>
      </c>
      <c r="K81" s="117" t="b">
        <v>1</v>
      </c>
      <c r="L81" s="117" t="s">
        <v>1313</v>
      </c>
      <c r="M81" s="117" t="b">
        <v>1</v>
      </c>
      <c r="N81" s="117" t="s">
        <v>1276</v>
      </c>
      <c r="O81" s="182" t="str">
        <f>LEFT(DEDEL!D81,19)&amp;"."&amp;DEDELCR!F81</f>
        <v>Sacred Heart Roman .3510.DDEL1.E10.Ma22</v>
      </c>
      <c r="P81" s="185" t="str">
        <f>DEDEL!I81</f>
        <v>10162/543965</v>
      </c>
      <c r="Q81" s="117" t="b">
        <v>1</v>
      </c>
      <c r="R81" s="117" t="b">
        <v>1</v>
      </c>
      <c r="S81" s="117" t="b">
        <v>1</v>
      </c>
      <c r="U81">
        <f t="shared" si="1"/>
        <v>19</v>
      </c>
      <c r="V81">
        <f t="shared" si="2"/>
        <v>39</v>
      </c>
    </row>
    <row r="82" spans="1:22" x14ac:dyDescent="0.25">
      <c r="A82" s="117" t="s">
        <v>1312</v>
      </c>
      <c r="B82" s="180">
        <v>1</v>
      </c>
      <c r="C82" s="117">
        <v>2</v>
      </c>
      <c r="D82" s="181">
        <f>DEDEL!J82</f>
        <v>400024</v>
      </c>
      <c r="E82" s="117" t="b">
        <v>1</v>
      </c>
      <c r="F82" s="182" t="str">
        <f>RIGHT(DEDEL!C82,4)&amp;"."&amp;DEDEL!M82&amp;"."&amp;DEDEL!K82&amp;"."&amp;$C$5</f>
        <v>3511.DDEL1.E10.Ma22</v>
      </c>
      <c r="G82" s="183">
        <f t="shared" ca="1" si="0"/>
        <v>44697</v>
      </c>
      <c r="H82" s="316" cm="1">
        <f t="array" ref="H82">-IF(SUMPRODUCT((DEDEL!$Q$19:$AB$19=$B$5)*DEDEL!Q82:AB82)&lt;0,SUMPRODUCT((DEDEL!$Q$19:$AB$19=$B$5)*DEDEL!Q82:AB82),0)</f>
        <v>0</v>
      </c>
      <c r="I82" s="115">
        <f t="shared" ca="1" si="3"/>
        <v>44697</v>
      </c>
      <c r="J82" s="117">
        <v>3</v>
      </c>
      <c r="K82" s="117" t="b">
        <v>1</v>
      </c>
      <c r="L82" s="117" t="s">
        <v>1313</v>
      </c>
      <c r="M82" s="117" t="b">
        <v>1</v>
      </c>
      <c r="N82" s="117" t="s">
        <v>1276</v>
      </c>
      <c r="O82" s="182" t="str">
        <f>LEFT(DEDEL!D82,19)&amp;"."&amp;DEDELCR!F82</f>
        <v>Blessed Dominic Cat.3511.DDEL1.E10.Ma22</v>
      </c>
      <c r="P82" s="185" t="str">
        <f>DEDEL!I82</f>
        <v>10162/543965</v>
      </c>
      <c r="Q82" s="117" t="b">
        <v>1</v>
      </c>
      <c r="R82" s="117" t="b">
        <v>1</v>
      </c>
      <c r="S82" s="117" t="b">
        <v>1</v>
      </c>
      <c r="U82">
        <f t="shared" si="1"/>
        <v>19</v>
      </c>
      <c r="V82">
        <f t="shared" si="2"/>
        <v>39</v>
      </c>
    </row>
    <row r="83" spans="1:22" x14ac:dyDescent="0.25">
      <c r="A83" s="117" t="s">
        <v>1312</v>
      </c>
      <c r="B83" s="180">
        <v>1</v>
      </c>
      <c r="C83" s="117">
        <v>2</v>
      </c>
      <c r="D83" s="181">
        <f>DEDEL!J83</f>
        <v>400093</v>
      </c>
      <c r="E83" s="117" t="b">
        <v>1</v>
      </c>
      <c r="F83" s="182" t="str">
        <f>RIGHT(DEDEL!C83,4)&amp;"."&amp;DEDEL!M83&amp;"."&amp;DEDEL!K83&amp;"."&amp;$C$5</f>
        <v>3512.DDEL1.E10.Ma22</v>
      </c>
      <c r="G83" s="183">
        <f t="shared" ca="1" si="0"/>
        <v>44697</v>
      </c>
      <c r="H83" s="316" cm="1">
        <f t="array" ref="H83">-IF(SUMPRODUCT((DEDEL!$Q$19:$AB$19=$B$5)*DEDEL!Q83:AB83)&lt;0,SUMPRODUCT((DEDEL!$Q$19:$AB$19=$B$5)*DEDEL!Q83:AB83),0)</f>
        <v>0</v>
      </c>
      <c r="I83" s="115">
        <f t="shared" ca="1" si="3"/>
        <v>44697</v>
      </c>
      <c r="J83" s="117">
        <v>3</v>
      </c>
      <c r="K83" s="117" t="b">
        <v>1</v>
      </c>
      <c r="L83" s="117" t="s">
        <v>1313</v>
      </c>
      <c r="M83" s="117" t="b">
        <v>1</v>
      </c>
      <c r="N83" s="117" t="s">
        <v>1276</v>
      </c>
      <c r="O83" s="182" t="str">
        <f>LEFT(DEDEL!D83,19)&amp;"."&amp;DEDELCR!F83</f>
        <v>Rosh Pinah Primary .3512.DDEL1.E10.Ma22</v>
      </c>
      <c r="P83" s="185" t="str">
        <f>DEDEL!I83</f>
        <v>10162/543965</v>
      </c>
      <c r="Q83" s="117" t="b">
        <v>1</v>
      </c>
      <c r="R83" s="117" t="b">
        <v>1</v>
      </c>
      <c r="S83" s="117" t="b">
        <v>1</v>
      </c>
      <c r="U83">
        <f t="shared" si="1"/>
        <v>19</v>
      </c>
      <c r="V83">
        <f t="shared" si="2"/>
        <v>39</v>
      </c>
    </row>
    <row r="84" spans="1:22" x14ac:dyDescent="0.25">
      <c r="A84" s="117" t="s">
        <v>1312</v>
      </c>
      <c r="B84" s="180">
        <v>1</v>
      </c>
      <c r="C84" s="117">
        <v>2</v>
      </c>
      <c r="D84" s="181">
        <f>DEDEL!J84</f>
        <v>400007</v>
      </c>
      <c r="E84" s="117" t="b">
        <v>1</v>
      </c>
      <c r="F84" s="182" t="str">
        <f>RIGHT(DEDEL!C84,4)&amp;"."&amp;DEDEL!M84&amp;"."&amp;DEDEL!K84&amp;"."&amp;$C$5</f>
        <v>3513.DDEL1.E10.Ma22</v>
      </c>
      <c r="G84" s="183">
        <f t="shared" ca="1" si="0"/>
        <v>44697</v>
      </c>
      <c r="H84" s="316" cm="1">
        <f t="array" ref="H84">-IF(SUMPRODUCT((DEDEL!$Q$19:$AB$19=$B$5)*DEDEL!Q84:AB84)&lt;0,SUMPRODUCT((DEDEL!$Q$19:$AB$19=$B$5)*DEDEL!Q84:AB84),0)</f>
        <v>0</v>
      </c>
      <c r="I84" s="115">
        <f t="shared" ca="1" si="3"/>
        <v>44697</v>
      </c>
      <c r="J84" s="117">
        <v>3</v>
      </c>
      <c r="K84" s="117" t="b">
        <v>1</v>
      </c>
      <c r="L84" s="117" t="s">
        <v>1313</v>
      </c>
      <c r="M84" s="117" t="b">
        <v>1</v>
      </c>
      <c r="N84" s="117" t="s">
        <v>1276</v>
      </c>
      <c r="O84" s="182" t="str">
        <f>LEFT(DEDEL!D84,19)&amp;"."&amp;DEDELCR!F84</f>
        <v>Menorah Primary Sch.3513.DDEL1.E10.Ma22</v>
      </c>
      <c r="P84" s="185" t="str">
        <f>DEDEL!I84</f>
        <v>10162/543965</v>
      </c>
      <c r="Q84" s="117" t="b">
        <v>1</v>
      </c>
      <c r="R84" s="117" t="b">
        <v>1</v>
      </c>
      <c r="S84" s="117" t="b">
        <v>1</v>
      </c>
      <c r="U84">
        <f t="shared" si="1"/>
        <v>19</v>
      </c>
      <c r="V84">
        <f t="shared" si="2"/>
        <v>39</v>
      </c>
    </row>
    <row r="85" spans="1:22" x14ac:dyDescent="0.25">
      <c r="A85" s="117" t="s">
        <v>1312</v>
      </c>
      <c r="B85" s="180">
        <v>1</v>
      </c>
      <c r="C85" s="117">
        <v>2</v>
      </c>
      <c r="D85" s="181">
        <f>DEDEL!J85</f>
        <v>400107</v>
      </c>
      <c r="E85" s="117" t="b">
        <v>1</v>
      </c>
      <c r="F85" s="182" t="str">
        <f>RIGHT(DEDEL!C85,4)&amp;"."&amp;DEDEL!M85&amp;"."&amp;DEDEL!K85&amp;"."&amp;$C$5</f>
        <v>3514.DDEL1.E10.Ma22</v>
      </c>
      <c r="G85" s="183">
        <f t="shared" ref="G85:G148" ca="1" si="4">TODAY()</f>
        <v>44697</v>
      </c>
      <c r="H85" s="316" cm="1">
        <f t="array" ref="H85">-IF(SUMPRODUCT((DEDEL!$Q$19:$AB$19=$B$5)*DEDEL!Q85:AB85)&lt;0,SUMPRODUCT((DEDEL!$Q$19:$AB$19=$B$5)*DEDEL!Q85:AB85),0)</f>
        <v>0</v>
      </c>
      <c r="I85" s="115">
        <f t="shared" ca="1" si="3"/>
        <v>44697</v>
      </c>
      <c r="J85" s="117">
        <v>3</v>
      </c>
      <c r="K85" s="117" t="b">
        <v>1</v>
      </c>
      <c r="L85" s="117" t="s">
        <v>1313</v>
      </c>
      <c r="M85" s="117" t="b">
        <v>1</v>
      </c>
      <c r="N85" s="117" t="s">
        <v>1276</v>
      </c>
      <c r="O85" s="182" t="str">
        <f>LEFT(DEDEL!D85,19)&amp;"."&amp;DEDELCR!F85</f>
        <v>The Annunciation RC.3514.DDEL1.E10.Ma22</v>
      </c>
      <c r="P85" s="185" t="str">
        <f>DEDEL!I85</f>
        <v>10162/543965</v>
      </c>
      <c r="Q85" s="117" t="b">
        <v>1</v>
      </c>
      <c r="R85" s="117" t="b">
        <v>1</v>
      </c>
      <c r="S85" s="117" t="b">
        <v>1</v>
      </c>
      <c r="U85">
        <f t="shared" ref="U85:U148" si="5">LEN(F85)</f>
        <v>19</v>
      </c>
      <c r="V85">
        <f t="shared" ref="V85:V148" si="6">LEN(O85)</f>
        <v>39</v>
      </c>
    </row>
    <row r="86" spans="1:22" x14ac:dyDescent="0.25">
      <c r="A86" s="117" t="s">
        <v>1312</v>
      </c>
      <c r="B86" s="180">
        <v>1</v>
      </c>
      <c r="C86" s="117">
        <v>2</v>
      </c>
      <c r="D86" s="181">
        <f>DEDEL!J86</f>
        <v>400108</v>
      </c>
      <c r="E86" s="117" t="b">
        <v>1</v>
      </c>
      <c r="F86" s="182" t="str">
        <f>RIGHT(DEDEL!C86,4)&amp;"."&amp;DEDEL!M86&amp;"."&amp;DEDEL!K86&amp;"."&amp;$C$5</f>
        <v>3516.DDEL1.E10.Ma22</v>
      </c>
      <c r="G86" s="183">
        <f t="shared" ca="1" si="4"/>
        <v>44697</v>
      </c>
      <c r="H86" s="316" cm="1">
        <f t="array" ref="H86">-IF(SUMPRODUCT((DEDEL!$Q$19:$AB$19=$B$5)*DEDEL!Q86:AB86)&lt;0,SUMPRODUCT((DEDEL!$Q$19:$AB$19=$B$5)*DEDEL!Q86:AB86),0)</f>
        <v>0</v>
      </c>
      <c r="I86" s="115">
        <f t="shared" ca="1" si="3"/>
        <v>44697</v>
      </c>
      <c r="J86" s="117">
        <v>3</v>
      </c>
      <c r="K86" s="117" t="b">
        <v>1</v>
      </c>
      <c r="L86" s="117" t="s">
        <v>1313</v>
      </c>
      <c r="M86" s="117" t="b">
        <v>1</v>
      </c>
      <c r="N86" s="117" t="s">
        <v>1276</v>
      </c>
      <c r="O86" s="182" t="str">
        <f>LEFT(DEDEL!D86,19)&amp;"."&amp;DEDELCR!F86</f>
        <v>Hasmonean Primary S.3516.DDEL1.E10.Ma22</v>
      </c>
      <c r="P86" s="185" t="str">
        <f>DEDEL!I86</f>
        <v>10162/543965</v>
      </c>
      <c r="Q86" s="117" t="b">
        <v>1</v>
      </c>
      <c r="R86" s="117" t="b">
        <v>1</v>
      </c>
      <c r="S86" s="117" t="b">
        <v>1</v>
      </c>
      <c r="U86">
        <f t="shared" si="5"/>
        <v>19</v>
      </c>
      <c r="V86">
        <f t="shared" si="6"/>
        <v>39</v>
      </c>
    </row>
    <row r="87" spans="1:22" x14ac:dyDescent="0.25">
      <c r="A87" s="117" t="s">
        <v>1312</v>
      </c>
      <c r="B87" s="180">
        <v>1</v>
      </c>
      <c r="C87" s="117">
        <v>2</v>
      </c>
      <c r="D87" s="181">
        <f>DEDEL!J87</f>
        <v>400117</v>
      </c>
      <c r="E87" s="117" t="b">
        <v>1</v>
      </c>
      <c r="F87" s="182" t="str">
        <f>RIGHT(DEDEL!C87,4)&amp;"."&amp;DEDEL!M87&amp;"."&amp;DEDEL!K87&amp;"."&amp;$C$5</f>
        <v>3518.DDEL1.E10.Ma22</v>
      </c>
      <c r="G87" s="183">
        <f t="shared" ca="1" si="4"/>
        <v>44697</v>
      </c>
      <c r="H87" s="316" cm="1">
        <f t="array" ref="H87">-IF(SUMPRODUCT((DEDEL!$Q$19:$AB$19=$B$5)*DEDEL!Q87:AB87)&lt;0,SUMPRODUCT((DEDEL!$Q$19:$AB$19=$B$5)*DEDEL!Q87:AB87),0)</f>
        <v>0</v>
      </c>
      <c r="I87" s="115">
        <f t="shared" ref="I87:I150" ca="1" si="7">G87</f>
        <v>44697</v>
      </c>
      <c r="J87" s="117">
        <v>3</v>
      </c>
      <c r="K87" s="117" t="b">
        <v>1</v>
      </c>
      <c r="L87" s="117" t="s">
        <v>1313</v>
      </c>
      <c r="M87" s="117" t="b">
        <v>1</v>
      </c>
      <c r="N87" s="117" t="s">
        <v>1276</v>
      </c>
      <c r="O87" s="182" t="str">
        <f>LEFT(DEDEL!D87,19)&amp;"."&amp;DEDELCR!F87</f>
        <v>Woodcroft Primary S.3518.DDEL1.E10.Ma22</v>
      </c>
      <c r="P87" s="185" t="str">
        <f>DEDEL!I87</f>
        <v>10162/543965</v>
      </c>
      <c r="Q87" s="117" t="b">
        <v>1</v>
      </c>
      <c r="R87" s="117" t="b">
        <v>1</v>
      </c>
      <c r="S87" s="117" t="b">
        <v>1</v>
      </c>
      <c r="U87">
        <f t="shared" si="5"/>
        <v>19</v>
      </c>
      <c r="V87">
        <f t="shared" si="6"/>
        <v>39</v>
      </c>
    </row>
    <row r="88" spans="1:22" x14ac:dyDescent="0.25">
      <c r="A88" s="117" t="s">
        <v>1312</v>
      </c>
      <c r="B88" s="180">
        <v>1</v>
      </c>
      <c r="C88" s="117">
        <v>2</v>
      </c>
      <c r="D88" s="181">
        <f>DEDEL!J88</f>
        <v>400125</v>
      </c>
      <c r="E88" s="117" t="b">
        <v>1</v>
      </c>
      <c r="F88" s="182" t="str">
        <f>RIGHT(DEDEL!C88,4)&amp;"."&amp;DEDEL!M88&amp;"."&amp;DEDEL!K88&amp;"."&amp;$C$5</f>
        <v>3520.DDEL1.E10.Ma22</v>
      </c>
      <c r="G88" s="183">
        <f t="shared" ca="1" si="4"/>
        <v>44697</v>
      </c>
      <c r="H88" s="316" cm="1">
        <f t="array" ref="H88">-IF(SUMPRODUCT((DEDEL!$Q$19:$AB$19=$B$5)*DEDEL!Q88:AB88)&lt;0,SUMPRODUCT((DEDEL!$Q$19:$AB$19=$B$5)*DEDEL!Q88:AB88),0)</f>
        <v>0</v>
      </c>
      <c r="I88" s="115">
        <f t="shared" ca="1" si="7"/>
        <v>44697</v>
      </c>
      <c r="J88" s="117">
        <v>3</v>
      </c>
      <c r="K88" s="117" t="b">
        <v>1</v>
      </c>
      <c r="L88" s="117" t="s">
        <v>1313</v>
      </c>
      <c r="M88" s="117" t="b">
        <v>1</v>
      </c>
      <c r="N88" s="117" t="s">
        <v>1276</v>
      </c>
      <c r="O88" s="182" t="str">
        <f>LEFT(DEDEL!D88,19)&amp;"."&amp;DEDELCR!F88</f>
        <v>Akiva School.3520.DDEL1.E10.Ma22</v>
      </c>
      <c r="P88" s="185" t="str">
        <f>DEDEL!I88</f>
        <v>10162/543965</v>
      </c>
      <c r="Q88" s="117" t="b">
        <v>1</v>
      </c>
      <c r="R88" s="117" t="b">
        <v>1</v>
      </c>
      <c r="S88" s="117" t="b">
        <v>1</v>
      </c>
      <c r="U88">
        <f t="shared" si="5"/>
        <v>19</v>
      </c>
      <c r="V88">
        <f t="shared" si="6"/>
        <v>32</v>
      </c>
    </row>
    <row r="89" spans="1:22" x14ac:dyDescent="0.25">
      <c r="A89" s="117" t="s">
        <v>1312</v>
      </c>
      <c r="B89" s="180">
        <v>1</v>
      </c>
      <c r="C89" s="117">
        <v>2</v>
      </c>
      <c r="D89" s="181">
        <f>DEDEL!J89</f>
        <v>400130</v>
      </c>
      <c r="E89" s="117" t="b">
        <v>1</v>
      </c>
      <c r="F89" s="182" t="str">
        <f>RIGHT(DEDEL!C89,4)&amp;"."&amp;DEDEL!M89&amp;"."&amp;DEDEL!K89&amp;"."&amp;$C$5</f>
        <v>3523.DDEL1.E10.Ma22</v>
      </c>
      <c r="G89" s="183">
        <f t="shared" ca="1" si="4"/>
        <v>44697</v>
      </c>
      <c r="H89" s="316" cm="1">
        <f t="array" ref="H89">-IF(SUMPRODUCT((DEDEL!$Q$19:$AB$19=$B$5)*DEDEL!Q89:AB89)&lt;0,SUMPRODUCT((DEDEL!$Q$19:$AB$19=$B$5)*DEDEL!Q89:AB89),0)</f>
        <v>0</v>
      </c>
      <c r="I89" s="115">
        <f t="shared" ca="1" si="7"/>
        <v>44697</v>
      </c>
      <c r="J89" s="117">
        <v>3</v>
      </c>
      <c r="K89" s="117" t="b">
        <v>1</v>
      </c>
      <c r="L89" s="117" t="s">
        <v>1313</v>
      </c>
      <c r="M89" s="117" t="b">
        <v>1</v>
      </c>
      <c r="N89" s="117" t="s">
        <v>1276</v>
      </c>
      <c r="O89" s="182" t="str">
        <f>LEFT(DEDEL!D89,19)&amp;"."&amp;DEDELCR!F89</f>
        <v>Martin Primary Scho.3523.DDEL1.E10.Ma22</v>
      </c>
      <c r="P89" s="185" t="str">
        <f>DEDEL!I89</f>
        <v>10162/543965</v>
      </c>
      <c r="Q89" s="117" t="b">
        <v>1</v>
      </c>
      <c r="R89" s="117" t="b">
        <v>1</v>
      </c>
      <c r="S89" s="117" t="b">
        <v>1</v>
      </c>
      <c r="U89">
        <f t="shared" si="5"/>
        <v>19</v>
      </c>
      <c r="V89">
        <f t="shared" si="6"/>
        <v>39</v>
      </c>
    </row>
    <row r="90" spans="1:22" x14ac:dyDescent="0.25">
      <c r="A90" s="117" t="s">
        <v>1312</v>
      </c>
      <c r="B90" s="180">
        <v>1</v>
      </c>
      <c r="C90" s="117">
        <v>2</v>
      </c>
      <c r="D90" s="181">
        <f>DEDEL!J90</f>
        <v>400150</v>
      </c>
      <c r="E90" s="117" t="b">
        <v>1</v>
      </c>
      <c r="F90" s="182" t="str">
        <f>RIGHT(DEDEL!C90,4)&amp;"."&amp;DEDEL!M90&amp;"."&amp;DEDEL!K90&amp;"."&amp;$C$5</f>
        <v>3524.DDEL1.E10.Ma22</v>
      </c>
      <c r="G90" s="183">
        <f t="shared" ca="1" si="4"/>
        <v>44697</v>
      </c>
      <c r="H90" s="316" cm="1">
        <f t="array" ref="H90">-IF(SUMPRODUCT((DEDEL!$Q$19:$AB$19=$B$5)*DEDEL!Q90:AB90)&lt;0,SUMPRODUCT((DEDEL!$Q$19:$AB$19=$B$5)*DEDEL!Q90:AB90),0)</f>
        <v>0</v>
      </c>
      <c r="I90" s="115">
        <f t="shared" ca="1" si="7"/>
        <v>44697</v>
      </c>
      <c r="J90" s="117">
        <v>3</v>
      </c>
      <c r="K90" s="117" t="b">
        <v>1</v>
      </c>
      <c r="L90" s="117" t="s">
        <v>1313</v>
      </c>
      <c r="M90" s="117" t="b">
        <v>1</v>
      </c>
      <c r="N90" s="117" t="s">
        <v>1276</v>
      </c>
      <c r="O90" s="182" t="str">
        <f>LEFT(DEDEL!D90,19)&amp;"."&amp;DEDELCR!F90</f>
        <v>Beit Shvidler Prima.3524.DDEL1.E10.Ma22</v>
      </c>
      <c r="P90" s="185" t="str">
        <f>DEDEL!I90</f>
        <v>10162/543965</v>
      </c>
      <c r="Q90" s="117" t="b">
        <v>1</v>
      </c>
      <c r="R90" s="117" t="b">
        <v>1</v>
      </c>
      <c r="S90" s="117" t="b">
        <v>1</v>
      </c>
      <c r="U90">
        <f t="shared" si="5"/>
        <v>19</v>
      </c>
      <c r="V90">
        <f t="shared" si="6"/>
        <v>39</v>
      </c>
    </row>
    <row r="91" spans="1:22" x14ac:dyDescent="0.25">
      <c r="A91" s="117" t="s">
        <v>1312</v>
      </c>
      <c r="B91" s="180">
        <v>1</v>
      </c>
      <c r="C91" s="117">
        <v>2</v>
      </c>
      <c r="D91" s="181">
        <f>DEDEL!J91</f>
        <v>400021</v>
      </c>
      <c r="E91" s="117" t="b">
        <v>1</v>
      </c>
      <c r="F91" s="182" t="str">
        <f>RIGHT(DEDEL!C91,4)&amp;"."&amp;DEDEL!M91&amp;"."&amp;DEDEL!K91&amp;"."&amp;$C$5</f>
        <v>5201.DDEL1.E10.Ma22</v>
      </c>
      <c r="G91" s="183">
        <f t="shared" ca="1" si="4"/>
        <v>44697</v>
      </c>
      <c r="H91" s="316" cm="1">
        <f t="array" ref="H91">-IF(SUMPRODUCT((DEDEL!$Q$19:$AB$19=$B$5)*DEDEL!Q91:AB91)&lt;0,SUMPRODUCT((DEDEL!$Q$19:$AB$19=$B$5)*DEDEL!Q91:AB91),0)</f>
        <v>0</v>
      </c>
      <c r="I91" s="115">
        <f t="shared" ca="1" si="7"/>
        <v>44697</v>
      </c>
      <c r="J91" s="117">
        <v>3</v>
      </c>
      <c r="K91" s="117" t="b">
        <v>1</v>
      </c>
      <c r="L91" s="117" t="s">
        <v>1313</v>
      </c>
      <c r="M91" s="117" t="b">
        <v>1</v>
      </c>
      <c r="N91" s="117" t="s">
        <v>1276</v>
      </c>
      <c r="O91" s="182" t="str">
        <f>LEFT(DEDEL!D91,19)&amp;"."&amp;DEDELCR!F91</f>
        <v>Osidge Primary Scho.5201.DDEL1.E10.Ma22</v>
      </c>
      <c r="P91" s="185" t="str">
        <f>DEDEL!I91</f>
        <v>10162/543965</v>
      </c>
      <c r="Q91" s="117" t="b">
        <v>1</v>
      </c>
      <c r="R91" s="117" t="b">
        <v>1</v>
      </c>
      <c r="S91" s="117" t="b">
        <v>1</v>
      </c>
      <c r="U91">
        <f t="shared" si="5"/>
        <v>19</v>
      </c>
      <c r="V91">
        <f t="shared" si="6"/>
        <v>39</v>
      </c>
    </row>
    <row r="92" spans="1:22" x14ac:dyDescent="0.25">
      <c r="A92" s="117" t="s">
        <v>1312</v>
      </c>
      <c r="B92" s="180">
        <v>1</v>
      </c>
      <c r="C92" s="117">
        <v>2</v>
      </c>
      <c r="D92" s="181">
        <f>DEDEL!J92</f>
        <v>400112</v>
      </c>
      <c r="E92" s="117" t="b">
        <v>1</v>
      </c>
      <c r="F92" s="182" t="str">
        <f>RIGHT(DEDEL!C92,4)&amp;"."&amp;DEDEL!M92&amp;"."&amp;DEDEL!K92&amp;"."&amp;$C$5</f>
        <v>5948.DDEL1.E10.Ma22</v>
      </c>
      <c r="G92" s="183">
        <f t="shared" ca="1" si="4"/>
        <v>44697</v>
      </c>
      <c r="H92" s="316" cm="1">
        <f t="array" ref="H92">-IF(SUMPRODUCT((DEDEL!$Q$19:$AB$19=$B$5)*DEDEL!Q92:AB92)&lt;0,SUMPRODUCT((DEDEL!$Q$19:$AB$19=$B$5)*DEDEL!Q92:AB92),0)</f>
        <v>0</v>
      </c>
      <c r="I92" s="115">
        <f t="shared" ca="1" si="7"/>
        <v>44697</v>
      </c>
      <c r="J92" s="117">
        <v>3</v>
      </c>
      <c r="K92" s="117" t="b">
        <v>1</v>
      </c>
      <c r="L92" s="117" t="s">
        <v>1313</v>
      </c>
      <c r="M92" s="117" t="b">
        <v>1</v>
      </c>
      <c r="N92" s="117" t="s">
        <v>1276</v>
      </c>
      <c r="O92" s="182" t="str">
        <f>LEFT(DEDEL!D92,19)&amp;"."&amp;DEDELCR!F92</f>
        <v>Mathilda Marks-Kenn.5948.DDEL1.E10.Ma22</v>
      </c>
      <c r="P92" s="185" t="str">
        <f>DEDEL!I92</f>
        <v>10162/543965</v>
      </c>
      <c r="Q92" s="117" t="b">
        <v>1</v>
      </c>
      <c r="R92" s="117" t="b">
        <v>1</v>
      </c>
      <c r="S92" s="117" t="b">
        <v>1</v>
      </c>
      <c r="U92">
        <f t="shared" si="5"/>
        <v>19</v>
      </c>
      <c r="V92">
        <f t="shared" si="6"/>
        <v>39</v>
      </c>
    </row>
    <row r="93" spans="1:22" x14ac:dyDescent="0.25">
      <c r="A93" s="117" t="s">
        <v>1312</v>
      </c>
      <c r="B93" s="180">
        <v>1</v>
      </c>
      <c r="C93" s="117">
        <v>2</v>
      </c>
      <c r="D93" s="181">
        <f>DEDEL!J93</f>
        <v>400110</v>
      </c>
      <c r="E93" s="117" t="b">
        <v>1</v>
      </c>
      <c r="F93" s="182" t="str">
        <f>RIGHT(DEDEL!C93,4)&amp;"."&amp;DEDEL!M93&amp;"."&amp;DEDEL!K93&amp;"."&amp;$C$5</f>
        <v>5949.DDEL1.E10.Ma22</v>
      </c>
      <c r="G93" s="183">
        <f t="shared" ca="1" si="4"/>
        <v>44697</v>
      </c>
      <c r="H93" s="316" cm="1">
        <f t="array" ref="H93">-IF(SUMPRODUCT((DEDEL!$Q$19:$AB$19=$B$5)*DEDEL!Q93:AB93)&lt;0,SUMPRODUCT((DEDEL!$Q$19:$AB$19=$B$5)*DEDEL!Q93:AB93),0)</f>
        <v>0</v>
      </c>
      <c r="I93" s="115">
        <f t="shared" ca="1" si="7"/>
        <v>44697</v>
      </c>
      <c r="J93" s="117">
        <v>3</v>
      </c>
      <c r="K93" s="117" t="b">
        <v>1</v>
      </c>
      <c r="L93" s="117" t="s">
        <v>1313</v>
      </c>
      <c r="M93" s="117" t="b">
        <v>1</v>
      </c>
      <c r="N93" s="117" t="s">
        <v>1276</v>
      </c>
      <c r="O93" s="182" t="str">
        <f>LEFT(DEDEL!D93,19)&amp;"."&amp;DEDELCR!F93</f>
        <v>Menorah Foundation .5949.DDEL1.E10.Ma22</v>
      </c>
      <c r="P93" s="185" t="str">
        <f>DEDEL!I93</f>
        <v>10162/543965</v>
      </c>
      <c r="Q93" s="117" t="b">
        <v>1</v>
      </c>
      <c r="R93" s="117" t="b">
        <v>1</v>
      </c>
      <c r="S93" s="117" t="b">
        <v>1</v>
      </c>
      <c r="U93">
        <f t="shared" si="5"/>
        <v>19</v>
      </c>
      <c r="V93">
        <f t="shared" si="6"/>
        <v>39</v>
      </c>
    </row>
    <row r="94" spans="1:22" x14ac:dyDescent="0.25">
      <c r="A94" s="117" t="s">
        <v>1312</v>
      </c>
      <c r="B94" s="180">
        <v>1</v>
      </c>
      <c r="C94" s="117">
        <v>2</v>
      </c>
      <c r="D94" s="181">
        <f>DEDEL!J94</f>
        <v>400033</v>
      </c>
      <c r="E94" s="117" t="b">
        <v>1</v>
      </c>
      <c r="F94" s="182" t="str">
        <f>RIGHT(DEDEL!C94,4)&amp;"."&amp;DEDEL!M94&amp;"."&amp;DEDEL!K94&amp;"."&amp;$C$5</f>
        <v>4003.DDEL1.E10.Ma22</v>
      </c>
      <c r="G94" s="183">
        <f t="shared" ca="1" si="4"/>
        <v>44697</v>
      </c>
      <c r="H94" s="316" cm="1">
        <f t="array" ref="H94">-IF(SUMPRODUCT((DEDEL!$Q$19:$AB$19=$B$5)*DEDEL!Q94:AB94)&lt;0,SUMPRODUCT((DEDEL!$Q$19:$AB$19=$B$5)*DEDEL!Q94:AB94),0)</f>
        <v>0</v>
      </c>
      <c r="I94" s="115">
        <f t="shared" ca="1" si="7"/>
        <v>44697</v>
      </c>
      <c r="J94" s="117">
        <v>3</v>
      </c>
      <c r="K94" s="117" t="b">
        <v>1</v>
      </c>
      <c r="L94" s="117" t="s">
        <v>1313</v>
      </c>
      <c r="M94" s="117" t="b">
        <v>1</v>
      </c>
      <c r="N94" s="117" t="s">
        <v>1276</v>
      </c>
      <c r="O94" s="182" t="str">
        <f>LEFT(DEDEL!D94,19)&amp;"."&amp;DEDELCR!F94</f>
        <v>Friern Barnet Schoo.4003.DDEL1.E10.Ma22</v>
      </c>
      <c r="P94" s="185" t="str">
        <f>DEDEL!I94</f>
        <v>10163/543965</v>
      </c>
      <c r="Q94" s="117" t="b">
        <v>1</v>
      </c>
      <c r="R94" s="117" t="b">
        <v>1</v>
      </c>
      <c r="S94" s="117" t="b">
        <v>1</v>
      </c>
      <c r="U94">
        <f t="shared" si="5"/>
        <v>19</v>
      </c>
      <c r="V94">
        <f t="shared" si="6"/>
        <v>39</v>
      </c>
    </row>
    <row r="95" spans="1:22" x14ac:dyDescent="0.25">
      <c r="A95" s="117" t="s">
        <v>1312</v>
      </c>
      <c r="B95" s="180">
        <v>1</v>
      </c>
      <c r="C95" s="117">
        <v>2</v>
      </c>
      <c r="D95" s="181">
        <f>DEDEL!J95</f>
        <v>107953</v>
      </c>
      <c r="E95" s="117" t="b">
        <v>1</v>
      </c>
      <c r="F95" s="182" t="str">
        <f>RIGHT(DEDEL!C95,4)&amp;"."&amp;DEDEL!M95&amp;"."&amp;DEDEL!K95&amp;"."&amp;$C$5</f>
        <v>4004.DDEL1.E10.Ma22</v>
      </c>
      <c r="G95" s="183">
        <f t="shared" ca="1" si="4"/>
        <v>44697</v>
      </c>
      <c r="H95" s="316" cm="1">
        <f t="array" ref="H95">-IF(SUMPRODUCT((DEDEL!$Q$19:$AB$19=$B$5)*DEDEL!Q95:AB95)&lt;0,SUMPRODUCT((DEDEL!$Q$19:$AB$19=$B$5)*DEDEL!Q95:AB95),0)</f>
        <v>0</v>
      </c>
      <c r="I95" s="115">
        <f t="shared" ca="1" si="7"/>
        <v>44697</v>
      </c>
      <c r="J95" s="117">
        <v>3</v>
      </c>
      <c r="K95" s="117" t="b">
        <v>1</v>
      </c>
      <c r="L95" s="117" t="s">
        <v>1313</v>
      </c>
      <c r="M95" s="117" t="b">
        <v>1</v>
      </c>
      <c r="N95" s="117" t="s">
        <v>1276</v>
      </c>
      <c r="O95" s="182" t="str">
        <f>LEFT(DEDEL!D95,19)&amp;"."&amp;DEDELCR!F95</f>
        <v>Menorah High School.4004.DDEL1.E10.Ma22</v>
      </c>
      <c r="P95" s="185" t="str">
        <f>DEDEL!I95</f>
        <v>10163/543965</v>
      </c>
      <c r="Q95" s="117" t="b">
        <v>1</v>
      </c>
      <c r="R95" s="117" t="b">
        <v>1</v>
      </c>
      <c r="S95" s="117" t="b">
        <v>1</v>
      </c>
      <c r="U95">
        <f t="shared" si="5"/>
        <v>19</v>
      </c>
      <c r="V95">
        <f t="shared" si="6"/>
        <v>39</v>
      </c>
    </row>
    <row r="96" spans="1:22" x14ac:dyDescent="0.25">
      <c r="A96" s="117" t="s">
        <v>1312</v>
      </c>
      <c r="B96" s="180">
        <v>1</v>
      </c>
      <c r="C96" s="117">
        <v>2</v>
      </c>
      <c r="D96" s="181">
        <f>DEDEL!J96</f>
        <v>400029</v>
      </c>
      <c r="E96" s="117" t="b">
        <v>1</v>
      </c>
      <c r="F96" s="182" t="str">
        <f>RIGHT(DEDEL!C96,4)&amp;"."&amp;DEDEL!M96&amp;"."&amp;DEDEL!K96&amp;"."&amp;$C$5</f>
        <v>5404.DDEL1.E10.Ma22</v>
      </c>
      <c r="G96" s="183">
        <f t="shared" ca="1" si="4"/>
        <v>44697</v>
      </c>
      <c r="H96" s="316" cm="1">
        <f t="array" ref="H96">-IF(SUMPRODUCT((DEDEL!$Q$19:$AB$19=$B$5)*DEDEL!Q96:AB96)&lt;0,SUMPRODUCT((DEDEL!$Q$19:$AB$19=$B$5)*DEDEL!Q96:AB96),0)</f>
        <v>0</v>
      </c>
      <c r="I96" s="115">
        <f t="shared" ca="1" si="7"/>
        <v>44697</v>
      </c>
      <c r="J96" s="117">
        <v>3</v>
      </c>
      <c r="K96" s="117" t="b">
        <v>1</v>
      </c>
      <c r="L96" s="117" t="s">
        <v>1313</v>
      </c>
      <c r="M96" s="117" t="b">
        <v>1</v>
      </c>
      <c r="N96" s="117" t="s">
        <v>1276</v>
      </c>
      <c r="O96" s="182" t="str">
        <f>LEFT(DEDEL!D96,19)&amp;"."&amp;DEDELCR!F96</f>
        <v>St Michael's Cathol.5404.DDEL1.E10.Ma22</v>
      </c>
      <c r="P96" s="185" t="str">
        <f>DEDEL!I96</f>
        <v>10163/543965</v>
      </c>
      <c r="Q96" s="117" t="b">
        <v>1</v>
      </c>
      <c r="R96" s="117" t="b">
        <v>1</v>
      </c>
      <c r="S96" s="117" t="b">
        <v>1</v>
      </c>
      <c r="U96">
        <f t="shared" si="5"/>
        <v>19</v>
      </c>
      <c r="V96">
        <f t="shared" si="6"/>
        <v>39</v>
      </c>
    </row>
    <row r="97" spans="1:22" x14ac:dyDescent="0.25">
      <c r="A97" s="117" t="s">
        <v>1312</v>
      </c>
      <c r="B97" s="180">
        <v>1</v>
      </c>
      <c r="C97" s="117">
        <v>2</v>
      </c>
      <c r="D97" s="181">
        <f>DEDEL!J97</f>
        <v>400041</v>
      </c>
      <c r="E97" s="117" t="b">
        <v>1</v>
      </c>
      <c r="F97" s="182" t="str">
        <f>RIGHT(DEDEL!C97,4)&amp;"."&amp;DEDEL!M97&amp;"."&amp;DEDEL!K97&amp;"."&amp;$C$5</f>
        <v>5405.DDEL1.E10.Ma22</v>
      </c>
      <c r="G97" s="183">
        <f t="shared" ca="1" si="4"/>
        <v>44697</v>
      </c>
      <c r="H97" s="316" cm="1">
        <f t="array" ref="H97">-IF(SUMPRODUCT((DEDEL!$Q$19:$AB$19=$B$5)*DEDEL!Q97:AB97)&lt;0,SUMPRODUCT((DEDEL!$Q$19:$AB$19=$B$5)*DEDEL!Q97:AB97),0)</f>
        <v>0</v>
      </c>
      <c r="I97" s="115">
        <f t="shared" ca="1" si="7"/>
        <v>44697</v>
      </c>
      <c r="J97" s="117">
        <v>3</v>
      </c>
      <c r="K97" s="117" t="b">
        <v>1</v>
      </c>
      <c r="L97" s="117" t="s">
        <v>1313</v>
      </c>
      <c r="M97" s="117" t="b">
        <v>1</v>
      </c>
      <c r="N97" s="117" t="s">
        <v>1276</v>
      </c>
      <c r="O97" s="182" t="str">
        <f>LEFT(DEDEL!D97,19)&amp;"."&amp;DEDELCR!F97</f>
        <v>Finchley Catholic H.5405.DDEL1.E10.Ma22</v>
      </c>
      <c r="P97" s="185" t="str">
        <f>DEDEL!I97</f>
        <v>10163/543965</v>
      </c>
      <c r="Q97" s="117" t="b">
        <v>1</v>
      </c>
      <c r="R97" s="117" t="b">
        <v>1</v>
      </c>
      <c r="S97" s="117" t="b">
        <v>1</v>
      </c>
      <c r="U97">
        <f t="shared" si="5"/>
        <v>19</v>
      </c>
      <c r="V97">
        <f t="shared" si="6"/>
        <v>39</v>
      </c>
    </row>
    <row r="98" spans="1:22" x14ac:dyDescent="0.25">
      <c r="A98" s="117" t="s">
        <v>1312</v>
      </c>
      <c r="B98" s="180">
        <v>1</v>
      </c>
      <c r="C98" s="117">
        <v>2</v>
      </c>
      <c r="D98" s="181">
        <f>DEDEL!J98</f>
        <v>400013</v>
      </c>
      <c r="E98" s="117" t="b">
        <v>1</v>
      </c>
      <c r="F98" s="182" t="str">
        <f>RIGHT(DEDEL!C98,4)&amp;"."&amp;DEDEL!M98&amp;"."&amp;DEDEL!K98&amp;"."&amp;$C$5</f>
        <v>5407.DDEL1.E10.Ma22</v>
      </c>
      <c r="G98" s="183">
        <f t="shared" ca="1" si="4"/>
        <v>44697</v>
      </c>
      <c r="H98" s="316" cm="1">
        <f t="array" ref="H98">-IF(SUMPRODUCT((DEDEL!$Q$19:$AB$19=$B$5)*DEDEL!Q98:AB98)&lt;0,SUMPRODUCT((DEDEL!$Q$19:$AB$19=$B$5)*DEDEL!Q98:AB98),0)</f>
        <v>0</v>
      </c>
      <c r="I98" s="115">
        <f t="shared" ca="1" si="7"/>
        <v>44697</v>
      </c>
      <c r="J98" s="117">
        <v>3</v>
      </c>
      <c r="K98" s="117" t="b">
        <v>1</v>
      </c>
      <c r="L98" s="117" t="s">
        <v>1313</v>
      </c>
      <c r="M98" s="117" t="b">
        <v>1</v>
      </c>
      <c r="N98" s="117" t="s">
        <v>1276</v>
      </c>
      <c r="O98" s="182" t="str">
        <f>LEFT(DEDEL!D98,19)&amp;"."&amp;DEDELCR!F98</f>
        <v>St James' Catholic .5407.DDEL1.E10.Ma22</v>
      </c>
      <c r="P98" s="185" t="str">
        <f>DEDEL!I98</f>
        <v>10163/543965</v>
      </c>
      <c r="Q98" s="117" t="b">
        <v>1</v>
      </c>
      <c r="R98" s="117" t="b">
        <v>1</v>
      </c>
      <c r="S98" s="117" t="b">
        <v>1</v>
      </c>
      <c r="U98">
        <f t="shared" si="5"/>
        <v>19</v>
      </c>
      <c r="V98">
        <f t="shared" si="6"/>
        <v>39</v>
      </c>
    </row>
    <row r="99" spans="1:22" x14ac:dyDescent="0.25">
      <c r="A99" s="117" t="s">
        <v>1312</v>
      </c>
      <c r="B99" s="180">
        <v>1</v>
      </c>
      <c r="C99" s="117">
        <v>2</v>
      </c>
      <c r="D99" s="181">
        <f>DEDEL!J99</f>
        <v>400140</v>
      </c>
      <c r="E99" s="117" t="b">
        <v>1</v>
      </c>
      <c r="F99" s="182" t="str">
        <f>RIGHT(DEDEL!C99,4)&amp;"."&amp;DEDEL!M99&amp;"."&amp;DEDEL!K99&amp;"."&amp;$C$5</f>
        <v>5427.DDEL1.E10.Ma22</v>
      </c>
      <c r="G99" s="183">
        <f t="shared" ca="1" si="4"/>
        <v>44697</v>
      </c>
      <c r="H99" s="316" cm="1">
        <f t="array" ref="H99">-IF(SUMPRODUCT((DEDEL!$Q$19:$AB$19=$B$5)*DEDEL!Q99:AB99)&lt;0,SUMPRODUCT((DEDEL!$Q$19:$AB$19=$B$5)*DEDEL!Q99:AB99),0)</f>
        <v>0</v>
      </c>
      <c r="I99" s="115">
        <f t="shared" ca="1" si="7"/>
        <v>44697</v>
      </c>
      <c r="J99" s="117">
        <v>3</v>
      </c>
      <c r="K99" s="117" t="b">
        <v>1</v>
      </c>
      <c r="L99" s="117" t="s">
        <v>1313</v>
      </c>
      <c r="M99" s="117" t="b">
        <v>1</v>
      </c>
      <c r="N99" s="117" t="s">
        <v>1276</v>
      </c>
      <c r="O99" s="182" t="str">
        <f>LEFT(DEDEL!D99,19)&amp;"."&amp;DEDELCR!F99</f>
        <v>JCoSS.5427.DDEL1.E10.Ma22</v>
      </c>
      <c r="P99" s="185" t="str">
        <f>DEDEL!I99</f>
        <v>10163/543965</v>
      </c>
      <c r="Q99" s="117" t="b">
        <v>1</v>
      </c>
      <c r="R99" s="117" t="b">
        <v>1</v>
      </c>
      <c r="S99" s="117" t="b">
        <v>1</v>
      </c>
      <c r="U99">
        <f t="shared" si="5"/>
        <v>19</v>
      </c>
      <c r="V99">
        <f t="shared" si="6"/>
        <v>25</v>
      </c>
    </row>
    <row r="100" spans="1:22" x14ac:dyDescent="0.25">
      <c r="A100" s="117" t="s">
        <v>1312</v>
      </c>
      <c r="B100" s="180">
        <v>1</v>
      </c>
      <c r="C100" s="117">
        <v>2</v>
      </c>
      <c r="D100" s="181">
        <f>DEDEL!J100</f>
        <v>400135</v>
      </c>
      <c r="E100" s="117" t="b">
        <v>1</v>
      </c>
      <c r="F100" s="182" t="str">
        <f>RIGHT(DEDEL!C100,4)&amp;"."&amp;DEDEL!M100&amp;"."&amp;DEDEL!K100&amp;"."&amp;$C$5</f>
        <v>3521.DDEL1.E10.Ma22</v>
      </c>
      <c r="G100" s="183">
        <f t="shared" ca="1" si="4"/>
        <v>44697</v>
      </c>
      <c r="H100" s="316" cm="1">
        <f t="array" ref="H100">-IF(SUMPRODUCT((DEDEL!$Q$19:$AB$19=$B$5)*DEDEL!Q100:AB100)&lt;0,SUMPRODUCT((DEDEL!$Q$19:$AB$19=$B$5)*DEDEL!Q100:AB100),0)</f>
        <v>0</v>
      </c>
      <c r="I100" s="115">
        <f t="shared" ca="1" si="7"/>
        <v>44697</v>
      </c>
      <c r="J100" s="117">
        <v>3</v>
      </c>
      <c r="K100" s="117" t="b">
        <v>1</v>
      </c>
      <c r="L100" s="117" t="s">
        <v>1313</v>
      </c>
      <c r="M100" s="117" t="b">
        <v>1</v>
      </c>
      <c r="N100" s="117" t="s">
        <v>1276</v>
      </c>
      <c r="O100" s="182" t="str">
        <f>LEFT(DEDEL!D100,19)&amp;"."&amp;DEDELCR!F100</f>
        <v>St Mary's and St Jo.3521.DDEL1.E10.Ma22</v>
      </c>
      <c r="P100" s="185" t="str">
        <f>DEDEL!I100</f>
        <v>11510/543965</v>
      </c>
      <c r="Q100" s="117" t="b">
        <v>1</v>
      </c>
      <c r="R100" s="117" t="b">
        <v>1</v>
      </c>
      <c r="S100" s="117" t="b">
        <v>1</v>
      </c>
      <c r="U100">
        <f t="shared" si="5"/>
        <v>19</v>
      </c>
      <c r="V100">
        <f t="shared" si="6"/>
        <v>39</v>
      </c>
    </row>
    <row r="101" spans="1:22" x14ac:dyDescent="0.25">
      <c r="A101" s="117" t="s">
        <v>1312</v>
      </c>
      <c r="B101" s="180">
        <v>1</v>
      </c>
      <c r="C101" s="117">
        <v>2</v>
      </c>
      <c r="D101" s="181">
        <f>DEDEL!J101</f>
        <v>400005</v>
      </c>
      <c r="E101" s="117" t="b">
        <v>1</v>
      </c>
      <c r="F101" s="182" t="str">
        <f>RIGHT(DEDEL!C101,4)&amp;"."&amp;DEDEL!M101&amp;"."&amp;DEDEL!K101&amp;"."&amp;$C$5</f>
        <v>2002.DDEL2.E27.Ma22</v>
      </c>
      <c r="G101" s="183">
        <f t="shared" ca="1" si="4"/>
        <v>44697</v>
      </c>
      <c r="H101" s="316" cm="1">
        <f t="array" ref="H101">-IF(SUMPRODUCT((DEDEL!$Q$19:$AB$19=$B$5)*DEDEL!Q101:AB101)&lt;0,SUMPRODUCT((DEDEL!$Q$19:$AB$19=$B$5)*DEDEL!Q101:AB101),0)</f>
        <v>0</v>
      </c>
      <c r="I101" s="115">
        <f t="shared" ca="1" si="7"/>
        <v>44697</v>
      </c>
      <c r="J101" s="117">
        <v>3</v>
      </c>
      <c r="K101" s="117" t="b">
        <v>1</v>
      </c>
      <c r="L101" s="117" t="s">
        <v>1313</v>
      </c>
      <c r="M101" s="117" t="b">
        <v>1</v>
      </c>
      <c r="N101" s="117" t="s">
        <v>1276</v>
      </c>
      <c r="O101" s="182" t="str">
        <f>LEFT(DEDEL!D101,19)&amp;"."&amp;DEDELCR!F101</f>
        <v>Barnfield Primary S.2002.DDEL2.E27.Ma22</v>
      </c>
      <c r="P101" s="185" t="str">
        <f>DEDEL!I101</f>
        <v>10162/543965</v>
      </c>
      <c r="Q101" s="117" t="b">
        <v>1</v>
      </c>
      <c r="R101" s="117" t="b">
        <v>1</v>
      </c>
      <c r="S101" s="117" t="b">
        <v>1</v>
      </c>
      <c r="U101">
        <f t="shared" si="5"/>
        <v>19</v>
      </c>
      <c r="V101">
        <f t="shared" si="6"/>
        <v>39</v>
      </c>
    </row>
    <row r="102" spans="1:22" x14ac:dyDescent="0.25">
      <c r="A102" s="117" t="s">
        <v>1312</v>
      </c>
      <c r="B102" s="180">
        <v>1</v>
      </c>
      <c r="C102" s="117">
        <v>2</v>
      </c>
      <c r="D102" s="181">
        <f>DEDEL!J102</f>
        <v>400051</v>
      </c>
      <c r="E102" s="117" t="b">
        <v>1</v>
      </c>
      <c r="F102" s="182" t="str">
        <f>RIGHT(DEDEL!C102,4)&amp;"."&amp;DEDEL!M102&amp;"."&amp;DEDEL!K102&amp;"."&amp;$C$5</f>
        <v>2003.DDEL2.E27.Ma22</v>
      </c>
      <c r="G102" s="183">
        <f t="shared" ca="1" si="4"/>
        <v>44697</v>
      </c>
      <c r="H102" s="316" cm="1">
        <f t="array" ref="H102">-IF(SUMPRODUCT((DEDEL!$Q$19:$AB$19=$B$5)*DEDEL!Q102:AB102)&lt;0,SUMPRODUCT((DEDEL!$Q$19:$AB$19=$B$5)*DEDEL!Q102:AB102),0)</f>
        <v>0</v>
      </c>
      <c r="I102" s="115">
        <f t="shared" ca="1" si="7"/>
        <v>44697</v>
      </c>
      <c r="J102" s="117">
        <v>3</v>
      </c>
      <c r="K102" s="117" t="b">
        <v>1</v>
      </c>
      <c r="L102" s="117" t="s">
        <v>1313</v>
      </c>
      <c r="M102" s="117" t="b">
        <v>1</v>
      </c>
      <c r="N102" s="117" t="s">
        <v>1276</v>
      </c>
      <c r="O102" s="182" t="str">
        <f>LEFT(DEDEL!D102,19)&amp;"."&amp;DEDELCR!F102</f>
        <v>Bell Lane Primary S.2003.DDEL2.E27.Ma22</v>
      </c>
      <c r="P102" s="185" t="str">
        <f>DEDEL!I102</f>
        <v>10162/543965</v>
      </c>
      <c r="Q102" s="117" t="b">
        <v>1</v>
      </c>
      <c r="R102" s="117" t="b">
        <v>1</v>
      </c>
      <c r="S102" s="117" t="b">
        <v>1</v>
      </c>
      <c r="U102">
        <f t="shared" si="5"/>
        <v>19</v>
      </c>
      <c r="V102">
        <f t="shared" si="6"/>
        <v>39</v>
      </c>
    </row>
    <row r="103" spans="1:22" x14ac:dyDescent="0.25">
      <c r="A103" s="117" t="s">
        <v>1312</v>
      </c>
      <c r="B103" s="180">
        <v>1</v>
      </c>
      <c r="C103" s="117">
        <v>2</v>
      </c>
      <c r="D103" s="181">
        <f>DEDEL!J103</f>
        <v>400040</v>
      </c>
      <c r="E103" s="117" t="b">
        <v>1</v>
      </c>
      <c r="F103" s="182" t="str">
        <f>RIGHT(DEDEL!C103,4)&amp;"."&amp;DEDEL!M103&amp;"."&amp;DEDEL!K103&amp;"."&amp;$C$5</f>
        <v>2007.DDEL2.E27.Ma22</v>
      </c>
      <c r="G103" s="183">
        <f t="shared" ca="1" si="4"/>
        <v>44697</v>
      </c>
      <c r="H103" s="316" cm="1">
        <f t="array" ref="H103">-IF(SUMPRODUCT((DEDEL!$Q$19:$AB$19=$B$5)*DEDEL!Q103:AB103)&lt;0,SUMPRODUCT((DEDEL!$Q$19:$AB$19=$B$5)*DEDEL!Q103:AB103),0)</f>
        <v>0</v>
      </c>
      <c r="I103" s="115">
        <f t="shared" ca="1" si="7"/>
        <v>44697</v>
      </c>
      <c r="J103" s="117">
        <v>3</v>
      </c>
      <c r="K103" s="117" t="b">
        <v>1</v>
      </c>
      <c r="L103" s="117" t="s">
        <v>1313</v>
      </c>
      <c r="M103" s="117" t="b">
        <v>1</v>
      </c>
      <c r="N103" s="117" t="s">
        <v>1276</v>
      </c>
      <c r="O103" s="182" t="str">
        <f>LEFT(DEDEL!D103,19)&amp;"."&amp;DEDELCR!F103</f>
        <v>Brookland Junior Sc.2007.DDEL2.E27.Ma22</v>
      </c>
      <c r="P103" s="185" t="str">
        <f>DEDEL!I103</f>
        <v>10162/543965</v>
      </c>
      <c r="Q103" s="117" t="b">
        <v>1</v>
      </c>
      <c r="R103" s="117" t="b">
        <v>1</v>
      </c>
      <c r="S103" s="117" t="b">
        <v>1</v>
      </c>
      <c r="U103">
        <f t="shared" si="5"/>
        <v>19</v>
      </c>
      <c r="V103">
        <f t="shared" si="6"/>
        <v>39</v>
      </c>
    </row>
    <row r="104" spans="1:22" x14ac:dyDescent="0.25">
      <c r="A104" s="117" t="s">
        <v>1312</v>
      </c>
      <c r="B104" s="180">
        <v>1</v>
      </c>
      <c r="C104" s="117">
        <v>2</v>
      </c>
      <c r="D104" s="181">
        <f>DEDEL!J104</f>
        <v>400057</v>
      </c>
      <c r="E104" s="117" t="b">
        <v>1</v>
      </c>
      <c r="F104" s="182" t="str">
        <f>RIGHT(DEDEL!C104,4)&amp;"."&amp;DEDEL!M104&amp;"."&amp;DEDEL!K104&amp;"."&amp;$C$5</f>
        <v>2008.DDEL2.E27.Ma22</v>
      </c>
      <c r="G104" s="183">
        <f t="shared" ca="1" si="4"/>
        <v>44697</v>
      </c>
      <c r="H104" s="316" cm="1">
        <f t="array" ref="H104">-IF(SUMPRODUCT((DEDEL!$Q$19:$AB$19=$B$5)*DEDEL!Q104:AB104)&lt;0,SUMPRODUCT((DEDEL!$Q$19:$AB$19=$B$5)*DEDEL!Q104:AB104),0)</f>
        <v>0</v>
      </c>
      <c r="I104" s="115">
        <f t="shared" ca="1" si="7"/>
        <v>44697</v>
      </c>
      <c r="J104" s="117">
        <v>3</v>
      </c>
      <c r="K104" s="117" t="b">
        <v>1</v>
      </c>
      <c r="L104" s="117" t="s">
        <v>1313</v>
      </c>
      <c r="M104" s="117" t="b">
        <v>1</v>
      </c>
      <c r="N104" s="117" t="s">
        <v>1276</v>
      </c>
      <c r="O104" s="182" t="str">
        <f>LEFT(DEDEL!D104,19)&amp;"."&amp;DEDELCR!F104</f>
        <v>Brookland Infant an.2008.DDEL2.E27.Ma22</v>
      </c>
      <c r="P104" s="185" t="str">
        <f>DEDEL!I104</f>
        <v>10162/543965</v>
      </c>
      <c r="Q104" s="117" t="b">
        <v>1</v>
      </c>
      <c r="R104" s="117" t="b">
        <v>1</v>
      </c>
      <c r="S104" s="117" t="b">
        <v>1</v>
      </c>
      <c r="U104">
        <f t="shared" si="5"/>
        <v>19</v>
      </c>
      <c r="V104">
        <f t="shared" si="6"/>
        <v>39</v>
      </c>
    </row>
    <row r="105" spans="1:22" x14ac:dyDescent="0.25">
      <c r="A105" s="117" t="s">
        <v>1312</v>
      </c>
      <c r="B105" s="180">
        <v>1</v>
      </c>
      <c r="C105" s="117">
        <v>2</v>
      </c>
      <c r="D105" s="181">
        <f>DEDEL!J105</f>
        <v>400061</v>
      </c>
      <c r="E105" s="117" t="b">
        <v>1</v>
      </c>
      <c r="F105" s="182" t="str">
        <f>RIGHT(DEDEL!C105,4)&amp;"."&amp;DEDEL!M105&amp;"."&amp;DEDEL!K105&amp;"."&amp;$C$5</f>
        <v>2009.DDEL2.E27.Ma22</v>
      </c>
      <c r="G105" s="183">
        <f t="shared" ca="1" si="4"/>
        <v>44697</v>
      </c>
      <c r="H105" s="316" cm="1">
        <f t="array" ref="H105">-IF(SUMPRODUCT((DEDEL!$Q$19:$AB$19=$B$5)*DEDEL!Q105:AB105)&lt;0,SUMPRODUCT((DEDEL!$Q$19:$AB$19=$B$5)*DEDEL!Q105:AB105),0)</f>
        <v>0</v>
      </c>
      <c r="I105" s="115">
        <f t="shared" ca="1" si="7"/>
        <v>44697</v>
      </c>
      <c r="J105" s="117">
        <v>3</v>
      </c>
      <c r="K105" s="117" t="b">
        <v>1</v>
      </c>
      <c r="L105" s="117" t="s">
        <v>1313</v>
      </c>
      <c r="M105" s="117" t="b">
        <v>1</v>
      </c>
      <c r="N105" s="117" t="s">
        <v>1276</v>
      </c>
      <c r="O105" s="182" t="str">
        <f>LEFT(DEDEL!D105,19)&amp;"."&amp;DEDELCR!F105</f>
        <v>Brunswick Park Prim.2009.DDEL2.E27.Ma22</v>
      </c>
      <c r="P105" s="185" t="str">
        <f>DEDEL!I105</f>
        <v>10162/543965</v>
      </c>
      <c r="Q105" s="117" t="b">
        <v>1</v>
      </c>
      <c r="R105" s="117" t="b">
        <v>1</v>
      </c>
      <c r="S105" s="117" t="b">
        <v>1</v>
      </c>
      <c r="U105">
        <f t="shared" si="5"/>
        <v>19</v>
      </c>
      <c r="V105">
        <f t="shared" si="6"/>
        <v>39</v>
      </c>
    </row>
    <row r="106" spans="1:22" x14ac:dyDescent="0.25">
      <c r="A106" s="117" t="s">
        <v>1312</v>
      </c>
      <c r="B106" s="180">
        <v>1</v>
      </c>
      <c r="C106" s="117">
        <v>2</v>
      </c>
      <c r="D106" s="181">
        <f>DEDEL!J106</f>
        <v>400020</v>
      </c>
      <c r="E106" s="117" t="b">
        <v>1</v>
      </c>
      <c r="F106" s="182" t="str">
        <f>RIGHT(DEDEL!C106,4)&amp;"."&amp;DEDEL!M106&amp;"."&amp;DEDEL!K106&amp;"."&amp;$C$5</f>
        <v>2011.DDEL2.E27.Ma22</v>
      </c>
      <c r="G106" s="183">
        <f t="shared" ca="1" si="4"/>
        <v>44697</v>
      </c>
      <c r="H106" s="316" cm="1">
        <f t="array" ref="H106">-IF(SUMPRODUCT((DEDEL!$Q$19:$AB$19=$B$5)*DEDEL!Q106:AB106)&lt;0,SUMPRODUCT((DEDEL!$Q$19:$AB$19=$B$5)*DEDEL!Q106:AB106),0)</f>
        <v>0</v>
      </c>
      <c r="I106" s="115">
        <f t="shared" ca="1" si="7"/>
        <v>44697</v>
      </c>
      <c r="J106" s="117">
        <v>3</v>
      </c>
      <c r="K106" s="117" t="b">
        <v>1</v>
      </c>
      <c r="L106" s="117" t="s">
        <v>1313</v>
      </c>
      <c r="M106" s="117" t="b">
        <v>1</v>
      </c>
      <c r="N106" s="117" t="s">
        <v>1276</v>
      </c>
      <c r="O106" s="182" t="str">
        <f>LEFT(DEDEL!D106,19)&amp;"."&amp;DEDELCR!F106</f>
        <v>Church Hill School.2011.DDEL2.E27.Ma22</v>
      </c>
      <c r="P106" s="185" t="str">
        <f>DEDEL!I106</f>
        <v>10162/543965</v>
      </c>
      <c r="Q106" s="117" t="b">
        <v>1</v>
      </c>
      <c r="R106" s="117" t="b">
        <v>1</v>
      </c>
      <c r="S106" s="117" t="b">
        <v>1</v>
      </c>
      <c r="U106">
        <f t="shared" si="5"/>
        <v>19</v>
      </c>
      <c r="V106">
        <f t="shared" si="6"/>
        <v>38</v>
      </c>
    </row>
    <row r="107" spans="1:22" x14ac:dyDescent="0.25">
      <c r="A107" s="117" t="s">
        <v>1312</v>
      </c>
      <c r="B107" s="180">
        <v>1</v>
      </c>
      <c r="C107" s="117">
        <v>2</v>
      </c>
      <c r="D107" s="181">
        <f>DEDEL!J107</f>
        <v>400050</v>
      </c>
      <c r="E107" s="117" t="b">
        <v>1</v>
      </c>
      <c r="F107" s="182" t="str">
        <f>RIGHT(DEDEL!C107,4)&amp;"."&amp;DEDEL!M107&amp;"."&amp;DEDEL!K107&amp;"."&amp;$C$5</f>
        <v>2014.DDEL2.E27.Ma22</v>
      </c>
      <c r="G107" s="183">
        <f t="shared" ca="1" si="4"/>
        <v>44697</v>
      </c>
      <c r="H107" s="316" cm="1">
        <f t="array" ref="H107">-IF(SUMPRODUCT((DEDEL!$Q$19:$AB$19=$B$5)*DEDEL!Q107:AB107)&lt;0,SUMPRODUCT((DEDEL!$Q$19:$AB$19=$B$5)*DEDEL!Q107:AB107),0)</f>
        <v>0</v>
      </c>
      <c r="I107" s="115">
        <f t="shared" ca="1" si="7"/>
        <v>44697</v>
      </c>
      <c r="J107" s="117">
        <v>3</v>
      </c>
      <c r="K107" s="117" t="b">
        <v>1</v>
      </c>
      <c r="L107" s="117" t="s">
        <v>1313</v>
      </c>
      <c r="M107" s="117" t="b">
        <v>1</v>
      </c>
      <c r="N107" s="117" t="s">
        <v>1276</v>
      </c>
      <c r="O107" s="182" t="str">
        <f>LEFT(DEDEL!D107,19)&amp;"."&amp;DEDELCR!F107</f>
        <v>Colindale Primary S.2014.DDEL2.E27.Ma22</v>
      </c>
      <c r="P107" s="185" t="str">
        <f>DEDEL!I107</f>
        <v>10162/543965</v>
      </c>
      <c r="Q107" s="117" t="b">
        <v>1</v>
      </c>
      <c r="R107" s="117" t="b">
        <v>1</v>
      </c>
      <c r="S107" s="117" t="b">
        <v>1</v>
      </c>
      <c r="U107">
        <f t="shared" si="5"/>
        <v>19</v>
      </c>
      <c r="V107">
        <f t="shared" si="6"/>
        <v>39</v>
      </c>
    </row>
    <row r="108" spans="1:22" x14ac:dyDescent="0.25">
      <c r="A108" s="117" t="s">
        <v>1312</v>
      </c>
      <c r="B108" s="180">
        <v>1</v>
      </c>
      <c r="C108" s="117">
        <v>2</v>
      </c>
      <c r="D108" s="181">
        <f>DEDEL!J108</f>
        <v>400059</v>
      </c>
      <c r="E108" s="117" t="b">
        <v>1</v>
      </c>
      <c r="F108" s="182" t="str">
        <f>RIGHT(DEDEL!C108,4)&amp;"."&amp;DEDEL!M108&amp;"."&amp;DEDEL!K108&amp;"."&amp;$C$5</f>
        <v>2015.DDEL2.E27.Ma22</v>
      </c>
      <c r="G108" s="183">
        <f t="shared" ca="1" si="4"/>
        <v>44697</v>
      </c>
      <c r="H108" s="316" cm="1">
        <f t="array" ref="H108">-IF(SUMPRODUCT((DEDEL!$Q$19:$AB$19=$B$5)*DEDEL!Q108:AB108)&lt;0,SUMPRODUCT((DEDEL!$Q$19:$AB$19=$B$5)*DEDEL!Q108:AB108),0)</f>
        <v>0</v>
      </c>
      <c r="I108" s="115">
        <f t="shared" ca="1" si="7"/>
        <v>44697</v>
      </c>
      <c r="J108" s="117">
        <v>3</v>
      </c>
      <c r="K108" s="117" t="b">
        <v>1</v>
      </c>
      <c r="L108" s="117" t="s">
        <v>1313</v>
      </c>
      <c r="M108" s="117" t="b">
        <v>1</v>
      </c>
      <c r="N108" s="117" t="s">
        <v>1276</v>
      </c>
      <c r="O108" s="182" t="str">
        <f>LEFT(DEDEL!D108,19)&amp;"."&amp;DEDELCR!F108</f>
        <v>Coppetts Wood Prima.2015.DDEL2.E27.Ma22</v>
      </c>
      <c r="P108" s="185" t="str">
        <f>DEDEL!I108</f>
        <v>10162/543965</v>
      </c>
      <c r="Q108" s="117" t="b">
        <v>1</v>
      </c>
      <c r="R108" s="117" t="b">
        <v>1</v>
      </c>
      <c r="S108" s="117" t="b">
        <v>1</v>
      </c>
      <c r="U108">
        <f t="shared" si="5"/>
        <v>19</v>
      </c>
      <c r="V108">
        <f t="shared" si="6"/>
        <v>39</v>
      </c>
    </row>
    <row r="109" spans="1:22" x14ac:dyDescent="0.25">
      <c r="A109" s="117" t="s">
        <v>1312</v>
      </c>
      <c r="B109" s="180">
        <v>1</v>
      </c>
      <c r="C109" s="117">
        <v>2</v>
      </c>
      <c r="D109" s="181">
        <f>DEDEL!J109</f>
        <v>400049</v>
      </c>
      <c r="E109" s="117" t="b">
        <v>1</v>
      </c>
      <c r="F109" s="182" t="str">
        <f>RIGHT(DEDEL!C109,4)&amp;"."&amp;DEDEL!M109&amp;"."&amp;DEDEL!K109&amp;"."&amp;$C$5</f>
        <v>2016.DDEL2.E27.Ma22</v>
      </c>
      <c r="G109" s="183">
        <f t="shared" ca="1" si="4"/>
        <v>44697</v>
      </c>
      <c r="H109" s="316" cm="1">
        <f t="array" ref="H109">-IF(SUMPRODUCT((DEDEL!$Q$19:$AB$19=$B$5)*DEDEL!Q109:AB109)&lt;0,SUMPRODUCT((DEDEL!$Q$19:$AB$19=$B$5)*DEDEL!Q109:AB109),0)</f>
        <v>0</v>
      </c>
      <c r="I109" s="115">
        <f t="shared" ca="1" si="7"/>
        <v>44697</v>
      </c>
      <c r="J109" s="117">
        <v>3</v>
      </c>
      <c r="K109" s="117" t="b">
        <v>1</v>
      </c>
      <c r="L109" s="117" t="s">
        <v>1313</v>
      </c>
      <c r="M109" s="117" t="b">
        <v>1</v>
      </c>
      <c r="N109" s="117" t="s">
        <v>1276</v>
      </c>
      <c r="O109" s="182" t="str">
        <f>LEFT(DEDEL!D109,19)&amp;"."&amp;DEDELCR!F109</f>
        <v>Courtland School.2016.DDEL2.E27.Ma22</v>
      </c>
      <c r="P109" s="185" t="str">
        <f>DEDEL!I109</f>
        <v>10162/543965</v>
      </c>
      <c r="Q109" s="117" t="b">
        <v>1</v>
      </c>
      <c r="R109" s="117" t="b">
        <v>1</v>
      </c>
      <c r="S109" s="117" t="b">
        <v>1</v>
      </c>
      <c r="U109">
        <f t="shared" si="5"/>
        <v>19</v>
      </c>
      <c r="V109">
        <f t="shared" si="6"/>
        <v>36</v>
      </c>
    </row>
    <row r="110" spans="1:22" x14ac:dyDescent="0.25">
      <c r="A110" s="117" t="s">
        <v>1312</v>
      </c>
      <c r="B110" s="180">
        <v>1</v>
      </c>
      <c r="C110" s="117">
        <v>2</v>
      </c>
      <c r="D110" s="181">
        <f>DEDEL!J110</f>
        <v>400080</v>
      </c>
      <c r="E110" s="117" t="b">
        <v>1</v>
      </c>
      <c r="F110" s="182" t="str">
        <f>RIGHT(DEDEL!C110,4)&amp;"."&amp;DEDEL!M110&amp;"."&amp;DEDEL!K110&amp;"."&amp;$C$5</f>
        <v>2017.DDEL2.E27.Ma22</v>
      </c>
      <c r="G110" s="183">
        <f t="shared" ca="1" si="4"/>
        <v>44697</v>
      </c>
      <c r="H110" s="316" cm="1">
        <f t="array" ref="H110">-IF(SUMPRODUCT((DEDEL!$Q$19:$AB$19=$B$5)*DEDEL!Q110:AB110)&lt;0,SUMPRODUCT((DEDEL!$Q$19:$AB$19=$B$5)*DEDEL!Q110:AB110),0)</f>
        <v>0</v>
      </c>
      <c r="I110" s="115">
        <f t="shared" ca="1" si="7"/>
        <v>44697</v>
      </c>
      <c r="J110" s="117">
        <v>3</v>
      </c>
      <c r="K110" s="117" t="b">
        <v>1</v>
      </c>
      <c r="L110" s="117" t="s">
        <v>1313</v>
      </c>
      <c r="M110" s="117" t="b">
        <v>1</v>
      </c>
      <c r="N110" s="117" t="s">
        <v>1276</v>
      </c>
      <c r="O110" s="182" t="str">
        <f>LEFT(DEDEL!D110,19)&amp;"."&amp;DEDELCR!F110</f>
        <v>Cromer Road Primary.2017.DDEL2.E27.Ma22</v>
      </c>
      <c r="P110" s="185" t="str">
        <f>DEDEL!I110</f>
        <v>10162/543965</v>
      </c>
      <c r="Q110" s="117" t="b">
        <v>1</v>
      </c>
      <c r="R110" s="117" t="b">
        <v>1</v>
      </c>
      <c r="S110" s="117" t="b">
        <v>1</v>
      </c>
      <c r="U110">
        <f t="shared" si="5"/>
        <v>19</v>
      </c>
      <c r="V110">
        <f t="shared" si="6"/>
        <v>39</v>
      </c>
    </row>
    <row r="111" spans="1:22" x14ac:dyDescent="0.25">
      <c r="A111" s="117" t="s">
        <v>1312</v>
      </c>
      <c r="B111" s="180">
        <v>1</v>
      </c>
      <c r="C111" s="117">
        <v>2</v>
      </c>
      <c r="D111" s="181">
        <f>DEDEL!J111</f>
        <v>400036</v>
      </c>
      <c r="E111" s="117" t="b">
        <v>1</v>
      </c>
      <c r="F111" s="182" t="str">
        <f>RIGHT(DEDEL!C111,4)&amp;"."&amp;DEDEL!M111&amp;"."&amp;DEDEL!K111&amp;"."&amp;$C$5</f>
        <v>2019.DDEL2.E27.Ma22</v>
      </c>
      <c r="G111" s="183">
        <f t="shared" ca="1" si="4"/>
        <v>44697</v>
      </c>
      <c r="H111" s="316" cm="1">
        <f t="array" ref="H111">-IF(SUMPRODUCT((DEDEL!$Q$19:$AB$19=$B$5)*DEDEL!Q111:AB111)&lt;0,SUMPRODUCT((DEDEL!$Q$19:$AB$19=$B$5)*DEDEL!Q111:AB111),0)</f>
        <v>0</v>
      </c>
      <c r="I111" s="115">
        <f t="shared" ca="1" si="7"/>
        <v>44697</v>
      </c>
      <c r="J111" s="117">
        <v>3</v>
      </c>
      <c r="K111" s="117" t="b">
        <v>1</v>
      </c>
      <c r="L111" s="117" t="s">
        <v>1313</v>
      </c>
      <c r="M111" s="117" t="b">
        <v>1</v>
      </c>
      <c r="N111" s="117" t="s">
        <v>1276</v>
      </c>
      <c r="O111" s="182" t="str">
        <f>LEFT(DEDEL!D111,19)&amp;"."&amp;DEDELCR!F111</f>
        <v>Deansbrook Infant S.2019.DDEL2.E27.Ma22</v>
      </c>
      <c r="P111" s="185" t="str">
        <f>DEDEL!I111</f>
        <v>10162/543965</v>
      </c>
      <c r="Q111" s="117" t="b">
        <v>1</v>
      </c>
      <c r="R111" s="117" t="b">
        <v>1</v>
      </c>
      <c r="S111" s="117" t="b">
        <v>1</v>
      </c>
      <c r="U111">
        <f t="shared" si="5"/>
        <v>19</v>
      </c>
      <c r="V111">
        <f t="shared" si="6"/>
        <v>39</v>
      </c>
    </row>
    <row r="112" spans="1:22" x14ac:dyDescent="0.25">
      <c r="A112" s="117" t="s">
        <v>1312</v>
      </c>
      <c r="B112" s="180">
        <v>1</v>
      </c>
      <c r="C112" s="117">
        <v>2</v>
      </c>
      <c r="D112" s="181">
        <f>DEDEL!J112</f>
        <v>400042</v>
      </c>
      <c r="E112" s="117" t="b">
        <v>1</v>
      </c>
      <c r="F112" s="182" t="str">
        <f>RIGHT(DEDEL!C112,4)&amp;"."&amp;DEDEL!M112&amp;"."&amp;DEDEL!K112&amp;"."&amp;$C$5</f>
        <v>2021.DDEL2.E27.Ma22</v>
      </c>
      <c r="G112" s="183">
        <f t="shared" ca="1" si="4"/>
        <v>44697</v>
      </c>
      <c r="H112" s="316" cm="1">
        <f t="array" ref="H112">-IF(SUMPRODUCT((DEDEL!$Q$19:$AB$19=$B$5)*DEDEL!Q112:AB112)&lt;0,SUMPRODUCT((DEDEL!$Q$19:$AB$19=$B$5)*DEDEL!Q112:AB112),0)</f>
        <v>0</v>
      </c>
      <c r="I112" s="115">
        <f t="shared" ca="1" si="7"/>
        <v>44697</v>
      </c>
      <c r="J112" s="117">
        <v>3</v>
      </c>
      <c r="K112" s="117" t="b">
        <v>1</v>
      </c>
      <c r="L112" s="117" t="s">
        <v>1313</v>
      </c>
      <c r="M112" s="117" t="b">
        <v>1</v>
      </c>
      <c r="N112" s="117" t="s">
        <v>1276</v>
      </c>
      <c r="O112" s="182" t="str">
        <f>LEFT(DEDEL!D112,19)&amp;"."&amp;DEDELCR!F112</f>
        <v>Dollis Primary Scho.2021.DDEL2.E27.Ma22</v>
      </c>
      <c r="P112" s="185" t="str">
        <f>DEDEL!I112</f>
        <v>10162/543965</v>
      </c>
      <c r="Q112" s="117" t="b">
        <v>1</v>
      </c>
      <c r="R112" s="117" t="b">
        <v>1</v>
      </c>
      <c r="S112" s="117" t="b">
        <v>1</v>
      </c>
      <c r="U112">
        <f t="shared" si="5"/>
        <v>19</v>
      </c>
      <c r="V112">
        <f t="shared" si="6"/>
        <v>39</v>
      </c>
    </row>
    <row r="113" spans="1:22" x14ac:dyDescent="0.25">
      <c r="A113" s="117" t="s">
        <v>1312</v>
      </c>
      <c r="B113" s="180">
        <v>1</v>
      </c>
      <c r="C113" s="117">
        <v>2</v>
      </c>
      <c r="D113" s="181">
        <f>DEDEL!J113</f>
        <v>400159</v>
      </c>
      <c r="E113" s="117" t="b">
        <v>1</v>
      </c>
      <c r="F113" s="182" t="str">
        <f>RIGHT(DEDEL!C113,4)&amp;"."&amp;DEDEL!M113&amp;"."&amp;DEDEL!K113&amp;"."&amp;$C$5</f>
        <v>2023.DDEL2.E27.Ma22</v>
      </c>
      <c r="G113" s="183">
        <f t="shared" ca="1" si="4"/>
        <v>44697</v>
      </c>
      <c r="H113" s="316" cm="1">
        <f t="array" ref="H113">-IF(SUMPRODUCT((DEDEL!$Q$19:$AB$19=$B$5)*DEDEL!Q113:AB113)&lt;0,SUMPRODUCT((DEDEL!$Q$19:$AB$19=$B$5)*DEDEL!Q113:AB113),0)</f>
        <v>0</v>
      </c>
      <c r="I113" s="115">
        <f t="shared" ca="1" si="7"/>
        <v>44697</v>
      </c>
      <c r="J113" s="117">
        <v>3</v>
      </c>
      <c r="K113" s="117" t="b">
        <v>1</v>
      </c>
      <c r="L113" s="117" t="s">
        <v>1313</v>
      </c>
      <c r="M113" s="117" t="b">
        <v>1</v>
      </c>
      <c r="N113" s="117" t="s">
        <v>1276</v>
      </c>
      <c r="O113" s="182" t="str">
        <f>LEFT(DEDEL!D113,19)&amp;"."&amp;DEDELCR!F113</f>
        <v>Edgware Primary Sch.2023.DDEL2.E27.Ma22</v>
      </c>
      <c r="P113" s="185" t="str">
        <f>DEDEL!I113</f>
        <v>10162/543965</v>
      </c>
      <c r="Q113" s="117" t="b">
        <v>1</v>
      </c>
      <c r="R113" s="117" t="b">
        <v>1</v>
      </c>
      <c r="S113" s="117" t="b">
        <v>1</v>
      </c>
      <c r="U113">
        <f t="shared" si="5"/>
        <v>19</v>
      </c>
      <c r="V113">
        <f t="shared" si="6"/>
        <v>39</v>
      </c>
    </row>
    <row r="114" spans="1:22" x14ac:dyDescent="0.25">
      <c r="A114" s="117" t="s">
        <v>1312</v>
      </c>
      <c r="B114" s="180">
        <v>1</v>
      </c>
      <c r="C114" s="117">
        <v>2</v>
      </c>
      <c r="D114" s="181">
        <f>DEDEL!J114</f>
        <v>400047</v>
      </c>
      <c r="E114" s="117" t="b">
        <v>1</v>
      </c>
      <c r="F114" s="182" t="str">
        <f>RIGHT(DEDEL!C114,4)&amp;"."&amp;DEDEL!M114&amp;"."&amp;DEDEL!K114&amp;"."&amp;$C$5</f>
        <v>2024.DDEL2.E27.Ma22</v>
      </c>
      <c r="G114" s="183">
        <f t="shared" ca="1" si="4"/>
        <v>44697</v>
      </c>
      <c r="H114" s="316" cm="1">
        <f t="array" ref="H114">-IF(SUMPRODUCT((DEDEL!$Q$19:$AB$19=$B$5)*DEDEL!Q114:AB114)&lt;0,SUMPRODUCT((DEDEL!$Q$19:$AB$19=$B$5)*DEDEL!Q114:AB114),0)</f>
        <v>0</v>
      </c>
      <c r="I114" s="115">
        <f t="shared" ca="1" si="7"/>
        <v>44697</v>
      </c>
      <c r="J114" s="117">
        <v>3</v>
      </c>
      <c r="K114" s="117" t="b">
        <v>1</v>
      </c>
      <c r="L114" s="117" t="s">
        <v>1313</v>
      </c>
      <c r="M114" s="117" t="b">
        <v>1</v>
      </c>
      <c r="N114" s="117" t="s">
        <v>1276</v>
      </c>
      <c r="O114" s="182" t="str">
        <f>LEFT(DEDEL!D114,19)&amp;"."&amp;DEDELCR!F114</f>
        <v>Fairway Primary Sch.2024.DDEL2.E27.Ma22</v>
      </c>
      <c r="P114" s="185" t="str">
        <f>DEDEL!I114</f>
        <v>10162/543965</v>
      </c>
      <c r="Q114" s="117" t="b">
        <v>1</v>
      </c>
      <c r="R114" s="117" t="b">
        <v>1</v>
      </c>
      <c r="S114" s="117" t="b">
        <v>1</v>
      </c>
      <c r="U114">
        <f t="shared" si="5"/>
        <v>19</v>
      </c>
      <c r="V114">
        <f t="shared" si="6"/>
        <v>39</v>
      </c>
    </row>
    <row r="115" spans="1:22" x14ac:dyDescent="0.25">
      <c r="A115" s="117" t="s">
        <v>1312</v>
      </c>
      <c r="B115" s="180">
        <v>1</v>
      </c>
      <c r="C115" s="117">
        <v>2</v>
      </c>
      <c r="D115" s="181">
        <f>DEDEL!J115</f>
        <v>400001</v>
      </c>
      <c r="E115" s="117" t="b">
        <v>1</v>
      </c>
      <c r="F115" s="182" t="str">
        <f>RIGHT(DEDEL!C115,4)&amp;"."&amp;DEDEL!M115&amp;"."&amp;DEDEL!K115&amp;"."&amp;$C$5</f>
        <v>2025.DDEL2.E27.Ma22</v>
      </c>
      <c r="G115" s="183">
        <f t="shared" ca="1" si="4"/>
        <v>44697</v>
      </c>
      <c r="H115" s="316" cm="1">
        <f t="array" ref="H115">-IF(SUMPRODUCT((DEDEL!$Q$19:$AB$19=$B$5)*DEDEL!Q115:AB115)&lt;0,SUMPRODUCT((DEDEL!$Q$19:$AB$19=$B$5)*DEDEL!Q115:AB115),0)</f>
        <v>0</v>
      </c>
      <c r="I115" s="115">
        <f t="shared" ca="1" si="7"/>
        <v>44697</v>
      </c>
      <c r="J115" s="117">
        <v>3</v>
      </c>
      <c r="K115" s="117" t="b">
        <v>1</v>
      </c>
      <c r="L115" s="117" t="s">
        <v>1313</v>
      </c>
      <c r="M115" s="117" t="b">
        <v>1</v>
      </c>
      <c r="N115" s="117" t="s">
        <v>1276</v>
      </c>
      <c r="O115" s="182" t="str">
        <f>LEFT(DEDEL!D115,19)&amp;"."&amp;DEDELCR!F115</f>
        <v>Foulds School.2025.DDEL2.E27.Ma22</v>
      </c>
      <c r="P115" s="185" t="str">
        <f>DEDEL!I115</f>
        <v>10162/543965</v>
      </c>
      <c r="Q115" s="117" t="b">
        <v>1</v>
      </c>
      <c r="R115" s="117" t="b">
        <v>1</v>
      </c>
      <c r="S115" s="117" t="b">
        <v>1</v>
      </c>
      <c r="U115">
        <f t="shared" si="5"/>
        <v>19</v>
      </c>
      <c r="V115">
        <f t="shared" si="6"/>
        <v>33</v>
      </c>
    </row>
    <row r="116" spans="1:22" x14ac:dyDescent="0.25">
      <c r="A116" s="117" t="s">
        <v>1312</v>
      </c>
      <c r="B116" s="180">
        <v>1</v>
      </c>
      <c r="C116" s="117">
        <v>2</v>
      </c>
      <c r="D116" s="181">
        <f>DEDEL!J116</f>
        <v>400082</v>
      </c>
      <c r="E116" s="117" t="b">
        <v>1</v>
      </c>
      <c r="F116" s="182" t="str">
        <f>RIGHT(DEDEL!C116,4)&amp;"."&amp;DEDEL!M116&amp;"."&amp;DEDEL!K116&amp;"."&amp;$C$5</f>
        <v>2026.DDEL2.E27.Ma22</v>
      </c>
      <c r="G116" s="183">
        <f t="shared" ca="1" si="4"/>
        <v>44697</v>
      </c>
      <c r="H116" s="316" cm="1">
        <f t="array" ref="H116">-IF(SUMPRODUCT((DEDEL!$Q$19:$AB$19=$B$5)*DEDEL!Q116:AB116)&lt;0,SUMPRODUCT((DEDEL!$Q$19:$AB$19=$B$5)*DEDEL!Q116:AB116),0)</f>
        <v>0</v>
      </c>
      <c r="I116" s="115">
        <f t="shared" ca="1" si="7"/>
        <v>44697</v>
      </c>
      <c r="J116" s="117">
        <v>3</v>
      </c>
      <c r="K116" s="117" t="b">
        <v>1</v>
      </c>
      <c r="L116" s="117" t="s">
        <v>1313</v>
      </c>
      <c r="M116" s="117" t="b">
        <v>1</v>
      </c>
      <c r="N116" s="117" t="s">
        <v>1276</v>
      </c>
      <c r="O116" s="182" t="str">
        <f>LEFT(DEDEL!D116,19)&amp;"."&amp;DEDELCR!F116</f>
        <v>Frith Manor Primary.2026.DDEL2.E27.Ma22</v>
      </c>
      <c r="P116" s="185" t="str">
        <f>DEDEL!I116</f>
        <v>10162/543965</v>
      </c>
      <c r="Q116" s="117" t="b">
        <v>1</v>
      </c>
      <c r="R116" s="117" t="b">
        <v>1</v>
      </c>
      <c r="S116" s="117" t="b">
        <v>1</v>
      </c>
      <c r="U116">
        <f t="shared" si="5"/>
        <v>19</v>
      </c>
      <c r="V116">
        <f t="shared" si="6"/>
        <v>39</v>
      </c>
    </row>
    <row r="117" spans="1:22" x14ac:dyDescent="0.25">
      <c r="A117" s="117" t="s">
        <v>1312</v>
      </c>
      <c r="B117" s="180">
        <v>1</v>
      </c>
      <c r="C117" s="117">
        <v>2</v>
      </c>
      <c r="D117" s="181">
        <f>DEDEL!J117</f>
        <v>400002</v>
      </c>
      <c r="E117" s="117" t="b">
        <v>1</v>
      </c>
      <c r="F117" s="182" t="str">
        <f>RIGHT(DEDEL!C117,4)&amp;"."&amp;DEDEL!M117&amp;"."&amp;DEDEL!K117&amp;"."&amp;$C$5</f>
        <v>2027.DDEL2.E27.Ma22</v>
      </c>
      <c r="G117" s="183">
        <f t="shared" ca="1" si="4"/>
        <v>44697</v>
      </c>
      <c r="H117" s="316" cm="1">
        <f t="array" ref="H117">-IF(SUMPRODUCT((DEDEL!$Q$19:$AB$19=$B$5)*DEDEL!Q117:AB117)&lt;0,SUMPRODUCT((DEDEL!$Q$19:$AB$19=$B$5)*DEDEL!Q117:AB117),0)</f>
        <v>0</v>
      </c>
      <c r="I117" s="115">
        <f t="shared" ca="1" si="7"/>
        <v>44697</v>
      </c>
      <c r="J117" s="117">
        <v>3</v>
      </c>
      <c r="K117" s="117" t="b">
        <v>1</v>
      </c>
      <c r="L117" s="117" t="s">
        <v>1313</v>
      </c>
      <c r="M117" s="117" t="b">
        <v>1</v>
      </c>
      <c r="N117" s="117" t="s">
        <v>1276</v>
      </c>
      <c r="O117" s="182" t="str">
        <f>LEFT(DEDEL!D117,19)&amp;"."&amp;DEDELCR!F117</f>
        <v>Garden Suburb Junio.2027.DDEL2.E27.Ma22</v>
      </c>
      <c r="P117" s="185" t="str">
        <f>DEDEL!I117</f>
        <v>10162/543965</v>
      </c>
      <c r="Q117" s="117" t="b">
        <v>1</v>
      </c>
      <c r="R117" s="117" t="b">
        <v>1</v>
      </c>
      <c r="S117" s="117" t="b">
        <v>1</v>
      </c>
      <c r="U117">
        <f t="shared" si="5"/>
        <v>19</v>
      </c>
      <c r="V117">
        <f t="shared" si="6"/>
        <v>39</v>
      </c>
    </row>
    <row r="118" spans="1:22" x14ac:dyDescent="0.25">
      <c r="A118" s="117" t="s">
        <v>1312</v>
      </c>
      <c r="B118" s="180">
        <v>1</v>
      </c>
      <c r="C118" s="117">
        <v>2</v>
      </c>
      <c r="D118" s="181">
        <f>DEDEL!J118</f>
        <v>400067</v>
      </c>
      <c r="E118" s="117" t="b">
        <v>1</v>
      </c>
      <c r="F118" s="182" t="str">
        <f>RIGHT(DEDEL!C118,4)&amp;"."&amp;DEDEL!M118&amp;"."&amp;DEDEL!K118&amp;"."&amp;$C$5</f>
        <v>2028.DDEL2.E27.Ma22</v>
      </c>
      <c r="G118" s="183">
        <f t="shared" ca="1" si="4"/>
        <v>44697</v>
      </c>
      <c r="H118" s="316" cm="1">
        <f t="array" ref="H118">-IF(SUMPRODUCT((DEDEL!$Q$19:$AB$19=$B$5)*DEDEL!Q118:AB118)&lt;0,SUMPRODUCT((DEDEL!$Q$19:$AB$19=$B$5)*DEDEL!Q118:AB118),0)</f>
        <v>0</v>
      </c>
      <c r="I118" s="115">
        <f t="shared" ca="1" si="7"/>
        <v>44697</v>
      </c>
      <c r="J118" s="117">
        <v>3</v>
      </c>
      <c r="K118" s="117" t="b">
        <v>1</v>
      </c>
      <c r="L118" s="117" t="s">
        <v>1313</v>
      </c>
      <c r="M118" s="117" t="b">
        <v>1</v>
      </c>
      <c r="N118" s="117" t="s">
        <v>1276</v>
      </c>
      <c r="O118" s="182" t="str">
        <f>LEFT(DEDEL!D118,19)&amp;"."&amp;DEDELCR!F118</f>
        <v>Garden Suburb Infan.2028.DDEL2.E27.Ma22</v>
      </c>
      <c r="P118" s="185" t="str">
        <f>DEDEL!I118</f>
        <v>10162/543965</v>
      </c>
      <c r="Q118" s="117" t="b">
        <v>1</v>
      </c>
      <c r="R118" s="117" t="b">
        <v>1</v>
      </c>
      <c r="S118" s="117" t="b">
        <v>1</v>
      </c>
      <c r="U118">
        <f t="shared" si="5"/>
        <v>19</v>
      </c>
      <c r="V118">
        <f t="shared" si="6"/>
        <v>39</v>
      </c>
    </row>
    <row r="119" spans="1:22" x14ac:dyDescent="0.25">
      <c r="A119" s="117" t="s">
        <v>1312</v>
      </c>
      <c r="B119" s="180">
        <v>1</v>
      </c>
      <c r="C119" s="117">
        <v>2</v>
      </c>
      <c r="D119" s="181">
        <f>DEDEL!J119</f>
        <v>400035</v>
      </c>
      <c r="E119" s="117" t="b">
        <v>1</v>
      </c>
      <c r="F119" s="182" t="str">
        <f>RIGHT(DEDEL!C119,4)&amp;"."&amp;DEDEL!M119&amp;"."&amp;DEDEL!K119&amp;"."&amp;$C$5</f>
        <v>2029.DDEL2.E27.Ma22</v>
      </c>
      <c r="G119" s="183">
        <f t="shared" ca="1" si="4"/>
        <v>44697</v>
      </c>
      <c r="H119" s="316" cm="1">
        <f t="array" ref="H119">-IF(SUMPRODUCT((DEDEL!$Q$19:$AB$19=$B$5)*DEDEL!Q119:AB119)&lt;0,SUMPRODUCT((DEDEL!$Q$19:$AB$19=$B$5)*DEDEL!Q119:AB119),0)</f>
        <v>0</v>
      </c>
      <c r="I119" s="115">
        <f t="shared" ca="1" si="7"/>
        <v>44697</v>
      </c>
      <c r="J119" s="117">
        <v>3</v>
      </c>
      <c r="K119" s="117" t="b">
        <v>1</v>
      </c>
      <c r="L119" s="117" t="s">
        <v>1313</v>
      </c>
      <c r="M119" s="117" t="b">
        <v>1</v>
      </c>
      <c r="N119" s="117" t="s">
        <v>1276</v>
      </c>
      <c r="O119" s="182" t="str">
        <f>LEFT(DEDEL!D119,19)&amp;"."&amp;DEDELCR!F119</f>
        <v>Goldbeaters Primary.2029.DDEL2.E27.Ma22</v>
      </c>
      <c r="P119" s="185" t="str">
        <f>DEDEL!I119</f>
        <v>10162/543965</v>
      </c>
      <c r="Q119" s="117" t="b">
        <v>1</v>
      </c>
      <c r="R119" s="117" t="b">
        <v>1</v>
      </c>
      <c r="S119" s="117" t="b">
        <v>1</v>
      </c>
      <c r="U119">
        <f t="shared" si="5"/>
        <v>19</v>
      </c>
      <c r="V119">
        <f t="shared" si="6"/>
        <v>39</v>
      </c>
    </row>
    <row r="120" spans="1:22" x14ac:dyDescent="0.25">
      <c r="A120" s="117" t="s">
        <v>1312</v>
      </c>
      <c r="B120" s="180">
        <v>1</v>
      </c>
      <c r="C120" s="117">
        <v>2</v>
      </c>
      <c r="D120" s="181">
        <f>DEDEL!J120</f>
        <v>400026</v>
      </c>
      <c r="E120" s="117" t="b">
        <v>1</v>
      </c>
      <c r="F120" s="182" t="str">
        <f>RIGHT(DEDEL!C120,4)&amp;"."&amp;DEDEL!M120&amp;"."&amp;DEDEL!K120&amp;"."&amp;$C$5</f>
        <v>2031.DDEL2.E27.Ma22</v>
      </c>
      <c r="G120" s="183">
        <f t="shared" ca="1" si="4"/>
        <v>44697</v>
      </c>
      <c r="H120" s="316" cm="1">
        <f t="array" ref="H120">-IF(SUMPRODUCT((DEDEL!$Q$19:$AB$19=$B$5)*DEDEL!Q120:AB120)&lt;0,SUMPRODUCT((DEDEL!$Q$19:$AB$19=$B$5)*DEDEL!Q120:AB120),0)</f>
        <v>0</v>
      </c>
      <c r="I120" s="115">
        <f t="shared" ca="1" si="7"/>
        <v>44697</v>
      </c>
      <c r="J120" s="117">
        <v>3</v>
      </c>
      <c r="K120" s="117" t="b">
        <v>1</v>
      </c>
      <c r="L120" s="117" t="s">
        <v>1313</v>
      </c>
      <c r="M120" s="117" t="b">
        <v>1</v>
      </c>
      <c r="N120" s="117" t="s">
        <v>1276</v>
      </c>
      <c r="O120" s="182" t="str">
        <f>LEFT(DEDEL!D120,19)&amp;"."&amp;DEDELCR!F120</f>
        <v>Hollickwood Primary.2031.DDEL2.E27.Ma22</v>
      </c>
      <c r="P120" s="185" t="str">
        <f>DEDEL!I120</f>
        <v>10162/543965</v>
      </c>
      <c r="Q120" s="117" t="b">
        <v>1</v>
      </c>
      <c r="R120" s="117" t="b">
        <v>1</v>
      </c>
      <c r="S120" s="117" t="b">
        <v>1</v>
      </c>
      <c r="U120">
        <f t="shared" si="5"/>
        <v>19</v>
      </c>
      <c r="V120">
        <f t="shared" si="6"/>
        <v>39</v>
      </c>
    </row>
    <row r="121" spans="1:22" x14ac:dyDescent="0.25">
      <c r="A121" s="117" t="s">
        <v>1312</v>
      </c>
      <c r="B121" s="180">
        <v>1</v>
      </c>
      <c r="C121" s="117">
        <v>2</v>
      </c>
      <c r="D121" s="181">
        <f>DEDEL!J121</f>
        <v>400084</v>
      </c>
      <c r="E121" s="117" t="b">
        <v>1</v>
      </c>
      <c r="F121" s="182" t="str">
        <f>RIGHT(DEDEL!C121,4)&amp;"."&amp;DEDEL!M121&amp;"."&amp;DEDEL!K121&amp;"."&amp;$C$5</f>
        <v>2032.DDEL2.E27.Ma22</v>
      </c>
      <c r="G121" s="183">
        <f t="shared" ca="1" si="4"/>
        <v>44697</v>
      </c>
      <c r="H121" s="316" cm="1">
        <f t="array" ref="H121">-IF(SUMPRODUCT((DEDEL!$Q$19:$AB$19=$B$5)*DEDEL!Q121:AB121)&lt;0,SUMPRODUCT((DEDEL!$Q$19:$AB$19=$B$5)*DEDEL!Q121:AB121),0)</f>
        <v>0</v>
      </c>
      <c r="I121" s="115">
        <f t="shared" ca="1" si="7"/>
        <v>44697</v>
      </c>
      <c r="J121" s="117">
        <v>3</v>
      </c>
      <c r="K121" s="117" t="b">
        <v>1</v>
      </c>
      <c r="L121" s="117" t="s">
        <v>1313</v>
      </c>
      <c r="M121" s="117" t="b">
        <v>1</v>
      </c>
      <c r="N121" s="117" t="s">
        <v>1276</v>
      </c>
      <c r="O121" s="182" t="str">
        <f>LEFT(DEDEL!D121,19)&amp;"."&amp;DEDELCR!F121</f>
        <v>Holly Park Primary .2032.DDEL2.E27.Ma22</v>
      </c>
      <c r="P121" s="185" t="str">
        <f>DEDEL!I121</f>
        <v>10162/543965</v>
      </c>
      <c r="Q121" s="117" t="b">
        <v>1</v>
      </c>
      <c r="R121" s="117" t="b">
        <v>1</v>
      </c>
      <c r="S121" s="117" t="b">
        <v>1</v>
      </c>
      <c r="U121">
        <f t="shared" si="5"/>
        <v>19</v>
      </c>
      <c r="V121">
        <f t="shared" si="6"/>
        <v>39</v>
      </c>
    </row>
    <row r="122" spans="1:22" x14ac:dyDescent="0.25">
      <c r="A122" s="117" t="s">
        <v>1312</v>
      </c>
      <c r="B122" s="180">
        <v>1</v>
      </c>
      <c r="C122" s="117">
        <v>2</v>
      </c>
      <c r="D122" s="181">
        <f>DEDEL!J122</f>
        <v>400046</v>
      </c>
      <c r="E122" s="117" t="b">
        <v>1</v>
      </c>
      <c r="F122" s="182" t="str">
        <f>RIGHT(DEDEL!C122,4)&amp;"."&amp;DEDEL!M122&amp;"."&amp;DEDEL!K122&amp;"."&amp;$C$5</f>
        <v>2036.DDEL2.E27.Ma22</v>
      </c>
      <c r="G122" s="183">
        <f t="shared" ca="1" si="4"/>
        <v>44697</v>
      </c>
      <c r="H122" s="316" cm="1">
        <f t="array" ref="H122">-IF(SUMPRODUCT((DEDEL!$Q$19:$AB$19=$B$5)*DEDEL!Q122:AB122)&lt;0,SUMPRODUCT((DEDEL!$Q$19:$AB$19=$B$5)*DEDEL!Q122:AB122),0)</f>
        <v>0</v>
      </c>
      <c r="I122" s="115">
        <f t="shared" ca="1" si="7"/>
        <v>44697</v>
      </c>
      <c r="J122" s="117">
        <v>3</v>
      </c>
      <c r="K122" s="117" t="b">
        <v>1</v>
      </c>
      <c r="L122" s="117" t="s">
        <v>1313</v>
      </c>
      <c r="M122" s="117" t="b">
        <v>1</v>
      </c>
      <c r="N122" s="117" t="s">
        <v>1276</v>
      </c>
      <c r="O122" s="182" t="str">
        <f>LEFT(DEDEL!D122,19)&amp;"."&amp;DEDELCR!F122</f>
        <v>Livingstone Primary.2036.DDEL2.E27.Ma22</v>
      </c>
      <c r="P122" s="185" t="str">
        <f>DEDEL!I122</f>
        <v>10162/543965</v>
      </c>
      <c r="Q122" s="117" t="b">
        <v>1</v>
      </c>
      <c r="R122" s="117" t="b">
        <v>1</v>
      </c>
      <c r="S122" s="117" t="b">
        <v>1</v>
      </c>
      <c r="U122">
        <f t="shared" si="5"/>
        <v>19</v>
      </c>
      <c r="V122">
        <f t="shared" si="6"/>
        <v>39</v>
      </c>
    </row>
    <row r="123" spans="1:22" x14ac:dyDescent="0.25">
      <c r="A123" s="117" t="s">
        <v>1312</v>
      </c>
      <c r="B123" s="180">
        <v>1</v>
      </c>
      <c r="C123" s="117">
        <v>2</v>
      </c>
      <c r="D123" s="181">
        <f>DEDEL!J123</f>
        <v>400030</v>
      </c>
      <c r="E123" s="117" t="b">
        <v>1</v>
      </c>
      <c r="F123" s="182" t="str">
        <f>RIGHT(DEDEL!C123,4)&amp;"."&amp;DEDEL!M123&amp;"."&amp;DEDEL!K123&amp;"."&amp;$C$5</f>
        <v>2037.DDEL2.E27.Ma22</v>
      </c>
      <c r="G123" s="183">
        <f t="shared" ca="1" si="4"/>
        <v>44697</v>
      </c>
      <c r="H123" s="316" cm="1">
        <f t="array" ref="H123">-IF(SUMPRODUCT((DEDEL!$Q$19:$AB$19=$B$5)*DEDEL!Q123:AB123)&lt;0,SUMPRODUCT((DEDEL!$Q$19:$AB$19=$B$5)*DEDEL!Q123:AB123),0)</f>
        <v>0</v>
      </c>
      <c r="I123" s="115">
        <f t="shared" ca="1" si="7"/>
        <v>44697</v>
      </c>
      <c r="J123" s="117">
        <v>3</v>
      </c>
      <c r="K123" s="117" t="b">
        <v>1</v>
      </c>
      <c r="L123" s="117" t="s">
        <v>1313</v>
      </c>
      <c r="M123" s="117" t="b">
        <v>1</v>
      </c>
      <c r="N123" s="117" t="s">
        <v>1276</v>
      </c>
      <c r="O123" s="182" t="str">
        <f>LEFT(DEDEL!D123,19)&amp;"."&amp;DEDELCR!F123</f>
        <v>Manorside Primary S.2037.DDEL2.E27.Ma22</v>
      </c>
      <c r="P123" s="185" t="str">
        <f>DEDEL!I123</f>
        <v>10162/543965</v>
      </c>
      <c r="Q123" s="117" t="b">
        <v>1</v>
      </c>
      <c r="R123" s="117" t="b">
        <v>1</v>
      </c>
      <c r="S123" s="117" t="b">
        <v>1</v>
      </c>
      <c r="U123">
        <f t="shared" si="5"/>
        <v>19</v>
      </c>
      <c r="V123">
        <f t="shared" si="6"/>
        <v>39</v>
      </c>
    </row>
    <row r="124" spans="1:22" x14ac:dyDescent="0.25">
      <c r="A124" s="117" t="s">
        <v>1312</v>
      </c>
      <c r="B124" s="180">
        <v>1</v>
      </c>
      <c r="C124" s="117">
        <v>2</v>
      </c>
      <c r="D124" s="181">
        <f>DEDEL!J124</f>
        <v>400048</v>
      </c>
      <c r="E124" s="117" t="b">
        <v>1</v>
      </c>
      <c r="F124" s="182" t="str">
        <f>RIGHT(DEDEL!C124,4)&amp;"."&amp;DEDEL!M124&amp;"."&amp;DEDEL!K124&amp;"."&amp;$C$5</f>
        <v>2042.DDEL2.E27.Ma22</v>
      </c>
      <c r="G124" s="183">
        <f t="shared" ca="1" si="4"/>
        <v>44697</v>
      </c>
      <c r="H124" s="316" cm="1">
        <f t="array" ref="H124">-IF(SUMPRODUCT((DEDEL!$Q$19:$AB$19=$B$5)*DEDEL!Q124:AB124)&lt;0,SUMPRODUCT((DEDEL!$Q$19:$AB$19=$B$5)*DEDEL!Q124:AB124),0)</f>
        <v>0</v>
      </c>
      <c r="I124" s="115">
        <f t="shared" ca="1" si="7"/>
        <v>44697</v>
      </c>
      <c r="J124" s="117">
        <v>3</v>
      </c>
      <c r="K124" s="117" t="b">
        <v>1</v>
      </c>
      <c r="L124" s="117" t="s">
        <v>1313</v>
      </c>
      <c r="M124" s="117" t="b">
        <v>1</v>
      </c>
      <c r="N124" s="117" t="s">
        <v>1276</v>
      </c>
      <c r="O124" s="182" t="str">
        <f>LEFT(DEDEL!D124,19)&amp;"."&amp;DEDELCR!F124</f>
        <v>Monkfrith Primary S.2042.DDEL2.E27.Ma22</v>
      </c>
      <c r="P124" s="185" t="str">
        <f>DEDEL!I124</f>
        <v>10162/543965</v>
      </c>
      <c r="Q124" s="117" t="b">
        <v>1</v>
      </c>
      <c r="R124" s="117" t="b">
        <v>1</v>
      </c>
      <c r="S124" s="117" t="b">
        <v>1</v>
      </c>
      <c r="U124">
        <f t="shared" si="5"/>
        <v>19</v>
      </c>
      <c r="V124">
        <f t="shared" si="6"/>
        <v>39</v>
      </c>
    </row>
    <row r="125" spans="1:22" x14ac:dyDescent="0.25">
      <c r="A125" s="117" t="s">
        <v>1312</v>
      </c>
      <c r="B125" s="180">
        <v>1</v>
      </c>
      <c r="C125" s="117">
        <v>2</v>
      </c>
      <c r="D125" s="181">
        <f>DEDEL!J125</f>
        <v>400088</v>
      </c>
      <c r="E125" s="117" t="b">
        <v>1</v>
      </c>
      <c r="F125" s="182" t="str">
        <f>RIGHT(DEDEL!C125,4)&amp;"."&amp;DEDEL!M125&amp;"."&amp;DEDEL!K125&amp;"."&amp;$C$5</f>
        <v>2043.DDEL2.E27.Ma22</v>
      </c>
      <c r="G125" s="183">
        <f t="shared" ca="1" si="4"/>
        <v>44697</v>
      </c>
      <c r="H125" s="316" cm="1">
        <f t="array" ref="H125">-IF(SUMPRODUCT((DEDEL!$Q$19:$AB$19=$B$5)*DEDEL!Q125:AB125)&lt;0,SUMPRODUCT((DEDEL!$Q$19:$AB$19=$B$5)*DEDEL!Q125:AB125),0)</f>
        <v>0</v>
      </c>
      <c r="I125" s="115">
        <f t="shared" ca="1" si="7"/>
        <v>44697</v>
      </c>
      <c r="J125" s="117">
        <v>3</v>
      </c>
      <c r="K125" s="117" t="b">
        <v>1</v>
      </c>
      <c r="L125" s="117" t="s">
        <v>1313</v>
      </c>
      <c r="M125" s="117" t="b">
        <v>1</v>
      </c>
      <c r="N125" s="117" t="s">
        <v>1276</v>
      </c>
      <c r="O125" s="182" t="str">
        <f>LEFT(DEDEL!D125,19)&amp;"."&amp;DEDELCR!F125</f>
        <v>Moss Hall Junior Sc.2043.DDEL2.E27.Ma22</v>
      </c>
      <c r="P125" s="185" t="str">
        <f>DEDEL!I125</f>
        <v>10162/543965</v>
      </c>
      <c r="Q125" s="117" t="b">
        <v>1</v>
      </c>
      <c r="R125" s="117" t="b">
        <v>1</v>
      </c>
      <c r="S125" s="117" t="b">
        <v>1</v>
      </c>
      <c r="U125">
        <f t="shared" si="5"/>
        <v>19</v>
      </c>
      <c r="V125">
        <f t="shared" si="6"/>
        <v>39</v>
      </c>
    </row>
    <row r="126" spans="1:22" x14ac:dyDescent="0.25">
      <c r="A126" s="117" t="s">
        <v>1312</v>
      </c>
      <c r="B126" s="180">
        <v>1</v>
      </c>
      <c r="C126" s="117">
        <v>2</v>
      </c>
      <c r="D126" s="181">
        <f>DEDEL!J126</f>
        <v>400087</v>
      </c>
      <c r="E126" s="117" t="b">
        <v>1</v>
      </c>
      <c r="F126" s="182" t="str">
        <f>RIGHT(DEDEL!C126,4)&amp;"."&amp;DEDEL!M126&amp;"."&amp;DEDEL!K126&amp;"."&amp;$C$5</f>
        <v>2044.DDEL2.E27.Ma22</v>
      </c>
      <c r="G126" s="183">
        <f t="shared" ca="1" si="4"/>
        <v>44697</v>
      </c>
      <c r="H126" s="316" cm="1">
        <f t="array" ref="H126">-IF(SUMPRODUCT((DEDEL!$Q$19:$AB$19=$B$5)*DEDEL!Q126:AB126)&lt;0,SUMPRODUCT((DEDEL!$Q$19:$AB$19=$B$5)*DEDEL!Q126:AB126),0)</f>
        <v>0</v>
      </c>
      <c r="I126" s="115">
        <f t="shared" ca="1" si="7"/>
        <v>44697</v>
      </c>
      <c r="J126" s="117">
        <v>3</v>
      </c>
      <c r="K126" s="117" t="b">
        <v>1</v>
      </c>
      <c r="L126" s="117" t="s">
        <v>1313</v>
      </c>
      <c r="M126" s="117" t="b">
        <v>1</v>
      </c>
      <c r="N126" s="117" t="s">
        <v>1276</v>
      </c>
      <c r="O126" s="182" t="str">
        <f>LEFT(DEDEL!D126,19)&amp;"."&amp;DEDELCR!F126</f>
        <v>Moss Hall Infant Sc.2044.DDEL2.E27.Ma22</v>
      </c>
      <c r="P126" s="185" t="str">
        <f>DEDEL!I126</f>
        <v>10162/543965</v>
      </c>
      <c r="Q126" s="117" t="b">
        <v>1</v>
      </c>
      <c r="R126" s="117" t="b">
        <v>1</v>
      </c>
      <c r="S126" s="117" t="b">
        <v>1</v>
      </c>
      <c r="U126">
        <f t="shared" si="5"/>
        <v>19</v>
      </c>
      <c r="V126">
        <f t="shared" si="6"/>
        <v>39</v>
      </c>
    </row>
    <row r="127" spans="1:22" x14ac:dyDescent="0.25">
      <c r="A127" s="117" t="s">
        <v>1312</v>
      </c>
      <c r="B127" s="180">
        <v>1</v>
      </c>
      <c r="C127" s="117">
        <v>2</v>
      </c>
      <c r="D127" s="181">
        <f>DEDEL!J127</f>
        <v>400089</v>
      </c>
      <c r="E127" s="117" t="b">
        <v>1</v>
      </c>
      <c r="F127" s="182" t="str">
        <f>RIGHT(DEDEL!C127,4)&amp;"."&amp;DEDEL!M127&amp;"."&amp;DEDEL!K127&amp;"."&amp;$C$5</f>
        <v>2045.DDEL2.E27.Ma22</v>
      </c>
      <c r="G127" s="183">
        <f t="shared" ca="1" si="4"/>
        <v>44697</v>
      </c>
      <c r="H127" s="316" cm="1">
        <f t="array" ref="H127">-IF(SUMPRODUCT((DEDEL!$Q$19:$AB$19=$B$5)*DEDEL!Q127:AB127)&lt;0,SUMPRODUCT((DEDEL!$Q$19:$AB$19=$B$5)*DEDEL!Q127:AB127),0)</f>
        <v>0</v>
      </c>
      <c r="I127" s="115">
        <f t="shared" ca="1" si="7"/>
        <v>44697</v>
      </c>
      <c r="J127" s="117">
        <v>3</v>
      </c>
      <c r="K127" s="117" t="b">
        <v>1</v>
      </c>
      <c r="L127" s="117" t="s">
        <v>1313</v>
      </c>
      <c r="M127" s="117" t="b">
        <v>1</v>
      </c>
      <c r="N127" s="117" t="s">
        <v>1276</v>
      </c>
      <c r="O127" s="182" t="str">
        <f>LEFT(DEDEL!D127,19)&amp;"."&amp;DEDELCR!F127</f>
        <v>Northside Primary S.2045.DDEL2.E27.Ma22</v>
      </c>
      <c r="P127" s="185" t="str">
        <f>DEDEL!I127</f>
        <v>10162/543965</v>
      </c>
      <c r="Q127" s="117" t="b">
        <v>1</v>
      </c>
      <c r="R127" s="117" t="b">
        <v>1</v>
      </c>
      <c r="S127" s="117" t="b">
        <v>1</v>
      </c>
      <c r="U127">
        <f t="shared" si="5"/>
        <v>19</v>
      </c>
      <c r="V127">
        <f t="shared" si="6"/>
        <v>39</v>
      </c>
    </row>
    <row r="128" spans="1:22" x14ac:dyDescent="0.25">
      <c r="A128" s="117" t="s">
        <v>1312</v>
      </c>
      <c r="B128" s="180">
        <v>1</v>
      </c>
      <c r="C128" s="117">
        <v>2</v>
      </c>
      <c r="D128" s="181">
        <f>DEDEL!J128</f>
        <v>158733</v>
      </c>
      <c r="E128" s="117" t="b">
        <v>1</v>
      </c>
      <c r="F128" s="182" t="str">
        <f>RIGHT(DEDEL!C128,4)&amp;"."&amp;DEDEL!M128&amp;"."&amp;DEDEL!K128&amp;"."&amp;$C$5</f>
        <v>2053.DDEL2.E27.Ma22</v>
      </c>
      <c r="G128" s="183">
        <f t="shared" ca="1" si="4"/>
        <v>44697</v>
      </c>
      <c r="H128" s="316" cm="1">
        <f t="array" ref="H128">-IF(SUMPRODUCT((DEDEL!$Q$19:$AB$19=$B$5)*DEDEL!Q128:AB128)&lt;0,SUMPRODUCT((DEDEL!$Q$19:$AB$19=$B$5)*DEDEL!Q128:AB128),0)</f>
        <v>0</v>
      </c>
      <c r="I128" s="115">
        <f t="shared" ca="1" si="7"/>
        <v>44697</v>
      </c>
      <c r="J128" s="117">
        <v>3</v>
      </c>
      <c r="K128" s="117" t="b">
        <v>1</v>
      </c>
      <c r="L128" s="117" t="s">
        <v>1313</v>
      </c>
      <c r="M128" s="117" t="b">
        <v>1</v>
      </c>
      <c r="N128" s="117" t="s">
        <v>1276</v>
      </c>
      <c r="O128" s="182" t="str">
        <f>LEFT(DEDEL!D128,19)&amp;"."&amp;DEDELCR!F128</f>
        <v>The Noam Primary Sc.2053.DDEL2.E27.Ma22</v>
      </c>
      <c r="P128" s="185" t="str">
        <f>DEDEL!I128</f>
        <v>10162/543965</v>
      </c>
      <c r="Q128" s="117" t="b">
        <v>1</v>
      </c>
      <c r="R128" s="117" t="b">
        <v>1</v>
      </c>
      <c r="S128" s="117" t="b">
        <v>1</v>
      </c>
      <c r="U128">
        <f t="shared" si="5"/>
        <v>19</v>
      </c>
      <c r="V128">
        <f t="shared" si="6"/>
        <v>39</v>
      </c>
    </row>
    <row r="129" spans="1:22" x14ac:dyDescent="0.25">
      <c r="A129" s="117" t="s">
        <v>1312</v>
      </c>
      <c r="B129" s="180">
        <v>1</v>
      </c>
      <c r="C129" s="117">
        <v>2</v>
      </c>
      <c r="D129" s="181">
        <f>DEDEL!J129</f>
        <v>400004</v>
      </c>
      <c r="E129" s="117" t="b">
        <v>1</v>
      </c>
      <c r="F129" s="182" t="str">
        <f>RIGHT(DEDEL!C129,4)&amp;"."&amp;DEDEL!M129&amp;"."&amp;DEDEL!K129&amp;"."&amp;$C$5</f>
        <v>2054.DDEL2.E27.Ma22</v>
      </c>
      <c r="G129" s="183">
        <f t="shared" ca="1" si="4"/>
        <v>44697</v>
      </c>
      <c r="H129" s="316" cm="1">
        <f t="array" ref="H129">-IF(SUMPRODUCT((DEDEL!$Q$19:$AB$19=$B$5)*DEDEL!Q129:AB129)&lt;0,SUMPRODUCT((DEDEL!$Q$19:$AB$19=$B$5)*DEDEL!Q129:AB129),0)</f>
        <v>0</v>
      </c>
      <c r="I129" s="115">
        <f t="shared" ca="1" si="7"/>
        <v>44697</v>
      </c>
      <c r="J129" s="117">
        <v>3</v>
      </c>
      <c r="K129" s="117" t="b">
        <v>1</v>
      </c>
      <c r="L129" s="117" t="s">
        <v>1313</v>
      </c>
      <c r="M129" s="117" t="b">
        <v>1</v>
      </c>
      <c r="N129" s="117" t="s">
        <v>1276</v>
      </c>
      <c r="O129" s="182" t="str">
        <f>LEFT(DEDEL!D129,19)&amp;"."&amp;DEDELCR!F129</f>
        <v>Woodridge Primary S.2054.DDEL2.E27.Ma22</v>
      </c>
      <c r="P129" s="185" t="str">
        <f>DEDEL!I129</f>
        <v>10162/543965</v>
      </c>
      <c r="Q129" s="117" t="b">
        <v>1</v>
      </c>
      <c r="R129" s="117" t="b">
        <v>1</v>
      </c>
      <c r="S129" s="117" t="b">
        <v>1</v>
      </c>
      <c r="U129">
        <f t="shared" si="5"/>
        <v>19</v>
      </c>
      <c r="V129">
        <f t="shared" si="6"/>
        <v>39</v>
      </c>
    </row>
    <row r="130" spans="1:22" x14ac:dyDescent="0.25">
      <c r="A130" s="117" t="s">
        <v>1312</v>
      </c>
      <c r="B130" s="180">
        <v>1</v>
      </c>
      <c r="C130" s="117">
        <v>2</v>
      </c>
      <c r="D130" s="181">
        <f>DEDEL!J130</f>
        <v>400101</v>
      </c>
      <c r="E130" s="117" t="b">
        <v>1</v>
      </c>
      <c r="F130" s="182" t="str">
        <f>RIGHT(DEDEL!C130,4)&amp;"."&amp;DEDEL!M130&amp;"."&amp;DEDEL!K130&amp;"."&amp;$C$5</f>
        <v>2055.DDEL2.E27.Ma22</v>
      </c>
      <c r="G130" s="183">
        <f t="shared" ca="1" si="4"/>
        <v>44697</v>
      </c>
      <c r="H130" s="316" cm="1">
        <f t="array" ref="H130">-IF(SUMPRODUCT((DEDEL!$Q$19:$AB$19=$B$5)*DEDEL!Q130:AB130)&lt;0,SUMPRODUCT((DEDEL!$Q$19:$AB$19=$B$5)*DEDEL!Q130:AB130),0)</f>
        <v>0</v>
      </c>
      <c r="I130" s="115">
        <f t="shared" ca="1" si="7"/>
        <v>44697</v>
      </c>
      <c r="J130" s="117">
        <v>3</v>
      </c>
      <c r="K130" s="117" t="b">
        <v>1</v>
      </c>
      <c r="L130" s="117" t="s">
        <v>1313</v>
      </c>
      <c r="M130" s="117" t="b">
        <v>1</v>
      </c>
      <c r="N130" s="117" t="s">
        <v>1276</v>
      </c>
      <c r="O130" s="182" t="str">
        <f>LEFT(DEDEL!D130,19)&amp;"."&amp;DEDELCR!F130</f>
        <v>Tudor Primary Schoo.2055.DDEL2.E27.Ma22</v>
      </c>
      <c r="P130" s="185" t="str">
        <f>DEDEL!I130</f>
        <v>10162/543965</v>
      </c>
      <c r="Q130" s="117" t="b">
        <v>1</v>
      </c>
      <c r="R130" s="117" t="b">
        <v>1</v>
      </c>
      <c r="S130" s="117" t="b">
        <v>1</v>
      </c>
      <c r="U130">
        <f t="shared" si="5"/>
        <v>19</v>
      </c>
      <c r="V130">
        <f t="shared" si="6"/>
        <v>39</v>
      </c>
    </row>
    <row r="131" spans="1:22" x14ac:dyDescent="0.25">
      <c r="A131" s="117" t="s">
        <v>1312</v>
      </c>
      <c r="B131" s="180">
        <v>1</v>
      </c>
      <c r="C131" s="117">
        <v>2</v>
      </c>
      <c r="D131" s="181">
        <f>DEDEL!J131</f>
        <v>400053</v>
      </c>
      <c r="E131" s="117" t="b">
        <v>1</v>
      </c>
      <c r="F131" s="182" t="str">
        <f>RIGHT(DEDEL!C131,4)&amp;"."&amp;DEDEL!M131&amp;"."&amp;DEDEL!K131&amp;"."&amp;$C$5</f>
        <v>2057.DDEL2.E27.Ma22</v>
      </c>
      <c r="G131" s="183">
        <f t="shared" ca="1" si="4"/>
        <v>44697</v>
      </c>
      <c r="H131" s="316" cm="1">
        <f t="array" ref="H131">-IF(SUMPRODUCT((DEDEL!$Q$19:$AB$19=$B$5)*DEDEL!Q131:AB131)&lt;0,SUMPRODUCT((DEDEL!$Q$19:$AB$19=$B$5)*DEDEL!Q131:AB131),0)</f>
        <v>0</v>
      </c>
      <c r="I131" s="115">
        <f t="shared" ca="1" si="7"/>
        <v>44697</v>
      </c>
      <c r="J131" s="117">
        <v>3</v>
      </c>
      <c r="K131" s="117" t="b">
        <v>1</v>
      </c>
      <c r="L131" s="117" t="s">
        <v>1313</v>
      </c>
      <c r="M131" s="117" t="b">
        <v>1</v>
      </c>
      <c r="N131" s="117" t="s">
        <v>1276</v>
      </c>
      <c r="O131" s="182" t="str">
        <f>LEFT(DEDEL!D131,19)&amp;"."&amp;DEDELCR!F131</f>
        <v>Underhill School.2057.DDEL2.E27.Ma22</v>
      </c>
      <c r="P131" s="185" t="str">
        <f>DEDEL!I131</f>
        <v>10162/543965</v>
      </c>
      <c r="Q131" s="117" t="b">
        <v>1</v>
      </c>
      <c r="R131" s="117" t="b">
        <v>1</v>
      </c>
      <c r="S131" s="117" t="b">
        <v>1</v>
      </c>
      <c r="U131">
        <f t="shared" si="5"/>
        <v>19</v>
      </c>
      <c r="V131">
        <f t="shared" si="6"/>
        <v>36</v>
      </c>
    </row>
    <row r="132" spans="1:22" x14ac:dyDescent="0.25">
      <c r="A132" s="117" t="s">
        <v>1312</v>
      </c>
      <c r="B132" s="180">
        <v>1</v>
      </c>
      <c r="C132" s="117">
        <v>2</v>
      </c>
      <c r="D132" s="181">
        <f>DEDEL!J132</f>
        <v>400011</v>
      </c>
      <c r="E132" s="117" t="b">
        <v>1</v>
      </c>
      <c r="F132" s="182" t="str">
        <f>RIGHT(DEDEL!C132,4)&amp;"."&amp;DEDEL!M132&amp;"."&amp;DEDEL!K132&amp;"."&amp;$C$5</f>
        <v>2060.DDEL2.E27.Ma22</v>
      </c>
      <c r="G132" s="183">
        <f t="shared" ca="1" si="4"/>
        <v>44697</v>
      </c>
      <c r="H132" s="316" cm="1">
        <f t="array" ref="H132">-IF(SUMPRODUCT((DEDEL!$Q$19:$AB$19=$B$5)*DEDEL!Q132:AB132)&lt;0,SUMPRODUCT((DEDEL!$Q$19:$AB$19=$B$5)*DEDEL!Q132:AB132),0)</f>
        <v>0</v>
      </c>
      <c r="I132" s="115">
        <f t="shared" ca="1" si="7"/>
        <v>44697</v>
      </c>
      <c r="J132" s="117">
        <v>3</v>
      </c>
      <c r="K132" s="117" t="b">
        <v>1</v>
      </c>
      <c r="L132" s="117" t="s">
        <v>1313</v>
      </c>
      <c r="M132" s="117" t="b">
        <v>1</v>
      </c>
      <c r="N132" s="117" t="s">
        <v>1276</v>
      </c>
      <c r="O132" s="182" t="str">
        <f>LEFT(DEDEL!D132,19)&amp;"."&amp;DEDELCR!F132</f>
        <v>Whitings Hill Prima.2060.DDEL2.E27.Ma22</v>
      </c>
      <c r="P132" s="185" t="str">
        <f>DEDEL!I132</f>
        <v>10162/543965</v>
      </c>
      <c r="Q132" s="117" t="b">
        <v>1</v>
      </c>
      <c r="R132" s="117" t="b">
        <v>1</v>
      </c>
      <c r="S132" s="117" t="b">
        <v>1</v>
      </c>
      <c r="U132">
        <f t="shared" si="5"/>
        <v>19</v>
      </c>
      <c r="V132">
        <f t="shared" si="6"/>
        <v>39</v>
      </c>
    </row>
    <row r="133" spans="1:22" x14ac:dyDescent="0.25">
      <c r="A133" s="117" t="s">
        <v>1312</v>
      </c>
      <c r="B133" s="180">
        <v>1</v>
      </c>
      <c r="C133" s="117">
        <v>2</v>
      </c>
      <c r="D133" s="181">
        <f>DEDEL!J133</f>
        <v>400065</v>
      </c>
      <c r="E133" s="117" t="b">
        <v>1</v>
      </c>
      <c r="F133" s="182" t="str">
        <f>RIGHT(DEDEL!C133,4)&amp;"."&amp;DEDEL!M133&amp;"."&amp;DEDEL!K133&amp;"."&amp;$C$5</f>
        <v>2067.DDEL2.E27.Ma22</v>
      </c>
      <c r="G133" s="183">
        <f t="shared" ca="1" si="4"/>
        <v>44697</v>
      </c>
      <c r="H133" s="316" cm="1">
        <f t="array" ref="H133">-IF(SUMPRODUCT((DEDEL!$Q$19:$AB$19=$B$5)*DEDEL!Q133:AB133)&lt;0,SUMPRODUCT((DEDEL!$Q$19:$AB$19=$B$5)*DEDEL!Q133:AB133),0)</f>
        <v>0</v>
      </c>
      <c r="I133" s="115">
        <f t="shared" ca="1" si="7"/>
        <v>44697</v>
      </c>
      <c r="J133" s="117">
        <v>3</v>
      </c>
      <c r="K133" s="117" t="b">
        <v>1</v>
      </c>
      <c r="L133" s="117" t="s">
        <v>1313</v>
      </c>
      <c r="M133" s="117" t="b">
        <v>1</v>
      </c>
      <c r="N133" s="117" t="s">
        <v>1276</v>
      </c>
      <c r="O133" s="182" t="str">
        <f>LEFT(DEDEL!D133,19)&amp;"."&amp;DEDELCR!F133</f>
        <v>Chalgrove Primary S.2067.DDEL2.E27.Ma22</v>
      </c>
      <c r="P133" s="185" t="str">
        <f>DEDEL!I133</f>
        <v>10162/543965</v>
      </c>
      <c r="Q133" s="117" t="b">
        <v>1</v>
      </c>
      <c r="R133" s="117" t="b">
        <v>1</v>
      </c>
      <c r="S133" s="117" t="b">
        <v>1</v>
      </c>
      <c r="U133">
        <f t="shared" si="5"/>
        <v>19</v>
      </c>
      <c r="V133">
        <f t="shared" si="6"/>
        <v>39</v>
      </c>
    </row>
    <row r="134" spans="1:22" x14ac:dyDescent="0.25">
      <c r="A134" s="117" t="s">
        <v>1312</v>
      </c>
      <c r="B134" s="180">
        <v>1</v>
      </c>
      <c r="C134" s="117">
        <v>2</v>
      </c>
      <c r="D134" s="181">
        <f>DEDEL!J134</f>
        <v>400038</v>
      </c>
      <c r="E134" s="117" t="b">
        <v>1</v>
      </c>
      <c r="F134" s="182" t="str">
        <f>RIGHT(DEDEL!C134,4)&amp;"."&amp;DEDEL!M134&amp;"."&amp;DEDEL!K134&amp;"."&amp;$C$5</f>
        <v>2070.DDEL2.E27.Ma22</v>
      </c>
      <c r="G134" s="183">
        <f t="shared" ca="1" si="4"/>
        <v>44697</v>
      </c>
      <c r="H134" s="316" cm="1">
        <f t="array" ref="H134">-IF(SUMPRODUCT((DEDEL!$Q$19:$AB$19=$B$5)*DEDEL!Q134:AB134)&lt;0,SUMPRODUCT((DEDEL!$Q$19:$AB$19=$B$5)*DEDEL!Q134:AB134),0)</f>
        <v>0</v>
      </c>
      <c r="I134" s="115">
        <f t="shared" ca="1" si="7"/>
        <v>44697</v>
      </c>
      <c r="J134" s="117">
        <v>3</v>
      </c>
      <c r="K134" s="117" t="b">
        <v>1</v>
      </c>
      <c r="L134" s="117" t="s">
        <v>1313</v>
      </c>
      <c r="M134" s="117" t="b">
        <v>1</v>
      </c>
      <c r="N134" s="117" t="s">
        <v>1276</v>
      </c>
      <c r="O134" s="182" t="str">
        <f>LEFT(DEDEL!D134,19)&amp;"."&amp;DEDELCR!F134</f>
        <v>Sunnyfields Primary.2070.DDEL2.E27.Ma22</v>
      </c>
      <c r="P134" s="185" t="str">
        <f>DEDEL!I134</f>
        <v>10162/543965</v>
      </c>
      <c r="Q134" s="117" t="b">
        <v>1</v>
      </c>
      <c r="R134" s="117" t="b">
        <v>1</v>
      </c>
      <c r="S134" s="117" t="b">
        <v>1</v>
      </c>
      <c r="U134">
        <f t="shared" si="5"/>
        <v>19</v>
      </c>
      <c r="V134">
        <f t="shared" si="6"/>
        <v>39</v>
      </c>
    </row>
    <row r="135" spans="1:22" x14ac:dyDescent="0.25">
      <c r="A135" s="117" t="s">
        <v>1312</v>
      </c>
      <c r="B135" s="180">
        <v>1</v>
      </c>
      <c r="C135" s="117">
        <v>2</v>
      </c>
      <c r="D135" s="181">
        <f>DEDEL!J135</f>
        <v>400012</v>
      </c>
      <c r="E135" s="117" t="b">
        <v>1</v>
      </c>
      <c r="F135" s="182" t="str">
        <f>RIGHT(DEDEL!C135,4)&amp;"."&amp;DEDEL!M135&amp;"."&amp;DEDEL!K135&amp;"."&amp;$C$5</f>
        <v>2071.DDEL2.E27.Ma22</v>
      </c>
      <c r="G135" s="183">
        <f t="shared" ca="1" si="4"/>
        <v>44697</v>
      </c>
      <c r="H135" s="316" cm="1">
        <f t="array" ref="H135">-IF(SUMPRODUCT((DEDEL!$Q$19:$AB$19=$B$5)*DEDEL!Q135:AB135)&lt;0,SUMPRODUCT((DEDEL!$Q$19:$AB$19=$B$5)*DEDEL!Q135:AB135),0)</f>
        <v>0</v>
      </c>
      <c r="I135" s="115">
        <f t="shared" ca="1" si="7"/>
        <v>44697</v>
      </c>
      <c r="J135" s="117">
        <v>3</v>
      </c>
      <c r="K135" s="117" t="b">
        <v>1</v>
      </c>
      <c r="L135" s="117" t="s">
        <v>1313</v>
      </c>
      <c r="M135" s="117" t="b">
        <v>1</v>
      </c>
      <c r="N135" s="117" t="s">
        <v>1276</v>
      </c>
      <c r="O135" s="182" t="str">
        <f>LEFT(DEDEL!D135,19)&amp;"."&amp;DEDELCR!F135</f>
        <v>Queenswell Infant &amp;.2071.DDEL2.E27.Ma22</v>
      </c>
      <c r="P135" s="185" t="str">
        <f>DEDEL!I135</f>
        <v>10162/543965</v>
      </c>
      <c r="Q135" s="117" t="b">
        <v>1</v>
      </c>
      <c r="R135" s="117" t="b">
        <v>1</v>
      </c>
      <c r="S135" s="117" t="b">
        <v>1</v>
      </c>
      <c r="U135">
        <f t="shared" si="5"/>
        <v>19</v>
      </c>
      <c r="V135">
        <f t="shared" si="6"/>
        <v>39</v>
      </c>
    </row>
    <row r="136" spans="1:22" x14ac:dyDescent="0.25">
      <c r="A136" s="117" t="s">
        <v>1312</v>
      </c>
      <c r="B136" s="180">
        <v>1</v>
      </c>
      <c r="C136" s="117">
        <v>2</v>
      </c>
      <c r="D136" s="181">
        <f>DEDEL!J136</f>
        <v>400012</v>
      </c>
      <c r="E136" s="117" t="b">
        <v>1</v>
      </c>
      <c r="F136" s="182" t="str">
        <f>RIGHT(DEDEL!C136,4)&amp;"."&amp;DEDEL!M136&amp;"."&amp;DEDEL!K136&amp;"."&amp;$C$5</f>
        <v>2072.DDEL2.E27.Ma22</v>
      </c>
      <c r="G136" s="183">
        <f t="shared" ca="1" si="4"/>
        <v>44697</v>
      </c>
      <c r="H136" s="316" cm="1">
        <f t="array" ref="H136">-IF(SUMPRODUCT((DEDEL!$Q$19:$AB$19=$B$5)*DEDEL!Q136:AB136)&lt;0,SUMPRODUCT((DEDEL!$Q$19:$AB$19=$B$5)*DEDEL!Q136:AB136),0)</f>
        <v>0</v>
      </c>
      <c r="I136" s="115">
        <f t="shared" ca="1" si="7"/>
        <v>44697</v>
      </c>
      <c r="J136" s="117">
        <v>3</v>
      </c>
      <c r="K136" s="117" t="b">
        <v>1</v>
      </c>
      <c r="L136" s="117" t="s">
        <v>1313</v>
      </c>
      <c r="M136" s="117" t="b">
        <v>1</v>
      </c>
      <c r="N136" s="117" t="s">
        <v>1276</v>
      </c>
      <c r="O136" s="182" t="str">
        <f>LEFT(DEDEL!D136,19)&amp;"."&amp;DEDELCR!F136</f>
        <v>Queenswell Junior S.2072.DDEL2.E27.Ma22</v>
      </c>
      <c r="P136" s="185" t="str">
        <f>DEDEL!I136</f>
        <v>10162/543965</v>
      </c>
      <c r="Q136" s="117" t="b">
        <v>1</v>
      </c>
      <c r="R136" s="117" t="b">
        <v>1</v>
      </c>
      <c r="S136" s="117" t="b">
        <v>1</v>
      </c>
      <c r="U136">
        <f t="shared" si="5"/>
        <v>19</v>
      </c>
      <c r="V136">
        <f t="shared" si="6"/>
        <v>39</v>
      </c>
    </row>
    <row r="137" spans="1:22" x14ac:dyDescent="0.25">
      <c r="A137" s="117" t="s">
        <v>1312</v>
      </c>
      <c r="B137" s="180">
        <v>1</v>
      </c>
      <c r="C137" s="117">
        <v>2</v>
      </c>
      <c r="D137" s="181">
        <f>DEDEL!J137</f>
        <v>400105</v>
      </c>
      <c r="E137" s="117" t="b">
        <v>1</v>
      </c>
      <c r="F137" s="182" t="str">
        <f>RIGHT(DEDEL!C137,4)&amp;"."&amp;DEDEL!M137&amp;"."&amp;DEDEL!K137&amp;"."&amp;$C$5</f>
        <v>2073.DDEL2.E27.Ma22</v>
      </c>
      <c r="G137" s="183">
        <f t="shared" ca="1" si="4"/>
        <v>44697</v>
      </c>
      <c r="H137" s="316" cm="1">
        <f t="array" ref="H137">-IF(SUMPRODUCT((DEDEL!$Q$19:$AB$19=$B$5)*DEDEL!Q137:AB137)&lt;0,SUMPRODUCT((DEDEL!$Q$19:$AB$19=$B$5)*DEDEL!Q137:AB137),0)</f>
        <v>0</v>
      </c>
      <c r="I137" s="115">
        <f t="shared" ca="1" si="7"/>
        <v>44697</v>
      </c>
      <c r="J137" s="117">
        <v>3</v>
      </c>
      <c r="K137" s="117" t="b">
        <v>1</v>
      </c>
      <c r="L137" s="117" t="s">
        <v>1313</v>
      </c>
      <c r="M137" s="117" t="b">
        <v>1</v>
      </c>
      <c r="N137" s="117" t="s">
        <v>1276</v>
      </c>
      <c r="O137" s="182" t="str">
        <f>LEFT(DEDEL!D137,19)&amp;"."&amp;DEDELCR!F137</f>
        <v>Danegrove Primary S.2073.DDEL2.E27.Ma22</v>
      </c>
      <c r="P137" s="185" t="str">
        <f>DEDEL!I137</f>
        <v>10162/543965</v>
      </c>
      <c r="Q137" s="117" t="b">
        <v>1</v>
      </c>
      <c r="R137" s="117" t="b">
        <v>1</v>
      </c>
      <c r="S137" s="117" t="b">
        <v>1</v>
      </c>
      <c r="U137">
        <f t="shared" si="5"/>
        <v>19</v>
      </c>
      <c r="V137">
        <f t="shared" si="6"/>
        <v>39</v>
      </c>
    </row>
    <row r="138" spans="1:22" x14ac:dyDescent="0.25">
      <c r="A138" s="117" t="s">
        <v>1312</v>
      </c>
      <c r="B138" s="180">
        <v>1</v>
      </c>
      <c r="C138" s="117">
        <v>2</v>
      </c>
      <c r="D138" s="181">
        <f>DEDEL!J138</f>
        <v>400111</v>
      </c>
      <c r="E138" s="117" t="b">
        <v>1</v>
      </c>
      <c r="F138" s="182" t="str">
        <f>RIGHT(DEDEL!C138,4)&amp;"."&amp;DEDEL!M138&amp;"."&amp;DEDEL!K138&amp;"."&amp;$C$5</f>
        <v>2076.DDEL2.E27.Ma22</v>
      </c>
      <c r="G138" s="183">
        <f t="shared" ca="1" si="4"/>
        <v>44697</v>
      </c>
      <c r="H138" s="316" cm="1">
        <f t="array" ref="H138">-IF(SUMPRODUCT((DEDEL!$Q$19:$AB$19=$B$5)*DEDEL!Q138:AB138)&lt;0,SUMPRODUCT((DEDEL!$Q$19:$AB$19=$B$5)*DEDEL!Q138:AB138),0)</f>
        <v>0</v>
      </c>
      <c r="I138" s="115">
        <f t="shared" ca="1" si="7"/>
        <v>44697</v>
      </c>
      <c r="J138" s="117">
        <v>3</v>
      </c>
      <c r="K138" s="117" t="b">
        <v>1</v>
      </c>
      <c r="L138" s="117" t="s">
        <v>1313</v>
      </c>
      <c r="M138" s="117" t="b">
        <v>1</v>
      </c>
      <c r="N138" s="117" t="s">
        <v>1276</v>
      </c>
      <c r="O138" s="182" t="str">
        <f>LEFT(DEDEL!D138,19)&amp;"."&amp;DEDELCR!F138</f>
        <v>Wessex Gardens Prim.2076.DDEL2.E27.Ma22</v>
      </c>
      <c r="P138" s="185" t="str">
        <f>DEDEL!I138</f>
        <v>10162/543965</v>
      </c>
      <c r="Q138" s="117" t="b">
        <v>1</v>
      </c>
      <c r="R138" s="117" t="b">
        <v>1</v>
      </c>
      <c r="S138" s="117" t="b">
        <v>1</v>
      </c>
      <c r="U138">
        <f t="shared" si="5"/>
        <v>19</v>
      </c>
      <c r="V138">
        <f t="shared" si="6"/>
        <v>39</v>
      </c>
    </row>
    <row r="139" spans="1:22" x14ac:dyDescent="0.25">
      <c r="A139" s="117" t="s">
        <v>1312</v>
      </c>
      <c r="B139" s="180">
        <v>1</v>
      </c>
      <c r="C139" s="117">
        <v>2</v>
      </c>
      <c r="D139" s="181">
        <f>DEDEL!J139</f>
        <v>400113</v>
      </c>
      <c r="E139" s="117" t="b">
        <v>1</v>
      </c>
      <c r="F139" s="182" t="str">
        <f>RIGHT(DEDEL!C139,4)&amp;"."&amp;DEDEL!M139&amp;"."&amp;DEDEL!K139&amp;"."&amp;$C$5</f>
        <v>2077.DDEL2.E27.Ma22</v>
      </c>
      <c r="G139" s="183">
        <f t="shared" ca="1" si="4"/>
        <v>44697</v>
      </c>
      <c r="H139" s="316" cm="1">
        <f t="array" ref="H139">-IF(SUMPRODUCT((DEDEL!$Q$19:$AB$19=$B$5)*DEDEL!Q139:AB139)&lt;0,SUMPRODUCT((DEDEL!$Q$19:$AB$19=$B$5)*DEDEL!Q139:AB139),0)</f>
        <v>0</v>
      </c>
      <c r="I139" s="115">
        <f t="shared" ca="1" si="7"/>
        <v>44697</v>
      </c>
      <c r="J139" s="117">
        <v>3</v>
      </c>
      <c r="K139" s="117" t="b">
        <v>1</v>
      </c>
      <c r="L139" s="117" t="s">
        <v>1313</v>
      </c>
      <c r="M139" s="117" t="b">
        <v>1</v>
      </c>
      <c r="N139" s="117" t="s">
        <v>1276</v>
      </c>
      <c r="O139" s="182" t="str">
        <f>LEFT(DEDEL!D139,19)&amp;"."&amp;DEDELCR!F139</f>
        <v>The Orion Primary S.2077.DDEL2.E27.Ma22</v>
      </c>
      <c r="P139" s="185" t="str">
        <f>DEDEL!I139</f>
        <v>10162/543965</v>
      </c>
      <c r="Q139" s="117" t="b">
        <v>1</v>
      </c>
      <c r="R139" s="117" t="b">
        <v>1</v>
      </c>
      <c r="S139" s="117" t="b">
        <v>1</v>
      </c>
      <c r="U139">
        <f t="shared" si="5"/>
        <v>19</v>
      </c>
      <c r="V139">
        <f t="shared" si="6"/>
        <v>39</v>
      </c>
    </row>
    <row r="140" spans="1:22" x14ac:dyDescent="0.25">
      <c r="A140" s="117" t="s">
        <v>1312</v>
      </c>
      <c r="B140" s="180">
        <v>1</v>
      </c>
      <c r="C140" s="117">
        <v>2</v>
      </c>
      <c r="D140" s="181">
        <f>DEDEL!J140</f>
        <v>400014</v>
      </c>
      <c r="E140" s="117" t="b">
        <v>1</v>
      </c>
      <c r="F140" s="182" t="str">
        <f>RIGHT(DEDEL!C140,4)&amp;"."&amp;DEDEL!M140&amp;"."&amp;DEDEL!K140&amp;"."&amp;$C$5</f>
        <v>2078.DDEL2.E27.Ma22</v>
      </c>
      <c r="G140" s="183">
        <f t="shared" ca="1" si="4"/>
        <v>44697</v>
      </c>
      <c r="H140" s="316" cm="1">
        <f t="array" ref="H140">-IF(SUMPRODUCT((DEDEL!$Q$19:$AB$19=$B$5)*DEDEL!Q140:AB140)&lt;0,SUMPRODUCT((DEDEL!$Q$19:$AB$19=$B$5)*DEDEL!Q140:AB140),0)</f>
        <v>0</v>
      </c>
      <c r="I140" s="115">
        <f t="shared" ca="1" si="7"/>
        <v>44697</v>
      </c>
      <c r="J140" s="117">
        <v>3</v>
      </c>
      <c r="K140" s="117" t="b">
        <v>1</v>
      </c>
      <c r="L140" s="117" t="s">
        <v>1313</v>
      </c>
      <c r="M140" s="117" t="b">
        <v>1</v>
      </c>
      <c r="N140" s="117" t="s">
        <v>1276</v>
      </c>
      <c r="O140" s="182" t="str">
        <f>LEFT(DEDEL!D140,19)&amp;"."&amp;DEDELCR!F140</f>
        <v>Pardes House Primar.2078.DDEL2.E27.Ma22</v>
      </c>
      <c r="P140" s="185" t="str">
        <f>DEDEL!I140</f>
        <v>10162/543965</v>
      </c>
      <c r="Q140" s="117" t="b">
        <v>1</v>
      </c>
      <c r="R140" s="117" t="b">
        <v>1</v>
      </c>
      <c r="S140" s="117" t="b">
        <v>1</v>
      </c>
      <c r="U140">
        <f t="shared" si="5"/>
        <v>19</v>
      </c>
      <c r="V140">
        <f t="shared" si="6"/>
        <v>39</v>
      </c>
    </row>
    <row r="141" spans="1:22" x14ac:dyDescent="0.25">
      <c r="A141" s="117" t="s">
        <v>1312</v>
      </c>
      <c r="B141" s="180">
        <v>1</v>
      </c>
      <c r="C141" s="117">
        <v>2</v>
      </c>
      <c r="D141" s="181">
        <f>DEDEL!J141</f>
        <v>400070</v>
      </c>
      <c r="E141" s="117" t="b">
        <v>1</v>
      </c>
      <c r="F141" s="182" t="str">
        <f>RIGHT(DEDEL!C141,4)&amp;"."&amp;DEDEL!M141&amp;"."&amp;DEDEL!K141&amp;"."&amp;$C$5</f>
        <v>2079.DDEL2.E27.Ma22</v>
      </c>
      <c r="G141" s="183">
        <f t="shared" ca="1" si="4"/>
        <v>44697</v>
      </c>
      <c r="H141" s="316" cm="1">
        <f t="array" ref="H141">-IF(SUMPRODUCT((DEDEL!$Q$19:$AB$19=$B$5)*DEDEL!Q141:AB141)&lt;0,SUMPRODUCT((DEDEL!$Q$19:$AB$19=$B$5)*DEDEL!Q141:AB141),0)</f>
        <v>0</v>
      </c>
      <c r="I141" s="115">
        <f t="shared" ca="1" si="7"/>
        <v>44697</v>
      </c>
      <c r="J141" s="117">
        <v>3</v>
      </c>
      <c r="K141" s="117" t="b">
        <v>1</v>
      </c>
      <c r="L141" s="117" t="s">
        <v>1313</v>
      </c>
      <c r="M141" s="117" t="b">
        <v>1</v>
      </c>
      <c r="N141" s="117" t="s">
        <v>1276</v>
      </c>
      <c r="O141" s="182" t="str">
        <f>LEFT(DEDEL!D141,19)&amp;"."&amp;DEDELCR!F141</f>
        <v>Beis Yaakov Primary.2079.DDEL2.E27.Ma22</v>
      </c>
      <c r="P141" s="185" t="str">
        <f>DEDEL!I141</f>
        <v>10162/543965</v>
      </c>
      <c r="Q141" s="117" t="b">
        <v>1</v>
      </c>
      <c r="R141" s="117" t="b">
        <v>1</v>
      </c>
      <c r="S141" s="117" t="b">
        <v>1</v>
      </c>
      <c r="U141">
        <f t="shared" si="5"/>
        <v>19</v>
      </c>
      <c r="V141">
        <f t="shared" si="6"/>
        <v>39</v>
      </c>
    </row>
    <row r="142" spans="1:22" x14ac:dyDescent="0.25">
      <c r="A142" s="117" t="s">
        <v>1312</v>
      </c>
      <c r="B142" s="180">
        <v>1</v>
      </c>
      <c r="C142" s="117">
        <v>2</v>
      </c>
      <c r="D142" s="181">
        <f>DEDEL!J142</f>
        <v>400069</v>
      </c>
      <c r="E142" s="117" t="b">
        <v>1</v>
      </c>
      <c r="F142" s="182" t="str">
        <f>RIGHT(DEDEL!C142,4)&amp;"."&amp;DEDEL!M142&amp;"."&amp;DEDEL!K142&amp;"."&amp;$C$5</f>
        <v>3300.DDEL2.E27.Ma22</v>
      </c>
      <c r="G142" s="183">
        <f t="shared" ca="1" si="4"/>
        <v>44697</v>
      </c>
      <c r="H142" s="316" cm="1">
        <f t="array" ref="H142">-IF(SUMPRODUCT((DEDEL!$Q$19:$AB$19=$B$5)*DEDEL!Q142:AB142)&lt;0,SUMPRODUCT((DEDEL!$Q$19:$AB$19=$B$5)*DEDEL!Q142:AB142),0)</f>
        <v>0</v>
      </c>
      <c r="I142" s="115">
        <f t="shared" ca="1" si="7"/>
        <v>44697</v>
      </c>
      <c r="J142" s="117">
        <v>3</v>
      </c>
      <c r="K142" s="117" t="b">
        <v>1</v>
      </c>
      <c r="L142" s="117" t="s">
        <v>1313</v>
      </c>
      <c r="M142" s="117" t="b">
        <v>1</v>
      </c>
      <c r="N142" s="117" t="s">
        <v>1276</v>
      </c>
      <c r="O142" s="182" t="str">
        <f>LEFT(DEDEL!D142,19)&amp;"."&amp;DEDELCR!F142</f>
        <v>All Saints' CofE Pr.3300.DDEL2.E27.Ma22</v>
      </c>
      <c r="P142" s="185" t="str">
        <f>DEDEL!I142</f>
        <v>10162/543965</v>
      </c>
      <c r="Q142" s="117" t="b">
        <v>1</v>
      </c>
      <c r="R142" s="117" t="b">
        <v>1</v>
      </c>
      <c r="S142" s="117" t="b">
        <v>1</v>
      </c>
      <c r="U142">
        <f t="shared" si="5"/>
        <v>19</v>
      </c>
      <c r="V142">
        <f t="shared" si="6"/>
        <v>39</v>
      </c>
    </row>
    <row r="143" spans="1:22" x14ac:dyDescent="0.25">
      <c r="A143" s="117" t="s">
        <v>1312</v>
      </c>
      <c r="B143" s="180">
        <v>1</v>
      </c>
      <c r="C143" s="117">
        <v>2</v>
      </c>
      <c r="D143" s="181">
        <f>DEDEL!J143</f>
        <v>400039</v>
      </c>
      <c r="E143" s="117" t="b">
        <v>1</v>
      </c>
      <c r="F143" s="182" t="str">
        <f>RIGHT(DEDEL!C143,4)&amp;"."&amp;DEDEL!M143&amp;"."&amp;DEDEL!K143&amp;"."&amp;$C$5</f>
        <v>3302.DDEL2.E27.Ma22</v>
      </c>
      <c r="G143" s="183">
        <f t="shared" ca="1" si="4"/>
        <v>44697</v>
      </c>
      <c r="H143" s="316" cm="1">
        <f t="array" ref="H143">-IF(SUMPRODUCT((DEDEL!$Q$19:$AB$19=$B$5)*DEDEL!Q143:AB143)&lt;0,SUMPRODUCT((DEDEL!$Q$19:$AB$19=$B$5)*DEDEL!Q143:AB143),0)</f>
        <v>0</v>
      </c>
      <c r="I143" s="115">
        <f t="shared" ca="1" si="7"/>
        <v>44697</v>
      </c>
      <c r="J143" s="117">
        <v>3</v>
      </c>
      <c r="K143" s="117" t="b">
        <v>1</v>
      </c>
      <c r="L143" s="117" t="s">
        <v>1313</v>
      </c>
      <c r="M143" s="117" t="b">
        <v>1</v>
      </c>
      <c r="N143" s="117" t="s">
        <v>1276</v>
      </c>
      <c r="O143" s="182" t="str">
        <f>LEFT(DEDEL!D143,19)&amp;"."&amp;DEDELCR!F143</f>
        <v>Christ Church Prima.3302.DDEL2.E27.Ma22</v>
      </c>
      <c r="P143" s="185" t="str">
        <f>DEDEL!I143</f>
        <v>10162/543965</v>
      </c>
      <c r="Q143" s="117" t="b">
        <v>1</v>
      </c>
      <c r="R143" s="117" t="b">
        <v>1</v>
      </c>
      <c r="S143" s="117" t="b">
        <v>1</v>
      </c>
      <c r="U143">
        <f t="shared" si="5"/>
        <v>19</v>
      </c>
      <c r="V143">
        <f t="shared" si="6"/>
        <v>39</v>
      </c>
    </row>
    <row r="144" spans="1:22" x14ac:dyDescent="0.25">
      <c r="A144" s="117" t="s">
        <v>1312</v>
      </c>
      <c r="B144" s="180">
        <v>1</v>
      </c>
      <c r="C144" s="117">
        <v>2</v>
      </c>
      <c r="D144" s="181">
        <f>DEDEL!J144</f>
        <v>400008</v>
      </c>
      <c r="E144" s="117" t="b">
        <v>1</v>
      </c>
      <c r="F144" s="182" t="str">
        <f>RIGHT(DEDEL!C144,4)&amp;"."&amp;DEDEL!M144&amp;"."&amp;DEDEL!K144&amp;"."&amp;$C$5</f>
        <v>3304.DDEL2.E27.Ma22</v>
      </c>
      <c r="G144" s="183">
        <f t="shared" ca="1" si="4"/>
        <v>44697</v>
      </c>
      <c r="H144" s="316" cm="1">
        <f t="array" ref="H144">-IF(SUMPRODUCT((DEDEL!$Q$19:$AB$19=$B$5)*DEDEL!Q144:AB144)&lt;0,SUMPRODUCT((DEDEL!$Q$19:$AB$19=$B$5)*DEDEL!Q144:AB144),0)</f>
        <v>0</v>
      </c>
      <c r="I144" s="115">
        <f t="shared" ca="1" si="7"/>
        <v>44697</v>
      </c>
      <c r="J144" s="117">
        <v>3</v>
      </c>
      <c r="K144" s="117" t="b">
        <v>1</v>
      </c>
      <c r="L144" s="117" t="s">
        <v>1313</v>
      </c>
      <c r="M144" s="117" t="b">
        <v>1</v>
      </c>
      <c r="N144" s="117" t="s">
        <v>1276</v>
      </c>
      <c r="O144" s="182" t="str">
        <f>LEFT(DEDEL!D144,19)&amp;"."&amp;DEDELCR!F144</f>
        <v>Holy Trinity CofE P.3304.DDEL2.E27.Ma22</v>
      </c>
      <c r="P144" s="185" t="str">
        <f>DEDEL!I144</f>
        <v>10162/543965</v>
      </c>
      <c r="Q144" s="117" t="b">
        <v>1</v>
      </c>
      <c r="R144" s="117" t="b">
        <v>1</v>
      </c>
      <c r="S144" s="117" t="b">
        <v>1</v>
      </c>
      <c r="U144">
        <f t="shared" si="5"/>
        <v>19</v>
      </c>
      <c r="V144">
        <f t="shared" si="6"/>
        <v>39</v>
      </c>
    </row>
    <row r="145" spans="1:22" x14ac:dyDescent="0.25">
      <c r="A145" s="117" t="s">
        <v>1312</v>
      </c>
      <c r="B145" s="180">
        <v>1</v>
      </c>
      <c r="C145" s="117">
        <v>2</v>
      </c>
      <c r="D145" s="181">
        <f>DEDEL!J145</f>
        <v>400086</v>
      </c>
      <c r="E145" s="117" t="b">
        <v>1</v>
      </c>
      <c r="F145" s="182" t="str">
        <f>RIGHT(DEDEL!C145,4)&amp;"."&amp;DEDEL!M145&amp;"."&amp;DEDEL!K145&amp;"."&amp;$C$5</f>
        <v>3305.DDEL2.E27.Ma22</v>
      </c>
      <c r="G145" s="183">
        <f t="shared" ca="1" si="4"/>
        <v>44697</v>
      </c>
      <c r="H145" s="316" cm="1">
        <f t="array" ref="H145">-IF(SUMPRODUCT((DEDEL!$Q$19:$AB$19=$B$5)*DEDEL!Q145:AB145)&lt;0,SUMPRODUCT((DEDEL!$Q$19:$AB$19=$B$5)*DEDEL!Q145:AB145),0)</f>
        <v>0</v>
      </c>
      <c r="I145" s="115">
        <f t="shared" ca="1" si="7"/>
        <v>44697</v>
      </c>
      <c r="J145" s="117">
        <v>3</v>
      </c>
      <c r="K145" s="117" t="b">
        <v>1</v>
      </c>
      <c r="L145" s="117" t="s">
        <v>1313</v>
      </c>
      <c r="M145" s="117" t="b">
        <v>1</v>
      </c>
      <c r="N145" s="117" t="s">
        <v>1276</v>
      </c>
      <c r="O145" s="182" t="str">
        <f>LEFT(DEDEL!D145,19)&amp;"."&amp;DEDELCR!F145</f>
        <v>Monken Hadley CofE .3305.DDEL2.E27.Ma22</v>
      </c>
      <c r="P145" s="185" t="str">
        <f>DEDEL!I145</f>
        <v>10162/543965</v>
      </c>
      <c r="Q145" s="117" t="b">
        <v>1</v>
      </c>
      <c r="R145" s="117" t="b">
        <v>1</v>
      </c>
      <c r="S145" s="117" t="b">
        <v>1</v>
      </c>
      <c r="U145">
        <f t="shared" si="5"/>
        <v>19</v>
      </c>
      <c r="V145">
        <f t="shared" si="6"/>
        <v>39</v>
      </c>
    </row>
    <row r="146" spans="1:22" x14ac:dyDescent="0.25">
      <c r="A146" s="117" t="s">
        <v>1312</v>
      </c>
      <c r="B146" s="180">
        <v>1</v>
      </c>
      <c r="C146" s="117">
        <v>2</v>
      </c>
      <c r="D146" s="181">
        <f>DEDEL!J146</f>
        <v>400114</v>
      </c>
      <c r="E146" s="117" t="b">
        <v>1</v>
      </c>
      <c r="F146" s="182" t="str">
        <f>RIGHT(DEDEL!C146,4)&amp;"."&amp;DEDEL!M146&amp;"."&amp;DEDEL!K146&amp;"."&amp;$C$5</f>
        <v>3307.DDEL2.E27.Ma22</v>
      </c>
      <c r="G146" s="183">
        <f t="shared" ca="1" si="4"/>
        <v>44697</v>
      </c>
      <c r="H146" s="316" cm="1">
        <f t="array" ref="H146">-IF(SUMPRODUCT((DEDEL!$Q$19:$AB$19=$B$5)*DEDEL!Q146:AB146)&lt;0,SUMPRODUCT((DEDEL!$Q$19:$AB$19=$B$5)*DEDEL!Q146:AB146),0)</f>
        <v>0</v>
      </c>
      <c r="I146" s="115">
        <f t="shared" ca="1" si="7"/>
        <v>44697</v>
      </c>
      <c r="J146" s="117">
        <v>3</v>
      </c>
      <c r="K146" s="117" t="b">
        <v>1</v>
      </c>
      <c r="L146" s="117" t="s">
        <v>1313</v>
      </c>
      <c r="M146" s="117" t="b">
        <v>1</v>
      </c>
      <c r="N146" s="117" t="s">
        <v>1276</v>
      </c>
      <c r="O146" s="182" t="str">
        <f>LEFT(DEDEL!D146,19)&amp;"."&amp;DEDELCR!F146</f>
        <v>St John's CofE Juni.3307.DDEL2.E27.Ma22</v>
      </c>
      <c r="P146" s="185" t="str">
        <f>DEDEL!I146</f>
        <v>10162/543965</v>
      </c>
      <c r="Q146" s="117" t="b">
        <v>1</v>
      </c>
      <c r="R146" s="117" t="b">
        <v>1</v>
      </c>
      <c r="S146" s="117" t="b">
        <v>1</v>
      </c>
      <c r="U146">
        <f t="shared" si="5"/>
        <v>19</v>
      </c>
      <c r="V146">
        <f t="shared" si="6"/>
        <v>39</v>
      </c>
    </row>
    <row r="147" spans="1:22" x14ac:dyDescent="0.25">
      <c r="A147" s="117" t="s">
        <v>1312</v>
      </c>
      <c r="B147" s="180">
        <v>1</v>
      </c>
      <c r="C147" s="117">
        <v>2</v>
      </c>
      <c r="D147" s="181">
        <f>DEDEL!J147</f>
        <v>400098</v>
      </c>
      <c r="E147" s="117" t="b">
        <v>1</v>
      </c>
      <c r="F147" s="182" t="str">
        <f>RIGHT(DEDEL!C147,4)&amp;"."&amp;DEDEL!M147&amp;"."&amp;DEDEL!K147&amp;"."&amp;$C$5</f>
        <v>3309.DDEL2.E27.Ma22</v>
      </c>
      <c r="G147" s="183">
        <f t="shared" ca="1" si="4"/>
        <v>44697</v>
      </c>
      <c r="H147" s="316" cm="1">
        <f t="array" ref="H147">-IF(SUMPRODUCT((DEDEL!$Q$19:$AB$19=$B$5)*DEDEL!Q147:AB147)&lt;0,SUMPRODUCT((DEDEL!$Q$19:$AB$19=$B$5)*DEDEL!Q147:AB147),0)</f>
        <v>0</v>
      </c>
      <c r="I147" s="115">
        <f t="shared" ca="1" si="7"/>
        <v>44697</v>
      </c>
      <c r="J147" s="117">
        <v>3</v>
      </c>
      <c r="K147" s="117" t="b">
        <v>1</v>
      </c>
      <c r="L147" s="117" t="s">
        <v>1313</v>
      </c>
      <c r="M147" s="117" t="b">
        <v>1</v>
      </c>
      <c r="N147" s="117" t="s">
        <v>1276</v>
      </c>
      <c r="O147" s="182" t="str">
        <f>LEFT(DEDEL!D147,19)&amp;"."&amp;DEDELCR!F147</f>
        <v>St John's CofE Prim.3309.DDEL2.E27.Ma22</v>
      </c>
      <c r="P147" s="185" t="str">
        <f>DEDEL!I147</f>
        <v>10162/543965</v>
      </c>
      <c r="Q147" s="117" t="b">
        <v>1</v>
      </c>
      <c r="R147" s="117" t="b">
        <v>1</v>
      </c>
      <c r="S147" s="117" t="b">
        <v>1</v>
      </c>
      <c r="U147">
        <f t="shared" si="5"/>
        <v>19</v>
      </c>
      <c r="V147">
        <f t="shared" si="6"/>
        <v>39</v>
      </c>
    </row>
    <row r="148" spans="1:22" x14ac:dyDescent="0.25">
      <c r="A148" s="117" t="s">
        <v>1312</v>
      </c>
      <c r="B148" s="180">
        <v>1</v>
      </c>
      <c r="C148" s="117">
        <v>2</v>
      </c>
      <c r="D148" s="181">
        <f>DEDEL!J148</f>
        <v>400058</v>
      </c>
      <c r="E148" s="117" t="b">
        <v>1</v>
      </c>
      <c r="F148" s="182" t="str">
        <f>RIGHT(DEDEL!C148,4)&amp;"."&amp;DEDEL!M148&amp;"."&amp;DEDEL!K148&amp;"."&amp;$C$5</f>
        <v>3311.DDEL2.E27.Ma22</v>
      </c>
      <c r="G148" s="183">
        <f t="shared" ca="1" si="4"/>
        <v>44697</v>
      </c>
      <c r="H148" s="316" cm="1">
        <f t="array" ref="H148">-IF(SUMPRODUCT((DEDEL!$Q$19:$AB$19=$B$5)*DEDEL!Q148:AB148)&lt;0,SUMPRODUCT((DEDEL!$Q$19:$AB$19=$B$5)*DEDEL!Q148:AB148),0)</f>
        <v>0</v>
      </c>
      <c r="I148" s="115">
        <f t="shared" ca="1" si="7"/>
        <v>44697</v>
      </c>
      <c r="J148" s="117">
        <v>3</v>
      </c>
      <c r="K148" s="117" t="b">
        <v>1</v>
      </c>
      <c r="L148" s="117" t="s">
        <v>1313</v>
      </c>
      <c r="M148" s="117" t="b">
        <v>1</v>
      </c>
      <c r="N148" s="117" t="s">
        <v>1276</v>
      </c>
      <c r="O148" s="182" t="str">
        <f>LEFT(DEDEL!D148,19)&amp;"."&amp;DEDELCR!F148</f>
        <v>St Mary's CofE Prim.3311.DDEL2.E27.Ma22</v>
      </c>
      <c r="P148" s="185" t="str">
        <f>DEDEL!I148</f>
        <v>10162/543965</v>
      </c>
      <c r="Q148" s="117" t="b">
        <v>1</v>
      </c>
      <c r="R148" s="117" t="b">
        <v>1</v>
      </c>
      <c r="S148" s="117" t="b">
        <v>1</v>
      </c>
      <c r="U148">
        <f t="shared" si="5"/>
        <v>19</v>
      </c>
      <c r="V148">
        <f t="shared" si="6"/>
        <v>39</v>
      </c>
    </row>
    <row r="149" spans="1:22" x14ac:dyDescent="0.25">
      <c r="A149" s="117" t="s">
        <v>1312</v>
      </c>
      <c r="B149" s="180">
        <v>1</v>
      </c>
      <c r="C149" s="117">
        <v>2</v>
      </c>
      <c r="D149" s="181">
        <f>DEDEL!J149</f>
        <v>400017</v>
      </c>
      <c r="E149" s="117" t="b">
        <v>1</v>
      </c>
      <c r="F149" s="182" t="str">
        <f>RIGHT(DEDEL!C149,4)&amp;"."&amp;DEDEL!M149&amp;"."&amp;DEDEL!K149&amp;"."&amp;$C$5</f>
        <v>3312.DDEL2.E27.Ma22</v>
      </c>
      <c r="G149" s="183">
        <f t="shared" ref="G149:G212" ca="1" si="8">TODAY()</f>
        <v>44697</v>
      </c>
      <c r="H149" s="316" cm="1">
        <f t="array" ref="H149">-IF(SUMPRODUCT((DEDEL!$Q$19:$AB$19=$B$5)*DEDEL!Q149:AB149)&lt;0,SUMPRODUCT((DEDEL!$Q$19:$AB$19=$B$5)*DEDEL!Q149:AB149),0)</f>
        <v>0</v>
      </c>
      <c r="I149" s="115">
        <f t="shared" ca="1" si="7"/>
        <v>44697</v>
      </c>
      <c r="J149" s="117">
        <v>3</v>
      </c>
      <c r="K149" s="117" t="b">
        <v>1</v>
      </c>
      <c r="L149" s="117" t="s">
        <v>1313</v>
      </c>
      <c r="M149" s="117" t="b">
        <v>1</v>
      </c>
      <c r="N149" s="117" t="s">
        <v>1276</v>
      </c>
      <c r="O149" s="182" t="str">
        <f>LEFT(DEDEL!D149,19)&amp;"."&amp;DEDELCR!F149</f>
        <v>St Mary's CofE Prim.3312.DDEL2.E27.Ma22</v>
      </c>
      <c r="P149" s="185" t="str">
        <f>DEDEL!I149</f>
        <v>10162/543965</v>
      </c>
      <c r="Q149" s="117" t="b">
        <v>1</v>
      </c>
      <c r="R149" s="117" t="b">
        <v>1</v>
      </c>
      <c r="S149" s="117" t="b">
        <v>1</v>
      </c>
      <c r="U149">
        <f t="shared" ref="U149:U174" si="9">LEN(F149)</f>
        <v>19</v>
      </c>
      <c r="V149">
        <f t="shared" ref="V149:V174" si="10">LEN(O149)</f>
        <v>39</v>
      </c>
    </row>
    <row r="150" spans="1:22" x14ac:dyDescent="0.25">
      <c r="A150" s="117" t="s">
        <v>1312</v>
      </c>
      <c r="B150" s="180">
        <v>1</v>
      </c>
      <c r="C150" s="117">
        <v>2</v>
      </c>
      <c r="D150" s="181">
        <f>DEDEL!J150</f>
        <v>400006</v>
      </c>
      <c r="E150" s="117" t="b">
        <v>1</v>
      </c>
      <c r="F150" s="182" t="str">
        <f>RIGHT(DEDEL!C150,4)&amp;"."&amp;DEDEL!M150&amp;"."&amp;DEDEL!K150&amp;"."&amp;$C$5</f>
        <v>3313.DDEL2.E27.Ma22</v>
      </c>
      <c r="G150" s="183">
        <f t="shared" ca="1" si="8"/>
        <v>44697</v>
      </c>
      <c r="H150" s="316" cm="1">
        <f t="array" ref="H150">-IF(SUMPRODUCT((DEDEL!$Q$19:$AB$19=$B$5)*DEDEL!Q150:AB150)&lt;0,SUMPRODUCT((DEDEL!$Q$19:$AB$19=$B$5)*DEDEL!Q150:AB150),0)</f>
        <v>0</v>
      </c>
      <c r="I150" s="115">
        <f t="shared" ca="1" si="7"/>
        <v>44697</v>
      </c>
      <c r="J150" s="117">
        <v>3</v>
      </c>
      <c r="K150" s="117" t="b">
        <v>1</v>
      </c>
      <c r="L150" s="117" t="s">
        <v>1313</v>
      </c>
      <c r="M150" s="117" t="b">
        <v>1</v>
      </c>
      <c r="N150" s="117" t="s">
        <v>1276</v>
      </c>
      <c r="O150" s="182" t="str">
        <f>LEFT(DEDEL!D150,19)&amp;"."&amp;DEDELCR!F150</f>
        <v>St Paul's CofE Prim.3313.DDEL2.E27.Ma22</v>
      </c>
      <c r="P150" s="185" t="str">
        <f>DEDEL!I150</f>
        <v>10162/543965</v>
      </c>
      <c r="Q150" s="117" t="b">
        <v>1</v>
      </c>
      <c r="R150" s="117" t="b">
        <v>1</v>
      </c>
      <c r="S150" s="117" t="b">
        <v>1</v>
      </c>
      <c r="U150">
        <f t="shared" si="9"/>
        <v>19</v>
      </c>
      <c r="V150">
        <f t="shared" si="10"/>
        <v>39</v>
      </c>
    </row>
    <row r="151" spans="1:22" x14ac:dyDescent="0.25">
      <c r="A151" s="117" t="s">
        <v>1312</v>
      </c>
      <c r="B151" s="180">
        <v>1</v>
      </c>
      <c r="C151" s="117">
        <v>2</v>
      </c>
      <c r="D151" s="181">
        <f>DEDEL!J151</f>
        <v>400094</v>
      </c>
      <c r="E151" s="117" t="b">
        <v>1</v>
      </c>
      <c r="F151" s="182" t="str">
        <f>RIGHT(DEDEL!C151,4)&amp;"."&amp;DEDEL!M151&amp;"."&amp;DEDEL!K151&amp;"."&amp;$C$5</f>
        <v>3314.DDEL2.E27.Ma22</v>
      </c>
      <c r="G151" s="183">
        <f t="shared" ca="1" si="8"/>
        <v>44697</v>
      </c>
      <c r="H151" s="316" cm="1">
        <f t="array" ref="H151">-IF(SUMPRODUCT((DEDEL!$Q$19:$AB$19=$B$5)*DEDEL!Q151:AB151)&lt;0,SUMPRODUCT((DEDEL!$Q$19:$AB$19=$B$5)*DEDEL!Q151:AB151),0)</f>
        <v>0</v>
      </c>
      <c r="I151" s="115">
        <f t="shared" ref="I151:I214" ca="1" si="11">G151</f>
        <v>44697</v>
      </c>
      <c r="J151" s="117">
        <v>3</v>
      </c>
      <c r="K151" s="117" t="b">
        <v>1</v>
      </c>
      <c r="L151" s="117" t="s">
        <v>1313</v>
      </c>
      <c r="M151" s="117" t="b">
        <v>1</v>
      </c>
      <c r="N151" s="117" t="s">
        <v>1276</v>
      </c>
      <c r="O151" s="182" t="str">
        <f>LEFT(DEDEL!D151,19)&amp;"."&amp;DEDELCR!F151</f>
        <v>St Paul's CofE Prim.3314.DDEL2.E27.Ma22</v>
      </c>
      <c r="P151" s="185" t="str">
        <f>DEDEL!I151</f>
        <v>10162/543965</v>
      </c>
      <c r="Q151" s="117" t="b">
        <v>1</v>
      </c>
      <c r="R151" s="117" t="b">
        <v>1</v>
      </c>
      <c r="S151" s="117" t="b">
        <v>1</v>
      </c>
      <c r="U151">
        <f t="shared" si="9"/>
        <v>19</v>
      </c>
      <c r="V151">
        <f t="shared" si="10"/>
        <v>39</v>
      </c>
    </row>
    <row r="152" spans="1:22" x14ac:dyDescent="0.25">
      <c r="A152" s="117" t="s">
        <v>1312</v>
      </c>
      <c r="B152" s="180">
        <v>1</v>
      </c>
      <c r="C152" s="117">
        <v>2</v>
      </c>
      <c r="D152" s="181">
        <f>DEDEL!J152</f>
        <v>400062</v>
      </c>
      <c r="E152" s="117" t="b">
        <v>1</v>
      </c>
      <c r="F152" s="182" t="str">
        <f>RIGHT(DEDEL!C152,4)&amp;"."&amp;DEDEL!M152&amp;"."&amp;DEDEL!K152&amp;"."&amp;$C$5</f>
        <v>3315.DDEL2.E27.Ma22</v>
      </c>
      <c r="G152" s="183">
        <f t="shared" ca="1" si="8"/>
        <v>44697</v>
      </c>
      <c r="H152" s="316" cm="1">
        <f t="array" ref="H152">-IF(SUMPRODUCT((DEDEL!$Q$19:$AB$19=$B$5)*DEDEL!Q152:AB152)&lt;0,SUMPRODUCT((DEDEL!$Q$19:$AB$19=$B$5)*DEDEL!Q152:AB152),0)</f>
        <v>0</v>
      </c>
      <c r="I152" s="115">
        <f t="shared" ca="1" si="11"/>
        <v>44697</v>
      </c>
      <c r="J152" s="117">
        <v>3</v>
      </c>
      <c r="K152" s="117" t="b">
        <v>1</v>
      </c>
      <c r="L152" s="117" t="s">
        <v>1313</v>
      </c>
      <c r="M152" s="117" t="b">
        <v>1</v>
      </c>
      <c r="N152" s="117" t="s">
        <v>1276</v>
      </c>
      <c r="O152" s="182" t="str">
        <f>LEFT(DEDEL!D152,19)&amp;"."&amp;DEDELCR!F152</f>
        <v>St Andrew's CofE Vo.3315.DDEL2.E27.Ma22</v>
      </c>
      <c r="P152" s="185" t="str">
        <f>DEDEL!I152</f>
        <v>10162/543965</v>
      </c>
      <c r="Q152" s="117" t="b">
        <v>1</v>
      </c>
      <c r="R152" s="117" t="b">
        <v>1</v>
      </c>
      <c r="S152" s="117" t="b">
        <v>1</v>
      </c>
      <c r="U152">
        <f t="shared" si="9"/>
        <v>19</v>
      </c>
      <c r="V152">
        <f t="shared" si="10"/>
        <v>39</v>
      </c>
    </row>
    <row r="153" spans="1:22" x14ac:dyDescent="0.25">
      <c r="A153" s="117" t="s">
        <v>1312</v>
      </c>
      <c r="B153" s="180">
        <v>1</v>
      </c>
      <c r="C153" s="117">
        <v>2</v>
      </c>
      <c r="D153" s="181">
        <f>DEDEL!J153</f>
        <v>400100</v>
      </c>
      <c r="E153" s="117" t="b">
        <v>1</v>
      </c>
      <c r="F153" s="182" t="str">
        <f>RIGHT(DEDEL!C153,4)&amp;"."&amp;DEDEL!M153&amp;"."&amp;DEDEL!K153&amp;"."&amp;$C$5</f>
        <v>3316.DDEL2.E27.Ma22</v>
      </c>
      <c r="G153" s="183">
        <f t="shared" ca="1" si="8"/>
        <v>44697</v>
      </c>
      <c r="H153" s="316" cm="1">
        <f t="array" ref="H153">-IF(SUMPRODUCT((DEDEL!$Q$19:$AB$19=$B$5)*DEDEL!Q153:AB153)&lt;0,SUMPRODUCT((DEDEL!$Q$19:$AB$19=$B$5)*DEDEL!Q153:AB153),0)</f>
        <v>0</v>
      </c>
      <c r="I153" s="115">
        <f t="shared" ca="1" si="11"/>
        <v>44697</v>
      </c>
      <c r="J153" s="117">
        <v>3</v>
      </c>
      <c r="K153" s="117" t="b">
        <v>1</v>
      </c>
      <c r="L153" s="117" t="s">
        <v>1313</v>
      </c>
      <c r="M153" s="117" t="b">
        <v>1</v>
      </c>
      <c r="N153" s="117" t="s">
        <v>1276</v>
      </c>
      <c r="O153" s="182" t="str">
        <f>LEFT(DEDEL!D153,19)&amp;"."&amp;DEDELCR!F153</f>
        <v>Trent CofE Primary .3316.DDEL2.E27.Ma22</v>
      </c>
      <c r="P153" s="185" t="str">
        <f>DEDEL!I153</f>
        <v>10162/543965</v>
      </c>
      <c r="Q153" s="117" t="b">
        <v>1</v>
      </c>
      <c r="R153" s="117" t="b">
        <v>1</v>
      </c>
      <c r="S153" s="117" t="b">
        <v>1</v>
      </c>
      <c r="U153">
        <f t="shared" si="9"/>
        <v>19</v>
      </c>
      <c r="V153">
        <f t="shared" si="10"/>
        <v>39</v>
      </c>
    </row>
    <row r="154" spans="1:22" x14ac:dyDescent="0.25">
      <c r="A154" s="117" t="s">
        <v>1312</v>
      </c>
      <c r="B154" s="180">
        <v>1</v>
      </c>
      <c r="C154" s="117">
        <v>2</v>
      </c>
      <c r="D154" s="181">
        <f>DEDEL!J154</f>
        <v>400015</v>
      </c>
      <c r="E154" s="117" t="b">
        <v>1</v>
      </c>
      <c r="F154" s="182" t="str">
        <f>RIGHT(DEDEL!C154,4)&amp;"."&amp;DEDEL!M154&amp;"."&amp;DEDEL!K154&amp;"."&amp;$C$5</f>
        <v>3317.DDEL2.E27.Ma22</v>
      </c>
      <c r="G154" s="183">
        <f t="shared" ca="1" si="8"/>
        <v>44697</v>
      </c>
      <c r="H154" s="316" cm="1">
        <f t="array" ref="H154">-IF(SUMPRODUCT((DEDEL!$Q$19:$AB$19=$B$5)*DEDEL!Q154:AB154)&lt;0,SUMPRODUCT((DEDEL!$Q$19:$AB$19=$B$5)*DEDEL!Q154:AB154),0)</f>
        <v>0</v>
      </c>
      <c r="I154" s="115">
        <f t="shared" ca="1" si="11"/>
        <v>44697</v>
      </c>
      <c r="J154" s="117">
        <v>3</v>
      </c>
      <c r="K154" s="117" t="b">
        <v>1</v>
      </c>
      <c r="L154" s="117" t="s">
        <v>1313</v>
      </c>
      <c r="M154" s="117" t="b">
        <v>1</v>
      </c>
      <c r="N154" s="117" t="s">
        <v>1276</v>
      </c>
      <c r="O154" s="182" t="str">
        <f>LEFT(DEDEL!D154,19)&amp;"."&amp;DEDELCR!F154</f>
        <v>All Saints' CofE Pr.3317.DDEL2.E27.Ma22</v>
      </c>
      <c r="P154" s="185" t="str">
        <f>DEDEL!I154</f>
        <v>10162/543965</v>
      </c>
      <c r="Q154" s="117" t="b">
        <v>1</v>
      </c>
      <c r="R154" s="117" t="b">
        <v>1</v>
      </c>
      <c r="S154" s="117" t="b">
        <v>1</v>
      </c>
      <c r="U154">
        <f t="shared" si="9"/>
        <v>19</v>
      </c>
      <c r="V154">
        <f t="shared" si="10"/>
        <v>39</v>
      </c>
    </row>
    <row r="155" spans="1:22" x14ac:dyDescent="0.25">
      <c r="A155" s="117" t="s">
        <v>1312</v>
      </c>
      <c r="B155" s="180">
        <v>1</v>
      </c>
      <c r="C155" s="117">
        <v>2</v>
      </c>
      <c r="D155" s="181">
        <f>DEDEL!J155</f>
        <v>400023</v>
      </c>
      <c r="E155" s="117" t="b">
        <v>1</v>
      </c>
      <c r="F155" s="182" t="str">
        <f>RIGHT(DEDEL!C155,4)&amp;"."&amp;DEDEL!M155&amp;"."&amp;DEDEL!K155&amp;"."&amp;$C$5</f>
        <v>3500.DDEL2.E27.Ma22</v>
      </c>
      <c r="G155" s="183">
        <f t="shared" ca="1" si="8"/>
        <v>44697</v>
      </c>
      <c r="H155" s="316" cm="1">
        <f t="array" ref="H155">-IF(SUMPRODUCT((DEDEL!$Q$19:$AB$19=$B$5)*DEDEL!Q155:AB155)&lt;0,SUMPRODUCT((DEDEL!$Q$19:$AB$19=$B$5)*DEDEL!Q155:AB155),0)</f>
        <v>0</v>
      </c>
      <c r="I155" s="115">
        <f t="shared" ca="1" si="11"/>
        <v>44697</v>
      </c>
      <c r="J155" s="117">
        <v>3</v>
      </c>
      <c r="K155" s="117" t="b">
        <v>1</v>
      </c>
      <c r="L155" s="117" t="s">
        <v>1313</v>
      </c>
      <c r="M155" s="117" t="b">
        <v>1</v>
      </c>
      <c r="N155" s="117" t="s">
        <v>1276</v>
      </c>
      <c r="O155" s="182" t="str">
        <f>LEFT(DEDEL!D155,19)&amp;"."&amp;DEDELCR!F155</f>
        <v>The Annunciation Ca.3500.DDEL2.E27.Ma22</v>
      </c>
      <c r="P155" s="185" t="str">
        <f>DEDEL!I155</f>
        <v>10162/543965</v>
      </c>
      <c r="Q155" s="117" t="b">
        <v>1</v>
      </c>
      <c r="R155" s="117" t="b">
        <v>1</v>
      </c>
      <c r="S155" s="117" t="b">
        <v>1</v>
      </c>
      <c r="U155">
        <f t="shared" si="9"/>
        <v>19</v>
      </c>
      <c r="V155">
        <f t="shared" si="10"/>
        <v>39</v>
      </c>
    </row>
    <row r="156" spans="1:22" x14ac:dyDescent="0.25">
      <c r="A156" s="117" t="s">
        <v>1312</v>
      </c>
      <c r="B156" s="180">
        <v>1</v>
      </c>
      <c r="C156" s="117">
        <v>2</v>
      </c>
      <c r="D156" s="181">
        <f>DEDEL!J156</f>
        <v>400003</v>
      </c>
      <c r="E156" s="117" t="b">
        <v>1</v>
      </c>
      <c r="F156" s="182" t="str">
        <f>RIGHT(DEDEL!C156,4)&amp;"."&amp;DEDEL!M156&amp;"."&amp;DEDEL!K156&amp;"."&amp;$C$5</f>
        <v>3501.DDEL2.E27.Ma22</v>
      </c>
      <c r="G156" s="183">
        <f t="shared" ca="1" si="8"/>
        <v>44697</v>
      </c>
      <c r="H156" s="316" cm="1">
        <f t="array" ref="H156">-IF(SUMPRODUCT((DEDEL!$Q$19:$AB$19=$B$5)*DEDEL!Q156:AB156)&lt;0,SUMPRODUCT((DEDEL!$Q$19:$AB$19=$B$5)*DEDEL!Q156:AB156),0)</f>
        <v>0</v>
      </c>
      <c r="I156" s="115">
        <f t="shared" ca="1" si="11"/>
        <v>44697</v>
      </c>
      <c r="J156" s="117">
        <v>3</v>
      </c>
      <c r="K156" s="117" t="b">
        <v>1</v>
      </c>
      <c r="L156" s="117" t="s">
        <v>1313</v>
      </c>
      <c r="M156" s="117" t="b">
        <v>1</v>
      </c>
      <c r="N156" s="117" t="s">
        <v>1276</v>
      </c>
      <c r="O156" s="182" t="str">
        <f>LEFT(DEDEL!D156,19)&amp;"."&amp;DEDELCR!F156</f>
        <v>Our Lady of Lourdes.3501.DDEL2.E27.Ma22</v>
      </c>
      <c r="P156" s="185" t="str">
        <f>DEDEL!I156</f>
        <v>10162/543965</v>
      </c>
      <c r="Q156" s="117" t="b">
        <v>1</v>
      </c>
      <c r="R156" s="117" t="b">
        <v>1</v>
      </c>
      <c r="S156" s="117" t="b">
        <v>1</v>
      </c>
      <c r="U156">
        <f t="shared" si="9"/>
        <v>19</v>
      </c>
      <c r="V156">
        <f t="shared" si="10"/>
        <v>39</v>
      </c>
    </row>
    <row r="157" spans="1:22" x14ac:dyDescent="0.25">
      <c r="A157" s="117" t="s">
        <v>1312</v>
      </c>
      <c r="B157" s="180">
        <v>1</v>
      </c>
      <c r="C157" s="117">
        <v>2</v>
      </c>
      <c r="D157" s="181">
        <f>DEDEL!J157</f>
        <v>400096</v>
      </c>
      <c r="E157" s="117" t="b">
        <v>1</v>
      </c>
      <c r="F157" s="182" t="str">
        <f>RIGHT(DEDEL!C157,4)&amp;"."&amp;DEDEL!M157&amp;"."&amp;DEDEL!K157&amp;"."&amp;$C$5</f>
        <v>3502.DDEL2.E27.Ma22</v>
      </c>
      <c r="G157" s="183">
        <f t="shared" ca="1" si="8"/>
        <v>44697</v>
      </c>
      <c r="H157" s="316" cm="1">
        <f t="array" ref="H157">-IF(SUMPRODUCT((DEDEL!$Q$19:$AB$19=$B$5)*DEDEL!Q157:AB157)&lt;0,SUMPRODUCT((DEDEL!$Q$19:$AB$19=$B$5)*DEDEL!Q157:AB157),0)</f>
        <v>0</v>
      </c>
      <c r="I157" s="115">
        <f t="shared" ca="1" si="11"/>
        <v>44697</v>
      </c>
      <c r="J157" s="117">
        <v>3</v>
      </c>
      <c r="K157" s="117" t="b">
        <v>1</v>
      </c>
      <c r="L157" s="117" t="s">
        <v>1313</v>
      </c>
      <c r="M157" s="117" t="b">
        <v>1</v>
      </c>
      <c r="N157" s="117" t="s">
        <v>1276</v>
      </c>
      <c r="O157" s="182" t="str">
        <f>LEFT(DEDEL!D157,19)&amp;"."&amp;DEDELCR!F157</f>
        <v>St Agnes' Catholic .3502.DDEL2.E27.Ma22</v>
      </c>
      <c r="P157" s="185" t="str">
        <f>DEDEL!I157</f>
        <v>10162/543965</v>
      </c>
      <c r="Q157" s="117" t="b">
        <v>1</v>
      </c>
      <c r="R157" s="117" t="b">
        <v>1</v>
      </c>
      <c r="S157" s="117" t="b">
        <v>1</v>
      </c>
      <c r="U157">
        <f t="shared" si="9"/>
        <v>19</v>
      </c>
      <c r="V157">
        <f t="shared" si="10"/>
        <v>39</v>
      </c>
    </row>
    <row r="158" spans="1:22" x14ac:dyDescent="0.25">
      <c r="A158" s="117" t="s">
        <v>1312</v>
      </c>
      <c r="B158" s="180">
        <v>1</v>
      </c>
      <c r="C158" s="117">
        <v>2</v>
      </c>
      <c r="D158" s="181">
        <f>DEDEL!J158</f>
        <v>400064</v>
      </c>
      <c r="E158" s="117" t="b">
        <v>1</v>
      </c>
      <c r="F158" s="182" t="str">
        <f>RIGHT(DEDEL!C158,4)&amp;"."&amp;DEDEL!M158&amp;"."&amp;DEDEL!K158&amp;"."&amp;$C$5</f>
        <v>3504.DDEL2.E27.Ma22</v>
      </c>
      <c r="G158" s="183">
        <f t="shared" ca="1" si="8"/>
        <v>44697</v>
      </c>
      <c r="H158" s="316" cm="1">
        <f t="array" ref="H158">-IF(SUMPRODUCT((DEDEL!$Q$19:$AB$19=$B$5)*DEDEL!Q158:AB158)&lt;0,SUMPRODUCT((DEDEL!$Q$19:$AB$19=$B$5)*DEDEL!Q158:AB158),0)</f>
        <v>0</v>
      </c>
      <c r="I158" s="115">
        <f t="shared" ca="1" si="11"/>
        <v>44697</v>
      </c>
      <c r="J158" s="117">
        <v>3</v>
      </c>
      <c r="K158" s="117" t="b">
        <v>1</v>
      </c>
      <c r="L158" s="117" t="s">
        <v>1313</v>
      </c>
      <c r="M158" s="117" t="b">
        <v>1</v>
      </c>
      <c r="N158" s="117" t="s">
        <v>1276</v>
      </c>
      <c r="O158" s="182" t="str">
        <f>LEFT(DEDEL!D158,19)&amp;"."&amp;DEDELCR!F158</f>
        <v>St Catherine's RC S.3504.DDEL2.E27.Ma22</v>
      </c>
      <c r="P158" s="185" t="str">
        <f>DEDEL!I158</f>
        <v>10162/543965</v>
      </c>
      <c r="Q158" s="117" t="b">
        <v>1</v>
      </c>
      <c r="R158" s="117" t="b">
        <v>1</v>
      </c>
      <c r="S158" s="117" t="b">
        <v>1</v>
      </c>
      <c r="U158">
        <f t="shared" si="9"/>
        <v>19</v>
      </c>
      <c r="V158">
        <f t="shared" si="10"/>
        <v>39</v>
      </c>
    </row>
    <row r="159" spans="1:22" x14ac:dyDescent="0.25">
      <c r="A159" s="117" t="s">
        <v>1312</v>
      </c>
      <c r="B159" s="180">
        <v>1</v>
      </c>
      <c r="C159" s="117">
        <v>2</v>
      </c>
      <c r="D159" s="181">
        <f>DEDEL!J159</f>
        <v>400009</v>
      </c>
      <c r="E159" s="117" t="b">
        <v>1</v>
      </c>
      <c r="F159" s="182" t="str">
        <f>RIGHT(DEDEL!C159,4)&amp;"."&amp;DEDEL!M159&amp;"."&amp;DEDEL!K159&amp;"."&amp;$C$5</f>
        <v>3506.DDEL2.E27.Ma22</v>
      </c>
      <c r="G159" s="183">
        <f t="shared" ca="1" si="8"/>
        <v>44697</v>
      </c>
      <c r="H159" s="316" cm="1">
        <f t="array" ref="H159">-IF(SUMPRODUCT((DEDEL!$Q$19:$AB$19=$B$5)*DEDEL!Q159:AB159)&lt;0,SUMPRODUCT((DEDEL!$Q$19:$AB$19=$B$5)*DEDEL!Q159:AB159),0)</f>
        <v>0</v>
      </c>
      <c r="I159" s="115">
        <f t="shared" ca="1" si="11"/>
        <v>44697</v>
      </c>
      <c r="J159" s="117">
        <v>3</v>
      </c>
      <c r="K159" s="117" t="b">
        <v>1</v>
      </c>
      <c r="L159" s="117" t="s">
        <v>1313</v>
      </c>
      <c r="M159" s="117" t="b">
        <v>1</v>
      </c>
      <c r="N159" s="117" t="s">
        <v>1276</v>
      </c>
      <c r="O159" s="182" t="str">
        <f>LEFT(DEDEL!D159,19)&amp;"."&amp;DEDELCR!F159</f>
        <v>St Vincent's Cathol.3506.DDEL2.E27.Ma22</v>
      </c>
      <c r="P159" s="185" t="str">
        <f>DEDEL!I159</f>
        <v>10162/543965</v>
      </c>
      <c r="Q159" s="117" t="b">
        <v>1</v>
      </c>
      <c r="R159" s="117" t="b">
        <v>1</v>
      </c>
      <c r="S159" s="117" t="b">
        <v>1</v>
      </c>
      <c r="U159">
        <f t="shared" si="9"/>
        <v>19</v>
      </c>
      <c r="V159">
        <f t="shared" si="10"/>
        <v>39</v>
      </c>
    </row>
    <row r="160" spans="1:22" x14ac:dyDescent="0.25">
      <c r="A160" s="117" t="s">
        <v>1312</v>
      </c>
      <c r="B160" s="180">
        <v>1</v>
      </c>
      <c r="C160" s="117">
        <v>2</v>
      </c>
      <c r="D160" s="181">
        <f>DEDEL!J160</f>
        <v>400037</v>
      </c>
      <c r="E160" s="117" t="b">
        <v>1</v>
      </c>
      <c r="F160" s="182" t="str">
        <f>RIGHT(DEDEL!C160,4)&amp;"."&amp;DEDEL!M160&amp;"."&amp;DEDEL!K160&amp;"."&amp;$C$5</f>
        <v>3507.DDEL2.E27.Ma22</v>
      </c>
      <c r="G160" s="183">
        <f t="shared" ca="1" si="8"/>
        <v>44697</v>
      </c>
      <c r="H160" s="316" cm="1">
        <f t="array" ref="H160">-IF(SUMPRODUCT((DEDEL!$Q$19:$AB$19=$B$5)*DEDEL!Q160:AB160)&lt;0,SUMPRODUCT((DEDEL!$Q$19:$AB$19=$B$5)*DEDEL!Q160:AB160),0)</f>
        <v>0</v>
      </c>
      <c r="I160" s="115">
        <f t="shared" ca="1" si="11"/>
        <v>44697</v>
      </c>
      <c r="J160" s="117">
        <v>3</v>
      </c>
      <c r="K160" s="117" t="b">
        <v>1</v>
      </c>
      <c r="L160" s="117" t="s">
        <v>1313</v>
      </c>
      <c r="M160" s="117" t="b">
        <v>1</v>
      </c>
      <c r="N160" s="117" t="s">
        <v>1276</v>
      </c>
      <c r="O160" s="182" t="str">
        <f>LEFT(DEDEL!D160,19)&amp;"."&amp;DEDELCR!F160</f>
        <v>St Theresa's Cathol.3507.DDEL2.E27.Ma22</v>
      </c>
      <c r="P160" s="185" t="str">
        <f>DEDEL!I160</f>
        <v>10162/543965</v>
      </c>
      <c r="Q160" s="117" t="b">
        <v>1</v>
      </c>
      <c r="R160" s="117" t="b">
        <v>1</v>
      </c>
      <c r="S160" s="117" t="b">
        <v>1</v>
      </c>
      <c r="U160">
        <f t="shared" si="9"/>
        <v>19</v>
      </c>
      <c r="V160">
        <f t="shared" si="10"/>
        <v>39</v>
      </c>
    </row>
    <row r="161" spans="1:22" x14ac:dyDescent="0.25">
      <c r="A161" s="117" t="s">
        <v>1312</v>
      </c>
      <c r="B161" s="180">
        <v>1</v>
      </c>
      <c r="C161" s="117">
        <v>2</v>
      </c>
      <c r="D161" s="181">
        <f>DEDEL!J161</f>
        <v>400066</v>
      </c>
      <c r="E161" s="117" t="b">
        <v>1</v>
      </c>
      <c r="F161" s="182" t="str">
        <f>RIGHT(DEDEL!C161,4)&amp;"."&amp;DEDEL!M161&amp;"."&amp;DEDEL!K161&amp;"."&amp;$C$5</f>
        <v>3509.DDEL2.E27.Ma22</v>
      </c>
      <c r="G161" s="183">
        <f t="shared" ca="1" si="8"/>
        <v>44697</v>
      </c>
      <c r="H161" s="316" cm="1">
        <f t="array" ref="H161">-IF(SUMPRODUCT((DEDEL!$Q$19:$AB$19=$B$5)*DEDEL!Q161:AB161)&lt;0,SUMPRODUCT((DEDEL!$Q$19:$AB$19=$B$5)*DEDEL!Q161:AB161),0)</f>
        <v>0</v>
      </c>
      <c r="I161" s="115">
        <f t="shared" ca="1" si="11"/>
        <v>44697</v>
      </c>
      <c r="J161" s="117">
        <v>3</v>
      </c>
      <c r="K161" s="117" t="b">
        <v>1</v>
      </c>
      <c r="L161" s="117" t="s">
        <v>1313</v>
      </c>
      <c r="M161" s="117" t="b">
        <v>1</v>
      </c>
      <c r="N161" s="117" t="s">
        <v>1276</v>
      </c>
      <c r="O161" s="182" t="str">
        <f>LEFT(DEDEL!D161,19)&amp;"."&amp;DEDELCR!F161</f>
        <v>St Joseph's Catholi.3509.DDEL2.E27.Ma22</v>
      </c>
      <c r="P161" s="185" t="str">
        <f>DEDEL!I161</f>
        <v>10162/543965</v>
      </c>
      <c r="Q161" s="117" t="b">
        <v>1</v>
      </c>
      <c r="R161" s="117" t="b">
        <v>1</v>
      </c>
      <c r="S161" s="117" t="b">
        <v>1</v>
      </c>
      <c r="U161">
        <f t="shared" si="9"/>
        <v>19</v>
      </c>
      <c r="V161">
        <f t="shared" si="10"/>
        <v>39</v>
      </c>
    </row>
    <row r="162" spans="1:22" x14ac:dyDescent="0.25">
      <c r="A162" s="117" t="s">
        <v>1312</v>
      </c>
      <c r="B162" s="180">
        <v>1</v>
      </c>
      <c r="C162" s="117">
        <v>2</v>
      </c>
      <c r="D162" s="181">
        <f>DEDEL!J162</f>
        <v>400071</v>
      </c>
      <c r="E162" s="117" t="b">
        <v>1</v>
      </c>
      <c r="F162" s="182" t="str">
        <f>RIGHT(DEDEL!C162,4)&amp;"."&amp;DEDEL!M162&amp;"."&amp;DEDEL!K162&amp;"."&amp;$C$5</f>
        <v>3510.DDEL2.E27.Ma22</v>
      </c>
      <c r="G162" s="183">
        <f t="shared" ca="1" si="8"/>
        <v>44697</v>
      </c>
      <c r="H162" s="316" cm="1">
        <f t="array" ref="H162">-IF(SUMPRODUCT((DEDEL!$Q$19:$AB$19=$B$5)*DEDEL!Q162:AB162)&lt;0,SUMPRODUCT((DEDEL!$Q$19:$AB$19=$B$5)*DEDEL!Q162:AB162),0)</f>
        <v>0</v>
      </c>
      <c r="I162" s="115">
        <f t="shared" ca="1" si="11"/>
        <v>44697</v>
      </c>
      <c r="J162" s="117">
        <v>3</v>
      </c>
      <c r="K162" s="117" t="b">
        <v>1</v>
      </c>
      <c r="L162" s="117" t="s">
        <v>1313</v>
      </c>
      <c r="M162" s="117" t="b">
        <v>1</v>
      </c>
      <c r="N162" s="117" t="s">
        <v>1276</v>
      </c>
      <c r="O162" s="182" t="str">
        <f>LEFT(DEDEL!D162,19)&amp;"."&amp;DEDELCR!F162</f>
        <v>Sacred Heart Roman .3510.DDEL2.E27.Ma22</v>
      </c>
      <c r="P162" s="185" t="str">
        <f>DEDEL!I162</f>
        <v>10162/543965</v>
      </c>
      <c r="Q162" s="117" t="b">
        <v>1</v>
      </c>
      <c r="R162" s="117" t="b">
        <v>1</v>
      </c>
      <c r="S162" s="117" t="b">
        <v>1</v>
      </c>
      <c r="U162">
        <f t="shared" si="9"/>
        <v>19</v>
      </c>
      <c r="V162">
        <f t="shared" si="10"/>
        <v>39</v>
      </c>
    </row>
    <row r="163" spans="1:22" x14ac:dyDescent="0.25">
      <c r="A163" s="117" t="s">
        <v>1312</v>
      </c>
      <c r="B163" s="180">
        <v>1</v>
      </c>
      <c r="C163" s="117">
        <v>2</v>
      </c>
      <c r="D163" s="181">
        <f>DEDEL!J163</f>
        <v>400024</v>
      </c>
      <c r="E163" s="117" t="b">
        <v>1</v>
      </c>
      <c r="F163" s="182" t="str">
        <f>RIGHT(DEDEL!C163,4)&amp;"."&amp;DEDEL!M163&amp;"."&amp;DEDEL!K163&amp;"."&amp;$C$5</f>
        <v>3511.DDEL2.E27.Ma22</v>
      </c>
      <c r="G163" s="183">
        <f t="shared" ca="1" si="8"/>
        <v>44697</v>
      </c>
      <c r="H163" s="316" cm="1">
        <f t="array" ref="H163">-IF(SUMPRODUCT((DEDEL!$Q$19:$AB$19=$B$5)*DEDEL!Q163:AB163)&lt;0,SUMPRODUCT((DEDEL!$Q$19:$AB$19=$B$5)*DEDEL!Q163:AB163),0)</f>
        <v>0</v>
      </c>
      <c r="I163" s="115">
        <f t="shared" ca="1" si="11"/>
        <v>44697</v>
      </c>
      <c r="J163" s="117">
        <v>3</v>
      </c>
      <c r="K163" s="117" t="b">
        <v>1</v>
      </c>
      <c r="L163" s="117" t="s">
        <v>1313</v>
      </c>
      <c r="M163" s="117" t="b">
        <v>1</v>
      </c>
      <c r="N163" s="117" t="s">
        <v>1276</v>
      </c>
      <c r="O163" s="182" t="str">
        <f>LEFT(DEDEL!D163,19)&amp;"."&amp;DEDELCR!F163</f>
        <v>Blessed Dominic Cat.3511.DDEL2.E27.Ma22</v>
      </c>
      <c r="P163" s="185" t="str">
        <f>DEDEL!I163</f>
        <v>10162/543965</v>
      </c>
      <c r="Q163" s="117" t="b">
        <v>1</v>
      </c>
      <c r="R163" s="117" t="b">
        <v>1</v>
      </c>
      <c r="S163" s="117" t="b">
        <v>1</v>
      </c>
      <c r="U163">
        <f t="shared" si="9"/>
        <v>19</v>
      </c>
      <c r="V163">
        <f t="shared" si="10"/>
        <v>39</v>
      </c>
    </row>
    <row r="164" spans="1:22" x14ac:dyDescent="0.25">
      <c r="A164" s="117" t="s">
        <v>1312</v>
      </c>
      <c r="B164" s="180">
        <v>1</v>
      </c>
      <c r="C164" s="117">
        <v>2</v>
      </c>
      <c r="D164" s="181">
        <f>DEDEL!J164</f>
        <v>400093</v>
      </c>
      <c r="E164" s="117" t="b">
        <v>1</v>
      </c>
      <c r="F164" s="182" t="str">
        <f>RIGHT(DEDEL!C164,4)&amp;"."&amp;DEDEL!M164&amp;"."&amp;DEDEL!K164&amp;"."&amp;$C$5</f>
        <v>3512.DDEL2.E27.Ma22</v>
      </c>
      <c r="G164" s="183">
        <f t="shared" ca="1" si="8"/>
        <v>44697</v>
      </c>
      <c r="H164" s="316" cm="1">
        <f t="array" ref="H164">-IF(SUMPRODUCT((DEDEL!$Q$19:$AB$19=$B$5)*DEDEL!Q164:AB164)&lt;0,SUMPRODUCT((DEDEL!$Q$19:$AB$19=$B$5)*DEDEL!Q164:AB164),0)</f>
        <v>0</v>
      </c>
      <c r="I164" s="115">
        <f t="shared" ca="1" si="11"/>
        <v>44697</v>
      </c>
      <c r="J164" s="117">
        <v>3</v>
      </c>
      <c r="K164" s="117" t="b">
        <v>1</v>
      </c>
      <c r="L164" s="117" t="s">
        <v>1313</v>
      </c>
      <c r="M164" s="117" t="b">
        <v>1</v>
      </c>
      <c r="N164" s="117" t="s">
        <v>1276</v>
      </c>
      <c r="O164" s="182" t="str">
        <f>LEFT(DEDEL!D164,19)&amp;"."&amp;DEDELCR!F164</f>
        <v>Rosh Pinah Primary .3512.DDEL2.E27.Ma22</v>
      </c>
      <c r="P164" s="185" t="str">
        <f>DEDEL!I164</f>
        <v>10162/543965</v>
      </c>
      <c r="Q164" s="117" t="b">
        <v>1</v>
      </c>
      <c r="R164" s="117" t="b">
        <v>1</v>
      </c>
      <c r="S164" s="117" t="b">
        <v>1</v>
      </c>
      <c r="U164">
        <f t="shared" si="9"/>
        <v>19</v>
      </c>
      <c r="V164">
        <f t="shared" si="10"/>
        <v>39</v>
      </c>
    </row>
    <row r="165" spans="1:22" x14ac:dyDescent="0.25">
      <c r="A165" s="117" t="s">
        <v>1312</v>
      </c>
      <c r="B165" s="180">
        <v>1</v>
      </c>
      <c r="C165" s="117">
        <v>2</v>
      </c>
      <c r="D165" s="181">
        <f>DEDEL!J165</f>
        <v>400007</v>
      </c>
      <c r="E165" s="117" t="b">
        <v>1</v>
      </c>
      <c r="F165" s="182" t="str">
        <f>RIGHT(DEDEL!C165,4)&amp;"."&amp;DEDEL!M165&amp;"."&amp;DEDEL!K165&amp;"."&amp;$C$5</f>
        <v>3513.DDEL2.E27.Ma22</v>
      </c>
      <c r="G165" s="183">
        <f t="shared" ca="1" si="8"/>
        <v>44697</v>
      </c>
      <c r="H165" s="316" cm="1">
        <f t="array" ref="H165">-IF(SUMPRODUCT((DEDEL!$Q$19:$AB$19=$B$5)*DEDEL!Q165:AB165)&lt;0,SUMPRODUCT((DEDEL!$Q$19:$AB$19=$B$5)*DEDEL!Q165:AB165),0)</f>
        <v>0</v>
      </c>
      <c r="I165" s="115">
        <f t="shared" ca="1" si="11"/>
        <v>44697</v>
      </c>
      <c r="J165" s="117">
        <v>3</v>
      </c>
      <c r="K165" s="117" t="b">
        <v>1</v>
      </c>
      <c r="L165" s="117" t="s">
        <v>1313</v>
      </c>
      <c r="M165" s="117" t="b">
        <v>1</v>
      </c>
      <c r="N165" s="117" t="s">
        <v>1276</v>
      </c>
      <c r="O165" s="182" t="str">
        <f>LEFT(DEDEL!D165,19)&amp;"."&amp;DEDELCR!F165</f>
        <v>Menorah Primary Sch.3513.DDEL2.E27.Ma22</v>
      </c>
      <c r="P165" s="185" t="str">
        <f>DEDEL!I165</f>
        <v>10162/543965</v>
      </c>
      <c r="Q165" s="117" t="b">
        <v>1</v>
      </c>
      <c r="R165" s="117" t="b">
        <v>1</v>
      </c>
      <c r="S165" s="117" t="b">
        <v>1</v>
      </c>
      <c r="U165">
        <f t="shared" si="9"/>
        <v>19</v>
      </c>
      <c r="V165">
        <f t="shared" si="10"/>
        <v>39</v>
      </c>
    </row>
    <row r="166" spans="1:22" x14ac:dyDescent="0.25">
      <c r="A166" s="117" t="s">
        <v>1312</v>
      </c>
      <c r="B166" s="180">
        <v>1</v>
      </c>
      <c r="C166" s="117">
        <v>2</v>
      </c>
      <c r="D166" s="181">
        <f>DEDEL!J166</f>
        <v>400107</v>
      </c>
      <c r="E166" s="117" t="b">
        <v>1</v>
      </c>
      <c r="F166" s="182" t="str">
        <f>RIGHT(DEDEL!C166,4)&amp;"."&amp;DEDEL!M166&amp;"."&amp;DEDEL!K166&amp;"."&amp;$C$5</f>
        <v>3514.DDEL2.E27.Ma22</v>
      </c>
      <c r="G166" s="183">
        <f t="shared" ca="1" si="8"/>
        <v>44697</v>
      </c>
      <c r="H166" s="316" cm="1">
        <f t="array" ref="H166">-IF(SUMPRODUCT((DEDEL!$Q$19:$AB$19=$B$5)*DEDEL!Q166:AB166)&lt;0,SUMPRODUCT((DEDEL!$Q$19:$AB$19=$B$5)*DEDEL!Q166:AB166),0)</f>
        <v>0</v>
      </c>
      <c r="I166" s="115">
        <f t="shared" ca="1" si="11"/>
        <v>44697</v>
      </c>
      <c r="J166" s="117">
        <v>3</v>
      </c>
      <c r="K166" s="117" t="b">
        <v>1</v>
      </c>
      <c r="L166" s="117" t="s">
        <v>1313</v>
      </c>
      <c r="M166" s="117" t="b">
        <v>1</v>
      </c>
      <c r="N166" s="117" t="s">
        <v>1276</v>
      </c>
      <c r="O166" s="182" t="str">
        <f>LEFT(DEDEL!D166,19)&amp;"."&amp;DEDELCR!F166</f>
        <v>The Annunciation RC.3514.DDEL2.E27.Ma22</v>
      </c>
      <c r="P166" s="185" t="str">
        <f>DEDEL!I166</f>
        <v>10162/543965</v>
      </c>
      <c r="Q166" s="117" t="b">
        <v>1</v>
      </c>
      <c r="R166" s="117" t="b">
        <v>1</v>
      </c>
      <c r="S166" s="117" t="b">
        <v>1</v>
      </c>
      <c r="U166">
        <f t="shared" si="9"/>
        <v>19</v>
      </c>
      <c r="V166">
        <f t="shared" si="10"/>
        <v>39</v>
      </c>
    </row>
    <row r="167" spans="1:22" x14ac:dyDescent="0.25">
      <c r="A167" s="117" t="s">
        <v>1312</v>
      </c>
      <c r="B167" s="180">
        <v>1</v>
      </c>
      <c r="C167" s="117">
        <v>2</v>
      </c>
      <c r="D167" s="181">
        <f>DEDEL!J167</f>
        <v>400108</v>
      </c>
      <c r="E167" s="117" t="b">
        <v>1</v>
      </c>
      <c r="F167" s="182" t="str">
        <f>RIGHT(DEDEL!C167,4)&amp;"."&amp;DEDEL!M167&amp;"."&amp;DEDEL!K167&amp;"."&amp;$C$5</f>
        <v>3516.DDEL2.E27.Ma22</v>
      </c>
      <c r="G167" s="183">
        <f t="shared" ca="1" si="8"/>
        <v>44697</v>
      </c>
      <c r="H167" s="316" cm="1">
        <f t="array" ref="H167">-IF(SUMPRODUCT((DEDEL!$Q$19:$AB$19=$B$5)*DEDEL!Q167:AB167)&lt;0,SUMPRODUCT((DEDEL!$Q$19:$AB$19=$B$5)*DEDEL!Q167:AB167),0)</f>
        <v>0</v>
      </c>
      <c r="I167" s="115">
        <f t="shared" ca="1" si="11"/>
        <v>44697</v>
      </c>
      <c r="J167" s="117">
        <v>3</v>
      </c>
      <c r="K167" s="117" t="b">
        <v>1</v>
      </c>
      <c r="L167" s="117" t="s">
        <v>1313</v>
      </c>
      <c r="M167" s="117" t="b">
        <v>1</v>
      </c>
      <c r="N167" s="117" t="s">
        <v>1276</v>
      </c>
      <c r="O167" s="182" t="str">
        <f>LEFT(DEDEL!D167,19)&amp;"."&amp;DEDELCR!F167</f>
        <v>Hasmonean Primary S.3516.DDEL2.E27.Ma22</v>
      </c>
      <c r="P167" s="185" t="str">
        <f>DEDEL!I167</f>
        <v>10162/543965</v>
      </c>
      <c r="Q167" s="117" t="b">
        <v>1</v>
      </c>
      <c r="R167" s="117" t="b">
        <v>1</v>
      </c>
      <c r="S167" s="117" t="b">
        <v>1</v>
      </c>
      <c r="U167">
        <f t="shared" si="9"/>
        <v>19</v>
      </c>
      <c r="V167">
        <f t="shared" si="10"/>
        <v>39</v>
      </c>
    </row>
    <row r="168" spans="1:22" x14ac:dyDescent="0.25">
      <c r="A168" s="117" t="s">
        <v>1312</v>
      </c>
      <c r="B168" s="180">
        <v>1</v>
      </c>
      <c r="C168" s="117">
        <v>2</v>
      </c>
      <c r="D168" s="181">
        <f>DEDEL!J168</f>
        <v>400117</v>
      </c>
      <c r="E168" s="117" t="b">
        <v>1</v>
      </c>
      <c r="F168" s="182" t="str">
        <f>RIGHT(DEDEL!C168,4)&amp;"."&amp;DEDEL!M168&amp;"."&amp;DEDEL!K168&amp;"."&amp;$C$5</f>
        <v>3518.DDEL2.E27.Ma22</v>
      </c>
      <c r="G168" s="183">
        <f t="shared" ca="1" si="8"/>
        <v>44697</v>
      </c>
      <c r="H168" s="316" cm="1">
        <f t="array" ref="H168">-IF(SUMPRODUCT((DEDEL!$Q$19:$AB$19=$B$5)*DEDEL!Q168:AB168)&lt;0,SUMPRODUCT((DEDEL!$Q$19:$AB$19=$B$5)*DEDEL!Q168:AB168),0)</f>
        <v>0</v>
      </c>
      <c r="I168" s="115">
        <f t="shared" ca="1" si="11"/>
        <v>44697</v>
      </c>
      <c r="J168" s="117">
        <v>3</v>
      </c>
      <c r="K168" s="117" t="b">
        <v>1</v>
      </c>
      <c r="L168" s="117" t="s">
        <v>1313</v>
      </c>
      <c r="M168" s="117" t="b">
        <v>1</v>
      </c>
      <c r="N168" s="117" t="s">
        <v>1276</v>
      </c>
      <c r="O168" s="182" t="str">
        <f>LEFT(DEDEL!D168,19)&amp;"."&amp;DEDELCR!F168</f>
        <v>Woodcroft Primary S.3518.DDEL2.E27.Ma22</v>
      </c>
      <c r="P168" s="185" t="str">
        <f>DEDEL!I168</f>
        <v>10162/543965</v>
      </c>
      <c r="Q168" s="117" t="b">
        <v>1</v>
      </c>
      <c r="R168" s="117" t="b">
        <v>1</v>
      </c>
      <c r="S168" s="117" t="b">
        <v>1</v>
      </c>
      <c r="U168">
        <f t="shared" si="9"/>
        <v>19</v>
      </c>
      <c r="V168">
        <f t="shared" si="10"/>
        <v>39</v>
      </c>
    </row>
    <row r="169" spans="1:22" x14ac:dyDescent="0.25">
      <c r="A169" s="117" t="s">
        <v>1312</v>
      </c>
      <c r="B169" s="180">
        <v>1</v>
      </c>
      <c r="C169" s="117">
        <v>2</v>
      </c>
      <c r="D169" s="181">
        <f>DEDEL!J169</f>
        <v>400125</v>
      </c>
      <c r="E169" s="117" t="b">
        <v>1</v>
      </c>
      <c r="F169" s="182" t="str">
        <f>RIGHT(DEDEL!C169,4)&amp;"."&amp;DEDEL!M169&amp;"."&amp;DEDEL!K169&amp;"."&amp;$C$5</f>
        <v>3520.DDEL2.E27.Ma22</v>
      </c>
      <c r="G169" s="183">
        <f t="shared" ca="1" si="8"/>
        <v>44697</v>
      </c>
      <c r="H169" s="316" cm="1">
        <f t="array" ref="H169">-IF(SUMPRODUCT((DEDEL!$Q$19:$AB$19=$B$5)*DEDEL!Q169:AB169)&lt;0,SUMPRODUCT((DEDEL!$Q$19:$AB$19=$B$5)*DEDEL!Q169:AB169),0)</f>
        <v>0</v>
      </c>
      <c r="I169" s="115">
        <f t="shared" ca="1" si="11"/>
        <v>44697</v>
      </c>
      <c r="J169" s="117">
        <v>3</v>
      </c>
      <c r="K169" s="117" t="b">
        <v>1</v>
      </c>
      <c r="L169" s="117" t="s">
        <v>1313</v>
      </c>
      <c r="M169" s="117" t="b">
        <v>1</v>
      </c>
      <c r="N169" s="117" t="s">
        <v>1276</v>
      </c>
      <c r="O169" s="182" t="str">
        <f>LEFT(DEDEL!D169,19)&amp;"."&amp;DEDELCR!F169</f>
        <v>Akiva School.3520.DDEL2.E27.Ma22</v>
      </c>
      <c r="P169" s="185" t="str">
        <f>DEDEL!I169</f>
        <v>10162/543965</v>
      </c>
      <c r="Q169" s="117" t="b">
        <v>1</v>
      </c>
      <c r="R169" s="117" t="b">
        <v>1</v>
      </c>
      <c r="S169" s="117" t="b">
        <v>1</v>
      </c>
      <c r="U169">
        <f t="shared" si="9"/>
        <v>19</v>
      </c>
      <c r="V169">
        <f t="shared" si="10"/>
        <v>32</v>
      </c>
    </row>
    <row r="170" spans="1:22" x14ac:dyDescent="0.25">
      <c r="A170" s="117" t="s">
        <v>1312</v>
      </c>
      <c r="B170" s="180">
        <v>1</v>
      </c>
      <c r="C170" s="117">
        <v>2</v>
      </c>
      <c r="D170" s="181">
        <f>DEDEL!J170</f>
        <v>400130</v>
      </c>
      <c r="E170" s="117" t="b">
        <v>1</v>
      </c>
      <c r="F170" s="182" t="str">
        <f>RIGHT(DEDEL!C170,4)&amp;"."&amp;DEDEL!M170&amp;"."&amp;DEDEL!K170&amp;"."&amp;$C$5</f>
        <v>3523.DDEL2.E27.Ma22</v>
      </c>
      <c r="G170" s="183">
        <f t="shared" ca="1" si="8"/>
        <v>44697</v>
      </c>
      <c r="H170" s="316" cm="1">
        <f t="array" ref="H170">-IF(SUMPRODUCT((DEDEL!$Q$19:$AB$19=$B$5)*DEDEL!Q170:AB170)&lt;0,SUMPRODUCT((DEDEL!$Q$19:$AB$19=$B$5)*DEDEL!Q170:AB170),0)</f>
        <v>0</v>
      </c>
      <c r="I170" s="115">
        <f t="shared" ca="1" si="11"/>
        <v>44697</v>
      </c>
      <c r="J170" s="117">
        <v>3</v>
      </c>
      <c r="K170" s="117" t="b">
        <v>1</v>
      </c>
      <c r="L170" s="117" t="s">
        <v>1313</v>
      </c>
      <c r="M170" s="117" t="b">
        <v>1</v>
      </c>
      <c r="N170" s="117" t="s">
        <v>1276</v>
      </c>
      <c r="O170" s="182" t="str">
        <f>LEFT(DEDEL!D170,19)&amp;"."&amp;DEDELCR!F170</f>
        <v>Martin Primary Scho.3523.DDEL2.E27.Ma22</v>
      </c>
      <c r="P170" s="185" t="str">
        <f>DEDEL!I170</f>
        <v>10162/543965</v>
      </c>
      <c r="Q170" s="117" t="b">
        <v>1</v>
      </c>
      <c r="R170" s="117" t="b">
        <v>1</v>
      </c>
      <c r="S170" s="117" t="b">
        <v>1</v>
      </c>
      <c r="U170">
        <f t="shared" si="9"/>
        <v>19</v>
      </c>
      <c r="V170">
        <f t="shared" si="10"/>
        <v>39</v>
      </c>
    </row>
    <row r="171" spans="1:22" x14ac:dyDescent="0.25">
      <c r="A171" s="117" t="s">
        <v>1312</v>
      </c>
      <c r="B171" s="180">
        <v>1</v>
      </c>
      <c r="C171" s="117">
        <v>2</v>
      </c>
      <c r="D171" s="181">
        <f>DEDEL!J171</f>
        <v>400150</v>
      </c>
      <c r="E171" s="117" t="b">
        <v>1</v>
      </c>
      <c r="F171" s="182" t="str">
        <f>RIGHT(DEDEL!C171,4)&amp;"."&amp;DEDEL!M171&amp;"."&amp;DEDEL!K171&amp;"."&amp;$C$5</f>
        <v>3524.DDEL2.E27.Ma22</v>
      </c>
      <c r="G171" s="183">
        <f t="shared" ca="1" si="8"/>
        <v>44697</v>
      </c>
      <c r="H171" s="316" cm="1">
        <f t="array" ref="H171">-IF(SUMPRODUCT((DEDEL!$Q$19:$AB$19=$B$5)*DEDEL!Q171:AB171)&lt;0,SUMPRODUCT((DEDEL!$Q$19:$AB$19=$B$5)*DEDEL!Q171:AB171),0)</f>
        <v>0</v>
      </c>
      <c r="I171" s="115">
        <f t="shared" ca="1" si="11"/>
        <v>44697</v>
      </c>
      <c r="J171" s="117">
        <v>3</v>
      </c>
      <c r="K171" s="117" t="b">
        <v>1</v>
      </c>
      <c r="L171" s="117" t="s">
        <v>1313</v>
      </c>
      <c r="M171" s="117" t="b">
        <v>1</v>
      </c>
      <c r="N171" s="117" t="s">
        <v>1276</v>
      </c>
      <c r="O171" s="182" t="str">
        <f>LEFT(DEDEL!D171,19)&amp;"."&amp;DEDELCR!F171</f>
        <v>Beit Shvidler Prima.3524.DDEL2.E27.Ma22</v>
      </c>
      <c r="P171" s="185" t="str">
        <f>DEDEL!I171</f>
        <v>10162/543965</v>
      </c>
      <c r="Q171" s="117" t="b">
        <v>1</v>
      </c>
      <c r="R171" s="117" t="b">
        <v>1</v>
      </c>
      <c r="S171" s="117" t="b">
        <v>1</v>
      </c>
      <c r="U171">
        <f t="shared" si="9"/>
        <v>19</v>
      </c>
      <c r="V171">
        <f t="shared" si="10"/>
        <v>39</v>
      </c>
    </row>
    <row r="172" spans="1:22" x14ac:dyDescent="0.25">
      <c r="A172" s="117" t="s">
        <v>1312</v>
      </c>
      <c r="B172" s="180">
        <v>1</v>
      </c>
      <c r="C172" s="117">
        <v>2</v>
      </c>
      <c r="D172" s="181">
        <f>DEDEL!J172</f>
        <v>400021</v>
      </c>
      <c r="E172" s="117" t="b">
        <v>1</v>
      </c>
      <c r="F172" s="182" t="str">
        <f>RIGHT(DEDEL!C172,4)&amp;"."&amp;DEDEL!M172&amp;"."&amp;DEDEL!K172&amp;"."&amp;$C$5</f>
        <v>5201.DDEL2.E27.Ma22</v>
      </c>
      <c r="G172" s="183">
        <f t="shared" ca="1" si="8"/>
        <v>44697</v>
      </c>
      <c r="H172" s="316" cm="1">
        <f t="array" ref="H172">-IF(SUMPRODUCT((DEDEL!$Q$19:$AB$19=$B$5)*DEDEL!Q172:AB172)&lt;0,SUMPRODUCT((DEDEL!$Q$19:$AB$19=$B$5)*DEDEL!Q172:AB172),0)</f>
        <v>0</v>
      </c>
      <c r="I172" s="115">
        <f t="shared" ca="1" si="11"/>
        <v>44697</v>
      </c>
      <c r="J172" s="117">
        <v>3</v>
      </c>
      <c r="K172" s="117" t="b">
        <v>1</v>
      </c>
      <c r="L172" s="117" t="s">
        <v>1313</v>
      </c>
      <c r="M172" s="117" t="b">
        <v>1</v>
      </c>
      <c r="N172" s="117" t="s">
        <v>1276</v>
      </c>
      <c r="O172" s="182" t="str">
        <f>LEFT(DEDEL!D172,19)&amp;"."&amp;DEDELCR!F172</f>
        <v>Osidge Primary Scho.5201.DDEL2.E27.Ma22</v>
      </c>
      <c r="P172" s="185" t="str">
        <f>DEDEL!I172</f>
        <v>10162/543965</v>
      </c>
      <c r="Q172" s="117" t="b">
        <v>1</v>
      </c>
      <c r="R172" s="117" t="b">
        <v>1</v>
      </c>
      <c r="S172" s="117" t="b">
        <v>1</v>
      </c>
      <c r="U172">
        <f t="shared" si="9"/>
        <v>19</v>
      </c>
      <c r="V172">
        <f t="shared" si="10"/>
        <v>39</v>
      </c>
    </row>
    <row r="173" spans="1:22" x14ac:dyDescent="0.25">
      <c r="A173" s="117" t="s">
        <v>1312</v>
      </c>
      <c r="B173" s="180">
        <v>1</v>
      </c>
      <c r="C173" s="117">
        <v>2</v>
      </c>
      <c r="D173" s="181">
        <f>DEDEL!J173</f>
        <v>400112</v>
      </c>
      <c r="E173" s="117" t="b">
        <v>1</v>
      </c>
      <c r="F173" s="182" t="str">
        <f>RIGHT(DEDEL!C173,4)&amp;"."&amp;DEDEL!M173&amp;"."&amp;DEDEL!K173&amp;"."&amp;$C$5</f>
        <v>5948.DDEL2.E27.Ma22</v>
      </c>
      <c r="G173" s="183">
        <f t="shared" ca="1" si="8"/>
        <v>44697</v>
      </c>
      <c r="H173" s="316" cm="1">
        <f t="array" ref="H173">-IF(SUMPRODUCT((DEDEL!$Q$19:$AB$19=$B$5)*DEDEL!Q173:AB173)&lt;0,SUMPRODUCT((DEDEL!$Q$19:$AB$19=$B$5)*DEDEL!Q173:AB173),0)</f>
        <v>0</v>
      </c>
      <c r="I173" s="115">
        <f t="shared" ca="1" si="11"/>
        <v>44697</v>
      </c>
      <c r="J173" s="117">
        <v>3</v>
      </c>
      <c r="K173" s="117" t="b">
        <v>1</v>
      </c>
      <c r="L173" s="117" t="s">
        <v>1313</v>
      </c>
      <c r="M173" s="117" t="b">
        <v>1</v>
      </c>
      <c r="N173" s="117" t="s">
        <v>1276</v>
      </c>
      <c r="O173" s="182" t="str">
        <f>LEFT(DEDEL!D173,19)&amp;"."&amp;DEDELCR!F173</f>
        <v>Mathilda Marks-Kenn.5948.DDEL2.E27.Ma22</v>
      </c>
      <c r="P173" s="185" t="str">
        <f>DEDEL!I173</f>
        <v>10162/543965</v>
      </c>
      <c r="Q173" s="117" t="b">
        <v>1</v>
      </c>
      <c r="R173" s="117" t="b">
        <v>1</v>
      </c>
      <c r="S173" s="117" t="b">
        <v>1</v>
      </c>
      <c r="U173">
        <f t="shared" si="9"/>
        <v>19</v>
      </c>
      <c r="V173">
        <f t="shared" si="10"/>
        <v>39</v>
      </c>
    </row>
    <row r="174" spans="1:22" x14ac:dyDescent="0.25">
      <c r="A174" s="117" t="s">
        <v>1312</v>
      </c>
      <c r="B174" s="180">
        <v>1</v>
      </c>
      <c r="C174" s="117">
        <v>2</v>
      </c>
      <c r="D174" s="181">
        <f>DEDEL!J174</f>
        <v>400110</v>
      </c>
      <c r="E174" s="117" t="b">
        <v>1</v>
      </c>
      <c r="F174" s="182" t="str">
        <f>RIGHT(DEDEL!C174,4)&amp;"."&amp;DEDEL!M174&amp;"."&amp;DEDEL!K174&amp;"."&amp;$C$5</f>
        <v>5949.DDEL2.E27.Ma22</v>
      </c>
      <c r="G174" s="183">
        <f t="shared" ca="1" si="8"/>
        <v>44697</v>
      </c>
      <c r="H174" s="316" cm="1">
        <f t="array" ref="H174">-IF(SUMPRODUCT((DEDEL!$Q$19:$AB$19=$B$5)*DEDEL!Q174:AB174)&lt;0,SUMPRODUCT((DEDEL!$Q$19:$AB$19=$B$5)*DEDEL!Q174:AB174),0)</f>
        <v>0</v>
      </c>
      <c r="I174" s="115">
        <f t="shared" ca="1" si="11"/>
        <v>44697</v>
      </c>
      <c r="J174" s="117">
        <v>3</v>
      </c>
      <c r="K174" s="117" t="b">
        <v>1</v>
      </c>
      <c r="L174" s="117" t="s">
        <v>1313</v>
      </c>
      <c r="M174" s="117" t="b">
        <v>1</v>
      </c>
      <c r="N174" s="117" t="s">
        <v>1276</v>
      </c>
      <c r="O174" s="182" t="str">
        <f>LEFT(DEDEL!D174,19)&amp;"."&amp;DEDELCR!F174</f>
        <v>Menorah Foundation .5949.DDEL2.E27.Ma22</v>
      </c>
      <c r="P174" s="185" t="str">
        <f>DEDEL!I174</f>
        <v>10162/543965</v>
      </c>
      <c r="Q174" s="117" t="b">
        <v>1</v>
      </c>
      <c r="R174" s="117" t="b">
        <v>1</v>
      </c>
      <c r="S174" s="117" t="b">
        <v>1</v>
      </c>
      <c r="U174">
        <f t="shared" si="9"/>
        <v>19</v>
      </c>
      <c r="V174">
        <f t="shared" si="10"/>
        <v>39</v>
      </c>
    </row>
    <row r="175" spans="1:22" x14ac:dyDescent="0.25">
      <c r="A175" s="117" t="s">
        <v>1312</v>
      </c>
      <c r="B175" s="180">
        <v>1</v>
      </c>
      <c r="C175" s="117">
        <v>2</v>
      </c>
      <c r="D175" s="181">
        <f>DEDEL!J175</f>
        <v>400033</v>
      </c>
      <c r="E175" s="117" t="b">
        <v>1</v>
      </c>
      <c r="F175" s="182" t="str">
        <f>RIGHT(DEDEL!C175,4)&amp;"."&amp;DEDEL!M175&amp;"."&amp;DEDEL!K175&amp;"."&amp;$C$5</f>
        <v>4003.DDEL2.E27.Ma22</v>
      </c>
      <c r="G175" s="183">
        <f t="shared" ca="1" si="8"/>
        <v>44697</v>
      </c>
      <c r="H175" s="316" cm="1">
        <f t="array" ref="H175">-IF(SUMPRODUCT((DEDEL!$Q$19:$AB$19=$B$5)*DEDEL!Q175:AB175)&lt;0,SUMPRODUCT((DEDEL!$Q$19:$AB$19=$B$5)*DEDEL!Q175:AB175),0)</f>
        <v>0</v>
      </c>
      <c r="I175" s="115">
        <f t="shared" ca="1" si="11"/>
        <v>44697</v>
      </c>
      <c r="J175" s="117">
        <v>3</v>
      </c>
      <c r="K175" s="117" t="b">
        <v>1</v>
      </c>
      <c r="L175" s="117" t="s">
        <v>1313</v>
      </c>
      <c r="M175" s="117" t="b">
        <v>1</v>
      </c>
      <c r="N175" s="117" t="s">
        <v>1276</v>
      </c>
      <c r="O175" s="182" t="str">
        <f>LEFT(DEDEL!D175,19)&amp;"."&amp;DEDELCR!F175</f>
        <v>Friern Barnet Schoo.4003.DDEL2.E27.Ma22</v>
      </c>
      <c r="P175" s="185" t="str">
        <f>DEDEL!I175</f>
        <v>10163/543965</v>
      </c>
      <c r="Q175" s="117" t="b">
        <v>1</v>
      </c>
      <c r="R175" s="117" t="b">
        <v>1</v>
      </c>
      <c r="S175" s="117" t="b">
        <v>1</v>
      </c>
    </row>
    <row r="176" spans="1:22" x14ac:dyDescent="0.25">
      <c r="A176" s="117" t="s">
        <v>1312</v>
      </c>
      <c r="B176" s="180">
        <v>1</v>
      </c>
      <c r="C176" s="117">
        <v>2</v>
      </c>
      <c r="D176" s="181">
        <f>DEDEL!J176</f>
        <v>107953</v>
      </c>
      <c r="E176" s="117" t="b">
        <v>1</v>
      </c>
      <c r="F176" s="182" t="str">
        <f>RIGHT(DEDEL!C176,4)&amp;"."&amp;DEDEL!M176&amp;"."&amp;DEDEL!K176&amp;"."&amp;$C$5</f>
        <v>4004.DDEL2.E27.Ma22</v>
      </c>
      <c r="G176" s="183">
        <f t="shared" ca="1" si="8"/>
        <v>44697</v>
      </c>
      <c r="H176" s="316" cm="1">
        <f t="array" ref="H176">-IF(SUMPRODUCT((DEDEL!$Q$19:$AB$19=$B$5)*DEDEL!Q176:AB176)&lt;0,SUMPRODUCT((DEDEL!$Q$19:$AB$19=$B$5)*DEDEL!Q176:AB176),0)</f>
        <v>0</v>
      </c>
      <c r="I176" s="115">
        <f t="shared" ca="1" si="11"/>
        <v>44697</v>
      </c>
      <c r="J176" s="117">
        <v>3</v>
      </c>
      <c r="K176" s="117" t="b">
        <v>1</v>
      </c>
      <c r="L176" s="117" t="s">
        <v>1313</v>
      </c>
      <c r="M176" s="117" t="b">
        <v>1</v>
      </c>
      <c r="N176" s="117" t="s">
        <v>1276</v>
      </c>
      <c r="O176" s="182" t="str">
        <f>LEFT(DEDEL!D176,19)&amp;"."&amp;DEDELCR!F176</f>
        <v>Menorah High School.4004.DDEL2.E27.Ma22</v>
      </c>
      <c r="P176" s="185" t="str">
        <f>DEDEL!I176</f>
        <v>10163/543965</v>
      </c>
      <c r="Q176" s="117" t="b">
        <v>1</v>
      </c>
      <c r="R176" s="117" t="b">
        <v>1</v>
      </c>
      <c r="S176" s="117" t="b">
        <v>1</v>
      </c>
    </row>
    <row r="177" spans="1:22" x14ac:dyDescent="0.25">
      <c r="A177" s="117" t="s">
        <v>1312</v>
      </c>
      <c r="B177" s="180">
        <v>1</v>
      </c>
      <c r="C177" s="117">
        <v>2</v>
      </c>
      <c r="D177" s="181">
        <f>DEDEL!J177</f>
        <v>400029</v>
      </c>
      <c r="E177" s="117" t="b">
        <v>1</v>
      </c>
      <c r="F177" s="182" t="str">
        <f>RIGHT(DEDEL!C177,4)&amp;"."&amp;DEDEL!M177&amp;"."&amp;DEDEL!K177&amp;"."&amp;$C$5</f>
        <v>5404.DDEL2.E27.Ma22</v>
      </c>
      <c r="G177" s="183">
        <f t="shared" ca="1" si="8"/>
        <v>44697</v>
      </c>
      <c r="H177" s="316" cm="1">
        <f t="array" ref="H177">-IF(SUMPRODUCT((DEDEL!$Q$19:$AB$19=$B$5)*DEDEL!Q177:AB177)&lt;0,SUMPRODUCT((DEDEL!$Q$19:$AB$19=$B$5)*DEDEL!Q177:AB177),0)</f>
        <v>0</v>
      </c>
      <c r="I177" s="115">
        <f t="shared" ca="1" si="11"/>
        <v>44697</v>
      </c>
      <c r="J177" s="117">
        <v>3</v>
      </c>
      <c r="K177" s="117" t="b">
        <v>1</v>
      </c>
      <c r="L177" s="117" t="s">
        <v>1313</v>
      </c>
      <c r="M177" s="117" t="b">
        <v>1</v>
      </c>
      <c r="N177" s="117" t="s">
        <v>1276</v>
      </c>
      <c r="O177" s="182" t="str">
        <f>LEFT(DEDEL!D177,19)&amp;"."&amp;DEDELCR!F177</f>
        <v>St Michael's Cathol.5404.DDEL2.E27.Ma22</v>
      </c>
      <c r="P177" s="185" t="str">
        <f>DEDEL!I177</f>
        <v>10163/543965</v>
      </c>
      <c r="Q177" s="117" t="b">
        <v>1</v>
      </c>
      <c r="R177" s="117" t="b">
        <v>1</v>
      </c>
      <c r="S177" s="117" t="b">
        <v>1</v>
      </c>
    </row>
    <row r="178" spans="1:22" x14ac:dyDescent="0.25">
      <c r="A178" s="117" t="s">
        <v>1312</v>
      </c>
      <c r="B178" s="180">
        <v>1</v>
      </c>
      <c r="C178" s="117">
        <v>2</v>
      </c>
      <c r="D178" s="181">
        <f>DEDEL!J178</f>
        <v>400041</v>
      </c>
      <c r="E178" s="117" t="b">
        <v>1</v>
      </c>
      <c r="F178" s="182" t="str">
        <f>RIGHT(DEDEL!C178,4)&amp;"."&amp;DEDEL!M178&amp;"."&amp;DEDEL!K178&amp;"."&amp;$C$5</f>
        <v>5405.DDEL2.E27.Ma22</v>
      </c>
      <c r="G178" s="183">
        <f t="shared" ca="1" si="8"/>
        <v>44697</v>
      </c>
      <c r="H178" s="316" cm="1">
        <f t="array" ref="H178">-IF(SUMPRODUCT((DEDEL!$Q$19:$AB$19=$B$5)*DEDEL!Q178:AB178)&lt;0,SUMPRODUCT((DEDEL!$Q$19:$AB$19=$B$5)*DEDEL!Q178:AB178),0)</f>
        <v>0</v>
      </c>
      <c r="I178" s="115">
        <f t="shared" ca="1" si="11"/>
        <v>44697</v>
      </c>
      <c r="J178" s="117">
        <v>3</v>
      </c>
      <c r="K178" s="117" t="b">
        <v>1</v>
      </c>
      <c r="L178" s="117" t="s">
        <v>1313</v>
      </c>
      <c r="M178" s="117" t="b">
        <v>1</v>
      </c>
      <c r="N178" s="117" t="s">
        <v>1276</v>
      </c>
      <c r="O178" s="182" t="str">
        <f>LEFT(DEDEL!D178,19)&amp;"."&amp;DEDELCR!F178</f>
        <v>Finchley Catholic H.5405.DDEL2.E27.Ma22</v>
      </c>
      <c r="P178" s="185" t="str">
        <f>DEDEL!I178</f>
        <v>10163/543965</v>
      </c>
      <c r="Q178" s="117" t="b">
        <v>1</v>
      </c>
      <c r="R178" s="117" t="b">
        <v>1</v>
      </c>
      <c r="S178" s="117" t="b">
        <v>1</v>
      </c>
    </row>
    <row r="179" spans="1:22" x14ac:dyDescent="0.25">
      <c r="A179" s="117" t="s">
        <v>1312</v>
      </c>
      <c r="B179" s="180">
        <v>1</v>
      </c>
      <c r="C179" s="117">
        <v>2</v>
      </c>
      <c r="D179" s="181">
        <f>DEDEL!J179</f>
        <v>400013</v>
      </c>
      <c r="E179" s="117" t="b">
        <v>1</v>
      </c>
      <c r="F179" s="182" t="str">
        <f>RIGHT(DEDEL!C179,4)&amp;"."&amp;DEDEL!M179&amp;"."&amp;DEDEL!K179&amp;"."&amp;$C$5</f>
        <v>5407.DDEL2.E27.Ma22</v>
      </c>
      <c r="G179" s="183">
        <f t="shared" ca="1" si="8"/>
        <v>44697</v>
      </c>
      <c r="H179" s="316" cm="1">
        <f t="array" ref="H179">-IF(SUMPRODUCT((DEDEL!$Q$19:$AB$19=$B$5)*DEDEL!Q179:AB179)&lt;0,SUMPRODUCT((DEDEL!$Q$19:$AB$19=$B$5)*DEDEL!Q179:AB179),0)</f>
        <v>0</v>
      </c>
      <c r="I179" s="115">
        <f t="shared" ca="1" si="11"/>
        <v>44697</v>
      </c>
      <c r="J179" s="117">
        <v>3</v>
      </c>
      <c r="K179" s="117" t="b">
        <v>1</v>
      </c>
      <c r="L179" s="117" t="s">
        <v>1313</v>
      </c>
      <c r="M179" s="117" t="b">
        <v>1</v>
      </c>
      <c r="N179" s="117" t="s">
        <v>1276</v>
      </c>
      <c r="O179" s="182" t="str">
        <f>LEFT(DEDEL!D179,19)&amp;"."&amp;DEDELCR!F179</f>
        <v>St James' Catholic .5407.DDEL2.E27.Ma22</v>
      </c>
      <c r="P179" s="185" t="str">
        <f>DEDEL!I179</f>
        <v>10163/543965</v>
      </c>
      <c r="Q179" s="117" t="b">
        <v>1</v>
      </c>
      <c r="R179" s="117" t="b">
        <v>1</v>
      </c>
      <c r="S179" s="117" t="b">
        <v>1</v>
      </c>
    </row>
    <row r="180" spans="1:22" x14ac:dyDescent="0.25">
      <c r="A180" s="117" t="s">
        <v>1312</v>
      </c>
      <c r="B180" s="180">
        <v>1</v>
      </c>
      <c r="C180" s="117">
        <v>2</v>
      </c>
      <c r="D180" s="181">
        <f>DEDEL!J180</f>
        <v>400140</v>
      </c>
      <c r="E180" s="117" t="b">
        <v>1</v>
      </c>
      <c r="F180" s="182" t="str">
        <f>RIGHT(DEDEL!C180,4)&amp;"."&amp;DEDEL!M180&amp;"."&amp;DEDEL!K180&amp;"."&amp;$C$5</f>
        <v>5427.DDEL2.E27.Ma22</v>
      </c>
      <c r="G180" s="183">
        <f t="shared" ca="1" si="8"/>
        <v>44697</v>
      </c>
      <c r="H180" s="316" cm="1">
        <f t="array" ref="H180">-IF(SUMPRODUCT((DEDEL!$Q$19:$AB$19=$B$5)*DEDEL!Q180:AB180)&lt;0,SUMPRODUCT((DEDEL!$Q$19:$AB$19=$B$5)*DEDEL!Q180:AB180),0)</f>
        <v>0</v>
      </c>
      <c r="I180" s="115">
        <f t="shared" ca="1" si="11"/>
        <v>44697</v>
      </c>
      <c r="J180" s="117">
        <v>3</v>
      </c>
      <c r="K180" s="117" t="b">
        <v>1</v>
      </c>
      <c r="L180" s="117" t="s">
        <v>1313</v>
      </c>
      <c r="M180" s="117" t="b">
        <v>1</v>
      </c>
      <c r="N180" s="117" t="s">
        <v>1276</v>
      </c>
      <c r="O180" s="182" t="str">
        <f>LEFT(DEDEL!D180,19)&amp;"."&amp;DEDELCR!F180</f>
        <v>JCoSS.5427.DDEL2.E27.Ma22</v>
      </c>
      <c r="P180" s="185" t="str">
        <f>DEDEL!I180</f>
        <v>10163/543965</v>
      </c>
      <c r="Q180" s="117" t="b">
        <v>1</v>
      </c>
      <c r="R180" s="117" t="b">
        <v>1</v>
      </c>
      <c r="S180" s="117" t="b">
        <v>1</v>
      </c>
    </row>
    <row r="181" spans="1:22" x14ac:dyDescent="0.25">
      <c r="A181" s="117" t="s">
        <v>1312</v>
      </c>
      <c r="B181" s="180">
        <v>1</v>
      </c>
      <c r="C181" s="117">
        <v>2</v>
      </c>
      <c r="D181" s="181">
        <f>DEDEL!J181</f>
        <v>400135</v>
      </c>
      <c r="E181" s="117" t="b">
        <v>1</v>
      </c>
      <c r="F181" s="182" t="str">
        <f>RIGHT(DEDEL!C181,4)&amp;"."&amp;DEDEL!M181&amp;"."&amp;DEDEL!K181&amp;"."&amp;$C$5</f>
        <v>3521.DDEL2.E27.Ma22</v>
      </c>
      <c r="G181" s="183">
        <f t="shared" ca="1" si="8"/>
        <v>44697</v>
      </c>
      <c r="H181" s="316" cm="1">
        <f t="array" ref="H181">-IF(SUMPRODUCT((DEDEL!$Q$19:$AB$19=$B$5)*DEDEL!Q181:AB181)&lt;0,SUMPRODUCT((DEDEL!$Q$19:$AB$19=$B$5)*DEDEL!Q181:AB181),0)</f>
        <v>0</v>
      </c>
      <c r="I181" s="115">
        <f t="shared" ca="1" si="11"/>
        <v>44697</v>
      </c>
      <c r="J181" s="117">
        <v>3</v>
      </c>
      <c r="K181" s="117" t="b">
        <v>1</v>
      </c>
      <c r="L181" s="117" t="s">
        <v>1313</v>
      </c>
      <c r="M181" s="117" t="b">
        <v>1</v>
      </c>
      <c r="N181" s="117" t="s">
        <v>1276</v>
      </c>
      <c r="O181" s="182" t="str">
        <f>LEFT(DEDEL!D181,19)&amp;"."&amp;DEDELCR!F181</f>
        <v>St Mary's and St Jo.3521.DDEL2.E27.Ma22</v>
      </c>
      <c r="P181" s="185" t="str">
        <f>DEDEL!I181</f>
        <v>11510/543965</v>
      </c>
      <c r="Q181" s="117" t="b">
        <v>1</v>
      </c>
      <c r="R181" s="117" t="b">
        <v>1</v>
      </c>
      <c r="S181" s="117" t="b">
        <v>1</v>
      </c>
      <c r="U181">
        <f t="shared" ref="U181:U244" si="12">LEN(F181)</f>
        <v>19</v>
      </c>
      <c r="V181">
        <f t="shared" ref="V181:V244" si="13">LEN(O181)</f>
        <v>39</v>
      </c>
    </row>
    <row r="182" spans="1:22" x14ac:dyDescent="0.25">
      <c r="A182" s="117" t="s">
        <v>1312</v>
      </c>
      <c r="B182" s="180">
        <v>1</v>
      </c>
      <c r="C182" s="117">
        <v>2</v>
      </c>
      <c r="D182" s="181">
        <f>DEDEL!J182</f>
        <v>400005</v>
      </c>
      <c r="E182" s="117" t="b">
        <v>1</v>
      </c>
      <c r="F182" s="182" t="str">
        <f>RIGHT(DEDEL!C182,4)&amp;"."&amp;DEDEL!M182&amp;"."&amp;DEDEL!K182&amp;"."&amp;$C$5</f>
        <v>2002.DDEL3.E27.Ma22</v>
      </c>
      <c r="G182" s="183">
        <f t="shared" ca="1" si="8"/>
        <v>44697</v>
      </c>
      <c r="H182" s="316" cm="1">
        <f t="array" ref="H182">-IF(SUMPRODUCT((DEDEL!$Q$19:$AB$19=$B$5)*DEDEL!Q182:AB182)&lt;0,SUMPRODUCT((DEDEL!$Q$19:$AB$19=$B$5)*DEDEL!Q182:AB182),0)</f>
        <v>0</v>
      </c>
      <c r="I182" s="115">
        <f t="shared" ca="1" si="11"/>
        <v>44697</v>
      </c>
      <c r="J182" s="117">
        <v>3</v>
      </c>
      <c r="K182" s="117" t="b">
        <v>1</v>
      </c>
      <c r="L182" s="117" t="s">
        <v>1313</v>
      </c>
      <c r="M182" s="117" t="b">
        <v>1</v>
      </c>
      <c r="N182" s="117" t="s">
        <v>1276</v>
      </c>
      <c r="O182" s="182" t="str">
        <f>LEFT(DEDEL!D182,19)&amp;"."&amp;DEDELCR!F182</f>
        <v>Barnfield Primary S.2002.DDEL3.E27.Ma22</v>
      </c>
      <c r="P182" s="185" t="str">
        <f>DEDEL!I182</f>
        <v>10162/543965</v>
      </c>
      <c r="Q182" s="117" t="b">
        <v>1</v>
      </c>
      <c r="R182" s="117" t="b">
        <v>1</v>
      </c>
      <c r="S182" s="117" t="b">
        <v>1</v>
      </c>
      <c r="U182">
        <f t="shared" si="12"/>
        <v>19</v>
      </c>
      <c r="V182">
        <f t="shared" si="13"/>
        <v>39</v>
      </c>
    </row>
    <row r="183" spans="1:22" x14ac:dyDescent="0.25">
      <c r="A183" s="117" t="s">
        <v>1312</v>
      </c>
      <c r="B183" s="180">
        <v>1</v>
      </c>
      <c r="C183" s="117">
        <v>2</v>
      </c>
      <c r="D183" s="181">
        <f>DEDEL!J183</f>
        <v>400051</v>
      </c>
      <c r="E183" s="117" t="b">
        <v>1</v>
      </c>
      <c r="F183" s="182" t="str">
        <f>RIGHT(DEDEL!C183,4)&amp;"."&amp;DEDEL!M183&amp;"."&amp;DEDEL!K183&amp;"."&amp;$C$5</f>
        <v>2003.DDEL3.E27.Ma22</v>
      </c>
      <c r="G183" s="183">
        <f t="shared" ca="1" si="8"/>
        <v>44697</v>
      </c>
      <c r="H183" s="316" cm="1">
        <f t="array" ref="H183">-IF(SUMPRODUCT((DEDEL!$Q$19:$AB$19=$B$5)*DEDEL!Q183:AB183)&lt;0,SUMPRODUCT((DEDEL!$Q$19:$AB$19=$B$5)*DEDEL!Q183:AB183),0)</f>
        <v>0</v>
      </c>
      <c r="I183" s="115">
        <f t="shared" ca="1" si="11"/>
        <v>44697</v>
      </c>
      <c r="J183" s="117">
        <v>3</v>
      </c>
      <c r="K183" s="117" t="b">
        <v>1</v>
      </c>
      <c r="L183" s="117" t="s">
        <v>1313</v>
      </c>
      <c r="M183" s="117" t="b">
        <v>1</v>
      </c>
      <c r="N183" s="117" t="s">
        <v>1276</v>
      </c>
      <c r="O183" s="182" t="str">
        <f>LEFT(DEDEL!D183,19)&amp;"."&amp;DEDELCR!F183</f>
        <v>Bell Lane Primary S.2003.DDEL3.E27.Ma22</v>
      </c>
      <c r="P183" s="185" t="str">
        <f>DEDEL!I183</f>
        <v>10162/543965</v>
      </c>
      <c r="Q183" s="117" t="b">
        <v>1</v>
      </c>
      <c r="R183" s="117" t="b">
        <v>1</v>
      </c>
      <c r="S183" s="117" t="b">
        <v>1</v>
      </c>
      <c r="U183">
        <f t="shared" si="12"/>
        <v>19</v>
      </c>
      <c r="V183">
        <f t="shared" si="13"/>
        <v>39</v>
      </c>
    </row>
    <row r="184" spans="1:22" x14ac:dyDescent="0.25">
      <c r="A184" s="117" t="s">
        <v>1312</v>
      </c>
      <c r="B184" s="180">
        <v>1</v>
      </c>
      <c r="C184" s="117">
        <v>2</v>
      </c>
      <c r="D184" s="181">
        <f>DEDEL!J184</f>
        <v>400040</v>
      </c>
      <c r="E184" s="117" t="b">
        <v>1</v>
      </c>
      <c r="F184" s="182" t="str">
        <f>RIGHT(DEDEL!C184,4)&amp;"."&amp;DEDEL!M184&amp;"."&amp;DEDEL!K184&amp;"."&amp;$C$5</f>
        <v>2007.DDEL3.E27.Ma22</v>
      </c>
      <c r="G184" s="183">
        <f t="shared" ca="1" si="8"/>
        <v>44697</v>
      </c>
      <c r="H184" s="316" cm="1">
        <f t="array" ref="H184">-IF(SUMPRODUCT((DEDEL!$Q$19:$AB$19=$B$5)*DEDEL!Q184:AB184)&lt;0,SUMPRODUCT((DEDEL!$Q$19:$AB$19=$B$5)*DEDEL!Q184:AB184),0)</f>
        <v>0</v>
      </c>
      <c r="I184" s="115">
        <f t="shared" ca="1" si="11"/>
        <v>44697</v>
      </c>
      <c r="J184" s="117">
        <v>3</v>
      </c>
      <c r="K184" s="117" t="b">
        <v>1</v>
      </c>
      <c r="L184" s="117" t="s">
        <v>1313</v>
      </c>
      <c r="M184" s="117" t="b">
        <v>1</v>
      </c>
      <c r="N184" s="117" t="s">
        <v>1276</v>
      </c>
      <c r="O184" s="182" t="str">
        <f>LEFT(DEDEL!D184,19)&amp;"."&amp;DEDELCR!F184</f>
        <v>Brookland Junior Sc.2007.DDEL3.E27.Ma22</v>
      </c>
      <c r="P184" s="185" t="str">
        <f>DEDEL!I184</f>
        <v>10162/543965</v>
      </c>
      <c r="Q184" s="117" t="b">
        <v>1</v>
      </c>
      <c r="R184" s="117" t="b">
        <v>1</v>
      </c>
      <c r="S184" s="117" t="b">
        <v>1</v>
      </c>
      <c r="U184">
        <f t="shared" si="12"/>
        <v>19</v>
      </c>
      <c r="V184">
        <f t="shared" si="13"/>
        <v>39</v>
      </c>
    </row>
    <row r="185" spans="1:22" x14ac:dyDescent="0.25">
      <c r="A185" s="117" t="s">
        <v>1312</v>
      </c>
      <c r="B185" s="180">
        <v>1</v>
      </c>
      <c r="C185" s="117">
        <v>2</v>
      </c>
      <c r="D185" s="181">
        <f>DEDEL!J185</f>
        <v>400057</v>
      </c>
      <c r="E185" s="117" t="b">
        <v>1</v>
      </c>
      <c r="F185" s="182" t="str">
        <f>RIGHT(DEDEL!C185,4)&amp;"."&amp;DEDEL!M185&amp;"."&amp;DEDEL!K185&amp;"."&amp;$C$5</f>
        <v>2008.DDEL3.E27.Ma22</v>
      </c>
      <c r="G185" s="183">
        <f t="shared" ca="1" si="8"/>
        <v>44697</v>
      </c>
      <c r="H185" s="316" cm="1">
        <f t="array" ref="H185">-IF(SUMPRODUCT((DEDEL!$Q$19:$AB$19=$B$5)*DEDEL!Q185:AB185)&lt;0,SUMPRODUCT((DEDEL!$Q$19:$AB$19=$B$5)*DEDEL!Q185:AB185),0)</f>
        <v>0</v>
      </c>
      <c r="I185" s="115">
        <f t="shared" ca="1" si="11"/>
        <v>44697</v>
      </c>
      <c r="J185" s="117">
        <v>3</v>
      </c>
      <c r="K185" s="117" t="b">
        <v>1</v>
      </c>
      <c r="L185" s="117" t="s">
        <v>1313</v>
      </c>
      <c r="M185" s="117" t="b">
        <v>1</v>
      </c>
      <c r="N185" s="117" t="s">
        <v>1276</v>
      </c>
      <c r="O185" s="182" t="str">
        <f>LEFT(DEDEL!D185,19)&amp;"."&amp;DEDELCR!F185</f>
        <v>Brookland Infant an.2008.DDEL3.E27.Ma22</v>
      </c>
      <c r="P185" s="185" t="str">
        <f>DEDEL!I185</f>
        <v>10162/543965</v>
      </c>
      <c r="Q185" s="117" t="b">
        <v>1</v>
      </c>
      <c r="R185" s="117" t="b">
        <v>1</v>
      </c>
      <c r="S185" s="117" t="b">
        <v>1</v>
      </c>
      <c r="U185">
        <f t="shared" si="12"/>
        <v>19</v>
      </c>
      <c r="V185">
        <f t="shared" si="13"/>
        <v>39</v>
      </c>
    </row>
    <row r="186" spans="1:22" x14ac:dyDescent="0.25">
      <c r="A186" s="117" t="s">
        <v>1312</v>
      </c>
      <c r="B186" s="180">
        <v>1</v>
      </c>
      <c r="C186" s="117">
        <v>2</v>
      </c>
      <c r="D186" s="181">
        <f>DEDEL!J186</f>
        <v>400061</v>
      </c>
      <c r="E186" s="117" t="b">
        <v>1</v>
      </c>
      <c r="F186" s="182" t="str">
        <f>RIGHT(DEDEL!C186,4)&amp;"."&amp;DEDEL!M186&amp;"."&amp;DEDEL!K186&amp;"."&amp;$C$5</f>
        <v>2009.DDEL3.E27.Ma22</v>
      </c>
      <c r="G186" s="183">
        <f t="shared" ca="1" si="8"/>
        <v>44697</v>
      </c>
      <c r="H186" s="316" cm="1">
        <f t="array" ref="H186">-IF(SUMPRODUCT((DEDEL!$Q$19:$AB$19=$B$5)*DEDEL!Q186:AB186)&lt;0,SUMPRODUCT((DEDEL!$Q$19:$AB$19=$B$5)*DEDEL!Q186:AB186),0)</f>
        <v>0</v>
      </c>
      <c r="I186" s="115">
        <f t="shared" ca="1" si="11"/>
        <v>44697</v>
      </c>
      <c r="J186" s="117">
        <v>3</v>
      </c>
      <c r="K186" s="117" t="b">
        <v>1</v>
      </c>
      <c r="L186" s="117" t="s">
        <v>1313</v>
      </c>
      <c r="M186" s="117" t="b">
        <v>1</v>
      </c>
      <c r="N186" s="117" t="s">
        <v>1276</v>
      </c>
      <c r="O186" s="182" t="str">
        <f>LEFT(DEDEL!D186,19)&amp;"."&amp;DEDELCR!F186</f>
        <v>Brunswick Park Prim.2009.DDEL3.E27.Ma22</v>
      </c>
      <c r="P186" s="185" t="str">
        <f>DEDEL!I186</f>
        <v>10162/543965</v>
      </c>
      <c r="Q186" s="117" t="b">
        <v>1</v>
      </c>
      <c r="R186" s="117" t="b">
        <v>1</v>
      </c>
      <c r="S186" s="117" t="b">
        <v>1</v>
      </c>
      <c r="U186">
        <f t="shared" si="12"/>
        <v>19</v>
      </c>
      <c r="V186">
        <f t="shared" si="13"/>
        <v>39</v>
      </c>
    </row>
    <row r="187" spans="1:22" x14ac:dyDescent="0.25">
      <c r="A187" s="117" t="s">
        <v>1312</v>
      </c>
      <c r="B187" s="180">
        <v>1</v>
      </c>
      <c r="C187" s="117">
        <v>2</v>
      </c>
      <c r="D187" s="181">
        <f>DEDEL!J187</f>
        <v>400020</v>
      </c>
      <c r="E187" s="117" t="b">
        <v>1</v>
      </c>
      <c r="F187" s="182" t="str">
        <f>RIGHT(DEDEL!C187,4)&amp;"."&amp;DEDEL!M187&amp;"."&amp;DEDEL!K187&amp;"."&amp;$C$5</f>
        <v>2011.DDEL3.E27.Ma22</v>
      </c>
      <c r="G187" s="183">
        <f t="shared" ca="1" si="8"/>
        <v>44697</v>
      </c>
      <c r="H187" s="316" cm="1">
        <f t="array" ref="H187">-IF(SUMPRODUCT((DEDEL!$Q$19:$AB$19=$B$5)*DEDEL!Q187:AB187)&lt;0,SUMPRODUCT((DEDEL!$Q$19:$AB$19=$B$5)*DEDEL!Q187:AB187),0)</f>
        <v>0</v>
      </c>
      <c r="I187" s="115">
        <f t="shared" ca="1" si="11"/>
        <v>44697</v>
      </c>
      <c r="J187" s="117">
        <v>3</v>
      </c>
      <c r="K187" s="117" t="b">
        <v>1</v>
      </c>
      <c r="L187" s="117" t="s">
        <v>1313</v>
      </c>
      <c r="M187" s="117" t="b">
        <v>1</v>
      </c>
      <c r="N187" s="117" t="s">
        <v>1276</v>
      </c>
      <c r="O187" s="182" t="str">
        <f>LEFT(DEDEL!D187,19)&amp;"."&amp;DEDELCR!F187</f>
        <v>Church Hill School.2011.DDEL3.E27.Ma22</v>
      </c>
      <c r="P187" s="185" t="str">
        <f>DEDEL!I187</f>
        <v>10162/543965</v>
      </c>
      <c r="Q187" s="117" t="b">
        <v>1</v>
      </c>
      <c r="R187" s="117" t="b">
        <v>1</v>
      </c>
      <c r="S187" s="117" t="b">
        <v>1</v>
      </c>
      <c r="U187">
        <f t="shared" si="12"/>
        <v>19</v>
      </c>
      <c r="V187">
        <f t="shared" si="13"/>
        <v>38</v>
      </c>
    </row>
    <row r="188" spans="1:22" x14ac:dyDescent="0.25">
      <c r="A188" s="117" t="s">
        <v>1312</v>
      </c>
      <c r="B188" s="180">
        <v>1</v>
      </c>
      <c r="C188" s="117">
        <v>2</v>
      </c>
      <c r="D188" s="181">
        <f>DEDEL!J188</f>
        <v>400050</v>
      </c>
      <c r="E188" s="117" t="b">
        <v>1</v>
      </c>
      <c r="F188" s="182" t="str">
        <f>RIGHT(DEDEL!C188,4)&amp;"."&amp;DEDEL!M188&amp;"."&amp;DEDEL!K188&amp;"."&amp;$C$5</f>
        <v>2014.DDEL3.E27.Ma22</v>
      </c>
      <c r="G188" s="183">
        <f t="shared" ca="1" si="8"/>
        <v>44697</v>
      </c>
      <c r="H188" s="316" cm="1">
        <f t="array" ref="H188">-IF(SUMPRODUCT((DEDEL!$Q$19:$AB$19=$B$5)*DEDEL!Q188:AB188)&lt;0,SUMPRODUCT((DEDEL!$Q$19:$AB$19=$B$5)*DEDEL!Q188:AB188),0)</f>
        <v>0</v>
      </c>
      <c r="I188" s="115">
        <f t="shared" ca="1" si="11"/>
        <v>44697</v>
      </c>
      <c r="J188" s="117">
        <v>3</v>
      </c>
      <c r="K188" s="117" t="b">
        <v>1</v>
      </c>
      <c r="L188" s="117" t="s">
        <v>1313</v>
      </c>
      <c r="M188" s="117" t="b">
        <v>1</v>
      </c>
      <c r="N188" s="117" t="s">
        <v>1276</v>
      </c>
      <c r="O188" s="182" t="str">
        <f>LEFT(DEDEL!D188,19)&amp;"."&amp;DEDELCR!F188</f>
        <v>Colindale Primary S.2014.DDEL3.E27.Ma22</v>
      </c>
      <c r="P188" s="185" t="str">
        <f>DEDEL!I188</f>
        <v>10162/543965</v>
      </c>
      <c r="Q188" s="117" t="b">
        <v>1</v>
      </c>
      <c r="R188" s="117" t="b">
        <v>1</v>
      </c>
      <c r="S188" s="117" t="b">
        <v>1</v>
      </c>
      <c r="U188">
        <f t="shared" si="12"/>
        <v>19</v>
      </c>
      <c r="V188">
        <f t="shared" si="13"/>
        <v>39</v>
      </c>
    </row>
    <row r="189" spans="1:22" x14ac:dyDescent="0.25">
      <c r="A189" s="117" t="s">
        <v>1312</v>
      </c>
      <c r="B189" s="180">
        <v>1</v>
      </c>
      <c r="C189" s="117">
        <v>2</v>
      </c>
      <c r="D189" s="181">
        <f>DEDEL!J189</f>
        <v>400059</v>
      </c>
      <c r="E189" s="117" t="b">
        <v>1</v>
      </c>
      <c r="F189" s="182" t="str">
        <f>RIGHT(DEDEL!C189,4)&amp;"."&amp;DEDEL!M189&amp;"."&amp;DEDEL!K189&amp;"."&amp;$C$5</f>
        <v>2015.DDEL3.E27.Ma22</v>
      </c>
      <c r="G189" s="183">
        <f t="shared" ca="1" si="8"/>
        <v>44697</v>
      </c>
      <c r="H189" s="316" cm="1">
        <f t="array" ref="H189">-IF(SUMPRODUCT((DEDEL!$Q$19:$AB$19=$B$5)*DEDEL!Q189:AB189)&lt;0,SUMPRODUCT((DEDEL!$Q$19:$AB$19=$B$5)*DEDEL!Q189:AB189),0)</f>
        <v>0</v>
      </c>
      <c r="I189" s="115">
        <f t="shared" ca="1" si="11"/>
        <v>44697</v>
      </c>
      <c r="J189" s="117">
        <v>3</v>
      </c>
      <c r="K189" s="117" t="b">
        <v>1</v>
      </c>
      <c r="L189" s="117" t="s">
        <v>1313</v>
      </c>
      <c r="M189" s="117" t="b">
        <v>1</v>
      </c>
      <c r="N189" s="117" t="s">
        <v>1276</v>
      </c>
      <c r="O189" s="182" t="str">
        <f>LEFT(DEDEL!D189,19)&amp;"."&amp;DEDELCR!F189</f>
        <v>Coppetts Wood Prima.2015.DDEL3.E27.Ma22</v>
      </c>
      <c r="P189" s="185" t="str">
        <f>DEDEL!I189</f>
        <v>10162/543965</v>
      </c>
      <c r="Q189" s="117" t="b">
        <v>1</v>
      </c>
      <c r="R189" s="117" t="b">
        <v>1</v>
      </c>
      <c r="S189" s="117" t="b">
        <v>1</v>
      </c>
      <c r="U189">
        <f t="shared" si="12"/>
        <v>19</v>
      </c>
      <c r="V189">
        <f t="shared" si="13"/>
        <v>39</v>
      </c>
    </row>
    <row r="190" spans="1:22" x14ac:dyDescent="0.25">
      <c r="A190" s="117" t="s">
        <v>1312</v>
      </c>
      <c r="B190" s="180">
        <v>1</v>
      </c>
      <c r="C190" s="117">
        <v>2</v>
      </c>
      <c r="D190" s="181">
        <f>DEDEL!J190</f>
        <v>400049</v>
      </c>
      <c r="E190" s="117" t="b">
        <v>1</v>
      </c>
      <c r="F190" s="182" t="str">
        <f>RIGHT(DEDEL!C190,4)&amp;"."&amp;DEDEL!M190&amp;"."&amp;DEDEL!K190&amp;"."&amp;$C$5</f>
        <v>2016.DDEL3.E27.Ma22</v>
      </c>
      <c r="G190" s="183">
        <f t="shared" ca="1" si="8"/>
        <v>44697</v>
      </c>
      <c r="H190" s="316" cm="1">
        <f t="array" ref="H190">-IF(SUMPRODUCT((DEDEL!$Q$19:$AB$19=$B$5)*DEDEL!Q190:AB190)&lt;0,SUMPRODUCT((DEDEL!$Q$19:$AB$19=$B$5)*DEDEL!Q190:AB190),0)</f>
        <v>0</v>
      </c>
      <c r="I190" s="115">
        <f t="shared" ca="1" si="11"/>
        <v>44697</v>
      </c>
      <c r="J190" s="117">
        <v>3</v>
      </c>
      <c r="K190" s="117" t="b">
        <v>1</v>
      </c>
      <c r="L190" s="117" t="s">
        <v>1313</v>
      </c>
      <c r="M190" s="117" t="b">
        <v>1</v>
      </c>
      <c r="N190" s="117" t="s">
        <v>1276</v>
      </c>
      <c r="O190" s="182" t="str">
        <f>LEFT(DEDEL!D190,19)&amp;"."&amp;DEDELCR!F190</f>
        <v>Courtland School.2016.DDEL3.E27.Ma22</v>
      </c>
      <c r="P190" s="185" t="str">
        <f>DEDEL!I190</f>
        <v>10162/543965</v>
      </c>
      <c r="Q190" s="117" t="b">
        <v>1</v>
      </c>
      <c r="R190" s="117" t="b">
        <v>1</v>
      </c>
      <c r="S190" s="117" t="b">
        <v>1</v>
      </c>
      <c r="U190">
        <f t="shared" si="12"/>
        <v>19</v>
      </c>
      <c r="V190">
        <f t="shared" si="13"/>
        <v>36</v>
      </c>
    </row>
    <row r="191" spans="1:22" x14ac:dyDescent="0.25">
      <c r="A191" s="117" t="s">
        <v>1312</v>
      </c>
      <c r="B191" s="180">
        <v>1</v>
      </c>
      <c r="C191" s="117">
        <v>2</v>
      </c>
      <c r="D191" s="181">
        <f>DEDEL!J191</f>
        <v>400080</v>
      </c>
      <c r="E191" s="117" t="b">
        <v>1</v>
      </c>
      <c r="F191" s="182" t="str">
        <f>RIGHT(DEDEL!C191,4)&amp;"."&amp;DEDEL!M191&amp;"."&amp;DEDEL!K191&amp;"."&amp;$C$5</f>
        <v>2017.DDEL3.E27.Ma22</v>
      </c>
      <c r="G191" s="183">
        <f t="shared" ca="1" si="8"/>
        <v>44697</v>
      </c>
      <c r="H191" s="316" cm="1">
        <f t="array" ref="H191">-IF(SUMPRODUCT((DEDEL!$Q$19:$AB$19=$B$5)*DEDEL!Q191:AB191)&lt;0,SUMPRODUCT((DEDEL!$Q$19:$AB$19=$B$5)*DEDEL!Q191:AB191),0)</f>
        <v>0</v>
      </c>
      <c r="I191" s="115">
        <f t="shared" ca="1" si="11"/>
        <v>44697</v>
      </c>
      <c r="J191" s="117">
        <v>3</v>
      </c>
      <c r="K191" s="117" t="b">
        <v>1</v>
      </c>
      <c r="L191" s="117" t="s">
        <v>1313</v>
      </c>
      <c r="M191" s="117" t="b">
        <v>1</v>
      </c>
      <c r="N191" s="117" t="s">
        <v>1276</v>
      </c>
      <c r="O191" s="182" t="str">
        <f>LEFT(DEDEL!D191,19)&amp;"."&amp;DEDELCR!F191</f>
        <v>Cromer Road Primary.2017.DDEL3.E27.Ma22</v>
      </c>
      <c r="P191" s="185" t="str">
        <f>DEDEL!I191</f>
        <v>10162/543965</v>
      </c>
      <c r="Q191" s="117" t="b">
        <v>1</v>
      </c>
      <c r="R191" s="117" t="b">
        <v>1</v>
      </c>
      <c r="S191" s="117" t="b">
        <v>1</v>
      </c>
      <c r="U191">
        <f t="shared" si="12"/>
        <v>19</v>
      </c>
      <c r="V191">
        <f t="shared" si="13"/>
        <v>39</v>
      </c>
    </row>
    <row r="192" spans="1:22" x14ac:dyDescent="0.25">
      <c r="A192" s="117" t="s">
        <v>1312</v>
      </c>
      <c r="B192" s="180">
        <v>1</v>
      </c>
      <c r="C192" s="117">
        <v>2</v>
      </c>
      <c r="D192" s="181">
        <f>DEDEL!J192</f>
        <v>400036</v>
      </c>
      <c r="E192" s="117" t="b">
        <v>1</v>
      </c>
      <c r="F192" s="182" t="str">
        <f>RIGHT(DEDEL!C192,4)&amp;"."&amp;DEDEL!M192&amp;"."&amp;DEDEL!K192&amp;"."&amp;$C$5</f>
        <v>2019.DDEL3.E27.Ma22</v>
      </c>
      <c r="G192" s="183">
        <f t="shared" ca="1" si="8"/>
        <v>44697</v>
      </c>
      <c r="H192" s="316" cm="1">
        <f t="array" ref="H192">-IF(SUMPRODUCT((DEDEL!$Q$19:$AB$19=$B$5)*DEDEL!Q192:AB192)&lt;0,SUMPRODUCT((DEDEL!$Q$19:$AB$19=$B$5)*DEDEL!Q192:AB192),0)</f>
        <v>0</v>
      </c>
      <c r="I192" s="115">
        <f t="shared" ca="1" si="11"/>
        <v>44697</v>
      </c>
      <c r="J192" s="117">
        <v>3</v>
      </c>
      <c r="K192" s="117" t="b">
        <v>1</v>
      </c>
      <c r="L192" s="117" t="s">
        <v>1313</v>
      </c>
      <c r="M192" s="117" t="b">
        <v>1</v>
      </c>
      <c r="N192" s="117" t="s">
        <v>1276</v>
      </c>
      <c r="O192" s="182" t="str">
        <f>LEFT(DEDEL!D192,19)&amp;"."&amp;DEDELCR!F192</f>
        <v>Deansbrook Infant S.2019.DDEL3.E27.Ma22</v>
      </c>
      <c r="P192" s="185" t="str">
        <f>DEDEL!I192</f>
        <v>10162/543965</v>
      </c>
      <c r="Q192" s="117" t="b">
        <v>1</v>
      </c>
      <c r="R192" s="117" t="b">
        <v>1</v>
      </c>
      <c r="S192" s="117" t="b">
        <v>1</v>
      </c>
      <c r="U192">
        <f t="shared" si="12"/>
        <v>19</v>
      </c>
      <c r="V192">
        <f t="shared" si="13"/>
        <v>39</v>
      </c>
    </row>
    <row r="193" spans="1:22" x14ac:dyDescent="0.25">
      <c r="A193" s="117" t="s">
        <v>1312</v>
      </c>
      <c r="B193" s="180">
        <v>1</v>
      </c>
      <c r="C193" s="117">
        <v>2</v>
      </c>
      <c r="D193" s="181">
        <f>DEDEL!J193</f>
        <v>400042</v>
      </c>
      <c r="E193" s="117" t="b">
        <v>1</v>
      </c>
      <c r="F193" s="182" t="str">
        <f>RIGHT(DEDEL!C193,4)&amp;"."&amp;DEDEL!M193&amp;"."&amp;DEDEL!K193&amp;"."&amp;$C$5</f>
        <v>2021.DDEL3.E27.Ma22</v>
      </c>
      <c r="G193" s="183">
        <f t="shared" ca="1" si="8"/>
        <v>44697</v>
      </c>
      <c r="H193" s="316" cm="1">
        <f t="array" ref="H193">-IF(SUMPRODUCT((DEDEL!$Q$19:$AB$19=$B$5)*DEDEL!Q193:AB193)&lt;0,SUMPRODUCT((DEDEL!$Q$19:$AB$19=$B$5)*DEDEL!Q193:AB193),0)</f>
        <v>0</v>
      </c>
      <c r="I193" s="115">
        <f t="shared" ca="1" si="11"/>
        <v>44697</v>
      </c>
      <c r="J193" s="117">
        <v>3</v>
      </c>
      <c r="K193" s="117" t="b">
        <v>1</v>
      </c>
      <c r="L193" s="117" t="s">
        <v>1313</v>
      </c>
      <c r="M193" s="117" t="b">
        <v>1</v>
      </c>
      <c r="N193" s="117" t="s">
        <v>1276</v>
      </c>
      <c r="O193" s="182" t="str">
        <f>LEFT(DEDEL!D193,19)&amp;"."&amp;DEDELCR!F193</f>
        <v>Dollis Primary Scho.2021.DDEL3.E27.Ma22</v>
      </c>
      <c r="P193" s="185" t="str">
        <f>DEDEL!I193</f>
        <v>10162/543965</v>
      </c>
      <c r="Q193" s="117" t="b">
        <v>1</v>
      </c>
      <c r="R193" s="117" t="b">
        <v>1</v>
      </c>
      <c r="S193" s="117" t="b">
        <v>1</v>
      </c>
      <c r="U193">
        <f t="shared" si="12"/>
        <v>19</v>
      </c>
      <c r="V193">
        <f t="shared" si="13"/>
        <v>39</v>
      </c>
    </row>
    <row r="194" spans="1:22" x14ac:dyDescent="0.25">
      <c r="A194" s="117" t="s">
        <v>1312</v>
      </c>
      <c r="B194" s="180">
        <v>1</v>
      </c>
      <c r="C194" s="117">
        <v>2</v>
      </c>
      <c r="D194" s="181">
        <f>DEDEL!J194</f>
        <v>400159</v>
      </c>
      <c r="E194" s="117" t="b">
        <v>1</v>
      </c>
      <c r="F194" s="182" t="str">
        <f>RIGHT(DEDEL!C194,4)&amp;"."&amp;DEDEL!M194&amp;"."&amp;DEDEL!K194&amp;"."&amp;$C$5</f>
        <v>2023.DDEL3.E27.Ma22</v>
      </c>
      <c r="G194" s="183">
        <f t="shared" ca="1" si="8"/>
        <v>44697</v>
      </c>
      <c r="H194" s="316" cm="1">
        <f t="array" ref="H194">-IF(SUMPRODUCT((DEDEL!$Q$19:$AB$19=$B$5)*DEDEL!Q194:AB194)&lt;0,SUMPRODUCT((DEDEL!$Q$19:$AB$19=$B$5)*DEDEL!Q194:AB194),0)</f>
        <v>0</v>
      </c>
      <c r="I194" s="115">
        <f t="shared" ca="1" si="11"/>
        <v>44697</v>
      </c>
      <c r="J194" s="117">
        <v>3</v>
      </c>
      <c r="K194" s="117" t="b">
        <v>1</v>
      </c>
      <c r="L194" s="117" t="s">
        <v>1313</v>
      </c>
      <c r="M194" s="117" t="b">
        <v>1</v>
      </c>
      <c r="N194" s="117" t="s">
        <v>1276</v>
      </c>
      <c r="O194" s="182" t="str">
        <f>LEFT(DEDEL!D194,19)&amp;"."&amp;DEDELCR!F194</f>
        <v>Edgware Primary Sch.2023.DDEL3.E27.Ma22</v>
      </c>
      <c r="P194" s="185" t="str">
        <f>DEDEL!I194</f>
        <v>10162/543965</v>
      </c>
      <c r="Q194" s="117" t="b">
        <v>1</v>
      </c>
      <c r="R194" s="117" t="b">
        <v>1</v>
      </c>
      <c r="S194" s="117" t="b">
        <v>1</v>
      </c>
      <c r="U194">
        <f t="shared" si="12"/>
        <v>19</v>
      </c>
      <c r="V194">
        <f t="shared" si="13"/>
        <v>39</v>
      </c>
    </row>
    <row r="195" spans="1:22" x14ac:dyDescent="0.25">
      <c r="A195" s="117" t="s">
        <v>1312</v>
      </c>
      <c r="B195" s="180">
        <v>1</v>
      </c>
      <c r="C195" s="117">
        <v>2</v>
      </c>
      <c r="D195" s="181">
        <f>DEDEL!J195</f>
        <v>400047</v>
      </c>
      <c r="E195" s="117" t="b">
        <v>1</v>
      </c>
      <c r="F195" s="182" t="str">
        <f>RIGHT(DEDEL!C195,4)&amp;"."&amp;DEDEL!M195&amp;"."&amp;DEDEL!K195&amp;"."&amp;$C$5</f>
        <v>2024.DDEL3.E27.Ma22</v>
      </c>
      <c r="G195" s="183">
        <f t="shared" ca="1" si="8"/>
        <v>44697</v>
      </c>
      <c r="H195" s="316" cm="1">
        <f t="array" ref="H195">-IF(SUMPRODUCT((DEDEL!$Q$19:$AB$19=$B$5)*DEDEL!Q195:AB195)&lt;0,SUMPRODUCT((DEDEL!$Q$19:$AB$19=$B$5)*DEDEL!Q195:AB195),0)</f>
        <v>0</v>
      </c>
      <c r="I195" s="115">
        <f t="shared" ca="1" si="11"/>
        <v>44697</v>
      </c>
      <c r="J195" s="117">
        <v>3</v>
      </c>
      <c r="K195" s="117" t="b">
        <v>1</v>
      </c>
      <c r="L195" s="117" t="s">
        <v>1313</v>
      </c>
      <c r="M195" s="117" t="b">
        <v>1</v>
      </c>
      <c r="N195" s="117" t="s">
        <v>1276</v>
      </c>
      <c r="O195" s="182" t="str">
        <f>LEFT(DEDEL!D195,19)&amp;"."&amp;DEDELCR!F195</f>
        <v>Fairway Primary Sch.2024.DDEL3.E27.Ma22</v>
      </c>
      <c r="P195" s="185" t="str">
        <f>DEDEL!I195</f>
        <v>10162/543965</v>
      </c>
      <c r="Q195" s="117" t="b">
        <v>1</v>
      </c>
      <c r="R195" s="117" t="b">
        <v>1</v>
      </c>
      <c r="S195" s="117" t="b">
        <v>1</v>
      </c>
      <c r="U195">
        <f t="shared" si="12"/>
        <v>19</v>
      </c>
      <c r="V195">
        <f t="shared" si="13"/>
        <v>39</v>
      </c>
    </row>
    <row r="196" spans="1:22" x14ac:dyDescent="0.25">
      <c r="A196" s="117" t="s">
        <v>1312</v>
      </c>
      <c r="B196" s="180">
        <v>1</v>
      </c>
      <c r="C196" s="117">
        <v>2</v>
      </c>
      <c r="D196" s="181">
        <f>DEDEL!J196</f>
        <v>400001</v>
      </c>
      <c r="E196" s="117" t="b">
        <v>1</v>
      </c>
      <c r="F196" s="182" t="str">
        <f>RIGHT(DEDEL!C196,4)&amp;"."&amp;DEDEL!M196&amp;"."&amp;DEDEL!K196&amp;"."&amp;$C$5</f>
        <v>2025.DDEL3.E27.Ma22</v>
      </c>
      <c r="G196" s="183">
        <f t="shared" ca="1" si="8"/>
        <v>44697</v>
      </c>
      <c r="H196" s="316" cm="1">
        <f t="array" ref="H196">-IF(SUMPRODUCT((DEDEL!$Q$19:$AB$19=$B$5)*DEDEL!Q196:AB196)&lt;0,SUMPRODUCT((DEDEL!$Q$19:$AB$19=$B$5)*DEDEL!Q196:AB196),0)</f>
        <v>0</v>
      </c>
      <c r="I196" s="115">
        <f t="shared" ca="1" si="11"/>
        <v>44697</v>
      </c>
      <c r="J196" s="117">
        <v>3</v>
      </c>
      <c r="K196" s="117" t="b">
        <v>1</v>
      </c>
      <c r="L196" s="117" t="s">
        <v>1313</v>
      </c>
      <c r="M196" s="117" t="b">
        <v>1</v>
      </c>
      <c r="N196" s="117" t="s">
        <v>1276</v>
      </c>
      <c r="O196" s="182" t="str">
        <f>LEFT(DEDEL!D196,19)&amp;"."&amp;DEDELCR!F196</f>
        <v>Foulds School.2025.DDEL3.E27.Ma22</v>
      </c>
      <c r="P196" s="185" t="str">
        <f>DEDEL!I196</f>
        <v>10162/543965</v>
      </c>
      <c r="Q196" s="117" t="b">
        <v>1</v>
      </c>
      <c r="R196" s="117" t="b">
        <v>1</v>
      </c>
      <c r="S196" s="117" t="b">
        <v>1</v>
      </c>
      <c r="U196">
        <f t="shared" si="12"/>
        <v>19</v>
      </c>
      <c r="V196">
        <f t="shared" si="13"/>
        <v>33</v>
      </c>
    </row>
    <row r="197" spans="1:22" x14ac:dyDescent="0.25">
      <c r="A197" s="117" t="s">
        <v>1312</v>
      </c>
      <c r="B197" s="180">
        <v>1</v>
      </c>
      <c r="C197" s="117">
        <v>2</v>
      </c>
      <c r="D197" s="181">
        <f>DEDEL!J197</f>
        <v>400082</v>
      </c>
      <c r="E197" s="117" t="b">
        <v>1</v>
      </c>
      <c r="F197" s="182" t="str">
        <f>RIGHT(DEDEL!C197,4)&amp;"."&amp;DEDEL!M197&amp;"."&amp;DEDEL!K197&amp;"."&amp;$C$5</f>
        <v>2026.DDEL3.E27.Ma22</v>
      </c>
      <c r="G197" s="183">
        <f t="shared" ca="1" si="8"/>
        <v>44697</v>
      </c>
      <c r="H197" s="316" cm="1">
        <f t="array" ref="H197">-IF(SUMPRODUCT((DEDEL!$Q$19:$AB$19=$B$5)*DEDEL!Q197:AB197)&lt;0,SUMPRODUCT((DEDEL!$Q$19:$AB$19=$B$5)*DEDEL!Q197:AB197),0)</f>
        <v>0</v>
      </c>
      <c r="I197" s="115">
        <f t="shared" ca="1" si="11"/>
        <v>44697</v>
      </c>
      <c r="J197" s="117">
        <v>3</v>
      </c>
      <c r="K197" s="117" t="b">
        <v>1</v>
      </c>
      <c r="L197" s="117" t="s">
        <v>1313</v>
      </c>
      <c r="M197" s="117" t="b">
        <v>1</v>
      </c>
      <c r="N197" s="117" t="s">
        <v>1276</v>
      </c>
      <c r="O197" s="182" t="str">
        <f>LEFT(DEDEL!D197,19)&amp;"."&amp;DEDELCR!F197</f>
        <v>Frith Manor Primary.2026.DDEL3.E27.Ma22</v>
      </c>
      <c r="P197" s="185" t="str">
        <f>DEDEL!I197</f>
        <v>10162/543965</v>
      </c>
      <c r="Q197" s="117" t="b">
        <v>1</v>
      </c>
      <c r="R197" s="117" t="b">
        <v>1</v>
      </c>
      <c r="S197" s="117" t="b">
        <v>1</v>
      </c>
      <c r="U197">
        <f t="shared" si="12"/>
        <v>19</v>
      </c>
      <c r="V197">
        <f t="shared" si="13"/>
        <v>39</v>
      </c>
    </row>
    <row r="198" spans="1:22" x14ac:dyDescent="0.25">
      <c r="A198" s="117" t="s">
        <v>1312</v>
      </c>
      <c r="B198" s="180">
        <v>1</v>
      </c>
      <c r="C198" s="117">
        <v>2</v>
      </c>
      <c r="D198" s="181">
        <f>DEDEL!J198</f>
        <v>400002</v>
      </c>
      <c r="E198" s="117" t="b">
        <v>1</v>
      </c>
      <c r="F198" s="182" t="str">
        <f>RIGHT(DEDEL!C198,4)&amp;"."&amp;DEDEL!M198&amp;"."&amp;DEDEL!K198&amp;"."&amp;$C$5</f>
        <v>2027.DDEL3.E27.Ma22</v>
      </c>
      <c r="G198" s="183">
        <f t="shared" ca="1" si="8"/>
        <v>44697</v>
      </c>
      <c r="H198" s="316" cm="1">
        <f t="array" ref="H198">-IF(SUMPRODUCT((DEDEL!$Q$19:$AB$19=$B$5)*DEDEL!Q198:AB198)&lt;0,SUMPRODUCT((DEDEL!$Q$19:$AB$19=$B$5)*DEDEL!Q198:AB198),0)</f>
        <v>0</v>
      </c>
      <c r="I198" s="115">
        <f t="shared" ca="1" si="11"/>
        <v>44697</v>
      </c>
      <c r="J198" s="117">
        <v>3</v>
      </c>
      <c r="K198" s="117" t="b">
        <v>1</v>
      </c>
      <c r="L198" s="117" t="s">
        <v>1313</v>
      </c>
      <c r="M198" s="117" t="b">
        <v>1</v>
      </c>
      <c r="N198" s="117" t="s">
        <v>1276</v>
      </c>
      <c r="O198" s="182" t="str">
        <f>LEFT(DEDEL!D198,19)&amp;"."&amp;DEDELCR!F198</f>
        <v>Garden Suburb Junio.2027.DDEL3.E27.Ma22</v>
      </c>
      <c r="P198" s="185" t="str">
        <f>DEDEL!I198</f>
        <v>10162/543965</v>
      </c>
      <c r="Q198" s="117" t="b">
        <v>1</v>
      </c>
      <c r="R198" s="117" t="b">
        <v>1</v>
      </c>
      <c r="S198" s="117" t="b">
        <v>1</v>
      </c>
      <c r="U198">
        <f t="shared" si="12"/>
        <v>19</v>
      </c>
      <c r="V198">
        <f t="shared" si="13"/>
        <v>39</v>
      </c>
    </row>
    <row r="199" spans="1:22" x14ac:dyDescent="0.25">
      <c r="A199" s="117" t="s">
        <v>1312</v>
      </c>
      <c r="B199" s="180">
        <v>1</v>
      </c>
      <c r="C199" s="117">
        <v>2</v>
      </c>
      <c r="D199" s="181">
        <f>DEDEL!J199</f>
        <v>400067</v>
      </c>
      <c r="E199" s="117" t="b">
        <v>1</v>
      </c>
      <c r="F199" s="182" t="str">
        <f>RIGHT(DEDEL!C199,4)&amp;"."&amp;DEDEL!M199&amp;"."&amp;DEDEL!K199&amp;"."&amp;$C$5</f>
        <v>2028.DDEL3.E27.Ma22</v>
      </c>
      <c r="G199" s="183">
        <f t="shared" ca="1" si="8"/>
        <v>44697</v>
      </c>
      <c r="H199" s="316" cm="1">
        <f t="array" ref="H199">-IF(SUMPRODUCT((DEDEL!$Q$19:$AB$19=$B$5)*DEDEL!Q199:AB199)&lt;0,SUMPRODUCT((DEDEL!$Q$19:$AB$19=$B$5)*DEDEL!Q199:AB199),0)</f>
        <v>0</v>
      </c>
      <c r="I199" s="115">
        <f t="shared" ca="1" si="11"/>
        <v>44697</v>
      </c>
      <c r="J199" s="117">
        <v>3</v>
      </c>
      <c r="K199" s="117" t="b">
        <v>1</v>
      </c>
      <c r="L199" s="117" t="s">
        <v>1313</v>
      </c>
      <c r="M199" s="117" t="b">
        <v>1</v>
      </c>
      <c r="N199" s="117" t="s">
        <v>1276</v>
      </c>
      <c r="O199" s="182" t="str">
        <f>LEFT(DEDEL!D199,19)&amp;"."&amp;DEDELCR!F199</f>
        <v>Garden Suburb Infan.2028.DDEL3.E27.Ma22</v>
      </c>
      <c r="P199" s="185" t="str">
        <f>DEDEL!I199</f>
        <v>10162/543965</v>
      </c>
      <c r="Q199" s="117" t="b">
        <v>1</v>
      </c>
      <c r="R199" s="117" t="b">
        <v>1</v>
      </c>
      <c r="S199" s="117" t="b">
        <v>1</v>
      </c>
      <c r="U199">
        <f t="shared" si="12"/>
        <v>19</v>
      </c>
      <c r="V199">
        <f t="shared" si="13"/>
        <v>39</v>
      </c>
    </row>
    <row r="200" spans="1:22" x14ac:dyDescent="0.25">
      <c r="A200" s="117" t="s">
        <v>1312</v>
      </c>
      <c r="B200" s="180">
        <v>1</v>
      </c>
      <c r="C200" s="117">
        <v>2</v>
      </c>
      <c r="D200" s="181">
        <f>DEDEL!J200</f>
        <v>400035</v>
      </c>
      <c r="E200" s="117" t="b">
        <v>1</v>
      </c>
      <c r="F200" s="182" t="str">
        <f>RIGHT(DEDEL!C200,4)&amp;"."&amp;DEDEL!M200&amp;"."&amp;DEDEL!K200&amp;"."&amp;$C$5</f>
        <v>2029.DDEL3.E27.Ma22</v>
      </c>
      <c r="G200" s="183">
        <f t="shared" ca="1" si="8"/>
        <v>44697</v>
      </c>
      <c r="H200" s="316" cm="1">
        <f t="array" ref="H200">-IF(SUMPRODUCT((DEDEL!$Q$19:$AB$19=$B$5)*DEDEL!Q200:AB200)&lt;0,SUMPRODUCT((DEDEL!$Q$19:$AB$19=$B$5)*DEDEL!Q200:AB200),0)</f>
        <v>0</v>
      </c>
      <c r="I200" s="115">
        <f t="shared" ca="1" si="11"/>
        <v>44697</v>
      </c>
      <c r="J200" s="117">
        <v>3</v>
      </c>
      <c r="K200" s="117" t="b">
        <v>1</v>
      </c>
      <c r="L200" s="117" t="s">
        <v>1313</v>
      </c>
      <c r="M200" s="117" t="b">
        <v>1</v>
      </c>
      <c r="N200" s="117" t="s">
        <v>1276</v>
      </c>
      <c r="O200" s="182" t="str">
        <f>LEFT(DEDEL!D200,19)&amp;"."&amp;DEDELCR!F200</f>
        <v>Goldbeaters Primary.2029.DDEL3.E27.Ma22</v>
      </c>
      <c r="P200" s="185" t="str">
        <f>DEDEL!I200</f>
        <v>10162/543965</v>
      </c>
      <c r="Q200" s="117" t="b">
        <v>1</v>
      </c>
      <c r="R200" s="117" t="b">
        <v>1</v>
      </c>
      <c r="S200" s="117" t="b">
        <v>1</v>
      </c>
      <c r="U200">
        <f t="shared" si="12"/>
        <v>19</v>
      </c>
      <c r="V200">
        <f t="shared" si="13"/>
        <v>39</v>
      </c>
    </row>
    <row r="201" spans="1:22" x14ac:dyDescent="0.25">
      <c r="A201" s="117" t="s">
        <v>1312</v>
      </c>
      <c r="B201" s="180">
        <v>1</v>
      </c>
      <c r="C201" s="117">
        <v>2</v>
      </c>
      <c r="D201" s="181">
        <f>DEDEL!J201</f>
        <v>400026</v>
      </c>
      <c r="E201" s="117" t="b">
        <v>1</v>
      </c>
      <c r="F201" s="182" t="str">
        <f>RIGHT(DEDEL!C201,4)&amp;"."&amp;DEDEL!M201&amp;"."&amp;DEDEL!K201&amp;"."&amp;$C$5</f>
        <v>2031.DDEL3.E27.Ma22</v>
      </c>
      <c r="G201" s="183">
        <f t="shared" ca="1" si="8"/>
        <v>44697</v>
      </c>
      <c r="H201" s="316" cm="1">
        <f t="array" ref="H201">-IF(SUMPRODUCT((DEDEL!$Q$19:$AB$19=$B$5)*DEDEL!Q201:AB201)&lt;0,SUMPRODUCT((DEDEL!$Q$19:$AB$19=$B$5)*DEDEL!Q201:AB201),0)</f>
        <v>0</v>
      </c>
      <c r="I201" s="115">
        <f t="shared" ca="1" si="11"/>
        <v>44697</v>
      </c>
      <c r="J201" s="117">
        <v>3</v>
      </c>
      <c r="K201" s="117" t="b">
        <v>1</v>
      </c>
      <c r="L201" s="117" t="s">
        <v>1313</v>
      </c>
      <c r="M201" s="117" t="b">
        <v>1</v>
      </c>
      <c r="N201" s="117" t="s">
        <v>1276</v>
      </c>
      <c r="O201" s="182" t="str">
        <f>LEFT(DEDEL!D201,19)&amp;"."&amp;DEDELCR!F201</f>
        <v>Hollickwood Primary.2031.DDEL3.E27.Ma22</v>
      </c>
      <c r="P201" s="185" t="str">
        <f>DEDEL!I201</f>
        <v>10162/543965</v>
      </c>
      <c r="Q201" s="117" t="b">
        <v>1</v>
      </c>
      <c r="R201" s="117" t="b">
        <v>1</v>
      </c>
      <c r="S201" s="117" t="b">
        <v>1</v>
      </c>
      <c r="U201">
        <f t="shared" si="12"/>
        <v>19</v>
      </c>
      <c r="V201">
        <f t="shared" si="13"/>
        <v>39</v>
      </c>
    </row>
    <row r="202" spans="1:22" x14ac:dyDescent="0.25">
      <c r="A202" s="117" t="s">
        <v>1312</v>
      </c>
      <c r="B202" s="180">
        <v>1</v>
      </c>
      <c r="C202" s="117">
        <v>2</v>
      </c>
      <c r="D202" s="181">
        <f>DEDEL!J202</f>
        <v>400084</v>
      </c>
      <c r="E202" s="117" t="b">
        <v>1</v>
      </c>
      <c r="F202" s="182" t="str">
        <f>RIGHT(DEDEL!C202,4)&amp;"."&amp;DEDEL!M202&amp;"."&amp;DEDEL!K202&amp;"."&amp;$C$5</f>
        <v>2032.DDEL3.E27.Ma22</v>
      </c>
      <c r="G202" s="183">
        <f t="shared" ca="1" si="8"/>
        <v>44697</v>
      </c>
      <c r="H202" s="316" cm="1">
        <f t="array" ref="H202">-IF(SUMPRODUCT((DEDEL!$Q$19:$AB$19=$B$5)*DEDEL!Q202:AB202)&lt;0,SUMPRODUCT((DEDEL!$Q$19:$AB$19=$B$5)*DEDEL!Q202:AB202),0)</f>
        <v>0</v>
      </c>
      <c r="I202" s="115">
        <f t="shared" ca="1" si="11"/>
        <v>44697</v>
      </c>
      <c r="J202" s="117">
        <v>3</v>
      </c>
      <c r="K202" s="117" t="b">
        <v>1</v>
      </c>
      <c r="L202" s="117" t="s">
        <v>1313</v>
      </c>
      <c r="M202" s="117" t="b">
        <v>1</v>
      </c>
      <c r="N202" s="117" t="s">
        <v>1276</v>
      </c>
      <c r="O202" s="182" t="str">
        <f>LEFT(DEDEL!D202,19)&amp;"."&amp;DEDELCR!F202</f>
        <v>Holly Park Primary .2032.DDEL3.E27.Ma22</v>
      </c>
      <c r="P202" s="185" t="str">
        <f>DEDEL!I202</f>
        <v>10162/543965</v>
      </c>
      <c r="Q202" s="117" t="b">
        <v>1</v>
      </c>
      <c r="R202" s="117" t="b">
        <v>1</v>
      </c>
      <c r="S202" s="117" t="b">
        <v>1</v>
      </c>
      <c r="U202">
        <f t="shared" si="12"/>
        <v>19</v>
      </c>
      <c r="V202">
        <f t="shared" si="13"/>
        <v>39</v>
      </c>
    </row>
    <row r="203" spans="1:22" x14ac:dyDescent="0.25">
      <c r="A203" s="117" t="s">
        <v>1312</v>
      </c>
      <c r="B203" s="180">
        <v>1</v>
      </c>
      <c r="C203" s="117">
        <v>2</v>
      </c>
      <c r="D203" s="181">
        <f>DEDEL!J203</f>
        <v>400046</v>
      </c>
      <c r="E203" s="117" t="b">
        <v>1</v>
      </c>
      <c r="F203" s="182" t="str">
        <f>RIGHT(DEDEL!C203,4)&amp;"."&amp;DEDEL!M203&amp;"."&amp;DEDEL!K203&amp;"."&amp;$C$5</f>
        <v>2036.DDEL3.E27.Ma22</v>
      </c>
      <c r="G203" s="183">
        <f t="shared" ca="1" si="8"/>
        <v>44697</v>
      </c>
      <c r="H203" s="316" cm="1">
        <f t="array" ref="H203">-IF(SUMPRODUCT((DEDEL!$Q$19:$AB$19=$B$5)*DEDEL!Q203:AB203)&lt;0,SUMPRODUCT((DEDEL!$Q$19:$AB$19=$B$5)*DEDEL!Q203:AB203),0)</f>
        <v>0</v>
      </c>
      <c r="I203" s="115">
        <f t="shared" ca="1" si="11"/>
        <v>44697</v>
      </c>
      <c r="J203" s="117">
        <v>3</v>
      </c>
      <c r="K203" s="117" t="b">
        <v>1</v>
      </c>
      <c r="L203" s="117" t="s">
        <v>1313</v>
      </c>
      <c r="M203" s="117" t="b">
        <v>1</v>
      </c>
      <c r="N203" s="117" t="s">
        <v>1276</v>
      </c>
      <c r="O203" s="182" t="str">
        <f>LEFT(DEDEL!D203,19)&amp;"."&amp;DEDELCR!F203</f>
        <v>Livingstone Primary.2036.DDEL3.E27.Ma22</v>
      </c>
      <c r="P203" s="185" t="str">
        <f>DEDEL!I203</f>
        <v>10162/543965</v>
      </c>
      <c r="Q203" s="117" t="b">
        <v>1</v>
      </c>
      <c r="R203" s="117" t="b">
        <v>1</v>
      </c>
      <c r="S203" s="117" t="b">
        <v>1</v>
      </c>
      <c r="U203">
        <f t="shared" si="12"/>
        <v>19</v>
      </c>
      <c r="V203">
        <f t="shared" si="13"/>
        <v>39</v>
      </c>
    </row>
    <row r="204" spans="1:22" x14ac:dyDescent="0.25">
      <c r="A204" s="117" t="s">
        <v>1312</v>
      </c>
      <c r="B204" s="180">
        <v>1</v>
      </c>
      <c r="C204" s="117">
        <v>2</v>
      </c>
      <c r="D204" s="181">
        <f>DEDEL!J204</f>
        <v>400030</v>
      </c>
      <c r="E204" s="117" t="b">
        <v>1</v>
      </c>
      <c r="F204" s="182" t="str">
        <f>RIGHT(DEDEL!C204,4)&amp;"."&amp;DEDEL!M204&amp;"."&amp;DEDEL!K204&amp;"."&amp;$C$5</f>
        <v>2037.DDEL3.E27.Ma22</v>
      </c>
      <c r="G204" s="183">
        <f t="shared" ca="1" si="8"/>
        <v>44697</v>
      </c>
      <c r="H204" s="316" cm="1">
        <f t="array" ref="H204">-IF(SUMPRODUCT((DEDEL!$Q$19:$AB$19=$B$5)*DEDEL!Q204:AB204)&lt;0,SUMPRODUCT((DEDEL!$Q$19:$AB$19=$B$5)*DEDEL!Q204:AB204),0)</f>
        <v>0</v>
      </c>
      <c r="I204" s="115">
        <f t="shared" ca="1" si="11"/>
        <v>44697</v>
      </c>
      <c r="J204" s="117">
        <v>3</v>
      </c>
      <c r="K204" s="117" t="b">
        <v>1</v>
      </c>
      <c r="L204" s="117" t="s">
        <v>1313</v>
      </c>
      <c r="M204" s="117" t="b">
        <v>1</v>
      </c>
      <c r="N204" s="117" t="s">
        <v>1276</v>
      </c>
      <c r="O204" s="182" t="str">
        <f>LEFT(DEDEL!D204,19)&amp;"."&amp;DEDELCR!F204</f>
        <v>Manorside Primary S.2037.DDEL3.E27.Ma22</v>
      </c>
      <c r="P204" s="185" t="str">
        <f>DEDEL!I204</f>
        <v>10162/543965</v>
      </c>
      <c r="Q204" s="117" t="b">
        <v>1</v>
      </c>
      <c r="R204" s="117" t="b">
        <v>1</v>
      </c>
      <c r="S204" s="117" t="b">
        <v>1</v>
      </c>
      <c r="U204">
        <f t="shared" si="12"/>
        <v>19</v>
      </c>
      <c r="V204">
        <f t="shared" si="13"/>
        <v>39</v>
      </c>
    </row>
    <row r="205" spans="1:22" x14ac:dyDescent="0.25">
      <c r="A205" s="117" t="s">
        <v>1312</v>
      </c>
      <c r="B205" s="180">
        <v>1</v>
      </c>
      <c r="C205" s="117">
        <v>2</v>
      </c>
      <c r="D205" s="181">
        <f>DEDEL!J205</f>
        <v>400048</v>
      </c>
      <c r="E205" s="117" t="b">
        <v>1</v>
      </c>
      <c r="F205" s="182" t="str">
        <f>RIGHT(DEDEL!C205,4)&amp;"."&amp;DEDEL!M205&amp;"."&amp;DEDEL!K205&amp;"."&amp;$C$5</f>
        <v>2042.DDEL3.E27.Ma22</v>
      </c>
      <c r="G205" s="183">
        <f t="shared" ca="1" si="8"/>
        <v>44697</v>
      </c>
      <c r="H205" s="316" cm="1">
        <f t="array" ref="H205">-IF(SUMPRODUCT((DEDEL!$Q$19:$AB$19=$B$5)*DEDEL!Q205:AB205)&lt;0,SUMPRODUCT((DEDEL!$Q$19:$AB$19=$B$5)*DEDEL!Q205:AB205),0)</f>
        <v>0</v>
      </c>
      <c r="I205" s="115">
        <f t="shared" ca="1" si="11"/>
        <v>44697</v>
      </c>
      <c r="J205" s="117">
        <v>3</v>
      </c>
      <c r="K205" s="117" t="b">
        <v>1</v>
      </c>
      <c r="L205" s="117" t="s">
        <v>1313</v>
      </c>
      <c r="M205" s="117" t="b">
        <v>1</v>
      </c>
      <c r="N205" s="117" t="s">
        <v>1276</v>
      </c>
      <c r="O205" s="182" t="str">
        <f>LEFT(DEDEL!D205,19)&amp;"."&amp;DEDELCR!F205</f>
        <v>Monkfrith Primary S.2042.DDEL3.E27.Ma22</v>
      </c>
      <c r="P205" s="185" t="str">
        <f>DEDEL!I205</f>
        <v>10162/543965</v>
      </c>
      <c r="Q205" s="117" t="b">
        <v>1</v>
      </c>
      <c r="R205" s="117" t="b">
        <v>1</v>
      </c>
      <c r="S205" s="117" t="b">
        <v>1</v>
      </c>
      <c r="U205">
        <f t="shared" si="12"/>
        <v>19</v>
      </c>
      <c r="V205">
        <f t="shared" si="13"/>
        <v>39</v>
      </c>
    </row>
    <row r="206" spans="1:22" x14ac:dyDescent="0.25">
      <c r="A206" s="117" t="s">
        <v>1312</v>
      </c>
      <c r="B206" s="180">
        <v>1</v>
      </c>
      <c r="C206" s="117">
        <v>2</v>
      </c>
      <c r="D206" s="181">
        <f>DEDEL!J206</f>
        <v>400088</v>
      </c>
      <c r="E206" s="117" t="b">
        <v>1</v>
      </c>
      <c r="F206" s="182" t="str">
        <f>RIGHT(DEDEL!C206,4)&amp;"."&amp;DEDEL!M206&amp;"."&amp;DEDEL!K206&amp;"."&amp;$C$5</f>
        <v>2043.DDEL3.E27.Ma22</v>
      </c>
      <c r="G206" s="183">
        <f t="shared" ca="1" si="8"/>
        <v>44697</v>
      </c>
      <c r="H206" s="316" cm="1">
        <f t="array" ref="H206">-IF(SUMPRODUCT((DEDEL!$Q$19:$AB$19=$B$5)*DEDEL!Q206:AB206)&lt;0,SUMPRODUCT((DEDEL!$Q$19:$AB$19=$B$5)*DEDEL!Q206:AB206),0)</f>
        <v>0</v>
      </c>
      <c r="I206" s="115">
        <f t="shared" ca="1" si="11"/>
        <v>44697</v>
      </c>
      <c r="J206" s="117">
        <v>3</v>
      </c>
      <c r="K206" s="117" t="b">
        <v>1</v>
      </c>
      <c r="L206" s="117" t="s">
        <v>1313</v>
      </c>
      <c r="M206" s="117" t="b">
        <v>1</v>
      </c>
      <c r="N206" s="117" t="s">
        <v>1276</v>
      </c>
      <c r="O206" s="182" t="str">
        <f>LEFT(DEDEL!D206,19)&amp;"."&amp;DEDELCR!F206</f>
        <v>Moss Hall Junior Sc.2043.DDEL3.E27.Ma22</v>
      </c>
      <c r="P206" s="185" t="str">
        <f>DEDEL!I206</f>
        <v>10162/543965</v>
      </c>
      <c r="Q206" s="117" t="b">
        <v>1</v>
      </c>
      <c r="R206" s="117" t="b">
        <v>1</v>
      </c>
      <c r="S206" s="117" t="b">
        <v>1</v>
      </c>
      <c r="U206">
        <f t="shared" si="12"/>
        <v>19</v>
      </c>
      <c r="V206">
        <f t="shared" si="13"/>
        <v>39</v>
      </c>
    </row>
    <row r="207" spans="1:22" x14ac:dyDescent="0.25">
      <c r="A207" s="117" t="s">
        <v>1312</v>
      </c>
      <c r="B207" s="180">
        <v>1</v>
      </c>
      <c r="C207" s="117">
        <v>2</v>
      </c>
      <c r="D207" s="181">
        <f>DEDEL!J207</f>
        <v>400087</v>
      </c>
      <c r="E207" s="117" t="b">
        <v>1</v>
      </c>
      <c r="F207" s="182" t="str">
        <f>RIGHT(DEDEL!C207,4)&amp;"."&amp;DEDEL!M207&amp;"."&amp;DEDEL!K207&amp;"."&amp;$C$5</f>
        <v>2044.DDEL3.E27.Ma22</v>
      </c>
      <c r="G207" s="183">
        <f t="shared" ca="1" si="8"/>
        <v>44697</v>
      </c>
      <c r="H207" s="316" cm="1">
        <f t="array" ref="H207">-IF(SUMPRODUCT((DEDEL!$Q$19:$AB$19=$B$5)*DEDEL!Q207:AB207)&lt;0,SUMPRODUCT((DEDEL!$Q$19:$AB$19=$B$5)*DEDEL!Q207:AB207),0)</f>
        <v>0</v>
      </c>
      <c r="I207" s="115">
        <f t="shared" ca="1" si="11"/>
        <v>44697</v>
      </c>
      <c r="J207" s="117">
        <v>3</v>
      </c>
      <c r="K207" s="117" t="b">
        <v>1</v>
      </c>
      <c r="L207" s="117" t="s">
        <v>1313</v>
      </c>
      <c r="M207" s="117" t="b">
        <v>1</v>
      </c>
      <c r="N207" s="117" t="s">
        <v>1276</v>
      </c>
      <c r="O207" s="182" t="str">
        <f>LEFT(DEDEL!D207,19)&amp;"."&amp;DEDELCR!F207</f>
        <v>Moss Hall Infant Sc.2044.DDEL3.E27.Ma22</v>
      </c>
      <c r="P207" s="185" t="str">
        <f>DEDEL!I207</f>
        <v>10162/543965</v>
      </c>
      <c r="Q207" s="117" t="b">
        <v>1</v>
      </c>
      <c r="R207" s="117" t="b">
        <v>1</v>
      </c>
      <c r="S207" s="117" t="b">
        <v>1</v>
      </c>
      <c r="U207">
        <f t="shared" si="12"/>
        <v>19</v>
      </c>
      <c r="V207">
        <f t="shared" si="13"/>
        <v>39</v>
      </c>
    </row>
    <row r="208" spans="1:22" x14ac:dyDescent="0.25">
      <c r="A208" s="117" t="s">
        <v>1312</v>
      </c>
      <c r="B208" s="180">
        <v>1</v>
      </c>
      <c r="C208" s="117">
        <v>2</v>
      </c>
      <c r="D208" s="181">
        <f>DEDEL!J208</f>
        <v>400089</v>
      </c>
      <c r="E208" s="117" t="b">
        <v>1</v>
      </c>
      <c r="F208" s="182" t="str">
        <f>RIGHT(DEDEL!C208,4)&amp;"."&amp;DEDEL!M208&amp;"."&amp;DEDEL!K208&amp;"."&amp;$C$5</f>
        <v>2045.DDEL3.E27.Ma22</v>
      </c>
      <c r="G208" s="183">
        <f t="shared" ca="1" si="8"/>
        <v>44697</v>
      </c>
      <c r="H208" s="316" cm="1">
        <f t="array" ref="H208">-IF(SUMPRODUCT((DEDEL!$Q$19:$AB$19=$B$5)*DEDEL!Q208:AB208)&lt;0,SUMPRODUCT((DEDEL!$Q$19:$AB$19=$B$5)*DEDEL!Q208:AB208),0)</f>
        <v>0</v>
      </c>
      <c r="I208" s="115">
        <f t="shared" ca="1" si="11"/>
        <v>44697</v>
      </c>
      <c r="J208" s="117">
        <v>3</v>
      </c>
      <c r="K208" s="117" t="b">
        <v>1</v>
      </c>
      <c r="L208" s="117" t="s">
        <v>1313</v>
      </c>
      <c r="M208" s="117" t="b">
        <v>1</v>
      </c>
      <c r="N208" s="117" t="s">
        <v>1276</v>
      </c>
      <c r="O208" s="182" t="str">
        <f>LEFT(DEDEL!D208,19)&amp;"."&amp;DEDELCR!F208</f>
        <v>Northside Primary S.2045.DDEL3.E27.Ma22</v>
      </c>
      <c r="P208" s="185" t="str">
        <f>DEDEL!I208</f>
        <v>10162/543965</v>
      </c>
      <c r="Q208" s="117" t="b">
        <v>1</v>
      </c>
      <c r="R208" s="117" t="b">
        <v>1</v>
      </c>
      <c r="S208" s="117" t="b">
        <v>1</v>
      </c>
      <c r="U208">
        <f t="shared" si="12"/>
        <v>19</v>
      </c>
      <c r="V208">
        <f t="shared" si="13"/>
        <v>39</v>
      </c>
    </row>
    <row r="209" spans="1:22" x14ac:dyDescent="0.25">
      <c r="A209" s="117" t="s">
        <v>1312</v>
      </c>
      <c r="B209" s="180">
        <v>1</v>
      </c>
      <c r="C209" s="117">
        <v>2</v>
      </c>
      <c r="D209" s="181">
        <f>DEDEL!J209</f>
        <v>158733</v>
      </c>
      <c r="E209" s="117" t="b">
        <v>1</v>
      </c>
      <c r="F209" s="182" t="str">
        <f>RIGHT(DEDEL!C209,4)&amp;"."&amp;DEDEL!M209&amp;"."&amp;DEDEL!K209&amp;"."&amp;$C$5</f>
        <v>2053.DDEL3.E27.Ma22</v>
      </c>
      <c r="G209" s="183">
        <f t="shared" ca="1" si="8"/>
        <v>44697</v>
      </c>
      <c r="H209" s="316" cm="1">
        <f t="array" ref="H209">-IF(SUMPRODUCT((DEDEL!$Q$19:$AB$19=$B$5)*DEDEL!Q209:AB209)&lt;0,SUMPRODUCT((DEDEL!$Q$19:$AB$19=$B$5)*DEDEL!Q209:AB209),0)</f>
        <v>0</v>
      </c>
      <c r="I209" s="115">
        <f t="shared" ca="1" si="11"/>
        <v>44697</v>
      </c>
      <c r="J209" s="117">
        <v>3</v>
      </c>
      <c r="K209" s="117" t="b">
        <v>1</v>
      </c>
      <c r="L209" s="117" t="s">
        <v>1313</v>
      </c>
      <c r="M209" s="117" t="b">
        <v>1</v>
      </c>
      <c r="N209" s="117" t="s">
        <v>1276</v>
      </c>
      <c r="O209" s="182" t="str">
        <f>LEFT(DEDEL!D209,19)&amp;"."&amp;DEDELCR!F209</f>
        <v>The Noam Primary Sc.2053.DDEL3.E27.Ma22</v>
      </c>
      <c r="P209" s="185" t="str">
        <f>DEDEL!I209</f>
        <v>10162/543965</v>
      </c>
      <c r="Q209" s="117" t="b">
        <v>1</v>
      </c>
      <c r="R209" s="117" t="b">
        <v>1</v>
      </c>
      <c r="S209" s="117" t="b">
        <v>1</v>
      </c>
      <c r="U209">
        <f t="shared" si="12"/>
        <v>19</v>
      </c>
      <c r="V209">
        <f t="shared" si="13"/>
        <v>39</v>
      </c>
    </row>
    <row r="210" spans="1:22" x14ac:dyDescent="0.25">
      <c r="A210" s="117" t="s">
        <v>1312</v>
      </c>
      <c r="B210" s="180">
        <v>1</v>
      </c>
      <c r="C210" s="117">
        <v>2</v>
      </c>
      <c r="D210" s="181">
        <f>DEDEL!J210</f>
        <v>400004</v>
      </c>
      <c r="E210" s="117" t="b">
        <v>1</v>
      </c>
      <c r="F210" s="182" t="str">
        <f>RIGHT(DEDEL!C210,4)&amp;"."&amp;DEDEL!M210&amp;"."&amp;DEDEL!K210&amp;"."&amp;$C$5</f>
        <v>2054.DDEL3.E27.Ma22</v>
      </c>
      <c r="G210" s="183">
        <f t="shared" ca="1" si="8"/>
        <v>44697</v>
      </c>
      <c r="H210" s="316" cm="1">
        <f t="array" ref="H210">-IF(SUMPRODUCT((DEDEL!$Q$19:$AB$19=$B$5)*DEDEL!Q210:AB210)&lt;0,SUMPRODUCT((DEDEL!$Q$19:$AB$19=$B$5)*DEDEL!Q210:AB210),0)</f>
        <v>0</v>
      </c>
      <c r="I210" s="115">
        <f t="shared" ca="1" si="11"/>
        <v>44697</v>
      </c>
      <c r="J210" s="117">
        <v>3</v>
      </c>
      <c r="K210" s="117" t="b">
        <v>1</v>
      </c>
      <c r="L210" s="117" t="s">
        <v>1313</v>
      </c>
      <c r="M210" s="117" t="b">
        <v>1</v>
      </c>
      <c r="N210" s="117" t="s">
        <v>1276</v>
      </c>
      <c r="O210" s="182" t="str">
        <f>LEFT(DEDEL!D210,19)&amp;"."&amp;DEDELCR!F210</f>
        <v>Woodridge Primary S.2054.DDEL3.E27.Ma22</v>
      </c>
      <c r="P210" s="185" t="str">
        <f>DEDEL!I210</f>
        <v>10162/543965</v>
      </c>
      <c r="Q210" s="117" t="b">
        <v>1</v>
      </c>
      <c r="R210" s="117" t="b">
        <v>1</v>
      </c>
      <c r="S210" s="117" t="b">
        <v>1</v>
      </c>
      <c r="U210">
        <f t="shared" si="12"/>
        <v>19</v>
      </c>
      <c r="V210">
        <f t="shared" si="13"/>
        <v>39</v>
      </c>
    </row>
    <row r="211" spans="1:22" x14ac:dyDescent="0.25">
      <c r="A211" s="117" t="s">
        <v>1312</v>
      </c>
      <c r="B211" s="180">
        <v>1</v>
      </c>
      <c r="C211" s="117">
        <v>2</v>
      </c>
      <c r="D211" s="181">
        <f>DEDEL!J211</f>
        <v>400101</v>
      </c>
      <c r="E211" s="117" t="b">
        <v>1</v>
      </c>
      <c r="F211" s="182" t="str">
        <f>RIGHT(DEDEL!C211,4)&amp;"."&amp;DEDEL!M211&amp;"."&amp;DEDEL!K211&amp;"."&amp;$C$5</f>
        <v>2055.DDEL3.E27.Ma22</v>
      </c>
      <c r="G211" s="183">
        <f t="shared" ca="1" si="8"/>
        <v>44697</v>
      </c>
      <c r="H211" s="316" cm="1">
        <f t="array" ref="H211">-IF(SUMPRODUCT((DEDEL!$Q$19:$AB$19=$B$5)*DEDEL!Q211:AB211)&lt;0,SUMPRODUCT((DEDEL!$Q$19:$AB$19=$B$5)*DEDEL!Q211:AB211),0)</f>
        <v>0</v>
      </c>
      <c r="I211" s="115">
        <f t="shared" ca="1" si="11"/>
        <v>44697</v>
      </c>
      <c r="J211" s="117">
        <v>3</v>
      </c>
      <c r="K211" s="117" t="b">
        <v>1</v>
      </c>
      <c r="L211" s="117" t="s">
        <v>1313</v>
      </c>
      <c r="M211" s="117" t="b">
        <v>1</v>
      </c>
      <c r="N211" s="117" t="s">
        <v>1276</v>
      </c>
      <c r="O211" s="182" t="str">
        <f>LEFT(DEDEL!D211,19)&amp;"."&amp;DEDELCR!F211</f>
        <v>Tudor Primary Schoo.2055.DDEL3.E27.Ma22</v>
      </c>
      <c r="P211" s="185" t="str">
        <f>DEDEL!I211</f>
        <v>10162/543965</v>
      </c>
      <c r="Q211" s="117" t="b">
        <v>1</v>
      </c>
      <c r="R211" s="117" t="b">
        <v>1</v>
      </c>
      <c r="S211" s="117" t="b">
        <v>1</v>
      </c>
      <c r="U211">
        <f t="shared" si="12"/>
        <v>19</v>
      </c>
      <c r="V211">
        <f t="shared" si="13"/>
        <v>39</v>
      </c>
    </row>
    <row r="212" spans="1:22" x14ac:dyDescent="0.25">
      <c r="A212" s="117" t="s">
        <v>1312</v>
      </c>
      <c r="B212" s="180">
        <v>1</v>
      </c>
      <c r="C212" s="117">
        <v>2</v>
      </c>
      <c r="D212" s="181">
        <f>DEDEL!J212</f>
        <v>400053</v>
      </c>
      <c r="E212" s="117" t="b">
        <v>1</v>
      </c>
      <c r="F212" s="182" t="str">
        <f>RIGHT(DEDEL!C212,4)&amp;"."&amp;DEDEL!M212&amp;"."&amp;DEDEL!K212&amp;"."&amp;$C$5</f>
        <v>2057.DDEL3.E27.Ma22</v>
      </c>
      <c r="G212" s="183">
        <f t="shared" ca="1" si="8"/>
        <v>44697</v>
      </c>
      <c r="H212" s="316" cm="1">
        <f t="array" ref="H212">-IF(SUMPRODUCT((DEDEL!$Q$19:$AB$19=$B$5)*DEDEL!Q212:AB212)&lt;0,SUMPRODUCT((DEDEL!$Q$19:$AB$19=$B$5)*DEDEL!Q212:AB212),0)</f>
        <v>0</v>
      </c>
      <c r="I212" s="115">
        <f t="shared" ca="1" si="11"/>
        <v>44697</v>
      </c>
      <c r="J212" s="117">
        <v>3</v>
      </c>
      <c r="K212" s="117" t="b">
        <v>1</v>
      </c>
      <c r="L212" s="117" t="s">
        <v>1313</v>
      </c>
      <c r="M212" s="117" t="b">
        <v>1</v>
      </c>
      <c r="N212" s="117" t="s">
        <v>1276</v>
      </c>
      <c r="O212" s="182" t="str">
        <f>LEFT(DEDEL!D212,19)&amp;"."&amp;DEDELCR!F212</f>
        <v>Underhill School.2057.DDEL3.E27.Ma22</v>
      </c>
      <c r="P212" s="185" t="str">
        <f>DEDEL!I212</f>
        <v>10162/543965</v>
      </c>
      <c r="Q212" s="117" t="b">
        <v>1</v>
      </c>
      <c r="R212" s="117" t="b">
        <v>1</v>
      </c>
      <c r="S212" s="117" t="b">
        <v>1</v>
      </c>
      <c r="U212">
        <f t="shared" si="12"/>
        <v>19</v>
      </c>
      <c r="V212">
        <f t="shared" si="13"/>
        <v>36</v>
      </c>
    </row>
    <row r="213" spans="1:22" x14ac:dyDescent="0.25">
      <c r="A213" s="117" t="s">
        <v>1312</v>
      </c>
      <c r="B213" s="180">
        <v>1</v>
      </c>
      <c r="C213" s="117">
        <v>2</v>
      </c>
      <c r="D213" s="181">
        <f>DEDEL!J213</f>
        <v>400011</v>
      </c>
      <c r="E213" s="117" t="b">
        <v>1</v>
      </c>
      <c r="F213" s="182" t="str">
        <f>RIGHT(DEDEL!C213,4)&amp;"."&amp;DEDEL!M213&amp;"."&amp;DEDEL!K213&amp;"."&amp;$C$5</f>
        <v>2060.DDEL3.E27.Ma22</v>
      </c>
      <c r="G213" s="183">
        <f t="shared" ref="G213:G276" ca="1" si="14">TODAY()</f>
        <v>44697</v>
      </c>
      <c r="H213" s="316" cm="1">
        <f t="array" ref="H213">-IF(SUMPRODUCT((DEDEL!$Q$19:$AB$19=$B$5)*DEDEL!Q213:AB213)&lt;0,SUMPRODUCT((DEDEL!$Q$19:$AB$19=$B$5)*DEDEL!Q213:AB213),0)</f>
        <v>0</v>
      </c>
      <c r="I213" s="115">
        <f t="shared" ca="1" si="11"/>
        <v>44697</v>
      </c>
      <c r="J213" s="117">
        <v>3</v>
      </c>
      <c r="K213" s="117" t="b">
        <v>1</v>
      </c>
      <c r="L213" s="117" t="s">
        <v>1313</v>
      </c>
      <c r="M213" s="117" t="b">
        <v>1</v>
      </c>
      <c r="N213" s="117" t="s">
        <v>1276</v>
      </c>
      <c r="O213" s="182" t="str">
        <f>LEFT(DEDEL!D213,19)&amp;"."&amp;DEDELCR!F213</f>
        <v>Whitings Hill Prima.2060.DDEL3.E27.Ma22</v>
      </c>
      <c r="P213" s="185" t="str">
        <f>DEDEL!I213</f>
        <v>10162/543965</v>
      </c>
      <c r="Q213" s="117" t="b">
        <v>1</v>
      </c>
      <c r="R213" s="117" t="b">
        <v>1</v>
      </c>
      <c r="S213" s="117" t="b">
        <v>1</v>
      </c>
      <c r="U213">
        <f t="shared" si="12"/>
        <v>19</v>
      </c>
      <c r="V213">
        <f t="shared" si="13"/>
        <v>39</v>
      </c>
    </row>
    <row r="214" spans="1:22" x14ac:dyDescent="0.25">
      <c r="A214" s="117" t="s">
        <v>1312</v>
      </c>
      <c r="B214" s="180">
        <v>1</v>
      </c>
      <c r="C214" s="117">
        <v>2</v>
      </c>
      <c r="D214" s="181">
        <f>DEDEL!J214</f>
        <v>400065</v>
      </c>
      <c r="E214" s="117" t="b">
        <v>1</v>
      </c>
      <c r="F214" s="182" t="str">
        <f>RIGHT(DEDEL!C214,4)&amp;"."&amp;DEDEL!M214&amp;"."&amp;DEDEL!K214&amp;"."&amp;$C$5</f>
        <v>2067.DDEL3.E27.Ma22</v>
      </c>
      <c r="G214" s="183">
        <f t="shared" ca="1" si="14"/>
        <v>44697</v>
      </c>
      <c r="H214" s="316" cm="1">
        <f t="array" ref="H214">-IF(SUMPRODUCT((DEDEL!$Q$19:$AB$19=$B$5)*DEDEL!Q214:AB214)&lt;0,SUMPRODUCT((DEDEL!$Q$19:$AB$19=$B$5)*DEDEL!Q214:AB214),0)</f>
        <v>0</v>
      </c>
      <c r="I214" s="115">
        <f t="shared" ca="1" si="11"/>
        <v>44697</v>
      </c>
      <c r="J214" s="117">
        <v>3</v>
      </c>
      <c r="K214" s="117" t="b">
        <v>1</v>
      </c>
      <c r="L214" s="117" t="s">
        <v>1313</v>
      </c>
      <c r="M214" s="117" t="b">
        <v>1</v>
      </c>
      <c r="N214" s="117" t="s">
        <v>1276</v>
      </c>
      <c r="O214" s="182" t="str">
        <f>LEFT(DEDEL!D214,19)&amp;"."&amp;DEDELCR!F214</f>
        <v>Chalgrove Primary S.2067.DDEL3.E27.Ma22</v>
      </c>
      <c r="P214" s="185" t="str">
        <f>DEDEL!I214</f>
        <v>10162/543965</v>
      </c>
      <c r="Q214" s="117" t="b">
        <v>1</v>
      </c>
      <c r="R214" s="117" t="b">
        <v>1</v>
      </c>
      <c r="S214" s="117" t="b">
        <v>1</v>
      </c>
      <c r="U214">
        <f t="shared" si="12"/>
        <v>19</v>
      </c>
      <c r="V214">
        <f t="shared" si="13"/>
        <v>39</v>
      </c>
    </row>
    <row r="215" spans="1:22" x14ac:dyDescent="0.25">
      <c r="A215" s="117" t="s">
        <v>1312</v>
      </c>
      <c r="B215" s="180">
        <v>1</v>
      </c>
      <c r="C215" s="117">
        <v>2</v>
      </c>
      <c r="D215" s="181">
        <f>DEDEL!J215</f>
        <v>400038</v>
      </c>
      <c r="E215" s="117" t="b">
        <v>1</v>
      </c>
      <c r="F215" s="182" t="str">
        <f>RIGHT(DEDEL!C215,4)&amp;"."&amp;DEDEL!M215&amp;"."&amp;DEDEL!K215&amp;"."&amp;$C$5</f>
        <v>2070.DDEL3.E27.Ma22</v>
      </c>
      <c r="G215" s="183">
        <f t="shared" ca="1" si="14"/>
        <v>44697</v>
      </c>
      <c r="H215" s="316" cm="1">
        <f t="array" ref="H215">-IF(SUMPRODUCT((DEDEL!$Q$19:$AB$19=$B$5)*DEDEL!Q215:AB215)&lt;0,SUMPRODUCT((DEDEL!$Q$19:$AB$19=$B$5)*DEDEL!Q215:AB215),0)</f>
        <v>0</v>
      </c>
      <c r="I215" s="115">
        <f t="shared" ref="I215:I267" ca="1" si="15">G215</f>
        <v>44697</v>
      </c>
      <c r="J215" s="117">
        <v>3</v>
      </c>
      <c r="K215" s="117" t="b">
        <v>1</v>
      </c>
      <c r="L215" s="117" t="s">
        <v>1313</v>
      </c>
      <c r="M215" s="117" t="b">
        <v>1</v>
      </c>
      <c r="N215" s="117" t="s">
        <v>1276</v>
      </c>
      <c r="O215" s="182" t="str">
        <f>LEFT(DEDEL!D215,19)&amp;"."&amp;DEDELCR!F215</f>
        <v>Sunnyfields Primary.2070.DDEL3.E27.Ma22</v>
      </c>
      <c r="P215" s="185" t="str">
        <f>DEDEL!I215</f>
        <v>10162/543965</v>
      </c>
      <c r="Q215" s="117" t="b">
        <v>1</v>
      </c>
      <c r="R215" s="117" t="b">
        <v>1</v>
      </c>
      <c r="S215" s="117" t="b">
        <v>1</v>
      </c>
      <c r="U215">
        <f t="shared" si="12"/>
        <v>19</v>
      </c>
      <c r="V215">
        <f t="shared" si="13"/>
        <v>39</v>
      </c>
    </row>
    <row r="216" spans="1:22" x14ac:dyDescent="0.25">
      <c r="A216" s="117" t="s">
        <v>1312</v>
      </c>
      <c r="B216" s="180">
        <v>1</v>
      </c>
      <c r="C216" s="117">
        <v>2</v>
      </c>
      <c r="D216" s="181">
        <f>DEDEL!J216</f>
        <v>400012</v>
      </c>
      <c r="E216" s="117" t="b">
        <v>1</v>
      </c>
      <c r="F216" s="182" t="str">
        <f>RIGHT(DEDEL!C216,4)&amp;"."&amp;DEDEL!M216&amp;"."&amp;DEDEL!K216&amp;"."&amp;$C$5</f>
        <v>2071.DDEL3.E27.Ma22</v>
      </c>
      <c r="G216" s="183">
        <f t="shared" ca="1" si="14"/>
        <v>44697</v>
      </c>
      <c r="H216" s="316" cm="1">
        <f t="array" ref="H216">-IF(SUMPRODUCT((DEDEL!$Q$19:$AB$19=$B$5)*DEDEL!Q216:AB216)&lt;0,SUMPRODUCT((DEDEL!$Q$19:$AB$19=$B$5)*DEDEL!Q216:AB216),0)</f>
        <v>0</v>
      </c>
      <c r="I216" s="115">
        <f t="shared" ca="1" si="15"/>
        <v>44697</v>
      </c>
      <c r="J216" s="117">
        <v>3</v>
      </c>
      <c r="K216" s="117" t="b">
        <v>1</v>
      </c>
      <c r="L216" s="117" t="s">
        <v>1313</v>
      </c>
      <c r="M216" s="117" t="b">
        <v>1</v>
      </c>
      <c r="N216" s="117" t="s">
        <v>1276</v>
      </c>
      <c r="O216" s="182" t="str">
        <f>LEFT(DEDEL!D216,19)&amp;"."&amp;DEDELCR!F216</f>
        <v>Queenswell Infant &amp;.2071.DDEL3.E27.Ma22</v>
      </c>
      <c r="P216" s="185" t="str">
        <f>DEDEL!I216</f>
        <v>10162/543965</v>
      </c>
      <c r="Q216" s="117" t="b">
        <v>1</v>
      </c>
      <c r="R216" s="117" t="b">
        <v>1</v>
      </c>
      <c r="S216" s="117" t="b">
        <v>1</v>
      </c>
      <c r="U216">
        <f t="shared" si="12"/>
        <v>19</v>
      </c>
      <c r="V216">
        <f t="shared" si="13"/>
        <v>39</v>
      </c>
    </row>
    <row r="217" spans="1:22" x14ac:dyDescent="0.25">
      <c r="A217" s="117" t="s">
        <v>1312</v>
      </c>
      <c r="B217" s="180">
        <v>1</v>
      </c>
      <c r="C217" s="117">
        <v>2</v>
      </c>
      <c r="D217" s="181">
        <f>DEDEL!J217</f>
        <v>400012</v>
      </c>
      <c r="E217" s="117" t="b">
        <v>1</v>
      </c>
      <c r="F217" s="182" t="str">
        <f>RIGHT(DEDEL!C217,4)&amp;"."&amp;DEDEL!M217&amp;"."&amp;DEDEL!K217&amp;"."&amp;$C$5</f>
        <v>2072.DDEL3.E27.Ma22</v>
      </c>
      <c r="G217" s="183">
        <f t="shared" ca="1" si="14"/>
        <v>44697</v>
      </c>
      <c r="H217" s="316" cm="1">
        <f t="array" ref="H217">-IF(SUMPRODUCT((DEDEL!$Q$19:$AB$19=$B$5)*DEDEL!Q217:AB217)&lt;0,SUMPRODUCT((DEDEL!$Q$19:$AB$19=$B$5)*DEDEL!Q217:AB217),0)</f>
        <v>0</v>
      </c>
      <c r="I217" s="115">
        <f t="shared" ca="1" si="15"/>
        <v>44697</v>
      </c>
      <c r="J217" s="117">
        <v>3</v>
      </c>
      <c r="K217" s="117" t="b">
        <v>1</v>
      </c>
      <c r="L217" s="117" t="s">
        <v>1313</v>
      </c>
      <c r="M217" s="117" t="b">
        <v>1</v>
      </c>
      <c r="N217" s="117" t="s">
        <v>1276</v>
      </c>
      <c r="O217" s="182" t="str">
        <f>LEFT(DEDEL!D217,19)&amp;"."&amp;DEDELCR!F217</f>
        <v>Queenswell Junior S.2072.DDEL3.E27.Ma22</v>
      </c>
      <c r="P217" s="185" t="str">
        <f>DEDEL!I217</f>
        <v>10162/543965</v>
      </c>
      <c r="Q217" s="117" t="b">
        <v>1</v>
      </c>
      <c r="R217" s="117" t="b">
        <v>1</v>
      </c>
      <c r="S217" s="117" t="b">
        <v>1</v>
      </c>
      <c r="U217">
        <f t="shared" si="12"/>
        <v>19</v>
      </c>
      <c r="V217">
        <f t="shared" si="13"/>
        <v>39</v>
      </c>
    </row>
    <row r="218" spans="1:22" x14ac:dyDescent="0.25">
      <c r="A218" s="117" t="s">
        <v>1312</v>
      </c>
      <c r="B218" s="180">
        <v>1</v>
      </c>
      <c r="C218" s="117">
        <v>2</v>
      </c>
      <c r="D218" s="181">
        <f>DEDEL!J218</f>
        <v>400105</v>
      </c>
      <c r="E218" s="117" t="b">
        <v>1</v>
      </c>
      <c r="F218" s="182" t="str">
        <f>RIGHT(DEDEL!C218,4)&amp;"."&amp;DEDEL!M218&amp;"."&amp;DEDEL!K218&amp;"."&amp;$C$5</f>
        <v>2073.DDEL3.E27.Ma22</v>
      </c>
      <c r="G218" s="183">
        <f t="shared" ca="1" si="14"/>
        <v>44697</v>
      </c>
      <c r="H218" s="316" cm="1">
        <f t="array" ref="H218">-IF(SUMPRODUCT((DEDEL!$Q$19:$AB$19=$B$5)*DEDEL!Q218:AB218)&lt;0,SUMPRODUCT((DEDEL!$Q$19:$AB$19=$B$5)*DEDEL!Q218:AB218),0)</f>
        <v>0</v>
      </c>
      <c r="I218" s="115">
        <f t="shared" ca="1" si="15"/>
        <v>44697</v>
      </c>
      <c r="J218" s="117">
        <v>3</v>
      </c>
      <c r="K218" s="117" t="b">
        <v>1</v>
      </c>
      <c r="L218" s="117" t="s">
        <v>1313</v>
      </c>
      <c r="M218" s="117" t="b">
        <v>1</v>
      </c>
      <c r="N218" s="117" t="s">
        <v>1276</v>
      </c>
      <c r="O218" s="182" t="str">
        <f>LEFT(DEDEL!D218,19)&amp;"."&amp;DEDELCR!F218</f>
        <v>Danegrove Primary S.2073.DDEL3.E27.Ma22</v>
      </c>
      <c r="P218" s="185" t="str">
        <f>DEDEL!I218</f>
        <v>10162/543965</v>
      </c>
      <c r="Q218" s="117" t="b">
        <v>1</v>
      </c>
      <c r="R218" s="117" t="b">
        <v>1</v>
      </c>
      <c r="S218" s="117" t="b">
        <v>1</v>
      </c>
      <c r="U218">
        <f t="shared" si="12"/>
        <v>19</v>
      </c>
      <c r="V218">
        <f t="shared" si="13"/>
        <v>39</v>
      </c>
    </row>
    <row r="219" spans="1:22" x14ac:dyDescent="0.25">
      <c r="A219" s="117" t="s">
        <v>1312</v>
      </c>
      <c r="B219" s="180">
        <v>1</v>
      </c>
      <c r="C219" s="117">
        <v>2</v>
      </c>
      <c r="D219" s="181">
        <f>DEDEL!J219</f>
        <v>400111</v>
      </c>
      <c r="E219" s="117" t="b">
        <v>1</v>
      </c>
      <c r="F219" s="182" t="str">
        <f>RIGHT(DEDEL!C219,4)&amp;"."&amp;DEDEL!M219&amp;"."&amp;DEDEL!K219&amp;"."&amp;$C$5</f>
        <v>2076.DDEL3.E27.Ma22</v>
      </c>
      <c r="G219" s="183">
        <f t="shared" ca="1" si="14"/>
        <v>44697</v>
      </c>
      <c r="H219" s="316" cm="1">
        <f t="array" ref="H219">-IF(SUMPRODUCT((DEDEL!$Q$19:$AB$19=$B$5)*DEDEL!Q219:AB219)&lt;0,SUMPRODUCT((DEDEL!$Q$19:$AB$19=$B$5)*DEDEL!Q219:AB219),0)</f>
        <v>0</v>
      </c>
      <c r="I219" s="115">
        <f t="shared" ca="1" si="15"/>
        <v>44697</v>
      </c>
      <c r="J219" s="117">
        <v>3</v>
      </c>
      <c r="K219" s="117" t="b">
        <v>1</v>
      </c>
      <c r="L219" s="117" t="s">
        <v>1313</v>
      </c>
      <c r="M219" s="117" t="b">
        <v>1</v>
      </c>
      <c r="N219" s="117" t="s">
        <v>1276</v>
      </c>
      <c r="O219" s="182" t="str">
        <f>LEFT(DEDEL!D219,19)&amp;"."&amp;DEDELCR!F219</f>
        <v>Wessex Gardens Prim.2076.DDEL3.E27.Ma22</v>
      </c>
      <c r="P219" s="185" t="str">
        <f>DEDEL!I219</f>
        <v>10162/543965</v>
      </c>
      <c r="Q219" s="117" t="b">
        <v>1</v>
      </c>
      <c r="R219" s="117" t="b">
        <v>1</v>
      </c>
      <c r="S219" s="117" t="b">
        <v>1</v>
      </c>
      <c r="U219">
        <f t="shared" si="12"/>
        <v>19</v>
      </c>
      <c r="V219">
        <f t="shared" si="13"/>
        <v>39</v>
      </c>
    </row>
    <row r="220" spans="1:22" x14ac:dyDescent="0.25">
      <c r="A220" s="117" t="s">
        <v>1312</v>
      </c>
      <c r="B220" s="180">
        <v>1</v>
      </c>
      <c r="C220" s="117">
        <v>2</v>
      </c>
      <c r="D220" s="181">
        <f>DEDEL!J220</f>
        <v>400113</v>
      </c>
      <c r="E220" s="117" t="b">
        <v>1</v>
      </c>
      <c r="F220" s="182" t="str">
        <f>RIGHT(DEDEL!C220,4)&amp;"."&amp;DEDEL!M220&amp;"."&amp;DEDEL!K220&amp;"."&amp;$C$5</f>
        <v>2077.DDEL3.E27.Ma22</v>
      </c>
      <c r="G220" s="183">
        <f t="shared" ca="1" si="14"/>
        <v>44697</v>
      </c>
      <c r="H220" s="316" cm="1">
        <f t="array" ref="H220">-IF(SUMPRODUCT((DEDEL!$Q$19:$AB$19=$B$5)*DEDEL!Q220:AB220)&lt;0,SUMPRODUCT((DEDEL!$Q$19:$AB$19=$B$5)*DEDEL!Q220:AB220),0)</f>
        <v>0</v>
      </c>
      <c r="I220" s="115">
        <f t="shared" ca="1" si="15"/>
        <v>44697</v>
      </c>
      <c r="J220" s="117">
        <v>3</v>
      </c>
      <c r="K220" s="117" t="b">
        <v>1</v>
      </c>
      <c r="L220" s="117" t="s">
        <v>1313</v>
      </c>
      <c r="M220" s="117" t="b">
        <v>1</v>
      </c>
      <c r="N220" s="117" t="s">
        <v>1276</v>
      </c>
      <c r="O220" s="182" t="str">
        <f>LEFT(DEDEL!D220,19)&amp;"."&amp;DEDELCR!F220</f>
        <v>The Orion Primary S.2077.DDEL3.E27.Ma22</v>
      </c>
      <c r="P220" s="185" t="str">
        <f>DEDEL!I220</f>
        <v>10162/543965</v>
      </c>
      <c r="Q220" s="117" t="b">
        <v>1</v>
      </c>
      <c r="R220" s="117" t="b">
        <v>1</v>
      </c>
      <c r="S220" s="117" t="b">
        <v>1</v>
      </c>
      <c r="U220">
        <f t="shared" si="12"/>
        <v>19</v>
      </c>
      <c r="V220">
        <f t="shared" si="13"/>
        <v>39</v>
      </c>
    </row>
    <row r="221" spans="1:22" x14ac:dyDescent="0.25">
      <c r="A221" s="117" t="s">
        <v>1312</v>
      </c>
      <c r="B221" s="180">
        <v>1</v>
      </c>
      <c r="C221" s="117">
        <v>2</v>
      </c>
      <c r="D221" s="181">
        <f>DEDEL!J221</f>
        <v>400014</v>
      </c>
      <c r="E221" s="117" t="b">
        <v>1</v>
      </c>
      <c r="F221" s="182" t="str">
        <f>RIGHT(DEDEL!C221,4)&amp;"."&amp;DEDEL!M221&amp;"."&amp;DEDEL!K221&amp;"."&amp;$C$5</f>
        <v>2078.DDEL3.E27.Ma22</v>
      </c>
      <c r="G221" s="183">
        <f t="shared" ca="1" si="14"/>
        <v>44697</v>
      </c>
      <c r="H221" s="316" cm="1">
        <f t="array" ref="H221">-IF(SUMPRODUCT((DEDEL!$Q$19:$AB$19=$B$5)*DEDEL!Q221:AB221)&lt;0,SUMPRODUCT((DEDEL!$Q$19:$AB$19=$B$5)*DEDEL!Q221:AB221),0)</f>
        <v>0</v>
      </c>
      <c r="I221" s="115">
        <f t="shared" ca="1" si="15"/>
        <v>44697</v>
      </c>
      <c r="J221" s="117">
        <v>3</v>
      </c>
      <c r="K221" s="117" t="b">
        <v>1</v>
      </c>
      <c r="L221" s="117" t="s">
        <v>1313</v>
      </c>
      <c r="M221" s="117" t="b">
        <v>1</v>
      </c>
      <c r="N221" s="117" t="s">
        <v>1276</v>
      </c>
      <c r="O221" s="182" t="str">
        <f>LEFT(DEDEL!D221,19)&amp;"."&amp;DEDELCR!F221</f>
        <v>Pardes House Primar.2078.DDEL3.E27.Ma22</v>
      </c>
      <c r="P221" s="185" t="str">
        <f>DEDEL!I221</f>
        <v>10162/543965</v>
      </c>
      <c r="Q221" s="117" t="b">
        <v>1</v>
      </c>
      <c r="R221" s="117" t="b">
        <v>1</v>
      </c>
      <c r="S221" s="117" t="b">
        <v>1</v>
      </c>
      <c r="U221">
        <f t="shared" si="12"/>
        <v>19</v>
      </c>
      <c r="V221">
        <f t="shared" si="13"/>
        <v>39</v>
      </c>
    </row>
    <row r="222" spans="1:22" x14ac:dyDescent="0.25">
      <c r="A222" s="117" t="s">
        <v>1312</v>
      </c>
      <c r="B222" s="180">
        <v>1</v>
      </c>
      <c r="C222" s="117">
        <v>2</v>
      </c>
      <c r="D222" s="181">
        <f>DEDEL!J222</f>
        <v>400070</v>
      </c>
      <c r="E222" s="117" t="b">
        <v>1</v>
      </c>
      <c r="F222" s="182" t="str">
        <f>RIGHT(DEDEL!C222,4)&amp;"."&amp;DEDEL!M222&amp;"."&amp;DEDEL!K222&amp;"."&amp;$C$5</f>
        <v>2079.DDEL3.E27.Ma22</v>
      </c>
      <c r="G222" s="183">
        <f t="shared" ca="1" si="14"/>
        <v>44697</v>
      </c>
      <c r="H222" s="316" cm="1">
        <f t="array" ref="H222">-IF(SUMPRODUCT((DEDEL!$Q$19:$AB$19=$B$5)*DEDEL!Q222:AB222)&lt;0,SUMPRODUCT((DEDEL!$Q$19:$AB$19=$B$5)*DEDEL!Q222:AB222),0)</f>
        <v>0</v>
      </c>
      <c r="I222" s="115">
        <f t="shared" ca="1" si="15"/>
        <v>44697</v>
      </c>
      <c r="J222" s="117">
        <v>3</v>
      </c>
      <c r="K222" s="117" t="b">
        <v>1</v>
      </c>
      <c r="L222" s="117" t="s">
        <v>1313</v>
      </c>
      <c r="M222" s="117" t="b">
        <v>1</v>
      </c>
      <c r="N222" s="117" t="s">
        <v>1276</v>
      </c>
      <c r="O222" s="182" t="str">
        <f>LEFT(DEDEL!D222,19)&amp;"."&amp;DEDELCR!F222</f>
        <v>Beis Yaakov Primary.2079.DDEL3.E27.Ma22</v>
      </c>
      <c r="P222" s="185" t="str">
        <f>DEDEL!I222</f>
        <v>10162/543965</v>
      </c>
      <c r="Q222" s="117" t="b">
        <v>1</v>
      </c>
      <c r="R222" s="117" t="b">
        <v>1</v>
      </c>
      <c r="S222" s="117" t="b">
        <v>1</v>
      </c>
      <c r="U222">
        <f t="shared" si="12"/>
        <v>19</v>
      </c>
      <c r="V222">
        <f t="shared" si="13"/>
        <v>39</v>
      </c>
    </row>
    <row r="223" spans="1:22" x14ac:dyDescent="0.25">
      <c r="A223" s="117" t="s">
        <v>1312</v>
      </c>
      <c r="B223" s="180">
        <v>1</v>
      </c>
      <c r="C223" s="117">
        <v>2</v>
      </c>
      <c r="D223" s="181">
        <f>DEDEL!J223</f>
        <v>400069</v>
      </c>
      <c r="E223" s="117" t="b">
        <v>1</v>
      </c>
      <c r="F223" s="182" t="str">
        <f>RIGHT(DEDEL!C223,4)&amp;"."&amp;DEDEL!M223&amp;"."&amp;DEDEL!K223&amp;"."&amp;$C$5</f>
        <v>3300.DDEL3.E27.Ma22</v>
      </c>
      <c r="G223" s="183">
        <f t="shared" ca="1" si="14"/>
        <v>44697</v>
      </c>
      <c r="H223" s="316" cm="1">
        <f t="array" ref="H223">-IF(SUMPRODUCT((DEDEL!$Q$19:$AB$19=$B$5)*DEDEL!Q223:AB223)&lt;0,SUMPRODUCT((DEDEL!$Q$19:$AB$19=$B$5)*DEDEL!Q223:AB223),0)</f>
        <v>0</v>
      </c>
      <c r="I223" s="115">
        <f t="shared" ca="1" si="15"/>
        <v>44697</v>
      </c>
      <c r="J223" s="117">
        <v>3</v>
      </c>
      <c r="K223" s="117" t="b">
        <v>1</v>
      </c>
      <c r="L223" s="117" t="s">
        <v>1313</v>
      </c>
      <c r="M223" s="117" t="b">
        <v>1</v>
      </c>
      <c r="N223" s="117" t="s">
        <v>1276</v>
      </c>
      <c r="O223" s="182" t="str">
        <f>LEFT(DEDEL!D223,19)&amp;"."&amp;DEDELCR!F223</f>
        <v>All Saints' CofE Pr.3300.DDEL3.E27.Ma22</v>
      </c>
      <c r="P223" s="185" t="str">
        <f>DEDEL!I223</f>
        <v>10162/543965</v>
      </c>
      <c r="Q223" s="117" t="b">
        <v>1</v>
      </c>
      <c r="R223" s="117" t="b">
        <v>1</v>
      </c>
      <c r="S223" s="117" t="b">
        <v>1</v>
      </c>
      <c r="U223">
        <f t="shared" si="12"/>
        <v>19</v>
      </c>
      <c r="V223">
        <f t="shared" si="13"/>
        <v>39</v>
      </c>
    </row>
    <row r="224" spans="1:22" x14ac:dyDescent="0.25">
      <c r="A224" s="117" t="s">
        <v>1312</v>
      </c>
      <c r="B224" s="180">
        <v>1</v>
      </c>
      <c r="C224" s="117">
        <v>2</v>
      </c>
      <c r="D224" s="181">
        <f>DEDEL!J224</f>
        <v>400039</v>
      </c>
      <c r="E224" s="117" t="b">
        <v>1</v>
      </c>
      <c r="F224" s="182" t="str">
        <f>RIGHT(DEDEL!C224,4)&amp;"."&amp;DEDEL!M224&amp;"."&amp;DEDEL!K224&amp;"."&amp;$C$5</f>
        <v>3302.DDEL3.E27.Ma22</v>
      </c>
      <c r="G224" s="183">
        <f t="shared" ca="1" si="14"/>
        <v>44697</v>
      </c>
      <c r="H224" s="316" cm="1">
        <f t="array" ref="H224">-IF(SUMPRODUCT((DEDEL!$Q$19:$AB$19=$B$5)*DEDEL!Q224:AB224)&lt;0,SUMPRODUCT((DEDEL!$Q$19:$AB$19=$B$5)*DEDEL!Q224:AB224),0)</f>
        <v>0</v>
      </c>
      <c r="I224" s="115">
        <f t="shared" ca="1" si="15"/>
        <v>44697</v>
      </c>
      <c r="J224" s="117">
        <v>3</v>
      </c>
      <c r="K224" s="117" t="b">
        <v>1</v>
      </c>
      <c r="L224" s="117" t="s">
        <v>1313</v>
      </c>
      <c r="M224" s="117" t="b">
        <v>1</v>
      </c>
      <c r="N224" s="117" t="s">
        <v>1276</v>
      </c>
      <c r="O224" s="182" t="str">
        <f>LEFT(DEDEL!D224,19)&amp;"."&amp;DEDELCR!F224</f>
        <v>Christ Church Prima.3302.DDEL3.E27.Ma22</v>
      </c>
      <c r="P224" s="185" t="str">
        <f>DEDEL!I224</f>
        <v>10162/543965</v>
      </c>
      <c r="Q224" s="117" t="b">
        <v>1</v>
      </c>
      <c r="R224" s="117" t="b">
        <v>1</v>
      </c>
      <c r="S224" s="117" t="b">
        <v>1</v>
      </c>
      <c r="U224">
        <f t="shared" si="12"/>
        <v>19</v>
      </c>
      <c r="V224">
        <f t="shared" si="13"/>
        <v>39</v>
      </c>
    </row>
    <row r="225" spans="1:22" x14ac:dyDescent="0.25">
      <c r="A225" s="117" t="s">
        <v>1312</v>
      </c>
      <c r="B225" s="180">
        <v>1</v>
      </c>
      <c r="C225" s="117">
        <v>2</v>
      </c>
      <c r="D225" s="181">
        <f>DEDEL!J225</f>
        <v>400008</v>
      </c>
      <c r="E225" s="117" t="b">
        <v>1</v>
      </c>
      <c r="F225" s="182" t="str">
        <f>RIGHT(DEDEL!C225,4)&amp;"."&amp;DEDEL!M225&amp;"."&amp;DEDEL!K225&amp;"."&amp;$C$5</f>
        <v>3304.DDEL3.E27.Ma22</v>
      </c>
      <c r="G225" s="183">
        <f t="shared" ca="1" si="14"/>
        <v>44697</v>
      </c>
      <c r="H225" s="316" cm="1">
        <f t="array" ref="H225">-IF(SUMPRODUCT((DEDEL!$Q$19:$AB$19=$B$5)*DEDEL!Q225:AB225)&lt;0,SUMPRODUCT((DEDEL!$Q$19:$AB$19=$B$5)*DEDEL!Q225:AB225),0)</f>
        <v>0</v>
      </c>
      <c r="I225" s="115">
        <f t="shared" ca="1" si="15"/>
        <v>44697</v>
      </c>
      <c r="J225" s="117">
        <v>3</v>
      </c>
      <c r="K225" s="117" t="b">
        <v>1</v>
      </c>
      <c r="L225" s="117" t="s">
        <v>1313</v>
      </c>
      <c r="M225" s="117" t="b">
        <v>1</v>
      </c>
      <c r="N225" s="117" t="s">
        <v>1276</v>
      </c>
      <c r="O225" s="182" t="str">
        <f>LEFT(DEDEL!D225,19)&amp;"."&amp;DEDELCR!F225</f>
        <v>Holy Trinity CofE P.3304.DDEL3.E27.Ma22</v>
      </c>
      <c r="P225" s="185" t="str">
        <f>DEDEL!I225</f>
        <v>10162/543965</v>
      </c>
      <c r="Q225" s="117" t="b">
        <v>1</v>
      </c>
      <c r="R225" s="117" t="b">
        <v>1</v>
      </c>
      <c r="S225" s="117" t="b">
        <v>1</v>
      </c>
      <c r="U225">
        <f t="shared" si="12"/>
        <v>19</v>
      </c>
      <c r="V225">
        <f t="shared" si="13"/>
        <v>39</v>
      </c>
    </row>
    <row r="226" spans="1:22" x14ac:dyDescent="0.25">
      <c r="A226" s="117" t="s">
        <v>1312</v>
      </c>
      <c r="B226" s="180">
        <v>1</v>
      </c>
      <c r="C226" s="117">
        <v>2</v>
      </c>
      <c r="D226" s="181">
        <f>DEDEL!J226</f>
        <v>400086</v>
      </c>
      <c r="E226" s="117" t="b">
        <v>1</v>
      </c>
      <c r="F226" s="182" t="str">
        <f>RIGHT(DEDEL!C226,4)&amp;"."&amp;DEDEL!M226&amp;"."&amp;DEDEL!K226&amp;"."&amp;$C$5</f>
        <v>3305.DDEL3.E27.Ma22</v>
      </c>
      <c r="G226" s="183">
        <f t="shared" ca="1" si="14"/>
        <v>44697</v>
      </c>
      <c r="H226" s="316" cm="1">
        <f t="array" ref="H226">-IF(SUMPRODUCT((DEDEL!$Q$19:$AB$19=$B$5)*DEDEL!Q226:AB226)&lt;0,SUMPRODUCT((DEDEL!$Q$19:$AB$19=$B$5)*DEDEL!Q226:AB226),0)</f>
        <v>0</v>
      </c>
      <c r="I226" s="115">
        <f t="shared" ca="1" si="15"/>
        <v>44697</v>
      </c>
      <c r="J226" s="117">
        <v>3</v>
      </c>
      <c r="K226" s="117" t="b">
        <v>1</v>
      </c>
      <c r="L226" s="117" t="s">
        <v>1313</v>
      </c>
      <c r="M226" s="117" t="b">
        <v>1</v>
      </c>
      <c r="N226" s="117" t="s">
        <v>1276</v>
      </c>
      <c r="O226" s="182" t="str">
        <f>LEFT(DEDEL!D226,19)&amp;"."&amp;DEDELCR!F226</f>
        <v>Monken Hadley CofE .3305.DDEL3.E27.Ma22</v>
      </c>
      <c r="P226" s="185" t="str">
        <f>DEDEL!I226</f>
        <v>10162/543965</v>
      </c>
      <c r="Q226" s="117" t="b">
        <v>1</v>
      </c>
      <c r="R226" s="117" t="b">
        <v>1</v>
      </c>
      <c r="S226" s="117" t="b">
        <v>1</v>
      </c>
      <c r="U226">
        <f t="shared" si="12"/>
        <v>19</v>
      </c>
      <c r="V226">
        <f t="shared" si="13"/>
        <v>39</v>
      </c>
    </row>
    <row r="227" spans="1:22" x14ac:dyDescent="0.25">
      <c r="A227" s="117" t="s">
        <v>1312</v>
      </c>
      <c r="B227" s="180">
        <v>1</v>
      </c>
      <c r="C227" s="117">
        <v>2</v>
      </c>
      <c r="D227" s="181">
        <f>DEDEL!J227</f>
        <v>400114</v>
      </c>
      <c r="E227" s="117" t="b">
        <v>1</v>
      </c>
      <c r="F227" s="182" t="str">
        <f>RIGHT(DEDEL!C227,4)&amp;"."&amp;DEDEL!M227&amp;"."&amp;DEDEL!K227&amp;"."&amp;$C$5</f>
        <v>3307.DDEL3.E27.Ma22</v>
      </c>
      <c r="G227" s="183">
        <f t="shared" ca="1" si="14"/>
        <v>44697</v>
      </c>
      <c r="H227" s="316" cm="1">
        <f t="array" ref="H227">-IF(SUMPRODUCT((DEDEL!$Q$19:$AB$19=$B$5)*DEDEL!Q227:AB227)&lt;0,SUMPRODUCT((DEDEL!$Q$19:$AB$19=$B$5)*DEDEL!Q227:AB227),0)</f>
        <v>0</v>
      </c>
      <c r="I227" s="115">
        <f t="shared" ca="1" si="15"/>
        <v>44697</v>
      </c>
      <c r="J227" s="117">
        <v>3</v>
      </c>
      <c r="K227" s="117" t="b">
        <v>1</v>
      </c>
      <c r="L227" s="117" t="s">
        <v>1313</v>
      </c>
      <c r="M227" s="117" t="b">
        <v>1</v>
      </c>
      <c r="N227" s="117" t="s">
        <v>1276</v>
      </c>
      <c r="O227" s="182" t="str">
        <f>LEFT(DEDEL!D227,19)&amp;"."&amp;DEDELCR!F227</f>
        <v>St John's CofE Juni.3307.DDEL3.E27.Ma22</v>
      </c>
      <c r="P227" s="185" t="str">
        <f>DEDEL!I227</f>
        <v>10162/543965</v>
      </c>
      <c r="Q227" s="117" t="b">
        <v>1</v>
      </c>
      <c r="R227" s="117" t="b">
        <v>1</v>
      </c>
      <c r="S227" s="117" t="b">
        <v>1</v>
      </c>
      <c r="U227">
        <f t="shared" si="12"/>
        <v>19</v>
      </c>
      <c r="V227">
        <f t="shared" si="13"/>
        <v>39</v>
      </c>
    </row>
    <row r="228" spans="1:22" x14ac:dyDescent="0.25">
      <c r="A228" s="117" t="s">
        <v>1312</v>
      </c>
      <c r="B228" s="180">
        <v>1</v>
      </c>
      <c r="C228" s="117">
        <v>2</v>
      </c>
      <c r="D228" s="181">
        <f>DEDEL!J228</f>
        <v>400098</v>
      </c>
      <c r="E228" s="117" t="b">
        <v>1</v>
      </c>
      <c r="F228" s="182" t="str">
        <f>RIGHT(DEDEL!C228,4)&amp;"."&amp;DEDEL!M228&amp;"."&amp;DEDEL!K228&amp;"."&amp;$C$5</f>
        <v>3309.DDEL3.E27.Ma22</v>
      </c>
      <c r="G228" s="183">
        <f t="shared" ca="1" si="14"/>
        <v>44697</v>
      </c>
      <c r="H228" s="316" cm="1">
        <f t="array" ref="H228">-IF(SUMPRODUCT((DEDEL!$Q$19:$AB$19=$B$5)*DEDEL!Q228:AB228)&lt;0,SUMPRODUCT((DEDEL!$Q$19:$AB$19=$B$5)*DEDEL!Q228:AB228),0)</f>
        <v>0</v>
      </c>
      <c r="I228" s="115">
        <f t="shared" ca="1" si="15"/>
        <v>44697</v>
      </c>
      <c r="J228" s="117">
        <v>3</v>
      </c>
      <c r="K228" s="117" t="b">
        <v>1</v>
      </c>
      <c r="L228" s="117" t="s">
        <v>1313</v>
      </c>
      <c r="M228" s="117" t="b">
        <v>1</v>
      </c>
      <c r="N228" s="117" t="s">
        <v>1276</v>
      </c>
      <c r="O228" s="182" t="str">
        <f>LEFT(DEDEL!D228,19)&amp;"."&amp;DEDELCR!F228</f>
        <v>St John's CofE Prim.3309.DDEL3.E27.Ma22</v>
      </c>
      <c r="P228" s="185" t="str">
        <f>DEDEL!I228</f>
        <v>10162/543965</v>
      </c>
      <c r="Q228" s="117" t="b">
        <v>1</v>
      </c>
      <c r="R228" s="117" t="b">
        <v>1</v>
      </c>
      <c r="S228" s="117" t="b">
        <v>1</v>
      </c>
      <c r="U228">
        <f t="shared" si="12"/>
        <v>19</v>
      </c>
      <c r="V228">
        <f t="shared" si="13"/>
        <v>39</v>
      </c>
    </row>
    <row r="229" spans="1:22" x14ac:dyDescent="0.25">
      <c r="A229" s="117" t="s">
        <v>1312</v>
      </c>
      <c r="B229" s="180">
        <v>1</v>
      </c>
      <c r="C229" s="117">
        <v>2</v>
      </c>
      <c r="D229" s="181">
        <f>DEDEL!J229</f>
        <v>400058</v>
      </c>
      <c r="E229" s="117" t="b">
        <v>1</v>
      </c>
      <c r="F229" s="182" t="str">
        <f>RIGHT(DEDEL!C229,4)&amp;"."&amp;DEDEL!M229&amp;"."&amp;DEDEL!K229&amp;"."&amp;$C$5</f>
        <v>3311.DDEL3.E27.Ma22</v>
      </c>
      <c r="G229" s="183">
        <f t="shared" ca="1" si="14"/>
        <v>44697</v>
      </c>
      <c r="H229" s="316" cm="1">
        <f t="array" ref="H229">-IF(SUMPRODUCT((DEDEL!$Q$19:$AB$19=$B$5)*DEDEL!Q229:AB229)&lt;0,SUMPRODUCT((DEDEL!$Q$19:$AB$19=$B$5)*DEDEL!Q229:AB229),0)</f>
        <v>0</v>
      </c>
      <c r="I229" s="115">
        <f t="shared" ca="1" si="15"/>
        <v>44697</v>
      </c>
      <c r="J229" s="117">
        <v>3</v>
      </c>
      <c r="K229" s="117" t="b">
        <v>1</v>
      </c>
      <c r="L229" s="117" t="s">
        <v>1313</v>
      </c>
      <c r="M229" s="117" t="b">
        <v>1</v>
      </c>
      <c r="N229" s="117" t="s">
        <v>1276</v>
      </c>
      <c r="O229" s="182" t="str">
        <f>LEFT(DEDEL!D229,19)&amp;"."&amp;DEDELCR!F229</f>
        <v>St Mary's CofE Prim.3311.DDEL3.E27.Ma22</v>
      </c>
      <c r="P229" s="185" t="str">
        <f>DEDEL!I229</f>
        <v>10162/543965</v>
      </c>
      <c r="Q229" s="117" t="b">
        <v>1</v>
      </c>
      <c r="R229" s="117" t="b">
        <v>1</v>
      </c>
      <c r="S229" s="117" t="b">
        <v>1</v>
      </c>
      <c r="U229">
        <f t="shared" si="12"/>
        <v>19</v>
      </c>
      <c r="V229">
        <f t="shared" si="13"/>
        <v>39</v>
      </c>
    </row>
    <row r="230" spans="1:22" x14ac:dyDescent="0.25">
      <c r="A230" s="117" t="s">
        <v>1312</v>
      </c>
      <c r="B230" s="180">
        <v>1</v>
      </c>
      <c r="C230" s="117">
        <v>2</v>
      </c>
      <c r="D230" s="181">
        <f>DEDEL!J230</f>
        <v>400017</v>
      </c>
      <c r="E230" s="117" t="b">
        <v>1</v>
      </c>
      <c r="F230" s="182" t="str">
        <f>RIGHT(DEDEL!C230,4)&amp;"."&amp;DEDEL!M230&amp;"."&amp;DEDEL!K230&amp;"."&amp;$C$5</f>
        <v>3312.DDEL3.E27.Ma22</v>
      </c>
      <c r="G230" s="183">
        <f t="shared" ca="1" si="14"/>
        <v>44697</v>
      </c>
      <c r="H230" s="316" cm="1">
        <f t="array" ref="H230">-IF(SUMPRODUCT((DEDEL!$Q$19:$AB$19=$B$5)*DEDEL!Q230:AB230)&lt;0,SUMPRODUCT((DEDEL!$Q$19:$AB$19=$B$5)*DEDEL!Q230:AB230),0)</f>
        <v>0</v>
      </c>
      <c r="I230" s="115">
        <f t="shared" ca="1" si="15"/>
        <v>44697</v>
      </c>
      <c r="J230" s="117">
        <v>3</v>
      </c>
      <c r="K230" s="117" t="b">
        <v>1</v>
      </c>
      <c r="L230" s="117" t="s">
        <v>1313</v>
      </c>
      <c r="M230" s="117" t="b">
        <v>1</v>
      </c>
      <c r="N230" s="117" t="s">
        <v>1276</v>
      </c>
      <c r="O230" s="182" t="str">
        <f>LEFT(DEDEL!D230,19)&amp;"."&amp;DEDELCR!F230</f>
        <v>St Mary's CofE Prim.3312.DDEL3.E27.Ma22</v>
      </c>
      <c r="P230" s="185" t="str">
        <f>DEDEL!I230</f>
        <v>10162/543965</v>
      </c>
      <c r="Q230" s="117" t="b">
        <v>1</v>
      </c>
      <c r="R230" s="117" t="b">
        <v>1</v>
      </c>
      <c r="S230" s="117" t="b">
        <v>1</v>
      </c>
      <c r="U230">
        <f t="shared" si="12"/>
        <v>19</v>
      </c>
      <c r="V230">
        <f t="shared" si="13"/>
        <v>39</v>
      </c>
    </row>
    <row r="231" spans="1:22" x14ac:dyDescent="0.25">
      <c r="A231" s="117" t="s">
        <v>1312</v>
      </c>
      <c r="B231" s="180">
        <v>1</v>
      </c>
      <c r="C231" s="117">
        <v>2</v>
      </c>
      <c r="D231" s="181">
        <f>DEDEL!J231</f>
        <v>400006</v>
      </c>
      <c r="E231" s="117" t="b">
        <v>1</v>
      </c>
      <c r="F231" s="182" t="str">
        <f>RIGHT(DEDEL!C231,4)&amp;"."&amp;DEDEL!M231&amp;"."&amp;DEDEL!K231&amp;"."&amp;$C$5</f>
        <v>3313.DDEL3.E27.Ma22</v>
      </c>
      <c r="G231" s="183">
        <f t="shared" ca="1" si="14"/>
        <v>44697</v>
      </c>
      <c r="H231" s="316" cm="1">
        <f t="array" ref="H231">-IF(SUMPRODUCT((DEDEL!$Q$19:$AB$19=$B$5)*DEDEL!Q231:AB231)&lt;0,SUMPRODUCT((DEDEL!$Q$19:$AB$19=$B$5)*DEDEL!Q231:AB231),0)</f>
        <v>0</v>
      </c>
      <c r="I231" s="115">
        <f t="shared" ca="1" si="15"/>
        <v>44697</v>
      </c>
      <c r="J231" s="117">
        <v>3</v>
      </c>
      <c r="K231" s="117" t="b">
        <v>1</v>
      </c>
      <c r="L231" s="117" t="s">
        <v>1313</v>
      </c>
      <c r="M231" s="117" t="b">
        <v>1</v>
      </c>
      <c r="N231" s="117" t="s">
        <v>1276</v>
      </c>
      <c r="O231" s="182" t="str">
        <f>LEFT(DEDEL!D231,19)&amp;"."&amp;DEDELCR!F231</f>
        <v>St Paul's CofE Prim.3313.DDEL3.E27.Ma22</v>
      </c>
      <c r="P231" s="185" t="str">
        <f>DEDEL!I231</f>
        <v>10162/543965</v>
      </c>
      <c r="Q231" s="117" t="b">
        <v>1</v>
      </c>
      <c r="R231" s="117" t="b">
        <v>1</v>
      </c>
      <c r="S231" s="117" t="b">
        <v>1</v>
      </c>
      <c r="U231">
        <f t="shared" si="12"/>
        <v>19</v>
      </c>
      <c r="V231">
        <f t="shared" si="13"/>
        <v>39</v>
      </c>
    </row>
    <row r="232" spans="1:22" x14ac:dyDescent="0.25">
      <c r="A232" s="117" t="s">
        <v>1312</v>
      </c>
      <c r="B232" s="180">
        <v>1</v>
      </c>
      <c r="C232" s="117">
        <v>2</v>
      </c>
      <c r="D232" s="181">
        <f>DEDEL!J232</f>
        <v>400094</v>
      </c>
      <c r="E232" s="117" t="b">
        <v>1</v>
      </c>
      <c r="F232" s="182" t="str">
        <f>RIGHT(DEDEL!C232,4)&amp;"."&amp;DEDEL!M232&amp;"."&amp;DEDEL!K232&amp;"."&amp;$C$5</f>
        <v>3314.DDEL3.E27.Ma22</v>
      </c>
      <c r="G232" s="183">
        <f t="shared" ca="1" si="14"/>
        <v>44697</v>
      </c>
      <c r="H232" s="316" cm="1">
        <f t="array" ref="H232">-IF(SUMPRODUCT((DEDEL!$Q$19:$AB$19=$B$5)*DEDEL!Q232:AB232)&lt;0,SUMPRODUCT((DEDEL!$Q$19:$AB$19=$B$5)*DEDEL!Q232:AB232),0)</f>
        <v>0</v>
      </c>
      <c r="I232" s="115">
        <f t="shared" ca="1" si="15"/>
        <v>44697</v>
      </c>
      <c r="J232" s="117">
        <v>3</v>
      </c>
      <c r="K232" s="117" t="b">
        <v>1</v>
      </c>
      <c r="L232" s="117" t="s">
        <v>1313</v>
      </c>
      <c r="M232" s="117" t="b">
        <v>1</v>
      </c>
      <c r="N232" s="117" t="s">
        <v>1276</v>
      </c>
      <c r="O232" s="182" t="str">
        <f>LEFT(DEDEL!D232,19)&amp;"."&amp;DEDELCR!F232</f>
        <v>St Paul's CofE Prim.3314.DDEL3.E27.Ma22</v>
      </c>
      <c r="P232" s="185" t="str">
        <f>DEDEL!I232</f>
        <v>10162/543965</v>
      </c>
      <c r="Q232" s="117" t="b">
        <v>1</v>
      </c>
      <c r="R232" s="117" t="b">
        <v>1</v>
      </c>
      <c r="S232" s="117" t="b">
        <v>1</v>
      </c>
      <c r="U232">
        <f t="shared" si="12"/>
        <v>19</v>
      </c>
      <c r="V232">
        <f t="shared" si="13"/>
        <v>39</v>
      </c>
    </row>
    <row r="233" spans="1:22" x14ac:dyDescent="0.25">
      <c r="A233" s="117" t="s">
        <v>1312</v>
      </c>
      <c r="B233" s="180">
        <v>1</v>
      </c>
      <c r="C233" s="117">
        <v>2</v>
      </c>
      <c r="D233" s="181">
        <f>DEDEL!J233</f>
        <v>400062</v>
      </c>
      <c r="E233" s="117" t="b">
        <v>1</v>
      </c>
      <c r="F233" s="182" t="str">
        <f>RIGHT(DEDEL!C233,4)&amp;"."&amp;DEDEL!M233&amp;"."&amp;DEDEL!K233&amp;"."&amp;$C$5</f>
        <v>3315.DDEL3.E27.Ma22</v>
      </c>
      <c r="G233" s="183">
        <f t="shared" ca="1" si="14"/>
        <v>44697</v>
      </c>
      <c r="H233" s="316" cm="1">
        <f t="array" ref="H233">-IF(SUMPRODUCT((DEDEL!$Q$19:$AB$19=$B$5)*DEDEL!Q233:AB233)&lt;0,SUMPRODUCT((DEDEL!$Q$19:$AB$19=$B$5)*DEDEL!Q233:AB233),0)</f>
        <v>0</v>
      </c>
      <c r="I233" s="115">
        <f t="shared" ca="1" si="15"/>
        <v>44697</v>
      </c>
      <c r="J233" s="117">
        <v>3</v>
      </c>
      <c r="K233" s="117" t="b">
        <v>1</v>
      </c>
      <c r="L233" s="117" t="s">
        <v>1313</v>
      </c>
      <c r="M233" s="117" t="b">
        <v>1</v>
      </c>
      <c r="N233" s="117" t="s">
        <v>1276</v>
      </c>
      <c r="O233" s="182" t="str">
        <f>LEFT(DEDEL!D233,19)&amp;"."&amp;DEDELCR!F233</f>
        <v>St Andrew's CofE Vo.3315.DDEL3.E27.Ma22</v>
      </c>
      <c r="P233" s="185" t="str">
        <f>DEDEL!I233</f>
        <v>10162/543965</v>
      </c>
      <c r="Q233" s="117" t="b">
        <v>1</v>
      </c>
      <c r="R233" s="117" t="b">
        <v>1</v>
      </c>
      <c r="S233" s="117" t="b">
        <v>1</v>
      </c>
      <c r="U233">
        <f t="shared" si="12"/>
        <v>19</v>
      </c>
      <c r="V233">
        <f t="shared" si="13"/>
        <v>39</v>
      </c>
    </row>
    <row r="234" spans="1:22" x14ac:dyDescent="0.25">
      <c r="A234" s="117" t="s">
        <v>1312</v>
      </c>
      <c r="B234" s="180">
        <v>1</v>
      </c>
      <c r="C234" s="117">
        <v>2</v>
      </c>
      <c r="D234" s="181">
        <f>DEDEL!J234</f>
        <v>400100</v>
      </c>
      <c r="E234" s="117" t="b">
        <v>1</v>
      </c>
      <c r="F234" s="182" t="str">
        <f>RIGHT(DEDEL!C234,4)&amp;"."&amp;DEDEL!M234&amp;"."&amp;DEDEL!K234&amp;"."&amp;$C$5</f>
        <v>3316.DDEL3.E27.Ma22</v>
      </c>
      <c r="G234" s="183">
        <f t="shared" ca="1" si="14"/>
        <v>44697</v>
      </c>
      <c r="H234" s="316" cm="1">
        <f t="array" ref="H234">-IF(SUMPRODUCT((DEDEL!$Q$19:$AB$19=$B$5)*DEDEL!Q234:AB234)&lt;0,SUMPRODUCT((DEDEL!$Q$19:$AB$19=$B$5)*DEDEL!Q234:AB234),0)</f>
        <v>0</v>
      </c>
      <c r="I234" s="115">
        <f t="shared" ca="1" si="15"/>
        <v>44697</v>
      </c>
      <c r="J234" s="117">
        <v>3</v>
      </c>
      <c r="K234" s="117" t="b">
        <v>1</v>
      </c>
      <c r="L234" s="117" t="s">
        <v>1313</v>
      </c>
      <c r="M234" s="117" t="b">
        <v>1</v>
      </c>
      <c r="N234" s="117" t="s">
        <v>1276</v>
      </c>
      <c r="O234" s="182" t="str">
        <f>LEFT(DEDEL!D234,19)&amp;"."&amp;DEDELCR!F234</f>
        <v>Trent CofE Primary .3316.DDEL3.E27.Ma22</v>
      </c>
      <c r="P234" s="185" t="str">
        <f>DEDEL!I234</f>
        <v>10162/543965</v>
      </c>
      <c r="Q234" s="117" t="b">
        <v>1</v>
      </c>
      <c r="R234" s="117" t="b">
        <v>1</v>
      </c>
      <c r="S234" s="117" t="b">
        <v>1</v>
      </c>
      <c r="U234">
        <f t="shared" si="12"/>
        <v>19</v>
      </c>
      <c r="V234">
        <f t="shared" si="13"/>
        <v>39</v>
      </c>
    </row>
    <row r="235" spans="1:22" x14ac:dyDescent="0.25">
      <c r="A235" s="117" t="s">
        <v>1312</v>
      </c>
      <c r="B235" s="180">
        <v>1</v>
      </c>
      <c r="C235" s="117">
        <v>2</v>
      </c>
      <c r="D235" s="181">
        <f>DEDEL!J235</f>
        <v>400015</v>
      </c>
      <c r="E235" s="117" t="b">
        <v>1</v>
      </c>
      <c r="F235" s="182" t="str">
        <f>RIGHT(DEDEL!C235,4)&amp;"."&amp;DEDEL!M235&amp;"."&amp;DEDEL!K235&amp;"."&amp;$C$5</f>
        <v>3317.DDEL3.E27.Ma22</v>
      </c>
      <c r="G235" s="183">
        <f t="shared" ca="1" si="14"/>
        <v>44697</v>
      </c>
      <c r="H235" s="316" cm="1">
        <f t="array" ref="H235">-IF(SUMPRODUCT((DEDEL!$Q$19:$AB$19=$B$5)*DEDEL!Q235:AB235)&lt;0,SUMPRODUCT((DEDEL!$Q$19:$AB$19=$B$5)*DEDEL!Q235:AB235),0)</f>
        <v>0</v>
      </c>
      <c r="I235" s="115">
        <f t="shared" ca="1" si="15"/>
        <v>44697</v>
      </c>
      <c r="J235" s="117">
        <v>3</v>
      </c>
      <c r="K235" s="117" t="b">
        <v>1</v>
      </c>
      <c r="L235" s="117" t="s">
        <v>1313</v>
      </c>
      <c r="M235" s="117" t="b">
        <v>1</v>
      </c>
      <c r="N235" s="117" t="s">
        <v>1276</v>
      </c>
      <c r="O235" s="182" t="str">
        <f>LEFT(DEDEL!D235,19)&amp;"."&amp;DEDELCR!F235</f>
        <v>All Saints' CofE Pr.3317.DDEL3.E27.Ma22</v>
      </c>
      <c r="P235" s="185" t="str">
        <f>DEDEL!I235</f>
        <v>10162/543965</v>
      </c>
      <c r="Q235" s="117" t="b">
        <v>1</v>
      </c>
      <c r="R235" s="117" t="b">
        <v>1</v>
      </c>
      <c r="S235" s="117" t="b">
        <v>1</v>
      </c>
      <c r="U235">
        <f t="shared" si="12"/>
        <v>19</v>
      </c>
      <c r="V235">
        <f t="shared" si="13"/>
        <v>39</v>
      </c>
    </row>
    <row r="236" spans="1:22" x14ac:dyDescent="0.25">
      <c r="A236" s="117" t="s">
        <v>1312</v>
      </c>
      <c r="B236" s="180">
        <v>1</v>
      </c>
      <c r="C236" s="117">
        <v>2</v>
      </c>
      <c r="D236" s="181">
        <f>DEDEL!J236</f>
        <v>400023</v>
      </c>
      <c r="E236" s="117" t="b">
        <v>1</v>
      </c>
      <c r="F236" s="182" t="str">
        <f>RIGHT(DEDEL!C236,4)&amp;"."&amp;DEDEL!M236&amp;"."&amp;DEDEL!K236&amp;"."&amp;$C$5</f>
        <v>3500.DDEL3.E27.Ma22</v>
      </c>
      <c r="G236" s="183">
        <f t="shared" ca="1" si="14"/>
        <v>44697</v>
      </c>
      <c r="H236" s="316" cm="1">
        <f t="array" ref="H236">-IF(SUMPRODUCT((DEDEL!$Q$19:$AB$19=$B$5)*DEDEL!Q236:AB236)&lt;0,SUMPRODUCT((DEDEL!$Q$19:$AB$19=$B$5)*DEDEL!Q236:AB236),0)</f>
        <v>0</v>
      </c>
      <c r="I236" s="115">
        <f t="shared" ca="1" si="15"/>
        <v>44697</v>
      </c>
      <c r="J236" s="117">
        <v>3</v>
      </c>
      <c r="K236" s="117" t="b">
        <v>1</v>
      </c>
      <c r="L236" s="117" t="s">
        <v>1313</v>
      </c>
      <c r="M236" s="117" t="b">
        <v>1</v>
      </c>
      <c r="N236" s="117" t="s">
        <v>1276</v>
      </c>
      <c r="O236" s="182" t="str">
        <f>LEFT(DEDEL!D236,19)&amp;"."&amp;DEDELCR!F236</f>
        <v>The Annunciation Ca.3500.DDEL3.E27.Ma22</v>
      </c>
      <c r="P236" s="185" t="str">
        <f>DEDEL!I236</f>
        <v>10162/543965</v>
      </c>
      <c r="Q236" s="117" t="b">
        <v>1</v>
      </c>
      <c r="R236" s="117" t="b">
        <v>1</v>
      </c>
      <c r="S236" s="117" t="b">
        <v>1</v>
      </c>
      <c r="U236">
        <f t="shared" si="12"/>
        <v>19</v>
      </c>
      <c r="V236">
        <f t="shared" si="13"/>
        <v>39</v>
      </c>
    </row>
    <row r="237" spans="1:22" x14ac:dyDescent="0.25">
      <c r="A237" s="117" t="s">
        <v>1312</v>
      </c>
      <c r="B237" s="180">
        <v>1</v>
      </c>
      <c r="C237" s="117">
        <v>2</v>
      </c>
      <c r="D237" s="181">
        <f>DEDEL!J237</f>
        <v>400003</v>
      </c>
      <c r="E237" s="117" t="b">
        <v>1</v>
      </c>
      <c r="F237" s="182" t="str">
        <f>RIGHT(DEDEL!C237,4)&amp;"."&amp;DEDEL!M237&amp;"."&amp;DEDEL!K237&amp;"."&amp;$C$5</f>
        <v>3501.DDEL3.E27.Ma22</v>
      </c>
      <c r="G237" s="183">
        <f t="shared" ca="1" si="14"/>
        <v>44697</v>
      </c>
      <c r="H237" s="316" cm="1">
        <f t="array" ref="H237">-IF(SUMPRODUCT((DEDEL!$Q$19:$AB$19=$B$5)*DEDEL!Q237:AB237)&lt;0,SUMPRODUCT((DEDEL!$Q$19:$AB$19=$B$5)*DEDEL!Q237:AB237),0)</f>
        <v>0</v>
      </c>
      <c r="I237" s="115">
        <f t="shared" ca="1" si="15"/>
        <v>44697</v>
      </c>
      <c r="J237" s="117">
        <v>3</v>
      </c>
      <c r="K237" s="117" t="b">
        <v>1</v>
      </c>
      <c r="L237" s="117" t="s">
        <v>1313</v>
      </c>
      <c r="M237" s="117" t="b">
        <v>1</v>
      </c>
      <c r="N237" s="117" t="s">
        <v>1276</v>
      </c>
      <c r="O237" s="182" t="str">
        <f>LEFT(DEDEL!D237,19)&amp;"."&amp;DEDELCR!F237</f>
        <v>Our Lady of Lourdes.3501.DDEL3.E27.Ma22</v>
      </c>
      <c r="P237" s="185" t="str">
        <f>DEDEL!I237</f>
        <v>10162/543965</v>
      </c>
      <c r="Q237" s="117" t="b">
        <v>1</v>
      </c>
      <c r="R237" s="117" t="b">
        <v>1</v>
      </c>
      <c r="S237" s="117" t="b">
        <v>1</v>
      </c>
      <c r="U237">
        <f t="shared" si="12"/>
        <v>19</v>
      </c>
      <c r="V237">
        <f t="shared" si="13"/>
        <v>39</v>
      </c>
    </row>
    <row r="238" spans="1:22" x14ac:dyDescent="0.25">
      <c r="A238" s="117" t="s">
        <v>1312</v>
      </c>
      <c r="B238" s="180">
        <v>1</v>
      </c>
      <c r="C238" s="117">
        <v>2</v>
      </c>
      <c r="D238" s="181">
        <f>DEDEL!J238</f>
        <v>400096</v>
      </c>
      <c r="E238" s="117" t="b">
        <v>1</v>
      </c>
      <c r="F238" s="182" t="str">
        <f>RIGHT(DEDEL!C238,4)&amp;"."&amp;DEDEL!M238&amp;"."&amp;DEDEL!K238&amp;"."&amp;$C$5</f>
        <v>3502.DDEL3.E27.Ma22</v>
      </c>
      <c r="G238" s="183">
        <f t="shared" ca="1" si="14"/>
        <v>44697</v>
      </c>
      <c r="H238" s="316" cm="1">
        <f t="array" ref="H238">-IF(SUMPRODUCT((DEDEL!$Q$19:$AB$19=$B$5)*DEDEL!Q238:AB238)&lt;0,SUMPRODUCT((DEDEL!$Q$19:$AB$19=$B$5)*DEDEL!Q238:AB238),0)</f>
        <v>0</v>
      </c>
      <c r="I238" s="115">
        <f t="shared" ca="1" si="15"/>
        <v>44697</v>
      </c>
      <c r="J238" s="117">
        <v>3</v>
      </c>
      <c r="K238" s="117" t="b">
        <v>1</v>
      </c>
      <c r="L238" s="117" t="s">
        <v>1313</v>
      </c>
      <c r="M238" s="117" t="b">
        <v>1</v>
      </c>
      <c r="N238" s="117" t="s">
        <v>1276</v>
      </c>
      <c r="O238" s="182" t="str">
        <f>LEFT(DEDEL!D238,19)&amp;"."&amp;DEDELCR!F238</f>
        <v>St Agnes' Catholic .3502.DDEL3.E27.Ma22</v>
      </c>
      <c r="P238" s="185" t="str">
        <f>DEDEL!I238</f>
        <v>10162/543965</v>
      </c>
      <c r="Q238" s="117" t="b">
        <v>1</v>
      </c>
      <c r="R238" s="117" t="b">
        <v>1</v>
      </c>
      <c r="S238" s="117" t="b">
        <v>1</v>
      </c>
      <c r="U238">
        <f t="shared" si="12"/>
        <v>19</v>
      </c>
      <c r="V238">
        <f t="shared" si="13"/>
        <v>39</v>
      </c>
    </row>
    <row r="239" spans="1:22" x14ac:dyDescent="0.25">
      <c r="A239" s="117" t="s">
        <v>1312</v>
      </c>
      <c r="B239" s="180">
        <v>1</v>
      </c>
      <c r="C239" s="117">
        <v>2</v>
      </c>
      <c r="D239" s="181">
        <f>DEDEL!J239</f>
        <v>400064</v>
      </c>
      <c r="E239" s="117" t="b">
        <v>1</v>
      </c>
      <c r="F239" s="182" t="str">
        <f>RIGHT(DEDEL!C239,4)&amp;"."&amp;DEDEL!M239&amp;"."&amp;DEDEL!K239&amp;"."&amp;$C$5</f>
        <v>3504.DDEL3.E27.Ma22</v>
      </c>
      <c r="G239" s="183">
        <f t="shared" ca="1" si="14"/>
        <v>44697</v>
      </c>
      <c r="H239" s="316" cm="1">
        <f t="array" ref="H239">-IF(SUMPRODUCT((DEDEL!$Q$19:$AB$19=$B$5)*DEDEL!Q239:AB239)&lt;0,SUMPRODUCT((DEDEL!$Q$19:$AB$19=$B$5)*DEDEL!Q239:AB239),0)</f>
        <v>0</v>
      </c>
      <c r="I239" s="115">
        <f t="shared" ca="1" si="15"/>
        <v>44697</v>
      </c>
      <c r="J239" s="117">
        <v>3</v>
      </c>
      <c r="K239" s="117" t="b">
        <v>1</v>
      </c>
      <c r="L239" s="117" t="s">
        <v>1313</v>
      </c>
      <c r="M239" s="117" t="b">
        <v>1</v>
      </c>
      <c r="N239" s="117" t="s">
        <v>1276</v>
      </c>
      <c r="O239" s="182" t="str">
        <f>LEFT(DEDEL!D239,19)&amp;"."&amp;DEDELCR!F239</f>
        <v>St Catherine's RC S.3504.DDEL3.E27.Ma22</v>
      </c>
      <c r="P239" s="185" t="str">
        <f>DEDEL!I239</f>
        <v>10162/543965</v>
      </c>
      <c r="Q239" s="117" t="b">
        <v>1</v>
      </c>
      <c r="R239" s="117" t="b">
        <v>1</v>
      </c>
      <c r="S239" s="117" t="b">
        <v>1</v>
      </c>
      <c r="U239">
        <f t="shared" si="12"/>
        <v>19</v>
      </c>
      <c r="V239">
        <f t="shared" si="13"/>
        <v>39</v>
      </c>
    </row>
    <row r="240" spans="1:22" x14ac:dyDescent="0.25">
      <c r="A240" s="117" t="s">
        <v>1312</v>
      </c>
      <c r="B240" s="180">
        <v>1</v>
      </c>
      <c r="C240" s="117">
        <v>2</v>
      </c>
      <c r="D240" s="181">
        <f>DEDEL!J240</f>
        <v>400009</v>
      </c>
      <c r="E240" s="117" t="b">
        <v>1</v>
      </c>
      <c r="F240" s="182" t="str">
        <f>RIGHT(DEDEL!C240,4)&amp;"."&amp;DEDEL!M240&amp;"."&amp;DEDEL!K240&amp;"."&amp;$C$5</f>
        <v>3506.DDEL3.E27.Ma22</v>
      </c>
      <c r="G240" s="183">
        <f t="shared" ca="1" si="14"/>
        <v>44697</v>
      </c>
      <c r="H240" s="316" cm="1">
        <f t="array" ref="H240">-IF(SUMPRODUCT((DEDEL!$Q$19:$AB$19=$B$5)*DEDEL!Q240:AB240)&lt;0,SUMPRODUCT((DEDEL!$Q$19:$AB$19=$B$5)*DEDEL!Q240:AB240),0)</f>
        <v>0</v>
      </c>
      <c r="I240" s="115">
        <f t="shared" ca="1" si="15"/>
        <v>44697</v>
      </c>
      <c r="J240" s="117">
        <v>3</v>
      </c>
      <c r="K240" s="117" t="b">
        <v>1</v>
      </c>
      <c r="L240" s="117" t="s">
        <v>1313</v>
      </c>
      <c r="M240" s="117" t="b">
        <v>1</v>
      </c>
      <c r="N240" s="117" t="s">
        <v>1276</v>
      </c>
      <c r="O240" s="182" t="str">
        <f>LEFT(DEDEL!D240,19)&amp;"."&amp;DEDELCR!F240</f>
        <v>St Vincent's Cathol.3506.DDEL3.E27.Ma22</v>
      </c>
      <c r="P240" s="185" t="str">
        <f>DEDEL!I240</f>
        <v>10162/543965</v>
      </c>
      <c r="Q240" s="117" t="b">
        <v>1</v>
      </c>
      <c r="R240" s="117" t="b">
        <v>1</v>
      </c>
      <c r="S240" s="117" t="b">
        <v>1</v>
      </c>
      <c r="U240">
        <f t="shared" si="12"/>
        <v>19</v>
      </c>
      <c r="V240">
        <f t="shared" si="13"/>
        <v>39</v>
      </c>
    </row>
    <row r="241" spans="1:22" x14ac:dyDescent="0.25">
      <c r="A241" s="117" t="s">
        <v>1312</v>
      </c>
      <c r="B241" s="180">
        <v>1</v>
      </c>
      <c r="C241" s="117">
        <v>2</v>
      </c>
      <c r="D241" s="181">
        <f>DEDEL!J241</f>
        <v>400037</v>
      </c>
      <c r="E241" s="117" t="b">
        <v>1</v>
      </c>
      <c r="F241" s="182" t="str">
        <f>RIGHT(DEDEL!C241,4)&amp;"."&amp;DEDEL!M241&amp;"."&amp;DEDEL!K241&amp;"."&amp;$C$5</f>
        <v>3507.DDEL3.E27.Ma22</v>
      </c>
      <c r="G241" s="183">
        <f t="shared" ca="1" si="14"/>
        <v>44697</v>
      </c>
      <c r="H241" s="316" cm="1">
        <f t="array" ref="H241">-IF(SUMPRODUCT((DEDEL!$Q$19:$AB$19=$B$5)*DEDEL!Q241:AB241)&lt;0,SUMPRODUCT((DEDEL!$Q$19:$AB$19=$B$5)*DEDEL!Q241:AB241),0)</f>
        <v>0</v>
      </c>
      <c r="I241" s="115">
        <f t="shared" ca="1" si="15"/>
        <v>44697</v>
      </c>
      <c r="J241" s="117">
        <v>3</v>
      </c>
      <c r="K241" s="117" t="b">
        <v>1</v>
      </c>
      <c r="L241" s="117" t="s">
        <v>1313</v>
      </c>
      <c r="M241" s="117" t="b">
        <v>1</v>
      </c>
      <c r="N241" s="117" t="s">
        <v>1276</v>
      </c>
      <c r="O241" s="182" t="str">
        <f>LEFT(DEDEL!D241,19)&amp;"."&amp;DEDELCR!F241</f>
        <v>St Theresa's Cathol.3507.DDEL3.E27.Ma22</v>
      </c>
      <c r="P241" s="185" t="str">
        <f>DEDEL!I241</f>
        <v>10162/543965</v>
      </c>
      <c r="Q241" s="117" t="b">
        <v>1</v>
      </c>
      <c r="R241" s="117" t="b">
        <v>1</v>
      </c>
      <c r="S241" s="117" t="b">
        <v>1</v>
      </c>
      <c r="U241">
        <f t="shared" si="12"/>
        <v>19</v>
      </c>
      <c r="V241">
        <f t="shared" si="13"/>
        <v>39</v>
      </c>
    </row>
    <row r="242" spans="1:22" x14ac:dyDescent="0.25">
      <c r="A242" s="117" t="s">
        <v>1312</v>
      </c>
      <c r="B242" s="180">
        <v>1</v>
      </c>
      <c r="C242" s="117">
        <v>2</v>
      </c>
      <c r="D242" s="181">
        <f>DEDEL!J242</f>
        <v>400066</v>
      </c>
      <c r="E242" s="117" t="b">
        <v>1</v>
      </c>
      <c r="F242" s="182" t="str">
        <f>RIGHT(DEDEL!C242,4)&amp;"."&amp;DEDEL!M242&amp;"."&amp;DEDEL!K242&amp;"."&amp;$C$5</f>
        <v>3509.DDEL3.E27.Ma22</v>
      </c>
      <c r="G242" s="183">
        <f t="shared" ca="1" si="14"/>
        <v>44697</v>
      </c>
      <c r="H242" s="316" cm="1">
        <f t="array" ref="H242">-IF(SUMPRODUCT((DEDEL!$Q$19:$AB$19=$B$5)*DEDEL!Q242:AB242)&lt;0,SUMPRODUCT((DEDEL!$Q$19:$AB$19=$B$5)*DEDEL!Q242:AB242),0)</f>
        <v>0</v>
      </c>
      <c r="I242" s="115">
        <f t="shared" ca="1" si="15"/>
        <v>44697</v>
      </c>
      <c r="J242" s="117">
        <v>3</v>
      </c>
      <c r="K242" s="117" t="b">
        <v>1</v>
      </c>
      <c r="L242" s="117" t="s">
        <v>1313</v>
      </c>
      <c r="M242" s="117" t="b">
        <v>1</v>
      </c>
      <c r="N242" s="117" t="s">
        <v>1276</v>
      </c>
      <c r="O242" s="182" t="str">
        <f>LEFT(DEDEL!D242,19)&amp;"."&amp;DEDELCR!F242</f>
        <v>St Joseph's Catholi.3509.DDEL3.E27.Ma22</v>
      </c>
      <c r="P242" s="185" t="str">
        <f>DEDEL!I242</f>
        <v>10162/543965</v>
      </c>
      <c r="Q242" s="117" t="b">
        <v>1</v>
      </c>
      <c r="R242" s="117" t="b">
        <v>1</v>
      </c>
      <c r="S242" s="117" t="b">
        <v>1</v>
      </c>
      <c r="U242">
        <f t="shared" si="12"/>
        <v>19</v>
      </c>
      <c r="V242">
        <f t="shared" si="13"/>
        <v>39</v>
      </c>
    </row>
    <row r="243" spans="1:22" x14ac:dyDescent="0.25">
      <c r="A243" s="117" t="s">
        <v>1312</v>
      </c>
      <c r="B243" s="180">
        <v>1</v>
      </c>
      <c r="C243" s="117">
        <v>2</v>
      </c>
      <c r="D243" s="181">
        <f>DEDEL!J243</f>
        <v>400071</v>
      </c>
      <c r="E243" s="117" t="b">
        <v>1</v>
      </c>
      <c r="F243" s="182" t="str">
        <f>RIGHT(DEDEL!C243,4)&amp;"."&amp;DEDEL!M243&amp;"."&amp;DEDEL!K243&amp;"."&amp;$C$5</f>
        <v>3510.DDEL3.E27.Ma22</v>
      </c>
      <c r="G243" s="183">
        <f t="shared" ca="1" si="14"/>
        <v>44697</v>
      </c>
      <c r="H243" s="316" cm="1">
        <f t="array" ref="H243">-IF(SUMPRODUCT((DEDEL!$Q$19:$AB$19=$B$5)*DEDEL!Q243:AB243)&lt;0,SUMPRODUCT((DEDEL!$Q$19:$AB$19=$B$5)*DEDEL!Q243:AB243),0)</f>
        <v>0</v>
      </c>
      <c r="I243" s="115">
        <f t="shared" ca="1" si="15"/>
        <v>44697</v>
      </c>
      <c r="J243" s="117">
        <v>3</v>
      </c>
      <c r="K243" s="117" t="b">
        <v>1</v>
      </c>
      <c r="L243" s="117" t="s">
        <v>1313</v>
      </c>
      <c r="M243" s="117" t="b">
        <v>1</v>
      </c>
      <c r="N243" s="117" t="s">
        <v>1276</v>
      </c>
      <c r="O243" s="182" t="str">
        <f>LEFT(DEDEL!D243,19)&amp;"."&amp;DEDELCR!F243</f>
        <v>Sacred Heart Roman .3510.DDEL3.E27.Ma22</v>
      </c>
      <c r="P243" s="185" t="str">
        <f>DEDEL!I243</f>
        <v>10162/543965</v>
      </c>
      <c r="Q243" s="117" t="b">
        <v>1</v>
      </c>
      <c r="R243" s="117" t="b">
        <v>1</v>
      </c>
      <c r="S243" s="117" t="b">
        <v>1</v>
      </c>
      <c r="U243">
        <f t="shared" si="12"/>
        <v>19</v>
      </c>
      <c r="V243">
        <f t="shared" si="13"/>
        <v>39</v>
      </c>
    </row>
    <row r="244" spans="1:22" x14ac:dyDescent="0.25">
      <c r="A244" s="117" t="s">
        <v>1312</v>
      </c>
      <c r="B244" s="180">
        <v>1</v>
      </c>
      <c r="C244" s="117">
        <v>2</v>
      </c>
      <c r="D244" s="181">
        <f>DEDEL!J244</f>
        <v>400024</v>
      </c>
      <c r="E244" s="117" t="b">
        <v>1</v>
      </c>
      <c r="F244" s="182" t="str">
        <f>RIGHT(DEDEL!C244,4)&amp;"."&amp;DEDEL!M244&amp;"."&amp;DEDEL!K244&amp;"."&amp;$C$5</f>
        <v>3511.DDEL3.E27.Ma22</v>
      </c>
      <c r="G244" s="183">
        <f t="shared" ca="1" si="14"/>
        <v>44697</v>
      </c>
      <c r="H244" s="316" cm="1">
        <f t="array" ref="H244">-IF(SUMPRODUCT((DEDEL!$Q$19:$AB$19=$B$5)*DEDEL!Q244:AB244)&lt;0,SUMPRODUCT((DEDEL!$Q$19:$AB$19=$B$5)*DEDEL!Q244:AB244),0)</f>
        <v>0</v>
      </c>
      <c r="I244" s="115">
        <f t="shared" ca="1" si="15"/>
        <v>44697</v>
      </c>
      <c r="J244" s="117">
        <v>3</v>
      </c>
      <c r="K244" s="117" t="b">
        <v>1</v>
      </c>
      <c r="L244" s="117" t="s">
        <v>1313</v>
      </c>
      <c r="M244" s="117" t="b">
        <v>1</v>
      </c>
      <c r="N244" s="117" t="s">
        <v>1276</v>
      </c>
      <c r="O244" s="182" t="str">
        <f>LEFT(DEDEL!D244,19)&amp;"."&amp;DEDELCR!F244</f>
        <v>Blessed Dominic Cat.3511.DDEL3.E27.Ma22</v>
      </c>
      <c r="P244" s="185" t="str">
        <f>DEDEL!I244</f>
        <v>10162/543965</v>
      </c>
      <c r="Q244" s="117" t="b">
        <v>1</v>
      </c>
      <c r="R244" s="117" t="b">
        <v>1</v>
      </c>
      <c r="S244" s="117" t="b">
        <v>1</v>
      </c>
      <c r="U244">
        <f t="shared" si="12"/>
        <v>19</v>
      </c>
      <c r="V244">
        <f t="shared" si="13"/>
        <v>39</v>
      </c>
    </row>
    <row r="245" spans="1:22" x14ac:dyDescent="0.25">
      <c r="A245" s="117" t="s">
        <v>1312</v>
      </c>
      <c r="B245" s="180">
        <v>1</v>
      </c>
      <c r="C245" s="117">
        <v>2</v>
      </c>
      <c r="D245" s="181">
        <f>DEDEL!J245</f>
        <v>400093</v>
      </c>
      <c r="E245" s="117" t="b">
        <v>1</v>
      </c>
      <c r="F245" s="182" t="str">
        <f>RIGHT(DEDEL!C245,4)&amp;"."&amp;DEDEL!M245&amp;"."&amp;DEDEL!K245&amp;"."&amp;$C$5</f>
        <v>3512.DDEL3.E27.Ma22</v>
      </c>
      <c r="G245" s="183">
        <f t="shared" ca="1" si="14"/>
        <v>44697</v>
      </c>
      <c r="H245" s="316" cm="1">
        <f t="array" ref="H245">-IF(SUMPRODUCT((DEDEL!$Q$19:$AB$19=$B$5)*DEDEL!Q245:AB245)&lt;0,SUMPRODUCT((DEDEL!$Q$19:$AB$19=$B$5)*DEDEL!Q245:AB245),0)</f>
        <v>0</v>
      </c>
      <c r="I245" s="115">
        <f t="shared" ca="1" si="15"/>
        <v>44697</v>
      </c>
      <c r="J245" s="117">
        <v>3</v>
      </c>
      <c r="K245" s="117" t="b">
        <v>1</v>
      </c>
      <c r="L245" s="117" t="s">
        <v>1313</v>
      </c>
      <c r="M245" s="117" t="b">
        <v>1</v>
      </c>
      <c r="N245" s="117" t="s">
        <v>1276</v>
      </c>
      <c r="O245" s="182" t="str">
        <f>LEFT(DEDEL!D245,19)&amp;"."&amp;DEDELCR!F245</f>
        <v>Rosh Pinah Primary .3512.DDEL3.E27.Ma22</v>
      </c>
      <c r="P245" s="185" t="str">
        <f>DEDEL!I245</f>
        <v>10162/543965</v>
      </c>
      <c r="Q245" s="117" t="b">
        <v>1</v>
      </c>
      <c r="R245" s="117" t="b">
        <v>1</v>
      </c>
      <c r="S245" s="117" t="b">
        <v>1</v>
      </c>
      <c r="U245">
        <f t="shared" ref="U245:U308" si="16">LEN(F245)</f>
        <v>19</v>
      </c>
      <c r="V245">
        <f t="shared" ref="V245:V308" si="17">LEN(O245)</f>
        <v>39</v>
      </c>
    </row>
    <row r="246" spans="1:22" x14ac:dyDescent="0.25">
      <c r="A246" s="117" t="s">
        <v>1312</v>
      </c>
      <c r="B246" s="180">
        <v>1</v>
      </c>
      <c r="C246" s="117">
        <v>2</v>
      </c>
      <c r="D246" s="181">
        <f>DEDEL!J246</f>
        <v>400007</v>
      </c>
      <c r="E246" s="117" t="b">
        <v>1</v>
      </c>
      <c r="F246" s="182" t="str">
        <f>RIGHT(DEDEL!C246,4)&amp;"."&amp;DEDEL!M246&amp;"."&amp;DEDEL!K246&amp;"."&amp;$C$5</f>
        <v>3513.DDEL3.E27.Ma22</v>
      </c>
      <c r="G246" s="183">
        <f t="shared" ca="1" si="14"/>
        <v>44697</v>
      </c>
      <c r="H246" s="316" cm="1">
        <f t="array" ref="H246">-IF(SUMPRODUCT((DEDEL!$Q$19:$AB$19=$B$5)*DEDEL!Q246:AB246)&lt;0,SUMPRODUCT((DEDEL!$Q$19:$AB$19=$B$5)*DEDEL!Q246:AB246),0)</f>
        <v>0</v>
      </c>
      <c r="I246" s="115">
        <f t="shared" ca="1" si="15"/>
        <v>44697</v>
      </c>
      <c r="J246" s="117">
        <v>3</v>
      </c>
      <c r="K246" s="117" t="b">
        <v>1</v>
      </c>
      <c r="L246" s="117" t="s">
        <v>1313</v>
      </c>
      <c r="M246" s="117" t="b">
        <v>1</v>
      </c>
      <c r="N246" s="117" t="s">
        <v>1276</v>
      </c>
      <c r="O246" s="182" t="str">
        <f>LEFT(DEDEL!D246,19)&amp;"."&amp;DEDELCR!F246</f>
        <v>Menorah Primary Sch.3513.DDEL3.E27.Ma22</v>
      </c>
      <c r="P246" s="185" t="str">
        <f>DEDEL!I246</f>
        <v>10162/543965</v>
      </c>
      <c r="Q246" s="117" t="b">
        <v>1</v>
      </c>
      <c r="R246" s="117" t="b">
        <v>1</v>
      </c>
      <c r="S246" s="117" t="b">
        <v>1</v>
      </c>
      <c r="U246">
        <f t="shared" si="16"/>
        <v>19</v>
      </c>
      <c r="V246">
        <f t="shared" si="17"/>
        <v>39</v>
      </c>
    </row>
    <row r="247" spans="1:22" x14ac:dyDescent="0.25">
      <c r="A247" s="117" t="s">
        <v>1312</v>
      </c>
      <c r="B247" s="180">
        <v>1</v>
      </c>
      <c r="C247" s="117">
        <v>2</v>
      </c>
      <c r="D247" s="181">
        <f>DEDEL!J247</f>
        <v>400107</v>
      </c>
      <c r="E247" s="117" t="b">
        <v>1</v>
      </c>
      <c r="F247" s="182" t="str">
        <f>RIGHT(DEDEL!C247,4)&amp;"."&amp;DEDEL!M247&amp;"."&amp;DEDEL!K247&amp;"."&amp;$C$5</f>
        <v>3514.DDEL3.E27.Ma22</v>
      </c>
      <c r="G247" s="183">
        <f t="shared" ca="1" si="14"/>
        <v>44697</v>
      </c>
      <c r="H247" s="316" cm="1">
        <f t="array" ref="H247">-IF(SUMPRODUCT((DEDEL!$Q$19:$AB$19=$B$5)*DEDEL!Q247:AB247)&lt;0,SUMPRODUCT((DEDEL!$Q$19:$AB$19=$B$5)*DEDEL!Q247:AB247),0)</f>
        <v>0</v>
      </c>
      <c r="I247" s="115">
        <f t="shared" ca="1" si="15"/>
        <v>44697</v>
      </c>
      <c r="J247" s="117">
        <v>3</v>
      </c>
      <c r="K247" s="117" t="b">
        <v>1</v>
      </c>
      <c r="L247" s="117" t="s">
        <v>1313</v>
      </c>
      <c r="M247" s="117" t="b">
        <v>1</v>
      </c>
      <c r="N247" s="117" t="s">
        <v>1276</v>
      </c>
      <c r="O247" s="182" t="str">
        <f>LEFT(DEDEL!D247,19)&amp;"."&amp;DEDELCR!F247</f>
        <v>The Annunciation RC.3514.DDEL3.E27.Ma22</v>
      </c>
      <c r="P247" s="185" t="str">
        <f>DEDEL!I247</f>
        <v>10162/543965</v>
      </c>
      <c r="Q247" s="117" t="b">
        <v>1</v>
      </c>
      <c r="R247" s="117" t="b">
        <v>1</v>
      </c>
      <c r="S247" s="117" t="b">
        <v>1</v>
      </c>
      <c r="U247">
        <f t="shared" si="16"/>
        <v>19</v>
      </c>
      <c r="V247">
        <f t="shared" si="17"/>
        <v>39</v>
      </c>
    </row>
    <row r="248" spans="1:22" x14ac:dyDescent="0.25">
      <c r="A248" s="117" t="s">
        <v>1312</v>
      </c>
      <c r="B248" s="180">
        <v>1</v>
      </c>
      <c r="C248" s="117">
        <v>2</v>
      </c>
      <c r="D248" s="181">
        <f>DEDEL!J248</f>
        <v>400108</v>
      </c>
      <c r="E248" s="117" t="b">
        <v>1</v>
      </c>
      <c r="F248" s="182" t="str">
        <f>RIGHT(DEDEL!C248,4)&amp;"."&amp;DEDEL!M248&amp;"."&amp;DEDEL!K248&amp;"."&amp;$C$5</f>
        <v>3516.DDEL3.E27.Ma22</v>
      </c>
      <c r="G248" s="183">
        <f t="shared" ca="1" si="14"/>
        <v>44697</v>
      </c>
      <c r="H248" s="316" cm="1">
        <f t="array" ref="H248">-IF(SUMPRODUCT((DEDEL!$Q$19:$AB$19=$B$5)*DEDEL!Q248:AB248)&lt;0,SUMPRODUCT((DEDEL!$Q$19:$AB$19=$B$5)*DEDEL!Q248:AB248),0)</f>
        <v>0</v>
      </c>
      <c r="I248" s="115">
        <f t="shared" ca="1" si="15"/>
        <v>44697</v>
      </c>
      <c r="J248" s="117">
        <v>3</v>
      </c>
      <c r="K248" s="117" t="b">
        <v>1</v>
      </c>
      <c r="L248" s="117" t="s">
        <v>1313</v>
      </c>
      <c r="M248" s="117" t="b">
        <v>1</v>
      </c>
      <c r="N248" s="117" t="s">
        <v>1276</v>
      </c>
      <c r="O248" s="182" t="str">
        <f>LEFT(DEDEL!D248,19)&amp;"."&amp;DEDELCR!F248</f>
        <v>Hasmonean Primary S.3516.DDEL3.E27.Ma22</v>
      </c>
      <c r="P248" s="185" t="str">
        <f>DEDEL!I248</f>
        <v>10162/543965</v>
      </c>
      <c r="Q248" s="117" t="b">
        <v>1</v>
      </c>
      <c r="R248" s="117" t="b">
        <v>1</v>
      </c>
      <c r="S248" s="117" t="b">
        <v>1</v>
      </c>
      <c r="U248">
        <f t="shared" si="16"/>
        <v>19</v>
      </c>
      <c r="V248">
        <f t="shared" si="17"/>
        <v>39</v>
      </c>
    </row>
    <row r="249" spans="1:22" x14ac:dyDescent="0.25">
      <c r="A249" s="117" t="s">
        <v>1312</v>
      </c>
      <c r="B249" s="180">
        <v>1</v>
      </c>
      <c r="C249" s="117">
        <v>2</v>
      </c>
      <c r="D249" s="181">
        <f>DEDEL!J249</f>
        <v>400117</v>
      </c>
      <c r="E249" s="117" t="b">
        <v>1</v>
      </c>
      <c r="F249" s="182" t="str">
        <f>RIGHT(DEDEL!C249,4)&amp;"."&amp;DEDEL!M249&amp;"."&amp;DEDEL!K249&amp;"."&amp;$C$5</f>
        <v>3518.DDEL3.E27.Ma22</v>
      </c>
      <c r="G249" s="183">
        <f t="shared" ca="1" si="14"/>
        <v>44697</v>
      </c>
      <c r="H249" s="316" cm="1">
        <f t="array" ref="H249">-IF(SUMPRODUCT((DEDEL!$Q$19:$AB$19=$B$5)*DEDEL!Q249:AB249)&lt;0,SUMPRODUCT((DEDEL!$Q$19:$AB$19=$B$5)*DEDEL!Q249:AB249),0)</f>
        <v>0</v>
      </c>
      <c r="I249" s="115">
        <f t="shared" ca="1" si="15"/>
        <v>44697</v>
      </c>
      <c r="J249" s="117">
        <v>3</v>
      </c>
      <c r="K249" s="117" t="b">
        <v>1</v>
      </c>
      <c r="L249" s="117" t="s">
        <v>1313</v>
      </c>
      <c r="M249" s="117" t="b">
        <v>1</v>
      </c>
      <c r="N249" s="117" t="s">
        <v>1276</v>
      </c>
      <c r="O249" s="182" t="str">
        <f>LEFT(DEDEL!D249,19)&amp;"."&amp;DEDELCR!F249</f>
        <v>Woodcroft Primary S.3518.DDEL3.E27.Ma22</v>
      </c>
      <c r="P249" s="185" t="str">
        <f>DEDEL!I249</f>
        <v>10162/543965</v>
      </c>
      <c r="Q249" s="117" t="b">
        <v>1</v>
      </c>
      <c r="R249" s="117" t="b">
        <v>1</v>
      </c>
      <c r="S249" s="117" t="b">
        <v>1</v>
      </c>
      <c r="U249">
        <f t="shared" si="16"/>
        <v>19</v>
      </c>
      <c r="V249">
        <f t="shared" si="17"/>
        <v>39</v>
      </c>
    </row>
    <row r="250" spans="1:22" x14ac:dyDescent="0.25">
      <c r="A250" s="117" t="s">
        <v>1312</v>
      </c>
      <c r="B250" s="180">
        <v>1</v>
      </c>
      <c r="C250" s="117">
        <v>2</v>
      </c>
      <c r="D250" s="181">
        <f>DEDEL!J250</f>
        <v>400125</v>
      </c>
      <c r="E250" s="117" t="b">
        <v>1</v>
      </c>
      <c r="F250" s="182" t="str">
        <f>RIGHT(DEDEL!C250,4)&amp;"."&amp;DEDEL!M250&amp;"."&amp;DEDEL!K250&amp;"."&amp;$C$5</f>
        <v>3520.DDEL3.E27.Ma22</v>
      </c>
      <c r="G250" s="183">
        <f t="shared" ca="1" si="14"/>
        <v>44697</v>
      </c>
      <c r="H250" s="316" cm="1">
        <f t="array" ref="H250">-IF(SUMPRODUCT((DEDEL!$Q$19:$AB$19=$B$5)*DEDEL!Q250:AB250)&lt;0,SUMPRODUCT((DEDEL!$Q$19:$AB$19=$B$5)*DEDEL!Q250:AB250),0)</f>
        <v>0</v>
      </c>
      <c r="I250" s="115">
        <f t="shared" ca="1" si="15"/>
        <v>44697</v>
      </c>
      <c r="J250" s="117">
        <v>3</v>
      </c>
      <c r="K250" s="117" t="b">
        <v>1</v>
      </c>
      <c r="L250" s="117" t="s">
        <v>1313</v>
      </c>
      <c r="M250" s="117" t="b">
        <v>1</v>
      </c>
      <c r="N250" s="117" t="s">
        <v>1276</v>
      </c>
      <c r="O250" s="182" t="str">
        <f>LEFT(DEDEL!D250,19)&amp;"."&amp;DEDELCR!F250</f>
        <v>Akiva School.3520.DDEL3.E27.Ma22</v>
      </c>
      <c r="P250" s="185" t="str">
        <f>DEDEL!I250</f>
        <v>10162/543965</v>
      </c>
      <c r="Q250" s="117" t="b">
        <v>1</v>
      </c>
      <c r="R250" s="117" t="b">
        <v>1</v>
      </c>
      <c r="S250" s="117" t="b">
        <v>1</v>
      </c>
      <c r="U250">
        <f t="shared" si="16"/>
        <v>19</v>
      </c>
      <c r="V250">
        <f t="shared" si="17"/>
        <v>32</v>
      </c>
    </row>
    <row r="251" spans="1:22" x14ac:dyDescent="0.25">
      <c r="A251" s="117" t="s">
        <v>1312</v>
      </c>
      <c r="B251" s="180">
        <v>1</v>
      </c>
      <c r="C251" s="117">
        <v>2</v>
      </c>
      <c r="D251" s="181">
        <f>DEDEL!J251</f>
        <v>400130</v>
      </c>
      <c r="E251" s="117" t="b">
        <v>1</v>
      </c>
      <c r="F251" s="182" t="str">
        <f>RIGHT(DEDEL!C251,4)&amp;"."&amp;DEDEL!M251&amp;"."&amp;DEDEL!K251&amp;"."&amp;$C$5</f>
        <v>3523.DDEL3.E27.Ma22</v>
      </c>
      <c r="G251" s="183">
        <f t="shared" ca="1" si="14"/>
        <v>44697</v>
      </c>
      <c r="H251" s="316" cm="1">
        <f t="array" ref="H251">-IF(SUMPRODUCT((DEDEL!$Q$19:$AB$19=$B$5)*DEDEL!Q251:AB251)&lt;0,SUMPRODUCT((DEDEL!$Q$19:$AB$19=$B$5)*DEDEL!Q251:AB251),0)</f>
        <v>0</v>
      </c>
      <c r="I251" s="115">
        <f t="shared" ca="1" si="15"/>
        <v>44697</v>
      </c>
      <c r="J251" s="117">
        <v>3</v>
      </c>
      <c r="K251" s="117" t="b">
        <v>1</v>
      </c>
      <c r="L251" s="117" t="s">
        <v>1313</v>
      </c>
      <c r="M251" s="117" t="b">
        <v>1</v>
      </c>
      <c r="N251" s="117" t="s">
        <v>1276</v>
      </c>
      <c r="O251" s="182" t="str">
        <f>LEFT(DEDEL!D251,19)&amp;"."&amp;DEDELCR!F251</f>
        <v>Martin Primary Scho.3523.DDEL3.E27.Ma22</v>
      </c>
      <c r="P251" s="185" t="str">
        <f>DEDEL!I251</f>
        <v>10162/543965</v>
      </c>
      <c r="Q251" s="117" t="b">
        <v>1</v>
      </c>
      <c r="R251" s="117" t="b">
        <v>1</v>
      </c>
      <c r="S251" s="117" t="b">
        <v>1</v>
      </c>
      <c r="U251">
        <f t="shared" si="16"/>
        <v>19</v>
      </c>
      <c r="V251">
        <f t="shared" si="17"/>
        <v>39</v>
      </c>
    </row>
    <row r="252" spans="1:22" x14ac:dyDescent="0.25">
      <c r="A252" s="117" t="s">
        <v>1312</v>
      </c>
      <c r="B252" s="180">
        <v>1</v>
      </c>
      <c r="C252" s="117">
        <v>2</v>
      </c>
      <c r="D252" s="181">
        <f>DEDEL!J252</f>
        <v>400150</v>
      </c>
      <c r="E252" s="117" t="b">
        <v>1</v>
      </c>
      <c r="F252" s="182" t="str">
        <f>RIGHT(DEDEL!C252,4)&amp;"."&amp;DEDEL!M252&amp;"."&amp;DEDEL!K252&amp;"."&amp;$C$5</f>
        <v>3524.DDEL3.E27.Ma22</v>
      </c>
      <c r="G252" s="183">
        <f t="shared" ca="1" si="14"/>
        <v>44697</v>
      </c>
      <c r="H252" s="316" cm="1">
        <f t="array" ref="H252">-IF(SUMPRODUCT((DEDEL!$Q$19:$AB$19=$B$5)*DEDEL!Q252:AB252)&lt;0,SUMPRODUCT((DEDEL!$Q$19:$AB$19=$B$5)*DEDEL!Q252:AB252),0)</f>
        <v>0</v>
      </c>
      <c r="I252" s="115">
        <f t="shared" ca="1" si="15"/>
        <v>44697</v>
      </c>
      <c r="J252" s="117">
        <v>3</v>
      </c>
      <c r="K252" s="117" t="b">
        <v>1</v>
      </c>
      <c r="L252" s="117" t="s">
        <v>1313</v>
      </c>
      <c r="M252" s="117" t="b">
        <v>1</v>
      </c>
      <c r="N252" s="117" t="s">
        <v>1276</v>
      </c>
      <c r="O252" s="182" t="str">
        <f>LEFT(DEDEL!D252,19)&amp;"."&amp;DEDELCR!F252</f>
        <v>Beit Shvidler Prima.3524.DDEL3.E27.Ma22</v>
      </c>
      <c r="P252" s="185" t="str">
        <f>DEDEL!I252</f>
        <v>10162/543965</v>
      </c>
      <c r="Q252" s="117" t="b">
        <v>1</v>
      </c>
      <c r="R252" s="117" t="b">
        <v>1</v>
      </c>
      <c r="S252" s="117" t="b">
        <v>1</v>
      </c>
      <c r="U252">
        <f t="shared" si="16"/>
        <v>19</v>
      </c>
      <c r="V252">
        <f t="shared" si="17"/>
        <v>39</v>
      </c>
    </row>
    <row r="253" spans="1:22" x14ac:dyDescent="0.25">
      <c r="A253" s="117" t="s">
        <v>1312</v>
      </c>
      <c r="B253" s="180">
        <v>1</v>
      </c>
      <c r="C253" s="117">
        <v>2</v>
      </c>
      <c r="D253" s="181">
        <f>DEDEL!J253</f>
        <v>400021</v>
      </c>
      <c r="E253" s="117" t="b">
        <v>1</v>
      </c>
      <c r="F253" s="182" t="str">
        <f>RIGHT(DEDEL!C253,4)&amp;"."&amp;DEDEL!M253&amp;"."&amp;DEDEL!K253&amp;"."&amp;$C$5</f>
        <v>5201.DDEL3.E27.Ma22</v>
      </c>
      <c r="G253" s="183">
        <f t="shared" ca="1" si="14"/>
        <v>44697</v>
      </c>
      <c r="H253" s="316" cm="1">
        <f t="array" ref="H253">-IF(SUMPRODUCT((DEDEL!$Q$19:$AB$19=$B$5)*DEDEL!Q253:AB253)&lt;0,SUMPRODUCT((DEDEL!$Q$19:$AB$19=$B$5)*DEDEL!Q253:AB253),0)</f>
        <v>0</v>
      </c>
      <c r="I253" s="115">
        <f t="shared" ca="1" si="15"/>
        <v>44697</v>
      </c>
      <c r="J253" s="117">
        <v>3</v>
      </c>
      <c r="K253" s="117" t="b">
        <v>1</v>
      </c>
      <c r="L253" s="117" t="s">
        <v>1313</v>
      </c>
      <c r="M253" s="117" t="b">
        <v>1</v>
      </c>
      <c r="N253" s="117" t="s">
        <v>1276</v>
      </c>
      <c r="O253" s="182" t="str">
        <f>LEFT(DEDEL!D253,19)&amp;"."&amp;DEDELCR!F253</f>
        <v>Osidge Primary Scho.5201.DDEL3.E27.Ma22</v>
      </c>
      <c r="P253" s="185" t="str">
        <f>DEDEL!I253</f>
        <v>10162/543965</v>
      </c>
      <c r="Q253" s="117" t="b">
        <v>1</v>
      </c>
      <c r="R253" s="117" t="b">
        <v>1</v>
      </c>
      <c r="S253" s="117" t="b">
        <v>1</v>
      </c>
      <c r="U253">
        <f t="shared" si="16"/>
        <v>19</v>
      </c>
      <c r="V253">
        <f t="shared" si="17"/>
        <v>39</v>
      </c>
    </row>
    <row r="254" spans="1:22" x14ac:dyDescent="0.25">
      <c r="A254" s="117" t="s">
        <v>1312</v>
      </c>
      <c r="B254" s="180">
        <v>1</v>
      </c>
      <c r="C254" s="117">
        <v>2</v>
      </c>
      <c r="D254" s="181">
        <f>DEDEL!J254</f>
        <v>400112</v>
      </c>
      <c r="E254" s="117" t="b">
        <v>1</v>
      </c>
      <c r="F254" s="182" t="str">
        <f>RIGHT(DEDEL!C254,4)&amp;"."&amp;DEDEL!M254&amp;"."&amp;DEDEL!K254&amp;"."&amp;$C$5</f>
        <v>5948.DDEL3.E27.Ma22</v>
      </c>
      <c r="G254" s="183">
        <f t="shared" ca="1" si="14"/>
        <v>44697</v>
      </c>
      <c r="H254" s="316" cm="1">
        <f t="array" ref="H254">-IF(SUMPRODUCT((DEDEL!$Q$19:$AB$19=$B$5)*DEDEL!Q254:AB254)&lt;0,SUMPRODUCT((DEDEL!$Q$19:$AB$19=$B$5)*DEDEL!Q254:AB254),0)</f>
        <v>0</v>
      </c>
      <c r="I254" s="115">
        <f t="shared" ca="1" si="15"/>
        <v>44697</v>
      </c>
      <c r="J254" s="117">
        <v>3</v>
      </c>
      <c r="K254" s="117" t="b">
        <v>1</v>
      </c>
      <c r="L254" s="117" t="s">
        <v>1313</v>
      </c>
      <c r="M254" s="117" t="b">
        <v>1</v>
      </c>
      <c r="N254" s="117" t="s">
        <v>1276</v>
      </c>
      <c r="O254" s="182" t="str">
        <f>LEFT(DEDEL!D254,19)&amp;"."&amp;DEDELCR!F254</f>
        <v>Mathilda Marks-Kenn.5948.DDEL3.E27.Ma22</v>
      </c>
      <c r="P254" s="185" t="str">
        <f>DEDEL!I254</f>
        <v>10162/543965</v>
      </c>
      <c r="Q254" s="117" t="b">
        <v>1</v>
      </c>
      <c r="R254" s="117" t="b">
        <v>1</v>
      </c>
      <c r="S254" s="117" t="b">
        <v>1</v>
      </c>
      <c r="U254">
        <f t="shared" si="16"/>
        <v>19</v>
      </c>
      <c r="V254">
        <f t="shared" si="17"/>
        <v>39</v>
      </c>
    </row>
    <row r="255" spans="1:22" x14ac:dyDescent="0.25">
      <c r="A255" s="117" t="s">
        <v>1312</v>
      </c>
      <c r="B255" s="180">
        <v>1</v>
      </c>
      <c r="C255" s="117">
        <v>2</v>
      </c>
      <c r="D255" s="181">
        <f>DEDEL!J255</f>
        <v>400110</v>
      </c>
      <c r="E255" s="117" t="b">
        <v>1</v>
      </c>
      <c r="F255" s="182" t="str">
        <f>RIGHT(DEDEL!C255,4)&amp;"."&amp;DEDEL!M255&amp;"."&amp;DEDEL!K255&amp;"."&amp;$C$5</f>
        <v>5949.DDEL3.E27.Ma22</v>
      </c>
      <c r="G255" s="183">
        <f t="shared" ca="1" si="14"/>
        <v>44697</v>
      </c>
      <c r="H255" s="316" cm="1">
        <f t="array" ref="H255">-IF(SUMPRODUCT((DEDEL!$Q$19:$AB$19=$B$5)*DEDEL!Q255:AB255)&lt;0,SUMPRODUCT((DEDEL!$Q$19:$AB$19=$B$5)*DEDEL!Q255:AB255),0)</f>
        <v>0</v>
      </c>
      <c r="I255" s="115">
        <f t="shared" ca="1" si="15"/>
        <v>44697</v>
      </c>
      <c r="J255" s="117">
        <v>3</v>
      </c>
      <c r="K255" s="117" t="b">
        <v>1</v>
      </c>
      <c r="L255" s="117" t="s">
        <v>1313</v>
      </c>
      <c r="M255" s="117" t="b">
        <v>1</v>
      </c>
      <c r="N255" s="117" t="s">
        <v>1276</v>
      </c>
      <c r="O255" s="182" t="str">
        <f>LEFT(DEDEL!D255,19)&amp;"."&amp;DEDELCR!F255</f>
        <v>Menorah Foundation .5949.DDEL3.E27.Ma22</v>
      </c>
      <c r="P255" s="185" t="str">
        <f>DEDEL!I255</f>
        <v>10162/543965</v>
      </c>
      <c r="Q255" s="117" t="b">
        <v>1</v>
      </c>
      <c r="R255" s="117" t="b">
        <v>1</v>
      </c>
      <c r="S255" s="117" t="b">
        <v>1</v>
      </c>
      <c r="U255">
        <f t="shared" si="16"/>
        <v>19</v>
      </c>
      <c r="V255">
        <f t="shared" si="17"/>
        <v>39</v>
      </c>
    </row>
    <row r="256" spans="1:22" x14ac:dyDescent="0.25">
      <c r="A256" s="117" t="s">
        <v>1312</v>
      </c>
      <c r="B256" s="180">
        <v>1</v>
      </c>
      <c r="C256" s="117">
        <v>2</v>
      </c>
      <c r="D256" s="181">
        <f>DEDEL!J256</f>
        <v>400033</v>
      </c>
      <c r="E256" s="117" t="b">
        <v>1</v>
      </c>
      <c r="F256" s="182" t="str">
        <f>RIGHT(DEDEL!C256,4)&amp;"."&amp;DEDEL!M256&amp;"."&amp;DEDEL!K256&amp;"."&amp;$C$5</f>
        <v>4003.DDEL3.E27.Ma22</v>
      </c>
      <c r="G256" s="183">
        <f t="shared" ca="1" si="14"/>
        <v>44697</v>
      </c>
      <c r="H256" s="316" cm="1">
        <f t="array" ref="H256">-IF(SUMPRODUCT((DEDEL!$Q$19:$AB$19=$B$5)*DEDEL!Q256:AB256)&lt;0,SUMPRODUCT((DEDEL!$Q$19:$AB$19=$B$5)*DEDEL!Q256:AB256),0)</f>
        <v>0</v>
      </c>
      <c r="I256" s="115">
        <f t="shared" ca="1" si="15"/>
        <v>44697</v>
      </c>
      <c r="J256" s="117">
        <v>3</v>
      </c>
      <c r="K256" s="117" t="b">
        <v>1</v>
      </c>
      <c r="L256" s="117" t="s">
        <v>1313</v>
      </c>
      <c r="M256" s="117" t="b">
        <v>1</v>
      </c>
      <c r="N256" s="117" t="s">
        <v>1276</v>
      </c>
      <c r="O256" s="182" t="str">
        <f>LEFT(DEDEL!D256,19)&amp;"."&amp;DEDELCR!F256</f>
        <v>Friern Barnet Schoo.4003.DDEL3.E27.Ma22</v>
      </c>
      <c r="P256" s="185" t="str">
        <f>DEDEL!I256</f>
        <v>10163/543965</v>
      </c>
      <c r="Q256" s="117" t="b">
        <v>1</v>
      </c>
      <c r="R256" s="117" t="b">
        <v>1</v>
      </c>
      <c r="S256" s="117" t="b">
        <v>1</v>
      </c>
      <c r="U256">
        <f t="shared" si="16"/>
        <v>19</v>
      </c>
      <c r="V256">
        <f t="shared" si="17"/>
        <v>39</v>
      </c>
    </row>
    <row r="257" spans="1:22" x14ac:dyDescent="0.25">
      <c r="A257" s="117" t="s">
        <v>1312</v>
      </c>
      <c r="B257" s="180">
        <v>1</v>
      </c>
      <c r="C257" s="117">
        <v>2</v>
      </c>
      <c r="D257" s="181">
        <f>DEDEL!J257</f>
        <v>107953</v>
      </c>
      <c r="E257" s="117" t="b">
        <v>1</v>
      </c>
      <c r="F257" s="182" t="str">
        <f>RIGHT(DEDEL!C257,4)&amp;"."&amp;DEDEL!M257&amp;"."&amp;DEDEL!K257&amp;"."&amp;$C$5</f>
        <v>4004.DDEL3.E27.Ma22</v>
      </c>
      <c r="G257" s="183">
        <f t="shared" ca="1" si="14"/>
        <v>44697</v>
      </c>
      <c r="H257" s="316" cm="1">
        <f t="array" ref="H257">-IF(SUMPRODUCT((DEDEL!$Q$19:$AB$19=$B$5)*DEDEL!Q257:AB257)&lt;0,SUMPRODUCT((DEDEL!$Q$19:$AB$19=$B$5)*DEDEL!Q257:AB257),0)</f>
        <v>0</v>
      </c>
      <c r="I257" s="115">
        <f t="shared" ca="1" si="15"/>
        <v>44697</v>
      </c>
      <c r="J257" s="117">
        <v>3</v>
      </c>
      <c r="K257" s="117" t="b">
        <v>1</v>
      </c>
      <c r="L257" s="117" t="s">
        <v>1313</v>
      </c>
      <c r="M257" s="117" t="b">
        <v>1</v>
      </c>
      <c r="N257" s="117" t="s">
        <v>1276</v>
      </c>
      <c r="O257" s="182" t="str">
        <f>LEFT(DEDEL!D257,19)&amp;"."&amp;DEDELCR!F257</f>
        <v>Menorah High School.4004.DDEL3.E27.Ma22</v>
      </c>
      <c r="P257" s="185" t="str">
        <f>DEDEL!I257</f>
        <v>10163/543965</v>
      </c>
      <c r="Q257" s="117" t="b">
        <v>1</v>
      </c>
      <c r="R257" s="117" t="b">
        <v>1</v>
      </c>
      <c r="S257" s="117" t="b">
        <v>1</v>
      </c>
      <c r="U257">
        <f t="shared" si="16"/>
        <v>19</v>
      </c>
      <c r="V257">
        <f t="shared" si="17"/>
        <v>39</v>
      </c>
    </row>
    <row r="258" spans="1:22" x14ac:dyDescent="0.25">
      <c r="A258" s="117" t="s">
        <v>1312</v>
      </c>
      <c r="B258" s="180">
        <v>1</v>
      </c>
      <c r="C258" s="117">
        <v>2</v>
      </c>
      <c r="D258" s="181">
        <f>DEDEL!J258</f>
        <v>400029</v>
      </c>
      <c r="E258" s="117" t="b">
        <v>1</v>
      </c>
      <c r="F258" s="182" t="str">
        <f>RIGHT(DEDEL!C258,4)&amp;"."&amp;DEDEL!M258&amp;"."&amp;DEDEL!K258&amp;"."&amp;$C$5</f>
        <v>5404.DDEL3.E27.Ma22</v>
      </c>
      <c r="G258" s="183">
        <f t="shared" ca="1" si="14"/>
        <v>44697</v>
      </c>
      <c r="H258" s="316" cm="1">
        <f t="array" ref="H258">-IF(SUMPRODUCT((DEDEL!$Q$19:$AB$19=$B$5)*DEDEL!Q258:AB258)&lt;0,SUMPRODUCT((DEDEL!$Q$19:$AB$19=$B$5)*DEDEL!Q258:AB258),0)</f>
        <v>0</v>
      </c>
      <c r="I258" s="115">
        <f t="shared" ca="1" si="15"/>
        <v>44697</v>
      </c>
      <c r="J258" s="117">
        <v>3</v>
      </c>
      <c r="K258" s="117" t="b">
        <v>1</v>
      </c>
      <c r="L258" s="117" t="s">
        <v>1313</v>
      </c>
      <c r="M258" s="117" t="b">
        <v>1</v>
      </c>
      <c r="N258" s="117" t="s">
        <v>1276</v>
      </c>
      <c r="O258" s="182" t="str">
        <f>LEFT(DEDEL!D258,19)&amp;"."&amp;DEDELCR!F258</f>
        <v>St Michael's Cathol.5404.DDEL3.E27.Ma22</v>
      </c>
      <c r="P258" s="185" t="str">
        <f>DEDEL!I258</f>
        <v>10163/543965</v>
      </c>
      <c r="Q258" s="117" t="b">
        <v>1</v>
      </c>
      <c r="R258" s="117" t="b">
        <v>1</v>
      </c>
      <c r="S258" s="117" t="b">
        <v>1</v>
      </c>
      <c r="U258">
        <f t="shared" si="16"/>
        <v>19</v>
      </c>
      <c r="V258">
        <f t="shared" si="17"/>
        <v>39</v>
      </c>
    </row>
    <row r="259" spans="1:22" x14ac:dyDescent="0.25">
      <c r="A259" s="117" t="s">
        <v>1312</v>
      </c>
      <c r="B259" s="180">
        <v>1</v>
      </c>
      <c r="C259" s="117">
        <v>2</v>
      </c>
      <c r="D259" s="181">
        <f>DEDEL!J259</f>
        <v>400041</v>
      </c>
      <c r="E259" s="117" t="b">
        <v>1</v>
      </c>
      <c r="F259" s="182" t="str">
        <f>RIGHT(DEDEL!C259,4)&amp;"."&amp;DEDEL!M259&amp;"."&amp;DEDEL!K259&amp;"."&amp;$C$5</f>
        <v>5405.DDEL3.E27.Ma22</v>
      </c>
      <c r="G259" s="183">
        <f t="shared" ca="1" si="14"/>
        <v>44697</v>
      </c>
      <c r="H259" s="316" cm="1">
        <f t="array" ref="H259">-IF(SUMPRODUCT((DEDEL!$Q$19:$AB$19=$B$5)*DEDEL!Q259:AB259)&lt;0,SUMPRODUCT((DEDEL!$Q$19:$AB$19=$B$5)*DEDEL!Q259:AB259),0)</f>
        <v>0</v>
      </c>
      <c r="I259" s="115">
        <f t="shared" ca="1" si="15"/>
        <v>44697</v>
      </c>
      <c r="J259" s="117">
        <v>3</v>
      </c>
      <c r="K259" s="117" t="b">
        <v>1</v>
      </c>
      <c r="L259" s="117" t="s">
        <v>1313</v>
      </c>
      <c r="M259" s="117" t="b">
        <v>1</v>
      </c>
      <c r="N259" s="117" t="s">
        <v>1276</v>
      </c>
      <c r="O259" s="182" t="str">
        <f>LEFT(DEDEL!D259,19)&amp;"."&amp;DEDELCR!F259</f>
        <v>Finchley Catholic H.5405.DDEL3.E27.Ma22</v>
      </c>
      <c r="P259" s="185" t="str">
        <f>DEDEL!I259</f>
        <v>10163/543965</v>
      </c>
      <c r="Q259" s="117" t="b">
        <v>1</v>
      </c>
      <c r="R259" s="117" t="b">
        <v>1</v>
      </c>
      <c r="S259" s="117" t="b">
        <v>1</v>
      </c>
      <c r="U259">
        <f t="shared" si="16"/>
        <v>19</v>
      </c>
      <c r="V259">
        <f t="shared" si="17"/>
        <v>39</v>
      </c>
    </row>
    <row r="260" spans="1:22" x14ac:dyDescent="0.25">
      <c r="A260" s="117" t="s">
        <v>1312</v>
      </c>
      <c r="B260" s="180">
        <v>1</v>
      </c>
      <c r="C260" s="117">
        <v>2</v>
      </c>
      <c r="D260" s="181">
        <f>DEDEL!J260</f>
        <v>400013</v>
      </c>
      <c r="E260" s="117" t="b">
        <v>1</v>
      </c>
      <c r="F260" s="182" t="str">
        <f>RIGHT(DEDEL!C260,4)&amp;"."&amp;DEDEL!M260&amp;"."&amp;DEDEL!K260&amp;"."&amp;$C$5</f>
        <v>5407.DDEL3.E27.Ma22</v>
      </c>
      <c r="G260" s="183">
        <f t="shared" ca="1" si="14"/>
        <v>44697</v>
      </c>
      <c r="H260" s="316" cm="1">
        <f t="array" ref="H260">-IF(SUMPRODUCT((DEDEL!$Q$19:$AB$19=$B$5)*DEDEL!Q260:AB260)&lt;0,SUMPRODUCT((DEDEL!$Q$19:$AB$19=$B$5)*DEDEL!Q260:AB260),0)</f>
        <v>0</v>
      </c>
      <c r="I260" s="115">
        <f t="shared" ca="1" si="15"/>
        <v>44697</v>
      </c>
      <c r="J260" s="117">
        <v>3</v>
      </c>
      <c r="K260" s="117" t="b">
        <v>1</v>
      </c>
      <c r="L260" s="117" t="s">
        <v>1313</v>
      </c>
      <c r="M260" s="117" t="b">
        <v>1</v>
      </c>
      <c r="N260" s="117" t="s">
        <v>1276</v>
      </c>
      <c r="O260" s="182" t="str">
        <f>LEFT(DEDEL!D260,19)&amp;"."&amp;DEDELCR!F260</f>
        <v>St James' Catholic .5407.DDEL3.E27.Ma22</v>
      </c>
      <c r="P260" s="185" t="str">
        <f>DEDEL!I260</f>
        <v>10163/543965</v>
      </c>
      <c r="Q260" s="117" t="b">
        <v>1</v>
      </c>
      <c r="R260" s="117" t="b">
        <v>1</v>
      </c>
      <c r="S260" s="117" t="b">
        <v>1</v>
      </c>
      <c r="U260">
        <f t="shared" si="16"/>
        <v>19</v>
      </c>
      <c r="V260">
        <f t="shared" si="17"/>
        <v>39</v>
      </c>
    </row>
    <row r="261" spans="1:22" x14ac:dyDescent="0.25">
      <c r="A261" s="117" t="s">
        <v>1312</v>
      </c>
      <c r="B261" s="180">
        <v>1</v>
      </c>
      <c r="C261" s="117">
        <v>2</v>
      </c>
      <c r="D261" s="181">
        <f>DEDEL!J261</f>
        <v>400140</v>
      </c>
      <c r="E261" s="117" t="b">
        <v>1</v>
      </c>
      <c r="F261" s="182" t="str">
        <f>RIGHT(DEDEL!C261,4)&amp;"."&amp;DEDEL!M261&amp;"."&amp;DEDEL!K261&amp;"."&amp;$C$5</f>
        <v>5427.DDEL3.E27.Ma22</v>
      </c>
      <c r="G261" s="183">
        <f t="shared" ca="1" si="14"/>
        <v>44697</v>
      </c>
      <c r="H261" s="316" cm="1">
        <f t="array" ref="H261">-IF(SUMPRODUCT((DEDEL!$Q$19:$AB$19=$B$5)*DEDEL!Q261:AB261)&lt;0,SUMPRODUCT((DEDEL!$Q$19:$AB$19=$B$5)*DEDEL!Q261:AB261),0)</f>
        <v>0</v>
      </c>
      <c r="I261" s="115">
        <f t="shared" ca="1" si="15"/>
        <v>44697</v>
      </c>
      <c r="J261" s="117">
        <v>3</v>
      </c>
      <c r="K261" s="117" t="b">
        <v>1</v>
      </c>
      <c r="L261" s="117" t="s">
        <v>1313</v>
      </c>
      <c r="M261" s="117" t="b">
        <v>1</v>
      </c>
      <c r="N261" s="117" t="s">
        <v>1276</v>
      </c>
      <c r="O261" s="182" t="str">
        <f>LEFT(DEDEL!D261,19)&amp;"."&amp;DEDELCR!F261</f>
        <v>JCoSS.5427.DDEL3.E27.Ma22</v>
      </c>
      <c r="P261" s="185" t="str">
        <f>DEDEL!I261</f>
        <v>10163/543965</v>
      </c>
      <c r="Q261" s="117" t="b">
        <v>1</v>
      </c>
      <c r="R261" s="117" t="b">
        <v>1</v>
      </c>
      <c r="S261" s="117" t="b">
        <v>1</v>
      </c>
      <c r="U261">
        <f t="shared" si="16"/>
        <v>19</v>
      </c>
      <c r="V261">
        <f t="shared" si="17"/>
        <v>25</v>
      </c>
    </row>
    <row r="262" spans="1:22" x14ac:dyDescent="0.25">
      <c r="A262" s="117" t="s">
        <v>1312</v>
      </c>
      <c r="B262" s="180">
        <v>1</v>
      </c>
      <c r="C262" s="117">
        <v>2</v>
      </c>
      <c r="D262" s="181">
        <f>DEDEL!J262</f>
        <v>400135</v>
      </c>
      <c r="E262" s="117" t="b">
        <v>1</v>
      </c>
      <c r="F262" s="182" t="str">
        <f>RIGHT(DEDEL!C262,4)&amp;"."&amp;DEDEL!M262&amp;"."&amp;DEDEL!K262&amp;"."&amp;$C$5</f>
        <v>3521.DDEL3.E27.Ma22</v>
      </c>
      <c r="G262" s="183">
        <f t="shared" ca="1" si="14"/>
        <v>44697</v>
      </c>
      <c r="H262" s="316" cm="1">
        <f t="array" ref="H262">-IF(SUMPRODUCT((DEDEL!$Q$19:$AB$19=$B$5)*DEDEL!Q262:AB262)&lt;0,SUMPRODUCT((DEDEL!$Q$19:$AB$19=$B$5)*DEDEL!Q262:AB262),0)</f>
        <v>0</v>
      </c>
      <c r="I262" s="115">
        <f t="shared" ca="1" si="15"/>
        <v>44697</v>
      </c>
      <c r="J262" s="117">
        <v>3</v>
      </c>
      <c r="K262" s="117" t="b">
        <v>1</v>
      </c>
      <c r="L262" s="117" t="s">
        <v>1313</v>
      </c>
      <c r="M262" s="117" t="b">
        <v>1</v>
      </c>
      <c r="N262" s="117" t="s">
        <v>1276</v>
      </c>
      <c r="O262" s="182" t="str">
        <f>LEFT(DEDEL!D262,19)&amp;"."&amp;DEDELCR!F262</f>
        <v>St Mary's and St Jo.3521.DDEL3.E27.Ma22</v>
      </c>
      <c r="P262" s="185" t="str">
        <f>DEDEL!I262</f>
        <v>11510/543965</v>
      </c>
      <c r="Q262" s="117" t="b">
        <v>1</v>
      </c>
      <c r="R262" s="117" t="b">
        <v>1</v>
      </c>
      <c r="S262" s="117" t="b">
        <v>1</v>
      </c>
      <c r="U262">
        <f t="shared" si="16"/>
        <v>19</v>
      </c>
      <c r="V262">
        <f t="shared" si="17"/>
        <v>39</v>
      </c>
    </row>
    <row r="263" spans="1:22" x14ac:dyDescent="0.25">
      <c r="A263" s="117" t="s">
        <v>1312</v>
      </c>
      <c r="B263" s="180">
        <v>1</v>
      </c>
      <c r="C263" s="117">
        <v>2</v>
      </c>
      <c r="D263" s="181">
        <f>DEDEL!J263</f>
        <v>400005</v>
      </c>
      <c r="E263" s="117" t="b">
        <v>1</v>
      </c>
      <c r="F263" s="182" t="str">
        <f>RIGHT(DEDEL!C263,4)&amp;"."&amp;DEDEL!M263&amp;"."&amp;DEDEL!K263&amp;"."&amp;$C$5</f>
        <v>2002.DDEL4.E23.Ma22</v>
      </c>
      <c r="G263" s="183">
        <f t="shared" ca="1" si="14"/>
        <v>44697</v>
      </c>
      <c r="H263" s="316" cm="1">
        <f t="array" ref="H263">-IF(SUMPRODUCT((DEDEL!$Q$19:$AB$19=$B$5)*DEDEL!Q263:AB263)&lt;0,SUMPRODUCT((DEDEL!$Q$19:$AB$19=$B$5)*DEDEL!Q263:AB263),0)</f>
        <v>0</v>
      </c>
      <c r="I263" s="115">
        <f t="shared" ca="1" si="15"/>
        <v>44697</v>
      </c>
      <c r="J263" s="117">
        <v>3</v>
      </c>
      <c r="K263" s="117" t="b">
        <v>1</v>
      </c>
      <c r="L263" s="117" t="s">
        <v>1313</v>
      </c>
      <c r="M263" s="117" t="b">
        <v>1</v>
      </c>
      <c r="N263" s="117" t="s">
        <v>1276</v>
      </c>
      <c r="O263" s="182" t="str">
        <f>LEFT(DEDEL!D263,19)&amp;"."&amp;DEDELCR!F263</f>
        <v>Barnfield Primary S.2002.DDEL4.E23.Ma22</v>
      </c>
      <c r="P263" s="185" t="str">
        <f>DEDEL!I263</f>
        <v>10162/543965</v>
      </c>
      <c r="Q263" s="117" t="b">
        <v>1</v>
      </c>
      <c r="R263" s="117" t="b">
        <v>1</v>
      </c>
      <c r="S263" s="117" t="b">
        <v>1</v>
      </c>
      <c r="U263">
        <f t="shared" si="16"/>
        <v>19</v>
      </c>
      <c r="V263">
        <f t="shared" si="17"/>
        <v>39</v>
      </c>
    </row>
    <row r="264" spans="1:22" x14ac:dyDescent="0.25">
      <c r="A264" s="117" t="s">
        <v>1312</v>
      </c>
      <c r="B264" s="180">
        <v>1</v>
      </c>
      <c r="C264" s="117">
        <v>2</v>
      </c>
      <c r="D264" s="181">
        <f>DEDEL!J264</f>
        <v>400051</v>
      </c>
      <c r="E264" s="117" t="b">
        <v>1</v>
      </c>
      <c r="F264" s="182" t="str">
        <f>RIGHT(DEDEL!C264,4)&amp;"."&amp;DEDEL!M264&amp;"."&amp;DEDEL!K264&amp;"."&amp;$C$5</f>
        <v>2003.DDEL4.E23.Ma22</v>
      </c>
      <c r="G264" s="183">
        <f t="shared" ca="1" si="14"/>
        <v>44697</v>
      </c>
      <c r="H264" s="316" cm="1">
        <f t="array" ref="H264">-IF(SUMPRODUCT((DEDEL!$Q$19:$AB$19=$B$5)*DEDEL!Q264:AB264)&lt;0,SUMPRODUCT((DEDEL!$Q$19:$AB$19=$B$5)*DEDEL!Q264:AB264),0)</f>
        <v>0</v>
      </c>
      <c r="I264" s="115">
        <f t="shared" ca="1" si="15"/>
        <v>44697</v>
      </c>
      <c r="J264" s="117">
        <v>3</v>
      </c>
      <c r="K264" s="117" t="b">
        <v>1</v>
      </c>
      <c r="L264" s="117" t="s">
        <v>1313</v>
      </c>
      <c r="M264" s="117" t="b">
        <v>1</v>
      </c>
      <c r="N264" s="117" t="s">
        <v>1276</v>
      </c>
      <c r="O264" s="182" t="str">
        <f>LEFT(DEDEL!D264,19)&amp;"."&amp;DEDELCR!F264</f>
        <v>Bell Lane Primary S.2003.DDEL4.E23.Ma22</v>
      </c>
      <c r="P264" s="185" t="str">
        <f>DEDEL!I264</f>
        <v>10162/543965</v>
      </c>
      <c r="Q264" s="117" t="b">
        <v>1</v>
      </c>
      <c r="R264" s="117" t="b">
        <v>1</v>
      </c>
      <c r="S264" s="117" t="b">
        <v>1</v>
      </c>
      <c r="U264">
        <f t="shared" si="16"/>
        <v>19</v>
      </c>
      <c r="V264">
        <f t="shared" si="17"/>
        <v>39</v>
      </c>
    </row>
    <row r="265" spans="1:22" x14ac:dyDescent="0.25">
      <c r="A265" s="117" t="s">
        <v>1312</v>
      </c>
      <c r="B265" s="180">
        <v>1</v>
      </c>
      <c r="C265" s="117">
        <v>2</v>
      </c>
      <c r="D265" s="181">
        <f>DEDEL!J265</f>
        <v>400040</v>
      </c>
      <c r="E265" s="117" t="b">
        <v>1</v>
      </c>
      <c r="F265" s="182" t="str">
        <f>RIGHT(DEDEL!C265,4)&amp;"."&amp;DEDEL!M265&amp;"."&amp;DEDEL!K265&amp;"."&amp;$C$5</f>
        <v>2007.DDEL4.E23.Ma22</v>
      </c>
      <c r="G265" s="183">
        <f t="shared" ca="1" si="14"/>
        <v>44697</v>
      </c>
      <c r="H265" s="316" cm="1">
        <f t="array" ref="H265">-IF(SUMPRODUCT((DEDEL!$Q$19:$AB$19=$B$5)*DEDEL!Q265:AB265)&lt;0,SUMPRODUCT((DEDEL!$Q$19:$AB$19=$B$5)*DEDEL!Q265:AB265),0)</f>
        <v>0</v>
      </c>
      <c r="I265" s="115">
        <f t="shared" ca="1" si="15"/>
        <v>44697</v>
      </c>
      <c r="J265" s="117">
        <v>3</v>
      </c>
      <c r="K265" s="117" t="b">
        <v>1</v>
      </c>
      <c r="L265" s="117" t="s">
        <v>1313</v>
      </c>
      <c r="M265" s="117" t="b">
        <v>1</v>
      </c>
      <c r="N265" s="117" t="s">
        <v>1276</v>
      </c>
      <c r="O265" s="182" t="str">
        <f>LEFT(DEDEL!D265,19)&amp;"."&amp;DEDELCR!F265</f>
        <v>Brookland Junior Sc.2007.DDEL4.E23.Ma22</v>
      </c>
      <c r="P265" s="185" t="str">
        <f>DEDEL!I265</f>
        <v>10162/543965</v>
      </c>
      <c r="Q265" s="117" t="b">
        <v>1</v>
      </c>
      <c r="R265" s="117" t="b">
        <v>1</v>
      </c>
      <c r="S265" s="117" t="b">
        <v>1</v>
      </c>
      <c r="U265">
        <f t="shared" si="16"/>
        <v>19</v>
      </c>
      <c r="V265">
        <f t="shared" si="17"/>
        <v>39</v>
      </c>
    </row>
    <row r="266" spans="1:22" x14ac:dyDescent="0.25">
      <c r="A266" s="117" t="s">
        <v>1312</v>
      </c>
      <c r="B266" s="180">
        <v>1</v>
      </c>
      <c r="C266" s="117">
        <v>2</v>
      </c>
      <c r="D266" s="181">
        <f>DEDEL!J266</f>
        <v>400057</v>
      </c>
      <c r="E266" s="117" t="b">
        <v>1</v>
      </c>
      <c r="F266" s="182" t="str">
        <f>RIGHT(DEDEL!C266,4)&amp;"."&amp;DEDEL!M266&amp;"."&amp;DEDEL!K266&amp;"."&amp;$C$5</f>
        <v>2008.DDEL4.E23.Ma22</v>
      </c>
      <c r="G266" s="183">
        <f t="shared" ca="1" si="14"/>
        <v>44697</v>
      </c>
      <c r="H266" s="316" cm="1">
        <f t="array" ref="H266">-IF(SUMPRODUCT((DEDEL!$Q$19:$AB$19=$B$5)*DEDEL!Q266:AB266)&lt;0,SUMPRODUCT((DEDEL!$Q$19:$AB$19=$B$5)*DEDEL!Q266:AB266),0)</f>
        <v>0</v>
      </c>
      <c r="I266" s="115">
        <f t="shared" ca="1" si="15"/>
        <v>44697</v>
      </c>
      <c r="J266" s="117">
        <v>3</v>
      </c>
      <c r="K266" s="117" t="b">
        <v>1</v>
      </c>
      <c r="L266" s="117" t="s">
        <v>1313</v>
      </c>
      <c r="M266" s="117" t="b">
        <v>1</v>
      </c>
      <c r="N266" s="117" t="s">
        <v>1276</v>
      </c>
      <c r="O266" s="182" t="str">
        <f>LEFT(DEDEL!D266,19)&amp;"."&amp;DEDELCR!F266</f>
        <v>Brookland Infant an.2008.DDEL4.E23.Ma22</v>
      </c>
      <c r="P266" s="185" t="str">
        <f>DEDEL!I266</f>
        <v>10162/543965</v>
      </c>
      <c r="Q266" s="117" t="b">
        <v>1</v>
      </c>
      <c r="R266" s="117" t="b">
        <v>1</v>
      </c>
      <c r="S266" s="117" t="b">
        <v>1</v>
      </c>
      <c r="U266">
        <f t="shared" si="16"/>
        <v>19</v>
      </c>
      <c r="V266">
        <f t="shared" si="17"/>
        <v>39</v>
      </c>
    </row>
    <row r="267" spans="1:22" x14ac:dyDescent="0.25">
      <c r="A267" s="117" t="s">
        <v>1312</v>
      </c>
      <c r="B267" s="180">
        <v>1</v>
      </c>
      <c r="C267" s="117">
        <v>2</v>
      </c>
      <c r="D267" s="181">
        <f>DEDEL!J267</f>
        <v>400061</v>
      </c>
      <c r="E267" s="117" t="b">
        <v>1</v>
      </c>
      <c r="F267" s="182" t="str">
        <f>RIGHT(DEDEL!C267,4)&amp;"."&amp;DEDEL!M267&amp;"."&amp;DEDEL!K267&amp;"."&amp;$C$5</f>
        <v>2009.DDEL4.E23.Ma22</v>
      </c>
      <c r="G267" s="183">
        <f t="shared" ca="1" si="14"/>
        <v>44697</v>
      </c>
      <c r="H267" s="316" cm="1">
        <f t="array" ref="H267">-IF(SUMPRODUCT((DEDEL!$Q$19:$AB$19=$B$5)*DEDEL!Q267:AB267)&lt;0,SUMPRODUCT((DEDEL!$Q$19:$AB$19=$B$5)*DEDEL!Q267:AB267),0)</f>
        <v>0</v>
      </c>
      <c r="I267" s="115">
        <f t="shared" ca="1" si="15"/>
        <v>44697</v>
      </c>
      <c r="J267" s="117">
        <v>3</v>
      </c>
      <c r="K267" s="117" t="b">
        <v>1</v>
      </c>
      <c r="L267" s="117" t="s">
        <v>1313</v>
      </c>
      <c r="M267" s="117" t="b">
        <v>1</v>
      </c>
      <c r="N267" s="117" t="s">
        <v>1276</v>
      </c>
      <c r="O267" s="182" t="str">
        <f>LEFT(DEDEL!D267,19)&amp;"."&amp;DEDELCR!F267</f>
        <v>Brunswick Park Prim.2009.DDEL4.E23.Ma22</v>
      </c>
      <c r="P267" s="185" t="str">
        <f>DEDEL!I267</f>
        <v>10162/543965</v>
      </c>
      <c r="Q267" s="117" t="b">
        <v>1</v>
      </c>
      <c r="R267" s="117" t="b">
        <v>1</v>
      </c>
      <c r="S267" s="117" t="b">
        <v>1</v>
      </c>
      <c r="U267">
        <f t="shared" si="16"/>
        <v>19</v>
      </c>
      <c r="V267">
        <f t="shared" si="17"/>
        <v>39</v>
      </c>
    </row>
    <row r="268" spans="1:22" x14ac:dyDescent="0.25">
      <c r="A268" s="117" t="s">
        <v>1312</v>
      </c>
      <c r="B268" s="180">
        <v>1</v>
      </c>
      <c r="C268" s="117">
        <v>2</v>
      </c>
      <c r="D268" s="181">
        <f>DEDEL!J268</f>
        <v>400020</v>
      </c>
      <c r="E268" s="117" t="b">
        <v>1</v>
      </c>
      <c r="F268" s="182" t="str">
        <f>RIGHT(DEDEL!C268,4)&amp;"."&amp;DEDEL!M268&amp;"."&amp;DEDEL!K268&amp;"."&amp;$C$5</f>
        <v>2011.DDEL4.E23.Ma22</v>
      </c>
      <c r="G268" s="183">
        <f t="shared" ca="1" si="14"/>
        <v>44697</v>
      </c>
      <c r="H268" s="316" cm="1">
        <f t="array" ref="H268">-IF(SUMPRODUCT((DEDEL!$Q$19:$AB$19=$B$5)*DEDEL!Q268:AB268)&lt;0,SUMPRODUCT((DEDEL!$Q$19:$AB$19=$B$5)*DEDEL!Q268:AB268),0)</f>
        <v>0</v>
      </c>
      <c r="I268" s="115">
        <f t="shared" ref="I268:I331" ca="1" si="18">G268</f>
        <v>44697</v>
      </c>
      <c r="J268" s="117">
        <v>3</v>
      </c>
      <c r="K268" s="117" t="b">
        <v>1</v>
      </c>
      <c r="L268" s="117" t="s">
        <v>1313</v>
      </c>
      <c r="M268" s="117" t="b">
        <v>1</v>
      </c>
      <c r="N268" s="117" t="s">
        <v>1276</v>
      </c>
      <c r="O268" s="182" t="str">
        <f>LEFT(DEDEL!D268,19)&amp;"."&amp;DEDELCR!F268</f>
        <v>Church Hill School.2011.DDEL4.E23.Ma22</v>
      </c>
      <c r="P268" s="185" t="str">
        <f>DEDEL!I268</f>
        <v>10162/543965</v>
      </c>
      <c r="Q268" s="117" t="b">
        <v>1</v>
      </c>
      <c r="R268" s="117" t="b">
        <v>1</v>
      </c>
      <c r="S268" s="117" t="b">
        <v>1</v>
      </c>
      <c r="U268">
        <f t="shared" si="16"/>
        <v>19</v>
      </c>
      <c r="V268">
        <f t="shared" si="17"/>
        <v>38</v>
      </c>
    </row>
    <row r="269" spans="1:22" x14ac:dyDescent="0.25">
      <c r="A269" s="117" t="s">
        <v>1312</v>
      </c>
      <c r="B269" s="180">
        <v>1</v>
      </c>
      <c r="C269" s="117">
        <v>2</v>
      </c>
      <c r="D269" s="181">
        <f>DEDEL!J269</f>
        <v>400050</v>
      </c>
      <c r="E269" s="117" t="b">
        <v>1</v>
      </c>
      <c r="F269" s="182" t="str">
        <f>RIGHT(DEDEL!C269,4)&amp;"."&amp;DEDEL!M269&amp;"."&amp;DEDEL!K269&amp;"."&amp;$C$5</f>
        <v>2014.DDEL4.E23.Ma22</v>
      </c>
      <c r="G269" s="183">
        <f t="shared" ca="1" si="14"/>
        <v>44697</v>
      </c>
      <c r="H269" s="316" cm="1">
        <f t="array" ref="H269">-IF(SUMPRODUCT((DEDEL!$Q$19:$AB$19=$B$5)*DEDEL!Q269:AB269)&lt;0,SUMPRODUCT((DEDEL!$Q$19:$AB$19=$B$5)*DEDEL!Q269:AB269),0)</f>
        <v>0</v>
      </c>
      <c r="I269" s="115">
        <f t="shared" ca="1" si="18"/>
        <v>44697</v>
      </c>
      <c r="J269" s="117">
        <v>3</v>
      </c>
      <c r="K269" s="117" t="b">
        <v>1</v>
      </c>
      <c r="L269" s="117" t="s">
        <v>1313</v>
      </c>
      <c r="M269" s="117" t="b">
        <v>1</v>
      </c>
      <c r="N269" s="117" t="s">
        <v>1276</v>
      </c>
      <c r="O269" s="182" t="str">
        <f>LEFT(DEDEL!D269,19)&amp;"."&amp;DEDELCR!F269</f>
        <v>Colindale Primary S.2014.DDEL4.E23.Ma22</v>
      </c>
      <c r="P269" s="185" t="str">
        <f>DEDEL!I269</f>
        <v>10162/543965</v>
      </c>
      <c r="Q269" s="117" t="b">
        <v>1</v>
      </c>
      <c r="R269" s="117" t="b">
        <v>1</v>
      </c>
      <c r="S269" s="117" t="b">
        <v>1</v>
      </c>
      <c r="U269">
        <f t="shared" si="16"/>
        <v>19</v>
      </c>
      <c r="V269">
        <f t="shared" si="17"/>
        <v>39</v>
      </c>
    </row>
    <row r="270" spans="1:22" x14ac:dyDescent="0.25">
      <c r="A270" s="117" t="s">
        <v>1312</v>
      </c>
      <c r="B270" s="180">
        <v>1</v>
      </c>
      <c r="C270" s="117">
        <v>2</v>
      </c>
      <c r="D270" s="181">
        <f>DEDEL!J270</f>
        <v>400059</v>
      </c>
      <c r="E270" s="117" t="b">
        <v>1</v>
      </c>
      <c r="F270" s="182" t="str">
        <f>RIGHT(DEDEL!C270,4)&amp;"."&amp;DEDEL!M270&amp;"."&amp;DEDEL!K270&amp;"."&amp;$C$5</f>
        <v>2015.DDEL4.E23.Ma22</v>
      </c>
      <c r="G270" s="183">
        <f t="shared" ca="1" si="14"/>
        <v>44697</v>
      </c>
      <c r="H270" s="316" cm="1">
        <f t="array" ref="H270">-IF(SUMPRODUCT((DEDEL!$Q$19:$AB$19=$B$5)*DEDEL!Q270:AB270)&lt;0,SUMPRODUCT((DEDEL!$Q$19:$AB$19=$B$5)*DEDEL!Q270:AB270),0)</f>
        <v>0</v>
      </c>
      <c r="I270" s="115">
        <f t="shared" ca="1" si="18"/>
        <v>44697</v>
      </c>
      <c r="J270" s="117">
        <v>3</v>
      </c>
      <c r="K270" s="117" t="b">
        <v>1</v>
      </c>
      <c r="L270" s="117" t="s">
        <v>1313</v>
      </c>
      <c r="M270" s="117" t="b">
        <v>1</v>
      </c>
      <c r="N270" s="117" t="s">
        <v>1276</v>
      </c>
      <c r="O270" s="182" t="str">
        <f>LEFT(DEDEL!D270,19)&amp;"."&amp;DEDELCR!F270</f>
        <v>Coppetts Wood Prima.2015.DDEL4.E23.Ma22</v>
      </c>
      <c r="P270" s="185" t="str">
        <f>DEDEL!I270</f>
        <v>10162/543965</v>
      </c>
      <c r="Q270" s="117" t="b">
        <v>1</v>
      </c>
      <c r="R270" s="117" t="b">
        <v>1</v>
      </c>
      <c r="S270" s="117" t="b">
        <v>1</v>
      </c>
      <c r="U270">
        <f t="shared" si="16"/>
        <v>19</v>
      </c>
      <c r="V270">
        <f t="shared" si="17"/>
        <v>39</v>
      </c>
    </row>
    <row r="271" spans="1:22" x14ac:dyDescent="0.25">
      <c r="A271" s="117" t="s">
        <v>1312</v>
      </c>
      <c r="B271" s="180">
        <v>1</v>
      </c>
      <c r="C271" s="117">
        <v>2</v>
      </c>
      <c r="D271" s="181">
        <f>DEDEL!J271</f>
        <v>400049</v>
      </c>
      <c r="E271" s="117" t="b">
        <v>1</v>
      </c>
      <c r="F271" s="182" t="str">
        <f>RIGHT(DEDEL!C271,4)&amp;"."&amp;DEDEL!M271&amp;"."&amp;DEDEL!K271&amp;"."&amp;$C$5</f>
        <v>2016.DDEL4.E23.Ma22</v>
      </c>
      <c r="G271" s="183">
        <f t="shared" ca="1" si="14"/>
        <v>44697</v>
      </c>
      <c r="H271" s="316" cm="1">
        <f t="array" ref="H271">-IF(SUMPRODUCT((DEDEL!$Q$19:$AB$19=$B$5)*DEDEL!Q271:AB271)&lt;0,SUMPRODUCT((DEDEL!$Q$19:$AB$19=$B$5)*DEDEL!Q271:AB271),0)</f>
        <v>0</v>
      </c>
      <c r="I271" s="115">
        <f t="shared" ca="1" si="18"/>
        <v>44697</v>
      </c>
      <c r="J271" s="117">
        <v>3</v>
      </c>
      <c r="K271" s="117" t="b">
        <v>1</v>
      </c>
      <c r="L271" s="117" t="s">
        <v>1313</v>
      </c>
      <c r="M271" s="117" t="b">
        <v>1</v>
      </c>
      <c r="N271" s="117" t="s">
        <v>1276</v>
      </c>
      <c r="O271" s="182" t="str">
        <f>LEFT(DEDEL!D271,19)&amp;"."&amp;DEDELCR!F271</f>
        <v>Courtland School.2016.DDEL4.E23.Ma22</v>
      </c>
      <c r="P271" s="185" t="str">
        <f>DEDEL!I271</f>
        <v>10162/543965</v>
      </c>
      <c r="Q271" s="117" t="b">
        <v>1</v>
      </c>
      <c r="R271" s="117" t="b">
        <v>1</v>
      </c>
      <c r="S271" s="117" t="b">
        <v>1</v>
      </c>
      <c r="U271">
        <f t="shared" si="16"/>
        <v>19</v>
      </c>
      <c r="V271">
        <f t="shared" si="17"/>
        <v>36</v>
      </c>
    </row>
    <row r="272" spans="1:22" x14ac:dyDescent="0.25">
      <c r="A272" s="117" t="s">
        <v>1312</v>
      </c>
      <c r="B272" s="180">
        <v>1</v>
      </c>
      <c r="C272" s="117">
        <v>2</v>
      </c>
      <c r="D272" s="181">
        <f>DEDEL!J272</f>
        <v>400080</v>
      </c>
      <c r="E272" s="117" t="b">
        <v>1</v>
      </c>
      <c r="F272" s="182" t="str">
        <f>RIGHT(DEDEL!C272,4)&amp;"."&amp;DEDEL!M272&amp;"."&amp;DEDEL!K272&amp;"."&amp;$C$5</f>
        <v>2017.DDEL4.E23.Ma22</v>
      </c>
      <c r="G272" s="183">
        <f t="shared" ca="1" si="14"/>
        <v>44697</v>
      </c>
      <c r="H272" s="316" cm="1">
        <f t="array" ref="H272">-IF(SUMPRODUCT((DEDEL!$Q$19:$AB$19=$B$5)*DEDEL!Q272:AB272)&lt;0,SUMPRODUCT((DEDEL!$Q$19:$AB$19=$B$5)*DEDEL!Q272:AB272),0)</f>
        <v>0</v>
      </c>
      <c r="I272" s="115">
        <f t="shared" ca="1" si="18"/>
        <v>44697</v>
      </c>
      <c r="J272" s="117">
        <v>3</v>
      </c>
      <c r="K272" s="117" t="b">
        <v>1</v>
      </c>
      <c r="L272" s="117" t="s">
        <v>1313</v>
      </c>
      <c r="M272" s="117" t="b">
        <v>1</v>
      </c>
      <c r="N272" s="117" t="s">
        <v>1276</v>
      </c>
      <c r="O272" s="182" t="str">
        <f>LEFT(DEDEL!D272,19)&amp;"."&amp;DEDELCR!F272</f>
        <v>Cromer Road Primary.2017.DDEL4.E23.Ma22</v>
      </c>
      <c r="P272" s="185" t="str">
        <f>DEDEL!I272</f>
        <v>10162/543965</v>
      </c>
      <c r="Q272" s="117" t="b">
        <v>1</v>
      </c>
      <c r="R272" s="117" t="b">
        <v>1</v>
      </c>
      <c r="S272" s="117" t="b">
        <v>1</v>
      </c>
      <c r="U272">
        <f t="shared" si="16"/>
        <v>19</v>
      </c>
      <c r="V272">
        <f t="shared" si="17"/>
        <v>39</v>
      </c>
    </row>
    <row r="273" spans="1:22" x14ac:dyDescent="0.25">
      <c r="A273" s="117" t="s">
        <v>1312</v>
      </c>
      <c r="B273" s="180">
        <v>1</v>
      </c>
      <c r="C273" s="117">
        <v>2</v>
      </c>
      <c r="D273" s="181">
        <f>DEDEL!J273</f>
        <v>400036</v>
      </c>
      <c r="E273" s="117" t="b">
        <v>1</v>
      </c>
      <c r="F273" s="182" t="str">
        <f>RIGHT(DEDEL!C273,4)&amp;"."&amp;DEDEL!M273&amp;"."&amp;DEDEL!K273&amp;"."&amp;$C$5</f>
        <v>2019.DDEL4.E23.Ma22</v>
      </c>
      <c r="G273" s="183">
        <f t="shared" ca="1" si="14"/>
        <v>44697</v>
      </c>
      <c r="H273" s="316" cm="1">
        <f t="array" ref="H273">-IF(SUMPRODUCT((DEDEL!$Q$19:$AB$19=$B$5)*DEDEL!Q273:AB273)&lt;0,SUMPRODUCT((DEDEL!$Q$19:$AB$19=$B$5)*DEDEL!Q273:AB273),0)</f>
        <v>0</v>
      </c>
      <c r="I273" s="115">
        <f t="shared" ca="1" si="18"/>
        <v>44697</v>
      </c>
      <c r="J273" s="117">
        <v>3</v>
      </c>
      <c r="K273" s="117" t="b">
        <v>1</v>
      </c>
      <c r="L273" s="117" t="s">
        <v>1313</v>
      </c>
      <c r="M273" s="117" t="b">
        <v>1</v>
      </c>
      <c r="N273" s="117" t="s">
        <v>1276</v>
      </c>
      <c r="O273" s="182" t="str">
        <f>LEFT(DEDEL!D273,19)&amp;"."&amp;DEDELCR!F273</f>
        <v>Deansbrook Infant S.2019.DDEL4.E23.Ma22</v>
      </c>
      <c r="P273" s="185" t="str">
        <f>DEDEL!I273</f>
        <v>10162/543965</v>
      </c>
      <c r="Q273" s="117" t="b">
        <v>1</v>
      </c>
      <c r="R273" s="117" t="b">
        <v>1</v>
      </c>
      <c r="S273" s="117" t="b">
        <v>1</v>
      </c>
      <c r="U273">
        <f t="shared" si="16"/>
        <v>19</v>
      </c>
      <c r="V273">
        <f t="shared" si="17"/>
        <v>39</v>
      </c>
    </row>
    <row r="274" spans="1:22" x14ac:dyDescent="0.25">
      <c r="A274" s="117" t="s">
        <v>1312</v>
      </c>
      <c r="B274" s="180">
        <v>1</v>
      </c>
      <c r="C274" s="117">
        <v>2</v>
      </c>
      <c r="D274" s="181">
        <f>DEDEL!J274</f>
        <v>400042</v>
      </c>
      <c r="E274" s="117" t="b">
        <v>1</v>
      </c>
      <c r="F274" s="182" t="str">
        <f>RIGHT(DEDEL!C274,4)&amp;"."&amp;DEDEL!M274&amp;"."&amp;DEDEL!K274&amp;"."&amp;$C$5</f>
        <v>2021.DDEL4.E23.Ma22</v>
      </c>
      <c r="G274" s="183">
        <f t="shared" ca="1" si="14"/>
        <v>44697</v>
      </c>
      <c r="H274" s="316" cm="1">
        <f t="array" ref="H274">-IF(SUMPRODUCT((DEDEL!$Q$19:$AB$19=$B$5)*DEDEL!Q274:AB274)&lt;0,SUMPRODUCT((DEDEL!$Q$19:$AB$19=$B$5)*DEDEL!Q274:AB274),0)</f>
        <v>0</v>
      </c>
      <c r="I274" s="115">
        <f t="shared" ca="1" si="18"/>
        <v>44697</v>
      </c>
      <c r="J274" s="117">
        <v>3</v>
      </c>
      <c r="K274" s="117" t="b">
        <v>1</v>
      </c>
      <c r="L274" s="117" t="s">
        <v>1313</v>
      </c>
      <c r="M274" s="117" t="b">
        <v>1</v>
      </c>
      <c r="N274" s="117" t="s">
        <v>1276</v>
      </c>
      <c r="O274" s="182" t="str">
        <f>LEFT(DEDEL!D274,19)&amp;"."&amp;DEDELCR!F274</f>
        <v>Dollis Primary Scho.2021.DDEL4.E23.Ma22</v>
      </c>
      <c r="P274" s="185" t="str">
        <f>DEDEL!I274</f>
        <v>10162/543965</v>
      </c>
      <c r="Q274" s="117" t="b">
        <v>1</v>
      </c>
      <c r="R274" s="117" t="b">
        <v>1</v>
      </c>
      <c r="S274" s="117" t="b">
        <v>1</v>
      </c>
      <c r="U274">
        <f t="shared" si="16"/>
        <v>19</v>
      </c>
      <c r="V274">
        <f t="shared" si="17"/>
        <v>39</v>
      </c>
    </row>
    <row r="275" spans="1:22" x14ac:dyDescent="0.25">
      <c r="A275" s="117" t="s">
        <v>1312</v>
      </c>
      <c r="B275" s="180">
        <v>1</v>
      </c>
      <c r="C275" s="117">
        <v>2</v>
      </c>
      <c r="D275" s="181">
        <f>DEDEL!J275</f>
        <v>400159</v>
      </c>
      <c r="E275" s="117" t="b">
        <v>1</v>
      </c>
      <c r="F275" s="182" t="str">
        <f>RIGHT(DEDEL!C275,4)&amp;"."&amp;DEDEL!M275&amp;"."&amp;DEDEL!K275&amp;"."&amp;$C$5</f>
        <v>2023.DDEL4.E23.Ma22</v>
      </c>
      <c r="G275" s="183">
        <f t="shared" ca="1" si="14"/>
        <v>44697</v>
      </c>
      <c r="H275" s="316" cm="1">
        <f t="array" ref="H275">-IF(SUMPRODUCT((DEDEL!$Q$19:$AB$19=$B$5)*DEDEL!Q275:AB275)&lt;0,SUMPRODUCT((DEDEL!$Q$19:$AB$19=$B$5)*DEDEL!Q275:AB275),0)</f>
        <v>0</v>
      </c>
      <c r="I275" s="115">
        <f t="shared" ca="1" si="18"/>
        <v>44697</v>
      </c>
      <c r="J275" s="117">
        <v>3</v>
      </c>
      <c r="K275" s="117" t="b">
        <v>1</v>
      </c>
      <c r="L275" s="117" t="s">
        <v>1313</v>
      </c>
      <c r="M275" s="117" t="b">
        <v>1</v>
      </c>
      <c r="N275" s="117" t="s">
        <v>1276</v>
      </c>
      <c r="O275" s="182" t="str">
        <f>LEFT(DEDEL!D275,19)&amp;"."&amp;DEDELCR!F275</f>
        <v>Edgware Primary Sch.2023.DDEL4.E23.Ma22</v>
      </c>
      <c r="P275" s="185" t="str">
        <f>DEDEL!I275</f>
        <v>10162/543965</v>
      </c>
      <c r="Q275" s="117" t="b">
        <v>1</v>
      </c>
      <c r="R275" s="117" t="b">
        <v>1</v>
      </c>
      <c r="S275" s="117" t="b">
        <v>1</v>
      </c>
      <c r="U275">
        <f t="shared" si="16"/>
        <v>19</v>
      </c>
      <c r="V275">
        <f t="shared" si="17"/>
        <v>39</v>
      </c>
    </row>
    <row r="276" spans="1:22" x14ac:dyDescent="0.25">
      <c r="A276" s="117" t="s">
        <v>1312</v>
      </c>
      <c r="B276" s="180">
        <v>1</v>
      </c>
      <c r="C276" s="117">
        <v>2</v>
      </c>
      <c r="D276" s="181">
        <f>DEDEL!J276</f>
        <v>400047</v>
      </c>
      <c r="E276" s="117" t="b">
        <v>1</v>
      </c>
      <c r="F276" s="182" t="str">
        <f>RIGHT(DEDEL!C276,4)&amp;"."&amp;DEDEL!M276&amp;"."&amp;DEDEL!K276&amp;"."&amp;$C$5</f>
        <v>2024.DDEL4.E23.Ma22</v>
      </c>
      <c r="G276" s="183">
        <f t="shared" ca="1" si="14"/>
        <v>44697</v>
      </c>
      <c r="H276" s="316" cm="1">
        <f t="array" ref="H276">-IF(SUMPRODUCT((DEDEL!$Q$19:$AB$19=$B$5)*DEDEL!Q276:AB276)&lt;0,SUMPRODUCT((DEDEL!$Q$19:$AB$19=$B$5)*DEDEL!Q276:AB276),0)</f>
        <v>0</v>
      </c>
      <c r="I276" s="115">
        <f t="shared" ca="1" si="18"/>
        <v>44697</v>
      </c>
      <c r="J276" s="117">
        <v>3</v>
      </c>
      <c r="K276" s="117" t="b">
        <v>1</v>
      </c>
      <c r="L276" s="117" t="s">
        <v>1313</v>
      </c>
      <c r="M276" s="117" t="b">
        <v>1</v>
      </c>
      <c r="N276" s="117" t="s">
        <v>1276</v>
      </c>
      <c r="O276" s="182" t="str">
        <f>LEFT(DEDEL!D276,19)&amp;"."&amp;DEDELCR!F276</f>
        <v>Fairway Primary Sch.2024.DDEL4.E23.Ma22</v>
      </c>
      <c r="P276" s="185" t="str">
        <f>DEDEL!I276</f>
        <v>10162/543965</v>
      </c>
      <c r="Q276" s="117" t="b">
        <v>1</v>
      </c>
      <c r="R276" s="117" t="b">
        <v>1</v>
      </c>
      <c r="S276" s="117" t="b">
        <v>1</v>
      </c>
      <c r="U276">
        <f t="shared" si="16"/>
        <v>19</v>
      </c>
      <c r="V276">
        <f t="shared" si="17"/>
        <v>39</v>
      </c>
    </row>
    <row r="277" spans="1:22" x14ac:dyDescent="0.25">
      <c r="A277" s="117" t="s">
        <v>1312</v>
      </c>
      <c r="B277" s="180">
        <v>1</v>
      </c>
      <c r="C277" s="117">
        <v>2</v>
      </c>
      <c r="D277" s="181">
        <f>DEDEL!J277</f>
        <v>400001</v>
      </c>
      <c r="E277" s="117" t="b">
        <v>1</v>
      </c>
      <c r="F277" s="182" t="str">
        <f>RIGHT(DEDEL!C277,4)&amp;"."&amp;DEDEL!M277&amp;"."&amp;DEDEL!K277&amp;"."&amp;$C$5</f>
        <v>2025.DDEL4.E23.Ma22</v>
      </c>
      <c r="G277" s="183">
        <f t="shared" ref="G277:G340" ca="1" si="19">TODAY()</f>
        <v>44697</v>
      </c>
      <c r="H277" s="316" cm="1">
        <f t="array" ref="H277">-IF(SUMPRODUCT((DEDEL!$Q$19:$AB$19=$B$5)*DEDEL!Q277:AB277)&lt;0,SUMPRODUCT((DEDEL!$Q$19:$AB$19=$B$5)*DEDEL!Q277:AB277),0)</f>
        <v>0</v>
      </c>
      <c r="I277" s="115">
        <f t="shared" ca="1" si="18"/>
        <v>44697</v>
      </c>
      <c r="J277" s="117">
        <v>3</v>
      </c>
      <c r="K277" s="117" t="b">
        <v>1</v>
      </c>
      <c r="L277" s="117" t="s">
        <v>1313</v>
      </c>
      <c r="M277" s="117" t="b">
        <v>1</v>
      </c>
      <c r="N277" s="117" t="s">
        <v>1276</v>
      </c>
      <c r="O277" s="182" t="str">
        <f>LEFT(DEDEL!D277,19)&amp;"."&amp;DEDELCR!F277</f>
        <v>Foulds School.2025.DDEL4.E23.Ma22</v>
      </c>
      <c r="P277" s="185" t="str">
        <f>DEDEL!I277</f>
        <v>10162/543965</v>
      </c>
      <c r="Q277" s="117" t="b">
        <v>1</v>
      </c>
      <c r="R277" s="117" t="b">
        <v>1</v>
      </c>
      <c r="S277" s="117" t="b">
        <v>1</v>
      </c>
      <c r="U277">
        <f t="shared" si="16"/>
        <v>19</v>
      </c>
      <c r="V277">
        <f t="shared" si="17"/>
        <v>33</v>
      </c>
    </row>
    <row r="278" spans="1:22" x14ac:dyDescent="0.25">
      <c r="A278" s="117" t="s">
        <v>1312</v>
      </c>
      <c r="B278" s="180">
        <v>1</v>
      </c>
      <c r="C278" s="117">
        <v>2</v>
      </c>
      <c r="D278" s="181">
        <f>DEDEL!J278</f>
        <v>400082</v>
      </c>
      <c r="E278" s="117" t="b">
        <v>1</v>
      </c>
      <c r="F278" s="182" t="str">
        <f>RIGHT(DEDEL!C278,4)&amp;"."&amp;DEDEL!M278&amp;"."&amp;DEDEL!K278&amp;"."&amp;$C$5</f>
        <v>2026.DDEL4.E23.Ma22</v>
      </c>
      <c r="G278" s="183">
        <f t="shared" ca="1" si="19"/>
        <v>44697</v>
      </c>
      <c r="H278" s="316" cm="1">
        <f t="array" ref="H278">-IF(SUMPRODUCT((DEDEL!$Q$19:$AB$19=$B$5)*DEDEL!Q278:AB278)&lt;0,SUMPRODUCT((DEDEL!$Q$19:$AB$19=$B$5)*DEDEL!Q278:AB278),0)</f>
        <v>0</v>
      </c>
      <c r="I278" s="115">
        <f t="shared" ca="1" si="18"/>
        <v>44697</v>
      </c>
      <c r="J278" s="117">
        <v>3</v>
      </c>
      <c r="K278" s="117" t="b">
        <v>1</v>
      </c>
      <c r="L278" s="117" t="s">
        <v>1313</v>
      </c>
      <c r="M278" s="117" t="b">
        <v>1</v>
      </c>
      <c r="N278" s="117" t="s">
        <v>1276</v>
      </c>
      <c r="O278" s="182" t="str">
        <f>LEFT(DEDEL!D278,19)&amp;"."&amp;DEDELCR!F278</f>
        <v>Frith Manor Primary.2026.DDEL4.E23.Ma22</v>
      </c>
      <c r="P278" s="185" t="str">
        <f>DEDEL!I278</f>
        <v>10162/543965</v>
      </c>
      <c r="Q278" s="117" t="b">
        <v>1</v>
      </c>
      <c r="R278" s="117" t="b">
        <v>1</v>
      </c>
      <c r="S278" s="117" t="b">
        <v>1</v>
      </c>
      <c r="U278">
        <f t="shared" si="16"/>
        <v>19</v>
      </c>
      <c r="V278">
        <f t="shared" si="17"/>
        <v>39</v>
      </c>
    </row>
    <row r="279" spans="1:22" x14ac:dyDescent="0.25">
      <c r="A279" s="117" t="s">
        <v>1312</v>
      </c>
      <c r="B279" s="180">
        <v>1</v>
      </c>
      <c r="C279" s="117">
        <v>2</v>
      </c>
      <c r="D279" s="181">
        <f>DEDEL!J279</f>
        <v>400002</v>
      </c>
      <c r="E279" s="117" t="b">
        <v>1</v>
      </c>
      <c r="F279" s="182" t="str">
        <f>RIGHT(DEDEL!C279,4)&amp;"."&amp;DEDEL!M279&amp;"."&amp;DEDEL!K279&amp;"."&amp;$C$5</f>
        <v>2027.DDEL4.E23.Ma22</v>
      </c>
      <c r="G279" s="183">
        <f t="shared" ca="1" si="19"/>
        <v>44697</v>
      </c>
      <c r="H279" s="316" cm="1">
        <f t="array" ref="H279">-IF(SUMPRODUCT((DEDEL!$Q$19:$AB$19=$B$5)*DEDEL!Q279:AB279)&lt;0,SUMPRODUCT((DEDEL!$Q$19:$AB$19=$B$5)*DEDEL!Q279:AB279),0)</f>
        <v>0</v>
      </c>
      <c r="I279" s="115">
        <f t="shared" ca="1" si="18"/>
        <v>44697</v>
      </c>
      <c r="J279" s="117">
        <v>3</v>
      </c>
      <c r="K279" s="117" t="b">
        <v>1</v>
      </c>
      <c r="L279" s="117" t="s">
        <v>1313</v>
      </c>
      <c r="M279" s="117" t="b">
        <v>1</v>
      </c>
      <c r="N279" s="117" t="s">
        <v>1276</v>
      </c>
      <c r="O279" s="182" t="str">
        <f>LEFT(DEDEL!D279,19)&amp;"."&amp;DEDELCR!F279</f>
        <v>Garden Suburb Junio.2027.DDEL4.E23.Ma22</v>
      </c>
      <c r="P279" s="185" t="str">
        <f>DEDEL!I279</f>
        <v>10162/543965</v>
      </c>
      <c r="Q279" s="117" t="b">
        <v>1</v>
      </c>
      <c r="R279" s="117" t="b">
        <v>1</v>
      </c>
      <c r="S279" s="117" t="b">
        <v>1</v>
      </c>
      <c r="U279">
        <f t="shared" si="16"/>
        <v>19</v>
      </c>
      <c r="V279">
        <f t="shared" si="17"/>
        <v>39</v>
      </c>
    </row>
    <row r="280" spans="1:22" x14ac:dyDescent="0.25">
      <c r="A280" s="117" t="s">
        <v>1312</v>
      </c>
      <c r="B280" s="180">
        <v>1</v>
      </c>
      <c r="C280" s="117">
        <v>2</v>
      </c>
      <c r="D280" s="181">
        <f>DEDEL!J280</f>
        <v>400067</v>
      </c>
      <c r="E280" s="117" t="b">
        <v>1</v>
      </c>
      <c r="F280" s="182" t="str">
        <f>RIGHT(DEDEL!C280,4)&amp;"."&amp;DEDEL!M280&amp;"."&amp;DEDEL!K280&amp;"."&amp;$C$5</f>
        <v>2028.DDEL4.E23.Ma22</v>
      </c>
      <c r="G280" s="183">
        <f t="shared" ca="1" si="19"/>
        <v>44697</v>
      </c>
      <c r="H280" s="316" cm="1">
        <f t="array" ref="H280">-IF(SUMPRODUCT((DEDEL!$Q$19:$AB$19=$B$5)*DEDEL!Q280:AB280)&lt;0,SUMPRODUCT((DEDEL!$Q$19:$AB$19=$B$5)*DEDEL!Q280:AB280),0)</f>
        <v>0</v>
      </c>
      <c r="I280" s="115">
        <f t="shared" ca="1" si="18"/>
        <v>44697</v>
      </c>
      <c r="J280" s="117">
        <v>3</v>
      </c>
      <c r="K280" s="117" t="b">
        <v>1</v>
      </c>
      <c r="L280" s="117" t="s">
        <v>1313</v>
      </c>
      <c r="M280" s="117" t="b">
        <v>1</v>
      </c>
      <c r="N280" s="117" t="s">
        <v>1276</v>
      </c>
      <c r="O280" s="182" t="str">
        <f>LEFT(DEDEL!D280,19)&amp;"."&amp;DEDELCR!F280</f>
        <v>Garden Suburb Infan.2028.DDEL4.E23.Ma22</v>
      </c>
      <c r="P280" s="185" t="str">
        <f>DEDEL!I280</f>
        <v>10162/543965</v>
      </c>
      <c r="Q280" s="117" t="b">
        <v>1</v>
      </c>
      <c r="R280" s="117" t="b">
        <v>1</v>
      </c>
      <c r="S280" s="117" t="b">
        <v>1</v>
      </c>
      <c r="U280">
        <f t="shared" si="16"/>
        <v>19</v>
      </c>
      <c r="V280">
        <f t="shared" si="17"/>
        <v>39</v>
      </c>
    </row>
    <row r="281" spans="1:22" x14ac:dyDescent="0.25">
      <c r="A281" s="117" t="s">
        <v>1312</v>
      </c>
      <c r="B281" s="180">
        <v>1</v>
      </c>
      <c r="C281" s="117">
        <v>2</v>
      </c>
      <c r="D281" s="181">
        <f>DEDEL!J281</f>
        <v>400035</v>
      </c>
      <c r="E281" s="117" t="b">
        <v>1</v>
      </c>
      <c r="F281" s="182" t="str">
        <f>RIGHT(DEDEL!C281,4)&amp;"."&amp;DEDEL!M281&amp;"."&amp;DEDEL!K281&amp;"."&amp;$C$5</f>
        <v>2029.DDEL4.E23.Ma22</v>
      </c>
      <c r="G281" s="183">
        <f t="shared" ca="1" si="19"/>
        <v>44697</v>
      </c>
      <c r="H281" s="316" cm="1">
        <f t="array" ref="H281">-IF(SUMPRODUCT((DEDEL!$Q$19:$AB$19=$B$5)*DEDEL!Q281:AB281)&lt;0,SUMPRODUCT((DEDEL!$Q$19:$AB$19=$B$5)*DEDEL!Q281:AB281),0)</f>
        <v>0</v>
      </c>
      <c r="I281" s="115">
        <f t="shared" ca="1" si="18"/>
        <v>44697</v>
      </c>
      <c r="J281" s="117">
        <v>3</v>
      </c>
      <c r="K281" s="117" t="b">
        <v>1</v>
      </c>
      <c r="L281" s="117" t="s">
        <v>1313</v>
      </c>
      <c r="M281" s="117" t="b">
        <v>1</v>
      </c>
      <c r="N281" s="117" t="s">
        <v>1276</v>
      </c>
      <c r="O281" s="182" t="str">
        <f>LEFT(DEDEL!D281,19)&amp;"."&amp;DEDELCR!F281</f>
        <v>Goldbeaters Primary.2029.DDEL4.E23.Ma22</v>
      </c>
      <c r="P281" s="185" t="str">
        <f>DEDEL!I281</f>
        <v>10162/543965</v>
      </c>
      <c r="Q281" s="117" t="b">
        <v>1</v>
      </c>
      <c r="R281" s="117" t="b">
        <v>1</v>
      </c>
      <c r="S281" s="117" t="b">
        <v>1</v>
      </c>
      <c r="U281">
        <f t="shared" si="16"/>
        <v>19</v>
      </c>
      <c r="V281">
        <f t="shared" si="17"/>
        <v>39</v>
      </c>
    </row>
    <row r="282" spans="1:22" x14ac:dyDescent="0.25">
      <c r="A282" s="117" t="s">
        <v>1312</v>
      </c>
      <c r="B282" s="180">
        <v>1</v>
      </c>
      <c r="C282" s="117">
        <v>2</v>
      </c>
      <c r="D282" s="181">
        <f>DEDEL!J282</f>
        <v>400026</v>
      </c>
      <c r="E282" s="117" t="b">
        <v>1</v>
      </c>
      <c r="F282" s="182" t="str">
        <f>RIGHT(DEDEL!C282,4)&amp;"."&amp;DEDEL!M282&amp;"."&amp;DEDEL!K282&amp;"."&amp;$C$5</f>
        <v>2031.DDEL4.E23.Ma22</v>
      </c>
      <c r="G282" s="183">
        <f t="shared" ca="1" si="19"/>
        <v>44697</v>
      </c>
      <c r="H282" s="316" cm="1">
        <f t="array" ref="H282">-IF(SUMPRODUCT((DEDEL!$Q$19:$AB$19=$B$5)*DEDEL!Q282:AB282)&lt;0,SUMPRODUCT((DEDEL!$Q$19:$AB$19=$B$5)*DEDEL!Q282:AB282),0)</f>
        <v>0</v>
      </c>
      <c r="I282" s="115">
        <f t="shared" ca="1" si="18"/>
        <v>44697</v>
      </c>
      <c r="J282" s="117">
        <v>3</v>
      </c>
      <c r="K282" s="117" t="b">
        <v>1</v>
      </c>
      <c r="L282" s="117" t="s">
        <v>1313</v>
      </c>
      <c r="M282" s="117" t="b">
        <v>1</v>
      </c>
      <c r="N282" s="117" t="s">
        <v>1276</v>
      </c>
      <c r="O282" s="182" t="str">
        <f>LEFT(DEDEL!D282,19)&amp;"."&amp;DEDELCR!F282</f>
        <v>Hollickwood Primary.2031.DDEL4.E23.Ma22</v>
      </c>
      <c r="P282" s="185" t="str">
        <f>DEDEL!I282</f>
        <v>10162/543965</v>
      </c>
      <c r="Q282" s="117" t="b">
        <v>1</v>
      </c>
      <c r="R282" s="117" t="b">
        <v>1</v>
      </c>
      <c r="S282" s="117" t="b">
        <v>1</v>
      </c>
      <c r="U282">
        <f t="shared" si="16"/>
        <v>19</v>
      </c>
      <c r="V282">
        <f t="shared" si="17"/>
        <v>39</v>
      </c>
    </row>
    <row r="283" spans="1:22" x14ac:dyDescent="0.25">
      <c r="A283" s="117" t="s">
        <v>1312</v>
      </c>
      <c r="B283" s="180">
        <v>1</v>
      </c>
      <c r="C283" s="117">
        <v>2</v>
      </c>
      <c r="D283" s="181">
        <f>DEDEL!J283</f>
        <v>400084</v>
      </c>
      <c r="E283" s="117" t="b">
        <v>1</v>
      </c>
      <c r="F283" s="182" t="str">
        <f>RIGHT(DEDEL!C283,4)&amp;"."&amp;DEDEL!M283&amp;"."&amp;DEDEL!K283&amp;"."&amp;$C$5</f>
        <v>2032.DDEL4.E23.Ma22</v>
      </c>
      <c r="G283" s="183">
        <f t="shared" ca="1" si="19"/>
        <v>44697</v>
      </c>
      <c r="H283" s="316" cm="1">
        <f t="array" ref="H283">-IF(SUMPRODUCT((DEDEL!$Q$19:$AB$19=$B$5)*DEDEL!Q283:AB283)&lt;0,SUMPRODUCT((DEDEL!$Q$19:$AB$19=$B$5)*DEDEL!Q283:AB283),0)</f>
        <v>0</v>
      </c>
      <c r="I283" s="115">
        <f t="shared" ca="1" si="18"/>
        <v>44697</v>
      </c>
      <c r="J283" s="117">
        <v>3</v>
      </c>
      <c r="K283" s="117" t="b">
        <v>1</v>
      </c>
      <c r="L283" s="117" t="s">
        <v>1313</v>
      </c>
      <c r="M283" s="117" t="b">
        <v>1</v>
      </c>
      <c r="N283" s="117" t="s">
        <v>1276</v>
      </c>
      <c r="O283" s="182" t="str">
        <f>LEFT(DEDEL!D283,19)&amp;"."&amp;DEDELCR!F283</f>
        <v>Holly Park Primary .2032.DDEL4.E23.Ma22</v>
      </c>
      <c r="P283" s="185" t="str">
        <f>DEDEL!I283</f>
        <v>10162/543965</v>
      </c>
      <c r="Q283" s="117" t="b">
        <v>1</v>
      </c>
      <c r="R283" s="117" t="b">
        <v>1</v>
      </c>
      <c r="S283" s="117" t="b">
        <v>1</v>
      </c>
      <c r="U283">
        <f t="shared" si="16"/>
        <v>19</v>
      </c>
      <c r="V283">
        <f t="shared" si="17"/>
        <v>39</v>
      </c>
    </row>
    <row r="284" spans="1:22" x14ac:dyDescent="0.25">
      <c r="A284" s="117" t="s">
        <v>1312</v>
      </c>
      <c r="B284" s="180">
        <v>1</v>
      </c>
      <c r="C284" s="117">
        <v>2</v>
      </c>
      <c r="D284" s="181">
        <f>DEDEL!J284</f>
        <v>400046</v>
      </c>
      <c r="E284" s="117" t="b">
        <v>1</v>
      </c>
      <c r="F284" s="182" t="str">
        <f>RIGHT(DEDEL!C284,4)&amp;"."&amp;DEDEL!M284&amp;"."&amp;DEDEL!K284&amp;"."&amp;$C$5</f>
        <v>2036.DDEL4.E23.Ma22</v>
      </c>
      <c r="G284" s="183">
        <f t="shared" ca="1" si="19"/>
        <v>44697</v>
      </c>
      <c r="H284" s="316" cm="1">
        <f t="array" ref="H284">-IF(SUMPRODUCT((DEDEL!$Q$19:$AB$19=$B$5)*DEDEL!Q284:AB284)&lt;0,SUMPRODUCT((DEDEL!$Q$19:$AB$19=$B$5)*DEDEL!Q284:AB284),0)</f>
        <v>0</v>
      </c>
      <c r="I284" s="115">
        <f t="shared" ca="1" si="18"/>
        <v>44697</v>
      </c>
      <c r="J284" s="117">
        <v>3</v>
      </c>
      <c r="K284" s="117" t="b">
        <v>1</v>
      </c>
      <c r="L284" s="117" t="s">
        <v>1313</v>
      </c>
      <c r="M284" s="117" t="b">
        <v>1</v>
      </c>
      <c r="N284" s="117" t="s">
        <v>1276</v>
      </c>
      <c r="O284" s="182" t="str">
        <f>LEFT(DEDEL!D284,19)&amp;"."&amp;DEDELCR!F284</f>
        <v>Livingstone Primary.2036.DDEL4.E23.Ma22</v>
      </c>
      <c r="P284" s="185" t="str">
        <f>DEDEL!I284</f>
        <v>10162/543965</v>
      </c>
      <c r="Q284" s="117" t="b">
        <v>1</v>
      </c>
      <c r="R284" s="117" t="b">
        <v>1</v>
      </c>
      <c r="S284" s="117" t="b">
        <v>1</v>
      </c>
      <c r="U284">
        <f t="shared" si="16"/>
        <v>19</v>
      </c>
      <c r="V284">
        <f t="shared" si="17"/>
        <v>39</v>
      </c>
    </row>
    <row r="285" spans="1:22" x14ac:dyDescent="0.25">
      <c r="A285" s="117" t="s">
        <v>1312</v>
      </c>
      <c r="B285" s="180">
        <v>1</v>
      </c>
      <c r="C285" s="117">
        <v>2</v>
      </c>
      <c r="D285" s="181">
        <f>DEDEL!J285</f>
        <v>400030</v>
      </c>
      <c r="E285" s="117" t="b">
        <v>1</v>
      </c>
      <c r="F285" s="182" t="str">
        <f>RIGHT(DEDEL!C285,4)&amp;"."&amp;DEDEL!M285&amp;"."&amp;DEDEL!K285&amp;"."&amp;$C$5</f>
        <v>2037.DDEL4.E23.Ma22</v>
      </c>
      <c r="G285" s="183">
        <f t="shared" ca="1" si="19"/>
        <v>44697</v>
      </c>
      <c r="H285" s="316" cm="1">
        <f t="array" ref="H285">-IF(SUMPRODUCT((DEDEL!$Q$19:$AB$19=$B$5)*DEDEL!Q285:AB285)&lt;0,SUMPRODUCT((DEDEL!$Q$19:$AB$19=$B$5)*DEDEL!Q285:AB285),0)</f>
        <v>0</v>
      </c>
      <c r="I285" s="115">
        <f t="shared" ca="1" si="18"/>
        <v>44697</v>
      </c>
      <c r="J285" s="117">
        <v>3</v>
      </c>
      <c r="K285" s="117" t="b">
        <v>1</v>
      </c>
      <c r="L285" s="117" t="s">
        <v>1313</v>
      </c>
      <c r="M285" s="117" t="b">
        <v>1</v>
      </c>
      <c r="N285" s="117" t="s">
        <v>1276</v>
      </c>
      <c r="O285" s="182" t="str">
        <f>LEFT(DEDEL!D285,19)&amp;"."&amp;DEDELCR!F285</f>
        <v>Manorside Primary S.2037.DDEL4.E23.Ma22</v>
      </c>
      <c r="P285" s="185" t="str">
        <f>DEDEL!I285</f>
        <v>10162/543965</v>
      </c>
      <c r="Q285" s="117" t="b">
        <v>1</v>
      </c>
      <c r="R285" s="117" t="b">
        <v>1</v>
      </c>
      <c r="S285" s="117" t="b">
        <v>1</v>
      </c>
      <c r="U285">
        <f t="shared" si="16"/>
        <v>19</v>
      </c>
      <c r="V285">
        <f t="shared" si="17"/>
        <v>39</v>
      </c>
    </row>
    <row r="286" spans="1:22" x14ac:dyDescent="0.25">
      <c r="A286" s="117" t="s">
        <v>1312</v>
      </c>
      <c r="B286" s="180">
        <v>1</v>
      </c>
      <c r="C286" s="117">
        <v>2</v>
      </c>
      <c r="D286" s="181">
        <f>DEDEL!J286</f>
        <v>400048</v>
      </c>
      <c r="E286" s="117" t="b">
        <v>1</v>
      </c>
      <c r="F286" s="182" t="str">
        <f>RIGHT(DEDEL!C286,4)&amp;"."&amp;DEDEL!M286&amp;"."&amp;DEDEL!K286&amp;"."&amp;$C$5</f>
        <v>2042.DDEL4.E23.Ma22</v>
      </c>
      <c r="G286" s="183">
        <f t="shared" ca="1" si="19"/>
        <v>44697</v>
      </c>
      <c r="H286" s="316" cm="1">
        <f t="array" ref="H286">-IF(SUMPRODUCT((DEDEL!$Q$19:$AB$19=$B$5)*DEDEL!Q286:AB286)&lt;0,SUMPRODUCT((DEDEL!$Q$19:$AB$19=$B$5)*DEDEL!Q286:AB286),0)</f>
        <v>0</v>
      </c>
      <c r="I286" s="115">
        <f t="shared" ca="1" si="18"/>
        <v>44697</v>
      </c>
      <c r="J286" s="117">
        <v>3</v>
      </c>
      <c r="K286" s="117" t="b">
        <v>1</v>
      </c>
      <c r="L286" s="117" t="s">
        <v>1313</v>
      </c>
      <c r="M286" s="117" t="b">
        <v>1</v>
      </c>
      <c r="N286" s="117" t="s">
        <v>1276</v>
      </c>
      <c r="O286" s="182" t="str">
        <f>LEFT(DEDEL!D286,19)&amp;"."&amp;DEDELCR!F286</f>
        <v>Monkfrith Primary S.2042.DDEL4.E23.Ma22</v>
      </c>
      <c r="P286" s="185" t="str">
        <f>DEDEL!I286</f>
        <v>10162/543965</v>
      </c>
      <c r="Q286" s="117" t="b">
        <v>1</v>
      </c>
      <c r="R286" s="117" t="b">
        <v>1</v>
      </c>
      <c r="S286" s="117" t="b">
        <v>1</v>
      </c>
      <c r="U286">
        <f t="shared" si="16"/>
        <v>19</v>
      </c>
      <c r="V286">
        <f t="shared" si="17"/>
        <v>39</v>
      </c>
    </row>
    <row r="287" spans="1:22" x14ac:dyDescent="0.25">
      <c r="A287" s="117" t="s">
        <v>1312</v>
      </c>
      <c r="B287" s="180">
        <v>1</v>
      </c>
      <c r="C287" s="117">
        <v>2</v>
      </c>
      <c r="D287" s="181">
        <f>DEDEL!J287</f>
        <v>400088</v>
      </c>
      <c r="E287" s="117" t="b">
        <v>1</v>
      </c>
      <c r="F287" s="182" t="str">
        <f>RIGHT(DEDEL!C287,4)&amp;"."&amp;DEDEL!M287&amp;"."&amp;DEDEL!K287&amp;"."&amp;$C$5</f>
        <v>2043.DDEL4.E23.Ma22</v>
      </c>
      <c r="G287" s="183">
        <f t="shared" ca="1" si="19"/>
        <v>44697</v>
      </c>
      <c r="H287" s="316" cm="1">
        <f t="array" ref="H287">-IF(SUMPRODUCT((DEDEL!$Q$19:$AB$19=$B$5)*DEDEL!Q287:AB287)&lt;0,SUMPRODUCT((DEDEL!$Q$19:$AB$19=$B$5)*DEDEL!Q287:AB287),0)</f>
        <v>0</v>
      </c>
      <c r="I287" s="115">
        <f t="shared" ca="1" si="18"/>
        <v>44697</v>
      </c>
      <c r="J287" s="117">
        <v>3</v>
      </c>
      <c r="K287" s="117" t="b">
        <v>1</v>
      </c>
      <c r="L287" s="117" t="s">
        <v>1313</v>
      </c>
      <c r="M287" s="117" t="b">
        <v>1</v>
      </c>
      <c r="N287" s="117" t="s">
        <v>1276</v>
      </c>
      <c r="O287" s="182" t="str">
        <f>LEFT(DEDEL!D287,19)&amp;"."&amp;DEDELCR!F287</f>
        <v>Moss Hall Junior Sc.2043.DDEL4.E23.Ma22</v>
      </c>
      <c r="P287" s="185" t="str">
        <f>DEDEL!I287</f>
        <v>10162/543965</v>
      </c>
      <c r="Q287" s="117" t="b">
        <v>1</v>
      </c>
      <c r="R287" s="117" t="b">
        <v>1</v>
      </c>
      <c r="S287" s="117" t="b">
        <v>1</v>
      </c>
      <c r="U287">
        <f t="shared" si="16"/>
        <v>19</v>
      </c>
      <c r="V287">
        <f t="shared" si="17"/>
        <v>39</v>
      </c>
    </row>
    <row r="288" spans="1:22" x14ac:dyDescent="0.25">
      <c r="A288" s="117" t="s">
        <v>1312</v>
      </c>
      <c r="B288" s="180">
        <v>1</v>
      </c>
      <c r="C288" s="117">
        <v>2</v>
      </c>
      <c r="D288" s="181">
        <f>DEDEL!J288</f>
        <v>400087</v>
      </c>
      <c r="E288" s="117" t="b">
        <v>1</v>
      </c>
      <c r="F288" s="182" t="str">
        <f>RIGHT(DEDEL!C288,4)&amp;"."&amp;DEDEL!M288&amp;"."&amp;DEDEL!K288&amp;"."&amp;$C$5</f>
        <v>2044.DDEL4.E23.Ma22</v>
      </c>
      <c r="G288" s="183">
        <f t="shared" ca="1" si="19"/>
        <v>44697</v>
      </c>
      <c r="H288" s="316" cm="1">
        <f t="array" ref="H288">-IF(SUMPRODUCT((DEDEL!$Q$19:$AB$19=$B$5)*DEDEL!Q288:AB288)&lt;0,SUMPRODUCT((DEDEL!$Q$19:$AB$19=$B$5)*DEDEL!Q288:AB288),0)</f>
        <v>0</v>
      </c>
      <c r="I288" s="115">
        <f t="shared" ca="1" si="18"/>
        <v>44697</v>
      </c>
      <c r="J288" s="117">
        <v>3</v>
      </c>
      <c r="K288" s="117" t="b">
        <v>1</v>
      </c>
      <c r="L288" s="117" t="s">
        <v>1313</v>
      </c>
      <c r="M288" s="117" t="b">
        <v>1</v>
      </c>
      <c r="N288" s="117" t="s">
        <v>1276</v>
      </c>
      <c r="O288" s="182" t="str">
        <f>LEFT(DEDEL!D288,19)&amp;"."&amp;DEDELCR!F288</f>
        <v>Moss Hall Infant Sc.2044.DDEL4.E23.Ma22</v>
      </c>
      <c r="P288" s="185" t="str">
        <f>DEDEL!I288</f>
        <v>10162/543965</v>
      </c>
      <c r="Q288" s="117" t="b">
        <v>1</v>
      </c>
      <c r="R288" s="117" t="b">
        <v>1</v>
      </c>
      <c r="S288" s="117" t="b">
        <v>1</v>
      </c>
      <c r="U288">
        <f t="shared" si="16"/>
        <v>19</v>
      </c>
      <c r="V288">
        <f t="shared" si="17"/>
        <v>39</v>
      </c>
    </row>
    <row r="289" spans="1:22" x14ac:dyDescent="0.25">
      <c r="A289" s="117" t="s">
        <v>1312</v>
      </c>
      <c r="B289" s="180">
        <v>1</v>
      </c>
      <c r="C289" s="117">
        <v>2</v>
      </c>
      <c r="D289" s="181">
        <f>DEDEL!J289</f>
        <v>400089</v>
      </c>
      <c r="E289" s="117" t="b">
        <v>1</v>
      </c>
      <c r="F289" s="182" t="str">
        <f>RIGHT(DEDEL!C289,4)&amp;"."&amp;DEDEL!M289&amp;"."&amp;DEDEL!K289&amp;"."&amp;$C$5</f>
        <v>2045.DDEL4.E23.Ma22</v>
      </c>
      <c r="G289" s="183">
        <f t="shared" ca="1" si="19"/>
        <v>44697</v>
      </c>
      <c r="H289" s="316" cm="1">
        <f t="array" ref="H289">-IF(SUMPRODUCT((DEDEL!$Q$19:$AB$19=$B$5)*DEDEL!Q289:AB289)&lt;0,SUMPRODUCT((DEDEL!$Q$19:$AB$19=$B$5)*DEDEL!Q289:AB289),0)</f>
        <v>0</v>
      </c>
      <c r="I289" s="115">
        <f t="shared" ca="1" si="18"/>
        <v>44697</v>
      </c>
      <c r="J289" s="117">
        <v>3</v>
      </c>
      <c r="K289" s="117" t="b">
        <v>1</v>
      </c>
      <c r="L289" s="117" t="s">
        <v>1313</v>
      </c>
      <c r="M289" s="117" t="b">
        <v>1</v>
      </c>
      <c r="N289" s="117" t="s">
        <v>1276</v>
      </c>
      <c r="O289" s="182" t="str">
        <f>LEFT(DEDEL!D289,19)&amp;"."&amp;DEDELCR!F289</f>
        <v>Northside Primary S.2045.DDEL4.E23.Ma22</v>
      </c>
      <c r="P289" s="185" t="str">
        <f>DEDEL!I289</f>
        <v>10162/543965</v>
      </c>
      <c r="Q289" s="117" t="b">
        <v>1</v>
      </c>
      <c r="R289" s="117" t="b">
        <v>1</v>
      </c>
      <c r="S289" s="117" t="b">
        <v>1</v>
      </c>
      <c r="U289">
        <f t="shared" si="16"/>
        <v>19</v>
      </c>
      <c r="V289">
        <f t="shared" si="17"/>
        <v>39</v>
      </c>
    </row>
    <row r="290" spans="1:22" x14ac:dyDescent="0.25">
      <c r="A290" s="117" t="s">
        <v>1312</v>
      </c>
      <c r="B290" s="180">
        <v>1</v>
      </c>
      <c r="C290" s="117">
        <v>2</v>
      </c>
      <c r="D290" s="181">
        <f>DEDEL!J290</f>
        <v>158733</v>
      </c>
      <c r="E290" s="117" t="b">
        <v>1</v>
      </c>
      <c r="F290" s="182" t="str">
        <f>RIGHT(DEDEL!C290,4)&amp;"."&amp;DEDEL!M290&amp;"."&amp;DEDEL!K290&amp;"."&amp;$C$5</f>
        <v>2053.DDEL4.E23.Ma22</v>
      </c>
      <c r="G290" s="183">
        <f t="shared" ca="1" si="19"/>
        <v>44697</v>
      </c>
      <c r="H290" s="316" cm="1">
        <f t="array" ref="H290">-IF(SUMPRODUCT((DEDEL!$Q$19:$AB$19=$B$5)*DEDEL!Q290:AB290)&lt;0,SUMPRODUCT((DEDEL!$Q$19:$AB$19=$B$5)*DEDEL!Q290:AB290),0)</f>
        <v>0</v>
      </c>
      <c r="I290" s="115">
        <f t="shared" ca="1" si="18"/>
        <v>44697</v>
      </c>
      <c r="J290" s="117">
        <v>3</v>
      </c>
      <c r="K290" s="117" t="b">
        <v>1</v>
      </c>
      <c r="L290" s="117" t="s">
        <v>1313</v>
      </c>
      <c r="M290" s="117" t="b">
        <v>1</v>
      </c>
      <c r="N290" s="117" t="s">
        <v>1276</v>
      </c>
      <c r="O290" s="182" t="str">
        <f>LEFT(DEDEL!D290,19)&amp;"."&amp;DEDELCR!F290</f>
        <v>The Noam Primary Sc.2053.DDEL4.E23.Ma22</v>
      </c>
      <c r="P290" s="185" t="str">
        <f>DEDEL!I290</f>
        <v>10162/543965</v>
      </c>
      <c r="Q290" s="117" t="b">
        <v>1</v>
      </c>
      <c r="R290" s="117" t="b">
        <v>1</v>
      </c>
      <c r="S290" s="117" t="b">
        <v>1</v>
      </c>
      <c r="U290">
        <f t="shared" si="16"/>
        <v>19</v>
      </c>
      <c r="V290">
        <f t="shared" si="17"/>
        <v>39</v>
      </c>
    </row>
    <row r="291" spans="1:22" x14ac:dyDescent="0.25">
      <c r="A291" s="117" t="s">
        <v>1312</v>
      </c>
      <c r="B291" s="180">
        <v>1</v>
      </c>
      <c r="C291" s="117">
        <v>2</v>
      </c>
      <c r="D291" s="181">
        <f>DEDEL!J291</f>
        <v>400004</v>
      </c>
      <c r="E291" s="117" t="b">
        <v>1</v>
      </c>
      <c r="F291" s="182" t="str">
        <f>RIGHT(DEDEL!C291,4)&amp;"."&amp;DEDEL!M291&amp;"."&amp;DEDEL!K291&amp;"."&amp;$C$5</f>
        <v>2054.DDEL4.E23.Ma22</v>
      </c>
      <c r="G291" s="183">
        <f t="shared" ca="1" si="19"/>
        <v>44697</v>
      </c>
      <c r="H291" s="316" cm="1">
        <f t="array" ref="H291">-IF(SUMPRODUCT((DEDEL!$Q$19:$AB$19=$B$5)*DEDEL!Q291:AB291)&lt;0,SUMPRODUCT((DEDEL!$Q$19:$AB$19=$B$5)*DEDEL!Q291:AB291),0)</f>
        <v>0</v>
      </c>
      <c r="I291" s="115">
        <f t="shared" ca="1" si="18"/>
        <v>44697</v>
      </c>
      <c r="J291" s="117">
        <v>3</v>
      </c>
      <c r="K291" s="117" t="b">
        <v>1</v>
      </c>
      <c r="L291" s="117" t="s">
        <v>1313</v>
      </c>
      <c r="M291" s="117" t="b">
        <v>1</v>
      </c>
      <c r="N291" s="117" t="s">
        <v>1276</v>
      </c>
      <c r="O291" s="182" t="str">
        <f>LEFT(DEDEL!D291,19)&amp;"."&amp;DEDELCR!F291</f>
        <v>Woodridge Primary S.2054.DDEL4.E23.Ma22</v>
      </c>
      <c r="P291" s="185" t="str">
        <f>DEDEL!I291</f>
        <v>10162/543965</v>
      </c>
      <c r="Q291" s="117" t="b">
        <v>1</v>
      </c>
      <c r="R291" s="117" t="b">
        <v>1</v>
      </c>
      <c r="S291" s="117" t="b">
        <v>1</v>
      </c>
      <c r="U291">
        <f t="shared" si="16"/>
        <v>19</v>
      </c>
      <c r="V291">
        <f t="shared" si="17"/>
        <v>39</v>
      </c>
    </row>
    <row r="292" spans="1:22" x14ac:dyDescent="0.25">
      <c r="A292" s="117" t="s">
        <v>1312</v>
      </c>
      <c r="B292" s="180">
        <v>1</v>
      </c>
      <c r="C292" s="117">
        <v>2</v>
      </c>
      <c r="D292" s="181">
        <f>DEDEL!J292</f>
        <v>400101</v>
      </c>
      <c r="E292" s="117" t="b">
        <v>1</v>
      </c>
      <c r="F292" s="182" t="str">
        <f>RIGHT(DEDEL!C292,4)&amp;"."&amp;DEDEL!M292&amp;"."&amp;DEDEL!K292&amp;"."&amp;$C$5</f>
        <v>2055.DDEL4.E23.Ma22</v>
      </c>
      <c r="G292" s="183">
        <f t="shared" ca="1" si="19"/>
        <v>44697</v>
      </c>
      <c r="H292" s="316" cm="1">
        <f t="array" ref="H292">-IF(SUMPRODUCT((DEDEL!$Q$19:$AB$19=$B$5)*DEDEL!Q292:AB292)&lt;0,SUMPRODUCT((DEDEL!$Q$19:$AB$19=$B$5)*DEDEL!Q292:AB292),0)</f>
        <v>0</v>
      </c>
      <c r="I292" s="115">
        <f t="shared" ca="1" si="18"/>
        <v>44697</v>
      </c>
      <c r="J292" s="117">
        <v>3</v>
      </c>
      <c r="K292" s="117" t="b">
        <v>1</v>
      </c>
      <c r="L292" s="117" t="s">
        <v>1313</v>
      </c>
      <c r="M292" s="117" t="b">
        <v>1</v>
      </c>
      <c r="N292" s="117" t="s">
        <v>1276</v>
      </c>
      <c r="O292" s="182" t="str">
        <f>LEFT(DEDEL!D292,19)&amp;"."&amp;DEDELCR!F292</f>
        <v>Tudor Primary Schoo.2055.DDEL4.E23.Ma22</v>
      </c>
      <c r="P292" s="185" t="str">
        <f>DEDEL!I292</f>
        <v>10162/543965</v>
      </c>
      <c r="Q292" s="117" t="b">
        <v>1</v>
      </c>
      <c r="R292" s="117" t="b">
        <v>1</v>
      </c>
      <c r="S292" s="117" t="b">
        <v>1</v>
      </c>
      <c r="U292">
        <f t="shared" si="16"/>
        <v>19</v>
      </c>
      <c r="V292">
        <f t="shared" si="17"/>
        <v>39</v>
      </c>
    </row>
    <row r="293" spans="1:22" x14ac:dyDescent="0.25">
      <c r="A293" s="117" t="s">
        <v>1312</v>
      </c>
      <c r="B293" s="180">
        <v>1</v>
      </c>
      <c r="C293" s="117">
        <v>2</v>
      </c>
      <c r="D293" s="181">
        <f>DEDEL!J293</f>
        <v>400053</v>
      </c>
      <c r="E293" s="117" t="b">
        <v>1</v>
      </c>
      <c r="F293" s="182" t="str">
        <f>RIGHT(DEDEL!C293,4)&amp;"."&amp;DEDEL!M293&amp;"."&amp;DEDEL!K293&amp;"."&amp;$C$5</f>
        <v>2057.DDEL4.E23.Ma22</v>
      </c>
      <c r="G293" s="183">
        <f t="shared" ca="1" si="19"/>
        <v>44697</v>
      </c>
      <c r="H293" s="316" cm="1">
        <f t="array" ref="H293">-IF(SUMPRODUCT((DEDEL!$Q$19:$AB$19=$B$5)*DEDEL!Q293:AB293)&lt;0,SUMPRODUCT((DEDEL!$Q$19:$AB$19=$B$5)*DEDEL!Q293:AB293),0)</f>
        <v>0</v>
      </c>
      <c r="I293" s="115">
        <f t="shared" ca="1" si="18"/>
        <v>44697</v>
      </c>
      <c r="J293" s="117">
        <v>3</v>
      </c>
      <c r="K293" s="117" t="b">
        <v>1</v>
      </c>
      <c r="L293" s="117" t="s">
        <v>1313</v>
      </c>
      <c r="M293" s="117" t="b">
        <v>1</v>
      </c>
      <c r="N293" s="117" t="s">
        <v>1276</v>
      </c>
      <c r="O293" s="182" t="str">
        <f>LEFT(DEDEL!D293,19)&amp;"."&amp;DEDELCR!F293</f>
        <v>Underhill School.2057.DDEL4.E23.Ma22</v>
      </c>
      <c r="P293" s="185" t="str">
        <f>DEDEL!I293</f>
        <v>10162/543965</v>
      </c>
      <c r="Q293" s="117" t="b">
        <v>1</v>
      </c>
      <c r="R293" s="117" t="b">
        <v>1</v>
      </c>
      <c r="S293" s="117" t="b">
        <v>1</v>
      </c>
      <c r="U293">
        <f t="shared" si="16"/>
        <v>19</v>
      </c>
      <c r="V293">
        <f t="shared" si="17"/>
        <v>36</v>
      </c>
    </row>
    <row r="294" spans="1:22" x14ac:dyDescent="0.25">
      <c r="A294" s="117" t="s">
        <v>1312</v>
      </c>
      <c r="B294" s="180">
        <v>1</v>
      </c>
      <c r="C294" s="117">
        <v>2</v>
      </c>
      <c r="D294" s="181">
        <f>DEDEL!J294</f>
        <v>400011</v>
      </c>
      <c r="E294" s="117" t="b">
        <v>1</v>
      </c>
      <c r="F294" s="182" t="str">
        <f>RIGHT(DEDEL!C294,4)&amp;"."&amp;DEDEL!M294&amp;"."&amp;DEDEL!K294&amp;"."&amp;$C$5</f>
        <v>2060.DDEL4.E23.Ma22</v>
      </c>
      <c r="G294" s="183">
        <f t="shared" ca="1" si="19"/>
        <v>44697</v>
      </c>
      <c r="H294" s="316" cm="1">
        <f t="array" ref="H294">-IF(SUMPRODUCT((DEDEL!$Q$19:$AB$19=$B$5)*DEDEL!Q294:AB294)&lt;0,SUMPRODUCT((DEDEL!$Q$19:$AB$19=$B$5)*DEDEL!Q294:AB294),0)</f>
        <v>0</v>
      </c>
      <c r="I294" s="115">
        <f t="shared" ca="1" si="18"/>
        <v>44697</v>
      </c>
      <c r="J294" s="117">
        <v>3</v>
      </c>
      <c r="K294" s="117" t="b">
        <v>1</v>
      </c>
      <c r="L294" s="117" t="s">
        <v>1313</v>
      </c>
      <c r="M294" s="117" t="b">
        <v>1</v>
      </c>
      <c r="N294" s="117" t="s">
        <v>1276</v>
      </c>
      <c r="O294" s="182" t="str">
        <f>LEFT(DEDEL!D294,19)&amp;"."&amp;DEDELCR!F294</f>
        <v>Whitings Hill Prima.2060.DDEL4.E23.Ma22</v>
      </c>
      <c r="P294" s="185" t="str">
        <f>DEDEL!I294</f>
        <v>10162/543965</v>
      </c>
      <c r="Q294" s="117" t="b">
        <v>1</v>
      </c>
      <c r="R294" s="117" t="b">
        <v>1</v>
      </c>
      <c r="S294" s="117" t="b">
        <v>1</v>
      </c>
      <c r="U294">
        <f t="shared" si="16"/>
        <v>19</v>
      </c>
      <c r="V294">
        <f t="shared" si="17"/>
        <v>39</v>
      </c>
    </row>
    <row r="295" spans="1:22" x14ac:dyDescent="0.25">
      <c r="A295" s="117" t="s">
        <v>1312</v>
      </c>
      <c r="B295" s="180">
        <v>1</v>
      </c>
      <c r="C295" s="117">
        <v>2</v>
      </c>
      <c r="D295" s="181">
        <f>DEDEL!J295</f>
        <v>400065</v>
      </c>
      <c r="E295" s="117" t="b">
        <v>1</v>
      </c>
      <c r="F295" s="182" t="str">
        <f>RIGHT(DEDEL!C295,4)&amp;"."&amp;DEDEL!M295&amp;"."&amp;DEDEL!K295&amp;"."&amp;$C$5</f>
        <v>2067.DDEL4.E23.Ma22</v>
      </c>
      <c r="G295" s="183">
        <f t="shared" ca="1" si="19"/>
        <v>44697</v>
      </c>
      <c r="H295" s="316" cm="1">
        <f t="array" ref="H295">-IF(SUMPRODUCT((DEDEL!$Q$19:$AB$19=$B$5)*DEDEL!Q295:AB295)&lt;0,SUMPRODUCT((DEDEL!$Q$19:$AB$19=$B$5)*DEDEL!Q295:AB295),0)</f>
        <v>0</v>
      </c>
      <c r="I295" s="115">
        <f t="shared" ca="1" si="18"/>
        <v>44697</v>
      </c>
      <c r="J295" s="117">
        <v>3</v>
      </c>
      <c r="K295" s="117" t="b">
        <v>1</v>
      </c>
      <c r="L295" s="117" t="s">
        <v>1313</v>
      </c>
      <c r="M295" s="117" t="b">
        <v>1</v>
      </c>
      <c r="N295" s="117" t="s">
        <v>1276</v>
      </c>
      <c r="O295" s="182" t="str">
        <f>LEFT(DEDEL!D295,19)&amp;"."&amp;DEDELCR!F295</f>
        <v>Chalgrove Primary S.2067.DDEL4.E23.Ma22</v>
      </c>
      <c r="P295" s="185" t="str">
        <f>DEDEL!I295</f>
        <v>10162/543965</v>
      </c>
      <c r="Q295" s="117" t="b">
        <v>1</v>
      </c>
      <c r="R295" s="117" t="b">
        <v>1</v>
      </c>
      <c r="S295" s="117" t="b">
        <v>1</v>
      </c>
      <c r="U295">
        <f t="shared" si="16"/>
        <v>19</v>
      </c>
      <c r="V295">
        <f t="shared" si="17"/>
        <v>39</v>
      </c>
    </row>
    <row r="296" spans="1:22" x14ac:dyDescent="0.25">
      <c r="A296" s="117" t="s">
        <v>1312</v>
      </c>
      <c r="B296" s="180">
        <v>1</v>
      </c>
      <c r="C296" s="117">
        <v>2</v>
      </c>
      <c r="D296" s="181">
        <f>DEDEL!J296</f>
        <v>400038</v>
      </c>
      <c r="E296" s="117" t="b">
        <v>1</v>
      </c>
      <c r="F296" s="182" t="str">
        <f>RIGHT(DEDEL!C296,4)&amp;"."&amp;DEDEL!M296&amp;"."&amp;DEDEL!K296&amp;"."&amp;$C$5</f>
        <v>2070.DDEL4.E23.Ma22</v>
      </c>
      <c r="G296" s="183">
        <f t="shared" ca="1" si="19"/>
        <v>44697</v>
      </c>
      <c r="H296" s="316" cm="1">
        <f t="array" ref="H296">-IF(SUMPRODUCT((DEDEL!$Q$19:$AB$19=$B$5)*DEDEL!Q296:AB296)&lt;0,SUMPRODUCT((DEDEL!$Q$19:$AB$19=$B$5)*DEDEL!Q296:AB296),0)</f>
        <v>0</v>
      </c>
      <c r="I296" s="115">
        <f t="shared" ca="1" si="18"/>
        <v>44697</v>
      </c>
      <c r="J296" s="117">
        <v>3</v>
      </c>
      <c r="K296" s="117" t="b">
        <v>1</v>
      </c>
      <c r="L296" s="117" t="s">
        <v>1313</v>
      </c>
      <c r="M296" s="117" t="b">
        <v>1</v>
      </c>
      <c r="N296" s="117" t="s">
        <v>1276</v>
      </c>
      <c r="O296" s="182" t="str">
        <f>LEFT(DEDEL!D296,19)&amp;"."&amp;DEDELCR!F296</f>
        <v>Sunnyfields Primary.2070.DDEL4.E23.Ma22</v>
      </c>
      <c r="P296" s="185" t="str">
        <f>DEDEL!I296</f>
        <v>10162/543965</v>
      </c>
      <c r="Q296" s="117" t="b">
        <v>1</v>
      </c>
      <c r="R296" s="117" t="b">
        <v>1</v>
      </c>
      <c r="S296" s="117" t="b">
        <v>1</v>
      </c>
      <c r="U296">
        <f t="shared" si="16"/>
        <v>19</v>
      </c>
      <c r="V296">
        <f t="shared" si="17"/>
        <v>39</v>
      </c>
    </row>
    <row r="297" spans="1:22" x14ac:dyDescent="0.25">
      <c r="A297" s="117" t="s">
        <v>1312</v>
      </c>
      <c r="B297" s="180">
        <v>1</v>
      </c>
      <c r="C297" s="117">
        <v>2</v>
      </c>
      <c r="D297" s="181">
        <f>DEDEL!J297</f>
        <v>400012</v>
      </c>
      <c r="E297" s="117" t="b">
        <v>1</v>
      </c>
      <c r="F297" s="182" t="str">
        <f>RIGHT(DEDEL!C297,4)&amp;"."&amp;DEDEL!M297&amp;"."&amp;DEDEL!K297&amp;"."&amp;$C$5</f>
        <v>2071.DDEL4.E23.Ma22</v>
      </c>
      <c r="G297" s="183">
        <f t="shared" ca="1" si="19"/>
        <v>44697</v>
      </c>
      <c r="H297" s="316" cm="1">
        <f t="array" ref="H297">-IF(SUMPRODUCT((DEDEL!$Q$19:$AB$19=$B$5)*DEDEL!Q297:AB297)&lt;0,SUMPRODUCT((DEDEL!$Q$19:$AB$19=$B$5)*DEDEL!Q297:AB297),0)</f>
        <v>0</v>
      </c>
      <c r="I297" s="115">
        <f t="shared" ca="1" si="18"/>
        <v>44697</v>
      </c>
      <c r="J297" s="117">
        <v>3</v>
      </c>
      <c r="K297" s="117" t="b">
        <v>1</v>
      </c>
      <c r="L297" s="117" t="s">
        <v>1313</v>
      </c>
      <c r="M297" s="117" t="b">
        <v>1</v>
      </c>
      <c r="N297" s="117" t="s">
        <v>1276</v>
      </c>
      <c r="O297" s="182" t="str">
        <f>LEFT(DEDEL!D297,19)&amp;"."&amp;DEDELCR!F297</f>
        <v>Queenswell Infant &amp;.2071.DDEL4.E23.Ma22</v>
      </c>
      <c r="P297" s="185" t="str">
        <f>DEDEL!I297</f>
        <v>10162/543965</v>
      </c>
      <c r="Q297" s="117" t="b">
        <v>1</v>
      </c>
      <c r="R297" s="117" t="b">
        <v>1</v>
      </c>
      <c r="S297" s="117" t="b">
        <v>1</v>
      </c>
      <c r="U297">
        <f t="shared" si="16"/>
        <v>19</v>
      </c>
      <c r="V297">
        <f t="shared" si="17"/>
        <v>39</v>
      </c>
    </row>
    <row r="298" spans="1:22" x14ac:dyDescent="0.25">
      <c r="A298" s="117" t="s">
        <v>1312</v>
      </c>
      <c r="B298" s="180">
        <v>1</v>
      </c>
      <c r="C298" s="117">
        <v>2</v>
      </c>
      <c r="D298" s="181">
        <f>DEDEL!J298</f>
        <v>400012</v>
      </c>
      <c r="E298" s="117" t="b">
        <v>1</v>
      </c>
      <c r="F298" s="182" t="str">
        <f>RIGHT(DEDEL!C298,4)&amp;"."&amp;DEDEL!M298&amp;"."&amp;DEDEL!K298&amp;"."&amp;$C$5</f>
        <v>2072.DDEL4.E23.Ma22</v>
      </c>
      <c r="G298" s="183">
        <f t="shared" ca="1" si="19"/>
        <v>44697</v>
      </c>
      <c r="H298" s="316" cm="1">
        <f t="array" ref="H298">-IF(SUMPRODUCT((DEDEL!$Q$19:$AB$19=$B$5)*DEDEL!Q298:AB298)&lt;0,SUMPRODUCT((DEDEL!$Q$19:$AB$19=$B$5)*DEDEL!Q298:AB298),0)</f>
        <v>0</v>
      </c>
      <c r="I298" s="115">
        <f t="shared" ca="1" si="18"/>
        <v>44697</v>
      </c>
      <c r="J298" s="117">
        <v>3</v>
      </c>
      <c r="K298" s="117" t="b">
        <v>1</v>
      </c>
      <c r="L298" s="117" t="s">
        <v>1313</v>
      </c>
      <c r="M298" s="117" t="b">
        <v>1</v>
      </c>
      <c r="N298" s="117" t="s">
        <v>1276</v>
      </c>
      <c r="O298" s="182" t="str">
        <f>LEFT(DEDEL!D298,19)&amp;"."&amp;DEDELCR!F298</f>
        <v>Queenswell Junior S.2072.DDEL4.E23.Ma22</v>
      </c>
      <c r="P298" s="185" t="str">
        <f>DEDEL!I298</f>
        <v>10162/543965</v>
      </c>
      <c r="Q298" s="117" t="b">
        <v>1</v>
      </c>
      <c r="R298" s="117" t="b">
        <v>1</v>
      </c>
      <c r="S298" s="117" t="b">
        <v>1</v>
      </c>
      <c r="U298">
        <f t="shared" si="16"/>
        <v>19</v>
      </c>
      <c r="V298">
        <f t="shared" si="17"/>
        <v>39</v>
      </c>
    </row>
    <row r="299" spans="1:22" x14ac:dyDescent="0.25">
      <c r="A299" s="117" t="s">
        <v>1312</v>
      </c>
      <c r="B299" s="180">
        <v>1</v>
      </c>
      <c r="C299" s="117">
        <v>2</v>
      </c>
      <c r="D299" s="181">
        <f>DEDEL!J299</f>
        <v>400105</v>
      </c>
      <c r="E299" s="117" t="b">
        <v>1</v>
      </c>
      <c r="F299" s="182" t="str">
        <f>RIGHT(DEDEL!C299,4)&amp;"."&amp;DEDEL!M299&amp;"."&amp;DEDEL!K299&amp;"."&amp;$C$5</f>
        <v>2073.DDEL4.E23.Ma22</v>
      </c>
      <c r="G299" s="183">
        <f t="shared" ca="1" si="19"/>
        <v>44697</v>
      </c>
      <c r="H299" s="316" cm="1">
        <f t="array" ref="H299">-IF(SUMPRODUCT((DEDEL!$Q$19:$AB$19=$B$5)*DEDEL!Q299:AB299)&lt;0,SUMPRODUCT((DEDEL!$Q$19:$AB$19=$B$5)*DEDEL!Q299:AB299),0)</f>
        <v>0</v>
      </c>
      <c r="I299" s="115">
        <f t="shared" ca="1" si="18"/>
        <v>44697</v>
      </c>
      <c r="J299" s="117">
        <v>3</v>
      </c>
      <c r="K299" s="117" t="b">
        <v>1</v>
      </c>
      <c r="L299" s="117" t="s">
        <v>1313</v>
      </c>
      <c r="M299" s="117" t="b">
        <v>1</v>
      </c>
      <c r="N299" s="117" t="s">
        <v>1276</v>
      </c>
      <c r="O299" s="182" t="str">
        <f>LEFT(DEDEL!D299,19)&amp;"."&amp;DEDELCR!F299</f>
        <v>Danegrove Primary S.2073.DDEL4.E23.Ma22</v>
      </c>
      <c r="P299" s="185" t="str">
        <f>DEDEL!I299</f>
        <v>10162/543965</v>
      </c>
      <c r="Q299" s="117" t="b">
        <v>1</v>
      </c>
      <c r="R299" s="117" t="b">
        <v>1</v>
      </c>
      <c r="S299" s="117" t="b">
        <v>1</v>
      </c>
      <c r="U299">
        <f t="shared" si="16"/>
        <v>19</v>
      </c>
      <c r="V299">
        <f t="shared" si="17"/>
        <v>39</v>
      </c>
    </row>
    <row r="300" spans="1:22" x14ac:dyDescent="0.25">
      <c r="A300" s="117" t="s">
        <v>1312</v>
      </c>
      <c r="B300" s="180">
        <v>1</v>
      </c>
      <c r="C300" s="117">
        <v>2</v>
      </c>
      <c r="D300" s="181">
        <f>DEDEL!J300</f>
        <v>400111</v>
      </c>
      <c r="E300" s="117" t="b">
        <v>1</v>
      </c>
      <c r="F300" s="182" t="str">
        <f>RIGHT(DEDEL!C300,4)&amp;"."&amp;DEDEL!M300&amp;"."&amp;DEDEL!K300&amp;"."&amp;$C$5</f>
        <v>2076.DDEL4.E23.Ma22</v>
      </c>
      <c r="G300" s="183">
        <f t="shared" ca="1" si="19"/>
        <v>44697</v>
      </c>
      <c r="H300" s="316" cm="1">
        <f t="array" ref="H300">-IF(SUMPRODUCT((DEDEL!$Q$19:$AB$19=$B$5)*DEDEL!Q300:AB300)&lt;0,SUMPRODUCT((DEDEL!$Q$19:$AB$19=$B$5)*DEDEL!Q300:AB300),0)</f>
        <v>0</v>
      </c>
      <c r="I300" s="115">
        <f t="shared" ca="1" si="18"/>
        <v>44697</v>
      </c>
      <c r="J300" s="117">
        <v>3</v>
      </c>
      <c r="K300" s="117" t="b">
        <v>1</v>
      </c>
      <c r="L300" s="117" t="s">
        <v>1313</v>
      </c>
      <c r="M300" s="117" t="b">
        <v>1</v>
      </c>
      <c r="N300" s="117" t="s">
        <v>1276</v>
      </c>
      <c r="O300" s="182" t="str">
        <f>LEFT(DEDEL!D300,19)&amp;"."&amp;DEDELCR!F300</f>
        <v>Wessex Gardens Prim.2076.DDEL4.E23.Ma22</v>
      </c>
      <c r="P300" s="185" t="str">
        <f>DEDEL!I300</f>
        <v>10162/543965</v>
      </c>
      <c r="Q300" s="117" t="b">
        <v>1</v>
      </c>
      <c r="R300" s="117" t="b">
        <v>1</v>
      </c>
      <c r="S300" s="117" t="b">
        <v>1</v>
      </c>
      <c r="U300">
        <f t="shared" si="16"/>
        <v>19</v>
      </c>
      <c r="V300">
        <f t="shared" si="17"/>
        <v>39</v>
      </c>
    </row>
    <row r="301" spans="1:22" x14ac:dyDescent="0.25">
      <c r="A301" s="117" t="s">
        <v>1312</v>
      </c>
      <c r="B301" s="180">
        <v>1</v>
      </c>
      <c r="C301" s="117">
        <v>2</v>
      </c>
      <c r="D301" s="181">
        <f>DEDEL!J301</f>
        <v>400113</v>
      </c>
      <c r="E301" s="117" t="b">
        <v>1</v>
      </c>
      <c r="F301" s="182" t="str">
        <f>RIGHT(DEDEL!C301,4)&amp;"."&amp;DEDEL!M301&amp;"."&amp;DEDEL!K301&amp;"."&amp;$C$5</f>
        <v>2077.DDEL4.E23.Ma22</v>
      </c>
      <c r="G301" s="183">
        <f t="shared" ca="1" si="19"/>
        <v>44697</v>
      </c>
      <c r="H301" s="316" cm="1">
        <f t="array" ref="H301">-IF(SUMPRODUCT((DEDEL!$Q$19:$AB$19=$B$5)*DEDEL!Q301:AB301)&lt;0,SUMPRODUCT((DEDEL!$Q$19:$AB$19=$B$5)*DEDEL!Q301:AB301),0)</f>
        <v>0</v>
      </c>
      <c r="I301" s="115">
        <f t="shared" ca="1" si="18"/>
        <v>44697</v>
      </c>
      <c r="J301" s="117">
        <v>3</v>
      </c>
      <c r="K301" s="117" t="b">
        <v>1</v>
      </c>
      <c r="L301" s="117" t="s">
        <v>1313</v>
      </c>
      <c r="M301" s="117" t="b">
        <v>1</v>
      </c>
      <c r="N301" s="117" t="s">
        <v>1276</v>
      </c>
      <c r="O301" s="182" t="str">
        <f>LEFT(DEDEL!D301,19)&amp;"."&amp;DEDELCR!F301</f>
        <v>The Orion Primary S.2077.DDEL4.E23.Ma22</v>
      </c>
      <c r="P301" s="185" t="str">
        <f>DEDEL!I301</f>
        <v>10162/543965</v>
      </c>
      <c r="Q301" s="117" t="b">
        <v>1</v>
      </c>
      <c r="R301" s="117" t="b">
        <v>1</v>
      </c>
      <c r="S301" s="117" t="b">
        <v>1</v>
      </c>
      <c r="U301">
        <f t="shared" si="16"/>
        <v>19</v>
      </c>
      <c r="V301">
        <f t="shared" si="17"/>
        <v>39</v>
      </c>
    </row>
    <row r="302" spans="1:22" x14ac:dyDescent="0.25">
      <c r="A302" s="117" t="s">
        <v>1312</v>
      </c>
      <c r="B302" s="180">
        <v>1</v>
      </c>
      <c r="C302" s="117">
        <v>2</v>
      </c>
      <c r="D302" s="181">
        <f>DEDEL!J302</f>
        <v>400014</v>
      </c>
      <c r="E302" s="117" t="b">
        <v>1</v>
      </c>
      <c r="F302" s="182" t="str">
        <f>RIGHT(DEDEL!C302,4)&amp;"."&amp;DEDEL!M302&amp;"."&amp;DEDEL!K302&amp;"."&amp;$C$5</f>
        <v>2078.DDEL4.E23.Ma22</v>
      </c>
      <c r="G302" s="183">
        <f t="shared" ca="1" si="19"/>
        <v>44697</v>
      </c>
      <c r="H302" s="316" cm="1">
        <f t="array" ref="H302">-IF(SUMPRODUCT((DEDEL!$Q$19:$AB$19=$B$5)*DEDEL!Q302:AB302)&lt;0,SUMPRODUCT((DEDEL!$Q$19:$AB$19=$B$5)*DEDEL!Q302:AB302),0)</f>
        <v>0</v>
      </c>
      <c r="I302" s="115">
        <f t="shared" ca="1" si="18"/>
        <v>44697</v>
      </c>
      <c r="J302" s="117">
        <v>3</v>
      </c>
      <c r="K302" s="117" t="b">
        <v>1</v>
      </c>
      <c r="L302" s="117" t="s">
        <v>1313</v>
      </c>
      <c r="M302" s="117" t="b">
        <v>1</v>
      </c>
      <c r="N302" s="117" t="s">
        <v>1276</v>
      </c>
      <c r="O302" s="182" t="str">
        <f>LEFT(DEDEL!D302,19)&amp;"."&amp;DEDELCR!F302</f>
        <v>Pardes House Primar.2078.DDEL4.E23.Ma22</v>
      </c>
      <c r="P302" s="185" t="str">
        <f>DEDEL!I302</f>
        <v>10162/543965</v>
      </c>
      <c r="Q302" s="117" t="b">
        <v>1</v>
      </c>
      <c r="R302" s="117" t="b">
        <v>1</v>
      </c>
      <c r="S302" s="117" t="b">
        <v>1</v>
      </c>
      <c r="U302">
        <f t="shared" si="16"/>
        <v>19</v>
      </c>
      <c r="V302">
        <f t="shared" si="17"/>
        <v>39</v>
      </c>
    </row>
    <row r="303" spans="1:22" x14ac:dyDescent="0.25">
      <c r="A303" s="117" t="s">
        <v>1312</v>
      </c>
      <c r="B303" s="180">
        <v>1</v>
      </c>
      <c r="C303" s="117">
        <v>2</v>
      </c>
      <c r="D303" s="181">
        <f>DEDEL!J303</f>
        <v>400070</v>
      </c>
      <c r="E303" s="117" t="b">
        <v>1</v>
      </c>
      <c r="F303" s="182" t="str">
        <f>RIGHT(DEDEL!C303,4)&amp;"."&amp;DEDEL!M303&amp;"."&amp;DEDEL!K303&amp;"."&amp;$C$5</f>
        <v>2079.DDEL4.E23.Ma22</v>
      </c>
      <c r="G303" s="183">
        <f t="shared" ca="1" si="19"/>
        <v>44697</v>
      </c>
      <c r="H303" s="316" cm="1">
        <f t="array" ref="H303">-IF(SUMPRODUCT((DEDEL!$Q$19:$AB$19=$B$5)*DEDEL!Q303:AB303)&lt;0,SUMPRODUCT((DEDEL!$Q$19:$AB$19=$B$5)*DEDEL!Q303:AB303),0)</f>
        <v>0</v>
      </c>
      <c r="I303" s="115">
        <f t="shared" ca="1" si="18"/>
        <v>44697</v>
      </c>
      <c r="J303" s="117">
        <v>3</v>
      </c>
      <c r="K303" s="117" t="b">
        <v>1</v>
      </c>
      <c r="L303" s="117" t="s">
        <v>1313</v>
      </c>
      <c r="M303" s="117" t="b">
        <v>1</v>
      </c>
      <c r="N303" s="117" t="s">
        <v>1276</v>
      </c>
      <c r="O303" s="182" t="str">
        <f>LEFT(DEDEL!D303,19)&amp;"."&amp;DEDELCR!F303</f>
        <v>Beis Yaakov Primary.2079.DDEL4.E23.Ma22</v>
      </c>
      <c r="P303" s="185" t="str">
        <f>DEDEL!I303</f>
        <v>10162/543965</v>
      </c>
      <c r="Q303" s="117" t="b">
        <v>1</v>
      </c>
      <c r="R303" s="117" t="b">
        <v>1</v>
      </c>
      <c r="S303" s="117" t="b">
        <v>1</v>
      </c>
      <c r="U303">
        <f t="shared" si="16"/>
        <v>19</v>
      </c>
      <c r="V303">
        <f t="shared" si="17"/>
        <v>39</v>
      </c>
    </row>
    <row r="304" spans="1:22" x14ac:dyDescent="0.25">
      <c r="A304" s="117" t="s">
        <v>1312</v>
      </c>
      <c r="B304" s="180">
        <v>1</v>
      </c>
      <c r="C304" s="117">
        <v>2</v>
      </c>
      <c r="D304" s="181">
        <f>DEDEL!J304</f>
        <v>400069</v>
      </c>
      <c r="E304" s="117" t="b">
        <v>1</v>
      </c>
      <c r="F304" s="182" t="str">
        <f>RIGHT(DEDEL!C304,4)&amp;"."&amp;DEDEL!M304&amp;"."&amp;DEDEL!K304&amp;"."&amp;$C$5</f>
        <v>3300.DDEL4.E23.Ma22</v>
      </c>
      <c r="G304" s="183">
        <f t="shared" ca="1" si="19"/>
        <v>44697</v>
      </c>
      <c r="H304" s="316" cm="1">
        <f t="array" ref="H304">-IF(SUMPRODUCT((DEDEL!$Q$19:$AB$19=$B$5)*DEDEL!Q304:AB304)&lt;0,SUMPRODUCT((DEDEL!$Q$19:$AB$19=$B$5)*DEDEL!Q304:AB304),0)</f>
        <v>0</v>
      </c>
      <c r="I304" s="115">
        <f t="shared" ca="1" si="18"/>
        <v>44697</v>
      </c>
      <c r="J304" s="117">
        <v>3</v>
      </c>
      <c r="K304" s="117" t="b">
        <v>1</v>
      </c>
      <c r="L304" s="117" t="s">
        <v>1313</v>
      </c>
      <c r="M304" s="117" t="b">
        <v>1</v>
      </c>
      <c r="N304" s="117" t="s">
        <v>1276</v>
      </c>
      <c r="O304" s="182" t="str">
        <f>LEFT(DEDEL!D304,19)&amp;"."&amp;DEDELCR!F304</f>
        <v>All Saints' CofE Pr.3300.DDEL4.E23.Ma22</v>
      </c>
      <c r="P304" s="185" t="str">
        <f>DEDEL!I304</f>
        <v>10162/543965</v>
      </c>
      <c r="Q304" s="117" t="b">
        <v>1</v>
      </c>
      <c r="R304" s="117" t="b">
        <v>1</v>
      </c>
      <c r="S304" s="117" t="b">
        <v>1</v>
      </c>
      <c r="U304">
        <f t="shared" si="16"/>
        <v>19</v>
      </c>
      <c r="V304">
        <f t="shared" si="17"/>
        <v>39</v>
      </c>
    </row>
    <row r="305" spans="1:22" x14ac:dyDescent="0.25">
      <c r="A305" s="117" t="s">
        <v>1312</v>
      </c>
      <c r="B305" s="180">
        <v>1</v>
      </c>
      <c r="C305" s="117">
        <v>2</v>
      </c>
      <c r="D305" s="181">
        <f>DEDEL!J305</f>
        <v>400039</v>
      </c>
      <c r="E305" s="117" t="b">
        <v>1</v>
      </c>
      <c r="F305" s="182" t="str">
        <f>RIGHT(DEDEL!C305,4)&amp;"."&amp;DEDEL!M305&amp;"."&amp;DEDEL!K305&amp;"."&amp;$C$5</f>
        <v>3302.DDEL4.E23.Ma22</v>
      </c>
      <c r="G305" s="183">
        <f t="shared" ca="1" si="19"/>
        <v>44697</v>
      </c>
      <c r="H305" s="316" cm="1">
        <f t="array" ref="H305">-IF(SUMPRODUCT((DEDEL!$Q$19:$AB$19=$B$5)*DEDEL!Q305:AB305)&lt;0,SUMPRODUCT((DEDEL!$Q$19:$AB$19=$B$5)*DEDEL!Q305:AB305),0)</f>
        <v>0</v>
      </c>
      <c r="I305" s="115">
        <f t="shared" ca="1" si="18"/>
        <v>44697</v>
      </c>
      <c r="J305" s="117">
        <v>3</v>
      </c>
      <c r="K305" s="117" t="b">
        <v>1</v>
      </c>
      <c r="L305" s="117" t="s">
        <v>1313</v>
      </c>
      <c r="M305" s="117" t="b">
        <v>1</v>
      </c>
      <c r="N305" s="117" t="s">
        <v>1276</v>
      </c>
      <c r="O305" s="182" t="str">
        <f>LEFT(DEDEL!D305,19)&amp;"."&amp;DEDELCR!F305</f>
        <v>Christ Church Prima.3302.DDEL4.E23.Ma22</v>
      </c>
      <c r="P305" s="185" t="str">
        <f>DEDEL!I305</f>
        <v>10162/543965</v>
      </c>
      <c r="Q305" s="117" t="b">
        <v>1</v>
      </c>
      <c r="R305" s="117" t="b">
        <v>1</v>
      </c>
      <c r="S305" s="117" t="b">
        <v>1</v>
      </c>
      <c r="U305">
        <f t="shared" si="16"/>
        <v>19</v>
      </c>
      <c r="V305">
        <f t="shared" si="17"/>
        <v>39</v>
      </c>
    </row>
    <row r="306" spans="1:22" x14ac:dyDescent="0.25">
      <c r="A306" s="117" t="s">
        <v>1312</v>
      </c>
      <c r="B306" s="180">
        <v>1</v>
      </c>
      <c r="C306" s="117">
        <v>2</v>
      </c>
      <c r="D306" s="181">
        <f>DEDEL!J306</f>
        <v>400008</v>
      </c>
      <c r="E306" s="117" t="b">
        <v>1</v>
      </c>
      <c r="F306" s="182" t="str">
        <f>RIGHT(DEDEL!C306,4)&amp;"."&amp;DEDEL!M306&amp;"."&amp;DEDEL!K306&amp;"."&amp;$C$5</f>
        <v>3304.DDEL4.E23.Ma22</v>
      </c>
      <c r="G306" s="183">
        <f t="shared" ca="1" si="19"/>
        <v>44697</v>
      </c>
      <c r="H306" s="316" cm="1">
        <f t="array" ref="H306">-IF(SUMPRODUCT((DEDEL!$Q$19:$AB$19=$B$5)*DEDEL!Q306:AB306)&lt;0,SUMPRODUCT((DEDEL!$Q$19:$AB$19=$B$5)*DEDEL!Q306:AB306),0)</f>
        <v>0</v>
      </c>
      <c r="I306" s="115">
        <f t="shared" ca="1" si="18"/>
        <v>44697</v>
      </c>
      <c r="J306" s="117">
        <v>3</v>
      </c>
      <c r="K306" s="117" t="b">
        <v>1</v>
      </c>
      <c r="L306" s="117" t="s">
        <v>1313</v>
      </c>
      <c r="M306" s="117" t="b">
        <v>1</v>
      </c>
      <c r="N306" s="117" t="s">
        <v>1276</v>
      </c>
      <c r="O306" s="182" t="str">
        <f>LEFT(DEDEL!D306,19)&amp;"."&amp;DEDELCR!F306</f>
        <v>Holy Trinity CofE P.3304.DDEL4.E23.Ma22</v>
      </c>
      <c r="P306" s="185" t="str">
        <f>DEDEL!I306</f>
        <v>10162/543965</v>
      </c>
      <c r="Q306" s="117" t="b">
        <v>1</v>
      </c>
      <c r="R306" s="117" t="b">
        <v>1</v>
      </c>
      <c r="S306" s="117" t="b">
        <v>1</v>
      </c>
      <c r="U306">
        <f t="shared" si="16"/>
        <v>19</v>
      </c>
      <c r="V306">
        <f t="shared" si="17"/>
        <v>39</v>
      </c>
    </row>
    <row r="307" spans="1:22" x14ac:dyDescent="0.25">
      <c r="A307" s="117" t="s">
        <v>1312</v>
      </c>
      <c r="B307" s="180">
        <v>1</v>
      </c>
      <c r="C307" s="117">
        <v>2</v>
      </c>
      <c r="D307" s="181">
        <f>DEDEL!J307</f>
        <v>400086</v>
      </c>
      <c r="E307" s="117" t="b">
        <v>1</v>
      </c>
      <c r="F307" s="182" t="str">
        <f>RIGHT(DEDEL!C307,4)&amp;"."&amp;DEDEL!M307&amp;"."&amp;DEDEL!K307&amp;"."&amp;$C$5</f>
        <v>3305.DDEL4.E23.Ma22</v>
      </c>
      <c r="G307" s="183">
        <f t="shared" ca="1" si="19"/>
        <v>44697</v>
      </c>
      <c r="H307" s="316" cm="1">
        <f t="array" ref="H307">-IF(SUMPRODUCT((DEDEL!$Q$19:$AB$19=$B$5)*DEDEL!Q307:AB307)&lt;0,SUMPRODUCT((DEDEL!$Q$19:$AB$19=$B$5)*DEDEL!Q307:AB307),0)</f>
        <v>0</v>
      </c>
      <c r="I307" s="115">
        <f t="shared" ca="1" si="18"/>
        <v>44697</v>
      </c>
      <c r="J307" s="117">
        <v>3</v>
      </c>
      <c r="K307" s="117" t="b">
        <v>1</v>
      </c>
      <c r="L307" s="117" t="s">
        <v>1313</v>
      </c>
      <c r="M307" s="117" t="b">
        <v>1</v>
      </c>
      <c r="N307" s="117" t="s">
        <v>1276</v>
      </c>
      <c r="O307" s="182" t="str">
        <f>LEFT(DEDEL!D307,19)&amp;"."&amp;DEDELCR!F307</f>
        <v>Monken Hadley CofE .3305.DDEL4.E23.Ma22</v>
      </c>
      <c r="P307" s="185" t="str">
        <f>DEDEL!I307</f>
        <v>10162/543965</v>
      </c>
      <c r="Q307" s="117" t="b">
        <v>1</v>
      </c>
      <c r="R307" s="117" t="b">
        <v>1</v>
      </c>
      <c r="S307" s="117" t="b">
        <v>1</v>
      </c>
      <c r="U307">
        <f t="shared" si="16"/>
        <v>19</v>
      </c>
      <c r="V307">
        <f t="shared" si="17"/>
        <v>39</v>
      </c>
    </row>
    <row r="308" spans="1:22" x14ac:dyDescent="0.25">
      <c r="A308" s="117" t="s">
        <v>1312</v>
      </c>
      <c r="B308" s="180">
        <v>1</v>
      </c>
      <c r="C308" s="117">
        <v>2</v>
      </c>
      <c r="D308" s="181">
        <f>DEDEL!J308</f>
        <v>400114</v>
      </c>
      <c r="E308" s="117" t="b">
        <v>1</v>
      </c>
      <c r="F308" s="182" t="str">
        <f>RIGHT(DEDEL!C308,4)&amp;"."&amp;DEDEL!M308&amp;"."&amp;DEDEL!K308&amp;"."&amp;$C$5</f>
        <v>3307.DDEL4.E23.Ma22</v>
      </c>
      <c r="G308" s="183">
        <f t="shared" ca="1" si="19"/>
        <v>44697</v>
      </c>
      <c r="H308" s="316" cm="1">
        <f t="array" ref="H308">-IF(SUMPRODUCT((DEDEL!$Q$19:$AB$19=$B$5)*DEDEL!Q308:AB308)&lt;0,SUMPRODUCT((DEDEL!$Q$19:$AB$19=$B$5)*DEDEL!Q308:AB308),0)</f>
        <v>0</v>
      </c>
      <c r="I308" s="115">
        <f t="shared" ca="1" si="18"/>
        <v>44697</v>
      </c>
      <c r="J308" s="117">
        <v>3</v>
      </c>
      <c r="K308" s="117" t="b">
        <v>1</v>
      </c>
      <c r="L308" s="117" t="s">
        <v>1313</v>
      </c>
      <c r="M308" s="117" t="b">
        <v>1</v>
      </c>
      <c r="N308" s="117" t="s">
        <v>1276</v>
      </c>
      <c r="O308" s="182" t="str">
        <f>LEFT(DEDEL!D308,19)&amp;"."&amp;DEDELCR!F308</f>
        <v>St John's CofE Juni.3307.DDEL4.E23.Ma22</v>
      </c>
      <c r="P308" s="185" t="str">
        <f>DEDEL!I308</f>
        <v>10162/543965</v>
      </c>
      <c r="Q308" s="117" t="b">
        <v>1</v>
      </c>
      <c r="R308" s="117" t="b">
        <v>1</v>
      </c>
      <c r="S308" s="117" t="b">
        <v>1</v>
      </c>
      <c r="U308">
        <f t="shared" si="16"/>
        <v>19</v>
      </c>
      <c r="V308">
        <f t="shared" si="17"/>
        <v>39</v>
      </c>
    </row>
    <row r="309" spans="1:22" x14ac:dyDescent="0.25">
      <c r="A309" s="117" t="s">
        <v>1312</v>
      </c>
      <c r="B309" s="180">
        <v>1</v>
      </c>
      <c r="C309" s="117">
        <v>2</v>
      </c>
      <c r="D309" s="181">
        <f>DEDEL!J309</f>
        <v>400098</v>
      </c>
      <c r="E309" s="117" t="b">
        <v>1</v>
      </c>
      <c r="F309" s="182" t="str">
        <f>RIGHT(DEDEL!C309,4)&amp;"."&amp;DEDEL!M309&amp;"."&amp;DEDEL!K309&amp;"."&amp;$C$5</f>
        <v>3309.DDEL4.E23.Ma22</v>
      </c>
      <c r="G309" s="183">
        <f t="shared" ca="1" si="19"/>
        <v>44697</v>
      </c>
      <c r="H309" s="316" cm="1">
        <f t="array" ref="H309">-IF(SUMPRODUCT((DEDEL!$Q$19:$AB$19=$B$5)*DEDEL!Q309:AB309)&lt;0,SUMPRODUCT((DEDEL!$Q$19:$AB$19=$B$5)*DEDEL!Q309:AB309),0)</f>
        <v>0</v>
      </c>
      <c r="I309" s="115">
        <f t="shared" ca="1" si="18"/>
        <v>44697</v>
      </c>
      <c r="J309" s="117">
        <v>3</v>
      </c>
      <c r="K309" s="117" t="b">
        <v>1</v>
      </c>
      <c r="L309" s="117" t="s">
        <v>1313</v>
      </c>
      <c r="M309" s="117" t="b">
        <v>1</v>
      </c>
      <c r="N309" s="117" t="s">
        <v>1276</v>
      </c>
      <c r="O309" s="182" t="str">
        <f>LEFT(DEDEL!D309,19)&amp;"."&amp;DEDELCR!F309</f>
        <v>St John's CofE Prim.3309.DDEL4.E23.Ma22</v>
      </c>
      <c r="P309" s="185" t="str">
        <f>DEDEL!I309</f>
        <v>10162/543965</v>
      </c>
      <c r="Q309" s="117" t="b">
        <v>1</v>
      </c>
      <c r="R309" s="117" t="b">
        <v>1</v>
      </c>
      <c r="S309" s="117" t="b">
        <v>1</v>
      </c>
      <c r="U309">
        <f t="shared" ref="U309:U372" si="20">LEN(F309)</f>
        <v>19</v>
      </c>
      <c r="V309">
        <f t="shared" ref="V309:V372" si="21">LEN(O309)</f>
        <v>39</v>
      </c>
    </row>
    <row r="310" spans="1:22" x14ac:dyDescent="0.25">
      <c r="A310" s="117" t="s">
        <v>1312</v>
      </c>
      <c r="B310" s="180">
        <v>1</v>
      </c>
      <c r="C310" s="117">
        <v>2</v>
      </c>
      <c r="D310" s="181">
        <f>DEDEL!J310</f>
        <v>400058</v>
      </c>
      <c r="E310" s="117" t="b">
        <v>1</v>
      </c>
      <c r="F310" s="182" t="str">
        <f>RIGHT(DEDEL!C310,4)&amp;"."&amp;DEDEL!M310&amp;"."&amp;DEDEL!K310&amp;"."&amp;$C$5</f>
        <v>3311.DDEL4.E23.Ma22</v>
      </c>
      <c r="G310" s="183">
        <f t="shared" ca="1" si="19"/>
        <v>44697</v>
      </c>
      <c r="H310" s="316" cm="1">
        <f t="array" ref="H310">-IF(SUMPRODUCT((DEDEL!$Q$19:$AB$19=$B$5)*DEDEL!Q310:AB310)&lt;0,SUMPRODUCT((DEDEL!$Q$19:$AB$19=$B$5)*DEDEL!Q310:AB310),0)</f>
        <v>0</v>
      </c>
      <c r="I310" s="115">
        <f t="shared" ca="1" si="18"/>
        <v>44697</v>
      </c>
      <c r="J310" s="117">
        <v>3</v>
      </c>
      <c r="K310" s="117" t="b">
        <v>1</v>
      </c>
      <c r="L310" s="117" t="s">
        <v>1313</v>
      </c>
      <c r="M310" s="117" t="b">
        <v>1</v>
      </c>
      <c r="N310" s="117" t="s">
        <v>1276</v>
      </c>
      <c r="O310" s="182" t="str">
        <f>LEFT(DEDEL!D310,19)&amp;"."&amp;DEDELCR!F310</f>
        <v>St Mary's CofE Prim.3311.DDEL4.E23.Ma22</v>
      </c>
      <c r="P310" s="185" t="str">
        <f>DEDEL!I310</f>
        <v>10162/543965</v>
      </c>
      <c r="Q310" s="117" t="b">
        <v>1</v>
      </c>
      <c r="R310" s="117" t="b">
        <v>1</v>
      </c>
      <c r="S310" s="117" t="b">
        <v>1</v>
      </c>
      <c r="U310">
        <f t="shared" si="20"/>
        <v>19</v>
      </c>
      <c r="V310">
        <f t="shared" si="21"/>
        <v>39</v>
      </c>
    </row>
    <row r="311" spans="1:22" x14ac:dyDescent="0.25">
      <c r="A311" s="117" t="s">
        <v>1312</v>
      </c>
      <c r="B311" s="180">
        <v>1</v>
      </c>
      <c r="C311" s="117">
        <v>2</v>
      </c>
      <c r="D311" s="181">
        <f>DEDEL!J311</f>
        <v>400017</v>
      </c>
      <c r="E311" s="117" t="b">
        <v>1</v>
      </c>
      <c r="F311" s="182" t="str">
        <f>RIGHT(DEDEL!C311,4)&amp;"."&amp;DEDEL!M311&amp;"."&amp;DEDEL!K311&amp;"."&amp;$C$5</f>
        <v>3312.DDEL4.E23.Ma22</v>
      </c>
      <c r="G311" s="183">
        <f t="shared" ca="1" si="19"/>
        <v>44697</v>
      </c>
      <c r="H311" s="316" cm="1">
        <f t="array" ref="H311">-IF(SUMPRODUCT((DEDEL!$Q$19:$AB$19=$B$5)*DEDEL!Q311:AB311)&lt;0,SUMPRODUCT((DEDEL!$Q$19:$AB$19=$B$5)*DEDEL!Q311:AB311),0)</f>
        <v>0</v>
      </c>
      <c r="I311" s="115">
        <f t="shared" ca="1" si="18"/>
        <v>44697</v>
      </c>
      <c r="J311" s="117">
        <v>3</v>
      </c>
      <c r="K311" s="117" t="b">
        <v>1</v>
      </c>
      <c r="L311" s="117" t="s">
        <v>1313</v>
      </c>
      <c r="M311" s="117" t="b">
        <v>1</v>
      </c>
      <c r="N311" s="117" t="s">
        <v>1276</v>
      </c>
      <c r="O311" s="182" t="str">
        <f>LEFT(DEDEL!D311,19)&amp;"."&amp;DEDELCR!F311</f>
        <v>St Mary's CofE Prim.3312.DDEL4.E23.Ma22</v>
      </c>
      <c r="P311" s="185" t="str">
        <f>DEDEL!I311</f>
        <v>10162/543965</v>
      </c>
      <c r="Q311" s="117" t="b">
        <v>1</v>
      </c>
      <c r="R311" s="117" t="b">
        <v>1</v>
      </c>
      <c r="S311" s="117" t="b">
        <v>1</v>
      </c>
      <c r="U311">
        <f t="shared" si="20"/>
        <v>19</v>
      </c>
      <c r="V311">
        <f t="shared" si="21"/>
        <v>39</v>
      </c>
    </row>
    <row r="312" spans="1:22" x14ac:dyDescent="0.25">
      <c r="A312" s="117" t="s">
        <v>1312</v>
      </c>
      <c r="B312" s="180">
        <v>1</v>
      </c>
      <c r="C312" s="117">
        <v>2</v>
      </c>
      <c r="D312" s="181">
        <f>DEDEL!J312</f>
        <v>400006</v>
      </c>
      <c r="E312" s="117" t="b">
        <v>1</v>
      </c>
      <c r="F312" s="182" t="str">
        <f>RIGHT(DEDEL!C312,4)&amp;"."&amp;DEDEL!M312&amp;"."&amp;DEDEL!K312&amp;"."&amp;$C$5</f>
        <v>3313.DDEL4.E23.Ma22</v>
      </c>
      <c r="G312" s="183">
        <f t="shared" ca="1" si="19"/>
        <v>44697</v>
      </c>
      <c r="H312" s="316" cm="1">
        <f t="array" ref="H312">-IF(SUMPRODUCT((DEDEL!$Q$19:$AB$19=$B$5)*DEDEL!Q312:AB312)&lt;0,SUMPRODUCT((DEDEL!$Q$19:$AB$19=$B$5)*DEDEL!Q312:AB312),0)</f>
        <v>0</v>
      </c>
      <c r="I312" s="115">
        <f t="shared" ca="1" si="18"/>
        <v>44697</v>
      </c>
      <c r="J312" s="117">
        <v>3</v>
      </c>
      <c r="K312" s="117" t="b">
        <v>1</v>
      </c>
      <c r="L312" s="117" t="s">
        <v>1313</v>
      </c>
      <c r="M312" s="117" t="b">
        <v>1</v>
      </c>
      <c r="N312" s="117" t="s">
        <v>1276</v>
      </c>
      <c r="O312" s="182" t="str">
        <f>LEFT(DEDEL!D312,19)&amp;"."&amp;DEDELCR!F312</f>
        <v>St Paul's CofE Prim.3313.DDEL4.E23.Ma22</v>
      </c>
      <c r="P312" s="185" t="str">
        <f>DEDEL!I312</f>
        <v>10162/543965</v>
      </c>
      <c r="Q312" s="117" t="b">
        <v>1</v>
      </c>
      <c r="R312" s="117" t="b">
        <v>1</v>
      </c>
      <c r="S312" s="117" t="b">
        <v>1</v>
      </c>
      <c r="U312">
        <f t="shared" si="20"/>
        <v>19</v>
      </c>
      <c r="V312">
        <f t="shared" si="21"/>
        <v>39</v>
      </c>
    </row>
    <row r="313" spans="1:22" x14ac:dyDescent="0.25">
      <c r="A313" s="117" t="s">
        <v>1312</v>
      </c>
      <c r="B313" s="180">
        <v>1</v>
      </c>
      <c r="C313" s="117">
        <v>2</v>
      </c>
      <c r="D313" s="181">
        <f>DEDEL!J313</f>
        <v>400094</v>
      </c>
      <c r="E313" s="117" t="b">
        <v>1</v>
      </c>
      <c r="F313" s="182" t="str">
        <f>RIGHT(DEDEL!C313,4)&amp;"."&amp;DEDEL!M313&amp;"."&amp;DEDEL!K313&amp;"."&amp;$C$5</f>
        <v>3314.DDEL4.E23.Ma22</v>
      </c>
      <c r="G313" s="183">
        <f t="shared" ca="1" si="19"/>
        <v>44697</v>
      </c>
      <c r="H313" s="316" cm="1">
        <f t="array" ref="H313">-IF(SUMPRODUCT((DEDEL!$Q$19:$AB$19=$B$5)*DEDEL!Q313:AB313)&lt;0,SUMPRODUCT((DEDEL!$Q$19:$AB$19=$B$5)*DEDEL!Q313:AB313),0)</f>
        <v>0</v>
      </c>
      <c r="I313" s="115">
        <f t="shared" ca="1" si="18"/>
        <v>44697</v>
      </c>
      <c r="J313" s="117">
        <v>3</v>
      </c>
      <c r="K313" s="117" t="b">
        <v>1</v>
      </c>
      <c r="L313" s="117" t="s">
        <v>1313</v>
      </c>
      <c r="M313" s="117" t="b">
        <v>1</v>
      </c>
      <c r="N313" s="117" t="s">
        <v>1276</v>
      </c>
      <c r="O313" s="182" t="str">
        <f>LEFT(DEDEL!D313,19)&amp;"."&amp;DEDELCR!F313</f>
        <v>St Paul's CofE Prim.3314.DDEL4.E23.Ma22</v>
      </c>
      <c r="P313" s="185" t="str">
        <f>DEDEL!I313</f>
        <v>10162/543965</v>
      </c>
      <c r="Q313" s="117" t="b">
        <v>1</v>
      </c>
      <c r="R313" s="117" t="b">
        <v>1</v>
      </c>
      <c r="S313" s="117" t="b">
        <v>1</v>
      </c>
      <c r="U313">
        <f t="shared" si="20"/>
        <v>19</v>
      </c>
      <c r="V313">
        <f t="shared" si="21"/>
        <v>39</v>
      </c>
    </row>
    <row r="314" spans="1:22" x14ac:dyDescent="0.25">
      <c r="A314" s="117" t="s">
        <v>1312</v>
      </c>
      <c r="B314" s="180">
        <v>1</v>
      </c>
      <c r="C314" s="117">
        <v>2</v>
      </c>
      <c r="D314" s="181">
        <f>DEDEL!J314</f>
        <v>400062</v>
      </c>
      <c r="E314" s="117" t="b">
        <v>1</v>
      </c>
      <c r="F314" s="182" t="str">
        <f>RIGHT(DEDEL!C314,4)&amp;"."&amp;DEDEL!M314&amp;"."&amp;DEDEL!K314&amp;"."&amp;$C$5</f>
        <v>3315.DDEL4.E23.Ma22</v>
      </c>
      <c r="G314" s="183">
        <f t="shared" ca="1" si="19"/>
        <v>44697</v>
      </c>
      <c r="H314" s="316" cm="1">
        <f t="array" ref="H314">-IF(SUMPRODUCT((DEDEL!$Q$19:$AB$19=$B$5)*DEDEL!Q314:AB314)&lt;0,SUMPRODUCT((DEDEL!$Q$19:$AB$19=$B$5)*DEDEL!Q314:AB314),0)</f>
        <v>0</v>
      </c>
      <c r="I314" s="115">
        <f t="shared" ca="1" si="18"/>
        <v>44697</v>
      </c>
      <c r="J314" s="117">
        <v>3</v>
      </c>
      <c r="K314" s="117" t="b">
        <v>1</v>
      </c>
      <c r="L314" s="117" t="s">
        <v>1313</v>
      </c>
      <c r="M314" s="117" t="b">
        <v>1</v>
      </c>
      <c r="N314" s="117" t="s">
        <v>1276</v>
      </c>
      <c r="O314" s="182" t="str">
        <f>LEFT(DEDEL!D314,19)&amp;"."&amp;DEDELCR!F314</f>
        <v>St Andrew's CofE Vo.3315.DDEL4.E23.Ma22</v>
      </c>
      <c r="P314" s="185" t="str">
        <f>DEDEL!I314</f>
        <v>10162/543965</v>
      </c>
      <c r="Q314" s="117" t="b">
        <v>1</v>
      </c>
      <c r="R314" s="117" t="b">
        <v>1</v>
      </c>
      <c r="S314" s="117" t="b">
        <v>1</v>
      </c>
      <c r="U314">
        <f t="shared" si="20"/>
        <v>19</v>
      </c>
      <c r="V314">
        <f t="shared" si="21"/>
        <v>39</v>
      </c>
    </row>
    <row r="315" spans="1:22" x14ac:dyDescent="0.25">
      <c r="A315" s="117" t="s">
        <v>1312</v>
      </c>
      <c r="B315" s="180">
        <v>1</v>
      </c>
      <c r="C315" s="117">
        <v>2</v>
      </c>
      <c r="D315" s="181">
        <f>DEDEL!J315</f>
        <v>400100</v>
      </c>
      <c r="E315" s="117" t="b">
        <v>1</v>
      </c>
      <c r="F315" s="182" t="str">
        <f>RIGHT(DEDEL!C315,4)&amp;"."&amp;DEDEL!M315&amp;"."&amp;DEDEL!K315&amp;"."&amp;$C$5</f>
        <v>3316.DDEL4.E23.Ma22</v>
      </c>
      <c r="G315" s="183">
        <f t="shared" ca="1" si="19"/>
        <v>44697</v>
      </c>
      <c r="H315" s="316" cm="1">
        <f t="array" ref="H315">-IF(SUMPRODUCT((DEDEL!$Q$19:$AB$19=$B$5)*DEDEL!Q315:AB315)&lt;0,SUMPRODUCT((DEDEL!$Q$19:$AB$19=$B$5)*DEDEL!Q315:AB315),0)</f>
        <v>0</v>
      </c>
      <c r="I315" s="115">
        <f t="shared" ca="1" si="18"/>
        <v>44697</v>
      </c>
      <c r="J315" s="117">
        <v>3</v>
      </c>
      <c r="K315" s="117" t="b">
        <v>1</v>
      </c>
      <c r="L315" s="117" t="s">
        <v>1313</v>
      </c>
      <c r="M315" s="117" t="b">
        <v>1</v>
      </c>
      <c r="N315" s="117" t="s">
        <v>1276</v>
      </c>
      <c r="O315" s="182" t="str">
        <f>LEFT(DEDEL!D315,19)&amp;"."&amp;DEDELCR!F315</f>
        <v>Trent CofE Primary .3316.DDEL4.E23.Ma22</v>
      </c>
      <c r="P315" s="185" t="str">
        <f>DEDEL!I315</f>
        <v>10162/543965</v>
      </c>
      <c r="Q315" s="117" t="b">
        <v>1</v>
      </c>
      <c r="R315" s="117" t="b">
        <v>1</v>
      </c>
      <c r="S315" s="117" t="b">
        <v>1</v>
      </c>
      <c r="U315">
        <f t="shared" si="20"/>
        <v>19</v>
      </c>
      <c r="V315">
        <f t="shared" si="21"/>
        <v>39</v>
      </c>
    </row>
    <row r="316" spans="1:22" x14ac:dyDescent="0.25">
      <c r="A316" s="117" t="s">
        <v>1312</v>
      </c>
      <c r="B316" s="180">
        <v>1</v>
      </c>
      <c r="C316" s="117">
        <v>2</v>
      </c>
      <c r="D316" s="181">
        <f>DEDEL!J316</f>
        <v>400015</v>
      </c>
      <c r="E316" s="117" t="b">
        <v>1</v>
      </c>
      <c r="F316" s="182" t="str">
        <f>RIGHT(DEDEL!C316,4)&amp;"."&amp;DEDEL!M316&amp;"."&amp;DEDEL!K316&amp;"."&amp;$C$5</f>
        <v>3317.DDEL4.E23.Ma22</v>
      </c>
      <c r="G316" s="183">
        <f t="shared" ca="1" si="19"/>
        <v>44697</v>
      </c>
      <c r="H316" s="316" cm="1">
        <f t="array" ref="H316">-IF(SUMPRODUCT((DEDEL!$Q$19:$AB$19=$B$5)*DEDEL!Q316:AB316)&lt;0,SUMPRODUCT((DEDEL!$Q$19:$AB$19=$B$5)*DEDEL!Q316:AB316),0)</f>
        <v>0</v>
      </c>
      <c r="I316" s="115">
        <f t="shared" ca="1" si="18"/>
        <v>44697</v>
      </c>
      <c r="J316" s="117">
        <v>3</v>
      </c>
      <c r="K316" s="117" t="b">
        <v>1</v>
      </c>
      <c r="L316" s="117" t="s">
        <v>1313</v>
      </c>
      <c r="M316" s="117" t="b">
        <v>1</v>
      </c>
      <c r="N316" s="117" t="s">
        <v>1276</v>
      </c>
      <c r="O316" s="182" t="str">
        <f>LEFT(DEDEL!D316,19)&amp;"."&amp;DEDELCR!F316</f>
        <v>All Saints' CofE Pr.3317.DDEL4.E23.Ma22</v>
      </c>
      <c r="P316" s="185" t="str">
        <f>DEDEL!I316</f>
        <v>10162/543965</v>
      </c>
      <c r="Q316" s="117" t="b">
        <v>1</v>
      </c>
      <c r="R316" s="117" t="b">
        <v>1</v>
      </c>
      <c r="S316" s="117" t="b">
        <v>1</v>
      </c>
      <c r="U316">
        <f t="shared" si="20"/>
        <v>19</v>
      </c>
      <c r="V316">
        <f t="shared" si="21"/>
        <v>39</v>
      </c>
    </row>
    <row r="317" spans="1:22" x14ac:dyDescent="0.25">
      <c r="A317" s="117" t="s">
        <v>1312</v>
      </c>
      <c r="B317" s="180">
        <v>1</v>
      </c>
      <c r="C317" s="117">
        <v>2</v>
      </c>
      <c r="D317" s="181">
        <f>DEDEL!J317</f>
        <v>400023</v>
      </c>
      <c r="E317" s="117" t="b">
        <v>1</v>
      </c>
      <c r="F317" s="182" t="str">
        <f>RIGHT(DEDEL!C317,4)&amp;"."&amp;DEDEL!M317&amp;"."&amp;DEDEL!K317&amp;"."&amp;$C$5</f>
        <v>3500.DDEL4.E23.Ma22</v>
      </c>
      <c r="G317" s="183">
        <f t="shared" ca="1" si="19"/>
        <v>44697</v>
      </c>
      <c r="H317" s="316" cm="1">
        <f t="array" ref="H317">-IF(SUMPRODUCT((DEDEL!$Q$19:$AB$19=$B$5)*DEDEL!Q317:AB317)&lt;0,SUMPRODUCT((DEDEL!$Q$19:$AB$19=$B$5)*DEDEL!Q317:AB317),0)</f>
        <v>0</v>
      </c>
      <c r="I317" s="115">
        <f t="shared" ca="1" si="18"/>
        <v>44697</v>
      </c>
      <c r="J317" s="117">
        <v>3</v>
      </c>
      <c r="K317" s="117" t="b">
        <v>1</v>
      </c>
      <c r="L317" s="117" t="s">
        <v>1313</v>
      </c>
      <c r="M317" s="117" t="b">
        <v>1</v>
      </c>
      <c r="N317" s="117" t="s">
        <v>1276</v>
      </c>
      <c r="O317" s="182" t="str">
        <f>LEFT(DEDEL!D317,19)&amp;"."&amp;DEDELCR!F317</f>
        <v>The Annunciation Ca.3500.DDEL4.E23.Ma22</v>
      </c>
      <c r="P317" s="185" t="str">
        <f>DEDEL!I317</f>
        <v>10162/543965</v>
      </c>
      <c r="Q317" s="117" t="b">
        <v>1</v>
      </c>
      <c r="R317" s="117" t="b">
        <v>1</v>
      </c>
      <c r="S317" s="117" t="b">
        <v>1</v>
      </c>
      <c r="U317">
        <f t="shared" si="20"/>
        <v>19</v>
      </c>
      <c r="V317">
        <f t="shared" si="21"/>
        <v>39</v>
      </c>
    </row>
    <row r="318" spans="1:22" x14ac:dyDescent="0.25">
      <c r="A318" s="117" t="s">
        <v>1312</v>
      </c>
      <c r="B318" s="180">
        <v>1</v>
      </c>
      <c r="C318" s="117">
        <v>2</v>
      </c>
      <c r="D318" s="181">
        <f>DEDEL!J318</f>
        <v>400003</v>
      </c>
      <c r="E318" s="117" t="b">
        <v>1</v>
      </c>
      <c r="F318" s="182" t="str">
        <f>RIGHT(DEDEL!C318,4)&amp;"."&amp;DEDEL!M318&amp;"."&amp;DEDEL!K318&amp;"."&amp;$C$5</f>
        <v>3501.DDEL4.E23.Ma22</v>
      </c>
      <c r="G318" s="183">
        <f t="shared" ca="1" si="19"/>
        <v>44697</v>
      </c>
      <c r="H318" s="316" cm="1">
        <f t="array" ref="H318">-IF(SUMPRODUCT((DEDEL!$Q$19:$AB$19=$B$5)*DEDEL!Q318:AB318)&lt;0,SUMPRODUCT((DEDEL!$Q$19:$AB$19=$B$5)*DEDEL!Q318:AB318),0)</f>
        <v>0</v>
      </c>
      <c r="I318" s="115">
        <f t="shared" ca="1" si="18"/>
        <v>44697</v>
      </c>
      <c r="J318" s="117">
        <v>3</v>
      </c>
      <c r="K318" s="117" t="b">
        <v>1</v>
      </c>
      <c r="L318" s="117" t="s">
        <v>1313</v>
      </c>
      <c r="M318" s="117" t="b">
        <v>1</v>
      </c>
      <c r="N318" s="117" t="s">
        <v>1276</v>
      </c>
      <c r="O318" s="182" t="str">
        <f>LEFT(DEDEL!D318,19)&amp;"."&amp;DEDELCR!F318</f>
        <v>Our Lady of Lourdes.3501.DDEL4.E23.Ma22</v>
      </c>
      <c r="P318" s="185" t="str">
        <f>DEDEL!I318</f>
        <v>10162/543965</v>
      </c>
      <c r="Q318" s="117" t="b">
        <v>1</v>
      </c>
      <c r="R318" s="117" t="b">
        <v>1</v>
      </c>
      <c r="S318" s="117" t="b">
        <v>1</v>
      </c>
      <c r="U318">
        <f t="shared" si="20"/>
        <v>19</v>
      </c>
      <c r="V318">
        <f t="shared" si="21"/>
        <v>39</v>
      </c>
    </row>
    <row r="319" spans="1:22" x14ac:dyDescent="0.25">
      <c r="A319" s="117" t="s">
        <v>1312</v>
      </c>
      <c r="B319" s="180">
        <v>1</v>
      </c>
      <c r="C319" s="117">
        <v>2</v>
      </c>
      <c r="D319" s="181">
        <f>DEDEL!J319</f>
        <v>400096</v>
      </c>
      <c r="E319" s="117" t="b">
        <v>1</v>
      </c>
      <c r="F319" s="182" t="str">
        <f>RIGHT(DEDEL!C319,4)&amp;"."&amp;DEDEL!M319&amp;"."&amp;DEDEL!K319&amp;"."&amp;$C$5</f>
        <v>3502.DDEL4.E23.Ma22</v>
      </c>
      <c r="G319" s="183">
        <f t="shared" ca="1" si="19"/>
        <v>44697</v>
      </c>
      <c r="H319" s="316" cm="1">
        <f t="array" ref="H319">-IF(SUMPRODUCT((DEDEL!$Q$19:$AB$19=$B$5)*DEDEL!Q319:AB319)&lt;0,SUMPRODUCT((DEDEL!$Q$19:$AB$19=$B$5)*DEDEL!Q319:AB319),0)</f>
        <v>0</v>
      </c>
      <c r="I319" s="115">
        <f t="shared" ca="1" si="18"/>
        <v>44697</v>
      </c>
      <c r="J319" s="117">
        <v>3</v>
      </c>
      <c r="K319" s="117" t="b">
        <v>1</v>
      </c>
      <c r="L319" s="117" t="s">
        <v>1313</v>
      </c>
      <c r="M319" s="117" t="b">
        <v>1</v>
      </c>
      <c r="N319" s="117" t="s">
        <v>1276</v>
      </c>
      <c r="O319" s="182" t="str">
        <f>LEFT(DEDEL!D319,19)&amp;"."&amp;DEDELCR!F319</f>
        <v>St Agnes' Catholic .3502.DDEL4.E23.Ma22</v>
      </c>
      <c r="P319" s="185" t="str">
        <f>DEDEL!I319</f>
        <v>10162/543965</v>
      </c>
      <c r="Q319" s="117" t="b">
        <v>1</v>
      </c>
      <c r="R319" s="117" t="b">
        <v>1</v>
      </c>
      <c r="S319" s="117" t="b">
        <v>1</v>
      </c>
      <c r="U319">
        <f t="shared" si="20"/>
        <v>19</v>
      </c>
      <c r="V319">
        <f t="shared" si="21"/>
        <v>39</v>
      </c>
    </row>
    <row r="320" spans="1:22" x14ac:dyDescent="0.25">
      <c r="A320" s="117" t="s">
        <v>1312</v>
      </c>
      <c r="B320" s="180">
        <v>1</v>
      </c>
      <c r="C320" s="117">
        <v>2</v>
      </c>
      <c r="D320" s="181">
        <f>DEDEL!J320</f>
        <v>400064</v>
      </c>
      <c r="E320" s="117" t="b">
        <v>1</v>
      </c>
      <c r="F320" s="182" t="str">
        <f>RIGHT(DEDEL!C320,4)&amp;"."&amp;DEDEL!M320&amp;"."&amp;DEDEL!K320&amp;"."&amp;$C$5</f>
        <v>3504.DDEL4.E23.Ma22</v>
      </c>
      <c r="G320" s="183">
        <f t="shared" ca="1" si="19"/>
        <v>44697</v>
      </c>
      <c r="H320" s="316" cm="1">
        <f t="array" ref="H320">-IF(SUMPRODUCT((DEDEL!$Q$19:$AB$19=$B$5)*DEDEL!Q320:AB320)&lt;0,SUMPRODUCT((DEDEL!$Q$19:$AB$19=$B$5)*DEDEL!Q320:AB320),0)</f>
        <v>0</v>
      </c>
      <c r="I320" s="115">
        <f t="shared" ca="1" si="18"/>
        <v>44697</v>
      </c>
      <c r="J320" s="117">
        <v>3</v>
      </c>
      <c r="K320" s="117" t="b">
        <v>1</v>
      </c>
      <c r="L320" s="117" t="s">
        <v>1313</v>
      </c>
      <c r="M320" s="117" t="b">
        <v>1</v>
      </c>
      <c r="N320" s="117" t="s">
        <v>1276</v>
      </c>
      <c r="O320" s="182" t="str">
        <f>LEFT(DEDEL!D320,19)&amp;"."&amp;DEDELCR!F320</f>
        <v>St Catherine's RC S.3504.DDEL4.E23.Ma22</v>
      </c>
      <c r="P320" s="185" t="str">
        <f>DEDEL!I320</f>
        <v>10162/543965</v>
      </c>
      <c r="Q320" s="117" t="b">
        <v>1</v>
      </c>
      <c r="R320" s="117" t="b">
        <v>1</v>
      </c>
      <c r="S320" s="117" t="b">
        <v>1</v>
      </c>
      <c r="U320">
        <f t="shared" si="20"/>
        <v>19</v>
      </c>
      <c r="V320">
        <f t="shared" si="21"/>
        <v>39</v>
      </c>
    </row>
    <row r="321" spans="1:22" x14ac:dyDescent="0.25">
      <c r="A321" s="117" t="s">
        <v>1312</v>
      </c>
      <c r="B321" s="180">
        <v>1</v>
      </c>
      <c r="C321" s="117">
        <v>2</v>
      </c>
      <c r="D321" s="181">
        <f>DEDEL!J321</f>
        <v>400009</v>
      </c>
      <c r="E321" s="117" t="b">
        <v>1</v>
      </c>
      <c r="F321" s="182" t="str">
        <f>RIGHT(DEDEL!C321,4)&amp;"."&amp;DEDEL!M321&amp;"."&amp;DEDEL!K321&amp;"."&amp;$C$5</f>
        <v>3506.DDEL4.E23.Ma22</v>
      </c>
      <c r="G321" s="183">
        <f t="shared" ca="1" si="19"/>
        <v>44697</v>
      </c>
      <c r="H321" s="316" cm="1">
        <f t="array" ref="H321">-IF(SUMPRODUCT((DEDEL!$Q$19:$AB$19=$B$5)*DEDEL!Q321:AB321)&lt;0,SUMPRODUCT((DEDEL!$Q$19:$AB$19=$B$5)*DEDEL!Q321:AB321),0)</f>
        <v>0</v>
      </c>
      <c r="I321" s="115">
        <f t="shared" ca="1" si="18"/>
        <v>44697</v>
      </c>
      <c r="J321" s="117">
        <v>3</v>
      </c>
      <c r="K321" s="117" t="b">
        <v>1</v>
      </c>
      <c r="L321" s="117" t="s">
        <v>1313</v>
      </c>
      <c r="M321" s="117" t="b">
        <v>1</v>
      </c>
      <c r="N321" s="117" t="s">
        <v>1276</v>
      </c>
      <c r="O321" s="182" t="str">
        <f>LEFT(DEDEL!D321,19)&amp;"."&amp;DEDELCR!F321</f>
        <v>St Vincent's Cathol.3506.DDEL4.E23.Ma22</v>
      </c>
      <c r="P321" s="185" t="str">
        <f>DEDEL!I321</f>
        <v>10162/543965</v>
      </c>
      <c r="Q321" s="117" t="b">
        <v>1</v>
      </c>
      <c r="R321" s="117" t="b">
        <v>1</v>
      </c>
      <c r="S321" s="117" t="b">
        <v>1</v>
      </c>
      <c r="U321">
        <f t="shared" si="20"/>
        <v>19</v>
      </c>
      <c r="V321">
        <f t="shared" si="21"/>
        <v>39</v>
      </c>
    </row>
    <row r="322" spans="1:22" x14ac:dyDescent="0.25">
      <c r="A322" s="117" t="s">
        <v>1312</v>
      </c>
      <c r="B322" s="180">
        <v>1</v>
      </c>
      <c r="C322" s="117">
        <v>2</v>
      </c>
      <c r="D322" s="181">
        <f>DEDEL!J322</f>
        <v>400037</v>
      </c>
      <c r="E322" s="117" t="b">
        <v>1</v>
      </c>
      <c r="F322" s="182" t="str">
        <f>RIGHT(DEDEL!C322,4)&amp;"."&amp;DEDEL!M322&amp;"."&amp;DEDEL!K322&amp;"."&amp;$C$5</f>
        <v>3507.DDEL4.E23.Ma22</v>
      </c>
      <c r="G322" s="183">
        <f t="shared" ca="1" si="19"/>
        <v>44697</v>
      </c>
      <c r="H322" s="316" cm="1">
        <f t="array" ref="H322">-IF(SUMPRODUCT((DEDEL!$Q$19:$AB$19=$B$5)*DEDEL!Q322:AB322)&lt;0,SUMPRODUCT((DEDEL!$Q$19:$AB$19=$B$5)*DEDEL!Q322:AB322),0)</f>
        <v>0</v>
      </c>
      <c r="I322" s="115">
        <f t="shared" ca="1" si="18"/>
        <v>44697</v>
      </c>
      <c r="J322" s="117">
        <v>3</v>
      </c>
      <c r="K322" s="117" t="b">
        <v>1</v>
      </c>
      <c r="L322" s="117" t="s">
        <v>1313</v>
      </c>
      <c r="M322" s="117" t="b">
        <v>1</v>
      </c>
      <c r="N322" s="117" t="s">
        <v>1276</v>
      </c>
      <c r="O322" s="182" t="str">
        <f>LEFT(DEDEL!D322,19)&amp;"."&amp;DEDELCR!F322</f>
        <v>St Theresa's Cathol.3507.DDEL4.E23.Ma22</v>
      </c>
      <c r="P322" s="185" t="str">
        <f>DEDEL!I322</f>
        <v>10162/543965</v>
      </c>
      <c r="Q322" s="117" t="b">
        <v>1</v>
      </c>
      <c r="R322" s="117" t="b">
        <v>1</v>
      </c>
      <c r="S322" s="117" t="b">
        <v>1</v>
      </c>
      <c r="U322">
        <f t="shared" si="20"/>
        <v>19</v>
      </c>
      <c r="V322">
        <f t="shared" si="21"/>
        <v>39</v>
      </c>
    </row>
    <row r="323" spans="1:22" x14ac:dyDescent="0.25">
      <c r="A323" s="117" t="s">
        <v>1312</v>
      </c>
      <c r="B323" s="180">
        <v>1</v>
      </c>
      <c r="C323" s="117">
        <v>2</v>
      </c>
      <c r="D323" s="181">
        <f>DEDEL!J323</f>
        <v>400066</v>
      </c>
      <c r="E323" s="117" t="b">
        <v>1</v>
      </c>
      <c r="F323" s="182" t="str">
        <f>RIGHT(DEDEL!C323,4)&amp;"."&amp;DEDEL!M323&amp;"."&amp;DEDEL!K323&amp;"."&amp;$C$5</f>
        <v>3509.DDEL4.E23.Ma22</v>
      </c>
      <c r="G323" s="183">
        <f t="shared" ca="1" si="19"/>
        <v>44697</v>
      </c>
      <c r="H323" s="316" cm="1">
        <f t="array" ref="H323">-IF(SUMPRODUCT((DEDEL!$Q$19:$AB$19=$B$5)*DEDEL!Q323:AB323)&lt;0,SUMPRODUCT((DEDEL!$Q$19:$AB$19=$B$5)*DEDEL!Q323:AB323),0)</f>
        <v>0</v>
      </c>
      <c r="I323" s="115">
        <f t="shared" ca="1" si="18"/>
        <v>44697</v>
      </c>
      <c r="J323" s="117">
        <v>3</v>
      </c>
      <c r="K323" s="117" t="b">
        <v>1</v>
      </c>
      <c r="L323" s="117" t="s">
        <v>1313</v>
      </c>
      <c r="M323" s="117" t="b">
        <v>1</v>
      </c>
      <c r="N323" s="117" t="s">
        <v>1276</v>
      </c>
      <c r="O323" s="182" t="str">
        <f>LEFT(DEDEL!D323,19)&amp;"."&amp;DEDELCR!F323</f>
        <v>St Joseph's Catholi.3509.DDEL4.E23.Ma22</v>
      </c>
      <c r="P323" s="185" t="str">
        <f>DEDEL!I323</f>
        <v>10162/543965</v>
      </c>
      <c r="Q323" s="117" t="b">
        <v>1</v>
      </c>
      <c r="R323" s="117" t="b">
        <v>1</v>
      </c>
      <c r="S323" s="117" t="b">
        <v>1</v>
      </c>
      <c r="U323">
        <f t="shared" si="20"/>
        <v>19</v>
      </c>
      <c r="V323">
        <f t="shared" si="21"/>
        <v>39</v>
      </c>
    </row>
    <row r="324" spans="1:22" x14ac:dyDescent="0.25">
      <c r="A324" s="117" t="s">
        <v>1312</v>
      </c>
      <c r="B324" s="180">
        <v>1</v>
      </c>
      <c r="C324" s="117">
        <v>2</v>
      </c>
      <c r="D324" s="181">
        <f>DEDEL!J324</f>
        <v>400071</v>
      </c>
      <c r="E324" s="117" t="b">
        <v>1</v>
      </c>
      <c r="F324" s="182" t="str">
        <f>RIGHT(DEDEL!C324,4)&amp;"."&amp;DEDEL!M324&amp;"."&amp;DEDEL!K324&amp;"."&amp;$C$5</f>
        <v>3510.DDEL4.E23.Ma22</v>
      </c>
      <c r="G324" s="183">
        <f t="shared" ca="1" si="19"/>
        <v>44697</v>
      </c>
      <c r="H324" s="316" cm="1">
        <f t="array" ref="H324">-IF(SUMPRODUCT((DEDEL!$Q$19:$AB$19=$B$5)*DEDEL!Q324:AB324)&lt;0,SUMPRODUCT((DEDEL!$Q$19:$AB$19=$B$5)*DEDEL!Q324:AB324),0)</f>
        <v>0</v>
      </c>
      <c r="I324" s="115">
        <f t="shared" ca="1" si="18"/>
        <v>44697</v>
      </c>
      <c r="J324" s="117">
        <v>3</v>
      </c>
      <c r="K324" s="117" t="b">
        <v>1</v>
      </c>
      <c r="L324" s="117" t="s">
        <v>1313</v>
      </c>
      <c r="M324" s="117" t="b">
        <v>1</v>
      </c>
      <c r="N324" s="117" t="s">
        <v>1276</v>
      </c>
      <c r="O324" s="182" t="str">
        <f>LEFT(DEDEL!D324,19)&amp;"."&amp;DEDELCR!F324</f>
        <v>Sacred Heart Roman .3510.DDEL4.E23.Ma22</v>
      </c>
      <c r="P324" s="185" t="str">
        <f>DEDEL!I324</f>
        <v>10162/543965</v>
      </c>
      <c r="Q324" s="117" t="b">
        <v>1</v>
      </c>
      <c r="R324" s="117" t="b">
        <v>1</v>
      </c>
      <c r="S324" s="117" t="b">
        <v>1</v>
      </c>
      <c r="U324">
        <f t="shared" si="20"/>
        <v>19</v>
      </c>
      <c r="V324">
        <f t="shared" si="21"/>
        <v>39</v>
      </c>
    </row>
    <row r="325" spans="1:22" x14ac:dyDescent="0.25">
      <c r="A325" s="117" t="s">
        <v>1312</v>
      </c>
      <c r="B325" s="180">
        <v>1</v>
      </c>
      <c r="C325" s="117">
        <v>2</v>
      </c>
      <c r="D325" s="181">
        <f>DEDEL!J325</f>
        <v>400024</v>
      </c>
      <c r="E325" s="117" t="b">
        <v>1</v>
      </c>
      <c r="F325" s="182" t="str">
        <f>RIGHT(DEDEL!C325,4)&amp;"."&amp;DEDEL!M325&amp;"."&amp;DEDEL!K325&amp;"."&amp;$C$5</f>
        <v>3511.DDEL4.E23.Ma22</v>
      </c>
      <c r="G325" s="183">
        <f t="shared" ca="1" si="19"/>
        <v>44697</v>
      </c>
      <c r="H325" s="316" cm="1">
        <f t="array" ref="H325">-IF(SUMPRODUCT((DEDEL!$Q$19:$AB$19=$B$5)*DEDEL!Q325:AB325)&lt;0,SUMPRODUCT((DEDEL!$Q$19:$AB$19=$B$5)*DEDEL!Q325:AB325),0)</f>
        <v>0</v>
      </c>
      <c r="I325" s="115">
        <f t="shared" ca="1" si="18"/>
        <v>44697</v>
      </c>
      <c r="J325" s="117">
        <v>3</v>
      </c>
      <c r="K325" s="117" t="b">
        <v>1</v>
      </c>
      <c r="L325" s="117" t="s">
        <v>1313</v>
      </c>
      <c r="M325" s="117" t="b">
        <v>1</v>
      </c>
      <c r="N325" s="117" t="s">
        <v>1276</v>
      </c>
      <c r="O325" s="182" t="str">
        <f>LEFT(DEDEL!D325,19)&amp;"."&amp;DEDELCR!F325</f>
        <v>Blessed Dominic Cat.3511.DDEL4.E23.Ma22</v>
      </c>
      <c r="P325" s="185" t="str">
        <f>DEDEL!I325</f>
        <v>10162/543965</v>
      </c>
      <c r="Q325" s="117" t="b">
        <v>1</v>
      </c>
      <c r="R325" s="117" t="b">
        <v>1</v>
      </c>
      <c r="S325" s="117" t="b">
        <v>1</v>
      </c>
      <c r="U325">
        <f t="shared" si="20"/>
        <v>19</v>
      </c>
      <c r="V325">
        <f t="shared" si="21"/>
        <v>39</v>
      </c>
    </row>
    <row r="326" spans="1:22" x14ac:dyDescent="0.25">
      <c r="A326" s="117" t="s">
        <v>1312</v>
      </c>
      <c r="B326" s="180">
        <v>1</v>
      </c>
      <c r="C326" s="117">
        <v>2</v>
      </c>
      <c r="D326" s="181">
        <f>DEDEL!J326</f>
        <v>400093</v>
      </c>
      <c r="E326" s="117" t="b">
        <v>1</v>
      </c>
      <c r="F326" s="182" t="str">
        <f>RIGHT(DEDEL!C326,4)&amp;"."&amp;DEDEL!M326&amp;"."&amp;DEDEL!K326&amp;"."&amp;$C$5</f>
        <v>3512.DDEL4.E23.Ma22</v>
      </c>
      <c r="G326" s="183">
        <f t="shared" ca="1" si="19"/>
        <v>44697</v>
      </c>
      <c r="H326" s="316" cm="1">
        <f t="array" ref="H326">-IF(SUMPRODUCT((DEDEL!$Q$19:$AB$19=$B$5)*DEDEL!Q326:AB326)&lt;0,SUMPRODUCT((DEDEL!$Q$19:$AB$19=$B$5)*DEDEL!Q326:AB326),0)</f>
        <v>0</v>
      </c>
      <c r="I326" s="115">
        <f t="shared" ca="1" si="18"/>
        <v>44697</v>
      </c>
      <c r="J326" s="117">
        <v>3</v>
      </c>
      <c r="K326" s="117" t="b">
        <v>1</v>
      </c>
      <c r="L326" s="117" t="s">
        <v>1313</v>
      </c>
      <c r="M326" s="117" t="b">
        <v>1</v>
      </c>
      <c r="N326" s="117" t="s">
        <v>1276</v>
      </c>
      <c r="O326" s="182" t="str">
        <f>LEFT(DEDEL!D326,19)&amp;"."&amp;DEDELCR!F326</f>
        <v>Rosh Pinah Primary .3512.DDEL4.E23.Ma22</v>
      </c>
      <c r="P326" s="185" t="str">
        <f>DEDEL!I326</f>
        <v>10162/543965</v>
      </c>
      <c r="Q326" s="117" t="b">
        <v>1</v>
      </c>
      <c r="R326" s="117" t="b">
        <v>1</v>
      </c>
      <c r="S326" s="117" t="b">
        <v>1</v>
      </c>
      <c r="U326">
        <f t="shared" si="20"/>
        <v>19</v>
      </c>
      <c r="V326">
        <f t="shared" si="21"/>
        <v>39</v>
      </c>
    </row>
    <row r="327" spans="1:22" x14ac:dyDescent="0.25">
      <c r="A327" s="117" t="s">
        <v>1312</v>
      </c>
      <c r="B327" s="180">
        <v>1</v>
      </c>
      <c r="C327" s="117">
        <v>2</v>
      </c>
      <c r="D327" s="181">
        <f>DEDEL!J327</f>
        <v>400007</v>
      </c>
      <c r="E327" s="117" t="b">
        <v>1</v>
      </c>
      <c r="F327" s="182" t="str">
        <f>RIGHT(DEDEL!C327,4)&amp;"."&amp;DEDEL!M327&amp;"."&amp;DEDEL!K327&amp;"."&amp;$C$5</f>
        <v>3513.DDEL4.E23.Ma22</v>
      </c>
      <c r="G327" s="183">
        <f t="shared" ca="1" si="19"/>
        <v>44697</v>
      </c>
      <c r="H327" s="316" cm="1">
        <f t="array" ref="H327">-IF(SUMPRODUCT((DEDEL!$Q$19:$AB$19=$B$5)*DEDEL!Q327:AB327)&lt;0,SUMPRODUCT((DEDEL!$Q$19:$AB$19=$B$5)*DEDEL!Q327:AB327),0)</f>
        <v>0</v>
      </c>
      <c r="I327" s="115">
        <f t="shared" ca="1" si="18"/>
        <v>44697</v>
      </c>
      <c r="J327" s="117">
        <v>3</v>
      </c>
      <c r="K327" s="117" t="b">
        <v>1</v>
      </c>
      <c r="L327" s="117" t="s">
        <v>1313</v>
      </c>
      <c r="M327" s="117" t="b">
        <v>1</v>
      </c>
      <c r="N327" s="117" t="s">
        <v>1276</v>
      </c>
      <c r="O327" s="182" t="str">
        <f>LEFT(DEDEL!D327,19)&amp;"."&amp;DEDELCR!F327</f>
        <v>Menorah Primary Sch.3513.DDEL4.E23.Ma22</v>
      </c>
      <c r="P327" s="185" t="str">
        <f>DEDEL!I327</f>
        <v>10162/543965</v>
      </c>
      <c r="Q327" s="117" t="b">
        <v>1</v>
      </c>
      <c r="R327" s="117" t="b">
        <v>1</v>
      </c>
      <c r="S327" s="117" t="b">
        <v>1</v>
      </c>
      <c r="U327">
        <f t="shared" si="20"/>
        <v>19</v>
      </c>
      <c r="V327">
        <f t="shared" si="21"/>
        <v>39</v>
      </c>
    </row>
    <row r="328" spans="1:22" x14ac:dyDescent="0.25">
      <c r="A328" s="117" t="s">
        <v>1312</v>
      </c>
      <c r="B328" s="180">
        <v>1</v>
      </c>
      <c r="C328" s="117">
        <v>2</v>
      </c>
      <c r="D328" s="181">
        <f>DEDEL!J328</f>
        <v>400107</v>
      </c>
      <c r="E328" s="117" t="b">
        <v>1</v>
      </c>
      <c r="F328" s="182" t="str">
        <f>RIGHT(DEDEL!C328,4)&amp;"."&amp;DEDEL!M328&amp;"."&amp;DEDEL!K328&amp;"."&amp;$C$5</f>
        <v>3514.DDEL4.E23.Ma22</v>
      </c>
      <c r="G328" s="183">
        <f t="shared" ca="1" si="19"/>
        <v>44697</v>
      </c>
      <c r="H328" s="316" cm="1">
        <f t="array" ref="H328">-IF(SUMPRODUCT((DEDEL!$Q$19:$AB$19=$B$5)*DEDEL!Q328:AB328)&lt;0,SUMPRODUCT((DEDEL!$Q$19:$AB$19=$B$5)*DEDEL!Q328:AB328),0)</f>
        <v>0</v>
      </c>
      <c r="I328" s="115">
        <f t="shared" ca="1" si="18"/>
        <v>44697</v>
      </c>
      <c r="J328" s="117">
        <v>3</v>
      </c>
      <c r="K328" s="117" t="b">
        <v>1</v>
      </c>
      <c r="L328" s="117" t="s">
        <v>1313</v>
      </c>
      <c r="M328" s="117" t="b">
        <v>1</v>
      </c>
      <c r="N328" s="117" t="s">
        <v>1276</v>
      </c>
      <c r="O328" s="182" t="str">
        <f>LEFT(DEDEL!D328,19)&amp;"."&amp;DEDELCR!F328</f>
        <v>The Annunciation RC.3514.DDEL4.E23.Ma22</v>
      </c>
      <c r="P328" s="185" t="str">
        <f>DEDEL!I328</f>
        <v>10162/543965</v>
      </c>
      <c r="Q328" s="117" t="b">
        <v>1</v>
      </c>
      <c r="R328" s="117" t="b">
        <v>1</v>
      </c>
      <c r="S328" s="117" t="b">
        <v>1</v>
      </c>
      <c r="U328">
        <f t="shared" si="20"/>
        <v>19</v>
      </c>
      <c r="V328">
        <f t="shared" si="21"/>
        <v>39</v>
      </c>
    </row>
    <row r="329" spans="1:22" x14ac:dyDescent="0.25">
      <c r="A329" s="117" t="s">
        <v>1312</v>
      </c>
      <c r="B329" s="180">
        <v>1</v>
      </c>
      <c r="C329" s="117">
        <v>2</v>
      </c>
      <c r="D329" s="181">
        <f>DEDEL!J329</f>
        <v>400108</v>
      </c>
      <c r="E329" s="117" t="b">
        <v>1</v>
      </c>
      <c r="F329" s="182" t="str">
        <f>RIGHT(DEDEL!C329,4)&amp;"."&amp;DEDEL!M329&amp;"."&amp;DEDEL!K329&amp;"."&amp;$C$5</f>
        <v>3516.DDEL4.E23.Ma22</v>
      </c>
      <c r="G329" s="183">
        <f t="shared" ca="1" si="19"/>
        <v>44697</v>
      </c>
      <c r="H329" s="316" cm="1">
        <f t="array" ref="H329">-IF(SUMPRODUCT((DEDEL!$Q$19:$AB$19=$B$5)*DEDEL!Q329:AB329)&lt;0,SUMPRODUCT((DEDEL!$Q$19:$AB$19=$B$5)*DEDEL!Q329:AB329),0)</f>
        <v>0</v>
      </c>
      <c r="I329" s="115">
        <f t="shared" ca="1" si="18"/>
        <v>44697</v>
      </c>
      <c r="J329" s="117">
        <v>3</v>
      </c>
      <c r="K329" s="117" t="b">
        <v>1</v>
      </c>
      <c r="L329" s="117" t="s">
        <v>1313</v>
      </c>
      <c r="M329" s="117" t="b">
        <v>1</v>
      </c>
      <c r="N329" s="117" t="s">
        <v>1276</v>
      </c>
      <c r="O329" s="182" t="str">
        <f>LEFT(DEDEL!D329,19)&amp;"."&amp;DEDELCR!F329</f>
        <v>Hasmonean Primary S.3516.DDEL4.E23.Ma22</v>
      </c>
      <c r="P329" s="185" t="str">
        <f>DEDEL!I329</f>
        <v>10162/543965</v>
      </c>
      <c r="Q329" s="117" t="b">
        <v>1</v>
      </c>
      <c r="R329" s="117" t="b">
        <v>1</v>
      </c>
      <c r="S329" s="117" t="b">
        <v>1</v>
      </c>
      <c r="U329">
        <f t="shared" si="20"/>
        <v>19</v>
      </c>
      <c r="V329">
        <f t="shared" si="21"/>
        <v>39</v>
      </c>
    </row>
    <row r="330" spans="1:22" x14ac:dyDescent="0.25">
      <c r="A330" s="117" t="s">
        <v>1312</v>
      </c>
      <c r="B330" s="180">
        <v>1</v>
      </c>
      <c r="C330" s="117">
        <v>2</v>
      </c>
      <c r="D330" s="181">
        <f>DEDEL!J330</f>
        <v>400117</v>
      </c>
      <c r="E330" s="117" t="b">
        <v>1</v>
      </c>
      <c r="F330" s="182" t="str">
        <f>RIGHT(DEDEL!C330,4)&amp;"."&amp;DEDEL!M330&amp;"."&amp;DEDEL!K330&amp;"."&amp;$C$5</f>
        <v>3518.DDEL4.E23.Ma22</v>
      </c>
      <c r="G330" s="183">
        <f t="shared" ca="1" si="19"/>
        <v>44697</v>
      </c>
      <c r="H330" s="316" cm="1">
        <f t="array" ref="H330">-IF(SUMPRODUCT((DEDEL!$Q$19:$AB$19=$B$5)*DEDEL!Q330:AB330)&lt;0,SUMPRODUCT((DEDEL!$Q$19:$AB$19=$B$5)*DEDEL!Q330:AB330),0)</f>
        <v>0</v>
      </c>
      <c r="I330" s="115">
        <f t="shared" ca="1" si="18"/>
        <v>44697</v>
      </c>
      <c r="J330" s="117">
        <v>3</v>
      </c>
      <c r="K330" s="117" t="b">
        <v>1</v>
      </c>
      <c r="L330" s="117" t="s">
        <v>1313</v>
      </c>
      <c r="M330" s="117" t="b">
        <v>1</v>
      </c>
      <c r="N330" s="117" t="s">
        <v>1276</v>
      </c>
      <c r="O330" s="182" t="str">
        <f>LEFT(DEDEL!D330,19)&amp;"."&amp;DEDELCR!F330</f>
        <v>Woodcroft Primary S.3518.DDEL4.E23.Ma22</v>
      </c>
      <c r="P330" s="185" t="str">
        <f>DEDEL!I330</f>
        <v>10162/543965</v>
      </c>
      <c r="Q330" s="117" t="b">
        <v>1</v>
      </c>
      <c r="R330" s="117" t="b">
        <v>1</v>
      </c>
      <c r="S330" s="117" t="b">
        <v>1</v>
      </c>
      <c r="U330">
        <f t="shared" si="20"/>
        <v>19</v>
      </c>
      <c r="V330">
        <f t="shared" si="21"/>
        <v>39</v>
      </c>
    </row>
    <row r="331" spans="1:22" x14ac:dyDescent="0.25">
      <c r="A331" s="117" t="s">
        <v>1312</v>
      </c>
      <c r="B331" s="180">
        <v>1</v>
      </c>
      <c r="C331" s="117">
        <v>2</v>
      </c>
      <c r="D331" s="181">
        <f>DEDEL!J331</f>
        <v>400125</v>
      </c>
      <c r="E331" s="117" t="b">
        <v>1</v>
      </c>
      <c r="F331" s="182" t="str">
        <f>RIGHT(DEDEL!C331,4)&amp;"."&amp;DEDEL!M331&amp;"."&amp;DEDEL!K331&amp;"."&amp;$C$5</f>
        <v>3520.DDEL4.E23.Ma22</v>
      </c>
      <c r="G331" s="183">
        <f t="shared" ca="1" si="19"/>
        <v>44697</v>
      </c>
      <c r="H331" s="316" cm="1">
        <f t="array" ref="H331">-IF(SUMPRODUCT((DEDEL!$Q$19:$AB$19=$B$5)*DEDEL!Q331:AB331)&lt;0,SUMPRODUCT((DEDEL!$Q$19:$AB$19=$B$5)*DEDEL!Q331:AB331),0)</f>
        <v>0</v>
      </c>
      <c r="I331" s="115">
        <f t="shared" ca="1" si="18"/>
        <v>44697</v>
      </c>
      <c r="J331" s="117">
        <v>3</v>
      </c>
      <c r="K331" s="117" t="b">
        <v>1</v>
      </c>
      <c r="L331" s="117" t="s">
        <v>1313</v>
      </c>
      <c r="M331" s="117" t="b">
        <v>1</v>
      </c>
      <c r="N331" s="117" t="s">
        <v>1276</v>
      </c>
      <c r="O331" s="182" t="str">
        <f>LEFT(DEDEL!D331,19)&amp;"."&amp;DEDELCR!F331</f>
        <v>Akiva School.3520.DDEL4.E23.Ma22</v>
      </c>
      <c r="P331" s="185" t="str">
        <f>DEDEL!I331</f>
        <v>10162/543965</v>
      </c>
      <c r="Q331" s="117" t="b">
        <v>1</v>
      </c>
      <c r="R331" s="117" t="b">
        <v>1</v>
      </c>
      <c r="S331" s="117" t="b">
        <v>1</v>
      </c>
      <c r="U331">
        <f t="shared" si="20"/>
        <v>19</v>
      </c>
      <c r="V331">
        <f t="shared" si="21"/>
        <v>32</v>
      </c>
    </row>
    <row r="332" spans="1:22" x14ac:dyDescent="0.25">
      <c r="A332" s="117" t="s">
        <v>1312</v>
      </c>
      <c r="B332" s="180">
        <v>1</v>
      </c>
      <c r="C332" s="117">
        <v>2</v>
      </c>
      <c r="D332" s="181">
        <f>DEDEL!J332</f>
        <v>400130</v>
      </c>
      <c r="E332" s="117" t="b">
        <v>1</v>
      </c>
      <c r="F332" s="182" t="str">
        <f>RIGHT(DEDEL!C332,4)&amp;"."&amp;DEDEL!M332&amp;"."&amp;DEDEL!K332&amp;"."&amp;$C$5</f>
        <v>3523.DDEL4.E23.Ma22</v>
      </c>
      <c r="G332" s="183">
        <f t="shared" ca="1" si="19"/>
        <v>44697</v>
      </c>
      <c r="H332" s="316" cm="1">
        <f t="array" ref="H332">-IF(SUMPRODUCT((DEDEL!$Q$19:$AB$19=$B$5)*DEDEL!Q332:AB332)&lt;0,SUMPRODUCT((DEDEL!$Q$19:$AB$19=$B$5)*DEDEL!Q332:AB332),0)</f>
        <v>0</v>
      </c>
      <c r="I332" s="115">
        <f t="shared" ref="I332:I395" ca="1" si="22">G332</f>
        <v>44697</v>
      </c>
      <c r="J332" s="117">
        <v>3</v>
      </c>
      <c r="K332" s="117" t="b">
        <v>1</v>
      </c>
      <c r="L332" s="117" t="s">
        <v>1313</v>
      </c>
      <c r="M332" s="117" t="b">
        <v>1</v>
      </c>
      <c r="N332" s="117" t="s">
        <v>1276</v>
      </c>
      <c r="O332" s="182" t="str">
        <f>LEFT(DEDEL!D332,19)&amp;"."&amp;DEDELCR!F332</f>
        <v>Martin Primary Scho.3523.DDEL4.E23.Ma22</v>
      </c>
      <c r="P332" s="185" t="str">
        <f>DEDEL!I332</f>
        <v>10162/543965</v>
      </c>
      <c r="Q332" s="117" t="b">
        <v>1</v>
      </c>
      <c r="R332" s="117" t="b">
        <v>1</v>
      </c>
      <c r="S332" s="117" t="b">
        <v>1</v>
      </c>
      <c r="U332">
        <f t="shared" si="20"/>
        <v>19</v>
      </c>
      <c r="V332">
        <f t="shared" si="21"/>
        <v>39</v>
      </c>
    </row>
    <row r="333" spans="1:22" x14ac:dyDescent="0.25">
      <c r="A333" s="117" t="s">
        <v>1312</v>
      </c>
      <c r="B333" s="180">
        <v>1</v>
      </c>
      <c r="C333" s="117">
        <v>2</v>
      </c>
      <c r="D333" s="181">
        <f>DEDEL!J333</f>
        <v>400150</v>
      </c>
      <c r="E333" s="117" t="b">
        <v>1</v>
      </c>
      <c r="F333" s="182" t="str">
        <f>RIGHT(DEDEL!C333,4)&amp;"."&amp;DEDEL!M333&amp;"."&amp;DEDEL!K333&amp;"."&amp;$C$5</f>
        <v>3524.DDEL4.E23.Ma22</v>
      </c>
      <c r="G333" s="183">
        <f t="shared" ca="1" si="19"/>
        <v>44697</v>
      </c>
      <c r="H333" s="316" cm="1">
        <f t="array" ref="H333">-IF(SUMPRODUCT((DEDEL!$Q$19:$AB$19=$B$5)*DEDEL!Q333:AB333)&lt;0,SUMPRODUCT((DEDEL!$Q$19:$AB$19=$B$5)*DEDEL!Q333:AB333),0)</f>
        <v>0</v>
      </c>
      <c r="I333" s="115">
        <f t="shared" ca="1" si="22"/>
        <v>44697</v>
      </c>
      <c r="J333" s="117">
        <v>3</v>
      </c>
      <c r="K333" s="117" t="b">
        <v>1</v>
      </c>
      <c r="L333" s="117" t="s">
        <v>1313</v>
      </c>
      <c r="M333" s="117" t="b">
        <v>1</v>
      </c>
      <c r="N333" s="117" t="s">
        <v>1276</v>
      </c>
      <c r="O333" s="182" t="str">
        <f>LEFT(DEDEL!D333,19)&amp;"."&amp;DEDELCR!F333</f>
        <v>Beit Shvidler Prima.3524.DDEL4.E23.Ma22</v>
      </c>
      <c r="P333" s="185" t="str">
        <f>DEDEL!I333</f>
        <v>10162/543965</v>
      </c>
      <c r="Q333" s="117" t="b">
        <v>1</v>
      </c>
      <c r="R333" s="117" t="b">
        <v>1</v>
      </c>
      <c r="S333" s="117" t="b">
        <v>1</v>
      </c>
      <c r="U333">
        <f t="shared" si="20"/>
        <v>19</v>
      </c>
      <c r="V333">
        <f t="shared" si="21"/>
        <v>39</v>
      </c>
    </row>
    <row r="334" spans="1:22" x14ac:dyDescent="0.25">
      <c r="A334" s="117" t="s">
        <v>1312</v>
      </c>
      <c r="B334" s="180">
        <v>1</v>
      </c>
      <c r="C334" s="117">
        <v>2</v>
      </c>
      <c r="D334" s="181">
        <f>DEDEL!J334</f>
        <v>400021</v>
      </c>
      <c r="E334" s="117" t="b">
        <v>1</v>
      </c>
      <c r="F334" s="182" t="str">
        <f>RIGHT(DEDEL!C334,4)&amp;"."&amp;DEDEL!M334&amp;"."&amp;DEDEL!K334&amp;"."&amp;$C$5</f>
        <v>5201.DDEL4.E23.Ma22</v>
      </c>
      <c r="G334" s="183">
        <f t="shared" ca="1" si="19"/>
        <v>44697</v>
      </c>
      <c r="H334" s="316" cm="1">
        <f t="array" ref="H334">-IF(SUMPRODUCT((DEDEL!$Q$19:$AB$19=$B$5)*DEDEL!Q334:AB334)&lt;0,SUMPRODUCT((DEDEL!$Q$19:$AB$19=$B$5)*DEDEL!Q334:AB334),0)</f>
        <v>0</v>
      </c>
      <c r="I334" s="115">
        <f t="shared" ca="1" si="22"/>
        <v>44697</v>
      </c>
      <c r="J334" s="117">
        <v>3</v>
      </c>
      <c r="K334" s="117" t="b">
        <v>1</v>
      </c>
      <c r="L334" s="117" t="s">
        <v>1313</v>
      </c>
      <c r="M334" s="117" t="b">
        <v>1</v>
      </c>
      <c r="N334" s="117" t="s">
        <v>1276</v>
      </c>
      <c r="O334" s="182" t="str">
        <f>LEFT(DEDEL!D334,19)&amp;"."&amp;DEDELCR!F334</f>
        <v>Osidge Primary Scho.5201.DDEL4.E23.Ma22</v>
      </c>
      <c r="P334" s="185" t="str">
        <f>DEDEL!I334</f>
        <v>10162/543965</v>
      </c>
      <c r="Q334" s="117" t="b">
        <v>1</v>
      </c>
      <c r="R334" s="117" t="b">
        <v>1</v>
      </c>
      <c r="S334" s="117" t="b">
        <v>1</v>
      </c>
      <c r="U334">
        <f t="shared" si="20"/>
        <v>19</v>
      </c>
      <c r="V334">
        <f t="shared" si="21"/>
        <v>39</v>
      </c>
    </row>
    <row r="335" spans="1:22" x14ac:dyDescent="0.25">
      <c r="A335" s="117" t="s">
        <v>1312</v>
      </c>
      <c r="B335" s="180">
        <v>1</v>
      </c>
      <c r="C335" s="117">
        <v>2</v>
      </c>
      <c r="D335" s="181">
        <f>DEDEL!J335</f>
        <v>400112</v>
      </c>
      <c r="E335" s="117" t="b">
        <v>1</v>
      </c>
      <c r="F335" s="182" t="str">
        <f>RIGHT(DEDEL!C335,4)&amp;"."&amp;DEDEL!M335&amp;"."&amp;DEDEL!K335&amp;"."&amp;$C$5</f>
        <v>5948.DDEL4.E23.Ma22</v>
      </c>
      <c r="G335" s="183">
        <f t="shared" ca="1" si="19"/>
        <v>44697</v>
      </c>
      <c r="H335" s="316" cm="1">
        <f t="array" ref="H335">-IF(SUMPRODUCT((DEDEL!$Q$19:$AB$19=$B$5)*DEDEL!Q335:AB335)&lt;0,SUMPRODUCT((DEDEL!$Q$19:$AB$19=$B$5)*DEDEL!Q335:AB335),0)</f>
        <v>0</v>
      </c>
      <c r="I335" s="115">
        <f t="shared" ca="1" si="22"/>
        <v>44697</v>
      </c>
      <c r="J335" s="117">
        <v>3</v>
      </c>
      <c r="K335" s="117" t="b">
        <v>1</v>
      </c>
      <c r="L335" s="117" t="s">
        <v>1313</v>
      </c>
      <c r="M335" s="117" t="b">
        <v>1</v>
      </c>
      <c r="N335" s="117" t="s">
        <v>1276</v>
      </c>
      <c r="O335" s="182" t="str">
        <f>LEFT(DEDEL!D335,19)&amp;"."&amp;DEDELCR!F335</f>
        <v>Mathilda Marks-Kenn.5948.DDEL4.E23.Ma22</v>
      </c>
      <c r="P335" s="185" t="str">
        <f>DEDEL!I335</f>
        <v>10162/543965</v>
      </c>
      <c r="Q335" s="117" t="b">
        <v>1</v>
      </c>
      <c r="R335" s="117" t="b">
        <v>1</v>
      </c>
      <c r="S335" s="117" t="b">
        <v>1</v>
      </c>
      <c r="U335">
        <f t="shared" si="20"/>
        <v>19</v>
      </c>
      <c r="V335">
        <f t="shared" si="21"/>
        <v>39</v>
      </c>
    </row>
    <row r="336" spans="1:22" x14ac:dyDescent="0.25">
      <c r="A336" s="117" t="s">
        <v>1312</v>
      </c>
      <c r="B336" s="180">
        <v>1</v>
      </c>
      <c r="C336" s="117">
        <v>2</v>
      </c>
      <c r="D336" s="181">
        <f>DEDEL!J336</f>
        <v>400110</v>
      </c>
      <c r="E336" s="117" t="b">
        <v>1</v>
      </c>
      <c r="F336" s="182" t="str">
        <f>RIGHT(DEDEL!C336,4)&amp;"."&amp;DEDEL!M336&amp;"."&amp;DEDEL!K336&amp;"."&amp;$C$5</f>
        <v>5949.DDEL4.E23.Ma22</v>
      </c>
      <c r="G336" s="183">
        <f t="shared" ca="1" si="19"/>
        <v>44697</v>
      </c>
      <c r="H336" s="316" cm="1">
        <f t="array" ref="H336">-IF(SUMPRODUCT((DEDEL!$Q$19:$AB$19=$B$5)*DEDEL!Q336:AB336)&lt;0,SUMPRODUCT((DEDEL!$Q$19:$AB$19=$B$5)*DEDEL!Q336:AB336),0)</f>
        <v>0</v>
      </c>
      <c r="I336" s="115">
        <f t="shared" ca="1" si="22"/>
        <v>44697</v>
      </c>
      <c r="J336" s="117">
        <v>3</v>
      </c>
      <c r="K336" s="117" t="b">
        <v>1</v>
      </c>
      <c r="L336" s="117" t="s">
        <v>1313</v>
      </c>
      <c r="M336" s="117" t="b">
        <v>1</v>
      </c>
      <c r="N336" s="117" t="s">
        <v>1276</v>
      </c>
      <c r="O336" s="182" t="str">
        <f>LEFT(DEDEL!D336,19)&amp;"."&amp;DEDELCR!F336</f>
        <v>Menorah Foundation .5949.DDEL4.E23.Ma22</v>
      </c>
      <c r="P336" s="185" t="str">
        <f>DEDEL!I336</f>
        <v>10162/543965</v>
      </c>
      <c r="Q336" s="117" t="b">
        <v>1</v>
      </c>
      <c r="R336" s="117" t="b">
        <v>1</v>
      </c>
      <c r="S336" s="117" t="b">
        <v>1</v>
      </c>
      <c r="U336">
        <f t="shared" si="20"/>
        <v>19</v>
      </c>
      <c r="V336">
        <f t="shared" si="21"/>
        <v>39</v>
      </c>
    </row>
    <row r="337" spans="1:22" x14ac:dyDescent="0.25">
      <c r="A337" s="117" t="s">
        <v>1312</v>
      </c>
      <c r="B337" s="180">
        <v>1</v>
      </c>
      <c r="C337" s="117">
        <v>2</v>
      </c>
      <c r="D337" s="181">
        <f>DEDEL!J337</f>
        <v>400033</v>
      </c>
      <c r="E337" s="117" t="b">
        <v>1</v>
      </c>
      <c r="F337" s="182" t="str">
        <f>RIGHT(DEDEL!C337,4)&amp;"."&amp;DEDEL!M337&amp;"."&amp;DEDEL!K337&amp;"."&amp;$C$5</f>
        <v>4003.DDEL4.E23.Ma22</v>
      </c>
      <c r="G337" s="183">
        <f t="shared" ca="1" si="19"/>
        <v>44697</v>
      </c>
      <c r="H337" s="316" cm="1">
        <f t="array" ref="H337">-IF(SUMPRODUCT((DEDEL!$Q$19:$AB$19=$B$5)*DEDEL!Q337:AB337)&lt;0,SUMPRODUCT((DEDEL!$Q$19:$AB$19=$B$5)*DEDEL!Q337:AB337),0)</f>
        <v>0</v>
      </c>
      <c r="I337" s="115">
        <f t="shared" ca="1" si="22"/>
        <v>44697</v>
      </c>
      <c r="J337" s="117">
        <v>3</v>
      </c>
      <c r="K337" s="117" t="b">
        <v>1</v>
      </c>
      <c r="L337" s="117" t="s">
        <v>1313</v>
      </c>
      <c r="M337" s="117" t="b">
        <v>1</v>
      </c>
      <c r="N337" s="117" t="s">
        <v>1276</v>
      </c>
      <c r="O337" s="182" t="str">
        <f>LEFT(DEDEL!D337,19)&amp;"."&amp;DEDELCR!F337</f>
        <v>Friern Barnet Schoo.4003.DDEL4.E23.Ma22</v>
      </c>
      <c r="P337" s="185" t="str">
        <f>DEDEL!I337</f>
        <v>10163/543965</v>
      </c>
      <c r="Q337" s="117" t="b">
        <v>1</v>
      </c>
      <c r="R337" s="117" t="b">
        <v>1</v>
      </c>
      <c r="S337" s="117" t="b">
        <v>1</v>
      </c>
      <c r="U337">
        <f t="shared" si="20"/>
        <v>19</v>
      </c>
      <c r="V337">
        <f t="shared" si="21"/>
        <v>39</v>
      </c>
    </row>
    <row r="338" spans="1:22" x14ac:dyDescent="0.25">
      <c r="A338" s="117" t="s">
        <v>1312</v>
      </c>
      <c r="B338" s="180">
        <v>1</v>
      </c>
      <c r="C338" s="117">
        <v>2</v>
      </c>
      <c r="D338" s="181">
        <f>DEDEL!J338</f>
        <v>107953</v>
      </c>
      <c r="E338" s="117" t="b">
        <v>1</v>
      </c>
      <c r="F338" s="182" t="str">
        <f>RIGHT(DEDEL!C338,4)&amp;"."&amp;DEDEL!M338&amp;"."&amp;DEDEL!K338&amp;"."&amp;$C$5</f>
        <v>4004.DDEL4.E23.Ma22</v>
      </c>
      <c r="G338" s="183">
        <f t="shared" ca="1" si="19"/>
        <v>44697</v>
      </c>
      <c r="H338" s="316" cm="1">
        <f t="array" ref="H338">-IF(SUMPRODUCT((DEDEL!$Q$19:$AB$19=$B$5)*DEDEL!Q338:AB338)&lt;0,SUMPRODUCT((DEDEL!$Q$19:$AB$19=$B$5)*DEDEL!Q338:AB338),0)</f>
        <v>0</v>
      </c>
      <c r="I338" s="115">
        <f t="shared" ca="1" si="22"/>
        <v>44697</v>
      </c>
      <c r="J338" s="117">
        <v>3</v>
      </c>
      <c r="K338" s="117" t="b">
        <v>1</v>
      </c>
      <c r="L338" s="117" t="s">
        <v>1313</v>
      </c>
      <c r="M338" s="117" t="b">
        <v>1</v>
      </c>
      <c r="N338" s="117" t="s">
        <v>1276</v>
      </c>
      <c r="O338" s="182" t="str">
        <f>LEFT(DEDEL!D338,19)&amp;"."&amp;DEDELCR!F338</f>
        <v>Menorah High School.4004.DDEL4.E23.Ma22</v>
      </c>
      <c r="P338" s="185" t="str">
        <f>DEDEL!I338</f>
        <v>10163/543965</v>
      </c>
      <c r="Q338" s="117" t="b">
        <v>1</v>
      </c>
      <c r="R338" s="117" t="b">
        <v>1</v>
      </c>
      <c r="S338" s="117" t="b">
        <v>1</v>
      </c>
      <c r="U338">
        <f t="shared" si="20"/>
        <v>19</v>
      </c>
      <c r="V338">
        <f t="shared" si="21"/>
        <v>39</v>
      </c>
    </row>
    <row r="339" spans="1:22" x14ac:dyDescent="0.25">
      <c r="A339" s="117" t="s">
        <v>1312</v>
      </c>
      <c r="B339" s="180">
        <v>1</v>
      </c>
      <c r="C339" s="117">
        <v>2</v>
      </c>
      <c r="D339" s="181">
        <f>DEDEL!J339</f>
        <v>400029</v>
      </c>
      <c r="E339" s="117" t="b">
        <v>1</v>
      </c>
      <c r="F339" s="182" t="str">
        <f>RIGHT(DEDEL!C339,4)&amp;"."&amp;DEDEL!M339&amp;"."&amp;DEDEL!K339&amp;"."&amp;$C$5</f>
        <v>5404.DDEL4.E23.Ma22</v>
      </c>
      <c r="G339" s="183">
        <f t="shared" ca="1" si="19"/>
        <v>44697</v>
      </c>
      <c r="H339" s="316" cm="1">
        <f t="array" ref="H339">-IF(SUMPRODUCT((DEDEL!$Q$19:$AB$19=$B$5)*DEDEL!Q339:AB339)&lt;0,SUMPRODUCT((DEDEL!$Q$19:$AB$19=$B$5)*DEDEL!Q339:AB339),0)</f>
        <v>0</v>
      </c>
      <c r="I339" s="115">
        <f t="shared" ca="1" si="22"/>
        <v>44697</v>
      </c>
      <c r="J339" s="117">
        <v>3</v>
      </c>
      <c r="K339" s="117" t="b">
        <v>1</v>
      </c>
      <c r="L339" s="117" t="s">
        <v>1313</v>
      </c>
      <c r="M339" s="117" t="b">
        <v>1</v>
      </c>
      <c r="N339" s="117" t="s">
        <v>1276</v>
      </c>
      <c r="O339" s="182" t="str">
        <f>LEFT(DEDEL!D339,19)&amp;"."&amp;DEDELCR!F339</f>
        <v>St Michael's Cathol.5404.DDEL4.E23.Ma22</v>
      </c>
      <c r="P339" s="185" t="str">
        <f>DEDEL!I339</f>
        <v>10163/543965</v>
      </c>
      <c r="Q339" s="117" t="b">
        <v>1</v>
      </c>
      <c r="R339" s="117" t="b">
        <v>1</v>
      </c>
      <c r="S339" s="117" t="b">
        <v>1</v>
      </c>
      <c r="U339">
        <f t="shared" si="20"/>
        <v>19</v>
      </c>
      <c r="V339">
        <f t="shared" si="21"/>
        <v>39</v>
      </c>
    </row>
    <row r="340" spans="1:22" x14ac:dyDescent="0.25">
      <c r="A340" s="117" t="s">
        <v>1312</v>
      </c>
      <c r="B340" s="180">
        <v>1</v>
      </c>
      <c r="C340" s="117">
        <v>2</v>
      </c>
      <c r="D340" s="181">
        <f>DEDEL!J340</f>
        <v>400041</v>
      </c>
      <c r="E340" s="117" t="b">
        <v>1</v>
      </c>
      <c r="F340" s="182" t="str">
        <f>RIGHT(DEDEL!C340,4)&amp;"."&amp;DEDEL!M340&amp;"."&amp;DEDEL!K340&amp;"."&amp;$C$5</f>
        <v>5405.DDEL4.E23.Ma22</v>
      </c>
      <c r="G340" s="183">
        <f t="shared" ca="1" si="19"/>
        <v>44697</v>
      </c>
      <c r="H340" s="316" cm="1">
        <f t="array" ref="H340">-IF(SUMPRODUCT((DEDEL!$Q$19:$AB$19=$B$5)*DEDEL!Q340:AB340)&lt;0,SUMPRODUCT((DEDEL!$Q$19:$AB$19=$B$5)*DEDEL!Q340:AB340),0)</f>
        <v>0</v>
      </c>
      <c r="I340" s="115">
        <f t="shared" ca="1" si="22"/>
        <v>44697</v>
      </c>
      <c r="J340" s="117">
        <v>3</v>
      </c>
      <c r="K340" s="117" t="b">
        <v>1</v>
      </c>
      <c r="L340" s="117" t="s">
        <v>1313</v>
      </c>
      <c r="M340" s="117" t="b">
        <v>1</v>
      </c>
      <c r="N340" s="117" t="s">
        <v>1276</v>
      </c>
      <c r="O340" s="182" t="str">
        <f>LEFT(DEDEL!D340,19)&amp;"."&amp;DEDELCR!F340</f>
        <v>Finchley Catholic H.5405.DDEL4.E23.Ma22</v>
      </c>
      <c r="P340" s="185" t="str">
        <f>DEDEL!I340</f>
        <v>10163/543965</v>
      </c>
      <c r="Q340" s="117" t="b">
        <v>1</v>
      </c>
      <c r="R340" s="117" t="b">
        <v>1</v>
      </c>
      <c r="S340" s="117" t="b">
        <v>1</v>
      </c>
      <c r="U340">
        <f t="shared" si="20"/>
        <v>19</v>
      </c>
      <c r="V340">
        <f t="shared" si="21"/>
        <v>39</v>
      </c>
    </row>
    <row r="341" spans="1:22" x14ac:dyDescent="0.25">
      <c r="A341" s="117" t="s">
        <v>1312</v>
      </c>
      <c r="B341" s="180">
        <v>1</v>
      </c>
      <c r="C341" s="117">
        <v>2</v>
      </c>
      <c r="D341" s="181">
        <f>DEDEL!J341</f>
        <v>400013</v>
      </c>
      <c r="E341" s="117" t="b">
        <v>1</v>
      </c>
      <c r="F341" s="182" t="str">
        <f>RIGHT(DEDEL!C341,4)&amp;"."&amp;DEDEL!M341&amp;"."&amp;DEDEL!K341&amp;"."&amp;$C$5</f>
        <v>5407.DDEL4.E23.Ma22</v>
      </c>
      <c r="G341" s="183">
        <f t="shared" ref="G341:G404" ca="1" si="23">TODAY()</f>
        <v>44697</v>
      </c>
      <c r="H341" s="316" cm="1">
        <f t="array" ref="H341">-IF(SUMPRODUCT((DEDEL!$Q$19:$AB$19=$B$5)*DEDEL!Q341:AB341)&lt;0,SUMPRODUCT((DEDEL!$Q$19:$AB$19=$B$5)*DEDEL!Q341:AB341),0)</f>
        <v>0</v>
      </c>
      <c r="I341" s="115">
        <f t="shared" ca="1" si="22"/>
        <v>44697</v>
      </c>
      <c r="J341" s="117">
        <v>3</v>
      </c>
      <c r="K341" s="117" t="b">
        <v>1</v>
      </c>
      <c r="L341" s="117" t="s">
        <v>1313</v>
      </c>
      <c r="M341" s="117" t="b">
        <v>1</v>
      </c>
      <c r="N341" s="117" t="s">
        <v>1276</v>
      </c>
      <c r="O341" s="182" t="str">
        <f>LEFT(DEDEL!D341,19)&amp;"."&amp;DEDELCR!F341</f>
        <v>St James' Catholic .5407.DDEL4.E23.Ma22</v>
      </c>
      <c r="P341" s="185" t="str">
        <f>DEDEL!I341</f>
        <v>10163/543965</v>
      </c>
      <c r="Q341" s="117" t="b">
        <v>1</v>
      </c>
      <c r="R341" s="117" t="b">
        <v>1</v>
      </c>
      <c r="S341" s="117" t="b">
        <v>1</v>
      </c>
      <c r="U341">
        <f t="shared" si="20"/>
        <v>19</v>
      </c>
      <c r="V341">
        <f t="shared" si="21"/>
        <v>39</v>
      </c>
    </row>
    <row r="342" spans="1:22" x14ac:dyDescent="0.25">
      <c r="A342" s="117" t="s">
        <v>1312</v>
      </c>
      <c r="B342" s="180">
        <v>1</v>
      </c>
      <c r="C342" s="117">
        <v>2</v>
      </c>
      <c r="D342" s="181">
        <f>DEDEL!J342</f>
        <v>400140</v>
      </c>
      <c r="E342" s="117" t="b">
        <v>1</v>
      </c>
      <c r="F342" s="182" t="str">
        <f>RIGHT(DEDEL!C342,4)&amp;"."&amp;DEDEL!M342&amp;"."&amp;DEDEL!K342&amp;"."&amp;$C$5</f>
        <v>5427.DDEL4.E23.Ma22</v>
      </c>
      <c r="G342" s="183">
        <f t="shared" ca="1" si="23"/>
        <v>44697</v>
      </c>
      <c r="H342" s="316" cm="1">
        <f t="array" ref="H342">-IF(SUMPRODUCT((DEDEL!$Q$19:$AB$19=$B$5)*DEDEL!Q342:AB342)&lt;0,SUMPRODUCT((DEDEL!$Q$19:$AB$19=$B$5)*DEDEL!Q342:AB342),0)</f>
        <v>0</v>
      </c>
      <c r="I342" s="115">
        <f t="shared" ca="1" si="22"/>
        <v>44697</v>
      </c>
      <c r="J342" s="117">
        <v>3</v>
      </c>
      <c r="K342" s="117" t="b">
        <v>1</v>
      </c>
      <c r="L342" s="117" t="s">
        <v>1313</v>
      </c>
      <c r="M342" s="117" t="b">
        <v>1</v>
      </c>
      <c r="N342" s="117" t="s">
        <v>1276</v>
      </c>
      <c r="O342" s="182" t="str">
        <f>LEFT(DEDEL!D342,19)&amp;"."&amp;DEDELCR!F342</f>
        <v>JCoSS.5427.DDEL4.E23.Ma22</v>
      </c>
      <c r="P342" s="185" t="str">
        <f>DEDEL!I342</f>
        <v>10163/543965</v>
      </c>
      <c r="Q342" s="117" t="b">
        <v>1</v>
      </c>
      <c r="R342" s="117" t="b">
        <v>1</v>
      </c>
      <c r="S342" s="117" t="b">
        <v>1</v>
      </c>
      <c r="U342">
        <f t="shared" si="20"/>
        <v>19</v>
      </c>
      <c r="V342">
        <f t="shared" si="21"/>
        <v>25</v>
      </c>
    </row>
    <row r="343" spans="1:22" x14ac:dyDescent="0.25">
      <c r="A343" s="117" t="s">
        <v>1312</v>
      </c>
      <c r="B343" s="180">
        <v>1</v>
      </c>
      <c r="C343" s="117">
        <v>2</v>
      </c>
      <c r="D343" s="181">
        <f>DEDEL!J343</f>
        <v>400135</v>
      </c>
      <c r="E343" s="117" t="b">
        <v>1</v>
      </c>
      <c r="F343" s="182" t="str">
        <f>RIGHT(DEDEL!C343,4)&amp;"."&amp;DEDEL!M343&amp;"."&amp;DEDEL!K343&amp;"."&amp;$C$5</f>
        <v>3521.DDEL4.E23.Ma22</v>
      </c>
      <c r="G343" s="183">
        <f t="shared" ca="1" si="23"/>
        <v>44697</v>
      </c>
      <c r="H343" s="316" cm="1">
        <f t="array" ref="H343">-IF(SUMPRODUCT((DEDEL!$Q$19:$AB$19=$B$5)*DEDEL!Q343:AB343)&lt;0,SUMPRODUCT((DEDEL!$Q$19:$AB$19=$B$5)*DEDEL!Q343:AB343),0)</f>
        <v>0</v>
      </c>
      <c r="I343" s="115">
        <f t="shared" ca="1" si="22"/>
        <v>44697</v>
      </c>
      <c r="J343" s="117">
        <v>3</v>
      </c>
      <c r="K343" s="117" t="b">
        <v>1</v>
      </c>
      <c r="L343" s="117" t="s">
        <v>1313</v>
      </c>
      <c r="M343" s="117" t="b">
        <v>1</v>
      </c>
      <c r="N343" s="117" t="s">
        <v>1276</v>
      </c>
      <c r="O343" s="182" t="str">
        <f>LEFT(DEDEL!D343,19)&amp;"."&amp;DEDELCR!F343</f>
        <v>St Mary's and St Jo.3521.DDEL4.E23.Ma22</v>
      </c>
      <c r="P343" s="185" t="str">
        <f>DEDEL!I343</f>
        <v>11510/543965</v>
      </c>
      <c r="Q343" s="117" t="b">
        <v>1</v>
      </c>
      <c r="R343" s="117" t="b">
        <v>1</v>
      </c>
      <c r="S343" s="117" t="b">
        <v>1</v>
      </c>
      <c r="U343">
        <f t="shared" si="20"/>
        <v>19</v>
      </c>
      <c r="V343">
        <f t="shared" si="21"/>
        <v>39</v>
      </c>
    </row>
    <row r="344" spans="1:22" x14ac:dyDescent="0.25">
      <c r="A344" s="117" t="s">
        <v>1312</v>
      </c>
      <c r="B344" s="180">
        <v>1</v>
      </c>
      <c r="C344" s="117">
        <v>2</v>
      </c>
      <c r="D344" s="181">
        <f>DEDEL!J344</f>
        <v>400005</v>
      </c>
      <c r="E344" s="117" t="b">
        <v>1</v>
      </c>
      <c r="F344" s="182" t="str">
        <f>RIGHT(DEDEL!C344,4)&amp;"."&amp;DEDEL!M344&amp;"."&amp;DEDEL!K344&amp;"."&amp;$C$5</f>
        <v>2002.DDEL5.E27.Ma22</v>
      </c>
      <c r="G344" s="183">
        <f t="shared" ca="1" si="23"/>
        <v>44697</v>
      </c>
      <c r="H344" s="316" cm="1">
        <f t="array" ref="H344">-IF(SUMPRODUCT((DEDEL!$Q$19:$AB$19=$B$5)*DEDEL!Q344:AB344)&lt;0,SUMPRODUCT((DEDEL!$Q$19:$AB$19=$B$5)*DEDEL!Q344:AB344),0)</f>
        <v>0</v>
      </c>
      <c r="I344" s="115">
        <f t="shared" ca="1" si="22"/>
        <v>44697</v>
      </c>
      <c r="J344" s="117">
        <v>3</v>
      </c>
      <c r="K344" s="117" t="b">
        <v>1</v>
      </c>
      <c r="L344" s="117" t="s">
        <v>1313</v>
      </c>
      <c r="M344" s="117" t="b">
        <v>1</v>
      </c>
      <c r="N344" s="117" t="s">
        <v>1276</v>
      </c>
      <c r="O344" s="182" t="str">
        <f>LEFT(DEDEL!D344,19)&amp;"."&amp;DEDELCR!F344</f>
        <v>Barnfield Primary S.2002.DDEL5.E27.Ma22</v>
      </c>
      <c r="P344" s="185" t="str">
        <f>DEDEL!I344</f>
        <v>10162/543965</v>
      </c>
      <c r="Q344" s="117" t="b">
        <v>1</v>
      </c>
      <c r="R344" s="117" t="b">
        <v>1</v>
      </c>
      <c r="S344" s="117" t="b">
        <v>1</v>
      </c>
      <c r="U344">
        <f t="shared" si="20"/>
        <v>19</v>
      </c>
      <c r="V344">
        <f t="shared" si="21"/>
        <v>39</v>
      </c>
    </row>
    <row r="345" spans="1:22" x14ac:dyDescent="0.25">
      <c r="A345" s="117" t="s">
        <v>1312</v>
      </c>
      <c r="B345" s="180">
        <v>1</v>
      </c>
      <c r="C345" s="117">
        <v>2</v>
      </c>
      <c r="D345" s="181">
        <f>DEDEL!J345</f>
        <v>400051</v>
      </c>
      <c r="E345" s="117" t="b">
        <v>1</v>
      </c>
      <c r="F345" s="182" t="str">
        <f>RIGHT(DEDEL!C345,4)&amp;"."&amp;DEDEL!M345&amp;"."&amp;DEDEL!K345&amp;"."&amp;$C$5</f>
        <v>2003.DDEL5.E27.Ma22</v>
      </c>
      <c r="G345" s="183">
        <f t="shared" ca="1" si="23"/>
        <v>44697</v>
      </c>
      <c r="H345" s="316" cm="1">
        <f t="array" ref="H345">-IF(SUMPRODUCT((DEDEL!$Q$19:$AB$19=$B$5)*DEDEL!Q345:AB345)&lt;0,SUMPRODUCT((DEDEL!$Q$19:$AB$19=$B$5)*DEDEL!Q345:AB345),0)</f>
        <v>0</v>
      </c>
      <c r="I345" s="115">
        <f t="shared" ca="1" si="22"/>
        <v>44697</v>
      </c>
      <c r="J345" s="117">
        <v>3</v>
      </c>
      <c r="K345" s="117" t="b">
        <v>1</v>
      </c>
      <c r="L345" s="117" t="s">
        <v>1313</v>
      </c>
      <c r="M345" s="117" t="b">
        <v>1</v>
      </c>
      <c r="N345" s="117" t="s">
        <v>1276</v>
      </c>
      <c r="O345" s="182" t="str">
        <f>LEFT(DEDEL!D345,19)&amp;"."&amp;DEDELCR!F345</f>
        <v>Bell Lane Primary S.2003.DDEL5.E27.Ma22</v>
      </c>
      <c r="P345" s="185" t="str">
        <f>DEDEL!I345</f>
        <v>10162/543965</v>
      </c>
      <c r="Q345" s="117" t="b">
        <v>1</v>
      </c>
      <c r="R345" s="117" t="b">
        <v>1</v>
      </c>
      <c r="S345" s="117" t="b">
        <v>1</v>
      </c>
      <c r="U345">
        <f t="shared" si="20"/>
        <v>19</v>
      </c>
      <c r="V345">
        <f t="shared" si="21"/>
        <v>39</v>
      </c>
    </row>
    <row r="346" spans="1:22" x14ac:dyDescent="0.25">
      <c r="A346" s="117" t="s">
        <v>1312</v>
      </c>
      <c r="B346" s="180">
        <v>1</v>
      </c>
      <c r="C346" s="117">
        <v>2</v>
      </c>
      <c r="D346" s="181">
        <f>DEDEL!J346</f>
        <v>400040</v>
      </c>
      <c r="E346" s="117" t="b">
        <v>1</v>
      </c>
      <c r="F346" s="182" t="str">
        <f>RIGHT(DEDEL!C346,4)&amp;"."&amp;DEDEL!M346&amp;"."&amp;DEDEL!K346&amp;"."&amp;$C$5</f>
        <v>2007.DDEL5.E27.Ma22</v>
      </c>
      <c r="G346" s="183">
        <f t="shared" ca="1" si="23"/>
        <v>44697</v>
      </c>
      <c r="H346" s="316" cm="1">
        <f t="array" ref="H346">-IF(SUMPRODUCT((DEDEL!$Q$19:$AB$19=$B$5)*DEDEL!Q346:AB346)&lt;0,SUMPRODUCT((DEDEL!$Q$19:$AB$19=$B$5)*DEDEL!Q346:AB346),0)</f>
        <v>0</v>
      </c>
      <c r="I346" s="115">
        <f t="shared" ca="1" si="22"/>
        <v>44697</v>
      </c>
      <c r="J346" s="117">
        <v>3</v>
      </c>
      <c r="K346" s="117" t="b">
        <v>1</v>
      </c>
      <c r="L346" s="117" t="s">
        <v>1313</v>
      </c>
      <c r="M346" s="117" t="b">
        <v>1</v>
      </c>
      <c r="N346" s="117" t="s">
        <v>1276</v>
      </c>
      <c r="O346" s="182" t="str">
        <f>LEFT(DEDEL!D346,19)&amp;"."&amp;DEDELCR!F346</f>
        <v>Brookland Junior Sc.2007.DDEL5.E27.Ma22</v>
      </c>
      <c r="P346" s="185" t="str">
        <f>DEDEL!I346</f>
        <v>10162/543965</v>
      </c>
      <c r="Q346" s="117" t="b">
        <v>1</v>
      </c>
      <c r="R346" s="117" t="b">
        <v>1</v>
      </c>
      <c r="S346" s="117" t="b">
        <v>1</v>
      </c>
      <c r="U346">
        <f t="shared" si="20"/>
        <v>19</v>
      </c>
      <c r="V346">
        <f t="shared" si="21"/>
        <v>39</v>
      </c>
    </row>
    <row r="347" spans="1:22" x14ac:dyDescent="0.25">
      <c r="A347" s="117" t="s">
        <v>1312</v>
      </c>
      <c r="B347" s="180">
        <v>1</v>
      </c>
      <c r="C347" s="117">
        <v>2</v>
      </c>
      <c r="D347" s="181">
        <f>DEDEL!J347</f>
        <v>400057</v>
      </c>
      <c r="E347" s="117" t="b">
        <v>1</v>
      </c>
      <c r="F347" s="182" t="str">
        <f>RIGHT(DEDEL!C347,4)&amp;"."&amp;DEDEL!M347&amp;"."&amp;DEDEL!K347&amp;"."&amp;$C$5</f>
        <v>2008.DDEL5.E27.Ma22</v>
      </c>
      <c r="G347" s="183">
        <f t="shared" ca="1" si="23"/>
        <v>44697</v>
      </c>
      <c r="H347" s="316" cm="1">
        <f t="array" ref="H347">-IF(SUMPRODUCT((DEDEL!$Q$19:$AB$19=$B$5)*DEDEL!Q347:AB347)&lt;0,SUMPRODUCT((DEDEL!$Q$19:$AB$19=$B$5)*DEDEL!Q347:AB347),0)</f>
        <v>0</v>
      </c>
      <c r="I347" s="115">
        <f t="shared" ca="1" si="22"/>
        <v>44697</v>
      </c>
      <c r="J347" s="117">
        <v>3</v>
      </c>
      <c r="K347" s="117" t="b">
        <v>1</v>
      </c>
      <c r="L347" s="117" t="s">
        <v>1313</v>
      </c>
      <c r="M347" s="117" t="b">
        <v>1</v>
      </c>
      <c r="N347" s="117" t="s">
        <v>1276</v>
      </c>
      <c r="O347" s="182" t="str">
        <f>LEFT(DEDEL!D347,19)&amp;"."&amp;DEDELCR!F347</f>
        <v>Brookland Infant an.2008.DDEL5.E27.Ma22</v>
      </c>
      <c r="P347" s="185" t="str">
        <f>DEDEL!I347</f>
        <v>10162/543965</v>
      </c>
      <c r="Q347" s="117" t="b">
        <v>1</v>
      </c>
      <c r="R347" s="117" t="b">
        <v>1</v>
      </c>
      <c r="S347" s="117" t="b">
        <v>1</v>
      </c>
      <c r="U347">
        <f t="shared" si="20"/>
        <v>19</v>
      </c>
      <c r="V347">
        <f t="shared" si="21"/>
        <v>39</v>
      </c>
    </row>
    <row r="348" spans="1:22" x14ac:dyDescent="0.25">
      <c r="A348" s="117" t="s">
        <v>1312</v>
      </c>
      <c r="B348" s="180">
        <v>1</v>
      </c>
      <c r="C348" s="117">
        <v>2</v>
      </c>
      <c r="D348" s="181">
        <f>DEDEL!J348</f>
        <v>400061</v>
      </c>
      <c r="E348" s="117" t="b">
        <v>1</v>
      </c>
      <c r="F348" s="182" t="str">
        <f>RIGHT(DEDEL!C348,4)&amp;"."&amp;DEDEL!M348&amp;"."&amp;DEDEL!K348&amp;"."&amp;$C$5</f>
        <v>2009.DDEL5.E27.Ma22</v>
      </c>
      <c r="G348" s="183">
        <f t="shared" ca="1" si="23"/>
        <v>44697</v>
      </c>
      <c r="H348" s="316" cm="1">
        <f t="array" ref="H348">-IF(SUMPRODUCT((DEDEL!$Q$19:$AB$19=$B$5)*DEDEL!Q348:AB348)&lt;0,SUMPRODUCT((DEDEL!$Q$19:$AB$19=$B$5)*DEDEL!Q348:AB348),0)</f>
        <v>0</v>
      </c>
      <c r="I348" s="115">
        <f t="shared" ca="1" si="22"/>
        <v>44697</v>
      </c>
      <c r="J348" s="117">
        <v>3</v>
      </c>
      <c r="K348" s="117" t="b">
        <v>1</v>
      </c>
      <c r="L348" s="117" t="s">
        <v>1313</v>
      </c>
      <c r="M348" s="117" t="b">
        <v>1</v>
      </c>
      <c r="N348" s="117" t="s">
        <v>1276</v>
      </c>
      <c r="O348" s="182" t="str">
        <f>LEFT(DEDEL!D348,19)&amp;"."&amp;DEDELCR!F348</f>
        <v>Brunswick Park Prim.2009.DDEL5.E27.Ma22</v>
      </c>
      <c r="P348" s="185" t="str">
        <f>DEDEL!I348</f>
        <v>10162/543965</v>
      </c>
      <c r="Q348" s="117" t="b">
        <v>1</v>
      </c>
      <c r="R348" s="117" t="b">
        <v>1</v>
      </c>
      <c r="S348" s="117" t="b">
        <v>1</v>
      </c>
      <c r="U348">
        <f t="shared" si="20"/>
        <v>19</v>
      </c>
      <c r="V348">
        <f t="shared" si="21"/>
        <v>39</v>
      </c>
    </row>
    <row r="349" spans="1:22" x14ac:dyDescent="0.25">
      <c r="A349" s="117" t="s">
        <v>1312</v>
      </c>
      <c r="B349" s="180">
        <v>1</v>
      </c>
      <c r="C349" s="117">
        <v>2</v>
      </c>
      <c r="D349" s="181">
        <f>DEDEL!J349</f>
        <v>400020</v>
      </c>
      <c r="E349" s="117" t="b">
        <v>1</v>
      </c>
      <c r="F349" s="182" t="str">
        <f>RIGHT(DEDEL!C349,4)&amp;"."&amp;DEDEL!M349&amp;"."&amp;DEDEL!K349&amp;"."&amp;$C$5</f>
        <v>2011.DDEL5.E27.Ma22</v>
      </c>
      <c r="G349" s="183">
        <f t="shared" ca="1" si="23"/>
        <v>44697</v>
      </c>
      <c r="H349" s="316" cm="1">
        <f t="array" ref="H349">-IF(SUMPRODUCT((DEDEL!$Q$19:$AB$19=$B$5)*DEDEL!Q349:AB349)&lt;0,SUMPRODUCT((DEDEL!$Q$19:$AB$19=$B$5)*DEDEL!Q349:AB349),0)</f>
        <v>0</v>
      </c>
      <c r="I349" s="115">
        <f t="shared" ca="1" si="22"/>
        <v>44697</v>
      </c>
      <c r="J349" s="117">
        <v>3</v>
      </c>
      <c r="K349" s="117" t="b">
        <v>1</v>
      </c>
      <c r="L349" s="117" t="s">
        <v>1313</v>
      </c>
      <c r="M349" s="117" t="b">
        <v>1</v>
      </c>
      <c r="N349" s="117" t="s">
        <v>1276</v>
      </c>
      <c r="O349" s="182" t="str">
        <f>LEFT(DEDEL!D349,19)&amp;"."&amp;DEDELCR!F349</f>
        <v>Church Hill School.2011.DDEL5.E27.Ma22</v>
      </c>
      <c r="P349" s="185" t="str">
        <f>DEDEL!I349</f>
        <v>10162/543965</v>
      </c>
      <c r="Q349" s="117" t="b">
        <v>1</v>
      </c>
      <c r="R349" s="117" t="b">
        <v>1</v>
      </c>
      <c r="S349" s="117" t="b">
        <v>1</v>
      </c>
      <c r="U349">
        <f t="shared" si="20"/>
        <v>19</v>
      </c>
      <c r="V349">
        <f t="shared" si="21"/>
        <v>38</v>
      </c>
    </row>
    <row r="350" spans="1:22" x14ac:dyDescent="0.25">
      <c r="A350" s="117" t="s">
        <v>1312</v>
      </c>
      <c r="B350" s="180">
        <v>1</v>
      </c>
      <c r="C350" s="117">
        <v>2</v>
      </c>
      <c r="D350" s="181">
        <f>DEDEL!J350</f>
        <v>400050</v>
      </c>
      <c r="E350" s="117" t="b">
        <v>1</v>
      </c>
      <c r="F350" s="182" t="str">
        <f>RIGHT(DEDEL!C350,4)&amp;"."&amp;DEDEL!M350&amp;"."&amp;DEDEL!K350&amp;"."&amp;$C$5</f>
        <v>2014.DDEL5.E27.Ma22</v>
      </c>
      <c r="G350" s="183">
        <f t="shared" ca="1" si="23"/>
        <v>44697</v>
      </c>
      <c r="H350" s="316" cm="1">
        <f t="array" ref="H350">-IF(SUMPRODUCT((DEDEL!$Q$19:$AB$19=$B$5)*DEDEL!Q350:AB350)&lt;0,SUMPRODUCT((DEDEL!$Q$19:$AB$19=$B$5)*DEDEL!Q350:AB350),0)</f>
        <v>0</v>
      </c>
      <c r="I350" s="115">
        <f t="shared" ca="1" si="22"/>
        <v>44697</v>
      </c>
      <c r="J350" s="117">
        <v>3</v>
      </c>
      <c r="K350" s="117" t="b">
        <v>1</v>
      </c>
      <c r="L350" s="117" t="s">
        <v>1313</v>
      </c>
      <c r="M350" s="117" t="b">
        <v>1</v>
      </c>
      <c r="N350" s="117" t="s">
        <v>1276</v>
      </c>
      <c r="O350" s="182" t="str">
        <f>LEFT(DEDEL!D350,19)&amp;"."&amp;DEDELCR!F350</f>
        <v>Colindale Primary S.2014.DDEL5.E27.Ma22</v>
      </c>
      <c r="P350" s="185" t="str">
        <f>DEDEL!I350</f>
        <v>10162/543965</v>
      </c>
      <c r="Q350" s="117" t="b">
        <v>1</v>
      </c>
      <c r="R350" s="117" t="b">
        <v>1</v>
      </c>
      <c r="S350" s="117" t="b">
        <v>1</v>
      </c>
      <c r="U350">
        <f t="shared" si="20"/>
        <v>19</v>
      </c>
      <c r="V350">
        <f t="shared" si="21"/>
        <v>39</v>
      </c>
    </row>
    <row r="351" spans="1:22" x14ac:dyDescent="0.25">
      <c r="A351" s="117" t="s">
        <v>1312</v>
      </c>
      <c r="B351" s="180">
        <v>1</v>
      </c>
      <c r="C351" s="117">
        <v>2</v>
      </c>
      <c r="D351" s="181">
        <f>DEDEL!J351</f>
        <v>400059</v>
      </c>
      <c r="E351" s="117" t="b">
        <v>1</v>
      </c>
      <c r="F351" s="182" t="str">
        <f>RIGHT(DEDEL!C351,4)&amp;"."&amp;DEDEL!M351&amp;"."&amp;DEDEL!K351&amp;"."&amp;$C$5</f>
        <v>2015.DDEL5.E27.Ma22</v>
      </c>
      <c r="G351" s="183">
        <f t="shared" ca="1" si="23"/>
        <v>44697</v>
      </c>
      <c r="H351" s="316" cm="1">
        <f t="array" ref="H351">-IF(SUMPRODUCT((DEDEL!$Q$19:$AB$19=$B$5)*DEDEL!Q351:AB351)&lt;0,SUMPRODUCT((DEDEL!$Q$19:$AB$19=$B$5)*DEDEL!Q351:AB351),0)</f>
        <v>0</v>
      </c>
      <c r="I351" s="115">
        <f t="shared" ca="1" si="22"/>
        <v>44697</v>
      </c>
      <c r="J351" s="117">
        <v>3</v>
      </c>
      <c r="K351" s="117" t="b">
        <v>1</v>
      </c>
      <c r="L351" s="117" t="s">
        <v>1313</v>
      </c>
      <c r="M351" s="117" t="b">
        <v>1</v>
      </c>
      <c r="N351" s="117" t="s">
        <v>1276</v>
      </c>
      <c r="O351" s="182" t="str">
        <f>LEFT(DEDEL!D351,19)&amp;"."&amp;DEDELCR!F351</f>
        <v>Coppetts Wood Prima.2015.DDEL5.E27.Ma22</v>
      </c>
      <c r="P351" s="185" t="str">
        <f>DEDEL!I351</f>
        <v>10162/543965</v>
      </c>
      <c r="Q351" s="117" t="b">
        <v>1</v>
      </c>
      <c r="R351" s="117" t="b">
        <v>1</v>
      </c>
      <c r="S351" s="117" t="b">
        <v>1</v>
      </c>
      <c r="U351">
        <f t="shared" si="20"/>
        <v>19</v>
      </c>
      <c r="V351">
        <f t="shared" si="21"/>
        <v>39</v>
      </c>
    </row>
    <row r="352" spans="1:22" x14ac:dyDescent="0.25">
      <c r="A352" s="117" t="s">
        <v>1312</v>
      </c>
      <c r="B352" s="180">
        <v>1</v>
      </c>
      <c r="C352" s="117">
        <v>2</v>
      </c>
      <c r="D352" s="181">
        <f>DEDEL!J352</f>
        <v>400049</v>
      </c>
      <c r="E352" s="117" t="b">
        <v>1</v>
      </c>
      <c r="F352" s="182" t="str">
        <f>RIGHT(DEDEL!C352,4)&amp;"."&amp;DEDEL!M352&amp;"."&amp;DEDEL!K352&amp;"."&amp;$C$5</f>
        <v>2016.DDEL5.E27.Ma22</v>
      </c>
      <c r="G352" s="183">
        <f t="shared" ca="1" si="23"/>
        <v>44697</v>
      </c>
      <c r="H352" s="316" cm="1">
        <f t="array" ref="H352">-IF(SUMPRODUCT((DEDEL!$Q$19:$AB$19=$B$5)*DEDEL!Q352:AB352)&lt;0,SUMPRODUCT((DEDEL!$Q$19:$AB$19=$B$5)*DEDEL!Q352:AB352),0)</f>
        <v>0</v>
      </c>
      <c r="I352" s="115">
        <f t="shared" ca="1" si="22"/>
        <v>44697</v>
      </c>
      <c r="J352" s="117">
        <v>3</v>
      </c>
      <c r="K352" s="117" t="b">
        <v>1</v>
      </c>
      <c r="L352" s="117" t="s">
        <v>1313</v>
      </c>
      <c r="M352" s="117" t="b">
        <v>1</v>
      </c>
      <c r="N352" s="117" t="s">
        <v>1276</v>
      </c>
      <c r="O352" s="182" t="str">
        <f>LEFT(DEDEL!D352,19)&amp;"."&amp;DEDELCR!F352</f>
        <v>Courtland School.2016.DDEL5.E27.Ma22</v>
      </c>
      <c r="P352" s="185" t="str">
        <f>DEDEL!I352</f>
        <v>10162/543965</v>
      </c>
      <c r="Q352" s="117" t="b">
        <v>1</v>
      </c>
      <c r="R352" s="117" t="b">
        <v>1</v>
      </c>
      <c r="S352" s="117" t="b">
        <v>1</v>
      </c>
      <c r="U352">
        <f t="shared" si="20"/>
        <v>19</v>
      </c>
      <c r="V352">
        <f t="shared" si="21"/>
        <v>36</v>
      </c>
    </row>
    <row r="353" spans="1:22" x14ac:dyDescent="0.25">
      <c r="A353" s="117" t="s">
        <v>1312</v>
      </c>
      <c r="B353" s="180">
        <v>1</v>
      </c>
      <c r="C353" s="117">
        <v>2</v>
      </c>
      <c r="D353" s="181">
        <f>DEDEL!J353</f>
        <v>400080</v>
      </c>
      <c r="E353" s="117" t="b">
        <v>1</v>
      </c>
      <c r="F353" s="182" t="str">
        <f>RIGHT(DEDEL!C353,4)&amp;"."&amp;DEDEL!M353&amp;"."&amp;DEDEL!K353&amp;"."&amp;$C$5</f>
        <v>2017.DDEL5.E27.Ma22</v>
      </c>
      <c r="G353" s="183">
        <f t="shared" ca="1" si="23"/>
        <v>44697</v>
      </c>
      <c r="H353" s="316" cm="1">
        <f t="array" ref="H353">-IF(SUMPRODUCT((DEDEL!$Q$19:$AB$19=$B$5)*DEDEL!Q353:AB353)&lt;0,SUMPRODUCT((DEDEL!$Q$19:$AB$19=$B$5)*DEDEL!Q353:AB353),0)</f>
        <v>0</v>
      </c>
      <c r="I353" s="115">
        <f t="shared" ca="1" si="22"/>
        <v>44697</v>
      </c>
      <c r="J353" s="117">
        <v>3</v>
      </c>
      <c r="K353" s="117" t="b">
        <v>1</v>
      </c>
      <c r="L353" s="117" t="s">
        <v>1313</v>
      </c>
      <c r="M353" s="117" t="b">
        <v>1</v>
      </c>
      <c r="N353" s="117" t="s">
        <v>1276</v>
      </c>
      <c r="O353" s="182" t="str">
        <f>LEFT(DEDEL!D353,19)&amp;"."&amp;DEDELCR!F353</f>
        <v>Cromer Road Primary.2017.DDEL5.E27.Ma22</v>
      </c>
      <c r="P353" s="185" t="str">
        <f>DEDEL!I353</f>
        <v>10162/543965</v>
      </c>
      <c r="Q353" s="117" t="b">
        <v>1</v>
      </c>
      <c r="R353" s="117" t="b">
        <v>1</v>
      </c>
      <c r="S353" s="117" t="b">
        <v>1</v>
      </c>
      <c r="U353">
        <f t="shared" si="20"/>
        <v>19</v>
      </c>
      <c r="V353">
        <f t="shared" si="21"/>
        <v>39</v>
      </c>
    </row>
    <row r="354" spans="1:22" x14ac:dyDescent="0.25">
      <c r="A354" s="117" t="s">
        <v>1312</v>
      </c>
      <c r="B354" s="180">
        <v>1</v>
      </c>
      <c r="C354" s="117">
        <v>2</v>
      </c>
      <c r="D354" s="181">
        <f>DEDEL!J354</f>
        <v>400036</v>
      </c>
      <c r="E354" s="117" t="b">
        <v>1</v>
      </c>
      <c r="F354" s="182" t="str">
        <f>RIGHT(DEDEL!C354,4)&amp;"."&amp;DEDEL!M354&amp;"."&amp;DEDEL!K354&amp;"."&amp;$C$5</f>
        <v>2019.DDEL5.E27.Ma22</v>
      </c>
      <c r="G354" s="183">
        <f t="shared" ca="1" si="23"/>
        <v>44697</v>
      </c>
      <c r="H354" s="316" cm="1">
        <f t="array" ref="H354">-IF(SUMPRODUCT((DEDEL!$Q$19:$AB$19=$B$5)*DEDEL!Q354:AB354)&lt;0,SUMPRODUCT((DEDEL!$Q$19:$AB$19=$B$5)*DEDEL!Q354:AB354),0)</f>
        <v>0</v>
      </c>
      <c r="I354" s="115">
        <f t="shared" ca="1" si="22"/>
        <v>44697</v>
      </c>
      <c r="J354" s="117">
        <v>3</v>
      </c>
      <c r="K354" s="117" t="b">
        <v>1</v>
      </c>
      <c r="L354" s="117" t="s">
        <v>1313</v>
      </c>
      <c r="M354" s="117" t="b">
        <v>1</v>
      </c>
      <c r="N354" s="117" t="s">
        <v>1276</v>
      </c>
      <c r="O354" s="182" t="str">
        <f>LEFT(DEDEL!D354,19)&amp;"."&amp;DEDELCR!F354</f>
        <v>Deansbrook Infant S.2019.DDEL5.E27.Ma22</v>
      </c>
      <c r="P354" s="185" t="str">
        <f>DEDEL!I354</f>
        <v>10162/543965</v>
      </c>
      <c r="Q354" s="117" t="b">
        <v>1</v>
      </c>
      <c r="R354" s="117" t="b">
        <v>1</v>
      </c>
      <c r="S354" s="117" t="b">
        <v>1</v>
      </c>
      <c r="U354">
        <f t="shared" si="20"/>
        <v>19</v>
      </c>
      <c r="V354">
        <f t="shared" si="21"/>
        <v>39</v>
      </c>
    </row>
    <row r="355" spans="1:22" x14ac:dyDescent="0.25">
      <c r="A355" s="117" t="s">
        <v>1312</v>
      </c>
      <c r="B355" s="180">
        <v>1</v>
      </c>
      <c r="C355" s="117">
        <v>2</v>
      </c>
      <c r="D355" s="181">
        <f>DEDEL!J355</f>
        <v>400042</v>
      </c>
      <c r="E355" s="117" t="b">
        <v>1</v>
      </c>
      <c r="F355" s="182" t="str">
        <f>RIGHT(DEDEL!C355,4)&amp;"."&amp;DEDEL!M355&amp;"."&amp;DEDEL!K355&amp;"."&amp;$C$5</f>
        <v>2021.DDEL5.E27.Ma22</v>
      </c>
      <c r="G355" s="183">
        <f t="shared" ca="1" si="23"/>
        <v>44697</v>
      </c>
      <c r="H355" s="316" cm="1">
        <f t="array" ref="H355">-IF(SUMPRODUCT((DEDEL!$Q$19:$AB$19=$B$5)*DEDEL!Q355:AB355)&lt;0,SUMPRODUCT((DEDEL!$Q$19:$AB$19=$B$5)*DEDEL!Q355:AB355),0)</f>
        <v>0</v>
      </c>
      <c r="I355" s="115">
        <f t="shared" ca="1" si="22"/>
        <v>44697</v>
      </c>
      <c r="J355" s="117">
        <v>3</v>
      </c>
      <c r="K355" s="117" t="b">
        <v>1</v>
      </c>
      <c r="L355" s="117" t="s">
        <v>1313</v>
      </c>
      <c r="M355" s="117" t="b">
        <v>1</v>
      </c>
      <c r="N355" s="117" t="s">
        <v>1276</v>
      </c>
      <c r="O355" s="182" t="str">
        <f>LEFT(DEDEL!D355,19)&amp;"."&amp;DEDELCR!F355</f>
        <v>Dollis Primary Scho.2021.DDEL5.E27.Ma22</v>
      </c>
      <c r="P355" s="185" t="str">
        <f>DEDEL!I355</f>
        <v>10162/543965</v>
      </c>
      <c r="Q355" s="117" t="b">
        <v>1</v>
      </c>
      <c r="R355" s="117" t="b">
        <v>1</v>
      </c>
      <c r="S355" s="117" t="b">
        <v>1</v>
      </c>
      <c r="U355">
        <f t="shared" si="20"/>
        <v>19</v>
      </c>
      <c r="V355">
        <f t="shared" si="21"/>
        <v>39</v>
      </c>
    </row>
    <row r="356" spans="1:22" x14ac:dyDescent="0.25">
      <c r="A356" s="117" t="s">
        <v>1312</v>
      </c>
      <c r="B356" s="180">
        <v>1</v>
      </c>
      <c r="C356" s="117">
        <v>2</v>
      </c>
      <c r="D356" s="181">
        <f>DEDEL!J356</f>
        <v>400159</v>
      </c>
      <c r="E356" s="117" t="b">
        <v>1</v>
      </c>
      <c r="F356" s="182" t="str">
        <f>RIGHT(DEDEL!C356,4)&amp;"."&amp;DEDEL!M356&amp;"."&amp;DEDEL!K356&amp;"."&amp;$C$5</f>
        <v>2023.DDEL5.E27.Ma22</v>
      </c>
      <c r="G356" s="183">
        <f t="shared" ca="1" si="23"/>
        <v>44697</v>
      </c>
      <c r="H356" s="316" cm="1">
        <f t="array" ref="H356">-IF(SUMPRODUCT((DEDEL!$Q$19:$AB$19=$B$5)*DEDEL!Q356:AB356)&lt;0,SUMPRODUCT((DEDEL!$Q$19:$AB$19=$B$5)*DEDEL!Q356:AB356),0)</f>
        <v>0</v>
      </c>
      <c r="I356" s="115">
        <f t="shared" ca="1" si="22"/>
        <v>44697</v>
      </c>
      <c r="J356" s="117">
        <v>3</v>
      </c>
      <c r="K356" s="117" t="b">
        <v>1</v>
      </c>
      <c r="L356" s="117" t="s">
        <v>1313</v>
      </c>
      <c r="M356" s="117" t="b">
        <v>1</v>
      </c>
      <c r="N356" s="117" t="s">
        <v>1276</v>
      </c>
      <c r="O356" s="182" t="str">
        <f>LEFT(DEDEL!D356,19)&amp;"."&amp;DEDELCR!F356</f>
        <v>Edgware Primary Sch.2023.DDEL5.E27.Ma22</v>
      </c>
      <c r="P356" s="185" t="str">
        <f>DEDEL!I356</f>
        <v>10162/543965</v>
      </c>
      <c r="Q356" s="117" t="b">
        <v>1</v>
      </c>
      <c r="R356" s="117" t="b">
        <v>1</v>
      </c>
      <c r="S356" s="117" t="b">
        <v>1</v>
      </c>
      <c r="U356">
        <f t="shared" si="20"/>
        <v>19</v>
      </c>
      <c r="V356">
        <f t="shared" si="21"/>
        <v>39</v>
      </c>
    </row>
    <row r="357" spans="1:22" x14ac:dyDescent="0.25">
      <c r="A357" s="117" t="s">
        <v>1312</v>
      </c>
      <c r="B357" s="180">
        <v>1</v>
      </c>
      <c r="C357" s="117">
        <v>2</v>
      </c>
      <c r="D357" s="181">
        <f>DEDEL!J357</f>
        <v>400047</v>
      </c>
      <c r="E357" s="117" t="b">
        <v>1</v>
      </c>
      <c r="F357" s="182" t="str">
        <f>RIGHT(DEDEL!C357,4)&amp;"."&amp;DEDEL!M357&amp;"."&amp;DEDEL!K357&amp;"."&amp;$C$5</f>
        <v>2024.DDEL5.E27.Ma22</v>
      </c>
      <c r="G357" s="183">
        <f t="shared" ca="1" si="23"/>
        <v>44697</v>
      </c>
      <c r="H357" s="316" cm="1">
        <f t="array" ref="H357">-IF(SUMPRODUCT((DEDEL!$Q$19:$AB$19=$B$5)*DEDEL!Q357:AB357)&lt;0,SUMPRODUCT((DEDEL!$Q$19:$AB$19=$B$5)*DEDEL!Q357:AB357),0)</f>
        <v>0</v>
      </c>
      <c r="I357" s="115">
        <f t="shared" ca="1" si="22"/>
        <v>44697</v>
      </c>
      <c r="J357" s="117">
        <v>3</v>
      </c>
      <c r="K357" s="117" t="b">
        <v>1</v>
      </c>
      <c r="L357" s="117" t="s">
        <v>1313</v>
      </c>
      <c r="M357" s="117" t="b">
        <v>1</v>
      </c>
      <c r="N357" s="117" t="s">
        <v>1276</v>
      </c>
      <c r="O357" s="182" t="str">
        <f>LEFT(DEDEL!D357,19)&amp;"."&amp;DEDELCR!F357</f>
        <v>Fairway Primary Sch.2024.DDEL5.E27.Ma22</v>
      </c>
      <c r="P357" s="185" t="str">
        <f>DEDEL!I357</f>
        <v>10162/543965</v>
      </c>
      <c r="Q357" s="117" t="b">
        <v>1</v>
      </c>
      <c r="R357" s="117" t="b">
        <v>1</v>
      </c>
      <c r="S357" s="117" t="b">
        <v>1</v>
      </c>
      <c r="U357">
        <f t="shared" si="20"/>
        <v>19</v>
      </c>
      <c r="V357">
        <f t="shared" si="21"/>
        <v>39</v>
      </c>
    </row>
    <row r="358" spans="1:22" x14ac:dyDescent="0.25">
      <c r="A358" s="117" t="s">
        <v>1312</v>
      </c>
      <c r="B358" s="180">
        <v>1</v>
      </c>
      <c r="C358" s="117">
        <v>2</v>
      </c>
      <c r="D358" s="181">
        <f>DEDEL!J358</f>
        <v>400001</v>
      </c>
      <c r="E358" s="117" t="b">
        <v>1</v>
      </c>
      <c r="F358" s="182" t="str">
        <f>RIGHT(DEDEL!C358,4)&amp;"."&amp;DEDEL!M358&amp;"."&amp;DEDEL!K358&amp;"."&amp;$C$5</f>
        <v>2025.DDEL5.E27.Ma22</v>
      </c>
      <c r="G358" s="183">
        <f t="shared" ca="1" si="23"/>
        <v>44697</v>
      </c>
      <c r="H358" s="316" cm="1">
        <f t="array" ref="H358">-IF(SUMPRODUCT((DEDEL!$Q$19:$AB$19=$B$5)*DEDEL!Q358:AB358)&lt;0,SUMPRODUCT((DEDEL!$Q$19:$AB$19=$B$5)*DEDEL!Q358:AB358),0)</f>
        <v>0</v>
      </c>
      <c r="I358" s="115">
        <f t="shared" ca="1" si="22"/>
        <v>44697</v>
      </c>
      <c r="J358" s="117">
        <v>3</v>
      </c>
      <c r="K358" s="117" t="b">
        <v>1</v>
      </c>
      <c r="L358" s="117" t="s">
        <v>1313</v>
      </c>
      <c r="M358" s="117" t="b">
        <v>1</v>
      </c>
      <c r="N358" s="117" t="s">
        <v>1276</v>
      </c>
      <c r="O358" s="182" t="str">
        <f>LEFT(DEDEL!D358,19)&amp;"."&amp;DEDELCR!F358</f>
        <v>Foulds School.2025.DDEL5.E27.Ma22</v>
      </c>
      <c r="P358" s="185" t="str">
        <f>DEDEL!I358</f>
        <v>10162/543965</v>
      </c>
      <c r="Q358" s="117" t="b">
        <v>1</v>
      </c>
      <c r="R358" s="117" t="b">
        <v>1</v>
      </c>
      <c r="S358" s="117" t="b">
        <v>1</v>
      </c>
      <c r="U358">
        <f t="shared" si="20"/>
        <v>19</v>
      </c>
      <c r="V358">
        <f t="shared" si="21"/>
        <v>33</v>
      </c>
    </row>
    <row r="359" spans="1:22" x14ac:dyDescent="0.25">
      <c r="A359" s="117" t="s">
        <v>1312</v>
      </c>
      <c r="B359" s="180">
        <v>1</v>
      </c>
      <c r="C359" s="117">
        <v>2</v>
      </c>
      <c r="D359" s="181">
        <f>DEDEL!J359</f>
        <v>400082</v>
      </c>
      <c r="E359" s="117" t="b">
        <v>1</v>
      </c>
      <c r="F359" s="182" t="str">
        <f>RIGHT(DEDEL!C359,4)&amp;"."&amp;DEDEL!M359&amp;"."&amp;DEDEL!K359&amp;"."&amp;$C$5</f>
        <v>2026.DDEL5.E27.Ma22</v>
      </c>
      <c r="G359" s="183">
        <f t="shared" ca="1" si="23"/>
        <v>44697</v>
      </c>
      <c r="H359" s="316" cm="1">
        <f t="array" ref="H359">-IF(SUMPRODUCT((DEDEL!$Q$19:$AB$19=$B$5)*DEDEL!Q359:AB359)&lt;0,SUMPRODUCT((DEDEL!$Q$19:$AB$19=$B$5)*DEDEL!Q359:AB359),0)</f>
        <v>0</v>
      </c>
      <c r="I359" s="115">
        <f t="shared" ca="1" si="22"/>
        <v>44697</v>
      </c>
      <c r="J359" s="117">
        <v>3</v>
      </c>
      <c r="K359" s="117" t="b">
        <v>1</v>
      </c>
      <c r="L359" s="117" t="s">
        <v>1313</v>
      </c>
      <c r="M359" s="117" t="b">
        <v>1</v>
      </c>
      <c r="N359" s="117" t="s">
        <v>1276</v>
      </c>
      <c r="O359" s="182" t="str">
        <f>LEFT(DEDEL!D359,19)&amp;"."&amp;DEDELCR!F359</f>
        <v>Frith Manor Primary.2026.DDEL5.E27.Ma22</v>
      </c>
      <c r="P359" s="185" t="str">
        <f>DEDEL!I359</f>
        <v>10162/543965</v>
      </c>
      <c r="Q359" s="117" t="b">
        <v>1</v>
      </c>
      <c r="R359" s="117" t="b">
        <v>1</v>
      </c>
      <c r="S359" s="117" t="b">
        <v>1</v>
      </c>
      <c r="U359">
        <f t="shared" si="20"/>
        <v>19</v>
      </c>
      <c r="V359">
        <f t="shared" si="21"/>
        <v>39</v>
      </c>
    </row>
    <row r="360" spans="1:22" x14ac:dyDescent="0.25">
      <c r="A360" s="117" t="s">
        <v>1312</v>
      </c>
      <c r="B360" s="180">
        <v>1</v>
      </c>
      <c r="C360" s="117">
        <v>2</v>
      </c>
      <c r="D360" s="181">
        <f>DEDEL!J360</f>
        <v>400002</v>
      </c>
      <c r="E360" s="117" t="b">
        <v>1</v>
      </c>
      <c r="F360" s="182" t="str">
        <f>RIGHT(DEDEL!C360,4)&amp;"."&amp;DEDEL!M360&amp;"."&amp;DEDEL!K360&amp;"."&amp;$C$5</f>
        <v>2027.DDEL5.E27.Ma22</v>
      </c>
      <c r="G360" s="183">
        <f t="shared" ca="1" si="23"/>
        <v>44697</v>
      </c>
      <c r="H360" s="316" cm="1">
        <f t="array" ref="H360">-IF(SUMPRODUCT((DEDEL!$Q$19:$AB$19=$B$5)*DEDEL!Q360:AB360)&lt;0,SUMPRODUCT((DEDEL!$Q$19:$AB$19=$B$5)*DEDEL!Q360:AB360),0)</f>
        <v>0</v>
      </c>
      <c r="I360" s="115">
        <f t="shared" ca="1" si="22"/>
        <v>44697</v>
      </c>
      <c r="J360" s="117">
        <v>3</v>
      </c>
      <c r="K360" s="117" t="b">
        <v>1</v>
      </c>
      <c r="L360" s="117" t="s">
        <v>1313</v>
      </c>
      <c r="M360" s="117" t="b">
        <v>1</v>
      </c>
      <c r="N360" s="117" t="s">
        <v>1276</v>
      </c>
      <c r="O360" s="182" t="str">
        <f>LEFT(DEDEL!D360,19)&amp;"."&amp;DEDELCR!F360</f>
        <v>Garden Suburb Junio.2027.DDEL5.E27.Ma22</v>
      </c>
      <c r="P360" s="185" t="str">
        <f>DEDEL!I360</f>
        <v>10162/543965</v>
      </c>
      <c r="Q360" s="117" t="b">
        <v>1</v>
      </c>
      <c r="R360" s="117" t="b">
        <v>1</v>
      </c>
      <c r="S360" s="117" t="b">
        <v>1</v>
      </c>
      <c r="U360">
        <f t="shared" si="20"/>
        <v>19</v>
      </c>
      <c r="V360">
        <f t="shared" si="21"/>
        <v>39</v>
      </c>
    </row>
    <row r="361" spans="1:22" x14ac:dyDescent="0.25">
      <c r="A361" s="117" t="s">
        <v>1312</v>
      </c>
      <c r="B361" s="180">
        <v>1</v>
      </c>
      <c r="C361" s="117">
        <v>2</v>
      </c>
      <c r="D361" s="181">
        <f>DEDEL!J361</f>
        <v>400067</v>
      </c>
      <c r="E361" s="117" t="b">
        <v>1</v>
      </c>
      <c r="F361" s="182" t="str">
        <f>RIGHT(DEDEL!C361,4)&amp;"."&amp;DEDEL!M361&amp;"."&amp;DEDEL!K361&amp;"."&amp;$C$5</f>
        <v>2028.DDEL5.E27.Ma22</v>
      </c>
      <c r="G361" s="183">
        <f t="shared" ca="1" si="23"/>
        <v>44697</v>
      </c>
      <c r="H361" s="316" cm="1">
        <f t="array" ref="H361">-IF(SUMPRODUCT((DEDEL!$Q$19:$AB$19=$B$5)*DEDEL!Q361:AB361)&lt;0,SUMPRODUCT((DEDEL!$Q$19:$AB$19=$B$5)*DEDEL!Q361:AB361),0)</f>
        <v>0</v>
      </c>
      <c r="I361" s="115">
        <f t="shared" ca="1" si="22"/>
        <v>44697</v>
      </c>
      <c r="J361" s="117">
        <v>3</v>
      </c>
      <c r="K361" s="117" t="b">
        <v>1</v>
      </c>
      <c r="L361" s="117" t="s">
        <v>1313</v>
      </c>
      <c r="M361" s="117" t="b">
        <v>1</v>
      </c>
      <c r="N361" s="117" t="s">
        <v>1276</v>
      </c>
      <c r="O361" s="182" t="str">
        <f>LEFT(DEDEL!D361,19)&amp;"."&amp;DEDELCR!F361</f>
        <v>Garden Suburb Infan.2028.DDEL5.E27.Ma22</v>
      </c>
      <c r="P361" s="185" t="str">
        <f>DEDEL!I361</f>
        <v>10162/543965</v>
      </c>
      <c r="Q361" s="117" t="b">
        <v>1</v>
      </c>
      <c r="R361" s="117" t="b">
        <v>1</v>
      </c>
      <c r="S361" s="117" t="b">
        <v>1</v>
      </c>
      <c r="U361">
        <f t="shared" si="20"/>
        <v>19</v>
      </c>
      <c r="V361">
        <f t="shared" si="21"/>
        <v>39</v>
      </c>
    </row>
    <row r="362" spans="1:22" x14ac:dyDescent="0.25">
      <c r="A362" s="117" t="s">
        <v>1312</v>
      </c>
      <c r="B362" s="180">
        <v>1</v>
      </c>
      <c r="C362" s="117">
        <v>2</v>
      </c>
      <c r="D362" s="181">
        <f>DEDEL!J362</f>
        <v>400035</v>
      </c>
      <c r="E362" s="117" t="b">
        <v>1</v>
      </c>
      <c r="F362" s="182" t="str">
        <f>RIGHT(DEDEL!C362,4)&amp;"."&amp;DEDEL!M362&amp;"."&amp;DEDEL!K362&amp;"."&amp;$C$5</f>
        <v>2029.DDEL5.E27.Ma22</v>
      </c>
      <c r="G362" s="183">
        <f t="shared" ca="1" si="23"/>
        <v>44697</v>
      </c>
      <c r="H362" s="316" cm="1">
        <f t="array" ref="H362">-IF(SUMPRODUCT((DEDEL!$Q$19:$AB$19=$B$5)*DEDEL!Q362:AB362)&lt;0,SUMPRODUCT((DEDEL!$Q$19:$AB$19=$B$5)*DEDEL!Q362:AB362),0)</f>
        <v>0</v>
      </c>
      <c r="I362" s="115">
        <f t="shared" ca="1" si="22"/>
        <v>44697</v>
      </c>
      <c r="J362" s="117">
        <v>3</v>
      </c>
      <c r="K362" s="117" t="b">
        <v>1</v>
      </c>
      <c r="L362" s="117" t="s">
        <v>1313</v>
      </c>
      <c r="M362" s="117" t="b">
        <v>1</v>
      </c>
      <c r="N362" s="117" t="s">
        <v>1276</v>
      </c>
      <c r="O362" s="182" t="str">
        <f>LEFT(DEDEL!D362,19)&amp;"."&amp;DEDELCR!F362</f>
        <v>Goldbeaters Primary.2029.DDEL5.E27.Ma22</v>
      </c>
      <c r="P362" s="185" t="str">
        <f>DEDEL!I362</f>
        <v>10162/543965</v>
      </c>
      <c r="Q362" s="117" t="b">
        <v>1</v>
      </c>
      <c r="R362" s="117" t="b">
        <v>1</v>
      </c>
      <c r="S362" s="117" t="b">
        <v>1</v>
      </c>
      <c r="U362">
        <f t="shared" si="20"/>
        <v>19</v>
      </c>
      <c r="V362">
        <f t="shared" si="21"/>
        <v>39</v>
      </c>
    </row>
    <row r="363" spans="1:22" x14ac:dyDescent="0.25">
      <c r="A363" s="117" t="s">
        <v>1312</v>
      </c>
      <c r="B363" s="180">
        <v>1</v>
      </c>
      <c r="C363" s="117">
        <v>2</v>
      </c>
      <c r="D363" s="181">
        <f>DEDEL!J363</f>
        <v>400026</v>
      </c>
      <c r="E363" s="117" t="b">
        <v>1</v>
      </c>
      <c r="F363" s="182" t="str">
        <f>RIGHT(DEDEL!C363,4)&amp;"."&amp;DEDEL!M363&amp;"."&amp;DEDEL!K363&amp;"."&amp;$C$5</f>
        <v>2031.DDEL5.E27.Ma22</v>
      </c>
      <c r="G363" s="183">
        <f t="shared" ca="1" si="23"/>
        <v>44697</v>
      </c>
      <c r="H363" s="316" cm="1">
        <f t="array" ref="H363">-IF(SUMPRODUCT((DEDEL!$Q$19:$AB$19=$B$5)*DEDEL!Q363:AB363)&lt;0,SUMPRODUCT((DEDEL!$Q$19:$AB$19=$B$5)*DEDEL!Q363:AB363),0)</f>
        <v>0</v>
      </c>
      <c r="I363" s="115">
        <f t="shared" ca="1" si="22"/>
        <v>44697</v>
      </c>
      <c r="J363" s="117">
        <v>3</v>
      </c>
      <c r="K363" s="117" t="b">
        <v>1</v>
      </c>
      <c r="L363" s="117" t="s">
        <v>1313</v>
      </c>
      <c r="M363" s="117" t="b">
        <v>1</v>
      </c>
      <c r="N363" s="117" t="s">
        <v>1276</v>
      </c>
      <c r="O363" s="182" t="str">
        <f>LEFT(DEDEL!D363,19)&amp;"."&amp;DEDELCR!F363</f>
        <v>Hollickwood Primary.2031.DDEL5.E27.Ma22</v>
      </c>
      <c r="P363" s="185" t="str">
        <f>DEDEL!I363</f>
        <v>10162/543965</v>
      </c>
      <c r="Q363" s="117" t="b">
        <v>1</v>
      </c>
      <c r="R363" s="117" t="b">
        <v>1</v>
      </c>
      <c r="S363" s="117" t="b">
        <v>1</v>
      </c>
      <c r="U363">
        <f t="shared" si="20"/>
        <v>19</v>
      </c>
      <c r="V363">
        <f t="shared" si="21"/>
        <v>39</v>
      </c>
    </row>
    <row r="364" spans="1:22" x14ac:dyDescent="0.25">
      <c r="A364" s="117" t="s">
        <v>1312</v>
      </c>
      <c r="B364" s="180">
        <v>1</v>
      </c>
      <c r="C364" s="117">
        <v>2</v>
      </c>
      <c r="D364" s="181">
        <f>DEDEL!J364</f>
        <v>400084</v>
      </c>
      <c r="E364" s="117" t="b">
        <v>1</v>
      </c>
      <c r="F364" s="182" t="str">
        <f>RIGHT(DEDEL!C364,4)&amp;"."&amp;DEDEL!M364&amp;"."&amp;DEDEL!K364&amp;"."&amp;$C$5</f>
        <v>2032.DDEL5.E27.Ma22</v>
      </c>
      <c r="G364" s="183">
        <f t="shared" ca="1" si="23"/>
        <v>44697</v>
      </c>
      <c r="H364" s="316" cm="1">
        <f t="array" ref="H364">-IF(SUMPRODUCT((DEDEL!$Q$19:$AB$19=$B$5)*DEDEL!Q364:AB364)&lt;0,SUMPRODUCT((DEDEL!$Q$19:$AB$19=$B$5)*DEDEL!Q364:AB364),0)</f>
        <v>0</v>
      </c>
      <c r="I364" s="115">
        <f t="shared" ca="1" si="22"/>
        <v>44697</v>
      </c>
      <c r="J364" s="117">
        <v>3</v>
      </c>
      <c r="K364" s="117" t="b">
        <v>1</v>
      </c>
      <c r="L364" s="117" t="s">
        <v>1313</v>
      </c>
      <c r="M364" s="117" t="b">
        <v>1</v>
      </c>
      <c r="N364" s="117" t="s">
        <v>1276</v>
      </c>
      <c r="O364" s="182" t="str">
        <f>LEFT(DEDEL!D364,19)&amp;"."&amp;DEDELCR!F364</f>
        <v>Holly Park Primary .2032.DDEL5.E27.Ma22</v>
      </c>
      <c r="P364" s="185" t="str">
        <f>DEDEL!I364</f>
        <v>10162/543965</v>
      </c>
      <c r="Q364" s="117" t="b">
        <v>1</v>
      </c>
      <c r="R364" s="117" t="b">
        <v>1</v>
      </c>
      <c r="S364" s="117" t="b">
        <v>1</v>
      </c>
      <c r="U364">
        <f t="shared" si="20"/>
        <v>19</v>
      </c>
      <c r="V364">
        <f t="shared" si="21"/>
        <v>39</v>
      </c>
    </row>
    <row r="365" spans="1:22" x14ac:dyDescent="0.25">
      <c r="A365" s="117" t="s">
        <v>1312</v>
      </c>
      <c r="B365" s="180">
        <v>1</v>
      </c>
      <c r="C365" s="117">
        <v>2</v>
      </c>
      <c r="D365" s="181">
        <f>DEDEL!J365</f>
        <v>400046</v>
      </c>
      <c r="E365" s="117" t="b">
        <v>1</v>
      </c>
      <c r="F365" s="182" t="str">
        <f>RIGHT(DEDEL!C365,4)&amp;"."&amp;DEDEL!M365&amp;"."&amp;DEDEL!K365&amp;"."&amp;$C$5</f>
        <v>2036.DDEL5.E27.Ma22</v>
      </c>
      <c r="G365" s="183">
        <f t="shared" ca="1" si="23"/>
        <v>44697</v>
      </c>
      <c r="H365" s="316" cm="1">
        <f t="array" ref="H365">-IF(SUMPRODUCT((DEDEL!$Q$19:$AB$19=$B$5)*DEDEL!Q365:AB365)&lt;0,SUMPRODUCT((DEDEL!$Q$19:$AB$19=$B$5)*DEDEL!Q365:AB365),0)</f>
        <v>0</v>
      </c>
      <c r="I365" s="115">
        <f t="shared" ca="1" si="22"/>
        <v>44697</v>
      </c>
      <c r="J365" s="117">
        <v>3</v>
      </c>
      <c r="K365" s="117" t="b">
        <v>1</v>
      </c>
      <c r="L365" s="117" t="s">
        <v>1313</v>
      </c>
      <c r="M365" s="117" t="b">
        <v>1</v>
      </c>
      <c r="N365" s="117" t="s">
        <v>1276</v>
      </c>
      <c r="O365" s="182" t="str">
        <f>LEFT(DEDEL!D365,19)&amp;"."&amp;DEDELCR!F365</f>
        <v>Livingstone Primary.2036.DDEL5.E27.Ma22</v>
      </c>
      <c r="P365" s="185" t="str">
        <f>DEDEL!I365</f>
        <v>10162/543965</v>
      </c>
      <c r="Q365" s="117" t="b">
        <v>1</v>
      </c>
      <c r="R365" s="117" t="b">
        <v>1</v>
      </c>
      <c r="S365" s="117" t="b">
        <v>1</v>
      </c>
      <c r="U365">
        <f t="shared" si="20"/>
        <v>19</v>
      </c>
      <c r="V365">
        <f t="shared" si="21"/>
        <v>39</v>
      </c>
    </row>
    <row r="366" spans="1:22" x14ac:dyDescent="0.25">
      <c r="A366" s="117" t="s">
        <v>1312</v>
      </c>
      <c r="B366" s="180">
        <v>1</v>
      </c>
      <c r="C366" s="117">
        <v>2</v>
      </c>
      <c r="D366" s="181">
        <f>DEDEL!J366</f>
        <v>400030</v>
      </c>
      <c r="E366" s="117" t="b">
        <v>1</v>
      </c>
      <c r="F366" s="182" t="str">
        <f>RIGHT(DEDEL!C366,4)&amp;"."&amp;DEDEL!M366&amp;"."&amp;DEDEL!K366&amp;"."&amp;$C$5</f>
        <v>2037.DDEL5.E27.Ma22</v>
      </c>
      <c r="G366" s="183">
        <f t="shared" ca="1" si="23"/>
        <v>44697</v>
      </c>
      <c r="H366" s="316" cm="1">
        <f t="array" ref="H366">-IF(SUMPRODUCT((DEDEL!$Q$19:$AB$19=$B$5)*DEDEL!Q366:AB366)&lt;0,SUMPRODUCT((DEDEL!$Q$19:$AB$19=$B$5)*DEDEL!Q366:AB366),0)</f>
        <v>0</v>
      </c>
      <c r="I366" s="115">
        <f t="shared" ca="1" si="22"/>
        <v>44697</v>
      </c>
      <c r="J366" s="117">
        <v>3</v>
      </c>
      <c r="K366" s="117" t="b">
        <v>1</v>
      </c>
      <c r="L366" s="117" t="s">
        <v>1313</v>
      </c>
      <c r="M366" s="117" t="b">
        <v>1</v>
      </c>
      <c r="N366" s="117" t="s">
        <v>1276</v>
      </c>
      <c r="O366" s="182" t="str">
        <f>LEFT(DEDEL!D366,19)&amp;"."&amp;DEDELCR!F366</f>
        <v>Manorside Primary S.2037.DDEL5.E27.Ma22</v>
      </c>
      <c r="P366" s="185" t="str">
        <f>DEDEL!I366</f>
        <v>10162/543965</v>
      </c>
      <c r="Q366" s="117" t="b">
        <v>1</v>
      </c>
      <c r="R366" s="117" t="b">
        <v>1</v>
      </c>
      <c r="S366" s="117" t="b">
        <v>1</v>
      </c>
      <c r="U366">
        <f t="shared" si="20"/>
        <v>19</v>
      </c>
      <c r="V366">
        <f t="shared" si="21"/>
        <v>39</v>
      </c>
    </row>
    <row r="367" spans="1:22" x14ac:dyDescent="0.25">
      <c r="A367" s="117" t="s">
        <v>1312</v>
      </c>
      <c r="B367" s="180">
        <v>1</v>
      </c>
      <c r="C367" s="117">
        <v>2</v>
      </c>
      <c r="D367" s="181">
        <f>DEDEL!J367</f>
        <v>400048</v>
      </c>
      <c r="E367" s="117" t="b">
        <v>1</v>
      </c>
      <c r="F367" s="182" t="str">
        <f>RIGHT(DEDEL!C367,4)&amp;"."&amp;DEDEL!M367&amp;"."&amp;DEDEL!K367&amp;"."&amp;$C$5</f>
        <v>2042.DDEL5.E27.Ma22</v>
      </c>
      <c r="G367" s="183">
        <f t="shared" ca="1" si="23"/>
        <v>44697</v>
      </c>
      <c r="H367" s="316" cm="1">
        <f t="array" ref="H367">-IF(SUMPRODUCT((DEDEL!$Q$19:$AB$19=$B$5)*DEDEL!Q367:AB367)&lt;0,SUMPRODUCT((DEDEL!$Q$19:$AB$19=$B$5)*DEDEL!Q367:AB367),0)</f>
        <v>0</v>
      </c>
      <c r="I367" s="115">
        <f t="shared" ca="1" si="22"/>
        <v>44697</v>
      </c>
      <c r="J367" s="117">
        <v>3</v>
      </c>
      <c r="K367" s="117" t="b">
        <v>1</v>
      </c>
      <c r="L367" s="117" t="s">
        <v>1313</v>
      </c>
      <c r="M367" s="117" t="b">
        <v>1</v>
      </c>
      <c r="N367" s="117" t="s">
        <v>1276</v>
      </c>
      <c r="O367" s="182" t="str">
        <f>LEFT(DEDEL!D367,19)&amp;"."&amp;DEDELCR!F367</f>
        <v>Monkfrith Primary S.2042.DDEL5.E27.Ma22</v>
      </c>
      <c r="P367" s="185" t="str">
        <f>DEDEL!I367</f>
        <v>10162/543965</v>
      </c>
      <c r="Q367" s="117" t="b">
        <v>1</v>
      </c>
      <c r="R367" s="117" t="b">
        <v>1</v>
      </c>
      <c r="S367" s="117" t="b">
        <v>1</v>
      </c>
      <c r="U367">
        <f t="shared" si="20"/>
        <v>19</v>
      </c>
      <c r="V367">
        <f t="shared" si="21"/>
        <v>39</v>
      </c>
    </row>
    <row r="368" spans="1:22" x14ac:dyDescent="0.25">
      <c r="A368" s="117" t="s">
        <v>1312</v>
      </c>
      <c r="B368" s="180">
        <v>1</v>
      </c>
      <c r="C368" s="117">
        <v>2</v>
      </c>
      <c r="D368" s="181">
        <f>DEDEL!J368</f>
        <v>400088</v>
      </c>
      <c r="E368" s="117" t="b">
        <v>1</v>
      </c>
      <c r="F368" s="182" t="str">
        <f>RIGHT(DEDEL!C368,4)&amp;"."&amp;DEDEL!M368&amp;"."&amp;DEDEL!K368&amp;"."&amp;$C$5</f>
        <v>2043.DDEL5.E27.Ma22</v>
      </c>
      <c r="G368" s="183">
        <f t="shared" ca="1" si="23"/>
        <v>44697</v>
      </c>
      <c r="H368" s="316" cm="1">
        <f t="array" ref="H368">-IF(SUMPRODUCT((DEDEL!$Q$19:$AB$19=$B$5)*DEDEL!Q368:AB368)&lt;0,SUMPRODUCT((DEDEL!$Q$19:$AB$19=$B$5)*DEDEL!Q368:AB368),0)</f>
        <v>0</v>
      </c>
      <c r="I368" s="115">
        <f t="shared" ca="1" si="22"/>
        <v>44697</v>
      </c>
      <c r="J368" s="117">
        <v>3</v>
      </c>
      <c r="K368" s="117" t="b">
        <v>1</v>
      </c>
      <c r="L368" s="117" t="s">
        <v>1313</v>
      </c>
      <c r="M368" s="117" t="b">
        <v>1</v>
      </c>
      <c r="N368" s="117" t="s">
        <v>1276</v>
      </c>
      <c r="O368" s="182" t="str">
        <f>LEFT(DEDEL!D368,19)&amp;"."&amp;DEDELCR!F368</f>
        <v>Moss Hall Junior Sc.2043.DDEL5.E27.Ma22</v>
      </c>
      <c r="P368" s="185" t="str">
        <f>DEDEL!I368</f>
        <v>10162/543965</v>
      </c>
      <c r="Q368" s="117" t="b">
        <v>1</v>
      </c>
      <c r="R368" s="117" t="b">
        <v>1</v>
      </c>
      <c r="S368" s="117" t="b">
        <v>1</v>
      </c>
      <c r="U368">
        <f t="shared" si="20"/>
        <v>19</v>
      </c>
      <c r="V368">
        <f t="shared" si="21"/>
        <v>39</v>
      </c>
    </row>
    <row r="369" spans="1:22" x14ac:dyDescent="0.25">
      <c r="A369" s="117" t="s">
        <v>1312</v>
      </c>
      <c r="B369" s="180">
        <v>1</v>
      </c>
      <c r="C369" s="117">
        <v>2</v>
      </c>
      <c r="D369" s="181">
        <f>DEDEL!J369</f>
        <v>400087</v>
      </c>
      <c r="E369" s="117" t="b">
        <v>1</v>
      </c>
      <c r="F369" s="182" t="str">
        <f>RIGHT(DEDEL!C369,4)&amp;"."&amp;DEDEL!M369&amp;"."&amp;DEDEL!K369&amp;"."&amp;$C$5</f>
        <v>2044.DDEL5.E27.Ma22</v>
      </c>
      <c r="G369" s="183">
        <f t="shared" ca="1" si="23"/>
        <v>44697</v>
      </c>
      <c r="H369" s="316" cm="1">
        <f t="array" ref="H369">-IF(SUMPRODUCT((DEDEL!$Q$19:$AB$19=$B$5)*DEDEL!Q369:AB369)&lt;0,SUMPRODUCT((DEDEL!$Q$19:$AB$19=$B$5)*DEDEL!Q369:AB369),0)</f>
        <v>0</v>
      </c>
      <c r="I369" s="115">
        <f t="shared" ca="1" si="22"/>
        <v>44697</v>
      </c>
      <c r="J369" s="117">
        <v>3</v>
      </c>
      <c r="K369" s="117" t="b">
        <v>1</v>
      </c>
      <c r="L369" s="117" t="s">
        <v>1313</v>
      </c>
      <c r="M369" s="117" t="b">
        <v>1</v>
      </c>
      <c r="N369" s="117" t="s">
        <v>1276</v>
      </c>
      <c r="O369" s="182" t="str">
        <f>LEFT(DEDEL!D369,19)&amp;"."&amp;DEDELCR!F369</f>
        <v>Moss Hall Infant Sc.2044.DDEL5.E27.Ma22</v>
      </c>
      <c r="P369" s="185" t="str">
        <f>DEDEL!I369</f>
        <v>10162/543965</v>
      </c>
      <c r="Q369" s="117" t="b">
        <v>1</v>
      </c>
      <c r="R369" s="117" t="b">
        <v>1</v>
      </c>
      <c r="S369" s="117" t="b">
        <v>1</v>
      </c>
      <c r="U369">
        <f t="shared" si="20"/>
        <v>19</v>
      </c>
      <c r="V369">
        <f t="shared" si="21"/>
        <v>39</v>
      </c>
    </row>
    <row r="370" spans="1:22" x14ac:dyDescent="0.25">
      <c r="A370" s="117" t="s">
        <v>1312</v>
      </c>
      <c r="B370" s="180">
        <v>1</v>
      </c>
      <c r="C370" s="117">
        <v>2</v>
      </c>
      <c r="D370" s="181">
        <f>DEDEL!J370</f>
        <v>400089</v>
      </c>
      <c r="E370" s="117" t="b">
        <v>1</v>
      </c>
      <c r="F370" s="182" t="str">
        <f>RIGHT(DEDEL!C370,4)&amp;"."&amp;DEDEL!M370&amp;"."&amp;DEDEL!K370&amp;"."&amp;$C$5</f>
        <v>2045.DDEL5.E27.Ma22</v>
      </c>
      <c r="G370" s="183">
        <f t="shared" ca="1" si="23"/>
        <v>44697</v>
      </c>
      <c r="H370" s="316" cm="1">
        <f t="array" ref="H370">-IF(SUMPRODUCT((DEDEL!$Q$19:$AB$19=$B$5)*DEDEL!Q370:AB370)&lt;0,SUMPRODUCT((DEDEL!$Q$19:$AB$19=$B$5)*DEDEL!Q370:AB370),0)</f>
        <v>0</v>
      </c>
      <c r="I370" s="115">
        <f t="shared" ca="1" si="22"/>
        <v>44697</v>
      </c>
      <c r="J370" s="117">
        <v>3</v>
      </c>
      <c r="K370" s="117" t="b">
        <v>1</v>
      </c>
      <c r="L370" s="117" t="s">
        <v>1313</v>
      </c>
      <c r="M370" s="117" t="b">
        <v>1</v>
      </c>
      <c r="N370" s="117" t="s">
        <v>1276</v>
      </c>
      <c r="O370" s="182" t="str">
        <f>LEFT(DEDEL!D370,19)&amp;"."&amp;DEDELCR!F370</f>
        <v>Northside Primary S.2045.DDEL5.E27.Ma22</v>
      </c>
      <c r="P370" s="185" t="str">
        <f>DEDEL!I370</f>
        <v>10162/543965</v>
      </c>
      <c r="Q370" s="117" t="b">
        <v>1</v>
      </c>
      <c r="R370" s="117" t="b">
        <v>1</v>
      </c>
      <c r="S370" s="117" t="b">
        <v>1</v>
      </c>
      <c r="U370">
        <f t="shared" si="20"/>
        <v>19</v>
      </c>
      <c r="V370">
        <f t="shared" si="21"/>
        <v>39</v>
      </c>
    </row>
    <row r="371" spans="1:22" x14ac:dyDescent="0.25">
      <c r="A371" s="117" t="s">
        <v>1312</v>
      </c>
      <c r="B371" s="180">
        <v>1</v>
      </c>
      <c r="C371" s="117">
        <v>2</v>
      </c>
      <c r="D371" s="181">
        <f>DEDEL!J371</f>
        <v>158733</v>
      </c>
      <c r="E371" s="117" t="b">
        <v>1</v>
      </c>
      <c r="F371" s="182" t="str">
        <f>RIGHT(DEDEL!C371,4)&amp;"."&amp;DEDEL!M371&amp;"."&amp;DEDEL!K371&amp;"."&amp;$C$5</f>
        <v>2053.DDEL5.E27.Ma22</v>
      </c>
      <c r="G371" s="183">
        <f t="shared" ca="1" si="23"/>
        <v>44697</v>
      </c>
      <c r="H371" s="316" cm="1">
        <f t="array" ref="H371">-IF(SUMPRODUCT((DEDEL!$Q$19:$AB$19=$B$5)*DEDEL!Q371:AB371)&lt;0,SUMPRODUCT((DEDEL!$Q$19:$AB$19=$B$5)*DEDEL!Q371:AB371),0)</f>
        <v>0</v>
      </c>
      <c r="I371" s="115">
        <f t="shared" ca="1" si="22"/>
        <v>44697</v>
      </c>
      <c r="J371" s="117">
        <v>3</v>
      </c>
      <c r="K371" s="117" t="b">
        <v>1</v>
      </c>
      <c r="L371" s="117" t="s">
        <v>1313</v>
      </c>
      <c r="M371" s="117" t="b">
        <v>1</v>
      </c>
      <c r="N371" s="117" t="s">
        <v>1276</v>
      </c>
      <c r="O371" s="182" t="str">
        <f>LEFT(DEDEL!D371,19)&amp;"."&amp;DEDELCR!F371</f>
        <v>The Noam Primary Sc.2053.DDEL5.E27.Ma22</v>
      </c>
      <c r="P371" s="185" t="str">
        <f>DEDEL!I371</f>
        <v>10162/543965</v>
      </c>
      <c r="Q371" s="117" t="b">
        <v>1</v>
      </c>
      <c r="R371" s="117" t="b">
        <v>1</v>
      </c>
      <c r="S371" s="117" t="b">
        <v>1</v>
      </c>
      <c r="U371">
        <f t="shared" si="20"/>
        <v>19</v>
      </c>
      <c r="V371">
        <f t="shared" si="21"/>
        <v>39</v>
      </c>
    </row>
    <row r="372" spans="1:22" x14ac:dyDescent="0.25">
      <c r="A372" s="117" t="s">
        <v>1312</v>
      </c>
      <c r="B372" s="180">
        <v>1</v>
      </c>
      <c r="C372" s="117">
        <v>2</v>
      </c>
      <c r="D372" s="181">
        <f>DEDEL!J372</f>
        <v>400004</v>
      </c>
      <c r="E372" s="117" t="b">
        <v>1</v>
      </c>
      <c r="F372" s="182" t="str">
        <f>RIGHT(DEDEL!C372,4)&amp;"."&amp;DEDEL!M372&amp;"."&amp;DEDEL!K372&amp;"."&amp;$C$5</f>
        <v>2054.DDEL5.E27.Ma22</v>
      </c>
      <c r="G372" s="183">
        <f t="shared" ca="1" si="23"/>
        <v>44697</v>
      </c>
      <c r="H372" s="316" cm="1">
        <f t="array" ref="H372">-IF(SUMPRODUCT((DEDEL!$Q$19:$AB$19=$B$5)*DEDEL!Q372:AB372)&lt;0,SUMPRODUCT((DEDEL!$Q$19:$AB$19=$B$5)*DEDEL!Q372:AB372),0)</f>
        <v>0</v>
      </c>
      <c r="I372" s="115">
        <f t="shared" ca="1" si="22"/>
        <v>44697</v>
      </c>
      <c r="J372" s="117">
        <v>3</v>
      </c>
      <c r="K372" s="117" t="b">
        <v>1</v>
      </c>
      <c r="L372" s="117" t="s">
        <v>1313</v>
      </c>
      <c r="M372" s="117" t="b">
        <v>1</v>
      </c>
      <c r="N372" s="117" t="s">
        <v>1276</v>
      </c>
      <c r="O372" s="182" t="str">
        <f>LEFT(DEDEL!D372,19)&amp;"."&amp;DEDELCR!F372</f>
        <v>Woodridge Primary S.2054.DDEL5.E27.Ma22</v>
      </c>
      <c r="P372" s="185" t="str">
        <f>DEDEL!I372</f>
        <v>10162/543965</v>
      </c>
      <c r="Q372" s="117" t="b">
        <v>1</v>
      </c>
      <c r="R372" s="117" t="b">
        <v>1</v>
      </c>
      <c r="S372" s="117" t="b">
        <v>1</v>
      </c>
      <c r="U372">
        <f t="shared" si="20"/>
        <v>19</v>
      </c>
      <c r="V372">
        <f t="shared" si="21"/>
        <v>39</v>
      </c>
    </row>
    <row r="373" spans="1:22" x14ac:dyDescent="0.25">
      <c r="A373" s="117" t="s">
        <v>1312</v>
      </c>
      <c r="B373" s="180">
        <v>1</v>
      </c>
      <c r="C373" s="117">
        <v>2</v>
      </c>
      <c r="D373" s="181">
        <f>DEDEL!J373</f>
        <v>400101</v>
      </c>
      <c r="E373" s="117" t="b">
        <v>1</v>
      </c>
      <c r="F373" s="182" t="str">
        <f>RIGHT(DEDEL!C373,4)&amp;"."&amp;DEDEL!M373&amp;"."&amp;DEDEL!K373&amp;"."&amp;$C$5</f>
        <v>2055.DDEL5.E27.Ma22</v>
      </c>
      <c r="G373" s="183">
        <f t="shared" ca="1" si="23"/>
        <v>44697</v>
      </c>
      <c r="H373" s="316" cm="1">
        <f t="array" ref="H373">-IF(SUMPRODUCT((DEDEL!$Q$19:$AB$19=$B$5)*DEDEL!Q373:AB373)&lt;0,SUMPRODUCT((DEDEL!$Q$19:$AB$19=$B$5)*DEDEL!Q373:AB373),0)</f>
        <v>0</v>
      </c>
      <c r="I373" s="115">
        <f t="shared" ca="1" si="22"/>
        <v>44697</v>
      </c>
      <c r="J373" s="117">
        <v>3</v>
      </c>
      <c r="K373" s="117" t="b">
        <v>1</v>
      </c>
      <c r="L373" s="117" t="s">
        <v>1313</v>
      </c>
      <c r="M373" s="117" t="b">
        <v>1</v>
      </c>
      <c r="N373" s="117" t="s">
        <v>1276</v>
      </c>
      <c r="O373" s="182" t="str">
        <f>LEFT(DEDEL!D373,19)&amp;"."&amp;DEDELCR!F373</f>
        <v>Tudor Primary Schoo.2055.DDEL5.E27.Ma22</v>
      </c>
      <c r="P373" s="185" t="str">
        <f>DEDEL!I373</f>
        <v>10162/543965</v>
      </c>
      <c r="Q373" s="117" t="b">
        <v>1</v>
      </c>
      <c r="R373" s="117" t="b">
        <v>1</v>
      </c>
      <c r="S373" s="117" t="b">
        <v>1</v>
      </c>
      <c r="U373">
        <f t="shared" ref="U373:U436" si="24">LEN(F373)</f>
        <v>19</v>
      </c>
      <c r="V373">
        <f t="shared" ref="V373:V436" si="25">LEN(O373)</f>
        <v>39</v>
      </c>
    </row>
    <row r="374" spans="1:22" x14ac:dyDescent="0.25">
      <c r="A374" s="117" t="s">
        <v>1312</v>
      </c>
      <c r="B374" s="180">
        <v>1</v>
      </c>
      <c r="C374" s="117">
        <v>2</v>
      </c>
      <c r="D374" s="181">
        <f>DEDEL!J374</f>
        <v>400053</v>
      </c>
      <c r="E374" s="117" t="b">
        <v>1</v>
      </c>
      <c r="F374" s="182" t="str">
        <f>RIGHT(DEDEL!C374,4)&amp;"."&amp;DEDEL!M374&amp;"."&amp;DEDEL!K374&amp;"."&amp;$C$5</f>
        <v>2057.DDEL5.E27.Ma22</v>
      </c>
      <c r="G374" s="183">
        <f t="shared" ca="1" si="23"/>
        <v>44697</v>
      </c>
      <c r="H374" s="316" cm="1">
        <f t="array" ref="H374">-IF(SUMPRODUCT((DEDEL!$Q$19:$AB$19=$B$5)*DEDEL!Q374:AB374)&lt;0,SUMPRODUCT((DEDEL!$Q$19:$AB$19=$B$5)*DEDEL!Q374:AB374),0)</f>
        <v>0</v>
      </c>
      <c r="I374" s="115">
        <f t="shared" ca="1" si="22"/>
        <v>44697</v>
      </c>
      <c r="J374" s="117">
        <v>3</v>
      </c>
      <c r="K374" s="117" t="b">
        <v>1</v>
      </c>
      <c r="L374" s="117" t="s">
        <v>1313</v>
      </c>
      <c r="M374" s="117" t="b">
        <v>1</v>
      </c>
      <c r="N374" s="117" t="s">
        <v>1276</v>
      </c>
      <c r="O374" s="182" t="str">
        <f>LEFT(DEDEL!D374,19)&amp;"."&amp;DEDELCR!F374</f>
        <v>Underhill School.2057.DDEL5.E27.Ma22</v>
      </c>
      <c r="P374" s="185" t="str">
        <f>DEDEL!I374</f>
        <v>10162/543965</v>
      </c>
      <c r="Q374" s="117" t="b">
        <v>1</v>
      </c>
      <c r="R374" s="117" t="b">
        <v>1</v>
      </c>
      <c r="S374" s="117" t="b">
        <v>1</v>
      </c>
      <c r="U374">
        <f t="shared" si="24"/>
        <v>19</v>
      </c>
      <c r="V374">
        <f t="shared" si="25"/>
        <v>36</v>
      </c>
    </row>
    <row r="375" spans="1:22" x14ac:dyDescent="0.25">
      <c r="A375" s="117" t="s">
        <v>1312</v>
      </c>
      <c r="B375" s="180">
        <v>1</v>
      </c>
      <c r="C375" s="117">
        <v>2</v>
      </c>
      <c r="D375" s="181">
        <f>DEDEL!J375</f>
        <v>400011</v>
      </c>
      <c r="E375" s="117" t="b">
        <v>1</v>
      </c>
      <c r="F375" s="182" t="str">
        <f>RIGHT(DEDEL!C375,4)&amp;"."&amp;DEDEL!M375&amp;"."&amp;DEDEL!K375&amp;"."&amp;$C$5</f>
        <v>2060.DDEL5.E27.Ma22</v>
      </c>
      <c r="G375" s="183">
        <f t="shared" ca="1" si="23"/>
        <v>44697</v>
      </c>
      <c r="H375" s="316" cm="1">
        <f t="array" ref="H375">-IF(SUMPRODUCT((DEDEL!$Q$19:$AB$19=$B$5)*DEDEL!Q375:AB375)&lt;0,SUMPRODUCT((DEDEL!$Q$19:$AB$19=$B$5)*DEDEL!Q375:AB375),0)</f>
        <v>0</v>
      </c>
      <c r="I375" s="115">
        <f t="shared" ca="1" si="22"/>
        <v>44697</v>
      </c>
      <c r="J375" s="117">
        <v>3</v>
      </c>
      <c r="K375" s="117" t="b">
        <v>1</v>
      </c>
      <c r="L375" s="117" t="s">
        <v>1313</v>
      </c>
      <c r="M375" s="117" t="b">
        <v>1</v>
      </c>
      <c r="N375" s="117" t="s">
        <v>1276</v>
      </c>
      <c r="O375" s="182" t="str">
        <f>LEFT(DEDEL!D375,19)&amp;"."&amp;DEDELCR!F375</f>
        <v>Whitings Hill Prima.2060.DDEL5.E27.Ma22</v>
      </c>
      <c r="P375" s="185" t="str">
        <f>DEDEL!I375</f>
        <v>10162/543965</v>
      </c>
      <c r="Q375" s="117" t="b">
        <v>1</v>
      </c>
      <c r="R375" s="117" t="b">
        <v>1</v>
      </c>
      <c r="S375" s="117" t="b">
        <v>1</v>
      </c>
      <c r="U375">
        <f t="shared" si="24"/>
        <v>19</v>
      </c>
      <c r="V375">
        <f t="shared" si="25"/>
        <v>39</v>
      </c>
    </row>
    <row r="376" spans="1:22" x14ac:dyDescent="0.25">
      <c r="A376" s="117" t="s">
        <v>1312</v>
      </c>
      <c r="B376" s="180">
        <v>1</v>
      </c>
      <c r="C376" s="117">
        <v>2</v>
      </c>
      <c r="D376" s="181">
        <f>DEDEL!J376</f>
        <v>400065</v>
      </c>
      <c r="E376" s="117" t="b">
        <v>1</v>
      </c>
      <c r="F376" s="182" t="str">
        <f>RIGHT(DEDEL!C376,4)&amp;"."&amp;DEDEL!M376&amp;"."&amp;DEDEL!K376&amp;"."&amp;$C$5</f>
        <v>2067.DDEL5.E27.Ma22</v>
      </c>
      <c r="G376" s="183">
        <f t="shared" ca="1" si="23"/>
        <v>44697</v>
      </c>
      <c r="H376" s="316" cm="1">
        <f t="array" ref="H376">-IF(SUMPRODUCT((DEDEL!$Q$19:$AB$19=$B$5)*DEDEL!Q376:AB376)&lt;0,SUMPRODUCT((DEDEL!$Q$19:$AB$19=$B$5)*DEDEL!Q376:AB376),0)</f>
        <v>0</v>
      </c>
      <c r="I376" s="115">
        <f t="shared" ca="1" si="22"/>
        <v>44697</v>
      </c>
      <c r="J376" s="117">
        <v>3</v>
      </c>
      <c r="K376" s="117" t="b">
        <v>1</v>
      </c>
      <c r="L376" s="117" t="s">
        <v>1313</v>
      </c>
      <c r="M376" s="117" t="b">
        <v>1</v>
      </c>
      <c r="N376" s="117" t="s">
        <v>1276</v>
      </c>
      <c r="O376" s="182" t="str">
        <f>LEFT(DEDEL!D376,19)&amp;"."&amp;DEDELCR!F376</f>
        <v>Chalgrove Primary S.2067.DDEL5.E27.Ma22</v>
      </c>
      <c r="P376" s="185" t="str">
        <f>DEDEL!I376</f>
        <v>10162/543965</v>
      </c>
      <c r="Q376" s="117" t="b">
        <v>1</v>
      </c>
      <c r="R376" s="117" t="b">
        <v>1</v>
      </c>
      <c r="S376" s="117" t="b">
        <v>1</v>
      </c>
      <c r="U376">
        <f t="shared" si="24"/>
        <v>19</v>
      </c>
      <c r="V376">
        <f t="shared" si="25"/>
        <v>39</v>
      </c>
    </row>
    <row r="377" spans="1:22" x14ac:dyDescent="0.25">
      <c r="A377" s="117" t="s">
        <v>1312</v>
      </c>
      <c r="B377" s="180">
        <v>1</v>
      </c>
      <c r="C377" s="117">
        <v>2</v>
      </c>
      <c r="D377" s="181">
        <f>DEDEL!J377</f>
        <v>400038</v>
      </c>
      <c r="E377" s="117" t="b">
        <v>1</v>
      </c>
      <c r="F377" s="182" t="str">
        <f>RIGHT(DEDEL!C377,4)&amp;"."&amp;DEDEL!M377&amp;"."&amp;DEDEL!K377&amp;"."&amp;$C$5</f>
        <v>2070.DDEL5.E27.Ma22</v>
      </c>
      <c r="G377" s="183">
        <f t="shared" ca="1" si="23"/>
        <v>44697</v>
      </c>
      <c r="H377" s="316" cm="1">
        <f t="array" ref="H377">-IF(SUMPRODUCT((DEDEL!$Q$19:$AB$19=$B$5)*DEDEL!Q377:AB377)&lt;0,SUMPRODUCT((DEDEL!$Q$19:$AB$19=$B$5)*DEDEL!Q377:AB377),0)</f>
        <v>0</v>
      </c>
      <c r="I377" s="115">
        <f t="shared" ca="1" si="22"/>
        <v>44697</v>
      </c>
      <c r="J377" s="117">
        <v>3</v>
      </c>
      <c r="K377" s="117" t="b">
        <v>1</v>
      </c>
      <c r="L377" s="117" t="s">
        <v>1313</v>
      </c>
      <c r="M377" s="117" t="b">
        <v>1</v>
      </c>
      <c r="N377" s="117" t="s">
        <v>1276</v>
      </c>
      <c r="O377" s="182" t="str">
        <f>LEFT(DEDEL!D377,19)&amp;"."&amp;DEDELCR!F377</f>
        <v>Sunnyfields Primary.2070.DDEL5.E27.Ma22</v>
      </c>
      <c r="P377" s="185" t="str">
        <f>DEDEL!I377</f>
        <v>10162/543965</v>
      </c>
      <c r="Q377" s="117" t="b">
        <v>1</v>
      </c>
      <c r="R377" s="117" t="b">
        <v>1</v>
      </c>
      <c r="S377" s="117" t="b">
        <v>1</v>
      </c>
      <c r="U377">
        <f t="shared" si="24"/>
        <v>19</v>
      </c>
      <c r="V377">
        <f t="shared" si="25"/>
        <v>39</v>
      </c>
    </row>
    <row r="378" spans="1:22" x14ac:dyDescent="0.25">
      <c r="A378" s="117" t="s">
        <v>1312</v>
      </c>
      <c r="B378" s="180">
        <v>1</v>
      </c>
      <c r="C378" s="117">
        <v>2</v>
      </c>
      <c r="D378" s="181">
        <f>DEDEL!J378</f>
        <v>400012</v>
      </c>
      <c r="E378" s="117" t="b">
        <v>1</v>
      </c>
      <c r="F378" s="182" t="str">
        <f>RIGHT(DEDEL!C378,4)&amp;"."&amp;DEDEL!M378&amp;"."&amp;DEDEL!K378&amp;"."&amp;$C$5</f>
        <v>2071.DDEL5.E27.Ma22</v>
      </c>
      <c r="G378" s="183">
        <f t="shared" ca="1" si="23"/>
        <v>44697</v>
      </c>
      <c r="H378" s="316" cm="1">
        <f t="array" ref="H378">-IF(SUMPRODUCT((DEDEL!$Q$19:$AB$19=$B$5)*DEDEL!Q378:AB378)&lt;0,SUMPRODUCT((DEDEL!$Q$19:$AB$19=$B$5)*DEDEL!Q378:AB378),0)</f>
        <v>0</v>
      </c>
      <c r="I378" s="115">
        <f t="shared" ca="1" si="22"/>
        <v>44697</v>
      </c>
      <c r="J378" s="117">
        <v>3</v>
      </c>
      <c r="K378" s="117" t="b">
        <v>1</v>
      </c>
      <c r="L378" s="117" t="s">
        <v>1313</v>
      </c>
      <c r="M378" s="117" t="b">
        <v>1</v>
      </c>
      <c r="N378" s="117" t="s">
        <v>1276</v>
      </c>
      <c r="O378" s="182" t="str">
        <f>LEFT(DEDEL!D378,19)&amp;"."&amp;DEDELCR!F378</f>
        <v>Queenswell Infant &amp;.2071.DDEL5.E27.Ma22</v>
      </c>
      <c r="P378" s="185" t="str">
        <f>DEDEL!I378</f>
        <v>10162/543965</v>
      </c>
      <c r="Q378" s="117" t="b">
        <v>1</v>
      </c>
      <c r="R378" s="117" t="b">
        <v>1</v>
      </c>
      <c r="S378" s="117" t="b">
        <v>1</v>
      </c>
      <c r="U378">
        <f t="shared" si="24"/>
        <v>19</v>
      </c>
      <c r="V378">
        <f t="shared" si="25"/>
        <v>39</v>
      </c>
    </row>
    <row r="379" spans="1:22" x14ac:dyDescent="0.25">
      <c r="A379" s="117" t="s">
        <v>1312</v>
      </c>
      <c r="B379" s="180">
        <v>1</v>
      </c>
      <c r="C379" s="117">
        <v>2</v>
      </c>
      <c r="D379" s="181">
        <f>DEDEL!J379</f>
        <v>400012</v>
      </c>
      <c r="E379" s="117" t="b">
        <v>1</v>
      </c>
      <c r="F379" s="182" t="str">
        <f>RIGHT(DEDEL!C379,4)&amp;"."&amp;DEDEL!M379&amp;"."&amp;DEDEL!K379&amp;"."&amp;$C$5</f>
        <v>2072.DDEL5.E27.Ma22</v>
      </c>
      <c r="G379" s="183">
        <f t="shared" ca="1" si="23"/>
        <v>44697</v>
      </c>
      <c r="H379" s="316" cm="1">
        <f t="array" ref="H379">-IF(SUMPRODUCT((DEDEL!$Q$19:$AB$19=$B$5)*DEDEL!Q379:AB379)&lt;0,SUMPRODUCT((DEDEL!$Q$19:$AB$19=$B$5)*DEDEL!Q379:AB379),0)</f>
        <v>0</v>
      </c>
      <c r="I379" s="115">
        <f t="shared" ca="1" si="22"/>
        <v>44697</v>
      </c>
      <c r="J379" s="117">
        <v>3</v>
      </c>
      <c r="K379" s="117" t="b">
        <v>1</v>
      </c>
      <c r="L379" s="117" t="s">
        <v>1313</v>
      </c>
      <c r="M379" s="117" t="b">
        <v>1</v>
      </c>
      <c r="N379" s="117" t="s">
        <v>1276</v>
      </c>
      <c r="O379" s="182" t="str">
        <f>LEFT(DEDEL!D379,19)&amp;"."&amp;DEDELCR!F379</f>
        <v>Queenswell Junior S.2072.DDEL5.E27.Ma22</v>
      </c>
      <c r="P379" s="185" t="str">
        <f>DEDEL!I379</f>
        <v>10162/543965</v>
      </c>
      <c r="Q379" s="117" t="b">
        <v>1</v>
      </c>
      <c r="R379" s="117" t="b">
        <v>1</v>
      </c>
      <c r="S379" s="117" t="b">
        <v>1</v>
      </c>
      <c r="U379">
        <f t="shared" si="24"/>
        <v>19</v>
      </c>
      <c r="V379">
        <f t="shared" si="25"/>
        <v>39</v>
      </c>
    </row>
    <row r="380" spans="1:22" x14ac:dyDescent="0.25">
      <c r="A380" s="117" t="s">
        <v>1312</v>
      </c>
      <c r="B380" s="180">
        <v>1</v>
      </c>
      <c r="C380" s="117">
        <v>2</v>
      </c>
      <c r="D380" s="181">
        <f>DEDEL!J380</f>
        <v>400105</v>
      </c>
      <c r="E380" s="117" t="b">
        <v>1</v>
      </c>
      <c r="F380" s="182" t="str">
        <f>RIGHT(DEDEL!C380,4)&amp;"."&amp;DEDEL!M380&amp;"."&amp;DEDEL!K380&amp;"."&amp;$C$5</f>
        <v>2073.DDEL5.E27.Ma22</v>
      </c>
      <c r="G380" s="183">
        <f t="shared" ca="1" si="23"/>
        <v>44697</v>
      </c>
      <c r="H380" s="316" cm="1">
        <f t="array" ref="H380">-IF(SUMPRODUCT((DEDEL!$Q$19:$AB$19=$B$5)*DEDEL!Q380:AB380)&lt;0,SUMPRODUCT((DEDEL!$Q$19:$AB$19=$B$5)*DEDEL!Q380:AB380),0)</f>
        <v>0</v>
      </c>
      <c r="I380" s="115">
        <f t="shared" ca="1" si="22"/>
        <v>44697</v>
      </c>
      <c r="J380" s="117">
        <v>3</v>
      </c>
      <c r="K380" s="117" t="b">
        <v>1</v>
      </c>
      <c r="L380" s="117" t="s">
        <v>1313</v>
      </c>
      <c r="M380" s="117" t="b">
        <v>1</v>
      </c>
      <c r="N380" s="117" t="s">
        <v>1276</v>
      </c>
      <c r="O380" s="182" t="str">
        <f>LEFT(DEDEL!D380,19)&amp;"."&amp;DEDELCR!F380</f>
        <v>Danegrove Primary S.2073.DDEL5.E27.Ma22</v>
      </c>
      <c r="P380" s="185" t="str">
        <f>DEDEL!I380</f>
        <v>10162/543965</v>
      </c>
      <c r="Q380" s="117" t="b">
        <v>1</v>
      </c>
      <c r="R380" s="117" t="b">
        <v>1</v>
      </c>
      <c r="S380" s="117" t="b">
        <v>1</v>
      </c>
      <c r="U380">
        <f t="shared" si="24"/>
        <v>19</v>
      </c>
      <c r="V380">
        <f t="shared" si="25"/>
        <v>39</v>
      </c>
    </row>
    <row r="381" spans="1:22" x14ac:dyDescent="0.25">
      <c r="A381" s="117" t="s">
        <v>1312</v>
      </c>
      <c r="B381" s="180">
        <v>1</v>
      </c>
      <c r="C381" s="117">
        <v>2</v>
      </c>
      <c r="D381" s="181">
        <f>DEDEL!J381</f>
        <v>400111</v>
      </c>
      <c r="E381" s="117" t="b">
        <v>1</v>
      </c>
      <c r="F381" s="182" t="str">
        <f>RIGHT(DEDEL!C381,4)&amp;"."&amp;DEDEL!M381&amp;"."&amp;DEDEL!K381&amp;"."&amp;$C$5</f>
        <v>2076.DDEL5.E27.Ma22</v>
      </c>
      <c r="G381" s="183">
        <f t="shared" ca="1" si="23"/>
        <v>44697</v>
      </c>
      <c r="H381" s="316" cm="1">
        <f t="array" ref="H381">-IF(SUMPRODUCT((DEDEL!$Q$19:$AB$19=$B$5)*DEDEL!Q381:AB381)&lt;0,SUMPRODUCT((DEDEL!$Q$19:$AB$19=$B$5)*DEDEL!Q381:AB381),0)</f>
        <v>0</v>
      </c>
      <c r="I381" s="115">
        <f t="shared" ca="1" si="22"/>
        <v>44697</v>
      </c>
      <c r="J381" s="117">
        <v>3</v>
      </c>
      <c r="K381" s="117" t="b">
        <v>1</v>
      </c>
      <c r="L381" s="117" t="s">
        <v>1313</v>
      </c>
      <c r="M381" s="117" t="b">
        <v>1</v>
      </c>
      <c r="N381" s="117" t="s">
        <v>1276</v>
      </c>
      <c r="O381" s="182" t="str">
        <f>LEFT(DEDEL!D381,19)&amp;"."&amp;DEDELCR!F381</f>
        <v>Wessex Gardens Prim.2076.DDEL5.E27.Ma22</v>
      </c>
      <c r="P381" s="185" t="str">
        <f>DEDEL!I381</f>
        <v>10162/543965</v>
      </c>
      <c r="Q381" s="117" t="b">
        <v>1</v>
      </c>
      <c r="R381" s="117" t="b">
        <v>1</v>
      </c>
      <c r="S381" s="117" t="b">
        <v>1</v>
      </c>
      <c r="U381">
        <f t="shared" si="24"/>
        <v>19</v>
      </c>
      <c r="V381">
        <f t="shared" si="25"/>
        <v>39</v>
      </c>
    </row>
    <row r="382" spans="1:22" x14ac:dyDescent="0.25">
      <c r="A382" s="117" t="s">
        <v>1312</v>
      </c>
      <c r="B382" s="180">
        <v>1</v>
      </c>
      <c r="C382" s="117">
        <v>2</v>
      </c>
      <c r="D382" s="181">
        <f>DEDEL!J382</f>
        <v>400113</v>
      </c>
      <c r="E382" s="117" t="b">
        <v>1</v>
      </c>
      <c r="F382" s="182" t="str">
        <f>RIGHT(DEDEL!C382,4)&amp;"."&amp;DEDEL!M382&amp;"."&amp;DEDEL!K382&amp;"."&amp;$C$5</f>
        <v>2077.DDEL5.E27.Ma22</v>
      </c>
      <c r="G382" s="183">
        <f t="shared" ca="1" si="23"/>
        <v>44697</v>
      </c>
      <c r="H382" s="316" cm="1">
        <f t="array" ref="H382">-IF(SUMPRODUCT((DEDEL!$Q$19:$AB$19=$B$5)*DEDEL!Q382:AB382)&lt;0,SUMPRODUCT((DEDEL!$Q$19:$AB$19=$B$5)*DEDEL!Q382:AB382),0)</f>
        <v>0</v>
      </c>
      <c r="I382" s="115">
        <f t="shared" ca="1" si="22"/>
        <v>44697</v>
      </c>
      <c r="J382" s="117">
        <v>3</v>
      </c>
      <c r="K382" s="117" t="b">
        <v>1</v>
      </c>
      <c r="L382" s="117" t="s">
        <v>1313</v>
      </c>
      <c r="M382" s="117" t="b">
        <v>1</v>
      </c>
      <c r="N382" s="117" t="s">
        <v>1276</v>
      </c>
      <c r="O382" s="182" t="str">
        <f>LEFT(DEDEL!D382,19)&amp;"."&amp;DEDELCR!F382</f>
        <v>The Orion Primary S.2077.DDEL5.E27.Ma22</v>
      </c>
      <c r="P382" s="185" t="str">
        <f>DEDEL!I382</f>
        <v>10162/543965</v>
      </c>
      <c r="Q382" s="117" t="b">
        <v>1</v>
      </c>
      <c r="R382" s="117" t="b">
        <v>1</v>
      </c>
      <c r="S382" s="117" t="b">
        <v>1</v>
      </c>
      <c r="U382">
        <f t="shared" si="24"/>
        <v>19</v>
      </c>
      <c r="V382">
        <f t="shared" si="25"/>
        <v>39</v>
      </c>
    </row>
    <row r="383" spans="1:22" x14ac:dyDescent="0.25">
      <c r="A383" s="117" t="s">
        <v>1312</v>
      </c>
      <c r="B383" s="180">
        <v>1</v>
      </c>
      <c r="C383" s="117">
        <v>2</v>
      </c>
      <c r="D383" s="181">
        <f>DEDEL!J383</f>
        <v>400014</v>
      </c>
      <c r="E383" s="117" t="b">
        <v>1</v>
      </c>
      <c r="F383" s="182" t="str">
        <f>RIGHT(DEDEL!C383,4)&amp;"."&amp;DEDEL!M383&amp;"."&amp;DEDEL!K383&amp;"."&amp;$C$5</f>
        <v>2078.DDEL5.E27.Ma22</v>
      </c>
      <c r="G383" s="183">
        <f t="shared" ca="1" si="23"/>
        <v>44697</v>
      </c>
      <c r="H383" s="316" cm="1">
        <f t="array" ref="H383">-IF(SUMPRODUCT((DEDEL!$Q$19:$AB$19=$B$5)*DEDEL!Q383:AB383)&lt;0,SUMPRODUCT((DEDEL!$Q$19:$AB$19=$B$5)*DEDEL!Q383:AB383),0)</f>
        <v>0</v>
      </c>
      <c r="I383" s="115">
        <f t="shared" ca="1" si="22"/>
        <v>44697</v>
      </c>
      <c r="J383" s="117">
        <v>3</v>
      </c>
      <c r="K383" s="117" t="b">
        <v>1</v>
      </c>
      <c r="L383" s="117" t="s">
        <v>1313</v>
      </c>
      <c r="M383" s="117" t="b">
        <v>1</v>
      </c>
      <c r="N383" s="117" t="s">
        <v>1276</v>
      </c>
      <c r="O383" s="182" t="str">
        <f>LEFT(DEDEL!D383,19)&amp;"."&amp;DEDELCR!F383</f>
        <v>Pardes House Primar.2078.DDEL5.E27.Ma22</v>
      </c>
      <c r="P383" s="185" t="str">
        <f>DEDEL!I383</f>
        <v>10162/543965</v>
      </c>
      <c r="Q383" s="117" t="b">
        <v>1</v>
      </c>
      <c r="R383" s="117" t="b">
        <v>1</v>
      </c>
      <c r="S383" s="117" t="b">
        <v>1</v>
      </c>
      <c r="U383">
        <f t="shared" si="24"/>
        <v>19</v>
      </c>
      <c r="V383">
        <f t="shared" si="25"/>
        <v>39</v>
      </c>
    </row>
    <row r="384" spans="1:22" x14ac:dyDescent="0.25">
      <c r="A384" s="117" t="s">
        <v>1312</v>
      </c>
      <c r="B384" s="180">
        <v>1</v>
      </c>
      <c r="C384" s="117">
        <v>2</v>
      </c>
      <c r="D384" s="181">
        <f>DEDEL!J384</f>
        <v>400070</v>
      </c>
      <c r="E384" s="117" t="b">
        <v>1</v>
      </c>
      <c r="F384" s="182" t="str">
        <f>RIGHT(DEDEL!C384,4)&amp;"."&amp;DEDEL!M384&amp;"."&amp;DEDEL!K384&amp;"."&amp;$C$5</f>
        <v>2079.DDEL5.E27.Ma22</v>
      </c>
      <c r="G384" s="183">
        <f t="shared" ca="1" si="23"/>
        <v>44697</v>
      </c>
      <c r="H384" s="316" cm="1">
        <f t="array" ref="H384">-IF(SUMPRODUCT((DEDEL!$Q$19:$AB$19=$B$5)*DEDEL!Q384:AB384)&lt;0,SUMPRODUCT((DEDEL!$Q$19:$AB$19=$B$5)*DEDEL!Q384:AB384),0)</f>
        <v>0</v>
      </c>
      <c r="I384" s="115">
        <f t="shared" ca="1" si="22"/>
        <v>44697</v>
      </c>
      <c r="J384" s="117">
        <v>3</v>
      </c>
      <c r="K384" s="117" t="b">
        <v>1</v>
      </c>
      <c r="L384" s="117" t="s">
        <v>1313</v>
      </c>
      <c r="M384" s="117" t="b">
        <v>1</v>
      </c>
      <c r="N384" s="117" t="s">
        <v>1276</v>
      </c>
      <c r="O384" s="182" t="str">
        <f>LEFT(DEDEL!D384,19)&amp;"."&amp;DEDELCR!F384</f>
        <v>Beis Yaakov Primary.2079.DDEL5.E27.Ma22</v>
      </c>
      <c r="P384" s="185" t="str">
        <f>DEDEL!I384</f>
        <v>10162/543965</v>
      </c>
      <c r="Q384" s="117" t="b">
        <v>1</v>
      </c>
      <c r="R384" s="117" t="b">
        <v>1</v>
      </c>
      <c r="S384" s="117" t="b">
        <v>1</v>
      </c>
      <c r="U384">
        <f t="shared" si="24"/>
        <v>19</v>
      </c>
      <c r="V384">
        <f t="shared" si="25"/>
        <v>39</v>
      </c>
    </row>
    <row r="385" spans="1:22" x14ac:dyDescent="0.25">
      <c r="A385" s="117" t="s">
        <v>1312</v>
      </c>
      <c r="B385" s="180">
        <v>1</v>
      </c>
      <c r="C385" s="117">
        <v>2</v>
      </c>
      <c r="D385" s="181">
        <f>DEDEL!J385</f>
        <v>400069</v>
      </c>
      <c r="E385" s="117" t="b">
        <v>1</v>
      </c>
      <c r="F385" s="182" t="str">
        <f>RIGHT(DEDEL!C385,4)&amp;"."&amp;DEDEL!M385&amp;"."&amp;DEDEL!K385&amp;"."&amp;$C$5</f>
        <v>3300.DDEL5.E27.Ma22</v>
      </c>
      <c r="G385" s="183">
        <f t="shared" ca="1" si="23"/>
        <v>44697</v>
      </c>
      <c r="H385" s="316" cm="1">
        <f t="array" ref="H385">-IF(SUMPRODUCT((DEDEL!$Q$19:$AB$19=$B$5)*DEDEL!Q385:AB385)&lt;0,SUMPRODUCT((DEDEL!$Q$19:$AB$19=$B$5)*DEDEL!Q385:AB385),0)</f>
        <v>0</v>
      </c>
      <c r="I385" s="115">
        <f t="shared" ca="1" si="22"/>
        <v>44697</v>
      </c>
      <c r="J385" s="117">
        <v>3</v>
      </c>
      <c r="K385" s="117" t="b">
        <v>1</v>
      </c>
      <c r="L385" s="117" t="s">
        <v>1313</v>
      </c>
      <c r="M385" s="117" t="b">
        <v>1</v>
      </c>
      <c r="N385" s="117" t="s">
        <v>1276</v>
      </c>
      <c r="O385" s="182" t="str">
        <f>LEFT(DEDEL!D385,19)&amp;"."&amp;DEDELCR!F385</f>
        <v>All Saints' CofE Pr.3300.DDEL5.E27.Ma22</v>
      </c>
      <c r="P385" s="185" t="str">
        <f>DEDEL!I385</f>
        <v>10162/543965</v>
      </c>
      <c r="Q385" s="117" t="b">
        <v>1</v>
      </c>
      <c r="R385" s="117" t="b">
        <v>1</v>
      </c>
      <c r="S385" s="117" t="b">
        <v>1</v>
      </c>
      <c r="U385">
        <f t="shared" si="24"/>
        <v>19</v>
      </c>
      <c r="V385">
        <f t="shared" si="25"/>
        <v>39</v>
      </c>
    </row>
    <row r="386" spans="1:22" x14ac:dyDescent="0.25">
      <c r="A386" s="117" t="s">
        <v>1312</v>
      </c>
      <c r="B386" s="180">
        <v>1</v>
      </c>
      <c r="C386" s="117">
        <v>2</v>
      </c>
      <c r="D386" s="181">
        <f>DEDEL!J386</f>
        <v>400039</v>
      </c>
      <c r="E386" s="117" t="b">
        <v>1</v>
      </c>
      <c r="F386" s="182" t="str">
        <f>RIGHT(DEDEL!C386,4)&amp;"."&amp;DEDEL!M386&amp;"."&amp;DEDEL!K386&amp;"."&amp;$C$5</f>
        <v>3302.DDEL5.E27.Ma22</v>
      </c>
      <c r="G386" s="183">
        <f t="shared" ca="1" si="23"/>
        <v>44697</v>
      </c>
      <c r="H386" s="316" cm="1">
        <f t="array" ref="H386">-IF(SUMPRODUCT((DEDEL!$Q$19:$AB$19=$B$5)*DEDEL!Q386:AB386)&lt;0,SUMPRODUCT((DEDEL!$Q$19:$AB$19=$B$5)*DEDEL!Q386:AB386),0)</f>
        <v>0</v>
      </c>
      <c r="I386" s="115">
        <f t="shared" ca="1" si="22"/>
        <v>44697</v>
      </c>
      <c r="J386" s="117">
        <v>3</v>
      </c>
      <c r="K386" s="117" t="b">
        <v>1</v>
      </c>
      <c r="L386" s="117" t="s">
        <v>1313</v>
      </c>
      <c r="M386" s="117" t="b">
        <v>1</v>
      </c>
      <c r="N386" s="117" t="s">
        <v>1276</v>
      </c>
      <c r="O386" s="182" t="str">
        <f>LEFT(DEDEL!D386,19)&amp;"."&amp;DEDELCR!F386</f>
        <v>Christ Church Prima.3302.DDEL5.E27.Ma22</v>
      </c>
      <c r="P386" s="185" t="str">
        <f>DEDEL!I386</f>
        <v>10162/543965</v>
      </c>
      <c r="Q386" s="117" t="b">
        <v>1</v>
      </c>
      <c r="R386" s="117" t="b">
        <v>1</v>
      </c>
      <c r="S386" s="117" t="b">
        <v>1</v>
      </c>
      <c r="U386">
        <f t="shared" si="24"/>
        <v>19</v>
      </c>
      <c r="V386">
        <f t="shared" si="25"/>
        <v>39</v>
      </c>
    </row>
    <row r="387" spans="1:22" x14ac:dyDescent="0.25">
      <c r="A387" s="117" t="s">
        <v>1312</v>
      </c>
      <c r="B387" s="180">
        <v>1</v>
      </c>
      <c r="C387" s="117">
        <v>2</v>
      </c>
      <c r="D387" s="181">
        <f>DEDEL!J387</f>
        <v>400008</v>
      </c>
      <c r="E387" s="117" t="b">
        <v>1</v>
      </c>
      <c r="F387" s="182" t="str">
        <f>RIGHT(DEDEL!C387,4)&amp;"."&amp;DEDEL!M387&amp;"."&amp;DEDEL!K387&amp;"."&amp;$C$5</f>
        <v>3304.DDEL5.E27.Ma22</v>
      </c>
      <c r="G387" s="183">
        <f t="shared" ca="1" si="23"/>
        <v>44697</v>
      </c>
      <c r="H387" s="316" cm="1">
        <f t="array" ref="H387">-IF(SUMPRODUCT((DEDEL!$Q$19:$AB$19=$B$5)*DEDEL!Q387:AB387)&lt;0,SUMPRODUCT((DEDEL!$Q$19:$AB$19=$B$5)*DEDEL!Q387:AB387),0)</f>
        <v>0</v>
      </c>
      <c r="I387" s="115">
        <f t="shared" ca="1" si="22"/>
        <v>44697</v>
      </c>
      <c r="J387" s="117">
        <v>3</v>
      </c>
      <c r="K387" s="117" t="b">
        <v>1</v>
      </c>
      <c r="L387" s="117" t="s">
        <v>1313</v>
      </c>
      <c r="M387" s="117" t="b">
        <v>1</v>
      </c>
      <c r="N387" s="117" t="s">
        <v>1276</v>
      </c>
      <c r="O387" s="182" t="str">
        <f>LEFT(DEDEL!D387,19)&amp;"."&amp;DEDELCR!F387</f>
        <v>Holy Trinity CofE P.3304.DDEL5.E27.Ma22</v>
      </c>
      <c r="P387" s="185" t="str">
        <f>DEDEL!I387</f>
        <v>10162/543965</v>
      </c>
      <c r="Q387" s="117" t="b">
        <v>1</v>
      </c>
      <c r="R387" s="117" t="b">
        <v>1</v>
      </c>
      <c r="S387" s="117" t="b">
        <v>1</v>
      </c>
      <c r="U387">
        <f t="shared" si="24"/>
        <v>19</v>
      </c>
      <c r="V387">
        <f t="shared" si="25"/>
        <v>39</v>
      </c>
    </row>
    <row r="388" spans="1:22" x14ac:dyDescent="0.25">
      <c r="A388" s="117" t="s">
        <v>1312</v>
      </c>
      <c r="B388" s="180">
        <v>1</v>
      </c>
      <c r="C388" s="117">
        <v>2</v>
      </c>
      <c r="D388" s="181">
        <f>DEDEL!J388</f>
        <v>400086</v>
      </c>
      <c r="E388" s="117" t="b">
        <v>1</v>
      </c>
      <c r="F388" s="182" t="str">
        <f>RIGHT(DEDEL!C388,4)&amp;"."&amp;DEDEL!M388&amp;"."&amp;DEDEL!K388&amp;"."&amp;$C$5</f>
        <v>3305.DDEL5.E27.Ma22</v>
      </c>
      <c r="G388" s="183">
        <f t="shared" ca="1" si="23"/>
        <v>44697</v>
      </c>
      <c r="H388" s="316" cm="1">
        <f t="array" ref="H388">-IF(SUMPRODUCT((DEDEL!$Q$19:$AB$19=$B$5)*DEDEL!Q388:AB388)&lt;0,SUMPRODUCT((DEDEL!$Q$19:$AB$19=$B$5)*DEDEL!Q388:AB388),0)</f>
        <v>0</v>
      </c>
      <c r="I388" s="115">
        <f t="shared" ca="1" si="22"/>
        <v>44697</v>
      </c>
      <c r="J388" s="117">
        <v>3</v>
      </c>
      <c r="K388" s="117" t="b">
        <v>1</v>
      </c>
      <c r="L388" s="117" t="s">
        <v>1313</v>
      </c>
      <c r="M388" s="117" t="b">
        <v>1</v>
      </c>
      <c r="N388" s="117" t="s">
        <v>1276</v>
      </c>
      <c r="O388" s="182" t="str">
        <f>LEFT(DEDEL!D388,19)&amp;"."&amp;DEDELCR!F388</f>
        <v>Monken Hadley CofE .3305.DDEL5.E27.Ma22</v>
      </c>
      <c r="P388" s="185" t="str">
        <f>DEDEL!I388</f>
        <v>10162/543965</v>
      </c>
      <c r="Q388" s="117" t="b">
        <v>1</v>
      </c>
      <c r="R388" s="117" t="b">
        <v>1</v>
      </c>
      <c r="S388" s="117" t="b">
        <v>1</v>
      </c>
      <c r="U388">
        <f t="shared" si="24"/>
        <v>19</v>
      </c>
      <c r="V388">
        <f t="shared" si="25"/>
        <v>39</v>
      </c>
    </row>
    <row r="389" spans="1:22" x14ac:dyDescent="0.25">
      <c r="A389" s="117" t="s">
        <v>1312</v>
      </c>
      <c r="B389" s="180">
        <v>1</v>
      </c>
      <c r="C389" s="117">
        <v>2</v>
      </c>
      <c r="D389" s="181">
        <f>DEDEL!J389</f>
        <v>400114</v>
      </c>
      <c r="E389" s="117" t="b">
        <v>1</v>
      </c>
      <c r="F389" s="182" t="str">
        <f>RIGHT(DEDEL!C389,4)&amp;"."&amp;DEDEL!M389&amp;"."&amp;DEDEL!K389&amp;"."&amp;$C$5</f>
        <v>3307.DDEL5.E27.Ma22</v>
      </c>
      <c r="G389" s="183">
        <f t="shared" ca="1" si="23"/>
        <v>44697</v>
      </c>
      <c r="H389" s="316" cm="1">
        <f t="array" ref="H389">-IF(SUMPRODUCT((DEDEL!$Q$19:$AB$19=$B$5)*DEDEL!Q389:AB389)&lt;0,SUMPRODUCT((DEDEL!$Q$19:$AB$19=$B$5)*DEDEL!Q389:AB389),0)</f>
        <v>0</v>
      </c>
      <c r="I389" s="115">
        <f t="shared" ca="1" si="22"/>
        <v>44697</v>
      </c>
      <c r="J389" s="117">
        <v>3</v>
      </c>
      <c r="K389" s="117" t="b">
        <v>1</v>
      </c>
      <c r="L389" s="117" t="s">
        <v>1313</v>
      </c>
      <c r="M389" s="117" t="b">
        <v>1</v>
      </c>
      <c r="N389" s="117" t="s">
        <v>1276</v>
      </c>
      <c r="O389" s="182" t="str">
        <f>LEFT(DEDEL!D389,19)&amp;"."&amp;DEDELCR!F389</f>
        <v>St John's CofE Juni.3307.DDEL5.E27.Ma22</v>
      </c>
      <c r="P389" s="185" t="str">
        <f>DEDEL!I389</f>
        <v>10162/543965</v>
      </c>
      <c r="Q389" s="117" t="b">
        <v>1</v>
      </c>
      <c r="R389" s="117" t="b">
        <v>1</v>
      </c>
      <c r="S389" s="117" t="b">
        <v>1</v>
      </c>
      <c r="U389">
        <f t="shared" si="24"/>
        <v>19</v>
      </c>
      <c r="V389">
        <f t="shared" si="25"/>
        <v>39</v>
      </c>
    </row>
    <row r="390" spans="1:22" x14ac:dyDescent="0.25">
      <c r="A390" s="117" t="s">
        <v>1312</v>
      </c>
      <c r="B390" s="180">
        <v>1</v>
      </c>
      <c r="C390" s="117">
        <v>2</v>
      </c>
      <c r="D390" s="181">
        <f>DEDEL!J390</f>
        <v>400098</v>
      </c>
      <c r="E390" s="117" t="b">
        <v>1</v>
      </c>
      <c r="F390" s="182" t="str">
        <f>RIGHT(DEDEL!C390,4)&amp;"."&amp;DEDEL!M390&amp;"."&amp;DEDEL!K390&amp;"."&amp;$C$5</f>
        <v>3309.DDEL5.E27.Ma22</v>
      </c>
      <c r="G390" s="183">
        <f t="shared" ca="1" si="23"/>
        <v>44697</v>
      </c>
      <c r="H390" s="316" cm="1">
        <f t="array" ref="H390">-IF(SUMPRODUCT((DEDEL!$Q$19:$AB$19=$B$5)*DEDEL!Q390:AB390)&lt;0,SUMPRODUCT((DEDEL!$Q$19:$AB$19=$B$5)*DEDEL!Q390:AB390),0)</f>
        <v>0</v>
      </c>
      <c r="I390" s="115">
        <f t="shared" ca="1" si="22"/>
        <v>44697</v>
      </c>
      <c r="J390" s="117">
        <v>3</v>
      </c>
      <c r="K390" s="117" t="b">
        <v>1</v>
      </c>
      <c r="L390" s="117" t="s">
        <v>1313</v>
      </c>
      <c r="M390" s="117" t="b">
        <v>1</v>
      </c>
      <c r="N390" s="117" t="s">
        <v>1276</v>
      </c>
      <c r="O390" s="182" t="str">
        <f>LEFT(DEDEL!D390,19)&amp;"."&amp;DEDELCR!F390</f>
        <v>St John's CofE Prim.3309.DDEL5.E27.Ma22</v>
      </c>
      <c r="P390" s="185" t="str">
        <f>DEDEL!I390</f>
        <v>10162/543965</v>
      </c>
      <c r="Q390" s="117" t="b">
        <v>1</v>
      </c>
      <c r="R390" s="117" t="b">
        <v>1</v>
      </c>
      <c r="S390" s="117" t="b">
        <v>1</v>
      </c>
      <c r="U390">
        <f t="shared" si="24"/>
        <v>19</v>
      </c>
      <c r="V390">
        <f t="shared" si="25"/>
        <v>39</v>
      </c>
    </row>
    <row r="391" spans="1:22" x14ac:dyDescent="0.25">
      <c r="A391" s="117" t="s">
        <v>1312</v>
      </c>
      <c r="B391" s="180">
        <v>1</v>
      </c>
      <c r="C391" s="117">
        <v>2</v>
      </c>
      <c r="D391" s="181">
        <f>DEDEL!J391</f>
        <v>400058</v>
      </c>
      <c r="E391" s="117" t="b">
        <v>1</v>
      </c>
      <c r="F391" s="182" t="str">
        <f>RIGHT(DEDEL!C391,4)&amp;"."&amp;DEDEL!M391&amp;"."&amp;DEDEL!K391&amp;"."&amp;$C$5</f>
        <v>3311.DDEL5.E27.Ma22</v>
      </c>
      <c r="G391" s="183">
        <f t="shared" ca="1" si="23"/>
        <v>44697</v>
      </c>
      <c r="H391" s="316" cm="1">
        <f t="array" ref="H391">-IF(SUMPRODUCT((DEDEL!$Q$19:$AB$19=$B$5)*DEDEL!Q391:AB391)&lt;0,SUMPRODUCT((DEDEL!$Q$19:$AB$19=$B$5)*DEDEL!Q391:AB391),0)</f>
        <v>0</v>
      </c>
      <c r="I391" s="115">
        <f t="shared" ca="1" si="22"/>
        <v>44697</v>
      </c>
      <c r="J391" s="117">
        <v>3</v>
      </c>
      <c r="K391" s="117" t="b">
        <v>1</v>
      </c>
      <c r="L391" s="117" t="s">
        <v>1313</v>
      </c>
      <c r="M391" s="117" t="b">
        <v>1</v>
      </c>
      <c r="N391" s="117" t="s">
        <v>1276</v>
      </c>
      <c r="O391" s="182" t="str">
        <f>LEFT(DEDEL!D391,19)&amp;"."&amp;DEDELCR!F391</f>
        <v>St Mary's CofE Prim.3311.DDEL5.E27.Ma22</v>
      </c>
      <c r="P391" s="185" t="str">
        <f>DEDEL!I391</f>
        <v>10162/543965</v>
      </c>
      <c r="Q391" s="117" t="b">
        <v>1</v>
      </c>
      <c r="R391" s="117" t="b">
        <v>1</v>
      </c>
      <c r="S391" s="117" t="b">
        <v>1</v>
      </c>
      <c r="U391">
        <f t="shared" si="24"/>
        <v>19</v>
      </c>
      <c r="V391">
        <f t="shared" si="25"/>
        <v>39</v>
      </c>
    </row>
    <row r="392" spans="1:22" x14ac:dyDescent="0.25">
      <c r="A392" s="117" t="s">
        <v>1312</v>
      </c>
      <c r="B392" s="180">
        <v>1</v>
      </c>
      <c r="C392" s="117">
        <v>2</v>
      </c>
      <c r="D392" s="181">
        <f>DEDEL!J392</f>
        <v>400017</v>
      </c>
      <c r="E392" s="117" t="b">
        <v>1</v>
      </c>
      <c r="F392" s="182" t="str">
        <f>RIGHT(DEDEL!C392,4)&amp;"."&amp;DEDEL!M392&amp;"."&amp;DEDEL!K392&amp;"."&amp;$C$5</f>
        <v>3312.DDEL5.E27.Ma22</v>
      </c>
      <c r="G392" s="183">
        <f t="shared" ca="1" si="23"/>
        <v>44697</v>
      </c>
      <c r="H392" s="316" cm="1">
        <f t="array" ref="H392">-IF(SUMPRODUCT((DEDEL!$Q$19:$AB$19=$B$5)*DEDEL!Q392:AB392)&lt;0,SUMPRODUCT((DEDEL!$Q$19:$AB$19=$B$5)*DEDEL!Q392:AB392),0)</f>
        <v>0</v>
      </c>
      <c r="I392" s="115">
        <f t="shared" ca="1" si="22"/>
        <v>44697</v>
      </c>
      <c r="J392" s="117">
        <v>3</v>
      </c>
      <c r="K392" s="117" t="b">
        <v>1</v>
      </c>
      <c r="L392" s="117" t="s">
        <v>1313</v>
      </c>
      <c r="M392" s="117" t="b">
        <v>1</v>
      </c>
      <c r="N392" s="117" t="s">
        <v>1276</v>
      </c>
      <c r="O392" s="182" t="str">
        <f>LEFT(DEDEL!D392,19)&amp;"."&amp;DEDELCR!F392</f>
        <v>St Mary's CofE Prim.3312.DDEL5.E27.Ma22</v>
      </c>
      <c r="P392" s="185" t="str">
        <f>DEDEL!I392</f>
        <v>10162/543965</v>
      </c>
      <c r="Q392" s="117" t="b">
        <v>1</v>
      </c>
      <c r="R392" s="117" t="b">
        <v>1</v>
      </c>
      <c r="S392" s="117" t="b">
        <v>1</v>
      </c>
      <c r="U392">
        <f t="shared" si="24"/>
        <v>19</v>
      </c>
      <c r="V392">
        <f t="shared" si="25"/>
        <v>39</v>
      </c>
    </row>
    <row r="393" spans="1:22" x14ac:dyDescent="0.25">
      <c r="A393" s="117" t="s">
        <v>1312</v>
      </c>
      <c r="B393" s="180">
        <v>1</v>
      </c>
      <c r="C393" s="117">
        <v>2</v>
      </c>
      <c r="D393" s="181">
        <f>DEDEL!J393</f>
        <v>400006</v>
      </c>
      <c r="E393" s="117" t="b">
        <v>1</v>
      </c>
      <c r="F393" s="182" t="str">
        <f>RIGHT(DEDEL!C393,4)&amp;"."&amp;DEDEL!M393&amp;"."&amp;DEDEL!K393&amp;"."&amp;$C$5</f>
        <v>3313.DDEL5.E27.Ma22</v>
      </c>
      <c r="G393" s="183">
        <f t="shared" ca="1" si="23"/>
        <v>44697</v>
      </c>
      <c r="H393" s="316" cm="1">
        <f t="array" ref="H393">-IF(SUMPRODUCT((DEDEL!$Q$19:$AB$19=$B$5)*DEDEL!Q393:AB393)&lt;0,SUMPRODUCT((DEDEL!$Q$19:$AB$19=$B$5)*DEDEL!Q393:AB393),0)</f>
        <v>0</v>
      </c>
      <c r="I393" s="115">
        <f t="shared" ca="1" si="22"/>
        <v>44697</v>
      </c>
      <c r="J393" s="117">
        <v>3</v>
      </c>
      <c r="K393" s="117" t="b">
        <v>1</v>
      </c>
      <c r="L393" s="117" t="s">
        <v>1313</v>
      </c>
      <c r="M393" s="117" t="b">
        <v>1</v>
      </c>
      <c r="N393" s="117" t="s">
        <v>1276</v>
      </c>
      <c r="O393" s="182" t="str">
        <f>LEFT(DEDEL!D393,19)&amp;"."&amp;DEDELCR!F393</f>
        <v>St Paul's CofE Prim.3313.DDEL5.E27.Ma22</v>
      </c>
      <c r="P393" s="185" t="str">
        <f>DEDEL!I393</f>
        <v>10162/543965</v>
      </c>
      <c r="Q393" s="117" t="b">
        <v>1</v>
      </c>
      <c r="R393" s="117" t="b">
        <v>1</v>
      </c>
      <c r="S393" s="117" t="b">
        <v>1</v>
      </c>
      <c r="U393">
        <f t="shared" si="24"/>
        <v>19</v>
      </c>
      <c r="V393">
        <f t="shared" si="25"/>
        <v>39</v>
      </c>
    </row>
    <row r="394" spans="1:22" x14ac:dyDescent="0.25">
      <c r="A394" s="117" t="s">
        <v>1312</v>
      </c>
      <c r="B394" s="180">
        <v>1</v>
      </c>
      <c r="C394" s="117">
        <v>2</v>
      </c>
      <c r="D394" s="181">
        <f>DEDEL!J394</f>
        <v>400094</v>
      </c>
      <c r="E394" s="117" t="b">
        <v>1</v>
      </c>
      <c r="F394" s="182" t="str">
        <f>RIGHT(DEDEL!C394,4)&amp;"."&amp;DEDEL!M394&amp;"."&amp;DEDEL!K394&amp;"."&amp;$C$5</f>
        <v>3314.DDEL5.E27.Ma22</v>
      </c>
      <c r="G394" s="183">
        <f t="shared" ca="1" si="23"/>
        <v>44697</v>
      </c>
      <c r="H394" s="316" cm="1">
        <f t="array" ref="H394">-IF(SUMPRODUCT((DEDEL!$Q$19:$AB$19=$B$5)*DEDEL!Q394:AB394)&lt;0,SUMPRODUCT((DEDEL!$Q$19:$AB$19=$B$5)*DEDEL!Q394:AB394),0)</f>
        <v>0</v>
      </c>
      <c r="I394" s="115">
        <f t="shared" ca="1" si="22"/>
        <v>44697</v>
      </c>
      <c r="J394" s="117">
        <v>3</v>
      </c>
      <c r="K394" s="117" t="b">
        <v>1</v>
      </c>
      <c r="L394" s="117" t="s">
        <v>1313</v>
      </c>
      <c r="M394" s="117" t="b">
        <v>1</v>
      </c>
      <c r="N394" s="117" t="s">
        <v>1276</v>
      </c>
      <c r="O394" s="182" t="str">
        <f>LEFT(DEDEL!D394,19)&amp;"."&amp;DEDELCR!F394</f>
        <v>St Paul's CofE Prim.3314.DDEL5.E27.Ma22</v>
      </c>
      <c r="P394" s="185" t="str">
        <f>DEDEL!I394</f>
        <v>10162/543965</v>
      </c>
      <c r="Q394" s="117" t="b">
        <v>1</v>
      </c>
      <c r="R394" s="117" t="b">
        <v>1</v>
      </c>
      <c r="S394" s="117" t="b">
        <v>1</v>
      </c>
      <c r="U394">
        <f t="shared" si="24"/>
        <v>19</v>
      </c>
      <c r="V394">
        <f t="shared" si="25"/>
        <v>39</v>
      </c>
    </row>
    <row r="395" spans="1:22" x14ac:dyDescent="0.25">
      <c r="A395" s="117" t="s">
        <v>1312</v>
      </c>
      <c r="B395" s="180">
        <v>1</v>
      </c>
      <c r="C395" s="117">
        <v>2</v>
      </c>
      <c r="D395" s="181">
        <f>DEDEL!J395</f>
        <v>400062</v>
      </c>
      <c r="E395" s="117" t="b">
        <v>1</v>
      </c>
      <c r="F395" s="182" t="str">
        <f>RIGHT(DEDEL!C395,4)&amp;"."&amp;DEDEL!M395&amp;"."&amp;DEDEL!K395&amp;"."&amp;$C$5</f>
        <v>3315.DDEL5.E27.Ma22</v>
      </c>
      <c r="G395" s="183">
        <f t="shared" ca="1" si="23"/>
        <v>44697</v>
      </c>
      <c r="H395" s="316" cm="1">
        <f t="array" ref="H395">-IF(SUMPRODUCT((DEDEL!$Q$19:$AB$19=$B$5)*DEDEL!Q395:AB395)&lt;0,SUMPRODUCT((DEDEL!$Q$19:$AB$19=$B$5)*DEDEL!Q395:AB395),0)</f>
        <v>0</v>
      </c>
      <c r="I395" s="115">
        <f t="shared" ca="1" si="22"/>
        <v>44697</v>
      </c>
      <c r="J395" s="117">
        <v>3</v>
      </c>
      <c r="K395" s="117" t="b">
        <v>1</v>
      </c>
      <c r="L395" s="117" t="s">
        <v>1313</v>
      </c>
      <c r="M395" s="117" t="b">
        <v>1</v>
      </c>
      <c r="N395" s="117" t="s">
        <v>1276</v>
      </c>
      <c r="O395" s="182" t="str">
        <f>LEFT(DEDEL!D395,19)&amp;"."&amp;DEDELCR!F395</f>
        <v>St Andrew's CofE Vo.3315.DDEL5.E27.Ma22</v>
      </c>
      <c r="P395" s="185" t="str">
        <f>DEDEL!I395</f>
        <v>10162/543965</v>
      </c>
      <c r="Q395" s="117" t="b">
        <v>1</v>
      </c>
      <c r="R395" s="117" t="b">
        <v>1</v>
      </c>
      <c r="S395" s="117" t="b">
        <v>1</v>
      </c>
      <c r="U395">
        <f t="shared" si="24"/>
        <v>19</v>
      </c>
      <c r="V395">
        <f t="shared" si="25"/>
        <v>39</v>
      </c>
    </row>
    <row r="396" spans="1:22" x14ac:dyDescent="0.25">
      <c r="A396" s="117" t="s">
        <v>1312</v>
      </c>
      <c r="B396" s="180">
        <v>1</v>
      </c>
      <c r="C396" s="117">
        <v>2</v>
      </c>
      <c r="D396" s="181">
        <f>DEDEL!J396</f>
        <v>400100</v>
      </c>
      <c r="E396" s="117" t="b">
        <v>1</v>
      </c>
      <c r="F396" s="182" t="str">
        <f>RIGHT(DEDEL!C396,4)&amp;"."&amp;DEDEL!M396&amp;"."&amp;DEDEL!K396&amp;"."&amp;$C$5</f>
        <v>3316.DDEL5.E27.Ma22</v>
      </c>
      <c r="G396" s="183">
        <f t="shared" ca="1" si="23"/>
        <v>44697</v>
      </c>
      <c r="H396" s="316" cm="1">
        <f t="array" ref="H396">-IF(SUMPRODUCT((DEDEL!$Q$19:$AB$19=$B$5)*DEDEL!Q396:AB396)&lt;0,SUMPRODUCT((DEDEL!$Q$19:$AB$19=$B$5)*DEDEL!Q396:AB396),0)</f>
        <v>0</v>
      </c>
      <c r="I396" s="115">
        <f t="shared" ref="I396:I459" ca="1" si="26">G396</f>
        <v>44697</v>
      </c>
      <c r="J396" s="117">
        <v>3</v>
      </c>
      <c r="K396" s="117" t="b">
        <v>1</v>
      </c>
      <c r="L396" s="117" t="s">
        <v>1313</v>
      </c>
      <c r="M396" s="117" t="b">
        <v>1</v>
      </c>
      <c r="N396" s="117" t="s">
        <v>1276</v>
      </c>
      <c r="O396" s="182" t="str">
        <f>LEFT(DEDEL!D396,19)&amp;"."&amp;DEDELCR!F396</f>
        <v>Trent CofE Primary .3316.DDEL5.E27.Ma22</v>
      </c>
      <c r="P396" s="185" t="str">
        <f>DEDEL!I396</f>
        <v>10162/543965</v>
      </c>
      <c r="Q396" s="117" t="b">
        <v>1</v>
      </c>
      <c r="R396" s="117" t="b">
        <v>1</v>
      </c>
      <c r="S396" s="117" t="b">
        <v>1</v>
      </c>
      <c r="U396">
        <f t="shared" si="24"/>
        <v>19</v>
      </c>
      <c r="V396">
        <f t="shared" si="25"/>
        <v>39</v>
      </c>
    </row>
    <row r="397" spans="1:22" x14ac:dyDescent="0.25">
      <c r="A397" s="117" t="s">
        <v>1312</v>
      </c>
      <c r="B397" s="180">
        <v>1</v>
      </c>
      <c r="C397" s="117">
        <v>2</v>
      </c>
      <c r="D397" s="181">
        <f>DEDEL!J397</f>
        <v>400015</v>
      </c>
      <c r="E397" s="117" t="b">
        <v>1</v>
      </c>
      <c r="F397" s="182" t="str">
        <f>RIGHT(DEDEL!C397,4)&amp;"."&amp;DEDEL!M397&amp;"."&amp;DEDEL!K397&amp;"."&amp;$C$5</f>
        <v>3317.DDEL5.E27.Ma22</v>
      </c>
      <c r="G397" s="183">
        <f t="shared" ca="1" si="23"/>
        <v>44697</v>
      </c>
      <c r="H397" s="316" cm="1">
        <f t="array" ref="H397">-IF(SUMPRODUCT((DEDEL!$Q$19:$AB$19=$B$5)*DEDEL!Q397:AB397)&lt;0,SUMPRODUCT((DEDEL!$Q$19:$AB$19=$B$5)*DEDEL!Q397:AB397),0)</f>
        <v>0</v>
      </c>
      <c r="I397" s="115">
        <f t="shared" ca="1" si="26"/>
        <v>44697</v>
      </c>
      <c r="J397" s="117">
        <v>3</v>
      </c>
      <c r="K397" s="117" t="b">
        <v>1</v>
      </c>
      <c r="L397" s="117" t="s">
        <v>1313</v>
      </c>
      <c r="M397" s="117" t="b">
        <v>1</v>
      </c>
      <c r="N397" s="117" t="s">
        <v>1276</v>
      </c>
      <c r="O397" s="182" t="str">
        <f>LEFT(DEDEL!D397,19)&amp;"."&amp;DEDELCR!F397</f>
        <v>All Saints' CofE Pr.3317.DDEL5.E27.Ma22</v>
      </c>
      <c r="P397" s="185" t="str">
        <f>DEDEL!I397</f>
        <v>10162/543965</v>
      </c>
      <c r="Q397" s="117" t="b">
        <v>1</v>
      </c>
      <c r="R397" s="117" t="b">
        <v>1</v>
      </c>
      <c r="S397" s="117" t="b">
        <v>1</v>
      </c>
      <c r="U397">
        <f t="shared" si="24"/>
        <v>19</v>
      </c>
      <c r="V397">
        <f t="shared" si="25"/>
        <v>39</v>
      </c>
    </row>
    <row r="398" spans="1:22" x14ac:dyDescent="0.25">
      <c r="A398" s="117" t="s">
        <v>1312</v>
      </c>
      <c r="B398" s="180">
        <v>1</v>
      </c>
      <c r="C398" s="117">
        <v>2</v>
      </c>
      <c r="D398" s="181">
        <f>DEDEL!J398</f>
        <v>400023</v>
      </c>
      <c r="E398" s="117" t="b">
        <v>1</v>
      </c>
      <c r="F398" s="182" t="str">
        <f>RIGHT(DEDEL!C398,4)&amp;"."&amp;DEDEL!M398&amp;"."&amp;DEDEL!K398&amp;"."&amp;$C$5</f>
        <v>3500.DDEL5.E27.Ma22</v>
      </c>
      <c r="G398" s="183">
        <f t="shared" ca="1" si="23"/>
        <v>44697</v>
      </c>
      <c r="H398" s="316" cm="1">
        <f t="array" ref="H398">-IF(SUMPRODUCT((DEDEL!$Q$19:$AB$19=$B$5)*DEDEL!Q398:AB398)&lt;0,SUMPRODUCT((DEDEL!$Q$19:$AB$19=$B$5)*DEDEL!Q398:AB398),0)</f>
        <v>0</v>
      </c>
      <c r="I398" s="115">
        <f t="shared" ca="1" si="26"/>
        <v>44697</v>
      </c>
      <c r="J398" s="117">
        <v>3</v>
      </c>
      <c r="K398" s="117" t="b">
        <v>1</v>
      </c>
      <c r="L398" s="117" t="s">
        <v>1313</v>
      </c>
      <c r="M398" s="117" t="b">
        <v>1</v>
      </c>
      <c r="N398" s="117" t="s">
        <v>1276</v>
      </c>
      <c r="O398" s="182" t="str">
        <f>LEFT(DEDEL!D398,19)&amp;"."&amp;DEDELCR!F398</f>
        <v>The Annunciation Ca.3500.DDEL5.E27.Ma22</v>
      </c>
      <c r="P398" s="185" t="str">
        <f>DEDEL!I398</f>
        <v>10162/543965</v>
      </c>
      <c r="Q398" s="117" t="b">
        <v>1</v>
      </c>
      <c r="R398" s="117" t="b">
        <v>1</v>
      </c>
      <c r="S398" s="117" t="b">
        <v>1</v>
      </c>
      <c r="U398">
        <f t="shared" si="24"/>
        <v>19</v>
      </c>
      <c r="V398">
        <f t="shared" si="25"/>
        <v>39</v>
      </c>
    </row>
    <row r="399" spans="1:22" x14ac:dyDescent="0.25">
      <c r="A399" s="117" t="s">
        <v>1312</v>
      </c>
      <c r="B399" s="180">
        <v>1</v>
      </c>
      <c r="C399" s="117">
        <v>2</v>
      </c>
      <c r="D399" s="181">
        <f>DEDEL!J399</f>
        <v>400003</v>
      </c>
      <c r="E399" s="117" t="b">
        <v>1</v>
      </c>
      <c r="F399" s="182" t="str">
        <f>RIGHT(DEDEL!C399,4)&amp;"."&amp;DEDEL!M399&amp;"."&amp;DEDEL!K399&amp;"."&amp;$C$5</f>
        <v>3501.DDEL5.E27.Ma22</v>
      </c>
      <c r="G399" s="183">
        <f t="shared" ca="1" si="23"/>
        <v>44697</v>
      </c>
      <c r="H399" s="316" cm="1">
        <f t="array" ref="H399">-IF(SUMPRODUCT((DEDEL!$Q$19:$AB$19=$B$5)*DEDEL!Q399:AB399)&lt;0,SUMPRODUCT((DEDEL!$Q$19:$AB$19=$B$5)*DEDEL!Q399:AB399),0)</f>
        <v>0</v>
      </c>
      <c r="I399" s="115">
        <f t="shared" ca="1" si="26"/>
        <v>44697</v>
      </c>
      <c r="J399" s="117">
        <v>3</v>
      </c>
      <c r="K399" s="117" t="b">
        <v>1</v>
      </c>
      <c r="L399" s="117" t="s">
        <v>1313</v>
      </c>
      <c r="M399" s="117" t="b">
        <v>1</v>
      </c>
      <c r="N399" s="117" t="s">
        <v>1276</v>
      </c>
      <c r="O399" s="182" t="str">
        <f>LEFT(DEDEL!D399,19)&amp;"."&amp;DEDELCR!F399</f>
        <v>Our Lady of Lourdes.3501.DDEL5.E27.Ma22</v>
      </c>
      <c r="P399" s="185" t="str">
        <f>DEDEL!I399</f>
        <v>10162/543965</v>
      </c>
      <c r="Q399" s="117" t="b">
        <v>1</v>
      </c>
      <c r="R399" s="117" t="b">
        <v>1</v>
      </c>
      <c r="S399" s="117" t="b">
        <v>1</v>
      </c>
      <c r="U399">
        <f t="shared" si="24"/>
        <v>19</v>
      </c>
      <c r="V399">
        <f t="shared" si="25"/>
        <v>39</v>
      </c>
    </row>
    <row r="400" spans="1:22" x14ac:dyDescent="0.25">
      <c r="A400" s="117" t="s">
        <v>1312</v>
      </c>
      <c r="B400" s="180">
        <v>1</v>
      </c>
      <c r="C400" s="117">
        <v>2</v>
      </c>
      <c r="D400" s="181">
        <f>DEDEL!J400</f>
        <v>400096</v>
      </c>
      <c r="E400" s="117" t="b">
        <v>1</v>
      </c>
      <c r="F400" s="182" t="str">
        <f>RIGHT(DEDEL!C400,4)&amp;"."&amp;DEDEL!M400&amp;"."&amp;DEDEL!K400&amp;"."&amp;$C$5</f>
        <v>3502.DDEL5.E27.Ma22</v>
      </c>
      <c r="G400" s="183">
        <f t="shared" ca="1" si="23"/>
        <v>44697</v>
      </c>
      <c r="H400" s="316" cm="1">
        <f t="array" ref="H400">-IF(SUMPRODUCT((DEDEL!$Q$19:$AB$19=$B$5)*DEDEL!Q400:AB400)&lt;0,SUMPRODUCT((DEDEL!$Q$19:$AB$19=$B$5)*DEDEL!Q400:AB400),0)</f>
        <v>0</v>
      </c>
      <c r="I400" s="115">
        <f t="shared" ca="1" si="26"/>
        <v>44697</v>
      </c>
      <c r="J400" s="117">
        <v>3</v>
      </c>
      <c r="K400" s="117" t="b">
        <v>1</v>
      </c>
      <c r="L400" s="117" t="s">
        <v>1313</v>
      </c>
      <c r="M400" s="117" t="b">
        <v>1</v>
      </c>
      <c r="N400" s="117" t="s">
        <v>1276</v>
      </c>
      <c r="O400" s="182" t="str">
        <f>LEFT(DEDEL!D400,19)&amp;"."&amp;DEDELCR!F400</f>
        <v>St Agnes' Catholic .3502.DDEL5.E27.Ma22</v>
      </c>
      <c r="P400" s="185" t="str">
        <f>DEDEL!I400</f>
        <v>10162/543965</v>
      </c>
      <c r="Q400" s="117" t="b">
        <v>1</v>
      </c>
      <c r="R400" s="117" t="b">
        <v>1</v>
      </c>
      <c r="S400" s="117" t="b">
        <v>1</v>
      </c>
      <c r="U400">
        <f t="shared" si="24"/>
        <v>19</v>
      </c>
      <c r="V400">
        <f t="shared" si="25"/>
        <v>39</v>
      </c>
    </row>
    <row r="401" spans="1:22" x14ac:dyDescent="0.25">
      <c r="A401" s="117" t="s">
        <v>1312</v>
      </c>
      <c r="B401" s="180">
        <v>1</v>
      </c>
      <c r="C401" s="117">
        <v>2</v>
      </c>
      <c r="D401" s="181">
        <f>DEDEL!J401</f>
        <v>400064</v>
      </c>
      <c r="E401" s="117" t="b">
        <v>1</v>
      </c>
      <c r="F401" s="182" t="str">
        <f>RIGHT(DEDEL!C401,4)&amp;"."&amp;DEDEL!M401&amp;"."&amp;DEDEL!K401&amp;"."&amp;$C$5</f>
        <v>3504.DDEL5.E27.Ma22</v>
      </c>
      <c r="G401" s="183">
        <f t="shared" ca="1" si="23"/>
        <v>44697</v>
      </c>
      <c r="H401" s="316" cm="1">
        <f t="array" ref="H401">-IF(SUMPRODUCT((DEDEL!$Q$19:$AB$19=$B$5)*DEDEL!Q401:AB401)&lt;0,SUMPRODUCT((DEDEL!$Q$19:$AB$19=$B$5)*DEDEL!Q401:AB401),0)</f>
        <v>0</v>
      </c>
      <c r="I401" s="115">
        <f t="shared" ca="1" si="26"/>
        <v>44697</v>
      </c>
      <c r="J401" s="117">
        <v>3</v>
      </c>
      <c r="K401" s="117" t="b">
        <v>1</v>
      </c>
      <c r="L401" s="117" t="s">
        <v>1313</v>
      </c>
      <c r="M401" s="117" t="b">
        <v>1</v>
      </c>
      <c r="N401" s="117" t="s">
        <v>1276</v>
      </c>
      <c r="O401" s="182" t="str">
        <f>LEFT(DEDEL!D401,19)&amp;"."&amp;DEDELCR!F401</f>
        <v>St Catherine's RC S.3504.DDEL5.E27.Ma22</v>
      </c>
      <c r="P401" s="185" t="str">
        <f>DEDEL!I401</f>
        <v>10162/543965</v>
      </c>
      <c r="Q401" s="117" t="b">
        <v>1</v>
      </c>
      <c r="R401" s="117" t="b">
        <v>1</v>
      </c>
      <c r="S401" s="117" t="b">
        <v>1</v>
      </c>
      <c r="U401">
        <f t="shared" si="24"/>
        <v>19</v>
      </c>
      <c r="V401">
        <f t="shared" si="25"/>
        <v>39</v>
      </c>
    </row>
    <row r="402" spans="1:22" x14ac:dyDescent="0.25">
      <c r="A402" s="117" t="s">
        <v>1312</v>
      </c>
      <c r="B402" s="180">
        <v>1</v>
      </c>
      <c r="C402" s="117">
        <v>2</v>
      </c>
      <c r="D402" s="181">
        <f>DEDEL!J402</f>
        <v>400009</v>
      </c>
      <c r="E402" s="117" t="b">
        <v>1</v>
      </c>
      <c r="F402" s="182" t="str">
        <f>RIGHT(DEDEL!C402,4)&amp;"."&amp;DEDEL!M402&amp;"."&amp;DEDEL!K402&amp;"."&amp;$C$5</f>
        <v>3506.DDEL5.E27.Ma22</v>
      </c>
      <c r="G402" s="183">
        <f t="shared" ca="1" si="23"/>
        <v>44697</v>
      </c>
      <c r="H402" s="316" cm="1">
        <f t="array" ref="H402">-IF(SUMPRODUCT((DEDEL!$Q$19:$AB$19=$B$5)*DEDEL!Q402:AB402)&lt;0,SUMPRODUCT((DEDEL!$Q$19:$AB$19=$B$5)*DEDEL!Q402:AB402),0)</f>
        <v>0</v>
      </c>
      <c r="I402" s="115">
        <f t="shared" ca="1" si="26"/>
        <v>44697</v>
      </c>
      <c r="J402" s="117">
        <v>3</v>
      </c>
      <c r="K402" s="117" t="b">
        <v>1</v>
      </c>
      <c r="L402" s="117" t="s">
        <v>1313</v>
      </c>
      <c r="M402" s="117" t="b">
        <v>1</v>
      </c>
      <c r="N402" s="117" t="s">
        <v>1276</v>
      </c>
      <c r="O402" s="182" t="str">
        <f>LEFT(DEDEL!D402,19)&amp;"."&amp;DEDELCR!F402</f>
        <v>St Vincent's Cathol.3506.DDEL5.E27.Ma22</v>
      </c>
      <c r="P402" s="185" t="str">
        <f>DEDEL!I402</f>
        <v>10162/543965</v>
      </c>
      <c r="Q402" s="117" t="b">
        <v>1</v>
      </c>
      <c r="R402" s="117" t="b">
        <v>1</v>
      </c>
      <c r="S402" s="117" t="b">
        <v>1</v>
      </c>
      <c r="U402">
        <f t="shared" si="24"/>
        <v>19</v>
      </c>
      <c r="V402">
        <f t="shared" si="25"/>
        <v>39</v>
      </c>
    </row>
    <row r="403" spans="1:22" x14ac:dyDescent="0.25">
      <c r="A403" s="117" t="s">
        <v>1312</v>
      </c>
      <c r="B403" s="180">
        <v>1</v>
      </c>
      <c r="C403" s="117">
        <v>2</v>
      </c>
      <c r="D403" s="181">
        <f>DEDEL!J403</f>
        <v>400037</v>
      </c>
      <c r="E403" s="117" t="b">
        <v>1</v>
      </c>
      <c r="F403" s="182" t="str">
        <f>RIGHT(DEDEL!C403,4)&amp;"."&amp;DEDEL!M403&amp;"."&amp;DEDEL!K403&amp;"."&amp;$C$5</f>
        <v>3507.DDEL5.E27.Ma22</v>
      </c>
      <c r="G403" s="183">
        <f t="shared" ca="1" si="23"/>
        <v>44697</v>
      </c>
      <c r="H403" s="316" cm="1">
        <f t="array" ref="H403">-IF(SUMPRODUCT((DEDEL!$Q$19:$AB$19=$B$5)*DEDEL!Q403:AB403)&lt;0,SUMPRODUCT((DEDEL!$Q$19:$AB$19=$B$5)*DEDEL!Q403:AB403),0)</f>
        <v>0</v>
      </c>
      <c r="I403" s="115">
        <f t="shared" ca="1" si="26"/>
        <v>44697</v>
      </c>
      <c r="J403" s="117">
        <v>3</v>
      </c>
      <c r="K403" s="117" t="b">
        <v>1</v>
      </c>
      <c r="L403" s="117" t="s">
        <v>1313</v>
      </c>
      <c r="M403" s="117" t="b">
        <v>1</v>
      </c>
      <c r="N403" s="117" t="s">
        <v>1276</v>
      </c>
      <c r="O403" s="182" t="str">
        <f>LEFT(DEDEL!D403,19)&amp;"."&amp;DEDELCR!F403</f>
        <v>St Theresa's Cathol.3507.DDEL5.E27.Ma22</v>
      </c>
      <c r="P403" s="185" t="str">
        <f>DEDEL!I403</f>
        <v>10162/543965</v>
      </c>
      <c r="Q403" s="117" t="b">
        <v>1</v>
      </c>
      <c r="R403" s="117" t="b">
        <v>1</v>
      </c>
      <c r="S403" s="117" t="b">
        <v>1</v>
      </c>
      <c r="U403">
        <f t="shared" si="24"/>
        <v>19</v>
      </c>
      <c r="V403">
        <f t="shared" si="25"/>
        <v>39</v>
      </c>
    </row>
    <row r="404" spans="1:22" x14ac:dyDescent="0.25">
      <c r="A404" s="117" t="s">
        <v>1312</v>
      </c>
      <c r="B404" s="180">
        <v>1</v>
      </c>
      <c r="C404" s="117">
        <v>2</v>
      </c>
      <c r="D404" s="181">
        <f>DEDEL!J404</f>
        <v>400066</v>
      </c>
      <c r="E404" s="117" t="b">
        <v>1</v>
      </c>
      <c r="F404" s="182" t="str">
        <f>RIGHT(DEDEL!C404,4)&amp;"."&amp;DEDEL!M404&amp;"."&amp;DEDEL!K404&amp;"."&amp;$C$5</f>
        <v>3509.DDEL5.E27.Ma22</v>
      </c>
      <c r="G404" s="183">
        <f t="shared" ca="1" si="23"/>
        <v>44697</v>
      </c>
      <c r="H404" s="316" cm="1">
        <f t="array" ref="H404">-IF(SUMPRODUCT((DEDEL!$Q$19:$AB$19=$B$5)*DEDEL!Q404:AB404)&lt;0,SUMPRODUCT((DEDEL!$Q$19:$AB$19=$B$5)*DEDEL!Q404:AB404),0)</f>
        <v>0</v>
      </c>
      <c r="I404" s="115">
        <f t="shared" ca="1" si="26"/>
        <v>44697</v>
      </c>
      <c r="J404" s="117">
        <v>3</v>
      </c>
      <c r="K404" s="117" t="b">
        <v>1</v>
      </c>
      <c r="L404" s="117" t="s">
        <v>1313</v>
      </c>
      <c r="M404" s="117" t="b">
        <v>1</v>
      </c>
      <c r="N404" s="117" t="s">
        <v>1276</v>
      </c>
      <c r="O404" s="182" t="str">
        <f>LEFT(DEDEL!D404,19)&amp;"."&amp;DEDELCR!F404</f>
        <v>St Joseph's Catholi.3509.DDEL5.E27.Ma22</v>
      </c>
      <c r="P404" s="185" t="str">
        <f>DEDEL!I404</f>
        <v>10162/543965</v>
      </c>
      <c r="Q404" s="117" t="b">
        <v>1</v>
      </c>
      <c r="R404" s="117" t="b">
        <v>1</v>
      </c>
      <c r="S404" s="117" t="b">
        <v>1</v>
      </c>
      <c r="U404">
        <f t="shared" si="24"/>
        <v>19</v>
      </c>
      <c r="V404">
        <f t="shared" si="25"/>
        <v>39</v>
      </c>
    </row>
    <row r="405" spans="1:22" x14ac:dyDescent="0.25">
      <c r="A405" s="117" t="s">
        <v>1312</v>
      </c>
      <c r="B405" s="180">
        <v>1</v>
      </c>
      <c r="C405" s="117">
        <v>2</v>
      </c>
      <c r="D405" s="181">
        <f>DEDEL!J405</f>
        <v>400071</v>
      </c>
      <c r="E405" s="117" t="b">
        <v>1</v>
      </c>
      <c r="F405" s="182" t="str">
        <f>RIGHT(DEDEL!C405,4)&amp;"."&amp;DEDEL!M405&amp;"."&amp;DEDEL!K405&amp;"."&amp;$C$5</f>
        <v>3510.DDEL5.E27.Ma22</v>
      </c>
      <c r="G405" s="183">
        <f t="shared" ref="G405:G468" ca="1" si="27">TODAY()</f>
        <v>44697</v>
      </c>
      <c r="H405" s="316" cm="1">
        <f t="array" ref="H405">-IF(SUMPRODUCT((DEDEL!$Q$19:$AB$19=$B$5)*DEDEL!Q405:AB405)&lt;0,SUMPRODUCT((DEDEL!$Q$19:$AB$19=$B$5)*DEDEL!Q405:AB405),0)</f>
        <v>0</v>
      </c>
      <c r="I405" s="115">
        <f t="shared" ca="1" si="26"/>
        <v>44697</v>
      </c>
      <c r="J405" s="117">
        <v>3</v>
      </c>
      <c r="K405" s="117" t="b">
        <v>1</v>
      </c>
      <c r="L405" s="117" t="s">
        <v>1313</v>
      </c>
      <c r="M405" s="117" t="b">
        <v>1</v>
      </c>
      <c r="N405" s="117" t="s">
        <v>1276</v>
      </c>
      <c r="O405" s="182" t="str">
        <f>LEFT(DEDEL!D405,19)&amp;"."&amp;DEDELCR!F405</f>
        <v>Sacred Heart Roman .3510.DDEL5.E27.Ma22</v>
      </c>
      <c r="P405" s="185" t="str">
        <f>DEDEL!I405</f>
        <v>10162/543965</v>
      </c>
      <c r="Q405" s="117" t="b">
        <v>1</v>
      </c>
      <c r="R405" s="117" t="b">
        <v>1</v>
      </c>
      <c r="S405" s="117" t="b">
        <v>1</v>
      </c>
      <c r="U405">
        <f t="shared" si="24"/>
        <v>19</v>
      </c>
      <c r="V405">
        <f t="shared" si="25"/>
        <v>39</v>
      </c>
    </row>
    <row r="406" spans="1:22" x14ac:dyDescent="0.25">
      <c r="A406" s="117" t="s">
        <v>1312</v>
      </c>
      <c r="B406" s="180">
        <v>1</v>
      </c>
      <c r="C406" s="117">
        <v>2</v>
      </c>
      <c r="D406" s="181">
        <f>DEDEL!J406</f>
        <v>400024</v>
      </c>
      <c r="E406" s="117" t="b">
        <v>1</v>
      </c>
      <c r="F406" s="182" t="str">
        <f>RIGHT(DEDEL!C406,4)&amp;"."&amp;DEDEL!M406&amp;"."&amp;DEDEL!K406&amp;"."&amp;$C$5</f>
        <v>3511.DDEL5.E27.Ma22</v>
      </c>
      <c r="G406" s="183">
        <f t="shared" ca="1" si="27"/>
        <v>44697</v>
      </c>
      <c r="H406" s="316" cm="1">
        <f t="array" ref="H406">-IF(SUMPRODUCT((DEDEL!$Q$19:$AB$19=$B$5)*DEDEL!Q406:AB406)&lt;0,SUMPRODUCT((DEDEL!$Q$19:$AB$19=$B$5)*DEDEL!Q406:AB406),0)</f>
        <v>0</v>
      </c>
      <c r="I406" s="115">
        <f t="shared" ca="1" si="26"/>
        <v>44697</v>
      </c>
      <c r="J406" s="117">
        <v>3</v>
      </c>
      <c r="K406" s="117" t="b">
        <v>1</v>
      </c>
      <c r="L406" s="117" t="s">
        <v>1313</v>
      </c>
      <c r="M406" s="117" t="b">
        <v>1</v>
      </c>
      <c r="N406" s="117" t="s">
        <v>1276</v>
      </c>
      <c r="O406" s="182" t="str">
        <f>LEFT(DEDEL!D406,19)&amp;"."&amp;DEDELCR!F406</f>
        <v>Blessed Dominic Cat.3511.DDEL5.E27.Ma22</v>
      </c>
      <c r="P406" s="185" t="str">
        <f>DEDEL!I406</f>
        <v>10162/543965</v>
      </c>
      <c r="Q406" s="117" t="b">
        <v>1</v>
      </c>
      <c r="R406" s="117" t="b">
        <v>1</v>
      </c>
      <c r="S406" s="117" t="b">
        <v>1</v>
      </c>
      <c r="U406">
        <f t="shared" si="24"/>
        <v>19</v>
      </c>
      <c r="V406">
        <f t="shared" si="25"/>
        <v>39</v>
      </c>
    </row>
    <row r="407" spans="1:22" x14ac:dyDescent="0.25">
      <c r="A407" s="117" t="s">
        <v>1312</v>
      </c>
      <c r="B407" s="180">
        <v>1</v>
      </c>
      <c r="C407" s="117">
        <v>2</v>
      </c>
      <c r="D407" s="181">
        <f>DEDEL!J407</f>
        <v>400093</v>
      </c>
      <c r="E407" s="117" t="b">
        <v>1</v>
      </c>
      <c r="F407" s="182" t="str">
        <f>RIGHT(DEDEL!C407,4)&amp;"."&amp;DEDEL!M407&amp;"."&amp;DEDEL!K407&amp;"."&amp;$C$5</f>
        <v>3512.DDEL5.E27.Ma22</v>
      </c>
      <c r="G407" s="183">
        <f t="shared" ca="1" si="27"/>
        <v>44697</v>
      </c>
      <c r="H407" s="316" cm="1">
        <f t="array" ref="H407">-IF(SUMPRODUCT((DEDEL!$Q$19:$AB$19=$B$5)*DEDEL!Q407:AB407)&lt;0,SUMPRODUCT((DEDEL!$Q$19:$AB$19=$B$5)*DEDEL!Q407:AB407),0)</f>
        <v>0</v>
      </c>
      <c r="I407" s="115">
        <f t="shared" ca="1" si="26"/>
        <v>44697</v>
      </c>
      <c r="J407" s="117">
        <v>3</v>
      </c>
      <c r="K407" s="117" t="b">
        <v>1</v>
      </c>
      <c r="L407" s="117" t="s">
        <v>1313</v>
      </c>
      <c r="M407" s="117" t="b">
        <v>1</v>
      </c>
      <c r="N407" s="117" t="s">
        <v>1276</v>
      </c>
      <c r="O407" s="182" t="str">
        <f>LEFT(DEDEL!D407,19)&amp;"."&amp;DEDELCR!F407</f>
        <v>Rosh Pinah Primary .3512.DDEL5.E27.Ma22</v>
      </c>
      <c r="P407" s="185" t="str">
        <f>DEDEL!I407</f>
        <v>10162/543965</v>
      </c>
      <c r="Q407" s="117" t="b">
        <v>1</v>
      </c>
      <c r="R407" s="117" t="b">
        <v>1</v>
      </c>
      <c r="S407" s="117" t="b">
        <v>1</v>
      </c>
      <c r="U407">
        <f t="shared" si="24"/>
        <v>19</v>
      </c>
      <c r="V407">
        <f t="shared" si="25"/>
        <v>39</v>
      </c>
    </row>
    <row r="408" spans="1:22" x14ac:dyDescent="0.25">
      <c r="A408" s="117" t="s">
        <v>1312</v>
      </c>
      <c r="B408" s="180">
        <v>1</v>
      </c>
      <c r="C408" s="117">
        <v>2</v>
      </c>
      <c r="D408" s="181">
        <f>DEDEL!J408</f>
        <v>400007</v>
      </c>
      <c r="E408" s="117" t="b">
        <v>1</v>
      </c>
      <c r="F408" s="182" t="str">
        <f>RIGHT(DEDEL!C408,4)&amp;"."&amp;DEDEL!M408&amp;"."&amp;DEDEL!K408&amp;"."&amp;$C$5</f>
        <v>3513.DDEL5.E27.Ma22</v>
      </c>
      <c r="G408" s="183">
        <f t="shared" ca="1" si="27"/>
        <v>44697</v>
      </c>
      <c r="H408" s="316" cm="1">
        <f t="array" ref="H408">-IF(SUMPRODUCT((DEDEL!$Q$19:$AB$19=$B$5)*DEDEL!Q408:AB408)&lt;0,SUMPRODUCT((DEDEL!$Q$19:$AB$19=$B$5)*DEDEL!Q408:AB408),0)</f>
        <v>0</v>
      </c>
      <c r="I408" s="115">
        <f t="shared" ca="1" si="26"/>
        <v>44697</v>
      </c>
      <c r="J408" s="117">
        <v>3</v>
      </c>
      <c r="K408" s="117" t="b">
        <v>1</v>
      </c>
      <c r="L408" s="117" t="s">
        <v>1313</v>
      </c>
      <c r="M408" s="117" t="b">
        <v>1</v>
      </c>
      <c r="N408" s="117" t="s">
        <v>1276</v>
      </c>
      <c r="O408" s="182" t="str">
        <f>LEFT(DEDEL!D408,19)&amp;"."&amp;DEDELCR!F408</f>
        <v>Menorah Primary Sch.3513.DDEL5.E27.Ma22</v>
      </c>
      <c r="P408" s="185" t="str">
        <f>DEDEL!I408</f>
        <v>10162/543965</v>
      </c>
      <c r="Q408" s="117" t="b">
        <v>1</v>
      </c>
      <c r="R408" s="117" t="b">
        <v>1</v>
      </c>
      <c r="S408" s="117" t="b">
        <v>1</v>
      </c>
      <c r="U408">
        <f t="shared" si="24"/>
        <v>19</v>
      </c>
      <c r="V408">
        <f t="shared" si="25"/>
        <v>39</v>
      </c>
    </row>
    <row r="409" spans="1:22" x14ac:dyDescent="0.25">
      <c r="A409" s="117" t="s">
        <v>1312</v>
      </c>
      <c r="B409" s="180">
        <v>1</v>
      </c>
      <c r="C409" s="117">
        <v>2</v>
      </c>
      <c r="D409" s="181">
        <f>DEDEL!J409</f>
        <v>400107</v>
      </c>
      <c r="E409" s="117" t="b">
        <v>1</v>
      </c>
      <c r="F409" s="182" t="str">
        <f>RIGHT(DEDEL!C409,4)&amp;"."&amp;DEDEL!M409&amp;"."&amp;DEDEL!K409&amp;"."&amp;$C$5</f>
        <v>3514.DDEL5.E27.Ma22</v>
      </c>
      <c r="G409" s="183">
        <f t="shared" ca="1" si="27"/>
        <v>44697</v>
      </c>
      <c r="H409" s="316" cm="1">
        <f t="array" ref="H409">-IF(SUMPRODUCT((DEDEL!$Q$19:$AB$19=$B$5)*DEDEL!Q409:AB409)&lt;0,SUMPRODUCT((DEDEL!$Q$19:$AB$19=$B$5)*DEDEL!Q409:AB409),0)</f>
        <v>0</v>
      </c>
      <c r="I409" s="115">
        <f t="shared" ca="1" si="26"/>
        <v>44697</v>
      </c>
      <c r="J409" s="117">
        <v>3</v>
      </c>
      <c r="K409" s="117" t="b">
        <v>1</v>
      </c>
      <c r="L409" s="117" t="s">
        <v>1313</v>
      </c>
      <c r="M409" s="117" t="b">
        <v>1</v>
      </c>
      <c r="N409" s="117" t="s">
        <v>1276</v>
      </c>
      <c r="O409" s="182" t="str">
        <f>LEFT(DEDEL!D409,19)&amp;"."&amp;DEDELCR!F409</f>
        <v>The Annunciation RC.3514.DDEL5.E27.Ma22</v>
      </c>
      <c r="P409" s="185" t="str">
        <f>DEDEL!I409</f>
        <v>10162/543965</v>
      </c>
      <c r="Q409" s="117" t="b">
        <v>1</v>
      </c>
      <c r="R409" s="117" t="b">
        <v>1</v>
      </c>
      <c r="S409" s="117" t="b">
        <v>1</v>
      </c>
      <c r="U409">
        <f t="shared" si="24"/>
        <v>19</v>
      </c>
      <c r="V409">
        <f t="shared" si="25"/>
        <v>39</v>
      </c>
    </row>
    <row r="410" spans="1:22" x14ac:dyDescent="0.25">
      <c r="A410" s="117" t="s">
        <v>1312</v>
      </c>
      <c r="B410" s="180">
        <v>1</v>
      </c>
      <c r="C410" s="117">
        <v>2</v>
      </c>
      <c r="D410" s="181">
        <f>DEDEL!J410</f>
        <v>400108</v>
      </c>
      <c r="E410" s="117" t="b">
        <v>1</v>
      </c>
      <c r="F410" s="182" t="str">
        <f>RIGHT(DEDEL!C410,4)&amp;"."&amp;DEDEL!M410&amp;"."&amp;DEDEL!K410&amp;"."&amp;$C$5</f>
        <v>3516.DDEL5.E27.Ma22</v>
      </c>
      <c r="G410" s="183">
        <f t="shared" ca="1" si="27"/>
        <v>44697</v>
      </c>
      <c r="H410" s="316" cm="1">
        <f t="array" ref="H410">-IF(SUMPRODUCT((DEDEL!$Q$19:$AB$19=$B$5)*DEDEL!Q410:AB410)&lt;0,SUMPRODUCT((DEDEL!$Q$19:$AB$19=$B$5)*DEDEL!Q410:AB410),0)</f>
        <v>0</v>
      </c>
      <c r="I410" s="115">
        <f t="shared" ca="1" si="26"/>
        <v>44697</v>
      </c>
      <c r="J410" s="117">
        <v>3</v>
      </c>
      <c r="K410" s="117" t="b">
        <v>1</v>
      </c>
      <c r="L410" s="117" t="s">
        <v>1313</v>
      </c>
      <c r="M410" s="117" t="b">
        <v>1</v>
      </c>
      <c r="N410" s="117" t="s">
        <v>1276</v>
      </c>
      <c r="O410" s="182" t="str">
        <f>LEFT(DEDEL!D410,19)&amp;"."&amp;DEDELCR!F410</f>
        <v>Hasmonean Primary S.3516.DDEL5.E27.Ma22</v>
      </c>
      <c r="P410" s="185" t="str">
        <f>DEDEL!I410</f>
        <v>10162/543965</v>
      </c>
      <c r="Q410" s="117" t="b">
        <v>1</v>
      </c>
      <c r="R410" s="117" t="b">
        <v>1</v>
      </c>
      <c r="S410" s="117" t="b">
        <v>1</v>
      </c>
      <c r="U410">
        <f t="shared" si="24"/>
        <v>19</v>
      </c>
      <c r="V410">
        <f t="shared" si="25"/>
        <v>39</v>
      </c>
    </row>
    <row r="411" spans="1:22" x14ac:dyDescent="0.25">
      <c r="A411" s="117" t="s">
        <v>1312</v>
      </c>
      <c r="B411" s="180">
        <v>1</v>
      </c>
      <c r="C411" s="117">
        <v>2</v>
      </c>
      <c r="D411" s="181">
        <f>DEDEL!J411</f>
        <v>400117</v>
      </c>
      <c r="E411" s="117" t="b">
        <v>1</v>
      </c>
      <c r="F411" s="182" t="str">
        <f>RIGHT(DEDEL!C411,4)&amp;"."&amp;DEDEL!M411&amp;"."&amp;DEDEL!K411&amp;"."&amp;$C$5</f>
        <v>3518.DDEL5.E27.Ma22</v>
      </c>
      <c r="G411" s="183">
        <f t="shared" ca="1" si="27"/>
        <v>44697</v>
      </c>
      <c r="H411" s="316" cm="1">
        <f t="array" ref="H411">-IF(SUMPRODUCT((DEDEL!$Q$19:$AB$19=$B$5)*DEDEL!Q411:AB411)&lt;0,SUMPRODUCT((DEDEL!$Q$19:$AB$19=$B$5)*DEDEL!Q411:AB411),0)</f>
        <v>0</v>
      </c>
      <c r="I411" s="115">
        <f t="shared" ca="1" si="26"/>
        <v>44697</v>
      </c>
      <c r="J411" s="117">
        <v>3</v>
      </c>
      <c r="K411" s="117" t="b">
        <v>1</v>
      </c>
      <c r="L411" s="117" t="s">
        <v>1313</v>
      </c>
      <c r="M411" s="117" t="b">
        <v>1</v>
      </c>
      <c r="N411" s="117" t="s">
        <v>1276</v>
      </c>
      <c r="O411" s="182" t="str">
        <f>LEFT(DEDEL!D411,19)&amp;"."&amp;DEDELCR!F411</f>
        <v>Woodcroft Primary S.3518.DDEL5.E27.Ma22</v>
      </c>
      <c r="P411" s="185" t="str">
        <f>DEDEL!I411</f>
        <v>10162/543965</v>
      </c>
      <c r="Q411" s="117" t="b">
        <v>1</v>
      </c>
      <c r="R411" s="117" t="b">
        <v>1</v>
      </c>
      <c r="S411" s="117" t="b">
        <v>1</v>
      </c>
      <c r="U411">
        <f t="shared" si="24"/>
        <v>19</v>
      </c>
      <c r="V411">
        <f t="shared" si="25"/>
        <v>39</v>
      </c>
    </row>
    <row r="412" spans="1:22" x14ac:dyDescent="0.25">
      <c r="A412" s="117" t="s">
        <v>1312</v>
      </c>
      <c r="B412" s="180">
        <v>1</v>
      </c>
      <c r="C412" s="117">
        <v>2</v>
      </c>
      <c r="D412" s="181">
        <f>DEDEL!J412</f>
        <v>400125</v>
      </c>
      <c r="E412" s="117" t="b">
        <v>1</v>
      </c>
      <c r="F412" s="182" t="str">
        <f>RIGHT(DEDEL!C412,4)&amp;"."&amp;DEDEL!M412&amp;"."&amp;DEDEL!K412&amp;"."&amp;$C$5</f>
        <v>3520.DDEL5.E27.Ma22</v>
      </c>
      <c r="G412" s="183">
        <f t="shared" ca="1" si="27"/>
        <v>44697</v>
      </c>
      <c r="H412" s="316" cm="1">
        <f t="array" ref="H412">-IF(SUMPRODUCT((DEDEL!$Q$19:$AB$19=$B$5)*DEDEL!Q412:AB412)&lt;0,SUMPRODUCT((DEDEL!$Q$19:$AB$19=$B$5)*DEDEL!Q412:AB412),0)</f>
        <v>0</v>
      </c>
      <c r="I412" s="115">
        <f t="shared" ca="1" si="26"/>
        <v>44697</v>
      </c>
      <c r="J412" s="117">
        <v>3</v>
      </c>
      <c r="K412" s="117" t="b">
        <v>1</v>
      </c>
      <c r="L412" s="117" t="s">
        <v>1313</v>
      </c>
      <c r="M412" s="117" t="b">
        <v>1</v>
      </c>
      <c r="N412" s="117" t="s">
        <v>1276</v>
      </c>
      <c r="O412" s="182" t="str">
        <f>LEFT(DEDEL!D412,19)&amp;"."&amp;DEDELCR!F412</f>
        <v>Akiva School.3520.DDEL5.E27.Ma22</v>
      </c>
      <c r="P412" s="185" t="str">
        <f>DEDEL!I412</f>
        <v>10162/543965</v>
      </c>
      <c r="Q412" s="117" t="b">
        <v>1</v>
      </c>
      <c r="R412" s="117" t="b">
        <v>1</v>
      </c>
      <c r="S412" s="117" t="b">
        <v>1</v>
      </c>
      <c r="U412">
        <f t="shared" si="24"/>
        <v>19</v>
      </c>
      <c r="V412">
        <f t="shared" si="25"/>
        <v>32</v>
      </c>
    </row>
    <row r="413" spans="1:22" x14ac:dyDescent="0.25">
      <c r="A413" s="117" t="s">
        <v>1312</v>
      </c>
      <c r="B413" s="180">
        <v>1</v>
      </c>
      <c r="C413" s="117">
        <v>2</v>
      </c>
      <c r="D413" s="181">
        <f>DEDEL!J413</f>
        <v>400130</v>
      </c>
      <c r="E413" s="117" t="b">
        <v>1</v>
      </c>
      <c r="F413" s="182" t="str">
        <f>RIGHT(DEDEL!C413,4)&amp;"."&amp;DEDEL!M413&amp;"."&amp;DEDEL!K413&amp;"."&amp;$C$5</f>
        <v>3523.DDEL5.E27.Ma22</v>
      </c>
      <c r="G413" s="183">
        <f t="shared" ca="1" si="27"/>
        <v>44697</v>
      </c>
      <c r="H413" s="316" cm="1">
        <f t="array" ref="H413">-IF(SUMPRODUCT((DEDEL!$Q$19:$AB$19=$B$5)*DEDEL!Q413:AB413)&lt;0,SUMPRODUCT((DEDEL!$Q$19:$AB$19=$B$5)*DEDEL!Q413:AB413),0)</f>
        <v>0</v>
      </c>
      <c r="I413" s="115">
        <f t="shared" ca="1" si="26"/>
        <v>44697</v>
      </c>
      <c r="J413" s="117">
        <v>3</v>
      </c>
      <c r="K413" s="117" t="b">
        <v>1</v>
      </c>
      <c r="L413" s="117" t="s">
        <v>1313</v>
      </c>
      <c r="M413" s="117" t="b">
        <v>1</v>
      </c>
      <c r="N413" s="117" t="s">
        <v>1276</v>
      </c>
      <c r="O413" s="182" t="str">
        <f>LEFT(DEDEL!D413,19)&amp;"."&amp;DEDELCR!F413</f>
        <v>Martin Primary Scho.3523.DDEL5.E27.Ma22</v>
      </c>
      <c r="P413" s="185" t="str">
        <f>DEDEL!I413</f>
        <v>10162/543965</v>
      </c>
      <c r="Q413" s="117" t="b">
        <v>1</v>
      </c>
      <c r="R413" s="117" t="b">
        <v>1</v>
      </c>
      <c r="S413" s="117" t="b">
        <v>1</v>
      </c>
      <c r="U413">
        <f t="shared" si="24"/>
        <v>19</v>
      </c>
      <c r="V413">
        <f t="shared" si="25"/>
        <v>39</v>
      </c>
    </row>
    <row r="414" spans="1:22" x14ac:dyDescent="0.25">
      <c r="A414" s="117" t="s">
        <v>1312</v>
      </c>
      <c r="B414" s="180">
        <v>1</v>
      </c>
      <c r="C414" s="117">
        <v>2</v>
      </c>
      <c r="D414" s="181">
        <f>DEDEL!J414</f>
        <v>400150</v>
      </c>
      <c r="E414" s="117" t="b">
        <v>1</v>
      </c>
      <c r="F414" s="182" t="str">
        <f>RIGHT(DEDEL!C414,4)&amp;"."&amp;DEDEL!M414&amp;"."&amp;DEDEL!K414&amp;"."&amp;$C$5</f>
        <v>3524.DDEL5.E27.Ma22</v>
      </c>
      <c r="G414" s="183">
        <f t="shared" ca="1" si="27"/>
        <v>44697</v>
      </c>
      <c r="H414" s="316" cm="1">
        <f t="array" ref="H414">-IF(SUMPRODUCT((DEDEL!$Q$19:$AB$19=$B$5)*DEDEL!Q414:AB414)&lt;0,SUMPRODUCT((DEDEL!$Q$19:$AB$19=$B$5)*DEDEL!Q414:AB414),0)</f>
        <v>0</v>
      </c>
      <c r="I414" s="115">
        <f t="shared" ca="1" si="26"/>
        <v>44697</v>
      </c>
      <c r="J414" s="117">
        <v>3</v>
      </c>
      <c r="K414" s="117" t="b">
        <v>1</v>
      </c>
      <c r="L414" s="117" t="s">
        <v>1313</v>
      </c>
      <c r="M414" s="117" t="b">
        <v>1</v>
      </c>
      <c r="N414" s="117" t="s">
        <v>1276</v>
      </c>
      <c r="O414" s="182" t="str">
        <f>LEFT(DEDEL!D414,19)&amp;"."&amp;DEDELCR!F414</f>
        <v>Beit Shvidler Prima.3524.DDEL5.E27.Ma22</v>
      </c>
      <c r="P414" s="185" t="str">
        <f>DEDEL!I414</f>
        <v>10162/543965</v>
      </c>
      <c r="Q414" s="117" t="b">
        <v>1</v>
      </c>
      <c r="R414" s="117" t="b">
        <v>1</v>
      </c>
      <c r="S414" s="117" t="b">
        <v>1</v>
      </c>
      <c r="U414">
        <f t="shared" si="24"/>
        <v>19</v>
      </c>
      <c r="V414">
        <f t="shared" si="25"/>
        <v>39</v>
      </c>
    </row>
    <row r="415" spans="1:22" x14ac:dyDescent="0.25">
      <c r="A415" s="117" t="s">
        <v>1312</v>
      </c>
      <c r="B415" s="180">
        <v>1</v>
      </c>
      <c r="C415" s="117">
        <v>2</v>
      </c>
      <c r="D415" s="181">
        <f>DEDEL!J415</f>
        <v>400021</v>
      </c>
      <c r="E415" s="117" t="b">
        <v>1</v>
      </c>
      <c r="F415" s="182" t="str">
        <f>RIGHT(DEDEL!C415,4)&amp;"."&amp;DEDEL!M415&amp;"."&amp;DEDEL!K415&amp;"."&amp;$C$5</f>
        <v>5201.DDEL5.E27.Ma22</v>
      </c>
      <c r="G415" s="183">
        <f t="shared" ca="1" si="27"/>
        <v>44697</v>
      </c>
      <c r="H415" s="316" cm="1">
        <f t="array" ref="H415">-IF(SUMPRODUCT((DEDEL!$Q$19:$AB$19=$B$5)*DEDEL!Q415:AB415)&lt;0,SUMPRODUCT((DEDEL!$Q$19:$AB$19=$B$5)*DEDEL!Q415:AB415),0)</f>
        <v>0</v>
      </c>
      <c r="I415" s="115">
        <f t="shared" ca="1" si="26"/>
        <v>44697</v>
      </c>
      <c r="J415" s="117">
        <v>3</v>
      </c>
      <c r="K415" s="117" t="b">
        <v>1</v>
      </c>
      <c r="L415" s="117" t="s">
        <v>1313</v>
      </c>
      <c r="M415" s="117" t="b">
        <v>1</v>
      </c>
      <c r="N415" s="117" t="s">
        <v>1276</v>
      </c>
      <c r="O415" s="182" t="str">
        <f>LEFT(DEDEL!D415,19)&amp;"."&amp;DEDELCR!F415</f>
        <v>Osidge Primary Scho.5201.DDEL5.E27.Ma22</v>
      </c>
      <c r="P415" s="185" t="str">
        <f>DEDEL!I415</f>
        <v>10162/543965</v>
      </c>
      <c r="Q415" s="117" t="b">
        <v>1</v>
      </c>
      <c r="R415" s="117" t="b">
        <v>1</v>
      </c>
      <c r="S415" s="117" t="b">
        <v>1</v>
      </c>
      <c r="U415">
        <f t="shared" si="24"/>
        <v>19</v>
      </c>
      <c r="V415">
        <f t="shared" si="25"/>
        <v>39</v>
      </c>
    </row>
    <row r="416" spans="1:22" x14ac:dyDescent="0.25">
      <c r="A416" s="117" t="s">
        <v>1312</v>
      </c>
      <c r="B416" s="180">
        <v>1</v>
      </c>
      <c r="C416" s="117">
        <v>2</v>
      </c>
      <c r="D416" s="181">
        <f>DEDEL!J416</f>
        <v>400112</v>
      </c>
      <c r="E416" s="117" t="b">
        <v>1</v>
      </c>
      <c r="F416" s="182" t="str">
        <f>RIGHT(DEDEL!C416,4)&amp;"."&amp;DEDEL!M416&amp;"."&amp;DEDEL!K416&amp;"."&amp;$C$5</f>
        <v>5948.DDEL5.E27.Ma22</v>
      </c>
      <c r="G416" s="183">
        <f t="shared" ca="1" si="27"/>
        <v>44697</v>
      </c>
      <c r="H416" s="316" cm="1">
        <f t="array" ref="H416">-IF(SUMPRODUCT((DEDEL!$Q$19:$AB$19=$B$5)*DEDEL!Q416:AB416)&lt;0,SUMPRODUCT((DEDEL!$Q$19:$AB$19=$B$5)*DEDEL!Q416:AB416),0)</f>
        <v>0</v>
      </c>
      <c r="I416" s="115">
        <f t="shared" ca="1" si="26"/>
        <v>44697</v>
      </c>
      <c r="J416" s="117">
        <v>3</v>
      </c>
      <c r="K416" s="117" t="b">
        <v>1</v>
      </c>
      <c r="L416" s="117" t="s">
        <v>1313</v>
      </c>
      <c r="M416" s="117" t="b">
        <v>1</v>
      </c>
      <c r="N416" s="117" t="s">
        <v>1276</v>
      </c>
      <c r="O416" s="182" t="str">
        <f>LEFT(DEDEL!D416,19)&amp;"."&amp;DEDELCR!F416</f>
        <v>Mathilda Marks-Kenn.5948.DDEL5.E27.Ma22</v>
      </c>
      <c r="P416" s="185" t="str">
        <f>DEDEL!I416</f>
        <v>10162/543965</v>
      </c>
      <c r="Q416" s="117" t="b">
        <v>1</v>
      </c>
      <c r="R416" s="117" t="b">
        <v>1</v>
      </c>
      <c r="S416" s="117" t="b">
        <v>1</v>
      </c>
      <c r="U416">
        <f t="shared" si="24"/>
        <v>19</v>
      </c>
      <c r="V416">
        <f t="shared" si="25"/>
        <v>39</v>
      </c>
    </row>
    <row r="417" spans="1:22" x14ac:dyDescent="0.25">
      <c r="A417" s="117" t="s">
        <v>1312</v>
      </c>
      <c r="B417" s="180">
        <v>1</v>
      </c>
      <c r="C417" s="117">
        <v>2</v>
      </c>
      <c r="D417" s="181">
        <f>DEDEL!J417</f>
        <v>400110</v>
      </c>
      <c r="E417" s="117" t="b">
        <v>1</v>
      </c>
      <c r="F417" s="182" t="str">
        <f>RIGHT(DEDEL!C417,4)&amp;"."&amp;DEDEL!M417&amp;"."&amp;DEDEL!K417&amp;"."&amp;$C$5</f>
        <v>5949.DDEL5.E27.Ma22</v>
      </c>
      <c r="G417" s="183">
        <f t="shared" ca="1" si="27"/>
        <v>44697</v>
      </c>
      <c r="H417" s="316" cm="1">
        <f t="array" ref="H417">-IF(SUMPRODUCT((DEDEL!$Q$19:$AB$19=$B$5)*DEDEL!Q417:AB417)&lt;0,SUMPRODUCT((DEDEL!$Q$19:$AB$19=$B$5)*DEDEL!Q417:AB417),0)</f>
        <v>0</v>
      </c>
      <c r="I417" s="115">
        <f t="shared" ca="1" si="26"/>
        <v>44697</v>
      </c>
      <c r="J417" s="117">
        <v>3</v>
      </c>
      <c r="K417" s="117" t="b">
        <v>1</v>
      </c>
      <c r="L417" s="117" t="s">
        <v>1313</v>
      </c>
      <c r="M417" s="117" t="b">
        <v>1</v>
      </c>
      <c r="N417" s="117" t="s">
        <v>1276</v>
      </c>
      <c r="O417" s="182" t="str">
        <f>LEFT(DEDEL!D417,19)&amp;"."&amp;DEDELCR!F417</f>
        <v>Menorah Foundation .5949.DDEL5.E27.Ma22</v>
      </c>
      <c r="P417" s="185" t="str">
        <f>DEDEL!I417</f>
        <v>10162/543965</v>
      </c>
      <c r="Q417" s="117" t="b">
        <v>1</v>
      </c>
      <c r="R417" s="117" t="b">
        <v>1</v>
      </c>
      <c r="S417" s="117" t="b">
        <v>1</v>
      </c>
      <c r="U417">
        <f t="shared" si="24"/>
        <v>19</v>
      </c>
      <c r="V417">
        <f t="shared" si="25"/>
        <v>39</v>
      </c>
    </row>
    <row r="418" spans="1:22" x14ac:dyDescent="0.25">
      <c r="A418" s="117" t="s">
        <v>1312</v>
      </c>
      <c r="B418" s="180">
        <v>1</v>
      </c>
      <c r="C418" s="117">
        <v>2</v>
      </c>
      <c r="D418" s="181">
        <f>DEDEL!J418</f>
        <v>400033</v>
      </c>
      <c r="E418" s="117" t="b">
        <v>1</v>
      </c>
      <c r="F418" s="182" t="str">
        <f>RIGHT(DEDEL!C418,4)&amp;"."&amp;DEDEL!M418&amp;"."&amp;DEDEL!K418&amp;"."&amp;$C$5</f>
        <v>4003.DDEL5.E27.Ma22</v>
      </c>
      <c r="G418" s="183">
        <f t="shared" ca="1" si="27"/>
        <v>44697</v>
      </c>
      <c r="H418" s="316" cm="1">
        <f t="array" ref="H418">-IF(SUMPRODUCT((DEDEL!$Q$19:$AB$19=$B$5)*DEDEL!Q418:AB418)&lt;0,SUMPRODUCT((DEDEL!$Q$19:$AB$19=$B$5)*DEDEL!Q418:AB418),0)</f>
        <v>0</v>
      </c>
      <c r="I418" s="115">
        <f t="shared" ca="1" si="26"/>
        <v>44697</v>
      </c>
      <c r="J418" s="117">
        <v>3</v>
      </c>
      <c r="K418" s="117" t="b">
        <v>1</v>
      </c>
      <c r="L418" s="117" t="s">
        <v>1313</v>
      </c>
      <c r="M418" s="117" t="b">
        <v>1</v>
      </c>
      <c r="N418" s="117" t="s">
        <v>1276</v>
      </c>
      <c r="O418" s="182" t="str">
        <f>LEFT(DEDEL!D418,19)&amp;"."&amp;DEDELCR!F418</f>
        <v>Friern Barnet Schoo.4003.DDEL5.E27.Ma22</v>
      </c>
      <c r="P418" s="185" t="str">
        <f>DEDEL!I418</f>
        <v>10163/543965</v>
      </c>
      <c r="Q418" s="117" t="b">
        <v>1</v>
      </c>
      <c r="R418" s="117" t="b">
        <v>1</v>
      </c>
      <c r="S418" s="117" t="b">
        <v>1</v>
      </c>
      <c r="U418">
        <f t="shared" si="24"/>
        <v>19</v>
      </c>
      <c r="V418">
        <f t="shared" si="25"/>
        <v>39</v>
      </c>
    </row>
    <row r="419" spans="1:22" x14ac:dyDescent="0.25">
      <c r="A419" s="117" t="s">
        <v>1312</v>
      </c>
      <c r="B419" s="180">
        <v>1</v>
      </c>
      <c r="C419" s="117">
        <v>2</v>
      </c>
      <c r="D419" s="181">
        <f>DEDEL!J419</f>
        <v>107953</v>
      </c>
      <c r="E419" s="117" t="b">
        <v>1</v>
      </c>
      <c r="F419" s="182" t="str">
        <f>RIGHT(DEDEL!C419,4)&amp;"."&amp;DEDEL!M419&amp;"."&amp;DEDEL!K419&amp;"."&amp;$C$5</f>
        <v>4004.DDEL5.E27.Ma22</v>
      </c>
      <c r="G419" s="183">
        <f t="shared" ca="1" si="27"/>
        <v>44697</v>
      </c>
      <c r="H419" s="316" cm="1">
        <f t="array" ref="H419">-IF(SUMPRODUCT((DEDEL!$Q$19:$AB$19=$B$5)*DEDEL!Q419:AB419)&lt;0,SUMPRODUCT((DEDEL!$Q$19:$AB$19=$B$5)*DEDEL!Q419:AB419),0)</f>
        <v>0</v>
      </c>
      <c r="I419" s="115">
        <f t="shared" ca="1" si="26"/>
        <v>44697</v>
      </c>
      <c r="J419" s="117">
        <v>3</v>
      </c>
      <c r="K419" s="117" t="b">
        <v>1</v>
      </c>
      <c r="L419" s="117" t="s">
        <v>1313</v>
      </c>
      <c r="M419" s="117" t="b">
        <v>1</v>
      </c>
      <c r="N419" s="117" t="s">
        <v>1276</v>
      </c>
      <c r="O419" s="182" t="str">
        <f>LEFT(DEDEL!D419,19)&amp;"."&amp;DEDELCR!F419</f>
        <v>Menorah High School.4004.DDEL5.E27.Ma22</v>
      </c>
      <c r="P419" s="185" t="str">
        <f>DEDEL!I419</f>
        <v>10163/543965</v>
      </c>
      <c r="Q419" s="117" t="b">
        <v>1</v>
      </c>
      <c r="R419" s="117" t="b">
        <v>1</v>
      </c>
      <c r="S419" s="117" t="b">
        <v>1</v>
      </c>
      <c r="U419">
        <f t="shared" si="24"/>
        <v>19</v>
      </c>
      <c r="V419">
        <f t="shared" si="25"/>
        <v>39</v>
      </c>
    </row>
    <row r="420" spans="1:22" x14ac:dyDescent="0.25">
      <c r="A420" s="117" t="s">
        <v>1312</v>
      </c>
      <c r="B420" s="180">
        <v>1</v>
      </c>
      <c r="C420" s="117">
        <v>2</v>
      </c>
      <c r="D420" s="181">
        <f>DEDEL!J420</f>
        <v>400029</v>
      </c>
      <c r="E420" s="117" t="b">
        <v>1</v>
      </c>
      <c r="F420" s="182" t="str">
        <f>RIGHT(DEDEL!C420,4)&amp;"."&amp;DEDEL!M420&amp;"."&amp;DEDEL!K420&amp;"."&amp;$C$5</f>
        <v>5404.DDEL5.E27.Ma22</v>
      </c>
      <c r="G420" s="183">
        <f t="shared" ca="1" si="27"/>
        <v>44697</v>
      </c>
      <c r="H420" s="316" cm="1">
        <f t="array" ref="H420">-IF(SUMPRODUCT((DEDEL!$Q$19:$AB$19=$B$5)*DEDEL!Q420:AB420)&lt;0,SUMPRODUCT((DEDEL!$Q$19:$AB$19=$B$5)*DEDEL!Q420:AB420),0)</f>
        <v>0</v>
      </c>
      <c r="I420" s="115">
        <f t="shared" ca="1" si="26"/>
        <v>44697</v>
      </c>
      <c r="J420" s="117">
        <v>3</v>
      </c>
      <c r="K420" s="117" t="b">
        <v>1</v>
      </c>
      <c r="L420" s="117" t="s">
        <v>1313</v>
      </c>
      <c r="M420" s="117" t="b">
        <v>1</v>
      </c>
      <c r="N420" s="117" t="s">
        <v>1276</v>
      </c>
      <c r="O420" s="182" t="str">
        <f>LEFT(DEDEL!D420,19)&amp;"."&amp;DEDELCR!F420</f>
        <v>St Michael's Cathol.5404.DDEL5.E27.Ma22</v>
      </c>
      <c r="P420" s="185" t="str">
        <f>DEDEL!I420</f>
        <v>10163/543965</v>
      </c>
      <c r="Q420" s="117" t="b">
        <v>1</v>
      </c>
      <c r="R420" s="117" t="b">
        <v>1</v>
      </c>
      <c r="S420" s="117" t="b">
        <v>1</v>
      </c>
      <c r="U420">
        <f t="shared" si="24"/>
        <v>19</v>
      </c>
      <c r="V420">
        <f t="shared" si="25"/>
        <v>39</v>
      </c>
    </row>
    <row r="421" spans="1:22" x14ac:dyDescent="0.25">
      <c r="A421" s="117" t="s">
        <v>1312</v>
      </c>
      <c r="B421" s="180">
        <v>1</v>
      </c>
      <c r="C421" s="117">
        <v>2</v>
      </c>
      <c r="D421" s="181">
        <f>DEDEL!J421</f>
        <v>400041</v>
      </c>
      <c r="E421" s="117" t="b">
        <v>1</v>
      </c>
      <c r="F421" s="182" t="str">
        <f>RIGHT(DEDEL!C421,4)&amp;"."&amp;DEDEL!M421&amp;"."&amp;DEDEL!K421&amp;"."&amp;$C$5</f>
        <v>5405.DDEL5.E27.Ma22</v>
      </c>
      <c r="G421" s="183">
        <f t="shared" ca="1" si="27"/>
        <v>44697</v>
      </c>
      <c r="H421" s="316" cm="1">
        <f t="array" ref="H421">-IF(SUMPRODUCT((DEDEL!$Q$19:$AB$19=$B$5)*DEDEL!Q421:AB421)&lt;0,SUMPRODUCT((DEDEL!$Q$19:$AB$19=$B$5)*DEDEL!Q421:AB421),0)</f>
        <v>0</v>
      </c>
      <c r="I421" s="115">
        <f t="shared" ca="1" si="26"/>
        <v>44697</v>
      </c>
      <c r="J421" s="117">
        <v>3</v>
      </c>
      <c r="K421" s="117" t="b">
        <v>1</v>
      </c>
      <c r="L421" s="117" t="s">
        <v>1313</v>
      </c>
      <c r="M421" s="117" t="b">
        <v>1</v>
      </c>
      <c r="N421" s="117" t="s">
        <v>1276</v>
      </c>
      <c r="O421" s="182" t="str">
        <f>LEFT(DEDEL!D421,19)&amp;"."&amp;DEDELCR!F421</f>
        <v>Finchley Catholic H.5405.DDEL5.E27.Ma22</v>
      </c>
      <c r="P421" s="185" t="str">
        <f>DEDEL!I421</f>
        <v>10163/543965</v>
      </c>
      <c r="Q421" s="117" t="b">
        <v>1</v>
      </c>
      <c r="R421" s="117" t="b">
        <v>1</v>
      </c>
      <c r="S421" s="117" t="b">
        <v>1</v>
      </c>
      <c r="U421">
        <f t="shared" si="24"/>
        <v>19</v>
      </c>
      <c r="V421">
        <f t="shared" si="25"/>
        <v>39</v>
      </c>
    </row>
    <row r="422" spans="1:22" x14ac:dyDescent="0.25">
      <c r="A422" s="117" t="s">
        <v>1312</v>
      </c>
      <c r="B422" s="180">
        <v>1</v>
      </c>
      <c r="C422" s="117">
        <v>2</v>
      </c>
      <c r="D422" s="181">
        <f>DEDEL!J422</f>
        <v>400013</v>
      </c>
      <c r="E422" s="117" t="b">
        <v>1</v>
      </c>
      <c r="F422" s="182" t="str">
        <f>RIGHT(DEDEL!C422,4)&amp;"."&amp;DEDEL!M422&amp;"."&amp;DEDEL!K422&amp;"."&amp;$C$5</f>
        <v>5407.DDEL5.E27.Ma22</v>
      </c>
      <c r="G422" s="183">
        <f t="shared" ca="1" si="27"/>
        <v>44697</v>
      </c>
      <c r="H422" s="316" cm="1">
        <f t="array" ref="H422">-IF(SUMPRODUCT((DEDEL!$Q$19:$AB$19=$B$5)*DEDEL!Q422:AB422)&lt;0,SUMPRODUCT((DEDEL!$Q$19:$AB$19=$B$5)*DEDEL!Q422:AB422),0)</f>
        <v>0</v>
      </c>
      <c r="I422" s="115">
        <f t="shared" ca="1" si="26"/>
        <v>44697</v>
      </c>
      <c r="J422" s="117">
        <v>3</v>
      </c>
      <c r="K422" s="117" t="b">
        <v>1</v>
      </c>
      <c r="L422" s="117" t="s">
        <v>1313</v>
      </c>
      <c r="M422" s="117" t="b">
        <v>1</v>
      </c>
      <c r="N422" s="117" t="s">
        <v>1276</v>
      </c>
      <c r="O422" s="182" t="str">
        <f>LEFT(DEDEL!D422,19)&amp;"."&amp;DEDELCR!F422</f>
        <v>St James' Catholic .5407.DDEL5.E27.Ma22</v>
      </c>
      <c r="P422" s="185" t="str">
        <f>DEDEL!I422</f>
        <v>10163/543965</v>
      </c>
      <c r="Q422" s="117" t="b">
        <v>1</v>
      </c>
      <c r="R422" s="117" t="b">
        <v>1</v>
      </c>
      <c r="S422" s="117" t="b">
        <v>1</v>
      </c>
      <c r="U422">
        <f t="shared" si="24"/>
        <v>19</v>
      </c>
      <c r="V422">
        <f t="shared" si="25"/>
        <v>39</v>
      </c>
    </row>
    <row r="423" spans="1:22" x14ac:dyDescent="0.25">
      <c r="A423" s="117" t="s">
        <v>1312</v>
      </c>
      <c r="B423" s="180">
        <v>1</v>
      </c>
      <c r="C423" s="117">
        <v>2</v>
      </c>
      <c r="D423" s="181">
        <f>DEDEL!J423</f>
        <v>400140</v>
      </c>
      <c r="E423" s="117" t="b">
        <v>1</v>
      </c>
      <c r="F423" s="182" t="str">
        <f>RIGHT(DEDEL!C423,4)&amp;"."&amp;DEDEL!M423&amp;"."&amp;DEDEL!K423&amp;"."&amp;$C$5</f>
        <v>5427.DDEL5.E27.Ma22</v>
      </c>
      <c r="G423" s="183">
        <f t="shared" ca="1" si="27"/>
        <v>44697</v>
      </c>
      <c r="H423" s="316" cm="1">
        <f t="array" ref="H423">-IF(SUMPRODUCT((DEDEL!$Q$19:$AB$19=$B$5)*DEDEL!Q423:AB423)&lt;0,SUMPRODUCT((DEDEL!$Q$19:$AB$19=$B$5)*DEDEL!Q423:AB423),0)</f>
        <v>0</v>
      </c>
      <c r="I423" s="115">
        <f t="shared" ca="1" si="26"/>
        <v>44697</v>
      </c>
      <c r="J423" s="117">
        <v>3</v>
      </c>
      <c r="K423" s="117" t="b">
        <v>1</v>
      </c>
      <c r="L423" s="117" t="s">
        <v>1313</v>
      </c>
      <c r="M423" s="117" t="b">
        <v>1</v>
      </c>
      <c r="N423" s="117" t="s">
        <v>1276</v>
      </c>
      <c r="O423" s="182" t="str">
        <f>LEFT(DEDEL!D423,19)&amp;"."&amp;DEDELCR!F423</f>
        <v>JCoSS.5427.DDEL5.E27.Ma22</v>
      </c>
      <c r="P423" s="185" t="str">
        <f>DEDEL!I423</f>
        <v>10163/543965</v>
      </c>
      <c r="Q423" s="117" t="b">
        <v>1</v>
      </c>
      <c r="R423" s="117" t="b">
        <v>1</v>
      </c>
      <c r="S423" s="117" t="b">
        <v>1</v>
      </c>
      <c r="U423">
        <f t="shared" si="24"/>
        <v>19</v>
      </c>
      <c r="V423">
        <f t="shared" si="25"/>
        <v>25</v>
      </c>
    </row>
    <row r="424" spans="1:22" x14ac:dyDescent="0.25">
      <c r="A424" s="117" t="s">
        <v>1312</v>
      </c>
      <c r="B424" s="180">
        <v>1</v>
      </c>
      <c r="C424" s="117">
        <v>2</v>
      </c>
      <c r="D424" s="181">
        <f>DEDEL!J424</f>
        <v>400135</v>
      </c>
      <c r="E424" s="117" t="b">
        <v>1</v>
      </c>
      <c r="F424" s="182" t="str">
        <f>RIGHT(DEDEL!C424,4)&amp;"."&amp;DEDEL!M424&amp;"."&amp;DEDEL!K424&amp;"."&amp;$C$5</f>
        <v>3521.DDEL5.E27.Ma22</v>
      </c>
      <c r="G424" s="183">
        <f t="shared" ca="1" si="27"/>
        <v>44697</v>
      </c>
      <c r="H424" s="316" cm="1">
        <f t="array" ref="H424">-IF(SUMPRODUCT((DEDEL!$Q$19:$AB$19=$B$5)*DEDEL!Q424:AB424)&lt;0,SUMPRODUCT((DEDEL!$Q$19:$AB$19=$B$5)*DEDEL!Q424:AB424),0)</f>
        <v>0</v>
      </c>
      <c r="I424" s="115">
        <f t="shared" ca="1" si="26"/>
        <v>44697</v>
      </c>
      <c r="J424" s="117">
        <v>3</v>
      </c>
      <c r="K424" s="117" t="b">
        <v>1</v>
      </c>
      <c r="L424" s="117" t="s">
        <v>1313</v>
      </c>
      <c r="M424" s="117" t="b">
        <v>1</v>
      </c>
      <c r="N424" s="117" t="s">
        <v>1276</v>
      </c>
      <c r="O424" s="182" t="str">
        <f>LEFT(DEDEL!D424,19)&amp;"."&amp;DEDELCR!F424</f>
        <v>St Mary's and St Jo.3521.DDEL5.E27.Ma22</v>
      </c>
      <c r="P424" s="185" t="str">
        <f>DEDEL!I424</f>
        <v>11510/543965</v>
      </c>
      <c r="Q424" s="117" t="b">
        <v>1</v>
      </c>
      <c r="R424" s="117" t="b">
        <v>1</v>
      </c>
      <c r="S424" s="117" t="b">
        <v>1</v>
      </c>
      <c r="U424">
        <f t="shared" si="24"/>
        <v>19</v>
      </c>
      <c r="V424">
        <f t="shared" si="25"/>
        <v>39</v>
      </c>
    </row>
    <row r="425" spans="1:22" x14ac:dyDescent="0.25">
      <c r="A425" s="117" t="s">
        <v>1312</v>
      </c>
      <c r="B425" s="180">
        <v>1</v>
      </c>
      <c r="C425" s="117">
        <v>2</v>
      </c>
      <c r="D425" s="181">
        <f>DEDEL!J425</f>
        <v>400005</v>
      </c>
      <c r="E425" s="117" t="b">
        <v>1</v>
      </c>
      <c r="F425" s="182" t="str">
        <f>RIGHT(DEDEL!C425,4)&amp;"."&amp;DEDEL!M425&amp;"."&amp;DEDEL!K425&amp;"."&amp;$C$5</f>
        <v>2002.DDEL6.E27.Ma22</v>
      </c>
      <c r="G425" s="183">
        <f t="shared" ca="1" si="27"/>
        <v>44697</v>
      </c>
      <c r="H425" s="316" cm="1">
        <f t="array" ref="H425">-IF(SUMPRODUCT((DEDEL!$Q$19:$AB$19=$B$5)*DEDEL!Q425:AB425)&lt;0,SUMPRODUCT((DEDEL!$Q$19:$AB$19=$B$5)*DEDEL!Q425:AB425),0)</f>
        <v>0</v>
      </c>
      <c r="I425" s="115">
        <f t="shared" ca="1" si="26"/>
        <v>44697</v>
      </c>
      <c r="J425" s="117">
        <v>3</v>
      </c>
      <c r="K425" s="117" t="b">
        <v>1</v>
      </c>
      <c r="L425" s="117" t="s">
        <v>1313</v>
      </c>
      <c r="M425" s="117" t="b">
        <v>1</v>
      </c>
      <c r="N425" s="117" t="s">
        <v>1276</v>
      </c>
      <c r="O425" s="182" t="str">
        <f>LEFT(DEDEL!D425,19)&amp;"."&amp;DEDELCR!F425</f>
        <v>Barnfield Primary S.2002.DDEL6.E27.Ma22</v>
      </c>
      <c r="P425" s="185" t="str">
        <f>DEDEL!I425</f>
        <v>10162/543965</v>
      </c>
      <c r="Q425" s="117" t="b">
        <v>1</v>
      </c>
      <c r="R425" s="117" t="b">
        <v>1</v>
      </c>
      <c r="S425" s="117" t="b">
        <v>1</v>
      </c>
      <c r="U425">
        <f t="shared" si="24"/>
        <v>19</v>
      </c>
      <c r="V425">
        <f t="shared" si="25"/>
        <v>39</v>
      </c>
    </row>
    <row r="426" spans="1:22" x14ac:dyDescent="0.25">
      <c r="A426" s="117" t="s">
        <v>1312</v>
      </c>
      <c r="B426" s="180">
        <v>1</v>
      </c>
      <c r="C426" s="117">
        <v>2</v>
      </c>
      <c r="D426" s="181">
        <f>DEDEL!J426</f>
        <v>400051</v>
      </c>
      <c r="E426" s="117" t="b">
        <v>1</v>
      </c>
      <c r="F426" s="182" t="str">
        <f>RIGHT(DEDEL!C426,4)&amp;"."&amp;DEDEL!M426&amp;"."&amp;DEDEL!K426&amp;"."&amp;$C$5</f>
        <v>2003.DDEL6.E27.Ma22</v>
      </c>
      <c r="G426" s="183">
        <f t="shared" ca="1" si="27"/>
        <v>44697</v>
      </c>
      <c r="H426" s="316" cm="1">
        <f t="array" ref="H426">-IF(SUMPRODUCT((DEDEL!$Q$19:$AB$19=$B$5)*DEDEL!Q426:AB426)&lt;0,SUMPRODUCT((DEDEL!$Q$19:$AB$19=$B$5)*DEDEL!Q426:AB426),0)</f>
        <v>0</v>
      </c>
      <c r="I426" s="115">
        <f t="shared" ca="1" si="26"/>
        <v>44697</v>
      </c>
      <c r="J426" s="117">
        <v>3</v>
      </c>
      <c r="K426" s="117" t="b">
        <v>1</v>
      </c>
      <c r="L426" s="117" t="s">
        <v>1313</v>
      </c>
      <c r="M426" s="117" t="b">
        <v>1</v>
      </c>
      <c r="N426" s="117" t="s">
        <v>1276</v>
      </c>
      <c r="O426" s="182" t="str">
        <f>LEFT(DEDEL!D426,19)&amp;"."&amp;DEDELCR!F426</f>
        <v>Bell Lane Primary S.2003.DDEL6.E27.Ma22</v>
      </c>
      <c r="P426" s="185" t="str">
        <f>DEDEL!I426</f>
        <v>10162/543965</v>
      </c>
      <c r="Q426" s="117" t="b">
        <v>1</v>
      </c>
      <c r="R426" s="117" t="b">
        <v>1</v>
      </c>
      <c r="S426" s="117" t="b">
        <v>1</v>
      </c>
      <c r="U426">
        <f t="shared" si="24"/>
        <v>19</v>
      </c>
      <c r="V426">
        <f t="shared" si="25"/>
        <v>39</v>
      </c>
    </row>
    <row r="427" spans="1:22" x14ac:dyDescent="0.25">
      <c r="A427" s="117" t="s">
        <v>1312</v>
      </c>
      <c r="B427" s="180">
        <v>1</v>
      </c>
      <c r="C427" s="117">
        <v>2</v>
      </c>
      <c r="D427" s="181">
        <f>DEDEL!J427</f>
        <v>400040</v>
      </c>
      <c r="E427" s="117" t="b">
        <v>1</v>
      </c>
      <c r="F427" s="182" t="str">
        <f>RIGHT(DEDEL!C427,4)&amp;"."&amp;DEDEL!M427&amp;"."&amp;DEDEL!K427&amp;"."&amp;$C$5</f>
        <v>2007.DDEL6.E27.Ma22</v>
      </c>
      <c r="G427" s="183">
        <f t="shared" ca="1" si="27"/>
        <v>44697</v>
      </c>
      <c r="H427" s="316" cm="1">
        <f t="array" ref="H427">-IF(SUMPRODUCT((DEDEL!$Q$19:$AB$19=$B$5)*DEDEL!Q427:AB427)&lt;0,SUMPRODUCT((DEDEL!$Q$19:$AB$19=$B$5)*DEDEL!Q427:AB427),0)</f>
        <v>0</v>
      </c>
      <c r="I427" s="115">
        <f t="shared" ca="1" si="26"/>
        <v>44697</v>
      </c>
      <c r="J427" s="117">
        <v>3</v>
      </c>
      <c r="K427" s="117" t="b">
        <v>1</v>
      </c>
      <c r="L427" s="117" t="s">
        <v>1313</v>
      </c>
      <c r="M427" s="117" t="b">
        <v>1</v>
      </c>
      <c r="N427" s="117" t="s">
        <v>1276</v>
      </c>
      <c r="O427" s="182" t="str">
        <f>LEFT(DEDEL!D427,19)&amp;"."&amp;DEDELCR!F427</f>
        <v>Brookland Junior Sc.2007.DDEL6.E27.Ma22</v>
      </c>
      <c r="P427" s="185" t="str">
        <f>DEDEL!I427</f>
        <v>10162/543965</v>
      </c>
      <c r="Q427" s="117" t="b">
        <v>1</v>
      </c>
      <c r="R427" s="117" t="b">
        <v>1</v>
      </c>
      <c r="S427" s="117" t="b">
        <v>1</v>
      </c>
      <c r="U427">
        <f t="shared" si="24"/>
        <v>19</v>
      </c>
      <c r="V427">
        <f t="shared" si="25"/>
        <v>39</v>
      </c>
    </row>
    <row r="428" spans="1:22" x14ac:dyDescent="0.25">
      <c r="A428" s="117" t="s">
        <v>1312</v>
      </c>
      <c r="B428" s="180">
        <v>1</v>
      </c>
      <c r="C428" s="117">
        <v>2</v>
      </c>
      <c r="D428" s="181">
        <f>DEDEL!J428</f>
        <v>400057</v>
      </c>
      <c r="E428" s="117" t="b">
        <v>1</v>
      </c>
      <c r="F428" s="182" t="str">
        <f>RIGHT(DEDEL!C428,4)&amp;"."&amp;DEDEL!M428&amp;"."&amp;DEDEL!K428&amp;"."&amp;$C$5</f>
        <v>2008.DDEL6.E27.Ma22</v>
      </c>
      <c r="G428" s="183">
        <f t="shared" ca="1" si="27"/>
        <v>44697</v>
      </c>
      <c r="H428" s="316" cm="1">
        <f t="array" ref="H428">-IF(SUMPRODUCT((DEDEL!$Q$19:$AB$19=$B$5)*DEDEL!Q428:AB428)&lt;0,SUMPRODUCT((DEDEL!$Q$19:$AB$19=$B$5)*DEDEL!Q428:AB428),0)</f>
        <v>0</v>
      </c>
      <c r="I428" s="115">
        <f t="shared" ca="1" si="26"/>
        <v>44697</v>
      </c>
      <c r="J428" s="117">
        <v>3</v>
      </c>
      <c r="K428" s="117" t="b">
        <v>1</v>
      </c>
      <c r="L428" s="117" t="s">
        <v>1313</v>
      </c>
      <c r="M428" s="117" t="b">
        <v>1</v>
      </c>
      <c r="N428" s="117" t="s">
        <v>1276</v>
      </c>
      <c r="O428" s="182" t="str">
        <f>LEFT(DEDEL!D428,19)&amp;"."&amp;DEDELCR!F428</f>
        <v>Brookland Infant an.2008.DDEL6.E27.Ma22</v>
      </c>
      <c r="P428" s="185" t="str">
        <f>DEDEL!I428</f>
        <v>10162/543965</v>
      </c>
      <c r="Q428" s="117" t="b">
        <v>1</v>
      </c>
      <c r="R428" s="117" t="b">
        <v>1</v>
      </c>
      <c r="S428" s="117" t="b">
        <v>1</v>
      </c>
      <c r="U428">
        <f t="shared" si="24"/>
        <v>19</v>
      </c>
      <c r="V428">
        <f t="shared" si="25"/>
        <v>39</v>
      </c>
    </row>
    <row r="429" spans="1:22" x14ac:dyDescent="0.25">
      <c r="A429" s="117" t="s">
        <v>1312</v>
      </c>
      <c r="B429" s="180">
        <v>1</v>
      </c>
      <c r="C429" s="117">
        <v>2</v>
      </c>
      <c r="D429" s="181">
        <f>DEDEL!J429</f>
        <v>400061</v>
      </c>
      <c r="E429" s="117" t="b">
        <v>1</v>
      </c>
      <c r="F429" s="182" t="str">
        <f>RIGHT(DEDEL!C429,4)&amp;"."&amp;DEDEL!M429&amp;"."&amp;DEDEL!K429&amp;"."&amp;$C$5</f>
        <v>2009.DDEL6.E27.Ma22</v>
      </c>
      <c r="G429" s="183">
        <f t="shared" ca="1" si="27"/>
        <v>44697</v>
      </c>
      <c r="H429" s="316" cm="1">
        <f t="array" ref="H429">-IF(SUMPRODUCT((DEDEL!$Q$19:$AB$19=$B$5)*DEDEL!Q429:AB429)&lt;0,SUMPRODUCT((DEDEL!$Q$19:$AB$19=$B$5)*DEDEL!Q429:AB429),0)</f>
        <v>0</v>
      </c>
      <c r="I429" s="115">
        <f t="shared" ca="1" si="26"/>
        <v>44697</v>
      </c>
      <c r="J429" s="117">
        <v>3</v>
      </c>
      <c r="K429" s="117" t="b">
        <v>1</v>
      </c>
      <c r="L429" s="117" t="s">
        <v>1313</v>
      </c>
      <c r="M429" s="117" t="b">
        <v>1</v>
      </c>
      <c r="N429" s="117" t="s">
        <v>1276</v>
      </c>
      <c r="O429" s="182" t="str">
        <f>LEFT(DEDEL!D429,19)&amp;"."&amp;DEDELCR!F429</f>
        <v>Brunswick Park Prim.2009.DDEL6.E27.Ma22</v>
      </c>
      <c r="P429" s="185" t="str">
        <f>DEDEL!I429</f>
        <v>10162/543965</v>
      </c>
      <c r="Q429" s="117" t="b">
        <v>1</v>
      </c>
      <c r="R429" s="117" t="b">
        <v>1</v>
      </c>
      <c r="S429" s="117" t="b">
        <v>1</v>
      </c>
      <c r="U429">
        <f t="shared" si="24"/>
        <v>19</v>
      </c>
      <c r="V429">
        <f t="shared" si="25"/>
        <v>39</v>
      </c>
    </row>
    <row r="430" spans="1:22" x14ac:dyDescent="0.25">
      <c r="A430" s="117" t="s">
        <v>1312</v>
      </c>
      <c r="B430" s="180">
        <v>1</v>
      </c>
      <c r="C430" s="117">
        <v>2</v>
      </c>
      <c r="D430" s="181">
        <f>DEDEL!J430</f>
        <v>400020</v>
      </c>
      <c r="E430" s="117" t="b">
        <v>1</v>
      </c>
      <c r="F430" s="182" t="str">
        <f>RIGHT(DEDEL!C430,4)&amp;"."&amp;DEDEL!M430&amp;"."&amp;DEDEL!K430&amp;"."&amp;$C$5</f>
        <v>2011.DDEL6.E27.Ma22</v>
      </c>
      <c r="G430" s="183">
        <f t="shared" ca="1" si="27"/>
        <v>44697</v>
      </c>
      <c r="H430" s="316" cm="1">
        <f t="array" ref="H430">-IF(SUMPRODUCT((DEDEL!$Q$19:$AB$19=$B$5)*DEDEL!Q430:AB430)&lt;0,SUMPRODUCT((DEDEL!$Q$19:$AB$19=$B$5)*DEDEL!Q430:AB430),0)</f>
        <v>0</v>
      </c>
      <c r="I430" s="115">
        <f t="shared" ca="1" si="26"/>
        <v>44697</v>
      </c>
      <c r="J430" s="117">
        <v>3</v>
      </c>
      <c r="K430" s="117" t="b">
        <v>1</v>
      </c>
      <c r="L430" s="117" t="s">
        <v>1313</v>
      </c>
      <c r="M430" s="117" t="b">
        <v>1</v>
      </c>
      <c r="N430" s="117" t="s">
        <v>1276</v>
      </c>
      <c r="O430" s="182" t="str">
        <f>LEFT(DEDEL!D430,19)&amp;"."&amp;DEDELCR!F430</f>
        <v>Church Hill School.2011.DDEL6.E27.Ma22</v>
      </c>
      <c r="P430" s="185" t="str">
        <f>DEDEL!I430</f>
        <v>10162/543965</v>
      </c>
      <c r="Q430" s="117" t="b">
        <v>1</v>
      </c>
      <c r="R430" s="117" t="b">
        <v>1</v>
      </c>
      <c r="S430" s="117" t="b">
        <v>1</v>
      </c>
      <c r="U430">
        <f t="shared" si="24"/>
        <v>19</v>
      </c>
      <c r="V430">
        <f t="shared" si="25"/>
        <v>38</v>
      </c>
    </row>
    <row r="431" spans="1:22" x14ac:dyDescent="0.25">
      <c r="A431" s="117" t="s">
        <v>1312</v>
      </c>
      <c r="B431" s="180">
        <v>1</v>
      </c>
      <c r="C431" s="117">
        <v>2</v>
      </c>
      <c r="D431" s="181">
        <f>DEDEL!J431</f>
        <v>400050</v>
      </c>
      <c r="E431" s="117" t="b">
        <v>1</v>
      </c>
      <c r="F431" s="182" t="str">
        <f>RIGHT(DEDEL!C431,4)&amp;"."&amp;DEDEL!M431&amp;"."&amp;DEDEL!K431&amp;"."&amp;$C$5</f>
        <v>2014.DDEL6.E27.Ma22</v>
      </c>
      <c r="G431" s="183">
        <f t="shared" ca="1" si="27"/>
        <v>44697</v>
      </c>
      <c r="H431" s="316" cm="1">
        <f t="array" ref="H431">-IF(SUMPRODUCT((DEDEL!$Q$19:$AB$19=$B$5)*DEDEL!Q431:AB431)&lt;0,SUMPRODUCT((DEDEL!$Q$19:$AB$19=$B$5)*DEDEL!Q431:AB431),0)</f>
        <v>0</v>
      </c>
      <c r="I431" s="115">
        <f t="shared" ca="1" si="26"/>
        <v>44697</v>
      </c>
      <c r="J431" s="117">
        <v>3</v>
      </c>
      <c r="K431" s="117" t="b">
        <v>1</v>
      </c>
      <c r="L431" s="117" t="s">
        <v>1313</v>
      </c>
      <c r="M431" s="117" t="b">
        <v>1</v>
      </c>
      <c r="N431" s="117" t="s">
        <v>1276</v>
      </c>
      <c r="O431" s="182" t="str">
        <f>LEFT(DEDEL!D431,19)&amp;"."&amp;DEDELCR!F431</f>
        <v>Colindale Primary S.2014.DDEL6.E27.Ma22</v>
      </c>
      <c r="P431" s="185" t="str">
        <f>DEDEL!I431</f>
        <v>10162/543965</v>
      </c>
      <c r="Q431" s="117" t="b">
        <v>1</v>
      </c>
      <c r="R431" s="117" t="b">
        <v>1</v>
      </c>
      <c r="S431" s="117" t="b">
        <v>1</v>
      </c>
      <c r="U431">
        <f t="shared" si="24"/>
        <v>19</v>
      </c>
      <c r="V431">
        <f t="shared" si="25"/>
        <v>39</v>
      </c>
    </row>
    <row r="432" spans="1:22" x14ac:dyDescent="0.25">
      <c r="A432" s="117" t="s">
        <v>1312</v>
      </c>
      <c r="B432" s="180">
        <v>1</v>
      </c>
      <c r="C432" s="117">
        <v>2</v>
      </c>
      <c r="D432" s="181">
        <f>DEDEL!J432</f>
        <v>400059</v>
      </c>
      <c r="E432" s="117" t="b">
        <v>1</v>
      </c>
      <c r="F432" s="182" t="str">
        <f>RIGHT(DEDEL!C432,4)&amp;"."&amp;DEDEL!M432&amp;"."&amp;DEDEL!K432&amp;"."&amp;$C$5</f>
        <v>2015.DDEL6.E27.Ma22</v>
      </c>
      <c r="G432" s="183">
        <f t="shared" ca="1" si="27"/>
        <v>44697</v>
      </c>
      <c r="H432" s="316" cm="1">
        <f t="array" ref="H432">-IF(SUMPRODUCT((DEDEL!$Q$19:$AB$19=$B$5)*DEDEL!Q432:AB432)&lt;0,SUMPRODUCT((DEDEL!$Q$19:$AB$19=$B$5)*DEDEL!Q432:AB432),0)</f>
        <v>0</v>
      </c>
      <c r="I432" s="115">
        <f t="shared" ca="1" si="26"/>
        <v>44697</v>
      </c>
      <c r="J432" s="117">
        <v>3</v>
      </c>
      <c r="K432" s="117" t="b">
        <v>1</v>
      </c>
      <c r="L432" s="117" t="s">
        <v>1313</v>
      </c>
      <c r="M432" s="117" t="b">
        <v>1</v>
      </c>
      <c r="N432" s="117" t="s">
        <v>1276</v>
      </c>
      <c r="O432" s="182" t="str">
        <f>LEFT(DEDEL!D432,19)&amp;"."&amp;DEDELCR!F432</f>
        <v>Coppetts Wood Prima.2015.DDEL6.E27.Ma22</v>
      </c>
      <c r="P432" s="185" t="str">
        <f>DEDEL!I432</f>
        <v>10162/543965</v>
      </c>
      <c r="Q432" s="117" t="b">
        <v>1</v>
      </c>
      <c r="R432" s="117" t="b">
        <v>1</v>
      </c>
      <c r="S432" s="117" t="b">
        <v>1</v>
      </c>
      <c r="U432">
        <f t="shared" si="24"/>
        <v>19</v>
      </c>
      <c r="V432">
        <f t="shared" si="25"/>
        <v>39</v>
      </c>
    </row>
    <row r="433" spans="1:22" x14ac:dyDescent="0.25">
      <c r="A433" s="117" t="s">
        <v>1312</v>
      </c>
      <c r="B433" s="180">
        <v>1</v>
      </c>
      <c r="C433" s="117">
        <v>2</v>
      </c>
      <c r="D433" s="181">
        <f>DEDEL!J433</f>
        <v>400049</v>
      </c>
      <c r="E433" s="117" t="b">
        <v>1</v>
      </c>
      <c r="F433" s="182" t="str">
        <f>RIGHT(DEDEL!C433,4)&amp;"."&amp;DEDEL!M433&amp;"."&amp;DEDEL!K433&amp;"."&amp;$C$5</f>
        <v>2016.DDEL6.E27.Ma22</v>
      </c>
      <c r="G433" s="183">
        <f t="shared" ca="1" si="27"/>
        <v>44697</v>
      </c>
      <c r="H433" s="316" cm="1">
        <f t="array" ref="H433">-IF(SUMPRODUCT((DEDEL!$Q$19:$AB$19=$B$5)*DEDEL!Q433:AB433)&lt;0,SUMPRODUCT((DEDEL!$Q$19:$AB$19=$B$5)*DEDEL!Q433:AB433),0)</f>
        <v>0</v>
      </c>
      <c r="I433" s="115">
        <f t="shared" ca="1" si="26"/>
        <v>44697</v>
      </c>
      <c r="J433" s="117">
        <v>3</v>
      </c>
      <c r="K433" s="117" t="b">
        <v>1</v>
      </c>
      <c r="L433" s="117" t="s">
        <v>1313</v>
      </c>
      <c r="M433" s="117" t="b">
        <v>1</v>
      </c>
      <c r="N433" s="117" t="s">
        <v>1276</v>
      </c>
      <c r="O433" s="182" t="str">
        <f>LEFT(DEDEL!D433,19)&amp;"."&amp;DEDELCR!F433</f>
        <v>Courtland School.2016.DDEL6.E27.Ma22</v>
      </c>
      <c r="P433" s="185" t="str">
        <f>DEDEL!I433</f>
        <v>10162/543965</v>
      </c>
      <c r="Q433" s="117" t="b">
        <v>1</v>
      </c>
      <c r="R433" s="117" t="b">
        <v>1</v>
      </c>
      <c r="S433" s="117" t="b">
        <v>1</v>
      </c>
      <c r="U433">
        <f t="shared" si="24"/>
        <v>19</v>
      </c>
      <c r="V433">
        <f t="shared" si="25"/>
        <v>36</v>
      </c>
    </row>
    <row r="434" spans="1:22" x14ac:dyDescent="0.25">
      <c r="A434" s="117" t="s">
        <v>1312</v>
      </c>
      <c r="B434" s="180">
        <v>1</v>
      </c>
      <c r="C434" s="117">
        <v>2</v>
      </c>
      <c r="D434" s="181">
        <f>DEDEL!J434</f>
        <v>400080</v>
      </c>
      <c r="E434" s="117" t="b">
        <v>1</v>
      </c>
      <c r="F434" s="182" t="str">
        <f>RIGHT(DEDEL!C434,4)&amp;"."&amp;DEDEL!M434&amp;"."&amp;DEDEL!K434&amp;"."&amp;$C$5</f>
        <v>2017.DDEL6.E27.Ma22</v>
      </c>
      <c r="G434" s="183">
        <f t="shared" ca="1" si="27"/>
        <v>44697</v>
      </c>
      <c r="H434" s="316" cm="1">
        <f t="array" ref="H434">-IF(SUMPRODUCT((DEDEL!$Q$19:$AB$19=$B$5)*DEDEL!Q434:AB434)&lt;0,SUMPRODUCT((DEDEL!$Q$19:$AB$19=$B$5)*DEDEL!Q434:AB434),0)</f>
        <v>0</v>
      </c>
      <c r="I434" s="115">
        <f t="shared" ca="1" si="26"/>
        <v>44697</v>
      </c>
      <c r="J434" s="117">
        <v>3</v>
      </c>
      <c r="K434" s="117" t="b">
        <v>1</v>
      </c>
      <c r="L434" s="117" t="s">
        <v>1313</v>
      </c>
      <c r="M434" s="117" t="b">
        <v>1</v>
      </c>
      <c r="N434" s="117" t="s">
        <v>1276</v>
      </c>
      <c r="O434" s="182" t="str">
        <f>LEFT(DEDEL!D434,19)&amp;"."&amp;DEDELCR!F434</f>
        <v>Cromer Road Primary.2017.DDEL6.E27.Ma22</v>
      </c>
      <c r="P434" s="185" t="str">
        <f>DEDEL!I434</f>
        <v>10162/543965</v>
      </c>
      <c r="Q434" s="117" t="b">
        <v>1</v>
      </c>
      <c r="R434" s="117" t="b">
        <v>1</v>
      </c>
      <c r="S434" s="117" t="b">
        <v>1</v>
      </c>
      <c r="U434">
        <f t="shared" si="24"/>
        <v>19</v>
      </c>
      <c r="V434">
        <f t="shared" si="25"/>
        <v>39</v>
      </c>
    </row>
    <row r="435" spans="1:22" x14ac:dyDescent="0.25">
      <c r="A435" s="117" t="s">
        <v>1312</v>
      </c>
      <c r="B435" s="180">
        <v>1</v>
      </c>
      <c r="C435" s="117">
        <v>2</v>
      </c>
      <c r="D435" s="181">
        <f>DEDEL!J435</f>
        <v>400036</v>
      </c>
      <c r="E435" s="117" t="b">
        <v>1</v>
      </c>
      <c r="F435" s="182" t="str">
        <f>RIGHT(DEDEL!C435,4)&amp;"."&amp;DEDEL!M435&amp;"."&amp;DEDEL!K435&amp;"."&amp;$C$5</f>
        <v>2019.DDEL6.E27.Ma22</v>
      </c>
      <c r="G435" s="183">
        <f t="shared" ca="1" si="27"/>
        <v>44697</v>
      </c>
      <c r="H435" s="316" cm="1">
        <f t="array" ref="H435">-IF(SUMPRODUCT((DEDEL!$Q$19:$AB$19=$B$5)*DEDEL!Q435:AB435)&lt;0,SUMPRODUCT((DEDEL!$Q$19:$AB$19=$B$5)*DEDEL!Q435:AB435),0)</f>
        <v>0</v>
      </c>
      <c r="I435" s="115">
        <f t="shared" ca="1" si="26"/>
        <v>44697</v>
      </c>
      <c r="J435" s="117">
        <v>3</v>
      </c>
      <c r="K435" s="117" t="b">
        <v>1</v>
      </c>
      <c r="L435" s="117" t="s">
        <v>1313</v>
      </c>
      <c r="M435" s="117" t="b">
        <v>1</v>
      </c>
      <c r="N435" s="117" t="s">
        <v>1276</v>
      </c>
      <c r="O435" s="182" t="str">
        <f>LEFT(DEDEL!D435,19)&amp;"."&amp;DEDELCR!F435</f>
        <v>Deansbrook Infant S.2019.DDEL6.E27.Ma22</v>
      </c>
      <c r="P435" s="185" t="str">
        <f>DEDEL!I435</f>
        <v>10162/543965</v>
      </c>
      <c r="Q435" s="117" t="b">
        <v>1</v>
      </c>
      <c r="R435" s="117" t="b">
        <v>1</v>
      </c>
      <c r="S435" s="117" t="b">
        <v>1</v>
      </c>
      <c r="U435">
        <f t="shared" si="24"/>
        <v>19</v>
      </c>
      <c r="V435">
        <f t="shared" si="25"/>
        <v>39</v>
      </c>
    </row>
    <row r="436" spans="1:22" x14ac:dyDescent="0.25">
      <c r="A436" s="117" t="s">
        <v>1312</v>
      </c>
      <c r="B436" s="180">
        <v>1</v>
      </c>
      <c r="C436" s="117">
        <v>2</v>
      </c>
      <c r="D436" s="181">
        <f>DEDEL!J436</f>
        <v>400042</v>
      </c>
      <c r="E436" s="117" t="b">
        <v>1</v>
      </c>
      <c r="F436" s="182" t="str">
        <f>RIGHT(DEDEL!C436,4)&amp;"."&amp;DEDEL!M436&amp;"."&amp;DEDEL!K436&amp;"."&amp;$C$5</f>
        <v>2021.DDEL6.E27.Ma22</v>
      </c>
      <c r="G436" s="183">
        <f t="shared" ca="1" si="27"/>
        <v>44697</v>
      </c>
      <c r="H436" s="316" cm="1">
        <f t="array" ref="H436">-IF(SUMPRODUCT((DEDEL!$Q$19:$AB$19=$B$5)*DEDEL!Q436:AB436)&lt;0,SUMPRODUCT((DEDEL!$Q$19:$AB$19=$B$5)*DEDEL!Q436:AB436),0)</f>
        <v>0</v>
      </c>
      <c r="I436" s="115">
        <f t="shared" ca="1" si="26"/>
        <v>44697</v>
      </c>
      <c r="J436" s="117">
        <v>3</v>
      </c>
      <c r="K436" s="117" t="b">
        <v>1</v>
      </c>
      <c r="L436" s="117" t="s">
        <v>1313</v>
      </c>
      <c r="M436" s="117" t="b">
        <v>1</v>
      </c>
      <c r="N436" s="117" t="s">
        <v>1276</v>
      </c>
      <c r="O436" s="182" t="str">
        <f>LEFT(DEDEL!D436,19)&amp;"."&amp;DEDELCR!F436</f>
        <v>Dollis Primary Scho.2021.DDEL6.E27.Ma22</v>
      </c>
      <c r="P436" s="185" t="str">
        <f>DEDEL!I436</f>
        <v>10162/543965</v>
      </c>
      <c r="Q436" s="117" t="b">
        <v>1</v>
      </c>
      <c r="R436" s="117" t="b">
        <v>1</v>
      </c>
      <c r="S436" s="117" t="b">
        <v>1</v>
      </c>
      <c r="U436">
        <f t="shared" si="24"/>
        <v>19</v>
      </c>
      <c r="V436">
        <f t="shared" si="25"/>
        <v>39</v>
      </c>
    </row>
    <row r="437" spans="1:22" x14ac:dyDescent="0.25">
      <c r="A437" s="117" t="s">
        <v>1312</v>
      </c>
      <c r="B437" s="180">
        <v>1</v>
      </c>
      <c r="C437" s="117">
        <v>2</v>
      </c>
      <c r="D437" s="181">
        <f>DEDEL!J437</f>
        <v>400159</v>
      </c>
      <c r="E437" s="117" t="b">
        <v>1</v>
      </c>
      <c r="F437" s="182" t="str">
        <f>RIGHT(DEDEL!C437,4)&amp;"."&amp;DEDEL!M437&amp;"."&amp;DEDEL!K437&amp;"."&amp;$C$5</f>
        <v>2023.DDEL6.E27.Ma22</v>
      </c>
      <c r="G437" s="183">
        <f t="shared" ca="1" si="27"/>
        <v>44697</v>
      </c>
      <c r="H437" s="316" cm="1">
        <f t="array" ref="H437">-IF(SUMPRODUCT((DEDEL!$Q$19:$AB$19=$B$5)*DEDEL!Q437:AB437)&lt;0,SUMPRODUCT((DEDEL!$Q$19:$AB$19=$B$5)*DEDEL!Q437:AB437),0)</f>
        <v>0</v>
      </c>
      <c r="I437" s="115">
        <f t="shared" ca="1" si="26"/>
        <v>44697</v>
      </c>
      <c r="J437" s="117">
        <v>3</v>
      </c>
      <c r="K437" s="117" t="b">
        <v>1</v>
      </c>
      <c r="L437" s="117" t="s">
        <v>1313</v>
      </c>
      <c r="M437" s="117" t="b">
        <v>1</v>
      </c>
      <c r="N437" s="117" t="s">
        <v>1276</v>
      </c>
      <c r="O437" s="182" t="str">
        <f>LEFT(DEDEL!D437,19)&amp;"."&amp;DEDELCR!F437</f>
        <v>Edgware Primary Sch.2023.DDEL6.E27.Ma22</v>
      </c>
      <c r="P437" s="185" t="str">
        <f>DEDEL!I437</f>
        <v>10162/543965</v>
      </c>
      <c r="Q437" s="117" t="b">
        <v>1</v>
      </c>
      <c r="R437" s="117" t="b">
        <v>1</v>
      </c>
      <c r="S437" s="117" t="b">
        <v>1</v>
      </c>
      <c r="U437">
        <f t="shared" ref="U437:U500" si="28">LEN(F437)</f>
        <v>19</v>
      </c>
      <c r="V437">
        <f t="shared" ref="V437:V500" si="29">LEN(O437)</f>
        <v>39</v>
      </c>
    </row>
    <row r="438" spans="1:22" x14ac:dyDescent="0.25">
      <c r="A438" s="117" t="s">
        <v>1312</v>
      </c>
      <c r="B438" s="180">
        <v>1</v>
      </c>
      <c r="C438" s="117">
        <v>2</v>
      </c>
      <c r="D438" s="181">
        <f>DEDEL!J438</f>
        <v>400047</v>
      </c>
      <c r="E438" s="117" t="b">
        <v>1</v>
      </c>
      <c r="F438" s="182" t="str">
        <f>RIGHT(DEDEL!C438,4)&amp;"."&amp;DEDEL!M438&amp;"."&amp;DEDEL!K438&amp;"."&amp;$C$5</f>
        <v>2024.DDEL6.E27.Ma22</v>
      </c>
      <c r="G438" s="183">
        <f t="shared" ca="1" si="27"/>
        <v>44697</v>
      </c>
      <c r="H438" s="316" cm="1">
        <f t="array" ref="H438">-IF(SUMPRODUCT((DEDEL!$Q$19:$AB$19=$B$5)*DEDEL!Q438:AB438)&lt;0,SUMPRODUCT((DEDEL!$Q$19:$AB$19=$B$5)*DEDEL!Q438:AB438),0)</f>
        <v>0</v>
      </c>
      <c r="I438" s="115">
        <f t="shared" ca="1" si="26"/>
        <v>44697</v>
      </c>
      <c r="J438" s="117">
        <v>3</v>
      </c>
      <c r="K438" s="117" t="b">
        <v>1</v>
      </c>
      <c r="L438" s="117" t="s">
        <v>1313</v>
      </c>
      <c r="M438" s="117" t="b">
        <v>1</v>
      </c>
      <c r="N438" s="117" t="s">
        <v>1276</v>
      </c>
      <c r="O438" s="182" t="str">
        <f>LEFT(DEDEL!D438,19)&amp;"."&amp;DEDELCR!F438</f>
        <v>Fairway Primary Sch.2024.DDEL6.E27.Ma22</v>
      </c>
      <c r="P438" s="185" t="str">
        <f>DEDEL!I438</f>
        <v>10162/543965</v>
      </c>
      <c r="Q438" s="117" t="b">
        <v>1</v>
      </c>
      <c r="R438" s="117" t="b">
        <v>1</v>
      </c>
      <c r="S438" s="117" t="b">
        <v>1</v>
      </c>
      <c r="U438">
        <f t="shared" si="28"/>
        <v>19</v>
      </c>
      <c r="V438">
        <f t="shared" si="29"/>
        <v>39</v>
      </c>
    </row>
    <row r="439" spans="1:22" x14ac:dyDescent="0.25">
      <c r="A439" s="117" t="s">
        <v>1312</v>
      </c>
      <c r="B439" s="180">
        <v>1</v>
      </c>
      <c r="C439" s="117">
        <v>2</v>
      </c>
      <c r="D439" s="181">
        <f>DEDEL!J439</f>
        <v>400001</v>
      </c>
      <c r="E439" s="117" t="b">
        <v>1</v>
      </c>
      <c r="F439" s="182" t="str">
        <f>RIGHT(DEDEL!C439,4)&amp;"."&amp;DEDEL!M439&amp;"."&amp;DEDEL!K439&amp;"."&amp;$C$5</f>
        <v>2025.DDEL6.E27.Ma22</v>
      </c>
      <c r="G439" s="183">
        <f t="shared" ca="1" si="27"/>
        <v>44697</v>
      </c>
      <c r="H439" s="316" cm="1">
        <f t="array" ref="H439">-IF(SUMPRODUCT((DEDEL!$Q$19:$AB$19=$B$5)*DEDEL!Q439:AB439)&lt;0,SUMPRODUCT((DEDEL!$Q$19:$AB$19=$B$5)*DEDEL!Q439:AB439),0)</f>
        <v>0</v>
      </c>
      <c r="I439" s="115">
        <f t="shared" ca="1" si="26"/>
        <v>44697</v>
      </c>
      <c r="J439" s="117">
        <v>3</v>
      </c>
      <c r="K439" s="117" t="b">
        <v>1</v>
      </c>
      <c r="L439" s="117" t="s">
        <v>1313</v>
      </c>
      <c r="M439" s="117" t="b">
        <v>1</v>
      </c>
      <c r="N439" s="117" t="s">
        <v>1276</v>
      </c>
      <c r="O439" s="182" t="str">
        <f>LEFT(DEDEL!D439,19)&amp;"."&amp;DEDELCR!F439</f>
        <v>Foulds School.2025.DDEL6.E27.Ma22</v>
      </c>
      <c r="P439" s="185" t="str">
        <f>DEDEL!I439</f>
        <v>10162/543965</v>
      </c>
      <c r="Q439" s="117" t="b">
        <v>1</v>
      </c>
      <c r="R439" s="117" t="b">
        <v>1</v>
      </c>
      <c r="S439" s="117" t="b">
        <v>1</v>
      </c>
      <c r="U439">
        <f t="shared" si="28"/>
        <v>19</v>
      </c>
      <c r="V439">
        <f t="shared" si="29"/>
        <v>33</v>
      </c>
    </row>
    <row r="440" spans="1:22" x14ac:dyDescent="0.25">
      <c r="A440" s="117" t="s">
        <v>1312</v>
      </c>
      <c r="B440" s="180">
        <v>1</v>
      </c>
      <c r="C440" s="117">
        <v>2</v>
      </c>
      <c r="D440" s="181">
        <f>DEDEL!J440</f>
        <v>400082</v>
      </c>
      <c r="E440" s="117" t="b">
        <v>1</v>
      </c>
      <c r="F440" s="182" t="str">
        <f>RIGHT(DEDEL!C440,4)&amp;"."&amp;DEDEL!M440&amp;"."&amp;DEDEL!K440&amp;"."&amp;$C$5</f>
        <v>2026.DDEL6.E27.Ma22</v>
      </c>
      <c r="G440" s="183">
        <f t="shared" ca="1" si="27"/>
        <v>44697</v>
      </c>
      <c r="H440" s="316" cm="1">
        <f t="array" ref="H440">-IF(SUMPRODUCT((DEDEL!$Q$19:$AB$19=$B$5)*DEDEL!Q440:AB440)&lt;0,SUMPRODUCT((DEDEL!$Q$19:$AB$19=$B$5)*DEDEL!Q440:AB440),0)</f>
        <v>0</v>
      </c>
      <c r="I440" s="115">
        <f t="shared" ca="1" si="26"/>
        <v>44697</v>
      </c>
      <c r="J440" s="117">
        <v>3</v>
      </c>
      <c r="K440" s="117" t="b">
        <v>1</v>
      </c>
      <c r="L440" s="117" t="s">
        <v>1313</v>
      </c>
      <c r="M440" s="117" t="b">
        <v>1</v>
      </c>
      <c r="N440" s="117" t="s">
        <v>1276</v>
      </c>
      <c r="O440" s="182" t="str">
        <f>LEFT(DEDEL!D440,19)&amp;"."&amp;DEDELCR!F440</f>
        <v>Frith Manor Primary.2026.DDEL6.E27.Ma22</v>
      </c>
      <c r="P440" s="185" t="str">
        <f>DEDEL!I440</f>
        <v>10162/543965</v>
      </c>
      <c r="Q440" s="117" t="b">
        <v>1</v>
      </c>
      <c r="R440" s="117" t="b">
        <v>1</v>
      </c>
      <c r="S440" s="117" t="b">
        <v>1</v>
      </c>
      <c r="U440">
        <f t="shared" si="28"/>
        <v>19</v>
      </c>
      <c r="V440">
        <f t="shared" si="29"/>
        <v>39</v>
      </c>
    </row>
    <row r="441" spans="1:22" x14ac:dyDescent="0.25">
      <c r="A441" s="117" t="s">
        <v>1312</v>
      </c>
      <c r="B441" s="180">
        <v>1</v>
      </c>
      <c r="C441" s="117">
        <v>2</v>
      </c>
      <c r="D441" s="181">
        <f>DEDEL!J441</f>
        <v>400002</v>
      </c>
      <c r="E441" s="117" t="b">
        <v>1</v>
      </c>
      <c r="F441" s="182" t="str">
        <f>RIGHT(DEDEL!C441,4)&amp;"."&amp;DEDEL!M441&amp;"."&amp;DEDEL!K441&amp;"."&amp;$C$5</f>
        <v>2027.DDEL6.E27.Ma22</v>
      </c>
      <c r="G441" s="183">
        <f t="shared" ca="1" si="27"/>
        <v>44697</v>
      </c>
      <c r="H441" s="316" cm="1">
        <f t="array" ref="H441">-IF(SUMPRODUCT((DEDEL!$Q$19:$AB$19=$B$5)*DEDEL!Q441:AB441)&lt;0,SUMPRODUCT((DEDEL!$Q$19:$AB$19=$B$5)*DEDEL!Q441:AB441),0)</f>
        <v>0</v>
      </c>
      <c r="I441" s="115">
        <f t="shared" ca="1" si="26"/>
        <v>44697</v>
      </c>
      <c r="J441" s="117">
        <v>3</v>
      </c>
      <c r="K441" s="117" t="b">
        <v>1</v>
      </c>
      <c r="L441" s="117" t="s">
        <v>1313</v>
      </c>
      <c r="M441" s="117" t="b">
        <v>1</v>
      </c>
      <c r="N441" s="117" t="s">
        <v>1276</v>
      </c>
      <c r="O441" s="182" t="str">
        <f>LEFT(DEDEL!D441,19)&amp;"."&amp;DEDELCR!F441</f>
        <v>Garden Suburb Junio.2027.DDEL6.E27.Ma22</v>
      </c>
      <c r="P441" s="185" t="str">
        <f>DEDEL!I441</f>
        <v>10162/543965</v>
      </c>
      <c r="Q441" s="117" t="b">
        <v>1</v>
      </c>
      <c r="R441" s="117" t="b">
        <v>1</v>
      </c>
      <c r="S441" s="117" t="b">
        <v>1</v>
      </c>
      <c r="U441">
        <f t="shared" si="28"/>
        <v>19</v>
      </c>
      <c r="V441">
        <f t="shared" si="29"/>
        <v>39</v>
      </c>
    </row>
    <row r="442" spans="1:22" x14ac:dyDescent="0.25">
      <c r="A442" s="117" t="s">
        <v>1312</v>
      </c>
      <c r="B442" s="180">
        <v>1</v>
      </c>
      <c r="C442" s="117">
        <v>2</v>
      </c>
      <c r="D442" s="181">
        <f>DEDEL!J442</f>
        <v>400067</v>
      </c>
      <c r="E442" s="117" t="b">
        <v>1</v>
      </c>
      <c r="F442" s="182" t="str">
        <f>RIGHT(DEDEL!C442,4)&amp;"."&amp;DEDEL!M442&amp;"."&amp;DEDEL!K442&amp;"."&amp;$C$5</f>
        <v>2028.DDEL6.E27.Ma22</v>
      </c>
      <c r="G442" s="183">
        <f t="shared" ca="1" si="27"/>
        <v>44697</v>
      </c>
      <c r="H442" s="316" cm="1">
        <f t="array" ref="H442">-IF(SUMPRODUCT((DEDEL!$Q$19:$AB$19=$B$5)*DEDEL!Q442:AB442)&lt;0,SUMPRODUCT((DEDEL!$Q$19:$AB$19=$B$5)*DEDEL!Q442:AB442),0)</f>
        <v>0</v>
      </c>
      <c r="I442" s="115">
        <f t="shared" ca="1" si="26"/>
        <v>44697</v>
      </c>
      <c r="J442" s="117">
        <v>3</v>
      </c>
      <c r="K442" s="117" t="b">
        <v>1</v>
      </c>
      <c r="L442" s="117" t="s">
        <v>1313</v>
      </c>
      <c r="M442" s="117" t="b">
        <v>1</v>
      </c>
      <c r="N442" s="117" t="s">
        <v>1276</v>
      </c>
      <c r="O442" s="182" t="str">
        <f>LEFT(DEDEL!D442,19)&amp;"."&amp;DEDELCR!F442</f>
        <v>Garden Suburb Infan.2028.DDEL6.E27.Ma22</v>
      </c>
      <c r="P442" s="185" t="str">
        <f>DEDEL!I442</f>
        <v>10162/543965</v>
      </c>
      <c r="Q442" s="117" t="b">
        <v>1</v>
      </c>
      <c r="R442" s="117" t="b">
        <v>1</v>
      </c>
      <c r="S442" s="117" t="b">
        <v>1</v>
      </c>
      <c r="U442">
        <f t="shared" si="28"/>
        <v>19</v>
      </c>
      <c r="V442">
        <f t="shared" si="29"/>
        <v>39</v>
      </c>
    </row>
    <row r="443" spans="1:22" x14ac:dyDescent="0.25">
      <c r="A443" s="117" t="s">
        <v>1312</v>
      </c>
      <c r="B443" s="180">
        <v>1</v>
      </c>
      <c r="C443" s="117">
        <v>2</v>
      </c>
      <c r="D443" s="181">
        <f>DEDEL!J443</f>
        <v>400035</v>
      </c>
      <c r="E443" s="117" t="b">
        <v>1</v>
      </c>
      <c r="F443" s="182" t="str">
        <f>RIGHT(DEDEL!C443,4)&amp;"."&amp;DEDEL!M443&amp;"."&amp;DEDEL!K443&amp;"."&amp;$C$5</f>
        <v>2029.DDEL6.E27.Ma22</v>
      </c>
      <c r="G443" s="183">
        <f t="shared" ca="1" si="27"/>
        <v>44697</v>
      </c>
      <c r="H443" s="316" cm="1">
        <f t="array" ref="H443">-IF(SUMPRODUCT((DEDEL!$Q$19:$AB$19=$B$5)*DEDEL!Q443:AB443)&lt;0,SUMPRODUCT((DEDEL!$Q$19:$AB$19=$B$5)*DEDEL!Q443:AB443),0)</f>
        <v>0</v>
      </c>
      <c r="I443" s="115">
        <f t="shared" ca="1" si="26"/>
        <v>44697</v>
      </c>
      <c r="J443" s="117">
        <v>3</v>
      </c>
      <c r="K443" s="117" t="b">
        <v>1</v>
      </c>
      <c r="L443" s="117" t="s">
        <v>1313</v>
      </c>
      <c r="M443" s="117" t="b">
        <v>1</v>
      </c>
      <c r="N443" s="117" t="s">
        <v>1276</v>
      </c>
      <c r="O443" s="182" t="str">
        <f>LEFT(DEDEL!D443,19)&amp;"."&amp;DEDELCR!F443</f>
        <v>Goldbeaters Primary.2029.DDEL6.E27.Ma22</v>
      </c>
      <c r="P443" s="185" t="str">
        <f>DEDEL!I443</f>
        <v>10162/543965</v>
      </c>
      <c r="Q443" s="117" t="b">
        <v>1</v>
      </c>
      <c r="R443" s="117" t="b">
        <v>1</v>
      </c>
      <c r="S443" s="117" t="b">
        <v>1</v>
      </c>
      <c r="U443">
        <f t="shared" si="28"/>
        <v>19</v>
      </c>
      <c r="V443">
        <f t="shared" si="29"/>
        <v>39</v>
      </c>
    </row>
    <row r="444" spans="1:22" x14ac:dyDescent="0.25">
      <c r="A444" s="117" t="s">
        <v>1312</v>
      </c>
      <c r="B444" s="180">
        <v>1</v>
      </c>
      <c r="C444" s="117">
        <v>2</v>
      </c>
      <c r="D444" s="181">
        <f>DEDEL!J444</f>
        <v>400026</v>
      </c>
      <c r="E444" s="117" t="b">
        <v>1</v>
      </c>
      <c r="F444" s="182" t="str">
        <f>RIGHT(DEDEL!C444,4)&amp;"."&amp;DEDEL!M444&amp;"."&amp;DEDEL!K444&amp;"."&amp;$C$5</f>
        <v>2031.DDEL6.E27.Ma22</v>
      </c>
      <c r="G444" s="183">
        <f t="shared" ca="1" si="27"/>
        <v>44697</v>
      </c>
      <c r="H444" s="316" cm="1">
        <f t="array" ref="H444">-IF(SUMPRODUCT((DEDEL!$Q$19:$AB$19=$B$5)*DEDEL!Q444:AB444)&lt;0,SUMPRODUCT((DEDEL!$Q$19:$AB$19=$B$5)*DEDEL!Q444:AB444),0)</f>
        <v>0</v>
      </c>
      <c r="I444" s="115">
        <f t="shared" ca="1" si="26"/>
        <v>44697</v>
      </c>
      <c r="J444" s="117">
        <v>3</v>
      </c>
      <c r="K444" s="117" t="b">
        <v>1</v>
      </c>
      <c r="L444" s="117" t="s">
        <v>1313</v>
      </c>
      <c r="M444" s="117" t="b">
        <v>1</v>
      </c>
      <c r="N444" s="117" t="s">
        <v>1276</v>
      </c>
      <c r="O444" s="182" t="str">
        <f>LEFT(DEDEL!D444,19)&amp;"."&amp;DEDELCR!F444</f>
        <v>Hollickwood Primary.2031.DDEL6.E27.Ma22</v>
      </c>
      <c r="P444" s="185" t="str">
        <f>DEDEL!I444</f>
        <v>10162/543965</v>
      </c>
      <c r="Q444" s="117" t="b">
        <v>1</v>
      </c>
      <c r="R444" s="117" t="b">
        <v>1</v>
      </c>
      <c r="S444" s="117" t="b">
        <v>1</v>
      </c>
      <c r="U444">
        <f t="shared" si="28"/>
        <v>19</v>
      </c>
      <c r="V444">
        <f t="shared" si="29"/>
        <v>39</v>
      </c>
    </row>
    <row r="445" spans="1:22" x14ac:dyDescent="0.25">
      <c r="A445" s="117" t="s">
        <v>1312</v>
      </c>
      <c r="B445" s="180">
        <v>1</v>
      </c>
      <c r="C445" s="117">
        <v>2</v>
      </c>
      <c r="D445" s="181">
        <f>DEDEL!J445</f>
        <v>400084</v>
      </c>
      <c r="E445" s="117" t="b">
        <v>1</v>
      </c>
      <c r="F445" s="182" t="str">
        <f>RIGHT(DEDEL!C445,4)&amp;"."&amp;DEDEL!M445&amp;"."&amp;DEDEL!K445&amp;"."&amp;$C$5</f>
        <v>2032.DDEL6.E27.Ma22</v>
      </c>
      <c r="G445" s="183">
        <f t="shared" ca="1" si="27"/>
        <v>44697</v>
      </c>
      <c r="H445" s="316" cm="1">
        <f t="array" ref="H445">-IF(SUMPRODUCT((DEDEL!$Q$19:$AB$19=$B$5)*DEDEL!Q445:AB445)&lt;0,SUMPRODUCT((DEDEL!$Q$19:$AB$19=$B$5)*DEDEL!Q445:AB445),0)</f>
        <v>0</v>
      </c>
      <c r="I445" s="115">
        <f t="shared" ca="1" si="26"/>
        <v>44697</v>
      </c>
      <c r="J445" s="117">
        <v>3</v>
      </c>
      <c r="K445" s="117" t="b">
        <v>1</v>
      </c>
      <c r="L445" s="117" t="s">
        <v>1313</v>
      </c>
      <c r="M445" s="117" t="b">
        <v>1</v>
      </c>
      <c r="N445" s="117" t="s">
        <v>1276</v>
      </c>
      <c r="O445" s="182" t="str">
        <f>LEFT(DEDEL!D445,19)&amp;"."&amp;DEDELCR!F445</f>
        <v>Holly Park Primary .2032.DDEL6.E27.Ma22</v>
      </c>
      <c r="P445" s="185" t="str">
        <f>DEDEL!I445</f>
        <v>10162/543965</v>
      </c>
      <c r="Q445" s="117" t="b">
        <v>1</v>
      </c>
      <c r="R445" s="117" t="b">
        <v>1</v>
      </c>
      <c r="S445" s="117" t="b">
        <v>1</v>
      </c>
      <c r="U445">
        <f t="shared" si="28"/>
        <v>19</v>
      </c>
      <c r="V445">
        <f t="shared" si="29"/>
        <v>39</v>
      </c>
    </row>
    <row r="446" spans="1:22" x14ac:dyDescent="0.25">
      <c r="A446" s="117" t="s">
        <v>1312</v>
      </c>
      <c r="B446" s="180">
        <v>1</v>
      </c>
      <c r="C446" s="117">
        <v>2</v>
      </c>
      <c r="D446" s="181">
        <f>DEDEL!J446</f>
        <v>400046</v>
      </c>
      <c r="E446" s="117" t="b">
        <v>1</v>
      </c>
      <c r="F446" s="182" t="str">
        <f>RIGHT(DEDEL!C446,4)&amp;"."&amp;DEDEL!M446&amp;"."&amp;DEDEL!K446&amp;"."&amp;$C$5</f>
        <v>2036.DDEL6.E27.Ma22</v>
      </c>
      <c r="G446" s="183">
        <f t="shared" ca="1" si="27"/>
        <v>44697</v>
      </c>
      <c r="H446" s="316" cm="1">
        <f t="array" ref="H446">-IF(SUMPRODUCT((DEDEL!$Q$19:$AB$19=$B$5)*DEDEL!Q446:AB446)&lt;0,SUMPRODUCT((DEDEL!$Q$19:$AB$19=$B$5)*DEDEL!Q446:AB446),0)</f>
        <v>0</v>
      </c>
      <c r="I446" s="115">
        <f t="shared" ca="1" si="26"/>
        <v>44697</v>
      </c>
      <c r="J446" s="117">
        <v>3</v>
      </c>
      <c r="K446" s="117" t="b">
        <v>1</v>
      </c>
      <c r="L446" s="117" t="s">
        <v>1313</v>
      </c>
      <c r="M446" s="117" t="b">
        <v>1</v>
      </c>
      <c r="N446" s="117" t="s">
        <v>1276</v>
      </c>
      <c r="O446" s="182" t="str">
        <f>LEFT(DEDEL!D446,19)&amp;"."&amp;DEDELCR!F446</f>
        <v>Livingstone Primary.2036.DDEL6.E27.Ma22</v>
      </c>
      <c r="P446" s="185" t="str">
        <f>DEDEL!I446</f>
        <v>10162/543965</v>
      </c>
      <c r="Q446" s="117" t="b">
        <v>1</v>
      </c>
      <c r="R446" s="117" t="b">
        <v>1</v>
      </c>
      <c r="S446" s="117" t="b">
        <v>1</v>
      </c>
      <c r="U446">
        <f t="shared" si="28"/>
        <v>19</v>
      </c>
      <c r="V446">
        <f t="shared" si="29"/>
        <v>39</v>
      </c>
    </row>
    <row r="447" spans="1:22" x14ac:dyDescent="0.25">
      <c r="A447" s="117" t="s">
        <v>1312</v>
      </c>
      <c r="B447" s="180">
        <v>1</v>
      </c>
      <c r="C447" s="117">
        <v>2</v>
      </c>
      <c r="D447" s="181">
        <f>DEDEL!J447</f>
        <v>400030</v>
      </c>
      <c r="E447" s="117" t="b">
        <v>1</v>
      </c>
      <c r="F447" s="182" t="str">
        <f>RIGHT(DEDEL!C447,4)&amp;"."&amp;DEDEL!M447&amp;"."&amp;DEDEL!K447&amp;"."&amp;$C$5</f>
        <v>2037.DDEL6.E27.Ma22</v>
      </c>
      <c r="G447" s="183">
        <f t="shared" ca="1" si="27"/>
        <v>44697</v>
      </c>
      <c r="H447" s="316" cm="1">
        <f t="array" ref="H447">-IF(SUMPRODUCT((DEDEL!$Q$19:$AB$19=$B$5)*DEDEL!Q447:AB447)&lt;0,SUMPRODUCT((DEDEL!$Q$19:$AB$19=$B$5)*DEDEL!Q447:AB447),0)</f>
        <v>0</v>
      </c>
      <c r="I447" s="115">
        <f t="shared" ca="1" si="26"/>
        <v>44697</v>
      </c>
      <c r="J447" s="117">
        <v>3</v>
      </c>
      <c r="K447" s="117" t="b">
        <v>1</v>
      </c>
      <c r="L447" s="117" t="s">
        <v>1313</v>
      </c>
      <c r="M447" s="117" t="b">
        <v>1</v>
      </c>
      <c r="N447" s="117" t="s">
        <v>1276</v>
      </c>
      <c r="O447" s="182" t="str">
        <f>LEFT(DEDEL!D447,19)&amp;"."&amp;DEDELCR!F447</f>
        <v>Manorside Primary S.2037.DDEL6.E27.Ma22</v>
      </c>
      <c r="P447" s="185" t="str">
        <f>DEDEL!I447</f>
        <v>10162/543965</v>
      </c>
      <c r="Q447" s="117" t="b">
        <v>1</v>
      </c>
      <c r="R447" s="117" t="b">
        <v>1</v>
      </c>
      <c r="S447" s="117" t="b">
        <v>1</v>
      </c>
      <c r="U447">
        <f t="shared" si="28"/>
        <v>19</v>
      </c>
      <c r="V447">
        <f t="shared" si="29"/>
        <v>39</v>
      </c>
    </row>
    <row r="448" spans="1:22" x14ac:dyDescent="0.25">
      <c r="A448" s="117" t="s">
        <v>1312</v>
      </c>
      <c r="B448" s="180">
        <v>1</v>
      </c>
      <c r="C448" s="117">
        <v>2</v>
      </c>
      <c r="D448" s="181">
        <f>DEDEL!J448</f>
        <v>400048</v>
      </c>
      <c r="E448" s="117" t="b">
        <v>1</v>
      </c>
      <c r="F448" s="182" t="str">
        <f>RIGHT(DEDEL!C448,4)&amp;"."&amp;DEDEL!M448&amp;"."&amp;DEDEL!K448&amp;"."&amp;$C$5</f>
        <v>2042.DDEL6.E27.Ma22</v>
      </c>
      <c r="G448" s="183">
        <f t="shared" ca="1" si="27"/>
        <v>44697</v>
      </c>
      <c r="H448" s="316" cm="1">
        <f t="array" ref="H448">-IF(SUMPRODUCT((DEDEL!$Q$19:$AB$19=$B$5)*DEDEL!Q448:AB448)&lt;0,SUMPRODUCT((DEDEL!$Q$19:$AB$19=$B$5)*DEDEL!Q448:AB448),0)</f>
        <v>0</v>
      </c>
      <c r="I448" s="115">
        <f t="shared" ca="1" si="26"/>
        <v>44697</v>
      </c>
      <c r="J448" s="117">
        <v>3</v>
      </c>
      <c r="K448" s="117" t="b">
        <v>1</v>
      </c>
      <c r="L448" s="117" t="s">
        <v>1313</v>
      </c>
      <c r="M448" s="117" t="b">
        <v>1</v>
      </c>
      <c r="N448" s="117" t="s">
        <v>1276</v>
      </c>
      <c r="O448" s="182" t="str">
        <f>LEFT(DEDEL!D448,19)&amp;"."&amp;DEDELCR!F448</f>
        <v>Monkfrith Primary S.2042.DDEL6.E27.Ma22</v>
      </c>
      <c r="P448" s="185" t="str">
        <f>DEDEL!I448</f>
        <v>10162/543965</v>
      </c>
      <c r="Q448" s="117" t="b">
        <v>1</v>
      </c>
      <c r="R448" s="117" t="b">
        <v>1</v>
      </c>
      <c r="S448" s="117" t="b">
        <v>1</v>
      </c>
      <c r="U448">
        <f t="shared" si="28"/>
        <v>19</v>
      </c>
      <c r="V448">
        <f t="shared" si="29"/>
        <v>39</v>
      </c>
    </row>
    <row r="449" spans="1:22" x14ac:dyDescent="0.25">
      <c r="A449" s="117" t="s">
        <v>1312</v>
      </c>
      <c r="B449" s="180">
        <v>1</v>
      </c>
      <c r="C449" s="117">
        <v>2</v>
      </c>
      <c r="D449" s="181">
        <f>DEDEL!J449</f>
        <v>400088</v>
      </c>
      <c r="E449" s="117" t="b">
        <v>1</v>
      </c>
      <c r="F449" s="182" t="str">
        <f>RIGHT(DEDEL!C449,4)&amp;"."&amp;DEDEL!M449&amp;"."&amp;DEDEL!K449&amp;"."&amp;$C$5</f>
        <v>2043.DDEL6.E27.Ma22</v>
      </c>
      <c r="G449" s="183">
        <f t="shared" ca="1" si="27"/>
        <v>44697</v>
      </c>
      <c r="H449" s="316" cm="1">
        <f t="array" ref="H449">-IF(SUMPRODUCT((DEDEL!$Q$19:$AB$19=$B$5)*DEDEL!Q449:AB449)&lt;0,SUMPRODUCT((DEDEL!$Q$19:$AB$19=$B$5)*DEDEL!Q449:AB449),0)</f>
        <v>0</v>
      </c>
      <c r="I449" s="115">
        <f t="shared" ca="1" si="26"/>
        <v>44697</v>
      </c>
      <c r="J449" s="117">
        <v>3</v>
      </c>
      <c r="K449" s="117" t="b">
        <v>1</v>
      </c>
      <c r="L449" s="117" t="s">
        <v>1313</v>
      </c>
      <c r="M449" s="117" t="b">
        <v>1</v>
      </c>
      <c r="N449" s="117" t="s">
        <v>1276</v>
      </c>
      <c r="O449" s="182" t="str">
        <f>LEFT(DEDEL!D449,19)&amp;"."&amp;DEDELCR!F449</f>
        <v>Moss Hall Junior Sc.2043.DDEL6.E27.Ma22</v>
      </c>
      <c r="P449" s="185" t="str">
        <f>DEDEL!I449</f>
        <v>10162/543965</v>
      </c>
      <c r="Q449" s="117" t="b">
        <v>1</v>
      </c>
      <c r="R449" s="117" t="b">
        <v>1</v>
      </c>
      <c r="S449" s="117" t="b">
        <v>1</v>
      </c>
      <c r="U449">
        <f t="shared" si="28"/>
        <v>19</v>
      </c>
      <c r="V449">
        <f t="shared" si="29"/>
        <v>39</v>
      </c>
    </row>
    <row r="450" spans="1:22" x14ac:dyDescent="0.25">
      <c r="A450" s="117" t="s">
        <v>1312</v>
      </c>
      <c r="B450" s="180">
        <v>1</v>
      </c>
      <c r="C450" s="117">
        <v>2</v>
      </c>
      <c r="D450" s="181">
        <f>DEDEL!J450</f>
        <v>400087</v>
      </c>
      <c r="E450" s="117" t="b">
        <v>1</v>
      </c>
      <c r="F450" s="182" t="str">
        <f>RIGHT(DEDEL!C450,4)&amp;"."&amp;DEDEL!M450&amp;"."&amp;DEDEL!K450&amp;"."&amp;$C$5</f>
        <v>2044.DDEL6.E27.Ma22</v>
      </c>
      <c r="G450" s="183">
        <f t="shared" ca="1" si="27"/>
        <v>44697</v>
      </c>
      <c r="H450" s="316" cm="1">
        <f t="array" ref="H450">-IF(SUMPRODUCT((DEDEL!$Q$19:$AB$19=$B$5)*DEDEL!Q450:AB450)&lt;0,SUMPRODUCT((DEDEL!$Q$19:$AB$19=$B$5)*DEDEL!Q450:AB450),0)</f>
        <v>0</v>
      </c>
      <c r="I450" s="115">
        <f t="shared" ca="1" si="26"/>
        <v>44697</v>
      </c>
      <c r="J450" s="117">
        <v>3</v>
      </c>
      <c r="K450" s="117" t="b">
        <v>1</v>
      </c>
      <c r="L450" s="117" t="s">
        <v>1313</v>
      </c>
      <c r="M450" s="117" t="b">
        <v>1</v>
      </c>
      <c r="N450" s="117" t="s">
        <v>1276</v>
      </c>
      <c r="O450" s="182" t="str">
        <f>LEFT(DEDEL!D450,19)&amp;"."&amp;DEDELCR!F450</f>
        <v>Moss Hall Infant Sc.2044.DDEL6.E27.Ma22</v>
      </c>
      <c r="P450" s="185" t="str">
        <f>DEDEL!I450</f>
        <v>10162/543965</v>
      </c>
      <c r="Q450" s="117" t="b">
        <v>1</v>
      </c>
      <c r="R450" s="117" t="b">
        <v>1</v>
      </c>
      <c r="S450" s="117" t="b">
        <v>1</v>
      </c>
      <c r="U450">
        <f t="shared" si="28"/>
        <v>19</v>
      </c>
      <c r="V450">
        <f t="shared" si="29"/>
        <v>39</v>
      </c>
    </row>
    <row r="451" spans="1:22" x14ac:dyDescent="0.25">
      <c r="A451" s="117" t="s">
        <v>1312</v>
      </c>
      <c r="B451" s="180">
        <v>1</v>
      </c>
      <c r="C451" s="117">
        <v>2</v>
      </c>
      <c r="D451" s="181">
        <f>DEDEL!J451</f>
        <v>400089</v>
      </c>
      <c r="E451" s="117" t="b">
        <v>1</v>
      </c>
      <c r="F451" s="182" t="str">
        <f>RIGHT(DEDEL!C451,4)&amp;"."&amp;DEDEL!M451&amp;"."&amp;DEDEL!K451&amp;"."&amp;$C$5</f>
        <v>2045.DDEL6.E27.Ma22</v>
      </c>
      <c r="G451" s="183">
        <f t="shared" ca="1" si="27"/>
        <v>44697</v>
      </c>
      <c r="H451" s="316" cm="1">
        <f t="array" ref="H451">-IF(SUMPRODUCT((DEDEL!$Q$19:$AB$19=$B$5)*DEDEL!Q451:AB451)&lt;0,SUMPRODUCT((DEDEL!$Q$19:$AB$19=$B$5)*DEDEL!Q451:AB451),0)</f>
        <v>0</v>
      </c>
      <c r="I451" s="115">
        <f t="shared" ca="1" si="26"/>
        <v>44697</v>
      </c>
      <c r="J451" s="117">
        <v>3</v>
      </c>
      <c r="K451" s="117" t="b">
        <v>1</v>
      </c>
      <c r="L451" s="117" t="s">
        <v>1313</v>
      </c>
      <c r="M451" s="117" t="b">
        <v>1</v>
      </c>
      <c r="N451" s="117" t="s">
        <v>1276</v>
      </c>
      <c r="O451" s="182" t="str">
        <f>LEFT(DEDEL!D451,19)&amp;"."&amp;DEDELCR!F451</f>
        <v>Northside Primary S.2045.DDEL6.E27.Ma22</v>
      </c>
      <c r="P451" s="185" t="str">
        <f>DEDEL!I451</f>
        <v>10162/543965</v>
      </c>
      <c r="Q451" s="117" t="b">
        <v>1</v>
      </c>
      <c r="R451" s="117" t="b">
        <v>1</v>
      </c>
      <c r="S451" s="117" t="b">
        <v>1</v>
      </c>
      <c r="U451">
        <f t="shared" si="28"/>
        <v>19</v>
      </c>
      <c r="V451">
        <f t="shared" si="29"/>
        <v>39</v>
      </c>
    </row>
    <row r="452" spans="1:22" x14ac:dyDescent="0.25">
      <c r="A452" s="117" t="s">
        <v>1312</v>
      </c>
      <c r="B452" s="180">
        <v>1</v>
      </c>
      <c r="C452" s="117">
        <v>2</v>
      </c>
      <c r="D452" s="181">
        <f>DEDEL!J452</f>
        <v>158733</v>
      </c>
      <c r="E452" s="117" t="b">
        <v>1</v>
      </c>
      <c r="F452" s="182" t="str">
        <f>RIGHT(DEDEL!C452,4)&amp;"."&amp;DEDEL!M452&amp;"."&amp;DEDEL!K452&amp;"."&amp;$C$5</f>
        <v>2053.DDEL6.E27.Ma22</v>
      </c>
      <c r="G452" s="183">
        <f t="shared" ca="1" si="27"/>
        <v>44697</v>
      </c>
      <c r="H452" s="316" cm="1">
        <f t="array" ref="H452">-IF(SUMPRODUCT((DEDEL!$Q$19:$AB$19=$B$5)*DEDEL!Q452:AB452)&lt;0,SUMPRODUCT((DEDEL!$Q$19:$AB$19=$B$5)*DEDEL!Q452:AB452),0)</f>
        <v>0</v>
      </c>
      <c r="I452" s="115">
        <f t="shared" ca="1" si="26"/>
        <v>44697</v>
      </c>
      <c r="J452" s="117">
        <v>3</v>
      </c>
      <c r="K452" s="117" t="b">
        <v>1</v>
      </c>
      <c r="L452" s="117" t="s">
        <v>1313</v>
      </c>
      <c r="M452" s="117" t="b">
        <v>1</v>
      </c>
      <c r="N452" s="117" t="s">
        <v>1276</v>
      </c>
      <c r="O452" s="182" t="str">
        <f>LEFT(DEDEL!D452,19)&amp;"."&amp;DEDELCR!F452</f>
        <v>The Noam Primary Sc.2053.DDEL6.E27.Ma22</v>
      </c>
      <c r="P452" s="185" t="str">
        <f>DEDEL!I452</f>
        <v>10162/543965</v>
      </c>
      <c r="Q452" s="117" t="b">
        <v>1</v>
      </c>
      <c r="R452" s="117" t="b">
        <v>1</v>
      </c>
      <c r="S452" s="117" t="b">
        <v>1</v>
      </c>
      <c r="U452">
        <f t="shared" si="28"/>
        <v>19</v>
      </c>
      <c r="V452">
        <f t="shared" si="29"/>
        <v>39</v>
      </c>
    </row>
    <row r="453" spans="1:22" x14ac:dyDescent="0.25">
      <c r="A453" s="117" t="s">
        <v>1312</v>
      </c>
      <c r="B453" s="180">
        <v>1</v>
      </c>
      <c r="C453" s="117">
        <v>2</v>
      </c>
      <c r="D453" s="181">
        <f>DEDEL!J453</f>
        <v>400004</v>
      </c>
      <c r="E453" s="117" t="b">
        <v>1</v>
      </c>
      <c r="F453" s="182" t="str">
        <f>RIGHT(DEDEL!C453,4)&amp;"."&amp;DEDEL!M453&amp;"."&amp;DEDEL!K453&amp;"."&amp;$C$5</f>
        <v>2054.DDEL6.E27.Ma22</v>
      </c>
      <c r="G453" s="183">
        <f t="shared" ca="1" si="27"/>
        <v>44697</v>
      </c>
      <c r="H453" s="316" cm="1">
        <f t="array" ref="H453">-IF(SUMPRODUCT((DEDEL!$Q$19:$AB$19=$B$5)*DEDEL!Q453:AB453)&lt;0,SUMPRODUCT((DEDEL!$Q$19:$AB$19=$B$5)*DEDEL!Q453:AB453),0)</f>
        <v>0</v>
      </c>
      <c r="I453" s="115">
        <f t="shared" ca="1" si="26"/>
        <v>44697</v>
      </c>
      <c r="J453" s="117">
        <v>3</v>
      </c>
      <c r="K453" s="117" t="b">
        <v>1</v>
      </c>
      <c r="L453" s="117" t="s">
        <v>1313</v>
      </c>
      <c r="M453" s="117" t="b">
        <v>1</v>
      </c>
      <c r="N453" s="117" t="s">
        <v>1276</v>
      </c>
      <c r="O453" s="182" t="str">
        <f>LEFT(DEDEL!D453,19)&amp;"."&amp;DEDELCR!F453</f>
        <v>Woodridge Primary S.2054.DDEL6.E27.Ma22</v>
      </c>
      <c r="P453" s="185" t="str">
        <f>DEDEL!I453</f>
        <v>10162/543965</v>
      </c>
      <c r="Q453" s="117" t="b">
        <v>1</v>
      </c>
      <c r="R453" s="117" t="b">
        <v>1</v>
      </c>
      <c r="S453" s="117" t="b">
        <v>1</v>
      </c>
      <c r="U453">
        <f t="shared" si="28"/>
        <v>19</v>
      </c>
      <c r="V453">
        <f t="shared" si="29"/>
        <v>39</v>
      </c>
    </row>
    <row r="454" spans="1:22" x14ac:dyDescent="0.25">
      <c r="A454" s="117" t="s">
        <v>1312</v>
      </c>
      <c r="B454" s="180">
        <v>1</v>
      </c>
      <c r="C454" s="117">
        <v>2</v>
      </c>
      <c r="D454" s="181">
        <f>DEDEL!J454</f>
        <v>400101</v>
      </c>
      <c r="E454" s="117" t="b">
        <v>1</v>
      </c>
      <c r="F454" s="182" t="str">
        <f>RIGHT(DEDEL!C454,4)&amp;"."&amp;DEDEL!M454&amp;"."&amp;DEDEL!K454&amp;"."&amp;$C$5</f>
        <v>2055.DDEL6.E27.Ma22</v>
      </c>
      <c r="G454" s="183">
        <f t="shared" ca="1" si="27"/>
        <v>44697</v>
      </c>
      <c r="H454" s="316" cm="1">
        <f t="array" ref="H454">-IF(SUMPRODUCT((DEDEL!$Q$19:$AB$19=$B$5)*DEDEL!Q454:AB454)&lt;0,SUMPRODUCT((DEDEL!$Q$19:$AB$19=$B$5)*DEDEL!Q454:AB454),0)</f>
        <v>0</v>
      </c>
      <c r="I454" s="115">
        <f t="shared" ca="1" si="26"/>
        <v>44697</v>
      </c>
      <c r="J454" s="117">
        <v>3</v>
      </c>
      <c r="K454" s="117" t="b">
        <v>1</v>
      </c>
      <c r="L454" s="117" t="s">
        <v>1313</v>
      </c>
      <c r="M454" s="117" t="b">
        <v>1</v>
      </c>
      <c r="N454" s="117" t="s">
        <v>1276</v>
      </c>
      <c r="O454" s="182" t="str">
        <f>LEFT(DEDEL!D454,19)&amp;"."&amp;DEDELCR!F454</f>
        <v>Tudor Primary Schoo.2055.DDEL6.E27.Ma22</v>
      </c>
      <c r="P454" s="185" t="str">
        <f>DEDEL!I454</f>
        <v>10162/543965</v>
      </c>
      <c r="Q454" s="117" t="b">
        <v>1</v>
      </c>
      <c r="R454" s="117" t="b">
        <v>1</v>
      </c>
      <c r="S454" s="117" t="b">
        <v>1</v>
      </c>
      <c r="U454">
        <f t="shared" si="28"/>
        <v>19</v>
      </c>
      <c r="V454">
        <f t="shared" si="29"/>
        <v>39</v>
      </c>
    </row>
    <row r="455" spans="1:22" x14ac:dyDescent="0.25">
      <c r="A455" s="117" t="s">
        <v>1312</v>
      </c>
      <c r="B455" s="180">
        <v>1</v>
      </c>
      <c r="C455" s="117">
        <v>2</v>
      </c>
      <c r="D455" s="181">
        <f>DEDEL!J455</f>
        <v>400053</v>
      </c>
      <c r="E455" s="117" t="b">
        <v>1</v>
      </c>
      <c r="F455" s="182" t="str">
        <f>RIGHT(DEDEL!C455,4)&amp;"."&amp;DEDEL!M455&amp;"."&amp;DEDEL!K455&amp;"."&amp;$C$5</f>
        <v>2057.DDEL6.E27.Ma22</v>
      </c>
      <c r="G455" s="183">
        <f t="shared" ca="1" si="27"/>
        <v>44697</v>
      </c>
      <c r="H455" s="316" cm="1">
        <f t="array" ref="H455">-IF(SUMPRODUCT((DEDEL!$Q$19:$AB$19=$B$5)*DEDEL!Q455:AB455)&lt;0,SUMPRODUCT((DEDEL!$Q$19:$AB$19=$B$5)*DEDEL!Q455:AB455),0)</f>
        <v>0</v>
      </c>
      <c r="I455" s="115">
        <f t="shared" ca="1" si="26"/>
        <v>44697</v>
      </c>
      <c r="J455" s="117">
        <v>3</v>
      </c>
      <c r="K455" s="117" t="b">
        <v>1</v>
      </c>
      <c r="L455" s="117" t="s">
        <v>1313</v>
      </c>
      <c r="M455" s="117" t="b">
        <v>1</v>
      </c>
      <c r="N455" s="117" t="s">
        <v>1276</v>
      </c>
      <c r="O455" s="182" t="str">
        <f>LEFT(DEDEL!D455,19)&amp;"."&amp;DEDELCR!F455</f>
        <v>Underhill School.2057.DDEL6.E27.Ma22</v>
      </c>
      <c r="P455" s="185" t="str">
        <f>DEDEL!I455</f>
        <v>10162/543965</v>
      </c>
      <c r="Q455" s="117" t="b">
        <v>1</v>
      </c>
      <c r="R455" s="117" t="b">
        <v>1</v>
      </c>
      <c r="S455" s="117" t="b">
        <v>1</v>
      </c>
      <c r="U455">
        <f t="shared" si="28"/>
        <v>19</v>
      </c>
      <c r="V455">
        <f t="shared" si="29"/>
        <v>36</v>
      </c>
    </row>
    <row r="456" spans="1:22" x14ac:dyDescent="0.25">
      <c r="A456" s="117" t="s">
        <v>1312</v>
      </c>
      <c r="B456" s="180">
        <v>1</v>
      </c>
      <c r="C456" s="117">
        <v>2</v>
      </c>
      <c r="D456" s="181">
        <f>DEDEL!J456</f>
        <v>400011</v>
      </c>
      <c r="E456" s="117" t="b">
        <v>1</v>
      </c>
      <c r="F456" s="182" t="str">
        <f>RIGHT(DEDEL!C456,4)&amp;"."&amp;DEDEL!M456&amp;"."&amp;DEDEL!K456&amp;"."&amp;$C$5</f>
        <v>2060.DDEL6.E27.Ma22</v>
      </c>
      <c r="G456" s="183">
        <f t="shared" ca="1" si="27"/>
        <v>44697</v>
      </c>
      <c r="H456" s="316" cm="1">
        <f t="array" ref="H456">-IF(SUMPRODUCT((DEDEL!$Q$19:$AB$19=$B$5)*DEDEL!Q456:AB456)&lt;0,SUMPRODUCT((DEDEL!$Q$19:$AB$19=$B$5)*DEDEL!Q456:AB456),0)</f>
        <v>0</v>
      </c>
      <c r="I456" s="115">
        <f t="shared" ca="1" si="26"/>
        <v>44697</v>
      </c>
      <c r="J456" s="117">
        <v>3</v>
      </c>
      <c r="K456" s="117" t="b">
        <v>1</v>
      </c>
      <c r="L456" s="117" t="s">
        <v>1313</v>
      </c>
      <c r="M456" s="117" t="b">
        <v>1</v>
      </c>
      <c r="N456" s="117" t="s">
        <v>1276</v>
      </c>
      <c r="O456" s="182" t="str">
        <f>LEFT(DEDEL!D456,19)&amp;"."&amp;DEDELCR!F456</f>
        <v>Whitings Hill Prima.2060.DDEL6.E27.Ma22</v>
      </c>
      <c r="P456" s="185" t="str">
        <f>DEDEL!I456</f>
        <v>10162/543965</v>
      </c>
      <c r="Q456" s="117" t="b">
        <v>1</v>
      </c>
      <c r="R456" s="117" t="b">
        <v>1</v>
      </c>
      <c r="S456" s="117" t="b">
        <v>1</v>
      </c>
      <c r="U456">
        <f t="shared" si="28"/>
        <v>19</v>
      </c>
      <c r="V456">
        <f t="shared" si="29"/>
        <v>39</v>
      </c>
    </row>
    <row r="457" spans="1:22" x14ac:dyDescent="0.25">
      <c r="A457" s="117" t="s">
        <v>1312</v>
      </c>
      <c r="B457" s="180">
        <v>1</v>
      </c>
      <c r="C457" s="117">
        <v>2</v>
      </c>
      <c r="D457" s="181">
        <f>DEDEL!J457</f>
        <v>400065</v>
      </c>
      <c r="E457" s="117" t="b">
        <v>1</v>
      </c>
      <c r="F457" s="182" t="str">
        <f>RIGHT(DEDEL!C457,4)&amp;"."&amp;DEDEL!M457&amp;"."&amp;DEDEL!K457&amp;"."&amp;$C$5</f>
        <v>2067.DDEL6.E27.Ma22</v>
      </c>
      <c r="G457" s="183">
        <f t="shared" ca="1" si="27"/>
        <v>44697</v>
      </c>
      <c r="H457" s="316" cm="1">
        <f t="array" ref="H457">-IF(SUMPRODUCT((DEDEL!$Q$19:$AB$19=$B$5)*DEDEL!Q457:AB457)&lt;0,SUMPRODUCT((DEDEL!$Q$19:$AB$19=$B$5)*DEDEL!Q457:AB457),0)</f>
        <v>0</v>
      </c>
      <c r="I457" s="115">
        <f t="shared" ca="1" si="26"/>
        <v>44697</v>
      </c>
      <c r="J457" s="117">
        <v>3</v>
      </c>
      <c r="K457" s="117" t="b">
        <v>1</v>
      </c>
      <c r="L457" s="117" t="s">
        <v>1313</v>
      </c>
      <c r="M457" s="117" t="b">
        <v>1</v>
      </c>
      <c r="N457" s="117" t="s">
        <v>1276</v>
      </c>
      <c r="O457" s="182" t="str">
        <f>LEFT(DEDEL!D457,19)&amp;"."&amp;DEDELCR!F457</f>
        <v>Chalgrove Primary S.2067.DDEL6.E27.Ma22</v>
      </c>
      <c r="P457" s="185" t="str">
        <f>DEDEL!I457</f>
        <v>10162/543965</v>
      </c>
      <c r="Q457" s="117" t="b">
        <v>1</v>
      </c>
      <c r="R457" s="117" t="b">
        <v>1</v>
      </c>
      <c r="S457" s="117" t="b">
        <v>1</v>
      </c>
      <c r="U457">
        <f t="shared" si="28"/>
        <v>19</v>
      </c>
      <c r="V457">
        <f t="shared" si="29"/>
        <v>39</v>
      </c>
    </row>
    <row r="458" spans="1:22" x14ac:dyDescent="0.25">
      <c r="A458" s="117" t="s">
        <v>1312</v>
      </c>
      <c r="B458" s="180">
        <v>1</v>
      </c>
      <c r="C458" s="117">
        <v>2</v>
      </c>
      <c r="D458" s="181">
        <f>DEDEL!J458</f>
        <v>400038</v>
      </c>
      <c r="E458" s="117" t="b">
        <v>1</v>
      </c>
      <c r="F458" s="182" t="str">
        <f>RIGHT(DEDEL!C458,4)&amp;"."&amp;DEDEL!M458&amp;"."&amp;DEDEL!K458&amp;"."&amp;$C$5</f>
        <v>2070.DDEL6.E27.Ma22</v>
      </c>
      <c r="G458" s="183">
        <f t="shared" ca="1" si="27"/>
        <v>44697</v>
      </c>
      <c r="H458" s="316" cm="1">
        <f t="array" ref="H458">-IF(SUMPRODUCT((DEDEL!$Q$19:$AB$19=$B$5)*DEDEL!Q458:AB458)&lt;0,SUMPRODUCT((DEDEL!$Q$19:$AB$19=$B$5)*DEDEL!Q458:AB458),0)</f>
        <v>0</v>
      </c>
      <c r="I458" s="115">
        <f t="shared" ca="1" si="26"/>
        <v>44697</v>
      </c>
      <c r="J458" s="117">
        <v>3</v>
      </c>
      <c r="K458" s="117" t="b">
        <v>1</v>
      </c>
      <c r="L458" s="117" t="s">
        <v>1313</v>
      </c>
      <c r="M458" s="117" t="b">
        <v>1</v>
      </c>
      <c r="N458" s="117" t="s">
        <v>1276</v>
      </c>
      <c r="O458" s="182" t="str">
        <f>LEFT(DEDEL!D458,19)&amp;"."&amp;DEDELCR!F458</f>
        <v>Sunnyfields Primary.2070.DDEL6.E27.Ma22</v>
      </c>
      <c r="P458" s="185" t="str">
        <f>DEDEL!I458</f>
        <v>10162/543965</v>
      </c>
      <c r="Q458" s="117" t="b">
        <v>1</v>
      </c>
      <c r="R458" s="117" t="b">
        <v>1</v>
      </c>
      <c r="S458" s="117" t="b">
        <v>1</v>
      </c>
      <c r="U458">
        <f t="shared" si="28"/>
        <v>19</v>
      </c>
      <c r="V458">
        <f t="shared" si="29"/>
        <v>39</v>
      </c>
    </row>
    <row r="459" spans="1:22" x14ac:dyDescent="0.25">
      <c r="A459" s="117" t="s">
        <v>1312</v>
      </c>
      <c r="B459" s="180">
        <v>1</v>
      </c>
      <c r="C459" s="117">
        <v>2</v>
      </c>
      <c r="D459" s="181">
        <f>DEDEL!J459</f>
        <v>400012</v>
      </c>
      <c r="E459" s="117" t="b">
        <v>1</v>
      </c>
      <c r="F459" s="182" t="str">
        <f>RIGHT(DEDEL!C459,4)&amp;"."&amp;DEDEL!M459&amp;"."&amp;DEDEL!K459&amp;"."&amp;$C$5</f>
        <v>2071.DDEL6.E27.Ma22</v>
      </c>
      <c r="G459" s="183">
        <f t="shared" ca="1" si="27"/>
        <v>44697</v>
      </c>
      <c r="H459" s="316" cm="1">
        <f t="array" ref="H459">-IF(SUMPRODUCT((DEDEL!$Q$19:$AB$19=$B$5)*DEDEL!Q459:AB459)&lt;0,SUMPRODUCT((DEDEL!$Q$19:$AB$19=$B$5)*DEDEL!Q459:AB459),0)</f>
        <v>0</v>
      </c>
      <c r="I459" s="115">
        <f t="shared" ca="1" si="26"/>
        <v>44697</v>
      </c>
      <c r="J459" s="117">
        <v>3</v>
      </c>
      <c r="K459" s="117" t="b">
        <v>1</v>
      </c>
      <c r="L459" s="117" t="s">
        <v>1313</v>
      </c>
      <c r="M459" s="117" t="b">
        <v>1</v>
      </c>
      <c r="N459" s="117" t="s">
        <v>1276</v>
      </c>
      <c r="O459" s="182" t="str">
        <f>LEFT(DEDEL!D459,19)&amp;"."&amp;DEDELCR!F459</f>
        <v>Queenswell Infant &amp;.2071.DDEL6.E27.Ma22</v>
      </c>
      <c r="P459" s="185" t="str">
        <f>DEDEL!I459</f>
        <v>10162/543965</v>
      </c>
      <c r="Q459" s="117" t="b">
        <v>1</v>
      </c>
      <c r="R459" s="117" t="b">
        <v>1</v>
      </c>
      <c r="S459" s="117" t="b">
        <v>1</v>
      </c>
      <c r="U459">
        <f t="shared" si="28"/>
        <v>19</v>
      </c>
      <c r="V459">
        <f t="shared" si="29"/>
        <v>39</v>
      </c>
    </row>
    <row r="460" spans="1:22" x14ac:dyDescent="0.25">
      <c r="A460" s="117" t="s">
        <v>1312</v>
      </c>
      <c r="B460" s="180">
        <v>1</v>
      </c>
      <c r="C460" s="117">
        <v>2</v>
      </c>
      <c r="D460" s="181">
        <f>DEDEL!J460</f>
        <v>400012</v>
      </c>
      <c r="E460" s="117" t="b">
        <v>1</v>
      </c>
      <c r="F460" s="182" t="str">
        <f>RIGHT(DEDEL!C460,4)&amp;"."&amp;DEDEL!M460&amp;"."&amp;DEDEL!K460&amp;"."&amp;$C$5</f>
        <v>2072.DDEL6.E27.Ma22</v>
      </c>
      <c r="G460" s="183">
        <f t="shared" ca="1" si="27"/>
        <v>44697</v>
      </c>
      <c r="H460" s="316" cm="1">
        <f t="array" ref="H460">-IF(SUMPRODUCT((DEDEL!$Q$19:$AB$19=$B$5)*DEDEL!Q460:AB460)&lt;0,SUMPRODUCT((DEDEL!$Q$19:$AB$19=$B$5)*DEDEL!Q460:AB460),0)</f>
        <v>0</v>
      </c>
      <c r="I460" s="115">
        <f t="shared" ref="I460:I523" ca="1" si="30">G460</f>
        <v>44697</v>
      </c>
      <c r="J460" s="117">
        <v>3</v>
      </c>
      <c r="K460" s="117" t="b">
        <v>1</v>
      </c>
      <c r="L460" s="117" t="s">
        <v>1313</v>
      </c>
      <c r="M460" s="117" t="b">
        <v>1</v>
      </c>
      <c r="N460" s="117" t="s">
        <v>1276</v>
      </c>
      <c r="O460" s="182" t="str">
        <f>LEFT(DEDEL!D460,19)&amp;"."&amp;DEDELCR!F460</f>
        <v>Queenswell Junior S.2072.DDEL6.E27.Ma22</v>
      </c>
      <c r="P460" s="185" t="str">
        <f>DEDEL!I460</f>
        <v>10162/543965</v>
      </c>
      <c r="Q460" s="117" t="b">
        <v>1</v>
      </c>
      <c r="R460" s="117" t="b">
        <v>1</v>
      </c>
      <c r="S460" s="117" t="b">
        <v>1</v>
      </c>
      <c r="U460">
        <f t="shared" si="28"/>
        <v>19</v>
      </c>
      <c r="V460">
        <f t="shared" si="29"/>
        <v>39</v>
      </c>
    </row>
    <row r="461" spans="1:22" x14ac:dyDescent="0.25">
      <c r="A461" s="117" t="s">
        <v>1312</v>
      </c>
      <c r="B461" s="180">
        <v>1</v>
      </c>
      <c r="C461" s="117">
        <v>2</v>
      </c>
      <c r="D461" s="181">
        <f>DEDEL!J461</f>
        <v>400105</v>
      </c>
      <c r="E461" s="117" t="b">
        <v>1</v>
      </c>
      <c r="F461" s="182" t="str">
        <f>RIGHT(DEDEL!C461,4)&amp;"."&amp;DEDEL!M461&amp;"."&amp;DEDEL!K461&amp;"."&amp;$C$5</f>
        <v>2073.DDEL6.E27.Ma22</v>
      </c>
      <c r="G461" s="183">
        <f t="shared" ca="1" si="27"/>
        <v>44697</v>
      </c>
      <c r="H461" s="316" cm="1">
        <f t="array" ref="H461">-IF(SUMPRODUCT((DEDEL!$Q$19:$AB$19=$B$5)*DEDEL!Q461:AB461)&lt;0,SUMPRODUCT((DEDEL!$Q$19:$AB$19=$B$5)*DEDEL!Q461:AB461),0)</f>
        <v>0</v>
      </c>
      <c r="I461" s="115">
        <f t="shared" ca="1" si="30"/>
        <v>44697</v>
      </c>
      <c r="J461" s="117">
        <v>3</v>
      </c>
      <c r="K461" s="117" t="b">
        <v>1</v>
      </c>
      <c r="L461" s="117" t="s">
        <v>1313</v>
      </c>
      <c r="M461" s="117" t="b">
        <v>1</v>
      </c>
      <c r="N461" s="117" t="s">
        <v>1276</v>
      </c>
      <c r="O461" s="182" t="str">
        <f>LEFT(DEDEL!D461,19)&amp;"."&amp;DEDELCR!F461</f>
        <v>Danegrove Primary S.2073.DDEL6.E27.Ma22</v>
      </c>
      <c r="P461" s="185" t="str">
        <f>DEDEL!I461</f>
        <v>10162/543965</v>
      </c>
      <c r="Q461" s="117" t="b">
        <v>1</v>
      </c>
      <c r="R461" s="117" t="b">
        <v>1</v>
      </c>
      <c r="S461" s="117" t="b">
        <v>1</v>
      </c>
      <c r="U461">
        <f t="shared" si="28"/>
        <v>19</v>
      </c>
      <c r="V461">
        <f t="shared" si="29"/>
        <v>39</v>
      </c>
    </row>
    <row r="462" spans="1:22" x14ac:dyDescent="0.25">
      <c r="A462" s="117" t="s">
        <v>1312</v>
      </c>
      <c r="B462" s="180">
        <v>1</v>
      </c>
      <c r="C462" s="117">
        <v>2</v>
      </c>
      <c r="D462" s="181">
        <f>DEDEL!J462</f>
        <v>400111</v>
      </c>
      <c r="E462" s="117" t="b">
        <v>1</v>
      </c>
      <c r="F462" s="182" t="str">
        <f>RIGHT(DEDEL!C462,4)&amp;"."&amp;DEDEL!M462&amp;"."&amp;DEDEL!K462&amp;"."&amp;$C$5</f>
        <v>2076.DDEL6.E27.Ma22</v>
      </c>
      <c r="G462" s="183">
        <f t="shared" ca="1" si="27"/>
        <v>44697</v>
      </c>
      <c r="H462" s="316" cm="1">
        <f t="array" ref="H462">-IF(SUMPRODUCT((DEDEL!$Q$19:$AB$19=$B$5)*DEDEL!Q462:AB462)&lt;0,SUMPRODUCT((DEDEL!$Q$19:$AB$19=$B$5)*DEDEL!Q462:AB462),0)</f>
        <v>0</v>
      </c>
      <c r="I462" s="115">
        <f t="shared" ca="1" si="30"/>
        <v>44697</v>
      </c>
      <c r="J462" s="117">
        <v>3</v>
      </c>
      <c r="K462" s="117" t="b">
        <v>1</v>
      </c>
      <c r="L462" s="117" t="s">
        <v>1313</v>
      </c>
      <c r="M462" s="117" t="b">
        <v>1</v>
      </c>
      <c r="N462" s="117" t="s">
        <v>1276</v>
      </c>
      <c r="O462" s="182" t="str">
        <f>LEFT(DEDEL!D462,19)&amp;"."&amp;DEDELCR!F462</f>
        <v>Wessex Gardens Prim.2076.DDEL6.E27.Ma22</v>
      </c>
      <c r="P462" s="185" t="str">
        <f>DEDEL!I462</f>
        <v>10162/543965</v>
      </c>
      <c r="Q462" s="117" t="b">
        <v>1</v>
      </c>
      <c r="R462" s="117" t="b">
        <v>1</v>
      </c>
      <c r="S462" s="117" t="b">
        <v>1</v>
      </c>
      <c r="U462">
        <f t="shared" si="28"/>
        <v>19</v>
      </c>
      <c r="V462">
        <f t="shared" si="29"/>
        <v>39</v>
      </c>
    </row>
    <row r="463" spans="1:22" x14ac:dyDescent="0.25">
      <c r="A463" s="117" t="s">
        <v>1312</v>
      </c>
      <c r="B463" s="180">
        <v>1</v>
      </c>
      <c r="C463" s="117">
        <v>2</v>
      </c>
      <c r="D463" s="181">
        <f>DEDEL!J463</f>
        <v>400113</v>
      </c>
      <c r="E463" s="117" t="b">
        <v>1</v>
      </c>
      <c r="F463" s="182" t="str">
        <f>RIGHT(DEDEL!C463,4)&amp;"."&amp;DEDEL!M463&amp;"."&amp;DEDEL!K463&amp;"."&amp;$C$5</f>
        <v>2077.DDEL6.E27.Ma22</v>
      </c>
      <c r="G463" s="183">
        <f t="shared" ca="1" si="27"/>
        <v>44697</v>
      </c>
      <c r="H463" s="316" cm="1">
        <f t="array" ref="H463">-IF(SUMPRODUCT((DEDEL!$Q$19:$AB$19=$B$5)*DEDEL!Q463:AB463)&lt;0,SUMPRODUCT((DEDEL!$Q$19:$AB$19=$B$5)*DEDEL!Q463:AB463),0)</f>
        <v>0</v>
      </c>
      <c r="I463" s="115">
        <f t="shared" ca="1" si="30"/>
        <v>44697</v>
      </c>
      <c r="J463" s="117">
        <v>3</v>
      </c>
      <c r="K463" s="117" t="b">
        <v>1</v>
      </c>
      <c r="L463" s="117" t="s">
        <v>1313</v>
      </c>
      <c r="M463" s="117" t="b">
        <v>1</v>
      </c>
      <c r="N463" s="117" t="s">
        <v>1276</v>
      </c>
      <c r="O463" s="182" t="str">
        <f>LEFT(DEDEL!D463,19)&amp;"."&amp;DEDELCR!F463</f>
        <v>The Orion Primary S.2077.DDEL6.E27.Ma22</v>
      </c>
      <c r="P463" s="185" t="str">
        <f>DEDEL!I463</f>
        <v>10162/543965</v>
      </c>
      <c r="Q463" s="117" t="b">
        <v>1</v>
      </c>
      <c r="R463" s="117" t="b">
        <v>1</v>
      </c>
      <c r="S463" s="117" t="b">
        <v>1</v>
      </c>
      <c r="U463">
        <f t="shared" si="28"/>
        <v>19</v>
      </c>
      <c r="V463">
        <f t="shared" si="29"/>
        <v>39</v>
      </c>
    </row>
    <row r="464" spans="1:22" x14ac:dyDescent="0.25">
      <c r="A464" s="117" t="s">
        <v>1312</v>
      </c>
      <c r="B464" s="180">
        <v>1</v>
      </c>
      <c r="C464" s="117">
        <v>2</v>
      </c>
      <c r="D464" s="181">
        <f>DEDEL!J464</f>
        <v>400014</v>
      </c>
      <c r="E464" s="117" t="b">
        <v>1</v>
      </c>
      <c r="F464" s="182" t="str">
        <f>RIGHT(DEDEL!C464,4)&amp;"."&amp;DEDEL!M464&amp;"."&amp;DEDEL!K464&amp;"."&amp;$C$5</f>
        <v>2078.DDEL6.E27.Ma22</v>
      </c>
      <c r="G464" s="183">
        <f t="shared" ca="1" si="27"/>
        <v>44697</v>
      </c>
      <c r="H464" s="316" cm="1">
        <f t="array" ref="H464">-IF(SUMPRODUCT((DEDEL!$Q$19:$AB$19=$B$5)*DEDEL!Q464:AB464)&lt;0,SUMPRODUCT((DEDEL!$Q$19:$AB$19=$B$5)*DEDEL!Q464:AB464),0)</f>
        <v>0</v>
      </c>
      <c r="I464" s="115">
        <f t="shared" ca="1" si="30"/>
        <v>44697</v>
      </c>
      <c r="J464" s="117">
        <v>3</v>
      </c>
      <c r="K464" s="117" t="b">
        <v>1</v>
      </c>
      <c r="L464" s="117" t="s">
        <v>1313</v>
      </c>
      <c r="M464" s="117" t="b">
        <v>1</v>
      </c>
      <c r="N464" s="117" t="s">
        <v>1276</v>
      </c>
      <c r="O464" s="182" t="str">
        <f>LEFT(DEDEL!D464,19)&amp;"."&amp;DEDELCR!F464</f>
        <v>Pardes House Primar.2078.DDEL6.E27.Ma22</v>
      </c>
      <c r="P464" s="185" t="str">
        <f>DEDEL!I464</f>
        <v>10162/543965</v>
      </c>
      <c r="Q464" s="117" t="b">
        <v>1</v>
      </c>
      <c r="R464" s="117" t="b">
        <v>1</v>
      </c>
      <c r="S464" s="117" t="b">
        <v>1</v>
      </c>
      <c r="U464">
        <f t="shared" si="28"/>
        <v>19</v>
      </c>
      <c r="V464">
        <f t="shared" si="29"/>
        <v>39</v>
      </c>
    </row>
    <row r="465" spans="1:22" x14ac:dyDescent="0.25">
      <c r="A465" s="117" t="s">
        <v>1312</v>
      </c>
      <c r="B465" s="180">
        <v>1</v>
      </c>
      <c r="C465" s="117">
        <v>2</v>
      </c>
      <c r="D465" s="181">
        <f>DEDEL!J465</f>
        <v>400070</v>
      </c>
      <c r="E465" s="117" t="b">
        <v>1</v>
      </c>
      <c r="F465" s="182" t="str">
        <f>RIGHT(DEDEL!C465,4)&amp;"."&amp;DEDEL!M465&amp;"."&amp;DEDEL!K465&amp;"."&amp;$C$5</f>
        <v>2079.DDEL6.E27.Ma22</v>
      </c>
      <c r="G465" s="183">
        <f t="shared" ca="1" si="27"/>
        <v>44697</v>
      </c>
      <c r="H465" s="316" cm="1">
        <f t="array" ref="H465">-IF(SUMPRODUCT((DEDEL!$Q$19:$AB$19=$B$5)*DEDEL!Q465:AB465)&lt;0,SUMPRODUCT((DEDEL!$Q$19:$AB$19=$B$5)*DEDEL!Q465:AB465),0)</f>
        <v>0</v>
      </c>
      <c r="I465" s="115">
        <f t="shared" ca="1" si="30"/>
        <v>44697</v>
      </c>
      <c r="J465" s="117">
        <v>3</v>
      </c>
      <c r="K465" s="117" t="b">
        <v>1</v>
      </c>
      <c r="L465" s="117" t="s">
        <v>1313</v>
      </c>
      <c r="M465" s="117" t="b">
        <v>1</v>
      </c>
      <c r="N465" s="117" t="s">
        <v>1276</v>
      </c>
      <c r="O465" s="182" t="str">
        <f>LEFT(DEDEL!D465,19)&amp;"."&amp;DEDELCR!F465</f>
        <v>Beis Yaakov Primary.2079.DDEL6.E27.Ma22</v>
      </c>
      <c r="P465" s="185" t="str">
        <f>DEDEL!I465</f>
        <v>10162/543965</v>
      </c>
      <c r="Q465" s="117" t="b">
        <v>1</v>
      </c>
      <c r="R465" s="117" t="b">
        <v>1</v>
      </c>
      <c r="S465" s="117" t="b">
        <v>1</v>
      </c>
      <c r="U465">
        <f t="shared" si="28"/>
        <v>19</v>
      </c>
      <c r="V465">
        <f t="shared" si="29"/>
        <v>39</v>
      </c>
    </row>
    <row r="466" spans="1:22" x14ac:dyDescent="0.25">
      <c r="A466" s="117" t="s">
        <v>1312</v>
      </c>
      <c r="B466" s="180">
        <v>1</v>
      </c>
      <c r="C466" s="117">
        <v>2</v>
      </c>
      <c r="D466" s="181">
        <f>DEDEL!J466</f>
        <v>400069</v>
      </c>
      <c r="E466" s="117" t="b">
        <v>1</v>
      </c>
      <c r="F466" s="182" t="str">
        <f>RIGHT(DEDEL!C466,4)&amp;"."&amp;DEDEL!M466&amp;"."&amp;DEDEL!K466&amp;"."&amp;$C$5</f>
        <v>3300.DDEL6.E27.Ma22</v>
      </c>
      <c r="G466" s="183">
        <f t="shared" ca="1" si="27"/>
        <v>44697</v>
      </c>
      <c r="H466" s="316" cm="1">
        <f t="array" ref="H466">-IF(SUMPRODUCT((DEDEL!$Q$19:$AB$19=$B$5)*DEDEL!Q466:AB466)&lt;0,SUMPRODUCT((DEDEL!$Q$19:$AB$19=$B$5)*DEDEL!Q466:AB466),0)</f>
        <v>0</v>
      </c>
      <c r="I466" s="115">
        <f t="shared" ca="1" si="30"/>
        <v>44697</v>
      </c>
      <c r="J466" s="117">
        <v>3</v>
      </c>
      <c r="K466" s="117" t="b">
        <v>1</v>
      </c>
      <c r="L466" s="117" t="s">
        <v>1313</v>
      </c>
      <c r="M466" s="117" t="b">
        <v>1</v>
      </c>
      <c r="N466" s="117" t="s">
        <v>1276</v>
      </c>
      <c r="O466" s="182" t="str">
        <f>LEFT(DEDEL!D466,19)&amp;"."&amp;DEDELCR!F466</f>
        <v>All Saints' CofE Pr.3300.DDEL6.E27.Ma22</v>
      </c>
      <c r="P466" s="185" t="str">
        <f>DEDEL!I466</f>
        <v>10162/543965</v>
      </c>
      <c r="Q466" s="117" t="b">
        <v>1</v>
      </c>
      <c r="R466" s="117" t="b">
        <v>1</v>
      </c>
      <c r="S466" s="117" t="b">
        <v>1</v>
      </c>
      <c r="U466">
        <f t="shared" si="28"/>
        <v>19</v>
      </c>
      <c r="V466">
        <f t="shared" si="29"/>
        <v>39</v>
      </c>
    </row>
    <row r="467" spans="1:22" x14ac:dyDescent="0.25">
      <c r="A467" s="117" t="s">
        <v>1312</v>
      </c>
      <c r="B467" s="180">
        <v>1</v>
      </c>
      <c r="C467" s="117">
        <v>2</v>
      </c>
      <c r="D467" s="181">
        <f>DEDEL!J467</f>
        <v>400039</v>
      </c>
      <c r="E467" s="117" t="b">
        <v>1</v>
      </c>
      <c r="F467" s="182" t="str">
        <f>RIGHT(DEDEL!C467,4)&amp;"."&amp;DEDEL!M467&amp;"."&amp;DEDEL!K467&amp;"."&amp;$C$5</f>
        <v>3302.DDEL6.E27.Ma22</v>
      </c>
      <c r="G467" s="183">
        <f t="shared" ca="1" si="27"/>
        <v>44697</v>
      </c>
      <c r="H467" s="316" cm="1">
        <f t="array" ref="H467">-IF(SUMPRODUCT((DEDEL!$Q$19:$AB$19=$B$5)*DEDEL!Q467:AB467)&lt;0,SUMPRODUCT((DEDEL!$Q$19:$AB$19=$B$5)*DEDEL!Q467:AB467),0)</f>
        <v>0</v>
      </c>
      <c r="I467" s="115">
        <f t="shared" ca="1" si="30"/>
        <v>44697</v>
      </c>
      <c r="J467" s="117">
        <v>3</v>
      </c>
      <c r="K467" s="117" t="b">
        <v>1</v>
      </c>
      <c r="L467" s="117" t="s">
        <v>1313</v>
      </c>
      <c r="M467" s="117" t="b">
        <v>1</v>
      </c>
      <c r="N467" s="117" t="s">
        <v>1276</v>
      </c>
      <c r="O467" s="182" t="str">
        <f>LEFT(DEDEL!D467,19)&amp;"."&amp;DEDELCR!F467</f>
        <v>Christ Church Prima.3302.DDEL6.E27.Ma22</v>
      </c>
      <c r="P467" s="185" t="str">
        <f>DEDEL!I467</f>
        <v>10162/543965</v>
      </c>
      <c r="Q467" s="117" t="b">
        <v>1</v>
      </c>
      <c r="R467" s="117" t="b">
        <v>1</v>
      </c>
      <c r="S467" s="117" t="b">
        <v>1</v>
      </c>
      <c r="U467">
        <f t="shared" si="28"/>
        <v>19</v>
      </c>
      <c r="V467">
        <f t="shared" si="29"/>
        <v>39</v>
      </c>
    </row>
    <row r="468" spans="1:22" x14ac:dyDescent="0.25">
      <c r="A468" s="117" t="s">
        <v>1312</v>
      </c>
      <c r="B468" s="180">
        <v>1</v>
      </c>
      <c r="C468" s="117">
        <v>2</v>
      </c>
      <c r="D468" s="181">
        <f>DEDEL!J468</f>
        <v>400008</v>
      </c>
      <c r="E468" s="117" t="b">
        <v>1</v>
      </c>
      <c r="F468" s="182" t="str">
        <f>RIGHT(DEDEL!C468,4)&amp;"."&amp;DEDEL!M468&amp;"."&amp;DEDEL!K468&amp;"."&amp;$C$5</f>
        <v>3304.DDEL6.E27.Ma22</v>
      </c>
      <c r="G468" s="183">
        <f t="shared" ca="1" si="27"/>
        <v>44697</v>
      </c>
      <c r="H468" s="316" cm="1">
        <f t="array" ref="H468">-IF(SUMPRODUCT((DEDEL!$Q$19:$AB$19=$B$5)*DEDEL!Q468:AB468)&lt;0,SUMPRODUCT((DEDEL!$Q$19:$AB$19=$B$5)*DEDEL!Q468:AB468),0)</f>
        <v>0</v>
      </c>
      <c r="I468" s="115">
        <f t="shared" ca="1" si="30"/>
        <v>44697</v>
      </c>
      <c r="J468" s="117">
        <v>3</v>
      </c>
      <c r="K468" s="117" t="b">
        <v>1</v>
      </c>
      <c r="L468" s="117" t="s">
        <v>1313</v>
      </c>
      <c r="M468" s="117" t="b">
        <v>1</v>
      </c>
      <c r="N468" s="117" t="s">
        <v>1276</v>
      </c>
      <c r="O468" s="182" t="str">
        <f>LEFT(DEDEL!D468,19)&amp;"."&amp;DEDELCR!F468</f>
        <v>Holy Trinity CofE P.3304.DDEL6.E27.Ma22</v>
      </c>
      <c r="P468" s="185" t="str">
        <f>DEDEL!I468</f>
        <v>10162/543965</v>
      </c>
      <c r="Q468" s="117" t="b">
        <v>1</v>
      </c>
      <c r="R468" s="117" t="b">
        <v>1</v>
      </c>
      <c r="S468" s="117" t="b">
        <v>1</v>
      </c>
      <c r="U468">
        <f t="shared" si="28"/>
        <v>19</v>
      </c>
      <c r="V468">
        <f t="shared" si="29"/>
        <v>39</v>
      </c>
    </row>
    <row r="469" spans="1:22" x14ac:dyDescent="0.25">
      <c r="A469" s="117" t="s">
        <v>1312</v>
      </c>
      <c r="B469" s="180">
        <v>1</v>
      </c>
      <c r="C469" s="117">
        <v>2</v>
      </c>
      <c r="D469" s="181">
        <f>DEDEL!J469</f>
        <v>400086</v>
      </c>
      <c r="E469" s="117" t="b">
        <v>1</v>
      </c>
      <c r="F469" s="182" t="str">
        <f>RIGHT(DEDEL!C469,4)&amp;"."&amp;DEDEL!M469&amp;"."&amp;DEDEL!K469&amp;"."&amp;$C$5</f>
        <v>3305.DDEL6.E27.Ma22</v>
      </c>
      <c r="G469" s="183">
        <f t="shared" ref="G469:G532" ca="1" si="31">TODAY()</f>
        <v>44697</v>
      </c>
      <c r="H469" s="316" cm="1">
        <f t="array" ref="H469">-IF(SUMPRODUCT((DEDEL!$Q$19:$AB$19=$B$5)*DEDEL!Q469:AB469)&lt;0,SUMPRODUCT((DEDEL!$Q$19:$AB$19=$B$5)*DEDEL!Q469:AB469),0)</f>
        <v>0</v>
      </c>
      <c r="I469" s="115">
        <f t="shared" ca="1" si="30"/>
        <v>44697</v>
      </c>
      <c r="J469" s="117">
        <v>3</v>
      </c>
      <c r="K469" s="117" t="b">
        <v>1</v>
      </c>
      <c r="L469" s="117" t="s">
        <v>1313</v>
      </c>
      <c r="M469" s="117" t="b">
        <v>1</v>
      </c>
      <c r="N469" s="117" t="s">
        <v>1276</v>
      </c>
      <c r="O469" s="182" t="str">
        <f>LEFT(DEDEL!D469,19)&amp;"."&amp;DEDELCR!F469</f>
        <v>Monken Hadley CofE .3305.DDEL6.E27.Ma22</v>
      </c>
      <c r="P469" s="185" t="str">
        <f>DEDEL!I469</f>
        <v>10162/543965</v>
      </c>
      <c r="Q469" s="117" t="b">
        <v>1</v>
      </c>
      <c r="R469" s="117" t="b">
        <v>1</v>
      </c>
      <c r="S469" s="117" t="b">
        <v>1</v>
      </c>
      <c r="U469">
        <f t="shared" si="28"/>
        <v>19</v>
      </c>
      <c r="V469">
        <f t="shared" si="29"/>
        <v>39</v>
      </c>
    </row>
    <row r="470" spans="1:22" x14ac:dyDescent="0.25">
      <c r="A470" s="117" t="s">
        <v>1312</v>
      </c>
      <c r="B470" s="180">
        <v>1</v>
      </c>
      <c r="C470" s="117">
        <v>2</v>
      </c>
      <c r="D470" s="181">
        <f>DEDEL!J470</f>
        <v>400114</v>
      </c>
      <c r="E470" s="117" t="b">
        <v>1</v>
      </c>
      <c r="F470" s="182" t="str">
        <f>RIGHT(DEDEL!C470,4)&amp;"."&amp;DEDEL!M470&amp;"."&amp;DEDEL!K470&amp;"."&amp;$C$5</f>
        <v>3307.DDEL6.E27.Ma22</v>
      </c>
      <c r="G470" s="183">
        <f t="shared" ca="1" si="31"/>
        <v>44697</v>
      </c>
      <c r="H470" s="316" cm="1">
        <f t="array" ref="H470">-IF(SUMPRODUCT((DEDEL!$Q$19:$AB$19=$B$5)*DEDEL!Q470:AB470)&lt;0,SUMPRODUCT((DEDEL!$Q$19:$AB$19=$B$5)*DEDEL!Q470:AB470),0)</f>
        <v>0</v>
      </c>
      <c r="I470" s="115">
        <f t="shared" ca="1" si="30"/>
        <v>44697</v>
      </c>
      <c r="J470" s="117">
        <v>3</v>
      </c>
      <c r="K470" s="117" t="b">
        <v>1</v>
      </c>
      <c r="L470" s="117" t="s">
        <v>1313</v>
      </c>
      <c r="M470" s="117" t="b">
        <v>1</v>
      </c>
      <c r="N470" s="117" t="s">
        <v>1276</v>
      </c>
      <c r="O470" s="182" t="str">
        <f>LEFT(DEDEL!D470,19)&amp;"."&amp;DEDELCR!F470</f>
        <v>St John's CofE Juni.3307.DDEL6.E27.Ma22</v>
      </c>
      <c r="P470" s="185" t="str">
        <f>DEDEL!I470</f>
        <v>10162/543965</v>
      </c>
      <c r="Q470" s="117" t="b">
        <v>1</v>
      </c>
      <c r="R470" s="117" t="b">
        <v>1</v>
      </c>
      <c r="S470" s="117" t="b">
        <v>1</v>
      </c>
      <c r="U470">
        <f t="shared" si="28"/>
        <v>19</v>
      </c>
      <c r="V470">
        <f t="shared" si="29"/>
        <v>39</v>
      </c>
    </row>
    <row r="471" spans="1:22" x14ac:dyDescent="0.25">
      <c r="A471" s="117" t="s">
        <v>1312</v>
      </c>
      <c r="B471" s="180">
        <v>1</v>
      </c>
      <c r="C471" s="117">
        <v>2</v>
      </c>
      <c r="D471" s="181">
        <f>DEDEL!J471</f>
        <v>400098</v>
      </c>
      <c r="E471" s="117" t="b">
        <v>1</v>
      </c>
      <c r="F471" s="182" t="str">
        <f>RIGHT(DEDEL!C471,4)&amp;"."&amp;DEDEL!M471&amp;"."&amp;DEDEL!K471&amp;"."&amp;$C$5</f>
        <v>3309.DDEL6.E27.Ma22</v>
      </c>
      <c r="G471" s="183">
        <f t="shared" ca="1" si="31"/>
        <v>44697</v>
      </c>
      <c r="H471" s="316" cm="1">
        <f t="array" ref="H471">-IF(SUMPRODUCT((DEDEL!$Q$19:$AB$19=$B$5)*DEDEL!Q471:AB471)&lt;0,SUMPRODUCT((DEDEL!$Q$19:$AB$19=$B$5)*DEDEL!Q471:AB471),0)</f>
        <v>0</v>
      </c>
      <c r="I471" s="115">
        <f t="shared" ca="1" si="30"/>
        <v>44697</v>
      </c>
      <c r="J471" s="117">
        <v>3</v>
      </c>
      <c r="K471" s="117" t="b">
        <v>1</v>
      </c>
      <c r="L471" s="117" t="s">
        <v>1313</v>
      </c>
      <c r="M471" s="117" t="b">
        <v>1</v>
      </c>
      <c r="N471" s="117" t="s">
        <v>1276</v>
      </c>
      <c r="O471" s="182" t="str">
        <f>LEFT(DEDEL!D471,19)&amp;"."&amp;DEDELCR!F471</f>
        <v>St John's CofE Prim.3309.DDEL6.E27.Ma22</v>
      </c>
      <c r="P471" s="185" t="str">
        <f>DEDEL!I471</f>
        <v>10162/543965</v>
      </c>
      <c r="Q471" s="117" t="b">
        <v>1</v>
      </c>
      <c r="R471" s="117" t="b">
        <v>1</v>
      </c>
      <c r="S471" s="117" t="b">
        <v>1</v>
      </c>
      <c r="U471">
        <f t="shared" si="28"/>
        <v>19</v>
      </c>
      <c r="V471">
        <f t="shared" si="29"/>
        <v>39</v>
      </c>
    </row>
    <row r="472" spans="1:22" x14ac:dyDescent="0.25">
      <c r="A472" s="117" t="s">
        <v>1312</v>
      </c>
      <c r="B472" s="180">
        <v>1</v>
      </c>
      <c r="C472" s="117">
        <v>2</v>
      </c>
      <c r="D472" s="181">
        <f>DEDEL!J472</f>
        <v>400058</v>
      </c>
      <c r="E472" s="117" t="b">
        <v>1</v>
      </c>
      <c r="F472" s="182" t="str">
        <f>RIGHT(DEDEL!C472,4)&amp;"."&amp;DEDEL!M472&amp;"."&amp;DEDEL!K472&amp;"."&amp;$C$5</f>
        <v>3311.DDEL6.E27.Ma22</v>
      </c>
      <c r="G472" s="183">
        <f t="shared" ca="1" si="31"/>
        <v>44697</v>
      </c>
      <c r="H472" s="316" cm="1">
        <f t="array" ref="H472">-IF(SUMPRODUCT((DEDEL!$Q$19:$AB$19=$B$5)*DEDEL!Q472:AB472)&lt;0,SUMPRODUCT((DEDEL!$Q$19:$AB$19=$B$5)*DEDEL!Q472:AB472),0)</f>
        <v>0</v>
      </c>
      <c r="I472" s="115">
        <f t="shared" ca="1" si="30"/>
        <v>44697</v>
      </c>
      <c r="J472" s="117">
        <v>3</v>
      </c>
      <c r="K472" s="117" t="b">
        <v>1</v>
      </c>
      <c r="L472" s="117" t="s">
        <v>1313</v>
      </c>
      <c r="M472" s="117" t="b">
        <v>1</v>
      </c>
      <c r="N472" s="117" t="s">
        <v>1276</v>
      </c>
      <c r="O472" s="182" t="str">
        <f>LEFT(DEDEL!D472,19)&amp;"."&amp;DEDELCR!F472</f>
        <v>St Mary's CofE Prim.3311.DDEL6.E27.Ma22</v>
      </c>
      <c r="P472" s="185" t="str">
        <f>DEDEL!I472</f>
        <v>10162/543965</v>
      </c>
      <c r="Q472" s="117" t="b">
        <v>1</v>
      </c>
      <c r="R472" s="117" t="b">
        <v>1</v>
      </c>
      <c r="S472" s="117" t="b">
        <v>1</v>
      </c>
      <c r="U472">
        <f t="shared" si="28"/>
        <v>19</v>
      </c>
      <c r="V472">
        <f t="shared" si="29"/>
        <v>39</v>
      </c>
    </row>
    <row r="473" spans="1:22" x14ac:dyDescent="0.25">
      <c r="A473" s="117" t="s">
        <v>1312</v>
      </c>
      <c r="B473" s="180">
        <v>1</v>
      </c>
      <c r="C473" s="117">
        <v>2</v>
      </c>
      <c r="D473" s="181">
        <f>DEDEL!J473</f>
        <v>400017</v>
      </c>
      <c r="E473" s="117" t="b">
        <v>1</v>
      </c>
      <c r="F473" s="182" t="str">
        <f>RIGHT(DEDEL!C473,4)&amp;"."&amp;DEDEL!M473&amp;"."&amp;DEDEL!K473&amp;"."&amp;$C$5</f>
        <v>3312.DDEL6.E27.Ma22</v>
      </c>
      <c r="G473" s="183">
        <f t="shared" ca="1" si="31"/>
        <v>44697</v>
      </c>
      <c r="H473" s="316" cm="1">
        <f t="array" ref="H473">-IF(SUMPRODUCT((DEDEL!$Q$19:$AB$19=$B$5)*DEDEL!Q473:AB473)&lt;0,SUMPRODUCT((DEDEL!$Q$19:$AB$19=$B$5)*DEDEL!Q473:AB473),0)</f>
        <v>0</v>
      </c>
      <c r="I473" s="115">
        <f t="shared" ca="1" si="30"/>
        <v>44697</v>
      </c>
      <c r="J473" s="117">
        <v>3</v>
      </c>
      <c r="K473" s="117" t="b">
        <v>1</v>
      </c>
      <c r="L473" s="117" t="s">
        <v>1313</v>
      </c>
      <c r="M473" s="117" t="b">
        <v>1</v>
      </c>
      <c r="N473" s="117" t="s">
        <v>1276</v>
      </c>
      <c r="O473" s="182" t="str">
        <f>LEFT(DEDEL!D473,19)&amp;"."&amp;DEDELCR!F473</f>
        <v>St Mary's CofE Prim.3312.DDEL6.E27.Ma22</v>
      </c>
      <c r="P473" s="185" t="str">
        <f>DEDEL!I473</f>
        <v>10162/543965</v>
      </c>
      <c r="Q473" s="117" t="b">
        <v>1</v>
      </c>
      <c r="R473" s="117" t="b">
        <v>1</v>
      </c>
      <c r="S473" s="117" t="b">
        <v>1</v>
      </c>
      <c r="U473">
        <f t="shared" si="28"/>
        <v>19</v>
      </c>
      <c r="V473">
        <f t="shared" si="29"/>
        <v>39</v>
      </c>
    </row>
    <row r="474" spans="1:22" x14ac:dyDescent="0.25">
      <c r="A474" s="117" t="s">
        <v>1312</v>
      </c>
      <c r="B474" s="180">
        <v>1</v>
      </c>
      <c r="C474" s="117">
        <v>2</v>
      </c>
      <c r="D474" s="181">
        <f>DEDEL!J474</f>
        <v>400006</v>
      </c>
      <c r="E474" s="117" t="b">
        <v>1</v>
      </c>
      <c r="F474" s="182" t="str">
        <f>RIGHT(DEDEL!C474,4)&amp;"."&amp;DEDEL!M474&amp;"."&amp;DEDEL!K474&amp;"."&amp;$C$5</f>
        <v>3313.DDEL6.E27.Ma22</v>
      </c>
      <c r="G474" s="183">
        <f t="shared" ca="1" si="31"/>
        <v>44697</v>
      </c>
      <c r="H474" s="316" cm="1">
        <f t="array" ref="H474">-IF(SUMPRODUCT((DEDEL!$Q$19:$AB$19=$B$5)*DEDEL!Q474:AB474)&lt;0,SUMPRODUCT((DEDEL!$Q$19:$AB$19=$B$5)*DEDEL!Q474:AB474),0)</f>
        <v>0</v>
      </c>
      <c r="I474" s="115">
        <f t="shared" ca="1" si="30"/>
        <v>44697</v>
      </c>
      <c r="J474" s="117">
        <v>3</v>
      </c>
      <c r="K474" s="117" t="b">
        <v>1</v>
      </c>
      <c r="L474" s="117" t="s">
        <v>1313</v>
      </c>
      <c r="M474" s="117" t="b">
        <v>1</v>
      </c>
      <c r="N474" s="117" t="s">
        <v>1276</v>
      </c>
      <c r="O474" s="182" t="str">
        <f>LEFT(DEDEL!D474,19)&amp;"."&amp;DEDELCR!F474</f>
        <v>St Paul's CofE Prim.3313.DDEL6.E27.Ma22</v>
      </c>
      <c r="P474" s="185" t="str">
        <f>DEDEL!I474</f>
        <v>10162/543965</v>
      </c>
      <c r="Q474" s="117" t="b">
        <v>1</v>
      </c>
      <c r="R474" s="117" t="b">
        <v>1</v>
      </c>
      <c r="S474" s="117" t="b">
        <v>1</v>
      </c>
      <c r="U474">
        <f t="shared" si="28"/>
        <v>19</v>
      </c>
      <c r="V474">
        <f t="shared" si="29"/>
        <v>39</v>
      </c>
    </row>
    <row r="475" spans="1:22" x14ac:dyDescent="0.25">
      <c r="A475" s="117" t="s">
        <v>1312</v>
      </c>
      <c r="B475" s="180">
        <v>1</v>
      </c>
      <c r="C475" s="117">
        <v>2</v>
      </c>
      <c r="D475" s="181">
        <f>DEDEL!J475</f>
        <v>400094</v>
      </c>
      <c r="E475" s="117" t="b">
        <v>1</v>
      </c>
      <c r="F475" s="182" t="str">
        <f>RIGHT(DEDEL!C475,4)&amp;"."&amp;DEDEL!M475&amp;"."&amp;DEDEL!K475&amp;"."&amp;$C$5</f>
        <v>3314.DDEL6.E27.Ma22</v>
      </c>
      <c r="G475" s="183">
        <f t="shared" ca="1" si="31"/>
        <v>44697</v>
      </c>
      <c r="H475" s="316" cm="1">
        <f t="array" ref="H475">-IF(SUMPRODUCT((DEDEL!$Q$19:$AB$19=$B$5)*DEDEL!Q475:AB475)&lt;0,SUMPRODUCT((DEDEL!$Q$19:$AB$19=$B$5)*DEDEL!Q475:AB475),0)</f>
        <v>0</v>
      </c>
      <c r="I475" s="115">
        <f t="shared" ca="1" si="30"/>
        <v>44697</v>
      </c>
      <c r="J475" s="117">
        <v>3</v>
      </c>
      <c r="K475" s="117" t="b">
        <v>1</v>
      </c>
      <c r="L475" s="117" t="s">
        <v>1313</v>
      </c>
      <c r="M475" s="117" t="b">
        <v>1</v>
      </c>
      <c r="N475" s="117" t="s">
        <v>1276</v>
      </c>
      <c r="O475" s="182" t="str">
        <f>LEFT(DEDEL!D475,19)&amp;"."&amp;DEDELCR!F475</f>
        <v>St Paul's CofE Prim.3314.DDEL6.E27.Ma22</v>
      </c>
      <c r="P475" s="185" t="str">
        <f>DEDEL!I475</f>
        <v>10162/543965</v>
      </c>
      <c r="Q475" s="117" t="b">
        <v>1</v>
      </c>
      <c r="R475" s="117" t="b">
        <v>1</v>
      </c>
      <c r="S475" s="117" t="b">
        <v>1</v>
      </c>
      <c r="U475">
        <f t="shared" si="28"/>
        <v>19</v>
      </c>
      <c r="V475">
        <f t="shared" si="29"/>
        <v>39</v>
      </c>
    </row>
    <row r="476" spans="1:22" x14ac:dyDescent="0.25">
      <c r="A476" s="117" t="s">
        <v>1312</v>
      </c>
      <c r="B476" s="180">
        <v>1</v>
      </c>
      <c r="C476" s="117">
        <v>2</v>
      </c>
      <c r="D476" s="181">
        <f>DEDEL!J476</f>
        <v>400062</v>
      </c>
      <c r="E476" s="117" t="b">
        <v>1</v>
      </c>
      <c r="F476" s="182" t="str">
        <f>RIGHT(DEDEL!C476,4)&amp;"."&amp;DEDEL!M476&amp;"."&amp;DEDEL!K476&amp;"."&amp;$C$5</f>
        <v>3315.DDEL6.E27.Ma22</v>
      </c>
      <c r="G476" s="183">
        <f t="shared" ca="1" si="31"/>
        <v>44697</v>
      </c>
      <c r="H476" s="316" cm="1">
        <f t="array" ref="H476">-IF(SUMPRODUCT((DEDEL!$Q$19:$AB$19=$B$5)*DEDEL!Q476:AB476)&lt;0,SUMPRODUCT((DEDEL!$Q$19:$AB$19=$B$5)*DEDEL!Q476:AB476),0)</f>
        <v>0</v>
      </c>
      <c r="I476" s="115">
        <f t="shared" ca="1" si="30"/>
        <v>44697</v>
      </c>
      <c r="J476" s="117">
        <v>3</v>
      </c>
      <c r="K476" s="117" t="b">
        <v>1</v>
      </c>
      <c r="L476" s="117" t="s">
        <v>1313</v>
      </c>
      <c r="M476" s="117" t="b">
        <v>1</v>
      </c>
      <c r="N476" s="117" t="s">
        <v>1276</v>
      </c>
      <c r="O476" s="182" t="str">
        <f>LEFT(DEDEL!D476,19)&amp;"."&amp;DEDELCR!F476</f>
        <v>St Andrew's CofE Vo.3315.DDEL6.E27.Ma22</v>
      </c>
      <c r="P476" s="185" t="str">
        <f>DEDEL!I476</f>
        <v>10162/543965</v>
      </c>
      <c r="Q476" s="117" t="b">
        <v>1</v>
      </c>
      <c r="R476" s="117" t="b">
        <v>1</v>
      </c>
      <c r="S476" s="117" t="b">
        <v>1</v>
      </c>
      <c r="U476">
        <f t="shared" si="28"/>
        <v>19</v>
      </c>
      <c r="V476">
        <f t="shared" si="29"/>
        <v>39</v>
      </c>
    </row>
    <row r="477" spans="1:22" x14ac:dyDescent="0.25">
      <c r="A477" s="117" t="s">
        <v>1312</v>
      </c>
      <c r="B477" s="180">
        <v>1</v>
      </c>
      <c r="C477" s="117">
        <v>2</v>
      </c>
      <c r="D477" s="181">
        <f>DEDEL!J477</f>
        <v>400100</v>
      </c>
      <c r="E477" s="117" t="b">
        <v>1</v>
      </c>
      <c r="F477" s="182" t="str">
        <f>RIGHT(DEDEL!C477,4)&amp;"."&amp;DEDEL!M477&amp;"."&amp;DEDEL!K477&amp;"."&amp;$C$5</f>
        <v>3316.DDEL6.E27.Ma22</v>
      </c>
      <c r="G477" s="183">
        <f t="shared" ca="1" si="31"/>
        <v>44697</v>
      </c>
      <c r="H477" s="316" cm="1">
        <f t="array" ref="H477">-IF(SUMPRODUCT((DEDEL!$Q$19:$AB$19=$B$5)*DEDEL!Q477:AB477)&lt;0,SUMPRODUCT((DEDEL!$Q$19:$AB$19=$B$5)*DEDEL!Q477:AB477),0)</f>
        <v>0</v>
      </c>
      <c r="I477" s="115">
        <f t="shared" ca="1" si="30"/>
        <v>44697</v>
      </c>
      <c r="J477" s="117">
        <v>3</v>
      </c>
      <c r="K477" s="117" t="b">
        <v>1</v>
      </c>
      <c r="L477" s="117" t="s">
        <v>1313</v>
      </c>
      <c r="M477" s="117" t="b">
        <v>1</v>
      </c>
      <c r="N477" s="117" t="s">
        <v>1276</v>
      </c>
      <c r="O477" s="182" t="str">
        <f>LEFT(DEDEL!D477,19)&amp;"."&amp;DEDELCR!F477</f>
        <v>Trent CofE Primary .3316.DDEL6.E27.Ma22</v>
      </c>
      <c r="P477" s="185" t="str">
        <f>DEDEL!I477</f>
        <v>10162/543965</v>
      </c>
      <c r="Q477" s="117" t="b">
        <v>1</v>
      </c>
      <c r="R477" s="117" t="b">
        <v>1</v>
      </c>
      <c r="S477" s="117" t="b">
        <v>1</v>
      </c>
      <c r="U477">
        <f t="shared" si="28"/>
        <v>19</v>
      </c>
      <c r="V477">
        <f t="shared" si="29"/>
        <v>39</v>
      </c>
    </row>
    <row r="478" spans="1:22" x14ac:dyDescent="0.25">
      <c r="A478" s="117" t="s">
        <v>1312</v>
      </c>
      <c r="B478" s="180">
        <v>1</v>
      </c>
      <c r="C478" s="117">
        <v>2</v>
      </c>
      <c r="D478" s="181">
        <f>DEDEL!J478</f>
        <v>400015</v>
      </c>
      <c r="E478" s="117" t="b">
        <v>1</v>
      </c>
      <c r="F478" s="182" t="str">
        <f>RIGHT(DEDEL!C478,4)&amp;"."&amp;DEDEL!M478&amp;"."&amp;DEDEL!K478&amp;"."&amp;$C$5</f>
        <v>3317.DDEL6.E27.Ma22</v>
      </c>
      <c r="G478" s="183">
        <f t="shared" ca="1" si="31"/>
        <v>44697</v>
      </c>
      <c r="H478" s="316" cm="1">
        <f t="array" ref="H478">-IF(SUMPRODUCT((DEDEL!$Q$19:$AB$19=$B$5)*DEDEL!Q478:AB478)&lt;0,SUMPRODUCT((DEDEL!$Q$19:$AB$19=$B$5)*DEDEL!Q478:AB478),0)</f>
        <v>0</v>
      </c>
      <c r="I478" s="115">
        <f t="shared" ca="1" si="30"/>
        <v>44697</v>
      </c>
      <c r="J478" s="117">
        <v>3</v>
      </c>
      <c r="K478" s="117" t="b">
        <v>1</v>
      </c>
      <c r="L478" s="117" t="s">
        <v>1313</v>
      </c>
      <c r="M478" s="117" t="b">
        <v>1</v>
      </c>
      <c r="N478" s="117" t="s">
        <v>1276</v>
      </c>
      <c r="O478" s="182" t="str">
        <f>LEFT(DEDEL!D478,19)&amp;"."&amp;DEDELCR!F478</f>
        <v>All Saints' CofE Pr.3317.DDEL6.E27.Ma22</v>
      </c>
      <c r="P478" s="185" t="str">
        <f>DEDEL!I478</f>
        <v>10162/543965</v>
      </c>
      <c r="Q478" s="117" t="b">
        <v>1</v>
      </c>
      <c r="R478" s="117" t="b">
        <v>1</v>
      </c>
      <c r="S478" s="117" t="b">
        <v>1</v>
      </c>
      <c r="U478">
        <f t="shared" si="28"/>
        <v>19</v>
      </c>
      <c r="V478">
        <f t="shared" si="29"/>
        <v>39</v>
      </c>
    </row>
    <row r="479" spans="1:22" x14ac:dyDescent="0.25">
      <c r="A479" s="117" t="s">
        <v>1312</v>
      </c>
      <c r="B479" s="180">
        <v>1</v>
      </c>
      <c r="C479" s="117">
        <v>2</v>
      </c>
      <c r="D479" s="181">
        <f>DEDEL!J479</f>
        <v>400023</v>
      </c>
      <c r="E479" s="117" t="b">
        <v>1</v>
      </c>
      <c r="F479" s="182" t="str">
        <f>RIGHT(DEDEL!C479,4)&amp;"."&amp;DEDEL!M479&amp;"."&amp;DEDEL!K479&amp;"."&amp;$C$5</f>
        <v>3500.DDEL6.E27.Ma22</v>
      </c>
      <c r="G479" s="183">
        <f t="shared" ca="1" si="31"/>
        <v>44697</v>
      </c>
      <c r="H479" s="316" cm="1">
        <f t="array" ref="H479">-IF(SUMPRODUCT((DEDEL!$Q$19:$AB$19=$B$5)*DEDEL!Q479:AB479)&lt;0,SUMPRODUCT((DEDEL!$Q$19:$AB$19=$B$5)*DEDEL!Q479:AB479),0)</f>
        <v>0</v>
      </c>
      <c r="I479" s="115">
        <f t="shared" ca="1" si="30"/>
        <v>44697</v>
      </c>
      <c r="J479" s="117">
        <v>3</v>
      </c>
      <c r="K479" s="117" t="b">
        <v>1</v>
      </c>
      <c r="L479" s="117" t="s">
        <v>1313</v>
      </c>
      <c r="M479" s="117" t="b">
        <v>1</v>
      </c>
      <c r="N479" s="117" t="s">
        <v>1276</v>
      </c>
      <c r="O479" s="182" t="str">
        <f>LEFT(DEDEL!D479,19)&amp;"."&amp;DEDELCR!F479</f>
        <v>The Annunciation Ca.3500.DDEL6.E27.Ma22</v>
      </c>
      <c r="P479" s="185" t="str">
        <f>DEDEL!I479</f>
        <v>10162/543965</v>
      </c>
      <c r="Q479" s="117" t="b">
        <v>1</v>
      </c>
      <c r="R479" s="117" t="b">
        <v>1</v>
      </c>
      <c r="S479" s="117" t="b">
        <v>1</v>
      </c>
      <c r="U479">
        <f t="shared" si="28"/>
        <v>19</v>
      </c>
      <c r="V479">
        <f t="shared" si="29"/>
        <v>39</v>
      </c>
    </row>
    <row r="480" spans="1:22" x14ac:dyDescent="0.25">
      <c r="A480" s="117" t="s">
        <v>1312</v>
      </c>
      <c r="B480" s="180">
        <v>1</v>
      </c>
      <c r="C480" s="117">
        <v>2</v>
      </c>
      <c r="D480" s="181">
        <f>DEDEL!J480</f>
        <v>400003</v>
      </c>
      <c r="E480" s="117" t="b">
        <v>1</v>
      </c>
      <c r="F480" s="182" t="str">
        <f>RIGHT(DEDEL!C480,4)&amp;"."&amp;DEDEL!M480&amp;"."&amp;DEDEL!K480&amp;"."&amp;$C$5</f>
        <v>3501.DDEL6.E27.Ma22</v>
      </c>
      <c r="G480" s="183">
        <f t="shared" ca="1" si="31"/>
        <v>44697</v>
      </c>
      <c r="H480" s="316" cm="1">
        <f t="array" ref="H480">-IF(SUMPRODUCT((DEDEL!$Q$19:$AB$19=$B$5)*DEDEL!Q480:AB480)&lt;0,SUMPRODUCT((DEDEL!$Q$19:$AB$19=$B$5)*DEDEL!Q480:AB480),0)</f>
        <v>0</v>
      </c>
      <c r="I480" s="115">
        <f t="shared" ca="1" si="30"/>
        <v>44697</v>
      </c>
      <c r="J480" s="117">
        <v>3</v>
      </c>
      <c r="K480" s="117" t="b">
        <v>1</v>
      </c>
      <c r="L480" s="117" t="s">
        <v>1313</v>
      </c>
      <c r="M480" s="117" t="b">
        <v>1</v>
      </c>
      <c r="N480" s="117" t="s">
        <v>1276</v>
      </c>
      <c r="O480" s="182" t="str">
        <f>LEFT(DEDEL!D480,19)&amp;"."&amp;DEDELCR!F480</f>
        <v>Our Lady of Lourdes.3501.DDEL6.E27.Ma22</v>
      </c>
      <c r="P480" s="185" t="str">
        <f>DEDEL!I480</f>
        <v>10162/543965</v>
      </c>
      <c r="Q480" s="117" t="b">
        <v>1</v>
      </c>
      <c r="R480" s="117" t="b">
        <v>1</v>
      </c>
      <c r="S480" s="117" t="b">
        <v>1</v>
      </c>
      <c r="U480">
        <f t="shared" si="28"/>
        <v>19</v>
      </c>
      <c r="V480">
        <f t="shared" si="29"/>
        <v>39</v>
      </c>
    </row>
    <row r="481" spans="1:22" x14ac:dyDescent="0.25">
      <c r="A481" s="117" t="s">
        <v>1312</v>
      </c>
      <c r="B481" s="180">
        <v>1</v>
      </c>
      <c r="C481" s="117">
        <v>2</v>
      </c>
      <c r="D481" s="181">
        <f>DEDEL!J481</f>
        <v>400096</v>
      </c>
      <c r="E481" s="117" t="b">
        <v>1</v>
      </c>
      <c r="F481" s="182" t="str">
        <f>RIGHT(DEDEL!C481,4)&amp;"."&amp;DEDEL!M481&amp;"."&amp;DEDEL!K481&amp;"."&amp;$C$5</f>
        <v>3502.DDEL6.E27.Ma22</v>
      </c>
      <c r="G481" s="183">
        <f t="shared" ca="1" si="31"/>
        <v>44697</v>
      </c>
      <c r="H481" s="316" cm="1">
        <f t="array" ref="H481">-IF(SUMPRODUCT((DEDEL!$Q$19:$AB$19=$B$5)*DEDEL!Q481:AB481)&lt;0,SUMPRODUCT((DEDEL!$Q$19:$AB$19=$B$5)*DEDEL!Q481:AB481),0)</f>
        <v>0</v>
      </c>
      <c r="I481" s="115">
        <f t="shared" ca="1" si="30"/>
        <v>44697</v>
      </c>
      <c r="J481" s="117">
        <v>3</v>
      </c>
      <c r="K481" s="117" t="b">
        <v>1</v>
      </c>
      <c r="L481" s="117" t="s">
        <v>1313</v>
      </c>
      <c r="M481" s="117" t="b">
        <v>1</v>
      </c>
      <c r="N481" s="117" t="s">
        <v>1276</v>
      </c>
      <c r="O481" s="182" t="str">
        <f>LEFT(DEDEL!D481,19)&amp;"."&amp;DEDELCR!F481</f>
        <v>St Agnes' Catholic .3502.DDEL6.E27.Ma22</v>
      </c>
      <c r="P481" s="185" t="str">
        <f>DEDEL!I481</f>
        <v>10162/543965</v>
      </c>
      <c r="Q481" s="117" t="b">
        <v>1</v>
      </c>
      <c r="R481" s="117" t="b">
        <v>1</v>
      </c>
      <c r="S481" s="117" t="b">
        <v>1</v>
      </c>
      <c r="U481">
        <f t="shared" si="28"/>
        <v>19</v>
      </c>
      <c r="V481">
        <f t="shared" si="29"/>
        <v>39</v>
      </c>
    </row>
    <row r="482" spans="1:22" x14ac:dyDescent="0.25">
      <c r="A482" s="117" t="s">
        <v>1312</v>
      </c>
      <c r="B482" s="180">
        <v>1</v>
      </c>
      <c r="C482" s="117">
        <v>2</v>
      </c>
      <c r="D482" s="181">
        <f>DEDEL!J482</f>
        <v>400064</v>
      </c>
      <c r="E482" s="117" t="b">
        <v>1</v>
      </c>
      <c r="F482" s="182" t="str">
        <f>RIGHT(DEDEL!C482,4)&amp;"."&amp;DEDEL!M482&amp;"."&amp;DEDEL!K482&amp;"."&amp;$C$5</f>
        <v>3504.DDEL6.E27.Ma22</v>
      </c>
      <c r="G482" s="183">
        <f t="shared" ca="1" si="31"/>
        <v>44697</v>
      </c>
      <c r="H482" s="316" cm="1">
        <f t="array" ref="H482">-IF(SUMPRODUCT((DEDEL!$Q$19:$AB$19=$B$5)*DEDEL!Q482:AB482)&lt;0,SUMPRODUCT((DEDEL!$Q$19:$AB$19=$B$5)*DEDEL!Q482:AB482),0)</f>
        <v>0</v>
      </c>
      <c r="I482" s="115">
        <f t="shared" ca="1" si="30"/>
        <v>44697</v>
      </c>
      <c r="J482" s="117">
        <v>3</v>
      </c>
      <c r="K482" s="117" t="b">
        <v>1</v>
      </c>
      <c r="L482" s="117" t="s">
        <v>1313</v>
      </c>
      <c r="M482" s="117" t="b">
        <v>1</v>
      </c>
      <c r="N482" s="117" t="s">
        <v>1276</v>
      </c>
      <c r="O482" s="182" t="str">
        <f>LEFT(DEDEL!D482,19)&amp;"."&amp;DEDELCR!F482</f>
        <v>St Catherine's RC S.3504.DDEL6.E27.Ma22</v>
      </c>
      <c r="P482" s="185" t="str">
        <f>DEDEL!I482</f>
        <v>10162/543965</v>
      </c>
      <c r="Q482" s="117" t="b">
        <v>1</v>
      </c>
      <c r="R482" s="117" t="b">
        <v>1</v>
      </c>
      <c r="S482" s="117" t="b">
        <v>1</v>
      </c>
      <c r="U482">
        <f t="shared" si="28"/>
        <v>19</v>
      </c>
      <c r="V482">
        <f t="shared" si="29"/>
        <v>39</v>
      </c>
    </row>
    <row r="483" spans="1:22" x14ac:dyDescent="0.25">
      <c r="A483" s="117" t="s">
        <v>1312</v>
      </c>
      <c r="B483" s="180">
        <v>1</v>
      </c>
      <c r="C483" s="117">
        <v>2</v>
      </c>
      <c r="D483" s="181">
        <f>DEDEL!J483</f>
        <v>400009</v>
      </c>
      <c r="E483" s="117" t="b">
        <v>1</v>
      </c>
      <c r="F483" s="182" t="str">
        <f>RIGHT(DEDEL!C483,4)&amp;"."&amp;DEDEL!M483&amp;"."&amp;DEDEL!K483&amp;"."&amp;$C$5</f>
        <v>3506.DDEL6.E27.Ma22</v>
      </c>
      <c r="G483" s="183">
        <f t="shared" ca="1" si="31"/>
        <v>44697</v>
      </c>
      <c r="H483" s="316" cm="1">
        <f t="array" ref="H483">-IF(SUMPRODUCT((DEDEL!$Q$19:$AB$19=$B$5)*DEDEL!Q483:AB483)&lt;0,SUMPRODUCT((DEDEL!$Q$19:$AB$19=$B$5)*DEDEL!Q483:AB483),0)</f>
        <v>0</v>
      </c>
      <c r="I483" s="115">
        <f t="shared" ca="1" si="30"/>
        <v>44697</v>
      </c>
      <c r="J483" s="117">
        <v>3</v>
      </c>
      <c r="K483" s="117" t="b">
        <v>1</v>
      </c>
      <c r="L483" s="117" t="s">
        <v>1313</v>
      </c>
      <c r="M483" s="117" t="b">
        <v>1</v>
      </c>
      <c r="N483" s="117" t="s">
        <v>1276</v>
      </c>
      <c r="O483" s="182" t="str">
        <f>LEFT(DEDEL!D483,19)&amp;"."&amp;DEDELCR!F483</f>
        <v>St Vincent's Cathol.3506.DDEL6.E27.Ma22</v>
      </c>
      <c r="P483" s="185" t="str">
        <f>DEDEL!I483</f>
        <v>10162/543965</v>
      </c>
      <c r="Q483" s="117" t="b">
        <v>1</v>
      </c>
      <c r="R483" s="117" t="b">
        <v>1</v>
      </c>
      <c r="S483" s="117" t="b">
        <v>1</v>
      </c>
      <c r="U483">
        <f t="shared" si="28"/>
        <v>19</v>
      </c>
      <c r="V483">
        <f t="shared" si="29"/>
        <v>39</v>
      </c>
    </row>
    <row r="484" spans="1:22" x14ac:dyDescent="0.25">
      <c r="A484" s="117" t="s">
        <v>1312</v>
      </c>
      <c r="B484" s="180">
        <v>1</v>
      </c>
      <c r="C484" s="117">
        <v>2</v>
      </c>
      <c r="D484" s="181">
        <f>DEDEL!J484</f>
        <v>400037</v>
      </c>
      <c r="E484" s="117" t="b">
        <v>1</v>
      </c>
      <c r="F484" s="182" t="str">
        <f>RIGHT(DEDEL!C484,4)&amp;"."&amp;DEDEL!M484&amp;"."&amp;DEDEL!K484&amp;"."&amp;$C$5</f>
        <v>3507.DDEL6.E27.Ma22</v>
      </c>
      <c r="G484" s="183">
        <f t="shared" ca="1" si="31"/>
        <v>44697</v>
      </c>
      <c r="H484" s="316" cm="1">
        <f t="array" ref="H484">-IF(SUMPRODUCT((DEDEL!$Q$19:$AB$19=$B$5)*DEDEL!Q484:AB484)&lt;0,SUMPRODUCT((DEDEL!$Q$19:$AB$19=$B$5)*DEDEL!Q484:AB484),0)</f>
        <v>0</v>
      </c>
      <c r="I484" s="115">
        <f t="shared" ca="1" si="30"/>
        <v>44697</v>
      </c>
      <c r="J484" s="117">
        <v>3</v>
      </c>
      <c r="K484" s="117" t="b">
        <v>1</v>
      </c>
      <c r="L484" s="117" t="s">
        <v>1313</v>
      </c>
      <c r="M484" s="117" t="b">
        <v>1</v>
      </c>
      <c r="N484" s="117" t="s">
        <v>1276</v>
      </c>
      <c r="O484" s="182" t="str">
        <f>LEFT(DEDEL!D484,19)&amp;"."&amp;DEDELCR!F484</f>
        <v>St Theresa's Cathol.3507.DDEL6.E27.Ma22</v>
      </c>
      <c r="P484" s="185" t="str">
        <f>DEDEL!I484</f>
        <v>10162/543965</v>
      </c>
      <c r="Q484" s="117" t="b">
        <v>1</v>
      </c>
      <c r="R484" s="117" t="b">
        <v>1</v>
      </c>
      <c r="S484" s="117" t="b">
        <v>1</v>
      </c>
      <c r="U484">
        <f t="shared" si="28"/>
        <v>19</v>
      </c>
      <c r="V484">
        <f t="shared" si="29"/>
        <v>39</v>
      </c>
    </row>
    <row r="485" spans="1:22" x14ac:dyDescent="0.25">
      <c r="A485" s="117" t="s">
        <v>1312</v>
      </c>
      <c r="B485" s="180">
        <v>1</v>
      </c>
      <c r="C485" s="117">
        <v>2</v>
      </c>
      <c r="D485" s="181">
        <f>DEDEL!J485</f>
        <v>400066</v>
      </c>
      <c r="E485" s="117" t="b">
        <v>1</v>
      </c>
      <c r="F485" s="182" t="str">
        <f>RIGHT(DEDEL!C485,4)&amp;"."&amp;DEDEL!M485&amp;"."&amp;DEDEL!K485&amp;"."&amp;$C$5</f>
        <v>3509.DDEL6.E27.Ma22</v>
      </c>
      <c r="G485" s="183">
        <f t="shared" ca="1" si="31"/>
        <v>44697</v>
      </c>
      <c r="H485" s="316" cm="1">
        <f t="array" ref="H485">-IF(SUMPRODUCT((DEDEL!$Q$19:$AB$19=$B$5)*DEDEL!Q485:AB485)&lt;0,SUMPRODUCT((DEDEL!$Q$19:$AB$19=$B$5)*DEDEL!Q485:AB485),0)</f>
        <v>0</v>
      </c>
      <c r="I485" s="115">
        <f t="shared" ca="1" si="30"/>
        <v>44697</v>
      </c>
      <c r="J485" s="117">
        <v>3</v>
      </c>
      <c r="K485" s="117" t="b">
        <v>1</v>
      </c>
      <c r="L485" s="117" t="s">
        <v>1313</v>
      </c>
      <c r="M485" s="117" t="b">
        <v>1</v>
      </c>
      <c r="N485" s="117" t="s">
        <v>1276</v>
      </c>
      <c r="O485" s="182" t="str">
        <f>LEFT(DEDEL!D485,19)&amp;"."&amp;DEDELCR!F485</f>
        <v>St Joseph's Catholi.3509.DDEL6.E27.Ma22</v>
      </c>
      <c r="P485" s="185" t="str">
        <f>DEDEL!I485</f>
        <v>10162/543965</v>
      </c>
      <c r="Q485" s="117" t="b">
        <v>1</v>
      </c>
      <c r="R485" s="117" t="b">
        <v>1</v>
      </c>
      <c r="S485" s="117" t="b">
        <v>1</v>
      </c>
      <c r="U485">
        <f t="shared" si="28"/>
        <v>19</v>
      </c>
      <c r="V485">
        <f t="shared" si="29"/>
        <v>39</v>
      </c>
    </row>
    <row r="486" spans="1:22" x14ac:dyDescent="0.25">
      <c r="A486" s="117" t="s">
        <v>1312</v>
      </c>
      <c r="B486" s="180">
        <v>1</v>
      </c>
      <c r="C486" s="117">
        <v>2</v>
      </c>
      <c r="D486" s="181">
        <f>DEDEL!J486</f>
        <v>400071</v>
      </c>
      <c r="E486" s="117" t="b">
        <v>1</v>
      </c>
      <c r="F486" s="182" t="str">
        <f>RIGHT(DEDEL!C486,4)&amp;"."&amp;DEDEL!M486&amp;"."&amp;DEDEL!K486&amp;"."&amp;$C$5</f>
        <v>3510.DDEL6.E27.Ma22</v>
      </c>
      <c r="G486" s="183">
        <f t="shared" ca="1" si="31"/>
        <v>44697</v>
      </c>
      <c r="H486" s="316" cm="1">
        <f t="array" ref="H486">-IF(SUMPRODUCT((DEDEL!$Q$19:$AB$19=$B$5)*DEDEL!Q486:AB486)&lt;0,SUMPRODUCT((DEDEL!$Q$19:$AB$19=$B$5)*DEDEL!Q486:AB486),0)</f>
        <v>0</v>
      </c>
      <c r="I486" s="115">
        <f t="shared" ca="1" si="30"/>
        <v>44697</v>
      </c>
      <c r="J486" s="117">
        <v>3</v>
      </c>
      <c r="K486" s="117" t="b">
        <v>1</v>
      </c>
      <c r="L486" s="117" t="s">
        <v>1313</v>
      </c>
      <c r="M486" s="117" t="b">
        <v>1</v>
      </c>
      <c r="N486" s="117" t="s">
        <v>1276</v>
      </c>
      <c r="O486" s="182" t="str">
        <f>LEFT(DEDEL!D486,19)&amp;"."&amp;DEDELCR!F486</f>
        <v>Sacred Heart Roman .3510.DDEL6.E27.Ma22</v>
      </c>
      <c r="P486" s="185" t="str">
        <f>DEDEL!I486</f>
        <v>10162/543965</v>
      </c>
      <c r="Q486" s="117" t="b">
        <v>1</v>
      </c>
      <c r="R486" s="117" t="b">
        <v>1</v>
      </c>
      <c r="S486" s="117" t="b">
        <v>1</v>
      </c>
      <c r="U486">
        <f t="shared" si="28"/>
        <v>19</v>
      </c>
      <c r="V486">
        <f t="shared" si="29"/>
        <v>39</v>
      </c>
    </row>
    <row r="487" spans="1:22" x14ac:dyDescent="0.25">
      <c r="A487" s="117" t="s">
        <v>1312</v>
      </c>
      <c r="B487" s="180">
        <v>1</v>
      </c>
      <c r="C487" s="117">
        <v>2</v>
      </c>
      <c r="D487" s="181">
        <f>DEDEL!J487</f>
        <v>400024</v>
      </c>
      <c r="E487" s="117" t="b">
        <v>1</v>
      </c>
      <c r="F487" s="182" t="str">
        <f>RIGHT(DEDEL!C487,4)&amp;"."&amp;DEDEL!M487&amp;"."&amp;DEDEL!K487&amp;"."&amp;$C$5</f>
        <v>3511.DDEL6.E27.Ma22</v>
      </c>
      <c r="G487" s="183">
        <f t="shared" ca="1" si="31"/>
        <v>44697</v>
      </c>
      <c r="H487" s="316" cm="1">
        <f t="array" ref="H487">-IF(SUMPRODUCT((DEDEL!$Q$19:$AB$19=$B$5)*DEDEL!Q487:AB487)&lt;0,SUMPRODUCT((DEDEL!$Q$19:$AB$19=$B$5)*DEDEL!Q487:AB487),0)</f>
        <v>0</v>
      </c>
      <c r="I487" s="115">
        <f t="shared" ca="1" si="30"/>
        <v>44697</v>
      </c>
      <c r="J487" s="117">
        <v>3</v>
      </c>
      <c r="K487" s="117" t="b">
        <v>1</v>
      </c>
      <c r="L487" s="117" t="s">
        <v>1313</v>
      </c>
      <c r="M487" s="117" t="b">
        <v>1</v>
      </c>
      <c r="N487" s="117" t="s">
        <v>1276</v>
      </c>
      <c r="O487" s="182" t="str">
        <f>LEFT(DEDEL!D487,19)&amp;"."&amp;DEDELCR!F487</f>
        <v>Blessed Dominic Cat.3511.DDEL6.E27.Ma22</v>
      </c>
      <c r="P487" s="185" t="str">
        <f>DEDEL!I487</f>
        <v>10162/543965</v>
      </c>
      <c r="Q487" s="117" t="b">
        <v>1</v>
      </c>
      <c r="R487" s="117" t="b">
        <v>1</v>
      </c>
      <c r="S487" s="117" t="b">
        <v>1</v>
      </c>
      <c r="U487">
        <f t="shared" si="28"/>
        <v>19</v>
      </c>
      <c r="V487">
        <f t="shared" si="29"/>
        <v>39</v>
      </c>
    </row>
    <row r="488" spans="1:22" x14ac:dyDescent="0.25">
      <c r="A488" s="117" t="s">
        <v>1312</v>
      </c>
      <c r="B488" s="180">
        <v>1</v>
      </c>
      <c r="C488" s="117">
        <v>2</v>
      </c>
      <c r="D488" s="181">
        <f>DEDEL!J488</f>
        <v>400093</v>
      </c>
      <c r="E488" s="117" t="b">
        <v>1</v>
      </c>
      <c r="F488" s="182" t="str">
        <f>RIGHT(DEDEL!C488,4)&amp;"."&amp;DEDEL!M488&amp;"."&amp;DEDEL!K488&amp;"."&amp;$C$5</f>
        <v>3512.DDEL6.E27.Ma22</v>
      </c>
      <c r="G488" s="183">
        <f t="shared" ca="1" si="31"/>
        <v>44697</v>
      </c>
      <c r="H488" s="316" cm="1">
        <f t="array" ref="H488">-IF(SUMPRODUCT((DEDEL!$Q$19:$AB$19=$B$5)*DEDEL!Q488:AB488)&lt;0,SUMPRODUCT((DEDEL!$Q$19:$AB$19=$B$5)*DEDEL!Q488:AB488),0)</f>
        <v>0</v>
      </c>
      <c r="I488" s="115">
        <f t="shared" ca="1" si="30"/>
        <v>44697</v>
      </c>
      <c r="J488" s="117">
        <v>3</v>
      </c>
      <c r="K488" s="117" t="b">
        <v>1</v>
      </c>
      <c r="L488" s="117" t="s">
        <v>1313</v>
      </c>
      <c r="M488" s="117" t="b">
        <v>1</v>
      </c>
      <c r="N488" s="117" t="s">
        <v>1276</v>
      </c>
      <c r="O488" s="182" t="str">
        <f>LEFT(DEDEL!D488,19)&amp;"."&amp;DEDELCR!F488</f>
        <v>Rosh Pinah Primary .3512.DDEL6.E27.Ma22</v>
      </c>
      <c r="P488" s="185" t="str">
        <f>DEDEL!I488</f>
        <v>10162/543965</v>
      </c>
      <c r="Q488" s="117" t="b">
        <v>1</v>
      </c>
      <c r="R488" s="117" t="b">
        <v>1</v>
      </c>
      <c r="S488" s="117" t="b">
        <v>1</v>
      </c>
      <c r="U488">
        <f t="shared" si="28"/>
        <v>19</v>
      </c>
      <c r="V488">
        <f t="shared" si="29"/>
        <v>39</v>
      </c>
    </row>
    <row r="489" spans="1:22" x14ac:dyDescent="0.25">
      <c r="A489" s="117" t="s">
        <v>1312</v>
      </c>
      <c r="B489" s="180">
        <v>1</v>
      </c>
      <c r="C489" s="117">
        <v>2</v>
      </c>
      <c r="D489" s="181">
        <f>DEDEL!J489</f>
        <v>400007</v>
      </c>
      <c r="E489" s="117" t="b">
        <v>1</v>
      </c>
      <c r="F489" s="182" t="str">
        <f>RIGHT(DEDEL!C489,4)&amp;"."&amp;DEDEL!M489&amp;"."&amp;DEDEL!K489&amp;"."&amp;$C$5</f>
        <v>3513.DDEL6.E27.Ma22</v>
      </c>
      <c r="G489" s="183">
        <f t="shared" ca="1" si="31"/>
        <v>44697</v>
      </c>
      <c r="H489" s="316" cm="1">
        <f t="array" ref="H489">-IF(SUMPRODUCT((DEDEL!$Q$19:$AB$19=$B$5)*DEDEL!Q489:AB489)&lt;0,SUMPRODUCT((DEDEL!$Q$19:$AB$19=$B$5)*DEDEL!Q489:AB489),0)</f>
        <v>0</v>
      </c>
      <c r="I489" s="115">
        <f t="shared" ca="1" si="30"/>
        <v>44697</v>
      </c>
      <c r="J489" s="117">
        <v>3</v>
      </c>
      <c r="K489" s="117" t="b">
        <v>1</v>
      </c>
      <c r="L489" s="117" t="s">
        <v>1313</v>
      </c>
      <c r="M489" s="117" t="b">
        <v>1</v>
      </c>
      <c r="N489" s="117" t="s">
        <v>1276</v>
      </c>
      <c r="O489" s="182" t="str">
        <f>LEFT(DEDEL!D489,19)&amp;"."&amp;DEDELCR!F489</f>
        <v>Menorah Primary Sch.3513.DDEL6.E27.Ma22</v>
      </c>
      <c r="P489" s="185" t="str">
        <f>DEDEL!I489</f>
        <v>10162/543965</v>
      </c>
      <c r="Q489" s="117" t="b">
        <v>1</v>
      </c>
      <c r="R489" s="117" t="b">
        <v>1</v>
      </c>
      <c r="S489" s="117" t="b">
        <v>1</v>
      </c>
      <c r="U489">
        <f t="shared" si="28"/>
        <v>19</v>
      </c>
      <c r="V489">
        <f t="shared" si="29"/>
        <v>39</v>
      </c>
    </row>
    <row r="490" spans="1:22" x14ac:dyDescent="0.25">
      <c r="A490" s="117" t="s">
        <v>1312</v>
      </c>
      <c r="B490" s="180">
        <v>1</v>
      </c>
      <c r="C490" s="117">
        <v>2</v>
      </c>
      <c r="D490" s="181">
        <f>DEDEL!J490</f>
        <v>400107</v>
      </c>
      <c r="E490" s="117" t="b">
        <v>1</v>
      </c>
      <c r="F490" s="182" t="str">
        <f>RIGHT(DEDEL!C490,4)&amp;"."&amp;DEDEL!M490&amp;"."&amp;DEDEL!K490&amp;"."&amp;$C$5</f>
        <v>3514.DDEL6.E27.Ma22</v>
      </c>
      <c r="G490" s="183">
        <f t="shared" ca="1" si="31"/>
        <v>44697</v>
      </c>
      <c r="H490" s="316" cm="1">
        <f t="array" ref="H490">-IF(SUMPRODUCT((DEDEL!$Q$19:$AB$19=$B$5)*DEDEL!Q490:AB490)&lt;0,SUMPRODUCT((DEDEL!$Q$19:$AB$19=$B$5)*DEDEL!Q490:AB490),0)</f>
        <v>0</v>
      </c>
      <c r="I490" s="115">
        <f t="shared" ca="1" si="30"/>
        <v>44697</v>
      </c>
      <c r="J490" s="117">
        <v>3</v>
      </c>
      <c r="K490" s="117" t="b">
        <v>1</v>
      </c>
      <c r="L490" s="117" t="s">
        <v>1313</v>
      </c>
      <c r="M490" s="117" t="b">
        <v>1</v>
      </c>
      <c r="N490" s="117" t="s">
        <v>1276</v>
      </c>
      <c r="O490" s="182" t="str">
        <f>LEFT(DEDEL!D490,19)&amp;"."&amp;DEDELCR!F490</f>
        <v>The Annunciation RC.3514.DDEL6.E27.Ma22</v>
      </c>
      <c r="P490" s="185" t="str">
        <f>DEDEL!I490</f>
        <v>10162/543965</v>
      </c>
      <c r="Q490" s="117" t="b">
        <v>1</v>
      </c>
      <c r="R490" s="117" t="b">
        <v>1</v>
      </c>
      <c r="S490" s="117" t="b">
        <v>1</v>
      </c>
      <c r="U490">
        <f t="shared" si="28"/>
        <v>19</v>
      </c>
      <c r="V490">
        <f t="shared" si="29"/>
        <v>39</v>
      </c>
    </row>
    <row r="491" spans="1:22" x14ac:dyDescent="0.25">
      <c r="A491" s="117" t="s">
        <v>1312</v>
      </c>
      <c r="B491" s="180">
        <v>1</v>
      </c>
      <c r="C491" s="117">
        <v>2</v>
      </c>
      <c r="D491" s="181">
        <f>DEDEL!J491</f>
        <v>400108</v>
      </c>
      <c r="E491" s="117" t="b">
        <v>1</v>
      </c>
      <c r="F491" s="182" t="str">
        <f>RIGHT(DEDEL!C491,4)&amp;"."&amp;DEDEL!M491&amp;"."&amp;DEDEL!K491&amp;"."&amp;$C$5</f>
        <v>3516.DDEL6.E27.Ma22</v>
      </c>
      <c r="G491" s="183">
        <f t="shared" ca="1" si="31"/>
        <v>44697</v>
      </c>
      <c r="H491" s="316" cm="1">
        <f t="array" ref="H491">-IF(SUMPRODUCT((DEDEL!$Q$19:$AB$19=$B$5)*DEDEL!Q491:AB491)&lt;0,SUMPRODUCT((DEDEL!$Q$19:$AB$19=$B$5)*DEDEL!Q491:AB491),0)</f>
        <v>0</v>
      </c>
      <c r="I491" s="115">
        <f t="shared" ca="1" si="30"/>
        <v>44697</v>
      </c>
      <c r="J491" s="117">
        <v>3</v>
      </c>
      <c r="K491" s="117" t="b">
        <v>1</v>
      </c>
      <c r="L491" s="117" t="s">
        <v>1313</v>
      </c>
      <c r="M491" s="117" t="b">
        <v>1</v>
      </c>
      <c r="N491" s="117" t="s">
        <v>1276</v>
      </c>
      <c r="O491" s="182" t="str">
        <f>LEFT(DEDEL!D491,19)&amp;"."&amp;DEDELCR!F491</f>
        <v>Hasmonean Primary S.3516.DDEL6.E27.Ma22</v>
      </c>
      <c r="P491" s="185" t="str">
        <f>DEDEL!I491</f>
        <v>10162/543965</v>
      </c>
      <c r="Q491" s="117" t="b">
        <v>1</v>
      </c>
      <c r="R491" s="117" t="b">
        <v>1</v>
      </c>
      <c r="S491" s="117" t="b">
        <v>1</v>
      </c>
      <c r="U491">
        <f t="shared" si="28"/>
        <v>19</v>
      </c>
      <c r="V491">
        <f t="shared" si="29"/>
        <v>39</v>
      </c>
    </row>
    <row r="492" spans="1:22" x14ac:dyDescent="0.25">
      <c r="A492" s="117" t="s">
        <v>1312</v>
      </c>
      <c r="B492" s="180">
        <v>1</v>
      </c>
      <c r="C492" s="117">
        <v>2</v>
      </c>
      <c r="D492" s="181">
        <f>DEDEL!J492</f>
        <v>400117</v>
      </c>
      <c r="E492" s="117" t="b">
        <v>1</v>
      </c>
      <c r="F492" s="182" t="str">
        <f>RIGHT(DEDEL!C492,4)&amp;"."&amp;DEDEL!M492&amp;"."&amp;DEDEL!K492&amp;"."&amp;$C$5</f>
        <v>3518.DDEL6.E27.Ma22</v>
      </c>
      <c r="G492" s="183">
        <f t="shared" ca="1" si="31"/>
        <v>44697</v>
      </c>
      <c r="H492" s="316" cm="1">
        <f t="array" ref="H492">-IF(SUMPRODUCT((DEDEL!$Q$19:$AB$19=$B$5)*DEDEL!Q492:AB492)&lt;0,SUMPRODUCT((DEDEL!$Q$19:$AB$19=$B$5)*DEDEL!Q492:AB492),0)</f>
        <v>0</v>
      </c>
      <c r="I492" s="115">
        <f t="shared" ca="1" si="30"/>
        <v>44697</v>
      </c>
      <c r="J492" s="117">
        <v>3</v>
      </c>
      <c r="K492" s="117" t="b">
        <v>1</v>
      </c>
      <c r="L492" s="117" t="s">
        <v>1313</v>
      </c>
      <c r="M492" s="117" t="b">
        <v>1</v>
      </c>
      <c r="N492" s="117" t="s">
        <v>1276</v>
      </c>
      <c r="O492" s="182" t="str">
        <f>LEFT(DEDEL!D492,19)&amp;"."&amp;DEDELCR!F492</f>
        <v>Woodcroft Primary S.3518.DDEL6.E27.Ma22</v>
      </c>
      <c r="P492" s="185" t="str">
        <f>DEDEL!I492</f>
        <v>10162/543965</v>
      </c>
      <c r="Q492" s="117" t="b">
        <v>1</v>
      </c>
      <c r="R492" s="117" t="b">
        <v>1</v>
      </c>
      <c r="S492" s="117" t="b">
        <v>1</v>
      </c>
      <c r="U492">
        <f t="shared" si="28"/>
        <v>19</v>
      </c>
      <c r="V492">
        <f t="shared" si="29"/>
        <v>39</v>
      </c>
    </row>
    <row r="493" spans="1:22" x14ac:dyDescent="0.25">
      <c r="A493" s="117" t="s">
        <v>1312</v>
      </c>
      <c r="B493" s="180">
        <v>1</v>
      </c>
      <c r="C493" s="117">
        <v>2</v>
      </c>
      <c r="D493" s="181">
        <f>DEDEL!J493</f>
        <v>400125</v>
      </c>
      <c r="E493" s="117" t="b">
        <v>1</v>
      </c>
      <c r="F493" s="182" t="str">
        <f>RIGHT(DEDEL!C493,4)&amp;"."&amp;DEDEL!M493&amp;"."&amp;DEDEL!K493&amp;"."&amp;$C$5</f>
        <v>3520.DDEL6.E27.Ma22</v>
      </c>
      <c r="G493" s="183">
        <f t="shared" ca="1" si="31"/>
        <v>44697</v>
      </c>
      <c r="H493" s="316" cm="1">
        <f t="array" ref="H493">-IF(SUMPRODUCT((DEDEL!$Q$19:$AB$19=$B$5)*DEDEL!Q493:AB493)&lt;0,SUMPRODUCT((DEDEL!$Q$19:$AB$19=$B$5)*DEDEL!Q493:AB493),0)</f>
        <v>0</v>
      </c>
      <c r="I493" s="115">
        <f t="shared" ca="1" si="30"/>
        <v>44697</v>
      </c>
      <c r="J493" s="117">
        <v>3</v>
      </c>
      <c r="K493" s="117" t="b">
        <v>1</v>
      </c>
      <c r="L493" s="117" t="s">
        <v>1313</v>
      </c>
      <c r="M493" s="117" t="b">
        <v>1</v>
      </c>
      <c r="N493" s="117" t="s">
        <v>1276</v>
      </c>
      <c r="O493" s="182" t="str">
        <f>LEFT(DEDEL!D493,19)&amp;"."&amp;DEDELCR!F493</f>
        <v>Akiva School.3520.DDEL6.E27.Ma22</v>
      </c>
      <c r="P493" s="185" t="str">
        <f>DEDEL!I493</f>
        <v>10162/543965</v>
      </c>
      <c r="Q493" s="117" t="b">
        <v>1</v>
      </c>
      <c r="R493" s="117" t="b">
        <v>1</v>
      </c>
      <c r="S493" s="117" t="b">
        <v>1</v>
      </c>
      <c r="U493">
        <f t="shared" si="28"/>
        <v>19</v>
      </c>
      <c r="V493">
        <f t="shared" si="29"/>
        <v>32</v>
      </c>
    </row>
    <row r="494" spans="1:22" x14ac:dyDescent="0.25">
      <c r="A494" s="117" t="s">
        <v>1312</v>
      </c>
      <c r="B494" s="180">
        <v>1</v>
      </c>
      <c r="C494" s="117">
        <v>2</v>
      </c>
      <c r="D494" s="181">
        <f>DEDEL!J494</f>
        <v>400130</v>
      </c>
      <c r="E494" s="117" t="b">
        <v>1</v>
      </c>
      <c r="F494" s="182" t="str">
        <f>RIGHT(DEDEL!C494,4)&amp;"."&amp;DEDEL!M494&amp;"."&amp;DEDEL!K494&amp;"."&amp;$C$5</f>
        <v>3523.DDEL6.E27.Ma22</v>
      </c>
      <c r="G494" s="183">
        <f t="shared" ca="1" si="31"/>
        <v>44697</v>
      </c>
      <c r="H494" s="316" cm="1">
        <f t="array" ref="H494">-IF(SUMPRODUCT((DEDEL!$Q$19:$AB$19=$B$5)*DEDEL!Q494:AB494)&lt;0,SUMPRODUCT((DEDEL!$Q$19:$AB$19=$B$5)*DEDEL!Q494:AB494),0)</f>
        <v>0</v>
      </c>
      <c r="I494" s="115">
        <f t="shared" ca="1" si="30"/>
        <v>44697</v>
      </c>
      <c r="J494" s="117">
        <v>3</v>
      </c>
      <c r="K494" s="117" t="b">
        <v>1</v>
      </c>
      <c r="L494" s="117" t="s">
        <v>1313</v>
      </c>
      <c r="M494" s="117" t="b">
        <v>1</v>
      </c>
      <c r="N494" s="117" t="s">
        <v>1276</v>
      </c>
      <c r="O494" s="182" t="str">
        <f>LEFT(DEDEL!D494,19)&amp;"."&amp;DEDELCR!F494</f>
        <v>Martin Primary Scho.3523.DDEL6.E27.Ma22</v>
      </c>
      <c r="P494" s="185" t="str">
        <f>DEDEL!I494</f>
        <v>10162/543965</v>
      </c>
      <c r="Q494" s="117" t="b">
        <v>1</v>
      </c>
      <c r="R494" s="117" t="b">
        <v>1</v>
      </c>
      <c r="S494" s="117" t="b">
        <v>1</v>
      </c>
      <c r="U494">
        <f t="shared" si="28"/>
        <v>19</v>
      </c>
      <c r="V494">
        <f t="shared" si="29"/>
        <v>39</v>
      </c>
    </row>
    <row r="495" spans="1:22" x14ac:dyDescent="0.25">
      <c r="A495" s="117" t="s">
        <v>1312</v>
      </c>
      <c r="B495" s="180">
        <v>1</v>
      </c>
      <c r="C495" s="117">
        <v>2</v>
      </c>
      <c r="D495" s="181">
        <f>DEDEL!J495</f>
        <v>400150</v>
      </c>
      <c r="E495" s="117" t="b">
        <v>1</v>
      </c>
      <c r="F495" s="182" t="str">
        <f>RIGHT(DEDEL!C495,4)&amp;"."&amp;DEDEL!M495&amp;"."&amp;DEDEL!K495&amp;"."&amp;$C$5</f>
        <v>3524.DDEL6.E27.Ma22</v>
      </c>
      <c r="G495" s="183">
        <f t="shared" ca="1" si="31"/>
        <v>44697</v>
      </c>
      <c r="H495" s="316" cm="1">
        <f t="array" ref="H495">-IF(SUMPRODUCT((DEDEL!$Q$19:$AB$19=$B$5)*DEDEL!Q495:AB495)&lt;0,SUMPRODUCT((DEDEL!$Q$19:$AB$19=$B$5)*DEDEL!Q495:AB495),0)</f>
        <v>0</v>
      </c>
      <c r="I495" s="115">
        <f t="shared" ca="1" si="30"/>
        <v>44697</v>
      </c>
      <c r="J495" s="117">
        <v>3</v>
      </c>
      <c r="K495" s="117" t="b">
        <v>1</v>
      </c>
      <c r="L495" s="117" t="s">
        <v>1313</v>
      </c>
      <c r="M495" s="117" t="b">
        <v>1</v>
      </c>
      <c r="N495" s="117" t="s">
        <v>1276</v>
      </c>
      <c r="O495" s="182" t="str">
        <f>LEFT(DEDEL!D495,19)&amp;"."&amp;DEDELCR!F495</f>
        <v>Beit Shvidler Prima.3524.DDEL6.E27.Ma22</v>
      </c>
      <c r="P495" s="185" t="str">
        <f>DEDEL!I495</f>
        <v>10162/543965</v>
      </c>
      <c r="Q495" s="117" t="b">
        <v>1</v>
      </c>
      <c r="R495" s="117" t="b">
        <v>1</v>
      </c>
      <c r="S495" s="117" t="b">
        <v>1</v>
      </c>
      <c r="U495">
        <f t="shared" si="28"/>
        <v>19</v>
      </c>
      <c r="V495">
        <f t="shared" si="29"/>
        <v>39</v>
      </c>
    </row>
    <row r="496" spans="1:22" x14ac:dyDescent="0.25">
      <c r="A496" s="117" t="s">
        <v>1312</v>
      </c>
      <c r="B496" s="180">
        <v>1</v>
      </c>
      <c r="C496" s="117">
        <v>2</v>
      </c>
      <c r="D496" s="181">
        <f>DEDEL!J496</f>
        <v>400021</v>
      </c>
      <c r="E496" s="117" t="b">
        <v>1</v>
      </c>
      <c r="F496" s="182" t="str">
        <f>RIGHT(DEDEL!C496,4)&amp;"."&amp;DEDEL!M496&amp;"."&amp;DEDEL!K496&amp;"."&amp;$C$5</f>
        <v>5201.DDEL6.E27.Ma22</v>
      </c>
      <c r="G496" s="183">
        <f t="shared" ca="1" si="31"/>
        <v>44697</v>
      </c>
      <c r="H496" s="316" cm="1">
        <f t="array" ref="H496">-IF(SUMPRODUCT((DEDEL!$Q$19:$AB$19=$B$5)*DEDEL!Q496:AB496)&lt;0,SUMPRODUCT((DEDEL!$Q$19:$AB$19=$B$5)*DEDEL!Q496:AB496),0)</f>
        <v>0</v>
      </c>
      <c r="I496" s="115">
        <f t="shared" ca="1" si="30"/>
        <v>44697</v>
      </c>
      <c r="J496" s="117">
        <v>3</v>
      </c>
      <c r="K496" s="117" t="b">
        <v>1</v>
      </c>
      <c r="L496" s="117" t="s">
        <v>1313</v>
      </c>
      <c r="M496" s="117" t="b">
        <v>1</v>
      </c>
      <c r="N496" s="117" t="s">
        <v>1276</v>
      </c>
      <c r="O496" s="182" t="str">
        <f>LEFT(DEDEL!D496,19)&amp;"."&amp;DEDELCR!F496</f>
        <v>Osidge Primary Scho.5201.DDEL6.E27.Ma22</v>
      </c>
      <c r="P496" s="185" t="str">
        <f>DEDEL!I496</f>
        <v>10162/543965</v>
      </c>
      <c r="Q496" s="117" t="b">
        <v>1</v>
      </c>
      <c r="R496" s="117" t="b">
        <v>1</v>
      </c>
      <c r="S496" s="117" t="b">
        <v>1</v>
      </c>
      <c r="U496">
        <f t="shared" si="28"/>
        <v>19</v>
      </c>
      <c r="V496">
        <f t="shared" si="29"/>
        <v>39</v>
      </c>
    </row>
    <row r="497" spans="1:22" x14ac:dyDescent="0.25">
      <c r="A497" s="117" t="s">
        <v>1312</v>
      </c>
      <c r="B497" s="180">
        <v>1</v>
      </c>
      <c r="C497" s="117">
        <v>2</v>
      </c>
      <c r="D497" s="181">
        <f>DEDEL!J497</f>
        <v>400112</v>
      </c>
      <c r="E497" s="117" t="b">
        <v>1</v>
      </c>
      <c r="F497" s="182" t="str">
        <f>RIGHT(DEDEL!C497,4)&amp;"."&amp;DEDEL!M497&amp;"."&amp;DEDEL!K497&amp;"."&amp;$C$5</f>
        <v>5948.DDEL6.E27.Ma22</v>
      </c>
      <c r="G497" s="183">
        <f t="shared" ca="1" si="31"/>
        <v>44697</v>
      </c>
      <c r="H497" s="316" cm="1">
        <f t="array" ref="H497">-IF(SUMPRODUCT((DEDEL!$Q$19:$AB$19=$B$5)*DEDEL!Q497:AB497)&lt;0,SUMPRODUCT((DEDEL!$Q$19:$AB$19=$B$5)*DEDEL!Q497:AB497),0)</f>
        <v>0</v>
      </c>
      <c r="I497" s="115">
        <f t="shared" ca="1" si="30"/>
        <v>44697</v>
      </c>
      <c r="J497" s="117">
        <v>3</v>
      </c>
      <c r="K497" s="117" t="b">
        <v>1</v>
      </c>
      <c r="L497" s="117" t="s">
        <v>1313</v>
      </c>
      <c r="M497" s="117" t="b">
        <v>1</v>
      </c>
      <c r="N497" s="117" t="s">
        <v>1276</v>
      </c>
      <c r="O497" s="182" t="str">
        <f>LEFT(DEDEL!D497,19)&amp;"."&amp;DEDELCR!F497</f>
        <v>Mathilda Marks-Kenn.5948.DDEL6.E27.Ma22</v>
      </c>
      <c r="P497" s="185" t="str">
        <f>DEDEL!I497</f>
        <v>10162/543965</v>
      </c>
      <c r="Q497" s="117" t="b">
        <v>1</v>
      </c>
      <c r="R497" s="117" t="b">
        <v>1</v>
      </c>
      <c r="S497" s="117" t="b">
        <v>1</v>
      </c>
      <c r="U497">
        <f t="shared" si="28"/>
        <v>19</v>
      </c>
      <c r="V497">
        <f t="shared" si="29"/>
        <v>39</v>
      </c>
    </row>
    <row r="498" spans="1:22" x14ac:dyDescent="0.25">
      <c r="A498" s="117" t="s">
        <v>1312</v>
      </c>
      <c r="B498" s="180">
        <v>1</v>
      </c>
      <c r="C498" s="117">
        <v>2</v>
      </c>
      <c r="D498" s="181">
        <f>DEDEL!J498</f>
        <v>400110</v>
      </c>
      <c r="E498" s="117" t="b">
        <v>1</v>
      </c>
      <c r="F498" s="182" t="str">
        <f>RIGHT(DEDEL!C498,4)&amp;"."&amp;DEDEL!M498&amp;"."&amp;DEDEL!K498&amp;"."&amp;$C$5</f>
        <v>5949.DDEL6.E27.Ma22</v>
      </c>
      <c r="G498" s="183">
        <f t="shared" ca="1" si="31"/>
        <v>44697</v>
      </c>
      <c r="H498" s="316" cm="1">
        <f t="array" ref="H498">-IF(SUMPRODUCT((DEDEL!$Q$19:$AB$19=$B$5)*DEDEL!Q498:AB498)&lt;0,SUMPRODUCT((DEDEL!$Q$19:$AB$19=$B$5)*DEDEL!Q498:AB498),0)</f>
        <v>0</v>
      </c>
      <c r="I498" s="115">
        <f t="shared" ca="1" si="30"/>
        <v>44697</v>
      </c>
      <c r="J498" s="117">
        <v>3</v>
      </c>
      <c r="K498" s="117" t="b">
        <v>1</v>
      </c>
      <c r="L498" s="117" t="s">
        <v>1313</v>
      </c>
      <c r="M498" s="117" t="b">
        <v>1</v>
      </c>
      <c r="N498" s="117" t="s">
        <v>1276</v>
      </c>
      <c r="O498" s="182" t="str">
        <f>LEFT(DEDEL!D498,19)&amp;"."&amp;DEDELCR!F498</f>
        <v>Menorah Foundation .5949.DDEL6.E27.Ma22</v>
      </c>
      <c r="P498" s="185" t="str">
        <f>DEDEL!I498</f>
        <v>10162/543965</v>
      </c>
      <c r="Q498" s="117" t="b">
        <v>1</v>
      </c>
      <c r="R498" s="117" t="b">
        <v>1</v>
      </c>
      <c r="S498" s="117" t="b">
        <v>1</v>
      </c>
      <c r="U498">
        <f t="shared" si="28"/>
        <v>19</v>
      </c>
      <c r="V498">
        <f t="shared" si="29"/>
        <v>39</v>
      </c>
    </row>
    <row r="499" spans="1:22" x14ac:dyDescent="0.25">
      <c r="A499" s="117" t="s">
        <v>1312</v>
      </c>
      <c r="B499" s="180">
        <v>1</v>
      </c>
      <c r="C499" s="117">
        <v>2</v>
      </c>
      <c r="D499" s="181">
        <f>DEDEL!J499</f>
        <v>400033</v>
      </c>
      <c r="E499" s="117" t="b">
        <v>1</v>
      </c>
      <c r="F499" s="182" t="str">
        <f>RIGHT(DEDEL!C499,4)&amp;"."&amp;DEDEL!M499&amp;"."&amp;DEDEL!K499&amp;"."&amp;$C$5</f>
        <v>4003.DDEL6.E27.Ma22</v>
      </c>
      <c r="G499" s="183">
        <f t="shared" ca="1" si="31"/>
        <v>44697</v>
      </c>
      <c r="H499" s="316" cm="1">
        <f t="array" ref="H499">-IF(SUMPRODUCT((DEDEL!$Q$19:$AB$19=$B$5)*DEDEL!Q499:AB499)&lt;0,SUMPRODUCT((DEDEL!$Q$19:$AB$19=$B$5)*DEDEL!Q499:AB499),0)</f>
        <v>0</v>
      </c>
      <c r="I499" s="115">
        <f t="shared" ca="1" si="30"/>
        <v>44697</v>
      </c>
      <c r="J499" s="117">
        <v>3</v>
      </c>
      <c r="K499" s="117" t="b">
        <v>1</v>
      </c>
      <c r="L499" s="117" t="s">
        <v>1313</v>
      </c>
      <c r="M499" s="117" t="b">
        <v>1</v>
      </c>
      <c r="N499" s="117" t="s">
        <v>1276</v>
      </c>
      <c r="O499" s="182" t="str">
        <f>LEFT(DEDEL!D499,19)&amp;"."&amp;DEDELCR!F499</f>
        <v>Friern Barnet Schoo.4003.DDEL6.E27.Ma22</v>
      </c>
      <c r="P499" s="185" t="str">
        <f>DEDEL!I499</f>
        <v>10163/543965</v>
      </c>
      <c r="Q499" s="117" t="b">
        <v>1</v>
      </c>
      <c r="R499" s="117" t="b">
        <v>1</v>
      </c>
      <c r="S499" s="117" t="b">
        <v>1</v>
      </c>
      <c r="U499">
        <f t="shared" si="28"/>
        <v>19</v>
      </c>
      <c r="V499">
        <f t="shared" si="29"/>
        <v>39</v>
      </c>
    </row>
    <row r="500" spans="1:22" x14ac:dyDescent="0.25">
      <c r="A500" s="117" t="s">
        <v>1312</v>
      </c>
      <c r="B500" s="180">
        <v>1</v>
      </c>
      <c r="C500" s="117">
        <v>2</v>
      </c>
      <c r="D500" s="181">
        <f>DEDEL!J500</f>
        <v>107953</v>
      </c>
      <c r="E500" s="117" t="b">
        <v>1</v>
      </c>
      <c r="F500" s="182" t="str">
        <f>RIGHT(DEDEL!C500,4)&amp;"."&amp;DEDEL!M500&amp;"."&amp;DEDEL!K500&amp;"."&amp;$C$5</f>
        <v>4004.DDEL6.E27.Ma22</v>
      </c>
      <c r="G500" s="183">
        <f t="shared" ca="1" si="31"/>
        <v>44697</v>
      </c>
      <c r="H500" s="316" cm="1">
        <f t="array" ref="H500">-IF(SUMPRODUCT((DEDEL!$Q$19:$AB$19=$B$5)*DEDEL!Q500:AB500)&lt;0,SUMPRODUCT((DEDEL!$Q$19:$AB$19=$B$5)*DEDEL!Q500:AB500),0)</f>
        <v>0</v>
      </c>
      <c r="I500" s="115">
        <f t="shared" ca="1" si="30"/>
        <v>44697</v>
      </c>
      <c r="J500" s="117">
        <v>3</v>
      </c>
      <c r="K500" s="117" t="b">
        <v>1</v>
      </c>
      <c r="L500" s="117" t="s">
        <v>1313</v>
      </c>
      <c r="M500" s="117" t="b">
        <v>1</v>
      </c>
      <c r="N500" s="117" t="s">
        <v>1276</v>
      </c>
      <c r="O500" s="182" t="str">
        <f>LEFT(DEDEL!D500,19)&amp;"."&amp;DEDELCR!F500</f>
        <v>Menorah High School.4004.DDEL6.E27.Ma22</v>
      </c>
      <c r="P500" s="185" t="str">
        <f>DEDEL!I500</f>
        <v>10163/543965</v>
      </c>
      <c r="Q500" s="117" t="b">
        <v>1</v>
      </c>
      <c r="R500" s="117" t="b">
        <v>1</v>
      </c>
      <c r="S500" s="117" t="b">
        <v>1</v>
      </c>
      <c r="U500">
        <f t="shared" si="28"/>
        <v>19</v>
      </c>
      <c r="V500">
        <f t="shared" si="29"/>
        <v>39</v>
      </c>
    </row>
    <row r="501" spans="1:22" x14ac:dyDescent="0.25">
      <c r="A501" s="117" t="s">
        <v>1312</v>
      </c>
      <c r="B501" s="180">
        <v>1</v>
      </c>
      <c r="C501" s="117">
        <v>2</v>
      </c>
      <c r="D501" s="181">
        <f>DEDEL!J501</f>
        <v>400029</v>
      </c>
      <c r="E501" s="117" t="b">
        <v>1</v>
      </c>
      <c r="F501" s="182" t="str">
        <f>RIGHT(DEDEL!C501,4)&amp;"."&amp;DEDEL!M501&amp;"."&amp;DEDEL!K501&amp;"."&amp;$C$5</f>
        <v>5404.DDEL6.E27.Ma22</v>
      </c>
      <c r="G501" s="183">
        <f t="shared" ca="1" si="31"/>
        <v>44697</v>
      </c>
      <c r="H501" s="316" cm="1">
        <f t="array" ref="H501">-IF(SUMPRODUCT((DEDEL!$Q$19:$AB$19=$B$5)*DEDEL!Q501:AB501)&lt;0,SUMPRODUCT((DEDEL!$Q$19:$AB$19=$B$5)*DEDEL!Q501:AB501),0)</f>
        <v>0</v>
      </c>
      <c r="I501" s="115">
        <f t="shared" ca="1" si="30"/>
        <v>44697</v>
      </c>
      <c r="J501" s="117">
        <v>3</v>
      </c>
      <c r="K501" s="117" t="b">
        <v>1</v>
      </c>
      <c r="L501" s="117" t="s">
        <v>1313</v>
      </c>
      <c r="M501" s="117" t="b">
        <v>1</v>
      </c>
      <c r="N501" s="117" t="s">
        <v>1276</v>
      </c>
      <c r="O501" s="182" t="str">
        <f>LEFT(DEDEL!D501,19)&amp;"."&amp;DEDELCR!F501</f>
        <v>St Michael's Cathol.5404.DDEL6.E27.Ma22</v>
      </c>
      <c r="P501" s="185" t="str">
        <f>DEDEL!I501</f>
        <v>10163/543965</v>
      </c>
      <c r="Q501" s="117" t="b">
        <v>1</v>
      </c>
      <c r="R501" s="117" t="b">
        <v>1</v>
      </c>
      <c r="S501" s="117" t="b">
        <v>1</v>
      </c>
      <c r="U501">
        <f>LEN(F501)</f>
        <v>19</v>
      </c>
      <c r="V501">
        <f>LEN(O501)</f>
        <v>39</v>
      </c>
    </row>
    <row r="502" spans="1:22" x14ac:dyDescent="0.25">
      <c r="A502" s="117" t="s">
        <v>1312</v>
      </c>
      <c r="B502" s="180">
        <v>1</v>
      </c>
      <c r="C502" s="117">
        <v>2</v>
      </c>
      <c r="D502" s="181">
        <f>DEDEL!J502</f>
        <v>400041</v>
      </c>
      <c r="E502" s="117" t="b">
        <v>1</v>
      </c>
      <c r="F502" s="182" t="str">
        <f>RIGHT(DEDEL!C502,4)&amp;"."&amp;DEDEL!M502&amp;"."&amp;DEDEL!K502&amp;"."&amp;$C$5</f>
        <v>5405.DDEL6.E27.Ma22</v>
      </c>
      <c r="G502" s="183">
        <f t="shared" ca="1" si="31"/>
        <v>44697</v>
      </c>
      <c r="H502" s="316" cm="1">
        <f t="array" ref="H502">-IF(SUMPRODUCT((DEDEL!$Q$19:$AB$19=$B$5)*DEDEL!Q502:AB502)&lt;0,SUMPRODUCT((DEDEL!$Q$19:$AB$19=$B$5)*DEDEL!Q502:AB502),0)</f>
        <v>0</v>
      </c>
      <c r="I502" s="115">
        <f t="shared" ca="1" si="30"/>
        <v>44697</v>
      </c>
      <c r="J502" s="117">
        <v>3</v>
      </c>
      <c r="K502" s="117" t="b">
        <v>1</v>
      </c>
      <c r="L502" s="117" t="s">
        <v>1313</v>
      </c>
      <c r="M502" s="117" t="b">
        <v>1</v>
      </c>
      <c r="N502" s="117" t="s">
        <v>1276</v>
      </c>
      <c r="O502" s="182" t="str">
        <f>LEFT(DEDEL!D502,19)&amp;"."&amp;DEDELCR!F502</f>
        <v>Finchley Catholic H.5405.DDEL6.E27.Ma22</v>
      </c>
      <c r="P502" s="185" t="str">
        <f>DEDEL!I502</f>
        <v>10163/543965</v>
      </c>
      <c r="Q502" s="117" t="b">
        <v>1</v>
      </c>
      <c r="R502" s="117" t="b">
        <v>1</v>
      </c>
      <c r="S502" s="117" t="b">
        <v>1</v>
      </c>
      <c r="U502">
        <f>LEN(F502)</f>
        <v>19</v>
      </c>
      <c r="V502">
        <f>LEN(O502)</f>
        <v>39</v>
      </c>
    </row>
    <row r="503" spans="1:22" x14ac:dyDescent="0.25">
      <c r="A503" s="117" t="s">
        <v>1312</v>
      </c>
      <c r="B503" s="180">
        <v>1</v>
      </c>
      <c r="C503" s="117">
        <v>2</v>
      </c>
      <c r="D503" s="181">
        <f>DEDEL!J503</f>
        <v>400013</v>
      </c>
      <c r="E503" s="117" t="b">
        <v>1</v>
      </c>
      <c r="F503" s="182" t="str">
        <f>RIGHT(DEDEL!C503,4)&amp;"."&amp;DEDEL!M503&amp;"."&amp;DEDEL!K503&amp;"."&amp;$C$5</f>
        <v>5407.DDEL6.E27.Ma22</v>
      </c>
      <c r="G503" s="183">
        <f t="shared" ca="1" si="31"/>
        <v>44697</v>
      </c>
      <c r="H503" s="316" cm="1">
        <f t="array" ref="H503">-IF(SUMPRODUCT((DEDEL!$Q$19:$AB$19=$B$5)*DEDEL!Q503:AB503)&lt;0,SUMPRODUCT((DEDEL!$Q$19:$AB$19=$B$5)*DEDEL!Q503:AB503),0)</f>
        <v>0</v>
      </c>
      <c r="I503" s="115">
        <f t="shared" ca="1" si="30"/>
        <v>44697</v>
      </c>
      <c r="J503" s="117">
        <v>3</v>
      </c>
      <c r="K503" s="117" t="b">
        <v>1</v>
      </c>
      <c r="L503" s="117" t="s">
        <v>1313</v>
      </c>
      <c r="M503" s="117" t="b">
        <v>1</v>
      </c>
      <c r="N503" s="117" t="s">
        <v>1276</v>
      </c>
      <c r="O503" s="182" t="str">
        <f>LEFT(DEDEL!D503,19)&amp;"."&amp;DEDELCR!F503</f>
        <v>St James' Catholic .5407.DDEL6.E27.Ma22</v>
      </c>
      <c r="P503" s="185" t="str">
        <f>DEDEL!I503</f>
        <v>10163/543965</v>
      </c>
      <c r="Q503" s="117" t="b">
        <v>1</v>
      </c>
      <c r="R503" s="117" t="b">
        <v>1</v>
      </c>
      <c r="S503" s="117" t="b">
        <v>1</v>
      </c>
      <c r="U503">
        <f>LEN(F503)</f>
        <v>19</v>
      </c>
      <c r="V503">
        <f>LEN(O503)</f>
        <v>39</v>
      </c>
    </row>
    <row r="504" spans="1:22" x14ac:dyDescent="0.25">
      <c r="A504" s="117" t="s">
        <v>1312</v>
      </c>
      <c r="B504" s="180">
        <v>1</v>
      </c>
      <c r="C504" s="117">
        <v>2</v>
      </c>
      <c r="D504" s="181">
        <f>DEDEL!J504</f>
        <v>400140</v>
      </c>
      <c r="E504" s="117" t="b">
        <v>1</v>
      </c>
      <c r="F504" s="182" t="str">
        <f>RIGHT(DEDEL!C504,4)&amp;"."&amp;DEDEL!M504&amp;"."&amp;DEDEL!K504&amp;"."&amp;$C$5</f>
        <v>5427.DDEL6.E27.Ma22</v>
      </c>
      <c r="G504" s="183">
        <f t="shared" ca="1" si="31"/>
        <v>44697</v>
      </c>
      <c r="H504" s="316" cm="1">
        <f t="array" ref="H504">-IF(SUMPRODUCT((DEDEL!$Q$19:$AB$19=$B$5)*DEDEL!Q504:AB504)&lt;0,SUMPRODUCT((DEDEL!$Q$19:$AB$19=$B$5)*DEDEL!Q504:AB504),0)</f>
        <v>0</v>
      </c>
      <c r="I504" s="115">
        <f t="shared" ca="1" si="30"/>
        <v>44697</v>
      </c>
      <c r="J504" s="117">
        <v>3</v>
      </c>
      <c r="K504" s="117" t="b">
        <v>1</v>
      </c>
      <c r="L504" s="117" t="s">
        <v>1313</v>
      </c>
      <c r="M504" s="117" t="b">
        <v>1</v>
      </c>
      <c r="N504" s="117" t="s">
        <v>1276</v>
      </c>
      <c r="O504" s="182" t="str">
        <f>LEFT(DEDEL!D504,19)&amp;"."&amp;DEDELCR!F504</f>
        <v>JCoSS.5427.DDEL6.E27.Ma22</v>
      </c>
      <c r="P504" s="185" t="str">
        <f>DEDEL!I504</f>
        <v>10163/543965</v>
      </c>
      <c r="Q504" s="117" t="b">
        <v>1</v>
      </c>
      <c r="R504" s="117" t="b">
        <v>1</v>
      </c>
      <c r="S504" s="117" t="b">
        <v>1</v>
      </c>
      <c r="U504">
        <f>LEN(F504)</f>
        <v>19</v>
      </c>
      <c r="V504">
        <f>LEN(O504)</f>
        <v>25</v>
      </c>
    </row>
    <row r="505" spans="1:22" x14ac:dyDescent="0.25">
      <c r="A505" s="117" t="s">
        <v>1312</v>
      </c>
      <c r="B505" s="180">
        <v>1</v>
      </c>
      <c r="C505" s="117">
        <v>2</v>
      </c>
      <c r="D505" s="181">
        <f>DEDEL!J505</f>
        <v>400135</v>
      </c>
      <c r="E505" s="117" t="b">
        <v>1</v>
      </c>
      <c r="F505" s="182" t="str">
        <f>RIGHT(DEDEL!C505,4)&amp;"."&amp;DEDEL!M505&amp;"."&amp;DEDEL!K505&amp;"."&amp;$C$5</f>
        <v>3521.DDEL6.E27.Ma22</v>
      </c>
      <c r="G505" s="183">
        <f t="shared" ca="1" si="31"/>
        <v>44697</v>
      </c>
      <c r="H505" s="316" cm="1">
        <f t="array" ref="H505">-IF(SUMPRODUCT((DEDEL!$Q$19:$AB$19=$B$5)*DEDEL!Q505:AB505)&lt;0,SUMPRODUCT((DEDEL!$Q$19:$AB$19=$B$5)*DEDEL!Q505:AB505),0)</f>
        <v>0</v>
      </c>
      <c r="I505" s="115">
        <f t="shared" ca="1" si="30"/>
        <v>44697</v>
      </c>
      <c r="J505" s="117">
        <v>3</v>
      </c>
      <c r="K505" s="117" t="b">
        <v>1</v>
      </c>
      <c r="L505" s="117" t="s">
        <v>1313</v>
      </c>
      <c r="M505" s="117" t="b">
        <v>1</v>
      </c>
      <c r="N505" s="117" t="s">
        <v>1276</v>
      </c>
      <c r="O505" s="182" t="str">
        <f>LEFT(DEDEL!D505,19)&amp;"."&amp;DEDELCR!F505</f>
        <v>St Mary's and St Jo.3521.DDEL6.E27.Ma22</v>
      </c>
      <c r="P505" s="185" t="str">
        <f>DEDEL!I505</f>
        <v>11510/543965</v>
      </c>
      <c r="Q505" s="117" t="b">
        <v>1</v>
      </c>
      <c r="R505" s="117" t="b">
        <v>1</v>
      </c>
      <c r="S505" s="117" t="b">
        <v>1</v>
      </c>
      <c r="U505">
        <f>LEN(F505)</f>
        <v>19</v>
      </c>
      <c r="V505">
        <f>LEN(O505)</f>
        <v>39</v>
      </c>
    </row>
    <row r="506" spans="1:22" x14ac:dyDescent="0.25">
      <c r="A506" s="117" t="s">
        <v>1312</v>
      </c>
      <c r="B506" s="180">
        <v>1</v>
      </c>
      <c r="C506" s="117">
        <v>2</v>
      </c>
      <c r="D506" s="181">
        <f>DEDEL!J506</f>
        <v>0</v>
      </c>
      <c r="E506" s="117" t="b">
        <v>1</v>
      </c>
      <c r="F506" s="182" t="str">
        <f>RIGHT(DEDEL!C506,4)&amp;"."&amp;DEDEL!M506&amp;"."&amp;DEDEL!K506&amp;"."&amp;$C$5</f>
        <v>...Ma22</v>
      </c>
      <c r="G506" s="183">
        <f t="shared" ca="1" si="31"/>
        <v>44697</v>
      </c>
      <c r="H506" s="316" cm="1">
        <f t="array" ref="H506">-IF(SUMPRODUCT((DEDEL!$Q$19:$AB$19=$B$5)*DEDEL!Q506:AB506)&lt;0,SUMPRODUCT((DEDEL!$Q$19:$AB$19=$B$5)*DEDEL!Q506:AB506),0)</f>
        <v>0</v>
      </c>
      <c r="I506" s="115">
        <f t="shared" ca="1" si="30"/>
        <v>44697</v>
      </c>
      <c r="J506" s="117">
        <v>3</v>
      </c>
      <c r="K506" s="117" t="b">
        <v>1</v>
      </c>
      <c r="L506" s="117" t="s">
        <v>1313</v>
      </c>
      <c r="M506" s="117" t="b">
        <v>1</v>
      </c>
      <c r="N506" s="117" t="s">
        <v>1276</v>
      </c>
      <c r="O506" s="182" t="str">
        <f>LEFT(DEDEL!D506,19)&amp;"."&amp;DEDELCR!F506</f>
        <v>....Ma22</v>
      </c>
      <c r="P506" s="185">
        <f>DEDEL!I506</f>
        <v>0</v>
      </c>
      <c r="Q506" s="117" t="b">
        <v>1</v>
      </c>
      <c r="R506" s="117" t="b">
        <v>1</v>
      </c>
      <c r="S506" s="117" t="b">
        <v>1</v>
      </c>
    </row>
    <row r="507" spans="1:22" x14ac:dyDescent="0.25">
      <c r="A507" s="117" t="s">
        <v>1312</v>
      </c>
      <c r="B507" s="180">
        <v>1</v>
      </c>
      <c r="C507" s="117">
        <v>2</v>
      </c>
      <c r="D507" s="181">
        <f>DEDEL!J507</f>
        <v>0</v>
      </c>
      <c r="E507" s="117" t="b">
        <v>1</v>
      </c>
      <c r="F507" s="182" t="str">
        <f>RIGHT(DEDEL!C507,4)&amp;"."&amp;DEDEL!M507&amp;"."&amp;DEDEL!K507&amp;"."&amp;$C$5</f>
        <v>...Ma22</v>
      </c>
      <c r="G507" s="183">
        <f t="shared" ca="1" si="31"/>
        <v>44697</v>
      </c>
      <c r="H507" s="316" cm="1">
        <f t="array" ref="H507">-IF(SUMPRODUCT((DEDEL!$Q$19:$AB$19=$B$5)*DEDEL!Q507:AB507)&lt;0,SUMPRODUCT((DEDEL!$Q$19:$AB$19=$B$5)*DEDEL!Q507:AB507),0)</f>
        <v>0</v>
      </c>
      <c r="I507" s="115">
        <f t="shared" ca="1" si="30"/>
        <v>44697</v>
      </c>
      <c r="J507" s="117">
        <v>3</v>
      </c>
      <c r="K507" s="117" t="b">
        <v>1</v>
      </c>
      <c r="L507" s="117" t="s">
        <v>1313</v>
      </c>
      <c r="M507" s="117" t="b">
        <v>1</v>
      </c>
      <c r="N507" s="117" t="s">
        <v>1276</v>
      </c>
      <c r="O507" s="182" t="str">
        <f>LEFT(DEDEL!D507,19)&amp;"."&amp;DEDELCR!F507</f>
        <v>....Ma22</v>
      </c>
      <c r="P507" s="185">
        <f>DEDEL!I507</f>
        <v>0</v>
      </c>
      <c r="Q507" s="117" t="b">
        <v>1</v>
      </c>
      <c r="R507" s="117" t="b">
        <v>1</v>
      </c>
      <c r="S507" s="117" t="b">
        <v>1</v>
      </c>
    </row>
    <row r="508" spans="1:22" x14ac:dyDescent="0.25">
      <c r="A508" s="117" t="s">
        <v>1312</v>
      </c>
      <c r="B508" s="180">
        <v>1</v>
      </c>
      <c r="C508" s="117">
        <v>2</v>
      </c>
      <c r="D508" s="181">
        <f>DEDEL!J508</f>
        <v>0</v>
      </c>
      <c r="E508" s="117" t="b">
        <v>1</v>
      </c>
      <c r="F508" s="182" t="str">
        <f>RIGHT(DEDEL!C508,4)&amp;"."&amp;DEDEL!M508&amp;"."&amp;DEDEL!K508&amp;"."&amp;$C$5</f>
        <v>...Ma22</v>
      </c>
      <c r="G508" s="183">
        <f t="shared" ca="1" si="31"/>
        <v>44697</v>
      </c>
      <c r="H508" s="316" cm="1">
        <f t="array" ref="H508">-IF(SUMPRODUCT((DEDEL!$Q$19:$AB$19=$B$5)*DEDEL!Q508:AB508)&lt;0,SUMPRODUCT((DEDEL!$Q$19:$AB$19=$B$5)*DEDEL!Q508:AB508),0)</f>
        <v>0</v>
      </c>
      <c r="I508" s="115">
        <f t="shared" ca="1" si="30"/>
        <v>44697</v>
      </c>
      <c r="J508" s="117">
        <v>3</v>
      </c>
      <c r="K508" s="117" t="b">
        <v>1</v>
      </c>
      <c r="L508" s="117" t="s">
        <v>1313</v>
      </c>
      <c r="M508" s="117" t="b">
        <v>1</v>
      </c>
      <c r="N508" s="117" t="s">
        <v>1276</v>
      </c>
      <c r="O508" s="182" t="str">
        <f>LEFT(DEDEL!D508,19)&amp;"."&amp;DEDELCR!F508</f>
        <v>....Ma22</v>
      </c>
      <c r="P508" s="185">
        <f>DEDEL!I508</f>
        <v>0</v>
      </c>
      <c r="Q508" s="117" t="b">
        <v>1</v>
      </c>
      <c r="R508" s="117" t="b">
        <v>1</v>
      </c>
      <c r="S508" s="117" t="b">
        <v>1</v>
      </c>
    </row>
    <row r="509" spans="1:22" x14ac:dyDescent="0.25">
      <c r="A509" s="117" t="s">
        <v>1312</v>
      </c>
      <c r="B509" s="180">
        <v>1</v>
      </c>
      <c r="C509" s="117">
        <v>2</v>
      </c>
      <c r="D509" s="181">
        <f>DEDEL!J509</f>
        <v>0</v>
      </c>
      <c r="E509" s="117" t="b">
        <v>1</v>
      </c>
      <c r="F509" s="182" t="str">
        <f>RIGHT(DEDEL!C509,4)&amp;"."&amp;DEDEL!M509&amp;"."&amp;DEDEL!K509&amp;"."&amp;$C$5</f>
        <v>...Ma22</v>
      </c>
      <c r="G509" s="183">
        <f t="shared" ca="1" si="31"/>
        <v>44697</v>
      </c>
      <c r="H509" s="316" cm="1">
        <f t="array" ref="H509">-IF(SUMPRODUCT((DEDEL!$Q$19:$AB$19=$B$5)*DEDEL!Q509:AB509)&lt;0,SUMPRODUCT((DEDEL!$Q$19:$AB$19=$B$5)*DEDEL!Q509:AB509),0)</f>
        <v>0</v>
      </c>
      <c r="I509" s="115">
        <f t="shared" ca="1" si="30"/>
        <v>44697</v>
      </c>
      <c r="J509" s="117">
        <v>3</v>
      </c>
      <c r="K509" s="117" t="b">
        <v>1</v>
      </c>
      <c r="L509" s="117" t="s">
        <v>1313</v>
      </c>
      <c r="M509" s="117" t="b">
        <v>1</v>
      </c>
      <c r="N509" s="117" t="s">
        <v>1276</v>
      </c>
      <c r="O509" s="182" t="str">
        <f>LEFT(DEDEL!D509,19)&amp;"."&amp;DEDELCR!F509</f>
        <v>....Ma22</v>
      </c>
      <c r="P509" s="185">
        <f>DEDEL!I509</f>
        <v>0</v>
      </c>
      <c r="Q509" s="117" t="b">
        <v>1</v>
      </c>
      <c r="R509" s="117" t="b">
        <v>1</v>
      </c>
      <c r="S509" s="117" t="b">
        <v>1</v>
      </c>
    </row>
    <row r="510" spans="1:22" x14ac:dyDescent="0.25">
      <c r="A510" s="117" t="s">
        <v>1312</v>
      </c>
      <c r="B510" s="180">
        <v>1</v>
      </c>
      <c r="C510" s="117">
        <v>2</v>
      </c>
      <c r="D510" s="181">
        <f>DEDEL!J510</f>
        <v>0</v>
      </c>
      <c r="E510" s="117" t="b">
        <v>1</v>
      </c>
      <c r="F510" s="182" t="str">
        <f>RIGHT(DEDEL!C510,4)&amp;"."&amp;DEDEL!M510&amp;"."&amp;DEDEL!K510&amp;"."&amp;$C$5</f>
        <v>...Ma22</v>
      </c>
      <c r="G510" s="183">
        <f t="shared" ca="1" si="31"/>
        <v>44697</v>
      </c>
      <c r="H510" s="316" cm="1">
        <f t="array" ref="H510">-IF(SUMPRODUCT((DEDEL!$Q$19:$AB$19=$B$5)*DEDEL!Q510:AB510)&lt;0,SUMPRODUCT((DEDEL!$Q$19:$AB$19=$B$5)*DEDEL!Q510:AB510),0)</f>
        <v>0</v>
      </c>
      <c r="I510" s="115">
        <f t="shared" ca="1" si="30"/>
        <v>44697</v>
      </c>
      <c r="J510" s="117">
        <v>3</v>
      </c>
      <c r="K510" s="117" t="b">
        <v>1</v>
      </c>
      <c r="L510" s="117" t="s">
        <v>1313</v>
      </c>
      <c r="M510" s="117" t="b">
        <v>1</v>
      </c>
      <c r="N510" s="117" t="s">
        <v>1276</v>
      </c>
      <c r="O510" s="182" t="str">
        <f>LEFT(DEDEL!D510,19)&amp;"."&amp;DEDELCR!F510</f>
        <v>....Ma22</v>
      </c>
      <c r="P510" s="185">
        <f>DEDEL!I510</f>
        <v>0</v>
      </c>
      <c r="Q510" s="117" t="b">
        <v>1</v>
      </c>
      <c r="R510" s="117" t="b">
        <v>1</v>
      </c>
      <c r="S510" s="117" t="b">
        <v>1</v>
      </c>
    </row>
    <row r="511" spans="1:22" x14ac:dyDescent="0.25">
      <c r="A511" s="117" t="s">
        <v>1312</v>
      </c>
      <c r="B511" s="180">
        <v>1</v>
      </c>
      <c r="C511" s="117">
        <v>2</v>
      </c>
      <c r="D511" s="181">
        <f>DEDEL!J511</f>
        <v>0</v>
      </c>
      <c r="E511" s="117" t="b">
        <v>1</v>
      </c>
      <c r="F511" s="182" t="str">
        <f>RIGHT(DEDEL!C511,4)&amp;"."&amp;DEDEL!M511&amp;"."&amp;DEDEL!K511&amp;"."&amp;$C$5</f>
        <v>...Ma22</v>
      </c>
      <c r="G511" s="183">
        <f t="shared" ca="1" si="31"/>
        <v>44697</v>
      </c>
      <c r="H511" s="316" cm="1">
        <f t="array" ref="H511">-IF(SUMPRODUCT((DEDEL!$Q$19:$AB$19=$B$5)*DEDEL!Q511:AB511)&lt;0,SUMPRODUCT((DEDEL!$Q$19:$AB$19=$B$5)*DEDEL!Q511:AB511),0)</f>
        <v>0</v>
      </c>
      <c r="I511" s="115">
        <f t="shared" ca="1" si="30"/>
        <v>44697</v>
      </c>
      <c r="J511" s="117">
        <v>3</v>
      </c>
      <c r="K511" s="117" t="b">
        <v>1</v>
      </c>
      <c r="L511" s="117" t="s">
        <v>1313</v>
      </c>
      <c r="M511" s="117" t="b">
        <v>1</v>
      </c>
      <c r="N511" s="117" t="s">
        <v>1276</v>
      </c>
      <c r="O511" s="182" t="str">
        <f>LEFT(DEDEL!D511,19)&amp;"."&amp;DEDELCR!F511</f>
        <v>....Ma22</v>
      </c>
      <c r="P511" s="185">
        <f>DEDEL!I511</f>
        <v>0</v>
      </c>
      <c r="Q511" s="117" t="b">
        <v>1</v>
      </c>
      <c r="R511" s="117" t="b">
        <v>1</v>
      </c>
      <c r="S511" s="117" t="b">
        <v>1</v>
      </c>
    </row>
    <row r="512" spans="1:22" x14ac:dyDescent="0.25">
      <c r="A512" s="117" t="s">
        <v>1312</v>
      </c>
      <c r="B512" s="180">
        <v>1</v>
      </c>
      <c r="C512" s="117">
        <v>2</v>
      </c>
      <c r="D512" s="181">
        <f>DEDEL!J512</f>
        <v>0</v>
      </c>
      <c r="E512" s="117" t="b">
        <v>1</v>
      </c>
      <c r="F512" s="182" t="str">
        <f>RIGHT(DEDEL!C512,4)&amp;"."&amp;DEDEL!M512&amp;"."&amp;DEDEL!K512&amp;"."&amp;$C$5</f>
        <v>...Ma22</v>
      </c>
      <c r="G512" s="183">
        <f t="shared" ca="1" si="31"/>
        <v>44697</v>
      </c>
      <c r="H512" s="316" cm="1">
        <f t="array" ref="H512">-IF(SUMPRODUCT((DEDEL!$Q$19:$AB$19=$B$5)*DEDEL!Q512:AB512)&lt;0,SUMPRODUCT((DEDEL!$Q$19:$AB$19=$B$5)*DEDEL!Q512:AB512),0)</f>
        <v>0</v>
      </c>
      <c r="I512" s="115">
        <f t="shared" ca="1" si="30"/>
        <v>44697</v>
      </c>
      <c r="J512" s="117">
        <v>3</v>
      </c>
      <c r="K512" s="117" t="b">
        <v>1</v>
      </c>
      <c r="L512" s="117" t="s">
        <v>1313</v>
      </c>
      <c r="M512" s="117" t="b">
        <v>1</v>
      </c>
      <c r="N512" s="117" t="s">
        <v>1276</v>
      </c>
      <c r="O512" s="182" t="str">
        <f>LEFT(DEDEL!D512,19)&amp;"."&amp;DEDELCR!F512</f>
        <v>....Ma22</v>
      </c>
      <c r="P512" s="185">
        <f>DEDEL!I512</f>
        <v>0</v>
      </c>
      <c r="Q512" s="117" t="b">
        <v>1</v>
      </c>
      <c r="R512" s="117" t="b">
        <v>1</v>
      </c>
      <c r="S512" s="117" t="b">
        <v>1</v>
      </c>
    </row>
    <row r="513" spans="1:19" x14ac:dyDescent="0.25">
      <c r="A513" s="117" t="s">
        <v>1312</v>
      </c>
      <c r="B513" s="180">
        <v>1</v>
      </c>
      <c r="C513" s="117">
        <v>2</v>
      </c>
      <c r="D513" s="181">
        <f>DEDEL!J513</f>
        <v>0</v>
      </c>
      <c r="E513" s="117" t="b">
        <v>1</v>
      </c>
      <c r="F513" s="182" t="str">
        <f>RIGHT(DEDEL!C513,4)&amp;"."&amp;DEDEL!M513&amp;"."&amp;DEDEL!K513&amp;"."&amp;$C$5</f>
        <v>...Ma22</v>
      </c>
      <c r="G513" s="183">
        <f t="shared" ca="1" si="31"/>
        <v>44697</v>
      </c>
      <c r="H513" s="316" cm="1">
        <f t="array" ref="H513">-IF(SUMPRODUCT((DEDEL!$Q$19:$AB$19=$B$5)*DEDEL!Q513:AB513)&lt;0,SUMPRODUCT((DEDEL!$Q$19:$AB$19=$B$5)*DEDEL!Q513:AB513),0)</f>
        <v>0</v>
      </c>
      <c r="I513" s="115">
        <f t="shared" ca="1" si="30"/>
        <v>44697</v>
      </c>
      <c r="J513" s="117">
        <v>3</v>
      </c>
      <c r="K513" s="117" t="b">
        <v>1</v>
      </c>
      <c r="L513" s="117" t="s">
        <v>1313</v>
      </c>
      <c r="M513" s="117" t="b">
        <v>1</v>
      </c>
      <c r="N513" s="117" t="s">
        <v>1276</v>
      </c>
      <c r="O513" s="182" t="str">
        <f>LEFT(DEDEL!D513,19)&amp;"."&amp;DEDELCR!F513</f>
        <v>....Ma22</v>
      </c>
      <c r="P513" s="185">
        <f>DEDEL!I513</f>
        <v>0</v>
      </c>
      <c r="Q513" s="117" t="b">
        <v>1</v>
      </c>
      <c r="R513" s="117" t="b">
        <v>1</v>
      </c>
      <c r="S513" s="117" t="b">
        <v>1</v>
      </c>
    </row>
    <row r="514" spans="1:19" x14ac:dyDescent="0.25">
      <c r="A514" s="117" t="s">
        <v>1312</v>
      </c>
      <c r="B514" s="180">
        <v>1</v>
      </c>
      <c r="C514" s="117">
        <v>2</v>
      </c>
      <c r="D514" s="181">
        <f>DEDEL!J514</f>
        <v>0</v>
      </c>
      <c r="E514" s="117" t="b">
        <v>1</v>
      </c>
      <c r="F514" s="182" t="str">
        <f>RIGHT(DEDEL!C514,4)&amp;"."&amp;DEDEL!M514&amp;"."&amp;DEDEL!K514&amp;"."&amp;$C$5</f>
        <v>...Ma22</v>
      </c>
      <c r="G514" s="183">
        <f t="shared" ca="1" si="31"/>
        <v>44697</v>
      </c>
      <c r="H514" s="316" cm="1">
        <f t="array" ref="H514">-IF(SUMPRODUCT((DEDEL!$Q$19:$AB$19=$B$5)*DEDEL!Q514:AB514)&lt;0,SUMPRODUCT((DEDEL!$Q$19:$AB$19=$B$5)*DEDEL!Q514:AB514),0)</f>
        <v>0</v>
      </c>
      <c r="I514" s="115">
        <f t="shared" ca="1" si="30"/>
        <v>44697</v>
      </c>
      <c r="J514" s="117">
        <v>3</v>
      </c>
      <c r="K514" s="117" t="b">
        <v>1</v>
      </c>
      <c r="L514" s="117" t="s">
        <v>1313</v>
      </c>
      <c r="M514" s="117" t="b">
        <v>1</v>
      </c>
      <c r="N514" s="117" t="s">
        <v>1276</v>
      </c>
      <c r="O514" s="182" t="str">
        <f>LEFT(DEDEL!D514,19)&amp;"."&amp;DEDELCR!F514</f>
        <v>....Ma22</v>
      </c>
      <c r="P514" s="185">
        <f>DEDEL!I514</f>
        <v>0</v>
      </c>
      <c r="Q514" s="117" t="b">
        <v>1</v>
      </c>
      <c r="R514" s="117" t="b">
        <v>1</v>
      </c>
      <c r="S514" s="117" t="b">
        <v>1</v>
      </c>
    </row>
    <row r="515" spans="1:19" x14ac:dyDescent="0.25">
      <c r="A515" s="117" t="s">
        <v>1312</v>
      </c>
      <c r="B515" s="180">
        <v>1</v>
      </c>
      <c r="C515" s="117">
        <v>2</v>
      </c>
      <c r="D515" s="181">
        <f>DEDEL!J515</f>
        <v>0</v>
      </c>
      <c r="E515" s="117" t="b">
        <v>1</v>
      </c>
      <c r="F515" s="182" t="str">
        <f>RIGHT(DEDEL!C515,4)&amp;"."&amp;DEDEL!M515&amp;"."&amp;DEDEL!K515&amp;"."&amp;$C$5</f>
        <v>...Ma22</v>
      </c>
      <c r="G515" s="183">
        <f t="shared" ca="1" si="31"/>
        <v>44697</v>
      </c>
      <c r="H515" s="316" cm="1">
        <f t="array" ref="H515">-IF(SUMPRODUCT((DEDEL!$Q$19:$AB$19=$B$5)*DEDEL!Q515:AB515)&lt;0,SUMPRODUCT((DEDEL!$Q$19:$AB$19=$B$5)*DEDEL!Q515:AB515),0)</f>
        <v>0</v>
      </c>
      <c r="I515" s="115">
        <f t="shared" ca="1" si="30"/>
        <v>44697</v>
      </c>
      <c r="J515" s="117">
        <v>3</v>
      </c>
      <c r="K515" s="117" t="b">
        <v>1</v>
      </c>
      <c r="L515" s="117" t="s">
        <v>1313</v>
      </c>
      <c r="M515" s="117" t="b">
        <v>1</v>
      </c>
      <c r="N515" s="117" t="s">
        <v>1276</v>
      </c>
      <c r="O515" s="182" t="str">
        <f>LEFT(DEDEL!D515,19)&amp;"."&amp;DEDELCR!F515</f>
        <v>....Ma22</v>
      </c>
      <c r="P515" s="185">
        <f>DEDEL!I515</f>
        <v>0</v>
      </c>
      <c r="Q515" s="117" t="b">
        <v>1</v>
      </c>
      <c r="R515" s="117" t="b">
        <v>1</v>
      </c>
      <c r="S515" s="117" t="b">
        <v>1</v>
      </c>
    </row>
    <row r="516" spans="1:19" x14ac:dyDescent="0.25">
      <c r="A516" s="117" t="s">
        <v>1312</v>
      </c>
      <c r="B516" s="180">
        <v>1</v>
      </c>
      <c r="C516" s="117">
        <v>2</v>
      </c>
      <c r="D516" s="181">
        <f>DEDEL!J516</f>
        <v>0</v>
      </c>
      <c r="E516" s="117" t="b">
        <v>1</v>
      </c>
      <c r="F516" s="182" t="str">
        <f>RIGHT(DEDEL!C516,4)&amp;"."&amp;DEDEL!M516&amp;"."&amp;DEDEL!K516&amp;"."&amp;$C$5</f>
        <v>...Ma22</v>
      </c>
      <c r="G516" s="183">
        <f t="shared" ca="1" si="31"/>
        <v>44697</v>
      </c>
      <c r="H516" s="316" cm="1">
        <f t="array" ref="H516">-IF(SUMPRODUCT((DEDEL!$Q$19:$AB$19=$B$5)*DEDEL!Q516:AB516)&lt;0,SUMPRODUCT((DEDEL!$Q$19:$AB$19=$B$5)*DEDEL!Q516:AB516),0)</f>
        <v>0</v>
      </c>
      <c r="I516" s="115">
        <f t="shared" ca="1" si="30"/>
        <v>44697</v>
      </c>
      <c r="J516" s="117">
        <v>3</v>
      </c>
      <c r="K516" s="117" t="b">
        <v>1</v>
      </c>
      <c r="L516" s="117" t="s">
        <v>1313</v>
      </c>
      <c r="M516" s="117" t="b">
        <v>1</v>
      </c>
      <c r="N516" s="117" t="s">
        <v>1276</v>
      </c>
      <c r="O516" s="182" t="str">
        <f>LEFT(DEDEL!D516,19)&amp;"."&amp;DEDELCR!F516</f>
        <v>....Ma22</v>
      </c>
      <c r="P516" s="185">
        <f>DEDEL!I516</f>
        <v>0</v>
      </c>
      <c r="Q516" s="117" t="b">
        <v>1</v>
      </c>
      <c r="R516" s="117" t="b">
        <v>1</v>
      </c>
      <c r="S516" s="117" t="b">
        <v>1</v>
      </c>
    </row>
    <row r="517" spans="1:19" x14ac:dyDescent="0.25">
      <c r="A517" s="117" t="s">
        <v>1312</v>
      </c>
      <c r="B517" s="180">
        <v>1</v>
      </c>
      <c r="C517" s="117">
        <v>2</v>
      </c>
      <c r="D517" s="181">
        <f>DEDEL!J517</f>
        <v>0</v>
      </c>
      <c r="E517" s="117" t="b">
        <v>1</v>
      </c>
      <c r="F517" s="182" t="str">
        <f>RIGHT(DEDEL!C517,4)&amp;"."&amp;DEDEL!M517&amp;"."&amp;DEDEL!K517&amp;"."&amp;$C$5</f>
        <v>...Ma22</v>
      </c>
      <c r="G517" s="183">
        <f t="shared" ca="1" si="31"/>
        <v>44697</v>
      </c>
      <c r="H517" s="316" cm="1">
        <f t="array" ref="H517">-IF(SUMPRODUCT((DEDEL!$Q$19:$AB$19=$B$5)*DEDEL!Q517:AB517)&lt;0,SUMPRODUCT((DEDEL!$Q$19:$AB$19=$B$5)*DEDEL!Q517:AB517),0)</f>
        <v>0</v>
      </c>
      <c r="I517" s="115">
        <f t="shared" ca="1" si="30"/>
        <v>44697</v>
      </c>
      <c r="J517" s="117">
        <v>3</v>
      </c>
      <c r="K517" s="117" t="b">
        <v>1</v>
      </c>
      <c r="L517" s="117" t="s">
        <v>1313</v>
      </c>
      <c r="M517" s="117" t="b">
        <v>1</v>
      </c>
      <c r="N517" s="117" t="s">
        <v>1276</v>
      </c>
      <c r="O517" s="182" t="str">
        <f>LEFT(DEDEL!D517,19)&amp;"."&amp;DEDELCR!F517</f>
        <v>....Ma22</v>
      </c>
      <c r="P517" s="185">
        <f>DEDEL!I517</f>
        <v>0</v>
      </c>
      <c r="Q517" s="117" t="b">
        <v>1</v>
      </c>
      <c r="R517" s="117" t="b">
        <v>1</v>
      </c>
      <c r="S517" s="117" t="b">
        <v>1</v>
      </c>
    </row>
    <row r="518" spans="1:19" x14ac:dyDescent="0.25">
      <c r="A518" s="117" t="s">
        <v>1312</v>
      </c>
      <c r="B518" s="180">
        <v>1</v>
      </c>
      <c r="C518" s="117">
        <v>2</v>
      </c>
      <c r="D518" s="181">
        <f>DEDEL!J518</f>
        <v>0</v>
      </c>
      <c r="E518" s="117" t="b">
        <v>1</v>
      </c>
      <c r="F518" s="182" t="str">
        <f>RIGHT(DEDEL!C518,4)&amp;"."&amp;DEDEL!M518&amp;"."&amp;DEDEL!K518&amp;"."&amp;$C$5</f>
        <v>...Ma22</v>
      </c>
      <c r="G518" s="183">
        <f t="shared" ca="1" si="31"/>
        <v>44697</v>
      </c>
      <c r="H518" s="316" cm="1">
        <f t="array" ref="H518">-IF(SUMPRODUCT((DEDEL!$Q$19:$AB$19=$B$5)*DEDEL!Q518:AB518)&lt;0,SUMPRODUCT((DEDEL!$Q$19:$AB$19=$B$5)*DEDEL!Q518:AB518),0)</f>
        <v>0</v>
      </c>
      <c r="I518" s="115">
        <f t="shared" ca="1" si="30"/>
        <v>44697</v>
      </c>
      <c r="J518" s="117">
        <v>3</v>
      </c>
      <c r="K518" s="117" t="b">
        <v>1</v>
      </c>
      <c r="L518" s="117" t="s">
        <v>1313</v>
      </c>
      <c r="M518" s="117" t="b">
        <v>1</v>
      </c>
      <c r="N518" s="117" t="s">
        <v>1276</v>
      </c>
      <c r="O518" s="182" t="str">
        <f>LEFT(DEDEL!D518,19)&amp;"."&amp;DEDELCR!F518</f>
        <v>....Ma22</v>
      </c>
      <c r="P518" s="185">
        <f>DEDEL!I518</f>
        <v>0</v>
      </c>
      <c r="Q518" s="117" t="b">
        <v>1</v>
      </c>
      <c r="R518" s="117" t="b">
        <v>1</v>
      </c>
      <c r="S518" s="117" t="b">
        <v>1</v>
      </c>
    </row>
    <row r="519" spans="1:19" x14ac:dyDescent="0.25">
      <c r="A519" s="117" t="s">
        <v>1312</v>
      </c>
      <c r="B519" s="180">
        <v>1</v>
      </c>
      <c r="C519" s="117">
        <v>2</v>
      </c>
      <c r="D519" s="181">
        <f>DEDEL!J519</f>
        <v>0</v>
      </c>
      <c r="E519" s="117" t="b">
        <v>1</v>
      </c>
      <c r="F519" s="182" t="str">
        <f>RIGHT(DEDEL!C519,4)&amp;"."&amp;DEDEL!M519&amp;"."&amp;DEDEL!K519&amp;"."&amp;$C$5</f>
        <v>...Ma22</v>
      </c>
      <c r="G519" s="183">
        <f t="shared" ca="1" si="31"/>
        <v>44697</v>
      </c>
      <c r="H519" s="316" cm="1">
        <f t="array" ref="H519">-IF(SUMPRODUCT((DEDEL!$Q$19:$AB$19=$B$5)*DEDEL!Q519:AB519)&lt;0,SUMPRODUCT((DEDEL!$Q$19:$AB$19=$B$5)*DEDEL!Q519:AB519),0)</f>
        <v>0</v>
      </c>
      <c r="I519" s="115">
        <f t="shared" ca="1" si="30"/>
        <v>44697</v>
      </c>
      <c r="J519" s="117">
        <v>3</v>
      </c>
      <c r="K519" s="117" t="b">
        <v>1</v>
      </c>
      <c r="L519" s="117" t="s">
        <v>1313</v>
      </c>
      <c r="M519" s="117" t="b">
        <v>1</v>
      </c>
      <c r="N519" s="117" t="s">
        <v>1276</v>
      </c>
      <c r="O519" s="182" t="str">
        <f>LEFT(DEDEL!D519,19)&amp;"."&amp;DEDELCR!F519</f>
        <v>....Ma22</v>
      </c>
      <c r="P519" s="185">
        <f>DEDEL!I519</f>
        <v>0</v>
      </c>
      <c r="Q519" s="117" t="b">
        <v>1</v>
      </c>
      <c r="R519" s="117" t="b">
        <v>1</v>
      </c>
      <c r="S519" s="117" t="b">
        <v>1</v>
      </c>
    </row>
    <row r="520" spans="1:19" x14ac:dyDescent="0.25">
      <c r="A520" s="117" t="s">
        <v>1312</v>
      </c>
      <c r="B520" s="180">
        <v>1</v>
      </c>
      <c r="C520" s="117">
        <v>2</v>
      </c>
      <c r="D520" s="181">
        <f>DEDEL!J520</f>
        <v>0</v>
      </c>
      <c r="E520" s="117" t="b">
        <v>1</v>
      </c>
      <c r="F520" s="182" t="str">
        <f>RIGHT(DEDEL!C520,4)&amp;"."&amp;DEDEL!M520&amp;"."&amp;DEDEL!K520&amp;"."&amp;$C$5</f>
        <v>...Ma22</v>
      </c>
      <c r="G520" s="183">
        <f t="shared" ca="1" si="31"/>
        <v>44697</v>
      </c>
      <c r="H520" s="316" cm="1">
        <f t="array" ref="H520">-IF(SUMPRODUCT((DEDEL!$Q$19:$AB$19=$B$5)*DEDEL!Q520:AB520)&lt;0,SUMPRODUCT((DEDEL!$Q$19:$AB$19=$B$5)*DEDEL!Q520:AB520),0)</f>
        <v>0</v>
      </c>
      <c r="I520" s="115">
        <f t="shared" ca="1" si="30"/>
        <v>44697</v>
      </c>
      <c r="J520" s="117">
        <v>3</v>
      </c>
      <c r="K520" s="117" t="b">
        <v>1</v>
      </c>
      <c r="L520" s="117" t="s">
        <v>1313</v>
      </c>
      <c r="M520" s="117" t="b">
        <v>1</v>
      </c>
      <c r="N520" s="117" t="s">
        <v>1276</v>
      </c>
      <c r="O520" s="182" t="str">
        <f>LEFT(DEDEL!D520,19)&amp;"."&amp;DEDELCR!F520</f>
        <v>....Ma22</v>
      </c>
      <c r="P520" s="185">
        <f>DEDEL!I520</f>
        <v>0</v>
      </c>
      <c r="Q520" s="117" t="b">
        <v>1</v>
      </c>
      <c r="R520" s="117" t="b">
        <v>1</v>
      </c>
      <c r="S520" s="117" t="b">
        <v>1</v>
      </c>
    </row>
    <row r="521" spans="1:19" x14ac:dyDescent="0.25">
      <c r="A521" s="117" t="s">
        <v>1312</v>
      </c>
      <c r="B521" s="180">
        <v>1</v>
      </c>
      <c r="C521" s="117">
        <v>2</v>
      </c>
      <c r="D521" s="181">
        <f>DEDEL!J521</f>
        <v>0</v>
      </c>
      <c r="E521" s="117" t="b">
        <v>1</v>
      </c>
      <c r="F521" s="182" t="str">
        <f>RIGHT(DEDEL!C521,4)&amp;"."&amp;DEDEL!M521&amp;"."&amp;DEDEL!K521&amp;"."&amp;$C$5</f>
        <v>...Ma22</v>
      </c>
      <c r="G521" s="183">
        <f t="shared" ca="1" si="31"/>
        <v>44697</v>
      </c>
      <c r="H521" s="316" cm="1">
        <f t="array" ref="H521">-IF(SUMPRODUCT((DEDEL!$Q$19:$AB$19=$B$5)*DEDEL!Q521:AB521)&lt;0,SUMPRODUCT((DEDEL!$Q$19:$AB$19=$B$5)*DEDEL!Q521:AB521),0)</f>
        <v>0</v>
      </c>
      <c r="I521" s="115">
        <f t="shared" ca="1" si="30"/>
        <v>44697</v>
      </c>
      <c r="J521" s="117">
        <v>3</v>
      </c>
      <c r="K521" s="117" t="b">
        <v>1</v>
      </c>
      <c r="L521" s="117" t="s">
        <v>1313</v>
      </c>
      <c r="M521" s="117" t="b">
        <v>1</v>
      </c>
      <c r="N521" s="117" t="s">
        <v>1276</v>
      </c>
      <c r="O521" s="182" t="str">
        <f>LEFT(DEDEL!D521,19)&amp;"."&amp;DEDELCR!F521</f>
        <v>....Ma22</v>
      </c>
      <c r="P521" s="185">
        <f>DEDEL!I521</f>
        <v>0</v>
      </c>
      <c r="Q521" s="117" t="b">
        <v>1</v>
      </c>
      <c r="R521" s="117" t="b">
        <v>1</v>
      </c>
      <c r="S521" s="117" t="b">
        <v>1</v>
      </c>
    </row>
    <row r="522" spans="1:19" x14ac:dyDescent="0.25">
      <c r="A522" s="117" t="s">
        <v>1312</v>
      </c>
      <c r="B522" s="180">
        <v>1</v>
      </c>
      <c r="C522" s="117">
        <v>2</v>
      </c>
      <c r="D522" s="181">
        <f>DEDEL!J522</f>
        <v>0</v>
      </c>
      <c r="E522" s="117" t="b">
        <v>1</v>
      </c>
      <c r="F522" s="182" t="str">
        <f>RIGHT(DEDEL!C522,4)&amp;"."&amp;DEDEL!M522&amp;"."&amp;DEDEL!K522&amp;"."&amp;$C$5</f>
        <v>...Ma22</v>
      </c>
      <c r="G522" s="183">
        <f t="shared" ca="1" si="31"/>
        <v>44697</v>
      </c>
      <c r="H522" s="316" cm="1">
        <f t="array" ref="H522">-IF(SUMPRODUCT((DEDEL!$Q$19:$AB$19=$B$5)*DEDEL!Q522:AB522)&lt;0,SUMPRODUCT((DEDEL!$Q$19:$AB$19=$B$5)*DEDEL!Q522:AB522),0)</f>
        <v>0</v>
      </c>
      <c r="I522" s="115">
        <f t="shared" ca="1" si="30"/>
        <v>44697</v>
      </c>
      <c r="J522" s="117">
        <v>3</v>
      </c>
      <c r="K522" s="117" t="b">
        <v>1</v>
      </c>
      <c r="L522" s="117" t="s">
        <v>1313</v>
      </c>
      <c r="M522" s="117" t="b">
        <v>1</v>
      </c>
      <c r="N522" s="117" t="s">
        <v>1276</v>
      </c>
      <c r="O522" s="182" t="str">
        <f>LEFT(DEDEL!D522,19)&amp;"."&amp;DEDELCR!F522</f>
        <v>....Ma22</v>
      </c>
      <c r="P522" s="185">
        <f>DEDEL!I522</f>
        <v>0</v>
      </c>
      <c r="Q522" s="117" t="b">
        <v>1</v>
      </c>
      <c r="R522" s="117" t="b">
        <v>1</v>
      </c>
      <c r="S522" s="117" t="b">
        <v>1</v>
      </c>
    </row>
    <row r="523" spans="1:19" x14ac:dyDescent="0.25">
      <c r="A523" s="117" t="s">
        <v>1312</v>
      </c>
      <c r="B523" s="180">
        <v>1</v>
      </c>
      <c r="C523" s="117">
        <v>2</v>
      </c>
      <c r="D523" s="181">
        <f>DEDEL!J523</f>
        <v>0</v>
      </c>
      <c r="E523" s="117" t="b">
        <v>1</v>
      </c>
      <c r="F523" s="182" t="str">
        <f>RIGHT(DEDEL!C523,4)&amp;"."&amp;DEDEL!M523&amp;"."&amp;DEDEL!K523&amp;"."&amp;$C$5</f>
        <v>...Ma22</v>
      </c>
      <c r="G523" s="183">
        <f t="shared" ca="1" si="31"/>
        <v>44697</v>
      </c>
      <c r="H523" s="316" cm="1">
        <f t="array" ref="H523">-IF(SUMPRODUCT((DEDEL!$Q$19:$AB$19=$B$5)*DEDEL!Q523:AB523)&lt;0,SUMPRODUCT((DEDEL!$Q$19:$AB$19=$B$5)*DEDEL!Q523:AB523),0)</f>
        <v>0</v>
      </c>
      <c r="I523" s="115">
        <f t="shared" ca="1" si="30"/>
        <v>44697</v>
      </c>
      <c r="J523" s="117">
        <v>3</v>
      </c>
      <c r="K523" s="117" t="b">
        <v>1</v>
      </c>
      <c r="L523" s="117" t="s">
        <v>1313</v>
      </c>
      <c r="M523" s="117" t="b">
        <v>1</v>
      </c>
      <c r="N523" s="117" t="s">
        <v>1276</v>
      </c>
      <c r="O523" s="182" t="str">
        <f>LEFT(DEDEL!D523,19)&amp;"."&amp;DEDELCR!F523</f>
        <v>....Ma22</v>
      </c>
      <c r="P523" s="185">
        <f>DEDEL!I523</f>
        <v>0</v>
      </c>
      <c r="Q523" s="117" t="b">
        <v>1</v>
      </c>
      <c r="R523" s="117" t="b">
        <v>1</v>
      </c>
      <c r="S523" s="117" t="b">
        <v>1</v>
      </c>
    </row>
    <row r="524" spans="1:19" x14ac:dyDescent="0.25">
      <c r="A524" s="117" t="s">
        <v>1312</v>
      </c>
      <c r="B524" s="180">
        <v>1</v>
      </c>
      <c r="C524" s="117">
        <v>2</v>
      </c>
      <c r="D524" s="181">
        <f>DEDEL!J524</f>
        <v>0</v>
      </c>
      <c r="E524" s="117" t="b">
        <v>1</v>
      </c>
      <c r="F524" s="182" t="str">
        <f>RIGHT(DEDEL!C524,4)&amp;"."&amp;DEDEL!M524&amp;"."&amp;DEDEL!K524&amp;"."&amp;$C$5</f>
        <v>...Ma22</v>
      </c>
      <c r="G524" s="183">
        <f t="shared" ca="1" si="31"/>
        <v>44697</v>
      </c>
      <c r="H524" s="316" cm="1">
        <f t="array" ref="H524">-IF(SUMPRODUCT((DEDEL!$Q$19:$AB$19=$B$5)*DEDEL!Q524:AB524)&lt;0,SUMPRODUCT((DEDEL!$Q$19:$AB$19=$B$5)*DEDEL!Q524:AB524),0)</f>
        <v>0</v>
      </c>
      <c r="I524" s="115">
        <f t="shared" ref="I524:I587" ca="1" si="32">G524</f>
        <v>44697</v>
      </c>
      <c r="J524" s="117">
        <v>3</v>
      </c>
      <c r="K524" s="117" t="b">
        <v>1</v>
      </c>
      <c r="L524" s="117" t="s">
        <v>1313</v>
      </c>
      <c r="M524" s="117" t="b">
        <v>1</v>
      </c>
      <c r="N524" s="117" t="s">
        <v>1276</v>
      </c>
      <c r="O524" s="182" t="str">
        <f>LEFT(DEDEL!D524,19)&amp;"."&amp;DEDELCR!F524</f>
        <v>....Ma22</v>
      </c>
      <c r="P524" s="185">
        <f>DEDEL!I524</f>
        <v>0</v>
      </c>
      <c r="Q524" s="117" t="b">
        <v>1</v>
      </c>
      <c r="R524" s="117" t="b">
        <v>1</v>
      </c>
      <c r="S524" s="117" t="b">
        <v>1</v>
      </c>
    </row>
    <row r="525" spans="1:19" x14ac:dyDescent="0.25">
      <c r="A525" s="117" t="s">
        <v>1312</v>
      </c>
      <c r="B525" s="180">
        <v>1</v>
      </c>
      <c r="C525" s="117">
        <v>2</v>
      </c>
      <c r="D525" s="181">
        <f>DEDEL!J525</f>
        <v>0</v>
      </c>
      <c r="E525" s="117" t="b">
        <v>1</v>
      </c>
      <c r="F525" s="182" t="str">
        <f>RIGHT(DEDEL!C525,4)&amp;"."&amp;DEDEL!M525&amp;"."&amp;DEDEL!K525&amp;"."&amp;$C$5</f>
        <v>...Ma22</v>
      </c>
      <c r="G525" s="183">
        <f t="shared" ca="1" si="31"/>
        <v>44697</v>
      </c>
      <c r="H525" s="316" cm="1">
        <f t="array" ref="H525">-IF(SUMPRODUCT((DEDEL!$Q$19:$AB$19=$B$5)*DEDEL!Q525:AB525)&lt;0,SUMPRODUCT((DEDEL!$Q$19:$AB$19=$B$5)*DEDEL!Q525:AB525),0)</f>
        <v>0</v>
      </c>
      <c r="I525" s="115">
        <f t="shared" ca="1" si="32"/>
        <v>44697</v>
      </c>
      <c r="J525" s="117">
        <v>3</v>
      </c>
      <c r="K525" s="117" t="b">
        <v>1</v>
      </c>
      <c r="L525" s="117" t="s">
        <v>1313</v>
      </c>
      <c r="M525" s="117" t="b">
        <v>1</v>
      </c>
      <c r="N525" s="117" t="s">
        <v>1276</v>
      </c>
      <c r="O525" s="182" t="str">
        <f>LEFT(DEDEL!D525,19)&amp;"."&amp;DEDELCR!F525</f>
        <v>....Ma22</v>
      </c>
      <c r="P525" s="185">
        <f>DEDEL!I525</f>
        <v>0</v>
      </c>
      <c r="Q525" s="117" t="b">
        <v>1</v>
      </c>
      <c r="R525" s="117" t="b">
        <v>1</v>
      </c>
      <c r="S525" s="117" t="b">
        <v>1</v>
      </c>
    </row>
    <row r="526" spans="1:19" x14ac:dyDescent="0.25">
      <c r="A526" s="117" t="s">
        <v>1312</v>
      </c>
      <c r="B526" s="180">
        <v>1</v>
      </c>
      <c r="C526" s="117">
        <v>2</v>
      </c>
      <c r="D526" s="181">
        <f>DEDEL!J526</f>
        <v>0</v>
      </c>
      <c r="E526" s="117" t="b">
        <v>1</v>
      </c>
      <c r="F526" s="182" t="str">
        <f>RIGHT(DEDEL!C526,4)&amp;"."&amp;DEDEL!M526&amp;"."&amp;DEDEL!K526&amp;"."&amp;$C$5</f>
        <v>...Ma22</v>
      </c>
      <c r="G526" s="183">
        <f t="shared" ca="1" si="31"/>
        <v>44697</v>
      </c>
      <c r="H526" s="316" cm="1">
        <f t="array" ref="H526">-IF(SUMPRODUCT((DEDEL!$Q$19:$AB$19=$B$5)*DEDEL!Q526:AB526)&lt;0,SUMPRODUCT((DEDEL!$Q$19:$AB$19=$B$5)*DEDEL!Q526:AB526),0)</f>
        <v>0</v>
      </c>
      <c r="I526" s="115">
        <f t="shared" ca="1" si="32"/>
        <v>44697</v>
      </c>
      <c r="J526" s="117">
        <v>3</v>
      </c>
      <c r="K526" s="117" t="b">
        <v>1</v>
      </c>
      <c r="L526" s="117" t="s">
        <v>1313</v>
      </c>
      <c r="M526" s="117" t="b">
        <v>1</v>
      </c>
      <c r="N526" s="117" t="s">
        <v>1276</v>
      </c>
      <c r="O526" s="182" t="str">
        <f>LEFT(DEDEL!D526,19)&amp;"."&amp;DEDELCR!F526</f>
        <v>....Ma22</v>
      </c>
      <c r="P526" s="185">
        <f>DEDEL!I526</f>
        <v>0</v>
      </c>
      <c r="Q526" s="117" t="b">
        <v>1</v>
      </c>
      <c r="R526" s="117" t="b">
        <v>1</v>
      </c>
      <c r="S526" s="117" t="b">
        <v>1</v>
      </c>
    </row>
    <row r="527" spans="1:19" x14ac:dyDescent="0.25">
      <c r="A527" s="117" t="s">
        <v>1312</v>
      </c>
      <c r="B527" s="180">
        <v>1</v>
      </c>
      <c r="C527" s="117">
        <v>2</v>
      </c>
      <c r="D527" s="181">
        <f>DEDEL!J527</f>
        <v>0</v>
      </c>
      <c r="E527" s="117" t="b">
        <v>1</v>
      </c>
      <c r="F527" s="182" t="str">
        <f>RIGHT(DEDEL!C527,4)&amp;"."&amp;DEDEL!M527&amp;"."&amp;DEDEL!K527&amp;"."&amp;$C$5</f>
        <v>...Ma22</v>
      </c>
      <c r="G527" s="183">
        <f t="shared" ca="1" si="31"/>
        <v>44697</v>
      </c>
      <c r="H527" s="316" cm="1">
        <f t="array" ref="H527">-IF(SUMPRODUCT((DEDEL!$Q$19:$AB$19=$B$5)*DEDEL!Q527:AB527)&lt;0,SUMPRODUCT((DEDEL!$Q$19:$AB$19=$B$5)*DEDEL!Q527:AB527),0)</f>
        <v>0</v>
      </c>
      <c r="I527" s="115">
        <f t="shared" ca="1" si="32"/>
        <v>44697</v>
      </c>
      <c r="J527" s="117">
        <v>3</v>
      </c>
      <c r="K527" s="117" t="b">
        <v>1</v>
      </c>
      <c r="L527" s="117" t="s">
        <v>1313</v>
      </c>
      <c r="M527" s="117" t="b">
        <v>1</v>
      </c>
      <c r="N527" s="117" t="s">
        <v>1276</v>
      </c>
      <c r="O527" s="182" t="str">
        <f>LEFT(DEDEL!D527,19)&amp;"."&amp;DEDELCR!F527</f>
        <v>....Ma22</v>
      </c>
      <c r="P527" s="185">
        <f>DEDEL!I527</f>
        <v>0</v>
      </c>
      <c r="Q527" s="117" t="b">
        <v>1</v>
      </c>
      <c r="R527" s="117" t="b">
        <v>1</v>
      </c>
      <c r="S527" s="117" t="b">
        <v>1</v>
      </c>
    </row>
    <row r="528" spans="1:19" x14ac:dyDescent="0.25">
      <c r="A528" s="117" t="s">
        <v>1312</v>
      </c>
      <c r="B528" s="180">
        <v>1</v>
      </c>
      <c r="C528" s="117">
        <v>2</v>
      </c>
      <c r="D528" s="181">
        <f>DEDEL!J528</f>
        <v>0</v>
      </c>
      <c r="E528" s="117" t="b">
        <v>1</v>
      </c>
      <c r="F528" s="182" t="str">
        <f>RIGHT(DEDEL!C528,4)&amp;"."&amp;DEDEL!M528&amp;"."&amp;DEDEL!K528&amp;"."&amp;$C$5</f>
        <v>...Ma22</v>
      </c>
      <c r="G528" s="183">
        <f t="shared" ca="1" si="31"/>
        <v>44697</v>
      </c>
      <c r="H528" s="316" cm="1">
        <f t="array" ref="H528">-IF(SUMPRODUCT((DEDEL!$Q$19:$AB$19=$B$5)*DEDEL!Q528:AB528)&lt;0,SUMPRODUCT((DEDEL!$Q$19:$AB$19=$B$5)*DEDEL!Q528:AB528),0)</f>
        <v>0</v>
      </c>
      <c r="I528" s="115">
        <f t="shared" ca="1" si="32"/>
        <v>44697</v>
      </c>
      <c r="J528" s="117">
        <v>3</v>
      </c>
      <c r="K528" s="117" t="b">
        <v>1</v>
      </c>
      <c r="L528" s="117" t="s">
        <v>1313</v>
      </c>
      <c r="M528" s="117" t="b">
        <v>1</v>
      </c>
      <c r="N528" s="117" t="s">
        <v>1276</v>
      </c>
      <c r="O528" s="182" t="str">
        <f>LEFT(DEDEL!D528,19)&amp;"."&amp;DEDELCR!F528</f>
        <v>....Ma22</v>
      </c>
      <c r="P528" s="185">
        <f>DEDEL!I528</f>
        <v>0</v>
      </c>
      <c r="Q528" s="117" t="b">
        <v>1</v>
      </c>
      <c r="R528" s="117" t="b">
        <v>1</v>
      </c>
      <c r="S528" s="117" t="b">
        <v>1</v>
      </c>
    </row>
    <row r="529" spans="1:19" x14ac:dyDescent="0.25">
      <c r="A529" s="117" t="s">
        <v>1312</v>
      </c>
      <c r="B529" s="180">
        <v>1</v>
      </c>
      <c r="C529" s="117">
        <v>2</v>
      </c>
      <c r="D529" s="181">
        <f>DEDEL!J529</f>
        <v>0</v>
      </c>
      <c r="E529" s="117" t="b">
        <v>1</v>
      </c>
      <c r="F529" s="182" t="str">
        <f>RIGHT(DEDEL!C529,4)&amp;"."&amp;DEDEL!M529&amp;"."&amp;DEDEL!K529&amp;"."&amp;$C$5</f>
        <v>...Ma22</v>
      </c>
      <c r="G529" s="183">
        <f t="shared" ca="1" si="31"/>
        <v>44697</v>
      </c>
      <c r="H529" s="316" cm="1">
        <f t="array" ref="H529">-IF(SUMPRODUCT((DEDEL!$Q$19:$AB$19=$B$5)*DEDEL!Q529:AB529)&lt;0,SUMPRODUCT((DEDEL!$Q$19:$AB$19=$B$5)*DEDEL!Q529:AB529),0)</f>
        <v>0</v>
      </c>
      <c r="I529" s="115">
        <f t="shared" ca="1" si="32"/>
        <v>44697</v>
      </c>
      <c r="J529" s="117">
        <v>3</v>
      </c>
      <c r="K529" s="117" t="b">
        <v>1</v>
      </c>
      <c r="L529" s="117" t="s">
        <v>1313</v>
      </c>
      <c r="M529" s="117" t="b">
        <v>1</v>
      </c>
      <c r="N529" s="117" t="s">
        <v>1276</v>
      </c>
      <c r="O529" s="182" t="str">
        <f>LEFT(DEDEL!D529,19)&amp;"."&amp;DEDELCR!F529</f>
        <v>....Ma22</v>
      </c>
      <c r="P529" s="185">
        <f>DEDEL!I529</f>
        <v>0</v>
      </c>
      <c r="Q529" s="117" t="b">
        <v>1</v>
      </c>
      <c r="R529" s="117" t="b">
        <v>1</v>
      </c>
      <c r="S529" s="117" t="b">
        <v>1</v>
      </c>
    </row>
    <row r="530" spans="1:19" x14ac:dyDescent="0.25">
      <c r="A530" s="117" t="s">
        <v>1312</v>
      </c>
      <c r="B530" s="180">
        <v>1</v>
      </c>
      <c r="C530" s="117">
        <v>2</v>
      </c>
      <c r="D530" s="181">
        <f>DEDEL!J530</f>
        <v>0</v>
      </c>
      <c r="E530" s="117" t="b">
        <v>1</v>
      </c>
      <c r="F530" s="182" t="str">
        <f>RIGHT(DEDEL!C530,4)&amp;"."&amp;DEDEL!M530&amp;"."&amp;DEDEL!K530&amp;"."&amp;$C$5</f>
        <v>...Ma22</v>
      </c>
      <c r="G530" s="183">
        <f t="shared" ca="1" si="31"/>
        <v>44697</v>
      </c>
      <c r="H530" s="316" cm="1">
        <f t="array" ref="H530">-IF(SUMPRODUCT((DEDEL!$Q$19:$AB$19=$B$5)*DEDEL!Q530:AB530)&lt;0,SUMPRODUCT((DEDEL!$Q$19:$AB$19=$B$5)*DEDEL!Q530:AB530),0)</f>
        <v>0</v>
      </c>
      <c r="I530" s="115">
        <f t="shared" ca="1" si="32"/>
        <v>44697</v>
      </c>
      <c r="J530" s="117">
        <v>3</v>
      </c>
      <c r="K530" s="117" t="b">
        <v>1</v>
      </c>
      <c r="L530" s="117" t="s">
        <v>1313</v>
      </c>
      <c r="M530" s="117" t="b">
        <v>1</v>
      </c>
      <c r="N530" s="117" t="s">
        <v>1276</v>
      </c>
      <c r="O530" s="182" t="str">
        <f>LEFT(DEDEL!D530,19)&amp;"."&amp;DEDELCR!F530</f>
        <v>....Ma22</v>
      </c>
      <c r="P530" s="185">
        <f>DEDEL!I530</f>
        <v>0</v>
      </c>
      <c r="Q530" s="117" t="b">
        <v>1</v>
      </c>
      <c r="R530" s="117" t="b">
        <v>1</v>
      </c>
      <c r="S530" s="117" t="b">
        <v>1</v>
      </c>
    </row>
    <row r="531" spans="1:19" x14ac:dyDescent="0.25">
      <c r="A531" s="117" t="s">
        <v>1312</v>
      </c>
      <c r="B531" s="180">
        <v>1</v>
      </c>
      <c r="C531" s="117">
        <v>2</v>
      </c>
      <c r="D531" s="181">
        <f>DEDEL!J531</f>
        <v>0</v>
      </c>
      <c r="E531" s="117" t="b">
        <v>1</v>
      </c>
      <c r="F531" s="182" t="str">
        <f>RIGHT(DEDEL!C531,4)&amp;"."&amp;DEDEL!M531&amp;"."&amp;DEDEL!K531&amp;"."&amp;$C$5</f>
        <v>...Ma22</v>
      </c>
      <c r="G531" s="183">
        <f t="shared" ca="1" si="31"/>
        <v>44697</v>
      </c>
      <c r="H531" s="316" cm="1">
        <f t="array" ref="H531">-IF(SUMPRODUCT((DEDEL!$Q$19:$AB$19=$B$5)*DEDEL!Q531:AB531)&lt;0,SUMPRODUCT((DEDEL!$Q$19:$AB$19=$B$5)*DEDEL!Q531:AB531),0)</f>
        <v>0</v>
      </c>
      <c r="I531" s="115">
        <f t="shared" ca="1" si="32"/>
        <v>44697</v>
      </c>
      <c r="J531" s="117">
        <v>3</v>
      </c>
      <c r="K531" s="117" t="b">
        <v>1</v>
      </c>
      <c r="L531" s="117" t="s">
        <v>1313</v>
      </c>
      <c r="M531" s="117" t="b">
        <v>1</v>
      </c>
      <c r="N531" s="117" t="s">
        <v>1276</v>
      </c>
      <c r="O531" s="182" t="str">
        <f>LEFT(DEDEL!D531,19)&amp;"."&amp;DEDELCR!F531</f>
        <v>....Ma22</v>
      </c>
      <c r="P531" s="185">
        <f>DEDEL!I531</f>
        <v>0</v>
      </c>
      <c r="Q531" s="117" t="b">
        <v>1</v>
      </c>
      <c r="R531" s="117" t="b">
        <v>1</v>
      </c>
      <c r="S531" s="117" t="b">
        <v>1</v>
      </c>
    </row>
    <row r="532" spans="1:19" x14ac:dyDescent="0.25">
      <c r="A532" s="117" t="s">
        <v>1312</v>
      </c>
      <c r="B532" s="180">
        <v>1</v>
      </c>
      <c r="C532" s="117">
        <v>2</v>
      </c>
      <c r="D532" s="181">
        <f>DEDEL!J532</f>
        <v>0</v>
      </c>
      <c r="E532" s="117" t="b">
        <v>1</v>
      </c>
      <c r="F532" s="182" t="str">
        <f>RIGHT(DEDEL!C532,4)&amp;"."&amp;DEDEL!M532&amp;"."&amp;DEDEL!K532&amp;"."&amp;$C$5</f>
        <v>...Ma22</v>
      </c>
      <c r="G532" s="183">
        <f t="shared" ca="1" si="31"/>
        <v>44697</v>
      </c>
      <c r="H532" s="316" cm="1">
        <f t="array" ref="H532">-IF(SUMPRODUCT((DEDEL!$Q$19:$AB$19=$B$5)*DEDEL!Q532:AB532)&lt;0,SUMPRODUCT((DEDEL!$Q$19:$AB$19=$B$5)*DEDEL!Q532:AB532),0)</f>
        <v>0</v>
      </c>
      <c r="I532" s="115">
        <f t="shared" ca="1" si="32"/>
        <v>44697</v>
      </c>
      <c r="J532" s="117">
        <v>3</v>
      </c>
      <c r="K532" s="117" t="b">
        <v>1</v>
      </c>
      <c r="L532" s="117" t="s">
        <v>1313</v>
      </c>
      <c r="M532" s="117" t="b">
        <v>1</v>
      </c>
      <c r="N532" s="117" t="s">
        <v>1276</v>
      </c>
      <c r="O532" s="182" t="str">
        <f>LEFT(DEDEL!D532,19)&amp;"."&amp;DEDELCR!F532</f>
        <v>....Ma22</v>
      </c>
      <c r="P532" s="185">
        <f>DEDEL!I532</f>
        <v>0</v>
      </c>
      <c r="Q532" s="117" t="b">
        <v>1</v>
      </c>
      <c r="R532" s="117" t="b">
        <v>1</v>
      </c>
      <c r="S532" s="117" t="b">
        <v>1</v>
      </c>
    </row>
    <row r="533" spans="1:19" x14ac:dyDescent="0.25">
      <c r="A533" s="117" t="s">
        <v>1312</v>
      </c>
      <c r="B533" s="180">
        <v>1</v>
      </c>
      <c r="C533" s="117">
        <v>2</v>
      </c>
      <c r="D533" s="181">
        <f>DEDEL!J533</f>
        <v>0</v>
      </c>
      <c r="E533" s="117" t="b">
        <v>1</v>
      </c>
      <c r="F533" s="182" t="str">
        <f>RIGHT(DEDEL!C533,4)&amp;"."&amp;DEDEL!M533&amp;"."&amp;DEDEL!K533&amp;"."&amp;$C$5</f>
        <v>...Ma22</v>
      </c>
      <c r="G533" s="183">
        <f t="shared" ref="G533:G596" ca="1" si="33">TODAY()</f>
        <v>44697</v>
      </c>
      <c r="H533" s="316" cm="1">
        <f t="array" ref="H533">-IF(SUMPRODUCT((DEDEL!$Q$19:$AB$19=$B$5)*DEDEL!Q533:AB533)&lt;0,SUMPRODUCT((DEDEL!$Q$19:$AB$19=$B$5)*DEDEL!Q533:AB533),0)</f>
        <v>0</v>
      </c>
      <c r="I533" s="115">
        <f t="shared" ca="1" si="32"/>
        <v>44697</v>
      </c>
      <c r="J533" s="117">
        <v>3</v>
      </c>
      <c r="K533" s="117" t="b">
        <v>1</v>
      </c>
      <c r="L533" s="117" t="s">
        <v>1313</v>
      </c>
      <c r="M533" s="117" t="b">
        <v>1</v>
      </c>
      <c r="N533" s="117" t="s">
        <v>1276</v>
      </c>
      <c r="O533" s="182" t="str">
        <f>LEFT(DEDEL!D533,19)&amp;"."&amp;DEDELCR!F533</f>
        <v>....Ma22</v>
      </c>
      <c r="P533" s="185">
        <f>DEDEL!I533</f>
        <v>0</v>
      </c>
      <c r="Q533" s="117" t="b">
        <v>1</v>
      </c>
      <c r="R533" s="117" t="b">
        <v>1</v>
      </c>
      <c r="S533" s="117" t="b">
        <v>1</v>
      </c>
    </row>
    <row r="534" spans="1:19" x14ac:dyDescent="0.25">
      <c r="A534" s="117" t="s">
        <v>1312</v>
      </c>
      <c r="B534" s="180">
        <v>1</v>
      </c>
      <c r="C534" s="117">
        <v>2</v>
      </c>
      <c r="D534" s="181">
        <f>DEDEL!J534</f>
        <v>0</v>
      </c>
      <c r="E534" s="117" t="b">
        <v>1</v>
      </c>
      <c r="F534" s="182" t="str">
        <f>RIGHT(DEDEL!C534,4)&amp;"."&amp;DEDEL!M534&amp;"."&amp;DEDEL!K534&amp;"."&amp;$C$5</f>
        <v>...Ma22</v>
      </c>
      <c r="G534" s="183">
        <f t="shared" ca="1" si="33"/>
        <v>44697</v>
      </c>
      <c r="H534" s="316" cm="1">
        <f t="array" ref="H534">-IF(SUMPRODUCT((DEDEL!$Q$19:$AB$19=$B$5)*DEDEL!Q534:AB534)&lt;0,SUMPRODUCT((DEDEL!$Q$19:$AB$19=$B$5)*DEDEL!Q534:AB534),0)</f>
        <v>0</v>
      </c>
      <c r="I534" s="115">
        <f t="shared" ca="1" si="32"/>
        <v>44697</v>
      </c>
      <c r="J534" s="117">
        <v>3</v>
      </c>
      <c r="K534" s="117" t="b">
        <v>1</v>
      </c>
      <c r="L534" s="117" t="s">
        <v>1313</v>
      </c>
      <c r="M534" s="117" t="b">
        <v>1</v>
      </c>
      <c r="N534" s="117" t="s">
        <v>1276</v>
      </c>
      <c r="O534" s="182" t="str">
        <f>LEFT(DEDEL!D534,19)&amp;"."&amp;DEDELCR!F534</f>
        <v>....Ma22</v>
      </c>
      <c r="P534" s="185">
        <f>DEDEL!I534</f>
        <v>0</v>
      </c>
      <c r="Q534" s="117" t="b">
        <v>1</v>
      </c>
      <c r="R534" s="117" t="b">
        <v>1</v>
      </c>
      <c r="S534" s="117" t="b">
        <v>1</v>
      </c>
    </row>
    <row r="535" spans="1:19" x14ac:dyDescent="0.25">
      <c r="A535" s="117" t="s">
        <v>1312</v>
      </c>
      <c r="B535" s="180">
        <v>1</v>
      </c>
      <c r="C535" s="117">
        <v>2</v>
      </c>
      <c r="D535" s="181">
        <f>DEDEL!J535</f>
        <v>0</v>
      </c>
      <c r="E535" s="117" t="b">
        <v>1</v>
      </c>
      <c r="F535" s="182" t="str">
        <f>RIGHT(DEDEL!C535,4)&amp;"."&amp;DEDEL!M535&amp;"."&amp;DEDEL!K535&amp;"."&amp;$C$5</f>
        <v>...Ma22</v>
      </c>
      <c r="G535" s="183">
        <f t="shared" ca="1" si="33"/>
        <v>44697</v>
      </c>
      <c r="H535" s="316" cm="1">
        <f t="array" ref="H535">-IF(SUMPRODUCT((DEDEL!$Q$19:$AB$19=$B$5)*DEDEL!Q535:AB535)&lt;0,SUMPRODUCT((DEDEL!$Q$19:$AB$19=$B$5)*DEDEL!Q535:AB535),0)</f>
        <v>0</v>
      </c>
      <c r="I535" s="115">
        <f t="shared" ca="1" si="32"/>
        <v>44697</v>
      </c>
      <c r="J535" s="117">
        <v>3</v>
      </c>
      <c r="K535" s="117" t="b">
        <v>1</v>
      </c>
      <c r="L535" s="117" t="s">
        <v>1313</v>
      </c>
      <c r="M535" s="117" t="b">
        <v>1</v>
      </c>
      <c r="N535" s="117" t="s">
        <v>1276</v>
      </c>
      <c r="O535" s="182" t="str">
        <f>LEFT(DEDEL!D535,19)&amp;"."&amp;DEDELCR!F535</f>
        <v>....Ma22</v>
      </c>
      <c r="P535" s="185">
        <f>DEDEL!I535</f>
        <v>0</v>
      </c>
      <c r="Q535" s="117" t="b">
        <v>1</v>
      </c>
      <c r="R535" s="117" t="b">
        <v>1</v>
      </c>
      <c r="S535" s="117" t="b">
        <v>1</v>
      </c>
    </row>
    <row r="536" spans="1:19" x14ac:dyDescent="0.25">
      <c r="A536" s="117" t="s">
        <v>1312</v>
      </c>
      <c r="B536" s="180">
        <v>1</v>
      </c>
      <c r="C536" s="117">
        <v>2</v>
      </c>
      <c r="D536" s="181">
        <f>DEDEL!J536</f>
        <v>0</v>
      </c>
      <c r="E536" s="117" t="b">
        <v>1</v>
      </c>
      <c r="F536" s="182" t="str">
        <f>RIGHT(DEDEL!C536,4)&amp;"."&amp;DEDEL!M536&amp;"."&amp;DEDEL!K536&amp;"."&amp;$C$5</f>
        <v>...Ma22</v>
      </c>
      <c r="G536" s="183">
        <f t="shared" ca="1" si="33"/>
        <v>44697</v>
      </c>
      <c r="H536" s="316" cm="1">
        <f t="array" ref="H536">-IF(SUMPRODUCT((DEDEL!$Q$19:$AB$19=$B$5)*DEDEL!Q536:AB536)&lt;0,SUMPRODUCT((DEDEL!$Q$19:$AB$19=$B$5)*DEDEL!Q536:AB536),0)</f>
        <v>0</v>
      </c>
      <c r="I536" s="115">
        <f t="shared" ca="1" si="32"/>
        <v>44697</v>
      </c>
      <c r="J536" s="117">
        <v>3</v>
      </c>
      <c r="K536" s="117" t="b">
        <v>1</v>
      </c>
      <c r="L536" s="117" t="s">
        <v>1313</v>
      </c>
      <c r="M536" s="117" t="b">
        <v>1</v>
      </c>
      <c r="N536" s="117" t="s">
        <v>1276</v>
      </c>
      <c r="O536" s="182" t="str">
        <f>LEFT(DEDEL!D536,19)&amp;"."&amp;DEDELCR!F536</f>
        <v>....Ma22</v>
      </c>
      <c r="P536" s="185">
        <f>DEDEL!I536</f>
        <v>0</v>
      </c>
      <c r="Q536" s="117" t="b">
        <v>1</v>
      </c>
      <c r="R536" s="117" t="b">
        <v>1</v>
      </c>
      <c r="S536" s="117" t="b">
        <v>1</v>
      </c>
    </row>
    <row r="537" spans="1:19" x14ac:dyDescent="0.25">
      <c r="A537" s="117" t="s">
        <v>1312</v>
      </c>
      <c r="B537" s="180">
        <v>1</v>
      </c>
      <c r="C537" s="117">
        <v>2</v>
      </c>
      <c r="D537" s="181">
        <f>DEDEL!J537</f>
        <v>0</v>
      </c>
      <c r="E537" s="117" t="b">
        <v>1</v>
      </c>
      <c r="F537" s="182" t="str">
        <f>RIGHT(DEDEL!C537,4)&amp;"."&amp;DEDEL!M537&amp;"."&amp;DEDEL!K537&amp;"."&amp;$C$5</f>
        <v>...Ma22</v>
      </c>
      <c r="G537" s="183">
        <f t="shared" ca="1" si="33"/>
        <v>44697</v>
      </c>
      <c r="H537" s="316" cm="1">
        <f t="array" ref="H537">-IF(SUMPRODUCT((DEDEL!$Q$19:$AB$19=$B$5)*DEDEL!Q537:AB537)&lt;0,SUMPRODUCT((DEDEL!$Q$19:$AB$19=$B$5)*DEDEL!Q537:AB537),0)</f>
        <v>0</v>
      </c>
      <c r="I537" s="115">
        <f t="shared" ca="1" si="32"/>
        <v>44697</v>
      </c>
      <c r="J537" s="117">
        <v>3</v>
      </c>
      <c r="K537" s="117" t="b">
        <v>1</v>
      </c>
      <c r="L537" s="117" t="s">
        <v>1313</v>
      </c>
      <c r="M537" s="117" t="b">
        <v>1</v>
      </c>
      <c r="N537" s="117" t="s">
        <v>1276</v>
      </c>
      <c r="O537" s="182" t="str">
        <f>LEFT(DEDEL!D537,19)&amp;"."&amp;DEDELCR!F537</f>
        <v>....Ma22</v>
      </c>
      <c r="P537" s="185">
        <f>DEDEL!I537</f>
        <v>0</v>
      </c>
      <c r="Q537" s="117" t="b">
        <v>1</v>
      </c>
      <c r="R537" s="117" t="b">
        <v>1</v>
      </c>
      <c r="S537" s="117" t="b">
        <v>1</v>
      </c>
    </row>
    <row r="538" spans="1:19" x14ac:dyDescent="0.25">
      <c r="A538" s="117" t="s">
        <v>1312</v>
      </c>
      <c r="B538" s="180">
        <v>1</v>
      </c>
      <c r="C538" s="117">
        <v>2</v>
      </c>
      <c r="D538" s="181">
        <f>DEDEL!J538</f>
        <v>0</v>
      </c>
      <c r="E538" s="117" t="b">
        <v>1</v>
      </c>
      <c r="F538" s="182" t="str">
        <f>RIGHT(DEDEL!C538,4)&amp;"."&amp;DEDEL!M538&amp;"."&amp;DEDEL!K538&amp;"."&amp;$C$5</f>
        <v>...Ma22</v>
      </c>
      <c r="G538" s="183">
        <f t="shared" ca="1" si="33"/>
        <v>44697</v>
      </c>
      <c r="H538" s="316" cm="1">
        <f t="array" ref="H538">-IF(SUMPRODUCT((DEDEL!$Q$19:$AB$19=$B$5)*DEDEL!Q538:AB538)&lt;0,SUMPRODUCT((DEDEL!$Q$19:$AB$19=$B$5)*DEDEL!Q538:AB538),0)</f>
        <v>0</v>
      </c>
      <c r="I538" s="115">
        <f t="shared" ca="1" si="32"/>
        <v>44697</v>
      </c>
      <c r="J538" s="117">
        <v>3</v>
      </c>
      <c r="K538" s="117" t="b">
        <v>1</v>
      </c>
      <c r="L538" s="117" t="s">
        <v>1313</v>
      </c>
      <c r="M538" s="117" t="b">
        <v>1</v>
      </c>
      <c r="N538" s="117" t="s">
        <v>1276</v>
      </c>
      <c r="O538" s="182" t="str">
        <f>LEFT(DEDEL!D538,19)&amp;"."&amp;DEDELCR!F538</f>
        <v>....Ma22</v>
      </c>
      <c r="P538" s="185">
        <f>DEDEL!I538</f>
        <v>0</v>
      </c>
      <c r="Q538" s="117" t="b">
        <v>1</v>
      </c>
      <c r="R538" s="117" t="b">
        <v>1</v>
      </c>
      <c r="S538" s="117" t="b">
        <v>1</v>
      </c>
    </row>
    <row r="539" spans="1:19" x14ac:dyDescent="0.25">
      <c r="A539" s="117" t="s">
        <v>1312</v>
      </c>
      <c r="B539" s="180">
        <v>1</v>
      </c>
      <c r="C539" s="117">
        <v>2</v>
      </c>
      <c r="D539" s="181">
        <f>DEDEL!J539</f>
        <v>0</v>
      </c>
      <c r="E539" s="117" t="b">
        <v>1</v>
      </c>
      <c r="F539" s="182" t="str">
        <f>RIGHT(DEDEL!C539,4)&amp;"."&amp;DEDEL!M539&amp;"."&amp;DEDEL!K539&amp;"."&amp;$C$5</f>
        <v>...Ma22</v>
      </c>
      <c r="G539" s="183">
        <f t="shared" ca="1" si="33"/>
        <v>44697</v>
      </c>
      <c r="H539" s="316" cm="1">
        <f t="array" ref="H539">-IF(SUMPRODUCT((DEDEL!$Q$19:$AB$19=$B$5)*DEDEL!Q539:AB539)&lt;0,SUMPRODUCT((DEDEL!$Q$19:$AB$19=$B$5)*DEDEL!Q539:AB539),0)</f>
        <v>0</v>
      </c>
      <c r="I539" s="115">
        <f t="shared" ca="1" si="32"/>
        <v>44697</v>
      </c>
      <c r="J539" s="117">
        <v>3</v>
      </c>
      <c r="K539" s="117" t="b">
        <v>1</v>
      </c>
      <c r="L539" s="117" t="s">
        <v>1313</v>
      </c>
      <c r="M539" s="117" t="b">
        <v>1</v>
      </c>
      <c r="N539" s="117" t="s">
        <v>1276</v>
      </c>
      <c r="O539" s="182" t="str">
        <f>LEFT(DEDEL!D539,19)&amp;"."&amp;DEDELCR!F539</f>
        <v>....Ma22</v>
      </c>
      <c r="P539" s="185">
        <f>DEDEL!I539</f>
        <v>0</v>
      </c>
      <c r="Q539" s="117" t="b">
        <v>1</v>
      </c>
      <c r="R539" s="117" t="b">
        <v>1</v>
      </c>
      <c r="S539" s="117" t="b">
        <v>1</v>
      </c>
    </row>
    <row r="540" spans="1:19" x14ac:dyDescent="0.25">
      <c r="A540" s="117" t="s">
        <v>1312</v>
      </c>
      <c r="B540" s="180">
        <v>1</v>
      </c>
      <c r="C540" s="117">
        <v>2</v>
      </c>
      <c r="D540" s="181">
        <f>DEDEL!J540</f>
        <v>0</v>
      </c>
      <c r="E540" s="117" t="b">
        <v>1</v>
      </c>
      <c r="F540" s="182" t="str">
        <f>RIGHT(DEDEL!C540,4)&amp;"."&amp;DEDEL!M540&amp;"."&amp;DEDEL!K540&amp;"."&amp;$C$5</f>
        <v>...Ma22</v>
      </c>
      <c r="G540" s="183">
        <f t="shared" ca="1" si="33"/>
        <v>44697</v>
      </c>
      <c r="H540" s="316" cm="1">
        <f t="array" ref="H540">-IF(SUMPRODUCT((DEDEL!$Q$19:$AB$19=$B$5)*DEDEL!Q540:AB540)&lt;0,SUMPRODUCT((DEDEL!$Q$19:$AB$19=$B$5)*DEDEL!Q540:AB540),0)</f>
        <v>0</v>
      </c>
      <c r="I540" s="115">
        <f t="shared" ca="1" si="32"/>
        <v>44697</v>
      </c>
      <c r="J540" s="117">
        <v>3</v>
      </c>
      <c r="K540" s="117" t="b">
        <v>1</v>
      </c>
      <c r="L540" s="117" t="s">
        <v>1313</v>
      </c>
      <c r="M540" s="117" t="b">
        <v>1</v>
      </c>
      <c r="N540" s="117" t="s">
        <v>1276</v>
      </c>
      <c r="O540" s="182" t="str">
        <f>LEFT(DEDEL!D540,19)&amp;"."&amp;DEDELCR!F540</f>
        <v>....Ma22</v>
      </c>
      <c r="P540" s="185">
        <f>DEDEL!I540</f>
        <v>0</v>
      </c>
      <c r="Q540" s="117" t="b">
        <v>1</v>
      </c>
      <c r="R540" s="117" t="b">
        <v>1</v>
      </c>
      <c r="S540" s="117" t="b">
        <v>1</v>
      </c>
    </row>
    <row r="541" spans="1:19" x14ac:dyDescent="0.25">
      <c r="A541" s="117" t="s">
        <v>1312</v>
      </c>
      <c r="B541" s="180">
        <v>1</v>
      </c>
      <c r="C541" s="117">
        <v>2</v>
      </c>
      <c r="D541" s="181">
        <f>DEDEL!J541</f>
        <v>0</v>
      </c>
      <c r="E541" s="117" t="b">
        <v>1</v>
      </c>
      <c r="F541" s="182" t="str">
        <f>RIGHT(DEDEL!C541,4)&amp;"."&amp;DEDEL!M541&amp;"."&amp;DEDEL!K541&amp;"."&amp;$C$5</f>
        <v>...Ma22</v>
      </c>
      <c r="G541" s="183">
        <f t="shared" ca="1" si="33"/>
        <v>44697</v>
      </c>
      <c r="H541" s="316" cm="1">
        <f t="array" ref="H541">-IF(SUMPRODUCT((DEDEL!$Q$19:$AB$19=$B$5)*DEDEL!Q541:AB541)&lt;0,SUMPRODUCT((DEDEL!$Q$19:$AB$19=$B$5)*DEDEL!Q541:AB541),0)</f>
        <v>0</v>
      </c>
      <c r="I541" s="115">
        <f t="shared" ca="1" si="32"/>
        <v>44697</v>
      </c>
      <c r="J541" s="117">
        <v>3</v>
      </c>
      <c r="K541" s="117" t="b">
        <v>1</v>
      </c>
      <c r="L541" s="117" t="s">
        <v>1313</v>
      </c>
      <c r="M541" s="117" t="b">
        <v>1</v>
      </c>
      <c r="N541" s="117" t="s">
        <v>1276</v>
      </c>
      <c r="O541" s="182" t="str">
        <f>LEFT(DEDEL!D541,19)&amp;"."&amp;DEDELCR!F541</f>
        <v>....Ma22</v>
      </c>
      <c r="P541" s="185">
        <f>DEDEL!I541</f>
        <v>0</v>
      </c>
      <c r="Q541" s="117" t="b">
        <v>1</v>
      </c>
      <c r="R541" s="117" t="b">
        <v>1</v>
      </c>
      <c r="S541" s="117" t="b">
        <v>1</v>
      </c>
    </row>
    <row r="542" spans="1:19" x14ac:dyDescent="0.25">
      <c r="A542" s="117" t="s">
        <v>1312</v>
      </c>
      <c r="B542" s="180">
        <v>1</v>
      </c>
      <c r="C542" s="117">
        <v>2</v>
      </c>
      <c r="D542" s="181">
        <f>DEDEL!J542</f>
        <v>0</v>
      </c>
      <c r="E542" s="117" t="b">
        <v>1</v>
      </c>
      <c r="F542" s="182" t="str">
        <f>RIGHT(DEDEL!C542,4)&amp;"."&amp;DEDEL!M542&amp;"."&amp;DEDEL!K542&amp;"."&amp;$C$5</f>
        <v>...Ma22</v>
      </c>
      <c r="G542" s="183">
        <f t="shared" ca="1" si="33"/>
        <v>44697</v>
      </c>
      <c r="H542" s="316" cm="1">
        <f t="array" ref="H542">-IF(SUMPRODUCT((DEDEL!$Q$19:$AB$19=$B$5)*DEDEL!Q542:AB542)&lt;0,SUMPRODUCT((DEDEL!$Q$19:$AB$19=$B$5)*DEDEL!Q542:AB542),0)</f>
        <v>0</v>
      </c>
      <c r="I542" s="115">
        <f t="shared" ca="1" si="32"/>
        <v>44697</v>
      </c>
      <c r="J542" s="117">
        <v>3</v>
      </c>
      <c r="K542" s="117" t="b">
        <v>1</v>
      </c>
      <c r="L542" s="117" t="s">
        <v>1313</v>
      </c>
      <c r="M542" s="117" t="b">
        <v>1</v>
      </c>
      <c r="N542" s="117" t="s">
        <v>1276</v>
      </c>
      <c r="O542" s="182" t="str">
        <f>LEFT(DEDEL!D542,19)&amp;"."&amp;DEDELCR!F542</f>
        <v>....Ma22</v>
      </c>
      <c r="P542" s="185">
        <f>DEDEL!I542</f>
        <v>0</v>
      </c>
      <c r="Q542" s="117" t="b">
        <v>1</v>
      </c>
      <c r="R542" s="117" t="b">
        <v>1</v>
      </c>
      <c r="S542" s="117" t="b">
        <v>1</v>
      </c>
    </row>
    <row r="543" spans="1:19" x14ac:dyDescent="0.25">
      <c r="A543" s="117" t="s">
        <v>1312</v>
      </c>
      <c r="B543" s="180">
        <v>1</v>
      </c>
      <c r="C543" s="117">
        <v>2</v>
      </c>
      <c r="D543" s="181">
        <f>DEDEL!J543</f>
        <v>0</v>
      </c>
      <c r="E543" s="117" t="b">
        <v>1</v>
      </c>
      <c r="F543" s="182" t="str">
        <f>RIGHT(DEDEL!C543,4)&amp;"."&amp;DEDEL!M543&amp;"."&amp;DEDEL!K543&amp;"."&amp;$C$5</f>
        <v>...Ma22</v>
      </c>
      <c r="G543" s="183">
        <f t="shared" ca="1" si="33"/>
        <v>44697</v>
      </c>
      <c r="H543" s="316" cm="1">
        <f t="array" ref="H543">-IF(SUMPRODUCT((DEDEL!$Q$19:$AB$19=$B$5)*DEDEL!Q543:AB543)&lt;0,SUMPRODUCT((DEDEL!$Q$19:$AB$19=$B$5)*DEDEL!Q543:AB543),0)</f>
        <v>0</v>
      </c>
      <c r="I543" s="115">
        <f t="shared" ca="1" si="32"/>
        <v>44697</v>
      </c>
      <c r="J543" s="117">
        <v>3</v>
      </c>
      <c r="K543" s="117" t="b">
        <v>1</v>
      </c>
      <c r="L543" s="117" t="s">
        <v>1313</v>
      </c>
      <c r="M543" s="117" t="b">
        <v>1</v>
      </c>
      <c r="N543" s="117" t="s">
        <v>1276</v>
      </c>
      <c r="O543" s="182" t="str">
        <f>LEFT(DEDEL!D543,19)&amp;"."&amp;DEDELCR!F543</f>
        <v>....Ma22</v>
      </c>
      <c r="P543" s="185">
        <f>DEDEL!I543</f>
        <v>0</v>
      </c>
      <c r="Q543" s="117" t="b">
        <v>1</v>
      </c>
      <c r="R543" s="117" t="b">
        <v>1</v>
      </c>
      <c r="S543" s="117" t="b">
        <v>1</v>
      </c>
    </row>
    <row r="544" spans="1:19" x14ac:dyDescent="0.25">
      <c r="A544" s="117" t="s">
        <v>1312</v>
      </c>
      <c r="B544" s="180">
        <v>1</v>
      </c>
      <c r="C544" s="117">
        <v>2</v>
      </c>
      <c r="D544" s="181">
        <f>DEDEL!J544</f>
        <v>0</v>
      </c>
      <c r="E544" s="117" t="b">
        <v>1</v>
      </c>
      <c r="F544" s="182" t="str">
        <f>RIGHT(DEDEL!C544,4)&amp;"."&amp;DEDEL!M544&amp;"."&amp;DEDEL!K544&amp;"."&amp;$C$5</f>
        <v>...Ma22</v>
      </c>
      <c r="G544" s="183">
        <f t="shared" ca="1" si="33"/>
        <v>44697</v>
      </c>
      <c r="H544" s="316" cm="1">
        <f t="array" ref="H544">-IF(SUMPRODUCT((DEDEL!$Q$19:$AB$19=$B$5)*DEDEL!Q544:AB544)&lt;0,SUMPRODUCT((DEDEL!$Q$19:$AB$19=$B$5)*DEDEL!Q544:AB544),0)</f>
        <v>0</v>
      </c>
      <c r="I544" s="115">
        <f t="shared" ca="1" si="32"/>
        <v>44697</v>
      </c>
      <c r="J544" s="117">
        <v>3</v>
      </c>
      <c r="K544" s="117" t="b">
        <v>1</v>
      </c>
      <c r="L544" s="117" t="s">
        <v>1313</v>
      </c>
      <c r="M544" s="117" t="b">
        <v>1</v>
      </c>
      <c r="N544" s="117" t="s">
        <v>1276</v>
      </c>
      <c r="O544" s="182" t="str">
        <f>LEFT(DEDEL!D544,19)&amp;"."&amp;DEDELCR!F544</f>
        <v>....Ma22</v>
      </c>
      <c r="P544" s="185">
        <f>DEDEL!I544</f>
        <v>0</v>
      </c>
      <c r="Q544" s="117" t="b">
        <v>1</v>
      </c>
      <c r="R544" s="117" t="b">
        <v>1</v>
      </c>
      <c r="S544" s="117" t="b">
        <v>1</v>
      </c>
    </row>
    <row r="545" spans="1:19" x14ac:dyDescent="0.25">
      <c r="A545" s="117" t="s">
        <v>1312</v>
      </c>
      <c r="B545" s="180">
        <v>1</v>
      </c>
      <c r="C545" s="117">
        <v>2</v>
      </c>
      <c r="D545" s="181">
        <f>DEDEL!J545</f>
        <v>0</v>
      </c>
      <c r="E545" s="117" t="b">
        <v>1</v>
      </c>
      <c r="F545" s="182" t="str">
        <f>RIGHT(DEDEL!C545,4)&amp;"."&amp;DEDEL!M545&amp;"."&amp;DEDEL!K545&amp;"."&amp;$C$5</f>
        <v>...Ma22</v>
      </c>
      <c r="G545" s="183">
        <f t="shared" ca="1" si="33"/>
        <v>44697</v>
      </c>
      <c r="H545" s="316" cm="1">
        <f t="array" ref="H545">-IF(SUMPRODUCT((DEDEL!$Q$19:$AB$19=$B$5)*DEDEL!Q545:AB545)&lt;0,SUMPRODUCT((DEDEL!$Q$19:$AB$19=$B$5)*DEDEL!Q545:AB545),0)</f>
        <v>0</v>
      </c>
      <c r="I545" s="115">
        <f t="shared" ca="1" si="32"/>
        <v>44697</v>
      </c>
      <c r="J545" s="117">
        <v>3</v>
      </c>
      <c r="K545" s="117" t="b">
        <v>1</v>
      </c>
      <c r="L545" s="117" t="s">
        <v>1313</v>
      </c>
      <c r="M545" s="117" t="b">
        <v>1</v>
      </c>
      <c r="N545" s="117" t="s">
        <v>1276</v>
      </c>
      <c r="O545" s="182" t="str">
        <f>LEFT(DEDEL!D545,19)&amp;"."&amp;DEDELCR!F545</f>
        <v>....Ma22</v>
      </c>
      <c r="P545" s="185">
        <f>DEDEL!I545</f>
        <v>0</v>
      </c>
      <c r="Q545" s="117" t="b">
        <v>1</v>
      </c>
      <c r="R545" s="117" t="b">
        <v>1</v>
      </c>
      <c r="S545" s="117" t="b">
        <v>1</v>
      </c>
    </row>
    <row r="546" spans="1:19" x14ac:dyDescent="0.25">
      <c r="A546" s="117" t="s">
        <v>1312</v>
      </c>
      <c r="B546" s="180">
        <v>1</v>
      </c>
      <c r="C546" s="117">
        <v>2</v>
      </c>
      <c r="D546" s="181">
        <f>DEDEL!J546</f>
        <v>0</v>
      </c>
      <c r="E546" s="117" t="b">
        <v>1</v>
      </c>
      <c r="F546" s="182" t="str">
        <f>RIGHT(DEDEL!C546,4)&amp;"."&amp;DEDEL!M546&amp;"."&amp;DEDEL!K546&amp;"."&amp;$C$5</f>
        <v>...Ma22</v>
      </c>
      <c r="G546" s="183">
        <f t="shared" ca="1" si="33"/>
        <v>44697</v>
      </c>
      <c r="H546" s="316" cm="1">
        <f t="array" ref="H546">-IF(SUMPRODUCT((DEDEL!$Q$19:$AB$19=$B$5)*DEDEL!Q546:AB546)&lt;0,SUMPRODUCT((DEDEL!$Q$19:$AB$19=$B$5)*DEDEL!Q546:AB546),0)</f>
        <v>0</v>
      </c>
      <c r="I546" s="115">
        <f t="shared" ca="1" si="32"/>
        <v>44697</v>
      </c>
      <c r="J546" s="117">
        <v>3</v>
      </c>
      <c r="K546" s="117" t="b">
        <v>1</v>
      </c>
      <c r="L546" s="117" t="s">
        <v>1313</v>
      </c>
      <c r="M546" s="117" t="b">
        <v>1</v>
      </c>
      <c r="N546" s="117" t="s">
        <v>1276</v>
      </c>
      <c r="O546" s="182" t="str">
        <f>LEFT(DEDEL!D546,19)&amp;"."&amp;DEDELCR!F546</f>
        <v>....Ma22</v>
      </c>
      <c r="P546" s="185">
        <f>DEDEL!I546</f>
        <v>0</v>
      </c>
      <c r="Q546" s="117" t="b">
        <v>1</v>
      </c>
      <c r="R546" s="117" t="b">
        <v>1</v>
      </c>
      <c r="S546" s="117" t="b">
        <v>1</v>
      </c>
    </row>
    <row r="547" spans="1:19" x14ac:dyDescent="0.25">
      <c r="A547" s="117" t="s">
        <v>1312</v>
      </c>
      <c r="B547" s="180">
        <v>1</v>
      </c>
      <c r="C547" s="117">
        <v>2</v>
      </c>
      <c r="D547" s="181">
        <f>DEDEL!J547</f>
        <v>0</v>
      </c>
      <c r="E547" s="117" t="b">
        <v>1</v>
      </c>
      <c r="F547" s="182" t="str">
        <f>RIGHT(DEDEL!C547,4)&amp;"."&amp;DEDEL!M547&amp;"."&amp;DEDEL!K547&amp;"."&amp;$C$5</f>
        <v>...Ma22</v>
      </c>
      <c r="G547" s="183">
        <f t="shared" ca="1" si="33"/>
        <v>44697</v>
      </c>
      <c r="H547" s="316" cm="1">
        <f t="array" ref="H547">-IF(SUMPRODUCT((DEDEL!$Q$19:$AB$19=$B$5)*DEDEL!Q547:AB547)&lt;0,SUMPRODUCT((DEDEL!$Q$19:$AB$19=$B$5)*DEDEL!Q547:AB547),0)</f>
        <v>0</v>
      </c>
      <c r="I547" s="115">
        <f t="shared" ca="1" si="32"/>
        <v>44697</v>
      </c>
      <c r="J547" s="117">
        <v>3</v>
      </c>
      <c r="K547" s="117" t="b">
        <v>1</v>
      </c>
      <c r="L547" s="117" t="s">
        <v>1313</v>
      </c>
      <c r="M547" s="117" t="b">
        <v>1</v>
      </c>
      <c r="N547" s="117" t="s">
        <v>1276</v>
      </c>
      <c r="O547" s="182" t="str">
        <f>LEFT(DEDEL!D547,19)&amp;"."&amp;DEDELCR!F547</f>
        <v>....Ma22</v>
      </c>
      <c r="P547" s="185">
        <f>DEDEL!I547</f>
        <v>0</v>
      </c>
      <c r="Q547" s="117" t="b">
        <v>1</v>
      </c>
      <c r="R547" s="117" t="b">
        <v>1</v>
      </c>
      <c r="S547" s="117" t="b">
        <v>1</v>
      </c>
    </row>
    <row r="548" spans="1:19" x14ac:dyDescent="0.25">
      <c r="A548" s="117" t="s">
        <v>1312</v>
      </c>
      <c r="B548" s="180">
        <v>1</v>
      </c>
      <c r="C548" s="117">
        <v>2</v>
      </c>
      <c r="D548" s="181">
        <f>DEDEL!J548</f>
        <v>0</v>
      </c>
      <c r="E548" s="117" t="b">
        <v>1</v>
      </c>
      <c r="F548" s="182" t="str">
        <f>RIGHT(DEDEL!C548,4)&amp;"."&amp;DEDEL!M548&amp;"."&amp;DEDEL!K548&amp;"."&amp;$C$5</f>
        <v>...Ma22</v>
      </c>
      <c r="G548" s="183">
        <f t="shared" ca="1" si="33"/>
        <v>44697</v>
      </c>
      <c r="H548" s="316" cm="1">
        <f t="array" ref="H548">-IF(SUMPRODUCT((DEDEL!$Q$19:$AB$19=$B$5)*DEDEL!Q548:AB548)&lt;0,SUMPRODUCT((DEDEL!$Q$19:$AB$19=$B$5)*DEDEL!Q548:AB548),0)</f>
        <v>0</v>
      </c>
      <c r="I548" s="115">
        <f t="shared" ca="1" si="32"/>
        <v>44697</v>
      </c>
      <c r="J548" s="117">
        <v>3</v>
      </c>
      <c r="K548" s="117" t="b">
        <v>1</v>
      </c>
      <c r="L548" s="117" t="s">
        <v>1313</v>
      </c>
      <c r="M548" s="117" t="b">
        <v>1</v>
      </c>
      <c r="N548" s="117" t="s">
        <v>1276</v>
      </c>
      <c r="O548" s="182" t="str">
        <f>LEFT(DEDEL!D548,19)&amp;"."&amp;DEDELCR!F548</f>
        <v>....Ma22</v>
      </c>
      <c r="P548" s="185">
        <f>DEDEL!I548</f>
        <v>0</v>
      </c>
      <c r="Q548" s="117" t="b">
        <v>1</v>
      </c>
      <c r="R548" s="117" t="b">
        <v>1</v>
      </c>
      <c r="S548" s="117" t="b">
        <v>1</v>
      </c>
    </row>
    <row r="549" spans="1:19" x14ac:dyDescent="0.25">
      <c r="A549" s="117" t="s">
        <v>1312</v>
      </c>
      <c r="B549" s="180">
        <v>1</v>
      </c>
      <c r="C549" s="117">
        <v>2</v>
      </c>
      <c r="D549" s="181">
        <f>DEDEL!J549</f>
        <v>0</v>
      </c>
      <c r="E549" s="117" t="b">
        <v>1</v>
      </c>
      <c r="F549" s="182" t="str">
        <f>RIGHT(DEDEL!C549,4)&amp;"."&amp;DEDEL!M549&amp;"."&amp;DEDEL!K549&amp;"."&amp;$C$5</f>
        <v>...Ma22</v>
      </c>
      <c r="G549" s="183">
        <f t="shared" ca="1" si="33"/>
        <v>44697</v>
      </c>
      <c r="H549" s="316" cm="1">
        <f t="array" ref="H549">-IF(SUMPRODUCT((DEDEL!$Q$19:$AB$19=$B$5)*DEDEL!Q549:AB549)&lt;0,SUMPRODUCT((DEDEL!$Q$19:$AB$19=$B$5)*DEDEL!Q549:AB549),0)</f>
        <v>0</v>
      </c>
      <c r="I549" s="115">
        <f t="shared" ca="1" si="32"/>
        <v>44697</v>
      </c>
      <c r="J549" s="117">
        <v>3</v>
      </c>
      <c r="K549" s="117" t="b">
        <v>1</v>
      </c>
      <c r="L549" s="117" t="s">
        <v>1313</v>
      </c>
      <c r="M549" s="117" t="b">
        <v>1</v>
      </c>
      <c r="N549" s="117" t="s">
        <v>1276</v>
      </c>
      <c r="O549" s="182" t="str">
        <f>LEFT(DEDEL!D549,19)&amp;"."&amp;DEDELCR!F549</f>
        <v>....Ma22</v>
      </c>
      <c r="P549" s="185">
        <f>DEDEL!I549</f>
        <v>0</v>
      </c>
      <c r="Q549" s="117" t="b">
        <v>1</v>
      </c>
      <c r="R549" s="117" t="b">
        <v>1</v>
      </c>
      <c r="S549" s="117" t="b">
        <v>1</v>
      </c>
    </row>
    <row r="550" spans="1:19" x14ac:dyDescent="0.25">
      <c r="A550" s="117" t="s">
        <v>1312</v>
      </c>
      <c r="B550" s="180">
        <v>1</v>
      </c>
      <c r="C550" s="117">
        <v>2</v>
      </c>
      <c r="D550" s="181">
        <f>DEDEL!J550</f>
        <v>0</v>
      </c>
      <c r="E550" s="117" t="b">
        <v>1</v>
      </c>
      <c r="F550" s="182" t="str">
        <f>RIGHT(DEDEL!C550,4)&amp;"."&amp;DEDEL!M550&amp;"."&amp;DEDEL!K550&amp;"."&amp;$C$5</f>
        <v>...Ma22</v>
      </c>
      <c r="G550" s="183">
        <f t="shared" ca="1" si="33"/>
        <v>44697</v>
      </c>
      <c r="H550" s="316" cm="1">
        <f t="array" ref="H550">-IF(SUMPRODUCT((DEDEL!$Q$19:$AB$19=$B$5)*DEDEL!Q550:AB550)&lt;0,SUMPRODUCT((DEDEL!$Q$19:$AB$19=$B$5)*DEDEL!Q550:AB550),0)</f>
        <v>0</v>
      </c>
      <c r="I550" s="115">
        <f t="shared" ca="1" si="32"/>
        <v>44697</v>
      </c>
      <c r="J550" s="117">
        <v>3</v>
      </c>
      <c r="K550" s="117" t="b">
        <v>1</v>
      </c>
      <c r="L550" s="117" t="s">
        <v>1313</v>
      </c>
      <c r="M550" s="117" t="b">
        <v>1</v>
      </c>
      <c r="N550" s="117" t="s">
        <v>1276</v>
      </c>
      <c r="O550" s="182" t="str">
        <f>LEFT(DEDEL!D550,19)&amp;"."&amp;DEDELCR!F550</f>
        <v>....Ma22</v>
      </c>
      <c r="P550" s="185">
        <f>DEDEL!I550</f>
        <v>0</v>
      </c>
      <c r="Q550" s="117" t="b">
        <v>1</v>
      </c>
      <c r="R550" s="117" t="b">
        <v>1</v>
      </c>
      <c r="S550" s="117" t="b">
        <v>1</v>
      </c>
    </row>
    <row r="551" spans="1:19" x14ac:dyDescent="0.25">
      <c r="A551" s="117" t="s">
        <v>1312</v>
      </c>
      <c r="B551" s="180">
        <v>1</v>
      </c>
      <c r="C551" s="117">
        <v>2</v>
      </c>
      <c r="D551" s="181">
        <f>DEDEL!J551</f>
        <v>0</v>
      </c>
      <c r="E551" s="117" t="b">
        <v>1</v>
      </c>
      <c r="F551" s="182" t="str">
        <f>RIGHT(DEDEL!C551,4)&amp;"."&amp;DEDEL!M551&amp;"."&amp;DEDEL!K551&amp;"."&amp;$C$5</f>
        <v>...Ma22</v>
      </c>
      <c r="G551" s="183">
        <f t="shared" ca="1" si="33"/>
        <v>44697</v>
      </c>
      <c r="H551" s="316" cm="1">
        <f t="array" ref="H551">-IF(SUMPRODUCT((DEDEL!$Q$19:$AB$19=$B$5)*DEDEL!Q551:AB551)&lt;0,SUMPRODUCT((DEDEL!$Q$19:$AB$19=$B$5)*DEDEL!Q551:AB551),0)</f>
        <v>0</v>
      </c>
      <c r="I551" s="115">
        <f t="shared" ca="1" si="32"/>
        <v>44697</v>
      </c>
      <c r="J551" s="117">
        <v>3</v>
      </c>
      <c r="K551" s="117" t="b">
        <v>1</v>
      </c>
      <c r="L551" s="117" t="s">
        <v>1313</v>
      </c>
      <c r="M551" s="117" t="b">
        <v>1</v>
      </c>
      <c r="N551" s="117" t="s">
        <v>1276</v>
      </c>
      <c r="O551" s="182" t="str">
        <f>LEFT(DEDEL!D551,19)&amp;"."&amp;DEDELCR!F551</f>
        <v>....Ma22</v>
      </c>
      <c r="P551" s="185">
        <f>DEDEL!I551</f>
        <v>0</v>
      </c>
      <c r="Q551" s="117" t="b">
        <v>1</v>
      </c>
      <c r="R551" s="117" t="b">
        <v>1</v>
      </c>
      <c r="S551" s="117" t="b">
        <v>1</v>
      </c>
    </row>
    <row r="552" spans="1:19" x14ac:dyDescent="0.25">
      <c r="A552" s="117" t="s">
        <v>1312</v>
      </c>
      <c r="B552" s="180">
        <v>1</v>
      </c>
      <c r="C552" s="117">
        <v>2</v>
      </c>
      <c r="D552" s="181">
        <f>DEDEL!J552</f>
        <v>0</v>
      </c>
      <c r="E552" s="117" t="b">
        <v>1</v>
      </c>
      <c r="F552" s="182" t="str">
        <f>RIGHT(DEDEL!C552,4)&amp;"."&amp;DEDEL!M552&amp;"."&amp;DEDEL!K552&amp;"."&amp;$C$5</f>
        <v>...Ma22</v>
      </c>
      <c r="G552" s="183">
        <f t="shared" ca="1" si="33"/>
        <v>44697</v>
      </c>
      <c r="H552" s="316" cm="1">
        <f t="array" ref="H552">-IF(SUMPRODUCT((DEDEL!$Q$19:$AB$19=$B$5)*DEDEL!Q552:AB552)&lt;0,SUMPRODUCT((DEDEL!$Q$19:$AB$19=$B$5)*DEDEL!Q552:AB552),0)</f>
        <v>0</v>
      </c>
      <c r="I552" s="115">
        <f t="shared" ca="1" si="32"/>
        <v>44697</v>
      </c>
      <c r="J552" s="117">
        <v>3</v>
      </c>
      <c r="K552" s="117" t="b">
        <v>1</v>
      </c>
      <c r="L552" s="117" t="s">
        <v>1313</v>
      </c>
      <c r="M552" s="117" t="b">
        <v>1</v>
      </c>
      <c r="N552" s="117" t="s">
        <v>1276</v>
      </c>
      <c r="O552" s="182" t="str">
        <f>LEFT(DEDEL!D552,19)&amp;"."&amp;DEDELCR!F552</f>
        <v>....Ma22</v>
      </c>
      <c r="P552" s="185">
        <f>DEDEL!I552</f>
        <v>0</v>
      </c>
      <c r="Q552" s="117" t="b">
        <v>1</v>
      </c>
      <c r="R552" s="117" t="b">
        <v>1</v>
      </c>
      <c r="S552" s="117" t="b">
        <v>1</v>
      </c>
    </row>
    <row r="553" spans="1:19" x14ac:dyDescent="0.25">
      <c r="A553" s="117" t="s">
        <v>1312</v>
      </c>
      <c r="B553" s="180">
        <v>1</v>
      </c>
      <c r="C553" s="117">
        <v>2</v>
      </c>
      <c r="D553" s="181">
        <f>DEDEL!J553</f>
        <v>0</v>
      </c>
      <c r="E553" s="117" t="b">
        <v>1</v>
      </c>
      <c r="F553" s="182" t="str">
        <f>RIGHT(DEDEL!C553,4)&amp;"."&amp;DEDEL!M553&amp;"."&amp;DEDEL!K553&amp;"."&amp;$C$5</f>
        <v>...Ma22</v>
      </c>
      <c r="G553" s="183">
        <f t="shared" ca="1" si="33"/>
        <v>44697</v>
      </c>
      <c r="H553" s="316" cm="1">
        <f t="array" ref="H553">-IF(SUMPRODUCT((DEDEL!$Q$19:$AB$19=$B$5)*DEDEL!Q553:AB553)&lt;0,SUMPRODUCT((DEDEL!$Q$19:$AB$19=$B$5)*DEDEL!Q553:AB553),0)</f>
        <v>0</v>
      </c>
      <c r="I553" s="115">
        <f t="shared" ca="1" si="32"/>
        <v>44697</v>
      </c>
      <c r="J553" s="117">
        <v>3</v>
      </c>
      <c r="K553" s="117" t="b">
        <v>1</v>
      </c>
      <c r="L553" s="117" t="s">
        <v>1313</v>
      </c>
      <c r="M553" s="117" t="b">
        <v>1</v>
      </c>
      <c r="N553" s="117" t="s">
        <v>1276</v>
      </c>
      <c r="O553" s="182" t="str">
        <f>LEFT(DEDEL!D553,19)&amp;"."&amp;DEDELCR!F553</f>
        <v>....Ma22</v>
      </c>
      <c r="P553" s="185">
        <f>DEDEL!I553</f>
        <v>0</v>
      </c>
      <c r="Q553" s="117" t="b">
        <v>1</v>
      </c>
      <c r="R553" s="117" t="b">
        <v>1</v>
      </c>
      <c r="S553" s="117" t="b">
        <v>1</v>
      </c>
    </row>
    <row r="554" spans="1:19" x14ac:dyDescent="0.25">
      <c r="A554" s="117" t="s">
        <v>1312</v>
      </c>
      <c r="B554" s="180">
        <v>1</v>
      </c>
      <c r="C554" s="117">
        <v>2</v>
      </c>
      <c r="D554" s="181">
        <f>DEDEL!J554</f>
        <v>0</v>
      </c>
      <c r="E554" s="117" t="b">
        <v>1</v>
      </c>
      <c r="F554" s="182" t="str">
        <f>RIGHT(DEDEL!C554,4)&amp;"."&amp;DEDEL!M554&amp;"."&amp;DEDEL!K554&amp;"."&amp;$C$5</f>
        <v>...Ma22</v>
      </c>
      <c r="G554" s="183">
        <f t="shared" ca="1" si="33"/>
        <v>44697</v>
      </c>
      <c r="H554" s="316" cm="1">
        <f t="array" ref="H554">-IF(SUMPRODUCT((DEDEL!$Q$19:$AB$19=$B$5)*DEDEL!Q554:AB554)&lt;0,SUMPRODUCT((DEDEL!$Q$19:$AB$19=$B$5)*DEDEL!Q554:AB554),0)</f>
        <v>0</v>
      </c>
      <c r="I554" s="115">
        <f t="shared" ca="1" si="32"/>
        <v>44697</v>
      </c>
      <c r="J554" s="117">
        <v>3</v>
      </c>
      <c r="K554" s="117" t="b">
        <v>1</v>
      </c>
      <c r="L554" s="117" t="s">
        <v>1313</v>
      </c>
      <c r="M554" s="117" t="b">
        <v>1</v>
      </c>
      <c r="N554" s="117" t="s">
        <v>1276</v>
      </c>
      <c r="O554" s="182" t="str">
        <f>LEFT(DEDEL!D554,19)&amp;"."&amp;DEDELCR!F554</f>
        <v>....Ma22</v>
      </c>
      <c r="P554" s="185">
        <f>DEDEL!I554</f>
        <v>0</v>
      </c>
      <c r="Q554" s="117" t="b">
        <v>1</v>
      </c>
      <c r="R554" s="117" t="b">
        <v>1</v>
      </c>
      <c r="S554" s="117" t="b">
        <v>1</v>
      </c>
    </row>
    <row r="555" spans="1:19" x14ac:dyDescent="0.25">
      <c r="A555" s="117" t="s">
        <v>1312</v>
      </c>
      <c r="B555" s="180">
        <v>1</v>
      </c>
      <c r="C555" s="117">
        <v>2</v>
      </c>
      <c r="D555" s="181">
        <f>DEDEL!J555</f>
        <v>0</v>
      </c>
      <c r="E555" s="117" t="b">
        <v>1</v>
      </c>
      <c r="F555" s="182" t="str">
        <f>RIGHT(DEDEL!C555,4)&amp;"."&amp;DEDEL!M555&amp;"."&amp;DEDEL!K555&amp;"."&amp;$C$5</f>
        <v>...Ma22</v>
      </c>
      <c r="G555" s="183">
        <f t="shared" ca="1" si="33"/>
        <v>44697</v>
      </c>
      <c r="H555" s="316" cm="1">
        <f t="array" ref="H555">-IF(SUMPRODUCT((DEDEL!$Q$19:$AB$19=$B$5)*DEDEL!Q555:AB555)&lt;0,SUMPRODUCT((DEDEL!$Q$19:$AB$19=$B$5)*DEDEL!Q555:AB555),0)</f>
        <v>0</v>
      </c>
      <c r="I555" s="115">
        <f t="shared" ca="1" si="32"/>
        <v>44697</v>
      </c>
      <c r="J555" s="117">
        <v>3</v>
      </c>
      <c r="K555" s="117" t="b">
        <v>1</v>
      </c>
      <c r="L555" s="117" t="s">
        <v>1313</v>
      </c>
      <c r="M555" s="117" t="b">
        <v>1</v>
      </c>
      <c r="N555" s="117" t="s">
        <v>1276</v>
      </c>
      <c r="O555" s="182" t="str">
        <f>LEFT(DEDEL!D555,19)&amp;"."&amp;DEDELCR!F555</f>
        <v>....Ma22</v>
      </c>
      <c r="P555" s="185">
        <f>DEDEL!I555</f>
        <v>0</v>
      </c>
      <c r="Q555" s="117" t="b">
        <v>1</v>
      </c>
      <c r="R555" s="117" t="b">
        <v>1</v>
      </c>
      <c r="S555" s="117" t="b">
        <v>1</v>
      </c>
    </row>
    <row r="556" spans="1:19" x14ac:dyDescent="0.25">
      <c r="A556" s="117" t="s">
        <v>1312</v>
      </c>
      <c r="B556" s="180">
        <v>1</v>
      </c>
      <c r="C556" s="117">
        <v>2</v>
      </c>
      <c r="D556" s="181">
        <f>DEDEL!J556</f>
        <v>0</v>
      </c>
      <c r="E556" s="117" t="b">
        <v>1</v>
      </c>
      <c r="F556" s="182" t="str">
        <f>RIGHT(DEDEL!C556,4)&amp;"."&amp;DEDEL!M556&amp;"."&amp;DEDEL!K556&amp;"."&amp;$C$5</f>
        <v>...Ma22</v>
      </c>
      <c r="G556" s="183">
        <f t="shared" ca="1" si="33"/>
        <v>44697</v>
      </c>
      <c r="H556" s="316" cm="1">
        <f t="array" ref="H556">-IF(SUMPRODUCT((DEDEL!$Q$19:$AB$19=$B$5)*DEDEL!Q556:AB556)&lt;0,SUMPRODUCT((DEDEL!$Q$19:$AB$19=$B$5)*DEDEL!Q556:AB556),0)</f>
        <v>0</v>
      </c>
      <c r="I556" s="115">
        <f t="shared" ca="1" si="32"/>
        <v>44697</v>
      </c>
      <c r="J556" s="117">
        <v>3</v>
      </c>
      <c r="K556" s="117" t="b">
        <v>1</v>
      </c>
      <c r="L556" s="117" t="s">
        <v>1313</v>
      </c>
      <c r="M556" s="117" t="b">
        <v>1</v>
      </c>
      <c r="N556" s="117" t="s">
        <v>1276</v>
      </c>
      <c r="O556" s="182" t="str">
        <f>LEFT(DEDEL!D556,19)&amp;"."&amp;DEDELCR!F556</f>
        <v>....Ma22</v>
      </c>
      <c r="P556" s="185">
        <f>DEDEL!I556</f>
        <v>0</v>
      </c>
      <c r="Q556" s="117" t="b">
        <v>1</v>
      </c>
      <c r="R556" s="117" t="b">
        <v>1</v>
      </c>
      <c r="S556" s="117" t="b">
        <v>1</v>
      </c>
    </row>
    <row r="557" spans="1:19" x14ac:dyDescent="0.25">
      <c r="A557" s="117" t="s">
        <v>1312</v>
      </c>
      <c r="B557" s="180">
        <v>1</v>
      </c>
      <c r="C557" s="117">
        <v>2</v>
      </c>
      <c r="D557" s="181">
        <f>DEDEL!J557</f>
        <v>0</v>
      </c>
      <c r="E557" s="117" t="b">
        <v>1</v>
      </c>
      <c r="F557" s="182" t="str">
        <f>RIGHT(DEDEL!C557,4)&amp;"."&amp;DEDEL!M557&amp;"."&amp;DEDEL!K557&amp;"."&amp;$C$5</f>
        <v>...Ma22</v>
      </c>
      <c r="G557" s="183">
        <f t="shared" ca="1" si="33"/>
        <v>44697</v>
      </c>
      <c r="H557" s="316" cm="1">
        <f t="array" ref="H557">-IF(SUMPRODUCT((DEDEL!$Q$19:$AB$19=$B$5)*DEDEL!Q557:AB557)&lt;0,SUMPRODUCT((DEDEL!$Q$19:$AB$19=$B$5)*DEDEL!Q557:AB557),0)</f>
        <v>0</v>
      </c>
      <c r="I557" s="115">
        <f t="shared" ca="1" si="32"/>
        <v>44697</v>
      </c>
      <c r="J557" s="117">
        <v>3</v>
      </c>
      <c r="K557" s="117" t="b">
        <v>1</v>
      </c>
      <c r="L557" s="117" t="s">
        <v>1313</v>
      </c>
      <c r="M557" s="117" t="b">
        <v>1</v>
      </c>
      <c r="N557" s="117" t="s">
        <v>1276</v>
      </c>
      <c r="O557" s="182" t="str">
        <f>LEFT(DEDEL!D557,19)&amp;"."&amp;DEDELCR!F557</f>
        <v>....Ma22</v>
      </c>
      <c r="P557" s="185">
        <f>DEDEL!I557</f>
        <v>0</v>
      </c>
      <c r="Q557" s="117" t="b">
        <v>1</v>
      </c>
      <c r="R557" s="117" t="b">
        <v>1</v>
      </c>
      <c r="S557" s="117" t="b">
        <v>1</v>
      </c>
    </row>
    <row r="558" spans="1:19" x14ac:dyDescent="0.25">
      <c r="A558" s="117" t="s">
        <v>1312</v>
      </c>
      <c r="B558" s="180">
        <v>1</v>
      </c>
      <c r="C558" s="117">
        <v>2</v>
      </c>
      <c r="D558" s="181">
        <f>DEDEL!J558</f>
        <v>0</v>
      </c>
      <c r="E558" s="117" t="b">
        <v>1</v>
      </c>
      <c r="F558" s="182" t="str">
        <f>RIGHT(DEDEL!C558,4)&amp;"."&amp;DEDEL!M558&amp;"."&amp;DEDEL!K558&amp;"."&amp;$C$5</f>
        <v>...Ma22</v>
      </c>
      <c r="G558" s="183">
        <f t="shared" ca="1" si="33"/>
        <v>44697</v>
      </c>
      <c r="H558" s="316" cm="1">
        <f t="array" ref="H558">-IF(SUMPRODUCT((DEDEL!$Q$19:$AB$19=$B$5)*DEDEL!Q558:AB558)&lt;0,SUMPRODUCT((DEDEL!$Q$19:$AB$19=$B$5)*DEDEL!Q558:AB558),0)</f>
        <v>0</v>
      </c>
      <c r="I558" s="115">
        <f t="shared" ca="1" si="32"/>
        <v>44697</v>
      </c>
      <c r="J558" s="117">
        <v>3</v>
      </c>
      <c r="K558" s="117" t="b">
        <v>1</v>
      </c>
      <c r="L558" s="117" t="s">
        <v>1313</v>
      </c>
      <c r="M558" s="117" t="b">
        <v>1</v>
      </c>
      <c r="N558" s="117" t="s">
        <v>1276</v>
      </c>
      <c r="O558" s="182" t="str">
        <f>LEFT(DEDEL!D558,19)&amp;"."&amp;DEDELCR!F558</f>
        <v>....Ma22</v>
      </c>
      <c r="P558" s="185">
        <f>DEDEL!I558</f>
        <v>0</v>
      </c>
      <c r="Q558" s="117" t="b">
        <v>1</v>
      </c>
      <c r="R558" s="117" t="b">
        <v>1</v>
      </c>
      <c r="S558" s="117" t="b">
        <v>1</v>
      </c>
    </row>
    <row r="559" spans="1:19" x14ac:dyDescent="0.25">
      <c r="A559" s="117" t="s">
        <v>1312</v>
      </c>
      <c r="B559" s="180">
        <v>1</v>
      </c>
      <c r="C559" s="117">
        <v>2</v>
      </c>
      <c r="D559" s="181">
        <f>DEDEL!J559</f>
        <v>0</v>
      </c>
      <c r="E559" s="117" t="b">
        <v>1</v>
      </c>
      <c r="F559" s="182" t="str">
        <f>RIGHT(DEDEL!C559,4)&amp;"."&amp;DEDEL!M559&amp;"."&amp;DEDEL!K559&amp;"."&amp;$C$5</f>
        <v>...Ma22</v>
      </c>
      <c r="G559" s="183">
        <f t="shared" ca="1" si="33"/>
        <v>44697</v>
      </c>
      <c r="H559" s="316" cm="1">
        <f t="array" ref="H559">-IF(SUMPRODUCT((DEDEL!$Q$19:$AB$19=$B$5)*DEDEL!Q559:AB559)&lt;0,SUMPRODUCT((DEDEL!$Q$19:$AB$19=$B$5)*DEDEL!Q559:AB559),0)</f>
        <v>0</v>
      </c>
      <c r="I559" s="115">
        <f t="shared" ca="1" si="32"/>
        <v>44697</v>
      </c>
      <c r="J559" s="117">
        <v>3</v>
      </c>
      <c r="K559" s="117" t="b">
        <v>1</v>
      </c>
      <c r="L559" s="117" t="s">
        <v>1313</v>
      </c>
      <c r="M559" s="117" t="b">
        <v>1</v>
      </c>
      <c r="N559" s="117" t="s">
        <v>1276</v>
      </c>
      <c r="O559" s="182" t="str">
        <f>LEFT(DEDEL!D559,19)&amp;"."&amp;DEDELCR!F559</f>
        <v>....Ma22</v>
      </c>
      <c r="P559" s="185">
        <f>DEDEL!I559</f>
        <v>0</v>
      </c>
      <c r="Q559" s="117" t="b">
        <v>1</v>
      </c>
      <c r="R559" s="117" t="b">
        <v>1</v>
      </c>
      <c r="S559" s="117" t="b">
        <v>1</v>
      </c>
    </row>
    <row r="560" spans="1:19" x14ac:dyDescent="0.25">
      <c r="A560" s="117" t="s">
        <v>1312</v>
      </c>
      <c r="B560" s="180">
        <v>1</v>
      </c>
      <c r="C560" s="117">
        <v>2</v>
      </c>
      <c r="D560" s="181">
        <f>DEDEL!J560</f>
        <v>0</v>
      </c>
      <c r="E560" s="117" t="b">
        <v>1</v>
      </c>
      <c r="F560" s="182" t="str">
        <f>RIGHT(DEDEL!C560,4)&amp;"."&amp;DEDEL!M560&amp;"."&amp;DEDEL!K560&amp;"."&amp;$C$5</f>
        <v>...Ma22</v>
      </c>
      <c r="G560" s="183">
        <f t="shared" ca="1" si="33"/>
        <v>44697</v>
      </c>
      <c r="H560" s="316" cm="1">
        <f t="array" ref="H560">-IF(SUMPRODUCT((DEDEL!$Q$19:$AB$19=$B$5)*DEDEL!Q560:AB560)&lt;0,SUMPRODUCT((DEDEL!$Q$19:$AB$19=$B$5)*DEDEL!Q560:AB560),0)</f>
        <v>0</v>
      </c>
      <c r="I560" s="115">
        <f t="shared" ca="1" si="32"/>
        <v>44697</v>
      </c>
      <c r="J560" s="117">
        <v>3</v>
      </c>
      <c r="K560" s="117" t="b">
        <v>1</v>
      </c>
      <c r="L560" s="117" t="s">
        <v>1313</v>
      </c>
      <c r="M560" s="117" t="b">
        <v>1</v>
      </c>
      <c r="N560" s="117" t="s">
        <v>1276</v>
      </c>
      <c r="O560" s="182" t="str">
        <f>LEFT(DEDEL!D560,19)&amp;"."&amp;DEDELCR!F560</f>
        <v>....Ma22</v>
      </c>
      <c r="P560" s="185">
        <f>DEDEL!I560</f>
        <v>0</v>
      </c>
      <c r="Q560" s="117" t="b">
        <v>1</v>
      </c>
      <c r="R560" s="117" t="b">
        <v>1</v>
      </c>
      <c r="S560" s="117" t="b">
        <v>1</v>
      </c>
    </row>
    <row r="561" spans="1:19" x14ac:dyDescent="0.25">
      <c r="A561" s="117" t="s">
        <v>1312</v>
      </c>
      <c r="B561" s="180">
        <v>1</v>
      </c>
      <c r="C561" s="117">
        <v>2</v>
      </c>
      <c r="D561" s="181">
        <f>DEDEL!J561</f>
        <v>0</v>
      </c>
      <c r="E561" s="117" t="b">
        <v>1</v>
      </c>
      <c r="F561" s="182" t="str">
        <f>RIGHT(DEDEL!C561,4)&amp;"."&amp;DEDEL!M561&amp;"."&amp;DEDEL!K561&amp;"."&amp;$C$5</f>
        <v>...Ma22</v>
      </c>
      <c r="G561" s="183">
        <f t="shared" ca="1" si="33"/>
        <v>44697</v>
      </c>
      <c r="H561" s="316" cm="1">
        <f t="array" ref="H561">-IF(SUMPRODUCT((DEDEL!$Q$19:$AB$19=$B$5)*DEDEL!Q561:AB561)&lt;0,SUMPRODUCT((DEDEL!$Q$19:$AB$19=$B$5)*DEDEL!Q561:AB561),0)</f>
        <v>0</v>
      </c>
      <c r="I561" s="115">
        <f t="shared" ca="1" si="32"/>
        <v>44697</v>
      </c>
      <c r="J561" s="117">
        <v>3</v>
      </c>
      <c r="K561" s="117" t="b">
        <v>1</v>
      </c>
      <c r="L561" s="117" t="s">
        <v>1313</v>
      </c>
      <c r="M561" s="117" t="b">
        <v>1</v>
      </c>
      <c r="N561" s="117" t="s">
        <v>1276</v>
      </c>
      <c r="O561" s="182" t="str">
        <f>LEFT(DEDEL!D561,19)&amp;"."&amp;DEDELCR!F561</f>
        <v>....Ma22</v>
      </c>
      <c r="P561" s="185">
        <f>DEDEL!I561</f>
        <v>0</v>
      </c>
      <c r="Q561" s="117" t="b">
        <v>1</v>
      </c>
      <c r="R561" s="117" t="b">
        <v>1</v>
      </c>
      <c r="S561" s="117" t="b">
        <v>1</v>
      </c>
    </row>
    <row r="562" spans="1:19" x14ac:dyDescent="0.25">
      <c r="A562" s="117" t="s">
        <v>1312</v>
      </c>
      <c r="B562" s="180">
        <v>1</v>
      </c>
      <c r="C562" s="117">
        <v>2</v>
      </c>
      <c r="D562" s="181">
        <f>DEDEL!J562</f>
        <v>0</v>
      </c>
      <c r="E562" s="117" t="b">
        <v>1</v>
      </c>
      <c r="F562" s="182" t="str">
        <f>RIGHT(DEDEL!C562,4)&amp;"."&amp;DEDEL!M562&amp;"."&amp;DEDEL!K562&amp;"."&amp;$C$5</f>
        <v>...Ma22</v>
      </c>
      <c r="G562" s="183">
        <f t="shared" ca="1" si="33"/>
        <v>44697</v>
      </c>
      <c r="H562" s="316" cm="1">
        <f t="array" ref="H562">-IF(SUMPRODUCT((DEDEL!$Q$19:$AB$19=$B$5)*DEDEL!Q562:AB562)&lt;0,SUMPRODUCT((DEDEL!$Q$19:$AB$19=$B$5)*DEDEL!Q562:AB562),0)</f>
        <v>0</v>
      </c>
      <c r="I562" s="115">
        <f t="shared" ca="1" si="32"/>
        <v>44697</v>
      </c>
      <c r="J562" s="117">
        <v>3</v>
      </c>
      <c r="K562" s="117" t="b">
        <v>1</v>
      </c>
      <c r="L562" s="117" t="s">
        <v>1313</v>
      </c>
      <c r="M562" s="117" t="b">
        <v>1</v>
      </c>
      <c r="N562" s="117" t="s">
        <v>1276</v>
      </c>
      <c r="O562" s="182" t="str">
        <f>LEFT(DEDEL!D562,19)&amp;"."&amp;DEDELCR!F562</f>
        <v>....Ma22</v>
      </c>
      <c r="P562" s="185">
        <f>DEDEL!I562</f>
        <v>0</v>
      </c>
      <c r="Q562" s="117" t="b">
        <v>1</v>
      </c>
      <c r="R562" s="117" t="b">
        <v>1</v>
      </c>
      <c r="S562" s="117" t="b">
        <v>1</v>
      </c>
    </row>
    <row r="563" spans="1:19" x14ac:dyDescent="0.25">
      <c r="A563" s="117" t="s">
        <v>1312</v>
      </c>
      <c r="B563" s="180">
        <v>1</v>
      </c>
      <c r="C563" s="117">
        <v>2</v>
      </c>
      <c r="D563" s="181">
        <f>DEDEL!J563</f>
        <v>0</v>
      </c>
      <c r="E563" s="117" t="b">
        <v>1</v>
      </c>
      <c r="F563" s="182" t="str">
        <f>RIGHT(DEDEL!C563,4)&amp;"."&amp;DEDEL!M563&amp;"."&amp;DEDEL!K563&amp;"."&amp;$C$5</f>
        <v>...Ma22</v>
      </c>
      <c r="G563" s="183">
        <f t="shared" ca="1" si="33"/>
        <v>44697</v>
      </c>
      <c r="H563" s="316" cm="1">
        <f t="array" ref="H563">-IF(SUMPRODUCT((DEDEL!$Q$19:$AB$19=$B$5)*DEDEL!Q563:AB563)&lt;0,SUMPRODUCT((DEDEL!$Q$19:$AB$19=$B$5)*DEDEL!Q563:AB563),0)</f>
        <v>0</v>
      </c>
      <c r="I563" s="115">
        <f t="shared" ca="1" si="32"/>
        <v>44697</v>
      </c>
      <c r="J563" s="117">
        <v>3</v>
      </c>
      <c r="K563" s="117" t="b">
        <v>1</v>
      </c>
      <c r="L563" s="117" t="s">
        <v>1313</v>
      </c>
      <c r="M563" s="117" t="b">
        <v>1</v>
      </c>
      <c r="N563" s="117" t="s">
        <v>1276</v>
      </c>
      <c r="O563" s="182" t="str">
        <f>LEFT(DEDEL!D563,19)&amp;"."&amp;DEDELCR!F563</f>
        <v>....Ma22</v>
      </c>
      <c r="P563" s="185">
        <f>DEDEL!I563</f>
        <v>0</v>
      </c>
      <c r="Q563" s="117" t="b">
        <v>1</v>
      </c>
      <c r="R563" s="117" t="b">
        <v>1</v>
      </c>
      <c r="S563" s="117" t="b">
        <v>1</v>
      </c>
    </row>
    <row r="564" spans="1:19" x14ac:dyDescent="0.25">
      <c r="A564" s="117" t="s">
        <v>1312</v>
      </c>
      <c r="B564" s="180">
        <v>1</v>
      </c>
      <c r="C564" s="117">
        <v>2</v>
      </c>
      <c r="D564" s="181">
        <f>DEDEL!J564</f>
        <v>0</v>
      </c>
      <c r="E564" s="117" t="b">
        <v>1</v>
      </c>
      <c r="F564" s="182" t="str">
        <f>RIGHT(DEDEL!C564,4)&amp;"."&amp;DEDEL!M564&amp;"."&amp;DEDEL!K564&amp;"."&amp;$C$5</f>
        <v>...Ma22</v>
      </c>
      <c r="G564" s="183">
        <f t="shared" ca="1" si="33"/>
        <v>44697</v>
      </c>
      <c r="H564" s="316" cm="1">
        <f t="array" ref="H564">-IF(SUMPRODUCT((DEDEL!$Q$19:$AB$19=$B$5)*DEDEL!Q564:AB564)&lt;0,SUMPRODUCT((DEDEL!$Q$19:$AB$19=$B$5)*DEDEL!Q564:AB564),0)</f>
        <v>0</v>
      </c>
      <c r="I564" s="115">
        <f t="shared" ca="1" si="32"/>
        <v>44697</v>
      </c>
      <c r="J564" s="117">
        <v>3</v>
      </c>
      <c r="K564" s="117" t="b">
        <v>1</v>
      </c>
      <c r="L564" s="117" t="s">
        <v>1313</v>
      </c>
      <c r="M564" s="117" t="b">
        <v>1</v>
      </c>
      <c r="N564" s="117" t="s">
        <v>1276</v>
      </c>
      <c r="O564" s="182" t="str">
        <f>LEFT(DEDEL!D564,19)&amp;"."&amp;DEDELCR!F564</f>
        <v>....Ma22</v>
      </c>
      <c r="P564" s="185">
        <f>DEDEL!I564</f>
        <v>0</v>
      </c>
      <c r="Q564" s="117" t="b">
        <v>1</v>
      </c>
      <c r="R564" s="117" t="b">
        <v>1</v>
      </c>
      <c r="S564" s="117" t="b">
        <v>1</v>
      </c>
    </row>
    <row r="565" spans="1:19" x14ac:dyDescent="0.25">
      <c r="A565" s="117" t="s">
        <v>1312</v>
      </c>
      <c r="B565" s="180">
        <v>1</v>
      </c>
      <c r="C565" s="117">
        <v>2</v>
      </c>
      <c r="D565" s="181">
        <f>DEDEL!J565</f>
        <v>0</v>
      </c>
      <c r="E565" s="117" t="b">
        <v>1</v>
      </c>
      <c r="F565" s="182" t="str">
        <f>RIGHT(DEDEL!C565,4)&amp;"."&amp;DEDEL!M565&amp;"."&amp;DEDEL!K565&amp;"."&amp;$C$5</f>
        <v>...Ma22</v>
      </c>
      <c r="G565" s="183">
        <f t="shared" ca="1" si="33"/>
        <v>44697</v>
      </c>
      <c r="H565" s="316" cm="1">
        <f t="array" ref="H565">-IF(SUMPRODUCT((DEDEL!$Q$19:$AB$19=$B$5)*DEDEL!Q565:AB565)&lt;0,SUMPRODUCT((DEDEL!$Q$19:$AB$19=$B$5)*DEDEL!Q565:AB565),0)</f>
        <v>0</v>
      </c>
      <c r="I565" s="115">
        <f t="shared" ca="1" si="32"/>
        <v>44697</v>
      </c>
      <c r="J565" s="117">
        <v>3</v>
      </c>
      <c r="K565" s="117" t="b">
        <v>1</v>
      </c>
      <c r="L565" s="117" t="s">
        <v>1313</v>
      </c>
      <c r="M565" s="117" t="b">
        <v>1</v>
      </c>
      <c r="N565" s="117" t="s">
        <v>1276</v>
      </c>
      <c r="O565" s="182" t="str">
        <f>LEFT(DEDEL!D565,19)&amp;"."&amp;DEDELCR!F565</f>
        <v>....Ma22</v>
      </c>
      <c r="P565" s="185">
        <f>DEDEL!I565</f>
        <v>0</v>
      </c>
      <c r="Q565" s="117" t="b">
        <v>1</v>
      </c>
      <c r="R565" s="117" t="b">
        <v>1</v>
      </c>
      <c r="S565" s="117" t="b">
        <v>1</v>
      </c>
    </row>
    <row r="566" spans="1:19" x14ac:dyDescent="0.25">
      <c r="A566" s="117" t="s">
        <v>1312</v>
      </c>
      <c r="B566" s="180">
        <v>1</v>
      </c>
      <c r="C566" s="117">
        <v>2</v>
      </c>
      <c r="D566" s="181">
        <f>DEDEL!J566</f>
        <v>0</v>
      </c>
      <c r="E566" s="117" t="b">
        <v>1</v>
      </c>
      <c r="F566" s="182" t="str">
        <f>RIGHT(DEDEL!C566,4)&amp;"."&amp;DEDEL!M566&amp;"."&amp;DEDEL!K566&amp;"."&amp;$C$5</f>
        <v>...Ma22</v>
      </c>
      <c r="G566" s="183">
        <f t="shared" ca="1" si="33"/>
        <v>44697</v>
      </c>
      <c r="H566" s="316" cm="1">
        <f t="array" ref="H566">-IF(SUMPRODUCT((DEDEL!$Q$19:$AB$19=$B$5)*DEDEL!Q566:AB566)&lt;0,SUMPRODUCT((DEDEL!$Q$19:$AB$19=$B$5)*DEDEL!Q566:AB566),0)</f>
        <v>0</v>
      </c>
      <c r="I566" s="115">
        <f t="shared" ca="1" si="32"/>
        <v>44697</v>
      </c>
      <c r="J566" s="117">
        <v>3</v>
      </c>
      <c r="K566" s="117" t="b">
        <v>1</v>
      </c>
      <c r="L566" s="117" t="s">
        <v>1313</v>
      </c>
      <c r="M566" s="117" t="b">
        <v>1</v>
      </c>
      <c r="N566" s="117" t="s">
        <v>1276</v>
      </c>
      <c r="O566" s="182" t="str">
        <f>LEFT(DEDEL!D566,19)&amp;"."&amp;DEDELCR!F566</f>
        <v>....Ma22</v>
      </c>
      <c r="P566" s="185">
        <f>DEDEL!I566</f>
        <v>0</v>
      </c>
      <c r="Q566" s="117" t="b">
        <v>1</v>
      </c>
      <c r="R566" s="117" t="b">
        <v>1</v>
      </c>
      <c r="S566" s="117" t="b">
        <v>1</v>
      </c>
    </row>
    <row r="567" spans="1:19" x14ac:dyDescent="0.25">
      <c r="A567" s="117" t="s">
        <v>1312</v>
      </c>
      <c r="B567" s="180">
        <v>1</v>
      </c>
      <c r="C567" s="117">
        <v>2</v>
      </c>
      <c r="D567" s="181">
        <f>DEDEL!J567</f>
        <v>0</v>
      </c>
      <c r="E567" s="117" t="b">
        <v>1</v>
      </c>
      <c r="F567" s="182" t="str">
        <f>RIGHT(DEDEL!C567,4)&amp;"."&amp;DEDEL!M567&amp;"."&amp;DEDEL!K567&amp;"."&amp;$C$5</f>
        <v>...Ma22</v>
      </c>
      <c r="G567" s="183">
        <f t="shared" ca="1" si="33"/>
        <v>44697</v>
      </c>
      <c r="H567" s="316" cm="1">
        <f t="array" ref="H567">-IF(SUMPRODUCT((DEDEL!$Q$19:$AB$19=$B$5)*DEDEL!Q567:AB567)&lt;0,SUMPRODUCT((DEDEL!$Q$19:$AB$19=$B$5)*DEDEL!Q567:AB567),0)</f>
        <v>0</v>
      </c>
      <c r="I567" s="115">
        <f t="shared" ca="1" si="32"/>
        <v>44697</v>
      </c>
      <c r="J567" s="117">
        <v>3</v>
      </c>
      <c r="K567" s="117" t="b">
        <v>1</v>
      </c>
      <c r="L567" s="117" t="s">
        <v>1313</v>
      </c>
      <c r="M567" s="117" t="b">
        <v>1</v>
      </c>
      <c r="N567" s="117" t="s">
        <v>1276</v>
      </c>
      <c r="O567" s="182" t="str">
        <f>LEFT(DEDEL!D567,19)&amp;"."&amp;DEDELCR!F567</f>
        <v>....Ma22</v>
      </c>
      <c r="P567" s="185">
        <f>DEDEL!I567</f>
        <v>0</v>
      </c>
      <c r="Q567" s="117" t="b">
        <v>1</v>
      </c>
      <c r="R567" s="117" t="b">
        <v>1</v>
      </c>
      <c r="S567" s="117" t="b">
        <v>1</v>
      </c>
    </row>
    <row r="568" spans="1:19" x14ac:dyDescent="0.25">
      <c r="A568" s="117" t="s">
        <v>1312</v>
      </c>
      <c r="B568" s="180">
        <v>1</v>
      </c>
      <c r="C568" s="117">
        <v>2</v>
      </c>
      <c r="D568" s="181">
        <f>DEDEL!J568</f>
        <v>0</v>
      </c>
      <c r="E568" s="117" t="b">
        <v>1</v>
      </c>
      <c r="F568" s="182" t="str">
        <f>RIGHT(DEDEL!C568,4)&amp;"."&amp;DEDEL!M568&amp;"."&amp;DEDEL!K568&amp;"."&amp;$C$5</f>
        <v>...Ma22</v>
      </c>
      <c r="G568" s="183">
        <f t="shared" ca="1" si="33"/>
        <v>44697</v>
      </c>
      <c r="H568" s="316" cm="1">
        <f t="array" ref="H568">-IF(SUMPRODUCT((DEDEL!$Q$19:$AB$19=$B$5)*DEDEL!Q568:AB568)&lt;0,SUMPRODUCT((DEDEL!$Q$19:$AB$19=$B$5)*DEDEL!Q568:AB568),0)</f>
        <v>0</v>
      </c>
      <c r="I568" s="115">
        <f t="shared" ca="1" si="32"/>
        <v>44697</v>
      </c>
      <c r="J568" s="117">
        <v>3</v>
      </c>
      <c r="K568" s="117" t="b">
        <v>1</v>
      </c>
      <c r="L568" s="117" t="s">
        <v>1313</v>
      </c>
      <c r="M568" s="117" t="b">
        <v>1</v>
      </c>
      <c r="N568" s="117" t="s">
        <v>1276</v>
      </c>
      <c r="O568" s="182" t="str">
        <f>LEFT(DEDEL!D568,19)&amp;"."&amp;DEDELCR!F568</f>
        <v>....Ma22</v>
      </c>
      <c r="P568" s="185">
        <f>DEDEL!I568</f>
        <v>0</v>
      </c>
      <c r="Q568" s="117" t="b">
        <v>1</v>
      </c>
      <c r="R568" s="117" t="b">
        <v>1</v>
      </c>
      <c r="S568" s="117" t="b">
        <v>1</v>
      </c>
    </row>
    <row r="569" spans="1:19" x14ac:dyDescent="0.25">
      <c r="A569" s="117" t="s">
        <v>1312</v>
      </c>
      <c r="B569" s="180">
        <v>1</v>
      </c>
      <c r="C569" s="117">
        <v>2</v>
      </c>
      <c r="D569" s="181">
        <f>DEDEL!J569</f>
        <v>0</v>
      </c>
      <c r="E569" s="117" t="b">
        <v>1</v>
      </c>
      <c r="F569" s="182" t="str">
        <f>RIGHT(DEDEL!C569,4)&amp;"."&amp;DEDEL!M569&amp;"."&amp;DEDEL!K569&amp;"."&amp;$C$5</f>
        <v>...Ma22</v>
      </c>
      <c r="G569" s="183">
        <f t="shared" ca="1" si="33"/>
        <v>44697</v>
      </c>
      <c r="H569" s="316" cm="1">
        <f t="array" ref="H569">-IF(SUMPRODUCT((DEDEL!$Q$19:$AB$19=$B$5)*DEDEL!Q569:AB569)&lt;0,SUMPRODUCT((DEDEL!$Q$19:$AB$19=$B$5)*DEDEL!Q569:AB569),0)</f>
        <v>0</v>
      </c>
      <c r="I569" s="115">
        <f t="shared" ca="1" si="32"/>
        <v>44697</v>
      </c>
      <c r="J569" s="117">
        <v>3</v>
      </c>
      <c r="K569" s="117" t="b">
        <v>1</v>
      </c>
      <c r="L569" s="117" t="s">
        <v>1313</v>
      </c>
      <c r="M569" s="117" t="b">
        <v>1</v>
      </c>
      <c r="N569" s="117" t="s">
        <v>1276</v>
      </c>
      <c r="O569" s="182" t="str">
        <f>LEFT(DEDEL!D569,19)&amp;"."&amp;DEDELCR!F569</f>
        <v>....Ma22</v>
      </c>
      <c r="P569" s="185">
        <f>DEDEL!I569</f>
        <v>0</v>
      </c>
      <c r="Q569" s="117" t="b">
        <v>1</v>
      </c>
      <c r="R569" s="117" t="b">
        <v>1</v>
      </c>
      <c r="S569" s="117" t="b">
        <v>1</v>
      </c>
    </row>
    <row r="570" spans="1:19" x14ac:dyDescent="0.25">
      <c r="A570" s="117" t="s">
        <v>1312</v>
      </c>
      <c r="B570" s="180">
        <v>1</v>
      </c>
      <c r="C570" s="117">
        <v>2</v>
      </c>
      <c r="D570" s="181">
        <f>DEDEL!J570</f>
        <v>0</v>
      </c>
      <c r="E570" s="117" t="b">
        <v>1</v>
      </c>
      <c r="F570" s="182" t="str">
        <f>RIGHT(DEDEL!C570,4)&amp;"."&amp;DEDEL!M570&amp;"."&amp;DEDEL!K570&amp;"."&amp;$C$5</f>
        <v>...Ma22</v>
      </c>
      <c r="G570" s="183">
        <f t="shared" ca="1" si="33"/>
        <v>44697</v>
      </c>
      <c r="H570" s="316" cm="1">
        <f t="array" ref="H570">-IF(SUMPRODUCT((DEDEL!$Q$19:$AB$19=$B$5)*DEDEL!Q570:AB570)&lt;0,SUMPRODUCT((DEDEL!$Q$19:$AB$19=$B$5)*DEDEL!Q570:AB570),0)</f>
        <v>0</v>
      </c>
      <c r="I570" s="115">
        <f t="shared" ca="1" si="32"/>
        <v>44697</v>
      </c>
      <c r="J570" s="117">
        <v>3</v>
      </c>
      <c r="K570" s="117" t="b">
        <v>1</v>
      </c>
      <c r="L570" s="117" t="s">
        <v>1313</v>
      </c>
      <c r="M570" s="117" t="b">
        <v>1</v>
      </c>
      <c r="N570" s="117" t="s">
        <v>1276</v>
      </c>
      <c r="O570" s="182" t="str">
        <f>LEFT(DEDEL!D570,19)&amp;"."&amp;DEDELCR!F570</f>
        <v>....Ma22</v>
      </c>
      <c r="P570" s="185">
        <f>DEDEL!I570</f>
        <v>0</v>
      </c>
      <c r="Q570" s="117" t="b">
        <v>1</v>
      </c>
      <c r="R570" s="117" t="b">
        <v>1</v>
      </c>
      <c r="S570" s="117" t="b">
        <v>1</v>
      </c>
    </row>
    <row r="571" spans="1:19" x14ac:dyDescent="0.25">
      <c r="A571" s="117" t="s">
        <v>1312</v>
      </c>
      <c r="B571" s="180">
        <v>1</v>
      </c>
      <c r="C571" s="117">
        <v>2</v>
      </c>
      <c r="D571" s="181">
        <f>DEDEL!J571</f>
        <v>0</v>
      </c>
      <c r="E571" s="117" t="b">
        <v>1</v>
      </c>
      <c r="F571" s="182" t="str">
        <f>RIGHT(DEDEL!C571,4)&amp;"."&amp;DEDEL!M571&amp;"."&amp;DEDEL!K571&amp;"."&amp;$C$5</f>
        <v>...Ma22</v>
      </c>
      <c r="G571" s="183">
        <f t="shared" ca="1" si="33"/>
        <v>44697</v>
      </c>
      <c r="H571" s="316" cm="1">
        <f t="array" ref="H571">-IF(SUMPRODUCT((DEDEL!$Q$19:$AB$19=$B$5)*DEDEL!Q571:AB571)&lt;0,SUMPRODUCT((DEDEL!$Q$19:$AB$19=$B$5)*DEDEL!Q571:AB571),0)</f>
        <v>0</v>
      </c>
      <c r="I571" s="115">
        <f t="shared" ca="1" si="32"/>
        <v>44697</v>
      </c>
      <c r="J571" s="117">
        <v>3</v>
      </c>
      <c r="K571" s="117" t="b">
        <v>1</v>
      </c>
      <c r="L571" s="117" t="s">
        <v>1313</v>
      </c>
      <c r="M571" s="117" t="b">
        <v>1</v>
      </c>
      <c r="N571" s="117" t="s">
        <v>1276</v>
      </c>
      <c r="O571" s="182" t="str">
        <f>LEFT(DEDEL!D571,19)&amp;"."&amp;DEDELCR!F571</f>
        <v>....Ma22</v>
      </c>
      <c r="P571" s="185">
        <f>DEDEL!I571</f>
        <v>0</v>
      </c>
      <c r="Q571" s="117" t="b">
        <v>1</v>
      </c>
      <c r="R571" s="117" t="b">
        <v>1</v>
      </c>
      <c r="S571" s="117" t="b">
        <v>1</v>
      </c>
    </row>
    <row r="572" spans="1:19" x14ac:dyDescent="0.25">
      <c r="A572" s="117" t="s">
        <v>1312</v>
      </c>
      <c r="B572" s="180">
        <v>1</v>
      </c>
      <c r="C572" s="117">
        <v>2</v>
      </c>
      <c r="D572" s="181">
        <f>DEDEL!J572</f>
        <v>0</v>
      </c>
      <c r="E572" s="117" t="b">
        <v>1</v>
      </c>
      <c r="F572" s="182" t="str">
        <f>RIGHT(DEDEL!C572,4)&amp;"."&amp;DEDEL!M572&amp;"."&amp;DEDEL!K572&amp;"."&amp;$C$5</f>
        <v>...Ma22</v>
      </c>
      <c r="G572" s="183">
        <f t="shared" ca="1" si="33"/>
        <v>44697</v>
      </c>
      <c r="H572" s="316" cm="1">
        <f t="array" ref="H572">-IF(SUMPRODUCT((DEDEL!$Q$19:$AB$19=$B$5)*DEDEL!Q572:AB572)&lt;0,SUMPRODUCT((DEDEL!$Q$19:$AB$19=$B$5)*DEDEL!Q572:AB572),0)</f>
        <v>0</v>
      </c>
      <c r="I572" s="115">
        <f t="shared" ca="1" si="32"/>
        <v>44697</v>
      </c>
      <c r="J572" s="117">
        <v>3</v>
      </c>
      <c r="K572" s="117" t="b">
        <v>1</v>
      </c>
      <c r="L572" s="117" t="s">
        <v>1313</v>
      </c>
      <c r="M572" s="117" t="b">
        <v>1</v>
      </c>
      <c r="N572" s="117" t="s">
        <v>1276</v>
      </c>
      <c r="O572" s="182" t="str">
        <f>LEFT(DEDEL!D572,19)&amp;"."&amp;DEDELCR!F572</f>
        <v>....Ma22</v>
      </c>
      <c r="P572" s="185">
        <f>DEDEL!I572</f>
        <v>0</v>
      </c>
      <c r="Q572" s="117" t="b">
        <v>1</v>
      </c>
      <c r="R572" s="117" t="b">
        <v>1</v>
      </c>
      <c r="S572" s="117" t="b">
        <v>1</v>
      </c>
    </row>
    <row r="573" spans="1:19" x14ac:dyDescent="0.25">
      <c r="A573" s="117" t="s">
        <v>1312</v>
      </c>
      <c r="B573" s="180">
        <v>1</v>
      </c>
      <c r="C573" s="117">
        <v>2</v>
      </c>
      <c r="D573" s="181">
        <f>DEDEL!J573</f>
        <v>0</v>
      </c>
      <c r="E573" s="117" t="b">
        <v>1</v>
      </c>
      <c r="F573" s="182" t="str">
        <f>RIGHT(DEDEL!C573,4)&amp;"."&amp;DEDEL!M573&amp;"."&amp;DEDEL!K573&amp;"."&amp;$C$5</f>
        <v>...Ma22</v>
      </c>
      <c r="G573" s="183">
        <f t="shared" ca="1" si="33"/>
        <v>44697</v>
      </c>
      <c r="H573" s="316" cm="1">
        <f t="array" ref="H573">-IF(SUMPRODUCT((DEDEL!$Q$19:$AB$19=$B$5)*DEDEL!Q573:AB573)&lt;0,SUMPRODUCT((DEDEL!$Q$19:$AB$19=$B$5)*DEDEL!Q573:AB573),0)</f>
        <v>0</v>
      </c>
      <c r="I573" s="115">
        <f t="shared" ca="1" si="32"/>
        <v>44697</v>
      </c>
      <c r="J573" s="117">
        <v>3</v>
      </c>
      <c r="K573" s="117" t="b">
        <v>1</v>
      </c>
      <c r="L573" s="117" t="s">
        <v>1313</v>
      </c>
      <c r="M573" s="117" t="b">
        <v>1</v>
      </c>
      <c r="N573" s="117" t="s">
        <v>1276</v>
      </c>
      <c r="O573" s="182" t="str">
        <f>LEFT(DEDEL!D573,19)&amp;"."&amp;DEDELCR!F573</f>
        <v>....Ma22</v>
      </c>
      <c r="P573" s="185">
        <f>DEDEL!I573</f>
        <v>0</v>
      </c>
      <c r="Q573" s="117" t="b">
        <v>1</v>
      </c>
      <c r="R573" s="117" t="b">
        <v>1</v>
      </c>
      <c r="S573" s="117" t="b">
        <v>1</v>
      </c>
    </row>
    <row r="574" spans="1:19" x14ac:dyDescent="0.25">
      <c r="A574" s="117" t="s">
        <v>1312</v>
      </c>
      <c r="B574" s="180">
        <v>1</v>
      </c>
      <c r="C574" s="117">
        <v>2</v>
      </c>
      <c r="D574" s="181">
        <f>DEDEL!J574</f>
        <v>0</v>
      </c>
      <c r="E574" s="117" t="b">
        <v>1</v>
      </c>
      <c r="F574" s="182" t="str">
        <f>RIGHT(DEDEL!C574,4)&amp;"."&amp;DEDEL!M574&amp;"."&amp;DEDEL!K574&amp;"."&amp;$C$5</f>
        <v>...Ma22</v>
      </c>
      <c r="G574" s="183">
        <f t="shared" ca="1" si="33"/>
        <v>44697</v>
      </c>
      <c r="H574" s="316" cm="1">
        <f t="array" ref="H574">-IF(SUMPRODUCT((DEDEL!$Q$19:$AB$19=$B$5)*DEDEL!Q574:AB574)&lt;0,SUMPRODUCT((DEDEL!$Q$19:$AB$19=$B$5)*DEDEL!Q574:AB574),0)</f>
        <v>0</v>
      </c>
      <c r="I574" s="115">
        <f t="shared" ca="1" si="32"/>
        <v>44697</v>
      </c>
      <c r="J574" s="117">
        <v>3</v>
      </c>
      <c r="K574" s="117" t="b">
        <v>1</v>
      </c>
      <c r="L574" s="117" t="s">
        <v>1313</v>
      </c>
      <c r="M574" s="117" t="b">
        <v>1</v>
      </c>
      <c r="N574" s="117" t="s">
        <v>1276</v>
      </c>
      <c r="O574" s="182" t="str">
        <f>LEFT(DEDEL!D574,19)&amp;"."&amp;DEDELCR!F574</f>
        <v>....Ma22</v>
      </c>
      <c r="P574" s="185">
        <f>DEDEL!I574</f>
        <v>0</v>
      </c>
      <c r="Q574" s="117" t="b">
        <v>1</v>
      </c>
      <c r="R574" s="117" t="b">
        <v>1</v>
      </c>
      <c r="S574" s="117" t="b">
        <v>1</v>
      </c>
    </row>
    <row r="575" spans="1:19" x14ac:dyDescent="0.25">
      <c r="A575" s="117" t="s">
        <v>1312</v>
      </c>
      <c r="B575" s="180">
        <v>1</v>
      </c>
      <c r="C575" s="117">
        <v>2</v>
      </c>
      <c r="D575" s="181">
        <f>DEDEL!J575</f>
        <v>0</v>
      </c>
      <c r="E575" s="117" t="b">
        <v>1</v>
      </c>
      <c r="F575" s="182" t="str">
        <f>RIGHT(DEDEL!C575,4)&amp;"."&amp;DEDEL!M575&amp;"."&amp;DEDEL!K575&amp;"."&amp;$C$5</f>
        <v>...Ma22</v>
      </c>
      <c r="G575" s="183">
        <f t="shared" ca="1" si="33"/>
        <v>44697</v>
      </c>
      <c r="H575" s="316" cm="1">
        <f t="array" ref="H575">-IF(SUMPRODUCT((DEDEL!$Q$19:$AB$19=$B$5)*DEDEL!Q575:AB575)&lt;0,SUMPRODUCT((DEDEL!$Q$19:$AB$19=$B$5)*DEDEL!Q575:AB575),0)</f>
        <v>0</v>
      </c>
      <c r="I575" s="115">
        <f t="shared" ca="1" si="32"/>
        <v>44697</v>
      </c>
      <c r="J575" s="117">
        <v>3</v>
      </c>
      <c r="K575" s="117" t="b">
        <v>1</v>
      </c>
      <c r="L575" s="117" t="s">
        <v>1313</v>
      </c>
      <c r="M575" s="117" t="b">
        <v>1</v>
      </c>
      <c r="N575" s="117" t="s">
        <v>1276</v>
      </c>
      <c r="O575" s="182" t="str">
        <f>LEFT(DEDEL!D575,19)&amp;"."&amp;DEDELCR!F575</f>
        <v>....Ma22</v>
      </c>
      <c r="P575" s="185">
        <f>DEDEL!I575</f>
        <v>0</v>
      </c>
      <c r="Q575" s="117" t="b">
        <v>1</v>
      </c>
      <c r="R575" s="117" t="b">
        <v>1</v>
      </c>
      <c r="S575" s="117" t="b">
        <v>1</v>
      </c>
    </row>
    <row r="576" spans="1:19" x14ac:dyDescent="0.25">
      <c r="A576" s="117" t="s">
        <v>1312</v>
      </c>
      <c r="B576" s="180">
        <v>1</v>
      </c>
      <c r="C576" s="117">
        <v>2</v>
      </c>
      <c r="D576" s="181">
        <f>DEDEL!J576</f>
        <v>0</v>
      </c>
      <c r="E576" s="117" t="b">
        <v>1</v>
      </c>
      <c r="F576" s="182" t="str">
        <f>RIGHT(DEDEL!C576,4)&amp;"."&amp;DEDEL!M576&amp;"."&amp;DEDEL!K576&amp;"."&amp;$C$5</f>
        <v>...Ma22</v>
      </c>
      <c r="G576" s="183">
        <f t="shared" ca="1" si="33"/>
        <v>44697</v>
      </c>
      <c r="H576" s="316" cm="1">
        <f t="array" ref="H576">-IF(SUMPRODUCT((DEDEL!$Q$19:$AB$19=$B$5)*DEDEL!Q576:AB576)&lt;0,SUMPRODUCT((DEDEL!$Q$19:$AB$19=$B$5)*DEDEL!Q576:AB576),0)</f>
        <v>0</v>
      </c>
      <c r="I576" s="115">
        <f t="shared" ca="1" si="32"/>
        <v>44697</v>
      </c>
      <c r="J576" s="117">
        <v>3</v>
      </c>
      <c r="K576" s="117" t="b">
        <v>1</v>
      </c>
      <c r="L576" s="117" t="s">
        <v>1313</v>
      </c>
      <c r="M576" s="117" t="b">
        <v>1</v>
      </c>
      <c r="N576" s="117" t="s">
        <v>1276</v>
      </c>
      <c r="O576" s="182" t="str">
        <f>LEFT(DEDEL!D576,19)&amp;"."&amp;DEDELCR!F576</f>
        <v>....Ma22</v>
      </c>
      <c r="P576" s="185">
        <f>DEDEL!I576</f>
        <v>0</v>
      </c>
      <c r="Q576" s="117" t="b">
        <v>1</v>
      </c>
      <c r="R576" s="117" t="b">
        <v>1</v>
      </c>
      <c r="S576" s="117" t="b">
        <v>1</v>
      </c>
    </row>
    <row r="577" spans="1:19" x14ac:dyDescent="0.25">
      <c r="A577" s="117" t="s">
        <v>1312</v>
      </c>
      <c r="B577" s="180">
        <v>1</v>
      </c>
      <c r="C577" s="117">
        <v>2</v>
      </c>
      <c r="D577" s="181">
        <f>DEDEL!J577</f>
        <v>0</v>
      </c>
      <c r="E577" s="117" t="b">
        <v>1</v>
      </c>
      <c r="F577" s="182" t="str">
        <f>RIGHT(DEDEL!C577,4)&amp;"."&amp;DEDEL!M577&amp;"."&amp;DEDEL!K577&amp;"."&amp;$C$5</f>
        <v>...Ma22</v>
      </c>
      <c r="G577" s="183">
        <f t="shared" ca="1" si="33"/>
        <v>44697</v>
      </c>
      <c r="H577" s="316" cm="1">
        <f t="array" ref="H577">-IF(SUMPRODUCT((DEDEL!$Q$19:$AB$19=$B$5)*DEDEL!Q577:AB577)&lt;0,SUMPRODUCT((DEDEL!$Q$19:$AB$19=$B$5)*DEDEL!Q577:AB577),0)</f>
        <v>0</v>
      </c>
      <c r="I577" s="115">
        <f t="shared" ca="1" si="32"/>
        <v>44697</v>
      </c>
      <c r="J577" s="117">
        <v>3</v>
      </c>
      <c r="K577" s="117" t="b">
        <v>1</v>
      </c>
      <c r="L577" s="117" t="s">
        <v>1313</v>
      </c>
      <c r="M577" s="117" t="b">
        <v>1</v>
      </c>
      <c r="N577" s="117" t="s">
        <v>1276</v>
      </c>
      <c r="O577" s="182" t="str">
        <f>LEFT(DEDEL!D577,19)&amp;"."&amp;DEDELCR!F577</f>
        <v>....Ma22</v>
      </c>
      <c r="P577" s="185">
        <f>DEDEL!I577</f>
        <v>0</v>
      </c>
      <c r="Q577" s="117" t="b">
        <v>1</v>
      </c>
      <c r="R577" s="117" t="b">
        <v>1</v>
      </c>
      <c r="S577" s="117" t="b">
        <v>1</v>
      </c>
    </row>
    <row r="578" spans="1:19" x14ac:dyDescent="0.25">
      <c r="A578" s="117" t="s">
        <v>1312</v>
      </c>
      <c r="B578" s="180">
        <v>1</v>
      </c>
      <c r="C578" s="117">
        <v>2</v>
      </c>
      <c r="D578" s="181">
        <f>DEDEL!J578</f>
        <v>0</v>
      </c>
      <c r="E578" s="117" t="b">
        <v>1</v>
      </c>
      <c r="F578" s="182" t="str">
        <f>RIGHT(DEDEL!C578,4)&amp;"."&amp;DEDEL!M578&amp;"."&amp;DEDEL!K578&amp;"."&amp;$C$5</f>
        <v>...Ma22</v>
      </c>
      <c r="G578" s="183">
        <f t="shared" ca="1" si="33"/>
        <v>44697</v>
      </c>
      <c r="H578" s="316" cm="1">
        <f t="array" ref="H578">-IF(SUMPRODUCT((DEDEL!$Q$19:$AB$19=$B$5)*DEDEL!Q578:AB578)&lt;0,SUMPRODUCT((DEDEL!$Q$19:$AB$19=$B$5)*DEDEL!Q578:AB578),0)</f>
        <v>0</v>
      </c>
      <c r="I578" s="115">
        <f t="shared" ca="1" si="32"/>
        <v>44697</v>
      </c>
      <c r="J578" s="117">
        <v>3</v>
      </c>
      <c r="K578" s="117" t="b">
        <v>1</v>
      </c>
      <c r="L578" s="117" t="s">
        <v>1313</v>
      </c>
      <c r="M578" s="117" t="b">
        <v>1</v>
      </c>
      <c r="N578" s="117" t="s">
        <v>1276</v>
      </c>
      <c r="O578" s="182" t="str">
        <f>LEFT(DEDEL!D578,19)&amp;"."&amp;DEDELCR!F578</f>
        <v>....Ma22</v>
      </c>
      <c r="P578" s="185">
        <f>DEDEL!I578</f>
        <v>0</v>
      </c>
      <c r="Q578" s="117" t="b">
        <v>1</v>
      </c>
      <c r="R578" s="117" t="b">
        <v>1</v>
      </c>
      <c r="S578" s="117" t="b">
        <v>1</v>
      </c>
    </row>
    <row r="579" spans="1:19" x14ac:dyDescent="0.25">
      <c r="A579" s="117" t="s">
        <v>1312</v>
      </c>
      <c r="B579" s="180">
        <v>1</v>
      </c>
      <c r="C579" s="117">
        <v>2</v>
      </c>
      <c r="D579" s="181">
        <f>DEDEL!J579</f>
        <v>0</v>
      </c>
      <c r="E579" s="117" t="b">
        <v>1</v>
      </c>
      <c r="F579" s="182" t="str">
        <f>RIGHT(DEDEL!C579,4)&amp;"."&amp;DEDEL!M579&amp;"."&amp;DEDEL!K579&amp;"."&amp;$C$5</f>
        <v>...Ma22</v>
      </c>
      <c r="G579" s="183">
        <f t="shared" ca="1" si="33"/>
        <v>44697</v>
      </c>
      <c r="H579" s="316" cm="1">
        <f t="array" ref="H579">-IF(SUMPRODUCT((DEDEL!$Q$19:$AB$19=$B$5)*DEDEL!Q579:AB579)&lt;0,SUMPRODUCT((DEDEL!$Q$19:$AB$19=$B$5)*DEDEL!Q579:AB579),0)</f>
        <v>0</v>
      </c>
      <c r="I579" s="115">
        <f t="shared" ca="1" si="32"/>
        <v>44697</v>
      </c>
      <c r="J579" s="117">
        <v>3</v>
      </c>
      <c r="K579" s="117" t="b">
        <v>1</v>
      </c>
      <c r="L579" s="117" t="s">
        <v>1313</v>
      </c>
      <c r="M579" s="117" t="b">
        <v>1</v>
      </c>
      <c r="N579" s="117" t="s">
        <v>1276</v>
      </c>
      <c r="O579" s="182" t="str">
        <f>LEFT(DEDEL!D579,19)&amp;"."&amp;DEDELCR!F579</f>
        <v>....Ma22</v>
      </c>
      <c r="P579" s="185">
        <f>DEDEL!I579</f>
        <v>0</v>
      </c>
      <c r="Q579" s="117" t="b">
        <v>1</v>
      </c>
      <c r="R579" s="117" t="b">
        <v>1</v>
      </c>
      <c r="S579" s="117" t="b">
        <v>1</v>
      </c>
    </row>
    <row r="580" spans="1:19" x14ac:dyDescent="0.25">
      <c r="A580" s="117" t="s">
        <v>1312</v>
      </c>
      <c r="B580" s="180">
        <v>1</v>
      </c>
      <c r="C580" s="117">
        <v>2</v>
      </c>
      <c r="D580" s="181">
        <f>DEDEL!J580</f>
        <v>0</v>
      </c>
      <c r="E580" s="117" t="b">
        <v>1</v>
      </c>
      <c r="F580" s="182" t="str">
        <f>RIGHT(DEDEL!C580,4)&amp;"."&amp;DEDEL!M580&amp;"."&amp;DEDEL!K580&amp;"."&amp;$C$5</f>
        <v>...Ma22</v>
      </c>
      <c r="G580" s="183">
        <f t="shared" ca="1" si="33"/>
        <v>44697</v>
      </c>
      <c r="H580" s="316" cm="1">
        <f t="array" ref="H580">-IF(SUMPRODUCT((DEDEL!$Q$19:$AB$19=$B$5)*DEDEL!Q580:AB580)&lt;0,SUMPRODUCT((DEDEL!$Q$19:$AB$19=$B$5)*DEDEL!Q580:AB580),0)</f>
        <v>0</v>
      </c>
      <c r="I580" s="115">
        <f t="shared" ca="1" si="32"/>
        <v>44697</v>
      </c>
      <c r="J580" s="117">
        <v>3</v>
      </c>
      <c r="K580" s="117" t="b">
        <v>1</v>
      </c>
      <c r="L580" s="117" t="s">
        <v>1313</v>
      </c>
      <c r="M580" s="117" t="b">
        <v>1</v>
      </c>
      <c r="N580" s="117" t="s">
        <v>1276</v>
      </c>
      <c r="O580" s="182" t="str">
        <f>LEFT(DEDEL!D580,19)&amp;"."&amp;DEDELCR!F580</f>
        <v>....Ma22</v>
      </c>
      <c r="P580" s="185">
        <f>DEDEL!I580</f>
        <v>0</v>
      </c>
      <c r="Q580" s="117" t="b">
        <v>1</v>
      </c>
      <c r="R580" s="117" t="b">
        <v>1</v>
      </c>
      <c r="S580" s="117" t="b">
        <v>1</v>
      </c>
    </row>
    <row r="581" spans="1:19" x14ac:dyDescent="0.25">
      <c r="A581" s="117" t="s">
        <v>1312</v>
      </c>
      <c r="B581" s="180">
        <v>1</v>
      </c>
      <c r="C581" s="117">
        <v>2</v>
      </c>
      <c r="D581" s="181">
        <f>DEDEL!J581</f>
        <v>0</v>
      </c>
      <c r="E581" s="117" t="b">
        <v>1</v>
      </c>
      <c r="F581" s="182" t="str">
        <f>RIGHT(DEDEL!C581,4)&amp;"."&amp;DEDEL!M581&amp;"."&amp;DEDEL!K581&amp;"."&amp;$C$5</f>
        <v>...Ma22</v>
      </c>
      <c r="G581" s="183">
        <f t="shared" ca="1" si="33"/>
        <v>44697</v>
      </c>
      <c r="H581" s="316" cm="1">
        <f t="array" ref="H581">-IF(SUMPRODUCT((DEDEL!$Q$19:$AB$19=$B$5)*DEDEL!Q581:AB581)&lt;0,SUMPRODUCT((DEDEL!$Q$19:$AB$19=$B$5)*DEDEL!Q581:AB581),0)</f>
        <v>0</v>
      </c>
      <c r="I581" s="115">
        <f t="shared" ca="1" si="32"/>
        <v>44697</v>
      </c>
      <c r="J581" s="117">
        <v>3</v>
      </c>
      <c r="K581" s="117" t="b">
        <v>1</v>
      </c>
      <c r="L581" s="117" t="s">
        <v>1313</v>
      </c>
      <c r="M581" s="117" t="b">
        <v>1</v>
      </c>
      <c r="N581" s="117" t="s">
        <v>1276</v>
      </c>
      <c r="O581" s="182" t="str">
        <f>LEFT(DEDEL!D581,19)&amp;"."&amp;DEDELCR!F581</f>
        <v>....Ma22</v>
      </c>
      <c r="P581" s="185">
        <f>DEDEL!I581</f>
        <v>0</v>
      </c>
      <c r="Q581" s="117" t="b">
        <v>1</v>
      </c>
      <c r="R581" s="117" t="b">
        <v>1</v>
      </c>
      <c r="S581" s="117" t="b">
        <v>1</v>
      </c>
    </row>
    <row r="582" spans="1:19" x14ac:dyDescent="0.25">
      <c r="A582" s="117" t="s">
        <v>1312</v>
      </c>
      <c r="B582" s="180">
        <v>1</v>
      </c>
      <c r="C582" s="117">
        <v>2</v>
      </c>
      <c r="D582" s="181">
        <f>DEDEL!J582</f>
        <v>0</v>
      </c>
      <c r="E582" s="117" t="b">
        <v>1</v>
      </c>
      <c r="F582" s="182" t="str">
        <f>RIGHT(DEDEL!C582,4)&amp;"."&amp;DEDEL!M582&amp;"."&amp;DEDEL!K582&amp;"."&amp;$C$5</f>
        <v>...Ma22</v>
      </c>
      <c r="G582" s="183">
        <f t="shared" ca="1" si="33"/>
        <v>44697</v>
      </c>
      <c r="H582" s="316" cm="1">
        <f t="array" ref="H582">-IF(SUMPRODUCT((DEDEL!$Q$19:$AB$19=$B$5)*DEDEL!Q582:AB582)&lt;0,SUMPRODUCT((DEDEL!$Q$19:$AB$19=$B$5)*DEDEL!Q582:AB582),0)</f>
        <v>0</v>
      </c>
      <c r="I582" s="115">
        <f t="shared" ca="1" si="32"/>
        <v>44697</v>
      </c>
      <c r="J582" s="117">
        <v>3</v>
      </c>
      <c r="K582" s="117" t="b">
        <v>1</v>
      </c>
      <c r="L582" s="117" t="s">
        <v>1313</v>
      </c>
      <c r="M582" s="117" t="b">
        <v>1</v>
      </c>
      <c r="N582" s="117" t="s">
        <v>1276</v>
      </c>
      <c r="O582" s="182" t="str">
        <f>LEFT(DEDEL!D582,19)&amp;"."&amp;DEDELCR!F582</f>
        <v>....Ma22</v>
      </c>
      <c r="P582" s="185">
        <f>DEDEL!I582</f>
        <v>0</v>
      </c>
      <c r="Q582" s="117" t="b">
        <v>1</v>
      </c>
      <c r="R582" s="117" t="b">
        <v>1</v>
      </c>
      <c r="S582" s="117" t="b">
        <v>1</v>
      </c>
    </row>
    <row r="583" spans="1:19" x14ac:dyDescent="0.25">
      <c r="A583" s="117" t="s">
        <v>1312</v>
      </c>
      <c r="B583" s="180">
        <v>1</v>
      </c>
      <c r="C583" s="117">
        <v>2</v>
      </c>
      <c r="D583" s="181">
        <f>DEDEL!J583</f>
        <v>0</v>
      </c>
      <c r="E583" s="117" t="b">
        <v>1</v>
      </c>
      <c r="F583" s="182" t="str">
        <f>RIGHT(DEDEL!C583,4)&amp;"."&amp;DEDEL!M583&amp;"."&amp;DEDEL!K583&amp;"."&amp;$C$5</f>
        <v>...Ma22</v>
      </c>
      <c r="G583" s="183">
        <f t="shared" ca="1" si="33"/>
        <v>44697</v>
      </c>
      <c r="H583" s="316" cm="1">
        <f t="array" ref="H583">-IF(SUMPRODUCT((DEDEL!$Q$19:$AB$19=$B$5)*DEDEL!Q583:AB583)&lt;0,SUMPRODUCT((DEDEL!$Q$19:$AB$19=$B$5)*DEDEL!Q583:AB583),0)</f>
        <v>0</v>
      </c>
      <c r="I583" s="115">
        <f t="shared" ca="1" si="32"/>
        <v>44697</v>
      </c>
      <c r="J583" s="117">
        <v>3</v>
      </c>
      <c r="K583" s="117" t="b">
        <v>1</v>
      </c>
      <c r="L583" s="117" t="s">
        <v>1313</v>
      </c>
      <c r="M583" s="117" t="b">
        <v>1</v>
      </c>
      <c r="N583" s="117" t="s">
        <v>1276</v>
      </c>
      <c r="O583" s="182" t="str">
        <f>LEFT(DEDEL!D583,19)&amp;"."&amp;DEDELCR!F583</f>
        <v>....Ma22</v>
      </c>
      <c r="P583" s="185">
        <f>DEDEL!I583</f>
        <v>0</v>
      </c>
      <c r="Q583" s="117" t="b">
        <v>1</v>
      </c>
      <c r="R583" s="117" t="b">
        <v>1</v>
      </c>
      <c r="S583" s="117" t="b">
        <v>1</v>
      </c>
    </row>
    <row r="584" spans="1:19" x14ac:dyDescent="0.25">
      <c r="A584" s="117" t="s">
        <v>1312</v>
      </c>
      <c r="B584" s="180">
        <v>1</v>
      </c>
      <c r="C584" s="117">
        <v>2</v>
      </c>
      <c r="D584" s="181">
        <f>DEDEL!J584</f>
        <v>0</v>
      </c>
      <c r="E584" s="117" t="b">
        <v>1</v>
      </c>
      <c r="F584" s="182" t="str">
        <f>RIGHT(DEDEL!C584,4)&amp;"."&amp;DEDEL!M584&amp;"."&amp;DEDEL!K584&amp;"."&amp;$C$5</f>
        <v>...Ma22</v>
      </c>
      <c r="G584" s="183">
        <f t="shared" ca="1" si="33"/>
        <v>44697</v>
      </c>
      <c r="H584" s="316" cm="1">
        <f t="array" ref="H584">-IF(SUMPRODUCT((DEDEL!$Q$19:$AB$19=$B$5)*DEDEL!Q584:AB584)&lt;0,SUMPRODUCT((DEDEL!$Q$19:$AB$19=$B$5)*DEDEL!Q584:AB584),0)</f>
        <v>0</v>
      </c>
      <c r="I584" s="115">
        <f t="shared" ca="1" si="32"/>
        <v>44697</v>
      </c>
      <c r="J584" s="117">
        <v>3</v>
      </c>
      <c r="K584" s="117" t="b">
        <v>1</v>
      </c>
      <c r="L584" s="117" t="s">
        <v>1313</v>
      </c>
      <c r="M584" s="117" t="b">
        <v>1</v>
      </c>
      <c r="N584" s="117" t="s">
        <v>1276</v>
      </c>
      <c r="O584" s="182" t="str">
        <f>LEFT(DEDEL!D584,19)&amp;"."&amp;DEDELCR!F584</f>
        <v>....Ma22</v>
      </c>
      <c r="P584" s="185">
        <f>DEDEL!I584</f>
        <v>0</v>
      </c>
      <c r="Q584" s="117" t="b">
        <v>1</v>
      </c>
      <c r="R584" s="117" t="b">
        <v>1</v>
      </c>
      <c r="S584" s="117" t="b">
        <v>1</v>
      </c>
    </row>
    <row r="585" spans="1:19" x14ac:dyDescent="0.25">
      <c r="A585" s="117" t="s">
        <v>1312</v>
      </c>
      <c r="B585" s="180">
        <v>1</v>
      </c>
      <c r="C585" s="117">
        <v>2</v>
      </c>
      <c r="D585" s="181">
        <f>DEDEL!J585</f>
        <v>0</v>
      </c>
      <c r="E585" s="117" t="b">
        <v>1</v>
      </c>
      <c r="F585" s="182" t="str">
        <f>RIGHT(DEDEL!C585,4)&amp;"."&amp;DEDEL!M585&amp;"."&amp;DEDEL!K585&amp;"."&amp;$C$5</f>
        <v>...Ma22</v>
      </c>
      <c r="G585" s="183">
        <f t="shared" ca="1" si="33"/>
        <v>44697</v>
      </c>
      <c r="H585" s="316" cm="1">
        <f t="array" ref="H585">-IF(SUMPRODUCT((DEDEL!$Q$19:$AB$19=$B$5)*DEDEL!Q585:AB585)&lt;0,SUMPRODUCT((DEDEL!$Q$19:$AB$19=$B$5)*DEDEL!Q585:AB585),0)</f>
        <v>0</v>
      </c>
      <c r="I585" s="115">
        <f t="shared" ca="1" si="32"/>
        <v>44697</v>
      </c>
      <c r="J585" s="117">
        <v>3</v>
      </c>
      <c r="K585" s="117" t="b">
        <v>1</v>
      </c>
      <c r="L585" s="117" t="s">
        <v>1313</v>
      </c>
      <c r="M585" s="117" t="b">
        <v>1</v>
      </c>
      <c r="N585" s="117" t="s">
        <v>1276</v>
      </c>
      <c r="O585" s="182" t="str">
        <f>LEFT(DEDEL!D585,19)&amp;"."&amp;DEDELCR!F585</f>
        <v>....Ma22</v>
      </c>
      <c r="P585" s="185">
        <f>DEDEL!I585</f>
        <v>0</v>
      </c>
      <c r="Q585" s="117" t="b">
        <v>1</v>
      </c>
      <c r="R585" s="117" t="b">
        <v>1</v>
      </c>
      <c r="S585" s="117" t="b">
        <v>1</v>
      </c>
    </row>
    <row r="586" spans="1:19" x14ac:dyDescent="0.25">
      <c r="A586" s="117" t="s">
        <v>1312</v>
      </c>
      <c r="B586" s="180">
        <v>1</v>
      </c>
      <c r="C586" s="117">
        <v>2</v>
      </c>
      <c r="D586" s="181">
        <f>DEDEL!J586</f>
        <v>0</v>
      </c>
      <c r="E586" s="117" t="b">
        <v>1</v>
      </c>
      <c r="F586" s="182" t="str">
        <f>RIGHT(DEDEL!C586,4)&amp;"."&amp;DEDEL!M586&amp;"."&amp;DEDEL!K586&amp;"."&amp;$C$5</f>
        <v>...Ma22</v>
      </c>
      <c r="G586" s="183">
        <f t="shared" ca="1" si="33"/>
        <v>44697</v>
      </c>
      <c r="H586" s="316" cm="1">
        <f t="array" ref="H586">-IF(SUMPRODUCT((DEDEL!$Q$19:$AB$19=$B$5)*DEDEL!Q586:AB586)&lt;0,SUMPRODUCT((DEDEL!$Q$19:$AB$19=$B$5)*DEDEL!Q586:AB586),0)</f>
        <v>0</v>
      </c>
      <c r="I586" s="115">
        <f t="shared" ca="1" si="32"/>
        <v>44697</v>
      </c>
      <c r="J586" s="117">
        <v>3</v>
      </c>
      <c r="K586" s="117" t="b">
        <v>1</v>
      </c>
      <c r="L586" s="117" t="s">
        <v>1313</v>
      </c>
      <c r="M586" s="117" t="b">
        <v>1</v>
      </c>
      <c r="N586" s="117" t="s">
        <v>1276</v>
      </c>
      <c r="O586" s="182" t="str">
        <f>LEFT(DEDEL!D586,19)&amp;"."&amp;DEDELCR!F586</f>
        <v>....Ma22</v>
      </c>
      <c r="P586" s="185">
        <f>DEDEL!I586</f>
        <v>0</v>
      </c>
      <c r="Q586" s="117" t="b">
        <v>1</v>
      </c>
      <c r="R586" s="117" t="b">
        <v>1</v>
      </c>
      <c r="S586" s="117" t="b">
        <v>1</v>
      </c>
    </row>
    <row r="587" spans="1:19" x14ac:dyDescent="0.25">
      <c r="A587" s="117" t="s">
        <v>1312</v>
      </c>
      <c r="B587" s="180">
        <v>1</v>
      </c>
      <c r="C587" s="117">
        <v>2</v>
      </c>
      <c r="D587" s="181">
        <f>DEDEL!J587</f>
        <v>0</v>
      </c>
      <c r="E587" s="117" t="b">
        <v>1</v>
      </c>
      <c r="F587" s="182" t="str">
        <f>RIGHT(DEDEL!C587,4)&amp;"."&amp;DEDEL!M587&amp;"."&amp;DEDEL!K587&amp;"."&amp;$C$5</f>
        <v>...Ma22</v>
      </c>
      <c r="G587" s="183">
        <f t="shared" ca="1" si="33"/>
        <v>44697</v>
      </c>
      <c r="H587" s="316" cm="1">
        <f t="array" ref="H587">-IF(SUMPRODUCT((DEDEL!$Q$19:$AB$19=$B$5)*DEDEL!Q587:AB587)&lt;0,SUMPRODUCT((DEDEL!$Q$19:$AB$19=$B$5)*DEDEL!Q587:AB587),0)</f>
        <v>0</v>
      </c>
      <c r="I587" s="115">
        <f t="shared" ca="1" si="32"/>
        <v>44697</v>
      </c>
      <c r="J587" s="117">
        <v>3</v>
      </c>
      <c r="K587" s="117" t="b">
        <v>1</v>
      </c>
      <c r="L587" s="117" t="s">
        <v>1313</v>
      </c>
      <c r="M587" s="117" t="b">
        <v>1</v>
      </c>
      <c r="N587" s="117" t="s">
        <v>1276</v>
      </c>
      <c r="O587" s="182" t="str">
        <f>LEFT(DEDEL!D587,19)&amp;"."&amp;DEDELCR!F587</f>
        <v>....Ma22</v>
      </c>
      <c r="P587" s="185">
        <f>DEDEL!I587</f>
        <v>0</v>
      </c>
      <c r="Q587" s="117" t="b">
        <v>1</v>
      </c>
      <c r="R587" s="117" t="b">
        <v>1</v>
      </c>
      <c r="S587" s="117" t="b">
        <v>1</v>
      </c>
    </row>
    <row r="588" spans="1:19" x14ac:dyDescent="0.25">
      <c r="A588" s="117" t="s">
        <v>1312</v>
      </c>
      <c r="B588" s="180">
        <v>1</v>
      </c>
      <c r="C588" s="117">
        <v>2</v>
      </c>
      <c r="D588" s="181">
        <f>DEDEL!J588</f>
        <v>0</v>
      </c>
      <c r="E588" s="117" t="b">
        <v>1</v>
      </c>
      <c r="F588" s="182" t="str">
        <f>RIGHT(DEDEL!C588,4)&amp;"."&amp;DEDEL!M588&amp;"."&amp;DEDEL!K588&amp;"."&amp;$C$5</f>
        <v>...Ma22</v>
      </c>
      <c r="G588" s="183">
        <f t="shared" ca="1" si="33"/>
        <v>44697</v>
      </c>
      <c r="H588" s="316" cm="1">
        <f t="array" ref="H588">-IF(SUMPRODUCT((DEDEL!$Q$19:$AB$19=$B$5)*DEDEL!Q588:AB588)&lt;0,SUMPRODUCT((DEDEL!$Q$19:$AB$19=$B$5)*DEDEL!Q588:AB588),0)</f>
        <v>0</v>
      </c>
      <c r="I588" s="115">
        <f t="shared" ref="I588:I600" ca="1" si="34">G588</f>
        <v>44697</v>
      </c>
      <c r="J588" s="117">
        <v>3</v>
      </c>
      <c r="K588" s="117" t="b">
        <v>1</v>
      </c>
      <c r="L588" s="117" t="s">
        <v>1313</v>
      </c>
      <c r="M588" s="117" t="b">
        <v>1</v>
      </c>
      <c r="N588" s="117" t="s">
        <v>1276</v>
      </c>
      <c r="O588" s="182" t="str">
        <f>LEFT(DEDEL!D588,19)&amp;"."&amp;DEDELCR!F588</f>
        <v>....Ma22</v>
      </c>
      <c r="P588" s="185">
        <f>DEDEL!I588</f>
        <v>0</v>
      </c>
      <c r="Q588" s="117" t="b">
        <v>1</v>
      </c>
      <c r="R588" s="117" t="b">
        <v>1</v>
      </c>
      <c r="S588" s="117" t="b">
        <v>1</v>
      </c>
    </row>
    <row r="589" spans="1:19" x14ac:dyDescent="0.25">
      <c r="A589" s="117" t="s">
        <v>1312</v>
      </c>
      <c r="B589" s="180">
        <v>1</v>
      </c>
      <c r="C589" s="117">
        <v>2</v>
      </c>
      <c r="D589" s="181">
        <f>DEDEL!J589</f>
        <v>0</v>
      </c>
      <c r="E589" s="117" t="b">
        <v>1</v>
      </c>
      <c r="F589" s="182" t="str">
        <f>RIGHT(DEDEL!C589,4)&amp;"."&amp;DEDEL!M589&amp;"."&amp;DEDEL!K589&amp;"."&amp;$C$5</f>
        <v>...Ma22</v>
      </c>
      <c r="G589" s="183">
        <f t="shared" ca="1" si="33"/>
        <v>44697</v>
      </c>
      <c r="H589" s="316" cm="1">
        <f t="array" ref="H589">-IF(SUMPRODUCT((DEDEL!$Q$19:$AB$19=$B$5)*DEDEL!Q589:AB589)&lt;0,SUMPRODUCT((DEDEL!$Q$19:$AB$19=$B$5)*DEDEL!Q589:AB589),0)</f>
        <v>0</v>
      </c>
      <c r="I589" s="115">
        <f t="shared" ca="1" si="34"/>
        <v>44697</v>
      </c>
      <c r="J589" s="117">
        <v>3</v>
      </c>
      <c r="K589" s="117" t="b">
        <v>1</v>
      </c>
      <c r="L589" s="117" t="s">
        <v>1313</v>
      </c>
      <c r="M589" s="117" t="b">
        <v>1</v>
      </c>
      <c r="N589" s="117" t="s">
        <v>1276</v>
      </c>
      <c r="O589" s="182" t="str">
        <f>LEFT(DEDEL!D589,19)&amp;"."&amp;DEDELCR!F589</f>
        <v>....Ma22</v>
      </c>
      <c r="P589" s="185">
        <f>DEDEL!I589</f>
        <v>0</v>
      </c>
      <c r="Q589" s="117" t="b">
        <v>1</v>
      </c>
      <c r="R589" s="117" t="b">
        <v>1</v>
      </c>
      <c r="S589" s="117" t="b">
        <v>1</v>
      </c>
    </row>
    <row r="590" spans="1:19" x14ac:dyDescent="0.25">
      <c r="A590" s="117" t="s">
        <v>1312</v>
      </c>
      <c r="B590" s="180">
        <v>1</v>
      </c>
      <c r="C590" s="117">
        <v>2</v>
      </c>
      <c r="D590" s="181">
        <f>DEDEL!J590</f>
        <v>0</v>
      </c>
      <c r="E590" s="117" t="b">
        <v>1</v>
      </c>
      <c r="F590" s="182" t="str">
        <f>RIGHT(DEDEL!C590,4)&amp;"."&amp;DEDEL!M590&amp;"."&amp;DEDEL!K590&amp;"."&amp;$C$5</f>
        <v>...Ma22</v>
      </c>
      <c r="G590" s="183">
        <f t="shared" ca="1" si="33"/>
        <v>44697</v>
      </c>
      <c r="H590" s="316" cm="1">
        <f t="array" ref="H590">-IF(SUMPRODUCT((DEDEL!$Q$19:$AB$19=$B$5)*DEDEL!Q590:AB590)&lt;0,SUMPRODUCT((DEDEL!$Q$19:$AB$19=$B$5)*DEDEL!Q590:AB590),0)</f>
        <v>0</v>
      </c>
      <c r="I590" s="115">
        <f t="shared" ca="1" si="34"/>
        <v>44697</v>
      </c>
      <c r="J590" s="117">
        <v>3</v>
      </c>
      <c r="K590" s="117" t="b">
        <v>1</v>
      </c>
      <c r="L590" s="117" t="s">
        <v>1313</v>
      </c>
      <c r="M590" s="117" t="b">
        <v>1</v>
      </c>
      <c r="N590" s="117" t="s">
        <v>1276</v>
      </c>
      <c r="O590" s="182" t="str">
        <f>LEFT(DEDEL!D590,19)&amp;"."&amp;DEDELCR!F590</f>
        <v>....Ma22</v>
      </c>
      <c r="P590" s="185">
        <f>DEDEL!I590</f>
        <v>0</v>
      </c>
      <c r="Q590" s="117" t="b">
        <v>1</v>
      </c>
      <c r="R590" s="117" t="b">
        <v>1</v>
      </c>
      <c r="S590" s="117" t="b">
        <v>1</v>
      </c>
    </row>
    <row r="591" spans="1:19" x14ac:dyDescent="0.25">
      <c r="A591" s="117" t="s">
        <v>1312</v>
      </c>
      <c r="B591" s="180">
        <v>1</v>
      </c>
      <c r="C591" s="117">
        <v>2</v>
      </c>
      <c r="D591" s="181">
        <f>DEDEL!J591</f>
        <v>0</v>
      </c>
      <c r="E591" s="117" t="b">
        <v>1</v>
      </c>
      <c r="F591" s="182" t="str">
        <f>RIGHT(DEDEL!C591,4)&amp;"."&amp;DEDEL!M591&amp;"."&amp;DEDEL!K591&amp;"."&amp;$C$5</f>
        <v>...Ma22</v>
      </c>
      <c r="G591" s="183">
        <f t="shared" ca="1" si="33"/>
        <v>44697</v>
      </c>
      <c r="H591" s="316" cm="1">
        <f t="array" ref="H591">-IF(SUMPRODUCT((DEDEL!$Q$19:$AB$19=$B$5)*DEDEL!Q591:AB591)&lt;0,SUMPRODUCT((DEDEL!$Q$19:$AB$19=$B$5)*DEDEL!Q591:AB591),0)</f>
        <v>0</v>
      </c>
      <c r="I591" s="115">
        <f t="shared" ca="1" si="34"/>
        <v>44697</v>
      </c>
      <c r="J591" s="117">
        <v>3</v>
      </c>
      <c r="K591" s="117" t="b">
        <v>1</v>
      </c>
      <c r="L591" s="117" t="s">
        <v>1313</v>
      </c>
      <c r="M591" s="117" t="b">
        <v>1</v>
      </c>
      <c r="N591" s="117" t="s">
        <v>1276</v>
      </c>
      <c r="O591" s="182" t="str">
        <f>LEFT(DEDEL!D591,19)&amp;"."&amp;DEDELCR!F591</f>
        <v>....Ma22</v>
      </c>
      <c r="P591" s="185">
        <f>DEDEL!I591</f>
        <v>0</v>
      </c>
      <c r="Q591" s="117" t="b">
        <v>1</v>
      </c>
      <c r="R591" s="117" t="b">
        <v>1</v>
      </c>
      <c r="S591" s="117" t="b">
        <v>1</v>
      </c>
    </row>
    <row r="592" spans="1:19" x14ac:dyDescent="0.25">
      <c r="A592" s="117" t="s">
        <v>1312</v>
      </c>
      <c r="B592" s="180">
        <v>1</v>
      </c>
      <c r="C592" s="117">
        <v>2</v>
      </c>
      <c r="D592" s="181">
        <f>DEDEL!J592</f>
        <v>0</v>
      </c>
      <c r="E592" s="117" t="b">
        <v>1</v>
      </c>
      <c r="F592" s="182" t="str">
        <f>RIGHT(DEDEL!C592,4)&amp;"."&amp;DEDEL!M592&amp;"."&amp;DEDEL!K592&amp;"."&amp;$C$5</f>
        <v>...Ma22</v>
      </c>
      <c r="G592" s="183">
        <f t="shared" ca="1" si="33"/>
        <v>44697</v>
      </c>
      <c r="H592" s="316" cm="1">
        <f t="array" ref="H592">-IF(SUMPRODUCT((DEDEL!$Q$19:$AB$19=$B$5)*DEDEL!Q592:AB592)&lt;0,SUMPRODUCT((DEDEL!$Q$19:$AB$19=$B$5)*DEDEL!Q592:AB592),0)</f>
        <v>0</v>
      </c>
      <c r="I592" s="115">
        <f t="shared" ca="1" si="34"/>
        <v>44697</v>
      </c>
      <c r="J592" s="117">
        <v>3</v>
      </c>
      <c r="K592" s="117" t="b">
        <v>1</v>
      </c>
      <c r="L592" s="117" t="s">
        <v>1313</v>
      </c>
      <c r="M592" s="117" t="b">
        <v>1</v>
      </c>
      <c r="N592" s="117" t="s">
        <v>1276</v>
      </c>
      <c r="O592" s="182" t="str">
        <f>LEFT(DEDEL!D592,19)&amp;"."&amp;DEDELCR!F592</f>
        <v>....Ma22</v>
      </c>
      <c r="P592" s="185">
        <f>DEDEL!I592</f>
        <v>0</v>
      </c>
      <c r="Q592" s="117" t="b">
        <v>1</v>
      </c>
      <c r="R592" s="117" t="b">
        <v>1</v>
      </c>
      <c r="S592" s="117" t="b">
        <v>1</v>
      </c>
    </row>
    <row r="593" spans="1:19" x14ac:dyDescent="0.25">
      <c r="A593" s="117" t="s">
        <v>1312</v>
      </c>
      <c r="B593" s="180">
        <v>1</v>
      </c>
      <c r="C593" s="117">
        <v>2</v>
      </c>
      <c r="D593" s="181">
        <f>DEDEL!J593</f>
        <v>0</v>
      </c>
      <c r="E593" s="117" t="b">
        <v>1</v>
      </c>
      <c r="F593" s="182" t="str">
        <f>RIGHT(DEDEL!C593,4)&amp;"."&amp;DEDEL!M593&amp;"."&amp;DEDEL!K593&amp;"."&amp;$C$5</f>
        <v>...Ma22</v>
      </c>
      <c r="G593" s="183">
        <f t="shared" ca="1" si="33"/>
        <v>44697</v>
      </c>
      <c r="H593" s="316" cm="1">
        <f t="array" ref="H593">-IF(SUMPRODUCT((DEDEL!$Q$19:$AB$19=$B$5)*DEDEL!Q593:AB593)&lt;0,SUMPRODUCT((DEDEL!$Q$19:$AB$19=$B$5)*DEDEL!Q593:AB593),0)</f>
        <v>0</v>
      </c>
      <c r="I593" s="115">
        <f t="shared" ca="1" si="34"/>
        <v>44697</v>
      </c>
      <c r="J593" s="117">
        <v>3</v>
      </c>
      <c r="K593" s="117" t="b">
        <v>1</v>
      </c>
      <c r="L593" s="117" t="s">
        <v>1313</v>
      </c>
      <c r="M593" s="117" t="b">
        <v>1</v>
      </c>
      <c r="N593" s="117" t="s">
        <v>1276</v>
      </c>
      <c r="O593" s="182" t="str">
        <f>LEFT(DEDEL!D593,19)&amp;"."&amp;DEDELCR!F593</f>
        <v>....Ma22</v>
      </c>
      <c r="P593" s="185">
        <f>DEDEL!I593</f>
        <v>0</v>
      </c>
      <c r="Q593" s="117" t="b">
        <v>1</v>
      </c>
      <c r="R593" s="117" t="b">
        <v>1</v>
      </c>
      <c r="S593" s="117" t="b">
        <v>1</v>
      </c>
    </row>
    <row r="594" spans="1:19" x14ac:dyDescent="0.25">
      <c r="A594" s="117" t="s">
        <v>1312</v>
      </c>
      <c r="B594" s="180">
        <v>1</v>
      </c>
      <c r="C594" s="117">
        <v>2</v>
      </c>
      <c r="D594" s="181">
        <f>DEDEL!J594</f>
        <v>0</v>
      </c>
      <c r="E594" s="117" t="b">
        <v>1</v>
      </c>
      <c r="F594" s="182" t="str">
        <f>RIGHT(DEDEL!C594,4)&amp;"."&amp;DEDEL!M594&amp;"."&amp;DEDEL!K594&amp;"."&amp;$C$5</f>
        <v>...Ma22</v>
      </c>
      <c r="G594" s="183">
        <f t="shared" ca="1" si="33"/>
        <v>44697</v>
      </c>
      <c r="H594" s="316" cm="1">
        <f t="array" ref="H594">-IF(SUMPRODUCT((DEDEL!$Q$19:$AB$19=$B$5)*DEDEL!Q594:AB594)&lt;0,SUMPRODUCT((DEDEL!$Q$19:$AB$19=$B$5)*DEDEL!Q594:AB594),0)</f>
        <v>0</v>
      </c>
      <c r="I594" s="115">
        <f t="shared" ca="1" si="34"/>
        <v>44697</v>
      </c>
      <c r="J594" s="117">
        <v>3</v>
      </c>
      <c r="K594" s="117" t="b">
        <v>1</v>
      </c>
      <c r="L594" s="117" t="s">
        <v>1313</v>
      </c>
      <c r="M594" s="117" t="b">
        <v>1</v>
      </c>
      <c r="N594" s="117" t="s">
        <v>1276</v>
      </c>
      <c r="O594" s="182" t="str">
        <f>LEFT(DEDEL!D594,19)&amp;"."&amp;DEDELCR!F594</f>
        <v>....Ma22</v>
      </c>
      <c r="P594" s="185">
        <f>DEDEL!I594</f>
        <v>0</v>
      </c>
      <c r="Q594" s="117" t="b">
        <v>1</v>
      </c>
      <c r="R594" s="117" t="b">
        <v>1</v>
      </c>
      <c r="S594" s="117" t="b">
        <v>1</v>
      </c>
    </row>
    <row r="595" spans="1:19" x14ac:dyDescent="0.25">
      <c r="A595" s="117" t="s">
        <v>1312</v>
      </c>
      <c r="B595" s="180">
        <v>1</v>
      </c>
      <c r="C595" s="117">
        <v>2</v>
      </c>
      <c r="D595" s="181">
        <f>DEDEL!J595</f>
        <v>0</v>
      </c>
      <c r="E595" s="117" t="b">
        <v>1</v>
      </c>
      <c r="F595" s="182" t="str">
        <f>RIGHT(DEDEL!C595,4)&amp;"."&amp;DEDEL!M595&amp;"."&amp;DEDEL!K595&amp;"."&amp;$C$5</f>
        <v>...Ma22</v>
      </c>
      <c r="G595" s="183">
        <f t="shared" ca="1" si="33"/>
        <v>44697</v>
      </c>
      <c r="H595" s="316" cm="1">
        <f t="array" ref="H595">-IF(SUMPRODUCT((DEDEL!$Q$19:$AB$19=$B$5)*DEDEL!Q595:AB595)&lt;0,SUMPRODUCT((DEDEL!$Q$19:$AB$19=$B$5)*DEDEL!Q595:AB595),0)</f>
        <v>0</v>
      </c>
      <c r="I595" s="115">
        <f t="shared" ca="1" si="34"/>
        <v>44697</v>
      </c>
      <c r="J595" s="117">
        <v>3</v>
      </c>
      <c r="K595" s="117" t="b">
        <v>1</v>
      </c>
      <c r="L595" s="117" t="s">
        <v>1313</v>
      </c>
      <c r="M595" s="117" t="b">
        <v>1</v>
      </c>
      <c r="N595" s="117" t="s">
        <v>1276</v>
      </c>
      <c r="O595" s="182" t="str">
        <f>LEFT(DEDEL!D595,19)&amp;"."&amp;DEDELCR!F595</f>
        <v>....Ma22</v>
      </c>
      <c r="P595" s="185">
        <f>DEDEL!I595</f>
        <v>0</v>
      </c>
      <c r="Q595" s="117" t="b">
        <v>1</v>
      </c>
      <c r="R595" s="117" t="b">
        <v>1</v>
      </c>
      <c r="S595" s="117" t="b">
        <v>1</v>
      </c>
    </row>
    <row r="596" spans="1:19" x14ac:dyDescent="0.25">
      <c r="A596" s="117" t="s">
        <v>1312</v>
      </c>
      <c r="B596" s="180">
        <v>1</v>
      </c>
      <c r="C596" s="117">
        <v>2</v>
      </c>
      <c r="D596" s="181">
        <f>DEDEL!J596</f>
        <v>0</v>
      </c>
      <c r="E596" s="117" t="b">
        <v>1</v>
      </c>
      <c r="F596" s="182" t="str">
        <f>RIGHT(DEDEL!C596,4)&amp;"."&amp;DEDEL!M596&amp;"."&amp;DEDEL!K596&amp;"."&amp;$C$5</f>
        <v>...Ma22</v>
      </c>
      <c r="G596" s="183">
        <f t="shared" ca="1" si="33"/>
        <v>44697</v>
      </c>
      <c r="H596" s="316" cm="1">
        <f t="array" ref="H596">-IF(SUMPRODUCT((DEDEL!$Q$19:$AB$19=$B$5)*DEDEL!Q596:AB596)&lt;0,SUMPRODUCT((DEDEL!$Q$19:$AB$19=$B$5)*DEDEL!Q596:AB596),0)</f>
        <v>0</v>
      </c>
      <c r="I596" s="115">
        <f t="shared" ca="1" si="34"/>
        <v>44697</v>
      </c>
      <c r="J596" s="117">
        <v>3</v>
      </c>
      <c r="K596" s="117" t="b">
        <v>1</v>
      </c>
      <c r="L596" s="117" t="s">
        <v>1313</v>
      </c>
      <c r="M596" s="117" t="b">
        <v>1</v>
      </c>
      <c r="N596" s="117" t="s">
        <v>1276</v>
      </c>
      <c r="O596" s="182" t="str">
        <f>LEFT(DEDEL!D596,19)&amp;"."&amp;DEDELCR!F596</f>
        <v>....Ma22</v>
      </c>
      <c r="P596" s="185">
        <f>DEDEL!I596</f>
        <v>0</v>
      </c>
      <c r="Q596" s="117" t="b">
        <v>1</v>
      </c>
      <c r="R596" s="117" t="b">
        <v>1</v>
      </c>
      <c r="S596" s="117" t="b">
        <v>1</v>
      </c>
    </row>
    <row r="597" spans="1:19" x14ac:dyDescent="0.25">
      <c r="A597" s="117" t="s">
        <v>1312</v>
      </c>
      <c r="B597" s="180">
        <v>1</v>
      </c>
      <c r="C597" s="117">
        <v>2</v>
      </c>
      <c r="D597" s="181">
        <f>DEDEL!J597</f>
        <v>0</v>
      </c>
      <c r="E597" s="117" t="b">
        <v>1</v>
      </c>
      <c r="F597" s="182" t="str">
        <f>RIGHT(DEDEL!C597,4)&amp;"."&amp;DEDEL!M597&amp;"."&amp;DEDEL!K597&amp;"."&amp;$C$5</f>
        <v>...Ma22</v>
      </c>
      <c r="G597" s="183">
        <f ca="1">TODAY()</f>
        <v>44697</v>
      </c>
      <c r="H597" s="316" cm="1">
        <f t="array" ref="H597">-IF(SUMPRODUCT((DEDEL!$Q$19:$AB$19=$B$5)*DEDEL!Q597:AB597)&lt;0,SUMPRODUCT((DEDEL!$Q$19:$AB$19=$B$5)*DEDEL!Q597:AB597),0)</f>
        <v>0</v>
      </c>
      <c r="I597" s="115">
        <f t="shared" ca="1" si="34"/>
        <v>44697</v>
      </c>
      <c r="J597" s="117">
        <v>3</v>
      </c>
      <c r="K597" s="117" t="b">
        <v>1</v>
      </c>
      <c r="L597" s="117" t="s">
        <v>1313</v>
      </c>
      <c r="M597" s="117" t="b">
        <v>1</v>
      </c>
      <c r="N597" s="117" t="s">
        <v>1276</v>
      </c>
      <c r="O597" s="182" t="str">
        <f>LEFT(DEDEL!D597,19)&amp;"."&amp;DEDELCR!F597</f>
        <v>....Ma22</v>
      </c>
      <c r="P597" s="185">
        <f>DEDEL!I597</f>
        <v>0</v>
      </c>
      <c r="Q597" s="117" t="b">
        <v>1</v>
      </c>
      <c r="R597" s="117" t="b">
        <v>1</v>
      </c>
      <c r="S597" s="117" t="b">
        <v>1</v>
      </c>
    </row>
    <row r="598" spans="1:19" x14ac:dyDescent="0.25">
      <c r="A598" s="117" t="s">
        <v>1312</v>
      </c>
      <c r="B598" s="180">
        <v>1</v>
      </c>
      <c r="C598" s="117">
        <v>2</v>
      </c>
      <c r="D598" s="181">
        <f>DEDEL!J598</f>
        <v>0</v>
      </c>
      <c r="E598" s="117" t="b">
        <v>1</v>
      </c>
      <c r="F598" s="182" t="str">
        <f>RIGHT(DEDEL!C598,4)&amp;"."&amp;DEDEL!M598&amp;"."&amp;DEDEL!K598&amp;"."&amp;$C$5</f>
        <v>...Ma22</v>
      </c>
      <c r="G598" s="183">
        <f ca="1">TODAY()</f>
        <v>44697</v>
      </c>
      <c r="H598" s="316" cm="1">
        <f t="array" ref="H598">-IF(SUMPRODUCT((DEDEL!$Q$19:$AB$19=$B$5)*DEDEL!Q598:AB598)&lt;0,SUMPRODUCT((DEDEL!$Q$19:$AB$19=$B$5)*DEDEL!Q598:AB598),0)</f>
        <v>0</v>
      </c>
      <c r="I598" s="115">
        <f t="shared" ca="1" si="34"/>
        <v>44697</v>
      </c>
      <c r="J598" s="117">
        <v>3</v>
      </c>
      <c r="K598" s="117" t="b">
        <v>1</v>
      </c>
      <c r="L598" s="117" t="s">
        <v>1313</v>
      </c>
      <c r="M598" s="117" t="b">
        <v>1</v>
      </c>
      <c r="N598" s="117" t="s">
        <v>1276</v>
      </c>
      <c r="O598" s="182" t="str">
        <f>LEFT(DEDEL!D598,19)&amp;"."&amp;DEDELCR!F598</f>
        <v>....Ma22</v>
      </c>
      <c r="P598" s="185">
        <f>DEDEL!I598</f>
        <v>0</v>
      </c>
      <c r="Q598" s="117" t="b">
        <v>1</v>
      </c>
      <c r="R598" s="117" t="b">
        <v>1</v>
      </c>
      <c r="S598" s="117" t="b">
        <v>1</v>
      </c>
    </row>
    <row r="599" spans="1:19" x14ac:dyDescent="0.25">
      <c r="A599" s="117" t="s">
        <v>1312</v>
      </c>
      <c r="B599" s="180">
        <v>1</v>
      </c>
      <c r="C599" s="117">
        <v>2</v>
      </c>
      <c r="D599" s="181">
        <f>DEDEL!J599</f>
        <v>0</v>
      </c>
      <c r="E599" s="117" t="b">
        <v>1</v>
      </c>
      <c r="F599" s="182" t="str">
        <f>RIGHT(DEDEL!C599,4)&amp;"."&amp;DEDEL!M599&amp;"."&amp;DEDEL!K599&amp;"."&amp;$C$5</f>
        <v>...Ma22</v>
      </c>
      <c r="G599" s="183">
        <f ca="1">TODAY()</f>
        <v>44697</v>
      </c>
      <c r="H599" s="316" cm="1">
        <f t="array" ref="H599">-IF(SUMPRODUCT((DEDEL!$Q$19:$AB$19=$B$5)*DEDEL!Q599:AB599)&lt;0,SUMPRODUCT((DEDEL!$Q$19:$AB$19=$B$5)*DEDEL!Q599:AB599),0)</f>
        <v>0</v>
      </c>
      <c r="I599" s="115">
        <f t="shared" ca="1" si="34"/>
        <v>44697</v>
      </c>
      <c r="J599" s="117">
        <v>3</v>
      </c>
      <c r="K599" s="117" t="b">
        <v>1</v>
      </c>
      <c r="L599" s="117" t="s">
        <v>1313</v>
      </c>
      <c r="M599" s="117" t="b">
        <v>1</v>
      </c>
      <c r="N599" s="117" t="s">
        <v>1276</v>
      </c>
      <c r="O599" s="182" t="str">
        <f>LEFT(DEDEL!D599,19)&amp;"."&amp;DEDELCR!F599</f>
        <v>....Ma22</v>
      </c>
      <c r="P599" s="185">
        <f>DEDEL!I599</f>
        <v>0</v>
      </c>
      <c r="Q599" s="117" t="b">
        <v>1</v>
      </c>
      <c r="R599" s="117" t="b">
        <v>1</v>
      </c>
      <c r="S599" s="117" t="b">
        <v>1</v>
      </c>
    </row>
    <row r="600" spans="1:19" x14ac:dyDescent="0.25">
      <c r="A600" s="117" t="s">
        <v>1312</v>
      </c>
      <c r="B600" s="180">
        <v>1</v>
      </c>
      <c r="C600" s="117">
        <v>2</v>
      </c>
      <c r="D600" s="181">
        <f>DEDEL!J600</f>
        <v>0</v>
      </c>
      <c r="E600" s="117" t="b">
        <v>1</v>
      </c>
      <c r="F600" s="182" t="str">
        <f>RIGHT(DEDEL!C600,4)&amp;"."&amp;DEDEL!M600&amp;"."&amp;DEDEL!K600&amp;"."&amp;$C$5</f>
        <v>...Ma22</v>
      </c>
      <c r="G600" s="183">
        <f ca="1">TODAY()</f>
        <v>44697</v>
      </c>
      <c r="H600" s="316" cm="1">
        <f t="array" ref="H600">-IF(SUMPRODUCT((DEDEL!$Q$19:$AB$19=$B$5)*DEDEL!Q600:AB600)&lt;0,SUMPRODUCT((DEDEL!$Q$19:$AB$19=$B$5)*DEDEL!Q600:AB600),0)</f>
        <v>0</v>
      </c>
      <c r="I600" s="115">
        <f t="shared" ca="1" si="34"/>
        <v>44697</v>
      </c>
      <c r="J600" s="117">
        <v>3</v>
      </c>
      <c r="K600" s="117" t="b">
        <v>1</v>
      </c>
      <c r="L600" s="117" t="s">
        <v>1313</v>
      </c>
      <c r="M600" s="117" t="b">
        <v>1</v>
      </c>
      <c r="N600" s="117" t="s">
        <v>1276</v>
      </c>
      <c r="O600" s="182" t="str">
        <f>LEFT(DEDEL!D600,19)&amp;"."&amp;DEDELCR!F600</f>
        <v>....Ma22</v>
      </c>
      <c r="P600" s="185">
        <f>DEDEL!I600</f>
        <v>0</v>
      </c>
      <c r="Q600" s="117" t="b">
        <v>1</v>
      </c>
      <c r="R600" s="117" t="b">
        <v>1</v>
      </c>
      <c r="S600" s="117" t="b">
        <v>1</v>
      </c>
    </row>
  </sheetData>
  <autoFilter ref="A19:S600" xr:uid="{00000000-0009-0000-0000-00001A000000}"/>
  <mergeCells count="4">
    <mergeCell ref="B3:E3"/>
    <mergeCell ref="I3:L3"/>
    <mergeCell ref="C7:D8"/>
    <mergeCell ref="C10:D11"/>
  </mergeCells>
  <conditionalFormatting sqref="C7:D8">
    <cfRule type="cellIs" dxfId="48" priority="6" operator="equal">
      <formula>"Error"</formula>
    </cfRule>
  </conditionalFormatting>
  <conditionalFormatting sqref="C10:D11">
    <cfRule type="cellIs" dxfId="47" priority="5" operator="equal">
      <formula>"Error"</formula>
    </cfRule>
  </conditionalFormatting>
  <conditionalFormatting sqref="C7:D8 C10:D11">
    <cfRule type="cellIs" dxfId="46" priority="4" operator="equal">
      <formula>"OK"</formula>
    </cfRule>
  </conditionalFormatting>
  <conditionalFormatting sqref="H20:H600">
    <cfRule type="cellIs" dxfId="45" priority="3" operator="equal">
      <formula>0</formula>
    </cfRule>
  </conditionalFormatting>
  <conditionalFormatting sqref="B5">
    <cfRule type="expression" dxfId="44" priority="1">
      <formula>B5=TEXT(TODAY(), "mmm")</formula>
    </cfRule>
    <cfRule type="expression" dxfId="43" priority="2">
      <formula>B5&lt;&gt;TEXT(TODAY(), "mmm")</formula>
    </cfRule>
  </conditionalFormatting>
  <dataValidations count="1">
    <dataValidation type="list" allowBlank="1" showInputMessage="1" showErrorMessage="1" sqref="B5" xr:uid="{00000000-0002-0000-1A00-000000000000}">
      <formula1>$P$1:$P$14</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filterMode="1">
    <tabColor rgb="FF00B050"/>
  </sheetPr>
  <dimension ref="A1:BQ214"/>
  <sheetViews>
    <sheetView workbookViewId="0"/>
  </sheetViews>
  <sheetFormatPr defaultRowHeight="15" x14ac:dyDescent="0.25"/>
  <cols>
    <col min="1" max="1" width="16" customWidth="1"/>
    <col min="2" max="2" width="12" customWidth="1"/>
    <col min="3" max="3" width="12.140625" customWidth="1"/>
    <col min="4" max="4" width="24.85546875" customWidth="1"/>
    <col min="5" max="5" width="11" customWidth="1"/>
    <col min="6" max="6" width="12.140625" customWidth="1"/>
    <col min="7" max="7" width="12.28515625" customWidth="1"/>
    <col min="8" max="8" width="14.28515625" bestFit="1" customWidth="1"/>
    <col min="9" max="9" width="8.7109375" customWidth="1"/>
    <col min="10" max="12" width="12.28515625" customWidth="1"/>
    <col min="13" max="14" width="20.5703125" customWidth="1"/>
    <col min="15" max="15" width="13.42578125" customWidth="1"/>
    <col min="16" max="16" width="11.140625" customWidth="1"/>
    <col min="17" max="17" width="14.7109375" style="6" bestFit="1" customWidth="1"/>
    <col min="18" max="19" width="14.28515625" bestFit="1" customWidth="1"/>
    <col min="20" max="20" width="15.42578125" bestFit="1" customWidth="1"/>
    <col min="21" max="22" width="15.140625" customWidth="1"/>
    <col min="23" max="25" width="14.28515625" bestFit="1" customWidth="1"/>
    <col min="26" max="27" width="13.85546875" bestFit="1" customWidth="1"/>
    <col min="28" max="28" width="16.28515625" bestFit="1" customWidth="1"/>
    <col min="29" max="30" width="16.28515625" customWidth="1"/>
    <col min="31" max="31" width="19.7109375" customWidth="1"/>
    <col min="32" max="32" width="16.28515625" customWidth="1"/>
    <col min="33" max="33" width="14.28515625" bestFit="1" customWidth="1"/>
    <col min="34" max="38" width="15.42578125" bestFit="1" customWidth="1"/>
    <col min="39" max="39" width="14" customWidth="1"/>
    <col min="40" max="40" width="30.7109375" bestFit="1" customWidth="1"/>
    <col min="41" max="41" width="17.85546875" bestFit="1" customWidth="1"/>
    <col min="42" max="42" width="32" bestFit="1" customWidth="1"/>
    <col min="43" max="43" width="17.140625" bestFit="1" customWidth="1"/>
    <col min="44" max="44" width="17.85546875" bestFit="1" customWidth="1"/>
    <col min="45" max="45" width="18.28515625" bestFit="1" customWidth="1"/>
    <col min="46" max="46" width="15.7109375" bestFit="1" customWidth="1"/>
    <col min="47" max="47" width="18.7109375" bestFit="1" customWidth="1"/>
    <col min="48" max="48" width="13.85546875" customWidth="1"/>
    <col min="49" max="49" width="17.85546875" bestFit="1" customWidth="1"/>
    <col min="50" max="50" width="16.7109375" bestFit="1" customWidth="1"/>
    <col min="51" max="52" width="18.28515625" bestFit="1" customWidth="1"/>
    <col min="53" max="53" width="17.85546875" bestFit="1" customWidth="1"/>
    <col min="54" max="54" width="10.28515625" bestFit="1" customWidth="1"/>
    <col min="57" max="57" width="15.85546875" customWidth="1"/>
    <col min="58" max="68" width="17.140625" bestFit="1" customWidth="1"/>
    <col min="69" max="69" width="17.85546875" bestFit="1" customWidth="1"/>
    <col min="70" max="70" width="13.140625" bestFit="1" customWidth="1"/>
    <col min="74" max="74" width="12.5703125" bestFit="1" customWidth="1"/>
  </cols>
  <sheetData>
    <row r="1" spans="1:69" ht="15.75" thickBot="1" x14ac:dyDescent="0.3">
      <c r="A1" s="2" t="s">
        <v>1450</v>
      </c>
      <c r="B1" s="2"/>
      <c r="C1" s="2"/>
      <c r="D1" s="2"/>
      <c r="E1" s="2"/>
      <c r="F1" s="2"/>
      <c r="G1" s="2"/>
      <c r="H1" s="2"/>
      <c r="Q1" s="507" t="s">
        <v>1451</v>
      </c>
      <c r="R1" s="508"/>
      <c r="S1" s="508"/>
      <c r="T1" s="509"/>
      <c r="W1" s="510" t="s">
        <v>1452</v>
      </c>
      <c r="X1" s="510"/>
      <c r="Y1" s="510"/>
      <c r="Z1" s="510"/>
      <c r="AA1" s="510"/>
      <c r="AB1" s="510"/>
      <c r="AC1" s="510"/>
      <c r="AD1" s="510"/>
      <c r="AE1" s="510"/>
      <c r="AF1" s="510"/>
      <c r="AG1" s="510"/>
      <c r="AH1" s="510"/>
      <c r="AI1" s="510"/>
      <c r="AJ1" s="510"/>
      <c r="AK1" s="510"/>
      <c r="AL1" s="510"/>
      <c r="AM1" s="510"/>
      <c r="AZ1" s="262"/>
    </row>
    <row r="2" spans="1:69" ht="15.75" thickBot="1" x14ac:dyDescent="0.3">
      <c r="A2" s="9">
        <v>44084.664041550925</v>
      </c>
      <c r="B2" s="9"/>
      <c r="C2" s="9"/>
      <c r="D2" s="9"/>
      <c r="E2" s="9"/>
      <c r="F2" s="9"/>
      <c r="G2" s="9"/>
      <c r="H2" s="9"/>
      <c r="M2" s="263"/>
      <c r="N2" s="263"/>
      <c r="O2" s="263"/>
      <c r="P2" s="263"/>
      <c r="Q2" s="350" t="s">
        <v>1211</v>
      </c>
      <c r="R2" s="264" t="s">
        <v>1307</v>
      </c>
      <c r="S2" s="264"/>
      <c r="T2" s="264" t="s">
        <v>1284</v>
      </c>
      <c r="U2" s="265">
        <v>6</v>
      </c>
      <c r="V2" s="266">
        <v>0</v>
      </c>
      <c r="W2" s="266">
        <v>0</v>
      </c>
      <c r="X2" s="266">
        <v>0</v>
      </c>
      <c r="Y2" s="266">
        <v>0</v>
      </c>
      <c r="Z2" s="266">
        <v>0</v>
      </c>
      <c r="AA2" s="266">
        <v>0</v>
      </c>
      <c r="AB2" s="266">
        <v>0</v>
      </c>
      <c r="AC2" s="266"/>
      <c r="AD2" s="266"/>
      <c r="AE2" s="266"/>
      <c r="AF2" s="266"/>
      <c r="AG2" s="266"/>
      <c r="AH2" s="266"/>
      <c r="AI2" s="266"/>
      <c r="AJ2" s="266"/>
      <c r="AK2" s="266"/>
      <c r="AL2" s="266"/>
      <c r="AM2" s="144"/>
      <c r="AZ2" s="262"/>
    </row>
    <row r="3" spans="1:69" ht="15.75" thickBot="1" x14ac:dyDescent="0.3">
      <c r="A3" s="163" t="s">
        <v>1453</v>
      </c>
      <c r="B3" s="163"/>
      <c r="C3" s="163"/>
      <c r="D3" s="163"/>
      <c r="E3" s="163"/>
      <c r="F3" s="163"/>
      <c r="G3" s="163"/>
      <c r="H3" s="163"/>
      <c r="I3" s="267"/>
      <c r="Q3" s="351" t="s">
        <v>1210</v>
      </c>
      <c r="R3" s="268" t="s">
        <v>1306</v>
      </c>
      <c r="S3" s="268"/>
      <c r="T3" s="268" t="s">
        <v>1454</v>
      </c>
      <c r="U3" s="269" t="s">
        <v>1455</v>
      </c>
      <c r="V3" s="266">
        <v>0</v>
      </c>
      <c r="W3" s="266">
        <v>0</v>
      </c>
      <c r="X3" s="266">
        <v>0</v>
      </c>
      <c r="Y3" s="266">
        <v>0</v>
      </c>
      <c r="Z3" s="266">
        <v>0</v>
      </c>
      <c r="AA3" s="266">
        <v>0</v>
      </c>
      <c r="AB3" s="266">
        <v>1</v>
      </c>
      <c r="AC3" s="266"/>
      <c r="AD3" s="266"/>
      <c r="AE3" s="266"/>
      <c r="AF3" s="266"/>
      <c r="AG3" s="266"/>
      <c r="AH3" s="266"/>
      <c r="AI3" s="266"/>
      <c r="AJ3" s="266"/>
      <c r="AK3" s="266"/>
      <c r="AL3" s="266"/>
      <c r="AM3" s="144"/>
      <c r="AN3" s="48"/>
      <c r="AO3" s="48"/>
      <c r="AP3" s="48"/>
      <c r="AQ3" s="48"/>
      <c r="AR3" s="48"/>
      <c r="AS3" s="267"/>
      <c r="AT3" s="48"/>
      <c r="AU3" s="48"/>
      <c r="AV3" s="48"/>
      <c r="AW3" s="48"/>
      <c r="AX3" s="48"/>
      <c r="AY3" s="270"/>
      <c r="AZ3" s="271"/>
      <c r="BA3" s="270"/>
      <c r="BQ3" s="270" t="s">
        <v>1274</v>
      </c>
    </row>
    <row r="4" spans="1:69" ht="15.75" thickBot="1" x14ac:dyDescent="0.3">
      <c r="R4" s="272"/>
      <c r="S4" s="272"/>
      <c r="V4" s="266">
        <v>1</v>
      </c>
      <c r="W4" s="266">
        <v>1</v>
      </c>
      <c r="X4" s="266">
        <v>1</v>
      </c>
      <c r="Y4" s="266">
        <v>1</v>
      </c>
      <c r="Z4" s="266">
        <v>1</v>
      </c>
      <c r="AA4" s="266">
        <v>1</v>
      </c>
      <c r="AB4" s="266">
        <v>0</v>
      </c>
      <c r="AC4" s="266"/>
      <c r="AD4" s="266"/>
      <c r="AE4" s="266"/>
      <c r="AF4" s="266"/>
      <c r="AG4" s="266"/>
      <c r="AH4" s="266"/>
      <c r="AI4" s="266"/>
      <c r="AJ4" s="266"/>
      <c r="AK4" s="266"/>
      <c r="AL4" s="266"/>
      <c r="AM4" s="267"/>
      <c r="AO4" s="511"/>
      <c r="AP4" s="511"/>
      <c r="AQ4" s="511"/>
      <c r="AR4" s="511"/>
      <c r="AS4" s="511"/>
      <c r="AT4" s="512"/>
      <c r="AU4" s="512"/>
      <c r="AV4" s="512"/>
      <c r="AW4" s="512"/>
      <c r="AX4" s="512"/>
      <c r="AY4" s="512"/>
      <c r="AZ4" s="262"/>
    </row>
    <row r="5" spans="1:69" ht="15.75" thickBot="1" x14ac:dyDescent="0.3">
      <c r="A5" s="273" t="s">
        <v>1456</v>
      </c>
      <c r="B5" s="274"/>
      <c r="C5" s="274"/>
      <c r="D5" s="274"/>
      <c r="E5" s="274"/>
      <c r="F5" s="274"/>
      <c r="G5" s="274"/>
      <c r="H5" s="274"/>
      <c r="I5" s="274"/>
      <c r="J5" s="117"/>
      <c r="K5" s="117"/>
      <c r="L5" s="117"/>
      <c r="R5" s="272"/>
      <c r="S5" s="272"/>
      <c r="V5" s="266">
        <v>1</v>
      </c>
      <c r="W5" s="266">
        <v>1</v>
      </c>
      <c r="X5" s="266">
        <v>2</v>
      </c>
      <c r="Y5" s="266">
        <v>3</v>
      </c>
      <c r="Z5" s="266">
        <v>4</v>
      </c>
      <c r="AA5" s="266">
        <v>5</v>
      </c>
      <c r="AB5" s="266">
        <v>6</v>
      </c>
      <c r="AC5" s="266"/>
      <c r="AD5" s="266"/>
      <c r="AE5" s="266"/>
      <c r="AF5" s="266"/>
      <c r="AG5" s="266"/>
      <c r="AH5" s="266"/>
      <c r="AI5" s="266"/>
      <c r="AJ5" s="266"/>
      <c r="AK5" s="266"/>
      <c r="AL5" s="266"/>
      <c r="AM5" s="267"/>
      <c r="AO5" s="25"/>
      <c r="AP5" s="22"/>
      <c r="AQ5" s="22"/>
      <c r="AR5" s="22"/>
      <c r="AS5" s="25"/>
      <c r="AT5" s="146"/>
      <c r="AU5" s="240"/>
      <c r="AV5" s="240"/>
      <c r="AW5" s="240"/>
      <c r="AX5" s="240"/>
      <c r="AY5" s="146"/>
      <c r="AZ5" s="275"/>
      <c r="BE5" s="2"/>
      <c r="BF5" s="2"/>
      <c r="BG5" s="2"/>
      <c r="BH5" s="2"/>
    </row>
    <row r="6" spans="1:69" ht="15.75" thickBot="1" x14ac:dyDescent="0.3">
      <c r="A6" s="276" t="s">
        <v>1457</v>
      </c>
      <c r="B6" s="277"/>
      <c r="C6" s="277"/>
      <c r="D6" s="277"/>
      <c r="E6" s="277"/>
      <c r="F6" s="277"/>
      <c r="G6" s="277"/>
      <c r="H6" s="277"/>
      <c r="I6" s="277"/>
      <c r="J6" s="117"/>
      <c r="K6" s="117"/>
      <c r="L6" s="117"/>
      <c r="U6" s="230" t="s">
        <v>1458</v>
      </c>
      <c r="V6" s="278">
        <v>785275.77000000014</v>
      </c>
      <c r="W6" s="278">
        <v>2038321.1400000006</v>
      </c>
      <c r="X6" s="278">
        <v>1399986.3600000003</v>
      </c>
      <c r="Y6" s="278">
        <v>1399986.3600000003</v>
      </c>
      <c r="Z6" s="278">
        <v>1386030.330000001</v>
      </c>
      <c r="AA6" s="278">
        <v>1386030.330000001</v>
      </c>
      <c r="AB6" s="278">
        <v>3668532.0838653082</v>
      </c>
      <c r="AC6" s="278"/>
      <c r="AD6" s="278"/>
      <c r="AE6" s="278"/>
      <c r="AF6" s="278"/>
      <c r="AG6" s="278"/>
      <c r="AH6" s="278"/>
      <c r="AI6" s="278"/>
      <c r="AJ6" s="278"/>
      <c r="AK6" s="278"/>
      <c r="AL6" s="278"/>
      <c r="AM6" s="278"/>
      <c r="AN6" s="144"/>
      <c r="AO6" s="25"/>
      <c r="AP6" s="279"/>
      <c r="AQ6" s="279"/>
      <c r="AR6" s="279"/>
      <c r="AS6" s="25"/>
      <c r="AT6" s="146"/>
      <c r="AU6" s="280"/>
      <c r="AV6" s="280"/>
      <c r="AW6" s="280"/>
      <c r="AX6" s="280"/>
      <c r="AY6" s="146"/>
      <c r="AZ6" s="275"/>
      <c r="BE6" s="230"/>
      <c r="BF6" s="230"/>
      <c r="BG6" s="230"/>
      <c r="BH6" s="230"/>
      <c r="BI6" s="230"/>
      <c r="BJ6" s="230"/>
      <c r="BK6" s="230"/>
      <c r="BL6" s="230"/>
      <c r="BM6" s="230"/>
      <c r="BN6" s="230"/>
      <c r="BO6" s="230"/>
      <c r="BP6" s="230"/>
    </row>
    <row r="7" spans="1:69" hidden="1" x14ac:dyDescent="0.25">
      <c r="A7" s="367"/>
      <c r="B7" s="367"/>
      <c r="C7" s="367"/>
      <c r="D7" s="367"/>
      <c r="E7" s="367"/>
      <c r="F7" s="367"/>
      <c r="G7" s="367"/>
      <c r="H7" s="367"/>
      <c r="I7" s="367"/>
      <c r="J7" s="117"/>
      <c r="K7" s="117"/>
      <c r="L7" s="117"/>
      <c r="U7" s="354"/>
      <c r="V7" s="278"/>
      <c r="W7" s="278"/>
      <c r="X7" s="278"/>
      <c r="Y7" s="278"/>
      <c r="Z7" s="278"/>
      <c r="AA7" s="278"/>
      <c r="AB7" s="278"/>
      <c r="AC7" s="278"/>
      <c r="AD7" s="278"/>
      <c r="AE7" s="278"/>
      <c r="AF7" s="278"/>
      <c r="AG7" s="278"/>
      <c r="AH7" s="278"/>
      <c r="AI7" s="278"/>
      <c r="AJ7" s="278"/>
      <c r="AK7" s="278"/>
      <c r="AL7" s="278"/>
      <c r="AM7" s="278"/>
      <c r="AN7" s="144"/>
      <c r="AO7" s="25"/>
      <c r="AP7" s="355"/>
      <c r="AQ7" s="355"/>
      <c r="AR7" s="355"/>
      <c r="AS7" s="25"/>
      <c r="AT7" s="146"/>
      <c r="AU7" s="356"/>
      <c r="AV7" s="356"/>
      <c r="AW7" s="356"/>
      <c r="AX7" s="356"/>
      <c r="AY7" s="146"/>
      <c r="AZ7" s="275"/>
      <c r="BE7" s="354"/>
      <c r="BF7" s="354"/>
      <c r="BG7" s="354"/>
      <c r="BH7" s="354"/>
      <c r="BI7" s="354"/>
      <c r="BJ7" s="354"/>
      <c r="BK7" s="354"/>
      <c r="BL7" s="354"/>
      <c r="BM7" s="354"/>
      <c r="BN7" s="354"/>
      <c r="BO7" s="354"/>
      <c r="BP7" s="354"/>
    </row>
    <row r="8" spans="1:69" hidden="1" x14ac:dyDescent="0.25">
      <c r="A8" s="367"/>
      <c r="B8" s="367"/>
      <c r="C8" s="367"/>
      <c r="D8" s="367"/>
      <c r="E8" s="367"/>
      <c r="F8" s="367"/>
      <c r="G8" s="367"/>
      <c r="H8" s="367"/>
      <c r="I8" s="367"/>
      <c r="J8" s="117"/>
      <c r="K8" s="117"/>
      <c r="L8" s="117"/>
      <c r="U8" s="354"/>
      <c r="V8" s="278"/>
      <c r="W8" s="278"/>
      <c r="X8" s="278"/>
      <c r="Y8" s="278"/>
      <c r="Z8" s="278"/>
      <c r="AA8" s="278"/>
      <c r="AB8" s="278"/>
      <c r="AC8" s="278"/>
      <c r="AD8" s="278"/>
      <c r="AE8" s="278"/>
      <c r="AF8" s="278"/>
      <c r="AG8" s="278"/>
      <c r="AH8" s="278"/>
      <c r="AI8" s="278"/>
      <c r="AJ8" s="278"/>
      <c r="AK8" s="278"/>
      <c r="AL8" s="278"/>
      <c r="AM8" s="278"/>
      <c r="AN8" s="144"/>
      <c r="AO8" s="25"/>
      <c r="AP8" s="355"/>
      <c r="AQ8" s="355"/>
      <c r="AR8" s="355"/>
      <c r="AS8" s="25"/>
      <c r="AT8" s="146"/>
      <c r="AU8" s="356"/>
      <c r="AV8" s="356"/>
      <c r="AW8" s="356"/>
      <c r="AX8" s="356"/>
      <c r="AY8" s="146"/>
      <c r="AZ8" s="275"/>
      <c r="BE8" s="354"/>
      <c r="BF8" s="354"/>
      <c r="BG8" s="354"/>
      <c r="BH8" s="354"/>
      <c r="BI8" s="354"/>
      <c r="BJ8" s="354"/>
      <c r="BK8" s="354"/>
      <c r="BL8" s="354"/>
      <c r="BM8" s="354"/>
      <c r="BN8" s="354"/>
      <c r="BO8" s="354"/>
      <c r="BP8" s="354"/>
    </row>
    <row r="9" spans="1:69" hidden="1" x14ac:dyDescent="0.25">
      <c r="A9" s="367"/>
      <c r="B9" s="367"/>
      <c r="C9" s="367"/>
      <c r="D9" s="367"/>
      <c r="E9" s="367"/>
      <c r="F9" s="367"/>
      <c r="G9" s="367"/>
      <c r="H9" s="367"/>
      <c r="I9" s="367"/>
      <c r="J9" s="117"/>
      <c r="K9" s="117"/>
      <c r="L9" s="117"/>
      <c r="U9" s="354"/>
      <c r="V9" s="278"/>
      <c r="W9" s="278"/>
      <c r="X9" s="278"/>
      <c r="Y9" s="278"/>
      <c r="Z9" s="278"/>
      <c r="AA9" s="278"/>
      <c r="AB9" s="278"/>
      <c r="AC9" s="278"/>
      <c r="AD9" s="278"/>
      <c r="AE9" s="278"/>
      <c r="AF9" s="278"/>
      <c r="AG9" s="278"/>
      <c r="AH9" s="278"/>
      <c r="AI9" s="278"/>
      <c r="AJ9" s="278"/>
      <c r="AK9" s="278"/>
      <c r="AL9" s="278"/>
      <c r="AM9" s="278"/>
      <c r="AN9" s="144"/>
      <c r="AO9" s="25"/>
      <c r="AP9" s="355"/>
      <c r="AQ9" s="355"/>
      <c r="AR9" s="355"/>
      <c r="AS9" s="25"/>
      <c r="AT9" s="146"/>
      <c r="AU9" s="356"/>
      <c r="AV9" s="356"/>
      <c r="AW9" s="356"/>
      <c r="AX9" s="356"/>
      <c r="AY9" s="146"/>
      <c r="AZ9" s="275"/>
      <c r="BE9" s="354"/>
      <c r="BF9" s="354"/>
      <c r="BG9" s="354"/>
      <c r="BH9" s="354"/>
      <c r="BI9" s="354"/>
      <c r="BJ9" s="354"/>
      <c r="BK9" s="354"/>
      <c r="BL9" s="354"/>
      <c r="BM9" s="354"/>
      <c r="BN9" s="354"/>
      <c r="BO9" s="354"/>
      <c r="BP9" s="354"/>
    </row>
    <row r="10" spans="1:69" hidden="1" x14ac:dyDescent="0.25">
      <c r="A10" s="367"/>
      <c r="B10" s="367"/>
      <c r="C10" s="367"/>
      <c r="D10" s="367"/>
      <c r="E10" s="367"/>
      <c r="F10" s="367"/>
      <c r="G10" s="367"/>
      <c r="H10" s="367"/>
      <c r="I10" s="367"/>
      <c r="J10" s="117"/>
      <c r="K10" s="117"/>
      <c r="L10" s="117"/>
      <c r="U10" s="354"/>
      <c r="V10" s="278"/>
      <c r="W10" s="278"/>
      <c r="X10" s="278"/>
      <c r="Y10" s="278"/>
      <c r="Z10" s="278"/>
      <c r="AA10" s="278"/>
      <c r="AB10" s="278"/>
      <c r="AC10" s="278"/>
      <c r="AD10" s="278"/>
      <c r="AE10" s="278"/>
      <c r="AF10" s="278"/>
      <c r="AG10" s="278"/>
      <c r="AH10" s="278"/>
      <c r="AI10" s="278"/>
      <c r="AJ10" s="278"/>
      <c r="AK10" s="278"/>
      <c r="AL10" s="278"/>
      <c r="AM10" s="278"/>
      <c r="AN10" s="144"/>
      <c r="AO10" s="25"/>
      <c r="AP10" s="355"/>
      <c r="AQ10" s="355"/>
      <c r="AR10" s="355"/>
      <c r="AS10" s="25"/>
      <c r="AT10" s="146"/>
      <c r="AU10" s="356"/>
      <c r="AV10" s="356"/>
      <c r="AW10" s="356"/>
      <c r="AX10" s="356"/>
      <c r="AY10" s="146"/>
      <c r="AZ10" s="275"/>
      <c r="BE10" s="354"/>
      <c r="BF10" s="354"/>
      <c r="BG10" s="354"/>
      <c r="BH10" s="354"/>
      <c r="BI10" s="354"/>
      <c r="BJ10" s="354"/>
      <c r="BK10" s="354"/>
      <c r="BL10" s="354"/>
      <c r="BM10" s="354"/>
      <c r="BN10" s="354"/>
      <c r="BO10" s="354"/>
      <c r="BP10" s="354"/>
    </row>
    <row r="11" spans="1:69" hidden="1" x14ac:dyDescent="0.25">
      <c r="A11" s="367"/>
      <c r="B11" s="367"/>
      <c r="C11" s="367"/>
      <c r="D11" s="367"/>
      <c r="E11" s="367"/>
      <c r="F11" s="367"/>
      <c r="G11" s="367"/>
      <c r="H11" s="367"/>
      <c r="I11" s="367"/>
      <c r="J11" s="117"/>
      <c r="K11" s="117"/>
      <c r="L11" s="117"/>
      <c r="U11" s="354"/>
      <c r="V11" s="278"/>
      <c r="W11" s="278"/>
      <c r="X11" s="278"/>
      <c r="Y11" s="278"/>
      <c r="Z11" s="278"/>
      <c r="AA11" s="278"/>
      <c r="AB11" s="278"/>
      <c r="AC11" s="278"/>
      <c r="AD11" s="278"/>
      <c r="AE11" s="278"/>
      <c r="AF11" s="278"/>
      <c r="AG11" s="278"/>
      <c r="AH11" s="278"/>
      <c r="AI11" s="278"/>
      <c r="AJ11" s="278"/>
      <c r="AK11" s="278"/>
      <c r="AL11" s="278"/>
      <c r="AM11" s="278"/>
      <c r="AN11" s="144"/>
      <c r="AO11" s="25"/>
      <c r="AP11" s="355"/>
      <c r="AQ11" s="355"/>
      <c r="AR11" s="355"/>
      <c r="AS11" s="25"/>
      <c r="AT11" s="146"/>
      <c r="AU11" s="356"/>
      <c r="AV11" s="356"/>
      <c r="AW11" s="356"/>
      <c r="AX11" s="356"/>
      <c r="AY11" s="146"/>
      <c r="AZ11" s="275"/>
      <c r="BE11" s="354"/>
      <c r="BF11" s="354"/>
      <c r="BG11" s="354"/>
      <c r="BH11" s="354"/>
      <c r="BI11" s="354"/>
      <c r="BJ11" s="354"/>
      <c r="BK11" s="354"/>
      <c r="BL11" s="354"/>
      <c r="BM11" s="354"/>
      <c r="BN11" s="354"/>
      <c r="BO11" s="354"/>
      <c r="BP11" s="354"/>
    </row>
    <row r="12" spans="1:69" hidden="1" x14ac:dyDescent="0.25">
      <c r="A12" s="367"/>
      <c r="B12" s="367"/>
      <c r="C12" s="367"/>
      <c r="D12" s="367"/>
      <c r="E12" s="367"/>
      <c r="F12" s="367"/>
      <c r="G12" s="367"/>
      <c r="H12" s="367"/>
      <c r="I12" s="367"/>
      <c r="J12" s="117"/>
      <c r="K12" s="117"/>
      <c r="L12" s="117"/>
      <c r="U12" s="354"/>
      <c r="V12" s="278"/>
      <c r="W12" s="278"/>
      <c r="X12" s="278"/>
      <c r="Y12" s="278"/>
      <c r="Z12" s="278"/>
      <c r="AA12" s="278"/>
      <c r="AB12" s="278"/>
      <c r="AC12" s="278"/>
      <c r="AD12" s="278"/>
      <c r="AE12" s="278"/>
      <c r="AF12" s="278"/>
      <c r="AG12" s="278"/>
      <c r="AH12" s="278"/>
      <c r="AI12" s="278"/>
      <c r="AJ12" s="278"/>
      <c r="AK12" s="278"/>
      <c r="AL12" s="278"/>
      <c r="AM12" s="278"/>
      <c r="AN12" s="144"/>
      <c r="AO12" s="25"/>
      <c r="AP12" s="355"/>
      <c r="AQ12" s="355"/>
      <c r="AR12" s="355"/>
      <c r="AS12" s="25"/>
      <c r="AT12" s="146"/>
      <c r="AU12" s="356"/>
      <c r="AV12" s="356"/>
      <c r="AW12" s="356"/>
      <c r="AX12" s="356"/>
      <c r="AY12" s="146"/>
      <c r="AZ12" s="275"/>
      <c r="BE12" s="354"/>
      <c r="BF12" s="354"/>
      <c r="BG12" s="354"/>
      <c r="BH12" s="354"/>
      <c r="BI12" s="354"/>
      <c r="BJ12" s="354"/>
      <c r="BK12" s="354"/>
      <c r="BL12" s="354"/>
      <c r="BM12" s="354"/>
      <c r="BN12" s="354"/>
      <c r="BO12" s="354"/>
      <c r="BP12" s="354"/>
    </row>
    <row r="13" spans="1:69" hidden="1" x14ac:dyDescent="0.25">
      <c r="A13" s="367"/>
      <c r="B13" s="367"/>
      <c r="C13" s="367"/>
      <c r="D13" s="367"/>
      <c r="E13" s="367"/>
      <c r="F13" s="367"/>
      <c r="G13" s="367"/>
      <c r="H13" s="367"/>
      <c r="I13" s="367"/>
      <c r="J13" s="117"/>
      <c r="K13" s="117"/>
      <c r="L13" s="117"/>
      <c r="U13" s="354"/>
      <c r="V13" s="278"/>
      <c r="W13" s="278"/>
      <c r="X13" s="278"/>
      <c r="Y13" s="278"/>
      <c r="Z13" s="278"/>
      <c r="AA13" s="278"/>
      <c r="AB13" s="278"/>
      <c r="AC13" s="278"/>
      <c r="AD13" s="278"/>
      <c r="AE13" s="278"/>
      <c r="AF13" s="278"/>
      <c r="AG13" s="278"/>
      <c r="AH13" s="278"/>
      <c r="AI13" s="278"/>
      <c r="AJ13" s="278"/>
      <c r="AK13" s="278"/>
      <c r="AL13" s="278"/>
      <c r="AM13" s="278"/>
      <c r="AN13" s="144"/>
      <c r="AO13" s="25"/>
      <c r="AP13" s="355"/>
      <c r="AQ13" s="355"/>
      <c r="AR13" s="355"/>
      <c r="AS13" s="25"/>
      <c r="AT13" s="146"/>
      <c r="AU13" s="356"/>
      <c r="AV13" s="356"/>
      <c r="AW13" s="356"/>
      <c r="AX13" s="356"/>
      <c r="AY13" s="146"/>
      <c r="AZ13" s="275"/>
      <c r="BE13" s="354"/>
      <c r="BF13" s="354"/>
      <c r="BG13" s="354"/>
      <c r="BH13" s="354"/>
      <c r="BI13" s="354"/>
      <c r="BJ13" s="354"/>
      <c r="BK13" s="354"/>
      <c r="BL13" s="354"/>
      <c r="BM13" s="354"/>
      <c r="BN13" s="354"/>
      <c r="BO13" s="354"/>
      <c r="BP13" s="354"/>
    </row>
    <row r="14" spans="1:69" hidden="1" x14ac:dyDescent="0.25">
      <c r="A14" s="367"/>
      <c r="B14" s="367"/>
      <c r="C14" s="367"/>
      <c r="D14" s="367"/>
      <c r="E14" s="367"/>
      <c r="F14" s="367"/>
      <c r="G14" s="367"/>
      <c r="H14" s="367"/>
      <c r="I14" s="367"/>
      <c r="J14" s="117"/>
      <c r="K14" s="117"/>
      <c r="L14" s="117"/>
      <c r="U14" s="354"/>
      <c r="V14" s="278"/>
      <c r="W14" s="278"/>
      <c r="X14" s="278"/>
      <c r="Y14" s="278"/>
      <c r="Z14" s="278"/>
      <c r="AA14" s="278"/>
      <c r="AB14" s="278"/>
      <c r="AC14" s="278"/>
      <c r="AD14" s="278"/>
      <c r="AE14" s="278"/>
      <c r="AF14" s="278"/>
      <c r="AG14" s="278"/>
      <c r="AH14" s="278"/>
      <c r="AI14" s="278"/>
      <c r="AJ14" s="278"/>
      <c r="AK14" s="278"/>
      <c r="AL14" s="278"/>
      <c r="AM14" s="278"/>
      <c r="AN14" s="144"/>
      <c r="AO14" s="25"/>
      <c r="AP14" s="355"/>
      <c r="AQ14" s="355"/>
      <c r="AR14" s="355"/>
      <c r="AS14" s="25"/>
      <c r="AT14" s="146"/>
      <c r="AU14" s="356"/>
      <c r="AV14" s="356"/>
      <c r="AW14" s="356"/>
      <c r="AX14" s="356"/>
      <c r="AY14" s="146"/>
      <c r="AZ14" s="275"/>
      <c r="BE14" s="354"/>
      <c r="BF14" s="354"/>
      <c r="BG14" s="354"/>
      <c r="BH14" s="354"/>
      <c r="BI14" s="354"/>
      <c r="BJ14" s="354"/>
      <c r="BK14" s="354"/>
      <c r="BL14" s="354"/>
      <c r="BM14" s="354"/>
      <c r="BN14" s="354"/>
      <c r="BO14" s="354"/>
      <c r="BP14" s="354"/>
    </row>
    <row r="15" spans="1:69" hidden="1" x14ac:dyDescent="0.25">
      <c r="A15" s="367"/>
      <c r="B15" s="367"/>
      <c r="C15" s="367"/>
      <c r="D15" s="367"/>
      <c r="E15" s="367"/>
      <c r="F15" s="367"/>
      <c r="G15" s="367"/>
      <c r="H15" s="367"/>
      <c r="I15" s="367"/>
      <c r="J15" s="117"/>
      <c r="K15" s="117"/>
      <c r="L15" s="117"/>
      <c r="U15" s="354"/>
      <c r="V15" s="278"/>
      <c r="W15" s="278"/>
      <c r="X15" s="278"/>
      <c r="Y15" s="278"/>
      <c r="Z15" s="278"/>
      <c r="AA15" s="278"/>
      <c r="AB15" s="278"/>
      <c r="AC15" s="278"/>
      <c r="AD15" s="278"/>
      <c r="AE15" s="278"/>
      <c r="AF15" s="278"/>
      <c r="AG15" s="278"/>
      <c r="AH15" s="278"/>
      <c r="AI15" s="278"/>
      <c r="AJ15" s="278"/>
      <c r="AK15" s="278"/>
      <c r="AL15" s="278"/>
      <c r="AM15" s="278"/>
      <c r="AN15" s="144"/>
      <c r="AO15" s="25"/>
      <c r="AP15" s="355"/>
      <c r="AQ15" s="355"/>
      <c r="AR15" s="355"/>
      <c r="AS15" s="25"/>
      <c r="AT15" s="146"/>
      <c r="AU15" s="356"/>
      <c r="AV15" s="356"/>
      <c r="AW15" s="356"/>
      <c r="AX15" s="356"/>
      <c r="AY15" s="146"/>
      <c r="AZ15" s="275"/>
      <c r="BE15" s="354"/>
      <c r="BF15" s="354"/>
      <c r="BG15" s="354"/>
      <c r="BH15" s="354"/>
      <c r="BI15" s="354"/>
      <c r="BJ15" s="354"/>
      <c r="BK15" s="354"/>
      <c r="BL15" s="354"/>
      <c r="BM15" s="354"/>
      <c r="BN15" s="354"/>
      <c r="BO15" s="354"/>
      <c r="BP15" s="354"/>
    </row>
    <row r="16" spans="1:69" hidden="1" x14ac:dyDescent="0.25">
      <c r="A16" s="367"/>
      <c r="B16" s="367"/>
      <c r="C16" s="367"/>
      <c r="D16" s="367"/>
      <c r="E16" s="367"/>
      <c r="F16" s="367"/>
      <c r="G16" s="367"/>
      <c r="H16" s="367"/>
      <c r="I16" s="367"/>
      <c r="J16" s="117"/>
      <c r="K16" s="117"/>
      <c r="L16" s="117"/>
      <c r="U16" s="354"/>
      <c r="V16" s="278"/>
      <c r="W16" s="278"/>
      <c r="X16" s="278"/>
      <c r="Y16" s="278"/>
      <c r="Z16" s="278"/>
      <c r="AA16" s="278"/>
      <c r="AB16" s="278"/>
      <c r="AC16" s="278"/>
      <c r="AD16" s="278"/>
      <c r="AE16" s="278"/>
      <c r="AF16" s="278"/>
      <c r="AG16" s="278"/>
      <c r="AH16" s="278"/>
      <c r="AI16" s="278"/>
      <c r="AJ16" s="278"/>
      <c r="AK16" s="278"/>
      <c r="AL16" s="278"/>
      <c r="AM16" s="278"/>
      <c r="AN16" s="144"/>
      <c r="AO16" s="25"/>
      <c r="AP16" s="355"/>
      <c r="AQ16" s="355"/>
      <c r="AR16" s="355"/>
      <c r="AS16" s="25"/>
      <c r="AT16" s="146"/>
      <c r="AU16" s="356"/>
      <c r="AV16" s="356"/>
      <c r="AW16" s="356"/>
      <c r="AX16" s="356"/>
      <c r="AY16" s="146"/>
      <c r="AZ16" s="275"/>
      <c r="BE16" s="354"/>
      <c r="BF16" s="354"/>
      <c r="BG16" s="354"/>
      <c r="BH16" s="354"/>
      <c r="BI16" s="354"/>
      <c r="BJ16" s="354"/>
      <c r="BK16" s="354"/>
      <c r="BL16" s="354"/>
      <c r="BM16" s="354"/>
      <c r="BN16" s="354"/>
      <c r="BO16" s="354"/>
      <c r="BP16" s="354"/>
    </row>
    <row r="17" spans="1:68" hidden="1" x14ac:dyDescent="0.25">
      <c r="A17" s="367"/>
      <c r="B17" s="367"/>
      <c r="C17" s="367"/>
      <c r="D17" s="367"/>
      <c r="E17" s="367"/>
      <c r="F17" s="367"/>
      <c r="G17" s="367"/>
      <c r="H17" s="367"/>
      <c r="I17" s="367"/>
      <c r="J17" s="117"/>
      <c r="K17" s="117"/>
      <c r="L17" s="117"/>
      <c r="U17" s="354"/>
      <c r="V17" s="278"/>
      <c r="W17" s="278"/>
      <c r="X17" s="278"/>
      <c r="Y17" s="278"/>
      <c r="Z17" s="278"/>
      <c r="AA17" s="278"/>
      <c r="AB17" s="278"/>
      <c r="AC17" s="278"/>
      <c r="AD17" s="278"/>
      <c r="AE17" s="278"/>
      <c r="AF17" s="278"/>
      <c r="AG17" s="278"/>
      <c r="AH17" s="278"/>
      <c r="AI17" s="278"/>
      <c r="AJ17" s="278"/>
      <c r="AK17" s="278"/>
      <c r="AL17" s="278"/>
      <c r="AM17" s="278"/>
      <c r="AN17" s="144"/>
      <c r="AO17" s="25"/>
      <c r="AP17" s="355"/>
      <c r="AQ17" s="355"/>
      <c r="AR17" s="355"/>
      <c r="AS17" s="25"/>
      <c r="AT17" s="146"/>
      <c r="AU17" s="356"/>
      <c r="AV17" s="356"/>
      <c r="AW17" s="356"/>
      <c r="AX17" s="356"/>
      <c r="AY17" s="146"/>
      <c r="AZ17" s="275"/>
      <c r="BE17" s="354"/>
      <c r="BF17" s="354"/>
      <c r="BG17" s="354"/>
      <c r="BH17" s="354"/>
      <c r="BI17" s="354"/>
      <c r="BJ17" s="354"/>
      <c r="BK17" s="354"/>
      <c r="BL17" s="354"/>
      <c r="BM17" s="354"/>
      <c r="BN17" s="354"/>
      <c r="BO17" s="354"/>
      <c r="BP17" s="354"/>
    </row>
    <row r="18" spans="1:68" ht="15.75" thickBot="1" x14ac:dyDescent="0.3">
      <c r="A18" s="367"/>
      <c r="B18" s="367"/>
      <c r="C18" s="367"/>
      <c r="D18" s="367"/>
      <c r="E18" s="367"/>
      <c r="F18" s="367"/>
      <c r="G18" s="367"/>
      <c r="H18" s="367"/>
      <c r="I18" s="367"/>
      <c r="J18" s="117"/>
      <c r="K18" s="117"/>
      <c r="L18" s="117"/>
      <c r="Q18" s="6">
        <f>SUM(Q20:Q212)</f>
        <v>4031050.3367194827</v>
      </c>
      <c r="R18" s="6">
        <f t="shared" ref="R18:AB18" si="0">SUM(R20:R212)</f>
        <v>2015525.1683597413</v>
      </c>
      <c r="S18" s="6">
        <f t="shared" si="0"/>
        <v>2015525.1683597413</v>
      </c>
      <c r="T18" s="6">
        <f t="shared" si="0"/>
        <v>2015525.1683597413</v>
      </c>
      <c r="U18" s="6">
        <f t="shared" si="0"/>
        <v>2015525.1683597413</v>
      </c>
      <c r="V18" s="6">
        <f t="shared" si="0"/>
        <v>2015525.1683597413</v>
      </c>
      <c r="W18" s="6">
        <f t="shared" si="0"/>
        <v>2015525.1683597413</v>
      </c>
      <c r="X18" s="6">
        <f t="shared" si="0"/>
        <v>2015525.1683597413</v>
      </c>
      <c r="Y18" s="6">
        <f t="shared" si="0"/>
        <v>2015525.1683597413</v>
      </c>
      <c r="Z18" s="6">
        <f t="shared" si="0"/>
        <v>2015525.1683597413</v>
      </c>
      <c r="AA18" s="6">
        <f t="shared" si="0"/>
        <v>2015525.1683597413</v>
      </c>
      <c r="AB18" s="6">
        <f t="shared" si="0"/>
        <v>2015525.1683597413</v>
      </c>
      <c r="AC18" s="278"/>
      <c r="AD18" s="278"/>
      <c r="AE18" s="278"/>
      <c r="AF18" s="278"/>
      <c r="AG18" s="278"/>
      <c r="AH18" s="278"/>
      <c r="AI18" s="278"/>
      <c r="AJ18" s="278"/>
      <c r="AK18" s="278"/>
      <c r="AL18" s="278"/>
      <c r="AM18" s="278"/>
      <c r="AN18" s="144"/>
      <c r="AO18" s="25"/>
      <c r="AP18" s="355"/>
      <c r="AQ18" s="355"/>
      <c r="AR18" s="355"/>
      <c r="AS18" s="25"/>
      <c r="AT18" s="146"/>
      <c r="AU18" s="356"/>
      <c r="AV18" s="356"/>
      <c r="AW18" s="356"/>
      <c r="AX18" s="356"/>
      <c r="AY18" s="146"/>
      <c r="AZ18" s="275"/>
      <c r="BE18" s="354"/>
      <c r="BF18" s="354"/>
      <c r="BG18" s="354"/>
      <c r="BH18" s="354"/>
      <c r="BI18" s="354"/>
      <c r="BJ18" s="354"/>
      <c r="BK18" s="354"/>
      <c r="BL18" s="354"/>
      <c r="BM18" s="354"/>
      <c r="BN18" s="354"/>
      <c r="BO18" s="354"/>
      <c r="BP18" s="354"/>
    </row>
    <row r="19" spans="1:68" ht="31.5" thickTop="1" thickBot="1" x14ac:dyDescent="0.3">
      <c r="A19" s="315" t="s">
        <v>1459</v>
      </c>
      <c r="B19" s="315" t="s">
        <v>1206</v>
      </c>
      <c r="C19" s="55" t="s">
        <v>1462</v>
      </c>
      <c r="D19" s="55" t="s">
        <v>1461</v>
      </c>
      <c r="E19" s="315" t="s">
        <v>1460</v>
      </c>
      <c r="F19" s="55" t="s">
        <v>1463</v>
      </c>
      <c r="G19" s="55" t="s">
        <v>1464</v>
      </c>
      <c r="H19" s="55" t="s">
        <v>207</v>
      </c>
      <c r="I19" s="55"/>
      <c r="J19" s="315"/>
      <c r="K19" s="315"/>
      <c r="L19" s="315" t="s">
        <v>1202</v>
      </c>
      <c r="M19" s="315" t="s">
        <v>1203</v>
      </c>
      <c r="N19" s="315" t="s">
        <v>1465</v>
      </c>
      <c r="O19" s="315" t="s">
        <v>1200</v>
      </c>
      <c r="P19" s="315"/>
      <c r="Q19" s="352" t="s">
        <v>1207</v>
      </c>
      <c r="R19" s="251" t="s">
        <v>904</v>
      </c>
      <c r="S19" s="251" t="s">
        <v>1208</v>
      </c>
      <c r="T19" s="251" t="s">
        <v>1209</v>
      </c>
      <c r="U19" s="251" t="s">
        <v>1210</v>
      </c>
      <c r="V19" s="251" t="s">
        <v>1211</v>
      </c>
      <c r="W19" s="251" t="s">
        <v>1212</v>
      </c>
      <c r="X19" s="251" t="s">
        <v>1213</v>
      </c>
      <c r="Y19" s="251" t="s">
        <v>1214</v>
      </c>
      <c r="Z19" s="251" t="s">
        <v>1215</v>
      </c>
      <c r="AA19" s="251" t="s">
        <v>1216</v>
      </c>
      <c r="AB19" s="251" t="s">
        <v>1217</v>
      </c>
      <c r="AC19" s="251" t="s">
        <v>1218</v>
      </c>
      <c r="AD19" s="251" t="s">
        <v>951</v>
      </c>
      <c r="AE19" s="251" t="s">
        <v>1298</v>
      </c>
      <c r="AF19" s="251" t="s">
        <v>1298</v>
      </c>
      <c r="AG19" s="279" t="s">
        <v>1220</v>
      </c>
      <c r="AH19" s="279" t="s">
        <v>1221</v>
      </c>
      <c r="AI19" s="279" t="s">
        <v>1222</v>
      </c>
      <c r="AJ19" s="279" t="s">
        <v>1223</v>
      </c>
      <c r="AK19" s="280"/>
      <c r="AL19" s="280"/>
      <c r="AM19" s="280"/>
      <c r="AN19" s="280"/>
      <c r="AO19" s="280"/>
      <c r="AP19" s="280"/>
      <c r="AQ19" s="275"/>
      <c r="AR19" s="240"/>
      <c r="AS19" s="280"/>
      <c r="AT19" s="280"/>
      <c r="AU19" s="280"/>
      <c r="AV19" s="281"/>
      <c r="AW19" s="230"/>
      <c r="AX19" s="230"/>
      <c r="AY19" s="230"/>
      <c r="AZ19" s="230"/>
      <c r="BA19" s="230"/>
      <c r="BB19" s="230"/>
      <c r="BC19" s="230"/>
      <c r="BD19" s="230"/>
      <c r="BE19" s="230"/>
      <c r="BF19" s="230"/>
      <c r="BG19" s="230"/>
      <c r="BH19" s="230"/>
    </row>
    <row r="20" spans="1:68" ht="15.75" hidden="1" thickTop="1" x14ac:dyDescent="0.25">
      <c r="A20" s="325" t="s">
        <v>1466</v>
      </c>
      <c r="B20" s="325">
        <v>543965</v>
      </c>
      <c r="C20" s="325">
        <v>3023520</v>
      </c>
      <c r="D20" s="325" t="s">
        <v>961</v>
      </c>
      <c r="E20" s="325">
        <v>400125</v>
      </c>
      <c r="F20" s="325" t="s">
        <v>524</v>
      </c>
      <c r="G20" s="325">
        <v>11431</v>
      </c>
      <c r="H20" s="326">
        <v>103625.46666666666</v>
      </c>
      <c r="J20">
        <f t="shared" ref="J20:J51" si="1">IF(D20=D19,J19+1,1)</f>
        <v>1</v>
      </c>
      <c r="L20" t="s">
        <v>530</v>
      </c>
      <c r="N20" t="str">
        <f t="shared" ref="N20:N51" si="2">A20&amp;J20</f>
        <v>3520.EHCP.I03.1</v>
      </c>
      <c r="O20" t="str">
        <f t="shared" ref="O20:O51" si="3">G20&amp;"/"&amp;B20</f>
        <v>11431/543965</v>
      </c>
      <c r="Q20" s="6">
        <f>(H20/13)*2</f>
        <v>15942.379487179485</v>
      </c>
      <c r="R20" s="48">
        <f>H20/13</f>
        <v>7971.1897435897426</v>
      </c>
      <c r="S20" s="48">
        <f>R20</f>
        <v>7971.1897435897426</v>
      </c>
      <c r="T20" s="48">
        <f t="shared" ref="T20:AB20" si="4">S20</f>
        <v>7971.1897435897426</v>
      </c>
      <c r="U20" s="48">
        <f t="shared" si="4"/>
        <v>7971.1897435897426</v>
      </c>
      <c r="V20" s="48">
        <f t="shared" si="4"/>
        <v>7971.1897435897426</v>
      </c>
      <c r="W20" s="48">
        <f t="shared" si="4"/>
        <v>7971.1897435897426</v>
      </c>
      <c r="X20" s="48">
        <f t="shared" si="4"/>
        <v>7971.1897435897426</v>
      </c>
      <c r="Y20" s="48">
        <f t="shared" si="4"/>
        <v>7971.1897435897426</v>
      </c>
      <c r="Z20" s="48">
        <f t="shared" si="4"/>
        <v>7971.1897435897426</v>
      </c>
      <c r="AA20" s="48">
        <f t="shared" si="4"/>
        <v>7971.1897435897426</v>
      </c>
      <c r="AB20" s="48">
        <f t="shared" si="4"/>
        <v>7971.1897435897426</v>
      </c>
      <c r="AC20" s="48">
        <f>SUM(Q20:AB20)</f>
        <v>103625.46666666665</v>
      </c>
      <c r="AD20" s="48">
        <f>AC20-H20</f>
        <v>0</v>
      </c>
      <c r="AE20" s="48" t="str">
        <f t="shared" ref="AE20:AE51" si="5">C20&amp;G20&amp;F20</f>
        <v>302352011431EHCP</v>
      </c>
      <c r="AF20" s="48"/>
      <c r="AG20" s="48">
        <f>SUM(Q20:S20)</f>
        <v>31884.758974358971</v>
      </c>
      <c r="AH20" s="48">
        <f>SUM(Q20:V20)</f>
        <v>55798.328205128193</v>
      </c>
      <c r="AI20" s="48">
        <f>SUM(Q20:Y20)</f>
        <v>79711.897435897423</v>
      </c>
      <c r="AJ20" s="48">
        <f>SUM(Q20:AB20)</f>
        <v>103625.46666666665</v>
      </c>
      <c r="AK20" s="6"/>
      <c r="AL20" s="6"/>
      <c r="AM20" s="6"/>
      <c r="AN20" s="6"/>
      <c r="AO20" s="6"/>
      <c r="AP20" s="1"/>
      <c r="AQ20" s="48"/>
      <c r="AR20" s="1"/>
      <c r="AV20" s="48"/>
      <c r="AW20" s="48"/>
      <c r="AX20" s="48"/>
      <c r="AY20" s="48"/>
      <c r="AZ20" s="48"/>
      <c r="BA20" s="48"/>
      <c r="BB20" s="48"/>
      <c r="BC20" s="48"/>
      <c r="BD20" s="48"/>
      <c r="BE20" s="48"/>
      <c r="BF20" s="48"/>
      <c r="BG20" s="48"/>
      <c r="BH20" s="48"/>
      <c r="BM20" s="48" t="e">
        <f>#REF!+W20</f>
        <v>#REF!</v>
      </c>
    </row>
    <row r="21" spans="1:68" ht="15.75" hidden="1" thickTop="1" x14ac:dyDescent="0.25">
      <c r="A21" s="325" t="s">
        <v>1467</v>
      </c>
      <c r="B21" s="325">
        <v>543965</v>
      </c>
      <c r="C21" s="325">
        <v>3023300</v>
      </c>
      <c r="D21" s="325" t="s">
        <v>964</v>
      </c>
      <c r="E21" s="325">
        <v>400069</v>
      </c>
      <c r="F21" s="325" t="s">
        <v>524</v>
      </c>
      <c r="G21" s="325">
        <v>11431</v>
      </c>
      <c r="H21" s="326">
        <v>21839.339999999997</v>
      </c>
      <c r="J21">
        <f t="shared" si="1"/>
        <v>1</v>
      </c>
      <c r="L21" t="s">
        <v>530</v>
      </c>
      <c r="N21" t="str">
        <f t="shared" si="2"/>
        <v>3300.EHCP.I03.1</v>
      </c>
      <c r="O21" t="str">
        <f t="shared" si="3"/>
        <v>11431/543965</v>
      </c>
      <c r="Q21" s="6">
        <f t="shared" ref="Q21:Q84" si="6">(H21/13)*2</f>
        <v>3359.8984615384611</v>
      </c>
      <c r="R21" s="48">
        <f t="shared" ref="R21:R84" si="7">H21/13</f>
        <v>1679.9492307692306</v>
      </c>
      <c r="S21" s="48">
        <f t="shared" ref="S21:AB21" si="8">R21</f>
        <v>1679.9492307692306</v>
      </c>
      <c r="T21" s="48">
        <f t="shared" si="8"/>
        <v>1679.9492307692306</v>
      </c>
      <c r="U21" s="48">
        <f t="shared" si="8"/>
        <v>1679.9492307692306</v>
      </c>
      <c r="V21" s="48">
        <f t="shared" si="8"/>
        <v>1679.9492307692306</v>
      </c>
      <c r="W21" s="48">
        <f t="shared" si="8"/>
        <v>1679.9492307692306</v>
      </c>
      <c r="X21" s="48">
        <f t="shared" si="8"/>
        <v>1679.9492307692306</v>
      </c>
      <c r="Y21" s="48">
        <f t="shared" si="8"/>
        <v>1679.9492307692306</v>
      </c>
      <c r="Z21" s="48">
        <f t="shared" si="8"/>
        <v>1679.9492307692306</v>
      </c>
      <c r="AA21" s="48">
        <f t="shared" si="8"/>
        <v>1679.9492307692306</v>
      </c>
      <c r="AB21" s="48">
        <f t="shared" si="8"/>
        <v>1679.9492307692306</v>
      </c>
      <c r="AC21" s="48">
        <f t="shared" ref="AC21:AC91" si="9">SUM(Q21:AB21)</f>
        <v>21839.339999999997</v>
      </c>
      <c r="AD21" s="48">
        <f t="shared" ref="AD21:AD91" si="10">AC21-H21</f>
        <v>0</v>
      </c>
      <c r="AE21" s="48" t="str">
        <f t="shared" si="5"/>
        <v>302330011431EHCP</v>
      </c>
      <c r="AF21" s="48"/>
      <c r="AG21" s="48">
        <f t="shared" ref="AG21:AG91" si="11">SUM(Q21:S21)</f>
        <v>6719.7969230769222</v>
      </c>
      <c r="AH21" s="48">
        <f t="shared" ref="AH21:AH91" si="12">SUM(Q21:V21)</f>
        <v>11759.644615384614</v>
      </c>
      <c r="AI21" s="48">
        <f t="shared" ref="AI21:AI91" si="13">SUM(Q21:Y21)</f>
        <v>16799.492307692304</v>
      </c>
      <c r="AJ21" s="48">
        <f t="shared" ref="AJ21:AJ91" si="14">SUM(Q21:AB21)</f>
        <v>21839.339999999997</v>
      </c>
      <c r="AK21" s="6"/>
      <c r="AL21" s="6"/>
      <c r="AM21" s="6"/>
      <c r="AN21" s="6"/>
      <c r="AO21" s="6"/>
      <c r="AP21" s="1"/>
      <c r="AQ21" s="48"/>
      <c r="AR21" s="1"/>
      <c r="AV21" s="48"/>
      <c r="AW21" s="48"/>
      <c r="AX21" s="48"/>
      <c r="AY21" s="48"/>
      <c r="AZ21" s="48"/>
      <c r="BA21" s="48"/>
      <c r="BB21" s="48"/>
      <c r="BC21" s="48"/>
      <c r="BD21" s="48"/>
      <c r="BE21" s="48"/>
      <c r="BF21" s="48"/>
      <c r="BG21" s="48"/>
      <c r="BH21" s="48"/>
      <c r="BM21" s="48" t="e">
        <f>#REF!+W21</f>
        <v>#REF!</v>
      </c>
    </row>
    <row r="22" spans="1:68" ht="15.75" hidden="1" thickTop="1" x14ac:dyDescent="0.25">
      <c r="A22" s="325" t="s">
        <v>1468</v>
      </c>
      <c r="B22" s="325">
        <v>543965</v>
      </c>
      <c r="C22" s="325">
        <v>3023317</v>
      </c>
      <c r="D22" s="325" t="s">
        <v>966</v>
      </c>
      <c r="E22" s="325">
        <v>400015</v>
      </c>
      <c r="F22" s="325" t="s">
        <v>524</v>
      </c>
      <c r="G22" s="325">
        <v>11431</v>
      </c>
      <c r="H22" s="326">
        <v>66874.17</v>
      </c>
      <c r="J22">
        <f t="shared" si="1"/>
        <v>1</v>
      </c>
      <c r="L22" t="s">
        <v>530</v>
      </c>
      <c r="N22" t="str">
        <f t="shared" si="2"/>
        <v>3317.EHCP.I03.1</v>
      </c>
      <c r="O22" t="str">
        <f t="shared" si="3"/>
        <v>11431/543965</v>
      </c>
      <c r="Q22" s="6">
        <f t="shared" si="6"/>
        <v>10288.333846153846</v>
      </c>
      <c r="R22" s="48">
        <f t="shared" si="7"/>
        <v>5144.166923076923</v>
      </c>
      <c r="S22" s="48">
        <f t="shared" ref="S22:AB22" si="15">R22</f>
        <v>5144.166923076923</v>
      </c>
      <c r="T22" s="48">
        <f t="shared" si="15"/>
        <v>5144.166923076923</v>
      </c>
      <c r="U22" s="48">
        <f t="shared" si="15"/>
        <v>5144.166923076923</v>
      </c>
      <c r="V22" s="48">
        <f t="shared" si="15"/>
        <v>5144.166923076923</v>
      </c>
      <c r="W22" s="48">
        <f t="shared" si="15"/>
        <v>5144.166923076923</v>
      </c>
      <c r="X22" s="48">
        <f t="shared" si="15"/>
        <v>5144.166923076923</v>
      </c>
      <c r="Y22" s="48">
        <f t="shared" si="15"/>
        <v>5144.166923076923</v>
      </c>
      <c r="Z22" s="48">
        <f t="shared" si="15"/>
        <v>5144.166923076923</v>
      </c>
      <c r="AA22" s="48">
        <f t="shared" si="15"/>
        <v>5144.166923076923</v>
      </c>
      <c r="AB22" s="48">
        <f t="shared" si="15"/>
        <v>5144.166923076923</v>
      </c>
      <c r="AC22" s="48">
        <f t="shared" si="9"/>
        <v>66874.170000000013</v>
      </c>
      <c r="AD22" s="48">
        <f t="shared" si="10"/>
        <v>0</v>
      </c>
      <c r="AE22" s="48" t="str">
        <f t="shared" si="5"/>
        <v>302331711431EHCP</v>
      </c>
      <c r="AF22" s="48"/>
      <c r="AG22" s="48">
        <f t="shared" si="11"/>
        <v>20576.667692307692</v>
      </c>
      <c r="AH22" s="48">
        <f t="shared" si="12"/>
        <v>36009.168461538458</v>
      </c>
      <c r="AI22" s="48">
        <f t="shared" si="13"/>
        <v>51441.669230769236</v>
      </c>
      <c r="AJ22" s="48">
        <f t="shared" si="14"/>
        <v>66874.170000000013</v>
      </c>
      <c r="AK22" s="6"/>
      <c r="AL22" s="6"/>
      <c r="AM22" s="6"/>
      <c r="AN22" s="6"/>
      <c r="AO22" s="6"/>
      <c r="AP22" s="1"/>
      <c r="AQ22" s="48"/>
      <c r="AR22" s="1"/>
      <c r="AV22" s="48"/>
      <c r="AW22" s="48"/>
      <c r="AX22" s="48"/>
      <c r="AY22" s="48"/>
      <c r="AZ22" s="48"/>
      <c r="BA22" s="48"/>
      <c r="BB22" s="48"/>
      <c r="BC22" s="48"/>
      <c r="BD22" s="48"/>
      <c r="BE22" s="48"/>
      <c r="BF22" s="48"/>
      <c r="BG22" s="48"/>
      <c r="BH22" s="48"/>
      <c r="BM22" s="48" t="e">
        <f>#REF!+W22</f>
        <v>#REF!</v>
      </c>
    </row>
    <row r="23" spans="1:68" ht="15.75" hidden="1" thickTop="1" x14ac:dyDescent="0.25">
      <c r="A23" s="325" t="s">
        <v>1469</v>
      </c>
      <c r="B23" s="325">
        <v>543965</v>
      </c>
      <c r="C23" s="325">
        <v>3023317</v>
      </c>
      <c r="D23" s="325" t="s">
        <v>966</v>
      </c>
      <c r="E23" s="325">
        <v>400015</v>
      </c>
      <c r="F23" s="325" t="s">
        <v>4651</v>
      </c>
      <c r="G23" s="325">
        <v>10265</v>
      </c>
      <c r="H23" s="326">
        <v>2147.21</v>
      </c>
      <c r="J23">
        <f t="shared" si="1"/>
        <v>2</v>
      </c>
      <c r="L23" t="s">
        <v>530</v>
      </c>
      <c r="N23" t="str">
        <f t="shared" si="2"/>
        <v>3317.SENI.I03.2</v>
      </c>
      <c r="O23" t="str">
        <f t="shared" si="3"/>
        <v>10265/543965</v>
      </c>
      <c r="Q23" s="6">
        <f t="shared" si="6"/>
        <v>330.34000000000003</v>
      </c>
      <c r="R23" s="48">
        <f t="shared" si="7"/>
        <v>165.17000000000002</v>
      </c>
      <c r="S23" s="48">
        <f t="shared" ref="S23:AB23" si="16">R23</f>
        <v>165.17000000000002</v>
      </c>
      <c r="T23" s="48">
        <f t="shared" si="16"/>
        <v>165.17000000000002</v>
      </c>
      <c r="U23" s="48">
        <f t="shared" si="16"/>
        <v>165.17000000000002</v>
      </c>
      <c r="V23" s="48">
        <f t="shared" si="16"/>
        <v>165.17000000000002</v>
      </c>
      <c r="W23" s="48">
        <f t="shared" si="16"/>
        <v>165.17000000000002</v>
      </c>
      <c r="X23" s="48">
        <f t="shared" si="16"/>
        <v>165.17000000000002</v>
      </c>
      <c r="Y23" s="48">
        <f t="shared" si="16"/>
        <v>165.17000000000002</v>
      </c>
      <c r="Z23" s="48">
        <f t="shared" si="16"/>
        <v>165.17000000000002</v>
      </c>
      <c r="AA23" s="48">
        <f t="shared" si="16"/>
        <v>165.17000000000002</v>
      </c>
      <c r="AB23" s="48">
        <f t="shared" si="16"/>
        <v>165.17000000000002</v>
      </c>
      <c r="AC23" s="48">
        <f t="shared" si="9"/>
        <v>2147.2100000000005</v>
      </c>
      <c r="AD23" s="48">
        <f t="shared" si="10"/>
        <v>0</v>
      </c>
      <c r="AE23" s="48" t="str">
        <f t="shared" si="5"/>
        <v>302331710265SENInclusion</v>
      </c>
      <c r="AF23" s="48"/>
      <c r="AG23" s="48">
        <f t="shared" si="11"/>
        <v>660.68000000000006</v>
      </c>
      <c r="AH23" s="48">
        <f t="shared" si="12"/>
        <v>1156.1900000000003</v>
      </c>
      <c r="AI23" s="48">
        <f t="shared" ref="AI23" si="17">SUM(Q23:Y23)</f>
        <v>1651.7000000000005</v>
      </c>
      <c r="AJ23" s="48">
        <f t="shared" ref="AJ23" si="18">SUM(Q23:AB23)</f>
        <v>2147.2100000000005</v>
      </c>
      <c r="AK23" s="6"/>
      <c r="AL23" s="6"/>
      <c r="AM23" s="6"/>
      <c r="AN23" s="6"/>
      <c r="AO23" s="6"/>
      <c r="AP23" s="1"/>
      <c r="AQ23" s="48"/>
      <c r="AR23" s="1"/>
      <c r="AV23" s="48"/>
      <c r="AW23" s="48"/>
      <c r="AX23" s="48"/>
      <c r="AY23" s="48"/>
      <c r="AZ23" s="48"/>
      <c r="BA23" s="48"/>
      <c r="BB23" s="48"/>
      <c r="BC23" s="48"/>
      <c r="BD23" s="48"/>
      <c r="BE23" s="48"/>
      <c r="BF23" s="48"/>
      <c r="BG23" s="48"/>
      <c r="BH23" s="48"/>
      <c r="BM23" s="48"/>
    </row>
    <row r="24" spans="1:68" ht="15.75" hidden="1" thickTop="1" x14ac:dyDescent="0.25">
      <c r="A24" s="325" t="s">
        <v>1470</v>
      </c>
      <c r="B24" s="325">
        <v>516500</v>
      </c>
      <c r="C24" s="325">
        <v>3022020</v>
      </c>
      <c r="D24" s="325" t="s">
        <v>1471</v>
      </c>
      <c r="E24" s="325">
        <v>156270</v>
      </c>
      <c r="F24" s="325" t="s">
        <v>524</v>
      </c>
      <c r="G24" s="325">
        <v>11443</v>
      </c>
      <c r="H24" s="326">
        <v>27802.83</v>
      </c>
      <c r="J24">
        <f t="shared" si="1"/>
        <v>1</v>
      </c>
      <c r="L24" t="s">
        <v>530</v>
      </c>
      <c r="N24" t="str">
        <f t="shared" si="2"/>
        <v>2020.EHCP.I03.1</v>
      </c>
      <c r="O24" t="str">
        <f t="shared" si="3"/>
        <v>11443/516500</v>
      </c>
      <c r="Q24" s="6">
        <f t="shared" si="6"/>
        <v>4277.3584615384616</v>
      </c>
      <c r="R24" s="48">
        <f t="shared" si="7"/>
        <v>2138.6792307692308</v>
      </c>
      <c r="S24" s="48">
        <f t="shared" ref="S24:AB24" si="19">R24</f>
        <v>2138.6792307692308</v>
      </c>
      <c r="T24" s="48">
        <f t="shared" si="19"/>
        <v>2138.6792307692308</v>
      </c>
      <c r="U24" s="48">
        <f t="shared" si="19"/>
        <v>2138.6792307692308</v>
      </c>
      <c r="V24" s="48">
        <f t="shared" si="19"/>
        <v>2138.6792307692308</v>
      </c>
      <c r="W24" s="48">
        <f t="shared" si="19"/>
        <v>2138.6792307692308</v>
      </c>
      <c r="X24" s="48">
        <f t="shared" si="19"/>
        <v>2138.6792307692308</v>
      </c>
      <c r="Y24" s="48">
        <f t="shared" si="19"/>
        <v>2138.6792307692308</v>
      </c>
      <c r="Z24" s="48">
        <f t="shared" si="19"/>
        <v>2138.6792307692308</v>
      </c>
      <c r="AA24" s="48">
        <f t="shared" si="19"/>
        <v>2138.6792307692308</v>
      </c>
      <c r="AB24" s="48">
        <f t="shared" si="19"/>
        <v>2138.6792307692308</v>
      </c>
      <c r="AC24" s="48">
        <f t="shared" si="9"/>
        <v>27802.829999999998</v>
      </c>
      <c r="AD24" s="48">
        <f t="shared" si="10"/>
        <v>0</v>
      </c>
      <c r="AE24" s="48" t="str">
        <f t="shared" si="5"/>
        <v>302202011443EHCP</v>
      </c>
      <c r="AF24" s="48"/>
      <c r="AG24" s="48">
        <f t="shared" si="11"/>
        <v>8554.7169230769232</v>
      </c>
      <c r="AH24" s="48">
        <f t="shared" si="12"/>
        <v>14970.754615384614</v>
      </c>
      <c r="AI24" s="48">
        <f t="shared" si="13"/>
        <v>21386.792307692307</v>
      </c>
      <c r="AJ24" s="48">
        <f t="shared" si="14"/>
        <v>27802.829999999998</v>
      </c>
      <c r="AK24" s="6"/>
      <c r="AL24" s="6"/>
      <c r="AM24" s="6"/>
      <c r="AN24" s="6"/>
      <c r="AO24" s="6"/>
      <c r="AP24" s="1"/>
      <c r="AQ24" s="48"/>
      <c r="AR24" s="1"/>
      <c r="AV24" s="48"/>
      <c r="AW24" s="48"/>
      <c r="AX24" s="48"/>
      <c r="AY24" s="48"/>
      <c r="AZ24" s="48"/>
      <c r="BA24" s="48"/>
      <c r="BB24" s="48"/>
      <c r="BC24" s="48"/>
      <c r="BD24" s="48"/>
      <c r="BE24" s="48"/>
      <c r="BF24" s="48"/>
      <c r="BG24" s="48"/>
      <c r="BH24" s="48"/>
      <c r="BM24" s="48" t="e">
        <f>#REF!+W24</f>
        <v>#REF!</v>
      </c>
    </row>
    <row r="25" spans="1:68" ht="15.75" hidden="1" thickTop="1" x14ac:dyDescent="0.25">
      <c r="A25" s="325" t="s">
        <v>1472</v>
      </c>
      <c r="B25" s="325">
        <v>543965</v>
      </c>
      <c r="C25" s="325">
        <v>3023500</v>
      </c>
      <c r="D25" s="325" t="s">
        <v>968</v>
      </c>
      <c r="E25" s="325">
        <v>400023</v>
      </c>
      <c r="F25" s="325" t="s">
        <v>524</v>
      </c>
      <c r="G25" s="325">
        <v>11431</v>
      </c>
      <c r="H25" s="326">
        <v>13359.09</v>
      </c>
      <c r="J25">
        <f t="shared" si="1"/>
        <v>1</v>
      </c>
      <c r="L25" t="s">
        <v>530</v>
      </c>
      <c r="N25" t="str">
        <f t="shared" si="2"/>
        <v>3500.EHCP.I03.1</v>
      </c>
      <c r="O25" t="str">
        <f t="shared" si="3"/>
        <v>11431/543965</v>
      </c>
      <c r="Q25" s="6">
        <f t="shared" si="6"/>
        <v>2055.2446153846154</v>
      </c>
      <c r="R25" s="48">
        <f t="shared" si="7"/>
        <v>1027.6223076923077</v>
      </c>
      <c r="S25" s="48">
        <f t="shared" ref="S25:AB25" si="20">R25</f>
        <v>1027.6223076923077</v>
      </c>
      <c r="T25" s="48">
        <f t="shared" si="20"/>
        <v>1027.6223076923077</v>
      </c>
      <c r="U25" s="48">
        <f t="shared" si="20"/>
        <v>1027.6223076923077</v>
      </c>
      <c r="V25" s="48">
        <f t="shared" si="20"/>
        <v>1027.6223076923077</v>
      </c>
      <c r="W25" s="48">
        <f t="shared" si="20"/>
        <v>1027.6223076923077</v>
      </c>
      <c r="X25" s="48">
        <f t="shared" si="20"/>
        <v>1027.6223076923077</v>
      </c>
      <c r="Y25" s="48">
        <f t="shared" si="20"/>
        <v>1027.6223076923077</v>
      </c>
      <c r="Z25" s="48">
        <f t="shared" si="20"/>
        <v>1027.6223076923077</v>
      </c>
      <c r="AA25" s="48">
        <f t="shared" si="20"/>
        <v>1027.6223076923077</v>
      </c>
      <c r="AB25" s="48">
        <f t="shared" si="20"/>
        <v>1027.6223076923077</v>
      </c>
      <c r="AC25" s="48">
        <f t="shared" si="9"/>
        <v>13359.089999999997</v>
      </c>
      <c r="AD25" s="48">
        <f t="shared" si="10"/>
        <v>0</v>
      </c>
      <c r="AE25" s="48" t="str">
        <f t="shared" si="5"/>
        <v>302350011431EHCP</v>
      </c>
      <c r="AF25" s="48"/>
      <c r="AG25" s="48">
        <f t="shared" si="11"/>
        <v>4110.4892307692307</v>
      </c>
      <c r="AH25" s="48">
        <f t="shared" si="12"/>
        <v>7193.3561538461545</v>
      </c>
      <c r="AI25" s="48">
        <f t="shared" si="13"/>
        <v>10276.223076923075</v>
      </c>
      <c r="AJ25" s="48">
        <f t="shared" si="14"/>
        <v>13359.089999999997</v>
      </c>
      <c r="AK25" s="6"/>
      <c r="AL25" s="6"/>
      <c r="AM25" s="6"/>
      <c r="AN25" s="6"/>
      <c r="AO25" s="6"/>
      <c r="AP25" s="1"/>
      <c r="AQ25" s="48"/>
      <c r="AR25" s="1"/>
      <c r="AV25" s="48"/>
      <c r="AW25" s="48"/>
      <c r="AX25" s="48"/>
      <c r="AY25" s="48"/>
      <c r="AZ25" s="48"/>
      <c r="BA25" s="48"/>
      <c r="BB25" s="48"/>
      <c r="BC25" s="48"/>
      <c r="BD25" s="48"/>
      <c r="BE25" s="48"/>
      <c r="BF25" s="48"/>
      <c r="BG25" s="48"/>
      <c r="BH25" s="48"/>
      <c r="BM25" s="48" t="e">
        <f>#REF!+W25</f>
        <v>#REF!</v>
      </c>
    </row>
    <row r="26" spans="1:68" ht="15.75" hidden="1" thickTop="1" x14ac:dyDescent="0.25">
      <c r="A26" s="325" t="s">
        <v>1473</v>
      </c>
      <c r="B26" s="325">
        <v>543965</v>
      </c>
      <c r="C26" s="325">
        <v>3023500</v>
      </c>
      <c r="D26" s="325" t="s">
        <v>968</v>
      </c>
      <c r="E26" s="325">
        <v>400023</v>
      </c>
      <c r="F26" s="325" t="s">
        <v>4651</v>
      </c>
      <c r="G26" s="325">
        <v>10265</v>
      </c>
      <c r="H26" s="326">
        <v>783.21</v>
      </c>
      <c r="J26">
        <f t="shared" si="1"/>
        <v>2</v>
      </c>
      <c r="L26" t="s">
        <v>530</v>
      </c>
      <c r="N26" t="str">
        <f t="shared" si="2"/>
        <v>3500.SENI.I03.2</v>
      </c>
      <c r="O26" t="str">
        <f t="shared" si="3"/>
        <v>10265/543965</v>
      </c>
      <c r="Q26" s="6">
        <f t="shared" si="6"/>
        <v>120.49384615384616</v>
      </c>
      <c r="R26" s="48">
        <f t="shared" si="7"/>
        <v>60.246923076923082</v>
      </c>
      <c r="S26" s="48">
        <f t="shared" ref="S26:AB26" si="21">R26</f>
        <v>60.246923076923082</v>
      </c>
      <c r="T26" s="48">
        <f t="shared" si="21"/>
        <v>60.246923076923082</v>
      </c>
      <c r="U26" s="48">
        <f t="shared" si="21"/>
        <v>60.246923076923082</v>
      </c>
      <c r="V26" s="48">
        <f t="shared" si="21"/>
        <v>60.246923076923082</v>
      </c>
      <c r="W26" s="48">
        <f t="shared" si="21"/>
        <v>60.246923076923082</v>
      </c>
      <c r="X26" s="48">
        <f t="shared" si="21"/>
        <v>60.246923076923082</v>
      </c>
      <c r="Y26" s="48">
        <f t="shared" si="21"/>
        <v>60.246923076923082</v>
      </c>
      <c r="Z26" s="48">
        <f t="shared" si="21"/>
        <v>60.246923076923082</v>
      </c>
      <c r="AA26" s="48">
        <f t="shared" si="21"/>
        <v>60.246923076923082</v>
      </c>
      <c r="AB26" s="48">
        <f t="shared" si="21"/>
        <v>60.246923076923082</v>
      </c>
      <c r="AC26" s="48">
        <f t="shared" si="9"/>
        <v>783.20999999999981</v>
      </c>
      <c r="AD26" s="48">
        <f t="shared" si="10"/>
        <v>0</v>
      </c>
      <c r="AE26" s="48" t="str">
        <f t="shared" si="5"/>
        <v>302350010265SENInclusion</v>
      </c>
      <c r="AF26" s="48"/>
      <c r="AG26" s="48">
        <f t="shared" si="11"/>
        <v>240.98769230769233</v>
      </c>
      <c r="AH26" s="48">
        <f t="shared" si="12"/>
        <v>421.72846153846149</v>
      </c>
      <c r="AI26" s="48">
        <f t="shared" si="13"/>
        <v>602.46923076923065</v>
      </c>
      <c r="AJ26" s="48">
        <f t="shared" si="14"/>
        <v>783.20999999999981</v>
      </c>
      <c r="AK26" s="6"/>
      <c r="AL26" s="6"/>
      <c r="AM26" s="6"/>
      <c r="AN26" s="6"/>
      <c r="AO26" s="6"/>
      <c r="AP26" s="1"/>
      <c r="AQ26" s="48"/>
      <c r="AR26" s="1"/>
      <c r="AV26" s="48"/>
      <c r="AW26" s="48"/>
      <c r="AX26" s="48"/>
      <c r="AY26" s="48"/>
      <c r="AZ26" s="48"/>
      <c r="BA26" s="48"/>
      <c r="BB26" s="48"/>
      <c r="BC26" s="48"/>
      <c r="BD26" s="48"/>
      <c r="BE26" s="48"/>
      <c r="BF26" s="48"/>
      <c r="BG26" s="48"/>
      <c r="BH26" s="48"/>
      <c r="BM26" s="48"/>
    </row>
    <row r="27" spans="1:68" ht="15.75" hidden="1" thickTop="1" x14ac:dyDescent="0.25">
      <c r="A27" s="325" t="s">
        <v>1474</v>
      </c>
      <c r="B27" s="325">
        <v>543965</v>
      </c>
      <c r="C27" s="325">
        <v>3023514</v>
      </c>
      <c r="D27" s="325" t="s">
        <v>969</v>
      </c>
      <c r="E27" s="325">
        <v>400107</v>
      </c>
      <c r="F27" s="325" t="s">
        <v>524</v>
      </c>
      <c r="G27" s="325">
        <v>11431</v>
      </c>
      <c r="H27" s="326">
        <v>18477.080000000002</v>
      </c>
      <c r="J27">
        <f t="shared" si="1"/>
        <v>1</v>
      </c>
      <c r="L27" t="s">
        <v>530</v>
      </c>
      <c r="N27" t="str">
        <f t="shared" si="2"/>
        <v>3514.EHCP.I03.1</v>
      </c>
      <c r="O27" t="str">
        <f t="shared" si="3"/>
        <v>11431/543965</v>
      </c>
      <c r="Q27" s="6">
        <f t="shared" si="6"/>
        <v>2842.6276923076925</v>
      </c>
      <c r="R27" s="48">
        <f t="shared" si="7"/>
        <v>1421.3138461538463</v>
      </c>
      <c r="S27" s="48">
        <f t="shared" ref="S27:AB27" si="22">R27</f>
        <v>1421.3138461538463</v>
      </c>
      <c r="T27" s="48">
        <f t="shared" si="22"/>
        <v>1421.3138461538463</v>
      </c>
      <c r="U27" s="48">
        <f t="shared" si="22"/>
        <v>1421.3138461538463</v>
      </c>
      <c r="V27" s="48">
        <f t="shared" si="22"/>
        <v>1421.3138461538463</v>
      </c>
      <c r="W27" s="48">
        <f t="shared" si="22"/>
        <v>1421.3138461538463</v>
      </c>
      <c r="X27" s="48">
        <f t="shared" si="22"/>
        <v>1421.3138461538463</v>
      </c>
      <c r="Y27" s="48">
        <f t="shared" si="22"/>
        <v>1421.3138461538463</v>
      </c>
      <c r="Z27" s="48">
        <f t="shared" si="22"/>
        <v>1421.3138461538463</v>
      </c>
      <c r="AA27" s="48">
        <f t="shared" si="22"/>
        <v>1421.3138461538463</v>
      </c>
      <c r="AB27" s="48">
        <f t="shared" si="22"/>
        <v>1421.3138461538463</v>
      </c>
      <c r="AC27" s="48">
        <f t="shared" si="9"/>
        <v>18477.079999999998</v>
      </c>
      <c r="AD27" s="48">
        <f t="shared" si="10"/>
        <v>0</v>
      </c>
      <c r="AE27" s="48" t="str">
        <f t="shared" si="5"/>
        <v>302351411431EHCP</v>
      </c>
      <c r="AF27" s="48"/>
      <c r="AG27" s="48">
        <f t="shared" si="11"/>
        <v>5685.2553846153851</v>
      </c>
      <c r="AH27" s="48">
        <f t="shared" si="12"/>
        <v>9949.1969230769228</v>
      </c>
      <c r="AI27" s="48">
        <f t="shared" si="13"/>
        <v>14213.13846153846</v>
      </c>
      <c r="AJ27" s="48">
        <f t="shared" si="14"/>
        <v>18477.079999999998</v>
      </c>
      <c r="AK27" s="6"/>
      <c r="AL27" s="6"/>
      <c r="AM27" s="6"/>
      <c r="AN27" s="6"/>
      <c r="AO27" s="6"/>
      <c r="AP27" s="1"/>
      <c r="AQ27" s="48"/>
      <c r="AR27" s="1"/>
      <c r="AV27" s="48"/>
      <c r="AW27" s="48"/>
      <c r="AX27" s="48"/>
      <c r="AY27" s="48"/>
      <c r="AZ27" s="48"/>
      <c r="BA27" s="48"/>
      <c r="BB27" s="48"/>
      <c r="BC27" s="48"/>
      <c r="BD27" s="48"/>
      <c r="BE27" s="48"/>
      <c r="BF27" s="48"/>
      <c r="BG27" s="48"/>
      <c r="BH27" s="48"/>
      <c r="BM27" s="48" t="e">
        <f>#REF!+W27</f>
        <v>#REF!</v>
      </c>
    </row>
    <row r="28" spans="1:68" ht="15.75" hidden="1" thickTop="1" x14ac:dyDescent="0.25">
      <c r="A28" s="325" t="s">
        <v>1475</v>
      </c>
      <c r="B28" s="325">
        <v>516500</v>
      </c>
      <c r="C28" s="325">
        <v>3024001</v>
      </c>
      <c r="D28" s="325" t="s">
        <v>1476</v>
      </c>
      <c r="E28" s="325">
        <v>153627</v>
      </c>
      <c r="F28" s="325" t="s">
        <v>524</v>
      </c>
      <c r="G28" s="325">
        <v>11442</v>
      </c>
      <c r="H28" s="326">
        <v>296384.81999999995</v>
      </c>
      <c r="J28">
        <f t="shared" si="1"/>
        <v>1</v>
      </c>
      <c r="L28" t="s">
        <v>530</v>
      </c>
      <c r="N28" t="str">
        <f t="shared" si="2"/>
        <v>4001.EHCP.I03.1</v>
      </c>
      <c r="O28" t="str">
        <f t="shared" si="3"/>
        <v>11442/516500</v>
      </c>
      <c r="Q28" s="6">
        <f t="shared" si="6"/>
        <v>45597.664615384609</v>
      </c>
      <c r="R28" s="48">
        <f t="shared" si="7"/>
        <v>22798.832307692304</v>
      </c>
      <c r="S28" s="48">
        <f t="shared" ref="S28:AB28" si="23">R28</f>
        <v>22798.832307692304</v>
      </c>
      <c r="T28" s="48">
        <f t="shared" si="23"/>
        <v>22798.832307692304</v>
      </c>
      <c r="U28" s="48">
        <f t="shared" si="23"/>
        <v>22798.832307692304</v>
      </c>
      <c r="V28" s="48">
        <f t="shared" si="23"/>
        <v>22798.832307692304</v>
      </c>
      <c r="W28" s="48">
        <f t="shared" si="23"/>
        <v>22798.832307692304</v>
      </c>
      <c r="X28" s="48">
        <f t="shared" si="23"/>
        <v>22798.832307692304</v>
      </c>
      <c r="Y28" s="48">
        <f t="shared" si="23"/>
        <v>22798.832307692304</v>
      </c>
      <c r="Z28" s="48">
        <f t="shared" si="23"/>
        <v>22798.832307692304</v>
      </c>
      <c r="AA28" s="48">
        <f t="shared" si="23"/>
        <v>22798.832307692304</v>
      </c>
      <c r="AB28" s="48">
        <f t="shared" si="23"/>
        <v>22798.832307692304</v>
      </c>
      <c r="AC28" s="48">
        <f t="shared" si="9"/>
        <v>296384.81999999995</v>
      </c>
      <c r="AD28" s="48">
        <f t="shared" si="10"/>
        <v>0</v>
      </c>
      <c r="AE28" s="48" t="str">
        <f t="shared" si="5"/>
        <v>302400111442EHCP</v>
      </c>
      <c r="AF28" s="48"/>
      <c r="AG28" s="48">
        <f t="shared" si="11"/>
        <v>91195.329230769217</v>
      </c>
      <c r="AH28" s="48">
        <f t="shared" si="12"/>
        <v>159591.82615384611</v>
      </c>
      <c r="AI28" s="48">
        <f t="shared" si="13"/>
        <v>227988.323076923</v>
      </c>
      <c r="AJ28" s="48">
        <f t="shared" si="14"/>
        <v>296384.81999999995</v>
      </c>
      <c r="AK28" s="6"/>
      <c r="AL28" s="6"/>
      <c r="AM28" s="6"/>
      <c r="AN28" s="6"/>
      <c r="AO28" s="6"/>
      <c r="AP28" s="1"/>
      <c r="AQ28" s="48"/>
      <c r="AR28" s="1"/>
      <c r="AV28" s="48"/>
      <c r="AW28" s="48"/>
      <c r="AX28" s="48"/>
      <c r="AY28" s="48"/>
      <c r="AZ28" s="48"/>
      <c r="BA28" s="48"/>
      <c r="BB28" s="48"/>
      <c r="BC28" s="48"/>
      <c r="BD28" s="48"/>
      <c r="BE28" s="48"/>
      <c r="BF28" s="48"/>
      <c r="BG28" s="48"/>
      <c r="BH28" s="48"/>
      <c r="BM28" s="48" t="e">
        <f>#REF!+W28</f>
        <v>#REF!</v>
      </c>
    </row>
    <row r="29" spans="1:68" ht="15.75" hidden="1" thickTop="1" x14ac:dyDescent="0.25">
      <c r="A29" s="325" t="s">
        <v>1477</v>
      </c>
      <c r="B29" s="325">
        <v>516500</v>
      </c>
      <c r="C29" s="325">
        <v>3024013</v>
      </c>
      <c r="D29" s="325" t="s">
        <v>1376</v>
      </c>
      <c r="E29" s="325">
        <v>159947</v>
      </c>
      <c r="F29" s="325" t="s">
        <v>524</v>
      </c>
      <c r="G29" s="325">
        <v>11442</v>
      </c>
      <c r="H29" s="326">
        <v>103132</v>
      </c>
      <c r="J29">
        <f t="shared" si="1"/>
        <v>1</v>
      </c>
      <c r="L29" t="s">
        <v>530</v>
      </c>
      <c r="N29" t="str">
        <f t="shared" si="2"/>
        <v>4013.EHCP.I03.1</v>
      </c>
      <c r="O29" t="str">
        <f t="shared" si="3"/>
        <v>11442/516500</v>
      </c>
      <c r="Q29" s="6">
        <f t="shared" si="6"/>
        <v>15866.461538461539</v>
      </c>
      <c r="R29" s="48">
        <f t="shared" si="7"/>
        <v>7933.2307692307695</v>
      </c>
      <c r="S29" s="48">
        <f t="shared" ref="S29:AB29" si="24">R29</f>
        <v>7933.2307692307695</v>
      </c>
      <c r="T29" s="48">
        <f t="shared" si="24"/>
        <v>7933.2307692307695</v>
      </c>
      <c r="U29" s="48">
        <f t="shared" si="24"/>
        <v>7933.2307692307695</v>
      </c>
      <c r="V29" s="48">
        <f t="shared" si="24"/>
        <v>7933.2307692307695</v>
      </c>
      <c r="W29" s="48">
        <f t="shared" si="24"/>
        <v>7933.2307692307695</v>
      </c>
      <c r="X29" s="48">
        <f t="shared" si="24"/>
        <v>7933.2307692307695</v>
      </c>
      <c r="Y29" s="48">
        <f t="shared" si="24"/>
        <v>7933.2307692307695</v>
      </c>
      <c r="Z29" s="48">
        <f t="shared" si="24"/>
        <v>7933.2307692307695</v>
      </c>
      <c r="AA29" s="48">
        <f t="shared" si="24"/>
        <v>7933.2307692307695</v>
      </c>
      <c r="AB29" s="48">
        <f t="shared" si="24"/>
        <v>7933.2307692307695</v>
      </c>
      <c r="AC29" s="48">
        <f t="shared" si="9"/>
        <v>103131.99999999997</v>
      </c>
      <c r="AD29" s="48">
        <f t="shared" si="10"/>
        <v>0</v>
      </c>
      <c r="AE29" s="48" t="str">
        <f t="shared" si="5"/>
        <v>302401311442EHCP</v>
      </c>
      <c r="AF29" s="48"/>
      <c r="AG29" s="48">
        <f t="shared" si="11"/>
        <v>31732.923076923078</v>
      </c>
      <c r="AH29" s="48">
        <f t="shared" si="12"/>
        <v>55532.615384615376</v>
      </c>
      <c r="AI29" s="48">
        <f t="shared" si="13"/>
        <v>79332.307692307673</v>
      </c>
      <c r="AJ29" s="48">
        <f t="shared" si="14"/>
        <v>103131.99999999997</v>
      </c>
      <c r="AK29" s="6"/>
      <c r="AL29" s="6"/>
      <c r="AM29" s="6"/>
      <c r="AN29" s="6"/>
      <c r="AO29" s="6"/>
      <c r="AP29" s="1"/>
      <c r="AQ29" s="48"/>
      <c r="AR29" s="1"/>
      <c r="AV29" s="48"/>
      <c r="AW29" s="48"/>
      <c r="AX29" s="48"/>
      <c r="AY29" s="48"/>
      <c r="AZ29" s="48"/>
      <c r="BA29" s="48"/>
      <c r="BB29" s="48"/>
      <c r="BC29" s="48"/>
      <c r="BD29" s="48"/>
      <c r="BE29" s="48"/>
      <c r="BF29" s="48"/>
      <c r="BG29" s="48"/>
      <c r="BH29" s="48"/>
      <c r="BM29" s="48" t="e">
        <f>#REF!+W29</f>
        <v>#REF!</v>
      </c>
    </row>
    <row r="30" spans="1:68" ht="15.75" hidden="1" thickTop="1" x14ac:dyDescent="0.25">
      <c r="A30" s="325" t="s">
        <v>1478</v>
      </c>
      <c r="B30" s="325">
        <v>516500</v>
      </c>
      <c r="C30" s="325">
        <v>3025406</v>
      </c>
      <c r="D30" s="325" t="s">
        <v>1479</v>
      </c>
      <c r="E30" s="325">
        <v>140909</v>
      </c>
      <c r="F30" s="325" t="s">
        <v>524</v>
      </c>
      <c r="G30" s="325">
        <v>11442</v>
      </c>
      <c r="H30" s="326">
        <v>139150.94</v>
      </c>
      <c r="J30">
        <f t="shared" si="1"/>
        <v>1</v>
      </c>
      <c r="L30" t="s">
        <v>530</v>
      </c>
      <c r="N30" t="str">
        <f t="shared" si="2"/>
        <v>5406.EHCP.I03.1</v>
      </c>
      <c r="O30" t="str">
        <f t="shared" si="3"/>
        <v>11442/516500</v>
      </c>
      <c r="Q30" s="6">
        <f t="shared" si="6"/>
        <v>21407.836923076924</v>
      </c>
      <c r="R30" s="48">
        <f t="shared" si="7"/>
        <v>10703.918461538462</v>
      </c>
      <c r="S30" s="48">
        <f t="shared" ref="S30:AB30" si="25">R30</f>
        <v>10703.918461538462</v>
      </c>
      <c r="T30" s="48">
        <f t="shared" si="25"/>
        <v>10703.918461538462</v>
      </c>
      <c r="U30" s="48">
        <f t="shared" si="25"/>
        <v>10703.918461538462</v>
      </c>
      <c r="V30" s="48">
        <f t="shared" si="25"/>
        <v>10703.918461538462</v>
      </c>
      <c r="W30" s="48">
        <f t="shared" si="25"/>
        <v>10703.918461538462</v>
      </c>
      <c r="X30" s="48">
        <f t="shared" si="25"/>
        <v>10703.918461538462</v>
      </c>
      <c r="Y30" s="48">
        <f t="shared" si="25"/>
        <v>10703.918461538462</v>
      </c>
      <c r="Z30" s="48">
        <f t="shared" si="25"/>
        <v>10703.918461538462</v>
      </c>
      <c r="AA30" s="48">
        <f t="shared" si="25"/>
        <v>10703.918461538462</v>
      </c>
      <c r="AB30" s="48">
        <f t="shared" si="25"/>
        <v>10703.918461538462</v>
      </c>
      <c r="AC30" s="48">
        <f t="shared" si="9"/>
        <v>139150.93999999997</v>
      </c>
      <c r="AD30" s="48">
        <f t="shared" si="10"/>
        <v>0</v>
      </c>
      <c r="AE30" s="48" t="str">
        <f t="shared" si="5"/>
        <v>302540611442EHCP</v>
      </c>
      <c r="AF30" s="48"/>
      <c r="AG30" s="48">
        <f t="shared" si="11"/>
        <v>42815.673846153848</v>
      </c>
      <c r="AH30" s="48">
        <f t="shared" si="12"/>
        <v>74927.429230769223</v>
      </c>
      <c r="AI30" s="48">
        <f t="shared" si="13"/>
        <v>107039.1846153846</v>
      </c>
      <c r="AJ30" s="48">
        <f t="shared" si="14"/>
        <v>139150.93999999997</v>
      </c>
      <c r="AK30" s="6"/>
      <c r="AL30" s="6"/>
      <c r="AM30" s="6"/>
      <c r="AN30" s="6"/>
      <c r="AO30" s="6"/>
      <c r="AP30" s="1"/>
      <c r="AQ30" s="48"/>
      <c r="AR30" s="1"/>
      <c r="AV30" s="48"/>
      <c r="AW30" s="48"/>
      <c r="AX30" s="48"/>
      <c r="AY30" s="48"/>
      <c r="AZ30" s="48"/>
      <c r="BA30" s="48"/>
      <c r="BB30" s="48"/>
      <c r="BC30" s="48"/>
      <c r="BD30" s="48"/>
      <c r="BE30" s="48"/>
      <c r="BF30" s="48"/>
      <c r="BG30" s="48"/>
      <c r="BH30" s="48"/>
      <c r="BM30" s="48" t="e">
        <f>#REF!+W30</f>
        <v>#REF!</v>
      </c>
    </row>
    <row r="31" spans="1:68" ht="15.75" hidden="1" thickTop="1" x14ac:dyDescent="0.25">
      <c r="A31" s="325" t="s">
        <v>1480</v>
      </c>
      <c r="B31" s="325">
        <v>516500</v>
      </c>
      <c r="C31" s="325">
        <v>3022050</v>
      </c>
      <c r="D31" s="325" t="s">
        <v>1481</v>
      </c>
      <c r="E31" s="325">
        <v>157839</v>
      </c>
      <c r="F31" s="325" t="s">
        <v>524</v>
      </c>
      <c r="G31" s="325">
        <v>11443</v>
      </c>
      <c r="H31" s="326">
        <v>43978.91</v>
      </c>
      <c r="J31">
        <f t="shared" si="1"/>
        <v>1</v>
      </c>
      <c r="L31" t="s">
        <v>530</v>
      </c>
      <c r="N31" t="str">
        <f t="shared" si="2"/>
        <v>2050.EHCP.I03.1</v>
      </c>
      <c r="O31" t="str">
        <f t="shared" si="3"/>
        <v>11443/516500</v>
      </c>
      <c r="Q31" s="6">
        <f t="shared" si="6"/>
        <v>6765.9861538461546</v>
      </c>
      <c r="R31" s="48">
        <f t="shared" si="7"/>
        <v>3382.9930769230773</v>
      </c>
      <c r="S31" s="48">
        <f t="shared" ref="S31:AB31" si="26">R31</f>
        <v>3382.9930769230773</v>
      </c>
      <c r="T31" s="48">
        <f t="shared" si="26"/>
        <v>3382.9930769230773</v>
      </c>
      <c r="U31" s="48">
        <f t="shared" si="26"/>
        <v>3382.9930769230773</v>
      </c>
      <c r="V31" s="48">
        <f t="shared" si="26"/>
        <v>3382.9930769230773</v>
      </c>
      <c r="W31" s="48">
        <f t="shared" si="26"/>
        <v>3382.9930769230773</v>
      </c>
      <c r="X31" s="48">
        <f t="shared" si="26"/>
        <v>3382.9930769230773</v>
      </c>
      <c r="Y31" s="48">
        <f t="shared" si="26"/>
        <v>3382.9930769230773</v>
      </c>
      <c r="Z31" s="48">
        <f t="shared" si="26"/>
        <v>3382.9930769230773</v>
      </c>
      <c r="AA31" s="48">
        <f t="shared" si="26"/>
        <v>3382.9930769230773</v>
      </c>
      <c r="AB31" s="48">
        <f t="shared" si="26"/>
        <v>3382.9930769230773</v>
      </c>
      <c r="AC31" s="48">
        <f t="shared" si="9"/>
        <v>43978.91</v>
      </c>
      <c r="AD31" s="48">
        <f t="shared" si="10"/>
        <v>0</v>
      </c>
      <c r="AE31" s="48" t="str">
        <f t="shared" si="5"/>
        <v>302205011443EHCP</v>
      </c>
      <c r="AF31" s="48"/>
      <c r="AG31" s="48">
        <f t="shared" si="11"/>
        <v>13531.972307692309</v>
      </c>
      <c r="AH31" s="48">
        <f t="shared" si="12"/>
        <v>23680.951538461541</v>
      </c>
      <c r="AI31" s="48">
        <f t="shared" si="13"/>
        <v>33829.93076923077</v>
      </c>
      <c r="AJ31" s="48">
        <f t="shared" si="14"/>
        <v>43978.91</v>
      </c>
      <c r="AK31" s="6"/>
      <c r="AL31" s="6"/>
      <c r="AM31" s="6"/>
      <c r="AN31" s="6"/>
      <c r="AO31" s="6"/>
      <c r="AP31" s="1"/>
      <c r="AQ31" s="48"/>
      <c r="AR31" s="1"/>
      <c r="AV31" s="48"/>
      <c r="AW31" s="48"/>
      <c r="AX31" s="48"/>
      <c r="AY31" s="48"/>
      <c r="AZ31" s="48"/>
      <c r="BA31" s="48"/>
      <c r="BB31" s="48"/>
      <c r="BC31" s="48"/>
      <c r="BD31" s="48"/>
      <c r="BE31" s="48"/>
      <c r="BF31" s="48"/>
      <c r="BG31" s="48"/>
      <c r="BH31" s="48"/>
      <c r="BM31" s="48" t="e">
        <f>#REF!+W31</f>
        <v>#REF!</v>
      </c>
    </row>
    <row r="32" spans="1:68" ht="15.75" hidden="1" thickTop="1" x14ac:dyDescent="0.25">
      <c r="A32" s="325" t="s">
        <v>1482</v>
      </c>
      <c r="B32" s="325">
        <v>543965</v>
      </c>
      <c r="C32" s="325">
        <v>3022002</v>
      </c>
      <c r="D32" s="325" t="s">
        <v>970</v>
      </c>
      <c r="E32" s="325">
        <v>400005</v>
      </c>
      <c r="F32" s="325" t="s">
        <v>524</v>
      </c>
      <c r="G32" s="325">
        <v>11431</v>
      </c>
      <c r="H32" s="326">
        <v>79135.41</v>
      </c>
      <c r="J32">
        <f t="shared" si="1"/>
        <v>1</v>
      </c>
      <c r="L32" t="s">
        <v>530</v>
      </c>
      <c r="N32" t="str">
        <f t="shared" si="2"/>
        <v>2002.EHCP.I03.1</v>
      </c>
      <c r="O32" t="str">
        <f t="shared" si="3"/>
        <v>11431/543965</v>
      </c>
      <c r="Q32" s="6">
        <f t="shared" si="6"/>
        <v>12174.678461538462</v>
      </c>
      <c r="R32" s="48">
        <f t="shared" si="7"/>
        <v>6087.3392307692311</v>
      </c>
      <c r="S32" s="48">
        <f t="shared" ref="S32:AB32" si="27">R32</f>
        <v>6087.3392307692311</v>
      </c>
      <c r="T32" s="48">
        <f t="shared" si="27"/>
        <v>6087.3392307692311</v>
      </c>
      <c r="U32" s="48">
        <f t="shared" si="27"/>
        <v>6087.3392307692311</v>
      </c>
      <c r="V32" s="48">
        <f t="shared" si="27"/>
        <v>6087.3392307692311</v>
      </c>
      <c r="W32" s="48">
        <f t="shared" si="27"/>
        <v>6087.3392307692311</v>
      </c>
      <c r="X32" s="48">
        <f t="shared" si="27"/>
        <v>6087.3392307692311</v>
      </c>
      <c r="Y32" s="48">
        <f t="shared" si="27"/>
        <v>6087.3392307692311</v>
      </c>
      <c r="Z32" s="48">
        <f t="shared" si="27"/>
        <v>6087.3392307692311</v>
      </c>
      <c r="AA32" s="48">
        <f t="shared" si="27"/>
        <v>6087.3392307692311</v>
      </c>
      <c r="AB32" s="48">
        <f t="shared" si="27"/>
        <v>6087.3392307692311</v>
      </c>
      <c r="AC32" s="48">
        <f t="shared" si="9"/>
        <v>79135.41</v>
      </c>
      <c r="AD32" s="48">
        <f t="shared" si="10"/>
        <v>0</v>
      </c>
      <c r="AE32" s="48" t="str">
        <f t="shared" si="5"/>
        <v>302200211431EHCP</v>
      </c>
      <c r="AF32" s="48"/>
      <c r="AG32" s="48">
        <f t="shared" si="11"/>
        <v>24349.356923076924</v>
      </c>
      <c r="AH32" s="48">
        <f t="shared" si="12"/>
        <v>42611.374615384622</v>
      </c>
      <c r="AI32" s="48">
        <f t="shared" si="13"/>
        <v>60873.392307692324</v>
      </c>
      <c r="AJ32" s="48">
        <f t="shared" si="14"/>
        <v>79135.41</v>
      </c>
      <c r="AK32" s="6"/>
      <c r="AL32" s="6"/>
      <c r="AM32" s="6"/>
      <c r="AN32" s="6"/>
      <c r="AO32" s="6"/>
      <c r="AP32" s="1"/>
      <c r="AQ32" s="48"/>
      <c r="AR32" s="1"/>
      <c r="AV32" s="48"/>
      <c r="AW32" s="48"/>
      <c r="AX32" s="48"/>
      <c r="AY32" s="48"/>
      <c r="AZ32" s="48"/>
      <c r="BA32" s="48"/>
      <c r="BB32" s="48"/>
      <c r="BC32" s="48"/>
      <c r="BD32" s="48"/>
      <c r="BE32" s="48"/>
      <c r="BF32" s="48"/>
      <c r="BG32" s="48"/>
      <c r="BH32" s="48"/>
      <c r="BM32" s="48" t="e">
        <f>#REF!+W32</f>
        <v>#REF!</v>
      </c>
    </row>
    <row r="33" spans="1:65" ht="15.75" hidden="1" thickTop="1" x14ac:dyDescent="0.25">
      <c r="A33" s="325" t="s">
        <v>1483</v>
      </c>
      <c r="B33" s="325">
        <v>543965</v>
      </c>
      <c r="C33" s="325">
        <v>3022002</v>
      </c>
      <c r="D33" s="325" t="s">
        <v>970</v>
      </c>
      <c r="E33" s="325">
        <v>400005</v>
      </c>
      <c r="F33" s="325" t="s">
        <v>4651</v>
      </c>
      <c r="G33" s="325">
        <v>10265</v>
      </c>
      <c r="H33" s="326">
        <v>5884.92</v>
      </c>
      <c r="J33">
        <f t="shared" si="1"/>
        <v>2</v>
      </c>
      <c r="L33" t="s">
        <v>530</v>
      </c>
      <c r="N33" t="str">
        <f t="shared" si="2"/>
        <v>2002.SENI.I03.2</v>
      </c>
      <c r="O33" t="str">
        <f t="shared" si="3"/>
        <v>10265/543965</v>
      </c>
      <c r="Q33" s="6">
        <f t="shared" si="6"/>
        <v>905.37230769230769</v>
      </c>
      <c r="R33" s="48">
        <f t="shared" si="7"/>
        <v>452.68615384615384</v>
      </c>
      <c r="S33" s="48">
        <f t="shared" ref="S33:AB33" si="28">R33</f>
        <v>452.68615384615384</v>
      </c>
      <c r="T33" s="48">
        <f t="shared" si="28"/>
        <v>452.68615384615384</v>
      </c>
      <c r="U33" s="48">
        <f t="shared" si="28"/>
        <v>452.68615384615384</v>
      </c>
      <c r="V33" s="48">
        <f t="shared" si="28"/>
        <v>452.68615384615384</v>
      </c>
      <c r="W33" s="48">
        <f t="shared" si="28"/>
        <v>452.68615384615384</v>
      </c>
      <c r="X33" s="48">
        <f t="shared" si="28"/>
        <v>452.68615384615384</v>
      </c>
      <c r="Y33" s="48">
        <f t="shared" si="28"/>
        <v>452.68615384615384</v>
      </c>
      <c r="Z33" s="48">
        <f t="shared" si="28"/>
        <v>452.68615384615384</v>
      </c>
      <c r="AA33" s="48">
        <f t="shared" si="28"/>
        <v>452.68615384615384</v>
      </c>
      <c r="AB33" s="48">
        <f t="shared" si="28"/>
        <v>452.68615384615384</v>
      </c>
      <c r="AC33" s="48">
        <f t="shared" si="9"/>
        <v>5884.9199999999992</v>
      </c>
      <c r="AD33" s="48">
        <f t="shared" si="10"/>
        <v>0</v>
      </c>
      <c r="AE33" s="48" t="str">
        <f t="shared" si="5"/>
        <v>302200210265SENInclusion</v>
      </c>
      <c r="AF33" s="48"/>
      <c r="AG33" s="48">
        <f t="shared" si="11"/>
        <v>1810.7446153846154</v>
      </c>
      <c r="AH33" s="48">
        <f t="shared" si="12"/>
        <v>3168.8030769230772</v>
      </c>
      <c r="AI33" s="48">
        <f t="shared" si="13"/>
        <v>4526.8615384615387</v>
      </c>
      <c r="AJ33" s="48">
        <f t="shared" si="14"/>
        <v>5884.9199999999992</v>
      </c>
      <c r="AK33" s="6"/>
      <c r="AL33" s="6"/>
      <c r="AM33" s="6"/>
      <c r="AN33" s="6"/>
      <c r="AO33" s="6"/>
      <c r="AP33" s="1"/>
      <c r="AQ33" s="48"/>
      <c r="AR33" s="1"/>
      <c r="AV33" s="48"/>
      <c r="AW33" s="48"/>
      <c r="AX33" s="48"/>
      <c r="AY33" s="48"/>
      <c r="AZ33" s="48"/>
      <c r="BA33" s="48"/>
      <c r="BB33" s="48"/>
      <c r="BC33" s="48"/>
      <c r="BD33" s="48"/>
      <c r="BE33" s="48"/>
      <c r="BF33" s="48"/>
      <c r="BG33" s="48"/>
      <c r="BH33" s="48"/>
      <c r="BM33" s="48" t="e">
        <f>#REF!+W33</f>
        <v>#REF!</v>
      </c>
    </row>
    <row r="34" spans="1:65" ht="15.75" hidden="1" thickTop="1" x14ac:dyDescent="0.25">
      <c r="A34" s="325" t="s">
        <v>1484</v>
      </c>
      <c r="B34" s="325">
        <v>543965</v>
      </c>
      <c r="C34" s="325">
        <v>3022079</v>
      </c>
      <c r="D34" s="325" t="s">
        <v>971</v>
      </c>
      <c r="E34" s="325">
        <v>400070</v>
      </c>
      <c r="F34" s="325" t="s">
        <v>524</v>
      </c>
      <c r="G34" s="325">
        <v>11431</v>
      </c>
      <c r="H34" s="326">
        <v>9689.17</v>
      </c>
      <c r="J34">
        <f t="shared" si="1"/>
        <v>1</v>
      </c>
      <c r="L34" t="s">
        <v>530</v>
      </c>
      <c r="N34" t="str">
        <f t="shared" si="2"/>
        <v>2079.EHCP.I03.1</v>
      </c>
      <c r="O34" t="str">
        <f t="shared" si="3"/>
        <v>11431/543965</v>
      </c>
      <c r="Q34" s="6">
        <f t="shared" si="6"/>
        <v>1490.6415384615384</v>
      </c>
      <c r="R34" s="48">
        <f t="shared" si="7"/>
        <v>745.3207692307692</v>
      </c>
      <c r="S34" s="48">
        <f t="shared" ref="S34:AB34" si="29">R34</f>
        <v>745.3207692307692</v>
      </c>
      <c r="T34" s="48">
        <f t="shared" si="29"/>
        <v>745.3207692307692</v>
      </c>
      <c r="U34" s="48">
        <f t="shared" si="29"/>
        <v>745.3207692307692</v>
      </c>
      <c r="V34" s="48">
        <f t="shared" si="29"/>
        <v>745.3207692307692</v>
      </c>
      <c r="W34" s="48">
        <f t="shared" si="29"/>
        <v>745.3207692307692</v>
      </c>
      <c r="X34" s="48">
        <f t="shared" si="29"/>
        <v>745.3207692307692</v>
      </c>
      <c r="Y34" s="48">
        <f t="shared" si="29"/>
        <v>745.3207692307692</v>
      </c>
      <c r="Z34" s="48">
        <f t="shared" si="29"/>
        <v>745.3207692307692</v>
      </c>
      <c r="AA34" s="48">
        <f t="shared" si="29"/>
        <v>745.3207692307692</v>
      </c>
      <c r="AB34" s="48">
        <f t="shared" si="29"/>
        <v>745.3207692307692</v>
      </c>
      <c r="AC34" s="48">
        <f t="shared" si="9"/>
        <v>9689.1700000000019</v>
      </c>
      <c r="AD34" s="48">
        <f t="shared" si="10"/>
        <v>0</v>
      </c>
      <c r="AE34" s="48" t="str">
        <f t="shared" si="5"/>
        <v>302207911431EHCP</v>
      </c>
      <c r="AF34" s="48"/>
      <c r="AG34" s="48">
        <f t="shared" si="11"/>
        <v>2981.2830769230768</v>
      </c>
      <c r="AH34" s="48">
        <f t="shared" si="12"/>
        <v>5217.245384615384</v>
      </c>
      <c r="AI34" s="48">
        <f t="shared" si="13"/>
        <v>7453.2076923076929</v>
      </c>
      <c r="AJ34" s="48">
        <f t="shared" si="14"/>
        <v>9689.1700000000019</v>
      </c>
      <c r="AK34" s="6"/>
      <c r="AL34" s="6"/>
      <c r="AM34" s="6"/>
      <c r="AN34" s="6"/>
      <c r="AO34" s="6"/>
      <c r="AP34" s="1"/>
      <c r="AQ34" s="48"/>
      <c r="AR34" s="1"/>
      <c r="AV34" s="48"/>
      <c r="AW34" s="48"/>
      <c r="AX34" s="48"/>
      <c r="AY34" s="48"/>
      <c r="AZ34" s="48"/>
      <c r="BA34" s="48"/>
      <c r="BB34" s="48"/>
      <c r="BC34" s="48"/>
      <c r="BD34" s="48"/>
      <c r="BE34" s="48"/>
      <c r="BF34" s="48"/>
      <c r="BG34" s="48"/>
      <c r="BH34" s="48"/>
      <c r="BM34" s="48" t="e">
        <f>#REF!+W34</f>
        <v>#REF!</v>
      </c>
    </row>
    <row r="35" spans="1:65" ht="15.75" hidden="1" thickTop="1" x14ac:dyDescent="0.25">
      <c r="A35" s="325" t="s">
        <v>1485</v>
      </c>
      <c r="B35" s="325">
        <v>543965</v>
      </c>
      <c r="C35" s="325">
        <v>3023524</v>
      </c>
      <c r="D35" s="325" t="s">
        <v>972</v>
      </c>
      <c r="E35" s="325">
        <v>400150</v>
      </c>
      <c r="F35" s="325" t="s">
        <v>524</v>
      </c>
      <c r="G35" s="325">
        <v>11431</v>
      </c>
      <c r="H35" s="326">
        <v>73799.180000000008</v>
      </c>
      <c r="J35">
        <f t="shared" si="1"/>
        <v>1</v>
      </c>
      <c r="L35" t="s">
        <v>530</v>
      </c>
      <c r="N35" t="str">
        <f t="shared" si="2"/>
        <v>3524.EHCP.I03.1</v>
      </c>
      <c r="O35" t="str">
        <f t="shared" si="3"/>
        <v>11431/543965</v>
      </c>
      <c r="Q35" s="6">
        <f t="shared" si="6"/>
        <v>11353.720000000001</v>
      </c>
      <c r="R35" s="48">
        <f t="shared" si="7"/>
        <v>5676.8600000000006</v>
      </c>
      <c r="S35" s="48">
        <f t="shared" ref="S35:AB35" si="30">R35</f>
        <v>5676.8600000000006</v>
      </c>
      <c r="T35" s="48">
        <f t="shared" si="30"/>
        <v>5676.8600000000006</v>
      </c>
      <c r="U35" s="48">
        <f t="shared" si="30"/>
        <v>5676.8600000000006</v>
      </c>
      <c r="V35" s="48">
        <f t="shared" si="30"/>
        <v>5676.8600000000006</v>
      </c>
      <c r="W35" s="48">
        <f t="shared" si="30"/>
        <v>5676.8600000000006</v>
      </c>
      <c r="X35" s="48">
        <f t="shared" si="30"/>
        <v>5676.8600000000006</v>
      </c>
      <c r="Y35" s="48">
        <f t="shared" si="30"/>
        <v>5676.8600000000006</v>
      </c>
      <c r="Z35" s="48">
        <f t="shared" si="30"/>
        <v>5676.8600000000006</v>
      </c>
      <c r="AA35" s="48">
        <f t="shared" si="30"/>
        <v>5676.8600000000006</v>
      </c>
      <c r="AB35" s="48">
        <f t="shared" si="30"/>
        <v>5676.8600000000006</v>
      </c>
      <c r="AC35" s="48">
        <f t="shared" si="9"/>
        <v>73799.180000000008</v>
      </c>
      <c r="AD35" s="48">
        <f t="shared" si="10"/>
        <v>0</v>
      </c>
      <c r="AE35" s="48" t="str">
        <f t="shared" si="5"/>
        <v>302352411431EHCP</v>
      </c>
      <c r="AF35" s="48"/>
      <c r="AG35" s="48">
        <f t="shared" si="11"/>
        <v>22707.440000000002</v>
      </c>
      <c r="AH35" s="48">
        <f t="shared" si="12"/>
        <v>39738.020000000004</v>
      </c>
      <c r="AI35" s="48">
        <f t="shared" si="13"/>
        <v>56768.600000000006</v>
      </c>
      <c r="AJ35" s="48">
        <f t="shared" si="14"/>
        <v>73799.180000000008</v>
      </c>
      <c r="AK35" s="6"/>
      <c r="AL35" s="6"/>
      <c r="AM35" s="6"/>
      <c r="AN35" s="6"/>
      <c r="AO35" s="6"/>
      <c r="AP35" s="1"/>
      <c r="AQ35" s="48"/>
      <c r="AR35" s="1"/>
      <c r="AV35" s="48"/>
      <c r="AW35" s="48"/>
      <c r="AX35" s="48"/>
      <c r="AY35" s="48"/>
      <c r="AZ35" s="48"/>
      <c r="BA35" s="48"/>
      <c r="BB35" s="48"/>
      <c r="BC35" s="48"/>
      <c r="BD35" s="48"/>
      <c r="BE35" s="48"/>
      <c r="BF35" s="48"/>
      <c r="BG35" s="48"/>
      <c r="BH35" s="48"/>
      <c r="BM35" s="48" t="e">
        <f>#REF!+W35</f>
        <v>#REF!</v>
      </c>
    </row>
    <row r="36" spans="1:65" ht="15.75" hidden="1" thickTop="1" x14ac:dyDescent="0.25">
      <c r="A36" s="325" t="s">
        <v>1486</v>
      </c>
      <c r="B36" s="325">
        <v>543965</v>
      </c>
      <c r="C36" s="325">
        <v>3022003</v>
      </c>
      <c r="D36" s="325" t="s">
        <v>973</v>
      </c>
      <c r="E36" s="325">
        <v>400051</v>
      </c>
      <c r="F36" s="325" t="s">
        <v>524</v>
      </c>
      <c r="G36" s="325">
        <v>11431</v>
      </c>
      <c r="H36" s="326">
        <v>116551.07</v>
      </c>
      <c r="J36">
        <f t="shared" si="1"/>
        <v>1</v>
      </c>
      <c r="L36" t="s">
        <v>530</v>
      </c>
      <c r="N36" t="str">
        <f t="shared" si="2"/>
        <v>2003.EHCP.I03.1</v>
      </c>
      <c r="O36" t="str">
        <f t="shared" si="3"/>
        <v>11431/543965</v>
      </c>
      <c r="Q36" s="6">
        <f t="shared" si="6"/>
        <v>17930.933846153846</v>
      </c>
      <c r="R36" s="48">
        <f t="shared" si="7"/>
        <v>8965.4669230769232</v>
      </c>
      <c r="S36" s="48">
        <f t="shared" ref="S36:AB36" si="31">R36</f>
        <v>8965.4669230769232</v>
      </c>
      <c r="T36" s="48">
        <f t="shared" si="31"/>
        <v>8965.4669230769232</v>
      </c>
      <c r="U36" s="48">
        <f t="shared" si="31"/>
        <v>8965.4669230769232</v>
      </c>
      <c r="V36" s="48">
        <f t="shared" si="31"/>
        <v>8965.4669230769232</v>
      </c>
      <c r="W36" s="48">
        <f t="shared" si="31"/>
        <v>8965.4669230769232</v>
      </c>
      <c r="X36" s="48">
        <f t="shared" si="31"/>
        <v>8965.4669230769232</v>
      </c>
      <c r="Y36" s="48">
        <f t="shared" si="31"/>
        <v>8965.4669230769232</v>
      </c>
      <c r="Z36" s="48">
        <f t="shared" si="31"/>
        <v>8965.4669230769232</v>
      </c>
      <c r="AA36" s="48">
        <f t="shared" si="31"/>
        <v>8965.4669230769232</v>
      </c>
      <c r="AB36" s="48">
        <f t="shared" si="31"/>
        <v>8965.4669230769232</v>
      </c>
      <c r="AC36" s="48">
        <f t="shared" si="9"/>
        <v>116551.06999999999</v>
      </c>
      <c r="AD36" s="48">
        <f t="shared" si="10"/>
        <v>0</v>
      </c>
      <c r="AE36" s="48" t="str">
        <f t="shared" si="5"/>
        <v>302200311431EHCP</v>
      </c>
      <c r="AF36" s="48"/>
      <c r="AG36" s="48">
        <f t="shared" si="11"/>
        <v>35861.867692307693</v>
      </c>
      <c r="AH36" s="48">
        <f t="shared" si="12"/>
        <v>62758.268461538457</v>
      </c>
      <c r="AI36" s="48">
        <f t="shared" si="13"/>
        <v>89654.669230769228</v>
      </c>
      <c r="AJ36" s="48">
        <f t="shared" si="14"/>
        <v>116551.06999999999</v>
      </c>
      <c r="AK36" s="6"/>
      <c r="AL36" s="6"/>
      <c r="AM36" s="6"/>
      <c r="AN36" s="6"/>
      <c r="AO36" s="6"/>
      <c r="AP36" s="1"/>
      <c r="AQ36" s="48"/>
      <c r="AR36" s="1"/>
      <c r="AV36" s="48"/>
      <c r="AW36" s="48"/>
      <c r="AX36" s="48"/>
      <c r="AY36" s="48"/>
      <c r="AZ36" s="48"/>
      <c r="BA36" s="48"/>
      <c r="BB36" s="48"/>
      <c r="BC36" s="48"/>
      <c r="BD36" s="48"/>
      <c r="BE36" s="48"/>
      <c r="BF36" s="48"/>
      <c r="BG36" s="48"/>
      <c r="BH36" s="48"/>
      <c r="BM36" s="48" t="e">
        <f>#REF!+W36</f>
        <v>#REF!</v>
      </c>
    </row>
    <row r="37" spans="1:65" ht="15.75" hidden="1" thickTop="1" x14ac:dyDescent="0.25">
      <c r="A37" s="325" t="s">
        <v>1487</v>
      </c>
      <c r="B37" s="325">
        <v>543965</v>
      </c>
      <c r="C37" s="325">
        <v>3022003</v>
      </c>
      <c r="D37" s="325" t="s">
        <v>973</v>
      </c>
      <c r="E37" s="325">
        <v>400051</v>
      </c>
      <c r="F37" s="325" t="s">
        <v>4651</v>
      </c>
      <c r="G37" s="325">
        <v>10265</v>
      </c>
      <c r="H37" s="326">
        <v>3964.125</v>
      </c>
      <c r="J37">
        <f t="shared" si="1"/>
        <v>2</v>
      </c>
      <c r="L37" t="s">
        <v>530</v>
      </c>
      <c r="N37" t="str">
        <f t="shared" si="2"/>
        <v>2003.SENI.I03.2</v>
      </c>
      <c r="O37" t="str">
        <f t="shared" si="3"/>
        <v>10265/543965</v>
      </c>
      <c r="Q37" s="6">
        <f t="shared" si="6"/>
        <v>609.86538461538464</v>
      </c>
      <c r="R37" s="48">
        <f t="shared" si="7"/>
        <v>304.93269230769232</v>
      </c>
      <c r="S37" s="48">
        <f t="shared" ref="S37:AB37" si="32">R37</f>
        <v>304.93269230769232</v>
      </c>
      <c r="T37" s="48">
        <f t="shared" si="32"/>
        <v>304.93269230769232</v>
      </c>
      <c r="U37" s="48">
        <f t="shared" si="32"/>
        <v>304.93269230769232</v>
      </c>
      <c r="V37" s="48">
        <f t="shared" si="32"/>
        <v>304.93269230769232</v>
      </c>
      <c r="W37" s="48">
        <f t="shared" si="32"/>
        <v>304.93269230769232</v>
      </c>
      <c r="X37" s="48">
        <f t="shared" si="32"/>
        <v>304.93269230769232</v>
      </c>
      <c r="Y37" s="48">
        <f t="shared" si="32"/>
        <v>304.93269230769232</v>
      </c>
      <c r="Z37" s="48">
        <f t="shared" si="32"/>
        <v>304.93269230769232</v>
      </c>
      <c r="AA37" s="48">
        <f t="shared" si="32"/>
        <v>304.93269230769232</v>
      </c>
      <c r="AB37" s="48">
        <f t="shared" si="32"/>
        <v>304.93269230769232</v>
      </c>
      <c r="AC37" s="48">
        <f t="shared" si="9"/>
        <v>3964.1250000000005</v>
      </c>
      <c r="AD37" s="48">
        <f t="shared" si="10"/>
        <v>0</v>
      </c>
      <c r="AE37" s="48" t="str">
        <f t="shared" si="5"/>
        <v>302200310265SENInclusion</v>
      </c>
      <c r="AF37" s="48"/>
      <c r="AG37" s="48">
        <f t="shared" si="11"/>
        <v>1219.7307692307693</v>
      </c>
      <c r="AH37" s="48">
        <f t="shared" si="12"/>
        <v>2134.5288461538462</v>
      </c>
      <c r="AI37" s="48">
        <f t="shared" si="13"/>
        <v>3049.3269230769233</v>
      </c>
      <c r="AJ37" s="48">
        <f t="shared" si="14"/>
        <v>3964.1250000000005</v>
      </c>
      <c r="AK37" s="6"/>
      <c r="AL37" s="6"/>
      <c r="AM37" s="6"/>
      <c r="AN37" s="6"/>
      <c r="AO37" s="6"/>
      <c r="AP37" s="1"/>
      <c r="AQ37" s="48"/>
      <c r="AR37" s="1"/>
      <c r="AV37" s="48"/>
      <c r="AW37" s="48"/>
      <c r="AX37" s="48"/>
      <c r="AY37" s="48"/>
      <c r="AZ37" s="48"/>
      <c r="BA37" s="48"/>
      <c r="BB37" s="48"/>
      <c r="BC37" s="48"/>
      <c r="BD37" s="48"/>
      <c r="BE37" s="48"/>
      <c r="BF37" s="48"/>
      <c r="BG37" s="48"/>
      <c r="BH37" s="48"/>
      <c r="BM37" s="48" t="e">
        <f>#REF!+W37</f>
        <v>#REF!</v>
      </c>
    </row>
    <row r="38" spans="1:65" ht="15.75" hidden="1" thickTop="1" x14ac:dyDescent="0.25">
      <c r="A38" s="325" t="s">
        <v>1488</v>
      </c>
      <c r="B38" s="325">
        <v>516500</v>
      </c>
      <c r="C38" s="325">
        <v>3025408</v>
      </c>
      <c r="D38" s="325" t="s">
        <v>1489</v>
      </c>
      <c r="E38" s="325">
        <v>156628</v>
      </c>
      <c r="F38" s="325" t="s">
        <v>524</v>
      </c>
      <c r="G38" s="325">
        <v>11442</v>
      </c>
      <c r="H38" s="326">
        <v>16757.919999999998</v>
      </c>
      <c r="J38">
        <f t="shared" si="1"/>
        <v>1</v>
      </c>
      <c r="L38" t="s">
        <v>530</v>
      </c>
      <c r="N38" t="str">
        <f t="shared" si="2"/>
        <v>5408.EHCP.I03.1</v>
      </c>
      <c r="O38" t="str">
        <f t="shared" si="3"/>
        <v>11442/516500</v>
      </c>
      <c r="Q38" s="6">
        <f t="shared" si="6"/>
        <v>2578.1415384615384</v>
      </c>
      <c r="R38" s="48">
        <f t="shared" si="7"/>
        <v>1289.0707692307692</v>
      </c>
      <c r="S38" s="48">
        <f t="shared" ref="S38:AB38" si="33">R38</f>
        <v>1289.0707692307692</v>
      </c>
      <c r="T38" s="48">
        <f t="shared" si="33"/>
        <v>1289.0707692307692</v>
      </c>
      <c r="U38" s="48">
        <f t="shared" si="33"/>
        <v>1289.0707692307692</v>
      </c>
      <c r="V38" s="48">
        <f t="shared" si="33"/>
        <v>1289.0707692307692</v>
      </c>
      <c r="W38" s="48">
        <f t="shared" si="33"/>
        <v>1289.0707692307692</v>
      </c>
      <c r="X38" s="48">
        <f t="shared" si="33"/>
        <v>1289.0707692307692</v>
      </c>
      <c r="Y38" s="48">
        <f t="shared" si="33"/>
        <v>1289.0707692307692</v>
      </c>
      <c r="Z38" s="48">
        <f t="shared" si="33"/>
        <v>1289.0707692307692</v>
      </c>
      <c r="AA38" s="48">
        <f t="shared" si="33"/>
        <v>1289.0707692307692</v>
      </c>
      <c r="AB38" s="48">
        <f t="shared" si="33"/>
        <v>1289.0707692307692</v>
      </c>
      <c r="AC38" s="48">
        <f t="shared" si="9"/>
        <v>16757.920000000002</v>
      </c>
      <c r="AD38" s="48">
        <f t="shared" si="10"/>
        <v>0</v>
      </c>
      <c r="AE38" s="48" t="str">
        <f t="shared" si="5"/>
        <v>302540811442EHCP</v>
      </c>
      <c r="AF38" s="48"/>
      <c r="AG38" s="48">
        <f t="shared" si="11"/>
        <v>5156.2830769230768</v>
      </c>
      <c r="AH38" s="48">
        <f t="shared" si="12"/>
        <v>9023.4953846153858</v>
      </c>
      <c r="AI38" s="48">
        <f t="shared" si="13"/>
        <v>12890.707692307695</v>
      </c>
      <c r="AJ38" s="48">
        <f t="shared" si="14"/>
        <v>16757.920000000002</v>
      </c>
      <c r="AK38" s="6"/>
      <c r="AL38" s="6"/>
      <c r="AM38" s="6"/>
      <c r="AN38" s="6"/>
      <c r="AO38" s="6"/>
      <c r="AP38" s="1"/>
      <c r="AQ38" s="48"/>
      <c r="AR38" s="1"/>
      <c r="AV38" s="48"/>
      <c r="AW38" s="48"/>
      <c r="AX38" s="48"/>
      <c r="AY38" s="48"/>
      <c r="AZ38" s="48"/>
      <c r="BA38" s="48"/>
      <c r="BB38" s="48"/>
      <c r="BC38" s="48"/>
      <c r="BD38" s="48"/>
      <c r="BE38" s="48"/>
      <c r="BF38" s="48"/>
      <c r="BG38" s="48"/>
      <c r="BH38" s="48"/>
      <c r="BM38" s="48" t="e">
        <f>#REF!+W38</f>
        <v>#REF!</v>
      </c>
    </row>
    <row r="39" spans="1:65" ht="15.75" hidden="1" thickTop="1" x14ac:dyDescent="0.25">
      <c r="A39" s="325" t="s">
        <v>1490</v>
      </c>
      <c r="B39" s="325">
        <v>543965</v>
      </c>
      <c r="C39" s="325">
        <v>3023511</v>
      </c>
      <c r="D39" s="325" t="s">
        <v>974</v>
      </c>
      <c r="E39" s="325">
        <v>400024</v>
      </c>
      <c r="F39" s="325" t="s">
        <v>524</v>
      </c>
      <c r="G39" s="325">
        <v>11431</v>
      </c>
      <c r="H39" s="326">
        <v>26418.5</v>
      </c>
      <c r="J39">
        <f t="shared" si="1"/>
        <v>1</v>
      </c>
      <c r="L39" t="s">
        <v>530</v>
      </c>
      <c r="N39" t="str">
        <f t="shared" si="2"/>
        <v>3511.EHCP.I03.1</v>
      </c>
      <c r="O39" t="str">
        <f t="shared" si="3"/>
        <v>11431/543965</v>
      </c>
      <c r="Q39" s="6">
        <f t="shared" si="6"/>
        <v>4064.3846153846152</v>
      </c>
      <c r="R39" s="48">
        <f t="shared" si="7"/>
        <v>2032.1923076923076</v>
      </c>
      <c r="S39" s="48">
        <f t="shared" ref="S39:AB39" si="34">R39</f>
        <v>2032.1923076923076</v>
      </c>
      <c r="T39" s="48">
        <f t="shared" si="34"/>
        <v>2032.1923076923076</v>
      </c>
      <c r="U39" s="48">
        <f t="shared" si="34"/>
        <v>2032.1923076923076</v>
      </c>
      <c r="V39" s="48">
        <f t="shared" si="34"/>
        <v>2032.1923076923076</v>
      </c>
      <c r="W39" s="48">
        <f t="shared" si="34"/>
        <v>2032.1923076923076</v>
      </c>
      <c r="X39" s="48">
        <f t="shared" si="34"/>
        <v>2032.1923076923076</v>
      </c>
      <c r="Y39" s="48">
        <f t="shared" si="34"/>
        <v>2032.1923076923076</v>
      </c>
      <c r="Z39" s="48">
        <f t="shared" si="34"/>
        <v>2032.1923076923076</v>
      </c>
      <c r="AA39" s="48">
        <f t="shared" si="34"/>
        <v>2032.1923076923076</v>
      </c>
      <c r="AB39" s="48">
        <f t="shared" si="34"/>
        <v>2032.1923076923076</v>
      </c>
      <c r="AC39" s="48">
        <f t="shared" si="9"/>
        <v>26418.500000000007</v>
      </c>
      <c r="AD39" s="48">
        <f t="shared" si="10"/>
        <v>0</v>
      </c>
      <c r="AE39" s="48" t="str">
        <f t="shared" si="5"/>
        <v>302351111431EHCP</v>
      </c>
      <c r="AF39" s="48"/>
      <c r="AG39" s="48">
        <f t="shared" si="11"/>
        <v>8128.7692307692305</v>
      </c>
      <c r="AH39" s="48">
        <f t="shared" si="12"/>
        <v>14225.346153846156</v>
      </c>
      <c r="AI39" s="48">
        <f t="shared" si="13"/>
        <v>20321.923076923082</v>
      </c>
      <c r="AJ39" s="48">
        <f t="shared" si="14"/>
        <v>26418.500000000007</v>
      </c>
      <c r="AK39" s="6"/>
      <c r="AL39" s="6"/>
      <c r="AM39" s="6"/>
      <c r="AN39" s="6"/>
      <c r="AO39" s="6"/>
      <c r="AP39" s="1"/>
      <c r="AQ39" s="48"/>
      <c r="AR39" s="1"/>
      <c r="AV39" s="48"/>
      <c r="AW39" s="48"/>
      <c r="AX39" s="48"/>
      <c r="AY39" s="48"/>
      <c r="AZ39" s="48"/>
      <c r="BA39" s="48"/>
      <c r="BB39" s="48"/>
      <c r="BC39" s="48"/>
      <c r="BD39" s="48"/>
      <c r="BE39" s="48"/>
      <c r="BF39" s="48"/>
      <c r="BG39" s="48"/>
      <c r="BH39" s="48"/>
      <c r="BM39" s="48" t="e">
        <f>#REF!+W39</f>
        <v>#REF!</v>
      </c>
    </row>
    <row r="40" spans="1:65" ht="15.75" hidden="1" thickTop="1" x14ac:dyDescent="0.25">
      <c r="A40" s="325" t="s">
        <v>4655</v>
      </c>
      <c r="B40" s="325">
        <v>543965</v>
      </c>
      <c r="C40" s="325">
        <v>3023511</v>
      </c>
      <c r="D40" s="325" t="s">
        <v>974</v>
      </c>
      <c r="E40" s="325">
        <v>400024</v>
      </c>
      <c r="F40" s="325" t="s">
        <v>4651</v>
      </c>
      <c r="G40" s="325">
        <v>10265</v>
      </c>
      <c r="H40" s="326">
        <v>1406.6</v>
      </c>
      <c r="J40">
        <f t="shared" si="1"/>
        <v>2</v>
      </c>
      <c r="L40" t="s">
        <v>530</v>
      </c>
      <c r="N40" t="str">
        <f t="shared" si="2"/>
        <v>3511.SENI.I03.2</v>
      </c>
      <c r="O40" t="str">
        <f t="shared" si="3"/>
        <v>10265/543965</v>
      </c>
      <c r="Q40" s="6">
        <f t="shared" si="6"/>
        <v>216.39999999999998</v>
      </c>
      <c r="R40" s="48">
        <f t="shared" si="7"/>
        <v>108.19999999999999</v>
      </c>
      <c r="S40" s="48">
        <f t="shared" ref="S40:AB40" si="35">R40</f>
        <v>108.19999999999999</v>
      </c>
      <c r="T40" s="48">
        <f t="shared" si="35"/>
        <v>108.19999999999999</v>
      </c>
      <c r="U40" s="48">
        <f t="shared" si="35"/>
        <v>108.19999999999999</v>
      </c>
      <c r="V40" s="48">
        <f t="shared" si="35"/>
        <v>108.19999999999999</v>
      </c>
      <c r="W40" s="48">
        <f t="shared" si="35"/>
        <v>108.19999999999999</v>
      </c>
      <c r="X40" s="48">
        <f t="shared" si="35"/>
        <v>108.19999999999999</v>
      </c>
      <c r="Y40" s="48">
        <f t="shared" si="35"/>
        <v>108.19999999999999</v>
      </c>
      <c r="Z40" s="48">
        <f t="shared" si="35"/>
        <v>108.19999999999999</v>
      </c>
      <c r="AA40" s="48">
        <f t="shared" si="35"/>
        <v>108.19999999999999</v>
      </c>
      <c r="AB40" s="48">
        <f t="shared" si="35"/>
        <v>108.19999999999999</v>
      </c>
      <c r="AC40" s="48">
        <f t="shared" si="9"/>
        <v>1406.6000000000004</v>
      </c>
      <c r="AD40" s="48">
        <f t="shared" si="10"/>
        <v>0</v>
      </c>
      <c r="AE40" s="48" t="str">
        <f t="shared" si="5"/>
        <v>302351110265SENInclusion</v>
      </c>
      <c r="AF40" s="48"/>
      <c r="AG40" s="48">
        <f t="shared" si="11"/>
        <v>432.79999999999995</v>
      </c>
      <c r="AH40" s="48">
        <f t="shared" si="12"/>
        <v>757.40000000000009</v>
      </c>
      <c r="AI40" s="48">
        <f t="shared" si="13"/>
        <v>1082.0000000000002</v>
      </c>
      <c r="AJ40" s="48">
        <f t="shared" si="14"/>
        <v>1406.6000000000004</v>
      </c>
      <c r="AK40" s="6"/>
      <c r="AL40" s="6"/>
      <c r="AM40" s="6"/>
      <c r="AN40" s="6"/>
      <c r="AO40" s="6"/>
      <c r="AP40" s="1"/>
      <c r="AQ40" s="48"/>
      <c r="AR40" s="1"/>
      <c r="AV40" s="48"/>
      <c r="AW40" s="48"/>
      <c r="AX40" s="48"/>
      <c r="AY40" s="48"/>
      <c r="AZ40" s="48"/>
      <c r="BA40" s="48"/>
      <c r="BB40" s="48"/>
      <c r="BC40" s="48"/>
      <c r="BD40" s="48"/>
      <c r="BE40" s="48"/>
      <c r="BF40" s="48"/>
      <c r="BG40" s="48"/>
      <c r="BH40" s="48"/>
      <c r="BM40" s="48" t="e">
        <f>#REF!+W40</f>
        <v>#REF!</v>
      </c>
    </row>
    <row r="41" spans="1:65" ht="15.75" hidden="1" thickTop="1" x14ac:dyDescent="0.25">
      <c r="A41" s="325" t="s">
        <v>1491</v>
      </c>
      <c r="B41" s="325">
        <v>516500</v>
      </c>
      <c r="C41" s="325">
        <v>3023519</v>
      </c>
      <c r="D41" s="325" t="s">
        <v>1492</v>
      </c>
      <c r="E41" s="325">
        <v>152128</v>
      </c>
      <c r="F41" s="325" t="s">
        <v>1493</v>
      </c>
      <c r="G41" s="325">
        <v>11422</v>
      </c>
      <c r="H41" s="326">
        <v>760977.59333333327</v>
      </c>
      <c r="J41">
        <f t="shared" si="1"/>
        <v>1</v>
      </c>
      <c r="L41" t="s">
        <v>530</v>
      </c>
      <c r="N41" t="str">
        <f t="shared" si="2"/>
        <v>3519.ARPs.I03.1</v>
      </c>
      <c r="O41" t="str">
        <f t="shared" si="3"/>
        <v>11422/516500</v>
      </c>
      <c r="Q41" s="6">
        <f t="shared" si="6"/>
        <v>117073.47589743588</v>
      </c>
      <c r="R41" s="48">
        <f t="shared" si="7"/>
        <v>58536.737948717942</v>
      </c>
      <c r="S41" s="48">
        <f t="shared" ref="S41:AB41" si="36">R41</f>
        <v>58536.737948717942</v>
      </c>
      <c r="T41" s="48">
        <f t="shared" si="36"/>
        <v>58536.737948717942</v>
      </c>
      <c r="U41" s="48">
        <f t="shared" si="36"/>
        <v>58536.737948717942</v>
      </c>
      <c r="V41" s="48">
        <f t="shared" si="36"/>
        <v>58536.737948717942</v>
      </c>
      <c r="W41" s="48">
        <f t="shared" si="36"/>
        <v>58536.737948717942</v>
      </c>
      <c r="X41" s="48">
        <f t="shared" si="36"/>
        <v>58536.737948717942</v>
      </c>
      <c r="Y41" s="48">
        <f t="shared" si="36"/>
        <v>58536.737948717942</v>
      </c>
      <c r="Z41" s="48">
        <f t="shared" si="36"/>
        <v>58536.737948717942</v>
      </c>
      <c r="AA41" s="48">
        <f t="shared" si="36"/>
        <v>58536.737948717942</v>
      </c>
      <c r="AB41" s="48">
        <f t="shared" si="36"/>
        <v>58536.737948717942</v>
      </c>
      <c r="AC41" s="48">
        <f t="shared" si="9"/>
        <v>760977.59333333315</v>
      </c>
      <c r="AD41" s="48">
        <f t="shared" si="10"/>
        <v>0</v>
      </c>
      <c r="AE41" s="48" t="str">
        <f t="shared" si="5"/>
        <v>302351911422ARPs</v>
      </c>
      <c r="AF41" s="48"/>
      <c r="AG41" s="48">
        <f t="shared" si="11"/>
        <v>234146.95179487177</v>
      </c>
      <c r="AH41" s="48">
        <f t="shared" si="12"/>
        <v>409757.16564102564</v>
      </c>
      <c r="AI41" s="48">
        <f t="shared" si="13"/>
        <v>585367.37948717945</v>
      </c>
      <c r="AJ41" s="48">
        <f t="shared" si="14"/>
        <v>760977.59333333315</v>
      </c>
      <c r="AK41" s="6"/>
      <c r="AL41" s="6"/>
      <c r="AM41" s="6"/>
      <c r="AN41" s="6"/>
      <c r="AO41" s="6"/>
      <c r="AP41" s="1"/>
      <c r="AQ41" s="48"/>
      <c r="AR41" s="1"/>
      <c r="AV41" s="48"/>
      <c r="AW41" s="48"/>
      <c r="AX41" s="48"/>
      <c r="AY41" s="48"/>
      <c r="AZ41" s="48"/>
      <c r="BA41" s="48"/>
      <c r="BB41" s="48"/>
      <c r="BC41" s="48"/>
      <c r="BD41" s="48"/>
      <c r="BE41" s="48"/>
      <c r="BF41" s="48"/>
      <c r="BG41" s="48"/>
      <c r="BH41" s="48"/>
      <c r="BM41" s="48" t="e">
        <f>#REF!+W41</f>
        <v>#REF!</v>
      </c>
    </row>
    <row r="42" spans="1:65" ht="15.75" hidden="1" thickTop="1" x14ac:dyDescent="0.25">
      <c r="A42" s="325" t="s">
        <v>1494</v>
      </c>
      <c r="B42" s="325">
        <v>516500</v>
      </c>
      <c r="C42" s="325">
        <v>3023519</v>
      </c>
      <c r="D42" s="325" t="s">
        <v>1492</v>
      </c>
      <c r="E42" s="325">
        <v>152128</v>
      </c>
      <c r="F42" s="325" t="s">
        <v>524</v>
      </c>
      <c r="G42" s="325">
        <v>11443</v>
      </c>
      <c r="H42" s="326">
        <v>214489.40000000002</v>
      </c>
      <c r="J42">
        <f t="shared" si="1"/>
        <v>2</v>
      </c>
      <c r="L42" t="s">
        <v>530</v>
      </c>
      <c r="N42" t="str">
        <f t="shared" si="2"/>
        <v>3519.EHCP.I03.2</v>
      </c>
      <c r="O42" t="str">
        <f t="shared" si="3"/>
        <v>11443/516500</v>
      </c>
      <c r="Q42" s="6">
        <f t="shared" si="6"/>
        <v>32998.369230769233</v>
      </c>
      <c r="R42" s="48">
        <f t="shared" si="7"/>
        <v>16499.184615384616</v>
      </c>
      <c r="S42" s="48">
        <f t="shared" ref="S42:AB42" si="37">R42</f>
        <v>16499.184615384616</v>
      </c>
      <c r="T42" s="48">
        <f t="shared" si="37"/>
        <v>16499.184615384616</v>
      </c>
      <c r="U42" s="48">
        <f t="shared" si="37"/>
        <v>16499.184615384616</v>
      </c>
      <c r="V42" s="48">
        <f t="shared" si="37"/>
        <v>16499.184615384616</v>
      </c>
      <c r="W42" s="48">
        <f t="shared" si="37"/>
        <v>16499.184615384616</v>
      </c>
      <c r="X42" s="48">
        <f t="shared" si="37"/>
        <v>16499.184615384616</v>
      </c>
      <c r="Y42" s="48">
        <f t="shared" si="37"/>
        <v>16499.184615384616</v>
      </c>
      <c r="Z42" s="48">
        <f t="shared" si="37"/>
        <v>16499.184615384616</v>
      </c>
      <c r="AA42" s="48">
        <f t="shared" si="37"/>
        <v>16499.184615384616</v>
      </c>
      <c r="AB42" s="48">
        <f t="shared" si="37"/>
        <v>16499.184615384616</v>
      </c>
      <c r="AC42" s="48">
        <f t="shared" si="9"/>
        <v>214489.4</v>
      </c>
      <c r="AD42" s="48">
        <f t="shared" si="10"/>
        <v>0</v>
      </c>
      <c r="AE42" s="48" t="str">
        <f t="shared" si="5"/>
        <v>302351911443EHCP</v>
      </c>
      <c r="AF42" s="48"/>
      <c r="AG42" s="48">
        <f t="shared" si="11"/>
        <v>65996.738461538465</v>
      </c>
      <c r="AH42" s="48">
        <f t="shared" si="12"/>
        <v>115494.2923076923</v>
      </c>
      <c r="AI42" s="48">
        <f t="shared" si="13"/>
        <v>164991.84615384616</v>
      </c>
      <c r="AJ42" s="48">
        <f t="shared" si="14"/>
        <v>214489.4</v>
      </c>
      <c r="AK42" s="6"/>
      <c r="AL42" s="6"/>
      <c r="AM42" s="6"/>
      <c r="AN42" s="6"/>
      <c r="AO42" s="6"/>
      <c r="AP42" s="1"/>
      <c r="AQ42" s="48"/>
      <c r="AR42" s="1"/>
      <c r="AV42" s="48"/>
      <c r="AW42" s="48"/>
      <c r="AX42" s="48"/>
      <c r="AY42" s="48"/>
      <c r="AZ42" s="48"/>
      <c r="BA42" s="48"/>
      <c r="BB42" s="48"/>
      <c r="BC42" s="48"/>
      <c r="BD42" s="48"/>
      <c r="BE42" s="48"/>
      <c r="BF42" s="48"/>
      <c r="BG42" s="48"/>
      <c r="BH42" s="48"/>
      <c r="BM42" s="48" t="e">
        <f>#REF!+W42</f>
        <v>#REF!</v>
      </c>
    </row>
    <row r="43" spans="1:65" ht="15.75" hidden="1" thickTop="1" x14ac:dyDescent="0.25">
      <c r="A43" s="325" t="s">
        <v>1494</v>
      </c>
      <c r="B43" s="325">
        <v>516500</v>
      </c>
      <c r="C43" s="325">
        <v>3023519</v>
      </c>
      <c r="D43" s="325" t="s">
        <v>1492</v>
      </c>
      <c r="E43" s="325">
        <v>152128</v>
      </c>
      <c r="F43" s="325" t="s">
        <v>524</v>
      </c>
      <c r="G43" s="325">
        <v>11451</v>
      </c>
      <c r="H43" s="326">
        <v>2061.5</v>
      </c>
      <c r="J43">
        <f t="shared" si="1"/>
        <v>3</v>
      </c>
      <c r="L43" t="s">
        <v>530</v>
      </c>
      <c r="N43" t="str">
        <f t="shared" si="2"/>
        <v>3519.EHCP.I03.3</v>
      </c>
      <c r="O43" t="str">
        <f t="shared" si="3"/>
        <v>11451/516500</v>
      </c>
      <c r="Q43" s="6">
        <f t="shared" si="6"/>
        <v>317.15384615384613</v>
      </c>
      <c r="R43" s="48">
        <f t="shared" si="7"/>
        <v>158.57692307692307</v>
      </c>
      <c r="S43" s="48">
        <f t="shared" ref="S43:AB43" si="38">R43</f>
        <v>158.57692307692307</v>
      </c>
      <c r="T43" s="48">
        <f t="shared" si="38"/>
        <v>158.57692307692307</v>
      </c>
      <c r="U43" s="48">
        <f t="shared" si="38"/>
        <v>158.57692307692307</v>
      </c>
      <c r="V43" s="48">
        <f t="shared" si="38"/>
        <v>158.57692307692307</v>
      </c>
      <c r="W43" s="48">
        <f t="shared" si="38"/>
        <v>158.57692307692307</v>
      </c>
      <c r="X43" s="48">
        <f t="shared" si="38"/>
        <v>158.57692307692307</v>
      </c>
      <c r="Y43" s="48">
        <f t="shared" si="38"/>
        <v>158.57692307692307</v>
      </c>
      <c r="Z43" s="48">
        <f t="shared" si="38"/>
        <v>158.57692307692307</v>
      </c>
      <c r="AA43" s="48">
        <f t="shared" si="38"/>
        <v>158.57692307692307</v>
      </c>
      <c r="AB43" s="48">
        <f t="shared" si="38"/>
        <v>158.57692307692307</v>
      </c>
      <c r="AC43" s="48">
        <f t="shared" si="9"/>
        <v>2061.5</v>
      </c>
      <c r="AD43" s="48">
        <f t="shared" si="10"/>
        <v>0</v>
      </c>
      <c r="AE43" s="48" t="str">
        <f t="shared" si="5"/>
        <v>302351911451EHCP</v>
      </c>
      <c r="AF43" s="48"/>
      <c r="AG43" s="48">
        <f t="shared" si="11"/>
        <v>634.30769230769226</v>
      </c>
      <c r="AH43" s="48">
        <f t="shared" si="12"/>
        <v>1110.0384615384614</v>
      </c>
      <c r="AI43" s="48">
        <f t="shared" si="13"/>
        <v>1585.7692307692307</v>
      </c>
      <c r="AJ43" s="48">
        <f t="shared" si="14"/>
        <v>2061.5</v>
      </c>
      <c r="AK43" s="6"/>
      <c r="AL43" s="6"/>
      <c r="AM43" s="6"/>
      <c r="AN43" s="6"/>
      <c r="AO43" s="6"/>
      <c r="AP43" s="1"/>
      <c r="AQ43" s="48"/>
      <c r="AR43" s="1"/>
      <c r="AV43" s="48"/>
      <c r="AW43" s="48"/>
      <c r="AX43" s="48"/>
      <c r="AY43" s="48"/>
      <c r="AZ43" s="48"/>
      <c r="BA43" s="48"/>
      <c r="BB43" s="48"/>
      <c r="BC43" s="48"/>
      <c r="BD43" s="48"/>
      <c r="BE43" s="48"/>
      <c r="BF43" s="48"/>
      <c r="BG43" s="48"/>
      <c r="BH43" s="48"/>
      <c r="BM43" s="48" t="e">
        <f>#REF!+W43</f>
        <v>#REF!</v>
      </c>
    </row>
    <row r="44" spans="1:65" ht="15.75" hidden="1" thickTop="1" x14ac:dyDescent="0.25">
      <c r="A44" s="325" t="s">
        <v>1495</v>
      </c>
      <c r="B44" s="325">
        <v>516500</v>
      </c>
      <c r="C44" s="325">
        <v>3023519</v>
      </c>
      <c r="D44" s="325" t="s">
        <v>1492</v>
      </c>
      <c r="E44" s="325">
        <v>152128</v>
      </c>
      <c r="F44" s="325" t="s">
        <v>4651</v>
      </c>
      <c r="G44" s="325">
        <v>10265</v>
      </c>
      <c r="H44" s="326">
        <v>32101.271428571428</v>
      </c>
      <c r="J44">
        <f t="shared" si="1"/>
        <v>4</v>
      </c>
      <c r="L44" t="s">
        <v>530</v>
      </c>
      <c r="N44" t="str">
        <f t="shared" si="2"/>
        <v>3519.SENI.I03.4</v>
      </c>
      <c r="O44" t="str">
        <f t="shared" si="3"/>
        <v>10265/516500</v>
      </c>
      <c r="Q44" s="6">
        <f t="shared" si="6"/>
        <v>4938.6571428571424</v>
      </c>
      <c r="R44" s="48">
        <f t="shared" si="7"/>
        <v>2469.3285714285712</v>
      </c>
      <c r="S44" s="48">
        <f t="shared" ref="S44:AB44" si="39">R44</f>
        <v>2469.3285714285712</v>
      </c>
      <c r="T44" s="48">
        <f t="shared" si="39"/>
        <v>2469.3285714285712</v>
      </c>
      <c r="U44" s="48">
        <f t="shared" si="39"/>
        <v>2469.3285714285712</v>
      </c>
      <c r="V44" s="48">
        <f t="shared" si="39"/>
        <v>2469.3285714285712</v>
      </c>
      <c r="W44" s="48">
        <f t="shared" si="39"/>
        <v>2469.3285714285712</v>
      </c>
      <c r="X44" s="48">
        <f t="shared" si="39"/>
        <v>2469.3285714285712</v>
      </c>
      <c r="Y44" s="48">
        <f t="shared" si="39"/>
        <v>2469.3285714285712</v>
      </c>
      <c r="Z44" s="48">
        <f t="shared" si="39"/>
        <v>2469.3285714285712</v>
      </c>
      <c r="AA44" s="48">
        <f t="shared" si="39"/>
        <v>2469.3285714285712</v>
      </c>
      <c r="AB44" s="48">
        <f t="shared" si="39"/>
        <v>2469.3285714285712</v>
      </c>
      <c r="AC44" s="48">
        <f t="shared" si="9"/>
        <v>32101.271428571417</v>
      </c>
      <c r="AD44" s="48">
        <f t="shared" si="10"/>
        <v>0</v>
      </c>
      <c r="AE44" s="48" t="str">
        <f t="shared" si="5"/>
        <v>302351910265SENInclusion</v>
      </c>
      <c r="AF44" s="48"/>
      <c r="AG44" s="48">
        <f t="shared" si="11"/>
        <v>9877.3142857142848</v>
      </c>
      <c r="AH44" s="48">
        <f t="shared" si="12"/>
        <v>17285.299999999996</v>
      </c>
      <c r="AI44" s="48">
        <f t="shared" si="13"/>
        <v>24693.285714285706</v>
      </c>
      <c r="AJ44" s="48">
        <f t="shared" si="14"/>
        <v>32101.271428571417</v>
      </c>
      <c r="AK44" s="6"/>
      <c r="AL44" s="6"/>
      <c r="AM44" s="6"/>
      <c r="AN44" s="6"/>
      <c r="AO44" s="6"/>
      <c r="AP44" s="1"/>
      <c r="AQ44" s="48"/>
      <c r="AR44" s="1"/>
      <c r="AV44" s="48"/>
      <c r="AW44" s="48"/>
      <c r="AX44" s="48"/>
      <c r="AY44" s="48"/>
      <c r="AZ44" s="48"/>
      <c r="BA44" s="48"/>
      <c r="BB44" s="48"/>
      <c r="BC44" s="48"/>
      <c r="BD44" s="48"/>
      <c r="BE44" s="48"/>
      <c r="BF44" s="48"/>
      <c r="BG44" s="48"/>
      <c r="BH44" s="48"/>
      <c r="BM44" s="48" t="e">
        <f>#REF!+W44</f>
        <v>#REF!</v>
      </c>
    </row>
    <row r="45" spans="1:65" ht="15.75" hidden="1" thickTop="1" x14ac:dyDescent="0.25">
      <c r="A45" s="325" t="s">
        <v>1496</v>
      </c>
      <c r="B45" s="325">
        <v>543965</v>
      </c>
      <c r="C45" s="325">
        <v>3021000</v>
      </c>
      <c r="D45" s="325" t="s">
        <v>1051</v>
      </c>
      <c r="E45" s="325">
        <v>400102</v>
      </c>
      <c r="F45" s="325" t="s">
        <v>4651</v>
      </c>
      <c r="G45" s="325">
        <v>10265</v>
      </c>
      <c r="H45" s="326">
        <v>10013.875</v>
      </c>
      <c r="J45">
        <f t="shared" si="1"/>
        <v>1</v>
      </c>
      <c r="L45" t="s">
        <v>530</v>
      </c>
      <c r="N45" t="str">
        <f t="shared" si="2"/>
        <v>1000.SENI.I03.1</v>
      </c>
      <c r="O45" t="str">
        <f t="shared" si="3"/>
        <v>10265/543965</v>
      </c>
      <c r="Q45" s="6">
        <f t="shared" si="6"/>
        <v>1540.5961538461538</v>
      </c>
      <c r="R45" s="48">
        <f t="shared" si="7"/>
        <v>770.29807692307691</v>
      </c>
      <c r="S45" s="48">
        <f t="shared" ref="S45:AB45" si="40">R45</f>
        <v>770.29807692307691</v>
      </c>
      <c r="T45" s="48">
        <f t="shared" si="40"/>
        <v>770.29807692307691</v>
      </c>
      <c r="U45" s="48">
        <f t="shared" si="40"/>
        <v>770.29807692307691</v>
      </c>
      <c r="V45" s="48">
        <f t="shared" si="40"/>
        <v>770.29807692307691</v>
      </c>
      <c r="W45" s="48">
        <f t="shared" si="40"/>
        <v>770.29807692307691</v>
      </c>
      <c r="X45" s="48">
        <f t="shared" si="40"/>
        <v>770.29807692307691</v>
      </c>
      <c r="Y45" s="48">
        <f t="shared" si="40"/>
        <v>770.29807692307691</v>
      </c>
      <c r="Z45" s="48">
        <f t="shared" si="40"/>
        <v>770.29807692307691</v>
      </c>
      <c r="AA45" s="48">
        <f t="shared" si="40"/>
        <v>770.29807692307691</v>
      </c>
      <c r="AB45" s="48">
        <f t="shared" si="40"/>
        <v>770.29807692307691</v>
      </c>
      <c r="AC45" s="48">
        <f t="shared" si="9"/>
        <v>10013.875</v>
      </c>
      <c r="AD45" s="48">
        <f t="shared" si="10"/>
        <v>0</v>
      </c>
      <c r="AE45" s="48" t="str">
        <f t="shared" si="5"/>
        <v>302100010265SENInclusion</v>
      </c>
      <c r="AF45" s="48"/>
      <c r="AG45" s="48">
        <f t="shared" si="11"/>
        <v>3081.1923076923076</v>
      </c>
      <c r="AH45" s="48">
        <f t="shared" si="12"/>
        <v>5392.086538461539</v>
      </c>
      <c r="AI45" s="48">
        <f t="shared" si="13"/>
        <v>7702.9807692307704</v>
      </c>
      <c r="AJ45" s="48">
        <f t="shared" si="14"/>
        <v>10013.875</v>
      </c>
      <c r="AK45" s="6"/>
      <c r="AL45" s="6"/>
      <c r="AM45" s="6"/>
      <c r="AN45" s="6"/>
      <c r="AO45" s="6"/>
      <c r="AP45" s="1"/>
      <c r="AQ45" s="48"/>
      <c r="AR45" s="1"/>
      <c r="AV45" s="48"/>
      <c r="AW45" s="48"/>
      <c r="AX45" s="48"/>
      <c r="AY45" s="48"/>
      <c r="AZ45" s="48"/>
      <c r="BA45" s="48"/>
      <c r="BB45" s="48"/>
      <c r="BC45" s="48"/>
      <c r="BD45" s="48"/>
      <c r="BE45" s="48"/>
      <c r="BF45" s="48"/>
      <c r="BG45" s="48"/>
      <c r="BH45" s="48"/>
      <c r="BM45" s="48" t="e">
        <f>#REF!+W45</f>
        <v>#REF!</v>
      </c>
    </row>
    <row r="46" spans="1:65" ht="15.75" hidden="1" thickTop="1" x14ac:dyDescent="0.25">
      <c r="A46" s="325" t="s">
        <v>1497</v>
      </c>
      <c r="B46" s="325">
        <v>543965</v>
      </c>
      <c r="C46" s="325">
        <v>3022008</v>
      </c>
      <c r="D46" s="325" t="s">
        <v>975</v>
      </c>
      <c r="E46" s="325">
        <v>400057</v>
      </c>
      <c r="F46" s="325" t="s">
        <v>524</v>
      </c>
      <c r="G46" s="325">
        <v>11431</v>
      </c>
      <c r="H46" s="326">
        <v>93822.01</v>
      </c>
      <c r="J46">
        <f t="shared" si="1"/>
        <v>1</v>
      </c>
      <c r="L46" t="s">
        <v>530</v>
      </c>
      <c r="N46" t="str">
        <f t="shared" si="2"/>
        <v>2008.EHCP.I03.1</v>
      </c>
      <c r="O46" t="str">
        <f t="shared" si="3"/>
        <v>11431/543965</v>
      </c>
      <c r="Q46" s="6">
        <f t="shared" si="6"/>
        <v>14434.155384615384</v>
      </c>
      <c r="R46" s="48">
        <f t="shared" si="7"/>
        <v>7217.0776923076919</v>
      </c>
      <c r="S46" s="48">
        <f t="shared" ref="S46:AB46" si="41">R46</f>
        <v>7217.0776923076919</v>
      </c>
      <c r="T46" s="48">
        <f t="shared" si="41"/>
        <v>7217.0776923076919</v>
      </c>
      <c r="U46" s="48">
        <f t="shared" si="41"/>
        <v>7217.0776923076919</v>
      </c>
      <c r="V46" s="48">
        <f t="shared" si="41"/>
        <v>7217.0776923076919</v>
      </c>
      <c r="W46" s="48">
        <f t="shared" si="41"/>
        <v>7217.0776923076919</v>
      </c>
      <c r="X46" s="48">
        <f t="shared" si="41"/>
        <v>7217.0776923076919</v>
      </c>
      <c r="Y46" s="48">
        <f t="shared" si="41"/>
        <v>7217.0776923076919</v>
      </c>
      <c r="Z46" s="48">
        <f t="shared" si="41"/>
        <v>7217.0776923076919</v>
      </c>
      <c r="AA46" s="48">
        <f t="shared" si="41"/>
        <v>7217.0776923076919</v>
      </c>
      <c r="AB46" s="48">
        <f t="shared" si="41"/>
        <v>7217.0776923076919</v>
      </c>
      <c r="AC46" s="48">
        <f t="shared" si="9"/>
        <v>93822.01</v>
      </c>
      <c r="AD46" s="48">
        <f t="shared" si="10"/>
        <v>0</v>
      </c>
      <c r="AE46" s="48" t="str">
        <f t="shared" si="5"/>
        <v>302200811431EHCP</v>
      </c>
      <c r="AF46" s="48"/>
      <c r="AG46" s="48">
        <f t="shared" si="11"/>
        <v>28868.310769230768</v>
      </c>
      <c r="AH46" s="48">
        <f t="shared" si="12"/>
        <v>50519.543846153843</v>
      </c>
      <c r="AI46" s="48">
        <f t="shared" si="13"/>
        <v>72170.776923076919</v>
      </c>
      <c r="AJ46" s="48">
        <f t="shared" si="14"/>
        <v>93822.01</v>
      </c>
      <c r="AK46" s="6"/>
      <c r="AL46" s="6"/>
      <c r="AM46" s="6"/>
      <c r="AN46" s="6"/>
      <c r="AO46" s="6"/>
      <c r="AP46" s="1"/>
      <c r="AQ46" s="48"/>
      <c r="AR46" s="1"/>
      <c r="AV46" s="48"/>
      <c r="AW46" s="48"/>
      <c r="AX46" s="48"/>
      <c r="AY46" s="48"/>
      <c r="AZ46" s="48"/>
      <c r="BA46" s="48"/>
      <c r="BB46" s="48"/>
      <c r="BC46" s="48"/>
      <c r="BD46" s="48"/>
      <c r="BE46" s="48"/>
      <c r="BF46" s="48"/>
      <c r="BG46" s="48"/>
      <c r="BH46" s="48"/>
      <c r="BM46" s="48" t="e">
        <f>#REF!+W46</f>
        <v>#REF!</v>
      </c>
    </row>
    <row r="47" spans="1:65" ht="15.75" hidden="1" thickTop="1" x14ac:dyDescent="0.25">
      <c r="A47" s="325" t="s">
        <v>1497</v>
      </c>
      <c r="B47" s="325">
        <v>543965</v>
      </c>
      <c r="C47" s="325">
        <v>3022008</v>
      </c>
      <c r="D47" s="325" t="s">
        <v>975</v>
      </c>
      <c r="E47" s="325">
        <v>400057</v>
      </c>
      <c r="F47" s="325" t="s">
        <v>524</v>
      </c>
      <c r="G47" s="325">
        <v>11436</v>
      </c>
      <c r="H47" s="326">
        <v>3607.63</v>
      </c>
      <c r="J47">
        <f t="shared" si="1"/>
        <v>2</v>
      </c>
      <c r="L47" t="s">
        <v>530</v>
      </c>
      <c r="N47" t="str">
        <f t="shared" si="2"/>
        <v>2008.EHCP.I03.2</v>
      </c>
      <c r="O47" t="str">
        <f t="shared" si="3"/>
        <v>11436/543965</v>
      </c>
      <c r="Q47" s="6">
        <f t="shared" si="6"/>
        <v>555.02</v>
      </c>
      <c r="R47" s="48">
        <f t="shared" si="7"/>
        <v>277.51</v>
      </c>
      <c r="S47" s="48">
        <f t="shared" ref="S47:AB47" si="42">R47</f>
        <v>277.51</v>
      </c>
      <c r="T47" s="48">
        <f t="shared" si="42"/>
        <v>277.51</v>
      </c>
      <c r="U47" s="48">
        <f t="shared" si="42"/>
        <v>277.51</v>
      </c>
      <c r="V47" s="48">
        <f t="shared" si="42"/>
        <v>277.51</v>
      </c>
      <c r="W47" s="48">
        <f t="shared" si="42"/>
        <v>277.51</v>
      </c>
      <c r="X47" s="48">
        <f t="shared" si="42"/>
        <v>277.51</v>
      </c>
      <c r="Y47" s="48">
        <f t="shared" si="42"/>
        <v>277.51</v>
      </c>
      <c r="Z47" s="48">
        <f t="shared" si="42"/>
        <v>277.51</v>
      </c>
      <c r="AA47" s="48">
        <f t="shared" si="42"/>
        <v>277.51</v>
      </c>
      <c r="AB47" s="48">
        <f t="shared" si="42"/>
        <v>277.51</v>
      </c>
      <c r="AC47" s="48">
        <f t="shared" si="9"/>
        <v>3607.630000000001</v>
      </c>
      <c r="AD47" s="48">
        <f t="shared" si="10"/>
        <v>0</v>
      </c>
      <c r="AE47" s="48" t="str">
        <f t="shared" si="5"/>
        <v>302200811436EHCP</v>
      </c>
      <c r="AF47" s="48"/>
      <c r="AG47" s="48">
        <f t="shared" si="11"/>
        <v>1110.04</v>
      </c>
      <c r="AH47" s="48">
        <f t="shared" si="12"/>
        <v>1942.57</v>
      </c>
      <c r="AI47" s="48">
        <f t="shared" si="13"/>
        <v>2775.1000000000004</v>
      </c>
      <c r="AJ47" s="48">
        <f t="shared" si="14"/>
        <v>3607.630000000001</v>
      </c>
      <c r="AK47" s="6"/>
      <c r="AL47" s="6"/>
      <c r="AM47" s="6"/>
      <c r="AN47" s="6"/>
      <c r="AO47" s="6"/>
      <c r="AP47" s="1"/>
      <c r="AQ47" s="48"/>
      <c r="AR47" s="1"/>
      <c r="AV47" s="48"/>
      <c r="AW47" s="48"/>
      <c r="AX47" s="48"/>
      <c r="AY47" s="48"/>
      <c r="AZ47" s="48"/>
      <c r="BA47" s="48"/>
      <c r="BB47" s="48"/>
      <c r="BC47" s="48"/>
      <c r="BD47" s="48"/>
      <c r="BE47" s="48"/>
      <c r="BF47" s="48"/>
      <c r="BG47" s="48"/>
      <c r="BH47" s="48"/>
      <c r="BM47" s="48" t="e">
        <f>#REF!+W47</f>
        <v>#REF!</v>
      </c>
    </row>
    <row r="48" spans="1:65" ht="15.75" hidden="1" thickTop="1" x14ac:dyDescent="0.25">
      <c r="A48" s="325" t="s">
        <v>1498</v>
      </c>
      <c r="B48" s="325">
        <v>543965</v>
      </c>
      <c r="C48" s="325">
        <v>3022008</v>
      </c>
      <c r="D48" s="325" t="s">
        <v>975</v>
      </c>
      <c r="E48" s="325">
        <v>400057</v>
      </c>
      <c r="F48" s="325" t="s">
        <v>4651</v>
      </c>
      <c r="G48" s="325">
        <v>10265</v>
      </c>
      <c r="H48" s="326">
        <v>5375.0950000000003</v>
      </c>
      <c r="J48">
        <f t="shared" si="1"/>
        <v>3</v>
      </c>
      <c r="L48" t="s">
        <v>530</v>
      </c>
      <c r="N48" t="str">
        <f t="shared" si="2"/>
        <v>2008.SENI.I03.3</v>
      </c>
      <c r="O48" t="str">
        <f t="shared" si="3"/>
        <v>10265/543965</v>
      </c>
      <c r="Q48" s="6">
        <f t="shared" si="6"/>
        <v>826.93769230769237</v>
      </c>
      <c r="R48" s="48">
        <f t="shared" si="7"/>
        <v>413.46884615384619</v>
      </c>
      <c r="S48" s="48">
        <f t="shared" ref="S48:AB48" si="43">R48</f>
        <v>413.46884615384619</v>
      </c>
      <c r="T48" s="48">
        <f t="shared" si="43"/>
        <v>413.46884615384619</v>
      </c>
      <c r="U48" s="48">
        <f t="shared" si="43"/>
        <v>413.46884615384619</v>
      </c>
      <c r="V48" s="48">
        <f t="shared" si="43"/>
        <v>413.46884615384619</v>
      </c>
      <c r="W48" s="48">
        <f t="shared" si="43"/>
        <v>413.46884615384619</v>
      </c>
      <c r="X48" s="48">
        <f t="shared" si="43"/>
        <v>413.46884615384619</v>
      </c>
      <c r="Y48" s="48">
        <f t="shared" si="43"/>
        <v>413.46884615384619</v>
      </c>
      <c r="Z48" s="48">
        <f t="shared" si="43"/>
        <v>413.46884615384619</v>
      </c>
      <c r="AA48" s="48">
        <f t="shared" si="43"/>
        <v>413.46884615384619</v>
      </c>
      <c r="AB48" s="48">
        <f t="shared" si="43"/>
        <v>413.46884615384619</v>
      </c>
      <c r="AC48" s="48">
        <f t="shared" si="9"/>
        <v>5375.0950000000003</v>
      </c>
      <c r="AD48" s="48">
        <f t="shared" si="10"/>
        <v>0</v>
      </c>
      <c r="AE48" s="48" t="str">
        <f t="shared" si="5"/>
        <v>302200810265SENInclusion</v>
      </c>
      <c r="AF48" s="48"/>
      <c r="AG48" s="48">
        <f t="shared" si="11"/>
        <v>1653.8753846153847</v>
      </c>
      <c r="AH48" s="48">
        <f t="shared" si="12"/>
        <v>2894.2819230769232</v>
      </c>
      <c r="AI48" s="48">
        <f t="shared" si="13"/>
        <v>4134.6884615384615</v>
      </c>
      <c r="AJ48" s="48">
        <f t="shared" si="14"/>
        <v>5375.0950000000003</v>
      </c>
      <c r="AK48" s="6"/>
      <c r="AL48" s="6"/>
      <c r="AM48" s="6"/>
      <c r="AN48" s="6"/>
      <c r="AO48" s="6"/>
      <c r="AP48" s="1"/>
      <c r="AQ48" s="48"/>
      <c r="AR48" s="1"/>
      <c r="AV48" s="48"/>
      <c r="AW48" s="48"/>
      <c r="AX48" s="48"/>
      <c r="AY48" s="48"/>
      <c r="AZ48" s="48"/>
      <c r="BA48" s="48"/>
      <c r="BB48" s="48"/>
      <c r="BC48" s="48"/>
      <c r="BD48" s="48"/>
      <c r="BE48" s="48"/>
      <c r="BF48" s="48"/>
      <c r="BG48" s="48"/>
      <c r="BH48" s="48"/>
      <c r="BM48" s="48" t="e">
        <f>#REF!+W48</f>
        <v>#REF!</v>
      </c>
    </row>
    <row r="49" spans="1:65" ht="15.75" hidden="1" thickTop="1" x14ac:dyDescent="0.25">
      <c r="A49" s="325" t="s">
        <v>1499</v>
      </c>
      <c r="B49" s="325">
        <v>543965</v>
      </c>
      <c r="C49" s="325">
        <v>3022007</v>
      </c>
      <c r="D49" s="325" t="s">
        <v>976</v>
      </c>
      <c r="E49" s="325">
        <v>400040</v>
      </c>
      <c r="F49" s="325" t="s">
        <v>524</v>
      </c>
      <c r="G49" s="325">
        <v>11431</v>
      </c>
      <c r="H49" s="326">
        <v>127170.09</v>
      </c>
      <c r="J49">
        <f t="shared" si="1"/>
        <v>1</v>
      </c>
      <c r="L49" t="s">
        <v>530</v>
      </c>
      <c r="N49" t="str">
        <f t="shared" si="2"/>
        <v>2007.EHCP.I03.1</v>
      </c>
      <c r="O49" t="str">
        <f t="shared" si="3"/>
        <v>11431/543965</v>
      </c>
      <c r="Q49" s="6">
        <f t="shared" si="6"/>
        <v>19564.629230769231</v>
      </c>
      <c r="R49" s="48">
        <f t="shared" si="7"/>
        <v>9782.3146153846155</v>
      </c>
      <c r="S49" s="48">
        <f t="shared" ref="S49:AB49" si="44">R49</f>
        <v>9782.3146153846155</v>
      </c>
      <c r="T49" s="48">
        <f t="shared" si="44"/>
        <v>9782.3146153846155</v>
      </c>
      <c r="U49" s="48">
        <f t="shared" si="44"/>
        <v>9782.3146153846155</v>
      </c>
      <c r="V49" s="48">
        <f t="shared" si="44"/>
        <v>9782.3146153846155</v>
      </c>
      <c r="W49" s="48">
        <f t="shared" si="44"/>
        <v>9782.3146153846155</v>
      </c>
      <c r="X49" s="48">
        <f t="shared" si="44"/>
        <v>9782.3146153846155</v>
      </c>
      <c r="Y49" s="48">
        <f t="shared" si="44"/>
        <v>9782.3146153846155</v>
      </c>
      <c r="Z49" s="48">
        <f t="shared" si="44"/>
        <v>9782.3146153846155</v>
      </c>
      <c r="AA49" s="48">
        <f t="shared" si="44"/>
        <v>9782.3146153846155</v>
      </c>
      <c r="AB49" s="48">
        <f t="shared" si="44"/>
        <v>9782.3146153846155</v>
      </c>
      <c r="AC49" s="48">
        <f t="shared" si="9"/>
        <v>127170.09000000001</v>
      </c>
      <c r="AD49" s="48">
        <f t="shared" si="10"/>
        <v>0</v>
      </c>
      <c r="AE49" s="48" t="str">
        <f t="shared" si="5"/>
        <v>302200711431EHCP</v>
      </c>
      <c r="AF49" s="48"/>
      <c r="AG49" s="48">
        <f t="shared" si="11"/>
        <v>39129.258461538462</v>
      </c>
      <c r="AH49" s="48">
        <f t="shared" si="12"/>
        <v>68476.202307692307</v>
      </c>
      <c r="AI49" s="48">
        <f t="shared" si="13"/>
        <v>97823.146153846159</v>
      </c>
      <c r="AJ49" s="48">
        <f t="shared" si="14"/>
        <v>127170.09000000001</v>
      </c>
      <c r="AK49" s="6"/>
      <c r="AL49" s="6"/>
      <c r="AM49" s="6"/>
      <c r="AN49" s="6"/>
      <c r="AO49" s="6"/>
      <c r="AP49" s="1"/>
      <c r="AQ49" s="48"/>
      <c r="AR49" s="1"/>
      <c r="AV49" s="48"/>
      <c r="AW49" s="48"/>
      <c r="AX49" s="48"/>
      <c r="AY49" s="48"/>
      <c r="AZ49" s="48"/>
      <c r="BA49" s="48"/>
      <c r="BB49" s="48"/>
      <c r="BC49" s="48"/>
      <c r="BD49" s="48"/>
      <c r="BE49" s="48"/>
      <c r="BF49" s="48"/>
      <c r="BG49" s="48"/>
      <c r="BH49" s="48"/>
      <c r="BM49" s="48" t="e">
        <f>#REF!+W49</f>
        <v>#REF!</v>
      </c>
    </row>
    <row r="50" spans="1:65" ht="15.75" hidden="1" thickTop="1" x14ac:dyDescent="0.25">
      <c r="A50" s="325" t="s">
        <v>1500</v>
      </c>
      <c r="B50" s="325">
        <v>543965</v>
      </c>
      <c r="C50" s="325">
        <v>3022009</v>
      </c>
      <c r="D50" s="325" t="s">
        <v>977</v>
      </c>
      <c r="E50" s="325">
        <v>400061</v>
      </c>
      <c r="F50" s="325" t="s">
        <v>524</v>
      </c>
      <c r="G50" s="325">
        <v>11431</v>
      </c>
      <c r="H50" s="326">
        <v>113343.75</v>
      </c>
      <c r="J50">
        <f t="shared" si="1"/>
        <v>1</v>
      </c>
      <c r="L50" t="s">
        <v>530</v>
      </c>
      <c r="N50" t="str">
        <f t="shared" si="2"/>
        <v>2009.EHCP.I03.1</v>
      </c>
      <c r="O50" t="str">
        <f t="shared" si="3"/>
        <v>11431/543965</v>
      </c>
      <c r="Q50" s="6">
        <f t="shared" si="6"/>
        <v>17437.5</v>
      </c>
      <c r="R50" s="48">
        <f t="shared" si="7"/>
        <v>8718.75</v>
      </c>
      <c r="S50" s="48">
        <f t="shared" ref="S50:AB50" si="45">R50</f>
        <v>8718.75</v>
      </c>
      <c r="T50" s="48">
        <f t="shared" si="45"/>
        <v>8718.75</v>
      </c>
      <c r="U50" s="48">
        <f t="shared" si="45"/>
        <v>8718.75</v>
      </c>
      <c r="V50" s="48">
        <f t="shared" si="45"/>
        <v>8718.75</v>
      </c>
      <c r="W50" s="48">
        <f t="shared" si="45"/>
        <v>8718.75</v>
      </c>
      <c r="X50" s="48">
        <f t="shared" si="45"/>
        <v>8718.75</v>
      </c>
      <c r="Y50" s="48">
        <f t="shared" si="45"/>
        <v>8718.75</v>
      </c>
      <c r="Z50" s="48">
        <f t="shared" si="45"/>
        <v>8718.75</v>
      </c>
      <c r="AA50" s="48">
        <f t="shared" si="45"/>
        <v>8718.75</v>
      </c>
      <c r="AB50" s="48">
        <f t="shared" si="45"/>
        <v>8718.75</v>
      </c>
      <c r="AC50" s="48">
        <f t="shared" si="9"/>
        <v>113343.75</v>
      </c>
      <c r="AD50" s="48">
        <f t="shared" si="10"/>
        <v>0</v>
      </c>
      <c r="AE50" s="48" t="str">
        <f t="shared" si="5"/>
        <v>302200911431EHCP</v>
      </c>
      <c r="AF50" s="48"/>
      <c r="AG50" s="48">
        <f t="shared" si="11"/>
        <v>34875</v>
      </c>
      <c r="AH50" s="48">
        <f t="shared" si="12"/>
        <v>61031.25</v>
      </c>
      <c r="AI50" s="48">
        <f t="shared" si="13"/>
        <v>87187.5</v>
      </c>
      <c r="AJ50" s="48">
        <f t="shared" si="14"/>
        <v>113343.75</v>
      </c>
      <c r="AK50" s="6"/>
      <c r="AL50" s="6"/>
      <c r="AM50" s="6"/>
      <c r="AN50" s="6"/>
      <c r="AO50" s="6"/>
      <c r="AP50" s="1"/>
      <c r="AQ50" s="48"/>
      <c r="AR50" s="1"/>
      <c r="AV50" s="48"/>
      <c r="AW50" s="48"/>
      <c r="AX50" s="48"/>
      <c r="AY50" s="48"/>
      <c r="AZ50" s="48"/>
      <c r="BA50" s="48"/>
      <c r="BB50" s="48"/>
      <c r="BC50" s="48"/>
      <c r="BD50" s="48"/>
      <c r="BE50" s="48"/>
      <c r="BF50" s="48"/>
      <c r="BG50" s="48"/>
      <c r="BH50" s="48"/>
      <c r="BM50" s="48" t="e">
        <f>#REF!+W50</f>
        <v>#REF!</v>
      </c>
    </row>
    <row r="51" spans="1:65" ht="15.75" hidden="1" thickTop="1" x14ac:dyDescent="0.25">
      <c r="A51" s="325" t="s">
        <v>1501</v>
      </c>
      <c r="B51" s="325">
        <v>543965</v>
      </c>
      <c r="C51" s="325">
        <v>3022067</v>
      </c>
      <c r="D51" s="325" t="s">
        <v>978</v>
      </c>
      <c r="E51" s="325">
        <v>400065</v>
      </c>
      <c r="F51" s="325" t="s">
        <v>1493</v>
      </c>
      <c r="G51" s="325">
        <v>11432</v>
      </c>
      <c r="H51" s="326">
        <v>226989.15333333332</v>
      </c>
      <c r="J51">
        <f t="shared" si="1"/>
        <v>1</v>
      </c>
      <c r="L51" t="s">
        <v>530</v>
      </c>
      <c r="N51" t="str">
        <f t="shared" si="2"/>
        <v>2067.ARPs.I03.1</v>
      </c>
      <c r="O51" t="str">
        <f t="shared" si="3"/>
        <v>11432/543965</v>
      </c>
      <c r="Q51" s="6">
        <f t="shared" si="6"/>
        <v>34921.408205128202</v>
      </c>
      <c r="R51" s="48">
        <f t="shared" si="7"/>
        <v>17460.704102564101</v>
      </c>
      <c r="S51" s="48">
        <f t="shared" ref="S51:AB51" si="46">R51</f>
        <v>17460.704102564101</v>
      </c>
      <c r="T51" s="48">
        <f t="shared" si="46"/>
        <v>17460.704102564101</v>
      </c>
      <c r="U51" s="48">
        <f t="shared" si="46"/>
        <v>17460.704102564101</v>
      </c>
      <c r="V51" s="48">
        <f t="shared" si="46"/>
        <v>17460.704102564101</v>
      </c>
      <c r="W51" s="48">
        <f t="shared" si="46"/>
        <v>17460.704102564101</v>
      </c>
      <c r="X51" s="48">
        <f t="shared" si="46"/>
        <v>17460.704102564101</v>
      </c>
      <c r="Y51" s="48">
        <f t="shared" si="46"/>
        <v>17460.704102564101</v>
      </c>
      <c r="Z51" s="48">
        <f t="shared" si="46"/>
        <v>17460.704102564101</v>
      </c>
      <c r="AA51" s="48">
        <f t="shared" si="46"/>
        <v>17460.704102564101</v>
      </c>
      <c r="AB51" s="48">
        <f t="shared" si="46"/>
        <v>17460.704102564101</v>
      </c>
      <c r="AC51" s="48">
        <f t="shared" si="9"/>
        <v>226989.15333333338</v>
      </c>
      <c r="AD51" s="48">
        <f t="shared" si="10"/>
        <v>0</v>
      </c>
      <c r="AE51" s="48" t="str">
        <f t="shared" si="5"/>
        <v>302206711432ARPs</v>
      </c>
      <c r="AF51" s="48"/>
      <c r="AG51" s="48">
        <f t="shared" si="11"/>
        <v>69842.816410256404</v>
      </c>
      <c r="AH51" s="48">
        <f t="shared" si="12"/>
        <v>122224.92871794873</v>
      </c>
      <c r="AI51" s="48">
        <f t="shared" si="13"/>
        <v>174607.04102564105</v>
      </c>
      <c r="AJ51" s="48">
        <f t="shared" si="14"/>
        <v>226989.15333333338</v>
      </c>
      <c r="AK51" s="6"/>
      <c r="AL51" s="6"/>
      <c r="AM51" s="6"/>
      <c r="AN51" s="6"/>
      <c r="AO51" s="6"/>
      <c r="AP51" s="1"/>
      <c r="AQ51" s="48"/>
      <c r="AR51" s="1"/>
      <c r="AV51" s="48"/>
      <c r="AW51" s="48"/>
      <c r="AX51" s="48"/>
      <c r="AY51" s="48"/>
      <c r="AZ51" s="48"/>
      <c r="BA51" s="48"/>
      <c r="BB51" s="48"/>
      <c r="BC51" s="48"/>
      <c r="BD51" s="48"/>
      <c r="BE51" s="48"/>
      <c r="BF51" s="48"/>
      <c r="BG51" s="48"/>
      <c r="BH51" s="48"/>
      <c r="BM51" s="48" t="e">
        <f>#REF!+W51</f>
        <v>#REF!</v>
      </c>
    </row>
    <row r="52" spans="1:65" ht="15.75" hidden="1" thickTop="1" x14ac:dyDescent="0.25">
      <c r="A52" s="325" t="s">
        <v>1502</v>
      </c>
      <c r="B52" s="325">
        <v>543965</v>
      </c>
      <c r="C52" s="325">
        <v>3022067</v>
      </c>
      <c r="D52" s="325" t="s">
        <v>978</v>
      </c>
      <c r="E52" s="325">
        <v>400065</v>
      </c>
      <c r="F52" s="325" t="s">
        <v>524</v>
      </c>
      <c r="G52" s="325">
        <v>11431</v>
      </c>
      <c r="H52" s="326">
        <v>57778.75</v>
      </c>
      <c r="J52">
        <f t="shared" ref="J52:J83" si="47">IF(D52=D51,J51+1,1)</f>
        <v>2</v>
      </c>
      <c r="L52" t="s">
        <v>530</v>
      </c>
      <c r="N52" t="str">
        <f t="shared" ref="N52:N83" si="48">A52&amp;J52</f>
        <v>2067.EHCP.I03.2</v>
      </c>
      <c r="O52" t="str">
        <f t="shared" ref="O52:O83" si="49">G52&amp;"/"&amp;B52</f>
        <v>11431/543965</v>
      </c>
      <c r="Q52" s="6">
        <f t="shared" si="6"/>
        <v>8889.038461538461</v>
      </c>
      <c r="R52" s="48">
        <f t="shared" si="7"/>
        <v>4444.5192307692305</v>
      </c>
      <c r="S52" s="48">
        <f t="shared" ref="S52:AB52" si="50">R52</f>
        <v>4444.5192307692305</v>
      </c>
      <c r="T52" s="48">
        <f t="shared" si="50"/>
        <v>4444.5192307692305</v>
      </c>
      <c r="U52" s="48">
        <f t="shared" si="50"/>
        <v>4444.5192307692305</v>
      </c>
      <c r="V52" s="48">
        <f t="shared" si="50"/>
        <v>4444.5192307692305</v>
      </c>
      <c r="W52" s="48">
        <f t="shared" si="50"/>
        <v>4444.5192307692305</v>
      </c>
      <c r="X52" s="48">
        <f t="shared" si="50"/>
        <v>4444.5192307692305</v>
      </c>
      <c r="Y52" s="48">
        <f t="shared" si="50"/>
        <v>4444.5192307692305</v>
      </c>
      <c r="Z52" s="48">
        <f t="shared" si="50"/>
        <v>4444.5192307692305</v>
      </c>
      <c r="AA52" s="48">
        <f t="shared" si="50"/>
        <v>4444.5192307692305</v>
      </c>
      <c r="AB52" s="48">
        <f t="shared" si="50"/>
        <v>4444.5192307692305</v>
      </c>
      <c r="AC52" s="48">
        <f t="shared" si="9"/>
        <v>57778.750000000015</v>
      </c>
      <c r="AD52" s="48">
        <f t="shared" si="10"/>
        <v>0</v>
      </c>
      <c r="AE52" s="48" t="str">
        <f t="shared" ref="AE52:AE83" si="51">C52&amp;G52&amp;F52</f>
        <v>302206711431EHCP</v>
      </c>
      <c r="AF52" s="48"/>
      <c r="AG52" s="48">
        <f t="shared" si="11"/>
        <v>17778.076923076922</v>
      </c>
      <c r="AH52" s="48">
        <f t="shared" si="12"/>
        <v>31111.634615384613</v>
      </c>
      <c r="AI52" s="48">
        <f t="shared" si="13"/>
        <v>44445.192307692312</v>
      </c>
      <c r="AJ52" s="48">
        <f t="shared" si="14"/>
        <v>57778.750000000015</v>
      </c>
      <c r="AK52" s="6"/>
      <c r="AL52" s="6"/>
      <c r="AM52" s="6"/>
      <c r="AN52" s="6"/>
      <c r="AO52" s="6"/>
      <c r="AP52" s="1"/>
      <c r="AQ52" s="48"/>
      <c r="AR52" s="1"/>
      <c r="AV52" s="48"/>
      <c r="AW52" s="48"/>
      <c r="AX52" s="48"/>
      <c r="AY52" s="48"/>
      <c r="AZ52" s="48"/>
      <c r="BA52" s="48"/>
      <c r="BB52" s="48"/>
      <c r="BC52" s="48"/>
      <c r="BD52" s="48"/>
      <c r="BE52" s="48"/>
      <c r="BF52" s="48"/>
      <c r="BG52" s="48"/>
      <c r="BH52" s="48"/>
      <c r="BM52" s="48" t="e">
        <f>#REF!+W52</f>
        <v>#REF!</v>
      </c>
    </row>
    <row r="53" spans="1:65" ht="15.75" hidden="1" thickTop="1" x14ac:dyDescent="0.25">
      <c r="A53" s="325" t="s">
        <v>1503</v>
      </c>
      <c r="B53" s="325">
        <v>516500</v>
      </c>
      <c r="C53" s="325">
        <v>3022010</v>
      </c>
      <c r="D53" s="325" t="s">
        <v>1504</v>
      </c>
      <c r="E53" s="325">
        <v>160141</v>
      </c>
      <c r="F53" s="325" t="s">
        <v>1493</v>
      </c>
      <c r="G53" s="325">
        <v>11422</v>
      </c>
      <c r="H53" s="326">
        <v>212641.66333333336</v>
      </c>
      <c r="J53">
        <f t="shared" si="47"/>
        <v>1</v>
      </c>
      <c r="L53" t="s">
        <v>530</v>
      </c>
      <c r="N53" t="str">
        <f t="shared" si="48"/>
        <v>2010.ARPs.I03.1</v>
      </c>
      <c r="O53" t="str">
        <f t="shared" si="49"/>
        <v>11422/516500</v>
      </c>
      <c r="Q53" s="6">
        <f t="shared" si="6"/>
        <v>32714.102051282054</v>
      </c>
      <c r="R53" s="48">
        <f t="shared" si="7"/>
        <v>16357.051025641027</v>
      </c>
      <c r="S53" s="48">
        <f t="shared" ref="S53:AB53" si="52">R53</f>
        <v>16357.051025641027</v>
      </c>
      <c r="T53" s="48">
        <f t="shared" si="52"/>
        <v>16357.051025641027</v>
      </c>
      <c r="U53" s="48">
        <f t="shared" si="52"/>
        <v>16357.051025641027</v>
      </c>
      <c r="V53" s="48">
        <f t="shared" si="52"/>
        <v>16357.051025641027</v>
      </c>
      <c r="W53" s="48">
        <f t="shared" si="52"/>
        <v>16357.051025641027</v>
      </c>
      <c r="X53" s="48">
        <f t="shared" si="52"/>
        <v>16357.051025641027</v>
      </c>
      <c r="Y53" s="48">
        <f t="shared" si="52"/>
        <v>16357.051025641027</v>
      </c>
      <c r="Z53" s="48">
        <f t="shared" si="52"/>
        <v>16357.051025641027</v>
      </c>
      <c r="AA53" s="48">
        <f t="shared" si="52"/>
        <v>16357.051025641027</v>
      </c>
      <c r="AB53" s="48">
        <f t="shared" si="52"/>
        <v>16357.051025641027</v>
      </c>
      <c r="AC53" s="48">
        <f t="shared" si="9"/>
        <v>212641.66333333342</v>
      </c>
      <c r="AD53" s="48">
        <f t="shared" si="10"/>
        <v>0</v>
      </c>
      <c r="AE53" s="48" t="str">
        <f t="shared" si="51"/>
        <v>302201011422ARPs</v>
      </c>
      <c r="AF53" s="48"/>
      <c r="AG53" s="48">
        <f t="shared" si="11"/>
        <v>65428.204102564108</v>
      </c>
      <c r="AH53" s="48">
        <f t="shared" si="12"/>
        <v>114499.35717948721</v>
      </c>
      <c r="AI53" s="48">
        <f t="shared" si="13"/>
        <v>163570.51025641031</v>
      </c>
      <c r="AJ53" s="48">
        <f t="shared" si="14"/>
        <v>212641.66333333342</v>
      </c>
      <c r="AK53" s="6"/>
      <c r="AL53" s="6"/>
      <c r="AM53" s="6"/>
      <c r="AN53" s="6"/>
      <c r="AO53" s="6"/>
      <c r="AP53" s="1"/>
      <c r="AQ53" s="48"/>
      <c r="AR53" s="1"/>
      <c r="AV53" s="48"/>
      <c r="AW53" s="48"/>
      <c r="AX53" s="48"/>
      <c r="AY53" s="48"/>
      <c r="AZ53" s="48"/>
      <c r="BA53" s="48"/>
      <c r="BB53" s="48"/>
      <c r="BC53" s="48"/>
      <c r="BD53" s="48"/>
      <c r="BE53" s="48"/>
      <c r="BF53" s="48"/>
      <c r="BG53" s="48"/>
      <c r="BH53" s="48"/>
      <c r="BM53" s="48" t="e">
        <f>#REF!+W53</f>
        <v>#REF!</v>
      </c>
    </row>
    <row r="54" spans="1:65" ht="15.75" hidden="1" thickTop="1" x14ac:dyDescent="0.25">
      <c r="A54" s="325" t="s">
        <v>1505</v>
      </c>
      <c r="B54" s="325">
        <v>516500</v>
      </c>
      <c r="C54" s="325">
        <v>3022010</v>
      </c>
      <c r="D54" s="325" t="s">
        <v>1504</v>
      </c>
      <c r="E54" s="325">
        <v>160141</v>
      </c>
      <c r="F54" s="325" t="s">
        <v>524</v>
      </c>
      <c r="G54" s="325">
        <v>11443</v>
      </c>
      <c r="H54" s="326">
        <v>103613.57333333333</v>
      </c>
      <c r="J54">
        <f t="shared" si="47"/>
        <v>2</v>
      </c>
      <c r="L54" t="s">
        <v>530</v>
      </c>
      <c r="N54" t="str">
        <f t="shared" si="48"/>
        <v>2010.EHCP.I03.2</v>
      </c>
      <c r="O54" t="str">
        <f t="shared" si="49"/>
        <v>11443/516500</v>
      </c>
      <c r="Q54" s="6">
        <f t="shared" si="6"/>
        <v>15940.549743589743</v>
      </c>
      <c r="R54" s="48">
        <f t="shared" si="7"/>
        <v>7970.2748717948716</v>
      </c>
      <c r="S54" s="48">
        <f t="shared" ref="S54:AB54" si="53">R54</f>
        <v>7970.2748717948716</v>
      </c>
      <c r="T54" s="48">
        <f t="shared" si="53"/>
        <v>7970.2748717948716</v>
      </c>
      <c r="U54" s="48">
        <f t="shared" si="53"/>
        <v>7970.2748717948716</v>
      </c>
      <c r="V54" s="48">
        <f t="shared" si="53"/>
        <v>7970.2748717948716</v>
      </c>
      <c r="W54" s="48">
        <f t="shared" si="53"/>
        <v>7970.2748717948716</v>
      </c>
      <c r="X54" s="48">
        <f t="shared" si="53"/>
        <v>7970.2748717948716</v>
      </c>
      <c r="Y54" s="48">
        <f t="shared" si="53"/>
        <v>7970.2748717948716</v>
      </c>
      <c r="Z54" s="48">
        <f t="shared" si="53"/>
        <v>7970.2748717948716</v>
      </c>
      <c r="AA54" s="48">
        <f t="shared" si="53"/>
        <v>7970.2748717948716</v>
      </c>
      <c r="AB54" s="48">
        <f t="shared" si="53"/>
        <v>7970.2748717948716</v>
      </c>
      <c r="AC54" s="48">
        <f t="shared" si="9"/>
        <v>103613.57333333333</v>
      </c>
      <c r="AD54" s="48">
        <f t="shared" si="10"/>
        <v>0</v>
      </c>
      <c r="AE54" s="48" t="str">
        <f t="shared" si="51"/>
        <v>302201011443EHCP</v>
      </c>
      <c r="AF54" s="48"/>
      <c r="AG54" s="48">
        <f t="shared" si="11"/>
        <v>31881.099487179486</v>
      </c>
      <c r="AH54" s="48">
        <f t="shared" si="12"/>
        <v>55791.924102564102</v>
      </c>
      <c r="AI54" s="48">
        <f t="shared" si="13"/>
        <v>79702.748717948722</v>
      </c>
      <c r="AJ54" s="48">
        <f t="shared" si="14"/>
        <v>103613.57333333333</v>
      </c>
      <c r="AK54" s="6"/>
      <c r="AL54" s="6"/>
      <c r="AM54" s="6"/>
      <c r="AN54" s="6"/>
      <c r="AO54" s="6"/>
      <c r="AP54" s="1"/>
      <c r="AQ54" s="48"/>
      <c r="AR54" s="1"/>
      <c r="AV54" s="48"/>
      <c r="AW54" s="48"/>
      <c r="AX54" s="48"/>
      <c r="AY54" s="48"/>
      <c r="AZ54" s="48"/>
      <c r="BA54" s="48"/>
      <c r="BB54" s="48"/>
      <c r="BC54" s="48"/>
      <c r="BD54" s="48"/>
      <c r="BE54" s="48"/>
      <c r="BF54" s="48"/>
      <c r="BG54" s="48"/>
      <c r="BH54" s="48"/>
      <c r="BM54" s="48" t="e">
        <f>#REF!+W54</f>
        <v>#REF!</v>
      </c>
    </row>
    <row r="55" spans="1:65" ht="15.75" hidden="1" thickTop="1" x14ac:dyDescent="0.25">
      <c r="A55" s="325" t="s">
        <v>1506</v>
      </c>
      <c r="B55" s="325">
        <v>516500</v>
      </c>
      <c r="C55" s="325">
        <v>3022010</v>
      </c>
      <c r="D55" s="325" t="s">
        <v>1504</v>
      </c>
      <c r="E55" s="325">
        <v>160141</v>
      </c>
      <c r="F55" s="325" t="s">
        <v>4651</v>
      </c>
      <c r="G55" s="325">
        <v>10265</v>
      </c>
      <c r="H55" s="326">
        <v>13643.875</v>
      </c>
      <c r="J55">
        <f t="shared" si="47"/>
        <v>3</v>
      </c>
      <c r="L55" t="s">
        <v>530</v>
      </c>
      <c r="N55" t="str">
        <f t="shared" si="48"/>
        <v>2010.SENI.I03.3</v>
      </c>
      <c r="O55" t="str">
        <f t="shared" si="49"/>
        <v>10265/516500</v>
      </c>
      <c r="Q55" s="6">
        <f t="shared" si="6"/>
        <v>2099.0576923076924</v>
      </c>
      <c r="R55" s="48">
        <f t="shared" si="7"/>
        <v>1049.5288461538462</v>
      </c>
      <c r="S55" s="48">
        <f t="shared" ref="S55:AB55" si="54">R55</f>
        <v>1049.5288461538462</v>
      </c>
      <c r="T55" s="48">
        <f t="shared" si="54"/>
        <v>1049.5288461538462</v>
      </c>
      <c r="U55" s="48">
        <f t="shared" si="54"/>
        <v>1049.5288461538462</v>
      </c>
      <c r="V55" s="48">
        <f t="shared" si="54"/>
        <v>1049.5288461538462</v>
      </c>
      <c r="W55" s="48">
        <f t="shared" si="54"/>
        <v>1049.5288461538462</v>
      </c>
      <c r="X55" s="48">
        <f t="shared" si="54"/>
        <v>1049.5288461538462</v>
      </c>
      <c r="Y55" s="48">
        <f t="shared" si="54"/>
        <v>1049.5288461538462</v>
      </c>
      <c r="Z55" s="48">
        <f t="shared" si="54"/>
        <v>1049.5288461538462</v>
      </c>
      <c r="AA55" s="48">
        <f t="shared" si="54"/>
        <v>1049.5288461538462</v>
      </c>
      <c r="AB55" s="48">
        <f t="shared" si="54"/>
        <v>1049.5288461538462</v>
      </c>
      <c r="AC55" s="48">
        <f t="shared" si="9"/>
        <v>13643.874999999996</v>
      </c>
      <c r="AD55" s="48">
        <f t="shared" si="10"/>
        <v>0</v>
      </c>
      <c r="AE55" s="48" t="str">
        <f t="shared" si="51"/>
        <v>302201010265SENInclusion</v>
      </c>
      <c r="AF55" s="48"/>
      <c r="AG55" s="48">
        <f t="shared" si="11"/>
        <v>4198.1153846153848</v>
      </c>
      <c r="AH55" s="48">
        <f t="shared" si="12"/>
        <v>7346.701923076922</v>
      </c>
      <c r="AI55" s="48">
        <f t="shared" si="13"/>
        <v>10495.288461538459</v>
      </c>
      <c r="AJ55" s="48">
        <f t="shared" si="14"/>
        <v>13643.874999999996</v>
      </c>
      <c r="AK55" s="6"/>
      <c r="AL55" s="6"/>
      <c r="AM55" s="6"/>
      <c r="AN55" s="6"/>
      <c r="AO55" s="6"/>
      <c r="AP55" s="1"/>
      <c r="AQ55" s="48"/>
      <c r="AR55" s="1"/>
      <c r="AV55" s="48"/>
      <c r="AW55" s="48"/>
      <c r="AX55" s="48"/>
      <c r="AY55" s="48"/>
      <c r="AZ55" s="48"/>
      <c r="BA55" s="48"/>
      <c r="BB55" s="48"/>
      <c r="BC55" s="48"/>
      <c r="BD55" s="48"/>
      <c r="BE55" s="48"/>
      <c r="BF55" s="48"/>
      <c r="BG55" s="48"/>
      <c r="BH55" s="48"/>
      <c r="BM55" s="48" t="e">
        <f>#REF!+W55</f>
        <v>#REF!</v>
      </c>
    </row>
    <row r="56" spans="1:65" ht="15.75" hidden="1" thickTop="1" x14ac:dyDescent="0.25">
      <c r="A56" s="325" t="s">
        <v>1507</v>
      </c>
      <c r="B56" s="325">
        <v>543965</v>
      </c>
      <c r="C56" s="325">
        <v>3023302</v>
      </c>
      <c r="D56" s="325" t="s">
        <v>979</v>
      </c>
      <c r="E56" s="325">
        <v>400039</v>
      </c>
      <c r="F56" s="325" t="s">
        <v>524</v>
      </c>
      <c r="G56" s="325">
        <v>11431</v>
      </c>
      <c r="H56" s="326">
        <v>63765.09</v>
      </c>
      <c r="J56">
        <f t="shared" si="47"/>
        <v>1</v>
      </c>
      <c r="L56" t="s">
        <v>530</v>
      </c>
      <c r="N56" t="str">
        <f t="shared" si="48"/>
        <v>3302.EHCP.I03.1</v>
      </c>
      <c r="O56" t="str">
        <f t="shared" si="49"/>
        <v>11431/543965</v>
      </c>
      <c r="Q56" s="6">
        <f t="shared" si="6"/>
        <v>9810.0138461538463</v>
      </c>
      <c r="R56" s="48">
        <f t="shared" si="7"/>
        <v>4905.0069230769232</v>
      </c>
      <c r="S56" s="48">
        <f t="shared" ref="S56:AB56" si="55">R56</f>
        <v>4905.0069230769232</v>
      </c>
      <c r="T56" s="48">
        <f t="shared" si="55"/>
        <v>4905.0069230769232</v>
      </c>
      <c r="U56" s="48">
        <f t="shared" si="55"/>
        <v>4905.0069230769232</v>
      </c>
      <c r="V56" s="48">
        <f t="shared" si="55"/>
        <v>4905.0069230769232</v>
      </c>
      <c r="W56" s="48">
        <f t="shared" si="55"/>
        <v>4905.0069230769232</v>
      </c>
      <c r="X56" s="48">
        <f t="shared" si="55"/>
        <v>4905.0069230769232</v>
      </c>
      <c r="Y56" s="48">
        <f t="shared" si="55"/>
        <v>4905.0069230769232</v>
      </c>
      <c r="Z56" s="48">
        <f t="shared" si="55"/>
        <v>4905.0069230769232</v>
      </c>
      <c r="AA56" s="48">
        <f t="shared" si="55"/>
        <v>4905.0069230769232</v>
      </c>
      <c r="AB56" s="48">
        <f t="shared" si="55"/>
        <v>4905.0069230769232</v>
      </c>
      <c r="AC56" s="48">
        <f t="shared" si="9"/>
        <v>63765.09</v>
      </c>
      <c r="AD56" s="48">
        <f t="shared" si="10"/>
        <v>0</v>
      </c>
      <c r="AE56" s="48" t="str">
        <f t="shared" si="51"/>
        <v>302330211431EHCP</v>
      </c>
      <c r="AF56" s="48"/>
      <c r="AG56" s="48">
        <f t="shared" si="11"/>
        <v>19620.027692307693</v>
      </c>
      <c r="AH56" s="48">
        <f t="shared" si="12"/>
        <v>34335.048461538463</v>
      </c>
      <c r="AI56" s="48">
        <f t="shared" si="13"/>
        <v>49050.06923076923</v>
      </c>
      <c r="AJ56" s="48">
        <f t="shared" si="14"/>
        <v>63765.09</v>
      </c>
      <c r="AK56" s="6"/>
      <c r="AL56" s="6"/>
      <c r="AM56" s="6"/>
      <c r="AN56" s="6"/>
      <c r="AO56" s="6"/>
      <c r="AP56" s="1"/>
      <c r="AQ56" s="48"/>
      <c r="AR56" s="1"/>
      <c r="AV56" s="48"/>
      <c r="AW56" s="48"/>
      <c r="AX56" s="48"/>
      <c r="AY56" s="48"/>
      <c r="AZ56" s="48"/>
      <c r="BA56" s="48"/>
      <c r="BB56" s="48"/>
      <c r="BC56" s="48"/>
      <c r="BD56" s="48"/>
      <c r="BE56" s="48"/>
      <c r="BF56" s="48"/>
      <c r="BG56" s="48"/>
      <c r="BH56" s="48"/>
      <c r="BM56" s="48" t="e">
        <f>#REF!+W56</f>
        <v>#REF!</v>
      </c>
    </row>
    <row r="57" spans="1:65" ht="15.75" hidden="1" thickTop="1" x14ac:dyDescent="0.25">
      <c r="A57" s="325" t="s">
        <v>1508</v>
      </c>
      <c r="B57" s="325">
        <v>516500</v>
      </c>
      <c r="C57" s="325">
        <v>3024211</v>
      </c>
      <c r="D57" s="325" t="s">
        <v>1509</v>
      </c>
      <c r="E57" s="325">
        <v>144389</v>
      </c>
      <c r="F57" s="325" t="s">
        <v>524</v>
      </c>
      <c r="G57" s="325">
        <v>11442</v>
      </c>
      <c r="H57" s="326">
        <v>117897.33</v>
      </c>
      <c r="J57">
        <f t="shared" si="47"/>
        <v>1</v>
      </c>
      <c r="L57" t="s">
        <v>530</v>
      </c>
      <c r="N57" t="str">
        <f t="shared" si="48"/>
        <v>4211.EHCP.I03.1</v>
      </c>
      <c r="O57" t="str">
        <f t="shared" si="49"/>
        <v>11442/516500</v>
      </c>
      <c r="Q57" s="6">
        <f t="shared" si="6"/>
        <v>18138.050769230769</v>
      </c>
      <c r="R57" s="48">
        <f t="shared" si="7"/>
        <v>9069.0253846153846</v>
      </c>
      <c r="S57" s="48">
        <f t="shared" ref="S57:AB57" si="56">R57</f>
        <v>9069.0253846153846</v>
      </c>
      <c r="T57" s="48">
        <f t="shared" si="56"/>
        <v>9069.0253846153846</v>
      </c>
      <c r="U57" s="48">
        <f t="shared" si="56"/>
        <v>9069.0253846153846</v>
      </c>
      <c r="V57" s="48">
        <f t="shared" si="56"/>
        <v>9069.0253846153846</v>
      </c>
      <c r="W57" s="48">
        <f t="shared" si="56"/>
        <v>9069.0253846153846</v>
      </c>
      <c r="X57" s="48">
        <f t="shared" si="56"/>
        <v>9069.0253846153846</v>
      </c>
      <c r="Y57" s="48">
        <f t="shared" si="56"/>
        <v>9069.0253846153846</v>
      </c>
      <c r="Z57" s="48">
        <f t="shared" si="56"/>
        <v>9069.0253846153846</v>
      </c>
      <c r="AA57" s="48">
        <f t="shared" si="56"/>
        <v>9069.0253846153846</v>
      </c>
      <c r="AB57" s="48">
        <f t="shared" si="56"/>
        <v>9069.0253846153846</v>
      </c>
      <c r="AC57" s="48">
        <f t="shared" si="9"/>
        <v>117897.32999999997</v>
      </c>
      <c r="AD57" s="48">
        <f t="shared" si="10"/>
        <v>0</v>
      </c>
      <c r="AE57" s="48" t="str">
        <f t="shared" si="51"/>
        <v>302421111442EHCP</v>
      </c>
      <c r="AF57" s="48"/>
      <c r="AG57" s="48">
        <f t="shared" si="11"/>
        <v>36276.101538461538</v>
      </c>
      <c r="AH57" s="48">
        <f t="shared" si="12"/>
        <v>63483.177692307698</v>
      </c>
      <c r="AI57" s="48">
        <f t="shared" si="13"/>
        <v>90690.253846153835</v>
      </c>
      <c r="AJ57" s="48">
        <f t="shared" si="14"/>
        <v>117897.32999999997</v>
      </c>
      <c r="AK57" s="6"/>
      <c r="AL57" s="6"/>
      <c r="AM57" s="6"/>
      <c r="AN57" s="6"/>
      <c r="AO57" s="6"/>
      <c r="AP57" s="1"/>
      <c r="AQ57" s="48"/>
      <c r="AR57" s="1"/>
      <c r="AV57" s="48"/>
      <c r="AW57" s="48"/>
      <c r="AX57" s="48"/>
      <c r="AY57" s="48"/>
      <c r="AZ57" s="48"/>
      <c r="BA57" s="48"/>
      <c r="BB57" s="48"/>
      <c r="BC57" s="48"/>
      <c r="BD57" s="48"/>
      <c r="BE57" s="48"/>
      <c r="BF57" s="48"/>
      <c r="BG57" s="48"/>
      <c r="BH57" s="48"/>
      <c r="BM57" s="48" t="e">
        <f>#REF!+W57</f>
        <v>#REF!</v>
      </c>
    </row>
    <row r="58" spans="1:65" ht="15.75" hidden="1" thickTop="1" x14ac:dyDescent="0.25">
      <c r="A58" s="325" t="s">
        <v>1510</v>
      </c>
      <c r="B58" s="325">
        <v>543965</v>
      </c>
      <c r="C58" s="325">
        <v>3022011</v>
      </c>
      <c r="D58" s="325" t="s">
        <v>980</v>
      </c>
      <c r="E58" s="325">
        <v>400020</v>
      </c>
      <c r="F58" s="325" t="s">
        <v>524</v>
      </c>
      <c r="G58" s="325">
        <v>11431</v>
      </c>
      <c r="H58" s="326">
        <v>13904.92</v>
      </c>
      <c r="J58">
        <f t="shared" si="47"/>
        <v>1</v>
      </c>
      <c r="L58" t="s">
        <v>530</v>
      </c>
      <c r="N58" t="str">
        <f t="shared" si="48"/>
        <v>2011.EHCP.I03.1</v>
      </c>
      <c r="O58" t="str">
        <f t="shared" si="49"/>
        <v>11431/543965</v>
      </c>
      <c r="Q58" s="6">
        <f t="shared" si="6"/>
        <v>2139.2184615384617</v>
      </c>
      <c r="R58" s="48">
        <f t="shared" si="7"/>
        <v>1069.6092307692309</v>
      </c>
      <c r="S58" s="48">
        <f t="shared" ref="S58:AB58" si="57">R58</f>
        <v>1069.6092307692309</v>
      </c>
      <c r="T58" s="48">
        <f t="shared" si="57"/>
        <v>1069.6092307692309</v>
      </c>
      <c r="U58" s="48">
        <f t="shared" si="57"/>
        <v>1069.6092307692309</v>
      </c>
      <c r="V58" s="48">
        <f t="shared" si="57"/>
        <v>1069.6092307692309</v>
      </c>
      <c r="W58" s="48">
        <f t="shared" si="57"/>
        <v>1069.6092307692309</v>
      </c>
      <c r="X58" s="48">
        <f t="shared" si="57"/>
        <v>1069.6092307692309</v>
      </c>
      <c r="Y58" s="48">
        <f t="shared" si="57"/>
        <v>1069.6092307692309</v>
      </c>
      <c r="Z58" s="48">
        <f t="shared" si="57"/>
        <v>1069.6092307692309</v>
      </c>
      <c r="AA58" s="48">
        <f t="shared" si="57"/>
        <v>1069.6092307692309</v>
      </c>
      <c r="AB58" s="48">
        <f t="shared" si="57"/>
        <v>1069.6092307692309</v>
      </c>
      <c r="AC58" s="48">
        <f t="shared" si="9"/>
        <v>13904.92</v>
      </c>
      <c r="AD58" s="48">
        <f t="shared" si="10"/>
        <v>0</v>
      </c>
      <c r="AE58" s="48" t="str">
        <f t="shared" si="51"/>
        <v>302201111431EHCP</v>
      </c>
      <c r="AF58" s="48"/>
      <c r="AG58" s="48">
        <f t="shared" si="11"/>
        <v>4278.4369230769234</v>
      </c>
      <c r="AH58" s="48">
        <f t="shared" si="12"/>
        <v>7487.2646153846154</v>
      </c>
      <c r="AI58" s="48">
        <f t="shared" si="13"/>
        <v>10696.092307692308</v>
      </c>
      <c r="AJ58" s="48">
        <f t="shared" si="14"/>
        <v>13904.92</v>
      </c>
      <c r="AK58" s="6"/>
      <c r="AL58" s="6"/>
      <c r="AM58" s="6"/>
      <c r="AN58" s="6"/>
      <c r="AO58" s="6"/>
      <c r="AP58" s="1"/>
      <c r="AQ58" s="48"/>
      <c r="AR58" s="1"/>
      <c r="AV58" s="48"/>
      <c r="AW58" s="48"/>
      <c r="AX58" s="48"/>
      <c r="AY58" s="48"/>
      <c r="AZ58" s="48"/>
      <c r="BA58" s="48"/>
      <c r="BB58" s="48"/>
      <c r="BC58" s="48"/>
      <c r="BD58" s="48"/>
      <c r="BE58" s="48"/>
      <c r="BF58" s="48"/>
      <c r="BG58" s="48"/>
      <c r="BH58" s="48"/>
      <c r="BM58" s="48" t="e">
        <f>#REF!+W58</f>
        <v>#REF!</v>
      </c>
    </row>
    <row r="59" spans="1:65" ht="15.75" hidden="1" thickTop="1" x14ac:dyDescent="0.25">
      <c r="A59" s="325" t="s">
        <v>1511</v>
      </c>
      <c r="B59" s="325">
        <v>516500</v>
      </c>
      <c r="C59" s="325">
        <v>3023522</v>
      </c>
      <c r="D59" s="325" t="s">
        <v>1512</v>
      </c>
      <c r="E59" s="325">
        <v>156151</v>
      </c>
      <c r="F59" s="325" t="s">
        <v>1493</v>
      </c>
      <c r="G59" s="325">
        <v>11422</v>
      </c>
      <c r="H59" s="326">
        <v>225839.71</v>
      </c>
      <c r="J59">
        <f t="shared" si="47"/>
        <v>1</v>
      </c>
      <c r="L59" t="s">
        <v>530</v>
      </c>
      <c r="N59" t="str">
        <f t="shared" si="48"/>
        <v>3522.ARPs.I03.1</v>
      </c>
      <c r="O59" t="str">
        <f t="shared" si="49"/>
        <v>11422/516500</v>
      </c>
      <c r="Q59" s="6">
        <f t="shared" si="6"/>
        <v>34744.57076923077</v>
      </c>
      <c r="R59" s="48">
        <f t="shared" si="7"/>
        <v>17372.285384615385</v>
      </c>
      <c r="S59" s="48">
        <f t="shared" ref="S59:AB59" si="58">R59</f>
        <v>17372.285384615385</v>
      </c>
      <c r="T59" s="48">
        <f t="shared" si="58"/>
        <v>17372.285384615385</v>
      </c>
      <c r="U59" s="48">
        <f t="shared" si="58"/>
        <v>17372.285384615385</v>
      </c>
      <c r="V59" s="48">
        <f t="shared" si="58"/>
        <v>17372.285384615385</v>
      </c>
      <c r="W59" s="48">
        <f t="shared" si="58"/>
        <v>17372.285384615385</v>
      </c>
      <c r="X59" s="48">
        <f t="shared" si="58"/>
        <v>17372.285384615385</v>
      </c>
      <c r="Y59" s="48">
        <f t="shared" si="58"/>
        <v>17372.285384615385</v>
      </c>
      <c r="Z59" s="48">
        <f t="shared" si="58"/>
        <v>17372.285384615385</v>
      </c>
      <c r="AA59" s="48">
        <f t="shared" si="58"/>
        <v>17372.285384615385</v>
      </c>
      <c r="AB59" s="48">
        <f t="shared" si="58"/>
        <v>17372.285384615385</v>
      </c>
      <c r="AC59" s="48">
        <f t="shared" si="9"/>
        <v>225839.71000000002</v>
      </c>
      <c r="AD59" s="48">
        <f t="shared" si="10"/>
        <v>0</v>
      </c>
      <c r="AE59" s="48" t="str">
        <f t="shared" si="51"/>
        <v>302352211422ARPs</v>
      </c>
      <c r="AF59" s="48"/>
      <c r="AG59" s="48">
        <f t="shared" si="11"/>
        <v>69489.141538461539</v>
      </c>
      <c r="AH59" s="48">
        <f t="shared" si="12"/>
        <v>121605.9976923077</v>
      </c>
      <c r="AI59" s="48">
        <f t="shared" si="13"/>
        <v>173722.85384615386</v>
      </c>
      <c r="AJ59" s="48">
        <f t="shared" si="14"/>
        <v>225839.71000000002</v>
      </c>
      <c r="AK59" s="6"/>
      <c r="AL59" s="6"/>
      <c r="AM59" s="6"/>
      <c r="AN59" s="6"/>
      <c r="AO59" s="6"/>
      <c r="AP59" s="1"/>
      <c r="AQ59" s="48"/>
      <c r="AR59" s="1"/>
      <c r="AV59" s="48"/>
      <c r="AW59" s="48"/>
      <c r="AX59" s="48"/>
      <c r="AY59" s="48"/>
      <c r="AZ59" s="48"/>
      <c r="BA59" s="48"/>
      <c r="BB59" s="48"/>
      <c r="BC59" s="48"/>
      <c r="BD59" s="48"/>
      <c r="BE59" s="48"/>
      <c r="BF59" s="48"/>
      <c r="BG59" s="48"/>
      <c r="BH59" s="48"/>
      <c r="BM59" s="48" t="e">
        <f>#REF!+W59</f>
        <v>#REF!</v>
      </c>
    </row>
    <row r="60" spans="1:65" ht="15.75" hidden="1" thickTop="1" x14ac:dyDescent="0.25">
      <c r="A60" s="325" t="s">
        <v>1513</v>
      </c>
      <c r="B60" s="325">
        <v>516500</v>
      </c>
      <c r="C60" s="325">
        <v>3023522</v>
      </c>
      <c r="D60" s="325" t="s">
        <v>1512</v>
      </c>
      <c r="E60" s="325">
        <v>156151</v>
      </c>
      <c r="F60" s="325" t="s">
        <v>524</v>
      </c>
      <c r="G60" s="325">
        <v>11443</v>
      </c>
      <c r="H60" s="326">
        <v>65316.5</v>
      </c>
      <c r="J60">
        <f t="shared" si="47"/>
        <v>2</v>
      </c>
      <c r="L60" t="s">
        <v>530</v>
      </c>
      <c r="N60" t="str">
        <f t="shared" si="48"/>
        <v>3522.EHCP.I03.2</v>
      </c>
      <c r="O60" t="str">
        <f t="shared" si="49"/>
        <v>11443/516500</v>
      </c>
      <c r="Q60" s="6">
        <f t="shared" si="6"/>
        <v>10048.692307692309</v>
      </c>
      <c r="R60" s="48">
        <f t="shared" si="7"/>
        <v>5024.3461538461543</v>
      </c>
      <c r="S60" s="48">
        <f t="shared" ref="S60:AB60" si="59">R60</f>
        <v>5024.3461538461543</v>
      </c>
      <c r="T60" s="48">
        <f t="shared" si="59"/>
        <v>5024.3461538461543</v>
      </c>
      <c r="U60" s="48">
        <f t="shared" si="59"/>
        <v>5024.3461538461543</v>
      </c>
      <c r="V60" s="48">
        <f t="shared" si="59"/>
        <v>5024.3461538461543</v>
      </c>
      <c r="W60" s="48">
        <f t="shared" si="59"/>
        <v>5024.3461538461543</v>
      </c>
      <c r="X60" s="48">
        <f t="shared" si="59"/>
        <v>5024.3461538461543</v>
      </c>
      <c r="Y60" s="48">
        <f t="shared" si="59"/>
        <v>5024.3461538461543</v>
      </c>
      <c r="Z60" s="48">
        <f t="shared" si="59"/>
        <v>5024.3461538461543</v>
      </c>
      <c r="AA60" s="48">
        <f t="shared" si="59"/>
        <v>5024.3461538461543</v>
      </c>
      <c r="AB60" s="48">
        <f t="shared" si="59"/>
        <v>5024.3461538461543</v>
      </c>
      <c r="AC60" s="48">
        <f t="shared" si="9"/>
        <v>65316.500000000022</v>
      </c>
      <c r="AD60" s="48">
        <f t="shared" si="10"/>
        <v>0</v>
      </c>
      <c r="AE60" s="48" t="str">
        <f t="shared" si="51"/>
        <v>302352211443EHCP</v>
      </c>
      <c r="AF60" s="48"/>
      <c r="AG60" s="48">
        <f t="shared" si="11"/>
        <v>20097.384615384617</v>
      </c>
      <c r="AH60" s="48">
        <f t="shared" si="12"/>
        <v>35170.423076923085</v>
      </c>
      <c r="AI60" s="48">
        <f t="shared" si="13"/>
        <v>50243.461538461554</v>
      </c>
      <c r="AJ60" s="48">
        <f t="shared" si="14"/>
        <v>65316.500000000022</v>
      </c>
      <c r="AK60" s="6"/>
      <c r="AL60" s="6"/>
      <c r="AM60" s="6"/>
      <c r="AN60" s="6"/>
      <c r="AO60" s="6"/>
      <c r="AP60" s="1"/>
      <c r="AQ60" s="48"/>
      <c r="AR60" s="1"/>
      <c r="AV60" s="48"/>
      <c r="AW60" s="48"/>
      <c r="AX60" s="48"/>
      <c r="AY60" s="48"/>
      <c r="AZ60" s="48"/>
      <c r="BA60" s="48"/>
      <c r="BB60" s="48"/>
      <c r="BC60" s="48"/>
      <c r="BD60" s="48"/>
      <c r="BE60" s="48"/>
      <c r="BF60" s="48"/>
      <c r="BG60" s="48"/>
      <c r="BH60" s="48"/>
      <c r="BM60" s="48" t="e">
        <f>#REF!+W60</f>
        <v>#REF!</v>
      </c>
    </row>
    <row r="61" spans="1:65" ht="15.75" hidden="1" thickTop="1" x14ac:dyDescent="0.25">
      <c r="A61" s="325" t="s">
        <v>1514</v>
      </c>
      <c r="B61" s="325">
        <v>543965</v>
      </c>
      <c r="C61" s="325">
        <v>3022014</v>
      </c>
      <c r="D61" s="325" t="s">
        <v>981</v>
      </c>
      <c r="E61" s="325">
        <v>400050</v>
      </c>
      <c r="F61" s="325" t="s">
        <v>1493</v>
      </c>
      <c r="G61" s="325">
        <v>11432</v>
      </c>
      <c r="H61" s="326">
        <v>125754.67</v>
      </c>
      <c r="J61">
        <f t="shared" si="47"/>
        <v>1</v>
      </c>
      <c r="L61" t="s">
        <v>530</v>
      </c>
      <c r="N61" t="str">
        <f t="shared" si="48"/>
        <v>2014.ARPs.I03.1</v>
      </c>
      <c r="O61" t="str">
        <f t="shared" si="49"/>
        <v>11432/543965</v>
      </c>
      <c r="Q61" s="6">
        <f t="shared" si="6"/>
        <v>19346.872307692309</v>
      </c>
      <c r="R61" s="48">
        <f t="shared" si="7"/>
        <v>9673.4361538461544</v>
      </c>
      <c r="S61" s="48">
        <f t="shared" ref="S61:AB61" si="60">R61</f>
        <v>9673.4361538461544</v>
      </c>
      <c r="T61" s="48">
        <f t="shared" si="60"/>
        <v>9673.4361538461544</v>
      </c>
      <c r="U61" s="48">
        <f t="shared" si="60"/>
        <v>9673.4361538461544</v>
      </c>
      <c r="V61" s="48">
        <f t="shared" si="60"/>
        <v>9673.4361538461544</v>
      </c>
      <c r="W61" s="48">
        <f t="shared" si="60"/>
        <v>9673.4361538461544</v>
      </c>
      <c r="X61" s="48">
        <f t="shared" si="60"/>
        <v>9673.4361538461544</v>
      </c>
      <c r="Y61" s="48">
        <f t="shared" si="60"/>
        <v>9673.4361538461544</v>
      </c>
      <c r="Z61" s="48">
        <f t="shared" si="60"/>
        <v>9673.4361538461544</v>
      </c>
      <c r="AA61" s="48">
        <f t="shared" si="60"/>
        <v>9673.4361538461544</v>
      </c>
      <c r="AB61" s="48">
        <f t="shared" si="60"/>
        <v>9673.4361538461544</v>
      </c>
      <c r="AC61" s="48">
        <f t="shared" si="9"/>
        <v>125754.67</v>
      </c>
      <c r="AD61" s="48">
        <f t="shared" si="10"/>
        <v>0</v>
      </c>
      <c r="AE61" s="48" t="str">
        <f t="shared" si="51"/>
        <v>302201411432ARPs</v>
      </c>
      <c r="AF61" s="48"/>
      <c r="AG61" s="48">
        <f t="shared" si="11"/>
        <v>38693.744615384618</v>
      </c>
      <c r="AH61" s="48">
        <f t="shared" si="12"/>
        <v>67714.053076923083</v>
      </c>
      <c r="AI61" s="48">
        <f t="shared" si="13"/>
        <v>96734.36153846154</v>
      </c>
      <c r="AJ61" s="48">
        <f t="shared" si="14"/>
        <v>125754.67</v>
      </c>
      <c r="AK61" s="6"/>
      <c r="AL61" s="6"/>
      <c r="AM61" s="6"/>
      <c r="AN61" s="6"/>
      <c r="AO61" s="6"/>
      <c r="AP61" s="1"/>
      <c r="AQ61" s="48"/>
      <c r="AR61" s="1"/>
      <c r="AV61" s="48"/>
      <c r="AW61" s="48"/>
      <c r="AX61" s="48"/>
      <c r="AY61" s="48"/>
      <c r="AZ61" s="48"/>
      <c r="BA61" s="48"/>
      <c r="BB61" s="48"/>
      <c r="BC61" s="48"/>
      <c r="BD61" s="48"/>
      <c r="BE61" s="48"/>
      <c r="BF61" s="48"/>
      <c r="BG61" s="48"/>
      <c r="BH61" s="48"/>
      <c r="BM61" s="48" t="e">
        <f>#REF!+W61</f>
        <v>#REF!</v>
      </c>
    </row>
    <row r="62" spans="1:65" ht="15.75" hidden="1" thickTop="1" x14ac:dyDescent="0.25">
      <c r="A62" s="325" t="s">
        <v>1515</v>
      </c>
      <c r="B62" s="325">
        <v>543965</v>
      </c>
      <c r="C62" s="325">
        <v>3022014</v>
      </c>
      <c r="D62" s="325" t="s">
        <v>981</v>
      </c>
      <c r="E62" s="325">
        <v>400050</v>
      </c>
      <c r="F62" s="325" t="s">
        <v>524</v>
      </c>
      <c r="G62" s="325">
        <v>11431</v>
      </c>
      <c r="H62" s="326">
        <v>126793</v>
      </c>
      <c r="J62">
        <f t="shared" si="47"/>
        <v>2</v>
      </c>
      <c r="L62" t="s">
        <v>530</v>
      </c>
      <c r="N62" t="str">
        <f t="shared" si="48"/>
        <v>2014.EHCP.I03.2</v>
      </c>
      <c r="O62" t="str">
        <f t="shared" si="49"/>
        <v>11431/543965</v>
      </c>
      <c r="Q62" s="6">
        <f t="shared" si="6"/>
        <v>19506.615384615383</v>
      </c>
      <c r="R62" s="48">
        <f t="shared" si="7"/>
        <v>9753.3076923076915</v>
      </c>
      <c r="S62" s="48">
        <f t="shared" ref="S62:AB62" si="61">R62</f>
        <v>9753.3076923076915</v>
      </c>
      <c r="T62" s="48">
        <f t="shared" si="61"/>
        <v>9753.3076923076915</v>
      </c>
      <c r="U62" s="48">
        <f t="shared" si="61"/>
        <v>9753.3076923076915</v>
      </c>
      <c r="V62" s="48">
        <f t="shared" si="61"/>
        <v>9753.3076923076915</v>
      </c>
      <c r="W62" s="48">
        <f t="shared" si="61"/>
        <v>9753.3076923076915</v>
      </c>
      <c r="X62" s="48">
        <f t="shared" si="61"/>
        <v>9753.3076923076915</v>
      </c>
      <c r="Y62" s="48">
        <f t="shared" si="61"/>
        <v>9753.3076923076915</v>
      </c>
      <c r="Z62" s="48">
        <f t="shared" si="61"/>
        <v>9753.3076923076915</v>
      </c>
      <c r="AA62" s="48">
        <f t="shared" si="61"/>
        <v>9753.3076923076915</v>
      </c>
      <c r="AB62" s="48">
        <f t="shared" si="61"/>
        <v>9753.3076923076915</v>
      </c>
      <c r="AC62" s="48">
        <f t="shared" si="9"/>
        <v>126792.99999999996</v>
      </c>
      <c r="AD62" s="48">
        <f t="shared" si="10"/>
        <v>0</v>
      </c>
      <c r="AE62" s="48" t="str">
        <f t="shared" si="51"/>
        <v>302201411431EHCP</v>
      </c>
      <c r="AF62" s="48"/>
      <c r="AG62" s="48">
        <f t="shared" si="11"/>
        <v>39013.230769230766</v>
      </c>
      <c r="AH62" s="48">
        <f t="shared" si="12"/>
        <v>68273.153846153829</v>
      </c>
      <c r="AI62" s="48">
        <f t="shared" si="13"/>
        <v>97533.076923076893</v>
      </c>
      <c r="AJ62" s="48">
        <f t="shared" si="14"/>
        <v>126792.99999999996</v>
      </c>
      <c r="AK62" s="6"/>
      <c r="AL62" s="6"/>
      <c r="AM62" s="6"/>
      <c r="AN62" s="6"/>
      <c r="AO62" s="6"/>
      <c r="AP62" s="1"/>
      <c r="AQ62" s="48"/>
      <c r="AR62" s="1"/>
      <c r="AV62" s="48"/>
      <c r="AW62" s="48"/>
      <c r="AX62" s="48"/>
      <c r="AY62" s="48"/>
      <c r="AZ62" s="48"/>
      <c r="BA62" s="48"/>
      <c r="BB62" s="48"/>
      <c r="BC62" s="48"/>
      <c r="BD62" s="48"/>
      <c r="BE62" s="48"/>
      <c r="BF62" s="48"/>
      <c r="BG62" s="48"/>
      <c r="BH62" s="48"/>
      <c r="BM62" s="48" t="e">
        <f>#REF!+W62</f>
        <v>#REF!</v>
      </c>
    </row>
    <row r="63" spans="1:65" ht="15.75" hidden="1" thickTop="1" x14ac:dyDescent="0.25">
      <c r="A63" s="325" t="s">
        <v>1516</v>
      </c>
      <c r="B63" s="325">
        <v>516500</v>
      </c>
      <c r="C63" s="325">
        <v>3024215</v>
      </c>
      <c r="D63" s="325" t="s">
        <v>1517</v>
      </c>
      <c r="E63" s="325">
        <v>140894</v>
      </c>
      <c r="F63" s="325" t="s">
        <v>524</v>
      </c>
      <c r="G63" s="325">
        <v>11442</v>
      </c>
      <c r="H63" s="326">
        <v>304482.66000000003</v>
      </c>
      <c r="J63">
        <f t="shared" si="47"/>
        <v>1</v>
      </c>
      <c r="L63" t="s">
        <v>530</v>
      </c>
      <c r="N63" t="str">
        <f t="shared" si="48"/>
        <v>4215.EHCP.I03.1</v>
      </c>
      <c r="O63" t="str">
        <f t="shared" si="49"/>
        <v>11442/516500</v>
      </c>
      <c r="Q63" s="6">
        <f t="shared" si="6"/>
        <v>46843.486153846156</v>
      </c>
      <c r="R63" s="48">
        <f t="shared" si="7"/>
        <v>23421.743076923078</v>
      </c>
      <c r="S63" s="48">
        <f t="shared" ref="S63:AB63" si="62">R63</f>
        <v>23421.743076923078</v>
      </c>
      <c r="T63" s="48">
        <f t="shared" si="62"/>
        <v>23421.743076923078</v>
      </c>
      <c r="U63" s="48">
        <f t="shared" si="62"/>
        <v>23421.743076923078</v>
      </c>
      <c r="V63" s="48">
        <f t="shared" si="62"/>
        <v>23421.743076923078</v>
      </c>
      <c r="W63" s="48">
        <f t="shared" si="62"/>
        <v>23421.743076923078</v>
      </c>
      <c r="X63" s="48">
        <f t="shared" si="62"/>
        <v>23421.743076923078</v>
      </c>
      <c r="Y63" s="48">
        <f t="shared" si="62"/>
        <v>23421.743076923078</v>
      </c>
      <c r="Z63" s="48">
        <f t="shared" si="62"/>
        <v>23421.743076923078</v>
      </c>
      <c r="AA63" s="48">
        <f t="shared" si="62"/>
        <v>23421.743076923078</v>
      </c>
      <c r="AB63" s="48">
        <f t="shared" si="62"/>
        <v>23421.743076923078</v>
      </c>
      <c r="AC63" s="48">
        <f t="shared" si="9"/>
        <v>304482.65999999997</v>
      </c>
      <c r="AD63" s="48">
        <f t="shared" si="10"/>
        <v>0</v>
      </c>
      <c r="AE63" s="48" t="str">
        <f t="shared" si="51"/>
        <v>302421511442EHCP</v>
      </c>
      <c r="AF63" s="48"/>
      <c r="AG63" s="48">
        <f t="shared" si="11"/>
        <v>93686.972307692311</v>
      </c>
      <c r="AH63" s="48">
        <f t="shared" si="12"/>
        <v>163952.20153846152</v>
      </c>
      <c r="AI63" s="48">
        <f t="shared" si="13"/>
        <v>234217.43076923073</v>
      </c>
      <c r="AJ63" s="48">
        <f t="shared" si="14"/>
        <v>304482.65999999997</v>
      </c>
      <c r="AK63" s="6"/>
      <c r="AL63" s="6"/>
      <c r="AM63" s="6"/>
      <c r="AN63" s="6"/>
      <c r="AO63" s="6"/>
      <c r="AP63" s="1"/>
      <c r="AQ63" s="48"/>
      <c r="AR63" s="1"/>
      <c r="AV63" s="48"/>
      <c r="AW63" s="48"/>
      <c r="AX63" s="48"/>
      <c r="AY63" s="48"/>
      <c r="AZ63" s="48"/>
      <c r="BA63" s="48"/>
      <c r="BB63" s="48"/>
      <c r="BC63" s="48"/>
      <c r="BD63" s="48"/>
      <c r="BE63" s="48"/>
      <c r="BF63" s="48"/>
      <c r="BG63" s="48"/>
      <c r="BH63" s="48"/>
      <c r="BM63" s="48" t="e">
        <f>#REF!+W63</f>
        <v>#REF!</v>
      </c>
    </row>
    <row r="64" spans="1:65" ht="15.75" hidden="1" thickTop="1" x14ac:dyDescent="0.25">
      <c r="A64" s="325" t="s">
        <v>1518</v>
      </c>
      <c r="B64" s="325">
        <v>543965</v>
      </c>
      <c r="C64" s="325">
        <v>3022015</v>
      </c>
      <c r="D64" s="325" t="s">
        <v>982</v>
      </c>
      <c r="E64" s="325">
        <v>400059</v>
      </c>
      <c r="F64" s="325" t="s">
        <v>1493</v>
      </c>
      <c r="G64" s="325">
        <v>11432</v>
      </c>
      <c r="H64" s="326">
        <v>204808.18</v>
      </c>
      <c r="J64">
        <f t="shared" si="47"/>
        <v>1</v>
      </c>
      <c r="L64" t="s">
        <v>530</v>
      </c>
      <c r="N64" t="str">
        <f t="shared" si="48"/>
        <v>2015.ARPs.I03.1</v>
      </c>
      <c r="O64" t="str">
        <f t="shared" si="49"/>
        <v>11432/543965</v>
      </c>
      <c r="Q64" s="6">
        <f t="shared" si="6"/>
        <v>31508.950769230767</v>
      </c>
      <c r="R64" s="48">
        <f t="shared" si="7"/>
        <v>15754.475384615384</v>
      </c>
      <c r="S64" s="48">
        <f t="shared" ref="S64:AB64" si="63">R64</f>
        <v>15754.475384615384</v>
      </c>
      <c r="T64" s="48">
        <f t="shared" si="63"/>
        <v>15754.475384615384</v>
      </c>
      <c r="U64" s="48">
        <f t="shared" si="63"/>
        <v>15754.475384615384</v>
      </c>
      <c r="V64" s="48">
        <f t="shared" si="63"/>
        <v>15754.475384615384</v>
      </c>
      <c r="W64" s="48">
        <f t="shared" si="63"/>
        <v>15754.475384615384</v>
      </c>
      <c r="X64" s="48">
        <f t="shared" si="63"/>
        <v>15754.475384615384</v>
      </c>
      <c r="Y64" s="48">
        <f t="shared" si="63"/>
        <v>15754.475384615384</v>
      </c>
      <c r="Z64" s="48">
        <f t="shared" si="63"/>
        <v>15754.475384615384</v>
      </c>
      <c r="AA64" s="48">
        <f t="shared" si="63"/>
        <v>15754.475384615384</v>
      </c>
      <c r="AB64" s="48">
        <f t="shared" si="63"/>
        <v>15754.475384615384</v>
      </c>
      <c r="AC64" s="48">
        <f t="shared" si="9"/>
        <v>204808.18000000005</v>
      </c>
      <c r="AD64" s="48">
        <f t="shared" si="10"/>
        <v>0</v>
      </c>
      <c r="AE64" s="48" t="str">
        <f t="shared" si="51"/>
        <v>302201511432ARPs</v>
      </c>
      <c r="AF64" s="48"/>
      <c r="AG64" s="48">
        <f t="shared" si="11"/>
        <v>63017.901538461534</v>
      </c>
      <c r="AH64" s="48">
        <f t="shared" si="12"/>
        <v>110281.32769230771</v>
      </c>
      <c r="AI64" s="48">
        <f t="shared" si="13"/>
        <v>157544.75384615388</v>
      </c>
      <c r="AJ64" s="48">
        <f t="shared" si="14"/>
        <v>204808.18000000005</v>
      </c>
      <c r="AK64" s="6"/>
      <c r="AL64" s="6"/>
      <c r="AM64" s="6"/>
      <c r="AN64" s="6"/>
      <c r="AO64" s="6"/>
      <c r="AP64" s="1"/>
      <c r="AQ64" s="48"/>
      <c r="AR64" s="1"/>
      <c r="AV64" s="48"/>
      <c r="AW64" s="48"/>
      <c r="AX64" s="48"/>
      <c r="AY64" s="48"/>
      <c r="AZ64" s="48"/>
      <c r="BA64" s="48"/>
      <c r="BB64" s="48"/>
      <c r="BC64" s="48"/>
      <c r="BD64" s="48"/>
      <c r="BE64" s="48"/>
      <c r="BF64" s="48"/>
      <c r="BG64" s="48"/>
      <c r="BH64" s="48"/>
      <c r="BM64" s="48" t="e">
        <f>#REF!+W64</f>
        <v>#REF!</v>
      </c>
    </row>
    <row r="65" spans="1:65" ht="15.75" hidden="1" thickTop="1" x14ac:dyDescent="0.25">
      <c r="A65" s="325" t="s">
        <v>1519</v>
      </c>
      <c r="B65" s="325">
        <v>543965</v>
      </c>
      <c r="C65" s="325">
        <v>3022015</v>
      </c>
      <c r="D65" s="325" t="s">
        <v>982</v>
      </c>
      <c r="E65" s="325">
        <v>400059</v>
      </c>
      <c r="F65" s="325" t="s">
        <v>524</v>
      </c>
      <c r="G65" s="325">
        <v>11431</v>
      </c>
      <c r="H65" s="326">
        <v>59248.33</v>
      </c>
      <c r="J65">
        <f t="shared" si="47"/>
        <v>2</v>
      </c>
      <c r="L65" t="s">
        <v>530</v>
      </c>
      <c r="N65" t="str">
        <f t="shared" si="48"/>
        <v>2015.EHCP.I03.2</v>
      </c>
      <c r="O65" t="str">
        <f t="shared" si="49"/>
        <v>11431/543965</v>
      </c>
      <c r="Q65" s="6">
        <f t="shared" si="6"/>
        <v>9115.127692307693</v>
      </c>
      <c r="R65" s="48">
        <f t="shared" si="7"/>
        <v>4557.5638461538465</v>
      </c>
      <c r="S65" s="48">
        <f t="shared" ref="S65:AB65" si="64">R65</f>
        <v>4557.5638461538465</v>
      </c>
      <c r="T65" s="48">
        <f t="shared" si="64"/>
        <v>4557.5638461538465</v>
      </c>
      <c r="U65" s="48">
        <f t="shared" si="64"/>
        <v>4557.5638461538465</v>
      </c>
      <c r="V65" s="48">
        <f t="shared" si="64"/>
        <v>4557.5638461538465</v>
      </c>
      <c r="W65" s="48">
        <f t="shared" si="64"/>
        <v>4557.5638461538465</v>
      </c>
      <c r="X65" s="48">
        <f t="shared" si="64"/>
        <v>4557.5638461538465</v>
      </c>
      <c r="Y65" s="48">
        <f t="shared" si="64"/>
        <v>4557.5638461538465</v>
      </c>
      <c r="Z65" s="48">
        <f t="shared" si="64"/>
        <v>4557.5638461538465</v>
      </c>
      <c r="AA65" s="48">
        <f t="shared" si="64"/>
        <v>4557.5638461538465</v>
      </c>
      <c r="AB65" s="48">
        <f t="shared" si="64"/>
        <v>4557.5638461538465</v>
      </c>
      <c r="AC65" s="48">
        <f t="shared" si="9"/>
        <v>59248.330000000009</v>
      </c>
      <c r="AD65" s="48">
        <f t="shared" si="10"/>
        <v>0</v>
      </c>
      <c r="AE65" s="48" t="str">
        <f t="shared" si="51"/>
        <v>302201511431EHCP</v>
      </c>
      <c r="AF65" s="48"/>
      <c r="AG65" s="48">
        <f t="shared" si="11"/>
        <v>18230.255384615386</v>
      </c>
      <c r="AH65" s="48">
        <f t="shared" si="12"/>
        <v>31902.946923076928</v>
      </c>
      <c r="AI65" s="48">
        <f t="shared" si="13"/>
        <v>45575.638461538467</v>
      </c>
      <c r="AJ65" s="48">
        <f t="shared" si="14"/>
        <v>59248.330000000009</v>
      </c>
      <c r="AK65" s="6"/>
      <c r="AL65" s="6"/>
      <c r="AM65" s="6"/>
      <c r="AN65" s="6"/>
      <c r="AO65" s="6"/>
      <c r="AP65" s="1"/>
      <c r="AQ65" s="48"/>
      <c r="AR65" s="1"/>
      <c r="AV65" s="48"/>
      <c r="AW65" s="48"/>
      <c r="AX65" s="48"/>
      <c r="AY65" s="48"/>
      <c r="AZ65" s="48"/>
      <c r="BA65" s="48"/>
      <c r="BB65" s="48"/>
      <c r="BC65" s="48"/>
      <c r="BD65" s="48"/>
      <c r="BE65" s="48"/>
      <c r="BF65" s="48"/>
      <c r="BG65" s="48"/>
      <c r="BH65" s="48"/>
      <c r="BM65" s="48" t="e">
        <f>#REF!+W65</f>
        <v>#REF!</v>
      </c>
    </row>
    <row r="66" spans="1:65" ht="15.75" hidden="1" thickTop="1" x14ac:dyDescent="0.25">
      <c r="A66" s="325" t="s">
        <v>1519</v>
      </c>
      <c r="B66" s="325">
        <v>543965</v>
      </c>
      <c r="C66" s="325">
        <v>3022015</v>
      </c>
      <c r="D66" s="325" t="s">
        <v>982</v>
      </c>
      <c r="E66" s="325">
        <v>400059</v>
      </c>
      <c r="F66" s="325" t="s">
        <v>524</v>
      </c>
      <c r="G66" s="325">
        <v>11436</v>
      </c>
      <c r="H66" s="326">
        <v>2576.88</v>
      </c>
      <c r="J66">
        <f t="shared" si="47"/>
        <v>3</v>
      </c>
      <c r="L66" t="s">
        <v>530</v>
      </c>
      <c r="N66" t="str">
        <f t="shared" si="48"/>
        <v>2015.EHCP.I03.3</v>
      </c>
      <c r="O66" t="str">
        <f t="shared" si="49"/>
        <v>11436/543965</v>
      </c>
      <c r="Q66" s="6">
        <f t="shared" si="6"/>
        <v>396.44307692307694</v>
      </c>
      <c r="R66" s="48">
        <f t="shared" si="7"/>
        <v>198.22153846153847</v>
      </c>
      <c r="S66" s="48">
        <f t="shared" ref="S66:AB66" si="65">R66</f>
        <v>198.22153846153847</v>
      </c>
      <c r="T66" s="48">
        <f t="shared" si="65"/>
        <v>198.22153846153847</v>
      </c>
      <c r="U66" s="48">
        <f t="shared" si="65"/>
        <v>198.22153846153847</v>
      </c>
      <c r="V66" s="48">
        <f t="shared" si="65"/>
        <v>198.22153846153847</v>
      </c>
      <c r="W66" s="48">
        <f t="shared" si="65"/>
        <v>198.22153846153847</v>
      </c>
      <c r="X66" s="48">
        <f t="shared" si="65"/>
        <v>198.22153846153847</v>
      </c>
      <c r="Y66" s="48">
        <f t="shared" si="65"/>
        <v>198.22153846153847</v>
      </c>
      <c r="Z66" s="48">
        <f t="shared" si="65"/>
        <v>198.22153846153847</v>
      </c>
      <c r="AA66" s="48">
        <f t="shared" si="65"/>
        <v>198.22153846153847</v>
      </c>
      <c r="AB66" s="48">
        <f t="shared" si="65"/>
        <v>198.22153846153847</v>
      </c>
      <c r="AC66" s="48">
        <f t="shared" si="9"/>
        <v>2576.88</v>
      </c>
      <c r="AD66" s="48">
        <f t="shared" si="10"/>
        <v>0</v>
      </c>
      <c r="AE66" s="48" t="str">
        <f t="shared" si="51"/>
        <v>302201511436EHCP</v>
      </c>
      <c r="AF66" s="48"/>
      <c r="AG66" s="48">
        <f t="shared" si="11"/>
        <v>792.88615384615389</v>
      </c>
      <c r="AH66" s="48">
        <f t="shared" si="12"/>
        <v>1387.5507692307694</v>
      </c>
      <c r="AI66" s="48">
        <f t="shared" si="13"/>
        <v>1982.2153846153851</v>
      </c>
      <c r="AJ66" s="48">
        <f t="shared" si="14"/>
        <v>2576.88</v>
      </c>
      <c r="AK66" s="6"/>
      <c r="AL66" s="6"/>
      <c r="AM66" s="6"/>
      <c r="AN66" s="6"/>
      <c r="AO66" s="6"/>
      <c r="AP66" s="1"/>
      <c r="AQ66" s="48"/>
      <c r="AR66" s="1"/>
      <c r="AV66" s="48"/>
      <c r="AW66" s="48"/>
      <c r="AX66" s="48"/>
      <c r="AY66" s="48"/>
      <c r="AZ66" s="48"/>
      <c r="BA66" s="48"/>
      <c r="BB66" s="48"/>
      <c r="BC66" s="48"/>
      <c r="BD66" s="48"/>
      <c r="BE66" s="48"/>
      <c r="BF66" s="48"/>
      <c r="BG66" s="48"/>
      <c r="BH66" s="48"/>
      <c r="BM66" s="48" t="e">
        <f>#REF!+W66</f>
        <v>#REF!</v>
      </c>
    </row>
    <row r="67" spans="1:65" ht="15.75" hidden="1" thickTop="1" x14ac:dyDescent="0.25">
      <c r="A67" s="325" t="s">
        <v>1520</v>
      </c>
      <c r="B67" s="325">
        <v>516500</v>
      </c>
      <c r="C67" s="325">
        <v>3024210</v>
      </c>
      <c r="D67" s="325" t="s">
        <v>1521</v>
      </c>
      <c r="E67" s="325">
        <v>148020</v>
      </c>
      <c r="F67" s="325" t="s">
        <v>524</v>
      </c>
      <c r="G67" s="325">
        <v>11442</v>
      </c>
      <c r="H67" s="326">
        <v>103430.41</v>
      </c>
      <c r="J67">
        <f t="shared" si="47"/>
        <v>1</v>
      </c>
      <c r="L67" t="s">
        <v>530</v>
      </c>
      <c r="N67" t="str">
        <f t="shared" si="48"/>
        <v>4210.EHCP.I03.1</v>
      </c>
      <c r="O67" t="str">
        <f t="shared" si="49"/>
        <v>11442/516500</v>
      </c>
      <c r="Q67" s="6">
        <f t="shared" si="6"/>
        <v>15912.370769230769</v>
      </c>
      <c r="R67" s="48">
        <f t="shared" si="7"/>
        <v>7956.1853846153845</v>
      </c>
      <c r="S67" s="48">
        <f t="shared" ref="S67:AB67" si="66">R67</f>
        <v>7956.1853846153845</v>
      </c>
      <c r="T67" s="48">
        <f t="shared" si="66"/>
        <v>7956.1853846153845</v>
      </c>
      <c r="U67" s="48">
        <f t="shared" si="66"/>
        <v>7956.1853846153845</v>
      </c>
      <c r="V67" s="48">
        <f t="shared" si="66"/>
        <v>7956.1853846153845</v>
      </c>
      <c r="W67" s="48">
        <f t="shared" si="66"/>
        <v>7956.1853846153845</v>
      </c>
      <c r="X67" s="48">
        <f t="shared" si="66"/>
        <v>7956.1853846153845</v>
      </c>
      <c r="Y67" s="48">
        <f t="shared" si="66"/>
        <v>7956.1853846153845</v>
      </c>
      <c r="Z67" s="48">
        <f t="shared" si="66"/>
        <v>7956.1853846153845</v>
      </c>
      <c r="AA67" s="48">
        <f t="shared" si="66"/>
        <v>7956.1853846153845</v>
      </c>
      <c r="AB67" s="48">
        <f t="shared" si="66"/>
        <v>7956.1853846153845</v>
      </c>
      <c r="AC67" s="48">
        <f t="shared" si="9"/>
        <v>103430.40999999999</v>
      </c>
      <c r="AD67" s="48">
        <f t="shared" si="10"/>
        <v>0</v>
      </c>
      <c r="AE67" s="48" t="str">
        <f t="shared" si="51"/>
        <v>302421011442EHCP</v>
      </c>
      <c r="AF67" s="48"/>
      <c r="AG67" s="48">
        <f t="shared" si="11"/>
        <v>31824.741538461538</v>
      </c>
      <c r="AH67" s="48">
        <f t="shared" si="12"/>
        <v>55693.297692307686</v>
      </c>
      <c r="AI67" s="48">
        <f t="shared" si="13"/>
        <v>79561.853846153841</v>
      </c>
      <c r="AJ67" s="48">
        <f t="shared" si="14"/>
        <v>103430.40999999999</v>
      </c>
      <c r="AK67" s="6"/>
      <c r="AL67" s="6"/>
      <c r="AM67" s="6"/>
      <c r="AN67" s="6"/>
      <c r="AO67" s="6"/>
      <c r="AP67" s="1"/>
      <c r="AQ67" s="48"/>
      <c r="AR67" s="1"/>
      <c r="AV67" s="48"/>
      <c r="AW67" s="48"/>
      <c r="AX67" s="48"/>
      <c r="AY67" s="48"/>
      <c r="AZ67" s="48"/>
      <c r="BA67" s="48"/>
      <c r="BB67" s="48"/>
      <c r="BC67" s="48"/>
      <c r="BD67" s="48"/>
      <c r="BE67" s="48"/>
      <c r="BF67" s="48"/>
      <c r="BG67" s="48"/>
      <c r="BH67" s="48"/>
      <c r="BM67" s="48" t="e">
        <f>#REF!+W67</f>
        <v>#REF!</v>
      </c>
    </row>
    <row r="68" spans="1:65" ht="15.75" hidden="1" thickTop="1" x14ac:dyDescent="0.25">
      <c r="A68" s="325" t="s">
        <v>1522</v>
      </c>
      <c r="B68" s="325">
        <v>543965</v>
      </c>
      <c r="C68" s="325">
        <v>3022016</v>
      </c>
      <c r="D68" s="325" t="s">
        <v>983</v>
      </c>
      <c r="E68" s="325">
        <v>400049</v>
      </c>
      <c r="F68" s="325" t="s">
        <v>524</v>
      </c>
      <c r="G68" s="325">
        <v>11431</v>
      </c>
      <c r="H68" s="326">
        <v>54181.25</v>
      </c>
      <c r="J68">
        <f t="shared" si="47"/>
        <v>1</v>
      </c>
      <c r="L68" t="s">
        <v>530</v>
      </c>
      <c r="N68" t="str">
        <f t="shared" si="48"/>
        <v>2016.EHCP.I03.1</v>
      </c>
      <c r="O68" t="str">
        <f t="shared" si="49"/>
        <v>11431/543965</v>
      </c>
      <c r="Q68" s="6">
        <f t="shared" si="6"/>
        <v>8335.5769230769238</v>
      </c>
      <c r="R68" s="48">
        <f t="shared" si="7"/>
        <v>4167.7884615384619</v>
      </c>
      <c r="S68" s="48">
        <f t="shared" ref="S68:AB68" si="67">R68</f>
        <v>4167.7884615384619</v>
      </c>
      <c r="T68" s="48">
        <f t="shared" si="67"/>
        <v>4167.7884615384619</v>
      </c>
      <c r="U68" s="48">
        <f t="shared" si="67"/>
        <v>4167.7884615384619</v>
      </c>
      <c r="V68" s="48">
        <f t="shared" si="67"/>
        <v>4167.7884615384619</v>
      </c>
      <c r="W68" s="48">
        <f t="shared" si="67"/>
        <v>4167.7884615384619</v>
      </c>
      <c r="X68" s="48">
        <f t="shared" si="67"/>
        <v>4167.7884615384619</v>
      </c>
      <c r="Y68" s="48">
        <f t="shared" si="67"/>
        <v>4167.7884615384619</v>
      </c>
      <c r="Z68" s="48">
        <f t="shared" si="67"/>
        <v>4167.7884615384619</v>
      </c>
      <c r="AA68" s="48">
        <f t="shared" si="67"/>
        <v>4167.7884615384619</v>
      </c>
      <c r="AB68" s="48">
        <f t="shared" si="67"/>
        <v>4167.7884615384619</v>
      </c>
      <c r="AC68" s="48">
        <f t="shared" si="9"/>
        <v>54181.25</v>
      </c>
      <c r="AD68" s="48">
        <f t="shared" si="10"/>
        <v>0</v>
      </c>
      <c r="AE68" s="48" t="str">
        <f t="shared" si="51"/>
        <v>302201611431EHCP</v>
      </c>
      <c r="AF68" s="48"/>
      <c r="AG68" s="48">
        <f t="shared" si="11"/>
        <v>16671.153846153848</v>
      </c>
      <c r="AH68" s="48">
        <f t="shared" si="12"/>
        <v>29174.51923076923</v>
      </c>
      <c r="AI68" s="48">
        <f t="shared" si="13"/>
        <v>41677.884615384617</v>
      </c>
      <c r="AJ68" s="48">
        <f t="shared" si="14"/>
        <v>54181.25</v>
      </c>
      <c r="AK68" s="6"/>
      <c r="AL68" s="6"/>
      <c r="AM68" s="6"/>
      <c r="AN68" s="6"/>
      <c r="AO68" s="6"/>
      <c r="AP68" s="1"/>
      <c r="AQ68" s="48"/>
      <c r="AR68" s="1"/>
      <c r="AV68" s="48"/>
      <c r="AW68" s="48"/>
      <c r="AX68" s="48"/>
      <c r="AY68" s="48"/>
      <c r="AZ68" s="48"/>
      <c r="BA68" s="48"/>
      <c r="BB68" s="48"/>
      <c r="BC68" s="48"/>
      <c r="BD68" s="48"/>
      <c r="BE68" s="48"/>
      <c r="BF68" s="48"/>
      <c r="BG68" s="48"/>
      <c r="BH68" s="48"/>
      <c r="BM68" s="48"/>
    </row>
    <row r="69" spans="1:65" ht="15.75" hidden="1" thickTop="1" x14ac:dyDescent="0.25">
      <c r="A69" s="325" t="s">
        <v>1523</v>
      </c>
      <c r="B69" s="325">
        <v>543965</v>
      </c>
      <c r="C69" s="325">
        <v>3022017</v>
      </c>
      <c r="D69" s="325" t="s">
        <v>984</v>
      </c>
      <c r="E69" s="325">
        <v>400080</v>
      </c>
      <c r="F69" s="325" t="s">
        <v>524</v>
      </c>
      <c r="G69" s="325">
        <v>11431</v>
      </c>
      <c r="H69" s="326">
        <v>72307.239999999991</v>
      </c>
      <c r="J69">
        <f t="shared" si="47"/>
        <v>1</v>
      </c>
      <c r="L69" t="s">
        <v>530</v>
      </c>
      <c r="N69" t="str">
        <f t="shared" si="48"/>
        <v>2017.EHCP.I03.1</v>
      </c>
      <c r="O69" t="str">
        <f t="shared" si="49"/>
        <v>11431/543965</v>
      </c>
      <c r="Q69" s="6">
        <f t="shared" si="6"/>
        <v>11124.190769230769</v>
      </c>
      <c r="R69" s="48">
        <f t="shared" si="7"/>
        <v>5562.0953846153843</v>
      </c>
      <c r="S69" s="48">
        <f t="shared" ref="S69:AB69" si="68">R69</f>
        <v>5562.0953846153843</v>
      </c>
      <c r="T69" s="48">
        <f t="shared" si="68"/>
        <v>5562.0953846153843</v>
      </c>
      <c r="U69" s="48">
        <f t="shared" si="68"/>
        <v>5562.0953846153843</v>
      </c>
      <c r="V69" s="48">
        <f t="shared" si="68"/>
        <v>5562.0953846153843</v>
      </c>
      <c r="W69" s="48">
        <f t="shared" si="68"/>
        <v>5562.0953846153843</v>
      </c>
      <c r="X69" s="48">
        <f t="shared" si="68"/>
        <v>5562.0953846153843</v>
      </c>
      <c r="Y69" s="48">
        <f t="shared" si="68"/>
        <v>5562.0953846153843</v>
      </c>
      <c r="Z69" s="48">
        <f t="shared" si="68"/>
        <v>5562.0953846153843</v>
      </c>
      <c r="AA69" s="48">
        <f t="shared" si="68"/>
        <v>5562.0953846153843</v>
      </c>
      <c r="AB69" s="48">
        <f t="shared" si="68"/>
        <v>5562.0953846153843</v>
      </c>
      <c r="AC69" s="48">
        <f t="shared" si="9"/>
        <v>72307.240000000005</v>
      </c>
      <c r="AD69" s="48">
        <f t="shared" si="10"/>
        <v>0</v>
      </c>
      <c r="AE69" s="48" t="str">
        <f t="shared" si="51"/>
        <v>302201711431EHCP</v>
      </c>
      <c r="AF69" s="48"/>
      <c r="AG69" s="48">
        <f t="shared" si="11"/>
        <v>22248.381538461537</v>
      </c>
      <c r="AH69" s="48">
        <f t="shared" si="12"/>
        <v>38934.667692307696</v>
      </c>
      <c r="AI69" s="48">
        <f t="shared" si="13"/>
        <v>55620.953846153854</v>
      </c>
      <c r="AJ69" s="48">
        <f t="shared" si="14"/>
        <v>72307.240000000005</v>
      </c>
      <c r="AK69" s="6"/>
      <c r="AL69" s="6"/>
      <c r="AM69" s="6"/>
      <c r="AN69" s="6"/>
      <c r="AO69" s="6"/>
      <c r="AP69" s="1"/>
      <c r="AQ69" s="48"/>
      <c r="AR69" s="1"/>
      <c r="AV69" s="48"/>
      <c r="AW69" s="48"/>
      <c r="AX69" s="48"/>
      <c r="AY69" s="48"/>
      <c r="AZ69" s="48"/>
      <c r="BA69" s="48"/>
      <c r="BB69" s="48"/>
      <c r="BC69" s="48"/>
      <c r="BD69" s="48"/>
      <c r="BE69" s="48"/>
      <c r="BF69" s="48"/>
      <c r="BG69" s="48"/>
      <c r="BH69" s="48"/>
      <c r="BM69" s="48" t="e">
        <f>#REF!+W69</f>
        <v>#REF!</v>
      </c>
    </row>
    <row r="70" spans="1:65" ht="15.75" hidden="1" thickTop="1" x14ac:dyDescent="0.25">
      <c r="A70" s="325" t="s">
        <v>1524</v>
      </c>
      <c r="B70" s="325">
        <v>543965</v>
      </c>
      <c r="C70" s="325">
        <v>3022073</v>
      </c>
      <c r="D70" s="325" t="s">
        <v>985</v>
      </c>
      <c r="E70" s="325">
        <v>400105</v>
      </c>
      <c r="F70" s="325" t="s">
        <v>524</v>
      </c>
      <c r="G70" s="325">
        <v>11431</v>
      </c>
      <c r="H70" s="326">
        <v>263117.08999999997</v>
      </c>
      <c r="J70">
        <f t="shared" si="47"/>
        <v>1</v>
      </c>
      <c r="L70" t="s">
        <v>530</v>
      </c>
      <c r="N70" t="str">
        <f t="shared" si="48"/>
        <v>2073.EHCP.I03.1</v>
      </c>
      <c r="O70" t="str">
        <f t="shared" si="49"/>
        <v>11431/543965</v>
      </c>
      <c r="Q70" s="6">
        <f t="shared" si="6"/>
        <v>40479.552307692305</v>
      </c>
      <c r="R70" s="48">
        <f t="shared" si="7"/>
        <v>20239.776153846153</v>
      </c>
      <c r="S70" s="48">
        <f t="shared" ref="S70:AB70" si="69">R70</f>
        <v>20239.776153846153</v>
      </c>
      <c r="T70" s="48">
        <f t="shared" si="69"/>
        <v>20239.776153846153</v>
      </c>
      <c r="U70" s="48">
        <f t="shared" si="69"/>
        <v>20239.776153846153</v>
      </c>
      <c r="V70" s="48">
        <f t="shared" si="69"/>
        <v>20239.776153846153</v>
      </c>
      <c r="W70" s="48">
        <f t="shared" si="69"/>
        <v>20239.776153846153</v>
      </c>
      <c r="X70" s="48">
        <f t="shared" si="69"/>
        <v>20239.776153846153</v>
      </c>
      <c r="Y70" s="48">
        <f t="shared" si="69"/>
        <v>20239.776153846153</v>
      </c>
      <c r="Z70" s="48">
        <f t="shared" si="69"/>
        <v>20239.776153846153</v>
      </c>
      <c r="AA70" s="48">
        <f t="shared" si="69"/>
        <v>20239.776153846153</v>
      </c>
      <c r="AB70" s="48">
        <f t="shared" si="69"/>
        <v>20239.776153846153</v>
      </c>
      <c r="AC70" s="48">
        <f t="shared" si="9"/>
        <v>263117.08999999997</v>
      </c>
      <c r="AD70" s="48">
        <f t="shared" si="10"/>
        <v>0</v>
      </c>
      <c r="AE70" s="48" t="str">
        <f t="shared" si="51"/>
        <v>302207311431EHCP</v>
      </c>
      <c r="AF70" s="48"/>
      <c r="AG70" s="48">
        <f t="shared" si="11"/>
        <v>80959.104615384611</v>
      </c>
      <c r="AH70" s="48">
        <f t="shared" si="12"/>
        <v>141678.43307692307</v>
      </c>
      <c r="AI70" s="48">
        <f t="shared" si="13"/>
        <v>202397.76153846152</v>
      </c>
      <c r="AJ70" s="48">
        <f t="shared" si="14"/>
        <v>263117.08999999997</v>
      </c>
      <c r="AK70" s="6"/>
      <c r="AL70" s="6"/>
      <c r="AM70" s="6"/>
      <c r="AN70" s="6"/>
      <c r="AO70" s="6"/>
      <c r="AP70" s="1"/>
      <c r="AQ70" s="48"/>
      <c r="AR70" s="1"/>
      <c r="AV70" s="48"/>
      <c r="AW70" s="48"/>
      <c r="AX70" s="48"/>
      <c r="AY70" s="48"/>
      <c r="AZ70" s="48"/>
      <c r="BA70" s="48"/>
      <c r="BB70" s="48"/>
      <c r="BC70" s="48"/>
      <c r="BD70" s="48"/>
      <c r="BE70" s="48"/>
      <c r="BF70" s="48"/>
      <c r="BG70" s="48"/>
      <c r="BH70" s="48"/>
      <c r="BM70" s="48" t="e">
        <f>#REF!+W70</f>
        <v>#REF!</v>
      </c>
    </row>
    <row r="71" spans="1:65" ht="15.75" hidden="1" thickTop="1" x14ac:dyDescent="0.25">
      <c r="A71" s="325" t="s">
        <v>1525</v>
      </c>
      <c r="B71" s="325">
        <v>543965</v>
      </c>
      <c r="C71" s="325">
        <v>3022019</v>
      </c>
      <c r="D71" s="325" t="s">
        <v>986</v>
      </c>
      <c r="E71" s="325">
        <v>400036</v>
      </c>
      <c r="F71" s="325" t="s">
        <v>524</v>
      </c>
      <c r="G71" s="325">
        <v>11431</v>
      </c>
      <c r="H71" s="326">
        <v>85358.239999999991</v>
      </c>
      <c r="J71">
        <f t="shared" si="47"/>
        <v>1</v>
      </c>
      <c r="L71" t="s">
        <v>530</v>
      </c>
      <c r="N71" t="str">
        <f t="shared" si="48"/>
        <v>2019.EHCP.I03.1</v>
      </c>
      <c r="O71" t="str">
        <f t="shared" si="49"/>
        <v>11431/543965</v>
      </c>
      <c r="Q71" s="6">
        <f t="shared" si="6"/>
        <v>13132.036923076921</v>
      </c>
      <c r="R71" s="48">
        <f t="shared" si="7"/>
        <v>6566.0184615384605</v>
      </c>
      <c r="S71" s="48">
        <f t="shared" ref="S71:AB71" si="70">R71</f>
        <v>6566.0184615384605</v>
      </c>
      <c r="T71" s="48">
        <f t="shared" si="70"/>
        <v>6566.0184615384605</v>
      </c>
      <c r="U71" s="48">
        <f t="shared" si="70"/>
        <v>6566.0184615384605</v>
      </c>
      <c r="V71" s="48">
        <f t="shared" si="70"/>
        <v>6566.0184615384605</v>
      </c>
      <c r="W71" s="48">
        <f t="shared" si="70"/>
        <v>6566.0184615384605</v>
      </c>
      <c r="X71" s="48">
        <f t="shared" si="70"/>
        <v>6566.0184615384605</v>
      </c>
      <c r="Y71" s="48">
        <f t="shared" si="70"/>
        <v>6566.0184615384605</v>
      </c>
      <c r="Z71" s="48">
        <f t="shared" si="70"/>
        <v>6566.0184615384605</v>
      </c>
      <c r="AA71" s="48">
        <f t="shared" si="70"/>
        <v>6566.0184615384605</v>
      </c>
      <c r="AB71" s="48">
        <f t="shared" si="70"/>
        <v>6566.0184615384605</v>
      </c>
      <c r="AC71" s="48">
        <f t="shared" si="9"/>
        <v>85358.24000000002</v>
      </c>
      <c r="AD71" s="48">
        <f t="shared" si="10"/>
        <v>0</v>
      </c>
      <c r="AE71" s="48" t="str">
        <f t="shared" si="51"/>
        <v>302201911431EHCP</v>
      </c>
      <c r="AF71" s="48"/>
      <c r="AG71" s="48">
        <f t="shared" si="11"/>
        <v>26264.073846153842</v>
      </c>
      <c r="AH71" s="48">
        <f t="shared" si="12"/>
        <v>45962.129230769235</v>
      </c>
      <c r="AI71" s="48">
        <f t="shared" si="13"/>
        <v>65660.184615384627</v>
      </c>
      <c r="AJ71" s="48">
        <f t="shared" si="14"/>
        <v>85358.24000000002</v>
      </c>
      <c r="AK71" s="6"/>
      <c r="AL71" s="6"/>
      <c r="AM71" s="6"/>
      <c r="AN71" s="6"/>
      <c r="AO71" s="6"/>
      <c r="AP71" s="1"/>
      <c r="AQ71" s="48"/>
      <c r="AR71" s="1"/>
      <c r="AV71" s="48"/>
      <c r="AW71" s="48"/>
      <c r="AX71" s="48"/>
      <c r="AY71" s="48"/>
      <c r="AZ71" s="48"/>
      <c r="BA71" s="48"/>
      <c r="BB71" s="48"/>
      <c r="BC71" s="48"/>
      <c r="BD71" s="48"/>
      <c r="BE71" s="48"/>
      <c r="BF71" s="48"/>
      <c r="BG71" s="48"/>
      <c r="BH71" s="48"/>
      <c r="BM71" s="48" t="e">
        <f>#REF!+W71</f>
        <v>#REF!</v>
      </c>
    </row>
    <row r="72" spans="1:65" ht="15.75" hidden="1" thickTop="1" x14ac:dyDescent="0.25">
      <c r="A72" s="325" t="s">
        <v>1526</v>
      </c>
      <c r="B72" s="325">
        <v>543965</v>
      </c>
      <c r="C72" s="325">
        <v>3022019</v>
      </c>
      <c r="D72" s="325" t="s">
        <v>986</v>
      </c>
      <c r="E72" s="325">
        <v>400036</v>
      </c>
      <c r="F72" s="325" t="s">
        <v>4651</v>
      </c>
      <c r="G72" s="325">
        <v>10265</v>
      </c>
      <c r="H72" s="326">
        <v>3751</v>
      </c>
      <c r="J72">
        <f t="shared" si="47"/>
        <v>2</v>
      </c>
      <c r="L72" t="s">
        <v>530</v>
      </c>
      <c r="N72" t="str">
        <f t="shared" si="48"/>
        <v>2019.SENI.I03.2</v>
      </c>
      <c r="O72" t="str">
        <f t="shared" si="49"/>
        <v>10265/543965</v>
      </c>
      <c r="Q72" s="6">
        <f t="shared" si="6"/>
        <v>577.07692307692309</v>
      </c>
      <c r="R72" s="48">
        <f t="shared" si="7"/>
        <v>288.53846153846155</v>
      </c>
      <c r="S72" s="48">
        <f t="shared" ref="S72:AB72" si="71">R72</f>
        <v>288.53846153846155</v>
      </c>
      <c r="T72" s="48">
        <f t="shared" si="71"/>
        <v>288.53846153846155</v>
      </c>
      <c r="U72" s="48">
        <f t="shared" si="71"/>
        <v>288.53846153846155</v>
      </c>
      <c r="V72" s="48">
        <f t="shared" si="71"/>
        <v>288.53846153846155</v>
      </c>
      <c r="W72" s="48">
        <f t="shared" si="71"/>
        <v>288.53846153846155</v>
      </c>
      <c r="X72" s="48">
        <f t="shared" si="71"/>
        <v>288.53846153846155</v>
      </c>
      <c r="Y72" s="48">
        <f t="shared" si="71"/>
        <v>288.53846153846155</v>
      </c>
      <c r="Z72" s="48">
        <f t="shared" si="71"/>
        <v>288.53846153846155</v>
      </c>
      <c r="AA72" s="48">
        <f t="shared" si="71"/>
        <v>288.53846153846155</v>
      </c>
      <c r="AB72" s="48">
        <f t="shared" si="71"/>
        <v>288.53846153846155</v>
      </c>
      <c r="AC72" s="48">
        <f t="shared" si="9"/>
        <v>3750.9999999999991</v>
      </c>
      <c r="AD72" s="48">
        <f t="shared" si="10"/>
        <v>0</v>
      </c>
      <c r="AE72" s="48" t="str">
        <f t="shared" si="51"/>
        <v>302201910265SENInclusion</v>
      </c>
      <c r="AF72" s="48"/>
      <c r="AG72" s="48">
        <f t="shared" si="11"/>
        <v>1154.1538461538462</v>
      </c>
      <c r="AH72" s="48">
        <f t="shared" si="12"/>
        <v>2019.7692307692305</v>
      </c>
      <c r="AI72" s="48">
        <f t="shared" si="13"/>
        <v>2885.3846153846148</v>
      </c>
      <c r="AJ72" s="48">
        <f t="shared" si="14"/>
        <v>3750.9999999999991</v>
      </c>
      <c r="AK72" s="6"/>
      <c r="AL72" s="6"/>
      <c r="AM72" s="6"/>
      <c r="AN72" s="6"/>
      <c r="AO72" s="6"/>
      <c r="AP72" s="1"/>
      <c r="AQ72" s="48"/>
      <c r="AR72" s="1"/>
      <c r="AV72" s="48"/>
      <c r="AW72" s="48"/>
      <c r="AX72" s="48"/>
      <c r="AY72" s="48"/>
      <c r="AZ72" s="48"/>
      <c r="BA72" s="48"/>
      <c r="BB72" s="48"/>
      <c r="BC72" s="48"/>
      <c r="BD72" s="48"/>
      <c r="BE72" s="48"/>
      <c r="BF72" s="48"/>
      <c r="BG72" s="48"/>
      <c r="BH72" s="48"/>
      <c r="BM72" s="48" t="e">
        <f>#REF!+W72</f>
        <v>#REF!</v>
      </c>
    </row>
    <row r="73" spans="1:65" ht="15.75" hidden="1" thickTop="1" x14ac:dyDescent="0.25">
      <c r="A73" s="325" t="s">
        <v>1527</v>
      </c>
      <c r="B73" s="325">
        <v>516500</v>
      </c>
      <c r="C73" s="325">
        <v>3022018</v>
      </c>
      <c r="D73" s="325" t="s">
        <v>1380</v>
      </c>
      <c r="E73" s="325">
        <v>151094</v>
      </c>
      <c r="F73" s="325" t="s">
        <v>524</v>
      </c>
      <c r="G73" s="325">
        <v>11443</v>
      </c>
      <c r="H73" s="326">
        <v>104937.51000000001</v>
      </c>
      <c r="J73">
        <f t="shared" si="47"/>
        <v>1</v>
      </c>
      <c r="L73" t="s">
        <v>530</v>
      </c>
      <c r="N73" t="str">
        <f t="shared" si="48"/>
        <v>2018.EHCP.I03.1</v>
      </c>
      <c r="O73" t="str">
        <f t="shared" si="49"/>
        <v>11443/516500</v>
      </c>
      <c r="Q73" s="6">
        <f t="shared" si="6"/>
        <v>16144.232307692309</v>
      </c>
      <c r="R73" s="48">
        <f t="shared" si="7"/>
        <v>8072.1161538461547</v>
      </c>
      <c r="S73" s="48">
        <f t="shared" ref="S73:AB73" si="72">R73</f>
        <v>8072.1161538461547</v>
      </c>
      <c r="T73" s="48">
        <f t="shared" si="72"/>
        <v>8072.1161538461547</v>
      </c>
      <c r="U73" s="48">
        <f t="shared" si="72"/>
        <v>8072.1161538461547</v>
      </c>
      <c r="V73" s="48">
        <f t="shared" si="72"/>
        <v>8072.1161538461547</v>
      </c>
      <c r="W73" s="48">
        <f t="shared" si="72"/>
        <v>8072.1161538461547</v>
      </c>
      <c r="X73" s="48">
        <f t="shared" si="72"/>
        <v>8072.1161538461547</v>
      </c>
      <c r="Y73" s="48">
        <f t="shared" si="72"/>
        <v>8072.1161538461547</v>
      </c>
      <c r="Z73" s="48">
        <f t="shared" si="72"/>
        <v>8072.1161538461547</v>
      </c>
      <c r="AA73" s="48">
        <f t="shared" si="72"/>
        <v>8072.1161538461547</v>
      </c>
      <c r="AB73" s="48">
        <f t="shared" si="72"/>
        <v>8072.1161538461547</v>
      </c>
      <c r="AC73" s="48">
        <f t="shared" si="9"/>
        <v>104937.51000000002</v>
      </c>
      <c r="AD73" s="48">
        <f t="shared" si="10"/>
        <v>0</v>
      </c>
      <c r="AE73" s="48" t="str">
        <f t="shared" si="51"/>
        <v>302201811443EHCP</v>
      </c>
      <c r="AF73" s="48"/>
      <c r="AG73" s="48">
        <f t="shared" si="11"/>
        <v>32288.464615384619</v>
      </c>
      <c r="AH73" s="48">
        <f t="shared" si="12"/>
        <v>56504.813076923077</v>
      </c>
      <c r="AI73" s="48">
        <f t="shared" si="13"/>
        <v>80721.161538461543</v>
      </c>
      <c r="AJ73" s="48">
        <f t="shared" si="14"/>
        <v>104937.51000000002</v>
      </c>
      <c r="AK73" s="6"/>
      <c r="AL73" s="6"/>
      <c r="AM73" s="6"/>
      <c r="AN73" s="6"/>
      <c r="AO73" s="6"/>
      <c r="AP73" s="1"/>
      <c r="AQ73" s="48"/>
      <c r="AR73" s="1"/>
      <c r="AV73" s="48"/>
      <c r="AW73" s="48"/>
      <c r="AX73" s="48"/>
      <c r="AY73" s="48"/>
      <c r="AZ73" s="48"/>
      <c r="BA73" s="48"/>
      <c r="BB73" s="48"/>
      <c r="BC73" s="48"/>
      <c r="BD73" s="48"/>
      <c r="BE73" s="48"/>
      <c r="BF73" s="48"/>
      <c r="BG73" s="48"/>
      <c r="BH73" s="48"/>
      <c r="BM73" s="48"/>
    </row>
    <row r="74" spans="1:65" ht="15.75" hidden="1" thickTop="1" x14ac:dyDescent="0.25">
      <c r="A74" s="325" t="s">
        <v>1528</v>
      </c>
      <c r="B74" s="325">
        <v>543965</v>
      </c>
      <c r="C74" s="325">
        <v>3022021</v>
      </c>
      <c r="D74" s="325" t="s">
        <v>987</v>
      </c>
      <c r="E74" s="325">
        <v>400042</v>
      </c>
      <c r="F74" s="325" t="s">
        <v>524</v>
      </c>
      <c r="G74" s="325">
        <v>11431</v>
      </c>
      <c r="H74" s="326">
        <v>71313.42</v>
      </c>
      <c r="J74">
        <f t="shared" si="47"/>
        <v>1</v>
      </c>
      <c r="L74" t="s">
        <v>530</v>
      </c>
      <c r="N74" t="str">
        <f t="shared" si="48"/>
        <v>2021.EHCP.I03.1</v>
      </c>
      <c r="O74" t="str">
        <f t="shared" si="49"/>
        <v>11431/543965</v>
      </c>
      <c r="Q74" s="6">
        <f t="shared" si="6"/>
        <v>10971.295384615385</v>
      </c>
      <c r="R74" s="48">
        <f t="shared" si="7"/>
        <v>5485.6476923076925</v>
      </c>
      <c r="S74" s="48">
        <f t="shared" ref="S74:AB74" si="73">R74</f>
        <v>5485.6476923076925</v>
      </c>
      <c r="T74" s="48">
        <f t="shared" si="73"/>
        <v>5485.6476923076925</v>
      </c>
      <c r="U74" s="48">
        <f t="shared" si="73"/>
        <v>5485.6476923076925</v>
      </c>
      <c r="V74" s="48">
        <f t="shared" si="73"/>
        <v>5485.6476923076925</v>
      </c>
      <c r="W74" s="48">
        <f t="shared" si="73"/>
        <v>5485.6476923076925</v>
      </c>
      <c r="X74" s="48">
        <f t="shared" si="73"/>
        <v>5485.6476923076925</v>
      </c>
      <c r="Y74" s="48">
        <f t="shared" si="73"/>
        <v>5485.6476923076925</v>
      </c>
      <c r="Z74" s="48">
        <f t="shared" si="73"/>
        <v>5485.6476923076925</v>
      </c>
      <c r="AA74" s="48">
        <f t="shared" si="73"/>
        <v>5485.6476923076925</v>
      </c>
      <c r="AB74" s="48">
        <f t="shared" si="73"/>
        <v>5485.6476923076925</v>
      </c>
      <c r="AC74" s="48">
        <f t="shared" si="9"/>
        <v>71313.420000000013</v>
      </c>
      <c r="AD74" s="48">
        <f t="shared" si="10"/>
        <v>0</v>
      </c>
      <c r="AE74" s="48" t="str">
        <f t="shared" si="51"/>
        <v>302202111431EHCP</v>
      </c>
      <c r="AF74" s="48"/>
      <c r="AG74" s="48">
        <f t="shared" si="11"/>
        <v>21942.59076923077</v>
      </c>
      <c r="AH74" s="48">
        <f t="shared" si="12"/>
        <v>38399.533846153849</v>
      </c>
      <c r="AI74" s="48">
        <f t="shared" si="13"/>
        <v>54856.476923076923</v>
      </c>
      <c r="AJ74" s="48">
        <f t="shared" si="14"/>
        <v>71313.420000000013</v>
      </c>
      <c r="AK74" s="6"/>
      <c r="AL74" s="6"/>
      <c r="AM74" s="6"/>
      <c r="AN74" s="6"/>
      <c r="AO74" s="6"/>
      <c r="AP74" s="1"/>
      <c r="AQ74" s="48"/>
      <c r="AR74" s="1"/>
      <c r="AV74" s="48"/>
      <c r="AW74" s="48"/>
      <c r="AX74" s="48"/>
      <c r="AY74" s="48"/>
      <c r="AZ74" s="48"/>
      <c r="BA74" s="48"/>
      <c r="BB74" s="48"/>
      <c r="BC74" s="48"/>
      <c r="BD74" s="48"/>
      <c r="BE74" s="48"/>
      <c r="BF74" s="48"/>
      <c r="BG74" s="48"/>
      <c r="BH74" s="48"/>
      <c r="BM74" s="48" t="e">
        <f>#REF!+W74</f>
        <v>#REF!</v>
      </c>
    </row>
    <row r="75" spans="1:65" ht="15.75" hidden="1" thickTop="1" x14ac:dyDescent="0.25">
      <c r="A75" s="325" t="s">
        <v>1528</v>
      </c>
      <c r="B75" s="325">
        <v>543965</v>
      </c>
      <c r="C75" s="325">
        <v>3022021</v>
      </c>
      <c r="D75" s="325" t="s">
        <v>987</v>
      </c>
      <c r="E75" s="325">
        <v>400042</v>
      </c>
      <c r="F75" s="325" t="s">
        <v>524</v>
      </c>
      <c r="G75" s="325">
        <v>11436</v>
      </c>
      <c r="H75" s="326">
        <v>1030.75</v>
      </c>
      <c r="J75">
        <f t="shared" si="47"/>
        <v>2</v>
      </c>
      <c r="L75" t="s">
        <v>530</v>
      </c>
      <c r="N75" t="str">
        <f t="shared" si="48"/>
        <v>2021.EHCP.I03.2</v>
      </c>
      <c r="O75" t="str">
        <f t="shared" si="49"/>
        <v>11436/543965</v>
      </c>
      <c r="Q75" s="6">
        <f t="shared" si="6"/>
        <v>158.57692307692307</v>
      </c>
      <c r="R75" s="48">
        <f t="shared" si="7"/>
        <v>79.288461538461533</v>
      </c>
      <c r="S75" s="48">
        <f t="shared" ref="S75:AB75" si="74">R75</f>
        <v>79.288461538461533</v>
      </c>
      <c r="T75" s="48">
        <f t="shared" si="74"/>
        <v>79.288461538461533</v>
      </c>
      <c r="U75" s="48">
        <f t="shared" si="74"/>
        <v>79.288461538461533</v>
      </c>
      <c r="V75" s="48">
        <f t="shared" si="74"/>
        <v>79.288461538461533</v>
      </c>
      <c r="W75" s="48">
        <f t="shared" si="74"/>
        <v>79.288461538461533</v>
      </c>
      <c r="X75" s="48">
        <f t="shared" si="74"/>
        <v>79.288461538461533</v>
      </c>
      <c r="Y75" s="48">
        <f t="shared" si="74"/>
        <v>79.288461538461533</v>
      </c>
      <c r="Z75" s="48">
        <f t="shared" si="74"/>
        <v>79.288461538461533</v>
      </c>
      <c r="AA75" s="48">
        <f t="shared" si="74"/>
        <v>79.288461538461533</v>
      </c>
      <c r="AB75" s="48">
        <f t="shared" si="74"/>
        <v>79.288461538461533</v>
      </c>
      <c r="AC75" s="48">
        <f t="shared" si="9"/>
        <v>1030.75</v>
      </c>
      <c r="AD75" s="48">
        <f t="shared" si="10"/>
        <v>0</v>
      </c>
      <c r="AE75" s="48" t="str">
        <f t="shared" si="51"/>
        <v>302202111436EHCP</v>
      </c>
      <c r="AF75" s="48"/>
      <c r="AG75" s="48">
        <f t="shared" si="11"/>
        <v>317.15384615384613</v>
      </c>
      <c r="AH75" s="48">
        <f t="shared" si="12"/>
        <v>555.01923076923072</v>
      </c>
      <c r="AI75" s="48">
        <f t="shared" si="13"/>
        <v>792.88461538461536</v>
      </c>
      <c r="AJ75" s="48">
        <f t="shared" si="14"/>
        <v>1030.75</v>
      </c>
      <c r="AK75" s="6"/>
      <c r="AL75" s="6"/>
      <c r="AM75" s="6"/>
      <c r="AN75" s="6"/>
      <c r="AO75" s="6"/>
      <c r="AP75" s="1"/>
      <c r="AQ75" s="48"/>
      <c r="AR75" s="1"/>
      <c r="AV75" s="48"/>
      <c r="AW75" s="48"/>
      <c r="AX75" s="48"/>
      <c r="AY75" s="48"/>
      <c r="AZ75" s="48"/>
      <c r="BA75" s="48"/>
      <c r="BB75" s="48"/>
      <c r="BC75" s="48"/>
      <c r="BD75" s="48"/>
      <c r="BE75" s="48"/>
      <c r="BF75" s="48"/>
      <c r="BG75" s="48"/>
      <c r="BH75" s="48"/>
      <c r="BM75" s="48" t="e">
        <f>#REF!+W75</f>
        <v>#REF!</v>
      </c>
    </row>
    <row r="76" spans="1:65" ht="15.75" hidden="1" thickTop="1" x14ac:dyDescent="0.25">
      <c r="A76" s="325" t="s">
        <v>1529</v>
      </c>
      <c r="B76" s="325">
        <v>543965</v>
      </c>
      <c r="C76" s="325">
        <v>3022021</v>
      </c>
      <c r="D76" s="325" t="s">
        <v>987</v>
      </c>
      <c r="E76" s="325">
        <v>400042</v>
      </c>
      <c r="F76" s="325" t="s">
        <v>4651</v>
      </c>
      <c r="G76" s="325">
        <v>10265</v>
      </c>
      <c r="H76" s="326">
        <v>6045</v>
      </c>
      <c r="J76">
        <f t="shared" si="47"/>
        <v>3</v>
      </c>
      <c r="L76" t="s">
        <v>530</v>
      </c>
      <c r="N76" t="str">
        <f t="shared" si="48"/>
        <v>2021.SENI.I03.3</v>
      </c>
      <c r="O76" t="str">
        <f t="shared" si="49"/>
        <v>10265/543965</v>
      </c>
      <c r="Q76" s="6">
        <f t="shared" si="6"/>
        <v>930</v>
      </c>
      <c r="R76" s="48">
        <f t="shared" si="7"/>
        <v>465</v>
      </c>
      <c r="S76" s="48">
        <f t="shared" ref="S76:AB76" si="75">R76</f>
        <v>465</v>
      </c>
      <c r="T76" s="48">
        <f t="shared" si="75"/>
        <v>465</v>
      </c>
      <c r="U76" s="48">
        <f t="shared" si="75"/>
        <v>465</v>
      </c>
      <c r="V76" s="48">
        <f t="shared" si="75"/>
        <v>465</v>
      </c>
      <c r="W76" s="48">
        <f t="shared" si="75"/>
        <v>465</v>
      </c>
      <c r="X76" s="48">
        <f t="shared" si="75"/>
        <v>465</v>
      </c>
      <c r="Y76" s="48">
        <f t="shared" si="75"/>
        <v>465</v>
      </c>
      <c r="Z76" s="48">
        <f t="shared" si="75"/>
        <v>465</v>
      </c>
      <c r="AA76" s="48">
        <f t="shared" si="75"/>
        <v>465</v>
      </c>
      <c r="AB76" s="48">
        <f t="shared" si="75"/>
        <v>465</v>
      </c>
      <c r="AC76" s="48">
        <f t="shared" si="9"/>
        <v>6045</v>
      </c>
      <c r="AD76" s="48">
        <f t="shared" si="10"/>
        <v>0</v>
      </c>
      <c r="AE76" s="48" t="str">
        <f t="shared" si="51"/>
        <v>302202110265SENInclusion</v>
      </c>
      <c r="AF76" s="48"/>
      <c r="AG76" s="48">
        <f t="shared" si="11"/>
        <v>1860</v>
      </c>
      <c r="AH76" s="48">
        <f t="shared" si="12"/>
        <v>3255</v>
      </c>
      <c r="AI76" s="48">
        <f t="shared" si="13"/>
        <v>4650</v>
      </c>
      <c r="AJ76" s="48">
        <f t="shared" si="14"/>
        <v>6045</v>
      </c>
      <c r="AK76" s="6"/>
      <c r="AL76" s="6"/>
      <c r="AM76" s="6"/>
      <c r="AN76" s="6"/>
      <c r="AO76" s="6"/>
      <c r="AP76" s="1"/>
      <c r="AQ76" s="48"/>
      <c r="AR76" s="1"/>
      <c r="AV76" s="48"/>
      <c r="AW76" s="48"/>
      <c r="AX76" s="48"/>
      <c r="AY76" s="48"/>
      <c r="AZ76" s="48"/>
      <c r="BA76" s="48"/>
      <c r="BB76" s="48"/>
      <c r="BC76" s="48"/>
      <c r="BD76" s="48"/>
      <c r="BE76" s="48"/>
      <c r="BF76" s="48"/>
      <c r="BG76" s="48"/>
      <c r="BH76" s="48"/>
      <c r="BM76" s="48"/>
    </row>
    <row r="77" spans="1:65" ht="15.75" hidden="1" thickTop="1" x14ac:dyDescent="0.25">
      <c r="A77" s="325" t="s">
        <v>1530</v>
      </c>
      <c r="B77" s="325">
        <v>516500</v>
      </c>
      <c r="C77" s="325">
        <v>3024212</v>
      </c>
      <c r="D77" s="325" t="s">
        <v>1531</v>
      </c>
      <c r="E77" s="325">
        <v>143727</v>
      </c>
      <c r="F77" s="325" t="s">
        <v>524</v>
      </c>
      <c r="G77" s="325">
        <v>11442</v>
      </c>
      <c r="H77" s="326">
        <v>229068.92000000004</v>
      </c>
      <c r="J77">
        <f t="shared" si="47"/>
        <v>1</v>
      </c>
      <c r="L77" t="s">
        <v>530</v>
      </c>
      <c r="N77" t="str">
        <f t="shared" si="48"/>
        <v>4212.EHCP.I03.1</v>
      </c>
      <c r="O77" t="str">
        <f t="shared" si="49"/>
        <v>11442/516500</v>
      </c>
      <c r="Q77" s="6">
        <f t="shared" si="6"/>
        <v>35241.372307692312</v>
      </c>
      <c r="R77" s="48">
        <f t="shared" si="7"/>
        <v>17620.686153846156</v>
      </c>
      <c r="S77" s="48">
        <f t="shared" ref="S77:AB77" si="76">R77</f>
        <v>17620.686153846156</v>
      </c>
      <c r="T77" s="48">
        <f t="shared" si="76"/>
        <v>17620.686153846156</v>
      </c>
      <c r="U77" s="48">
        <f t="shared" si="76"/>
        <v>17620.686153846156</v>
      </c>
      <c r="V77" s="48">
        <f t="shared" si="76"/>
        <v>17620.686153846156</v>
      </c>
      <c r="W77" s="48">
        <f t="shared" si="76"/>
        <v>17620.686153846156</v>
      </c>
      <c r="X77" s="48">
        <f t="shared" si="76"/>
        <v>17620.686153846156</v>
      </c>
      <c r="Y77" s="48">
        <f t="shared" si="76"/>
        <v>17620.686153846156</v>
      </c>
      <c r="Z77" s="48">
        <f t="shared" si="76"/>
        <v>17620.686153846156</v>
      </c>
      <c r="AA77" s="48">
        <f t="shared" si="76"/>
        <v>17620.686153846156</v>
      </c>
      <c r="AB77" s="48">
        <f t="shared" si="76"/>
        <v>17620.686153846156</v>
      </c>
      <c r="AC77" s="48">
        <f t="shared" si="9"/>
        <v>229068.92</v>
      </c>
      <c r="AD77" s="48">
        <f t="shared" si="10"/>
        <v>0</v>
      </c>
      <c r="AE77" s="48" t="str">
        <f t="shared" si="51"/>
        <v>302421211442EHCP</v>
      </c>
      <c r="AF77" s="48"/>
      <c r="AG77" s="48">
        <f t="shared" si="11"/>
        <v>70482.744615384625</v>
      </c>
      <c r="AH77" s="48">
        <f t="shared" si="12"/>
        <v>123344.80307692308</v>
      </c>
      <c r="AI77" s="48">
        <f t="shared" si="13"/>
        <v>176206.86153846156</v>
      </c>
      <c r="AJ77" s="48">
        <f t="shared" si="14"/>
        <v>229068.92</v>
      </c>
      <c r="AK77" s="6"/>
      <c r="AL77" s="6"/>
      <c r="AM77" s="6"/>
      <c r="AN77" s="6"/>
      <c r="AO77" s="6"/>
      <c r="AP77" s="1"/>
      <c r="AQ77" s="48"/>
      <c r="AR77" s="1"/>
      <c r="AV77" s="48"/>
      <c r="AW77" s="48"/>
      <c r="AX77" s="48"/>
      <c r="AY77" s="48"/>
      <c r="AZ77" s="48"/>
      <c r="BA77" s="48"/>
      <c r="BB77" s="48"/>
      <c r="BC77" s="48"/>
      <c r="BD77" s="48"/>
      <c r="BE77" s="48"/>
      <c r="BF77" s="48"/>
      <c r="BG77" s="48"/>
      <c r="BH77" s="48"/>
      <c r="BM77" s="48"/>
    </row>
    <row r="78" spans="1:65" ht="15.75" hidden="1" thickTop="1" x14ac:dyDescent="0.25">
      <c r="A78" s="325" t="s">
        <v>1532</v>
      </c>
      <c r="B78" s="325">
        <v>543965</v>
      </c>
      <c r="C78" s="325">
        <v>3022023</v>
      </c>
      <c r="D78" s="325" t="s">
        <v>988</v>
      </c>
      <c r="E78" s="325">
        <v>400159</v>
      </c>
      <c r="F78" s="325" t="s">
        <v>524</v>
      </c>
      <c r="G78" s="325">
        <v>11431</v>
      </c>
      <c r="H78" s="326">
        <v>91426.82</v>
      </c>
      <c r="J78">
        <f t="shared" si="47"/>
        <v>1</v>
      </c>
      <c r="L78" t="s">
        <v>530</v>
      </c>
      <c r="N78" t="str">
        <f t="shared" si="48"/>
        <v>2023.EHCP.I03.1</v>
      </c>
      <c r="O78" t="str">
        <f t="shared" si="49"/>
        <v>11431/543965</v>
      </c>
      <c r="Q78" s="6">
        <f t="shared" si="6"/>
        <v>14065.664615384616</v>
      </c>
      <c r="R78" s="48">
        <f t="shared" si="7"/>
        <v>7032.8323076923079</v>
      </c>
      <c r="S78" s="48">
        <f t="shared" ref="S78:AB78" si="77">R78</f>
        <v>7032.8323076923079</v>
      </c>
      <c r="T78" s="48">
        <f t="shared" si="77"/>
        <v>7032.8323076923079</v>
      </c>
      <c r="U78" s="48">
        <f t="shared" si="77"/>
        <v>7032.8323076923079</v>
      </c>
      <c r="V78" s="48">
        <f t="shared" si="77"/>
        <v>7032.8323076923079</v>
      </c>
      <c r="W78" s="48">
        <f t="shared" si="77"/>
        <v>7032.8323076923079</v>
      </c>
      <c r="X78" s="48">
        <f t="shared" si="77"/>
        <v>7032.8323076923079</v>
      </c>
      <c r="Y78" s="48">
        <f t="shared" si="77"/>
        <v>7032.8323076923079</v>
      </c>
      <c r="Z78" s="48">
        <f t="shared" si="77"/>
        <v>7032.8323076923079</v>
      </c>
      <c r="AA78" s="48">
        <f t="shared" si="77"/>
        <v>7032.8323076923079</v>
      </c>
      <c r="AB78" s="48">
        <f t="shared" si="77"/>
        <v>7032.8323076923079</v>
      </c>
      <c r="AC78" s="48">
        <f t="shared" si="9"/>
        <v>91426.820000000036</v>
      </c>
      <c r="AD78" s="48">
        <f t="shared" si="10"/>
        <v>0</v>
      </c>
      <c r="AE78" s="48" t="str">
        <f t="shared" si="51"/>
        <v>302202311431EHCP</v>
      </c>
      <c r="AF78" s="48"/>
      <c r="AG78" s="48">
        <f t="shared" si="11"/>
        <v>28131.329230769232</v>
      </c>
      <c r="AH78" s="48">
        <f t="shared" si="12"/>
        <v>49229.826153846167</v>
      </c>
      <c r="AI78" s="48">
        <f t="shared" si="13"/>
        <v>70328.323076923101</v>
      </c>
      <c r="AJ78" s="48">
        <f t="shared" si="14"/>
        <v>91426.820000000036</v>
      </c>
      <c r="AK78" s="6"/>
      <c r="AL78" s="6"/>
      <c r="AM78" s="6"/>
      <c r="AN78" s="6"/>
      <c r="AO78" s="6"/>
      <c r="AP78" s="1"/>
      <c r="AQ78" s="48"/>
      <c r="AR78" s="1"/>
      <c r="AV78" s="48"/>
      <c r="AW78" s="48"/>
      <c r="AX78" s="48"/>
      <c r="AY78" s="48"/>
      <c r="AZ78" s="48"/>
      <c r="BA78" s="48"/>
      <c r="BB78" s="48"/>
      <c r="BC78" s="48"/>
      <c r="BD78" s="48"/>
      <c r="BE78" s="48"/>
      <c r="BF78" s="48"/>
      <c r="BG78" s="48"/>
      <c r="BH78" s="48"/>
      <c r="BM78" s="48" t="e">
        <f>#REF!+W78</f>
        <v>#REF!</v>
      </c>
    </row>
    <row r="79" spans="1:65" ht="15.75" hidden="1" thickTop="1" x14ac:dyDescent="0.25">
      <c r="A79" s="325" t="s">
        <v>1533</v>
      </c>
      <c r="B79" s="325">
        <v>543965</v>
      </c>
      <c r="C79" s="325">
        <v>3022023</v>
      </c>
      <c r="D79" s="325" t="s">
        <v>988</v>
      </c>
      <c r="E79" s="325">
        <v>400159</v>
      </c>
      <c r="F79" s="325" t="s">
        <v>4651</v>
      </c>
      <c r="G79" s="325">
        <v>10265</v>
      </c>
      <c r="H79" s="326">
        <v>7738.72</v>
      </c>
      <c r="J79">
        <f t="shared" si="47"/>
        <v>2</v>
      </c>
      <c r="L79" t="s">
        <v>530</v>
      </c>
      <c r="N79" t="str">
        <f t="shared" si="48"/>
        <v>2023.SENI.I03.2</v>
      </c>
      <c r="O79" t="str">
        <f t="shared" si="49"/>
        <v>10265/543965</v>
      </c>
      <c r="Q79" s="6">
        <f t="shared" si="6"/>
        <v>1190.5723076923077</v>
      </c>
      <c r="R79" s="48">
        <f t="shared" si="7"/>
        <v>595.28615384615387</v>
      </c>
      <c r="S79" s="48">
        <f t="shared" ref="S79:AB79" si="78">R79</f>
        <v>595.28615384615387</v>
      </c>
      <c r="T79" s="48">
        <f t="shared" si="78"/>
        <v>595.28615384615387</v>
      </c>
      <c r="U79" s="48">
        <f t="shared" si="78"/>
        <v>595.28615384615387</v>
      </c>
      <c r="V79" s="48">
        <f t="shared" si="78"/>
        <v>595.28615384615387</v>
      </c>
      <c r="W79" s="48">
        <f t="shared" si="78"/>
        <v>595.28615384615387</v>
      </c>
      <c r="X79" s="48">
        <f t="shared" si="78"/>
        <v>595.28615384615387</v>
      </c>
      <c r="Y79" s="48">
        <f t="shared" si="78"/>
        <v>595.28615384615387</v>
      </c>
      <c r="Z79" s="48">
        <f t="shared" si="78"/>
        <v>595.28615384615387</v>
      </c>
      <c r="AA79" s="48">
        <f t="shared" si="78"/>
        <v>595.28615384615387</v>
      </c>
      <c r="AB79" s="48">
        <f t="shared" si="78"/>
        <v>595.28615384615387</v>
      </c>
      <c r="AC79" s="48">
        <f t="shared" si="9"/>
        <v>7738.72</v>
      </c>
      <c r="AD79" s="48">
        <f t="shared" si="10"/>
        <v>0</v>
      </c>
      <c r="AE79" s="48" t="str">
        <f t="shared" si="51"/>
        <v>302202310265SENInclusion</v>
      </c>
      <c r="AF79" s="48"/>
      <c r="AG79" s="48">
        <f t="shared" si="11"/>
        <v>2381.1446153846155</v>
      </c>
      <c r="AH79" s="48">
        <f t="shared" si="12"/>
        <v>4167.0030769230771</v>
      </c>
      <c r="AI79" s="48">
        <f t="shared" si="13"/>
        <v>5952.8615384615387</v>
      </c>
      <c r="AJ79" s="48">
        <f t="shared" si="14"/>
        <v>7738.72</v>
      </c>
      <c r="AK79" s="6"/>
      <c r="AL79" s="6"/>
      <c r="AM79" s="6"/>
      <c r="AN79" s="6"/>
      <c r="AO79" s="6"/>
      <c r="AP79" s="1"/>
      <c r="AQ79" s="48"/>
      <c r="AR79" s="1"/>
      <c r="AV79" s="48"/>
      <c r="AW79" s="48"/>
      <c r="AX79" s="48"/>
      <c r="AY79" s="48"/>
      <c r="AZ79" s="48"/>
      <c r="BA79" s="48"/>
      <c r="BB79" s="48"/>
      <c r="BC79" s="48"/>
      <c r="BD79" s="48"/>
      <c r="BE79" s="48"/>
      <c r="BF79" s="48"/>
      <c r="BG79" s="48"/>
      <c r="BH79" s="48"/>
      <c r="BM79" s="48" t="e">
        <f>#REF!+W79</f>
        <v>#REF!</v>
      </c>
    </row>
    <row r="80" spans="1:65" ht="15.75" hidden="1" thickTop="1" x14ac:dyDescent="0.25">
      <c r="A80" s="325" t="s">
        <v>1534</v>
      </c>
      <c r="B80" s="325">
        <v>516500</v>
      </c>
      <c r="C80" s="325">
        <v>3022001</v>
      </c>
      <c r="D80" s="325" t="s">
        <v>1535</v>
      </c>
      <c r="E80" s="325">
        <v>143691</v>
      </c>
      <c r="F80" s="325" t="s">
        <v>524</v>
      </c>
      <c r="G80" s="325">
        <v>11443</v>
      </c>
      <c r="H80" s="326">
        <v>10990</v>
      </c>
      <c r="J80">
        <f t="shared" si="47"/>
        <v>1</v>
      </c>
      <c r="L80" t="s">
        <v>530</v>
      </c>
      <c r="N80" t="str">
        <f t="shared" si="48"/>
        <v>2001.EHCP.I03.1</v>
      </c>
      <c r="O80" t="str">
        <f t="shared" si="49"/>
        <v>11443/516500</v>
      </c>
      <c r="Q80" s="6">
        <f t="shared" si="6"/>
        <v>1690.7692307692307</v>
      </c>
      <c r="R80" s="48">
        <f t="shared" si="7"/>
        <v>845.38461538461536</v>
      </c>
      <c r="S80" s="48">
        <f t="shared" ref="S80:AB80" si="79">R80</f>
        <v>845.38461538461536</v>
      </c>
      <c r="T80" s="48">
        <f t="shared" si="79"/>
        <v>845.38461538461536</v>
      </c>
      <c r="U80" s="48">
        <f t="shared" si="79"/>
        <v>845.38461538461536</v>
      </c>
      <c r="V80" s="48">
        <f t="shared" si="79"/>
        <v>845.38461538461536</v>
      </c>
      <c r="W80" s="48">
        <f t="shared" si="79"/>
        <v>845.38461538461536</v>
      </c>
      <c r="X80" s="48">
        <f t="shared" si="79"/>
        <v>845.38461538461536</v>
      </c>
      <c r="Y80" s="48">
        <f t="shared" si="79"/>
        <v>845.38461538461536</v>
      </c>
      <c r="Z80" s="48">
        <f t="shared" si="79"/>
        <v>845.38461538461536</v>
      </c>
      <c r="AA80" s="48">
        <f t="shared" si="79"/>
        <v>845.38461538461536</v>
      </c>
      <c r="AB80" s="48">
        <f t="shared" si="79"/>
        <v>845.38461538461536</v>
      </c>
      <c r="AC80" s="48">
        <f t="shared" si="9"/>
        <v>10990</v>
      </c>
      <c r="AD80" s="48">
        <f t="shared" si="10"/>
        <v>0</v>
      </c>
      <c r="AE80" s="48" t="str">
        <f t="shared" si="51"/>
        <v>302200111443EHCP</v>
      </c>
      <c r="AF80" s="48"/>
      <c r="AG80" s="48">
        <f t="shared" si="11"/>
        <v>3381.5384615384614</v>
      </c>
      <c r="AH80" s="48">
        <f t="shared" si="12"/>
        <v>5917.6923076923076</v>
      </c>
      <c r="AI80" s="48">
        <f t="shared" si="13"/>
        <v>8453.8461538461543</v>
      </c>
      <c r="AJ80" s="48">
        <f t="shared" si="14"/>
        <v>10990</v>
      </c>
      <c r="AK80" s="6"/>
      <c r="AL80" s="6"/>
      <c r="AM80" s="6"/>
      <c r="AN80" s="6"/>
      <c r="AO80" s="6"/>
      <c r="AP80" s="1"/>
      <c r="AQ80" s="48"/>
      <c r="AR80" s="1"/>
      <c r="AV80" s="48"/>
      <c r="AW80" s="48"/>
      <c r="AX80" s="48"/>
      <c r="AY80" s="48"/>
      <c r="AZ80" s="48"/>
      <c r="BA80" s="48"/>
      <c r="BB80" s="48"/>
      <c r="BC80" s="48"/>
      <c r="BD80" s="48"/>
      <c r="BE80" s="48"/>
      <c r="BF80" s="48"/>
      <c r="BG80" s="48"/>
      <c r="BH80" s="48"/>
      <c r="BM80" s="48" t="e">
        <f>#REF!+W80</f>
        <v>#REF!</v>
      </c>
    </row>
    <row r="81" spans="1:65" ht="15.75" hidden="1" thickTop="1" x14ac:dyDescent="0.25">
      <c r="A81" s="325" t="s">
        <v>1536</v>
      </c>
      <c r="B81" s="325">
        <v>543965</v>
      </c>
      <c r="C81" s="325">
        <v>3022024</v>
      </c>
      <c r="D81" s="325" t="s">
        <v>989</v>
      </c>
      <c r="E81" s="325">
        <v>400047</v>
      </c>
      <c r="F81" s="325" t="s">
        <v>524</v>
      </c>
      <c r="G81" s="325">
        <v>11431</v>
      </c>
      <c r="H81" s="326">
        <v>52934.58</v>
      </c>
      <c r="J81">
        <f t="shared" si="47"/>
        <v>1</v>
      </c>
      <c r="L81" t="s">
        <v>530</v>
      </c>
      <c r="N81" t="str">
        <f t="shared" si="48"/>
        <v>2024.EHCP.I03.1</v>
      </c>
      <c r="O81" t="str">
        <f t="shared" si="49"/>
        <v>11431/543965</v>
      </c>
      <c r="Q81" s="6">
        <f t="shared" si="6"/>
        <v>8143.7815384615387</v>
      </c>
      <c r="R81" s="48">
        <f t="shared" si="7"/>
        <v>4071.8907692307694</v>
      </c>
      <c r="S81" s="48">
        <f t="shared" ref="S81:AB81" si="80">R81</f>
        <v>4071.8907692307694</v>
      </c>
      <c r="T81" s="48">
        <f t="shared" si="80"/>
        <v>4071.8907692307694</v>
      </c>
      <c r="U81" s="48">
        <f t="shared" si="80"/>
        <v>4071.8907692307694</v>
      </c>
      <c r="V81" s="48">
        <f t="shared" si="80"/>
        <v>4071.8907692307694</v>
      </c>
      <c r="W81" s="48">
        <f t="shared" si="80"/>
        <v>4071.8907692307694</v>
      </c>
      <c r="X81" s="48">
        <f t="shared" si="80"/>
        <v>4071.8907692307694</v>
      </c>
      <c r="Y81" s="48">
        <f t="shared" si="80"/>
        <v>4071.8907692307694</v>
      </c>
      <c r="Z81" s="48">
        <f t="shared" si="80"/>
        <v>4071.8907692307694</v>
      </c>
      <c r="AA81" s="48">
        <f t="shared" si="80"/>
        <v>4071.8907692307694</v>
      </c>
      <c r="AB81" s="48">
        <f t="shared" si="80"/>
        <v>4071.8907692307694</v>
      </c>
      <c r="AC81" s="48">
        <f t="shared" si="9"/>
        <v>52934.58</v>
      </c>
      <c r="AD81" s="48">
        <f t="shared" si="10"/>
        <v>0</v>
      </c>
      <c r="AE81" s="48" t="str">
        <f t="shared" si="51"/>
        <v>302202411431EHCP</v>
      </c>
      <c r="AF81" s="48"/>
      <c r="AG81" s="48">
        <f t="shared" si="11"/>
        <v>16287.563076923077</v>
      </c>
      <c r="AH81" s="48">
        <f t="shared" si="12"/>
        <v>28503.235384615386</v>
      </c>
      <c r="AI81" s="48">
        <f t="shared" si="13"/>
        <v>40718.907692307694</v>
      </c>
      <c r="AJ81" s="48">
        <f t="shared" si="14"/>
        <v>52934.58</v>
      </c>
      <c r="AK81" s="6"/>
      <c r="AL81" s="6"/>
      <c r="AM81" s="6"/>
      <c r="AN81" s="6"/>
      <c r="AO81" s="6"/>
      <c r="AP81" s="1"/>
      <c r="AQ81" s="48"/>
      <c r="AR81" s="1"/>
      <c r="AV81" s="48"/>
      <c r="AW81" s="48"/>
      <c r="AX81" s="48"/>
      <c r="AY81" s="48"/>
      <c r="AZ81" s="48"/>
      <c r="BA81" s="48"/>
      <c r="BB81" s="48"/>
      <c r="BC81" s="48"/>
      <c r="BD81" s="48"/>
      <c r="BE81" s="48"/>
      <c r="BF81" s="48"/>
      <c r="BG81" s="48"/>
      <c r="BH81" s="48"/>
      <c r="BM81" s="48" t="e">
        <f>#REF!+W81</f>
        <v>#REF!</v>
      </c>
    </row>
    <row r="82" spans="1:65" ht="15.75" hidden="1" thickTop="1" x14ac:dyDescent="0.25">
      <c r="A82" s="325" t="s">
        <v>1536</v>
      </c>
      <c r="B82" s="325">
        <v>543965</v>
      </c>
      <c r="C82" s="325">
        <v>3022024</v>
      </c>
      <c r="D82" s="325" t="s">
        <v>989</v>
      </c>
      <c r="E82" s="325">
        <v>400047</v>
      </c>
      <c r="F82" s="325" t="s">
        <v>524</v>
      </c>
      <c r="G82" s="325">
        <v>11436</v>
      </c>
      <c r="H82" s="326">
        <v>2576.88</v>
      </c>
      <c r="J82">
        <f t="shared" si="47"/>
        <v>2</v>
      </c>
      <c r="L82" t="s">
        <v>530</v>
      </c>
      <c r="N82" t="str">
        <f t="shared" si="48"/>
        <v>2024.EHCP.I03.2</v>
      </c>
      <c r="O82" t="str">
        <f t="shared" si="49"/>
        <v>11436/543965</v>
      </c>
      <c r="Q82" s="6">
        <f t="shared" si="6"/>
        <v>396.44307692307694</v>
      </c>
      <c r="R82" s="48">
        <f t="shared" si="7"/>
        <v>198.22153846153847</v>
      </c>
      <c r="S82" s="48">
        <f t="shared" ref="S82:AB82" si="81">R82</f>
        <v>198.22153846153847</v>
      </c>
      <c r="T82" s="48">
        <f t="shared" si="81"/>
        <v>198.22153846153847</v>
      </c>
      <c r="U82" s="48">
        <f t="shared" si="81"/>
        <v>198.22153846153847</v>
      </c>
      <c r="V82" s="48">
        <f t="shared" si="81"/>
        <v>198.22153846153847</v>
      </c>
      <c r="W82" s="48">
        <f t="shared" si="81"/>
        <v>198.22153846153847</v>
      </c>
      <c r="X82" s="48">
        <f t="shared" si="81"/>
        <v>198.22153846153847</v>
      </c>
      <c r="Y82" s="48">
        <f t="shared" si="81"/>
        <v>198.22153846153847</v>
      </c>
      <c r="Z82" s="48">
        <f t="shared" si="81"/>
        <v>198.22153846153847</v>
      </c>
      <c r="AA82" s="48">
        <f t="shared" si="81"/>
        <v>198.22153846153847</v>
      </c>
      <c r="AB82" s="48">
        <f t="shared" si="81"/>
        <v>198.22153846153847</v>
      </c>
      <c r="AC82" s="48">
        <f t="shared" si="9"/>
        <v>2576.88</v>
      </c>
      <c r="AD82" s="48">
        <f t="shared" si="10"/>
        <v>0</v>
      </c>
      <c r="AE82" s="48" t="str">
        <f t="shared" si="51"/>
        <v>302202411436EHCP</v>
      </c>
      <c r="AF82" s="48"/>
      <c r="AG82" s="48">
        <f t="shared" si="11"/>
        <v>792.88615384615389</v>
      </c>
      <c r="AH82" s="48">
        <f t="shared" si="12"/>
        <v>1387.5507692307694</v>
      </c>
      <c r="AI82" s="48">
        <f t="shared" si="13"/>
        <v>1982.2153846153851</v>
      </c>
      <c r="AJ82" s="48">
        <f t="shared" si="14"/>
        <v>2576.88</v>
      </c>
      <c r="AK82" s="6"/>
      <c r="AL82" s="6"/>
      <c r="AM82" s="6"/>
      <c r="AN82" s="6"/>
      <c r="AO82" s="6"/>
      <c r="AP82" s="1"/>
      <c r="AQ82" s="48"/>
      <c r="AR82" s="1"/>
      <c r="AV82" s="48"/>
      <c r="AW82" s="48"/>
      <c r="AX82" s="48"/>
      <c r="AY82" s="48"/>
      <c r="AZ82" s="48"/>
      <c r="BA82" s="48"/>
      <c r="BB82" s="48"/>
      <c r="BC82" s="48"/>
      <c r="BD82" s="48"/>
      <c r="BE82" s="48"/>
      <c r="BF82" s="48"/>
      <c r="BG82" s="48"/>
      <c r="BH82" s="48"/>
      <c r="BM82" s="48" t="e">
        <f>#REF!+W82</f>
        <v>#REF!</v>
      </c>
    </row>
    <row r="83" spans="1:65" ht="15.75" hidden="1" thickTop="1" x14ac:dyDescent="0.25">
      <c r="A83" s="325" t="s">
        <v>1537</v>
      </c>
      <c r="B83" s="325">
        <v>543965</v>
      </c>
      <c r="C83" s="325">
        <v>3022024</v>
      </c>
      <c r="D83" s="325" t="s">
        <v>989</v>
      </c>
      <c r="E83" s="325">
        <v>400047</v>
      </c>
      <c r="F83" s="325" t="s">
        <v>4651</v>
      </c>
      <c r="G83" s="325">
        <v>10265</v>
      </c>
      <c r="H83" s="326">
        <v>7285.3700000000008</v>
      </c>
      <c r="J83">
        <f t="shared" si="47"/>
        <v>3</v>
      </c>
      <c r="L83" t="s">
        <v>530</v>
      </c>
      <c r="N83" t="str">
        <f t="shared" si="48"/>
        <v>2024.SENI.I03.3</v>
      </c>
      <c r="O83" t="str">
        <f t="shared" si="49"/>
        <v>10265/543965</v>
      </c>
      <c r="Q83" s="6">
        <f t="shared" si="6"/>
        <v>1120.8261538461541</v>
      </c>
      <c r="R83" s="48">
        <f t="shared" si="7"/>
        <v>560.41307692307703</v>
      </c>
      <c r="S83" s="48">
        <f t="shared" ref="S83:AB83" si="82">R83</f>
        <v>560.41307692307703</v>
      </c>
      <c r="T83" s="48">
        <f t="shared" si="82"/>
        <v>560.41307692307703</v>
      </c>
      <c r="U83" s="48">
        <f t="shared" si="82"/>
        <v>560.41307692307703</v>
      </c>
      <c r="V83" s="48">
        <f t="shared" si="82"/>
        <v>560.41307692307703</v>
      </c>
      <c r="W83" s="48">
        <f t="shared" si="82"/>
        <v>560.41307692307703</v>
      </c>
      <c r="X83" s="48">
        <f t="shared" si="82"/>
        <v>560.41307692307703</v>
      </c>
      <c r="Y83" s="48">
        <f t="shared" si="82"/>
        <v>560.41307692307703</v>
      </c>
      <c r="Z83" s="48">
        <f t="shared" si="82"/>
        <v>560.41307692307703</v>
      </c>
      <c r="AA83" s="48">
        <f t="shared" si="82"/>
        <v>560.41307692307703</v>
      </c>
      <c r="AB83" s="48">
        <f t="shared" si="82"/>
        <v>560.41307692307703</v>
      </c>
      <c r="AC83" s="48">
        <f t="shared" si="9"/>
        <v>7285.3700000000008</v>
      </c>
      <c r="AD83" s="48">
        <f t="shared" si="10"/>
        <v>0</v>
      </c>
      <c r="AE83" s="48" t="str">
        <f t="shared" si="51"/>
        <v>302202410265SENInclusion</v>
      </c>
      <c r="AF83" s="48"/>
      <c r="AG83" s="48">
        <f t="shared" si="11"/>
        <v>2241.6523076923081</v>
      </c>
      <c r="AH83" s="48">
        <f t="shared" si="12"/>
        <v>3922.8915384615389</v>
      </c>
      <c r="AI83" s="48">
        <f t="shared" si="13"/>
        <v>5604.1307692307701</v>
      </c>
      <c r="AJ83" s="48">
        <f t="shared" si="14"/>
        <v>7285.3700000000008</v>
      </c>
      <c r="AK83" s="6"/>
      <c r="AL83" s="6"/>
      <c r="AM83" s="6"/>
      <c r="AN83" s="6"/>
      <c r="AO83" s="6"/>
      <c r="AP83" s="1"/>
      <c r="AQ83" s="48"/>
      <c r="AR83" s="1"/>
      <c r="AV83" s="48"/>
      <c r="AW83" s="48"/>
      <c r="AX83" s="48"/>
      <c r="AY83" s="48"/>
      <c r="AZ83" s="48"/>
      <c r="BA83" s="48"/>
      <c r="BB83" s="48"/>
      <c r="BC83" s="48"/>
      <c r="BD83" s="48"/>
      <c r="BE83" s="48"/>
      <c r="BF83" s="48"/>
      <c r="BG83" s="48"/>
      <c r="BH83" s="48"/>
      <c r="BM83" s="48" t="e">
        <f>#REF!+W83</f>
        <v>#REF!</v>
      </c>
    </row>
    <row r="84" spans="1:65" ht="15.75" hidden="1" thickTop="1" x14ac:dyDescent="0.25">
      <c r="A84" s="325" t="s">
        <v>1538</v>
      </c>
      <c r="B84" s="325">
        <v>543965</v>
      </c>
      <c r="C84" s="325">
        <v>3025405</v>
      </c>
      <c r="D84" s="325" t="s">
        <v>1041</v>
      </c>
      <c r="E84" s="325">
        <v>400041</v>
      </c>
      <c r="F84" s="325" t="s">
        <v>524</v>
      </c>
      <c r="G84" s="325">
        <v>11435</v>
      </c>
      <c r="H84" s="326">
        <v>116029.08</v>
      </c>
      <c r="J84">
        <f t="shared" ref="J84:J115" si="83">IF(D84=D83,J83+1,1)</f>
        <v>1</v>
      </c>
      <c r="L84" t="s">
        <v>530</v>
      </c>
      <c r="N84" t="str">
        <f t="shared" ref="N84:N115" si="84">A84&amp;J84</f>
        <v>5405.EHCP.I03.1</v>
      </c>
      <c r="O84" t="str">
        <f t="shared" ref="O84:O115" si="85">G84&amp;"/"&amp;B84</f>
        <v>11435/543965</v>
      </c>
      <c r="Q84" s="6">
        <f t="shared" si="6"/>
        <v>17850.627692307691</v>
      </c>
      <c r="R84" s="48">
        <f t="shared" si="7"/>
        <v>8925.3138461538456</v>
      </c>
      <c r="S84" s="48">
        <f t="shared" ref="S84:AB84" si="86">R84</f>
        <v>8925.3138461538456</v>
      </c>
      <c r="T84" s="48">
        <f t="shared" si="86"/>
        <v>8925.3138461538456</v>
      </c>
      <c r="U84" s="48">
        <f t="shared" si="86"/>
        <v>8925.3138461538456</v>
      </c>
      <c r="V84" s="48">
        <f t="shared" si="86"/>
        <v>8925.3138461538456</v>
      </c>
      <c r="W84" s="48">
        <f t="shared" si="86"/>
        <v>8925.3138461538456</v>
      </c>
      <c r="X84" s="48">
        <f t="shared" si="86"/>
        <v>8925.3138461538456</v>
      </c>
      <c r="Y84" s="48">
        <f t="shared" si="86"/>
        <v>8925.3138461538456</v>
      </c>
      <c r="Z84" s="48">
        <f t="shared" si="86"/>
        <v>8925.3138461538456</v>
      </c>
      <c r="AA84" s="48">
        <f t="shared" si="86"/>
        <v>8925.3138461538456</v>
      </c>
      <c r="AB84" s="48">
        <f t="shared" si="86"/>
        <v>8925.3138461538456</v>
      </c>
      <c r="AC84" s="48">
        <f t="shared" si="9"/>
        <v>116029.08</v>
      </c>
      <c r="AD84" s="48">
        <f t="shared" si="10"/>
        <v>0</v>
      </c>
      <c r="AE84" s="48" t="str">
        <f t="shared" ref="AE84:AE115" si="87">C84&amp;G84&amp;F84</f>
        <v>302540511435EHCP</v>
      </c>
      <c r="AF84" s="48"/>
      <c r="AG84" s="48">
        <f t="shared" si="11"/>
        <v>35701.255384615382</v>
      </c>
      <c r="AH84" s="48">
        <f t="shared" si="12"/>
        <v>62477.196923076925</v>
      </c>
      <c r="AI84" s="48">
        <f t="shared" si="13"/>
        <v>89253.13846153846</v>
      </c>
      <c r="AJ84" s="48">
        <f t="shared" si="14"/>
        <v>116029.08</v>
      </c>
      <c r="AK84" s="6"/>
      <c r="AL84" s="6"/>
      <c r="AM84" s="6"/>
      <c r="AN84" s="6"/>
      <c r="AO84" s="6"/>
      <c r="AP84" s="1"/>
      <c r="AQ84" s="48"/>
      <c r="AR84" s="1"/>
      <c r="AV84" s="48"/>
      <c r="AW84" s="48"/>
      <c r="AX84" s="48"/>
      <c r="AY84" s="48"/>
      <c r="AZ84" s="48"/>
      <c r="BA84" s="48"/>
      <c r="BB84" s="48"/>
      <c r="BC84" s="48"/>
      <c r="BD84" s="48"/>
      <c r="BE84" s="48"/>
      <c r="BF84" s="48"/>
      <c r="BG84" s="48"/>
      <c r="BH84" s="48"/>
      <c r="BM84" s="48" t="e">
        <f>#REF!+W84</f>
        <v>#REF!</v>
      </c>
    </row>
    <row r="85" spans="1:65" ht="15.75" hidden="1" thickTop="1" x14ac:dyDescent="0.25">
      <c r="A85" s="325" t="s">
        <v>1539</v>
      </c>
      <c r="B85" s="325">
        <v>543965</v>
      </c>
      <c r="C85" s="325">
        <v>3022025</v>
      </c>
      <c r="D85" s="325" t="s">
        <v>990</v>
      </c>
      <c r="E85" s="325">
        <v>400001</v>
      </c>
      <c r="F85" s="325" t="s">
        <v>524</v>
      </c>
      <c r="G85" s="325">
        <v>11431</v>
      </c>
      <c r="H85" s="326">
        <v>65925.17</v>
      </c>
      <c r="J85">
        <f t="shared" si="83"/>
        <v>1</v>
      </c>
      <c r="L85" t="s">
        <v>530</v>
      </c>
      <c r="N85" t="str">
        <f t="shared" si="84"/>
        <v>2025.EHCP.I03.1</v>
      </c>
      <c r="O85" t="str">
        <f t="shared" si="85"/>
        <v>11431/543965</v>
      </c>
      <c r="Q85" s="6">
        <f t="shared" ref="Q85:Q148" si="88">(H85/13)*2</f>
        <v>10142.333846153846</v>
      </c>
      <c r="R85" s="48">
        <f t="shared" ref="R85:R148" si="89">H85/13</f>
        <v>5071.166923076923</v>
      </c>
      <c r="S85" s="48">
        <f t="shared" ref="S85:AB85" si="90">R85</f>
        <v>5071.166923076923</v>
      </c>
      <c r="T85" s="48">
        <f t="shared" si="90"/>
        <v>5071.166923076923</v>
      </c>
      <c r="U85" s="48">
        <f t="shared" si="90"/>
        <v>5071.166923076923</v>
      </c>
      <c r="V85" s="48">
        <f t="shared" si="90"/>
        <v>5071.166923076923</v>
      </c>
      <c r="W85" s="48">
        <f t="shared" si="90"/>
        <v>5071.166923076923</v>
      </c>
      <c r="X85" s="48">
        <f t="shared" si="90"/>
        <v>5071.166923076923</v>
      </c>
      <c r="Y85" s="48">
        <f t="shared" si="90"/>
        <v>5071.166923076923</v>
      </c>
      <c r="Z85" s="48">
        <f t="shared" si="90"/>
        <v>5071.166923076923</v>
      </c>
      <c r="AA85" s="48">
        <f t="shared" si="90"/>
        <v>5071.166923076923</v>
      </c>
      <c r="AB85" s="48">
        <f t="shared" si="90"/>
        <v>5071.166923076923</v>
      </c>
      <c r="AC85" s="48">
        <f t="shared" si="9"/>
        <v>65925.170000000013</v>
      </c>
      <c r="AD85" s="48">
        <f t="shared" si="10"/>
        <v>0</v>
      </c>
      <c r="AE85" s="48" t="str">
        <f t="shared" si="87"/>
        <v>302202511431EHCP</v>
      </c>
      <c r="AF85" s="48"/>
      <c r="AG85" s="48">
        <f t="shared" si="11"/>
        <v>20284.667692307692</v>
      </c>
      <c r="AH85" s="48">
        <f t="shared" si="12"/>
        <v>35498.168461538458</v>
      </c>
      <c r="AI85" s="48">
        <f t="shared" si="13"/>
        <v>50711.669230769236</v>
      </c>
      <c r="AJ85" s="48">
        <f t="shared" si="14"/>
        <v>65925.170000000013</v>
      </c>
      <c r="AK85" s="6"/>
      <c r="AL85" s="6"/>
      <c r="AM85" s="6"/>
      <c r="AN85" s="6"/>
      <c r="AO85" s="6"/>
      <c r="AP85" s="1"/>
      <c r="AQ85" s="48"/>
      <c r="AR85" s="1"/>
      <c r="AV85" s="48"/>
      <c r="AW85" s="48"/>
      <c r="AX85" s="48"/>
      <c r="AY85" s="48"/>
      <c r="AZ85" s="48"/>
      <c r="BA85" s="48"/>
      <c r="BB85" s="48"/>
      <c r="BC85" s="48"/>
      <c r="BD85" s="48"/>
      <c r="BE85" s="48"/>
      <c r="BF85" s="48"/>
      <c r="BG85" s="48"/>
      <c r="BH85" s="48"/>
      <c r="BM85" s="48"/>
    </row>
    <row r="86" spans="1:65" ht="15.75" hidden="1" thickTop="1" x14ac:dyDescent="0.25">
      <c r="A86" s="325" t="s">
        <v>1540</v>
      </c>
      <c r="B86" s="325">
        <v>543965</v>
      </c>
      <c r="C86" s="325">
        <v>3024003</v>
      </c>
      <c r="D86" s="325" t="s">
        <v>1042</v>
      </c>
      <c r="E86" s="325">
        <v>400033</v>
      </c>
      <c r="F86" s="325" t="s">
        <v>524</v>
      </c>
      <c r="G86" s="325">
        <v>11435</v>
      </c>
      <c r="H86" s="326">
        <v>177422.35000000009</v>
      </c>
      <c r="J86">
        <f t="shared" si="83"/>
        <v>1</v>
      </c>
      <c r="L86" t="s">
        <v>530</v>
      </c>
      <c r="N86" t="str">
        <f t="shared" si="84"/>
        <v>4003.EHCP.I03.1</v>
      </c>
      <c r="O86" t="str">
        <f t="shared" si="85"/>
        <v>11435/543965</v>
      </c>
      <c r="Q86" s="6">
        <f t="shared" si="88"/>
        <v>27295.746153846168</v>
      </c>
      <c r="R86" s="48">
        <f t="shared" si="89"/>
        <v>13647.873076923084</v>
      </c>
      <c r="S86" s="48">
        <f t="shared" ref="S86:AB86" si="91">R86</f>
        <v>13647.873076923084</v>
      </c>
      <c r="T86" s="48">
        <f t="shared" si="91"/>
        <v>13647.873076923084</v>
      </c>
      <c r="U86" s="48">
        <f t="shared" si="91"/>
        <v>13647.873076923084</v>
      </c>
      <c r="V86" s="48">
        <f t="shared" si="91"/>
        <v>13647.873076923084</v>
      </c>
      <c r="W86" s="48">
        <f t="shared" si="91"/>
        <v>13647.873076923084</v>
      </c>
      <c r="X86" s="48">
        <f t="shared" si="91"/>
        <v>13647.873076923084</v>
      </c>
      <c r="Y86" s="48">
        <f t="shared" si="91"/>
        <v>13647.873076923084</v>
      </c>
      <c r="Z86" s="48">
        <f t="shared" si="91"/>
        <v>13647.873076923084</v>
      </c>
      <c r="AA86" s="48">
        <f t="shared" si="91"/>
        <v>13647.873076923084</v>
      </c>
      <c r="AB86" s="48">
        <f t="shared" si="91"/>
        <v>13647.873076923084</v>
      </c>
      <c r="AC86" s="48">
        <f t="shared" si="9"/>
        <v>177422.35000000009</v>
      </c>
      <c r="AD86" s="48">
        <f t="shared" si="10"/>
        <v>0</v>
      </c>
      <c r="AE86" s="48" t="str">
        <f t="shared" si="87"/>
        <v>302400311435EHCP</v>
      </c>
      <c r="AF86" s="48"/>
      <c r="AG86" s="48">
        <f t="shared" si="11"/>
        <v>54591.492307692337</v>
      </c>
      <c r="AH86" s="48">
        <f t="shared" si="12"/>
        <v>95535.111538461599</v>
      </c>
      <c r="AI86" s="48">
        <f t="shared" si="13"/>
        <v>136478.73076923087</v>
      </c>
      <c r="AJ86" s="48">
        <f t="shared" si="14"/>
        <v>177422.35000000009</v>
      </c>
      <c r="AK86" s="6"/>
      <c r="AL86" s="6"/>
      <c r="AM86" s="6"/>
      <c r="AN86" s="6"/>
      <c r="AO86" s="6"/>
      <c r="AP86" s="1"/>
      <c r="AQ86" s="48"/>
      <c r="AR86" s="1"/>
      <c r="AV86" s="48"/>
      <c r="AW86" s="48"/>
      <c r="AX86" s="48"/>
      <c r="AY86" s="48"/>
      <c r="AZ86" s="48"/>
      <c r="BA86" s="48"/>
      <c r="BB86" s="48"/>
      <c r="BC86" s="48"/>
      <c r="BD86" s="48"/>
      <c r="BE86" s="48"/>
      <c r="BF86" s="48"/>
      <c r="BG86" s="48"/>
      <c r="BH86" s="48"/>
      <c r="BM86" s="48" t="e">
        <f>#REF!+W86</f>
        <v>#REF!</v>
      </c>
    </row>
    <row r="87" spans="1:65" ht="15.75" hidden="1" thickTop="1" x14ac:dyDescent="0.25">
      <c r="A87" s="325" t="s">
        <v>1541</v>
      </c>
      <c r="B87" s="325">
        <v>543965</v>
      </c>
      <c r="C87" s="325">
        <v>3022026</v>
      </c>
      <c r="D87" s="325" t="s">
        <v>991</v>
      </c>
      <c r="E87" s="325">
        <v>400082</v>
      </c>
      <c r="F87" s="325" t="s">
        <v>524</v>
      </c>
      <c r="G87" s="325">
        <v>11431</v>
      </c>
      <c r="H87" s="326">
        <v>57863.43</v>
      </c>
      <c r="J87">
        <f t="shared" si="83"/>
        <v>1</v>
      </c>
      <c r="L87" t="s">
        <v>530</v>
      </c>
      <c r="N87" t="str">
        <f t="shared" si="84"/>
        <v>2026.EHCP.I03.1</v>
      </c>
      <c r="O87" t="str">
        <f t="shared" si="85"/>
        <v>11431/543965</v>
      </c>
      <c r="Q87" s="6">
        <f t="shared" si="88"/>
        <v>8902.0661538461536</v>
      </c>
      <c r="R87" s="48">
        <f t="shared" si="89"/>
        <v>4451.0330769230768</v>
      </c>
      <c r="S87" s="48">
        <f t="shared" ref="S87:AB87" si="92">R87</f>
        <v>4451.0330769230768</v>
      </c>
      <c r="T87" s="48">
        <f t="shared" si="92"/>
        <v>4451.0330769230768</v>
      </c>
      <c r="U87" s="48">
        <f t="shared" si="92"/>
        <v>4451.0330769230768</v>
      </c>
      <c r="V87" s="48">
        <f t="shared" si="92"/>
        <v>4451.0330769230768</v>
      </c>
      <c r="W87" s="48">
        <f t="shared" si="92"/>
        <v>4451.0330769230768</v>
      </c>
      <c r="X87" s="48">
        <f t="shared" si="92"/>
        <v>4451.0330769230768</v>
      </c>
      <c r="Y87" s="48">
        <f t="shared" si="92"/>
        <v>4451.0330769230768</v>
      </c>
      <c r="Z87" s="48">
        <f t="shared" si="92"/>
        <v>4451.0330769230768</v>
      </c>
      <c r="AA87" s="48">
        <f t="shared" si="92"/>
        <v>4451.0330769230768</v>
      </c>
      <c r="AB87" s="48">
        <f t="shared" si="92"/>
        <v>4451.0330769230768</v>
      </c>
      <c r="AC87" s="48">
        <f t="shared" si="9"/>
        <v>57863.430000000015</v>
      </c>
      <c r="AD87" s="48">
        <f t="shared" si="10"/>
        <v>0</v>
      </c>
      <c r="AE87" s="48" t="str">
        <f t="shared" si="87"/>
        <v>302202611431EHCP</v>
      </c>
      <c r="AF87" s="48"/>
      <c r="AG87" s="48">
        <f t="shared" si="11"/>
        <v>17804.132307692307</v>
      </c>
      <c r="AH87" s="48">
        <f t="shared" si="12"/>
        <v>31157.231538461543</v>
      </c>
      <c r="AI87" s="48">
        <f t="shared" si="13"/>
        <v>44510.330769230779</v>
      </c>
      <c r="AJ87" s="48">
        <f t="shared" si="14"/>
        <v>57863.430000000015</v>
      </c>
      <c r="AK87" s="6"/>
      <c r="AL87" s="6"/>
      <c r="AM87" s="6"/>
      <c r="AN87" s="6"/>
      <c r="AO87" s="6"/>
      <c r="AP87" s="1"/>
      <c r="AQ87" s="48"/>
      <c r="AR87" s="1"/>
      <c r="AV87" s="48"/>
      <c r="AW87" s="48"/>
      <c r="AX87" s="48"/>
      <c r="AY87" s="48"/>
      <c r="AZ87" s="48"/>
      <c r="BA87" s="48"/>
      <c r="BB87" s="48"/>
      <c r="BC87" s="48"/>
      <c r="BD87" s="48"/>
      <c r="BE87" s="48"/>
      <c r="BF87" s="48"/>
      <c r="BG87" s="48"/>
      <c r="BH87" s="48"/>
      <c r="BM87" s="48" t="e">
        <f>#REF!+W87</f>
        <v>#REF!</v>
      </c>
    </row>
    <row r="88" spans="1:65" ht="15.75" hidden="1" thickTop="1" x14ac:dyDescent="0.25">
      <c r="A88" s="325" t="s">
        <v>1542</v>
      </c>
      <c r="B88" s="325">
        <v>543965</v>
      </c>
      <c r="C88" s="325">
        <v>3022026</v>
      </c>
      <c r="D88" s="325" t="s">
        <v>991</v>
      </c>
      <c r="E88" s="325">
        <v>400082</v>
      </c>
      <c r="F88" s="325" t="s">
        <v>4651</v>
      </c>
      <c r="G88" s="325">
        <v>10265</v>
      </c>
      <c r="H88" s="326">
        <v>5541.25</v>
      </c>
      <c r="J88">
        <f t="shared" si="83"/>
        <v>2</v>
      </c>
      <c r="L88" t="s">
        <v>530</v>
      </c>
      <c r="N88" t="str">
        <f t="shared" si="84"/>
        <v>2026.SENI.I03.2</v>
      </c>
      <c r="O88" t="str">
        <f t="shared" si="85"/>
        <v>10265/543965</v>
      </c>
      <c r="Q88" s="6">
        <f t="shared" si="88"/>
        <v>852.5</v>
      </c>
      <c r="R88" s="48">
        <f t="shared" si="89"/>
        <v>426.25</v>
      </c>
      <c r="S88" s="48">
        <f t="shared" ref="S88:AB88" si="93">R88</f>
        <v>426.25</v>
      </c>
      <c r="T88" s="48">
        <f t="shared" si="93"/>
        <v>426.25</v>
      </c>
      <c r="U88" s="48">
        <f t="shared" si="93"/>
        <v>426.25</v>
      </c>
      <c r="V88" s="48">
        <f t="shared" si="93"/>
        <v>426.25</v>
      </c>
      <c r="W88" s="48">
        <f t="shared" si="93"/>
        <v>426.25</v>
      </c>
      <c r="X88" s="48">
        <f t="shared" si="93"/>
        <v>426.25</v>
      </c>
      <c r="Y88" s="48">
        <f t="shared" si="93"/>
        <v>426.25</v>
      </c>
      <c r="Z88" s="48">
        <f t="shared" si="93"/>
        <v>426.25</v>
      </c>
      <c r="AA88" s="48">
        <f t="shared" si="93"/>
        <v>426.25</v>
      </c>
      <c r="AB88" s="48">
        <f t="shared" si="93"/>
        <v>426.25</v>
      </c>
      <c r="AC88" s="48">
        <f t="shared" si="9"/>
        <v>5541.25</v>
      </c>
      <c r="AD88" s="48">
        <f t="shared" si="10"/>
        <v>0</v>
      </c>
      <c r="AE88" s="48" t="str">
        <f t="shared" si="87"/>
        <v>302202610265SENInclusion</v>
      </c>
      <c r="AF88" s="48"/>
      <c r="AG88" s="48">
        <f t="shared" si="11"/>
        <v>1705</v>
      </c>
      <c r="AH88" s="48">
        <f t="shared" si="12"/>
        <v>2983.75</v>
      </c>
      <c r="AI88" s="48">
        <f t="shared" si="13"/>
        <v>4262.5</v>
      </c>
      <c r="AJ88" s="48">
        <f t="shared" si="14"/>
        <v>5541.25</v>
      </c>
      <c r="AK88" s="6"/>
      <c r="AL88" s="6"/>
      <c r="AM88" s="6"/>
      <c r="AN88" s="6"/>
      <c r="AO88" s="6"/>
      <c r="AP88" s="1"/>
      <c r="AQ88" s="48"/>
      <c r="AR88" s="1"/>
      <c r="AV88" s="48"/>
      <c r="AW88" s="48"/>
      <c r="AX88" s="48"/>
      <c r="AY88" s="48"/>
      <c r="AZ88" s="48"/>
      <c r="BA88" s="48"/>
      <c r="BB88" s="48"/>
      <c r="BC88" s="48"/>
      <c r="BD88" s="48"/>
      <c r="BE88" s="48"/>
      <c r="BF88" s="48"/>
      <c r="BG88" s="48"/>
      <c r="BH88" s="48"/>
      <c r="BM88" s="48" t="e">
        <f>#REF!+W88</f>
        <v>#REF!</v>
      </c>
    </row>
    <row r="89" spans="1:65" ht="15.75" hidden="1" thickTop="1" x14ac:dyDescent="0.25">
      <c r="A89" s="325" t="s">
        <v>1543</v>
      </c>
      <c r="B89" s="325">
        <v>543965</v>
      </c>
      <c r="C89" s="325">
        <v>3022028</v>
      </c>
      <c r="D89" s="325" t="s">
        <v>992</v>
      </c>
      <c r="E89" s="325">
        <v>400067</v>
      </c>
      <c r="F89" s="325" t="s">
        <v>524</v>
      </c>
      <c r="G89" s="325">
        <v>11431</v>
      </c>
      <c r="H89" s="326">
        <v>51852</v>
      </c>
      <c r="J89">
        <f t="shared" si="83"/>
        <v>1</v>
      </c>
      <c r="L89" t="s">
        <v>530</v>
      </c>
      <c r="N89" t="str">
        <f t="shared" si="84"/>
        <v>2028.EHCP.I03.1</v>
      </c>
      <c r="O89" t="str">
        <f t="shared" si="85"/>
        <v>11431/543965</v>
      </c>
      <c r="Q89" s="6">
        <f t="shared" si="88"/>
        <v>7977.2307692307695</v>
      </c>
      <c r="R89" s="48">
        <f t="shared" si="89"/>
        <v>3988.6153846153848</v>
      </c>
      <c r="S89" s="48">
        <f t="shared" ref="S89:AB89" si="94">R89</f>
        <v>3988.6153846153848</v>
      </c>
      <c r="T89" s="48">
        <f t="shared" si="94"/>
        <v>3988.6153846153848</v>
      </c>
      <c r="U89" s="48">
        <f t="shared" si="94"/>
        <v>3988.6153846153848</v>
      </c>
      <c r="V89" s="48">
        <f t="shared" si="94"/>
        <v>3988.6153846153848</v>
      </c>
      <c r="W89" s="48">
        <f t="shared" si="94"/>
        <v>3988.6153846153848</v>
      </c>
      <c r="X89" s="48">
        <f t="shared" si="94"/>
        <v>3988.6153846153848</v>
      </c>
      <c r="Y89" s="48">
        <f t="shared" si="94"/>
        <v>3988.6153846153848</v>
      </c>
      <c r="Z89" s="48">
        <f t="shared" si="94"/>
        <v>3988.6153846153848</v>
      </c>
      <c r="AA89" s="48">
        <f t="shared" si="94"/>
        <v>3988.6153846153848</v>
      </c>
      <c r="AB89" s="48">
        <f t="shared" si="94"/>
        <v>3988.6153846153848</v>
      </c>
      <c r="AC89" s="48">
        <f t="shared" si="9"/>
        <v>51851.999999999985</v>
      </c>
      <c r="AD89" s="48">
        <f t="shared" si="10"/>
        <v>0</v>
      </c>
      <c r="AE89" s="48" t="str">
        <f t="shared" si="87"/>
        <v>302202811431EHCP</v>
      </c>
      <c r="AF89" s="48"/>
      <c r="AG89" s="48">
        <f t="shared" si="11"/>
        <v>15954.461538461539</v>
      </c>
      <c r="AH89" s="48">
        <f t="shared" si="12"/>
        <v>27920.307692307688</v>
      </c>
      <c r="AI89" s="48">
        <f t="shared" si="13"/>
        <v>39886.153846153837</v>
      </c>
      <c r="AJ89" s="48">
        <f t="shared" si="14"/>
        <v>51851.999999999985</v>
      </c>
      <c r="AK89" s="6"/>
      <c r="AL89" s="6"/>
      <c r="AM89" s="6"/>
      <c r="AN89" s="6"/>
      <c r="AO89" s="6"/>
      <c r="AP89" s="1"/>
      <c r="AQ89" s="48"/>
      <c r="AR89" s="1"/>
      <c r="AV89" s="48"/>
      <c r="AW89" s="48"/>
      <c r="AX89" s="48"/>
      <c r="AY89" s="48"/>
      <c r="AZ89" s="48"/>
      <c r="BA89" s="48"/>
      <c r="BB89" s="48"/>
      <c r="BC89" s="48"/>
      <c r="BD89" s="48"/>
      <c r="BE89" s="48"/>
      <c r="BF89" s="48"/>
      <c r="BG89" s="48"/>
      <c r="BH89" s="48"/>
      <c r="BM89" s="48"/>
    </row>
    <row r="90" spans="1:65" ht="15.75" hidden="1" thickTop="1" x14ac:dyDescent="0.25">
      <c r="A90" s="325" t="s">
        <v>1544</v>
      </c>
      <c r="B90" s="325">
        <v>543965</v>
      </c>
      <c r="C90" s="325">
        <v>3022027</v>
      </c>
      <c r="D90" s="325" t="s">
        <v>993</v>
      </c>
      <c r="E90" s="325">
        <v>400002</v>
      </c>
      <c r="F90" s="325" t="s">
        <v>524</v>
      </c>
      <c r="G90" s="325">
        <v>11431</v>
      </c>
      <c r="H90" s="326">
        <v>61477.403333333335</v>
      </c>
      <c r="J90">
        <f t="shared" si="83"/>
        <v>1</v>
      </c>
      <c r="L90" t="s">
        <v>530</v>
      </c>
      <c r="N90" t="str">
        <f t="shared" si="84"/>
        <v>2027.EHCP.I03.1</v>
      </c>
      <c r="O90" t="str">
        <f t="shared" si="85"/>
        <v>11431/543965</v>
      </c>
      <c r="Q90" s="6">
        <f t="shared" si="88"/>
        <v>9458.0620512820515</v>
      </c>
      <c r="R90" s="48">
        <f t="shared" si="89"/>
        <v>4729.0310256410257</v>
      </c>
      <c r="S90" s="48">
        <f t="shared" ref="S90:AB90" si="95">R90</f>
        <v>4729.0310256410257</v>
      </c>
      <c r="T90" s="48">
        <f t="shared" si="95"/>
        <v>4729.0310256410257</v>
      </c>
      <c r="U90" s="48">
        <f t="shared" si="95"/>
        <v>4729.0310256410257</v>
      </c>
      <c r="V90" s="48">
        <f t="shared" si="95"/>
        <v>4729.0310256410257</v>
      </c>
      <c r="W90" s="48">
        <f t="shared" si="95"/>
        <v>4729.0310256410257</v>
      </c>
      <c r="X90" s="48">
        <f t="shared" si="95"/>
        <v>4729.0310256410257</v>
      </c>
      <c r="Y90" s="48">
        <f t="shared" si="95"/>
        <v>4729.0310256410257</v>
      </c>
      <c r="Z90" s="48">
        <f t="shared" si="95"/>
        <v>4729.0310256410257</v>
      </c>
      <c r="AA90" s="48">
        <f t="shared" si="95"/>
        <v>4729.0310256410257</v>
      </c>
      <c r="AB90" s="48">
        <f t="shared" si="95"/>
        <v>4729.0310256410257</v>
      </c>
      <c r="AC90" s="48">
        <f t="shared" si="9"/>
        <v>61477.403333333321</v>
      </c>
      <c r="AD90" s="48">
        <f t="shared" si="10"/>
        <v>0</v>
      </c>
      <c r="AE90" s="48" t="str">
        <f t="shared" si="87"/>
        <v>302202711431EHCP</v>
      </c>
      <c r="AF90" s="48"/>
      <c r="AG90" s="48">
        <f t="shared" si="11"/>
        <v>18916.124102564103</v>
      </c>
      <c r="AH90" s="48">
        <f t="shared" si="12"/>
        <v>33103.217179487183</v>
      </c>
      <c r="AI90" s="48">
        <f t="shared" si="13"/>
        <v>47290.310256410252</v>
      </c>
      <c r="AJ90" s="48">
        <f t="shared" si="14"/>
        <v>61477.403333333321</v>
      </c>
      <c r="AK90" s="6"/>
      <c r="AL90" s="6"/>
      <c r="AM90" s="6"/>
      <c r="AN90" s="6"/>
      <c r="AO90" s="6"/>
      <c r="AP90" s="1"/>
      <c r="AQ90" s="48"/>
      <c r="AR90" s="1"/>
      <c r="AV90" s="48"/>
      <c r="AW90" s="48"/>
      <c r="AX90" s="48"/>
      <c r="AY90" s="48"/>
      <c r="AZ90" s="48"/>
      <c r="BA90" s="48"/>
      <c r="BB90" s="48"/>
      <c r="BC90" s="48"/>
      <c r="BD90" s="48"/>
      <c r="BE90" s="48"/>
      <c r="BF90" s="48"/>
      <c r="BG90" s="48"/>
      <c r="BH90" s="48"/>
      <c r="BM90" s="48" t="e">
        <f>#REF!+W90</f>
        <v>#REF!</v>
      </c>
    </row>
    <row r="91" spans="1:65" ht="15.75" hidden="1" thickTop="1" x14ac:dyDescent="0.25">
      <c r="A91" s="325" t="s">
        <v>1545</v>
      </c>
      <c r="B91" s="325">
        <v>543965</v>
      </c>
      <c r="C91" s="325">
        <v>3022029</v>
      </c>
      <c r="D91" s="325" t="s">
        <v>994</v>
      </c>
      <c r="E91" s="325">
        <v>400035</v>
      </c>
      <c r="F91" s="325" t="s">
        <v>524</v>
      </c>
      <c r="G91" s="325">
        <v>11431</v>
      </c>
      <c r="H91" s="326">
        <v>134567.67000000001</v>
      </c>
      <c r="J91">
        <f t="shared" si="83"/>
        <v>1</v>
      </c>
      <c r="L91" t="s">
        <v>530</v>
      </c>
      <c r="N91" t="str">
        <f t="shared" si="84"/>
        <v>2029.EHCP.I03.1</v>
      </c>
      <c r="O91" t="str">
        <f t="shared" si="85"/>
        <v>11431/543965</v>
      </c>
      <c r="Q91" s="6">
        <f t="shared" si="88"/>
        <v>20702.718461538465</v>
      </c>
      <c r="R91" s="48">
        <f t="shared" si="89"/>
        <v>10351.359230769232</v>
      </c>
      <c r="S91" s="48">
        <f t="shared" ref="S91:AB91" si="96">R91</f>
        <v>10351.359230769232</v>
      </c>
      <c r="T91" s="48">
        <f t="shared" si="96"/>
        <v>10351.359230769232</v>
      </c>
      <c r="U91" s="48">
        <f t="shared" si="96"/>
        <v>10351.359230769232</v>
      </c>
      <c r="V91" s="48">
        <f t="shared" si="96"/>
        <v>10351.359230769232</v>
      </c>
      <c r="W91" s="48">
        <f t="shared" si="96"/>
        <v>10351.359230769232</v>
      </c>
      <c r="X91" s="48">
        <f t="shared" si="96"/>
        <v>10351.359230769232</v>
      </c>
      <c r="Y91" s="48">
        <f t="shared" si="96"/>
        <v>10351.359230769232</v>
      </c>
      <c r="Z91" s="48">
        <f t="shared" si="96"/>
        <v>10351.359230769232</v>
      </c>
      <c r="AA91" s="48">
        <f t="shared" si="96"/>
        <v>10351.359230769232</v>
      </c>
      <c r="AB91" s="48">
        <f t="shared" si="96"/>
        <v>10351.359230769232</v>
      </c>
      <c r="AC91" s="48">
        <f t="shared" si="9"/>
        <v>134567.67000000001</v>
      </c>
      <c r="AD91" s="48">
        <f t="shared" si="10"/>
        <v>0</v>
      </c>
      <c r="AE91" s="48" t="str">
        <f t="shared" si="87"/>
        <v>302202911431EHCP</v>
      </c>
      <c r="AF91" s="48"/>
      <c r="AG91" s="48">
        <f t="shared" si="11"/>
        <v>41405.43692307693</v>
      </c>
      <c r="AH91" s="48">
        <f t="shared" si="12"/>
        <v>72459.514615384629</v>
      </c>
      <c r="AI91" s="48">
        <f t="shared" si="13"/>
        <v>103513.59230769232</v>
      </c>
      <c r="AJ91" s="48">
        <f t="shared" si="14"/>
        <v>134567.67000000001</v>
      </c>
      <c r="AK91" s="6"/>
      <c r="AL91" s="6"/>
      <c r="AM91" s="6"/>
      <c r="AN91" s="6"/>
      <c r="AO91" s="6"/>
      <c r="AP91" s="1"/>
      <c r="AQ91" s="48"/>
      <c r="AR91" s="1"/>
      <c r="AV91" s="48"/>
      <c r="AW91" s="48"/>
      <c r="AX91" s="48"/>
      <c r="AY91" s="48"/>
      <c r="AZ91" s="48"/>
      <c r="BA91" s="48"/>
      <c r="BB91" s="48"/>
      <c r="BC91" s="48"/>
      <c r="BD91" s="48"/>
      <c r="BE91" s="48"/>
      <c r="BF91" s="48"/>
      <c r="BG91" s="48"/>
      <c r="BH91" s="48"/>
      <c r="BM91" s="48" t="e">
        <f>#REF!+W91</f>
        <v>#REF!</v>
      </c>
    </row>
    <row r="92" spans="1:65" ht="15.75" hidden="1" thickTop="1" x14ac:dyDescent="0.25">
      <c r="A92" s="325" t="s">
        <v>1546</v>
      </c>
      <c r="B92" s="325">
        <v>543965</v>
      </c>
      <c r="C92" s="325">
        <v>3022029</v>
      </c>
      <c r="D92" s="325" t="s">
        <v>994</v>
      </c>
      <c r="E92" s="325">
        <v>400035</v>
      </c>
      <c r="F92" s="325" t="s">
        <v>4651</v>
      </c>
      <c r="G92" s="325">
        <v>10265</v>
      </c>
      <c r="H92" s="326">
        <v>16385.774999999998</v>
      </c>
      <c r="J92">
        <f t="shared" si="83"/>
        <v>2</v>
      </c>
      <c r="L92" t="s">
        <v>530</v>
      </c>
      <c r="N92" t="str">
        <f t="shared" si="84"/>
        <v>2029.SENI.I03.2</v>
      </c>
      <c r="O92" t="str">
        <f t="shared" si="85"/>
        <v>10265/543965</v>
      </c>
      <c r="Q92" s="6">
        <f t="shared" si="88"/>
        <v>2520.8884615384613</v>
      </c>
      <c r="R92" s="48">
        <f t="shared" si="89"/>
        <v>1260.4442307692307</v>
      </c>
      <c r="S92" s="48">
        <f t="shared" ref="S92:AB92" si="97">R92</f>
        <v>1260.4442307692307</v>
      </c>
      <c r="T92" s="48">
        <f t="shared" si="97"/>
        <v>1260.4442307692307</v>
      </c>
      <c r="U92" s="48">
        <f t="shared" si="97"/>
        <v>1260.4442307692307</v>
      </c>
      <c r="V92" s="48">
        <f t="shared" si="97"/>
        <v>1260.4442307692307</v>
      </c>
      <c r="W92" s="48">
        <f t="shared" si="97"/>
        <v>1260.4442307692307</v>
      </c>
      <c r="X92" s="48">
        <f t="shared" si="97"/>
        <v>1260.4442307692307</v>
      </c>
      <c r="Y92" s="48">
        <f t="shared" si="97"/>
        <v>1260.4442307692307</v>
      </c>
      <c r="Z92" s="48">
        <f t="shared" si="97"/>
        <v>1260.4442307692307</v>
      </c>
      <c r="AA92" s="48">
        <f t="shared" si="97"/>
        <v>1260.4442307692307</v>
      </c>
      <c r="AB92" s="48">
        <f t="shared" si="97"/>
        <v>1260.4442307692307</v>
      </c>
      <c r="AC92" s="48">
        <f t="shared" ref="AC92:AC162" si="98">SUM(Q92:AB92)</f>
        <v>16385.774999999994</v>
      </c>
      <c r="AD92" s="48">
        <f t="shared" ref="AD92:AD162" si="99">AC92-H92</f>
        <v>0</v>
      </c>
      <c r="AE92" s="48" t="str">
        <f t="shared" si="87"/>
        <v>302202910265SENInclusion</v>
      </c>
      <c r="AF92" s="48"/>
      <c r="AG92" s="48">
        <f t="shared" ref="AG92:AG162" si="100">SUM(Q92:S92)</f>
        <v>5041.7769230769227</v>
      </c>
      <c r="AH92" s="48">
        <f t="shared" ref="AH92:AH162" si="101">SUM(Q92:V92)</f>
        <v>8823.1096153846156</v>
      </c>
      <c r="AI92" s="48">
        <f t="shared" ref="AI92:AI162" si="102">SUM(Q92:Y92)</f>
        <v>12604.442307692305</v>
      </c>
      <c r="AJ92" s="48">
        <f t="shared" ref="AJ92:AJ162" si="103">SUM(Q92:AB92)</f>
        <v>16385.774999999994</v>
      </c>
      <c r="AK92" s="6"/>
      <c r="AL92" s="6"/>
      <c r="AM92" s="6"/>
      <c r="AN92" s="6"/>
      <c r="AO92" s="6"/>
      <c r="AP92" s="1"/>
      <c r="AQ92" s="48"/>
      <c r="AR92" s="1"/>
      <c r="AV92" s="48"/>
      <c r="AW92" s="48"/>
      <c r="AX92" s="48"/>
      <c r="AY92" s="48"/>
      <c r="AZ92" s="48"/>
      <c r="BA92" s="48"/>
      <c r="BB92" s="48"/>
      <c r="BC92" s="48"/>
      <c r="BD92" s="48"/>
      <c r="BE92" s="48"/>
      <c r="BF92" s="48"/>
      <c r="BG92" s="48"/>
      <c r="BH92" s="48"/>
      <c r="BM92" s="48" t="e">
        <f>#REF!+W92</f>
        <v>#REF!</v>
      </c>
    </row>
    <row r="93" spans="1:65" ht="15.75" hidden="1" thickTop="1" x14ac:dyDescent="0.25">
      <c r="A93" s="325" t="s">
        <v>4649</v>
      </c>
      <c r="B93" s="325">
        <v>543965</v>
      </c>
      <c r="C93" s="325">
        <v>3021001</v>
      </c>
      <c r="D93" s="325" t="s">
        <v>1052</v>
      </c>
      <c r="E93" s="325">
        <v>400102</v>
      </c>
      <c r="F93" s="325" t="s">
        <v>524</v>
      </c>
      <c r="G93" s="325">
        <v>11439</v>
      </c>
      <c r="H93" s="326">
        <v>2576.88</v>
      </c>
      <c r="J93">
        <f t="shared" si="83"/>
        <v>1</v>
      </c>
      <c r="L93" t="s">
        <v>530</v>
      </c>
      <c r="N93" t="str">
        <f t="shared" si="84"/>
        <v>1001.EHCP.I03.1</v>
      </c>
      <c r="O93" t="str">
        <f t="shared" si="85"/>
        <v>11439/543965</v>
      </c>
      <c r="Q93" s="6">
        <f t="shared" si="88"/>
        <v>396.44307692307694</v>
      </c>
      <c r="R93" s="48">
        <f t="shared" si="89"/>
        <v>198.22153846153847</v>
      </c>
      <c r="S93" s="48">
        <f t="shared" ref="S93:AB93" si="104">R93</f>
        <v>198.22153846153847</v>
      </c>
      <c r="T93" s="48">
        <f t="shared" si="104"/>
        <v>198.22153846153847</v>
      </c>
      <c r="U93" s="48">
        <f t="shared" si="104"/>
        <v>198.22153846153847</v>
      </c>
      <c r="V93" s="48">
        <f t="shared" si="104"/>
        <v>198.22153846153847</v>
      </c>
      <c r="W93" s="48">
        <f t="shared" si="104"/>
        <v>198.22153846153847</v>
      </c>
      <c r="X93" s="48">
        <f t="shared" si="104"/>
        <v>198.22153846153847</v>
      </c>
      <c r="Y93" s="48">
        <f t="shared" si="104"/>
        <v>198.22153846153847</v>
      </c>
      <c r="Z93" s="48">
        <f t="shared" si="104"/>
        <v>198.22153846153847</v>
      </c>
      <c r="AA93" s="48">
        <f t="shared" si="104"/>
        <v>198.22153846153847</v>
      </c>
      <c r="AB93" s="48">
        <f t="shared" si="104"/>
        <v>198.22153846153847</v>
      </c>
      <c r="AC93" s="48">
        <f t="shared" si="98"/>
        <v>2576.88</v>
      </c>
      <c r="AD93" s="48">
        <f t="shared" si="99"/>
        <v>0</v>
      </c>
      <c r="AE93" s="48" t="str">
        <f t="shared" si="87"/>
        <v>302100111439EHCP</v>
      </c>
      <c r="AF93" s="48"/>
      <c r="AG93" s="48">
        <f t="shared" si="100"/>
        <v>792.88615384615389</v>
      </c>
      <c r="AH93" s="48">
        <f t="shared" si="101"/>
        <v>1387.5507692307694</v>
      </c>
      <c r="AI93" s="48">
        <f t="shared" si="102"/>
        <v>1982.2153846153851</v>
      </c>
      <c r="AJ93" s="48">
        <f t="shared" si="103"/>
        <v>2576.88</v>
      </c>
      <c r="AK93" s="6"/>
      <c r="AL93" s="6"/>
      <c r="AM93" s="6"/>
      <c r="AN93" s="6"/>
      <c r="AO93" s="6"/>
      <c r="AP93" s="1"/>
      <c r="AQ93" s="48"/>
      <c r="AR93" s="1"/>
      <c r="AV93" s="48"/>
      <c r="AW93" s="48"/>
      <c r="AX93" s="48"/>
      <c r="AY93" s="48"/>
      <c r="AZ93" s="48"/>
      <c r="BA93" s="48"/>
      <c r="BB93" s="48"/>
      <c r="BC93" s="48"/>
      <c r="BD93" s="48"/>
      <c r="BE93" s="48"/>
      <c r="BF93" s="48"/>
      <c r="BG93" s="48"/>
      <c r="BH93" s="48"/>
      <c r="BM93" s="48"/>
    </row>
    <row r="94" spans="1:65" ht="15.75" hidden="1" thickTop="1" x14ac:dyDescent="0.25">
      <c r="A94" s="325" t="s">
        <v>1547</v>
      </c>
      <c r="B94" s="325">
        <v>543965</v>
      </c>
      <c r="C94" s="325">
        <v>3021001</v>
      </c>
      <c r="D94" s="325" t="s">
        <v>1052</v>
      </c>
      <c r="E94" s="325">
        <v>400102</v>
      </c>
      <c r="F94" s="325" t="s">
        <v>4651</v>
      </c>
      <c r="G94" s="325">
        <v>10265</v>
      </c>
      <c r="H94" s="326">
        <v>14311.220581395348</v>
      </c>
      <c r="J94">
        <f t="shared" si="83"/>
        <v>2</v>
      </c>
      <c r="L94" t="s">
        <v>530</v>
      </c>
      <c r="N94" t="str">
        <f t="shared" si="84"/>
        <v>1001.SENI.I03.2</v>
      </c>
      <c r="O94" t="str">
        <f t="shared" si="85"/>
        <v>10265/543965</v>
      </c>
      <c r="Q94" s="6">
        <f t="shared" si="88"/>
        <v>2201.7262432915918</v>
      </c>
      <c r="R94" s="48">
        <f t="shared" si="89"/>
        <v>1100.8631216457959</v>
      </c>
      <c r="S94" s="48">
        <f t="shared" ref="S94:AB94" si="105">R94</f>
        <v>1100.8631216457959</v>
      </c>
      <c r="T94" s="48">
        <f t="shared" si="105"/>
        <v>1100.8631216457959</v>
      </c>
      <c r="U94" s="48">
        <f t="shared" si="105"/>
        <v>1100.8631216457959</v>
      </c>
      <c r="V94" s="48">
        <f t="shared" si="105"/>
        <v>1100.8631216457959</v>
      </c>
      <c r="W94" s="48">
        <f t="shared" si="105"/>
        <v>1100.8631216457959</v>
      </c>
      <c r="X94" s="48">
        <f t="shared" si="105"/>
        <v>1100.8631216457959</v>
      </c>
      <c r="Y94" s="48">
        <f t="shared" si="105"/>
        <v>1100.8631216457959</v>
      </c>
      <c r="Z94" s="48">
        <f t="shared" si="105"/>
        <v>1100.8631216457959</v>
      </c>
      <c r="AA94" s="48">
        <f t="shared" si="105"/>
        <v>1100.8631216457959</v>
      </c>
      <c r="AB94" s="48">
        <f t="shared" si="105"/>
        <v>1100.8631216457959</v>
      </c>
      <c r="AC94" s="48">
        <f t="shared" si="98"/>
        <v>14311.220581395348</v>
      </c>
      <c r="AD94" s="48">
        <f t="shared" si="99"/>
        <v>0</v>
      </c>
      <c r="AE94" s="48" t="str">
        <f t="shared" si="87"/>
        <v>302100110265SENInclusion</v>
      </c>
      <c r="AF94" s="48"/>
      <c r="AG94" s="48">
        <f t="shared" si="100"/>
        <v>4403.4524865831836</v>
      </c>
      <c r="AH94" s="48">
        <f t="shared" si="101"/>
        <v>7706.041851520572</v>
      </c>
      <c r="AI94" s="48">
        <f t="shared" si="102"/>
        <v>11008.631216457959</v>
      </c>
      <c r="AJ94" s="48">
        <f t="shared" si="103"/>
        <v>14311.220581395348</v>
      </c>
      <c r="AK94" s="6"/>
      <c r="AL94" s="6"/>
      <c r="AM94" s="6"/>
      <c r="AN94" s="6"/>
      <c r="AO94" s="6"/>
      <c r="AP94" s="1"/>
      <c r="AQ94" s="48"/>
      <c r="AR94" s="1"/>
      <c r="AV94" s="48"/>
      <c r="AW94" s="48"/>
      <c r="AX94" s="48"/>
      <c r="AY94" s="48"/>
      <c r="AZ94" s="48"/>
      <c r="BA94" s="48"/>
      <c r="BB94" s="48"/>
      <c r="BC94" s="48"/>
      <c r="BD94" s="48"/>
      <c r="BE94" s="48"/>
      <c r="BF94" s="48"/>
      <c r="BG94" s="48"/>
      <c r="BH94" s="48"/>
      <c r="BM94" s="48" t="e">
        <f>#REF!+W94</f>
        <v>#REF!</v>
      </c>
    </row>
    <row r="95" spans="1:65" ht="15.75" hidden="1" thickTop="1" x14ac:dyDescent="0.25">
      <c r="A95" s="325" t="s">
        <v>1548</v>
      </c>
      <c r="B95" s="325">
        <v>516500</v>
      </c>
      <c r="C95" s="325">
        <v>3025409</v>
      </c>
      <c r="D95" s="325" t="s">
        <v>1549</v>
      </c>
      <c r="E95" s="325">
        <v>145386</v>
      </c>
      <c r="F95" s="325" t="s">
        <v>524</v>
      </c>
      <c r="G95" s="325">
        <v>11442</v>
      </c>
      <c r="H95" s="326">
        <v>265495.20333333337</v>
      </c>
      <c r="J95">
        <f t="shared" si="83"/>
        <v>1</v>
      </c>
      <c r="L95" t="s">
        <v>530</v>
      </c>
      <c r="N95" t="str">
        <f t="shared" si="84"/>
        <v>5409.EHCP.I03.1</v>
      </c>
      <c r="O95" t="str">
        <f t="shared" si="85"/>
        <v>11442/516500</v>
      </c>
      <c r="Q95" s="6">
        <f t="shared" si="88"/>
        <v>40845.415897435902</v>
      </c>
      <c r="R95" s="48">
        <f t="shared" si="89"/>
        <v>20422.707948717951</v>
      </c>
      <c r="S95" s="48">
        <f t="shared" ref="S95:AB95" si="106">R95</f>
        <v>20422.707948717951</v>
      </c>
      <c r="T95" s="48">
        <f t="shared" si="106"/>
        <v>20422.707948717951</v>
      </c>
      <c r="U95" s="48">
        <f t="shared" si="106"/>
        <v>20422.707948717951</v>
      </c>
      <c r="V95" s="48">
        <f t="shared" si="106"/>
        <v>20422.707948717951</v>
      </c>
      <c r="W95" s="48">
        <f t="shared" si="106"/>
        <v>20422.707948717951</v>
      </c>
      <c r="X95" s="48">
        <f t="shared" si="106"/>
        <v>20422.707948717951</v>
      </c>
      <c r="Y95" s="48">
        <f t="shared" si="106"/>
        <v>20422.707948717951</v>
      </c>
      <c r="Z95" s="48">
        <f t="shared" si="106"/>
        <v>20422.707948717951</v>
      </c>
      <c r="AA95" s="48">
        <f t="shared" si="106"/>
        <v>20422.707948717951</v>
      </c>
      <c r="AB95" s="48">
        <f t="shared" si="106"/>
        <v>20422.707948717951</v>
      </c>
      <c r="AC95" s="48">
        <f t="shared" si="98"/>
        <v>265495.20333333343</v>
      </c>
      <c r="AD95" s="48">
        <f t="shared" si="99"/>
        <v>0</v>
      </c>
      <c r="AE95" s="48" t="str">
        <f t="shared" si="87"/>
        <v>302540911442EHCP</v>
      </c>
      <c r="AF95" s="48"/>
      <c r="AG95" s="48">
        <f t="shared" si="100"/>
        <v>81690.831794871803</v>
      </c>
      <c r="AH95" s="48">
        <f t="shared" si="101"/>
        <v>142958.95564102568</v>
      </c>
      <c r="AI95" s="48">
        <f t="shared" si="102"/>
        <v>204227.07948717955</v>
      </c>
      <c r="AJ95" s="48">
        <f t="shared" si="103"/>
        <v>265495.20333333343</v>
      </c>
      <c r="AK95" s="6"/>
      <c r="AL95" s="6"/>
      <c r="AM95" s="6"/>
      <c r="AN95" s="6"/>
      <c r="AO95" s="6"/>
      <c r="AP95" s="1"/>
      <c r="AQ95" s="48"/>
      <c r="AR95" s="1"/>
      <c r="AV95" s="48"/>
      <c r="AW95" s="48"/>
      <c r="AX95" s="48"/>
      <c r="AY95" s="48"/>
      <c r="AZ95" s="48"/>
      <c r="BA95" s="48"/>
      <c r="BB95" s="48"/>
      <c r="BC95" s="48"/>
      <c r="BD95" s="48"/>
      <c r="BE95" s="48"/>
      <c r="BF95" s="48"/>
      <c r="BG95" s="48"/>
      <c r="BH95" s="48"/>
      <c r="BM95" s="48"/>
    </row>
    <row r="96" spans="1:65" ht="15.75" hidden="1" thickTop="1" x14ac:dyDescent="0.25">
      <c r="A96" s="325" t="s">
        <v>1550</v>
      </c>
      <c r="B96" s="325">
        <v>543965</v>
      </c>
      <c r="C96" s="325">
        <v>3023516</v>
      </c>
      <c r="D96" s="325" t="s">
        <v>995</v>
      </c>
      <c r="E96" s="325">
        <v>400108</v>
      </c>
      <c r="F96" s="325" t="s">
        <v>524</v>
      </c>
      <c r="G96" s="325">
        <v>11431</v>
      </c>
      <c r="H96" s="326">
        <v>68258.5</v>
      </c>
      <c r="J96">
        <f t="shared" si="83"/>
        <v>1</v>
      </c>
      <c r="L96" t="s">
        <v>530</v>
      </c>
      <c r="N96" t="str">
        <f t="shared" si="84"/>
        <v>3516.EHCP.I03.1</v>
      </c>
      <c r="O96" t="str">
        <f t="shared" si="85"/>
        <v>11431/543965</v>
      </c>
      <c r="Q96" s="6">
        <f t="shared" si="88"/>
        <v>10501.307692307691</v>
      </c>
      <c r="R96" s="48">
        <f t="shared" si="89"/>
        <v>5250.6538461538457</v>
      </c>
      <c r="S96" s="48">
        <f t="shared" ref="S96:AB96" si="107">R96</f>
        <v>5250.6538461538457</v>
      </c>
      <c r="T96" s="48">
        <f t="shared" si="107"/>
        <v>5250.6538461538457</v>
      </c>
      <c r="U96" s="48">
        <f t="shared" si="107"/>
        <v>5250.6538461538457</v>
      </c>
      <c r="V96" s="48">
        <f t="shared" si="107"/>
        <v>5250.6538461538457</v>
      </c>
      <c r="W96" s="48">
        <f t="shared" si="107"/>
        <v>5250.6538461538457</v>
      </c>
      <c r="X96" s="48">
        <f t="shared" si="107"/>
        <v>5250.6538461538457</v>
      </c>
      <c r="Y96" s="48">
        <f t="shared" si="107"/>
        <v>5250.6538461538457</v>
      </c>
      <c r="Z96" s="48">
        <f t="shared" si="107"/>
        <v>5250.6538461538457</v>
      </c>
      <c r="AA96" s="48">
        <f t="shared" si="107"/>
        <v>5250.6538461538457</v>
      </c>
      <c r="AB96" s="48">
        <f t="shared" si="107"/>
        <v>5250.6538461538457</v>
      </c>
      <c r="AC96" s="48">
        <f t="shared" si="98"/>
        <v>68258.499999999985</v>
      </c>
      <c r="AD96" s="48">
        <f t="shared" si="99"/>
        <v>0</v>
      </c>
      <c r="AE96" s="48" t="str">
        <f t="shared" si="87"/>
        <v>302351611431EHCP</v>
      </c>
      <c r="AF96" s="48"/>
      <c r="AG96" s="48">
        <f t="shared" si="100"/>
        <v>21002.615384615383</v>
      </c>
      <c r="AH96" s="48">
        <f t="shared" si="101"/>
        <v>36754.576923076915</v>
      </c>
      <c r="AI96" s="48">
        <f t="shared" si="102"/>
        <v>52506.538461538446</v>
      </c>
      <c r="AJ96" s="48">
        <f t="shared" si="103"/>
        <v>68258.499999999985</v>
      </c>
      <c r="AK96" s="6"/>
      <c r="AL96" s="6"/>
      <c r="AM96" s="6"/>
      <c r="AN96" s="6"/>
      <c r="AO96" s="6"/>
      <c r="AP96" s="1"/>
      <c r="AQ96" s="48"/>
      <c r="AR96" s="1"/>
      <c r="AV96" s="48"/>
      <c r="AW96" s="48"/>
      <c r="AX96" s="48"/>
      <c r="AY96" s="48"/>
      <c r="AZ96" s="48"/>
      <c r="BA96" s="48"/>
      <c r="BB96" s="48"/>
      <c r="BC96" s="48"/>
      <c r="BD96" s="48"/>
      <c r="BE96" s="48"/>
      <c r="BF96" s="48"/>
      <c r="BG96" s="48"/>
      <c r="BH96" s="48"/>
      <c r="BM96" s="48" t="e">
        <f>#REF!+W96</f>
        <v>#REF!</v>
      </c>
    </row>
    <row r="97" spans="1:65" ht="15.75" hidden="1" thickTop="1" x14ac:dyDescent="0.25">
      <c r="A97" s="325" t="s">
        <v>1551</v>
      </c>
      <c r="B97" s="325">
        <v>543965</v>
      </c>
      <c r="C97" s="325">
        <v>3023516</v>
      </c>
      <c r="D97" s="325" t="s">
        <v>995</v>
      </c>
      <c r="E97" s="325">
        <v>400108</v>
      </c>
      <c r="F97" s="325" t="s">
        <v>4651</v>
      </c>
      <c r="G97" s="325">
        <v>10265</v>
      </c>
      <c r="H97" s="326">
        <v>2383.13</v>
      </c>
      <c r="J97">
        <f t="shared" si="83"/>
        <v>2</v>
      </c>
      <c r="L97" t="s">
        <v>530</v>
      </c>
      <c r="N97" t="str">
        <f t="shared" si="84"/>
        <v>3516.SENI.I03.2</v>
      </c>
      <c r="O97" t="str">
        <f t="shared" si="85"/>
        <v>10265/543965</v>
      </c>
      <c r="Q97" s="6">
        <f t="shared" si="88"/>
        <v>366.63538461538462</v>
      </c>
      <c r="R97" s="48">
        <f t="shared" si="89"/>
        <v>183.31769230769231</v>
      </c>
      <c r="S97" s="48">
        <f t="shared" ref="S97:AB97" si="108">R97</f>
        <v>183.31769230769231</v>
      </c>
      <c r="T97" s="48">
        <f t="shared" si="108"/>
        <v>183.31769230769231</v>
      </c>
      <c r="U97" s="48">
        <f t="shared" si="108"/>
        <v>183.31769230769231</v>
      </c>
      <c r="V97" s="48">
        <f t="shared" si="108"/>
        <v>183.31769230769231</v>
      </c>
      <c r="W97" s="48">
        <f t="shared" si="108"/>
        <v>183.31769230769231</v>
      </c>
      <c r="X97" s="48">
        <f t="shared" si="108"/>
        <v>183.31769230769231</v>
      </c>
      <c r="Y97" s="48">
        <f t="shared" si="108"/>
        <v>183.31769230769231</v>
      </c>
      <c r="Z97" s="48">
        <f t="shared" si="108"/>
        <v>183.31769230769231</v>
      </c>
      <c r="AA97" s="48">
        <f t="shared" si="108"/>
        <v>183.31769230769231</v>
      </c>
      <c r="AB97" s="48">
        <f t="shared" si="108"/>
        <v>183.31769230769231</v>
      </c>
      <c r="AC97" s="48">
        <f t="shared" si="98"/>
        <v>2383.13</v>
      </c>
      <c r="AD97" s="48">
        <f t="shared" si="99"/>
        <v>0</v>
      </c>
      <c r="AE97" s="48" t="str">
        <f t="shared" si="87"/>
        <v>302351610265SENInclusion</v>
      </c>
      <c r="AF97" s="48"/>
      <c r="AG97" s="48">
        <f t="shared" si="100"/>
        <v>733.27076923076925</v>
      </c>
      <c r="AH97" s="48">
        <f t="shared" si="101"/>
        <v>1283.2238461538464</v>
      </c>
      <c r="AI97" s="48">
        <f t="shared" si="102"/>
        <v>1833.1769230769235</v>
      </c>
      <c r="AJ97" s="48">
        <f t="shared" si="103"/>
        <v>2383.13</v>
      </c>
      <c r="AK97" s="6"/>
      <c r="AL97" s="6"/>
      <c r="AM97" s="6"/>
      <c r="AN97" s="6"/>
      <c r="AO97" s="6"/>
      <c r="AP97" s="1"/>
      <c r="AQ97" s="48"/>
      <c r="AR97" s="1"/>
      <c r="AV97" s="48"/>
      <c r="AW97" s="48"/>
      <c r="AX97" s="48"/>
      <c r="AY97" s="48"/>
      <c r="AZ97" s="48"/>
      <c r="BA97" s="48"/>
      <c r="BB97" s="48"/>
      <c r="BC97" s="48"/>
      <c r="BD97" s="48"/>
      <c r="BE97" s="48"/>
      <c r="BF97" s="48"/>
      <c r="BG97" s="48"/>
      <c r="BH97" s="48"/>
      <c r="BM97" s="48" t="e">
        <f>#REF!+W97</f>
        <v>#REF!</v>
      </c>
    </row>
    <row r="98" spans="1:65" ht="15.75" hidden="1" thickTop="1" x14ac:dyDescent="0.25">
      <c r="A98" s="325" t="s">
        <v>1552</v>
      </c>
      <c r="B98" s="325">
        <v>516500</v>
      </c>
      <c r="C98" s="325">
        <v>3025400</v>
      </c>
      <c r="D98" s="325" t="s">
        <v>1553</v>
      </c>
      <c r="E98" s="325">
        <v>145169</v>
      </c>
      <c r="F98" s="325" t="s">
        <v>1493</v>
      </c>
      <c r="G98" s="325">
        <v>11423</v>
      </c>
      <c r="H98" s="326">
        <v>388514.58</v>
      </c>
      <c r="J98">
        <f t="shared" si="83"/>
        <v>1</v>
      </c>
      <c r="L98" t="s">
        <v>530</v>
      </c>
      <c r="N98" t="str">
        <f t="shared" si="84"/>
        <v>5400.ARPs.I03.1</v>
      </c>
      <c r="O98" t="str">
        <f t="shared" si="85"/>
        <v>11423/516500</v>
      </c>
      <c r="Q98" s="6">
        <f t="shared" si="88"/>
        <v>59771.473846153851</v>
      </c>
      <c r="R98" s="48">
        <f t="shared" si="89"/>
        <v>29885.736923076925</v>
      </c>
      <c r="S98" s="48">
        <f t="shared" ref="S98:AB98" si="109">R98</f>
        <v>29885.736923076925</v>
      </c>
      <c r="T98" s="48">
        <f t="shared" si="109"/>
        <v>29885.736923076925</v>
      </c>
      <c r="U98" s="48">
        <f t="shared" si="109"/>
        <v>29885.736923076925</v>
      </c>
      <c r="V98" s="48">
        <f t="shared" si="109"/>
        <v>29885.736923076925</v>
      </c>
      <c r="W98" s="48">
        <f t="shared" si="109"/>
        <v>29885.736923076925</v>
      </c>
      <c r="X98" s="48">
        <f t="shared" si="109"/>
        <v>29885.736923076925</v>
      </c>
      <c r="Y98" s="48">
        <f t="shared" si="109"/>
        <v>29885.736923076925</v>
      </c>
      <c r="Z98" s="48">
        <f t="shared" si="109"/>
        <v>29885.736923076925</v>
      </c>
      <c r="AA98" s="48">
        <f t="shared" si="109"/>
        <v>29885.736923076925</v>
      </c>
      <c r="AB98" s="48">
        <f t="shared" si="109"/>
        <v>29885.736923076925</v>
      </c>
      <c r="AC98" s="48">
        <f t="shared" si="98"/>
        <v>388514.5799999999</v>
      </c>
      <c r="AD98" s="48">
        <f t="shared" si="99"/>
        <v>0</v>
      </c>
      <c r="AE98" s="48" t="str">
        <f t="shared" si="87"/>
        <v>302540011423ARPs</v>
      </c>
      <c r="AF98" s="48"/>
      <c r="AG98" s="48">
        <f t="shared" si="100"/>
        <v>119542.9476923077</v>
      </c>
      <c r="AH98" s="48">
        <f t="shared" si="101"/>
        <v>209200.15846153843</v>
      </c>
      <c r="AI98" s="48">
        <f t="shared" si="102"/>
        <v>298857.36923076917</v>
      </c>
      <c r="AJ98" s="48">
        <f t="shared" si="103"/>
        <v>388514.5799999999</v>
      </c>
      <c r="AK98" s="6"/>
      <c r="AL98" s="6"/>
      <c r="AM98" s="6"/>
      <c r="AN98" s="6"/>
      <c r="AO98" s="6"/>
      <c r="AP98" s="1"/>
      <c r="AQ98" s="48"/>
      <c r="AR98" s="1"/>
      <c r="AV98" s="48"/>
      <c r="AW98" s="48"/>
      <c r="AX98" s="48"/>
      <c r="AY98" s="48"/>
      <c r="AZ98" s="48"/>
      <c r="BA98" s="48"/>
      <c r="BB98" s="48"/>
      <c r="BC98" s="48"/>
      <c r="BD98" s="48"/>
      <c r="BE98" s="48"/>
      <c r="BF98" s="48"/>
      <c r="BG98" s="48"/>
      <c r="BH98" s="48"/>
      <c r="BM98" s="48" t="e">
        <f>#REF!+W98</f>
        <v>#REF!</v>
      </c>
    </row>
    <row r="99" spans="1:65" ht="15.75" hidden="1" thickTop="1" x14ac:dyDescent="0.25">
      <c r="A99" s="325" t="s">
        <v>1554</v>
      </c>
      <c r="B99" s="325">
        <v>516500</v>
      </c>
      <c r="C99" s="325">
        <v>3025400</v>
      </c>
      <c r="D99" s="325" t="s">
        <v>1553</v>
      </c>
      <c r="E99" s="325">
        <v>145169</v>
      </c>
      <c r="F99" s="325" t="s">
        <v>524</v>
      </c>
      <c r="G99" s="325">
        <v>11442</v>
      </c>
      <c r="H99" s="326">
        <v>251489.1483333334</v>
      </c>
      <c r="J99">
        <f t="shared" si="83"/>
        <v>2</v>
      </c>
      <c r="L99" t="s">
        <v>530</v>
      </c>
      <c r="N99" t="str">
        <f t="shared" si="84"/>
        <v>5400.EHCP.I03.2</v>
      </c>
      <c r="O99" t="str">
        <f t="shared" si="85"/>
        <v>11442/516500</v>
      </c>
      <c r="Q99" s="6">
        <f t="shared" si="88"/>
        <v>38690.638205128213</v>
      </c>
      <c r="R99" s="48">
        <f t="shared" si="89"/>
        <v>19345.319102564106</v>
      </c>
      <c r="S99" s="48">
        <f t="shared" ref="S99:AB99" si="110">R99</f>
        <v>19345.319102564106</v>
      </c>
      <c r="T99" s="48">
        <f t="shared" si="110"/>
        <v>19345.319102564106</v>
      </c>
      <c r="U99" s="48">
        <f t="shared" si="110"/>
        <v>19345.319102564106</v>
      </c>
      <c r="V99" s="48">
        <f t="shared" si="110"/>
        <v>19345.319102564106</v>
      </c>
      <c r="W99" s="48">
        <f t="shared" si="110"/>
        <v>19345.319102564106</v>
      </c>
      <c r="X99" s="48">
        <f t="shared" si="110"/>
        <v>19345.319102564106</v>
      </c>
      <c r="Y99" s="48">
        <f t="shared" si="110"/>
        <v>19345.319102564106</v>
      </c>
      <c r="Z99" s="48">
        <f t="shared" si="110"/>
        <v>19345.319102564106</v>
      </c>
      <c r="AA99" s="48">
        <f t="shared" si="110"/>
        <v>19345.319102564106</v>
      </c>
      <c r="AB99" s="48">
        <f t="shared" si="110"/>
        <v>19345.319102564106</v>
      </c>
      <c r="AC99" s="48">
        <f t="shared" si="98"/>
        <v>251489.14833333332</v>
      </c>
      <c r="AD99" s="48">
        <f t="shared" si="99"/>
        <v>0</v>
      </c>
      <c r="AE99" s="48" t="str">
        <f t="shared" si="87"/>
        <v>302540011442EHCP</v>
      </c>
      <c r="AF99" s="48"/>
      <c r="AG99" s="48">
        <f t="shared" si="100"/>
        <v>77381.276410256425</v>
      </c>
      <c r="AH99" s="48">
        <f t="shared" si="101"/>
        <v>135417.23371794872</v>
      </c>
      <c r="AI99" s="48">
        <f t="shared" si="102"/>
        <v>193453.19102564102</v>
      </c>
      <c r="AJ99" s="48">
        <f t="shared" si="103"/>
        <v>251489.14833333332</v>
      </c>
      <c r="AK99" s="6"/>
      <c r="AL99" s="6"/>
      <c r="AM99" s="6"/>
      <c r="AN99" s="6"/>
      <c r="AO99" s="6"/>
      <c r="AP99" s="1"/>
      <c r="AQ99" s="48"/>
      <c r="AR99" s="1"/>
      <c r="AV99" s="48"/>
      <c r="AW99" s="48"/>
      <c r="AX99" s="48"/>
      <c r="AY99" s="48"/>
      <c r="AZ99" s="48"/>
      <c r="BA99" s="48"/>
      <c r="BB99" s="48"/>
      <c r="BC99" s="48"/>
      <c r="BD99" s="48"/>
      <c r="BE99" s="48"/>
      <c r="BF99" s="48"/>
      <c r="BG99" s="48"/>
      <c r="BH99" s="48"/>
      <c r="BM99" s="48" t="e">
        <f>#REF!+W99</f>
        <v>#REF!</v>
      </c>
    </row>
    <row r="100" spans="1:65" ht="15.75" hidden="1" thickTop="1" x14ac:dyDescent="0.25">
      <c r="A100" s="325" t="s">
        <v>1555</v>
      </c>
      <c r="B100" s="325">
        <v>543965</v>
      </c>
      <c r="C100" s="325">
        <v>3022031</v>
      </c>
      <c r="D100" s="325" t="s">
        <v>996</v>
      </c>
      <c r="E100" s="325">
        <v>400026</v>
      </c>
      <c r="F100" s="325" t="s">
        <v>524</v>
      </c>
      <c r="G100" s="325">
        <v>11431</v>
      </c>
      <c r="H100" s="326">
        <v>30487</v>
      </c>
      <c r="J100">
        <f t="shared" si="83"/>
        <v>1</v>
      </c>
      <c r="L100" t="s">
        <v>530</v>
      </c>
      <c r="N100" t="str">
        <f t="shared" si="84"/>
        <v>2031.EHCP.I03.1</v>
      </c>
      <c r="O100" t="str">
        <f t="shared" si="85"/>
        <v>11431/543965</v>
      </c>
      <c r="Q100" s="6">
        <f t="shared" si="88"/>
        <v>4690.3076923076924</v>
      </c>
      <c r="R100" s="48">
        <f t="shared" si="89"/>
        <v>2345.1538461538462</v>
      </c>
      <c r="S100" s="48">
        <f t="shared" ref="S100:AB100" si="111">R100</f>
        <v>2345.1538461538462</v>
      </c>
      <c r="T100" s="48">
        <f t="shared" si="111"/>
        <v>2345.1538461538462</v>
      </c>
      <c r="U100" s="48">
        <f t="shared" si="111"/>
        <v>2345.1538461538462</v>
      </c>
      <c r="V100" s="48">
        <f t="shared" si="111"/>
        <v>2345.1538461538462</v>
      </c>
      <c r="W100" s="48">
        <f t="shared" si="111"/>
        <v>2345.1538461538462</v>
      </c>
      <c r="X100" s="48">
        <f t="shared" si="111"/>
        <v>2345.1538461538462</v>
      </c>
      <c r="Y100" s="48">
        <f t="shared" si="111"/>
        <v>2345.1538461538462</v>
      </c>
      <c r="Z100" s="48">
        <f t="shared" si="111"/>
        <v>2345.1538461538462</v>
      </c>
      <c r="AA100" s="48">
        <f t="shared" si="111"/>
        <v>2345.1538461538462</v>
      </c>
      <c r="AB100" s="48">
        <f t="shared" si="111"/>
        <v>2345.1538461538462</v>
      </c>
      <c r="AC100" s="48">
        <f t="shared" si="98"/>
        <v>30487.000000000007</v>
      </c>
      <c r="AD100" s="48">
        <f t="shared" si="99"/>
        <v>0</v>
      </c>
      <c r="AE100" s="48" t="str">
        <f t="shared" si="87"/>
        <v>302203111431EHCP</v>
      </c>
      <c r="AF100" s="48"/>
      <c r="AG100" s="48">
        <f t="shared" si="100"/>
        <v>9380.6153846153848</v>
      </c>
      <c r="AH100" s="48">
        <f t="shared" si="101"/>
        <v>16416.076923076922</v>
      </c>
      <c r="AI100" s="48">
        <f t="shared" si="102"/>
        <v>23451.538461538465</v>
      </c>
      <c r="AJ100" s="48">
        <f t="shared" si="103"/>
        <v>30487.000000000007</v>
      </c>
      <c r="AK100" s="6"/>
      <c r="AL100" s="6"/>
      <c r="AM100" s="6"/>
      <c r="AN100" s="6"/>
      <c r="AO100" s="6"/>
      <c r="AP100" s="1"/>
      <c r="AQ100" s="48"/>
      <c r="AR100" s="1"/>
      <c r="AV100" s="48"/>
      <c r="AW100" s="48"/>
      <c r="AX100" s="48"/>
      <c r="AY100" s="48"/>
      <c r="AZ100" s="48"/>
      <c r="BA100" s="48"/>
      <c r="BB100" s="48"/>
      <c r="BC100" s="48"/>
      <c r="BD100" s="48"/>
      <c r="BE100" s="48"/>
      <c r="BF100" s="48"/>
      <c r="BG100" s="48"/>
      <c r="BH100" s="48"/>
      <c r="BM100" s="48" t="e">
        <f>#REF!+W100</f>
        <v>#REF!</v>
      </c>
    </row>
    <row r="101" spans="1:65" ht="15.75" hidden="1" thickTop="1" x14ac:dyDescent="0.25">
      <c r="A101" s="325" t="s">
        <v>1556</v>
      </c>
      <c r="B101" s="325">
        <v>543965</v>
      </c>
      <c r="C101" s="325">
        <v>3022031</v>
      </c>
      <c r="D101" s="325" t="s">
        <v>996</v>
      </c>
      <c r="E101" s="325">
        <v>400026</v>
      </c>
      <c r="F101" s="325" t="s">
        <v>4651</v>
      </c>
      <c r="G101" s="325">
        <v>10265</v>
      </c>
      <c r="H101" s="326">
        <v>1705</v>
      </c>
      <c r="J101">
        <f t="shared" si="83"/>
        <v>2</v>
      </c>
      <c r="L101" t="s">
        <v>530</v>
      </c>
      <c r="N101" t="str">
        <f t="shared" si="84"/>
        <v>2031.SENI.I03.2</v>
      </c>
      <c r="O101" t="str">
        <f t="shared" si="85"/>
        <v>10265/543965</v>
      </c>
      <c r="Q101" s="6">
        <f t="shared" si="88"/>
        <v>262.30769230769232</v>
      </c>
      <c r="R101" s="48">
        <f t="shared" si="89"/>
        <v>131.15384615384616</v>
      </c>
      <c r="S101" s="48">
        <f t="shared" ref="S101:AB101" si="112">R101</f>
        <v>131.15384615384616</v>
      </c>
      <c r="T101" s="48">
        <f t="shared" si="112"/>
        <v>131.15384615384616</v>
      </c>
      <c r="U101" s="48">
        <f t="shared" si="112"/>
        <v>131.15384615384616</v>
      </c>
      <c r="V101" s="48">
        <f t="shared" si="112"/>
        <v>131.15384615384616</v>
      </c>
      <c r="W101" s="48">
        <f t="shared" si="112"/>
        <v>131.15384615384616</v>
      </c>
      <c r="X101" s="48">
        <f t="shared" si="112"/>
        <v>131.15384615384616</v>
      </c>
      <c r="Y101" s="48">
        <f t="shared" si="112"/>
        <v>131.15384615384616</v>
      </c>
      <c r="Z101" s="48">
        <f t="shared" si="112"/>
        <v>131.15384615384616</v>
      </c>
      <c r="AA101" s="48">
        <f t="shared" si="112"/>
        <v>131.15384615384616</v>
      </c>
      <c r="AB101" s="48">
        <f t="shared" si="112"/>
        <v>131.15384615384616</v>
      </c>
      <c r="AC101" s="48">
        <f t="shared" si="98"/>
        <v>1705.0000000000002</v>
      </c>
      <c r="AD101" s="48">
        <f t="shared" si="99"/>
        <v>0</v>
      </c>
      <c r="AE101" s="48" t="str">
        <f t="shared" si="87"/>
        <v>302203110265SENInclusion</v>
      </c>
      <c r="AF101" s="48"/>
      <c r="AG101" s="48">
        <f t="shared" si="100"/>
        <v>524.61538461538464</v>
      </c>
      <c r="AH101" s="48">
        <f t="shared" si="101"/>
        <v>918.07692307692321</v>
      </c>
      <c r="AI101" s="48">
        <f t="shared" si="102"/>
        <v>1311.5384615384617</v>
      </c>
      <c r="AJ101" s="48">
        <f t="shared" si="103"/>
        <v>1705.0000000000002</v>
      </c>
      <c r="AK101" s="6"/>
      <c r="AL101" s="6"/>
      <c r="AM101" s="6"/>
      <c r="AN101" s="6"/>
      <c r="AO101" s="6"/>
      <c r="AP101" s="1"/>
      <c r="AQ101" s="48"/>
      <c r="AR101" s="1"/>
      <c r="AV101" s="48"/>
      <c r="AW101" s="48"/>
      <c r="AX101" s="48"/>
      <c r="AY101" s="48"/>
      <c r="AZ101" s="48"/>
      <c r="BA101" s="48"/>
      <c r="BB101" s="48"/>
      <c r="BC101" s="48"/>
      <c r="BD101" s="48"/>
      <c r="BE101" s="48"/>
      <c r="BF101" s="48"/>
      <c r="BG101" s="48"/>
      <c r="BH101" s="48"/>
      <c r="BM101" s="48" t="e">
        <f>#REF!+W101</f>
        <v>#REF!</v>
      </c>
    </row>
    <row r="102" spans="1:65" ht="15.75" hidden="1" thickTop="1" x14ac:dyDescent="0.25">
      <c r="A102" s="325" t="s">
        <v>1557</v>
      </c>
      <c r="B102" s="325">
        <v>543965</v>
      </c>
      <c r="C102" s="325">
        <v>3022032</v>
      </c>
      <c r="D102" s="325" t="s">
        <v>997</v>
      </c>
      <c r="E102" s="325">
        <v>400084</v>
      </c>
      <c r="F102" s="325" t="s">
        <v>524</v>
      </c>
      <c r="G102" s="325">
        <v>11431</v>
      </c>
      <c r="H102" s="326">
        <v>118339.93999999999</v>
      </c>
      <c r="J102">
        <f t="shared" si="83"/>
        <v>1</v>
      </c>
      <c r="L102" t="s">
        <v>530</v>
      </c>
      <c r="N102" t="str">
        <f t="shared" si="84"/>
        <v>2032.EHCP.I03.1</v>
      </c>
      <c r="O102" t="str">
        <f t="shared" si="85"/>
        <v>11431/543965</v>
      </c>
      <c r="Q102" s="6">
        <f t="shared" si="88"/>
        <v>18206.144615384612</v>
      </c>
      <c r="R102" s="48">
        <f t="shared" si="89"/>
        <v>9103.0723076923059</v>
      </c>
      <c r="S102" s="48">
        <f t="shared" ref="S102:AB102" si="113">R102</f>
        <v>9103.0723076923059</v>
      </c>
      <c r="T102" s="48">
        <f t="shared" si="113"/>
        <v>9103.0723076923059</v>
      </c>
      <c r="U102" s="48">
        <f t="shared" si="113"/>
        <v>9103.0723076923059</v>
      </c>
      <c r="V102" s="48">
        <f t="shared" si="113"/>
        <v>9103.0723076923059</v>
      </c>
      <c r="W102" s="48">
        <f t="shared" si="113"/>
        <v>9103.0723076923059</v>
      </c>
      <c r="X102" s="48">
        <f t="shared" si="113"/>
        <v>9103.0723076923059</v>
      </c>
      <c r="Y102" s="48">
        <f t="shared" si="113"/>
        <v>9103.0723076923059</v>
      </c>
      <c r="Z102" s="48">
        <f t="shared" si="113"/>
        <v>9103.0723076923059</v>
      </c>
      <c r="AA102" s="48">
        <f t="shared" si="113"/>
        <v>9103.0723076923059</v>
      </c>
      <c r="AB102" s="48">
        <f t="shared" si="113"/>
        <v>9103.0723076923059</v>
      </c>
      <c r="AC102" s="48">
        <f t="shared" si="98"/>
        <v>118339.93999999994</v>
      </c>
      <c r="AD102" s="48">
        <f t="shared" si="99"/>
        <v>0</v>
      </c>
      <c r="AE102" s="48" t="str">
        <f t="shared" si="87"/>
        <v>302203211431EHCP</v>
      </c>
      <c r="AF102" s="48"/>
      <c r="AG102" s="48">
        <f t="shared" si="100"/>
        <v>36412.289230769224</v>
      </c>
      <c r="AH102" s="48">
        <f t="shared" si="101"/>
        <v>63721.50615384613</v>
      </c>
      <c r="AI102" s="48">
        <f t="shared" si="102"/>
        <v>91030.723076923037</v>
      </c>
      <c r="AJ102" s="48">
        <f t="shared" si="103"/>
        <v>118339.93999999994</v>
      </c>
      <c r="AK102" s="6"/>
      <c r="AL102" s="6"/>
      <c r="AM102" s="6"/>
      <c r="AN102" s="6"/>
      <c r="AO102" s="6"/>
      <c r="AP102" s="1"/>
      <c r="AQ102" s="48"/>
      <c r="AR102" s="1"/>
      <c r="AV102" s="48"/>
      <c r="AW102" s="48"/>
      <c r="AX102" s="48"/>
      <c r="AY102" s="48"/>
      <c r="AZ102" s="48"/>
      <c r="BA102" s="48"/>
      <c r="BB102" s="48"/>
      <c r="BC102" s="48"/>
      <c r="BD102" s="48"/>
      <c r="BE102" s="48"/>
      <c r="BF102" s="48"/>
      <c r="BG102" s="48"/>
      <c r="BH102" s="48"/>
      <c r="BM102" s="48" t="e">
        <f>#REF!+W102</f>
        <v>#REF!</v>
      </c>
    </row>
    <row r="103" spans="1:65" ht="15.75" hidden="1" thickTop="1" x14ac:dyDescent="0.25">
      <c r="A103" s="325" t="s">
        <v>1557</v>
      </c>
      <c r="B103" s="325">
        <v>543965</v>
      </c>
      <c r="C103" s="325">
        <v>3022032</v>
      </c>
      <c r="D103" s="325" t="s">
        <v>997</v>
      </c>
      <c r="E103" s="325">
        <v>400084</v>
      </c>
      <c r="F103" s="325" t="s">
        <v>524</v>
      </c>
      <c r="G103" s="325">
        <v>11436</v>
      </c>
      <c r="H103" s="326">
        <v>4638.3900000000003</v>
      </c>
      <c r="J103">
        <f t="shared" si="83"/>
        <v>2</v>
      </c>
      <c r="L103" t="s">
        <v>530</v>
      </c>
      <c r="N103" t="str">
        <f t="shared" si="84"/>
        <v>2032.EHCP.I03.2</v>
      </c>
      <c r="O103" t="str">
        <f t="shared" si="85"/>
        <v>11436/543965</v>
      </c>
      <c r="Q103" s="6">
        <f t="shared" si="88"/>
        <v>713.59846153846161</v>
      </c>
      <c r="R103" s="48">
        <f t="shared" si="89"/>
        <v>356.7992307692308</v>
      </c>
      <c r="S103" s="48">
        <f t="shared" ref="S103:AB103" si="114">R103</f>
        <v>356.7992307692308</v>
      </c>
      <c r="T103" s="48">
        <f t="shared" si="114"/>
        <v>356.7992307692308</v>
      </c>
      <c r="U103" s="48">
        <f t="shared" si="114"/>
        <v>356.7992307692308</v>
      </c>
      <c r="V103" s="48">
        <f t="shared" si="114"/>
        <v>356.7992307692308</v>
      </c>
      <c r="W103" s="48">
        <f t="shared" si="114"/>
        <v>356.7992307692308</v>
      </c>
      <c r="X103" s="48">
        <f t="shared" si="114"/>
        <v>356.7992307692308</v>
      </c>
      <c r="Y103" s="48">
        <f t="shared" si="114"/>
        <v>356.7992307692308</v>
      </c>
      <c r="Z103" s="48">
        <f t="shared" si="114"/>
        <v>356.7992307692308</v>
      </c>
      <c r="AA103" s="48">
        <f t="shared" si="114"/>
        <v>356.7992307692308</v>
      </c>
      <c r="AB103" s="48">
        <f t="shared" si="114"/>
        <v>356.7992307692308</v>
      </c>
      <c r="AC103" s="48">
        <f t="shared" si="98"/>
        <v>4638.3900000000003</v>
      </c>
      <c r="AD103" s="48">
        <f t="shared" si="99"/>
        <v>0</v>
      </c>
      <c r="AE103" s="48" t="str">
        <f t="shared" si="87"/>
        <v>302203211436EHCP</v>
      </c>
      <c r="AF103" s="48"/>
      <c r="AG103" s="48">
        <f t="shared" si="100"/>
        <v>1427.1969230769232</v>
      </c>
      <c r="AH103" s="48">
        <f t="shared" si="101"/>
        <v>2497.5946153846153</v>
      </c>
      <c r="AI103" s="48">
        <f t="shared" si="102"/>
        <v>3567.9923076923073</v>
      </c>
      <c r="AJ103" s="48">
        <f t="shared" si="103"/>
        <v>4638.3900000000003</v>
      </c>
      <c r="AK103" s="6"/>
      <c r="AL103" s="6"/>
      <c r="AM103" s="6"/>
      <c r="AN103" s="6"/>
      <c r="AO103" s="6"/>
      <c r="AP103" s="1"/>
      <c r="AQ103" s="48"/>
      <c r="AR103" s="1"/>
      <c r="AV103" s="48"/>
      <c r="AW103" s="48"/>
      <c r="AX103" s="48"/>
      <c r="AY103" s="48"/>
      <c r="AZ103" s="48"/>
      <c r="BA103" s="48"/>
      <c r="BB103" s="48"/>
      <c r="BC103" s="48"/>
      <c r="BD103" s="48"/>
      <c r="BE103" s="48"/>
      <c r="BF103" s="48"/>
      <c r="BG103" s="48"/>
      <c r="BH103" s="48"/>
      <c r="BM103" s="48" t="e">
        <f>#REF!+W103</f>
        <v>#REF!</v>
      </c>
    </row>
    <row r="104" spans="1:65" ht="15.75" hidden="1" thickTop="1" x14ac:dyDescent="0.25">
      <c r="A104" s="325" t="s">
        <v>1558</v>
      </c>
      <c r="B104" s="325">
        <v>543965</v>
      </c>
      <c r="C104" s="325">
        <v>3022032</v>
      </c>
      <c r="D104" s="325" t="s">
        <v>997</v>
      </c>
      <c r="E104" s="325">
        <v>400084</v>
      </c>
      <c r="F104" s="325" t="s">
        <v>4651</v>
      </c>
      <c r="G104" s="325">
        <v>10265</v>
      </c>
      <c r="H104" s="326">
        <v>20359.73</v>
      </c>
      <c r="J104">
        <f t="shared" si="83"/>
        <v>3</v>
      </c>
      <c r="L104" t="s">
        <v>530</v>
      </c>
      <c r="N104" t="str">
        <f t="shared" si="84"/>
        <v>2032.SENI.I03.3</v>
      </c>
      <c r="O104" t="str">
        <f t="shared" si="85"/>
        <v>10265/543965</v>
      </c>
      <c r="Q104" s="6">
        <f t="shared" si="88"/>
        <v>3132.2661538461539</v>
      </c>
      <c r="R104" s="48">
        <f t="shared" si="89"/>
        <v>1566.1330769230769</v>
      </c>
      <c r="S104" s="48">
        <f t="shared" ref="S104:AB104" si="115">R104</f>
        <v>1566.1330769230769</v>
      </c>
      <c r="T104" s="48">
        <f t="shared" si="115"/>
        <v>1566.1330769230769</v>
      </c>
      <c r="U104" s="48">
        <f t="shared" si="115"/>
        <v>1566.1330769230769</v>
      </c>
      <c r="V104" s="48">
        <f t="shared" si="115"/>
        <v>1566.1330769230769</v>
      </c>
      <c r="W104" s="48">
        <f t="shared" si="115"/>
        <v>1566.1330769230769</v>
      </c>
      <c r="X104" s="48">
        <f t="shared" si="115"/>
        <v>1566.1330769230769</v>
      </c>
      <c r="Y104" s="48">
        <f t="shared" si="115"/>
        <v>1566.1330769230769</v>
      </c>
      <c r="Z104" s="48">
        <f t="shared" si="115"/>
        <v>1566.1330769230769</v>
      </c>
      <c r="AA104" s="48">
        <f t="shared" si="115"/>
        <v>1566.1330769230769</v>
      </c>
      <c r="AB104" s="48">
        <f t="shared" si="115"/>
        <v>1566.1330769230769</v>
      </c>
      <c r="AC104" s="48">
        <f t="shared" si="98"/>
        <v>20359.73</v>
      </c>
      <c r="AD104" s="48">
        <f t="shared" si="99"/>
        <v>0</v>
      </c>
      <c r="AE104" s="48" t="str">
        <f t="shared" si="87"/>
        <v>302203210265SENInclusion</v>
      </c>
      <c r="AF104" s="48"/>
      <c r="AG104" s="48">
        <f t="shared" si="100"/>
        <v>6264.5323076923078</v>
      </c>
      <c r="AH104" s="48">
        <f t="shared" si="101"/>
        <v>10962.931538461538</v>
      </c>
      <c r="AI104" s="48">
        <f t="shared" si="102"/>
        <v>15661.33076923077</v>
      </c>
      <c r="AJ104" s="48">
        <f t="shared" si="103"/>
        <v>20359.73</v>
      </c>
      <c r="AK104" s="6"/>
      <c r="AL104" s="6"/>
      <c r="AM104" s="6"/>
      <c r="AN104" s="6"/>
      <c r="AO104" s="6"/>
      <c r="AP104" s="1"/>
      <c r="AQ104" s="48"/>
      <c r="AR104" s="1"/>
      <c r="AV104" s="48"/>
      <c r="AW104" s="48"/>
      <c r="AX104" s="48"/>
      <c r="AY104" s="48"/>
      <c r="AZ104" s="48"/>
      <c r="BA104" s="48"/>
      <c r="BB104" s="48"/>
      <c r="BC104" s="48"/>
      <c r="BD104" s="48"/>
      <c r="BE104" s="48"/>
      <c r="BF104" s="48"/>
      <c r="BG104" s="48"/>
      <c r="BH104" s="48"/>
      <c r="BM104" s="48" t="e">
        <f>#REF!+W104</f>
        <v>#REF!</v>
      </c>
    </row>
    <row r="105" spans="1:65" ht="15.75" hidden="1" thickTop="1" x14ac:dyDescent="0.25">
      <c r="A105" s="325" t="s">
        <v>1559</v>
      </c>
      <c r="B105" s="325">
        <v>543965</v>
      </c>
      <c r="C105" s="325">
        <v>3023304</v>
      </c>
      <c r="D105" s="325" t="s">
        <v>998</v>
      </c>
      <c r="E105" s="325">
        <v>400008</v>
      </c>
      <c r="F105" s="325" t="s">
        <v>524</v>
      </c>
      <c r="G105" s="325">
        <v>11431</v>
      </c>
      <c r="H105" s="326">
        <v>77240.640000000014</v>
      </c>
      <c r="J105">
        <f t="shared" si="83"/>
        <v>1</v>
      </c>
      <c r="L105" t="s">
        <v>530</v>
      </c>
      <c r="N105" t="str">
        <f t="shared" si="84"/>
        <v>3304.EHCP.I03.1</v>
      </c>
      <c r="O105" t="str">
        <f t="shared" si="85"/>
        <v>11431/543965</v>
      </c>
      <c r="Q105" s="6">
        <f t="shared" si="88"/>
        <v>11883.175384615386</v>
      </c>
      <c r="R105" s="48">
        <f t="shared" si="89"/>
        <v>5941.587692307693</v>
      </c>
      <c r="S105" s="48">
        <f t="shared" ref="S105:AB105" si="116">R105</f>
        <v>5941.587692307693</v>
      </c>
      <c r="T105" s="48">
        <f t="shared" si="116"/>
        <v>5941.587692307693</v>
      </c>
      <c r="U105" s="48">
        <f t="shared" si="116"/>
        <v>5941.587692307693</v>
      </c>
      <c r="V105" s="48">
        <f t="shared" si="116"/>
        <v>5941.587692307693</v>
      </c>
      <c r="W105" s="48">
        <f t="shared" si="116"/>
        <v>5941.587692307693</v>
      </c>
      <c r="X105" s="48">
        <f t="shared" si="116"/>
        <v>5941.587692307693</v>
      </c>
      <c r="Y105" s="48">
        <f t="shared" si="116"/>
        <v>5941.587692307693</v>
      </c>
      <c r="Z105" s="48">
        <f t="shared" si="116"/>
        <v>5941.587692307693</v>
      </c>
      <c r="AA105" s="48">
        <f t="shared" si="116"/>
        <v>5941.587692307693</v>
      </c>
      <c r="AB105" s="48">
        <f t="shared" si="116"/>
        <v>5941.587692307693</v>
      </c>
      <c r="AC105" s="48">
        <f t="shared" si="98"/>
        <v>77240.639999999999</v>
      </c>
      <c r="AD105" s="48">
        <f t="shared" si="99"/>
        <v>0</v>
      </c>
      <c r="AE105" s="48" t="str">
        <f t="shared" si="87"/>
        <v>302330411431EHCP</v>
      </c>
      <c r="AF105" s="48"/>
      <c r="AG105" s="48">
        <f t="shared" si="100"/>
        <v>23766.350769230772</v>
      </c>
      <c r="AH105" s="48">
        <f t="shared" si="101"/>
        <v>41591.11384615385</v>
      </c>
      <c r="AI105" s="48">
        <f t="shared" si="102"/>
        <v>59415.876923076932</v>
      </c>
      <c r="AJ105" s="48">
        <f t="shared" si="103"/>
        <v>77240.639999999999</v>
      </c>
      <c r="AK105" s="6"/>
      <c r="AL105" s="6"/>
      <c r="AM105" s="6"/>
      <c r="AN105" s="6"/>
      <c r="AO105" s="6"/>
      <c r="AP105" s="1"/>
      <c r="AQ105" s="48"/>
      <c r="AR105" s="1"/>
      <c r="AV105" s="48"/>
      <c r="AW105" s="48"/>
      <c r="AX105" s="48"/>
      <c r="AY105" s="48"/>
      <c r="AZ105" s="48"/>
      <c r="BA105" s="48"/>
      <c r="BB105" s="48"/>
      <c r="BC105" s="48"/>
      <c r="BD105" s="48"/>
      <c r="BE105" s="48"/>
      <c r="BF105" s="48"/>
      <c r="BG105" s="48"/>
      <c r="BH105" s="48"/>
      <c r="BM105" s="48" t="e">
        <f>#REF!+W105</f>
        <v>#REF!</v>
      </c>
    </row>
    <row r="106" spans="1:65" ht="15.75" hidden="1" thickTop="1" x14ac:dyDescent="0.25">
      <c r="A106" s="325" t="s">
        <v>4652</v>
      </c>
      <c r="B106" s="325">
        <v>543965</v>
      </c>
      <c r="C106" s="325">
        <v>3023304</v>
      </c>
      <c r="D106" s="325" t="s">
        <v>998</v>
      </c>
      <c r="E106" s="325">
        <v>400008</v>
      </c>
      <c r="F106" s="325" t="s">
        <v>4651</v>
      </c>
      <c r="G106" s="325">
        <v>10265</v>
      </c>
      <c r="H106" s="326">
        <v>1469.96</v>
      </c>
      <c r="J106">
        <f t="shared" si="83"/>
        <v>2</v>
      </c>
      <c r="L106" t="s">
        <v>530</v>
      </c>
      <c r="N106" t="str">
        <f t="shared" si="84"/>
        <v>3304.SENI.I03.2</v>
      </c>
      <c r="O106" t="str">
        <f t="shared" si="85"/>
        <v>10265/543965</v>
      </c>
      <c r="Q106" s="6">
        <f t="shared" si="88"/>
        <v>226.14769230769232</v>
      </c>
      <c r="R106" s="48">
        <f t="shared" si="89"/>
        <v>113.07384615384616</v>
      </c>
      <c r="S106" s="48">
        <f t="shared" ref="S106:AB106" si="117">R106</f>
        <v>113.07384615384616</v>
      </c>
      <c r="T106" s="48">
        <f t="shared" si="117"/>
        <v>113.07384615384616</v>
      </c>
      <c r="U106" s="48">
        <f t="shared" si="117"/>
        <v>113.07384615384616</v>
      </c>
      <c r="V106" s="48">
        <f t="shared" si="117"/>
        <v>113.07384615384616</v>
      </c>
      <c r="W106" s="48">
        <f t="shared" si="117"/>
        <v>113.07384615384616</v>
      </c>
      <c r="X106" s="48">
        <f t="shared" si="117"/>
        <v>113.07384615384616</v>
      </c>
      <c r="Y106" s="48">
        <f t="shared" si="117"/>
        <v>113.07384615384616</v>
      </c>
      <c r="Z106" s="48">
        <f t="shared" si="117"/>
        <v>113.07384615384616</v>
      </c>
      <c r="AA106" s="48">
        <f t="shared" si="117"/>
        <v>113.07384615384616</v>
      </c>
      <c r="AB106" s="48">
        <f t="shared" si="117"/>
        <v>113.07384615384616</v>
      </c>
      <c r="AC106" s="48">
        <f t="shared" si="98"/>
        <v>1469.9600000000005</v>
      </c>
      <c r="AD106" s="48">
        <f t="shared" si="99"/>
        <v>0</v>
      </c>
      <c r="AE106" s="48" t="str">
        <f t="shared" si="87"/>
        <v>302330410265SENInclusion</v>
      </c>
      <c r="AF106" s="48"/>
      <c r="AG106" s="48">
        <f t="shared" si="100"/>
        <v>452.29538461538465</v>
      </c>
      <c r="AH106" s="48">
        <f t="shared" si="101"/>
        <v>791.51692307692315</v>
      </c>
      <c r="AI106" s="48">
        <f t="shared" si="102"/>
        <v>1130.7384615384617</v>
      </c>
      <c r="AJ106" s="48">
        <f t="shared" si="103"/>
        <v>1469.9600000000005</v>
      </c>
      <c r="AK106" s="6"/>
      <c r="AL106" s="6"/>
      <c r="AM106" s="6"/>
      <c r="AN106" s="6"/>
      <c r="AO106" s="6"/>
      <c r="AP106" s="1"/>
      <c r="AQ106" s="48"/>
      <c r="AR106" s="1"/>
      <c r="AV106" s="48"/>
      <c r="AW106" s="48"/>
      <c r="AX106" s="48"/>
      <c r="AY106" s="48"/>
      <c r="AZ106" s="48"/>
      <c r="BA106" s="48"/>
      <c r="BB106" s="48"/>
      <c r="BC106" s="48"/>
      <c r="BD106" s="48"/>
      <c r="BE106" s="48"/>
      <c r="BF106" s="48"/>
      <c r="BG106" s="48"/>
      <c r="BH106" s="48"/>
      <c r="BM106" s="48" t="e">
        <f>#REF!+W106</f>
        <v>#REF!</v>
      </c>
    </row>
    <row r="107" spans="1:65" ht="15.75" hidden="1" thickTop="1" x14ac:dyDescent="0.25">
      <c r="A107" s="325" t="s">
        <v>1560</v>
      </c>
      <c r="B107" s="325">
        <v>516500</v>
      </c>
      <c r="C107" s="325">
        <v>3022047</v>
      </c>
      <c r="D107" s="325" t="s">
        <v>1561</v>
      </c>
      <c r="E107" s="325">
        <v>151702</v>
      </c>
      <c r="F107" s="325" t="s">
        <v>524</v>
      </c>
      <c r="G107" s="325">
        <v>11443</v>
      </c>
      <c r="H107" s="326">
        <v>115123.49</v>
      </c>
      <c r="J107">
        <f t="shared" si="83"/>
        <v>1</v>
      </c>
      <c r="L107" t="s">
        <v>530</v>
      </c>
      <c r="N107" t="str">
        <f t="shared" si="84"/>
        <v>2047.EHCP.I03.1</v>
      </c>
      <c r="O107" t="str">
        <f t="shared" si="85"/>
        <v>11443/516500</v>
      </c>
      <c r="Q107" s="6">
        <f t="shared" si="88"/>
        <v>17711.306153846155</v>
      </c>
      <c r="R107" s="48">
        <f t="shared" si="89"/>
        <v>8855.6530769230776</v>
      </c>
      <c r="S107" s="48">
        <f t="shared" ref="S107:AB107" si="118">R107</f>
        <v>8855.6530769230776</v>
      </c>
      <c r="T107" s="48">
        <f t="shared" si="118"/>
        <v>8855.6530769230776</v>
      </c>
      <c r="U107" s="48">
        <f t="shared" si="118"/>
        <v>8855.6530769230776</v>
      </c>
      <c r="V107" s="48">
        <f t="shared" si="118"/>
        <v>8855.6530769230776</v>
      </c>
      <c r="W107" s="48">
        <f t="shared" si="118"/>
        <v>8855.6530769230776</v>
      </c>
      <c r="X107" s="48">
        <f t="shared" si="118"/>
        <v>8855.6530769230776</v>
      </c>
      <c r="Y107" s="48">
        <f t="shared" si="118"/>
        <v>8855.6530769230776</v>
      </c>
      <c r="Z107" s="48">
        <f t="shared" si="118"/>
        <v>8855.6530769230776</v>
      </c>
      <c r="AA107" s="48">
        <f t="shared" si="118"/>
        <v>8855.6530769230776</v>
      </c>
      <c r="AB107" s="48">
        <f t="shared" si="118"/>
        <v>8855.6530769230776</v>
      </c>
      <c r="AC107" s="48">
        <f t="shared" si="98"/>
        <v>115123.48999999998</v>
      </c>
      <c r="AD107" s="48">
        <f t="shared" si="99"/>
        <v>0</v>
      </c>
      <c r="AE107" s="48" t="str">
        <f t="shared" si="87"/>
        <v>302204711443EHCP</v>
      </c>
      <c r="AF107" s="48"/>
      <c r="AG107" s="48">
        <f t="shared" si="100"/>
        <v>35422.61230769231</v>
      </c>
      <c r="AH107" s="48">
        <f t="shared" si="101"/>
        <v>61989.571538461532</v>
      </c>
      <c r="AI107" s="48">
        <f t="shared" si="102"/>
        <v>88556.530769230754</v>
      </c>
      <c r="AJ107" s="48">
        <f t="shared" si="103"/>
        <v>115123.48999999998</v>
      </c>
      <c r="AK107" s="6"/>
      <c r="AL107" s="6"/>
      <c r="AM107" s="6"/>
      <c r="AN107" s="6"/>
      <c r="AO107" s="6"/>
      <c r="AP107" s="1"/>
      <c r="AQ107" s="48"/>
      <c r="AR107" s="1"/>
      <c r="AV107" s="48"/>
      <c r="AW107" s="48"/>
      <c r="AX107" s="48"/>
      <c r="AY107" s="48"/>
      <c r="AZ107" s="48"/>
      <c r="BA107" s="48"/>
      <c r="BB107" s="48"/>
      <c r="BC107" s="48"/>
      <c r="BD107" s="48"/>
      <c r="BE107" s="48"/>
      <c r="BF107" s="48"/>
      <c r="BG107" s="48"/>
      <c r="BH107" s="48"/>
      <c r="BM107" s="48" t="e">
        <f>#REF!+W107</f>
        <v>#REF!</v>
      </c>
    </row>
    <row r="108" spans="1:65" ht="15.75" hidden="1" thickTop="1" x14ac:dyDescent="0.25">
      <c r="A108" s="325" t="s">
        <v>1562</v>
      </c>
      <c r="B108" s="325">
        <v>516500</v>
      </c>
      <c r="C108" s="325">
        <v>3023515</v>
      </c>
      <c r="D108" s="325" t="s">
        <v>1563</v>
      </c>
      <c r="E108" s="325">
        <v>143982</v>
      </c>
      <c r="F108" s="325" t="s">
        <v>524</v>
      </c>
      <c r="G108" s="325">
        <v>11443</v>
      </c>
      <c r="H108" s="326">
        <v>42128.34</v>
      </c>
      <c r="J108">
        <f t="shared" si="83"/>
        <v>1</v>
      </c>
      <c r="L108" t="s">
        <v>530</v>
      </c>
      <c r="N108" t="str">
        <f t="shared" si="84"/>
        <v>3515.EHCP.I03.1</v>
      </c>
      <c r="O108" t="str">
        <f t="shared" si="85"/>
        <v>11443/516500</v>
      </c>
      <c r="Q108" s="6">
        <f t="shared" si="88"/>
        <v>6481.2830769230768</v>
      </c>
      <c r="R108" s="48">
        <f t="shared" si="89"/>
        <v>3240.6415384615384</v>
      </c>
      <c r="S108" s="48">
        <f t="shared" ref="S108:AB108" si="119">R108</f>
        <v>3240.6415384615384</v>
      </c>
      <c r="T108" s="48">
        <f t="shared" si="119"/>
        <v>3240.6415384615384</v>
      </c>
      <c r="U108" s="48">
        <f t="shared" si="119"/>
        <v>3240.6415384615384</v>
      </c>
      <c r="V108" s="48">
        <f t="shared" si="119"/>
        <v>3240.6415384615384</v>
      </c>
      <c r="W108" s="48">
        <f t="shared" si="119"/>
        <v>3240.6415384615384</v>
      </c>
      <c r="X108" s="48">
        <f t="shared" si="119"/>
        <v>3240.6415384615384</v>
      </c>
      <c r="Y108" s="48">
        <f t="shared" si="119"/>
        <v>3240.6415384615384</v>
      </c>
      <c r="Z108" s="48">
        <f t="shared" si="119"/>
        <v>3240.6415384615384</v>
      </c>
      <c r="AA108" s="48">
        <f t="shared" si="119"/>
        <v>3240.6415384615384</v>
      </c>
      <c r="AB108" s="48">
        <f t="shared" si="119"/>
        <v>3240.6415384615384</v>
      </c>
      <c r="AC108" s="48">
        <f t="shared" si="98"/>
        <v>42128.340000000004</v>
      </c>
      <c r="AD108" s="48">
        <f t="shared" si="99"/>
        <v>0</v>
      </c>
      <c r="AE108" s="48" t="str">
        <f t="shared" si="87"/>
        <v>302351511443EHCP</v>
      </c>
      <c r="AF108" s="48"/>
      <c r="AG108" s="48">
        <f t="shared" si="100"/>
        <v>12962.566153846154</v>
      </c>
      <c r="AH108" s="48">
        <f t="shared" si="101"/>
        <v>22684.490769230772</v>
      </c>
      <c r="AI108" s="48">
        <f t="shared" si="102"/>
        <v>32406.415384615389</v>
      </c>
      <c r="AJ108" s="48">
        <f t="shared" si="103"/>
        <v>42128.340000000004</v>
      </c>
      <c r="AK108" s="6"/>
      <c r="AL108" s="6"/>
      <c r="AM108" s="6"/>
      <c r="AN108" s="6"/>
      <c r="AO108" s="6"/>
      <c r="AP108" s="1"/>
      <c r="AQ108" s="48"/>
      <c r="AR108" s="1"/>
      <c r="AV108" s="48"/>
      <c r="AW108" s="48"/>
      <c r="AX108" s="48"/>
      <c r="AY108" s="48"/>
      <c r="AZ108" s="48"/>
      <c r="BA108" s="48"/>
      <c r="BB108" s="48"/>
      <c r="BC108" s="48"/>
      <c r="BD108" s="48"/>
      <c r="BE108" s="48"/>
      <c r="BF108" s="48"/>
      <c r="BG108" s="48"/>
      <c r="BH108" s="48"/>
      <c r="BM108" s="48" t="e">
        <f>#REF!+W108</f>
        <v>#REF!</v>
      </c>
    </row>
    <row r="109" spans="1:65" ht="15.75" hidden="1" thickTop="1" x14ac:dyDescent="0.25">
      <c r="A109" s="325" t="s">
        <v>1564</v>
      </c>
      <c r="B109" s="325">
        <v>543965</v>
      </c>
      <c r="C109" s="325">
        <v>3025427</v>
      </c>
      <c r="D109" s="325" t="s">
        <v>1043</v>
      </c>
      <c r="E109" s="325">
        <v>400140</v>
      </c>
      <c r="F109" s="325" t="s">
        <v>1493</v>
      </c>
      <c r="G109" s="325">
        <v>11434</v>
      </c>
      <c r="H109" s="326">
        <v>918954.41666666674</v>
      </c>
      <c r="J109">
        <f t="shared" si="83"/>
        <v>1</v>
      </c>
      <c r="L109" t="s">
        <v>530</v>
      </c>
      <c r="N109" t="str">
        <f t="shared" si="84"/>
        <v>5427.ARPs.I03.1</v>
      </c>
      <c r="O109" t="str">
        <f t="shared" si="85"/>
        <v>11434/543965</v>
      </c>
      <c r="Q109" s="6">
        <f t="shared" si="88"/>
        <v>141377.60256410256</v>
      </c>
      <c r="R109" s="48">
        <f t="shared" si="89"/>
        <v>70688.801282051281</v>
      </c>
      <c r="S109" s="48">
        <f t="shared" ref="S109:AB109" si="120">R109</f>
        <v>70688.801282051281</v>
      </c>
      <c r="T109" s="48">
        <f t="shared" si="120"/>
        <v>70688.801282051281</v>
      </c>
      <c r="U109" s="48">
        <f t="shared" si="120"/>
        <v>70688.801282051281</v>
      </c>
      <c r="V109" s="48">
        <f t="shared" si="120"/>
        <v>70688.801282051281</v>
      </c>
      <c r="W109" s="48">
        <f t="shared" si="120"/>
        <v>70688.801282051281</v>
      </c>
      <c r="X109" s="48">
        <f t="shared" si="120"/>
        <v>70688.801282051281</v>
      </c>
      <c r="Y109" s="48">
        <f t="shared" si="120"/>
        <v>70688.801282051281</v>
      </c>
      <c r="Z109" s="48">
        <f t="shared" si="120"/>
        <v>70688.801282051281</v>
      </c>
      <c r="AA109" s="48">
        <f t="shared" si="120"/>
        <v>70688.801282051281</v>
      </c>
      <c r="AB109" s="48">
        <f t="shared" si="120"/>
        <v>70688.801282051281</v>
      </c>
      <c r="AC109" s="48">
        <f t="shared" si="98"/>
        <v>918954.4166666664</v>
      </c>
      <c r="AD109" s="48">
        <f t="shared" si="99"/>
        <v>0</v>
      </c>
      <c r="AE109" s="48" t="str">
        <f t="shared" si="87"/>
        <v>302542711434ARPs</v>
      </c>
      <c r="AF109" s="48"/>
      <c r="AG109" s="48">
        <f t="shared" si="100"/>
        <v>282755.20512820513</v>
      </c>
      <c r="AH109" s="48">
        <f t="shared" si="101"/>
        <v>494821.60897435888</v>
      </c>
      <c r="AI109" s="48">
        <f t="shared" si="102"/>
        <v>706888.01282051264</v>
      </c>
      <c r="AJ109" s="48">
        <f t="shared" si="103"/>
        <v>918954.4166666664</v>
      </c>
      <c r="AK109" s="6"/>
      <c r="AL109" s="6"/>
      <c r="AM109" s="6"/>
      <c r="AN109" s="6"/>
      <c r="AO109" s="6"/>
      <c r="AP109" s="1"/>
      <c r="AQ109" s="48"/>
      <c r="AR109" s="1"/>
      <c r="AV109" s="48"/>
      <c r="AW109" s="48"/>
      <c r="AX109" s="48"/>
      <c r="AY109" s="48"/>
      <c r="AZ109" s="48"/>
      <c r="BA109" s="48"/>
      <c r="BB109" s="48"/>
      <c r="BC109" s="48"/>
      <c r="BD109" s="48"/>
      <c r="BE109" s="48"/>
      <c r="BF109" s="48"/>
      <c r="BG109" s="48"/>
      <c r="BH109" s="48"/>
      <c r="BM109" s="48" t="e">
        <f>#REF!+W109</f>
        <v>#REF!</v>
      </c>
    </row>
    <row r="110" spans="1:65" ht="15.75" hidden="1" thickTop="1" x14ac:dyDescent="0.25">
      <c r="A110" s="325" t="s">
        <v>1565</v>
      </c>
      <c r="B110" s="325">
        <v>543965</v>
      </c>
      <c r="C110" s="325">
        <v>3025427</v>
      </c>
      <c r="D110" s="325" t="s">
        <v>1043</v>
      </c>
      <c r="E110" s="325">
        <v>400140</v>
      </c>
      <c r="F110" s="325" t="s">
        <v>524</v>
      </c>
      <c r="G110" s="325">
        <v>11435</v>
      </c>
      <c r="H110" s="326">
        <v>248637.26</v>
      </c>
      <c r="J110">
        <f t="shared" si="83"/>
        <v>2</v>
      </c>
      <c r="L110" t="s">
        <v>530</v>
      </c>
      <c r="N110" t="str">
        <f t="shared" si="84"/>
        <v>5427.EHCP.I03.2</v>
      </c>
      <c r="O110" t="str">
        <f t="shared" si="85"/>
        <v>11435/543965</v>
      </c>
      <c r="Q110" s="6">
        <f t="shared" si="88"/>
        <v>38251.886153846157</v>
      </c>
      <c r="R110" s="48">
        <f t="shared" si="89"/>
        <v>19125.943076923078</v>
      </c>
      <c r="S110" s="48">
        <f t="shared" ref="S110:AB110" si="121">R110</f>
        <v>19125.943076923078</v>
      </c>
      <c r="T110" s="48">
        <f t="shared" si="121"/>
        <v>19125.943076923078</v>
      </c>
      <c r="U110" s="48">
        <f t="shared" si="121"/>
        <v>19125.943076923078</v>
      </c>
      <c r="V110" s="48">
        <f t="shared" si="121"/>
        <v>19125.943076923078</v>
      </c>
      <c r="W110" s="48">
        <f t="shared" si="121"/>
        <v>19125.943076923078</v>
      </c>
      <c r="X110" s="48">
        <f t="shared" si="121"/>
        <v>19125.943076923078</v>
      </c>
      <c r="Y110" s="48">
        <f t="shared" si="121"/>
        <v>19125.943076923078</v>
      </c>
      <c r="Z110" s="48">
        <f t="shared" si="121"/>
        <v>19125.943076923078</v>
      </c>
      <c r="AA110" s="48">
        <f t="shared" si="121"/>
        <v>19125.943076923078</v>
      </c>
      <c r="AB110" s="48">
        <f t="shared" si="121"/>
        <v>19125.943076923078</v>
      </c>
      <c r="AC110" s="48">
        <f t="shared" si="98"/>
        <v>248637.26000000004</v>
      </c>
      <c r="AD110" s="48">
        <f t="shared" si="99"/>
        <v>0</v>
      </c>
      <c r="AE110" s="48" t="str">
        <f t="shared" si="87"/>
        <v>302542711435EHCP</v>
      </c>
      <c r="AF110" s="48"/>
      <c r="AG110" s="48">
        <f t="shared" si="100"/>
        <v>76503.772307692314</v>
      </c>
      <c r="AH110" s="48">
        <f t="shared" si="101"/>
        <v>133881.60153846155</v>
      </c>
      <c r="AI110" s="48">
        <f t="shared" si="102"/>
        <v>191259.43076923079</v>
      </c>
      <c r="AJ110" s="48">
        <f t="shared" si="103"/>
        <v>248637.26000000004</v>
      </c>
      <c r="AK110" s="6"/>
      <c r="AL110" s="6"/>
      <c r="AM110" s="6"/>
      <c r="AN110" s="6"/>
      <c r="AO110" s="6"/>
      <c r="AP110" s="1"/>
      <c r="AQ110" s="48"/>
      <c r="AR110" s="1"/>
      <c r="AV110" s="48"/>
      <c r="AW110" s="48"/>
      <c r="AX110" s="48"/>
      <c r="AY110" s="48"/>
      <c r="AZ110" s="48"/>
      <c r="BA110" s="48"/>
      <c r="BB110" s="48"/>
      <c r="BC110" s="48"/>
      <c r="BD110" s="48"/>
      <c r="BE110" s="48"/>
      <c r="BF110" s="48"/>
      <c r="BG110" s="48"/>
      <c r="BH110" s="48"/>
      <c r="BM110" s="48" t="e">
        <f>#REF!+W110</f>
        <v>#REF!</v>
      </c>
    </row>
    <row r="111" spans="1:65" ht="15.75" hidden="1" thickTop="1" x14ac:dyDescent="0.25">
      <c r="A111" s="325" t="s">
        <v>1566</v>
      </c>
      <c r="B111" s="325">
        <v>516500</v>
      </c>
      <c r="C111" s="325">
        <v>3026085</v>
      </c>
      <c r="D111" s="325" t="s">
        <v>1299</v>
      </c>
      <c r="E111" s="325">
        <v>105221</v>
      </c>
      <c r="F111" s="325" t="s">
        <v>1315</v>
      </c>
      <c r="G111" s="325">
        <v>11491</v>
      </c>
      <c r="H111" s="326">
        <v>953923.10333333339</v>
      </c>
      <c r="J111">
        <f t="shared" si="83"/>
        <v>1</v>
      </c>
      <c r="L111" t="s">
        <v>530</v>
      </c>
      <c r="N111" t="str">
        <f t="shared" si="84"/>
        <v>6085.SPEC.I03.1</v>
      </c>
      <c r="O111" t="str">
        <f t="shared" si="85"/>
        <v>11491/516500</v>
      </c>
      <c r="Q111" s="6">
        <f t="shared" si="88"/>
        <v>146757.40051282052</v>
      </c>
      <c r="R111" s="48">
        <f t="shared" si="89"/>
        <v>73378.700256410259</v>
      </c>
      <c r="S111" s="48">
        <f t="shared" ref="S111:AB111" si="122">R111</f>
        <v>73378.700256410259</v>
      </c>
      <c r="T111" s="48">
        <f t="shared" si="122"/>
        <v>73378.700256410259</v>
      </c>
      <c r="U111" s="48">
        <f t="shared" si="122"/>
        <v>73378.700256410259</v>
      </c>
      <c r="V111" s="48">
        <f t="shared" si="122"/>
        <v>73378.700256410259</v>
      </c>
      <c r="W111" s="48">
        <f t="shared" si="122"/>
        <v>73378.700256410259</v>
      </c>
      <c r="X111" s="48">
        <f t="shared" si="122"/>
        <v>73378.700256410259</v>
      </c>
      <c r="Y111" s="48">
        <f t="shared" si="122"/>
        <v>73378.700256410259</v>
      </c>
      <c r="Z111" s="48">
        <f t="shared" si="122"/>
        <v>73378.700256410259</v>
      </c>
      <c r="AA111" s="48">
        <f t="shared" si="122"/>
        <v>73378.700256410259</v>
      </c>
      <c r="AB111" s="48">
        <f t="shared" si="122"/>
        <v>73378.700256410259</v>
      </c>
      <c r="AC111" s="48">
        <f t="shared" si="98"/>
        <v>953923.10333333362</v>
      </c>
      <c r="AD111" s="48">
        <f t="shared" si="99"/>
        <v>0</v>
      </c>
      <c r="AE111" s="48" t="str">
        <f t="shared" si="87"/>
        <v>302608511491Special</v>
      </c>
      <c r="AF111" s="48"/>
      <c r="AG111" s="48">
        <f t="shared" si="100"/>
        <v>293514.80102564103</v>
      </c>
      <c r="AH111" s="48">
        <f t="shared" si="101"/>
        <v>513650.9017948719</v>
      </c>
      <c r="AI111" s="48">
        <f t="shared" si="102"/>
        <v>733787.00256410276</v>
      </c>
      <c r="AJ111" s="48">
        <f t="shared" si="103"/>
        <v>953923.10333333362</v>
      </c>
      <c r="AK111" s="6"/>
      <c r="AL111" s="6"/>
      <c r="AM111" s="6"/>
      <c r="AN111" s="6"/>
      <c r="AO111" s="6"/>
      <c r="AP111" s="1"/>
      <c r="AQ111" s="48"/>
      <c r="AR111" s="1"/>
      <c r="AV111" s="48"/>
      <c r="AW111" s="48"/>
      <c r="AX111" s="48"/>
      <c r="AY111" s="48"/>
      <c r="AZ111" s="48"/>
      <c r="BA111" s="48"/>
      <c r="BB111" s="48"/>
      <c r="BC111" s="48"/>
      <c r="BD111" s="48"/>
      <c r="BE111" s="48"/>
      <c r="BF111" s="48"/>
      <c r="BG111" s="48"/>
      <c r="BH111" s="48"/>
      <c r="BM111" s="48" t="e">
        <f>#REF!+W111</f>
        <v>#REF!</v>
      </c>
    </row>
    <row r="112" spans="1:65" ht="15.75" hidden="1" thickTop="1" x14ac:dyDescent="0.25">
      <c r="A112" s="325" t="s">
        <v>1567</v>
      </c>
      <c r="B112" s="325">
        <v>543965</v>
      </c>
      <c r="C112" s="325">
        <v>3022036</v>
      </c>
      <c r="D112" s="325" t="s">
        <v>999</v>
      </c>
      <c r="E112" s="325">
        <v>400046</v>
      </c>
      <c r="F112" s="325" t="s">
        <v>1493</v>
      </c>
      <c r="G112" s="325">
        <v>11432</v>
      </c>
      <c r="H112" s="326">
        <v>264105.41000000003</v>
      </c>
      <c r="J112">
        <f t="shared" si="83"/>
        <v>1</v>
      </c>
      <c r="L112" t="s">
        <v>530</v>
      </c>
      <c r="N112" t="str">
        <f t="shared" si="84"/>
        <v>2036.ARPs.I03.1</v>
      </c>
      <c r="O112" t="str">
        <f t="shared" si="85"/>
        <v>11432/543965</v>
      </c>
      <c r="Q112" s="6">
        <f t="shared" si="88"/>
        <v>40631.601538461546</v>
      </c>
      <c r="R112" s="48">
        <f t="shared" si="89"/>
        <v>20315.800769230773</v>
      </c>
      <c r="S112" s="48">
        <f t="shared" ref="S112:AB112" si="123">R112</f>
        <v>20315.800769230773</v>
      </c>
      <c r="T112" s="48">
        <f t="shared" si="123"/>
        <v>20315.800769230773</v>
      </c>
      <c r="U112" s="48">
        <f t="shared" si="123"/>
        <v>20315.800769230773</v>
      </c>
      <c r="V112" s="48">
        <f t="shared" si="123"/>
        <v>20315.800769230773</v>
      </c>
      <c r="W112" s="48">
        <f t="shared" si="123"/>
        <v>20315.800769230773</v>
      </c>
      <c r="X112" s="48">
        <f t="shared" si="123"/>
        <v>20315.800769230773</v>
      </c>
      <c r="Y112" s="48">
        <f t="shared" si="123"/>
        <v>20315.800769230773</v>
      </c>
      <c r="Z112" s="48">
        <f t="shared" si="123"/>
        <v>20315.800769230773</v>
      </c>
      <c r="AA112" s="48">
        <f t="shared" si="123"/>
        <v>20315.800769230773</v>
      </c>
      <c r="AB112" s="48">
        <f t="shared" si="123"/>
        <v>20315.800769230773</v>
      </c>
      <c r="AC112" s="48">
        <f t="shared" si="98"/>
        <v>264105.40999999997</v>
      </c>
      <c r="AD112" s="48">
        <f t="shared" si="99"/>
        <v>0</v>
      </c>
      <c r="AE112" s="48" t="str">
        <f t="shared" si="87"/>
        <v>302203611432ARPs</v>
      </c>
      <c r="AF112" s="48"/>
      <c r="AG112" s="48">
        <f t="shared" si="100"/>
        <v>81263.203076923091</v>
      </c>
      <c r="AH112" s="48">
        <f t="shared" si="101"/>
        <v>142210.60538461542</v>
      </c>
      <c r="AI112" s="48">
        <f t="shared" si="102"/>
        <v>203158.0076923077</v>
      </c>
      <c r="AJ112" s="48">
        <f t="shared" si="103"/>
        <v>264105.40999999997</v>
      </c>
      <c r="AK112" s="6"/>
      <c r="AL112" s="6"/>
      <c r="AM112" s="6"/>
      <c r="AN112" s="6"/>
      <c r="AO112" s="6"/>
      <c r="AP112" s="1"/>
      <c r="AQ112" s="48"/>
      <c r="AR112" s="1"/>
      <c r="AV112" s="48"/>
      <c r="AW112" s="48"/>
      <c r="AX112" s="48"/>
      <c r="AY112" s="48"/>
      <c r="AZ112" s="48"/>
      <c r="BA112" s="48"/>
      <c r="BB112" s="48"/>
      <c r="BC112" s="48"/>
      <c r="BD112" s="48"/>
      <c r="BE112" s="48"/>
      <c r="BF112" s="48"/>
      <c r="BG112" s="48"/>
      <c r="BH112" s="48"/>
      <c r="BM112" s="48" t="e">
        <f>#REF!+W112</f>
        <v>#REF!</v>
      </c>
    </row>
    <row r="113" spans="1:65" ht="15.75" hidden="1" thickTop="1" x14ac:dyDescent="0.25">
      <c r="A113" s="325" t="s">
        <v>1568</v>
      </c>
      <c r="B113" s="325">
        <v>543965</v>
      </c>
      <c r="C113" s="325">
        <v>3022036</v>
      </c>
      <c r="D113" s="325" t="s">
        <v>999</v>
      </c>
      <c r="E113" s="325">
        <v>400046</v>
      </c>
      <c r="F113" s="325" t="s">
        <v>524</v>
      </c>
      <c r="G113" s="325">
        <v>11431</v>
      </c>
      <c r="H113" s="326">
        <v>66055.41</v>
      </c>
      <c r="J113">
        <f t="shared" si="83"/>
        <v>2</v>
      </c>
      <c r="L113" t="s">
        <v>530</v>
      </c>
      <c r="N113" t="str">
        <f t="shared" si="84"/>
        <v>2036.EHCP.I03.2</v>
      </c>
      <c r="O113" t="str">
        <f t="shared" si="85"/>
        <v>11431/543965</v>
      </c>
      <c r="Q113" s="6">
        <f t="shared" si="88"/>
        <v>10162.370769230769</v>
      </c>
      <c r="R113" s="48">
        <f t="shared" si="89"/>
        <v>5081.1853846153845</v>
      </c>
      <c r="S113" s="48">
        <f t="shared" ref="S113:AB113" si="124">R113</f>
        <v>5081.1853846153845</v>
      </c>
      <c r="T113" s="48">
        <f t="shared" si="124"/>
        <v>5081.1853846153845</v>
      </c>
      <c r="U113" s="48">
        <f t="shared" si="124"/>
        <v>5081.1853846153845</v>
      </c>
      <c r="V113" s="48">
        <f t="shared" si="124"/>
        <v>5081.1853846153845</v>
      </c>
      <c r="W113" s="48">
        <f t="shared" si="124"/>
        <v>5081.1853846153845</v>
      </c>
      <c r="X113" s="48">
        <f t="shared" si="124"/>
        <v>5081.1853846153845</v>
      </c>
      <c r="Y113" s="48">
        <f t="shared" si="124"/>
        <v>5081.1853846153845</v>
      </c>
      <c r="Z113" s="48">
        <f t="shared" si="124"/>
        <v>5081.1853846153845</v>
      </c>
      <c r="AA113" s="48">
        <f t="shared" si="124"/>
        <v>5081.1853846153845</v>
      </c>
      <c r="AB113" s="48">
        <f t="shared" si="124"/>
        <v>5081.1853846153845</v>
      </c>
      <c r="AC113" s="48">
        <f t="shared" si="98"/>
        <v>66055.409999999989</v>
      </c>
      <c r="AD113" s="48">
        <f t="shared" si="99"/>
        <v>0</v>
      </c>
      <c r="AE113" s="48" t="str">
        <f t="shared" si="87"/>
        <v>302203611431EHCP</v>
      </c>
      <c r="AF113" s="48"/>
      <c r="AG113" s="48">
        <f t="shared" si="100"/>
        <v>20324.741538461538</v>
      </c>
      <c r="AH113" s="48">
        <f t="shared" si="101"/>
        <v>35568.297692307686</v>
      </c>
      <c r="AI113" s="48">
        <f t="shared" si="102"/>
        <v>50811.853846153834</v>
      </c>
      <c r="AJ113" s="48">
        <f t="shared" si="103"/>
        <v>66055.409999999989</v>
      </c>
      <c r="AK113" s="6"/>
      <c r="AL113" s="6"/>
      <c r="AM113" s="6"/>
      <c r="AN113" s="6"/>
      <c r="AO113" s="6"/>
      <c r="AP113" s="1"/>
      <c r="AQ113" s="48"/>
      <c r="AR113" s="1"/>
      <c r="AV113" s="48"/>
      <c r="AW113" s="48"/>
      <c r="AX113" s="48"/>
      <c r="AY113" s="48"/>
      <c r="AZ113" s="48"/>
      <c r="BA113" s="48"/>
      <c r="BB113" s="48"/>
      <c r="BC113" s="48"/>
      <c r="BD113" s="48"/>
      <c r="BE113" s="48"/>
      <c r="BF113" s="48"/>
      <c r="BG113" s="48"/>
      <c r="BH113" s="48"/>
      <c r="BM113" s="48" t="e">
        <f>#REF!+W113</f>
        <v>#REF!</v>
      </c>
    </row>
    <row r="114" spans="1:65" ht="15.75" hidden="1" thickTop="1" x14ac:dyDescent="0.25">
      <c r="A114" s="325" t="s">
        <v>1569</v>
      </c>
      <c r="B114" s="325">
        <v>543965</v>
      </c>
      <c r="C114" s="325">
        <v>3022036</v>
      </c>
      <c r="D114" s="325" t="s">
        <v>999</v>
      </c>
      <c r="E114" s="325">
        <v>400046</v>
      </c>
      <c r="F114" s="325" t="s">
        <v>4651</v>
      </c>
      <c r="G114" s="325">
        <v>10265</v>
      </c>
      <c r="H114" s="326">
        <v>3324.7499999999995</v>
      </c>
      <c r="J114">
        <f t="shared" si="83"/>
        <v>3</v>
      </c>
      <c r="L114" t="s">
        <v>530</v>
      </c>
      <c r="N114" t="str">
        <f t="shared" si="84"/>
        <v>2036.SENI.I03.3</v>
      </c>
      <c r="O114" t="str">
        <f t="shared" si="85"/>
        <v>10265/543965</v>
      </c>
      <c r="Q114" s="6">
        <f t="shared" si="88"/>
        <v>511.49999999999994</v>
      </c>
      <c r="R114" s="48">
        <f t="shared" si="89"/>
        <v>255.74999999999997</v>
      </c>
      <c r="S114" s="48">
        <f t="shared" ref="S114:AB114" si="125">R114</f>
        <v>255.74999999999997</v>
      </c>
      <c r="T114" s="48">
        <f t="shared" si="125"/>
        <v>255.74999999999997</v>
      </c>
      <c r="U114" s="48">
        <f t="shared" si="125"/>
        <v>255.74999999999997</v>
      </c>
      <c r="V114" s="48">
        <f t="shared" si="125"/>
        <v>255.74999999999997</v>
      </c>
      <c r="W114" s="48">
        <f t="shared" si="125"/>
        <v>255.74999999999997</v>
      </c>
      <c r="X114" s="48">
        <f t="shared" si="125"/>
        <v>255.74999999999997</v>
      </c>
      <c r="Y114" s="48">
        <f t="shared" si="125"/>
        <v>255.74999999999997</v>
      </c>
      <c r="Z114" s="48">
        <f t="shared" si="125"/>
        <v>255.74999999999997</v>
      </c>
      <c r="AA114" s="48">
        <f t="shared" si="125"/>
        <v>255.74999999999997</v>
      </c>
      <c r="AB114" s="48">
        <f t="shared" si="125"/>
        <v>255.74999999999997</v>
      </c>
      <c r="AC114" s="48">
        <f t="shared" si="98"/>
        <v>3324.7499999999995</v>
      </c>
      <c r="AD114" s="48">
        <f t="shared" si="99"/>
        <v>0</v>
      </c>
      <c r="AE114" s="48" t="str">
        <f t="shared" si="87"/>
        <v>302203610265SENInclusion</v>
      </c>
      <c r="AF114" s="48"/>
      <c r="AG114" s="48">
        <f t="shared" si="100"/>
        <v>1022.9999999999999</v>
      </c>
      <c r="AH114" s="48">
        <f t="shared" si="101"/>
        <v>1790.2499999999998</v>
      </c>
      <c r="AI114" s="48">
        <f t="shared" si="102"/>
        <v>2557.4999999999995</v>
      </c>
      <c r="AJ114" s="48">
        <f t="shared" si="103"/>
        <v>3324.7499999999995</v>
      </c>
      <c r="AK114" s="6"/>
      <c r="AL114" s="6"/>
      <c r="AM114" s="6"/>
      <c r="AN114" s="6"/>
      <c r="AO114" s="6"/>
      <c r="AP114" s="1"/>
      <c r="AQ114" s="48"/>
      <c r="AR114" s="1"/>
      <c r="AV114" s="48"/>
      <c r="AW114" s="48"/>
      <c r="AX114" s="48"/>
      <c r="AY114" s="48"/>
      <c r="AZ114" s="48"/>
      <c r="BA114" s="48"/>
      <c r="BB114" s="48"/>
      <c r="BC114" s="48"/>
      <c r="BD114" s="48"/>
      <c r="BE114" s="48"/>
      <c r="BF114" s="48"/>
      <c r="BG114" s="48"/>
      <c r="BH114" s="48"/>
      <c r="BM114" s="48" t="e">
        <f>#REF!+W114</f>
        <v>#REF!</v>
      </c>
    </row>
    <row r="115" spans="1:65" ht="15.75" hidden="1" thickTop="1" x14ac:dyDescent="0.25">
      <c r="A115" s="325" t="s">
        <v>1570</v>
      </c>
      <c r="B115" s="325">
        <v>516500</v>
      </c>
      <c r="C115" s="325">
        <v>3026905</v>
      </c>
      <c r="D115" s="325" t="s">
        <v>1571</v>
      </c>
      <c r="E115" s="325">
        <v>400116</v>
      </c>
      <c r="F115" s="325" t="s">
        <v>1493</v>
      </c>
      <c r="G115" s="325">
        <v>11423</v>
      </c>
      <c r="H115" s="326">
        <v>24726</v>
      </c>
      <c r="J115">
        <f t="shared" si="83"/>
        <v>1</v>
      </c>
      <c r="L115" t="s">
        <v>530</v>
      </c>
      <c r="N115" t="str">
        <f t="shared" si="84"/>
        <v>6905.ARPs.I03.1</v>
      </c>
      <c r="O115" t="str">
        <f t="shared" si="85"/>
        <v>11423/516500</v>
      </c>
      <c r="Q115" s="6">
        <f t="shared" si="88"/>
        <v>3804</v>
      </c>
      <c r="R115" s="48">
        <f t="shared" si="89"/>
        <v>1902</v>
      </c>
      <c r="S115" s="48">
        <f t="shared" ref="S115:AB115" si="126">R115</f>
        <v>1902</v>
      </c>
      <c r="T115" s="48">
        <f t="shared" si="126"/>
        <v>1902</v>
      </c>
      <c r="U115" s="48">
        <f t="shared" si="126"/>
        <v>1902</v>
      </c>
      <c r="V115" s="48">
        <f t="shared" si="126"/>
        <v>1902</v>
      </c>
      <c r="W115" s="48">
        <f t="shared" si="126"/>
        <v>1902</v>
      </c>
      <c r="X115" s="48">
        <f t="shared" si="126"/>
        <v>1902</v>
      </c>
      <c r="Y115" s="48">
        <f t="shared" si="126"/>
        <v>1902</v>
      </c>
      <c r="Z115" s="48">
        <f t="shared" si="126"/>
        <v>1902</v>
      </c>
      <c r="AA115" s="48">
        <f t="shared" si="126"/>
        <v>1902</v>
      </c>
      <c r="AB115" s="48">
        <f t="shared" si="126"/>
        <v>1902</v>
      </c>
      <c r="AC115" s="48">
        <f t="shared" si="98"/>
        <v>24726</v>
      </c>
      <c r="AD115" s="48">
        <f t="shared" si="99"/>
        <v>0</v>
      </c>
      <c r="AE115" s="48" t="str">
        <f t="shared" si="87"/>
        <v>302690511423ARPs</v>
      </c>
      <c r="AF115" s="48"/>
      <c r="AG115" s="48">
        <f t="shared" si="100"/>
        <v>7608</v>
      </c>
      <c r="AH115" s="48">
        <f t="shared" si="101"/>
        <v>13314</v>
      </c>
      <c r="AI115" s="48">
        <f t="shared" si="102"/>
        <v>19020</v>
      </c>
      <c r="AJ115" s="48">
        <f t="shared" si="103"/>
        <v>24726</v>
      </c>
      <c r="AK115" s="6"/>
      <c r="AL115" s="6"/>
      <c r="AM115" s="6"/>
      <c r="AN115" s="6"/>
      <c r="AO115" s="6"/>
      <c r="AP115" s="1"/>
      <c r="AQ115" s="48"/>
      <c r="AR115" s="1"/>
      <c r="AV115" s="48"/>
      <c r="AW115" s="48"/>
      <c r="AX115" s="48"/>
      <c r="AY115" s="48"/>
      <c r="AZ115" s="48"/>
      <c r="BA115" s="48"/>
      <c r="BB115" s="48"/>
      <c r="BC115" s="48"/>
      <c r="BD115" s="48"/>
      <c r="BE115" s="48"/>
      <c r="BF115" s="48"/>
      <c r="BG115" s="48"/>
      <c r="BH115" s="48"/>
      <c r="BM115" s="48"/>
    </row>
    <row r="116" spans="1:65" ht="15.75" hidden="1" thickTop="1" x14ac:dyDescent="0.25">
      <c r="A116" s="325" t="s">
        <v>1572</v>
      </c>
      <c r="B116" s="325">
        <v>516500</v>
      </c>
      <c r="C116" s="325">
        <v>3026905</v>
      </c>
      <c r="D116" s="325" t="s">
        <v>1571</v>
      </c>
      <c r="E116" s="325">
        <v>400116</v>
      </c>
      <c r="F116" s="325" t="s">
        <v>524</v>
      </c>
      <c r="G116" s="325">
        <v>11442</v>
      </c>
      <c r="H116" s="326">
        <v>258891.49999999997</v>
      </c>
      <c r="J116">
        <f t="shared" ref="J116:J147" si="127">IF(D116=D115,J115+1,1)</f>
        <v>2</v>
      </c>
      <c r="L116" t="s">
        <v>530</v>
      </c>
      <c r="N116" t="str">
        <f t="shared" ref="N116:N147" si="128">A116&amp;J116</f>
        <v>6905.EHCP.I03.2</v>
      </c>
      <c r="O116" t="str">
        <f t="shared" ref="O116:O147" si="129">G116&amp;"/"&amp;B116</f>
        <v>11442/516500</v>
      </c>
      <c r="Q116" s="6">
        <f t="shared" si="88"/>
        <v>39829.461538461532</v>
      </c>
      <c r="R116" s="48">
        <f t="shared" si="89"/>
        <v>19914.730769230766</v>
      </c>
      <c r="S116" s="48">
        <f t="shared" ref="S116:AB116" si="130">R116</f>
        <v>19914.730769230766</v>
      </c>
      <c r="T116" s="48">
        <f t="shared" si="130"/>
        <v>19914.730769230766</v>
      </c>
      <c r="U116" s="48">
        <f t="shared" si="130"/>
        <v>19914.730769230766</v>
      </c>
      <c r="V116" s="48">
        <f t="shared" si="130"/>
        <v>19914.730769230766</v>
      </c>
      <c r="W116" s="48">
        <f t="shared" si="130"/>
        <v>19914.730769230766</v>
      </c>
      <c r="X116" s="48">
        <f t="shared" si="130"/>
        <v>19914.730769230766</v>
      </c>
      <c r="Y116" s="48">
        <f t="shared" si="130"/>
        <v>19914.730769230766</v>
      </c>
      <c r="Z116" s="48">
        <f t="shared" si="130"/>
        <v>19914.730769230766</v>
      </c>
      <c r="AA116" s="48">
        <f t="shared" si="130"/>
        <v>19914.730769230766</v>
      </c>
      <c r="AB116" s="48">
        <f t="shared" si="130"/>
        <v>19914.730769230766</v>
      </c>
      <c r="AC116" s="48">
        <f t="shared" si="98"/>
        <v>258891.49999999988</v>
      </c>
      <c r="AD116" s="48">
        <f t="shared" si="99"/>
        <v>0</v>
      </c>
      <c r="AE116" s="48" t="str">
        <f t="shared" ref="AE116:AE147" si="131">C116&amp;G116&amp;F116</f>
        <v>302690511442EHCP</v>
      </c>
      <c r="AF116" s="48"/>
      <c r="AG116" s="48">
        <f t="shared" si="100"/>
        <v>79658.923076923063</v>
      </c>
      <c r="AH116" s="48">
        <f t="shared" si="101"/>
        <v>139403.11538461538</v>
      </c>
      <c r="AI116" s="48">
        <f t="shared" si="102"/>
        <v>199147.30769230763</v>
      </c>
      <c r="AJ116" s="48">
        <f t="shared" si="103"/>
        <v>258891.49999999988</v>
      </c>
      <c r="AK116" s="6"/>
      <c r="AL116" s="6"/>
      <c r="AM116" s="6"/>
      <c r="AN116" s="6"/>
      <c r="AO116" s="6"/>
      <c r="AP116" s="1"/>
      <c r="AQ116" s="48"/>
      <c r="AR116" s="1"/>
      <c r="AV116" s="48"/>
      <c r="AW116" s="48"/>
      <c r="AX116" s="48"/>
      <c r="AY116" s="48"/>
      <c r="AZ116" s="48"/>
      <c r="BA116" s="48"/>
      <c r="BB116" s="48"/>
      <c r="BC116" s="48"/>
      <c r="BD116" s="48"/>
      <c r="BE116" s="48"/>
      <c r="BF116" s="48"/>
      <c r="BG116" s="48"/>
      <c r="BH116" s="48"/>
      <c r="BM116" s="48" t="e">
        <f>#REF!+W116</f>
        <v>#REF!</v>
      </c>
    </row>
    <row r="117" spans="1:65" ht="15.75" hidden="1" thickTop="1" x14ac:dyDescent="0.25">
      <c r="A117" s="325" t="s">
        <v>1572</v>
      </c>
      <c r="B117" s="325">
        <v>516500</v>
      </c>
      <c r="C117" s="325">
        <v>3026905</v>
      </c>
      <c r="D117" s="325" t="s">
        <v>1571</v>
      </c>
      <c r="E117" s="325">
        <v>400116</v>
      </c>
      <c r="F117" s="325" t="s">
        <v>524</v>
      </c>
      <c r="G117" s="325">
        <v>11443</v>
      </c>
      <c r="H117" s="326">
        <v>66874.17</v>
      </c>
      <c r="J117">
        <f t="shared" si="127"/>
        <v>3</v>
      </c>
      <c r="L117" t="s">
        <v>530</v>
      </c>
      <c r="N117" t="str">
        <f t="shared" si="128"/>
        <v>6905.EHCP.I03.3</v>
      </c>
      <c r="O117" t="str">
        <f t="shared" si="129"/>
        <v>11443/516500</v>
      </c>
      <c r="Q117" s="6">
        <f t="shared" si="88"/>
        <v>10288.333846153846</v>
      </c>
      <c r="R117" s="48">
        <f t="shared" si="89"/>
        <v>5144.166923076923</v>
      </c>
      <c r="S117" s="48">
        <f t="shared" ref="S117:AB117" si="132">R117</f>
        <v>5144.166923076923</v>
      </c>
      <c r="T117" s="48">
        <f t="shared" si="132"/>
        <v>5144.166923076923</v>
      </c>
      <c r="U117" s="48">
        <f t="shared" si="132"/>
        <v>5144.166923076923</v>
      </c>
      <c r="V117" s="48">
        <f t="shared" si="132"/>
        <v>5144.166923076923</v>
      </c>
      <c r="W117" s="48">
        <f t="shared" si="132"/>
        <v>5144.166923076923</v>
      </c>
      <c r="X117" s="48">
        <f t="shared" si="132"/>
        <v>5144.166923076923</v>
      </c>
      <c r="Y117" s="48">
        <f t="shared" si="132"/>
        <v>5144.166923076923</v>
      </c>
      <c r="Z117" s="48">
        <f t="shared" si="132"/>
        <v>5144.166923076923</v>
      </c>
      <c r="AA117" s="48">
        <f t="shared" si="132"/>
        <v>5144.166923076923</v>
      </c>
      <c r="AB117" s="48">
        <f t="shared" si="132"/>
        <v>5144.166923076923</v>
      </c>
      <c r="AC117" s="48">
        <f t="shared" si="98"/>
        <v>66874.170000000013</v>
      </c>
      <c r="AD117" s="48">
        <f t="shared" si="99"/>
        <v>0</v>
      </c>
      <c r="AE117" s="48" t="str">
        <f t="shared" si="131"/>
        <v>302690511443EHCP</v>
      </c>
      <c r="AF117" s="48"/>
      <c r="AG117" s="48">
        <f t="shared" si="100"/>
        <v>20576.667692307692</v>
      </c>
      <c r="AH117" s="48">
        <f t="shared" si="101"/>
        <v>36009.168461538458</v>
      </c>
      <c r="AI117" s="48">
        <f t="shared" si="102"/>
        <v>51441.669230769236</v>
      </c>
      <c r="AJ117" s="48">
        <f t="shared" si="103"/>
        <v>66874.170000000013</v>
      </c>
      <c r="AK117" s="6"/>
      <c r="AL117" s="6"/>
      <c r="AM117" s="6"/>
      <c r="AN117" s="6"/>
      <c r="AO117" s="6"/>
      <c r="AP117" s="1"/>
      <c r="AQ117" s="48"/>
      <c r="AR117" s="1"/>
      <c r="AV117" s="48"/>
      <c r="AW117" s="48"/>
      <c r="AX117" s="48"/>
      <c r="AY117" s="48"/>
      <c r="AZ117" s="48"/>
      <c r="BA117" s="48"/>
      <c r="BB117" s="48"/>
      <c r="BC117" s="48"/>
      <c r="BD117" s="48"/>
      <c r="BE117" s="48"/>
      <c r="BF117" s="48"/>
      <c r="BG117" s="48"/>
      <c r="BH117" s="48"/>
      <c r="BM117" s="48" t="e">
        <f>#REF!+W117</f>
        <v>#REF!</v>
      </c>
    </row>
    <row r="118" spans="1:65" ht="15.75" hidden="1" thickTop="1" x14ac:dyDescent="0.25">
      <c r="A118" s="325" t="s">
        <v>1573</v>
      </c>
      <c r="B118" s="325">
        <v>543965</v>
      </c>
      <c r="C118" s="325">
        <v>3022037</v>
      </c>
      <c r="D118" s="325" t="s">
        <v>1000</v>
      </c>
      <c r="E118" s="325">
        <v>400030</v>
      </c>
      <c r="F118" s="325" t="s">
        <v>524</v>
      </c>
      <c r="G118" s="325">
        <v>11431</v>
      </c>
      <c r="H118" s="326">
        <v>59363.070000000007</v>
      </c>
      <c r="J118">
        <f t="shared" si="127"/>
        <v>1</v>
      </c>
      <c r="L118" t="s">
        <v>530</v>
      </c>
      <c r="N118" t="str">
        <f t="shared" si="128"/>
        <v>2037.EHCP.I03.1</v>
      </c>
      <c r="O118" t="str">
        <f t="shared" si="129"/>
        <v>11431/543965</v>
      </c>
      <c r="Q118" s="6">
        <f t="shared" si="88"/>
        <v>9132.7800000000007</v>
      </c>
      <c r="R118" s="48">
        <f t="shared" si="89"/>
        <v>4566.3900000000003</v>
      </c>
      <c r="S118" s="48">
        <f t="shared" ref="S118:AB118" si="133">R118</f>
        <v>4566.3900000000003</v>
      </c>
      <c r="T118" s="48">
        <f t="shared" si="133"/>
        <v>4566.3900000000003</v>
      </c>
      <c r="U118" s="48">
        <f t="shared" si="133"/>
        <v>4566.3900000000003</v>
      </c>
      <c r="V118" s="48">
        <f t="shared" si="133"/>
        <v>4566.3900000000003</v>
      </c>
      <c r="W118" s="48">
        <f t="shared" si="133"/>
        <v>4566.3900000000003</v>
      </c>
      <c r="X118" s="48">
        <f t="shared" si="133"/>
        <v>4566.3900000000003</v>
      </c>
      <c r="Y118" s="48">
        <f t="shared" si="133"/>
        <v>4566.3900000000003</v>
      </c>
      <c r="Z118" s="48">
        <f t="shared" si="133"/>
        <v>4566.3900000000003</v>
      </c>
      <c r="AA118" s="48">
        <f t="shared" si="133"/>
        <v>4566.3900000000003</v>
      </c>
      <c r="AB118" s="48">
        <f t="shared" si="133"/>
        <v>4566.3900000000003</v>
      </c>
      <c r="AC118" s="48">
        <f t="shared" si="98"/>
        <v>59363.07</v>
      </c>
      <c r="AD118" s="48">
        <f t="shared" si="99"/>
        <v>0</v>
      </c>
      <c r="AE118" s="48" t="str">
        <f t="shared" si="131"/>
        <v>302203711431EHCP</v>
      </c>
      <c r="AF118" s="48"/>
      <c r="AG118" s="48">
        <f t="shared" si="100"/>
        <v>18265.560000000001</v>
      </c>
      <c r="AH118" s="48">
        <f t="shared" si="101"/>
        <v>31964.73</v>
      </c>
      <c r="AI118" s="48">
        <f t="shared" si="102"/>
        <v>45663.9</v>
      </c>
      <c r="AJ118" s="48">
        <f t="shared" si="103"/>
        <v>59363.07</v>
      </c>
      <c r="AK118" s="6"/>
      <c r="AL118" s="6"/>
      <c r="AM118" s="6"/>
      <c r="AN118" s="6"/>
      <c r="AO118" s="6"/>
      <c r="AP118" s="1"/>
      <c r="AQ118" s="48"/>
      <c r="AR118" s="1"/>
      <c r="AV118" s="48"/>
      <c r="AW118" s="48"/>
      <c r="AX118" s="48"/>
      <c r="AY118" s="48"/>
      <c r="AZ118" s="48"/>
      <c r="BA118" s="48"/>
      <c r="BB118" s="48"/>
      <c r="BC118" s="48"/>
      <c r="BD118" s="48"/>
      <c r="BE118" s="48"/>
      <c r="BF118" s="48"/>
      <c r="BG118" s="48"/>
      <c r="BH118" s="48"/>
      <c r="BM118" s="48" t="e">
        <f>#REF!+W118</f>
        <v>#REF!</v>
      </c>
    </row>
    <row r="119" spans="1:65" ht="15.75" hidden="1" thickTop="1" x14ac:dyDescent="0.25">
      <c r="A119" s="325" t="s">
        <v>1574</v>
      </c>
      <c r="B119" s="325">
        <v>543965</v>
      </c>
      <c r="C119" s="325">
        <v>3022037</v>
      </c>
      <c r="D119" s="325" t="s">
        <v>1000</v>
      </c>
      <c r="E119" s="325">
        <v>400030</v>
      </c>
      <c r="F119" s="325" t="s">
        <v>4651</v>
      </c>
      <c r="G119" s="325">
        <v>10265</v>
      </c>
      <c r="H119" s="326">
        <v>3418.68</v>
      </c>
      <c r="J119">
        <f t="shared" si="127"/>
        <v>2</v>
      </c>
      <c r="L119" t="s">
        <v>530</v>
      </c>
      <c r="N119" t="str">
        <f t="shared" si="128"/>
        <v>2037.SENI.I03.2</v>
      </c>
      <c r="O119" t="str">
        <f t="shared" si="129"/>
        <v>10265/543965</v>
      </c>
      <c r="Q119" s="6">
        <f t="shared" si="88"/>
        <v>525.9507692307692</v>
      </c>
      <c r="R119" s="48">
        <f t="shared" si="89"/>
        <v>262.9753846153846</v>
      </c>
      <c r="S119" s="48">
        <f t="shared" ref="S119:AB119" si="134">R119</f>
        <v>262.9753846153846</v>
      </c>
      <c r="T119" s="48">
        <f t="shared" si="134"/>
        <v>262.9753846153846</v>
      </c>
      <c r="U119" s="48">
        <f t="shared" si="134"/>
        <v>262.9753846153846</v>
      </c>
      <c r="V119" s="48">
        <f t="shared" si="134"/>
        <v>262.9753846153846</v>
      </c>
      <c r="W119" s="48">
        <f t="shared" si="134"/>
        <v>262.9753846153846</v>
      </c>
      <c r="X119" s="48">
        <f t="shared" si="134"/>
        <v>262.9753846153846</v>
      </c>
      <c r="Y119" s="48">
        <f t="shared" si="134"/>
        <v>262.9753846153846</v>
      </c>
      <c r="Z119" s="48">
        <f t="shared" si="134"/>
        <v>262.9753846153846</v>
      </c>
      <c r="AA119" s="48">
        <f t="shared" si="134"/>
        <v>262.9753846153846</v>
      </c>
      <c r="AB119" s="48">
        <f t="shared" si="134"/>
        <v>262.9753846153846</v>
      </c>
      <c r="AC119" s="48">
        <f t="shared" si="98"/>
        <v>3418.6799999999989</v>
      </c>
      <c r="AD119" s="48">
        <f t="shared" si="99"/>
        <v>0</v>
      </c>
      <c r="AE119" s="48" t="str">
        <f t="shared" si="131"/>
        <v>302203710265SENInclusion</v>
      </c>
      <c r="AF119" s="48"/>
      <c r="AG119" s="48">
        <f t="shared" si="100"/>
        <v>1051.9015384615384</v>
      </c>
      <c r="AH119" s="48">
        <f t="shared" si="101"/>
        <v>1840.8276923076924</v>
      </c>
      <c r="AI119" s="48">
        <f t="shared" si="102"/>
        <v>2629.7538461538456</v>
      </c>
      <c r="AJ119" s="48">
        <f t="shared" si="103"/>
        <v>3418.6799999999989</v>
      </c>
      <c r="AK119" s="6"/>
      <c r="AL119" s="6"/>
      <c r="AM119" s="6"/>
      <c r="AN119" s="6"/>
      <c r="AO119" s="6"/>
      <c r="AP119" s="1"/>
      <c r="AQ119" s="48"/>
      <c r="AR119" s="1"/>
      <c r="AV119" s="48"/>
      <c r="AW119" s="48"/>
      <c r="AX119" s="48"/>
      <c r="AY119" s="48"/>
      <c r="AZ119" s="48"/>
      <c r="BA119" s="48"/>
      <c r="BB119" s="48"/>
      <c r="BC119" s="48"/>
      <c r="BD119" s="48"/>
      <c r="BE119" s="48"/>
      <c r="BF119" s="48"/>
      <c r="BG119" s="48"/>
      <c r="BH119" s="48"/>
      <c r="BM119" s="48" t="e">
        <f>#REF!+W119</f>
        <v>#REF!</v>
      </c>
    </row>
    <row r="120" spans="1:65" ht="15.75" hidden="1" thickTop="1" x14ac:dyDescent="0.25">
      <c r="A120" s="325" t="s">
        <v>1575</v>
      </c>
      <c r="B120" s="325">
        <v>543965</v>
      </c>
      <c r="C120" s="325">
        <v>3027010</v>
      </c>
      <c r="D120" s="325" t="s">
        <v>1047</v>
      </c>
      <c r="E120" s="325">
        <v>400063</v>
      </c>
      <c r="F120" s="325" t="s">
        <v>1315</v>
      </c>
      <c r="G120" s="325">
        <v>11433</v>
      </c>
      <c r="H120" s="326">
        <v>2213867.7600000002</v>
      </c>
      <c r="J120">
        <f t="shared" si="127"/>
        <v>1</v>
      </c>
      <c r="L120" t="s">
        <v>530</v>
      </c>
      <c r="N120" t="str">
        <f t="shared" si="128"/>
        <v>7010.SPEC.I03.1</v>
      </c>
      <c r="O120" t="str">
        <f t="shared" si="129"/>
        <v>11433/543965</v>
      </c>
      <c r="Q120" s="6">
        <f t="shared" si="88"/>
        <v>340595.04000000004</v>
      </c>
      <c r="R120" s="48">
        <f t="shared" si="89"/>
        <v>170297.52000000002</v>
      </c>
      <c r="S120" s="48">
        <f t="shared" ref="S120:AB120" si="135">R120</f>
        <v>170297.52000000002</v>
      </c>
      <c r="T120" s="48">
        <f t="shared" si="135"/>
        <v>170297.52000000002</v>
      </c>
      <c r="U120" s="48">
        <f t="shared" si="135"/>
        <v>170297.52000000002</v>
      </c>
      <c r="V120" s="48">
        <f t="shared" si="135"/>
        <v>170297.52000000002</v>
      </c>
      <c r="W120" s="48">
        <f t="shared" si="135"/>
        <v>170297.52000000002</v>
      </c>
      <c r="X120" s="48">
        <f t="shared" si="135"/>
        <v>170297.52000000002</v>
      </c>
      <c r="Y120" s="48">
        <f t="shared" si="135"/>
        <v>170297.52000000002</v>
      </c>
      <c r="Z120" s="48">
        <f t="shared" si="135"/>
        <v>170297.52000000002</v>
      </c>
      <c r="AA120" s="48">
        <f t="shared" si="135"/>
        <v>170297.52000000002</v>
      </c>
      <c r="AB120" s="48">
        <f t="shared" si="135"/>
        <v>170297.52000000002</v>
      </c>
      <c r="AC120" s="48">
        <f t="shared" si="98"/>
        <v>2213867.7600000002</v>
      </c>
      <c r="AD120" s="48">
        <f t="shared" si="99"/>
        <v>0</v>
      </c>
      <c r="AE120" s="48" t="str">
        <f t="shared" si="131"/>
        <v>302701011433Special</v>
      </c>
      <c r="AF120" s="48"/>
      <c r="AG120" s="48">
        <f t="shared" si="100"/>
        <v>681190.08000000007</v>
      </c>
      <c r="AH120" s="48">
        <f t="shared" si="101"/>
        <v>1192082.6400000001</v>
      </c>
      <c r="AI120" s="48">
        <f t="shared" si="102"/>
        <v>1702975.2000000002</v>
      </c>
      <c r="AJ120" s="48">
        <f t="shared" si="103"/>
        <v>2213867.7600000002</v>
      </c>
      <c r="AK120" s="6"/>
      <c r="AL120" s="6"/>
      <c r="AM120" s="6"/>
      <c r="AN120" s="6"/>
      <c r="AO120" s="6"/>
      <c r="AP120" s="1"/>
      <c r="AQ120" s="48"/>
      <c r="AR120" s="1"/>
      <c r="AV120" s="48"/>
      <c r="AW120" s="48"/>
      <c r="AX120" s="48"/>
      <c r="AY120" s="48"/>
      <c r="AZ120" s="48"/>
      <c r="BA120" s="48"/>
      <c r="BB120" s="48"/>
      <c r="BC120" s="48"/>
      <c r="BD120" s="48"/>
      <c r="BE120" s="48"/>
      <c r="BF120" s="48"/>
      <c r="BG120" s="48"/>
      <c r="BH120" s="48"/>
      <c r="BM120" s="48" t="e">
        <f>#REF!+W120</f>
        <v>#REF!</v>
      </c>
    </row>
    <row r="121" spans="1:65" ht="15.75" hidden="1" thickTop="1" x14ac:dyDescent="0.25">
      <c r="A121" s="325" t="s">
        <v>1576</v>
      </c>
      <c r="B121" s="325">
        <v>543965</v>
      </c>
      <c r="C121" s="325">
        <v>3023523</v>
      </c>
      <c r="D121" s="325" t="s">
        <v>1001</v>
      </c>
      <c r="E121" s="325">
        <v>400130</v>
      </c>
      <c r="F121" s="325" t="s">
        <v>524</v>
      </c>
      <c r="G121" s="325">
        <v>11431</v>
      </c>
      <c r="H121" s="326">
        <v>105042.91</v>
      </c>
      <c r="J121">
        <f t="shared" si="127"/>
        <v>1</v>
      </c>
      <c r="L121" t="s">
        <v>530</v>
      </c>
      <c r="N121" t="str">
        <f t="shared" si="128"/>
        <v>3523.EHCP.I03.1</v>
      </c>
      <c r="O121" t="str">
        <f t="shared" si="129"/>
        <v>11431/543965</v>
      </c>
      <c r="Q121" s="6">
        <f t="shared" si="88"/>
        <v>16160.447692307693</v>
      </c>
      <c r="R121" s="48">
        <f t="shared" si="89"/>
        <v>8080.2238461538464</v>
      </c>
      <c r="S121" s="48">
        <f t="shared" ref="S121:AB121" si="136">R121</f>
        <v>8080.2238461538464</v>
      </c>
      <c r="T121" s="48">
        <f t="shared" si="136"/>
        <v>8080.2238461538464</v>
      </c>
      <c r="U121" s="48">
        <f t="shared" si="136"/>
        <v>8080.2238461538464</v>
      </c>
      <c r="V121" s="48">
        <f t="shared" si="136"/>
        <v>8080.2238461538464</v>
      </c>
      <c r="W121" s="48">
        <f t="shared" si="136"/>
        <v>8080.2238461538464</v>
      </c>
      <c r="X121" s="48">
        <f t="shared" si="136"/>
        <v>8080.2238461538464</v>
      </c>
      <c r="Y121" s="48">
        <f t="shared" si="136"/>
        <v>8080.2238461538464</v>
      </c>
      <c r="Z121" s="48">
        <f t="shared" si="136"/>
        <v>8080.2238461538464</v>
      </c>
      <c r="AA121" s="48">
        <f t="shared" si="136"/>
        <v>8080.2238461538464</v>
      </c>
      <c r="AB121" s="48">
        <f t="shared" si="136"/>
        <v>8080.2238461538464</v>
      </c>
      <c r="AC121" s="48">
        <f t="shared" si="98"/>
        <v>105042.91000000002</v>
      </c>
      <c r="AD121" s="48">
        <f t="shared" si="99"/>
        <v>0</v>
      </c>
      <c r="AE121" s="48" t="str">
        <f t="shared" si="131"/>
        <v>302352311431EHCP</v>
      </c>
      <c r="AF121" s="48"/>
      <c r="AG121" s="48">
        <f t="shared" si="100"/>
        <v>32320.895384615385</v>
      </c>
      <c r="AH121" s="48">
        <f t="shared" si="101"/>
        <v>56561.56692307692</v>
      </c>
      <c r="AI121" s="48">
        <f t="shared" si="102"/>
        <v>80802.238461538465</v>
      </c>
      <c r="AJ121" s="48">
        <f t="shared" si="103"/>
        <v>105042.91000000002</v>
      </c>
      <c r="AK121" s="6"/>
      <c r="AL121" s="6"/>
      <c r="AM121" s="6"/>
      <c r="AN121" s="6"/>
      <c r="AO121" s="6"/>
      <c r="AP121" s="1"/>
      <c r="AQ121" s="48"/>
      <c r="AR121" s="1"/>
      <c r="AV121" s="48"/>
      <c r="AW121" s="48"/>
      <c r="AX121" s="48"/>
      <c r="AY121" s="48"/>
      <c r="AZ121" s="48"/>
      <c r="BA121" s="48"/>
      <c r="BB121" s="48"/>
      <c r="BC121" s="48"/>
      <c r="BD121" s="48"/>
      <c r="BE121" s="48"/>
      <c r="BF121" s="48"/>
      <c r="BG121" s="48"/>
      <c r="BH121" s="48"/>
      <c r="BM121" s="48" t="e">
        <f>#REF!+W121</f>
        <v>#REF!</v>
      </c>
    </row>
    <row r="122" spans="1:65" ht="15.75" hidden="1" thickTop="1" x14ac:dyDescent="0.25">
      <c r="A122" s="325" t="s">
        <v>1577</v>
      </c>
      <c r="B122" s="325">
        <v>543965</v>
      </c>
      <c r="C122" s="325">
        <v>3023523</v>
      </c>
      <c r="D122" s="325" t="s">
        <v>1001</v>
      </c>
      <c r="E122" s="325">
        <v>400130</v>
      </c>
      <c r="F122" s="325" t="s">
        <v>4651</v>
      </c>
      <c r="G122" s="325">
        <v>10265</v>
      </c>
      <c r="H122" s="326">
        <v>1472.5</v>
      </c>
      <c r="J122">
        <f t="shared" si="127"/>
        <v>2</v>
      </c>
      <c r="L122" t="s">
        <v>530</v>
      </c>
      <c r="N122" t="str">
        <f t="shared" si="128"/>
        <v>3523.SENI.I03.2</v>
      </c>
      <c r="O122" t="str">
        <f t="shared" si="129"/>
        <v>10265/543965</v>
      </c>
      <c r="Q122" s="6">
        <f t="shared" si="88"/>
        <v>226.53846153846155</v>
      </c>
      <c r="R122" s="48">
        <f t="shared" si="89"/>
        <v>113.26923076923077</v>
      </c>
      <c r="S122" s="48">
        <f t="shared" ref="S122:AB122" si="137">R122</f>
        <v>113.26923076923077</v>
      </c>
      <c r="T122" s="48">
        <f t="shared" si="137"/>
        <v>113.26923076923077</v>
      </c>
      <c r="U122" s="48">
        <f t="shared" si="137"/>
        <v>113.26923076923077</v>
      </c>
      <c r="V122" s="48">
        <f t="shared" si="137"/>
        <v>113.26923076923077</v>
      </c>
      <c r="W122" s="48">
        <f t="shared" si="137"/>
        <v>113.26923076923077</v>
      </c>
      <c r="X122" s="48">
        <f t="shared" si="137"/>
        <v>113.26923076923077</v>
      </c>
      <c r="Y122" s="48">
        <f t="shared" si="137"/>
        <v>113.26923076923077</v>
      </c>
      <c r="Z122" s="48">
        <f t="shared" si="137"/>
        <v>113.26923076923077</v>
      </c>
      <c r="AA122" s="48">
        <f t="shared" si="137"/>
        <v>113.26923076923077</v>
      </c>
      <c r="AB122" s="48">
        <f t="shared" si="137"/>
        <v>113.26923076923077</v>
      </c>
      <c r="AC122" s="48">
        <f t="shared" si="98"/>
        <v>1472.4999999999995</v>
      </c>
      <c r="AD122" s="48">
        <f t="shared" si="99"/>
        <v>0</v>
      </c>
      <c r="AE122" s="48" t="str">
        <f t="shared" si="131"/>
        <v>302352310265SENInclusion</v>
      </c>
      <c r="AF122" s="48"/>
      <c r="AG122" s="48">
        <f t="shared" si="100"/>
        <v>453.07692307692309</v>
      </c>
      <c r="AH122" s="48">
        <f t="shared" si="101"/>
        <v>792.88461538461524</v>
      </c>
      <c r="AI122" s="48">
        <f t="shared" si="102"/>
        <v>1132.6923076923074</v>
      </c>
      <c r="AJ122" s="48">
        <f t="shared" si="103"/>
        <v>1472.4999999999995</v>
      </c>
      <c r="AK122" s="6"/>
      <c r="AL122" s="6"/>
      <c r="AM122" s="6"/>
      <c r="AN122" s="6"/>
      <c r="AO122" s="6"/>
      <c r="AP122" s="1"/>
      <c r="AQ122" s="48"/>
      <c r="AR122" s="1"/>
      <c r="AV122" s="48"/>
      <c r="AW122" s="48"/>
      <c r="AX122" s="48"/>
      <c r="AY122" s="48"/>
      <c r="AZ122" s="48"/>
      <c r="BA122" s="48"/>
      <c r="BB122" s="48"/>
      <c r="BC122" s="48"/>
      <c r="BD122" s="48"/>
      <c r="BE122" s="48"/>
      <c r="BF122" s="48"/>
      <c r="BG122" s="48"/>
      <c r="BH122" s="48"/>
      <c r="BM122" s="48" t="e">
        <f>#REF!+W122</f>
        <v>#REF!</v>
      </c>
    </row>
    <row r="123" spans="1:65" ht="15.75" hidden="1" thickTop="1" x14ac:dyDescent="0.25">
      <c r="A123" s="325" t="s">
        <v>1578</v>
      </c>
      <c r="B123" s="325">
        <v>543965</v>
      </c>
      <c r="C123" s="325">
        <v>3025948</v>
      </c>
      <c r="D123" s="325" t="s">
        <v>1002</v>
      </c>
      <c r="E123" s="325">
        <v>400112</v>
      </c>
      <c r="F123" s="325" t="s">
        <v>524</v>
      </c>
      <c r="G123" s="325">
        <v>11431</v>
      </c>
      <c r="H123" s="326">
        <v>17233.419999999998</v>
      </c>
      <c r="J123">
        <f t="shared" si="127"/>
        <v>1</v>
      </c>
      <c r="L123" t="s">
        <v>530</v>
      </c>
      <c r="N123" t="str">
        <f t="shared" si="128"/>
        <v>5948.EHCP.I03.1</v>
      </c>
      <c r="O123" t="str">
        <f t="shared" si="129"/>
        <v>11431/543965</v>
      </c>
      <c r="Q123" s="6">
        <f t="shared" si="88"/>
        <v>2651.2953846153841</v>
      </c>
      <c r="R123" s="48">
        <f t="shared" si="89"/>
        <v>1325.6476923076921</v>
      </c>
      <c r="S123" s="48">
        <f t="shared" ref="S123:AB123" si="138">R123</f>
        <v>1325.6476923076921</v>
      </c>
      <c r="T123" s="48">
        <f t="shared" si="138"/>
        <v>1325.6476923076921</v>
      </c>
      <c r="U123" s="48">
        <f t="shared" si="138"/>
        <v>1325.6476923076921</v>
      </c>
      <c r="V123" s="48">
        <f t="shared" si="138"/>
        <v>1325.6476923076921</v>
      </c>
      <c r="W123" s="48">
        <f t="shared" si="138"/>
        <v>1325.6476923076921</v>
      </c>
      <c r="X123" s="48">
        <f t="shared" si="138"/>
        <v>1325.6476923076921</v>
      </c>
      <c r="Y123" s="48">
        <f t="shared" si="138"/>
        <v>1325.6476923076921</v>
      </c>
      <c r="Z123" s="48">
        <f t="shared" si="138"/>
        <v>1325.6476923076921</v>
      </c>
      <c r="AA123" s="48">
        <f t="shared" si="138"/>
        <v>1325.6476923076921</v>
      </c>
      <c r="AB123" s="48">
        <f t="shared" si="138"/>
        <v>1325.6476923076921</v>
      </c>
      <c r="AC123" s="48">
        <f t="shared" si="98"/>
        <v>17233.419999999995</v>
      </c>
      <c r="AD123" s="48">
        <f t="shared" si="99"/>
        <v>0</v>
      </c>
      <c r="AE123" s="48" t="str">
        <f t="shared" si="131"/>
        <v>302594811431EHCP</v>
      </c>
      <c r="AF123" s="48"/>
      <c r="AG123" s="48">
        <f t="shared" si="100"/>
        <v>5302.5907692307683</v>
      </c>
      <c r="AH123" s="48">
        <f t="shared" si="101"/>
        <v>9279.5338461538431</v>
      </c>
      <c r="AI123" s="48">
        <f t="shared" si="102"/>
        <v>13256.476923076918</v>
      </c>
      <c r="AJ123" s="48">
        <f t="shared" si="103"/>
        <v>17233.419999999995</v>
      </c>
      <c r="AK123" s="6"/>
      <c r="AL123" s="6"/>
      <c r="AM123" s="6"/>
      <c r="AN123" s="6"/>
      <c r="AO123" s="6"/>
      <c r="AP123" s="1"/>
      <c r="AQ123" s="48"/>
      <c r="AR123" s="1"/>
      <c r="AV123" s="48"/>
      <c r="AW123" s="48"/>
      <c r="AX123" s="48"/>
      <c r="AY123" s="48"/>
      <c r="AZ123" s="48"/>
      <c r="BA123" s="48"/>
      <c r="BB123" s="48"/>
      <c r="BC123" s="48"/>
      <c r="BD123" s="48"/>
      <c r="BE123" s="48"/>
      <c r="BF123" s="48"/>
      <c r="BG123" s="48"/>
      <c r="BH123" s="48"/>
      <c r="BM123" s="48"/>
    </row>
    <row r="124" spans="1:65" ht="15.75" hidden="1" thickTop="1" x14ac:dyDescent="0.25">
      <c r="A124" s="325" t="s">
        <v>1579</v>
      </c>
      <c r="B124" s="325">
        <v>543965</v>
      </c>
      <c r="C124" s="325">
        <v>3025949</v>
      </c>
      <c r="D124" s="325" t="s">
        <v>1003</v>
      </c>
      <c r="E124" s="325">
        <v>400110</v>
      </c>
      <c r="F124" s="325" t="s">
        <v>524</v>
      </c>
      <c r="G124" s="325">
        <v>11431</v>
      </c>
      <c r="H124" s="326">
        <v>29229.089999999997</v>
      </c>
      <c r="J124">
        <f t="shared" si="127"/>
        <v>1</v>
      </c>
      <c r="L124" t="s">
        <v>530</v>
      </c>
      <c r="N124" t="str">
        <f t="shared" si="128"/>
        <v>5949.EHCP.I03.1</v>
      </c>
      <c r="O124" t="str">
        <f t="shared" si="129"/>
        <v>11431/543965</v>
      </c>
      <c r="Q124" s="6">
        <f t="shared" si="88"/>
        <v>4496.7830769230768</v>
      </c>
      <c r="R124" s="48">
        <f t="shared" si="89"/>
        <v>2248.3915384615384</v>
      </c>
      <c r="S124" s="48">
        <f t="shared" ref="S124:AB124" si="139">R124</f>
        <v>2248.3915384615384</v>
      </c>
      <c r="T124" s="48">
        <f t="shared" si="139"/>
        <v>2248.3915384615384</v>
      </c>
      <c r="U124" s="48">
        <f t="shared" si="139"/>
        <v>2248.3915384615384</v>
      </c>
      <c r="V124" s="48">
        <f t="shared" si="139"/>
        <v>2248.3915384615384</v>
      </c>
      <c r="W124" s="48">
        <f t="shared" si="139"/>
        <v>2248.3915384615384</v>
      </c>
      <c r="X124" s="48">
        <f t="shared" si="139"/>
        <v>2248.3915384615384</v>
      </c>
      <c r="Y124" s="48">
        <f t="shared" si="139"/>
        <v>2248.3915384615384</v>
      </c>
      <c r="Z124" s="48">
        <f t="shared" si="139"/>
        <v>2248.3915384615384</v>
      </c>
      <c r="AA124" s="48">
        <f t="shared" si="139"/>
        <v>2248.3915384615384</v>
      </c>
      <c r="AB124" s="48">
        <f t="shared" si="139"/>
        <v>2248.3915384615384</v>
      </c>
      <c r="AC124" s="48">
        <f t="shared" si="98"/>
        <v>29229.090000000007</v>
      </c>
      <c r="AD124" s="48">
        <f t="shared" si="99"/>
        <v>0</v>
      </c>
      <c r="AE124" s="48" t="str">
        <f t="shared" si="131"/>
        <v>302594911431EHCP</v>
      </c>
      <c r="AF124" s="48"/>
      <c r="AG124" s="48">
        <f t="shared" si="100"/>
        <v>8993.5661538461536</v>
      </c>
      <c r="AH124" s="48">
        <f t="shared" si="101"/>
        <v>15738.740769230772</v>
      </c>
      <c r="AI124" s="48">
        <f t="shared" si="102"/>
        <v>22483.915384615389</v>
      </c>
      <c r="AJ124" s="48">
        <f t="shared" si="103"/>
        <v>29229.090000000007</v>
      </c>
      <c r="AK124" s="6"/>
      <c r="AL124" s="6"/>
      <c r="AM124" s="6"/>
      <c r="AN124" s="6"/>
      <c r="AO124" s="6"/>
      <c r="AP124" s="1"/>
      <c r="AQ124" s="48"/>
      <c r="AR124" s="1"/>
      <c r="AV124" s="48"/>
      <c r="AW124" s="48"/>
      <c r="AX124" s="48"/>
      <c r="AY124" s="48"/>
      <c r="AZ124" s="48"/>
      <c r="BA124" s="48"/>
      <c r="BB124" s="48"/>
      <c r="BC124" s="48"/>
      <c r="BD124" s="48"/>
      <c r="BE124" s="48"/>
      <c r="BF124" s="48"/>
      <c r="BG124" s="48"/>
      <c r="BH124" s="48"/>
      <c r="BM124" s="48" t="e">
        <f>#REF!+W124</f>
        <v>#REF!</v>
      </c>
    </row>
    <row r="125" spans="1:65" ht="15.75" hidden="1" thickTop="1" x14ac:dyDescent="0.25">
      <c r="A125" s="325" t="s">
        <v>1579</v>
      </c>
      <c r="B125" s="325">
        <v>543965</v>
      </c>
      <c r="C125" s="325">
        <v>3025949</v>
      </c>
      <c r="D125" s="325" t="s">
        <v>1003</v>
      </c>
      <c r="E125" s="325">
        <v>400110</v>
      </c>
      <c r="F125" s="325" t="s">
        <v>524</v>
      </c>
      <c r="G125" s="325">
        <v>11436</v>
      </c>
      <c r="H125" s="326">
        <v>4123</v>
      </c>
      <c r="J125">
        <f t="shared" si="127"/>
        <v>2</v>
      </c>
      <c r="L125" t="s">
        <v>530</v>
      </c>
      <c r="N125" t="str">
        <f t="shared" si="128"/>
        <v>5949.EHCP.I03.2</v>
      </c>
      <c r="O125" t="str">
        <f t="shared" si="129"/>
        <v>11436/543965</v>
      </c>
      <c r="Q125" s="6">
        <f t="shared" si="88"/>
        <v>634.30769230769226</v>
      </c>
      <c r="R125" s="48">
        <f t="shared" si="89"/>
        <v>317.15384615384613</v>
      </c>
      <c r="S125" s="48">
        <f t="shared" ref="S125:AB125" si="140">R125</f>
        <v>317.15384615384613</v>
      </c>
      <c r="T125" s="48">
        <f t="shared" si="140"/>
        <v>317.15384615384613</v>
      </c>
      <c r="U125" s="48">
        <f t="shared" si="140"/>
        <v>317.15384615384613</v>
      </c>
      <c r="V125" s="48">
        <f t="shared" si="140"/>
        <v>317.15384615384613</v>
      </c>
      <c r="W125" s="48">
        <f t="shared" si="140"/>
        <v>317.15384615384613</v>
      </c>
      <c r="X125" s="48">
        <f t="shared" si="140"/>
        <v>317.15384615384613</v>
      </c>
      <c r="Y125" s="48">
        <f t="shared" si="140"/>
        <v>317.15384615384613</v>
      </c>
      <c r="Z125" s="48">
        <f t="shared" si="140"/>
        <v>317.15384615384613</v>
      </c>
      <c r="AA125" s="48">
        <f t="shared" si="140"/>
        <v>317.15384615384613</v>
      </c>
      <c r="AB125" s="48">
        <f t="shared" si="140"/>
        <v>317.15384615384613</v>
      </c>
      <c r="AC125" s="48">
        <f t="shared" si="98"/>
        <v>4123</v>
      </c>
      <c r="AD125" s="48">
        <f t="shared" si="99"/>
        <v>0</v>
      </c>
      <c r="AE125" s="48" t="str">
        <f t="shared" si="131"/>
        <v>302594911436EHCP</v>
      </c>
      <c r="AF125" s="48"/>
      <c r="AG125" s="48">
        <f t="shared" si="100"/>
        <v>1268.6153846153845</v>
      </c>
      <c r="AH125" s="48">
        <f t="shared" si="101"/>
        <v>2220.0769230769229</v>
      </c>
      <c r="AI125" s="48">
        <f t="shared" si="102"/>
        <v>3171.5384615384614</v>
      </c>
      <c r="AJ125" s="48">
        <f t="shared" si="103"/>
        <v>4123</v>
      </c>
      <c r="AK125" s="6"/>
      <c r="AL125" s="6"/>
      <c r="AM125" s="6"/>
      <c r="AN125" s="6"/>
      <c r="AO125" s="6"/>
      <c r="AP125" s="1"/>
      <c r="AQ125" s="48"/>
      <c r="AR125" s="1"/>
      <c r="AV125" s="48"/>
      <c r="AW125" s="48"/>
      <c r="AX125" s="48"/>
      <c r="AY125" s="48"/>
      <c r="AZ125" s="48"/>
      <c r="BA125" s="48"/>
      <c r="BB125" s="48"/>
      <c r="BC125" s="48"/>
      <c r="BD125" s="48"/>
      <c r="BE125" s="48"/>
      <c r="BF125" s="48"/>
      <c r="BG125" s="48"/>
      <c r="BH125" s="48"/>
      <c r="BM125" s="48" t="e">
        <f>#REF!+W125</f>
        <v>#REF!</v>
      </c>
    </row>
    <row r="126" spans="1:65" ht="15.75" hidden="1" thickTop="1" x14ac:dyDescent="0.25">
      <c r="A126" s="325" t="s">
        <v>1580</v>
      </c>
      <c r="B126" s="325">
        <v>543965</v>
      </c>
      <c r="C126" s="325">
        <v>3024004</v>
      </c>
      <c r="D126" s="325" t="s">
        <v>1044</v>
      </c>
      <c r="E126" s="325">
        <v>107953</v>
      </c>
      <c r="F126" s="325" t="s">
        <v>524</v>
      </c>
      <c r="G126" s="325">
        <v>11435</v>
      </c>
      <c r="H126" s="326">
        <v>71117.41</v>
      </c>
      <c r="J126">
        <f t="shared" si="127"/>
        <v>1</v>
      </c>
      <c r="L126" t="s">
        <v>530</v>
      </c>
      <c r="N126" t="str">
        <f t="shared" si="128"/>
        <v>4004.EHCP.I03.1</v>
      </c>
      <c r="O126" t="str">
        <f t="shared" si="129"/>
        <v>11435/543965</v>
      </c>
      <c r="Q126" s="6">
        <f t="shared" si="88"/>
        <v>10941.140000000001</v>
      </c>
      <c r="R126" s="48">
        <f t="shared" si="89"/>
        <v>5470.5700000000006</v>
      </c>
      <c r="S126" s="48">
        <f t="shared" ref="S126:AB126" si="141">R126</f>
        <v>5470.5700000000006</v>
      </c>
      <c r="T126" s="48">
        <f t="shared" si="141"/>
        <v>5470.5700000000006</v>
      </c>
      <c r="U126" s="48">
        <f t="shared" si="141"/>
        <v>5470.5700000000006</v>
      </c>
      <c r="V126" s="48">
        <f t="shared" si="141"/>
        <v>5470.5700000000006</v>
      </c>
      <c r="W126" s="48">
        <f t="shared" si="141"/>
        <v>5470.5700000000006</v>
      </c>
      <c r="X126" s="48">
        <f t="shared" si="141"/>
        <v>5470.5700000000006</v>
      </c>
      <c r="Y126" s="48">
        <f t="shared" si="141"/>
        <v>5470.5700000000006</v>
      </c>
      <c r="Z126" s="48">
        <f t="shared" si="141"/>
        <v>5470.5700000000006</v>
      </c>
      <c r="AA126" s="48">
        <f t="shared" si="141"/>
        <v>5470.5700000000006</v>
      </c>
      <c r="AB126" s="48">
        <f t="shared" si="141"/>
        <v>5470.5700000000006</v>
      </c>
      <c r="AC126" s="48">
        <f t="shared" si="98"/>
        <v>71117.410000000018</v>
      </c>
      <c r="AD126" s="48">
        <f t="shared" si="99"/>
        <v>0</v>
      </c>
      <c r="AE126" s="48" t="str">
        <f t="shared" si="131"/>
        <v>302400411435EHCP</v>
      </c>
      <c r="AF126" s="48"/>
      <c r="AG126" s="48">
        <f t="shared" si="100"/>
        <v>21882.280000000002</v>
      </c>
      <c r="AH126" s="48">
        <f t="shared" si="101"/>
        <v>38293.990000000005</v>
      </c>
      <c r="AI126" s="48">
        <f t="shared" si="102"/>
        <v>54705.700000000004</v>
      </c>
      <c r="AJ126" s="48">
        <f t="shared" si="103"/>
        <v>71117.410000000018</v>
      </c>
      <c r="AK126" s="6"/>
      <c r="AL126" s="6"/>
      <c r="AM126" s="6"/>
      <c r="AN126" s="6"/>
      <c r="AO126" s="6"/>
      <c r="AP126" s="1"/>
      <c r="AQ126" s="48"/>
      <c r="AR126" s="1"/>
      <c r="AV126" s="48"/>
      <c r="AW126" s="48"/>
      <c r="AX126" s="48"/>
      <c r="AY126" s="48"/>
      <c r="AZ126" s="48"/>
      <c r="BA126" s="48"/>
      <c r="BB126" s="48"/>
      <c r="BC126" s="48"/>
      <c r="BD126" s="48"/>
      <c r="BE126" s="48"/>
      <c r="BF126" s="48"/>
      <c r="BG126" s="48"/>
      <c r="BH126" s="48"/>
      <c r="BM126" s="48" t="e">
        <f>#REF!+W126</f>
        <v>#REF!</v>
      </c>
    </row>
    <row r="127" spans="1:65" ht="15.75" hidden="1" thickTop="1" x14ac:dyDescent="0.25">
      <c r="A127" s="325" t="s">
        <v>1581</v>
      </c>
      <c r="B127" s="325">
        <v>543965</v>
      </c>
      <c r="C127" s="325">
        <v>3023513</v>
      </c>
      <c r="D127" s="325" t="s">
        <v>1004</v>
      </c>
      <c r="E127" s="325">
        <v>400007</v>
      </c>
      <c r="F127" s="325" t="s">
        <v>524</v>
      </c>
      <c r="G127" s="325">
        <v>11431</v>
      </c>
      <c r="H127" s="326">
        <v>67750.53</v>
      </c>
      <c r="J127">
        <f t="shared" si="127"/>
        <v>1</v>
      </c>
      <c r="L127" t="s">
        <v>530</v>
      </c>
      <c r="N127" t="str">
        <f t="shared" si="128"/>
        <v>3513.EHCP.I03.1</v>
      </c>
      <c r="O127" t="str">
        <f t="shared" si="129"/>
        <v>11431/543965</v>
      </c>
      <c r="Q127" s="6">
        <f t="shared" si="88"/>
        <v>10423.158461538462</v>
      </c>
      <c r="R127" s="48">
        <f t="shared" si="89"/>
        <v>5211.5792307692309</v>
      </c>
      <c r="S127" s="48">
        <f t="shared" ref="S127:AB127" si="142">R127</f>
        <v>5211.5792307692309</v>
      </c>
      <c r="T127" s="48">
        <f t="shared" si="142"/>
        <v>5211.5792307692309</v>
      </c>
      <c r="U127" s="48">
        <f t="shared" si="142"/>
        <v>5211.5792307692309</v>
      </c>
      <c r="V127" s="48">
        <f t="shared" si="142"/>
        <v>5211.5792307692309</v>
      </c>
      <c r="W127" s="48">
        <f t="shared" si="142"/>
        <v>5211.5792307692309</v>
      </c>
      <c r="X127" s="48">
        <f t="shared" si="142"/>
        <v>5211.5792307692309</v>
      </c>
      <c r="Y127" s="48">
        <f t="shared" si="142"/>
        <v>5211.5792307692309</v>
      </c>
      <c r="Z127" s="48">
        <f t="shared" si="142"/>
        <v>5211.5792307692309</v>
      </c>
      <c r="AA127" s="48">
        <f t="shared" si="142"/>
        <v>5211.5792307692309</v>
      </c>
      <c r="AB127" s="48">
        <f t="shared" si="142"/>
        <v>5211.5792307692309</v>
      </c>
      <c r="AC127" s="48">
        <f t="shared" si="98"/>
        <v>67750.53</v>
      </c>
      <c r="AD127" s="48">
        <f t="shared" si="99"/>
        <v>0</v>
      </c>
      <c r="AE127" s="48" t="str">
        <f t="shared" si="131"/>
        <v>302351311431EHCP</v>
      </c>
      <c r="AF127" s="48"/>
      <c r="AG127" s="48">
        <f t="shared" si="100"/>
        <v>20846.316923076924</v>
      </c>
      <c r="AH127" s="48">
        <f t="shared" si="101"/>
        <v>36481.054615384615</v>
      </c>
      <c r="AI127" s="48">
        <f t="shared" si="102"/>
        <v>52115.792307692311</v>
      </c>
      <c r="AJ127" s="48">
        <f t="shared" si="103"/>
        <v>67750.53</v>
      </c>
      <c r="AK127" s="6"/>
      <c r="AL127" s="6"/>
      <c r="AM127" s="6"/>
      <c r="AN127" s="6"/>
      <c r="AO127" s="6"/>
      <c r="AP127" s="1"/>
      <c r="AQ127" s="48"/>
      <c r="AR127" s="1"/>
      <c r="AV127" s="48"/>
      <c r="AW127" s="48"/>
      <c r="AX127" s="48"/>
      <c r="AY127" s="48"/>
      <c r="AZ127" s="48"/>
      <c r="BA127" s="48"/>
      <c r="BB127" s="48"/>
      <c r="BC127" s="48"/>
      <c r="BD127" s="48"/>
      <c r="BE127" s="48"/>
      <c r="BF127" s="48"/>
      <c r="BG127" s="48"/>
      <c r="BH127" s="48"/>
      <c r="BM127" s="48" t="e">
        <f>#REF!+W127</f>
        <v>#REF!</v>
      </c>
    </row>
    <row r="128" spans="1:65" ht="15.75" hidden="1" thickTop="1" x14ac:dyDescent="0.25">
      <c r="A128" s="325" t="s">
        <v>1582</v>
      </c>
      <c r="B128" s="325">
        <v>543965</v>
      </c>
      <c r="C128" s="325">
        <v>3023513</v>
      </c>
      <c r="D128" s="325" t="s">
        <v>1004</v>
      </c>
      <c r="E128" s="325">
        <v>400007</v>
      </c>
      <c r="F128" s="325" t="s">
        <v>4651</v>
      </c>
      <c r="G128" s="325">
        <v>10265</v>
      </c>
      <c r="H128" s="326">
        <v>1364</v>
      </c>
      <c r="J128">
        <f t="shared" si="127"/>
        <v>2</v>
      </c>
      <c r="L128" t="s">
        <v>530</v>
      </c>
      <c r="N128" t="str">
        <f t="shared" si="128"/>
        <v>3513.SENI.I03.2</v>
      </c>
      <c r="O128" t="str">
        <f t="shared" si="129"/>
        <v>10265/543965</v>
      </c>
      <c r="Q128" s="6">
        <f t="shared" si="88"/>
        <v>209.84615384615384</v>
      </c>
      <c r="R128" s="48">
        <f t="shared" si="89"/>
        <v>104.92307692307692</v>
      </c>
      <c r="S128" s="48">
        <f t="shared" ref="S128:AB128" si="143">R128</f>
        <v>104.92307692307692</v>
      </c>
      <c r="T128" s="48">
        <f t="shared" si="143"/>
        <v>104.92307692307692</v>
      </c>
      <c r="U128" s="48">
        <f t="shared" si="143"/>
        <v>104.92307692307692</v>
      </c>
      <c r="V128" s="48">
        <f t="shared" si="143"/>
        <v>104.92307692307692</v>
      </c>
      <c r="W128" s="48">
        <f t="shared" si="143"/>
        <v>104.92307692307692</v>
      </c>
      <c r="X128" s="48">
        <f t="shared" si="143"/>
        <v>104.92307692307692</v>
      </c>
      <c r="Y128" s="48">
        <f t="shared" si="143"/>
        <v>104.92307692307692</v>
      </c>
      <c r="Z128" s="48">
        <f t="shared" si="143"/>
        <v>104.92307692307692</v>
      </c>
      <c r="AA128" s="48">
        <f t="shared" si="143"/>
        <v>104.92307692307692</v>
      </c>
      <c r="AB128" s="48">
        <f t="shared" si="143"/>
        <v>104.92307692307692</v>
      </c>
      <c r="AC128" s="48">
        <f t="shared" si="98"/>
        <v>1364</v>
      </c>
      <c r="AD128" s="48">
        <f t="shared" si="99"/>
        <v>0</v>
      </c>
      <c r="AE128" s="48" t="str">
        <f t="shared" si="131"/>
        <v>302351310265SENInclusion</v>
      </c>
      <c r="AF128" s="48"/>
      <c r="AG128" s="48">
        <f t="shared" si="100"/>
        <v>419.69230769230768</v>
      </c>
      <c r="AH128" s="48">
        <f t="shared" si="101"/>
        <v>734.46153846153845</v>
      </c>
      <c r="AI128" s="48">
        <f t="shared" si="102"/>
        <v>1049.2307692307693</v>
      </c>
      <c r="AJ128" s="48">
        <f t="shared" si="103"/>
        <v>1364</v>
      </c>
      <c r="AK128" s="6"/>
      <c r="AL128" s="6"/>
      <c r="AM128" s="6"/>
      <c r="AN128" s="6"/>
      <c r="AO128" s="6"/>
      <c r="AP128" s="1"/>
      <c r="AQ128" s="48"/>
      <c r="AR128" s="1"/>
      <c r="AV128" s="48"/>
      <c r="AW128" s="48"/>
      <c r="AX128" s="48"/>
      <c r="AY128" s="48"/>
      <c r="AZ128" s="48"/>
      <c r="BA128" s="48"/>
      <c r="BB128" s="48"/>
      <c r="BC128" s="48"/>
      <c r="BD128" s="48"/>
      <c r="BE128" s="48"/>
      <c r="BF128" s="48"/>
      <c r="BG128" s="48"/>
      <c r="BH128" s="48"/>
      <c r="BM128" s="48"/>
    </row>
    <row r="129" spans="1:65" ht="15.75" thickTop="1" x14ac:dyDescent="0.25">
      <c r="A129" s="325" t="s">
        <v>1583</v>
      </c>
      <c r="B129" s="325">
        <v>516500</v>
      </c>
      <c r="C129" s="325">
        <v>3025402</v>
      </c>
      <c r="D129" s="325" t="s">
        <v>1584</v>
      </c>
      <c r="E129" s="325">
        <v>144069</v>
      </c>
      <c r="F129" s="325" t="s">
        <v>524</v>
      </c>
      <c r="G129" s="325">
        <v>11442</v>
      </c>
      <c r="H129" s="326">
        <v>574748.83999999985</v>
      </c>
      <c r="J129">
        <f t="shared" si="127"/>
        <v>1</v>
      </c>
      <c r="L129" t="s">
        <v>530</v>
      </c>
      <c r="N129" t="str">
        <f t="shared" si="128"/>
        <v>5402.EHCP.I03.1</v>
      </c>
      <c r="O129" t="str">
        <f t="shared" si="129"/>
        <v>11442/516500</v>
      </c>
      <c r="Q129" s="6">
        <f t="shared" si="88"/>
        <v>88422.89846153844</v>
      </c>
      <c r="R129" s="48">
        <f t="shared" si="89"/>
        <v>44211.44923076922</v>
      </c>
      <c r="S129" s="48">
        <f t="shared" ref="S129:AB129" si="144">R129</f>
        <v>44211.44923076922</v>
      </c>
      <c r="T129" s="48">
        <f t="shared" si="144"/>
        <v>44211.44923076922</v>
      </c>
      <c r="U129" s="48">
        <f t="shared" si="144"/>
        <v>44211.44923076922</v>
      </c>
      <c r="V129" s="48">
        <f t="shared" si="144"/>
        <v>44211.44923076922</v>
      </c>
      <c r="W129" s="48">
        <f t="shared" si="144"/>
        <v>44211.44923076922</v>
      </c>
      <c r="X129" s="48">
        <f t="shared" si="144"/>
        <v>44211.44923076922</v>
      </c>
      <c r="Y129" s="48">
        <f t="shared" si="144"/>
        <v>44211.44923076922</v>
      </c>
      <c r="Z129" s="48">
        <f t="shared" si="144"/>
        <v>44211.44923076922</v>
      </c>
      <c r="AA129" s="48">
        <f t="shared" si="144"/>
        <v>44211.44923076922</v>
      </c>
      <c r="AB129" s="48">
        <f t="shared" si="144"/>
        <v>44211.44923076922</v>
      </c>
      <c r="AC129" s="48">
        <f t="shared" si="98"/>
        <v>574748.84</v>
      </c>
      <c r="AD129" s="48">
        <f t="shared" si="99"/>
        <v>0</v>
      </c>
      <c r="AE129" s="48" t="str">
        <f t="shared" si="131"/>
        <v>302540211442EHCP</v>
      </c>
      <c r="AF129" s="48"/>
      <c r="AG129" s="48">
        <f t="shared" si="100"/>
        <v>176845.79692307688</v>
      </c>
      <c r="AH129" s="48">
        <f t="shared" si="101"/>
        <v>309480.14461538458</v>
      </c>
      <c r="AI129" s="48">
        <f t="shared" si="102"/>
        <v>442114.4923076923</v>
      </c>
      <c r="AJ129" s="48">
        <f t="shared" si="103"/>
        <v>574748.84</v>
      </c>
      <c r="AK129" s="6"/>
      <c r="AL129" s="6"/>
      <c r="AM129" s="6"/>
      <c r="AN129" s="6"/>
      <c r="AO129" s="6"/>
      <c r="AP129" s="1"/>
      <c r="AQ129" s="48"/>
      <c r="AR129" s="1"/>
      <c r="AV129" s="48"/>
      <c r="AW129" s="48"/>
      <c r="AX129" s="48"/>
      <c r="AY129" s="48"/>
      <c r="AZ129" s="48"/>
      <c r="BA129" s="48"/>
      <c r="BB129" s="48"/>
      <c r="BC129" s="48"/>
      <c r="BD129" s="48"/>
      <c r="BE129" s="48"/>
      <c r="BF129" s="48"/>
      <c r="BG129" s="48"/>
      <c r="BH129" s="48"/>
      <c r="BM129" s="48" t="e">
        <f>#REF!+W129</f>
        <v>#REF!</v>
      </c>
    </row>
    <row r="130" spans="1:65" hidden="1" x14ac:dyDescent="0.25">
      <c r="A130" s="325" t="s">
        <v>1585</v>
      </c>
      <c r="B130" s="325">
        <v>516500</v>
      </c>
      <c r="C130" s="325">
        <v>3022048</v>
      </c>
      <c r="D130" s="325" t="s">
        <v>1586</v>
      </c>
      <c r="E130" s="325">
        <v>155126</v>
      </c>
      <c r="F130" s="325" t="s">
        <v>524</v>
      </c>
      <c r="G130" s="325">
        <v>11443</v>
      </c>
      <c r="H130" s="326">
        <v>105014.26</v>
      </c>
      <c r="J130">
        <f t="shared" si="127"/>
        <v>1</v>
      </c>
      <c r="L130" t="s">
        <v>530</v>
      </c>
      <c r="N130" t="str">
        <f t="shared" si="128"/>
        <v>2048.EHCP.I03.1</v>
      </c>
      <c r="O130" t="str">
        <f t="shared" si="129"/>
        <v>11443/516500</v>
      </c>
      <c r="Q130" s="6">
        <f t="shared" si="88"/>
        <v>16156.039999999999</v>
      </c>
      <c r="R130" s="48">
        <f t="shared" si="89"/>
        <v>8078.0199999999995</v>
      </c>
      <c r="S130" s="48">
        <f t="shared" ref="S130:AB130" si="145">R130</f>
        <v>8078.0199999999995</v>
      </c>
      <c r="T130" s="48">
        <f t="shared" si="145"/>
        <v>8078.0199999999995</v>
      </c>
      <c r="U130" s="48">
        <f t="shared" si="145"/>
        <v>8078.0199999999995</v>
      </c>
      <c r="V130" s="48">
        <f t="shared" si="145"/>
        <v>8078.0199999999995</v>
      </c>
      <c r="W130" s="48">
        <f t="shared" si="145"/>
        <v>8078.0199999999995</v>
      </c>
      <c r="X130" s="48">
        <f t="shared" si="145"/>
        <v>8078.0199999999995</v>
      </c>
      <c r="Y130" s="48">
        <f t="shared" si="145"/>
        <v>8078.0199999999995</v>
      </c>
      <c r="Z130" s="48">
        <f t="shared" si="145"/>
        <v>8078.0199999999995</v>
      </c>
      <c r="AA130" s="48">
        <f t="shared" si="145"/>
        <v>8078.0199999999995</v>
      </c>
      <c r="AB130" s="48">
        <f t="shared" si="145"/>
        <v>8078.0199999999995</v>
      </c>
      <c r="AC130" s="48">
        <f t="shared" si="98"/>
        <v>105014.26000000001</v>
      </c>
      <c r="AD130" s="48">
        <f t="shared" si="99"/>
        <v>0</v>
      </c>
      <c r="AE130" s="48" t="str">
        <f t="shared" si="131"/>
        <v>302204811443EHCP</v>
      </c>
      <c r="AF130" s="48"/>
      <c r="AG130" s="48">
        <f t="shared" si="100"/>
        <v>32312.079999999998</v>
      </c>
      <c r="AH130" s="48">
        <f t="shared" si="101"/>
        <v>56546.139999999992</v>
      </c>
      <c r="AI130" s="48">
        <f t="shared" si="102"/>
        <v>80780.2</v>
      </c>
      <c r="AJ130" s="48">
        <f t="shared" si="103"/>
        <v>105014.26000000001</v>
      </c>
      <c r="AK130" s="6"/>
      <c r="AL130" s="6"/>
      <c r="AM130" s="6"/>
      <c r="AN130" s="6"/>
      <c r="AO130" s="6"/>
      <c r="AP130" s="1"/>
      <c r="AQ130" s="48"/>
      <c r="AR130" s="1"/>
      <c r="AV130" s="48"/>
      <c r="AW130" s="48"/>
      <c r="AX130" s="48"/>
      <c r="AY130" s="48"/>
      <c r="AZ130" s="48"/>
      <c r="BA130" s="48"/>
      <c r="BB130" s="48"/>
      <c r="BC130" s="48"/>
      <c r="BD130" s="48"/>
      <c r="BE130" s="48"/>
      <c r="BF130" s="48"/>
      <c r="BG130" s="48"/>
      <c r="BH130" s="48"/>
      <c r="BM130" s="48" t="e">
        <f>#REF!+W130</f>
        <v>#REF!</v>
      </c>
    </row>
    <row r="131" spans="1:65" hidden="1" x14ac:dyDescent="0.25">
      <c r="A131" s="325" t="s">
        <v>1585</v>
      </c>
      <c r="B131" s="325">
        <v>516500</v>
      </c>
      <c r="C131" s="325">
        <v>3022048</v>
      </c>
      <c r="D131" s="325" t="s">
        <v>1586</v>
      </c>
      <c r="E131" s="325">
        <v>155126</v>
      </c>
      <c r="F131" s="325" t="s">
        <v>524</v>
      </c>
      <c r="G131" s="325">
        <v>11451</v>
      </c>
      <c r="H131" s="326">
        <v>7215.25</v>
      </c>
      <c r="J131">
        <f t="shared" si="127"/>
        <v>2</v>
      </c>
      <c r="L131" t="s">
        <v>530</v>
      </c>
      <c r="N131" t="str">
        <f t="shared" si="128"/>
        <v>2048.EHCP.I03.2</v>
      </c>
      <c r="O131" t="str">
        <f t="shared" si="129"/>
        <v>11451/516500</v>
      </c>
      <c r="Q131" s="6">
        <f t="shared" si="88"/>
        <v>1110.0384615384614</v>
      </c>
      <c r="R131" s="48">
        <f t="shared" si="89"/>
        <v>555.01923076923072</v>
      </c>
      <c r="S131" s="48">
        <f t="shared" ref="S131:AB131" si="146">R131</f>
        <v>555.01923076923072</v>
      </c>
      <c r="T131" s="48">
        <f t="shared" si="146"/>
        <v>555.01923076923072</v>
      </c>
      <c r="U131" s="48">
        <f t="shared" si="146"/>
        <v>555.01923076923072</v>
      </c>
      <c r="V131" s="48">
        <f t="shared" si="146"/>
        <v>555.01923076923072</v>
      </c>
      <c r="W131" s="48">
        <f t="shared" si="146"/>
        <v>555.01923076923072</v>
      </c>
      <c r="X131" s="48">
        <f t="shared" si="146"/>
        <v>555.01923076923072</v>
      </c>
      <c r="Y131" s="48">
        <f t="shared" si="146"/>
        <v>555.01923076923072</v>
      </c>
      <c r="Z131" s="48">
        <f t="shared" si="146"/>
        <v>555.01923076923072</v>
      </c>
      <c r="AA131" s="48">
        <f t="shared" si="146"/>
        <v>555.01923076923072</v>
      </c>
      <c r="AB131" s="48">
        <f t="shared" si="146"/>
        <v>555.01923076923072</v>
      </c>
      <c r="AC131" s="48">
        <f t="shared" si="98"/>
        <v>7215.2499999999973</v>
      </c>
      <c r="AD131" s="48">
        <f t="shared" si="99"/>
        <v>0</v>
      </c>
      <c r="AE131" s="48" t="str">
        <f t="shared" si="131"/>
        <v>302204811451EHCP</v>
      </c>
      <c r="AF131" s="48"/>
      <c r="AG131" s="48">
        <f t="shared" si="100"/>
        <v>2220.0769230769229</v>
      </c>
      <c r="AH131" s="48">
        <f t="shared" si="101"/>
        <v>3885.1346153846143</v>
      </c>
      <c r="AI131" s="48">
        <f t="shared" si="102"/>
        <v>5550.1923076923058</v>
      </c>
      <c r="AJ131" s="48">
        <f t="shared" si="103"/>
        <v>7215.2499999999973</v>
      </c>
      <c r="AK131" s="6"/>
      <c r="AL131" s="6"/>
      <c r="AM131" s="6"/>
      <c r="AN131" s="6"/>
      <c r="AO131" s="6"/>
      <c r="AP131" s="1"/>
      <c r="AQ131" s="48"/>
      <c r="AR131" s="1"/>
      <c r="AV131" s="48"/>
      <c r="AW131" s="48"/>
      <c r="AX131" s="48"/>
      <c r="AY131" s="48"/>
      <c r="AZ131" s="48"/>
      <c r="BA131" s="48"/>
      <c r="BB131" s="48"/>
      <c r="BC131" s="48"/>
      <c r="BD131" s="48"/>
      <c r="BE131" s="48"/>
      <c r="BF131" s="48"/>
      <c r="BG131" s="48"/>
      <c r="BH131" s="48"/>
      <c r="BM131" s="48" t="e">
        <f>#REF!+W131</f>
        <v>#REF!</v>
      </c>
    </row>
    <row r="132" spans="1:65" hidden="1" x14ac:dyDescent="0.25">
      <c r="A132" s="325" t="s">
        <v>1587</v>
      </c>
      <c r="B132" s="325">
        <v>516500</v>
      </c>
      <c r="C132" s="325">
        <v>3022048</v>
      </c>
      <c r="D132" s="325" t="s">
        <v>1586</v>
      </c>
      <c r="E132" s="325">
        <v>155126</v>
      </c>
      <c r="F132" s="325" t="s">
        <v>4651</v>
      </c>
      <c r="G132" s="325">
        <v>10265</v>
      </c>
      <c r="H132" s="326">
        <v>1472.5</v>
      </c>
      <c r="J132">
        <f t="shared" si="127"/>
        <v>3</v>
      </c>
      <c r="L132" t="s">
        <v>530</v>
      </c>
      <c r="N132" t="str">
        <f t="shared" si="128"/>
        <v>2048.SENI.I03.3</v>
      </c>
      <c r="O132" t="str">
        <f t="shared" si="129"/>
        <v>10265/516500</v>
      </c>
      <c r="Q132" s="6">
        <f t="shared" si="88"/>
        <v>226.53846153846155</v>
      </c>
      <c r="R132" s="48">
        <f t="shared" si="89"/>
        <v>113.26923076923077</v>
      </c>
      <c r="S132" s="48">
        <f t="shared" ref="S132:AB132" si="147">R132</f>
        <v>113.26923076923077</v>
      </c>
      <c r="T132" s="48">
        <f t="shared" si="147"/>
        <v>113.26923076923077</v>
      </c>
      <c r="U132" s="48">
        <f t="shared" si="147"/>
        <v>113.26923076923077</v>
      </c>
      <c r="V132" s="48">
        <f t="shared" si="147"/>
        <v>113.26923076923077</v>
      </c>
      <c r="W132" s="48">
        <f t="shared" si="147"/>
        <v>113.26923076923077</v>
      </c>
      <c r="X132" s="48">
        <f t="shared" si="147"/>
        <v>113.26923076923077</v>
      </c>
      <c r="Y132" s="48">
        <f t="shared" si="147"/>
        <v>113.26923076923077</v>
      </c>
      <c r="Z132" s="48">
        <f t="shared" si="147"/>
        <v>113.26923076923077</v>
      </c>
      <c r="AA132" s="48">
        <f t="shared" si="147"/>
        <v>113.26923076923077</v>
      </c>
      <c r="AB132" s="48">
        <f t="shared" si="147"/>
        <v>113.26923076923077</v>
      </c>
      <c r="AC132" s="48">
        <f t="shared" si="98"/>
        <v>1472.4999999999995</v>
      </c>
      <c r="AD132" s="48">
        <f t="shared" si="99"/>
        <v>0</v>
      </c>
      <c r="AE132" s="48" t="str">
        <f t="shared" si="131"/>
        <v>302204810265SENInclusion</v>
      </c>
      <c r="AF132" s="48"/>
      <c r="AG132" s="48">
        <f t="shared" si="100"/>
        <v>453.07692307692309</v>
      </c>
      <c r="AH132" s="48">
        <f t="shared" si="101"/>
        <v>792.88461538461524</v>
      </c>
      <c r="AI132" s="48">
        <f t="shared" si="102"/>
        <v>1132.6923076923074</v>
      </c>
      <c r="AJ132" s="48">
        <f t="shared" si="103"/>
        <v>1472.4999999999995</v>
      </c>
      <c r="AK132" s="6"/>
      <c r="AL132" s="6"/>
      <c r="AM132" s="6"/>
      <c r="AN132" s="6"/>
      <c r="AO132" s="6"/>
      <c r="AP132" s="1"/>
      <c r="AQ132" s="48"/>
      <c r="AR132" s="1"/>
      <c r="AV132" s="48"/>
      <c r="AW132" s="48"/>
      <c r="AX132" s="48"/>
      <c r="AY132" s="48"/>
      <c r="AZ132" s="48"/>
      <c r="BA132" s="48"/>
      <c r="BB132" s="48"/>
      <c r="BC132" s="48"/>
      <c r="BD132" s="48"/>
      <c r="BE132" s="48"/>
      <c r="BF132" s="48"/>
      <c r="BG132" s="48"/>
      <c r="BH132" s="48"/>
      <c r="BM132" s="48" t="e">
        <f>#REF!+W132</f>
        <v>#REF!</v>
      </c>
    </row>
    <row r="133" spans="1:65" hidden="1" x14ac:dyDescent="0.25">
      <c r="A133" s="325" t="s">
        <v>1588</v>
      </c>
      <c r="B133" s="325">
        <v>543965</v>
      </c>
      <c r="C133" s="325">
        <v>3023305</v>
      </c>
      <c r="D133" s="325" t="s">
        <v>1005</v>
      </c>
      <c r="E133" s="325">
        <v>400086</v>
      </c>
      <c r="F133" s="325" t="s">
        <v>524</v>
      </c>
      <c r="G133" s="325">
        <v>11431</v>
      </c>
      <c r="H133" s="326">
        <v>40728.92</v>
      </c>
      <c r="J133">
        <f t="shared" si="127"/>
        <v>1</v>
      </c>
      <c r="L133" t="s">
        <v>530</v>
      </c>
      <c r="N133" t="str">
        <f t="shared" si="128"/>
        <v>3305.EHCP.I03.1</v>
      </c>
      <c r="O133" t="str">
        <f t="shared" si="129"/>
        <v>11431/543965</v>
      </c>
      <c r="Q133" s="6">
        <f t="shared" si="88"/>
        <v>6265.9876923076918</v>
      </c>
      <c r="R133" s="48">
        <f t="shared" si="89"/>
        <v>3132.9938461538459</v>
      </c>
      <c r="S133" s="48">
        <f t="shared" ref="S133:AB133" si="148">R133</f>
        <v>3132.9938461538459</v>
      </c>
      <c r="T133" s="48">
        <f t="shared" si="148"/>
        <v>3132.9938461538459</v>
      </c>
      <c r="U133" s="48">
        <f t="shared" si="148"/>
        <v>3132.9938461538459</v>
      </c>
      <c r="V133" s="48">
        <f t="shared" si="148"/>
        <v>3132.9938461538459</v>
      </c>
      <c r="W133" s="48">
        <f t="shared" si="148"/>
        <v>3132.9938461538459</v>
      </c>
      <c r="X133" s="48">
        <f t="shared" si="148"/>
        <v>3132.9938461538459</v>
      </c>
      <c r="Y133" s="48">
        <f t="shared" si="148"/>
        <v>3132.9938461538459</v>
      </c>
      <c r="Z133" s="48">
        <f t="shared" si="148"/>
        <v>3132.9938461538459</v>
      </c>
      <c r="AA133" s="48">
        <f t="shared" si="148"/>
        <v>3132.9938461538459</v>
      </c>
      <c r="AB133" s="48">
        <f t="shared" si="148"/>
        <v>3132.9938461538459</v>
      </c>
      <c r="AC133" s="48">
        <f t="shared" si="98"/>
        <v>40728.920000000006</v>
      </c>
      <c r="AD133" s="48">
        <f t="shared" si="99"/>
        <v>0</v>
      </c>
      <c r="AE133" s="48" t="str">
        <f t="shared" si="131"/>
        <v>302330511431EHCP</v>
      </c>
      <c r="AF133" s="48"/>
      <c r="AG133" s="48">
        <f t="shared" si="100"/>
        <v>12531.975384615384</v>
      </c>
      <c r="AH133" s="48">
        <f t="shared" si="101"/>
        <v>21930.956923076919</v>
      </c>
      <c r="AI133" s="48">
        <f t="shared" si="102"/>
        <v>31329.938461538462</v>
      </c>
      <c r="AJ133" s="48">
        <f t="shared" si="103"/>
        <v>40728.920000000006</v>
      </c>
      <c r="AK133" s="6"/>
      <c r="AL133" s="6"/>
      <c r="AM133" s="6"/>
      <c r="AN133" s="6"/>
      <c r="AO133" s="6"/>
      <c r="AP133" s="1"/>
      <c r="AQ133" s="48"/>
      <c r="AR133" s="1"/>
      <c r="AV133" s="48"/>
      <c r="AW133" s="48"/>
      <c r="AX133" s="48"/>
      <c r="AY133" s="48"/>
      <c r="AZ133" s="48"/>
      <c r="BA133" s="48"/>
      <c r="BB133" s="48"/>
      <c r="BC133" s="48"/>
      <c r="BD133" s="48"/>
      <c r="BE133" s="48"/>
      <c r="BF133" s="48"/>
      <c r="BG133" s="48"/>
      <c r="BH133" s="48"/>
      <c r="BM133" s="48" t="e">
        <f>#REF!+W133</f>
        <v>#REF!</v>
      </c>
    </row>
    <row r="134" spans="1:65" hidden="1" x14ac:dyDescent="0.25">
      <c r="A134" s="325" t="s">
        <v>1589</v>
      </c>
      <c r="B134" s="325">
        <v>543965</v>
      </c>
      <c r="C134" s="325">
        <v>3022042</v>
      </c>
      <c r="D134" s="325" t="s">
        <v>1006</v>
      </c>
      <c r="E134" s="325">
        <v>400048</v>
      </c>
      <c r="F134" s="325" t="s">
        <v>524</v>
      </c>
      <c r="G134" s="325">
        <v>11431</v>
      </c>
      <c r="H134" s="326">
        <v>90035.08</v>
      </c>
      <c r="J134">
        <f t="shared" si="127"/>
        <v>1</v>
      </c>
      <c r="L134" t="s">
        <v>530</v>
      </c>
      <c r="N134" t="str">
        <f t="shared" si="128"/>
        <v>2042.EHCP.I03.1</v>
      </c>
      <c r="O134" t="str">
        <f t="shared" si="129"/>
        <v>11431/543965</v>
      </c>
      <c r="Q134" s="6">
        <f t="shared" si="88"/>
        <v>13851.550769230769</v>
      </c>
      <c r="R134" s="48">
        <f t="shared" si="89"/>
        <v>6925.7753846153846</v>
      </c>
      <c r="S134" s="48">
        <f t="shared" ref="S134:AB134" si="149">R134</f>
        <v>6925.7753846153846</v>
      </c>
      <c r="T134" s="48">
        <f t="shared" si="149"/>
        <v>6925.7753846153846</v>
      </c>
      <c r="U134" s="48">
        <f t="shared" si="149"/>
        <v>6925.7753846153846</v>
      </c>
      <c r="V134" s="48">
        <f t="shared" si="149"/>
        <v>6925.7753846153846</v>
      </c>
      <c r="W134" s="48">
        <f t="shared" si="149"/>
        <v>6925.7753846153846</v>
      </c>
      <c r="X134" s="48">
        <f t="shared" si="149"/>
        <v>6925.7753846153846</v>
      </c>
      <c r="Y134" s="48">
        <f t="shared" si="149"/>
        <v>6925.7753846153846</v>
      </c>
      <c r="Z134" s="48">
        <f t="shared" si="149"/>
        <v>6925.7753846153846</v>
      </c>
      <c r="AA134" s="48">
        <f t="shared" si="149"/>
        <v>6925.7753846153846</v>
      </c>
      <c r="AB134" s="48">
        <f t="shared" si="149"/>
        <v>6925.7753846153846</v>
      </c>
      <c r="AC134" s="48">
        <f t="shared" si="98"/>
        <v>90035.079999999987</v>
      </c>
      <c r="AD134" s="48">
        <f t="shared" si="99"/>
        <v>0</v>
      </c>
      <c r="AE134" s="48" t="str">
        <f t="shared" si="131"/>
        <v>302204211431EHCP</v>
      </c>
      <c r="AF134" s="48"/>
      <c r="AG134" s="48">
        <f t="shared" si="100"/>
        <v>27703.101538461538</v>
      </c>
      <c r="AH134" s="48">
        <f t="shared" si="101"/>
        <v>48480.427692307698</v>
      </c>
      <c r="AI134" s="48">
        <f t="shared" si="102"/>
        <v>69257.75384615385</v>
      </c>
      <c r="AJ134" s="48">
        <f t="shared" si="103"/>
        <v>90035.079999999987</v>
      </c>
      <c r="AK134" s="6"/>
      <c r="AL134" s="6"/>
      <c r="AM134" s="6"/>
      <c r="AN134" s="6"/>
      <c r="AO134" s="6"/>
      <c r="AP134" s="1"/>
      <c r="AQ134" s="48"/>
      <c r="AR134" s="1"/>
      <c r="AV134" s="48"/>
      <c r="AW134" s="48"/>
      <c r="AX134" s="48"/>
      <c r="AY134" s="48"/>
      <c r="AZ134" s="48"/>
      <c r="BA134" s="48"/>
      <c r="BB134" s="48"/>
      <c r="BC134" s="48"/>
      <c r="BD134" s="48"/>
      <c r="BE134" s="48"/>
      <c r="BF134" s="48"/>
      <c r="BG134" s="48"/>
      <c r="BH134" s="48"/>
      <c r="BM134" s="48" t="e">
        <f>#REF!+W134</f>
        <v>#REF!</v>
      </c>
    </row>
    <row r="135" spans="1:65" hidden="1" x14ac:dyDescent="0.25">
      <c r="A135" s="325" t="s">
        <v>1590</v>
      </c>
      <c r="B135" s="325">
        <v>543965</v>
      </c>
      <c r="C135" s="325">
        <v>3022044</v>
      </c>
      <c r="D135" s="325" t="s">
        <v>1007</v>
      </c>
      <c r="E135" s="325">
        <v>400087</v>
      </c>
      <c r="F135" s="325" t="s">
        <v>524</v>
      </c>
      <c r="G135" s="325">
        <v>11431</v>
      </c>
      <c r="H135" s="326">
        <v>27642.410000000003</v>
      </c>
      <c r="J135">
        <f t="shared" si="127"/>
        <v>1</v>
      </c>
      <c r="L135" t="s">
        <v>530</v>
      </c>
      <c r="N135" t="str">
        <f t="shared" si="128"/>
        <v>2044.EHCP.I03.1</v>
      </c>
      <c r="O135" t="str">
        <f t="shared" si="129"/>
        <v>11431/543965</v>
      </c>
      <c r="Q135" s="6">
        <f t="shared" si="88"/>
        <v>4252.6784615384622</v>
      </c>
      <c r="R135" s="48">
        <f t="shared" si="89"/>
        <v>2126.3392307692311</v>
      </c>
      <c r="S135" s="48">
        <f t="shared" ref="S135:AB135" si="150">R135</f>
        <v>2126.3392307692311</v>
      </c>
      <c r="T135" s="48">
        <f t="shared" si="150"/>
        <v>2126.3392307692311</v>
      </c>
      <c r="U135" s="48">
        <f t="shared" si="150"/>
        <v>2126.3392307692311</v>
      </c>
      <c r="V135" s="48">
        <f t="shared" si="150"/>
        <v>2126.3392307692311</v>
      </c>
      <c r="W135" s="48">
        <f t="shared" si="150"/>
        <v>2126.3392307692311</v>
      </c>
      <c r="X135" s="48">
        <f t="shared" si="150"/>
        <v>2126.3392307692311</v>
      </c>
      <c r="Y135" s="48">
        <f t="shared" si="150"/>
        <v>2126.3392307692311</v>
      </c>
      <c r="Z135" s="48">
        <f t="shared" si="150"/>
        <v>2126.3392307692311</v>
      </c>
      <c r="AA135" s="48">
        <f t="shared" si="150"/>
        <v>2126.3392307692311</v>
      </c>
      <c r="AB135" s="48">
        <f t="shared" si="150"/>
        <v>2126.3392307692311</v>
      </c>
      <c r="AC135" s="48">
        <f t="shared" si="98"/>
        <v>27642.409999999996</v>
      </c>
      <c r="AD135" s="48">
        <f t="shared" si="99"/>
        <v>0</v>
      </c>
      <c r="AE135" s="48" t="str">
        <f t="shared" si="131"/>
        <v>302204411431EHCP</v>
      </c>
      <c r="AF135" s="48"/>
      <c r="AG135" s="48">
        <f t="shared" si="100"/>
        <v>8505.3569230769244</v>
      </c>
      <c r="AH135" s="48">
        <f t="shared" si="101"/>
        <v>14884.374615384615</v>
      </c>
      <c r="AI135" s="48">
        <f t="shared" si="102"/>
        <v>21263.392307692306</v>
      </c>
      <c r="AJ135" s="48">
        <f t="shared" si="103"/>
        <v>27642.409999999996</v>
      </c>
      <c r="AK135" s="6"/>
      <c r="AL135" s="6"/>
      <c r="AM135" s="6"/>
      <c r="AN135" s="6"/>
      <c r="AO135" s="6"/>
      <c r="AP135" s="1"/>
      <c r="AQ135" s="48"/>
      <c r="AR135" s="1"/>
      <c r="AV135" s="48"/>
      <c r="AW135" s="48"/>
      <c r="AX135" s="48"/>
      <c r="AY135" s="48"/>
      <c r="AZ135" s="48"/>
      <c r="BA135" s="48"/>
      <c r="BB135" s="48"/>
      <c r="BC135" s="48"/>
      <c r="BD135" s="48"/>
      <c r="BE135" s="48"/>
      <c r="BF135" s="48"/>
      <c r="BG135" s="48"/>
      <c r="BH135" s="48"/>
      <c r="BM135" s="48" t="e">
        <f>#REF!+W135</f>
        <v>#REF!</v>
      </c>
    </row>
    <row r="136" spans="1:65" hidden="1" x14ac:dyDescent="0.25">
      <c r="A136" s="325" t="s">
        <v>1591</v>
      </c>
      <c r="B136" s="325">
        <v>543965</v>
      </c>
      <c r="C136" s="325">
        <v>3022043</v>
      </c>
      <c r="D136" s="325" t="s">
        <v>1008</v>
      </c>
      <c r="E136" s="325">
        <v>400088</v>
      </c>
      <c r="F136" s="325" t="s">
        <v>524</v>
      </c>
      <c r="G136" s="325">
        <v>11431</v>
      </c>
      <c r="H136" s="326">
        <v>106212.84</v>
      </c>
      <c r="J136">
        <f t="shared" si="127"/>
        <v>1</v>
      </c>
      <c r="L136" t="s">
        <v>530</v>
      </c>
      <c r="N136" t="str">
        <f t="shared" si="128"/>
        <v>2043.EHCP.I03.1</v>
      </c>
      <c r="O136" t="str">
        <f t="shared" si="129"/>
        <v>11431/543965</v>
      </c>
      <c r="Q136" s="6">
        <f t="shared" si="88"/>
        <v>16340.436923076923</v>
      </c>
      <c r="R136" s="48">
        <f t="shared" si="89"/>
        <v>8170.2184615384613</v>
      </c>
      <c r="S136" s="48">
        <f t="shared" ref="S136:AB136" si="151">R136</f>
        <v>8170.2184615384613</v>
      </c>
      <c r="T136" s="48">
        <f t="shared" si="151"/>
        <v>8170.2184615384613</v>
      </c>
      <c r="U136" s="48">
        <f t="shared" si="151"/>
        <v>8170.2184615384613</v>
      </c>
      <c r="V136" s="48">
        <f t="shared" si="151"/>
        <v>8170.2184615384613</v>
      </c>
      <c r="W136" s="48">
        <f t="shared" si="151"/>
        <v>8170.2184615384613</v>
      </c>
      <c r="X136" s="48">
        <f t="shared" si="151"/>
        <v>8170.2184615384613</v>
      </c>
      <c r="Y136" s="48">
        <f t="shared" si="151"/>
        <v>8170.2184615384613</v>
      </c>
      <c r="Z136" s="48">
        <f t="shared" si="151"/>
        <v>8170.2184615384613</v>
      </c>
      <c r="AA136" s="48">
        <f t="shared" si="151"/>
        <v>8170.2184615384613</v>
      </c>
      <c r="AB136" s="48">
        <f t="shared" si="151"/>
        <v>8170.2184615384613</v>
      </c>
      <c r="AC136" s="48">
        <f t="shared" si="98"/>
        <v>106212.84</v>
      </c>
      <c r="AD136" s="48">
        <f t="shared" si="99"/>
        <v>0</v>
      </c>
      <c r="AE136" s="48" t="str">
        <f t="shared" si="131"/>
        <v>302204311431EHCP</v>
      </c>
      <c r="AF136" s="48"/>
      <c r="AG136" s="48">
        <f t="shared" si="100"/>
        <v>32680.873846153845</v>
      </c>
      <c r="AH136" s="48">
        <f t="shared" si="101"/>
        <v>57191.529230769229</v>
      </c>
      <c r="AI136" s="48">
        <f t="shared" si="102"/>
        <v>81702.184615384613</v>
      </c>
      <c r="AJ136" s="48">
        <f t="shared" si="103"/>
        <v>106212.84</v>
      </c>
      <c r="AK136" s="6"/>
      <c r="AL136" s="6"/>
      <c r="AM136" s="6"/>
      <c r="AN136" s="6"/>
      <c r="AO136" s="6"/>
      <c r="AP136" s="1"/>
      <c r="AQ136" s="48"/>
      <c r="AR136" s="1"/>
      <c r="AV136" s="48"/>
      <c r="AW136" s="48"/>
      <c r="AX136" s="48"/>
      <c r="AY136" s="48"/>
      <c r="AZ136" s="48"/>
      <c r="BA136" s="48"/>
      <c r="BB136" s="48"/>
      <c r="BC136" s="48"/>
      <c r="BD136" s="48"/>
      <c r="BE136" s="48"/>
      <c r="BF136" s="48"/>
      <c r="BG136" s="48"/>
      <c r="BH136" s="48"/>
      <c r="BM136" s="48"/>
    </row>
    <row r="137" spans="1:65" hidden="1" x14ac:dyDescent="0.25">
      <c r="A137" s="325" t="s">
        <v>1592</v>
      </c>
      <c r="B137" s="325">
        <v>543965</v>
      </c>
      <c r="C137" s="325">
        <v>3021002</v>
      </c>
      <c r="D137" s="325" t="s">
        <v>1054</v>
      </c>
      <c r="E137" s="325">
        <v>400072</v>
      </c>
      <c r="F137" s="325" t="s">
        <v>524</v>
      </c>
      <c r="G137" s="325">
        <v>11439</v>
      </c>
      <c r="H137" s="326">
        <v>6690.38</v>
      </c>
      <c r="J137">
        <f t="shared" si="127"/>
        <v>1</v>
      </c>
      <c r="L137" t="s">
        <v>530</v>
      </c>
      <c r="N137" t="str">
        <f t="shared" si="128"/>
        <v>1002.EHCP.I03.1</v>
      </c>
      <c r="O137" t="str">
        <f t="shared" si="129"/>
        <v>11439/543965</v>
      </c>
      <c r="Q137" s="6">
        <f t="shared" si="88"/>
        <v>1029.2892307692307</v>
      </c>
      <c r="R137" s="48">
        <f t="shared" si="89"/>
        <v>514.64461538461535</v>
      </c>
      <c r="S137" s="48">
        <f t="shared" ref="S137:AB137" si="152">R137</f>
        <v>514.64461538461535</v>
      </c>
      <c r="T137" s="48">
        <f t="shared" si="152"/>
        <v>514.64461538461535</v>
      </c>
      <c r="U137" s="48">
        <f t="shared" si="152"/>
        <v>514.64461538461535</v>
      </c>
      <c r="V137" s="48">
        <f t="shared" si="152"/>
        <v>514.64461538461535</v>
      </c>
      <c r="W137" s="48">
        <f t="shared" si="152"/>
        <v>514.64461538461535</v>
      </c>
      <c r="X137" s="48">
        <f t="shared" si="152"/>
        <v>514.64461538461535</v>
      </c>
      <c r="Y137" s="48">
        <f t="shared" si="152"/>
        <v>514.64461538461535</v>
      </c>
      <c r="Z137" s="48">
        <f t="shared" si="152"/>
        <v>514.64461538461535</v>
      </c>
      <c r="AA137" s="48">
        <f t="shared" si="152"/>
        <v>514.64461538461535</v>
      </c>
      <c r="AB137" s="48">
        <f t="shared" si="152"/>
        <v>514.64461538461535</v>
      </c>
      <c r="AC137" s="48">
        <f t="shared" si="98"/>
        <v>6690.38</v>
      </c>
      <c r="AD137" s="48">
        <f t="shared" si="99"/>
        <v>0</v>
      </c>
      <c r="AE137" s="48" t="str">
        <f t="shared" si="131"/>
        <v>302100211439EHCP</v>
      </c>
      <c r="AF137" s="48"/>
      <c r="AG137" s="48">
        <f t="shared" si="100"/>
        <v>2058.5784615384614</v>
      </c>
      <c r="AH137" s="48">
        <f t="shared" si="101"/>
        <v>3602.5123076923078</v>
      </c>
      <c r="AI137" s="48">
        <f t="shared" si="102"/>
        <v>5146.4461538461537</v>
      </c>
      <c r="AJ137" s="48">
        <f t="shared" si="103"/>
        <v>6690.38</v>
      </c>
      <c r="AK137" s="6"/>
      <c r="AL137" s="6"/>
      <c r="AM137" s="6"/>
      <c r="AN137" s="6"/>
      <c r="AO137" s="6"/>
      <c r="AP137" s="1"/>
      <c r="AQ137" s="48"/>
      <c r="AR137" s="1"/>
      <c r="AV137" s="48"/>
      <c r="AW137" s="48"/>
      <c r="AX137" s="48"/>
      <c r="AY137" s="48"/>
      <c r="AZ137" s="48"/>
      <c r="BA137" s="48"/>
      <c r="BB137" s="48"/>
      <c r="BC137" s="48"/>
      <c r="BD137" s="48"/>
      <c r="BE137" s="48"/>
      <c r="BF137" s="48"/>
      <c r="BG137" s="48"/>
      <c r="BH137" s="48"/>
      <c r="BM137" s="48" t="e">
        <f>#REF!+W137</f>
        <v>#REF!</v>
      </c>
    </row>
    <row r="138" spans="1:65" hidden="1" x14ac:dyDescent="0.25">
      <c r="A138" s="325" t="s">
        <v>1593</v>
      </c>
      <c r="B138" s="325">
        <v>543965</v>
      </c>
      <c r="C138" s="325">
        <v>3021002</v>
      </c>
      <c r="D138" s="325" t="s">
        <v>1054</v>
      </c>
      <c r="E138" s="325">
        <v>400072</v>
      </c>
      <c r="F138" s="325" t="s">
        <v>4651</v>
      </c>
      <c r="G138" s="325">
        <v>10265</v>
      </c>
      <c r="H138" s="326">
        <v>24437.314999999999</v>
      </c>
      <c r="J138">
        <f t="shared" si="127"/>
        <v>2</v>
      </c>
      <c r="L138" t="s">
        <v>530</v>
      </c>
      <c r="N138" t="str">
        <f t="shared" si="128"/>
        <v>1002.SENI.I03.2</v>
      </c>
      <c r="O138" t="str">
        <f t="shared" si="129"/>
        <v>10265/543965</v>
      </c>
      <c r="Q138" s="6">
        <f t="shared" si="88"/>
        <v>3759.5869230769231</v>
      </c>
      <c r="R138" s="48">
        <f t="shared" si="89"/>
        <v>1879.7934615384615</v>
      </c>
      <c r="S138" s="48">
        <f t="shared" ref="S138:AB138" si="153">R138</f>
        <v>1879.7934615384615</v>
      </c>
      <c r="T138" s="48">
        <f t="shared" si="153"/>
        <v>1879.7934615384615</v>
      </c>
      <c r="U138" s="48">
        <f t="shared" si="153"/>
        <v>1879.7934615384615</v>
      </c>
      <c r="V138" s="48">
        <f t="shared" si="153"/>
        <v>1879.7934615384615</v>
      </c>
      <c r="W138" s="48">
        <f t="shared" si="153"/>
        <v>1879.7934615384615</v>
      </c>
      <c r="X138" s="48">
        <f t="shared" si="153"/>
        <v>1879.7934615384615</v>
      </c>
      <c r="Y138" s="48">
        <f t="shared" si="153"/>
        <v>1879.7934615384615</v>
      </c>
      <c r="Z138" s="48">
        <f t="shared" si="153"/>
        <v>1879.7934615384615</v>
      </c>
      <c r="AA138" s="48">
        <f t="shared" si="153"/>
        <v>1879.7934615384615</v>
      </c>
      <c r="AB138" s="48">
        <f t="shared" si="153"/>
        <v>1879.7934615384615</v>
      </c>
      <c r="AC138" s="48">
        <f t="shared" si="98"/>
        <v>24437.315000000002</v>
      </c>
      <c r="AD138" s="48">
        <f t="shared" si="99"/>
        <v>0</v>
      </c>
      <c r="AE138" s="48" t="str">
        <f t="shared" si="131"/>
        <v>302100210265SENInclusion</v>
      </c>
      <c r="AF138" s="48"/>
      <c r="AG138" s="48">
        <f t="shared" si="100"/>
        <v>7519.1738461538462</v>
      </c>
      <c r="AH138" s="48">
        <f t="shared" si="101"/>
        <v>13158.554230769232</v>
      </c>
      <c r="AI138" s="48">
        <f t="shared" si="102"/>
        <v>18797.934615384616</v>
      </c>
      <c r="AJ138" s="48">
        <f t="shared" si="103"/>
        <v>24437.315000000002</v>
      </c>
      <c r="AK138" s="6"/>
      <c r="AL138" s="6"/>
      <c r="AM138" s="6"/>
      <c r="AN138" s="6"/>
      <c r="AO138" s="6"/>
      <c r="AP138" s="1"/>
      <c r="AQ138" s="48"/>
      <c r="AR138" s="1"/>
      <c r="AV138" s="48"/>
      <c r="AW138" s="48"/>
      <c r="AX138" s="48"/>
      <c r="AY138" s="48"/>
      <c r="AZ138" s="48"/>
      <c r="BA138" s="48"/>
      <c r="BB138" s="48"/>
      <c r="BC138" s="48"/>
      <c r="BD138" s="48"/>
      <c r="BE138" s="48"/>
      <c r="BF138" s="48"/>
      <c r="BG138" s="48"/>
      <c r="BH138" s="48"/>
      <c r="BM138" s="48" t="e">
        <f>#REF!+W138</f>
        <v>#REF!</v>
      </c>
    </row>
    <row r="139" spans="1:65" hidden="1" x14ac:dyDescent="0.25">
      <c r="A139" s="325" t="s">
        <v>1594</v>
      </c>
      <c r="B139" s="325">
        <v>543965</v>
      </c>
      <c r="C139" s="325">
        <v>3022053</v>
      </c>
      <c r="D139" s="325" t="s">
        <v>1009</v>
      </c>
      <c r="E139" s="325">
        <v>158733</v>
      </c>
      <c r="F139" s="325" t="s">
        <v>524</v>
      </c>
      <c r="G139" s="325">
        <v>11431</v>
      </c>
      <c r="H139" s="326">
        <v>23406.489999999998</v>
      </c>
      <c r="J139">
        <f t="shared" si="127"/>
        <v>1</v>
      </c>
      <c r="L139" t="s">
        <v>530</v>
      </c>
      <c r="N139" t="str">
        <f t="shared" si="128"/>
        <v>2053.EHCP.I03.1</v>
      </c>
      <c r="O139" t="str">
        <f t="shared" si="129"/>
        <v>11431/543965</v>
      </c>
      <c r="Q139" s="6">
        <f t="shared" si="88"/>
        <v>3600.998461538461</v>
      </c>
      <c r="R139" s="48">
        <f t="shared" si="89"/>
        <v>1800.4992307692305</v>
      </c>
      <c r="S139" s="48">
        <f t="shared" ref="S139:AB139" si="154">R139</f>
        <v>1800.4992307692305</v>
      </c>
      <c r="T139" s="48">
        <f t="shared" si="154"/>
        <v>1800.4992307692305</v>
      </c>
      <c r="U139" s="48">
        <f t="shared" si="154"/>
        <v>1800.4992307692305</v>
      </c>
      <c r="V139" s="48">
        <f t="shared" si="154"/>
        <v>1800.4992307692305</v>
      </c>
      <c r="W139" s="48">
        <f t="shared" si="154"/>
        <v>1800.4992307692305</v>
      </c>
      <c r="X139" s="48">
        <f t="shared" si="154"/>
        <v>1800.4992307692305</v>
      </c>
      <c r="Y139" s="48">
        <f t="shared" si="154"/>
        <v>1800.4992307692305</v>
      </c>
      <c r="Z139" s="48">
        <f t="shared" si="154"/>
        <v>1800.4992307692305</v>
      </c>
      <c r="AA139" s="48">
        <f t="shared" si="154"/>
        <v>1800.4992307692305</v>
      </c>
      <c r="AB139" s="48">
        <f t="shared" si="154"/>
        <v>1800.4992307692305</v>
      </c>
      <c r="AC139" s="48">
        <f t="shared" si="98"/>
        <v>23406.489999999994</v>
      </c>
      <c r="AD139" s="48">
        <f t="shared" si="99"/>
        <v>0</v>
      </c>
      <c r="AE139" s="48" t="str">
        <f t="shared" si="131"/>
        <v>302205311431EHCP</v>
      </c>
      <c r="AF139" s="48"/>
      <c r="AG139" s="48">
        <f t="shared" si="100"/>
        <v>7201.996923076922</v>
      </c>
      <c r="AH139" s="48">
        <f t="shared" si="101"/>
        <v>12603.494615384612</v>
      </c>
      <c r="AI139" s="48">
        <f t="shared" si="102"/>
        <v>18004.992307692304</v>
      </c>
      <c r="AJ139" s="48">
        <f t="shared" si="103"/>
        <v>23406.489999999994</v>
      </c>
      <c r="AK139" s="6"/>
      <c r="AL139" s="6"/>
      <c r="AM139" s="6"/>
      <c r="AN139" s="6"/>
      <c r="AO139" s="6"/>
      <c r="AP139" s="1"/>
      <c r="AQ139" s="48"/>
      <c r="AR139" s="1"/>
      <c r="AV139" s="48"/>
      <c r="AW139" s="48"/>
      <c r="AX139" s="48"/>
      <c r="AY139" s="48"/>
      <c r="AZ139" s="48"/>
      <c r="BA139" s="48"/>
      <c r="BB139" s="48"/>
      <c r="BC139" s="48"/>
      <c r="BD139" s="48"/>
      <c r="BE139" s="48"/>
      <c r="BF139" s="48"/>
      <c r="BG139" s="48"/>
      <c r="BH139" s="48"/>
      <c r="BM139" s="48" t="e">
        <f>#REF!+W139</f>
        <v>#REF!</v>
      </c>
    </row>
    <row r="140" spans="1:65" hidden="1" x14ac:dyDescent="0.25">
      <c r="A140" s="325" t="s">
        <v>1594</v>
      </c>
      <c r="B140" s="325">
        <v>543965</v>
      </c>
      <c r="C140" s="325">
        <v>3022053</v>
      </c>
      <c r="D140" s="325" t="s">
        <v>1009</v>
      </c>
      <c r="E140" s="325">
        <v>158733</v>
      </c>
      <c r="F140" s="325" t="s">
        <v>524</v>
      </c>
      <c r="G140" s="325">
        <v>11436</v>
      </c>
      <c r="H140" s="326">
        <v>5153.75</v>
      </c>
      <c r="J140">
        <f t="shared" si="127"/>
        <v>2</v>
      </c>
      <c r="L140" t="s">
        <v>530</v>
      </c>
      <c r="N140" t="str">
        <f t="shared" si="128"/>
        <v>2053.EHCP.I03.2</v>
      </c>
      <c r="O140" t="str">
        <f t="shared" si="129"/>
        <v>11436/543965</v>
      </c>
      <c r="Q140" s="6">
        <f t="shared" si="88"/>
        <v>792.88461538461536</v>
      </c>
      <c r="R140" s="48">
        <f t="shared" si="89"/>
        <v>396.44230769230768</v>
      </c>
      <c r="S140" s="48">
        <f t="shared" ref="S140:AB140" si="155">R140</f>
        <v>396.44230769230768</v>
      </c>
      <c r="T140" s="48">
        <f t="shared" si="155"/>
        <v>396.44230769230768</v>
      </c>
      <c r="U140" s="48">
        <f t="shared" si="155"/>
        <v>396.44230769230768</v>
      </c>
      <c r="V140" s="48">
        <f t="shared" si="155"/>
        <v>396.44230769230768</v>
      </c>
      <c r="W140" s="48">
        <f t="shared" si="155"/>
        <v>396.44230769230768</v>
      </c>
      <c r="X140" s="48">
        <f t="shared" si="155"/>
        <v>396.44230769230768</v>
      </c>
      <c r="Y140" s="48">
        <f t="shared" si="155"/>
        <v>396.44230769230768</v>
      </c>
      <c r="Z140" s="48">
        <f t="shared" si="155"/>
        <v>396.44230769230768</v>
      </c>
      <c r="AA140" s="48">
        <f t="shared" si="155"/>
        <v>396.44230769230768</v>
      </c>
      <c r="AB140" s="48">
        <f t="shared" si="155"/>
        <v>396.44230769230768</v>
      </c>
      <c r="AC140" s="48">
        <f t="shared" si="98"/>
        <v>5153.75</v>
      </c>
      <c r="AD140" s="48">
        <f t="shared" si="99"/>
        <v>0</v>
      </c>
      <c r="AE140" s="48" t="str">
        <f t="shared" si="131"/>
        <v>302205311436EHCP</v>
      </c>
      <c r="AF140" s="48"/>
      <c r="AG140" s="48">
        <f t="shared" si="100"/>
        <v>1585.7692307692307</v>
      </c>
      <c r="AH140" s="48">
        <f t="shared" si="101"/>
        <v>2775.0961538461538</v>
      </c>
      <c r="AI140" s="48">
        <f t="shared" si="102"/>
        <v>3964.4230769230767</v>
      </c>
      <c r="AJ140" s="48">
        <f t="shared" si="103"/>
        <v>5153.75</v>
      </c>
      <c r="AK140" s="6"/>
      <c r="AL140" s="6"/>
      <c r="AM140" s="6"/>
      <c r="AN140" s="6"/>
      <c r="AO140" s="6"/>
      <c r="AP140" s="1"/>
      <c r="AQ140" s="48"/>
      <c r="AR140" s="1"/>
      <c r="AV140" s="48"/>
      <c r="AW140" s="48"/>
      <c r="AX140" s="48"/>
      <c r="AY140" s="48"/>
      <c r="AZ140" s="48"/>
      <c r="BA140" s="48"/>
      <c r="BB140" s="48"/>
      <c r="BC140" s="48"/>
      <c r="BD140" s="48"/>
      <c r="BE140" s="48"/>
      <c r="BF140" s="48"/>
      <c r="BG140" s="48"/>
      <c r="BH140" s="48"/>
      <c r="BM140" s="48" t="e">
        <f>#REF!+W140</f>
        <v>#REF!</v>
      </c>
    </row>
    <row r="141" spans="1:65" hidden="1" x14ac:dyDescent="0.25">
      <c r="A141" s="325" t="s">
        <v>1595</v>
      </c>
      <c r="B141" s="325">
        <v>543965</v>
      </c>
      <c r="C141" s="325">
        <v>3022045</v>
      </c>
      <c r="D141" s="325" t="s">
        <v>1010</v>
      </c>
      <c r="E141" s="325">
        <v>400089</v>
      </c>
      <c r="F141" s="325" t="s">
        <v>524</v>
      </c>
      <c r="G141" s="325">
        <v>11431</v>
      </c>
      <c r="H141" s="326">
        <v>73761.08</v>
      </c>
      <c r="J141">
        <f t="shared" si="127"/>
        <v>1</v>
      </c>
      <c r="L141" t="s">
        <v>530</v>
      </c>
      <c r="N141" t="str">
        <f t="shared" si="128"/>
        <v>2045.EHCP.I03.1</v>
      </c>
      <c r="O141" t="str">
        <f t="shared" si="129"/>
        <v>11431/543965</v>
      </c>
      <c r="Q141" s="6">
        <f t="shared" si="88"/>
        <v>11347.858461538463</v>
      </c>
      <c r="R141" s="48">
        <f t="shared" si="89"/>
        <v>5673.9292307692313</v>
      </c>
      <c r="S141" s="48">
        <f t="shared" ref="S141:AB141" si="156">R141</f>
        <v>5673.9292307692313</v>
      </c>
      <c r="T141" s="48">
        <f t="shared" si="156"/>
        <v>5673.9292307692313</v>
      </c>
      <c r="U141" s="48">
        <f t="shared" si="156"/>
        <v>5673.9292307692313</v>
      </c>
      <c r="V141" s="48">
        <f t="shared" si="156"/>
        <v>5673.9292307692313</v>
      </c>
      <c r="W141" s="48">
        <f t="shared" si="156"/>
        <v>5673.9292307692313</v>
      </c>
      <c r="X141" s="48">
        <f t="shared" si="156"/>
        <v>5673.9292307692313</v>
      </c>
      <c r="Y141" s="48">
        <f t="shared" si="156"/>
        <v>5673.9292307692313</v>
      </c>
      <c r="Z141" s="48">
        <f t="shared" si="156"/>
        <v>5673.9292307692313</v>
      </c>
      <c r="AA141" s="48">
        <f t="shared" si="156"/>
        <v>5673.9292307692313</v>
      </c>
      <c r="AB141" s="48">
        <f t="shared" si="156"/>
        <v>5673.9292307692313</v>
      </c>
      <c r="AC141" s="48">
        <f t="shared" si="98"/>
        <v>73761.080000000016</v>
      </c>
      <c r="AD141" s="48">
        <f t="shared" si="99"/>
        <v>0</v>
      </c>
      <c r="AE141" s="48" t="str">
        <f t="shared" si="131"/>
        <v>302204511431EHCP</v>
      </c>
      <c r="AF141" s="48"/>
      <c r="AG141" s="48">
        <f t="shared" si="100"/>
        <v>22695.716923076925</v>
      </c>
      <c r="AH141" s="48">
        <f t="shared" si="101"/>
        <v>39717.50461538462</v>
      </c>
      <c r="AI141" s="48">
        <f t="shared" si="102"/>
        <v>56739.292307692311</v>
      </c>
      <c r="AJ141" s="48">
        <f t="shared" si="103"/>
        <v>73761.080000000016</v>
      </c>
      <c r="AK141" s="6"/>
      <c r="AL141" s="6"/>
      <c r="AM141" s="6"/>
      <c r="AN141" s="6"/>
      <c r="AO141" s="6"/>
      <c r="AP141" s="1"/>
      <c r="AQ141" s="48"/>
      <c r="AR141" s="1"/>
      <c r="AV141" s="48"/>
      <c r="AW141" s="48"/>
      <c r="AX141" s="48"/>
      <c r="AY141" s="48"/>
      <c r="AZ141" s="48"/>
      <c r="BA141" s="48"/>
      <c r="BB141" s="48"/>
      <c r="BC141" s="48"/>
      <c r="BD141" s="48"/>
      <c r="BE141" s="48"/>
      <c r="BF141" s="48"/>
      <c r="BG141" s="48"/>
      <c r="BH141" s="48"/>
      <c r="BM141" s="48" t="e">
        <f>#REF!+W141</f>
        <v>#REF!</v>
      </c>
    </row>
    <row r="142" spans="1:65" hidden="1" x14ac:dyDescent="0.25">
      <c r="A142" s="325" t="s">
        <v>1595</v>
      </c>
      <c r="B142" s="325">
        <v>543965</v>
      </c>
      <c r="C142" s="325">
        <v>3022045</v>
      </c>
      <c r="D142" s="325" t="s">
        <v>1010</v>
      </c>
      <c r="E142" s="325">
        <v>400089</v>
      </c>
      <c r="F142" s="325" t="s">
        <v>524</v>
      </c>
      <c r="G142" s="325">
        <v>11436</v>
      </c>
      <c r="H142" s="326">
        <v>1546.13</v>
      </c>
      <c r="J142">
        <f t="shared" si="127"/>
        <v>2</v>
      </c>
      <c r="L142" t="s">
        <v>530</v>
      </c>
      <c r="N142" t="str">
        <f t="shared" si="128"/>
        <v>2045.EHCP.I03.2</v>
      </c>
      <c r="O142" t="str">
        <f t="shared" si="129"/>
        <v>11436/543965</v>
      </c>
      <c r="Q142" s="6">
        <f t="shared" si="88"/>
        <v>237.86615384615385</v>
      </c>
      <c r="R142" s="48">
        <f t="shared" si="89"/>
        <v>118.93307692307692</v>
      </c>
      <c r="S142" s="48">
        <f t="shared" ref="S142:AB142" si="157">R142</f>
        <v>118.93307692307692</v>
      </c>
      <c r="T142" s="48">
        <f t="shared" si="157"/>
        <v>118.93307692307692</v>
      </c>
      <c r="U142" s="48">
        <f t="shared" si="157"/>
        <v>118.93307692307692</v>
      </c>
      <c r="V142" s="48">
        <f t="shared" si="157"/>
        <v>118.93307692307692</v>
      </c>
      <c r="W142" s="48">
        <f t="shared" si="157"/>
        <v>118.93307692307692</v>
      </c>
      <c r="X142" s="48">
        <f t="shared" si="157"/>
        <v>118.93307692307692</v>
      </c>
      <c r="Y142" s="48">
        <f t="shared" si="157"/>
        <v>118.93307692307692</v>
      </c>
      <c r="Z142" s="48">
        <f t="shared" si="157"/>
        <v>118.93307692307692</v>
      </c>
      <c r="AA142" s="48">
        <f t="shared" si="157"/>
        <v>118.93307692307692</v>
      </c>
      <c r="AB142" s="48">
        <f t="shared" si="157"/>
        <v>118.93307692307692</v>
      </c>
      <c r="AC142" s="48">
        <f t="shared" si="98"/>
        <v>1546.1299999999999</v>
      </c>
      <c r="AD142" s="48">
        <f t="shared" si="99"/>
        <v>0</v>
      </c>
      <c r="AE142" s="48" t="str">
        <f t="shared" si="131"/>
        <v>302204511436EHCP</v>
      </c>
      <c r="AF142" s="48"/>
      <c r="AG142" s="48">
        <f t="shared" si="100"/>
        <v>475.7323076923077</v>
      </c>
      <c r="AH142" s="48">
        <f t="shared" si="101"/>
        <v>832.53153846153839</v>
      </c>
      <c r="AI142" s="48">
        <f t="shared" si="102"/>
        <v>1189.3307692307692</v>
      </c>
      <c r="AJ142" s="48">
        <f t="shared" si="103"/>
        <v>1546.1299999999999</v>
      </c>
      <c r="AK142" s="6"/>
      <c r="AL142" s="6"/>
      <c r="AM142" s="6"/>
      <c r="AN142" s="6"/>
      <c r="AO142" s="6"/>
      <c r="AP142" s="1"/>
      <c r="AQ142" s="48"/>
      <c r="AR142" s="1"/>
      <c r="AV142" s="48"/>
      <c r="AW142" s="48"/>
      <c r="AX142" s="48"/>
      <c r="AY142" s="48"/>
      <c r="AZ142" s="48"/>
      <c r="BA142" s="48"/>
      <c r="BB142" s="48"/>
      <c r="BC142" s="48"/>
      <c r="BD142" s="48"/>
      <c r="BE142" s="48"/>
      <c r="BF142" s="48"/>
      <c r="BG142" s="48"/>
      <c r="BH142" s="48"/>
      <c r="BM142" s="48" t="e">
        <f>#REF!+W142</f>
        <v>#REF!</v>
      </c>
    </row>
    <row r="143" spans="1:65" hidden="1" x14ac:dyDescent="0.25">
      <c r="A143" s="325" t="s">
        <v>1596</v>
      </c>
      <c r="B143" s="325">
        <v>543965</v>
      </c>
      <c r="C143" s="325">
        <v>3027005</v>
      </c>
      <c r="D143" s="325" t="s">
        <v>1048</v>
      </c>
      <c r="E143" s="325">
        <v>400034</v>
      </c>
      <c r="F143" s="325" t="s">
        <v>1315</v>
      </c>
      <c r="G143" s="325">
        <v>11433</v>
      </c>
      <c r="H143" s="326">
        <v>1539686.33</v>
      </c>
      <c r="J143">
        <f t="shared" si="127"/>
        <v>1</v>
      </c>
      <c r="L143" t="s">
        <v>530</v>
      </c>
      <c r="N143" t="str">
        <f t="shared" si="128"/>
        <v>7005.SPEC.I03.1</v>
      </c>
      <c r="O143" t="str">
        <f t="shared" si="129"/>
        <v>11433/543965</v>
      </c>
      <c r="Q143" s="6">
        <f t="shared" si="88"/>
        <v>236874.82</v>
      </c>
      <c r="R143" s="48">
        <f t="shared" si="89"/>
        <v>118437.41</v>
      </c>
      <c r="S143" s="48">
        <f t="shared" ref="S143:AB143" si="158">R143</f>
        <v>118437.41</v>
      </c>
      <c r="T143" s="48">
        <f t="shared" si="158"/>
        <v>118437.41</v>
      </c>
      <c r="U143" s="48">
        <f t="shared" si="158"/>
        <v>118437.41</v>
      </c>
      <c r="V143" s="48">
        <f t="shared" si="158"/>
        <v>118437.41</v>
      </c>
      <c r="W143" s="48">
        <f t="shared" si="158"/>
        <v>118437.41</v>
      </c>
      <c r="X143" s="48">
        <f t="shared" si="158"/>
        <v>118437.41</v>
      </c>
      <c r="Y143" s="48">
        <f t="shared" si="158"/>
        <v>118437.41</v>
      </c>
      <c r="Z143" s="48">
        <f t="shared" si="158"/>
        <v>118437.41</v>
      </c>
      <c r="AA143" s="48">
        <f t="shared" si="158"/>
        <v>118437.41</v>
      </c>
      <c r="AB143" s="48">
        <f t="shared" si="158"/>
        <v>118437.41</v>
      </c>
      <c r="AC143" s="48">
        <f t="shared" si="98"/>
        <v>1539686.3299999998</v>
      </c>
      <c r="AD143" s="48">
        <f t="shared" si="99"/>
        <v>0</v>
      </c>
      <c r="AE143" s="48" t="str">
        <f t="shared" si="131"/>
        <v>302700511433Special</v>
      </c>
      <c r="AF143" s="48"/>
      <c r="AG143" s="48">
        <f t="shared" si="100"/>
        <v>473749.64</v>
      </c>
      <c r="AH143" s="48">
        <f t="shared" si="101"/>
        <v>829061.87000000011</v>
      </c>
      <c r="AI143" s="48">
        <f t="shared" si="102"/>
        <v>1184374.1000000001</v>
      </c>
      <c r="AJ143" s="48">
        <f t="shared" si="103"/>
        <v>1539686.3299999998</v>
      </c>
      <c r="AK143" s="6"/>
      <c r="AL143" s="6"/>
      <c r="AM143" s="6"/>
      <c r="AN143" s="6"/>
      <c r="AO143" s="6"/>
      <c r="AP143" s="1"/>
      <c r="AQ143" s="48"/>
      <c r="AR143" s="1"/>
      <c r="AV143" s="48"/>
      <c r="AW143" s="48"/>
      <c r="AX143" s="48"/>
      <c r="AY143" s="48"/>
      <c r="AZ143" s="48"/>
      <c r="BA143" s="48"/>
      <c r="BB143" s="48"/>
      <c r="BC143" s="48"/>
      <c r="BD143" s="48"/>
      <c r="BE143" s="48"/>
      <c r="BF143" s="48"/>
      <c r="BG143" s="48"/>
      <c r="BH143" s="48"/>
      <c r="BM143" s="48" t="e">
        <f>#REF!+W143</f>
        <v>#REF!</v>
      </c>
    </row>
    <row r="144" spans="1:65" hidden="1" x14ac:dyDescent="0.25">
      <c r="A144" s="325" t="s">
        <v>1597</v>
      </c>
      <c r="B144" s="325">
        <v>516500</v>
      </c>
      <c r="C144" s="325">
        <v>3025950</v>
      </c>
      <c r="D144" s="325" t="s">
        <v>1300</v>
      </c>
      <c r="E144" s="325">
        <v>157308</v>
      </c>
      <c r="F144" s="325" t="s">
        <v>1315</v>
      </c>
      <c r="G144" s="325">
        <v>11491</v>
      </c>
      <c r="H144" s="326">
        <v>696289.99</v>
      </c>
      <c r="J144">
        <f t="shared" si="127"/>
        <v>1</v>
      </c>
      <c r="L144" t="s">
        <v>530</v>
      </c>
      <c r="N144" t="str">
        <f t="shared" si="128"/>
        <v>5950.SPEC.I03.1</v>
      </c>
      <c r="O144" t="str">
        <f t="shared" si="129"/>
        <v>11491/516500</v>
      </c>
      <c r="Q144" s="6">
        <f t="shared" si="88"/>
        <v>107121.53692307693</v>
      </c>
      <c r="R144" s="48">
        <f t="shared" si="89"/>
        <v>53560.768461538464</v>
      </c>
      <c r="S144" s="48">
        <f t="shared" ref="S144:AB144" si="159">R144</f>
        <v>53560.768461538464</v>
      </c>
      <c r="T144" s="48">
        <f t="shared" si="159"/>
        <v>53560.768461538464</v>
      </c>
      <c r="U144" s="48">
        <f t="shared" si="159"/>
        <v>53560.768461538464</v>
      </c>
      <c r="V144" s="48">
        <f t="shared" si="159"/>
        <v>53560.768461538464</v>
      </c>
      <c r="W144" s="48">
        <f t="shared" si="159"/>
        <v>53560.768461538464</v>
      </c>
      <c r="X144" s="48">
        <f t="shared" si="159"/>
        <v>53560.768461538464</v>
      </c>
      <c r="Y144" s="48">
        <f t="shared" si="159"/>
        <v>53560.768461538464</v>
      </c>
      <c r="Z144" s="48">
        <f t="shared" si="159"/>
        <v>53560.768461538464</v>
      </c>
      <c r="AA144" s="48">
        <f t="shared" si="159"/>
        <v>53560.768461538464</v>
      </c>
      <c r="AB144" s="48">
        <f t="shared" si="159"/>
        <v>53560.768461538464</v>
      </c>
      <c r="AC144" s="48">
        <f t="shared" si="98"/>
        <v>696289.99000000011</v>
      </c>
      <c r="AD144" s="48">
        <f t="shared" si="99"/>
        <v>0</v>
      </c>
      <c r="AE144" s="48" t="str">
        <f t="shared" si="131"/>
        <v>302595011491Special</v>
      </c>
      <c r="AF144" s="48"/>
      <c r="AG144" s="48">
        <f t="shared" si="100"/>
        <v>214243.07384615386</v>
      </c>
      <c r="AH144" s="48">
        <f t="shared" si="101"/>
        <v>374925.37923076929</v>
      </c>
      <c r="AI144" s="48">
        <f t="shared" si="102"/>
        <v>535607.68461538467</v>
      </c>
      <c r="AJ144" s="48">
        <f t="shared" si="103"/>
        <v>696289.99000000011</v>
      </c>
      <c r="AK144" s="6"/>
      <c r="AL144" s="6"/>
      <c r="AM144" s="6"/>
      <c r="AN144" s="6"/>
      <c r="AO144" s="6"/>
      <c r="AP144" s="1"/>
      <c r="AQ144" s="48"/>
      <c r="AR144" s="1"/>
      <c r="AV144" s="48"/>
      <c r="AW144" s="48"/>
      <c r="AX144" s="48"/>
      <c r="AY144" s="48"/>
      <c r="AZ144" s="48"/>
      <c r="BA144" s="48"/>
      <c r="BB144" s="48"/>
      <c r="BC144" s="48"/>
      <c r="BD144" s="48"/>
      <c r="BE144" s="48"/>
      <c r="BF144" s="48"/>
      <c r="BG144" s="48"/>
      <c r="BH144" s="48"/>
      <c r="BM144" s="48" t="e">
        <f>#REF!+W144</f>
        <v>#REF!</v>
      </c>
    </row>
    <row r="145" spans="1:65" hidden="1" x14ac:dyDescent="0.25">
      <c r="A145" s="325" t="s">
        <v>1598</v>
      </c>
      <c r="B145" s="325">
        <v>516500</v>
      </c>
      <c r="C145" s="325">
        <v>3027000</v>
      </c>
      <c r="D145" s="325" t="s">
        <v>1301</v>
      </c>
      <c r="E145" s="325">
        <v>156901</v>
      </c>
      <c r="F145" s="325" t="s">
        <v>1315</v>
      </c>
      <c r="G145" s="325">
        <v>11491</v>
      </c>
      <c r="H145" s="326">
        <v>2533580.8433333337</v>
      </c>
      <c r="J145">
        <f t="shared" si="127"/>
        <v>1</v>
      </c>
      <c r="L145" t="s">
        <v>530</v>
      </c>
      <c r="N145" t="str">
        <f t="shared" si="128"/>
        <v>7000.SPEC.I03.1</v>
      </c>
      <c r="O145" t="str">
        <f t="shared" si="129"/>
        <v>11491/516500</v>
      </c>
      <c r="Q145" s="6">
        <f t="shared" si="88"/>
        <v>389781.66820512828</v>
      </c>
      <c r="R145" s="48">
        <f t="shared" si="89"/>
        <v>194890.83410256414</v>
      </c>
      <c r="S145" s="48">
        <f t="shared" ref="S145:AB145" si="160">R145</f>
        <v>194890.83410256414</v>
      </c>
      <c r="T145" s="48">
        <f t="shared" si="160"/>
        <v>194890.83410256414</v>
      </c>
      <c r="U145" s="48">
        <f t="shared" si="160"/>
        <v>194890.83410256414</v>
      </c>
      <c r="V145" s="48">
        <f t="shared" si="160"/>
        <v>194890.83410256414</v>
      </c>
      <c r="W145" s="48">
        <f t="shared" si="160"/>
        <v>194890.83410256414</v>
      </c>
      <c r="X145" s="48">
        <f t="shared" si="160"/>
        <v>194890.83410256414</v>
      </c>
      <c r="Y145" s="48">
        <f t="shared" si="160"/>
        <v>194890.83410256414</v>
      </c>
      <c r="Z145" s="48">
        <f t="shared" si="160"/>
        <v>194890.83410256414</v>
      </c>
      <c r="AA145" s="48">
        <f t="shared" si="160"/>
        <v>194890.83410256414</v>
      </c>
      <c r="AB145" s="48">
        <f t="shared" si="160"/>
        <v>194890.83410256414</v>
      </c>
      <c r="AC145" s="48">
        <f t="shared" si="98"/>
        <v>2533580.8433333333</v>
      </c>
      <c r="AD145" s="48">
        <f t="shared" si="99"/>
        <v>0</v>
      </c>
      <c r="AE145" s="48" t="str">
        <f t="shared" si="131"/>
        <v>302700011491Special</v>
      </c>
      <c r="AF145" s="48"/>
      <c r="AG145" s="48">
        <f t="shared" si="100"/>
        <v>779563.33641025657</v>
      </c>
      <c r="AH145" s="48">
        <f t="shared" si="101"/>
        <v>1364235.8387179491</v>
      </c>
      <c r="AI145" s="48">
        <f t="shared" si="102"/>
        <v>1948908.3410256412</v>
      </c>
      <c r="AJ145" s="48">
        <f t="shared" si="103"/>
        <v>2533580.8433333333</v>
      </c>
      <c r="AK145" s="6"/>
      <c r="AL145" s="6"/>
      <c r="AM145" s="6"/>
      <c r="AN145" s="6"/>
      <c r="AO145" s="6"/>
      <c r="AP145" s="1"/>
      <c r="AQ145" s="48"/>
      <c r="AR145" s="1"/>
      <c r="AV145" s="48"/>
      <c r="AW145" s="48"/>
      <c r="AX145" s="48"/>
      <c r="AY145" s="48"/>
      <c r="AZ145" s="48"/>
      <c r="BA145" s="48"/>
      <c r="BB145" s="48"/>
      <c r="BC145" s="48"/>
      <c r="BD145" s="48"/>
      <c r="BE145" s="48"/>
      <c r="BF145" s="48"/>
      <c r="BG145" s="48"/>
      <c r="BH145" s="48"/>
      <c r="BM145" s="48"/>
    </row>
    <row r="146" spans="1:65" hidden="1" x14ac:dyDescent="0.25">
      <c r="A146" s="325" t="s">
        <v>1599</v>
      </c>
      <c r="B146" s="325">
        <v>543965</v>
      </c>
      <c r="C146" s="325">
        <v>3027009</v>
      </c>
      <c r="D146" s="325" t="s">
        <v>1049</v>
      </c>
      <c r="E146" s="325">
        <v>400091</v>
      </c>
      <c r="F146" s="325" t="s">
        <v>1315</v>
      </c>
      <c r="G146" s="325">
        <v>11433</v>
      </c>
      <c r="H146" s="326">
        <v>1856417.1533333336</v>
      </c>
      <c r="J146">
        <f t="shared" si="127"/>
        <v>1</v>
      </c>
      <c r="L146" t="s">
        <v>530</v>
      </c>
      <c r="N146" t="str">
        <f t="shared" si="128"/>
        <v>7009.SPEC.I03.1</v>
      </c>
      <c r="O146" t="str">
        <f t="shared" si="129"/>
        <v>11433/543965</v>
      </c>
      <c r="Q146" s="6">
        <f t="shared" si="88"/>
        <v>285602.63897435903</v>
      </c>
      <c r="R146" s="48">
        <f t="shared" si="89"/>
        <v>142801.31948717951</v>
      </c>
      <c r="S146" s="48">
        <f t="shared" ref="S146:AB146" si="161">R146</f>
        <v>142801.31948717951</v>
      </c>
      <c r="T146" s="48">
        <f t="shared" si="161"/>
        <v>142801.31948717951</v>
      </c>
      <c r="U146" s="48">
        <f t="shared" si="161"/>
        <v>142801.31948717951</v>
      </c>
      <c r="V146" s="48">
        <f t="shared" si="161"/>
        <v>142801.31948717951</v>
      </c>
      <c r="W146" s="48">
        <f t="shared" si="161"/>
        <v>142801.31948717951</v>
      </c>
      <c r="X146" s="48">
        <f t="shared" si="161"/>
        <v>142801.31948717951</v>
      </c>
      <c r="Y146" s="48">
        <f t="shared" si="161"/>
        <v>142801.31948717951</v>
      </c>
      <c r="Z146" s="48">
        <f t="shared" si="161"/>
        <v>142801.31948717951</v>
      </c>
      <c r="AA146" s="48">
        <f t="shared" si="161"/>
        <v>142801.31948717951</v>
      </c>
      <c r="AB146" s="48">
        <f t="shared" si="161"/>
        <v>142801.31948717951</v>
      </c>
      <c r="AC146" s="48">
        <f t="shared" si="98"/>
        <v>1856417.1533333343</v>
      </c>
      <c r="AD146" s="48">
        <f t="shared" si="99"/>
        <v>0</v>
      </c>
      <c r="AE146" s="48" t="str">
        <f t="shared" si="131"/>
        <v>302700911433Special</v>
      </c>
      <c r="AF146" s="48"/>
      <c r="AG146" s="48">
        <f t="shared" si="100"/>
        <v>571205.27794871805</v>
      </c>
      <c r="AH146" s="48">
        <f t="shared" si="101"/>
        <v>999609.23641025659</v>
      </c>
      <c r="AI146" s="48">
        <f t="shared" si="102"/>
        <v>1428013.1948717954</v>
      </c>
      <c r="AJ146" s="48">
        <f t="shared" si="103"/>
        <v>1856417.1533333343</v>
      </c>
      <c r="AK146" s="6"/>
      <c r="AL146" s="6"/>
      <c r="AM146" s="6"/>
      <c r="AN146" s="6"/>
      <c r="AO146" s="6"/>
      <c r="AP146" s="1"/>
      <c r="AQ146" s="48"/>
      <c r="AR146" s="1"/>
      <c r="AV146" s="48"/>
      <c r="AW146" s="48"/>
      <c r="AX146" s="48"/>
      <c r="AY146" s="48"/>
      <c r="AZ146" s="48"/>
      <c r="BA146" s="48"/>
      <c r="BB146" s="48"/>
      <c r="BC146" s="48"/>
      <c r="BD146" s="48"/>
      <c r="BE146" s="48"/>
      <c r="BF146" s="48"/>
      <c r="BG146" s="48"/>
      <c r="BH146" s="48"/>
      <c r="BM146" s="48" t="e">
        <f>#REF!+W146</f>
        <v>#REF!</v>
      </c>
    </row>
    <row r="147" spans="1:65" hidden="1" x14ac:dyDescent="0.25">
      <c r="A147" s="325" t="s">
        <v>1600</v>
      </c>
      <c r="B147" s="325">
        <v>543965</v>
      </c>
      <c r="C147" s="325">
        <v>3022077</v>
      </c>
      <c r="D147" s="325" t="s">
        <v>1011</v>
      </c>
      <c r="E147" s="325">
        <v>400113</v>
      </c>
      <c r="F147" s="325" t="s">
        <v>1493</v>
      </c>
      <c r="G147" s="325">
        <v>11432</v>
      </c>
      <c r="H147" s="326">
        <v>378319.66999999993</v>
      </c>
      <c r="J147">
        <f t="shared" si="127"/>
        <v>1</v>
      </c>
      <c r="L147" t="s">
        <v>530</v>
      </c>
      <c r="N147" t="str">
        <f t="shared" si="128"/>
        <v>2077.ARPs.I03.1</v>
      </c>
      <c r="O147" t="str">
        <f t="shared" si="129"/>
        <v>11432/543965</v>
      </c>
      <c r="Q147" s="6">
        <f t="shared" si="88"/>
        <v>58203.026153846142</v>
      </c>
      <c r="R147" s="48">
        <f t="shared" si="89"/>
        <v>29101.513076923071</v>
      </c>
      <c r="S147" s="48">
        <f t="shared" ref="S147:AB147" si="162">R147</f>
        <v>29101.513076923071</v>
      </c>
      <c r="T147" s="48">
        <f t="shared" si="162"/>
        <v>29101.513076923071</v>
      </c>
      <c r="U147" s="48">
        <f t="shared" si="162"/>
        <v>29101.513076923071</v>
      </c>
      <c r="V147" s="48">
        <f t="shared" si="162"/>
        <v>29101.513076923071</v>
      </c>
      <c r="W147" s="48">
        <f t="shared" si="162"/>
        <v>29101.513076923071</v>
      </c>
      <c r="X147" s="48">
        <f t="shared" si="162"/>
        <v>29101.513076923071</v>
      </c>
      <c r="Y147" s="48">
        <f t="shared" si="162"/>
        <v>29101.513076923071</v>
      </c>
      <c r="Z147" s="48">
        <f t="shared" si="162"/>
        <v>29101.513076923071</v>
      </c>
      <c r="AA147" s="48">
        <f t="shared" si="162"/>
        <v>29101.513076923071</v>
      </c>
      <c r="AB147" s="48">
        <f t="shared" si="162"/>
        <v>29101.513076923071</v>
      </c>
      <c r="AC147" s="48">
        <f t="shared" si="98"/>
        <v>378319.66999999993</v>
      </c>
      <c r="AD147" s="48">
        <f t="shared" si="99"/>
        <v>0</v>
      </c>
      <c r="AE147" s="48" t="str">
        <f t="shared" si="131"/>
        <v>302207711432ARPs</v>
      </c>
      <c r="AF147" s="48"/>
      <c r="AG147" s="48">
        <f t="shared" si="100"/>
        <v>116406.05230769228</v>
      </c>
      <c r="AH147" s="48">
        <f t="shared" si="101"/>
        <v>203710.59153846148</v>
      </c>
      <c r="AI147" s="48">
        <f t="shared" si="102"/>
        <v>291015.13076923066</v>
      </c>
      <c r="AJ147" s="48">
        <f t="shared" si="103"/>
        <v>378319.66999999993</v>
      </c>
      <c r="AK147" s="6"/>
      <c r="AL147" s="6"/>
      <c r="AM147" s="6"/>
      <c r="AN147" s="6"/>
      <c r="AO147" s="6"/>
      <c r="AP147" s="1"/>
      <c r="AQ147" s="48"/>
      <c r="AR147" s="1"/>
      <c r="AV147" s="48"/>
      <c r="AW147" s="48"/>
      <c r="AX147" s="48"/>
      <c r="AY147" s="48"/>
      <c r="AZ147" s="48"/>
      <c r="BA147" s="48"/>
      <c r="BB147" s="48"/>
      <c r="BC147" s="48"/>
      <c r="BD147" s="48"/>
      <c r="BE147" s="48"/>
      <c r="BF147" s="48"/>
      <c r="BG147" s="48"/>
      <c r="BH147" s="48"/>
      <c r="BM147" s="48" t="e">
        <f>#REF!+W147</f>
        <v>#REF!</v>
      </c>
    </row>
    <row r="148" spans="1:65" hidden="1" x14ac:dyDescent="0.25">
      <c r="A148" s="325" t="s">
        <v>1601</v>
      </c>
      <c r="B148" s="325">
        <v>543965</v>
      </c>
      <c r="C148" s="325">
        <v>3022077</v>
      </c>
      <c r="D148" s="325" t="s">
        <v>1011</v>
      </c>
      <c r="E148" s="325">
        <v>400113</v>
      </c>
      <c r="F148" s="325" t="s">
        <v>524</v>
      </c>
      <c r="G148" s="325">
        <v>11431</v>
      </c>
      <c r="H148" s="326">
        <v>329433.84666666668</v>
      </c>
      <c r="J148">
        <f t="shared" ref="J148:J179" si="163">IF(D148=D147,J147+1,1)</f>
        <v>2</v>
      </c>
      <c r="L148" t="s">
        <v>530</v>
      </c>
      <c r="N148" t="str">
        <f t="shared" ref="N148:N179" si="164">A148&amp;J148</f>
        <v>2077.EHCP.I03.2</v>
      </c>
      <c r="O148" t="str">
        <f t="shared" ref="O148:O179" si="165">G148&amp;"/"&amp;B148</f>
        <v>11431/543965</v>
      </c>
      <c r="Q148" s="6">
        <f t="shared" si="88"/>
        <v>50682.130256410259</v>
      </c>
      <c r="R148" s="48">
        <f t="shared" si="89"/>
        <v>25341.065128205129</v>
      </c>
      <c r="S148" s="48">
        <f t="shared" ref="S148:AB148" si="166">R148</f>
        <v>25341.065128205129</v>
      </c>
      <c r="T148" s="48">
        <f t="shared" si="166"/>
        <v>25341.065128205129</v>
      </c>
      <c r="U148" s="48">
        <f t="shared" si="166"/>
        <v>25341.065128205129</v>
      </c>
      <c r="V148" s="48">
        <f t="shared" si="166"/>
        <v>25341.065128205129</v>
      </c>
      <c r="W148" s="48">
        <f t="shared" si="166"/>
        <v>25341.065128205129</v>
      </c>
      <c r="X148" s="48">
        <f t="shared" si="166"/>
        <v>25341.065128205129</v>
      </c>
      <c r="Y148" s="48">
        <f t="shared" si="166"/>
        <v>25341.065128205129</v>
      </c>
      <c r="Z148" s="48">
        <f t="shared" si="166"/>
        <v>25341.065128205129</v>
      </c>
      <c r="AA148" s="48">
        <f t="shared" si="166"/>
        <v>25341.065128205129</v>
      </c>
      <c r="AB148" s="48">
        <f t="shared" si="166"/>
        <v>25341.065128205129</v>
      </c>
      <c r="AC148" s="48">
        <f t="shared" si="98"/>
        <v>329433.84666666668</v>
      </c>
      <c r="AD148" s="48">
        <f t="shared" si="99"/>
        <v>0</v>
      </c>
      <c r="AE148" s="48" t="str">
        <f t="shared" ref="AE148:AE179" si="167">C148&amp;G148&amp;F148</f>
        <v>302207711431EHCP</v>
      </c>
      <c r="AF148" s="48"/>
      <c r="AG148" s="48">
        <f t="shared" si="100"/>
        <v>101364.26051282052</v>
      </c>
      <c r="AH148" s="48">
        <f t="shared" si="101"/>
        <v>177387.45589743592</v>
      </c>
      <c r="AI148" s="48">
        <f t="shared" si="102"/>
        <v>253410.65128205135</v>
      </c>
      <c r="AJ148" s="48">
        <f t="shared" si="103"/>
        <v>329433.84666666668</v>
      </c>
      <c r="AK148" s="6"/>
      <c r="AL148" s="6"/>
      <c r="AM148" s="6"/>
      <c r="AN148" s="6"/>
      <c r="AO148" s="6"/>
      <c r="AP148" s="1"/>
      <c r="AQ148" s="48"/>
      <c r="AR148" s="1"/>
      <c r="AV148" s="48"/>
      <c r="AW148" s="48"/>
      <c r="AX148" s="48"/>
      <c r="AY148" s="48"/>
      <c r="AZ148" s="48"/>
      <c r="BA148" s="48"/>
      <c r="BB148" s="48"/>
      <c r="BC148" s="48"/>
      <c r="BD148" s="48"/>
      <c r="BE148" s="48"/>
      <c r="BF148" s="48"/>
      <c r="BG148" s="48"/>
      <c r="BH148" s="48"/>
      <c r="BM148" s="48" t="e">
        <f>#REF!+W148</f>
        <v>#REF!</v>
      </c>
    </row>
    <row r="149" spans="1:65" hidden="1" x14ac:dyDescent="0.25">
      <c r="A149" s="325" t="s">
        <v>1601</v>
      </c>
      <c r="B149" s="325">
        <v>543965</v>
      </c>
      <c r="C149" s="325">
        <v>3022077</v>
      </c>
      <c r="D149" s="325" t="s">
        <v>1011</v>
      </c>
      <c r="E149" s="325">
        <v>400113</v>
      </c>
      <c r="F149" s="325" t="s">
        <v>524</v>
      </c>
      <c r="G149" s="325">
        <v>11436</v>
      </c>
      <c r="H149" s="326">
        <v>14430.52</v>
      </c>
      <c r="J149">
        <f t="shared" si="163"/>
        <v>3</v>
      </c>
      <c r="L149" t="s">
        <v>530</v>
      </c>
      <c r="N149" t="str">
        <f t="shared" si="164"/>
        <v>2077.EHCP.I03.3</v>
      </c>
      <c r="O149" t="str">
        <f t="shared" si="165"/>
        <v>11436/543965</v>
      </c>
      <c r="Q149" s="6">
        <f t="shared" ref="Q149:Q212" si="168">(H149/13)*2</f>
        <v>2220.08</v>
      </c>
      <c r="R149" s="48">
        <f t="shared" ref="R149:R212" si="169">H149/13</f>
        <v>1110.04</v>
      </c>
      <c r="S149" s="48">
        <f t="shared" ref="S149:AB149" si="170">R149</f>
        <v>1110.04</v>
      </c>
      <c r="T149" s="48">
        <f t="shared" si="170"/>
        <v>1110.04</v>
      </c>
      <c r="U149" s="48">
        <f t="shared" si="170"/>
        <v>1110.04</v>
      </c>
      <c r="V149" s="48">
        <f t="shared" si="170"/>
        <v>1110.04</v>
      </c>
      <c r="W149" s="48">
        <f t="shared" si="170"/>
        <v>1110.04</v>
      </c>
      <c r="X149" s="48">
        <f t="shared" si="170"/>
        <v>1110.04</v>
      </c>
      <c r="Y149" s="48">
        <f t="shared" si="170"/>
        <v>1110.04</v>
      </c>
      <c r="Z149" s="48">
        <f t="shared" si="170"/>
        <v>1110.04</v>
      </c>
      <c r="AA149" s="48">
        <f t="shared" si="170"/>
        <v>1110.04</v>
      </c>
      <c r="AB149" s="48">
        <f t="shared" si="170"/>
        <v>1110.04</v>
      </c>
      <c r="AC149" s="48">
        <f t="shared" si="98"/>
        <v>14430.520000000004</v>
      </c>
      <c r="AD149" s="48">
        <f t="shared" si="99"/>
        <v>0</v>
      </c>
      <c r="AE149" s="48" t="str">
        <f t="shared" si="167"/>
        <v>302207711436EHCP</v>
      </c>
      <c r="AF149" s="48"/>
      <c r="AG149" s="48">
        <f t="shared" si="100"/>
        <v>4440.16</v>
      </c>
      <c r="AH149" s="48">
        <f t="shared" si="101"/>
        <v>7770.28</v>
      </c>
      <c r="AI149" s="48">
        <f t="shared" si="102"/>
        <v>11100.400000000001</v>
      </c>
      <c r="AJ149" s="48">
        <f t="shared" si="103"/>
        <v>14430.520000000004</v>
      </c>
      <c r="AK149" s="6"/>
      <c r="AL149" s="6"/>
      <c r="AM149" s="6"/>
      <c r="AN149" s="6"/>
      <c r="AO149" s="6"/>
      <c r="AP149" s="1"/>
      <c r="AQ149" s="48"/>
      <c r="AR149" s="1"/>
      <c r="AV149" s="48"/>
      <c r="AW149" s="48"/>
      <c r="AX149" s="48"/>
      <c r="AY149" s="48"/>
      <c r="AZ149" s="48"/>
      <c r="BA149" s="48"/>
      <c r="BB149" s="48"/>
      <c r="BC149" s="48"/>
      <c r="BD149" s="48"/>
      <c r="BE149" s="48"/>
      <c r="BF149" s="48"/>
      <c r="BG149" s="48"/>
      <c r="BH149" s="48"/>
      <c r="BM149" s="48" t="e">
        <f>#REF!+W149</f>
        <v>#REF!</v>
      </c>
    </row>
    <row r="150" spans="1:65" hidden="1" x14ac:dyDescent="0.25">
      <c r="A150" s="325" t="s">
        <v>1602</v>
      </c>
      <c r="B150" s="325">
        <v>543965</v>
      </c>
      <c r="C150" s="325">
        <v>3022077</v>
      </c>
      <c r="D150" s="325" t="s">
        <v>1011</v>
      </c>
      <c r="E150" s="325">
        <v>400113</v>
      </c>
      <c r="F150" s="325" t="s">
        <v>4651</v>
      </c>
      <c r="G150" s="325">
        <v>10265</v>
      </c>
      <c r="H150" s="326">
        <v>28128.625</v>
      </c>
      <c r="J150">
        <f t="shared" si="163"/>
        <v>4</v>
      </c>
      <c r="L150" t="s">
        <v>530</v>
      </c>
      <c r="N150" t="str">
        <f t="shared" si="164"/>
        <v>2077.SENI.I03.4</v>
      </c>
      <c r="O150" t="str">
        <f t="shared" si="165"/>
        <v>10265/543965</v>
      </c>
      <c r="Q150" s="6">
        <f t="shared" si="168"/>
        <v>4327.4807692307695</v>
      </c>
      <c r="R150" s="48">
        <f t="shared" si="169"/>
        <v>2163.7403846153848</v>
      </c>
      <c r="S150" s="48">
        <f t="shared" ref="S150:AB150" si="171">R150</f>
        <v>2163.7403846153848</v>
      </c>
      <c r="T150" s="48">
        <f t="shared" si="171"/>
        <v>2163.7403846153848</v>
      </c>
      <c r="U150" s="48">
        <f t="shared" si="171"/>
        <v>2163.7403846153848</v>
      </c>
      <c r="V150" s="48">
        <f t="shared" si="171"/>
        <v>2163.7403846153848</v>
      </c>
      <c r="W150" s="48">
        <f t="shared" si="171"/>
        <v>2163.7403846153848</v>
      </c>
      <c r="X150" s="48">
        <f t="shared" si="171"/>
        <v>2163.7403846153848</v>
      </c>
      <c r="Y150" s="48">
        <f t="shared" si="171"/>
        <v>2163.7403846153848</v>
      </c>
      <c r="Z150" s="48">
        <f t="shared" si="171"/>
        <v>2163.7403846153848</v>
      </c>
      <c r="AA150" s="48">
        <f t="shared" si="171"/>
        <v>2163.7403846153848</v>
      </c>
      <c r="AB150" s="48">
        <f t="shared" si="171"/>
        <v>2163.7403846153848</v>
      </c>
      <c r="AC150" s="48">
        <f t="shared" si="98"/>
        <v>28128.624999999993</v>
      </c>
      <c r="AD150" s="48">
        <f t="shared" si="99"/>
        <v>0</v>
      </c>
      <c r="AE150" s="48" t="str">
        <f t="shared" si="167"/>
        <v>302207710265SENInclusion</v>
      </c>
      <c r="AF150" s="48"/>
      <c r="AG150" s="48">
        <f t="shared" si="100"/>
        <v>8654.961538461539</v>
      </c>
      <c r="AH150" s="48">
        <f t="shared" si="101"/>
        <v>15146.182692307693</v>
      </c>
      <c r="AI150" s="48">
        <f t="shared" si="102"/>
        <v>21637.403846153844</v>
      </c>
      <c r="AJ150" s="48">
        <f t="shared" si="103"/>
        <v>28128.624999999993</v>
      </c>
      <c r="AK150" s="6"/>
      <c r="AL150" s="6"/>
      <c r="AM150" s="6"/>
      <c r="AN150" s="6"/>
      <c r="AO150" s="6"/>
      <c r="AP150" s="1"/>
      <c r="AQ150" s="48"/>
      <c r="AR150" s="1"/>
      <c r="AV150" s="48"/>
      <c r="AW150" s="48"/>
      <c r="AX150" s="48"/>
      <c r="AY150" s="48"/>
      <c r="AZ150" s="48"/>
      <c r="BA150" s="48"/>
      <c r="BB150" s="48"/>
      <c r="BC150" s="48"/>
      <c r="BD150" s="48"/>
      <c r="BE150" s="48"/>
      <c r="BF150" s="48"/>
      <c r="BG150" s="48"/>
      <c r="BH150" s="48"/>
      <c r="BM150" s="48" t="e">
        <f>#REF!+W150</f>
        <v>#REF!</v>
      </c>
    </row>
    <row r="151" spans="1:65" hidden="1" x14ac:dyDescent="0.25">
      <c r="A151" s="325" t="s">
        <v>1603</v>
      </c>
      <c r="B151" s="325">
        <v>543965</v>
      </c>
      <c r="C151" s="325">
        <v>3025201</v>
      </c>
      <c r="D151" s="325" t="s">
        <v>1012</v>
      </c>
      <c r="E151" s="325">
        <v>400021</v>
      </c>
      <c r="F151" s="325" t="s">
        <v>524</v>
      </c>
      <c r="G151" s="325">
        <v>11431</v>
      </c>
      <c r="H151" s="326">
        <v>60257.549999999988</v>
      </c>
      <c r="J151">
        <f t="shared" si="163"/>
        <v>1</v>
      </c>
      <c r="L151" t="s">
        <v>530</v>
      </c>
      <c r="N151" t="str">
        <f t="shared" si="164"/>
        <v>5201.EHCP.I03.1</v>
      </c>
      <c r="O151" t="str">
        <f t="shared" si="165"/>
        <v>11431/543965</v>
      </c>
      <c r="Q151" s="6">
        <f t="shared" si="168"/>
        <v>9270.3923076923056</v>
      </c>
      <c r="R151" s="48">
        <f t="shared" si="169"/>
        <v>4635.1961538461528</v>
      </c>
      <c r="S151" s="48">
        <f t="shared" ref="S151:AB151" si="172">R151</f>
        <v>4635.1961538461528</v>
      </c>
      <c r="T151" s="48">
        <f t="shared" si="172"/>
        <v>4635.1961538461528</v>
      </c>
      <c r="U151" s="48">
        <f t="shared" si="172"/>
        <v>4635.1961538461528</v>
      </c>
      <c r="V151" s="48">
        <f t="shared" si="172"/>
        <v>4635.1961538461528</v>
      </c>
      <c r="W151" s="48">
        <f t="shared" si="172"/>
        <v>4635.1961538461528</v>
      </c>
      <c r="X151" s="48">
        <f t="shared" si="172"/>
        <v>4635.1961538461528</v>
      </c>
      <c r="Y151" s="48">
        <f t="shared" si="172"/>
        <v>4635.1961538461528</v>
      </c>
      <c r="Z151" s="48">
        <f t="shared" si="172"/>
        <v>4635.1961538461528</v>
      </c>
      <c r="AA151" s="48">
        <f t="shared" si="172"/>
        <v>4635.1961538461528</v>
      </c>
      <c r="AB151" s="48">
        <f t="shared" si="172"/>
        <v>4635.1961538461528</v>
      </c>
      <c r="AC151" s="48">
        <f t="shared" si="98"/>
        <v>60257.55</v>
      </c>
      <c r="AD151" s="48">
        <f t="shared" si="99"/>
        <v>0</v>
      </c>
      <c r="AE151" s="48" t="str">
        <f t="shared" si="167"/>
        <v>302520111431EHCP</v>
      </c>
      <c r="AF151" s="48"/>
      <c r="AG151" s="48">
        <f t="shared" si="100"/>
        <v>18540.784615384611</v>
      </c>
      <c r="AH151" s="48">
        <f t="shared" si="101"/>
        <v>32446.373076923075</v>
      </c>
      <c r="AI151" s="48">
        <f t="shared" si="102"/>
        <v>46351.961538461539</v>
      </c>
      <c r="AJ151" s="48">
        <f t="shared" si="103"/>
        <v>60257.55</v>
      </c>
      <c r="AK151" s="6"/>
      <c r="AL151" s="6"/>
      <c r="AM151" s="6"/>
      <c r="AN151" s="6"/>
      <c r="AO151" s="6"/>
      <c r="AP151" s="1"/>
      <c r="AQ151" s="48"/>
      <c r="AR151" s="1"/>
      <c r="AV151" s="48"/>
      <c r="AW151" s="48"/>
      <c r="AX151" s="48"/>
      <c r="AY151" s="48"/>
      <c r="AZ151" s="48"/>
      <c r="BA151" s="48"/>
      <c r="BB151" s="48"/>
      <c r="BC151" s="48"/>
      <c r="BD151" s="48"/>
      <c r="BE151" s="48"/>
      <c r="BF151" s="48"/>
      <c r="BG151" s="48"/>
      <c r="BH151" s="48"/>
      <c r="BM151" s="48" t="e">
        <f>#REF!+W151</f>
        <v>#REF!</v>
      </c>
    </row>
    <row r="152" spans="1:65" hidden="1" x14ac:dyDescent="0.25">
      <c r="A152" s="325" t="s">
        <v>1604</v>
      </c>
      <c r="B152" s="325">
        <v>543965</v>
      </c>
      <c r="C152" s="325">
        <v>3023501</v>
      </c>
      <c r="D152" s="325" t="s">
        <v>1013</v>
      </c>
      <c r="E152" s="325">
        <v>400003</v>
      </c>
      <c r="F152" s="325" t="s">
        <v>524</v>
      </c>
      <c r="G152" s="325">
        <v>11431</v>
      </c>
      <c r="H152" s="326">
        <v>42120.92</v>
      </c>
      <c r="J152">
        <f t="shared" si="163"/>
        <v>1</v>
      </c>
      <c r="L152" t="s">
        <v>530</v>
      </c>
      <c r="N152" t="str">
        <f t="shared" si="164"/>
        <v>3501.EHCP.I03.1</v>
      </c>
      <c r="O152" t="str">
        <f t="shared" si="165"/>
        <v>11431/543965</v>
      </c>
      <c r="Q152" s="6">
        <f t="shared" si="168"/>
        <v>6480.1415384615384</v>
      </c>
      <c r="R152" s="48">
        <f t="shared" si="169"/>
        <v>3240.0707692307692</v>
      </c>
      <c r="S152" s="48">
        <f t="shared" ref="S152:AB152" si="173">R152</f>
        <v>3240.0707692307692</v>
      </c>
      <c r="T152" s="48">
        <f t="shared" si="173"/>
        <v>3240.0707692307692</v>
      </c>
      <c r="U152" s="48">
        <f t="shared" si="173"/>
        <v>3240.0707692307692</v>
      </c>
      <c r="V152" s="48">
        <f t="shared" si="173"/>
        <v>3240.0707692307692</v>
      </c>
      <c r="W152" s="48">
        <f t="shared" si="173"/>
        <v>3240.0707692307692</v>
      </c>
      <c r="X152" s="48">
        <f t="shared" si="173"/>
        <v>3240.0707692307692</v>
      </c>
      <c r="Y152" s="48">
        <f t="shared" si="173"/>
        <v>3240.0707692307692</v>
      </c>
      <c r="Z152" s="48">
        <f t="shared" si="173"/>
        <v>3240.0707692307692</v>
      </c>
      <c r="AA152" s="48">
        <f t="shared" si="173"/>
        <v>3240.0707692307692</v>
      </c>
      <c r="AB152" s="48">
        <f t="shared" si="173"/>
        <v>3240.0707692307692</v>
      </c>
      <c r="AC152" s="48">
        <f t="shared" si="98"/>
        <v>42120.92</v>
      </c>
      <c r="AD152" s="48">
        <f t="shared" si="99"/>
        <v>0</v>
      </c>
      <c r="AE152" s="48" t="str">
        <f t="shared" si="167"/>
        <v>302350111431EHCP</v>
      </c>
      <c r="AF152" s="48"/>
      <c r="AG152" s="48">
        <f t="shared" si="100"/>
        <v>12960.283076923077</v>
      </c>
      <c r="AH152" s="48">
        <f t="shared" si="101"/>
        <v>22680.495384615384</v>
      </c>
      <c r="AI152" s="48">
        <f t="shared" si="102"/>
        <v>32400.707692307693</v>
      </c>
      <c r="AJ152" s="48">
        <f t="shared" si="103"/>
        <v>42120.92</v>
      </c>
      <c r="AK152" s="6"/>
      <c r="AL152" s="6"/>
      <c r="AM152" s="6"/>
      <c r="AN152" s="6"/>
      <c r="AO152" s="6"/>
      <c r="AP152" s="1"/>
      <c r="AQ152" s="48"/>
      <c r="AR152" s="1"/>
      <c r="AV152" s="48"/>
      <c r="AW152" s="48"/>
      <c r="AX152" s="48"/>
      <c r="AY152" s="48"/>
      <c r="AZ152" s="48"/>
      <c r="BA152" s="48"/>
      <c r="BB152" s="48"/>
      <c r="BC152" s="48"/>
      <c r="BD152" s="48"/>
      <c r="BE152" s="48"/>
      <c r="BF152" s="48"/>
      <c r="BG152" s="48"/>
      <c r="BH152" s="48"/>
      <c r="BM152" s="48" t="e">
        <f>#REF!+W152</f>
        <v>#REF!</v>
      </c>
    </row>
    <row r="153" spans="1:65" hidden="1" x14ac:dyDescent="0.25">
      <c r="A153" s="325" t="s">
        <v>1605</v>
      </c>
      <c r="B153" s="325">
        <v>543965</v>
      </c>
      <c r="C153" s="325">
        <v>3023501</v>
      </c>
      <c r="D153" s="325" t="s">
        <v>1013</v>
      </c>
      <c r="E153" s="325">
        <v>400003</v>
      </c>
      <c r="F153" s="325" t="s">
        <v>4651</v>
      </c>
      <c r="G153" s="325">
        <v>10265</v>
      </c>
      <c r="H153" s="326">
        <v>2956.63</v>
      </c>
      <c r="J153">
        <f t="shared" si="163"/>
        <v>2</v>
      </c>
      <c r="L153" t="s">
        <v>530</v>
      </c>
      <c r="N153" t="str">
        <f t="shared" si="164"/>
        <v>3501.SENI.I03.2</v>
      </c>
      <c r="O153" t="str">
        <f t="shared" si="165"/>
        <v>10265/543965</v>
      </c>
      <c r="Q153" s="6">
        <f t="shared" si="168"/>
        <v>454.86615384615385</v>
      </c>
      <c r="R153" s="48">
        <f t="shared" si="169"/>
        <v>227.43307692307692</v>
      </c>
      <c r="S153" s="48">
        <f t="shared" ref="S153:AB153" si="174">R153</f>
        <v>227.43307692307692</v>
      </c>
      <c r="T153" s="48">
        <f t="shared" si="174"/>
        <v>227.43307692307692</v>
      </c>
      <c r="U153" s="48">
        <f t="shared" si="174"/>
        <v>227.43307692307692</v>
      </c>
      <c r="V153" s="48">
        <f t="shared" si="174"/>
        <v>227.43307692307692</v>
      </c>
      <c r="W153" s="48">
        <f t="shared" si="174"/>
        <v>227.43307692307692</v>
      </c>
      <c r="X153" s="48">
        <f t="shared" si="174"/>
        <v>227.43307692307692</v>
      </c>
      <c r="Y153" s="48">
        <f t="shared" si="174"/>
        <v>227.43307692307692</v>
      </c>
      <c r="Z153" s="48">
        <f t="shared" si="174"/>
        <v>227.43307692307692</v>
      </c>
      <c r="AA153" s="48">
        <f t="shared" si="174"/>
        <v>227.43307692307692</v>
      </c>
      <c r="AB153" s="48">
        <f t="shared" si="174"/>
        <v>227.43307692307692</v>
      </c>
      <c r="AC153" s="48">
        <f t="shared" si="98"/>
        <v>2956.63</v>
      </c>
      <c r="AD153" s="48">
        <f t="shared" si="99"/>
        <v>0</v>
      </c>
      <c r="AE153" s="48" t="str">
        <f t="shared" si="167"/>
        <v>302350110265SENInclusion</v>
      </c>
      <c r="AF153" s="48"/>
      <c r="AG153" s="48">
        <f t="shared" si="100"/>
        <v>909.7323076923077</v>
      </c>
      <c r="AH153" s="48">
        <f t="shared" si="101"/>
        <v>1592.0315384615385</v>
      </c>
      <c r="AI153" s="48">
        <f t="shared" si="102"/>
        <v>2274.3307692307694</v>
      </c>
      <c r="AJ153" s="48">
        <f t="shared" si="103"/>
        <v>2956.63</v>
      </c>
      <c r="AK153" s="6"/>
      <c r="AL153" s="6"/>
      <c r="AM153" s="6"/>
      <c r="AN153" s="6"/>
      <c r="AO153" s="6"/>
      <c r="AP153" s="1"/>
      <c r="AQ153" s="48"/>
      <c r="AR153" s="1"/>
      <c r="AV153" s="48"/>
      <c r="AW153" s="48"/>
      <c r="AX153" s="48"/>
      <c r="AY153" s="48"/>
      <c r="AZ153" s="48"/>
      <c r="BA153" s="48"/>
      <c r="BB153" s="48"/>
      <c r="BC153" s="48"/>
      <c r="BD153" s="48"/>
      <c r="BE153" s="48"/>
      <c r="BF153" s="48"/>
      <c r="BG153" s="48"/>
      <c r="BH153" s="48"/>
      <c r="BM153" s="48" t="e">
        <f>#REF!+W153</f>
        <v>#REF!</v>
      </c>
    </row>
    <row r="154" spans="1:65" hidden="1" x14ac:dyDescent="0.25">
      <c r="A154" s="325" t="s">
        <v>1606</v>
      </c>
      <c r="B154" s="325">
        <v>543965</v>
      </c>
      <c r="C154" s="325">
        <v>3022078</v>
      </c>
      <c r="D154" s="325" t="s">
        <v>1014</v>
      </c>
      <c r="E154" s="325">
        <v>400014</v>
      </c>
      <c r="F154" s="325" t="s">
        <v>524</v>
      </c>
      <c r="G154" s="325">
        <v>11431</v>
      </c>
      <c r="H154" s="326">
        <v>61256.34</v>
      </c>
      <c r="J154">
        <f t="shared" si="163"/>
        <v>1</v>
      </c>
      <c r="L154" t="s">
        <v>530</v>
      </c>
      <c r="N154" t="str">
        <f t="shared" si="164"/>
        <v>2078.EHCP.I03.1</v>
      </c>
      <c r="O154" t="str">
        <f t="shared" si="165"/>
        <v>11431/543965</v>
      </c>
      <c r="Q154" s="6">
        <f t="shared" si="168"/>
        <v>9424.0523076923073</v>
      </c>
      <c r="R154" s="48">
        <f t="shared" si="169"/>
        <v>4712.0261538461536</v>
      </c>
      <c r="S154" s="48">
        <f t="shared" ref="S154:AB154" si="175">R154</f>
        <v>4712.0261538461536</v>
      </c>
      <c r="T154" s="48">
        <f t="shared" si="175"/>
        <v>4712.0261538461536</v>
      </c>
      <c r="U154" s="48">
        <f t="shared" si="175"/>
        <v>4712.0261538461536</v>
      </c>
      <c r="V154" s="48">
        <f t="shared" si="175"/>
        <v>4712.0261538461536</v>
      </c>
      <c r="W154" s="48">
        <f t="shared" si="175"/>
        <v>4712.0261538461536</v>
      </c>
      <c r="X154" s="48">
        <f t="shared" si="175"/>
        <v>4712.0261538461536</v>
      </c>
      <c r="Y154" s="48">
        <f t="shared" si="175"/>
        <v>4712.0261538461536</v>
      </c>
      <c r="Z154" s="48">
        <f t="shared" si="175"/>
        <v>4712.0261538461536</v>
      </c>
      <c r="AA154" s="48">
        <f t="shared" si="175"/>
        <v>4712.0261538461536</v>
      </c>
      <c r="AB154" s="48">
        <f t="shared" si="175"/>
        <v>4712.0261538461536</v>
      </c>
      <c r="AC154" s="48">
        <f t="shared" si="98"/>
        <v>61256.340000000011</v>
      </c>
      <c r="AD154" s="48">
        <f t="shared" si="99"/>
        <v>0</v>
      </c>
      <c r="AE154" s="48" t="str">
        <f t="shared" si="167"/>
        <v>302207811431EHCP</v>
      </c>
      <c r="AF154" s="48"/>
      <c r="AG154" s="48">
        <f t="shared" si="100"/>
        <v>18848.104615384615</v>
      </c>
      <c r="AH154" s="48">
        <f t="shared" si="101"/>
        <v>32984.183076923073</v>
      </c>
      <c r="AI154" s="48">
        <f t="shared" si="102"/>
        <v>47120.261538461542</v>
      </c>
      <c r="AJ154" s="48">
        <f t="shared" si="103"/>
        <v>61256.340000000011</v>
      </c>
      <c r="AK154" s="6"/>
      <c r="AL154" s="6"/>
      <c r="AM154" s="6"/>
      <c r="AN154" s="6"/>
      <c r="AO154" s="6"/>
      <c r="AP154" s="1"/>
      <c r="AQ154" s="48"/>
      <c r="AR154" s="1"/>
      <c r="AV154" s="48"/>
      <c r="AW154" s="48"/>
      <c r="AX154" s="48"/>
      <c r="AY154" s="48"/>
      <c r="AZ154" s="48"/>
      <c r="BA154" s="48"/>
      <c r="BB154" s="48"/>
      <c r="BC154" s="48"/>
      <c r="BD154" s="48"/>
      <c r="BE154" s="48"/>
      <c r="BF154" s="48"/>
      <c r="BG154" s="48"/>
      <c r="BH154" s="48"/>
      <c r="BM154" s="48" t="e">
        <f>#REF!+W154</f>
        <v>#REF!</v>
      </c>
    </row>
    <row r="155" spans="1:65" hidden="1" x14ac:dyDescent="0.25">
      <c r="A155" s="325" t="s">
        <v>1607</v>
      </c>
      <c r="B155" s="325">
        <v>516500</v>
      </c>
      <c r="C155" s="325">
        <v>3022038</v>
      </c>
      <c r="D155" s="325" t="s">
        <v>1608</v>
      </c>
      <c r="E155" s="325">
        <v>152217</v>
      </c>
      <c r="F155" s="325" t="s">
        <v>524</v>
      </c>
      <c r="G155" s="325">
        <v>11443</v>
      </c>
      <c r="H155" s="326">
        <v>63518.92</v>
      </c>
      <c r="J155">
        <f t="shared" si="163"/>
        <v>1</v>
      </c>
      <c r="L155" t="s">
        <v>530</v>
      </c>
      <c r="N155" t="str">
        <f t="shared" si="164"/>
        <v>2038.EHCP.I03.1</v>
      </c>
      <c r="O155" t="str">
        <f t="shared" si="165"/>
        <v>11443/516500</v>
      </c>
      <c r="Q155" s="6">
        <f t="shared" si="168"/>
        <v>9772.1415384615375</v>
      </c>
      <c r="R155" s="48">
        <f t="shared" si="169"/>
        <v>4886.0707692307687</v>
      </c>
      <c r="S155" s="48">
        <f t="shared" ref="S155:AB155" si="176">R155</f>
        <v>4886.0707692307687</v>
      </c>
      <c r="T155" s="48">
        <f t="shared" si="176"/>
        <v>4886.0707692307687</v>
      </c>
      <c r="U155" s="48">
        <f t="shared" si="176"/>
        <v>4886.0707692307687</v>
      </c>
      <c r="V155" s="48">
        <f t="shared" si="176"/>
        <v>4886.0707692307687</v>
      </c>
      <c r="W155" s="48">
        <f t="shared" si="176"/>
        <v>4886.0707692307687</v>
      </c>
      <c r="X155" s="48">
        <f t="shared" si="176"/>
        <v>4886.0707692307687</v>
      </c>
      <c r="Y155" s="48">
        <f t="shared" si="176"/>
        <v>4886.0707692307687</v>
      </c>
      <c r="Z155" s="48">
        <f t="shared" si="176"/>
        <v>4886.0707692307687</v>
      </c>
      <c r="AA155" s="48">
        <f t="shared" si="176"/>
        <v>4886.0707692307687</v>
      </c>
      <c r="AB155" s="48">
        <f t="shared" si="176"/>
        <v>4886.0707692307687</v>
      </c>
      <c r="AC155" s="48">
        <f t="shared" si="98"/>
        <v>63518.92</v>
      </c>
      <c r="AD155" s="48">
        <f t="shared" si="99"/>
        <v>0</v>
      </c>
      <c r="AE155" s="48" t="str">
        <f t="shared" si="167"/>
        <v>302203811443EHCP</v>
      </c>
      <c r="AF155" s="48"/>
      <c r="AG155" s="48">
        <f t="shared" si="100"/>
        <v>19544.283076923075</v>
      </c>
      <c r="AH155" s="48">
        <f t="shared" si="101"/>
        <v>34202.49538461538</v>
      </c>
      <c r="AI155" s="48">
        <f t="shared" si="102"/>
        <v>48860.707692307689</v>
      </c>
      <c r="AJ155" s="48">
        <f t="shared" si="103"/>
        <v>63518.92</v>
      </c>
      <c r="AK155" s="6"/>
      <c r="AL155" s="6"/>
      <c r="AM155" s="6"/>
      <c r="AN155" s="6"/>
      <c r="AO155" s="6"/>
      <c r="AP155" s="1"/>
      <c r="AQ155" s="48"/>
      <c r="AR155" s="1"/>
      <c r="AV155" s="48"/>
      <c r="AW155" s="48"/>
      <c r="AX155" s="48"/>
      <c r="AY155" s="48"/>
      <c r="AZ155" s="48"/>
      <c r="BA155" s="48"/>
      <c r="BB155" s="48"/>
      <c r="BC155" s="48"/>
      <c r="BD155" s="48"/>
      <c r="BE155" s="48"/>
      <c r="BF155" s="48"/>
      <c r="BG155" s="48"/>
      <c r="BH155" s="48"/>
      <c r="BM155" s="48" t="e">
        <f>#REF!+W155</f>
        <v>#REF!</v>
      </c>
    </row>
    <row r="156" spans="1:65" hidden="1" x14ac:dyDescent="0.25">
      <c r="A156" s="325" t="s">
        <v>1609</v>
      </c>
      <c r="B156" s="325">
        <v>516500</v>
      </c>
      <c r="C156" s="325">
        <v>3022038</v>
      </c>
      <c r="D156" s="325" t="s">
        <v>1608</v>
      </c>
      <c r="E156" s="325">
        <v>152217</v>
      </c>
      <c r="F156" s="325" t="s">
        <v>4651</v>
      </c>
      <c r="G156" s="325">
        <v>10265</v>
      </c>
      <c r="H156" s="326">
        <v>13622.77</v>
      </c>
      <c r="J156">
        <f t="shared" si="163"/>
        <v>2</v>
      </c>
      <c r="L156" t="s">
        <v>530</v>
      </c>
      <c r="N156" t="str">
        <f t="shared" si="164"/>
        <v>2038.SENI.I03.2</v>
      </c>
      <c r="O156" t="str">
        <f t="shared" si="165"/>
        <v>10265/516500</v>
      </c>
      <c r="Q156" s="6">
        <f t="shared" si="168"/>
        <v>2095.8107692307694</v>
      </c>
      <c r="R156" s="48">
        <f t="shared" si="169"/>
        <v>1047.9053846153847</v>
      </c>
      <c r="S156" s="48">
        <f t="shared" ref="S156:AB156" si="177">R156</f>
        <v>1047.9053846153847</v>
      </c>
      <c r="T156" s="48">
        <f t="shared" si="177"/>
        <v>1047.9053846153847</v>
      </c>
      <c r="U156" s="48">
        <f t="shared" si="177"/>
        <v>1047.9053846153847</v>
      </c>
      <c r="V156" s="48">
        <f t="shared" si="177"/>
        <v>1047.9053846153847</v>
      </c>
      <c r="W156" s="48">
        <f t="shared" si="177"/>
        <v>1047.9053846153847</v>
      </c>
      <c r="X156" s="48">
        <f t="shared" si="177"/>
        <v>1047.9053846153847</v>
      </c>
      <c r="Y156" s="48">
        <f t="shared" si="177"/>
        <v>1047.9053846153847</v>
      </c>
      <c r="Z156" s="48">
        <f t="shared" si="177"/>
        <v>1047.9053846153847</v>
      </c>
      <c r="AA156" s="48">
        <f t="shared" si="177"/>
        <v>1047.9053846153847</v>
      </c>
      <c r="AB156" s="48">
        <f t="shared" si="177"/>
        <v>1047.9053846153847</v>
      </c>
      <c r="AC156" s="48">
        <f t="shared" si="98"/>
        <v>13622.769999999997</v>
      </c>
      <c r="AD156" s="48">
        <f t="shared" si="99"/>
        <v>0</v>
      </c>
      <c r="AE156" s="48" t="str">
        <f t="shared" si="167"/>
        <v>302203810265SENInclusion</v>
      </c>
      <c r="AF156" s="48"/>
      <c r="AG156" s="48">
        <f t="shared" si="100"/>
        <v>4191.6215384615389</v>
      </c>
      <c r="AH156" s="48">
        <f t="shared" si="101"/>
        <v>7335.337692307693</v>
      </c>
      <c r="AI156" s="48">
        <f t="shared" si="102"/>
        <v>10479.053846153845</v>
      </c>
      <c r="AJ156" s="48">
        <f t="shared" si="103"/>
        <v>13622.769999999997</v>
      </c>
      <c r="AK156" s="6"/>
      <c r="AL156" s="6"/>
      <c r="AM156" s="6"/>
      <c r="AN156" s="6"/>
      <c r="AO156" s="6"/>
      <c r="AP156" s="1"/>
      <c r="AQ156" s="48"/>
      <c r="AR156" s="1"/>
      <c r="AV156" s="48"/>
      <c r="AW156" s="48"/>
      <c r="AX156" s="48"/>
      <c r="AY156" s="48"/>
      <c r="AZ156" s="48"/>
      <c r="BA156" s="48"/>
      <c r="BB156" s="48"/>
      <c r="BC156" s="48"/>
      <c r="BD156" s="48"/>
      <c r="BE156" s="48"/>
      <c r="BF156" s="48"/>
      <c r="BG156" s="48"/>
      <c r="BH156" s="48"/>
      <c r="BM156" s="48" t="e">
        <f>#REF!+W156</f>
        <v>#REF!</v>
      </c>
    </row>
    <row r="157" spans="1:65" hidden="1" x14ac:dyDescent="0.25">
      <c r="A157" s="325" t="s">
        <v>1610</v>
      </c>
      <c r="B157" s="325">
        <v>543965</v>
      </c>
      <c r="C157" s="325">
        <v>3021100</v>
      </c>
      <c r="D157" s="325" t="s">
        <v>1040</v>
      </c>
      <c r="E157" s="325">
        <v>400156</v>
      </c>
      <c r="F157" s="325" t="s">
        <v>1611</v>
      </c>
      <c r="G157" s="325">
        <v>11425</v>
      </c>
      <c r="H157" s="326">
        <v>993973.18333333335</v>
      </c>
      <c r="J157">
        <f t="shared" si="163"/>
        <v>1</v>
      </c>
      <c r="L157" t="s">
        <v>530</v>
      </c>
      <c r="N157" t="str">
        <f t="shared" si="164"/>
        <v>1100.PRUs.I03.1</v>
      </c>
      <c r="O157" t="str">
        <f t="shared" si="165"/>
        <v>11425/543965</v>
      </c>
      <c r="Q157" s="6">
        <f t="shared" si="168"/>
        <v>152918.95128205128</v>
      </c>
      <c r="R157" s="48">
        <f t="shared" si="169"/>
        <v>76459.475641025638</v>
      </c>
      <c r="S157" s="48">
        <f t="shared" ref="S157:AB157" si="178">R157</f>
        <v>76459.475641025638</v>
      </c>
      <c r="T157" s="48">
        <f t="shared" si="178"/>
        <v>76459.475641025638</v>
      </c>
      <c r="U157" s="48">
        <f t="shared" si="178"/>
        <v>76459.475641025638</v>
      </c>
      <c r="V157" s="48">
        <f t="shared" si="178"/>
        <v>76459.475641025638</v>
      </c>
      <c r="W157" s="48">
        <f t="shared" si="178"/>
        <v>76459.475641025638</v>
      </c>
      <c r="X157" s="48">
        <f t="shared" si="178"/>
        <v>76459.475641025638</v>
      </c>
      <c r="Y157" s="48">
        <f t="shared" si="178"/>
        <v>76459.475641025638</v>
      </c>
      <c r="Z157" s="48">
        <f t="shared" si="178"/>
        <v>76459.475641025638</v>
      </c>
      <c r="AA157" s="48">
        <f t="shared" si="178"/>
        <v>76459.475641025638</v>
      </c>
      <c r="AB157" s="48">
        <f t="shared" si="178"/>
        <v>76459.475641025638</v>
      </c>
      <c r="AC157" s="48">
        <f t="shared" si="98"/>
        <v>993973.18333333358</v>
      </c>
      <c r="AD157" s="48">
        <f t="shared" si="99"/>
        <v>0</v>
      </c>
      <c r="AE157" s="48" t="str">
        <f t="shared" si="167"/>
        <v>302110011425PRUs</v>
      </c>
      <c r="AF157" s="48"/>
      <c r="AG157" s="48">
        <f t="shared" si="100"/>
        <v>305837.90256410255</v>
      </c>
      <c r="AH157" s="48">
        <f t="shared" si="101"/>
        <v>535216.32948717941</v>
      </c>
      <c r="AI157" s="48">
        <f t="shared" si="102"/>
        <v>764594.75641025649</v>
      </c>
      <c r="AJ157" s="48">
        <f t="shared" si="103"/>
        <v>993973.18333333358</v>
      </c>
      <c r="AK157" s="6"/>
      <c r="AL157" s="6"/>
      <c r="AM157" s="6"/>
      <c r="AN157" s="6"/>
      <c r="AO157" s="6"/>
      <c r="AP157" s="1"/>
      <c r="AQ157" s="48"/>
      <c r="AR157" s="1"/>
      <c r="AV157" s="48"/>
      <c r="AW157" s="48"/>
      <c r="AX157" s="48"/>
      <c r="AY157" s="48"/>
      <c r="AZ157" s="48"/>
      <c r="BA157" s="48"/>
      <c r="BB157" s="48"/>
      <c r="BC157" s="48"/>
      <c r="BD157" s="48"/>
      <c r="BE157" s="48"/>
      <c r="BF157" s="48"/>
      <c r="BG157" s="48"/>
      <c r="BH157" s="48"/>
      <c r="BM157" s="48" t="e">
        <f>#REF!+W157</f>
        <v>#REF!</v>
      </c>
    </row>
    <row r="158" spans="1:65" x14ac:dyDescent="0.25">
      <c r="A158" s="325" t="s">
        <v>1612</v>
      </c>
      <c r="B158" s="325">
        <v>516500</v>
      </c>
      <c r="C158" s="325">
        <v>3024208</v>
      </c>
      <c r="D158" s="325" t="s">
        <v>1613</v>
      </c>
      <c r="E158" s="325">
        <v>144387</v>
      </c>
      <c r="F158" s="325" t="s">
        <v>524</v>
      </c>
      <c r="G158" s="325">
        <v>11442</v>
      </c>
      <c r="H158" s="326">
        <v>62640.509999999995</v>
      </c>
      <c r="J158">
        <f t="shared" si="163"/>
        <v>1</v>
      </c>
      <c r="L158" t="s">
        <v>530</v>
      </c>
      <c r="N158" t="str">
        <f t="shared" si="164"/>
        <v>4208.EHCP.I03.1</v>
      </c>
      <c r="O158" t="str">
        <f t="shared" si="165"/>
        <v>11442/516500</v>
      </c>
      <c r="Q158" s="6">
        <f t="shared" si="168"/>
        <v>9637.0015384615381</v>
      </c>
      <c r="R158" s="48">
        <f t="shared" si="169"/>
        <v>4818.500769230769</v>
      </c>
      <c r="S158" s="48">
        <f t="shared" ref="S158:AB158" si="179">R158</f>
        <v>4818.500769230769</v>
      </c>
      <c r="T158" s="48">
        <f t="shared" si="179"/>
        <v>4818.500769230769</v>
      </c>
      <c r="U158" s="48">
        <f t="shared" si="179"/>
        <v>4818.500769230769</v>
      </c>
      <c r="V158" s="48">
        <f t="shared" si="179"/>
        <v>4818.500769230769</v>
      </c>
      <c r="W158" s="48">
        <f t="shared" si="179"/>
        <v>4818.500769230769</v>
      </c>
      <c r="X158" s="48">
        <f t="shared" si="179"/>
        <v>4818.500769230769</v>
      </c>
      <c r="Y158" s="48">
        <f t="shared" si="179"/>
        <v>4818.500769230769</v>
      </c>
      <c r="Z158" s="48">
        <f t="shared" si="179"/>
        <v>4818.500769230769</v>
      </c>
      <c r="AA158" s="48">
        <f t="shared" si="179"/>
        <v>4818.500769230769</v>
      </c>
      <c r="AB158" s="48">
        <f t="shared" si="179"/>
        <v>4818.500769230769</v>
      </c>
      <c r="AC158" s="48">
        <f t="shared" si="98"/>
        <v>62640.51</v>
      </c>
      <c r="AD158" s="48">
        <f t="shared" si="99"/>
        <v>0</v>
      </c>
      <c r="AE158" s="48" t="str">
        <f t="shared" si="167"/>
        <v>302420811442EHCP</v>
      </c>
      <c r="AF158" s="48"/>
      <c r="AG158" s="48">
        <f t="shared" si="100"/>
        <v>19274.003076923076</v>
      </c>
      <c r="AH158" s="48">
        <f t="shared" si="101"/>
        <v>33729.505384615382</v>
      </c>
      <c r="AI158" s="48">
        <f t="shared" si="102"/>
        <v>48185.007692307692</v>
      </c>
      <c r="AJ158" s="48">
        <f t="shared" si="103"/>
        <v>62640.51</v>
      </c>
      <c r="AK158" s="6"/>
      <c r="AL158" s="6"/>
      <c r="AM158" s="6"/>
      <c r="AN158" s="6"/>
      <c r="AO158" s="6"/>
      <c r="AP158" s="1"/>
      <c r="AQ158" s="48"/>
      <c r="AR158" s="1"/>
      <c r="AV158" s="48"/>
      <c r="AW158" s="48"/>
      <c r="AX158" s="48"/>
      <c r="AY158" s="48"/>
      <c r="AZ158" s="48"/>
      <c r="BA158" s="48"/>
      <c r="BB158" s="48"/>
      <c r="BC158" s="48"/>
      <c r="BD158" s="48"/>
      <c r="BE158" s="48"/>
      <c r="BF158" s="48"/>
      <c r="BG158" s="48"/>
      <c r="BH158" s="48"/>
      <c r="BM158" s="48" t="e">
        <f>#REF!+W158</f>
        <v>#REF!</v>
      </c>
    </row>
    <row r="159" spans="1:65" hidden="1" x14ac:dyDescent="0.25">
      <c r="A159" s="325" t="s">
        <v>1614</v>
      </c>
      <c r="B159" s="325">
        <v>543965</v>
      </c>
      <c r="C159" s="325">
        <v>3022072</v>
      </c>
      <c r="D159" s="325" t="s">
        <v>1016</v>
      </c>
      <c r="E159" s="325">
        <v>400012</v>
      </c>
      <c r="F159" s="325" t="s">
        <v>524</v>
      </c>
      <c r="G159" s="325">
        <v>11431</v>
      </c>
      <c r="H159" s="326">
        <v>155480.91999999998</v>
      </c>
      <c r="J159">
        <f t="shared" si="163"/>
        <v>1</v>
      </c>
      <c r="L159" t="s">
        <v>530</v>
      </c>
      <c r="N159" t="str">
        <f t="shared" si="164"/>
        <v>2072.EHCP.I03.1</v>
      </c>
      <c r="O159" t="str">
        <f t="shared" si="165"/>
        <v>11431/543965</v>
      </c>
      <c r="Q159" s="6">
        <f t="shared" si="168"/>
        <v>23920.141538461536</v>
      </c>
      <c r="R159" s="48">
        <f t="shared" si="169"/>
        <v>11960.070769230768</v>
      </c>
      <c r="S159" s="48">
        <f t="shared" ref="S159:AB159" si="180">R159</f>
        <v>11960.070769230768</v>
      </c>
      <c r="T159" s="48">
        <f t="shared" si="180"/>
        <v>11960.070769230768</v>
      </c>
      <c r="U159" s="48">
        <f t="shared" si="180"/>
        <v>11960.070769230768</v>
      </c>
      <c r="V159" s="48">
        <f t="shared" si="180"/>
        <v>11960.070769230768</v>
      </c>
      <c r="W159" s="48">
        <f t="shared" si="180"/>
        <v>11960.070769230768</v>
      </c>
      <c r="X159" s="48">
        <f t="shared" si="180"/>
        <v>11960.070769230768</v>
      </c>
      <c r="Y159" s="48">
        <f t="shared" si="180"/>
        <v>11960.070769230768</v>
      </c>
      <c r="Z159" s="48">
        <f t="shared" si="180"/>
        <v>11960.070769230768</v>
      </c>
      <c r="AA159" s="48">
        <f t="shared" si="180"/>
        <v>11960.070769230768</v>
      </c>
      <c r="AB159" s="48">
        <f t="shared" si="180"/>
        <v>11960.070769230768</v>
      </c>
      <c r="AC159" s="48">
        <f t="shared" si="98"/>
        <v>155480.91999999998</v>
      </c>
      <c r="AD159" s="48">
        <f t="shared" si="99"/>
        <v>0</v>
      </c>
      <c r="AE159" s="48" t="str">
        <f t="shared" si="167"/>
        <v>302207211431EHCP</v>
      </c>
      <c r="AF159" s="48"/>
      <c r="AG159" s="48">
        <f t="shared" si="100"/>
        <v>47840.283076923071</v>
      </c>
      <c r="AH159" s="48">
        <f t="shared" si="101"/>
        <v>83720.495384615366</v>
      </c>
      <c r="AI159" s="48">
        <f t="shared" si="102"/>
        <v>119600.70769230765</v>
      </c>
      <c r="AJ159" s="48">
        <f t="shared" si="103"/>
        <v>155480.91999999998</v>
      </c>
      <c r="AK159" s="6"/>
      <c r="AL159" s="6"/>
      <c r="AM159" s="6"/>
      <c r="AN159" s="6"/>
      <c r="AO159" s="6"/>
      <c r="AP159" s="1"/>
      <c r="AQ159" s="48"/>
      <c r="AR159" s="1"/>
      <c r="AV159" s="48"/>
      <c r="AW159" s="48"/>
      <c r="AX159" s="48"/>
      <c r="AY159" s="48"/>
      <c r="AZ159" s="48"/>
      <c r="BA159" s="48"/>
      <c r="BB159" s="48"/>
      <c r="BC159" s="48"/>
      <c r="BD159" s="48"/>
      <c r="BE159" s="48"/>
      <c r="BF159" s="48"/>
      <c r="BG159" s="48"/>
      <c r="BH159" s="48"/>
      <c r="BM159" s="48" t="e">
        <f>#REF!+W159</f>
        <v>#REF!</v>
      </c>
    </row>
    <row r="160" spans="1:65" hidden="1" x14ac:dyDescent="0.25">
      <c r="A160" s="325" t="s">
        <v>1615</v>
      </c>
      <c r="B160" s="325">
        <v>543965</v>
      </c>
      <c r="C160" s="325">
        <v>3022072</v>
      </c>
      <c r="D160" s="325" t="s">
        <v>1016</v>
      </c>
      <c r="E160" s="325">
        <v>400012</v>
      </c>
      <c r="F160" s="325" t="s">
        <v>4651</v>
      </c>
      <c r="G160" s="325">
        <v>10265</v>
      </c>
      <c r="H160" s="326">
        <v>6411.3</v>
      </c>
      <c r="J160">
        <f t="shared" si="163"/>
        <v>2</v>
      </c>
      <c r="L160" t="s">
        <v>530</v>
      </c>
      <c r="N160" t="str">
        <f t="shared" si="164"/>
        <v>2072.SENI.I03.2</v>
      </c>
      <c r="O160" t="str">
        <f t="shared" si="165"/>
        <v>10265/543965</v>
      </c>
      <c r="Q160" s="6">
        <f t="shared" si="168"/>
        <v>986.35384615384623</v>
      </c>
      <c r="R160" s="48">
        <f t="shared" si="169"/>
        <v>493.17692307692312</v>
      </c>
      <c r="S160" s="48">
        <f t="shared" ref="S160:AB160" si="181">R160</f>
        <v>493.17692307692312</v>
      </c>
      <c r="T160" s="48">
        <f t="shared" si="181"/>
        <v>493.17692307692312</v>
      </c>
      <c r="U160" s="48">
        <f t="shared" si="181"/>
        <v>493.17692307692312</v>
      </c>
      <c r="V160" s="48">
        <f t="shared" si="181"/>
        <v>493.17692307692312</v>
      </c>
      <c r="W160" s="48">
        <f t="shared" si="181"/>
        <v>493.17692307692312</v>
      </c>
      <c r="X160" s="48">
        <f t="shared" si="181"/>
        <v>493.17692307692312</v>
      </c>
      <c r="Y160" s="48">
        <f t="shared" si="181"/>
        <v>493.17692307692312</v>
      </c>
      <c r="Z160" s="48">
        <f t="shared" si="181"/>
        <v>493.17692307692312</v>
      </c>
      <c r="AA160" s="48">
        <f t="shared" si="181"/>
        <v>493.17692307692312</v>
      </c>
      <c r="AB160" s="48">
        <f t="shared" si="181"/>
        <v>493.17692307692312</v>
      </c>
      <c r="AC160" s="48">
        <f t="shared" si="98"/>
        <v>6411.3000000000011</v>
      </c>
      <c r="AD160" s="48">
        <f t="shared" si="99"/>
        <v>0</v>
      </c>
      <c r="AE160" s="48" t="str">
        <f t="shared" si="167"/>
        <v>302207210265SENInclusion</v>
      </c>
      <c r="AF160" s="48"/>
      <c r="AG160" s="48">
        <f t="shared" si="100"/>
        <v>1972.7076923076925</v>
      </c>
      <c r="AH160" s="48">
        <f t="shared" si="101"/>
        <v>3452.2384615384622</v>
      </c>
      <c r="AI160" s="48">
        <f t="shared" si="102"/>
        <v>4931.7692307692314</v>
      </c>
      <c r="AJ160" s="48">
        <f t="shared" si="103"/>
        <v>6411.3000000000011</v>
      </c>
      <c r="AK160" s="6"/>
      <c r="AL160" s="6"/>
      <c r="AM160" s="6"/>
      <c r="AN160" s="6"/>
      <c r="AO160" s="6"/>
      <c r="AP160" s="1"/>
      <c r="AQ160" s="48"/>
      <c r="AR160" s="1"/>
      <c r="AV160" s="48"/>
      <c r="AW160" s="48"/>
      <c r="AX160" s="48"/>
      <c r="AY160" s="48"/>
      <c r="AZ160" s="48"/>
      <c r="BA160" s="48"/>
      <c r="BB160" s="48"/>
      <c r="BC160" s="48"/>
      <c r="BD160" s="48"/>
      <c r="BE160" s="48"/>
      <c r="BF160" s="48"/>
      <c r="BG160" s="48"/>
      <c r="BH160" s="48"/>
      <c r="BM160" s="48" t="e">
        <f>#REF!+W160</f>
        <v>#REF!</v>
      </c>
    </row>
    <row r="161" spans="1:65" hidden="1" x14ac:dyDescent="0.25">
      <c r="A161" s="325" t="s">
        <v>1616</v>
      </c>
      <c r="B161" s="325">
        <v>516500</v>
      </c>
      <c r="C161" s="325">
        <v>3022004</v>
      </c>
      <c r="D161" s="325" t="s">
        <v>1617</v>
      </c>
      <c r="E161" s="325">
        <v>155029</v>
      </c>
      <c r="F161" s="325" t="s">
        <v>524</v>
      </c>
      <c r="G161" s="325">
        <v>11443</v>
      </c>
      <c r="H161" s="326">
        <v>45705.42</v>
      </c>
      <c r="J161">
        <f t="shared" si="163"/>
        <v>1</v>
      </c>
      <c r="L161" t="s">
        <v>530</v>
      </c>
      <c r="N161" t="str">
        <f t="shared" si="164"/>
        <v>2004.EHCP.I03.1</v>
      </c>
      <c r="O161" t="str">
        <f t="shared" si="165"/>
        <v>11443/516500</v>
      </c>
      <c r="Q161" s="6">
        <f t="shared" si="168"/>
        <v>7031.6030769230765</v>
      </c>
      <c r="R161" s="48">
        <f t="shared" si="169"/>
        <v>3515.8015384615383</v>
      </c>
      <c r="S161" s="48">
        <f t="shared" ref="S161:AB161" si="182">R161</f>
        <v>3515.8015384615383</v>
      </c>
      <c r="T161" s="48">
        <f t="shared" si="182"/>
        <v>3515.8015384615383</v>
      </c>
      <c r="U161" s="48">
        <f t="shared" si="182"/>
        <v>3515.8015384615383</v>
      </c>
      <c r="V161" s="48">
        <f t="shared" si="182"/>
        <v>3515.8015384615383</v>
      </c>
      <c r="W161" s="48">
        <f t="shared" si="182"/>
        <v>3515.8015384615383</v>
      </c>
      <c r="X161" s="48">
        <f t="shared" si="182"/>
        <v>3515.8015384615383</v>
      </c>
      <c r="Y161" s="48">
        <f t="shared" si="182"/>
        <v>3515.8015384615383</v>
      </c>
      <c r="Z161" s="48">
        <f t="shared" si="182"/>
        <v>3515.8015384615383</v>
      </c>
      <c r="AA161" s="48">
        <f t="shared" si="182"/>
        <v>3515.8015384615383</v>
      </c>
      <c r="AB161" s="48">
        <f t="shared" si="182"/>
        <v>3515.8015384615383</v>
      </c>
      <c r="AC161" s="48">
        <f t="shared" si="98"/>
        <v>45705.419999999991</v>
      </c>
      <c r="AD161" s="48">
        <f t="shared" si="99"/>
        <v>0</v>
      </c>
      <c r="AE161" s="48" t="str">
        <f t="shared" si="167"/>
        <v>302200411443EHCP</v>
      </c>
      <c r="AF161" s="48"/>
      <c r="AG161" s="48">
        <f t="shared" si="100"/>
        <v>14063.206153846153</v>
      </c>
      <c r="AH161" s="48">
        <f t="shared" si="101"/>
        <v>24610.610769230771</v>
      </c>
      <c r="AI161" s="48">
        <f t="shared" si="102"/>
        <v>35158.015384615384</v>
      </c>
      <c r="AJ161" s="48">
        <f t="shared" si="103"/>
        <v>45705.419999999991</v>
      </c>
      <c r="AK161" s="6"/>
      <c r="AL161" s="6"/>
      <c r="AM161" s="6"/>
      <c r="AN161" s="6"/>
      <c r="AO161" s="6"/>
      <c r="AP161" s="1"/>
      <c r="AQ161" s="48"/>
      <c r="AR161" s="1"/>
      <c r="AV161" s="48"/>
      <c r="AW161" s="48"/>
      <c r="AX161" s="48"/>
      <c r="AY161" s="48"/>
      <c r="AZ161" s="48"/>
      <c r="BA161" s="48"/>
      <c r="BB161" s="48"/>
      <c r="BC161" s="48"/>
      <c r="BD161" s="48"/>
      <c r="BE161" s="48"/>
      <c r="BF161" s="48"/>
      <c r="BG161" s="48"/>
      <c r="BH161" s="48"/>
      <c r="BM161" s="48" t="e">
        <f>#REF!+W161</f>
        <v>#REF!</v>
      </c>
    </row>
    <row r="162" spans="1:65" hidden="1" x14ac:dyDescent="0.25">
      <c r="A162" s="325" t="s">
        <v>1618</v>
      </c>
      <c r="B162" s="325">
        <v>543965</v>
      </c>
      <c r="C162" s="325">
        <v>3023512</v>
      </c>
      <c r="D162" s="325" t="s">
        <v>1017</v>
      </c>
      <c r="E162" s="325">
        <v>400093</v>
      </c>
      <c r="F162" s="325" t="s">
        <v>524</v>
      </c>
      <c r="G162" s="325">
        <v>11431</v>
      </c>
      <c r="H162" s="326">
        <v>35464.51</v>
      </c>
      <c r="J162">
        <f t="shared" si="163"/>
        <v>1</v>
      </c>
      <c r="L162" t="s">
        <v>530</v>
      </c>
      <c r="N162" t="str">
        <f t="shared" si="164"/>
        <v>3512.EHCP.I03.1</v>
      </c>
      <c r="O162" t="str">
        <f t="shared" si="165"/>
        <v>11431/543965</v>
      </c>
      <c r="Q162" s="6">
        <f t="shared" si="168"/>
        <v>5456.0784615384619</v>
      </c>
      <c r="R162" s="48">
        <f t="shared" si="169"/>
        <v>2728.0392307692309</v>
      </c>
      <c r="S162" s="48">
        <f t="shared" ref="S162:AB162" si="183">R162</f>
        <v>2728.0392307692309</v>
      </c>
      <c r="T162" s="48">
        <f t="shared" si="183"/>
        <v>2728.0392307692309</v>
      </c>
      <c r="U162" s="48">
        <f t="shared" si="183"/>
        <v>2728.0392307692309</v>
      </c>
      <c r="V162" s="48">
        <f t="shared" si="183"/>
        <v>2728.0392307692309</v>
      </c>
      <c r="W162" s="48">
        <f t="shared" si="183"/>
        <v>2728.0392307692309</v>
      </c>
      <c r="X162" s="48">
        <f t="shared" si="183"/>
        <v>2728.0392307692309</v>
      </c>
      <c r="Y162" s="48">
        <f t="shared" si="183"/>
        <v>2728.0392307692309</v>
      </c>
      <c r="Z162" s="48">
        <f t="shared" si="183"/>
        <v>2728.0392307692309</v>
      </c>
      <c r="AA162" s="48">
        <f t="shared" si="183"/>
        <v>2728.0392307692309</v>
      </c>
      <c r="AB162" s="48">
        <f t="shared" si="183"/>
        <v>2728.0392307692309</v>
      </c>
      <c r="AC162" s="48">
        <f t="shared" si="98"/>
        <v>35464.51</v>
      </c>
      <c r="AD162" s="48">
        <f t="shared" si="99"/>
        <v>0</v>
      </c>
      <c r="AE162" s="48" t="str">
        <f t="shared" si="167"/>
        <v>302351211431EHCP</v>
      </c>
      <c r="AF162" s="48"/>
      <c r="AG162" s="48">
        <f t="shared" si="100"/>
        <v>10912.156923076924</v>
      </c>
      <c r="AH162" s="48">
        <f t="shared" si="101"/>
        <v>19096.274615384616</v>
      </c>
      <c r="AI162" s="48">
        <f t="shared" si="102"/>
        <v>27280.392307692309</v>
      </c>
      <c r="AJ162" s="48">
        <f t="shared" si="103"/>
        <v>35464.51</v>
      </c>
      <c r="AK162" s="6"/>
      <c r="AL162" s="6"/>
      <c r="AM162" s="6"/>
      <c r="AN162" s="6"/>
      <c r="AO162" s="6"/>
      <c r="AP162" s="1"/>
      <c r="AQ162" s="48"/>
      <c r="AR162" s="1"/>
      <c r="AV162" s="48"/>
      <c r="AW162" s="48"/>
      <c r="AX162" s="48"/>
      <c r="AY162" s="48"/>
      <c r="AZ162" s="48"/>
      <c r="BA162" s="48"/>
      <c r="BB162" s="48"/>
      <c r="BC162" s="48"/>
      <c r="BD162" s="48"/>
      <c r="BE162" s="48"/>
      <c r="BF162" s="48"/>
      <c r="BG162" s="48"/>
      <c r="BH162" s="48"/>
      <c r="BM162" s="48" t="e">
        <f>#REF!+W162</f>
        <v>#REF!</v>
      </c>
    </row>
    <row r="163" spans="1:65" hidden="1" x14ac:dyDescent="0.25">
      <c r="A163" s="325" t="s">
        <v>1619</v>
      </c>
      <c r="B163" s="325">
        <v>516500</v>
      </c>
      <c r="C163" s="325">
        <v>3022041</v>
      </c>
      <c r="D163" s="325" t="s">
        <v>1620</v>
      </c>
      <c r="E163" s="325">
        <v>160025</v>
      </c>
      <c r="F163" s="325" t="s">
        <v>524</v>
      </c>
      <c r="G163" s="325">
        <v>11443</v>
      </c>
      <c r="H163" s="326">
        <v>8640.34</v>
      </c>
      <c r="J163">
        <f t="shared" si="163"/>
        <v>1</v>
      </c>
      <c r="L163" t="s">
        <v>530</v>
      </c>
      <c r="N163" t="str">
        <f t="shared" si="164"/>
        <v>2041.EHCP.I03.1</v>
      </c>
      <c r="O163" t="str">
        <f t="shared" si="165"/>
        <v>11443/516500</v>
      </c>
      <c r="Q163" s="6">
        <f t="shared" si="168"/>
        <v>1329.283076923077</v>
      </c>
      <c r="R163" s="48">
        <f t="shared" si="169"/>
        <v>664.64153846153852</v>
      </c>
      <c r="S163" s="48">
        <f t="shared" ref="S163:AB163" si="184">R163</f>
        <v>664.64153846153852</v>
      </c>
      <c r="T163" s="48">
        <f t="shared" si="184"/>
        <v>664.64153846153852</v>
      </c>
      <c r="U163" s="48">
        <f t="shared" si="184"/>
        <v>664.64153846153852</v>
      </c>
      <c r="V163" s="48">
        <f t="shared" si="184"/>
        <v>664.64153846153852</v>
      </c>
      <c r="W163" s="48">
        <f t="shared" si="184"/>
        <v>664.64153846153852</v>
      </c>
      <c r="X163" s="48">
        <f t="shared" si="184"/>
        <v>664.64153846153852</v>
      </c>
      <c r="Y163" s="48">
        <f t="shared" si="184"/>
        <v>664.64153846153852</v>
      </c>
      <c r="Z163" s="48">
        <f t="shared" si="184"/>
        <v>664.64153846153852</v>
      </c>
      <c r="AA163" s="48">
        <f t="shared" si="184"/>
        <v>664.64153846153852</v>
      </c>
      <c r="AB163" s="48">
        <f t="shared" si="184"/>
        <v>664.64153846153852</v>
      </c>
      <c r="AC163" s="48">
        <f t="shared" ref="AC163:AC191" si="185">SUM(Q163:AB163)</f>
        <v>8640.34</v>
      </c>
      <c r="AD163" s="48">
        <f t="shared" ref="AD163:AD191" si="186">AC163-H163</f>
        <v>0</v>
      </c>
      <c r="AE163" s="48" t="str">
        <f t="shared" si="167"/>
        <v>302204111443EHCP</v>
      </c>
      <c r="AF163" s="48"/>
      <c r="AG163" s="48">
        <f t="shared" ref="AG163:AG191" si="187">SUM(Q163:S163)</f>
        <v>2658.5661538461541</v>
      </c>
      <c r="AH163" s="48">
        <f t="shared" ref="AH163:AH191" si="188">SUM(Q163:V163)</f>
        <v>4652.4907692307697</v>
      </c>
      <c r="AI163" s="48">
        <f t="shared" ref="AI163:AI191" si="189">SUM(Q163:Y163)</f>
        <v>6646.4153846153849</v>
      </c>
      <c r="AJ163" s="48">
        <f t="shared" ref="AJ163:AJ191" si="190">SUM(Q163:AB163)</f>
        <v>8640.34</v>
      </c>
      <c r="AK163" s="6"/>
      <c r="AL163" s="6"/>
      <c r="AM163" s="6"/>
      <c r="AN163" s="6"/>
      <c r="AO163" s="6"/>
      <c r="AP163" s="1"/>
      <c r="AQ163" s="48"/>
      <c r="AR163" s="1"/>
      <c r="AV163" s="48"/>
      <c r="AW163" s="48"/>
      <c r="AX163" s="48"/>
      <c r="AY163" s="48"/>
      <c r="AZ163" s="48"/>
      <c r="BA163" s="48"/>
      <c r="BB163" s="48"/>
      <c r="BC163" s="48"/>
      <c r="BD163" s="48"/>
      <c r="BE163" s="48"/>
      <c r="BF163" s="48"/>
      <c r="BG163" s="48"/>
      <c r="BH163" s="48"/>
      <c r="BM163" s="48" t="e">
        <f>#REF!+W163</f>
        <v>#REF!</v>
      </c>
    </row>
    <row r="164" spans="1:65" hidden="1" x14ac:dyDescent="0.25">
      <c r="A164" s="325" t="s">
        <v>1621</v>
      </c>
      <c r="B164" s="325">
        <v>543965</v>
      </c>
      <c r="C164" s="325">
        <v>3023510</v>
      </c>
      <c r="D164" s="325" t="s">
        <v>1018</v>
      </c>
      <c r="E164" s="325">
        <v>400071</v>
      </c>
      <c r="F164" s="325" t="s">
        <v>524</v>
      </c>
      <c r="G164" s="325">
        <v>11431</v>
      </c>
      <c r="H164" s="326">
        <v>84205.09</v>
      </c>
      <c r="J164">
        <f t="shared" si="163"/>
        <v>1</v>
      </c>
      <c r="L164" t="s">
        <v>530</v>
      </c>
      <c r="N164" t="str">
        <f t="shared" si="164"/>
        <v>3510.EHCP.I03.1</v>
      </c>
      <c r="O164" t="str">
        <f t="shared" si="165"/>
        <v>11431/543965</v>
      </c>
      <c r="Q164" s="6">
        <f t="shared" si="168"/>
        <v>12954.629230769231</v>
      </c>
      <c r="R164" s="48">
        <f t="shared" si="169"/>
        <v>6477.3146153846155</v>
      </c>
      <c r="S164" s="48">
        <f t="shared" ref="S164:AB164" si="191">R164</f>
        <v>6477.3146153846155</v>
      </c>
      <c r="T164" s="48">
        <f t="shared" si="191"/>
        <v>6477.3146153846155</v>
      </c>
      <c r="U164" s="48">
        <f t="shared" si="191"/>
        <v>6477.3146153846155</v>
      </c>
      <c r="V164" s="48">
        <f t="shared" si="191"/>
        <v>6477.3146153846155</v>
      </c>
      <c r="W164" s="48">
        <f t="shared" si="191"/>
        <v>6477.3146153846155</v>
      </c>
      <c r="X164" s="48">
        <f t="shared" si="191"/>
        <v>6477.3146153846155</v>
      </c>
      <c r="Y164" s="48">
        <f t="shared" si="191"/>
        <v>6477.3146153846155</v>
      </c>
      <c r="Z164" s="48">
        <f t="shared" si="191"/>
        <v>6477.3146153846155</v>
      </c>
      <c r="AA164" s="48">
        <f t="shared" si="191"/>
        <v>6477.3146153846155</v>
      </c>
      <c r="AB164" s="48">
        <f t="shared" si="191"/>
        <v>6477.3146153846155</v>
      </c>
      <c r="AC164" s="48">
        <f t="shared" si="185"/>
        <v>84205.090000000011</v>
      </c>
      <c r="AD164" s="48">
        <f t="shared" si="186"/>
        <v>0</v>
      </c>
      <c r="AE164" s="48" t="str">
        <f t="shared" si="167"/>
        <v>302351011431EHCP</v>
      </c>
      <c r="AF164" s="48"/>
      <c r="AG164" s="48">
        <f t="shared" si="187"/>
        <v>25909.258461538462</v>
      </c>
      <c r="AH164" s="48">
        <f t="shared" si="188"/>
        <v>45341.202307692314</v>
      </c>
      <c r="AI164" s="48">
        <f t="shared" si="189"/>
        <v>64773.146153846166</v>
      </c>
      <c r="AJ164" s="48">
        <f t="shared" si="190"/>
        <v>84205.090000000011</v>
      </c>
      <c r="AK164" s="6"/>
      <c r="AL164" s="6"/>
      <c r="AM164" s="6"/>
      <c r="AN164" s="6"/>
      <c r="AO164" s="6"/>
      <c r="AP164" s="1"/>
      <c r="AQ164" s="48"/>
      <c r="AR164" s="1"/>
      <c r="AV164" s="48"/>
      <c r="AW164" s="48"/>
      <c r="AX164" s="48"/>
      <c r="AY164" s="48"/>
      <c r="AZ164" s="48"/>
      <c r="BA164" s="48"/>
      <c r="BB164" s="48"/>
      <c r="BC164" s="48"/>
      <c r="BD164" s="48"/>
      <c r="BE164" s="48"/>
      <c r="BF164" s="48"/>
      <c r="BG164" s="48"/>
      <c r="BH164" s="48"/>
      <c r="BM164" s="48" t="e">
        <f>#REF!+W164</f>
        <v>#REF!</v>
      </c>
    </row>
    <row r="165" spans="1:65" hidden="1" x14ac:dyDescent="0.25">
      <c r="A165" s="325" t="s">
        <v>1622</v>
      </c>
      <c r="B165" s="325">
        <v>516500</v>
      </c>
      <c r="C165" s="325">
        <v>3024011</v>
      </c>
      <c r="D165" s="325" t="s">
        <v>1382</v>
      </c>
      <c r="E165" s="325">
        <v>158756</v>
      </c>
      <c r="F165" s="325" t="s">
        <v>524</v>
      </c>
      <c r="G165" s="325">
        <v>11442</v>
      </c>
      <c r="H165" s="326">
        <v>150115.41999999998</v>
      </c>
      <c r="J165">
        <f t="shared" si="163"/>
        <v>1</v>
      </c>
      <c r="L165" t="s">
        <v>530</v>
      </c>
      <c r="N165" t="str">
        <f t="shared" si="164"/>
        <v>4011.EHCP.I03.1</v>
      </c>
      <c r="O165" t="str">
        <f t="shared" si="165"/>
        <v>11442/516500</v>
      </c>
      <c r="Q165" s="6">
        <f t="shared" si="168"/>
        <v>23094.679999999997</v>
      </c>
      <c r="R165" s="48">
        <f t="shared" si="169"/>
        <v>11547.339999999998</v>
      </c>
      <c r="S165" s="48">
        <f t="shared" ref="S165:AB165" si="192">R165</f>
        <v>11547.339999999998</v>
      </c>
      <c r="T165" s="48">
        <f t="shared" si="192"/>
        <v>11547.339999999998</v>
      </c>
      <c r="U165" s="48">
        <f t="shared" si="192"/>
        <v>11547.339999999998</v>
      </c>
      <c r="V165" s="48">
        <f t="shared" si="192"/>
        <v>11547.339999999998</v>
      </c>
      <c r="W165" s="48">
        <f t="shared" si="192"/>
        <v>11547.339999999998</v>
      </c>
      <c r="X165" s="48">
        <f t="shared" si="192"/>
        <v>11547.339999999998</v>
      </c>
      <c r="Y165" s="48">
        <f t="shared" si="192"/>
        <v>11547.339999999998</v>
      </c>
      <c r="Z165" s="48">
        <f t="shared" si="192"/>
        <v>11547.339999999998</v>
      </c>
      <c r="AA165" s="48">
        <f t="shared" si="192"/>
        <v>11547.339999999998</v>
      </c>
      <c r="AB165" s="48">
        <f t="shared" si="192"/>
        <v>11547.339999999998</v>
      </c>
      <c r="AC165" s="48">
        <f t="shared" si="185"/>
        <v>150115.41999999998</v>
      </c>
      <c r="AD165" s="48">
        <f t="shared" si="186"/>
        <v>0</v>
      </c>
      <c r="AE165" s="48" t="str">
        <f t="shared" si="167"/>
        <v>302401111442EHCP</v>
      </c>
      <c r="AF165" s="48"/>
      <c r="AG165" s="48">
        <f t="shared" si="187"/>
        <v>46189.359999999993</v>
      </c>
      <c r="AH165" s="48">
        <f t="shared" si="188"/>
        <v>80831.37999999999</v>
      </c>
      <c r="AI165" s="48">
        <f t="shared" si="189"/>
        <v>115473.39999999998</v>
      </c>
      <c r="AJ165" s="48">
        <f t="shared" si="190"/>
        <v>150115.41999999998</v>
      </c>
      <c r="AK165" s="6"/>
      <c r="AL165" s="6"/>
      <c r="AM165" s="6"/>
      <c r="AN165" s="6"/>
      <c r="AO165" s="6"/>
      <c r="AP165" s="1"/>
      <c r="AQ165" s="48"/>
      <c r="AR165" s="1"/>
      <c r="AV165" s="48"/>
      <c r="AW165" s="48"/>
      <c r="AX165" s="48"/>
      <c r="AY165" s="48"/>
      <c r="AZ165" s="48"/>
      <c r="BA165" s="48"/>
      <c r="BB165" s="48"/>
      <c r="BC165" s="48"/>
      <c r="BD165" s="48"/>
      <c r="BE165" s="48"/>
      <c r="BF165" s="48"/>
      <c r="BG165" s="48"/>
      <c r="BH165" s="48"/>
      <c r="BM165" s="48" t="e">
        <f>#REF!+W165</f>
        <v>#REF!</v>
      </c>
    </row>
    <row r="166" spans="1:65" hidden="1" x14ac:dyDescent="0.25">
      <c r="A166" s="325" t="s">
        <v>1623</v>
      </c>
      <c r="B166" s="325">
        <v>543965</v>
      </c>
      <c r="C166" s="325">
        <v>3023502</v>
      </c>
      <c r="D166" s="325" t="s">
        <v>1019</v>
      </c>
      <c r="E166" s="325">
        <v>400096</v>
      </c>
      <c r="F166" s="325" t="s">
        <v>524</v>
      </c>
      <c r="G166" s="325">
        <v>11431</v>
      </c>
      <c r="H166" s="326">
        <v>89197.41</v>
      </c>
      <c r="J166">
        <f t="shared" si="163"/>
        <v>1</v>
      </c>
      <c r="L166" t="s">
        <v>530</v>
      </c>
      <c r="N166" t="str">
        <f t="shared" si="164"/>
        <v>3502.EHCP.I03.1</v>
      </c>
      <c r="O166" t="str">
        <f t="shared" si="165"/>
        <v>11431/543965</v>
      </c>
      <c r="Q166" s="6">
        <f t="shared" si="168"/>
        <v>13722.678461538462</v>
      </c>
      <c r="R166" s="48">
        <f t="shared" si="169"/>
        <v>6861.3392307692311</v>
      </c>
      <c r="S166" s="48">
        <f t="shared" ref="S166:AB166" si="193">R166</f>
        <v>6861.3392307692311</v>
      </c>
      <c r="T166" s="48">
        <f t="shared" si="193"/>
        <v>6861.3392307692311</v>
      </c>
      <c r="U166" s="48">
        <f t="shared" si="193"/>
        <v>6861.3392307692311</v>
      </c>
      <c r="V166" s="48">
        <f t="shared" si="193"/>
        <v>6861.3392307692311</v>
      </c>
      <c r="W166" s="48">
        <f t="shared" si="193"/>
        <v>6861.3392307692311</v>
      </c>
      <c r="X166" s="48">
        <f t="shared" si="193"/>
        <v>6861.3392307692311</v>
      </c>
      <c r="Y166" s="48">
        <f t="shared" si="193"/>
        <v>6861.3392307692311</v>
      </c>
      <c r="Z166" s="48">
        <f t="shared" si="193"/>
        <v>6861.3392307692311</v>
      </c>
      <c r="AA166" s="48">
        <f t="shared" si="193"/>
        <v>6861.3392307692311</v>
      </c>
      <c r="AB166" s="48">
        <f t="shared" si="193"/>
        <v>6861.3392307692311</v>
      </c>
      <c r="AC166" s="48">
        <f t="shared" si="185"/>
        <v>89197.41</v>
      </c>
      <c r="AD166" s="48">
        <f t="shared" si="186"/>
        <v>0</v>
      </c>
      <c r="AE166" s="48" t="str">
        <f t="shared" si="167"/>
        <v>302350211431EHCP</v>
      </c>
      <c r="AF166" s="48"/>
      <c r="AG166" s="48">
        <f t="shared" si="187"/>
        <v>27445.356923076924</v>
      </c>
      <c r="AH166" s="48">
        <f t="shared" si="188"/>
        <v>48029.374615384622</v>
      </c>
      <c r="AI166" s="48">
        <f t="shared" si="189"/>
        <v>68613.392307692324</v>
      </c>
      <c r="AJ166" s="48">
        <f t="shared" si="190"/>
        <v>89197.41</v>
      </c>
      <c r="AK166" s="6"/>
      <c r="AL166" s="6"/>
      <c r="AM166" s="6"/>
      <c r="AN166" s="6"/>
      <c r="AO166" s="6"/>
      <c r="AP166" s="1"/>
      <c r="AQ166" s="48"/>
      <c r="AR166" s="1"/>
      <c r="AV166" s="48"/>
      <c r="AW166" s="48"/>
      <c r="AX166" s="48"/>
      <c r="AY166" s="48"/>
      <c r="AZ166" s="48"/>
      <c r="BA166" s="48"/>
      <c r="BB166" s="48"/>
      <c r="BC166" s="48"/>
      <c r="BD166" s="48"/>
      <c r="BE166" s="48"/>
      <c r="BF166" s="48"/>
      <c r="BG166" s="48"/>
      <c r="BH166" s="48"/>
      <c r="BM166" s="48" t="e">
        <f>#REF!+W166</f>
        <v>#REF!</v>
      </c>
    </row>
    <row r="167" spans="1:65" hidden="1" x14ac:dyDescent="0.25">
      <c r="A167" s="325" t="s">
        <v>1624</v>
      </c>
      <c r="B167" s="325">
        <v>543965</v>
      </c>
      <c r="C167" s="325">
        <v>3023502</v>
      </c>
      <c r="D167" s="325" t="s">
        <v>1019</v>
      </c>
      <c r="E167" s="325">
        <v>400096</v>
      </c>
      <c r="F167" s="325" t="s">
        <v>4651</v>
      </c>
      <c r="G167" s="325">
        <v>10265</v>
      </c>
      <c r="H167" s="326">
        <v>4433</v>
      </c>
      <c r="J167">
        <f t="shared" si="163"/>
        <v>2</v>
      </c>
      <c r="L167" t="s">
        <v>530</v>
      </c>
      <c r="N167" t="str">
        <f t="shared" si="164"/>
        <v>3502.SENI.I03.2</v>
      </c>
      <c r="O167" t="str">
        <f t="shared" si="165"/>
        <v>10265/543965</v>
      </c>
      <c r="Q167" s="6">
        <f t="shared" si="168"/>
        <v>682</v>
      </c>
      <c r="R167" s="48">
        <f t="shared" si="169"/>
        <v>341</v>
      </c>
      <c r="S167" s="48">
        <f t="shared" ref="S167:AB167" si="194">R167</f>
        <v>341</v>
      </c>
      <c r="T167" s="48">
        <f t="shared" si="194"/>
        <v>341</v>
      </c>
      <c r="U167" s="48">
        <f t="shared" si="194"/>
        <v>341</v>
      </c>
      <c r="V167" s="48">
        <f t="shared" si="194"/>
        <v>341</v>
      </c>
      <c r="W167" s="48">
        <f t="shared" si="194"/>
        <v>341</v>
      </c>
      <c r="X167" s="48">
        <f t="shared" si="194"/>
        <v>341</v>
      </c>
      <c r="Y167" s="48">
        <f t="shared" si="194"/>
        <v>341</v>
      </c>
      <c r="Z167" s="48">
        <f t="shared" si="194"/>
        <v>341</v>
      </c>
      <c r="AA167" s="48">
        <f t="shared" si="194"/>
        <v>341</v>
      </c>
      <c r="AB167" s="48">
        <f t="shared" si="194"/>
        <v>341</v>
      </c>
      <c r="AC167" s="48">
        <f t="shared" si="185"/>
        <v>4433</v>
      </c>
      <c r="AD167" s="48">
        <f t="shared" si="186"/>
        <v>0</v>
      </c>
      <c r="AE167" s="48" t="str">
        <f t="shared" si="167"/>
        <v>302350210265SENInclusion</v>
      </c>
      <c r="AF167" s="48"/>
      <c r="AG167" s="48">
        <f t="shared" si="187"/>
        <v>1364</v>
      </c>
      <c r="AH167" s="48">
        <f t="shared" si="188"/>
        <v>2387</v>
      </c>
      <c r="AI167" s="48">
        <f t="shared" si="189"/>
        <v>3410</v>
      </c>
      <c r="AJ167" s="48">
        <f t="shared" si="190"/>
        <v>4433</v>
      </c>
      <c r="AK167" s="6"/>
      <c r="AL167" s="6"/>
      <c r="AM167" s="6"/>
      <c r="AN167" s="6"/>
      <c r="AO167" s="6"/>
      <c r="AP167" s="1"/>
      <c r="AQ167" s="48"/>
      <c r="AR167" s="1"/>
      <c r="AV167" s="48"/>
      <c r="AW167" s="48"/>
      <c r="AX167" s="48"/>
      <c r="AY167" s="48"/>
      <c r="AZ167" s="48"/>
      <c r="BA167" s="48"/>
      <c r="BB167" s="48"/>
      <c r="BC167" s="48"/>
      <c r="BD167" s="48"/>
      <c r="BE167" s="48"/>
      <c r="BF167" s="48"/>
      <c r="BG167" s="48"/>
      <c r="BH167" s="48"/>
      <c r="BM167" s="48" t="e">
        <f>#REF!+W167</f>
        <v>#REF!</v>
      </c>
    </row>
    <row r="168" spans="1:65" hidden="1" x14ac:dyDescent="0.25">
      <c r="A168" s="325" t="s">
        <v>1625</v>
      </c>
      <c r="B168" s="325">
        <v>516500</v>
      </c>
      <c r="C168" s="325">
        <v>3024000</v>
      </c>
      <c r="D168" s="325" t="s">
        <v>1626</v>
      </c>
      <c r="E168" s="325">
        <v>156093</v>
      </c>
      <c r="F168" s="325" t="s">
        <v>524</v>
      </c>
      <c r="G168" s="325">
        <v>11442</v>
      </c>
      <c r="H168" s="326">
        <v>27363.010000000002</v>
      </c>
      <c r="J168">
        <f t="shared" si="163"/>
        <v>1</v>
      </c>
      <c r="L168" t="s">
        <v>530</v>
      </c>
      <c r="N168" t="str">
        <f t="shared" si="164"/>
        <v>4000.EHCP.I03.1</v>
      </c>
      <c r="O168" t="str">
        <f t="shared" si="165"/>
        <v>11442/516500</v>
      </c>
      <c r="Q168" s="6">
        <f t="shared" si="168"/>
        <v>4209.6938461538466</v>
      </c>
      <c r="R168" s="48">
        <f t="shared" si="169"/>
        <v>2104.8469230769233</v>
      </c>
      <c r="S168" s="48">
        <f t="shared" ref="S168:AB168" si="195">R168</f>
        <v>2104.8469230769233</v>
      </c>
      <c r="T168" s="48">
        <f t="shared" si="195"/>
        <v>2104.8469230769233</v>
      </c>
      <c r="U168" s="48">
        <f t="shared" si="195"/>
        <v>2104.8469230769233</v>
      </c>
      <c r="V168" s="48">
        <f t="shared" si="195"/>
        <v>2104.8469230769233</v>
      </c>
      <c r="W168" s="48">
        <f t="shared" si="195"/>
        <v>2104.8469230769233</v>
      </c>
      <c r="X168" s="48">
        <f t="shared" si="195"/>
        <v>2104.8469230769233</v>
      </c>
      <c r="Y168" s="48">
        <f t="shared" si="195"/>
        <v>2104.8469230769233</v>
      </c>
      <c r="Z168" s="48">
        <f t="shared" si="195"/>
        <v>2104.8469230769233</v>
      </c>
      <c r="AA168" s="48">
        <f t="shared" si="195"/>
        <v>2104.8469230769233</v>
      </c>
      <c r="AB168" s="48">
        <f t="shared" si="195"/>
        <v>2104.8469230769233</v>
      </c>
      <c r="AC168" s="48">
        <f t="shared" si="185"/>
        <v>27363.009999999995</v>
      </c>
      <c r="AD168" s="48">
        <f t="shared" si="186"/>
        <v>0</v>
      </c>
      <c r="AE168" s="48" t="str">
        <f t="shared" si="167"/>
        <v>302400011442EHCP</v>
      </c>
      <c r="AF168" s="48"/>
      <c r="AG168" s="48">
        <f t="shared" si="187"/>
        <v>8419.3876923076932</v>
      </c>
      <c r="AH168" s="48">
        <f t="shared" si="188"/>
        <v>14733.92846153846</v>
      </c>
      <c r="AI168" s="48">
        <f t="shared" si="189"/>
        <v>21048.469230769228</v>
      </c>
      <c r="AJ168" s="48">
        <f t="shared" si="190"/>
        <v>27363.009999999995</v>
      </c>
      <c r="AK168" s="6"/>
      <c r="AL168" s="6"/>
      <c r="AM168" s="6"/>
      <c r="AN168" s="6"/>
      <c r="AO168" s="6"/>
      <c r="AP168" s="1"/>
      <c r="AQ168" s="48"/>
      <c r="AR168" s="1"/>
      <c r="AV168" s="48"/>
      <c r="AW168" s="48"/>
      <c r="AX168" s="48"/>
      <c r="AY168" s="48"/>
      <c r="AZ168" s="48"/>
      <c r="BA168" s="48"/>
      <c r="BB168" s="48"/>
      <c r="BC168" s="48"/>
      <c r="BD168" s="48"/>
      <c r="BE168" s="48"/>
      <c r="BF168" s="48"/>
      <c r="BG168" s="48"/>
      <c r="BH168" s="48"/>
      <c r="BM168" s="48" t="e">
        <f>#REF!+W168</f>
        <v>#REF!</v>
      </c>
    </row>
    <row r="169" spans="1:65" hidden="1" x14ac:dyDescent="0.25">
      <c r="A169" s="325" t="s">
        <v>1627</v>
      </c>
      <c r="B169" s="325">
        <v>543965</v>
      </c>
      <c r="C169" s="325">
        <v>3023315</v>
      </c>
      <c r="D169" s="325" t="s">
        <v>1020</v>
      </c>
      <c r="E169" s="325">
        <v>400062</v>
      </c>
      <c r="F169" s="325" t="s">
        <v>524</v>
      </c>
      <c r="G169" s="325">
        <v>11431</v>
      </c>
      <c r="H169" s="326">
        <v>18036.669999999998</v>
      </c>
      <c r="J169">
        <f t="shared" si="163"/>
        <v>1</v>
      </c>
      <c r="L169" t="s">
        <v>530</v>
      </c>
      <c r="N169" t="str">
        <f t="shared" si="164"/>
        <v>3315.EHCP.I03.1</v>
      </c>
      <c r="O169" t="str">
        <f t="shared" si="165"/>
        <v>11431/543965</v>
      </c>
      <c r="Q169" s="6">
        <f t="shared" si="168"/>
        <v>2774.8723076923075</v>
      </c>
      <c r="R169" s="48">
        <f t="shared" si="169"/>
        <v>1387.4361538461537</v>
      </c>
      <c r="S169" s="48">
        <f t="shared" ref="S169:AB169" si="196">R169</f>
        <v>1387.4361538461537</v>
      </c>
      <c r="T169" s="48">
        <f t="shared" si="196"/>
        <v>1387.4361538461537</v>
      </c>
      <c r="U169" s="48">
        <f t="shared" si="196"/>
        <v>1387.4361538461537</v>
      </c>
      <c r="V169" s="48">
        <f t="shared" si="196"/>
        <v>1387.4361538461537</v>
      </c>
      <c r="W169" s="48">
        <f t="shared" si="196"/>
        <v>1387.4361538461537</v>
      </c>
      <c r="X169" s="48">
        <f t="shared" si="196"/>
        <v>1387.4361538461537</v>
      </c>
      <c r="Y169" s="48">
        <f t="shared" si="196"/>
        <v>1387.4361538461537</v>
      </c>
      <c r="Z169" s="48">
        <f t="shared" si="196"/>
        <v>1387.4361538461537</v>
      </c>
      <c r="AA169" s="48">
        <f t="shared" si="196"/>
        <v>1387.4361538461537</v>
      </c>
      <c r="AB169" s="48">
        <f t="shared" si="196"/>
        <v>1387.4361538461537</v>
      </c>
      <c r="AC169" s="48">
        <f t="shared" si="185"/>
        <v>18036.670000000002</v>
      </c>
      <c r="AD169" s="48">
        <f t="shared" si="186"/>
        <v>0</v>
      </c>
      <c r="AE169" s="48" t="str">
        <f t="shared" si="167"/>
        <v>302331511431EHCP</v>
      </c>
      <c r="AF169" s="48"/>
      <c r="AG169" s="48">
        <f t="shared" si="187"/>
        <v>5549.7446153846149</v>
      </c>
      <c r="AH169" s="48">
        <f t="shared" si="188"/>
        <v>9712.0530769230772</v>
      </c>
      <c r="AI169" s="48">
        <f t="shared" si="189"/>
        <v>13874.36153846154</v>
      </c>
      <c r="AJ169" s="48">
        <f t="shared" si="190"/>
        <v>18036.670000000002</v>
      </c>
      <c r="AK169" s="6"/>
      <c r="AL169" s="6"/>
      <c r="AM169" s="6"/>
      <c r="AN169" s="6"/>
      <c r="AO169" s="6"/>
      <c r="AP169" s="1"/>
      <c r="AQ169" s="48"/>
      <c r="AR169" s="1"/>
      <c r="AV169" s="48"/>
      <c r="AW169" s="48"/>
      <c r="AX169" s="48"/>
      <c r="AY169" s="48"/>
      <c r="AZ169" s="48"/>
      <c r="BA169" s="48"/>
      <c r="BB169" s="48"/>
      <c r="BC169" s="48"/>
      <c r="BD169" s="48"/>
      <c r="BE169" s="48"/>
      <c r="BF169" s="48"/>
      <c r="BG169" s="48"/>
      <c r="BH169" s="48"/>
      <c r="BM169" s="48" t="e">
        <f>#REF!+W169</f>
        <v>#REF!</v>
      </c>
    </row>
    <row r="170" spans="1:65" hidden="1" x14ac:dyDescent="0.25">
      <c r="A170" s="325" t="s">
        <v>1628</v>
      </c>
      <c r="B170" s="325">
        <v>543965</v>
      </c>
      <c r="C170" s="325">
        <v>3023504</v>
      </c>
      <c r="D170" s="325" t="s">
        <v>1021</v>
      </c>
      <c r="E170" s="325">
        <v>400064</v>
      </c>
      <c r="F170" s="325" t="s">
        <v>524</v>
      </c>
      <c r="G170" s="325">
        <v>11431</v>
      </c>
      <c r="H170" s="326">
        <v>68902.42</v>
      </c>
      <c r="J170">
        <f t="shared" si="163"/>
        <v>1</v>
      </c>
      <c r="L170" t="s">
        <v>530</v>
      </c>
      <c r="N170" t="str">
        <f t="shared" si="164"/>
        <v>3504.EHCP.I03.1</v>
      </c>
      <c r="O170" t="str">
        <f t="shared" si="165"/>
        <v>11431/543965</v>
      </c>
      <c r="Q170" s="6">
        <f t="shared" si="168"/>
        <v>10600.372307692307</v>
      </c>
      <c r="R170" s="48">
        <f t="shared" si="169"/>
        <v>5300.1861538461535</v>
      </c>
      <c r="S170" s="48">
        <f t="shared" ref="S170:AB170" si="197">R170</f>
        <v>5300.1861538461535</v>
      </c>
      <c r="T170" s="48">
        <f t="shared" si="197"/>
        <v>5300.1861538461535</v>
      </c>
      <c r="U170" s="48">
        <f t="shared" si="197"/>
        <v>5300.1861538461535</v>
      </c>
      <c r="V170" s="48">
        <f t="shared" si="197"/>
        <v>5300.1861538461535</v>
      </c>
      <c r="W170" s="48">
        <f t="shared" si="197"/>
        <v>5300.1861538461535</v>
      </c>
      <c r="X170" s="48">
        <f t="shared" si="197"/>
        <v>5300.1861538461535</v>
      </c>
      <c r="Y170" s="48">
        <f t="shared" si="197"/>
        <v>5300.1861538461535</v>
      </c>
      <c r="Z170" s="48">
        <f t="shared" si="197"/>
        <v>5300.1861538461535</v>
      </c>
      <c r="AA170" s="48">
        <f t="shared" si="197"/>
        <v>5300.1861538461535</v>
      </c>
      <c r="AB170" s="48">
        <f t="shared" si="197"/>
        <v>5300.1861538461535</v>
      </c>
      <c r="AC170" s="48">
        <f t="shared" si="185"/>
        <v>68902.42</v>
      </c>
      <c r="AD170" s="48">
        <f t="shared" si="186"/>
        <v>0</v>
      </c>
      <c r="AE170" s="48" t="str">
        <f t="shared" si="167"/>
        <v>302350411431EHCP</v>
      </c>
      <c r="AF170" s="48"/>
      <c r="AG170" s="48">
        <f t="shared" si="187"/>
        <v>21200.744615384614</v>
      </c>
      <c r="AH170" s="48">
        <f t="shared" si="188"/>
        <v>37101.303076923075</v>
      </c>
      <c r="AI170" s="48">
        <f t="shared" si="189"/>
        <v>53001.861538461533</v>
      </c>
      <c r="AJ170" s="48">
        <f t="shared" si="190"/>
        <v>68902.42</v>
      </c>
      <c r="AK170" s="6"/>
      <c r="AL170" s="6"/>
      <c r="AM170" s="6"/>
      <c r="AN170" s="6"/>
      <c r="AO170" s="6"/>
      <c r="AP170" s="1"/>
      <c r="AQ170" s="48"/>
      <c r="AR170" s="1"/>
      <c r="AV170" s="48"/>
      <c r="AW170" s="48"/>
      <c r="AX170" s="48"/>
      <c r="AY170" s="48"/>
      <c r="AZ170" s="48"/>
      <c r="BA170" s="48"/>
      <c r="BB170" s="48"/>
      <c r="BC170" s="48"/>
      <c r="BD170" s="48"/>
      <c r="BE170" s="48"/>
      <c r="BF170" s="48"/>
      <c r="BG170" s="48"/>
      <c r="BH170" s="48"/>
      <c r="BM170" s="48" t="e">
        <f>#REF!+W170</f>
        <v>#REF!</v>
      </c>
    </row>
    <row r="171" spans="1:65" hidden="1" x14ac:dyDescent="0.25">
      <c r="A171" s="325" t="s">
        <v>1629</v>
      </c>
      <c r="B171" s="325">
        <v>543965</v>
      </c>
      <c r="C171" s="325">
        <v>3023309</v>
      </c>
      <c r="D171" s="325" t="s">
        <v>1022</v>
      </c>
      <c r="E171" s="325">
        <v>400098</v>
      </c>
      <c r="F171" s="325" t="s">
        <v>524</v>
      </c>
      <c r="G171" s="325">
        <v>11431</v>
      </c>
      <c r="H171" s="326">
        <v>40015.67</v>
      </c>
      <c r="J171">
        <f t="shared" si="163"/>
        <v>1</v>
      </c>
      <c r="L171" t="s">
        <v>530</v>
      </c>
      <c r="N171" t="str">
        <f t="shared" si="164"/>
        <v>3309.EHCP.I03.1</v>
      </c>
      <c r="O171" t="str">
        <f t="shared" si="165"/>
        <v>11431/543965</v>
      </c>
      <c r="Q171" s="6">
        <f t="shared" si="168"/>
        <v>6156.2569230769232</v>
      </c>
      <c r="R171" s="48">
        <f t="shared" si="169"/>
        <v>3078.1284615384616</v>
      </c>
      <c r="S171" s="48">
        <f t="shared" ref="S171:AB171" si="198">R171</f>
        <v>3078.1284615384616</v>
      </c>
      <c r="T171" s="48">
        <f t="shared" si="198"/>
        <v>3078.1284615384616</v>
      </c>
      <c r="U171" s="48">
        <f t="shared" si="198"/>
        <v>3078.1284615384616</v>
      </c>
      <c r="V171" s="48">
        <f t="shared" si="198"/>
        <v>3078.1284615384616</v>
      </c>
      <c r="W171" s="48">
        <f t="shared" si="198"/>
        <v>3078.1284615384616</v>
      </c>
      <c r="X171" s="48">
        <f t="shared" si="198"/>
        <v>3078.1284615384616</v>
      </c>
      <c r="Y171" s="48">
        <f t="shared" si="198"/>
        <v>3078.1284615384616</v>
      </c>
      <c r="Z171" s="48">
        <f t="shared" si="198"/>
        <v>3078.1284615384616</v>
      </c>
      <c r="AA171" s="48">
        <f t="shared" si="198"/>
        <v>3078.1284615384616</v>
      </c>
      <c r="AB171" s="48">
        <f t="shared" si="198"/>
        <v>3078.1284615384616</v>
      </c>
      <c r="AC171" s="48">
        <f t="shared" si="185"/>
        <v>40015.670000000006</v>
      </c>
      <c r="AD171" s="48">
        <f t="shared" si="186"/>
        <v>0</v>
      </c>
      <c r="AE171" s="48" t="str">
        <f t="shared" si="167"/>
        <v>302330911431EHCP</v>
      </c>
      <c r="AF171" s="48"/>
      <c r="AG171" s="48">
        <f t="shared" si="187"/>
        <v>12312.513846153846</v>
      </c>
      <c r="AH171" s="48">
        <f t="shared" si="188"/>
        <v>21546.899230769232</v>
      </c>
      <c r="AI171" s="48">
        <f t="shared" si="189"/>
        <v>30781.284615384615</v>
      </c>
      <c r="AJ171" s="48">
        <f t="shared" si="190"/>
        <v>40015.670000000006</v>
      </c>
      <c r="AK171" s="6"/>
      <c r="AL171" s="6"/>
      <c r="AM171" s="6"/>
      <c r="AN171" s="6"/>
      <c r="AO171" s="6"/>
      <c r="AP171" s="1"/>
      <c r="AQ171" s="48"/>
      <c r="AR171" s="1"/>
      <c r="AV171" s="48"/>
      <c r="AW171" s="48"/>
      <c r="AX171" s="48"/>
      <c r="AY171" s="48"/>
      <c r="AZ171" s="48"/>
      <c r="BA171" s="48"/>
      <c r="BB171" s="48"/>
      <c r="BC171" s="48"/>
      <c r="BD171" s="48"/>
      <c r="BE171" s="48"/>
      <c r="BF171" s="48"/>
      <c r="BG171" s="48"/>
      <c r="BH171" s="48"/>
      <c r="BM171" s="48" t="e">
        <f>#REF!+W171</f>
        <v>#REF!</v>
      </c>
    </row>
    <row r="172" spans="1:65" hidden="1" x14ac:dyDescent="0.25">
      <c r="A172" s="325" t="s">
        <v>1630</v>
      </c>
      <c r="B172" s="325">
        <v>543965</v>
      </c>
      <c r="C172" s="325">
        <v>3023309</v>
      </c>
      <c r="D172" s="325" t="s">
        <v>1022</v>
      </c>
      <c r="E172" s="325">
        <v>400098</v>
      </c>
      <c r="F172" s="325" t="s">
        <v>4651</v>
      </c>
      <c r="G172" s="325">
        <v>10265</v>
      </c>
      <c r="H172" s="326">
        <v>6312.72</v>
      </c>
      <c r="J172">
        <f t="shared" si="163"/>
        <v>2</v>
      </c>
      <c r="L172" t="s">
        <v>530</v>
      </c>
      <c r="N172" t="str">
        <f t="shared" si="164"/>
        <v>3309.SENI.I03.2</v>
      </c>
      <c r="O172" t="str">
        <f t="shared" si="165"/>
        <v>10265/543965</v>
      </c>
      <c r="Q172" s="6">
        <f t="shared" si="168"/>
        <v>971.18769230769237</v>
      </c>
      <c r="R172" s="48">
        <f t="shared" si="169"/>
        <v>485.59384615384619</v>
      </c>
      <c r="S172" s="48">
        <f t="shared" ref="S172:AB172" si="199">R172</f>
        <v>485.59384615384619</v>
      </c>
      <c r="T172" s="48">
        <f t="shared" si="199"/>
        <v>485.59384615384619</v>
      </c>
      <c r="U172" s="48">
        <f t="shared" si="199"/>
        <v>485.59384615384619</v>
      </c>
      <c r="V172" s="48">
        <f t="shared" si="199"/>
        <v>485.59384615384619</v>
      </c>
      <c r="W172" s="48">
        <f t="shared" si="199"/>
        <v>485.59384615384619</v>
      </c>
      <c r="X172" s="48">
        <f t="shared" si="199"/>
        <v>485.59384615384619</v>
      </c>
      <c r="Y172" s="48">
        <f t="shared" si="199"/>
        <v>485.59384615384619</v>
      </c>
      <c r="Z172" s="48">
        <f t="shared" si="199"/>
        <v>485.59384615384619</v>
      </c>
      <c r="AA172" s="48">
        <f t="shared" si="199"/>
        <v>485.59384615384619</v>
      </c>
      <c r="AB172" s="48">
        <f t="shared" si="199"/>
        <v>485.59384615384619</v>
      </c>
      <c r="AC172" s="48">
        <f t="shared" si="185"/>
        <v>6312.72</v>
      </c>
      <c r="AD172" s="48">
        <f t="shared" si="186"/>
        <v>0</v>
      </c>
      <c r="AE172" s="48" t="str">
        <f t="shared" si="167"/>
        <v>302330910265SENInclusion</v>
      </c>
      <c r="AF172" s="48"/>
      <c r="AG172" s="48">
        <f t="shared" si="187"/>
        <v>1942.3753846153847</v>
      </c>
      <c r="AH172" s="48">
        <f t="shared" si="188"/>
        <v>3399.1569230769232</v>
      </c>
      <c r="AI172" s="48">
        <f t="shared" si="189"/>
        <v>4855.9384615384615</v>
      </c>
      <c r="AJ172" s="48">
        <f t="shared" si="190"/>
        <v>6312.72</v>
      </c>
      <c r="AK172" s="6"/>
      <c r="AL172" s="6"/>
      <c r="AM172" s="6"/>
      <c r="AN172" s="6"/>
      <c r="AO172" s="6"/>
      <c r="AP172" s="1"/>
      <c r="AQ172" s="48"/>
      <c r="AR172" s="1"/>
      <c r="AV172" s="48"/>
      <c r="AW172" s="48"/>
      <c r="AX172" s="48"/>
      <c r="AY172" s="48"/>
      <c r="AZ172" s="48"/>
      <c r="BA172" s="48"/>
      <c r="BB172" s="48"/>
      <c r="BC172" s="48"/>
      <c r="BD172" s="48"/>
      <c r="BE172" s="48"/>
      <c r="BF172" s="48"/>
      <c r="BG172" s="48"/>
      <c r="BH172" s="48"/>
      <c r="BM172" s="48"/>
    </row>
    <row r="173" spans="1:65" hidden="1" x14ac:dyDescent="0.25">
      <c r="A173" s="325" t="s">
        <v>1631</v>
      </c>
      <c r="B173" s="325">
        <v>543965</v>
      </c>
      <c r="C173" s="325">
        <v>3023307</v>
      </c>
      <c r="D173" s="325" t="s">
        <v>1023</v>
      </c>
      <c r="E173" s="325">
        <v>400114</v>
      </c>
      <c r="F173" s="325" t="s">
        <v>524</v>
      </c>
      <c r="G173" s="325">
        <v>11431</v>
      </c>
      <c r="H173" s="326">
        <v>11695.83</v>
      </c>
      <c r="J173">
        <f t="shared" si="163"/>
        <v>1</v>
      </c>
      <c r="L173" t="s">
        <v>530</v>
      </c>
      <c r="N173" t="str">
        <f t="shared" si="164"/>
        <v>3307.EHCP.I03.1</v>
      </c>
      <c r="O173" t="str">
        <f t="shared" si="165"/>
        <v>11431/543965</v>
      </c>
      <c r="Q173" s="6">
        <f t="shared" si="168"/>
        <v>1799.3584615384616</v>
      </c>
      <c r="R173" s="48">
        <f t="shared" si="169"/>
        <v>899.6792307692308</v>
      </c>
      <c r="S173" s="48">
        <f t="shared" ref="S173:AB173" si="200">R173</f>
        <v>899.6792307692308</v>
      </c>
      <c r="T173" s="48">
        <f t="shared" si="200"/>
        <v>899.6792307692308</v>
      </c>
      <c r="U173" s="48">
        <f t="shared" si="200"/>
        <v>899.6792307692308</v>
      </c>
      <c r="V173" s="48">
        <f t="shared" si="200"/>
        <v>899.6792307692308</v>
      </c>
      <c r="W173" s="48">
        <f t="shared" si="200"/>
        <v>899.6792307692308</v>
      </c>
      <c r="X173" s="48">
        <f t="shared" si="200"/>
        <v>899.6792307692308</v>
      </c>
      <c r="Y173" s="48">
        <f t="shared" si="200"/>
        <v>899.6792307692308</v>
      </c>
      <c r="Z173" s="48">
        <f t="shared" si="200"/>
        <v>899.6792307692308</v>
      </c>
      <c r="AA173" s="48">
        <f t="shared" si="200"/>
        <v>899.6792307692308</v>
      </c>
      <c r="AB173" s="48">
        <f t="shared" si="200"/>
        <v>899.6792307692308</v>
      </c>
      <c r="AC173" s="48">
        <f t="shared" si="185"/>
        <v>11695.829999999996</v>
      </c>
      <c r="AD173" s="48">
        <f t="shared" si="186"/>
        <v>0</v>
      </c>
      <c r="AE173" s="48" t="str">
        <f t="shared" si="167"/>
        <v>302330711431EHCP</v>
      </c>
      <c r="AF173" s="48"/>
      <c r="AG173" s="48">
        <f t="shared" si="187"/>
        <v>3598.7169230769232</v>
      </c>
      <c r="AH173" s="48">
        <f t="shared" si="188"/>
        <v>6297.7546153846142</v>
      </c>
      <c r="AI173" s="48">
        <f t="shared" si="189"/>
        <v>8996.7923076923053</v>
      </c>
      <c r="AJ173" s="48">
        <f t="shared" si="190"/>
        <v>11695.829999999996</v>
      </c>
      <c r="AK173" s="6"/>
      <c r="AL173" s="6"/>
      <c r="AM173" s="6"/>
      <c r="AN173" s="6"/>
      <c r="AO173" s="6"/>
      <c r="AP173" s="1"/>
      <c r="AQ173" s="48"/>
      <c r="AR173" s="1"/>
      <c r="AV173" s="48"/>
      <c r="AW173" s="48"/>
      <c r="AX173" s="48"/>
      <c r="AY173" s="48"/>
      <c r="AZ173" s="48"/>
      <c r="BA173" s="48"/>
      <c r="BB173" s="48"/>
      <c r="BC173" s="48"/>
      <c r="BD173" s="48"/>
      <c r="BE173" s="48"/>
      <c r="BF173" s="48"/>
      <c r="BG173" s="48"/>
      <c r="BH173" s="48"/>
      <c r="BM173" s="48" t="e">
        <f>#REF!+W173</f>
        <v>#REF!</v>
      </c>
    </row>
    <row r="174" spans="1:65" hidden="1" x14ac:dyDescent="0.25">
      <c r="A174" s="325" t="s">
        <v>4653</v>
      </c>
      <c r="B174" s="325">
        <v>543965</v>
      </c>
      <c r="C174" s="325">
        <v>3023307</v>
      </c>
      <c r="D174" s="325" t="s">
        <v>1023</v>
      </c>
      <c r="E174" s="325">
        <v>400114</v>
      </c>
      <c r="F174" s="325" t="s">
        <v>4651</v>
      </c>
      <c r="G174" s="325">
        <v>10265</v>
      </c>
      <c r="H174" s="326">
        <v>1837.45</v>
      </c>
      <c r="J174">
        <f t="shared" si="163"/>
        <v>2</v>
      </c>
      <c r="L174" t="s">
        <v>530</v>
      </c>
      <c r="N174" t="str">
        <f t="shared" si="164"/>
        <v>3307.SENI.I03.2</v>
      </c>
      <c r="O174" t="str">
        <f t="shared" si="165"/>
        <v>10265/543965</v>
      </c>
      <c r="Q174" s="6">
        <f t="shared" si="168"/>
        <v>282.68461538461537</v>
      </c>
      <c r="R174" s="48">
        <f t="shared" si="169"/>
        <v>141.34230769230768</v>
      </c>
      <c r="S174" s="48">
        <f t="shared" ref="S174:AB174" si="201">R174</f>
        <v>141.34230769230768</v>
      </c>
      <c r="T174" s="48">
        <f t="shared" si="201"/>
        <v>141.34230769230768</v>
      </c>
      <c r="U174" s="48">
        <f t="shared" si="201"/>
        <v>141.34230769230768</v>
      </c>
      <c r="V174" s="48">
        <f t="shared" si="201"/>
        <v>141.34230769230768</v>
      </c>
      <c r="W174" s="48">
        <f t="shared" si="201"/>
        <v>141.34230769230768</v>
      </c>
      <c r="X174" s="48">
        <f t="shared" si="201"/>
        <v>141.34230769230768</v>
      </c>
      <c r="Y174" s="48">
        <f t="shared" si="201"/>
        <v>141.34230769230768</v>
      </c>
      <c r="Z174" s="48">
        <f t="shared" si="201"/>
        <v>141.34230769230768</v>
      </c>
      <c r="AA174" s="48">
        <f t="shared" si="201"/>
        <v>141.34230769230768</v>
      </c>
      <c r="AB174" s="48">
        <f t="shared" si="201"/>
        <v>141.34230769230768</v>
      </c>
      <c r="AC174" s="48">
        <f t="shared" si="185"/>
        <v>1837.45</v>
      </c>
      <c r="AD174" s="48">
        <f t="shared" si="186"/>
        <v>0</v>
      </c>
      <c r="AE174" s="48" t="str">
        <f t="shared" si="167"/>
        <v>302330710265SENInclusion</v>
      </c>
      <c r="AF174" s="48"/>
      <c r="AG174" s="48">
        <f t="shared" si="187"/>
        <v>565.36923076923074</v>
      </c>
      <c r="AH174" s="48">
        <f t="shared" si="188"/>
        <v>989.39615384615388</v>
      </c>
      <c r="AI174" s="48">
        <f t="shared" si="189"/>
        <v>1413.4230769230769</v>
      </c>
      <c r="AJ174" s="48">
        <f t="shared" si="190"/>
        <v>1837.45</v>
      </c>
      <c r="AK174" s="6"/>
      <c r="AL174" s="6"/>
      <c r="AM174" s="6"/>
      <c r="AN174" s="6"/>
      <c r="AO174" s="6"/>
      <c r="AP174" s="1"/>
      <c r="AQ174" s="48"/>
      <c r="AR174" s="1"/>
      <c r="AV174" s="48"/>
      <c r="AW174" s="48"/>
      <c r="AX174" s="48"/>
      <c r="AY174" s="48"/>
      <c r="AZ174" s="48"/>
      <c r="BA174" s="48"/>
      <c r="BB174" s="48"/>
      <c r="BC174" s="48"/>
      <c r="BD174" s="48"/>
      <c r="BE174" s="48"/>
      <c r="BF174" s="48"/>
      <c r="BG174" s="48"/>
      <c r="BH174" s="48"/>
      <c r="BM174" s="48" t="e">
        <f>#REF!+W174</f>
        <v>#REF!</v>
      </c>
    </row>
    <row r="175" spans="1:65" hidden="1" x14ac:dyDescent="0.25">
      <c r="A175" s="325" t="s">
        <v>1632</v>
      </c>
      <c r="B175" s="325">
        <v>543965</v>
      </c>
      <c r="C175" s="325">
        <v>3023509</v>
      </c>
      <c r="D175" s="325" t="s">
        <v>1024</v>
      </c>
      <c r="E175" s="325">
        <v>400066</v>
      </c>
      <c r="F175" s="325" t="s">
        <v>524</v>
      </c>
      <c r="G175" s="325">
        <v>11431</v>
      </c>
      <c r="H175" s="326">
        <v>101017.08</v>
      </c>
      <c r="J175">
        <f t="shared" si="163"/>
        <v>1</v>
      </c>
      <c r="L175" t="s">
        <v>530</v>
      </c>
      <c r="N175" t="str">
        <f t="shared" si="164"/>
        <v>3509.EHCP.I03.1</v>
      </c>
      <c r="O175" t="str">
        <f t="shared" si="165"/>
        <v>11431/543965</v>
      </c>
      <c r="Q175" s="6">
        <f t="shared" si="168"/>
        <v>15541.08923076923</v>
      </c>
      <c r="R175" s="48">
        <f t="shared" si="169"/>
        <v>7770.5446153846151</v>
      </c>
      <c r="S175" s="48">
        <f t="shared" ref="S175:AB175" si="202">R175</f>
        <v>7770.5446153846151</v>
      </c>
      <c r="T175" s="48">
        <f t="shared" si="202"/>
        <v>7770.5446153846151</v>
      </c>
      <c r="U175" s="48">
        <f t="shared" si="202"/>
        <v>7770.5446153846151</v>
      </c>
      <c r="V175" s="48">
        <f t="shared" si="202"/>
        <v>7770.5446153846151</v>
      </c>
      <c r="W175" s="48">
        <f t="shared" si="202"/>
        <v>7770.5446153846151</v>
      </c>
      <c r="X175" s="48">
        <f t="shared" si="202"/>
        <v>7770.5446153846151</v>
      </c>
      <c r="Y175" s="48">
        <f t="shared" si="202"/>
        <v>7770.5446153846151</v>
      </c>
      <c r="Z175" s="48">
        <f t="shared" si="202"/>
        <v>7770.5446153846151</v>
      </c>
      <c r="AA175" s="48">
        <f t="shared" si="202"/>
        <v>7770.5446153846151</v>
      </c>
      <c r="AB175" s="48">
        <f t="shared" si="202"/>
        <v>7770.5446153846151</v>
      </c>
      <c r="AC175" s="48">
        <f t="shared" si="185"/>
        <v>101017.07999999999</v>
      </c>
      <c r="AD175" s="48">
        <f t="shared" si="186"/>
        <v>0</v>
      </c>
      <c r="AE175" s="48" t="str">
        <f t="shared" si="167"/>
        <v>302350911431EHCP</v>
      </c>
      <c r="AF175" s="48"/>
      <c r="AG175" s="48">
        <f t="shared" si="187"/>
        <v>31082.17846153846</v>
      </c>
      <c r="AH175" s="48">
        <f t="shared" si="188"/>
        <v>54393.8123076923</v>
      </c>
      <c r="AI175" s="48">
        <f t="shared" si="189"/>
        <v>77705.446153846147</v>
      </c>
      <c r="AJ175" s="48">
        <f t="shared" si="190"/>
        <v>101017.07999999999</v>
      </c>
      <c r="AK175" s="6"/>
      <c r="AL175" s="6"/>
      <c r="AM175" s="6"/>
      <c r="AN175" s="6"/>
      <c r="AO175" s="6"/>
      <c r="AP175" s="1"/>
      <c r="AQ175" s="48"/>
      <c r="AR175" s="1"/>
      <c r="AV175" s="48"/>
      <c r="AW175" s="48"/>
      <c r="AX175" s="48"/>
      <c r="AY175" s="48"/>
      <c r="AZ175" s="48"/>
      <c r="BA175" s="48"/>
      <c r="BB175" s="48"/>
      <c r="BC175" s="48"/>
      <c r="BD175" s="48"/>
      <c r="BE175" s="48"/>
      <c r="BF175" s="48"/>
      <c r="BG175" s="48"/>
      <c r="BH175" s="48"/>
      <c r="BM175" s="48" t="e">
        <f>#REF!+W175</f>
        <v>#REF!</v>
      </c>
    </row>
    <row r="176" spans="1:65" hidden="1" x14ac:dyDescent="0.25">
      <c r="A176" s="325" t="s">
        <v>4654</v>
      </c>
      <c r="B176" s="325">
        <v>543965</v>
      </c>
      <c r="C176" s="325">
        <v>3023509</v>
      </c>
      <c r="D176" s="325" t="s">
        <v>1024</v>
      </c>
      <c r="E176" s="325">
        <v>400066</v>
      </c>
      <c r="F176" s="325" t="s">
        <v>4651</v>
      </c>
      <c r="G176" s="325">
        <v>10265</v>
      </c>
      <c r="H176" s="326">
        <v>1418.6</v>
      </c>
      <c r="J176">
        <f t="shared" si="163"/>
        <v>2</v>
      </c>
      <c r="L176" t="s">
        <v>530</v>
      </c>
      <c r="N176" t="str">
        <f t="shared" si="164"/>
        <v>3509.SENI.I03.2</v>
      </c>
      <c r="O176" t="str">
        <f t="shared" si="165"/>
        <v>10265/543965</v>
      </c>
      <c r="Q176" s="6">
        <f t="shared" si="168"/>
        <v>218.24615384615385</v>
      </c>
      <c r="R176" s="48">
        <f t="shared" si="169"/>
        <v>109.12307692307692</v>
      </c>
      <c r="S176" s="48">
        <f t="shared" ref="S176:AB176" si="203">R176</f>
        <v>109.12307692307692</v>
      </c>
      <c r="T176" s="48">
        <f t="shared" si="203"/>
        <v>109.12307692307692</v>
      </c>
      <c r="U176" s="48">
        <f t="shared" si="203"/>
        <v>109.12307692307692</v>
      </c>
      <c r="V176" s="48">
        <f t="shared" si="203"/>
        <v>109.12307692307692</v>
      </c>
      <c r="W176" s="48">
        <f t="shared" si="203"/>
        <v>109.12307692307692</v>
      </c>
      <c r="X176" s="48">
        <f t="shared" si="203"/>
        <v>109.12307692307692</v>
      </c>
      <c r="Y176" s="48">
        <f t="shared" si="203"/>
        <v>109.12307692307692</v>
      </c>
      <c r="Z176" s="48">
        <f t="shared" si="203"/>
        <v>109.12307692307692</v>
      </c>
      <c r="AA176" s="48">
        <f t="shared" si="203"/>
        <v>109.12307692307692</v>
      </c>
      <c r="AB176" s="48">
        <f t="shared" si="203"/>
        <v>109.12307692307692</v>
      </c>
      <c r="AC176" s="48">
        <f t="shared" si="185"/>
        <v>1418.6000000000001</v>
      </c>
      <c r="AD176" s="48">
        <f t="shared" si="186"/>
        <v>0</v>
      </c>
      <c r="AE176" s="48" t="str">
        <f t="shared" si="167"/>
        <v>302350910265SENInclusion</v>
      </c>
      <c r="AF176" s="48"/>
      <c r="AG176" s="48">
        <f t="shared" si="187"/>
        <v>436.49230769230769</v>
      </c>
      <c r="AH176" s="48">
        <f t="shared" si="188"/>
        <v>763.86153846153854</v>
      </c>
      <c r="AI176" s="48">
        <f t="shared" si="189"/>
        <v>1091.2307692307693</v>
      </c>
      <c r="AJ176" s="48">
        <f t="shared" si="190"/>
        <v>1418.6000000000001</v>
      </c>
      <c r="AK176" s="6"/>
      <c r="AL176" s="6"/>
      <c r="AM176" s="6"/>
      <c r="AN176" s="6"/>
      <c r="AO176" s="6"/>
      <c r="AP176" s="1"/>
      <c r="AQ176" s="48"/>
      <c r="AR176" s="1"/>
      <c r="AV176" s="48"/>
      <c r="AW176" s="48"/>
      <c r="AX176" s="48"/>
      <c r="AY176" s="48"/>
      <c r="AZ176" s="48"/>
      <c r="BA176" s="48"/>
      <c r="BB176" s="48"/>
      <c r="BC176" s="48"/>
      <c r="BD176" s="48"/>
      <c r="BE176" s="48"/>
      <c r="BF176" s="48"/>
      <c r="BG176" s="48"/>
      <c r="BH176" s="48"/>
      <c r="BM176" s="48" t="e">
        <f>#REF!+W176</f>
        <v>#REF!</v>
      </c>
    </row>
    <row r="177" spans="1:65" hidden="1" x14ac:dyDescent="0.25">
      <c r="A177" s="325" t="s">
        <v>1633</v>
      </c>
      <c r="B177" s="325">
        <v>543965</v>
      </c>
      <c r="C177" s="325">
        <v>3021003</v>
      </c>
      <c r="D177" s="325" t="s">
        <v>1053</v>
      </c>
      <c r="E177" s="325">
        <v>400102</v>
      </c>
      <c r="F177" s="325" t="s">
        <v>524</v>
      </c>
      <c r="G177" s="325">
        <v>11439</v>
      </c>
      <c r="H177" s="326">
        <v>8417.7999999999993</v>
      </c>
      <c r="J177">
        <f t="shared" si="163"/>
        <v>1</v>
      </c>
      <c r="L177" t="s">
        <v>530</v>
      </c>
      <c r="N177" t="str">
        <f t="shared" si="164"/>
        <v>1003.EHCP.I03.1</v>
      </c>
      <c r="O177" t="str">
        <f t="shared" si="165"/>
        <v>11439/543965</v>
      </c>
      <c r="Q177" s="6">
        <f t="shared" si="168"/>
        <v>1295.0461538461536</v>
      </c>
      <c r="R177" s="48">
        <f t="shared" si="169"/>
        <v>647.52307692307681</v>
      </c>
      <c r="S177" s="48">
        <f t="shared" ref="S177:AB177" si="204">R177</f>
        <v>647.52307692307681</v>
      </c>
      <c r="T177" s="48">
        <f t="shared" si="204"/>
        <v>647.52307692307681</v>
      </c>
      <c r="U177" s="48">
        <f t="shared" si="204"/>
        <v>647.52307692307681</v>
      </c>
      <c r="V177" s="48">
        <f t="shared" si="204"/>
        <v>647.52307692307681</v>
      </c>
      <c r="W177" s="48">
        <f t="shared" si="204"/>
        <v>647.52307692307681</v>
      </c>
      <c r="X177" s="48">
        <f t="shared" si="204"/>
        <v>647.52307692307681</v>
      </c>
      <c r="Y177" s="48">
        <f t="shared" si="204"/>
        <v>647.52307692307681</v>
      </c>
      <c r="Z177" s="48">
        <f t="shared" si="204"/>
        <v>647.52307692307681</v>
      </c>
      <c r="AA177" s="48">
        <f t="shared" si="204"/>
        <v>647.52307692307681</v>
      </c>
      <c r="AB177" s="48">
        <f t="shared" si="204"/>
        <v>647.52307692307681</v>
      </c>
      <c r="AC177" s="48">
        <f t="shared" si="185"/>
        <v>8417.7999999999975</v>
      </c>
      <c r="AD177" s="48">
        <f t="shared" si="186"/>
        <v>0</v>
      </c>
      <c r="AE177" s="48" t="str">
        <f t="shared" si="167"/>
        <v>302100311439EHCP</v>
      </c>
      <c r="AF177" s="48"/>
      <c r="AG177" s="48">
        <f t="shared" si="187"/>
        <v>2590.0923076923073</v>
      </c>
      <c r="AH177" s="48">
        <f t="shared" si="188"/>
        <v>4532.661538461537</v>
      </c>
      <c r="AI177" s="48">
        <f t="shared" si="189"/>
        <v>6475.2307692307668</v>
      </c>
      <c r="AJ177" s="48">
        <f t="shared" si="190"/>
        <v>8417.7999999999975</v>
      </c>
      <c r="AK177" s="6"/>
      <c r="AL177" s="6"/>
      <c r="AM177" s="6"/>
      <c r="AN177" s="6"/>
      <c r="AO177" s="6"/>
      <c r="AP177" s="1"/>
      <c r="AQ177" s="48"/>
      <c r="AR177" s="1"/>
      <c r="AV177" s="48"/>
      <c r="AW177" s="48"/>
      <c r="AX177" s="48"/>
      <c r="AY177" s="48"/>
      <c r="AZ177" s="48"/>
      <c r="BA177" s="48"/>
      <c r="BB177" s="48"/>
      <c r="BC177" s="48"/>
      <c r="BD177" s="48"/>
      <c r="BE177" s="48"/>
      <c r="BF177" s="48"/>
      <c r="BG177" s="48"/>
      <c r="BH177" s="48"/>
      <c r="BM177" s="48" t="e">
        <f>#REF!+W177</f>
        <v>#REF!</v>
      </c>
    </row>
    <row r="178" spans="1:65" hidden="1" x14ac:dyDescent="0.25">
      <c r="A178" s="325" t="s">
        <v>1634</v>
      </c>
      <c r="B178" s="325">
        <v>543965</v>
      </c>
      <c r="C178" s="325">
        <v>3021003</v>
      </c>
      <c r="D178" s="325" t="s">
        <v>1053</v>
      </c>
      <c r="E178" s="325">
        <v>400102</v>
      </c>
      <c r="F178" s="325" t="s">
        <v>4651</v>
      </c>
      <c r="G178" s="325">
        <v>10265</v>
      </c>
      <c r="H178" s="326">
        <v>11128.2</v>
      </c>
      <c r="J178">
        <f t="shared" si="163"/>
        <v>2</v>
      </c>
      <c r="L178" t="s">
        <v>530</v>
      </c>
      <c r="N178" t="str">
        <f t="shared" si="164"/>
        <v>1003.SENI.I03.2</v>
      </c>
      <c r="O178" t="str">
        <f t="shared" si="165"/>
        <v>10265/543965</v>
      </c>
      <c r="Q178" s="6">
        <f t="shared" si="168"/>
        <v>1712.0307692307692</v>
      </c>
      <c r="R178" s="48">
        <f t="shared" si="169"/>
        <v>856.01538461538462</v>
      </c>
      <c r="S178" s="48">
        <f t="shared" ref="S178:AB178" si="205">R178</f>
        <v>856.01538461538462</v>
      </c>
      <c r="T178" s="48">
        <f t="shared" si="205"/>
        <v>856.01538461538462</v>
      </c>
      <c r="U178" s="48">
        <f t="shared" si="205"/>
        <v>856.01538461538462</v>
      </c>
      <c r="V178" s="48">
        <f t="shared" si="205"/>
        <v>856.01538461538462</v>
      </c>
      <c r="W178" s="48">
        <f t="shared" si="205"/>
        <v>856.01538461538462</v>
      </c>
      <c r="X178" s="48">
        <f t="shared" si="205"/>
        <v>856.01538461538462</v>
      </c>
      <c r="Y178" s="48">
        <f t="shared" si="205"/>
        <v>856.01538461538462</v>
      </c>
      <c r="Z178" s="48">
        <f t="shared" si="205"/>
        <v>856.01538461538462</v>
      </c>
      <c r="AA178" s="48">
        <f t="shared" si="205"/>
        <v>856.01538461538462</v>
      </c>
      <c r="AB178" s="48">
        <f t="shared" si="205"/>
        <v>856.01538461538462</v>
      </c>
      <c r="AC178" s="48">
        <f t="shared" si="185"/>
        <v>11128.199999999999</v>
      </c>
      <c r="AD178" s="48">
        <f t="shared" si="186"/>
        <v>0</v>
      </c>
      <c r="AE178" s="48" t="str">
        <f t="shared" si="167"/>
        <v>302100310265SENInclusion</v>
      </c>
      <c r="AF178" s="48"/>
      <c r="AG178" s="48">
        <f t="shared" si="187"/>
        <v>3424.0615384615385</v>
      </c>
      <c r="AH178" s="48">
        <f t="shared" si="188"/>
        <v>5992.1076923076917</v>
      </c>
      <c r="AI178" s="48">
        <f t="shared" si="189"/>
        <v>8560.1538461538457</v>
      </c>
      <c r="AJ178" s="48">
        <f t="shared" si="190"/>
        <v>11128.199999999999</v>
      </c>
      <c r="AK178" s="6"/>
      <c r="AL178" s="6"/>
      <c r="AM178" s="6"/>
      <c r="AN178" s="6"/>
      <c r="AO178" s="6"/>
      <c r="AP178" s="1"/>
      <c r="AQ178" s="48"/>
      <c r="AR178" s="1"/>
      <c r="AV178" s="48"/>
      <c r="AW178" s="48"/>
      <c r="AX178" s="48"/>
      <c r="AY178" s="48"/>
      <c r="AZ178" s="48"/>
      <c r="BA178" s="48"/>
      <c r="BB178" s="48"/>
      <c r="BC178" s="48"/>
      <c r="BD178" s="48"/>
      <c r="BE178" s="48"/>
      <c r="BF178" s="48"/>
      <c r="BG178" s="48"/>
      <c r="BH178" s="48"/>
      <c r="BM178" s="48" t="e">
        <f>#REF!+W178</f>
        <v>#REF!</v>
      </c>
    </row>
    <row r="179" spans="1:65" hidden="1" x14ac:dyDescent="0.25">
      <c r="A179" s="325" t="s">
        <v>1635</v>
      </c>
      <c r="B179" s="325">
        <v>543965</v>
      </c>
      <c r="C179" s="325">
        <v>3023521</v>
      </c>
      <c r="D179" s="325" t="s">
        <v>1050</v>
      </c>
      <c r="E179" s="325">
        <v>400135</v>
      </c>
      <c r="F179" s="325" t="s">
        <v>524</v>
      </c>
      <c r="G179" s="325">
        <v>11431</v>
      </c>
      <c r="H179" s="326">
        <v>80708.76999999999</v>
      </c>
      <c r="J179">
        <f t="shared" si="163"/>
        <v>1</v>
      </c>
      <c r="L179" t="s">
        <v>530</v>
      </c>
      <c r="N179" t="str">
        <f t="shared" si="164"/>
        <v>3521.EHCP.I03.1</v>
      </c>
      <c r="O179" t="str">
        <f t="shared" si="165"/>
        <v>11431/543965</v>
      </c>
      <c r="Q179" s="6">
        <f t="shared" si="168"/>
        <v>12416.733846153844</v>
      </c>
      <c r="R179" s="48">
        <f t="shared" si="169"/>
        <v>6208.3669230769219</v>
      </c>
      <c r="S179" s="48">
        <f t="shared" ref="S179:AB179" si="206">R179</f>
        <v>6208.3669230769219</v>
      </c>
      <c r="T179" s="48">
        <f t="shared" si="206"/>
        <v>6208.3669230769219</v>
      </c>
      <c r="U179" s="48">
        <f t="shared" si="206"/>
        <v>6208.3669230769219</v>
      </c>
      <c r="V179" s="48">
        <f t="shared" si="206"/>
        <v>6208.3669230769219</v>
      </c>
      <c r="W179" s="48">
        <f t="shared" si="206"/>
        <v>6208.3669230769219</v>
      </c>
      <c r="X179" s="48">
        <f t="shared" si="206"/>
        <v>6208.3669230769219</v>
      </c>
      <c r="Y179" s="48">
        <f t="shared" si="206"/>
        <v>6208.3669230769219</v>
      </c>
      <c r="Z179" s="48">
        <f t="shared" si="206"/>
        <v>6208.3669230769219</v>
      </c>
      <c r="AA179" s="48">
        <f t="shared" si="206"/>
        <v>6208.3669230769219</v>
      </c>
      <c r="AB179" s="48">
        <f t="shared" si="206"/>
        <v>6208.3669230769219</v>
      </c>
      <c r="AC179" s="48">
        <f t="shared" si="185"/>
        <v>80708.769999999975</v>
      </c>
      <c r="AD179" s="48">
        <f t="shared" si="186"/>
        <v>0</v>
      </c>
      <c r="AE179" s="48" t="str">
        <f t="shared" si="167"/>
        <v>302352111431EHCP</v>
      </c>
      <c r="AF179" s="48"/>
      <c r="AG179" s="48">
        <f t="shared" si="187"/>
        <v>24833.467692307688</v>
      </c>
      <c r="AH179" s="48">
        <f t="shared" si="188"/>
        <v>43458.568461538453</v>
      </c>
      <c r="AI179" s="48">
        <f t="shared" si="189"/>
        <v>62083.669230769221</v>
      </c>
      <c r="AJ179" s="48">
        <f t="shared" si="190"/>
        <v>80708.769999999975</v>
      </c>
      <c r="AK179" s="6"/>
      <c r="AL179" s="6"/>
      <c r="AM179" s="6"/>
      <c r="AN179" s="6"/>
      <c r="AO179" s="6"/>
      <c r="AP179" s="1"/>
      <c r="AQ179" s="48"/>
      <c r="AR179" s="1"/>
      <c r="AV179" s="48"/>
      <c r="AW179" s="48"/>
      <c r="AX179" s="48"/>
      <c r="AY179" s="48"/>
      <c r="AZ179" s="48"/>
      <c r="BA179" s="48"/>
      <c r="BB179" s="48"/>
      <c r="BC179" s="48"/>
      <c r="BD179" s="48"/>
      <c r="BE179" s="48"/>
      <c r="BF179" s="48"/>
      <c r="BG179" s="48"/>
      <c r="BH179" s="48"/>
      <c r="BM179" s="48" t="e">
        <f>#REF!+W179</f>
        <v>#REF!</v>
      </c>
    </row>
    <row r="180" spans="1:65" hidden="1" x14ac:dyDescent="0.25">
      <c r="A180" s="325" t="s">
        <v>1635</v>
      </c>
      <c r="B180" s="325">
        <v>543965</v>
      </c>
      <c r="C180" s="325">
        <v>3023521</v>
      </c>
      <c r="D180" s="325" t="s">
        <v>1050</v>
      </c>
      <c r="E180" s="325">
        <v>400135</v>
      </c>
      <c r="F180" s="325" t="s">
        <v>524</v>
      </c>
      <c r="G180" s="325">
        <v>11435</v>
      </c>
      <c r="H180" s="326">
        <v>122598.24</v>
      </c>
      <c r="J180">
        <f t="shared" ref="J180:J212" si="207">IF(D180=D179,J179+1,1)</f>
        <v>2</v>
      </c>
      <c r="L180" t="s">
        <v>530</v>
      </c>
      <c r="N180" t="str">
        <f t="shared" ref="N180:N212" si="208">A180&amp;J180</f>
        <v>3521.EHCP.I03.2</v>
      </c>
      <c r="O180" t="str">
        <f t="shared" ref="O180:O212" si="209">G180&amp;"/"&amp;B180</f>
        <v>11435/543965</v>
      </c>
      <c r="Q180" s="6">
        <f t="shared" si="168"/>
        <v>18861.267692307694</v>
      </c>
      <c r="R180" s="48">
        <f t="shared" si="169"/>
        <v>9430.6338461538471</v>
      </c>
      <c r="S180" s="48">
        <f t="shared" ref="S180:AB180" si="210">R180</f>
        <v>9430.6338461538471</v>
      </c>
      <c r="T180" s="48">
        <f t="shared" si="210"/>
        <v>9430.6338461538471</v>
      </c>
      <c r="U180" s="48">
        <f t="shared" si="210"/>
        <v>9430.6338461538471</v>
      </c>
      <c r="V180" s="48">
        <f t="shared" si="210"/>
        <v>9430.6338461538471</v>
      </c>
      <c r="W180" s="48">
        <f t="shared" si="210"/>
        <v>9430.6338461538471</v>
      </c>
      <c r="X180" s="48">
        <f t="shared" si="210"/>
        <v>9430.6338461538471</v>
      </c>
      <c r="Y180" s="48">
        <f t="shared" si="210"/>
        <v>9430.6338461538471</v>
      </c>
      <c r="Z180" s="48">
        <f t="shared" si="210"/>
        <v>9430.6338461538471</v>
      </c>
      <c r="AA180" s="48">
        <f t="shared" si="210"/>
        <v>9430.6338461538471</v>
      </c>
      <c r="AB180" s="48">
        <f t="shared" si="210"/>
        <v>9430.6338461538471</v>
      </c>
      <c r="AC180" s="48">
        <f t="shared" si="185"/>
        <v>122598.24000000005</v>
      </c>
      <c r="AD180" s="48">
        <f t="shared" si="186"/>
        <v>0</v>
      </c>
      <c r="AE180" s="48" t="str">
        <f t="shared" ref="AE180:AE212" si="211">C180&amp;G180&amp;F180</f>
        <v>302352111435EHCP</v>
      </c>
      <c r="AF180" s="48"/>
      <c r="AG180" s="48">
        <f t="shared" si="187"/>
        <v>37722.535384615388</v>
      </c>
      <c r="AH180" s="48">
        <f t="shared" si="188"/>
        <v>66014.436923076923</v>
      </c>
      <c r="AI180" s="48">
        <f t="shared" si="189"/>
        <v>94306.338461538486</v>
      </c>
      <c r="AJ180" s="48">
        <f t="shared" si="190"/>
        <v>122598.24000000005</v>
      </c>
      <c r="AK180" s="6"/>
      <c r="AL180" s="6"/>
      <c r="AM180" s="6"/>
      <c r="AN180" s="6"/>
      <c r="AO180" s="6"/>
      <c r="AP180" s="1"/>
      <c r="AQ180" s="48"/>
      <c r="AR180" s="1"/>
      <c r="AV180" s="48"/>
      <c r="AW180" s="48"/>
      <c r="AX180" s="48"/>
      <c r="AY180" s="48"/>
      <c r="AZ180" s="48"/>
      <c r="BA180" s="48"/>
      <c r="BB180" s="48"/>
      <c r="BC180" s="48"/>
      <c r="BD180" s="48"/>
      <c r="BE180" s="48"/>
      <c r="BF180" s="48"/>
      <c r="BG180" s="48"/>
      <c r="BH180" s="48"/>
      <c r="BM180" s="48"/>
    </row>
    <row r="181" spans="1:65" hidden="1" x14ac:dyDescent="0.25">
      <c r="A181" s="325" t="s">
        <v>1636</v>
      </c>
      <c r="B181" s="325">
        <v>543965</v>
      </c>
      <c r="C181" s="325">
        <v>3023311</v>
      </c>
      <c r="D181" s="325" t="s">
        <v>1025</v>
      </c>
      <c r="E181" s="325">
        <v>400058</v>
      </c>
      <c r="F181" s="325" t="s">
        <v>524</v>
      </c>
      <c r="G181" s="325">
        <v>11431</v>
      </c>
      <c r="H181" s="326">
        <v>63449.849999999991</v>
      </c>
      <c r="J181">
        <f t="shared" si="207"/>
        <v>1</v>
      </c>
      <c r="L181" t="s">
        <v>530</v>
      </c>
      <c r="N181" t="str">
        <f t="shared" si="208"/>
        <v>3311.EHCP.I03.1</v>
      </c>
      <c r="O181" t="str">
        <f t="shared" si="209"/>
        <v>11431/543965</v>
      </c>
      <c r="Q181" s="6">
        <f t="shared" si="168"/>
        <v>9761.5153846153826</v>
      </c>
      <c r="R181" s="48">
        <f t="shared" si="169"/>
        <v>4880.7576923076913</v>
      </c>
      <c r="S181" s="48">
        <f t="shared" ref="S181:AB181" si="212">R181</f>
        <v>4880.7576923076913</v>
      </c>
      <c r="T181" s="48">
        <f t="shared" si="212"/>
        <v>4880.7576923076913</v>
      </c>
      <c r="U181" s="48">
        <f t="shared" si="212"/>
        <v>4880.7576923076913</v>
      </c>
      <c r="V181" s="48">
        <f t="shared" si="212"/>
        <v>4880.7576923076913</v>
      </c>
      <c r="W181" s="48">
        <f t="shared" si="212"/>
        <v>4880.7576923076913</v>
      </c>
      <c r="X181" s="48">
        <f t="shared" si="212"/>
        <v>4880.7576923076913</v>
      </c>
      <c r="Y181" s="48">
        <f t="shared" si="212"/>
        <v>4880.7576923076913</v>
      </c>
      <c r="Z181" s="48">
        <f t="shared" si="212"/>
        <v>4880.7576923076913</v>
      </c>
      <c r="AA181" s="48">
        <f t="shared" si="212"/>
        <v>4880.7576923076913</v>
      </c>
      <c r="AB181" s="48">
        <f t="shared" si="212"/>
        <v>4880.7576923076913</v>
      </c>
      <c r="AC181" s="48">
        <f t="shared" si="185"/>
        <v>63449.849999999991</v>
      </c>
      <c r="AD181" s="48">
        <f t="shared" si="186"/>
        <v>0</v>
      </c>
      <c r="AE181" s="48" t="str">
        <f t="shared" si="211"/>
        <v>302331111431EHCP</v>
      </c>
      <c r="AF181" s="48"/>
      <c r="AG181" s="48">
        <f t="shared" si="187"/>
        <v>19523.030769230765</v>
      </c>
      <c r="AH181" s="48">
        <f t="shared" si="188"/>
        <v>34165.303846153838</v>
      </c>
      <c r="AI181" s="48">
        <f t="shared" si="189"/>
        <v>48807.576923076915</v>
      </c>
      <c r="AJ181" s="48">
        <f t="shared" si="190"/>
        <v>63449.849999999991</v>
      </c>
      <c r="AK181" s="6"/>
      <c r="AL181" s="6"/>
      <c r="AM181" s="6"/>
      <c r="AN181" s="6"/>
      <c r="AO181" s="6"/>
      <c r="AP181" s="1"/>
      <c r="AQ181" s="48"/>
      <c r="AR181" s="1"/>
      <c r="AV181" s="48"/>
      <c r="AW181" s="48"/>
      <c r="AX181" s="48"/>
      <c r="AY181" s="48"/>
      <c r="AZ181" s="48"/>
      <c r="BA181" s="48"/>
      <c r="BB181" s="48"/>
      <c r="BC181" s="48"/>
      <c r="BD181" s="48"/>
      <c r="BE181" s="48"/>
      <c r="BF181" s="48"/>
      <c r="BG181" s="48"/>
      <c r="BH181" s="48"/>
      <c r="BM181" s="48" t="e">
        <f>#REF!+W181</f>
        <v>#REF!</v>
      </c>
    </row>
    <row r="182" spans="1:65" hidden="1" x14ac:dyDescent="0.25">
      <c r="A182" s="325" t="s">
        <v>1637</v>
      </c>
      <c r="B182" s="325">
        <v>543965</v>
      </c>
      <c r="C182" s="325">
        <v>3023311</v>
      </c>
      <c r="D182" s="325" t="s">
        <v>1025</v>
      </c>
      <c r="E182" s="325">
        <v>400058</v>
      </c>
      <c r="F182" s="325" t="s">
        <v>4651</v>
      </c>
      <c r="G182" s="325">
        <v>10265</v>
      </c>
      <c r="H182" s="326">
        <v>534.75</v>
      </c>
      <c r="J182">
        <f t="shared" si="207"/>
        <v>2</v>
      </c>
      <c r="L182" t="s">
        <v>530</v>
      </c>
      <c r="N182" t="str">
        <f t="shared" si="208"/>
        <v>3311.SENI.I03.2</v>
      </c>
      <c r="O182" t="str">
        <f t="shared" si="209"/>
        <v>10265/543965</v>
      </c>
      <c r="Q182" s="6">
        <f t="shared" si="168"/>
        <v>82.269230769230774</v>
      </c>
      <c r="R182" s="48">
        <f t="shared" si="169"/>
        <v>41.134615384615387</v>
      </c>
      <c r="S182" s="48">
        <f t="shared" ref="S182:AB182" si="213">R182</f>
        <v>41.134615384615387</v>
      </c>
      <c r="T182" s="48">
        <f t="shared" si="213"/>
        <v>41.134615384615387</v>
      </c>
      <c r="U182" s="48">
        <f t="shared" si="213"/>
        <v>41.134615384615387</v>
      </c>
      <c r="V182" s="48">
        <f t="shared" si="213"/>
        <v>41.134615384615387</v>
      </c>
      <c r="W182" s="48">
        <f t="shared" si="213"/>
        <v>41.134615384615387</v>
      </c>
      <c r="X182" s="48">
        <f t="shared" si="213"/>
        <v>41.134615384615387</v>
      </c>
      <c r="Y182" s="48">
        <f t="shared" si="213"/>
        <v>41.134615384615387</v>
      </c>
      <c r="Z182" s="48">
        <f t="shared" si="213"/>
        <v>41.134615384615387</v>
      </c>
      <c r="AA182" s="48">
        <f t="shared" si="213"/>
        <v>41.134615384615387</v>
      </c>
      <c r="AB182" s="48">
        <f t="shared" si="213"/>
        <v>41.134615384615387</v>
      </c>
      <c r="AC182" s="48">
        <f t="shared" si="185"/>
        <v>534.74999999999989</v>
      </c>
      <c r="AD182" s="48">
        <f t="shared" si="186"/>
        <v>0</v>
      </c>
      <c r="AE182" s="48" t="str">
        <f t="shared" si="211"/>
        <v>302331110265SENInclusion</v>
      </c>
      <c r="AF182" s="48"/>
      <c r="AG182" s="48">
        <f t="shared" si="187"/>
        <v>164.53846153846155</v>
      </c>
      <c r="AH182" s="48">
        <f t="shared" si="188"/>
        <v>287.94230769230774</v>
      </c>
      <c r="AI182" s="48">
        <f t="shared" si="189"/>
        <v>411.34615384615381</v>
      </c>
      <c r="AJ182" s="48">
        <f t="shared" si="190"/>
        <v>534.74999999999989</v>
      </c>
      <c r="AK182" s="6"/>
      <c r="AL182" s="6"/>
      <c r="AM182" s="6"/>
      <c r="AN182" s="6"/>
      <c r="AO182" s="6"/>
      <c r="AP182" s="1"/>
      <c r="AQ182" s="48"/>
      <c r="AR182" s="1"/>
      <c r="AV182" s="48"/>
      <c r="AW182" s="48"/>
      <c r="AX182" s="48"/>
      <c r="AY182" s="48"/>
      <c r="AZ182" s="48"/>
      <c r="BA182" s="48"/>
      <c r="BB182" s="48"/>
      <c r="BC182" s="48"/>
      <c r="BD182" s="48"/>
      <c r="BE182" s="48"/>
      <c r="BF182" s="48"/>
      <c r="BG182" s="48"/>
      <c r="BH182" s="48"/>
      <c r="BM182" s="48" t="e">
        <f>#REF!+W182</f>
        <v>#REF!</v>
      </c>
    </row>
    <row r="183" spans="1:65" hidden="1" x14ac:dyDescent="0.25">
      <c r="A183" s="325" t="s">
        <v>1638</v>
      </c>
      <c r="B183" s="325">
        <v>543965</v>
      </c>
      <c r="C183" s="325">
        <v>3023312</v>
      </c>
      <c r="D183" s="325" t="s">
        <v>1026</v>
      </c>
      <c r="E183" s="325">
        <v>400017</v>
      </c>
      <c r="F183" s="325" t="s">
        <v>524</v>
      </c>
      <c r="G183" s="325">
        <v>11431</v>
      </c>
      <c r="H183" s="326">
        <v>23363.33</v>
      </c>
      <c r="J183">
        <f t="shared" si="207"/>
        <v>1</v>
      </c>
      <c r="L183" t="s">
        <v>530</v>
      </c>
      <c r="N183" t="str">
        <f t="shared" si="208"/>
        <v>3312.EHCP.I03.1</v>
      </c>
      <c r="O183" t="str">
        <f t="shared" si="209"/>
        <v>11431/543965</v>
      </c>
      <c r="Q183" s="6">
        <f t="shared" si="168"/>
        <v>3594.3584615384616</v>
      </c>
      <c r="R183" s="48">
        <f t="shared" si="169"/>
        <v>1797.1792307692308</v>
      </c>
      <c r="S183" s="48">
        <f t="shared" ref="S183:AB183" si="214">R183</f>
        <v>1797.1792307692308</v>
      </c>
      <c r="T183" s="48">
        <f t="shared" si="214"/>
        <v>1797.1792307692308</v>
      </c>
      <c r="U183" s="48">
        <f t="shared" si="214"/>
        <v>1797.1792307692308</v>
      </c>
      <c r="V183" s="48">
        <f t="shared" si="214"/>
        <v>1797.1792307692308</v>
      </c>
      <c r="W183" s="48">
        <f t="shared" si="214"/>
        <v>1797.1792307692308</v>
      </c>
      <c r="X183" s="48">
        <f t="shared" si="214"/>
        <v>1797.1792307692308</v>
      </c>
      <c r="Y183" s="48">
        <f t="shared" si="214"/>
        <v>1797.1792307692308</v>
      </c>
      <c r="Z183" s="48">
        <f t="shared" si="214"/>
        <v>1797.1792307692308</v>
      </c>
      <c r="AA183" s="48">
        <f t="shared" si="214"/>
        <v>1797.1792307692308</v>
      </c>
      <c r="AB183" s="48">
        <f t="shared" si="214"/>
        <v>1797.1792307692308</v>
      </c>
      <c r="AC183" s="48">
        <f t="shared" si="185"/>
        <v>23363.329999999998</v>
      </c>
      <c r="AD183" s="48">
        <f t="shared" si="186"/>
        <v>0</v>
      </c>
      <c r="AE183" s="48" t="str">
        <f t="shared" si="211"/>
        <v>302331211431EHCP</v>
      </c>
      <c r="AF183" s="48"/>
      <c r="AG183" s="48">
        <f t="shared" si="187"/>
        <v>7188.7169230769232</v>
      </c>
      <c r="AH183" s="48">
        <f t="shared" si="188"/>
        <v>12580.254615384614</v>
      </c>
      <c r="AI183" s="48">
        <f t="shared" si="189"/>
        <v>17971.792307692307</v>
      </c>
      <c r="AJ183" s="48">
        <f t="shared" si="190"/>
        <v>23363.329999999998</v>
      </c>
      <c r="AK183" s="6"/>
      <c r="AL183" s="6"/>
      <c r="AM183" s="6"/>
      <c r="AN183" s="6"/>
      <c r="AO183" s="6"/>
      <c r="AP183" s="1"/>
      <c r="AQ183" s="48"/>
      <c r="AR183" s="1"/>
      <c r="AV183" s="48"/>
      <c r="AW183" s="48"/>
      <c r="AX183" s="48"/>
      <c r="AY183" s="48"/>
      <c r="AZ183" s="48"/>
      <c r="BA183" s="48"/>
      <c r="BB183" s="48"/>
      <c r="BC183" s="48"/>
      <c r="BD183" s="48"/>
      <c r="BE183" s="48"/>
      <c r="BF183" s="48"/>
      <c r="BG183" s="48"/>
      <c r="BH183" s="48"/>
      <c r="BM183" s="48" t="e">
        <f>#REF!+W183</f>
        <v>#REF!</v>
      </c>
    </row>
    <row r="184" spans="1:65" hidden="1" x14ac:dyDescent="0.25">
      <c r="A184" s="325" t="s">
        <v>1639</v>
      </c>
      <c r="B184" s="325">
        <v>543965</v>
      </c>
      <c r="C184" s="325">
        <v>3023314</v>
      </c>
      <c r="D184" s="325" t="s">
        <v>1027</v>
      </c>
      <c r="E184" s="325">
        <v>400094</v>
      </c>
      <c r="F184" s="325" t="s">
        <v>524</v>
      </c>
      <c r="G184" s="325">
        <v>11431</v>
      </c>
      <c r="H184" s="326">
        <v>46929.41</v>
      </c>
      <c r="J184">
        <f t="shared" si="207"/>
        <v>1</v>
      </c>
      <c r="L184" t="s">
        <v>530</v>
      </c>
      <c r="N184" t="str">
        <f t="shared" si="208"/>
        <v>3314.EHCP.I03.1</v>
      </c>
      <c r="O184" t="str">
        <f t="shared" si="209"/>
        <v>11431/543965</v>
      </c>
      <c r="Q184" s="6">
        <f t="shared" si="168"/>
        <v>7219.9092307692317</v>
      </c>
      <c r="R184" s="48">
        <f t="shared" si="169"/>
        <v>3609.9546153846159</v>
      </c>
      <c r="S184" s="48">
        <f t="shared" ref="S184:AB184" si="215">R184</f>
        <v>3609.9546153846159</v>
      </c>
      <c r="T184" s="48">
        <f t="shared" si="215"/>
        <v>3609.9546153846159</v>
      </c>
      <c r="U184" s="48">
        <f t="shared" si="215"/>
        <v>3609.9546153846159</v>
      </c>
      <c r="V184" s="48">
        <f t="shared" si="215"/>
        <v>3609.9546153846159</v>
      </c>
      <c r="W184" s="48">
        <f t="shared" si="215"/>
        <v>3609.9546153846159</v>
      </c>
      <c r="X184" s="48">
        <f t="shared" si="215"/>
        <v>3609.9546153846159</v>
      </c>
      <c r="Y184" s="48">
        <f t="shared" si="215"/>
        <v>3609.9546153846159</v>
      </c>
      <c r="Z184" s="48">
        <f t="shared" si="215"/>
        <v>3609.9546153846159</v>
      </c>
      <c r="AA184" s="48">
        <f t="shared" si="215"/>
        <v>3609.9546153846159</v>
      </c>
      <c r="AB184" s="48">
        <f t="shared" si="215"/>
        <v>3609.9546153846159</v>
      </c>
      <c r="AC184" s="48">
        <f t="shared" si="185"/>
        <v>46929.410000000011</v>
      </c>
      <c r="AD184" s="48">
        <f t="shared" si="186"/>
        <v>0</v>
      </c>
      <c r="AE184" s="48" t="str">
        <f t="shared" si="211"/>
        <v>302331411431EHCP</v>
      </c>
      <c r="AF184" s="48"/>
      <c r="AG184" s="48">
        <f t="shared" si="187"/>
        <v>14439.818461538463</v>
      </c>
      <c r="AH184" s="48">
        <f t="shared" si="188"/>
        <v>25269.682307692314</v>
      </c>
      <c r="AI184" s="48">
        <f t="shared" si="189"/>
        <v>36099.54615384616</v>
      </c>
      <c r="AJ184" s="48">
        <f t="shared" si="190"/>
        <v>46929.410000000011</v>
      </c>
      <c r="AK184" s="6"/>
      <c r="AL184" s="6"/>
      <c r="AM184" s="6"/>
      <c r="AN184" s="6"/>
      <c r="AO184" s="6"/>
      <c r="AP184" s="1"/>
      <c r="AQ184" s="48"/>
      <c r="AR184" s="1"/>
      <c r="AV184" s="48"/>
      <c r="AW184" s="48"/>
      <c r="AX184" s="48"/>
      <c r="AY184" s="48"/>
      <c r="AZ184" s="48"/>
      <c r="BA184" s="48"/>
      <c r="BB184" s="48"/>
      <c r="BC184" s="48"/>
      <c r="BD184" s="48"/>
      <c r="BE184" s="48"/>
      <c r="BF184" s="48"/>
      <c r="BG184" s="48"/>
      <c r="BH184" s="48"/>
      <c r="BM184" s="48" t="e">
        <f>#REF!+W184</f>
        <v>#REF!</v>
      </c>
    </row>
    <row r="185" spans="1:65" hidden="1" x14ac:dyDescent="0.25">
      <c r="A185" s="325" t="s">
        <v>1640</v>
      </c>
      <c r="B185" s="325">
        <v>543965</v>
      </c>
      <c r="C185" s="325">
        <v>3023313</v>
      </c>
      <c r="D185" s="325" t="s">
        <v>1028</v>
      </c>
      <c r="E185" s="325">
        <v>400006</v>
      </c>
      <c r="F185" s="325" t="s">
        <v>524</v>
      </c>
      <c r="G185" s="325">
        <v>11431</v>
      </c>
      <c r="H185" s="326">
        <v>41345.740000000005</v>
      </c>
      <c r="J185">
        <f t="shared" si="207"/>
        <v>1</v>
      </c>
      <c r="L185" t="s">
        <v>530</v>
      </c>
      <c r="N185" t="str">
        <f t="shared" si="208"/>
        <v>3313.EHCP.I03.1</v>
      </c>
      <c r="O185" t="str">
        <f t="shared" si="209"/>
        <v>11431/543965</v>
      </c>
      <c r="Q185" s="6">
        <f t="shared" si="168"/>
        <v>6360.8830769230781</v>
      </c>
      <c r="R185" s="48">
        <f t="shared" si="169"/>
        <v>3180.441538461539</v>
      </c>
      <c r="S185" s="48">
        <f t="shared" ref="S185:AB185" si="216">R185</f>
        <v>3180.441538461539</v>
      </c>
      <c r="T185" s="48">
        <f t="shared" si="216"/>
        <v>3180.441538461539</v>
      </c>
      <c r="U185" s="48">
        <f t="shared" si="216"/>
        <v>3180.441538461539</v>
      </c>
      <c r="V185" s="48">
        <f t="shared" si="216"/>
        <v>3180.441538461539</v>
      </c>
      <c r="W185" s="48">
        <f t="shared" si="216"/>
        <v>3180.441538461539</v>
      </c>
      <c r="X185" s="48">
        <f t="shared" si="216"/>
        <v>3180.441538461539</v>
      </c>
      <c r="Y185" s="48">
        <f t="shared" si="216"/>
        <v>3180.441538461539</v>
      </c>
      <c r="Z185" s="48">
        <f t="shared" si="216"/>
        <v>3180.441538461539</v>
      </c>
      <c r="AA185" s="48">
        <f t="shared" si="216"/>
        <v>3180.441538461539</v>
      </c>
      <c r="AB185" s="48">
        <f t="shared" si="216"/>
        <v>3180.441538461539</v>
      </c>
      <c r="AC185" s="48">
        <f t="shared" si="185"/>
        <v>41345.740000000013</v>
      </c>
      <c r="AD185" s="48">
        <f t="shared" si="186"/>
        <v>0</v>
      </c>
      <c r="AE185" s="48" t="str">
        <f t="shared" si="211"/>
        <v>302331311431EHCP</v>
      </c>
      <c r="AF185" s="48"/>
      <c r="AG185" s="48">
        <f t="shared" si="187"/>
        <v>12721.766153846156</v>
      </c>
      <c r="AH185" s="48">
        <f t="shared" si="188"/>
        <v>22263.090769230774</v>
      </c>
      <c r="AI185" s="48">
        <f t="shared" si="189"/>
        <v>31804.415384615389</v>
      </c>
      <c r="AJ185" s="48">
        <f t="shared" si="190"/>
        <v>41345.740000000013</v>
      </c>
      <c r="AK185" s="6"/>
      <c r="AL185" s="6"/>
      <c r="AM185" s="6"/>
      <c r="AN185" s="6"/>
      <c r="AO185" s="6"/>
      <c r="AP185" s="1"/>
      <c r="AQ185" s="48"/>
      <c r="AR185" s="1"/>
      <c r="AV185" s="48"/>
      <c r="AW185" s="48"/>
      <c r="AX185" s="48"/>
      <c r="AY185" s="48"/>
      <c r="AZ185" s="48"/>
      <c r="BA185" s="48"/>
      <c r="BB185" s="48"/>
      <c r="BC185" s="48"/>
      <c r="BD185" s="48"/>
      <c r="BE185" s="48"/>
      <c r="BF185" s="48"/>
      <c r="BG185" s="48"/>
      <c r="BH185" s="48"/>
      <c r="BM185" s="48" t="e">
        <f>#REF!+W185</f>
        <v>#REF!</v>
      </c>
    </row>
    <row r="186" spans="1:65" hidden="1" x14ac:dyDescent="0.25">
      <c r="A186" s="325" t="s">
        <v>1641</v>
      </c>
      <c r="B186" s="325">
        <v>543965</v>
      </c>
      <c r="C186" s="325">
        <v>3023507</v>
      </c>
      <c r="D186" s="325" t="s">
        <v>1029</v>
      </c>
      <c r="E186" s="325">
        <v>400037</v>
      </c>
      <c r="F186" s="325" t="s">
        <v>524</v>
      </c>
      <c r="G186" s="325">
        <v>11431</v>
      </c>
      <c r="H186" s="326">
        <v>74976.17</v>
      </c>
      <c r="J186">
        <f t="shared" si="207"/>
        <v>1</v>
      </c>
      <c r="L186" t="s">
        <v>530</v>
      </c>
      <c r="N186" t="str">
        <f t="shared" si="208"/>
        <v>3507.EHCP.I03.1</v>
      </c>
      <c r="O186" t="str">
        <f t="shared" si="209"/>
        <v>11431/543965</v>
      </c>
      <c r="Q186" s="6">
        <f t="shared" si="168"/>
        <v>11534.795384615385</v>
      </c>
      <c r="R186" s="48">
        <f t="shared" si="169"/>
        <v>5767.3976923076925</v>
      </c>
      <c r="S186" s="48">
        <f t="shared" ref="S186:AB186" si="217">R186</f>
        <v>5767.3976923076925</v>
      </c>
      <c r="T186" s="48">
        <f t="shared" si="217"/>
        <v>5767.3976923076925</v>
      </c>
      <c r="U186" s="48">
        <f t="shared" si="217"/>
        <v>5767.3976923076925</v>
      </c>
      <c r="V186" s="48">
        <f t="shared" si="217"/>
        <v>5767.3976923076925</v>
      </c>
      <c r="W186" s="48">
        <f t="shared" si="217"/>
        <v>5767.3976923076925</v>
      </c>
      <c r="X186" s="48">
        <f t="shared" si="217"/>
        <v>5767.3976923076925</v>
      </c>
      <c r="Y186" s="48">
        <f t="shared" si="217"/>
        <v>5767.3976923076925</v>
      </c>
      <c r="Z186" s="48">
        <f t="shared" si="217"/>
        <v>5767.3976923076925</v>
      </c>
      <c r="AA186" s="48">
        <f t="shared" si="217"/>
        <v>5767.3976923076925</v>
      </c>
      <c r="AB186" s="48">
        <f t="shared" si="217"/>
        <v>5767.3976923076925</v>
      </c>
      <c r="AC186" s="48">
        <f t="shared" si="185"/>
        <v>74976.170000000013</v>
      </c>
      <c r="AD186" s="48">
        <f t="shared" si="186"/>
        <v>0</v>
      </c>
      <c r="AE186" s="48" t="str">
        <f t="shared" si="211"/>
        <v>302350711431EHCP</v>
      </c>
      <c r="AF186" s="48"/>
      <c r="AG186" s="48">
        <f t="shared" si="187"/>
        <v>23069.59076923077</v>
      </c>
      <c r="AH186" s="48">
        <f t="shared" si="188"/>
        <v>40371.783846153849</v>
      </c>
      <c r="AI186" s="48">
        <f t="shared" si="189"/>
        <v>57673.976923076923</v>
      </c>
      <c r="AJ186" s="48">
        <f t="shared" si="190"/>
        <v>74976.170000000013</v>
      </c>
      <c r="AK186" s="6"/>
      <c r="AL186" s="6"/>
      <c r="AM186" s="6"/>
      <c r="AN186" s="6"/>
      <c r="AO186" s="6"/>
      <c r="AP186" s="1"/>
      <c r="AQ186" s="48"/>
      <c r="AR186" s="1"/>
      <c r="AV186" s="48"/>
      <c r="AW186" s="48"/>
      <c r="AX186" s="48"/>
      <c r="AY186" s="48"/>
      <c r="AZ186" s="48"/>
      <c r="BA186" s="48"/>
      <c r="BB186" s="48"/>
      <c r="BC186" s="48"/>
      <c r="BD186" s="48"/>
      <c r="BE186" s="48"/>
      <c r="BF186" s="48"/>
      <c r="BG186" s="48"/>
      <c r="BH186" s="48"/>
      <c r="BM186" s="48" t="e">
        <f>#REF!+W186</f>
        <v>#REF!</v>
      </c>
    </row>
    <row r="187" spans="1:65" hidden="1" x14ac:dyDescent="0.25">
      <c r="A187" s="325" t="s">
        <v>1642</v>
      </c>
      <c r="B187" s="325">
        <v>543965</v>
      </c>
      <c r="C187" s="325">
        <v>3023506</v>
      </c>
      <c r="D187" s="325" t="s">
        <v>1030</v>
      </c>
      <c r="E187" s="325">
        <v>400009</v>
      </c>
      <c r="F187" s="325" t="s">
        <v>524</v>
      </c>
      <c r="G187" s="325">
        <v>11431</v>
      </c>
      <c r="H187" s="326">
        <v>82471.08</v>
      </c>
      <c r="J187">
        <f t="shared" si="207"/>
        <v>1</v>
      </c>
      <c r="L187" t="s">
        <v>530</v>
      </c>
      <c r="N187" t="str">
        <f t="shared" si="208"/>
        <v>3506.EHCP.I03.1</v>
      </c>
      <c r="O187" t="str">
        <f t="shared" si="209"/>
        <v>11431/543965</v>
      </c>
      <c r="Q187" s="6">
        <f t="shared" si="168"/>
        <v>12687.858461538463</v>
      </c>
      <c r="R187" s="48">
        <f t="shared" si="169"/>
        <v>6343.9292307692313</v>
      </c>
      <c r="S187" s="48">
        <f t="shared" ref="S187:AB187" si="218">R187</f>
        <v>6343.9292307692313</v>
      </c>
      <c r="T187" s="48">
        <f t="shared" si="218"/>
        <v>6343.9292307692313</v>
      </c>
      <c r="U187" s="48">
        <f t="shared" si="218"/>
        <v>6343.9292307692313</v>
      </c>
      <c r="V187" s="48">
        <f t="shared" si="218"/>
        <v>6343.9292307692313</v>
      </c>
      <c r="W187" s="48">
        <f t="shared" si="218"/>
        <v>6343.9292307692313</v>
      </c>
      <c r="X187" s="48">
        <f t="shared" si="218"/>
        <v>6343.9292307692313</v>
      </c>
      <c r="Y187" s="48">
        <f t="shared" si="218"/>
        <v>6343.9292307692313</v>
      </c>
      <c r="Z187" s="48">
        <f t="shared" si="218"/>
        <v>6343.9292307692313</v>
      </c>
      <c r="AA187" s="48">
        <f t="shared" si="218"/>
        <v>6343.9292307692313</v>
      </c>
      <c r="AB187" s="48">
        <f t="shared" si="218"/>
        <v>6343.9292307692313</v>
      </c>
      <c r="AC187" s="48">
        <f t="shared" si="185"/>
        <v>82471.080000000016</v>
      </c>
      <c r="AD187" s="48">
        <f t="shared" si="186"/>
        <v>0</v>
      </c>
      <c r="AE187" s="48" t="str">
        <f t="shared" si="211"/>
        <v>302350611431EHCP</v>
      </c>
      <c r="AF187" s="48"/>
      <c r="AG187" s="48">
        <f t="shared" si="187"/>
        <v>25375.716923076925</v>
      </c>
      <c r="AH187" s="48">
        <f t="shared" si="188"/>
        <v>44407.50461538462</v>
      </c>
      <c r="AI187" s="48">
        <f t="shared" si="189"/>
        <v>63439.292307692311</v>
      </c>
      <c r="AJ187" s="48">
        <f t="shared" si="190"/>
        <v>82471.080000000016</v>
      </c>
      <c r="AK187" s="6"/>
      <c r="AL187" s="6"/>
      <c r="AM187" s="6"/>
      <c r="AN187" s="6"/>
      <c r="AO187" s="6"/>
      <c r="AP187" s="1"/>
      <c r="AQ187" s="48"/>
      <c r="AR187" s="1"/>
      <c r="AV187" s="48"/>
      <c r="AW187" s="48"/>
      <c r="AX187" s="48"/>
      <c r="AY187" s="48"/>
      <c r="AZ187" s="48"/>
      <c r="BA187" s="48"/>
      <c r="BB187" s="48"/>
      <c r="BC187" s="48"/>
      <c r="BD187" s="48"/>
      <c r="BE187" s="48"/>
      <c r="BF187" s="48"/>
      <c r="BG187" s="48"/>
      <c r="BH187" s="48"/>
      <c r="BM187" s="48" t="e">
        <f>#REF!+W187</f>
        <v>#REF!</v>
      </c>
    </row>
    <row r="188" spans="1:65" hidden="1" x14ac:dyDescent="0.25">
      <c r="A188" s="325" t="s">
        <v>1643</v>
      </c>
      <c r="B188" s="325">
        <v>543965</v>
      </c>
      <c r="C188" s="325">
        <v>3025407</v>
      </c>
      <c r="D188" s="325" t="s">
        <v>1046</v>
      </c>
      <c r="E188" s="325">
        <v>400013</v>
      </c>
      <c r="F188" s="325" t="s">
        <v>524</v>
      </c>
      <c r="G188" s="325">
        <v>11435</v>
      </c>
      <c r="H188" s="326">
        <v>167358.33000000002</v>
      </c>
      <c r="J188">
        <f t="shared" si="207"/>
        <v>1</v>
      </c>
      <c r="L188" t="s">
        <v>530</v>
      </c>
      <c r="N188" t="str">
        <f t="shared" si="208"/>
        <v>5407.EHCP.I03.1</v>
      </c>
      <c r="O188" t="str">
        <f t="shared" si="209"/>
        <v>11435/543965</v>
      </c>
      <c r="Q188" s="6">
        <f t="shared" si="168"/>
        <v>25747.435384615386</v>
      </c>
      <c r="R188" s="48">
        <f t="shared" si="169"/>
        <v>12873.717692307693</v>
      </c>
      <c r="S188" s="48">
        <f t="shared" ref="S188:AB188" si="219">R188</f>
        <v>12873.717692307693</v>
      </c>
      <c r="T188" s="48">
        <f t="shared" si="219"/>
        <v>12873.717692307693</v>
      </c>
      <c r="U188" s="48">
        <f t="shared" si="219"/>
        <v>12873.717692307693</v>
      </c>
      <c r="V188" s="48">
        <f t="shared" si="219"/>
        <v>12873.717692307693</v>
      </c>
      <c r="W188" s="48">
        <f t="shared" si="219"/>
        <v>12873.717692307693</v>
      </c>
      <c r="X188" s="48">
        <f t="shared" si="219"/>
        <v>12873.717692307693</v>
      </c>
      <c r="Y188" s="48">
        <f t="shared" si="219"/>
        <v>12873.717692307693</v>
      </c>
      <c r="Z188" s="48">
        <f t="shared" si="219"/>
        <v>12873.717692307693</v>
      </c>
      <c r="AA188" s="48">
        <f t="shared" si="219"/>
        <v>12873.717692307693</v>
      </c>
      <c r="AB188" s="48">
        <f t="shared" si="219"/>
        <v>12873.717692307693</v>
      </c>
      <c r="AC188" s="48">
        <f t="shared" si="185"/>
        <v>167358.33000000002</v>
      </c>
      <c r="AD188" s="48">
        <f t="shared" si="186"/>
        <v>0</v>
      </c>
      <c r="AE188" s="48" t="str">
        <f t="shared" si="211"/>
        <v>302540711435EHCP</v>
      </c>
      <c r="AF188" s="48"/>
      <c r="AG188" s="48">
        <f t="shared" si="187"/>
        <v>51494.870769230773</v>
      </c>
      <c r="AH188" s="48">
        <f t="shared" si="188"/>
        <v>90116.023846153854</v>
      </c>
      <c r="AI188" s="48">
        <f t="shared" si="189"/>
        <v>128737.17692307693</v>
      </c>
      <c r="AJ188" s="48">
        <f t="shared" si="190"/>
        <v>167358.33000000002</v>
      </c>
      <c r="AK188" s="6"/>
      <c r="AL188" s="6"/>
      <c r="AM188" s="6"/>
      <c r="AN188" s="6"/>
      <c r="AO188" s="6"/>
      <c r="AP188" s="1"/>
      <c r="AQ188" s="48"/>
      <c r="AR188" s="1"/>
      <c r="AV188" s="48"/>
      <c r="AW188" s="48"/>
      <c r="AX188" s="48"/>
      <c r="AY188" s="48"/>
      <c r="AZ188" s="48"/>
      <c r="BA188" s="48"/>
      <c r="BB188" s="48"/>
      <c r="BC188" s="48"/>
      <c r="BD188" s="48"/>
      <c r="BE188" s="48"/>
      <c r="BF188" s="48"/>
      <c r="BG188" s="48"/>
      <c r="BH188" s="48"/>
      <c r="BM188" s="48" t="e">
        <f>#REF!+W188</f>
        <v>#REF!</v>
      </c>
    </row>
    <row r="189" spans="1:65" hidden="1" x14ac:dyDescent="0.25">
      <c r="A189" s="325" t="s">
        <v>1644</v>
      </c>
      <c r="B189" s="325">
        <v>516500</v>
      </c>
      <c r="C189" s="325">
        <v>3022051</v>
      </c>
      <c r="D189" s="325" t="s">
        <v>1379</v>
      </c>
      <c r="E189" s="325">
        <v>157542</v>
      </c>
      <c r="F189" s="325" t="s">
        <v>1493</v>
      </c>
      <c r="G189" s="325">
        <v>11422</v>
      </c>
      <c r="H189" s="326">
        <v>187889.69166666665</v>
      </c>
      <c r="J189">
        <f t="shared" si="207"/>
        <v>1</v>
      </c>
      <c r="L189" t="s">
        <v>530</v>
      </c>
      <c r="N189" t="str">
        <f t="shared" si="208"/>
        <v>2051.ARPs.I03.1</v>
      </c>
      <c r="O189" t="str">
        <f t="shared" si="209"/>
        <v>11422/516500</v>
      </c>
      <c r="Q189" s="6">
        <f t="shared" si="168"/>
        <v>28906.106410256409</v>
      </c>
      <c r="R189" s="48">
        <f t="shared" si="169"/>
        <v>14453.053205128204</v>
      </c>
      <c r="S189" s="48">
        <f t="shared" ref="S189:AB189" si="220">R189</f>
        <v>14453.053205128204</v>
      </c>
      <c r="T189" s="48">
        <f t="shared" si="220"/>
        <v>14453.053205128204</v>
      </c>
      <c r="U189" s="48">
        <f t="shared" si="220"/>
        <v>14453.053205128204</v>
      </c>
      <c r="V189" s="48">
        <f t="shared" si="220"/>
        <v>14453.053205128204</v>
      </c>
      <c r="W189" s="48">
        <f t="shared" si="220"/>
        <v>14453.053205128204</v>
      </c>
      <c r="X189" s="48">
        <f t="shared" si="220"/>
        <v>14453.053205128204</v>
      </c>
      <c r="Y189" s="48">
        <f t="shared" si="220"/>
        <v>14453.053205128204</v>
      </c>
      <c r="Z189" s="48">
        <f t="shared" si="220"/>
        <v>14453.053205128204</v>
      </c>
      <c r="AA189" s="48">
        <f t="shared" si="220"/>
        <v>14453.053205128204</v>
      </c>
      <c r="AB189" s="48">
        <f t="shared" si="220"/>
        <v>14453.053205128204</v>
      </c>
      <c r="AC189" s="48">
        <f t="shared" si="185"/>
        <v>187889.69166666665</v>
      </c>
      <c r="AD189" s="48">
        <f t="shared" si="186"/>
        <v>0</v>
      </c>
      <c r="AE189" s="48" t="str">
        <f t="shared" si="211"/>
        <v>302205111422ARPs</v>
      </c>
      <c r="AF189" s="48"/>
      <c r="AG189" s="48">
        <f t="shared" si="187"/>
        <v>57812.212820512817</v>
      </c>
      <c r="AH189" s="48">
        <f t="shared" si="188"/>
        <v>101171.37243589743</v>
      </c>
      <c r="AI189" s="48">
        <f t="shared" si="189"/>
        <v>144530.53205128203</v>
      </c>
      <c r="AJ189" s="48">
        <f t="shared" si="190"/>
        <v>187889.69166666665</v>
      </c>
      <c r="AK189" s="6"/>
      <c r="AL189" s="6"/>
      <c r="AM189" s="6"/>
      <c r="AN189" s="6"/>
      <c r="AO189" s="6"/>
      <c r="AP189" s="1"/>
      <c r="AQ189" s="48"/>
      <c r="AR189" s="1"/>
      <c r="AV189" s="48"/>
      <c r="AW189" s="48"/>
      <c r="AX189" s="48"/>
      <c r="AY189" s="48"/>
      <c r="AZ189" s="48"/>
      <c r="BA189" s="48"/>
      <c r="BB189" s="48"/>
      <c r="BC189" s="48"/>
      <c r="BD189" s="48"/>
      <c r="BE189" s="48"/>
      <c r="BF189" s="48"/>
      <c r="BG189" s="48"/>
      <c r="BH189" s="48"/>
      <c r="BM189" s="48" t="e">
        <f>#REF!+W189</f>
        <v>#REF!</v>
      </c>
    </row>
    <row r="190" spans="1:65" hidden="1" x14ac:dyDescent="0.25">
      <c r="A190" s="325" t="s">
        <v>1645</v>
      </c>
      <c r="B190" s="325">
        <v>516500</v>
      </c>
      <c r="C190" s="325">
        <v>3022051</v>
      </c>
      <c r="D190" s="325" t="s">
        <v>1379</v>
      </c>
      <c r="E190" s="325">
        <v>157542</v>
      </c>
      <c r="F190" s="325" t="s">
        <v>524</v>
      </c>
      <c r="G190" s="325">
        <v>11443</v>
      </c>
      <c r="H190" s="326">
        <v>107427.76</v>
      </c>
      <c r="J190">
        <f t="shared" si="207"/>
        <v>2</v>
      </c>
      <c r="L190" t="s">
        <v>530</v>
      </c>
      <c r="N190" t="str">
        <f t="shared" si="208"/>
        <v>2051.EHCP.I03.2</v>
      </c>
      <c r="O190" t="str">
        <f t="shared" si="209"/>
        <v>11443/516500</v>
      </c>
      <c r="Q190" s="6">
        <f t="shared" si="168"/>
        <v>16527.347692307692</v>
      </c>
      <c r="R190" s="48">
        <f t="shared" si="169"/>
        <v>8263.6738461538462</v>
      </c>
      <c r="S190" s="48">
        <f t="shared" ref="S190:AB190" si="221">R190</f>
        <v>8263.6738461538462</v>
      </c>
      <c r="T190" s="48">
        <f t="shared" si="221"/>
        <v>8263.6738461538462</v>
      </c>
      <c r="U190" s="48">
        <f t="shared" si="221"/>
        <v>8263.6738461538462</v>
      </c>
      <c r="V190" s="48">
        <f t="shared" si="221"/>
        <v>8263.6738461538462</v>
      </c>
      <c r="W190" s="48">
        <f t="shared" si="221"/>
        <v>8263.6738461538462</v>
      </c>
      <c r="X190" s="48">
        <f t="shared" si="221"/>
        <v>8263.6738461538462</v>
      </c>
      <c r="Y190" s="48">
        <f t="shared" si="221"/>
        <v>8263.6738461538462</v>
      </c>
      <c r="Z190" s="48">
        <f t="shared" si="221"/>
        <v>8263.6738461538462</v>
      </c>
      <c r="AA190" s="48">
        <f t="shared" si="221"/>
        <v>8263.6738461538462</v>
      </c>
      <c r="AB190" s="48">
        <f t="shared" si="221"/>
        <v>8263.6738461538462</v>
      </c>
      <c r="AC190" s="48">
        <f t="shared" si="185"/>
        <v>107427.76000000001</v>
      </c>
      <c r="AD190" s="48">
        <f t="shared" si="186"/>
        <v>0</v>
      </c>
      <c r="AE190" s="48" t="str">
        <f t="shared" si="211"/>
        <v>302205111443EHCP</v>
      </c>
      <c r="AF190" s="48"/>
      <c r="AG190" s="48">
        <f t="shared" si="187"/>
        <v>33054.695384615385</v>
      </c>
      <c r="AH190" s="48">
        <f t="shared" si="188"/>
        <v>57845.716923076929</v>
      </c>
      <c r="AI190" s="48">
        <f t="shared" si="189"/>
        <v>82636.738461538465</v>
      </c>
      <c r="AJ190" s="48">
        <f t="shared" si="190"/>
        <v>107427.76000000001</v>
      </c>
      <c r="AK190" s="6"/>
      <c r="AL190" s="6"/>
      <c r="AM190" s="6"/>
      <c r="AN190" s="6"/>
      <c r="AO190" s="6"/>
      <c r="AP190" s="1"/>
      <c r="AQ190" s="48"/>
      <c r="AR190" s="1"/>
      <c r="AV190" s="48"/>
      <c r="AW190" s="48"/>
      <c r="AX190" s="48"/>
      <c r="AY190" s="48"/>
      <c r="AZ190" s="48"/>
      <c r="BA190" s="48"/>
      <c r="BB190" s="48"/>
      <c r="BC190" s="48"/>
      <c r="BD190" s="48"/>
      <c r="BE190" s="48"/>
      <c r="BF190" s="48"/>
      <c r="BG190" s="48"/>
      <c r="BH190" s="48"/>
      <c r="BM190" s="48" t="e">
        <f>#REF!+W190</f>
        <v>#REF!</v>
      </c>
    </row>
    <row r="191" spans="1:65" hidden="1" x14ac:dyDescent="0.25">
      <c r="A191" s="325" t="s">
        <v>1645</v>
      </c>
      <c r="B191" s="325">
        <v>516500</v>
      </c>
      <c r="C191" s="325">
        <v>3022051</v>
      </c>
      <c r="D191" s="325" t="s">
        <v>1379</v>
      </c>
      <c r="E191" s="325">
        <v>157542</v>
      </c>
      <c r="F191" s="325" t="s">
        <v>524</v>
      </c>
      <c r="G191" s="325">
        <v>11451</v>
      </c>
      <c r="H191" s="326">
        <v>1889.67</v>
      </c>
      <c r="J191">
        <f t="shared" si="207"/>
        <v>3</v>
      </c>
      <c r="L191" t="s">
        <v>530</v>
      </c>
      <c r="N191" t="str">
        <f t="shared" si="208"/>
        <v>2051.EHCP.I03.3</v>
      </c>
      <c r="O191" t="str">
        <f t="shared" si="209"/>
        <v>11451/516500</v>
      </c>
      <c r="Q191" s="6">
        <f t="shared" si="168"/>
        <v>290.71846153846155</v>
      </c>
      <c r="R191" s="48">
        <f t="shared" si="169"/>
        <v>145.35923076923078</v>
      </c>
      <c r="S191" s="48">
        <f t="shared" ref="S191:AB191" si="222">R191</f>
        <v>145.35923076923078</v>
      </c>
      <c r="T191" s="48">
        <f t="shared" si="222"/>
        <v>145.35923076923078</v>
      </c>
      <c r="U191" s="48">
        <f t="shared" si="222"/>
        <v>145.35923076923078</v>
      </c>
      <c r="V191" s="48">
        <f t="shared" si="222"/>
        <v>145.35923076923078</v>
      </c>
      <c r="W191" s="48">
        <f t="shared" si="222"/>
        <v>145.35923076923078</v>
      </c>
      <c r="X191" s="48">
        <f t="shared" si="222"/>
        <v>145.35923076923078</v>
      </c>
      <c r="Y191" s="48">
        <f t="shared" si="222"/>
        <v>145.35923076923078</v>
      </c>
      <c r="Z191" s="48">
        <f t="shared" si="222"/>
        <v>145.35923076923078</v>
      </c>
      <c r="AA191" s="48">
        <f t="shared" si="222"/>
        <v>145.35923076923078</v>
      </c>
      <c r="AB191" s="48">
        <f t="shared" si="222"/>
        <v>145.35923076923078</v>
      </c>
      <c r="AC191" s="48">
        <f t="shared" si="185"/>
        <v>1889.6700000000005</v>
      </c>
      <c r="AD191" s="48">
        <f t="shared" si="186"/>
        <v>0</v>
      </c>
      <c r="AE191" s="48" t="str">
        <f t="shared" si="211"/>
        <v>302205111451EHCP</v>
      </c>
      <c r="AF191" s="48"/>
      <c r="AG191" s="48">
        <f t="shared" si="187"/>
        <v>581.43692307692311</v>
      </c>
      <c r="AH191" s="48">
        <f t="shared" si="188"/>
        <v>1017.5146153846154</v>
      </c>
      <c r="AI191" s="48">
        <f t="shared" si="189"/>
        <v>1453.5923076923079</v>
      </c>
      <c r="AJ191" s="48">
        <f t="shared" si="190"/>
        <v>1889.6700000000005</v>
      </c>
      <c r="AK191" s="6"/>
      <c r="AL191" s="6"/>
      <c r="AM191" s="6"/>
      <c r="AN191" s="6"/>
      <c r="AO191" s="6"/>
      <c r="AP191" s="1"/>
      <c r="AQ191" s="48"/>
      <c r="AR191" s="1"/>
      <c r="AV191" s="48"/>
      <c r="AW191" s="48"/>
      <c r="AX191" s="48"/>
      <c r="AY191" s="48"/>
      <c r="AZ191" s="48"/>
      <c r="BA191" s="48"/>
      <c r="BB191" s="48"/>
      <c r="BC191" s="48"/>
      <c r="BD191" s="48"/>
      <c r="BE191" s="48"/>
      <c r="BF191" s="48"/>
      <c r="BG191" s="48"/>
      <c r="BH191" s="48"/>
      <c r="BM191" s="48" t="e">
        <f>#REF!+W191</f>
        <v>#REF!</v>
      </c>
    </row>
    <row r="192" spans="1:65" hidden="1" x14ac:dyDescent="0.25">
      <c r="A192" s="325" t="s">
        <v>1646</v>
      </c>
      <c r="B192" s="325">
        <v>516500</v>
      </c>
      <c r="C192" s="325">
        <v>3022051</v>
      </c>
      <c r="D192" s="325" t="s">
        <v>1379</v>
      </c>
      <c r="E192" s="325">
        <v>157542</v>
      </c>
      <c r="F192" s="325" t="s">
        <v>4651</v>
      </c>
      <c r="G192" s="325">
        <v>10265</v>
      </c>
      <c r="H192" s="326">
        <v>1705</v>
      </c>
      <c r="J192">
        <f t="shared" si="207"/>
        <v>4</v>
      </c>
      <c r="L192" t="s">
        <v>530</v>
      </c>
      <c r="N192" t="str">
        <f t="shared" si="208"/>
        <v>2051.SENI.I03.4</v>
      </c>
      <c r="O192" t="str">
        <f t="shared" si="209"/>
        <v>10265/516500</v>
      </c>
      <c r="Q192" s="6">
        <f t="shared" si="168"/>
        <v>262.30769230769232</v>
      </c>
      <c r="R192" s="48">
        <f t="shared" si="169"/>
        <v>131.15384615384616</v>
      </c>
      <c r="S192" s="48">
        <f t="shared" ref="S192:AB192" si="223">R192</f>
        <v>131.15384615384616</v>
      </c>
      <c r="T192" s="48">
        <f t="shared" si="223"/>
        <v>131.15384615384616</v>
      </c>
      <c r="U192" s="48">
        <f t="shared" si="223"/>
        <v>131.15384615384616</v>
      </c>
      <c r="V192" s="48">
        <f t="shared" si="223"/>
        <v>131.15384615384616</v>
      </c>
      <c r="W192" s="48">
        <f t="shared" si="223"/>
        <v>131.15384615384616</v>
      </c>
      <c r="X192" s="48">
        <f t="shared" si="223"/>
        <v>131.15384615384616</v>
      </c>
      <c r="Y192" s="48">
        <f t="shared" si="223"/>
        <v>131.15384615384616</v>
      </c>
      <c r="Z192" s="48">
        <f t="shared" si="223"/>
        <v>131.15384615384616</v>
      </c>
      <c r="AA192" s="48">
        <f t="shared" si="223"/>
        <v>131.15384615384616</v>
      </c>
      <c r="AB192" s="48">
        <f t="shared" si="223"/>
        <v>131.15384615384616</v>
      </c>
      <c r="AC192" s="48">
        <f>SUM(Q192:AB192)</f>
        <v>1705.0000000000002</v>
      </c>
      <c r="AD192" s="48">
        <f>AC192-H192</f>
        <v>0</v>
      </c>
      <c r="AE192" s="48" t="str">
        <f t="shared" si="211"/>
        <v>302205110265SENInclusion</v>
      </c>
      <c r="AF192" s="48"/>
      <c r="AG192" s="48">
        <f>SUM(Q192:S192)</f>
        <v>524.61538461538464</v>
      </c>
      <c r="AH192" s="48">
        <f>SUM(Q192:V192)</f>
        <v>918.07692307692321</v>
      </c>
      <c r="AI192" s="48">
        <f>SUM(Q192:Y192)</f>
        <v>1311.5384615384617</v>
      </c>
      <c r="AJ192" s="48">
        <f>SUM(Q192:AB192)</f>
        <v>1705.0000000000002</v>
      </c>
      <c r="AK192" s="6"/>
      <c r="AL192" s="6"/>
      <c r="AM192" s="6"/>
      <c r="AN192" s="6"/>
      <c r="AO192" s="6"/>
      <c r="AP192" s="1"/>
      <c r="AQ192" s="48"/>
      <c r="AR192" s="1"/>
      <c r="AV192" s="48"/>
      <c r="AW192" s="48"/>
      <c r="AX192" s="48"/>
      <c r="AY192" s="48"/>
      <c r="AZ192" s="48"/>
      <c r="BA192" s="48"/>
      <c r="BB192" s="48"/>
      <c r="BC192" s="48"/>
      <c r="BD192" s="48"/>
      <c r="BE192" s="48"/>
      <c r="BF192" s="48"/>
      <c r="BG192" s="48"/>
      <c r="BH192" s="48"/>
      <c r="BM192" s="48" t="e">
        <f>#REF!+W192</f>
        <v>#REF!</v>
      </c>
    </row>
    <row r="193" spans="1:65" hidden="1" x14ac:dyDescent="0.25">
      <c r="A193" s="325" t="s">
        <v>1647</v>
      </c>
      <c r="B193" s="325">
        <v>543965</v>
      </c>
      <c r="C193" s="325">
        <v>3022070</v>
      </c>
      <c r="D193" s="325" t="s">
        <v>1031</v>
      </c>
      <c r="E193" s="325">
        <v>400038</v>
      </c>
      <c r="F193" s="325" t="s">
        <v>524</v>
      </c>
      <c r="G193" s="325">
        <v>11431</v>
      </c>
      <c r="H193" s="326">
        <v>50495.413333333338</v>
      </c>
      <c r="J193">
        <f t="shared" si="207"/>
        <v>1</v>
      </c>
      <c r="L193" t="s">
        <v>530</v>
      </c>
      <c r="N193" t="str">
        <f t="shared" si="208"/>
        <v>2070.EHCP.I03.1</v>
      </c>
      <c r="O193" t="str">
        <f t="shared" si="209"/>
        <v>11431/543965</v>
      </c>
      <c r="Q193" s="6">
        <f t="shared" si="168"/>
        <v>7768.5251282051286</v>
      </c>
      <c r="R193" s="48">
        <f t="shared" si="169"/>
        <v>3884.2625641025643</v>
      </c>
      <c r="S193" s="48">
        <f t="shared" ref="S193:AB193" si="224">R193</f>
        <v>3884.2625641025643</v>
      </c>
      <c r="T193" s="48">
        <f t="shared" si="224"/>
        <v>3884.2625641025643</v>
      </c>
      <c r="U193" s="48">
        <f t="shared" si="224"/>
        <v>3884.2625641025643</v>
      </c>
      <c r="V193" s="48">
        <f t="shared" si="224"/>
        <v>3884.2625641025643</v>
      </c>
      <c r="W193" s="48">
        <f t="shared" si="224"/>
        <v>3884.2625641025643</v>
      </c>
      <c r="X193" s="48">
        <f t="shared" si="224"/>
        <v>3884.2625641025643</v>
      </c>
      <c r="Y193" s="48">
        <f t="shared" si="224"/>
        <v>3884.2625641025643</v>
      </c>
      <c r="Z193" s="48">
        <f t="shared" si="224"/>
        <v>3884.2625641025643</v>
      </c>
      <c r="AA193" s="48">
        <f t="shared" si="224"/>
        <v>3884.2625641025643</v>
      </c>
      <c r="AB193" s="48">
        <f t="shared" si="224"/>
        <v>3884.2625641025643</v>
      </c>
      <c r="AC193" s="48">
        <f t="shared" ref="AC193:AC203" si="225">SUM(Q193:AB193)</f>
        <v>50495.413333333352</v>
      </c>
      <c r="AD193" s="48">
        <f t="shared" ref="AD193:AD203" si="226">AC193-H193</f>
        <v>0</v>
      </c>
      <c r="AE193" s="48" t="str">
        <f t="shared" si="211"/>
        <v>302207011431EHCP</v>
      </c>
      <c r="AF193" s="48"/>
      <c r="AG193" s="48">
        <f t="shared" ref="AG193:AG203" si="227">SUM(Q193:S193)</f>
        <v>15537.050256410257</v>
      </c>
      <c r="AH193" s="48">
        <f t="shared" ref="AH193:AH203" si="228">SUM(Q193:V193)</f>
        <v>27189.837948717955</v>
      </c>
      <c r="AI193" s="48">
        <f t="shared" ref="AI193:AI203" si="229">SUM(Q193:Y193)</f>
        <v>38842.625641025654</v>
      </c>
      <c r="AJ193" s="48">
        <f t="shared" ref="AJ193:AJ203" si="230">SUM(Q193:AB193)</f>
        <v>50495.413333333352</v>
      </c>
      <c r="AK193" s="6"/>
      <c r="AL193" s="6"/>
      <c r="AM193" s="6"/>
      <c r="AN193" s="6"/>
      <c r="AO193" s="6"/>
      <c r="AP193" s="1"/>
      <c r="AQ193" s="48"/>
      <c r="AR193" s="1"/>
      <c r="AV193" s="48"/>
      <c r="AW193" s="48"/>
      <c r="AX193" s="48"/>
      <c r="AY193" s="48"/>
      <c r="AZ193" s="48"/>
      <c r="BA193" s="48"/>
      <c r="BB193" s="48"/>
      <c r="BC193" s="48"/>
      <c r="BD193" s="48"/>
      <c r="BE193" s="48"/>
      <c r="BF193" s="48"/>
      <c r="BG193" s="48"/>
      <c r="BH193" s="48"/>
      <c r="BM193" s="48"/>
    </row>
    <row r="194" spans="1:65" hidden="1" x14ac:dyDescent="0.25">
      <c r="A194" s="325" t="s">
        <v>1647</v>
      </c>
      <c r="B194" s="325">
        <v>543965</v>
      </c>
      <c r="C194" s="325">
        <v>3022070</v>
      </c>
      <c r="D194" s="325" t="s">
        <v>1031</v>
      </c>
      <c r="E194" s="325">
        <v>400038</v>
      </c>
      <c r="F194" s="325" t="s">
        <v>524</v>
      </c>
      <c r="G194" s="325">
        <v>11436</v>
      </c>
      <c r="H194" s="326">
        <v>3607.63</v>
      </c>
      <c r="J194">
        <f t="shared" si="207"/>
        <v>2</v>
      </c>
      <c r="L194" t="s">
        <v>530</v>
      </c>
      <c r="N194" t="str">
        <f t="shared" si="208"/>
        <v>2070.EHCP.I03.2</v>
      </c>
      <c r="O194" t="str">
        <f t="shared" si="209"/>
        <v>11436/543965</v>
      </c>
      <c r="Q194" s="6">
        <f t="shared" si="168"/>
        <v>555.02</v>
      </c>
      <c r="R194" s="48">
        <f t="shared" si="169"/>
        <v>277.51</v>
      </c>
      <c r="S194" s="48">
        <f t="shared" ref="S194:AB194" si="231">R194</f>
        <v>277.51</v>
      </c>
      <c r="T194" s="48">
        <f t="shared" si="231"/>
        <v>277.51</v>
      </c>
      <c r="U194" s="48">
        <f t="shared" si="231"/>
        <v>277.51</v>
      </c>
      <c r="V194" s="48">
        <f t="shared" si="231"/>
        <v>277.51</v>
      </c>
      <c r="W194" s="48">
        <f t="shared" si="231"/>
        <v>277.51</v>
      </c>
      <c r="X194" s="48">
        <f t="shared" si="231"/>
        <v>277.51</v>
      </c>
      <c r="Y194" s="48">
        <f t="shared" si="231"/>
        <v>277.51</v>
      </c>
      <c r="Z194" s="48">
        <f t="shared" si="231"/>
        <v>277.51</v>
      </c>
      <c r="AA194" s="48">
        <f t="shared" si="231"/>
        <v>277.51</v>
      </c>
      <c r="AB194" s="48">
        <f t="shared" si="231"/>
        <v>277.51</v>
      </c>
      <c r="AC194" s="48">
        <f t="shared" si="225"/>
        <v>3607.630000000001</v>
      </c>
      <c r="AD194" s="48">
        <f t="shared" si="226"/>
        <v>0</v>
      </c>
      <c r="AE194" s="48" t="str">
        <f t="shared" si="211"/>
        <v>302207011436EHCP</v>
      </c>
      <c r="AF194" s="48"/>
      <c r="AG194" s="48">
        <f t="shared" si="227"/>
        <v>1110.04</v>
      </c>
      <c r="AH194" s="48">
        <f t="shared" si="228"/>
        <v>1942.57</v>
      </c>
      <c r="AI194" s="48">
        <f t="shared" si="229"/>
        <v>2775.1000000000004</v>
      </c>
      <c r="AJ194" s="48">
        <f t="shared" si="230"/>
        <v>3607.630000000001</v>
      </c>
      <c r="AK194" s="6"/>
      <c r="AL194" s="6"/>
      <c r="AM194" s="6"/>
      <c r="AN194" s="6"/>
      <c r="AO194" s="6"/>
      <c r="AP194" s="1"/>
      <c r="AQ194" s="48"/>
      <c r="AR194" s="1"/>
      <c r="AV194" s="48"/>
      <c r="AW194" s="48"/>
      <c r="AX194" s="48"/>
      <c r="AY194" s="48"/>
      <c r="AZ194" s="48"/>
      <c r="BA194" s="48"/>
      <c r="BB194" s="48"/>
      <c r="BC194" s="48"/>
      <c r="BD194" s="48"/>
      <c r="BE194" s="48"/>
      <c r="BF194" s="48"/>
      <c r="BG194" s="48"/>
      <c r="BH194" s="48"/>
      <c r="BM194" s="48"/>
    </row>
    <row r="195" spans="1:65" hidden="1" x14ac:dyDescent="0.25">
      <c r="A195" s="325" t="s">
        <v>1648</v>
      </c>
      <c r="B195" s="325">
        <v>543965</v>
      </c>
      <c r="C195" s="325">
        <v>3022070</v>
      </c>
      <c r="D195" s="325" t="s">
        <v>1031</v>
      </c>
      <c r="E195" s="325">
        <v>400038</v>
      </c>
      <c r="F195" s="325" t="s">
        <v>4651</v>
      </c>
      <c r="G195" s="325">
        <v>10265</v>
      </c>
      <c r="H195" s="326">
        <v>1472.5</v>
      </c>
      <c r="J195">
        <f t="shared" si="207"/>
        <v>3</v>
      </c>
      <c r="L195" t="s">
        <v>530</v>
      </c>
      <c r="N195" t="str">
        <f t="shared" si="208"/>
        <v>2070.SENI.I03.3</v>
      </c>
      <c r="O195" t="str">
        <f t="shared" si="209"/>
        <v>10265/543965</v>
      </c>
      <c r="Q195" s="6">
        <f t="shared" si="168"/>
        <v>226.53846153846155</v>
      </c>
      <c r="R195" s="48">
        <f t="shared" si="169"/>
        <v>113.26923076923077</v>
      </c>
      <c r="S195" s="48">
        <f t="shared" ref="S195:AB195" si="232">R195</f>
        <v>113.26923076923077</v>
      </c>
      <c r="T195" s="48">
        <f t="shared" si="232"/>
        <v>113.26923076923077</v>
      </c>
      <c r="U195" s="48">
        <f t="shared" si="232"/>
        <v>113.26923076923077</v>
      </c>
      <c r="V195" s="48">
        <f t="shared" si="232"/>
        <v>113.26923076923077</v>
      </c>
      <c r="W195" s="48">
        <f t="shared" si="232"/>
        <v>113.26923076923077</v>
      </c>
      <c r="X195" s="48">
        <f t="shared" si="232"/>
        <v>113.26923076923077</v>
      </c>
      <c r="Y195" s="48">
        <f t="shared" si="232"/>
        <v>113.26923076923077</v>
      </c>
      <c r="Z195" s="48">
        <f t="shared" si="232"/>
        <v>113.26923076923077</v>
      </c>
      <c r="AA195" s="48">
        <f t="shared" si="232"/>
        <v>113.26923076923077</v>
      </c>
      <c r="AB195" s="48">
        <f t="shared" si="232"/>
        <v>113.26923076923077</v>
      </c>
      <c r="AC195" s="48">
        <f t="shared" si="225"/>
        <v>1472.4999999999995</v>
      </c>
      <c r="AD195" s="48">
        <f t="shared" si="226"/>
        <v>0</v>
      </c>
      <c r="AE195" s="48" t="str">
        <f t="shared" si="211"/>
        <v>302207010265SENInclusion</v>
      </c>
      <c r="AF195" s="48"/>
      <c r="AG195" s="48">
        <f t="shared" si="227"/>
        <v>453.07692307692309</v>
      </c>
      <c r="AH195" s="48">
        <f t="shared" si="228"/>
        <v>792.88461538461524</v>
      </c>
      <c r="AI195" s="48">
        <f t="shared" si="229"/>
        <v>1132.6923076923074</v>
      </c>
      <c r="AJ195" s="48">
        <f t="shared" si="230"/>
        <v>1472.4999999999995</v>
      </c>
      <c r="AK195" s="6"/>
      <c r="AL195" s="6"/>
      <c r="AM195" s="6"/>
      <c r="AN195" s="6"/>
      <c r="AO195" s="6"/>
      <c r="AP195" s="1"/>
      <c r="AQ195" s="48"/>
      <c r="AR195" s="1"/>
      <c r="AV195" s="48"/>
      <c r="AW195" s="48"/>
      <c r="AX195" s="48"/>
      <c r="AY195" s="48"/>
      <c r="AZ195" s="48"/>
      <c r="BA195" s="48"/>
      <c r="BB195" s="48"/>
      <c r="BC195" s="48"/>
      <c r="BD195" s="48"/>
      <c r="BE195" s="48"/>
      <c r="BF195" s="48"/>
      <c r="BG195" s="48"/>
      <c r="BH195" s="48"/>
      <c r="BM195" s="48"/>
    </row>
    <row r="196" spans="1:65" hidden="1" x14ac:dyDescent="0.25">
      <c r="A196" s="325" t="s">
        <v>1649</v>
      </c>
      <c r="B196" s="325">
        <v>516500</v>
      </c>
      <c r="C196" s="325">
        <v>3024010</v>
      </c>
      <c r="D196" s="325" t="s">
        <v>1650</v>
      </c>
      <c r="E196" s="325">
        <v>144388</v>
      </c>
      <c r="F196" s="325" t="s">
        <v>524</v>
      </c>
      <c r="G196" s="325">
        <v>11442</v>
      </c>
      <c r="H196" s="326">
        <v>204806.49</v>
      </c>
      <c r="J196">
        <f t="shared" si="207"/>
        <v>1</v>
      </c>
      <c r="L196" t="s">
        <v>530</v>
      </c>
      <c r="N196" t="str">
        <f t="shared" si="208"/>
        <v>4010.EHCP.I03.1</v>
      </c>
      <c r="O196" t="str">
        <f t="shared" si="209"/>
        <v>11442/516500</v>
      </c>
      <c r="Q196" s="6">
        <f t="shared" si="168"/>
        <v>31508.690769230769</v>
      </c>
      <c r="R196" s="48">
        <f t="shared" si="169"/>
        <v>15754.345384615384</v>
      </c>
      <c r="S196" s="48">
        <f t="shared" ref="S196:AB196" si="233">R196</f>
        <v>15754.345384615384</v>
      </c>
      <c r="T196" s="48">
        <f t="shared" si="233"/>
        <v>15754.345384615384</v>
      </c>
      <c r="U196" s="48">
        <f t="shared" si="233"/>
        <v>15754.345384615384</v>
      </c>
      <c r="V196" s="48">
        <f t="shared" si="233"/>
        <v>15754.345384615384</v>
      </c>
      <c r="W196" s="48">
        <f t="shared" si="233"/>
        <v>15754.345384615384</v>
      </c>
      <c r="X196" s="48">
        <f t="shared" si="233"/>
        <v>15754.345384615384</v>
      </c>
      <c r="Y196" s="48">
        <f t="shared" si="233"/>
        <v>15754.345384615384</v>
      </c>
      <c r="Z196" s="48">
        <f t="shared" si="233"/>
        <v>15754.345384615384</v>
      </c>
      <c r="AA196" s="48">
        <f t="shared" si="233"/>
        <v>15754.345384615384</v>
      </c>
      <c r="AB196" s="48">
        <f t="shared" si="233"/>
        <v>15754.345384615384</v>
      </c>
      <c r="AC196" s="48">
        <f t="shared" si="225"/>
        <v>204806.49</v>
      </c>
      <c r="AD196" s="48">
        <f t="shared" si="226"/>
        <v>0</v>
      </c>
      <c r="AE196" s="48" t="str">
        <f t="shared" si="211"/>
        <v>302401011442EHCP</v>
      </c>
      <c r="AF196" s="48"/>
      <c r="AG196" s="48">
        <f t="shared" si="227"/>
        <v>63017.381538461537</v>
      </c>
      <c r="AH196" s="48">
        <f t="shared" si="228"/>
        <v>110280.41769230769</v>
      </c>
      <c r="AI196" s="48">
        <f t="shared" si="229"/>
        <v>157543.45384615383</v>
      </c>
      <c r="AJ196" s="48">
        <f t="shared" si="230"/>
        <v>204806.49</v>
      </c>
      <c r="AK196" s="6"/>
      <c r="AL196" s="6"/>
      <c r="AM196" s="6"/>
      <c r="AN196" s="6"/>
      <c r="AO196" s="6"/>
      <c r="AP196" s="1"/>
      <c r="AQ196" s="48"/>
      <c r="AR196" s="1"/>
      <c r="AV196" s="48"/>
      <c r="AW196" s="48"/>
      <c r="AX196" s="48"/>
      <c r="AY196" s="48"/>
      <c r="AZ196" s="48"/>
      <c r="BA196" s="48"/>
      <c r="BB196" s="48"/>
      <c r="BC196" s="48"/>
      <c r="BD196" s="48"/>
      <c r="BE196" s="48"/>
      <c r="BF196" s="48"/>
      <c r="BG196" s="48"/>
      <c r="BH196" s="48"/>
      <c r="BM196" s="48"/>
    </row>
    <row r="197" spans="1:65" hidden="1" x14ac:dyDescent="0.25">
      <c r="A197" s="325" t="s">
        <v>1651</v>
      </c>
      <c r="B197" s="325">
        <v>543965</v>
      </c>
      <c r="C197" s="325">
        <v>3023316</v>
      </c>
      <c r="D197" s="325" t="s">
        <v>1032</v>
      </c>
      <c r="E197" s="325">
        <v>400100</v>
      </c>
      <c r="F197" s="325" t="s">
        <v>524</v>
      </c>
      <c r="G197" s="325">
        <v>11431</v>
      </c>
      <c r="H197" s="326">
        <v>26879.5</v>
      </c>
      <c r="J197">
        <f t="shared" si="207"/>
        <v>1</v>
      </c>
      <c r="L197" t="s">
        <v>530</v>
      </c>
      <c r="N197" t="str">
        <f t="shared" si="208"/>
        <v>3316.EHCP.I03.1</v>
      </c>
      <c r="O197" t="str">
        <f t="shared" si="209"/>
        <v>11431/543965</v>
      </c>
      <c r="Q197" s="6">
        <f t="shared" si="168"/>
        <v>4135.3076923076924</v>
      </c>
      <c r="R197" s="48">
        <f t="shared" si="169"/>
        <v>2067.6538461538462</v>
      </c>
      <c r="S197" s="48">
        <f t="shared" ref="S197:AB197" si="234">R197</f>
        <v>2067.6538461538462</v>
      </c>
      <c r="T197" s="48">
        <f t="shared" si="234"/>
        <v>2067.6538461538462</v>
      </c>
      <c r="U197" s="48">
        <f t="shared" si="234"/>
        <v>2067.6538461538462</v>
      </c>
      <c r="V197" s="48">
        <f t="shared" si="234"/>
        <v>2067.6538461538462</v>
      </c>
      <c r="W197" s="48">
        <f t="shared" si="234"/>
        <v>2067.6538461538462</v>
      </c>
      <c r="X197" s="48">
        <f t="shared" si="234"/>
        <v>2067.6538461538462</v>
      </c>
      <c r="Y197" s="48">
        <f t="shared" si="234"/>
        <v>2067.6538461538462</v>
      </c>
      <c r="Z197" s="48">
        <f t="shared" si="234"/>
        <v>2067.6538461538462</v>
      </c>
      <c r="AA197" s="48">
        <f t="shared" si="234"/>
        <v>2067.6538461538462</v>
      </c>
      <c r="AB197" s="48">
        <f t="shared" si="234"/>
        <v>2067.6538461538462</v>
      </c>
      <c r="AC197" s="48">
        <f t="shared" si="225"/>
        <v>26879.500000000007</v>
      </c>
      <c r="AD197" s="48">
        <f t="shared" si="226"/>
        <v>0</v>
      </c>
      <c r="AE197" s="48" t="str">
        <f t="shared" si="211"/>
        <v>302331611431EHCP</v>
      </c>
      <c r="AF197" s="48"/>
      <c r="AG197" s="48">
        <f t="shared" si="227"/>
        <v>8270.6153846153848</v>
      </c>
      <c r="AH197" s="48">
        <f t="shared" si="228"/>
        <v>14473.576923076922</v>
      </c>
      <c r="AI197" s="48">
        <f t="shared" si="229"/>
        <v>20676.538461538465</v>
      </c>
      <c r="AJ197" s="48">
        <f t="shared" si="230"/>
        <v>26879.500000000007</v>
      </c>
      <c r="AK197" s="6"/>
      <c r="AL197" s="6"/>
      <c r="AM197" s="6"/>
      <c r="AN197" s="6"/>
      <c r="AO197" s="6"/>
      <c r="AP197" s="1"/>
      <c r="AQ197" s="48"/>
      <c r="AR197" s="1"/>
      <c r="AV197" s="48"/>
      <c r="AW197" s="48"/>
      <c r="AX197" s="48"/>
      <c r="AY197" s="48"/>
      <c r="AZ197" s="48"/>
      <c r="BA197" s="48"/>
      <c r="BB197" s="48"/>
      <c r="BC197" s="48"/>
      <c r="BD197" s="48"/>
      <c r="BE197" s="48"/>
      <c r="BF197" s="48"/>
      <c r="BG197" s="48"/>
      <c r="BH197" s="48"/>
      <c r="BM197" s="48"/>
    </row>
    <row r="198" spans="1:65" hidden="1" x14ac:dyDescent="0.25">
      <c r="A198" s="325" t="s">
        <v>1652</v>
      </c>
      <c r="B198" s="325">
        <v>543965</v>
      </c>
      <c r="C198" s="325">
        <v>3022055</v>
      </c>
      <c r="D198" s="325" t="s">
        <v>1033</v>
      </c>
      <c r="E198" s="325">
        <v>400101</v>
      </c>
      <c r="F198" s="325" t="s">
        <v>524</v>
      </c>
      <c r="G198" s="325">
        <v>11431</v>
      </c>
      <c r="H198" s="326">
        <v>67623.08</v>
      </c>
      <c r="J198">
        <f t="shared" si="207"/>
        <v>1</v>
      </c>
      <c r="L198" t="s">
        <v>530</v>
      </c>
      <c r="N198" t="str">
        <f t="shared" si="208"/>
        <v>2055.EHCP.I03.1</v>
      </c>
      <c r="O198" t="str">
        <f t="shared" si="209"/>
        <v>11431/543965</v>
      </c>
      <c r="Q198" s="6">
        <f t="shared" si="168"/>
        <v>10403.550769230769</v>
      </c>
      <c r="R198" s="48">
        <f t="shared" si="169"/>
        <v>5201.7753846153846</v>
      </c>
      <c r="S198" s="48">
        <f t="shared" ref="S198:AB198" si="235">R198</f>
        <v>5201.7753846153846</v>
      </c>
      <c r="T198" s="48">
        <f t="shared" si="235"/>
        <v>5201.7753846153846</v>
      </c>
      <c r="U198" s="48">
        <f t="shared" si="235"/>
        <v>5201.7753846153846</v>
      </c>
      <c r="V198" s="48">
        <f t="shared" si="235"/>
        <v>5201.7753846153846</v>
      </c>
      <c r="W198" s="48">
        <f t="shared" si="235"/>
        <v>5201.7753846153846</v>
      </c>
      <c r="X198" s="48">
        <f t="shared" si="235"/>
        <v>5201.7753846153846</v>
      </c>
      <c r="Y198" s="48">
        <f t="shared" si="235"/>
        <v>5201.7753846153846</v>
      </c>
      <c r="Z198" s="48">
        <f t="shared" si="235"/>
        <v>5201.7753846153846</v>
      </c>
      <c r="AA198" s="48">
        <f t="shared" si="235"/>
        <v>5201.7753846153846</v>
      </c>
      <c r="AB198" s="48">
        <f t="shared" si="235"/>
        <v>5201.7753846153846</v>
      </c>
      <c r="AC198" s="48">
        <f t="shared" si="225"/>
        <v>67623.080000000016</v>
      </c>
      <c r="AD198" s="48">
        <f t="shared" si="226"/>
        <v>0</v>
      </c>
      <c r="AE198" s="48" t="str">
        <f t="shared" si="211"/>
        <v>302205511431EHCP</v>
      </c>
      <c r="AF198" s="48"/>
      <c r="AG198" s="48">
        <f t="shared" si="227"/>
        <v>20807.101538461538</v>
      </c>
      <c r="AH198" s="48">
        <f t="shared" si="228"/>
        <v>36412.427692307698</v>
      </c>
      <c r="AI198" s="48">
        <f t="shared" si="229"/>
        <v>52017.753846153857</v>
      </c>
      <c r="AJ198" s="48">
        <f t="shared" si="230"/>
        <v>67623.080000000016</v>
      </c>
      <c r="AK198" s="6"/>
      <c r="AL198" s="6"/>
      <c r="AM198" s="6"/>
      <c r="AN198" s="6"/>
      <c r="AO198" s="6"/>
      <c r="AP198" s="1"/>
      <c r="AQ198" s="48"/>
      <c r="AR198" s="1"/>
      <c r="AV198" s="48"/>
      <c r="AW198" s="48"/>
      <c r="AX198" s="48"/>
      <c r="AY198" s="48"/>
      <c r="AZ198" s="48"/>
      <c r="BA198" s="48"/>
      <c r="BB198" s="48"/>
      <c r="BC198" s="48"/>
      <c r="BD198" s="48"/>
      <c r="BE198" s="48"/>
      <c r="BF198" s="48"/>
      <c r="BG198" s="48"/>
      <c r="BH198" s="48"/>
      <c r="BM198" s="48"/>
    </row>
    <row r="199" spans="1:65" hidden="1" x14ac:dyDescent="0.25">
      <c r="A199" s="325" t="s">
        <v>1653</v>
      </c>
      <c r="B199" s="325">
        <v>543965</v>
      </c>
      <c r="C199" s="325">
        <v>3022057</v>
      </c>
      <c r="D199" s="325" t="s">
        <v>1034</v>
      </c>
      <c r="E199" s="325">
        <v>400053</v>
      </c>
      <c r="F199" s="325" t="s">
        <v>524</v>
      </c>
      <c r="G199" s="325">
        <v>11431</v>
      </c>
      <c r="H199" s="326">
        <v>155231.67000000001</v>
      </c>
      <c r="J199">
        <f t="shared" si="207"/>
        <v>1</v>
      </c>
      <c r="L199" t="s">
        <v>530</v>
      </c>
      <c r="N199" t="str">
        <f t="shared" si="208"/>
        <v>2057.EHCP.I03.1</v>
      </c>
      <c r="O199" t="str">
        <f t="shared" si="209"/>
        <v>11431/543965</v>
      </c>
      <c r="Q199" s="6">
        <f t="shared" si="168"/>
        <v>23881.795384615387</v>
      </c>
      <c r="R199" s="48">
        <f t="shared" si="169"/>
        <v>11940.897692307693</v>
      </c>
      <c r="S199" s="48">
        <f t="shared" ref="S199:AB199" si="236">R199</f>
        <v>11940.897692307693</v>
      </c>
      <c r="T199" s="48">
        <f t="shared" si="236"/>
        <v>11940.897692307693</v>
      </c>
      <c r="U199" s="48">
        <f t="shared" si="236"/>
        <v>11940.897692307693</v>
      </c>
      <c r="V199" s="48">
        <f t="shared" si="236"/>
        <v>11940.897692307693</v>
      </c>
      <c r="W199" s="48">
        <f t="shared" si="236"/>
        <v>11940.897692307693</v>
      </c>
      <c r="X199" s="48">
        <f t="shared" si="236"/>
        <v>11940.897692307693</v>
      </c>
      <c r="Y199" s="48">
        <f t="shared" si="236"/>
        <v>11940.897692307693</v>
      </c>
      <c r="Z199" s="48">
        <f t="shared" si="236"/>
        <v>11940.897692307693</v>
      </c>
      <c r="AA199" s="48">
        <f t="shared" si="236"/>
        <v>11940.897692307693</v>
      </c>
      <c r="AB199" s="48">
        <f t="shared" si="236"/>
        <v>11940.897692307693</v>
      </c>
      <c r="AC199" s="48">
        <f t="shared" si="225"/>
        <v>155231.67000000001</v>
      </c>
      <c r="AD199" s="48">
        <f t="shared" si="226"/>
        <v>0</v>
      </c>
      <c r="AE199" s="48" t="str">
        <f t="shared" si="211"/>
        <v>302205711431EHCP</v>
      </c>
      <c r="AF199" s="48"/>
      <c r="AG199" s="48">
        <f t="shared" si="227"/>
        <v>47763.590769230774</v>
      </c>
      <c r="AH199" s="48">
        <f t="shared" si="228"/>
        <v>83586.283846153863</v>
      </c>
      <c r="AI199" s="48">
        <f t="shared" si="229"/>
        <v>119408.97692307696</v>
      </c>
      <c r="AJ199" s="48">
        <f t="shared" si="230"/>
        <v>155231.67000000001</v>
      </c>
      <c r="AK199" s="6"/>
      <c r="AL199" s="6"/>
      <c r="AM199" s="6"/>
      <c r="AN199" s="6"/>
      <c r="AO199" s="6"/>
      <c r="AP199" s="1"/>
      <c r="AQ199" s="48"/>
      <c r="AR199" s="1"/>
      <c r="AV199" s="48"/>
      <c r="AW199" s="48"/>
      <c r="AX199" s="48"/>
      <c r="AY199" s="48"/>
      <c r="AZ199" s="48"/>
      <c r="BA199" s="48"/>
      <c r="BB199" s="48"/>
      <c r="BC199" s="48"/>
      <c r="BD199" s="48"/>
      <c r="BE199" s="48"/>
      <c r="BF199" s="48"/>
      <c r="BG199" s="48"/>
      <c r="BH199" s="48"/>
      <c r="BM199" s="48"/>
    </row>
    <row r="200" spans="1:65" hidden="1" x14ac:dyDescent="0.25">
      <c r="A200" s="325" t="s">
        <v>1654</v>
      </c>
      <c r="B200" s="325">
        <v>543965</v>
      </c>
      <c r="C200" s="325">
        <v>3022057</v>
      </c>
      <c r="D200" s="325" t="s">
        <v>1034</v>
      </c>
      <c r="E200" s="325">
        <v>400053</v>
      </c>
      <c r="F200" s="325" t="s">
        <v>4651</v>
      </c>
      <c r="G200" s="325">
        <v>10265</v>
      </c>
      <c r="H200" s="326">
        <v>11809.45</v>
      </c>
      <c r="J200">
        <f t="shared" si="207"/>
        <v>2</v>
      </c>
      <c r="L200" t="s">
        <v>530</v>
      </c>
      <c r="N200" t="str">
        <f t="shared" si="208"/>
        <v>2057.SENI.I03.2</v>
      </c>
      <c r="O200" t="str">
        <f t="shared" si="209"/>
        <v>10265/543965</v>
      </c>
      <c r="Q200" s="6">
        <f t="shared" si="168"/>
        <v>1816.8384615384616</v>
      </c>
      <c r="R200" s="48">
        <f t="shared" si="169"/>
        <v>908.41923076923081</v>
      </c>
      <c r="S200" s="48">
        <f t="shared" ref="S200:AB200" si="237">R200</f>
        <v>908.41923076923081</v>
      </c>
      <c r="T200" s="48">
        <f t="shared" si="237"/>
        <v>908.41923076923081</v>
      </c>
      <c r="U200" s="48">
        <f t="shared" si="237"/>
        <v>908.41923076923081</v>
      </c>
      <c r="V200" s="48">
        <f t="shared" si="237"/>
        <v>908.41923076923081</v>
      </c>
      <c r="W200" s="48">
        <f t="shared" si="237"/>
        <v>908.41923076923081</v>
      </c>
      <c r="X200" s="48">
        <f t="shared" si="237"/>
        <v>908.41923076923081</v>
      </c>
      <c r="Y200" s="48">
        <f t="shared" si="237"/>
        <v>908.41923076923081</v>
      </c>
      <c r="Z200" s="48">
        <f t="shared" si="237"/>
        <v>908.41923076923081</v>
      </c>
      <c r="AA200" s="48">
        <f t="shared" si="237"/>
        <v>908.41923076923081</v>
      </c>
      <c r="AB200" s="48">
        <f t="shared" si="237"/>
        <v>908.41923076923081</v>
      </c>
      <c r="AC200" s="48">
        <f t="shared" si="225"/>
        <v>11809.449999999999</v>
      </c>
      <c r="AD200" s="48">
        <f t="shared" si="226"/>
        <v>0</v>
      </c>
      <c r="AE200" s="48" t="str">
        <f t="shared" si="211"/>
        <v>302205710265SENInclusion</v>
      </c>
      <c r="AF200" s="48"/>
      <c r="AG200" s="48">
        <f t="shared" si="227"/>
        <v>3633.6769230769232</v>
      </c>
      <c r="AH200" s="48">
        <f t="shared" si="228"/>
        <v>6358.9346153846163</v>
      </c>
      <c r="AI200" s="48">
        <f t="shared" si="229"/>
        <v>9084.1923076923085</v>
      </c>
      <c r="AJ200" s="48">
        <f t="shared" si="230"/>
        <v>11809.449999999999</v>
      </c>
      <c r="AK200" s="6"/>
      <c r="AL200" s="6"/>
      <c r="AM200" s="6"/>
      <c r="AN200" s="6"/>
      <c r="AO200" s="6"/>
      <c r="AP200" s="1"/>
      <c r="AQ200" s="48"/>
      <c r="AR200" s="1"/>
      <c r="AV200" s="48"/>
      <c r="AW200" s="48"/>
      <c r="AX200" s="48"/>
      <c r="AY200" s="48"/>
      <c r="AZ200" s="48"/>
      <c r="BA200" s="48"/>
      <c r="BB200" s="48"/>
      <c r="BC200" s="48"/>
      <c r="BD200" s="48"/>
      <c r="BE200" s="48"/>
      <c r="BF200" s="48"/>
      <c r="BG200" s="48"/>
      <c r="BH200" s="48"/>
      <c r="BM200" s="48"/>
    </row>
    <row r="201" spans="1:65" hidden="1" x14ac:dyDescent="0.25">
      <c r="A201" s="325" t="s">
        <v>1655</v>
      </c>
      <c r="B201" s="325">
        <v>516500</v>
      </c>
      <c r="C201" s="325">
        <v>3022049</v>
      </c>
      <c r="D201" s="325" t="s">
        <v>1656</v>
      </c>
      <c r="E201" s="325">
        <v>157055</v>
      </c>
      <c r="F201" s="325" t="s">
        <v>524</v>
      </c>
      <c r="G201" s="325">
        <v>11443</v>
      </c>
      <c r="H201" s="326">
        <v>37232.67</v>
      </c>
      <c r="J201">
        <f t="shared" si="207"/>
        <v>1</v>
      </c>
      <c r="L201" t="s">
        <v>530</v>
      </c>
      <c r="N201" t="str">
        <f t="shared" si="208"/>
        <v>2049.EHCP.I03.1</v>
      </c>
      <c r="O201" t="str">
        <f t="shared" si="209"/>
        <v>11443/516500</v>
      </c>
      <c r="Q201" s="6">
        <f t="shared" si="168"/>
        <v>5728.1030769230765</v>
      </c>
      <c r="R201" s="48">
        <f t="shared" si="169"/>
        <v>2864.0515384615383</v>
      </c>
      <c r="S201" s="48">
        <f t="shared" ref="S201:AB201" si="238">R201</f>
        <v>2864.0515384615383</v>
      </c>
      <c r="T201" s="48">
        <f t="shared" si="238"/>
        <v>2864.0515384615383</v>
      </c>
      <c r="U201" s="48">
        <f t="shared" si="238"/>
        <v>2864.0515384615383</v>
      </c>
      <c r="V201" s="48">
        <f t="shared" si="238"/>
        <v>2864.0515384615383</v>
      </c>
      <c r="W201" s="48">
        <f t="shared" si="238"/>
        <v>2864.0515384615383</v>
      </c>
      <c r="X201" s="48">
        <f t="shared" si="238"/>
        <v>2864.0515384615383</v>
      </c>
      <c r="Y201" s="48">
        <f t="shared" si="238"/>
        <v>2864.0515384615383</v>
      </c>
      <c r="Z201" s="48">
        <f t="shared" si="238"/>
        <v>2864.0515384615383</v>
      </c>
      <c r="AA201" s="48">
        <f t="shared" si="238"/>
        <v>2864.0515384615383</v>
      </c>
      <c r="AB201" s="48">
        <f t="shared" si="238"/>
        <v>2864.0515384615383</v>
      </c>
      <c r="AC201" s="48">
        <f t="shared" si="225"/>
        <v>37232.67</v>
      </c>
      <c r="AD201" s="48">
        <f t="shared" si="226"/>
        <v>0</v>
      </c>
      <c r="AE201" s="48" t="str">
        <f t="shared" si="211"/>
        <v>302204911443EHCP</v>
      </c>
      <c r="AF201" s="48"/>
      <c r="AG201" s="48">
        <f t="shared" si="227"/>
        <v>11456.206153846153</v>
      </c>
      <c r="AH201" s="48">
        <f t="shared" si="228"/>
        <v>20048.360769230771</v>
      </c>
      <c r="AI201" s="48">
        <f t="shared" si="229"/>
        <v>28640.515384615388</v>
      </c>
      <c r="AJ201" s="48">
        <f t="shared" si="230"/>
        <v>37232.67</v>
      </c>
      <c r="AK201" s="6"/>
      <c r="AL201" s="6"/>
      <c r="AM201" s="6"/>
      <c r="AN201" s="6"/>
      <c r="AO201" s="6"/>
      <c r="AP201" s="1"/>
      <c r="AQ201" s="48"/>
      <c r="AR201" s="1"/>
      <c r="AV201" s="48"/>
      <c r="AW201" s="48"/>
      <c r="AX201" s="48"/>
      <c r="AY201" s="48"/>
      <c r="AZ201" s="48"/>
      <c r="BA201" s="48"/>
      <c r="BB201" s="48"/>
      <c r="BC201" s="48"/>
      <c r="BD201" s="48"/>
      <c r="BE201" s="48"/>
      <c r="BF201" s="48"/>
      <c r="BG201" s="48"/>
      <c r="BH201" s="48"/>
      <c r="BM201" s="48"/>
    </row>
    <row r="202" spans="1:65" hidden="1" x14ac:dyDescent="0.25">
      <c r="A202" s="325" t="s">
        <v>1657</v>
      </c>
      <c r="B202" s="325">
        <v>543965</v>
      </c>
      <c r="C202" s="325">
        <v>3022076</v>
      </c>
      <c r="D202" s="325" t="s">
        <v>1035</v>
      </c>
      <c r="E202" s="325">
        <v>400111</v>
      </c>
      <c r="F202" s="325" t="s">
        <v>524</v>
      </c>
      <c r="G202" s="325">
        <v>11431</v>
      </c>
      <c r="H202" s="326">
        <v>89064.59</v>
      </c>
      <c r="J202">
        <f t="shared" si="207"/>
        <v>1</v>
      </c>
      <c r="L202" t="s">
        <v>530</v>
      </c>
      <c r="N202" t="str">
        <f t="shared" si="208"/>
        <v>2076.EHCP.I03.1</v>
      </c>
      <c r="O202" t="str">
        <f t="shared" si="209"/>
        <v>11431/543965</v>
      </c>
      <c r="Q202" s="6">
        <f t="shared" si="168"/>
        <v>13702.244615384614</v>
      </c>
      <c r="R202" s="48">
        <f t="shared" si="169"/>
        <v>6851.122307692307</v>
      </c>
      <c r="S202" s="48">
        <f t="shared" ref="S202:AB202" si="239">R202</f>
        <v>6851.122307692307</v>
      </c>
      <c r="T202" s="48">
        <f t="shared" si="239"/>
        <v>6851.122307692307</v>
      </c>
      <c r="U202" s="48">
        <f t="shared" si="239"/>
        <v>6851.122307692307</v>
      </c>
      <c r="V202" s="48">
        <f t="shared" si="239"/>
        <v>6851.122307692307</v>
      </c>
      <c r="W202" s="48">
        <f t="shared" si="239"/>
        <v>6851.122307692307</v>
      </c>
      <c r="X202" s="48">
        <f t="shared" si="239"/>
        <v>6851.122307692307</v>
      </c>
      <c r="Y202" s="48">
        <f t="shared" si="239"/>
        <v>6851.122307692307</v>
      </c>
      <c r="Z202" s="48">
        <f t="shared" si="239"/>
        <v>6851.122307692307</v>
      </c>
      <c r="AA202" s="48">
        <f t="shared" si="239"/>
        <v>6851.122307692307</v>
      </c>
      <c r="AB202" s="48">
        <f t="shared" si="239"/>
        <v>6851.122307692307</v>
      </c>
      <c r="AC202" s="48">
        <f t="shared" si="225"/>
        <v>89064.589999999982</v>
      </c>
      <c r="AD202" s="48">
        <f t="shared" si="226"/>
        <v>0</v>
      </c>
      <c r="AE202" s="48" t="str">
        <f t="shared" si="211"/>
        <v>302207611431EHCP</v>
      </c>
      <c r="AF202" s="48"/>
      <c r="AG202" s="48">
        <f t="shared" si="227"/>
        <v>27404.489230769228</v>
      </c>
      <c r="AH202" s="48">
        <f t="shared" si="228"/>
        <v>47957.856153846144</v>
      </c>
      <c r="AI202" s="48">
        <f t="shared" si="229"/>
        <v>68511.223076923066</v>
      </c>
      <c r="AJ202" s="48">
        <f t="shared" si="230"/>
        <v>89064.589999999982</v>
      </c>
      <c r="AK202" s="6"/>
      <c r="AL202" s="6"/>
      <c r="AM202" s="6"/>
      <c r="AN202" s="6"/>
      <c r="AO202" s="6"/>
      <c r="AP202" s="1"/>
      <c r="AQ202" s="48"/>
      <c r="AR202" s="1"/>
      <c r="AV202" s="48"/>
      <c r="AW202" s="48"/>
      <c r="AX202" s="48"/>
      <c r="AY202" s="48"/>
      <c r="AZ202" s="48"/>
      <c r="BA202" s="48"/>
      <c r="BB202" s="48"/>
      <c r="BC202" s="48"/>
      <c r="BD202" s="48"/>
      <c r="BE202" s="48"/>
      <c r="BF202" s="48"/>
      <c r="BG202" s="48"/>
      <c r="BH202" s="48"/>
      <c r="BM202" s="48"/>
    </row>
    <row r="203" spans="1:65" hidden="1" x14ac:dyDescent="0.25">
      <c r="A203" s="325" t="s">
        <v>1657</v>
      </c>
      <c r="B203" s="325">
        <v>543965</v>
      </c>
      <c r="C203" s="325">
        <v>3022076</v>
      </c>
      <c r="D203" s="325" t="s">
        <v>1035</v>
      </c>
      <c r="E203" s="325">
        <v>400111</v>
      </c>
      <c r="F203" s="325" t="s">
        <v>524</v>
      </c>
      <c r="G203" s="325">
        <v>11436</v>
      </c>
      <c r="H203" s="326">
        <v>1030.75</v>
      </c>
      <c r="J203">
        <f t="shared" si="207"/>
        <v>2</v>
      </c>
      <c r="L203" t="s">
        <v>530</v>
      </c>
      <c r="N203" t="str">
        <f t="shared" si="208"/>
        <v>2076.EHCP.I03.2</v>
      </c>
      <c r="O203" t="str">
        <f t="shared" si="209"/>
        <v>11436/543965</v>
      </c>
      <c r="Q203" s="6">
        <f t="shared" si="168"/>
        <v>158.57692307692307</v>
      </c>
      <c r="R203" s="48">
        <f t="shared" si="169"/>
        <v>79.288461538461533</v>
      </c>
      <c r="S203" s="48">
        <f t="shared" ref="S203:AB203" si="240">R203</f>
        <v>79.288461538461533</v>
      </c>
      <c r="T203" s="48">
        <f t="shared" si="240"/>
        <v>79.288461538461533</v>
      </c>
      <c r="U203" s="48">
        <f t="shared" si="240"/>
        <v>79.288461538461533</v>
      </c>
      <c r="V203" s="48">
        <f t="shared" si="240"/>
        <v>79.288461538461533</v>
      </c>
      <c r="W203" s="48">
        <f t="shared" si="240"/>
        <v>79.288461538461533</v>
      </c>
      <c r="X203" s="48">
        <f t="shared" si="240"/>
        <v>79.288461538461533</v>
      </c>
      <c r="Y203" s="48">
        <f t="shared" si="240"/>
        <v>79.288461538461533</v>
      </c>
      <c r="Z203" s="48">
        <f t="shared" si="240"/>
        <v>79.288461538461533</v>
      </c>
      <c r="AA203" s="48">
        <f t="shared" si="240"/>
        <v>79.288461538461533</v>
      </c>
      <c r="AB203" s="48">
        <f t="shared" si="240"/>
        <v>79.288461538461533</v>
      </c>
      <c r="AC203" s="48">
        <f t="shared" si="225"/>
        <v>1030.75</v>
      </c>
      <c r="AD203" s="48">
        <f t="shared" si="226"/>
        <v>0</v>
      </c>
      <c r="AE203" s="48" t="str">
        <f t="shared" si="211"/>
        <v>302207611436EHCP</v>
      </c>
      <c r="AF203" s="48"/>
      <c r="AG203" s="48">
        <f t="shared" si="227"/>
        <v>317.15384615384613</v>
      </c>
      <c r="AH203" s="48">
        <f t="shared" si="228"/>
        <v>555.01923076923072</v>
      </c>
      <c r="AI203" s="48">
        <f t="shared" si="229"/>
        <v>792.88461538461536</v>
      </c>
      <c r="AJ203" s="48">
        <f t="shared" si="230"/>
        <v>1030.75</v>
      </c>
      <c r="AK203" s="6"/>
      <c r="AL203" s="6"/>
      <c r="AM203" s="6"/>
      <c r="AN203" s="6"/>
      <c r="AO203" s="6"/>
      <c r="AP203" s="1"/>
      <c r="AQ203" s="48"/>
      <c r="AR203" s="1"/>
      <c r="AV203" s="48"/>
      <c r="AW203" s="48"/>
      <c r="AX203" s="48"/>
      <c r="AY203" s="48"/>
      <c r="AZ203" s="48"/>
      <c r="BA203" s="48"/>
      <c r="BB203" s="48"/>
      <c r="BC203" s="48"/>
      <c r="BD203" s="48"/>
      <c r="BE203" s="48"/>
      <c r="BF203" s="48"/>
      <c r="BG203" s="48"/>
      <c r="BH203" s="48"/>
      <c r="BM203" s="48"/>
    </row>
    <row r="204" spans="1:65" hidden="1" x14ac:dyDescent="0.25">
      <c r="A204" s="325" t="s">
        <v>1658</v>
      </c>
      <c r="B204" s="325">
        <v>543965</v>
      </c>
      <c r="C204" s="325">
        <v>3022076</v>
      </c>
      <c r="D204" s="325" t="s">
        <v>1035</v>
      </c>
      <c r="E204" s="325">
        <v>400111</v>
      </c>
      <c r="F204" s="325" t="s">
        <v>4651</v>
      </c>
      <c r="G204" s="325">
        <v>10265</v>
      </c>
      <c r="H204" s="326">
        <v>6862.9549999999999</v>
      </c>
      <c r="J204">
        <f t="shared" si="207"/>
        <v>3</v>
      </c>
      <c r="L204" t="s">
        <v>530</v>
      </c>
      <c r="N204" t="str">
        <f t="shared" si="208"/>
        <v>2076.SENI.I03.3</v>
      </c>
      <c r="O204" t="str">
        <f t="shared" si="209"/>
        <v>10265/543965</v>
      </c>
      <c r="Q204" s="6">
        <f t="shared" si="168"/>
        <v>1055.8392307692307</v>
      </c>
      <c r="R204" s="48">
        <f t="shared" si="169"/>
        <v>527.91961538461533</v>
      </c>
      <c r="S204" s="48">
        <f t="shared" ref="S204:AB204" si="241">R204</f>
        <v>527.91961538461533</v>
      </c>
      <c r="T204" s="48">
        <f t="shared" si="241"/>
        <v>527.91961538461533</v>
      </c>
      <c r="U204" s="48">
        <f t="shared" si="241"/>
        <v>527.91961538461533</v>
      </c>
      <c r="V204" s="48">
        <f t="shared" si="241"/>
        <v>527.91961538461533</v>
      </c>
      <c r="W204" s="48">
        <f t="shared" si="241"/>
        <v>527.91961538461533</v>
      </c>
      <c r="X204" s="48">
        <f t="shared" si="241"/>
        <v>527.91961538461533</v>
      </c>
      <c r="Y204" s="48">
        <f t="shared" si="241"/>
        <v>527.91961538461533</v>
      </c>
      <c r="Z204" s="48">
        <f t="shared" si="241"/>
        <v>527.91961538461533</v>
      </c>
      <c r="AA204" s="48">
        <f t="shared" si="241"/>
        <v>527.91961538461533</v>
      </c>
      <c r="AB204" s="48">
        <f t="shared" si="241"/>
        <v>527.91961538461533</v>
      </c>
      <c r="AC204" s="48">
        <f t="shared" ref="AC204:AC212" si="242">SUM(Q204:AB204)</f>
        <v>6862.9549999999972</v>
      </c>
      <c r="AD204" s="48">
        <f t="shared" ref="AD204:AD212" si="243">AC204-H204</f>
        <v>0</v>
      </c>
      <c r="AE204" s="48" t="str">
        <f t="shared" si="211"/>
        <v>302207610265SENInclusion</v>
      </c>
      <c r="AF204" s="48"/>
      <c r="AG204" s="48">
        <f t="shared" ref="AG204:AG212" si="244">SUM(Q204:S204)</f>
        <v>2111.6784615384613</v>
      </c>
      <c r="AH204" s="48">
        <f t="shared" ref="AH204:AH212" si="245">SUM(Q204:V204)</f>
        <v>3695.4373076923066</v>
      </c>
      <c r="AI204" s="48">
        <f t="shared" ref="AI204:AI212" si="246">SUM(Q204:Y204)</f>
        <v>5279.1961538461519</v>
      </c>
      <c r="AJ204" s="48">
        <f t="shared" ref="AJ204:AJ212" si="247">SUM(Q204:AB204)</f>
        <v>6862.9549999999972</v>
      </c>
    </row>
    <row r="205" spans="1:65" hidden="1" x14ac:dyDescent="0.25">
      <c r="A205" s="325" t="s">
        <v>1659</v>
      </c>
      <c r="B205" s="325">
        <v>516500</v>
      </c>
      <c r="C205" s="325">
        <v>3024012</v>
      </c>
      <c r="D205" s="325" t="s">
        <v>1660</v>
      </c>
      <c r="E205" s="325">
        <v>144062</v>
      </c>
      <c r="F205" s="325" t="s">
        <v>1493</v>
      </c>
      <c r="G205" s="325">
        <v>11423</v>
      </c>
      <c r="H205" s="326">
        <v>118570.25</v>
      </c>
      <c r="J205">
        <f t="shared" si="207"/>
        <v>1</v>
      </c>
      <c r="L205" t="s">
        <v>530</v>
      </c>
      <c r="N205" t="str">
        <f t="shared" si="208"/>
        <v>4012.ARPs.I03.1</v>
      </c>
      <c r="O205" t="str">
        <f t="shared" si="209"/>
        <v>11423/516500</v>
      </c>
      <c r="Q205" s="6">
        <f t="shared" si="168"/>
        <v>18241.576923076922</v>
      </c>
      <c r="R205" s="48">
        <f t="shared" si="169"/>
        <v>9120.788461538461</v>
      </c>
      <c r="S205" s="48">
        <f t="shared" ref="S205:AB205" si="248">R205</f>
        <v>9120.788461538461</v>
      </c>
      <c r="T205" s="48">
        <f t="shared" si="248"/>
        <v>9120.788461538461</v>
      </c>
      <c r="U205" s="48">
        <f t="shared" si="248"/>
        <v>9120.788461538461</v>
      </c>
      <c r="V205" s="48">
        <f t="shared" si="248"/>
        <v>9120.788461538461</v>
      </c>
      <c r="W205" s="48">
        <f t="shared" si="248"/>
        <v>9120.788461538461</v>
      </c>
      <c r="X205" s="48">
        <f t="shared" si="248"/>
        <v>9120.788461538461</v>
      </c>
      <c r="Y205" s="48">
        <f t="shared" si="248"/>
        <v>9120.788461538461</v>
      </c>
      <c r="Z205" s="48">
        <f t="shared" si="248"/>
        <v>9120.788461538461</v>
      </c>
      <c r="AA205" s="48">
        <f t="shared" si="248"/>
        <v>9120.788461538461</v>
      </c>
      <c r="AB205" s="48">
        <f t="shared" si="248"/>
        <v>9120.788461538461</v>
      </c>
      <c r="AC205" s="48">
        <f t="shared" si="242"/>
        <v>118570.25000000003</v>
      </c>
      <c r="AD205" s="48">
        <f t="shared" si="243"/>
        <v>0</v>
      </c>
      <c r="AE205" s="48" t="str">
        <f t="shared" si="211"/>
        <v>302401211423ARPs</v>
      </c>
      <c r="AF205" s="48"/>
      <c r="AG205" s="48">
        <f t="shared" si="244"/>
        <v>36483.153846153844</v>
      </c>
      <c r="AH205" s="48">
        <f t="shared" si="245"/>
        <v>63845.519230769227</v>
      </c>
      <c r="AI205" s="48">
        <f t="shared" si="246"/>
        <v>91207.884615384624</v>
      </c>
      <c r="AJ205" s="48">
        <f t="shared" si="247"/>
        <v>118570.25000000003</v>
      </c>
    </row>
    <row r="206" spans="1:65" hidden="1" x14ac:dyDescent="0.25">
      <c r="A206" s="325" t="s">
        <v>1661</v>
      </c>
      <c r="B206" s="325">
        <v>516500</v>
      </c>
      <c r="C206" s="325">
        <v>3024012</v>
      </c>
      <c r="D206" s="325" t="s">
        <v>1660</v>
      </c>
      <c r="E206" s="325">
        <v>144062</v>
      </c>
      <c r="F206" s="325" t="s">
        <v>524</v>
      </c>
      <c r="G206" s="325">
        <v>11442</v>
      </c>
      <c r="H206" s="326">
        <v>137663.49</v>
      </c>
      <c r="J206">
        <f t="shared" si="207"/>
        <v>2</v>
      </c>
      <c r="L206" t="s">
        <v>530</v>
      </c>
      <c r="N206" t="str">
        <f t="shared" si="208"/>
        <v>4012.EHCP.I03.2</v>
      </c>
      <c r="O206" t="str">
        <f t="shared" si="209"/>
        <v>11442/516500</v>
      </c>
      <c r="Q206" s="6">
        <f t="shared" si="168"/>
        <v>21178.99846153846</v>
      </c>
      <c r="R206" s="48">
        <f t="shared" si="169"/>
        <v>10589.49923076923</v>
      </c>
      <c r="S206" s="48">
        <f t="shared" ref="S206:AB206" si="249">R206</f>
        <v>10589.49923076923</v>
      </c>
      <c r="T206" s="48">
        <f t="shared" si="249"/>
        <v>10589.49923076923</v>
      </c>
      <c r="U206" s="48">
        <f t="shared" si="249"/>
        <v>10589.49923076923</v>
      </c>
      <c r="V206" s="48">
        <f t="shared" si="249"/>
        <v>10589.49923076923</v>
      </c>
      <c r="W206" s="48">
        <f t="shared" si="249"/>
        <v>10589.49923076923</v>
      </c>
      <c r="X206" s="48">
        <f t="shared" si="249"/>
        <v>10589.49923076923</v>
      </c>
      <c r="Y206" s="48">
        <f t="shared" si="249"/>
        <v>10589.49923076923</v>
      </c>
      <c r="Z206" s="48">
        <f t="shared" si="249"/>
        <v>10589.49923076923</v>
      </c>
      <c r="AA206" s="48">
        <f t="shared" si="249"/>
        <v>10589.49923076923</v>
      </c>
      <c r="AB206" s="48">
        <f t="shared" si="249"/>
        <v>10589.49923076923</v>
      </c>
      <c r="AC206" s="48">
        <f t="shared" si="242"/>
        <v>137663.49</v>
      </c>
      <c r="AD206" s="48">
        <f t="shared" si="243"/>
        <v>0</v>
      </c>
      <c r="AE206" s="48" t="str">
        <f t="shared" si="211"/>
        <v>302401211442EHCP</v>
      </c>
      <c r="AF206" s="48"/>
      <c r="AG206" s="48">
        <f t="shared" si="244"/>
        <v>42357.99692307692</v>
      </c>
      <c r="AH206" s="48">
        <f t="shared" si="245"/>
        <v>74126.49461538461</v>
      </c>
      <c r="AI206" s="48">
        <f t="shared" si="246"/>
        <v>105894.9923076923</v>
      </c>
      <c r="AJ206" s="48">
        <f t="shared" si="247"/>
        <v>137663.49</v>
      </c>
    </row>
    <row r="207" spans="1:65" hidden="1" x14ac:dyDescent="0.25">
      <c r="A207" s="325" t="s">
        <v>1662</v>
      </c>
      <c r="B207" s="325">
        <v>543965</v>
      </c>
      <c r="C207" s="325">
        <v>3022060</v>
      </c>
      <c r="D207" s="325" t="s">
        <v>1036</v>
      </c>
      <c r="E207" s="325">
        <v>400011</v>
      </c>
      <c r="F207" s="325" t="s">
        <v>524</v>
      </c>
      <c r="G207" s="325">
        <v>11431</v>
      </c>
      <c r="H207" s="326">
        <v>128535.42</v>
      </c>
      <c r="J207">
        <f t="shared" si="207"/>
        <v>1</v>
      </c>
      <c r="L207" t="s">
        <v>530</v>
      </c>
      <c r="N207" t="str">
        <f t="shared" si="208"/>
        <v>2060.EHCP.I03.1</v>
      </c>
      <c r="O207" t="str">
        <f t="shared" si="209"/>
        <v>11431/543965</v>
      </c>
      <c r="Q207" s="6">
        <f t="shared" si="168"/>
        <v>19774.68</v>
      </c>
      <c r="R207" s="48">
        <f t="shared" si="169"/>
        <v>9887.34</v>
      </c>
      <c r="S207" s="48">
        <f t="shared" ref="S207:AB207" si="250">R207</f>
        <v>9887.34</v>
      </c>
      <c r="T207" s="48">
        <f t="shared" si="250"/>
        <v>9887.34</v>
      </c>
      <c r="U207" s="48">
        <f t="shared" si="250"/>
        <v>9887.34</v>
      </c>
      <c r="V207" s="48">
        <f t="shared" si="250"/>
        <v>9887.34</v>
      </c>
      <c r="W207" s="48">
        <f t="shared" si="250"/>
        <v>9887.34</v>
      </c>
      <c r="X207" s="48">
        <f t="shared" si="250"/>
        <v>9887.34</v>
      </c>
      <c r="Y207" s="48">
        <f t="shared" si="250"/>
        <v>9887.34</v>
      </c>
      <c r="Z207" s="48">
        <f t="shared" si="250"/>
        <v>9887.34</v>
      </c>
      <c r="AA207" s="48">
        <f t="shared" si="250"/>
        <v>9887.34</v>
      </c>
      <c r="AB207" s="48">
        <f t="shared" si="250"/>
        <v>9887.34</v>
      </c>
      <c r="AC207" s="48">
        <f t="shared" si="242"/>
        <v>128535.41999999997</v>
      </c>
      <c r="AD207" s="48">
        <f t="shared" si="243"/>
        <v>0</v>
      </c>
      <c r="AE207" s="48" t="str">
        <f t="shared" si="211"/>
        <v>302206011431EHCP</v>
      </c>
      <c r="AF207" s="48"/>
      <c r="AG207" s="48">
        <f t="shared" si="244"/>
        <v>39549.360000000001</v>
      </c>
      <c r="AH207" s="48">
        <f t="shared" si="245"/>
        <v>69211.37999999999</v>
      </c>
      <c r="AI207" s="48">
        <f t="shared" si="246"/>
        <v>98873.39999999998</v>
      </c>
      <c r="AJ207" s="48">
        <f t="shared" si="247"/>
        <v>128535.41999999997</v>
      </c>
    </row>
    <row r="208" spans="1:65" hidden="1" x14ac:dyDescent="0.25">
      <c r="A208" s="325" t="s">
        <v>1663</v>
      </c>
      <c r="B208" s="325">
        <v>543965</v>
      </c>
      <c r="C208" s="325">
        <v>3022060</v>
      </c>
      <c r="D208" s="325" t="s">
        <v>1036</v>
      </c>
      <c r="E208" s="325">
        <v>400011</v>
      </c>
      <c r="F208" s="325" t="s">
        <v>4651</v>
      </c>
      <c r="G208" s="325">
        <v>10265</v>
      </c>
      <c r="H208" s="326">
        <v>5063.8500000000004</v>
      </c>
      <c r="J208">
        <f t="shared" si="207"/>
        <v>2</v>
      </c>
      <c r="L208" t="s">
        <v>530</v>
      </c>
      <c r="N208" t="str">
        <f t="shared" si="208"/>
        <v>2060.SENI.I03.2</v>
      </c>
      <c r="O208" t="str">
        <f t="shared" si="209"/>
        <v>10265/543965</v>
      </c>
      <c r="Q208" s="6">
        <f t="shared" si="168"/>
        <v>779.05384615384617</v>
      </c>
      <c r="R208" s="48">
        <f t="shared" si="169"/>
        <v>389.52692307692308</v>
      </c>
      <c r="S208" s="48">
        <f t="shared" ref="S208:AB208" si="251">R208</f>
        <v>389.52692307692308</v>
      </c>
      <c r="T208" s="48">
        <f t="shared" si="251"/>
        <v>389.52692307692308</v>
      </c>
      <c r="U208" s="48">
        <f t="shared" si="251"/>
        <v>389.52692307692308</v>
      </c>
      <c r="V208" s="48">
        <f t="shared" si="251"/>
        <v>389.52692307692308</v>
      </c>
      <c r="W208" s="48">
        <f t="shared" si="251"/>
        <v>389.52692307692308</v>
      </c>
      <c r="X208" s="48">
        <f t="shared" si="251"/>
        <v>389.52692307692308</v>
      </c>
      <c r="Y208" s="48">
        <f t="shared" si="251"/>
        <v>389.52692307692308</v>
      </c>
      <c r="Z208" s="48">
        <f t="shared" si="251"/>
        <v>389.52692307692308</v>
      </c>
      <c r="AA208" s="48">
        <f t="shared" si="251"/>
        <v>389.52692307692308</v>
      </c>
      <c r="AB208" s="48">
        <f t="shared" si="251"/>
        <v>389.52692307692308</v>
      </c>
      <c r="AC208" s="48">
        <f t="shared" si="242"/>
        <v>5063.8499999999995</v>
      </c>
      <c r="AD208" s="48">
        <f t="shared" si="243"/>
        <v>0</v>
      </c>
      <c r="AE208" s="48" t="str">
        <f t="shared" si="211"/>
        <v>302206010265SENInclusion</v>
      </c>
      <c r="AF208" s="48"/>
      <c r="AG208" s="48">
        <f t="shared" si="244"/>
        <v>1558.1076923076923</v>
      </c>
      <c r="AH208" s="48">
        <f t="shared" si="245"/>
        <v>2726.6884615384615</v>
      </c>
      <c r="AI208" s="48">
        <f t="shared" si="246"/>
        <v>3895.2692307692309</v>
      </c>
      <c r="AJ208" s="48">
        <f t="shared" si="247"/>
        <v>5063.8499999999995</v>
      </c>
    </row>
    <row r="209" spans="1:36" hidden="1" x14ac:dyDescent="0.25">
      <c r="A209" s="325" t="s">
        <v>1664</v>
      </c>
      <c r="B209" s="325">
        <v>543965</v>
      </c>
      <c r="C209" s="325">
        <v>3023518</v>
      </c>
      <c r="D209" s="325" t="s">
        <v>1037</v>
      </c>
      <c r="E209" s="325">
        <v>400117</v>
      </c>
      <c r="F209" s="325" t="s">
        <v>524</v>
      </c>
      <c r="G209" s="325">
        <v>11431</v>
      </c>
      <c r="H209" s="326">
        <v>30654.42</v>
      </c>
      <c r="J209">
        <f t="shared" si="207"/>
        <v>1</v>
      </c>
      <c r="L209" t="s">
        <v>530</v>
      </c>
      <c r="N209" t="str">
        <f t="shared" si="208"/>
        <v>3518.EHCP.I03.1</v>
      </c>
      <c r="O209" t="str">
        <f t="shared" si="209"/>
        <v>11431/543965</v>
      </c>
      <c r="Q209" s="6">
        <f t="shared" si="168"/>
        <v>4716.0646153846155</v>
      </c>
      <c r="R209" s="48">
        <f t="shared" si="169"/>
        <v>2358.0323076923078</v>
      </c>
      <c r="S209" s="48">
        <f t="shared" ref="S209:AB209" si="252">R209</f>
        <v>2358.0323076923078</v>
      </c>
      <c r="T209" s="48">
        <f t="shared" si="252"/>
        <v>2358.0323076923078</v>
      </c>
      <c r="U209" s="48">
        <f t="shared" si="252"/>
        <v>2358.0323076923078</v>
      </c>
      <c r="V209" s="48">
        <f t="shared" si="252"/>
        <v>2358.0323076923078</v>
      </c>
      <c r="W209" s="48">
        <f t="shared" si="252"/>
        <v>2358.0323076923078</v>
      </c>
      <c r="X209" s="48">
        <f t="shared" si="252"/>
        <v>2358.0323076923078</v>
      </c>
      <c r="Y209" s="48">
        <f t="shared" si="252"/>
        <v>2358.0323076923078</v>
      </c>
      <c r="Z209" s="48">
        <f t="shared" si="252"/>
        <v>2358.0323076923078</v>
      </c>
      <c r="AA209" s="48">
        <f t="shared" si="252"/>
        <v>2358.0323076923078</v>
      </c>
      <c r="AB209" s="48">
        <f t="shared" si="252"/>
        <v>2358.0323076923078</v>
      </c>
      <c r="AC209" s="48">
        <f t="shared" si="242"/>
        <v>30654.420000000009</v>
      </c>
      <c r="AD209" s="48">
        <f t="shared" si="243"/>
        <v>0</v>
      </c>
      <c r="AE209" s="48" t="str">
        <f t="shared" si="211"/>
        <v>302351811431EHCP</v>
      </c>
      <c r="AF209" s="48"/>
      <c r="AG209" s="48">
        <f t="shared" si="244"/>
        <v>9432.1292307692311</v>
      </c>
      <c r="AH209" s="48">
        <f t="shared" si="245"/>
        <v>16506.226153846157</v>
      </c>
      <c r="AI209" s="48">
        <f t="shared" si="246"/>
        <v>23580.323076923083</v>
      </c>
      <c r="AJ209" s="48">
        <f t="shared" si="247"/>
        <v>30654.420000000009</v>
      </c>
    </row>
    <row r="210" spans="1:36" hidden="1" x14ac:dyDescent="0.25">
      <c r="A210" s="325" t="s">
        <v>1665</v>
      </c>
      <c r="B210" s="325">
        <v>543965</v>
      </c>
      <c r="C210" s="325">
        <v>3022054</v>
      </c>
      <c r="D210" s="325" t="s">
        <v>1038</v>
      </c>
      <c r="E210" s="325">
        <v>400004</v>
      </c>
      <c r="F210" s="325" t="s">
        <v>524</v>
      </c>
      <c r="G210" s="325">
        <v>11431</v>
      </c>
      <c r="H210" s="326">
        <v>57526.42</v>
      </c>
      <c r="J210">
        <f t="shared" si="207"/>
        <v>1</v>
      </c>
      <c r="L210" t="s">
        <v>530</v>
      </c>
      <c r="N210" t="str">
        <f t="shared" si="208"/>
        <v>2054.EHCP.I03.1</v>
      </c>
      <c r="O210" t="str">
        <f t="shared" si="209"/>
        <v>11431/543965</v>
      </c>
      <c r="Q210" s="6">
        <f t="shared" si="168"/>
        <v>8850.2184615384613</v>
      </c>
      <c r="R210" s="48">
        <f t="shared" si="169"/>
        <v>4425.1092307692306</v>
      </c>
      <c r="S210" s="48">
        <f t="shared" ref="S210:AB210" si="253">R210</f>
        <v>4425.1092307692306</v>
      </c>
      <c r="T210" s="48">
        <f t="shared" si="253"/>
        <v>4425.1092307692306</v>
      </c>
      <c r="U210" s="48">
        <f t="shared" si="253"/>
        <v>4425.1092307692306</v>
      </c>
      <c r="V210" s="48">
        <f t="shared" si="253"/>
        <v>4425.1092307692306</v>
      </c>
      <c r="W210" s="48">
        <f t="shared" si="253"/>
        <v>4425.1092307692306</v>
      </c>
      <c r="X210" s="48">
        <f t="shared" si="253"/>
        <v>4425.1092307692306</v>
      </c>
      <c r="Y210" s="48">
        <f t="shared" si="253"/>
        <v>4425.1092307692306</v>
      </c>
      <c r="Z210" s="48">
        <f t="shared" si="253"/>
        <v>4425.1092307692306</v>
      </c>
      <c r="AA210" s="48">
        <f t="shared" si="253"/>
        <v>4425.1092307692306</v>
      </c>
      <c r="AB210" s="48">
        <f t="shared" si="253"/>
        <v>4425.1092307692306</v>
      </c>
      <c r="AC210" s="48">
        <f t="shared" si="242"/>
        <v>57526.42</v>
      </c>
      <c r="AD210" s="48">
        <f t="shared" si="243"/>
        <v>0</v>
      </c>
      <c r="AE210" s="48" t="str">
        <f t="shared" si="211"/>
        <v>302205411431EHCP</v>
      </c>
      <c r="AF210" s="48"/>
      <c r="AG210" s="48">
        <f t="shared" si="244"/>
        <v>17700.436923076923</v>
      </c>
      <c r="AH210" s="48">
        <f t="shared" si="245"/>
        <v>30975.764615384614</v>
      </c>
      <c r="AI210" s="48">
        <f t="shared" si="246"/>
        <v>44251.092307692306</v>
      </c>
      <c r="AJ210" s="48">
        <f t="shared" si="247"/>
        <v>57526.42</v>
      </c>
    </row>
    <row r="211" spans="1:36" hidden="1" x14ac:dyDescent="0.25">
      <c r="A211" s="325" t="s">
        <v>1666</v>
      </c>
      <c r="B211" s="325">
        <v>516500</v>
      </c>
      <c r="C211" s="325">
        <v>3026906</v>
      </c>
      <c r="D211" s="325" t="s">
        <v>1667</v>
      </c>
      <c r="E211" s="325">
        <v>128957</v>
      </c>
      <c r="F211" s="325" t="s">
        <v>524</v>
      </c>
      <c r="G211" s="325">
        <v>11442</v>
      </c>
      <c r="H211" s="326">
        <v>225900.61000000004</v>
      </c>
      <c r="J211">
        <f t="shared" si="207"/>
        <v>1</v>
      </c>
      <c r="L211" t="s">
        <v>530</v>
      </c>
      <c r="N211" t="str">
        <f t="shared" si="208"/>
        <v>6906.EHCP.I03.1</v>
      </c>
      <c r="O211" t="str">
        <f t="shared" si="209"/>
        <v>11442/516500</v>
      </c>
      <c r="Q211" s="6">
        <f t="shared" si="168"/>
        <v>34753.94000000001</v>
      </c>
      <c r="R211" s="48">
        <f t="shared" si="169"/>
        <v>17376.970000000005</v>
      </c>
      <c r="S211" s="48">
        <f t="shared" ref="S211:AB211" si="254">R211</f>
        <v>17376.970000000005</v>
      </c>
      <c r="T211" s="48">
        <f t="shared" si="254"/>
        <v>17376.970000000005</v>
      </c>
      <c r="U211" s="48">
        <f t="shared" si="254"/>
        <v>17376.970000000005</v>
      </c>
      <c r="V211" s="48">
        <f t="shared" si="254"/>
        <v>17376.970000000005</v>
      </c>
      <c r="W211" s="48">
        <f t="shared" si="254"/>
        <v>17376.970000000005</v>
      </c>
      <c r="X211" s="48">
        <f t="shared" si="254"/>
        <v>17376.970000000005</v>
      </c>
      <c r="Y211" s="48">
        <f t="shared" si="254"/>
        <v>17376.970000000005</v>
      </c>
      <c r="Z211" s="48">
        <f t="shared" si="254"/>
        <v>17376.970000000005</v>
      </c>
      <c r="AA211" s="48">
        <f t="shared" si="254"/>
        <v>17376.970000000005</v>
      </c>
      <c r="AB211" s="48">
        <f t="shared" si="254"/>
        <v>17376.970000000005</v>
      </c>
      <c r="AC211" s="48">
        <f t="shared" si="242"/>
        <v>225900.61000000004</v>
      </c>
      <c r="AD211" s="48">
        <f t="shared" si="243"/>
        <v>0</v>
      </c>
      <c r="AE211" s="48" t="str">
        <f t="shared" si="211"/>
        <v>302690611442EHCP</v>
      </c>
      <c r="AF211" s="48"/>
      <c r="AG211" s="48">
        <f t="shared" si="244"/>
        <v>69507.880000000019</v>
      </c>
      <c r="AH211" s="48">
        <f t="shared" si="245"/>
        <v>121638.79000000002</v>
      </c>
      <c r="AI211" s="48">
        <f t="shared" si="246"/>
        <v>173769.70000000004</v>
      </c>
      <c r="AJ211" s="48">
        <f t="shared" si="247"/>
        <v>225900.61000000004</v>
      </c>
    </row>
    <row r="212" spans="1:36" hidden="1" x14ac:dyDescent="0.25">
      <c r="A212" s="325" t="s">
        <v>1666</v>
      </c>
      <c r="B212" s="325">
        <v>516500</v>
      </c>
      <c r="C212" s="325">
        <v>3026906</v>
      </c>
      <c r="D212" s="325" t="s">
        <v>1667</v>
      </c>
      <c r="E212" s="325">
        <v>128957</v>
      </c>
      <c r="F212" s="325" t="s">
        <v>524</v>
      </c>
      <c r="G212" s="325">
        <v>11443</v>
      </c>
      <c r="H212" s="326">
        <v>100919</v>
      </c>
      <c r="J212">
        <f t="shared" si="207"/>
        <v>2</v>
      </c>
      <c r="L212" t="s">
        <v>530</v>
      </c>
      <c r="N212" t="str">
        <f t="shared" si="208"/>
        <v>6906.EHCP.I03.2</v>
      </c>
      <c r="O212" t="str">
        <f t="shared" si="209"/>
        <v>11443/516500</v>
      </c>
      <c r="Q212" s="6">
        <f t="shared" si="168"/>
        <v>15526</v>
      </c>
      <c r="R212" s="48">
        <f t="shared" si="169"/>
        <v>7763</v>
      </c>
      <c r="S212" s="48">
        <f t="shared" ref="S212:AB212" si="255">R212</f>
        <v>7763</v>
      </c>
      <c r="T212" s="48">
        <f t="shared" si="255"/>
        <v>7763</v>
      </c>
      <c r="U212" s="48">
        <f t="shared" si="255"/>
        <v>7763</v>
      </c>
      <c r="V212" s="48">
        <f t="shared" si="255"/>
        <v>7763</v>
      </c>
      <c r="W212" s="48">
        <f t="shared" si="255"/>
        <v>7763</v>
      </c>
      <c r="X212" s="48">
        <f t="shared" si="255"/>
        <v>7763</v>
      </c>
      <c r="Y212" s="48">
        <f t="shared" si="255"/>
        <v>7763</v>
      </c>
      <c r="Z212" s="48">
        <f t="shared" si="255"/>
        <v>7763</v>
      </c>
      <c r="AA212" s="48">
        <f t="shared" si="255"/>
        <v>7763</v>
      </c>
      <c r="AB212" s="48">
        <f t="shared" si="255"/>
        <v>7763</v>
      </c>
      <c r="AC212" s="48">
        <f t="shared" si="242"/>
        <v>100919</v>
      </c>
      <c r="AD212" s="48">
        <f t="shared" si="243"/>
        <v>0</v>
      </c>
      <c r="AE212" s="48" t="str">
        <f t="shared" si="211"/>
        <v>302690611443EHCP</v>
      </c>
      <c r="AF212" s="48"/>
      <c r="AG212" s="48">
        <f t="shared" si="244"/>
        <v>31052</v>
      </c>
      <c r="AH212" s="48">
        <f t="shared" si="245"/>
        <v>54341</v>
      </c>
      <c r="AI212" s="48">
        <f t="shared" si="246"/>
        <v>77630</v>
      </c>
      <c r="AJ212" s="48">
        <f t="shared" si="247"/>
        <v>100919</v>
      </c>
    </row>
    <row r="213" spans="1:36" hidden="1" x14ac:dyDescent="0.25">
      <c r="A213" s="325"/>
      <c r="B213" s="325" t="e">
        <v>#N/A</v>
      </c>
      <c r="C213" s="325" t="s">
        <v>4650</v>
      </c>
      <c r="D213" s="325" t="s">
        <v>4650</v>
      </c>
      <c r="E213" s="325" t="e">
        <v>#N/A</v>
      </c>
      <c r="F213" s="325" t="s">
        <v>4650</v>
      </c>
      <c r="G213" s="325" t="s">
        <v>4650</v>
      </c>
      <c r="H213" s="326"/>
    </row>
    <row r="214" spans="1:36" hidden="1" x14ac:dyDescent="0.25">
      <c r="H214" s="1"/>
      <c r="R214" s="48"/>
      <c r="S214" s="48"/>
      <c r="T214" s="48"/>
      <c r="U214" s="48"/>
      <c r="V214" s="48"/>
      <c r="W214" s="48"/>
      <c r="X214" s="48"/>
      <c r="Y214" s="48"/>
      <c r="Z214" s="48"/>
      <c r="AA214" s="48"/>
      <c r="AB214" s="48"/>
    </row>
  </sheetData>
  <autoFilter ref="A19:BQ214" xr:uid="{00000000-0009-0000-0000-00001C000000}">
    <filterColumn colId="3">
      <filters>
        <filter val="Mill Hill County High School"/>
        <filter val="Queen Elizabeth's Girls' School"/>
      </filters>
    </filterColumn>
  </autoFilter>
  <mergeCells count="4">
    <mergeCell ref="Q1:T1"/>
    <mergeCell ref="W1:AM1"/>
    <mergeCell ref="AO4:AS4"/>
    <mergeCell ref="AT4:AY4"/>
  </mergeCells>
  <conditionalFormatting sqref="AM5">
    <cfRule type="cellIs" dxfId="42" priority="7" operator="equal">
      <formula>"OK"</formula>
    </cfRule>
  </conditionalFormatting>
  <conditionalFormatting sqref="AS3">
    <cfRule type="cellIs" dxfId="41" priority="6" operator="equal">
      <formula>"OK"</formula>
    </cfRule>
  </conditionalFormatting>
  <conditionalFormatting sqref="BQ3">
    <cfRule type="cellIs" dxfId="40" priority="3" operator="equal">
      <formula>"OK"</formula>
    </cfRule>
  </conditionalFormatting>
  <conditionalFormatting sqref="AY3">
    <cfRule type="cellIs" dxfId="39" priority="5" operator="equal">
      <formula>"OK"</formula>
    </cfRule>
  </conditionalFormatting>
  <conditionalFormatting sqref="BA3">
    <cfRule type="cellIs" dxfId="38" priority="4" operator="equal">
      <formula>"OK"</formula>
    </cfRule>
  </conditionalFormatting>
  <conditionalFormatting sqref="AM4">
    <cfRule type="cellIs" dxfId="37" priority="2" operator="equal">
      <formula>"OK"</formula>
    </cfRule>
  </conditionalFormatting>
  <conditionalFormatting sqref="I3">
    <cfRule type="cellIs" dxfId="36" priority="1" operator="equal">
      <formula>"OK"</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499984740745262"/>
  </sheetPr>
  <dimension ref="A1:D29"/>
  <sheetViews>
    <sheetView workbookViewId="0">
      <selection sqref="A1:D1"/>
    </sheetView>
  </sheetViews>
  <sheetFormatPr defaultRowHeight="15" x14ac:dyDescent="0.25"/>
  <cols>
    <col min="1" max="1" width="5.28515625" style="223" customWidth="1"/>
    <col min="2" max="2" width="39.85546875" style="223" customWidth="1"/>
    <col min="3" max="3" width="47.28515625" style="222" customWidth="1"/>
    <col min="4" max="4" width="46.140625" style="222" bestFit="1" customWidth="1"/>
  </cols>
  <sheetData>
    <row r="1" spans="1:4" x14ac:dyDescent="0.25">
      <c r="A1" s="450" t="s">
        <v>139</v>
      </c>
      <c r="B1" s="450"/>
      <c r="C1" s="450"/>
      <c r="D1" s="450"/>
    </row>
    <row r="2" spans="1:4" x14ac:dyDescent="0.25">
      <c r="A2" s="450" t="s">
        <v>140</v>
      </c>
      <c r="B2" s="450"/>
      <c r="C2" s="450"/>
      <c r="D2" s="450"/>
    </row>
    <row r="3" spans="1:4" x14ac:dyDescent="0.25">
      <c r="A3" s="451">
        <f ca="1">NOW()</f>
        <v>44697.522804513887</v>
      </c>
      <c r="B3" s="451"/>
    </row>
    <row r="4" spans="1:4" x14ac:dyDescent="0.25">
      <c r="B4" s="224" t="s">
        <v>141</v>
      </c>
      <c r="C4" s="225" t="s">
        <v>142</v>
      </c>
      <c r="D4" s="225" t="s">
        <v>143</v>
      </c>
    </row>
    <row r="5" spans="1:4" ht="75" x14ac:dyDescent="0.25">
      <c r="A5" s="223">
        <v>1</v>
      </c>
      <c r="B5" s="222" t="s">
        <v>144</v>
      </c>
      <c r="C5" s="222" t="s">
        <v>145</v>
      </c>
      <c r="D5" s="222" t="s">
        <v>146</v>
      </c>
    </row>
    <row r="6" spans="1:4" ht="90" x14ac:dyDescent="0.25">
      <c r="A6" s="223">
        <v>2</v>
      </c>
      <c r="B6" s="222" t="s">
        <v>147</v>
      </c>
      <c r="C6" s="222" t="s">
        <v>148</v>
      </c>
      <c r="D6" s="222" t="s">
        <v>149</v>
      </c>
    </row>
    <row r="7" spans="1:4" ht="45" x14ac:dyDescent="0.25">
      <c r="A7" s="223">
        <v>3</v>
      </c>
      <c r="B7" s="222" t="s">
        <v>150</v>
      </c>
      <c r="C7" s="222" t="s">
        <v>151</v>
      </c>
      <c r="D7" s="222" t="s">
        <v>152</v>
      </c>
    </row>
    <row r="8" spans="1:4" x14ac:dyDescent="0.25">
      <c r="A8" s="223">
        <v>4</v>
      </c>
      <c r="B8" s="226"/>
      <c r="C8" s="226"/>
      <c r="D8" s="226"/>
    </row>
    <row r="9" spans="1:4" x14ac:dyDescent="0.25">
      <c r="B9" s="226" t="s">
        <v>153</v>
      </c>
      <c r="C9" s="226"/>
      <c r="D9" s="226"/>
    </row>
    <row r="10" spans="1:4" ht="60" x14ac:dyDescent="0.25">
      <c r="A10" s="223">
        <v>5</v>
      </c>
      <c r="B10" s="222" t="s">
        <v>154</v>
      </c>
      <c r="C10" s="222" t="s">
        <v>155</v>
      </c>
      <c r="D10" s="222" t="str">
        <f t="shared" ref="D10:D16" si="0">C10</f>
        <v>This tab should continue to show announcements and notes on changes during the year.</v>
      </c>
    </row>
    <row r="11" spans="1:4" ht="30" x14ac:dyDescent="0.25">
      <c r="A11" s="223">
        <v>6</v>
      </c>
      <c r="B11" s="222" t="s">
        <v>156</v>
      </c>
      <c r="C11" s="222" t="s">
        <v>157</v>
      </c>
      <c r="D11" s="222" t="str">
        <f t="shared" si="0"/>
        <v>This tab will be needed to offer guidance on using the new system and understanding allocations.</v>
      </c>
    </row>
    <row r="12" spans="1:4" ht="45" x14ac:dyDescent="0.25">
      <c r="A12" s="223">
        <v>7</v>
      </c>
      <c r="B12" s="222" t="s">
        <v>158</v>
      </c>
      <c r="C12" s="222" t="s">
        <v>159</v>
      </c>
      <c r="D12" s="222" t="str">
        <f t="shared" si="0"/>
        <v>This tab should be provided to direct schools to where they can get more information about the allocations.  The links will be mostly to GOV.UK</v>
      </c>
    </row>
    <row r="13" spans="1:4" ht="45" x14ac:dyDescent="0.25">
      <c r="A13" s="223">
        <v>8</v>
      </c>
      <c r="B13" s="222" t="s">
        <v>160</v>
      </c>
      <c r="C13" s="222" t="s">
        <v>161</v>
      </c>
      <c r="D13" s="222" t="str">
        <f t="shared" si="0"/>
        <v>SCHOOLREPORT is the equivalent although it concentrates more on payments than allocations.</v>
      </c>
    </row>
    <row r="14" spans="1:4" ht="60" x14ac:dyDescent="0.25">
      <c r="A14" s="223">
        <v>9</v>
      </c>
      <c r="B14" s="222" t="s">
        <v>162</v>
      </c>
      <c r="C14" s="222" t="s">
        <v>163</v>
      </c>
      <c r="D14" s="222" t="str">
        <f t="shared" si="0"/>
        <v>The new system does not have any version control built in.  This means that it will not be so easy for schools to see changes made during the year.</v>
      </c>
    </row>
    <row r="15" spans="1:4" ht="60" x14ac:dyDescent="0.25">
      <c r="A15" s="223">
        <v>10</v>
      </c>
      <c r="B15" s="222" t="s">
        <v>164</v>
      </c>
      <c r="C15" s="222" t="s">
        <v>165</v>
      </c>
      <c r="D15" s="222" t="str">
        <f t="shared" si="0"/>
        <v>SCHOOLREPORT lists the allocations - but at a less detailed level and without showing when changes have been made mid year</v>
      </c>
    </row>
    <row r="16" spans="1:4" ht="45" x14ac:dyDescent="0.25">
      <c r="A16" s="223">
        <v>11</v>
      </c>
      <c r="B16" s="222" t="s">
        <v>166</v>
      </c>
      <c r="C16" s="222" t="s">
        <v>167</v>
      </c>
      <c r="D16" s="222" t="str">
        <f t="shared" si="0"/>
        <v>SCHOOLREPORT shows CFR codes</v>
      </c>
    </row>
    <row r="17" spans="1:4" ht="90" x14ac:dyDescent="0.25">
      <c r="A17" s="223">
        <v>12</v>
      </c>
      <c r="B17" s="222" t="s">
        <v>168</v>
      </c>
      <c r="C17" s="222" t="s">
        <v>169</v>
      </c>
      <c r="D17" s="222" t="s">
        <v>170</v>
      </c>
    </row>
    <row r="18" spans="1:4" ht="45" x14ac:dyDescent="0.25">
      <c r="A18" s="223">
        <v>13</v>
      </c>
      <c r="B18" s="222" t="s">
        <v>171</v>
      </c>
      <c r="C18" s="222" t="s">
        <v>172</v>
      </c>
      <c r="D18" s="222" t="str">
        <f>C18</f>
        <v>SCHOOLREPORT provides most of this information.</v>
      </c>
    </row>
    <row r="19" spans="1:4" ht="90" x14ac:dyDescent="0.25">
      <c r="A19" s="223">
        <v>14</v>
      </c>
      <c r="B19" s="222" t="s">
        <v>173</v>
      </c>
      <c r="C19" s="222" t="s">
        <v>174</v>
      </c>
      <c r="D19" s="222" t="s">
        <v>175</v>
      </c>
    </row>
    <row r="20" spans="1:4" ht="45" x14ac:dyDescent="0.25">
      <c r="A20" s="223">
        <v>15</v>
      </c>
      <c r="B20" s="222" t="s">
        <v>176</v>
      </c>
      <c r="C20" s="222" t="s">
        <v>177</v>
      </c>
      <c r="D20" s="222" t="s">
        <v>178</v>
      </c>
    </row>
    <row r="21" spans="1:4" ht="45" x14ac:dyDescent="0.25">
      <c r="A21" s="223">
        <v>16</v>
      </c>
      <c r="B21" s="222" t="s">
        <v>179</v>
      </c>
      <c r="C21" s="222" t="s">
        <v>180</v>
      </c>
      <c r="D21" s="222" t="str">
        <f>C21</f>
        <v>This will now be shown in a separate system for SEN topups, but will look much the same</v>
      </c>
    </row>
    <row r="22" spans="1:4" ht="45" x14ac:dyDescent="0.25">
      <c r="A22" s="223">
        <v>17</v>
      </c>
      <c r="B22" s="222" t="s">
        <v>181</v>
      </c>
      <c r="C22" s="222" t="s">
        <v>177</v>
      </c>
      <c r="D22" s="222" t="s">
        <v>182</v>
      </c>
    </row>
    <row r="23" spans="1:4" ht="45" x14ac:dyDescent="0.25">
      <c r="A23" s="223">
        <v>18</v>
      </c>
      <c r="B23" s="222" t="s">
        <v>183</v>
      </c>
      <c r="C23" s="222" t="s">
        <v>184</v>
      </c>
      <c r="D23" s="222" t="str">
        <f>C23</f>
        <v>This will now be shown in a separate system for SEN topups. Only topup rates will be listed - not place rates</v>
      </c>
    </row>
    <row r="24" spans="1:4" ht="45" x14ac:dyDescent="0.25">
      <c r="A24" s="223">
        <v>19</v>
      </c>
      <c r="B24" s="222" t="s">
        <v>185</v>
      </c>
      <c r="C24" s="222" t="s">
        <v>177</v>
      </c>
      <c r="D24" s="222" t="s">
        <v>186</v>
      </c>
    </row>
    <row r="25" spans="1:4" ht="45" x14ac:dyDescent="0.25">
      <c r="A25" s="223">
        <v>20</v>
      </c>
      <c r="B25" s="222" t="s">
        <v>187</v>
      </c>
      <c r="C25" s="222" t="s">
        <v>188</v>
      </c>
      <c r="D25" s="222" t="str">
        <f>C25</f>
        <v>No equivalent in the new system.</v>
      </c>
    </row>
    <row r="26" spans="1:4" ht="30" x14ac:dyDescent="0.25">
      <c r="A26" s="223">
        <v>21</v>
      </c>
      <c r="B26" s="222" t="s">
        <v>189</v>
      </c>
      <c r="C26" s="222" t="s">
        <v>188</v>
      </c>
      <c r="D26" s="222" t="str">
        <f>C26</f>
        <v>No equivalent in the new system.</v>
      </c>
    </row>
    <row r="27" spans="1:4" x14ac:dyDescent="0.25">
      <c r="B27" s="222"/>
    </row>
    <row r="28" spans="1:4" x14ac:dyDescent="0.25">
      <c r="B28" s="222"/>
    </row>
    <row r="29" spans="1:4" x14ac:dyDescent="0.25">
      <c r="B29" s="222"/>
    </row>
  </sheetData>
  <mergeCells count="3">
    <mergeCell ref="A1:D1"/>
    <mergeCell ref="A2:D2"/>
    <mergeCell ref="A3:B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tint="0.59999389629810485"/>
  </sheetPr>
  <dimension ref="A1:V216"/>
  <sheetViews>
    <sheetView workbookViewId="0"/>
  </sheetViews>
  <sheetFormatPr defaultRowHeight="15" x14ac:dyDescent="0.25"/>
  <cols>
    <col min="1" max="1" width="23.14062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364"/>
      <c r="B1" s="365"/>
      <c r="C1" s="365"/>
      <c r="D1" s="365" t="str">
        <f>SchoolReport!F1&amp;" "&amp;SchoolReport!H1</f>
        <v>Barnet Schools Funding 2022-23</v>
      </c>
      <c r="E1" s="365"/>
      <c r="F1" s="365"/>
      <c r="G1" s="365"/>
      <c r="H1" s="365"/>
      <c r="I1" s="365"/>
      <c r="J1" s="365"/>
      <c r="K1" s="365"/>
      <c r="L1" s="365"/>
      <c r="M1" s="365"/>
      <c r="N1" s="366"/>
      <c r="P1" s="27"/>
      <c r="Q1" s="27"/>
      <c r="R1" s="27"/>
      <c r="S1" s="27"/>
      <c r="U1" s="27" t="s">
        <v>1228</v>
      </c>
      <c r="V1" s="28">
        <v>11392</v>
      </c>
    </row>
    <row r="2" spans="1:22" ht="15.75" thickBot="1" x14ac:dyDescent="0.3">
      <c r="P2" s="27"/>
      <c r="Q2" s="27"/>
      <c r="R2" s="27"/>
      <c r="S2" s="27"/>
      <c r="U2" s="27" t="s">
        <v>1229</v>
      </c>
      <c r="V2" s="28">
        <v>10161</v>
      </c>
    </row>
    <row r="3" spans="1:22" ht="30.75" thickTop="1" thickBot="1" x14ac:dyDescent="0.55000000000000004">
      <c r="A3" s="76" t="s">
        <v>1230</v>
      </c>
      <c r="B3" s="479" t="s">
        <v>4664</v>
      </c>
      <c r="C3" s="480"/>
      <c r="D3" s="480"/>
      <c r="E3" s="481"/>
      <c r="F3" s="77"/>
      <c r="H3" s="482" t="s">
        <v>1231</v>
      </c>
      <c r="I3" s="483"/>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1235</v>
      </c>
      <c r="V4" s="28">
        <v>11438</v>
      </c>
    </row>
    <row r="5" spans="1:22" ht="16.5" thickTop="1" thickBot="1" x14ac:dyDescent="0.3">
      <c r="A5" s="78" t="s">
        <v>1236</v>
      </c>
      <c r="B5" s="79" t="str">
        <f>SchoolReport!D1</f>
        <v>May</v>
      </c>
      <c r="C5" s="77" t="str">
        <f>VLOOKUP(B5,P1:R14,3,0)</f>
        <v>Ma22</v>
      </c>
      <c r="D5" s="77" t="str">
        <f>VLOOKUP(B5,P1:S14,4,0)</f>
        <v>R</v>
      </c>
      <c r="P5" s="27" t="s">
        <v>1208</v>
      </c>
      <c r="Q5" s="27">
        <v>19</v>
      </c>
      <c r="R5" s="27" t="str">
        <f>LEFT(P5,2)&amp;MID(SchoolReport!$H$1,3,2)</f>
        <v>Ju22</v>
      </c>
      <c r="S5" s="27" t="s">
        <v>1237</v>
      </c>
      <c r="U5" s="27" t="s">
        <v>1238</v>
      </c>
      <c r="V5" s="28">
        <v>11438</v>
      </c>
    </row>
    <row r="6" spans="1:22" ht="16.5" thickTop="1" thickBot="1" x14ac:dyDescent="0.3">
      <c r="P6" s="27" t="s">
        <v>1209</v>
      </c>
      <c r="Q6" s="27">
        <v>20</v>
      </c>
      <c r="R6" s="27" t="str">
        <f>LEFT(P6,2)&amp;MID(SchoolReport!$H$1,3,2)</f>
        <v>Ju22</v>
      </c>
      <c r="S6" s="27" t="s">
        <v>1239</v>
      </c>
      <c r="U6" s="27" t="s">
        <v>1240</v>
      </c>
      <c r="V6" s="28">
        <v>11336</v>
      </c>
    </row>
    <row r="7" spans="1:22" ht="16.5" customHeight="1" thickTop="1" thickBot="1" x14ac:dyDescent="0.3">
      <c r="A7" s="78" t="s">
        <v>1241</v>
      </c>
      <c r="B7" s="371">
        <f>INDEX(HNTopUp!Q18:AB18,MATCH(B5,HNTopUp!Q19:AB19,0))</f>
        <v>2015525.1683597413</v>
      </c>
      <c r="C7" s="484" t="str">
        <f>IF(ROUND(ABS(B7-B8),0)&gt;0,"Error","OK")</f>
        <v>OK</v>
      </c>
      <c r="D7" s="485"/>
      <c r="P7" s="27" t="s">
        <v>1210</v>
      </c>
      <c r="Q7" s="27">
        <v>21</v>
      </c>
      <c r="R7" s="27" t="str">
        <f>LEFT(P7,2)&amp;MID(SchoolReport!$H$1,3,2)</f>
        <v>Au22</v>
      </c>
      <c r="S7" s="27" t="s">
        <v>1242</v>
      </c>
    </row>
    <row r="8" spans="1:22" ht="16.5" thickTop="1" thickBot="1" x14ac:dyDescent="0.3">
      <c r="A8" s="78" t="s">
        <v>1243</v>
      </c>
      <c r="B8" s="80">
        <f>SUM(G20:G875)</f>
        <v>2015525.1683597413</v>
      </c>
      <c r="C8" s="484"/>
      <c r="D8" s="485"/>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77">
        <f ca="1">COUNTIFS(INDIRECT(B3&amp;"!"&amp;D5&amp;"20:"&amp;D5&amp;"1000"),"&gt;0")</f>
        <v>193</v>
      </c>
      <c r="C10" s="484" t="str">
        <f ca="1">IF(ROUND(ABS(B10-B11),0)&gt;0,"Error","OK")</f>
        <v>OK</v>
      </c>
      <c r="D10" s="485"/>
      <c r="P10" s="27" t="s">
        <v>1213</v>
      </c>
      <c r="Q10" s="27">
        <v>24</v>
      </c>
      <c r="R10" s="27" t="str">
        <f>LEFT(P10,2)&amp;MID(SchoolReport!$H$1,3,2)</f>
        <v>No22</v>
      </c>
      <c r="S10" s="27" t="s">
        <v>1247</v>
      </c>
    </row>
    <row r="11" spans="1:22" ht="16.5" thickTop="1" thickBot="1" x14ac:dyDescent="0.3">
      <c r="A11" s="78" t="s">
        <v>1248</v>
      </c>
      <c r="B11" s="78">
        <f>COUNTIF(G20:G884,"&gt;0")</f>
        <v>193</v>
      </c>
      <c r="C11" s="484"/>
      <c r="D11" s="485"/>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1257</v>
      </c>
      <c r="F17" s="83"/>
      <c r="G17" s="84">
        <f>SUM(G20:G555)</f>
        <v>2015525.1683597413</v>
      </c>
      <c r="H17" s="83"/>
      <c r="I17" s="85"/>
      <c r="J17" t="s">
        <v>1258</v>
      </c>
      <c r="O17" s="81"/>
    </row>
    <row r="18" spans="1:21" ht="15.75" thickBot="1" x14ac:dyDescent="0.3">
      <c r="A18" s="82"/>
      <c r="B18" s="95"/>
      <c r="C18" s="82"/>
      <c r="E18" t="s">
        <v>1259</v>
      </c>
      <c r="F18" s="83"/>
      <c r="G18" s="96"/>
      <c r="H18" s="83"/>
      <c r="I18" s="85"/>
      <c r="O18" s="81"/>
    </row>
    <row r="19" spans="1:21" ht="15.75" thickBot="1" x14ac:dyDescent="0.3">
      <c r="A19" s="97" t="s">
        <v>1260</v>
      </c>
      <c r="B19" s="98" t="s">
        <v>1261</v>
      </c>
      <c r="C19" s="99" t="s">
        <v>1262</v>
      </c>
      <c r="D19" s="100" t="s">
        <v>1263</v>
      </c>
      <c r="E19" s="101" t="s">
        <v>1264</v>
      </c>
      <c r="F19" s="102" t="s">
        <v>1265</v>
      </c>
      <c r="G19" s="103" t="s">
        <v>1266</v>
      </c>
      <c r="H19" s="104" t="s">
        <v>1267</v>
      </c>
      <c r="I19" s="105" t="s">
        <v>1268</v>
      </c>
      <c r="J19" s="101" t="s">
        <v>1269</v>
      </c>
      <c r="K19" s="100" t="s">
        <v>1263</v>
      </c>
      <c r="L19" s="100" t="s">
        <v>1270</v>
      </c>
      <c r="M19" s="100" t="s">
        <v>1263</v>
      </c>
      <c r="N19" s="100" t="s">
        <v>1271</v>
      </c>
      <c r="O19" s="106" t="s">
        <v>1272</v>
      </c>
      <c r="P19" s="100" t="s">
        <v>1273</v>
      </c>
      <c r="Q19" s="100" t="s">
        <v>1263</v>
      </c>
      <c r="R19" s="107" t="s">
        <v>1274</v>
      </c>
      <c r="T19" s="117" t="s">
        <v>1668</v>
      </c>
      <c r="U19" s="117" t="s">
        <v>1668</v>
      </c>
    </row>
    <row r="20" spans="1:21" x14ac:dyDescent="0.25">
      <c r="A20" s="108">
        <v>1</v>
      </c>
      <c r="B20" s="109">
        <v>2</v>
      </c>
      <c r="C20" s="110">
        <f>HNTopUp!E20</f>
        <v>400125</v>
      </c>
      <c r="D20" s="111" t="b">
        <v>1</v>
      </c>
      <c r="E20" s="112" t="str">
        <f>HNTopUp!N20&amp;"."&amp;HNTopUpPay!$C$5</f>
        <v>3520.EHCP.I03.1.Ma22</v>
      </c>
      <c r="F20" s="113">
        <f ca="1">TODAY()</f>
        <v>44697</v>
      </c>
      <c r="G20" s="114" cm="1">
        <f t="array" ref="G20">IF(SUMPRODUCT((HNTopUp!$Q$19:$AB$19=$B$5)*HNTopUp!Q20:AB20)&gt;0,SUMPRODUCT((HNTopUp!$Q$19:$AB$19=$B$5)*HNTopUp!Q20:AB20),0)</f>
        <v>7971.1897435897426</v>
      </c>
      <c r="H20" s="115">
        <f ca="1">F20</f>
        <v>44697</v>
      </c>
      <c r="I20" s="116">
        <v>0</v>
      </c>
      <c r="J20" s="112" t="str">
        <f>LEFT(HNTopUp!D20,16)&amp;"."&amp;HNTopUpPay!E20</f>
        <v>Akiva School.3520.EHCP.I03.1.Ma22</v>
      </c>
      <c r="K20" s="111" t="b">
        <v>1</v>
      </c>
      <c r="L20" s="117" t="s">
        <v>1275</v>
      </c>
      <c r="M20" s="111" t="b">
        <v>1</v>
      </c>
      <c r="N20" s="111" t="s">
        <v>1276</v>
      </c>
      <c r="O20" s="118" t="str">
        <f>HNTopUp!O20</f>
        <v>11431/543965</v>
      </c>
      <c r="P20" s="111" t="b">
        <v>1</v>
      </c>
      <c r="Q20" s="111" t="b">
        <v>1</v>
      </c>
      <c r="R20" s="111" t="b">
        <v>1</v>
      </c>
      <c r="T20" s="10">
        <f>LEN(E20)</f>
        <v>20</v>
      </c>
      <c r="U20" s="1">
        <f>LEN(J20)</f>
        <v>33</v>
      </c>
    </row>
    <row r="21" spans="1:21" x14ac:dyDescent="0.25">
      <c r="A21" s="108">
        <v>1</v>
      </c>
      <c r="B21" s="109">
        <v>2</v>
      </c>
      <c r="C21" s="110">
        <f>HNTopUp!E21</f>
        <v>400069</v>
      </c>
      <c r="D21" s="111" t="b">
        <v>1</v>
      </c>
      <c r="E21" s="112" t="str">
        <f>HNTopUp!N21&amp;"."&amp;HNTopUpPay!$C$5</f>
        <v>3300.EHCP.I03.1.Ma22</v>
      </c>
      <c r="F21" s="113">
        <f t="shared" ref="F21:F84" ca="1" si="0">TODAY()</f>
        <v>44697</v>
      </c>
      <c r="G21" s="114" cm="1">
        <f t="array" ref="G21">IF(SUMPRODUCT((HNTopUp!$Q$19:$AB$19=$B$5)*HNTopUp!Q21:AB21)&gt;0,SUMPRODUCT((HNTopUp!$Q$19:$AB$19=$B$5)*HNTopUp!Q21:AB21),0)</f>
        <v>1679.9492307692306</v>
      </c>
      <c r="H21" s="115">
        <f t="shared" ref="H21:H84" ca="1" si="1">F21</f>
        <v>44697</v>
      </c>
      <c r="I21" s="116">
        <v>0</v>
      </c>
      <c r="J21" s="112" t="str">
        <f>LEFT(HNTopUp!D21,16)&amp;"."&amp;HNTopUpPay!E21</f>
        <v>All Saints' CE P.3300.EHCP.I03.1.Ma22</v>
      </c>
      <c r="K21" s="111" t="b">
        <v>1</v>
      </c>
      <c r="L21" s="117" t="s">
        <v>1275</v>
      </c>
      <c r="M21" s="111" t="b">
        <v>1</v>
      </c>
      <c r="N21" s="111" t="s">
        <v>1276</v>
      </c>
      <c r="O21" s="118" t="str">
        <f>HNTopUp!O21</f>
        <v>11431/543965</v>
      </c>
      <c r="P21" s="111" t="b">
        <v>1</v>
      </c>
      <c r="Q21" s="111" t="b">
        <v>1</v>
      </c>
      <c r="R21" s="111" t="b">
        <v>1</v>
      </c>
      <c r="T21" s="10">
        <f t="shared" ref="T21:T84" si="2">LEN(E21)</f>
        <v>20</v>
      </c>
      <c r="U21" s="1">
        <f t="shared" ref="U21:U84" si="3">LEN(J21)</f>
        <v>37</v>
      </c>
    </row>
    <row r="22" spans="1:21" x14ac:dyDescent="0.25">
      <c r="A22" s="108">
        <v>1</v>
      </c>
      <c r="B22" s="109">
        <v>2</v>
      </c>
      <c r="C22" s="110">
        <f>HNTopUp!E22</f>
        <v>400015</v>
      </c>
      <c r="D22" s="111" t="b">
        <v>1</v>
      </c>
      <c r="E22" s="112" t="str">
        <f>HNTopUp!N22&amp;"."&amp;HNTopUpPay!$C$5</f>
        <v>3317.EHCP.I03.1.Ma22</v>
      </c>
      <c r="F22" s="113">
        <f t="shared" ca="1" si="0"/>
        <v>44697</v>
      </c>
      <c r="G22" s="114" cm="1">
        <f t="array" ref="G22">IF(SUMPRODUCT((HNTopUp!$Q$19:$AB$19=$B$5)*HNTopUp!Q22:AB22)&gt;0,SUMPRODUCT((HNTopUp!$Q$19:$AB$19=$B$5)*HNTopUp!Q22:AB22),0)</f>
        <v>5144.166923076923</v>
      </c>
      <c r="H22" s="115">
        <f t="shared" ca="1" si="1"/>
        <v>44697</v>
      </c>
      <c r="I22" s="116">
        <v>0</v>
      </c>
      <c r="J22" s="112" t="str">
        <f>LEFT(HNTopUp!D22,16)&amp;"."&amp;HNTopUpPay!E22</f>
        <v>All Saints' CE P.3317.EHCP.I03.1.Ma22</v>
      </c>
      <c r="K22" s="111" t="b">
        <v>1</v>
      </c>
      <c r="L22" s="117" t="s">
        <v>1275</v>
      </c>
      <c r="M22" s="111" t="b">
        <v>1</v>
      </c>
      <c r="N22" s="111" t="s">
        <v>1276</v>
      </c>
      <c r="O22" s="118" t="str">
        <f>HNTopUp!O22</f>
        <v>11431/543965</v>
      </c>
      <c r="P22" s="111" t="b">
        <v>1</v>
      </c>
      <c r="Q22" s="111" t="b">
        <v>1</v>
      </c>
      <c r="R22" s="111" t="b">
        <v>1</v>
      </c>
      <c r="T22" s="10">
        <f t="shared" si="2"/>
        <v>20</v>
      </c>
      <c r="U22" s="1">
        <f t="shared" si="3"/>
        <v>37</v>
      </c>
    </row>
    <row r="23" spans="1:21" x14ac:dyDescent="0.25">
      <c r="A23" s="108">
        <v>1</v>
      </c>
      <c r="B23" s="109">
        <v>2</v>
      </c>
      <c r="C23" s="110">
        <f>HNTopUp!E23</f>
        <v>400015</v>
      </c>
      <c r="D23" s="111" t="b">
        <v>1</v>
      </c>
      <c r="E23" s="112" t="str">
        <f>HNTopUp!N23&amp;"."&amp;HNTopUpPay!$C$5</f>
        <v>3317.SENI.I03.2.Ma22</v>
      </c>
      <c r="F23" s="113">
        <f t="shared" ca="1" si="0"/>
        <v>44697</v>
      </c>
      <c r="G23" s="114" cm="1">
        <f t="array" ref="G23">IF(SUMPRODUCT((HNTopUp!$Q$19:$AB$19=$B$5)*HNTopUp!Q23:AB23)&gt;0,SUMPRODUCT((HNTopUp!$Q$19:$AB$19=$B$5)*HNTopUp!Q23:AB23),0)</f>
        <v>165.17000000000002</v>
      </c>
      <c r="H23" s="115">
        <f t="shared" ca="1" si="1"/>
        <v>44697</v>
      </c>
      <c r="I23" s="116">
        <v>0</v>
      </c>
      <c r="J23" s="112" t="str">
        <f>LEFT(HNTopUp!D23,16)&amp;"."&amp;HNTopUpPay!E23</f>
        <v>All Saints' CE P.3317.SENI.I03.2.Ma22</v>
      </c>
      <c r="K23" s="111" t="b">
        <v>1</v>
      </c>
      <c r="L23" s="117" t="s">
        <v>1275</v>
      </c>
      <c r="M23" s="111" t="b">
        <v>1</v>
      </c>
      <c r="N23" s="111" t="s">
        <v>1276</v>
      </c>
      <c r="O23" s="118" t="str">
        <f>HNTopUp!O23</f>
        <v>10265/543965</v>
      </c>
      <c r="P23" s="111" t="b">
        <v>1</v>
      </c>
      <c r="Q23" s="111" t="b">
        <v>1</v>
      </c>
      <c r="R23" s="111" t="b">
        <v>1</v>
      </c>
      <c r="T23" s="10">
        <f t="shared" si="2"/>
        <v>20</v>
      </c>
      <c r="U23" s="1">
        <f t="shared" si="3"/>
        <v>37</v>
      </c>
    </row>
    <row r="24" spans="1:21" x14ac:dyDescent="0.25">
      <c r="A24" s="108">
        <v>1</v>
      </c>
      <c r="B24" s="109">
        <v>2</v>
      </c>
      <c r="C24" s="110">
        <f>HNTopUp!E24</f>
        <v>156270</v>
      </c>
      <c r="D24" s="111" t="b">
        <v>1</v>
      </c>
      <c r="E24" s="112" t="str">
        <f>HNTopUp!N24&amp;"."&amp;HNTopUpPay!$C$5</f>
        <v>2020.EHCP.I03.1.Ma22</v>
      </c>
      <c r="F24" s="113">
        <f t="shared" ca="1" si="0"/>
        <v>44697</v>
      </c>
      <c r="G24" s="114" cm="1">
        <f t="array" ref="G24">IF(SUMPRODUCT((HNTopUp!$Q$19:$AB$19=$B$5)*HNTopUp!Q24:AB24)&gt;0,SUMPRODUCT((HNTopUp!$Q$19:$AB$19=$B$5)*HNTopUp!Q24:AB24),0)</f>
        <v>2138.6792307692308</v>
      </c>
      <c r="H24" s="115">
        <f t="shared" ca="1" si="1"/>
        <v>44697</v>
      </c>
      <c r="I24" s="116">
        <v>0</v>
      </c>
      <c r="J24" s="112" t="str">
        <f>LEFT(HNTopUp!D24,16)&amp;"."&amp;HNTopUpPay!E24</f>
        <v>Alma Primary.2020.EHCP.I03.1.Ma22</v>
      </c>
      <c r="K24" s="111" t="b">
        <v>1</v>
      </c>
      <c r="L24" s="117" t="s">
        <v>1275</v>
      </c>
      <c r="M24" s="111" t="b">
        <v>1</v>
      </c>
      <c r="N24" s="111" t="s">
        <v>1276</v>
      </c>
      <c r="O24" s="118" t="str">
        <f>HNTopUp!O24</f>
        <v>11443/516500</v>
      </c>
      <c r="P24" s="111" t="b">
        <v>1</v>
      </c>
      <c r="Q24" s="111" t="b">
        <v>1</v>
      </c>
      <c r="R24" s="111" t="b">
        <v>1</v>
      </c>
      <c r="T24" s="10">
        <f t="shared" si="2"/>
        <v>20</v>
      </c>
      <c r="U24" s="1">
        <f t="shared" si="3"/>
        <v>33</v>
      </c>
    </row>
    <row r="25" spans="1:21" x14ac:dyDescent="0.25">
      <c r="A25" s="108">
        <v>1</v>
      </c>
      <c r="B25" s="109">
        <v>2</v>
      </c>
      <c r="C25" s="110">
        <f>HNTopUp!E25</f>
        <v>400023</v>
      </c>
      <c r="D25" s="111" t="b">
        <v>1</v>
      </c>
      <c r="E25" s="112" t="str">
        <f>HNTopUp!N25&amp;"."&amp;HNTopUpPay!$C$5</f>
        <v>3500.EHCP.I03.1.Ma22</v>
      </c>
      <c r="F25" s="113">
        <f t="shared" ca="1" si="0"/>
        <v>44697</v>
      </c>
      <c r="G25" s="114" cm="1">
        <f t="array" ref="G25">IF(SUMPRODUCT((HNTopUp!$Q$19:$AB$19=$B$5)*HNTopUp!Q25:AB25)&gt;0,SUMPRODUCT((HNTopUp!$Q$19:$AB$19=$B$5)*HNTopUp!Q25:AB25),0)</f>
        <v>1027.6223076923077</v>
      </c>
      <c r="H25" s="115">
        <f t="shared" ca="1" si="1"/>
        <v>44697</v>
      </c>
      <c r="I25" s="116">
        <v>0</v>
      </c>
      <c r="J25" s="112" t="str">
        <f>LEFT(HNTopUp!D25,16)&amp;"."&amp;HNTopUpPay!E25</f>
        <v>Annunciation Cat.3500.EHCP.I03.1.Ma22</v>
      </c>
      <c r="K25" s="111" t="b">
        <v>1</v>
      </c>
      <c r="L25" s="117" t="s">
        <v>1275</v>
      </c>
      <c r="M25" s="111" t="b">
        <v>1</v>
      </c>
      <c r="N25" s="111" t="s">
        <v>1276</v>
      </c>
      <c r="O25" s="118" t="str">
        <f>HNTopUp!O25</f>
        <v>11431/543965</v>
      </c>
      <c r="P25" s="111" t="b">
        <v>1</v>
      </c>
      <c r="Q25" s="111" t="b">
        <v>1</v>
      </c>
      <c r="R25" s="111" t="b">
        <v>1</v>
      </c>
      <c r="T25" s="10">
        <f t="shared" si="2"/>
        <v>20</v>
      </c>
      <c r="U25" s="1">
        <f t="shared" si="3"/>
        <v>37</v>
      </c>
    </row>
    <row r="26" spans="1:21" x14ac:dyDescent="0.25">
      <c r="A26" s="108">
        <v>1</v>
      </c>
      <c r="B26" s="109">
        <v>2</v>
      </c>
      <c r="C26" s="110">
        <f>HNTopUp!E26</f>
        <v>400023</v>
      </c>
      <c r="D26" s="111" t="b">
        <v>1</v>
      </c>
      <c r="E26" s="112" t="str">
        <f>HNTopUp!N26&amp;"."&amp;HNTopUpPay!$C$5</f>
        <v>3500.SENI.I03.2.Ma22</v>
      </c>
      <c r="F26" s="113">
        <f t="shared" ca="1" si="0"/>
        <v>44697</v>
      </c>
      <c r="G26" s="114" cm="1">
        <f t="array" ref="G26">IF(SUMPRODUCT((HNTopUp!$Q$19:$AB$19=$B$5)*HNTopUp!Q26:AB26)&gt;0,SUMPRODUCT((HNTopUp!$Q$19:$AB$19=$B$5)*HNTopUp!Q26:AB26),0)</f>
        <v>60.246923076923082</v>
      </c>
      <c r="H26" s="115">
        <f t="shared" ca="1" si="1"/>
        <v>44697</v>
      </c>
      <c r="I26" s="116">
        <v>0</v>
      </c>
      <c r="J26" s="112" t="str">
        <f>LEFT(HNTopUp!D26,16)&amp;"."&amp;HNTopUpPay!E26</f>
        <v>Annunciation Cat.3500.SENI.I03.2.Ma22</v>
      </c>
      <c r="K26" s="111" t="b">
        <v>1</v>
      </c>
      <c r="L26" s="117" t="s">
        <v>1275</v>
      </c>
      <c r="M26" s="111" t="b">
        <v>1</v>
      </c>
      <c r="N26" s="111" t="s">
        <v>1276</v>
      </c>
      <c r="O26" s="118" t="str">
        <f>HNTopUp!O26</f>
        <v>10265/543965</v>
      </c>
      <c r="P26" s="111" t="b">
        <v>1</v>
      </c>
      <c r="Q26" s="111" t="b">
        <v>1</v>
      </c>
      <c r="R26" s="111" t="b">
        <v>1</v>
      </c>
      <c r="T26" s="10">
        <f t="shared" si="2"/>
        <v>20</v>
      </c>
      <c r="U26" s="1">
        <f t="shared" si="3"/>
        <v>37</v>
      </c>
    </row>
    <row r="27" spans="1:21" x14ac:dyDescent="0.25">
      <c r="A27" s="108">
        <v>1</v>
      </c>
      <c r="B27" s="109">
        <v>2</v>
      </c>
      <c r="C27" s="110">
        <f>HNTopUp!E27</f>
        <v>400107</v>
      </c>
      <c r="D27" s="111" t="b">
        <v>1</v>
      </c>
      <c r="E27" s="112" t="str">
        <f>HNTopUp!N27&amp;"."&amp;HNTopUpPay!$C$5</f>
        <v>3514.EHCP.I03.1.Ma22</v>
      </c>
      <c r="F27" s="113">
        <f t="shared" ca="1" si="0"/>
        <v>44697</v>
      </c>
      <c r="G27" s="114" cm="1">
        <f t="array" ref="G27">IF(SUMPRODUCT((HNTopUp!$Q$19:$AB$19=$B$5)*HNTopUp!Q27:AB27)&gt;0,SUMPRODUCT((HNTopUp!$Q$19:$AB$19=$B$5)*HNTopUp!Q27:AB27),0)</f>
        <v>1421.3138461538463</v>
      </c>
      <c r="H27" s="115">
        <f t="shared" ca="1" si="1"/>
        <v>44697</v>
      </c>
      <c r="I27" s="116">
        <v>0</v>
      </c>
      <c r="J27" s="112" t="str">
        <f>LEFT(HNTopUp!D27,16)&amp;"."&amp;HNTopUpPay!E27</f>
        <v>Annunciation Cat.3514.EHCP.I03.1.Ma22</v>
      </c>
      <c r="K27" s="111" t="b">
        <v>1</v>
      </c>
      <c r="L27" s="117" t="s">
        <v>1275</v>
      </c>
      <c r="M27" s="111" t="b">
        <v>1</v>
      </c>
      <c r="N27" s="111" t="s">
        <v>1276</v>
      </c>
      <c r="O27" s="118" t="str">
        <f>HNTopUp!O27</f>
        <v>11431/543965</v>
      </c>
      <c r="P27" s="111" t="b">
        <v>1</v>
      </c>
      <c r="Q27" s="111" t="b">
        <v>1</v>
      </c>
      <c r="R27" s="111" t="b">
        <v>1</v>
      </c>
      <c r="T27" s="10">
        <f t="shared" si="2"/>
        <v>20</v>
      </c>
      <c r="U27" s="1">
        <f t="shared" si="3"/>
        <v>37</v>
      </c>
    </row>
    <row r="28" spans="1:21" x14ac:dyDescent="0.25">
      <c r="A28" s="108">
        <v>1</v>
      </c>
      <c r="B28" s="109">
        <v>2</v>
      </c>
      <c r="C28" s="110">
        <f>HNTopUp!E28</f>
        <v>153627</v>
      </c>
      <c r="D28" s="111" t="b">
        <v>1</v>
      </c>
      <c r="E28" s="112" t="str">
        <f>HNTopUp!N28&amp;"."&amp;HNTopUpPay!$C$5</f>
        <v>4001.EHCP.I03.1.Ma22</v>
      </c>
      <c r="F28" s="113">
        <f t="shared" ca="1" si="0"/>
        <v>44697</v>
      </c>
      <c r="G28" s="114" cm="1">
        <f t="array" ref="G28">IF(SUMPRODUCT((HNTopUp!$Q$19:$AB$19=$B$5)*HNTopUp!Q28:AB28)&gt;0,SUMPRODUCT((HNTopUp!$Q$19:$AB$19=$B$5)*HNTopUp!Q28:AB28),0)</f>
        <v>22798.832307692304</v>
      </c>
      <c r="H28" s="115">
        <f t="shared" ca="1" si="1"/>
        <v>44697</v>
      </c>
      <c r="I28" s="116">
        <v>0</v>
      </c>
      <c r="J28" s="112" t="str">
        <f>LEFT(HNTopUp!D28,16)&amp;"."&amp;HNTopUpPay!E28</f>
        <v>Archer Academy.4001.EHCP.I03.1.Ma22</v>
      </c>
      <c r="K28" s="111" t="b">
        <v>1</v>
      </c>
      <c r="L28" s="117" t="s">
        <v>1275</v>
      </c>
      <c r="M28" s="111" t="b">
        <v>1</v>
      </c>
      <c r="N28" s="111" t="s">
        <v>1276</v>
      </c>
      <c r="O28" s="118" t="str">
        <f>HNTopUp!O28</f>
        <v>11442/516500</v>
      </c>
      <c r="P28" s="111" t="b">
        <v>1</v>
      </c>
      <c r="Q28" s="111" t="b">
        <v>1</v>
      </c>
      <c r="R28" s="111" t="b">
        <v>1</v>
      </c>
      <c r="T28" s="10">
        <f t="shared" si="2"/>
        <v>20</v>
      </c>
      <c r="U28" s="1">
        <f t="shared" si="3"/>
        <v>35</v>
      </c>
    </row>
    <row r="29" spans="1:21" x14ac:dyDescent="0.25">
      <c r="A29" s="108">
        <v>1</v>
      </c>
      <c r="B29" s="109">
        <v>2</v>
      </c>
      <c r="C29" s="110">
        <f>HNTopUp!E29</f>
        <v>159947</v>
      </c>
      <c r="D29" s="111" t="b">
        <v>1</v>
      </c>
      <c r="E29" s="112" t="str">
        <f>HNTopUp!N29&amp;"."&amp;HNTopUpPay!$C$5</f>
        <v>4013.EHCP.I03.1.Ma22</v>
      </c>
      <c r="F29" s="113">
        <f t="shared" ca="1" si="0"/>
        <v>44697</v>
      </c>
      <c r="G29" s="114" cm="1">
        <f t="array" ref="G29">IF(SUMPRODUCT((HNTopUp!$Q$19:$AB$19=$B$5)*HNTopUp!Q29:AB29)&gt;0,SUMPRODUCT((HNTopUp!$Q$19:$AB$19=$B$5)*HNTopUp!Q29:AB29),0)</f>
        <v>7933.2307692307695</v>
      </c>
      <c r="H29" s="115">
        <f t="shared" ca="1" si="1"/>
        <v>44697</v>
      </c>
      <c r="I29" s="116">
        <v>0</v>
      </c>
      <c r="J29" s="112" t="str">
        <f>LEFT(HNTopUp!D29,16)&amp;"."&amp;HNTopUpPay!E29</f>
        <v>ARK Pioneer Acad.4013.EHCP.I03.1.Ma22</v>
      </c>
      <c r="K29" s="111" t="b">
        <v>1</v>
      </c>
      <c r="L29" s="117" t="s">
        <v>1275</v>
      </c>
      <c r="M29" s="111" t="b">
        <v>1</v>
      </c>
      <c r="N29" s="111" t="s">
        <v>1276</v>
      </c>
      <c r="O29" s="118" t="str">
        <f>HNTopUp!O29</f>
        <v>11442/516500</v>
      </c>
      <c r="P29" s="111" t="b">
        <v>1</v>
      </c>
      <c r="Q29" s="111" t="b">
        <v>1</v>
      </c>
      <c r="R29" s="111" t="b">
        <v>1</v>
      </c>
      <c r="T29" s="10">
        <f t="shared" si="2"/>
        <v>20</v>
      </c>
      <c r="U29" s="1">
        <f t="shared" si="3"/>
        <v>37</v>
      </c>
    </row>
    <row r="30" spans="1:21" x14ac:dyDescent="0.25">
      <c r="A30" s="108">
        <v>1</v>
      </c>
      <c r="B30" s="109">
        <v>2</v>
      </c>
      <c r="C30" s="110">
        <f>HNTopUp!E30</f>
        <v>140909</v>
      </c>
      <c r="D30" s="111" t="b">
        <v>1</v>
      </c>
      <c r="E30" s="112" t="str">
        <f>HNTopUp!N30&amp;"."&amp;HNTopUpPay!$C$5</f>
        <v>5406.EHCP.I03.1.Ma22</v>
      </c>
      <c r="F30" s="113">
        <f t="shared" ca="1" si="0"/>
        <v>44697</v>
      </c>
      <c r="G30" s="114" cm="1">
        <f t="array" ref="G30">IF(SUMPRODUCT((HNTopUp!$Q$19:$AB$19=$B$5)*HNTopUp!Q30:AB30)&gt;0,SUMPRODUCT((HNTopUp!$Q$19:$AB$19=$B$5)*HNTopUp!Q30:AB30),0)</f>
        <v>10703.918461538462</v>
      </c>
      <c r="H30" s="115">
        <f t="shared" ca="1" si="1"/>
        <v>44697</v>
      </c>
      <c r="I30" s="116">
        <v>0</v>
      </c>
      <c r="J30" s="112" t="str">
        <f>LEFT(HNTopUp!D30,16)&amp;"."&amp;HNTopUpPay!E30</f>
        <v>Ashmole Academy.5406.EHCP.I03.1.Ma22</v>
      </c>
      <c r="K30" s="111" t="b">
        <v>1</v>
      </c>
      <c r="L30" s="117" t="s">
        <v>1275</v>
      </c>
      <c r="M30" s="111" t="b">
        <v>1</v>
      </c>
      <c r="N30" s="111" t="s">
        <v>1276</v>
      </c>
      <c r="O30" s="118" t="str">
        <f>HNTopUp!O30</f>
        <v>11442/516500</v>
      </c>
      <c r="P30" s="111" t="b">
        <v>1</v>
      </c>
      <c r="Q30" s="111" t="b">
        <v>1</v>
      </c>
      <c r="R30" s="111" t="b">
        <v>1</v>
      </c>
      <c r="T30" s="10">
        <f t="shared" si="2"/>
        <v>20</v>
      </c>
      <c r="U30" s="1">
        <f t="shared" si="3"/>
        <v>36</v>
      </c>
    </row>
    <row r="31" spans="1:21" x14ac:dyDescent="0.25">
      <c r="A31" s="108">
        <v>1</v>
      </c>
      <c r="B31" s="109">
        <v>2</v>
      </c>
      <c r="C31" s="110">
        <f>HNTopUp!E31</f>
        <v>157839</v>
      </c>
      <c r="D31" s="111" t="b">
        <v>1</v>
      </c>
      <c r="E31" s="112" t="str">
        <f>HNTopUp!N31&amp;"."&amp;HNTopUpPay!$C$5</f>
        <v>2050.EHCP.I03.1.Ma22</v>
      </c>
      <c r="F31" s="113">
        <f t="shared" ca="1" si="0"/>
        <v>44697</v>
      </c>
      <c r="G31" s="114" cm="1">
        <f t="array" ref="G31">IF(SUMPRODUCT((HNTopUp!$Q$19:$AB$19=$B$5)*HNTopUp!Q31:AB31)&gt;0,SUMPRODUCT((HNTopUp!$Q$19:$AB$19=$B$5)*HNTopUp!Q31:AB31),0)</f>
        <v>3382.9930769230773</v>
      </c>
      <c r="H31" s="115">
        <f t="shared" ca="1" si="1"/>
        <v>44697</v>
      </c>
      <c r="I31" s="116">
        <v>0</v>
      </c>
      <c r="J31" s="112" t="str">
        <f>LEFT(HNTopUp!D31,16)&amp;"."&amp;HNTopUpPay!E31</f>
        <v>Ashmole Primary .2050.EHCP.I03.1.Ma22</v>
      </c>
      <c r="K31" s="111" t="b">
        <v>1</v>
      </c>
      <c r="L31" s="117" t="s">
        <v>1275</v>
      </c>
      <c r="M31" s="111" t="b">
        <v>1</v>
      </c>
      <c r="N31" s="111" t="s">
        <v>1276</v>
      </c>
      <c r="O31" s="118" t="str">
        <f>HNTopUp!O31</f>
        <v>11443/516500</v>
      </c>
      <c r="P31" s="111" t="b">
        <v>1</v>
      </c>
      <c r="Q31" s="111" t="b">
        <v>1</v>
      </c>
      <c r="R31" s="111" t="b">
        <v>1</v>
      </c>
      <c r="T31" s="10">
        <f t="shared" si="2"/>
        <v>20</v>
      </c>
      <c r="U31" s="1">
        <f t="shared" si="3"/>
        <v>37</v>
      </c>
    </row>
    <row r="32" spans="1:21" x14ac:dyDescent="0.25">
      <c r="A32" s="108">
        <v>1</v>
      </c>
      <c r="B32" s="109">
        <v>2</v>
      </c>
      <c r="C32" s="110">
        <f>HNTopUp!E32</f>
        <v>400005</v>
      </c>
      <c r="D32" s="111" t="b">
        <v>1</v>
      </c>
      <c r="E32" s="112" t="str">
        <f>HNTopUp!N32&amp;"."&amp;HNTopUpPay!$C$5</f>
        <v>2002.EHCP.I03.1.Ma22</v>
      </c>
      <c r="F32" s="113">
        <f t="shared" ca="1" si="0"/>
        <v>44697</v>
      </c>
      <c r="G32" s="114" cm="1">
        <f t="array" ref="G32">IF(SUMPRODUCT((HNTopUp!$Q$19:$AB$19=$B$5)*HNTopUp!Q32:AB32)&gt;0,SUMPRODUCT((HNTopUp!$Q$19:$AB$19=$B$5)*HNTopUp!Q32:AB32),0)</f>
        <v>6087.3392307692311</v>
      </c>
      <c r="H32" s="115">
        <f t="shared" ca="1" si="1"/>
        <v>44697</v>
      </c>
      <c r="I32" s="116">
        <v>0</v>
      </c>
      <c r="J32" s="112" t="str">
        <f>LEFT(HNTopUp!D32,16)&amp;"."&amp;HNTopUpPay!E32</f>
        <v>Barnfield School.2002.EHCP.I03.1.Ma22</v>
      </c>
      <c r="K32" s="111" t="b">
        <v>1</v>
      </c>
      <c r="L32" s="117" t="s">
        <v>1275</v>
      </c>
      <c r="M32" s="111" t="b">
        <v>1</v>
      </c>
      <c r="N32" s="111" t="s">
        <v>1276</v>
      </c>
      <c r="O32" s="118" t="str">
        <f>HNTopUp!O32</f>
        <v>11431/543965</v>
      </c>
      <c r="P32" s="111" t="b">
        <v>1</v>
      </c>
      <c r="Q32" s="111" t="b">
        <v>1</v>
      </c>
      <c r="R32" s="111" t="b">
        <v>1</v>
      </c>
      <c r="T32" s="10">
        <f t="shared" si="2"/>
        <v>20</v>
      </c>
      <c r="U32" s="1">
        <f t="shared" si="3"/>
        <v>37</v>
      </c>
    </row>
    <row r="33" spans="1:21" x14ac:dyDescent="0.25">
      <c r="A33" s="108">
        <v>1</v>
      </c>
      <c r="B33" s="109">
        <v>2</v>
      </c>
      <c r="C33" s="110">
        <f>HNTopUp!E33</f>
        <v>400005</v>
      </c>
      <c r="D33" s="111" t="b">
        <v>1</v>
      </c>
      <c r="E33" s="112" t="str">
        <f>HNTopUp!N33&amp;"."&amp;HNTopUpPay!$C$5</f>
        <v>2002.SENI.I03.2.Ma22</v>
      </c>
      <c r="F33" s="113">
        <f t="shared" ca="1" si="0"/>
        <v>44697</v>
      </c>
      <c r="G33" s="114" cm="1">
        <f t="array" ref="G33">IF(SUMPRODUCT((HNTopUp!$Q$19:$AB$19=$B$5)*HNTopUp!Q33:AB33)&gt;0,SUMPRODUCT((HNTopUp!$Q$19:$AB$19=$B$5)*HNTopUp!Q33:AB33),0)</f>
        <v>452.68615384615384</v>
      </c>
      <c r="H33" s="115">
        <f t="shared" ca="1" si="1"/>
        <v>44697</v>
      </c>
      <c r="I33" s="116">
        <v>0</v>
      </c>
      <c r="J33" s="112" t="str">
        <f>LEFT(HNTopUp!D33,16)&amp;"."&amp;HNTopUpPay!E33</f>
        <v>Barnfield School.2002.SENI.I03.2.Ma22</v>
      </c>
      <c r="K33" s="111" t="b">
        <v>1</v>
      </c>
      <c r="L33" s="117" t="s">
        <v>1275</v>
      </c>
      <c r="M33" s="111" t="b">
        <v>1</v>
      </c>
      <c r="N33" s="111" t="s">
        <v>1276</v>
      </c>
      <c r="O33" s="118" t="str">
        <f>HNTopUp!O33</f>
        <v>10265/543965</v>
      </c>
      <c r="P33" s="111" t="b">
        <v>1</v>
      </c>
      <c r="Q33" s="111" t="b">
        <v>1</v>
      </c>
      <c r="R33" s="111" t="b">
        <v>1</v>
      </c>
      <c r="T33" s="10">
        <f t="shared" si="2"/>
        <v>20</v>
      </c>
      <c r="U33" s="1">
        <f t="shared" si="3"/>
        <v>37</v>
      </c>
    </row>
    <row r="34" spans="1:21" x14ac:dyDescent="0.25">
      <c r="A34" s="108">
        <v>1</v>
      </c>
      <c r="B34" s="109">
        <v>2</v>
      </c>
      <c r="C34" s="110">
        <f>HNTopUp!E34</f>
        <v>400070</v>
      </c>
      <c r="D34" s="111" t="b">
        <v>1</v>
      </c>
      <c r="E34" s="112" t="str">
        <f>HNTopUp!N34&amp;"."&amp;HNTopUpPay!$C$5</f>
        <v>2079.EHCP.I03.1.Ma22</v>
      </c>
      <c r="F34" s="113">
        <f t="shared" ca="1" si="0"/>
        <v>44697</v>
      </c>
      <c r="G34" s="114" cm="1">
        <f t="array" ref="G34">IF(SUMPRODUCT((HNTopUp!$Q$19:$AB$19=$B$5)*HNTopUp!Q34:AB34)&gt;0,SUMPRODUCT((HNTopUp!$Q$19:$AB$19=$B$5)*HNTopUp!Q34:AB34),0)</f>
        <v>745.3207692307692</v>
      </c>
      <c r="H34" s="115">
        <f t="shared" ca="1" si="1"/>
        <v>44697</v>
      </c>
      <c r="I34" s="116">
        <v>0</v>
      </c>
      <c r="J34" s="112" t="str">
        <f>LEFT(HNTopUp!D34,16)&amp;"."&amp;HNTopUpPay!E34</f>
        <v>Beis Yaakov.2079.EHCP.I03.1.Ma22</v>
      </c>
      <c r="K34" s="111" t="b">
        <v>1</v>
      </c>
      <c r="L34" s="117" t="s">
        <v>1275</v>
      </c>
      <c r="M34" s="111" t="b">
        <v>1</v>
      </c>
      <c r="N34" s="111" t="s">
        <v>1276</v>
      </c>
      <c r="O34" s="118" t="str">
        <f>HNTopUp!O34</f>
        <v>11431/543965</v>
      </c>
      <c r="P34" s="111" t="b">
        <v>1</v>
      </c>
      <c r="Q34" s="111" t="b">
        <v>1</v>
      </c>
      <c r="R34" s="111" t="b">
        <v>1</v>
      </c>
      <c r="T34" s="10">
        <f t="shared" si="2"/>
        <v>20</v>
      </c>
      <c r="U34" s="1">
        <f t="shared" si="3"/>
        <v>32</v>
      </c>
    </row>
    <row r="35" spans="1:21" x14ac:dyDescent="0.25">
      <c r="A35" s="108">
        <v>1</v>
      </c>
      <c r="B35" s="109">
        <v>2</v>
      </c>
      <c r="C35" s="110">
        <f>HNTopUp!E35</f>
        <v>400150</v>
      </c>
      <c r="D35" s="111" t="b">
        <v>1</v>
      </c>
      <c r="E35" s="112" t="str">
        <f>HNTopUp!N35&amp;"."&amp;HNTopUpPay!$C$5</f>
        <v>3524.EHCP.I03.1.Ma22</v>
      </c>
      <c r="F35" s="113">
        <f t="shared" ca="1" si="0"/>
        <v>44697</v>
      </c>
      <c r="G35" s="114" cm="1">
        <f t="array" ref="G35">IF(SUMPRODUCT((HNTopUp!$Q$19:$AB$19=$B$5)*HNTopUp!Q35:AB35)&gt;0,SUMPRODUCT((HNTopUp!$Q$19:$AB$19=$B$5)*HNTopUp!Q35:AB35),0)</f>
        <v>5676.8600000000006</v>
      </c>
      <c r="H35" s="115">
        <f t="shared" ca="1" si="1"/>
        <v>44697</v>
      </c>
      <c r="I35" s="116">
        <v>0</v>
      </c>
      <c r="J35" s="112" t="str">
        <f>LEFT(HNTopUp!D35,16)&amp;"."&amp;HNTopUpPay!E35</f>
        <v>Beit Shvidler Pr.3524.EHCP.I03.1.Ma22</v>
      </c>
      <c r="K35" s="111" t="b">
        <v>1</v>
      </c>
      <c r="L35" s="117" t="s">
        <v>1275</v>
      </c>
      <c r="M35" s="111" t="b">
        <v>1</v>
      </c>
      <c r="N35" s="111" t="s">
        <v>1276</v>
      </c>
      <c r="O35" s="118" t="str">
        <f>HNTopUp!O35</f>
        <v>11431/543965</v>
      </c>
      <c r="P35" s="111" t="b">
        <v>1</v>
      </c>
      <c r="Q35" s="111" t="b">
        <v>1</v>
      </c>
      <c r="R35" s="111" t="b">
        <v>1</v>
      </c>
      <c r="T35" s="10">
        <f t="shared" si="2"/>
        <v>20</v>
      </c>
      <c r="U35" s="1">
        <f t="shared" si="3"/>
        <v>37</v>
      </c>
    </row>
    <row r="36" spans="1:21" x14ac:dyDescent="0.25">
      <c r="A36" s="108">
        <v>1</v>
      </c>
      <c r="B36" s="109">
        <v>2</v>
      </c>
      <c r="C36" s="110">
        <f>HNTopUp!E36</f>
        <v>400051</v>
      </c>
      <c r="D36" s="111" t="b">
        <v>1</v>
      </c>
      <c r="E36" s="112" t="str">
        <f>HNTopUp!N36&amp;"."&amp;HNTopUpPay!$C$5</f>
        <v>2003.EHCP.I03.1.Ma22</v>
      </c>
      <c r="F36" s="113">
        <f t="shared" ca="1" si="0"/>
        <v>44697</v>
      </c>
      <c r="G36" s="114" cm="1">
        <f t="array" ref="G36">IF(SUMPRODUCT((HNTopUp!$Q$19:$AB$19=$B$5)*HNTopUp!Q36:AB36)&gt;0,SUMPRODUCT((HNTopUp!$Q$19:$AB$19=$B$5)*HNTopUp!Q36:AB36),0)</f>
        <v>8965.4669230769232</v>
      </c>
      <c r="H36" s="115">
        <f t="shared" ca="1" si="1"/>
        <v>44697</v>
      </c>
      <c r="I36" s="116">
        <v>0</v>
      </c>
      <c r="J36" s="112" t="str">
        <f>LEFT(HNTopUp!D36,16)&amp;"."&amp;HNTopUpPay!E36</f>
        <v>Bell Lane Primar.2003.EHCP.I03.1.Ma22</v>
      </c>
      <c r="K36" s="111" t="b">
        <v>1</v>
      </c>
      <c r="L36" s="117" t="s">
        <v>1275</v>
      </c>
      <c r="M36" s="111" t="b">
        <v>1</v>
      </c>
      <c r="N36" s="111" t="s">
        <v>1276</v>
      </c>
      <c r="O36" s="118" t="str">
        <f>HNTopUp!O36</f>
        <v>11431/543965</v>
      </c>
      <c r="P36" s="111" t="b">
        <v>1</v>
      </c>
      <c r="Q36" s="111" t="b">
        <v>1</v>
      </c>
      <c r="R36" s="111" t="b">
        <v>1</v>
      </c>
      <c r="T36" s="10">
        <f t="shared" si="2"/>
        <v>20</v>
      </c>
      <c r="U36" s="1">
        <f t="shared" si="3"/>
        <v>37</v>
      </c>
    </row>
    <row r="37" spans="1:21" x14ac:dyDescent="0.25">
      <c r="A37" s="108">
        <v>1</v>
      </c>
      <c r="B37" s="109">
        <v>2</v>
      </c>
      <c r="C37" s="110">
        <f>HNTopUp!E37</f>
        <v>400051</v>
      </c>
      <c r="D37" s="111" t="b">
        <v>1</v>
      </c>
      <c r="E37" s="112" t="str">
        <f>HNTopUp!N37&amp;"."&amp;HNTopUpPay!$C$5</f>
        <v>2003.SENI.I03.2.Ma22</v>
      </c>
      <c r="F37" s="113">
        <f t="shared" ca="1" si="0"/>
        <v>44697</v>
      </c>
      <c r="G37" s="114" cm="1">
        <f t="array" ref="G37">IF(SUMPRODUCT((HNTopUp!$Q$19:$AB$19=$B$5)*HNTopUp!Q37:AB37)&gt;0,SUMPRODUCT((HNTopUp!$Q$19:$AB$19=$B$5)*HNTopUp!Q37:AB37),0)</f>
        <v>304.93269230769232</v>
      </c>
      <c r="H37" s="115">
        <f t="shared" ca="1" si="1"/>
        <v>44697</v>
      </c>
      <c r="I37" s="116">
        <v>0</v>
      </c>
      <c r="J37" s="112" t="str">
        <f>LEFT(HNTopUp!D37,16)&amp;"."&amp;HNTopUpPay!E37</f>
        <v>Bell Lane Primar.2003.SENI.I03.2.Ma22</v>
      </c>
      <c r="K37" s="111" t="b">
        <v>1</v>
      </c>
      <c r="L37" s="117" t="s">
        <v>1275</v>
      </c>
      <c r="M37" s="111" t="b">
        <v>1</v>
      </c>
      <c r="N37" s="111" t="s">
        <v>1276</v>
      </c>
      <c r="O37" s="118" t="str">
        <f>HNTopUp!O37</f>
        <v>10265/543965</v>
      </c>
      <c r="P37" s="111" t="b">
        <v>1</v>
      </c>
      <c r="Q37" s="111" t="b">
        <v>1</v>
      </c>
      <c r="R37" s="111" t="b">
        <v>1</v>
      </c>
      <c r="T37" s="10">
        <f t="shared" si="2"/>
        <v>20</v>
      </c>
      <c r="U37" s="1">
        <f t="shared" si="3"/>
        <v>37</v>
      </c>
    </row>
    <row r="38" spans="1:21" x14ac:dyDescent="0.25">
      <c r="A38" s="108">
        <v>1</v>
      </c>
      <c r="B38" s="109">
        <v>2</v>
      </c>
      <c r="C38" s="110">
        <f>HNTopUp!E38</f>
        <v>156628</v>
      </c>
      <c r="D38" s="111" t="b">
        <v>1</v>
      </c>
      <c r="E38" s="112" t="str">
        <f>HNTopUp!N38&amp;"."&amp;HNTopUpPay!$C$5</f>
        <v>5408.EHCP.I03.1.Ma22</v>
      </c>
      <c r="F38" s="113">
        <f t="shared" ca="1" si="0"/>
        <v>44697</v>
      </c>
      <c r="G38" s="114" cm="1">
        <f t="array" ref="G38">IF(SUMPRODUCT((HNTopUp!$Q$19:$AB$19=$B$5)*HNTopUp!Q38:AB38)&gt;0,SUMPRODUCT((HNTopUp!$Q$19:$AB$19=$B$5)*HNTopUp!Q38:AB38),0)</f>
        <v>1289.0707692307692</v>
      </c>
      <c r="H38" s="115">
        <f t="shared" ca="1" si="1"/>
        <v>44697</v>
      </c>
      <c r="I38" s="116">
        <v>0</v>
      </c>
      <c r="J38" s="112" t="str">
        <f>LEFT(HNTopUp!D38,16)&amp;"."&amp;HNTopUpPay!E38</f>
        <v>Bishop Douglass .5408.EHCP.I03.1.Ma22</v>
      </c>
      <c r="K38" s="111" t="b">
        <v>1</v>
      </c>
      <c r="L38" s="117" t="s">
        <v>1275</v>
      </c>
      <c r="M38" s="111" t="b">
        <v>1</v>
      </c>
      <c r="N38" s="111" t="s">
        <v>1276</v>
      </c>
      <c r="O38" s="118" t="str">
        <f>HNTopUp!O38</f>
        <v>11442/516500</v>
      </c>
      <c r="P38" s="111" t="b">
        <v>1</v>
      </c>
      <c r="Q38" s="111" t="b">
        <v>1</v>
      </c>
      <c r="R38" s="111" t="b">
        <v>1</v>
      </c>
      <c r="T38" s="10">
        <f t="shared" si="2"/>
        <v>20</v>
      </c>
      <c r="U38" s="1">
        <f t="shared" si="3"/>
        <v>37</v>
      </c>
    </row>
    <row r="39" spans="1:21" x14ac:dyDescent="0.25">
      <c r="A39" s="108">
        <v>1</v>
      </c>
      <c r="B39" s="109">
        <v>2</v>
      </c>
      <c r="C39" s="110">
        <f>HNTopUp!E39</f>
        <v>400024</v>
      </c>
      <c r="D39" s="111" t="b">
        <v>1</v>
      </c>
      <c r="E39" s="112" t="str">
        <f>HNTopUp!N39&amp;"."&amp;HNTopUpPay!$C$5</f>
        <v>3511.EHCP.I03.1.Ma22</v>
      </c>
      <c r="F39" s="113">
        <f t="shared" ca="1" si="0"/>
        <v>44697</v>
      </c>
      <c r="G39" s="114" cm="1">
        <f t="array" ref="G39">IF(SUMPRODUCT((HNTopUp!$Q$19:$AB$19=$B$5)*HNTopUp!Q39:AB39)&gt;0,SUMPRODUCT((HNTopUp!$Q$19:$AB$19=$B$5)*HNTopUp!Q39:AB39),0)</f>
        <v>2032.1923076923076</v>
      </c>
      <c r="H39" s="115">
        <f t="shared" ca="1" si="1"/>
        <v>44697</v>
      </c>
      <c r="I39" s="116">
        <v>0</v>
      </c>
      <c r="J39" s="112" t="str">
        <f>LEFT(HNTopUp!D39,16)&amp;"."&amp;HNTopUpPay!E39</f>
        <v>Blessed Dominic .3511.EHCP.I03.1.Ma22</v>
      </c>
      <c r="K39" s="111" t="b">
        <v>1</v>
      </c>
      <c r="L39" s="117" t="s">
        <v>1275</v>
      </c>
      <c r="M39" s="111" t="b">
        <v>1</v>
      </c>
      <c r="N39" s="111" t="s">
        <v>1276</v>
      </c>
      <c r="O39" s="118" t="str">
        <f>HNTopUp!O39</f>
        <v>11431/543965</v>
      </c>
      <c r="P39" s="111" t="b">
        <v>1</v>
      </c>
      <c r="Q39" s="111" t="b">
        <v>1</v>
      </c>
      <c r="R39" s="111" t="b">
        <v>1</v>
      </c>
      <c r="T39" s="10">
        <f t="shared" si="2"/>
        <v>20</v>
      </c>
      <c r="U39" s="1">
        <f t="shared" si="3"/>
        <v>37</v>
      </c>
    </row>
    <row r="40" spans="1:21" x14ac:dyDescent="0.25">
      <c r="A40" s="108">
        <v>1</v>
      </c>
      <c r="B40" s="109">
        <v>2</v>
      </c>
      <c r="C40" s="110">
        <f>HNTopUp!E40</f>
        <v>400024</v>
      </c>
      <c r="D40" s="111" t="b">
        <v>1</v>
      </c>
      <c r="E40" s="112" t="str">
        <f>HNTopUp!N40&amp;"."&amp;HNTopUpPay!$C$5</f>
        <v>3511.SENI.I03.2.Ma22</v>
      </c>
      <c r="F40" s="113">
        <f t="shared" ca="1" si="0"/>
        <v>44697</v>
      </c>
      <c r="G40" s="114" cm="1">
        <f t="array" ref="G40">IF(SUMPRODUCT((HNTopUp!$Q$19:$AB$19=$B$5)*HNTopUp!Q40:AB40)&gt;0,SUMPRODUCT((HNTopUp!$Q$19:$AB$19=$B$5)*HNTopUp!Q40:AB40),0)</f>
        <v>108.19999999999999</v>
      </c>
      <c r="H40" s="115">
        <f t="shared" ca="1" si="1"/>
        <v>44697</v>
      </c>
      <c r="I40" s="116">
        <v>0</v>
      </c>
      <c r="J40" s="112" t="str">
        <f>LEFT(HNTopUp!D40,16)&amp;"."&amp;HNTopUpPay!E40</f>
        <v>Blessed Dominic .3511.SENI.I03.2.Ma22</v>
      </c>
      <c r="K40" s="111" t="b">
        <v>1</v>
      </c>
      <c r="L40" s="117" t="s">
        <v>1275</v>
      </c>
      <c r="M40" s="111" t="b">
        <v>1</v>
      </c>
      <c r="N40" s="111" t="s">
        <v>1276</v>
      </c>
      <c r="O40" s="118" t="str">
        <f>HNTopUp!O40</f>
        <v>10265/543965</v>
      </c>
      <c r="P40" s="111" t="b">
        <v>1</v>
      </c>
      <c r="Q40" s="111" t="b">
        <v>1</v>
      </c>
      <c r="R40" s="111" t="b">
        <v>1</v>
      </c>
      <c r="T40" s="10">
        <f t="shared" si="2"/>
        <v>20</v>
      </c>
      <c r="U40" s="1">
        <f t="shared" si="3"/>
        <v>37</v>
      </c>
    </row>
    <row r="41" spans="1:21" x14ac:dyDescent="0.25">
      <c r="A41" s="108">
        <v>1</v>
      </c>
      <c r="B41" s="109">
        <v>2</v>
      </c>
      <c r="C41" s="110">
        <f>HNTopUp!E41</f>
        <v>152128</v>
      </c>
      <c r="D41" s="111" t="b">
        <v>1</v>
      </c>
      <c r="E41" s="112" t="str">
        <f>HNTopUp!N41&amp;"."&amp;HNTopUpPay!$C$5</f>
        <v>3519.ARPs.I03.1.Ma22</v>
      </c>
      <c r="F41" s="113">
        <f t="shared" ca="1" si="0"/>
        <v>44697</v>
      </c>
      <c r="G41" s="114" cm="1">
        <f t="array" ref="G41">IF(SUMPRODUCT((HNTopUp!$Q$19:$AB$19=$B$5)*HNTopUp!Q41:AB41)&gt;0,SUMPRODUCT((HNTopUp!$Q$19:$AB$19=$B$5)*HNTopUp!Q41:AB41),0)</f>
        <v>58536.737948717942</v>
      </c>
      <c r="H41" s="115">
        <f t="shared" ca="1" si="1"/>
        <v>44697</v>
      </c>
      <c r="I41" s="116">
        <v>0</v>
      </c>
      <c r="J41" s="112" t="str">
        <f>LEFT(HNTopUp!D41,16)&amp;"."&amp;HNTopUpPay!E41</f>
        <v>Broadfields Prim.3519.ARPs.I03.1.Ma22</v>
      </c>
      <c r="K41" s="111" t="b">
        <v>1</v>
      </c>
      <c r="L41" s="117" t="s">
        <v>1275</v>
      </c>
      <c r="M41" s="111" t="b">
        <v>1</v>
      </c>
      <c r="N41" s="111" t="s">
        <v>1276</v>
      </c>
      <c r="O41" s="118" t="str">
        <f>HNTopUp!O41</f>
        <v>11422/516500</v>
      </c>
      <c r="P41" s="111" t="b">
        <v>1</v>
      </c>
      <c r="Q41" s="111" t="b">
        <v>1</v>
      </c>
      <c r="R41" s="111" t="b">
        <v>1</v>
      </c>
      <c r="T41" s="10">
        <f t="shared" si="2"/>
        <v>20</v>
      </c>
      <c r="U41" s="1">
        <f t="shared" si="3"/>
        <v>37</v>
      </c>
    </row>
    <row r="42" spans="1:21" x14ac:dyDescent="0.25">
      <c r="A42" s="108">
        <v>1</v>
      </c>
      <c r="B42" s="109">
        <v>2</v>
      </c>
      <c r="C42" s="110">
        <f>HNTopUp!E42</f>
        <v>152128</v>
      </c>
      <c r="D42" s="111" t="b">
        <v>1</v>
      </c>
      <c r="E42" s="112" t="str">
        <f>HNTopUp!N42&amp;"."&amp;HNTopUpPay!$C$5</f>
        <v>3519.EHCP.I03.2.Ma22</v>
      </c>
      <c r="F42" s="113">
        <f t="shared" ca="1" si="0"/>
        <v>44697</v>
      </c>
      <c r="G42" s="114" cm="1">
        <f t="array" ref="G42">IF(SUMPRODUCT((HNTopUp!$Q$19:$AB$19=$B$5)*HNTopUp!Q42:AB42)&gt;0,SUMPRODUCT((HNTopUp!$Q$19:$AB$19=$B$5)*HNTopUp!Q42:AB42),0)</f>
        <v>16499.184615384616</v>
      </c>
      <c r="H42" s="115">
        <f t="shared" ca="1" si="1"/>
        <v>44697</v>
      </c>
      <c r="I42" s="116">
        <v>0</v>
      </c>
      <c r="J42" s="112" t="str">
        <f>LEFT(HNTopUp!D42,16)&amp;"."&amp;HNTopUpPay!E42</f>
        <v>Broadfields Prim.3519.EHCP.I03.2.Ma22</v>
      </c>
      <c r="K42" s="111" t="b">
        <v>1</v>
      </c>
      <c r="L42" s="117" t="s">
        <v>1275</v>
      </c>
      <c r="M42" s="111" t="b">
        <v>1</v>
      </c>
      <c r="N42" s="111" t="s">
        <v>1276</v>
      </c>
      <c r="O42" s="118" t="str">
        <f>HNTopUp!O42</f>
        <v>11443/516500</v>
      </c>
      <c r="P42" s="111" t="b">
        <v>1</v>
      </c>
      <c r="Q42" s="111" t="b">
        <v>1</v>
      </c>
      <c r="R42" s="111" t="b">
        <v>1</v>
      </c>
      <c r="T42" s="10">
        <f t="shared" si="2"/>
        <v>20</v>
      </c>
      <c r="U42" s="1">
        <f t="shared" si="3"/>
        <v>37</v>
      </c>
    </row>
    <row r="43" spans="1:21" x14ac:dyDescent="0.25">
      <c r="A43" s="108">
        <v>1</v>
      </c>
      <c r="B43" s="109">
        <v>2</v>
      </c>
      <c r="C43" s="110">
        <f>HNTopUp!E43</f>
        <v>152128</v>
      </c>
      <c r="D43" s="111" t="b">
        <v>1</v>
      </c>
      <c r="E43" s="112" t="str">
        <f>HNTopUp!N43&amp;"."&amp;HNTopUpPay!$C$5</f>
        <v>3519.EHCP.I03.3.Ma22</v>
      </c>
      <c r="F43" s="113">
        <f t="shared" ca="1" si="0"/>
        <v>44697</v>
      </c>
      <c r="G43" s="114" cm="1">
        <f t="array" ref="G43">IF(SUMPRODUCT((HNTopUp!$Q$19:$AB$19=$B$5)*HNTopUp!Q43:AB43)&gt;0,SUMPRODUCT((HNTopUp!$Q$19:$AB$19=$B$5)*HNTopUp!Q43:AB43),0)</f>
        <v>158.57692307692307</v>
      </c>
      <c r="H43" s="115">
        <f t="shared" ca="1" si="1"/>
        <v>44697</v>
      </c>
      <c r="I43" s="116">
        <v>0</v>
      </c>
      <c r="J43" s="112" t="str">
        <f>LEFT(HNTopUp!D43,16)&amp;"."&amp;HNTopUpPay!E43</f>
        <v>Broadfields Prim.3519.EHCP.I03.3.Ma22</v>
      </c>
      <c r="K43" s="111" t="b">
        <v>1</v>
      </c>
      <c r="L43" s="117" t="s">
        <v>1275</v>
      </c>
      <c r="M43" s="111" t="b">
        <v>1</v>
      </c>
      <c r="N43" s="111" t="s">
        <v>1276</v>
      </c>
      <c r="O43" s="118" t="str">
        <f>HNTopUp!O43</f>
        <v>11451/516500</v>
      </c>
      <c r="P43" s="111" t="b">
        <v>1</v>
      </c>
      <c r="Q43" s="111" t="b">
        <v>1</v>
      </c>
      <c r="R43" s="111" t="b">
        <v>1</v>
      </c>
      <c r="T43" s="10">
        <f t="shared" si="2"/>
        <v>20</v>
      </c>
      <c r="U43" s="1">
        <f t="shared" si="3"/>
        <v>37</v>
      </c>
    </row>
    <row r="44" spans="1:21" x14ac:dyDescent="0.25">
      <c r="A44" s="108">
        <v>1</v>
      </c>
      <c r="B44" s="109">
        <v>2</v>
      </c>
      <c r="C44" s="110">
        <f>HNTopUp!E44</f>
        <v>152128</v>
      </c>
      <c r="D44" s="111" t="b">
        <v>1</v>
      </c>
      <c r="E44" s="112" t="str">
        <f>HNTopUp!N44&amp;"."&amp;HNTopUpPay!$C$5</f>
        <v>3519.SENI.I03.4.Ma22</v>
      </c>
      <c r="F44" s="113">
        <f t="shared" ca="1" si="0"/>
        <v>44697</v>
      </c>
      <c r="G44" s="114" cm="1">
        <f t="array" ref="G44">IF(SUMPRODUCT((HNTopUp!$Q$19:$AB$19=$B$5)*HNTopUp!Q44:AB44)&gt;0,SUMPRODUCT((HNTopUp!$Q$19:$AB$19=$B$5)*HNTopUp!Q44:AB44),0)</f>
        <v>2469.3285714285712</v>
      </c>
      <c r="H44" s="115">
        <f t="shared" ca="1" si="1"/>
        <v>44697</v>
      </c>
      <c r="I44" s="116">
        <v>0</v>
      </c>
      <c r="J44" s="112" t="str">
        <f>LEFT(HNTopUp!D44,16)&amp;"."&amp;HNTopUpPay!E44</f>
        <v>Broadfields Prim.3519.SENI.I03.4.Ma22</v>
      </c>
      <c r="K44" s="111" t="b">
        <v>1</v>
      </c>
      <c r="L44" s="117" t="s">
        <v>1275</v>
      </c>
      <c r="M44" s="111" t="b">
        <v>1</v>
      </c>
      <c r="N44" s="111" t="s">
        <v>1276</v>
      </c>
      <c r="O44" s="118" t="str">
        <f>HNTopUp!O44</f>
        <v>10265/516500</v>
      </c>
      <c r="P44" s="111" t="b">
        <v>1</v>
      </c>
      <c r="Q44" s="111" t="b">
        <v>1</v>
      </c>
      <c r="R44" s="111" t="b">
        <v>1</v>
      </c>
      <c r="T44" s="10">
        <f t="shared" si="2"/>
        <v>20</v>
      </c>
      <c r="U44" s="1">
        <f t="shared" si="3"/>
        <v>37</v>
      </c>
    </row>
    <row r="45" spans="1:21" x14ac:dyDescent="0.25">
      <c r="A45" s="108">
        <v>1</v>
      </c>
      <c r="B45" s="109">
        <v>2</v>
      </c>
      <c r="C45" s="110">
        <f>HNTopUp!E45</f>
        <v>400102</v>
      </c>
      <c r="D45" s="111" t="b">
        <v>1</v>
      </c>
      <c r="E45" s="112" t="str">
        <f>HNTopUp!N45&amp;"."&amp;HNTopUpPay!$C$5</f>
        <v>1000.SENI.I03.1.Ma22</v>
      </c>
      <c r="F45" s="113">
        <f t="shared" ca="1" si="0"/>
        <v>44697</v>
      </c>
      <c r="G45" s="114" cm="1">
        <f t="array" ref="G45">IF(SUMPRODUCT((HNTopUp!$Q$19:$AB$19=$B$5)*HNTopUp!Q45:AB45)&gt;0,SUMPRODUCT((HNTopUp!$Q$19:$AB$19=$B$5)*HNTopUp!Q45:AB45),0)</f>
        <v>770.29807692307691</v>
      </c>
      <c r="H45" s="115">
        <f t="shared" ca="1" si="1"/>
        <v>44697</v>
      </c>
      <c r="I45" s="116">
        <v>0</v>
      </c>
      <c r="J45" s="112" t="str">
        <f>LEFT(HNTopUp!D45,16)&amp;"."&amp;HNTopUpPay!E45</f>
        <v>Brookhill Nurser.1000.SENI.I03.1.Ma22</v>
      </c>
      <c r="K45" s="111" t="b">
        <v>1</v>
      </c>
      <c r="L45" s="117" t="s">
        <v>1275</v>
      </c>
      <c r="M45" s="111" t="b">
        <v>1</v>
      </c>
      <c r="N45" s="111" t="s">
        <v>1276</v>
      </c>
      <c r="O45" s="118" t="str">
        <f>HNTopUp!O45</f>
        <v>10265/543965</v>
      </c>
      <c r="P45" s="111" t="b">
        <v>1</v>
      </c>
      <c r="Q45" s="111" t="b">
        <v>1</v>
      </c>
      <c r="R45" s="111" t="b">
        <v>1</v>
      </c>
      <c r="T45" s="10">
        <f t="shared" si="2"/>
        <v>20</v>
      </c>
      <c r="U45" s="1">
        <f t="shared" si="3"/>
        <v>37</v>
      </c>
    </row>
    <row r="46" spans="1:21" x14ac:dyDescent="0.25">
      <c r="A46" s="108">
        <v>1</v>
      </c>
      <c r="B46" s="109">
        <v>2</v>
      </c>
      <c r="C46" s="110">
        <f>HNTopUp!E46</f>
        <v>400057</v>
      </c>
      <c r="D46" s="111" t="b">
        <v>1</v>
      </c>
      <c r="E46" s="112" t="str">
        <f>HNTopUp!N46&amp;"."&amp;HNTopUpPay!$C$5</f>
        <v>2008.EHCP.I03.1.Ma22</v>
      </c>
      <c r="F46" s="113">
        <f t="shared" ca="1" si="0"/>
        <v>44697</v>
      </c>
      <c r="G46" s="114" cm="1">
        <f t="array" ref="G46">IF(SUMPRODUCT((HNTopUp!$Q$19:$AB$19=$B$5)*HNTopUp!Q46:AB46)&gt;0,SUMPRODUCT((HNTopUp!$Q$19:$AB$19=$B$5)*HNTopUp!Q46:AB46),0)</f>
        <v>7217.0776923076919</v>
      </c>
      <c r="H46" s="115">
        <f t="shared" ca="1" si="1"/>
        <v>44697</v>
      </c>
      <c r="I46" s="116">
        <v>0</v>
      </c>
      <c r="J46" s="112" t="str">
        <f>LEFT(HNTopUp!D46,16)&amp;"."&amp;HNTopUpPay!E46</f>
        <v>Brookland Infant.2008.EHCP.I03.1.Ma22</v>
      </c>
      <c r="K46" s="111" t="b">
        <v>1</v>
      </c>
      <c r="L46" s="117" t="s">
        <v>1275</v>
      </c>
      <c r="M46" s="111" t="b">
        <v>1</v>
      </c>
      <c r="N46" s="111" t="s">
        <v>1276</v>
      </c>
      <c r="O46" s="118" t="str">
        <f>HNTopUp!O46</f>
        <v>11431/543965</v>
      </c>
      <c r="P46" s="111" t="b">
        <v>1</v>
      </c>
      <c r="Q46" s="111" t="b">
        <v>1</v>
      </c>
      <c r="R46" s="111" t="b">
        <v>1</v>
      </c>
      <c r="T46" s="10">
        <f t="shared" si="2"/>
        <v>20</v>
      </c>
      <c r="U46" s="1">
        <f t="shared" si="3"/>
        <v>37</v>
      </c>
    </row>
    <row r="47" spans="1:21" x14ac:dyDescent="0.25">
      <c r="A47" s="108">
        <v>1</v>
      </c>
      <c r="B47" s="109">
        <v>2</v>
      </c>
      <c r="C47" s="110">
        <f>HNTopUp!E47</f>
        <v>400057</v>
      </c>
      <c r="D47" s="111" t="b">
        <v>1</v>
      </c>
      <c r="E47" s="112" t="str">
        <f>HNTopUp!N47&amp;"."&amp;HNTopUpPay!$C$5</f>
        <v>2008.EHCP.I03.2.Ma22</v>
      </c>
      <c r="F47" s="113">
        <f t="shared" ca="1" si="0"/>
        <v>44697</v>
      </c>
      <c r="G47" s="114" cm="1">
        <f t="array" ref="G47">IF(SUMPRODUCT((HNTopUp!$Q$19:$AB$19=$B$5)*HNTopUp!Q47:AB47)&gt;0,SUMPRODUCT((HNTopUp!$Q$19:$AB$19=$B$5)*HNTopUp!Q47:AB47),0)</f>
        <v>277.51</v>
      </c>
      <c r="H47" s="115">
        <f t="shared" ca="1" si="1"/>
        <v>44697</v>
      </c>
      <c r="I47" s="116">
        <v>0</v>
      </c>
      <c r="J47" s="112" t="str">
        <f>LEFT(HNTopUp!D47,16)&amp;"."&amp;HNTopUpPay!E47</f>
        <v>Brookland Infant.2008.EHCP.I03.2.Ma22</v>
      </c>
      <c r="K47" s="111" t="b">
        <v>1</v>
      </c>
      <c r="L47" s="117" t="s">
        <v>1275</v>
      </c>
      <c r="M47" s="111" t="b">
        <v>1</v>
      </c>
      <c r="N47" s="111" t="s">
        <v>1276</v>
      </c>
      <c r="O47" s="118" t="str">
        <f>HNTopUp!O47</f>
        <v>11436/543965</v>
      </c>
      <c r="P47" s="111" t="b">
        <v>1</v>
      </c>
      <c r="Q47" s="111" t="b">
        <v>1</v>
      </c>
      <c r="R47" s="111" t="b">
        <v>1</v>
      </c>
      <c r="T47" s="10">
        <f t="shared" si="2"/>
        <v>20</v>
      </c>
      <c r="U47" s="1">
        <f t="shared" si="3"/>
        <v>37</v>
      </c>
    </row>
    <row r="48" spans="1:21" x14ac:dyDescent="0.25">
      <c r="A48" s="108">
        <v>1</v>
      </c>
      <c r="B48" s="109">
        <v>2</v>
      </c>
      <c r="C48" s="110">
        <f>HNTopUp!E48</f>
        <v>400057</v>
      </c>
      <c r="D48" s="111" t="b">
        <v>1</v>
      </c>
      <c r="E48" s="112" t="str">
        <f>HNTopUp!N48&amp;"."&amp;HNTopUpPay!$C$5</f>
        <v>2008.SENI.I03.3.Ma22</v>
      </c>
      <c r="F48" s="113">
        <f t="shared" ca="1" si="0"/>
        <v>44697</v>
      </c>
      <c r="G48" s="114" cm="1">
        <f t="array" ref="G48">IF(SUMPRODUCT((HNTopUp!$Q$19:$AB$19=$B$5)*HNTopUp!Q48:AB48)&gt;0,SUMPRODUCT((HNTopUp!$Q$19:$AB$19=$B$5)*HNTopUp!Q48:AB48),0)</f>
        <v>413.46884615384619</v>
      </c>
      <c r="H48" s="115">
        <f t="shared" ca="1" si="1"/>
        <v>44697</v>
      </c>
      <c r="I48" s="116">
        <v>0</v>
      </c>
      <c r="J48" s="112" t="str">
        <f>LEFT(HNTopUp!D48,16)&amp;"."&amp;HNTopUpPay!E48</f>
        <v>Brookland Infant.2008.SENI.I03.3.Ma22</v>
      </c>
      <c r="K48" s="111" t="b">
        <v>1</v>
      </c>
      <c r="L48" s="117" t="s">
        <v>1275</v>
      </c>
      <c r="M48" s="111" t="b">
        <v>1</v>
      </c>
      <c r="N48" s="111" t="s">
        <v>1276</v>
      </c>
      <c r="O48" s="118" t="str">
        <f>HNTopUp!O48</f>
        <v>10265/543965</v>
      </c>
      <c r="P48" s="111" t="b">
        <v>1</v>
      </c>
      <c r="Q48" s="111" t="b">
        <v>1</v>
      </c>
      <c r="R48" s="111" t="b">
        <v>1</v>
      </c>
      <c r="T48" s="10">
        <f t="shared" si="2"/>
        <v>20</v>
      </c>
      <c r="U48" s="1">
        <f t="shared" si="3"/>
        <v>37</v>
      </c>
    </row>
    <row r="49" spans="1:21" x14ac:dyDescent="0.25">
      <c r="A49" s="108">
        <v>1</v>
      </c>
      <c r="B49" s="109">
        <v>2</v>
      </c>
      <c r="C49" s="110">
        <f>HNTopUp!E49</f>
        <v>400040</v>
      </c>
      <c r="D49" s="111" t="b">
        <v>1</v>
      </c>
      <c r="E49" s="112" t="str">
        <f>HNTopUp!N49&amp;"."&amp;HNTopUpPay!$C$5</f>
        <v>2007.EHCP.I03.1.Ma22</v>
      </c>
      <c r="F49" s="113">
        <f t="shared" ca="1" si="0"/>
        <v>44697</v>
      </c>
      <c r="G49" s="114" cm="1">
        <f t="array" ref="G49">IF(SUMPRODUCT((HNTopUp!$Q$19:$AB$19=$B$5)*HNTopUp!Q49:AB49)&gt;0,SUMPRODUCT((HNTopUp!$Q$19:$AB$19=$B$5)*HNTopUp!Q49:AB49),0)</f>
        <v>9782.3146153846155</v>
      </c>
      <c r="H49" s="115">
        <f t="shared" ca="1" si="1"/>
        <v>44697</v>
      </c>
      <c r="I49" s="116">
        <v>0</v>
      </c>
      <c r="J49" s="112" t="str">
        <f>LEFT(HNTopUp!D49,16)&amp;"."&amp;HNTopUpPay!E49</f>
        <v>Brookland Junior.2007.EHCP.I03.1.Ma22</v>
      </c>
      <c r="K49" s="111" t="b">
        <v>1</v>
      </c>
      <c r="L49" s="117" t="s">
        <v>1275</v>
      </c>
      <c r="M49" s="111" t="b">
        <v>1</v>
      </c>
      <c r="N49" s="111" t="s">
        <v>1276</v>
      </c>
      <c r="O49" s="118" t="str">
        <f>HNTopUp!O49</f>
        <v>11431/543965</v>
      </c>
      <c r="P49" s="111" t="b">
        <v>1</v>
      </c>
      <c r="Q49" s="111" t="b">
        <v>1</v>
      </c>
      <c r="R49" s="111" t="b">
        <v>1</v>
      </c>
      <c r="T49" s="10">
        <f t="shared" si="2"/>
        <v>20</v>
      </c>
      <c r="U49" s="1">
        <f t="shared" si="3"/>
        <v>37</v>
      </c>
    </row>
    <row r="50" spans="1:21" x14ac:dyDescent="0.25">
      <c r="A50" s="108">
        <v>1</v>
      </c>
      <c r="B50" s="109">
        <v>2</v>
      </c>
      <c r="C50" s="110">
        <f>HNTopUp!E50</f>
        <v>400061</v>
      </c>
      <c r="D50" s="111" t="b">
        <v>1</v>
      </c>
      <c r="E50" s="112" t="str">
        <f>HNTopUp!N50&amp;"."&amp;HNTopUpPay!$C$5</f>
        <v>2009.EHCP.I03.1.Ma22</v>
      </c>
      <c r="F50" s="113">
        <f t="shared" ca="1" si="0"/>
        <v>44697</v>
      </c>
      <c r="G50" s="114" cm="1">
        <f t="array" ref="G50">IF(SUMPRODUCT((HNTopUp!$Q$19:$AB$19=$B$5)*HNTopUp!Q50:AB50)&gt;0,SUMPRODUCT((HNTopUp!$Q$19:$AB$19=$B$5)*HNTopUp!Q50:AB50),0)</f>
        <v>8718.75</v>
      </c>
      <c r="H50" s="115">
        <f t="shared" ca="1" si="1"/>
        <v>44697</v>
      </c>
      <c r="I50" s="116">
        <v>0</v>
      </c>
      <c r="J50" s="112" t="str">
        <f>LEFT(HNTopUp!D50,16)&amp;"."&amp;HNTopUpPay!E50</f>
        <v>Brunswick Park P.2009.EHCP.I03.1.Ma22</v>
      </c>
      <c r="K50" s="111" t="b">
        <v>1</v>
      </c>
      <c r="L50" s="117" t="s">
        <v>1275</v>
      </c>
      <c r="M50" s="111" t="b">
        <v>1</v>
      </c>
      <c r="N50" s="111" t="s">
        <v>1276</v>
      </c>
      <c r="O50" s="118" t="str">
        <f>HNTopUp!O50</f>
        <v>11431/543965</v>
      </c>
      <c r="P50" s="111" t="b">
        <v>1</v>
      </c>
      <c r="Q50" s="111" t="b">
        <v>1</v>
      </c>
      <c r="R50" s="111" t="b">
        <v>1</v>
      </c>
      <c r="T50" s="10">
        <f t="shared" si="2"/>
        <v>20</v>
      </c>
      <c r="U50" s="1">
        <f t="shared" si="3"/>
        <v>37</v>
      </c>
    </row>
    <row r="51" spans="1:21" x14ac:dyDescent="0.25">
      <c r="A51" s="108">
        <v>1</v>
      </c>
      <c r="B51" s="109">
        <v>2</v>
      </c>
      <c r="C51" s="110">
        <f>HNTopUp!E51</f>
        <v>400065</v>
      </c>
      <c r="D51" s="111" t="b">
        <v>1</v>
      </c>
      <c r="E51" s="112" t="str">
        <f>HNTopUp!N51&amp;"."&amp;HNTopUpPay!$C$5</f>
        <v>2067.ARPs.I03.1.Ma22</v>
      </c>
      <c r="F51" s="113">
        <f t="shared" ca="1" si="0"/>
        <v>44697</v>
      </c>
      <c r="G51" s="114" cm="1">
        <f t="array" ref="G51">IF(SUMPRODUCT((HNTopUp!$Q$19:$AB$19=$B$5)*HNTopUp!Q51:AB51)&gt;0,SUMPRODUCT((HNTopUp!$Q$19:$AB$19=$B$5)*HNTopUp!Q51:AB51),0)</f>
        <v>17460.704102564101</v>
      </c>
      <c r="H51" s="115">
        <f t="shared" ca="1" si="1"/>
        <v>44697</v>
      </c>
      <c r="I51" s="116">
        <v>0</v>
      </c>
      <c r="J51" s="112" t="str">
        <f>LEFT(HNTopUp!D51,16)&amp;"."&amp;HNTopUpPay!E51</f>
        <v>Chalgrove Primar.2067.ARPs.I03.1.Ma22</v>
      </c>
      <c r="K51" s="111" t="b">
        <v>1</v>
      </c>
      <c r="L51" s="117" t="s">
        <v>1275</v>
      </c>
      <c r="M51" s="111" t="b">
        <v>1</v>
      </c>
      <c r="N51" s="111" t="s">
        <v>1276</v>
      </c>
      <c r="O51" s="118" t="str">
        <f>HNTopUp!O51</f>
        <v>11432/543965</v>
      </c>
      <c r="P51" s="111" t="b">
        <v>1</v>
      </c>
      <c r="Q51" s="111" t="b">
        <v>1</v>
      </c>
      <c r="R51" s="111" t="b">
        <v>1</v>
      </c>
      <c r="T51" s="10">
        <f t="shared" si="2"/>
        <v>20</v>
      </c>
      <c r="U51" s="1">
        <f t="shared" si="3"/>
        <v>37</v>
      </c>
    </row>
    <row r="52" spans="1:21" x14ac:dyDescent="0.25">
      <c r="A52" s="108">
        <v>1</v>
      </c>
      <c r="B52" s="109">
        <v>2</v>
      </c>
      <c r="C52" s="110">
        <f>HNTopUp!E52</f>
        <v>400065</v>
      </c>
      <c r="D52" s="111" t="b">
        <v>1</v>
      </c>
      <c r="E52" s="112" t="str">
        <f>HNTopUp!N52&amp;"."&amp;HNTopUpPay!$C$5</f>
        <v>2067.EHCP.I03.2.Ma22</v>
      </c>
      <c r="F52" s="113">
        <f t="shared" ca="1" si="0"/>
        <v>44697</v>
      </c>
      <c r="G52" s="114" cm="1">
        <f t="array" ref="G52">IF(SUMPRODUCT((HNTopUp!$Q$19:$AB$19=$B$5)*HNTopUp!Q52:AB52)&gt;0,SUMPRODUCT((HNTopUp!$Q$19:$AB$19=$B$5)*HNTopUp!Q52:AB52),0)</f>
        <v>4444.5192307692305</v>
      </c>
      <c r="H52" s="115">
        <f t="shared" ca="1" si="1"/>
        <v>44697</v>
      </c>
      <c r="I52" s="116">
        <v>0</v>
      </c>
      <c r="J52" s="112" t="str">
        <f>LEFT(HNTopUp!D52,16)&amp;"."&amp;HNTopUpPay!E52</f>
        <v>Chalgrove Primar.2067.EHCP.I03.2.Ma22</v>
      </c>
      <c r="K52" s="111" t="b">
        <v>1</v>
      </c>
      <c r="L52" s="117" t="s">
        <v>1275</v>
      </c>
      <c r="M52" s="111" t="b">
        <v>1</v>
      </c>
      <c r="N52" s="111" t="s">
        <v>1276</v>
      </c>
      <c r="O52" s="118" t="str">
        <f>HNTopUp!O52</f>
        <v>11431/543965</v>
      </c>
      <c r="P52" s="111" t="b">
        <v>1</v>
      </c>
      <c r="Q52" s="111" t="b">
        <v>1</v>
      </c>
      <c r="R52" s="111" t="b">
        <v>1</v>
      </c>
      <c r="T52" s="10">
        <f t="shared" si="2"/>
        <v>20</v>
      </c>
      <c r="U52" s="1">
        <f t="shared" si="3"/>
        <v>37</v>
      </c>
    </row>
    <row r="53" spans="1:21" x14ac:dyDescent="0.25">
      <c r="A53" s="108">
        <v>1</v>
      </c>
      <c r="B53" s="109">
        <v>2</v>
      </c>
      <c r="C53" s="110">
        <f>HNTopUp!E53</f>
        <v>160141</v>
      </c>
      <c r="D53" s="111" t="b">
        <v>1</v>
      </c>
      <c r="E53" s="112" t="str">
        <f>HNTopUp!N53&amp;"."&amp;HNTopUpPay!$C$5</f>
        <v>2010.ARPs.I03.1.Ma22</v>
      </c>
      <c r="F53" s="113">
        <f t="shared" ca="1" si="0"/>
        <v>44697</v>
      </c>
      <c r="G53" s="114" cm="1">
        <f t="array" ref="G53">IF(SUMPRODUCT((HNTopUp!$Q$19:$AB$19=$B$5)*HNTopUp!Q53:AB53)&gt;0,SUMPRODUCT((HNTopUp!$Q$19:$AB$19=$B$5)*HNTopUp!Q53:AB53),0)</f>
        <v>16357.051025641027</v>
      </c>
      <c r="H53" s="115">
        <f t="shared" ca="1" si="1"/>
        <v>44697</v>
      </c>
      <c r="I53" s="116">
        <v>0</v>
      </c>
      <c r="J53" s="112" t="str">
        <f>LEFT(HNTopUp!D53,16)&amp;"."&amp;HNTopUpPay!E53</f>
        <v>Child's Hill Aca.2010.ARPs.I03.1.Ma22</v>
      </c>
      <c r="K53" s="111" t="b">
        <v>1</v>
      </c>
      <c r="L53" s="117" t="s">
        <v>1275</v>
      </c>
      <c r="M53" s="111" t="b">
        <v>1</v>
      </c>
      <c r="N53" s="111" t="s">
        <v>1276</v>
      </c>
      <c r="O53" s="118" t="str">
        <f>HNTopUp!O53</f>
        <v>11422/516500</v>
      </c>
      <c r="P53" s="111" t="b">
        <v>1</v>
      </c>
      <c r="Q53" s="111" t="b">
        <v>1</v>
      </c>
      <c r="R53" s="111" t="b">
        <v>1</v>
      </c>
      <c r="T53" s="10">
        <f t="shared" si="2"/>
        <v>20</v>
      </c>
      <c r="U53" s="1">
        <f t="shared" si="3"/>
        <v>37</v>
      </c>
    </row>
    <row r="54" spans="1:21" x14ac:dyDescent="0.25">
      <c r="A54" s="108">
        <v>1</v>
      </c>
      <c r="B54" s="109">
        <v>2</v>
      </c>
      <c r="C54" s="110">
        <f>HNTopUp!E54</f>
        <v>160141</v>
      </c>
      <c r="D54" s="111" t="b">
        <v>1</v>
      </c>
      <c r="E54" s="112" t="str">
        <f>HNTopUp!N54&amp;"."&amp;HNTopUpPay!$C$5</f>
        <v>2010.EHCP.I03.2.Ma22</v>
      </c>
      <c r="F54" s="113">
        <f t="shared" ca="1" si="0"/>
        <v>44697</v>
      </c>
      <c r="G54" s="114" cm="1">
        <f t="array" ref="G54">IF(SUMPRODUCT((HNTopUp!$Q$19:$AB$19=$B$5)*HNTopUp!Q54:AB54)&gt;0,SUMPRODUCT((HNTopUp!$Q$19:$AB$19=$B$5)*HNTopUp!Q54:AB54),0)</f>
        <v>7970.2748717948716</v>
      </c>
      <c r="H54" s="115">
        <f t="shared" ca="1" si="1"/>
        <v>44697</v>
      </c>
      <c r="I54" s="116">
        <v>0</v>
      </c>
      <c r="J54" s="112" t="str">
        <f>LEFT(HNTopUp!D54,16)&amp;"."&amp;HNTopUpPay!E54</f>
        <v>Child's Hill Aca.2010.EHCP.I03.2.Ma22</v>
      </c>
      <c r="K54" s="111" t="b">
        <v>1</v>
      </c>
      <c r="L54" s="117" t="s">
        <v>1275</v>
      </c>
      <c r="M54" s="111" t="b">
        <v>1</v>
      </c>
      <c r="N54" s="111" t="s">
        <v>1276</v>
      </c>
      <c r="O54" s="118" t="str">
        <f>HNTopUp!O54</f>
        <v>11443/516500</v>
      </c>
      <c r="P54" s="111" t="b">
        <v>1</v>
      </c>
      <c r="Q54" s="111" t="b">
        <v>1</v>
      </c>
      <c r="R54" s="111" t="b">
        <v>1</v>
      </c>
      <c r="T54" s="10">
        <f t="shared" si="2"/>
        <v>20</v>
      </c>
      <c r="U54" s="1">
        <f t="shared" si="3"/>
        <v>37</v>
      </c>
    </row>
    <row r="55" spans="1:21" x14ac:dyDescent="0.25">
      <c r="A55" s="108">
        <v>1</v>
      </c>
      <c r="B55" s="109">
        <v>2</v>
      </c>
      <c r="C55" s="110">
        <f>HNTopUp!E55</f>
        <v>160141</v>
      </c>
      <c r="D55" s="111" t="b">
        <v>1</v>
      </c>
      <c r="E55" s="112" t="str">
        <f>HNTopUp!N55&amp;"."&amp;HNTopUpPay!$C$5</f>
        <v>2010.SENI.I03.3.Ma22</v>
      </c>
      <c r="F55" s="113">
        <f t="shared" ca="1" si="0"/>
        <v>44697</v>
      </c>
      <c r="G55" s="114" cm="1">
        <f t="array" ref="G55">IF(SUMPRODUCT((HNTopUp!$Q$19:$AB$19=$B$5)*HNTopUp!Q55:AB55)&gt;0,SUMPRODUCT((HNTopUp!$Q$19:$AB$19=$B$5)*HNTopUp!Q55:AB55),0)</f>
        <v>1049.5288461538462</v>
      </c>
      <c r="H55" s="115">
        <f t="shared" ca="1" si="1"/>
        <v>44697</v>
      </c>
      <c r="I55" s="116">
        <v>0</v>
      </c>
      <c r="J55" s="112" t="str">
        <f>LEFT(HNTopUp!D55,16)&amp;"."&amp;HNTopUpPay!E55</f>
        <v>Child's Hill Aca.2010.SENI.I03.3.Ma22</v>
      </c>
      <c r="K55" s="111" t="b">
        <v>1</v>
      </c>
      <c r="L55" s="117" t="s">
        <v>1275</v>
      </c>
      <c r="M55" s="111" t="b">
        <v>1</v>
      </c>
      <c r="N55" s="111" t="s">
        <v>1276</v>
      </c>
      <c r="O55" s="118" t="str">
        <f>HNTopUp!O55</f>
        <v>10265/516500</v>
      </c>
      <c r="P55" s="111" t="b">
        <v>1</v>
      </c>
      <c r="Q55" s="111" t="b">
        <v>1</v>
      </c>
      <c r="R55" s="111" t="b">
        <v>1</v>
      </c>
      <c r="T55" s="10">
        <f t="shared" si="2"/>
        <v>20</v>
      </c>
      <c r="U55" s="1">
        <f t="shared" si="3"/>
        <v>37</v>
      </c>
    </row>
    <row r="56" spans="1:21" x14ac:dyDescent="0.25">
      <c r="A56" s="108">
        <v>1</v>
      </c>
      <c r="B56" s="109">
        <v>2</v>
      </c>
      <c r="C56" s="110">
        <f>HNTopUp!E56</f>
        <v>400039</v>
      </c>
      <c r="D56" s="111" t="b">
        <v>1</v>
      </c>
      <c r="E56" s="112" t="str">
        <f>HNTopUp!N56&amp;"."&amp;HNTopUpPay!$C$5</f>
        <v>3302.EHCP.I03.1.Ma22</v>
      </c>
      <c r="F56" s="113">
        <f t="shared" ca="1" si="0"/>
        <v>44697</v>
      </c>
      <c r="G56" s="114" cm="1">
        <f t="array" ref="G56">IF(SUMPRODUCT((HNTopUp!$Q$19:$AB$19=$B$5)*HNTopUp!Q56:AB56)&gt;0,SUMPRODUCT((HNTopUp!$Q$19:$AB$19=$B$5)*HNTopUp!Q56:AB56),0)</f>
        <v>4905.0069230769232</v>
      </c>
      <c r="H56" s="115">
        <f t="shared" ca="1" si="1"/>
        <v>44697</v>
      </c>
      <c r="I56" s="116">
        <v>0</v>
      </c>
      <c r="J56" s="112" t="str">
        <f>LEFT(HNTopUp!D56,16)&amp;"."&amp;HNTopUpPay!E56</f>
        <v>Christ Church CE.3302.EHCP.I03.1.Ma22</v>
      </c>
      <c r="K56" s="111" t="b">
        <v>1</v>
      </c>
      <c r="L56" s="117" t="s">
        <v>1275</v>
      </c>
      <c r="M56" s="111" t="b">
        <v>1</v>
      </c>
      <c r="N56" s="111" t="s">
        <v>1276</v>
      </c>
      <c r="O56" s="118" t="str">
        <f>HNTopUp!O56</f>
        <v>11431/543965</v>
      </c>
      <c r="P56" s="111" t="b">
        <v>1</v>
      </c>
      <c r="Q56" s="111" t="b">
        <v>1</v>
      </c>
      <c r="R56" s="111" t="b">
        <v>1</v>
      </c>
      <c r="T56" s="10">
        <f t="shared" si="2"/>
        <v>20</v>
      </c>
      <c r="U56" s="1">
        <f t="shared" si="3"/>
        <v>37</v>
      </c>
    </row>
    <row r="57" spans="1:21" x14ac:dyDescent="0.25">
      <c r="A57" s="108">
        <v>1</v>
      </c>
      <c r="B57" s="109">
        <v>2</v>
      </c>
      <c r="C57" s="110">
        <f>HNTopUp!E57</f>
        <v>144389</v>
      </c>
      <c r="D57" s="111" t="b">
        <v>1</v>
      </c>
      <c r="E57" s="112" t="str">
        <f>HNTopUp!N57&amp;"."&amp;HNTopUpPay!$C$5</f>
        <v>4211.EHCP.I03.1.Ma22</v>
      </c>
      <c r="F57" s="113">
        <f t="shared" ca="1" si="0"/>
        <v>44697</v>
      </c>
      <c r="G57" s="114" cm="1">
        <f t="array" ref="G57">IF(SUMPRODUCT((HNTopUp!$Q$19:$AB$19=$B$5)*HNTopUp!Q57:AB57)&gt;0,SUMPRODUCT((HNTopUp!$Q$19:$AB$19=$B$5)*HNTopUp!Q57:AB57),0)</f>
        <v>9069.0253846153846</v>
      </c>
      <c r="H57" s="115">
        <f t="shared" ca="1" si="1"/>
        <v>44697</v>
      </c>
      <c r="I57" s="116">
        <v>0</v>
      </c>
      <c r="J57" s="112" t="str">
        <f>LEFT(HNTopUp!D57,16)&amp;"."&amp;HNTopUpPay!E57</f>
        <v>Christ's College.4211.EHCP.I03.1.Ma22</v>
      </c>
      <c r="K57" s="111" t="b">
        <v>1</v>
      </c>
      <c r="L57" s="117" t="s">
        <v>1275</v>
      </c>
      <c r="M57" s="111" t="b">
        <v>1</v>
      </c>
      <c r="N57" s="111" t="s">
        <v>1276</v>
      </c>
      <c r="O57" s="118" t="str">
        <f>HNTopUp!O57</f>
        <v>11442/516500</v>
      </c>
      <c r="P57" s="111" t="b">
        <v>1</v>
      </c>
      <c r="Q57" s="111" t="b">
        <v>1</v>
      </c>
      <c r="R57" s="111" t="b">
        <v>1</v>
      </c>
      <c r="T57" s="10">
        <f t="shared" si="2"/>
        <v>20</v>
      </c>
      <c r="U57" s="1">
        <f t="shared" si="3"/>
        <v>37</v>
      </c>
    </row>
    <row r="58" spans="1:21" x14ac:dyDescent="0.25">
      <c r="A58" s="108">
        <v>1</v>
      </c>
      <c r="B58" s="109">
        <v>2</v>
      </c>
      <c r="C58" s="110">
        <f>HNTopUp!E58</f>
        <v>400020</v>
      </c>
      <c r="D58" s="111" t="b">
        <v>1</v>
      </c>
      <c r="E58" s="112" t="str">
        <f>HNTopUp!N58&amp;"."&amp;HNTopUpPay!$C$5</f>
        <v>2011.EHCP.I03.1.Ma22</v>
      </c>
      <c r="F58" s="113">
        <f t="shared" ca="1" si="0"/>
        <v>44697</v>
      </c>
      <c r="G58" s="114" cm="1">
        <f t="array" ref="G58">IF(SUMPRODUCT((HNTopUp!$Q$19:$AB$19=$B$5)*HNTopUp!Q58:AB58)&gt;0,SUMPRODUCT((HNTopUp!$Q$19:$AB$19=$B$5)*HNTopUp!Q58:AB58),0)</f>
        <v>1069.6092307692309</v>
      </c>
      <c r="H58" s="115">
        <f t="shared" ca="1" si="1"/>
        <v>44697</v>
      </c>
      <c r="I58" s="116">
        <v>0</v>
      </c>
      <c r="J58" s="112" t="str">
        <f>LEFT(HNTopUp!D58,16)&amp;"."&amp;HNTopUpPay!E58</f>
        <v>Church Hill Prim.2011.EHCP.I03.1.Ma22</v>
      </c>
      <c r="K58" s="111" t="b">
        <v>1</v>
      </c>
      <c r="L58" s="117" t="s">
        <v>1275</v>
      </c>
      <c r="M58" s="111" t="b">
        <v>1</v>
      </c>
      <c r="N58" s="111" t="s">
        <v>1276</v>
      </c>
      <c r="O58" s="118" t="str">
        <f>HNTopUp!O58</f>
        <v>11431/543965</v>
      </c>
      <c r="P58" s="111" t="b">
        <v>1</v>
      </c>
      <c r="Q58" s="111" t="b">
        <v>1</v>
      </c>
      <c r="R58" s="111" t="b">
        <v>1</v>
      </c>
      <c r="T58" s="10">
        <f t="shared" si="2"/>
        <v>20</v>
      </c>
      <c r="U58" s="1">
        <f t="shared" si="3"/>
        <v>37</v>
      </c>
    </row>
    <row r="59" spans="1:21" x14ac:dyDescent="0.25">
      <c r="A59" s="108">
        <v>1</v>
      </c>
      <c r="B59" s="109">
        <v>2</v>
      </c>
      <c r="C59" s="110">
        <f>HNTopUp!E59</f>
        <v>156151</v>
      </c>
      <c r="D59" s="111" t="b">
        <v>1</v>
      </c>
      <c r="E59" s="112" t="str">
        <f>HNTopUp!N59&amp;"."&amp;HNTopUpPay!$C$5</f>
        <v>3522.ARPs.I03.1.Ma22</v>
      </c>
      <c r="F59" s="113">
        <f t="shared" ca="1" si="0"/>
        <v>44697</v>
      </c>
      <c r="G59" s="114" cm="1">
        <f t="array" ref="G59">IF(SUMPRODUCT((HNTopUp!$Q$19:$AB$19=$B$5)*HNTopUp!Q59:AB59)&gt;0,SUMPRODUCT((HNTopUp!$Q$19:$AB$19=$B$5)*HNTopUp!Q59:AB59),0)</f>
        <v>17372.285384615385</v>
      </c>
      <c r="H59" s="115">
        <f t="shared" ca="1" si="1"/>
        <v>44697</v>
      </c>
      <c r="I59" s="116">
        <v>0</v>
      </c>
      <c r="J59" s="112" t="str">
        <f>LEFT(HNTopUp!D59,16)&amp;"."&amp;HNTopUpPay!E59</f>
        <v>Claremont Academ.3522.ARPs.I03.1.Ma22</v>
      </c>
      <c r="K59" s="111" t="b">
        <v>1</v>
      </c>
      <c r="L59" s="117" t="s">
        <v>1275</v>
      </c>
      <c r="M59" s="111" t="b">
        <v>1</v>
      </c>
      <c r="N59" s="111" t="s">
        <v>1276</v>
      </c>
      <c r="O59" s="118" t="str">
        <f>HNTopUp!O59</f>
        <v>11422/516500</v>
      </c>
      <c r="P59" s="111" t="b">
        <v>1</v>
      </c>
      <c r="Q59" s="111" t="b">
        <v>1</v>
      </c>
      <c r="R59" s="111" t="b">
        <v>1</v>
      </c>
      <c r="T59" s="10">
        <f t="shared" si="2"/>
        <v>20</v>
      </c>
      <c r="U59" s="1">
        <f t="shared" si="3"/>
        <v>37</v>
      </c>
    </row>
    <row r="60" spans="1:21" x14ac:dyDescent="0.25">
      <c r="A60" s="108">
        <v>1</v>
      </c>
      <c r="B60" s="109">
        <v>2</v>
      </c>
      <c r="C60" s="110">
        <f>HNTopUp!E60</f>
        <v>156151</v>
      </c>
      <c r="D60" s="111" t="b">
        <v>1</v>
      </c>
      <c r="E60" s="112" t="str">
        <f>HNTopUp!N60&amp;"."&amp;HNTopUpPay!$C$5</f>
        <v>3522.EHCP.I03.2.Ma22</v>
      </c>
      <c r="F60" s="113">
        <f t="shared" ca="1" si="0"/>
        <v>44697</v>
      </c>
      <c r="G60" s="114" cm="1">
        <f t="array" ref="G60">IF(SUMPRODUCT((HNTopUp!$Q$19:$AB$19=$B$5)*HNTopUp!Q60:AB60)&gt;0,SUMPRODUCT((HNTopUp!$Q$19:$AB$19=$B$5)*HNTopUp!Q60:AB60),0)</f>
        <v>5024.3461538461543</v>
      </c>
      <c r="H60" s="115">
        <f t="shared" ca="1" si="1"/>
        <v>44697</v>
      </c>
      <c r="I60" s="116">
        <v>0</v>
      </c>
      <c r="J60" s="112" t="str">
        <f>LEFT(HNTopUp!D60,16)&amp;"."&amp;HNTopUpPay!E60</f>
        <v>Claremont Academ.3522.EHCP.I03.2.Ma22</v>
      </c>
      <c r="K60" s="111" t="b">
        <v>1</v>
      </c>
      <c r="L60" s="117" t="s">
        <v>1275</v>
      </c>
      <c r="M60" s="111" t="b">
        <v>1</v>
      </c>
      <c r="N60" s="111" t="s">
        <v>1276</v>
      </c>
      <c r="O60" s="118" t="str">
        <f>HNTopUp!O60</f>
        <v>11443/516500</v>
      </c>
      <c r="P60" s="111" t="b">
        <v>1</v>
      </c>
      <c r="Q60" s="111" t="b">
        <v>1</v>
      </c>
      <c r="R60" s="111" t="b">
        <v>1</v>
      </c>
      <c r="T60" s="10">
        <f t="shared" si="2"/>
        <v>20</v>
      </c>
      <c r="U60" s="1">
        <f t="shared" si="3"/>
        <v>37</v>
      </c>
    </row>
    <row r="61" spans="1:21" x14ac:dyDescent="0.25">
      <c r="A61" s="108">
        <v>1</v>
      </c>
      <c r="B61" s="109">
        <v>2</v>
      </c>
      <c r="C61" s="110">
        <f>HNTopUp!E61</f>
        <v>400050</v>
      </c>
      <c r="D61" s="111" t="b">
        <v>1</v>
      </c>
      <c r="E61" s="112" t="str">
        <f>HNTopUp!N61&amp;"."&amp;HNTopUpPay!$C$5</f>
        <v>2014.ARPs.I03.1.Ma22</v>
      </c>
      <c r="F61" s="113">
        <f t="shared" ca="1" si="0"/>
        <v>44697</v>
      </c>
      <c r="G61" s="114" cm="1">
        <f t="array" ref="G61">IF(SUMPRODUCT((HNTopUp!$Q$19:$AB$19=$B$5)*HNTopUp!Q61:AB61)&gt;0,SUMPRODUCT((HNTopUp!$Q$19:$AB$19=$B$5)*HNTopUp!Q61:AB61),0)</f>
        <v>9673.4361538461544</v>
      </c>
      <c r="H61" s="115">
        <f t="shared" ca="1" si="1"/>
        <v>44697</v>
      </c>
      <c r="I61" s="116">
        <v>0</v>
      </c>
      <c r="J61" s="112" t="str">
        <f>LEFT(HNTopUp!D61,16)&amp;"."&amp;HNTopUpPay!E61</f>
        <v>Colindale School.2014.ARPs.I03.1.Ma22</v>
      </c>
      <c r="K61" s="111" t="b">
        <v>1</v>
      </c>
      <c r="L61" s="117" t="s">
        <v>1275</v>
      </c>
      <c r="M61" s="111" t="b">
        <v>1</v>
      </c>
      <c r="N61" s="111" t="s">
        <v>1276</v>
      </c>
      <c r="O61" s="118" t="str">
        <f>HNTopUp!O61</f>
        <v>11432/543965</v>
      </c>
      <c r="P61" s="111" t="b">
        <v>1</v>
      </c>
      <c r="Q61" s="111" t="b">
        <v>1</v>
      </c>
      <c r="R61" s="111" t="b">
        <v>1</v>
      </c>
      <c r="T61" s="10">
        <f t="shared" si="2"/>
        <v>20</v>
      </c>
      <c r="U61" s="1">
        <f t="shared" si="3"/>
        <v>37</v>
      </c>
    </row>
    <row r="62" spans="1:21" x14ac:dyDescent="0.25">
      <c r="A62" s="108">
        <v>1</v>
      </c>
      <c r="B62" s="109">
        <v>2</v>
      </c>
      <c r="C62" s="110">
        <f>HNTopUp!E62</f>
        <v>400050</v>
      </c>
      <c r="D62" s="111" t="b">
        <v>1</v>
      </c>
      <c r="E62" s="112" t="str">
        <f>HNTopUp!N62&amp;"."&amp;HNTopUpPay!$C$5</f>
        <v>2014.EHCP.I03.2.Ma22</v>
      </c>
      <c r="F62" s="113">
        <f t="shared" ca="1" si="0"/>
        <v>44697</v>
      </c>
      <c r="G62" s="114" cm="1">
        <f t="array" ref="G62">IF(SUMPRODUCT((HNTopUp!$Q$19:$AB$19=$B$5)*HNTopUp!Q62:AB62)&gt;0,SUMPRODUCT((HNTopUp!$Q$19:$AB$19=$B$5)*HNTopUp!Q62:AB62),0)</f>
        <v>9753.3076923076915</v>
      </c>
      <c r="H62" s="115">
        <f t="shared" ca="1" si="1"/>
        <v>44697</v>
      </c>
      <c r="I62" s="116">
        <v>0</v>
      </c>
      <c r="J62" s="112" t="str">
        <f>LEFT(HNTopUp!D62,16)&amp;"."&amp;HNTopUpPay!E62</f>
        <v>Colindale School.2014.EHCP.I03.2.Ma22</v>
      </c>
      <c r="K62" s="111" t="b">
        <v>1</v>
      </c>
      <c r="L62" s="117" t="s">
        <v>1275</v>
      </c>
      <c r="M62" s="111" t="b">
        <v>1</v>
      </c>
      <c r="N62" s="111" t="s">
        <v>1276</v>
      </c>
      <c r="O62" s="118" t="str">
        <f>HNTopUp!O62</f>
        <v>11431/543965</v>
      </c>
      <c r="P62" s="111" t="b">
        <v>1</v>
      </c>
      <c r="Q62" s="111" t="b">
        <v>1</v>
      </c>
      <c r="R62" s="111" t="b">
        <v>1</v>
      </c>
      <c r="T62" s="10">
        <f t="shared" si="2"/>
        <v>20</v>
      </c>
      <c r="U62" s="1">
        <f t="shared" si="3"/>
        <v>37</v>
      </c>
    </row>
    <row r="63" spans="1:21" x14ac:dyDescent="0.25">
      <c r="A63" s="108">
        <v>1</v>
      </c>
      <c r="B63" s="109">
        <v>2</v>
      </c>
      <c r="C63" s="110">
        <f>HNTopUp!E63</f>
        <v>140894</v>
      </c>
      <c r="D63" s="111" t="b">
        <v>1</v>
      </c>
      <c r="E63" s="112" t="str">
        <f>HNTopUp!N63&amp;"."&amp;HNTopUpPay!$C$5</f>
        <v>4215.EHCP.I03.1.Ma22</v>
      </c>
      <c r="F63" s="113">
        <f t="shared" ca="1" si="0"/>
        <v>44697</v>
      </c>
      <c r="G63" s="114" cm="1">
        <f t="array" ref="G63">IF(SUMPRODUCT((HNTopUp!$Q$19:$AB$19=$B$5)*HNTopUp!Q63:AB63)&gt;0,SUMPRODUCT((HNTopUp!$Q$19:$AB$19=$B$5)*HNTopUp!Q63:AB63),0)</f>
        <v>23421.743076923078</v>
      </c>
      <c r="H63" s="115">
        <f t="shared" ca="1" si="1"/>
        <v>44697</v>
      </c>
      <c r="I63" s="116">
        <v>0</v>
      </c>
      <c r="J63" s="112" t="str">
        <f>LEFT(HNTopUp!D63,16)&amp;"."&amp;HNTopUpPay!E63</f>
        <v>Compton School.4215.EHCP.I03.1.Ma22</v>
      </c>
      <c r="K63" s="111" t="b">
        <v>1</v>
      </c>
      <c r="L63" s="117" t="s">
        <v>1275</v>
      </c>
      <c r="M63" s="111" t="b">
        <v>1</v>
      </c>
      <c r="N63" s="111" t="s">
        <v>1276</v>
      </c>
      <c r="O63" s="118" t="str">
        <f>HNTopUp!O63</f>
        <v>11442/516500</v>
      </c>
      <c r="P63" s="111" t="b">
        <v>1</v>
      </c>
      <c r="Q63" s="111" t="b">
        <v>1</v>
      </c>
      <c r="R63" s="111" t="b">
        <v>1</v>
      </c>
      <c r="T63" s="10">
        <f t="shared" si="2"/>
        <v>20</v>
      </c>
      <c r="U63" s="1">
        <f t="shared" si="3"/>
        <v>35</v>
      </c>
    </row>
    <row r="64" spans="1:21" x14ac:dyDescent="0.25">
      <c r="A64" s="108">
        <v>1</v>
      </c>
      <c r="B64" s="109">
        <v>2</v>
      </c>
      <c r="C64" s="110">
        <f>HNTopUp!E64</f>
        <v>400059</v>
      </c>
      <c r="D64" s="111" t="b">
        <v>1</v>
      </c>
      <c r="E64" s="112" t="str">
        <f>HNTopUp!N64&amp;"."&amp;HNTopUpPay!$C$5</f>
        <v>2015.ARPs.I03.1.Ma22</v>
      </c>
      <c r="F64" s="113">
        <f t="shared" ca="1" si="0"/>
        <v>44697</v>
      </c>
      <c r="G64" s="114" cm="1">
        <f t="array" ref="G64">IF(SUMPRODUCT((HNTopUp!$Q$19:$AB$19=$B$5)*HNTopUp!Q64:AB64)&gt;0,SUMPRODUCT((HNTopUp!$Q$19:$AB$19=$B$5)*HNTopUp!Q64:AB64),0)</f>
        <v>15754.475384615384</v>
      </c>
      <c r="H64" s="115">
        <f t="shared" ca="1" si="1"/>
        <v>44697</v>
      </c>
      <c r="I64" s="116">
        <v>0</v>
      </c>
      <c r="J64" s="112" t="str">
        <f>LEFT(HNTopUp!D64,16)&amp;"."&amp;HNTopUpPay!E64</f>
        <v>Coppetts Wood.2015.ARPs.I03.1.Ma22</v>
      </c>
      <c r="K64" s="111" t="b">
        <v>1</v>
      </c>
      <c r="L64" s="117" t="s">
        <v>1275</v>
      </c>
      <c r="M64" s="111" t="b">
        <v>1</v>
      </c>
      <c r="N64" s="111" t="s">
        <v>1276</v>
      </c>
      <c r="O64" s="118" t="str">
        <f>HNTopUp!O64</f>
        <v>11432/543965</v>
      </c>
      <c r="P64" s="111" t="b">
        <v>1</v>
      </c>
      <c r="Q64" s="111" t="b">
        <v>1</v>
      </c>
      <c r="R64" s="111" t="b">
        <v>1</v>
      </c>
      <c r="T64" s="10">
        <f t="shared" si="2"/>
        <v>20</v>
      </c>
      <c r="U64" s="1">
        <f t="shared" si="3"/>
        <v>34</v>
      </c>
    </row>
    <row r="65" spans="1:21" x14ac:dyDescent="0.25">
      <c r="A65" s="108">
        <v>1</v>
      </c>
      <c r="B65" s="109">
        <v>2</v>
      </c>
      <c r="C65" s="110">
        <f>HNTopUp!E65</f>
        <v>400059</v>
      </c>
      <c r="D65" s="111" t="b">
        <v>1</v>
      </c>
      <c r="E65" s="112" t="str">
        <f>HNTopUp!N65&amp;"."&amp;HNTopUpPay!$C$5</f>
        <v>2015.EHCP.I03.2.Ma22</v>
      </c>
      <c r="F65" s="113">
        <f t="shared" ca="1" si="0"/>
        <v>44697</v>
      </c>
      <c r="G65" s="114" cm="1">
        <f t="array" ref="G65">IF(SUMPRODUCT((HNTopUp!$Q$19:$AB$19=$B$5)*HNTopUp!Q65:AB65)&gt;0,SUMPRODUCT((HNTopUp!$Q$19:$AB$19=$B$5)*HNTopUp!Q65:AB65),0)</f>
        <v>4557.5638461538465</v>
      </c>
      <c r="H65" s="115">
        <f t="shared" ca="1" si="1"/>
        <v>44697</v>
      </c>
      <c r="I65" s="116">
        <v>0</v>
      </c>
      <c r="J65" s="112" t="str">
        <f>LEFT(HNTopUp!D65,16)&amp;"."&amp;HNTopUpPay!E65</f>
        <v>Coppetts Wood.2015.EHCP.I03.2.Ma22</v>
      </c>
      <c r="K65" s="111" t="b">
        <v>1</v>
      </c>
      <c r="L65" s="117" t="s">
        <v>1275</v>
      </c>
      <c r="M65" s="111" t="b">
        <v>1</v>
      </c>
      <c r="N65" s="111" t="s">
        <v>1276</v>
      </c>
      <c r="O65" s="118" t="str">
        <f>HNTopUp!O65</f>
        <v>11431/543965</v>
      </c>
      <c r="P65" s="111" t="b">
        <v>1</v>
      </c>
      <c r="Q65" s="111" t="b">
        <v>1</v>
      </c>
      <c r="R65" s="111" t="b">
        <v>1</v>
      </c>
      <c r="T65" s="10">
        <f t="shared" si="2"/>
        <v>20</v>
      </c>
      <c r="U65" s="1">
        <f t="shared" si="3"/>
        <v>34</v>
      </c>
    </row>
    <row r="66" spans="1:21" x14ac:dyDescent="0.25">
      <c r="A66" s="108">
        <v>1</v>
      </c>
      <c r="B66" s="109">
        <v>2</v>
      </c>
      <c r="C66" s="110">
        <f>HNTopUp!E66</f>
        <v>400059</v>
      </c>
      <c r="D66" s="111" t="b">
        <v>1</v>
      </c>
      <c r="E66" s="112" t="str">
        <f>HNTopUp!N66&amp;"."&amp;HNTopUpPay!$C$5</f>
        <v>2015.EHCP.I03.3.Ma22</v>
      </c>
      <c r="F66" s="113">
        <f t="shared" ca="1" si="0"/>
        <v>44697</v>
      </c>
      <c r="G66" s="114" cm="1">
        <f t="array" ref="G66">IF(SUMPRODUCT((HNTopUp!$Q$19:$AB$19=$B$5)*HNTopUp!Q66:AB66)&gt;0,SUMPRODUCT((HNTopUp!$Q$19:$AB$19=$B$5)*HNTopUp!Q66:AB66),0)</f>
        <v>198.22153846153847</v>
      </c>
      <c r="H66" s="115">
        <f t="shared" ca="1" si="1"/>
        <v>44697</v>
      </c>
      <c r="I66" s="116">
        <v>0</v>
      </c>
      <c r="J66" s="112" t="str">
        <f>LEFT(HNTopUp!D66,16)&amp;"."&amp;HNTopUpPay!E66</f>
        <v>Coppetts Wood.2015.EHCP.I03.3.Ma22</v>
      </c>
      <c r="K66" s="111" t="b">
        <v>1</v>
      </c>
      <c r="L66" s="117" t="s">
        <v>1275</v>
      </c>
      <c r="M66" s="111" t="b">
        <v>1</v>
      </c>
      <c r="N66" s="111" t="s">
        <v>1276</v>
      </c>
      <c r="O66" s="118" t="str">
        <f>HNTopUp!O66</f>
        <v>11436/543965</v>
      </c>
      <c r="P66" s="111" t="b">
        <v>1</v>
      </c>
      <c r="Q66" s="111" t="b">
        <v>1</v>
      </c>
      <c r="R66" s="111" t="b">
        <v>1</v>
      </c>
      <c r="T66" s="10">
        <f t="shared" si="2"/>
        <v>20</v>
      </c>
      <c r="U66" s="1">
        <f t="shared" si="3"/>
        <v>34</v>
      </c>
    </row>
    <row r="67" spans="1:21" x14ac:dyDescent="0.25">
      <c r="A67" s="108">
        <v>1</v>
      </c>
      <c r="B67" s="109">
        <v>2</v>
      </c>
      <c r="C67" s="110">
        <f>HNTopUp!E67</f>
        <v>148020</v>
      </c>
      <c r="D67" s="111" t="b">
        <v>1</v>
      </c>
      <c r="E67" s="112" t="str">
        <f>HNTopUp!N67&amp;"."&amp;HNTopUpPay!$C$5</f>
        <v>4210.EHCP.I03.1.Ma22</v>
      </c>
      <c r="F67" s="113">
        <f t="shared" ca="1" si="0"/>
        <v>44697</v>
      </c>
      <c r="G67" s="114" cm="1">
        <f t="array" ref="G67">IF(SUMPRODUCT((HNTopUp!$Q$19:$AB$19=$B$5)*HNTopUp!Q67:AB67)&gt;0,SUMPRODUCT((HNTopUp!$Q$19:$AB$19=$B$5)*HNTopUp!Q67:AB67),0)</f>
        <v>7956.1853846153845</v>
      </c>
      <c r="H67" s="115">
        <f t="shared" ca="1" si="1"/>
        <v>44697</v>
      </c>
      <c r="I67" s="116">
        <v>0</v>
      </c>
      <c r="J67" s="112" t="str">
        <f>LEFT(HNTopUp!D67,16)&amp;"."&amp;HNTopUpPay!E67</f>
        <v>Copthall School.4210.EHCP.I03.1.Ma22</v>
      </c>
      <c r="K67" s="111" t="b">
        <v>1</v>
      </c>
      <c r="L67" s="117" t="s">
        <v>1275</v>
      </c>
      <c r="M67" s="111" t="b">
        <v>1</v>
      </c>
      <c r="N67" s="111" t="s">
        <v>1276</v>
      </c>
      <c r="O67" s="118" t="str">
        <f>HNTopUp!O67</f>
        <v>11442/516500</v>
      </c>
      <c r="P67" s="111" t="b">
        <v>1</v>
      </c>
      <c r="Q67" s="111" t="b">
        <v>1</v>
      </c>
      <c r="R67" s="111" t="b">
        <v>1</v>
      </c>
      <c r="T67" s="10">
        <f t="shared" si="2"/>
        <v>20</v>
      </c>
      <c r="U67" s="1">
        <f t="shared" si="3"/>
        <v>36</v>
      </c>
    </row>
    <row r="68" spans="1:21" x14ac:dyDescent="0.25">
      <c r="A68" s="108">
        <v>1</v>
      </c>
      <c r="B68" s="109">
        <v>2</v>
      </c>
      <c r="C68" s="110">
        <f>HNTopUp!E68</f>
        <v>400049</v>
      </c>
      <c r="D68" s="111" t="b">
        <v>1</v>
      </c>
      <c r="E68" s="112" t="str">
        <f>HNTopUp!N68&amp;"."&amp;HNTopUpPay!$C$5</f>
        <v>2016.EHCP.I03.1.Ma22</v>
      </c>
      <c r="F68" s="113">
        <f t="shared" ca="1" si="0"/>
        <v>44697</v>
      </c>
      <c r="G68" s="114" cm="1">
        <f t="array" ref="G68">IF(SUMPRODUCT((HNTopUp!$Q$19:$AB$19=$B$5)*HNTopUp!Q68:AB68)&gt;0,SUMPRODUCT((HNTopUp!$Q$19:$AB$19=$B$5)*HNTopUp!Q68:AB68),0)</f>
        <v>4167.7884615384619</v>
      </c>
      <c r="H68" s="115">
        <f t="shared" ca="1" si="1"/>
        <v>44697</v>
      </c>
      <c r="I68" s="116">
        <v>0</v>
      </c>
      <c r="J68" s="112" t="str">
        <f>LEFT(HNTopUp!D68,16)&amp;"."&amp;HNTopUpPay!E68</f>
        <v>Courtland School.2016.EHCP.I03.1.Ma22</v>
      </c>
      <c r="K68" s="111" t="b">
        <v>1</v>
      </c>
      <c r="L68" s="117" t="s">
        <v>1275</v>
      </c>
      <c r="M68" s="111" t="b">
        <v>1</v>
      </c>
      <c r="N68" s="111" t="s">
        <v>1276</v>
      </c>
      <c r="O68" s="118" t="str">
        <f>HNTopUp!O68</f>
        <v>11431/543965</v>
      </c>
      <c r="P68" s="111" t="b">
        <v>1</v>
      </c>
      <c r="Q68" s="111" t="b">
        <v>1</v>
      </c>
      <c r="R68" s="111" t="b">
        <v>1</v>
      </c>
      <c r="T68" s="10">
        <f t="shared" si="2"/>
        <v>20</v>
      </c>
      <c r="U68" s="1">
        <f t="shared" si="3"/>
        <v>37</v>
      </c>
    </row>
    <row r="69" spans="1:21" x14ac:dyDescent="0.25">
      <c r="A69" s="108">
        <v>1</v>
      </c>
      <c r="B69" s="109">
        <v>2</v>
      </c>
      <c r="C69" s="110">
        <f>HNTopUp!E69</f>
        <v>400080</v>
      </c>
      <c r="D69" s="111" t="b">
        <v>1</v>
      </c>
      <c r="E69" s="112" t="str">
        <f>HNTopUp!N69&amp;"."&amp;HNTopUpPay!$C$5</f>
        <v>2017.EHCP.I03.1.Ma22</v>
      </c>
      <c r="F69" s="113">
        <f t="shared" ca="1" si="0"/>
        <v>44697</v>
      </c>
      <c r="G69" s="114" cm="1">
        <f t="array" ref="G69">IF(SUMPRODUCT((HNTopUp!$Q$19:$AB$19=$B$5)*HNTopUp!Q69:AB69)&gt;0,SUMPRODUCT((HNTopUp!$Q$19:$AB$19=$B$5)*HNTopUp!Q69:AB69),0)</f>
        <v>5562.0953846153843</v>
      </c>
      <c r="H69" s="115">
        <f t="shared" ca="1" si="1"/>
        <v>44697</v>
      </c>
      <c r="I69" s="116">
        <v>0</v>
      </c>
      <c r="J69" s="112" t="str">
        <f>LEFT(HNTopUp!D69,16)&amp;"."&amp;HNTopUpPay!E69</f>
        <v>Cromer Road Prim.2017.EHCP.I03.1.Ma22</v>
      </c>
      <c r="K69" s="111" t="b">
        <v>1</v>
      </c>
      <c r="L69" s="117" t="s">
        <v>1275</v>
      </c>
      <c r="M69" s="111" t="b">
        <v>1</v>
      </c>
      <c r="N69" s="111" t="s">
        <v>1276</v>
      </c>
      <c r="O69" s="118" t="str">
        <f>HNTopUp!O69</f>
        <v>11431/543965</v>
      </c>
      <c r="P69" s="111" t="b">
        <v>1</v>
      </c>
      <c r="Q69" s="111" t="b">
        <v>1</v>
      </c>
      <c r="R69" s="111" t="b">
        <v>1</v>
      </c>
      <c r="T69" s="10">
        <f t="shared" si="2"/>
        <v>20</v>
      </c>
      <c r="U69" s="1">
        <f t="shared" si="3"/>
        <v>37</v>
      </c>
    </row>
    <row r="70" spans="1:21" x14ac:dyDescent="0.25">
      <c r="A70" s="108">
        <v>1</v>
      </c>
      <c r="B70" s="109">
        <v>2</v>
      </c>
      <c r="C70" s="110">
        <f>HNTopUp!E70</f>
        <v>400105</v>
      </c>
      <c r="D70" s="111" t="b">
        <v>1</v>
      </c>
      <c r="E70" s="112" t="str">
        <f>HNTopUp!N70&amp;"."&amp;HNTopUpPay!$C$5</f>
        <v>2073.EHCP.I03.1.Ma22</v>
      </c>
      <c r="F70" s="113">
        <f t="shared" ca="1" si="0"/>
        <v>44697</v>
      </c>
      <c r="G70" s="114" cm="1">
        <f t="array" ref="G70">IF(SUMPRODUCT((HNTopUp!$Q$19:$AB$19=$B$5)*HNTopUp!Q70:AB70)&gt;0,SUMPRODUCT((HNTopUp!$Q$19:$AB$19=$B$5)*HNTopUp!Q70:AB70),0)</f>
        <v>20239.776153846153</v>
      </c>
      <c r="H70" s="115">
        <f t="shared" ca="1" si="1"/>
        <v>44697</v>
      </c>
      <c r="I70" s="116">
        <v>0</v>
      </c>
      <c r="J70" s="112" t="str">
        <f>LEFT(HNTopUp!D70,16)&amp;"."&amp;HNTopUpPay!E70</f>
        <v>Danegrove JMI Sc.2073.EHCP.I03.1.Ma22</v>
      </c>
      <c r="K70" s="111" t="b">
        <v>1</v>
      </c>
      <c r="L70" s="117" t="s">
        <v>1275</v>
      </c>
      <c r="M70" s="111" t="b">
        <v>1</v>
      </c>
      <c r="N70" s="111" t="s">
        <v>1276</v>
      </c>
      <c r="O70" s="118" t="str">
        <f>HNTopUp!O70</f>
        <v>11431/543965</v>
      </c>
      <c r="P70" s="111" t="b">
        <v>1</v>
      </c>
      <c r="Q70" s="111" t="b">
        <v>1</v>
      </c>
      <c r="R70" s="111" t="b">
        <v>1</v>
      </c>
      <c r="T70" s="10">
        <f t="shared" si="2"/>
        <v>20</v>
      </c>
      <c r="U70" s="1">
        <f t="shared" si="3"/>
        <v>37</v>
      </c>
    </row>
    <row r="71" spans="1:21" x14ac:dyDescent="0.25">
      <c r="A71" s="108">
        <v>1</v>
      </c>
      <c r="B71" s="109">
        <v>2</v>
      </c>
      <c r="C71" s="110">
        <f>HNTopUp!E71</f>
        <v>400036</v>
      </c>
      <c r="D71" s="111" t="b">
        <v>1</v>
      </c>
      <c r="E71" s="112" t="str">
        <f>HNTopUp!N71&amp;"."&amp;HNTopUpPay!$C$5</f>
        <v>2019.EHCP.I03.1.Ma22</v>
      </c>
      <c r="F71" s="113">
        <f t="shared" ca="1" si="0"/>
        <v>44697</v>
      </c>
      <c r="G71" s="114" cm="1">
        <f t="array" ref="G71">IF(SUMPRODUCT((HNTopUp!$Q$19:$AB$19=$B$5)*HNTopUp!Q71:AB71)&gt;0,SUMPRODUCT((HNTopUp!$Q$19:$AB$19=$B$5)*HNTopUp!Q71:AB71),0)</f>
        <v>6566.0184615384605</v>
      </c>
      <c r="H71" s="115">
        <f t="shared" ca="1" si="1"/>
        <v>44697</v>
      </c>
      <c r="I71" s="116">
        <v>0</v>
      </c>
      <c r="J71" s="112" t="str">
        <f>LEFT(HNTopUp!D71,16)&amp;"."&amp;HNTopUpPay!E71</f>
        <v>Deansbrook Infan.2019.EHCP.I03.1.Ma22</v>
      </c>
      <c r="K71" s="111" t="b">
        <v>1</v>
      </c>
      <c r="L71" s="117" t="s">
        <v>1275</v>
      </c>
      <c r="M71" s="111" t="b">
        <v>1</v>
      </c>
      <c r="N71" s="111" t="s">
        <v>1276</v>
      </c>
      <c r="O71" s="118" t="str">
        <f>HNTopUp!O71</f>
        <v>11431/543965</v>
      </c>
      <c r="P71" s="111" t="b">
        <v>1</v>
      </c>
      <c r="Q71" s="111" t="b">
        <v>1</v>
      </c>
      <c r="R71" s="111" t="b">
        <v>1</v>
      </c>
      <c r="T71" s="10">
        <f t="shared" si="2"/>
        <v>20</v>
      </c>
      <c r="U71" s="1">
        <f t="shared" si="3"/>
        <v>37</v>
      </c>
    </row>
    <row r="72" spans="1:21" x14ac:dyDescent="0.25">
      <c r="A72" s="108">
        <v>1</v>
      </c>
      <c r="B72" s="109">
        <v>2</v>
      </c>
      <c r="C72" s="110">
        <f>HNTopUp!E72</f>
        <v>400036</v>
      </c>
      <c r="D72" s="111" t="b">
        <v>1</v>
      </c>
      <c r="E72" s="112" t="str">
        <f>HNTopUp!N72&amp;"."&amp;HNTopUpPay!$C$5</f>
        <v>2019.SENI.I03.2.Ma22</v>
      </c>
      <c r="F72" s="113">
        <f t="shared" ca="1" si="0"/>
        <v>44697</v>
      </c>
      <c r="G72" s="114" cm="1">
        <f t="array" ref="G72">IF(SUMPRODUCT((HNTopUp!$Q$19:$AB$19=$B$5)*HNTopUp!Q72:AB72)&gt;0,SUMPRODUCT((HNTopUp!$Q$19:$AB$19=$B$5)*HNTopUp!Q72:AB72),0)</f>
        <v>288.53846153846155</v>
      </c>
      <c r="H72" s="115">
        <f t="shared" ca="1" si="1"/>
        <v>44697</v>
      </c>
      <c r="I72" s="116">
        <v>0</v>
      </c>
      <c r="J72" s="112" t="str">
        <f>LEFT(HNTopUp!D72,16)&amp;"."&amp;HNTopUpPay!E72</f>
        <v>Deansbrook Infan.2019.SENI.I03.2.Ma22</v>
      </c>
      <c r="K72" s="111" t="b">
        <v>1</v>
      </c>
      <c r="L72" s="117" t="s">
        <v>1275</v>
      </c>
      <c r="M72" s="111" t="b">
        <v>1</v>
      </c>
      <c r="N72" s="111" t="s">
        <v>1276</v>
      </c>
      <c r="O72" s="118" t="str">
        <f>HNTopUp!O72</f>
        <v>10265/543965</v>
      </c>
      <c r="P72" s="111" t="b">
        <v>1</v>
      </c>
      <c r="Q72" s="111" t="b">
        <v>1</v>
      </c>
      <c r="R72" s="111" t="b">
        <v>1</v>
      </c>
      <c r="T72" s="10">
        <f t="shared" si="2"/>
        <v>20</v>
      </c>
      <c r="U72" s="1">
        <f t="shared" si="3"/>
        <v>37</v>
      </c>
    </row>
    <row r="73" spans="1:21" x14ac:dyDescent="0.25">
      <c r="A73" s="108">
        <v>1</v>
      </c>
      <c r="B73" s="109">
        <v>2</v>
      </c>
      <c r="C73" s="110">
        <f>HNTopUp!E73</f>
        <v>151094</v>
      </c>
      <c r="D73" s="111" t="b">
        <v>1</v>
      </c>
      <c r="E73" s="112" t="str">
        <f>HNTopUp!N73&amp;"."&amp;HNTopUpPay!$C$5</f>
        <v>2018.EHCP.I03.1.Ma22</v>
      </c>
      <c r="F73" s="113">
        <f t="shared" ca="1" si="0"/>
        <v>44697</v>
      </c>
      <c r="G73" s="114" cm="1">
        <f t="array" ref="G73">IF(SUMPRODUCT((HNTopUp!$Q$19:$AB$19=$B$5)*HNTopUp!Q73:AB73)&gt;0,SUMPRODUCT((HNTopUp!$Q$19:$AB$19=$B$5)*HNTopUp!Q73:AB73),0)</f>
        <v>8072.1161538461547</v>
      </c>
      <c r="H73" s="115">
        <f t="shared" ca="1" si="1"/>
        <v>44697</v>
      </c>
      <c r="I73" s="116">
        <v>0</v>
      </c>
      <c r="J73" s="112" t="str">
        <f>LEFT(HNTopUp!D73,16)&amp;"."&amp;HNTopUpPay!E73</f>
        <v>Deansbrook Junio.2018.EHCP.I03.1.Ma22</v>
      </c>
      <c r="K73" s="111" t="b">
        <v>1</v>
      </c>
      <c r="L73" s="117" t="s">
        <v>1275</v>
      </c>
      <c r="M73" s="111" t="b">
        <v>1</v>
      </c>
      <c r="N73" s="111" t="s">
        <v>1276</v>
      </c>
      <c r="O73" s="118" t="str">
        <f>HNTopUp!O73</f>
        <v>11443/516500</v>
      </c>
      <c r="P73" s="111" t="b">
        <v>1</v>
      </c>
      <c r="Q73" s="111" t="b">
        <v>1</v>
      </c>
      <c r="R73" s="111" t="b">
        <v>1</v>
      </c>
      <c r="T73" s="10">
        <f t="shared" si="2"/>
        <v>20</v>
      </c>
      <c r="U73" s="1">
        <f t="shared" si="3"/>
        <v>37</v>
      </c>
    </row>
    <row r="74" spans="1:21" x14ac:dyDescent="0.25">
      <c r="A74" s="108">
        <v>1</v>
      </c>
      <c r="B74" s="109">
        <v>2</v>
      </c>
      <c r="C74" s="110">
        <f>HNTopUp!E74</f>
        <v>400042</v>
      </c>
      <c r="D74" s="111" t="b">
        <v>1</v>
      </c>
      <c r="E74" s="112" t="str">
        <f>HNTopUp!N74&amp;"."&amp;HNTopUpPay!$C$5</f>
        <v>2021.EHCP.I03.1.Ma22</v>
      </c>
      <c r="F74" s="113">
        <f t="shared" ca="1" si="0"/>
        <v>44697</v>
      </c>
      <c r="G74" s="114" cm="1">
        <f t="array" ref="G74">IF(SUMPRODUCT((HNTopUp!$Q$19:$AB$19=$B$5)*HNTopUp!Q74:AB74)&gt;0,SUMPRODUCT((HNTopUp!$Q$19:$AB$19=$B$5)*HNTopUp!Q74:AB74),0)</f>
        <v>5485.6476923076925</v>
      </c>
      <c r="H74" s="115">
        <f t="shared" ca="1" si="1"/>
        <v>44697</v>
      </c>
      <c r="I74" s="116">
        <v>0</v>
      </c>
      <c r="J74" s="112" t="str">
        <f>LEFT(HNTopUp!D74,16)&amp;"."&amp;HNTopUpPay!E74</f>
        <v>Dollis Primary S.2021.EHCP.I03.1.Ma22</v>
      </c>
      <c r="K74" s="111" t="b">
        <v>1</v>
      </c>
      <c r="L74" s="117" t="s">
        <v>1275</v>
      </c>
      <c r="M74" s="111" t="b">
        <v>1</v>
      </c>
      <c r="N74" s="111" t="s">
        <v>1276</v>
      </c>
      <c r="O74" s="118" t="str">
        <f>HNTopUp!O74</f>
        <v>11431/543965</v>
      </c>
      <c r="P74" s="111" t="b">
        <v>1</v>
      </c>
      <c r="Q74" s="111" t="b">
        <v>1</v>
      </c>
      <c r="R74" s="111" t="b">
        <v>1</v>
      </c>
      <c r="T74" s="10">
        <f t="shared" si="2"/>
        <v>20</v>
      </c>
      <c r="U74" s="1">
        <f t="shared" si="3"/>
        <v>37</v>
      </c>
    </row>
    <row r="75" spans="1:21" x14ac:dyDescent="0.25">
      <c r="A75" s="108">
        <v>1</v>
      </c>
      <c r="B75" s="109">
        <v>2</v>
      </c>
      <c r="C75" s="110">
        <f>HNTopUp!E75</f>
        <v>400042</v>
      </c>
      <c r="D75" s="111" t="b">
        <v>1</v>
      </c>
      <c r="E75" s="112" t="str">
        <f>HNTopUp!N75&amp;"."&amp;HNTopUpPay!$C$5</f>
        <v>2021.EHCP.I03.2.Ma22</v>
      </c>
      <c r="F75" s="113">
        <f t="shared" ca="1" si="0"/>
        <v>44697</v>
      </c>
      <c r="G75" s="114" cm="1">
        <f t="array" ref="G75">IF(SUMPRODUCT((HNTopUp!$Q$19:$AB$19=$B$5)*HNTopUp!Q75:AB75)&gt;0,SUMPRODUCT((HNTopUp!$Q$19:$AB$19=$B$5)*HNTopUp!Q75:AB75),0)</f>
        <v>79.288461538461533</v>
      </c>
      <c r="H75" s="115">
        <f t="shared" ca="1" si="1"/>
        <v>44697</v>
      </c>
      <c r="I75" s="116">
        <v>0</v>
      </c>
      <c r="J75" s="112" t="str">
        <f>LEFT(HNTopUp!D75,16)&amp;"."&amp;HNTopUpPay!E75</f>
        <v>Dollis Primary S.2021.EHCP.I03.2.Ma22</v>
      </c>
      <c r="K75" s="111" t="b">
        <v>1</v>
      </c>
      <c r="L75" s="117" t="s">
        <v>1275</v>
      </c>
      <c r="M75" s="111" t="b">
        <v>1</v>
      </c>
      <c r="N75" s="111" t="s">
        <v>1276</v>
      </c>
      <c r="O75" s="118" t="str">
        <f>HNTopUp!O75</f>
        <v>11436/543965</v>
      </c>
      <c r="P75" s="111" t="b">
        <v>1</v>
      </c>
      <c r="Q75" s="111" t="b">
        <v>1</v>
      </c>
      <c r="R75" s="111" t="b">
        <v>1</v>
      </c>
      <c r="T75" s="10">
        <f t="shared" si="2"/>
        <v>20</v>
      </c>
      <c r="U75" s="1">
        <f t="shared" si="3"/>
        <v>37</v>
      </c>
    </row>
    <row r="76" spans="1:21" x14ac:dyDescent="0.25">
      <c r="A76" s="108">
        <v>1</v>
      </c>
      <c r="B76" s="109">
        <v>2</v>
      </c>
      <c r="C76" s="110">
        <f>HNTopUp!E76</f>
        <v>400042</v>
      </c>
      <c r="D76" s="111" t="b">
        <v>1</v>
      </c>
      <c r="E76" s="112" t="str">
        <f>HNTopUp!N76&amp;"."&amp;HNTopUpPay!$C$5</f>
        <v>2021.SENI.I03.3.Ma22</v>
      </c>
      <c r="F76" s="113">
        <f t="shared" ca="1" si="0"/>
        <v>44697</v>
      </c>
      <c r="G76" s="114" cm="1">
        <f t="array" ref="G76">IF(SUMPRODUCT((HNTopUp!$Q$19:$AB$19=$B$5)*HNTopUp!Q76:AB76)&gt;0,SUMPRODUCT((HNTopUp!$Q$19:$AB$19=$B$5)*HNTopUp!Q76:AB76),0)</f>
        <v>465</v>
      </c>
      <c r="H76" s="115">
        <f t="shared" ca="1" si="1"/>
        <v>44697</v>
      </c>
      <c r="I76" s="116">
        <v>0</v>
      </c>
      <c r="J76" s="112" t="str">
        <f>LEFT(HNTopUp!D76,16)&amp;"."&amp;HNTopUpPay!E76</f>
        <v>Dollis Primary S.2021.SENI.I03.3.Ma22</v>
      </c>
      <c r="K76" s="111" t="b">
        <v>1</v>
      </c>
      <c r="L76" s="117" t="s">
        <v>1275</v>
      </c>
      <c r="M76" s="111" t="b">
        <v>1</v>
      </c>
      <c r="N76" s="111" t="s">
        <v>1276</v>
      </c>
      <c r="O76" s="118" t="str">
        <f>HNTopUp!O76</f>
        <v>10265/543965</v>
      </c>
      <c r="P76" s="111" t="b">
        <v>1</v>
      </c>
      <c r="Q76" s="111" t="b">
        <v>1</v>
      </c>
      <c r="R76" s="111" t="b">
        <v>1</v>
      </c>
      <c r="T76" s="10">
        <f t="shared" si="2"/>
        <v>20</v>
      </c>
      <c r="U76" s="1">
        <f t="shared" si="3"/>
        <v>37</v>
      </c>
    </row>
    <row r="77" spans="1:21" x14ac:dyDescent="0.25">
      <c r="A77" s="108">
        <v>1</v>
      </c>
      <c r="B77" s="109">
        <v>2</v>
      </c>
      <c r="C77" s="110">
        <f>HNTopUp!E77</f>
        <v>143727</v>
      </c>
      <c r="D77" s="111" t="b">
        <v>1</v>
      </c>
      <c r="E77" s="112" t="str">
        <f>HNTopUp!N77&amp;"."&amp;HNTopUpPay!$C$5</f>
        <v>4212.EHCP.I03.1.Ma22</v>
      </c>
      <c r="F77" s="113">
        <f t="shared" ca="1" si="0"/>
        <v>44697</v>
      </c>
      <c r="G77" s="114" cm="1">
        <f t="array" ref="G77">IF(SUMPRODUCT((HNTopUp!$Q$19:$AB$19=$B$5)*HNTopUp!Q77:AB77)&gt;0,SUMPRODUCT((HNTopUp!$Q$19:$AB$19=$B$5)*HNTopUp!Q77:AB77),0)</f>
        <v>17620.686153846156</v>
      </c>
      <c r="H77" s="115">
        <f t="shared" ca="1" si="1"/>
        <v>44697</v>
      </c>
      <c r="I77" s="116">
        <v>0</v>
      </c>
      <c r="J77" s="112" t="str">
        <f>LEFT(HNTopUp!D77,16)&amp;"."&amp;HNTopUpPay!E77</f>
        <v>East Barnet Scho.4212.EHCP.I03.1.Ma22</v>
      </c>
      <c r="K77" s="111" t="b">
        <v>1</v>
      </c>
      <c r="L77" s="117" t="s">
        <v>1275</v>
      </c>
      <c r="M77" s="111" t="b">
        <v>1</v>
      </c>
      <c r="N77" s="111" t="s">
        <v>1276</v>
      </c>
      <c r="O77" s="118" t="str">
        <f>HNTopUp!O77</f>
        <v>11442/516500</v>
      </c>
      <c r="P77" s="111" t="b">
        <v>1</v>
      </c>
      <c r="Q77" s="111" t="b">
        <v>1</v>
      </c>
      <c r="R77" s="111" t="b">
        <v>1</v>
      </c>
      <c r="T77" s="10">
        <f t="shared" si="2"/>
        <v>20</v>
      </c>
      <c r="U77" s="1">
        <f t="shared" si="3"/>
        <v>37</v>
      </c>
    </row>
    <row r="78" spans="1:21" x14ac:dyDescent="0.25">
      <c r="A78" s="108">
        <v>1</v>
      </c>
      <c r="B78" s="109">
        <v>2</v>
      </c>
      <c r="C78" s="110">
        <f>HNTopUp!E78</f>
        <v>400159</v>
      </c>
      <c r="D78" s="111" t="b">
        <v>1</v>
      </c>
      <c r="E78" s="112" t="str">
        <f>HNTopUp!N78&amp;"."&amp;HNTopUpPay!$C$5</f>
        <v>2023.EHCP.I03.1.Ma22</v>
      </c>
      <c r="F78" s="113">
        <f t="shared" ca="1" si="0"/>
        <v>44697</v>
      </c>
      <c r="G78" s="114" cm="1">
        <f t="array" ref="G78">IF(SUMPRODUCT((HNTopUp!$Q$19:$AB$19=$B$5)*HNTopUp!Q78:AB78)&gt;0,SUMPRODUCT((HNTopUp!$Q$19:$AB$19=$B$5)*HNTopUp!Q78:AB78),0)</f>
        <v>7032.8323076923079</v>
      </c>
      <c r="H78" s="115">
        <f t="shared" ca="1" si="1"/>
        <v>44697</v>
      </c>
      <c r="I78" s="116">
        <v>0</v>
      </c>
      <c r="J78" s="112" t="str">
        <f>LEFT(HNTopUp!D78,16)&amp;"."&amp;HNTopUpPay!E78</f>
        <v>Edgware Primary .2023.EHCP.I03.1.Ma22</v>
      </c>
      <c r="K78" s="111" t="b">
        <v>1</v>
      </c>
      <c r="L78" s="117" t="s">
        <v>1275</v>
      </c>
      <c r="M78" s="111" t="b">
        <v>1</v>
      </c>
      <c r="N78" s="111" t="s">
        <v>1276</v>
      </c>
      <c r="O78" s="118" t="str">
        <f>HNTopUp!O78</f>
        <v>11431/543965</v>
      </c>
      <c r="P78" s="111" t="b">
        <v>1</v>
      </c>
      <c r="Q78" s="111" t="b">
        <v>1</v>
      </c>
      <c r="R78" s="111" t="b">
        <v>1</v>
      </c>
      <c r="T78" s="10">
        <f t="shared" si="2"/>
        <v>20</v>
      </c>
      <c r="U78" s="1">
        <f t="shared" si="3"/>
        <v>37</v>
      </c>
    </row>
    <row r="79" spans="1:21" x14ac:dyDescent="0.25">
      <c r="A79" s="108">
        <v>1</v>
      </c>
      <c r="B79" s="109">
        <v>2</v>
      </c>
      <c r="C79" s="110">
        <f>HNTopUp!E79</f>
        <v>400159</v>
      </c>
      <c r="D79" s="111" t="b">
        <v>1</v>
      </c>
      <c r="E79" s="112" t="str">
        <f>HNTopUp!N79&amp;"."&amp;HNTopUpPay!$C$5</f>
        <v>2023.SENI.I03.2.Ma22</v>
      </c>
      <c r="F79" s="113">
        <f t="shared" ca="1" si="0"/>
        <v>44697</v>
      </c>
      <c r="G79" s="114" cm="1">
        <f t="array" ref="G79">IF(SUMPRODUCT((HNTopUp!$Q$19:$AB$19=$B$5)*HNTopUp!Q79:AB79)&gt;0,SUMPRODUCT((HNTopUp!$Q$19:$AB$19=$B$5)*HNTopUp!Q79:AB79),0)</f>
        <v>595.28615384615387</v>
      </c>
      <c r="H79" s="115">
        <f t="shared" ca="1" si="1"/>
        <v>44697</v>
      </c>
      <c r="I79" s="116">
        <v>0</v>
      </c>
      <c r="J79" s="112" t="str">
        <f>LEFT(HNTopUp!D79,16)&amp;"."&amp;HNTopUpPay!E79</f>
        <v>Edgware Primary .2023.SENI.I03.2.Ma22</v>
      </c>
      <c r="K79" s="111" t="b">
        <v>1</v>
      </c>
      <c r="L79" s="117" t="s">
        <v>1275</v>
      </c>
      <c r="M79" s="111" t="b">
        <v>1</v>
      </c>
      <c r="N79" s="111" t="s">
        <v>1276</v>
      </c>
      <c r="O79" s="118" t="str">
        <f>HNTopUp!O79</f>
        <v>10265/543965</v>
      </c>
      <c r="P79" s="111" t="b">
        <v>1</v>
      </c>
      <c r="Q79" s="111" t="b">
        <v>1</v>
      </c>
      <c r="R79" s="111" t="b">
        <v>1</v>
      </c>
      <c r="T79" s="10">
        <f t="shared" si="2"/>
        <v>20</v>
      </c>
      <c r="U79" s="1">
        <f t="shared" si="3"/>
        <v>37</v>
      </c>
    </row>
    <row r="80" spans="1:21" x14ac:dyDescent="0.25">
      <c r="A80" s="108">
        <v>1</v>
      </c>
      <c r="B80" s="109">
        <v>2</v>
      </c>
      <c r="C80" s="110">
        <f>HNTopUp!E80</f>
        <v>143691</v>
      </c>
      <c r="D80" s="111" t="b">
        <v>1</v>
      </c>
      <c r="E80" s="112" t="str">
        <f>HNTopUp!N80&amp;"."&amp;HNTopUpPay!$C$5</f>
        <v>2001.EHCP.I03.1.Ma22</v>
      </c>
      <c r="F80" s="113">
        <f t="shared" ca="1" si="0"/>
        <v>44697</v>
      </c>
      <c r="G80" s="114" cm="1">
        <f t="array" ref="G80">IF(SUMPRODUCT((HNTopUp!$Q$19:$AB$19=$B$5)*HNTopUp!Q80:AB80)&gt;0,SUMPRODUCT((HNTopUp!$Q$19:$AB$19=$B$5)*HNTopUp!Q80:AB80),0)</f>
        <v>845.38461538461536</v>
      </c>
      <c r="H80" s="115">
        <f t="shared" ca="1" si="1"/>
        <v>44697</v>
      </c>
      <c r="I80" s="116">
        <v>0</v>
      </c>
      <c r="J80" s="112" t="str">
        <f>LEFT(HNTopUp!D80,16)&amp;"."&amp;HNTopUpPay!E80</f>
        <v>Etz Chaim Jewish.2001.EHCP.I03.1.Ma22</v>
      </c>
      <c r="K80" s="111" t="b">
        <v>1</v>
      </c>
      <c r="L80" s="117" t="s">
        <v>1275</v>
      </c>
      <c r="M80" s="111" t="b">
        <v>1</v>
      </c>
      <c r="N80" s="111" t="s">
        <v>1276</v>
      </c>
      <c r="O80" s="118" t="str">
        <f>HNTopUp!O80</f>
        <v>11443/516500</v>
      </c>
      <c r="P80" s="111" t="b">
        <v>1</v>
      </c>
      <c r="Q80" s="111" t="b">
        <v>1</v>
      </c>
      <c r="R80" s="111" t="b">
        <v>1</v>
      </c>
      <c r="T80" s="10">
        <f t="shared" si="2"/>
        <v>20</v>
      </c>
      <c r="U80" s="1">
        <f t="shared" si="3"/>
        <v>37</v>
      </c>
    </row>
    <row r="81" spans="1:21" x14ac:dyDescent="0.25">
      <c r="A81" s="108">
        <v>1</v>
      </c>
      <c r="B81" s="109">
        <v>2</v>
      </c>
      <c r="C81" s="110">
        <f>HNTopUp!E81</f>
        <v>400047</v>
      </c>
      <c r="D81" s="111" t="b">
        <v>1</v>
      </c>
      <c r="E81" s="112" t="str">
        <f>HNTopUp!N81&amp;"."&amp;HNTopUpPay!$C$5</f>
        <v>2024.EHCP.I03.1.Ma22</v>
      </c>
      <c r="F81" s="113">
        <f t="shared" ca="1" si="0"/>
        <v>44697</v>
      </c>
      <c r="G81" s="114" cm="1">
        <f t="array" ref="G81">IF(SUMPRODUCT((HNTopUp!$Q$19:$AB$19=$B$5)*HNTopUp!Q81:AB81)&gt;0,SUMPRODUCT((HNTopUp!$Q$19:$AB$19=$B$5)*HNTopUp!Q81:AB81),0)</f>
        <v>4071.8907692307694</v>
      </c>
      <c r="H81" s="115">
        <f t="shared" ca="1" si="1"/>
        <v>44697</v>
      </c>
      <c r="I81" s="116">
        <v>0</v>
      </c>
      <c r="J81" s="112" t="str">
        <f>LEFT(HNTopUp!D81,16)&amp;"."&amp;HNTopUpPay!E81</f>
        <v>Fairway Primary .2024.EHCP.I03.1.Ma22</v>
      </c>
      <c r="K81" s="111" t="b">
        <v>1</v>
      </c>
      <c r="L81" s="117" t="s">
        <v>1275</v>
      </c>
      <c r="M81" s="111" t="b">
        <v>1</v>
      </c>
      <c r="N81" s="111" t="s">
        <v>1276</v>
      </c>
      <c r="O81" s="118" t="str">
        <f>HNTopUp!O81</f>
        <v>11431/543965</v>
      </c>
      <c r="P81" s="111" t="b">
        <v>1</v>
      </c>
      <c r="Q81" s="111" t="b">
        <v>1</v>
      </c>
      <c r="R81" s="111" t="b">
        <v>1</v>
      </c>
      <c r="T81" s="10">
        <f t="shared" si="2"/>
        <v>20</v>
      </c>
      <c r="U81" s="1">
        <f t="shared" si="3"/>
        <v>37</v>
      </c>
    </row>
    <row r="82" spans="1:21" x14ac:dyDescent="0.25">
      <c r="A82" s="108">
        <v>1</v>
      </c>
      <c r="B82" s="109">
        <v>2</v>
      </c>
      <c r="C82" s="110">
        <f>HNTopUp!E82</f>
        <v>400047</v>
      </c>
      <c r="D82" s="111" t="b">
        <v>1</v>
      </c>
      <c r="E82" s="112" t="str">
        <f>HNTopUp!N82&amp;"."&amp;HNTopUpPay!$C$5</f>
        <v>2024.EHCP.I03.2.Ma22</v>
      </c>
      <c r="F82" s="113">
        <f t="shared" ca="1" si="0"/>
        <v>44697</v>
      </c>
      <c r="G82" s="114" cm="1">
        <f t="array" ref="G82">IF(SUMPRODUCT((HNTopUp!$Q$19:$AB$19=$B$5)*HNTopUp!Q82:AB82)&gt;0,SUMPRODUCT((HNTopUp!$Q$19:$AB$19=$B$5)*HNTopUp!Q82:AB82),0)</f>
        <v>198.22153846153847</v>
      </c>
      <c r="H82" s="115">
        <f t="shared" ca="1" si="1"/>
        <v>44697</v>
      </c>
      <c r="I82" s="116">
        <v>0</v>
      </c>
      <c r="J82" s="112" t="str">
        <f>LEFT(HNTopUp!D82,16)&amp;"."&amp;HNTopUpPay!E82</f>
        <v>Fairway Primary .2024.EHCP.I03.2.Ma22</v>
      </c>
      <c r="K82" s="111" t="b">
        <v>1</v>
      </c>
      <c r="L82" s="117" t="s">
        <v>1275</v>
      </c>
      <c r="M82" s="111" t="b">
        <v>1</v>
      </c>
      <c r="N82" s="111" t="s">
        <v>1276</v>
      </c>
      <c r="O82" s="118" t="str">
        <f>HNTopUp!O82</f>
        <v>11436/543965</v>
      </c>
      <c r="P82" s="111" t="b">
        <v>1</v>
      </c>
      <c r="Q82" s="111" t="b">
        <v>1</v>
      </c>
      <c r="R82" s="111" t="b">
        <v>1</v>
      </c>
      <c r="T82" s="10">
        <f t="shared" si="2"/>
        <v>20</v>
      </c>
      <c r="U82" s="1">
        <f t="shared" si="3"/>
        <v>37</v>
      </c>
    </row>
    <row r="83" spans="1:21" x14ac:dyDescent="0.25">
      <c r="A83" s="108">
        <v>1</v>
      </c>
      <c r="B83" s="109">
        <v>2</v>
      </c>
      <c r="C83" s="110">
        <f>HNTopUp!E83</f>
        <v>400047</v>
      </c>
      <c r="D83" s="111" t="b">
        <v>1</v>
      </c>
      <c r="E83" s="112" t="str">
        <f>HNTopUp!N83&amp;"."&amp;HNTopUpPay!$C$5</f>
        <v>2024.SENI.I03.3.Ma22</v>
      </c>
      <c r="F83" s="113">
        <f t="shared" ca="1" si="0"/>
        <v>44697</v>
      </c>
      <c r="G83" s="114" cm="1">
        <f t="array" ref="G83">IF(SUMPRODUCT((HNTopUp!$Q$19:$AB$19=$B$5)*HNTopUp!Q83:AB83)&gt;0,SUMPRODUCT((HNTopUp!$Q$19:$AB$19=$B$5)*HNTopUp!Q83:AB83),0)</f>
        <v>560.41307692307703</v>
      </c>
      <c r="H83" s="115">
        <f t="shared" ca="1" si="1"/>
        <v>44697</v>
      </c>
      <c r="I83" s="116">
        <v>0</v>
      </c>
      <c r="J83" s="112" t="str">
        <f>LEFT(HNTopUp!D83,16)&amp;"."&amp;HNTopUpPay!E83</f>
        <v>Fairway Primary .2024.SENI.I03.3.Ma22</v>
      </c>
      <c r="K83" s="111" t="b">
        <v>1</v>
      </c>
      <c r="L83" s="117" t="s">
        <v>1275</v>
      </c>
      <c r="M83" s="111" t="b">
        <v>1</v>
      </c>
      <c r="N83" s="111" t="s">
        <v>1276</v>
      </c>
      <c r="O83" s="118" t="str">
        <f>HNTopUp!O83</f>
        <v>10265/543965</v>
      </c>
      <c r="P83" s="111" t="b">
        <v>1</v>
      </c>
      <c r="Q83" s="111" t="b">
        <v>1</v>
      </c>
      <c r="R83" s="111" t="b">
        <v>1</v>
      </c>
      <c r="T83" s="10">
        <f t="shared" si="2"/>
        <v>20</v>
      </c>
      <c r="U83" s="1">
        <f t="shared" si="3"/>
        <v>37</v>
      </c>
    </row>
    <row r="84" spans="1:21" x14ac:dyDescent="0.25">
      <c r="A84" s="108">
        <v>1</v>
      </c>
      <c r="B84" s="109">
        <v>2</v>
      </c>
      <c r="C84" s="110">
        <f>HNTopUp!E84</f>
        <v>400041</v>
      </c>
      <c r="D84" s="111" t="b">
        <v>1</v>
      </c>
      <c r="E84" s="112" t="str">
        <f>HNTopUp!N84&amp;"."&amp;HNTopUpPay!$C$5</f>
        <v>5405.EHCP.I03.1.Ma22</v>
      </c>
      <c r="F84" s="113">
        <f t="shared" ca="1" si="0"/>
        <v>44697</v>
      </c>
      <c r="G84" s="114" cm="1">
        <f t="array" ref="G84">IF(SUMPRODUCT((HNTopUp!$Q$19:$AB$19=$B$5)*HNTopUp!Q84:AB84)&gt;0,SUMPRODUCT((HNTopUp!$Q$19:$AB$19=$B$5)*HNTopUp!Q84:AB84),0)</f>
        <v>8925.3138461538456</v>
      </c>
      <c r="H84" s="115">
        <f t="shared" ca="1" si="1"/>
        <v>44697</v>
      </c>
      <c r="I84" s="116">
        <v>0</v>
      </c>
      <c r="J84" s="112" t="str">
        <f>LEFT(HNTopUp!D84,16)&amp;"."&amp;HNTopUpPay!E84</f>
        <v>Finchley Catholi.5405.EHCP.I03.1.Ma22</v>
      </c>
      <c r="K84" s="111" t="b">
        <v>1</v>
      </c>
      <c r="L84" s="117" t="s">
        <v>1275</v>
      </c>
      <c r="M84" s="111" t="b">
        <v>1</v>
      </c>
      <c r="N84" s="111" t="s">
        <v>1276</v>
      </c>
      <c r="O84" s="118" t="str">
        <f>HNTopUp!O84</f>
        <v>11435/543965</v>
      </c>
      <c r="P84" s="111" t="b">
        <v>1</v>
      </c>
      <c r="Q84" s="111" t="b">
        <v>1</v>
      </c>
      <c r="R84" s="111" t="b">
        <v>1</v>
      </c>
      <c r="T84" s="10">
        <f t="shared" si="2"/>
        <v>20</v>
      </c>
      <c r="U84" s="1">
        <f t="shared" si="3"/>
        <v>37</v>
      </c>
    </row>
    <row r="85" spans="1:21" x14ac:dyDescent="0.25">
      <c r="A85" s="108">
        <v>1</v>
      </c>
      <c r="B85" s="109">
        <v>2</v>
      </c>
      <c r="C85" s="110">
        <f>HNTopUp!E85</f>
        <v>400001</v>
      </c>
      <c r="D85" s="111" t="b">
        <v>1</v>
      </c>
      <c r="E85" s="112" t="str">
        <f>HNTopUp!N85&amp;"."&amp;HNTopUpPay!$C$5</f>
        <v>2025.EHCP.I03.1.Ma22</v>
      </c>
      <c r="F85" s="113">
        <f t="shared" ref="F85:F148" ca="1" si="4">TODAY()</f>
        <v>44697</v>
      </c>
      <c r="G85" s="114" cm="1">
        <f t="array" ref="G85">IF(SUMPRODUCT((HNTopUp!$Q$19:$AB$19=$B$5)*HNTopUp!Q85:AB85)&gt;0,SUMPRODUCT((HNTopUp!$Q$19:$AB$19=$B$5)*HNTopUp!Q85:AB85),0)</f>
        <v>5071.166923076923</v>
      </c>
      <c r="H85" s="115">
        <f t="shared" ref="H85:H148" ca="1" si="5">F85</f>
        <v>44697</v>
      </c>
      <c r="I85" s="116">
        <v>0</v>
      </c>
      <c r="J85" s="112" t="str">
        <f>LEFT(HNTopUp!D85,16)&amp;"."&amp;HNTopUpPay!E85</f>
        <v>Foulds.2025.EHCP.I03.1.Ma22</v>
      </c>
      <c r="K85" s="111" t="b">
        <v>1</v>
      </c>
      <c r="L85" s="117" t="s">
        <v>1275</v>
      </c>
      <c r="M85" s="111" t="b">
        <v>1</v>
      </c>
      <c r="N85" s="111" t="s">
        <v>1276</v>
      </c>
      <c r="O85" s="118" t="str">
        <f>HNTopUp!O85</f>
        <v>11431/543965</v>
      </c>
      <c r="P85" s="111" t="b">
        <v>1</v>
      </c>
      <c r="Q85" s="111" t="b">
        <v>1</v>
      </c>
      <c r="R85" s="111" t="b">
        <v>1</v>
      </c>
      <c r="T85" s="10">
        <f t="shared" ref="T85:T148" si="6">LEN(E85)</f>
        <v>20</v>
      </c>
      <c r="U85" s="1">
        <f t="shared" ref="U85:U148" si="7">LEN(J85)</f>
        <v>27</v>
      </c>
    </row>
    <row r="86" spans="1:21" x14ac:dyDescent="0.25">
      <c r="A86" s="108">
        <v>1</v>
      </c>
      <c r="B86" s="109">
        <v>2</v>
      </c>
      <c r="C86" s="110">
        <f>HNTopUp!E86</f>
        <v>400033</v>
      </c>
      <c r="D86" s="111" t="b">
        <v>1</v>
      </c>
      <c r="E86" s="112" t="str">
        <f>HNTopUp!N86&amp;"."&amp;HNTopUpPay!$C$5</f>
        <v>4003.EHCP.I03.1.Ma22</v>
      </c>
      <c r="F86" s="113">
        <f t="shared" ca="1" si="4"/>
        <v>44697</v>
      </c>
      <c r="G86" s="114" cm="1">
        <f t="array" ref="G86">IF(SUMPRODUCT((HNTopUp!$Q$19:$AB$19=$B$5)*HNTopUp!Q86:AB86)&gt;0,SUMPRODUCT((HNTopUp!$Q$19:$AB$19=$B$5)*HNTopUp!Q86:AB86),0)</f>
        <v>13647.873076923084</v>
      </c>
      <c r="H86" s="115">
        <f t="shared" ca="1" si="5"/>
        <v>44697</v>
      </c>
      <c r="I86" s="116">
        <v>0</v>
      </c>
      <c r="J86" s="112" t="str">
        <f>LEFT(HNTopUp!D86,16)&amp;"."&amp;HNTopUpPay!E86</f>
        <v>Friern Barnet Sc.4003.EHCP.I03.1.Ma22</v>
      </c>
      <c r="K86" s="111" t="b">
        <v>1</v>
      </c>
      <c r="L86" s="117" t="s">
        <v>1275</v>
      </c>
      <c r="M86" s="111" t="b">
        <v>1</v>
      </c>
      <c r="N86" s="111" t="s">
        <v>1276</v>
      </c>
      <c r="O86" s="118" t="str">
        <f>HNTopUp!O86</f>
        <v>11435/543965</v>
      </c>
      <c r="P86" s="111" t="b">
        <v>1</v>
      </c>
      <c r="Q86" s="111" t="b">
        <v>1</v>
      </c>
      <c r="R86" s="111" t="b">
        <v>1</v>
      </c>
      <c r="T86" s="10">
        <f t="shared" si="6"/>
        <v>20</v>
      </c>
      <c r="U86" s="1">
        <f t="shared" si="7"/>
        <v>37</v>
      </c>
    </row>
    <row r="87" spans="1:21" x14ac:dyDescent="0.25">
      <c r="A87" s="108">
        <v>1</v>
      </c>
      <c r="B87" s="109">
        <v>2</v>
      </c>
      <c r="C87" s="110">
        <f>HNTopUp!E87</f>
        <v>400082</v>
      </c>
      <c r="D87" s="111" t="b">
        <v>1</v>
      </c>
      <c r="E87" s="112" t="str">
        <f>HNTopUp!N87&amp;"."&amp;HNTopUpPay!$C$5</f>
        <v>2026.EHCP.I03.1.Ma22</v>
      </c>
      <c r="F87" s="113">
        <f t="shared" ca="1" si="4"/>
        <v>44697</v>
      </c>
      <c r="G87" s="114" cm="1">
        <f t="array" ref="G87">IF(SUMPRODUCT((HNTopUp!$Q$19:$AB$19=$B$5)*HNTopUp!Q87:AB87)&gt;0,SUMPRODUCT((HNTopUp!$Q$19:$AB$19=$B$5)*HNTopUp!Q87:AB87),0)</f>
        <v>4451.0330769230768</v>
      </c>
      <c r="H87" s="115">
        <f t="shared" ca="1" si="5"/>
        <v>44697</v>
      </c>
      <c r="I87" s="116">
        <v>0</v>
      </c>
      <c r="J87" s="112" t="str">
        <f>LEFT(HNTopUp!D87,16)&amp;"."&amp;HNTopUpPay!E87</f>
        <v>Frith Manor Scho.2026.EHCP.I03.1.Ma22</v>
      </c>
      <c r="K87" s="111" t="b">
        <v>1</v>
      </c>
      <c r="L87" s="117" t="s">
        <v>1275</v>
      </c>
      <c r="M87" s="111" t="b">
        <v>1</v>
      </c>
      <c r="N87" s="111" t="s">
        <v>1276</v>
      </c>
      <c r="O87" s="118" t="str">
        <f>HNTopUp!O87</f>
        <v>11431/543965</v>
      </c>
      <c r="P87" s="111" t="b">
        <v>1</v>
      </c>
      <c r="Q87" s="111" t="b">
        <v>1</v>
      </c>
      <c r="R87" s="111" t="b">
        <v>1</v>
      </c>
      <c r="T87" s="10">
        <f t="shared" si="6"/>
        <v>20</v>
      </c>
      <c r="U87" s="1">
        <f t="shared" si="7"/>
        <v>37</v>
      </c>
    </row>
    <row r="88" spans="1:21" x14ac:dyDescent="0.25">
      <c r="A88" s="108">
        <v>1</v>
      </c>
      <c r="B88" s="109">
        <v>2</v>
      </c>
      <c r="C88" s="110">
        <f>HNTopUp!E88</f>
        <v>400082</v>
      </c>
      <c r="D88" s="111" t="b">
        <v>1</v>
      </c>
      <c r="E88" s="112" t="str">
        <f>HNTopUp!N88&amp;"."&amp;HNTopUpPay!$C$5</f>
        <v>2026.SENI.I03.2.Ma22</v>
      </c>
      <c r="F88" s="113">
        <f t="shared" ca="1" si="4"/>
        <v>44697</v>
      </c>
      <c r="G88" s="114" cm="1">
        <f t="array" ref="G88">IF(SUMPRODUCT((HNTopUp!$Q$19:$AB$19=$B$5)*HNTopUp!Q88:AB88)&gt;0,SUMPRODUCT((HNTopUp!$Q$19:$AB$19=$B$5)*HNTopUp!Q88:AB88),0)</f>
        <v>426.25</v>
      </c>
      <c r="H88" s="115">
        <f t="shared" ca="1" si="5"/>
        <v>44697</v>
      </c>
      <c r="I88" s="116">
        <v>0</v>
      </c>
      <c r="J88" s="112" t="str">
        <f>LEFT(HNTopUp!D88,16)&amp;"."&amp;HNTopUpPay!E88</f>
        <v>Frith Manor Scho.2026.SENI.I03.2.Ma22</v>
      </c>
      <c r="K88" s="111" t="b">
        <v>1</v>
      </c>
      <c r="L88" s="117" t="s">
        <v>1275</v>
      </c>
      <c r="M88" s="111" t="b">
        <v>1</v>
      </c>
      <c r="N88" s="111" t="s">
        <v>1276</v>
      </c>
      <c r="O88" s="118" t="str">
        <f>HNTopUp!O88</f>
        <v>10265/543965</v>
      </c>
      <c r="P88" s="111" t="b">
        <v>1</v>
      </c>
      <c r="Q88" s="111" t="b">
        <v>1</v>
      </c>
      <c r="R88" s="111" t="b">
        <v>1</v>
      </c>
      <c r="T88" s="10">
        <f t="shared" si="6"/>
        <v>20</v>
      </c>
      <c r="U88" s="1">
        <f t="shared" si="7"/>
        <v>37</v>
      </c>
    </row>
    <row r="89" spans="1:21" x14ac:dyDescent="0.25">
      <c r="A89" s="108">
        <v>1</v>
      </c>
      <c r="B89" s="109">
        <v>2</v>
      </c>
      <c r="C89" s="110">
        <f>HNTopUp!E89</f>
        <v>400067</v>
      </c>
      <c r="D89" s="111" t="b">
        <v>1</v>
      </c>
      <c r="E89" s="112" t="str">
        <f>HNTopUp!N89&amp;"."&amp;HNTopUpPay!$C$5</f>
        <v>2028.EHCP.I03.1.Ma22</v>
      </c>
      <c r="F89" s="113">
        <f t="shared" ca="1" si="4"/>
        <v>44697</v>
      </c>
      <c r="G89" s="114" cm="1">
        <f t="array" ref="G89">IF(SUMPRODUCT((HNTopUp!$Q$19:$AB$19=$B$5)*HNTopUp!Q89:AB89)&gt;0,SUMPRODUCT((HNTopUp!$Q$19:$AB$19=$B$5)*HNTopUp!Q89:AB89),0)</f>
        <v>3988.6153846153848</v>
      </c>
      <c r="H89" s="115">
        <f t="shared" ca="1" si="5"/>
        <v>44697</v>
      </c>
      <c r="I89" s="116">
        <v>0</v>
      </c>
      <c r="J89" s="112" t="str">
        <f>LEFT(HNTopUp!D89,16)&amp;"."&amp;HNTopUpPay!E89</f>
        <v>Garden Suburb In.2028.EHCP.I03.1.Ma22</v>
      </c>
      <c r="K89" s="111" t="b">
        <v>1</v>
      </c>
      <c r="L89" s="117" t="s">
        <v>1275</v>
      </c>
      <c r="M89" s="111" t="b">
        <v>1</v>
      </c>
      <c r="N89" s="111" t="s">
        <v>1276</v>
      </c>
      <c r="O89" s="118" t="str">
        <f>HNTopUp!O89</f>
        <v>11431/543965</v>
      </c>
      <c r="P89" s="111" t="b">
        <v>1</v>
      </c>
      <c r="Q89" s="111" t="b">
        <v>1</v>
      </c>
      <c r="R89" s="111" t="b">
        <v>1</v>
      </c>
      <c r="T89" s="10">
        <f t="shared" si="6"/>
        <v>20</v>
      </c>
      <c r="U89" s="1">
        <f t="shared" si="7"/>
        <v>37</v>
      </c>
    </row>
    <row r="90" spans="1:21" x14ac:dyDescent="0.25">
      <c r="A90" s="108">
        <v>1</v>
      </c>
      <c r="B90" s="109">
        <v>2</v>
      </c>
      <c r="C90" s="110">
        <f>HNTopUp!E90</f>
        <v>400002</v>
      </c>
      <c r="D90" s="111" t="b">
        <v>1</v>
      </c>
      <c r="E90" s="112" t="str">
        <f>HNTopUp!N90&amp;"."&amp;HNTopUpPay!$C$5</f>
        <v>2027.EHCP.I03.1.Ma22</v>
      </c>
      <c r="F90" s="113">
        <f t="shared" ca="1" si="4"/>
        <v>44697</v>
      </c>
      <c r="G90" s="114" cm="1">
        <f t="array" ref="G90">IF(SUMPRODUCT((HNTopUp!$Q$19:$AB$19=$B$5)*HNTopUp!Q90:AB90)&gt;0,SUMPRODUCT((HNTopUp!$Q$19:$AB$19=$B$5)*HNTopUp!Q90:AB90),0)</f>
        <v>4729.0310256410257</v>
      </c>
      <c r="H90" s="115">
        <f t="shared" ca="1" si="5"/>
        <v>44697</v>
      </c>
      <c r="I90" s="116">
        <v>0</v>
      </c>
      <c r="J90" s="112" t="str">
        <f>LEFT(HNTopUp!D90,16)&amp;"."&amp;HNTopUpPay!E90</f>
        <v>Garden Suburb Ju.2027.EHCP.I03.1.Ma22</v>
      </c>
      <c r="K90" s="111" t="b">
        <v>1</v>
      </c>
      <c r="L90" s="117" t="s">
        <v>1275</v>
      </c>
      <c r="M90" s="111" t="b">
        <v>1</v>
      </c>
      <c r="N90" s="111" t="s">
        <v>1276</v>
      </c>
      <c r="O90" s="118" t="str">
        <f>HNTopUp!O90</f>
        <v>11431/543965</v>
      </c>
      <c r="P90" s="111" t="b">
        <v>1</v>
      </c>
      <c r="Q90" s="111" t="b">
        <v>1</v>
      </c>
      <c r="R90" s="111" t="b">
        <v>1</v>
      </c>
      <c r="T90" s="10">
        <f t="shared" si="6"/>
        <v>20</v>
      </c>
      <c r="U90" s="1">
        <f t="shared" si="7"/>
        <v>37</v>
      </c>
    </row>
    <row r="91" spans="1:21" x14ac:dyDescent="0.25">
      <c r="A91" s="108">
        <v>1</v>
      </c>
      <c r="B91" s="109">
        <v>2</v>
      </c>
      <c r="C91" s="110">
        <f>HNTopUp!E91</f>
        <v>400035</v>
      </c>
      <c r="D91" s="111" t="b">
        <v>1</v>
      </c>
      <c r="E91" s="112" t="str">
        <f>HNTopUp!N91&amp;"."&amp;HNTopUpPay!$C$5</f>
        <v>2029.EHCP.I03.1.Ma22</v>
      </c>
      <c r="F91" s="113">
        <f t="shared" ca="1" si="4"/>
        <v>44697</v>
      </c>
      <c r="G91" s="114" cm="1">
        <f t="array" ref="G91">IF(SUMPRODUCT((HNTopUp!$Q$19:$AB$19=$B$5)*HNTopUp!Q91:AB91)&gt;0,SUMPRODUCT((HNTopUp!$Q$19:$AB$19=$B$5)*HNTopUp!Q91:AB91),0)</f>
        <v>10351.359230769232</v>
      </c>
      <c r="H91" s="115">
        <f t="shared" ca="1" si="5"/>
        <v>44697</v>
      </c>
      <c r="I91" s="116">
        <v>0</v>
      </c>
      <c r="J91" s="112" t="str">
        <f>LEFT(HNTopUp!D91,16)&amp;"."&amp;HNTopUpPay!E91</f>
        <v>Goldbeaters Prim.2029.EHCP.I03.1.Ma22</v>
      </c>
      <c r="K91" s="111" t="b">
        <v>1</v>
      </c>
      <c r="L91" s="117" t="s">
        <v>1275</v>
      </c>
      <c r="M91" s="111" t="b">
        <v>1</v>
      </c>
      <c r="N91" s="111" t="s">
        <v>1276</v>
      </c>
      <c r="O91" s="118" t="str">
        <f>HNTopUp!O91</f>
        <v>11431/543965</v>
      </c>
      <c r="P91" s="111" t="b">
        <v>1</v>
      </c>
      <c r="Q91" s="111" t="b">
        <v>1</v>
      </c>
      <c r="R91" s="111" t="b">
        <v>1</v>
      </c>
      <c r="T91" s="10">
        <f t="shared" si="6"/>
        <v>20</v>
      </c>
      <c r="U91" s="1">
        <f t="shared" si="7"/>
        <v>37</v>
      </c>
    </row>
    <row r="92" spans="1:21" x14ac:dyDescent="0.25">
      <c r="A92" s="108">
        <v>1</v>
      </c>
      <c r="B92" s="109">
        <v>2</v>
      </c>
      <c r="C92" s="110">
        <f>HNTopUp!E92</f>
        <v>400035</v>
      </c>
      <c r="D92" s="111" t="b">
        <v>1</v>
      </c>
      <c r="E92" s="112" t="str">
        <f>HNTopUp!N92&amp;"."&amp;HNTopUpPay!$C$5</f>
        <v>2029.SENI.I03.2.Ma22</v>
      </c>
      <c r="F92" s="113">
        <f t="shared" ca="1" si="4"/>
        <v>44697</v>
      </c>
      <c r="G92" s="114" cm="1">
        <f t="array" ref="G92">IF(SUMPRODUCT((HNTopUp!$Q$19:$AB$19=$B$5)*HNTopUp!Q92:AB92)&gt;0,SUMPRODUCT((HNTopUp!$Q$19:$AB$19=$B$5)*HNTopUp!Q92:AB92),0)</f>
        <v>1260.4442307692307</v>
      </c>
      <c r="H92" s="115">
        <f t="shared" ca="1" si="5"/>
        <v>44697</v>
      </c>
      <c r="I92" s="116">
        <v>0</v>
      </c>
      <c r="J92" s="112" t="str">
        <f>LEFT(HNTopUp!D92,16)&amp;"."&amp;HNTopUpPay!E92</f>
        <v>Goldbeaters Prim.2029.SENI.I03.2.Ma22</v>
      </c>
      <c r="K92" s="111" t="b">
        <v>1</v>
      </c>
      <c r="L92" s="117" t="s">
        <v>1275</v>
      </c>
      <c r="M92" s="111" t="b">
        <v>1</v>
      </c>
      <c r="N92" s="111" t="s">
        <v>1276</v>
      </c>
      <c r="O92" s="118" t="str">
        <f>HNTopUp!O92</f>
        <v>10265/543965</v>
      </c>
      <c r="P92" s="111" t="b">
        <v>1</v>
      </c>
      <c r="Q92" s="111" t="b">
        <v>1</v>
      </c>
      <c r="R92" s="111" t="b">
        <v>1</v>
      </c>
      <c r="T92" s="10">
        <f t="shared" si="6"/>
        <v>20</v>
      </c>
      <c r="U92" s="1">
        <f t="shared" si="7"/>
        <v>37</v>
      </c>
    </row>
    <row r="93" spans="1:21" x14ac:dyDescent="0.25">
      <c r="A93" s="108">
        <v>1</v>
      </c>
      <c r="B93" s="109">
        <v>2</v>
      </c>
      <c r="C93" s="110">
        <f>HNTopUp!E93</f>
        <v>400102</v>
      </c>
      <c r="D93" s="111" t="b">
        <v>1</v>
      </c>
      <c r="E93" s="112" t="str">
        <f>HNTopUp!N93&amp;"."&amp;HNTopUpPay!$C$5</f>
        <v>1001.EHCP.I03.1.Ma22</v>
      </c>
      <c r="F93" s="113">
        <f t="shared" ca="1" si="4"/>
        <v>44697</v>
      </c>
      <c r="G93" s="114" cm="1">
        <f t="array" ref="G93">IF(SUMPRODUCT((HNTopUp!$Q$19:$AB$19=$B$5)*HNTopUp!Q93:AB93)&gt;0,SUMPRODUCT((HNTopUp!$Q$19:$AB$19=$B$5)*HNTopUp!Q93:AB93),0)</f>
        <v>198.22153846153847</v>
      </c>
      <c r="H93" s="115">
        <f t="shared" ca="1" si="5"/>
        <v>44697</v>
      </c>
      <c r="I93" s="116">
        <v>0</v>
      </c>
      <c r="J93" s="112" t="str">
        <f>LEFT(HNTopUp!D93,16)&amp;"."&amp;HNTopUpPay!E93</f>
        <v>Hampden Way Nurs.1001.EHCP.I03.1.Ma22</v>
      </c>
      <c r="K93" s="111" t="b">
        <v>1</v>
      </c>
      <c r="L93" s="117" t="s">
        <v>1275</v>
      </c>
      <c r="M93" s="111" t="b">
        <v>1</v>
      </c>
      <c r="N93" s="111" t="s">
        <v>1276</v>
      </c>
      <c r="O93" s="118" t="str">
        <f>HNTopUp!O93</f>
        <v>11439/543965</v>
      </c>
      <c r="P93" s="111" t="b">
        <v>1</v>
      </c>
      <c r="Q93" s="111" t="b">
        <v>1</v>
      </c>
      <c r="R93" s="111" t="b">
        <v>1</v>
      </c>
      <c r="T93" s="10">
        <f t="shared" si="6"/>
        <v>20</v>
      </c>
      <c r="U93" s="1">
        <f t="shared" si="7"/>
        <v>37</v>
      </c>
    </row>
    <row r="94" spans="1:21" x14ac:dyDescent="0.25">
      <c r="A94" s="108">
        <v>1</v>
      </c>
      <c r="B94" s="109">
        <v>2</v>
      </c>
      <c r="C94" s="110">
        <f>HNTopUp!E94</f>
        <v>400102</v>
      </c>
      <c r="D94" s="111" t="b">
        <v>1</v>
      </c>
      <c r="E94" s="112" t="str">
        <f>HNTopUp!N94&amp;"."&amp;HNTopUpPay!$C$5</f>
        <v>1001.SENI.I03.2.Ma22</v>
      </c>
      <c r="F94" s="113">
        <f t="shared" ca="1" si="4"/>
        <v>44697</v>
      </c>
      <c r="G94" s="114" cm="1">
        <f t="array" ref="G94">IF(SUMPRODUCT((HNTopUp!$Q$19:$AB$19=$B$5)*HNTopUp!Q94:AB94)&gt;0,SUMPRODUCT((HNTopUp!$Q$19:$AB$19=$B$5)*HNTopUp!Q94:AB94),0)</f>
        <v>1100.8631216457959</v>
      </c>
      <c r="H94" s="115">
        <f t="shared" ca="1" si="5"/>
        <v>44697</v>
      </c>
      <c r="I94" s="116">
        <v>0</v>
      </c>
      <c r="J94" s="112" t="str">
        <f>LEFT(HNTopUp!D94,16)&amp;"."&amp;HNTopUpPay!E94</f>
        <v>Hampden Way Nurs.1001.SENI.I03.2.Ma22</v>
      </c>
      <c r="K94" s="111" t="b">
        <v>1</v>
      </c>
      <c r="L94" s="117" t="s">
        <v>1275</v>
      </c>
      <c r="M94" s="111" t="b">
        <v>1</v>
      </c>
      <c r="N94" s="111" t="s">
        <v>1276</v>
      </c>
      <c r="O94" s="118" t="str">
        <f>HNTopUp!O94</f>
        <v>10265/543965</v>
      </c>
      <c r="P94" s="111" t="b">
        <v>1</v>
      </c>
      <c r="Q94" s="111" t="b">
        <v>1</v>
      </c>
      <c r="R94" s="111" t="b">
        <v>1</v>
      </c>
      <c r="T94" s="10">
        <f t="shared" si="6"/>
        <v>20</v>
      </c>
      <c r="U94" s="1">
        <f t="shared" si="7"/>
        <v>37</v>
      </c>
    </row>
    <row r="95" spans="1:21" x14ac:dyDescent="0.25">
      <c r="A95" s="108">
        <v>1</v>
      </c>
      <c r="B95" s="109">
        <v>2</v>
      </c>
      <c r="C95" s="110">
        <f>HNTopUp!E95</f>
        <v>145386</v>
      </c>
      <c r="D95" s="111" t="b">
        <v>1</v>
      </c>
      <c r="E95" s="112" t="str">
        <f>HNTopUp!N95&amp;"."&amp;HNTopUpPay!$C$5</f>
        <v>5409.EHCP.I03.1.Ma22</v>
      </c>
      <c r="F95" s="113">
        <f t="shared" ca="1" si="4"/>
        <v>44697</v>
      </c>
      <c r="G95" s="114" cm="1">
        <f t="array" ref="G95">IF(SUMPRODUCT((HNTopUp!$Q$19:$AB$19=$B$5)*HNTopUp!Q95:AB95)&gt;0,SUMPRODUCT((HNTopUp!$Q$19:$AB$19=$B$5)*HNTopUp!Q95:AB95),0)</f>
        <v>20422.707948717951</v>
      </c>
      <c r="H95" s="115">
        <f t="shared" ca="1" si="5"/>
        <v>44697</v>
      </c>
      <c r="I95" s="116">
        <v>0</v>
      </c>
      <c r="J95" s="112" t="str">
        <f>LEFT(HNTopUp!D95,16)&amp;"."&amp;HNTopUpPay!E95</f>
        <v>Hasmonean High S.5409.EHCP.I03.1.Ma22</v>
      </c>
      <c r="K95" s="111" t="b">
        <v>1</v>
      </c>
      <c r="L95" s="117" t="s">
        <v>1275</v>
      </c>
      <c r="M95" s="111" t="b">
        <v>1</v>
      </c>
      <c r="N95" s="111" t="s">
        <v>1276</v>
      </c>
      <c r="O95" s="118" t="str">
        <f>HNTopUp!O95</f>
        <v>11442/516500</v>
      </c>
      <c r="P95" s="111" t="b">
        <v>1</v>
      </c>
      <c r="Q95" s="111" t="b">
        <v>1</v>
      </c>
      <c r="R95" s="111" t="b">
        <v>1</v>
      </c>
      <c r="T95" s="10">
        <f t="shared" si="6"/>
        <v>20</v>
      </c>
      <c r="U95" s="1">
        <f t="shared" si="7"/>
        <v>37</v>
      </c>
    </row>
    <row r="96" spans="1:21" x14ac:dyDescent="0.25">
      <c r="A96" s="108">
        <v>1</v>
      </c>
      <c r="B96" s="109">
        <v>2</v>
      </c>
      <c r="C96" s="110">
        <f>HNTopUp!E96</f>
        <v>400108</v>
      </c>
      <c r="D96" s="111" t="b">
        <v>1</v>
      </c>
      <c r="E96" s="112" t="str">
        <f>HNTopUp!N96&amp;"."&amp;HNTopUpPay!$C$5</f>
        <v>3516.EHCP.I03.1.Ma22</v>
      </c>
      <c r="F96" s="113">
        <f t="shared" ca="1" si="4"/>
        <v>44697</v>
      </c>
      <c r="G96" s="114" cm="1">
        <f t="array" ref="G96">IF(SUMPRODUCT((HNTopUp!$Q$19:$AB$19=$B$5)*HNTopUp!Q96:AB96)&gt;0,SUMPRODUCT((HNTopUp!$Q$19:$AB$19=$B$5)*HNTopUp!Q96:AB96),0)</f>
        <v>5250.6538461538457</v>
      </c>
      <c r="H96" s="115">
        <f t="shared" ca="1" si="5"/>
        <v>44697</v>
      </c>
      <c r="I96" s="116">
        <v>0</v>
      </c>
      <c r="J96" s="112" t="str">
        <f>LEFT(HNTopUp!D96,16)&amp;"."&amp;HNTopUpPay!E96</f>
        <v>Hasmonean Primar.3516.EHCP.I03.1.Ma22</v>
      </c>
      <c r="K96" s="111" t="b">
        <v>1</v>
      </c>
      <c r="L96" s="117" t="s">
        <v>1275</v>
      </c>
      <c r="M96" s="111" t="b">
        <v>1</v>
      </c>
      <c r="N96" s="111" t="s">
        <v>1276</v>
      </c>
      <c r="O96" s="118" t="str">
        <f>HNTopUp!O96</f>
        <v>11431/543965</v>
      </c>
      <c r="P96" s="111" t="b">
        <v>1</v>
      </c>
      <c r="Q96" s="111" t="b">
        <v>1</v>
      </c>
      <c r="R96" s="111" t="b">
        <v>1</v>
      </c>
      <c r="T96" s="10">
        <f t="shared" si="6"/>
        <v>20</v>
      </c>
      <c r="U96" s="1">
        <f t="shared" si="7"/>
        <v>37</v>
      </c>
    </row>
    <row r="97" spans="1:21" x14ac:dyDescent="0.25">
      <c r="A97" s="108">
        <v>1</v>
      </c>
      <c r="B97" s="109">
        <v>2</v>
      </c>
      <c r="C97" s="110">
        <f>HNTopUp!E97</f>
        <v>400108</v>
      </c>
      <c r="D97" s="111" t="b">
        <v>1</v>
      </c>
      <c r="E97" s="112" t="str">
        <f>HNTopUp!N97&amp;"."&amp;HNTopUpPay!$C$5</f>
        <v>3516.SENI.I03.2.Ma22</v>
      </c>
      <c r="F97" s="113">
        <f t="shared" ca="1" si="4"/>
        <v>44697</v>
      </c>
      <c r="G97" s="114" cm="1">
        <f t="array" ref="G97">IF(SUMPRODUCT((HNTopUp!$Q$19:$AB$19=$B$5)*HNTopUp!Q97:AB97)&gt;0,SUMPRODUCT((HNTopUp!$Q$19:$AB$19=$B$5)*HNTopUp!Q97:AB97),0)</f>
        <v>183.31769230769231</v>
      </c>
      <c r="H97" s="115">
        <f t="shared" ca="1" si="5"/>
        <v>44697</v>
      </c>
      <c r="I97" s="116">
        <v>0</v>
      </c>
      <c r="J97" s="112" t="str">
        <f>LEFT(HNTopUp!D97,16)&amp;"."&amp;HNTopUpPay!E97</f>
        <v>Hasmonean Primar.3516.SENI.I03.2.Ma22</v>
      </c>
      <c r="K97" s="111" t="b">
        <v>1</v>
      </c>
      <c r="L97" s="117" t="s">
        <v>1275</v>
      </c>
      <c r="M97" s="111" t="b">
        <v>1</v>
      </c>
      <c r="N97" s="111" t="s">
        <v>1276</v>
      </c>
      <c r="O97" s="118" t="str">
        <f>HNTopUp!O97</f>
        <v>10265/543965</v>
      </c>
      <c r="P97" s="111" t="b">
        <v>1</v>
      </c>
      <c r="Q97" s="111" t="b">
        <v>1</v>
      </c>
      <c r="R97" s="111" t="b">
        <v>1</v>
      </c>
      <c r="T97" s="10">
        <f t="shared" si="6"/>
        <v>20</v>
      </c>
      <c r="U97" s="1">
        <f t="shared" si="7"/>
        <v>37</v>
      </c>
    </row>
    <row r="98" spans="1:21" x14ac:dyDescent="0.25">
      <c r="A98" s="108">
        <v>1</v>
      </c>
      <c r="B98" s="109">
        <v>2</v>
      </c>
      <c r="C98" s="110">
        <f>HNTopUp!E98</f>
        <v>145169</v>
      </c>
      <c r="D98" s="111" t="b">
        <v>1</v>
      </c>
      <c r="E98" s="112" t="str">
        <f>HNTopUp!N98&amp;"."&amp;HNTopUpPay!$C$5</f>
        <v>5400.ARPs.I03.1.Ma22</v>
      </c>
      <c r="F98" s="113">
        <f t="shared" ca="1" si="4"/>
        <v>44697</v>
      </c>
      <c r="G98" s="114" cm="1">
        <f t="array" ref="G98">IF(SUMPRODUCT((HNTopUp!$Q$19:$AB$19=$B$5)*HNTopUp!Q98:AB98)&gt;0,SUMPRODUCT((HNTopUp!$Q$19:$AB$19=$B$5)*HNTopUp!Q98:AB98),0)</f>
        <v>29885.736923076925</v>
      </c>
      <c r="H98" s="115">
        <f t="shared" ca="1" si="5"/>
        <v>44697</v>
      </c>
      <c r="I98" s="116">
        <v>0</v>
      </c>
      <c r="J98" s="112" t="str">
        <f>LEFT(HNTopUp!D98,16)&amp;"."&amp;HNTopUpPay!E98</f>
        <v>Hendon School.5400.ARPs.I03.1.Ma22</v>
      </c>
      <c r="K98" s="111" t="b">
        <v>1</v>
      </c>
      <c r="L98" s="117" t="s">
        <v>1275</v>
      </c>
      <c r="M98" s="111" t="b">
        <v>1</v>
      </c>
      <c r="N98" s="111" t="s">
        <v>1276</v>
      </c>
      <c r="O98" s="118" t="str">
        <f>HNTopUp!O98</f>
        <v>11423/516500</v>
      </c>
      <c r="P98" s="111" t="b">
        <v>1</v>
      </c>
      <c r="Q98" s="111" t="b">
        <v>1</v>
      </c>
      <c r="R98" s="111" t="b">
        <v>1</v>
      </c>
      <c r="T98" s="10">
        <f t="shared" si="6"/>
        <v>20</v>
      </c>
      <c r="U98" s="1">
        <f t="shared" si="7"/>
        <v>34</v>
      </c>
    </row>
    <row r="99" spans="1:21" x14ac:dyDescent="0.25">
      <c r="A99" s="108">
        <v>1</v>
      </c>
      <c r="B99" s="109">
        <v>2</v>
      </c>
      <c r="C99" s="110">
        <f>HNTopUp!E99</f>
        <v>145169</v>
      </c>
      <c r="D99" s="111" t="b">
        <v>1</v>
      </c>
      <c r="E99" s="112" t="str">
        <f>HNTopUp!N99&amp;"."&amp;HNTopUpPay!$C$5</f>
        <v>5400.EHCP.I03.2.Ma22</v>
      </c>
      <c r="F99" s="113">
        <f t="shared" ca="1" si="4"/>
        <v>44697</v>
      </c>
      <c r="G99" s="114" cm="1">
        <f t="array" ref="G99">IF(SUMPRODUCT((HNTopUp!$Q$19:$AB$19=$B$5)*HNTopUp!Q99:AB99)&gt;0,SUMPRODUCT((HNTopUp!$Q$19:$AB$19=$B$5)*HNTopUp!Q99:AB99),0)</f>
        <v>19345.319102564106</v>
      </c>
      <c r="H99" s="115">
        <f t="shared" ca="1" si="5"/>
        <v>44697</v>
      </c>
      <c r="I99" s="116">
        <v>0</v>
      </c>
      <c r="J99" s="112" t="str">
        <f>LEFT(HNTopUp!D99,16)&amp;"."&amp;HNTopUpPay!E99</f>
        <v>Hendon School.5400.EHCP.I03.2.Ma22</v>
      </c>
      <c r="K99" s="111" t="b">
        <v>1</v>
      </c>
      <c r="L99" s="117" t="s">
        <v>1275</v>
      </c>
      <c r="M99" s="111" t="b">
        <v>1</v>
      </c>
      <c r="N99" s="111" t="s">
        <v>1276</v>
      </c>
      <c r="O99" s="118" t="str">
        <f>HNTopUp!O99</f>
        <v>11442/516500</v>
      </c>
      <c r="P99" s="111" t="b">
        <v>1</v>
      </c>
      <c r="Q99" s="111" t="b">
        <v>1</v>
      </c>
      <c r="R99" s="111" t="b">
        <v>1</v>
      </c>
      <c r="T99" s="10">
        <f t="shared" si="6"/>
        <v>20</v>
      </c>
      <c r="U99" s="1">
        <f t="shared" si="7"/>
        <v>34</v>
      </c>
    </row>
    <row r="100" spans="1:21" x14ac:dyDescent="0.25">
      <c r="A100" s="108">
        <v>1</v>
      </c>
      <c r="B100" s="109">
        <v>2</v>
      </c>
      <c r="C100" s="110">
        <f>HNTopUp!E100</f>
        <v>400026</v>
      </c>
      <c r="D100" s="111" t="b">
        <v>1</v>
      </c>
      <c r="E100" s="112" t="str">
        <f>HNTopUp!N100&amp;"."&amp;HNTopUpPay!$C$5</f>
        <v>2031.EHCP.I03.1.Ma22</v>
      </c>
      <c r="F100" s="113">
        <f t="shared" ca="1" si="4"/>
        <v>44697</v>
      </c>
      <c r="G100" s="114" cm="1">
        <f t="array" ref="G100">IF(SUMPRODUCT((HNTopUp!$Q$19:$AB$19=$B$5)*HNTopUp!Q100:AB100)&gt;0,SUMPRODUCT((HNTopUp!$Q$19:$AB$19=$B$5)*HNTopUp!Q100:AB100),0)</f>
        <v>2345.1538461538462</v>
      </c>
      <c r="H100" s="115">
        <f t="shared" ca="1" si="5"/>
        <v>44697</v>
      </c>
      <c r="I100" s="116">
        <v>0</v>
      </c>
      <c r="J100" s="112" t="str">
        <f>LEFT(HNTopUp!D100,16)&amp;"."&amp;HNTopUpPay!E100</f>
        <v>Hollickwood JMI .2031.EHCP.I03.1.Ma22</v>
      </c>
      <c r="K100" s="111" t="b">
        <v>1</v>
      </c>
      <c r="L100" s="117" t="s">
        <v>1275</v>
      </c>
      <c r="M100" s="111" t="b">
        <v>1</v>
      </c>
      <c r="N100" s="111" t="s">
        <v>1276</v>
      </c>
      <c r="O100" s="118" t="str">
        <f>HNTopUp!O100</f>
        <v>11431/543965</v>
      </c>
      <c r="P100" s="111" t="b">
        <v>1</v>
      </c>
      <c r="Q100" s="111" t="b">
        <v>1</v>
      </c>
      <c r="R100" s="111" t="b">
        <v>1</v>
      </c>
      <c r="T100" s="10">
        <f t="shared" si="6"/>
        <v>20</v>
      </c>
      <c r="U100" s="1">
        <f t="shared" si="7"/>
        <v>37</v>
      </c>
    </row>
    <row r="101" spans="1:21" x14ac:dyDescent="0.25">
      <c r="A101" s="108">
        <v>1</v>
      </c>
      <c r="B101" s="109">
        <v>2</v>
      </c>
      <c r="C101" s="110">
        <f>HNTopUp!E101</f>
        <v>400026</v>
      </c>
      <c r="D101" s="111" t="b">
        <v>1</v>
      </c>
      <c r="E101" s="112" t="str">
        <f>HNTopUp!N101&amp;"."&amp;HNTopUpPay!$C$5</f>
        <v>2031.SENI.I03.2.Ma22</v>
      </c>
      <c r="F101" s="113">
        <f t="shared" ca="1" si="4"/>
        <v>44697</v>
      </c>
      <c r="G101" s="114" cm="1">
        <f t="array" ref="G101">IF(SUMPRODUCT((HNTopUp!$Q$19:$AB$19=$B$5)*HNTopUp!Q101:AB101)&gt;0,SUMPRODUCT((HNTopUp!$Q$19:$AB$19=$B$5)*HNTopUp!Q101:AB101),0)</f>
        <v>131.15384615384616</v>
      </c>
      <c r="H101" s="115">
        <f t="shared" ca="1" si="5"/>
        <v>44697</v>
      </c>
      <c r="I101" s="116">
        <v>0</v>
      </c>
      <c r="J101" s="112" t="str">
        <f>LEFT(HNTopUp!D101,16)&amp;"."&amp;HNTopUpPay!E101</f>
        <v>Hollickwood JMI .2031.SENI.I03.2.Ma22</v>
      </c>
      <c r="K101" s="111" t="b">
        <v>1</v>
      </c>
      <c r="L101" s="117" t="s">
        <v>1275</v>
      </c>
      <c r="M101" s="111" t="b">
        <v>1</v>
      </c>
      <c r="N101" s="111" t="s">
        <v>1276</v>
      </c>
      <c r="O101" s="118" t="str">
        <f>HNTopUp!O101</f>
        <v>10265/543965</v>
      </c>
      <c r="P101" s="111" t="b">
        <v>1</v>
      </c>
      <c r="Q101" s="111" t="b">
        <v>1</v>
      </c>
      <c r="R101" s="111" t="b">
        <v>1</v>
      </c>
      <c r="T101" s="10">
        <f t="shared" si="6"/>
        <v>20</v>
      </c>
      <c r="U101" s="1">
        <f t="shared" si="7"/>
        <v>37</v>
      </c>
    </row>
    <row r="102" spans="1:21" x14ac:dyDescent="0.25">
      <c r="A102" s="108">
        <v>1</v>
      </c>
      <c r="B102" s="109">
        <v>2</v>
      </c>
      <c r="C102" s="110">
        <f>HNTopUp!E102</f>
        <v>400084</v>
      </c>
      <c r="D102" s="111" t="b">
        <v>1</v>
      </c>
      <c r="E102" s="112" t="str">
        <f>HNTopUp!N102&amp;"."&amp;HNTopUpPay!$C$5</f>
        <v>2032.EHCP.I03.1.Ma22</v>
      </c>
      <c r="F102" s="113">
        <f t="shared" ca="1" si="4"/>
        <v>44697</v>
      </c>
      <c r="G102" s="114" cm="1">
        <f t="array" ref="G102">IF(SUMPRODUCT((HNTopUp!$Q$19:$AB$19=$B$5)*HNTopUp!Q102:AB102)&gt;0,SUMPRODUCT((HNTopUp!$Q$19:$AB$19=$B$5)*HNTopUp!Q102:AB102),0)</f>
        <v>9103.0723076923059</v>
      </c>
      <c r="H102" s="115">
        <f t="shared" ca="1" si="5"/>
        <v>44697</v>
      </c>
      <c r="I102" s="116">
        <v>0</v>
      </c>
      <c r="J102" s="112" t="str">
        <f>LEFT(HNTopUp!D102,16)&amp;"."&amp;HNTopUpPay!E102</f>
        <v>Holly Park Schoo.2032.EHCP.I03.1.Ma22</v>
      </c>
      <c r="K102" s="111" t="b">
        <v>1</v>
      </c>
      <c r="L102" s="117" t="s">
        <v>1275</v>
      </c>
      <c r="M102" s="111" t="b">
        <v>1</v>
      </c>
      <c r="N102" s="111" t="s">
        <v>1276</v>
      </c>
      <c r="O102" s="118" t="str">
        <f>HNTopUp!O102</f>
        <v>11431/543965</v>
      </c>
      <c r="P102" s="111" t="b">
        <v>1</v>
      </c>
      <c r="Q102" s="111" t="b">
        <v>1</v>
      </c>
      <c r="R102" s="111" t="b">
        <v>1</v>
      </c>
      <c r="T102" s="10">
        <f t="shared" si="6"/>
        <v>20</v>
      </c>
      <c r="U102" s="1">
        <f t="shared" si="7"/>
        <v>37</v>
      </c>
    </row>
    <row r="103" spans="1:21" x14ac:dyDescent="0.25">
      <c r="A103" s="108">
        <v>1</v>
      </c>
      <c r="B103" s="109">
        <v>2</v>
      </c>
      <c r="C103" s="110">
        <f>HNTopUp!E103</f>
        <v>400084</v>
      </c>
      <c r="D103" s="111" t="b">
        <v>1</v>
      </c>
      <c r="E103" s="112" t="str">
        <f>HNTopUp!N103&amp;"."&amp;HNTopUpPay!$C$5</f>
        <v>2032.EHCP.I03.2.Ma22</v>
      </c>
      <c r="F103" s="113">
        <f t="shared" ca="1" si="4"/>
        <v>44697</v>
      </c>
      <c r="G103" s="114" cm="1">
        <f t="array" ref="G103">IF(SUMPRODUCT((HNTopUp!$Q$19:$AB$19=$B$5)*HNTopUp!Q103:AB103)&gt;0,SUMPRODUCT((HNTopUp!$Q$19:$AB$19=$B$5)*HNTopUp!Q103:AB103),0)</f>
        <v>356.7992307692308</v>
      </c>
      <c r="H103" s="115">
        <f t="shared" ca="1" si="5"/>
        <v>44697</v>
      </c>
      <c r="I103" s="116">
        <v>0</v>
      </c>
      <c r="J103" s="112" t="str">
        <f>LEFT(HNTopUp!D103,16)&amp;"."&amp;HNTopUpPay!E103</f>
        <v>Holly Park Schoo.2032.EHCP.I03.2.Ma22</v>
      </c>
      <c r="K103" s="111" t="b">
        <v>1</v>
      </c>
      <c r="L103" s="117" t="s">
        <v>1275</v>
      </c>
      <c r="M103" s="111" t="b">
        <v>1</v>
      </c>
      <c r="N103" s="111" t="s">
        <v>1276</v>
      </c>
      <c r="O103" s="118" t="str">
        <f>HNTopUp!O103</f>
        <v>11436/543965</v>
      </c>
      <c r="P103" s="111" t="b">
        <v>1</v>
      </c>
      <c r="Q103" s="111" t="b">
        <v>1</v>
      </c>
      <c r="R103" s="111" t="b">
        <v>1</v>
      </c>
      <c r="T103" s="10">
        <f t="shared" si="6"/>
        <v>20</v>
      </c>
      <c r="U103" s="1">
        <f t="shared" si="7"/>
        <v>37</v>
      </c>
    </row>
    <row r="104" spans="1:21" x14ac:dyDescent="0.25">
      <c r="A104" s="108">
        <v>1</v>
      </c>
      <c r="B104" s="109">
        <v>2</v>
      </c>
      <c r="C104" s="110">
        <f>HNTopUp!E104</f>
        <v>400084</v>
      </c>
      <c r="D104" s="111" t="b">
        <v>1</v>
      </c>
      <c r="E104" s="112" t="str">
        <f>HNTopUp!N104&amp;"."&amp;HNTopUpPay!$C$5</f>
        <v>2032.SENI.I03.3.Ma22</v>
      </c>
      <c r="F104" s="113">
        <f t="shared" ca="1" si="4"/>
        <v>44697</v>
      </c>
      <c r="G104" s="114" cm="1">
        <f t="array" ref="G104">IF(SUMPRODUCT((HNTopUp!$Q$19:$AB$19=$B$5)*HNTopUp!Q104:AB104)&gt;0,SUMPRODUCT((HNTopUp!$Q$19:$AB$19=$B$5)*HNTopUp!Q104:AB104),0)</f>
        <v>1566.1330769230769</v>
      </c>
      <c r="H104" s="115">
        <f t="shared" ca="1" si="5"/>
        <v>44697</v>
      </c>
      <c r="I104" s="116">
        <v>0</v>
      </c>
      <c r="J104" s="112" t="str">
        <f>LEFT(HNTopUp!D104,16)&amp;"."&amp;HNTopUpPay!E104</f>
        <v>Holly Park Schoo.2032.SENI.I03.3.Ma22</v>
      </c>
      <c r="K104" s="111" t="b">
        <v>1</v>
      </c>
      <c r="L104" s="117" t="s">
        <v>1275</v>
      </c>
      <c r="M104" s="111" t="b">
        <v>1</v>
      </c>
      <c r="N104" s="111" t="s">
        <v>1276</v>
      </c>
      <c r="O104" s="118" t="str">
        <f>HNTopUp!O104</f>
        <v>10265/543965</v>
      </c>
      <c r="P104" s="111" t="b">
        <v>1</v>
      </c>
      <c r="Q104" s="111" t="b">
        <v>1</v>
      </c>
      <c r="R104" s="111" t="b">
        <v>1</v>
      </c>
      <c r="T104" s="10">
        <f t="shared" si="6"/>
        <v>20</v>
      </c>
      <c r="U104" s="1">
        <f t="shared" si="7"/>
        <v>37</v>
      </c>
    </row>
    <row r="105" spans="1:21" x14ac:dyDescent="0.25">
      <c r="A105" s="108">
        <v>1</v>
      </c>
      <c r="B105" s="109">
        <v>2</v>
      </c>
      <c r="C105" s="110">
        <f>HNTopUp!E105</f>
        <v>400008</v>
      </c>
      <c r="D105" s="111" t="b">
        <v>1</v>
      </c>
      <c r="E105" s="112" t="str">
        <f>HNTopUp!N105&amp;"."&amp;HNTopUpPay!$C$5</f>
        <v>3304.EHCP.I03.1.Ma22</v>
      </c>
      <c r="F105" s="113">
        <f t="shared" ca="1" si="4"/>
        <v>44697</v>
      </c>
      <c r="G105" s="114" cm="1">
        <f t="array" ref="G105">IF(SUMPRODUCT((HNTopUp!$Q$19:$AB$19=$B$5)*HNTopUp!Q105:AB105)&gt;0,SUMPRODUCT((HNTopUp!$Q$19:$AB$19=$B$5)*HNTopUp!Q105:AB105),0)</f>
        <v>5941.587692307693</v>
      </c>
      <c r="H105" s="115">
        <f t="shared" ca="1" si="5"/>
        <v>44697</v>
      </c>
      <c r="I105" s="116">
        <v>0</v>
      </c>
      <c r="J105" s="112" t="str">
        <f>LEFT(HNTopUp!D105,16)&amp;"."&amp;HNTopUpPay!E105</f>
        <v>Holy Trinity Sch.3304.EHCP.I03.1.Ma22</v>
      </c>
      <c r="K105" s="111" t="b">
        <v>1</v>
      </c>
      <c r="L105" s="117" t="s">
        <v>1275</v>
      </c>
      <c r="M105" s="111" t="b">
        <v>1</v>
      </c>
      <c r="N105" s="111" t="s">
        <v>1276</v>
      </c>
      <c r="O105" s="118" t="str">
        <f>HNTopUp!O105</f>
        <v>11431/543965</v>
      </c>
      <c r="P105" s="111" t="b">
        <v>1</v>
      </c>
      <c r="Q105" s="111" t="b">
        <v>1</v>
      </c>
      <c r="R105" s="111" t="b">
        <v>1</v>
      </c>
      <c r="T105" s="10">
        <f t="shared" si="6"/>
        <v>20</v>
      </c>
      <c r="U105" s="1">
        <f t="shared" si="7"/>
        <v>37</v>
      </c>
    </row>
    <row r="106" spans="1:21" x14ac:dyDescent="0.25">
      <c r="A106" s="108">
        <v>1</v>
      </c>
      <c r="B106" s="109">
        <v>2</v>
      </c>
      <c r="C106" s="110">
        <f>HNTopUp!E106</f>
        <v>400008</v>
      </c>
      <c r="D106" s="111" t="b">
        <v>1</v>
      </c>
      <c r="E106" s="112" t="str">
        <f>HNTopUp!N106&amp;"."&amp;HNTopUpPay!$C$5</f>
        <v>3304.SENI.I03.2.Ma22</v>
      </c>
      <c r="F106" s="113">
        <f t="shared" ca="1" si="4"/>
        <v>44697</v>
      </c>
      <c r="G106" s="114" cm="1">
        <f t="array" ref="G106">IF(SUMPRODUCT((HNTopUp!$Q$19:$AB$19=$B$5)*HNTopUp!Q106:AB106)&gt;0,SUMPRODUCT((HNTopUp!$Q$19:$AB$19=$B$5)*HNTopUp!Q106:AB106),0)</f>
        <v>113.07384615384616</v>
      </c>
      <c r="H106" s="115">
        <f t="shared" ca="1" si="5"/>
        <v>44697</v>
      </c>
      <c r="I106" s="116">
        <v>0</v>
      </c>
      <c r="J106" s="112" t="str">
        <f>LEFT(HNTopUp!D106,16)&amp;"."&amp;HNTopUpPay!E106</f>
        <v>Holy Trinity Sch.3304.SENI.I03.2.Ma22</v>
      </c>
      <c r="K106" s="111" t="b">
        <v>1</v>
      </c>
      <c r="L106" s="117" t="s">
        <v>1275</v>
      </c>
      <c r="M106" s="111" t="b">
        <v>1</v>
      </c>
      <c r="N106" s="111" t="s">
        <v>1276</v>
      </c>
      <c r="O106" s="118" t="str">
        <f>HNTopUp!O106</f>
        <v>10265/543965</v>
      </c>
      <c r="P106" s="111" t="b">
        <v>1</v>
      </c>
      <c r="Q106" s="111" t="b">
        <v>1</v>
      </c>
      <c r="R106" s="111" t="b">
        <v>1</v>
      </c>
      <c r="T106" s="10">
        <f t="shared" si="6"/>
        <v>20</v>
      </c>
      <c r="U106" s="1">
        <f t="shared" si="7"/>
        <v>37</v>
      </c>
    </row>
    <row r="107" spans="1:21" x14ac:dyDescent="0.25">
      <c r="A107" s="108">
        <v>1</v>
      </c>
      <c r="B107" s="109">
        <v>2</v>
      </c>
      <c r="C107" s="110">
        <f>HNTopUp!E107</f>
        <v>151702</v>
      </c>
      <c r="D107" s="111" t="b">
        <v>1</v>
      </c>
      <c r="E107" s="112" t="str">
        <f>HNTopUp!N107&amp;"."&amp;HNTopUpPay!$C$5</f>
        <v>2047.EHCP.I03.1.Ma22</v>
      </c>
      <c r="F107" s="113">
        <f t="shared" ca="1" si="4"/>
        <v>44697</v>
      </c>
      <c r="G107" s="114" cm="1">
        <f t="array" ref="G107">IF(SUMPRODUCT((HNTopUp!$Q$19:$AB$19=$B$5)*HNTopUp!Q107:AB107)&gt;0,SUMPRODUCT((HNTopUp!$Q$19:$AB$19=$B$5)*HNTopUp!Q107:AB107),0)</f>
        <v>8855.6530769230776</v>
      </c>
      <c r="H107" s="115">
        <f t="shared" ca="1" si="5"/>
        <v>44697</v>
      </c>
      <c r="I107" s="116">
        <v>0</v>
      </c>
      <c r="J107" s="112" t="str">
        <f>LEFT(HNTopUp!D107,16)&amp;"."&amp;HNTopUpPay!E107</f>
        <v>Hyde School.2047.EHCP.I03.1.Ma22</v>
      </c>
      <c r="K107" s="111" t="b">
        <v>1</v>
      </c>
      <c r="L107" s="117" t="s">
        <v>1275</v>
      </c>
      <c r="M107" s="111" t="b">
        <v>1</v>
      </c>
      <c r="N107" s="111" t="s">
        <v>1276</v>
      </c>
      <c r="O107" s="118" t="str">
        <f>HNTopUp!O107</f>
        <v>11443/516500</v>
      </c>
      <c r="P107" s="111" t="b">
        <v>1</v>
      </c>
      <c r="Q107" s="111" t="b">
        <v>1</v>
      </c>
      <c r="R107" s="111" t="b">
        <v>1</v>
      </c>
      <c r="T107" s="10">
        <f t="shared" si="6"/>
        <v>20</v>
      </c>
      <c r="U107" s="1">
        <f t="shared" si="7"/>
        <v>32</v>
      </c>
    </row>
    <row r="108" spans="1:21" x14ac:dyDescent="0.25">
      <c r="A108" s="108">
        <v>1</v>
      </c>
      <c r="B108" s="109">
        <v>2</v>
      </c>
      <c r="C108" s="110">
        <f>HNTopUp!E108</f>
        <v>143982</v>
      </c>
      <c r="D108" s="111" t="b">
        <v>1</v>
      </c>
      <c r="E108" s="112" t="str">
        <f>HNTopUp!N108&amp;"."&amp;HNTopUpPay!$C$5</f>
        <v>3515.EHCP.I03.1.Ma22</v>
      </c>
      <c r="F108" s="113">
        <f t="shared" ca="1" si="4"/>
        <v>44697</v>
      </c>
      <c r="G108" s="114" cm="1">
        <f t="array" ref="G108">IF(SUMPRODUCT((HNTopUp!$Q$19:$AB$19=$B$5)*HNTopUp!Q108:AB108)&gt;0,SUMPRODUCT((HNTopUp!$Q$19:$AB$19=$B$5)*HNTopUp!Q108:AB108),0)</f>
        <v>3240.6415384615384</v>
      </c>
      <c r="H108" s="115">
        <f t="shared" ca="1" si="5"/>
        <v>44697</v>
      </c>
      <c r="I108" s="116">
        <v>0</v>
      </c>
      <c r="J108" s="112" t="str">
        <f>LEFT(HNTopUp!D108,16)&amp;"."&amp;HNTopUpPay!E108</f>
        <v>Independent Jewi.3515.EHCP.I03.1.Ma22</v>
      </c>
      <c r="K108" s="111" t="b">
        <v>1</v>
      </c>
      <c r="L108" s="117" t="s">
        <v>1275</v>
      </c>
      <c r="M108" s="111" t="b">
        <v>1</v>
      </c>
      <c r="N108" s="111" t="s">
        <v>1276</v>
      </c>
      <c r="O108" s="118" t="str">
        <f>HNTopUp!O108</f>
        <v>11443/516500</v>
      </c>
      <c r="P108" s="111" t="b">
        <v>1</v>
      </c>
      <c r="Q108" s="111" t="b">
        <v>1</v>
      </c>
      <c r="R108" s="111" t="b">
        <v>1</v>
      </c>
      <c r="T108" s="10">
        <f t="shared" si="6"/>
        <v>20</v>
      </c>
      <c r="U108" s="1">
        <f t="shared" si="7"/>
        <v>37</v>
      </c>
    </row>
    <row r="109" spans="1:21" x14ac:dyDescent="0.25">
      <c r="A109" s="108">
        <v>1</v>
      </c>
      <c r="B109" s="109">
        <v>2</v>
      </c>
      <c r="C109" s="110">
        <f>HNTopUp!E109</f>
        <v>400140</v>
      </c>
      <c r="D109" s="111" t="b">
        <v>1</v>
      </c>
      <c r="E109" s="112" t="str">
        <f>HNTopUp!N109&amp;"."&amp;HNTopUpPay!$C$5</f>
        <v>5427.ARPs.I03.1.Ma22</v>
      </c>
      <c r="F109" s="113">
        <f t="shared" ca="1" si="4"/>
        <v>44697</v>
      </c>
      <c r="G109" s="114" cm="1">
        <f t="array" ref="G109">IF(SUMPRODUCT((HNTopUp!$Q$19:$AB$19=$B$5)*HNTopUp!Q109:AB109)&gt;0,SUMPRODUCT((HNTopUp!$Q$19:$AB$19=$B$5)*HNTopUp!Q109:AB109),0)</f>
        <v>70688.801282051281</v>
      </c>
      <c r="H109" s="115">
        <f t="shared" ca="1" si="5"/>
        <v>44697</v>
      </c>
      <c r="I109" s="116">
        <v>0</v>
      </c>
      <c r="J109" s="112" t="str">
        <f>LEFT(HNTopUp!D109,16)&amp;"."&amp;HNTopUpPay!E109</f>
        <v>JCoSS.5427.ARPs.I03.1.Ma22</v>
      </c>
      <c r="K109" s="111" t="b">
        <v>1</v>
      </c>
      <c r="L109" s="117" t="s">
        <v>1275</v>
      </c>
      <c r="M109" s="111" t="b">
        <v>1</v>
      </c>
      <c r="N109" s="111" t="s">
        <v>1276</v>
      </c>
      <c r="O109" s="118" t="str">
        <f>HNTopUp!O109</f>
        <v>11434/543965</v>
      </c>
      <c r="P109" s="111" t="b">
        <v>1</v>
      </c>
      <c r="Q109" s="111" t="b">
        <v>1</v>
      </c>
      <c r="R109" s="111" t="b">
        <v>1</v>
      </c>
      <c r="T109" s="10">
        <f t="shared" si="6"/>
        <v>20</v>
      </c>
      <c r="U109" s="1">
        <f t="shared" si="7"/>
        <v>26</v>
      </c>
    </row>
    <row r="110" spans="1:21" x14ac:dyDescent="0.25">
      <c r="A110" s="108">
        <v>1</v>
      </c>
      <c r="B110" s="109">
        <v>2</v>
      </c>
      <c r="C110" s="110">
        <f>HNTopUp!E110</f>
        <v>400140</v>
      </c>
      <c r="D110" s="111" t="b">
        <v>1</v>
      </c>
      <c r="E110" s="112" t="str">
        <f>HNTopUp!N110&amp;"."&amp;HNTopUpPay!$C$5</f>
        <v>5427.EHCP.I03.2.Ma22</v>
      </c>
      <c r="F110" s="113">
        <f t="shared" ca="1" si="4"/>
        <v>44697</v>
      </c>
      <c r="G110" s="114" cm="1">
        <f t="array" ref="G110">IF(SUMPRODUCT((HNTopUp!$Q$19:$AB$19=$B$5)*HNTopUp!Q110:AB110)&gt;0,SUMPRODUCT((HNTopUp!$Q$19:$AB$19=$B$5)*HNTopUp!Q110:AB110),0)</f>
        <v>19125.943076923078</v>
      </c>
      <c r="H110" s="115">
        <f t="shared" ca="1" si="5"/>
        <v>44697</v>
      </c>
      <c r="I110" s="116">
        <v>0</v>
      </c>
      <c r="J110" s="112" t="str">
        <f>LEFT(HNTopUp!D110,16)&amp;"."&amp;HNTopUpPay!E110</f>
        <v>JCoSS.5427.EHCP.I03.2.Ma22</v>
      </c>
      <c r="K110" s="111" t="b">
        <v>1</v>
      </c>
      <c r="L110" s="117" t="s">
        <v>1275</v>
      </c>
      <c r="M110" s="111" t="b">
        <v>1</v>
      </c>
      <c r="N110" s="111" t="s">
        <v>1276</v>
      </c>
      <c r="O110" s="118" t="str">
        <f>HNTopUp!O110</f>
        <v>11435/543965</v>
      </c>
      <c r="P110" s="111" t="b">
        <v>1</v>
      </c>
      <c r="Q110" s="111" t="b">
        <v>1</v>
      </c>
      <c r="R110" s="111" t="b">
        <v>1</v>
      </c>
      <c r="T110" s="10">
        <f t="shared" si="6"/>
        <v>20</v>
      </c>
      <c r="U110" s="1">
        <f t="shared" si="7"/>
        <v>26</v>
      </c>
    </row>
    <row r="111" spans="1:21" x14ac:dyDescent="0.25">
      <c r="A111" s="108">
        <v>1</v>
      </c>
      <c r="B111" s="109">
        <v>2</v>
      </c>
      <c r="C111" s="110">
        <f>HNTopUp!E111</f>
        <v>105221</v>
      </c>
      <c r="D111" s="111" t="b">
        <v>1</v>
      </c>
      <c r="E111" s="112" t="str">
        <f>HNTopUp!N111&amp;"."&amp;HNTopUpPay!$C$5</f>
        <v>6085.SPEC.I03.1.Ma22</v>
      </c>
      <c r="F111" s="113">
        <f t="shared" ca="1" si="4"/>
        <v>44697</v>
      </c>
      <c r="G111" s="114" cm="1">
        <f t="array" ref="G111">IF(SUMPRODUCT((HNTopUp!$Q$19:$AB$19=$B$5)*HNTopUp!Q111:AB111)&gt;0,SUMPRODUCT((HNTopUp!$Q$19:$AB$19=$B$5)*HNTopUp!Q111:AB111),0)</f>
        <v>73378.700256410259</v>
      </c>
      <c r="H111" s="115">
        <f t="shared" ca="1" si="5"/>
        <v>44697</v>
      </c>
      <c r="I111" s="116">
        <v>0</v>
      </c>
      <c r="J111" s="112" t="str">
        <f>LEFT(HNTopUp!D111,16)&amp;"."&amp;HNTopUpPay!E111</f>
        <v>Kisharon Inclusi.6085.SPEC.I03.1.Ma22</v>
      </c>
      <c r="K111" s="111" t="b">
        <v>1</v>
      </c>
      <c r="L111" s="117" t="s">
        <v>1275</v>
      </c>
      <c r="M111" s="111" t="b">
        <v>1</v>
      </c>
      <c r="N111" s="111" t="s">
        <v>1276</v>
      </c>
      <c r="O111" s="118" t="str">
        <f>HNTopUp!O111</f>
        <v>11491/516500</v>
      </c>
      <c r="P111" s="111" t="b">
        <v>1</v>
      </c>
      <c r="Q111" s="111" t="b">
        <v>1</v>
      </c>
      <c r="R111" s="111" t="b">
        <v>1</v>
      </c>
      <c r="T111" s="10">
        <f t="shared" si="6"/>
        <v>20</v>
      </c>
      <c r="U111" s="1">
        <f t="shared" si="7"/>
        <v>37</v>
      </c>
    </row>
    <row r="112" spans="1:21" x14ac:dyDescent="0.25">
      <c r="A112" s="108">
        <v>1</v>
      </c>
      <c r="B112" s="109">
        <v>2</v>
      </c>
      <c r="C112" s="110">
        <f>HNTopUp!E112</f>
        <v>400046</v>
      </c>
      <c r="D112" s="111" t="b">
        <v>1</v>
      </c>
      <c r="E112" s="112" t="str">
        <f>HNTopUp!N112&amp;"."&amp;HNTopUpPay!$C$5</f>
        <v>2036.ARPs.I03.1.Ma22</v>
      </c>
      <c r="F112" s="113">
        <f t="shared" ca="1" si="4"/>
        <v>44697</v>
      </c>
      <c r="G112" s="114" cm="1">
        <f t="array" ref="G112">IF(SUMPRODUCT((HNTopUp!$Q$19:$AB$19=$B$5)*HNTopUp!Q112:AB112)&gt;0,SUMPRODUCT((HNTopUp!$Q$19:$AB$19=$B$5)*HNTopUp!Q112:AB112),0)</f>
        <v>20315.800769230773</v>
      </c>
      <c r="H112" s="115">
        <f t="shared" ca="1" si="5"/>
        <v>44697</v>
      </c>
      <c r="I112" s="116">
        <v>0</v>
      </c>
      <c r="J112" s="112" t="str">
        <f>LEFT(HNTopUp!D112,16)&amp;"."&amp;HNTopUpPay!E112</f>
        <v>Livingstone Scho.2036.ARPs.I03.1.Ma22</v>
      </c>
      <c r="K112" s="111" t="b">
        <v>1</v>
      </c>
      <c r="L112" s="117" t="s">
        <v>1275</v>
      </c>
      <c r="M112" s="111" t="b">
        <v>1</v>
      </c>
      <c r="N112" s="111" t="s">
        <v>1276</v>
      </c>
      <c r="O112" s="118" t="str">
        <f>HNTopUp!O112</f>
        <v>11432/543965</v>
      </c>
      <c r="P112" s="111" t="b">
        <v>1</v>
      </c>
      <c r="Q112" s="111" t="b">
        <v>1</v>
      </c>
      <c r="R112" s="111" t="b">
        <v>1</v>
      </c>
      <c r="T112" s="10">
        <f t="shared" si="6"/>
        <v>20</v>
      </c>
      <c r="U112" s="1">
        <f t="shared" si="7"/>
        <v>37</v>
      </c>
    </row>
    <row r="113" spans="1:21" x14ac:dyDescent="0.25">
      <c r="A113" s="108">
        <v>1</v>
      </c>
      <c r="B113" s="109">
        <v>2</v>
      </c>
      <c r="C113" s="110">
        <f>HNTopUp!E113</f>
        <v>400046</v>
      </c>
      <c r="D113" s="111" t="b">
        <v>1</v>
      </c>
      <c r="E113" s="112" t="str">
        <f>HNTopUp!N113&amp;"."&amp;HNTopUpPay!$C$5</f>
        <v>2036.EHCP.I03.2.Ma22</v>
      </c>
      <c r="F113" s="113">
        <f t="shared" ca="1" si="4"/>
        <v>44697</v>
      </c>
      <c r="G113" s="114" cm="1">
        <f t="array" ref="G113">IF(SUMPRODUCT((HNTopUp!$Q$19:$AB$19=$B$5)*HNTopUp!Q113:AB113)&gt;0,SUMPRODUCT((HNTopUp!$Q$19:$AB$19=$B$5)*HNTopUp!Q113:AB113),0)</f>
        <v>5081.1853846153845</v>
      </c>
      <c r="H113" s="115">
        <f t="shared" ca="1" si="5"/>
        <v>44697</v>
      </c>
      <c r="I113" s="116">
        <v>0</v>
      </c>
      <c r="J113" s="112" t="str">
        <f>LEFT(HNTopUp!D113,16)&amp;"."&amp;HNTopUpPay!E113</f>
        <v>Livingstone Scho.2036.EHCP.I03.2.Ma22</v>
      </c>
      <c r="K113" s="111" t="b">
        <v>1</v>
      </c>
      <c r="L113" s="117" t="s">
        <v>1275</v>
      </c>
      <c r="M113" s="111" t="b">
        <v>1</v>
      </c>
      <c r="N113" s="111" t="s">
        <v>1276</v>
      </c>
      <c r="O113" s="118" t="str">
        <f>HNTopUp!O113</f>
        <v>11431/543965</v>
      </c>
      <c r="P113" s="111" t="b">
        <v>1</v>
      </c>
      <c r="Q113" s="111" t="b">
        <v>1</v>
      </c>
      <c r="R113" s="111" t="b">
        <v>1</v>
      </c>
      <c r="T113" s="10">
        <f t="shared" si="6"/>
        <v>20</v>
      </c>
      <c r="U113" s="1">
        <f t="shared" si="7"/>
        <v>37</v>
      </c>
    </row>
    <row r="114" spans="1:21" x14ac:dyDescent="0.25">
      <c r="A114" s="108">
        <v>1</v>
      </c>
      <c r="B114" s="109">
        <v>2</v>
      </c>
      <c r="C114" s="110">
        <f>HNTopUp!E114</f>
        <v>400046</v>
      </c>
      <c r="D114" s="111" t="b">
        <v>1</v>
      </c>
      <c r="E114" s="112" t="str">
        <f>HNTopUp!N114&amp;"."&amp;HNTopUpPay!$C$5</f>
        <v>2036.SENI.I03.3.Ma22</v>
      </c>
      <c r="F114" s="113">
        <f t="shared" ca="1" si="4"/>
        <v>44697</v>
      </c>
      <c r="G114" s="114" cm="1">
        <f t="array" ref="G114">IF(SUMPRODUCT((HNTopUp!$Q$19:$AB$19=$B$5)*HNTopUp!Q114:AB114)&gt;0,SUMPRODUCT((HNTopUp!$Q$19:$AB$19=$B$5)*HNTopUp!Q114:AB114),0)</f>
        <v>255.74999999999997</v>
      </c>
      <c r="H114" s="115">
        <f t="shared" ca="1" si="5"/>
        <v>44697</v>
      </c>
      <c r="I114" s="116">
        <v>0</v>
      </c>
      <c r="J114" s="112" t="str">
        <f>LEFT(HNTopUp!D114,16)&amp;"."&amp;HNTopUpPay!E114</f>
        <v>Livingstone Scho.2036.SENI.I03.3.Ma22</v>
      </c>
      <c r="K114" s="111" t="b">
        <v>1</v>
      </c>
      <c r="L114" s="117" t="s">
        <v>1275</v>
      </c>
      <c r="M114" s="111" t="b">
        <v>1</v>
      </c>
      <c r="N114" s="111" t="s">
        <v>1276</v>
      </c>
      <c r="O114" s="118" t="str">
        <f>HNTopUp!O114</f>
        <v>10265/543965</v>
      </c>
      <c r="P114" s="111" t="b">
        <v>1</v>
      </c>
      <c r="Q114" s="111" t="b">
        <v>1</v>
      </c>
      <c r="R114" s="111" t="b">
        <v>1</v>
      </c>
      <c r="T114" s="10">
        <f t="shared" si="6"/>
        <v>20</v>
      </c>
      <c r="U114" s="1">
        <f t="shared" si="7"/>
        <v>37</v>
      </c>
    </row>
    <row r="115" spans="1:21" x14ac:dyDescent="0.25">
      <c r="A115" s="108">
        <v>1</v>
      </c>
      <c r="B115" s="109">
        <v>2</v>
      </c>
      <c r="C115" s="110">
        <f>HNTopUp!E115</f>
        <v>400116</v>
      </c>
      <c r="D115" s="111" t="b">
        <v>1</v>
      </c>
      <c r="E115" s="112" t="str">
        <f>HNTopUp!N115&amp;"."&amp;HNTopUpPay!$C$5</f>
        <v>6905.ARPs.I03.1.Ma22</v>
      </c>
      <c r="F115" s="113">
        <f t="shared" ca="1" si="4"/>
        <v>44697</v>
      </c>
      <c r="G115" s="114" cm="1">
        <f t="array" ref="G115">IF(SUMPRODUCT((HNTopUp!$Q$19:$AB$19=$B$5)*HNTopUp!Q115:AB115)&gt;0,SUMPRODUCT((HNTopUp!$Q$19:$AB$19=$B$5)*HNTopUp!Q115:AB115),0)</f>
        <v>1902</v>
      </c>
      <c r="H115" s="115">
        <f t="shared" ca="1" si="5"/>
        <v>44697</v>
      </c>
      <c r="I115" s="116">
        <v>0</v>
      </c>
      <c r="J115" s="112" t="str">
        <f>LEFT(HNTopUp!D115,16)&amp;"."&amp;HNTopUpPay!E115</f>
        <v>London Academy.6905.ARPs.I03.1.Ma22</v>
      </c>
      <c r="K115" s="111" t="b">
        <v>1</v>
      </c>
      <c r="L115" s="117" t="s">
        <v>1275</v>
      </c>
      <c r="M115" s="111" t="b">
        <v>1</v>
      </c>
      <c r="N115" s="111" t="s">
        <v>1276</v>
      </c>
      <c r="O115" s="118" t="str">
        <f>HNTopUp!O115</f>
        <v>11423/516500</v>
      </c>
      <c r="P115" s="111" t="b">
        <v>1</v>
      </c>
      <c r="Q115" s="111" t="b">
        <v>1</v>
      </c>
      <c r="R115" s="111" t="b">
        <v>1</v>
      </c>
      <c r="T115" s="10">
        <f t="shared" si="6"/>
        <v>20</v>
      </c>
      <c r="U115" s="1">
        <f t="shared" si="7"/>
        <v>35</v>
      </c>
    </row>
    <row r="116" spans="1:21" x14ac:dyDescent="0.25">
      <c r="A116" s="108">
        <v>1</v>
      </c>
      <c r="B116" s="109">
        <v>2</v>
      </c>
      <c r="C116" s="110">
        <f>HNTopUp!E116</f>
        <v>400116</v>
      </c>
      <c r="D116" s="111" t="b">
        <v>1</v>
      </c>
      <c r="E116" s="112" t="str">
        <f>HNTopUp!N116&amp;"."&amp;HNTopUpPay!$C$5</f>
        <v>6905.EHCP.I03.2.Ma22</v>
      </c>
      <c r="F116" s="113">
        <f t="shared" ca="1" si="4"/>
        <v>44697</v>
      </c>
      <c r="G116" s="114" cm="1">
        <f t="array" ref="G116">IF(SUMPRODUCT((HNTopUp!$Q$19:$AB$19=$B$5)*HNTopUp!Q116:AB116)&gt;0,SUMPRODUCT((HNTopUp!$Q$19:$AB$19=$B$5)*HNTopUp!Q116:AB116),0)</f>
        <v>19914.730769230766</v>
      </c>
      <c r="H116" s="115">
        <f t="shared" ca="1" si="5"/>
        <v>44697</v>
      </c>
      <c r="I116" s="116">
        <v>0</v>
      </c>
      <c r="J116" s="112" t="str">
        <f>LEFT(HNTopUp!D116,16)&amp;"."&amp;HNTopUpPay!E116</f>
        <v>London Academy.6905.EHCP.I03.2.Ma22</v>
      </c>
      <c r="K116" s="111" t="b">
        <v>1</v>
      </c>
      <c r="L116" s="117" t="s">
        <v>1275</v>
      </c>
      <c r="M116" s="111" t="b">
        <v>1</v>
      </c>
      <c r="N116" s="111" t="s">
        <v>1276</v>
      </c>
      <c r="O116" s="118" t="str">
        <f>HNTopUp!O116</f>
        <v>11442/516500</v>
      </c>
      <c r="P116" s="111" t="b">
        <v>1</v>
      </c>
      <c r="Q116" s="111" t="b">
        <v>1</v>
      </c>
      <c r="R116" s="111" t="b">
        <v>1</v>
      </c>
      <c r="T116" s="10">
        <f t="shared" si="6"/>
        <v>20</v>
      </c>
      <c r="U116" s="1">
        <f t="shared" si="7"/>
        <v>35</v>
      </c>
    </row>
    <row r="117" spans="1:21" x14ac:dyDescent="0.25">
      <c r="A117" s="108">
        <v>1</v>
      </c>
      <c r="B117" s="109">
        <v>2</v>
      </c>
      <c r="C117" s="110">
        <f>HNTopUp!E117</f>
        <v>400116</v>
      </c>
      <c r="D117" s="111" t="b">
        <v>1</v>
      </c>
      <c r="E117" s="112" t="str">
        <f>HNTopUp!N117&amp;"."&amp;HNTopUpPay!$C$5</f>
        <v>6905.EHCP.I03.3.Ma22</v>
      </c>
      <c r="F117" s="113">
        <f t="shared" ca="1" si="4"/>
        <v>44697</v>
      </c>
      <c r="G117" s="114" cm="1">
        <f t="array" ref="G117">IF(SUMPRODUCT((HNTopUp!$Q$19:$AB$19=$B$5)*HNTopUp!Q117:AB117)&gt;0,SUMPRODUCT((HNTopUp!$Q$19:$AB$19=$B$5)*HNTopUp!Q117:AB117),0)</f>
        <v>5144.166923076923</v>
      </c>
      <c r="H117" s="115">
        <f t="shared" ca="1" si="5"/>
        <v>44697</v>
      </c>
      <c r="I117" s="116">
        <v>0</v>
      </c>
      <c r="J117" s="112" t="str">
        <f>LEFT(HNTopUp!D117,16)&amp;"."&amp;HNTopUpPay!E117</f>
        <v>London Academy.6905.EHCP.I03.3.Ma22</v>
      </c>
      <c r="K117" s="111" t="b">
        <v>1</v>
      </c>
      <c r="L117" s="117" t="s">
        <v>1275</v>
      </c>
      <c r="M117" s="111" t="b">
        <v>1</v>
      </c>
      <c r="N117" s="111" t="s">
        <v>1276</v>
      </c>
      <c r="O117" s="118" t="str">
        <f>HNTopUp!O117</f>
        <v>11443/516500</v>
      </c>
      <c r="P117" s="111" t="b">
        <v>1</v>
      </c>
      <c r="Q117" s="111" t="b">
        <v>1</v>
      </c>
      <c r="R117" s="111" t="b">
        <v>1</v>
      </c>
      <c r="T117" s="10">
        <f t="shared" si="6"/>
        <v>20</v>
      </c>
      <c r="U117" s="1">
        <f t="shared" si="7"/>
        <v>35</v>
      </c>
    </row>
    <row r="118" spans="1:21" x14ac:dyDescent="0.25">
      <c r="A118" s="108">
        <v>1</v>
      </c>
      <c r="B118" s="109">
        <v>2</v>
      </c>
      <c r="C118" s="110">
        <f>HNTopUp!E118</f>
        <v>400030</v>
      </c>
      <c r="D118" s="111" t="b">
        <v>1</v>
      </c>
      <c r="E118" s="112" t="str">
        <f>HNTopUp!N118&amp;"."&amp;HNTopUpPay!$C$5</f>
        <v>2037.EHCP.I03.1.Ma22</v>
      </c>
      <c r="F118" s="113">
        <f t="shared" ca="1" si="4"/>
        <v>44697</v>
      </c>
      <c r="G118" s="114" cm="1">
        <f t="array" ref="G118">IF(SUMPRODUCT((HNTopUp!$Q$19:$AB$19=$B$5)*HNTopUp!Q118:AB118)&gt;0,SUMPRODUCT((HNTopUp!$Q$19:$AB$19=$B$5)*HNTopUp!Q118:AB118),0)</f>
        <v>4566.3900000000003</v>
      </c>
      <c r="H118" s="115">
        <f t="shared" ca="1" si="5"/>
        <v>44697</v>
      </c>
      <c r="I118" s="116">
        <v>0</v>
      </c>
      <c r="J118" s="112" t="str">
        <f>LEFT(HNTopUp!D118,16)&amp;"."&amp;HNTopUpPay!E118</f>
        <v>Manorside Primar.2037.EHCP.I03.1.Ma22</v>
      </c>
      <c r="K118" s="111" t="b">
        <v>1</v>
      </c>
      <c r="L118" s="117" t="s">
        <v>1275</v>
      </c>
      <c r="M118" s="111" t="b">
        <v>1</v>
      </c>
      <c r="N118" s="111" t="s">
        <v>1276</v>
      </c>
      <c r="O118" s="118" t="str">
        <f>HNTopUp!O118</f>
        <v>11431/543965</v>
      </c>
      <c r="P118" s="111" t="b">
        <v>1</v>
      </c>
      <c r="Q118" s="111" t="b">
        <v>1</v>
      </c>
      <c r="R118" s="111" t="b">
        <v>1</v>
      </c>
      <c r="T118" s="10">
        <f t="shared" si="6"/>
        <v>20</v>
      </c>
      <c r="U118" s="1">
        <f t="shared" si="7"/>
        <v>37</v>
      </c>
    </row>
    <row r="119" spans="1:21" x14ac:dyDescent="0.25">
      <c r="A119" s="108">
        <v>1</v>
      </c>
      <c r="B119" s="109">
        <v>2</v>
      </c>
      <c r="C119" s="110">
        <f>HNTopUp!E119</f>
        <v>400030</v>
      </c>
      <c r="D119" s="111" t="b">
        <v>1</v>
      </c>
      <c r="E119" s="112" t="str">
        <f>HNTopUp!N119&amp;"."&amp;HNTopUpPay!$C$5</f>
        <v>2037.SENI.I03.2.Ma22</v>
      </c>
      <c r="F119" s="113">
        <f t="shared" ca="1" si="4"/>
        <v>44697</v>
      </c>
      <c r="G119" s="114" cm="1">
        <f t="array" ref="G119">IF(SUMPRODUCT((HNTopUp!$Q$19:$AB$19=$B$5)*HNTopUp!Q119:AB119)&gt;0,SUMPRODUCT((HNTopUp!$Q$19:$AB$19=$B$5)*HNTopUp!Q119:AB119),0)</f>
        <v>262.9753846153846</v>
      </c>
      <c r="H119" s="115">
        <f t="shared" ca="1" si="5"/>
        <v>44697</v>
      </c>
      <c r="I119" s="116">
        <v>0</v>
      </c>
      <c r="J119" s="112" t="str">
        <f>LEFT(HNTopUp!D119,16)&amp;"."&amp;HNTopUpPay!E119</f>
        <v>Manorside Primar.2037.SENI.I03.2.Ma22</v>
      </c>
      <c r="K119" s="111" t="b">
        <v>1</v>
      </c>
      <c r="L119" s="117" t="s">
        <v>1275</v>
      </c>
      <c r="M119" s="111" t="b">
        <v>1</v>
      </c>
      <c r="N119" s="111" t="s">
        <v>1276</v>
      </c>
      <c r="O119" s="118" t="str">
        <f>HNTopUp!O119</f>
        <v>10265/543965</v>
      </c>
      <c r="P119" s="111" t="b">
        <v>1</v>
      </c>
      <c r="Q119" s="111" t="b">
        <v>1</v>
      </c>
      <c r="R119" s="111" t="b">
        <v>1</v>
      </c>
      <c r="T119" s="10">
        <f t="shared" si="6"/>
        <v>20</v>
      </c>
      <c r="U119" s="1">
        <f t="shared" si="7"/>
        <v>37</v>
      </c>
    </row>
    <row r="120" spans="1:21" x14ac:dyDescent="0.25">
      <c r="A120" s="108">
        <v>1</v>
      </c>
      <c r="B120" s="109">
        <v>2</v>
      </c>
      <c r="C120" s="110">
        <f>HNTopUp!E120</f>
        <v>400063</v>
      </c>
      <c r="D120" s="111" t="b">
        <v>1</v>
      </c>
      <c r="E120" s="112" t="str">
        <f>HNTopUp!N120&amp;"."&amp;HNTopUpPay!$C$5</f>
        <v>7010.SPEC.I03.1.Ma22</v>
      </c>
      <c r="F120" s="113">
        <f t="shared" ca="1" si="4"/>
        <v>44697</v>
      </c>
      <c r="G120" s="114" cm="1">
        <f t="array" ref="G120">IF(SUMPRODUCT((HNTopUp!$Q$19:$AB$19=$B$5)*HNTopUp!Q120:AB120)&gt;0,SUMPRODUCT((HNTopUp!$Q$19:$AB$19=$B$5)*HNTopUp!Q120:AB120),0)</f>
        <v>170297.52000000002</v>
      </c>
      <c r="H120" s="115">
        <f t="shared" ca="1" si="5"/>
        <v>44697</v>
      </c>
      <c r="I120" s="116">
        <v>0</v>
      </c>
      <c r="J120" s="112" t="str">
        <f>LEFT(HNTopUp!D120,16)&amp;"."&amp;HNTopUpPay!E120</f>
        <v>Mapledown.7010.SPEC.I03.1.Ma22</v>
      </c>
      <c r="K120" s="111" t="b">
        <v>1</v>
      </c>
      <c r="L120" s="117" t="s">
        <v>1275</v>
      </c>
      <c r="M120" s="111" t="b">
        <v>1</v>
      </c>
      <c r="N120" s="111" t="s">
        <v>1276</v>
      </c>
      <c r="O120" s="118" t="str">
        <f>HNTopUp!O120</f>
        <v>11433/543965</v>
      </c>
      <c r="P120" s="111" t="b">
        <v>1</v>
      </c>
      <c r="Q120" s="111" t="b">
        <v>1</v>
      </c>
      <c r="R120" s="111" t="b">
        <v>1</v>
      </c>
      <c r="T120" s="10">
        <f t="shared" si="6"/>
        <v>20</v>
      </c>
      <c r="U120" s="1">
        <f t="shared" si="7"/>
        <v>30</v>
      </c>
    </row>
    <row r="121" spans="1:21" x14ac:dyDescent="0.25">
      <c r="A121" s="108">
        <v>1</v>
      </c>
      <c r="B121" s="109">
        <v>2</v>
      </c>
      <c r="C121" s="110">
        <f>HNTopUp!E121</f>
        <v>400130</v>
      </c>
      <c r="D121" s="111" t="b">
        <v>1</v>
      </c>
      <c r="E121" s="112" t="str">
        <f>HNTopUp!N121&amp;"."&amp;HNTopUpPay!$C$5</f>
        <v>3523.EHCP.I03.1.Ma22</v>
      </c>
      <c r="F121" s="113">
        <f t="shared" ca="1" si="4"/>
        <v>44697</v>
      </c>
      <c r="G121" s="114" cm="1">
        <f t="array" ref="G121">IF(SUMPRODUCT((HNTopUp!$Q$19:$AB$19=$B$5)*HNTopUp!Q121:AB121)&gt;0,SUMPRODUCT((HNTopUp!$Q$19:$AB$19=$B$5)*HNTopUp!Q121:AB121),0)</f>
        <v>8080.2238461538464</v>
      </c>
      <c r="H121" s="115">
        <f t="shared" ca="1" si="5"/>
        <v>44697</v>
      </c>
      <c r="I121" s="116">
        <v>0</v>
      </c>
      <c r="J121" s="112" t="str">
        <f>LEFT(HNTopUp!D121,16)&amp;"."&amp;HNTopUpPay!E121</f>
        <v>Martin Primary S.3523.EHCP.I03.1.Ma22</v>
      </c>
      <c r="K121" s="111" t="b">
        <v>1</v>
      </c>
      <c r="L121" s="117" t="s">
        <v>1275</v>
      </c>
      <c r="M121" s="111" t="b">
        <v>1</v>
      </c>
      <c r="N121" s="111" t="s">
        <v>1276</v>
      </c>
      <c r="O121" s="118" t="str">
        <f>HNTopUp!O121</f>
        <v>11431/543965</v>
      </c>
      <c r="P121" s="111" t="b">
        <v>1</v>
      </c>
      <c r="Q121" s="111" t="b">
        <v>1</v>
      </c>
      <c r="R121" s="111" t="b">
        <v>1</v>
      </c>
      <c r="T121" s="10">
        <f t="shared" si="6"/>
        <v>20</v>
      </c>
      <c r="U121" s="1">
        <f t="shared" si="7"/>
        <v>37</v>
      </c>
    </row>
    <row r="122" spans="1:21" x14ac:dyDescent="0.25">
      <c r="A122" s="108">
        <v>1</v>
      </c>
      <c r="B122" s="109">
        <v>2</v>
      </c>
      <c r="C122" s="110">
        <f>HNTopUp!E122</f>
        <v>400130</v>
      </c>
      <c r="D122" s="111" t="b">
        <v>1</v>
      </c>
      <c r="E122" s="112" t="str">
        <f>HNTopUp!N122&amp;"."&amp;HNTopUpPay!$C$5</f>
        <v>3523.SENI.I03.2.Ma22</v>
      </c>
      <c r="F122" s="113">
        <f t="shared" ca="1" si="4"/>
        <v>44697</v>
      </c>
      <c r="G122" s="114" cm="1">
        <f t="array" ref="G122">IF(SUMPRODUCT((HNTopUp!$Q$19:$AB$19=$B$5)*HNTopUp!Q122:AB122)&gt;0,SUMPRODUCT((HNTopUp!$Q$19:$AB$19=$B$5)*HNTopUp!Q122:AB122),0)</f>
        <v>113.26923076923077</v>
      </c>
      <c r="H122" s="115">
        <f t="shared" ca="1" si="5"/>
        <v>44697</v>
      </c>
      <c r="I122" s="116">
        <v>0</v>
      </c>
      <c r="J122" s="112" t="str">
        <f>LEFT(HNTopUp!D122,16)&amp;"."&amp;HNTopUpPay!E122</f>
        <v>Martin Primary S.3523.SENI.I03.2.Ma22</v>
      </c>
      <c r="K122" s="111" t="b">
        <v>1</v>
      </c>
      <c r="L122" s="117" t="s">
        <v>1275</v>
      </c>
      <c r="M122" s="111" t="b">
        <v>1</v>
      </c>
      <c r="N122" s="111" t="s">
        <v>1276</v>
      </c>
      <c r="O122" s="118" t="str">
        <f>HNTopUp!O122</f>
        <v>10265/543965</v>
      </c>
      <c r="P122" s="111" t="b">
        <v>1</v>
      </c>
      <c r="Q122" s="111" t="b">
        <v>1</v>
      </c>
      <c r="R122" s="111" t="b">
        <v>1</v>
      </c>
      <c r="T122" s="10">
        <f t="shared" si="6"/>
        <v>20</v>
      </c>
      <c r="U122" s="1">
        <f t="shared" si="7"/>
        <v>37</v>
      </c>
    </row>
    <row r="123" spans="1:21" x14ac:dyDescent="0.25">
      <c r="A123" s="108">
        <v>1</v>
      </c>
      <c r="B123" s="109">
        <v>2</v>
      </c>
      <c r="C123" s="110">
        <f>HNTopUp!E123</f>
        <v>400112</v>
      </c>
      <c r="D123" s="111" t="b">
        <v>1</v>
      </c>
      <c r="E123" s="112" t="str">
        <f>HNTopUp!N123&amp;"."&amp;HNTopUpPay!$C$5</f>
        <v>5948.EHCP.I03.1.Ma22</v>
      </c>
      <c r="F123" s="113">
        <f t="shared" ca="1" si="4"/>
        <v>44697</v>
      </c>
      <c r="G123" s="114" cm="1">
        <f t="array" ref="G123">IF(SUMPRODUCT((HNTopUp!$Q$19:$AB$19=$B$5)*HNTopUp!Q123:AB123)&gt;0,SUMPRODUCT((HNTopUp!$Q$19:$AB$19=$B$5)*HNTopUp!Q123:AB123),0)</f>
        <v>1325.6476923076921</v>
      </c>
      <c r="H123" s="115">
        <f t="shared" ca="1" si="5"/>
        <v>44697</v>
      </c>
      <c r="I123" s="116">
        <v>0</v>
      </c>
      <c r="J123" s="112" t="str">
        <f>LEFT(HNTopUp!D123,16)&amp;"."&amp;HNTopUpPay!E123</f>
        <v>Mathilda Marks-K.5948.EHCP.I03.1.Ma22</v>
      </c>
      <c r="K123" s="111" t="b">
        <v>1</v>
      </c>
      <c r="L123" s="117" t="s">
        <v>1275</v>
      </c>
      <c r="M123" s="111" t="b">
        <v>1</v>
      </c>
      <c r="N123" s="111" t="s">
        <v>1276</v>
      </c>
      <c r="O123" s="118" t="str">
        <f>HNTopUp!O123</f>
        <v>11431/543965</v>
      </c>
      <c r="P123" s="111" t="b">
        <v>1</v>
      </c>
      <c r="Q123" s="111" t="b">
        <v>1</v>
      </c>
      <c r="R123" s="111" t="b">
        <v>1</v>
      </c>
      <c r="T123" s="10">
        <f t="shared" si="6"/>
        <v>20</v>
      </c>
      <c r="U123" s="1">
        <f t="shared" si="7"/>
        <v>37</v>
      </c>
    </row>
    <row r="124" spans="1:21" x14ac:dyDescent="0.25">
      <c r="A124" s="108">
        <v>1</v>
      </c>
      <c r="B124" s="109">
        <v>2</v>
      </c>
      <c r="C124" s="110">
        <f>HNTopUp!E124</f>
        <v>400110</v>
      </c>
      <c r="D124" s="111" t="b">
        <v>1</v>
      </c>
      <c r="E124" s="112" t="str">
        <f>HNTopUp!N124&amp;"."&amp;HNTopUpPay!$C$5</f>
        <v>5949.EHCP.I03.1.Ma22</v>
      </c>
      <c r="F124" s="113">
        <f t="shared" ca="1" si="4"/>
        <v>44697</v>
      </c>
      <c r="G124" s="114" cm="1">
        <f t="array" ref="G124">IF(SUMPRODUCT((HNTopUp!$Q$19:$AB$19=$B$5)*HNTopUp!Q124:AB124)&gt;0,SUMPRODUCT((HNTopUp!$Q$19:$AB$19=$B$5)*HNTopUp!Q124:AB124),0)</f>
        <v>2248.3915384615384</v>
      </c>
      <c r="H124" s="115">
        <f t="shared" ca="1" si="5"/>
        <v>44697</v>
      </c>
      <c r="I124" s="116">
        <v>0</v>
      </c>
      <c r="J124" s="112" t="str">
        <f>LEFT(HNTopUp!D124,16)&amp;"."&amp;HNTopUpPay!E124</f>
        <v>Menorah Foundati.5949.EHCP.I03.1.Ma22</v>
      </c>
      <c r="K124" s="111" t="b">
        <v>1</v>
      </c>
      <c r="L124" s="117" t="s">
        <v>1275</v>
      </c>
      <c r="M124" s="111" t="b">
        <v>1</v>
      </c>
      <c r="N124" s="111" t="s">
        <v>1276</v>
      </c>
      <c r="O124" s="118" t="str">
        <f>HNTopUp!O124</f>
        <v>11431/543965</v>
      </c>
      <c r="P124" s="111" t="b">
        <v>1</v>
      </c>
      <c r="Q124" s="111" t="b">
        <v>1</v>
      </c>
      <c r="R124" s="111" t="b">
        <v>1</v>
      </c>
      <c r="T124" s="10">
        <f t="shared" si="6"/>
        <v>20</v>
      </c>
      <c r="U124" s="1">
        <f t="shared" si="7"/>
        <v>37</v>
      </c>
    </row>
    <row r="125" spans="1:21" x14ac:dyDescent="0.25">
      <c r="A125" s="108">
        <v>1</v>
      </c>
      <c r="B125" s="109">
        <v>2</v>
      </c>
      <c r="C125" s="110">
        <f>HNTopUp!E125</f>
        <v>400110</v>
      </c>
      <c r="D125" s="111" t="b">
        <v>1</v>
      </c>
      <c r="E125" s="112" t="str">
        <f>HNTopUp!N125&amp;"."&amp;HNTopUpPay!$C$5</f>
        <v>5949.EHCP.I03.2.Ma22</v>
      </c>
      <c r="F125" s="113">
        <f t="shared" ca="1" si="4"/>
        <v>44697</v>
      </c>
      <c r="G125" s="114" cm="1">
        <f t="array" ref="G125">IF(SUMPRODUCT((HNTopUp!$Q$19:$AB$19=$B$5)*HNTopUp!Q125:AB125)&gt;0,SUMPRODUCT((HNTopUp!$Q$19:$AB$19=$B$5)*HNTopUp!Q125:AB125),0)</f>
        <v>317.15384615384613</v>
      </c>
      <c r="H125" s="115">
        <f t="shared" ca="1" si="5"/>
        <v>44697</v>
      </c>
      <c r="I125" s="116">
        <v>0</v>
      </c>
      <c r="J125" s="112" t="str">
        <f>LEFT(HNTopUp!D125,16)&amp;"."&amp;HNTopUpPay!E125</f>
        <v>Menorah Foundati.5949.EHCP.I03.2.Ma22</v>
      </c>
      <c r="K125" s="111" t="b">
        <v>1</v>
      </c>
      <c r="L125" s="117" t="s">
        <v>1275</v>
      </c>
      <c r="M125" s="111" t="b">
        <v>1</v>
      </c>
      <c r="N125" s="111" t="s">
        <v>1276</v>
      </c>
      <c r="O125" s="118" t="str">
        <f>HNTopUp!O125</f>
        <v>11436/543965</v>
      </c>
      <c r="P125" s="111" t="b">
        <v>1</v>
      </c>
      <c r="Q125" s="111" t="b">
        <v>1</v>
      </c>
      <c r="R125" s="111" t="b">
        <v>1</v>
      </c>
      <c r="T125" s="10">
        <f t="shared" si="6"/>
        <v>20</v>
      </c>
      <c r="U125" s="1">
        <f t="shared" si="7"/>
        <v>37</v>
      </c>
    </row>
    <row r="126" spans="1:21" x14ac:dyDescent="0.25">
      <c r="A126" s="108">
        <v>1</v>
      </c>
      <c r="B126" s="109">
        <v>2</v>
      </c>
      <c r="C126" s="110">
        <f>HNTopUp!E126</f>
        <v>107953</v>
      </c>
      <c r="D126" s="111" t="b">
        <v>1</v>
      </c>
      <c r="E126" s="112" t="str">
        <f>HNTopUp!N126&amp;"."&amp;HNTopUpPay!$C$5</f>
        <v>4004.EHCP.I03.1.Ma22</v>
      </c>
      <c r="F126" s="113">
        <f t="shared" ca="1" si="4"/>
        <v>44697</v>
      </c>
      <c r="G126" s="114" cm="1">
        <f t="array" ref="G126">IF(SUMPRODUCT((HNTopUp!$Q$19:$AB$19=$B$5)*HNTopUp!Q126:AB126)&gt;0,SUMPRODUCT((HNTopUp!$Q$19:$AB$19=$B$5)*HNTopUp!Q126:AB126),0)</f>
        <v>5470.5700000000006</v>
      </c>
      <c r="H126" s="115">
        <f t="shared" ca="1" si="5"/>
        <v>44697</v>
      </c>
      <c r="I126" s="116">
        <v>0</v>
      </c>
      <c r="J126" s="112" t="str">
        <f>LEFT(HNTopUp!D126,16)&amp;"."&amp;HNTopUpPay!E126</f>
        <v>Menorah High Sch.4004.EHCP.I03.1.Ma22</v>
      </c>
      <c r="K126" s="111" t="b">
        <v>1</v>
      </c>
      <c r="L126" s="117" t="s">
        <v>1275</v>
      </c>
      <c r="M126" s="111" t="b">
        <v>1</v>
      </c>
      <c r="N126" s="111" t="s">
        <v>1276</v>
      </c>
      <c r="O126" s="118" t="str">
        <f>HNTopUp!O126</f>
        <v>11435/543965</v>
      </c>
      <c r="P126" s="111" t="b">
        <v>1</v>
      </c>
      <c r="Q126" s="111" t="b">
        <v>1</v>
      </c>
      <c r="R126" s="111" t="b">
        <v>1</v>
      </c>
      <c r="T126" s="10">
        <f t="shared" si="6"/>
        <v>20</v>
      </c>
      <c r="U126" s="1">
        <f t="shared" si="7"/>
        <v>37</v>
      </c>
    </row>
    <row r="127" spans="1:21" x14ac:dyDescent="0.25">
      <c r="A127" s="108">
        <v>1</v>
      </c>
      <c r="B127" s="109">
        <v>2</v>
      </c>
      <c r="C127" s="110">
        <f>HNTopUp!E127</f>
        <v>400007</v>
      </c>
      <c r="D127" s="111" t="b">
        <v>1</v>
      </c>
      <c r="E127" s="112" t="str">
        <f>HNTopUp!N127&amp;"."&amp;HNTopUpPay!$C$5</f>
        <v>3513.EHCP.I03.1.Ma22</v>
      </c>
      <c r="F127" s="113">
        <f t="shared" ca="1" si="4"/>
        <v>44697</v>
      </c>
      <c r="G127" s="114" cm="1">
        <f t="array" ref="G127">IF(SUMPRODUCT((HNTopUp!$Q$19:$AB$19=$B$5)*HNTopUp!Q127:AB127)&gt;0,SUMPRODUCT((HNTopUp!$Q$19:$AB$19=$B$5)*HNTopUp!Q127:AB127),0)</f>
        <v>5211.5792307692309</v>
      </c>
      <c r="H127" s="115">
        <f t="shared" ca="1" si="5"/>
        <v>44697</v>
      </c>
      <c r="I127" s="116">
        <v>0</v>
      </c>
      <c r="J127" s="112" t="str">
        <f>LEFT(HNTopUp!D127,16)&amp;"."&amp;HNTopUpPay!E127</f>
        <v>Menorah Primary .3513.EHCP.I03.1.Ma22</v>
      </c>
      <c r="K127" s="111" t="b">
        <v>1</v>
      </c>
      <c r="L127" s="117" t="s">
        <v>1275</v>
      </c>
      <c r="M127" s="111" t="b">
        <v>1</v>
      </c>
      <c r="N127" s="111" t="s">
        <v>1276</v>
      </c>
      <c r="O127" s="118" t="str">
        <f>HNTopUp!O127</f>
        <v>11431/543965</v>
      </c>
      <c r="P127" s="111" t="b">
        <v>1</v>
      </c>
      <c r="Q127" s="111" t="b">
        <v>1</v>
      </c>
      <c r="R127" s="111" t="b">
        <v>1</v>
      </c>
      <c r="T127" s="10">
        <f t="shared" si="6"/>
        <v>20</v>
      </c>
      <c r="U127" s="1">
        <f t="shared" si="7"/>
        <v>37</v>
      </c>
    </row>
    <row r="128" spans="1:21" x14ac:dyDescent="0.25">
      <c r="A128" s="108">
        <v>1</v>
      </c>
      <c r="B128" s="109">
        <v>2</v>
      </c>
      <c r="C128" s="110">
        <f>HNTopUp!E128</f>
        <v>400007</v>
      </c>
      <c r="D128" s="111" t="b">
        <v>1</v>
      </c>
      <c r="E128" s="112" t="str">
        <f>HNTopUp!N128&amp;"."&amp;HNTopUpPay!$C$5</f>
        <v>3513.SENI.I03.2.Ma22</v>
      </c>
      <c r="F128" s="113">
        <f t="shared" ca="1" si="4"/>
        <v>44697</v>
      </c>
      <c r="G128" s="114" cm="1">
        <f t="array" ref="G128">IF(SUMPRODUCT((HNTopUp!$Q$19:$AB$19=$B$5)*HNTopUp!Q128:AB128)&gt;0,SUMPRODUCT((HNTopUp!$Q$19:$AB$19=$B$5)*HNTopUp!Q128:AB128),0)</f>
        <v>104.92307692307692</v>
      </c>
      <c r="H128" s="115">
        <f t="shared" ca="1" si="5"/>
        <v>44697</v>
      </c>
      <c r="I128" s="116">
        <v>0</v>
      </c>
      <c r="J128" s="112" t="str">
        <f>LEFT(HNTopUp!D128,16)&amp;"."&amp;HNTopUpPay!E128</f>
        <v>Menorah Primary .3513.SENI.I03.2.Ma22</v>
      </c>
      <c r="K128" s="111" t="b">
        <v>1</v>
      </c>
      <c r="L128" s="117" t="s">
        <v>1275</v>
      </c>
      <c r="M128" s="111" t="b">
        <v>1</v>
      </c>
      <c r="N128" s="111" t="s">
        <v>1276</v>
      </c>
      <c r="O128" s="118" t="str">
        <f>HNTopUp!O128</f>
        <v>10265/543965</v>
      </c>
      <c r="P128" s="111" t="b">
        <v>1</v>
      </c>
      <c r="Q128" s="111" t="b">
        <v>1</v>
      </c>
      <c r="R128" s="111" t="b">
        <v>1</v>
      </c>
      <c r="T128" s="10">
        <f t="shared" si="6"/>
        <v>20</v>
      </c>
      <c r="U128" s="1">
        <f t="shared" si="7"/>
        <v>37</v>
      </c>
    </row>
    <row r="129" spans="1:21" x14ac:dyDescent="0.25">
      <c r="A129" s="108">
        <v>1</v>
      </c>
      <c r="B129" s="109">
        <v>2</v>
      </c>
      <c r="C129" s="110">
        <f>HNTopUp!E129</f>
        <v>144069</v>
      </c>
      <c r="D129" s="111" t="b">
        <v>1</v>
      </c>
      <c r="E129" s="112" t="str">
        <f>HNTopUp!N129&amp;"."&amp;HNTopUpPay!$C$5</f>
        <v>5402.EHCP.I03.1.Ma22</v>
      </c>
      <c r="F129" s="113">
        <f t="shared" ca="1" si="4"/>
        <v>44697</v>
      </c>
      <c r="G129" s="114" cm="1">
        <f t="array" ref="G129">IF(SUMPRODUCT((HNTopUp!$Q$19:$AB$19=$B$5)*HNTopUp!Q129:AB129)&gt;0,SUMPRODUCT((HNTopUp!$Q$19:$AB$19=$B$5)*HNTopUp!Q129:AB129),0)</f>
        <v>44211.44923076922</v>
      </c>
      <c r="H129" s="115">
        <f t="shared" ca="1" si="5"/>
        <v>44697</v>
      </c>
      <c r="I129" s="116">
        <v>0</v>
      </c>
      <c r="J129" s="112" t="str">
        <f>LEFT(HNTopUp!D129,16)&amp;"."&amp;HNTopUpPay!E129</f>
        <v>Mill Hill County.5402.EHCP.I03.1.Ma22</v>
      </c>
      <c r="K129" s="111" t="b">
        <v>1</v>
      </c>
      <c r="L129" s="117" t="s">
        <v>1275</v>
      </c>
      <c r="M129" s="111" t="b">
        <v>1</v>
      </c>
      <c r="N129" s="111" t="s">
        <v>1276</v>
      </c>
      <c r="O129" s="118" t="str">
        <f>HNTopUp!O129</f>
        <v>11442/516500</v>
      </c>
      <c r="P129" s="111" t="b">
        <v>1</v>
      </c>
      <c r="Q129" s="111" t="b">
        <v>1</v>
      </c>
      <c r="R129" s="111" t="b">
        <v>1</v>
      </c>
      <c r="T129" s="10">
        <f t="shared" si="6"/>
        <v>20</v>
      </c>
      <c r="U129" s="1">
        <f t="shared" si="7"/>
        <v>37</v>
      </c>
    </row>
    <row r="130" spans="1:21" x14ac:dyDescent="0.25">
      <c r="A130" s="108">
        <v>1</v>
      </c>
      <c r="B130" s="109">
        <v>2</v>
      </c>
      <c r="C130" s="110">
        <f>HNTopUp!E130</f>
        <v>155126</v>
      </c>
      <c r="D130" s="111" t="b">
        <v>1</v>
      </c>
      <c r="E130" s="112" t="str">
        <f>HNTopUp!N130&amp;"."&amp;HNTopUpPay!$C$5</f>
        <v>2048.EHCP.I03.1.Ma22</v>
      </c>
      <c r="F130" s="113">
        <f t="shared" ca="1" si="4"/>
        <v>44697</v>
      </c>
      <c r="G130" s="114" cm="1">
        <f t="array" ref="G130">IF(SUMPRODUCT((HNTopUp!$Q$19:$AB$19=$B$5)*HNTopUp!Q130:AB130)&gt;0,SUMPRODUCT((HNTopUp!$Q$19:$AB$19=$B$5)*HNTopUp!Q130:AB130),0)</f>
        <v>8078.0199999999995</v>
      </c>
      <c r="H130" s="115">
        <f t="shared" ca="1" si="5"/>
        <v>44697</v>
      </c>
      <c r="I130" s="116">
        <v>0</v>
      </c>
      <c r="J130" s="112" t="str">
        <f>LEFT(HNTopUp!D130,16)&amp;"."&amp;HNTopUpPay!E130</f>
        <v>Millbrook Park C.2048.EHCP.I03.1.Ma22</v>
      </c>
      <c r="K130" s="111" t="b">
        <v>1</v>
      </c>
      <c r="L130" s="117" t="s">
        <v>1275</v>
      </c>
      <c r="M130" s="111" t="b">
        <v>1</v>
      </c>
      <c r="N130" s="111" t="s">
        <v>1276</v>
      </c>
      <c r="O130" s="118" t="str">
        <f>HNTopUp!O130</f>
        <v>11443/516500</v>
      </c>
      <c r="P130" s="111" t="b">
        <v>1</v>
      </c>
      <c r="Q130" s="111" t="b">
        <v>1</v>
      </c>
      <c r="R130" s="111" t="b">
        <v>1</v>
      </c>
      <c r="T130" s="10">
        <f t="shared" si="6"/>
        <v>20</v>
      </c>
      <c r="U130" s="1">
        <f t="shared" si="7"/>
        <v>37</v>
      </c>
    </row>
    <row r="131" spans="1:21" x14ac:dyDescent="0.25">
      <c r="A131" s="108">
        <v>1</v>
      </c>
      <c r="B131" s="109">
        <v>2</v>
      </c>
      <c r="C131" s="110">
        <f>HNTopUp!E131</f>
        <v>155126</v>
      </c>
      <c r="D131" s="111" t="b">
        <v>1</v>
      </c>
      <c r="E131" s="112" t="str">
        <f>HNTopUp!N131&amp;"."&amp;HNTopUpPay!$C$5</f>
        <v>2048.EHCP.I03.2.Ma22</v>
      </c>
      <c r="F131" s="113">
        <f t="shared" ca="1" si="4"/>
        <v>44697</v>
      </c>
      <c r="G131" s="114" cm="1">
        <f t="array" ref="G131">IF(SUMPRODUCT((HNTopUp!$Q$19:$AB$19=$B$5)*HNTopUp!Q131:AB131)&gt;0,SUMPRODUCT((HNTopUp!$Q$19:$AB$19=$B$5)*HNTopUp!Q131:AB131),0)</f>
        <v>555.01923076923072</v>
      </c>
      <c r="H131" s="115">
        <f t="shared" ca="1" si="5"/>
        <v>44697</v>
      </c>
      <c r="I131" s="116">
        <v>0</v>
      </c>
      <c r="J131" s="112" t="str">
        <f>LEFT(HNTopUp!D131,16)&amp;"."&amp;HNTopUpPay!E131</f>
        <v>Millbrook Park C.2048.EHCP.I03.2.Ma22</v>
      </c>
      <c r="K131" s="111" t="b">
        <v>1</v>
      </c>
      <c r="L131" s="117" t="s">
        <v>1275</v>
      </c>
      <c r="M131" s="111" t="b">
        <v>1</v>
      </c>
      <c r="N131" s="111" t="s">
        <v>1276</v>
      </c>
      <c r="O131" s="118" t="str">
        <f>HNTopUp!O131</f>
        <v>11451/516500</v>
      </c>
      <c r="P131" s="111" t="b">
        <v>1</v>
      </c>
      <c r="Q131" s="111" t="b">
        <v>1</v>
      </c>
      <c r="R131" s="111" t="b">
        <v>1</v>
      </c>
      <c r="T131" s="10">
        <f t="shared" si="6"/>
        <v>20</v>
      </c>
      <c r="U131" s="1">
        <f t="shared" si="7"/>
        <v>37</v>
      </c>
    </row>
    <row r="132" spans="1:21" x14ac:dyDescent="0.25">
      <c r="A132" s="108">
        <v>1</v>
      </c>
      <c r="B132" s="109">
        <v>2</v>
      </c>
      <c r="C132" s="110">
        <f>HNTopUp!E132</f>
        <v>155126</v>
      </c>
      <c r="D132" s="111" t="b">
        <v>1</v>
      </c>
      <c r="E132" s="112" t="str">
        <f>HNTopUp!N132&amp;"."&amp;HNTopUpPay!$C$5</f>
        <v>2048.SENI.I03.3.Ma22</v>
      </c>
      <c r="F132" s="113">
        <f t="shared" ca="1" si="4"/>
        <v>44697</v>
      </c>
      <c r="G132" s="114" cm="1">
        <f t="array" ref="G132">IF(SUMPRODUCT((HNTopUp!$Q$19:$AB$19=$B$5)*HNTopUp!Q132:AB132)&gt;0,SUMPRODUCT((HNTopUp!$Q$19:$AB$19=$B$5)*HNTopUp!Q132:AB132),0)</f>
        <v>113.26923076923077</v>
      </c>
      <c r="H132" s="115">
        <f t="shared" ca="1" si="5"/>
        <v>44697</v>
      </c>
      <c r="I132" s="116">
        <v>0</v>
      </c>
      <c r="J132" s="112" t="str">
        <f>LEFT(HNTopUp!D132,16)&amp;"."&amp;HNTopUpPay!E132</f>
        <v>Millbrook Park C.2048.SENI.I03.3.Ma22</v>
      </c>
      <c r="K132" s="111" t="b">
        <v>1</v>
      </c>
      <c r="L132" s="117" t="s">
        <v>1275</v>
      </c>
      <c r="M132" s="111" t="b">
        <v>1</v>
      </c>
      <c r="N132" s="111" t="s">
        <v>1276</v>
      </c>
      <c r="O132" s="118" t="str">
        <f>HNTopUp!O132</f>
        <v>10265/516500</v>
      </c>
      <c r="P132" s="111" t="b">
        <v>1</v>
      </c>
      <c r="Q132" s="111" t="b">
        <v>1</v>
      </c>
      <c r="R132" s="111" t="b">
        <v>1</v>
      </c>
      <c r="T132" s="10">
        <f t="shared" si="6"/>
        <v>20</v>
      </c>
      <c r="U132" s="1">
        <f t="shared" si="7"/>
        <v>37</v>
      </c>
    </row>
    <row r="133" spans="1:21" x14ac:dyDescent="0.25">
      <c r="A133" s="108">
        <v>1</v>
      </c>
      <c r="B133" s="109">
        <v>2</v>
      </c>
      <c r="C133" s="110">
        <f>HNTopUp!E133</f>
        <v>400086</v>
      </c>
      <c r="D133" s="111" t="b">
        <v>1</v>
      </c>
      <c r="E133" s="112" t="str">
        <f>HNTopUp!N133&amp;"."&amp;HNTopUpPay!$C$5</f>
        <v>3305.EHCP.I03.1.Ma22</v>
      </c>
      <c r="F133" s="113">
        <f t="shared" ca="1" si="4"/>
        <v>44697</v>
      </c>
      <c r="G133" s="114" cm="1">
        <f t="array" ref="G133">IF(SUMPRODUCT((HNTopUp!$Q$19:$AB$19=$B$5)*HNTopUp!Q133:AB133)&gt;0,SUMPRODUCT((HNTopUp!$Q$19:$AB$19=$B$5)*HNTopUp!Q133:AB133),0)</f>
        <v>3132.9938461538459</v>
      </c>
      <c r="H133" s="115">
        <f t="shared" ca="1" si="5"/>
        <v>44697</v>
      </c>
      <c r="I133" s="116">
        <v>0</v>
      </c>
      <c r="J133" s="112" t="str">
        <f>LEFT(HNTopUp!D133,16)&amp;"."&amp;HNTopUpPay!E133</f>
        <v>Monken Hadley C .3305.EHCP.I03.1.Ma22</v>
      </c>
      <c r="K133" s="111" t="b">
        <v>1</v>
      </c>
      <c r="L133" s="117" t="s">
        <v>1275</v>
      </c>
      <c r="M133" s="111" t="b">
        <v>1</v>
      </c>
      <c r="N133" s="111" t="s">
        <v>1276</v>
      </c>
      <c r="O133" s="118" t="str">
        <f>HNTopUp!O133</f>
        <v>11431/543965</v>
      </c>
      <c r="P133" s="111" t="b">
        <v>1</v>
      </c>
      <c r="Q133" s="111" t="b">
        <v>1</v>
      </c>
      <c r="R133" s="111" t="b">
        <v>1</v>
      </c>
      <c r="T133" s="10">
        <f t="shared" si="6"/>
        <v>20</v>
      </c>
      <c r="U133" s="1">
        <f t="shared" si="7"/>
        <v>37</v>
      </c>
    </row>
    <row r="134" spans="1:21" x14ac:dyDescent="0.25">
      <c r="A134" s="108">
        <v>1</v>
      </c>
      <c r="B134" s="109">
        <v>2</v>
      </c>
      <c r="C134" s="110">
        <f>HNTopUp!E134</f>
        <v>400048</v>
      </c>
      <c r="D134" s="111" t="b">
        <v>1</v>
      </c>
      <c r="E134" s="112" t="str">
        <f>HNTopUp!N134&amp;"."&amp;HNTopUpPay!$C$5</f>
        <v>2042.EHCP.I03.1.Ma22</v>
      </c>
      <c r="F134" s="113">
        <f t="shared" ca="1" si="4"/>
        <v>44697</v>
      </c>
      <c r="G134" s="114" cm="1">
        <f t="array" ref="G134">IF(SUMPRODUCT((HNTopUp!$Q$19:$AB$19=$B$5)*HNTopUp!Q134:AB134)&gt;0,SUMPRODUCT((HNTopUp!$Q$19:$AB$19=$B$5)*HNTopUp!Q134:AB134),0)</f>
        <v>6925.7753846153846</v>
      </c>
      <c r="H134" s="115">
        <f t="shared" ca="1" si="5"/>
        <v>44697</v>
      </c>
      <c r="I134" s="116">
        <v>0</v>
      </c>
      <c r="J134" s="112" t="str">
        <f>LEFT(HNTopUp!D134,16)&amp;"."&amp;HNTopUpPay!E134</f>
        <v>Monkfrith School.2042.EHCP.I03.1.Ma22</v>
      </c>
      <c r="K134" s="111" t="b">
        <v>1</v>
      </c>
      <c r="L134" s="117" t="s">
        <v>1275</v>
      </c>
      <c r="M134" s="111" t="b">
        <v>1</v>
      </c>
      <c r="N134" s="111" t="s">
        <v>1276</v>
      </c>
      <c r="O134" s="118" t="str">
        <f>HNTopUp!O134</f>
        <v>11431/543965</v>
      </c>
      <c r="P134" s="111" t="b">
        <v>1</v>
      </c>
      <c r="Q134" s="111" t="b">
        <v>1</v>
      </c>
      <c r="R134" s="111" t="b">
        <v>1</v>
      </c>
      <c r="T134" s="10">
        <f t="shared" si="6"/>
        <v>20</v>
      </c>
      <c r="U134" s="1">
        <f t="shared" si="7"/>
        <v>37</v>
      </c>
    </row>
    <row r="135" spans="1:21" x14ac:dyDescent="0.25">
      <c r="A135" s="108">
        <v>1</v>
      </c>
      <c r="B135" s="109">
        <v>2</v>
      </c>
      <c r="C135" s="110">
        <f>HNTopUp!E135</f>
        <v>400087</v>
      </c>
      <c r="D135" s="111" t="b">
        <v>1</v>
      </c>
      <c r="E135" s="112" t="str">
        <f>HNTopUp!N135&amp;"."&amp;HNTopUpPay!$C$5</f>
        <v>2044.EHCP.I03.1.Ma22</v>
      </c>
      <c r="F135" s="113">
        <f t="shared" ca="1" si="4"/>
        <v>44697</v>
      </c>
      <c r="G135" s="114" cm="1">
        <f t="array" ref="G135">IF(SUMPRODUCT((HNTopUp!$Q$19:$AB$19=$B$5)*HNTopUp!Q135:AB135)&gt;0,SUMPRODUCT((HNTopUp!$Q$19:$AB$19=$B$5)*HNTopUp!Q135:AB135),0)</f>
        <v>2126.3392307692311</v>
      </c>
      <c r="H135" s="115">
        <f t="shared" ca="1" si="5"/>
        <v>44697</v>
      </c>
      <c r="I135" s="116">
        <v>0</v>
      </c>
      <c r="J135" s="112" t="str">
        <f>LEFT(HNTopUp!D135,16)&amp;"."&amp;HNTopUpPay!E135</f>
        <v>Moss Hall Infant.2044.EHCP.I03.1.Ma22</v>
      </c>
      <c r="K135" s="111" t="b">
        <v>1</v>
      </c>
      <c r="L135" s="117" t="s">
        <v>1275</v>
      </c>
      <c r="M135" s="111" t="b">
        <v>1</v>
      </c>
      <c r="N135" s="111" t="s">
        <v>1276</v>
      </c>
      <c r="O135" s="118" t="str">
        <f>HNTopUp!O135</f>
        <v>11431/543965</v>
      </c>
      <c r="P135" s="111" t="b">
        <v>1</v>
      </c>
      <c r="Q135" s="111" t="b">
        <v>1</v>
      </c>
      <c r="R135" s="111" t="b">
        <v>1</v>
      </c>
      <c r="T135" s="10">
        <f t="shared" si="6"/>
        <v>20</v>
      </c>
      <c r="U135" s="1">
        <f t="shared" si="7"/>
        <v>37</v>
      </c>
    </row>
    <row r="136" spans="1:21" x14ac:dyDescent="0.25">
      <c r="A136" s="108">
        <v>1</v>
      </c>
      <c r="B136" s="109">
        <v>2</v>
      </c>
      <c r="C136" s="110">
        <f>HNTopUp!E136</f>
        <v>400088</v>
      </c>
      <c r="D136" s="111" t="b">
        <v>1</v>
      </c>
      <c r="E136" s="112" t="str">
        <f>HNTopUp!N136&amp;"."&amp;HNTopUpPay!$C$5</f>
        <v>2043.EHCP.I03.1.Ma22</v>
      </c>
      <c r="F136" s="113">
        <f t="shared" ca="1" si="4"/>
        <v>44697</v>
      </c>
      <c r="G136" s="114" cm="1">
        <f t="array" ref="G136">IF(SUMPRODUCT((HNTopUp!$Q$19:$AB$19=$B$5)*HNTopUp!Q136:AB136)&gt;0,SUMPRODUCT((HNTopUp!$Q$19:$AB$19=$B$5)*HNTopUp!Q136:AB136),0)</f>
        <v>8170.2184615384613</v>
      </c>
      <c r="H136" s="115">
        <f t="shared" ca="1" si="5"/>
        <v>44697</v>
      </c>
      <c r="I136" s="116">
        <v>0</v>
      </c>
      <c r="J136" s="112" t="str">
        <f>LEFT(HNTopUp!D136,16)&amp;"."&amp;HNTopUpPay!E136</f>
        <v>Moss Hall Junior.2043.EHCP.I03.1.Ma22</v>
      </c>
      <c r="K136" s="111" t="b">
        <v>1</v>
      </c>
      <c r="L136" s="117" t="s">
        <v>1275</v>
      </c>
      <c r="M136" s="111" t="b">
        <v>1</v>
      </c>
      <c r="N136" s="111" t="s">
        <v>1276</v>
      </c>
      <c r="O136" s="118" t="str">
        <f>HNTopUp!O136</f>
        <v>11431/543965</v>
      </c>
      <c r="P136" s="111" t="b">
        <v>1</v>
      </c>
      <c r="Q136" s="111" t="b">
        <v>1</v>
      </c>
      <c r="R136" s="111" t="b">
        <v>1</v>
      </c>
      <c r="T136" s="10">
        <f t="shared" si="6"/>
        <v>20</v>
      </c>
      <c r="U136" s="1">
        <f t="shared" si="7"/>
        <v>37</v>
      </c>
    </row>
    <row r="137" spans="1:21" x14ac:dyDescent="0.25">
      <c r="A137" s="108">
        <v>1</v>
      </c>
      <c r="B137" s="109">
        <v>2</v>
      </c>
      <c r="C137" s="110">
        <f>HNTopUp!E137</f>
        <v>400072</v>
      </c>
      <c r="D137" s="111" t="b">
        <v>1</v>
      </c>
      <c r="E137" s="112" t="str">
        <f>HNTopUp!N137&amp;"."&amp;HNTopUpPay!$C$5</f>
        <v>1002.EHCP.I03.1.Ma22</v>
      </c>
      <c r="F137" s="113">
        <f t="shared" ca="1" si="4"/>
        <v>44697</v>
      </c>
      <c r="G137" s="114" cm="1">
        <f t="array" ref="G137">IF(SUMPRODUCT((HNTopUp!$Q$19:$AB$19=$B$5)*HNTopUp!Q137:AB137)&gt;0,SUMPRODUCT((HNTopUp!$Q$19:$AB$19=$B$5)*HNTopUp!Q137:AB137),0)</f>
        <v>514.64461538461535</v>
      </c>
      <c r="H137" s="115">
        <f t="shared" ca="1" si="5"/>
        <v>44697</v>
      </c>
      <c r="I137" s="116">
        <v>0</v>
      </c>
      <c r="J137" s="112" t="str">
        <f>LEFT(HNTopUp!D137,16)&amp;"."&amp;HNTopUpPay!E137</f>
        <v>Moss Hall Nurser.1002.EHCP.I03.1.Ma22</v>
      </c>
      <c r="K137" s="111" t="b">
        <v>1</v>
      </c>
      <c r="L137" s="117" t="s">
        <v>1275</v>
      </c>
      <c r="M137" s="111" t="b">
        <v>1</v>
      </c>
      <c r="N137" s="111" t="s">
        <v>1276</v>
      </c>
      <c r="O137" s="118" t="str">
        <f>HNTopUp!O137</f>
        <v>11439/543965</v>
      </c>
      <c r="P137" s="111" t="b">
        <v>1</v>
      </c>
      <c r="Q137" s="111" t="b">
        <v>1</v>
      </c>
      <c r="R137" s="111" t="b">
        <v>1</v>
      </c>
      <c r="T137" s="10">
        <f t="shared" si="6"/>
        <v>20</v>
      </c>
      <c r="U137" s="1">
        <f t="shared" si="7"/>
        <v>37</v>
      </c>
    </row>
    <row r="138" spans="1:21" x14ac:dyDescent="0.25">
      <c r="A138" s="108">
        <v>1</v>
      </c>
      <c r="B138" s="109">
        <v>2</v>
      </c>
      <c r="C138" s="110">
        <f>HNTopUp!E138</f>
        <v>400072</v>
      </c>
      <c r="D138" s="111" t="b">
        <v>1</v>
      </c>
      <c r="E138" s="112" t="str">
        <f>HNTopUp!N138&amp;"."&amp;HNTopUpPay!$C$5</f>
        <v>1002.SENI.I03.2.Ma22</v>
      </c>
      <c r="F138" s="113">
        <f t="shared" ca="1" si="4"/>
        <v>44697</v>
      </c>
      <c r="G138" s="114" cm="1">
        <f t="array" ref="G138">IF(SUMPRODUCT((HNTopUp!$Q$19:$AB$19=$B$5)*HNTopUp!Q138:AB138)&gt;0,SUMPRODUCT((HNTopUp!$Q$19:$AB$19=$B$5)*HNTopUp!Q138:AB138),0)</f>
        <v>1879.7934615384615</v>
      </c>
      <c r="H138" s="115">
        <f t="shared" ca="1" si="5"/>
        <v>44697</v>
      </c>
      <c r="I138" s="116">
        <v>0</v>
      </c>
      <c r="J138" s="112" t="str">
        <f>LEFT(HNTopUp!D138,16)&amp;"."&amp;HNTopUpPay!E138</f>
        <v>Moss Hall Nurser.1002.SENI.I03.2.Ma22</v>
      </c>
      <c r="K138" s="111" t="b">
        <v>1</v>
      </c>
      <c r="L138" s="117" t="s">
        <v>1275</v>
      </c>
      <c r="M138" s="111" t="b">
        <v>1</v>
      </c>
      <c r="N138" s="111" t="s">
        <v>1276</v>
      </c>
      <c r="O138" s="118" t="str">
        <f>HNTopUp!O138</f>
        <v>10265/543965</v>
      </c>
      <c r="P138" s="111" t="b">
        <v>1</v>
      </c>
      <c r="Q138" s="111" t="b">
        <v>1</v>
      </c>
      <c r="R138" s="111" t="b">
        <v>1</v>
      </c>
      <c r="T138" s="10">
        <f t="shared" si="6"/>
        <v>20</v>
      </c>
      <c r="U138" s="1">
        <f t="shared" si="7"/>
        <v>37</v>
      </c>
    </row>
    <row r="139" spans="1:21" x14ac:dyDescent="0.25">
      <c r="A139" s="108">
        <v>1</v>
      </c>
      <c r="B139" s="109">
        <v>2</v>
      </c>
      <c r="C139" s="110">
        <f>HNTopUp!E139</f>
        <v>158733</v>
      </c>
      <c r="D139" s="111" t="b">
        <v>1</v>
      </c>
      <c r="E139" s="112" t="str">
        <f>HNTopUp!N139&amp;"."&amp;HNTopUpPay!$C$5</f>
        <v>2053.EHCP.I03.1.Ma22</v>
      </c>
      <c r="F139" s="113">
        <f t="shared" ca="1" si="4"/>
        <v>44697</v>
      </c>
      <c r="G139" s="114" cm="1">
        <f t="array" ref="G139">IF(SUMPRODUCT((HNTopUp!$Q$19:$AB$19=$B$5)*HNTopUp!Q139:AB139)&gt;0,SUMPRODUCT((HNTopUp!$Q$19:$AB$19=$B$5)*HNTopUp!Q139:AB139),0)</f>
        <v>1800.4992307692305</v>
      </c>
      <c r="H139" s="115">
        <f t="shared" ca="1" si="5"/>
        <v>44697</v>
      </c>
      <c r="I139" s="116">
        <v>0</v>
      </c>
      <c r="J139" s="112" t="str">
        <f>LEFT(HNTopUp!D139,16)&amp;"."&amp;HNTopUpPay!E139</f>
        <v>Noam Primary Sch.2053.EHCP.I03.1.Ma22</v>
      </c>
      <c r="K139" s="111" t="b">
        <v>1</v>
      </c>
      <c r="L139" s="117" t="s">
        <v>1275</v>
      </c>
      <c r="M139" s="111" t="b">
        <v>1</v>
      </c>
      <c r="N139" s="111" t="s">
        <v>1276</v>
      </c>
      <c r="O139" s="118" t="str">
        <f>HNTopUp!O139</f>
        <v>11431/543965</v>
      </c>
      <c r="P139" s="111" t="b">
        <v>1</v>
      </c>
      <c r="Q139" s="111" t="b">
        <v>1</v>
      </c>
      <c r="R139" s="111" t="b">
        <v>1</v>
      </c>
      <c r="T139" s="10">
        <f t="shared" si="6"/>
        <v>20</v>
      </c>
      <c r="U139" s="1">
        <f t="shared" si="7"/>
        <v>37</v>
      </c>
    </row>
    <row r="140" spans="1:21" x14ac:dyDescent="0.25">
      <c r="A140" s="108">
        <v>1</v>
      </c>
      <c r="B140" s="109">
        <v>2</v>
      </c>
      <c r="C140" s="110">
        <f>HNTopUp!E140</f>
        <v>158733</v>
      </c>
      <c r="D140" s="111" t="b">
        <v>1</v>
      </c>
      <c r="E140" s="112" t="str">
        <f>HNTopUp!N140&amp;"."&amp;HNTopUpPay!$C$5</f>
        <v>2053.EHCP.I03.2.Ma22</v>
      </c>
      <c r="F140" s="113">
        <f t="shared" ca="1" si="4"/>
        <v>44697</v>
      </c>
      <c r="G140" s="114" cm="1">
        <f t="array" ref="G140">IF(SUMPRODUCT((HNTopUp!$Q$19:$AB$19=$B$5)*HNTopUp!Q140:AB140)&gt;0,SUMPRODUCT((HNTopUp!$Q$19:$AB$19=$B$5)*HNTopUp!Q140:AB140),0)</f>
        <v>396.44230769230768</v>
      </c>
      <c r="H140" s="115">
        <f t="shared" ca="1" si="5"/>
        <v>44697</v>
      </c>
      <c r="I140" s="116">
        <v>0</v>
      </c>
      <c r="J140" s="112" t="str">
        <f>LEFT(HNTopUp!D140,16)&amp;"."&amp;HNTopUpPay!E140</f>
        <v>Noam Primary Sch.2053.EHCP.I03.2.Ma22</v>
      </c>
      <c r="K140" s="111" t="b">
        <v>1</v>
      </c>
      <c r="L140" s="117" t="s">
        <v>1275</v>
      </c>
      <c r="M140" s="111" t="b">
        <v>1</v>
      </c>
      <c r="N140" s="111" t="s">
        <v>1276</v>
      </c>
      <c r="O140" s="118" t="str">
        <f>HNTopUp!O140</f>
        <v>11436/543965</v>
      </c>
      <c r="P140" s="111" t="b">
        <v>1</v>
      </c>
      <c r="Q140" s="111" t="b">
        <v>1</v>
      </c>
      <c r="R140" s="111" t="b">
        <v>1</v>
      </c>
      <c r="T140" s="10">
        <f t="shared" si="6"/>
        <v>20</v>
      </c>
      <c r="U140" s="1">
        <f t="shared" si="7"/>
        <v>37</v>
      </c>
    </row>
    <row r="141" spans="1:21" x14ac:dyDescent="0.25">
      <c r="A141" s="108">
        <v>1</v>
      </c>
      <c r="B141" s="109">
        <v>2</v>
      </c>
      <c r="C141" s="110">
        <f>HNTopUp!E141</f>
        <v>400089</v>
      </c>
      <c r="D141" s="111" t="b">
        <v>1</v>
      </c>
      <c r="E141" s="112" t="str">
        <f>HNTopUp!N141&amp;"."&amp;HNTopUpPay!$C$5</f>
        <v>2045.EHCP.I03.1.Ma22</v>
      </c>
      <c r="F141" s="113">
        <f t="shared" ca="1" si="4"/>
        <v>44697</v>
      </c>
      <c r="G141" s="114" cm="1">
        <f t="array" ref="G141">IF(SUMPRODUCT((HNTopUp!$Q$19:$AB$19=$B$5)*HNTopUp!Q141:AB141)&gt;0,SUMPRODUCT((HNTopUp!$Q$19:$AB$19=$B$5)*HNTopUp!Q141:AB141),0)</f>
        <v>5673.9292307692313</v>
      </c>
      <c r="H141" s="115">
        <f t="shared" ca="1" si="5"/>
        <v>44697</v>
      </c>
      <c r="I141" s="116">
        <v>0</v>
      </c>
      <c r="J141" s="112" t="str">
        <f>LEFT(HNTopUp!D141,16)&amp;"."&amp;HNTopUpPay!E141</f>
        <v>Northside School.2045.EHCP.I03.1.Ma22</v>
      </c>
      <c r="K141" s="111" t="b">
        <v>1</v>
      </c>
      <c r="L141" s="117" t="s">
        <v>1275</v>
      </c>
      <c r="M141" s="111" t="b">
        <v>1</v>
      </c>
      <c r="N141" s="111" t="s">
        <v>1276</v>
      </c>
      <c r="O141" s="118" t="str">
        <f>HNTopUp!O141</f>
        <v>11431/543965</v>
      </c>
      <c r="P141" s="111" t="b">
        <v>1</v>
      </c>
      <c r="Q141" s="111" t="b">
        <v>1</v>
      </c>
      <c r="R141" s="111" t="b">
        <v>1</v>
      </c>
      <c r="T141" s="10">
        <f t="shared" si="6"/>
        <v>20</v>
      </c>
      <c r="U141" s="1">
        <f t="shared" si="7"/>
        <v>37</v>
      </c>
    </row>
    <row r="142" spans="1:21" x14ac:dyDescent="0.25">
      <c r="A142" s="108">
        <v>1</v>
      </c>
      <c r="B142" s="109">
        <v>2</v>
      </c>
      <c r="C142" s="110">
        <f>HNTopUp!E142</f>
        <v>400089</v>
      </c>
      <c r="D142" s="111" t="b">
        <v>1</v>
      </c>
      <c r="E142" s="112" t="str">
        <f>HNTopUp!N142&amp;"."&amp;HNTopUpPay!$C$5</f>
        <v>2045.EHCP.I03.2.Ma22</v>
      </c>
      <c r="F142" s="113">
        <f t="shared" ca="1" si="4"/>
        <v>44697</v>
      </c>
      <c r="G142" s="114" cm="1">
        <f t="array" ref="G142">IF(SUMPRODUCT((HNTopUp!$Q$19:$AB$19=$B$5)*HNTopUp!Q142:AB142)&gt;0,SUMPRODUCT((HNTopUp!$Q$19:$AB$19=$B$5)*HNTopUp!Q142:AB142),0)</f>
        <v>118.93307692307692</v>
      </c>
      <c r="H142" s="115">
        <f t="shared" ca="1" si="5"/>
        <v>44697</v>
      </c>
      <c r="I142" s="116">
        <v>0</v>
      </c>
      <c r="J142" s="112" t="str">
        <f>LEFT(HNTopUp!D142,16)&amp;"."&amp;HNTopUpPay!E142</f>
        <v>Northside School.2045.EHCP.I03.2.Ma22</v>
      </c>
      <c r="K142" s="111" t="b">
        <v>1</v>
      </c>
      <c r="L142" s="117" t="s">
        <v>1275</v>
      </c>
      <c r="M142" s="111" t="b">
        <v>1</v>
      </c>
      <c r="N142" s="111" t="s">
        <v>1276</v>
      </c>
      <c r="O142" s="118" t="str">
        <f>HNTopUp!O142</f>
        <v>11436/543965</v>
      </c>
      <c r="P142" s="111" t="b">
        <v>1</v>
      </c>
      <c r="Q142" s="111" t="b">
        <v>1</v>
      </c>
      <c r="R142" s="111" t="b">
        <v>1</v>
      </c>
      <c r="T142" s="10">
        <f t="shared" si="6"/>
        <v>20</v>
      </c>
      <c r="U142" s="1">
        <f t="shared" si="7"/>
        <v>37</v>
      </c>
    </row>
    <row r="143" spans="1:21" x14ac:dyDescent="0.25">
      <c r="A143" s="108">
        <v>1</v>
      </c>
      <c r="B143" s="109">
        <v>2</v>
      </c>
      <c r="C143" s="110">
        <f>HNTopUp!E143</f>
        <v>400034</v>
      </c>
      <c r="D143" s="111" t="b">
        <v>1</v>
      </c>
      <c r="E143" s="112" t="str">
        <f>HNTopUp!N143&amp;"."&amp;HNTopUpPay!$C$5</f>
        <v>7005.SPEC.I03.1.Ma22</v>
      </c>
      <c r="F143" s="113">
        <f t="shared" ca="1" si="4"/>
        <v>44697</v>
      </c>
      <c r="G143" s="114" cm="1">
        <f t="array" ref="G143">IF(SUMPRODUCT((HNTopUp!$Q$19:$AB$19=$B$5)*HNTopUp!Q143:AB143)&gt;0,SUMPRODUCT((HNTopUp!$Q$19:$AB$19=$B$5)*HNTopUp!Q143:AB143),0)</f>
        <v>118437.41</v>
      </c>
      <c r="H143" s="115">
        <f t="shared" ca="1" si="5"/>
        <v>44697</v>
      </c>
      <c r="I143" s="116">
        <v>0</v>
      </c>
      <c r="J143" s="112" t="str">
        <f>LEFT(HNTopUp!D143,16)&amp;"."&amp;HNTopUpPay!E143</f>
        <v>Northway.7005.SPEC.I03.1.Ma22</v>
      </c>
      <c r="K143" s="111" t="b">
        <v>1</v>
      </c>
      <c r="L143" s="117" t="s">
        <v>1275</v>
      </c>
      <c r="M143" s="111" t="b">
        <v>1</v>
      </c>
      <c r="N143" s="111" t="s">
        <v>1276</v>
      </c>
      <c r="O143" s="118" t="str">
        <f>HNTopUp!O143</f>
        <v>11433/543965</v>
      </c>
      <c r="P143" s="111" t="b">
        <v>1</v>
      </c>
      <c r="Q143" s="111" t="b">
        <v>1</v>
      </c>
      <c r="R143" s="111" t="b">
        <v>1</v>
      </c>
      <c r="T143" s="10">
        <f t="shared" si="6"/>
        <v>20</v>
      </c>
      <c r="U143" s="1">
        <f t="shared" si="7"/>
        <v>29</v>
      </c>
    </row>
    <row r="144" spans="1:21" x14ac:dyDescent="0.25">
      <c r="A144" s="108">
        <v>1</v>
      </c>
      <c r="B144" s="109">
        <v>2</v>
      </c>
      <c r="C144" s="110">
        <f>HNTopUp!E144</f>
        <v>157308</v>
      </c>
      <c r="D144" s="111" t="b">
        <v>1</v>
      </c>
      <c r="E144" s="112" t="str">
        <f>HNTopUp!N144&amp;"."&amp;HNTopUpPay!$C$5</f>
        <v>5950.SPEC.I03.1.Ma22</v>
      </c>
      <c r="F144" s="113">
        <f t="shared" ca="1" si="4"/>
        <v>44697</v>
      </c>
      <c r="G144" s="114" cm="1">
        <f t="array" ref="G144">IF(SUMPRODUCT((HNTopUp!$Q$19:$AB$19=$B$5)*HNTopUp!Q144:AB144)&gt;0,SUMPRODUCT((HNTopUp!$Q$19:$AB$19=$B$5)*HNTopUp!Q144:AB144),0)</f>
        <v>53560.768461538464</v>
      </c>
      <c r="H144" s="115">
        <f t="shared" ca="1" si="5"/>
        <v>44697</v>
      </c>
      <c r="I144" s="116">
        <v>0</v>
      </c>
      <c r="J144" s="112" t="str">
        <f>LEFT(HNTopUp!D144,16)&amp;"."&amp;HNTopUpPay!E144</f>
        <v>Oak Hill School.5950.SPEC.I03.1.Ma22</v>
      </c>
      <c r="K144" s="111" t="b">
        <v>1</v>
      </c>
      <c r="L144" s="117" t="s">
        <v>1275</v>
      </c>
      <c r="M144" s="111" t="b">
        <v>1</v>
      </c>
      <c r="N144" s="111" t="s">
        <v>1276</v>
      </c>
      <c r="O144" s="118" t="str">
        <f>HNTopUp!O144</f>
        <v>11491/516500</v>
      </c>
      <c r="P144" s="111" t="b">
        <v>1</v>
      </c>
      <c r="Q144" s="111" t="b">
        <v>1</v>
      </c>
      <c r="R144" s="111" t="b">
        <v>1</v>
      </c>
      <c r="T144" s="10">
        <f t="shared" si="6"/>
        <v>20</v>
      </c>
      <c r="U144" s="1">
        <f t="shared" si="7"/>
        <v>36</v>
      </c>
    </row>
    <row r="145" spans="1:21" x14ac:dyDescent="0.25">
      <c r="A145" s="108">
        <v>1</v>
      </c>
      <c r="B145" s="109">
        <v>2</v>
      </c>
      <c r="C145" s="110">
        <f>HNTopUp!E145</f>
        <v>156901</v>
      </c>
      <c r="D145" s="111" t="b">
        <v>1</v>
      </c>
      <c r="E145" s="112" t="str">
        <f>HNTopUp!N145&amp;"."&amp;HNTopUpPay!$C$5</f>
        <v>7000.SPEC.I03.1.Ma22</v>
      </c>
      <c r="F145" s="113">
        <f t="shared" ca="1" si="4"/>
        <v>44697</v>
      </c>
      <c r="G145" s="114" cm="1">
        <f t="array" ref="G145">IF(SUMPRODUCT((HNTopUp!$Q$19:$AB$19=$B$5)*HNTopUp!Q145:AB145)&gt;0,SUMPRODUCT((HNTopUp!$Q$19:$AB$19=$B$5)*HNTopUp!Q145:AB145),0)</f>
        <v>194890.83410256414</v>
      </c>
      <c r="H145" s="115">
        <f t="shared" ca="1" si="5"/>
        <v>44697</v>
      </c>
      <c r="I145" s="116">
        <v>0</v>
      </c>
      <c r="J145" s="112" t="str">
        <f>LEFT(HNTopUp!D145,16)&amp;"."&amp;HNTopUpPay!E145</f>
        <v>Oak Lodge Academ.7000.SPEC.I03.1.Ma22</v>
      </c>
      <c r="K145" s="111" t="b">
        <v>1</v>
      </c>
      <c r="L145" s="117" t="s">
        <v>1275</v>
      </c>
      <c r="M145" s="111" t="b">
        <v>1</v>
      </c>
      <c r="N145" s="111" t="s">
        <v>1276</v>
      </c>
      <c r="O145" s="118" t="str">
        <f>HNTopUp!O145</f>
        <v>11491/516500</v>
      </c>
      <c r="P145" s="111" t="b">
        <v>1</v>
      </c>
      <c r="Q145" s="111" t="b">
        <v>1</v>
      </c>
      <c r="R145" s="111" t="b">
        <v>1</v>
      </c>
      <c r="T145" s="10">
        <f t="shared" si="6"/>
        <v>20</v>
      </c>
      <c r="U145" s="1">
        <f t="shared" si="7"/>
        <v>37</v>
      </c>
    </row>
    <row r="146" spans="1:21" x14ac:dyDescent="0.25">
      <c r="A146" s="108">
        <v>1</v>
      </c>
      <c r="B146" s="109">
        <v>2</v>
      </c>
      <c r="C146" s="110">
        <f>HNTopUp!E146</f>
        <v>400091</v>
      </c>
      <c r="D146" s="111" t="b">
        <v>1</v>
      </c>
      <c r="E146" s="112" t="str">
        <f>HNTopUp!N146&amp;"."&amp;HNTopUpPay!$C$5</f>
        <v>7009.SPEC.I03.1.Ma22</v>
      </c>
      <c r="F146" s="113">
        <f t="shared" ca="1" si="4"/>
        <v>44697</v>
      </c>
      <c r="G146" s="114" cm="1">
        <f t="array" ref="G146">IF(SUMPRODUCT((HNTopUp!$Q$19:$AB$19=$B$5)*HNTopUp!Q146:AB146)&gt;0,SUMPRODUCT((HNTopUp!$Q$19:$AB$19=$B$5)*HNTopUp!Q146:AB146),0)</f>
        <v>142801.31948717951</v>
      </c>
      <c r="H146" s="115">
        <f t="shared" ca="1" si="5"/>
        <v>44697</v>
      </c>
      <c r="I146" s="116">
        <v>0</v>
      </c>
      <c r="J146" s="112" t="str">
        <f>LEFT(HNTopUp!D146,16)&amp;"."&amp;HNTopUpPay!E146</f>
        <v>Oakleigh.7009.SPEC.I03.1.Ma22</v>
      </c>
      <c r="K146" s="111" t="b">
        <v>1</v>
      </c>
      <c r="L146" s="117" t="s">
        <v>1275</v>
      </c>
      <c r="M146" s="111" t="b">
        <v>1</v>
      </c>
      <c r="N146" s="111" t="s">
        <v>1276</v>
      </c>
      <c r="O146" s="118" t="str">
        <f>HNTopUp!O146</f>
        <v>11433/543965</v>
      </c>
      <c r="P146" s="111" t="b">
        <v>1</v>
      </c>
      <c r="Q146" s="111" t="b">
        <v>1</v>
      </c>
      <c r="R146" s="111" t="b">
        <v>1</v>
      </c>
      <c r="T146" s="10">
        <f t="shared" si="6"/>
        <v>20</v>
      </c>
      <c r="U146" s="1">
        <f t="shared" si="7"/>
        <v>29</v>
      </c>
    </row>
    <row r="147" spans="1:21" x14ac:dyDescent="0.25">
      <c r="A147" s="108">
        <v>1</v>
      </c>
      <c r="B147" s="109">
        <v>2</v>
      </c>
      <c r="C147" s="110">
        <f>HNTopUp!E147</f>
        <v>400113</v>
      </c>
      <c r="D147" s="111" t="b">
        <v>1</v>
      </c>
      <c r="E147" s="112" t="str">
        <f>HNTopUp!N147&amp;"."&amp;HNTopUpPay!$C$5</f>
        <v>2077.ARPs.I03.1.Ma22</v>
      </c>
      <c r="F147" s="113">
        <f t="shared" ca="1" si="4"/>
        <v>44697</v>
      </c>
      <c r="G147" s="114" cm="1">
        <f t="array" ref="G147">IF(SUMPRODUCT((HNTopUp!$Q$19:$AB$19=$B$5)*HNTopUp!Q147:AB147)&gt;0,SUMPRODUCT((HNTopUp!$Q$19:$AB$19=$B$5)*HNTopUp!Q147:AB147),0)</f>
        <v>29101.513076923071</v>
      </c>
      <c r="H147" s="115">
        <f t="shared" ca="1" si="5"/>
        <v>44697</v>
      </c>
      <c r="I147" s="116">
        <v>0</v>
      </c>
      <c r="J147" s="112" t="str">
        <f>LEFT(HNTopUp!D147,16)&amp;"."&amp;HNTopUpPay!E147</f>
        <v>Orion Primary Sc.2077.ARPs.I03.1.Ma22</v>
      </c>
      <c r="K147" s="111" t="b">
        <v>1</v>
      </c>
      <c r="L147" s="117" t="s">
        <v>1275</v>
      </c>
      <c r="M147" s="111" t="b">
        <v>1</v>
      </c>
      <c r="N147" s="111" t="s">
        <v>1276</v>
      </c>
      <c r="O147" s="118" t="str">
        <f>HNTopUp!O147</f>
        <v>11432/543965</v>
      </c>
      <c r="P147" s="111" t="b">
        <v>1</v>
      </c>
      <c r="Q147" s="111" t="b">
        <v>1</v>
      </c>
      <c r="R147" s="111" t="b">
        <v>1</v>
      </c>
      <c r="T147" s="10">
        <f t="shared" si="6"/>
        <v>20</v>
      </c>
      <c r="U147" s="1">
        <f t="shared" si="7"/>
        <v>37</v>
      </c>
    </row>
    <row r="148" spans="1:21" x14ac:dyDescent="0.25">
      <c r="A148" s="108">
        <v>1</v>
      </c>
      <c r="B148" s="109">
        <v>2</v>
      </c>
      <c r="C148" s="110">
        <f>HNTopUp!E148</f>
        <v>400113</v>
      </c>
      <c r="D148" s="111" t="b">
        <v>1</v>
      </c>
      <c r="E148" s="112" t="str">
        <f>HNTopUp!N148&amp;"."&amp;HNTopUpPay!$C$5</f>
        <v>2077.EHCP.I03.2.Ma22</v>
      </c>
      <c r="F148" s="113">
        <f t="shared" ca="1" si="4"/>
        <v>44697</v>
      </c>
      <c r="G148" s="114" cm="1">
        <f t="array" ref="G148">IF(SUMPRODUCT((HNTopUp!$Q$19:$AB$19=$B$5)*HNTopUp!Q148:AB148)&gt;0,SUMPRODUCT((HNTopUp!$Q$19:$AB$19=$B$5)*HNTopUp!Q148:AB148),0)</f>
        <v>25341.065128205129</v>
      </c>
      <c r="H148" s="115">
        <f t="shared" ca="1" si="5"/>
        <v>44697</v>
      </c>
      <c r="I148" s="116">
        <v>0</v>
      </c>
      <c r="J148" s="112" t="str">
        <f>LEFT(HNTopUp!D148,16)&amp;"."&amp;HNTopUpPay!E148</f>
        <v>Orion Primary Sc.2077.EHCP.I03.2.Ma22</v>
      </c>
      <c r="K148" s="111" t="b">
        <v>1</v>
      </c>
      <c r="L148" s="117" t="s">
        <v>1275</v>
      </c>
      <c r="M148" s="111" t="b">
        <v>1</v>
      </c>
      <c r="N148" s="111" t="s">
        <v>1276</v>
      </c>
      <c r="O148" s="118" t="str">
        <f>HNTopUp!O148</f>
        <v>11431/543965</v>
      </c>
      <c r="P148" s="111" t="b">
        <v>1</v>
      </c>
      <c r="Q148" s="111" t="b">
        <v>1</v>
      </c>
      <c r="R148" s="111" t="b">
        <v>1</v>
      </c>
      <c r="T148" s="10">
        <f t="shared" si="6"/>
        <v>20</v>
      </c>
      <c r="U148" s="1">
        <f t="shared" si="7"/>
        <v>37</v>
      </c>
    </row>
    <row r="149" spans="1:21" x14ac:dyDescent="0.25">
      <c r="A149" s="108">
        <v>1</v>
      </c>
      <c r="B149" s="109">
        <v>2</v>
      </c>
      <c r="C149" s="110">
        <f>HNTopUp!E149</f>
        <v>400113</v>
      </c>
      <c r="D149" s="111" t="b">
        <v>1</v>
      </c>
      <c r="E149" s="112" t="str">
        <f>HNTopUp!N149&amp;"."&amp;HNTopUpPay!$C$5</f>
        <v>2077.EHCP.I03.3.Ma22</v>
      </c>
      <c r="F149" s="113">
        <f t="shared" ref="F149:F212" ca="1" si="8">TODAY()</f>
        <v>44697</v>
      </c>
      <c r="G149" s="114" cm="1">
        <f t="array" ref="G149">IF(SUMPRODUCT((HNTopUp!$Q$19:$AB$19=$B$5)*HNTopUp!Q149:AB149)&gt;0,SUMPRODUCT((HNTopUp!$Q$19:$AB$19=$B$5)*HNTopUp!Q149:AB149),0)</f>
        <v>1110.04</v>
      </c>
      <c r="H149" s="115">
        <f t="shared" ref="H149:H212" ca="1" si="9">F149</f>
        <v>44697</v>
      </c>
      <c r="I149" s="116">
        <v>0</v>
      </c>
      <c r="J149" s="112" t="str">
        <f>LEFT(HNTopUp!D149,16)&amp;"."&amp;HNTopUpPay!E149</f>
        <v>Orion Primary Sc.2077.EHCP.I03.3.Ma22</v>
      </c>
      <c r="K149" s="111" t="b">
        <v>1</v>
      </c>
      <c r="L149" s="117" t="s">
        <v>1275</v>
      </c>
      <c r="M149" s="111" t="b">
        <v>1</v>
      </c>
      <c r="N149" s="111" t="s">
        <v>1276</v>
      </c>
      <c r="O149" s="118" t="str">
        <f>HNTopUp!O149</f>
        <v>11436/543965</v>
      </c>
      <c r="P149" s="111" t="b">
        <v>1</v>
      </c>
      <c r="Q149" s="111" t="b">
        <v>1</v>
      </c>
      <c r="R149" s="111" t="b">
        <v>1</v>
      </c>
      <c r="T149" s="10">
        <f t="shared" ref="T149:T193" si="10">LEN(E149)</f>
        <v>20</v>
      </c>
      <c r="U149" s="1">
        <f t="shared" ref="U149:U193" si="11">LEN(J149)</f>
        <v>37</v>
      </c>
    </row>
    <row r="150" spans="1:21" x14ac:dyDescent="0.25">
      <c r="A150" s="108">
        <v>1</v>
      </c>
      <c r="B150" s="109">
        <v>2</v>
      </c>
      <c r="C150" s="110">
        <f>HNTopUp!E150</f>
        <v>400113</v>
      </c>
      <c r="D150" s="111" t="b">
        <v>1</v>
      </c>
      <c r="E150" s="112" t="str">
        <f>HNTopUp!N150&amp;"."&amp;HNTopUpPay!$C$5</f>
        <v>2077.SENI.I03.4.Ma22</v>
      </c>
      <c r="F150" s="113">
        <f t="shared" ca="1" si="8"/>
        <v>44697</v>
      </c>
      <c r="G150" s="114" cm="1">
        <f t="array" ref="G150">IF(SUMPRODUCT((HNTopUp!$Q$19:$AB$19=$B$5)*HNTopUp!Q150:AB150)&gt;0,SUMPRODUCT((HNTopUp!$Q$19:$AB$19=$B$5)*HNTopUp!Q150:AB150),0)</f>
        <v>2163.7403846153848</v>
      </c>
      <c r="H150" s="115">
        <f t="shared" ca="1" si="9"/>
        <v>44697</v>
      </c>
      <c r="I150" s="116">
        <v>0</v>
      </c>
      <c r="J150" s="112" t="str">
        <f>LEFT(HNTopUp!D150,16)&amp;"."&amp;HNTopUpPay!E150</f>
        <v>Orion Primary Sc.2077.SENI.I03.4.Ma22</v>
      </c>
      <c r="K150" s="111" t="b">
        <v>1</v>
      </c>
      <c r="L150" s="117" t="s">
        <v>1275</v>
      </c>
      <c r="M150" s="111" t="b">
        <v>1</v>
      </c>
      <c r="N150" s="111" t="s">
        <v>1276</v>
      </c>
      <c r="O150" s="118" t="str">
        <f>HNTopUp!O150</f>
        <v>10265/543965</v>
      </c>
      <c r="P150" s="111" t="b">
        <v>1</v>
      </c>
      <c r="Q150" s="111" t="b">
        <v>1</v>
      </c>
      <c r="R150" s="111" t="b">
        <v>1</v>
      </c>
      <c r="T150" s="10">
        <f t="shared" si="10"/>
        <v>20</v>
      </c>
      <c r="U150" s="1">
        <f t="shared" si="11"/>
        <v>37</v>
      </c>
    </row>
    <row r="151" spans="1:21" x14ac:dyDescent="0.25">
      <c r="A151" s="108">
        <v>1</v>
      </c>
      <c r="B151" s="109">
        <v>2</v>
      </c>
      <c r="C151" s="110">
        <f>HNTopUp!E151</f>
        <v>400021</v>
      </c>
      <c r="D151" s="111" t="b">
        <v>1</v>
      </c>
      <c r="E151" s="112" t="str">
        <f>HNTopUp!N151&amp;"."&amp;HNTopUpPay!$C$5</f>
        <v>5201.EHCP.I03.1.Ma22</v>
      </c>
      <c r="F151" s="113">
        <f t="shared" ca="1" si="8"/>
        <v>44697</v>
      </c>
      <c r="G151" s="114" cm="1">
        <f t="array" ref="G151">IF(SUMPRODUCT((HNTopUp!$Q$19:$AB$19=$B$5)*HNTopUp!Q151:AB151)&gt;0,SUMPRODUCT((HNTopUp!$Q$19:$AB$19=$B$5)*HNTopUp!Q151:AB151),0)</f>
        <v>4635.1961538461528</v>
      </c>
      <c r="H151" s="115">
        <f t="shared" ca="1" si="9"/>
        <v>44697</v>
      </c>
      <c r="I151" s="116">
        <v>0</v>
      </c>
      <c r="J151" s="112" t="str">
        <f>LEFT(HNTopUp!D151,16)&amp;"."&amp;HNTopUpPay!E151</f>
        <v>Osidge Primary S.5201.EHCP.I03.1.Ma22</v>
      </c>
      <c r="K151" s="111" t="b">
        <v>1</v>
      </c>
      <c r="L151" s="117" t="s">
        <v>1275</v>
      </c>
      <c r="M151" s="111" t="b">
        <v>1</v>
      </c>
      <c r="N151" s="111" t="s">
        <v>1276</v>
      </c>
      <c r="O151" s="118" t="str">
        <f>HNTopUp!O151</f>
        <v>11431/543965</v>
      </c>
      <c r="P151" s="111" t="b">
        <v>1</v>
      </c>
      <c r="Q151" s="111" t="b">
        <v>1</v>
      </c>
      <c r="R151" s="111" t="b">
        <v>1</v>
      </c>
      <c r="T151" s="10">
        <f t="shared" si="10"/>
        <v>20</v>
      </c>
      <c r="U151" s="1">
        <f t="shared" si="11"/>
        <v>37</v>
      </c>
    </row>
    <row r="152" spans="1:21" x14ac:dyDescent="0.25">
      <c r="A152" s="108">
        <v>1</v>
      </c>
      <c r="B152" s="109">
        <v>2</v>
      </c>
      <c r="C152" s="110">
        <f>HNTopUp!E152</f>
        <v>400003</v>
      </c>
      <c r="D152" s="111" t="b">
        <v>1</v>
      </c>
      <c r="E152" s="112" t="str">
        <f>HNTopUp!N152&amp;"."&amp;HNTopUpPay!$C$5</f>
        <v>3501.EHCP.I03.1.Ma22</v>
      </c>
      <c r="F152" s="113">
        <f t="shared" ca="1" si="8"/>
        <v>44697</v>
      </c>
      <c r="G152" s="114" cm="1">
        <f t="array" ref="G152">IF(SUMPRODUCT((HNTopUp!$Q$19:$AB$19=$B$5)*HNTopUp!Q152:AB152)&gt;0,SUMPRODUCT((HNTopUp!$Q$19:$AB$19=$B$5)*HNTopUp!Q152:AB152),0)</f>
        <v>3240.0707692307692</v>
      </c>
      <c r="H152" s="115">
        <f t="shared" ca="1" si="9"/>
        <v>44697</v>
      </c>
      <c r="I152" s="116">
        <v>0</v>
      </c>
      <c r="J152" s="112" t="str">
        <f>LEFT(HNTopUp!D152,16)&amp;"."&amp;HNTopUpPay!E152</f>
        <v>Our Lady of Lour.3501.EHCP.I03.1.Ma22</v>
      </c>
      <c r="K152" s="111" t="b">
        <v>1</v>
      </c>
      <c r="L152" s="117" t="s">
        <v>1275</v>
      </c>
      <c r="M152" s="111" t="b">
        <v>1</v>
      </c>
      <c r="N152" s="111" t="s">
        <v>1276</v>
      </c>
      <c r="O152" s="118" t="str">
        <f>HNTopUp!O152</f>
        <v>11431/543965</v>
      </c>
      <c r="P152" s="111" t="b">
        <v>1</v>
      </c>
      <c r="Q152" s="111" t="b">
        <v>1</v>
      </c>
      <c r="R152" s="111" t="b">
        <v>1</v>
      </c>
      <c r="T152" s="10">
        <f t="shared" si="10"/>
        <v>20</v>
      </c>
      <c r="U152" s="1">
        <f t="shared" si="11"/>
        <v>37</v>
      </c>
    </row>
    <row r="153" spans="1:21" x14ac:dyDescent="0.25">
      <c r="A153" s="108">
        <v>1</v>
      </c>
      <c r="B153" s="109">
        <v>2</v>
      </c>
      <c r="C153" s="110">
        <f>HNTopUp!E153</f>
        <v>400003</v>
      </c>
      <c r="D153" s="111" t="b">
        <v>1</v>
      </c>
      <c r="E153" s="112" t="str">
        <f>HNTopUp!N153&amp;"."&amp;HNTopUpPay!$C$5</f>
        <v>3501.SENI.I03.2.Ma22</v>
      </c>
      <c r="F153" s="113">
        <f t="shared" ca="1" si="8"/>
        <v>44697</v>
      </c>
      <c r="G153" s="114" cm="1">
        <f t="array" ref="G153">IF(SUMPRODUCT((HNTopUp!$Q$19:$AB$19=$B$5)*HNTopUp!Q153:AB153)&gt;0,SUMPRODUCT((HNTopUp!$Q$19:$AB$19=$B$5)*HNTopUp!Q153:AB153),0)</f>
        <v>227.43307692307692</v>
      </c>
      <c r="H153" s="115">
        <f t="shared" ca="1" si="9"/>
        <v>44697</v>
      </c>
      <c r="I153" s="116">
        <v>0</v>
      </c>
      <c r="J153" s="112" t="str">
        <f>LEFT(HNTopUp!D153,16)&amp;"."&amp;HNTopUpPay!E153</f>
        <v>Our Lady of Lour.3501.SENI.I03.2.Ma22</v>
      </c>
      <c r="K153" s="111" t="b">
        <v>1</v>
      </c>
      <c r="L153" s="117" t="s">
        <v>1275</v>
      </c>
      <c r="M153" s="111" t="b">
        <v>1</v>
      </c>
      <c r="N153" s="111" t="s">
        <v>1276</v>
      </c>
      <c r="O153" s="118" t="str">
        <f>HNTopUp!O153</f>
        <v>10265/543965</v>
      </c>
      <c r="P153" s="111" t="b">
        <v>1</v>
      </c>
      <c r="Q153" s="111" t="b">
        <v>1</v>
      </c>
      <c r="R153" s="111" t="b">
        <v>1</v>
      </c>
      <c r="T153" s="10">
        <f t="shared" si="10"/>
        <v>20</v>
      </c>
      <c r="U153" s="1">
        <f t="shared" si="11"/>
        <v>37</v>
      </c>
    </row>
    <row r="154" spans="1:21" x14ac:dyDescent="0.25">
      <c r="A154" s="108">
        <v>1</v>
      </c>
      <c r="B154" s="109">
        <v>2</v>
      </c>
      <c r="C154" s="110">
        <f>HNTopUp!E154</f>
        <v>400014</v>
      </c>
      <c r="D154" s="111" t="b">
        <v>1</v>
      </c>
      <c r="E154" s="112" t="str">
        <f>HNTopUp!N154&amp;"."&amp;HNTopUpPay!$C$5</f>
        <v>2078.EHCP.I03.1.Ma22</v>
      </c>
      <c r="F154" s="113">
        <f t="shared" ca="1" si="8"/>
        <v>44697</v>
      </c>
      <c r="G154" s="114" cm="1">
        <f t="array" ref="G154">IF(SUMPRODUCT((HNTopUp!$Q$19:$AB$19=$B$5)*HNTopUp!Q154:AB154)&gt;0,SUMPRODUCT((HNTopUp!$Q$19:$AB$19=$B$5)*HNTopUp!Q154:AB154),0)</f>
        <v>4712.0261538461536</v>
      </c>
      <c r="H154" s="115">
        <f t="shared" ca="1" si="9"/>
        <v>44697</v>
      </c>
      <c r="I154" s="116">
        <v>0</v>
      </c>
      <c r="J154" s="112" t="str">
        <f>LEFT(HNTopUp!D154,16)&amp;"."&amp;HNTopUpPay!E154</f>
        <v>Pardes House Sch.2078.EHCP.I03.1.Ma22</v>
      </c>
      <c r="K154" s="111" t="b">
        <v>1</v>
      </c>
      <c r="L154" s="117" t="s">
        <v>1275</v>
      </c>
      <c r="M154" s="111" t="b">
        <v>1</v>
      </c>
      <c r="N154" s="111" t="s">
        <v>1276</v>
      </c>
      <c r="O154" s="118" t="str">
        <f>HNTopUp!O154</f>
        <v>11431/543965</v>
      </c>
      <c r="P154" s="111" t="b">
        <v>1</v>
      </c>
      <c r="Q154" s="111" t="b">
        <v>1</v>
      </c>
      <c r="R154" s="111" t="b">
        <v>1</v>
      </c>
      <c r="T154" s="10">
        <f t="shared" si="10"/>
        <v>20</v>
      </c>
      <c r="U154" s="1">
        <f t="shared" si="11"/>
        <v>37</v>
      </c>
    </row>
    <row r="155" spans="1:21" x14ac:dyDescent="0.25">
      <c r="A155" s="108">
        <v>1</v>
      </c>
      <c r="B155" s="109">
        <v>2</v>
      </c>
      <c r="C155" s="110">
        <f>HNTopUp!E155</f>
        <v>152217</v>
      </c>
      <c r="D155" s="111" t="b">
        <v>1</v>
      </c>
      <c r="E155" s="112" t="str">
        <f>HNTopUp!N155&amp;"."&amp;HNTopUpPay!$C$5</f>
        <v>2038.EHCP.I03.1.Ma22</v>
      </c>
      <c r="F155" s="113">
        <f t="shared" ca="1" si="8"/>
        <v>44697</v>
      </c>
      <c r="G155" s="114" cm="1">
        <f t="array" ref="G155">IF(SUMPRODUCT((HNTopUp!$Q$19:$AB$19=$B$5)*HNTopUp!Q155:AB155)&gt;0,SUMPRODUCT((HNTopUp!$Q$19:$AB$19=$B$5)*HNTopUp!Q155:AB155),0)</f>
        <v>4886.0707692307687</v>
      </c>
      <c r="H155" s="115">
        <f t="shared" ca="1" si="9"/>
        <v>44697</v>
      </c>
      <c r="I155" s="116">
        <v>0</v>
      </c>
      <c r="J155" s="112" t="str">
        <f>LEFT(HNTopUp!D155,16)&amp;"."&amp;HNTopUpPay!E155</f>
        <v>Parkfield Primar.2038.EHCP.I03.1.Ma22</v>
      </c>
      <c r="K155" s="111" t="b">
        <v>1</v>
      </c>
      <c r="L155" s="117" t="s">
        <v>1275</v>
      </c>
      <c r="M155" s="111" t="b">
        <v>1</v>
      </c>
      <c r="N155" s="111" t="s">
        <v>1276</v>
      </c>
      <c r="O155" s="118" t="str">
        <f>HNTopUp!O155</f>
        <v>11443/516500</v>
      </c>
      <c r="P155" s="111" t="b">
        <v>1</v>
      </c>
      <c r="Q155" s="111" t="b">
        <v>1</v>
      </c>
      <c r="R155" s="111" t="b">
        <v>1</v>
      </c>
      <c r="T155" s="10">
        <f t="shared" si="10"/>
        <v>20</v>
      </c>
      <c r="U155" s="1">
        <f t="shared" si="11"/>
        <v>37</v>
      </c>
    </row>
    <row r="156" spans="1:21" x14ac:dyDescent="0.25">
      <c r="A156" s="108">
        <v>1</v>
      </c>
      <c r="B156" s="109">
        <v>2</v>
      </c>
      <c r="C156" s="110">
        <f>HNTopUp!E156</f>
        <v>152217</v>
      </c>
      <c r="D156" s="111" t="b">
        <v>1</v>
      </c>
      <c r="E156" s="112" t="str">
        <f>HNTopUp!N156&amp;"."&amp;HNTopUpPay!$C$5</f>
        <v>2038.SENI.I03.2.Ma22</v>
      </c>
      <c r="F156" s="113">
        <f t="shared" ca="1" si="8"/>
        <v>44697</v>
      </c>
      <c r="G156" s="114" cm="1">
        <f t="array" ref="G156">IF(SUMPRODUCT((HNTopUp!$Q$19:$AB$19=$B$5)*HNTopUp!Q156:AB156)&gt;0,SUMPRODUCT((HNTopUp!$Q$19:$AB$19=$B$5)*HNTopUp!Q156:AB156),0)</f>
        <v>1047.9053846153847</v>
      </c>
      <c r="H156" s="115">
        <f t="shared" ca="1" si="9"/>
        <v>44697</v>
      </c>
      <c r="I156" s="116">
        <v>0</v>
      </c>
      <c r="J156" s="112" t="str">
        <f>LEFT(HNTopUp!D156,16)&amp;"."&amp;HNTopUpPay!E156</f>
        <v>Parkfield Primar.2038.SENI.I03.2.Ma22</v>
      </c>
      <c r="K156" s="111" t="b">
        <v>1</v>
      </c>
      <c r="L156" s="117" t="s">
        <v>1275</v>
      </c>
      <c r="M156" s="111" t="b">
        <v>1</v>
      </c>
      <c r="N156" s="111" t="s">
        <v>1276</v>
      </c>
      <c r="O156" s="118" t="str">
        <f>HNTopUp!O156</f>
        <v>10265/516500</v>
      </c>
      <c r="P156" s="111" t="b">
        <v>1</v>
      </c>
      <c r="Q156" s="111" t="b">
        <v>1</v>
      </c>
      <c r="R156" s="111" t="b">
        <v>1</v>
      </c>
      <c r="T156" s="10">
        <f t="shared" si="10"/>
        <v>20</v>
      </c>
      <c r="U156" s="1">
        <f t="shared" si="11"/>
        <v>37</v>
      </c>
    </row>
    <row r="157" spans="1:21" x14ac:dyDescent="0.25">
      <c r="A157" s="108">
        <v>1</v>
      </c>
      <c r="B157" s="109">
        <v>2</v>
      </c>
      <c r="C157" s="110">
        <f>HNTopUp!E157</f>
        <v>400156</v>
      </c>
      <c r="D157" s="111" t="b">
        <v>1</v>
      </c>
      <c r="E157" s="112" t="str">
        <f>HNTopUp!N157&amp;"."&amp;HNTopUpPay!$C$5</f>
        <v>1100.PRUs.I03.1.Ma22</v>
      </c>
      <c r="F157" s="113">
        <f t="shared" ca="1" si="8"/>
        <v>44697</v>
      </c>
      <c r="G157" s="114" cm="1">
        <f t="array" ref="G157">IF(SUMPRODUCT((HNTopUp!$Q$19:$AB$19=$B$5)*HNTopUp!Q157:AB157)&gt;0,SUMPRODUCT((HNTopUp!$Q$19:$AB$19=$B$5)*HNTopUp!Q157:AB157),0)</f>
        <v>76459.475641025638</v>
      </c>
      <c r="H157" s="115">
        <f t="shared" ca="1" si="9"/>
        <v>44697</v>
      </c>
      <c r="I157" s="116">
        <v>0</v>
      </c>
      <c r="J157" s="112" t="str">
        <f>LEFT(HNTopUp!D157,16)&amp;"."&amp;HNTopUpPay!E157</f>
        <v>Pavilion.1100.PRUs.I03.1.Ma22</v>
      </c>
      <c r="K157" s="111" t="b">
        <v>1</v>
      </c>
      <c r="L157" s="117" t="s">
        <v>1275</v>
      </c>
      <c r="M157" s="111" t="b">
        <v>1</v>
      </c>
      <c r="N157" s="111" t="s">
        <v>1276</v>
      </c>
      <c r="O157" s="118" t="str">
        <f>HNTopUp!O157</f>
        <v>11425/543965</v>
      </c>
      <c r="P157" s="111" t="b">
        <v>1</v>
      </c>
      <c r="Q157" s="111" t="b">
        <v>1</v>
      </c>
      <c r="R157" s="111" t="b">
        <v>1</v>
      </c>
      <c r="T157" s="10">
        <f t="shared" si="10"/>
        <v>20</v>
      </c>
      <c r="U157" s="1">
        <f t="shared" si="11"/>
        <v>29</v>
      </c>
    </row>
    <row r="158" spans="1:21" x14ac:dyDescent="0.25">
      <c r="A158" s="108">
        <v>1</v>
      </c>
      <c r="B158" s="109">
        <v>2</v>
      </c>
      <c r="C158" s="110">
        <f>HNTopUp!E158</f>
        <v>144387</v>
      </c>
      <c r="D158" s="111" t="b">
        <v>1</v>
      </c>
      <c r="E158" s="112" t="str">
        <f>HNTopUp!N158&amp;"."&amp;HNTopUpPay!$C$5</f>
        <v>4208.EHCP.I03.1.Ma22</v>
      </c>
      <c r="F158" s="113">
        <f t="shared" ca="1" si="8"/>
        <v>44697</v>
      </c>
      <c r="G158" s="114" cm="1">
        <f t="array" ref="G158">IF(SUMPRODUCT((HNTopUp!$Q$19:$AB$19=$B$5)*HNTopUp!Q158:AB158)&gt;0,SUMPRODUCT((HNTopUp!$Q$19:$AB$19=$B$5)*HNTopUp!Q158:AB158),0)</f>
        <v>4818.500769230769</v>
      </c>
      <c r="H158" s="115">
        <f t="shared" ca="1" si="9"/>
        <v>44697</v>
      </c>
      <c r="I158" s="116">
        <v>0</v>
      </c>
      <c r="J158" s="112" t="str">
        <f>LEFT(HNTopUp!D158,16)&amp;"."&amp;HNTopUpPay!E158</f>
        <v>Queen Elizabeth'.4208.EHCP.I03.1.Ma22</v>
      </c>
      <c r="K158" s="111" t="b">
        <v>1</v>
      </c>
      <c r="L158" s="117" t="s">
        <v>1275</v>
      </c>
      <c r="M158" s="111" t="b">
        <v>1</v>
      </c>
      <c r="N158" s="111" t="s">
        <v>1276</v>
      </c>
      <c r="O158" s="118" t="str">
        <f>HNTopUp!O158</f>
        <v>11442/516500</v>
      </c>
      <c r="P158" s="111" t="b">
        <v>1</v>
      </c>
      <c r="Q158" s="111" t="b">
        <v>1</v>
      </c>
      <c r="R158" s="111" t="b">
        <v>1</v>
      </c>
      <c r="T158" s="10">
        <f t="shared" si="10"/>
        <v>20</v>
      </c>
      <c r="U158" s="1">
        <f t="shared" si="11"/>
        <v>37</v>
      </c>
    </row>
    <row r="159" spans="1:21" x14ac:dyDescent="0.25">
      <c r="A159" s="108">
        <v>1</v>
      </c>
      <c r="B159" s="109">
        <v>2</v>
      </c>
      <c r="C159" s="110">
        <f>HNTopUp!E159</f>
        <v>400012</v>
      </c>
      <c r="D159" s="111" t="b">
        <v>1</v>
      </c>
      <c r="E159" s="112" t="str">
        <f>HNTopUp!N159&amp;"."&amp;HNTopUpPay!$C$5</f>
        <v>2072.EHCP.I03.1.Ma22</v>
      </c>
      <c r="F159" s="113">
        <f t="shared" ca="1" si="8"/>
        <v>44697</v>
      </c>
      <c r="G159" s="114" cm="1">
        <f t="array" ref="G159">IF(SUMPRODUCT((HNTopUp!$Q$19:$AB$19=$B$5)*HNTopUp!Q159:AB159)&gt;0,SUMPRODUCT((HNTopUp!$Q$19:$AB$19=$B$5)*HNTopUp!Q159:AB159),0)</f>
        <v>11960.070769230768</v>
      </c>
      <c r="H159" s="115">
        <f t="shared" ca="1" si="9"/>
        <v>44697</v>
      </c>
      <c r="I159" s="116">
        <v>0</v>
      </c>
      <c r="J159" s="112" t="str">
        <f>LEFT(HNTopUp!D159,16)&amp;"."&amp;HNTopUpPay!E159</f>
        <v>Queenswell Junio.2072.EHCP.I03.1.Ma22</v>
      </c>
      <c r="K159" s="111" t="b">
        <v>1</v>
      </c>
      <c r="L159" s="117" t="s">
        <v>1275</v>
      </c>
      <c r="M159" s="111" t="b">
        <v>1</v>
      </c>
      <c r="N159" s="111" t="s">
        <v>1276</v>
      </c>
      <c r="O159" s="118" t="str">
        <f>HNTopUp!O159</f>
        <v>11431/543965</v>
      </c>
      <c r="P159" s="111" t="b">
        <v>1</v>
      </c>
      <c r="Q159" s="111" t="b">
        <v>1</v>
      </c>
      <c r="R159" s="111" t="b">
        <v>1</v>
      </c>
      <c r="T159" s="10">
        <f t="shared" si="10"/>
        <v>20</v>
      </c>
      <c r="U159" s="1">
        <f t="shared" si="11"/>
        <v>37</v>
      </c>
    </row>
    <row r="160" spans="1:21" x14ac:dyDescent="0.25">
      <c r="A160" s="108">
        <v>1</v>
      </c>
      <c r="B160" s="109">
        <v>2</v>
      </c>
      <c r="C160" s="110">
        <f>HNTopUp!E160</f>
        <v>400012</v>
      </c>
      <c r="D160" s="111" t="b">
        <v>1</v>
      </c>
      <c r="E160" s="112" t="str">
        <f>HNTopUp!N160&amp;"."&amp;HNTopUpPay!$C$5</f>
        <v>2072.SENI.I03.2.Ma22</v>
      </c>
      <c r="F160" s="113">
        <f t="shared" ca="1" si="8"/>
        <v>44697</v>
      </c>
      <c r="G160" s="114" cm="1">
        <f t="array" ref="G160">IF(SUMPRODUCT((HNTopUp!$Q$19:$AB$19=$B$5)*HNTopUp!Q160:AB160)&gt;0,SUMPRODUCT((HNTopUp!$Q$19:$AB$19=$B$5)*HNTopUp!Q160:AB160),0)</f>
        <v>493.17692307692312</v>
      </c>
      <c r="H160" s="115">
        <f t="shared" ca="1" si="9"/>
        <v>44697</v>
      </c>
      <c r="I160" s="116">
        <v>0</v>
      </c>
      <c r="J160" s="112" t="str">
        <f>LEFT(HNTopUp!D160,16)&amp;"."&amp;HNTopUpPay!E160</f>
        <v>Queenswell Junio.2072.SENI.I03.2.Ma22</v>
      </c>
      <c r="K160" s="111" t="b">
        <v>1</v>
      </c>
      <c r="L160" s="117" t="s">
        <v>1275</v>
      </c>
      <c r="M160" s="111" t="b">
        <v>1</v>
      </c>
      <c r="N160" s="111" t="s">
        <v>1276</v>
      </c>
      <c r="O160" s="118" t="str">
        <f>HNTopUp!O160</f>
        <v>10265/543965</v>
      </c>
      <c r="P160" s="111" t="b">
        <v>1</v>
      </c>
      <c r="Q160" s="111" t="b">
        <v>1</v>
      </c>
      <c r="R160" s="111" t="b">
        <v>1</v>
      </c>
      <c r="T160" s="10">
        <f t="shared" si="10"/>
        <v>20</v>
      </c>
      <c r="U160" s="1">
        <f t="shared" si="11"/>
        <v>37</v>
      </c>
    </row>
    <row r="161" spans="1:21" x14ac:dyDescent="0.25">
      <c r="A161" s="108">
        <v>1</v>
      </c>
      <c r="B161" s="109">
        <v>2</v>
      </c>
      <c r="C161" s="110">
        <f>HNTopUp!E161</f>
        <v>155029</v>
      </c>
      <c r="D161" s="111" t="b">
        <v>1</v>
      </c>
      <c r="E161" s="112" t="str">
        <f>HNTopUp!N161&amp;"."&amp;HNTopUpPay!$C$5</f>
        <v>2004.EHCP.I03.1.Ma22</v>
      </c>
      <c r="F161" s="113">
        <f t="shared" ca="1" si="8"/>
        <v>44697</v>
      </c>
      <c r="G161" s="114" cm="1">
        <f t="array" ref="G161">IF(SUMPRODUCT((HNTopUp!$Q$19:$AB$19=$B$5)*HNTopUp!Q161:AB161)&gt;0,SUMPRODUCT((HNTopUp!$Q$19:$AB$19=$B$5)*HNTopUp!Q161:AB161),0)</f>
        <v>3515.8015384615383</v>
      </c>
      <c r="H161" s="115">
        <f t="shared" ca="1" si="9"/>
        <v>44697</v>
      </c>
      <c r="I161" s="116">
        <v>0</v>
      </c>
      <c r="J161" s="112" t="str">
        <f>LEFT(HNTopUp!D161,16)&amp;"."&amp;HNTopUpPay!E161</f>
        <v>Rimon Jewish Pri.2004.EHCP.I03.1.Ma22</v>
      </c>
      <c r="K161" s="111" t="b">
        <v>1</v>
      </c>
      <c r="L161" s="117" t="s">
        <v>1275</v>
      </c>
      <c r="M161" s="111" t="b">
        <v>1</v>
      </c>
      <c r="N161" s="111" t="s">
        <v>1276</v>
      </c>
      <c r="O161" s="118" t="str">
        <f>HNTopUp!O161</f>
        <v>11443/516500</v>
      </c>
      <c r="P161" s="111" t="b">
        <v>1</v>
      </c>
      <c r="Q161" s="111" t="b">
        <v>1</v>
      </c>
      <c r="R161" s="111" t="b">
        <v>1</v>
      </c>
      <c r="T161" s="10">
        <f t="shared" si="10"/>
        <v>20</v>
      </c>
      <c r="U161" s="1">
        <f t="shared" si="11"/>
        <v>37</v>
      </c>
    </row>
    <row r="162" spans="1:21" x14ac:dyDescent="0.25">
      <c r="A162" s="108">
        <v>1</v>
      </c>
      <c r="B162" s="109">
        <v>2</v>
      </c>
      <c r="C162" s="110">
        <f>HNTopUp!E162</f>
        <v>400093</v>
      </c>
      <c r="D162" s="111" t="b">
        <v>1</v>
      </c>
      <c r="E162" s="112" t="str">
        <f>HNTopUp!N162&amp;"."&amp;HNTopUpPay!$C$5</f>
        <v>3512.EHCP.I03.1.Ma22</v>
      </c>
      <c r="F162" s="113">
        <f t="shared" ca="1" si="8"/>
        <v>44697</v>
      </c>
      <c r="G162" s="114" cm="1">
        <f t="array" ref="G162">IF(SUMPRODUCT((HNTopUp!$Q$19:$AB$19=$B$5)*HNTopUp!Q162:AB162)&gt;0,SUMPRODUCT((HNTopUp!$Q$19:$AB$19=$B$5)*HNTopUp!Q162:AB162),0)</f>
        <v>2728.0392307692309</v>
      </c>
      <c r="H162" s="115">
        <f t="shared" ca="1" si="9"/>
        <v>44697</v>
      </c>
      <c r="I162" s="116">
        <v>0</v>
      </c>
      <c r="J162" s="112" t="str">
        <f>LEFT(HNTopUp!D162,16)&amp;"."&amp;HNTopUpPay!E162</f>
        <v>Rosh Pinah.3512.EHCP.I03.1.Ma22</v>
      </c>
      <c r="K162" s="111" t="b">
        <v>1</v>
      </c>
      <c r="L162" s="117" t="s">
        <v>1275</v>
      </c>
      <c r="M162" s="111" t="b">
        <v>1</v>
      </c>
      <c r="N162" s="111" t="s">
        <v>1276</v>
      </c>
      <c r="O162" s="118" t="str">
        <f>HNTopUp!O162</f>
        <v>11431/543965</v>
      </c>
      <c r="P162" s="111" t="b">
        <v>1</v>
      </c>
      <c r="Q162" s="111" t="b">
        <v>1</v>
      </c>
      <c r="R162" s="111" t="b">
        <v>1</v>
      </c>
      <c r="T162" s="10">
        <f t="shared" si="10"/>
        <v>20</v>
      </c>
      <c r="U162" s="1">
        <f t="shared" si="11"/>
        <v>31</v>
      </c>
    </row>
    <row r="163" spans="1:21" x14ac:dyDescent="0.25">
      <c r="A163" s="108">
        <v>1</v>
      </c>
      <c r="B163" s="109">
        <v>2</v>
      </c>
      <c r="C163" s="110">
        <f>HNTopUp!E163</f>
        <v>160025</v>
      </c>
      <c r="D163" s="111" t="b">
        <v>1</v>
      </c>
      <c r="E163" s="112" t="str">
        <f>HNTopUp!N163&amp;"."&amp;HNTopUpPay!$C$5</f>
        <v>2041.EHCP.I03.1.Ma22</v>
      </c>
      <c r="F163" s="113">
        <f t="shared" ca="1" si="8"/>
        <v>44697</v>
      </c>
      <c r="G163" s="114" cm="1">
        <f t="array" ref="G163">IF(SUMPRODUCT((HNTopUp!$Q$19:$AB$19=$B$5)*HNTopUp!Q163:AB163)&gt;0,SUMPRODUCT((HNTopUp!$Q$19:$AB$19=$B$5)*HNTopUp!Q163:AB163),0)</f>
        <v>664.64153846153852</v>
      </c>
      <c r="H163" s="115">
        <f t="shared" ca="1" si="9"/>
        <v>44697</v>
      </c>
      <c r="I163" s="116">
        <v>0</v>
      </c>
      <c r="J163" s="112" t="str">
        <f>LEFT(HNTopUp!D163,16)&amp;"."&amp;HNTopUpPay!E163</f>
        <v>Sacks Morasha Ac.2041.EHCP.I03.1.Ma22</v>
      </c>
      <c r="K163" s="111" t="b">
        <v>1</v>
      </c>
      <c r="L163" s="117" t="s">
        <v>1275</v>
      </c>
      <c r="M163" s="111" t="b">
        <v>1</v>
      </c>
      <c r="N163" s="111" t="s">
        <v>1276</v>
      </c>
      <c r="O163" s="118" t="str">
        <f>HNTopUp!O163</f>
        <v>11443/516500</v>
      </c>
      <c r="P163" s="111" t="b">
        <v>1</v>
      </c>
      <c r="Q163" s="111" t="b">
        <v>1</v>
      </c>
      <c r="R163" s="111" t="b">
        <v>1</v>
      </c>
      <c r="T163" s="10">
        <f t="shared" si="10"/>
        <v>20</v>
      </c>
      <c r="U163" s="1">
        <f t="shared" si="11"/>
        <v>37</v>
      </c>
    </row>
    <row r="164" spans="1:21" x14ac:dyDescent="0.25">
      <c r="A164" s="108">
        <v>1</v>
      </c>
      <c r="B164" s="109">
        <v>2</v>
      </c>
      <c r="C164" s="110">
        <f>HNTopUp!E164</f>
        <v>400071</v>
      </c>
      <c r="D164" s="111" t="b">
        <v>1</v>
      </c>
      <c r="E164" s="112" t="str">
        <f>HNTopUp!N164&amp;"."&amp;HNTopUpPay!$C$5</f>
        <v>3510.EHCP.I03.1.Ma22</v>
      </c>
      <c r="F164" s="113">
        <f t="shared" ca="1" si="8"/>
        <v>44697</v>
      </c>
      <c r="G164" s="114" cm="1">
        <f t="array" ref="G164">IF(SUMPRODUCT((HNTopUp!$Q$19:$AB$19=$B$5)*HNTopUp!Q164:AB164)&gt;0,SUMPRODUCT((HNTopUp!$Q$19:$AB$19=$B$5)*HNTopUp!Q164:AB164),0)</f>
        <v>6477.3146153846155</v>
      </c>
      <c r="H164" s="115">
        <f t="shared" ca="1" si="9"/>
        <v>44697</v>
      </c>
      <c r="I164" s="116">
        <v>0</v>
      </c>
      <c r="J164" s="112" t="str">
        <f>LEFT(HNTopUp!D164,16)&amp;"."&amp;HNTopUpPay!E164</f>
        <v>Sacred Heart Sch.3510.EHCP.I03.1.Ma22</v>
      </c>
      <c r="K164" s="111" t="b">
        <v>1</v>
      </c>
      <c r="L164" s="117" t="s">
        <v>1275</v>
      </c>
      <c r="M164" s="111" t="b">
        <v>1</v>
      </c>
      <c r="N164" s="111" t="s">
        <v>1276</v>
      </c>
      <c r="O164" s="118" t="str">
        <f>HNTopUp!O164</f>
        <v>11431/543965</v>
      </c>
      <c r="P164" s="111" t="b">
        <v>1</v>
      </c>
      <c r="Q164" s="111" t="b">
        <v>1</v>
      </c>
      <c r="R164" s="111" t="b">
        <v>1</v>
      </c>
      <c r="T164" s="10">
        <f t="shared" si="10"/>
        <v>20</v>
      </c>
      <c r="U164" s="1">
        <f t="shared" si="11"/>
        <v>37</v>
      </c>
    </row>
    <row r="165" spans="1:21" x14ac:dyDescent="0.25">
      <c r="A165" s="108">
        <v>1</v>
      </c>
      <c r="B165" s="109">
        <v>2</v>
      </c>
      <c r="C165" s="110">
        <f>HNTopUp!E165</f>
        <v>158756</v>
      </c>
      <c r="D165" s="111" t="b">
        <v>1</v>
      </c>
      <c r="E165" s="112" t="str">
        <f>HNTopUp!N165&amp;"."&amp;HNTopUpPay!$C$5</f>
        <v>4011.EHCP.I03.1.Ma22</v>
      </c>
      <c r="F165" s="113">
        <f t="shared" ca="1" si="8"/>
        <v>44697</v>
      </c>
      <c r="G165" s="114" cm="1">
        <f t="array" ref="G165">IF(SUMPRODUCT((HNTopUp!$Q$19:$AB$19=$B$5)*HNTopUp!Q165:AB165)&gt;0,SUMPRODUCT((HNTopUp!$Q$19:$AB$19=$B$5)*HNTopUp!Q165:AB165),0)</f>
        <v>11547.339999999998</v>
      </c>
      <c r="H165" s="115">
        <f t="shared" ca="1" si="9"/>
        <v>44697</v>
      </c>
      <c r="I165" s="116">
        <v>0</v>
      </c>
      <c r="J165" s="112" t="str">
        <f>LEFT(HNTopUp!D165,16)&amp;"."&amp;HNTopUpPay!E165</f>
        <v>Saracens High Sc.4011.EHCP.I03.1.Ma22</v>
      </c>
      <c r="K165" s="111" t="b">
        <v>1</v>
      </c>
      <c r="L165" s="117" t="s">
        <v>1275</v>
      </c>
      <c r="M165" s="111" t="b">
        <v>1</v>
      </c>
      <c r="N165" s="111" t="s">
        <v>1276</v>
      </c>
      <c r="O165" s="118" t="str">
        <f>HNTopUp!O165</f>
        <v>11442/516500</v>
      </c>
      <c r="P165" s="111" t="b">
        <v>1</v>
      </c>
      <c r="Q165" s="111" t="b">
        <v>1</v>
      </c>
      <c r="R165" s="111" t="b">
        <v>1</v>
      </c>
      <c r="T165" s="10">
        <f t="shared" si="10"/>
        <v>20</v>
      </c>
      <c r="U165" s="1">
        <f t="shared" si="11"/>
        <v>37</v>
      </c>
    </row>
    <row r="166" spans="1:21" x14ac:dyDescent="0.25">
      <c r="A166" s="108">
        <v>1</v>
      </c>
      <c r="B166" s="109">
        <v>2</v>
      </c>
      <c r="C166" s="110">
        <f>HNTopUp!E166</f>
        <v>400096</v>
      </c>
      <c r="D166" s="111" t="b">
        <v>1</v>
      </c>
      <c r="E166" s="112" t="str">
        <f>HNTopUp!N166&amp;"."&amp;HNTopUpPay!$C$5</f>
        <v>3502.EHCP.I03.1.Ma22</v>
      </c>
      <c r="F166" s="113">
        <f t="shared" ca="1" si="8"/>
        <v>44697</v>
      </c>
      <c r="G166" s="114" cm="1">
        <f t="array" ref="G166">IF(SUMPRODUCT((HNTopUp!$Q$19:$AB$19=$B$5)*HNTopUp!Q166:AB166)&gt;0,SUMPRODUCT((HNTopUp!$Q$19:$AB$19=$B$5)*HNTopUp!Q166:AB166),0)</f>
        <v>6861.3392307692311</v>
      </c>
      <c r="H166" s="115">
        <f t="shared" ca="1" si="9"/>
        <v>44697</v>
      </c>
      <c r="I166" s="116">
        <v>0</v>
      </c>
      <c r="J166" s="112" t="str">
        <f>LEFT(HNTopUp!D166,16)&amp;"."&amp;HNTopUpPay!E166</f>
        <v>St Agnes RC Prim.3502.EHCP.I03.1.Ma22</v>
      </c>
      <c r="K166" s="111" t="b">
        <v>1</v>
      </c>
      <c r="L166" s="117" t="s">
        <v>1275</v>
      </c>
      <c r="M166" s="111" t="b">
        <v>1</v>
      </c>
      <c r="N166" s="111" t="s">
        <v>1276</v>
      </c>
      <c r="O166" s="118" t="str">
        <f>HNTopUp!O166</f>
        <v>11431/543965</v>
      </c>
      <c r="P166" s="111" t="b">
        <v>1</v>
      </c>
      <c r="Q166" s="111" t="b">
        <v>1</v>
      </c>
      <c r="R166" s="111" t="b">
        <v>1</v>
      </c>
      <c r="T166" s="10">
        <f t="shared" si="10"/>
        <v>20</v>
      </c>
      <c r="U166" s="1">
        <f t="shared" si="11"/>
        <v>37</v>
      </c>
    </row>
    <row r="167" spans="1:21" x14ac:dyDescent="0.25">
      <c r="A167" s="108">
        <v>1</v>
      </c>
      <c r="B167" s="109">
        <v>2</v>
      </c>
      <c r="C167" s="110">
        <f>HNTopUp!E167</f>
        <v>400096</v>
      </c>
      <c r="D167" s="111" t="b">
        <v>1</v>
      </c>
      <c r="E167" s="112" t="str">
        <f>HNTopUp!N167&amp;"."&amp;HNTopUpPay!$C$5</f>
        <v>3502.SENI.I03.2.Ma22</v>
      </c>
      <c r="F167" s="113">
        <f t="shared" ca="1" si="8"/>
        <v>44697</v>
      </c>
      <c r="G167" s="114" cm="1">
        <f t="array" ref="G167">IF(SUMPRODUCT((HNTopUp!$Q$19:$AB$19=$B$5)*HNTopUp!Q167:AB167)&gt;0,SUMPRODUCT((HNTopUp!$Q$19:$AB$19=$B$5)*HNTopUp!Q167:AB167),0)</f>
        <v>341</v>
      </c>
      <c r="H167" s="115">
        <f t="shared" ca="1" si="9"/>
        <v>44697</v>
      </c>
      <c r="I167" s="116">
        <v>0</v>
      </c>
      <c r="J167" s="112" t="str">
        <f>LEFT(HNTopUp!D167,16)&amp;"."&amp;HNTopUpPay!E167</f>
        <v>St Agnes RC Prim.3502.SENI.I03.2.Ma22</v>
      </c>
      <c r="K167" s="111" t="b">
        <v>1</v>
      </c>
      <c r="L167" s="117" t="s">
        <v>1275</v>
      </c>
      <c r="M167" s="111" t="b">
        <v>1</v>
      </c>
      <c r="N167" s="111" t="s">
        <v>1276</v>
      </c>
      <c r="O167" s="118" t="str">
        <f>HNTopUp!O167</f>
        <v>10265/543965</v>
      </c>
      <c r="P167" s="111" t="b">
        <v>1</v>
      </c>
      <c r="Q167" s="111" t="b">
        <v>1</v>
      </c>
      <c r="R167" s="111" t="b">
        <v>1</v>
      </c>
      <c r="T167" s="10">
        <f t="shared" si="10"/>
        <v>20</v>
      </c>
      <c r="U167" s="1">
        <f t="shared" si="11"/>
        <v>37</v>
      </c>
    </row>
    <row r="168" spans="1:21" x14ac:dyDescent="0.25">
      <c r="A168" s="108">
        <v>1</v>
      </c>
      <c r="B168" s="109">
        <v>2</v>
      </c>
      <c r="C168" s="110">
        <f>HNTopUp!E168</f>
        <v>156093</v>
      </c>
      <c r="D168" s="111" t="b">
        <v>1</v>
      </c>
      <c r="E168" s="112" t="str">
        <f>HNTopUp!N168&amp;"."&amp;HNTopUpPay!$C$5</f>
        <v>4000.EHCP.I03.1.Ma22</v>
      </c>
      <c r="F168" s="113">
        <f t="shared" ca="1" si="8"/>
        <v>44697</v>
      </c>
      <c r="G168" s="114" cm="1">
        <f t="array" ref="G168">IF(SUMPRODUCT((HNTopUp!$Q$19:$AB$19=$B$5)*HNTopUp!Q168:AB168)&gt;0,SUMPRODUCT((HNTopUp!$Q$19:$AB$19=$B$5)*HNTopUp!Q168:AB168),0)</f>
        <v>2104.8469230769233</v>
      </c>
      <c r="H168" s="115">
        <f t="shared" ca="1" si="9"/>
        <v>44697</v>
      </c>
      <c r="I168" s="116">
        <v>0</v>
      </c>
      <c r="J168" s="112" t="str">
        <f>LEFT(HNTopUp!D168,16)&amp;"."&amp;HNTopUpPay!E168</f>
        <v>St Andrew the Ap.4000.EHCP.I03.1.Ma22</v>
      </c>
      <c r="K168" s="111" t="b">
        <v>1</v>
      </c>
      <c r="L168" s="117" t="s">
        <v>1275</v>
      </c>
      <c r="M168" s="111" t="b">
        <v>1</v>
      </c>
      <c r="N168" s="111" t="s">
        <v>1276</v>
      </c>
      <c r="O168" s="118" t="str">
        <f>HNTopUp!O168</f>
        <v>11442/516500</v>
      </c>
      <c r="P168" s="111" t="b">
        <v>1</v>
      </c>
      <c r="Q168" s="111" t="b">
        <v>1</v>
      </c>
      <c r="R168" s="111" t="b">
        <v>1</v>
      </c>
      <c r="T168" s="10">
        <f t="shared" si="10"/>
        <v>20</v>
      </c>
      <c r="U168" s="1">
        <f t="shared" si="11"/>
        <v>37</v>
      </c>
    </row>
    <row r="169" spans="1:21" x14ac:dyDescent="0.25">
      <c r="A169" s="108">
        <v>1</v>
      </c>
      <c r="B169" s="109">
        <v>2</v>
      </c>
      <c r="C169" s="110">
        <f>HNTopUp!E169</f>
        <v>400062</v>
      </c>
      <c r="D169" s="111" t="b">
        <v>1</v>
      </c>
      <c r="E169" s="112" t="str">
        <f>HNTopUp!N169&amp;"."&amp;HNTopUpPay!$C$5</f>
        <v>3315.EHCP.I03.1.Ma22</v>
      </c>
      <c r="F169" s="113">
        <f t="shared" ca="1" si="8"/>
        <v>44697</v>
      </c>
      <c r="G169" s="114" cm="1">
        <f t="array" ref="G169">IF(SUMPRODUCT((HNTopUp!$Q$19:$AB$19=$B$5)*HNTopUp!Q169:AB169)&gt;0,SUMPRODUCT((HNTopUp!$Q$19:$AB$19=$B$5)*HNTopUp!Q169:AB169),0)</f>
        <v>1387.4361538461537</v>
      </c>
      <c r="H169" s="115">
        <f t="shared" ca="1" si="9"/>
        <v>44697</v>
      </c>
      <c r="I169" s="116">
        <v>0</v>
      </c>
      <c r="J169" s="112" t="str">
        <f>LEFT(HNTopUp!D169,16)&amp;"."&amp;HNTopUpPay!E169</f>
        <v>St Andrew's C E.3315.EHCP.I03.1.Ma22</v>
      </c>
      <c r="K169" s="111" t="b">
        <v>1</v>
      </c>
      <c r="L169" s="117" t="s">
        <v>1275</v>
      </c>
      <c r="M169" s="111" t="b">
        <v>1</v>
      </c>
      <c r="N169" s="111" t="s">
        <v>1276</v>
      </c>
      <c r="O169" s="118" t="str">
        <f>HNTopUp!O169</f>
        <v>11431/543965</v>
      </c>
      <c r="P169" s="111" t="b">
        <v>1</v>
      </c>
      <c r="Q169" s="111" t="b">
        <v>1</v>
      </c>
      <c r="R169" s="111" t="b">
        <v>1</v>
      </c>
      <c r="T169" s="10">
        <f t="shared" si="10"/>
        <v>20</v>
      </c>
      <c r="U169" s="1">
        <f t="shared" si="11"/>
        <v>36</v>
      </c>
    </row>
    <row r="170" spans="1:21" x14ac:dyDescent="0.25">
      <c r="A170" s="108">
        <v>1</v>
      </c>
      <c r="B170" s="109">
        <v>2</v>
      </c>
      <c r="C170" s="110">
        <f>HNTopUp!E170</f>
        <v>400064</v>
      </c>
      <c r="D170" s="111" t="b">
        <v>1</v>
      </c>
      <c r="E170" s="112" t="str">
        <f>HNTopUp!N170&amp;"."&amp;HNTopUpPay!$C$5</f>
        <v>3504.EHCP.I03.1.Ma22</v>
      </c>
      <c r="F170" s="113">
        <f t="shared" ca="1" si="8"/>
        <v>44697</v>
      </c>
      <c r="G170" s="114" cm="1">
        <f t="array" ref="G170">IF(SUMPRODUCT((HNTopUp!$Q$19:$AB$19=$B$5)*HNTopUp!Q170:AB170)&gt;0,SUMPRODUCT((HNTopUp!$Q$19:$AB$19=$B$5)*HNTopUp!Q170:AB170),0)</f>
        <v>5300.1861538461535</v>
      </c>
      <c r="H170" s="115">
        <f t="shared" ca="1" si="9"/>
        <v>44697</v>
      </c>
      <c r="I170" s="116">
        <v>0</v>
      </c>
      <c r="J170" s="112" t="str">
        <f>LEFT(HNTopUp!D170,16)&amp;"."&amp;HNTopUpPay!E170</f>
        <v>St Catherines R .3504.EHCP.I03.1.Ma22</v>
      </c>
      <c r="K170" s="111" t="b">
        <v>1</v>
      </c>
      <c r="L170" s="117" t="s">
        <v>1275</v>
      </c>
      <c r="M170" s="111" t="b">
        <v>1</v>
      </c>
      <c r="N170" s="111" t="s">
        <v>1276</v>
      </c>
      <c r="O170" s="118" t="str">
        <f>HNTopUp!O170</f>
        <v>11431/543965</v>
      </c>
      <c r="P170" s="111" t="b">
        <v>1</v>
      </c>
      <c r="Q170" s="111" t="b">
        <v>1</v>
      </c>
      <c r="R170" s="111" t="b">
        <v>1</v>
      </c>
      <c r="T170" s="10">
        <f t="shared" si="10"/>
        <v>20</v>
      </c>
      <c r="U170" s="1">
        <f t="shared" si="11"/>
        <v>37</v>
      </c>
    </row>
    <row r="171" spans="1:21" x14ac:dyDescent="0.25">
      <c r="A171" s="108">
        <v>1</v>
      </c>
      <c r="B171" s="109">
        <v>2</v>
      </c>
      <c r="C171" s="110">
        <f>HNTopUp!E171</f>
        <v>400098</v>
      </c>
      <c r="D171" s="111" t="b">
        <v>1</v>
      </c>
      <c r="E171" s="112" t="str">
        <f>HNTopUp!N171&amp;"."&amp;HNTopUpPay!$C$5</f>
        <v>3309.EHCP.I03.1.Ma22</v>
      </c>
      <c r="F171" s="113">
        <f t="shared" ca="1" si="8"/>
        <v>44697</v>
      </c>
      <c r="G171" s="114" cm="1">
        <f t="array" ref="G171">IF(SUMPRODUCT((HNTopUp!$Q$19:$AB$19=$B$5)*HNTopUp!Q171:AB171)&gt;0,SUMPRODUCT((HNTopUp!$Q$19:$AB$19=$B$5)*HNTopUp!Q171:AB171),0)</f>
        <v>3078.1284615384616</v>
      </c>
      <c r="H171" s="115">
        <f t="shared" ca="1" si="9"/>
        <v>44697</v>
      </c>
      <c r="I171" s="116">
        <v>0</v>
      </c>
      <c r="J171" s="112" t="str">
        <f>LEFT(HNTopUp!D171,16)&amp;"."&amp;HNTopUpPay!E171</f>
        <v>St Johns CE N20.3309.EHCP.I03.1.Ma22</v>
      </c>
      <c r="K171" s="111" t="b">
        <v>1</v>
      </c>
      <c r="L171" s="117" t="s">
        <v>1275</v>
      </c>
      <c r="M171" s="111" t="b">
        <v>1</v>
      </c>
      <c r="N171" s="111" t="s">
        <v>1276</v>
      </c>
      <c r="O171" s="118" t="str">
        <f>HNTopUp!O171</f>
        <v>11431/543965</v>
      </c>
      <c r="P171" s="111" t="b">
        <v>1</v>
      </c>
      <c r="Q171" s="111" t="b">
        <v>1</v>
      </c>
      <c r="R171" s="111" t="b">
        <v>1</v>
      </c>
      <c r="T171" s="10">
        <f t="shared" si="10"/>
        <v>20</v>
      </c>
      <c r="U171" s="1">
        <f t="shared" si="11"/>
        <v>36</v>
      </c>
    </row>
    <row r="172" spans="1:21" x14ac:dyDescent="0.25">
      <c r="A172" s="108">
        <v>1</v>
      </c>
      <c r="B172" s="109">
        <v>2</v>
      </c>
      <c r="C172" s="110">
        <f>HNTopUp!E172</f>
        <v>400098</v>
      </c>
      <c r="D172" s="111" t="b">
        <v>1</v>
      </c>
      <c r="E172" s="112" t="str">
        <f>HNTopUp!N172&amp;"."&amp;HNTopUpPay!$C$5</f>
        <v>3309.SENI.I03.2.Ma22</v>
      </c>
      <c r="F172" s="113">
        <f t="shared" ca="1" si="8"/>
        <v>44697</v>
      </c>
      <c r="G172" s="114" cm="1">
        <f t="array" ref="G172">IF(SUMPRODUCT((HNTopUp!$Q$19:$AB$19=$B$5)*HNTopUp!Q172:AB172)&gt;0,SUMPRODUCT((HNTopUp!$Q$19:$AB$19=$B$5)*HNTopUp!Q172:AB172),0)</f>
        <v>485.59384615384619</v>
      </c>
      <c r="H172" s="115">
        <f t="shared" ca="1" si="9"/>
        <v>44697</v>
      </c>
      <c r="I172" s="116">
        <v>0</v>
      </c>
      <c r="J172" s="112" t="str">
        <f>LEFT(HNTopUp!D172,16)&amp;"."&amp;HNTopUpPay!E172</f>
        <v>St Johns CE N20.3309.SENI.I03.2.Ma22</v>
      </c>
      <c r="K172" s="111" t="b">
        <v>1</v>
      </c>
      <c r="L172" s="117" t="s">
        <v>1275</v>
      </c>
      <c r="M172" s="111" t="b">
        <v>1</v>
      </c>
      <c r="N172" s="111" t="s">
        <v>1276</v>
      </c>
      <c r="O172" s="118" t="str">
        <f>HNTopUp!O172</f>
        <v>10265/543965</v>
      </c>
      <c r="P172" s="111" t="b">
        <v>1</v>
      </c>
      <c r="Q172" s="111" t="b">
        <v>1</v>
      </c>
      <c r="R172" s="111" t="b">
        <v>1</v>
      </c>
      <c r="T172" s="10">
        <f t="shared" si="10"/>
        <v>20</v>
      </c>
      <c r="U172" s="1">
        <f t="shared" si="11"/>
        <v>36</v>
      </c>
    </row>
    <row r="173" spans="1:21" x14ac:dyDescent="0.25">
      <c r="A173" s="108">
        <v>1</v>
      </c>
      <c r="B173" s="109">
        <v>2</v>
      </c>
      <c r="C173" s="110">
        <f>HNTopUp!E173</f>
        <v>400114</v>
      </c>
      <c r="D173" s="111" t="b">
        <v>1</v>
      </c>
      <c r="E173" s="112" t="str">
        <f>HNTopUp!N173&amp;"."&amp;HNTopUpPay!$C$5</f>
        <v>3307.EHCP.I03.1.Ma22</v>
      </c>
      <c r="F173" s="113">
        <f t="shared" ca="1" si="8"/>
        <v>44697</v>
      </c>
      <c r="G173" s="114" cm="1">
        <f t="array" ref="G173">IF(SUMPRODUCT((HNTopUp!$Q$19:$AB$19=$B$5)*HNTopUp!Q173:AB173)&gt;0,SUMPRODUCT((HNTopUp!$Q$19:$AB$19=$B$5)*HNTopUp!Q173:AB173),0)</f>
        <v>899.6792307692308</v>
      </c>
      <c r="H173" s="115">
        <f t="shared" ca="1" si="9"/>
        <v>44697</v>
      </c>
      <c r="I173" s="116">
        <v>0</v>
      </c>
      <c r="J173" s="112" t="str">
        <f>LEFT(HNTopUp!D173,16)&amp;"."&amp;HNTopUpPay!E173</f>
        <v>St John's CE Sch.3307.EHCP.I03.1.Ma22</v>
      </c>
      <c r="K173" s="111" t="b">
        <v>1</v>
      </c>
      <c r="L173" s="117" t="s">
        <v>1275</v>
      </c>
      <c r="M173" s="111" t="b">
        <v>1</v>
      </c>
      <c r="N173" s="111" t="s">
        <v>1276</v>
      </c>
      <c r="O173" s="118" t="str">
        <f>HNTopUp!O173</f>
        <v>11431/543965</v>
      </c>
      <c r="P173" s="111" t="b">
        <v>1</v>
      </c>
      <c r="Q173" s="111" t="b">
        <v>1</v>
      </c>
      <c r="R173" s="111" t="b">
        <v>1</v>
      </c>
      <c r="T173" s="10">
        <f t="shared" si="10"/>
        <v>20</v>
      </c>
      <c r="U173" s="1">
        <f t="shared" si="11"/>
        <v>37</v>
      </c>
    </row>
    <row r="174" spans="1:21" x14ac:dyDescent="0.25">
      <c r="A174" s="108">
        <v>1</v>
      </c>
      <c r="B174" s="109">
        <v>2</v>
      </c>
      <c r="C174" s="110">
        <f>HNTopUp!E174</f>
        <v>400114</v>
      </c>
      <c r="D174" s="111" t="b">
        <v>1</v>
      </c>
      <c r="E174" s="112" t="str">
        <f>HNTopUp!N174&amp;"."&amp;HNTopUpPay!$C$5</f>
        <v>3307.SENI.I03.2.Ma22</v>
      </c>
      <c r="F174" s="113">
        <f t="shared" ca="1" si="8"/>
        <v>44697</v>
      </c>
      <c r="G174" s="114" cm="1">
        <f t="array" ref="G174">IF(SUMPRODUCT((HNTopUp!$Q$19:$AB$19=$B$5)*HNTopUp!Q174:AB174)&gt;0,SUMPRODUCT((HNTopUp!$Q$19:$AB$19=$B$5)*HNTopUp!Q174:AB174),0)</f>
        <v>141.34230769230768</v>
      </c>
      <c r="H174" s="115">
        <f t="shared" ca="1" si="9"/>
        <v>44697</v>
      </c>
      <c r="I174" s="116">
        <v>0</v>
      </c>
      <c r="J174" s="112" t="str">
        <f>LEFT(HNTopUp!D174,16)&amp;"."&amp;HNTopUpPay!E174</f>
        <v>St John's CE Sch.3307.SENI.I03.2.Ma22</v>
      </c>
      <c r="K174" s="111" t="b">
        <v>1</v>
      </c>
      <c r="L174" s="117" t="s">
        <v>1275</v>
      </c>
      <c r="M174" s="111" t="b">
        <v>1</v>
      </c>
      <c r="N174" s="111" t="s">
        <v>1276</v>
      </c>
      <c r="O174" s="118" t="str">
        <f>HNTopUp!O174</f>
        <v>10265/543965</v>
      </c>
      <c r="P174" s="111" t="b">
        <v>1</v>
      </c>
      <c r="Q174" s="111" t="b">
        <v>1</v>
      </c>
      <c r="R174" s="111" t="b">
        <v>1</v>
      </c>
      <c r="T174" s="10">
        <f t="shared" si="10"/>
        <v>20</v>
      </c>
      <c r="U174" s="1">
        <f t="shared" si="11"/>
        <v>37</v>
      </c>
    </row>
    <row r="175" spans="1:21" x14ac:dyDescent="0.25">
      <c r="A175" s="108">
        <v>1</v>
      </c>
      <c r="B175" s="109">
        <v>2</v>
      </c>
      <c r="C175" s="110">
        <f>HNTopUp!E175</f>
        <v>400066</v>
      </c>
      <c r="D175" s="111" t="b">
        <v>1</v>
      </c>
      <c r="E175" s="112" t="str">
        <f>HNTopUp!N175&amp;"."&amp;HNTopUpPay!$C$5</f>
        <v>3509.EHCP.I03.1.Ma22</v>
      </c>
      <c r="F175" s="113">
        <f t="shared" ca="1" si="8"/>
        <v>44697</v>
      </c>
      <c r="G175" s="114" cm="1">
        <f t="array" ref="G175">IF(SUMPRODUCT((HNTopUp!$Q$19:$AB$19=$B$5)*HNTopUp!Q175:AB175)&gt;0,SUMPRODUCT((HNTopUp!$Q$19:$AB$19=$B$5)*HNTopUp!Q175:AB175),0)</f>
        <v>7770.5446153846151</v>
      </c>
      <c r="H175" s="115">
        <f t="shared" ca="1" si="9"/>
        <v>44697</v>
      </c>
      <c r="I175" s="116">
        <v>0</v>
      </c>
      <c r="J175" s="112" t="str">
        <f>LEFT(HNTopUp!D175,16)&amp;"."&amp;HNTopUpPay!E175</f>
        <v>St Joseph's Prim.3509.EHCP.I03.1.Ma22</v>
      </c>
      <c r="K175" s="111" t="b">
        <v>1</v>
      </c>
      <c r="L175" s="117" t="s">
        <v>1275</v>
      </c>
      <c r="M175" s="111" t="b">
        <v>1</v>
      </c>
      <c r="N175" s="111" t="s">
        <v>1276</v>
      </c>
      <c r="O175" s="118" t="str">
        <f>HNTopUp!O175</f>
        <v>11431/543965</v>
      </c>
      <c r="P175" s="111" t="b">
        <v>1</v>
      </c>
      <c r="Q175" s="111" t="b">
        <v>1</v>
      </c>
      <c r="R175" s="111" t="b">
        <v>1</v>
      </c>
      <c r="T175" s="10">
        <f t="shared" si="10"/>
        <v>20</v>
      </c>
      <c r="U175" s="1">
        <f t="shared" si="11"/>
        <v>37</v>
      </c>
    </row>
    <row r="176" spans="1:21" x14ac:dyDescent="0.25">
      <c r="A176" s="108">
        <v>1</v>
      </c>
      <c r="B176" s="109">
        <v>2</v>
      </c>
      <c r="C176" s="110">
        <f>HNTopUp!E176</f>
        <v>400066</v>
      </c>
      <c r="D176" s="111" t="b">
        <v>1</v>
      </c>
      <c r="E176" s="112" t="str">
        <f>HNTopUp!N176&amp;"."&amp;HNTopUpPay!$C$5</f>
        <v>3509.SENI.I03.2.Ma22</v>
      </c>
      <c r="F176" s="113">
        <f t="shared" ca="1" si="8"/>
        <v>44697</v>
      </c>
      <c r="G176" s="114" cm="1">
        <f t="array" ref="G176">IF(SUMPRODUCT((HNTopUp!$Q$19:$AB$19=$B$5)*HNTopUp!Q176:AB176)&gt;0,SUMPRODUCT((HNTopUp!$Q$19:$AB$19=$B$5)*HNTopUp!Q176:AB176),0)</f>
        <v>109.12307692307692</v>
      </c>
      <c r="H176" s="115">
        <f t="shared" ca="1" si="9"/>
        <v>44697</v>
      </c>
      <c r="I176" s="116">
        <v>0</v>
      </c>
      <c r="J176" s="112" t="str">
        <f>LEFT(HNTopUp!D176,16)&amp;"."&amp;HNTopUpPay!E176</f>
        <v>St Joseph's Prim.3509.SENI.I03.2.Ma22</v>
      </c>
      <c r="K176" s="111" t="b">
        <v>1</v>
      </c>
      <c r="L176" s="117" t="s">
        <v>1275</v>
      </c>
      <c r="M176" s="111" t="b">
        <v>1</v>
      </c>
      <c r="N176" s="111" t="s">
        <v>1276</v>
      </c>
      <c r="O176" s="118" t="str">
        <f>HNTopUp!O176</f>
        <v>10265/543965</v>
      </c>
      <c r="P176" s="111" t="b">
        <v>1</v>
      </c>
      <c r="Q176" s="111" t="b">
        <v>1</v>
      </c>
      <c r="R176" s="111" t="b">
        <v>1</v>
      </c>
      <c r="T176" s="10">
        <f t="shared" si="10"/>
        <v>20</v>
      </c>
      <c r="U176" s="1">
        <f t="shared" si="11"/>
        <v>37</v>
      </c>
    </row>
    <row r="177" spans="1:21" x14ac:dyDescent="0.25">
      <c r="A177" s="108">
        <v>1</v>
      </c>
      <c r="B177" s="109">
        <v>2</v>
      </c>
      <c r="C177" s="110">
        <f>HNTopUp!E177</f>
        <v>400102</v>
      </c>
      <c r="D177" s="111" t="b">
        <v>1</v>
      </c>
      <c r="E177" s="112" t="str">
        <f>HNTopUp!N177&amp;"."&amp;HNTopUpPay!$C$5</f>
        <v>1003.EHCP.I03.1.Ma22</v>
      </c>
      <c r="F177" s="113">
        <f t="shared" ca="1" si="8"/>
        <v>44697</v>
      </c>
      <c r="G177" s="114" cm="1">
        <f t="array" ref="G177">IF(SUMPRODUCT((HNTopUp!$Q$19:$AB$19=$B$5)*HNTopUp!Q177:AB177)&gt;0,SUMPRODUCT((HNTopUp!$Q$19:$AB$19=$B$5)*HNTopUp!Q177:AB177),0)</f>
        <v>647.52307692307681</v>
      </c>
      <c r="H177" s="115">
        <f t="shared" ca="1" si="9"/>
        <v>44697</v>
      </c>
      <c r="I177" s="116">
        <v>0</v>
      </c>
      <c r="J177" s="112" t="str">
        <f>LEFT(HNTopUp!D177,16)&amp;"."&amp;HNTopUpPay!E177</f>
        <v>St Margaret's Nu.1003.EHCP.I03.1.Ma22</v>
      </c>
      <c r="K177" s="111" t="b">
        <v>1</v>
      </c>
      <c r="L177" s="117" t="s">
        <v>1275</v>
      </c>
      <c r="M177" s="111" t="b">
        <v>1</v>
      </c>
      <c r="N177" s="111" t="s">
        <v>1276</v>
      </c>
      <c r="O177" s="118" t="str">
        <f>HNTopUp!O177</f>
        <v>11439/543965</v>
      </c>
      <c r="P177" s="111" t="b">
        <v>1</v>
      </c>
      <c r="Q177" s="111" t="b">
        <v>1</v>
      </c>
      <c r="R177" s="111" t="b">
        <v>1</v>
      </c>
      <c r="T177" s="10">
        <f t="shared" si="10"/>
        <v>20</v>
      </c>
      <c r="U177" s="1">
        <f t="shared" si="11"/>
        <v>37</v>
      </c>
    </row>
    <row r="178" spans="1:21" x14ac:dyDescent="0.25">
      <c r="A178" s="108">
        <v>1</v>
      </c>
      <c r="B178" s="109">
        <v>2</v>
      </c>
      <c r="C178" s="110">
        <f>HNTopUp!E178</f>
        <v>400102</v>
      </c>
      <c r="D178" s="111" t="b">
        <v>1</v>
      </c>
      <c r="E178" s="112" t="str">
        <f>HNTopUp!N178&amp;"."&amp;HNTopUpPay!$C$5</f>
        <v>1003.SENI.I03.2.Ma22</v>
      </c>
      <c r="F178" s="113">
        <f t="shared" ca="1" si="8"/>
        <v>44697</v>
      </c>
      <c r="G178" s="114" cm="1">
        <f t="array" ref="G178">IF(SUMPRODUCT((HNTopUp!$Q$19:$AB$19=$B$5)*HNTopUp!Q178:AB178)&gt;0,SUMPRODUCT((HNTopUp!$Q$19:$AB$19=$B$5)*HNTopUp!Q178:AB178),0)</f>
        <v>856.01538461538462</v>
      </c>
      <c r="H178" s="115">
        <f t="shared" ca="1" si="9"/>
        <v>44697</v>
      </c>
      <c r="I178" s="116">
        <v>0</v>
      </c>
      <c r="J178" s="112" t="str">
        <f>LEFT(HNTopUp!D178,16)&amp;"."&amp;HNTopUpPay!E178</f>
        <v>St Margaret's Nu.1003.SENI.I03.2.Ma22</v>
      </c>
      <c r="K178" s="111" t="b">
        <v>1</v>
      </c>
      <c r="L178" s="117" t="s">
        <v>1275</v>
      </c>
      <c r="M178" s="111" t="b">
        <v>1</v>
      </c>
      <c r="N178" s="111" t="s">
        <v>1276</v>
      </c>
      <c r="O178" s="118" t="str">
        <f>HNTopUp!O178</f>
        <v>10265/543965</v>
      </c>
      <c r="P178" s="111" t="b">
        <v>1</v>
      </c>
      <c r="Q178" s="111" t="b">
        <v>1</v>
      </c>
      <c r="R178" s="111" t="b">
        <v>1</v>
      </c>
      <c r="T178" s="10">
        <f t="shared" si="10"/>
        <v>20</v>
      </c>
      <c r="U178" s="1">
        <f t="shared" si="11"/>
        <v>37</v>
      </c>
    </row>
    <row r="179" spans="1:21" x14ac:dyDescent="0.25">
      <c r="A179" s="108">
        <v>1</v>
      </c>
      <c r="B179" s="109">
        <v>2</v>
      </c>
      <c r="C179" s="110">
        <f>HNTopUp!E179</f>
        <v>400135</v>
      </c>
      <c r="D179" s="111" t="b">
        <v>1</v>
      </c>
      <c r="E179" s="112" t="str">
        <f>HNTopUp!N179&amp;"."&amp;HNTopUpPay!$C$5</f>
        <v>3521.EHCP.I03.1.Ma22</v>
      </c>
      <c r="F179" s="113">
        <f t="shared" ca="1" si="8"/>
        <v>44697</v>
      </c>
      <c r="G179" s="114" cm="1">
        <f t="array" ref="G179">IF(SUMPRODUCT((HNTopUp!$Q$19:$AB$19=$B$5)*HNTopUp!Q179:AB179)&gt;0,SUMPRODUCT((HNTopUp!$Q$19:$AB$19=$B$5)*HNTopUp!Q179:AB179),0)</f>
        <v>6208.3669230769219</v>
      </c>
      <c r="H179" s="115">
        <f t="shared" ca="1" si="9"/>
        <v>44697</v>
      </c>
      <c r="I179" s="116">
        <v>0</v>
      </c>
      <c r="J179" s="112" t="str">
        <f>LEFT(HNTopUp!D179,16)&amp;"."&amp;HNTopUpPay!E179</f>
        <v>St Mary's &amp; St J.3521.EHCP.I03.1.Ma22</v>
      </c>
      <c r="K179" s="111" t="b">
        <v>1</v>
      </c>
      <c r="L179" s="117" t="s">
        <v>1275</v>
      </c>
      <c r="M179" s="111" t="b">
        <v>1</v>
      </c>
      <c r="N179" s="111" t="s">
        <v>1276</v>
      </c>
      <c r="O179" s="118" t="str">
        <f>HNTopUp!O179</f>
        <v>11431/543965</v>
      </c>
      <c r="P179" s="111" t="b">
        <v>1</v>
      </c>
      <c r="Q179" s="111" t="b">
        <v>1</v>
      </c>
      <c r="R179" s="111" t="b">
        <v>1</v>
      </c>
      <c r="T179" s="10">
        <f t="shared" si="10"/>
        <v>20</v>
      </c>
      <c r="U179" s="1">
        <f t="shared" si="11"/>
        <v>37</v>
      </c>
    </row>
    <row r="180" spans="1:21" x14ac:dyDescent="0.25">
      <c r="A180" s="108">
        <v>1</v>
      </c>
      <c r="B180" s="109">
        <v>2</v>
      </c>
      <c r="C180" s="110">
        <f>HNTopUp!E180</f>
        <v>400135</v>
      </c>
      <c r="D180" s="111" t="b">
        <v>1</v>
      </c>
      <c r="E180" s="112" t="str">
        <f>HNTopUp!N180&amp;"."&amp;HNTopUpPay!$C$5</f>
        <v>3521.EHCP.I03.2.Ma22</v>
      </c>
      <c r="F180" s="113">
        <f t="shared" ca="1" si="8"/>
        <v>44697</v>
      </c>
      <c r="G180" s="114" cm="1">
        <f t="array" ref="G180">IF(SUMPRODUCT((HNTopUp!$Q$19:$AB$19=$B$5)*HNTopUp!Q180:AB180)&gt;0,SUMPRODUCT((HNTopUp!$Q$19:$AB$19=$B$5)*HNTopUp!Q180:AB180),0)</f>
        <v>9430.6338461538471</v>
      </c>
      <c r="H180" s="115">
        <f t="shared" ca="1" si="9"/>
        <v>44697</v>
      </c>
      <c r="I180" s="116">
        <v>0</v>
      </c>
      <c r="J180" s="112" t="str">
        <f>LEFT(HNTopUp!D180,16)&amp;"."&amp;HNTopUpPay!E180</f>
        <v>St Mary's &amp; St J.3521.EHCP.I03.2.Ma22</v>
      </c>
      <c r="K180" s="111" t="b">
        <v>1</v>
      </c>
      <c r="L180" s="117" t="s">
        <v>1275</v>
      </c>
      <c r="M180" s="111" t="b">
        <v>1</v>
      </c>
      <c r="N180" s="111" t="s">
        <v>1276</v>
      </c>
      <c r="O180" s="118" t="str">
        <f>HNTopUp!O180</f>
        <v>11435/543965</v>
      </c>
      <c r="P180" s="111" t="b">
        <v>1</v>
      </c>
      <c r="Q180" s="111" t="b">
        <v>1</v>
      </c>
      <c r="R180" s="111" t="b">
        <v>1</v>
      </c>
      <c r="T180" s="10">
        <f t="shared" si="10"/>
        <v>20</v>
      </c>
      <c r="U180" s="1">
        <f t="shared" si="11"/>
        <v>37</v>
      </c>
    </row>
    <row r="181" spans="1:21" x14ac:dyDescent="0.25">
      <c r="A181" s="108">
        <v>1</v>
      </c>
      <c r="B181" s="109">
        <v>2</v>
      </c>
      <c r="C181" s="110">
        <f>HNTopUp!E181</f>
        <v>400058</v>
      </c>
      <c r="D181" s="111" t="b">
        <v>1</v>
      </c>
      <c r="E181" s="112" t="str">
        <f>HNTopUp!N181&amp;"."&amp;HNTopUpPay!$C$5</f>
        <v>3311.EHCP.I03.1.Ma22</v>
      </c>
      <c r="F181" s="113">
        <f t="shared" ca="1" si="8"/>
        <v>44697</v>
      </c>
      <c r="G181" s="114" cm="1">
        <f t="array" ref="G181">IF(SUMPRODUCT((HNTopUp!$Q$19:$AB$19=$B$5)*HNTopUp!Q181:AB181)&gt;0,SUMPRODUCT((HNTopUp!$Q$19:$AB$19=$B$5)*HNTopUp!Q181:AB181),0)</f>
        <v>4880.7576923076913</v>
      </c>
      <c r="H181" s="115">
        <f t="shared" ca="1" si="9"/>
        <v>44697</v>
      </c>
      <c r="I181" s="116">
        <v>0</v>
      </c>
      <c r="J181" s="112" t="str">
        <f>LEFT(HNTopUp!D181,16)&amp;"."&amp;HNTopUpPay!E181</f>
        <v>St Mary's C E Pr.3311.EHCP.I03.1.Ma22</v>
      </c>
      <c r="K181" s="111" t="b">
        <v>1</v>
      </c>
      <c r="L181" s="117" t="s">
        <v>1275</v>
      </c>
      <c r="M181" s="111" t="b">
        <v>1</v>
      </c>
      <c r="N181" s="111" t="s">
        <v>1276</v>
      </c>
      <c r="O181" s="118" t="str">
        <f>HNTopUp!O181</f>
        <v>11431/543965</v>
      </c>
      <c r="P181" s="111" t="b">
        <v>1</v>
      </c>
      <c r="Q181" s="111" t="b">
        <v>1</v>
      </c>
      <c r="R181" s="111" t="b">
        <v>1</v>
      </c>
      <c r="T181" s="10">
        <f t="shared" si="10"/>
        <v>20</v>
      </c>
      <c r="U181" s="1">
        <f t="shared" si="11"/>
        <v>37</v>
      </c>
    </row>
    <row r="182" spans="1:21" x14ac:dyDescent="0.25">
      <c r="A182" s="108">
        <v>1</v>
      </c>
      <c r="B182" s="109">
        <v>2</v>
      </c>
      <c r="C182" s="110">
        <f>HNTopUp!E182</f>
        <v>400058</v>
      </c>
      <c r="D182" s="111" t="b">
        <v>1</v>
      </c>
      <c r="E182" s="112" t="str">
        <f>HNTopUp!N182&amp;"."&amp;HNTopUpPay!$C$5</f>
        <v>3311.SENI.I03.2.Ma22</v>
      </c>
      <c r="F182" s="113">
        <f t="shared" ca="1" si="8"/>
        <v>44697</v>
      </c>
      <c r="G182" s="114" cm="1">
        <f t="array" ref="G182">IF(SUMPRODUCT((HNTopUp!$Q$19:$AB$19=$B$5)*HNTopUp!Q182:AB182)&gt;0,SUMPRODUCT((HNTopUp!$Q$19:$AB$19=$B$5)*HNTopUp!Q182:AB182),0)</f>
        <v>41.134615384615387</v>
      </c>
      <c r="H182" s="115">
        <f t="shared" ca="1" si="9"/>
        <v>44697</v>
      </c>
      <c r="I182" s="116">
        <v>0</v>
      </c>
      <c r="J182" s="112" t="str">
        <f>LEFT(HNTopUp!D182,16)&amp;"."&amp;HNTopUpPay!E182</f>
        <v>St Mary's C E Pr.3311.SENI.I03.2.Ma22</v>
      </c>
      <c r="K182" s="111" t="b">
        <v>1</v>
      </c>
      <c r="L182" s="117" t="s">
        <v>1275</v>
      </c>
      <c r="M182" s="111" t="b">
        <v>1</v>
      </c>
      <c r="N182" s="111" t="s">
        <v>1276</v>
      </c>
      <c r="O182" s="118" t="str">
        <f>HNTopUp!O182</f>
        <v>10265/543965</v>
      </c>
      <c r="P182" s="111" t="b">
        <v>1</v>
      </c>
      <c r="Q182" s="111" t="b">
        <v>1</v>
      </c>
      <c r="R182" s="111" t="b">
        <v>1</v>
      </c>
      <c r="T182" s="10">
        <f t="shared" si="10"/>
        <v>20</v>
      </c>
      <c r="U182" s="1">
        <f t="shared" si="11"/>
        <v>37</v>
      </c>
    </row>
    <row r="183" spans="1:21" x14ac:dyDescent="0.25">
      <c r="A183" s="108">
        <v>1</v>
      </c>
      <c r="B183" s="109">
        <v>2</v>
      </c>
      <c r="C183" s="110">
        <f>HNTopUp!E183</f>
        <v>400017</v>
      </c>
      <c r="D183" s="111" t="b">
        <v>1</v>
      </c>
      <c r="E183" s="112" t="str">
        <f>HNTopUp!N183&amp;"."&amp;HNTopUpPay!$C$5</f>
        <v>3312.EHCP.I03.1.Ma22</v>
      </c>
      <c r="F183" s="113">
        <f t="shared" ca="1" si="8"/>
        <v>44697</v>
      </c>
      <c r="G183" s="114" cm="1">
        <f t="array" ref="G183">IF(SUMPRODUCT((HNTopUp!$Q$19:$AB$19=$B$5)*HNTopUp!Q183:AB183)&gt;0,SUMPRODUCT((HNTopUp!$Q$19:$AB$19=$B$5)*HNTopUp!Q183:AB183),0)</f>
        <v>1797.1792307692308</v>
      </c>
      <c r="H183" s="115">
        <f t="shared" ca="1" si="9"/>
        <v>44697</v>
      </c>
      <c r="I183" s="116">
        <v>0</v>
      </c>
      <c r="J183" s="112" t="str">
        <f>LEFT(HNTopUp!D183,16)&amp;"."&amp;HNTopUpPay!E183</f>
        <v>St Mary's School.3312.EHCP.I03.1.Ma22</v>
      </c>
      <c r="K183" s="111" t="b">
        <v>1</v>
      </c>
      <c r="L183" s="117" t="s">
        <v>1275</v>
      </c>
      <c r="M183" s="111" t="b">
        <v>1</v>
      </c>
      <c r="N183" s="111" t="s">
        <v>1276</v>
      </c>
      <c r="O183" s="118" t="str">
        <f>HNTopUp!O183</f>
        <v>11431/543965</v>
      </c>
      <c r="P183" s="111" t="b">
        <v>1</v>
      </c>
      <c r="Q183" s="111" t="b">
        <v>1</v>
      </c>
      <c r="R183" s="111" t="b">
        <v>1</v>
      </c>
      <c r="T183" s="10">
        <f t="shared" si="10"/>
        <v>20</v>
      </c>
      <c r="U183" s="1">
        <f t="shared" si="11"/>
        <v>37</v>
      </c>
    </row>
    <row r="184" spans="1:21" x14ac:dyDescent="0.25">
      <c r="A184" s="108">
        <v>1</v>
      </c>
      <c r="B184" s="109">
        <v>2</v>
      </c>
      <c r="C184" s="110">
        <f>HNTopUp!E184</f>
        <v>400094</v>
      </c>
      <c r="D184" s="111" t="b">
        <v>1</v>
      </c>
      <c r="E184" s="112" t="str">
        <f>HNTopUp!N184&amp;"."&amp;HNTopUpPay!$C$5</f>
        <v>3314.EHCP.I03.1.Ma22</v>
      </c>
      <c r="F184" s="113">
        <f t="shared" ca="1" si="8"/>
        <v>44697</v>
      </c>
      <c r="G184" s="114" cm="1">
        <f t="array" ref="G184">IF(SUMPRODUCT((HNTopUp!$Q$19:$AB$19=$B$5)*HNTopUp!Q184:AB184)&gt;0,SUMPRODUCT((HNTopUp!$Q$19:$AB$19=$B$5)*HNTopUp!Q184:AB184),0)</f>
        <v>3609.9546153846159</v>
      </c>
      <c r="H184" s="115">
        <f t="shared" ca="1" si="9"/>
        <v>44697</v>
      </c>
      <c r="I184" s="116">
        <v>0</v>
      </c>
      <c r="J184" s="112" t="str">
        <f>LEFT(HNTopUp!D184,16)&amp;"."&amp;HNTopUpPay!E184</f>
        <v>St Pauls CE Prim.3314.EHCP.I03.1.Ma22</v>
      </c>
      <c r="K184" s="111" t="b">
        <v>1</v>
      </c>
      <c r="L184" s="117" t="s">
        <v>1275</v>
      </c>
      <c r="M184" s="111" t="b">
        <v>1</v>
      </c>
      <c r="N184" s="111" t="s">
        <v>1276</v>
      </c>
      <c r="O184" s="118" t="str">
        <f>HNTopUp!O184</f>
        <v>11431/543965</v>
      </c>
      <c r="P184" s="111" t="b">
        <v>1</v>
      </c>
      <c r="Q184" s="111" t="b">
        <v>1</v>
      </c>
      <c r="R184" s="111" t="b">
        <v>1</v>
      </c>
      <c r="T184" s="10">
        <f t="shared" si="10"/>
        <v>20</v>
      </c>
      <c r="U184" s="1">
        <f t="shared" si="11"/>
        <v>37</v>
      </c>
    </row>
    <row r="185" spans="1:21" x14ac:dyDescent="0.25">
      <c r="A185" s="108">
        <v>1</v>
      </c>
      <c r="B185" s="109">
        <v>2</v>
      </c>
      <c r="C185" s="110">
        <f>HNTopUp!E185</f>
        <v>400006</v>
      </c>
      <c r="D185" s="111" t="b">
        <v>1</v>
      </c>
      <c r="E185" s="112" t="str">
        <f>HNTopUp!N185&amp;"."&amp;HNTopUpPay!$C$5</f>
        <v>3313.EHCP.I03.1.Ma22</v>
      </c>
      <c r="F185" s="113">
        <f t="shared" ca="1" si="8"/>
        <v>44697</v>
      </c>
      <c r="G185" s="114" cm="1">
        <f t="array" ref="G185">IF(SUMPRODUCT((HNTopUp!$Q$19:$AB$19=$B$5)*HNTopUp!Q185:AB185)&gt;0,SUMPRODUCT((HNTopUp!$Q$19:$AB$19=$B$5)*HNTopUp!Q185:AB185),0)</f>
        <v>3180.441538461539</v>
      </c>
      <c r="H185" s="115">
        <f t="shared" ca="1" si="9"/>
        <v>44697</v>
      </c>
      <c r="I185" s="116">
        <v>0</v>
      </c>
      <c r="J185" s="112" t="str">
        <f>LEFT(HNTopUp!D185,16)&amp;"."&amp;HNTopUpPay!E185</f>
        <v>St Paul's School.3313.EHCP.I03.1.Ma22</v>
      </c>
      <c r="K185" s="111" t="b">
        <v>1</v>
      </c>
      <c r="L185" s="117" t="s">
        <v>1275</v>
      </c>
      <c r="M185" s="111" t="b">
        <v>1</v>
      </c>
      <c r="N185" s="111" t="s">
        <v>1276</v>
      </c>
      <c r="O185" s="118" t="str">
        <f>HNTopUp!O185</f>
        <v>11431/543965</v>
      </c>
      <c r="P185" s="111" t="b">
        <v>1</v>
      </c>
      <c r="Q185" s="111" t="b">
        <v>1</v>
      </c>
      <c r="R185" s="111" t="b">
        <v>1</v>
      </c>
      <c r="T185" s="10">
        <f t="shared" si="10"/>
        <v>20</v>
      </c>
      <c r="U185" s="1">
        <f t="shared" si="11"/>
        <v>37</v>
      </c>
    </row>
    <row r="186" spans="1:21" x14ac:dyDescent="0.25">
      <c r="A186" s="108">
        <v>1</v>
      </c>
      <c r="B186" s="109">
        <v>2</v>
      </c>
      <c r="C186" s="110">
        <f>HNTopUp!E186</f>
        <v>400037</v>
      </c>
      <c r="D186" s="111" t="b">
        <v>1</v>
      </c>
      <c r="E186" s="112" t="str">
        <f>HNTopUp!N186&amp;"."&amp;HNTopUpPay!$C$5</f>
        <v>3507.EHCP.I03.1.Ma22</v>
      </c>
      <c r="F186" s="113">
        <f t="shared" ca="1" si="8"/>
        <v>44697</v>
      </c>
      <c r="G186" s="114" cm="1">
        <f t="array" ref="G186">IF(SUMPRODUCT((HNTopUp!$Q$19:$AB$19=$B$5)*HNTopUp!Q186:AB186)&gt;0,SUMPRODUCT((HNTopUp!$Q$19:$AB$19=$B$5)*HNTopUp!Q186:AB186),0)</f>
        <v>5767.3976923076925</v>
      </c>
      <c r="H186" s="115">
        <f t="shared" ca="1" si="9"/>
        <v>44697</v>
      </c>
      <c r="I186" s="116">
        <v>0</v>
      </c>
      <c r="J186" s="112" t="str">
        <f>LEFT(HNTopUp!D186,16)&amp;"."&amp;HNTopUpPay!E186</f>
        <v>St Theresa's R.C.3507.EHCP.I03.1.Ma22</v>
      </c>
      <c r="K186" s="111" t="b">
        <v>1</v>
      </c>
      <c r="L186" s="117" t="s">
        <v>1275</v>
      </c>
      <c r="M186" s="111" t="b">
        <v>1</v>
      </c>
      <c r="N186" s="111" t="s">
        <v>1276</v>
      </c>
      <c r="O186" s="118" t="str">
        <f>HNTopUp!O186</f>
        <v>11431/543965</v>
      </c>
      <c r="P186" s="111" t="b">
        <v>1</v>
      </c>
      <c r="Q186" s="111" t="b">
        <v>1</v>
      </c>
      <c r="R186" s="111" t="b">
        <v>1</v>
      </c>
      <c r="T186" s="10">
        <f t="shared" si="10"/>
        <v>20</v>
      </c>
      <c r="U186" s="1">
        <f t="shared" si="11"/>
        <v>37</v>
      </c>
    </row>
    <row r="187" spans="1:21" x14ac:dyDescent="0.25">
      <c r="A187" s="108">
        <v>1</v>
      </c>
      <c r="B187" s="109">
        <v>2</v>
      </c>
      <c r="C187" s="110">
        <f>HNTopUp!E187</f>
        <v>400009</v>
      </c>
      <c r="D187" s="111" t="b">
        <v>1</v>
      </c>
      <c r="E187" s="112" t="str">
        <f>HNTopUp!N187&amp;"."&amp;HNTopUpPay!$C$5</f>
        <v>3506.EHCP.I03.1.Ma22</v>
      </c>
      <c r="F187" s="113">
        <f t="shared" ca="1" si="8"/>
        <v>44697</v>
      </c>
      <c r="G187" s="114" cm="1">
        <f t="array" ref="G187">IF(SUMPRODUCT((HNTopUp!$Q$19:$AB$19=$B$5)*HNTopUp!Q187:AB187)&gt;0,SUMPRODUCT((HNTopUp!$Q$19:$AB$19=$B$5)*HNTopUp!Q187:AB187),0)</f>
        <v>6343.9292307692313</v>
      </c>
      <c r="H187" s="115">
        <f t="shared" ca="1" si="9"/>
        <v>44697</v>
      </c>
      <c r="I187" s="116">
        <v>0</v>
      </c>
      <c r="J187" s="112" t="str">
        <f>LEFT(HNTopUp!D187,16)&amp;"."&amp;HNTopUpPay!E187</f>
        <v>St Vincent's Cat.3506.EHCP.I03.1.Ma22</v>
      </c>
      <c r="K187" s="111" t="b">
        <v>1</v>
      </c>
      <c r="L187" s="117" t="s">
        <v>1275</v>
      </c>
      <c r="M187" s="111" t="b">
        <v>1</v>
      </c>
      <c r="N187" s="111" t="s">
        <v>1276</v>
      </c>
      <c r="O187" s="118" t="str">
        <f>HNTopUp!O187</f>
        <v>11431/543965</v>
      </c>
      <c r="P187" s="111" t="b">
        <v>1</v>
      </c>
      <c r="Q187" s="111" t="b">
        <v>1</v>
      </c>
      <c r="R187" s="111" t="b">
        <v>1</v>
      </c>
      <c r="T187" s="10">
        <f t="shared" si="10"/>
        <v>20</v>
      </c>
      <c r="U187" s="1">
        <f t="shared" si="11"/>
        <v>37</v>
      </c>
    </row>
    <row r="188" spans="1:21" x14ac:dyDescent="0.25">
      <c r="A188" s="108">
        <v>1</v>
      </c>
      <c r="B188" s="109">
        <v>2</v>
      </c>
      <c r="C188" s="110">
        <f>HNTopUp!E188</f>
        <v>400013</v>
      </c>
      <c r="D188" s="111" t="b">
        <v>1</v>
      </c>
      <c r="E188" s="112" t="str">
        <f>HNTopUp!N188&amp;"."&amp;HNTopUpPay!$C$5</f>
        <v>5407.EHCP.I03.1.Ma22</v>
      </c>
      <c r="F188" s="113">
        <f t="shared" ca="1" si="8"/>
        <v>44697</v>
      </c>
      <c r="G188" s="114" cm="1">
        <f t="array" ref="G188">IF(SUMPRODUCT((HNTopUp!$Q$19:$AB$19=$B$5)*HNTopUp!Q188:AB188)&gt;0,SUMPRODUCT((HNTopUp!$Q$19:$AB$19=$B$5)*HNTopUp!Q188:AB188),0)</f>
        <v>12873.717692307693</v>
      </c>
      <c r="H188" s="115">
        <f t="shared" ca="1" si="9"/>
        <v>44697</v>
      </c>
      <c r="I188" s="116">
        <v>0</v>
      </c>
      <c r="J188" s="112" t="str">
        <f>LEFT(HNTopUp!D188,16)&amp;"."&amp;HNTopUpPay!E188</f>
        <v>St. James' Catho.5407.EHCP.I03.1.Ma22</v>
      </c>
      <c r="K188" s="111" t="b">
        <v>1</v>
      </c>
      <c r="L188" s="117" t="s">
        <v>1275</v>
      </c>
      <c r="M188" s="111" t="b">
        <v>1</v>
      </c>
      <c r="N188" s="111" t="s">
        <v>1276</v>
      </c>
      <c r="O188" s="118" t="str">
        <f>HNTopUp!O188</f>
        <v>11435/543965</v>
      </c>
      <c r="P188" s="111" t="b">
        <v>1</v>
      </c>
      <c r="Q188" s="111" t="b">
        <v>1</v>
      </c>
      <c r="R188" s="111" t="b">
        <v>1</v>
      </c>
      <c r="T188" s="10">
        <f t="shared" si="10"/>
        <v>20</v>
      </c>
      <c r="U188" s="1">
        <f t="shared" si="11"/>
        <v>37</v>
      </c>
    </row>
    <row r="189" spans="1:21" x14ac:dyDescent="0.25">
      <c r="A189" s="108">
        <v>1</v>
      </c>
      <c r="B189" s="109">
        <v>2</v>
      </c>
      <c r="C189" s="110">
        <f>HNTopUp!E189</f>
        <v>157542</v>
      </c>
      <c r="D189" s="111" t="b">
        <v>1</v>
      </c>
      <c r="E189" s="112" t="str">
        <f>HNTopUp!N189&amp;"."&amp;HNTopUpPay!$C$5</f>
        <v>2051.ARPs.I03.1.Ma22</v>
      </c>
      <c r="F189" s="113">
        <f t="shared" ca="1" si="8"/>
        <v>44697</v>
      </c>
      <c r="G189" s="114" cm="1">
        <f t="array" ref="G189">IF(SUMPRODUCT((HNTopUp!$Q$19:$AB$19=$B$5)*HNTopUp!Q189:AB189)&gt;0,SUMPRODUCT((HNTopUp!$Q$19:$AB$19=$B$5)*HNTopUp!Q189:AB189),0)</f>
        <v>14453.053205128204</v>
      </c>
      <c r="H189" s="115">
        <f t="shared" ca="1" si="9"/>
        <v>44697</v>
      </c>
      <c r="I189" s="116">
        <v>0</v>
      </c>
      <c r="J189" s="112" t="str">
        <f>LEFT(HNTopUp!D189,16)&amp;"."&amp;HNTopUpPay!E189</f>
        <v>Summerside Prima.2051.ARPs.I03.1.Ma22</v>
      </c>
      <c r="K189" s="111" t="b">
        <v>1</v>
      </c>
      <c r="L189" s="117" t="s">
        <v>1275</v>
      </c>
      <c r="M189" s="111" t="b">
        <v>1</v>
      </c>
      <c r="N189" s="111" t="s">
        <v>1276</v>
      </c>
      <c r="O189" s="118" t="str">
        <f>HNTopUp!O189</f>
        <v>11422/516500</v>
      </c>
      <c r="P189" s="111" t="b">
        <v>1</v>
      </c>
      <c r="Q189" s="111" t="b">
        <v>1</v>
      </c>
      <c r="R189" s="111" t="b">
        <v>1</v>
      </c>
      <c r="T189" s="10">
        <f t="shared" si="10"/>
        <v>20</v>
      </c>
      <c r="U189" s="1">
        <f t="shared" si="11"/>
        <v>37</v>
      </c>
    </row>
    <row r="190" spans="1:21" x14ac:dyDescent="0.25">
      <c r="A190" s="108">
        <v>1</v>
      </c>
      <c r="B190" s="109">
        <v>2</v>
      </c>
      <c r="C190" s="110">
        <f>HNTopUp!E190</f>
        <v>157542</v>
      </c>
      <c r="D190" s="111" t="b">
        <v>1</v>
      </c>
      <c r="E190" s="112" t="str">
        <f>HNTopUp!N190&amp;"."&amp;HNTopUpPay!$C$5</f>
        <v>2051.EHCP.I03.2.Ma22</v>
      </c>
      <c r="F190" s="113">
        <f t="shared" ca="1" si="8"/>
        <v>44697</v>
      </c>
      <c r="G190" s="114" cm="1">
        <f t="array" ref="G190">IF(SUMPRODUCT((HNTopUp!$Q$19:$AB$19=$B$5)*HNTopUp!Q190:AB190)&gt;0,SUMPRODUCT((HNTopUp!$Q$19:$AB$19=$B$5)*HNTopUp!Q190:AB190),0)</f>
        <v>8263.6738461538462</v>
      </c>
      <c r="H190" s="115">
        <f t="shared" ca="1" si="9"/>
        <v>44697</v>
      </c>
      <c r="I190" s="116">
        <v>0</v>
      </c>
      <c r="J190" s="112" t="str">
        <f>LEFT(HNTopUp!D190,16)&amp;"."&amp;HNTopUpPay!E190</f>
        <v>Summerside Prima.2051.EHCP.I03.2.Ma22</v>
      </c>
      <c r="K190" s="111" t="b">
        <v>1</v>
      </c>
      <c r="L190" s="117" t="s">
        <v>1275</v>
      </c>
      <c r="M190" s="111" t="b">
        <v>1</v>
      </c>
      <c r="N190" s="111" t="s">
        <v>1276</v>
      </c>
      <c r="O190" s="118" t="str">
        <f>HNTopUp!O190</f>
        <v>11443/516500</v>
      </c>
      <c r="P190" s="111" t="b">
        <v>1</v>
      </c>
      <c r="Q190" s="111" t="b">
        <v>1</v>
      </c>
      <c r="R190" s="111" t="b">
        <v>1</v>
      </c>
      <c r="T190" s="10">
        <f t="shared" si="10"/>
        <v>20</v>
      </c>
      <c r="U190" s="1">
        <f t="shared" si="11"/>
        <v>37</v>
      </c>
    </row>
    <row r="191" spans="1:21" x14ac:dyDescent="0.25">
      <c r="A191" s="108">
        <v>1</v>
      </c>
      <c r="B191" s="109">
        <v>2</v>
      </c>
      <c r="C191" s="110">
        <f>HNTopUp!E191</f>
        <v>157542</v>
      </c>
      <c r="D191" s="111" t="b">
        <v>1</v>
      </c>
      <c r="E191" s="112" t="str">
        <f>HNTopUp!N191&amp;"."&amp;HNTopUpPay!$C$5</f>
        <v>2051.EHCP.I03.3.Ma22</v>
      </c>
      <c r="F191" s="113">
        <f t="shared" ca="1" si="8"/>
        <v>44697</v>
      </c>
      <c r="G191" s="114" cm="1">
        <f t="array" ref="G191">IF(SUMPRODUCT((HNTopUp!$Q$19:$AB$19=$B$5)*HNTopUp!Q191:AB191)&gt;0,SUMPRODUCT((HNTopUp!$Q$19:$AB$19=$B$5)*HNTopUp!Q191:AB191),0)</f>
        <v>145.35923076923078</v>
      </c>
      <c r="H191" s="115">
        <f t="shared" ca="1" si="9"/>
        <v>44697</v>
      </c>
      <c r="I191" s="116">
        <v>0</v>
      </c>
      <c r="J191" s="112" t="str">
        <f>LEFT(HNTopUp!D191,16)&amp;"."&amp;HNTopUpPay!E191</f>
        <v>Summerside Prima.2051.EHCP.I03.3.Ma22</v>
      </c>
      <c r="K191" s="111" t="b">
        <v>1</v>
      </c>
      <c r="L191" s="117" t="s">
        <v>1275</v>
      </c>
      <c r="M191" s="111" t="b">
        <v>1</v>
      </c>
      <c r="N191" s="111" t="s">
        <v>1276</v>
      </c>
      <c r="O191" s="118" t="str">
        <f>HNTopUp!O191</f>
        <v>11451/516500</v>
      </c>
      <c r="P191" s="111" t="b">
        <v>1</v>
      </c>
      <c r="Q191" s="111" t="b">
        <v>1</v>
      </c>
      <c r="R191" s="111" t="b">
        <v>1</v>
      </c>
      <c r="T191" s="10">
        <f t="shared" si="10"/>
        <v>20</v>
      </c>
      <c r="U191" s="1">
        <f t="shared" si="11"/>
        <v>37</v>
      </c>
    </row>
    <row r="192" spans="1:21" x14ac:dyDescent="0.25">
      <c r="A192" s="108">
        <v>1</v>
      </c>
      <c r="B192" s="109">
        <v>2</v>
      </c>
      <c r="C192" s="110">
        <f>HNTopUp!E192</f>
        <v>157542</v>
      </c>
      <c r="D192" s="111" t="b">
        <v>1</v>
      </c>
      <c r="E192" s="112" t="str">
        <f>HNTopUp!N192&amp;"."&amp;HNTopUpPay!$C$5</f>
        <v>2051.SENI.I03.4.Ma22</v>
      </c>
      <c r="F192" s="113">
        <f t="shared" ca="1" si="8"/>
        <v>44697</v>
      </c>
      <c r="G192" s="114" cm="1">
        <f t="array" ref="G192">IF(SUMPRODUCT((HNTopUp!$Q$19:$AB$19=$B$5)*HNTopUp!Q192:AB192)&gt;0,SUMPRODUCT((HNTopUp!$Q$19:$AB$19=$B$5)*HNTopUp!Q192:AB192),0)</f>
        <v>131.15384615384616</v>
      </c>
      <c r="H192" s="115">
        <f t="shared" ca="1" si="9"/>
        <v>44697</v>
      </c>
      <c r="I192" s="116">
        <v>0</v>
      </c>
      <c r="J192" s="112" t="str">
        <f>LEFT(HNTopUp!D192,16)&amp;"."&amp;HNTopUpPay!E192</f>
        <v>Summerside Prima.2051.SENI.I03.4.Ma22</v>
      </c>
      <c r="K192" s="111" t="b">
        <v>1</v>
      </c>
      <c r="L192" s="117" t="s">
        <v>1275</v>
      </c>
      <c r="M192" s="111" t="b">
        <v>1</v>
      </c>
      <c r="N192" s="111" t="s">
        <v>1276</v>
      </c>
      <c r="O192" s="118" t="str">
        <f>HNTopUp!O192</f>
        <v>10265/516500</v>
      </c>
      <c r="P192" s="111" t="b">
        <v>1</v>
      </c>
      <c r="Q192" s="111" t="b">
        <v>1</v>
      </c>
      <c r="R192" s="111" t="b">
        <v>1</v>
      </c>
      <c r="T192" s="10">
        <f t="shared" si="10"/>
        <v>20</v>
      </c>
      <c r="U192" s="1">
        <f t="shared" si="11"/>
        <v>37</v>
      </c>
    </row>
    <row r="193" spans="1:21" x14ac:dyDescent="0.25">
      <c r="A193" s="108">
        <v>1</v>
      </c>
      <c r="B193" s="109">
        <v>2</v>
      </c>
      <c r="C193" s="110">
        <f>HNTopUp!E193</f>
        <v>400038</v>
      </c>
      <c r="D193" s="111" t="b">
        <v>1</v>
      </c>
      <c r="E193" s="112" t="str">
        <f>HNTopUp!N193&amp;"."&amp;HNTopUpPay!$C$5</f>
        <v>2070.EHCP.I03.1.Ma22</v>
      </c>
      <c r="F193" s="113">
        <f t="shared" ca="1" si="8"/>
        <v>44697</v>
      </c>
      <c r="G193" s="114" cm="1">
        <f t="array" ref="G193">IF(SUMPRODUCT((HNTopUp!$Q$19:$AB$19=$B$5)*HNTopUp!Q193:AB193)&gt;0,SUMPRODUCT((HNTopUp!$Q$19:$AB$19=$B$5)*HNTopUp!Q193:AB193),0)</f>
        <v>3884.2625641025643</v>
      </c>
      <c r="H193" s="115">
        <f t="shared" ca="1" si="9"/>
        <v>44697</v>
      </c>
      <c r="I193" s="116">
        <v>0</v>
      </c>
      <c r="J193" s="112" t="str">
        <f>LEFT(HNTopUp!D193,16)&amp;"."&amp;HNTopUpPay!E193</f>
        <v>Sunnyfields Prim.2070.EHCP.I03.1.Ma22</v>
      </c>
      <c r="K193" s="111" t="b">
        <v>1</v>
      </c>
      <c r="L193" s="117" t="s">
        <v>1275</v>
      </c>
      <c r="M193" s="111" t="b">
        <v>1</v>
      </c>
      <c r="N193" s="111" t="s">
        <v>1276</v>
      </c>
      <c r="O193" s="118" t="str">
        <f>HNTopUp!O193</f>
        <v>11431/543965</v>
      </c>
      <c r="P193" s="111" t="b">
        <v>1</v>
      </c>
      <c r="Q193" s="111" t="b">
        <v>1</v>
      </c>
      <c r="R193" s="111" t="b">
        <v>1</v>
      </c>
      <c r="T193" s="10">
        <f t="shared" si="10"/>
        <v>20</v>
      </c>
      <c r="U193" s="1">
        <f t="shared" si="11"/>
        <v>37</v>
      </c>
    </row>
    <row r="194" spans="1:21" x14ac:dyDescent="0.25">
      <c r="A194" s="108">
        <v>1</v>
      </c>
      <c r="B194" s="109">
        <v>2</v>
      </c>
      <c r="C194" s="110">
        <f>HNTopUp!E194</f>
        <v>400038</v>
      </c>
      <c r="D194" s="111" t="b">
        <v>1</v>
      </c>
      <c r="E194" s="112" t="str">
        <f>HNTopUp!N194&amp;"."&amp;HNTopUpPay!$C$5</f>
        <v>2070.EHCP.I03.2.Ma22</v>
      </c>
      <c r="F194" s="113">
        <f t="shared" ca="1" si="8"/>
        <v>44697</v>
      </c>
      <c r="G194" s="114" cm="1">
        <f t="array" ref="G194">IF(SUMPRODUCT((HNTopUp!$Q$19:$AB$19=$B$5)*HNTopUp!Q194:AB194)&gt;0,SUMPRODUCT((HNTopUp!$Q$19:$AB$19=$B$5)*HNTopUp!Q194:AB194),0)</f>
        <v>277.51</v>
      </c>
      <c r="H194" s="115">
        <f t="shared" ca="1" si="9"/>
        <v>44697</v>
      </c>
      <c r="I194" s="116">
        <v>0</v>
      </c>
      <c r="J194" s="112" t="str">
        <f>LEFT(HNTopUp!D194,16)&amp;"."&amp;HNTopUpPay!E194</f>
        <v>Sunnyfields Prim.2070.EHCP.I03.2.Ma22</v>
      </c>
      <c r="K194" s="111" t="b">
        <v>1</v>
      </c>
      <c r="L194" s="117" t="s">
        <v>1275</v>
      </c>
      <c r="M194" s="111" t="b">
        <v>1</v>
      </c>
      <c r="N194" s="111" t="s">
        <v>1276</v>
      </c>
      <c r="O194" s="118" t="str">
        <f>HNTopUp!O194</f>
        <v>11436/543965</v>
      </c>
      <c r="P194" s="111" t="b">
        <v>1</v>
      </c>
      <c r="Q194" s="111" t="b">
        <v>1</v>
      </c>
      <c r="R194" s="111" t="b">
        <v>1</v>
      </c>
      <c r="T194" s="10">
        <f t="shared" ref="T194:T208" si="12">LEN(E194)</f>
        <v>20</v>
      </c>
      <c r="U194" s="1">
        <f t="shared" ref="U194:U208" si="13">LEN(J194)</f>
        <v>37</v>
      </c>
    </row>
    <row r="195" spans="1:21" x14ac:dyDescent="0.25">
      <c r="A195" s="108">
        <v>1</v>
      </c>
      <c r="B195" s="109">
        <v>2</v>
      </c>
      <c r="C195" s="110">
        <f>HNTopUp!E195</f>
        <v>400038</v>
      </c>
      <c r="D195" s="111" t="b">
        <v>1</v>
      </c>
      <c r="E195" s="112" t="str">
        <f>HNTopUp!N195&amp;"."&amp;HNTopUpPay!$C$5</f>
        <v>2070.SENI.I03.3.Ma22</v>
      </c>
      <c r="F195" s="113">
        <f t="shared" ca="1" si="8"/>
        <v>44697</v>
      </c>
      <c r="G195" s="114" cm="1">
        <f t="array" ref="G195">IF(SUMPRODUCT((HNTopUp!$Q$19:$AB$19=$B$5)*HNTopUp!Q195:AB195)&gt;0,SUMPRODUCT((HNTopUp!$Q$19:$AB$19=$B$5)*HNTopUp!Q195:AB195),0)</f>
        <v>113.26923076923077</v>
      </c>
      <c r="H195" s="115">
        <f t="shared" ca="1" si="9"/>
        <v>44697</v>
      </c>
      <c r="I195" s="116">
        <v>0</v>
      </c>
      <c r="J195" s="112" t="str">
        <f>LEFT(HNTopUp!D195,16)&amp;"."&amp;HNTopUpPay!E195</f>
        <v>Sunnyfields Prim.2070.SENI.I03.3.Ma22</v>
      </c>
      <c r="K195" s="111" t="b">
        <v>1</v>
      </c>
      <c r="L195" s="117" t="s">
        <v>1275</v>
      </c>
      <c r="M195" s="111" t="b">
        <v>1</v>
      </c>
      <c r="N195" s="111" t="s">
        <v>1276</v>
      </c>
      <c r="O195" s="118" t="str">
        <f>HNTopUp!O195</f>
        <v>10265/543965</v>
      </c>
      <c r="P195" s="111" t="b">
        <v>1</v>
      </c>
      <c r="Q195" s="111" t="b">
        <v>1</v>
      </c>
      <c r="R195" s="111" t="b">
        <v>1</v>
      </c>
      <c r="T195" s="10">
        <f t="shared" si="12"/>
        <v>20</v>
      </c>
      <c r="U195" s="1">
        <f t="shared" si="13"/>
        <v>37</v>
      </c>
    </row>
    <row r="196" spans="1:21" x14ac:dyDescent="0.25">
      <c r="A196" s="108">
        <v>1</v>
      </c>
      <c r="B196" s="109">
        <v>2</v>
      </c>
      <c r="C196" s="110">
        <f>HNTopUp!E196</f>
        <v>144388</v>
      </c>
      <c r="D196" s="111" t="b">
        <v>1</v>
      </c>
      <c r="E196" s="112" t="str">
        <f>HNTopUp!N196&amp;"."&amp;HNTopUpPay!$C$5</f>
        <v>4010.EHCP.I03.1.Ma22</v>
      </c>
      <c r="F196" s="113">
        <f t="shared" ca="1" si="8"/>
        <v>44697</v>
      </c>
      <c r="G196" s="114" cm="1">
        <f t="array" ref="G196">IF(SUMPRODUCT((HNTopUp!$Q$19:$AB$19=$B$5)*HNTopUp!Q196:AB196)&gt;0,SUMPRODUCT((HNTopUp!$Q$19:$AB$19=$B$5)*HNTopUp!Q196:AB196),0)</f>
        <v>15754.345384615384</v>
      </c>
      <c r="H196" s="115">
        <f t="shared" ca="1" si="9"/>
        <v>44697</v>
      </c>
      <c r="I196" s="116">
        <v>0</v>
      </c>
      <c r="J196" s="112" t="str">
        <f>LEFT(HNTopUp!D196,16)&amp;"."&amp;HNTopUpPay!E196</f>
        <v>Totteridge Acade.4010.EHCP.I03.1.Ma22</v>
      </c>
      <c r="K196" s="111" t="b">
        <v>1</v>
      </c>
      <c r="L196" s="117" t="s">
        <v>1275</v>
      </c>
      <c r="M196" s="111" t="b">
        <v>1</v>
      </c>
      <c r="N196" s="111" t="s">
        <v>1276</v>
      </c>
      <c r="O196" s="118" t="str">
        <f>HNTopUp!O196</f>
        <v>11442/516500</v>
      </c>
      <c r="P196" s="111" t="b">
        <v>1</v>
      </c>
      <c r="Q196" s="111" t="b">
        <v>1</v>
      </c>
      <c r="R196" s="111" t="b">
        <v>1</v>
      </c>
      <c r="T196" s="10">
        <f t="shared" si="12"/>
        <v>20</v>
      </c>
      <c r="U196" s="1">
        <f t="shared" si="13"/>
        <v>37</v>
      </c>
    </row>
    <row r="197" spans="1:21" x14ac:dyDescent="0.25">
      <c r="A197" s="108">
        <v>1</v>
      </c>
      <c r="B197" s="109">
        <v>2</v>
      </c>
      <c r="C197" s="110">
        <f>HNTopUp!E197</f>
        <v>400100</v>
      </c>
      <c r="D197" s="111" t="b">
        <v>1</v>
      </c>
      <c r="E197" s="112" t="str">
        <f>HNTopUp!N197&amp;"."&amp;HNTopUpPay!$C$5</f>
        <v>3316.EHCP.I03.1.Ma22</v>
      </c>
      <c r="F197" s="113">
        <f t="shared" ca="1" si="8"/>
        <v>44697</v>
      </c>
      <c r="G197" s="114" cm="1">
        <f t="array" ref="G197">IF(SUMPRODUCT((HNTopUp!$Q$19:$AB$19=$B$5)*HNTopUp!Q197:AB197)&gt;0,SUMPRODUCT((HNTopUp!$Q$19:$AB$19=$B$5)*HNTopUp!Q197:AB197),0)</f>
        <v>2067.6538461538462</v>
      </c>
      <c r="H197" s="115">
        <f t="shared" ca="1" si="9"/>
        <v>44697</v>
      </c>
      <c r="I197" s="116">
        <v>0</v>
      </c>
      <c r="J197" s="112" t="str">
        <f>LEFT(HNTopUp!D197,16)&amp;"."&amp;HNTopUpPay!E197</f>
        <v>Trent  C of E Pr.3316.EHCP.I03.1.Ma22</v>
      </c>
      <c r="K197" s="111" t="b">
        <v>1</v>
      </c>
      <c r="L197" s="117" t="s">
        <v>1275</v>
      </c>
      <c r="M197" s="111" t="b">
        <v>1</v>
      </c>
      <c r="N197" s="111" t="s">
        <v>1276</v>
      </c>
      <c r="O197" s="118" t="str">
        <f>HNTopUp!O197</f>
        <v>11431/543965</v>
      </c>
      <c r="P197" s="111" t="b">
        <v>1</v>
      </c>
      <c r="Q197" s="111" t="b">
        <v>1</v>
      </c>
      <c r="R197" s="111" t="b">
        <v>1</v>
      </c>
      <c r="T197" s="10">
        <f t="shared" si="12"/>
        <v>20</v>
      </c>
      <c r="U197" s="1">
        <f t="shared" si="13"/>
        <v>37</v>
      </c>
    </row>
    <row r="198" spans="1:21" x14ac:dyDescent="0.25">
      <c r="A198" s="108">
        <v>1</v>
      </c>
      <c r="B198" s="109">
        <v>2</v>
      </c>
      <c r="C198" s="110">
        <f>HNTopUp!E198</f>
        <v>400101</v>
      </c>
      <c r="D198" s="111" t="b">
        <v>1</v>
      </c>
      <c r="E198" s="112" t="str">
        <f>HNTopUp!N198&amp;"."&amp;HNTopUpPay!$C$5</f>
        <v>2055.EHCP.I03.1.Ma22</v>
      </c>
      <c r="F198" s="113">
        <f t="shared" ca="1" si="8"/>
        <v>44697</v>
      </c>
      <c r="G198" s="114" cm="1">
        <f t="array" ref="G198">IF(SUMPRODUCT((HNTopUp!$Q$19:$AB$19=$B$5)*HNTopUp!Q198:AB198)&gt;0,SUMPRODUCT((HNTopUp!$Q$19:$AB$19=$B$5)*HNTopUp!Q198:AB198),0)</f>
        <v>5201.7753846153846</v>
      </c>
      <c r="H198" s="115">
        <f t="shared" ca="1" si="9"/>
        <v>44697</v>
      </c>
      <c r="I198" s="116">
        <v>0</v>
      </c>
      <c r="J198" s="112" t="str">
        <f>LEFT(HNTopUp!D198,16)&amp;"."&amp;HNTopUpPay!E198</f>
        <v>Tudor School.2055.EHCP.I03.1.Ma22</v>
      </c>
      <c r="K198" s="111" t="b">
        <v>1</v>
      </c>
      <c r="L198" s="117" t="s">
        <v>1275</v>
      </c>
      <c r="M198" s="111" t="b">
        <v>1</v>
      </c>
      <c r="N198" s="111" t="s">
        <v>1276</v>
      </c>
      <c r="O198" s="118" t="str">
        <f>HNTopUp!O198</f>
        <v>11431/543965</v>
      </c>
      <c r="P198" s="111" t="b">
        <v>1</v>
      </c>
      <c r="Q198" s="111" t="b">
        <v>1</v>
      </c>
      <c r="R198" s="111" t="b">
        <v>1</v>
      </c>
      <c r="T198" s="10">
        <f t="shared" si="12"/>
        <v>20</v>
      </c>
      <c r="U198" s="1">
        <f t="shared" si="13"/>
        <v>33</v>
      </c>
    </row>
    <row r="199" spans="1:21" x14ac:dyDescent="0.25">
      <c r="A199" s="108">
        <v>1</v>
      </c>
      <c r="B199" s="109">
        <v>2</v>
      </c>
      <c r="C199" s="110">
        <f>HNTopUp!E199</f>
        <v>400053</v>
      </c>
      <c r="D199" s="111" t="b">
        <v>1</v>
      </c>
      <c r="E199" s="112" t="str">
        <f>HNTopUp!N199&amp;"."&amp;HNTopUpPay!$C$5</f>
        <v>2057.EHCP.I03.1.Ma22</v>
      </c>
      <c r="F199" s="113">
        <f t="shared" ca="1" si="8"/>
        <v>44697</v>
      </c>
      <c r="G199" s="114" cm="1">
        <f t="array" ref="G199">IF(SUMPRODUCT((HNTopUp!$Q$19:$AB$19=$B$5)*HNTopUp!Q199:AB199)&gt;0,SUMPRODUCT((HNTopUp!$Q$19:$AB$19=$B$5)*HNTopUp!Q199:AB199),0)</f>
        <v>11940.897692307693</v>
      </c>
      <c r="H199" s="115">
        <f t="shared" ca="1" si="9"/>
        <v>44697</v>
      </c>
      <c r="I199" s="116">
        <v>0</v>
      </c>
      <c r="J199" s="112" t="str">
        <f>LEFT(HNTopUp!D199,16)&amp;"."&amp;HNTopUpPay!E199</f>
        <v>Underhill School.2057.EHCP.I03.1.Ma22</v>
      </c>
      <c r="K199" s="111" t="b">
        <v>1</v>
      </c>
      <c r="L199" s="117" t="s">
        <v>1275</v>
      </c>
      <c r="M199" s="111" t="b">
        <v>1</v>
      </c>
      <c r="N199" s="111" t="s">
        <v>1276</v>
      </c>
      <c r="O199" s="118" t="str">
        <f>HNTopUp!O199</f>
        <v>11431/543965</v>
      </c>
      <c r="P199" s="111" t="b">
        <v>1</v>
      </c>
      <c r="Q199" s="111" t="b">
        <v>1</v>
      </c>
      <c r="R199" s="111" t="b">
        <v>1</v>
      </c>
      <c r="T199" s="10">
        <f t="shared" si="12"/>
        <v>20</v>
      </c>
      <c r="U199" s="1">
        <f t="shared" si="13"/>
        <v>37</v>
      </c>
    </row>
    <row r="200" spans="1:21" x14ac:dyDescent="0.25">
      <c r="A200" s="108">
        <v>1</v>
      </c>
      <c r="B200" s="109">
        <v>2</v>
      </c>
      <c r="C200" s="110">
        <f>HNTopUp!E200</f>
        <v>400053</v>
      </c>
      <c r="D200" s="111" t="b">
        <v>1</v>
      </c>
      <c r="E200" s="112" t="str">
        <f>HNTopUp!N200&amp;"."&amp;HNTopUpPay!$C$5</f>
        <v>2057.SENI.I03.2.Ma22</v>
      </c>
      <c r="F200" s="113">
        <f t="shared" ca="1" si="8"/>
        <v>44697</v>
      </c>
      <c r="G200" s="114" cm="1">
        <f t="array" ref="G200">IF(SUMPRODUCT((HNTopUp!$Q$19:$AB$19=$B$5)*HNTopUp!Q200:AB200)&gt;0,SUMPRODUCT((HNTopUp!$Q$19:$AB$19=$B$5)*HNTopUp!Q200:AB200),0)</f>
        <v>908.41923076923081</v>
      </c>
      <c r="H200" s="115">
        <f t="shared" ca="1" si="9"/>
        <v>44697</v>
      </c>
      <c r="I200" s="116">
        <v>0</v>
      </c>
      <c r="J200" s="112" t="str">
        <f>LEFT(HNTopUp!D200,16)&amp;"."&amp;HNTopUpPay!E200</f>
        <v>Underhill School.2057.SENI.I03.2.Ma22</v>
      </c>
      <c r="K200" s="111" t="b">
        <v>1</v>
      </c>
      <c r="L200" s="117" t="s">
        <v>1275</v>
      </c>
      <c r="M200" s="111" t="b">
        <v>1</v>
      </c>
      <c r="N200" s="111" t="s">
        <v>1276</v>
      </c>
      <c r="O200" s="118" t="str">
        <f>HNTopUp!O200</f>
        <v>10265/543965</v>
      </c>
      <c r="P200" s="111" t="b">
        <v>1</v>
      </c>
      <c r="Q200" s="111" t="b">
        <v>1</v>
      </c>
      <c r="R200" s="111" t="b">
        <v>1</v>
      </c>
      <c r="T200" s="10">
        <f t="shared" si="12"/>
        <v>20</v>
      </c>
      <c r="U200" s="1">
        <f t="shared" si="13"/>
        <v>37</v>
      </c>
    </row>
    <row r="201" spans="1:21" x14ac:dyDescent="0.25">
      <c r="A201" s="108">
        <v>1</v>
      </c>
      <c r="B201" s="109">
        <v>2</v>
      </c>
      <c r="C201" s="110">
        <f>HNTopUp!E201</f>
        <v>157055</v>
      </c>
      <c r="D201" s="111" t="b">
        <v>1</v>
      </c>
      <c r="E201" s="112" t="str">
        <f>HNTopUp!N201&amp;"."&amp;HNTopUpPay!$C$5</f>
        <v>2049.EHCP.I03.1.Ma22</v>
      </c>
      <c r="F201" s="113">
        <f t="shared" ca="1" si="8"/>
        <v>44697</v>
      </c>
      <c r="G201" s="114" cm="1">
        <f t="array" ref="G201">IF(SUMPRODUCT((HNTopUp!$Q$19:$AB$19=$B$5)*HNTopUp!Q201:AB201)&gt;0,SUMPRODUCT((HNTopUp!$Q$19:$AB$19=$B$5)*HNTopUp!Q201:AB201),0)</f>
        <v>2864.0515384615383</v>
      </c>
      <c r="H201" s="115">
        <f t="shared" ca="1" si="9"/>
        <v>44697</v>
      </c>
      <c r="I201" s="116">
        <v>0</v>
      </c>
      <c r="J201" s="112" t="str">
        <f>LEFT(HNTopUp!D201,16)&amp;"."&amp;HNTopUpPay!E201</f>
        <v>Watling Park Fre.2049.EHCP.I03.1.Ma22</v>
      </c>
      <c r="K201" s="111" t="b">
        <v>1</v>
      </c>
      <c r="L201" s="117" t="s">
        <v>1275</v>
      </c>
      <c r="M201" s="111" t="b">
        <v>1</v>
      </c>
      <c r="N201" s="111" t="s">
        <v>1276</v>
      </c>
      <c r="O201" s="118" t="str">
        <f>HNTopUp!O201</f>
        <v>11443/516500</v>
      </c>
      <c r="P201" s="111" t="b">
        <v>1</v>
      </c>
      <c r="Q201" s="111" t="b">
        <v>1</v>
      </c>
      <c r="R201" s="111" t="b">
        <v>1</v>
      </c>
      <c r="T201" s="10">
        <f t="shared" si="12"/>
        <v>20</v>
      </c>
      <c r="U201" s="1">
        <f t="shared" si="13"/>
        <v>37</v>
      </c>
    </row>
    <row r="202" spans="1:21" x14ac:dyDescent="0.25">
      <c r="A202" s="108">
        <v>1</v>
      </c>
      <c r="B202" s="109">
        <v>2</v>
      </c>
      <c r="C202" s="110">
        <f>HNTopUp!E202</f>
        <v>400111</v>
      </c>
      <c r="D202" s="111" t="b">
        <v>1</v>
      </c>
      <c r="E202" s="112" t="str">
        <f>HNTopUp!N202&amp;"."&amp;HNTopUpPay!$C$5</f>
        <v>2076.EHCP.I03.1.Ma22</v>
      </c>
      <c r="F202" s="113">
        <f t="shared" ca="1" si="8"/>
        <v>44697</v>
      </c>
      <c r="G202" s="114" cm="1">
        <f t="array" ref="G202">IF(SUMPRODUCT((HNTopUp!$Q$19:$AB$19=$B$5)*HNTopUp!Q202:AB202)&gt;0,SUMPRODUCT((HNTopUp!$Q$19:$AB$19=$B$5)*HNTopUp!Q202:AB202),0)</f>
        <v>6851.122307692307</v>
      </c>
      <c r="H202" s="115">
        <f t="shared" ca="1" si="9"/>
        <v>44697</v>
      </c>
      <c r="I202" s="116">
        <v>0</v>
      </c>
      <c r="J202" s="112" t="str">
        <f>LEFT(HNTopUp!D202,16)&amp;"."&amp;HNTopUpPay!E202</f>
        <v>Wessex  Gardens .2076.EHCP.I03.1.Ma22</v>
      </c>
      <c r="K202" s="111" t="b">
        <v>1</v>
      </c>
      <c r="L202" s="117" t="s">
        <v>1275</v>
      </c>
      <c r="M202" s="111" t="b">
        <v>1</v>
      </c>
      <c r="N202" s="111" t="s">
        <v>1276</v>
      </c>
      <c r="O202" s="118" t="str">
        <f>HNTopUp!O202</f>
        <v>11431/543965</v>
      </c>
      <c r="P202" s="111" t="b">
        <v>1</v>
      </c>
      <c r="Q202" s="111" t="b">
        <v>1</v>
      </c>
      <c r="R202" s="111" t="b">
        <v>1</v>
      </c>
      <c r="T202" s="10">
        <f t="shared" si="12"/>
        <v>20</v>
      </c>
      <c r="U202" s="1">
        <f t="shared" si="13"/>
        <v>37</v>
      </c>
    </row>
    <row r="203" spans="1:21" x14ac:dyDescent="0.25">
      <c r="A203" s="108">
        <v>1</v>
      </c>
      <c r="B203" s="109">
        <v>2</v>
      </c>
      <c r="C203" s="110">
        <f>HNTopUp!E203</f>
        <v>400111</v>
      </c>
      <c r="D203" s="111" t="b">
        <v>1</v>
      </c>
      <c r="E203" s="112" t="str">
        <f>HNTopUp!N203&amp;"."&amp;HNTopUpPay!$C$5</f>
        <v>2076.EHCP.I03.2.Ma22</v>
      </c>
      <c r="F203" s="113">
        <f t="shared" ca="1" si="8"/>
        <v>44697</v>
      </c>
      <c r="G203" s="114" cm="1">
        <f t="array" ref="G203">IF(SUMPRODUCT((HNTopUp!$Q$19:$AB$19=$B$5)*HNTopUp!Q203:AB203)&gt;0,SUMPRODUCT((HNTopUp!$Q$19:$AB$19=$B$5)*HNTopUp!Q203:AB203),0)</f>
        <v>79.288461538461533</v>
      </c>
      <c r="H203" s="115">
        <f t="shared" ca="1" si="9"/>
        <v>44697</v>
      </c>
      <c r="I203" s="116">
        <v>0</v>
      </c>
      <c r="J203" s="112" t="str">
        <f>LEFT(HNTopUp!D203,16)&amp;"."&amp;HNTopUpPay!E203</f>
        <v>Wessex  Gardens .2076.EHCP.I03.2.Ma22</v>
      </c>
      <c r="K203" s="111" t="b">
        <v>1</v>
      </c>
      <c r="L203" s="117" t="s">
        <v>1275</v>
      </c>
      <c r="M203" s="111" t="b">
        <v>1</v>
      </c>
      <c r="N203" s="111" t="s">
        <v>1276</v>
      </c>
      <c r="O203" s="118" t="str">
        <f>HNTopUp!O203</f>
        <v>11436/543965</v>
      </c>
      <c r="P203" s="111" t="b">
        <v>1</v>
      </c>
      <c r="Q203" s="111" t="b">
        <v>1</v>
      </c>
      <c r="R203" s="111" t="b">
        <v>1</v>
      </c>
      <c r="T203" s="10">
        <f t="shared" si="12"/>
        <v>20</v>
      </c>
      <c r="U203" s="1">
        <f t="shared" si="13"/>
        <v>37</v>
      </c>
    </row>
    <row r="204" spans="1:21" x14ac:dyDescent="0.25">
      <c r="A204" s="108">
        <v>1</v>
      </c>
      <c r="B204" s="109">
        <v>2</v>
      </c>
      <c r="C204" s="110">
        <f>HNTopUp!E204</f>
        <v>400111</v>
      </c>
      <c r="D204" s="111" t="b">
        <v>1</v>
      </c>
      <c r="E204" s="112" t="str">
        <f>HNTopUp!N204&amp;"."&amp;HNTopUpPay!$C$5</f>
        <v>2076.SENI.I03.3.Ma22</v>
      </c>
      <c r="F204" s="113">
        <f t="shared" ca="1" si="8"/>
        <v>44697</v>
      </c>
      <c r="G204" s="114" cm="1">
        <f t="array" ref="G204">IF(SUMPRODUCT((HNTopUp!$Q$19:$AB$19=$B$5)*HNTopUp!Q204:AB204)&gt;0,SUMPRODUCT((HNTopUp!$Q$19:$AB$19=$B$5)*HNTopUp!Q204:AB204),0)</f>
        <v>527.91961538461533</v>
      </c>
      <c r="H204" s="115">
        <f t="shared" ca="1" si="9"/>
        <v>44697</v>
      </c>
      <c r="I204" s="116">
        <v>0</v>
      </c>
      <c r="J204" s="112" t="str">
        <f>LEFT(HNTopUp!D204,16)&amp;"."&amp;HNTopUpPay!E204</f>
        <v>Wessex  Gardens .2076.SENI.I03.3.Ma22</v>
      </c>
      <c r="K204" s="111" t="b">
        <v>1</v>
      </c>
      <c r="L204" s="117" t="s">
        <v>1275</v>
      </c>
      <c r="M204" s="111" t="b">
        <v>1</v>
      </c>
      <c r="N204" s="111" t="s">
        <v>1276</v>
      </c>
      <c r="O204" s="118" t="str">
        <f>HNTopUp!O204</f>
        <v>10265/543965</v>
      </c>
      <c r="P204" s="111" t="b">
        <v>1</v>
      </c>
      <c r="Q204" s="111" t="b">
        <v>1</v>
      </c>
      <c r="R204" s="111" t="b">
        <v>1</v>
      </c>
      <c r="T204" s="10">
        <f t="shared" si="12"/>
        <v>20</v>
      </c>
      <c r="U204" s="1">
        <f t="shared" si="13"/>
        <v>37</v>
      </c>
    </row>
    <row r="205" spans="1:21" x14ac:dyDescent="0.25">
      <c r="A205" s="108">
        <v>1</v>
      </c>
      <c r="B205" s="109">
        <v>2</v>
      </c>
      <c r="C205" s="110">
        <f>HNTopUp!E205</f>
        <v>144062</v>
      </c>
      <c r="D205" s="111" t="b">
        <v>1</v>
      </c>
      <c r="E205" s="112" t="str">
        <f>HNTopUp!N205&amp;"."&amp;HNTopUpPay!$C$5</f>
        <v>4012.ARPs.I03.1.Ma22</v>
      </c>
      <c r="F205" s="113">
        <f t="shared" ca="1" si="8"/>
        <v>44697</v>
      </c>
      <c r="G205" s="114" cm="1">
        <f t="array" ref="G205">IF(SUMPRODUCT((HNTopUp!$Q$19:$AB$19=$B$5)*HNTopUp!Q205:AB205)&gt;0,SUMPRODUCT((HNTopUp!$Q$19:$AB$19=$B$5)*HNTopUp!Q205:AB205),0)</f>
        <v>9120.788461538461</v>
      </c>
      <c r="H205" s="115">
        <f t="shared" ca="1" si="9"/>
        <v>44697</v>
      </c>
      <c r="I205" s="116">
        <v>0</v>
      </c>
      <c r="J205" s="112" t="str">
        <f>LEFT(HNTopUp!D205,16)&amp;"."&amp;HNTopUpPay!E205</f>
        <v>Whitefield Schoo.4012.ARPs.I03.1.Ma22</v>
      </c>
      <c r="K205" s="111" t="b">
        <v>1</v>
      </c>
      <c r="L205" s="117" t="s">
        <v>1275</v>
      </c>
      <c r="M205" s="111" t="b">
        <v>1</v>
      </c>
      <c r="N205" s="111" t="s">
        <v>1276</v>
      </c>
      <c r="O205" s="118" t="str">
        <f>HNTopUp!O205</f>
        <v>11423/516500</v>
      </c>
      <c r="P205" s="111" t="b">
        <v>1</v>
      </c>
      <c r="Q205" s="111" t="b">
        <v>1</v>
      </c>
      <c r="R205" s="111" t="b">
        <v>1</v>
      </c>
      <c r="T205" s="10">
        <f t="shared" si="12"/>
        <v>20</v>
      </c>
      <c r="U205" s="1">
        <f t="shared" si="13"/>
        <v>37</v>
      </c>
    </row>
    <row r="206" spans="1:21" x14ac:dyDescent="0.25">
      <c r="A206" s="108">
        <v>1</v>
      </c>
      <c r="B206" s="109">
        <v>2</v>
      </c>
      <c r="C206" s="110">
        <f>HNTopUp!E206</f>
        <v>144062</v>
      </c>
      <c r="D206" s="111" t="b">
        <v>1</v>
      </c>
      <c r="E206" s="112" t="str">
        <f>HNTopUp!N206&amp;"."&amp;HNTopUpPay!$C$5</f>
        <v>4012.EHCP.I03.2.Ma22</v>
      </c>
      <c r="F206" s="113">
        <f t="shared" ca="1" si="8"/>
        <v>44697</v>
      </c>
      <c r="G206" s="114" cm="1">
        <f t="array" ref="G206">IF(SUMPRODUCT((HNTopUp!$Q$19:$AB$19=$B$5)*HNTopUp!Q206:AB206)&gt;0,SUMPRODUCT((HNTopUp!$Q$19:$AB$19=$B$5)*HNTopUp!Q206:AB206),0)</f>
        <v>10589.49923076923</v>
      </c>
      <c r="H206" s="115">
        <f t="shared" ca="1" si="9"/>
        <v>44697</v>
      </c>
      <c r="I206" s="116">
        <v>0</v>
      </c>
      <c r="J206" s="112" t="str">
        <f>LEFT(HNTopUp!D206,16)&amp;"."&amp;HNTopUpPay!E206</f>
        <v>Whitefield Schoo.4012.EHCP.I03.2.Ma22</v>
      </c>
      <c r="K206" s="111" t="b">
        <v>1</v>
      </c>
      <c r="L206" s="117" t="s">
        <v>1275</v>
      </c>
      <c r="M206" s="111" t="b">
        <v>1</v>
      </c>
      <c r="N206" s="111" t="s">
        <v>1276</v>
      </c>
      <c r="O206" s="118" t="str">
        <f>HNTopUp!O206</f>
        <v>11442/516500</v>
      </c>
      <c r="P206" s="111" t="b">
        <v>1</v>
      </c>
      <c r="Q206" s="111" t="b">
        <v>1</v>
      </c>
      <c r="R206" s="111" t="b">
        <v>1</v>
      </c>
      <c r="T206" s="10">
        <f t="shared" si="12"/>
        <v>20</v>
      </c>
      <c r="U206" s="1">
        <f t="shared" si="13"/>
        <v>37</v>
      </c>
    </row>
    <row r="207" spans="1:21" x14ac:dyDescent="0.25">
      <c r="A207" s="108">
        <v>1</v>
      </c>
      <c r="B207" s="109">
        <v>2</v>
      </c>
      <c r="C207" s="110">
        <f>HNTopUp!E207</f>
        <v>400011</v>
      </c>
      <c r="D207" s="111" t="b">
        <v>1</v>
      </c>
      <c r="E207" s="112" t="str">
        <f>HNTopUp!N207&amp;"."&amp;HNTopUpPay!$C$5</f>
        <v>2060.EHCP.I03.1.Ma22</v>
      </c>
      <c r="F207" s="113">
        <f t="shared" ca="1" si="8"/>
        <v>44697</v>
      </c>
      <c r="G207" s="114" cm="1">
        <f t="array" ref="G207">IF(SUMPRODUCT((HNTopUp!$Q$19:$AB$19=$B$5)*HNTopUp!Q207:AB207)&gt;0,SUMPRODUCT((HNTopUp!$Q$19:$AB$19=$B$5)*HNTopUp!Q207:AB207),0)</f>
        <v>9887.34</v>
      </c>
      <c r="H207" s="115">
        <f t="shared" ca="1" si="9"/>
        <v>44697</v>
      </c>
      <c r="I207" s="116">
        <v>0</v>
      </c>
      <c r="J207" s="112" t="str">
        <f>LEFT(HNTopUp!D207,16)&amp;"."&amp;HNTopUpPay!E207</f>
        <v>Whitings Hill Pr.2060.EHCP.I03.1.Ma22</v>
      </c>
      <c r="K207" s="111" t="b">
        <v>1</v>
      </c>
      <c r="L207" s="117" t="s">
        <v>1275</v>
      </c>
      <c r="M207" s="111" t="b">
        <v>1</v>
      </c>
      <c r="N207" s="111" t="s">
        <v>1276</v>
      </c>
      <c r="O207" s="118" t="str">
        <f>HNTopUp!O207</f>
        <v>11431/543965</v>
      </c>
      <c r="P207" s="111" t="b">
        <v>1</v>
      </c>
      <c r="Q207" s="111" t="b">
        <v>1</v>
      </c>
      <c r="R207" s="111" t="b">
        <v>1</v>
      </c>
      <c r="T207" s="10">
        <f t="shared" si="12"/>
        <v>20</v>
      </c>
      <c r="U207" s="1">
        <f t="shared" si="13"/>
        <v>37</v>
      </c>
    </row>
    <row r="208" spans="1:21" x14ac:dyDescent="0.25">
      <c r="A208" s="108">
        <v>1</v>
      </c>
      <c r="B208" s="109">
        <v>2</v>
      </c>
      <c r="C208" s="110">
        <f>HNTopUp!E208</f>
        <v>400011</v>
      </c>
      <c r="D208" s="111" t="b">
        <v>1</v>
      </c>
      <c r="E208" s="112" t="str">
        <f>HNTopUp!N208&amp;"."&amp;HNTopUpPay!$C$5</f>
        <v>2060.SENI.I03.2.Ma22</v>
      </c>
      <c r="F208" s="113">
        <f t="shared" ca="1" si="8"/>
        <v>44697</v>
      </c>
      <c r="G208" s="114" cm="1">
        <f t="array" ref="G208">IF(SUMPRODUCT((HNTopUp!$Q$19:$AB$19=$B$5)*HNTopUp!Q208:AB208)&gt;0,SUMPRODUCT((HNTopUp!$Q$19:$AB$19=$B$5)*HNTopUp!Q208:AB208),0)</f>
        <v>389.52692307692308</v>
      </c>
      <c r="H208" s="115">
        <f t="shared" ca="1" si="9"/>
        <v>44697</v>
      </c>
      <c r="I208" s="116">
        <v>0</v>
      </c>
      <c r="J208" s="112" t="str">
        <f>LEFT(HNTopUp!D208,16)&amp;"."&amp;HNTopUpPay!E208</f>
        <v>Whitings Hill Pr.2060.SENI.I03.2.Ma22</v>
      </c>
      <c r="K208" s="111" t="b">
        <v>1</v>
      </c>
      <c r="L208" s="117" t="s">
        <v>1275</v>
      </c>
      <c r="M208" s="111" t="b">
        <v>1</v>
      </c>
      <c r="N208" s="111" t="s">
        <v>1276</v>
      </c>
      <c r="O208" s="118" t="str">
        <f>HNTopUp!O208</f>
        <v>10265/543965</v>
      </c>
      <c r="P208" s="111" t="b">
        <v>1</v>
      </c>
      <c r="Q208" s="111" t="b">
        <v>1</v>
      </c>
      <c r="R208" s="111" t="b">
        <v>1</v>
      </c>
      <c r="T208" s="10">
        <f t="shared" si="12"/>
        <v>20</v>
      </c>
      <c r="U208" s="1">
        <f t="shared" si="13"/>
        <v>37</v>
      </c>
    </row>
    <row r="209" spans="1:18" x14ac:dyDescent="0.25">
      <c r="A209" s="108">
        <v>1</v>
      </c>
      <c r="B209" s="109">
        <v>2</v>
      </c>
      <c r="C209" s="110">
        <f>HNTopUp!E209</f>
        <v>400117</v>
      </c>
      <c r="D209" s="111" t="b">
        <v>1</v>
      </c>
      <c r="E209" s="112" t="str">
        <f>HNTopUp!N209&amp;"."&amp;HNTopUpPay!$C$5</f>
        <v>3518.EHCP.I03.1.Ma22</v>
      </c>
      <c r="F209" s="113">
        <f t="shared" ca="1" si="8"/>
        <v>44697</v>
      </c>
      <c r="G209" s="114" cm="1">
        <f t="array" ref="G209">IF(SUMPRODUCT((HNTopUp!$Q$19:$AB$19=$B$5)*HNTopUp!Q209:AB209)&gt;0,SUMPRODUCT((HNTopUp!$Q$19:$AB$19=$B$5)*HNTopUp!Q209:AB209),0)</f>
        <v>2358.0323076923078</v>
      </c>
      <c r="H209" s="115">
        <f t="shared" ca="1" si="9"/>
        <v>44697</v>
      </c>
      <c r="I209" s="116">
        <v>0</v>
      </c>
      <c r="J209" s="112" t="str">
        <f>LEFT(HNTopUp!D209,16)&amp;"."&amp;HNTopUpPay!E209</f>
        <v>Woodcroft Primar.3518.EHCP.I03.1.Ma22</v>
      </c>
      <c r="K209" s="111" t="b">
        <v>1</v>
      </c>
      <c r="L209" s="117" t="s">
        <v>1275</v>
      </c>
      <c r="M209" s="111" t="b">
        <v>1</v>
      </c>
      <c r="N209" s="111" t="s">
        <v>1276</v>
      </c>
      <c r="O209" s="118" t="str">
        <f>HNTopUp!O209</f>
        <v>11431/543965</v>
      </c>
      <c r="P209" s="111" t="b">
        <v>1</v>
      </c>
      <c r="Q209" s="111" t="b">
        <v>1</v>
      </c>
      <c r="R209" s="111" t="b">
        <v>1</v>
      </c>
    </row>
    <row r="210" spans="1:18" x14ac:dyDescent="0.25">
      <c r="A210" s="108">
        <v>1</v>
      </c>
      <c r="B210" s="109">
        <v>2</v>
      </c>
      <c r="C210" s="110">
        <f>HNTopUp!E210</f>
        <v>400004</v>
      </c>
      <c r="D210" s="111" t="b">
        <v>1</v>
      </c>
      <c r="E210" s="112" t="str">
        <f>HNTopUp!N210&amp;"."&amp;HNTopUpPay!$C$5</f>
        <v>2054.EHCP.I03.1.Ma22</v>
      </c>
      <c r="F210" s="113">
        <f t="shared" ca="1" si="8"/>
        <v>44697</v>
      </c>
      <c r="G210" s="114" cm="1">
        <f t="array" ref="G210">IF(SUMPRODUCT((HNTopUp!$Q$19:$AB$19=$B$5)*HNTopUp!Q210:AB210)&gt;0,SUMPRODUCT((HNTopUp!$Q$19:$AB$19=$B$5)*HNTopUp!Q210:AB210),0)</f>
        <v>4425.1092307692306</v>
      </c>
      <c r="H210" s="115">
        <f t="shared" ca="1" si="9"/>
        <v>44697</v>
      </c>
      <c r="I210" s="116">
        <v>0</v>
      </c>
      <c r="J210" s="112" t="str">
        <f>LEFT(HNTopUp!D210,16)&amp;"."&amp;HNTopUpPay!E210</f>
        <v>Woodridge  Prima.2054.EHCP.I03.1.Ma22</v>
      </c>
      <c r="K210" s="111" t="b">
        <v>1</v>
      </c>
      <c r="L210" s="117" t="s">
        <v>1275</v>
      </c>
      <c r="M210" s="111" t="b">
        <v>1</v>
      </c>
      <c r="N210" s="111" t="s">
        <v>1276</v>
      </c>
      <c r="O210" s="118" t="str">
        <f>HNTopUp!O210</f>
        <v>11431/543965</v>
      </c>
      <c r="P210" s="111" t="b">
        <v>1</v>
      </c>
      <c r="Q210" s="111" t="b">
        <v>1</v>
      </c>
      <c r="R210" s="111" t="b">
        <v>1</v>
      </c>
    </row>
    <row r="211" spans="1:18" x14ac:dyDescent="0.25">
      <c r="A211" s="108">
        <v>1</v>
      </c>
      <c r="B211" s="109">
        <v>2</v>
      </c>
      <c r="C211" s="110">
        <f>HNTopUp!E211</f>
        <v>128957</v>
      </c>
      <c r="D211" s="111" t="b">
        <v>1</v>
      </c>
      <c r="E211" s="112" t="str">
        <f>HNTopUp!N211&amp;"."&amp;HNTopUpPay!$C$5</f>
        <v>6906.EHCP.I03.1.Ma22</v>
      </c>
      <c r="F211" s="113">
        <f t="shared" ca="1" si="8"/>
        <v>44697</v>
      </c>
      <c r="G211" s="114" cm="1">
        <f t="array" ref="G211">IF(SUMPRODUCT((HNTopUp!$Q$19:$AB$19=$B$5)*HNTopUp!Q211:AB211)&gt;0,SUMPRODUCT((HNTopUp!$Q$19:$AB$19=$B$5)*HNTopUp!Q211:AB211),0)</f>
        <v>17376.970000000005</v>
      </c>
      <c r="H211" s="115">
        <f t="shared" ca="1" si="9"/>
        <v>44697</v>
      </c>
      <c r="I211" s="116">
        <v>0</v>
      </c>
      <c r="J211" s="112" t="str">
        <f>LEFT(HNTopUp!D211,16)&amp;"."&amp;HNTopUpPay!E211</f>
        <v>Wren Academy.6906.EHCP.I03.1.Ma22</v>
      </c>
      <c r="K211" s="111" t="b">
        <v>1</v>
      </c>
      <c r="L211" s="117" t="s">
        <v>1275</v>
      </c>
      <c r="M211" s="111" t="b">
        <v>1</v>
      </c>
      <c r="N211" s="111" t="s">
        <v>1276</v>
      </c>
      <c r="O211" s="118" t="str">
        <f>HNTopUp!O211</f>
        <v>11442/516500</v>
      </c>
      <c r="P211" s="111" t="b">
        <v>1</v>
      </c>
      <c r="Q211" s="111" t="b">
        <v>1</v>
      </c>
      <c r="R211" s="111" t="b">
        <v>1</v>
      </c>
    </row>
    <row r="212" spans="1:18" x14ac:dyDescent="0.25">
      <c r="A212" s="108">
        <v>1</v>
      </c>
      <c r="B212" s="109">
        <v>2</v>
      </c>
      <c r="C212" s="110">
        <f>HNTopUp!E212</f>
        <v>128957</v>
      </c>
      <c r="D212" s="111" t="b">
        <v>1</v>
      </c>
      <c r="E212" s="112" t="str">
        <f>HNTopUp!N212&amp;"."&amp;HNTopUpPay!$C$5</f>
        <v>6906.EHCP.I03.2.Ma22</v>
      </c>
      <c r="F212" s="113">
        <f t="shared" ca="1" si="8"/>
        <v>44697</v>
      </c>
      <c r="G212" s="114" cm="1">
        <f t="array" ref="G212">IF(SUMPRODUCT((HNTopUp!$Q$19:$AB$19=$B$5)*HNTopUp!Q212:AB212)&gt;0,SUMPRODUCT((HNTopUp!$Q$19:$AB$19=$B$5)*HNTopUp!Q212:AB212),0)</f>
        <v>7763</v>
      </c>
      <c r="H212" s="115">
        <f t="shared" ca="1" si="9"/>
        <v>44697</v>
      </c>
      <c r="I212" s="116">
        <v>0</v>
      </c>
      <c r="J212" s="112" t="str">
        <f>LEFT(HNTopUp!D212,16)&amp;"."&amp;HNTopUpPay!E212</f>
        <v>Wren Academy.6906.EHCP.I03.2.Ma22</v>
      </c>
      <c r="K212" s="111" t="b">
        <v>1</v>
      </c>
      <c r="L212" s="117" t="s">
        <v>1275</v>
      </c>
      <c r="M212" s="111" t="b">
        <v>1</v>
      </c>
      <c r="N212" s="111" t="s">
        <v>1276</v>
      </c>
      <c r="O212" s="118" t="str">
        <f>HNTopUp!O212</f>
        <v>11443/516500</v>
      </c>
      <c r="P212" s="111" t="b">
        <v>1</v>
      </c>
      <c r="Q212" s="111" t="b">
        <v>1</v>
      </c>
      <c r="R212" s="111" t="b">
        <v>1</v>
      </c>
    </row>
    <row r="213" spans="1:18" x14ac:dyDescent="0.25">
      <c r="A213" s="108">
        <v>1</v>
      </c>
      <c r="B213" s="109">
        <v>2</v>
      </c>
      <c r="C213" s="110" t="e">
        <f>HNTopUp!E213</f>
        <v>#N/A</v>
      </c>
      <c r="D213" s="111" t="b">
        <v>1</v>
      </c>
      <c r="E213" s="112" t="str">
        <f>HNTopUp!N213&amp;"."&amp;HNTopUpPay!$C$5</f>
        <v>.Ma22</v>
      </c>
      <c r="F213" s="113">
        <f t="shared" ref="F213:F215" ca="1" si="14">TODAY()</f>
        <v>44697</v>
      </c>
      <c r="G213" s="114" cm="1">
        <f t="array" ref="G213">IF(SUMPRODUCT((HNTopUp!$Q$19:$AB$19=$B$5)*HNTopUp!Q213:AB213)&gt;0,SUMPRODUCT((HNTopUp!$Q$19:$AB$19=$B$5)*HNTopUp!Q213:AB213),0)</f>
        <v>0</v>
      </c>
      <c r="H213" s="115">
        <f t="shared" ref="H213:H215" ca="1" si="15">F213</f>
        <v>44697</v>
      </c>
      <c r="I213" s="116">
        <v>12</v>
      </c>
      <c r="J213" s="112" t="str">
        <f>LEFT(HNTopUp!D213,16)&amp;"."&amp;HNTopUpPay!E213</f>
        <v>(blank)..Ma22</v>
      </c>
      <c r="K213" s="111" t="b">
        <v>1</v>
      </c>
      <c r="L213" s="117" t="s">
        <v>1669</v>
      </c>
      <c r="M213" s="111" t="b">
        <v>1</v>
      </c>
      <c r="N213" s="111" t="s">
        <v>1276</v>
      </c>
      <c r="O213" s="118">
        <f>HNTopUp!O213</f>
        <v>0</v>
      </c>
      <c r="P213" s="111" t="b">
        <v>1</v>
      </c>
      <c r="Q213" s="111" t="b">
        <v>1</v>
      </c>
      <c r="R213" s="111" t="b">
        <v>1</v>
      </c>
    </row>
    <row r="214" spans="1:18" x14ac:dyDescent="0.25">
      <c r="A214" s="108">
        <v>1</v>
      </c>
      <c r="B214" s="109">
        <v>2</v>
      </c>
      <c r="C214" s="110">
        <f>HNTopUp!E214</f>
        <v>0</v>
      </c>
      <c r="D214" s="111" t="b">
        <v>1</v>
      </c>
      <c r="E214" s="112" t="str">
        <f>HNTopUp!N214&amp;"."&amp;HNTopUpPay!$C$5</f>
        <v>.Ma22</v>
      </c>
      <c r="F214" s="113">
        <f t="shared" ca="1" si="14"/>
        <v>44697</v>
      </c>
      <c r="G214" s="114" cm="1">
        <f t="array" ref="G214">IF(SUMPRODUCT((HNTopUp!$Q$19:$AB$19=$B$5)*HNTopUp!Q214:AB214)&gt;0,SUMPRODUCT((HNTopUp!$Q$19:$AB$19=$B$5)*HNTopUp!Q214:AB214),0)</f>
        <v>0</v>
      </c>
      <c r="H214" s="115">
        <f t="shared" ca="1" si="15"/>
        <v>44697</v>
      </c>
      <c r="I214" s="116">
        <v>13</v>
      </c>
      <c r="J214" s="112" t="str">
        <f>LEFT(HNTopUp!D214,16)&amp;"."&amp;HNTopUpPay!E214</f>
        <v>..Ma22</v>
      </c>
      <c r="K214" s="111" t="b">
        <v>1</v>
      </c>
      <c r="L214" s="117" t="s">
        <v>1670</v>
      </c>
      <c r="M214" s="111" t="b">
        <v>1</v>
      </c>
      <c r="N214" s="111" t="s">
        <v>1276</v>
      </c>
      <c r="O214" s="118">
        <f>HNTopUp!O214</f>
        <v>0</v>
      </c>
      <c r="P214" s="111" t="b">
        <v>1</v>
      </c>
      <c r="Q214" s="111" t="b">
        <v>1</v>
      </c>
      <c r="R214" s="111" t="b">
        <v>1</v>
      </c>
    </row>
    <row r="215" spans="1:18" x14ac:dyDescent="0.25">
      <c r="A215" s="108">
        <v>1</v>
      </c>
      <c r="B215" s="109">
        <v>2</v>
      </c>
      <c r="C215" s="110">
        <f>HNTopUp!E215</f>
        <v>0</v>
      </c>
      <c r="D215" s="111" t="b">
        <v>1</v>
      </c>
      <c r="E215" s="112" t="str">
        <f>HNTopUp!N215&amp;"."&amp;HNTopUpPay!$C$5</f>
        <v>.Ma22</v>
      </c>
      <c r="F215" s="113">
        <f t="shared" ca="1" si="14"/>
        <v>44697</v>
      </c>
      <c r="G215" s="114" cm="1">
        <f t="array" ref="G215">IF(SUMPRODUCT((HNTopUp!$Q$19:$AB$19=$B$5)*HNTopUp!Q215:AB215)&gt;0,SUMPRODUCT((HNTopUp!$Q$19:$AB$19=$B$5)*HNTopUp!Q215:AB215),0)</f>
        <v>0</v>
      </c>
      <c r="H215" s="115">
        <f t="shared" ca="1" si="15"/>
        <v>44697</v>
      </c>
      <c r="I215" s="116">
        <v>14</v>
      </c>
      <c r="J215" s="112" t="str">
        <f>LEFT(HNTopUp!D215,16)&amp;"."&amp;HNTopUpPay!E215</f>
        <v>..Ma22</v>
      </c>
      <c r="K215" s="111" t="b">
        <v>1</v>
      </c>
      <c r="L215" s="117" t="s">
        <v>1671</v>
      </c>
      <c r="M215" s="111" t="b">
        <v>1</v>
      </c>
      <c r="N215" s="111" t="s">
        <v>1276</v>
      </c>
      <c r="O215" s="118">
        <f>HNTopUp!O215</f>
        <v>0</v>
      </c>
      <c r="P215" s="111" t="b">
        <v>1</v>
      </c>
      <c r="Q215" s="111" t="b">
        <v>1</v>
      </c>
      <c r="R215" s="111" t="b">
        <v>1</v>
      </c>
    </row>
    <row r="216" spans="1:18" ht="9.75" customHeight="1" x14ac:dyDescent="0.25"/>
  </sheetData>
  <autoFilter ref="B19:U215" xr:uid="{00000000-0009-0000-0000-00001D000000}"/>
  <mergeCells count="4">
    <mergeCell ref="B3:E3"/>
    <mergeCell ref="H3:I3"/>
    <mergeCell ref="C7:D8"/>
    <mergeCell ref="C10:D11"/>
  </mergeCells>
  <conditionalFormatting sqref="G20:G215">
    <cfRule type="cellIs" dxfId="35" priority="6" operator="lessThan">
      <formula>0</formula>
    </cfRule>
    <cfRule type="cellIs" dxfId="34" priority="7" operator="equal">
      <formula>0</formula>
    </cfRule>
  </conditionalFormatting>
  <conditionalFormatting sqref="C7:D8">
    <cfRule type="cellIs" dxfId="33" priority="5" operator="equal">
      <formula>"Error"</formula>
    </cfRule>
  </conditionalFormatting>
  <conditionalFormatting sqref="C10:D11">
    <cfRule type="cellIs" dxfId="32" priority="4" operator="equal">
      <formula>"Error"</formula>
    </cfRule>
  </conditionalFormatting>
  <conditionalFormatting sqref="C7:D8 C10:D11">
    <cfRule type="cellIs" dxfId="31" priority="3" operator="equal">
      <formula>"OK"</formula>
    </cfRule>
  </conditionalFormatting>
  <conditionalFormatting sqref="B5">
    <cfRule type="expression" dxfId="30" priority="1">
      <formula>B5=TEXT(TODAY(), "mmm")</formula>
    </cfRule>
    <cfRule type="expression" dxfId="29" priority="2">
      <formula>B5&lt;&gt;TEXT(TODAY(), "mmm")</formula>
    </cfRule>
  </conditionalFormatting>
  <dataValidations count="1">
    <dataValidation type="list" allowBlank="1" showInputMessage="1" showErrorMessage="1" sqref="B5" xr:uid="{8D96B281-CCB3-4BE1-A68F-5293216D337C}">
      <formula1>$P$1:$P$14</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tint="0.59999389629810485"/>
  </sheetPr>
  <dimension ref="A1:V266"/>
  <sheetViews>
    <sheetView workbookViewId="0"/>
  </sheetViews>
  <sheetFormatPr defaultRowHeight="15" x14ac:dyDescent="0.25"/>
  <cols>
    <col min="1" max="1" width="37" customWidth="1"/>
    <col min="2" max="2" width="12.7109375" bestFit="1" customWidth="1"/>
    <col min="6" max="6" width="22.2851562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364"/>
      <c r="B1" s="365"/>
      <c r="C1" s="365"/>
      <c r="D1" s="365" t="str">
        <f>SchoolReport!F1&amp;" "&amp;SchoolReport!H1</f>
        <v>Barnet Schools Funding 2022-23</v>
      </c>
      <c r="E1" s="365"/>
      <c r="F1" s="365"/>
      <c r="G1" s="365"/>
      <c r="H1" s="365"/>
      <c r="I1" s="365"/>
      <c r="J1" s="365"/>
      <c r="K1" s="365"/>
      <c r="L1" s="365"/>
      <c r="M1" s="365"/>
      <c r="N1" s="366"/>
      <c r="P1" s="27"/>
      <c r="Q1" s="27"/>
      <c r="R1" s="27"/>
      <c r="S1" s="27"/>
      <c r="U1" s="27" t="s">
        <v>522</v>
      </c>
      <c r="V1" s="28">
        <v>11392</v>
      </c>
    </row>
    <row r="2" spans="1:22" ht="15.75" thickBot="1" x14ac:dyDescent="0.3">
      <c r="P2" s="27"/>
      <c r="Q2" s="27"/>
      <c r="R2" s="27"/>
      <c r="S2" s="27"/>
      <c r="U2" s="27" t="s">
        <v>1304</v>
      </c>
      <c r="V2" s="28">
        <v>10161</v>
      </c>
    </row>
    <row r="3" spans="1:22" ht="33" thickTop="1" thickBot="1" x14ac:dyDescent="0.55000000000000004">
      <c r="A3" s="76" t="s">
        <v>1230</v>
      </c>
      <c r="B3" s="479" t="s">
        <v>1672</v>
      </c>
      <c r="C3" s="480"/>
      <c r="D3" s="480"/>
      <c r="E3" s="481"/>
      <c r="F3" s="77" t="s">
        <v>34</v>
      </c>
      <c r="I3" s="486" t="s">
        <v>37</v>
      </c>
      <c r="J3" s="486"/>
      <c r="K3" s="486"/>
      <c r="L3" s="486"/>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1305</v>
      </c>
      <c r="V4" s="28">
        <v>11438</v>
      </c>
    </row>
    <row r="5" spans="1:22" ht="16.5" thickTop="1" thickBot="1" x14ac:dyDescent="0.3">
      <c r="A5" s="78" t="s">
        <v>1236</v>
      </c>
      <c r="B5" s="79" t="str">
        <f>SchoolReport!D1</f>
        <v>May</v>
      </c>
      <c r="C5" s="77" t="str">
        <f>VLOOKUP(B5,P1:R14,3,0)</f>
        <v>Ma22</v>
      </c>
      <c r="D5" s="77" t="str">
        <f>VLOOKUP(B5,P1:S14,4,0)</f>
        <v>R</v>
      </c>
      <c r="P5" s="27" t="s">
        <v>1208</v>
      </c>
      <c r="Q5" s="27">
        <v>19</v>
      </c>
      <c r="R5" s="27" t="str">
        <f>LEFT(P5,2)&amp;MID(SchoolReport!$H$1,3,2)</f>
        <v>Ju22</v>
      </c>
      <c r="S5" s="27" t="s">
        <v>1237</v>
      </c>
      <c r="U5" s="27" t="s">
        <v>1238</v>
      </c>
      <c r="V5" s="28">
        <v>11438</v>
      </c>
    </row>
    <row r="6" spans="1:22" ht="16.5" thickTop="1" thickBot="1" x14ac:dyDescent="0.3">
      <c r="P6" s="27" t="s">
        <v>1209</v>
      </c>
      <c r="Q6" s="27">
        <v>20</v>
      </c>
      <c r="R6" s="27" t="str">
        <f>LEFT(P6,2)&amp;MID(SchoolReport!$H$1,3,2)</f>
        <v>Ju22</v>
      </c>
      <c r="S6" s="27" t="s">
        <v>1239</v>
      </c>
      <c r="U6" s="27" t="s">
        <v>1240</v>
      </c>
      <c r="V6" s="28">
        <v>11336</v>
      </c>
    </row>
    <row r="7" spans="1:22" ht="16.5" customHeight="1" thickTop="1" thickBot="1" x14ac:dyDescent="0.3">
      <c r="A7" s="78" t="s">
        <v>1241</v>
      </c>
      <c r="B7" s="318">
        <f ca="1">-SUMIF(INDIRECT("HNTopUp!"&amp;D5&amp;20&amp;":"&amp;D5&amp;1000),"&lt;0")</f>
        <v>0</v>
      </c>
      <c r="C7" s="484" t="str">
        <f ca="1">IF(ROUND(ABS(B7-B8),0)&gt;0,"Error","OK")</f>
        <v>OK</v>
      </c>
      <c r="D7" s="485"/>
      <c r="P7" s="27" t="s">
        <v>1210</v>
      </c>
      <c r="Q7" s="27">
        <v>21</v>
      </c>
      <c r="R7" s="27" t="str">
        <f>LEFT(P7,2)&amp;MID(SchoolReport!$H$1,3,2)</f>
        <v>Au22</v>
      </c>
      <c r="S7" s="27" t="s">
        <v>1242</v>
      </c>
    </row>
    <row r="8" spans="1:22" ht="16.5" thickTop="1" thickBot="1" x14ac:dyDescent="0.3">
      <c r="A8" s="78" t="s">
        <v>1243</v>
      </c>
      <c r="B8" s="80">
        <f>SUM(H20:H982)</f>
        <v>0</v>
      </c>
      <c r="C8" s="484"/>
      <c r="D8" s="485"/>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17">
        <f ca="1">COUNTIFS(INDIRECT("HNTopUp!"&amp;D5&amp;"20:"&amp;D5&amp;"1000"),"&lt;0")</f>
        <v>0</v>
      </c>
      <c r="C10" s="484" t="str">
        <f ca="1">IF(ROUND(ABS(B10-B11),0)&gt;0,"Error","OK")</f>
        <v>OK</v>
      </c>
      <c r="D10" s="485"/>
      <c r="P10" s="27" t="s">
        <v>1213</v>
      </c>
      <c r="Q10" s="27">
        <v>24</v>
      </c>
      <c r="R10" s="27" t="str">
        <f>LEFT(P10,2)&amp;MID(SchoolReport!$H$1,3,2)</f>
        <v>No22</v>
      </c>
      <c r="S10" s="27" t="s">
        <v>1247</v>
      </c>
    </row>
    <row r="11" spans="1:22" ht="16.5" thickTop="1" thickBot="1" x14ac:dyDescent="0.3">
      <c r="A11" s="78" t="s">
        <v>1248</v>
      </c>
      <c r="B11" s="78">
        <f>COUNTIF(H20:H400,"&gt;0")</f>
        <v>0</v>
      </c>
      <c r="C11" s="484"/>
      <c r="D11" s="485"/>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2" x14ac:dyDescent="0.25">
      <c r="B17" s="82"/>
      <c r="D17" s="82"/>
      <c r="F17" t="s">
        <v>1257</v>
      </c>
      <c r="G17" s="83"/>
      <c r="H17" s="6">
        <f>SUM(H20:H716)</f>
        <v>0</v>
      </c>
      <c r="I17" s="83"/>
      <c r="O17" t="s">
        <v>1258</v>
      </c>
      <c r="P17" s="81"/>
    </row>
    <row r="18" spans="1:22" ht="15.75" thickBot="1" x14ac:dyDescent="0.3">
      <c r="B18" s="82"/>
      <c r="D18" s="82"/>
      <c r="F18" t="s">
        <v>1308</v>
      </c>
      <c r="G18" s="83"/>
      <c r="H18" s="96"/>
      <c r="I18" s="6"/>
      <c r="P18" s="81"/>
    </row>
    <row r="19" spans="1:22" ht="15.75" thickBot="1" x14ac:dyDescent="0.3">
      <c r="A19" s="170" t="s">
        <v>1309</v>
      </c>
      <c r="B19" s="171" t="s">
        <v>1260</v>
      </c>
      <c r="C19" s="172" t="s">
        <v>1261</v>
      </c>
      <c r="D19" s="173" t="s">
        <v>1262</v>
      </c>
      <c r="E19" s="172" t="s">
        <v>1263</v>
      </c>
      <c r="F19" s="174" t="s">
        <v>1264</v>
      </c>
      <c r="G19" s="175" t="s">
        <v>1265</v>
      </c>
      <c r="H19" s="176" t="s">
        <v>1266</v>
      </c>
      <c r="I19" s="177" t="s">
        <v>1267</v>
      </c>
      <c r="J19" s="172" t="s">
        <v>1310</v>
      </c>
      <c r="K19" s="172" t="s">
        <v>1263</v>
      </c>
      <c r="L19" s="172" t="s">
        <v>1270</v>
      </c>
      <c r="M19" s="172" t="s">
        <v>1263</v>
      </c>
      <c r="N19" s="172" t="s">
        <v>1271</v>
      </c>
      <c r="O19" s="174" t="s">
        <v>1311</v>
      </c>
      <c r="P19" s="178" t="s">
        <v>1272</v>
      </c>
      <c r="Q19" s="172" t="s">
        <v>1273</v>
      </c>
      <c r="R19" s="172" t="s">
        <v>1263</v>
      </c>
      <c r="S19" s="179" t="s">
        <v>1274</v>
      </c>
      <c r="T19" s="2"/>
      <c r="U19" s="343" t="s">
        <v>1668</v>
      </c>
      <c r="V19" s="343" t="s">
        <v>1668</v>
      </c>
    </row>
    <row r="20" spans="1:22" x14ac:dyDescent="0.25">
      <c r="A20" s="117" t="s">
        <v>1312</v>
      </c>
      <c r="B20" s="180">
        <v>1</v>
      </c>
      <c r="C20" s="117">
        <v>2</v>
      </c>
      <c r="D20" s="181">
        <f>HNTopUp!E20</f>
        <v>400125</v>
      </c>
      <c r="E20" s="117" t="b">
        <v>1</v>
      </c>
      <c r="F20" s="182" t="str">
        <f>HNTopUp!N20&amp;"."&amp;$C$5</f>
        <v>3520.EHCP.I03.1.Ma22</v>
      </c>
      <c r="G20" s="183">
        <f t="shared" ref="G20:G83" ca="1" si="0">TODAY()</f>
        <v>44697</v>
      </c>
      <c r="H20" s="316" cm="1">
        <f t="array" ref="H20">-IF(SUMPRODUCT((HNTopUp!$Q$19:$AB$19=$B$5)*HNTopUp!Q20:AB20)&lt;0,SUMPRODUCT((HNTopUp!$Q$19:$AB$19=$B$5)*HNTopUp!Q20:AB20),0)</f>
        <v>0</v>
      </c>
      <c r="I20" s="115">
        <f t="shared" ref="I20:I83" ca="1" si="1">G20</f>
        <v>44697</v>
      </c>
      <c r="J20" s="117">
        <v>3</v>
      </c>
      <c r="K20" s="117" t="b">
        <v>1</v>
      </c>
      <c r="L20" s="117" t="s">
        <v>1313</v>
      </c>
      <c r="M20" s="117" t="b">
        <v>1</v>
      </c>
      <c r="N20" s="117" t="s">
        <v>1276</v>
      </c>
      <c r="O20" s="182" t="str">
        <f>LEFT(HNTopUp!D20,16)&amp;"."&amp;F20</f>
        <v>Akiva School.3520.EHCP.I03.1.Ma22</v>
      </c>
      <c r="P20" s="185" t="str">
        <f>HNTopUp!O20</f>
        <v>11431/543965</v>
      </c>
      <c r="Q20" s="117" t="b">
        <v>1</v>
      </c>
      <c r="R20" s="117" t="b">
        <v>1</v>
      </c>
      <c r="S20" s="117" t="b">
        <v>1</v>
      </c>
      <c r="U20">
        <f>LEN(F20)</f>
        <v>20</v>
      </c>
      <c r="V20">
        <f>LEN(O20)</f>
        <v>33</v>
      </c>
    </row>
    <row r="21" spans="1:22" x14ac:dyDescent="0.25">
      <c r="A21" s="117" t="s">
        <v>1312</v>
      </c>
      <c r="B21" s="180">
        <v>1</v>
      </c>
      <c r="C21" s="117">
        <v>2</v>
      </c>
      <c r="D21" s="181">
        <f>HNTopUp!E21</f>
        <v>400069</v>
      </c>
      <c r="E21" s="117" t="b">
        <v>1</v>
      </c>
      <c r="F21" s="182" t="str">
        <f>HNTopUp!N21&amp;"."&amp;$C$5</f>
        <v>3300.EHCP.I03.1.Ma22</v>
      </c>
      <c r="G21" s="183">
        <f t="shared" ca="1" si="0"/>
        <v>44697</v>
      </c>
      <c r="H21" s="316" cm="1">
        <f t="array" ref="H21">-IF(SUMPRODUCT((HNTopUp!$Q$19:$AB$19=$B$5)*HNTopUp!Q21:AB21)&lt;0,SUMPRODUCT((HNTopUp!$Q$19:$AB$19=$B$5)*HNTopUp!Q21:AB21),0)</f>
        <v>0</v>
      </c>
      <c r="I21" s="115">
        <f t="shared" ca="1" si="1"/>
        <v>44697</v>
      </c>
      <c r="J21" s="117">
        <v>3</v>
      </c>
      <c r="K21" s="117" t="b">
        <v>1</v>
      </c>
      <c r="L21" s="117" t="s">
        <v>1313</v>
      </c>
      <c r="M21" s="117" t="b">
        <v>1</v>
      </c>
      <c r="N21" s="117" t="s">
        <v>1276</v>
      </c>
      <c r="O21" s="182" t="str">
        <f>LEFT(HNTopUp!D21,16)&amp;"."&amp;F21</f>
        <v>All Saints' CE P.3300.EHCP.I03.1.Ma22</v>
      </c>
      <c r="P21" s="185" t="str">
        <f>HNTopUp!O21</f>
        <v>11431/543965</v>
      </c>
      <c r="Q21" s="117" t="b">
        <v>1</v>
      </c>
      <c r="R21" s="117" t="b">
        <v>1</v>
      </c>
      <c r="S21" s="117" t="b">
        <v>1</v>
      </c>
    </row>
    <row r="22" spans="1:22" x14ac:dyDescent="0.25">
      <c r="A22" s="117" t="s">
        <v>1312</v>
      </c>
      <c r="B22" s="180">
        <v>1</v>
      </c>
      <c r="C22" s="117">
        <v>2</v>
      </c>
      <c r="D22" s="181">
        <f>HNTopUp!E22</f>
        <v>400015</v>
      </c>
      <c r="E22" s="117" t="b">
        <v>1</v>
      </c>
      <c r="F22" s="182" t="str">
        <f>HNTopUp!N22&amp;"."&amp;$C$5</f>
        <v>3317.EHCP.I03.1.Ma22</v>
      </c>
      <c r="G22" s="183">
        <f t="shared" ca="1" si="0"/>
        <v>44697</v>
      </c>
      <c r="H22" s="316" cm="1">
        <f t="array" ref="H22">-IF(SUMPRODUCT((HNTopUp!$Q$19:$AB$19=$B$5)*HNTopUp!Q22:AB22)&lt;0,SUMPRODUCT((HNTopUp!$Q$19:$AB$19=$B$5)*HNTopUp!Q22:AB22),0)</f>
        <v>0</v>
      </c>
      <c r="I22" s="115">
        <f t="shared" ca="1" si="1"/>
        <v>44697</v>
      </c>
      <c r="J22" s="117">
        <v>3</v>
      </c>
      <c r="K22" s="117" t="b">
        <v>1</v>
      </c>
      <c r="L22" s="117" t="s">
        <v>1313</v>
      </c>
      <c r="M22" s="117" t="b">
        <v>1</v>
      </c>
      <c r="N22" s="117" t="s">
        <v>1276</v>
      </c>
      <c r="O22" s="182" t="str">
        <f>LEFT(HNTopUp!D22,16)&amp;"."&amp;F22</f>
        <v>All Saints' CE P.3317.EHCP.I03.1.Ma22</v>
      </c>
      <c r="P22" s="185" t="str">
        <f>HNTopUp!O22</f>
        <v>11431/543965</v>
      </c>
      <c r="Q22" s="117" t="b">
        <v>1</v>
      </c>
      <c r="R22" s="117" t="b">
        <v>1</v>
      </c>
      <c r="S22" s="117" t="b">
        <v>1</v>
      </c>
    </row>
    <row r="23" spans="1:22" x14ac:dyDescent="0.25">
      <c r="A23" s="117" t="s">
        <v>1312</v>
      </c>
      <c r="B23" s="180">
        <v>1</v>
      </c>
      <c r="C23" s="117">
        <v>2</v>
      </c>
      <c r="D23" s="181">
        <f>HNTopUp!E23</f>
        <v>400015</v>
      </c>
      <c r="E23" s="117" t="b">
        <v>1</v>
      </c>
      <c r="F23" s="182" t="str">
        <f>HNTopUp!N23&amp;"."&amp;$C$5</f>
        <v>3317.SENI.I03.2.Ma22</v>
      </c>
      <c r="G23" s="183">
        <f t="shared" ca="1" si="0"/>
        <v>44697</v>
      </c>
      <c r="H23" s="316" cm="1">
        <f t="array" ref="H23">-IF(SUMPRODUCT((HNTopUp!$Q$19:$AB$19=$B$5)*HNTopUp!Q23:AB23)&lt;0,SUMPRODUCT((HNTopUp!$Q$19:$AB$19=$B$5)*HNTopUp!Q23:AB23),0)</f>
        <v>0</v>
      </c>
      <c r="I23" s="115">
        <f t="shared" ca="1" si="1"/>
        <v>44697</v>
      </c>
      <c r="J23" s="117">
        <v>3</v>
      </c>
      <c r="K23" s="117" t="b">
        <v>1</v>
      </c>
      <c r="L23" s="117" t="s">
        <v>1313</v>
      </c>
      <c r="M23" s="117" t="b">
        <v>1</v>
      </c>
      <c r="N23" s="117" t="s">
        <v>1276</v>
      </c>
      <c r="O23" s="182" t="str">
        <f>LEFT(HNTopUp!D23,16)&amp;"."&amp;F23</f>
        <v>All Saints' CE P.3317.SENI.I03.2.Ma22</v>
      </c>
      <c r="P23" s="185" t="str">
        <f>HNTopUp!O23</f>
        <v>10265/543965</v>
      </c>
      <c r="Q23" s="117" t="b">
        <v>1</v>
      </c>
      <c r="R23" s="117" t="b">
        <v>1</v>
      </c>
      <c r="S23" s="117" t="b">
        <v>1</v>
      </c>
    </row>
    <row r="24" spans="1:22" x14ac:dyDescent="0.25">
      <c r="A24" s="117" t="s">
        <v>1312</v>
      </c>
      <c r="B24" s="180">
        <v>1</v>
      </c>
      <c r="C24" s="117">
        <v>2</v>
      </c>
      <c r="D24" s="181">
        <f>HNTopUp!E24</f>
        <v>156270</v>
      </c>
      <c r="E24" s="117" t="b">
        <v>1</v>
      </c>
      <c r="F24" s="182" t="str">
        <f>HNTopUp!N24&amp;"."&amp;$C$5</f>
        <v>2020.EHCP.I03.1.Ma22</v>
      </c>
      <c r="G24" s="183">
        <f t="shared" ca="1" si="0"/>
        <v>44697</v>
      </c>
      <c r="H24" s="316" cm="1">
        <f t="array" ref="H24">-IF(SUMPRODUCT((HNTopUp!$Q$19:$AB$19=$B$5)*HNTopUp!Q24:AB24)&lt;0,SUMPRODUCT((HNTopUp!$Q$19:$AB$19=$B$5)*HNTopUp!Q24:AB24),0)</f>
        <v>0</v>
      </c>
      <c r="I24" s="115">
        <f t="shared" ca="1" si="1"/>
        <v>44697</v>
      </c>
      <c r="J24" s="117">
        <v>3</v>
      </c>
      <c r="K24" s="117" t="b">
        <v>1</v>
      </c>
      <c r="L24" s="117" t="s">
        <v>1313</v>
      </c>
      <c r="M24" s="117" t="b">
        <v>1</v>
      </c>
      <c r="N24" s="117" t="s">
        <v>1276</v>
      </c>
      <c r="O24" s="182" t="str">
        <f>LEFT(HNTopUp!D24,16)&amp;"."&amp;F24</f>
        <v>Alma Primary.2020.EHCP.I03.1.Ma22</v>
      </c>
      <c r="P24" s="185" t="str">
        <f>HNTopUp!O24</f>
        <v>11443/516500</v>
      </c>
      <c r="Q24" s="117" t="b">
        <v>1</v>
      </c>
      <c r="R24" s="117" t="b">
        <v>1</v>
      </c>
      <c r="S24" s="117" t="b">
        <v>1</v>
      </c>
    </row>
    <row r="25" spans="1:22" x14ac:dyDescent="0.25">
      <c r="A25" s="117" t="s">
        <v>1312</v>
      </c>
      <c r="B25" s="180">
        <v>1</v>
      </c>
      <c r="C25" s="117">
        <v>2</v>
      </c>
      <c r="D25" s="181">
        <f>HNTopUp!E25</f>
        <v>400023</v>
      </c>
      <c r="E25" s="117" t="b">
        <v>1</v>
      </c>
      <c r="F25" s="182" t="str">
        <f>HNTopUp!N25&amp;"."&amp;$C$5</f>
        <v>3500.EHCP.I03.1.Ma22</v>
      </c>
      <c r="G25" s="183">
        <f t="shared" ca="1" si="0"/>
        <v>44697</v>
      </c>
      <c r="H25" s="316" cm="1">
        <f t="array" ref="H25">-IF(SUMPRODUCT((HNTopUp!$Q$19:$AB$19=$B$5)*HNTopUp!Q25:AB25)&lt;0,SUMPRODUCT((HNTopUp!$Q$19:$AB$19=$B$5)*HNTopUp!Q25:AB25),0)</f>
        <v>0</v>
      </c>
      <c r="I25" s="115">
        <f t="shared" ca="1" si="1"/>
        <v>44697</v>
      </c>
      <c r="J25" s="117">
        <v>3</v>
      </c>
      <c r="K25" s="117" t="b">
        <v>1</v>
      </c>
      <c r="L25" s="117" t="s">
        <v>1313</v>
      </c>
      <c r="M25" s="117" t="b">
        <v>1</v>
      </c>
      <c r="N25" s="117" t="s">
        <v>1276</v>
      </c>
      <c r="O25" s="182" t="str">
        <f>LEFT(HNTopUp!D25,16)&amp;"."&amp;F25</f>
        <v>Annunciation Cat.3500.EHCP.I03.1.Ma22</v>
      </c>
      <c r="P25" s="185" t="str">
        <f>HNTopUp!O25</f>
        <v>11431/543965</v>
      </c>
      <c r="Q25" s="117" t="b">
        <v>1</v>
      </c>
      <c r="R25" s="117" t="b">
        <v>1</v>
      </c>
      <c r="S25" s="117" t="b">
        <v>1</v>
      </c>
    </row>
    <row r="26" spans="1:22" x14ac:dyDescent="0.25">
      <c r="A26" s="117" t="s">
        <v>1312</v>
      </c>
      <c r="B26" s="180">
        <v>1</v>
      </c>
      <c r="C26" s="117">
        <v>2</v>
      </c>
      <c r="D26" s="181">
        <f>HNTopUp!E26</f>
        <v>400023</v>
      </c>
      <c r="E26" s="117" t="b">
        <v>1</v>
      </c>
      <c r="F26" s="182" t="str">
        <f>HNTopUp!N26&amp;"."&amp;$C$5</f>
        <v>3500.SENI.I03.2.Ma22</v>
      </c>
      <c r="G26" s="183">
        <f t="shared" ca="1" si="0"/>
        <v>44697</v>
      </c>
      <c r="H26" s="316" cm="1">
        <f t="array" ref="H26">-IF(SUMPRODUCT((HNTopUp!$Q$19:$AB$19=$B$5)*HNTopUp!Q26:AB26)&lt;0,SUMPRODUCT((HNTopUp!$Q$19:$AB$19=$B$5)*HNTopUp!Q26:AB26),0)</f>
        <v>0</v>
      </c>
      <c r="I26" s="115">
        <f t="shared" ca="1" si="1"/>
        <v>44697</v>
      </c>
      <c r="J26" s="117">
        <v>3</v>
      </c>
      <c r="K26" s="117" t="b">
        <v>1</v>
      </c>
      <c r="L26" s="117" t="s">
        <v>1313</v>
      </c>
      <c r="M26" s="117" t="b">
        <v>1</v>
      </c>
      <c r="N26" s="117" t="s">
        <v>1276</v>
      </c>
      <c r="O26" s="182" t="str">
        <f>LEFT(HNTopUp!D26,16)&amp;"."&amp;F26</f>
        <v>Annunciation Cat.3500.SENI.I03.2.Ma22</v>
      </c>
      <c r="P26" s="185" t="str">
        <f>HNTopUp!O26</f>
        <v>10265/543965</v>
      </c>
      <c r="Q26" s="117" t="b">
        <v>1</v>
      </c>
      <c r="R26" s="117" t="b">
        <v>1</v>
      </c>
      <c r="S26" s="117" t="b">
        <v>1</v>
      </c>
    </row>
    <row r="27" spans="1:22" x14ac:dyDescent="0.25">
      <c r="A27" s="117" t="s">
        <v>1312</v>
      </c>
      <c r="B27" s="180">
        <v>1</v>
      </c>
      <c r="C27" s="117">
        <v>2</v>
      </c>
      <c r="D27" s="181">
        <f>HNTopUp!E27</f>
        <v>400107</v>
      </c>
      <c r="E27" s="117" t="b">
        <v>1</v>
      </c>
      <c r="F27" s="182" t="str">
        <f>HNTopUp!N27&amp;"."&amp;$C$5</f>
        <v>3514.EHCP.I03.1.Ma22</v>
      </c>
      <c r="G27" s="183">
        <f t="shared" ca="1" si="0"/>
        <v>44697</v>
      </c>
      <c r="H27" s="316" cm="1">
        <f t="array" ref="H27">-IF(SUMPRODUCT((HNTopUp!$Q$19:$AB$19=$B$5)*HNTopUp!Q27:AB27)&lt;0,SUMPRODUCT((HNTopUp!$Q$19:$AB$19=$B$5)*HNTopUp!Q27:AB27),0)</f>
        <v>0</v>
      </c>
      <c r="I27" s="115">
        <f t="shared" ca="1" si="1"/>
        <v>44697</v>
      </c>
      <c r="J27" s="117">
        <v>3</v>
      </c>
      <c r="K27" s="117" t="b">
        <v>1</v>
      </c>
      <c r="L27" s="117" t="s">
        <v>1313</v>
      </c>
      <c r="M27" s="117" t="b">
        <v>1</v>
      </c>
      <c r="N27" s="117" t="s">
        <v>1276</v>
      </c>
      <c r="O27" s="182" t="str">
        <f>LEFT(HNTopUp!D27,16)&amp;"."&amp;F27</f>
        <v>Annunciation Cat.3514.EHCP.I03.1.Ma22</v>
      </c>
      <c r="P27" s="185" t="str">
        <f>HNTopUp!O27</f>
        <v>11431/543965</v>
      </c>
      <c r="Q27" s="117" t="b">
        <v>1</v>
      </c>
      <c r="R27" s="117" t="b">
        <v>1</v>
      </c>
      <c r="S27" s="117" t="b">
        <v>1</v>
      </c>
    </row>
    <row r="28" spans="1:22" x14ac:dyDescent="0.25">
      <c r="A28" s="117" t="s">
        <v>1312</v>
      </c>
      <c r="B28" s="180">
        <v>1</v>
      </c>
      <c r="C28" s="117">
        <v>2</v>
      </c>
      <c r="D28" s="181">
        <f>HNTopUp!E28</f>
        <v>153627</v>
      </c>
      <c r="E28" s="117" t="b">
        <v>1</v>
      </c>
      <c r="F28" s="182" t="str">
        <f>HNTopUp!N28&amp;"."&amp;$C$5</f>
        <v>4001.EHCP.I03.1.Ma22</v>
      </c>
      <c r="G28" s="183">
        <f t="shared" ca="1" si="0"/>
        <v>44697</v>
      </c>
      <c r="H28" s="316" cm="1">
        <f t="array" ref="H28">-IF(SUMPRODUCT((HNTopUp!$Q$19:$AB$19=$B$5)*HNTopUp!Q28:AB28)&lt;0,SUMPRODUCT((HNTopUp!$Q$19:$AB$19=$B$5)*HNTopUp!Q28:AB28),0)</f>
        <v>0</v>
      </c>
      <c r="I28" s="115">
        <f t="shared" ca="1" si="1"/>
        <v>44697</v>
      </c>
      <c r="J28" s="117">
        <v>3</v>
      </c>
      <c r="K28" s="117" t="b">
        <v>1</v>
      </c>
      <c r="L28" s="117" t="s">
        <v>1313</v>
      </c>
      <c r="M28" s="117" t="b">
        <v>1</v>
      </c>
      <c r="N28" s="117" t="s">
        <v>1276</v>
      </c>
      <c r="O28" s="182" t="str">
        <f>LEFT(HNTopUp!D28,16)&amp;"."&amp;F28</f>
        <v>Archer Academy.4001.EHCP.I03.1.Ma22</v>
      </c>
      <c r="P28" s="185" t="str">
        <f>HNTopUp!O28</f>
        <v>11442/516500</v>
      </c>
      <c r="Q28" s="117" t="b">
        <v>1</v>
      </c>
      <c r="R28" s="117" t="b">
        <v>1</v>
      </c>
      <c r="S28" s="117" t="b">
        <v>1</v>
      </c>
    </row>
    <row r="29" spans="1:22" x14ac:dyDescent="0.25">
      <c r="A29" s="117" t="s">
        <v>1312</v>
      </c>
      <c r="B29" s="180">
        <v>1</v>
      </c>
      <c r="C29" s="117">
        <v>2</v>
      </c>
      <c r="D29" s="181">
        <f>HNTopUp!E29</f>
        <v>159947</v>
      </c>
      <c r="E29" s="117" t="b">
        <v>1</v>
      </c>
      <c r="F29" s="182" t="str">
        <f>HNTopUp!N29&amp;"."&amp;$C$5</f>
        <v>4013.EHCP.I03.1.Ma22</v>
      </c>
      <c r="G29" s="183">
        <f t="shared" ca="1" si="0"/>
        <v>44697</v>
      </c>
      <c r="H29" s="316" cm="1">
        <f t="array" ref="H29">-IF(SUMPRODUCT((HNTopUp!$Q$19:$AB$19=$B$5)*HNTopUp!Q29:AB29)&lt;0,SUMPRODUCT((HNTopUp!$Q$19:$AB$19=$B$5)*HNTopUp!Q29:AB29),0)</f>
        <v>0</v>
      </c>
      <c r="I29" s="115">
        <f t="shared" ca="1" si="1"/>
        <v>44697</v>
      </c>
      <c r="J29" s="117">
        <v>3</v>
      </c>
      <c r="K29" s="117" t="b">
        <v>1</v>
      </c>
      <c r="L29" s="117" t="s">
        <v>1313</v>
      </c>
      <c r="M29" s="117" t="b">
        <v>1</v>
      </c>
      <c r="N29" s="117" t="s">
        <v>1276</v>
      </c>
      <c r="O29" s="182" t="str">
        <f>LEFT(HNTopUp!D29,16)&amp;"."&amp;F29</f>
        <v>ARK Pioneer Acad.4013.EHCP.I03.1.Ma22</v>
      </c>
      <c r="P29" s="185" t="str">
        <f>HNTopUp!O29</f>
        <v>11442/516500</v>
      </c>
      <c r="Q29" s="117" t="b">
        <v>1</v>
      </c>
      <c r="R29" s="117" t="b">
        <v>1</v>
      </c>
      <c r="S29" s="117" t="b">
        <v>1</v>
      </c>
    </row>
    <row r="30" spans="1:22" x14ac:dyDescent="0.25">
      <c r="A30" s="117" t="s">
        <v>1312</v>
      </c>
      <c r="B30" s="180">
        <v>1</v>
      </c>
      <c r="C30" s="117">
        <v>2</v>
      </c>
      <c r="D30" s="181">
        <f>HNTopUp!E30</f>
        <v>140909</v>
      </c>
      <c r="E30" s="117" t="b">
        <v>1</v>
      </c>
      <c r="F30" s="182" t="str">
        <f>HNTopUp!N30&amp;"."&amp;$C$5</f>
        <v>5406.EHCP.I03.1.Ma22</v>
      </c>
      <c r="G30" s="183">
        <f t="shared" ca="1" si="0"/>
        <v>44697</v>
      </c>
      <c r="H30" s="316" cm="1">
        <f t="array" ref="H30">-IF(SUMPRODUCT((HNTopUp!$Q$19:$AB$19=$B$5)*HNTopUp!Q30:AB30)&lt;0,SUMPRODUCT((HNTopUp!$Q$19:$AB$19=$B$5)*HNTopUp!Q30:AB30),0)</f>
        <v>0</v>
      </c>
      <c r="I30" s="115">
        <f t="shared" ca="1" si="1"/>
        <v>44697</v>
      </c>
      <c r="J30" s="117">
        <v>3</v>
      </c>
      <c r="K30" s="117" t="b">
        <v>1</v>
      </c>
      <c r="L30" s="117" t="s">
        <v>1313</v>
      </c>
      <c r="M30" s="117" t="b">
        <v>1</v>
      </c>
      <c r="N30" s="117" t="s">
        <v>1276</v>
      </c>
      <c r="O30" s="182" t="str">
        <f>LEFT(HNTopUp!D30,16)&amp;"."&amp;F30</f>
        <v>Ashmole Academy.5406.EHCP.I03.1.Ma22</v>
      </c>
      <c r="P30" s="185" t="str">
        <f>HNTopUp!O30</f>
        <v>11442/516500</v>
      </c>
      <c r="Q30" s="117" t="b">
        <v>1</v>
      </c>
      <c r="R30" s="117" t="b">
        <v>1</v>
      </c>
      <c r="S30" s="117" t="b">
        <v>1</v>
      </c>
    </row>
    <row r="31" spans="1:22" x14ac:dyDescent="0.25">
      <c r="A31" s="117" t="s">
        <v>1312</v>
      </c>
      <c r="B31" s="180">
        <v>1</v>
      </c>
      <c r="C31" s="117">
        <v>2</v>
      </c>
      <c r="D31" s="181">
        <f>HNTopUp!E31</f>
        <v>157839</v>
      </c>
      <c r="E31" s="117" t="b">
        <v>1</v>
      </c>
      <c r="F31" s="182" t="str">
        <f>HNTopUp!N31&amp;"."&amp;$C$5</f>
        <v>2050.EHCP.I03.1.Ma22</v>
      </c>
      <c r="G31" s="183">
        <f t="shared" ca="1" si="0"/>
        <v>44697</v>
      </c>
      <c r="H31" s="316" cm="1">
        <f t="array" ref="H31">-IF(SUMPRODUCT((HNTopUp!$Q$19:$AB$19=$B$5)*HNTopUp!Q31:AB31)&lt;0,SUMPRODUCT((HNTopUp!$Q$19:$AB$19=$B$5)*HNTopUp!Q31:AB31),0)</f>
        <v>0</v>
      </c>
      <c r="I31" s="115">
        <f t="shared" ca="1" si="1"/>
        <v>44697</v>
      </c>
      <c r="J31" s="117">
        <v>3</v>
      </c>
      <c r="K31" s="117" t="b">
        <v>1</v>
      </c>
      <c r="L31" s="117" t="s">
        <v>1313</v>
      </c>
      <c r="M31" s="117" t="b">
        <v>1</v>
      </c>
      <c r="N31" s="117" t="s">
        <v>1276</v>
      </c>
      <c r="O31" s="182" t="str">
        <f>LEFT(HNTopUp!D31,16)&amp;"."&amp;F31</f>
        <v>Ashmole Primary .2050.EHCP.I03.1.Ma22</v>
      </c>
      <c r="P31" s="185" t="str">
        <f>HNTopUp!O31</f>
        <v>11443/516500</v>
      </c>
      <c r="Q31" s="117" t="b">
        <v>1</v>
      </c>
      <c r="R31" s="117" t="b">
        <v>1</v>
      </c>
      <c r="S31" s="117" t="b">
        <v>1</v>
      </c>
    </row>
    <row r="32" spans="1:22" x14ac:dyDescent="0.25">
      <c r="A32" s="117" t="s">
        <v>1312</v>
      </c>
      <c r="B32" s="180">
        <v>1</v>
      </c>
      <c r="C32" s="117">
        <v>2</v>
      </c>
      <c r="D32" s="181">
        <f>HNTopUp!E32</f>
        <v>400005</v>
      </c>
      <c r="E32" s="117" t="b">
        <v>1</v>
      </c>
      <c r="F32" s="182" t="str">
        <f>HNTopUp!N32&amp;"."&amp;$C$5</f>
        <v>2002.EHCP.I03.1.Ma22</v>
      </c>
      <c r="G32" s="183">
        <f t="shared" ca="1" si="0"/>
        <v>44697</v>
      </c>
      <c r="H32" s="316" cm="1">
        <f t="array" ref="H32">-IF(SUMPRODUCT((HNTopUp!$Q$19:$AB$19=$B$5)*HNTopUp!Q32:AB32)&lt;0,SUMPRODUCT((HNTopUp!$Q$19:$AB$19=$B$5)*HNTopUp!Q32:AB32),0)</f>
        <v>0</v>
      </c>
      <c r="I32" s="115">
        <f t="shared" ca="1" si="1"/>
        <v>44697</v>
      </c>
      <c r="J32" s="117">
        <v>3</v>
      </c>
      <c r="K32" s="117" t="b">
        <v>1</v>
      </c>
      <c r="L32" s="117" t="s">
        <v>1313</v>
      </c>
      <c r="M32" s="117" t="b">
        <v>1</v>
      </c>
      <c r="N32" s="117" t="s">
        <v>1276</v>
      </c>
      <c r="O32" s="182" t="str">
        <f>LEFT(HNTopUp!D32,16)&amp;"."&amp;F32</f>
        <v>Barnfield School.2002.EHCP.I03.1.Ma22</v>
      </c>
      <c r="P32" s="185" t="str">
        <f>HNTopUp!O32</f>
        <v>11431/543965</v>
      </c>
      <c r="Q32" s="117" t="b">
        <v>1</v>
      </c>
      <c r="R32" s="117" t="b">
        <v>1</v>
      </c>
      <c r="S32" s="117" t="b">
        <v>1</v>
      </c>
    </row>
    <row r="33" spans="1:19" x14ac:dyDescent="0.25">
      <c r="A33" s="117" t="s">
        <v>1312</v>
      </c>
      <c r="B33" s="180">
        <v>1</v>
      </c>
      <c r="C33" s="117">
        <v>2</v>
      </c>
      <c r="D33" s="181">
        <f>HNTopUp!E33</f>
        <v>400005</v>
      </c>
      <c r="E33" s="117" t="b">
        <v>1</v>
      </c>
      <c r="F33" s="182" t="str">
        <f>HNTopUp!N33&amp;"."&amp;$C$5</f>
        <v>2002.SENI.I03.2.Ma22</v>
      </c>
      <c r="G33" s="183">
        <f t="shared" ca="1" si="0"/>
        <v>44697</v>
      </c>
      <c r="H33" s="316" cm="1">
        <f t="array" ref="H33">-IF(SUMPRODUCT((HNTopUp!$Q$19:$AB$19=$B$5)*HNTopUp!Q33:AB33)&lt;0,SUMPRODUCT((HNTopUp!$Q$19:$AB$19=$B$5)*HNTopUp!Q33:AB33),0)</f>
        <v>0</v>
      </c>
      <c r="I33" s="115">
        <f t="shared" ca="1" si="1"/>
        <v>44697</v>
      </c>
      <c r="J33" s="117">
        <v>3</v>
      </c>
      <c r="K33" s="117" t="b">
        <v>1</v>
      </c>
      <c r="L33" s="117" t="s">
        <v>1313</v>
      </c>
      <c r="M33" s="117" t="b">
        <v>1</v>
      </c>
      <c r="N33" s="117" t="s">
        <v>1276</v>
      </c>
      <c r="O33" s="182" t="str">
        <f>LEFT(HNTopUp!D33,16)&amp;"."&amp;F33</f>
        <v>Barnfield School.2002.SENI.I03.2.Ma22</v>
      </c>
      <c r="P33" s="185" t="str">
        <f>HNTopUp!O33</f>
        <v>10265/543965</v>
      </c>
      <c r="Q33" s="117" t="b">
        <v>1</v>
      </c>
      <c r="R33" s="117" t="b">
        <v>1</v>
      </c>
      <c r="S33" s="117" t="b">
        <v>1</v>
      </c>
    </row>
    <row r="34" spans="1:19" x14ac:dyDescent="0.25">
      <c r="A34" s="117" t="s">
        <v>1312</v>
      </c>
      <c r="B34" s="180">
        <v>1</v>
      </c>
      <c r="C34" s="117">
        <v>2</v>
      </c>
      <c r="D34" s="181">
        <f>HNTopUp!E34</f>
        <v>400070</v>
      </c>
      <c r="E34" s="117" t="b">
        <v>1</v>
      </c>
      <c r="F34" s="182" t="str">
        <f>HNTopUp!N34&amp;"."&amp;$C$5</f>
        <v>2079.EHCP.I03.1.Ma22</v>
      </c>
      <c r="G34" s="183">
        <f t="shared" ca="1" si="0"/>
        <v>44697</v>
      </c>
      <c r="H34" s="316" cm="1">
        <f t="array" ref="H34">-IF(SUMPRODUCT((HNTopUp!$Q$19:$AB$19=$B$5)*HNTopUp!Q34:AB34)&lt;0,SUMPRODUCT((HNTopUp!$Q$19:$AB$19=$B$5)*HNTopUp!Q34:AB34),0)</f>
        <v>0</v>
      </c>
      <c r="I34" s="115">
        <f t="shared" ca="1" si="1"/>
        <v>44697</v>
      </c>
      <c r="J34" s="117">
        <v>3</v>
      </c>
      <c r="K34" s="117" t="b">
        <v>1</v>
      </c>
      <c r="L34" s="117" t="s">
        <v>1313</v>
      </c>
      <c r="M34" s="117" t="b">
        <v>1</v>
      </c>
      <c r="N34" s="117" t="s">
        <v>1276</v>
      </c>
      <c r="O34" s="182" t="str">
        <f>LEFT(HNTopUp!D34,16)&amp;"."&amp;F34</f>
        <v>Beis Yaakov.2079.EHCP.I03.1.Ma22</v>
      </c>
      <c r="P34" s="185" t="str">
        <f>HNTopUp!O34</f>
        <v>11431/543965</v>
      </c>
      <c r="Q34" s="117" t="b">
        <v>1</v>
      </c>
      <c r="R34" s="117" t="b">
        <v>1</v>
      </c>
      <c r="S34" s="117" t="b">
        <v>1</v>
      </c>
    </row>
    <row r="35" spans="1:19" x14ac:dyDescent="0.25">
      <c r="A35" s="117" t="s">
        <v>1312</v>
      </c>
      <c r="B35" s="180">
        <v>1</v>
      </c>
      <c r="C35" s="117">
        <v>2</v>
      </c>
      <c r="D35" s="181">
        <f>HNTopUp!E35</f>
        <v>400150</v>
      </c>
      <c r="E35" s="117" t="b">
        <v>1</v>
      </c>
      <c r="F35" s="182" t="str">
        <f>HNTopUp!N35&amp;"."&amp;$C$5</f>
        <v>3524.EHCP.I03.1.Ma22</v>
      </c>
      <c r="G35" s="183">
        <f t="shared" ca="1" si="0"/>
        <v>44697</v>
      </c>
      <c r="H35" s="316" cm="1">
        <f t="array" ref="H35">-IF(SUMPRODUCT((HNTopUp!$Q$19:$AB$19=$B$5)*HNTopUp!Q35:AB35)&lt;0,SUMPRODUCT((HNTopUp!$Q$19:$AB$19=$B$5)*HNTopUp!Q35:AB35),0)</f>
        <v>0</v>
      </c>
      <c r="I35" s="115">
        <f t="shared" ca="1" si="1"/>
        <v>44697</v>
      </c>
      <c r="J35" s="117">
        <v>3</v>
      </c>
      <c r="K35" s="117" t="b">
        <v>1</v>
      </c>
      <c r="L35" s="117" t="s">
        <v>1313</v>
      </c>
      <c r="M35" s="117" t="b">
        <v>1</v>
      </c>
      <c r="N35" s="117" t="s">
        <v>1276</v>
      </c>
      <c r="O35" s="182" t="str">
        <f>LEFT(HNTopUp!D35,16)&amp;"."&amp;F35</f>
        <v>Beit Shvidler Pr.3524.EHCP.I03.1.Ma22</v>
      </c>
      <c r="P35" s="185" t="str">
        <f>HNTopUp!O35</f>
        <v>11431/543965</v>
      </c>
      <c r="Q35" s="117" t="b">
        <v>1</v>
      </c>
      <c r="R35" s="117" t="b">
        <v>1</v>
      </c>
      <c r="S35" s="117" t="b">
        <v>1</v>
      </c>
    </row>
    <row r="36" spans="1:19" x14ac:dyDescent="0.25">
      <c r="A36" s="117" t="s">
        <v>1312</v>
      </c>
      <c r="B36" s="180">
        <v>1</v>
      </c>
      <c r="C36" s="117">
        <v>2</v>
      </c>
      <c r="D36" s="181">
        <f>HNTopUp!E36</f>
        <v>400051</v>
      </c>
      <c r="E36" s="117" t="b">
        <v>1</v>
      </c>
      <c r="F36" s="182" t="str">
        <f>HNTopUp!N36&amp;"."&amp;$C$5</f>
        <v>2003.EHCP.I03.1.Ma22</v>
      </c>
      <c r="G36" s="183">
        <f t="shared" ca="1" si="0"/>
        <v>44697</v>
      </c>
      <c r="H36" s="316" cm="1">
        <f t="array" ref="H36">-IF(SUMPRODUCT((HNTopUp!$Q$19:$AB$19=$B$5)*HNTopUp!Q36:AB36)&lt;0,SUMPRODUCT((HNTopUp!$Q$19:$AB$19=$B$5)*HNTopUp!Q36:AB36),0)</f>
        <v>0</v>
      </c>
      <c r="I36" s="115">
        <f t="shared" ca="1" si="1"/>
        <v>44697</v>
      </c>
      <c r="J36" s="117">
        <v>3</v>
      </c>
      <c r="K36" s="117" t="b">
        <v>1</v>
      </c>
      <c r="L36" s="117" t="s">
        <v>1313</v>
      </c>
      <c r="M36" s="117" t="b">
        <v>1</v>
      </c>
      <c r="N36" s="117" t="s">
        <v>1276</v>
      </c>
      <c r="O36" s="182" t="str">
        <f>LEFT(HNTopUp!D36,16)&amp;"."&amp;F36</f>
        <v>Bell Lane Primar.2003.EHCP.I03.1.Ma22</v>
      </c>
      <c r="P36" s="185" t="str">
        <f>HNTopUp!O36</f>
        <v>11431/543965</v>
      </c>
      <c r="Q36" s="117" t="b">
        <v>1</v>
      </c>
      <c r="R36" s="117" t="b">
        <v>1</v>
      </c>
      <c r="S36" s="117" t="b">
        <v>1</v>
      </c>
    </row>
    <row r="37" spans="1:19" x14ac:dyDescent="0.25">
      <c r="A37" s="117" t="s">
        <v>1312</v>
      </c>
      <c r="B37" s="180">
        <v>1</v>
      </c>
      <c r="C37" s="117">
        <v>2</v>
      </c>
      <c r="D37" s="181">
        <f>HNTopUp!E37</f>
        <v>400051</v>
      </c>
      <c r="E37" s="117" t="b">
        <v>1</v>
      </c>
      <c r="F37" s="182" t="str">
        <f>HNTopUp!N37&amp;"."&amp;$C$5</f>
        <v>2003.SENI.I03.2.Ma22</v>
      </c>
      <c r="G37" s="183">
        <f t="shared" ca="1" si="0"/>
        <v>44697</v>
      </c>
      <c r="H37" s="316" cm="1">
        <f t="array" ref="H37">-IF(SUMPRODUCT((HNTopUp!$Q$19:$AB$19=$B$5)*HNTopUp!Q37:AB37)&lt;0,SUMPRODUCT((HNTopUp!$Q$19:$AB$19=$B$5)*HNTopUp!Q37:AB37),0)</f>
        <v>0</v>
      </c>
      <c r="I37" s="115">
        <f t="shared" ca="1" si="1"/>
        <v>44697</v>
      </c>
      <c r="J37" s="117">
        <v>3</v>
      </c>
      <c r="K37" s="117" t="b">
        <v>1</v>
      </c>
      <c r="L37" s="117" t="s">
        <v>1313</v>
      </c>
      <c r="M37" s="117" t="b">
        <v>1</v>
      </c>
      <c r="N37" s="117" t="s">
        <v>1276</v>
      </c>
      <c r="O37" s="182" t="str">
        <f>LEFT(HNTopUp!D37,16)&amp;"."&amp;F37</f>
        <v>Bell Lane Primar.2003.SENI.I03.2.Ma22</v>
      </c>
      <c r="P37" s="185" t="str">
        <f>HNTopUp!O37</f>
        <v>10265/543965</v>
      </c>
      <c r="Q37" s="117" t="b">
        <v>1</v>
      </c>
      <c r="R37" s="117" t="b">
        <v>1</v>
      </c>
      <c r="S37" s="117" t="b">
        <v>1</v>
      </c>
    </row>
    <row r="38" spans="1:19" x14ac:dyDescent="0.25">
      <c r="A38" s="117" t="s">
        <v>1312</v>
      </c>
      <c r="B38" s="180">
        <v>1</v>
      </c>
      <c r="C38" s="117">
        <v>2</v>
      </c>
      <c r="D38" s="181">
        <f>HNTopUp!E38</f>
        <v>156628</v>
      </c>
      <c r="E38" s="117" t="b">
        <v>1</v>
      </c>
      <c r="F38" s="182" t="str">
        <f>HNTopUp!N38&amp;"."&amp;$C$5</f>
        <v>5408.EHCP.I03.1.Ma22</v>
      </c>
      <c r="G38" s="183">
        <f t="shared" ca="1" si="0"/>
        <v>44697</v>
      </c>
      <c r="H38" s="316" cm="1">
        <f t="array" ref="H38">-IF(SUMPRODUCT((HNTopUp!$Q$19:$AB$19=$B$5)*HNTopUp!Q38:AB38)&lt;0,SUMPRODUCT((HNTopUp!$Q$19:$AB$19=$B$5)*HNTopUp!Q38:AB38),0)</f>
        <v>0</v>
      </c>
      <c r="I38" s="115">
        <f t="shared" ca="1" si="1"/>
        <v>44697</v>
      </c>
      <c r="J38" s="117">
        <v>3</v>
      </c>
      <c r="K38" s="117" t="b">
        <v>1</v>
      </c>
      <c r="L38" s="117" t="s">
        <v>1313</v>
      </c>
      <c r="M38" s="117" t="b">
        <v>1</v>
      </c>
      <c r="N38" s="117" t="s">
        <v>1276</v>
      </c>
      <c r="O38" s="182" t="str">
        <f>LEFT(HNTopUp!D38,16)&amp;"."&amp;F38</f>
        <v>Bishop Douglass .5408.EHCP.I03.1.Ma22</v>
      </c>
      <c r="P38" s="185" t="str">
        <f>HNTopUp!O38</f>
        <v>11442/516500</v>
      </c>
      <c r="Q38" s="117" t="b">
        <v>1</v>
      </c>
      <c r="R38" s="117" t="b">
        <v>1</v>
      </c>
      <c r="S38" s="117" t="b">
        <v>1</v>
      </c>
    </row>
    <row r="39" spans="1:19" x14ac:dyDescent="0.25">
      <c r="A39" s="117" t="s">
        <v>1312</v>
      </c>
      <c r="B39" s="180">
        <v>1</v>
      </c>
      <c r="C39" s="117">
        <v>2</v>
      </c>
      <c r="D39" s="181">
        <f>HNTopUp!E39</f>
        <v>400024</v>
      </c>
      <c r="E39" s="117" t="b">
        <v>1</v>
      </c>
      <c r="F39" s="182" t="str">
        <f>HNTopUp!N39&amp;"."&amp;$C$5</f>
        <v>3511.EHCP.I03.1.Ma22</v>
      </c>
      <c r="G39" s="183">
        <f t="shared" ca="1" si="0"/>
        <v>44697</v>
      </c>
      <c r="H39" s="316" cm="1">
        <f t="array" ref="H39">-IF(SUMPRODUCT((HNTopUp!$Q$19:$AB$19=$B$5)*HNTopUp!Q39:AB39)&lt;0,SUMPRODUCT((HNTopUp!$Q$19:$AB$19=$B$5)*HNTopUp!Q39:AB39),0)</f>
        <v>0</v>
      </c>
      <c r="I39" s="115">
        <f t="shared" ca="1" si="1"/>
        <v>44697</v>
      </c>
      <c r="J39" s="117">
        <v>3</v>
      </c>
      <c r="K39" s="117" t="b">
        <v>1</v>
      </c>
      <c r="L39" s="117" t="s">
        <v>1313</v>
      </c>
      <c r="M39" s="117" t="b">
        <v>1</v>
      </c>
      <c r="N39" s="117" t="s">
        <v>1276</v>
      </c>
      <c r="O39" s="182" t="str">
        <f>LEFT(HNTopUp!D39,16)&amp;"."&amp;F39</f>
        <v>Blessed Dominic .3511.EHCP.I03.1.Ma22</v>
      </c>
      <c r="P39" s="185" t="str">
        <f>HNTopUp!O39</f>
        <v>11431/543965</v>
      </c>
      <c r="Q39" s="117" t="b">
        <v>1</v>
      </c>
      <c r="R39" s="117" t="b">
        <v>1</v>
      </c>
      <c r="S39" s="117" t="b">
        <v>1</v>
      </c>
    </row>
    <row r="40" spans="1:19" x14ac:dyDescent="0.25">
      <c r="A40" s="117" t="s">
        <v>1312</v>
      </c>
      <c r="B40" s="180">
        <v>1</v>
      </c>
      <c r="C40" s="117">
        <v>2</v>
      </c>
      <c r="D40" s="181">
        <f>HNTopUp!E40</f>
        <v>400024</v>
      </c>
      <c r="E40" s="117" t="b">
        <v>1</v>
      </c>
      <c r="F40" s="182" t="str">
        <f>HNTopUp!N40&amp;"."&amp;$C$5</f>
        <v>3511.SENI.I03.2.Ma22</v>
      </c>
      <c r="G40" s="183">
        <f t="shared" ca="1" si="0"/>
        <v>44697</v>
      </c>
      <c r="H40" s="316" cm="1">
        <f t="array" ref="H40">-IF(SUMPRODUCT((HNTopUp!$Q$19:$AB$19=$B$5)*HNTopUp!Q40:AB40)&lt;0,SUMPRODUCT((HNTopUp!$Q$19:$AB$19=$B$5)*HNTopUp!Q40:AB40),0)</f>
        <v>0</v>
      </c>
      <c r="I40" s="115">
        <f t="shared" ca="1" si="1"/>
        <v>44697</v>
      </c>
      <c r="J40" s="117">
        <v>3</v>
      </c>
      <c r="K40" s="117" t="b">
        <v>1</v>
      </c>
      <c r="L40" s="117" t="s">
        <v>1313</v>
      </c>
      <c r="M40" s="117" t="b">
        <v>1</v>
      </c>
      <c r="N40" s="117" t="s">
        <v>1276</v>
      </c>
      <c r="O40" s="182" t="str">
        <f>LEFT(HNTopUp!D40,16)&amp;"."&amp;F40</f>
        <v>Blessed Dominic .3511.SENI.I03.2.Ma22</v>
      </c>
      <c r="P40" s="185" t="str">
        <f>HNTopUp!O40</f>
        <v>10265/543965</v>
      </c>
      <c r="Q40" s="117" t="b">
        <v>1</v>
      </c>
      <c r="R40" s="117" t="b">
        <v>1</v>
      </c>
      <c r="S40" s="117" t="b">
        <v>1</v>
      </c>
    </row>
    <row r="41" spans="1:19" x14ac:dyDescent="0.25">
      <c r="A41" s="117" t="s">
        <v>1312</v>
      </c>
      <c r="B41" s="180">
        <v>1</v>
      </c>
      <c r="C41" s="117">
        <v>2</v>
      </c>
      <c r="D41" s="181">
        <f>HNTopUp!E41</f>
        <v>152128</v>
      </c>
      <c r="E41" s="117" t="b">
        <v>1</v>
      </c>
      <c r="F41" s="182" t="str">
        <f>HNTopUp!N41&amp;"."&amp;$C$5</f>
        <v>3519.ARPs.I03.1.Ma22</v>
      </c>
      <c r="G41" s="183">
        <f t="shared" ca="1" si="0"/>
        <v>44697</v>
      </c>
      <c r="H41" s="316" cm="1">
        <f t="array" ref="H41">-IF(SUMPRODUCT((HNTopUp!$Q$19:$AB$19=$B$5)*HNTopUp!Q41:AB41)&lt;0,SUMPRODUCT((HNTopUp!$Q$19:$AB$19=$B$5)*HNTopUp!Q41:AB41),0)</f>
        <v>0</v>
      </c>
      <c r="I41" s="115">
        <f t="shared" ca="1" si="1"/>
        <v>44697</v>
      </c>
      <c r="J41" s="117">
        <v>3</v>
      </c>
      <c r="K41" s="117" t="b">
        <v>1</v>
      </c>
      <c r="L41" s="117" t="s">
        <v>1313</v>
      </c>
      <c r="M41" s="117" t="b">
        <v>1</v>
      </c>
      <c r="N41" s="117" t="s">
        <v>1276</v>
      </c>
      <c r="O41" s="182" t="str">
        <f>LEFT(HNTopUp!D41,16)&amp;"."&amp;F41</f>
        <v>Broadfields Prim.3519.ARPs.I03.1.Ma22</v>
      </c>
      <c r="P41" s="185" t="str">
        <f>HNTopUp!O41</f>
        <v>11422/516500</v>
      </c>
      <c r="Q41" s="117" t="b">
        <v>1</v>
      </c>
      <c r="R41" s="117" t="b">
        <v>1</v>
      </c>
      <c r="S41" s="117" t="b">
        <v>1</v>
      </c>
    </row>
    <row r="42" spans="1:19" x14ac:dyDescent="0.25">
      <c r="A42" s="117" t="s">
        <v>1312</v>
      </c>
      <c r="B42" s="180">
        <v>1</v>
      </c>
      <c r="C42" s="117">
        <v>2</v>
      </c>
      <c r="D42" s="181">
        <f>HNTopUp!E42</f>
        <v>152128</v>
      </c>
      <c r="E42" s="117" t="b">
        <v>1</v>
      </c>
      <c r="F42" s="182" t="str">
        <f>HNTopUp!N42&amp;"."&amp;$C$5</f>
        <v>3519.EHCP.I03.2.Ma22</v>
      </c>
      <c r="G42" s="183">
        <f t="shared" ca="1" si="0"/>
        <v>44697</v>
      </c>
      <c r="H42" s="316" cm="1">
        <f t="array" ref="H42">-IF(SUMPRODUCT((HNTopUp!$Q$19:$AB$19=$B$5)*HNTopUp!Q42:AB42)&lt;0,SUMPRODUCT((HNTopUp!$Q$19:$AB$19=$B$5)*HNTopUp!Q42:AB42),0)</f>
        <v>0</v>
      </c>
      <c r="I42" s="115">
        <f t="shared" ca="1" si="1"/>
        <v>44697</v>
      </c>
      <c r="J42" s="117">
        <v>3</v>
      </c>
      <c r="K42" s="117" t="b">
        <v>1</v>
      </c>
      <c r="L42" s="117" t="s">
        <v>1313</v>
      </c>
      <c r="M42" s="117" t="b">
        <v>1</v>
      </c>
      <c r="N42" s="117" t="s">
        <v>1276</v>
      </c>
      <c r="O42" s="182" t="str">
        <f>LEFT(HNTopUp!D42,16)&amp;"."&amp;F42</f>
        <v>Broadfields Prim.3519.EHCP.I03.2.Ma22</v>
      </c>
      <c r="P42" s="185" t="str">
        <f>HNTopUp!O42</f>
        <v>11443/516500</v>
      </c>
      <c r="Q42" s="117" t="b">
        <v>1</v>
      </c>
      <c r="R42" s="117" t="b">
        <v>1</v>
      </c>
      <c r="S42" s="117" t="b">
        <v>1</v>
      </c>
    </row>
    <row r="43" spans="1:19" x14ac:dyDescent="0.25">
      <c r="A43" s="117" t="s">
        <v>1312</v>
      </c>
      <c r="B43" s="180">
        <v>1</v>
      </c>
      <c r="C43" s="117">
        <v>2</v>
      </c>
      <c r="D43" s="181">
        <f>HNTopUp!E43</f>
        <v>152128</v>
      </c>
      <c r="E43" s="117" t="b">
        <v>1</v>
      </c>
      <c r="F43" s="182" t="str">
        <f>HNTopUp!N43&amp;"."&amp;$C$5</f>
        <v>3519.EHCP.I03.3.Ma22</v>
      </c>
      <c r="G43" s="183">
        <f t="shared" ca="1" si="0"/>
        <v>44697</v>
      </c>
      <c r="H43" s="316" cm="1">
        <f t="array" ref="H43">-IF(SUMPRODUCT((HNTopUp!$Q$19:$AB$19=$B$5)*HNTopUp!Q43:AB43)&lt;0,SUMPRODUCT((HNTopUp!$Q$19:$AB$19=$B$5)*HNTopUp!Q43:AB43),0)</f>
        <v>0</v>
      </c>
      <c r="I43" s="115">
        <f t="shared" ca="1" si="1"/>
        <v>44697</v>
      </c>
      <c r="J43" s="117">
        <v>3</v>
      </c>
      <c r="K43" s="117" t="b">
        <v>1</v>
      </c>
      <c r="L43" s="117" t="s">
        <v>1313</v>
      </c>
      <c r="M43" s="117" t="b">
        <v>1</v>
      </c>
      <c r="N43" s="117" t="s">
        <v>1276</v>
      </c>
      <c r="O43" s="182" t="str">
        <f>LEFT(HNTopUp!D43,16)&amp;"."&amp;F43</f>
        <v>Broadfields Prim.3519.EHCP.I03.3.Ma22</v>
      </c>
      <c r="P43" s="185" t="str">
        <f>HNTopUp!O43</f>
        <v>11451/516500</v>
      </c>
      <c r="Q43" s="117" t="b">
        <v>1</v>
      </c>
      <c r="R43" s="117" t="b">
        <v>1</v>
      </c>
      <c r="S43" s="117" t="b">
        <v>1</v>
      </c>
    </row>
    <row r="44" spans="1:19" x14ac:dyDescent="0.25">
      <c r="A44" s="117" t="s">
        <v>1312</v>
      </c>
      <c r="B44" s="180">
        <v>1</v>
      </c>
      <c r="C44" s="117">
        <v>2</v>
      </c>
      <c r="D44" s="181">
        <f>HNTopUp!E44</f>
        <v>152128</v>
      </c>
      <c r="E44" s="117" t="b">
        <v>1</v>
      </c>
      <c r="F44" s="182" t="str">
        <f>HNTopUp!N44&amp;"."&amp;$C$5</f>
        <v>3519.SENI.I03.4.Ma22</v>
      </c>
      <c r="G44" s="183">
        <f t="shared" ca="1" si="0"/>
        <v>44697</v>
      </c>
      <c r="H44" s="316" cm="1">
        <f t="array" ref="H44">-IF(SUMPRODUCT((HNTopUp!$Q$19:$AB$19=$B$5)*HNTopUp!Q44:AB44)&lt;0,SUMPRODUCT((HNTopUp!$Q$19:$AB$19=$B$5)*HNTopUp!Q44:AB44),0)</f>
        <v>0</v>
      </c>
      <c r="I44" s="115">
        <f t="shared" ca="1" si="1"/>
        <v>44697</v>
      </c>
      <c r="J44" s="117">
        <v>3</v>
      </c>
      <c r="K44" s="117" t="b">
        <v>1</v>
      </c>
      <c r="L44" s="117" t="s">
        <v>1313</v>
      </c>
      <c r="M44" s="117" t="b">
        <v>1</v>
      </c>
      <c r="N44" s="117" t="s">
        <v>1276</v>
      </c>
      <c r="O44" s="182" t="str">
        <f>LEFT(HNTopUp!D44,16)&amp;"."&amp;F44</f>
        <v>Broadfields Prim.3519.SENI.I03.4.Ma22</v>
      </c>
      <c r="P44" s="185" t="str">
        <f>HNTopUp!O44</f>
        <v>10265/516500</v>
      </c>
      <c r="Q44" s="117" t="b">
        <v>1</v>
      </c>
      <c r="R44" s="117" t="b">
        <v>1</v>
      </c>
      <c r="S44" s="117" t="b">
        <v>1</v>
      </c>
    </row>
    <row r="45" spans="1:19" x14ac:dyDescent="0.25">
      <c r="A45" s="117" t="s">
        <v>1312</v>
      </c>
      <c r="B45" s="180">
        <v>1</v>
      </c>
      <c r="C45" s="117">
        <v>2</v>
      </c>
      <c r="D45" s="181">
        <f>HNTopUp!E45</f>
        <v>400102</v>
      </c>
      <c r="E45" s="117" t="b">
        <v>1</v>
      </c>
      <c r="F45" s="182" t="str">
        <f>HNTopUp!N45&amp;"."&amp;$C$5</f>
        <v>1000.SENI.I03.1.Ma22</v>
      </c>
      <c r="G45" s="183">
        <f t="shared" ca="1" si="0"/>
        <v>44697</v>
      </c>
      <c r="H45" s="316" cm="1">
        <f t="array" ref="H45">-IF(SUMPRODUCT((HNTopUp!$Q$19:$AB$19=$B$5)*HNTopUp!Q45:AB45)&lt;0,SUMPRODUCT((HNTopUp!$Q$19:$AB$19=$B$5)*HNTopUp!Q45:AB45),0)</f>
        <v>0</v>
      </c>
      <c r="I45" s="115">
        <f t="shared" ca="1" si="1"/>
        <v>44697</v>
      </c>
      <c r="J45" s="117">
        <v>3</v>
      </c>
      <c r="K45" s="117" t="b">
        <v>1</v>
      </c>
      <c r="L45" s="117" t="s">
        <v>1313</v>
      </c>
      <c r="M45" s="117" t="b">
        <v>1</v>
      </c>
      <c r="N45" s="117" t="s">
        <v>1276</v>
      </c>
      <c r="O45" s="182" t="str">
        <f>LEFT(HNTopUp!D45,16)&amp;"."&amp;F45</f>
        <v>Brookhill Nurser.1000.SENI.I03.1.Ma22</v>
      </c>
      <c r="P45" s="185" t="str">
        <f>HNTopUp!O45</f>
        <v>10265/543965</v>
      </c>
      <c r="Q45" s="117" t="b">
        <v>1</v>
      </c>
      <c r="R45" s="117" t="b">
        <v>1</v>
      </c>
      <c r="S45" s="117" t="b">
        <v>1</v>
      </c>
    </row>
    <row r="46" spans="1:19" x14ac:dyDescent="0.25">
      <c r="A46" s="117" t="s">
        <v>1312</v>
      </c>
      <c r="B46" s="180">
        <v>1</v>
      </c>
      <c r="C46" s="117">
        <v>2</v>
      </c>
      <c r="D46" s="181">
        <f>HNTopUp!E46</f>
        <v>400057</v>
      </c>
      <c r="E46" s="117" t="b">
        <v>1</v>
      </c>
      <c r="F46" s="182" t="str">
        <f>HNTopUp!N46&amp;"."&amp;$C$5</f>
        <v>2008.EHCP.I03.1.Ma22</v>
      </c>
      <c r="G46" s="183">
        <f t="shared" ca="1" si="0"/>
        <v>44697</v>
      </c>
      <c r="H46" s="316" cm="1">
        <f t="array" ref="H46">-IF(SUMPRODUCT((HNTopUp!$Q$19:$AB$19=$B$5)*HNTopUp!Q46:AB46)&lt;0,SUMPRODUCT((HNTopUp!$Q$19:$AB$19=$B$5)*HNTopUp!Q46:AB46),0)</f>
        <v>0</v>
      </c>
      <c r="I46" s="115">
        <f t="shared" ca="1" si="1"/>
        <v>44697</v>
      </c>
      <c r="J46" s="117">
        <v>3</v>
      </c>
      <c r="K46" s="117" t="b">
        <v>1</v>
      </c>
      <c r="L46" s="117" t="s">
        <v>1313</v>
      </c>
      <c r="M46" s="117" t="b">
        <v>1</v>
      </c>
      <c r="N46" s="117" t="s">
        <v>1276</v>
      </c>
      <c r="O46" s="182" t="str">
        <f>LEFT(HNTopUp!D46,16)&amp;"."&amp;F46</f>
        <v>Brookland Infant.2008.EHCP.I03.1.Ma22</v>
      </c>
      <c r="P46" s="185" t="str">
        <f>HNTopUp!O46</f>
        <v>11431/543965</v>
      </c>
      <c r="Q46" s="117" t="b">
        <v>1</v>
      </c>
      <c r="R46" s="117" t="b">
        <v>1</v>
      </c>
      <c r="S46" s="117" t="b">
        <v>1</v>
      </c>
    </row>
    <row r="47" spans="1:19" x14ac:dyDescent="0.25">
      <c r="A47" s="117" t="s">
        <v>1312</v>
      </c>
      <c r="B47" s="180">
        <v>1</v>
      </c>
      <c r="C47" s="117">
        <v>2</v>
      </c>
      <c r="D47" s="181">
        <f>HNTopUp!E47</f>
        <v>400057</v>
      </c>
      <c r="E47" s="117" t="b">
        <v>1</v>
      </c>
      <c r="F47" s="182" t="str">
        <f>HNTopUp!N47&amp;"."&amp;$C$5</f>
        <v>2008.EHCP.I03.2.Ma22</v>
      </c>
      <c r="G47" s="183">
        <f t="shared" ca="1" si="0"/>
        <v>44697</v>
      </c>
      <c r="H47" s="316" cm="1">
        <f t="array" ref="H47">-IF(SUMPRODUCT((HNTopUp!$Q$19:$AB$19=$B$5)*HNTopUp!Q47:AB47)&lt;0,SUMPRODUCT((HNTopUp!$Q$19:$AB$19=$B$5)*HNTopUp!Q47:AB47),0)</f>
        <v>0</v>
      </c>
      <c r="I47" s="115">
        <f t="shared" ca="1" si="1"/>
        <v>44697</v>
      </c>
      <c r="J47" s="117">
        <v>3</v>
      </c>
      <c r="K47" s="117" t="b">
        <v>1</v>
      </c>
      <c r="L47" s="117" t="s">
        <v>1313</v>
      </c>
      <c r="M47" s="117" t="b">
        <v>1</v>
      </c>
      <c r="N47" s="117" t="s">
        <v>1276</v>
      </c>
      <c r="O47" s="182" t="str">
        <f>LEFT(HNTopUp!D47,16)&amp;"."&amp;F47</f>
        <v>Brookland Infant.2008.EHCP.I03.2.Ma22</v>
      </c>
      <c r="P47" s="185" t="str">
        <f>HNTopUp!O47</f>
        <v>11436/543965</v>
      </c>
      <c r="Q47" s="117" t="b">
        <v>1</v>
      </c>
      <c r="R47" s="117" t="b">
        <v>1</v>
      </c>
      <c r="S47" s="117" t="b">
        <v>1</v>
      </c>
    </row>
    <row r="48" spans="1:19" x14ac:dyDescent="0.25">
      <c r="A48" s="117" t="s">
        <v>1312</v>
      </c>
      <c r="B48" s="180">
        <v>1</v>
      </c>
      <c r="C48" s="117">
        <v>2</v>
      </c>
      <c r="D48" s="181">
        <f>HNTopUp!E48</f>
        <v>400057</v>
      </c>
      <c r="E48" s="117" t="b">
        <v>1</v>
      </c>
      <c r="F48" s="182" t="str">
        <f>HNTopUp!N48&amp;"."&amp;$C$5</f>
        <v>2008.SENI.I03.3.Ma22</v>
      </c>
      <c r="G48" s="183">
        <f t="shared" ca="1" si="0"/>
        <v>44697</v>
      </c>
      <c r="H48" s="316" cm="1">
        <f t="array" ref="H48">-IF(SUMPRODUCT((HNTopUp!$Q$19:$AB$19=$B$5)*HNTopUp!Q48:AB48)&lt;0,SUMPRODUCT((HNTopUp!$Q$19:$AB$19=$B$5)*HNTopUp!Q48:AB48),0)</f>
        <v>0</v>
      </c>
      <c r="I48" s="115">
        <f t="shared" ca="1" si="1"/>
        <v>44697</v>
      </c>
      <c r="J48" s="117">
        <v>3</v>
      </c>
      <c r="K48" s="117" t="b">
        <v>1</v>
      </c>
      <c r="L48" s="117" t="s">
        <v>1313</v>
      </c>
      <c r="M48" s="117" t="b">
        <v>1</v>
      </c>
      <c r="N48" s="117" t="s">
        <v>1276</v>
      </c>
      <c r="O48" s="182" t="str">
        <f>LEFT(HNTopUp!D48,16)&amp;"."&amp;F48</f>
        <v>Brookland Infant.2008.SENI.I03.3.Ma22</v>
      </c>
      <c r="P48" s="185" t="str">
        <f>HNTopUp!O48</f>
        <v>10265/543965</v>
      </c>
      <c r="Q48" s="117" t="b">
        <v>1</v>
      </c>
      <c r="R48" s="117" t="b">
        <v>1</v>
      </c>
      <c r="S48" s="117" t="b">
        <v>1</v>
      </c>
    </row>
    <row r="49" spans="1:19" x14ac:dyDescent="0.25">
      <c r="A49" s="117" t="s">
        <v>1312</v>
      </c>
      <c r="B49" s="180">
        <v>1</v>
      </c>
      <c r="C49" s="117">
        <v>2</v>
      </c>
      <c r="D49" s="181">
        <f>HNTopUp!E49</f>
        <v>400040</v>
      </c>
      <c r="E49" s="117" t="b">
        <v>1</v>
      </c>
      <c r="F49" s="182" t="str">
        <f>HNTopUp!N49&amp;"."&amp;$C$5</f>
        <v>2007.EHCP.I03.1.Ma22</v>
      </c>
      <c r="G49" s="183">
        <f t="shared" ca="1" si="0"/>
        <v>44697</v>
      </c>
      <c r="H49" s="316" cm="1">
        <f t="array" ref="H49">-IF(SUMPRODUCT((HNTopUp!$Q$19:$AB$19=$B$5)*HNTopUp!Q49:AB49)&lt;0,SUMPRODUCT((HNTopUp!$Q$19:$AB$19=$B$5)*HNTopUp!Q49:AB49),0)</f>
        <v>0</v>
      </c>
      <c r="I49" s="115">
        <f t="shared" ca="1" si="1"/>
        <v>44697</v>
      </c>
      <c r="J49" s="117">
        <v>3</v>
      </c>
      <c r="K49" s="117" t="b">
        <v>1</v>
      </c>
      <c r="L49" s="117" t="s">
        <v>1313</v>
      </c>
      <c r="M49" s="117" t="b">
        <v>1</v>
      </c>
      <c r="N49" s="117" t="s">
        <v>1276</v>
      </c>
      <c r="O49" s="182" t="str">
        <f>LEFT(HNTopUp!D49,16)&amp;"."&amp;F49</f>
        <v>Brookland Junior.2007.EHCP.I03.1.Ma22</v>
      </c>
      <c r="P49" s="185" t="str">
        <f>HNTopUp!O49</f>
        <v>11431/543965</v>
      </c>
      <c r="Q49" s="117" t="b">
        <v>1</v>
      </c>
      <c r="R49" s="117" t="b">
        <v>1</v>
      </c>
      <c r="S49" s="117" t="b">
        <v>1</v>
      </c>
    </row>
    <row r="50" spans="1:19" x14ac:dyDescent="0.25">
      <c r="A50" s="117" t="s">
        <v>1312</v>
      </c>
      <c r="B50" s="180">
        <v>1</v>
      </c>
      <c r="C50" s="117">
        <v>2</v>
      </c>
      <c r="D50" s="181">
        <f>HNTopUp!E50</f>
        <v>400061</v>
      </c>
      <c r="E50" s="117" t="b">
        <v>1</v>
      </c>
      <c r="F50" s="182" t="str">
        <f>HNTopUp!N50&amp;"."&amp;$C$5</f>
        <v>2009.EHCP.I03.1.Ma22</v>
      </c>
      <c r="G50" s="183">
        <f t="shared" ca="1" si="0"/>
        <v>44697</v>
      </c>
      <c r="H50" s="316" cm="1">
        <f t="array" ref="H50">-IF(SUMPRODUCT((HNTopUp!$Q$19:$AB$19=$B$5)*HNTopUp!Q50:AB50)&lt;0,SUMPRODUCT((HNTopUp!$Q$19:$AB$19=$B$5)*HNTopUp!Q50:AB50),0)</f>
        <v>0</v>
      </c>
      <c r="I50" s="115">
        <f t="shared" ca="1" si="1"/>
        <v>44697</v>
      </c>
      <c r="J50" s="117">
        <v>3</v>
      </c>
      <c r="K50" s="117" t="b">
        <v>1</v>
      </c>
      <c r="L50" s="117" t="s">
        <v>1313</v>
      </c>
      <c r="M50" s="117" t="b">
        <v>1</v>
      </c>
      <c r="N50" s="117" t="s">
        <v>1276</v>
      </c>
      <c r="O50" s="182" t="str">
        <f>LEFT(HNTopUp!D50,16)&amp;"."&amp;F50</f>
        <v>Brunswick Park P.2009.EHCP.I03.1.Ma22</v>
      </c>
      <c r="P50" s="185" t="str">
        <f>HNTopUp!O50</f>
        <v>11431/543965</v>
      </c>
      <c r="Q50" s="117" t="b">
        <v>1</v>
      </c>
      <c r="R50" s="117" t="b">
        <v>1</v>
      </c>
      <c r="S50" s="117" t="b">
        <v>1</v>
      </c>
    </row>
    <row r="51" spans="1:19" x14ac:dyDescent="0.25">
      <c r="A51" s="117" t="s">
        <v>1312</v>
      </c>
      <c r="B51" s="180">
        <v>1</v>
      </c>
      <c r="C51" s="117">
        <v>2</v>
      </c>
      <c r="D51" s="181">
        <f>HNTopUp!E51</f>
        <v>400065</v>
      </c>
      <c r="E51" s="117" t="b">
        <v>1</v>
      </c>
      <c r="F51" s="182" t="str">
        <f>HNTopUp!N51&amp;"."&amp;$C$5</f>
        <v>2067.ARPs.I03.1.Ma22</v>
      </c>
      <c r="G51" s="183">
        <f t="shared" ca="1" si="0"/>
        <v>44697</v>
      </c>
      <c r="H51" s="316" cm="1">
        <f t="array" ref="H51">-IF(SUMPRODUCT((HNTopUp!$Q$19:$AB$19=$B$5)*HNTopUp!Q51:AB51)&lt;0,SUMPRODUCT((HNTopUp!$Q$19:$AB$19=$B$5)*HNTopUp!Q51:AB51),0)</f>
        <v>0</v>
      </c>
      <c r="I51" s="115">
        <f t="shared" ca="1" si="1"/>
        <v>44697</v>
      </c>
      <c r="J51" s="117">
        <v>3</v>
      </c>
      <c r="K51" s="117" t="b">
        <v>1</v>
      </c>
      <c r="L51" s="117" t="s">
        <v>1313</v>
      </c>
      <c r="M51" s="117" t="b">
        <v>1</v>
      </c>
      <c r="N51" s="117" t="s">
        <v>1276</v>
      </c>
      <c r="O51" s="182" t="str">
        <f>LEFT(HNTopUp!D51,16)&amp;"."&amp;F51</f>
        <v>Chalgrove Primar.2067.ARPs.I03.1.Ma22</v>
      </c>
      <c r="P51" s="185" t="str">
        <f>HNTopUp!O51</f>
        <v>11432/543965</v>
      </c>
      <c r="Q51" s="117" t="b">
        <v>1</v>
      </c>
      <c r="R51" s="117" t="b">
        <v>1</v>
      </c>
      <c r="S51" s="117" t="b">
        <v>1</v>
      </c>
    </row>
    <row r="52" spans="1:19" x14ac:dyDescent="0.25">
      <c r="A52" s="117" t="s">
        <v>1312</v>
      </c>
      <c r="B52" s="180">
        <v>1</v>
      </c>
      <c r="C52" s="117">
        <v>2</v>
      </c>
      <c r="D52" s="181">
        <f>HNTopUp!E52</f>
        <v>400065</v>
      </c>
      <c r="E52" s="117" t="b">
        <v>1</v>
      </c>
      <c r="F52" s="182" t="str">
        <f>HNTopUp!N52&amp;"."&amp;$C$5</f>
        <v>2067.EHCP.I03.2.Ma22</v>
      </c>
      <c r="G52" s="183">
        <f t="shared" ca="1" si="0"/>
        <v>44697</v>
      </c>
      <c r="H52" s="316" cm="1">
        <f t="array" ref="H52">-IF(SUMPRODUCT((HNTopUp!$Q$19:$AB$19=$B$5)*HNTopUp!Q52:AB52)&lt;0,SUMPRODUCT((HNTopUp!$Q$19:$AB$19=$B$5)*HNTopUp!Q52:AB52),0)</f>
        <v>0</v>
      </c>
      <c r="I52" s="115">
        <f t="shared" ca="1" si="1"/>
        <v>44697</v>
      </c>
      <c r="J52" s="117">
        <v>3</v>
      </c>
      <c r="K52" s="117" t="b">
        <v>1</v>
      </c>
      <c r="L52" s="117" t="s">
        <v>1313</v>
      </c>
      <c r="M52" s="117" t="b">
        <v>1</v>
      </c>
      <c r="N52" s="117" t="s">
        <v>1276</v>
      </c>
      <c r="O52" s="182" t="str">
        <f>LEFT(HNTopUp!D52,16)&amp;"."&amp;F52</f>
        <v>Chalgrove Primar.2067.EHCP.I03.2.Ma22</v>
      </c>
      <c r="P52" s="185" t="str">
        <f>HNTopUp!O52</f>
        <v>11431/543965</v>
      </c>
      <c r="Q52" s="117" t="b">
        <v>1</v>
      </c>
      <c r="R52" s="117" t="b">
        <v>1</v>
      </c>
      <c r="S52" s="117" t="b">
        <v>1</v>
      </c>
    </row>
    <row r="53" spans="1:19" x14ac:dyDescent="0.25">
      <c r="A53" s="117" t="s">
        <v>1312</v>
      </c>
      <c r="B53" s="180">
        <v>1</v>
      </c>
      <c r="C53" s="117">
        <v>2</v>
      </c>
      <c r="D53" s="181">
        <f>HNTopUp!E53</f>
        <v>160141</v>
      </c>
      <c r="E53" s="117" t="b">
        <v>1</v>
      </c>
      <c r="F53" s="182" t="str">
        <f>HNTopUp!N53&amp;"."&amp;$C$5</f>
        <v>2010.ARPs.I03.1.Ma22</v>
      </c>
      <c r="G53" s="183">
        <f t="shared" ca="1" si="0"/>
        <v>44697</v>
      </c>
      <c r="H53" s="316" cm="1">
        <f t="array" ref="H53">-IF(SUMPRODUCT((HNTopUp!$Q$19:$AB$19=$B$5)*HNTopUp!Q53:AB53)&lt;0,SUMPRODUCT((HNTopUp!$Q$19:$AB$19=$B$5)*HNTopUp!Q53:AB53),0)</f>
        <v>0</v>
      </c>
      <c r="I53" s="115">
        <f t="shared" ca="1" si="1"/>
        <v>44697</v>
      </c>
      <c r="J53" s="117">
        <v>3</v>
      </c>
      <c r="K53" s="117" t="b">
        <v>1</v>
      </c>
      <c r="L53" s="117" t="s">
        <v>1313</v>
      </c>
      <c r="M53" s="117" t="b">
        <v>1</v>
      </c>
      <c r="N53" s="117" t="s">
        <v>1276</v>
      </c>
      <c r="O53" s="182" t="str">
        <f>LEFT(HNTopUp!D53,16)&amp;"."&amp;F53</f>
        <v>Child's Hill Aca.2010.ARPs.I03.1.Ma22</v>
      </c>
      <c r="P53" s="185" t="str">
        <f>HNTopUp!O53</f>
        <v>11422/516500</v>
      </c>
      <c r="Q53" s="117" t="b">
        <v>1</v>
      </c>
      <c r="R53" s="117" t="b">
        <v>1</v>
      </c>
      <c r="S53" s="117" t="b">
        <v>1</v>
      </c>
    </row>
    <row r="54" spans="1:19" x14ac:dyDescent="0.25">
      <c r="A54" s="117" t="s">
        <v>1312</v>
      </c>
      <c r="B54" s="180">
        <v>1</v>
      </c>
      <c r="C54" s="117">
        <v>2</v>
      </c>
      <c r="D54" s="181">
        <f>HNTopUp!E54</f>
        <v>160141</v>
      </c>
      <c r="E54" s="117" t="b">
        <v>1</v>
      </c>
      <c r="F54" s="182" t="str">
        <f>HNTopUp!N54&amp;"."&amp;$C$5</f>
        <v>2010.EHCP.I03.2.Ma22</v>
      </c>
      <c r="G54" s="183">
        <f t="shared" ca="1" si="0"/>
        <v>44697</v>
      </c>
      <c r="H54" s="316" cm="1">
        <f t="array" ref="H54">-IF(SUMPRODUCT((HNTopUp!$Q$19:$AB$19=$B$5)*HNTopUp!Q54:AB54)&lt;0,SUMPRODUCT((HNTopUp!$Q$19:$AB$19=$B$5)*HNTopUp!Q54:AB54),0)</f>
        <v>0</v>
      </c>
      <c r="I54" s="115">
        <f t="shared" ca="1" si="1"/>
        <v>44697</v>
      </c>
      <c r="J54" s="117">
        <v>3</v>
      </c>
      <c r="K54" s="117" t="b">
        <v>1</v>
      </c>
      <c r="L54" s="117" t="s">
        <v>1313</v>
      </c>
      <c r="M54" s="117" t="b">
        <v>1</v>
      </c>
      <c r="N54" s="117" t="s">
        <v>1276</v>
      </c>
      <c r="O54" s="182" t="str">
        <f>LEFT(HNTopUp!D54,16)&amp;"."&amp;F54</f>
        <v>Child's Hill Aca.2010.EHCP.I03.2.Ma22</v>
      </c>
      <c r="P54" s="185" t="str">
        <f>HNTopUp!O54</f>
        <v>11443/516500</v>
      </c>
      <c r="Q54" s="117" t="b">
        <v>1</v>
      </c>
      <c r="R54" s="117" t="b">
        <v>1</v>
      </c>
      <c r="S54" s="117" t="b">
        <v>1</v>
      </c>
    </row>
    <row r="55" spans="1:19" x14ac:dyDescent="0.25">
      <c r="A55" s="117" t="s">
        <v>1312</v>
      </c>
      <c r="B55" s="180">
        <v>1</v>
      </c>
      <c r="C55" s="117">
        <v>2</v>
      </c>
      <c r="D55" s="181">
        <f>HNTopUp!E55</f>
        <v>160141</v>
      </c>
      <c r="E55" s="117" t="b">
        <v>1</v>
      </c>
      <c r="F55" s="182" t="str">
        <f>HNTopUp!N55&amp;"."&amp;$C$5</f>
        <v>2010.SENI.I03.3.Ma22</v>
      </c>
      <c r="G55" s="183">
        <f t="shared" ca="1" si="0"/>
        <v>44697</v>
      </c>
      <c r="H55" s="316" cm="1">
        <f t="array" ref="H55">-IF(SUMPRODUCT((HNTopUp!$Q$19:$AB$19=$B$5)*HNTopUp!Q55:AB55)&lt;0,SUMPRODUCT((HNTopUp!$Q$19:$AB$19=$B$5)*HNTopUp!Q55:AB55),0)</f>
        <v>0</v>
      </c>
      <c r="I55" s="115">
        <f t="shared" ca="1" si="1"/>
        <v>44697</v>
      </c>
      <c r="J55" s="117">
        <v>3</v>
      </c>
      <c r="K55" s="117" t="b">
        <v>1</v>
      </c>
      <c r="L55" s="117" t="s">
        <v>1313</v>
      </c>
      <c r="M55" s="117" t="b">
        <v>1</v>
      </c>
      <c r="N55" s="117" t="s">
        <v>1276</v>
      </c>
      <c r="O55" s="182" t="str">
        <f>LEFT(HNTopUp!D55,16)&amp;"."&amp;F55</f>
        <v>Child's Hill Aca.2010.SENI.I03.3.Ma22</v>
      </c>
      <c r="P55" s="185" t="str">
        <f>HNTopUp!O55</f>
        <v>10265/516500</v>
      </c>
      <c r="Q55" s="117" t="b">
        <v>1</v>
      </c>
      <c r="R55" s="117" t="b">
        <v>1</v>
      </c>
      <c r="S55" s="117" t="b">
        <v>1</v>
      </c>
    </row>
    <row r="56" spans="1:19" x14ac:dyDescent="0.25">
      <c r="A56" s="117" t="s">
        <v>1312</v>
      </c>
      <c r="B56" s="180">
        <v>1</v>
      </c>
      <c r="C56" s="117">
        <v>2</v>
      </c>
      <c r="D56" s="181">
        <f>HNTopUp!E56</f>
        <v>400039</v>
      </c>
      <c r="E56" s="117" t="b">
        <v>1</v>
      </c>
      <c r="F56" s="182" t="str">
        <f>HNTopUp!N56&amp;"."&amp;$C$5</f>
        <v>3302.EHCP.I03.1.Ma22</v>
      </c>
      <c r="G56" s="183">
        <f t="shared" ca="1" si="0"/>
        <v>44697</v>
      </c>
      <c r="H56" s="316" cm="1">
        <f t="array" ref="H56">-IF(SUMPRODUCT((HNTopUp!$Q$19:$AB$19=$B$5)*HNTopUp!Q56:AB56)&lt;0,SUMPRODUCT((HNTopUp!$Q$19:$AB$19=$B$5)*HNTopUp!Q56:AB56),0)</f>
        <v>0</v>
      </c>
      <c r="I56" s="115">
        <f t="shared" ca="1" si="1"/>
        <v>44697</v>
      </c>
      <c r="J56" s="117">
        <v>3</v>
      </c>
      <c r="K56" s="117" t="b">
        <v>1</v>
      </c>
      <c r="L56" s="117" t="s">
        <v>1313</v>
      </c>
      <c r="M56" s="117" t="b">
        <v>1</v>
      </c>
      <c r="N56" s="117" t="s">
        <v>1276</v>
      </c>
      <c r="O56" s="182" t="str">
        <f>LEFT(HNTopUp!D56,16)&amp;"."&amp;F56</f>
        <v>Christ Church CE.3302.EHCP.I03.1.Ma22</v>
      </c>
      <c r="P56" s="185" t="str">
        <f>HNTopUp!O56</f>
        <v>11431/543965</v>
      </c>
      <c r="Q56" s="117" t="b">
        <v>1</v>
      </c>
      <c r="R56" s="117" t="b">
        <v>1</v>
      </c>
      <c r="S56" s="117" t="b">
        <v>1</v>
      </c>
    </row>
    <row r="57" spans="1:19" x14ac:dyDescent="0.25">
      <c r="A57" s="117" t="s">
        <v>1312</v>
      </c>
      <c r="B57" s="180">
        <v>1</v>
      </c>
      <c r="C57" s="117">
        <v>2</v>
      </c>
      <c r="D57" s="181">
        <f>HNTopUp!E57</f>
        <v>144389</v>
      </c>
      <c r="E57" s="117" t="b">
        <v>1</v>
      </c>
      <c r="F57" s="182" t="str">
        <f>HNTopUp!N57&amp;"."&amp;$C$5</f>
        <v>4211.EHCP.I03.1.Ma22</v>
      </c>
      <c r="G57" s="183">
        <f t="shared" ca="1" si="0"/>
        <v>44697</v>
      </c>
      <c r="H57" s="316" cm="1">
        <f t="array" ref="H57">-IF(SUMPRODUCT((HNTopUp!$Q$19:$AB$19=$B$5)*HNTopUp!Q57:AB57)&lt;0,SUMPRODUCT((HNTopUp!$Q$19:$AB$19=$B$5)*HNTopUp!Q57:AB57),0)</f>
        <v>0</v>
      </c>
      <c r="I57" s="115">
        <f t="shared" ca="1" si="1"/>
        <v>44697</v>
      </c>
      <c r="J57" s="117">
        <v>3</v>
      </c>
      <c r="K57" s="117" t="b">
        <v>1</v>
      </c>
      <c r="L57" s="117" t="s">
        <v>1313</v>
      </c>
      <c r="M57" s="117" t="b">
        <v>1</v>
      </c>
      <c r="N57" s="117" t="s">
        <v>1276</v>
      </c>
      <c r="O57" s="182" t="str">
        <f>LEFT(HNTopUp!D57,16)&amp;"."&amp;F57</f>
        <v>Christ's College.4211.EHCP.I03.1.Ma22</v>
      </c>
      <c r="P57" s="185" t="str">
        <f>HNTopUp!O57</f>
        <v>11442/516500</v>
      </c>
      <c r="Q57" s="117" t="b">
        <v>1</v>
      </c>
      <c r="R57" s="117" t="b">
        <v>1</v>
      </c>
      <c r="S57" s="117" t="b">
        <v>1</v>
      </c>
    </row>
    <row r="58" spans="1:19" x14ac:dyDescent="0.25">
      <c r="A58" s="117" t="s">
        <v>1312</v>
      </c>
      <c r="B58" s="180">
        <v>1</v>
      </c>
      <c r="C58" s="117">
        <v>2</v>
      </c>
      <c r="D58" s="181">
        <f>HNTopUp!E58</f>
        <v>400020</v>
      </c>
      <c r="E58" s="117" t="b">
        <v>1</v>
      </c>
      <c r="F58" s="182" t="str">
        <f>HNTopUp!N58&amp;"."&amp;$C$5</f>
        <v>2011.EHCP.I03.1.Ma22</v>
      </c>
      <c r="G58" s="183">
        <f t="shared" ca="1" si="0"/>
        <v>44697</v>
      </c>
      <c r="H58" s="316" cm="1">
        <f t="array" ref="H58">-IF(SUMPRODUCT((HNTopUp!$Q$19:$AB$19=$B$5)*HNTopUp!Q58:AB58)&lt;0,SUMPRODUCT((HNTopUp!$Q$19:$AB$19=$B$5)*HNTopUp!Q58:AB58),0)</f>
        <v>0</v>
      </c>
      <c r="I58" s="115">
        <f t="shared" ca="1" si="1"/>
        <v>44697</v>
      </c>
      <c r="J58" s="117">
        <v>3</v>
      </c>
      <c r="K58" s="117" t="b">
        <v>1</v>
      </c>
      <c r="L58" s="117" t="s">
        <v>1313</v>
      </c>
      <c r="M58" s="117" t="b">
        <v>1</v>
      </c>
      <c r="N58" s="117" t="s">
        <v>1276</v>
      </c>
      <c r="O58" s="182" t="str">
        <f>LEFT(HNTopUp!D58,16)&amp;"."&amp;F58</f>
        <v>Church Hill Prim.2011.EHCP.I03.1.Ma22</v>
      </c>
      <c r="P58" s="185" t="str">
        <f>HNTopUp!O58</f>
        <v>11431/543965</v>
      </c>
      <c r="Q58" s="117" t="b">
        <v>1</v>
      </c>
      <c r="R58" s="117" t="b">
        <v>1</v>
      </c>
      <c r="S58" s="117" t="b">
        <v>1</v>
      </c>
    </row>
    <row r="59" spans="1:19" x14ac:dyDescent="0.25">
      <c r="A59" s="117" t="s">
        <v>1312</v>
      </c>
      <c r="B59" s="180">
        <v>1</v>
      </c>
      <c r="C59" s="117">
        <v>2</v>
      </c>
      <c r="D59" s="181">
        <f>HNTopUp!E59</f>
        <v>156151</v>
      </c>
      <c r="E59" s="117" t="b">
        <v>1</v>
      </c>
      <c r="F59" s="182" t="str">
        <f>HNTopUp!N59&amp;"."&amp;$C$5</f>
        <v>3522.ARPs.I03.1.Ma22</v>
      </c>
      <c r="G59" s="183">
        <f t="shared" ca="1" si="0"/>
        <v>44697</v>
      </c>
      <c r="H59" s="316" cm="1">
        <f t="array" ref="H59">-IF(SUMPRODUCT((HNTopUp!$Q$19:$AB$19=$B$5)*HNTopUp!Q59:AB59)&lt;0,SUMPRODUCT((HNTopUp!$Q$19:$AB$19=$B$5)*HNTopUp!Q59:AB59),0)</f>
        <v>0</v>
      </c>
      <c r="I59" s="115">
        <f t="shared" ca="1" si="1"/>
        <v>44697</v>
      </c>
      <c r="J59" s="117">
        <v>3</v>
      </c>
      <c r="K59" s="117" t="b">
        <v>1</v>
      </c>
      <c r="L59" s="117" t="s">
        <v>1313</v>
      </c>
      <c r="M59" s="117" t="b">
        <v>1</v>
      </c>
      <c r="N59" s="117" t="s">
        <v>1276</v>
      </c>
      <c r="O59" s="182" t="str">
        <f>LEFT(HNTopUp!D59,16)&amp;"."&amp;F59</f>
        <v>Claremont Academ.3522.ARPs.I03.1.Ma22</v>
      </c>
      <c r="P59" s="185" t="str">
        <f>HNTopUp!O59</f>
        <v>11422/516500</v>
      </c>
      <c r="Q59" s="117" t="b">
        <v>1</v>
      </c>
      <c r="R59" s="117" t="b">
        <v>1</v>
      </c>
      <c r="S59" s="117" t="b">
        <v>1</v>
      </c>
    </row>
    <row r="60" spans="1:19" x14ac:dyDescent="0.25">
      <c r="A60" s="117" t="s">
        <v>1312</v>
      </c>
      <c r="B60" s="180">
        <v>1</v>
      </c>
      <c r="C60" s="117">
        <v>2</v>
      </c>
      <c r="D60" s="181">
        <f>HNTopUp!E60</f>
        <v>156151</v>
      </c>
      <c r="E60" s="117" t="b">
        <v>1</v>
      </c>
      <c r="F60" s="182" t="str">
        <f>HNTopUp!N60&amp;"."&amp;$C$5</f>
        <v>3522.EHCP.I03.2.Ma22</v>
      </c>
      <c r="G60" s="183">
        <f t="shared" ca="1" si="0"/>
        <v>44697</v>
      </c>
      <c r="H60" s="316" cm="1">
        <f t="array" ref="H60">-IF(SUMPRODUCT((HNTopUp!$Q$19:$AB$19=$B$5)*HNTopUp!Q60:AB60)&lt;0,SUMPRODUCT((HNTopUp!$Q$19:$AB$19=$B$5)*HNTopUp!Q60:AB60),0)</f>
        <v>0</v>
      </c>
      <c r="I60" s="115">
        <f t="shared" ca="1" si="1"/>
        <v>44697</v>
      </c>
      <c r="J60" s="117">
        <v>3</v>
      </c>
      <c r="K60" s="117" t="b">
        <v>1</v>
      </c>
      <c r="L60" s="117" t="s">
        <v>1313</v>
      </c>
      <c r="M60" s="117" t="b">
        <v>1</v>
      </c>
      <c r="N60" s="117" t="s">
        <v>1276</v>
      </c>
      <c r="O60" s="182" t="str">
        <f>LEFT(HNTopUp!D60,16)&amp;"."&amp;F60</f>
        <v>Claremont Academ.3522.EHCP.I03.2.Ma22</v>
      </c>
      <c r="P60" s="185" t="str">
        <f>HNTopUp!O60</f>
        <v>11443/516500</v>
      </c>
      <c r="Q60" s="117" t="b">
        <v>1</v>
      </c>
      <c r="R60" s="117" t="b">
        <v>1</v>
      </c>
      <c r="S60" s="117" t="b">
        <v>1</v>
      </c>
    </row>
    <row r="61" spans="1:19" x14ac:dyDescent="0.25">
      <c r="A61" s="117" t="s">
        <v>1312</v>
      </c>
      <c r="B61" s="180">
        <v>1</v>
      </c>
      <c r="C61" s="117">
        <v>2</v>
      </c>
      <c r="D61" s="181">
        <f>HNTopUp!E61</f>
        <v>400050</v>
      </c>
      <c r="E61" s="117" t="b">
        <v>1</v>
      </c>
      <c r="F61" s="182" t="str">
        <f>HNTopUp!N61&amp;"."&amp;$C$5</f>
        <v>2014.ARPs.I03.1.Ma22</v>
      </c>
      <c r="G61" s="183">
        <f t="shared" ca="1" si="0"/>
        <v>44697</v>
      </c>
      <c r="H61" s="316" cm="1">
        <f t="array" ref="H61">-IF(SUMPRODUCT((HNTopUp!$Q$19:$AB$19=$B$5)*HNTopUp!Q61:AB61)&lt;0,SUMPRODUCT((HNTopUp!$Q$19:$AB$19=$B$5)*HNTopUp!Q61:AB61),0)</f>
        <v>0</v>
      </c>
      <c r="I61" s="115">
        <f t="shared" ca="1" si="1"/>
        <v>44697</v>
      </c>
      <c r="J61" s="117">
        <v>3</v>
      </c>
      <c r="K61" s="117" t="b">
        <v>1</v>
      </c>
      <c r="L61" s="117" t="s">
        <v>1313</v>
      </c>
      <c r="M61" s="117" t="b">
        <v>1</v>
      </c>
      <c r="N61" s="117" t="s">
        <v>1276</v>
      </c>
      <c r="O61" s="182" t="str">
        <f>LEFT(HNTopUp!D61,16)&amp;"."&amp;F61</f>
        <v>Colindale School.2014.ARPs.I03.1.Ma22</v>
      </c>
      <c r="P61" s="185" t="str">
        <f>HNTopUp!O61</f>
        <v>11432/543965</v>
      </c>
      <c r="Q61" s="117" t="b">
        <v>1</v>
      </c>
      <c r="R61" s="117" t="b">
        <v>1</v>
      </c>
      <c r="S61" s="117" t="b">
        <v>1</v>
      </c>
    </row>
    <row r="62" spans="1:19" x14ac:dyDescent="0.25">
      <c r="A62" s="117" t="s">
        <v>1312</v>
      </c>
      <c r="B62" s="180">
        <v>1</v>
      </c>
      <c r="C62" s="117">
        <v>2</v>
      </c>
      <c r="D62" s="181">
        <f>HNTopUp!E62</f>
        <v>400050</v>
      </c>
      <c r="E62" s="117" t="b">
        <v>1</v>
      </c>
      <c r="F62" s="182" t="str">
        <f>HNTopUp!N62&amp;"."&amp;$C$5</f>
        <v>2014.EHCP.I03.2.Ma22</v>
      </c>
      <c r="G62" s="183">
        <f t="shared" ca="1" si="0"/>
        <v>44697</v>
      </c>
      <c r="H62" s="316" cm="1">
        <f t="array" ref="H62">-IF(SUMPRODUCT((HNTopUp!$Q$19:$AB$19=$B$5)*HNTopUp!Q62:AB62)&lt;0,SUMPRODUCT((HNTopUp!$Q$19:$AB$19=$B$5)*HNTopUp!Q62:AB62),0)</f>
        <v>0</v>
      </c>
      <c r="I62" s="115">
        <f t="shared" ca="1" si="1"/>
        <v>44697</v>
      </c>
      <c r="J62" s="117">
        <v>3</v>
      </c>
      <c r="K62" s="117" t="b">
        <v>1</v>
      </c>
      <c r="L62" s="117" t="s">
        <v>1313</v>
      </c>
      <c r="M62" s="117" t="b">
        <v>1</v>
      </c>
      <c r="N62" s="117" t="s">
        <v>1276</v>
      </c>
      <c r="O62" s="182" t="str">
        <f>LEFT(HNTopUp!D62,16)&amp;"."&amp;F62</f>
        <v>Colindale School.2014.EHCP.I03.2.Ma22</v>
      </c>
      <c r="P62" s="185" t="str">
        <f>HNTopUp!O62</f>
        <v>11431/543965</v>
      </c>
      <c r="Q62" s="117" t="b">
        <v>1</v>
      </c>
      <c r="R62" s="117" t="b">
        <v>1</v>
      </c>
      <c r="S62" s="117" t="b">
        <v>1</v>
      </c>
    </row>
    <row r="63" spans="1:19" x14ac:dyDescent="0.25">
      <c r="A63" s="117" t="s">
        <v>1312</v>
      </c>
      <c r="B63" s="180">
        <v>1</v>
      </c>
      <c r="C63" s="117">
        <v>2</v>
      </c>
      <c r="D63" s="181">
        <f>HNTopUp!E63</f>
        <v>140894</v>
      </c>
      <c r="E63" s="117" t="b">
        <v>1</v>
      </c>
      <c r="F63" s="182" t="str">
        <f>HNTopUp!N63&amp;"."&amp;$C$5</f>
        <v>4215.EHCP.I03.1.Ma22</v>
      </c>
      <c r="G63" s="183">
        <f t="shared" ca="1" si="0"/>
        <v>44697</v>
      </c>
      <c r="H63" s="316" cm="1">
        <f t="array" ref="H63">-IF(SUMPRODUCT((HNTopUp!$Q$19:$AB$19=$B$5)*HNTopUp!Q63:AB63)&lt;0,SUMPRODUCT((HNTopUp!$Q$19:$AB$19=$B$5)*HNTopUp!Q63:AB63),0)</f>
        <v>0</v>
      </c>
      <c r="I63" s="115">
        <f t="shared" ca="1" si="1"/>
        <v>44697</v>
      </c>
      <c r="J63" s="117">
        <v>3</v>
      </c>
      <c r="K63" s="117" t="b">
        <v>1</v>
      </c>
      <c r="L63" s="117" t="s">
        <v>1313</v>
      </c>
      <c r="M63" s="117" t="b">
        <v>1</v>
      </c>
      <c r="N63" s="117" t="s">
        <v>1276</v>
      </c>
      <c r="O63" s="182" t="str">
        <f>LEFT(HNTopUp!D63,16)&amp;"."&amp;F63</f>
        <v>Compton School.4215.EHCP.I03.1.Ma22</v>
      </c>
      <c r="P63" s="185" t="str">
        <f>HNTopUp!O63</f>
        <v>11442/516500</v>
      </c>
      <c r="Q63" s="117" t="b">
        <v>1</v>
      </c>
      <c r="R63" s="117" t="b">
        <v>1</v>
      </c>
      <c r="S63" s="117" t="b">
        <v>1</v>
      </c>
    </row>
    <row r="64" spans="1:19" x14ac:dyDescent="0.25">
      <c r="A64" s="117" t="s">
        <v>1312</v>
      </c>
      <c r="B64" s="180">
        <v>1</v>
      </c>
      <c r="C64" s="117">
        <v>2</v>
      </c>
      <c r="D64" s="181">
        <f>HNTopUp!E64</f>
        <v>400059</v>
      </c>
      <c r="E64" s="117" t="b">
        <v>1</v>
      </c>
      <c r="F64" s="182" t="str">
        <f>HNTopUp!N64&amp;"."&amp;$C$5</f>
        <v>2015.ARPs.I03.1.Ma22</v>
      </c>
      <c r="G64" s="183">
        <f t="shared" ca="1" si="0"/>
        <v>44697</v>
      </c>
      <c r="H64" s="316" cm="1">
        <f t="array" ref="H64">-IF(SUMPRODUCT((HNTopUp!$Q$19:$AB$19=$B$5)*HNTopUp!Q64:AB64)&lt;0,SUMPRODUCT((HNTopUp!$Q$19:$AB$19=$B$5)*HNTopUp!Q64:AB64),0)</f>
        <v>0</v>
      </c>
      <c r="I64" s="115">
        <f t="shared" ca="1" si="1"/>
        <v>44697</v>
      </c>
      <c r="J64" s="117">
        <v>3</v>
      </c>
      <c r="K64" s="117" t="b">
        <v>1</v>
      </c>
      <c r="L64" s="117" t="s">
        <v>1313</v>
      </c>
      <c r="M64" s="117" t="b">
        <v>1</v>
      </c>
      <c r="N64" s="117" t="s">
        <v>1276</v>
      </c>
      <c r="O64" s="182" t="str">
        <f>LEFT(HNTopUp!D64,16)&amp;"."&amp;F64</f>
        <v>Coppetts Wood.2015.ARPs.I03.1.Ma22</v>
      </c>
      <c r="P64" s="185" t="str">
        <f>HNTopUp!O64</f>
        <v>11432/543965</v>
      </c>
      <c r="Q64" s="117" t="b">
        <v>1</v>
      </c>
      <c r="R64" s="117" t="b">
        <v>1</v>
      </c>
      <c r="S64" s="117" t="b">
        <v>1</v>
      </c>
    </row>
    <row r="65" spans="1:19" x14ac:dyDescent="0.25">
      <c r="A65" s="117" t="s">
        <v>1312</v>
      </c>
      <c r="B65" s="180">
        <v>1</v>
      </c>
      <c r="C65" s="117">
        <v>2</v>
      </c>
      <c r="D65" s="181">
        <f>HNTopUp!E65</f>
        <v>400059</v>
      </c>
      <c r="E65" s="117" t="b">
        <v>1</v>
      </c>
      <c r="F65" s="182" t="str">
        <f>HNTopUp!N65&amp;"."&amp;$C$5</f>
        <v>2015.EHCP.I03.2.Ma22</v>
      </c>
      <c r="G65" s="183">
        <f t="shared" ca="1" si="0"/>
        <v>44697</v>
      </c>
      <c r="H65" s="316" cm="1">
        <f t="array" ref="H65">-IF(SUMPRODUCT((HNTopUp!$Q$19:$AB$19=$B$5)*HNTopUp!Q65:AB65)&lt;0,SUMPRODUCT((HNTopUp!$Q$19:$AB$19=$B$5)*HNTopUp!Q65:AB65),0)</f>
        <v>0</v>
      </c>
      <c r="I65" s="115">
        <f t="shared" ca="1" si="1"/>
        <v>44697</v>
      </c>
      <c r="J65" s="117">
        <v>3</v>
      </c>
      <c r="K65" s="117" t="b">
        <v>1</v>
      </c>
      <c r="L65" s="117" t="s">
        <v>1313</v>
      </c>
      <c r="M65" s="117" t="b">
        <v>1</v>
      </c>
      <c r="N65" s="117" t="s">
        <v>1276</v>
      </c>
      <c r="O65" s="182" t="str">
        <f>LEFT(HNTopUp!D65,16)&amp;"."&amp;F65</f>
        <v>Coppetts Wood.2015.EHCP.I03.2.Ma22</v>
      </c>
      <c r="P65" s="185" t="str">
        <f>HNTopUp!O65</f>
        <v>11431/543965</v>
      </c>
      <c r="Q65" s="117" t="b">
        <v>1</v>
      </c>
      <c r="R65" s="117" t="b">
        <v>1</v>
      </c>
      <c r="S65" s="117" t="b">
        <v>1</v>
      </c>
    </row>
    <row r="66" spans="1:19" x14ac:dyDescent="0.25">
      <c r="A66" s="117" t="s">
        <v>1312</v>
      </c>
      <c r="B66" s="180">
        <v>1</v>
      </c>
      <c r="C66" s="117">
        <v>2</v>
      </c>
      <c r="D66" s="181">
        <f>HNTopUp!E66</f>
        <v>400059</v>
      </c>
      <c r="E66" s="117" t="b">
        <v>1</v>
      </c>
      <c r="F66" s="182" t="str">
        <f>HNTopUp!N66&amp;"."&amp;$C$5</f>
        <v>2015.EHCP.I03.3.Ma22</v>
      </c>
      <c r="G66" s="183">
        <f t="shared" ca="1" si="0"/>
        <v>44697</v>
      </c>
      <c r="H66" s="316" cm="1">
        <f t="array" ref="H66">-IF(SUMPRODUCT((HNTopUp!$Q$19:$AB$19=$B$5)*HNTopUp!Q66:AB66)&lt;0,SUMPRODUCT((HNTopUp!$Q$19:$AB$19=$B$5)*HNTopUp!Q66:AB66),0)</f>
        <v>0</v>
      </c>
      <c r="I66" s="115">
        <f t="shared" ca="1" si="1"/>
        <v>44697</v>
      </c>
      <c r="J66" s="117">
        <v>3</v>
      </c>
      <c r="K66" s="117" t="b">
        <v>1</v>
      </c>
      <c r="L66" s="117" t="s">
        <v>1313</v>
      </c>
      <c r="M66" s="117" t="b">
        <v>1</v>
      </c>
      <c r="N66" s="117" t="s">
        <v>1276</v>
      </c>
      <c r="O66" s="182" t="str">
        <f>LEFT(HNTopUp!D66,16)&amp;"."&amp;F66</f>
        <v>Coppetts Wood.2015.EHCP.I03.3.Ma22</v>
      </c>
      <c r="P66" s="185" t="str">
        <f>HNTopUp!O66</f>
        <v>11436/543965</v>
      </c>
      <c r="Q66" s="117" t="b">
        <v>1</v>
      </c>
      <c r="R66" s="117" t="b">
        <v>1</v>
      </c>
      <c r="S66" s="117" t="b">
        <v>1</v>
      </c>
    </row>
    <row r="67" spans="1:19" x14ac:dyDescent="0.25">
      <c r="A67" s="117" t="s">
        <v>1312</v>
      </c>
      <c r="B67" s="180">
        <v>1</v>
      </c>
      <c r="C67" s="117">
        <v>2</v>
      </c>
      <c r="D67" s="181">
        <f>HNTopUp!E67</f>
        <v>148020</v>
      </c>
      <c r="E67" s="117" t="b">
        <v>1</v>
      </c>
      <c r="F67" s="182" t="str">
        <f>HNTopUp!N67&amp;"."&amp;$C$5</f>
        <v>4210.EHCP.I03.1.Ma22</v>
      </c>
      <c r="G67" s="183">
        <f t="shared" ca="1" si="0"/>
        <v>44697</v>
      </c>
      <c r="H67" s="316" cm="1">
        <f t="array" ref="H67">-IF(SUMPRODUCT((HNTopUp!$Q$19:$AB$19=$B$5)*HNTopUp!Q67:AB67)&lt;0,SUMPRODUCT((HNTopUp!$Q$19:$AB$19=$B$5)*HNTopUp!Q67:AB67),0)</f>
        <v>0</v>
      </c>
      <c r="I67" s="115">
        <f t="shared" ca="1" si="1"/>
        <v>44697</v>
      </c>
      <c r="J67" s="117">
        <v>3</v>
      </c>
      <c r="K67" s="117" t="b">
        <v>1</v>
      </c>
      <c r="L67" s="117" t="s">
        <v>1313</v>
      </c>
      <c r="M67" s="117" t="b">
        <v>1</v>
      </c>
      <c r="N67" s="117" t="s">
        <v>1276</v>
      </c>
      <c r="O67" s="182" t="str">
        <f>LEFT(HNTopUp!D67,16)&amp;"."&amp;F67</f>
        <v>Copthall School.4210.EHCP.I03.1.Ma22</v>
      </c>
      <c r="P67" s="185" t="str">
        <f>HNTopUp!O67</f>
        <v>11442/516500</v>
      </c>
      <c r="Q67" s="117" t="b">
        <v>1</v>
      </c>
      <c r="R67" s="117" t="b">
        <v>1</v>
      </c>
      <c r="S67" s="117" t="b">
        <v>1</v>
      </c>
    </row>
    <row r="68" spans="1:19" x14ac:dyDescent="0.25">
      <c r="A68" s="117" t="s">
        <v>1312</v>
      </c>
      <c r="B68" s="180">
        <v>1</v>
      </c>
      <c r="C68" s="117">
        <v>2</v>
      </c>
      <c r="D68" s="181">
        <f>HNTopUp!E68</f>
        <v>400049</v>
      </c>
      <c r="E68" s="117" t="b">
        <v>1</v>
      </c>
      <c r="F68" s="182" t="str">
        <f>HNTopUp!N68&amp;"."&amp;$C$5</f>
        <v>2016.EHCP.I03.1.Ma22</v>
      </c>
      <c r="G68" s="183">
        <f t="shared" ca="1" si="0"/>
        <v>44697</v>
      </c>
      <c r="H68" s="316" cm="1">
        <f t="array" ref="H68">-IF(SUMPRODUCT((HNTopUp!$Q$19:$AB$19=$B$5)*HNTopUp!Q68:AB68)&lt;0,SUMPRODUCT((HNTopUp!$Q$19:$AB$19=$B$5)*HNTopUp!Q68:AB68),0)</f>
        <v>0</v>
      </c>
      <c r="I68" s="115">
        <f t="shared" ca="1" si="1"/>
        <v>44697</v>
      </c>
      <c r="J68" s="117">
        <v>3</v>
      </c>
      <c r="K68" s="117" t="b">
        <v>1</v>
      </c>
      <c r="L68" s="117" t="s">
        <v>1313</v>
      </c>
      <c r="M68" s="117" t="b">
        <v>1</v>
      </c>
      <c r="N68" s="117" t="s">
        <v>1276</v>
      </c>
      <c r="O68" s="182" t="str">
        <f>LEFT(HNTopUp!D68,16)&amp;"."&amp;F68</f>
        <v>Courtland School.2016.EHCP.I03.1.Ma22</v>
      </c>
      <c r="P68" s="185" t="str">
        <f>HNTopUp!O68</f>
        <v>11431/543965</v>
      </c>
      <c r="Q68" s="117" t="b">
        <v>1</v>
      </c>
      <c r="R68" s="117" t="b">
        <v>1</v>
      </c>
      <c r="S68" s="117" t="b">
        <v>1</v>
      </c>
    </row>
    <row r="69" spans="1:19" x14ac:dyDescent="0.25">
      <c r="A69" s="117" t="s">
        <v>1312</v>
      </c>
      <c r="B69" s="180">
        <v>1</v>
      </c>
      <c r="C69" s="117">
        <v>2</v>
      </c>
      <c r="D69" s="181">
        <f>HNTopUp!E69</f>
        <v>400080</v>
      </c>
      <c r="E69" s="117" t="b">
        <v>1</v>
      </c>
      <c r="F69" s="182" t="str">
        <f>HNTopUp!N69&amp;"."&amp;$C$5</f>
        <v>2017.EHCP.I03.1.Ma22</v>
      </c>
      <c r="G69" s="183">
        <f t="shared" ca="1" si="0"/>
        <v>44697</v>
      </c>
      <c r="H69" s="316" cm="1">
        <f t="array" ref="H69">-IF(SUMPRODUCT((HNTopUp!$Q$19:$AB$19=$B$5)*HNTopUp!Q69:AB69)&lt;0,SUMPRODUCT((HNTopUp!$Q$19:$AB$19=$B$5)*HNTopUp!Q69:AB69),0)</f>
        <v>0</v>
      </c>
      <c r="I69" s="115">
        <f t="shared" ca="1" si="1"/>
        <v>44697</v>
      </c>
      <c r="J69" s="117">
        <v>3</v>
      </c>
      <c r="K69" s="117" t="b">
        <v>1</v>
      </c>
      <c r="L69" s="117" t="s">
        <v>1313</v>
      </c>
      <c r="M69" s="117" t="b">
        <v>1</v>
      </c>
      <c r="N69" s="117" t="s">
        <v>1276</v>
      </c>
      <c r="O69" s="182" t="str">
        <f>LEFT(HNTopUp!D69,16)&amp;"."&amp;F69</f>
        <v>Cromer Road Prim.2017.EHCP.I03.1.Ma22</v>
      </c>
      <c r="P69" s="185" t="str">
        <f>HNTopUp!O69</f>
        <v>11431/543965</v>
      </c>
      <c r="Q69" s="117" t="b">
        <v>1</v>
      </c>
      <c r="R69" s="117" t="b">
        <v>1</v>
      </c>
      <c r="S69" s="117" t="b">
        <v>1</v>
      </c>
    </row>
    <row r="70" spans="1:19" x14ac:dyDescent="0.25">
      <c r="A70" s="117" t="s">
        <v>1312</v>
      </c>
      <c r="B70" s="180">
        <v>1</v>
      </c>
      <c r="C70" s="117">
        <v>2</v>
      </c>
      <c r="D70" s="181">
        <f>HNTopUp!E70</f>
        <v>400105</v>
      </c>
      <c r="E70" s="117" t="b">
        <v>1</v>
      </c>
      <c r="F70" s="182" t="str">
        <f>HNTopUp!N70&amp;"."&amp;$C$5</f>
        <v>2073.EHCP.I03.1.Ma22</v>
      </c>
      <c r="G70" s="183">
        <f t="shared" ca="1" si="0"/>
        <v>44697</v>
      </c>
      <c r="H70" s="316" cm="1">
        <f t="array" ref="H70">-IF(SUMPRODUCT((HNTopUp!$Q$19:$AB$19=$B$5)*HNTopUp!Q70:AB70)&lt;0,SUMPRODUCT((HNTopUp!$Q$19:$AB$19=$B$5)*HNTopUp!Q70:AB70),0)</f>
        <v>0</v>
      </c>
      <c r="I70" s="115">
        <f t="shared" ca="1" si="1"/>
        <v>44697</v>
      </c>
      <c r="J70" s="117">
        <v>3</v>
      </c>
      <c r="K70" s="117" t="b">
        <v>1</v>
      </c>
      <c r="L70" s="117" t="s">
        <v>1313</v>
      </c>
      <c r="M70" s="117" t="b">
        <v>1</v>
      </c>
      <c r="N70" s="117" t="s">
        <v>1276</v>
      </c>
      <c r="O70" s="182" t="str">
        <f>LEFT(HNTopUp!D70,16)&amp;"."&amp;F70</f>
        <v>Danegrove JMI Sc.2073.EHCP.I03.1.Ma22</v>
      </c>
      <c r="P70" s="185" t="str">
        <f>HNTopUp!O70</f>
        <v>11431/543965</v>
      </c>
      <c r="Q70" s="117" t="b">
        <v>1</v>
      </c>
      <c r="R70" s="117" t="b">
        <v>1</v>
      </c>
      <c r="S70" s="117" t="b">
        <v>1</v>
      </c>
    </row>
    <row r="71" spans="1:19" x14ac:dyDescent="0.25">
      <c r="A71" s="117" t="s">
        <v>1312</v>
      </c>
      <c r="B71" s="180">
        <v>1</v>
      </c>
      <c r="C71" s="117">
        <v>2</v>
      </c>
      <c r="D71" s="181">
        <f>HNTopUp!E71</f>
        <v>400036</v>
      </c>
      <c r="E71" s="117" t="b">
        <v>1</v>
      </c>
      <c r="F71" s="182" t="str">
        <f>HNTopUp!N71&amp;"."&amp;$C$5</f>
        <v>2019.EHCP.I03.1.Ma22</v>
      </c>
      <c r="G71" s="183">
        <f t="shared" ca="1" si="0"/>
        <v>44697</v>
      </c>
      <c r="H71" s="316" cm="1">
        <f t="array" ref="H71">-IF(SUMPRODUCT((HNTopUp!$Q$19:$AB$19=$B$5)*HNTopUp!Q71:AB71)&lt;0,SUMPRODUCT((HNTopUp!$Q$19:$AB$19=$B$5)*HNTopUp!Q71:AB71),0)</f>
        <v>0</v>
      </c>
      <c r="I71" s="115">
        <f t="shared" ca="1" si="1"/>
        <v>44697</v>
      </c>
      <c r="J71" s="117">
        <v>3</v>
      </c>
      <c r="K71" s="117" t="b">
        <v>1</v>
      </c>
      <c r="L71" s="117" t="s">
        <v>1313</v>
      </c>
      <c r="M71" s="117" t="b">
        <v>1</v>
      </c>
      <c r="N71" s="117" t="s">
        <v>1276</v>
      </c>
      <c r="O71" s="182" t="str">
        <f>LEFT(HNTopUp!D71,16)&amp;"."&amp;F71</f>
        <v>Deansbrook Infan.2019.EHCP.I03.1.Ma22</v>
      </c>
      <c r="P71" s="185" t="str">
        <f>HNTopUp!O71</f>
        <v>11431/543965</v>
      </c>
      <c r="Q71" s="117" t="b">
        <v>1</v>
      </c>
      <c r="R71" s="117" t="b">
        <v>1</v>
      </c>
      <c r="S71" s="117" t="b">
        <v>1</v>
      </c>
    </row>
    <row r="72" spans="1:19" x14ac:dyDescent="0.25">
      <c r="A72" s="117" t="s">
        <v>1312</v>
      </c>
      <c r="B72" s="180">
        <v>1</v>
      </c>
      <c r="C72" s="117">
        <v>2</v>
      </c>
      <c r="D72" s="181">
        <f>HNTopUp!E72</f>
        <v>400036</v>
      </c>
      <c r="E72" s="117" t="b">
        <v>1</v>
      </c>
      <c r="F72" s="182" t="str">
        <f>HNTopUp!N72&amp;"."&amp;$C$5</f>
        <v>2019.SENI.I03.2.Ma22</v>
      </c>
      <c r="G72" s="183">
        <f t="shared" ca="1" si="0"/>
        <v>44697</v>
      </c>
      <c r="H72" s="316" cm="1">
        <f t="array" ref="H72">-IF(SUMPRODUCT((HNTopUp!$Q$19:$AB$19=$B$5)*HNTopUp!Q72:AB72)&lt;0,SUMPRODUCT((HNTopUp!$Q$19:$AB$19=$B$5)*HNTopUp!Q72:AB72),0)</f>
        <v>0</v>
      </c>
      <c r="I72" s="115">
        <f t="shared" ca="1" si="1"/>
        <v>44697</v>
      </c>
      <c r="J72" s="117">
        <v>3</v>
      </c>
      <c r="K72" s="117" t="b">
        <v>1</v>
      </c>
      <c r="L72" s="117" t="s">
        <v>1313</v>
      </c>
      <c r="M72" s="117" t="b">
        <v>1</v>
      </c>
      <c r="N72" s="117" t="s">
        <v>1276</v>
      </c>
      <c r="O72" s="182" t="str">
        <f>LEFT(HNTopUp!D72,16)&amp;"."&amp;F72</f>
        <v>Deansbrook Infan.2019.SENI.I03.2.Ma22</v>
      </c>
      <c r="P72" s="185" t="str">
        <f>HNTopUp!O72</f>
        <v>10265/543965</v>
      </c>
      <c r="Q72" s="117" t="b">
        <v>1</v>
      </c>
      <c r="R72" s="117" t="b">
        <v>1</v>
      </c>
      <c r="S72" s="117" t="b">
        <v>1</v>
      </c>
    </row>
    <row r="73" spans="1:19" x14ac:dyDescent="0.25">
      <c r="A73" s="117" t="s">
        <v>1312</v>
      </c>
      <c r="B73" s="180">
        <v>1</v>
      </c>
      <c r="C73" s="117">
        <v>2</v>
      </c>
      <c r="D73" s="181">
        <f>HNTopUp!E73</f>
        <v>151094</v>
      </c>
      <c r="E73" s="117" t="b">
        <v>1</v>
      </c>
      <c r="F73" s="182" t="str">
        <f>HNTopUp!N73&amp;"."&amp;$C$5</f>
        <v>2018.EHCP.I03.1.Ma22</v>
      </c>
      <c r="G73" s="183">
        <f t="shared" ca="1" si="0"/>
        <v>44697</v>
      </c>
      <c r="H73" s="316" cm="1">
        <f t="array" ref="H73">-IF(SUMPRODUCT((HNTopUp!$Q$19:$AB$19=$B$5)*HNTopUp!Q73:AB73)&lt;0,SUMPRODUCT((HNTopUp!$Q$19:$AB$19=$B$5)*HNTopUp!Q73:AB73),0)</f>
        <v>0</v>
      </c>
      <c r="I73" s="115">
        <f t="shared" ca="1" si="1"/>
        <v>44697</v>
      </c>
      <c r="J73" s="117">
        <v>3</v>
      </c>
      <c r="K73" s="117" t="b">
        <v>1</v>
      </c>
      <c r="L73" s="117" t="s">
        <v>1313</v>
      </c>
      <c r="M73" s="117" t="b">
        <v>1</v>
      </c>
      <c r="N73" s="117" t="s">
        <v>1276</v>
      </c>
      <c r="O73" s="182" t="str">
        <f>LEFT(HNTopUp!D73,16)&amp;"."&amp;F73</f>
        <v>Deansbrook Junio.2018.EHCP.I03.1.Ma22</v>
      </c>
      <c r="P73" s="185" t="str">
        <f>HNTopUp!O73</f>
        <v>11443/516500</v>
      </c>
      <c r="Q73" s="117" t="b">
        <v>1</v>
      </c>
      <c r="R73" s="117" t="b">
        <v>1</v>
      </c>
      <c r="S73" s="117" t="b">
        <v>1</v>
      </c>
    </row>
    <row r="74" spans="1:19" x14ac:dyDescent="0.25">
      <c r="A74" s="117" t="s">
        <v>1312</v>
      </c>
      <c r="B74" s="180">
        <v>1</v>
      </c>
      <c r="C74" s="117">
        <v>2</v>
      </c>
      <c r="D74" s="181">
        <f>HNTopUp!E74</f>
        <v>400042</v>
      </c>
      <c r="E74" s="117" t="b">
        <v>1</v>
      </c>
      <c r="F74" s="182" t="str">
        <f>HNTopUp!N74&amp;"."&amp;$C$5</f>
        <v>2021.EHCP.I03.1.Ma22</v>
      </c>
      <c r="G74" s="183">
        <f t="shared" ca="1" si="0"/>
        <v>44697</v>
      </c>
      <c r="H74" s="316" cm="1">
        <f t="array" ref="H74">-IF(SUMPRODUCT((HNTopUp!$Q$19:$AB$19=$B$5)*HNTopUp!Q74:AB74)&lt;0,SUMPRODUCT((HNTopUp!$Q$19:$AB$19=$B$5)*HNTopUp!Q74:AB74),0)</f>
        <v>0</v>
      </c>
      <c r="I74" s="115">
        <f t="shared" ca="1" si="1"/>
        <v>44697</v>
      </c>
      <c r="J74" s="117">
        <v>3</v>
      </c>
      <c r="K74" s="117" t="b">
        <v>1</v>
      </c>
      <c r="L74" s="117" t="s">
        <v>1313</v>
      </c>
      <c r="M74" s="117" t="b">
        <v>1</v>
      </c>
      <c r="N74" s="117" t="s">
        <v>1276</v>
      </c>
      <c r="O74" s="182" t="str">
        <f>LEFT(HNTopUp!D74,16)&amp;"."&amp;F74</f>
        <v>Dollis Primary S.2021.EHCP.I03.1.Ma22</v>
      </c>
      <c r="P74" s="185" t="str">
        <f>HNTopUp!O74</f>
        <v>11431/543965</v>
      </c>
      <c r="Q74" s="117" t="b">
        <v>1</v>
      </c>
      <c r="R74" s="117" t="b">
        <v>1</v>
      </c>
      <c r="S74" s="117" t="b">
        <v>1</v>
      </c>
    </row>
    <row r="75" spans="1:19" x14ac:dyDescent="0.25">
      <c r="A75" s="117" t="s">
        <v>1312</v>
      </c>
      <c r="B75" s="180">
        <v>1</v>
      </c>
      <c r="C75" s="117">
        <v>2</v>
      </c>
      <c r="D75" s="181">
        <f>HNTopUp!E75</f>
        <v>400042</v>
      </c>
      <c r="E75" s="117" t="b">
        <v>1</v>
      </c>
      <c r="F75" s="182" t="str">
        <f>HNTopUp!N75&amp;"."&amp;$C$5</f>
        <v>2021.EHCP.I03.2.Ma22</v>
      </c>
      <c r="G75" s="183">
        <f t="shared" ca="1" si="0"/>
        <v>44697</v>
      </c>
      <c r="H75" s="316" cm="1">
        <f t="array" ref="H75">-IF(SUMPRODUCT((HNTopUp!$Q$19:$AB$19=$B$5)*HNTopUp!Q75:AB75)&lt;0,SUMPRODUCT((HNTopUp!$Q$19:$AB$19=$B$5)*HNTopUp!Q75:AB75),0)</f>
        <v>0</v>
      </c>
      <c r="I75" s="115">
        <f t="shared" ca="1" si="1"/>
        <v>44697</v>
      </c>
      <c r="J75" s="117">
        <v>3</v>
      </c>
      <c r="K75" s="117" t="b">
        <v>1</v>
      </c>
      <c r="L75" s="117" t="s">
        <v>1313</v>
      </c>
      <c r="M75" s="117" t="b">
        <v>1</v>
      </c>
      <c r="N75" s="117" t="s">
        <v>1276</v>
      </c>
      <c r="O75" s="182" t="str">
        <f>LEFT(HNTopUp!D75,16)&amp;"."&amp;F75</f>
        <v>Dollis Primary S.2021.EHCP.I03.2.Ma22</v>
      </c>
      <c r="P75" s="185" t="str">
        <f>HNTopUp!O75</f>
        <v>11436/543965</v>
      </c>
      <c r="Q75" s="117" t="b">
        <v>1</v>
      </c>
      <c r="R75" s="117" t="b">
        <v>1</v>
      </c>
      <c r="S75" s="117" t="b">
        <v>1</v>
      </c>
    </row>
    <row r="76" spans="1:19" x14ac:dyDescent="0.25">
      <c r="A76" s="117" t="s">
        <v>1312</v>
      </c>
      <c r="B76" s="180">
        <v>1</v>
      </c>
      <c r="C76" s="117">
        <v>2</v>
      </c>
      <c r="D76" s="181">
        <f>HNTopUp!E76</f>
        <v>400042</v>
      </c>
      <c r="E76" s="117" t="b">
        <v>1</v>
      </c>
      <c r="F76" s="182" t="str">
        <f>HNTopUp!N76&amp;"."&amp;$C$5</f>
        <v>2021.SENI.I03.3.Ma22</v>
      </c>
      <c r="G76" s="183">
        <f t="shared" ca="1" si="0"/>
        <v>44697</v>
      </c>
      <c r="H76" s="316" cm="1">
        <f t="array" ref="H76">-IF(SUMPRODUCT((HNTopUp!$Q$19:$AB$19=$B$5)*HNTopUp!Q76:AB76)&lt;0,SUMPRODUCT((HNTopUp!$Q$19:$AB$19=$B$5)*HNTopUp!Q76:AB76),0)</f>
        <v>0</v>
      </c>
      <c r="I76" s="115">
        <f t="shared" ca="1" si="1"/>
        <v>44697</v>
      </c>
      <c r="J76" s="117">
        <v>3</v>
      </c>
      <c r="K76" s="117" t="b">
        <v>1</v>
      </c>
      <c r="L76" s="117" t="s">
        <v>1313</v>
      </c>
      <c r="M76" s="117" t="b">
        <v>1</v>
      </c>
      <c r="N76" s="117" t="s">
        <v>1276</v>
      </c>
      <c r="O76" s="182" t="str">
        <f>LEFT(HNTopUp!D76,16)&amp;"."&amp;F76</f>
        <v>Dollis Primary S.2021.SENI.I03.3.Ma22</v>
      </c>
      <c r="P76" s="185" t="str">
        <f>HNTopUp!O76</f>
        <v>10265/543965</v>
      </c>
      <c r="Q76" s="117" t="b">
        <v>1</v>
      </c>
      <c r="R76" s="117" t="b">
        <v>1</v>
      </c>
      <c r="S76" s="117" t="b">
        <v>1</v>
      </c>
    </row>
    <row r="77" spans="1:19" x14ac:dyDescent="0.25">
      <c r="A77" s="117" t="s">
        <v>1312</v>
      </c>
      <c r="B77" s="180">
        <v>1</v>
      </c>
      <c r="C77" s="117">
        <v>2</v>
      </c>
      <c r="D77" s="181">
        <f>HNTopUp!E77</f>
        <v>143727</v>
      </c>
      <c r="E77" s="117" t="b">
        <v>1</v>
      </c>
      <c r="F77" s="182" t="str">
        <f>HNTopUp!N77&amp;"."&amp;$C$5</f>
        <v>4212.EHCP.I03.1.Ma22</v>
      </c>
      <c r="G77" s="183">
        <f t="shared" ca="1" si="0"/>
        <v>44697</v>
      </c>
      <c r="H77" s="316" cm="1">
        <f t="array" ref="H77">-IF(SUMPRODUCT((HNTopUp!$Q$19:$AB$19=$B$5)*HNTopUp!Q77:AB77)&lt;0,SUMPRODUCT((HNTopUp!$Q$19:$AB$19=$B$5)*HNTopUp!Q77:AB77),0)</f>
        <v>0</v>
      </c>
      <c r="I77" s="115">
        <f t="shared" ca="1" si="1"/>
        <v>44697</v>
      </c>
      <c r="J77" s="117">
        <v>3</v>
      </c>
      <c r="K77" s="117" t="b">
        <v>1</v>
      </c>
      <c r="L77" s="117" t="s">
        <v>1313</v>
      </c>
      <c r="M77" s="117" t="b">
        <v>1</v>
      </c>
      <c r="N77" s="117" t="s">
        <v>1276</v>
      </c>
      <c r="O77" s="182" t="str">
        <f>LEFT(HNTopUp!D77,16)&amp;"."&amp;F77</f>
        <v>East Barnet Scho.4212.EHCP.I03.1.Ma22</v>
      </c>
      <c r="P77" s="185" t="str">
        <f>HNTopUp!O77</f>
        <v>11442/516500</v>
      </c>
      <c r="Q77" s="117" t="b">
        <v>1</v>
      </c>
      <c r="R77" s="117" t="b">
        <v>1</v>
      </c>
      <c r="S77" s="117" t="b">
        <v>1</v>
      </c>
    </row>
    <row r="78" spans="1:19" x14ac:dyDescent="0.25">
      <c r="A78" s="117" t="s">
        <v>1312</v>
      </c>
      <c r="B78" s="180">
        <v>1</v>
      </c>
      <c r="C78" s="117">
        <v>2</v>
      </c>
      <c r="D78" s="181">
        <f>HNTopUp!E78</f>
        <v>400159</v>
      </c>
      <c r="E78" s="117" t="b">
        <v>1</v>
      </c>
      <c r="F78" s="182" t="str">
        <f>HNTopUp!N78&amp;"."&amp;$C$5</f>
        <v>2023.EHCP.I03.1.Ma22</v>
      </c>
      <c r="G78" s="183">
        <f t="shared" ca="1" si="0"/>
        <v>44697</v>
      </c>
      <c r="H78" s="316" cm="1">
        <f t="array" ref="H78">-IF(SUMPRODUCT((HNTopUp!$Q$19:$AB$19=$B$5)*HNTopUp!Q78:AB78)&lt;0,SUMPRODUCT((HNTopUp!$Q$19:$AB$19=$B$5)*HNTopUp!Q78:AB78),0)</f>
        <v>0</v>
      </c>
      <c r="I78" s="115">
        <f t="shared" ca="1" si="1"/>
        <v>44697</v>
      </c>
      <c r="J78" s="117">
        <v>3</v>
      </c>
      <c r="K78" s="117" t="b">
        <v>1</v>
      </c>
      <c r="L78" s="117" t="s">
        <v>1313</v>
      </c>
      <c r="M78" s="117" t="b">
        <v>1</v>
      </c>
      <c r="N78" s="117" t="s">
        <v>1276</v>
      </c>
      <c r="O78" s="182" t="str">
        <f>LEFT(HNTopUp!D78,16)&amp;"."&amp;F78</f>
        <v>Edgware Primary .2023.EHCP.I03.1.Ma22</v>
      </c>
      <c r="P78" s="185" t="str">
        <f>HNTopUp!O78</f>
        <v>11431/543965</v>
      </c>
      <c r="Q78" s="117" t="b">
        <v>1</v>
      </c>
      <c r="R78" s="117" t="b">
        <v>1</v>
      </c>
      <c r="S78" s="117" t="b">
        <v>1</v>
      </c>
    </row>
    <row r="79" spans="1:19" x14ac:dyDescent="0.25">
      <c r="A79" s="117" t="s">
        <v>1312</v>
      </c>
      <c r="B79" s="180">
        <v>1</v>
      </c>
      <c r="C79" s="117">
        <v>2</v>
      </c>
      <c r="D79" s="181">
        <f>HNTopUp!E79</f>
        <v>400159</v>
      </c>
      <c r="E79" s="117" t="b">
        <v>1</v>
      </c>
      <c r="F79" s="182" t="str">
        <f>HNTopUp!N79&amp;"."&amp;$C$5</f>
        <v>2023.SENI.I03.2.Ma22</v>
      </c>
      <c r="G79" s="183">
        <f t="shared" ca="1" si="0"/>
        <v>44697</v>
      </c>
      <c r="H79" s="316" cm="1">
        <f t="array" ref="H79">-IF(SUMPRODUCT((HNTopUp!$Q$19:$AB$19=$B$5)*HNTopUp!Q79:AB79)&lt;0,SUMPRODUCT((HNTopUp!$Q$19:$AB$19=$B$5)*HNTopUp!Q79:AB79),0)</f>
        <v>0</v>
      </c>
      <c r="I79" s="115">
        <f t="shared" ca="1" si="1"/>
        <v>44697</v>
      </c>
      <c r="J79" s="117">
        <v>3</v>
      </c>
      <c r="K79" s="117" t="b">
        <v>1</v>
      </c>
      <c r="L79" s="117" t="s">
        <v>1313</v>
      </c>
      <c r="M79" s="117" t="b">
        <v>1</v>
      </c>
      <c r="N79" s="117" t="s">
        <v>1276</v>
      </c>
      <c r="O79" s="182" t="str">
        <f>LEFT(HNTopUp!D79,16)&amp;"."&amp;F79</f>
        <v>Edgware Primary .2023.SENI.I03.2.Ma22</v>
      </c>
      <c r="P79" s="185" t="str">
        <f>HNTopUp!O79</f>
        <v>10265/543965</v>
      </c>
      <c r="Q79" s="117" t="b">
        <v>1</v>
      </c>
      <c r="R79" s="117" t="b">
        <v>1</v>
      </c>
      <c r="S79" s="117" t="b">
        <v>1</v>
      </c>
    </row>
    <row r="80" spans="1:19" x14ac:dyDescent="0.25">
      <c r="A80" s="117" t="s">
        <v>1312</v>
      </c>
      <c r="B80" s="180">
        <v>1</v>
      </c>
      <c r="C80" s="117">
        <v>2</v>
      </c>
      <c r="D80" s="181">
        <f>HNTopUp!E80</f>
        <v>143691</v>
      </c>
      <c r="E80" s="117" t="b">
        <v>1</v>
      </c>
      <c r="F80" s="182" t="str">
        <f>HNTopUp!N80&amp;"."&amp;$C$5</f>
        <v>2001.EHCP.I03.1.Ma22</v>
      </c>
      <c r="G80" s="183">
        <f t="shared" ca="1" si="0"/>
        <v>44697</v>
      </c>
      <c r="H80" s="316" cm="1">
        <f t="array" ref="H80">-IF(SUMPRODUCT((HNTopUp!$Q$19:$AB$19=$B$5)*HNTopUp!Q80:AB80)&lt;0,SUMPRODUCT((HNTopUp!$Q$19:$AB$19=$B$5)*HNTopUp!Q80:AB80),0)</f>
        <v>0</v>
      </c>
      <c r="I80" s="115">
        <f t="shared" ca="1" si="1"/>
        <v>44697</v>
      </c>
      <c r="J80" s="117">
        <v>3</v>
      </c>
      <c r="K80" s="117" t="b">
        <v>1</v>
      </c>
      <c r="L80" s="117" t="s">
        <v>1313</v>
      </c>
      <c r="M80" s="117" t="b">
        <v>1</v>
      </c>
      <c r="N80" s="117" t="s">
        <v>1276</v>
      </c>
      <c r="O80" s="182" t="str">
        <f>LEFT(HNTopUp!D80,16)&amp;"."&amp;F80</f>
        <v>Etz Chaim Jewish.2001.EHCP.I03.1.Ma22</v>
      </c>
      <c r="P80" s="185" t="str">
        <f>HNTopUp!O80</f>
        <v>11443/516500</v>
      </c>
      <c r="Q80" s="117" t="b">
        <v>1</v>
      </c>
      <c r="R80" s="117" t="b">
        <v>1</v>
      </c>
      <c r="S80" s="117" t="b">
        <v>1</v>
      </c>
    </row>
    <row r="81" spans="1:19" x14ac:dyDescent="0.25">
      <c r="A81" s="117" t="s">
        <v>1312</v>
      </c>
      <c r="B81" s="180">
        <v>1</v>
      </c>
      <c r="C81" s="117">
        <v>2</v>
      </c>
      <c r="D81" s="181">
        <f>HNTopUp!E81</f>
        <v>400047</v>
      </c>
      <c r="E81" s="117" t="b">
        <v>1</v>
      </c>
      <c r="F81" s="182" t="str">
        <f>HNTopUp!N81&amp;"."&amp;$C$5</f>
        <v>2024.EHCP.I03.1.Ma22</v>
      </c>
      <c r="G81" s="183">
        <f t="shared" ca="1" si="0"/>
        <v>44697</v>
      </c>
      <c r="H81" s="316" cm="1">
        <f t="array" ref="H81">-IF(SUMPRODUCT((HNTopUp!$Q$19:$AB$19=$B$5)*HNTopUp!Q81:AB81)&lt;0,SUMPRODUCT((HNTopUp!$Q$19:$AB$19=$B$5)*HNTopUp!Q81:AB81),0)</f>
        <v>0</v>
      </c>
      <c r="I81" s="115">
        <f t="shared" ca="1" si="1"/>
        <v>44697</v>
      </c>
      <c r="J81" s="117">
        <v>3</v>
      </c>
      <c r="K81" s="117" t="b">
        <v>1</v>
      </c>
      <c r="L81" s="117" t="s">
        <v>1313</v>
      </c>
      <c r="M81" s="117" t="b">
        <v>1</v>
      </c>
      <c r="N81" s="117" t="s">
        <v>1276</v>
      </c>
      <c r="O81" s="182" t="str">
        <f>LEFT(HNTopUp!D81,16)&amp;"."&amp;F81</f>
        <v>Fairway Primary .2024.EHCP.I03.1.Ma22</v>
      </c>
      <c r="P81" s="185" t="str">
        <f>HNTopUp!O81</f>
        <v>11431/543965</v>
      </c>
      <c r="Q81" s="117" t="b">
        <v>1</v>
      </c>
      <c r="R81" s="117" t="b">
        <v>1</v>
      </c>
      <c r="S81" s="117" t="b">
        <v>1</v>
      </c>
    </row>
    <row r="82" spans="1:19" x14ac:dyDescent="0.25">
      <c r="A82" s="117" t="s">
        <v>1312</v>
      </c>
      <c r="B82" s="180">
        <v>1</v>
      </c>
      <c r="C82" s="117">
        <v>2</v>
      </c>
      <c r="D82" s="181">
        <f>HNTopUp!E82</f>
        <v>400047</v>
      </c>
      <c r="E82" s="117" t="b">
        <v>1</v>
      </c>
      <c r="F82" s="182" t="str">
        <f>HNTopUp!N82&amp;"."&amp;$C$5</f>
        <v>2024.EHCP.I03.2.Ma22</v>
      </c>
      <c r="G82" s="183">
        <f t="shared" ca="1" si="0"/>
        <v>44697</v>
      </c>
      <c r="H82" s="316" cm="1">
        <f t="array" ref="H82">-IF(SUMPRODUCT((HNTopUp!$Q$19:$AB$19=$B$5)*HNTopUp!Q82:AB82)&lt;0,SUMPRODUCT((HNTopUp!$Q$19:$AB$19=$B$5)*HNTopUp!Q82:AB82),0)</f>
        <v>0</v>
      </c>
      <c r="I82" s="115">
        <f t="shared" ca="1" si="1"/>
        <v>44697</v>
      </c>
      <c r="J82" s="117">
        <v>3</v>
      </c>
      <c r="K82" s="117" t="b">
        <v>1</v>
      </c>
      <c r="L82" s="117" t="s">
        <v>1313</v>
      </c>
      <c r="M82" s="117" t="b">
        <v>1</v>
      </c>
      <c r="N82" s="117" t="s">
        <v>1276</v>
      </c>
      <c r="O82" s="182" t="str">
        <f>LEFT(HNTopUp!D82,16)&amp;"."&amp;F82</f>
        <v>Fairway Primary .2024.EHCP.I03.2.Ma22</v>
      </c>
      <c r="P82" s="185" t="str">
        <f>HNTopUp!O82</f>
        <v>11436/543965</v>
      </c>
      <c r="Q82" s="117" t="b">
        <v>1</v>
      </c>
      <c r="R82" s="117" t="b">
        <v>1</v>
      </c>
      <c r="S82" s="117" t="b">
        <v>1</v>
      </c>
    </row>
    <row r="83" spans="1:19" x14ac:dyDescent="0.25">
      <c r="A83" s="117" t="s">
        <v>1312</v>
      </c>
      <c r="B83" s="180">
        <v>1</v>
      </c>
      <c r="C83" s="117">
        <v>2</v>
      </c>
      <c r="D83" s="181">
        <f>HNTopUp!E83</f>
        <v>400047</v>
      </c>
      <c r="E83" s="117" t="b">
        <v>1</v>
      </c>
      <c r="F83" s="182" t="str">
        <f>HNTopUp!N83&amp;"."&amp;$C$5</f>
        <v>2024.SENI.I03.3.Ma22</v>
      </c>
      <c r="G83" s="183">
        <f t="shared" ca="1" si="0"/>
        <v>44697</v>
      </c>
      <c r="H83" s="316" cm="1">
        <f t="array" ref="H83">-IF(SUMPRODUCT((HNTopUp!$Q$19:$AB$19=$B$5)*HNTopUp!Q83:AB83)&lt;0,SUMPRODUCT((HNTopUp!$Q$19:$AB$19=$B$5)*HNTopUp!Q83:AB83),0)</f>
        <v>0</v>
      </c>
      <c r="I83" s="115">
        <f t="shared" ca="1" si="1"/>
        <v>44697</v>
      </c>
      <c r="J83" s="117">
        <v>3</v>
      </c>
      <c r="K83" s="117" t="b">
        <v>1</v>
      </c>
      <c r="L83" s="117" t="s">
        <v>1313</v>
      </c>
      <c r="M83" s="117" t="b">
        <v>1</v>
      </c>
      <c r="N83" s="117" t="s">
        <v>1276</v>
      </c>
      <c r="O83" s="182" t="str">
        <f>LEFT(HNTopUp!D83,16)&amp;"."&amp;F83</f>
        <v>Fairway Primary .2024.SENI.I03.3.Ma22</v>
      </c>
      <c r="P83" s="185" t="str">
        <f>HNTopUp!O83</f>
        <v>10265/543965</v>
      </c>
      <c r="Q83" s="117" t="b">
        <v>1</v>
      </c>
      <c r="R83" s="117" t="b">
        <v>1</v>
      </c>
      <c r="S83" s="117" t="b">
        <v>1</v>
      </c>
    </row>
    <row r="84" spans="1:19" x14ac:dyDescent="0.25">
      <c r="A84" s="117" t="s">
        <v>1312</v>
      </c>
      <c r="B84" s="180">
        <v>1</v>
      </c>
      <c r="C84" s="117">
        <v>2</v>
      </c>
      <c r="D84" s="181">
        <f>HNTopUp!E84</f>
        <v>400041</v>
      </c>
      <c r="E84" s="117" t="b">
        <v>1</v>
      </c>
      <c r="F84" s="182" t="str">
        <f>HNTopUp!N84&amp;"."&amp;$C$5</f>
        <v>5405.EHCP.I03.1.Ma22</v>
      </c>
      <c r="G84" s="183">
        <f t="shared" ref="G84:G147" ca="1" si="2">TODAY()</f>
        <v>44697</v>
      </c>
      <c r="H84" s="316" cm="1">
        <f t="array" ref="H84">-IF(SUMPRODUCT((HNTopUp!$Q$19:$AB$19=$B$5)*HNTopUp!Q84:AB84)&lt;0,SUMPRODUCT((HNTopUp!$Q$19:$AB$19=$B$5)*HNTopUp!Q84:AB84),0)</f>
        <v>0</v>
      </c>
      <c r="I84" s="115">
        <f t="shared" ref="I84:I147" ca="1" si="3">G84</f>
        <v>44697</v>
      </c>
      <c r="J84" s="117">
        <v>3</v>
      </c>
      <c r="K84" s="117" t="b">
        <v>1</v>
      </c>
      <c r="L84" s="117" t="s">
        <v>1313</v>
      </c>
      <c r="M84" s="117" t="b">
        <v>1</v>
      </c>
      <c r="N84" s="117" t="s">
        <v>1276</v>
      </c>
      <c r="O84" s="182" t="str">
        <f>LEFT(HNTopUp!D84,16)&amp;"."&amp;F84</f>
        <v>Finchley Catholi.5405.EHCP.I03.1.Ma22</v>
      </c>
      <c r="P84" s="185" t="str">
        <f>HNTopUp!O84</f>
        <v>11435/543965</v>
      </c>
      <c r="Q84" s="117" t="b">
        <v>1</v>
      </c>
      <c r="R84" s="117" t="b">
        <v>1</v>
      </c>
      <c r="S84" s="117" t="b">
        <v>1</v>
      </c>
    </row>
    <row r="85" spans="1:19" x14ac:dyDescent="0.25">
      <c r="A85" s="117" t="s">
        <v>1312</v>
      </c>
      <c r="B85" s="180">
        <v>1</v>
      </c>
      <c r="C85" s="117">
        <v>2</v>
      </c>
      <c r="D85" s="181">
        <f>HNTopUp!E85</f>
        <v>400001</v>
      </c>
      <c r="E85" s="117" t="b">
        <v>1</v>
      </c>
      <c r="F85" s="182" t="str">
        <f>HNTopUp!N85&amp;"."&amp;$C$5</f>
        <v>2025.EHCP.I03.1.Ma22</v>
      </c>
      <c r="G85" s="183">
        <f t="shared" ca="1" si="2"/>
        <v>44697</v>
      </c>
      <c r="H85" s="316" cm="1">
        <f t="array" ref="H85">-IF(SUMPRODUCT((HNTopUp!$Q$19:$AB$19=$B$5)*HNTopUp!Q85:AB85)&lt;0,SUMPRODUCT((HNTopUp!$Q$19:$AB$19=$B$5)*HNTopUp!Q85:AB85),0)</f>
        <v>0</v>
      </c>
      <c r="I85" s="115">
        <f t="shared" ca="1" si="3"/>
        <v>44697</v>
      </c>
      <c r="J85" s="117">
        <v>3</v>
      </c>
      <c r="K85" s="117" t="b">
        <v>1</v>
      </c>
      <c r="L85" s="117" t="s">
        <v>1313</v>
      </c>
      <c r="M85" s="117" t="b">
        <v>1</v>
      </c>
      <c r="N85" s="117" t="s">
        <v>1276</v>
      </c>
      <c r="O85" s="182" t="str">
        <f>LEFT(HNTopUp!D85,16)&amp;"."&amp;F85</f>
        <v>Foulds.2025.EHCP.I03.1.Ma22</v>
      </c>
      <c r="P85" s="185" t="str">
        <f>HNTopUp!O85</f>
        <v>11431/543965</v>
      </c>
      <c r="Q85" s="117" t="b">
        <v>1</v>
      </c>
      <c r="R85" s="117" t="b">
        <v>1</v>
      </c>
      <c r="S85" s="117" t="b">
        <v>1</v>
      </c>
    </row>
    <row r="86" spans="1:19" x14ac:dyDescent="0.25">
      <c r="A86" s="117" t="s">
        <v>1312</v>
      </c>
      <c r="B86" s="180">
        <v>1</v>
      </c>
      <c r="C86" s="117">
        <v>2</v>
      </c>
      <c r="D86" s="181">
        <f>HNTopUp!E86</f>
        <v>400033</v>
      </c>
      <c r="E86" s="117" t="b">
        <v>1</v>
      </c>
      <c r="F86" s="182" t="str">
        <f>HNTopUp!N86&amp;"."&amp;$C$5</f>
        <v>4003.EHCP.I03.1.Ma22</v>
      </c>
      <c r="G86" s="183">
        <f t="shared" ca="1" si="2"/>
        <v>44697</v>
      </c>
      <c r="H86" s="316" cm="1">
        <f t="array" ref="H86">-IF(SUMPRODUCT((HNTopUp!$Q$19:$AB$19=$B$5)*HNTopUp!Q86:AB86)&lt;0,SUMPRODUCT((HNTopUp!$Q$19:$AB$19=$B$5)*HNTopUp!Q86:AB86),0)</f>
        <v>0</v>
      </c>
      <c r="I86" s="115">
        <f t="shared" ca="1" si="3"/>
        <v>44697</v>
      </c>
      <c r="J86" s="117">
        <v>3</v>
      </c>
      <c r="K86" s="117" t="b">
        <v>1</v>
      </c>
      <c r="L86" s="117" t="s">
        <v>1313</v>
      </c>
      <c r="M86" s="117" t="b">
        <v>1</v>
      </c>
      <c r="N86" s="117" t="s">
        <v>1276</v>
      </c>
      <c r="O86" s="182" t="str">
        <f>LEFT(HNTopUp!D86,16)&amp;"."&amp;F86</f>
        <v>Friern Barnet Sc.4003.EHCP.I03.1.Ma22</v>
      </c>
      <c r="P86" s="185" t="str">
        <f>HNTopUp!O86</f>
        <v>11435/543965</v>
      </c>
      <c r="Q86" s="117" t="b">
        <v>1</v>
      </c>
      <c r="R86" s="117" t="b">
        <v>1</v>
      </c>
      <c r="S86" s="117" t="b">
        <v>1</v>
      </c>
    </row>
    <row r="87" spans="1:19" x14ac:dyDescent="0.25">
      <c r="A87" s="117" t="s">
        <v>1312</v>
      </c>
      <c r="B87" s="180">
        <v>1</v>
      </c>
      <c r="C87" s="117">
        <v>2</v>
      </c>
      <c r="D87" s="181">
        <f>HNTopUp!E87</f>
        <v>400082</v>
      </c>
      <c r="E87" s="117" t="b">
        <v>1</v>
      </c>
      <c r="F87" s="182" t="str">
        <f>HNTopUp!N87&amp;"."&amp;$C$5</f>
        <v>2026.EHCP.I03.1.Ma22</v>
      </c>
      <c r="G87" s="183">
        <f t="shared" ca="1" si="2"/>
        <v>44697</v>
      </c>
      <c r="H87" s="316" cm="1">
        <f t="array" ref="H87">-IF(SUMPRODUCT((HNTopUp!$Q$19:$AB$19=$B$5)*HNTopUp!Q87:AB87)&lt;0,SUMPRODUCT((HNTopUp!$Q$19:$AB$19=$B$5)*HNTopUp!Q87:AB87),0)</f>
        <v>0</v>
      </c>
      <c r="I87" s="115">
        <f t="shared" ca="1" si="3"/>
        <v>44697</v>
      </c>
      <c r="J87" s="117">
        <v>3</v>
      </c>
      <c r="K87" s="117" t="b">
        <v>1</v>
      </c>
      <c r="L87" s="117" t="s">
        <v>1313</v>
      </c>
      <c r="M87" s="117" t="b">
        <v>1</v>
      </c>
      <c r="N87" s="117" t="s">
        <v>1276</v>
      </c>
      <c r="O87" s="182" t="str">
        <f>LEFT(HNTopUp!D87,16)&amp;"."&amp;F87</f>
        <v>Frith Manor Scho.2026.EHCP.I03.1.Ma22</v>
      </c>
      <c r="P87" s="185" t="str">
        <f>HNTopUp!O87</f>
        <v>11431/543965</v>
      </c>
      <c r="Q87" s="117" t="b">
        <v>1</v>
      </c>
      <c r="R87" s="117" t="b">
        <v>1</v>
      </c>
      <c r="S87" s="117" t="b">
        <v>1</v>
      </c>
    </row>
    <row r="88" spans="1:19" x14ac:dyDescent="0.25">
      <c r="A88" s="117" t="s">
        <v>1312</v>
      </c>
      <c r="B88" s="180">
        <v>1</v>
      </c>
      <c r="C88" s="117">
        <v>2</v>
      </c>
      <c r="D88" s="181">
        <f>HNTopUp!E88</f>
        <v>400082</v>
      </c>
      <c r="E88" s="117" t="b">
        <v>1</v>
      </c>
      <c r="F88" s="182" t="str">
        <f>HNTopUp!N88&amp;"."&amp;$C$5</f>
        <v>2026.SENI.I03.2.Ma22</v>
      </c>
      <c r="G88" s="183">
        <f t="shared" ca="1" si="2"/>
        <v>44697</v>
      </c>
      <c r="H88" s="316" cm="1">
        <f t="array" ref="H88">-IF(SUMPRODUCT((HNTopUp!$Q$19:$AB$19=$B$5)*HNTopUp!Q88:AB88)&lt;0,SUMPRODUCT((HNTopUp!$Q$19:$AB$19=$B$5)*HNTopUp!Q88:AB88),0)</f>
        <v>0</v>
      </c>
      <c r="I88" s="115">
        <f t="shared" ca="1" si="3"/>
        <v>44697</v>
      </c>
      <c r="J88" s="117">
        <v>3</v>
      </c>
      <c r="K88" s="117" t="b">
        <v>1</v>
      </c>
      <c r="L88" s="117" t="s">
        <v>1313</v>
      </c>
      <c r="M88" s="117" t="b">
        <v>1</v>
      </c>
      <c r="N88" s="117" t="s">
        <v>1276</v>
      </c>
      <c r="O88" s="182" t="str">
        <f>LEFT(HNTopUp!D88,16)&amp;"."&amp;F88</f>
        <v>Frith Manor Scho.2026.SENI.I03.2.Ma22</v>
      </c>
      <c r="P88" s="185" t="str">
        <f>HNTopUp!O88</f>
        <v>10265/543965</v>
      </c>
      <c r="Q88" s="117" t="b">
        <v>1</v>
      </c>
      <c r="R88" s="117" t="b">
        <v>1</v>
      </c>
      <c r="S88" s="117" t="b">
        <v>1</v>
      </c>
    </row>
    <row r="89" spans="1:19" x14ac:dyDescent="0.25">
      <c r="A89" s="117" t="s">
        <v>1312</v>
      </c>
      <c r="B89" s="180">
        <v>1</v>
      </c>
      <c r="C89" s="117">
        <v>2</v>
      </c>
      <c r="D89" s="181">
        <f>HNTopUp!E89</f>
        <v>400067</v>
      </c>
      <c r="E89" s="117" t="b">
        <v>1</v>
      </c>
      <c r="F89" s="182" t="str">
        <f>HNTopUp!N89&amp;"."&amp;$C$5</f>
        <v>2028.EHCP.I03.1.Ma22</v>
      </c>
      <c r="G89" s="183">
        <f t="shared" ca="1" si="2"/>
        <v>44697</v>
      </c>
      <c r="H89" s="316" cm="1">
        <f t="array" ref="H89">-IF(SUMPRODUCT((HNTopUp!$Q$19:$AB$19=$B$5)*HNTopUp!Q89:AB89)&lt;0,SUMPRODUCT((HNTopUp!$Q$19:$AB$19=$B$5)*HNTopUp!Q89:AB89),0)</f>
        <v>0</v>
      </c>
      <c r="I89" s="115">
        <f t="shared" ca="1" si="3"/>
        <v>44697</v>
      </c>
      <c r="J89" s="117">
        <v>3</v>
      </c>
      <c r="K89" s="117" t="b">
        <v>1</v>
      </c>
      <c r="L89" s="117" t="s">
        <v>1313</v>
      </c>
      <c r="M89" s="117" t="b">
        <v>1</v>
      </c>
      <c r="N89" s="117" t="s">
        <v>1276</v>
      </c>
      <c r="O89" s="182" t="str">
        <f>LEFT(HNTopUp!D89,16)&amp;"."&amp;F89</f>
        <v>Garden Suburb In.2028.EHCP.I03.1.Ma22</v>
      </c>
      <c r="P89" s="185" t="str">
        <f>HNTopUp!O89</f>
        <v>11431/543965</v>
      </c>
      <c r="Q89" s="117" t="b">
        <v>1</v>
      </c>
      <c r="R89" s="117" t="b">
        <v>1</v>
      </c>
      <c r="S89" s="117" t="b">
        <v>1</v>
      </c>
    </row>
    <row r="90" spans="1:19" x14ac:dyDescent="0.25">
      <c r="A90" s="117" t="s">
        <v>1312</v>
      </c>
      <c r="B90" s="180">
        <v>1</v>
      </c>
      <c r="C90" s="117">
        <v>2</v>
      </c>
      <c r="D90" s="181">
        <f>HNTopUp!E90</f>
        <v>400002</v>
      </c>
      <c r="E90" s="117" t="b">
        <v>1</v>
      </c>
      <c r="F90" s="182" t="str">
        <f>HNTopUp!N90&amp;"."&amp;$C$5</f>
        <v>2027.EHCP.I03.1.Ma22</v>
      </c>
      <c r="G90" s="183">
        <f t="shared" ca="1" si="2"/>
        <v>44697</v>
      </c>
      <c r="H90" s="316" cm="1">
        <f t="array" ref="H90">-IF(SUMPRODUCT((HNTopUp!$Q$19:$AB$19=$B$5)*HNTopUp!Q90:AB90)&lt;0,SUMPRODUCT((HNTopUp!$Q$19:$AB$19=$B$5)*HNTopUp!Q90:AB90),0)</f>
        <v>0</v>
      </c>
      <c r="I90" s="115">
        <f t="shared" ca="1" si="3"/>
        <v>44697</v>
      </c>
      <c r="J90" s="117">
        <v>3</v>
      </c>
      <c r="K90" s="117" t="b">
        <v>1</v>
      </c>
      <c r="L90" s="117" t="s">
        <v>1313</v>
      </c>
      <c r="M90" s="117" t="b">
        <v>1</v>
      </c>
      <c r="N90" s="117" t="s">
        <v>1276</v>
      </c>
      <c r="O90" s="182" t="str">
        <f>LEFT(HNTopUp!D90,16)&amp;"."&amp;F90</f>
        <v>Garden Suburb Ju.2027.EHCP.I03.1.Ma22</v>
      </c>
      <c r="P90" s="185" t="str">
        <f>HNTopUp!O90</f>
        <v>11431/543965</v>
      </c>
      <c r="Q90" s="117" t="b">
        <v>1</v>
      </c>
      <c r="R90" s="117" t="b">
        <v>1</v>
      </c>
      <c r="S90" s="117" t="b">
        <v>1</v>
      </c>
    </row>
    <row r="91" spans="1:19" x14ac:dyDescent="0.25">
      <c r="A91" s="117" t="s">
        <v>1312</v>
      </c>
      <c r="B91" s="180">
        <v>1</v>
      </c>
      <c r="C91" s="117">
        <v>2</v>
      </c>
      <c r="D91" s="181">
        <f>HNTopUp!E91</f>
        <v>400035</v>
      </c>
      <c r="E91" s="117" t="b">
        <v>1</v>
      </c>
      <c r="F91" s="182" t="str">
        <f>HNTopUp!N91&amp;"."&amp;$C$5</f>
        <v>2029.EHCP.I03.1.Ma22</v>
      </c>
      <c r="G91" s="183">
        <f t="shared" ca="1" si="2"/>
        <v>44697</v>
      </c>
      <c r="H91" s="316" cm="1">
        <f t="array" ref="H91">-IF(SUMPRODUCT((HNTopUp!$Q$19:$AB$19=$B$5)*HNTopUp!Q91:AB91)&lt;0,SUMPRODUCT((HNTopUp!$Q$19:$AB$19=$B$5)*HNTopUp!Q91:AB91),0)</f>
        <v>0</v>
      </c>
      <c r="I91" s="115">
        <f t="shared" ca="1" si="3"/>
        <v>44697</v>
      </c>
      <c r="J91" s="117">
        <v>3</v>
      </c>
      <c r="K91" s="117" t="b">
        <v>1</v>
      </c>
      <c r="L91" s="117" t="s">
        <v>1313</v>
      </c>
      <c r="M91" s="117" t="b">
        <v>1</v>
      </c>
      <c r="N91" s="117" t="s">
        <v>1276</v>
      </c>
      <c r="O91" s="182" t="str">
        <f>LEFT(HNTopUp!D91,16)&amp;"."&amp;F91</f>
        <v>Goldbeaters Prim.2029.EHCP.I03.1.Ma22</v>
      </c>
      <c r="P91" s="185" t="str">
        <f>HNTopUp!O91</f>
        <v>11431/543965</v>
      </c>
      <c r="Q91" s="117" t="b">
        <v>1</v>
      </c>
      <c r="R91" s="117" t="b">
        <v>1</v>
      </c>
      <c r="S91" s="117" t="b">
        <v>1</v>
      </c>
    </row>
    <row r="92" spans="1:19" x14ac:dyDescent="0.25">
      <c r="A92" s="117" t="s">
        <v>1312</v>
      </c>
      <c r="B92" s="180">
        <v>1</v>
      </c>
      <c r="C92" s="117">
        <v>2</v>
      </c>
      <c r="D92" s="181">
        <f>HNTopUp!E92</f>
        <v>400035</v>
      </c>
      <c r="E92" s="117" t="b">
        <v>1</v>
      </c>
      <c r="F92" s="182" t="str">
        <f>HNTopUp!N92&amp;"."&amp;$C$5</f>
        <v>2029.SENI.I03.2.Ma22</v>
      </c>
      <c r="G92" s="183">
        <f t="shared" ca="1" si="2"/>
        <v>44697</v>
      </c>
      <c r="H92" s="316" cm="1">
        <f t="array" ref="H92">-IF(SUMPRODUCT((HNTopUp!$Q$19:$AB$19=$B$5)*HNTopUp!Q92:AB92)&lt;0,SUMPRODUCT((HNTopUp!$Q$19:$AB$19=$B$5)*HNTopUp!Q92:AB92),0)</f>
        <v>0</v>
      </c>
      <c r="I92" s="115">
        <f t="shared" ca="1" si="3"/>
        <v>44697</v>
      </c>
      <c r="J92" s="117">
        <v>3</v>
      </c>
      <c r="K92" s="117" t="b">
        <v>1</v>
      </c>
      <c r="L92" s="117" t="s">
        <v>1313</v>
      </c>
      <c r="M92" s="117" t="b">
        <v>1</v>
      </c>
      <c r="N92" s="117" t="s">
        <v>1276</v>
      </c>
      <c r="O92" s="182" t="str">
        <f>LEFT(HNTopUp!D92,16)&amp;"."&amp;F92</f>
        <v>Goldbeaters Prim.2029.SENI.I03.2.Ma22</v>
      </c>
      <c r="P92" s="185" t="str">
        <f>HNTopUp!O92</f>
        <v>10265/543965</v>
      </c>
      <c r="Q92" s="117" t="b">
        <v>1</v>
      </c>
      <c r="R92" s="117" t="b">
        <v>1</v>
      </c>
      <c r="S92" s="117" t="b">
        <v>1</v>
      </c>
    </row>
    <row r="93" spans="1:19" x14ac:dyDescent="0.25">
      <c r="A93" s="117" t="s">
        <v>1312</v>
      </c>
      <c r="B93" s="180">
        <v>1</v>
      </c>
      <c r="C93" s="117">
        <v>2</v>
      </c>
      <c r="D93" s="181">
        <f>HNTopUp!E93</f>
        <v>400102</v>
      </c>
      <c r="E93" s="117" t="b">
        <v>1</v>
      </c>
      <c r="F93" s="182" t="str">
        <f>HNTopUp!N93&amp;"."&amp;$C$5</f>
        <v>1001.EHCP.I03.1.Ma22</v>
      </c>
      <c r="G93" s="183">
        <f t="shared" ca="1" si="2"/>
        <v>44697</v>
      </c>
      <c r="H93" s="316" cm="1">
        <f t="array" ref="H93">-IF(SUMPRODUCT((HNTopUp!$Q$19:$AB$19=$B$5)*HNTopUp!Q93:AB93)&lt;0,SUMPRODUCT((HNTopUp!$Q$19:$AB$19=$B$5)*HNTopUp!Q93:AB93),0)</f>
        <v>0</v>
      </c>
      <c r="I93" s="115">
        <f t="shared" ca="1" si="3"/>
        <v>44697</v>
      </c>
      <c r="J93" s="117">
        <v>3</v>
      </c>
      <c r="K93" s="117" t="b">
        <v>1</v>
      </c>
      <c r="L93" s="117" t="s">
        <v>1313</v>
      </c>
      <c r="M93" s="117" t="b">
        <v>1</v>
      </c>
      <c r="N93" s="117" t="s">
        <v>1276</v>
      </c>
      <c r="O93" s="182" t="str">
        <f>LEFT(HNTopUp!D93,16)&amp;"."&amp;F93</f>
        <v>Hampden Way Nurs.1001.EHCP.I03.1.Ma22</v>
      </c>
      <c r="P93" s="185" t="str">
        <f>HNTopUp!O93</f>
        <v>11439/543965</v>
      </c>
      <c r="Q93" s="117" t="b">
        <v>1</v>
      </c>
      <c r="R93" s="117" t="b">
        <v>1</v>
      </c>
      <c r="S93" s="117" t="b">
        <v>1</v>
      </c>
    </row>
    <row r="94" spans="1:19" x14ac:dyDescent="0.25">
      <c r="A94" s="117" t="s">
        <v>1312</v>
      </c>
      <c r="B94" s="180">
        <v>1</v>
      </c>
      <c r="C94" s="117">
        <v>2</v>
      </c>
      <c r="D94" s="181">
        <f>HNTopUp!E94</f>
        <v>400102</v>
      </c>
      <c r="E94" s="117" t="b">
        <v>1</v>
      </c>
      <c r="F94" s="182" t="str">
        <f>HNTopUp!N94&amp;"."&amp;$C$5</f>
        <v>1001.SENI.I03.2.Ma22</v>
      </c>
      <c r="G94" s="183">
        <f t="shared" ca="1" si="2"/>
        <v>44697</v>
      </c>
      <c r="H94" s="316" cm="1">
        <f t="array" ref="H94">-IF(SUMPRODUCT((HNTopUp!$Q$19:$AB$19=$B$5)*HNTopUp!Q94:AB94)&lt;0,SUMPRODUCT((HNTopUp!$Q$19:$AB$19=$B$5)*HNTopUp!Q94:AB94),0)</f>
        <v>0</v>
      </c>
      <c r="I94" s="115">
        <f t="shared" ca="1" si="3"/>
        <v>44697</v>
      </c>
      <c r="J94" s="117">
        <v>3</v>
      </c>
      <c r="K94" s="117" t="b">
        <v>1</v>
      </c>
      <c r="L94" s="117" t="s">
        <v>1313</v>
      </c>
      <c r="M94" s="117" t="b">
        <v>1</v>
      </c>
      <c r="N94" s="117" t="s">
        <v>1276</v>
      </c>
      <c r="O94" s="182" t="str">
        <f>LEFT(HNTopUp!D94,16)&amp;"."&amp;F94</f>
        <v>Hampden Way Nurs.1001.SENI.I03.2.Ma22</v>
      </c>
      <c r="P94" s="185" t="str">
        <f>HNTopUp!O94</f>
        <v>10265/543965</v>
      </c>
      <c r="Q94" s="117" t="b">
        <v>1</v>
      </c>
      <c r="R94" s="117" t="b">
        <v>1</v>
      </c>
      <c r="S94" s="117" t="b">
        <v>1</v>
      </c>
    </row>
    <row r="95" spans="1:19" x14ac:dyDescent="0.25">
      <c r="A95" s="117" t="s">
        <v>1312</v>
      </c>
      <c r="B95" s="180">
        <v>1</v>
      </c>
      <c r="C95" s="117">
        <v>2</v>
      </c>
      <c r="D95" s="181">
        <f>HNTopUp!E95</f>
        <v>145386</v>
      </c>
      <c r="E95" s="117" t="b">
        <v>1</v>
      </c>
      <c r="F95" s="182" t="str">
        <f>HNTopUp!N95&amp;"."&amp;$C$5</f>
        <v>5409.EHCP.I03.1.Ma22</v>
      </c>
      <c r="G95" s="183">
        <f t="shared" ca="1" si="2"/>
        <v>44697</v>
      </c>
      <c r="H95" s="316" cm="1">
        <f t="array" ref="H95">-IF(SUMPRODUCT((HNTopUp!$Q$19:$AB$19=$B$5)*HNTopUp!Q95:AB95)&lt;0,SUMPRODUCT((HNTopUp!$Q$19:$AB$19=$B$5)*HNTopUp!Q95:AB95),0)</f>
        <v>0</v>
      </c>
      <c r="I95" s="115">
        <f t="shared" ca="1" si="3"/>
        <v>44697</v>
      </c>
      <c r="J95" s="117">
        <v>3</v>
      </c>
      <c r="K95" s="117" t="b">
        <v>1</v>
      </c>
      <c r="L95" s="117" t="s">
        <v>1313</v>
      </c>
      <c r="M95" s="117" t="b">
        <v>1</v>
      </c>
      <c r="N95" s="117" t="s">
        <v>1276</v>
      </c>
      <c r="O95" s="182" t="str">
        <f>LEFT(HNTopUp!D95,16)&amp;"."&amp;F95</f>
        <v>Hasmonean High S.5409.EHCP.I03.1.Ma22</v>
      </c>
      <c r="P95" s="185" t="str">
        <f>HNTopUp!O95</f>
        <v>11442/516500</v>
      </c>
      <c r="Q95" s="117" t="b">
        <v>1</v>
      </c>
      <c r="R95" s="117" t="b">
        <v>1</v>
      </c>
      <c r="S95" s="117" t="b">
        <v>1</v>
      </c>
    </row>
    <row r="96" spans="1:19" x14ac:dyDescent="0.25">
      <c r="A96" s="117" t="s">
        <v>1312</v>
      </c>
      <c r="B96" s="180">
        <v>1</v>
      </c>
      <c r="C96" s="117">
        <v>2</v>
      </c>
      <c r="D96" s="181">
        <f>HNTopUp!E96</f>
        <v>400108</v>
      </c>
      <c r="E96" s="117" t="b">
        <v>1</v>
      </c>
      <c r="F96" s="182" t="str">
        <f>HNTopUp!N96&amp;"."&amp;$C$5</f>
        <v>3516.EHCP.I03.1.Ma22</v>
      </c>
      <c r="G96" s="183">
        <f t="shared" ca="1" si="2"/>
        <v>44697</v>
      </c>
      <c r="H96" s="316" cm="1">
        <f t="array" ref="H96">-IF(SUMPRODUCT((HNTopUp!$Q$19:$AB$19=$B$5)*HNTopUp!Q96:AB96)&lt;0,SUMPRODUCT((HNTopUp!$Q$19:$AB$19=$B$5)*HNTopUp!Q96:AB96),0)</f>
        <v>0</v>
      </c>
      <c r="I96" s="115">
        <f t="shared" ca="1" si="3"/>
        <v>44697</v>
      </c>
      <c r="J96" s="117">
        <v>3</v>
      </c>
      <c r="K96" s="117" t="b">
        <v>1</v>
      </c>
      <c r="L96" s="117" t="s">
        <v>1313</v>
      </c>
      <c r="M96" s="117" t="b">
        <v>1</v>
      </c>
      <c r="N96" s="117" t="s">
        <v>1276</v>
      </c>
      <c r="O96" s="182" t="str">
        <f>LEFT(HNTopUp!D96,16)&amp;"."&amp;F96</f>
        <v>Hasmonean Primar.3516.EHCP.I03.1.Ma22</v>
      </c>
      <c r="P96" s="185" t="str">
        <f>HNTopUp!O96</f>
        <v>11431/543965</v>
      </c>
      <c r="Q96" s="117" t="b">
        <v>1</v>
      </c>
      <c r="R96" s="117" t="b">
        <v>1</v>
      </c>
      <c r="S96" s="117" t="b">
        <v>1</v>
      </c>
    </row>
    <row r="97" spans="1:19" x14ac:dyDescent="0.25">
      <c r="A97" s="117" t="s">
        <v>1312</v>
      </c>
      <c r="B97" s="180">
        <v>1</v>
      </c>
      <c r="C97" s="117">
        <v>2</v>
      </c>
      <c r="D97" s="181">
        <f>HNTopUp!E97</f>
        <v>400108</v>
      </c>
      <c r="E97" s="117" t="b">
        <v>1</v>
      </c>
      <c r="F97" s="182" t="str">
        <f>HNTopUp!N97&amp;"."&amp;$C$5</f>
        <v>3516.SENI.I03.2.Ma22</v>
      </c>
      <c r="G97" s="183">
        <f t="shared" ca="1" si="2"/>
        <v>44697</v>
      </c>
      <c r="H97" s="316" cm="1">
        <f t="array" ref="H97">-IF(SUMPRODUCT((HNTopUp!$Q$19:$AB$19=$B$5)*HNTopUp!Q97:AB97)&lt;0,SUMPRODUCT((HNTopUp!$Q$19:$AB$19=$B$5)*HNTopUp!Q97:AB97),0)</f>
        <v>0</v>
      </c>
      <c r="I97" s="115">
        <f t="shared" ca="1" si="3"/>
        <v>44697</v>
      </c>
      <c r="J97" s="117">
        <v>3</v>
      </c>
      <c r="K97" s="117" t="b">
        <v>1</v>
      </c>
      <c r="L97" s="117" t="s">
        <v>1313</v>
      </c>
      <c r="M97" s="117" t="b">
        <v>1</v>
      </c>
      <c r="N97" s="117" t="s">
        <v>1276</v>
      </c>
      <c r="O97" s="182" t="str">
        <f>LEFT(HNTopUp!D97,16)&amp;"."&amp;F97</f>
        <v>Hasmonean Primar.3516.SENI.I03.2.Ma22</v>
      </c>
      <c r="P97" s="185" t="str">
        <f>HNTopUp!O97</f>
        <v>10265/543965</v>
      </c>
      <c r="Q97" s="117" t="b">
        <v>1</v>
      </c>
      <c r="R97" s="117" t="b">
        <v>1</v>
      </c>
      <c r="S97" s="117" t="b">
        <v>1</v>
      </c>
    </row>
    <row r="98" spans="1:19" x14ac:dyDescent="0.25">
      <c r="A98" s="117" t="s">
        <v>1312</v>
      </c>
      <c r="B98" s="180">
        <v>1</v>
      </c>
      <c r="C98" s="117">
        <v>2</v>
      </c>
      <c r="D98" s="181">
        <f>HNTopUp!E98</f>
        <v>145169</v>
      </c>
      <c r="E98" s="117" t="b">
        <v>1</v>
      </c>
      <c r="F98" s="182" t="str">
        <f>HNTopUp!N98&amp;"."&amp;$C$5</f>
        <v>5400.ARPs.I03.1.Ma22</v>
      </c>
      <c r="G98" s="183">
        <f t="shared" ca="1" si="2"/>
        <v>44697</v>
      </c>
      <c r="H98" s="316" cm="1">
        <f t="array" ref="H98">-IF(SUMPRODUCT((HNTopUp!$Q$19:$AB$19=$B$5)*HNTopUp!Q98:AB98)&lt;0,SUMPRODUCT((HNTopUp!$Q$19:$AB$19=$B$5)*HNTopUp!Q98:AB98),0)</f>
        <v>0</v>
      </c>
      <c r="I98" s="115">
        <f t="shared" ca="1" si="3"/>
        <v>44697</v>
      </c>
      <c r="J98" s="117">
        <v>3</v>
      </c>
      <c r="K98" s="117" t="b">
        <v>1</v>
      </c>
      <c r="L98" s="117" t="s">
        <v>1313</v>
      </c>
      <c r="M98" s="117" t="b">
        <v>1</v>
      </c>
      <c r="N98" s="117" t="s">
        <v>1276</v>
      </c>
      <c r="O98" s="182" t="str">
        <f>LEFT(HNTopUp!D98,16)&amp;"."&amp;F98</f>
        <v>Hendon School.5400.ARPs.I03.1.Ma22</v>
      </c>
      <c r="P98" s="185" t="str">
        <f>HNTopUp!O98</f>
        <v>11423/516500</v>
      </c>
      <c r="Q98" s="117" t="b">
        <v>1</v>
      </c>
      <c r="R98" s="117" t="b">
        <v>1</v>
      </c>
      <c r="S98" s="117" t="b">
        <v>1</v>
      </c>
    </row>
    <row r="99" spans="1:19" x14ac:dyDescent="0.25">
      <c r="A99" s="117" t="s">
        <v>1312</v>
      </c>
      <c r="B99" s="180">
        <v>1</v>
      </c>
      <c r="C99" s="117">
        <v>2</v>
      </c>
      <c r="D99" s="181">
        <f>HNTopUp!E99</f>
        <v>145169</v>
      </c>
      <c r="E99" s="117" t="b">
        <v>1</v>
      </c>
      <c r="F99" s="182" t="str">
        <f>HNTopUp!N99&amp;"."&amp;$C$5</f>
        <v>5400.EHCP.I03.2.Ma22</v>
      </c>
      <c r="G99" s="183">
        <f t="shared" ca="1" si="2"/>
        <v>44697</v>
      </c>
      <c r="H99" s="316" cm="1">
        <f t="array" ref="H99">-IF(SUMPRODUCT((HNTopUp!$Q$19:$AB$19=$B$5)*HNTopUp!Q99:AB99)&lt;0,SUMPRODUCT((HNTopUp!$Q$19:$AB$19=$B$5)*HNTopUp!Q99:AB99),0)</f>
        <v>0</v>
      </c>
      <c r="I99" s="115">
        <f t="shared" ca="1" si="3"/>
        <v>44697</v>
      </c>
      <c r="J99" s="117">
        <v>3</v>
      </c>
      <c r="K99" s="117" t="b">
        <v>1</v>
      </c>
      <c r="L99" s="117" t="s">
        <v>1313</v>
      </c>
      <c r="M99" s="117" t="b">
        <v>1</v>
      </c>
      <c r="N99" s="117" t="s">
        <v>1276</v>
      </c>
      <c r="O99" s="182" t="str">
        <f>LEFT(HNTopUp!D99,16)&amp;"."&amp;F99</f>
        <v>Hendon School.5400.EHCP.I03.2.Ma22</v>
      </c>
      <c r="P99" s="185" t="str">
        <f>HNTopUp!O99</f>
        <v>11442/516500</v>
      </c>
      <c r="Q99" s="117" t="b">
        <v>1</v>
      </c>
      <c r="R99" s="117" t="b">
        <v>1</v>
      </c>
      <c r="S99" s="117" t="b">
        <v>1</v>
      </c>
    </row>
    <row r="100" spans="1:19" x14ac:dyDescent="0.25">
      <c r="A100" s="117" t="s">
        <v>1312</v>
      </c>
      <c r="B100" s="180">
        <v>1</v>
      </c>
      <c r="C100" s="117">
        <v>2</v>
      </c>
      <c r="D100" s="181">
        <f>HNTopUp!E100</f>
        <v>400026</v>
      </c>
      <c r="E100" s="117" t="b">
        <v>1</v>
      </c>
      <c r="F100" s="182" t="str">
        <f>HNTopUp!N100&amp;"."&amp;$C$5</f>
        <v>2031.EHCP.I03.1.Ma22</v>
      </c>
      <c r="G100" s="183">
        <f t="shared" ca="1" si="2"/>
        <v>44697</v>
      </c>
      <c r="H100" s="316" cm="1">
        <f t="array" ref="H100">-IF(SUMPRODUCT((HNTopUp!$Q$19:$AB$19=$B$5)*HNTopUp!Q100:AB100)&lt;0,SUMPRODUCT((HNTopUp!$Q$19:$AB$19=$B$5)*HNTopUp!Q100:AB100),0)</f>
        <v>0</v>
      </c>
      <c r="I100" s="115">
        <f t="shared" ca="1" si="3"/>
        <v>44697</v>
      </c>
      <c r="J100" s="117">
        <v>3</v>
      </c>
      <c r="K100" s="117" t="b">
        <v>1</v>
      </c>
      <c r="L100" s="117" t="s">
        <v>1313</v>
      </c>
      <c r="M100" s="117" t="b">
        <v>1</v>
      </c>
      <c r="N100" s="117" t="s">
        <v>1276</v>
      </c>
      <c r="O100" s="182" t="str">
        <f>LEFT(HNTopUp!D100,16)&amp;"."&amp;F100</f>
        <v>Hollickwood JMI .2031.EHCP.I03.1.Ma22</v>
      </c>
      <c r="P100" s="185" t="str">
        <f>HNTopUp!O100</f>
        <v>11431/543965</v>
      </c>
      <c r="Q100" s="117" t="b">
        <v>1</v>
      </c>
      <c r="R100" s="117" t="b">
        <v>1</v>
      </c>
      <c r="S100" s="117" t="b">
        <v>1</v>
      </c>
    </row>
    <row r="101" spans="1:19" x14ac:dyDescent="0.25">
      <c r="A101" s="117" t="s">
        <v>1312</v>
      </c>
      <c r="B101" s="180">
        <v>1</v>
      </c>
      <c r="C101" s="117">
        <v>2</v>
      </c>
      <c r="D101" s="181">
        <f>HNTopUp!E101</f>
        <v>400026</v>
      </c>
      <c r="E101" s="117" t="b">
        <v>1</v>
      </c>
      <c r="F101" s="182" t="str">
        <f>HNTopUp!N101&amp;"."&amp;$C$5</f>
        <v>2031.SENI.I03.2.Ma22</v>
      </c>
      <c r="G101" s="183">
        <f t="shared" ca="1" si="2"/>
        <v>44697</v>
      </c>
      <c r="H101" s="316" cm="1">
        <f t="array" ref="H101">-IF(SUMPRODUCT((HNTopUp!$Q$19:$AB$19=$B$5)*HNTopUp!Q101:AB101)&lt;0,SUMPRODUCT((HNTopUp!$Q$19:$AB$19=$B$5)*HNTopUp!Q101:AB101),0)</f>
        <v>0</v>
      </c>
      <c r="I101" s="115">
        <f t="shared" ca="1" si="3"/>
        <v>44697</v>
      </c>
      <c r="J101" s="117">
        <v>3</v>
      </c>
      <c r="K101" s="117" t="b">
        <v>1</v>
      </c>
      <c r="L101" s="117" t="s">
        <v>1313</v>
      </c>
      <c r="M101" s="117" t="b">
        <v>1</v>
      </c>
      <c r="N101" s="117" t="s">
        <v>1276</v>
      </c>
      <c r="O101" s="182" t="str">
        <f>LEFT(HNTopUp!D101,16)&amp;"."&amp;F101</f>
        <v>Hollickwood JMI .2031.SENI.I03.2.Ma22</v>
      </c>
      <c r="P101" s="185" t="str">
        <f>HNTopUp!O101</f>
        <v>10265/543965</v>
      </c>
      <c r="Q101" s="117" t="b">
        <v>1</v>
      </c>
      <c r="R101" s="117" t="b">
        <v>1</v>
      </c>
      <c r="S101" s="117" t="b">
        <v>1</v>
      </c>
    </row>
    <row r="102" spans="1:19" x14ac:dyDescent="0.25">
      <c r="A102" s="117" t="s">
        <v>1312</v>
      </c>
      <c r="B102" s="180">
        <v>1</v>
      </c>
      <c r="C102" s="117">
        <v>2</v>
      </c>
      <c r="D102" s="181">
        <f>HNTopUp!E102</f>
        <v>400084</v>
      </c>
      <c r="E102" s="117" t="b">
        <v>1</v>
      </c>
      <c r="F102" s="182" t="str">
        <f>HNTopUp!N102&amp;"."&amp;$C$5</f>
        <v>2032.EHCP.I03.1.Ma22</v>
      </c>
      <c r="G102" s="183">
        <f t="shared" ca="1" si="2"/>
        <v>44697</v>
      </c>
      <c r="H102" s="316" cm="1">
        <f t="array" ref="H102">-IF(SUMPRODUCT((HNTopUp!$Q$19:$AB$19=$B$5)*HNTopUp!Q102:AB102)&lt;0,SUMPRODUCT((HNTopUp!$Q$19:$AB$19=$B$5)*HNTopUp!Q102:AB102),0)</f>
        <v>0</v>
      </c>
      <c r="I102" s="115">
        <f t="shared" ca="1" si="3"/>
        <v>44697</v>
      </c>
      <c r="J102" s="117">
        <v>3</v>
      </c>
      <c r="K102" s="117" t="b">
        <v>1</v>
      </c>
      <c r="L102" s="117" t="s">
        <v>1313</v>
      </c>
      <c r="M102" s="117" t="b">
        <v>1</v>
      </c>
      <c r="N102" s="117" t="s">
        <v>1276</v>
      </c>
      <c r="O102" s="182" t="str">
        <f>LEFT(HNTopUp!D102,16)&amp;"."&amp;F102</f>
        <v>Holly Park Schoo.2032.EHCP.I03.1.Ma22</v>
      </c>
      <c r="P102" s="185" t="str">
        <f>HNTopUp!O102</f>
        <v>11431/543965</v>
      </c>
      <c r="Q102" s="117" t="b">
        <v>1</v>
      </c>
      <c r="R102" s="117" t="b">
        <v>1</v>
      </c>
      <c r="S102" s="117" t="b">
        <v>1</v>
      </c>
    </row>
    <row r="103" spans="1:19" x14ac:dyDescent="0.25">
      <c r="A103" s="117" t="s">
        <v>1312</v>
      </c>
      <c r="B103" s="180">
        <v>1</v>
      </c>
      <c r="C103" s="117">
        <v>2</v>
      </c>
      <c r="D103" s="181">
        <f>HNTopUp!E103</f>
        <v>400084</v>
      </c>
      <c r="E103" s="117" t="b">
        <v>1</v>
      </c>
      <c r="F103" s="182" t="str">
        <f>HNTopUp!N103&amp;"."&amp;$C$5</f>
        <v>2032.EHCP.I03.2.Ma22</v>
      </c>
      <c r="G103" s="183">
        <f t="shared" ca="1" si="2"/>
        <v>44697</v>
      </c>
      <c r="H103" s="316" cm="1">
        <f t="array" ref="H103">-IF(SUMPRODUCT((HNTopUp!$Q$19:$AB$19=$B$5)*HNTopUp!Q103:AB103)&lt;0,SUMPRODUCT((HNTopUp!$Q$19:$AB$19=$B$5)*HNTopUp!Q103:AB103),0)</f>
        <v>0</v>
      </c>
      <c r="I103" s="115">
        <f t="shared" ca="1" si="3"/>
        <v>44697</v>
      </c>
      <c r="J103" s="117">
        <v>3</v>
      </c>
      <c r="K103" s="117" t="b">
        <v>1</v>
      </c>
      <c r="L103" s="117" t="s">
        <v>1313</v>
      </c>
      <c r="M103" s="117" t="b">
        <v>1</v>
      </c>
      <c r="N103" s="117" t="s">
        <v>1276</v>
      </c>
      <c r="O103" s="182" t="str">
        <f>LEFT(HNTopUp!D103,16)&amp;"."&amp;F103</f>
        <v>Holly Park Schoo.2032.EHCP.I03.2.Ma22</v>
      </c>
      <c r="P103" s="185" t="str">
        <f>HNTopUp!O103</f>
        <v>11436/543965</v>
      </c>
      <c r="Q103" s="117" t="b">
        <v>1</v>
      </c>
      <c r="R103" s="117" t="b">
        <v>1</v>
      </c>
      <c r="S103" s="117" t="b">
        <v>1</v>
      </c>
    </row>
    <row r="104" spans="1:19" x14ac:dyDescent="0.25">
      <c r="A104" s="117" t="s">
        <v>1312</v>
      </c>
      <c r="B104" s="180">
        <v>1</v>
      </c>
      <c r="C104" s="117">
        <v>2</v>
      </c>
      <c r="D104" s="181">
        <f>HNTopUp!E104</f>
        <v>400084</v>
      </c>
      <c r="E104" s="117" t="b">
        <v>1</v>
      </c>
      <c r="F104" s="182" t="str">
        <f>HNTopUp!N104&amp;"."&amp;$C$5</f>
        <v>2032.SENI.I03.3.Ma22</v>
      </c>
      <c r="G104" s="183">
        <f t="shared" ca="1" si="2"/>
        <v>44697</v>
      </c>
      <c r="H104" s="316" cm="1">
        <f t="array" ref="H104">-IF(SUMPRODUCT((HNTopUp!$Q$19:$AB$19=$B$5)*HNTopUp!Q104:AB104)&lt;0,SUMPRODUCT((HNTopUp!$Q$19:$AB$19=$B$5)*HNTopUp!Q104:AB104),0)</f>
        <v>0</v>
      </c>
      <c r="I104" s="115">
        <f t="shared" ca="1" si="3"/>
        <v>44697</v>
      </c>
      <c r="J104" s="117">
        <v>3</v>
      </c>
      <c r="K104" s="117" t="b">
        <v>1</v>
      </c>
      <c r="L104" s="117" t="s">
        <v>1313</v>
      </c>
      <c r="M104" s="117" t="b">
        <v>1</v>
      </c>
      <c r="N104" s="117" t="s">
        <v>1276</v>
      </c>
      <c r="O104" s="182" t="str">
        <f>LEFT(HNTopUp!D104,16)&amp;"."&amp;F104</f>
        <v>Holly Park Schoo.2032.SENI.I03.3.Ma22</v>
      </c>
      <c r="P104" s="185" t="str">
        <f>HNTopUp!O104</f>
        <v>10265/543965</v>
      </c>
      <c r="Q104" s="117" t="b">
        <v>1</v>
      </c>
      <c r="R104" s="117" t="b">
        <v>1</v>
      </c>
      <c r="S104" s="117" t="b">
        <v>1</v>
      </c>
    </row>
    <row r="105" spans="1:19" x14ac:dyDescent="0.25">
      <c r="A105" s="117" t="s">
        <v>1312</v>
      </c>
      <c r="B105" s="180">
        <v>1</v>
      </c>
      <c r="C105" s="117">
        <v>2</v>
      </c>
      <c r="D105" s="181">
        <f>HNTopUp!E105</f>
        <v>400008</v>
      </c>
      <c r="E105" s="117" t="b">
        <v>1</v>
      </c>
      <c r="F105" s="182" t="str">
        <f>HNTopUp!N105&amp;"."&amp;$C$5</f>
        <v>3304.EHCP.I03.1.Ma22</v>
      </c>
      <c r="G105" s="183">
        <f t="shared" ca="1" si="2"/>
        <v>44697</v>
      </c>
      <c r="H105" s="316" cm="1">
        <f t="array" ref="H105">-IF(SUMPRODUCT((HNTopUp!$Q$19:$AB$19=$B$5)*HNTopUp!Q105:AB105)&lt;0,SUMPRODUCT((HNTopUp!$Q$19:$AB$19=$B$5)*HNTopUp!Q105:AB105),0)</f>
        <v>0</v>
      </c>
      <c r="I105" s="115">
        <f t="shared" ca="1" si="3"/>
        <v>44697</v>
      </c>
      <c r="J105" s="117">
        <v>3</v>
      </c>
      <c r="K105" s="117" t="b">
        <v>1</v>
      </c>
      <c r="L105" s="117" t="s">
        <v>1313</v>
      </c>
      <c r="M105" s="117" t="b">
        <v>1</v>
      </c>
      <c r="N105" s="117" t="s">
        <v>1276</v>
      </c>
      <c r="O105" s="182" t="str">
        <f>LEFT(HNTopUp!D105,16)&amp;"."&amp;F105</f>
        <v>Holy Trinity Sch.3304.EHCP.I03.1.Ma22</v>
      </c>
      <c r="P105" s="185" t="str">
        <f>HNTopUp!O105</f>
        <v>11431/543965</v>
      </c>
      <c r="Q105" s="117" t="b">
        <v>1</v>
      </c>
      <c r="R105" s="117" t="b">
        <v>1</v>
      </c>
      <c r="S105" s="117" t="b">
        <v>1</v>
      </c>
    </row>
    <row r="106" spans="1:19" x14ac:dyDescent="0.25">
      <c r="A106" s="117" t="s">
        <v>1312</v>
      </c>
      <c r="B106" s="180">
        <v>1</v>
      </c>
      <c r="C106" s="117">
        <v>2</v>
      </c>
      <c r="D106" s="181">
        <f>HNTopUp!E106</f>
        <v>400008</v>
      </c>
      <c r="E106" s="117" t="b">
        <v>1</v>
      </c>
      <c r="F106" s="182" t="str">
        <f>HNTopUp!N106&amp;"."&amp;$C$5</f>
        <v>3304.SENI.I03.2.Ma22</v>
      </c>
      <c r="G106" s="183">
        <f t="shared" ca="1" si="2"/>
        <v>44697</v>
      </c>
      <c r="H106" s="316" cm="1">
        <f t="array" ref="H106">-IF(SUMPRODUCT((HNTopUp!$Q$19:$AB$19=$B$5)*HNTopUp!Q106:AB106)&lt;0,SUMPRODUCT((HNTopUp!$Q$19:$AB$19=$B$5)*HNTopUp!Q106:AB106),0)</f>
        <v>0</v>
      </c>
      <c r="I106" s="115">
        <f t="shared" ca="1" si="3"/>
        <v>44697</v>
      </c>
      <c r="J106" s="117">
        <v>3</v>
      </c>
      <c r="K106" s="117" t="b">
        <v>1</v>
      </c>
      <c r="L106" s="117" t="s">
        <v>1313</v>
      </c>
      <c r="M106" s="117" t="b">
        <v>1</v>
      </c>
      <c r="N106" s="117" t="s">
        <v>1276</v>
      </c>
      <c r="O106" s="182" t="str">
        <f>LEFT(HNTopUp!D106,16)&amp;"."&amp;F106</f>
        <v>Holy Trinity Sch.3304.SENI.I03.2.Ma22</v>
      </c>
      <c r="P106" s="185" t="str">
        <f>HNTopUp!O106</f>
        <v>10265/543965</v>
      </c>
      <c r="Q106" s="117" t="b">
        <v>1</v>
      </c>
      <c r="R106" s="117" t="b">
        <v>1</v>
      </c>
      <c r="S106" s="117" t="b">
        <v>1</v>
      </c>
    </row>
    <row r="107" spans="1:19" x14ac:dyDescent="0.25">
      <c r="A107" s="117" t="s">
        <v>1312</v>
      </c>
      <c r="B107" s="180">
        <v>1</v>
      </c>
      <c r="C107" s="117">
        <v>2</v>
      </c>
      <c r="D107" s="181">
        <f>HNTopUp!E107</f>
        <v>151702</v>
      </c>
      <c r="E107" s="117" t="b">
        <v>1</v>
      </c>
      <c r="F107" s="182" t="str">
        <f>HNTopUp!N107&amp;"."&amp;$C$5</f>
        <v>2047.EHCP.I03.1.Ma22</v>
      </c>
      <c r="G107" s="183">
        <f t="shared" ca="1" si="2"/>
        <v>44697</v>
      </c>
      <c r="H107" s="316" cm="1">
        <f t="array" ref="H107">-IF(SUMPRODUCT((HNTopUp!$Q$19:$AB$19=$B$5)*HNTopUp!Q107:AB107)&lt;0,SUMPRODUCT((HNTopUp!$Q$19:$AB$19=$B$5)*HNTopUp!Q107:AB107),0)</f>
        <v>0</v>
      </c>
      <c r="I107" s="115">
        <f t="shared" ca="1" si="3"/>
        <v>44697</v>
      </c>
      <c r="J107" s="117">
        <v>3</v>
      </c>
      <c r="K107" s="117" t="b">
        <v>1</v>
      </c>
      <c r="L107" s="117" t="s">
        <v>1313</v>
      </c>
      <c r="M107" s="117" t="b">
        <v>1</v>
      </c>
      <c r="N107" s="117" t="s">
        <v>1276</v>
      </c>
      <c r="O107" s="182" t="str">
        <f>LEFT(HNTopUp!D107,16)&amp;"."&amp;F107</f>
        <v>Hyde School.2047.EHCP.I03.1.Ma22</v>
      </c>
      <c r="P107" s="185" t="str">
        <f>HNTopUp!O107</f>
        <v>11443/516500</v>
      </c>
      <c r="Q107" s="117" t="b">
        <v>1</v>
      </c>
      <c r="R107" s="117" t="b">
        <v>1</v>
      </c>
      <c r="S107" s="117" t="b">
        <v>1</v>
      </c>
    </row>
    <row r="108" spans="1:19" x14ac:dyDescent="0.25">
      <c r="A108" s="117" t="s">
        <v>1312</v>
      </c>
      <c r="B108" s="180">
        <v>1</v>
      </c>
      <c r="C108" s="117">
        <v>2</v>
      </c>
      <c r="D108" s="181">
        <f>HNTopUp!E108</f>
        <v>143982</v>
      </c>
      <c r="E108" s="117" t="b">
        <v>1</v>
      </c>
      <c r="F108" s="182" t="str">
        <f>HNTopUp!N108&amp;"."&amp;$C$5</f>
        <v>3515.EHCP.I03.1.Ma22</v>
      </c>
      <c r="G108" s="183">
        <f t="shared" ca="1" si="2"/>
        <v>44697</v>
      </c>
      <c r="H108" s="316" cm="1">
        <f t="array" ref="H108">-IF(SUMPRODUCT((HNTopUp!$Q$19:$AB$19=$B$5)*HNTopUp!Q108:AB108)&lt;0,SUMPRODUCT((HNTopUp!$Q$19:$AB$19=$B$5)*HNTopUp!Q108:AB108),0)</f>
        <v>0</v>
      </c>
      <c r="I108" s="115">
        <f t="shared" ca="1" si="3"/>
        <v>44697</v>
      </c>
      <c r="J108" s="117">
        <v>3</v>
      </c>
      <c r="K108" s="117" t="b">
        <v>1</v>
      </c>
      <c r="L108" s="117" t="s">
        <v>1313</v>
      </c>
      <c r="M108" s="117" t="b">
        <v>1</v>
      </c>
      <c r="N108" s="117" t="s">
        <v>1276</v>
      </c>
      <c r="O108" s="182" t="str">
        <f>LEFT(HNTopUp!D108,16)&amp;"."&amp;F108</f>
        <v>Independent Jewi.3515.EHCP.I03.1.Ma22</v>
      </c>
      <c r="P108" s="185" t="str">
        <f>HNTopUp!O108</f>
        <v>11443/516500</v>
      </c>
      <c r="Q108" s="117" t="b">
        <v>1</v>
      </c>
      <c r="R108" s="117" t="b">
        <v>1</v>
      </c>
      <c r="S108" s="117" t="b">
        <v>1</v>
      </c>
    </row>
    <row r="109" spans="1:19" x14ac:dyDescent="0.25">
      <c r="A109" s="117" t="s">
        <v>1312</v>
      </c>
      <c r="B109" s="180">
        <v>1</v>
      </c>
      <c r="C109" s="117">
        <v>2</v>
      </c>
      <c r="D109" s="181">
        <f>HNTopUp!E109</f>
        <v>400140</v>
      </c>
      <c r="E109" s="117" t="b">
        <v>1</v>
      </c>
      <c r="F109" s="182" t="str">
        <f>HNTopUp!N109&amp;"."&amp;$C$5</f>
        <v>5427.ARPs.I03.1.Ma22</v>
      </c>
      <c r="G109" s="183">
        <f t="shared" ca="1" si="2"/>
        <v>44697</v>
      </c>
      <c r="H109" s="316" cm="1">
        <f t="array" ref="H109">-IF(SUMPRODUCT((HNTopUp!$Q$19:$AB$19=$B$5)*HNTopUp!Q109:AB109)&lt;0,SUMPRODUCT((HNTopUp!$Q$19:$AB$19=$B$5)*HNTopUp!Q109:AB109),0)</f>
        <v>0</v>
      </c>
      <c r="I109" s="115">
        <f t="shared" ca="1" si="3"/>
        <v>44697</v>
      </c>
      <c r="J109" s="117">
        <v>3</v>
      </c>
      <c r="K109" s="117" t="b">
        <v>1</v>
      </c>
      <c r="L109" s="117" t="s">
        <v>1313</v>
      </c>
      <c r="M109" s="117" t="b">
        <v>1</v>
      </c>
      <c r="N109" s="117" t="s">
        <v>1276</v>
      </c>
      <c r="O109" s="182" t="str">
        <f>LEFT(HNTopUp!D109,16)&amp;"."&amp;F109</f>
        <v>JCoSS.5427.ARPs.I03.1.Ma22</v>
      </c>
      <c r="P109" s="185" t="str">
        <f>HNTopUp!O109</f>
        <v>11434/543965</v>
      </c>
      <c r="Q109" s="117" t="b">
        <v>1</v>
      </c>
      <c r="R109" s="117" t="b">
        <v>1</v>
      </c>
      <c r="S109" s="117" t="b">
        <v>1</v>
      </c>
    </row>
    <row r="110" spans="1:19" x14ac:dyDescent="0.25">
      <c r="A110" s="117" t="s">
        <v>1312</v>
      </c>
      <c r="B110" s="180">
        <v>1</v>
      </c>
      <c r="C110" s="117">
        <v>2</v>
      </c>
      <c r="D110" s="181">
        <f>HNTopUp!E110</f>
        <v>400140</v>
      </c>
      <c r="E110" s="117" t="b">
        <v>1</v>
      </c>
      <c r="F110" s="182" t="str">
        <f>HNTopUp!N110&amp;"."&amp;$C$5</f>
        <v>5427.EHCP.I03.2.Ma22</v>
      </c>
      <c r="G110" s="183">
        <f t="shared" ca="1" si="2"/>
        <v>44697</v>
      </c>
      <c r="H110" s="316" cm="1">
        <f t="array" ref="H110">-IF(SUMPRODUCT((HNTopUp!$Q$19:$AB$19=$B$5)*HNTopUp!Q110:AB110)&lt;0,SUMPRODUCT((HNTopUp!$Q$19:$AB$19=$B$5)*HNTopUp!Q110:AB110),0)</f>
        <v>0</v>
      </c>
      <c r="I110" s="115">
        <f t="shared" ca="1" si="3"/>
        <v>44697</v>
      </c>
      <c r="J110" s="117">
        <v>3</v>
      </c>
      <c r="K110" s="117" t="b">
        <v>1</v>
      </c>
      <c r="L110" s="117" t="s">
        <v>1313</v>
      </c>
      <c r="M110" s="117" t="b">
        <v>1</v>
      </c>
      <c r="N110" s="117" t="s">
        <v>1276</v>
      </c>
      <c r="O110" s="182" t="str">
        <f>LEFT(HNTopUp!D110,16)&amp;"."&amp;F110</f>
        <v>JCoSS.5427.EHCP.I03.2.Ma22</v>
      </c>
      <c r="P110" s="185" t="str">
        <f>HNTopUp!O110</f>
        <v>11435/543965</v>
      </c>
      <c r="Q110" s="117" t="b">
        <v>1</v>
      </c>
      <c r="R110" s="117" t="b">
        <v>1</v>
      </c>
      <c r="S110" s="117" t="b">
        <v>1</v>
      </c>
    </row>
    <row r="111" spans="1:19" x14ac:dyDescent="0.25">
      <c r="A111" s="117" t="s">
        <v>1312</v>
      </c>
      <c r="B111" s="180">
        <v>1</v>
      </c>
      <c r="C111" s="117">
        <v>2</v>
      </c>
      <c r="D111" s="181">
        <f>HNTopUp!E111</f>
        <v>105221</v>
      </c>
      <c r="E111" s="117" t="b">
        <v>1</v>
      </c>
      <c r="F111" s="182" t="str">
        <f>HNTopUp!N111&amp;"."&amp;$C$5</f>
        <v>6085.SPEC.I03.1.Ma22</v>
      </c>
      <c r="G111" s="183">
        <f t="shared" ca="1" si="2"/>
        <v>44697</v>
      </c>
      <c r="H111" s="316" cm="1">
        <f t="array" ref="H111">-IF(SUMPRODUCT((HNTopUp!$Q$19:$AB$19=$B$5)*HNTopUp!Q111:AB111)&lt;0,SUMPRODUCT((HNTopUp!$Q$19:$AB$19=$B$5)*HNTopUp!Q111:AB111),0)</f>
        <v>0</v>
      </c>
      <c r="I111" s="115">
        <f t="shared" ca="1" si="3"/>
        <v>44697</v>
      </c>
      <c r="J111" s="117">
        <v>3</v>
      </c>
      <c r="K111" s="117" t="b">
        <v>1</v>
      </c>
      <c r="L111" s="117" t="s">
        <v>1313</v>
      </c>
      <c r="M111" s="117" t="b">
        <v>1</v>
      </c>
      <c r="N111" s="117" t="s">
        <v>1276</v>
      </c>
      <c r="O111" s="182" t="str">
        <f>LEFT(HNTopUp!D111,16)&amp;"."&amp;F111</f>
        <v>Kisharon Inclusi.6085.SPEC.I03.1.Ma22</v>
      </c>
      <c r="P111" s="185" t="str">
        <f>HNTopUp!O111</f>
        <v>11491/516500</v>
      </c>
      <c r="Q111" s="117" t="b">
        <v>1</v>
      </c>
      <c r="R111" s="117" t="b">
        <v>1</v>
      </c>
      <c r="S111" s="117" t="b">
        <v>1</v>
      </c>
    </row>
    <row r="112" spans="1:19" x14ac:dyDescent="0.25">
      <c r="A112" s="117" t="s">
        <v>1312</v>
      </c>
      <c r="B112" s="180">
        <v>1</v>
      </c>
      <c r="C112" s="117">
        <v>2</v>
      </c>
      <c r="D112" s="181">
        <f>HNTopUp!E112</f>
        <v>400046</v>
      </c>
      <c r="E112" s="117" t="b">
        <v>1</v>
      </c>
      <c r="F112" s="182" t="str">
        <f>HNTopUp!N112&amp;"."&amp;$C$5</f>
        <v>2036.ARPs.I03.1.Ma22</v>
      </c>
      <c r="G112" s="183">
        <f t="shared" ca="1" si="2"/>
        <v>44697</v>
      </c>
      <c r="H112" s="316" cm="1">
        <f t="array" ref="H112">-IF(SUMPRODUCT((HNTopUp!$Q$19:$AB$19=$B$5)*HNTopUp!Q112:AB112)&lt;0,SUMPRODUCT((HNTopUp!$Q$19:$AB$19=$B$5)*HNTopUp!Q112:AB112),0)</f>
        <v>0</v>
      </c>
      <c r="I112" s="115">
        <f t="shared" ca="1" si="3"/>
        <v>44697</v>
      </c>
      <c r="J112" s="117">
        <v>3</v>
      </c>
      <c r="K112" s="117" t="b">
        <v>1</v>
      </c>
      <c r="L112" s="117" t="s">
        <v>1313</v>
      </c>
      <c r="M112" s="117" t="b">
        <v>1</v>
      </c>
      <c r="N112" s="117" t="s">
        <v>1276</v>
      </c>
      <c r="O112" s="182" t="str">
        <f>LEFT(HNTopUp!D112,16)&amp;"."&amp;F112</f>
        <v>Livingstone Scho.2036.ARPs.I03.1.Ma22</v>
      </c>
      <c r="P112" s="185" t="str">
        <f>HNTopUp!O112</f>
        <v>11432/543965</v>
      </c>
      <c r="Q112" s="117" t="b">
        <v>1</v>
      </c>
      <c r="R112" s="117" t="b">
        <v>1</v>
      </c>
      <c r="S112" s="117" t="b">
        <v>1</v>
      </c>
    </row>
    <row r="113" spans="1:19" x14ac:dyDescent="0.25">
      <c r="A113" s="117" t="s">
        <v>1312</v>
      </c>
      <c r="B113" s="180">
        <v>1</v>
      </c>
      <c r="C113" s="117">
        <v>2</v>
      </c>
      <c r="D113" s="181">
        <f>HNTopUp!E113</f>
        <v>400046</v>
      </c>
      <c r="E113" s="117" t="b">
        <v>1</v>
      </c>
      <c r="F113" s="182" t="str">
        <f>HNTopUp!N113&amp;"."&amp;$C$5</f>
        <v>2036.EHCP.I03.2.Ma22</v>
      </c>
      <c r="G113" s="183">
        <f t="shared" ca="1" si="2"/>
        <v>44697</v>
      </c>
      <c r="H113" s="316" cm="1">
        <f t="array" ref="H113">-IF(SUMPRODUCT((HNTopUp!$Q$19:$AB$19=$B$5)*HNTopUp!Q113:AB113)&lt;0,SUMPRODUCT((HNTopUp!$Q$19:$AB$19=$B$5)*HNTopUp!Q113:AB113),0)</f>
        <v>0</v>
      </c>
      <c r="I113" s="115">
        <f t="shared" ca="1" si="3"/>
        <v>44697</v>
      </c>
      <c r="J113" s="117">
        <v>3</v>
      </c>
      <c r="K113" s="117" t="b">
        <v>1</v>
      </c>
      <c r="L113" s="117" t="s">
        <v>1313</v>
      </c>
      <c r="M113" s="117" t="b">
        <v>1</v>
      </c>
      <c r="N113" s="117" t="s">
        <v>1276</v>
      </c>
      <c r="O113" s="182" t="str">
        <f>LEFT(HNTopUp!D113,16)&amp;"."&amp;F113</f>
        <v>Livingstone Scho.2036.EHCP.I03.2.Ma22</v>
      </c>
      <c r="P113" s="185" t="str">
        <f>HNTopUp!O113</f>
        <v>11431/543965</v>
      </c>
      <c r="Q113" s="117" t="b">
        <v>1</v>
      </c>
      <c r="R113" s="117" t="b">
        <v>1</v>
      </c>
      <c r="S113" s="117" t="b">
        <v>1</v>
      </c>
    </row>
    <row r="114" spans="1:19" x14ac:dyDescent="0.25">
      <c r="A114" s="117" t="s">
        <v>1312</v>
      </c>
      <c r="B114" s="180">
        <v>1</v>
      </c>
      <c r="C114" s="117">
        <v>2</v>
      </c>
      <c r="D114" s="181">
        <f>HNTopUp!E114</f>
        <v>400046</v>
      </c>
      <c r="E114" s="117" t="b">
        <v>1</v>
      </c>
      <c r="F114" s="182" t="str">
        <f>HNTopUp!N114&amp;"."&amp;$C$5</f>
        <v>2036.SENI.I03.3.Ma22</v>
      </c>
      <c r="G114" s="183">
        <f t="shared" ca="1" si="2"/>
        <v>44697</v>
      </c>
      <c r="H114" s="316" cm="1">
        <f t="array" ref="H114">-IF(SUMPRODUCT((HNTopUp!$Q$19:$AB$19=$B$5)*HNTopUp!Q114:AB114)&lt;0,SUMPRODUCT((HNTopUp!$Q$19:$AB$19=$B$5)*HNTopUp!Q114:AB114),0)</f>
        <v>0</v>
      </c>
      <c r="I114" s="115">
        <f t="shared" ca="1" si="3"/>
        <v>44697</v>
      </c>
      <c r="J114" s="117">
        <v>3</v>
      </c>
      <c r="K114" s="117" t="b">
        <v>1</v>
      </c>
      <c r="L114" s="117" t="s">
        <v>1313</v>
      </c>
      <c r="M114" s="117" t="b">
        <v>1</v>
      </c>
      <c r="N114" s="117" t="s">
        <v>1276</v>
      </c>
      <c r="O114" s="182" t="str">
        <f>LEFT(HNTopUp!D114,16)&amp;"."&amp;F114</f>
        <v>Livingstone Scho.2036.SENI.I03.3.Ma22</v>
      </c>
      <c r="P114" s="185" t="str">
        <f>HNTopUp!O114</f>
        <v>10265/543965</v>
      </c>
      <c r="Q114" s="117" t="b">
        <v>1</v>
      </c>
      <c r="R114" s="117" t="b">
        <v>1</v>
      </c>
      <c r="S114" s="117" t="b">
        <v>1</v>
      </c>
    </row>
    <row r="115" spans="1:19" x14ac:dyDescent="0.25">
      <c r="A115" s="117" t="s">
        <v>1312</v>
      </c>
      <c r="B115" s="180">
        <v>1</v>
      </c>
      <c r="C115" s="117">
        <v>2</v>
      </c>
      <c r="D115" s="181">
        <f>HNTopUp!E115</f>
        <v>400116</v>
      </c>
      <c r="E115" s="117" t="b">
        <v>1</v>
      </c>
      <c r="F115" s="182" t="str">
        <f>HNTopUp!N115&amp;"."&amp;$C$5</f>
        <v>6905.ARPs.I03.1.Ma22</v>
      </c>
      <c r="G115" s="183">
        <f t="shared" ca="1" si="2"/>
        <v>44697</v>
      </c>
      <c r="H115" s="316" cm="1">
        <f t="array" ref="H115">-IF(SUMPRODUCT((HNTopUp!$Q$19:$AB$19=$B$5)*HNTopUp!Q115:AB115)&lt;0,SUMPRODUCT((HNTopUp!$Q$19:$AB$19=$B$5)*HNTopUp!Q115:AB115),0)</f>
        <v>0</v>
      </c>
      <c r="I115" s="115">
        <f t="shared" ca="1" si="3"/>
        <v>44697</v>
      </c>
      <c r="J115" s="117">
        <v>3</v>
      </c>
      <c r="K115" s="117" t="b">
        <v>1</v>
      </c>
      <c r="L115" s="117" t="s">
        <v>1313</v>
      </c>
      <c r="M115" s="117" t="b">
        <v>1</v>
      </c>
      <c r="N115" s="117" t="s">
        <v>1276</v>
      </c>
      <c r="O115" s="182" t="str">
        <f>LEFT(HNTopUp!D115,16)&amp;"."&amp;F115</f>
        <v>London Academy.6905.ARPs.I03.1.Ma22</v>
      </c>
      <c r="P115" s="185" t="str">
        <f>HNTopUp!O115</f>
        <v>11423/516500</v>
      </c>
      <c r="Q115" s="117" t="b">
        <v>1</v>
      </c>
      <c r="R115" s="117" t="b">
        <v>1</v>
      </c>
      <c r="S115" s="117" t="b">
        <v>1</v>
      </c>
    </row>
    <row r="116" spans="1:19" x14ac:dyDescent="0.25">
      <c r="A116" s="117" t="s">
        <v>1312</v>
      </c>
      <c r="B116" s="180">
        <v>1</v>
      </c>
      <c r="C116" s="117">
        <v>2</v>
      </c>
      <c r="D116" s="181">
        <f>HNTopUp!E116</f>
        <v>400116</v>
      </c>
      <c r="E116" s="117" t="b">
        <v>1</v>
      </c>
      <c r="F116" s="182" t="str">
        <f>HNTopUp!N116&amp;"."&amp;$C$5</f>
        <v>6905.EHCP.I03.2.Ma22</v>
      </c>
      <c r="G116" s="183">
        <f t="shared" ca="1" si="2"/>
        <v>44697</v>
      </c>
      <c r="H116" s="316" cm="1">
        <f t="array" ref="H116">-IF(SUMPRODUCT((HNTopUp!$Q$19:$AB$19=$B$5)*HNTopUp!Q116:AB116)&lt;0,SUMPRODUCT((HNTopUp!$Q$19:$AB$19=$B$5)*HNTopUp!Q116:AB116),0)</f>
        <v>0</v>
      </c>
      <c r="I116" s="115">
        <f t="shared" ca="1" si="3"/>
        <v>44697</v>
      </c>
      <c r="J116" s="117">
        <v>3</v>
      </c>
      <c r="K116" s="117" t="b">
        <v>1</v>
      </c>
      <c r="L116" s="117" t="s">
        <v>1313</v>
      </c>
      <c r="M116" s="117" t="b">
        <v>1</v>
      </c>
      <c r="N116" s="117" t="s">
        <v>1276</v>
      </c>
      <c r="O116" s="182" t="str">
        <f>LEFT(HNTopUp!D116,16)&amp;"."&amp;F116</f>
        <v>London Academy.6905.EHCP.I03.2.Ma22</v>
      </c>
      <c r="P116" s="185" t="str">
        <f>HNTopUp!O116</f>
        <v>11442/516500</v>
      </c>
      <c r="Q116" s="117" t="b">
        <v>1</v>
      </c>
      <c r="R116" s="117" t="b">
        <v>1</v>
      </c>
      <c r="S116" s="117" t="b">
        <v>1</v>
      </c>
    </row>
    <row r="117" spans="1:19" x14ac:dyDescent="0.25">
      <c r="A117" s="117" t="s">
        <v>1312</v>
      </c>
      <c r="B117" s="180">
        <v>1</v>
      </c>
      <c r="C117" s="117">
        <v>2</v>
      </c>
      <c r="D117" s="181">
        <f>HNTopUp!E117</f>
        <v>400116</v>
      </c>
      <c r="E117" s="117" t="b">
        <v>1</v>
      </c>
      <c r="F117" s="182" t="str">
        <f>HNTopUp!N117&amp;"."&amp;$C$5</f>
        <v>6905.EHCP.I03.3.Ma22</v>
      </c>
      <c r="G117" s="183">
        <f t="shared" ca="1" si="2"/>
        <v>44697</v>
      </c>
      <c r="H117" s="316" cm="1">
        <f t="array" ref="H117">-IF(SUMPRODUCT((HNTopUp!$Q$19:$AB$19=$B$5)*HNTopUp!Q117:AB117)&lt;0,SUMPRODUCT((HNTopUp!$Q$19:$AB$19=$B$5)*HNTopUp!Q117:AB117),0)</f>
        <v>0</v>
      </c>
      <c r="I117" s="115">
        <f t="shared" ca="1" si="3"/>
        <v>44697</v>
      </c>
      <c r="J117" s="117">
        <v>3</v>
      </c>
      <c r="K117" s="117" t="b">
        <v>1</v>
      </c>
      <c r="L117" s="117" t="s">
        <v>1313</v>
      </c>
      <c r="M117" s="117" t="b">
        <v>1</v>
      </c>
      <c r="N117" s="117" t="s">
        <v>1276</v>
      </c>
      <c r="O117" s="182" t="str">
        <f>LEFT(HNTopUp!D117,16)&amp;"."&amp;F117</f>
        <v>London Academy.6905.EHCP.I03.3.Ma22</v>
      </c>
      <c r="P117" s="185" t="str">
        <f>HNTopUp!O117</f>
        <v>11443/516500</v>
      </c>
      <c r="Q117" s="117" t="b">
        <v>1</v>
      </c>
      <c r="R117" s="117" t="b">
        <v>1</v>
      </c>
      <c r="S117" s="117" t="b">
        <v>1</v>
      </c>
    </row>
    <row r="118" spans="1:19" x14ac:dyDescent="0.25">
      <c r="A118" s="117" t="s">
        <v>1312</v>
      </c>
      <c r="B118" s="180">
        <v>1</v>
      </c>
      <c r="C118" s="117">
        <v>2</v>
      </c>
      <c r="D118" s="181">
        <f>HNTopUp!E118</f>
        <v>400030</v>
      </c>
      <c r="E118" s="117" t="b">
        <v>1</v>
      </c>
      <c r="F118" s="182" t="str">
        <f>HNTopUp!N118&amp;"."&amp;$C$5</f>
        <v>2037.EHCP.I03.1.Ma22</v>
      </c>
      <c r="G118" s="183">
        <f t="shared" ca="1" si="2"/>
        <v>44697</v>
      </c>
      <c r="H118" s="316" cm="1">
        <f t="array" ref="H118">-IF(SUMPRODUCT((HNTopUp!$Q$19:$AB$19=$B$5)*HNTopUp!Q118:AB118)&lt;0,SUMPRODUCT((HNTopUp!$Q$19:$AB$19=$B$5)*HNTopUp!Q118:AB118),0)</f>
        <v>0</v>
      </c>
      <c r="I118" s="115">
        <f t="shared" ca="1" si="3"/>
        <v>44697</v>
      </c>
      <c r="J118" s="117">
        <v>3</v>
      </c>
      <c r="K118" s="117" t="b">
        <v>1</v>
      </c>
      <c r="L118" s="117" t="s">
        <v>1313</v>
      </c>
      <c r="M118" s="117" t="b">
        <v>1</v>
      </c>
      <c r="N118" s="117" t="s">
        <v>1276</v>
      </c>
      <c r="O118" s="182" t="str">
        <f>LEFT(HNTopUp!D118,16)&amp;"."&amp;F118</f>
        <v>Manorside Primar.2037.EHCP.I03.1.Ma22</v>
      </c>
      <c r="P118" s="185" t="str">
        <f>HNTopUp!O118</f>
        <v>11431/543965</v>
      </c>
      <c r="Q118" s="117" t="b">
        <v>1</v>
      </c>
      <c r="R118" s="117" t="b">
        <v>1</v>
      </c>
      <c r="S118" s="117" t="b">
        <v>1</v>
      </c>
    </row>
    <row r="119" spans="1:19" x14ac:dyDescent="0.25">
      <c r="A119" s="117" t="s">
        <v>1312</v>
      </c>
      <c r="B119" s="180">
        <v>1</v>
      </c>
      <c r="C119" s="117">
        <v>2</v>
      </c>
      <c r="D119" s="181">
        <f>HNTopUp!E119</f>
        <v>400030</v>
      </c>
      <c r="E119" s="117" t="b">
        <v>1</v>
      </c>
      <c r="F119" s="182" t="str">
        <f>HNTopUp!N119&amp;"."&amp;$C$5</f>
        <v>2037.SENI.I03.2.Ma22</v>
      </c>
      <c r="G119" s="183">
        <f t="shared" ca="1" si="2"/>
        <v>44697</v>
      </c>
      <c r="H119" s="316" cm="1">
        <f t="array" ref="H119">-IF(SUMPRODUCT((HNTopUp!$Q$19:$AB$19=$B$5)*HNTopUp!Q119:AB119)&lt;0,SUMPRODUCT((HNTopUp!$Q$19:$AB$19=$B$5)*HNTopUp!Q119:AB119),0)</f>
        <v>0</v>
      </c>
      <c r="I119" s="115">
        <f t="shared" ca="1" si="3"/>
        <v>44697</v>
      </c>
      <c r="J119" s="117">
        <v>3</v>
      </c>
      <c r="K119" s="117" t="b">
        <v>1</v>
      </c>
      <c r="L119" s="117" t="s">
        <v>1313</v>
      </c>
      <c r="M119" s="117" t="b">
        <v>1</v>
      </c>
      <c r="N119" s="117" t="s">
        <v>1276</v>
      </c>
      <c r="O119" s="182" t="str">
        <f>LEFT(HNTopUp!D119,16)&amp;"."&amp;F119</f>
        <v>Manorside Primar.2037.SENI.I03.2.Ma22</v>
      </c>
      <c r="P119" s="185" t="str">
        <f>HNTopUp!O119</f>
        <v>10265/543965</v>
      </c>
      <c r="Q119" s="117" t="b">
        <v>1</v>
      </c>
      <c r="R119" s="117" t="b">
        <v>1</v>
      </c>
      <c r="S119" s="117" t="b">
        <v>1</v>
      </c>
    </row>
    <row r="120" spans="1:19" x14ac:dyDescent="0.25">
      <c r="A120" s="117" t="s">
        <v>1312</v>
      </c>
      <c r="B120" s="180">
        <v>1</v>
      </c>
      <c r="C120" s="117">
        <v>2</v>
      </c>
      <c r="D120" s="181">
        <f>HNTopUp!E120</f>
        <v>400063</v>
      </c>
      <c r="E120" s="117" t="b">
        <v>1</v>
      </c>
      <c r="F120" s="182" t="str">
        <f>HNTopUp!N120&amp;"."&amp;$C$5</f>
        <v>7010.SPEC.I03.1.Ma22</v>
      </c>
      <c r="G120" s="183">
        <f t="shared" ca="1" si="2"/>
        <v>44697</v>
      </c>
      <c r="H120" s="316" cm="1">
        <f t="array" ref="H120">-IF(SUMPRODUCT((HNTopUp!$Q$19:$AB$19=$B$5)*HNTopUp!Q120:AB120)&lt;0,SUMPRODUCT((HNTopUp!$Q$19:$AB$19=$B$5)*HNTopUp!Q120:AB120),0)</f>
        <v>0</v>
      </c>
      <c r="I120" s="115">
        <f t="shared" ca="1" si="3"/>
        <v>44697</v>
      </c>
      <c r="J120" s="117">
        <v>3</v>
      </c>
      <c r="K120" s="117" t="b">
        <v>1</v>
      </c>
      <c r="L120" s="117" t="s">
        <v>1313</v>
      </c>
      <c r="M120" s="117" t="b">
        <v>1</v>
      </c>
      <c r="N120" s="117" t="s">
        <v>1276</v>
      </c>
      <c r="O120" s="182" t="str">
        <f>LEFT(HNTopUp!D120,16)&amp;"."&amp;F120</f>
        <v>Mapledown.7010.SPEC.I03.1.Ma22</v>
      </c>
      <c r="P120" s="185" t="str">
        <f>HNTopUp!O120</f>
        <v>11433/543965</v>
      </c>
      <c r="Q120" s="117" t="b">
        <v>1</v>
      </c>
      <c r="R120" s="117" t="b">
        <v>1</v>
      </c>
      <c r="S120" s="117" t="b">
        <v>1</v>
      </c>
    </row>
    <row r="121" spans="1:19" x14ac:dyDescent="0.25">
      <c r="A121" s="117" t="s">
        <v>1312</v>
      </c>
      <c r="B121" s="180">
        <v>1</v>
      </c>
      <c r="C121" s="117">
        <v>2</v>
      </c>
      <c r="D121" s="181">
        <f>HNTopUp!E121</f>
        <v>400130</v>
      </c>
      <c r="E121" s="117" t="b">
        <v>1</v>
      </c>
      <c r="F121" s="182" t="str">
        <f>HNTopUp!N121&amp;"."&amp;$C$5</f>
        <v>3523.EHCP.I03.1.Ma22</v>
      </c>
      <c r="G121" s="183">
        <f t="shared" ca="1" si="2"/>
        <v>44697</v>
      </c>
      <c r="H121" s="316" cm="1">
        <f t="array" ref="H121">-IF(SUMPRODUCT((HNTopUp!$Q$19:$AB$19=$B$5)*HNTopUp!Q121:AB121)&lt;0,SUMPRODUCT((HNTopUp!$Q$19:$AB$19=$B$5)*HNTopUp!Q121:AB121),0)</f>
        <v>0</v>
      </c>
      <c r="I121" s="115">
        <f t="shared" ca="1" si="3"/>
        <v>44697</v>
      </c>
      <c r="J121" s="117">
        <v>3</v>
      </c>
      <c r="K121" s="117" t="b">
        <v>1</v>
      </c>
      <c r="L121" s="117" t="s">
        <v>1313</v>
      </c>
      <c r="M121" s="117" t="b">
        <v>1</v>
      </c>
      <c r="N121" s="117" t="s">
        <v>1276</v>
      </c>
      <c r="O121" s="182" t="str">
        <f>LEFT(HNTopUp!D121,16)&amp;"."&amp;F121</f>
        <v>Martin Primary S.3523.EHCP.I03.1.Ma22</v>
      </c>
      <c r="P121" s="185" t="str">
        <f>HNTopUp!O121</f>
        <v>11431/543965</v>
      </c>
      <c r="Q121" s="117" t="b">
        <v>1</v>
      </c>
      <c r="R121" s="117" t="b">
        <v>1</v>
      </c>
      <c r="S121" s="117" t="b">
        <v>1</v>
      </c>
    </row>
    <row r="122" spans="1:19" x14ac:dyDescent="0.25">
      <c r="A122" s="117" t="s">
        <v>1312</v>
      </c>
      <c r="B122" s="180">
        <v>1</v>
      </c>
      <c r="C122" s="117">
        <v>2</v>
      </c>
      <c r="D122" s="181">
        <f>HNTopUp!E122</f>
        <v>400130</v>
      </c>
      <c r="E122" s="117" t="b">
        <v>1</v>
      </c>
      <c r="F122" s="182" t="str">
        <f>HNTopUp!N122&amp;"."&amp;$C$5</f>
        <v>3523.SENI.I03.2.Ma22</v>
      </c>
      <c r="G122" s="183">
        <f t="shared" ca="1" si="2"/>
        <v>44697</v>
      </c>
      <c r="H122" s="316" cm="1">
        <f t="array" ref="H122">-IF(SUMPRODUCT((HNTopUp!$Q$19:$AB$19=$B$5)*HNTopUp!Q122:AB122)&lt;0,SUMPRODUCT((HNTopUp!$Q$19:$AB$19=$B$5)*HNTopUp!Q122:AB122),0)</f>
        <v>0</v>
      </c>
      <c r="I122" s="115">
        <f t="shared" ca="1" si="3"/>
        <v>44697</v>
      </c>
      <c r="J122" s="117">
        <v>3</v>
      </c>
      <c r="K122" s="117" t="b">
        <v>1</v>
      </c>
      <c r="L122" s="117" t="s">
        <v>1313</v>
      </c>
      <c r="M122" s="117" t="b">
        <v>1</v>
      </c>
      <c r="N122" s="117" t="s">
        <v>1276</v>
      </c>
      <c r="O122" s="182" t="str">
        <f>LEFT(HNTopUp!D122,16)&amp;"."&amp;F122</f>
        <v>Martin Primary S.3523.SENI.I03.2.Ma22</v>
      </c>
      <c r="P122" s="185" t="str">
        <f>HNTopUp!O122</f>
        <v>10265/543965</v>
      </c>
      <c r="Q122" s="117" t="b">
        <v>1</v>
      </c>
      <c r="R122" s="117" t="b">
        <v>1</v>
      </c>
      <c r="S122" s="117" t="b">
        <v>1</v>
      </c>
    </row>
    <row r="123" spans="1:19" x14ac:dyDescent="0.25">
      <c r="A123" s="117" t="s">
        <v>1312</v>
      </c>
      <c r="B123" s="180">
        <v>1</v>
      </c>
      <c r="C123" s="117">
        <v>2</v>
      </c>
      <c r="D123" s="181">
        <f>HNTopUp!E123</f>
        <v>400112</v>
      </c>
      <c r="E123" s="117" t="b">
        <v>1</v>
      </c>
      <c r="F123" s="182" t="str">
        <f>HNTopUp!N123&amp;"."&amp;$C$5</f>
        <v>5948.EHCP.I03.1.Ma22</v>
      </c>
      <c r="G123" s="183">
        <f t="shared" ca="1" si="2"/>
        <v>44697</v>
      </c>
      <c r="H123" s="316" cm="1">
        <f t="array" ref="H123">-IF(SUMPRODUCT((HNTopUp!$Q$19:$AB$19=$B$5)*HNTopUp!Q123:AB123)&lt;0,SUMPRODUCT((HNTopUp!$Q$19:$AB$19=$B$5)*HNTopUp!Q123:AB123),0)</f>
        <v>0</v>
      </c>
      <c r="I123" s="115">
        <f t="shared" ca="1" si="3"/>
        <v>44697</v>
      </c>
      <c r="J123" s="117">
        <v>3</v>
      </c>
      <c r="K123" s="117" t="b">
        <v>1</v>
      </c>
      <c r="L123" s="117" t="s">
        <v>1313</v>
      </c>
      <c r="M123" s="117" t="b">
        <v>1</v>
      </c>
      <c r="N123" s="117" t="s">
        <v>1276</v>
      </c>
      <c r="O123" s="182" t="str">
        <f>LEFT(HNTopUp!D123,16)&amp;"."&amp;F123</f>
        <v>Mathilda Marks-K.5948.EHCP.I03.1.Ma22</v>
      </c>
      <c r="P123" s="185" t="str">
        <f>HNTopUp!O123</f>
        <v>11431/543965</v>
      </c>
      <c r="Q123" s="117" t="b">
        <v>1</v>
      </c>
      <c r="R123" s="117" t="b">
        <v>1</v>
      </c>
      <c r="S123" s="117" t="b">
        <v>1</v>
      </c>
    </row>
    <row r="124" spans="1:19" x14ac:dyDescent="0.25">
      <c r="A124" s="117" t="s">
        <v>1312</v>
      </c>
      <c r="B124" s="180">
        <v>1</v>
      </c>
      <c r="C124" s="117">
        <v>2</v>
      </c>
      <c r="D124" s="181">
        <f>HNTopUp!E124</f>
        <v>400110</v>
      </c>
      <c r="E124" s="117" t="b">
        <v>1</v>
      </c>
      <c r="F124" s="182" t="str">
        <f>HNTopUp!N124&amp;"."&amp;$C$5</f>
        <v>5949.EHCP.I03.1.Ma22</v>
      </c>
      <c r="G124" s="183">
        <f t="shared" ca="1" si="2"/>
        <v>44697</v>
      </c>
      <c r="H124" s="316" cm="1">
        <f t="array" ref="H124">-IF(SUMPRODUCT((HNTopUp!$Q$19:$AB$19=$B$5)*HNTopUp!Q124:AB124)&lt;0,SUMPRODUCT((HNTopUp!$Q$19:$AB$19=$B$5)*HNTopUp!Q124:AB124),0)</f>
        <v>0</v>
      </c>
      <c r="I124" s="115">
        <f t="shared" ca="1" si="3"/>
        <v>44697</v>
      </c>
      <c r="J124" s="117">
        <v>3</v>
      </c>
      <c r="K124" s="117" t="b">
        <v>1</v>
      </c>
      <c r="L124" s="117" t="s">
        <v>1313</v>
      </c>
      <c r="M124" s="117" t="b">
        <v>1</v>
      </c>
      <c r="N124" s="117" t="s">
        <v>1276</v>
      </c>
      <c r="O124" s="182" t="str">
        <f>LEFT(HNTopUp!D124,16)&amp;"."&amp;F124</f>
        <v>Menorah Foundati.5949.EHCP.I03.1.Ma22</v>
      </c>
      <c r="P124" s="185" t="str">
        <f>HNTopUp!O124</f>
        <v>11431/543965</v>
      </c>
      <c r="Q124" s="117" t="b">
        <v>1</v>
      </c>
      <c r="R124" s="117" t="b">
        <v>1</v>
      </c>
      <c r="S124" s="117" t="b">
        <v>1</v>
      </c>
    </row>
    <row r="125" spans="1:19" x14ac:dyDescent="0.25">
      <c r="A125" s="117" t="s">
        <v>1312</v>
      </c>
      <c r="B125" s="180">
        <v>1</v>
      </c>
      <c r="C125" s="117">
        <v>2</v>
      </c>
      <c r="D125" s="181">
        <f>HNTopUp!E125</f>
        <v>400110</v>
      </c>
      <c r="E125" s="117" t="b">
        <v>1</v>
      </c>
      <c r="F125" s="182" t="str">
        <f>HNTopUp!N125&amp;"."&amp;$C$5</f>
        <v>5949.EHCP.I03.2.Ma22</v>
      </c>
      <c r="G125" s="183">
        <f t="shared" ca="1" si="2"/>
        <v>44697</v>
      </c>
      <c r="H125" s="316" cm="1">
        <f t="array" ref="H125">-IF(SUMPRODUCT((HNTopUp!$Q$19:$AB$19=$B$5)*HNTopUp!Q125:AB125)&lt;0,SUMPRODUCT((HNTopUp!$Q$19:$AB$19=$B$5)*HNTopUp!Q125:AB125),0)</f>
        <v>0</v>
      </c>
      <c r="I125" s="115">
        <f t="shared" ca="1" si="3"/>
        <v>44697</v>
      </c>
      <c r="J125" s="117">
        <v>3</v>
      </c>
      <c r="K125" s="117" t="b">
        <v>1</v>
      </c>
      <c r="L125" s="117" t="s">
        <v>1313</v>
      </c>
      <c r="M125" s="117" t="b">
        <v>1</v>
      </c>
      <c r="N125" s="117" t="s">
        <v>1276</v>
      </c>
      <c r="O125" s="182" t="str">
        <f>LEFT(HNTopUp!D125,16)&amp;"."&amp;F125</f>
        <v>Menorah Foundati.5949.EHCP.I03.2.Ma22</v>
      </c>
      <c r="P125" s="185" t="str">
        <f>HNTopUp!O125</f>
        <v>11436/543965</v>
      </c>
      <c r="Q125" s="117" t="b">
        <v>1</v>
      </c>
      <c r="R125" s="117" t="b">
        <v>1</v>
      </c>
      <c r="S125" s="117" t="b">
        <v>1</v>
      </c>
    </row>
    <row r="126" spans="1:19" x14ac:dyDescent="0.25">
      <c r="A126" s="117" t="s">
        <v>1312</v>
      </c>
      <c r="B126" s="180">
        <v>1</v>
      </c>
      <c r="C126" s="117">
        <v>2</v>
      </c>
      <c r="D126" s="181">
        <f>HNTopUp!E126</f>
        <v>107953</v>
      </c>
      <c r="E126" s="117" t="b">
        <v>1</v>
      </c>
      <c r="F126" s="182" t="str">
        <f>HNTopUp!N126&amp;"."&amp;$C$5</f>
        <v>4004.EHCP.I03.1.Ma22</v>
      </c>
      <c r="G126" s="183">
        <f t="shared" ca="1" si="2"/>
        <v>44697</v>
      </c>
      <c r="H126" s="316" cm="1">
        <f t="array" ref="H126">-IF(SUMPRODUCT((HNTopUp!$Q$19:$AB$19=$B$5)*HNTopUp!Q126:AB126)&lt;0,SUMPRODUCT((HNTopUp!$Q$19:$AB$19=$B$5)*HNTopUp!Q126:AB126),0)</f>
        <v>0</v>
      </c>
      <c r="I126" s="115">
        <f t="shared" ca="1" si="3"/>
        <v>44697</v>
      </c>
      <c r="J126" s="117">
        <v>3</v>
      </c>
      <c r="K126" s="117" t="b">
        <v>1</v>
      </c>
      <c r="L126" s="117" t="s">
        <v>1313</v>
      </c>
      <c r="M126" s="117" t="b">
        <v>1</v>
      </c>
      <c r="N126" s="117" t="s">
        <v>1276</v>
      </c>
      <c r="O126" s="182" t="str">
        <f>LEFT(HNTopUp!D126,16)&amp;"."&amp;F126</f>
        <v>Menorah High Sch.4004.EHCP.I03.1.Ma22</v>
      </c>
      <c r="P126" s="185" t="str">
        <f>HNTopUp!O126</f>
        <v>11435/543965</v>
      </c>
      <c r="Q126" s="117" t="b">
        <v>1</v>
      </c>
      <c r="R126" s="117" t="b">
        <v>1</v>
      </c>
      <c r="S126" s="117" t="b">
        <v>1</v>
      </c>
    </row>
    <row r="127" spans="1:19" x14ac:dyDescent="0.25">
      <c r="A127" s="117" t="s">
        <v>1312</v>
      </c>
      <c r="B127" s="180">
        <v>1</v>
      </c>
      <c r="C127" s="117">
        <v>2</v>
      </c>
      <c r="D127" s="181">
        <f>HNTopUp!E127</f>
        <v>400007</v>
      </c>
      <c r="E127" s="117" t="b">
        <v>1</v>
      </c>
      <c r="F127" s="182" t="str">
        <f>HNTopUp!N127&amp;"."&amp;$C$5</f>
        <v>3513.EHCP.I03.1.Ma22</v>
      </c>
      <c r="G127" s="183">
        <f t="shared" ca="1" si="2"/>
        <v>44697</v>
      </c>
      <c r="H127" s="316" cm="1">
        <f t="array" ref="H127">-IF(SUMPRODUCT((HNTopUp!$Q$19:$AB$19=$B$5)*HNTopUp!Q127:AB127)&lt;0,SUMPRODUCT((HNTopUp!$Q$19:$AB$19=$B$5)*HNTopUp!Q127:AB127),0)</f>
        <v>0</v>
      </c>
      <c r="I127" s="115">
        <f t="shared" ca="1" si="3"/>
        <v>44697</v>
      </c>
      <c r="J127" s="117">
        <v>3</v>
      </c>
      <c r="K127" s="117" t="b">
        <v>1</v>
      </c>
      <c r="L127" s="117" t="s">
        <v>1313</v>
      </c>
      <c r="M127" s="117" t="b">
        <v>1</v>
      </c>
      <c r="N127" s="117" t="s">
        <v>1276</v>
      </c>
      <c r="O127" s="182" t="str">
        <f>LEFT(HNTopUp!D127,16)&amp;"."&amp;F127</f>
        <v>Menorah Primary .3513.EHCP.I03.1.Ma22</v>
      </c>
      <c r="P127" s="185" t="str">
        <f>HNTopUp!O127</f>
        <v>11431/543965</v>
      </c>
      <c r="Q127" s="117" t="b">
        <v>1</v>
      </c>
      <c r="R127" s="117" t="b">
        <v>1</v>
      </c>
      <c r="S127" s="117" t="b">
        <v>1</v>
      </c>
    </row>
    <row r="128" spans="1:19" x14ac:dyDescent="0.25">
      <c r="A128" s="117" t="s">
        <v>1312</v>
      </c>
      <c r="B128" s="180">
        <v>1</v>
      </c>
      <c r="C128" s="117">
        <v>2</v>
      </c>
      <c r="D128" s="181">
        <f>HNTopUp!E128</f>
        <v>400007</v>
      </c>
      <c r="E128" s="117" t="b">
        <v>1</v>
      </c>
      <c r="F128" s="182" t="str">
        <f>HNTopUp!N128&amp;"."&amp;$C$5</f>
        <v>3513.SENI.I03.2.Ma22</v>
      </c>
      <c r="G128" s="183">
        <f t="shared" ca="1" si="2"/>
        <v>44697</v>
      </c>
      <c r="H128" s="316" cm="1">
        <f t="array" ref="H128">-IF(SUMPRODUCT((HNTopUp!$Q$19:$AB$19=$B$5)*HNTopUp!Q128:AB128)&lt;0,SUMPRODUCT((HNTopUp!$Q$19:$AB$19=$B$5)*HNTopUp!Q128:AB128),0)</f>
        <v>0</v>
      </c>
      <c r="I128" s="115">
        <f t="shared" ca="1" si="3"/>
        <v>44697</v>
      </c>
      <c r="J128" s="117">
        <v>3</v>
      </c>
      <c r="K128" s="117" t="b">
        <v>1</v>
      </c>
      <c r="L128" s="117" t="s">
        <v>1313</v>
      </c>
      <c r="M128" s="117" t="b">
        <v>1</v>
      </c>
      <c r="N128" s="117" t="s">
        <v>1276</v>
      </c>
      <c r="O128" s="182" t="str">
        <f>LEFT(HNTopUp!D128,16)&amp;"."&amp;F128</f>
        <v>Menorah Primary .3513.SENI.I03.2.Ma22</v>
      </c>
      <c r="P128" s="185" t="str">
        <f>HNTopUp!O128</f>
        <v>10265/543965</v>
      </c>
      <c r="Q128" s="117" t="b">
        <v>1</v>
      </c>
      <c r="R128" s="117" t="b">
        <v>1</v>
      </c>
      <c r="S128" s="117" t="b">
        <v>1</v>
      </c>
    </row>
    <row r="129" spans="1:19" x14ac:dyDescent="0.25">
      <c r="A129" s="117" t="s">
        <v>1312</v>
      </c>
      <c r="B129" s="180">
        <v>1</v>
      </c>
      <c r="C129" s="117">
        <v>2</v>
      </c>
      <c r="D129" s="181">
        <f>HNTopUp!E129</f>
        <v>144069</v>
      </c>
      <c r="E129" s="117" t="b">
        <v>1</v>
      </c>
      <c r="F129" s="182" t="str">
        <f>HNTopUp!N129&amp;"."&amp;$C$5</f>
        <v>5402.EHCP.I03.1.Ma22</v>
      </c>
      <c r="G129" s="183">
        <f t="shared" ca="1" si="2"/>
        <v>44697</v>
      </c>
      <c r="H129" s="316" cm="1">
        <f t="array" ref="H129">-IF(SUMPRODUCT((HNTopUp!$Q$19:$AB$19=$B$5)*HNTopUp!Q129:AB129)&lt;0,SUMPRODUCT((HNTopUp!$Q$19:$AB$19=$B$5)*HNTopUp!Q129:AB129),0)</f>
        <v>0</v>
      </c>
      <c r="I129" s="115">
        <f t="shared" ca="1" si="3"/>
        <v>44697</v>
      </c>
      <c r="J129" s="117">
        <v>3</v>
      </c>
      <c r="K129" s="117" t="b">
        <v>1</v>
      </c>
      <c r="L129" s="117" t="s">
        <v>1313</v>
      </c>
      <c r="M129" s="117" t="b">
        <v>1</v>
      </c>
      <c r="N129" s="117" t="s">
        <v>1276</v>
      </c>
      <c r="O129" s="182" t="str">
        <f>LEFT(HNTopUp!D129,16)&amp;"."&amp;F129</f>
        <v>Mill Hill County.5402.EHCP.I03.1.Ma22</v>
      </c>
      <c r="P129" s="185" t="str">
        <f>HNTopUp!O129</f>
        <v>11442/516500</v>
      </c>
      <c r="Q129" s="117" t="b">
        <v>1</v>
      </c>
      <c r="R129" s="117" t="b">
        <v>1</v>
      </c>
      <c r="S129" s="117" t="b">
        <v>1</v>
      </c>
    </row>
    <row r="130" spans="1:19" x14ac:dyDescent="0.25">
      <c r="A130" s="117" t="s">
        <v>1312</v>
      </c>
      <c r="B130" s="180">
        <v>1</v>
      </c>
      <c r="C130" s="117">
        <v>2</v>
      </c>
      <c r="D130" s="181">
        <f>HNTopUp!E130</f>
        <v>155126</v>
      </c>
      <c r="E130" s="117" t="b">
        <v>1</v>
      </c>
      <c r="F130" s="182" t="str">
        <f>HNTopUp!N130&amp;"."&amp;$C$5</f>
        <v>2048.EHCP.I03.1.Ma22</v>
      </c>
      <c r="G130" s="183">
        <f t="shared" ca="1" si="2"/>
        <v>44697</v>
      </c>
      <c r="H130" s="316" cm="1">
        <f t="array" ref="H130">-IF(SUMPRODUCT((HNTopUp!$Q$19:$AB$19=$B$5)*HNTopUp!Q130:AB130)&lt;0,SUMPRODUCT((HNTopUp!$Q$19:$AB$19=$B$5)*HNTopUp!Q130:AB130),0)</f>
        <v>0</v>
      </c>
      <c r="I130" s="115">
        <f t="shared" ca="1" si="3"/>
        <v>44697</v>
      </c>
      <c r="J130" s="117">
        <v>3</v>
      </c>
      <c r="K130" s="117" t="b">
        <v>1</v>
      </c>
      <c r="L130" s="117" t="s">
        <v>1313</v>
      </c>
      <c r="M130" s="117" t="b">
        <v>1</v>
      </c>
      <c r="N130" s="117" t="s">
        <v>1276</v>
      </c>
      <c r="O130" s="182" t="str">
        <f>LEFT(HNTopUp!D130,16)&amp;"."&amp;F130</f>
        <v>Millbrook Park C.2048.EHCP.I03.1.Ma22</v>
      </c>
      <c r="P130" s="185" t="str">
        <f>HNTopUp!O130</f>
        <v>11443/516500</v>
      </c>
      <c r="Q130" s="117" t="b">
        <v>1</v>
      </c>
      <c r="R130" s="117" t="b">
        <v>1</v>
      </c>
      <c r="S130" s="117" t="b">
        <v>1</v>
      </c>
    </row>
    <row r="131" spans="1:19" x14ac:dyDescent="0.25">
      <c r="A131" s="117" t="s">
        <v>1312</v>
      </c>
      <c r="B131" s="180">
        <v>1</v>
      </c>
      <c r="C131" s="117">
        <v>2</v>
      </c>
      <c r="D131" s="181">
        <f>HNTopUp!E131</f>
        <v>155126</v>
      </c>
      <c r="E131" s="117" t="b">
        <v>1</v>
      </c>
      <c r="F131" s="182" t="str">
        <f>HNTopUp!N131&amp;"."&amp;$C$5</f>
        <v>2048.EHCP.I03.2.Ma22</v>
      </c>
      <c r="G131" s="183">
        <f t="shared" ca="1" si="2"/>
        <v>44697</v>
      </c>
      <c r="H131" s="316" cm="1">
        <f t="array" ref="H131">-IF(SUMPRODUCT((HNTopUp!$Q$19:$AB$19=$B$5)*HNTopUp!Q131:AB131)&lt;0,SUMPRODUCT((HNTopUp!$Q$19:$AB$19=$B$5)*HNTopUp!Q131:AB131),0)</f>
        <v>0</v>
      </c>
      <c r="I131" s="115">
        <f t="shared" ca="1" si="3"/>
        <v>44697</v>
      </c>
      <c r="J131" s="117">
        <v>3</v>
      </c>
      <c r="K131" s="117" t="b">
        <v>1</v>
      </c>
      <c r="L131" s="117" t="s">
        <v>1313</v>
      </c>
      <c r="M131" s="117" t="b">
        <v>1</v>
      </c>
      <c r="N131" s="117" t="s">
        <v>1276</v>
      </c>
      <c r="O131" s="182" t="str">
        <f>LEFT(HNTopUp!D131,16)&amp;"."&amp;F131</f>
        <v>Millbrook Park C.2048.EHCP.I03.2.Ma22</v>
      </c>
      <c r="P131" s="185" t="str">
        <f>HNTopUp!O131</f>
        <v>11451/516500</v>
      </c>
      <c r="Q131" s="117" t="b">
        <v>1</v>
      </c>
      <c r="R131" s="117" t="b">
        <v>1</v>
      </c>
      <c r="S131" s="117" t="b">
        <v>1</v>
      </c>
    </row>
    <row r="132" spans="1:19" x14ac:dyDescent="0.25">
      <c r="A132" s="117" t="s">
        <v>1312</v>
      </c>
      <c r="B132" s="180">
        <v>1</v>
      </c>
      <c r="C132" s="117">
        <v>2</v>
      </c>
      <c r="D132" s="181">
        <f>HNTopUp!E132</f>
        <v>155126</v>
      </c>
      <c r="E132" s="117" t="b">
        <v>1</v>
      </c>
      <c r="F132" s="182" t="str">
        <f>HNTopUp!N132&amp;"."&amp;$C$5</f>
        <v>2048.SENI.I03.3.Ma22</v>
      </c>
      <c r="G132" s="183">
        <f t="shared" ca="1" si="2"/>
        <v>44697</v>
      </c>
      <c r="H132" s="316" cm="1">
        <f t="array" ref="H132">-IF(SUMPRODUCT((HNTopUp!$Q$19:$AB$19=$B$5)*HNTopUp!Q132:AB132)&lt;0,SUMPRODUCT((HNTopUp!$Q$19:$AB$19=$B$5)*HNTopUp!Q132:AB132),0)</f>
        <v>0</v>
      </c>
      <c r="I132" s="115">
        <f t="shared" ca="1" si="3"/>
        <v>44697</v>
      </c>
      <c r="J132" s="117">
        <v>3</v>
      </c>
      <c r="K132" s="117" t="b">
        <v>1</v>
      </c>
      <c r="L132" s="117" t="s">
        <v>1313</v>
      </c>
      <c r="M132" s="117" t="b">
        <v>1</v>
      </c>
      <c r="N132" s="117" t="s">
        <v>1276</v>
      </c>
      <c r="O132" s="182" t="str">
        <f>LEFT(HNTopUp!D132,16)&amp;"."&amp;F132</f>
        <v>Millbrook Park C.2048.SENI.I03.3.Ma22</v>
      </c>
      <c r="P132" s="185" t="str">
        <f>HNTopUp!O132</f>
        <v>10265/516500</v>
      </c>
      <c r="Q132" s="117" t="b">
        <v>1</v>
      </c>
      <c r="R132" s="117" t="b">
        <v>1</v>
      </c>
      <c r="S132" s="117" t="b">
        <v>1</v>
      </c>
    </row>
    <row r="133" spans="1:19" x14ac:dyDescent="0.25">
      <c r="A133" s="117" t="s">
        <v>1312</v>
      </c>
      <c r="B133" s="180">
        <v>1</v>
      </c>
      <c r="C133" s="117">
        <v>2</v>
      </c>
      <c r="D133" s="181">
        <f>HNTopUp!E133</f>
        <v>400086</v>
      </c>
      <c r="E133" s="117" t="b">
        <v>1</v>
      </c>
      <c r="F133" s="182" t="str">
        <f>HNTopUp!N133&amp;"."&amp;$C$5</f>
        <v>3305.EHCP.I03.1.Ma22</v>
      </c>
      <c r="G133" s="183">
        <f t="shared" ca="1" si="2"/>
        <v>44697</v>
      </c>
      <c r="H133" s="316" cm="1">
        <f t="array" ref="H133">-IF(SUMPRODUCT((HNTopUp!$Q$19:$AB$19=$B$5)*HNTopUp!Q133:AB133)&lt;0,SUMPRODUCT((HNTopUp!$Q$19:$AB$19=$B$5)*HNTopUp!Q133:AB133),0)</f>
        <v>0</v>
      </c>
      <c r="I133" s="115">
        <f t="shared" ca="1" si="3"/>
        <v>44697</v>
      </c>
      <c r="J133" s="117">
        <v>3</v>
      </c>
      <c r="K133" s="117" t="b">
        <v>1</v>
      </c>
      <c r="L133" s="117" t="s">
        <v>1313</v>
      </c>
      <c r="M133" s="117" t="b">
        <v>1</v>
      </c>
      <c r="N133" s="117" t="s">
        <v>1276</v>
      </c>
      <c r="O133" s="182" t="str">
        <f>LEFT(HNTopUp!D133,16)&amp;"."&amp;F133</f>
        <v>Monken Hadley C .3305.EHCP.I03.1.Ma22</v>
      </c>
      <c r="P133" s="185" t="str">
        <f>HNTopUp!O133</f>
        <v>11431/543965</v>
      </c>
      <c r="Q133" s="117" t="b">
        <v>1</v>
      </c>
      <c r="R133" s="117" t="b">
        <v>1</v>
      </c>
      <c r="S133" s="117" t="b">
        <v>1</v>
      </c>
    </row>
    <row r="134" spans="1:19" x14ac:dyDescent="0.25">
      <c r="A134" s="117" t="s">
        <v>1312</v>
      </c>
      <c r="B134" s="180">
        <v>1</v>
      </c>
      <c r="C134" s="117">
        <v>2</v>
      </c>
      <c r="D134" s="181">
        <f>HNTopUp!E134</f>
        <v>400048</v>
      </c>
      <c r="E134" s="117" t="b">
        <v>1</v>
      </c>
      <c r="F134" s="182" t="str">
        <f>HNTopUp!N134&amp;"."&amp;$C$5</f>
        <v>2042.EHCP.I03.1.Ma22</v>
      </c>
      <c r="G134" s="183">
        <f t="shared" ca="1" si="2"/>
        <v>44697</v>
      </c>
      <c r="H134" s="316" cm="1">
        <f t="array" ref="H134">-IF(SUMPRODUCT((HNTopUp!$Q$19:$AB$19=$B$5)*HNTopUp!Q134:AB134)&lt;0,SUMPRODUCT((HNTopUp!$Q$19:$AB$19=$B$5)*HNTopUp!Q134:AB134),0)</f>
        <v>0</v>
      </c>
      <c r="I134" s="115">
        <f t="shared" ca="1" si="3"/>
        <v>44697</v>
      </c>
      <c r="J134" s="117">
        <v>3</v>
      </c>
      <c r="K134" s="117" t="b">
        <v>1</v>
      </c>
      <c r="L134" s="117" t="s">
        <v>1313</v>
      </c>
      <c r="M134" s="117" t="b">
        <v>1</v>
      </c>
      <c r="N134" s="117" t="s">
        <v>1276</v>
      </c>
      <c r="O134" s="182" t="str">
        <f>LEFT(HNTopUp!D134,16)&amp;"."&amp;F134</f>
        <v>Monkfrith School.2042.EHCP.I03.1.Ma22</v>
      </c>
      <c r="P134" s="185" t="str">
        <f>HNTopUp!O134</f>
        <v>11431/543965</v>
      </c>
      <c r="Q134" s="117" t="b">
        <v>1</v>
      </c>
      <c r="R134" s="117" t="b">
        <v>1</v>
      </c>
      <c r="S134" s="117" t="b">
        <v>1</v>
      </c>
    </row>
    <row r="135" spans="1:19" x14ac:dyDescent="0.25">
      <c r="A135" s="117" t="s">
        <v>1312</v>
      </c>
      <c r="B135" s="180">
        <v>1</v>
      </c>
      <c r="C135" s="117">
        <v>2</v>
      </c>
      <c r="D135" s="181">
        <f>HNTopUp!E135</f>
        <v>400087</v>
      </c>
      <c r="E135" s="117" t="b">
        <v>1</v>
      </c>
      <c r="F135" s="182" t="str">
        <f>HNTopUp!N135&amp;"."&amp;$C$5</f>
        <v>2044.EHCP.I03.1.Ma22</v>
      </c>
      <c r="G135" s="183">
        <f t="shared" ca="1" si="2"/>
        <v>44697</v>
      </c>
      <c r="H135" s="316" cm="1">
        <f t="array" ref="H135">-IF(SUMPRODUCT((HNTopUp!$Q$19:$AB$19=$B$5)*HNTopUp!Q135:AB135)&lt;0,SUMPRODUCT((HNTopUp!$Q$19:$AB$19=$B$5)*HNTopUp!Q135:AB135),0)</f>
        <v>0</v>
      </c>
      <c r="I135" s="115">
        <f t="shared" ca="1" si="3"/>
        <v>44697</v>
      </c>
      <c r="J135" s="117">
        <v>3</v>
      </c>
      <c r="K135" s="117" t="b">
        <v>1</v>
      </c>
      <c r="L135" s="117" t="s">
        <v>1313</v>
      </c>
      <c r="M135" s="117" t="b">
        <v>1</v>
      </c>
      <c r="N135" s="117" t="s">
        <v>1276</v>
      </c>
      <c r="O135" s="182" t="str">
        <f>LEFT(HNTopUp!D135,16)&amp;"."&amp;F135</f>
        <v>Moss Hall Infant.2044.EHCP.I03.1.Ma22</v>
      </c>
      <c r="P135" s="185" t="str">
        <f>HNTopUp!O135</f>
        <v>11431/543965</v>
      </c>
      <c r="Q135" s="117" t="b">
        <v>1</v>
      </c>
      <c r="R135" s="117" t="b">
        <v>1</v>
      </c>
      <c r="S135" s="117" t="b">
        <v>1</v>
      </c>
    </row>
    <row r="136" spans="1:19" x14ac:dyDescent="0.25">
      <c r="A136" s="117" t="s">
        <v>1312</v>
      </c>
      <c r="B136" s="180">
        <v>1</v>
      </c>
      <c r="C136" s="117">
        <v>2</v>
      </c>
      <c r="D136" s="181">
        <f>HNTopUp!E136</f>
        <v>400088</v>
      </c>
      <c r="E136" s="117" t="b">
        <v>1</v>
      </c>
      <c r="F136" s="182" t="str">
        <f>HNTopUp!N136&amp;"."&amp;$C$5</f>
        <v>2043.EHCP.I03.1.Ma22</v>
      </c>
      <c r="G136" s="183">
        <f t="shared" ca="1" si="2"/>
        <v>44697</v>
      </c>
      <c r="H136" s="316" cm="1">
        <f t="array" ref="H136">-IF(SUMPRODUCT((HNTopUp!$Q$19:$AB$19=$B$5)*HNTopUp!Q136:AB136)&lt;0,SUMPRODUCT((HNTopUp!$Q$19:$AB$19=$B$5)*HNTopUp!Q136:AB136),0)</f>
        <v>0</v>
      </c>
      <c r="I136" s="115">
        <f t="shared" ca="1" si="3"/>
        <v>44697</v>
      </c>
      <c r="J136" s="117">
        <v>3</v>
      </c>
      <c r="K136" s="117" t="b">
        <v>1</v>
      </c>
      <c r="L136" s="117" t="s">
        <v>1313</v>
      </c>
      <c r="M136" s="117" t="b">
        <v>1</v>
      </c>
      <c r="N136" s="117" t="s">
        <v>1276</v>
      </c>
      <c r="O136" s="182" t="str">
        <f>LEFT(HNTopUp!D136,16)&amp;"."&amp;F136</f>
        <v>Moss Hall Junior.2043.EHCP.I03.1.Ma22</v>
      </c>
      <c r="P136" s="185" t="str">
        <f>HNTopUp!O136</f>
        <v>11431/543965</v>
      </c>
      <c r="Q136" s="117" t="b">
        <v>1</v>
      </c>
      <c r="R136" s="117" t="b">
        <v>1</v>
      </c>
      <c r="S136" s="117" t="b">
        <v>1</v>
      </c>
    </row>
    <row r="137" spans="1:19" x14ac:dyDescent="0.25">
      <c r="A137" s="117" t="s">
        <v>1312</v>
      </c>
      <c r="B137" s="180">
        <v>1</v>
      </c>
      <c r="C137" s="117">
        <v>2</v>
      </c>
      <c r="D137" s="181">
        <f>HNTopUp!E137</f>
        <v>400072</v>
      </c>
      <c r="E137" s="117" t="b">
        <v>1</v>
      </c>
      <c r="F137" s="182" t="str">
        <f>HNTopUp!N137&amp;"."&amp;$C$5</f>
        <v>1002.EHCP.I03.1.Ma22</v>
      </c>
      <c r="G137" s="183">
        <f t="shared" ca="1" si="2"/>
        <v>44697</v>
      </c>
      <c r="H137" s="316" cm="1">
        <f t="array" ref="H137">-IF(SUMPRODUCT((HNTopUp!$Q$19:$AB$19=$B$5)*HNTopUp!Q137:AB137)&lt;0,SUMPRODUCT((HNTopUp!$Q$19:$AB$19=$B$5)*HNTopUp!Q137:AB137),0)</f>
        <v>0</v>
      </c>
      <c r="I137" s="115">
        <f t="shared" ca="1" si="3"/>
        <v>44697</v>
      </c>
      <c r="J137" s="117">
        <v>3</v>
      </c>
      <c r="K137" s="117" t="b">
        <v>1</v>
      </c>
      <c r="L137" s="117" t="s">
        <v>1313</v>
      </c>
      <c r="M137" s="117" t="b">
        <v>1</v>
      </c>
      <c r="N137" s="117" t="s">
        <v>1276</v>
      </c>
      <c r="O137" s="182" t="str">
        <f>LEFT(HNTopUp!D137,16)&amp;"."&amp;F137</f>
        <v>Moss Hall Nurser.1002.EHCP.I03.1.Ma22</v>
      </c>
      <c r="P137" s="185" t="str">
        <f>HNTopUp!O137</f>
        <v>11439/543965</v>
      </c>
      <c r="Q137" s="117" t="b">
        <v>1</v>
      </c>
      <c r="R137" s="117" t="b">
        <v>1</v>
      </c>
      <c r="S137" s="117" t="b">
        <v>1</v>
      </c>
    </row>
    <row r="138" spans="1:19" x14ac:dyDescent="0.25">
      <c r="A138" s="117" t="s">
        <v>1312</v>
      </c>
      <c r="B138" s="180">
        <v>1</v>
      </c>
      <c r="C138" s="117">
        <v>2</v>
      </c>
      <c r="D138" s="181">
        <f>HNTopUp!E138</f>
        <v>400072</v>
      </c>
      <c r="E138" s="117" t="b">
        <v>1</v>
      </c>
      <c r="F138" s="182" t="str">
        <f>HNTopUp!N138&amp;"."&amp;$C$5</f>
        <v>1002.SENI.I03.2.Ma22</v>
      </c>
      <c r="G138" s="183">
        <f t="shared" ca="1" si="2"/>
        <v>44697</v>
      </c>
      <c r="H138" s="316" cm="1">
        <f t="array" ref="H138">-IF(SUMPRODUCT((HNTopUp!$Q$19:$AB$19=$B$5)*HNTopUp!Q138:AB138)&lt;0,SUMPRODUCT((HNTopUp!$Q$19:$AB$19=$B$5)*HNTopUp!Q138:AB138),0)</f>
        <v>0</v>
      </c>
      <c r="I138" s="115">
        <f t="shared" ca="1" si="3"/>
        <v>44697</v>
      </c>
      <c r="J138" s="117">
        <v>3</v>
      </c>
      <c r="K138" s="117" t="b">
        <v>1</v>
      </c>
      <c r="L138" s="117" t="s">
        <v>1313</v>
      </c>
      <c r="M138" s="117" t="b">
        <v>1</v>
      </c>
      <c r="N138" s="117" t="s">
        <v>1276</v>
      </c>
      <c r="O138" s="182" t="str">
        <f>LEFT(HNTopUp!D138,16)&amp;"."&amp;F138</f>
        <v>Moss Hall Nurser.1002.SENI.I03.2.Ma22</v>
      </c>
      <c r="P138" s="185" t="str">
        <f>HNTopUp!O138</f>
        <v>10265/543965</v>
      </c>
      <c r="Q138" s="117" t="b">
        <v>1</v>
      </c>
      <c r="R138" s="117" t="b">
        <v>1</v>
      </c>
      <c r="S138" s="117" t="b">
        <v>1</v>
      </c>
    </row>
    <row r="139" spans="1:19" x14ac:dyDescent="0.25">
      <c r="A139" s="117" t="s">
        <v>1312</v>
      </c>
      <c r="B139" s="180">
        <v>1</v>
      </c>
      <c r="C139" s="117">
        <v>2</v>
      </c>
      <c r="D139" s="181">
        <f>HNTopUp!E139</f>
        <v>158733</v>
      </c>
      <c r="E139" s="117" t="b">
        <v>1</v>
      </c>
      <c r="F139" s="182" t="str">
        <f>HNTopUp!N139&amp;"."&amp;$C$5</f>
        <v>2053.EHCP.I03.1.Ma22</v>
      </c>
      <c r="G139" s="183">
        <f t="shared" ca="1" si="2"/>
        <v>44697</v>
      </c>
      <c r="H139" s="316" cm="1">
        <f t="array" ref="H139">-IF(SUMPRODUCT((HNTopUp!$Q$19:$AB$19=$B$5)*HNTopUp!Q139:AB139)&lt;0,SUMPRODUCT((HNTopUp!$Q$19:$AB$19=$B$5)*HNTopUp!Q139:AB139),0)</f>
        <v>0</v>
      </c>
      <c r="I139" s="115">
        <f t="shared" ca="1" si="3"/>
        <v>44697</v>
      </c>
      <c r="J139" s="117">
        <v>3</v>
      </c>
      <c r="K139" s="117" t="b">
        <v>1</v>
      </c>
      <c r="L139" s="117" t="s">
        <v>1313</v>
      </c>
      <c r="M139" s="117" t="b">
        <v>1</v>
      </c>
      <c r="N139" s="117" t="s">
        <v>1276</v>
      </c>
      <c r="O139" s="182" t="str">
        <f>LEFT(HNTopUp!D139,16)&amp;"."&amp;F139</f>
        <v>Noam Primary Sch.2053.EHCP.I03.1.Ma22</v>
      </c>
      <c r="P139" s="185" t="str">
        <f>HNTopUp!O139</f>
        <v>11431/543965</v>
      </c>
      <c r="Q139" s="117" t="b">
        <v>1</v>
      </c>
      <c r="R139" s="117" t="b">
        <v>1</v>
      </c>
      <c r="S139" s="117" t="b">
        <v>1</v>
      </c>
    </row>
    <row r="140" spans="1:19" x14ac:dyDescent="0.25">
      <c r="A140" s="117" t="s">
        <v>1312</v>
      </c>
      <c r="B140" s="180">
        <v>1</v>
      </c>
      <c r="C140" s="117">
        <v>2</v>
      </c>
      <c r="D140" s="181">
        <f>HNTopUp!E140</f>
        <v>158733</v>
      </c>
      <c r="E140" s="117" t="b">
        <v>1</v>
      </c>
      <c r="F140" s="182" t="str">
        <f>HNTopUp!N140&amp;"."&amp;$C$5</f>
        <v>2053.EHCP.I03.2.Ma22</v>
      </c>
      <c r="G140" s="183">
        <f t="shared" ca="1" si="2"/>
        <v>44697</v>
      </c>
      <c r="H140" s="316" cm="1">
        <f t="array" ref="H140">-IF(SUMPRODUCT((HNTopUp!$Q$19:$AB$19=$B$5)*HNTopUp!Q140:AB140)&lt;0,SUMPRODUCT((HNTopUp!$Q$19:$AB$19=$B$5)*HNTopUp!Q140:AB140),0)</f>
        <v>0</v>
      </c>
      <c r="I140" s="115">
        <f t="shared" ca="1" si="3"/>
        <v>44697</v>
      </c>
      <c r="J140" s="117">
        <v>3</v>
      </c>
      <c r="K140" s="117" t="b">
        <v>1</v>
      </c>
      <c r="L140" s="117" t="s">
        <v>1313</v>
      </c>
      <c r="M140" s="117" t="b">
        <v>1</v>
      </c>
      <c r="N140" s="117" t="s">
        <v>1276</v>
      </c>
      <c r="O140" s="182" t="str">
        <f>LEFT(HNTopUp!D140,16)&amp;"."&amp;F140</f>
        <v>Noam Primary Sch.2053.EHCP.I03.2.Ma22</v>
      </c>
      <c r="P140" s="185" t="str">
        <f>HNTopUp!O140</f>
        <v>11436/543965</v>
      </c>
      <c r="Q140" s="117" t="b">
        <v>1</v>
      </c>
      <c r="R140" s="117" t="b">
        <v>1</v>
      </c>
      <c r="S140" s="117" t="b">
        <v>1</v>
      </c>
    </row>
    <row r="141" spans="1:19" x14ac:dyDescent="0.25">
      <c r="A141" s="117" t="s">
        <v>1312</v>
      </c>
      <c r="B141" s="180">
        <v>1</v>
      </c>
      <c r="C141" s="117">
        <v>2</v>
      </c>
      <c r="D141" s="181">
        <f>HNTopUp!E141</f>
        <v>400089</v>
      </c>
      <c r="E141" s="117" t="b">
        <v>1</v>
      </c>
      <c r="F141" s="182" t="str">
        <f>HNTopUp!N141&amp;"."&amp;$C$5</f>
        <v>2045.EHCP.I03.1.Ma22</v>
      </c>
      <c r="G141" s="183">
        <f t="shared" ca="1" si="2"/>
        <v>44697</v>
      </c>
      <c r="H141" s="316" cm="1">
        <f t="array" ref="H141">-IF(SUMPRODUCT((HNTopUp!$Q$19:$AB$19=$B$5)*HNTopUp!Q141:AB141)&lt;0,SUMPRODUCT((HNTopUp!$Q$19:$AB$19=$B$5)*HNTopUp!Q141:AB141),0)</f>
        <v>0</v>
      </c>
      <c r="I141" s="115">
        <f t="shared" ca="1" si="3"/>
        <v>44697</v>
      </c>
      <c r="J141" s="117">
        <v>3</v>
      </c>
      <c r="K141" s="117" t="b">
        <v>1</v>
      </c>
      <c r="L141" s="117" t="s">
        <v>1313</v>
      </c>
      <c r="M141" s="117" t="b">
        <v>1</v>
      </c>
      <c r="N141" s="117" t="s">
        <v>1276</v>
      </c>
      <c r="O141" s="182" t="str">
        <f>LEFT(HNTopUp!D141,16)&amp;"."&amp;F141</f>
        <v>Northside School.2045.EHCP.I03.1.Ma22</v>
      </c>
      <c r="P141" s="185" t="str">
        <f>HNTopUp!O141</f>
        <v>11431/543965</v>
      </c>
      <c r="Q141" s="117" t="b">
        <v>1</v>
      </c>
      <c r="R141" s="117" t="b">
        <v>1</v>
      </c>
      <c r="S141" s="117" t="b">
        <v>1</v>
      </c>
    </row>
    <row r="142" spans="1:19" x14ac:dyDescent="0.25">
      <c r="A142" s="117" t="s">
        <v>1312</v>
      </c>
      <c r="B142" s="180">
        <v>1</v>
      </c>
      <c r="C142" s="117">
        <v>2</v>
      </c>
      <c r="D142" s="181">
        <f>HNTopUp!E142</f>
        <v>400089</v>
      </c>
      <c r="E142" s="117" t="b">
        <v>1</v>
      </c>
      <c r="F142" s="182" t="str">
        <f>HNTopUp!N142&amp;"."&amp;$C$5</f>
        <v>2045.EHCP.I03.2.Ma22</v>
      </c>
      <c r="G142" s="183">
        <f t="shared" ca="1" si="2"/>
        <v>44697</v>
      </c>
      <c r="H142" s="316" cm="1">
        <f t="array" ref="H142">-IF(SUMPRODUCT((HNTopUp!$Q$19:$AB$19=$B$5)*HNTopUp!Q142:AB142)&lt;0,SUMPRODUCT((HNTopUp!$Q$19:$AB$19=$B$5)*HNTopUp!Q142:AB142),0)</f>
        <v>0</v>
      </c>
      <c r="I142" s="115">
        <f t="shared" ca="1" si="3"/>
        <v>44697</v>
      </c>
      <c r="J142" s="117">
        <v>3</v>
      </c>
      <c r="K142" s="117" t="b">
        <v>1</v>
      </c>
      <c r="L142" s="117" t="s">
        <v>1313</v>
      </c>
      <c r="M142" s="117" t="b">
        <v>1</v>
      </c>
      <c r="N142" s="117" t="s">
        <v>1276</v>
      </c>
      <c r="O142" s="182" t="str">
        <f>LEFT(HNTopUp!D142,16)&amp;"."&amp;F142</f>
        <v>Northside School.2045.EHCP.I03.2.Ma22</v>
      </c>
      <c r="P142" s="185" t="str">
        <f>HNTopUp!O142</f>
        <v>11436/543965</v>
      </c>
      <c r="Q142" s="117" t="b">
        <v>1</v>
      </c>
      <c r="R142" s="117" t="b">
        <v>1</v>
      </c>
      <c r="S142" s="117" t="b">
        <v>1</v>
      </c>
    </row>
    <row r="143" spans="1:19" x14ac:dyDescent="0.25">
      <c r="A143" s="117" t="s">
        <v>1312</v>
      </c>
      <c r="B143" s="180">
        <v>1</v>
      </c>
      <c r="C143" s="117">
        <v>2</v>
      </c>
      <c r="D143" s="181">
        <f>HNTopUp!E143</f>
        <v>400034</v>
      </c>
      <c r="E143" s="117" t="b">
        <v>1</v>
      </c>
      <c r="F143" s="182" t="str">
        <f>HNTopUp!N143&amp;"."&amp;$C$5</f>
        <v>7005.SPEC.I03.1.Ma22</v>
      </c>
      <c r="G143" s="183">
        <f t="shared" ca="1" si="2"/>
        <v>44697</v>
      </c>
      <c r="H143" s="316" cm="1">
        <f t="array" ref="H143">-IF(SUMPRODUCT((HNTopUp!$Q$19:$AB$19=$B$5)*HNTopUp!Q143:AB143)&lt;0,SUMPRODUCT((HNTopUp!$Q$19:$AB$19=$B$5)*HNTopUp!Q143:AB143),0)</f>
        <v>0</v>
      </c>
      <c r="I143" s="115">
        <f t="shared" ca="1" si="3"/>
        <v>44697</v>
      </c>
      <c r="J143" s="117">
        <v>3</v>
      </c>
      <c r="K143" s="117" t="b">
        <v>1</v>
      </c>
      <c r="L143" s="117" t="s">
        <v>1313</v>
      </c>
      <c r="M143" s="117" t="b">
        <v>1</v>
      </c>
      <c r="N143" s="117" t="s">
        <v>1276</v>
      </c>
      <c r="O143" s="182" t="str">
        <f>LEFT(HNTopUp!D143,16)&amp;"."&amp;F143</f>
        <v>Northway.7005.SPEC.I03.1.Ma22</v>
      </c>
      <c r="P143" s="185" t="str">
        <f>HNTopUp!O143</f>
        <v>11433/543965</v>
      </c>
      <c r="Q143" s="117" t="b">
        <v>1</v>
      </c>
      <c r="R143" s="117" t="b">
        <v>1</v>
      </c>
      <c r="S143" s="117" t="b">
        <v>1</v>
      </c>
    </row>
    <row r="144" spans="1:19" x14ac:dyDescent="0.25">
      <c r="A144" s="117" t="s">
        <v>1312</v>
      </c>
      <c r="B144" s="180">
        <v>1</v>
      </c>
      <c r="C144" s="117">
        <v>2</v>
      </c>
      <c r="D144" s="181">
        <f>HNTopUp!E144</f>
        <v>157308</v>
      </c>
      <c r="E144" s="117" t="b">
        <v>1</v>
      </c>
      <c r="F144" s="182" t="str">
        <f>HNTopUp!N144&amp;"."&amp;$C$5</f>
        <v>5950.SPEC.I03.1.Ma22</v>
      </c>
      <c r="G144" s="183">
        <f t="shared" ca="1" si="2"/>
        <v>44697</v>
      </c>
      <c r="H144" s="316" cm="1">
        <f t="array" ref="H144">-IF(SUMPRODUCT((HNTopUp!$Q$19:$AB$19=$B$5)*HNTopUp!Q144:AB144)&lt;0,SUMPRODUCT((HNTopUp!$Q$19:$AB$19=$B$5)*HNTopUp!Q144:AB144),0)</f>
        <v>0</v>
      </c>
      <c r="I144" s="115">
        <f t="shared" ca="1" si="3"/>
        <v>44697</v>
      </c>
      <c r="J144" s="117">
        <v>3</v>
      </c>
      <c r="K144" s="117" t="b">
        <v>1</v>
      </c>
      <c r="L144" s="117" t="s">
        <v>1313</v>
      </c>
      <c r="M144" s="117" t="b">
        <v>1</v>
      </c>
      <c r="N144" s="117" t="s">
        <v>1276</v>
      </c>
      <c r="O144" s="182" t="str">
        <f>LEFT(HNTopUp!D144,16)&amp;"."&amp;F144</f>
        <v>Oak Hill School.5950.SPEC.I03.1.Ma22</v>
      </c>
      <c r="P144" s="185" t="str">
        <f>HNTopUp!O144</f>
        <v>11491/516500</v>
      </c>
      <c r="Q144" s="117" t="b">
        <v>1</v>
      </c>
      <c r="R144" s="117" t="b">
        <v>1</v>
      </c>
      <c r="S144" s="117" t="b">
        <v>1</v>
      </c>
    </row>
    <row r="145" spans="1:19" x14ac:dyDescent="0.25">
      <c r="A145" s="117" t="s">
        <v>1312</v>
      </c>
      <c r="B145" s="180">
        <v>1</v>
      </c>
      <c r="C145" s="117">
        <v>2</v>
      </c>
      <c r="D145" s="181">
        <f>HNTopUp!E145</f>
        <v>156901</v>
      </c>
      <c r="E145" s="117" t="b">
        <v>1</v>
      </c>
      <c r="F145" s="182" t="str">
        <f>HNTopUp!N145&amp;"."&amp;$C$5</f>
        <v>7000.SPEC.I03.1.Ma22</v>
      </c>
      <c r="G145" s="183">
        <f t="shared" ca="1" si="2"/>
        <v>44697</v>
      </c>
      <c r="H145" s="316" cm="1">
        <f t="array" ref="H145">-IF(SUMPRODUCT((HNTopUp!$Q$19:$AB$19=$B$5)*HNTopUp!Q145:AB145)&lt;0,SUMPRODUCT((HNTopUp!$Q$19:$AB$19=$B$5)*HNTopUp!Q145:AB145),0)</f>
        <v>0</v>
      </c>
      <c r="I145" s="115">
        <f t="shared" ca="1" si="3"/>
        <v>44697</v>
      </c>
      <c r="J145" s="117">
        <v>3</v>
      </c>
      <c r="K145" s="117" t="b">
        <v>1</v>
      </c>
      <c r="L145" s="117" t="s">
        <v>1313</v>
      </c>
      <c r="M145" s="117" t="b">
        <v>1</v>
      </c>
      <c r="N145" s="117" t="s">
        <v>1276</v>
      </c>
      <c r="O145" s="182" t="str">
        <f>LEFT(HNTopUp!D145,16)&amp;"."&amp;F145</f>
        <v>Oak Lodge Academ.7000.SPEC.I03.1.Ma22</v>
      </c>
      <c r="P145" s="185" t="str">
        <f>HNTopUp!O145</f>
        <v>11491/516500</v>
      </c>
      <c r="Q145" s="117" t="b">
        <v>1</v>
      </c>
      <c r="R145" s="117" t="b">
        <v>1</v>
      </c>
      <c r="S145" s="117" t="b">
        <v>1</v>
      </c>
    </row>
    <row r="146" spans="1:19" x14ac:dyDescent="0.25">
      <c r="A146" s="117" t="s">
        <v>1312</v>
      </c>
      <c r="B146" s="180">
        <v>1</v>
      </c>
      <c r="C146" s="117">
        <v>2</v>
      </c>
      <c r="D146" s="181">
        <f>HNTopUp!E146</f>
        <v>400091</v>
      </c>
      <c r="E146" s="117" t="b">
        <v>1</v>
      </c>
      <c r="F146" s="182" t="str">
        <f>HNTopUp!N146&amp;"."&amp;$C$5</f>
        <v>7009.SPEC.I03.1.Ma22</v>
      </c>
      <c r="G146" s="183">
        <f t="shared" ca="1" si="2"/>
        <v>44697</v>
      </c>
      <c r="H146" s="316" cm="1">
        <f t="array" ref="H146">-IF(SUMPRODUCT((HNTopUp!$Q$19:$AB$19=$B$5)*HNTopUp!Q146:AB146)&lt;0,SUMPRODUCT((HNTopUp!$Q$19:$AB$19=$B$5)*HNTopUp!Q146:AB146),0)</f>
        <v>0</v>
      </c>
      <c r="I146" s="115">
        <f t="shared" ca="1" si="3"/>
        <v>44697</v>
      </c>
      <c r="J146" s="117">
        <v>3</v>
      </c>
      <c r="K146" s="117" t="b">
        <v>1</v>
      </c>
      <c r="L146" s="117" t="s">
        <v>1313</v>
      </c>
      <c r="M146" s="117" t="b">
        <v>1</v>
      </c>
      <c r="N146" s="117" t="s">
        <v>1276</v>
      </c>
      <c r="O146" s="182" t="str">
        <f>LEFT(HNTopUp!D146,16)&amp;"."&amp;F146</f>
        <v>Oakleigh.7009.SPEC.I03.1.Ma22</v>
      </c>
      <c r="P146" s="185" t="str">
        <f>HNTopUp!O146</f>
        <v>11433/543965</v>
      </c>
      <c r="Q146" s="117" t="b">
        <v>1</v>
      </c>
      <c r="R146" s="117" t="b">
        <v>1</v>
      </c>
      <c r="S146" s="117" t="b">
        <v>1</v>
      </c>
    </row>
    <row r="147" spans="1:19" x14ac:dyDescent="0.25">
      <c r="A147" s="117" t="s">
        <v>1312</v>
      </c>
      <c r="B147" s="180">
        <v>1</v>
      </c>
      <c r="C147" s="117">
        <v>2</v>
      </c>
      <c r="D147" s="181">
        <f>HNTopUp!E147</f>
        <v>400113</v>
      </c>
      <c r="E147" s="117" t="b">
        <v>1</v>
      </c>
      <c r="F147" s="182" t="str">
        <f>HNTopUp!N147&amp;"."&amp;$C$5</f>
        <v>2077.ARPs.I03.1.Ma22</v>
      </c>
      <c r="G147" s="183">
        <f t="shared" ca="1" si="2"/>
        <v>44697</v>
      </c>
      <c r="H147" s="316" cm="1">
        <f t="array" ref="H147">-IF(SUMPRODUCT((HNTopUp!$Q$19:$AB$19=$B$5)*HNTopUp!Q147:AB147)&lt;0,SUMPRODUCT((HNTopUp!$Q$19:$AB$19=$B$5)*HNTopUp!Q147:AB147),0)</f>
        <v>0</v>
      </c>
      <c r="I147" s="115">
        <f t="shared" ca="1" si="3"/>
        <v>44697</v>
      </c>
      <c r="J147" s="117">
        <v>3</v>
      </c>
      <c r="K147" s="117" t="b">
        <v>1</v>
      </c>
      <c r="L147" s="117" t="s">
        <v>1313</v>
      </c>
      <c r="M147" s="117" t="b">
        <v>1</v>
      </c>
      <c r="N147" s="117" t="s">
        <v>1276</v>
      </c>
      <c r="O147" s="182" t="str">
        <f>LEFT(HNTopUp!D147,16)&amp;"."&amp;F147</f>
        <v>Orion Primary Sc.2077.ARPs.I03.1.Ma22</v>
      </c>
      <c r="P147" s="185" t="str">
        <f>HNTopUp!O147</f>
        <v>11432/543965</v>
      </c>
      <c r="Q147" s="117" t="b">
        <v>1</v>
      </c>
      <c r="R147" s="117" t="b">
        <v>1</v>
      </c>
      <c r="S147" s="117" t="b">
        <v>1</v>
      </c>
    </row>
    <row r="148" spans="1:19" x14ac:dyDescent="0.25">
      <c r="A148" s="117" t="s">
        <v>1312</v>
      </c>
      <c r="B148" s="180">
        <v>1</v>
      </c>
      <c r="C148" s="117">
        <v>2</v>
      </c>
      <c r="D148" s="181">
        <f>HNTopUp!E148</f>
        <v>400113</v>
      </c>
      <c r="E148" s="117" t="b">
        <v>1</v>
      </c>
      <c r="F148" s="182" t="str">
        <f>HNTopUp!N148&amp;"."&amp;$C$5</f>
        <v>2077.EHCP.I03.2.Ma22</v>
      </c>
      <c r="G148" s="183">
        <f t="shared" ref="G148:G211" ca="1" si="4">TODAY()</f>
        <v>44697</v>
      </c>
      <c r="H148" s="316" cm="1">
        <f t="array" ref="H148">-IF(SUMPRODUCT((HNTopUp!$Q$19:$AB$19=$B$5)*HNTopUp!Q148:AB148)&lt;0,SUMPRODUCT((HNTopUp!$Q$19:$AB$19=$B$5)*HNTopUp!Q148:AB148),0)</f>
        <v>0</v>
      </c>
      <c r="I148" s="115">
        <f t="shared" ref="I148:I211" ca="1" si="5">G148</f>
        <v>44697</v>
      </c>
      <c r="J148" s="117">
        <v>3</v>
      </c>
      <c r="K148" s="117" t="b">
        <v>1</v>
      </c>
      <c r="L148" s="117" t="s">
        <v>1313</v>
      </c>
      <c r="M148" s="117" t="b">
        <v>1</v>
      </c>
      <c r="N148" s="117" t="s">
        <v>1276</v>
      </c>
      <c r="O148" s="182" t="str">
        <f>LEFT(HNTopUp!D148,16)&amp;"."&amp;F148</f>
        <v>Orion Primary Sc.2077.EHCP.I03.2.Ma22</v>
      </c>
      <c r="P148" s="185" t="str">
        <f>HNTopUp!O148</f>
        <v>11431/543965</v>
      </c>
      <c r="Q148" s="117" t="b">
        <v>1</v>
      </c>
      <c r="R148" s="117" t="b">
        <v>1</v>
      </c>
      <c r="S148" s="117" t="b">
        <v>1</v>
      </c>
    </row>
    <row r="149" spans="1:19" x14ac:dyDescent="0.25">
      <c r="A149" s="117" t="s">
        <v>1312</v>
      </c>
      <c r="B149" s="180">
        <v>1</v>
      </c>
      <c r="C149" s="117">
        <v>2</v>
      </c>
      <c r="D149" s="181">
        <f>HNTopUp!E149</f>
        <v>400113</v>
      </c>
      <c r="E149" s="117" t="b">
        <v>1</v>
      </c>
      <c r="F149" s="182" t="str">
        <f>HNTopUp!N149&amp;"."&amp;$C$5</f>
        <v>2077.EHCP.I03.3.Ma22</v>
      </c>
      <c r="G149" s="183">
        <f t="shared" ca="1" si="4"/>
        <v>44697</v>
      </c>
      <c r="H149" s="316" cm="1">
        <f t="array" ref="H149">-IF(SUMPRODUCT((HNTopUp!$Q$19:$AB$19=$B$5)*HNTopUp!Q149:AB149)&lt;0,SUMPRODUCT((HNTopUp!$Q$19:$AB$19=$B$5)*HNTopUp!Q149:AB149),0)</f>
        <v>0</v>
      </c>
      <c r="I149" s="115">
        <f t="shared" ca="1" si="5"/>
        <v>44697</v>
      </c>
      <c r="J149" s="117">
        <v>3</v>
      </c>
      <c r="K149" s="117" t="b">
        <v>1</v>
      </c>
      <c r="L149" s="117" t="s">
        <v>1313</v>
      </c>
      <c r="M149" s="117" t="b">
        <v>1</v>
      </c>
      <c r="N149" s="117" t="s">
        <v>1276</v>
      </c>
      <c r="O149" s="182" t="str">
        <f>LEFT(HNTopUp!D149,16)&amp;"."&amp;F149</f>
        <v>Orion Primary Sc.2077.EHCP.I03.3.Ma22</v>
      </c>
      <c r="P149" s="185" t="str">
        <f>HNTopUp!O149</f>
        <v>11436/543965</v>
      </c>
      <c r="Q149" s="117" t="b">
        <v>1</v>
      </c>
      <c r="R149" s="117" t="b">
        <v>1</v>
      </c>
      <c r="S149" s="117" t="b">
        <v>1</v>
      </c>
    </row>
    <row r="150" spans="1:19" x14ac:dyDescent="0.25">
      <c r="A150" s="117" t="s">
        <v>1312</v>
      </c>
      <c r="B150" s="180">
        <v>1</v>
      </c>
      <c r="C150" s="117">
        <v>2</v>
      </c>
      <c r="D150" s="181">
        <f>HNTopUp!E150</f>
        <v>400113</v>
      </c>
      <c r="E150" s="117" t="b">
        <v>1</v>
      </c>
      <c r="F150" s="182" t="str">
        <f>HNTopUp!N150&amp;"."&amp;$C$5</f>
        <v>2077.SENI.I03.4.Ma22</v>
      </c>
      <c r="G150" s="183">
        <f t="shared" ca="1" si="4"/>
        <v>44697</v>
      </c>
      <c r="H150" s="316" cm="1">
        <f t="array" ref="H150">-IF(SUMPRODUCT((HNTopUp!$Q$19:$AB$19=$B$5)*HNTopUp!Q150:AB150)&lt;0,SUMPRODUCT((HNTopUp!$Q$19:$AB$19=$B$5)*HNTopUp!Q150:AB150),0)</f>
        <v>0</v>
      </c>
      <c r="I150" s="115">
        <f t="shared" ca="1" si="5"/>
        <v>44697</v>
      </c>
      <c r="J150" s="117">
        <v>3</v>
      </c>
      <c r="K150" s="117" t="b">
        <v>1</v>
      </c>
      <c r="L150" s="117" t="s">
        <v>1313</v>
      </c>
      <c r="M150" s="117" t="b">
        <v>1</v>
      </c>
      <c r="N150" s="117" t="s">
        <v>1276</v>
      </c>
      <c r="O150" s="182" t="str">
        <f>LEFT(HNTopUp!D150,16)&amp;"."&amp;F150</f>
        <v>Orion Primary Sc.2077.SENI.I03.4.Ma22</v>
      </c>
      <c r="P150" s="185" t="str">
        <f>HNTopUp!O150</f>
        <v>10265/543965</v>
      </c>
      <c r="Q150" s="117" t="b">
        <v>1</v>
      </c>
      <c r="R150" s="117" t="b">
        <v>1</v>
      </c>
      <c r="S150" s="117" t="b">
        <v>1</v>
      </c>
    </row>
    <row r="151" spans="1:19" x14ac:dyDescent="0.25">
      <c r="A151" s="117" t="s">
        <v>1312</v>
      </c>
      <c r="B151" s="180">
        <v>1</v>
      </c>
      <c r="C151" s="117">
        <v>2</v>
      </c>
      <c r="D151" s="181">
        <f>HNTopUp!E151</f>
        <v>400021</v>
      </c>
      <c r="E151" s="117" t="b">
        <v>1</v>
      </c>
      <c r="F151" s="182" t="str">
        <f>HNTopUp!N151&amp;"."&amp;$C$5</f>
        <v>5201.EHCP.I03.1.Ma22</v>
      </c>
      <c r="G151" s="183">
        <f t="shared" ca="1" si="4"/>
        <v>44697</v>
      </c>
      <c r="H151" s="316" cm="1">
        <f t="array" ref="H151">-IF(SUMPRODUCT((HNTopUp!$Q$19:$AB$19=$B$5)*HNTopUp!Q151:AB151)&lt;0,SUMPRODUCT((HNTopUp!$Q$19:$AB$19=$B$5)*HNTopUp!Q151:AB151),0)</f>
        <v>0</v>
      </c>
      <c r="I151" s="115">
        <f t="shared" ca="1" si="5"/>
        <v>44697</v>
      </c>
      <c r="J151" s="117">
        <v>3</v>
      </c>
      <c r="K151" s="117" t="b">
        <v>1</v>
      </c>
      <c r="L151" s="117" t="s">
        <v>1313</v>
      </c>
      <c r="M151" s="117" t="b">
        <v>1</v>
      </c>
      <c r="N151" s="117" t="s">
        <v>1276</v>
      </c>
      <c r="O151" s="182" t="str">
        <f>LEFT(HNTopUp!D151,16)&amp;"."&amp;F151</f>
        <v>Osidge Primary S.5201.EHCP.I03.1.Ma22</v>
      </c>
      <c r="P151" s="185" t="str">
        <f>HNTopUp!O151</f>
        <v>11431/543965</v>
      </c>
      <c r="Q151" s="117" t="b">
        <v>1</v>
      </c>
      <c r="R151" s="117" t="b">
        <v>1</v>
      </c>
      <c r="S151" s="117" t="b">
        <v>1</v>
      </c>
    </row>
    <row r="152" spans="1:19" x14ac:dyDescent="0.25">
      <c r="A152" s="117" t="s">
        <v>1312</v>
      </c>
      <c r="B152" s="180">
        <v>1</v>
      </c>
      <c r="C152" s="117">
        <v>2</v>
      </c>
      <c r="D152" s="181">
        <f>HNTopUp!E152</f>
        <v>400003</v>
      </c>
      <c r="E152" s="117" t="b">
        <v>1</v>
      </c>
      <c r="F152" s="182" t="str">
        <f>HNTopUp!N152&amp;"."&amp;$C$5</f>
        <v>3501.EHCP.I03.1.Ma22</v>
      </c>
      <c r="G152" s="183">
        <f t="shared" ca="1" si="4"/>
        <v>44697</v>
      </c>
      <c r="H152" s="316" cm="1">
        <f t="array" ref="H152">-IF(SUMPRODUCT((HNTopUp!$Q$19:$AB$19=$B$5)*HNTopUp!Q152:AB152)&lt;0,SUMPRODUCT((HNTopUp!$Q$19:$AB$19=$B$5)*HNTopUp!Q152:AB152),0)</f>
        <v>0</v>
      </c>
      <c r="I152" s="115">
        <f t="shared" ca="1" si="5"/>
        <v>44697</v>
      </c>
      <c r="J152" s="117">
        <v>3</v>
      </c>
      <c r="K152" s="117" t="b">
        <v>1</v>
      </c>
      <c r="L152" s="117" t="s">
        <v>1313</v>
      </c>
      <c r="M152" s="117" t="b">
        <v>1</v>
      </c>
      <c r="N152" s="117" t="s">
        <v>1276</v>
      </c>
      <c r="O152" s="182" t="str">
        <f>LEFT(HNTopUp!D152,16)&amp;"."&amp;F152</f>
        <v>Our Lady of Lour.3501.EHCP.I03.1.Ma22</v>
      </c>
      <c r="P152" s="185" t="str">
        <f>HNTopUp!O152</f>
        <v>11431/543965</v>
      </c>
      <c r="Q152" s="117" t="b">
        <v>1</v>
      </c>
      <c r="R152" s="117" t="b">
        <v>1</v>
      </c>
      <c r="S152" s="117" t="b">
        <v>1</v>
      </c>
    </row>
    <row r="153" spans="1:19" x14ac:dyDescent="0.25">
      <c r="A153" s="117" t="s">
        <v>1312</v>
      </c>
      <c r="B153" s="180">
        <v>1</v>
      </c>
      <c r="C153" s="117">
        <v>2</v>
      </c>
      <c r="D153" s="181">
        <f>HNTopUp!E153</f>
        <v>400003</v>
      </c>
      <c r="E153" s="117" t="b">
        <v>1</v>
      </c>
      <c r="F153" s="182" t="str">
        <f>HNTopUp!N153&amp;"."&amp;$C$5</f>
        <v>3501.SENI.I03.2.Ma22</v>
      </c>
      <c r="G153" s="183">
        <f t="shared" ca="1" si="4"/>
        <v>44697</v>
      </c>
      <c r="H153" s="316" cm="1">
        <f t="array" ref="H153">-IF(SUMPRODUCT((HNTopUp!$Q$19:$AB$19=$B$5)*HNTopUp!Q153:AB153)&lt;0,SUMPRODUCT((HNTopUp!$Q$19:$AB$19=$B$5)*HNTopUp!Q153:AB153),0)</f>
        <v>0</v>
      </c>
      <c r="I153" s="115">
        <f t="shared" ca="1" si="5"/>
        <v>44697</v>
      </c>
      <c r="J153" s="117">
        <v>3</v>
      </c>
      <c r="K153" s="117" t="b">
        <v>1</v>
      </c>
      <c r="L153" s="117" t="s">
        <v>1313</v>
      </c>
      <c r="M153" s="117" t="b">
        <v>1</v>
      </c>
      <c r="N153" s="117" t="s">
        <v>1276</v>
      </c>
      <c r="O153" s="182" t="str">
        <f>LEFT(HNTopUp!D153,16)&amp;"."&amp;F153</f>
        <v>Our Lady of Lour.3501.SENI.I03.2.Ma22</v>
      </c>
      <c r="P153" s="185" t="str">
        <f>HNTopUp!O153</f>
        <v>10265/543965</v>
      </c>
      <c r="Q153" s="117" t="b">
        <v>1</v>
      </c>
      <c r="R153" s="117" t="b">
        <v>1</v>
      </c>
      <c r="S153" s="117" t="b">
        <v>1</v>
      </c>
    </row>
    <row r="154" spans="1:19" x14ac:dyDescent="0.25">
      <c r="A154" s="117" t="s">
        <v>1312</v>
      </c>
      <c r="B154" s="180">
        <v>1</v>
      </c>
      <c r="C154" s="117">
        <v>2</v>
      </c>
      <c r="D154" s="181">
        <f>HNTopUp!E154</f>
        <v>400014</v>
      </c>
      <c r="E154" s="117" t="b">
        <v>1</v>
      </c>
      <c r="F154" s="182" t="str">
        <f>HNTopUp!N154&amp;"."&amp;$C$5</f>
        <v>2078.EHCP.I03.1.Ma22</v>
      </c>
      <c r="G154" s="183">
        <f t="shared" ca="1" si="4"/>
        <v>44697</v>
      </c>
      <c r="H154" s="316" cm="1">
        <f t="array" ref="H154">-IF(SUMPRODUCT((HNTopUp!$Q$19:$AB$19=$B$5)*HNTopUp!Q154:AB154)&lt;0,SUMPRODUCT((HNTopUp!$Q$19:$AB$19=$B$5)*HNTopUp!Q154:AB154),0)</f>
        <v>0</v>
      </c>
      <c r="I154" s="115">
        <f t="shared" ca="1" si="5"/>
        <v>44697</v>
      </c>
      <c r="J154" s="117">
        <v>3</v>
      </c>
      <c r="K154" s="117" t="b">
        <v>1</v>
      </c>
      <c r="L154" s="117" t="s">
        <v>1313</v>
      </c>
      <c r="M154" s="117" t="b">
        <v>1</v>
      </c>
      <c r="N154" s="117" t="s">
        <v>1276</v>
      </c>
      <c r="O154" s="182" t="str">
        <f>LEFT(HNTopUp!D154,16)&amp;"."&amp;F154</f>
        <v>Pardes House Sch.2078.EHCP.I03.1.Ma22</v>
      </c>
      <c r="P154" s="185" t="str">
        <f>HNTopUp!O154</f>
        <v>11431/543965</v>
      </c>
      <c r="Q154" s="117" t="b">
        <v>1</v>
      </c>
      <c r="R154" s="117" t="b">
        <v>1</v>
      </c>
      <c r="S154" s="117" t="b">
        <v>1</v>
      </c>
    </row>
    <row r="155" spans="1:19" x14ac:dyDescent="0.25">
      <c r="A155" s="117" t="s">
        <v>1312</v>
      </c>
      <c r="B155" s="180">
        <v>1</v>
      </c>
      <c r="C155" s="117">
        <v>2</v>
      </c>
      <c r="D155" s="181">
        <f>HNTopUp!E155</f>
        <v>152217</v>
      </c>
      <c r="E155" s="117" t="b">
        <v>1</v>
      </c>
      <c r="F155" s="182" t="str">
        <f>HNTopUp!N155&amp;"."&amp;$C$5</f>
        <v>2038.EHCP.I03.1.Ma22</v>
      </c>
      <c r="G155" s="183">
        <f t="shared" ca="1" si="4"/>
        <v>44697</v>
      </c>
      <c r="H155" s="316" cm="1">
        <f t="array" ref="H155">-IF(SUMPRODUCT((HNTopUp!$Q$19:$AB$19=$B$5)*HNTopUp!Q155:AB155)&lt;0,SUMPRODUCT((HNTopUp!$Q$19:$AB$19=$B$5)*HNTopUp!Q155:AB155),0)</f>
        <v>0</v>
      </c>
      <c r="I155" s="115">
        <f t="shared" ca="1" si="5"/>
        <v>44697</v>
      </c>
      <c r="J155" s="117">
        <v>3</v>
      </c>
      <c r="K155" s="117" t="b">
        <v>1</v>
      </c>
      <c r="L155" s="117" t="s">
        <v>1313</v>
      </c>
      <c r="M155" s="117" t="b">
        <v>1</v>
      </c>
      <c r="N155" s="117" t="s">
        <v>1276</v>
      </c>
      <c r="O155" s="182" t="str">
        <f>LEFT(HNTopUp!D155,16)&amp;"."&amp;F155</f>
        <v>Parkfield Primar.2038.EHCP.I03.1.Ma22</v>
      </c>
      <c r="P155" s="185" t="str">
        <f>HNTopUp!O155</f>
        <v>11443/516500</v>
      </c>
      <c r="Q155" s="117" t="b">
        <v>1</v>
      </c>
      <c r="R155" s="117" t="b">
        <v>1</v>
      </c>
      <c r="S155" s="117" t="b">
        <v>1</v>
      </c>
    </row>
    <row r="156" spans="1:19" x14ac:dyDescent="0.25">
      <c r="A156" s="117" t="s">
        <v>1312</v>
      </c>
      <c r="B156" s="180">
        <v>1</v>
      </c>
      <c r="C156" s="117">
        <v>2</v>
      </c>
      <c r="D156" s="181">
        <f>HNTopUp!E156</f>
        <v>152217</v>
      </c>
      <c r="E156" s="117" t="b">
        <v>1</v>
      </c>
      <c r="F156" s="182" t="str">
        <f>HNTopUp!N156&amp;"."&amp;$C$5</f>
        <v>2038.SENI.I03.2.Ma22</v>
      </c>
      <c r="G156" s="183">
        <f t="shared" ca="1" si="4"/>
        <v>44697</v>
      </c>
      <c r="H156" s="316" cm="1">
        <f t="array" ref="H156">-IF(SUMPRODUCT((HNTopUp!$Q$19:$AB$19=$B$5)*HNTopUp!Q156:AB156)&lt;0,SUMPRODUCT((HNTopUp!$Q$19:$AB$19=$B$5)*HNTopUp!Q156:AB156),0)</f>
        <v>0</v>
      </c>
      <c r="I156" s="115">
        <f t="shared" ca="1" si="5"/>
        <v>44697</v>
      </c>
      <c r="J156" s="117">
        <v>3</v>
      </c>
      <c r="K156" s="117" t="b">
        <v>1</v>
      </c>
      <c r="L156" s="117" t="s">
        <v>1313</v>
      </c>
      <c r="M156" s="117" t="b">
        <v>1</v>
      </c>
      <c r="N156" s="117" t="s">
        <v>1276</v>
      </c>
      <c r="O156" s="182" t="str">
        <f>LEFT(HNTopUp!D156,16)&amp;"."&amp;F156</f>
        <v>Parkfield Primar.2038.SENI.I03.2.Ma22</v>
      </c>
      <c r="P156" s="185" t="str">
        <f>HNTopUp!O156</f>
        <v>10265/516500</v>
      </c>
      <c r="Q156" s="117" t="b">
        <v>1</v>
      </c>
      <c r="R156" s="117" t="b">
        <v>1</v>
      </c>
      <c r="S156" s="117" t="b">
        <v>1</v>
      </c>
    </row>
    <row r="157" spans="1:19" x14ac:dyDescent="0.25">
      <c r="A157" s="117" t="s">
        <v>1312</v>
      </c>
      <c r="B157" s="180">
        <v>1</v>
      </c>
      <c r="C157" s="117">
        <v>2</v>
      </c>
      <c r="D157" s="181">
        <f>HNTopUp!E157</f>
        <v>400156</v>
      </c>
      <c r="E157" s="117" t="b">
        <v>1</v>
      </c>
      <c r="F157" s="182" t="str">
        <f>HNTopUp!N157&amp;"."&amp;$C$5</f>
        <v>1100.PRUs.I03.1.Ma22</v>
      </c>
      <c r="G157" s="183">
        <f t="shared" ca="1" si="4"/>
        <v>44697</v>
      </c>
      <c r="H157" s="316" cm="1">
        <f t="array" ref="H157">-IF(SUMPRODUCT((HNTopUp!$Q$19:$AB$19=$B$5)*HNTopUp!Q157:AB157)&lt;0,SUMPRODUCT((HNTopUp!$Q$19:$AB$19=$B$5)*HNTopUp!Q157:AB157),0)</f>
        <v>0</v>
      </c>
      <c r="I157" s="115">
        <f t="shared" ca="1" si="5"/>
        <v>44697</v>
      </c>
      <c r="J157" s="117">
        <v>3</v>
      </c>
      <c r="K157" s="117" t="b">
        <v>1</v>
      </c>
      <c r="L157" s="117" t="s">
        <v>1313</v>
      </c>
      <c r="M157" s="117" t="b">
        <v>1</v>
      </c>
      <c r="N157" s="117" t="s">
        <v>1276</v>
      </c>
      <c r="O157" s="182" t="str">
        <f>LEFT(HNTopUp!D157,16)&amp;"."&amp;F157</f>
        <v>Pavilion.1100.PRUs.I03.1.Ma22</v>
      </c>
      <c r="P157" s="185" t="str">
        <f>HNTopUp!O157</f>
        <v>11425/543965</v>
      </c>
      <c r="Q157" s="117" t="b">
        <v>1</v>
      </c>
      <c r="R157" s="117" t="b">
        <v>1</v>
      </c>
      <c r="S157" s="117" t="b">
        <v>1</v>
      </c>
    </row>
    <row r="158" spans="1:19" x14ac:dyDescent="0.25">
      <c r="A158" s="117" t="s">
        <v>1312</v>
      </c>
      <c r="B158" s="180">
        <v>1</v>
      </c>
      <c r="C158" s="117">
        <v>2</v>
      </c>
      <c r="D158" s="181">
        <f>HNTopUp!E158</f>
        <v>144387</v>
      </c>
      <c r="E158" s="117" t="b">
        <v>1</v>
      </c>
      <c r="F158" s="182" t="str">
        <f>HNTopUp!N158&amp;"."&amp;$C$5</f>
        <v>4208.EHCP.I03.1.Ma22</v>
      </c>
      <c r="G158" s="183">
        <f t="shared" ca="1" si="4"/>
        <v>44697</v>
      </c>
      <c r="H158" s="316" cm="1">
        <f t="array" ref="H158">-IF(SUMPRODUCT((HNTopUp!$Q$19:$AB$19=$B$5)*HNTopUp!Q158:AB158)&lt;0,SUMPRODUCT((HNTopUp!$Q$19:$AB$19=$B$5)*HNTopUp!Q158:AB158),0)</f>
        <v>0</v>
      </c>
      <c r="I158" s="115">
        <f t="shared" ca="1" si="5"/>
        <v>44697</v>
      </c>
      <c r="J158" s="117">
        <v>3</v>
      </c>
      <c r="K158" s="117" t="b">
        <v>1</v>
      </c>
      <c r="L158" s="117" t="s">
        <v>1313</v>
      </c>
      <c r="M158" s="117" t="b">
        <v>1</v>
      </c>
      <c r="N158" s="117" t="s">
        <v>1276</v>
      </c>
      <c r="O158" s="182" t="str">
        <f>LEFT(HNTopUp!D158,16)&amp;"."&amp;F158</f>
        <v>Queen Elizabeth'.4208.EHCP.I03.1.Ma22</v>
      </c>
      <c r="P158" s="185" t="str">
        <f>HNTopUp!O158</f>
        <v>11442/516500</v>
      </c>
      <c r="Q158" s="117" t="b">
        <v>1</v>
      </c>
      <c r="R158" s="117" t="b">
        <v>1</v>
      </c>
      <c r="S158" s="117" t="b">
        <v>1</v>
      </c>
    </row>
    <row r="159" spans="1:19" x14ac:dyDescent="0.25">
      <c r="A159" s="117" t="s">
        <v>1312</v>
      </c>
      <c r="B159" s="180">
        <v>1</v>
      </c>
      <c r="C159" s="117">
        <v>2</v>
      </c>
      <c r="D159" s="181">
        <f>HNTopUp!E159</f>
        <v>400012</v>
      </c>
      <c r="E159" s="117" t="b">
        <v>1</v>
      </c>
      <c r="F159" s="182" t="str">
        <f>HNTopUp!N159&amp;"."&amp;$C$5</f>
        <v>2072.EHCP.I03.1.Ma22</v>
      </c>
      <c r="G159" s="183">
        <f t="shared" ca="1" si="4"/>
        <v>44697</v>
      </c>
      <c r="H159" s="316" cm="1">
        <f t="array" ref="H159">-IF(SUMPRODUCT((HNTopUp!$Q$19:$AB$19=$B$5)*HNTopUp!Q159:AB159)&lt;0,SUMPRODUCT((HNTopUp!$Q$19:$AB$19=$B$5)*HNTopUp!Q159:AB159),0)</f>
        <v>0</v>
      </c>
      <c r="I159" s="115">
        <f t="shared" ca="1" si="5"/>
        <v>44697</v>
      </c>
      <c r="J159" s="117">
        <v>3</v>
      </c>
      <c r="K159" s="117" t="b">
        <v>1</v>
      </c>
      <c r="L159" s="117" t="s">
        <v>1313</v>
      </c>
      <c r="M159" s="117" t="b">
        <v>1</v>
      </c>
      <c r="N159" s="117" t="s">
        <v>1276</v>
      </c>
      <c r="O159" s="182" t="str">
        <f>LEFT(HNTopUp!D159,16)&amp;"."&amp;F159</f>
        <v>Queenswell Junio.2072.EHCP.I03.1.Ma22</v>
      </c>
      <c r="P159" s="185" t="str">
        <f>HNTopUp!O159</f>
        <v>11431/543965</v>
      </c>
      <c r="Q159" s="117" t="b">
        <v>1</v>
      </c>
      <c r="R159" s="117" t="b">
        <v>1</v>
      </c>
      <c r="S159" s="117" t="b">
        <v>1</v>
      </c>
    </row>
    <row r="160" spans="1:19" x14ac:dyDescent="0.25">
      <c r="A160" s="117" t="s">
        <v>1312</v>
      </c>
      <c r="B160" s="180">
        <v>1</v>
      </c>
      <c r="C160" s="117">
        <v>2</v>
      </c>
      <c r="D160" s="181">
        <f>HNTopUp!E160</f>
        <v>400012</v>
      </c>
      <c r="E160" s="117" t="b">
        <v>1</v>
      </c>
      <c r="F160" s="182" t="str">
        <f>HNTopUp!N160&amp;"."&amp;$C$5</f>
        <v>2072.SENI.I03.2.Ma22</v>
      </c>
      <c r="G160" s="183">
        <f t="shared" ca="1" si="4"/>
        <v>44697</v>
      </c>
      <c r="H160" s="316" cm="1">
        <f t="array" ref="H160">-IF(SUMPRODUCT((HNTopUp!$Q$19:$AB$19=$B$5)*HNTopUp!Q160:AB160)&lt;0,SUMPRODUCT((HNTopUp!$Q$19:$AB$19=$B$5)*HNTopUp!Q160:AB160),0)</f>
        <v>0</v>
      </c>
      <c r="I160" s="115">
        <f t="shared" ca="1" si="5"/>
        <v>44697</v>
      </c>
      <c r="J160" s="117">
        <v>3</v>
      </c>
      <c r="K160" s="117" t="b">
        <v>1</v>
      </c>
      <c r="L160" s="117" t="s">
        <v>1313</v>
      </c>
      <c r="M160" s="117" t="b">
        <v>1</v>
      </c>
      <c r="N160" s="117" t="s">
        <v>1276</v>
      </c>
      <c r="O160" s="182" t="str">
        <f>LEFT(HNTopUp!D160,16)&amp;"."&amp;F160</f>
        <v>Queenswell Junio.2072.SENI.I03.2.Ma22</v>
      </c>
      <c r="P160" s="185" t="str">
        <f>HNTopUp!O160</f>
        <v>10265/543965</v>
      </c>
      <c r="Q160" s="117" t="b">
        <v>1</v>
      </c>
      <c r="R160" s="117" t="b">
        <v>1</v>
      </c>
      <c r="S160" s="117" t="b">
        <v>1</v>
      </c>
    </row>
    <row r="161" spans="1:19" x14ac:dyDescent="0.25">
      <c r="A161" s="117" t="s">
        <v>1312</v>
      </c>
      <c r="B161" s="180">
        <v>1</v>
      </c>
      <c r="C161" s="117">
        <v>2</v>
      </c>
      <c r="D161" s="181">
        <f>HNTopUp!E161</f>
        <v>155029</v>
      </c>
      <c r="E161" s="117" t="b">
        <v>1</v>
      </c>
      <c r="F161" s="182" t="str">
        <f>HNTopUp!N161&amp;"."&amp;$C$5</f>
        <v>2004.EHCP.I03.1.Ma22</v>
      </c>
      <c r="G161" s="183">
        <f t="shared" ca="1" si="4"/>
        <v>44697</v>
      </c>
      <c r="H161" s="316" cm="1">
        <f t="array" ref="H161">-IF(SUMPRODUCT((HNTopUp!$Q$19:$AB$19=$B$5)*HNTopUp!Q161:AB161)&lt;0,SUMPRODUCT((HNTopUp!$Q$19:$AB$19=$B$5)*HNTopUp!Q161:AB161),0)</f>
        <v>0</v>
      </c>
      <c r="I161" s="115">
        <f t="shared" ca="1" si="5"/>
        <v>44697</v>
      </c>
      <c r="J161" s="117">
        <v>3</v>
      </c>
      <c r="K161" s="117" t="b">
        <v>1</v>
      </c>
      <c r="L161" s="117" t="s">
        <v>1313</v>
      </c>
      <c r="M161" s="117" t="b">
        <v>1</v>
      </c>
      <c r="N161" s="117" t="s">
        <v>1276</v>
      </c>
      <c r="O161" s="182" t="str">
        <f>LEFT(HNTopUp!D161,16)&amp;"."&amp;F161</f>
        <v>Rimon Jewish Pri.2004.EHCP.I03.1.Ma22</v>
      </c>
      <c r="P161" s="185" t="str">
        <f>HNTopUp!O161</f>
        <v>11443/516500</v>
      </c>
      <c r="Q161" s="117" t="b">
        <v>1</v>
      </c>
      <c r="R161" s="117" t="b">
        <v>1</v>
      </c>
      <c r="S161" s="117" t="b">
        <v>1</v>
      </c>
    </row>
    <row r="162" spans="1:19" x14ac:dyDescent="0.25">
      <c r="A162" s="117" t="s">
        <v>1312</v>
      </c>
      <c r="B162" s="180">
        <v>1</v>
      </c>
      <c r="C162" s="117">
        <v>2</v>
      </c>
      <c r="D162" s="181">
        <f>HNTopUp!E162</f>
        <v>400093</v>
      </c>
      <c r="E162" s="117" t="b">
        <v>1</v>
      </c>
      <c r="F162" s="182" t="str">
        <f>HNTopUp!N162&amp;"."&amp;$C$5</f>
        <v>3512.EHCP.I03.1.Ma22</v>
      </c>
      <c r="G162" s="183">
        <f t="shared" ca="1" si="4"/>
        <v>44697</v>
      </c>
      <c r="H162" s="316" cm="1">
        <f t="array" ref="H162">-IF(SUMPRODUCT((HNTopUp!$Q$19:$AB$19=$B$5)*HNTopUp!Q162:AB162)&lt;0,SUMPRODUCT((HNTopUp!$Q$19:$AB$19=$B$5)*HNTopUp!Q162:AB162),0)</f>
        <v>0</v>
      </c>
      <c r="I162" s="115">
        <f t="shared" ca="1" si="5"/>
        <v>44697</v>
      </c>
      <c r="J162" s="117">
        <v>3</v>
      </c>
      <c r="K162" s="117" t="b">
        <v>1</v>
      </c>
      <c r="L162" s="117" t="s">
        <v>1313</v>
      </c>
      <c r="M162" s="117" t="b">
        <v>1</v>
      </c>
      <c r="N162" s="117" t="s">
        <v>1276</v>
      </c>
      <c r="O162" s="182" t="str">
        <f>LEFT(HNTopUp!D162,16)&amp;"."&amp;F162</f>
        <v>Rosh Pinah.3512.EHCP.I03.1.Ma22</v>
      </c>
      <c r="P162" s="185" t="str">
        <f>HNTopUp!O162</f>
        <v>11431/543965</v>
      </c>
      <c r="Q162" s="117" t="b">
        <v>1</v>
      </c>
      <c r="R162" s="117" t="b">
        <v>1</v>
      </c>
      <c r="S162" s="117" t="b">
        <v>1</v>
      </c>
    </row>
    <row r="163" spans="1:19" x14ac:dyDescent="0.25">
      <c r="A163" s="117" t="s">
        <v>1312</v>
      </c>
      <c r="B163" s="180">
        <v>1</v>
      </c>
      <c r="C163" s="117">
        <v>2</v>
      </c>
      <c r="D163" s="181">
        <f>HNTopUp!E163</f>
        <v>160025</v>
      </c>
      <c r="E163" s="117" t="b">
        <v>1</v>
      </c>
      <c r="F163" s="182" t="str">
        <f>HNTopUp!N163&amp;"."&amp;$C$5</f>
        <v>2041.EHCP.I03.1.Ma22</v>
      </c>
      <c r="G163" s="183">
        <f t="shared" ca="1" si="4"/>
        <v>44697</v>
      </c>
      <c r="H163" s="316" cm="1">
        <f t="array" ref="H163">-IF(SUMPRODUCT((HNTopUp!$Q$19:$AB$19=$B$5)*HNTopUp!Q163:AB163)&lt;0,SUMPRODUCT((HNTopUp!$Q$19:$AB$19=$B$5)*HNTopUp!Q163:AB163),0)</f>
        <v>0</v>
      </c>
      <c r="I163" s="115">
        <f t="shared" ca="1" si="5"/>
        <v>44697</v>
      </c>
      <c r="J163" s="117">
        <v>3</v>
      </c>
      <c r="K163" s="117" t="b">
        <v>1</v>
      </c>
      <c r="L163" s="117" t="s">
        <v>1313</v>
      </c>
      <c r="M163" s="117" t="b">
        <v>1</v>
      </c>
      <c r="N163" s="117" t="s">
        <v>1276</v>
      </c>
      <c r="O163" s="182" t="str">
        <f>LEFT(HNTopUp!D163,16)&amp;"."&amp;F163</f>
        <v>Sacks Morasha Ac.2041.EHCP.I03.1.Ma22</v>
      </c>
      <c r="P163" s="185" t="str">
        <f>HNTopUp!O163</f>
        <v>11443/516500</v>
      </c>
      <c r="Q163" s="117" t="b">
        <v>1</v>
      </c>
      <c r="R163" s="117" t="b">
        <v>1</v>
      </c>
      <c r="S163" s="117" t="b">
        <v>1</v>
      </c>
    </row>
    <row r="164" spans="1:19" x14ac:dyDescent="0.25">
      <c r="A164" s="117" t="s">
        <v>1312</v>
      </c>
      <c r="B164" s="180">
        <v>1</v>
      </c>
      <c r="C164" s="117">
        <v>2</v>
      </c>
      <c r="D164" s="181">
        <f>HNTopUp!E164</f>
        <v>400071</v>
      </c>
      <c r="E164" s="117" t="b">
        <v>1</v>
      </c>
      <c r="F164" s="182" t="str">
        <f>HNTopUp!N164&amp;"."&amp;$C$5</f>
        <v>3510.EHCP.I03.1.Ma22</v>
      </c>
      <c r="G164" s="183">
        <f t="shared" ca="1" si="4"/>
        <v>44697</v>
      </c>
      <c r="H164" s="316" cm="1">
        <f t="array" ref="H164">-IF(SUMPRODUCT((HNTopUp!$Q$19:$AB$19=$B$5)*HNTopUp!Q164:AB164)&lt;0,SUMPRODUCT((HNTopUp!$Q$19:$AB$19=$B$5)*HNTopUp!Q164:AB164),0)</f>
        <v>0</v>
      </c>
      <c r="I164" s="115">
        <f t="shared" ca="1" si="5"/>
        <v>44697</v>
      </c>
      <c r="J164" s="117">
        <v>3</v>
      </c>
      <c r="K164" s="117" t="b">
        <v>1</v>
      </c>
      <c r="L164" s="117" t="s">
        <v>1313</v>
      </c>
      <c r="M164" s="117" t="b">
        <v>1</v>
      </c>
      <c r="N164" s="117" t="s">
        <v>1276</v>
      </c>
      <c r="O164" s="182" t="str">
        <f>LEFT(HNTopUp!D164,16)&amp;"."&amp;F164</f>
        <v>Sacred Heart Sch.3510.EHCP.I03.1.Ma22</v>
      </c>
      <c r="P164" s="185" t="str">
        <f>HNTopUp!O164</f>
        <v>11431/543965</v>
      </c>
      <c r="Q164" s="117" t="b">
        <v>1</v>
      </c>
      <c r="R164" s="117" t="b">
        <v>1</v>
      </c>
      <c r="S164" s="117" t="b">
        <v>1</v>
      </c>
    </row>
    <row r="165" spans="1:19" x14ac:dyDescent="0.25">
      <c r="A165" s="117" t="s">
        <v>1312</v>
      </c>
      <c r="B165" s="180">
        <v>1</v>
      </c>
      <c r="C165" s="117">
        <v>2</v>
      </c>
      <c r="D165" s="181">
        <f>HNTopUp!E165</f>
        <v>158756</v>
      </c>
      <c r="E165" s="117" t="b">
        <v>1</v>
      </c>
      <c r="F165" s="182" t="str">
        <f>HNTopUp!N165&amp;"."&amp;$C$5</f>
        <v>4011.EHCP.I03.1.Ma22</v>
      </c>
      <c r="G165" s="183">
        <f t="shared" ca="1" si="4"/>
        <v>44697</v>
      </c>
      <c r="H165" s="316" cm="1">
        <f t="array" ref="H165">-IF(SUMPRODUCT((HNTopUp!$Q$19:$AB$19=$B$5)*HNTopUp!Q165:AB165)&lt;0,SUMPRODUCT((HNTopUp!$Q$19:$AB$19=$B$5)*HNTopUp!Q165:AB165),0)</f>
        <v>0</v>
      </c>
      <c r="I165" s="115">
        <f t="shared" ca="1" si="5"/>
        <v>44697</v>
      </c>
      <c r="J165" s="117">
        <v>3</v>
      </c>
      <c r="K165" s="117" t="b">
        <v>1</v>
      </c>
      <c r="L165" s="117" t="s">
        <v>1313</v>
      </c>
      <c r="M165" s="117" t="b">
        <v>1</v>
      </c>
      <c r="N165" s="117" t="s">
        <v>1276</v>
      </c>
      <c r="O165" s="182" t="str">
        <f>LEFT(HNTopUp!D165,16)&amp;"."&amp;F165</f>
        <v>Saracens High Sc.4011.EHCP.I03.1.Ma22</v>
      </c>
      <c r="P165" s="185" t="str">
        <f>HNTopUp!O165</f>
        <v>11442/516500</v>
      </c>
      <c r="Q165" s="117" t="b">
        <v>1</v>
      </c>
      <c r="R165" s="117" t="b">
        <v>1</v>
      </c>
      <c r="S165" s="117" t="b">
        <v>1</v>
      </c>
    </row>
    <row r="166" spans="1:19" x14ac:dyDescent="0.25">
      <c r="A166" s="117" t="s">
        <v>1312</v>
      </c>
      <c r="B166" s="180">
        <v>1</v>
      </c>
      <c r="C166" s="117">
        <v>2</v>
      </c>
      <c r="D166" s="181">
        <f>HNTopUp!E166</f>
        <v>400096</v>
      </c>
      <c r="E166" s="117" t="b">
        <v>1</v>
      </c>
      <c r="F166" s="182" t="str">
        <f>HNTopUp!N166&amp;"."&amp;$C$5</f>
        <v>3502.EHCP.I03.1.Ma22</v>
      </c>
      <c r="G166" s="183">
        <f t="shared" ca="1" si="4"/>
        <v>44697</v>
      </c>
      <c r="H166" s="316" cm="1">
        <f t="array" ref="H166">-IF(SUMPRODUCT((HNTopUp!$Q$19:$AB$19=$B$5)*HNTopUp!Q166:AB166)&lt;0,SUMPRODUCT((HNTopUp!$Q$19:$AB$19=$B$5)*HNTopUp!Q166:AB166),0)</f>
        <v>0</v>
      </c>
      <c r="I166" s="115">
        <f t="shared" ca="1" si="5"/>
        <v>44697</v>
      </c>
      <c r="J166" s="117">
        <v>3</v>
      </c>
      <c r="K166" s="117" t="b">
        <v>1</v>
      </c>
      <c r="L166" s="117" t="s">
        <v>1313</v>
      </c>
      <c r="M166" s="117" t="b">
        <v>1</v>
      </c>
      <c r="N166" s="117" t="s">
        <v>1276</v>
      </c>
      <c r="O166" s="182" t="str">
        <f>LEFT(HNTopUp!D166,16)&amp;"."&amp;F166</f>
        <v>St Agnes RC Prim.3502.EHCP.I03.1.Ma22</v>
      </c>
      <c r="P166" s="185" t="str">
        <f>HNTopUp!O166</f>
        <v>11431/543965</v>
      </c>
      <c r="Q166" s="117" t="b">
        <v>1</v>
      </c>
      <c r="R166" s="117" t="b">
        <v>1</v>
      </c>
      <c r="S166" s="117" t="b">
        <v>1</v>
      </c>
    </row>
    <row r="167" spans="1:19" x14ac:dyDescent="0.25">
      <c r="A167" s="117" t="s">
        <v>1312</v>
      </c>
      <c r="B167" s="180">
        <v>1</v>
      </c>
      <c r="C167" s="117">
        <v>2</v>
      </c>
      <c r="D167" s="181">
        <f>HNTopUp!E167</f>
        <v>400096</v>
      </c>
      <c r="E167" s="117" t="b">
        <v>1</v>
      </c>
      <c r="F167" s="182" t="str">
        <f>HNTopUp!N167&amp;"."&amp;$C$5</f>
        <v>3502.SENI.I03.2.Ma22</v>
      </c>
      <c r="G167" s="183">
        <f t="shared" ca="1" si="4"/>
        <v>44697</v>
      </c>
      <c r="H167" s="316" cm="1">
        <f t="array" ref="H167">-IF(SUMPRODUCT((HNTopUp!$Q$19:$AB$19=$B$5)*HNTopUp!Q167:AB167)&lt;0,SUMPRODUCT((HNTopUp!$Q$19:$AB$19=$B$5)*HNTopUp!Q167:AB167),0)</f>
        <v>0</v>
      </c>
      <c r="I167" s="115">
        <f t="shared" ca="1" si="5"/>
        <v>44697</v>
      </c>
      <c r="J167" s="117">
        <v>3</v>
      </c>
      <c r="K167" s="117" t="b">
        <v>1</v>
      </c>
      <c r="L167" s="117" t="s">
        <v>1313</v>
      </c>
      <c r="M167" s="117" t="b">
        <v>1</v>
      </c>
      <c r="N167" s="117" t="s">
        <v>1276</v>
      </c>
      <c r="O167" s="182" t="str">
        <f>LEFT(HNTopUp!D167,16)&amp;"."&amp;F167</f>
        <v>St Agnes RC Prim.3502.SENI.I03.2.Ma22</v>
      </c>
      <c r="P167" s="185" t="str">
        <f>HNTopUp!O167</f>
        <v>10265/543965</v>
      </c>
      <c r="Q167" s="117" t="b">
        <v>1</v>
      </c>
      <c r="R167" s="117" t="b">
        <v>1</v>
      </c>
      <c r="S167" s="117" t="b">
        <v>1</v>
      </c>
    </row>
    <row r="168" spans="1:19" x14ac:dyDescent="0.25">
      <c r="A168" s="117" t="s">
        <v>1312</v>
      </c>
      <c r="B168" s="180">
        <v>1</v>
      </c>
      <c r="C168" s="117">
        <v>2</v>
      </c>
      <c r="D168" s="181">
        <f>HNTopUp!E168</f>
        <v>156093</v>
      </c>
      <c r="E168" s="117" t="b">
        <v>1</v>
      </c>
      <c r="F168" s="182" t="str">
        <f>HNTopUp!N168&amp;"."&amp;$C$5</f>
        <v>4000.EHCP.I03.1.Ma22</v>
      </c>
      <c r="G168" s="183">
        <f t="shared" ca="1" si="4"/>
        <v>44697</v>
      </c>
      <c r="H168" s="316" cm="1">
        <f t="array" ref="H168">-IF(SUMPRODUCT((HNTopUp!$Q$19:$AB$19=$B$5)*HNTopUp!Q168:AB168)&lt;0,SUMPRODUCT((HNTopUp!$Q$19:$AB$19=$B$5)*HNTopUp!Q168:AB168),0)</f>
        <v>0</v>
      </c>
      <c r="I168" s="115">
        <f t="shared" ca="1" si="5"/>
        <v>44697</v>
      </c>
      <c r="J168" s="117">
        <v>3</v>
      </c>
      <c r="K168" s="117" t="b">
        <v>1</v>
      </c>
      <c r="L168" s="117" t="s">
        <v>1313</v>
      </c>
      <c r="M168" s="117" t="b">
        <v>1</v>
      </c>
      <c r="N168" s="117" t="s">
        <v>1276</v>
      </c>
      <c r="O168" s="182" t="str">
        <f>LEFT(HNTopUp!D168,16)&amp;"."&amp;F168</f>
        <v>St Andrew the Ap.4000.EHCP.I03.1.Ma22</v>
      </c>
      <c r="P168" s="185" t="str">
        <f>HNTopUp!O168</f>
        <v>11442/516500</v>
      </c>
      <c r="Q168" s="117" t="b">
        <v>1</v>
      </c>
      <c r="R168" s="117" t="b">
        <v>1</v>
      </c>
      <c r="S168" s="117" t="b">
        <v>1</v>
      </c>
    </row>
    <row r="169" spans="1:19" x14ac:dyDescent="0.25">
      <c r="A169" s="117" t="s">
        <v>1312</v>
      </c>
      <c r="B169" s="180">
        <v>1</v>
      </c>
      <c r="C169" s="117">
        <v>2</v>
      </c>
      <c r="D169" s="181">
        <f>HNTopUp!E169</f>
        <v>400062</v>
      </c>
      <c r="E169" s="117" t="b">
        <v>1</v>
      </c>
      <c r="F169" s="182" t="str">
        <f>HNTopUp!N169&amp;"."&amp;$C$5</f>
        <v>3315.EHCP.I03.1.Ma22</v>
      </c>
      <c r="G169" s="183">
        <f t="shared" ca="1" si="4"/>
        <v>44697</v>
      </c>
      <c r="H169" s="316" cm="1">
        <f t="array" ref="H169">-IF(SUMPRODUCT((HNTopUp!$Q$19:$AB$19=$B$5)*HNTopUp!Q169:AB169)&lt;0,SUMPRODUCT((HNTopUp!$Q$19:$AB$19=$B$5)*HNTopUp!Q169:AB169),0)</f>
        <v>0</v>
      </c>
      <c r="I169" s="115">
        <f t="shared" ca="1" si="5"/>
        <v>44697</v>
      </c>
      <c r="J169" s="117">
        <v>3</v>
      </c>
      <c r="K169" s="117" t="b">
        <v>1</v>
      </c>
      <c r="L169" s="117" t="s">
        <v>1313</v>
      </c>
      <c r="M169" s="117" t="b">
        <v>1</v>
      </c>
      <c r="N169" s="117" t="s">
        <v>1276</v>
      </c>
      <c r="O169" s="182" t="str">
        <f>LEFT(HNTopUp!D169,16)&amp;"."&amp;F169</f>
        <v>St Andrew's C E.3315.EHCP.I03.1.Ma22</v>
      </c>
      <c r="P169" s="185" t="str">
        <f>HNTopUp!O169</f>
        <v>11431/543965</v>
      </c>
      <c r="Q169" s="117" t="b">
        <v>1</v>
      </c>
      <c r="R169" s="117" t="b">
        <v>1</v>
      </c>
      <c r="S169" s="117" t="b">
        <v>1</v>
      </c>
    </row>
    <row r="170" spans="1:19" x14ac:dyDescent="0.25">
      <c r="A170" s="117" t="s">
        <v>1312</v>
      </c>
      <c r="B170" s="180">
        <v>1</v>
      </c>
      <c r="C170" s="117">
        <v>2</v>
      </c>
      <c r="D170" s="181">
        <f>HNTopUp!E170</f>
        <v>400064</v>
      </c>
      <c r="E170" s="117" t="b">
        <v>1</v>
      </c>
      <c r="F170" s="182" t="str">
        <f>HNTopUp!N170&amp;"."&amp;$C$5</f>
        <v>3504.EHCP.I03.1.Ma22</v>
      </c>
      <c r="G170" s="183">
        <f t="shared" ca="1" si="4"/>
        <v>44697</v>
      </c>
      <c r="H170" s="316" cm="1">
        <f t="array" ref="H170">-IF(SUMPRODUCT((HNTopUp!$Q$19:$AB$19=$B$5)*HNTopUp!Q170:AB170)&lt;0,SUMPRODUCT((HNTopUp!$Q$19:$AB$19=$B$5)*HNTopUp!Q170:AB170),0)</f>
        <v>0</v>
      </c>
      <c r="I170" s="115">
        <f t="shared" ca="1" si="5"/>
        <v>44697</v>
      </c>
      <c r="J170" s="117">
        <v>3</v>
      </c>
      <c r="K170" s="117" t="b">
        <v>1</v>
      </c>
      <c r="L170" s="117" t="s">
        <v>1313</v>
      </c>
      <c r="M170" s="117" t="b">
        <v>1</v>
      </c>
      <c r="N170" s="117" t="s">
        <v>1276</v>
      </c>
      <c r="O170" s="182" t="str">
        <f>LEFT(HNTopUp!D170,16)&amp;"."&amp;F170</f>
        <v>St Catherines R .3504.EHCP.I03.1.Ma22</v>
      </c>
      <c r="P170" s="185" t="str">
        <f>HNTopUp!O170</f>
        <v>11431/543965</v>
      </c>
      <c r="Q170" s="117" t="b">
        <v>1</v>
      </c>
      <c r="R170" s="117" t="b">
        <v>1</v>
      </c>
      <c r="S170" s="117" t="b">
        <v>1</v>
      </c>
    </row>
    <row r="171" spans="1:19" x14ac:dyDescent="0.25">
      <c r="A171" s="117" t="s">
        <v>1312</v>
      </c>
      <c r="B171" s="180">
        <v>1</v>
      </c>
      <c r="C171" s="117">
        <v>2</v>
      </c>
      <c r="D171" s="181">
        <f>HNTopUp!E171</f>
        <v>400098</v>
      </c>
      <c r="E171" s="117" t="b">
        <v>1</v>
      </c>
      <c r="F171" s="182" t="str">
        <f>HNTopUp!N171&amp;"."&amp;$C$5</f>
        <v>3309.EHCP.I03.1.Ma22</v>
      </c>
      <c r="G171" s="183">
        <f t="shared" ca="1" si="4"/>
        <v>44697</v>
      </c>
      <c r="H171" s="316" cm="1">
        <f t="array" ref="H171">-IF(SUMPRODUCT((HNTopUp!$Q$19:$AB$19=$B$5)*HNTopUp!Q171:AB171)&lt;0,SUMPRODUCT((HNTopUp!$Q$19:$AB$19=$B$5)*HNTopUp!Q171:AB171),0)</f>
        <v>0</v>
      </c>
      <c r="I171" s="115">
        <f t="shared" ca="1" si="5"/>
        <v>44697</v>
      </c>
      <c r="J171" s="117">
        <v>3</v>
      </c>
      <c r="K171" s="117" t="b">
        <v>1</v>
      </c>
      <c r="L171" s="117" t="s">
        <v>1313</v>
      </c>
      <c r="M171" s="117" t="b">
        <v>1</v>
      </c>
      <c r="N171" s="117" t="s">
        <v>1276</v>
      </c>
      <c r="O171" s="182" t="str">
        <f>LEFT(HNTopUp!D171,16)&amp;"."&amp;F171</f>
        <v>St Johns CE N20.3309.EHCP.I03.1.Ma22</v>
      </c>
      <c r="P171" s="185" t="str">
        <f>HNTopUp!O171</f>
        <v>11431/543965</v>
      </c>
      <c r="Q171" s="117" t="b">
        <v>1</v>
      </c>
      <c r="R171" s="117" t="b">
        <v>1</v>
      </c>
      <c r="S171" s="117" t="b">
        <v>1</v>
      </c>
    </row>
    <row r="172" spans="1:19" x14ac:dyDescent="0.25">
      <c r="A172" s="117" t="s">
        <v>1312</v>
      </c>
      <c r="B172" s="180">
        <v>1</v>
      </c>
      <c r="C172" s="117">
        <v>2</v>
      </c>
      <c r="D172" s="181">
        <f>HNTopUp!E172</f>
        <v>400098</v>
      </c>
      <c r="E172" s="117" t="b">
        <v>1</v>
      </c>
      <c r="F172" s="182" t="str">
        <f>HNTopUp!N172&amp;"."&amp;$C$5</f>
        <v>3309.SENI.I03.2.Ma22</v>
      </c>
      <c r="G172" s="183">
        <f t="shared" ca="1" si="4"/>
        <v>44697</v>
      </c>
      <c r="H172" s="316" cm="1">
        <f t="array" ref="H172">-IF(SUMPRODUCT((HNTopUp!$Q$19:$AB$19=$B$5)*HNTopUp!Q172:AB172)&lt;0,SUMPRODUCT((HNTopUp!$Q$19:$AB$19=$B$5)*HNTopUp!Q172:AB172),0)</f>
        <v>0</v>
      </c>
      <c r="I172" s="115">
        <f t="shared" ca="1" si="5"/>
        <v>44697</v>
      </c>
      <c r="J172" s="117">
        <v>3</v>
      </c>
      <c r="K172" s="117" t="b">
        <v>1</v>
      </c>
      <c r="L172" s="117" t="s">
        <v>1313</v>
      </c>
      <c r="M172" s="117" t="b">
        <v>1</v>
      </c>
      <c r="N172" s="117" t="s">
        <v>1276</v>
      </c>
      <c r="O172" s="182" t="str">
        <f>LEFT(HNTopUp!D172,16)&amp;"."&amp;F172</f>
        <v>St Johns CE N20.3309.SENI.I03.2.Ma22</v>
      </c>
      <c r="P172" s="185" t="str">
        <f>HNTopUp!O172</f>
        <v>10265/543965</v>
      </c>
      <c r="Q172" s="117" t="b">
        <v>1</v>
      </c>
      <c r="R172" s="117" t="b">
        <v>1</v>
      </c>
      <c r="S172" s="117" t="b">
        <v>1</v>
      </c>
    </row>
    <row r="173" spans="1:19" x14ac:dyDescent="0.25">
      <c r="A173" s="117" t="s">
        <v>1312</v>
      </c>
      <c r="B173" s="180">
        <v>1</v>
      </c>
      <c r="C173" s="117">
        <v>2</v>
      </c>
      <c r="D173" s="181">
        <f>HNTopUp!E173</f>
        <v>400114</v>
      </c>
      <c r="E173" s="117" t="b">
        <v>1</v>
      </c>
      <c r="F173" s="182" t="str">
        <f>HNTopUp!N173&amp;"."&amp;$C$5</f>
        <v>3307.EHCP.I03.1.Ma22</v>
      </c>
      <c r="G173" s="183">
        <f t="shared" ca="1" si="4"/>
        <v>44697</v>
      </c>
      <c r="H173" s="316" cm="1">
        <f t="array" ref="H173">-IF(SUMPRODUCT((HNTopUp!$Q$19:$AB$19=$B$5)*HNTopUp!Q173:AB173)&lt;0,SUMPRODUCT((HNTopUp!$Q$19:$AB$19=$B$5)*HNTopUp!Q173:AB173),0)</f>
        <v>0</v>
      </c>
      <c r="I173" s="115">
        <f t="shared" ca="1" si="5"/>
        <v>44697</v>
      </c>
      <c r="J173" s="117">
        <v>3</v>
      </c>
      <c r="K173" s="117" t="b">
        <v>1</v>
      </c>
      <c r="L173" s="117" t="s">
        <v>1313</v>
      </c>
      <c r="M173" s="117" t="b">
        <v>1</v>
      </c>
      <c r="N173" s="117" t="s">
        <v>1276</v>
      </c>
      <c r="O173" s="182" t="str">
        <f>LEFT(HNTopUp!D173,16)&amp;"."&amp;F173</f>
        <v>St John's CE Sch.3307.EHCP.I03.1.Ma22</v>
      </c>
      <c r="P173" s="185" t="str">
        <f>HNTopUp!O173</f>
        <v>11431/543965</v>
      </c>
      <c r="Q173" s="117" t="b">
        <v>1</v>
      </c>
      <c r="R173" s="117" t="b">
        <v>1</v>
      </c>
      <c r="S173" s="117" t="b">
        <v>1</v>
      </c>
    </row>
    <row r="174" spans="1:19" x14ac:dyDescent="0.25">
      <c r="A174" s="117" t="s">
        <v>1312</v>
      </c>
      <c r="B174" s="180">
        <v>1</v>
      </c>
      <c r="C174" s="117">
        <v>2</v>
      </c>
      <c r="D174" s="181">
        <f>HNTopUp!E174</f>
        <v>400114</v>
      </c>
      <c r="E174" s="117" t="b">
        <v>1</v>
      </c>
      <c r="F174" s="182" t="str">
        <f>HNTopUp!N174&amp;"."&amp;$C$5</f>
        <v>3307.SENI.I03.2.Ma22</v>
      </c>
      <c r="G174" s="183">
        <f t="shared" ca="1" si="4"/>
        <v>44697</v>
      </c>
      <c r="H174" s="316" cm="1">
        <f t="array" ref="H174">-IF(SUMPRODUCT((HNTopUp!$Q$19:$AB$19=$B$5)*HNTopUp!Q174:AB174)&lt;0,SUMPRODUCT((HNTopUp!$Q$19:$AB$19=$B$5)*HNTopUp!Q174:AB174),0)</f>
        <v>0</v>
      </c>
      <c r="I174" s="115">
        <f t="shared" ca="1" si="5"/>
        <v>44697</v>
      </c>
      <c r="J174" s="117">
        <v>3</v>
      </c>
      <c r="K174" s="117" t="b">
        <v>1</v>
      </c>
      <c r="L174" s="117" t="s">
        <v>1313</v>
      </c>
      <c r="M174" s="117" t="b">
        <v>1</v>
      </c>
      <c r="N174" s="117" t="s">
        <v>1276</v>
      </c>
      <c r="O174" s="182" t="str">
        <f>LEFT(HNTopUp!D174,16)&amp;"."&amp;F174</f>
        <v>St John's CE Sch.3307.SENI.I03.2.Ma22</v>
      </c>
      <c r="P174" s="185" t="str">
        <f>HNTopUp!O174</f>
        <v>10265/543965</v>
      </c>
      <c r="Q174" s="117" t="b">
        <v>1</v>
      </c>
      <c r="R174" s="117" t="b">
        <v>1</v>
      </c>
      <c r="S174" s="117" t="b">
        <v>1</v>
      </c>
    </row>
    <row r="175" spans="1:19" x14ac:dyDescent="0.25">
      <c r="A175" s="117" t="s">
        <v>1312</v>
      </c>
      <c r="B175" s="180">
        <v>1</v>
      </c>
      <c r="C175" s="117">
        <v>2</v>
      </c>
      <c r="D175" s="181">
        <f>HNTopUp!E175</f>
        <v>400066</v>
      </c>
      <c r="E175" s="117" t="b">
        <v>1</v>
      </c>
      <c r="F175" s="182" t="str">
        <f>HNTopUp!N175&amp;"."&amp;$C$5</f>
        <v>3509.EHCP.I03.1.Ma22</v>
      </c>
      <c r="G175" s="183">
        <f t="shared" ca="1" si="4"/>
        <v>44697</v>
      </c>
      <c r="H175" s="316" cm="1">
        <f t="array" ref="H175">-IF(SUMPRODUCT((HNTopUp!$Q$19:$AB$19=$B$5)*HNTopUp!Q175:AB175)&lt;0,SUMPRODUCT((HNTopUp!$Q$19:$AB$19=$B$5)*HNTopUp!Q175:AB175),0)</f>
        <v>0</v>
      </c>
      <c r="I175" s="115">
        <f t="shared" ca="1" si="5"/>
        <v>44697</v>
      </c>
      <c r="J175" s="117">
        <v>3</v>
      </c>
      <c r="K175" s="117" t="b">
        <v>1</v>
      </c>
      <c r="L175" s="117" t="s">
        <v>1313</v>
      </c>
      <c r="M175" s="117" t="b">
        <v>1</v>
      </c>
      <c r="N175" s="117" t="s">
        <v>1276</v>
      </c>
      <c r="O175" s="182" t="str">
        <f>LEFT(HNTopUp!D175,16)&amp;"."&amp;F175</f>
        <v>St Joseph's Prim.3509.EHCP.I03.1.Ma22</v>
      </c>
      <c r="P175" s="185" t="str">
        <f>HNTopUp!O175</f>
        <v>11431/543965</v>
      </c>
      <c r="Q175" s="117" t="b">
        <v>1</v>
      </c>
      <c r="R175" s="117" t="b">
        <v>1</v>
      </c>
      <c r="S175" s="117" t="b">
        <v>1</v>
      </c>
    </row>
    <row r="176" spans="1:19" x14ac:dyDescent="0.25">
      <c r="A176" s="117" t="s">
        <v>1312</v>
      </c>
      <c r="B176" s="180">
        <v>1</v>
      </c>
      <c r="C176" s="117">
        <v>2</v>
      </c>
      <c r="D176" s="181">
        <f>HNTopUp!E176</f>
        <v>400066</v>
      </c>
      <c r="E176" s="117" t="b">
        <v>1</v>
      </c>
      <c r="F176" s="182" t="str">
        <f>HNTopUp!N176&amp;"."&amp;$C$5</f>
        <v>3509.SENI.I03.2.Ma22</v>
      </c>
      <c r="G176" s="183">
        <f t="shared" ca="1" si="4"/>
        <v>44697</v>
      </c>
      <c r="H176" s="316" cm="1">
        <f t="array" ref="H176">-IF(SUMPRODUCT((HNTopUp!$Q$19:$AB$19=$B$5)*HNTopUp!Q176:AB176)&lt;0,SUMPRODUCT((HNTopUp!$Q$19:$AB$19=$B$5)*HNTopUp!Q176:AB176),0)</f>
        <v>0</v>
      </c>
      <c r="I176" s="115">
        <f t="shared" ca="1" si="5"/>
        <v>44697</v>
      </c>
      <c r="J176" s="117">
        <v>3</v>
      </c>
      <c r="K176" s="117" t="b">
        <v>1</v>
      </c>
      <c r="L176" s="117" t="s">
        <v>1313</v>
      </c>
      <c r="M176" s="117" t="b">
        <v>1</v>
      </c>
      <c r="N176" s="117" t="s">
        <v>1276</v>
      </c>
      <c r="O176" s="182" t="str">
        <f>LEFT(HNTopUp!D176,16)&amp;"."&amp;F176</f>
        <v>St Joseph's Prim.3509.SENI.I03.2.Ma22</v>
      </c>
      <c r="P176" s="185" t="str">
        <f>HNTopUp!O176</f>
        <v>10265/543965</v>
      </c>
      <c r="Q176" s="117" t="b">
        <v>1</v>
      </c>
      <c r="R176" s="117" t="b">
        <v>1</v>
      </c>
      <c r="S176" s="117" t="b">
        <v>1</v>
      </c>
    </row>
    <row r="177" spans="1:19" x14ac:dyDescent="0.25">
      <c r="A177" s="117" t="s">
        <v>1312</v>
      </c>
      <c r="B177" s="180">
        <v>1</v>
      </c>
      <c r="C177" s="117">
        <v>2</v>
      </c>
      <c r="D177" s="181">
        <f>HNTopUp!E177</f>
        <v>400102</v>
      </c>
      <c r="E177" s="117" t="b">
        <v>1</v>
      </c>
      <c r="F177" s="182" t="str">
        <f>HNTopUp!N177&amp;"."&amp;$C$5</f>
        <v>1003.EHCP.I03.1.Ma22</v>
      </c>
      <c r="G177" s="183">
        <f t="shared" ca="1" si="4"/>
        <v>44697</v>
      </c>
      <c r="H177" s="316" cm="1">
        <f t="array" ref="H177">-IF(SUMPRODUCT((HNTopUp!$Q$19:$AB$19=$B$5)*HNTopUp!Q177:AB177)&lt;0,SUMPRODUCT((HNTopUp!$Q$19:$AB$19=$B$5)*HNTopUp!Q177:AB177),0)</f>
        <v>0</v>
      </c>
      <c r="I177" s="115">
        <f t="shared" ca="1" si="5"/>
        <v>44697</v>
      </c>
      <c r="J177" s="117">
        <v>3</v>
      </c>
      <c r="K177" s="117" t="b">
        <v>1</v>
      </c>
      <c r="L177" s="117" t="s">
        <v>1313</v>
      </c>
      <c r="M177" s="117" t="b">
        <v>1</v>
      </c>
      <c r="N177" s="117" t="s">
        <v>1276</v>
      </c>
      <c r="O177" s="182" t="str">
        <f>LEFT(HNTopUp!D177,16)&amp;"."&amp;F177</f>
        <v>St Margaret's Nu.1003.EHCP.I03.1.Ma22</v>
      </c>
      <c r="P177" s="185" t="str">
        <f>HNTopUp!O177</f>
        <v>11439/543965</v>
      </c>
      <c r="Q177" s="117" t="b">
        <v>1</v>
      </c>
      <c r="R177" s="117" t="b">
        <v>1</v>
      </c>
      <c r="S177" s="117" t="b">
        <v>1</v>
      </c>
    </row>
    <row r="178" spans="1:19" x14ac:dyDescent="0.25">
      <c r="A178" s="117" t="s">
        <v>1312</v>
      </c>
      <c r="B178" s="180">
        <v>1</v>
      </c>
      <c r="C178" s="117">
        <v>2</v>
      </c>
      <c r="D178" s="181">
        <f>HNTopUp!E178</f>
        <v>400102</v>
      </c>
      <c r="E178" s="117" t="b">
        <v>1</v>
      </c>
      <c r="F178" s="182" t="str">
        <f>HNTopUp!N178&amp;"."&amp;$C$5</f>
        <v>1003.SENI.I03.2.Ma22</v>
      </c>
      <c r="G178" s="183">
        <f t="shared" ca="1" si="4"/>
        <v>44697</v>
      </c>
      <c r="H178" s="316" cm="1">
        <f t="array" ref="H178">-IF(SUMPRODUCT((HNTopUp!$Q$19:$AB$19=$B$5)*HNTopUp!Q178:AB178)&lt;0,SUMPRODUCT((HNTopUp!$Q$19:$AB$19=$B$5)*HNTopUp!Q178:AB178),0)</f>
        <v>0</v>
      </c>
      <c r="I178" s="115">
        <f t="shared" ca="1" si="5"/>
        <v>44697</v>
      </c>
      <c r="J178" s="117">
        <v>3</v>
      </c>
      <c r="K178" s="117" t="b">
        <v>1</v>
      </c>
      <c r="L178" s="117" t="s">
        <v>1313</v>
      </c>
      <c r="M178" s="117" t="b">
        <v>1</v>
      </c>
      <c r="N178" s="117" t="s">
        <v>1276</v>
      </c>
      <c r="O178" s="182" t="str">
        <f>LEFT(HNTopUp!D178,16)&amp;"."&amp;F178</f>
        <v>St Margaret's Nu.1003.SENI.I03.2.Ma22</v>
      </c>
      <c r="P178" s="185" t="str">
        <f>HNTopUp!O178</f>
        <v>10265/543965</v>
      </c>
      <c r="Q178" s="117" t="b">
        <v>1</v>
      </c>
      <c r="R178" s="117" t="b">
        <v>1</v>
      </c>
      <c r="S178" s="117" t="b">
        <v>1</v>
      </c>
    </row>
    <row r="179" spans="1:19" x14ac:dyDescent="0.25">
      <c r="A179" s="117" t="s">
        <v>1312</v>
      </c>
      <c r="B179" s="180">
        <v>1</v>
      </c>
      <c r="C179" s="117">
        <v>2</v>
      </c>
      <c r="D179" s="181">
        <f>HNTopUp!E179</f>
        <v>400135</v>
      </c>
      <c r="E179" s="117" t="b">
        <v>1</v>
      </c>
      <c r="F179" s="182" t="str">
        <f>HNTopUp!N179&amp;"."&amp;$C$5</f>
        <v>3521.EHCP.I03.1.Ma22</v>
      </c>
      <c r="G179" s="183">
        <f t="shared" ca="1" si="4"/>
        <v>44697</v>
      </c>
      <c r="H179" s="316" cm="1">
        <f t="array" ref="H179">-IF(SUMPRODUCT((HNTopUp!$Q$19:$AB$19=$B$5)*HNTopUp!Q179:AB179)&lt;0,SUMPRODUCT((HNTopUp!$Q$19:$AB$19=$B$5)*HNTopUp!Q179:AB179),0)</f>
        <v>0</v>
      </c>
      <c r="I179" s="115">
        <f t="shared" ca="1" si="5"/>
        <v>44697</v>
      </c>
      <c r="J179" s="117">
        <v>3</v>
      </c>
      <c r="K179" s="117" t="b">
        <v>1</v>
      </c>
      <c r="L179" s="117" t="s">
        <v>1313</v>
      </c>
      <c r="M179" s="117" t="b">
        <v>1</v>
      </c>
      <c r="N179" s="117" t="s">
        <v>1276</v>
      </c>
      <c r="O179" s="182" t="str">
        <f>LEFT(HNTopUp!D179,16)&amp;"."&amp;F179</f>
        <v>St Mary's &amp; St J.3521.EHCP.I03.1.Ma22</v>
      </c>
      <c r="P179" s="185" t="str">
        <f>HNTopUp!O179</f>
        <v>11431/543965</v>
      </c>
      <c r="Q179" s="117" t="b">
        <v>1</v>
      </c>
      <c r="R179" s="117" t="b">
        <v>1</v>
      </c>
      <c r="S179" s="117" t="b">
        <v>1</v>
      </c>
    </row>
    <row r="180" spans="1:19" x14ac:dyDescent="0.25">
      <c r="A180" s="117" t="s">
        <v>1312</v>
      </c>
      <c r="B180" s="180">
        <v>1</v>
      </c>
      <c r="C180" s="117">
        <v>2</v>
      </c>
      <c r="D180" s="181">
        <f>HNTopUp!E180</f>
        <v>400135</v>
      </c>
      <c r="E180" s="117" t="b">
        <v>1</v>
      </c>
      <c r="F180" s="182" t="str">
        <f>HNTopUp!N180&amp;"."&amp;$C$5</f>
        <v>3521.EHCP.I03.2.Ma22</v>
      </c>
      <c r="G180" s="183">
        <f t="shared" ca="1" si="4"/>
        <v>44697</v>
      </c>
      <c r="H180" s="316" cm="1">
        <f t="array" ref="H180">-IF(SUMPRODUCT((HNTopUp!$Q$19:$AB$19=$B$5)*HNTopUp!Q180:AB180)&lt;0,SUMPRODUCT((HNTopUp!$Q$19:$AB$19=$B$5)*HNTopUp!Q180:AB180),0)</f>
        <v>0</v>
      </c>
      <c r="I180" s="115">
        <f t="shared" ca="1" si="5"/>
        <v>44697</v>
      </c>
      <c r="J180" s="117">
        <v>3</v>
      </c>
      <c r="K180" s="117" t="b">
        <v>1</v>
      </c>
      <c r="L180" s="117" t="s">
        <v>1313</v>
      </c>
      <c r="M180" s="117" t="b">
        <v>1</v>
      </c>
      <c r="N180" s="117" t="s">
        <v>1276</v>
      </c>
      <c r="O180" s="182" t="str">
        <f>LEFT(HNTopUp!D180,16)&amp;"."&amp;F180</f>
        <v>St Mary's &amp; St J.3521.EHCP.I03.2.Ma22</v>
      </c>
      <c r="P180" s="185" t="str">
        <f>HNTopUp!O180</f>
        <v>11435/543965</v>
      </c>
      <c r="Q180" s="117" t="b">
        <v>1</v>
      </c>
      <c r="R180" s="117" t="b">
        <v>1</v>
      </c>
      <c r="S180" s="117" t="b">
        <v>1</v>
      </c>
    </row>
    <row r="181" spans="1:19" x14ac:dyDescent="0.25">
      <c r="A181" s="117" t="s">
        <v>1312</v>
      </c>
      <c r="B181" s="180">
        <v>1</v>
      </c>
      <c r="C181" s="117">
        <v>2</v>
      </c>
      <c r="D181" s="181">
        <f>HNTopUp!E181</f>
        <v>400058</v>
      </c>
      <c r="E181" s="117" t="b">
        <v>1</v>
      </c>
      <c r="F181" s="182" t="str">
        <f>HNTopUp!N181&amp;"."&amp;$C$5</f>
        <v>3311.EHCP.I03.1.Ma22</v>
      </c>
      <c r="G181" s="183">
        <f t="shared" ca="1" si="4"/>
        <v>44697</v>
      </c>
      <c r="H181" s="316" cm="1">
        <f t="array" ref="H181">-IF(SUMPRODUCT((HNTopUp!$Q$19:$AB$19=$B$5)*HNTopUp!Q181:AB181)&lt;0,SUMPRODUCT((HNTopUp!$Q$19:$AB$19=$B$5)*HNTopUp!Q181:AB181),0)</f>
        <v>0</v>
      </c>
      <c r="I181" s="115">
        <f t="shared" ca="1" si="5"/>
        <v>44697</v>
      </c>
      <c r="J181" s="117">
        <v>3</v>
      </c>
      <c r="K181" s="117" t="b">
        <v>1</v>
      </c>
      <c r="L181" s="117" t="s">
        <v>1313</v>
      </c>
      <c r="M181" s="117" t="b">
        <v>1</v>
      </c>
      <c r="N181" s="117" t="s">
        <v>1276</v>
      </c>
      <c r="O181" s="182" t="str">
        <f>LEFT(HNTopUp!D181,16)&amp;"."&amp;F181</f>
        <v>St Mary's C E Pr.3311.EHCP.I03.1.Ma22</v>
      </c>
      <c r="P181" s="185" t="str">
        <f>HNTopUp!O181</f>
        <v>11431/543965</v>
      </c>
      <c r="Q181" s="117" t="b">
        <v>1</v>
      </c>
      <c r="R181" s="117" t="b">
        <v>1</v>
      </c>
      <c r="S181" s="117" t="b">
        <v>1</v>
      </c>
    </row>
    <row r="182" spans="1:19" x14ac:dyDescent="0.25">
      <c r="A182" s="117" t="s">
        <v>1312</v>
      </c>
      <c r="B182" s="180">
        <v>1</v>
      </c>
      <c r="C182" s="117">
        <v>2</v>
      </c>
      <c r="D182" s="181">
        <f>HNTopUp!E182</f>
        <v>400058</v>
      </c>
      <c r="E182" s="117" t="b">
        <v>1</v>
      </c>
      <c r="F182" s="182" t="str">
        <f>HNTopUp!N182&amp;"."&amp;$C$5</f>
        <v>3311.SENI.I03.2.Ma22</v>
      </c>
      <c r="G182" s="183">
        <f t="shared" ca="1" si="4"/>
        <v>44697</v>
      </c>
      <c r="H182" s="316" cm="1">
        <f t="array" ref="H182">-IF(SUMPRODUCT((HNTopUp!$Q$19:$AB$19=$B$5)*HNTopUp!Q182:AB182)&lt;0,SUMPRODUCT((HNTopUp!$Q$19:$AB$19=$B$5)*HNTopUp!Q182:AB182),0)</f>
        <v>0</v>
      </c>
      <c r="I182" s="115">
        <f t="shared" ca="1" si="5"/>
        <v>44697</v>
      </c>
      <c r="J182" s="117">
        <v>3</v>
      </c>
      <c r="K182" s="117" t="b">
        <v>1</v>
      </c>
      <c r="L182" s="117" t="s">
        <v>1313</v>
      </c>
      <c r="M182" s="117" t="b">
        <v>1</v>
      </c>
      <c r="N182" s="117" t="s">
        <v>1276</v>
      </c>
      <c r="O182" s="182" t="str">
        <f>LEFT(HNTopUp!D182,16)&amp;"."&amp;F182</f>
        <v>St Mary's C E Pr.3311.SENI.I03.2.Ma22</v>
      </c>
      <c r="P182" s="185" t="str">
        <f>HNTopUp!O182</f>
        <v>10265/543965</v>
      </c>
      <c r="Q182" s="117" t="b">
        <v>1</v>
      </c>
      <c r="R182" s="117" t="b">
        <v>1</v>
      </c>
      <c r="S182" s="117" t="b">
        <v>1</v>
      </c>
    </row>
    <row r="183" spans="1:19" x14ac:dyDescent="0.25">
      <c r="A183" s="117" t="s">
        <v>1312</v>
      </c>
      <c r="B183" s="180">
        <v>1</v>
      </c>
      <c r="C183" s="117">
        <v>2</v>
      </c>
      <c r="D183" s="181">
        <f>HNTopUp!E183</f>
        <v>400017</v>
      </c>
      <c r="E183" s="117" t="b">
        <v>1</v>
      </c>
      <c r="F183" s="182" t="str">
        <f>HNTopUp!N183&amp;"."&amp;$C$5</f>
        <v>3312.EHCP.I03.1.Ma22</v>
      </c>
      <c r="G183" s="183">
        <f t="shared" ca="1" si="4"/>
        <v>44697</v>
      </c>
      <c r="H183" s="316" cm="1">
        <f t="array" ref="H183">-IF(SUMPRODUCT((HNTopUp!$Q$19:$AB$19=$B$5)*HNTopUp!Q183:AB183)&lt;0,SUMPRODUCT((HNTopUp!$Q$19:$AB$19=$B$5)*HNTopUp!Q183:AB183),0)</f>
        <v>0</v>
      </c>
      <c r="I183" s="115">
        <f t="shared" ca="1" si="5"/>
        <v>44697</v>
      </c>
      <c r="J183" s="117">
        <v>3</v>
      </c>
      <c r="K183" s="117" t="b">
        <v>1</v>
      </c>
      <c r="L183" s="117" t="s">
        <v>1313</v>
      </c>
      <c r="M183" s="117" t="b">
        <v>1</v>
      </c>
      <c r="N183" s="117" t="s">
        <v>1276</v>
      </c>
      <c r="O183" s="182" t="str">
        <f>LEFT(HNTopUp!D183,16)&amp;"."&amp;F183</f>
        <v>St Mary's School.3312.EHCP.I03.1.Ma22</v>
      </c>
      <c r="P183" s="185" t="str">
        <f>HNTopUp!O183</f>
        <v>11431/543965</v>
      </c>
      <c r="Q183" s="117" t="b">
        <v>1</v>
      </c>
      <c r="R183" s="117" t="b">
        <v>1</v>
      </c>
      <c r="S183" s="117" t="b">
        <v>1</v>
      </c>
    </row>
    <row r="184" spans="1:19" x14ac:dyDescent="0.25">
      <c r="A184" s="117" t="s">
        <v>1312</v>
      </c>
      <c r="B184" s="180">
        <v>1</v>
      </c>
      <c r="C184" s="117">
        <v>2</v>
      </c>
      <c r="D184" s="181">
        <f>HNTopUp!E184</f>
        <v>400094</v>
      </c>
      <c r="E184" s="117" t="b">
        <v>1</v>
      </c>
      <c r="F184" s="182" t="str">
        <f>HNTopUp!N184&amp;"."&amp;$C$5</f>
        <v>3314.EHCP.I03.1.Ma22</v>
      </c>
      <c r="G184" s="183">
        <f t="shared" ca="1" si="4"/>
        <v>44697</v>
      </c>
      <c r="H184" s="316" cm="1">
        <f t="array" ref="H184">-IF(SUMPRODUCT((HNTopUp!$Q$19:$AB$19=$B$5)*HNTopUp!Q184:AB184)&lt;0,SUMPRODUCT((HNTopUp!$Q$19:$AB$19=$B$5)*HNTopUp!Q184:AB184),0)</f>
        <v>0</v>
      </c>
      <c r="I184" s="115">
        <f t="shared" ca="1" si="5"/>
        <v>44697</v>
      </c>
      <c r="J184" s="117">
        <v>3</v>
      </c>
      <c r="K184" s="117" t="b">
        <v>1</v>
      </c>
      <c r="L184" s="117" t="s">
        <v>1313</v>
      </c>
      <c r="M184" s="117" t="b">
        <v>1</v>
      </c>
      <c r="N184" s="117" t="s">
        <v>1276</v>
      </c>
      <c r="O184" s="182" t="str">
        <f>LEFT(HNTopUp!D184,16)&amp;"."&amp;F184</f>
        <v>St Pauls CE Prim.3314.EHCP.I03.1.Ma22</v>
      </c>
      <c r="P184" s="185" t="str">
        <f>HNTopUp!O184</f>
        <v>11431/543965</v>
      </c>
      <c r="Q184" s="117" t="b">
        <v>1</v>
      </c>
      <c r="R184" s="117" t="b">
        <v>1</v>
      </c>
      <c r="S184" s="117" t="b">
        <v>1</v>
      </c>
    </row>
    <row r="185" spans="1:19" x14ac:dyDescent="0.25">
      <c r="A185" s="117" t="s">
        <v>1312</v>
      </c>
      <c r="B185" s="180">
        <v>1</v>
      </c>
      <c r="C185" s="117">
        <v>2</v>
      </c>
      <c r="D185" s="181">
        <f>HNTopUp!E185</f>
        <v>400006</v>
      </c>
      <c r="E185" s="117" t="b">
        <v>1</v>
      </c>
      <c r="F185" s="182" t="str">
        <f>HNTopUp!N185&amp;"."&amp;$C$5</f>
        <v>3313.EHCP.I03.1.Ma22</v>
      </c>
      <c r="G185" s="183">
        <f t="shared" ca="1" si="4"/>
        <v>44697</v>
      </c>
      <c r="H185" s="316" cm="1">
        <f t="array" ref="H185">-IF(SUMPRODUCT((HNTopUp!$Q$19:$AB$19=$B$5)*HNTopUp!Q185:AB185)&lt;0,SUMPRODUCT((HNTopUp!$Q$19:$AB$19=$B$5)*HNTopUp!Q185:AB185),0)</f>
        <v>0</v>
      </c>
      <c r="I185" s="115">
        <f t="shared" ca="1" si="5"/>
        <v>44697</v>
      </c>
      <c r="J185" s="117">
        <v>3</v>
      </c>
      <c r="K185" s="117" t="b">
        <v>1</v>
      </c>
      <c r="L185" s="117" t="s">
        <v>1313</v>
      </c>
      <c r="M185" s="117" t="b">
        <v>1</v>
      </c>
      <c r="N185" s="117" t="s">
        <v>1276</v>
      </c>
      <c r="O185" s="182" t="str">
        <f>LEFT(HNTopUp!D185,16)&amp;"."&amp;F185</f>
        <v>St Paul's School.3313.EHCP.I03.1.Ma22</v>
      </c>
      <c r="P185" s="185" t="str">
        <f>HNTopUp!O185</f>
        <v>11431/543965</v>
      </c>
      <c r="Q185" s="117" t="b">
        <v>1</v>
      </c>
      <c r="R185" s="117" t="b">
        <v>1</v>
      </c>
      <c r="S185" s="117" t="b">
        <v>1</v>
      </c>
    </row>
    <row r="186" spans="1:19" x14ac:dyDescent="0.25">
      <c r="A186" s="117" t="s">
        <v>1312</v>
      </c>
      <c r="B186" s="180">
        <v>1</v>
      </c>
      <c r="C186" s="117">
        <v>2</v>
      </c>
      <c r="D186" s="181">
        <f>HNTopUp!E186</f>
        <v>400037</v>
      </c>
      <c r="E186" s="117" t="b">
        <v>1</v>
      </c>
      <c r="F186" s="182" t="str">
        <f>HNTopUp!N186&amp;"."&amp;$C$5</f>
        <v>3507.EHCP.I03.1.Ma22</v>
      </c>
      <c r="G186" s="183">
        <f t="shared" ca="1" si="4"/>
        <v>44697</v>
      </c>
      <c r="H186" s="316" cm="1">
        <f t="array" ref="H186">-IF(SUMPRODUCT((HNTopUp!$Q$19:$AB$19=$B$5)*HNTopUp!Q186:AB186)&lt;0,SUMPRODUCT((HNTopUp!$Q$19:$AB$19=$B$5)*HNTopUp!Q186:AB186),0)</f>
        <v>0</v>
      </c>
      <c r="I186" s="115">
        <f t="shared" ca="1" si="5"/>
        <v>44697</v>
      </c>
      <c r="J186" s="117">
        <v>3</v>
      </c>
      <c r="K186" s="117" t="b">
        <v>1</v>
      </c>
      <c r="L186" s="117" t="s">
        <v>1313</v>
      </c>
      <c r="M186" s="117" t="b">
        <v>1</v>
      </c>
      <c r="N186" s="117" t="s">
        <v>1276</v>
      </c>
      <c r="O186" s="182" t="str">
        <f>LEFT(HNTopUp!D186,16)&amp;"."&amp;F186</f>
        <v>St Theresa's R.C.3507.EHCP.I03.1.Ma22</v>
      </c>
      <c r="P186" s="185" t="str">
        <f>HNTopUp!O186</f>
        <v>11431/543965</v>
      </c>
      <c r="Q186" s="117" t="b">
        <v>1</v>
      </c>
      <c r="R186" s="117" t="b">
        <v>1</v>
      </c>
      <c r="S186" s="117" t="b">
        <v>1</v>
      </c>
    </row>
    <row r="187" spans="1:19" x14ac:dyDescent="0.25">
      <c r="A187" s="117" t="s">
        <v>1312</v>
      </c>
      <c r="B187" s="180">
        <v>1</v>
      </c>
      <c r="C187" s="117">
        <v>2</v>
      </c>
      <c r="D187" s="181">
        <f>HNTopUp!E187</f>
        <v>400009</v>
      </c>
      <c r="E187" s="117" t="b">
        <v>1</v>
      </c>
      <c r="F187" s="182" t="str">
        <f>HNTopUp!N187&amp;"."&amp;$C$5</f>
        <v>3506.EHCP.I03.1.Ma22</v>
      </c>
      <c r="G187" s="183">
        <f t="shared" ca="1" si="4"/>
        <v>44697</v>
      </c>
      <c r="H187" s="316" cm="1">
        <f t="array" ref="H187">-IF(SUMPRODUCT((HNTopUp!$Q$19:$AB$19=$B$5)*HNTopUp!Q187:AB187)&lt;0,SUMPRODUCT((HNTopUp!$Q$19:$AB$19=$B$5)*HNTopUp!Q187:AB187),0)</f>
        <v>0</v>
      </c>
      <c r="I187" s="115">
        <f t="shared" ca="1" si="5"/>
        <v>44697</v>
      </c>
      <c r="J187" s="117">
        <v>3</v>
      </c>
      <c r="K187" s="117" t="b">
        <v>1</v>
      </c>
      <c r="L187" s="117" t="s">
        <v>1313</v>
      </c>
      <c r="M187" s="117" t="b">
        <v>1</v>
      </c>
      <c r="N187" s="117" t="s">
        <v>1276</v>
      </c>
      <c r="O187" s="182" t="str">
        <f>LEFT(HNTopUp!D187,16)&amp;"."&amp;F187</f>
        <v>St Vincent's Cat.3506.EHCP.I03.1.Ma22</v>
      </c>
      <c r="P187" s="185" t="str">
        <f>HNTopUp!O187</f>
        <v>11431/543965</v>
      </c>
      <c r="Q187" s="117" t="b">
        <v>1</v>
      </c>
      <c r="R187" s="117" t="b">
        <v>1</v>
      </c>
      <c r="S187" s="117" t="b">
        <v>1</v>
      </c>
    </row>
    <row r="188" spans="1:19" x14ac:dyDescent="0.25">
      <c r="A188" s="117" t="s">
        <v>1312</v>
      </c>
      <c r="B188" s="180">
        <v>1</v>
      </c>
      <c r="C188" s="117">
        <v>2</v>
      </c>
      <c r="D188" s="181">
        <f>HNTopUp!E188</f>
        <v>400013</v>
      </c>
      <c r="E188" s="117" t="b">
        <v>1</v>
      </c>
      <c r="F188" s="182" t="str">
        <f>HNTopUp!N188&amp;"."&amp;$C$5</f>
        <v>5407.EHCP.I03.1.Ma22</v>
      </c>
      <c r="G188" s="183">
        <f t="shared" ca="1" si="4"/>
        <v>44697</v>
      </c>
      <c r="H188" s="316" cm="1">
        <f t="array" ref="H188">-IF(SUMPRODUCT((HNTopUp!$Q$19:$AB$19=$B$5)*HNTopUp!Q188:AB188)&lt;0,SUMPRODUCT((HNTopUp!$Q$19:$AB$19=$B$5)*HNTopUp!Q188:AB188),0)</f>
        <v>0</v>
      </c>
      <c r="I188" s="115">
        <f t="shared" ca="1" si="5"/>
        <v>44697</v>
      </c>
      <c r="J188" s="117">
        <v>3</v>
      </c>
      <c r="K188" s="117" t="b">
        <v>1</v>
      </c>
      <c r="L188" s="117" t="s">
        <v>1313</v>
      </c>
      <c r="M188" s="117" t="b">
        <v>1</v>
      </c>
      <c r="N188" s="117" t="s">
        <v>1276</v>
      </c>
      <c r="O188" s="182" t="str">
        <f>LEFT(HNTopUp!D188,16)&amp;"."&amp;F188</f>
        <v>St. James' Catho.5407.EHCP.I03.1.Ma22</v>
      </c>
      <c r="P188" s="185" t="str">
        <f>HNTopUp!O188</f>
        <v>11435/543965</v>
      </c>
      <c r="Q188" s="117" t="b">
        <v>1</v>
      </c>
      <c r="R188" s="117" t="b">
        <v>1</v>
      </c>
      <c r="S188" s="117" t="b">
        <v>1</v>
      </c>
    </row>
    <row r="189" spans="1:19" x14ac:dyDescent="0.25">
      <c r="A189" s="117" t="s">
        <v>1312</v>
      </c>
      <c r="B189" s="180">
        <v>1</v>
      </c>
      <c r="C189" s="117">
        <v>2</v>
      </c>
      <c r="D189" s="181">
        <f>HNTopUp!E189</f>
        <v>157542</v>
      </c>
      <c r="E189" s="117" t="b">
        <v>1</v>
      </c>
      <c r="F189" s="182" t="str">
        <f>HNTopUp!N189&amp;"."&amp;$C$5</f>
        <v>2051.ARPs.I03.1.Ma22</v>
      </c>
      <c r="G189" s="183">
        <f t="shared" ca="1" si="4"/>
        <v>44697</v>
      </c>
      <c r="H189" s="316" cm="1">
        <f t="array" ref="H189">-IF(SUMPRODUCT((HNTopUp!$Q$19:$AB$19=$B$5)*HNTopUp!Q189:AB189)&lt;0,SUMPRODUCT((HNTopUp!$Q$19:$AB$19=$B$5)*HNTopUp!Q189:AB189),0)</f>
        <v>0</v>
      </c>
      <c r="I189" s="115">
        <f t="shared" ca="1" si="5"/>
        <v>44697</v>
      </c>
      <c r="J189" s="117">
        <v>3</v>
      </c>
      <c r="K189" s="117" t="b">
        <v>1</v>
      </c>
      <c r="L189" s="117" t="s">
        <v>1313</v>
      </c>
      <c r="M189" s="117" t="b">
        <v>1</v>
      </c>
      <c r="N189" s="117" t="s">
        <v>1276</v>
      </c>
      <c r="O189" s="182" t="str">
        <f>LEFT(HNTopUp!D189,16)&amp;"."&amp;F189</f>
        <v>Summerside Prima.2051.ARPs.I03.1.Ma22</v>
      </c>
      <c r="P189" s="185" t="str">
        <f>HNTopUp!O189</f>
        <v>11422/516500</v>
      </c>
      <c r="Q189" s="117" t="b">
        <v>1</v>
      </c>
      <c r="R189" s="117" t="b">
        <v>1</v>
      </c>
      <c r="S189" s="117" t="b">
        <v>1</v>
      </c>
    </row>
    <row r="190" spans="1:19" x14ac:dyDescent="0.25">
      <c r="A190" s="117" t="s">
        <v>1312</v>
      </c>
      <c r="B190" s="180">
        <v>1</v>
      </c>
      <c r="C190" s="117">
        <v>2</v>
      </c>
      <c r="D190" s="181">
        <f>HNTopUp!E190</f>
        <v>157542</v>
      </c>
      <c r="E190" s="117" t="b">
        <v>1</v>
      </c>
      <c r="F190" s="182" t="str">
        <f>HNTopUp!N190&amp;"."&amp;$C$5</f>
        <v>2051.EHCP.I03.2.Ma22</v>
      </c>
      <c r="G190" s="183">
        <f t="shared" ca="1" si="4"/>
        <v>44697</v>
      </c>
      <c r="H190" s="316" cm="1">
        <f t="array" ref="H190">-IF(SUMPRODUCT((HNTopUp!$Q$19:$AB$19=$B$5)*HNTopUp!Q190:AB190)&lt;0,SUMPRODUCT((HNTopUp!$Q$19:$AB$19=$B$5)*HNTopUp!Q190:AB190),0)</f>
        <v>0</v>
      </c>
      <c r="I190" s="115">
        <f t="shared" ca="1" si="5"/>
        <v>44697</v>
      </c>
      <c r="J190" s="117">
        <v>3</v>
      </c>
      <c r="K190" s="117" t="b">
        <v>1</v>
      </c>
      <c r="L190" s="117" t="s">
        <v>1313</v>
      </c>
      <c r="M190" s="117" t="b">
        <v>1</v>
      </c>
      <c r="N190" s="117" t="s">
        <v>1276</v>
      </c>
      <c r="O190" s="182" t="str">
        <f>LEFT(HNTopUp!D190,16)&amp;"."&amp;F190</f>
        <v>Summerside Prima.2051.EHCP.I03.2.Ma22</v>
      </c>
      <c r="P190" s="185" t="str">
        <f>HNTopUp!O190</f>
        <v>11443/516500</v>
      </c>
      <c r="Q190" s="117" t="b">
        <v>1</v>
      </c>
      <c r="R190" s="117" t="b">
        <v>1</v>
      </c>
      <c r="S190" s="117" t="b">
        <v>1</v>
      </c>
    </row>
    <row r="191" spans="1:19" x14ac:dyDescent="0.25">
      <c r="A191" s="117" t="s">
        <v>1312</v>
      </c>
      <c r="B191" s="180">
        <v>1</v>
      </c>
      <c r="C191" s="117">
        <v>2</v>
      </c>
      <c r="D191" s="181">
        <f>HNTopUp!E191</f>
        <v>157542</v>
      </c>
      <c r="E191" s="117" t="b">
        <v>1</v>
      </c>
      <c r="F191" s="182" t="str">
        <f>HNTopUp!N191&amp;"."&amp;$C$5</f>
        <v>2051.EHCP.I03.3.Ma22</v>
      </c>
      <c r="G191" s="183">
        <f t="shared" ca="1" si="4"/>
        <v>44697</v>
      </c>
      <c r="H191" s="316" cm="1">
        <f t="array" ref="H191">-IF(SUMPRODUCT((HNTopUp!$Q$19:$AB$19=$B$5)*HNTopUp!Q191:AB191)&lt;0,SUMPRODUCT((HNTopUp!$Q$19:$AB$19=$B$5)*HNTopUp!Q191:AB191),0)</f>
        <v>0</v>
      </c>
      <c r="I191" s="115">
        <f t="shared" ca="1" si="5"/>
        <v>44697</v>
      </c>
      <c r="J191" s="117">
        <v>3</v>
      </c>
      <c r="K191" s="117" t="b">
        <v>1</v>
      </c>
      <c r="L191" s="117" t="s">
        <v>1313</v>
      </c>
      <c r="M191" s="117" t="b">
        <v>1</v>
      </c>
      <c r="N191" s="117" t="s">
        <v>1276</v>
      </c>
      <c r="O191" s="182" t="str">
        <f>LEFT(HNTopUp!D191,16)&amp;"."&amp;F191</f>
        <v>Summerside Prima.2051.EHCP.I03.3.Ma22</v>
      </c>
      <c r="P191" s="185" t="str">
        <f>HNTopUp!O191</f>
        <v>11451/516500</v>
      </c>
      <c r="Q191" s="117" t="b">
        <v>1</v>
      </c>
      <c r="R191" s="117" t="b">
        <v>1</v>
      </c>
      <c r="S191" s="117" t="b">
        <v>1</v>
      </c>
    </row>
    <row r="192" spans="1:19" x14ac:dyDescent="0.25">
      <c r="A192" s="117" t="s">
        <v>1312</v>
      </c>
      <c r="B192" s="180">
        <v>1</v>
      </c>
      <c r="C192" s="117">
        <v>2</v>
      </c>
      <c r="D192" s="181">
        <f>HNTopUp!E192</f>
        <v>157542</v>
      </c>
      <c r="E192" s="117" t="b">
        <v>1</v>
      </c>
      <c r="F192" s="182" t="str">
        <f>HNTopUp!N192&amp;"."&amp;$C$5</f>
        <v>2051.SENI.I03.4.Ma22</v>
      </c>
      <c r="G192" s="183">
        <f t="shared" ca="1" si="4"/>
        <v>44697</v>
      </c>
      <c r="H192" s="316" cm="1">
        <f t="array" ref="H192">-IF(SUMPRODUCT((HNTopUp!$Q$19:$AB$19=$B$5)*HNTopUp!Q192:AB192)&lt;0,SUMPRODUCT((HNTopUp!$Q$19:$AB$19=$B$5)*HNTopUp!Q192:AB192),0)</f>
        <v>0</v>
      </c>
      <c r="I192" s="115">
        <f t="shared" ca="1" si="5"/>
        <v>44697</v>
      </c>
      <c r="J192" s="117">
        <v>3</v>
      </c>
      <c r="K192" s="117" t="b">
        <v>1</v>
      </c>
      <c r="L192" s="117" t="s">
        <v>1313</v>
      </c>
      <c r="M192" s="117" t="b">
        <v>1</v>
      </c>
      <c r="N192" s="117" t="s">
        <v>1276</v>
      </c>
      <c r="O192" s="182" t="str">
        <f>LEFT(HNTopUp!D192,16)&amp;"."&amp;F192</f>
        <v>Summerside Prima.2051.SENI.I03.4.Ma22</v>
      </c>
      <c r="P192" s="185" t="str">
        <f>HNTopUp!O192</f>
        <v>10265/516500</v>
      </c>
      <c r="Q192" s="117" t="b">
        <v>1</v>
      </c>
      <c r="R192" s="117" t="b">
        <v>1</v>
      </c>
      <c r="S192" s="117" t="b">
        <v>1</v>
      </c>
    </row>
    <row r="193" spans="1:19" x14ac:dyDescent="0.25">
      <c r="A193" s="117" t="s">
        <v>1312</v>
      </c>
      <c r="B193" s="180">
        <v>1</v>
      </c>
      <c r="C193" s="117">
        <v>2</v>
      </c>
      <c r="D193" s="181">
        <f>HNTopUp!E193</f>
        <v>400038</v>
      </c>
      <c r="E193" s="117" t="b">
        <v>1</v>
      </c>
      <c r="F193" s="182" t="str">
        <f>HNTopUp!N193&amp;"."&amp;$C$5</f>
        <v>2070.EHCP.I03.1.Ma22</v>
      </c>
      <c r="G193" s="183">
        <f t="shared" ca="1" si="4"/>
        <v>44697</v>
      </c>
      <c r="H193" s="316" cm="1">
        <f t="array" ref="H193">-IF(SUMPRODUCT((HNTopUp!$Q$19:$AB$19=$B$5)*HNTopUp!Q193:AB193)&lt;0,SUMPRODUCT((HNTopUp!$Q$19:$AB$19=$B$5)*HNTopUp!Q193:AB193),0)</f>
        <v>0</v>
      </c>
      <c r="I193" s="115">
        <f t="shared" ca="1" si="5"/>
        <v>44697</v>
      </c>
      <c r="J193" s="117">
        <v>3</v>
      </c>
      <c r="K193" s="117" t="b">
        <v>1</v>
      </c>
      <c r="L193" s="117" t="s">
        <v>1313</v>
      </c>
      <c r="M193" s="117" t="b">
        <v>1</v>
      </c>
      <c r="N193" s="117" t="s">
        <v>1276</v>
      </c>
      <c r="O193" s="182" t="str">
        <f>LEFT(HNTopUp!D193,16)&amp;"."&amp;F193</f>
        <v>Sunnyfields Prim.2070.EHCP.I03.1.Ma22</v>
      </c>
      <c r="P193" s="185" t="str">
        <f>HNTopUp!O193</f>
        <v>11431/543965</v>
      </c>
      <c r="Q193" s="117" t="b">
        <v>1</v>
      </c>
      <c r="R193" s="117" t="b">
        <v>1</v>
      </c>
      <c r="S193" s="117" t="b">
        <v>1</v>
      </c>
    </row>
    <row r="194" spans="1:19" x14ac:dyDescent="0.25">
      <c r="A194" s="117" t="s">
        <v>1312</v>
      </c>
      <c r="B194" s="180">
        <v>1</v>
      </c>
      <c r="C194" s="117">
        <v>2</v>
      </c>
      <c r="D194" s="181">
        <f>HNTopUp!E194</f>
        <v>400038</v>
      </c>
      <c r="E194" s="117" t="b">
        <v>1</v>
      </c>
      <c r="F194" s="182" t="str">
        <f>HNTopUp!N194&amp;"."&amp;$C$5</f>
        <v>2070.EHCP.I03.2.Ma22</v>
      </c>
      <c r="G194" s="183">
        <f t="shared" ca="1" si="4"/>
        <v>44697</v>
      </c>
      <c r="H194" s="316" cm="1">
        <f t="array" ref="H194">-IF(SUMPRODUCT((HNTopUp!$Q$19:$AB$19=$B$5)*HNTopUp!Q194:AB194)&lt;0,SUMPRODUCT((HNTopUp!$Q$19:$AB$19=$B$5)*HNTopUp!Q194:AB194),0)</f>
        <v>0</v>
      </c>
      <c r="I194" s="115">
        <f t="shared" ca="1" si="5"/>
        <v>44697</v>
      </c>
      <c r="J194" s="117">
        <v>3</v>
      </c>
      <c r="K194" s="117" t="b">
        <v>1</v>
      </c>
      <c r="L194" s="117" t="s">
        <v>1313</v>
      </c>
      <c r="M194" s="117" t="b">
        <v>1</v>
      </c>
      <c r="N194" s="117" t="s">
        <v>1276</v>
      </c>
      <c r="O194" s="182" t="str">
        <f>LEFT(HNTopUp!D194,16)&amp;"."&amp;F194</f>
        <v>Sunnyfields Prim.2070.EHCP.I03.2.Ma22</v>
      </c>
      <c r="P194" s="185" t="str">
        <f>HNTopUp!O194</f>
        <v>11436/543965</v>
      </c>
      <c r="Q194" s="117" t="b">
        <v>1</v>
      </c>
      <c r="R194" s="117" t="b">
        <v>1</v>
      </c>
      <c r="S194" s="117" t="b">
        <v>1</v>
      </c>
    </row>
    <row r="195" spans="1:19" x14ac:dyDescent="0.25">
      <c r="A195" s="117" t="s">
        <v>1312</v>
      </c>
      <c r="B195" s="180">
        <v>1</v>
      </c>
      <c r="C195" s="117">
        <v>2</v>
      </c>
      <c r="D195" s="181">
        <f>HNTopUp!E195</f>
        <v>400038</v>
      </c>
      <c r="E195" s="117" t="b">
        <v>1</v>
      </c>
      <c r="F195" s="182" t="str">
        <f>HNTopUp!N195&amp;"."&amp;$C$5</f>
        <v>2070.SENI.I03.3.Ma22</v>
      </c>
      <c r="G195" s="183">
        <f t="shared" ca="1" si="4"/>
        <v>44697</v>
      </c>
      <c r="H195" s="316" cm="1">
        <f t="array" ref="H195">-IF(SUMPRODUCT((HNTopUp!$Q$19:$AB$19=$B$5)*HNTopUp!Q195:AB195)&lt;0,SUMPRODUCT((HNTopUp!$Q$19:$AB$19=$B$5)*HNTopUp!Q195:AB195),0)</f>
        <v>0</v>
      </c>
      <c r="I195" s="115">
        <f t="shared" ca="1" si="5"/>
        <v>44697</v>
      </c>
      <c r="J195" s="117">
        <v>3</v>
      </c>
      <c r="K195" s="117" t="b">
        <v>1</v>
      </c>
      <c r="L195" s="117" t="s">
        <v>1313</v>
      </c>
      <c r="M195" s="117" t="b">
        <v>1</v>
      </c>
      <c r="N195" s="117" t="s">
        <v>1276</v>
      </c>
      <c r="O195" s="182" t="str">
        <f>LEFT(HNTopUp!D195,16)&amp;"."&amp;F195</f>
        <v>Sunnyfields Prim.2070.SENI.I03.3.Ma22</v>
      </c>
      <c r="P195" s="185" t="str">
        <f>HNTopUp!O195</f>
        <v>10265/543965</v>
      </c>
      <c r="Q195" s="117" t="b">
        <v>1</v>
      </c>
      <c r="R195" s="117" t="b">
        <v>1</v>
      </c>
      <c r="S195" s="117" t="b">
        <v>1</v>
      </c>
    </row>
    <row r="196" spans="1:19" x14ac:dyDescent="0.25">
      <c r="A196" s="117" t="s">
        <v>1312</v>
      </c>
      <c r="B196" s="180">
        <v>1</v>
      </c>
      <c r="C196" s="117">
        <v>2</v>
      </c>
      <c r="D196" s="181">
        <f>HNTopUp!E196</f>
        <v>144388</v>
      </c>
      <c r="E196" s="117" t="b">
        <v>1</v>
      </c>
      <c r="F196" s="182" t="str">
        <f>HNTopUp!N196&amp;"."&amp;$C$5</f>
        <v>4010.EHCP.I03.1.Ma22</v>
      </c>
      <c r="G196" s="183">
        <f t="shared" ca="1" si="4"/>
        <v>44697</v>
      </c>
      <c r="H196" s="316" cm="1">
        <f t="array" ref="H196">-IF(SUMPRODUCT((HNTopUp!$Q$19:$AB$19=$B$5)*HNTopUp!Q196:AB196)&lt;0,SUMPRODUCT((HNTopUp!$Q$19:$AB$19=$B$5)*HNTopUp!Q196:AB196),0)</f>
        <v>0</v>
      </c>
      <c r="I196" s="115">
        <f t="shared" ca="1" si="5"/>
        <v>44697</v>
      </c>
      <c r="J196" s="117">
        <v>3</v>
      </c>
      <c r="K196" s="117" t="b">
        <v>1</v>
      </c>
      <c r="L196" s="117" t="s">
        <v>1313</v>
      </c>
      <c r="M196" s="117" t="b">
        <v>1</v>
      </c>
      <c r="N196" s="117" t="s">
        <v>1276</v>
      </c>
      <c r="O196" s="182" t="str">
        <f>LEFT(HNTopUp!D196,16)&amp;"."&amp;F196</f>
        <v>Totteridge Acade.4010.EHCP.I03.1.Ma22</v>
      </c>
      <c r="P196" s="185" t="str">
        <f>HNTopUp!O196</f>
        <v>11442/516500</v>
      </c>
      <c r="Q196" s="117" t="b">
        <v>1</v>
      </c>
      <c r="R196" s="117" t="b">
        <v>1</v>
      </c>
      <c r="S196" s="117" t="b">
        <v>1</v>
      </c>
    </row>
    <row r="197" spans="1:19" x14ac:dyDescent="0.25">
      <c r="A197" s="117" t="s">
        <v>1312</v>
      </c>
      <c r="B197" s="180">
        <v>1</v>
      </c>
      <c r="C197" s="117">
        <v>2</v>
      </c>
      <c r="D197" s="181">
        <f>HNTopUp!E197</f>
        <v>400100</v>
      </c>
      <c r="E197" s="117" t="b">
        <v>1</v>
      </c>
      <c r="F197" s="182" t="str">
        <f>HNTopUp!N197&amp;"."&amp;$C$5</f>
        <v>3316.EHCP.I03.1.Ma22</v>
      </c>
      <c r="G197" s="183">
        <f t="shared" ca="1" si="4"/>
        <v>44697</v>
      </c>
      <c r="H197" s="316" cm="1">
        <f t="array" ref="H197">-IF(SUMPRODUCT((HNTopUp!$Q$19:$AB$19=$B$5)*HNTopUp!Q197:AB197)&lt;0,SUMPRODUCT((HNTopUp!$Q$19:$AB$19=$B$5)*HNTopUp!Q197:AB197),0)</f>
        <v>0</v>
      </c>
      <c r="I197" s="115">
        <f t="shared" ca="1" si="5"/>
        <v>44697</v>
      </c>
      <c r="J197" s="117">
        <v>3</v>
      </c>
      <c r="K197" s="117" t="b">
        <v>1</v>
      </c>
      <c r="L197" s="117" t="s">
        <v>1313</v>
      </c>
      <c r="M197" s="117" t="b">
        <v>1</v>
      </c>
      <c r="N197" s="117" t="s">
        <v>1276</v>
      </c>
      <c r="O197" s="182" t="str">
        <f>LEFT(HNTopUp!D197,16)&amp;"."&amp;F197</f>
        <v>Trent  C of E Pr.3316.EHCP.I03.1.Ma22</v>
      </c>
      <c r="P197" s="185" t="str">
        <f>HNTopUp!O197</f>
        <v>11431/543965</v>
      </c>
      <c r="Q197" s="117" t="b">
        <v>1</v>
      </c>
      <c r="R197" s="117" t="b">
        <v>1</v>
      </c>
      <c r="S197" s="117" t="b">
        <v>1</v>
      </c>
    </row>
    <row r="198" spans="1:19" x14ac:dyDescent="0.25">
      <c r="A198" s="117" t="s">
        <v>1312</v>
      </c>
      <c r="B198" s="180">
        <v>1</v>
      </c>
      <c r="C198" s="117">
        <v>2</v>
      </c>
      <c r="D198" s="181">
        <f>HNTopUp!E198</f>
        <v>400101</v>
      </c>
      <c r="E198" s="117" t="b">
        <v>1</v>
      </c>
      <c r="F198" s="182" t="str">
        <f>HNTopUp!N198&amp;"."&amp;$C$5</f>
        <v>2055.EHCP.I03.1.Ma22</v>
      </c>
      <c r="G198" s="183">
        <f t="shared" ca="1" si="4"/>
        <v>44697</v>
      </c>
      <c r="H198" s="316" cm="1">
        <f t="array" ref="H198">-IF(SUMPRODUCT((HNTopUp!$Q$19:$AB$19=$B$5)*HNTopUp!Q198:AB198)&lt;0,SUMPRODUCT((HNTopUp!$Q$19:$AB$19=$B$5)*HNTopUp!Q198:AB198),0)</f>
        <v>0</v>
      </c>
      <c r="I198" s="115">
        <f t="shared" ca="1" si="5"/>
        <v>44697</v>
      </c>
      <c r="J198" s="117">
        <v>3</v>
      </c>
      <c r="K198" s="117" t="b">
        <v>1</v>
      </c>
      <c r="L198" s="117" t="s">
        <v>1313</v>
      </c>
      <c r="M198" s="117" t="b">
        <v>1</v>
      </c>
      <c r="N198" s="117" t="s">
        <v>1276</v>
      </c>
      <c r="O198" s="182" t="str">
        <f>LEFT(HNTopUp!D198,16)&amp;"."&amp;F198</f>
        <v>Tudor School.2055.EHCP.I03.1.Ma22</v>
      </c>
      <c r="P198" s="185" t="str">
        <f>HNTopUp!O198</f>
        <v>11431/543965</v>
      </c>
      <c r="Q198" s="117" t="b">
        <v>1</v>
      </c>
      <c r="R198" s="117" t="b">
        <v>1</v>
      </c>
      <c r="S198" s="117" t="b">
        <v>1</v>
      </c>
    </row>
    <row r="199" spans="1:19" x14ac:dyDescent="0.25">
      <c r="A199" s="117" t="s">
        <v>1312</v>
      </c>
      <c r="B199" s="180">
        <v>1</v>
      </c>
      <c r="C199" s="117">
        <v>2</v>
      </c>
      <c r="D199" s="181">
        <f>HNTopUp!E199</f>
        <v>400053</v>
      </c>
      <c r="E199" s="117" t="b">
        <v>1</v>
      </c>
      <c r="F199" s="182" t="str">
        <f>HNTopUp!N199&amp;"."&amp;$C$5</f>
        <v>2057.EHCP.I03.1.Ma22</v>
      </c>
      <c r="G199" s="183">
        <f t="shared" ca="1" si="4"/>
        <v>44697</v>
      </c>
      <c r="H199" s="316" cm="1">
        <f t="array" ref="H199">-IF(SUMPRODUCT((HNTopUp!$Q$19:$AB$19=$B$5)*HNTopUp!Q199:AB199)&lt;0,SUMPRODUCT((HNTopUp!$Q$19:$AB$19=$B$5)*HNTopUp!Q199:AB199),0)</f>
        <v>0</v>
      </c>
      <c r="I199" s="115">
        <f t="shared" ca="1" si="5"/>
        <v>44697</v>
      </c>
      <c r="J199" s="117">
        <v>3</v>
      </c>
      <c r="K199" s="117" t="b">
        <v>1</v>
      </c>
      <c r="L199" s="117" t="s">
        <v>1313</v>
      </c>
      <c r="M199" s="117" t="b">
        <v>1</v>
      </c>
      <c r="N199" s="117" t="s">
        <v>1276</v>
      </c>
      <c r="O199" s="182" t="str">
        <f>LEFT(HNTopUp!D199,16)&amp;"."&amp;F199</f>
        <v>Underhill School.2057.EHCP.I03.1.Ma22</v>
      </c>
      <c r="P199" s="185" t="str">
        <f>HNTopUp!O199</f>
        <v>11431/543965</v>
      </c>
      <c r="Q199" s="117" t="b">
        <v>1</v>
      </c>
      <c r="R199" s="117" t="b">
        <v>1</v>
      </c>
      <c r="S199" s="117" t="b">
        <v>1</v>
      </c>
    </row>
    <row r="200" spans="1:19" x14ac:dyDescent="0.25">
      <c r="A200" s="117" t="s">
        <v>1312</v>
      </c>
      <c r="B200" s="180">
        <v>1</v>
      </c>
      <c r="C200" s="117">
        <v>2</v>
      </c>
      <c r="D200" s="181">
        <f>HNTopUp!E200</f>
        <v>400053</v>
      </c>
      <c r="E200" s="117" t="b">
        <v>1</v>
      </c>
      <c r="F200" s="182" t="str">
        <f>HNTopUp!N200&amp;"."&amp;$C$5</f>
        <v>2057.SENI.I03.2.Ma22</v>
      </c>
      <c r="G200" s="183">
        <f t="shared" ca="1" si="4"/>
        <v>44697</v>
      </c>
      <c r="H200" s="316" cm="1">
        <f t="array" ref="H200">-IF(SUMPRODUCT((HNTopUp!$Q$19:$AB$19=$B$5)*HNTopUp!Q200:AB200)&lt;0,SUMPRODUCT((HNTopUp!$Q$19:$AB$19=$B$5)*HNTopUp!Q200:AB200),0)</f>
        <v>0</v>
      </c>
      <c r="I200" s="115">
        <f t="shared" ca="1" si="5"/>
        <v>44697</v>
      </c>
      <c r="J200" s="117">
        <v>3</v>
      </c>
      <c r="K200" s="117" t="b">
        <v>1</v>
      </c>
      <c r="L200" s="117" t="s">
        <v>1313</v>
      </c>
      <c r="M200" s="117" t="b">
        <v>1</v>
      </c>
      <c r="N200" s="117" t="s">
        <v>1276</v>
      </c>
      <c r="O200" s="182" t="str">
        <f>LEFT(HNTopUp!D200,16)&amp;"."&amp;F200</f>
        <v>Underhill School.2057.SENI.I03.2.Ma22</v>
      </c>
      <c r="P200" s="185" t="str">
        <f>HNTopUp!O200</f>
        <v>10265/543965</v>
      </c>
      <c r="Q200" s="117" t="b">
        <v>1</v>
      </c>
      <c r="R200" s="117" t="b">
        <v>1</v>
      </c>
      <c r="S200" s="117" t="b">
        <v>1</v>
      </c>
    </row>
    <row r="201" spans="1:19" x14ac:dyDescent="0.25">
      <c r="A201" s="117" t="s">
        <v>1312</v>
      </c>
      <c r="B201" s="180">
        <v>1</v>
      </c>
      <c r="C201" s="117">
        <v>2</v>
      </c>
      <c r="D201" s="181">
        <f>HNTopUp!E201</f>
        <v>157055</v>
      </c>
      <c r="E201" s="117" t="b">
        <v>1</v>
      </c>
      <c r="F201" s="182" t="str">
        <f>HNTopUp!N201&amp;"."&amp;$C$5</f>
        <v>2049.EHCP.I03.1.Ma22</v>
      </c>
      <c r="G201" s="183">
        <f t="shared" ca="1" si="4"/>
        <v>44697</v>
      </c>
      <c r="H201" s="316" cm="1">
        <f t="array" ref="H201">-IF(SUMPRODUCT((HNTopUp!$Q$19:$AB$19=$B$5)*HNTopUp!Q201:AB201)&lt;0,SUMPRODUCT((HNTopUp!$Q$19:$AB$19=$B$5)*HNTopUp!Q201:AB201),0)</f>
        <v>0</v>
      </c>
      <c r="I201" s="115">
        <f t="shared" ca="1" si="5"/>
        <v>44697</v>
      </c>
      <c r="J201" s="117">
        <v>3</v>
      </c>
      <c r="K201" s="117" t="b">
        <v>1</v>
      </c>
      <c r="L201" s="117" t="s">
        <v>1313</v>
      </c>
      <c r="M201" s="117" t="b">
        <v>1</v>
      </c>
      <c r="N201" s="117" t="s">
        <v>1276</v>
      </c>
      <c r="O201" s="182" t="str">
        <f>LEFT(HNTopUp!D201,16)&amp;"."&amp;F201</f>
        <v>Watling Park Fre.2049.EHCP.I03.1.Ma22</v>
      </c>
      <c r="P201" s="185" t="str">
        <f>HNTopUp!O201</f>
        <v>11443/516500</v>
      </c>
      <c r="Q201" s="117" t="b">
        <v>1</v>
      </c>
      <c r="R201" s="117" t="b">
        <v>1</v>
      </c>
      <c r="S201" s="117" t="b">
        <v>1</v>
      </c>
    </row>
    <row r="202" spans="1:19" x14ac:dyDescent="0.25">
      <c r="A202" s="117" t="s">
        <v>1312</v>
      </c>
      <c r="B202" s="180">
        <v>1</v>
      </c>
      <c r="C202" s="117">
        <v>2</v>
      </c>
      <c r="D202" s="181">
        <f>HNTopUp!E202</f>
        <v>400111</v>
      </c>
      <c r="E202" s="117" t="b">
        <v>1</v>
      </c>
      <c r="F202" s="182" t="str">
        <f>HNTopUp!N202&amp;"."&amp;$C$5</f>
        <v>2076.EHCP.I03.1.Ma22</v>
      </c>
      <c r="G202" s="183">
        <f t="shared" ca="1" si="4"/>
        <v>44697</v>
      </c>
      <c r="H202" s="316" cm="1">
        <f t="array" ref="H202">-IF(SUMPRODUCT((HNTopUp!$Q$19:$AB$19=$B$5)*HNTopUp!Q202:AB202)&lt;0,SUMPRODUCT((HNTopUp!$Q$19:$AB$19=$B$5)*HNTopUp!Q202:AB202),0)</f>
        <v>0</v>
      </c>
      <c r="I202" s="115">
        <f t="shared" ca="1" si="5"/>
        <v>44697</v>
      </c>
      <c r="J202" s="117">
        <v>3</v>
      </c>
      <c r="K202" s="117" t="b">
        <v>1</v>
      </c>
      <c r="L202" s="117" t="s">
        <v>1313</v>
      </c>
      <c r="M202" s="117" t="b">
        <v>1</v>
      </c>
      <c r="N202" s="117" t="s">
        <v>1276</v>
      </c>
      <c r="O202" s="182" t="str">
        <f>LEFT(HNTopUp!D202,16)&amp;"."&amp;F202</f>
        <v>Wessex  Gardens .2076.EHCP.I03.1.Ma22</v>
      </c>
      <c r="P202" s="185" t="str">
        <f>HNTopUp!O202</f>
        <v>11431/543965</v>
      </c>
      <c r="Q202" s="117" t="b">
        <v>1</v>
      </c>
      <c r="R202" s="117" t="b">
        <v>1</v>
      </c>
      <c r="S202" s="117" t="b">
        <v>1</v>
      </c>
    </row>
    <row r="203" spans="1:19" x14ac:dyDescent="0.25">
      <c r="A203" s="117" t="s">
        <v>1312</v>
      </c>
      <c r="B203" s="180">
        <v>1</v>
      </c>
      <c r="C203" s="117">
        <v>2</v>
      </c>
      <c r="D203" s="181">
        <f>HNTopUp!E203</f>
        <v>400111</v>
      </c>
      <c r="E203" s="117" t="b">
        <v>1</v>
      </c>
      <c r="F203" s="182" t="str">
        <f>HNTopUp!N203&amp;"."&amp;$C$5</f>
        <v>2076.EHCP.I03.2.Ma22</v>
      </c>
      <c r="G203" s="183">
        <f t="shared" ca="1" si="4"/>
        <v>44697</v>
      </c>
      <c r="H203" s="316" cm="1">
        <f t="array" ref="H203">-IF(SUMPRODUCT((HNTopUp!$Q$19:$AB$19=$B$5)*HNTopUp!Q203:AB203)&lt;0,SUMPRODUCT((HNTopUp!$Q$19:$AB$19=$B$5)*HNTopUp!Q203:AB203),0)</f>
        <v>0</v>
      </c>
      <c r="I203" s="115">
        <f t="shared" ca="1" si="5"/>
        <v>44697</v>
      </c>
      <c r="J203" s="117">
        <v>3</v>
      </c>
      <c r="K203" s="117" t="b">
        <v>1</v>
      </c>
      <c r="L203" s="117" t="s">
        <v>1313</v>
      </c>
      <c r="M203" s="117" t="b">
        <v>1</v>
      </c>
      <c r="N203" s="117" t="s">
        <v>1276</v>
      </c>
      <c r="O203" s="182" t="str">
        <f>LEFT(HNTopUp!D203,16)&amp;"."&amp;F203</f>
        <v>Wessex  Gardens .2076.EHCP.I03.2.Ma22</v>
      </c>
      <c r="P203" s="185" t="str">
        <f>HNTopUp!O203</f>
        <v>11436/543965</v>
      </c>
      <c r="Q203" s="117" t="b">
        <v>1</v>
      </c>
      <c r="R203" s="117" t="b">
        <v>1</v>
      </c>
      <c r="S203" s="117" t="b">
        <v>1</v>
      </c>
    </row>
    <row r="204" spans="1:19" x14ac:dyDescent="0.25">
      <c r="A204" s="117" t="s">
        <v>1312</v>
      </c>
      <c r="B204" s="180">
        <v>1</v>
      </c>
      <c r="C204" s="117">
        <v>2</v>
      </c>
      <c r="D204" s="181">
        <f>HNTopUp!E204</f>
        <v>400111</v>
      </c>
      <c r="E204" s="117" t="b">
        <v>1</v>
      </c>
      <c r="F204" s="182" t="str">
        <f>HNTopUp!N204&amp;"."&amp;$C$5</f>
        <v>2076.SENI.I03.3.Ma22</v>
      </c>
      <c r="G204" s="183">
        <f t="shared" ca="1" si="4"/>
        <v>44697</v>
      </c>
      <c r="H204" s="316" cm="1">
        <f t="array" ref="H204">-IF(SUMPRODUCT((HNTopUp!$Q$19:$AB$19=$B$5)*HNTopUp!Q204:AB204)&lt;0,SUMPRODUCT((HNTopUp!$Q$19:$AB$19=$B$5)*HNTopUp!Q204:AB204),0)</f>
        <v>0</v>
      </c>
      <c r="I204" s="115">
        <f t="shared" ca="1" si="5"/>
        <v>44697</v>
      </c>
      <c r="J204" s="117">
        <v>3</v>
      </c>
      <c r="K204" s="117" t="b">
        <v>1</v>
      </c>
      <c r="L204" s="117" t="s">
        <v>1313</v>
      </c>
      <c r="M204" s="117" t="b">
        <v>1</v>
      </c>
      <c r="N204" s="117" t="s">
        <v>1276</v>
      </c>
      <c r="O204" s="182" t="str">
        <f>LEFT(HNTopUp!D204,16)&amp;"."&amp;F204</f>
        <v>Wessex  Gardens .2076.SENI.I03.3.Ma22</v>
      </c>
      <c r="P204" s="185" t="str">
        <f>HNTopUp!O204</f>
        <v>10265/543965</v>
      </c>
      <c r="Q204" s="117" t="b">
        <v>1</v>
      </c>
      <c r="R204" s="117" t="b">
        <v>1</v>
      </c>
      <c r="S204" s="117" t="b">
        <v>1</v>
      </c>
    </row>
    <row r="205" spans="1:19" x14ac:dyDescent="0.25">
      <c r="A205" s="117" t="s">
        <v>1312</v>
      </c>
      <c r="B205" s="180">
        <v>1</v>
      </c>
      <c r="C205" s="117">
        <v>2</v>
      </c>
      <c r="D205" s="181">
        <f>HNTopUp!E205</f>
        <v>144062</v>
      </c>
      <c r="E205" s="117" t="b">
        <v>1</v>
      </c>
      <c r="F205" s="182" t="str">
        <f>HNTopUp!N205&amp;"."&amp;$C$5</f>
        <v>4012.ARPs.I03.1.Ma22</v>
      </c>
      <c r="G205" s="183">
        <f t="shared" ca="1" si="4"/>
        <v>44697</v>
      </c>
      <c r="H205" s="316" cm="1">
        <f t="array" ref="H205">-IF(SUMPRODUCT((HNTopUp!$Q$19:$AB$19=$B$5)*HNTopUp!Q205:AB205)&lt;0,SUMPRODUCT((HNTopUp!$Q$19:$AB$19=$B$5)*HNTopUp!Q205:AB205),0)</f>
        <v>0</v>
      </c>
      <c r="I205" s="115">
        <f t="shared" ca="1" si="5"/>
        <v>44697</v>
      </c>
      <c r="J205" s="117">
        <v>3</v>
      </c>
      <c r="K205" s="117" t="b">
        <v>1</v>
      </c>
      <c r="L205" s="117" t="s">
        <v>1313</v>
      </c>
      <c r="M205" s="117" t="b">
        <v>1</v>
      </c>
      <c r="N205" s="117" t="s">
        <v>1276</v>
      </c>
      <c r="O205" s="182" t="str">
        <f>LEFT(HNTopUp!D205,16)&amp;"."&amp;F205</f>
        <v>Whitefield Schoo.4012.ARPs.I03.1.Ma22</v>
      </c>
      <c r="P205" s="185" t="str">
        <f>HNTopUp!O205</f>
        <v>11423/516500</v>
      </c>
      <c r="Q205" s="117" t="b">
        <v>1</v>
      </c>
      <c r="R205" s="117" t="b">
        <v>1</v>
      </c>
      <c r="S205" s="117" t="b">
        <v>1</v>
      </c>
    </row>
    <row r="206" spans="1:19" x14ac:dyDescent="0.25">
      <c r="A206" s="117" t="s">
        <v>1312</v>
      </c>
      <c r="B206" s="180">
        <v>1</v>
      </c>
      <c r="C206" s="117">
        <v>2</v>
      </c>
      <c r="D206" s="181">
        <f>HNTopUp!E206</f>
        <v>144062</v>
      </c>
      <c r="E206" s="117" t="b">
        <v>1</v>
      </c>
      <c r="F206" s="182" t="str">
        <f>HNTopUp!N206&amp;"."&amp;$C$5</f>
        <v>4012.EHCP.I03.2.Ma22</v>
      </c>
      <c r="G206" s="183">
        <f t="shared" ca="1" si="4"/>
        <v>44697</v>
      </c>
      <c r="H206" s="316" cm="1">
        <f t="array" ref="H206">-IF(SUMPRODUCT((HNTopUp!$Q$19:$AB$19=$B$5)*HNTopUp!Q206:AB206)&lt;0,SUMPRODUCT((HNTopUp!$Q$19:$AB$19=$B$5)*HNTopUp!Q206:AB206),0)</f>
        <v>0</v>
      </c>
      <c r="I206" s="115">
        <f t="shared" ca="1" si="5"/>
        <v>44697</v>
      </c>
      <c r="J206" s="117">
        <v>3</v>
      </c>
      <c r="K206" s="117" t="b">
        <v>1</v>
      </c>
      <c r="L206" s="117" t="s">
        <v>1313</v>
      </c>
      <c r="M206" s="117" t="b">
        <v>1</v>
      </c>
      <c r="N206" s="117" t="s">
        <v>1276</v>
      </c>
      <c r="O206" s="182" t="str">
        <f>LEFT(HNTopUp!D206,16)&amp;"."&amp;F206</f>
        <v>Whitefield Schoo.4012.EHCP.I03.2.Ma22</v>
      </c>
      <c r="P206" s="185" t="str">
        <f>HNTopUp!O206</f>
        <v>11442/516500</v>
      </c>
      <c r="Q206" s="117" t="b">
        <v>1</v>
      </c>
      <c r="R206" s="117" t="b">
        <v>1</v>
      </c>
      <c r="S206" s="117" t="b">
        <v>1</v>
      </c>
    </row>
    <row r="207" spans="1:19" x14ac:dyDescent="0.25">
      <c r="A207" s="117" t="s">
        <v>1312</v>
      </c>
      <c r="B207" s="180">
        <v>1</v>
      </c>
      <c r="C207" s="117">
        <v>2</v>
      </c>
      <c r="D207" s="181">
        <f>HNTopUp!E207</f>
        <v>400011</v>
      </c>
      <c r="E207" s="117" t="b">
        <v>1</v>
      </c>
      <c r="F207" s="182" t="str">
        <f>HNTopUp!N207&amp;"."&amp;$C$5</f>
        <v>2060.EHCP.I03.1.Ma22</v>
      </c>
      <c r="G207" s="183">
        <f t="shared" ca="1" si="4"/>
        <v>44697</v>
      </c>
      <c r="H207" s="316" cm="1">
        <f t="array" ref="H207">-IF(SUMPRODUCT((HNTopUp!$Q$19:$AB$19=$B$5)*HNTopUp!Q207:AB207)&lt;0,SUMPRODUCT((HNTopUp!$Q$19:$AB$19=$B$5)*HNTopUp!Q207:AB207),0)</f>
        <v>0</v>
      </c>
      <c r="I207" s="115">
        <f t="shared" ca="1" si="5"/>
        <v>44697</v>
      </c>
      <c r="J207" s="117">
        <v>3</v>
      </c>
      <c r="K207" s="117" t="b">
        <v>1</v>
      </c>
      <c r="L207" s="117" t="s">
        <v>1313</v>
      </c>
      <c r="M207" s="117" t="b">
        <v>1</v>
      </c>
      <c r="N207" s="117" t="s">
        <v>1276</v>
      </c>
      <c r="O207" s="182" t="str">
        <f>LEFT(HNTopUp!D207,16)&amp;"."&amp;F207</f>
        <v>Whitings Hill Pr.2060.EHCP.I03.1.Ma22</v>
      </c>
      <c r="P207" s="185" t="str">
        <f>HNTopUp!O207</f>
        <v>11431/543965</v>
      </c>
      <c r="Q207" s="117" t="b">
        <v>1</v>
      </c>
      <c r="R207" s="117" t="b">
        <v>1</v>
      </c>
      <c r="S207" s="117" t="b">
        <v>1</v>
      </c>
    </row>
    <row r="208" spans="1:19" x14ac:dyDescent="0.25">
      <c r="A208" s="117" t="s">
        <v>1312</v>
      </c>
      <c r="B208" s="180">
        <v>1</v>
      </c>
      <c r="C208" s="117">
        <v>2</v>
      </c>
      <c r="D208" s="181">
        <f>HNTopUp!E208</f>
        <v>400011</v>
      </c>
      <c r="E208" s="117" t="b">
        <v>1</v>
      </c>
      <c r="F208" s="182" t="str">
        <f>HNTopUp!N208&amp;"."&amp;$C$5</f>
        <v>2060.SENI.I03.2.Ma22</v>
      </c>
      <c r="G208" s="183">
        <f t="shared" ca="1" si="4"/>
        <v>44697</v>
      </c>
      <c r="H208" s="316" cm="1">
        <f t="array" ref="H208">-IF(SUMPRODUCT((HNTopUp!$Q$19:$AB$19=$B$5)*HNTopUp!Q208:AB208)&lt;0,SUMPRODUCT((HNTopUp!$Q$19:$AB$19=$B$5)*HNTopUp!Q208:AB208),0)</f>
        <v>0</v>
      </c>
      <c r="I208" s="115">
        <f t="shared" ca="1" si="5"/>
        <v>44697</v>
      </c>
      <c r="J208" s="117">
        <v>3</v>
      </c>
      <c r="K208" s="117" t="b">
        <v>1</v>
      </c>
      <c r="L208" s="117" t="s">
        <v>1313</v>
      </c>
      <c r="M208" s="117" t="b">
        <v>1</v>
      </c>
      <c r="N208" s="117" t="s">
        <v>1276</v>
      </c>
      <c r="O208" s="182" t="str">
        <f>LEFT(HNTopUp!D208,16)&amp;"."&amp;F208</f>
        <v>Whitings Hill Pr.2060.SENI.I03.2.Ma22</v>
      </c>
      <c r="P208" s="185" t="str">
        <f>HNTopUp!O208</f>
        <v>10265/543965</v>
      </c>
      <c r="Q208" s="117" t="b">
        <v>1</v>
      </c>
      <c r="R208" s="117" t="b">
        <v>1</v>
      </c>
      <c r="S208" s="117" t="b">
        <v>1</v>
      </c>
    </row>
    <row r="209" spans="1:19" x14ac:dyDescent="0.25">
      <c r="A209" s="117" t="s">
        <v>1312</v>
      </c>
      <c r="B209" s="180">
        <v>1</v>
      </c>
      <c r="C209" s="117">
        <v>2</v>
      </c>
      <c r="D209" s="181">
        <f>HNTopUp!E209</f>
        <v>400117</v>
      </c>
      <c r="E209" s="117" t="b">
        <v>1</v>
      </c>
      <c r="F209" s="182" t="str">
        <f>HNTopUp!N209&amp;"."&amp;$C$5</f>
        <v>3518.EHCP.I03.1.Ma22</v>
      </c>
      <c r="G209" s="183">
        <f t="shared" ca="1" si="4"/>
        <v>44697</v>
      </c>
      <c r="H209" s="316" cm="1">
        <f t="array" ref="H209">-IF(SUMPRODUCT((HNTopUp!$Q$19:$AB$19=$B$5)*HNTopUp!Q209:AB209)&lt;0,SUMPRODUCT((HNTopUp!$Q$19:$AB$19=$B$5)*HNTopUp!Q209:AB209),0)</f>
        <v>0</v>
      </c>
      <c r="I209" s="115">
        <f t="shared" ca="1" si="5"/>
        <v>44697</v>
      </c>
      <c r="J209" s="117">
        <v>3</v>
      </c>
      <c r="K209" s="117" t="b">
        <v>1</v>
      </c>
      <c r="L209" s="117" t="s">
        <v>1313</v>
      </c>
      <c r="M209" s="117" t="b">
        <v>1</v>
      </c>
      <c r="N209" s="117" t="s">
        <v>1276</v>
      </c>
      <c r="O209" s="182" t="str">
        <f>LEFT(HNTopUp!D209,16)&amp;"."&amp;F209</f>
        <v>Woodcroft Primar.3518.EHCP.I03.1.Ma22</v>
      </c>
      <c r="P209" s="185" t="str">
        <f>HNTopUp!O209</f>
        <v>11431/543965</v>
      </c>
      <c r="Q209" s="117" t="b">
        <v>1</v>
      </c>
      <c r="R209" s="117" t="b">
        <v>1</v>
      </c>
      <c r="S209" s="117" t="b">
        <v>1</v>
      </c>
    </row>
    <row r="210" spans="1:19" x14ac:dyDescent="0.25">
      <c r="A210" s="117" t="s">
        <v>1312</v>
      </c>
      <c r="B210" s="180">
        <v>1</v>
      </c>
      <c r="C210" s="117">
        <v>2</v>
      </c>
      <c r="D210" s="181">
        <f>HNTopUp!E210</f>
        <v>400004</v>
      </c>
      <c r="E210" s="117" t="b">
        <v>1</v>
      </c>
      <c r="F210" s="182" t="str">
        <f>HNTopUp!N210&amp;"."&amp;$C$5</f>
        <v>2054.EHCP.I03.1.Ma22</v>
      </c>
      <c r="G210" s="183">
        <f t="shared" ca="1" si="4"/>
        <v>44697</v>
      </c>
      <c r="H210" s="316" cm="1">
        <f t="array" ref="H210">-IF(SUMPRODUCT((HNTopUp!$Q$19:$AB$19=$B$5)*HNTopUp!Q210:AB210)&lt;0,SUMPRODUCT((HNTopUp!$Q$19:$AB$19=$B$5)*HNTopUp!Q210:AB210),0)</f>
        <v>0</v>
      </c>
      <c r="I210" s="115">
        <f t="shared" ca="1" si="5"/>
        <v>44697</v>
      </c>
      <c r="J210" s="117">
        <v>3</v>
      </c>
      <c r="K210" s="117" t="b">
        <v>1</v>
      </c>
      <c r="L210" s="117" t="s">
        <v>1313</v>
      </c>
      <c r="M210" s="117" t="b">
        <v>1</v>
      </c>
      <c r="N210" s="117" t="s">
        <v>1276</v>
      </c>
      <c r="O210" s="182" t="str">
        <f>LEFT(HNTopUp!D210,16)&amp;"."&amp;F210</f>
        <v>Woodridge  Prima.2054.EHCP.I03.1.Ma22</v>
      </c>
      <c r="P210" s="185" t="str">
        <f>HNTopUp!O210</f>
        <v>11431/543965</v>
      </c>
      <c r="Q210" s="117" t="b">
        <v>1</v>
      </c>
      <c r="R210" s="117" t="b">
        <v>1</v>
      </c>
      <c r="S210" s="117" t="b">
        <v>1</v>
      </c>
    </row>
    <row r="211" spans="1:19" x14ac:dyDescent="0.25">
      <c r="A211" s="117" t="s">
        <v>1312</v>
      </c>
      <c r="B211" s="180">
        <v>1</v>
      </c>
      <c r="C211" s="117">
        <v>2</v>
      </c>
      <c r="D211" s="181">
        <f>HNTopUp!E211</f>
        <v>128957</v>
      </c>
      <c r="E211" s="117" t="b">
        <v>1</v>
      </c>
      <c r="F211" s="182" t="str">
        <f>HNTopUp!N211&amp;"."&amp;$C$5</f>
        <v>6906.EHCP.I03.1.Ma22</v>
      </c>
      <c r="G211" s="183">
        <f t="shared" ca="1" si="4"/>
        <v>44697</v>
      </c>
      <c r="H211" s="316" cm="1">
        <f t="array" ref="H211">-IF(SUMPRODUCT((HNTopUp!$Q$19:$AB$19=$B$5)*HNTopUp!Q211:AB211)&lt;0,SUMPRODUCT((HNTopUp!$Q$19:$AB$19=$B$5)*HNTopUp!Q211:AB211),0)</f>
        <v>0</v>
      </c>
      <c r="I211" s="115">
        <f t="shared" ca="1" si="5"/>
        <v>44697</v>
      </c>
      <c r="J211" s="117">
        <v>3</v>
      </c>
      <c r="K211" s="117" t="b">
        <v>1</v>
      </c>
      <c r="L211" s="117" t="s">
        <v>1313</v>
      </c>
      <c r="M211" s="117" t="b">
        <v>1</v>
      </c>
      <c r="N211" s="117" t="s">
        <v>1276</v>
      </c>
      <c r="O211" s="182" t="str">
        <f>LEFT(HNTopUp!D211,16)&amp;"."&amp;F211</f>
        <v>Wren Academy.6906.EHCP.I03.1.Ma22</v>
      </c>
      <c r="P211" s="185" t="str">
        <f>HNTopUp!O211</f>
        <v>11442/516500</v>
      </c>
      <c r="Q211" s="117" t="b">
        <v>1</v>
      </c>
      <c r="R211" s="117" t="b">
        <v>1</v>
      </c>
      <c r="S211" s="117" t="b">
        <v>1</v>
      </c>
    </row>
    <row r="212" spans="1:19" x14ac:dyDescent="0.25">
      <c r="A212" s="117" t="s">
        <v>1312</v>
      </c>
      <c r="B212" s="180">
        <v>1</v>
      </c>
      <c r="C212" s="117">
        <v>2</v>
      </c>
      <c r="D212" s="181">
        <f>HNTopUp!E212</f>
        <v>128957</v>
      </c>
      <c r="E212" s="117" t="b">
        <v>1</v>
      </c>
      <c r="F212" s="182" t="str">
        <f>HNTopUp!N212&amp;"."&amp;$C$5</f>
        <v>6906.EHCP.I03.2.Ma22</v>
      </c>
      <c r="G212" s="183">
        <f t="shared" ref="G212:G266" ca="1" si="6">TODAY()</f>
        <v>44697</v>
      </c>
      <c r="H212" s="316" cm="1">
        <f t="array" ref="H212">-IF(SUMPRODUCT((HNTopUp!$Q$19:$AB$19=$B$5)*HNTopUp!Q212:AB212)&lt;0,SUMPRODUCT((HNTopUp!$Q$19:$AB$19=$B$5)*HNTopUp!Q212:AB212),0)</f>
        <v>0</v>
      </c>
      <c r="I212" s="115">
        <f t="shared" ref="I212:I266" ca="1" si="7">G212</f>
        <v>44697</v>
      </c>
      <c r="J212" s="117">
        <v>3</v>
      </c>
      <c r="K212" s="117" t="b">
        <v>1</v>
      </c>
      <c r="L212" s="117" t="s">
        <v>1313</v>
      </c>
      <c r="M212" s="117" t="b">
        <v>1</v>
      </c>
      <c r="N212" s="117" t="s">
        <v>1276</v>
      </c>
      <c r="O212" s="182" t="str">
        <f>LEFT(HNTopUp!D212,16)&amp;"."&amp;F212</f>
        <v>Wren Academy.6906.EHCP.I03.2.Ma22</v>
      </c>
      <c r="P212" s="185" t="str">
        <f>HNTopUp!O212</f>
        <v>11443/516500</v>
      </c>
      <c r="Q212" s="117" t="b">
        <v>1</v>
      </c>
      <c r="R212" s="117" t="b">
        <v>1</v>
      </c>
      <c r="S212" s="117" t="b">
        <v>1</v>
      </c>
    </row>
    <row r="213" spans="1:19" x14ac:dyDescent="0.25">
      <c r="A213" s="117" t="s">
        <v>1312</v>
      </c>
      <c r="B213" s="180">
        <v>1</v>
      </c>
      <c r="C213" s="117">
        <v>2</v>
      </c>
      <c r="D213" s="181" t="e">
        <f>HNTopUp!E213</f>
        <v>#N/A</v>
      </c>
      <c r="E213" s="117" t="b">
        <v>1</v>
      </c>
      <c r="F213" s="182" t="str">
        <f>HNTopUp!N213&amp;"."&amp;$C$5</f>
        <v>.Ma22</v>
      </c>
      <c r="G213" s="183">
        <f t="shared" ca="1" si="6"/>
        <v>44697</v>
      </c>
      <c r="H213" s="316" cm="1">
        <f t="array" ref="H213">-IF(SUMPRODUCT((HNTopUp!$Q$19:$AB$19=$B$5)*HNTopUp!Q213:AB213)&lt;0,SUMPRODUCT((HNTopUp!$Q$19:$AB$19=$B$5)*HNTopUp!Q213:AB213),0)</f>
        <v>0</v>
      </c>
      <c r="I213" s="115">
        <f t="shared" ca="1" si="7"/>
        <v>44697</v>
      </c>
      <c r="J213" s="117">
        <v>3</v>
      </c>
      <c r="K213" s="117" t="b">
        <v>1</v>
      </c>
      <c r="L213" s="117" t="s">
        <v>1313</v>
      </c>
      <c r="M213" s="117" t="b">
        <v>1</v>
      </c>
      <c r="N213" s="117" t="s">
        <v>1276</v>
      </c>
      <c r="O213" s="182" t="str">
        <f>LEFT(HNTopUp!D213,16)&amp;"."&amp;F213</f>
        <v>(blank)..Ma22</v>
      </c>
      <c r="P213" s="185">
        <f>HNTopUp!O213</f>
        <v>0</v>
      </c>
      <c r="Q213" s="117" t="b">
        <v>1</v>
      </c>
      <c r="R213" s="117" t="b">
        <v>1</v>
      </c>
      <c r="S213" s="117" t="b">
        <v>1</v>
      </c>
    </row>
    <row r="214" spans="1:19" x14ac:dyDescent="0.25">
      <c r="A214" s="117" t="s">
        <v>1312</v>
      </c>
      <c r="B214" s="180">
        <v>1</v>
      </c>
      <c r="C214" s="117">
        <v>2</v>
      </c>
      <c r="D214" s="181">
        <f>HNTopUp!E214</f>
        <v>0</v>
      </c>
      <c r="E214" s="117" t="b">
        <v>1</v>
      </c>
      <c r="F214" s="182" t="str">
        <f>HNTopUp!N214&amp;"."&amp;$C$5</f>
        <v>.Ma22</v>
      </c>
      <c r="G214" s="183">
        <f t="shared" ca="1" si="6"/>
        <v>44697</v>
      </c>
      <c r="H214" s="316" cm="1">
        <f t="array" ref="H214">-IF(SUMPRODUCT((HNTopUp!$Q$19:$AB$19=$B$5)*HNTopUp!Q214:AB214)&lt;0,SUMPRODUCT((HNTopUp!$Q$19:$AB$19=$B$5)*HNTopUp!Q214:AB214),0)</f>
        <v>0</v>
      </c>
      <c r="I214" s="115">
        <f t="shared" ca="1" si="7"/>
        <v>44697</v>
      </c>
      <c r="J214" s="117">
        <v>3</v>
      </c>
      <c r="K214" s="117" t="b">
        <v>1</v>
      </c>
      <c r="L214" s="117" t="s">
        <v>1313</v>
      </c>
      <c r="M214" s="117" t="b">
        <v>1</v>
      </c>
      <c r="N214" s="117" t="s">
        <v>1276</v>
      </c>
      <c r="O214" s="182" t="str">
        <f>LEFT(HNTopUp!D214,16)&amp;"."&amp;F214</f>
        <v>..Ma22</v>
      </c>
      <c r="P214" s="185">
        <f>HNTopUp!O214</f>
        <v>0</v>
      </c>
      <c r="Q214" s="117" t="b">
        <v>1</v>
      </c>
      <c r="R214" s="117" t="b">
        <v>1</v>
      </c>
      <c r="S214" s="117" t="b">
        <v>1</v>
      </c>
    </row>
    <row r="215" spans="1:19" x14ac:dyDescent="0.25">
      <c r="A215" s="117" t="s">
        <v>1312</v>
      </c>
      <c r="B215" s="180">
        <v>1</v>
      </c>
      <c r="C215" s="117">
        <v>2</v>
      </c>
      <c r="D215" s="181">
        <f>HNTopUp!E215</f>
        <v>0</v>
      </c>
      <c r="E215" s="117" t="b">
        <v>1</v>
      </c>
      <c r="F215" s="182" t="str">
        <f>HNTopUp!N215&amp;"."&amp;$C$5</f>
        <v>.Ma22</v>
      </c>
      <c r="G215" s="183">
        <f t="shared" ca="1" si="6"/>
        <v>44697</v>
      </c>
      <c r="H215" s="316" cm="1">
        <f t="array" ref="H215">-IF(SUMPRODUCT((HNTopUp!$Q$19:$AB$19=$B$5)*HNTopUp!Q215:AB215)&lt;0,SUMPRODUCT((HNTopUp!$Q$19:$AB$19=$B$5)*HNTopUp!Q215:AB215),0)</f>
        <v>0</v>
      </c>
      <c r="I215" s="115">
        <f t="shared" ca="1" si="7"/>
        <v>44697</v>
      </c>
      <c r="J215" s="117">
        <v>3</v>
      </c>
      <c r="K215" s="117" t="b">
        <v>1</v>
      </c>
      <c r="L215" s="117" t="s">
        <v>1313</v>
      </c>
      <c r="M215" s="117" t="b">
        <v>1</v>
      </c>
      <c r="N215" s="117" t="s">
        <v>1276</v>
      </c>
      <c r="O215" s="182" t="str">
        <f>LEFT(HNTopUp!D215,16)&amp;"."&amp;F215</f>
        <v>..Ma22</v>
      </c>
      <c r="P215" s="185">
        <f>HNTopUp!O215</f>
        <v>0</v>
      </c>
      <c r="Q215" s="117" t="b">
        <v>1</v>
      </c>
      <c r="R215" s="117" t="b">
        <v>1</v>
      </c>
      <c r="S215" s="117" t="b">
        <v>1</v>
      </c>
    </row>
    <row r="216" spans="1:19" x14ac:dyDescent="0.25">
      <c r="A216" s="117" t="s">
        <v>1312</v>
      </c>
      <c r="B216" s="180">
        <v>1</v>
      </c>
      <c r="C216" s="117">
        <v>2</v>
      </c>
      <c r="D216" s="181">
        <f>HNTopUp!E216</f>
        <v>0</v>
      </c>
      <c r="E216" s="117" t="b">
        <v>1</v>
      </c>
      <c r="F216" s="182" t="str">
        <f>HNTopUp!N216&amp;"."&amp;$C$5</f>
        <v>.Ma22</v>
      </c>
      <c r="G216" s="183">
        <f t="shared" ca="1" si="6"/>
        <v>44697</v>
      </c>
      <c r="H216" s="316" cm="1">
        <f t="array" ref="H216">-IF(SUMPRODUCT((HNTopUp!$Q$19:$AB$19=$B$5)*HNTopUp!Q216:AB216)&lt;0,SUMPRODUCT((HNTopUp!$Q$19:$AB$19=$B$5)*HNTopUp!Q216:AB216),0)</f>
        <v>0</v>
      </c>
      <c r="I216" s="115">
        <f t="shared" ca="1" si="7"/>
        <v>44697</v>
      </c>
      <c r="J216" s="117">
        <v>3</v>
      </c>
      <c r="K216" s="117" t="b">
        <v>1</v>
      </c>
      <c r="L216" s="117" t="s">
        <v>1313</v>
      </c>
      <c r="M216" s="117" t="b">
        <v>1</v>
      </c>
      <c r="N216" s="117" t="s">
        <v>1276</v>
      </c>
      <c r="O216" s="182" t="str">
        <f>LEFT(HNTopUp!D216,16)&amp;"."&amp;F216</f>
        <v>..Ma22</v>
      </c>
      <c r="P216" s="185">
        <f>HNTopUp!O216</f>
        <v>0</v>
      </c>
      <c r="Q216" s="117" t="b">
        <v>1</v>
      </c>
      <c r="R216" s="117" t="b">
        <v>1</v>
      </c>
      <c r="S216" s="117" t="b">
        <v>1</v>
      </c>
    </row>
    <row r="217" spans="1:19" x14ac:dyDescent="0.25">
      <c r="A217" s="117" t="s">
        <v>1312</v>
      </c>
      <c r="B217" s="180">
        <v>1</v>
      </c>
      <c r="C217" s="117">
        <v>2</v>
      </c>
      <c r="D217" s="181">
        <f>HNTopUp!E217</f>
        <v>0</v>
      </c>
      <c r="E217" s="117" t="b">
        <v>1</v>
      </c>
      <c r="F217" s="182" t="str">
        <f>HNTopUp!N217&amp;"."&amp;$C$5</f>
        <v>.Ma22</v>
      </c>
      <c r="G217" s="183">
        <f t="shared" ca="1" si="6"/>
        <v>44697</v>
      </c>
      <c r="H217" s="316" cm="1">
        <f t="array" ref="H217">-IF(SUMPRODUCT((HNTopUp!$Q$19:$AB$19=$B$5)*HNTopUp!Q217:AB217)&lt;0,SUMPRODUCT((HNTopUp!$Q$19:$AB$19=$B$5)*HNTopUp!Q217:AB217),0)</f>
        <v>0</v>
      </c>
      <c r="I217" s="115">
        <f t="shared" ca="1" si="7"/>
        <v>44697</v>
      </c>
      <c r="J217" s="117">
        <v>3</v>
      </c>
      <c r="K217" s="117" t="b">
        <v>1</v>
      </c>
      <c r="L217" s="117" t="s">
        <v>1313</v>
      </c>
      <c r="M217" s="117" t="b">
        <v>1</v>
      </c>
      <c r="N217" s="117" t="s">
        <v>1276</v>
      </c>
      <c r="O217" s="182" t="str">
        <f>LEFT(HNTopUp!D217,16)&amp;"."&amp;F217</f>
        <v>..Ma22</v>
      </c>
      <c r="P217" s="185">
        <f>HNTopUp!O217</f>
        <v>0</v>
      </c>
      <c r="Q217" s="117" t="b">
        <v>1</v>
      </c>
      <c r="R217" s="117" t="b">
        <v>1</v>
      </c>
      <c r="S217" s="117" t="b">
        <v>1</v>
      </c>
    </row>
    <row r="218" spans="1:19" x14ac:dyDescent="0.25">
      <c r="A218" s="117" t="s">
        <v>1312</v>
      </c>
      <c r="B218" s="180">
        <v>1</v>
      </c>
      <c r="C218" s="117">
        <v>2</v>
      </c>
      <c r="D218" s="181">
        <f>HNTopUp!E218</f>
        <v>0</v>
      </c>
      <c r="E218" s="117" t="b">
        <v>1</v>
      </c>
      <c r="F218" s="182" t="str">
        <f>HNTopUp!N218&amp;"."&amp;$C$5</f>
        <v>.Ma22</v>
      </c>
      <c r="G218" s="183">
        <f t="shared" ca="1" si="6"/>
        <v>44697</v>
      </c>
      <c r="H218" s="316" cm="1">
        <f t="array" ref="H218">-IF(SUMPRODUCT((HNTopUp!$Q$19:$AB$19=$B$5)*HNTopUp!Q218:AB218)&lt;0,SUMPRODUCT((HNTopUp!$Q$19:$AB$19=$B$5)*HNTopUp!Q218:AB218),0)</f>
        <v>0</v>
      </c>
      <c r="I218" s="115">
        <f t="shared" ca="1" si="7"/>
        <v>44697</v>
      </c>
      <c r="J218" s="117">
        <v>3</v>
      </c>
      <c r="K218" s="117" t="b">
        <v>1</v>
      </c>
      <c r="L218" s="117" t="s">
        <v>1313</v>
      </c>
      <c r="M218" s="117" t="b">
        <v>1</v>
      </c>
      <c r="N218" s="117" t="s">
        <v>1276</v>
      </c>
      <c r="O218" s="182" t="str">
        <f>LEFT(HNTopUp!D218,16)&amp;"."&amp;F218</f>
        <v>..Ma22</v>
      </c>
      <c r="P218" s="185">
        <f>HNTopUp!O218</f>
        <v>0</v>
      </c>
      <c r="Q218" s="117" t="b">
        <v>1</v>
      </c>
      <c r="R218" s="117" t="b">
        <v>1</v>
      </c>
      <c r="S218" s="117" t="b">
        <v>1</v>
      </c>
    </row>
    <row r="219" spans="1:19" x14ac:dyDescent="0.25">
      <c r="A219" s="117" t="s">
        <v>1312</v>
      </c>
      <c r="B219" s="180">
        <v>1</v>
      </c>
      <c r="C219" s="117">
        <v>2</v>
      </c>
      <c r="D219" s="181">
        <f>HNTopUp!E219</f>
        <v>0</v>
      </c>
      <c r="E219" s="117" t="b">
        <v>1</v>
      </c>
      <c r="F219" s="182" t="str">
        <f>HNTopUp!N219&amp;"."&amp;$C$5</f>
        <v>.Ma22</v>
      </c>
      <c r="G219" s="183">
        <f t="shared" ca="1" si="6"/>
        <v>44697</v>
      </c>
      <c r="H219" s="316" cm="1">
        <f t="array" ref="H219">-IF(SUMPRODUCT((HNTopUp!$Q$19:$AB$19=$B$5)*HNTopUp!Q219:AB219)&lt;0,SUMPRODUCT((HNTopUp!$Q$19:$AB$19=$B$5)*HNTopUp!Q219:AB219),0)</f>
        <v>0</v>
      </c>
      <c r="I219" s="115">
        <f t="shared" ca="1" si="7"/>
        <v>44697</v>
      </c>
      <c r="J219" s="117">
        <v>3</v>
      </c>
      <c r="K219" s="117" t="b">
        <v>1</v>
      </c>
      <c r="L219" s="117" t="s">
        <v>1313</v>
      </c>
      <c r="M219" s="117" t="b">
        <v>1</v>
      </c>
      <c r="N219" s="117" t="s">
        <v>1276</v>
      </c>
      <c r="O219" s="182" t="str">
        <f>LEFT(HNTopUp!D219,16)&amp;"."&amp;F219</f>
        <v>..Ma22</v>
      </c>
      <c r="P219" s="185">
        <f>HNTopUp!O219</f>
        <v>0</v>
      </c>
      <c r="Q219" s="117" t="b">
        <v>1</v>
      </c>
      <c r="R219" s="117" t="b">
        <v>1</v>
      </c>
      <c r="S219" s="117" t="b">
        <v>1</v>
      </c>
    </row>
    <row r="220" spans="1:19" x14ac:dyDescent="0.25">
      <c r="A220" s="117" t="s">
        <v>1312</v>
      </c>
      <c r="B220" s="180">
        <v>1</v>
      </c>
      <c r="C220" s="117">
        <v>2</v>
      </c>
      <c r="D220" s="181">
        <f>HNTopUp!E220</f>
        <v>0</v>
      </c>
      <c r="E220" s="117" t="b">
        <v>1</v>
      </c>
      <c r="F220" s="182" t="str">
        <f>HNTopUp!N220&amp;"."&amp;$C$5</f>
        <v>.Ma22</v>
      </c>
      <c r="G220" s="183">
        <f t="shared" ca="1" si="6"/>
        <v>44697</v>
      </c>
      <c r="H220" s="316" cm="1">
        <f t="array" ref="H220">-IF(SUMPRODUCT((HNTopUp!$Q$19:$AB$19=$B$5)*HNTopUp!Q220:AB220)&lt;0,SUMPRODUCT((HNTopUp!$Q$19:$AB$19=$B$5)*HNTopUp!Q220:AB220),0)</f>
        <v>0</v>
      </c>
      <c r="I220" s="115">
        <f t="shared" ca="1" si="7"/>
        <v>44697</v>
      </c>
      <c r="J220" s="117">
        <v>3</v>
      </c>
      <c r="K220" s="117" t="b">
        <v>1</v>
      </c>
      <c r="L220" s="117" t="s">
        <v>1313</v>
      </c>
      <c r="M220" s="117" t="b">
        <v>1</v>
      </c>
      <c r="N220" s="117" t="s">
        <v>1276</v>
      </c>
      <c r="O220" s="182" t="str">
        <f>LEFT(HNTopUp!D220,16)&amp;"."&amp;F220</f>
        <v>..Ma22</v>
      </c>
      <c r="P220" s="185">
        <f>HNTopUp!O220</f>
        <v>0</v>
      </c>
      <c r="Q220" s="117" t="b">
        <v>1</v>
      </c>
      <c r="R220" s="117" t="b">
        <v>1</v>
      </c>
      <c r="S220" s="117" t="b">
        <v>1</v>
      </c>
    </row>
    <row r="221" spans="1:19" x14ac:dyDescent="0.25">
      <c r="A221" s="117" t="s">
        <v>1312</v>
      </c>
      <c r="B221" s="180">
        <v>1</v>
      </c>
      <c r="C221" s="117">
        <v>2</v>
      </c>
      <c r="D221" s="181">
        <f>HNTopUp!E221</f>
        <v>0</v>
      </c>
      <c r="E221" s="117" t="b">
        <v>1</v>
      </c>
      <c r="F221" s="182" t="str">
        <f>HNTopUp!N221&amp;"."&amp;$C$5</f>
        <v>.Ma22</v>
      </c>
      <c r="G221" s="183">
        <f t="shared" ca="1" si="6"/>
        <v>44697</v>
      </c>
      <c r="H221" s="316" cm="1">
        <f t="array" ref="H221">-IF(SUMPRODUCT((HNTopUp!$Q$19:$AB$19=$B$5)*HNTopUp!Q221:AB221)&lt;0,SUMPRODUCT((HNTopUp!$Q$19:$AB$19=$B$5)*HNTopUp!Q221:AB221),0)</f>
        <v>0</v>
      </c>
      <c r="I221" s="115">
        <f t="shared" ca="1" si="7"/>
        <v>44697</v>
      </c>
      <c r="J221" s="117">
        <v>3</v>
      </c>
      <c r="K221" s="117" t="b">
        <v>1</v>
      </c>
      <c r="L221" s="117" t="s">
        <v>1313</v>
      </c>
      <c r="M221" s="117" t="b">
        <v>1</v>
      </c>
      <c r="N221" s="117" t="s">
        <v>1276</v>
      </c>
      <c r="O221" s="182" t="str">
        <f>LEFT(HNTopUp!D221,16)&amp;"."&amp;F221</f>
        <v>..Ma22</v>
      </c>
      <c r="P221" s="185">
        <f>HNTopUp!O221</f>
        <v>0</v>
      </c>
      <c r="Q221" s="117" t="b">
        <v>1</v>
      </c>
      <c r="R221" s="117" t="b">
        <v>1</v>
      </c>
      <c r="S221" s="117" t="b">
        <v>1</v>
      </c>
    </row>
    <row r="222" spans="1:19" x14ac:dyDescent="0.25">
      <c r="A222" s="117" t="s">
        <v>1312</v>
      </c>
      <c r="B222" s="180">
        <v>1</v>
      </c>
      <c r="C222" s="117">
        <v>2</v>
      </c>
      <c r="D222" s="181">
        <f>HNTopUp!E222</f>
        <v>0</v>
      </c>
      <c r="E222" s="117" t="b">
        <v>1</v>
      </c>
      <c r="F222" s="182" t="str">
        <f>HNTopUp!N222&amp;"."&amp;$C$5</f>
        <v>.Ma22</v>
      </c>
      <c r="G222" s="183">
        <f t="shared" ca="1" si="6"/>
        <v>44697</v>
      </c>
      <c r="H222" s="316" cm="1">
        <f t="array" ref="H222">-IF(SUMPRODUCT((HNTopUp!$Q$19:$AB$19=$B$5)*HNTopUp!Q222:AB222)&lt;0,SUMPRODUCT((HNTopUp!$Q$19:$AB$19=$B$5)*HNTopUp!Q222:AB222),0)</f>
        <v>0</v>
      </c>
      <c r="I222" s="115">
        <f t="shared" ca="1" si="7"/>
        <v>44697</v>
      </c>
      <c r="J222" s="117">
        <v>3</v>
      </c>
      <c r="K222" s="117" t="b">
        <v>1</v>
      </c>
      <c r="L222" s="117" t="s">
        <v>1313</v>
      </c>
      <c r="M222" s="117" t="b">
        <v>1</v>
      </c>
      <c r="N222" s="117" t="s">
        <v>1276</v>
      </c>
      <c r="O222" s="182" t="str">
        <f>LEFT(HNTopUp!D222,16)&amp;"."&amp;F222</f>
        <v>..Ma22</v>
      </c>
      <c r="P222" s="185">
        <f>HNTopUp!O222</f>
        <v>0</v>
      </c>
      <c r="Q222" s="117" t="b">
        <v>1</v>
      </c>
      <c r="R222" s="117" t="b">
        <v>1</v>
      </c>
      <c r="S222" s="117" t="b">
        <v>1</v>
      </c>
    </row>
    <row r="223" spans="1:19" x14ac:dyDescent="0.25">
      <c r="A223" s="117" t="s">
        <v>1312</v>
      </c>
      <c r="B223" s="180">
        <v>1</v>
      </c>
      <c r="C223" s="117">
        <v>2</v>
      </c>
      <c r="D223" s="181">
        <f>HNTopUp!E223</f>
        <v>0</v>
      </c>
      <c r="E223" s="117" t="b">
        <v>1</v>
      </c>
      <c r="F223" s="182" t="str">
        <f>HNTopUp!N223&amp;"."&amp;$C$5</f>
        <v>.Ma22</v>
      </c>
      <c r="G223" s="183">
        <f t="shared" ca="1" si="6"/>
        <v>44697</v>
      </c>
      <c r="H223" s="316" cm="1">
        <f t="array" ref="H223">-IF(SUMPRODUCT((HNTopUp!$Q$19:$AB$19=$B$5)*HNTopUp!Q223:AB223)&lt;0,SUMPRODUCT((HNTopUp!$Q$19:$AB$19=$B$5)*HNTopUp!Q223:AB223),0)</f>
        <v>0</v>
      </c>
      <c r="I223" s="115">
        <f t="shared" ca="1" si="7"/>
        <v>44697</v>
      </c>
      <c r="J223" s="117">
        <v>3</v>
      </c>
      <c r="K223" s="117" t="b">
        <v>1</v>
      </c>
      <c r="L223" s="117" t="s">
        <v>1313</v>
      </c>
      <c r="M223" s="117" t="b">
        <v>1</v>
      </c>
      <c r="N223" s="117" t="s">
        <v>1276</v>
      </c>
      <c r="O223" s="182" t="str">
        <f>LEFT(HNTopUp!D223,16)&amp;"."&amp;F223</f>
        <v>..Ma22</v>
      </c>
      <c r="P223" s="185">
        <f>HNTopUp!O223</f>
        <v>0</v>
      </c>
      <c r="Q223" s="117" t="b">
        <v>1</v>
      </c>
      <c r="R223" s="117" t="b">
        <v>1</v>
      </c>
      <c r="S223" s="117" t="b">
        <v>1</v>
      </c>
    </row>
    <row r="224" spans="1:19" x14ac:dyDescent="0.25">
      <c r="A224" s="117" t="s">
        <v>1312</v>
      </c>
      <c r="B224" s="180">
        <v>1</v>
      </c>
      <c r="C224" s="117">
        <v>2</v>
      </c>
      <c r="D224" s="181">
        <f>HNTopUp!E224</f>
        <v>0</v>
      </c>
      <c r="E224" s="117" t="b">
        <v>1</v>
      </c>
      <c r="F224" s="182" t="str">
        <f>HNTopUp!N224&amp;"."&amp;$C$5</f>
        <v>.Ma22</v>
      </c>
      <c r="G224" s="183">
        <f t="shared" ca="1" si="6"/>
        <v>44697</v>
      </c>
      <c r="H224" s="316" cm="1">
        <f t="array" ref="H224">-IF(SUMPRODUCT((HNTopUp!$Q$19:$AB$19=$B$5)*HNTopUp!Q224:AB224)&lt;0,SUMPRODUCT((HNTopUp!$Q$19:$AB$19=$B$5)*HNTopUp!Q224:AB224),0)</f>
        <v>0</v>
      </c>
      <c r="I224" s="115">
        <f t="shared" ca="1" si="7"/>
        <v>44697</v>
      </c>
      <c r="J224" s="117">
        <v>3</v>
      </c>
      <c r="K224" s="117" t="b">
        <v>1</v>
      </c>
      <c r="L224" s="117" t="s">
        <v>1313</v>
      </c>
      <c r="M224" s="117" t="b">
        <v>1</v>
      </c>
      <c r="N224" s="117" t="s">
        <v>1276</v>
      </c>
      <c r="O224" s="182" t="str">
        <f>LEFT(HNTopUp!D224,16)&amp;"."&amp;F224</f>
        <v>..Ma22</v>
      </c>
      <c r="P224" s="185">
        <f>HNTopUp!O224</f>
        <v>0</v>
      </c>
      <c r="Q224" s="117" t="b">
        <v>1</v>
      </c>
      <c r="R224" s="117" t="b">
        <v>1</v>
      </c>
      <c r="S224" s="117" t="b">
        <v>1</v>
      </c>
    </row>
    <row r="225" spans="1:19" x14ac:dyDescent="0.25">
      <c r="A225" s="117" t="s">
        <v>1312</v>
      </c>
      <c r="B225" s="180">
        <v>1</v>
      </c>
      <c r="C225" s="117">
        <v>2</v>
      </c>
      <c r="D225" s="181">
        <f>HNTopUp!E225</f>
        <v>0</v>
      </c>
      <c r="E225" s="117" t="b">
        <v>1</v>
      </c>
      <c r="F225" s="182" t="str">
        <f>HNTopUp!N225&amp;"."&amp;$C$5</f>
        <v>.Ma22</v>
      </c>
      <c r="G225" s="183">
        <f t="shared" ca="1" si="6"/>
        <v>44697</v>
      </c>
      <c r="H225" s="316" cm="1">
        <f t="array" ref="H225">-IF(SUMPRODUCT((HNTopUp!$Q$19:$AB$19=$B$5)*HNTopUp!Q225:AB225)&lt;0,SUMPRODUCT((HNTopUp!$Q$19:$AB$19=$B$5)*HNTopUp!Q225:AB225),0)</f>
        <v>0</v>
      </c>
      <c r="I225" s="115">
        <f t="shared" ca="1" si="7"/>
        <v>44697</v>
      </c>
      <c r="J225" s="117">
        <v>3</v>
      </c>
      <c r="K225" s="117" t="b">
        <v>1</v>
      </c>
      <c r="L225" s="117" t="s">
        <v>1313</v>
      </c>
      <c r="M225" s="117" t="b">
        <v>1</v>
      </c>
      <c r="N225" s="117" t="s">
        <v>1276</v>
      </c>
      <c r="O225" s="182" t="str">
        <f>LEFT(HNTopUp!D225,16)&amp;"."&amp;F225</f>
        <v>..Ma22</v>
      </c>
      <c r="P225" s="185">
        <f>HNTopUp!O225</f>
        <v>0</v>
      </c>
      <c r="Q225" s="117" t="b">
        <v>1</v>
      </c>
      <c r="R225" s="117" t="b">
        <v>1</v>
      </c>
      <c r="S225" s="117" t="b">
        <v>1</v>
      </c>
    </row>
    <row r="226" spans="1:19" x14ac:dyDescent="0.25">
      <c r="A226" s="117" t="s">
        <v>1312</v>
      </c>
      <c r="B226" s="180">
        <v>1</v>
      </c>
      <c r="C226" s="117">
        <v>2</v>
      </c>
      <c r="D226" s="181">
        <f>HNTopUp!E226</f>
        <v>0</v>
      </c>
      <c r="E226" s="117" t="b">
        <v>1</v>
      </c>
      <c r="F226" s="182" t="str">
        <f>HNTopUp!N226&amp;"."&amp;$C$5</f>
        <v>.Ma22</v>
      </c>
      <c r="G226" s="183">
        <f t="shared" ca="1" si="6"/>
        <v>44697</v>
      </c>
      <c r="H226" s="316" cm="1">
        <f t="array" ref="H226">-IF(SUMPRODUCT((HNTopUp!$Q$19:$AB$19=$B$5)*HNTopUp!Q226:AB226)&lt;0,SUMPRODUCT((HNTopUp!$Q$19:$AB$19=$B$5)*HNTopUp!Q226:AB226),0)</f>
        <v>0</v>
      </c>
      <c r="I226" s="115">
        <f t="shared" ca="1" si="7"/>
        <v>44697</v>
      </c>
      <c r="J226" s="117">
        <v>3</v>
      </c>
      <c r="K226" s="117" t="b">
        <v>1</v>
      </c>
      <c r="L226" s="117" t="s">
        <v>1313</v>
      </c>
      <c r="M226" s="117" t="b">
        <v>1</v>
      </c>
      <c r="N226" s="117" t="s">
        <v>1276</v>
      </c>
      <c r="O226" s="182" t="str">
        <f>LEFT(HNTopUp!D226,16)&amp;"."&amp;F226</f>
        <v>..Ma22</v>
      </c>
      <c r="P226" s="185">
        <f>HNTopUp!O226</f>
        <v>0</v>
      </c>
      <c r="Q226" s="117" t="b">
        <v>1</v>
      </c>
      <c r="R226" s="117" t="b">
        <v>1</v>
      </c>
      <c r="S226" s="117" t="b">
        <v>1</v>
      </c>
    </row>
    <row r="227" spans="1:19" x14ac:dyDescent="0.25">
      <c r="A227" s="117" t="s">
        <v>1312</v>
      </c>
      <c r="B227" s="180">
        <v>1</v>
      </c>
      <c r="C227" s="117">
        <v>2</v>
      </c>
      <c r="D227" s="181">
        <f>HNTopUp!E227</f>
        <v>0</v>
      </c>
      <c r="E227" s="117" t="b">
        <v>1</v>
      </c>
      <c r="F227" s="182" t="str">
        <f>HNTopUp!N227&amp;"."&amp;$C$5</f>
        <v>.Ma22</v>
      </c>
      <c r="G227" s="183">
        <f t="shared" ca="1" si="6"/>
        <v>44697</v>
      </c>
      <c r="H227" s="316" cm="1">
        <f t="array" ref="H227">-IF(SUMPRODUCT((HNTopUp!$Q$19:$AB$19=$B$5)*HNTopUp!Q227:AB227)&lt;0,SUMPRODUCT((HNTopUp!$Q$19:$AB$19=$B$5)*HNTopUp!Q227:AB227),0)</f>
        <v>0</v>
      </c>
      <c r="I227" s="115">
        <f t="shared" ca="1" si="7"/>
        <v>44697</v>
      </c>
      <c r="J227" s="117">
        <v>3</v>
      </c>
      <c r="K227" s="117" t="b">
        <v>1</v>
      </c>
      <c r="L227" s="117" t="s">
        <v>1313</v>
      </c>
      <c r="M227" s="117" t="b">
        <v>1</v>
      </c>
      <c r="N227" s="117" t="s">
        <v>1276</v>
      </c>
      <c r="O227" s="182" t="str">
        <f>LEFT(HNTopUp!D227,16)&amp;"."&amp;F227</f>
        <v>..Ma22</v>
      </c>
      <c r="P227" s="185">
        <f>HNTopUp!O227</f>
        <v>0</v>
      </c>
      <c r="Q227" s="117" t="b">
        <v>1</v>
      </c>
      <c r="R227" s="117" t="b">
        <v>1</v>
      </c>
      <c r="S227" s="117" t="b">
        <v>1</v>
      </c>
    </row>
    <row r="228" spans="1:19" x14ac:dyDescent="0.25">
      <c r="A228" s="117" t="s">
        <v>1312</v>
      </c>
      <c r="B228" s="180">
        <v>1</v>
      </c>
      <c r="C228" s="117">
        <v>2</v>
      </c>
      <c r="D228" s="181">
        <f>HNTopUp!E228</f>
        <v>0</v>
      </c>
      <c r="E228" s="117" t="b">
        <v>1</v>
      </c>
      <c r="F228" s="182" t="str">
        <f>HNTopUp!N228&amp;"."&amp;$C$5</f>
        <v>.Ma22</v>
      </c>
      <c r="G228" s="183">
        <f t="shared" ca="1" si="6"/>
        <v>44697</v>
      </c>
      <c r="H228" s="316" cm="1">
        <f t="array" ref="H228">-IF(SUMPRODUCT((HNTopUp!$Q$19:$AB$19=$B$5)*HNTopUp!Q228:AB228)&lt;0,SUMPRODUCT((HNTopUp!$Q$19:$AB$19=$B$5)*HNTopUp!Q228:AB228),0)</f>
        <v>0</v>
      </c>
      <c r="I228" s="115">
        <f t="shared" ca="1" si="7"/>
        <v>44697</v>
      </c>
      <c r="J228" s="117">
        <v>3</v>
      </c>
      <c r="K228" s="117" t="b">
        <v>1</v>
      </c>
      <c r="L228" s="117" t="s">
        <v>1313</v>
      </c>
      <c r="M228" s="117" t="b">
        <v>1</v>
      </c>
      <c r="N228" s="117" t="s">
        <v>1276</v>
      </c>
      <c r="O228" s="182" t="str">
        <f>LEFT(HNTopUp!D228,16)&amp;"."&amp;F228</f>
        <v>..Ma22</v>
      </c>
      <c r="P228" s="185">
        <f>HNTopUp!O228</f>
        <v>0</v>
      </c>
      <c r="Q228" s="117" t="b">
        <v>1</v>
      </c>
      <c r="R228" s="117" t="b">
        <v>1</v>
      </c>
      <c r="S228" s="117" t="b">
        <v>1</v>
      </c>
    </row>
    <row r="229" spans="1:19" x14ac:dyDescent="0.25">
      <c r="A229" s="117" t="s">
        <v>1312</v>
      </c>
      <c r="B229" s="180">
        <v>1</v>
      </c>
      <c r="C229" s="117">
        <v>2</v>
      </c>
      <c r="D229" s="181">
        <f>HNTopUp!E229</f>
        <v>0</v>
      </c>
      <c r="E229" s="117" t="b">
        <v>1</v>
      </c>
      <c r="F229" s="182" t="str">
        <f>HNTopUp!N229&amp;"."&amp;$C$5</f>
        <v>.Ma22</v>
      </c>
      <c r="G229" s="183">
        <f t="shared" ca="1" si="6"/>
        <v>44697</v>
      </c>
      <c r="H229" s="316" cm="1">
        <f t="array" ref="H229">-IF(SUMPRODUCT((HNTopUp!$Q$19:$AB$19=$B$5)*HNTopUp!Q229:AB229)&lt;0,SUMPRODUCT((HNTopUp!$Q$19:$AB$19=$B$5)*HNTopUp!Q229:AB229),0)</f>
        <v>0</v>
      </c>
      <c r="I229" s="115">
        <f t="shared" ca="1" si="7"/>
        <v>44697</v>
      </c>
      <c r="J229" s="117">
        <v>3</v>
      </c>
      <c r="K229" s="117" t="b">
        <v>1</v>
      </c>
      <c r="L229" s="117" t="s">
        <v>1313</v>
      </c>
      <c r="M229" s="117" t="b">
        <v>1</v>
      </c>
      <c r="N229" s="117" t="s">
        <v>1276</v>
      </c>
      <c r="O229" s="182" t="str">
        <f>LEFT(HNTopUp!D229,16)&amp;"."&amp;F229</f>
        <v>..Ma22</v>
      </c>
      <c r="P229" s="185">
        <f>HNTopUp!O229</f>
        <v>0</v>
      </c>
      <c r="Q229" s="117" t="b">
        <v>1</v>
      </c>
      <c r="R229" s="117" t="b">
        <v>1</v>
      </c>
      <c r="S229" s="117" t="b">
        <v>1</v>
      </c>
    </row>
    <row r="230" spans="1:19" x14ac:dyDescent="0.25">
      <c r="A230" s="117" t="s">
        <v>1312</v>
      </c>
      <c r="B230" s="180">
        <v>1</v>
      </c>
      <c r="C230" s="117">
        <v>2</v>
      </c>
      <c r="D230" s="181">
        <f>HNTopUp!E230</f>
        <v>0</v>
      </c>
      <c r="E230" s="117" t="b">
        <v>1</v>
      </c>
      <c r="F230" s="182" t="str">
        <f>HNTopUp!N230&amp;"."&amp;$C$5</f>
        <v>.Ma22</v>
      </c>
      <c r="G230" s="183">
        <f t="shared" ca="1" si="6"/>
        <v>44697</v>
      </c>
      <c r="H230" s="316" cm="1">
        <f t="array" ref="H230">-IF(SUMPRODUCT((HNTopUp!$Q$19:$AB$19=$B$5)*HNTopUp!Q230:AB230)&lt;0,SUMPRODUCT((HNTopUp!$Q$19:$AB$19=$B$5)*HNTopUp!Q230:AB230),0)</f>
        <v>0</v>
      </c>
      <c r="I230" s="115">
        <f t="shared" ca="1" si="7"/>
        <v>44697</v>
      </c>
      <c r="J230" s="117">
        <v>3</v>
      </c>
      <c r="K230" s="117" t="b">
        <v>1</v>
      </c>
      <c r="L230" s="117" t="s">
        <v>1313</v>
      </c>
      <c r="M230" s="117" t="b">
        <v>1</v>
      </c>
      <c r="N230" s="117" t="s">
        <v>1276</v>
      </c>
      <c r="O230" s="182" t="str">
        <f>LEFT(HNTopUp!D230,16)&amp;"."&amp;F230</f>
        <v>..Ma22</v>
      </c>
      <c r="P230" s="185">
        <f>HNTopUp!O230</f>
        <v>0</v>
      </c>
      <c r="Q230" s="117" t="b">
        <v>1</v>
      </c>
      <c r="R230" s="117" t="b">
        <v>1</v>
      </c>
      <c r="S230" s="117" t="b">
        <v>1</v>
      </c>
    </row>
    <row r="231" spans="1:19" x14ac:dyDescent="0.25">
      <c r="A231" s="117" t="s">
        <v>1312</v>
      </c>
      <c r="B231" s="180">
        <v>1</v>
      </c>
      <c r="C231" s="117">
        <v>2</v>
      </c>
      <c r="D231" s="181">
        <f>HNTopUp!E231</f>
        <v>0</v>
      </c>
      <c r="E231" s="117" t="b">
        <v>1</v>
      </c>
      <c r="F231" s="182" t="str">
        <f>HNTopUp!N231&amp;"."&amp;$C$5</f>
        <v>.Ma22</v>
      </c>
      <c r="G231" s="183">
        <f t="shared" ca="1" si="6"/>
        <v>44697</v>
      </c>
      <c r="H231" s="316" cm="1">
        <f t="array" ref="H231">-IF(SUMPRODUCT((HNTopUp!$Q$19:$AB$19=$B$5)*HNTopUp!Q231:AB231)&lt;0,SUMPRODUCT((HNTopUp!$Q$19:$AB$19=$B$5)*HNTopUp!Q231:AB231),0)</f>
        <v>0</v>
      </c>
      <c r="I231" s="115">
        <f t="shared" ca="1" si="7"/>
        <v>44697</v>
      </c>
      <c r="J231" s="117">
        <v>3</v>
      </c>
      <c r="K231" s="117" t="b">
        <v>1</v>
      </c>
      <c r="L231" s="117" t="s">
        <v>1313</v>
      </c>
      <c r="M231" s="117" t="b">
        <v>1</v>
      </c>
      <c r="N231" s="117" t="s">
        <v>1276</v>
      </c>
      <c r="O231" s="182" t="str">
        <f>LEFT(HNTopUp!D231,16)&amp;"."&amp;F231</f>
        <v>..Ma22</v>
      </c>
      <c r="P231" s="185">
        <f>HNTopUp!O231</f>
        <v>0</v>
      </c>
      <c r="Q231" s="117" t="b">
        <v>1</v>
      </c>
      <c r="R231" s="117" t="b">
        <v>1</v>
      </c>
      <c r="S231" s="117" t="b">
        <v>1</v>
      </c>
    </row>
    <row r="232" spans="1:19" x14ac:dyDescent="0.25">
      <c r="A232" s="117" t="s">
        <v>1312</v>
      </c>
      <c r="B232" s="180">
        <v>1</v>
      </c>
      <c r="C232" s="117">
        <v>2</v>
      </c>
      <c r="D232" s="181">
        <f>HNTopUp!E232</f>
        <v>0</v>
      </c>
      <c r="E232" s="117" t="b">
        <v>1</v>
      </c>
      <c r="F232" s="182" t="str">
        <f>HNTopUp!N232&amp;"."&amp;$C$5</f>
        <v>.Ma22</v>
      </c>
      <c r="G232" s="183">
        <f t="shared" ca="1" si="6"/>
        <v>44697</v>
      </c>
      <c r="H232" s="316" cm="1">
        <f t="array" ref="H232">-IF(SUMPRODUCT((HNTopUp!$Q$19:$AB$19=$B$5)*HNTopUp!Q232:AB232)&lt;0,SUMPRODUCT((HNTopUp!$Q$19:$AB$19=$B$5)*HNTopUp!Q232:AB232),0)</f>
        <v>0</v>
      </c>
      <c r="I232" s="115">
        <f t="shared" ca="1" si="7"/>
        <v>44697</v>
      </c>
      <c r="J232" s="117">
        <v>3</v>
      </c>
      <c r="K232" s="117" t="b">
        <v>1</v>
      </c>
      <c r="L232" s="117" t="s">
        <v>1313</v>
      </c>
      <c r="M232" s="117" t="b">
        <v>1</v>
      </c>
      <c r="N232" s="117" t="s">
        <v>1276</v>
      </c>
      <c r="O232" s="182" t="str">
        <f>LEFT(HNTopUp!D232,16)&amp;"."&amp;F232</f>
        <v>..Ma22</v>
      </c>
      <c r="P232" s="185">
        <f>HNTopUp!O232</f>
        <v>0</v>
      </c>
      <c r="Q232" s="117" t="b">
        <v>1</v>
      </c>
      <c r="R232" s="117" t="b">
        <v>1</v>
      </c>
      <c r="S232" s="117" t="b">
        <v>1</v>
      </c>
    </row>
    <row r="233" spans="1:19" x14ac:dyDescent="0.25">
      <c r="A233" s="117" t="s">
        <v>1312</v>
      </c>
      <c r="B233" s="180">
        <v>1</v>
      </c>
      <c r="C233" s="117">
        <v>2</v>
      </c>
      <c r="D233" s="181">
        <f>HNTopUp!E233</f>
        <v>0</v>
      </c>
      <c r="E233" s="117" t="b">
        <v>1</v>
      </c>
      <c r="F233" s="182" t="str">
        <f>HNTopUp!N233&amp;"."&amp;$C$5</f>
        <v>.Ma22</v>
      </c>
      <c r="G233" s="183">
        <f t="shared" ca="1" si="6"/>
        <v>44697</v>
      </c>
      <c r="H233" s="316" cm="1">
        <f t="array" ref="H233">-IF(SUMPRODUCT((HNTopUp!$Q$19:$AB$19=$B$5)*HNTopUp!Q233:AB233)&lt;0,SUMPRODUCT((HNTopUp!$Q$19:$AB$19=$B$5)*HNTopUp!Q233:AB233),0)</f>
        <v>0</v>
      </c>
      <c r="I233" s="115">
        <f t="shared" ca="1" si="7"/>
        <v>44697</v>
      </c>
      <c r="J233" s="117">
        <v>3</v>
      </c>
      <c r="K233" s="117" t="b">
        <v>1</v>
      </c>
      <c r="L233" s="117" t="s">
        <v>1313</v>
      </c>
      <c r="M233" s="117" t="b">
        <v>1</v>
      </c>
      <c r="N233" s="117" t="s">
        <v>1276</v>
      </c>
      <c r="O233" s="182" t="str">
        <f>LEFT(HNTopUp!D233,16)&amp;"."&amp;F233</f>
        <v>..Ma22</v>
      </c>
      <c r="P233" s="185">
        <f>HNTopUp!O233</f>
        <v>0</v>
      </c>
      <c r="Q233" s="117" t="b">
        <v>1</v>
      </c>
      <c r="R233" s="117" t="b">
        <v>1</v>
      </c>
      <c r="S233" s="117" t="b">
        <v>1</v>
      </c>
    </row>
    <row r="234" spans="1:19" x14ac:dyDescent="0.25">
      <c r="A234" s="117" t="s">
        <v>1312</v>
      </c>
      <c r="B234" s="180">
        <v>1</v>
      </c>
      <c r="C234" s="117">
        <v>2</v>
      </c>
      <c r="D234" s="181">
        <f>HNTopUp!E234</f>
        <v>0</v>
      </c>
      <c r="E234" s="117" t="b">
        <v>1</v>
      </c>
      <c r="F234" s="182" t="str">
        <f>HNTopUp!N234&amp;"."&amp;$C$5</f>
        <v>.Ma22</v>
      </c>
      <c r="G234" s="183">
        <f t="shared" ca="1" si="6"/>
        <v>44697</v>
      </c>
      <c r="H234" s="316" cm="1">
        <f t="array" ref="H234">-IF(SUMPRODUCT((HNTopUp!$Q$19:$AB$19=$B$5)*HNTopUp!Q234:AB234)&lt;0,SUMPRODUCT((HNTopUp!$Q$19:$AB$19=$B$5)*HNTopUp!Q234:AB234),0)</f>
        <v>0</v>
      </c>
      <c r="I234" s="115">
        <f t="shared" ca="1" si="7"/>
        <v>44697</v>
      </c>
      <c r="J234" s="117">
        <v>3</v>
      </c>
      <c r="K234" s="117" t="b">
        <v>1</v>
      </c>
      <c r="L234" s="117" t="s">
        <v>1313</v>
      </c>
      <c r="M234" s="117" t="b">
        <v>1</v>
      </c>
      <c r="N234" s="117" t="s">
        <v>1276</v>
      </c>
      <c r="O234" s="182" t="str">
        <f>LEFT(HNTopUp!D234,16)&amp;"."&amp;F234</f>
        <v>..Ma22</v>
      </c>
      <c r="P234" s="185">
        <f>HNTopUp!O234</f>
        <v>0</v>
      </c>
      <c r="Q234" s="117" t="b">
        <v>1</v>
      </c>
      <c r="R234" s="117" t="b">
        <v>1</v>
      </c>
      <c r="S234" s="117" t="b">
        <v>1</v>
      </c>
    </row>
    <row r="235" spans="1:19" x14ac:dyDescent="0.25">
      <c r="A235" s="117" t="s">
        <v>1312</v>
      </c>
      <c r="B235" s="180">
        <v>1</v>
      </c>
      <c r="C235" s="117">
        <v>2</v>
      </c>
      <c r="D235" s="181">
        <f>HNTopUp!E235</f>
        <v>0</v>
      </c>
      <c r="E235" s="117" t="b">
        <v>1</v>
      </c>
      <c r="F235" s="182" t="str">
        <f>HNTopUp!N235&amp;"."&amp;$C$5</f>
        <v>.Ma22</v>
      </c>
      <c r="G235" s="183">
        <f t="shared" ca="1" si="6"/>
        <v>44697</v>
      </c>
      <c r="H235" s="316" cm="1">
        <f t="array" ref="H235">-IF(SUMPRODUCT((HNTopUp!$Q$19:$AB$19=$B$5)*HNTopUp!Q235:AB235)&lt;0,SUMPRODUCT((HNTopUp!$Q$19:$AB$19=$B$5)*HNTopUp!Q235:AB235),0)</f>
        <v>0</v>
      </c>
      <c r="I235" s="115">
        <f t="shared" ca="1" si="7"/>
        <v>44697</v>
      </c>
      <c r="J235" s="117">
        <v>3</v>
      </c>
      <c r="K235" s="117" t="b">
        <v>1</v>
      </c>
      <c r="L235" s="117" t="s">
        <v>1313</v>
      </c>
      <c r="M235" s="117" t="b">
        <v>1</v>
      </c>
      <c r="N235" s="117" t="s">
        <v>1276</v>
      </c>
      <c r="O235" s="182" t="str">
        <f>LEFT(HNTopUp!D235,16)&amp;"."&amp;F235</f>
        <v>..Ma22</v>
      </c>
      <c r="P235" s="185">
        <f>HNTopUp!O235</f>
        <v>0</v>
      </c>
      <c r="Q235" s="117" t="b">
        <v>1</v>
      </c>
      <c r="R235" s="117" t="b">
        <v>1</v>
      </c>
      <c r="S235" s="117" t="b">
        <v>1</v>
      </c>
    </row>
    <row r="236" spans="1:19" x14ac:dyDescent="0.25">
      <c r="A236" s="117" t="s">
        <v>1312</v>
      </c>
      <c r="B236" s="180">
        <v>1</v>
      </c>
      <c r="C236" s="117">
        <v>2</v>
      </c>
      <c r="D236" s="181">
        <f>HNTopUp!E236</f>
        <v>0</v>
      </c>
      <c r="E236" s="117" t="b">
        <v>1</v>
      </c>
      <c r="F236" s="182" t="str">
        <f>HNTopUp!N236&amp;"."&amp;$C$5</f>
        <v>.Ma22</v>
      </c>
      <c r="G236" s="183">
        <f t="shared" ca="1" si="6"/>
        <v>44697</v>
      </c>
      <c r="H236" s="316" cm="1">
        <f t="array" ref="H236">-IF(SUMPRODUCT((HNTopUp!$Q$19:$AB$19=$B$5)*HNTopUp!Q236:AB236)&lt;0,SUMPRODUCT((HNTopUp!$Q$19:$AB$19=$B$5)*HNTopUp!Q236:AB236),0)</f>
        <v>0</v>
      </c>
      <c r="I236" s="115">
        <f t="shared" ca="1" si="7"/>
        <v>44697</v>
      </c>
      <c r="J236" s="117">
        <v>3</v>
      </c>
      <c r="K236" s="117" t="b">
        <v>1</v>
      </c>
      <c r="L236" s="117" t="s">
        <v>1313</v>
      </c>
      <c r="M236" s="117" t="b">
        <v>1</v>
      </c>
      <c r="N236" s="117" t="s">
        <v>1276</v>
      </c>
      <c r="O236" s="182" t="str">
        <f>LEFT(HNTopUp!D236,16)&amp;"."&amp;F236</f>
        <v>..Ma22</v>
      </c>
      <c r="P236" s="185">
        <f>HNTopUp!O236</f>
        <v>0</v>
      </c>
      <c r="Q236" s="117" t="b">
        <v>1</v>
      </c>
      <c r="R236" s="117" t="b">
        <v>1</v>
      </c>
      <c r="S236" s="117" t="b">
        <v>1</v>
      </c>
    </row>
    <row r="237" spans="1:19" x14ac:dyDescent="0.25">
      <c r="A237" s="117" t="s">
        <v>1312</v>
      </c>
      <c r="B237" s="180">
        <v>1</v>
      </c>
      <c r="C237" s="117">
        <v>2</v>
      </c>
      <c r="D237" s="181">
        <f>HNTopUp!E237</f>
        <v>0</v>
      </c>
      <c r="E237" s="117" t="b">
        <v>1</v>
      </c>
      <c r="F237" s="182" t="str">
        <f>HNTopUp!N237&amp;"."&amp;$C$5</f>
        <v>.Ma22</v>
      </c>
      <c r="G237" s="183">
        <f t="shared" ca="1" si="6"/>
        <v>44697</v>
      </c>
      <c r="H237" s="316" cm="1">
        <f t="array" ref="H237">-IF(SUMPRODUCT((HNTopUp!$Q$19:$AB$19=$B$5)*HNTopUp!Q237:AB237)&lt;0,SUMPRODUCT((HNTopUp!$Q$19:$AB$19=$B$5)*HNTopUp!Q237:AB237),0)</f>
        <v>0</v>
      </c>
      <c r="I237" s="115">
        <f t="shared" ca="1" si="7"/>
        <v>44697</v>
      </c>
      <c r="J237" s="117">
        <v>3</v>
      </c>
      <c r="K237" s="117" t="b">
        <v>1</v>
      </c>
      <c r="L237" s="117" t="s">
        <v>1313</v>
      </c>
      <c r="M237" s="117" t="b">
        <v>1</v>
      </c>
      <c r="N237" s="117" t="s">
        <v>1276</v>
      </c>
      <c r="O237" s="182" t="str">
        <f>LEFT(HNTopUp!D237,16)&amp;"."&amp;F237</f>
        <v>..Ma22</v>
      </c>
      <c r="P237" s="185">
        <f>HNTopUp!O237</f>
        <v>0</v>
      </c>
      <c r="Q237" s="117" t="b">
        <v>1</v>
      </c>
      <c r="R237" s="117" t="b">
        <v>1</v>
      </c>
      <c r="S237" s="117" t="b">
        <v>1</v>
      </c>
    </row>
    <row r="238" spans="1:19" x14ac:dyDescent="0.25">
      <c r="A238" s="117" t="s">
        <v>1312</v>
      </c>
      <c r="B238" s="180">
        <v>1</v>
      </c>
      <c r="C238" s="117">
        <v>2</v>
      </c>
      <c r="D238" s="181">
        <f>HNTopUp!E238</f>
        <v>0</v>
      </c>
      <c r="E238" s="117" t="b">
        <v>1</v>
      </c>
      <c r="F238" s="182" t="str">
        <f>HNTopUp!N238&amp;"."&amp;$C$5</f>
        <v>.Ma22</v>
      </c>
      <c r="G238" s="183">
        <f t="shared" ca="1" si="6"/>
        <v>44697</v>
      </c>
      <c r="H238" s="316" cm="1">
        <f t="array" ref="H238">-IF(SUMPRODUCT((HNTopUp!$Q$19:$AB$19=$B$5)*HNTopUp!Q238:AB238)&lt;0,SUMPRODUCT((HNTopUp!$Q$19:$AB$19=$B$5)*HNTopUp!Q238:AB238),0)</f>
        <v>0</v>
      </c>
      <c r="I238" s="115">
        <f t="shared" ca="1" si="7"/>
        <v>44697</v>
      </c>
      <c r="J238" s="117">
        <v>3</v>
      </c>
      <c r="K238" s="117" t="b">
        <v>1</v>
      </c>
      <c r="L238" s="117" t="s">
        <v>1313</v>
      </c>
      <c r="M238" s="117" t="b">
        <v>1</v>
      </c>
      <c r="N238" s="117" t="s">
        <v>1276</v>
      </c>
      <c r="O238" s="182" t="str">
        <f>LEFT(HNTopUp!D238,16)&amp;"."&amp;F238</f>
        <v>..Ma22</v>
      </c>
      <c r="P238" s="185">
        <f>HNTopUp!O238</f>
        <v>0</v>
      </c>
      <c r="Q238" s="117" t="b">
        <v>1</v>
      </c>
      <c r="R238" s="117" t="b">
        <v>1</v>
      </c>
      <c r="S238" s="117" t="b">
        <v>1</v>
      </c>
    </row>
    <row r="239" spans="1:19" x14ac:dyDescent="0.25">
      <c r="A239" s="117" t="s">
        <v>1312</v>
      </c>
      <c r="B239" s="180">
        <v>1</v>
      </c>
      <c r="C239" s="117">
        <v>2</v>
      </c>
      <c r="D239" s="181">
        <f>HNTopUp!E239</f>
        <v>0</v>
      </c>
      <c r="E239" s="117" t="b">
        <v>1</v>
      </c>
      <c r="F239" s="182" t="str">
        <f>HNTopUp!N239&amp;"."&amp;$C$5</f>
        <v>.Ma22</v>
      </c>
      <c r="G239" s="183">
        <f t="shared" ca="1" si="6"/>
        <v>44697</v>
      </c>
      <c r="H239" s="316" cm="1">
        <f t="array" ref="H239">-IF(SUMPRODUCT((HNTopUp!$Q$19:$AB$19=$B$5)*HNTopUp!Q239:AB239)&lt;0,SUMPRODUCT((HNTopUp!$Q$19:$AB$19=$B$5)*HNTopUp!Q239:AB239),0)</f>
        <v>0</v>
      </c>
      <c r="I239" s="115">
        <f t="shared" ca="1" si="7"/>
        <v>44697</v>
      </c>
      <c r="J239" s="117">
        <v>3</v>
      </c>
      <c r="K239" s="117" t="b">
        <v>1</v>
      </c>
      <c r="L239" s="117" t="s">
        <v>1313</v>
      </c>
      <c r="M239" s="117" t="b">
        <v>1</v>
      </c>
      <c r="N239" s="117" t="s">
        <v>1276</v>
      </c>
      <c r="O239" s="182" t="str">
        <f>LEFT(HNTopUp!D239,16)&amp;"."&amp;F239</f>
        <v>..Ma22</v>
      </c>
      <c r="P239" s="185">
        <f>HNTopUp!O239</f>
        <v>0</v>
      </c>
      <c r="Q239" s="117" t="b">
        <v>1</v>
      </c>
      <c r="R239" s="117" t="b">
        <v>1</v>
      </c>
      <c r="S239" s="117" t="b">
        <v>1</v>
      </c>
    </row>
    <row r="240" spans="1:19" x14ac:dyDescent="0.25">
      <c r="A240" s="117" t="s">
        <v>1312</v>
      </c>
      <c r="B240" s="180">
        <v>1</v>
      </c>
      <c r="C240" s="117">
        <v>2</v>
      </c>
      <c r="D240" s="181">
        <f>HNTopUp!E240</f>
        <v>0</v>
      </c>
      <c r="E240" s="117" t="b">
        <v>1</v>
      </c>
      <c r="F240" s="182" t="str">
        <f>HNTopUp!N240&amp;"."&amp;$C$5</f>
        <v>.Ma22</v>
      </c>
      <c r="G240" s="183">
        <f t="shared" ca="1" si="6"/>
        <v>44697</v>
      </c>
      <c r="H240" s="316" cm="1">
        <f t="array" ref="H240">-IF(SUMPRODUCT((HNTopUp!$Q$19:$AB$19=$B$5)*HNTopUp!Q240:AB240)&lt;0,SUMPRODUCT((HNTopUp!$Q$19:$AB$19=$B$5)*HNTopUp!Q240:AB240),0)</f>
        <v>0</v>
      </c>
      <c r="I240" s="115">
        <f t="shared" ca="1" si="7"/>
        <v>44697</v>
      </c>
      <c r="J240" s="117">
        <v>3</v>
      </c>
      <c r="K240" s="117" t="b">
        <v>1</v>
      </c>
      <c r="L240" s="117" t="s">
        <v>1313</v>
      </c>
      <c r="M240" s="117" t="b">
        <v>1</v>
      </c>
      <c r="N240" s="117" t="s">
        <v>1276</v>
      </c>
      <c r="O240" s="182" t="str">
        <f>LEFT(HNTopUp!D240,16)&amp;"."&amp;F240</f>
        <v>..Ma22</v>
      </c>
      <c r="P240" s="185">
        <f>HNTopUp!O240</f>
        <v>0</v>
      </c>
      <c r="Q240" s="117" t="b">
        <v>1</v>
      </c>
      <c r="R240" s="117" t="b">
        <v>1</v>
      </c>
      <c r="S240" s="117" t="b">
        <v>1</v>
      </c>
    </row>
    <row r="241" spans="1:19" x14ac:dyDescent="0.25">
      <c r="A241" s="117" t="s">
        <v>1312</v>
      </c>
      <c r="B241" s="180">
        <v>1</v>
      </c>
      <c r="C241" s="117">
        <v>2</v>
      </c>
      <c r="D241" s="181">
        <f>HNTopUp!E241</f>
        <v>0</v>
      </c>
      <c r="E241" s="117" t="b">
        <v>1</v>
      </c>
      <c r="F241" s="182" t="str">
        <f>HNTopUp!N241&amp;"."&amp;$C$5</f>
        <v>.Ma22</v>
      </c>
      <c r="G241" s="183">
        <f t="shared" ca="1" si="6"/>
        <v>44697</v>
      </c>
      <c r="H241" s="316" cm="1">
        <f t="array" ref="H241">-IF(SUMPRODUCT((HNTopUp!$Q$19:$AB$19=$B$5)*HNTopUp!Q241:AB241)&lt;0,SUMPRODUCT((HNTopUp!$Q$19:$AB$19=$B$5)*HNTopUp!Q241:AB241),0)</f>
        <v>0</v>
      </c>
      <c r="I241" s="115">
        <f t="shared" ca="1" si="7"/>
        <v>44697</v>
      </c>
      <c r="J241" s="117">
        <v>3</v>
      </c>
      <c r="K241" s="117" t="b">
        <v>1</v>
      </c>
      <c r="L241" s="117" t="s">
        <v>1313</v>
      </c>
      <c r="M241" s="117" t="b">
        <v>1</v>
      </c>
      <c r="N241" s="117" t="s">
        <v>1276</v>
      </c>
      <c r="O241" s="182" t="str">
        <f>LEFT(HNTopUp!D241,16)&amp;"."&amp;F241</f>
        <v>..Ma22</v>
      </c>
      <c r="P241" s="185">
        <f>HNTopUp!O241</f>
        <v>0</v>
      </c>
      <c r="Q241" s="117" t="b">
        <v>1</v>
      </c>
      <c r="R241" s="117" t="b">
        <v>1</v>
      </c>
      <c r="S241" s="117" t="b">
        <v>1</v>
      </c>
    </row>
    <row r="242" spans="1:19" x14ac:dyDescent="0.25">
      <c r="A242" s="117" t="s">
        <v>1312</v>
      </c>
      <c r="B242" s="180">
        <v>1</v>
      </c>
      <c r="C242" s="117">
        <v>2</v>
      </c>
      <c r="D242" s="181">
        <f>HNTopUp!E242</f>
        <v>0</v>
      </c>
      <c r="E242" s="117" t="b">
        <v>1</v>
      </c>
      <c r="F242" s="182" t="str">
        <f>HNTopUp!N242&amp;"."&amp;$C$5</f>
        <v>.Ma22</v>
      </c>
      <c r="G242" s="183">
        <f t="shared" ca="1" si="6"/>
        <v>44697</v>
      </c>
      <c r="H242" s="316" cm="1">
        <f t="array" ref="H242">-IF(SUMPRODUCT((HNTopUp!$Q$19:$AB$19=$B$5)*HNTopUp!Q242:AB242)&lt;0,SUMPRODUCT((HNTopUp!$Q$19:$AB$19=$B$5)*HNTopUp!Q242:AB242),0)</f>
        <v>0</v>
      </c>
      <c r="I242" s="115">
        <f t="shared" ca="1" si="7"/>
        <v>44697</v>
      </c>
      <c r="J242" s="117">
        <v>3</v>
      </c>
      <c r="K242" s="117" t="b">
        <v>1</v>
      </c>
      <c r="L242" s="117" t="s">
        <v>1313</v>
      </c>
      <c r="M242" s="117" t="b">
        <v>1</v>
      </c>
      <c r="N242" s="117" t="s">
        <v>1276</v>
      </c>
      <c r="O242" s="182" t="str">
        <f>LEFT(HNTopUp!D242,16)&amp;"."&amp;F242</f>
        <v>..Ma22</v>
      </c>
      <c r="P242" s="185">
        <f>HNTopUp!O242</f>
        <v>0</v>
      </c>
      <c r="Q242" s="117" t="b">
        <v>1</v>
      </c>
      <c r="R242" s="117" t="b">
        <v>1</v>
      </c>
      <c r="S242" s="117" t="b">
        <v>1</v>
      </c>
    </row>
    <row r="243" spans="1:19" x14ac:dyDescent="0.25">
      <c r="A243" s="117" t="s">
        <v>1312</v>
      </c>
      <c r="B243" s="180">
        <v>1</v>
      </c>
      <c r="C243" s="117">
        <v>2</v>
      </c>
      <c r="D243" s="181">
        <f>HNTopUp!E243</f>
        <v>0</v>
      </c>
      <c r="E243" s="117" t="b">
        <v>1</v>
      </c>
      <c r="F243" s="182" t="str">
        <f>HNTopUp!N243&amp;"."&amp;$C$5</f>
        <v>.Ma22</v>
      </c>
      <c r="G243" s="183">
        <f t="shared" ca="1" si="6"/>
        <v>44697</v>
      </c>
      <c r="H243" s="316" cm="1">
        <f t="array" ref="H243">-IF(SUMPRODUCT((HNTopUp!$Q$19:$AB$19=$B$5)*HNTopUp!Q243:AB243)&lt;0,SUMPRODUCT((HNTopUp!$Q$19:$AB$19=$B$5)*HNTopUp!Q243:AB243),0)</f>
        <v>0</v>
      </c>
      <c r="I243" s="115">
        <f t="shared" ca="1" si="7"/>
        <v>44697</v>
      </c>
      <c r="J243" s="117">
        <v>3</v>
      </c>
      <c r="K243" s="117" t="b">
        <v>1</v>
      </c>
      <c r="L243" s="117" t="s">
        <v>1313</v>
      </c>
      <c r="M243" s="117" t="b">
        <v>1</v>
      </c>
      <c r="N243" s="117" t="s">
        <v>1276</v>
      </c>
      <c r="O243" s="182" t="str">
        <f>LEFT(HNTopUp!D243,16)&amp;"."&amp;F243</f>
        <v>..Ma22</v>
      </c>
      <c r="P243" s="185">
        <f>HNTopUp!O243</f>
        <v>0</v>
      </c>
      <c r="Q243" s="117" t="b">
        <v>1</v>
      </c>
      <c r="R243" s="117" t="b">
        <v>1</v>
      </c>
      <c r="S243" s="117" t="b">
        <v>1</v>
      </c>
    </row>
    <row r="244" spans="1:19" x14ac:dyDescent="0.25">
      <c r="A244" s="117" t="s">
        <v>1312</v>
      </c>
      <c r="B244" s="180">
        <v>1</v>
      </c>
      <c r="C244" s="117">
        <v>2</v>
      </c>
      <c r="D244" s="181">
        <f>HNTopUp!E244</f>
        <v>0</v>
      </c>
      <c r="E244" s="117" t="b">
        <v>1</v>
      </c>
      <c r="F244" s="182" t="str">
        <f>HNTopUp!N244&amp;"."&amp;$C$5</f>
        <v>.Ma22</v>
      </c>
      <c r="G244" s="183">
        <f t="shared" ca="1" si="6"/>
        <v>44697</v>
      </c>
      <c r="H244" s="316" cm="1">
        <f t="array" ref="H244">-IF(SUMPRODUCT((HNTopUp!$Q$19:$AB$19=$B$5)*HNTopUp!Q244:AB244)&lt;0,SUMPRODUCT((HNTopUp!$Q$19:$AB$19=$B$5)*HNTopUp!Q244:AB244),0)</f>
        <v>0</v>
      </c>
      <c r="I244" s="115">
        <f t="shared" ca="1" si="7"/>
        <v>44697</v>
      </c>
      <c r="J244" s="117">
        <v>3</v>
      </c>
      <c r="K244" s="117" t="b">
        <v>1</v>
      </c>
      <c r="L244" s="117" t="s">
        <v>1313</v>
      </c>
      <c r="M244" s="117" t="b">
        <v>1</v>
      </c>
      <c r="N244" s="117" t="s">
        <v>1276</v>
      </c>
      <c r="O244" s="182" t="str">
        <f>LEFT(HNTopUp!D244,16)&amp;"."&amp;F244</f>
        <v>..Ma22</v>
      </c>
      <c r="P244" s="185">
        <f>HNTopUp!O244</f>
        <v>0</v>
      </c>
      <c r="Q244" s="117" t="b">
        <v>1</v>
      </c>
      <c r="R244" s="117" t="b">
        <v>1</v>
      </c>
      <c r="S244" s="117" t="b">
        <v>1</v>
      </c>
    </row>
    <row r="245" spans="1:19" x14ac:dyDescent="0.25">
      <c r="A245" s="117" t="s">
        <v>1312</v>
      </c>
      <c r="B245" s="180">
        <v>1</v>
      </c>
      <c r="C245" s="117">
        <v>2</v>
      </c>
      <c r="D245" s="181">
        <f>HNTopUp!E245</f>
        <v>0</v>
      </c>
      <c r="E245" s="117" t="b">
        <v>1</v>
      </c>
      <c r="F245" s="182" t="str">
        <f>HNTopUp!N245&amp;"."&amp;$C$5</f>
        <v>.Ma22</v>
      </c>
      <c r="G245" s="183">
        <f t="shared" ca="1" si="6"/>
        <v>44697</v>
      </c>
      <c r="H245" s="316" cm="1">
        <f t="array" ref="H245">-IF(SUMPRODUCT((HNTopUp!$Q$19:$AB$19=$B$5)*HNTopUp!Q245:AB245)&lt;0,SUMPRODUCT((HNTopUp!$Q$19:$AB$19=$B$5)*HNTopUp!Q245:AB245),0)</f>
        <v>0</v>
      </c>
      <c r="I245" s="115">
        <f t="shared" ca="1" si="7"/>
        <v>44697</v>
      </c>
      <c r="J245" s="117">
        <v>3</v>
      </c>
      <c r="K245" s="117" t="b">
        <v>1</v>
      </c>
      <c r="L245" s="117" t="s">
        <v>1313</v>
      </c>
      <c r="M245" s="117" t="b">
        <v>1</v>
      </c>
      <c r="N245" s="117" t="s">
        <v>1276</v>
      </c>
      <c r="O245" s="182" t="str">
        <f>LEFT(HNTopUp!D245,16)&amp;"."&amp;F245</f>
        <v>..Ma22</v>
      </c>
      <c r="P245" s="185">
        <f>HNTopUp!O245</f>
        <v>0</v>
      </c>
      <c r="Q245" s="117" t="b">
        <v>1</v>
      </c>
      <c r="R245" s="117" t="b">
        <v>1</v>
      </c>
      <c r="S245" s="117" t="b">
        <v>1</v>
      </c>
    </row>
    <row r="246" spans="1:19" x14ac:dyDescent="0.25">
      <c r="A246" s="117" t="s">
        <v>1312</v>
      </c>
      <c r="B246" s="180">
        <v>1</v>
      </c>
      <c r="C246" s="117">
        <v>2</v>
      </c>
      <c r="D246" s="181">
        <f>HNTopUp!E246</f>
        <v>0</v>
      </c>
      <c r="E246" s="117" t="b">
        <v>1</v>
      </c>
      <c r="F246" s="182" t="str">
        <f>HNTopUp!N246&amp;"."&amp;$C$5</f>
        <v>.Ma22</v>
      </c>
      <c r="G246" s="183">
        <f t="shared" ca="1" si="6"/>
        <v>44697</v>
      </c>
      <c r="H246" s="316" cm="1">
        <f t="array" ref="H246">-IF(SUMPRODUCT((HNTopUp!$Q$19:$AB$19=$B$5)*HNTopUp!Q246:AB246)&lt;0,SUMPRODUCT((HNTopUp!$Q$19:$AB$19=$B$5)*HNTopUp!Q246:AB246),0)</f>
        <v>0</v>
      </c>
      <c r="I246" s="115">
        <f t="shared" ca="1" si="7"/>
        <v>44697</v>
      </c>
      <c r="J246" s="117">
        <v>3</v>
      </c>
      <c r="K246" s="117" t="b">
        <v>1</v>
      </c>
      <c r="L246" s="117" t="s">
        <v>1313</v>
      </c>
      <c r="M246" s="117" t="b">
        <v>1</v>
      </c>
      <c r="N246" s="117" t="s">
        <v>1276</v>
      </c>
      <c r="O246" s="182" t="str">
        <f>LEFT(HNTopUp!D246,16)&amp;"."&amp;F246</f>
        <v>..Ma22</v>
      </c>
      <c r="P246" s="185">
        <f>HNTopUp!O246</f>
        <v>0</v>
      </c>
      <c r="Q246" s="117" t="b">
        <v>1</v>
      </c>
      <c r="R246" s="117" t="b">
        <v>1</v>
      </c>
      <c r="S246" s="117" t="b">
        <v>1</v>
      </c>
    </row>
    <row r="247" spans="1:19" x14ac:dyDescent="0.25">
      <c r="A247" s="117" t="s">
        <v>1312</v>
      </c>
      <c r="B247" s="180">
        <v>1</v>
      </c>
      <c r="C247" s="117">
        <v>2</v>
      </c>
      <c r="D247" s="181">
        <f>HNTopUp!E247</f>
        <v>0</v>
      </c>
      <c r="E247" s="117" t="b">
        <v>1</v>
      </c>
      <c r="F247" s="182" t="str">
        <f>HNTopUp!N247&amp;"."&amp;$C$5</f>
        <v>.Ma22</v>
      </c>
      <c r="G247" s="183">
        <f t="shared" ca="1" si="6"/>
        <v>44697</v>
      </c>
      <c r="H247" s="316" cm="1">
        <f t="array" ref="H247">-IF(SUMPRODUCT((HNTopUp!$Q$19:$AB$19=$B$5)*HNTopUp!Q247:AB247)&lt;0,SUMPRODUCT((HNTopUp!$Q$19:$AB$19=$B$5)*HNTopUp!Q247:AB247),0)</f>
        <v>0</v>
      </c>
      <c r="I247" s="115">
        <f t="shared" ca="1" si="7"/>
        <v>44697</v>
      </c>
      <c r="J247" s="117">
        <v>3</v>
      </c>
      <c r="K247" s="117" t="b">
        <v>1</v>
      </c>
      <c r="L247" s="117" t="s">
        <v>1313</v>
      </c>
      <c r="M247" s="117" t="b">
        <v>1</v>
      </c>
      <c r="N247" s="117" t="s">
        <v>1276</v>
      </c>
      <c r="O247" s="182" t="str">
        <f>LEFT(HNTopUp!D247,16)&amp;"."&amp;F247</f>
        <v>..Ma22</v>
      </c>
      <c r="P247" s="185">
        <f>HNTopUp!O247</f>
        <v>0</v>
      </c>
      <c r="Q247" s="117" t="b">
        <v>1</v>
      </c>
      <c r="R247" s="117" t="b">
        <v>1</v>
      </c>
      <c r="S247" s="117" t="b">
        <v>1</v>
      </c>
    </row>
    <row r="248" spans="1:19" x14ac:dyDescent="0.25">
      <c r="A248" s="117" t="s">
        <v>1312</v>
      </c>
      <c r="B248" s="180">
        <v>1</v>
      </c>
      <c r="C248" s="117">
        <v>2</v>
      </c>
      <c r="D248" s="181">
        <f>HNTopUp!E248</f>
        <v>0</v>
      </c>
      <c r="E248" s="117" t="b">
        <v>1</v>
      </c>
      <c r="F248" s="182" t="str">
        <f>HNTopUp!N248&amp;"."&amp;$C$5</f>
        <v>.Ma22</v>
      </c>
      <c r="G248" s="183">
        <f t="shared" ca="1" si="6"/>
        <v>44697</v>
      </c>
      <c r="H248" s="316" cm="1">
        <f t="array" ref="H248">-IF(SUMPRODUCT((HNTopUp!$Q$19:$AB$19=$B$5)*HNTopUp!Q248:AB248)&lt;0,SUMPRODUCT((HNTopUp!$Q$19:$AB$19=$B$5)*HNTopUp!Q248:AB248),0)</f>
        <v>0</v>
      </c>
      <c r="I248" s="115">
        <f t="shared" ca="1" si="7"/>
        <v>44697</v>
      </c>
      <c r="J248" s="117">
        <v>3</v>
      </c>
      <c r="K248" s="117" t="b">
        <v>1</v>
      </c>
      <c r="L248" s="117" t="s">
        <v>1313</v>
      </c>
      <c r="M248" s="117" t="b">
        <v>1</v>
      </c>
      <c r="N248" s="117" t="s">
        <v>1276</v>
      </c>
      <c r="O248" s="182" t="str">
        <f>LEFT(HNTopUp!D248,16)&amp;"."&amp;F248</f>
        <v>..Ma22</v>
      </c>
      <c r="P248" s="185">
        <f>HNTopUp!O248</f>
        <v>0</v>
      </c>
      <c r="Q248" s="117" t="b">
        <v>1</v>
      </c>
      <c r="R248" s="117" t="b">
        <v>1</v>
      </c>
      <c r="S248" s="117" t="b">
        <v>1</v>
      </c>
    </row>
    <row r="249" spans="1:19" x14ac:dyDescent="0.25">
      <c r="A249" s="117" t="s">
        <v>1312</v>
      </c>
      <c r="B249" s="180">
        <v>1</v>
      </c>
      <c r="C249" s="117">
        <v>2</v>
      </c>
      <c r="D249" s="181">
        <f>HNTopUp!E249</f>
        <v>0</v>
      </c>
      <c r="E249" s="117" t="b">
        <v>1</v>
      </c>
      <c r="F249" s="182" t="str">
        <f>HNTopUp!N249&amp;"."&amp;$C$5</f>
        <v>.Ma22</v>
      </c>
      <c r="G249" s="183">
        <f t="shared" ca="1" si="6"/>
        <v>44697</v>
      </c>
      <c r="H249" s="316" cm="1">
        <f t="array" ref="H249">-IF(SUMPRODUCT((HNTopUp!$Q$19:$AB$19=$B$5)*HNTopUp!Q249:AB249)&lt;0,SUMPRODUCT((HNTopUp!$Q$19:$AB$19=$B$5)*HNTopUp!Q249:AB249),0)</f>
        <v>0</v>
      </c>
      <c r="I249" s="115">
        <f t="shared" ca="1" si="7"/>
        <v>44697</v>
      </c>
      <c r="J249" s="117">
        <v>3</v>
      </c>
      <c r="K249" s="117" t="b">
        <v>1</v>
      </c>
      <c r="L249" s="117" t="s">
        <v>1313</v>
      </c>
      <c r="M249" s="117" t="b">
        <v>1</v>
      </c>
      <c r="N249" s="117" t="s">
        <v>1276</v>
      </c>
      <c r="O249" s="182" t="str">
        <f>LEFT(HNTopUp!D249,16)&amp;"."&amp;F249</f>
        <v>..Ma22</v>
      </c>
      <c r="P249" s="185">
        <f>HNTopUp!O249</f>
        <v>0</v>
      </c>
      <c r="Q249" s="117" t="b">
        <v>1</v>
      </c>
      <c r="R249" s="117" t="b">
        <v>1</v>
      </c>
      <c r="S249" s="117" t="b">
        <v>1</v>
      </c>
    </row>
    <row r="250" spans="1:19" x14ac:dyDescent="0.25">
      <c r="A250" s="117" t="s">
        <v>1312</v>
      </c>
      <c r="B250" s="180">
        <v>1</v>
      </c>
      <c r="C250" s="117">
        <v>2</v>
      </c>
      <c r="D250" s="181">
        <f>HNTopUp!E250</f>
        <v>0</v>
      </c>
      <c r="E250" s="117" t="b">
        <v>1</v>
      </c>
      <c r="F250" s="182" t="str">
        <f>HNTopUp!N250&amp;"."&amp;$C$5</f>
        <v>.Ma22</v>
      </c>
      <c r="G250" s="183">
        <f t="shared" ca="1" si="6"/>
        <v>44697</v>
      </c>
      <c r="H250" s="316" cm="1">
        <f t="array" ref="H250">-IF(SUMPRODUCT((HNTopUp!$Q$19:$AB$19=$B$5)*HNTopUp!Q250:AB250)&lt;0,SUMPRODUCT((HNTopUp!$Q$19:$AB$19=$B$5)*HNTopUp!Q250:AB250),0)</f>
        <v>0</v>
      </c>
      <c r="I250" s="115">
        <f t="shared" ca="1" si="7"/>
        <v>44697</v>
      </c>
      <c r="J250" s="117">
        <v>3</v>
      </c>
      <c r="K250" s="117" t="b">
        <v>1</v>
      </c>
      <c r="L250" s="117" t="s">
        <v>1313</v>
      </c>
      <c r="M250" s="117" t="b">
        <v>1</v>
      </c>
      <c r="N250" s="117" t="s">
        <v>1276</v>
      </c>
      <c r="O250" s="182" t="str">
        <f>LEFT(HNTopUp!D250,16)&amp;"."&amp;F250</f>
        <v>..Ma22</v>
      </c>
      <c r="P250" s="185">
        <f>HNTopUp!O250</f>
        <v>0</v>
      </c>
      <c r="Q250" s="117" t="b">
        <v>1</v>
      </c>
      <c r="R250" s="117" t="b">
        <v>1</v>
      </c>
      <c r="S250" s="117" t="b">
        <v>1</v>
      </c>
    </row>
    <row r="251" spans="1:19" x14ac:dyDescent="0.25">
      <c r="A251" s="117" t="s">
        <v>1312</v>
      </c>
      <c r="B251" s="180">
        <v>1</v>
      </c>
      <c r="C251" s="117">
        <v>2</v>
      </c>
      <c r="D251" s="181">
        <f>HNTopUp!E251</f>
        <v>0</v>
      </c>
      <c r="E251" s="117" t="b">
        <v>1</v>
      </c>
      <c r="F251" s="182" t="str">
        <f>HNTopUp!N251&amp;"."&amp;$C$5</f>
        <v>.Ma22</v>
      </c>
      <c r="G251" s="183">
        <f t="shared" ca="1" si="6"/>
        <v>44697</v>
      </c>
      <c r="H251" s="316" cm="1">
        <f t="array" ref="H251">-IF(SUMPRODUCT((HNTopUp!$Q$19:$AB$19=$B$5)*HNTopUp!Q251:AB251)&lt;0,SUMPRODUCT((HNTopUp!$Q$19:$AB$19=$B$5)*HNTopUp!Q251:AB251),0)</f>
        <v>0</v>
      </c>
      <c r="I251" s="115">
        <f t="shared" ca="1" si="7"/>
        <v>44697</v>
      </c>
      <c r="J251" s="117">
        <v>3</v>
      </c>
      <c r="K251" s="117" t="b">
        <v>1</v>
      </c>
      <c r="L251" s="117" t="s">
        <v>1313</v>
      </c>
      <c r="M251" s="117" t="b">
        <v>1</v>
      </c>
      <c r="N251" s="117" t="s">
        <v>1276</v>
      </c>
      <c r="O251" s="182" t="str">
        <f>LEFT(HNTopUp!D251,16)&amp;"."&amp;F251</f>
        <v>..Ma22</v>
      </c>
      <c r="P251" s="185">
        <f>HNTopUp!O251</f>
        <v>0</v>
      </c>
      <c r="Q251" s="117" t="b">
        <v>1</v>
      </c>
      <c r="R251" s="117" t="b">
        <v>1</v>
      </c>
      <c r="S251" s="117" t="b">
        <v>1</v>
      </c>
    </row>
    <row r="252" spans="1:19" x14ac:dyDescent="0.25">
      <c r="A252" s="117" t="s">
        <v>1312</v>
      </c>
      <c r="B252" s="180">
        <v>1</v>
      </c>
      <c r="C252" s="117">
        <v>2</v>
      </c>
      <c r="D252" s="181">
        <f>HNTopUp!E252</f>
        <v>0</v>
      </c>
      <c r="E252" s="117" t="b">
        <v>1</v>
      </c>
      <c r="F252" s="182" t="str">
        <f>HNTopUp!N252&amp;"."&amp;$C$5</f>
        <v>.Ma22</v>
      </c>
      <c r="G252" s="183">
        <f t="shared" ca="1" si="6"/>
        <v>44697</v>
      </c>
      <c r="H252" s="316" cm="1">
        <f t="array" ref="H252">-IF(SUMPRODUCT((HNTopUp!$Q$19:$AB$19=$B$5)*HNTopUp!Q252:AB252)&lt;0,SUMPRODUCT((HNTopUp!$Q$19:$AB$19=$B$5)*HNTopUp!Q252:AB252),0)</f>
        <v>0</v>
      </c>
      <c r="I252" s="115">
        <f t="shared" ca="1" si="7"/>
        <v>44697</v>
      </c>
      <c r="J252" s="117">
        <v>3</v>
      </c>
      <c r="K252" s="117" t="b">
        <v>1</v>
      </c>
      <c r="L252" s="117" t="s">
        <v>1313</v>
      </c>
      <c r="M252" s="117" t="b">
        <v>1</v>
      </c>
      <c r="N252" s="117" t="s">
        <v>1276</v>
      </c>
      <c r="O252" s="182" t="str">
        <f>LEFT(HNTopUp!D252,16)&amp;"."&amp;F252</f>
        <v>..Ma22</v>
      </c>
      <c r="P252" s="185">
        <f>HNTopUp!O252</f>
        <v>0</v>
      </c>
      <c r="Q252" s="117" t="b">
        <v>1</v>
      </c>
      <c r="R252" s="117" t="b">
        <v>1</v>
      </c>
      <c r="S252" s="117" t="b">
        <v>1</v>
      </c>
    </row>
    <row r="253" spans="1:19" x14ac:dyDescent="0.25">
      <c r="A253" s="117" t="s">
        <v>1312</v>
      </c>
      <c r="B253" s="180">
        <v>1</v>
      </c>
      <c r="C253" s="117">
        <v>2</v>
      </c>
      <c r="D253" s="181">
        <f>HNTopUp!E253</f>
        <v>0</v>
      </c>
      <c r="E253" s="117" t="b">
        <v>1</v>
      </c>
      <c r="F253" s="182" t="str">
        <f>HNTopUp!N253&amp;"."&amp;$C$5</f>
        <v>.Ma22</v>
      </c>
      <c r="G253" s="183">
        <f t="shared" ca="1" si="6"/>
        <v>44697</v>
      </c>
      <c r="H253" s="316" cm="1">
        <f t="array" ref="H253">-IF(SUMPRODUCT((HNTopUp!$Q$19:$AB$19=$B$5)*HNTopUp!Q253:AB253)&lt;0,SUMPRODUCT((HNTopUp!$Q$19:$AB$19=$B$5)*HNTopUp!Q253:AB253),0)</f>
        <v>0</v>
      </c>
      <c r="I253" s="115">
        <f t="shared" ca="1" si="7"/>
        <v>44697</v>
      </c>
      <c r="J253" s="117">
        <v>3</v>
      </c>
      <c r="K253" s="117" t="b">
        <v>1</v>
      </c>
      <c r="L253" s="117" t="s">
        <v>1313</v>
      </c>
      <c r="M253" s="117" t="b">
        <v>1</v>
      </c>
      <c r="N253" s="117" t="s">
        <v>1276</v>
      </c>
      <c r="O253" s="182" t="str">
        <f>LEFT(HNTopUp!D253,16)&amp;"."&amp;F253</f>
        <v>..Ma22</v>
      </c>
      <c r="P253" s="185">
        <f>HNTopUp!O253</f>
        <v>0</v>
      </c>
      <c r="Q253" s="117" t="b">
        <v>1</v>
      </c>
      <c r="R253" s="117" t="b">
        <v>1</v>
      </c>
      <c r="S253" s="117" t="b">
        <v>1</v>
      </c>
    </row>
    <row r="254" spans="1:19" x14ac:dyDescent="0.25">
      <c r="A254" s="117" t="s">
        <v>1312</v>
      </c>
      <c r="B254" s="180">
        <v>1</v>
      </c>
      <c r="C254" s="117">
        <v>2</v>
      </c>
      <c r="D254" s="181">
        <f>HNTopUp!E254</f>
        <v>0</v>
      </c>
      <c r="E254" s="117" t="b">
        <v>1</v>
      </c>
      <c r="F254" s="182" t="str">
        <f>HNTopUp!N254&amp;"."&amp;$C$5</f>
        <v>.Ma22</v>
      </c>
      <c r="G254" s="183">
        <f t="shared" ca="1" si="6"/>
        <v>44697</v>
      </c>
      <c r="H254" s="316" cm="1">
        <f t="array" ref="H254">-IF(SUMPRODUCT((HNTopUp!$Q$19:$AB$19=$B$5)*HNTopUp!Q254:AB254)&lt;0,SUMPRODUCT((HNTopUp!$Q$19:$AB$19=$B$5)*HNTopUp!Q254:AB254),0)</f>
        <v>0</v>
      </c>
      <c r="I254" s="115">
        <f t="shared" ca="1" si="7"/>
        <v>44697</v>
      </c>
      <c r="J254" s="117">
        <v>3</v>
      </c>
      <c r="K254" s="117" t="b">
        <v>1</v>
      </c>
      <c r="L254" s="117" t="s">
        <v>1313</v>
      </c>
      <c r="M254" s="117" t="b">
        <v>1</v>
      </c>
      <c r="N254" s="117" t="s">
        <v>1276</v>
      </c>
      <c r="O254" s="182" t="str">
        <f>LEFT(HNTopUp!D254,16)&amp;"."&amp;F254</f>
        <v>..Ma22</v>
      </c>
      <c r="P254" s="185">
        <f>HNTopUp!O254</f>
        <v>0</v>
      </c>
      <c r="Q254" s="117" t="b">
        <v>1</v>
      </c>
      <c r="R254" s="117" t="b">
        <v>1</v>
      </c>
      <c r="S254" s="117" t="b">
        <v>1</v>
      </c>
    </row>
    <row r="255" spans="1:19" x14ac:dyDescent="0.25">
      <c r="A255" s="117" t="s">
        <v>1312</v>
      </c>
      <c r="B255" s="180">
        <v>1</v>
      </c>
      <c r="C255" s="117">
        <v>2</v>
      </c>
      <c r="D255" s="181">
        <f>HNTopUp!E255</f>
        <v>0</v>
      </c>
      <c r="E255" s="117" t="b">
        <v>1</v>
      </c>
      <c r="F255" s="182" t="str">
        <f>HNTopUp!N255&amp;"."&amp;$C$5</f>
        <v>.Ma22</v>
      </c>
      <c r="G255" s="183">
        <f t="shared" ca="1" si="6"/>
        <v>44697</v>
      </c>
      <c r="H255" s="316" cm="1">
        <f t="array" ref="H255">-IF(SUMPRODUCT((HNTopUp!$Q$19:$AB$19=$B$5)*HNTopUp!Q255:AB255)&lt;0,SUMPRODUCT((HNTopUp!$Q$19:$AB$19=$B$5)*HNTopUp!Q255:AB255),0)</f>
        <v>0</v>
      </c>
      <c r="I255" s="115">
        <f t="shared" ca="1" si="7"/>
        <v>44697</v>
      </c>
      <c r="J255" s="117">
        <v>3</v>
      </c>
      <c r="K255" s="117" t="b">
        <v>1</v>
      </c>
      <c r="L255" s="117" t="s">
        <v>1313</v>
      </c>
      <c r="M255" s="117" t="b">
        <v>1</v>
      </c>
      <c r="N255" s="117" t="s">
        <v>1276</v>
      </c>
      <c r="O255" s="182" t="str">
        <f>LEFT(HNTopUp!D255,16)&amp;"."&amp;F255</f>
        <v>..Ma22</v>
      </c>
      <c r="P255" s="185">
        <f>HNTopUp!O255</f>
        <v>0</v>
      </c>
      <c r="Q255" s="117" t="b">
        <v>1</v>
      </c>
      <c r="R255" s="117" t="b">
        <v>1</v>
      </c>
      <c r="S255" s="117" t="b">
        <v>1</v>
      </c>
    </row>
    <row r="256" spans="1:19" x14ac:dyDescent="0.25">
      <c r="A256" s="117" t="s">
        <v>1312</v>
      </c>
      <c r="B256" s="180">
        <v>1</v>
      </c>
      <c r="C256" s="117">
        <v>2</v>
      </c>
      <c r="D256" s="181">
        <f>HNTopUp!E256</f>
        <v>0</v>
      </c>
      <c r="E256" s="117" t="b">
        <v>1</v>
      </c>
      <c r="F256" s="182" t="str">
        <f>HNTopUp!N256&amp;"."&amp;$C$5</f>
        <v>.Ma22</v>
      </c>
      <c r="G256" s="183">
        <f t="shared" ca="1" si="6"/>
        <v>44697</v>
      </c>
      <c r="H256" s="316" cm="1">
        <f t="array" ref="H256">-IF(SUMPRODUCT((HNTopUp!$Q$19:$AB$19=$B$5)*HNTopUp!Q256:AB256)&lt;0,SUMPRODUCT((HNTopUp!$Q$19:$AB$19=$B$5)*HNTopUp!Q256:AB256),0)</f>
        <v>0</v>
      </c>
      <c r="I256" s="115">
        <f t="shared" ca="1" si="7"/>
        <v>44697</v>
      </c>
      <c r="J256" s="117">
        <v>3</v>
      </c>
      <c r="K256" s="117" t="b">
        <v>1</v>
      </c>
      <c r="L256" s="117" t="s">
        <v>1313</v>
      </c>
      <c r="M256" s="117" t="b">
        <v>1</v>
      </c>
      <c r="N256" s="117" t="s">
        <v>1276</v>
      </c>
      <c r="O256" s="182" t="str">
        <f>LEFT(HNTopUp!D256,16)&amp;"."&amp;F256</f>
        <v>..Ma22</v>
      </c>
      <c r="P256" s="185">
        <f>HNTopUp!O256</f>
        <v>0</v>
      </c>
      <c r="Q256" s="117" t="b">
        <v>1</v>
      </c>
      <c r="R256" s="117" t="b">
        <v>1</v>
      </c>
      <c r="S256" s="117" t="b">
        <v>1</v>
      </c>
    </row>
    <row r="257" spans="1:19" x14ac:dyDescent="0.25">
      <c r="A257" s="117" t="s">
        <v>1312</v>
      </c>
      <c r="B257" s="180">
        <v>1</v>
      </c>
      <c r="C257" s="117">
        <v>2</v>
      </c>
      <c r="D257" s="181">
        <f>HNTopUp!E257</f>
        <v>0</v>
      </c>
      <c r="E257" s="117" t="b">
        <v>1</v>
      </c>
      <c r="F257" s="182" t="str">
        <f>HNTopUp!N257&amp;"."&amp;$C$5</f>
        <v>.Ma22</v>
      </c>
      <c r="G257" s="183">
        <f t="shared" ca="1" si="6"/>
        <v>44697</v>
      </c>
      <c r="H257" s="316" cm="1">
        <f t="array" ref="H257">-IF(SUMPRODUCT((HNTopUp!$Q$19:$AB$19=$B$5)*HNTopUp!Q257:AB257)&lt;0,SUMPRODUCT((HNTopUp!$Q$19:$AB$19=$B$5)*HNTopUp!Q257:AB257),0)</f>
        <v>0</v>
      </c>
      <c r="I257" s="115">
        <f t="shared" ca="1" si="7"/>
        <v>44697</v>
      </c>
      <c r="J257" s="117">
        <v>3</v>
      </c>
      <c r="K257" s="117" t="b">
        <v>1</v>
      </c>
      <c r="L257" s="117" t="s">
        <v>1313</v>
      </c>
      <c r="M257" s="117" t="b">
        <v>1</v>
      </c>
      <c r="N257" s="117" t="s">
        <v>1276</v>
      </c>
      <c r="O257" s="182" t="str">
        <f>LEFT(HNTopUp!D257,16)&amp;"."&amp;F257</f>
        <v>..Ma22</v>
      </c>
      <c r="P257" s="185">
        <f>HNTopUp!O257</f>
        <v>0</v>
      </c>
      <c r="Q257" s="117" t="b">
        <v>1</v>
      </c>
      <c r="R257" s="117" t="b">
        <v>1</v>
      </c>
      <c r="S257" s="117" t="b">
        <v>1</v>
      </c>
    </row>
    <row r="258" spans="1:19" x14ac:dyDescent="0.25">
      <c r="A258" s="117" t="s">
        <v>1312</v>
      </c>
      <c r="B258" s="180">
        <v>1</v>
      </c>
      <c r="C258" s="117">
        <v>2</v>
      </c>
      <c r="D258" s="181">
        <f>HNTopUp!E258</f>
        <v>0</v>
      </c>
      <c r="E258" s="117" t="b">
        <v>1</v>
      </c>
      <c r="F258" s="182" t="str">
        <f>HNTopUp!N258&amp;"."&amp;$C$5</f>
        <v>.Ma22</v>
      </c>
      <c r="G258" s="183">
        <f t="shared" ca="1" si="6"/>
        <v>44697</v>
      </c>
      <c r="H258" s="316" cm="1">
        <f t="array" ref="H258">-IF(SUMPRODUCT((HNTopUp!$Q$19:$AB$19=$B$5)*HNTopUp!Q258:AB258)&lt;0,SUMPRODUCT((HNTopUp!$Q$19:$AB$19=$B$5)*HNTopUp!Q258:AB258),0)</f>
        <v>0</v>
      </c>
      <c r="I258" s="115">
        <f t="shared" ca="1" si="7"/>
        <v>44697</v>
      </c>
      <c r="J258" s="117">
        <v>3</v>
      </c>
      <c r="K258" s="117" t="b">
        <v>1</v>
      </c>
      <c r="L258" s="117" t="s">
        <v>1313</v>
      </c>
      <c r="M258" s="117" t="b">
        <v>1</v>
      </c>
      <c r="N258" s="117" t="s">
        <v>1276</v>
      </c>
      <c r="O258" s="182" t="str">
        <f>LEFT(HNTopUp!D258,16)&amp;"."&amp;F258</f>
        <v>..Ma22</v>
      </c>
      <c r="P258" s="185">
        <f>HNTopUp!O258</f>
        <v>0</v>
      </c>
      <c r="Q258" s="117" t="b">
        <v>1</v>
      </c>
      <c r="R258" s="117" t="b">
        <v>1</v>
      </c>
      <c r="S258" s="117" t="b">
        <v>1</v>
      </c>
    </row>
    <row r="259" spans="1:19" x14ac:dyDescent="0.25">
      <c r="A259" s="117" t="s">
        <v>1312</v>
      </c>
      <c r="B259" s="180">
        <v>1</v>
      </c>
      <c r="C259" s="117">
        <v>2</v>
      </c>
      <c r="D259" s="181">
        <f>HNTopUp!E259</f>
        <v>0</v>
      </c>
      <c r="E259" s="117" t="b">
        <v>1</v>
      </c>
      <c r="F259" s="182" t="str">
        <f>HNTopUp!N259&amp;"."&amp;$C$5</f>
        <v>.Ma22</v>
      </c>
      <c r="G259" s="183">
        <f t="shared" ca="1" si="6"/>
        <v>44697</v>
      </c>
      <c r="H259" s="316" cm="1">
        <f t="array" ref="H259">-IF(SUMPRODUCT((HNTopUp!$Q$19:$AB$19=$B$5)*HNTopUp!Q259:AB259)&lt;0,SUMPRODUCT((HNTopUp!$Q$19:$AB$19=$B$5)*HNTopUp!Q259:AB259),0)</f>
        <v>0</v>
      </c>
      <c r="I259" s="115">
        <f t="shared" ca="1" si="7"/>
        <v>44697</v>
      </c>
      <c r="J259" s="117">
        <v>3</v>
      </c>
      <c r="K259" s="117" t="b">
        <v>1</v>
      </c>
      <c r="L259" s="117" t="s">
        <v>1313</v>
      </c>
      <c r="M259" s="117" t="b">
        <v>1</v>
      </c>
      <c r="N259" s="117" t="s">
        <v>1276</v>
      </c>
      <c r="O259" s="182" t="str">
        <f>LEFT(HNTopUp!D259,16)&amp;"."&amp;F259</f>
        <v>..Ma22</v>
      </c>
      <c r="P259" s="185">
        <f>HNTopUp!O259</f>
        <v>0</v>
      </c>
      <c r="Q259" s="117" t="b">
        <v>1</v>
      </c>
      <c r="R259" s="117" t="b">
        <v>1</v>
      </c>
      <c r="S259" s="117" t="b">
        <v>1</v>
      </c>
    </row>
    <row r="260" spans="1:19" x14ac:dyDescent="0.25">
      <c r="A260" s="117" t="s">
        <v>1312</v>
      </c>
      <c r="B260" s="180">
        <v>1</v>
      </c>
      <c r="C260" s="117">
        <v>2</v>
      </c>
      <c r="D260" s="181">
        <f>HNTopUp!E260</f>
        <v>0</v>
      </c>
      <c r="E260" s="117" t="b">
        <v>1</v>
      </c>
      <c r="F260" s="182" t="str">
        <f>HNTopUp!N260&amp;"."&amp;$C$5</f>
        <v>.Ma22</v>
      </c>
      <c r="G260" s="183">
        <f t="shared" ca="1" si="6"/>
        <v>44697</v>
      </c>
      <c r="H260" s="316" cm="1">
        <f t="array" ref="H260">-IF(SUMPRODUCT((HNTopUp!$Q$19:$AB$19=$B$5)*HNTopUp!Q260:AB260)&lt;0,SUMPRODUCT((HNTopUp!$Q$19:$AB$19=$B$5)*HNTopUp!Q260:AB260),0)</f>
        <v>0</v>
      </c>
      <c r="I260" s="115">
        <f t="shared" ca="1" si="7"/>
        <v>44697</v>
      </c>
      <c r="J260" s="117">
        <v>3</v>
      </c>
      <c r="K260" s="117" t="b">
        <v>1</v>
      </c>
      <c r="L260" s="117" t="s">
        <v>1313</v>
      </c>
      <c r="M260" s="117" t="b">
        <v>1</v>
      </c>
      <c r="N260" s="117" t="s">
        <v>1276</v>
      </c>
      <c r="O260" s="182" t="str">
        <f>LEFT(HNTopUp!D260,16)&amp;"."&amp;F260</f>
        <v>..Ma22</v>
      </c>
      <c r="P260" s="185">
        <f>HNTopUp!O260</f>
        <v>0</v>
      </c>
      <c r="Q260" s="117" t="b">
        <v>1</v>
      </c>
      <c r="R260" s="117" t="b">
        <v>1</v>
      </c>
      <c r="S260" s="117" t="b">
        <v>1</v>
      </c>
    </row>
    <row r="261" spans="1:19" x14ac:dyDescent="0.25">
      <c r="A261" s="117" t="s">
        <v>1312</v>
      </c>
      <c r="B261" s="180">
        <v>1</v>
      </c>
      <c r="C261" s="117">
        <v>2</v>
      </c>
      <c r="D261" s="181">
        <f>HNTopUp!E261</f>
        <v>0</v>
      </c>
      <c r="E261" s="117" t="b">
        <v>1</v>
      </c>
      <c r="F261" s="182" t="str">
        <f>HNTopUp!N261&amp;"."&amp;$C$5</f>
        <v>.Ma22</v>
      </c>
      <c r="G261" s="183">
        <f t="shared" ca="1" si="6"/>
        <v>44697</v>
      </c>
      <c r="H261" s="316" cm="1">
        <f t="array" ref="H261">-IF(SUMPRODUCT((HNTopUp!$Q$19:$AB$19=$B$5)*HNTopUp!Q261:AB261)&lt;0,SUMPRODUCT((HNTopUp!$Q$19:$AB$19=$B$5)*HNTopUp!Q261:AB261),0)</f>
        <v>0</v>
      </c>
      <c r="I261" s="115">
        <f t="shared" ca="1" si="7"/>
        <v>44697</v>
      </c>
      <c r="J261" s="117">
        <v>3</v>
      </c>
      <c r="K261" s="117" t="b">
        <v>1</v>
      </c>
      <c r="L261" s="117" t="s">
        <v>1313</v>
      </c>
      <c r="M261" s="117" t="b">
        <v>1</v>
      </c>
      <c r="N261" s="117" t="s">
        <v>1276</v>
      </c>
      <c r="O261" s="182" t="str">
        <f>LEFT(HNTopUp!D261,16)&amp;"."&amp;F261</f>
        <v>..Ma22</v>
      </c>
      <c r="P261" s="185">
        <f>HNTopUp!O261</f>
        <v>0</v>
      </c>
      <c r="Q261" s="117" t="b">
        <v>1</v>
      </c>
      <c r="R261" s="117" t="b">
        <v>1</v>
      </c>
      <c r="S261" s="117" t="b">
        <v>1</v>
      </c>
    </row>
    <row r="262" spans="1:19" x14ac:dyDescent="0.25">
      <c r="A262" s="117" t="s">
        <v>1312</v>
      </c>
      <c r="B262" s="180">
        <v>1</v>
      </c>
      <c r="C262" s="117">
        <v>2</v>
      </c>
      <c r="D262" s="181">
        <f>HNTopUp!E262</f>
        <v>0</v>
      </c>
      <c r="E262" s="117" t="b">
        <v>1</v>
      </c>
      <c r="F262" s="182" t="str">
        <f>HNTopUp!N262&amp;"."&amp;$C$5</f>
        <v>.Ma22</v>
      </c>
      <c r="G262" s="183">
        <f t="shared" ca="1" si="6"/>
        <v>44697</v>
      </c>
      <c r="H262" s="316" cm="1">
        <f t="array" ref="H262">-IF(SUMPRODUCT((HNTopUp!$Q$19:$AB$19=$B$5)*HNTopUp!Q262:AB262)&lt;0,SUMPRODUCT((HNTopUp!$Q$19:$AB$19=$B$5)*HNTopUp!Q262:AB262),0)</f>
        <v>0</v>
      </c>
      <c r="I262" s="115">
        <f t="shared" ca="1" si="7"/>
        <v>44697</v>
      </c>
      <c r="J262" s="117">
        <v>3</v>
      </c>
      <c r="K262" s="117" t="b">
        <v>1</v>
      </c>
      <c r="L262" s="117" t="s">
        <v>1313</v>
      </c>
      <c r="M262" s="117" t="b">
        <v>1</v>
      </c>
      <c r="N262" s="117" t="s">
        <v>1276</v>
      </c>
      <c r="O262" s="182" t="str">
        <f>LEFT(HNTopUp!D262,16)&amp;"."&amp;F262</f>
        <v>..Ma22</v>
      </c>
      <c r="P262" s="185">
        <f>HNTopUp!O262</f>
        <v>0</v>
      </c>
      <c r="Q262" s="117" t="b">
        <v>1</v>
      </c>
      <c r="R262" s="117" t="b">
        <v>1</v>
      </c>
      <c r="S262" s="117" t="b">
        <v>1</v>
      </c>
    </row>
    <row r="263" spans="1:19" x14ac:dyDescent="0.25">
      <c r="A263" s="117" t="s">
        <v>1312</v>
      </c>
      <c r="B263" s="180">
        <v>1</v>
      </c>
      <c r="C263" s="117">
        <v>2</v>
      </c>
      <c r="D263" s="181">
        <f>HNTopUp!E263</f>
        <v>0</v>
      </c>
      <c r="E263" s="117" t="b">
        <v>1</v>
      </c>
      <c r="F263" s="182" t="str">
        <f>HNTopUp!N263&amp;"."&amp;$C$5</f>
        <v>.Ma22</v>
      </c>
      <c r="G263" s="183">
        <f t="shared" ca="1" si="6"/>
        <v>44697</v>
      </c>
      <c r="H263" s="316" cm="1">
        <f t="array" ref="H263">-IF(SUMPRODUCT((HNTopUp!$Q$19:$AB$19=$B$5)*HNTopUp!Q263:AB263)&lt;0,SUMPRODUCT((HNTopUp!$Q$19:$AB$19=$B$5)*HNTopUp!Q263:AB263),0)</f>
        <v>0</v>
      </c>
      <c r="I263" s="115">
        <f t="shared" ca="1" si="7"/>
        <v>44697</v>
      </c>
      <c r="J263" s="117">
        <v>3</v>
      </c>
      <c r="K263" s="117" t="b">
        <v>1</v>
      </c>
      <c r="L263" s="117" t="s">
        <v>1313</v>
      </c>
      <c r="M263" s="117" t="b">
        <v>1</v>
      </c>
      <c r="N263" s="117" t="s">
        <v>1276</v>
      </c>
      <c r="O263" s="182" t="str">
        <f>LEFT(HNTopUp!D263,16)&amp;"."&amp;F263</f>
        <v>..Ma22</v>
      </c>
      <c r="P263" s="185">
        <f>HNTopUp!O263</f>
        <v>0</v>
      </c>
      <c r="Q263" s="117" t="b">
        <v>1</v>
      </c>
      <c r="R263" s="117" t="b">
        <v>1</v>
      </c>
      <c r="S263" s="117" t="b">
        <v>1</v>
      </c>
    </row>
    <row r="264" spans="1:19" x14ac:dyDescent="0.25">
      <c r="A264" s="117" t="s">
        <v>1312</v>
      </c>
      <c r="B264" s="180">
        <v>1</v>
      </c>
      <c r="C264" s="117">
        <v>2</v>
      </c>
      <c r="D264" s="181">
        <f>HNTopUp!E264</f>
        <v>0</v>
      </c>
      <c r="E264" s="117" t="b">
        <v>1</v>
      </c>
      <c r="F264" s="182" t="str">
        <f>HNTopUp!N264&amp;"."&amp;$C$5</f>
        <v>.Ma22</v>
      </c>
      <c r="G264" s="183">
        <f t="shared" ca="1" si="6"/>
        <v>44697</v>
      </c>
      <c r="H264" s="316" cm="1">
        <f t="array" ref="H264">-IF(SUMPRODUCT((HNTopUp!$Q$19:$AB$19=$B$5)*HNTopUp!Q264:AB264)&lt;0,SUMPRODUCT((HNTopUp!$Q$19:$AB$19=$B$5)*HNTopUp!Q264:AB264),0)</f>
        <v>0</v>
      </c>
      <c r="I264" s="115">
        <f t="shared" ca="1" si="7"/>
        <v>44697</v>
      </c>
      <c r="J264" s="117">
        <v>3</v>
      </c>
      <c r="K264" s="117" t="b">
        <v>1</v>
      </c>
      <c r="L264" s="117" t="s">
        <v>1313</v>
      </c>
      <c r="M264" s="117" t="b">
        <v>1</v>
      </c>
      <c r="N264" s="117" t="s">
        <v>1276</v>
      </c>
      <c r="O264" s="182" t="str">
        <f>LEFT(HNTopUp!D264,16)&amp;"."&amp;F264</f>
        <v>..Ma22</v>
      </c>
      <c r="P264" s="185">
        <f>HNTopUp!O264</f>
        <v>0</v>
      </c>
      <c r="Q264" s="117" t="b">
        <v>1</v>
      </c>
      <c r="R264" s="117" t="b">
        <v>1</v>
      </c>
      <c r="S264" s="117" t="b">
        <v>1</v>
      </c>
    </row>
    <row r="265" spans="1:19" x14ac:dyDescent="0.25">
      <c r="A265" s="117" t="s">
        <v>1312</v>
      </c>
      <c r="B265" s="180">
        <v>1</v>
      </c>
      <c r="C265" s="117">
        <v>2</v>
      </c>
      <c r="D265" s="181">
        <f>HNTopUp!E265</f>
        <v>0</v>
      </c>
      <c r="E265" s="117" t="b">
        <v>1</v>
      </c>
      <c r="F265" s="182" t="str">
        <f>HNTopUp!N265&amp;"."&amp;$C$5</f>
        <v>.Ma22</v>
      </c>
      <c r="G265" s="183">
        <f t="shared" ca="1" si="6"/>
        <v>44697</v>
      </c>
      <c r="H265" s="316" cm="1">
        <f t="array" ref="H265">-IF(SUMPRODUCT((HNTopUp!$Q$19:$AB$19=$B$5)*HNTopUp!Q265:AB265)&lt;0,SUMPRODUCT((HNTopUp!$Q$19:$AB$19=$B$5)*HNTopUp!Q265:AB265),0)</f>
        <v>0</v>
      </c>
      <c r="I265" s="115">
        <f t="shared" ca="1" si="7"/>
        <v>44697</v>
      </c>
      <c r="J265" s="117">
        <v>3</v>
      </c>
      <c r="K265" s="117" t="b">
        <v>1</v>
      </c>
      <c r="L265" s="117" t="s">
        <v>1313</v>
      </c>
      <c r="M265" s="117" t="b">
        <v>1</v>
      </c>
      <c r="N265" s="117" t="s">
        <v>1276</v>
      </c>
      <c r="O265" s="182" t="str">
        <f>LEFT(HNTopUp!D265,16)&amp;"."&amp;F265</f>
        <v>..Ma22</v>
      </c>
      <c r="P265" s="185">
        <f>HNTopUp!O265</f>
        <v>0</v>
      </c>
      <c r="Q265" s="117" t="b">
        <v>1</v>
      </c>
      <c r="R265" s="117" t="b">
        <v>1</v>
      </c>
      <c r="S265" s="117" t="b">
        <v>1</v>
      </c>
    </row>
    <row r="266" spans="1:19" x14ac:dyDescent="0.25">
      <c r="A266" s="117" t="s">
        <v>1312</v>
      </c>
      <c r="B266" s="180">
        <v>1</v>
      </c>
      <c r="C266" s="117">
        <v>2</v>
      </c>
      <c r="D266" s="181">
        <f>HNTopUp!E266</f>
        <v>0</v>
      </c>
      <c r="E266" s="117" t="b">
        <v>1</v>
      </c>
      <c r="F266" s="182" t="str">
        <f>HNTopUp!N266&amp;"."&amp;$C$5</f>
        <v>.Ma22</v>
      </c>
      <c r="G266" s="183">
        <f t="shared" ca="1" si="6"/>
        <v>44697</v>
      </c>
      <c r="H266" s="316" cm="1">
        <f t="array" ref="H266">-IF(SUMPRODUCT((HNTopUp!$Q$19:$AB$19=$B$5)*HNTopUp!Q266:AB266)&lt;0,SUMPRODUCT((HNTopUp!$Q$19:$AB$19=$B$5)*HNTopUp!Q266:AB266),0)</f>
        <v>0</v>
      </c>
      <c r="I266" s="115">
        <f t="shared" ca="1" si="7"/>
        <v>44697</v>
      </c>
      <c r="J266" s="117">
        <v>3</v>
      </c>
      <c r="K266" s="117" t="b">
        <v>1</v>
      </c>
      <c r="L266" s="117" t="s">
        <v>1313</v>
      </c>
      <c r="M266" s="117" t="b">
        <v>1</v>
      </c>
      <c r="N266" s="117" t="s">
        <v>1276</v>
      </c>
      <c r="O266" s="182" t="str">
        <f>LEFT(HNTopUp!D266,16)&amp;"."&amp;F266</f>
        <v>..Ma22</v>
      </c>
      <c r="P266" s="185">
        <f>HNTopUp!O266</f>
        <v>0</v>
      </c>
      <c r="Q266" s="117" t="b">
        <v>1</v>
      </c>
      <c r="R266" s="117" t="b">
        <v>1</v>
      </c>
      <c r="S266" s="117" t="b">
        <v>1</v>
      </c>
    </row>
  </sheetData>
  <autoFilter ref="A19:J266" xr:uid="{00000000-0009-0000-0000-00001E000000}"/>
  <mergeCells count="4">
    <mergeCell ref="B3:E3"/>
    <mergeCell ref="I3:L3"/>
    <mergeCell ref="C7:D8"/>
    <mergeCell ref="C10:D11"/>
  </mergeCells>
  <conditionalFormatting sqref="C7:D8">
    <cfRule type="cellIs" dxfId="28" priority="6" operator="equal">
      <formula>"Error"</formula>
    </cfRule>
  </conditionalFormatting>
  <conditionalFormatting sqref="C10:D11">
    <cfRule type="cellIs" dxfId="27" priority="5" operator="equal">
      <formula>"Error"</formula>
    </cfRule>
  </conditionalFormatting>
  <conditionalFormatting sqref="C7:D8 C10:D11">
    <cfRule type="cellIs" dxfId="26" priority="4" operator="equal">
      <formula>"OK"</formula>
    </cfRule>
  </conditionalFormatting>
  <conditionalFormatting sqref="B5">
    <cfRule type="expression" dxfId="25" priority="2">
      <formula>B5=TEXT(TODAY(), "mmm")</formula>
    </cfRule>
    <cfRule type="expression" dxfId="24" priority="3">
      <formula>B5&lt;&gt;TEXT(TODAY(), "mmm")</formula>
    </cfRule>
  </conditionalFormatting>
  <conditionalFormatting sqref="H20:H266">
    <cfRule type="cellIs" dxfId="23" priority="1" operator="equal">
      <formula>0</formula>
    </cfRule>
  </conditionalFormatting>
  <dataValidations count="1">
    <dataValidation type="list" allowBlank="1" showInputMessage="1" showErrorMessage="1" sqref="B5" xr:uid="{AD536091-5481-4308-BB83-5590B5A66F7E}">
      <formula1>$P$1:$P$14</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tint="0.59999389629810485"/>
  </sheetPr>
  <dimension ref="A1:BR639"/>
  <sheetViews>
    <sheetView topLeftCell="A7" workbookViewId="0"/>
  </sheetViews>
  <sheetFormatPr defaultRowHeight="15" x14ac:dyDescent="0.25"/>
  <cols>
    <col min="1" max="1" width="17.28515625" customWidth="1"/>
    <col min="2" max="2" width="11.5703125" bestFit="1" customWidth="1"/>
    <col min="3" max="3" width="10.7109375" bestFit="1" customWidth="1"/>
    <col min="4" max="4" width="41.42578125" customWidth="1"/>
    <col min="5" max="5" width="15.28515625" customWidth="1"/>
    <col min="7" max="7" width="15.28515625" bestFit="1" customWidth="1"/>
    <col min="8" max="8" width="11.5703125" bestFit="1" customWidth="1"/>
    <col min="9" max="9" width="21.42578125" bestFit="1" customWidth="1"/>
    <col min="10" max="10" width="16.7109375" customWidth="1"/>
    <col min="11" max="11" width="9.7109375" bestFit="1" customWidth="1"/>
    <col min="12" max="12" width="9.42578125" customWidth="1"/>
    <col min="13" max="13" width="17.42578125" bestFit="1" customWidth="1"/>
    <col min="14" max="14" width="18.7109375" bestFit="1" customWidth="1"/>
    <col min="15" max="15" width="16.5703125" bestFit="1" customWidth="1"/>
    <col min="16" max="16" width="7.7109375" bestFit="1" customWidth="1"/>
    <col min="17" max="17" width="10.7109375" customWidth="1"/>
    <col min="18" max="18" width="13.28515625" customWidth="1"/>
    <col min="19" max="19" width="11.5703125" customWidth="1"/>
    <col min="20" max="31" width="13.28515625" customWidth="1"/>
    <col min="32" max="33" width="14.28515625" customWidth="1"/>
    <col min="34" max="34" width="12.7109375" customWidth="1"/>
    <col min="35" max="35" width="9.140625" customWidth="1"/>
    <col min="38" max="38" width="12.42578125" bestFit="1" customWidth="1"/>
    <col min="39" max="49" width="11.28515625" style="6" bestFit="1" customWidth="1"/>
    <col min="51" max="51" width="12.7109375" bestFit="1" customWidth="1"/>
    <col min="52" max="52" width="13.85546875" bestFit="1" customWidth="1"/>
    <col min="53" max="53" width="5.5703125" bestFit="1" customWidth="1"/>
    <col min="56" max="57" width="10.5703125" bestFit="1" customWidth="1"/>
    <col min="58" max="58" width="11" bestFit="1" customWidth="1"/>
    <col min="59" max="59" width="13.85546875" bestFit="1" customWidth="1"/>
    <col min="60" max="67" width="14.140625" customWidth="1"/>
    <col min="68" max="68" width="11.7109375" bestFit="1" customWidth="1"/>
    <col min="69" max="69" width="11.28515625" bestFit="1" customWidth="1"/>
    <col min="70" max="70" width="26" bestFit="1" customWidth="1"/>
  </cols>
  <sheetData>
    <row r="1" spans="1:69" ht="31.5" x14ac:dyDescent="0.5">
      <c r="A1" s="364"/>
      <c r="B1" s="365"/>
      <c r="C1" s="365"/>
      <c r="D1" s="365" t="str">
        <f>SchoolReport!F1&amp;" "&amp;SchoolReport!H1</f>
        <v>Barnet Schools Funding 2022-23</v>
      </c>
      <c r="E1" s="365"/>
      <c r="F1" s="365"/>
      <c r="G1" s="365"/>
      <c r="H1" s="365"/>
      <c r="I1" s="365"/>
      <c r="J1" s="365"/>
      <c r="K1" s="365"/>
      <c r="L1" s="365"/>
      <c r="M1" s="365"/>
      <c r="N1" s="366"/>
      <c r="O1" s="26"/>
      <c r="P1" s="26"/>
      <c r="Q1" s="26"/>
      <c r="R1" t="s">
        <v>1365</v>
      </c>
      <c r="S1" t="s">
        <v>1172</v>
      </c>
      <c r="T1" t="s">
        <v>1173</v>
      </c>
      <c r="U1" t="s">
        <v>1174</v>
      </c>
      <c r="V1" t="s">
        <v>1175</v>
      </c>
      <c r="W1" t="s">
        <v>1176</v>
      </c>
      <c r="X1" t="s">
        <v>1281</v>
      </c>
      <c r="Y1" t="s">
        <v>1282</v>
      </c>
      <c r="Z1" t="s">
        <v>1283</v>
      </c>
      <c r="AA1" t="s">
        <v>1177</v>
      </c>
      <c r="AB1" t="s">
        <v>1072</v>
      </c>
      <c r="AC1" t="s">
        <v>1178</v>
      </c>
      <c r="AD1" t="s">
        <v>1179</v>
      </c>
      <c r="AE1" t="s">
        <v>1180</v>
      </c>
      <c r="AH1" t="s">
        <v>1181</v>
      </c>
    </row>
    <row r="2" spans="1:69" ht="15.75" thickBot="1" x14ac:dyDescent="0.3"/>
    <row r="3" spans="1:69" ht="26.25" thickTop="1" thickBot="1" x14ac:dyDescent="0.55000000000000004">
      <c r="A3" s="29" t="s">
        <v>1182</v>
      </c>
      <c r="B3" s="474" t="s">
        <v>1673</v>
      </c>
      <c r="C3" s="474"/>
      <c r="D3" s="474"/>
      <c r="E3" s="474"/>
      <c r="F3" s="475"/>
      <c r="H3" s="30" t="s">
        <v>1183</v>
      </c>
      <c r="I3" s="31">
        <f>COUNTIF(D20:D934,"&gt;0")</f>
        <v>0</v>
      </c>
      <c r="J3" s="32" t="s">
        <v>1184</v>
      </c>
      <c r="K3" s="32"/>
      <c r="L3" s="32"/>
      <c r="M3" s="32"/>
      <c r="N3" s="33"/>
      <c r="O3" s="34"/>
      <c r="P3" s="34"/>
      <c r="Q3" s="34"/>
    </row>
    <row r="4" spans="1:69" ht="16.5" thickTop="1" thickBot="1" x14ac:dyDescent="0.3">
      <c r="A4" s="29" t="s">
        <v>212</v>
      </c>
      <c r="B4" s="476" t="s">
        <v>487</v>
      </c>
      <c r="C4" s="477"/>
      <c r="H4" s="29" t="s">
        <v>1186</v>
      </c>
      <c r="I4" s="31">
        <f>COUNTIF(G20:G978,"&gt;0")</f>
        <v>0</v>
      </c>
      <c r="J4" s="35" t="s">
        <v>1187</v>
      </c>
      <c r="K4" s="31">
        <f>COUNTIF(G20:G978,"&lt;0")</f>
        <v>0</v>
      </c>
      <c r="L4" s="35" t="s">
        <v>1188</v>
      </c>
      <c r="M4" s="31">
        <f>COUNTIF(G20:G978,"=0")</f>
        <v>0</v>
      </c>
    </row>
    <row r="5" spans="1:69" ht="15.75" thickTop="1" x14ac:dyDescent="0.25">
      <c r="A5" s="29" t="s">
        <v>1189</v>
      </c>
      <c r="B5" s="471"/>
      <c r="C5" s="472"/>
      <c r="D5" s="472"/>
      <c r="E5" s="472"/>
      <c r="F5" s="472"/>
      <c r="G5" s="472"/>
      <c r="H5" s="472"/>
      <c r="I5" s="472"/>
      <c r="J5" s="472"/>
      <c r="K5" s="472"/>
      <c r="L5" s="472"/>
      <c r="M5" s="472"/>
      <c r="N5" s="473"/>
      <c r="O5" s="36"/>
      <c r="P5" s="36"/>
      <c r="Q5" s="36"/>
    </row>
    <row r="6" spans="1:69" x14ac:dyDescent="0.25">
      <c r="B6" s="471"/>
      <c r="C6" s="472"/>
      <c r="D6" s="472"/>
      <c r="E6" s="472"/>
      <c r="F6" s="472"/>
      <c r="G6" s="472"/>
      <c r="H6" s="472"/>
      <c r="I6" s="472"/>
      <c r="J6" s="472"/>
      <c r="K6" s="472"/>
      <c r="L6" s="472"/>
      <c r="M6" s="472"/>
      <c r="N6" s="473"/>
      <c r="O6" s="36"/>
      <c r="P6" s="36"/>
      <c r="Q6" s="36"/>
    </row>
    <row r="7" spans="1:69" x14ac:dyDescent="0.25">
      <c r="B7" s="471"/>
      <c r="C7" s="472"/>
      <c r="D7" s="472"/>
      <c r="E7" s="472"/>
      <c r="F7" s="472"/>
      <c r="G7" s="472"/>
      <c r="H7" s="472"/>
      <c r="I7" s="472"/>
      <c r="J7" s="472"/>
      <c r="K7" s="472"/>
      <c r="L7" s="472"/>
      <c r="M7" s="472"/>
      <c r="N7" s="473"/>
      <c r="O7" s="36"/>
      <c r="P7" s="36"/>
      <c r="Q7" s="36"/>
    </row>
    <row r="8" spans="1:69" x14ac:dyDescent="0.25">
      <c r="B8" s="478"/>
      <c r="C8" s="478"/>
      <c r="D8" s="478"/>
      <c r="E8" s="478"/>
      <c r="F8" s="478"/>
      <c r="G8" s="478"/>
      <c r="H8" s="478"/>
      <c r="I8" s="478"/>
      <c r="J8" s="478"/>
      <c r="K8" s="478"/>
      <c r="L8" s="478"/>
      <c r="M8" s="478"/>
      <c r="N8" s="478"/>
      <c r="O8" s="36"/>
      <c r="P8" s="36"/>
      <c r="Q8" s="36"/>
    </row>
    <row r="9" spans="1:69" x14ac:dyDescent="0.25">
      <c r="B9" s="478"/>
      <c r="C9" s="478"/>
      <c r="D9" s="478"/>
      <c r="E9" s="478"/>
      <c r="F9" s="478"/>
      <c r="G9" s="478"/>
      <c r="H9" s="478"/>
      <c r="I9" s="478"/>
      <c r="J9" s="478"/>
      <c r="K9" s="478"/>
      <c r="L9" s="478"/>
      <c r="M9" s="478"/>
      <c r="N9" s="478"/>
      <c r="O9" s="36"/>
      <c r="P9" s="36"/>
      <c r="Q9" s="36"/>
    </row>
    <row r="10" spans="1:69" x14ac:dyDescent="0.25">
      <c r="A10" s="34"/>
      <c r="B10" s="34"/>
      <c r="C10" s="34"/>
      <c r="D10" s="34"/>
      <c r="E10" s="34"/>
      <c r="F10" s="34"/>
      <c r="G10" s="34"/>
      <c r="H10" s="34"/>
      <c r="I10" s="3"/>
      <c r="J10" s="3"/>
      <c r="K10" s="3"/>
      <c r="L10" s="3"/>
      <c r="M10" s="3"/>
      <c r="N10" s="3"/>
      <c r="O10" s="3"/>
      <c r="P10" s="3"/>
      <c r="Q10" s="3"/>
    </row>
    <row r="11" spans="1:69" x14ac:dyDescent="0.25">
      <c r="A11" s="29" t="s">
        <v>1190</v>
      </c>
      <c r="B11" s="468"/>
      <c r="C11" s="469"/>
      <c r="D11" s="469"/>
      <c r="E11" s="470"/>
      <c r="F11" s="468"/>
      <c r="G11" s="469"/>
      <c r="H11" s="469"/>
      <c r="I11" s="469"/>
      <c r="J11" s="469"/>
      <c r="K11" s="469"/>
      <c r="L11" s="469"/>
      <c r="M11" s="469"/>
      <c r="N11" s="470"/>
      <c r="O11" s="3"/>
      <c r="P11" s="3"/>
      <c r="Q11" s="3"/>
    </row>
    <row r="12" spans="1:69" x14ac:dyDescent="0.25">
      <c r="A12" s="34"/>
      <c r="B12" s="468"/>
      <c r="C12" s="469"/>
      <c r="D12" s="469"/>
      <c r="E12" s="470"/>
      <c r="F12" s="468"/>
      <c r="G12" s="469"/>
      <c r="H12" s="469"/>
      <c r="I12" s="469"/>
      <c r="J12" s="469"/>
      <c r="K12" s="469"/>
      <c r="L12" s="469"/>
      <c r="M12" s="469"/>
      <c r="N12" s="470"/>
      <c r="O12" s="3"/>
      <c r="P12" s="3"/>
      <c r="Q12" s="3"/>
    </row>
    <row r="13" spans="1:69" x14ac:dyDescent="0.25">
      <c r="A13" s="34"/>
      <c r="B13" s="468"/>
      <c r="C13" s="469"/>
      <c r="D13" s="469"/>
      <c r="E13" s="470"/>
      <c r="F13" s="468"/>
      <c r="G13" s="469"/>
      <c r="H13" s="469"/>
      <c r="I13" s="469"/>
      <c r="J13" s="469"/>
      <c r="K13" s="469"/>
      <c r="L13" s="469"/>
      <c r="M13" s="469"/>
      <c r="N13" s="470"/>
      <c r="O13" s="3"/>
      <c r="P13" s="3"/>
      <c r="Q13" s="3"/>
      <c r="BK13" s="503" t="s">
        <v>1388</v>
      </c>
      <c r="BL13" s="503"/>
      <c r="BM13" s="503"/>
      <c r="BN13" s="503"/>
      <c r="BO13" s="503"/>
      <c r="BP13" s="503"/>
      <c r="BQ13" s="503"/>
    </row>
    <row r="14" spans="1:69" x14ac:dyDescent="0.25">
      <c r="A14" s="34"/>
      <c r="B14" s="468"/>
      <c r="C14" s="469"/>
      <c r="D14" s="469"/>
      <c r="E14" s="470"/>
      <c r="F14" s="468"/>
      <c r="G14" s="469"/>
      <c r="H14" s="469"/>
      <c r="I14" s="469"/>
      <c r="J14" s="469"/>
      <c r="K14" s="469"/>
      <c r="L14" s="469"/>
      <c r="M14" s="469"/>
      <c r="N14" s="470"/>
      <c r="O14" s="3"/>
      <c r="P14" s="3"/>
      <c r="Q14" s="3"/>
      <c r="R14" s="43">
        <f>R15+R16</f>
        <v>0</v>
      </c>
      <c r="S14" s="43">
        <f t="shared" ref="S14:AH14" si="0">S15+S16</f>
        <v>0</v>
      </c>
      <c r="T14" s="43">
        <f t="shared" si="0"/>
        <v>0</v>
      </c>
      <c r="U14" s="43">
        <f t="shared" si="0"/>
        <v>0</v>
      </c>
      <c r="V14" s="43">
        <f t="shared" si="0"/>
        <v>0</v>
      </c>
      <c r="W14" s="43">
        <f t="shared" si="0"/>
        <v>0</v>
      </c>
      <c r="X14" s="43">
        <f t="shared" si="0"/>
        <v>0</v>
      </c>
      <c r="Y14" s="43">
        <f t="shared" si="0"/>
        <v>0</v>
      </c>
      <c r="Z14" s="43">
        <f t="shared" si="0"/>
        <v>0</v>
      </c>
      <c r="AA14" s="43">
        <f t="shared" si="0"/>
        <v>0</v>
      </c>
      <c r="AB14" s="43">
        <f t="shared" si="0"/>
        <v>0</v>
      </c>
      <c r="AC14" s="43">
        <f t="shared" si="0"/>
        <v>0</v>
      </c>
      <c r="AD14" s="43">
        <f t="shared" si="0"/>
        <v>0</v>
      </c>
      <c r="AE14" s="43">
        <f t="shared" si="0"/>
        <v>0</v>
      </c>
      <c r="AF14" s="43">
        <f t="shared" si="0"/>
        <v>0</v>
      </c>
      <c r="AG14" s="43">
        <f t="shared" si="0"/>
        <v>0</v>
      </c>
      <c r="AH14" s="43">
        <f t="shared" si="0"/>
        <v>0</v>
      </c>
      <c r="AI14" s="44" t="s">
        <v>1191</v>
      </c>
      <c r="BK14" s="503" t="s">
        <v>1389</v>
      </c>
      <c r="BL14" s="503"/>
      <c r="BM14" s="503"/>
      <c r="BN14" s="503"/>
      <c r="BO14" s="503"/>
      <c r="BP14" s="503"/>
      <c r="BQ14" s="503"/>
    </row>
    <row r="15" spans="1:69" x14ac:dyDescent="0.25">
      <c r="A15" s="34"/>
      <c r="B15" s="468"/>
      <c r="C15" s="469"/>
      <c r="D15" s="469"/>
      <c r="E15" s="470"/>
      <c r="F15" s="468"/>
      <c r="G15" s="469"/>
      <c r="H15" s="469"/>
      <c r="I15" s="469"/>
      <c r="J15" s="469"/>
      <c r="K15" s="469"/>
      <c r="L15" s="469"/>
      <c r="M15" s="469"/>
      <c r="N15" s="470"/>
      <c r="O15" s="3"/>
      <c r="P15" s="3"/>
      <c r="Q15" s="3"/>
      <c r="R15" s="45">
        <f>SUMIF(R151:R639,"&gt;0")</f>
        <v>0</v>
      </c>
      <c r="S15" s="45">
        <f t="shared" ref="S15:AG15" si="1">SUMIF(S20:S639,"&gt;0")</f>
        <v>0</v>
      </c>
      <c r="T15" s="45">
        <f t="shared" si="1"/>
        <v>0</v>
      </c>
      <c r="U15" s="45">
        <f t="shared" si="1"/>
        <v>0</v>
      </c>
      <c r="V15" s="45">
        <f t="shared" si="1"/>
        <v>0</v>
      </c>
      <c r="W15" s="45">
        <f t="shared" si="1"/>
        <v>0</v>
      </c>
      <c r="X15" s="45">
        <f t="shared" si="1"/>
        <v>0</v>
      </c>
      <c r="Y15" s="45">
        <f t="shared" si="1"/>
        <v>0</v>
      </c>
      <c r="Z15" s="45">
        <f t="shared" si="1"/>
        <v>0</v>
      </c>
      <c r="AA15" s="45">
        <f t="shared" si="1"/>
        <v>0</v>
      </c>
      <c r="AB15" s="45">
        <f t="shared" si="1"/>
        <v>0</v>
      </c>
      <c r="AC15" s="45">
        <f t="shared" si="1"/>
        <v>0</v>
      </c>
      <c r="AD15" s="45">
        <f t="shared" si="1"/>
        <v>0</v>
      </c>
      <c r="AE15" s="45">
        <f t="shared" si="1"/>
        <v>0</v>
      </c>
      <c r="AF15" s="45">
        <f t="shared" si="1"/>
        <v>0</v>
      </c>
      <c r="AG15" s="45">
        <f t="shared" si="1"/>
        <v>0</v>
      </c>
      <c r="AH15" s="45">
        <f>SUMIF(AH151:AH639,"&gt;0")</f>
        <v>0</v>
      </c>
      <c r="AI15" s="44" t="s">
        <v>1186</v>
      </c>
    </row>
    <row r="16" spans="1:69" x14ac:dyDescent="0.25">
      <c r="A16" s="34"/>
      <c r="B16" s="468"/>
      <c r="C16" s="469"/>
      <c r="D16" s="469"/>
      <c r="E16" s="470"/>
      <c r="F16" s="468"/>
      <c r="G16" s="469"/>
      <c r="H16" s="469"/>
      <c r="I16" s="469"/>
      <c r="J16" s="469"/>
      <c r="K16" s="469"/>
      <c r="L16" s="469"/>
      <c r="M16" s="469"/>
      <c r="N16" s="470"/>
      <c r="O16" s="3"/>
      <c r="P16" s="3"/>
      <c r="Q16" s="3"/>
      <c r="R16" s="45">
        <f>SUMIF(R151:R639,"&lt;0")</f>
        <v>0</v>
      </c>
      <c r="S16" s="45">
        <f t="shared" ref="S16:AG16" si="2">SUMIF(S20:S639,"&lt;0")</f>
        <v>0</v>
      </c>
      <c r="T16" s="45">
        <f t="shared" si="2"/>
        <v>0</v>
      </c>
      <c r="U16" s="45">
        <f t="shared" si="2"/>
        <v>0</v>
      </c>
      <c r="V16" s="45">
        <f t="shared" si="2"/>
        <v>0</v>
      </c>
      <c r="W16" s="45">
        <f t="shared" si="2"/>
        <v>0</v>
      </c>
      <c r="X16" s="45">
        <f t="shared" si="2"/>
        <v>0</v>
      </c>
      <c r="Y16" s="45">
        <f t="shared" si="2"/>
        <v>0</v>
      </c>
      <c r="Z16" s="45">
        <f t="shared" si="2"/>
        <v>0</v>
      </c>
      <c r="AA16" s="45">
        <f t="shared" si="2"/>
        <v>0</v>
      </c>
      <c r="AB16" s="45">
        <f t="shared" si="2"/>
        <v>0</v>
      </c>
      <c r="AC16" s="45">
        <f t="shared" si="2"/>
        <v>0</v>
      </c>
      <c r="AD16" s="45">
        <f t="shared" si="2"/>
        <v>0</v>
      </c>
      <c r="AE16" s="45">
        <f t="shared" si="2"/>
        <v>0</v>
      </c>
      <c r="AF16" s="45">
        <f t="shared" si="2"/>
        <v>0</v>
      </c>
      <c r="AG16" s="45">
        <f t="shared" si="2"/>
        <v>0</v>
      </c>
      <c r="AH16" s="45">
        <f>SUMIF(AH151:AH639,"&lt;0")</f>
        <v>0</v>
      </c>
      <c r="AI16" s="44" t="s">
        <v>1187</v>
      </c>
    </row>
    <row r="17" spans="1:70" ht="15.75" thickBot="1" x14ac:dyDescent="0.3">
      <c r="A17" s="34">
        <f>COUNTIF(D20:D1014,"&gt;0")</f>
        <v>0</v>
      </c>
      <c r="B17" s="468"/>
      <c r="C17" s="469"/>
      <c r="D17" s="469"/>
      <c r="E17" s="470"/>
      <c r="F17" s="468"/>
      <c r="G17" s="469"/>
      <c r="H17" s="469"/>
      <c r="I17" s="469"/>
      <c r="J17" s="469"/>
      <c r="K17" s="469"/>
      <c r="L17" s="469"/>
      <c r="M17" s="469"/>
      <c r="N17" s="470"/>
      <c r="O17" s="3"/>
      <c r="P17" s="3"/>
      <c r="Q17" s="3"/>
      <c r="R17" s="502" t="s">
        <v>1375</v>
      </c>
      <c r="S17" s="467"/>
      <c r="T17" s="467"/>
      <c r="U17" s="467"/>
      <c r="V17" s="467"/>
      <c r="W17" s="467"/>
      <c r="X17" s="467"/>
      <c r="Y17" s="467"/>
      <c r="Z17" s="467"/>
      <c r="AA17" s="467"/>
      <c r="AB17" s="467"/>
      <c r="AC17" s="467"/>
      <c r="AD17" s="467"/>
      <c r="AE17" s="467"/>
      <c r="BJ17" s="47" t="e">
        <f>SUM(BJ20:BJ304)</f>
        <v>#REF!</v>
      </c>
      <c r="BQ17" s="48" t="e">
        <f>SUM(BQ20:BQ146)</f>
        <v>#REF!</v>
      </c>
    </row>
    <row r="18" spans="1:70" ht="16.5" thickTop="1" thickBot="1" x14ac:dyDescent="0.3">
      <c r="A18" t="s">
        <v>1192</v>
      </c>
      <c r="G18" s="48">
        <f>SUM(G20:G639)</f>
        <v>0</v>
      </c>
      <c r="I18" s="48"/>
      <c r="R18" s="49">
        <v>0</v>
      </c>
      <c r="S18" s="49">
        <v>0</v>
      </c>
      <c r="T18" s="49">
        <f>2/13</f>
        <v>0.15384615384615385</v>
      </c>
      <c r="U18" s="49">
        <f>1/13</f>
        <v>7.6923076923076927E-2</v>
      </c>
      <c r="V18" s="49">
        <f t="shared" ref="V18:AE18" si="3">1/13</f>
        <v>7.6923076923076927E-2</v>
      </c>
      <c r="W18" s="49">
        <f t="shared" si="3"/>
        <v>7.6923076923076927E-2</v>
      </c>
      <c r="X18" s="49">
        <f t="shared" si="3"/>
        <v>7.6923076923076927E-2</v>
      </c>
      <c r="Y18" s="49">
        <f t="shared" si="3"/>
        <v>7.6923076923076927E-2</v>
      </c>
      <c r="Z18" s="49">
        <f t="shared" si="3"/>
        <v>7.6923076923076927E-2</v>
      </c>
      <c r="AA18" s="49">
        <f t="shared" si="3"/>
        <v>7.6923076923076927E-2</v>
      </c>
      <c r="AB18" s="49">
        <f t="shared" si="3"/>
        <v>7.6923076923076927E-2</v>
      </c>
      <c r="AC18" s="49">
        <f t="shared" si="3"/>
        <v>7.6923076923076927E-2</v>
      </c>
      <c r="AD18" s="49">
        <f t="shared" si="3"/>
        <v>7.6923076923076927E-2</v>
      </c>
      <c r="AE18" s="49">
        <f t="shared" si="3"/>
        <v>7.6923076923076927E-2</v>
      </c>
      <c r="AG18" s="48" t="e">
        <f>SUM(AG20:AG639)</f>
        <v>#REF!</v>
      </c>
      <c r="AL18" s="161">
        <f>2/13</f>
        <v>0.15384615384615385</v>
      </c>
      <c r="AM18" s="6">
        <f>1/13</f>
        <v>7.6923076923076927E-2</v>
      </c>
      <c r="AN18" s="6">
        <f t="shared" ref="AN18:AW18" si="4">1/13</f>
        <v>7.6923076923076927E-2</v>
      </c>
      <c r="AO18" s="6">
        <f t="shared" si="4"/>
        <v>7.6923076923076927E-2</v>
      </c>
      <c r="AP18" s="6">
        <f t="shared" si="4"/>
        <v>7.6923076923076927E-2</v>
      </c>
      <c r="AQ18" s="6">
        <f t="shared" si="4"/>
        <v>7.6923076923076927E-2</v>
      </c>
      <c r="AR18" s="6">
        <f t="shared" si="4"/>
        <v>7.6923076923076927E-2</v>
      </c>
      <c r="AS18" s="6">
        <f t="shared" si="4"/>
        <v>7.6923076923076927E-2</v>
      </c>
      <c r="AT18" s="6">
        <f t="shared" si="4"/>
        <v>7.6923076923076927E-2</v>
      </c>
      <c r="AU18" s="6">
        <f t="shared" si="4"/>
        <v>7.6923076923076927E-2</v>
      </c>
      <c r="AV18" s="6">
        <f t="shared" si="4"/>
        <v>7.6923076923076927E-2</v>
      </c>
      <c r="AW18" s="6">
        <f t="shared" si="4"/>
        <v>7.6923076923076927E-2</v>
      </c>
      <c r="AX18" s="50"/>
      <c r="BD18" s="51" t="s">
        <v>1390</v>
      </c>
      <c r="BE18" s="51" t="s">
        <v>1390</v>
      </c>
      <c r="BF18" s="51" t="s">
        <v>1390</v>
      </c>
      <c r="BG18" s="51" t="s">
        <v>1390</v>
      </c>
      <c r="BH18" s="52" t="s">
        <v>1390</v>
      </c>
      <c r="BI18" s="52" t="s">
        <v>1390</v>
      </c>
      <c r="BJ18" s="52" t="s">
        <v>1390</v>
      </c>
      <c r="BK18" s="52" t="s">
        <v>1391</v>
      </c>
      <c r="BL18" s="52"/>
      <c r="BM18" s="52" t="s">
        <v>1391</v>
      </c>
      <c r="BN18" s="53" t="s">
        <v>1391</v>
      </c>
      <c r="BO18" s="53" t="s">
        <v>1391</v>
      </c>
      <c r="BP18" s="53" t="s">
        <v>1391</v>
      </c>
      <c r="BQ18" s="53" t="s">
        <v>1391</v>
      </c>
    </row>
    <row r="19" spans="1:70" s="60" customFormat="1" ht="46.5" thickTop="1" thickBot="1" x14ac:dyDescent="0.3">
      <c r="A19" s="54" t="s">
        <v>1182</v>
      </c>
      <c r="B19" s="55" t="s">
        <v>1193</v>
      </c>
      <c r="C19" s="55" t="s">
        <v>1194</v>
      </c>
      <c r="D19" s="55" t="s">
        <v>1195</v>
      </c>
      <c r="E19" s="55" t="s">
        <v>1196</v>
      </c>
      <c r="F19" s="55" t="s">
        <v>1197</v>
      </c>
      <c r="G19" s="55" t="s">
        <v>1198</v>
      </c>
      <c r="H19" s="55" t="s">
        <v>1199</v>
      </c>
      <c r="I19" s="55" t="s">
        <v>1200</v>
      </c>
      <c r="J19" s="55" t="s">
        <v>1201</v>
      </c>
      <c r="K19" s="55" t="s">
        <v>212</v>
      </c>
      <c r="L19" s="55" t="s">
        <v>1202</v>
      </c>
      <c r="M19" s="55" t="s">
        <v>1203</v>
      </c>
      <c r="N19" s="56" t="s">
        <v>1204</v>
      </c>
      <c r="O19" s="56" t="s">
        <v>1205</v>
      </c>
      <c r="P19" s="56" t="s">
        <v>1206</v>
      </c>
      <c r="Q19" s="58" t="s">
        <v>1207</v>
      </c>
      <c r="R19" s="58" t="s">
        <v>904</v>
      </c>
      <c r="S19" s="58" t="s">
        <v>1208</v>
      </c>
      <c r="T19" s="58" t="s">
        <v>1209</v>
      </c>
      <c r="U19" s="58" t="s">
        <v>1210</v>
      </c>
      <c r="V19" s="58" t="s">
        <v>1211</v>
      </c>
      <c r="W19" s="58" t="s">
        <v>1212</v>
      </c>
      <c r="X19" s="58" t="s">
        <v>1213</v>
      </c>
      <c r="Y19" s="58" t="s">
        <v>1214</v>
      </c>
      <c r="Z19" s="58" t="s">
        <v>1215</v>
      </c>
      <c r="AA19" s="58" t="s">
        <v>1216</v>
      </c>
      <c r="AB19" s="58" t="s">
        <v>1217</v>
      </c>
      <c r="AC19" s="58" t="s">
        <v>916</v>
      </c>
      <c r="AD19" s="58" t="s">
        <v>951</v>
      </c>
      <c r="AE19" s="59" t="s">
        <v>246</v>
      </c>
      <c r="AF19" s="57" t="s">
        <v>1302</v>
      </c>
      <c r="AG19" s="58" t="s">
        <v>1303</v>
      </c>
      <c r="AJ19" s="54" t="s">
        <v>1674</v>
      </c>
      <c r="AK19" s="61" t="s">
        <v>1675</v>
      </c>
      <c r="AL19" s="61" t="s">
        <v>1207</v>
      </c>
      <c r="AM19" s="62" t="s">
        <v>904</v>
      </c>
      <c r="AN19" s="62" t="s">
        <v>1208</v>
      </c>
      <c r="AO19" s="62" t="s">
        <v>1209</v>
      </c>
      <c r="AP19" s="62" t="s">
        <v>1210</v>
      </c>
      <c r="AQ19" s="62" t="s">
        <v>1211</v>
      </c>
      <c r="AR19" s="62" t="s">
        <v>1212</v>
      </c>
      <c r="AS19" s="62" t="s">
        <v>1213</v>
      </c>
      <c r="AT19" s="62" t="s">
        <v>1214</v>
      </c>
      <c r="AU19" s="62" t="s">
        <v>1215</v>
      </c>
      <c r="AV19" s="62" t="s">
        <v>1216</v>
      </c>
      <c r="AW19" s="62" t="s">
        <v>1217</v>
      </c>
      <c r="AX19" s="63" t="s">
        <v>298</v>
      </c>
      <c r="AY19" s="64" t="s">
        <v>207</v>
      </c>
      <c r="AZ19" s="64" t="s">
        <v>951</v>
      </c>
      <c r="BA19" s="64" t="s">
        <v>246</v>
      </c>
      <c r="BB19" s="60" t="s">
        <v>1298</v>
      </c>
      <c r="BC19" s="60" t="s">
        <v>1298</v>
      </c>
      <c r="BD19" s="65" t="s">
        <v>1676</v>
      </c>
      <c r="BE19" s="66" t="s">
        <v>514</v>
      </c>
      <c r="BF19" s="66" t="s">
        <v>1677</v>
      </c>
      <c r="BG19" s="66" t="s">
        <v>1678</v>
      </c>
      <c r="BH19" s="66" t="s">
        <v>1679</v>
      </c>
      <c r="BI19" s="67" t="s">
        <v>1680</v>
      </c>
      <c r="BJ19" s="67" t="s">
        <v>1681</v>
      </c>
      <c r="BK19" s="68" t="s">
        <v>1682</v>
      </c>
      <c r="BL19" s="68" t="s">
        <v>1061</v>
      </c>
      <c r="BM19" s="68" t="s">
        <v>1683</v>
      </c>
      <c r="BN19" s="69" t="s">
        <v>1684</v>
      </c>
      <c r="BO19" s="69" t="s">
        <v>1685</v>
      </c>
      <c r="BP19" s="69" t="s">
        <v>1686</v>
      </c>
      <c r="BQ19" s="69" t="s">
        <v>1686</v>
      </c>
    </row>
    <row r="20" spans="1:70" ht="15.75" thickTop="1" x14ac:dyDescent="0.25">
      <c r="A20" t="str">
        <f>$B$3</f>
        <v>High Needs topups</v>
      </c>
      <c r="B20" s="71">
        <v>44033</v>
      </c>
      <c r="C20" s="70">
        <f>Schools!A8</f>
        <v>3020135</v>
      </c>
      <c r="D20" t="str">
        <f>VLOOKUP(C20,Schools!A:B,2,0)</f>
        <v>BEYA</v>
      </c>
      <c r="E20" t="str">
        <f>VLOOKUP(C20,Schools!$A:$Z,3,0)</f>
        <v>M</v>
      </c>
      <c r="F20" s="72" t="e">
        <f>SUMIFS(#REF!,#REF!,C20,#REF!, SEN!L20)</f>
        <v>#REF!</v>
      </c>
      <c r="G20" s="70" t="s">
        <v>1227</v>
      </c>
      <c r="H20" s="70" t="s">
        <v>1688</v>
      </c>
      <c r="I20" t="str">
        <f>O20&amp;"/"&amp;P20</f>
        <v>various/543965</v>
      </c>
      <c r="J20">
        <f>VLOOKUP(C20,Schools!$A:$Z,9,0)</f>
        <v>400102</v>
      </c>
      <c r="K20" s="70" t="s">
        <v>487</v>
      </c>
      <c r="L20" s="70" t="s">
        <v>381</v>
      </c>
      <c r="M20" s="70" t="s">
        <v>530</v>
      </c>
      <c r="N20" t="str">
        <f>VLOOKUP(C20,Schools!A:D,4,0)</f>
        <v>Nursery</v>
      </c>
      <c r="O20" s="70" t="s">
        <v>1689</v>
      </c>
      <c r="P20">
        <f>IF(E20="M",543965,516500)</f>
        <v>543965</v>
      </c>
      <c r="Q20" s="73" t="e">
        <f>SUMIFS(#REF!,#REF!,$C20,#REF!,$L20)</f>
        <v>#REF!</v>
      </c>
      <c r="R20" s="73" t="e">
        <f>SUMIFS(#REF!,#REF!,$C20,#REF!,$L20)</f>
        <v>#REF!</v>
      </c>
      <c r="S20" s="73" t="e">
        <f>SUMIFS(#REF!,#REF!,$C20,#REF!,$L20)</f>
        <v>#REF!</v>
      </c>
      <c r="T20" s="73" t="e">
        <f>SUMIFS(#REF!,#REF!,$C20,#REF!,$L20)</f>
        <v>#REF!</v>
      </c>
      <c r="U20" s="73" t="e">
        <f>SUMIFS(#REF!,#REF!,$C20,#REF!,$L20)</f>
        <v>#REF!</v>
      </c>
      <c r="V20" s="73" t="e">
        <f>SUMIFS(#REF!,#REF!,$C20,#REF!,$L20)</f>
        <v>#REF!</v>
      </c>
      <c r="W20" s="73" t="e">
        <f>SUMIFS(#REF!,#REF!,$C20,#REF!,$L20)</f>
        <v>#REF!</v>
      </c>
      <c r="X20" s="73" t="e">
        <f>SUMIFS(#REF!,#REF!,$C20,#REF!,$L20)</f>
        <v>#REF!</v>
      </c>
      <c r="Y20" s="73" t="e">
        <f>SUMIFS(#REF!,#REF!,$C20,#REF!,$L20)</f>
        <v>#REF!</v>
      </c>
      <c r="Z20" s="73" t="e">
        <f>SUMIFS(#REF!,#REF!,$C20,#REF!,$L20)</f>
        <v>#REF!</v>
      </c>
      <c r="AA20" s="73" t="e">
        <f>SUMIFS(#REF!,#REF!,$C20,#REF!,$L20)</f>
        <v>#REF!</v>
      </c>
      <c r="AB20" s="73" t="e">
        <f>SUMIFS(#REF!,#REF!,$C20,#REF!,$L20)</f>
        <v>#REF!</v>
      </c>
      <c r="AC20" s="47" t="e">
        <f t="shared" ref="AC20:AC51" si="5">SUM(Q20:AB20)+AE20</f>
        <v>#REF!</v>
      </c>
      <c r="AD20" s="47" t="e">
        <f t="shared" ref="AD20:AD51" si="6">AC20-F20</f>
        <v>#REF!</v>
      </c>
      <c r="AE20" s="73" t="e">
        <f>SUMIFS(#REF!,#REF!,$C20,#REF!,$L20)</f>
        <v>#REF!</v>
      </c>
      <c r="AF20" s="73" t="e">
        <f>SUMIFS(#REF!,#REF!,$C20,#REF!,$L20)</f>
        <v>#REF!</v>
      </c>
      <c r="AG20" s="73" t="e">
        <f>SUMIFS(#REF!,#REF!,$C20,#REF!,$L20)</f>
        <v>#REF!</v>
      </c>
      <c r="AJ20" s="70" t="s">
        <v>1687</v>
      </c>
      <c r="AK20" t="e">
        <f t="shared" ref="AK20:AK51" si="7">IF(SUM(Q20:AB20)=0,0,1)</f>
        <v>#REF!</v>
      </c>
      <c r="AL20" s="6" t="e">
        <f t="shared" ref="AL20:AW29" si="8">ROUND($F20*AL$18,2)*$AK20</f>
        <v>#REF!</v>
      </c>
      <c r="AM20" s="6" t="e">
        <f t="shared" si="8"/>
        <v>#REF!</v>
      </c>
      <c r="AN20" s="6" t="e">
        <f t="shared" si="8"/>
        <v>#REF!</v>
      </c>
      <c r="AO20" s="6" t="e">
        <f t="shared" si="8"/>
        <v>#REF!</v>
      </c>
      <c r="AP20" s="6" t="e">
        <f t="shared" si="8"/>
        <v>#REF!</v>
      </c>
      <c r="AQ20" s="6" t="e">
        <f t="shared" si="8"/>
        <v>#REF!</v>
      </c>
      <c r="AR20" s="6" t="e">
        <f t="shared" si="8"/>
        <v>#REF!</v>
      </c>
      <c r="AS20" s="6" t="e">
        <f t="shared" si="8"/>
        <v>#REF!</v>
      </c>
      <c r="AT20" s="6" t="e">
        <f t="shared" si="8"/>
        <v>#REF!</v>
      </c>
      <c r="AU20" s="6" t="e">
        <f t="shared" si="8"/>
        <v>#REF!</v>
      </c>
      <c r="AV20" s="6" t="e">
        <f t="shared" si="8"/>
        <v>#REF!</v>
      </c>
      <c r="AW20" s="6" t="e">
        <f t="shared" si="8"/>
        <v>#REF!</v>
      </c>
      <c r="AX20" t="e">
        <f t="shared" ref="AX20:AX51" si="9">AG20*AX$18</f>
        <v>#REF!</v>
      </c>
      <c r="AY20" s="6" t="e">
        <f>SUM(AL20:AX20)+BA20</f>
        <v>#REF!</v>
      </c>
      <c r="AZ20" s="48" t="e">
        <f t="shared" ref="AZ20:AZ51" si="10">ROUND(AY20-F20,0)</f>
        <v>#REF!</v>
      </c>
      <c r="BA20" s="74" t="e">
        <f t="shared" ref="BA20:BA51" si="11">AE20</f>
        <v>#REF!</v>
      </c>
      <c r="BD20" s="3" t="str">
        <f>VLOOKUP(C20,Schools!A:Q,17,0)</f>
        <v>A</v>
      </c>
      <c r="BE20" s="47" t="e">
        <f t="shared" ref="BE20:BE51" si="12">AE20</f>
        <v>#REF!</v>
      </c>
      <c r="BF20" s="47" t="e">
        <f t="shared" ref="BF20:BF51" si="13">AF20</f>
        <v>#REF!</v>
      </c>
      <c r="BG20" s="47" t="e">
        <f t="shared" ref="BG20:BG51" si="14">SUM(Q20:AB20)</f>
        <v>#REF!</v>
      </c>
      <c r="BH20" s="47" t="e">
        <f t="shared" ref="BH20:BH51" si="15">SUM(Q20:U20)</f>
        <v>#REF!</v>
      </c>
      <c r="BI20" s="48" t="e">
        <f>BG20-BH20</f>
        <v>#REF!</v>
      </c>
      <c r="BJ20" s="47" t="e">
        <f t="shared" ref="BJ20:BJ51" si="16">BE20+BF20+BH20+BI20-F20</f>
        <v>#REF!</v>
      </c>
      <c r="BK20" s="6" t="e">
        <f>SUM(AL20:AP20)</f>
        <v>#REF!</v>
      </c>
      <c r="BL20" s="1" t="e">
        <f>BK20-BH20</f>
        <v>#REF!</v>
      </c>
      <c r="BM20" s="1" t="e">
        <f>AQ20</f>
        <v>#REF!</v>
      </c>
      <c r="BN20" s="47" t="e">
        <f>BM20+BL20</f>
        <v>#REF!</v>
      </c>
      <c r="BO20" s="1" t="e">
        <f>SUM(AR20:AX20)</f>
        <v>#REF!</v>
      </c>
      <c r="BP20" s="48" t="e">
        <f>ROUND(BO20+BN20+BH20+BE20,0)</f>
        <v>#REF!</v>
      </c>
      <c r="BQ20" s="48" t="e">
        <f t="shared" ref="BQ20:BQ51" si="17">ROUND(BP20-F20,0)</f>
        <v>#REF!</v>
      </c>
      <c r="BR20" t="e">
        <f>IF(BF20&gt;0, "*** NB payroll *** - Option "&amp;BD20,"")</f>
        <v>#REF!</v>
      </c>
    </row>
    <row r="21" spans="1:70" x14ac:dyDescent="0.25">
      <c r="A21" t="str">
        <f t="shared" ref="A21:A84" si="18">$B$3</f>
        <v>High Needs topups</v>
      </c>
      <c r="B21" s="71">
        <v>44033</v>
      </c>
      <c r="C21" s="70">
        <f>Schools!A9</f>
        <v>3021000</v>
      </c>
      <c r="D21" t="str">
        <f>VLOOKUP(C21,Schools!A:B,2,0)</f>
        <v>Brookhill Nursery</v>
      </c>
      <c r="E21" t="str">
        <f>VLOOKUP(C21,Schools!$A:$Z,3,0)</f>
        <v>M</v>
      </c>
      <c r="F21" s="72" t="e">
        <f>SUMIFS(#REF!,#REF!,C21,#REF!, SEN!L21)</f>
        <v>#REF!</v>
      </c>
      <c r="G21" s="70" t="s">
        <v>1227</v>
      </c>
      <c r="H21" s="70" t="s">
        <v>1688</v>
      </c>
      <c r="I21" t="str">
        <f t="shared" ref="I21:I84" si="19">O21&amp;"/"&amp;P21</f>
        <v>various/543965</v>
      </c>
      <c r="J21">
        <f>VLOOKUP(C21,Schools!$A:$Z,9,0)</f>
        <v>400102</v>
      </c>
      <c r="K21" s="70" t="s">
        <v>487</v>
      </c>
      <c r="L21" s="70" t="s">
        <v>381</v>
      </c>
      <c r="M21" s="70" t="s">
        <v>530</v>
      </c>
      <c r="N21" t="str">
        <f>VLOOKUP(C21,Schools!A:D,4,0)</f>
        <v>Nursery</v>
      </c>
      <c r="O21" s="70" t="s">
        <v>1689</v>
      </c>
      <c r="P21">
        <f t="shared" ref="P21:P84" si="20">IF(E21="M",543965,516500)</f>
        <v>543965</v>
      </c>
      <c r="Q21" s="73" t="e">
        <f>SUMIFS(#REF!,#REF!,$C21,#REF!,$L21)</f>
        <v>#REF!</v>
      </c>
      <c r="R21" s="73" t="e">
        <f>SUMIFS(#REF!,#REF!,$C21,#REF!,$L21)</f>
        <v>#REF!</v>
      </c>
      <c r="S21" s="73" t="e">
        <f>SUMIFS(#REF!,#REF!,$C21,#REF!,$L21)</f>
        <v>#REF!</v>
      </c>
      <c r="T21" s="73" t="e">
        <f>SUMIFS(#REF!,#REF!,$C21,#REF!,$L21)</f>
        <v>#REF!</v>
      </c>
      <c r="U21" s="73" t="e">
        <f>SUMIFS(#REF!,#REF!,$C21,#REF!,$L21)</f>
        <v>#REF!</v>
      </c>
      <c r="V21" s="73" t="e">
        <f>SUMIFS(#REF!,#REF!,$C21,#REF!,$L21)</f>
        <v>#REF!</v>
      </c>
      <c r="W21" s="73" t="e">
        <f>SUMIFS(#REF!,#REF!,$C21,#REF!,$L21)</f>
        <v>#REF!</v>
      </c>
      <c r="X21" s="73" t="e">
        <f>SUMIFS(#REF!,#REF!,$C21,#REF!,$L21)</f>
        <v>#REF!</v>
      </c>
      <c r="Y21" s="73" t="e">
        <f>SUMIFS(#REF!,#REF!,$C21,#REF!,$L21)</f>
        <v>#REF!</v>
      </c>
      <c r="Z21" s="73" t="e">
        <f>SUMIFS(#REF!,#REF!,$C21,#REF!,$L21)</f>
        <v>#REF!</v>
      </c>
      <c r="AA21" s="73" t="e">
        <f>SUMIFS(#REF!,#REF!,$C21,#REF!,$L21)</f>
        <v>#REF!</v>
      </c>
      <c r="AB21" s="73" t="e">
        <f>SUMIFS(#REF!,#REF!,$C21,#REF!,$L21)</f>
        <v>#REF!</v>
      </c>
      <c r="AC21" s="47" t="e">
        <f t="shared" si="5"/>
        <v>#REF!</v>
      </c>
      <c r="AD21" s="47" t="e">
        <f t="shared" si="6"/>
        <v>#REF!</v>
      </c>
      <c r="AE21" s="73" t="e">
        <f>SUMIFS(#REF!,#REF!,$C21,#REF!,$L21)</f>
        <v>#REF!</v>
      </c>
      <c r="AF21" s="73" t="e">
        <f>SUMIFS(#REF!,#REF!,$C21,#REF!,$L21)</f>
        <v>#REF!</v>
      </c>
      <c r="AG21" s="73" t="e">
        <f>SUMIFS(#REF!,#REF!,$C21,#REF!,$L21)</f>
        <v>#REF!</v>
      </c>
      <c r="AJ21" s="70" t="s">
        <v>1687</v>
      </c>
      <c r="AK21" t="e">
        <f t="shared" si="7"/>
        <v>#REF!</v>
      </c>
      <c r="AL21" s="6" t="e">
        <f t="shared" si="8"/>
        <v>#REF!</v>
      </c>
      <c r="AM21" s="6" t="e">
        <f t="shared" si="8"/>
        <v>#REF!</v>
      </c>
      <c r="AN21" s="6" t="e">
        <f t="shared" si="8"/>
        <v>#REF!</v>
      </c>
      <c r="AO21" s="6" t="e">
        <f t="shared" si="8"/>
        <v>#REF!</v>
      </c>
      <c r="AP21" s="6" t="e">
        <f t="shared" si="8"/>
        <v>#REF!</v>
      </c>
      <c r="AQ21" s="6" t="e">
        <f t="shared" si="8"/>
        <v>#REF!</v>
      </c>
      <c r="AR21" s="6" t="e">
        <f t="shared" si="8"/>
        <v>#REF!</v>
      </c>
      <c r="AS21" s="6" t="e">
        <f t="shared" si="8"/>
        <v>#REF!</v>
      </c>
      <c r="AT21" s="6" t="e">
        <f t="shared" si="8"/>
        <v>#REF!</v>
      </c>
      <c r="AU21" s="6" t="e">
        <f t="shared" si="8"/>
        <v>#REF!</v>
      </c>
      <c r="AV21" s="6" t="e">
        <f t="shared" si="8"/>
        <v>#REF!</v>
      </c>
      <c r="AW21" s="6" t="e">
        <f t="shared" si="8"/>
        <v>#REF!</v>
      </c>
      <c r="AX21" t="e">
        <f t="shared" si="9"/>
        <v>#REF!</v>
      </c>
      <c r="AY21" s="6" t="e">
        <f t="shared" ref="AY21:AY84" si="21">SUM(AL21:AX21)+BA21</f>
        <v>#REF!</v>
      </c>
      <c r="AZ21" s="48" t="e">
        <f t="shared" si="10"/>
        <v>#REF!</v>
      </c>
      <c r="BA21" s="74" t="e">
        <f t="shared" si="11"/>
        <v>#REF!</v>
      </c>
      <c r="BD21" s="3" t="str">
        <f>VLOOKUP(C21,Schools!A:Q,17,0)</f>
        <v>A</v>
      </c>
      <c r="BE21" s="47" t="e">
        <f t="shared" si="12"/>
        <v>#REF!</v>
      </c>
      <c r="BF21" s="47" t="e">
        <f t="shared" si="13"/>
        <v>#REF!</v>
      </c>
      <c r="BG21" s="47" t="e">
        <f t="shared" si="14"/>
        <v>#REF!</v>
      </c>
      <c r="BH21" s="47" t="e">
        <f t="shared" si="15"/>
        <v>#REF!</v>
      </c>
      <c r="BI21" s="48" t="e">
        <f t="shared" ref="BI21:BI84" si="22">BG21-BH21</f>
        <v>#REF!</v>
      </c>
      <c r="BJ21" s="47" t="e">
        <f t="shared" si="16"/>
        <v>#REF!</v>
      </c>
      <c r="BK21" s="6" t="e">
        <f t="shared" ref="BK21:BK84" si="23">SUM(AL21:AP21)</f>
        <v>#REF!</v>
      </c>
      <c r="BL21" s="47" t="e">
        <f t="shared" ref="BL21:BL84" si="24">BK21-BH21</f>
        <v>#REF!</v>
      </c>
      <c r="BM21" s="1" t="e">
        <f t="shared" ref="BM21:BM84" si="25">AQ21</f>
        <v>#REF!</v>
      </c>
      <c r="BN21" s="47" t="e">
        <f t="shared" ref="BN21:BN84" si="26">BM21+BL21</f>
        <v>#REF!</v>
      </c>
      <c r="BO21" s="1" t="e">
        <f t="shared" ref="BO21:BO84" si="27">SUM(AR21:AX21)</f>
        <v>#REF!</v>
      </c>
      <c r="BP21" s="48" t="e">
        <f t="shared" ref="BP21:BP84" si="28">ROUND(BO21+BN21+BH21+BE21,0)</f>
        <v>#REF!</v>
      </c>
      <c r="BQ21" s="48" t="e">
        <f t="shared" si="17"/>
        <v>#REF!</v>
      </c>
      <c r="BR21" t="e">
        <f t="shared" ref="BR21:BR84" si="29">IF(BF21&gt;0, "*** NB payroll *** - Option "&amp;BD21,"")</f>
        <v>#REF!</v>
      </c>
    </row>
    <row r="22" spans="1:70" x14ac:dyDescent="0.25">
      <c r="A22" t="str">
        <f t="shared" si="18"/>
        <v>High Needs topups</v>
      </c>
      <c r="B22" s="71">
        <v>44026</v>
      </c>
      <c r="C22" s="70">
        <f>Schools!A10</f>
        <v>3021001</v>
      </c>
      <c r="D22" t="str">
        <f>VLOOKUP(C22,Schools!A:B,2,0)</f>
        <v>Hampden Way Nursery</v>
      </c>
      <c r="E22" t="str">
        <f>VLOOKUP(C22,Schools!$A:$Z,3,0)</f>
        <v>M</v>
      </c>
      <c r="F22" s="72" t="e">
        <f>SUMIFS(#REF!,#REF!,C22,#REF!, SEN!L22)</f>
        <v>#REF!</v>
      </c>
      <c r="G22" s="70" t="s">
        <v>1227</v>
      </c>
      <c r="H22" s="70" t="s">
        <v>1688</v>
      </c>
      <c r="I22" t="str">
        <f t="shared" si="19"/>
        <v>various/543965</v>
      </c>
      <c r="J22">
        <f>VLOOKUP(C22,Schools!$A:$Z,9,0)</f>
        <v>400102</v>
      </c>
      <c r="K22" s="70" t="s">
        <v>487</v>
      </c>
      <c r="L22" s="70" t="s">
        <v>381</v>
      </c>
      <c r="M22" s="70" t="s">
        <v>530</v>
      </c>
      <c r="N22" t="str">
        <f>VLOOKUP(C22,Schools!A:D,4,0)</f>
        <v>Nursery</v>
      </c>
      <c r="O22" s="70" t="s">
        <v>1689</v>
      </c>
      <c r="P22">
        <f t="shared" si="20"/>
        <v>543965</v>
      </c>
      <c r="Q22" s="73" t="e">
        <f>SUMIFS(#REF!,#REF!,$C22,#REF!,$L22)</f>
        <v>#REF!</v>
      </c>
      <c r="R22" s="73" t="e">
        <f>SUMIFS(#REF!,#REF!,$C22,#REF!,$L22)</f>
        <v>#REF!</v>
      </c>
      <c r="S22" s="73" t="e">
        <f>SUMIFS(#REF!,#REF!,$C22,#REF!,$L22)</f>
        <v>#REF!</v>
      </c>
      <c r="T22" s="73" t="e">
        <f>SUMIFS(#REF!,#REF!,$C22,#REF!,$L22)</f>
        <v>#REF!</v>
      </c>
      <c r="U22" s="73" t="e">
        <f>SUMIFS(#REF!,#REF!,$C22,#REF!,$L22)</f>
        <v>#REF!</v>
      </c>
      <c r="V22" s="73" t="e">
        <f>SUMIFS(#REF!,#REF!,$C22,#REF!,$L22)</f>
        <v>#REF!</v>
      </c>
      <c r="W22" s="73" t="e">
        <f>SUMIFS(#REF!,#REF!,$C22,#REF!,$L22)</f>
        <v>#REF!</v>
      </c>
      <c r="X22" s="73" t="e">
        <f>SUMIFS(#REF!,#REF!,$C22,#REF!,$L22)</f>
        <v>#REF!</v>
      </c>
      <c r="Y22" s="73" t="e">
        <f>SUMIFS(#REF!,#REF!,$C22,#REF!,$L22)</f>
        <v>#REF!</v>
      </c>
      <c r="Z22" s="73" t="e">
        <f>SUMIFS(#REF!,#REF!,$C22,#REF!,$L22)</f>
        <v>#REF!</v>
      </c>
      <c r="AA22" s="73" t="e">
        <f>SUMIFS(#REF!,#REF!,$C22,#REF!,$L22)</f>
        <v>#REF!</v>
      </c>
      <c r="AB22" s="73" t="e">
        <f>SUMIFS(#REF!,#REF!,$C22,#REF!,$L22)</f>
        <v>#REF!</v>
      </c>
      <c r="AC22" s="47" t="e">
        <f t="shared" si="5"/>
        <v>#REF!</v>
      </c>
      <c r="AD22" s="47" t="e">
        <f t="shared" si="6"/>
        <v>#REF!</v>
      </c>
      <c r="AE22" s="73" t="e">
        <f>SUMIFS(#REF!,#REF!,$C22,#REF!,$L22)</f>
        <v>#REF!</v>
      </c>
      <c r="AF22" s="73" t="e">
        <f>SUMIFS(#REF!,#REF!,$C22,#REF!,$L22)</f>
        <v>#REF!</v>
      </c>
      <c r="AG22" s="73" t="e">
        <f>SUMIFS(#REF!,#REF!,$C22,#REF!,$L22)</f>
        <v>#REF!</v>
      </c>
      <c r="AJ22" s="70" t="s">
        <v>1687</v>
      </c>
      <c r="AK22" t="e">
        <f t="shared" si="7"/>
        <v>#REF!</v>
      </c>
      <c r="AL22" s="6" t="e">
        <f t="shared" si="8"/>
        <v>#REF!</v>
      </c>
      <c r="AM22" s="6" t="e">
        <f t="shared" si="8"/>
        <v>#REF!</v>
      </c>
      <c r="AN22" s="6" t="e">
        <f t="shared" si="8"/>
        <v>#REF!</v>
      </c>
      <c r="AO22" s="6" t="e">
        <f t="shared" si="8"/>
        <v>#REF!</v>
      </c>
      <c r="AP22" s="6" t="e">
        <f t="shared" si="8"/>
        <v>#REF!</v>
      </c>
      <c r="AQ22" s="6" t="e">
        <f t="shared" si="8"/>
        <v>#REF!</v>
      </c>
      <c r="AR22" s="6" t="e">
        <f t="shared" si="8"/>
        <v>#REF!</v>
      </c>
      <c r="AS22" s="6" t="e">
        <f t="shared" si="8"/>
        <v>#REF!</v>
      </c>
      <c r="AT22" s="6" t="e">
        <f t="shared" si="8"/>
        <v>#REF!</v>
      </c>
      <c r="AU22" s="6" t="e">
        <f t="shared" si="8"/>
        <v>#REF!</v>
      </c>
      <c r="AV22" s="6" t="e">
        <f t="shared" si="8"/>
        <v>#REF!</v>
      </c>
      <c r="AW22" s="6" t="e">
        <f t="shared" si="8"/>
        <v>#REF!</v>
      </c>
      <c r="AX22" t="e">
        <f t="shared" si="9"/>
        <v>#REF!</v>
      </c>
      <c r="AY22" s="6" t="e">
        <f t="shared" si="21"/>
        <v>#REF!</v>
      </c>
      <c r="AZ22" s="48" t="e">
        <f t="shared" si="10"/>
        <v>#REF!</v>
      </c>
      <c r="BA22" s="74" t="e">
        <f t="shared" si="11"/>
        <v>#REF!</v>
      </c>
      <c r="BD22" s="3" t="str">
        <f>VLOOKUP(C22,Schools!A:Q,17,0)</f>
        <v>A</v>
      </c>
      <c r="BE22" s="47" t="e">
        <f t="shared" si="12"/>
        <v>#REF!</v>
      </c>
      <c r="BF22" s="47" t="e">
        <f t="shared" si="13"/>
        <v>#REF!</v>
      </c>
      <c r="BG22" s="47" t="e">
        <f t="shared" si="14"/>
        <v>#REF!</v>
      </c>
      <c r="BH22" s="47" t="e">
        <f t="shared" si="15"/>
        <v>#REF!</v>
      </c>
      <c r="BI22" s="48" t="e">
        <f t="shared" si="22"/>
        <v>#REF!</v>
      </c>
      <c r="BJ22" s="47" t="e">
        <f t="shared" si="16"/>
        <v>#REF!</v>
      </c>
      <c r="BK22" s="6" t="e">
        <f t="shared" si="23"/>
        <v>#REF!</v>
      </c>
      <c r="BL22" s="47" t="e">
        <f t="shared" si="24"/>
        <v>#REF!</v>
      </c>
      <c r="BM22" s="1" t="e">
        <f t="shared" si="25"/>
        <v>#REF!</v>
      </c>
      <c r="BN22" s="47" t="e">
        <f t="shared" si="26"/>
        <v>#REF!</v>
      </c>
      <c r="BO22" s="1" t="e">
        <f t="shared" si="27"/>
        <v>#REF!</v>
      </c>
      <c r="BP22" s="48" t="e">
        <f t="shared" si="28"/>
        <v>#REF!</v>
      </c>
      <c r="BQ22" s="48" t="e">
        <f t="shared" si="17"/>
        <v>#REF!</v>
      </c>
      <c r="BR22" t="e">
        <f t="shared" si="29"/>
        <v>#REF!</v>
      </c>
    </row>
    <row r="23" spans="1:70" x14ac:dyDescent="0.25">
      <c r="A23" t="str">
        <f t="shared" si="18"/>
        <v>High Needs topups</v>
      </c>
      <c r="B23" s="71">
        <v>44026</v>
      </c>
      <c r="C23" s="70">
        <f>Schools!A11</f>
        <v>3021003</v>
      </c>
      <c r="D23" t="str">
        <f>VLOOKUP(C23,Schools!A:B,2,0)</f>
        <v>St Margaret's Nursery</v>
      </c>
      <c r="E23" t="str">
        <f>VLOOKUP(C23,Schools!$A:$Z,3,0)</f>
        <v>M</v>
      </c>
      <c r="F23" s="72" t="e">
        <f>SUMIFS(#REF!,#REF!,C23,#REF!, SEN!L23)</f>
        <v>#REF!</v>
      </c>
      <c r="G23" s="70" t="s">
        <v>1227</v>
      </c>
      <c r="H23" s="70" t="s">
        <v>1688</v>
      </c>
      <c r="I23" t="str">
        <f t="shared" si="19"/>
        <v>various/543965</v>
      </c>
      <c r="J23">
        <f>VLOOKUP(C23,Schools!$A:$Z,9,0)</f>
        <v>400102</v>
      </c>
      <c r="K23" s="70" t="s">
        <v>487</v>
      </c>
      <c r="L23" s="70" t="s">
        <v>381</v>
      </c>
      <c r="M23" s="70" t="s">
        <v>530</v>
      </c>
      <c r="N23" t="str">
        <f>VLOOKUP(C23,Schools!A:D,4,0)</f>
        <v>Nursery</v>
      </c>
      <c r="O23" s="70" t="s">
        <v>1689</v>
      </c>
      <c r="P23">
        <f t="shared" si="20"/>
        <v>543965</v>
      </c>
      <c r="Q23" s="73" t="e">
        <f>SUMIFS(#REF!,#REF!,$C23,#REF!,$L23)</f>
        <v>#REF!</v>
      </c>
      <c r="R23" s="73" t="e">
        <f>SUMIFS(#REF!,#REF!,$C23,#REF!,$L23)</f>
        <v>#REF!</v>
      </c>
      <c r="S23" s="73" t="e">
        <f>SUMIFS(#REF!,#REF!,$C23,#REF!,$L23)</f>
        <v>#REF!</v>
      </c>
      <c r="T23" s="73" t="e">
        <f>SUMIFS(#REF!,#REF!,$C23,#REF!,$L23)</f>
        <v>#REF!</v>
      </c>
      <c r="U23" s="73" t="e">
        <f>SUMIFS(#REF!,#REF!,$C23,#REF!,$L23)</f>
        <v>#REF!</v>
      </c>
      <c r="V23" s="73" t="e">
        <f>SUMIFS(#REF!,#REF!,$C23,#REF!,$L23)</f>
        <v>#REF!</v>
      </c>
      <c r="W23" s="73" t="e">
        <f>SUMIFS(#REF!,#REF!,$C23,#REF!,$L23)</f>
        <v>#REF!</v>
      </c>
      <c r="X23" s="73" t="e">
        <f>SUMIFS(#REF!,#REF!,$C23,#REF!,$L23)</f>
        <v>#REF!</v>
      </c>
      <c r="Y23" s="73" t="e">
        <f>SUMIFS(#REF!,#REF!,$C23,#REF!,$L23)</f>
        <v>#REF!</v>
      </c>
      <c r="Z23" s="73" t="e">
        <f>SUMIFS(#REF!,#REF!,$C23,#REF!,$L23)</f>
        <v>#REF!</v>
      </c>
      <c r="AA23" s="73" t="e">
        <f>SUMIFS(#REF!,#REF!,$C23,#REF!,$L23)</f>
        <v>#REF!</v>
      </c>
      <c r="AB23" s="73" t="e">
        <f>SUMIFS(#REF!,#REF!,$C23,#REF!,$L23)</f>
        <v>#REF!</v>
      </c>
      <c r="AC23" s="47" t="e">
        <f t="shared" si="5"/>
        <v>#REF!</v>
      </c>
      <c r="AD23" s="47" t="e">
        <f t="shared" si="6"/>
        <v>#REF!</v>
      </c>
      <c r="AE23" s="73" t="e">
        <f>SUMIFS(#REF!,#REF!,$C23,#REF!,$L23)</f>
        <v>#REF!</v>
      </c>
      <c r="AF23" s="73" t="e">
        <f>SUMIFS(#REF!,#REF!,$C23,#REF!,$L23)</f>
        <v>#REF!</v>
      </c>
      <c r="AG23" s="73" t="e">
        <f>SUMIFS(#REF!,#REF!,$C23,#REF!,$L23)</f>
        <v>#REF!</v>
      </c>
      <c r="AJ23" s="70" t="s">
        <v>1687</v>
      </c>
      <c r="AK23" t="e">
        <f t="shared" si="7"/>
        <v>#REF!</v>
      </c>
      <c r="AL23" s="6" t="e">
        <f t="shared" si="8"/>
        <v>#REF!</v>
      </c>
      <c r="AM23" s="6" t="e">
        <f t="shared" si="8"/>
        <v>#REF!</v>
      </c>
      <c r="AN23" s="6" t="e">
        <f t="shared" si="8"/>
        <v>#REF!</v>
      </c>
      <c r="AO23" s="6" t="e">
        <f t="shared" si="8"/>
        <v>#REF!</v>
      </c>
      <c r="AP23" s="6" t="e">
        <f t="shared" si="8"/>
        <v>#REF!</v>
      </c>
      <c r="AQ23" s="6" t="e">
        <f t="shared" si="8"/>
        <v>#REF!</v>
      </c>
      <c r="AR23" s="6" t="e">
        <f t="shared" si="8"/>
        <v>#REF!</v>
      </c>
      <c r="AS23" s="6" t="e">
        <f t="shared" si="8"/>
        <v>#REF!</v>
      </c>
      <c r="AT23" s="6" t="e">
        <f t="shared" si="8"/>
        <v>#REF!</v>
      </c>
      <c r="AU23" s="6" t="e">
        <f t="shared" si="8"/>
        <v>#REF!</v>
      </c>
      <c r="AV23" s="6" t="e">
        <f t="shared" si="8"/>
        <v>#REF!</v>
      </c>
      <c r="AW23" s="6" t="e">
        <f t="shared" si="8"/>
        <v>#REF!</v>
      </c>
      <c r="AX23" t="e">
        <f t="shared" si="9"/>
        <v>#REF!</v>
      </c>
      <c r="AY23" s="6" t="e">
        <f t="shared" si="21"/>
        <v>#REF!</v>
      </c>
      <c r="AZ23" s="48" t="e">
        <f t="shared" si="10"/>
        <v>#REF!</v>
      </c>
      <c r="BA23" s="74" t="e">
        <f t="shared" si="11"/>
        <v>#REF!</v>
      </c>
      <c r="BD23" s="3" t="str">
        <f>VLOOKUP(C23,Schools!A:Q,17,0)</f>
        <v>A</v>
      </c>
      <c r="BE23" s="47" t="e">
        <f t="shared" si="12"/>
        <v>#REF!</v>
      </c>
      <c r="BF23" s="47" t="e">
        <f t="shared" si="13"/>
        <v>#REF!</v>
      </c>
      <c r="BG23" s="47" t="e">
        <f t="shared" si="14"/>
        <v>#REF!</v>
      </c>
      <c r="BH23" s="47" t="e">
        <f t="shared" si="15"/>
        <v>#REF!</v>
      </c>
      <c r="BI23" s="48" t="e">
        <f t="shared" si="22"/>
        <v>#REF!</v>
      </c>
      <c r="BJ23" s="47" t="e">
        <f t="shared" si="16"/>
        <v>#REF!</v>
      </c>
      <c r="BK23" s="6" t="e">
        <f t="shared" si="23"/>
        <v>#REF!</v>
      </c>
      <c r="BL23" s="47" t="e">
        <f t="shared" si="24"/>
        <v>#REF!</v>
      </c>
      <c r="BM23" s="1" t="e">
        <f t="shared" si="25"/>
        <v>#REF!</v>
      </c>
      <c r="BN23" s="47" t="e">
        <f t="shared" si="26"/>
        <v>#REF!</v>
      </c>
      <c r="BO23" s="1" t="e">
        <f t="shared" si="27"/>
        <v>#REF!</v>
      </c>
      <c r="BP23" s="48" t="e">
        <f t="shared" si="28"/>
        <v>#REF!</v>
      </c>
      <c r="BQ23" s="48" t="e">
        <f t="shared" si="17"/>
        <v>#REF!</v>
      </c>
      <c r="BR23" t="e">
        <f t="shared" si="29"/>
        <v>#REF!</v>
      </c>
    </row>
    <row r="24" spans="1:70" x14ac:dyDescent="0.25">
      <c r="A24" t="str">
        <f t="shared" si="18"/>
        <v>High Needs topups</v>
      </c>
      <c r="B24" s="71">
        <v>44026</v>
      </c>
      <c r="C24" s="70">
        <f>Schools!A12</f>
        <v>3021002</v>
      </c>
      <c r="D24" t="str">
        <f>VLOOKUP(C24,Schools!A:B,2,0)</f>
        <v>Moss Hall Nursery</v>
      </c>
      <c r="E24" t="str">
        <f>VLOOKUP(C24,Schools!$A:$Z,3,0)</f>
        <v>M</v>
      </c>
      <c r="F24" s="72" t="e">
        <f>SUMIFS(#REF!,#REF!,C24,#REF!, SEN!L24)</f>
        <v>#REF!</v>
      </c>
      <c r="G24" s="70" t="s">
        <v>1227</v>
      </c>
      <c r="H24" s="70" t="s">
        <v>1688</v>
      </c>
      <c r="I24" t="str">
        <f t="shared" si="19"/>
        <v>various/543965</v>
      </c>
      <c r="J24">
        <f>VLOOKUP(C24,Schools!$A:$Z,9,0)</f>
        <v>400072</v>
      </c>
      <c r="K24" s="70" t="s">
        <v>487</v>
      </c>
      <c r="L24" s="70" t="s">
        <v>381</v>
      </c>
      <c r="M24" s="70" t="s">
        <v>530</v>
      </c>
      <c r="N24" t="str">
        <f>VLOOKUP(C24,Schools!A:D,4,0)</f>
        <v>Nursery</v>
      </c>
      <c r="O24" s="70" t="s">
        <v>1689</v>
      </c>
      <c r="P24">
        <f t="shared" si="20"/>
        <v>543965</v>
      </c>
      <c r="Q24" s="73" t="e">
        <f>SUMIFS(#REF!,#REF!,$C24,#REF!,$L24)</f>
        <v>#REF!</v>
      </c>
      <c r="R24" s="73" t="e">
        <f>SUMIFS(#REF!,#REF!,$C24,#REF!,$L24)</f>
        <v>#REF!</v>
      </c>
      <c r="S24" s="73" t="e">
        <f>SUMIFS(#REF!,#REF!,$C24,#REF!,$L24)</f>
        <v>#REF!</v>
      </c>
      <c r="T24" s="73" t="e">
        <f>SUMIFS(#REF!,#REF!,$C24,#REF!,$L24)</f>
        <v>#REF!</v>
      </c>
      <c r="U24" s="73" t="e">
        <f>SUMIFS(#REF!,#REF!,$C24,#REF!,$L24)</f>
        <v>#REF!</v>
      </c>
      <c r="V24" s="73" t="e">
        <f>SUMIFS(#REF!,#REF!,$C24,#REF!,$L24)</f>
        <v>#REF!</v>
      </c>
      <c r="W24" s="73" t="e">
        <f>SUMIFS(#REF!,#REF!,$C24,#REF!,$L24)</f>
        <v>#REF!</v>
      </c>
      <c r="X24" s="73" t="e">
        <f>SUMIFS(#REF!,#REF!,$C24,#REF!,$L24)</f>
        <v>#REF!</v>
      </c>
      <c r="Y24" s="73" t="e">
        <f>SUMIFS(#REF!,#REF!,$C24,#REF!,$L24)</f>
        <v>#REF!</v>
      </c>
      <c r="Z24" s="73" t="e">
        <f>SUMIFS(#REF!,#REF!,$C24,#REF!,$L24)</f>
        <v>#REF!</v>
      </c>
      <c r="AA24" s="73" t="e">
        <f>SUMIFS(#REF!,#REF!,$C24,#REF!,$L24)</f>
        <v>#REF!</v>
      </c>
      <c r="AB24" s="73" t="e">
        <f>SUMIFS(#REF!,#REF!,$C24,#REF!,$L24)</f>
        <v>#REF!</v>
      </c>
      <c r="AC24" s="47" t="e">
        <f t="shared" si="5"/>
        <v>#REF!</v>
      </c>
      <c r="AD24" s="47" t="e">
        <f t="shared" si="6"/>
        <v>#REF!</v>
      </c>
      <c r="AE24" s="73" t="e">
        <f>SUMIFS(#REF!,#REF!,$C24,#REF!,$L24)</f>
        <v>#REF!</v>
      </c>
      <c r="AF24" s="73" t="e">
        <f>SUMIFS(#REF!,#REF!,$C24,#REF!,$L24)</f>
        <v>#REF!</v>
      </c>
      <c r="AG24" s="73" t="e">
        <f>SUMIFS(#REF!,#REF!,$C24,#REF!,$L24)</f>
        <v>#REF!</v>
      </c>
      <c r="AJ24" s="70" t="s">
        <v>1687</v>
      </c>
      <c r="AK24" t="e">
        <f t="shared" si="7"/>
        <v>#REF!</v>
      </c>
      <c r="AL24" s="6" t="e">
        <f t="shared" si="8"/>
        <v>#REF!</v>
      </c>
      <c r="AM24" s="6" t="e">
        <f t="shared" si="8"/>
        <v>#REF!</v>
      </c>
      <c r="AN24" s="6" t="e">
        <f t="shared" si="8"/>
        <v>#REF!</v>
      </c>
      <c r="AO24" s="6" t="e">
        <f t="shared" si="8"/>
        <v>#REF!</v>
      </c>
      <c r="AP24" s="6" t="e">
        <f t="shared" si="8"/>
        <v>#REF!</v>
      </c>
      <c r="AQ24" s="6" t="e">
        <f t="shared" si="8"/>
        <v>#REF!</v>
      </c>
      <c r="AR24" s="6" t="e">
        <f t="shared" si="8"/>
        <v>#REF!</v>
      </c>
      <c r="AS24" s="6" t="e">
        <f t="shared" si="8"/>
        <v>#REF!</v>
      </c>
      <c r="AT24" s="6" t="e">
        <f t="shared" si="8"/>
        <v>#REF!</v>
      </c>
      <c r="AU24" s="6" t="e">
        <f t="shared" si="8"/>
        <v>#REF!</v>
      </c>
      <c r="AV24" s="6" t="e">
        <f t="shared" si="8"/>
        <v>#REF!</v>
      </c>
      <c r="AW24" s="6" t="e">
        <f t="shared" si="8"/>
        <v>#REF!</v>
      </c>
      <c r="AX24" t="e">
        <f t="shared" si="9"/>
        <v>#REF!</v>
      </c>
      <c r="AY24" s="6" t="e">
        <f t="shared" si="21"/>
        <v>#REF!</v>
      </c>
      <c r="AZ24" s="48" t="e">
        <f t="shared" si="10"/>
        <v>#REF!</v>
      </c>
      <c r="BA24" s="74" t="e">
        <f t="shared" si="11"/>
        <v>#REF!</v>
      </c>
      <c r="BD24" s="3" t="str">
        <f>VLOOKUP(C24,Schools!A:Q,17,0)</f>
        <v>A</v>
      </c>
      <c r="BE24" s="47" t="e">
        <f t="shared" si="12"/>
        <v>#REF!</v>
      </c>
      <c r="BF24" s="47" t="e">
        <f t="shared" si="13"/>
        <v>#REF!</v>
      </c>
      <c r="BG24" s="47" t="e">
        <f t="shared" si="14"/>
        <v>#REF!</v>
      </c>
      <c r="BH24" s="47" t="e">
        <f t="shared" si="15"/>
        <v>#REF!</v>
      </c>
      <c r="BI24" s="48" t="e">
        <f t="shared" si="22"/>
        <v>#REF!</v>
      </c>
      <c r="BJ24" s="47" t="e">
        <f t="shared" si="16"/>
        <v>#REF!</v>
      </c>
      <c r="BK24" s="6" t="e">
        <f t="shared" si="23"/>
        <v>#REF!</v>
      </c>
      <c r="BL24" s="47" t="e">
        <f t="shared" si="24"/>
        <v>#REF!</v>
      </c>
      <c r="BM24" s="1" t="e">
        <f t="shared" si="25"/>
        <v>#REF!</v>
      </c>
      <c r="BN24" s="47" t="e">
        <f t="shared" si="26"/>
        <v>#REF!</v>
      </c>
      <c r="BO24" s="1" t="e">
        <f t="shared" si="27"/>
        <v>#REF!</v>
      </c>
      <c r="BP24" s="48" t="e">
        <f t="shared" si="28"/>
        <v>#REF!</v>
      </c>
      <c r="BQ24" s="48" t="e">
        <f t="shared" si="17"/>
        <v>#REF!</v>
      </c>
      <c r="BR24" t="e">
        <f t="shared" si="29"/>
        <v>#REF!</v>
      </c>
    </row>
    <row r="25" spans="1:70" x14ac:dyDescent="0.25">
      <c r="A25" t="str">
        <f t="shared" si="18"/>
        <v>High Needs topups</v>
      </c>
      <c r="B25" s="71">
        <v>44026</v>
      </c>
      <c r="C25" s="70">
        <f>Schools!A14</f>
        <v>3023520</v>
      </c>
      <c r="D25" t="str">
        <f>VLOOKUP(C25,Schools!A:B,2,0)</f>
        <v>Akiva School</v>
      </c>
      <c r="E25" t="str">
        <f>VLOOKUP(C25,Schools!$A:$Z,3,0)</f>
        <v>M</v>
      </c>
      <c r="F25" s="72" t="e">
        <f>SUMIFS(#REF!,#REF!,C25,#REF!, SEN!L25)</f>
        <v>#REF!</v>
      </c>
      <c r="G25" s="70" t="s">
        <v>1227</v>
      </c>
      <c r="H25" s="70" t="s">
        <v>1688</v>
      </c>
      <c r="I25" t="str">
        <f t="shared" si="19"/>
        <v>various/543965</v>
      </c>
      <c r="J25">
        <f>VLOOKUP(C25,Schools!$A:$Z,9,0)</f>
        <v>400125</v>
      </c>
      <c r="K25" s="70" t="s">
        <v>487</v>
      </c>
      <c r="L25" s="70" t="s">
        <v>381</v>
      </c>
      <c r="M25" s="70" t="s">
        <v>530</v>
      </c>
      <c r="N25" t="str">
        <f>VLOOKUP(C25,Schools!A:D,4,0)</f>
        <v>Primary</v>
      </c>
      <c r="O25" s="70" t="s">
        <v>1689</v>
      </c>
      <c r="P25">
        <f t="shared" si="20"/>
        <v>543965</v>
      </c>
      <c r="Q25" s="73" t="e">
        <f>SUMIFS(#REF!,#REF!,$C25,#REF!,$L25)</f>
        <v>#REF!</v>
      </c>
      <c r="R25" s="73" t="e">
        <f>SUMIFS(#REF!,#REF!,$C25,#REF!,$L25)</f>
        <v>#REF!</v>
      </c>
      <c r="S25" s="73" t="e">
        <f>SUMIFS(#REF!,#REF!,$C25,#REF!,$L25)</f>
        <v>#REF!</v>
      </c>
      <c r="T25" s="73" t="e">
        <f>SUMIFS(#REF!,#REF!,$C25,#REF!,$L25)</f>
        <v>#REF!</v>
      </c>
      <c r="U25" s="73" t="e">
        <f>SUMIFS(#REF!,#REF!,$C25,#REF!,$L25)</f>
        <v>#REF!</v>
      </c>
      <c r="V25" s="73" t="e">
        <f>SUMIFS(#REF!,#REF!,$C25,#REF!,$L25)</f>
        <v>#REF!</v>
      </c>
      <c r="W25" s="73" t="e">
        <f>SUMIFS(#REF!,#REF!,$C25,#REF!,$L25)</f>
        <v>#REF!</v>
      </c>
      <c r="X25" s="73" t="e">
        <f>SUMIFS(#REF!,#REF!,$C25,#REF!,$L25)</f>
        <v>#REF!</v>
      </c>
      <c r="Y25" s="73" t="e">
        <f>SUMIFS(#REF!,#REF!,$C25,#REF!,$L25)</f>
        <v>#REF!</v>
      </c>
      <c r="Z25" s="73" t="e">
        <f>SUMIFS(#REF!,#REF!,$C25,#REF!,$L25)</f>
        <v>#REF!</v>
      </c>
      <c r="AA25" s="73" t="e">
        <f>SUMIFS(#REF!,#REF!,$C25,#REF!,$L25)</f>
        <v>#REF!</v>
      </c>
      <c r="AB25" s="73" t="e">
        <f>SUMIFS(#REF!,#REF!,$C25,#REF!,$L25)</f>
        <v>#REF!</v>
      </c>
      <c r="AC25" s="47" t="e">
        <f t="shared" si="5"/>
        <v>#REF!</v>
      </c>
      <c r="AD25" s="47" t="e">
        <f t="shared" si="6"/>
        <v>#REF!</v>
      </c>
      <c r="AE25" s="73" t="e">
        <f>SUMIFS(#REF!,#REF!,$C25,#REF!,$L25)</f>
        <v>#REF!</v>
      </c>
      <c r="AF25" s="73" t="e">
        <f>SUMIFS(#REF!,#REF!,$C25,#REF!,$L25)</f>
        <v>#REF!</v>
      </c>
      <c r="AG25" s="73" t="e">
        <f>SUMIFS(#REF!,#REF!,$C25,#REF!,$L25)</f>
        <v>#REF!</v>
      </c>
      <c r="AJ25" s="70" t="s">
        <v>1687</v>
      </c>
      <c r="AK25" t="e">
        <f t="shared" si="7"/>
        <v>#REF!</v>
      </c>
      <c r="AL25" s="6" t="e">
        <f t="shared" si="8"/>
        <v>#REF!</v>
      </c>
      <c r="AM25" s="6" t="e">
        <f t="shared" si="8"/>
        <v>#REF!</v>
      </c>
      <c r="AN25" s="6" t="e">
        <f t="shared" si="8"/>
        <v>#REF!</v>
      </c>
      <c r="AO25" s="6" t="e">
        <f t="shared" si="8"/>
        <v>#REF!</v>
      </c>
      <c r="AP25" s="6" t="e">
        <f t="shared" si="8"/>
        <v>#REF!</v>
      </c>
      <c r="AQ25" s="6" t="e">
        <f t="shared" si="8"/>
        <v>#REF!</v>
      </c>
      <c r="AR25" s="6" t="e">
        <f t="shared" si="8"/>
        <v>#REF!</v>
      </c>
      <c r="AS25" s="6" t="e">
        <f t="shared" si="8"/>
        <v>#REF!</v>
      </c>
      <c r="AT25" s="6" t="e">
        <f t="shared" si="8"/>
        <v>#REF!</v>
      </c>
      <c r="AU25" s="6" t="e">
        <f t="shared" si="8"/>
        <v>#REF!</v>
      </c>
      <c r="AV25" s="6" t="e">
        <f t="shared" si="8"/>
        <v>#REF!</v>
      </c>
      <c r="AW25" s="6" t="e">
        <f t="shared" si="8"/>
        <v>#REF!</v>
      </c>
      <c r="AX25" t="e">
        <f t="shared" si="9"/>
        <v>#REF!</v>
      </c>
      <c r="AY25" s="6" t="e">
        <f t="shared" si="21"/>
        <v>#REF!</v>
      </c>
      <c r="AZ25" s="48" t="e">
        <f t="shared" si="10"/>
        <v>#REF!</v>
      </c>
      <c r="BA25" s="74" t="e">
        <f t="shared" si="11"/>
        <v>#REF!</v>
      </c>
      <c r="BD25" s="3" t="str">
        <f>VLOOKUP(C25,Schools!A:Q,17,0)</f>
        <v>C</v>
      </c>
      <c r="BE25" s="47" t="e">
        <f t="shared" si="12"/>
        <v>#REF!</v>
      </c>
      <c r="BF25" s="47" t="e">
        <f t="shared" si="13"/>
        <v>#REF!</v>
      </c>
      <c r="BG25" s="47" t="e">
        <f t="shared" si="14"/>
        <v>#REF!</v>
      </c>
      <c r="BH25" s="47" t="e">
        <f t="shared" si="15"/>
        <v>#REF!</v>
      </c>
      <c r="BI25" s="48" t="e">
        <f t="shared" si="22"/>
        <v>#REF!</v>
      </c>
      <c r="BJ25" s="47" t="e">
        <f t="shared" si="16"/>
        <v>#REF!</v>
      </c>
      <c r="BK25" s="6" t="e">
        <f t="shared" si="23"/>
        <v>#REF!</v>
      </c>
      <c r="BL25" s="47" t="e">
        <f t="shared" si="24"/>
        <v>#REF!</v>
      </c>
      <c r="BM25" s="1" t="e">
        <f t="shared" si="25"/>
        <v>#REF!</v>
      </c>
      <c r="BN25" s="47" t="e">
        <f t="shared" si="26"/>
        <v>#REF!</v>
      </c>
      <c r="BO25" s="1" t="e">
        <f t="shared" si="27"/>
        <v>#REF!</v>
      </c>
      <c r="BP25" s="48" t="e">
        <f t="shared" si="28"/>
        <v>#REF!</v>
      </c>
      <c r="BQ25" s="48" t="e">
        <f t="shared" si="17"/>
        <v>#REF!</v>
      </c>
      <c r="BR25" t="e">
        <f t="shared" si="29"/>
        <v>#REF!</v>
      </c>
    </row>
    <row r="26" spans="1:70" x14ac:dyDescent="0.25">
      <c r="A26" t="str">
        <f t="shared" si="18"/>
        <v>High Needs topups</v>
      </c>
      <c r="B26" s="71">
        <v>44026</v>
      </c>
      <c r="C26" s="70">
        <f>Schools!A15</f>
        <v>3023300</v>
      </c>
      <c r="D26" t="str">
        <f>VLOOKUP(C26,Schools!A:B,2,0)</f>
        <v>All Saints' CE Primary School NW2</v>
      </c>
      <c r="E26" t="str">
        <f>VLOOKUP(C26,Schools!$A:$Z,3,0)</f>
        <v>M</v>
      </c>
      <c r="F26" s="72" t="e">
        <f>SUMIFS(#REF!,#REF!,C26,#REF!, SEN!L26)</f>
        <v>#REF!</v>
      </c>
      <c r="G26" s="70" t="s">
        <v>1227</v>
      </c>
      <c r="H26" s="70" t="s">
        <v>1688</v>
      </c>
      <c r="I26" t="str">
        <f t="shared" si="19"/>
        <v>various/543965</v>
      </c>
      <c r="J26">
        <f>VLOOKUP(C26,Schools!$A:$Z,9,0)</f>
        <v>400069</v>
      </c>
      <c r="K26" s="70" t="s">
        <v>487</v>
      </c>
      <c r="L26" s="70" t="s">
        <v>381</v>
      </c>
      <c r="M26" s="70" t="s">
        <v>530</v>
      </c>
      <c r="N26" t="str">
        <f>VLOOKUP(C26,Schools!A:D,4,0)</f>
        <v>Primary</v>
      </c>
      <c r="O26" s="70" t="s">
        <v>1689</v>
      </c>
      <c r="P26">
        <f t="shared" si="20"/>
        <v>543965</v>
      </c>
      <c r="Q26" s="73" t="e">
        <f>SUMIFS(#REF!,#REF!,$C26,#REF!,$L26)</f>
        <v>#REF!</v>
      </c>
      <c r="R26" s="73" t="e">
        <f>SUMIFS(#REF!,#REF!,$C26,#REF!,$L26)</f>
        <v>#REF!</v>
      </c>
      <c r="S26" s="73" t="e">
        <f>SUMIFS(#REF!,#REF!,$C26,#REF!,$L26)</f>
        <v>#REF!</v>
      </c>
      <c r="T26" s="73" t="e">
        <f>SUMIFS(#REF!,#REF!,$C26,#REF!,$L26)</f>
        <v>#REF!</v>
      </c>
      <c r="U26" s="73" t="e">
        <f>SUMIFS(#REF!,#REF!,$C26,#REF!,$L26)</f>
        <v>#REF!</v>
      </c>
      <c r="V26" s="73" t="e">
        <f>SUMIFS(#REF!,#REF!,$C26,#REF!,$L26)</f>
        <v>#REF!</v>
      </c>
      <c r="W26" s="73" t="e">
        <f>SUMIFS(#REF!,#REF!,$C26,#REF!,$L26)</f>
        <v>#REF!</v>
      </c>
      <c r="X26" s="73" t="e">
        <f>SUMIFS(#REF!,#REF!,$C26,#REF!,$L26)</f>
        <v>#REF!</v>
      </c>
      <c r="Y26" s="73" t="e">
        <f>SUMIFS(#REF!,#REF!,$C26,#REF!,$L26)</f>
        <v>#REF!</v>
      </c>
      <c r="Z26" s="73" t="e">
        <f>SUMIFS(#REF!,#REF!,$C26,#REF!,$L26)</f>
        <v>#REF!</v>
      </c>
      <c r="AA26" s="73" t="e">
        <f>SUMIFS(#REF!,#REF!,$C26,#REF!,$L26)</f>
        <v>#REF!</v>
      </c>
      <c r="AB26" s="73" t="e">
        <f>SUMIFS(#REF!,#REF!,$C26,#REF!,$L26)</f>
        <v>#REF!</v>
      </c>
      <c r="AC26" s="47" t="e">
        <f t="shared" si="5"/>
        <v>#REF!</v>
      </c>
      <c r="AD26" s="47" t="e">
        <f t="shared" si="6"/>
        <v>#REF!</v>
      </c>
      <c r="AE26" s="73" t="e">
        <f>SUMIFS(#REF!,#REF!,$C26,#REF!,$L26)</f>
        <v>#REF!</v>
      </c>
      <c r="AF26" s="73" t="e">
        <f>SUMIFS(#REF!,#REF!,$C26,#REF!,$L26)</f>
        <v>#REF!</v>
      </c>
      <c r="AG26" s="73" t="e">
        <f>SUMIFS(#REF!,#REF!,$C26,#REF!,$L26)</f>
        <v>#REF!</v>
      </c>
      <c r="AJ26" s="70" t="s">
        <v>1687</v>
      </c>
      <c r="AK26" t="e">
        <f t="shared" si="7"/>
        <v>#REF!</v>
      </c>
      <c r="AL26" s="6" t="e">
        <f t="shared" si="8"/>
        <v>#REF!</v>
      </c>
      <c r="AM26" s="6" t="e">
        <f t="shared" si="8"/>
        <v>#REF!</v>
      </c>
      <c r="AN26" s="6" t="e">
        <f t="shared" si="8"/>
        <v>#REF!</v>
      </c>
      <c r="AO26" s="6" t="e">
        <f t="shared" si="8"/>
        <v>#REF!</v>
      </c>
      <c r="AP26" s="6" t="e">
        <f t="shared" si="8"/>
        <v>#REF!</v>
      </c>
      <c r="AQ26" s="6" t="e">
        <f t="shared" si="8"/>
        <v>#REF!</v>
      </c>
      <c r="AR26" s="6" t="e">
        <f t="shared" si="8"/>
        <v>#REF!</v>
      </c>
      <c r="AS26" s="6" t="e">
        <f t="shared" si="8"/>
        <v>#REF!</v>
      </c>
      <c r="AT26" s="6" t="e">
        <f t="shared" si="8"/>
        <v>#REF!</v>
      </c>
      <c r="AU26" s="6" t="e">
        <f t="shared" si="8"/>
        <v>#REF!</v>
      </c>
      <c r="AV26" s="6" t="e">
        <f t="shared" si="8"/>
        <v>#REF!</v>
      </c>
      <c r="AW26" s="6" t="e">
        <f t="shared" si="8"/>
        <v>#REF!</v>
      </c>
      <c r="AX26" t="e">
        <f t="shared" si="9"/>
        <v>#REF!</v>
      </c>
      <c r="AY26" s="6" t="e">
        <f t="shared" si="21"/>
        <v>#REF!</v>
      </c>
      <c r="AZ26" s="48" t="e">
        <f t="shared" si="10"/>
        <v>#REF!</v>
      </c>
      <c r="BA26" s="74" t="e">
        <f t="shared" si="11"/>
        <v>#REF!</v>
      </c>
      <c r="BD26" s="3" t="str">
        <f>VLOOKUP(C26,Schools!A:Q,17,0)</f>
        <v>A</v>
      </c>
      <c r="BE26" s="47" t="e">
        <f t="shared" si="12"/>
        <v>#REF!</v>
      </c>
      <c r="BF26" s="47" t="e">
        <f t="shared" si="13"/>
        <v>#REF!</v>
      </c>
      <c r="BG26" s="47" t="e">
        <f t="shared" si="14"/>
        <v>#REF!</v>
      </c>
      <c r="BH26" s="47" t="e">
        <f t="shared" si="15"/>
        <v>#REF!</v>
      </c>
      <c r="BI26" s="48" t="e">
        <f t="shared" si="22"/>
        <v>#REF!</v>
      </c>
      <c r="BJ26" s="47" t="e">
        <f t="shared" si="16"/>
        <v>#REF!</v>
      </c>
      <c r="BK26" s="6" t="e">
        <f t="shared" si="23"/>
        <v>#REF!</v>
      </c>
      <c r="BL26" s="47" t="e">
        <f t="shared" si="24"/>
        <v>#REF!</v>
      </c>
      <c r="BM26" s="1" t="e">
        <f t="shared" si="25"/>
        <v>#REF!</v>
      </c>
      <c r="BN26" s="47" t="e">
        <f t="shared" si="26"/>
        <v>#REF!</v>
      </c>
      <c r="BO26" s="1" t="e">
        <f t="shared" si="27"/>
        <v>#REF!</v>
      </c>
      <c r="BP26" s="48" t="e">
        <f t="shared" si="28"/>
        <v>#REF!</v>
      </c>
      <c r="BQ26" s="48" t="e">
        <f t="shared" si="17"/>
        <v>#REF!</v>
      </c>
      <c r="BR26" t="e">
        <f t="shared" si="29"/>
        <v>#REF!</v>
      </c>
    </row>
    <row r="27" spans="1:70" x14ac:dyDescent="0.25">
      <c r="A27" t="str">
        <f t="shared" si="18"/>
        <v>High Needs topups</v>
      </c>
      <c r="B27" s="71">
        <v>44026</v>
      </c>
      <c r="C27" s="70">
        <f>Schools!A16</f>
        <v>3023317</v>
      </c>
      <c r="D27" t="str">
        <f>VLOOKUP(C27,Schools!A:B,2,0)</f>
        <v>All Saints' CE Primary School, N20</v>
      </c>
      <c r="E27" t="str">
        <f>VLOOKUP(C27,Schools!$A:$Z,3,0)</f>
        <v>M</v>
      </c>
      <c r="F27" s="72" t="e">
        <f>SUMIFS(#REF!,#REF!,C27,#REF!, SEN!L27)</f>
        <v>#REF!</v>
      </c>
      <c r="G27" s="70" t="s">
        <v>1227</v>
      </c>
      <c r="H27" s="70" t="s">
        <v>1688</v>
      </c>
      <c r="I27" t="str">
        <f t="shared" si="19"/>
        <v>various/543965</v>
      </c>
      <c r="J27">
        <f>VLOOKUP(C27,Schools!$A:$Z,9,0)</f>
        <v>400015</v>
      </c>
      <c r="K27" s="70" t="s">
        <v>487</v>
      </c>
      <c r="L27" s="70" t="s">
        <v>381</v>
      </c>
      <c r="M27" s="70" t="s">
        <v>530</v>
      </c>
      <c r="N27" t="str">
        <f>VLOOKUP(C27,Schools!A:D,4,0)</f>
        <v>Primary</v>
      </c>
      <c r="O27" s="70" t="s">
        <v>1689</v>
      </c>
      <c r="P27">
        <f t="shared" si="20"/>
        <v>543965</v>
      </c>
      <c r="Q27" s="73" t="e">
        <f>SUMIFS(#REF!,#REF!,$C27,#REF!,$L27)</f>
        <v>#REF!</v>
      </c>
      <c r="R27" s="73" t="e">
        <f>SUMIFS(#REF!,#REF!,$C27,#REF!,$L27)</f>
        <v>#REF!</v>
      </c>
      <c r="S27" s="73" t="e">
        <f>SUMIFS(#REF!,#REF!,$C27,#REF!,$L27)</f>
        <v>#REF!</v>
      </c>
      <c r="T27" s="73" t="e">
        <f>SUMIFS(#REF!,#REF!,$C27,#REF!,$L27)</f>
        <v>#REF!</v>
      </c>
      <c r="U27" s="73" t="e">
        <f>SUMIFS(#REF!,#REF!,$C27,#REF!,$L27)</f>
        <v>#REF!</v>
      </c>
      <c r="V27" s="73" t="e">
        <f>SUMIFS(#REF!,#REF!,$C27,#REF!,$L27)</f>
        <v>#REF!</v>
      </c>
      <c r="W27" s="73" t="e">
        <f>SUMIFS(#REF!,#REF!,$C27,#REF!,$L27)</f>
        <v>#REF!</v>
      </c>
      <c r="X27" s="73" t="e">
        <f>SUMIFS(#REF!,#REF!,$C27,#REF!,$L27)</f>
        <v>#REF!</v>
      </c>
      <c r="Y27" s="73" t="e">
        <f>SUMIFS(#REF!,#REF!,$C27,#REF!,$L27)</f>
        <v>#REF!</v>
      </c>
      <c r="Z27" s="73" t="e">
        <f>SUMIFS(#REF!,#REF!,$C27,#REF!,$L27)</f>
        <v>#REF!</v>
      </c>
      <c r="AA27" s="73" t="e">
        <f>SUMIFS(#REF!,#REF!,$C27,#REF!,$L27)</f>
        <v>#REF!</v>
      </c>
      <c r="AB27" s="73" t="e">
        <f>SUMIFS(#REF!,#REF!,$C27,#REF!,$L27)</f>
        <v>#REF!</v>
      </c>
      <c r="AC27" s="47" t="e">
        <f t="shared" si="5"/>
        <v>#REF!</v>
      </c>
      <c r="AD27" s="47" t="e">
        <f t="shared" si="6"/>
        <v>#REF!</v>
      </c>
      <c r="AE27" s="73" t="e">
        <f>SUMIFS(#REF!,#REF!,$C27,#REF!,$L27)</f>
        <v>#REF!</v>
      </c>
      <c r="AF27" s="73" t="e">
        <f>SUMIFS(#REF!,#REF!,$C27,#REF!,$L27)</f>
        <v>#REF!</v>
      </c>
      <c r="AG27" s="73" t="e">
        <f>SUMIFS(#REF!,#REF!,$C27,#REF!,$L27)</f>
        <v>#REF!</v>
      </c>
      <c r="AJ27" s="70" t="s">
        <v>1687</v>
      </c>
      <c r="AK27" t="e">
        <f t="shared" si="7"/>
        <v>#REF!</v>
      </c>
      <c r="AL27" s="6" t="e">
        <f t="shared" si="8"/>
        <v>#REF!</v>
      </c>
      <c r="AM27" s="6" t="e">
        <f t="shared" si="8"/>
        <v>#REF!</v>
      </c>
      <c r="AN27" s="6" t="e">
        <f t="shared" si="8"/>
        <v>#REF!</v>
      </c>
      <c r="AO27" s="6" t="e">
        <f t="shared" si="8"/>
        <v>#REF!</v>
      </c>
      <c r="AP27" s="6" t="e">
        <f t="shared" si="8"/>
        <v>#REF!</v>
      </c>
      <c r="AQ27" s="6" t="e">
        <f t="shared" si="8"/>
        <v>#REF!</v>
      </c>
      <c r="AR27" s="6" t="e">
        <f t="shared" si="8"/>
        <v>#REF!</v>
      </c>
      <c r="AS27" s="6" t="e">
        <f t="shared" si="8"/>
        <v>#REF!</v>
      </c>
      <c r="AT27" s="6" t="e">
        <f t="shared" si="8"/>
        <v>#REF!</v>
      </c>
      <c r="AU27" s="6" t="e">
        <f t="shared" si="8"/>
        <v>#REF!</v>
      </c>
      <c r="AV27" s="6" t="e">
        <f t="shared" si="8"/>
        <v>#REF!</v>
      </c>
      <c r="AW27" s="6" t="e">
        <f t="shared" si="8"/>
        <v>#REF!</v>
      </c>
      <c r="AX27" t="e">
        <f t="shared" si="9"/>
        <v>#REF!</v>
      </c>
      <c r="AY27" s="6" t="e">
        <f t="shared" si="21"/>
        <v>#REF!</v>
      </c>
      <c r="AZ27" s="48" t="e">
        <f t="shared" si="10"/>
        <v>#REF!</v>
      </c>
      <c r="BA27" s="74" t="e">
        <f t="shared" si="11"/>
        <v>#REF!</v>
      </c>
      <c r="BD27" s="3" t="str">
        <f>VLOOKUP(C27,Schools!A:Q,17,0)</f>
        <v>A</v>
      </c>
      <c r="BE27" s="47" t="e">
        <f t="shared" si="12"/>
        <v>#REF!</v>
      </c>
      <c r="BF27" s="47" t="e">
        <f t="shared" si="13"/>
        <v>#REF!</v>
      </c>
      <c r="BG27" s="47" t="e">
        <f t="shared" si="14"/>
        <v>#REF!</v>
      </c>
      <c r="BH27" s="47" t="e">
        <f t="shared" si="15"/>
        <v>#REF!</v>
      </c>
      <c r="BI27" s="48" t="e">
        <f t="shared" si="22"/>
        <v>#REF!</v>
      </c>
      <c r="BJ27" s="47" t="e">
        <f t="shared" si="16"/>
        <v>#REF!</v>
      </c>
      <c r="BK27" s="6" t="e">
        <f t="shared" si="23"/>
        <v>#REF!</v>
      </c>
      <c r="BL27" s="47" t="e">
        <f t="shared" si="24"/>
        <v>#REF!</v>
      </c>
      <c r="BM27" s="1" t="e">
        <f t="shared" si="25"/>
        <v>#REF!</v>
      </c>
      <c r="BN27" s="47" t="e">
        <f t="shared" si="26"/>
        <v>#REF!</v>
      </c>
      <c r="BO27" s="1" t="e">
        <f t="shared" si="27"/>
        <v>#REF!</v>
      </c>
      <c r="BP27" s="48" t="e">
        <f t="shared" si="28"/>
        <v>#REF!</v>
      </c>
      <c r="BQ27" s="48" t="e">
        <f t="shared" si="17"/>
        <v>#REF!</v>
      </c>
      <c r="BR27" t="e">
        <f t="shared" si="29"/>
        <v>#REF!</v>
      </c>
    </row>
    <row r="28" spans="1:70" x14ac:dyDescent="0.25">
      <c r="A28" t="str">
        <f t="shared" si="18"/>
        <v>High Needs topups</v>
      </c>
      <c r="B28" s="71">
        <v>44026</v>
      </c>
      <c r="C28" s="70">
        <f>Schools!A17</f>
        <v>3022020</v>
      </c>
      <c r="D28" t="str">
        <f>VLOOKUP(C28,Schools!A:B,2,0)</f>
        <v>Alma Primary</v>
      </c>
      <c r="E28" t="str">
        <f>VLOOKUP(C28,Schools!$A:$Z,3,0)</f>
        <v>A</v>
      </c>
      <c r="F28" s="72" t="e">
        <f>SUMIFS(#REF!,#REF!,C28,#REF!, SEN!L28)</f>
        <v>#REF!</v>
      </c>
      <c r="G28" s="70" t="s">
        <v>1227</v>
      </c>
      <c r="H28" s="70" t="s">
        <v>1688</v>
      </c>
      <c r="I28" t="str">
        <f t="shared" si="19"/>
        <v>various/516500</v>
      </c>
      <c r="J28">
        <f>VLOOKUP(C28,Schools!$A:$Z,9,0)</f>
        <v>156270</v>
      </c>
      <c r="K28" s="70" t="s">
        <v>487</v>
      </c>
      <c r="L28" s="70" t="s">
        <v>381</v>
      </c>
      <c r="M28" s="70" t="s">
        <v>530</v>
      </c>
      <c r="N28" t="str">
        <f>VLOOKUP(C28,Schools!A:D,4,0)</f>
        <v>Primary</v>
      </c>
      <c r="O28" s="70" t="s">
        <v>1689</v>
      </c>
      <c r="P28">
        <f t="shared" si="20"/>
        <v>516500</v>
      </c>
      <c r="Q28" s="73" t="e">
        <f>SUMIFS(#REF!,#REF!,$C28,#REF!,$L28)</f>
        <v>#REF!</v>
      </c>
      <c r="R28" s="73" t="e">
        <f>SUMIFS(#REF!,#REF!,$C28,#REF!,$L28)</f>
        <v>#REF!</v>
      </c>
      <c r="S28" s="73" t="e">
        <f>SUMIFS(#REF!,#REF!,$C28,#REF!,$L28)</f>
        <v>#REF!</v>
      </c>
      <c r="T28" s="73" t="e">
        <f>SUMIFS(#REF!,#REF!,$C28,#REF!,$L28)</f>
        <v>#REF!</v>
      </c>
      <c r="U28" s="73" t="e">
        <f>SUMIFS(#REF!,#REF!,$C28,#REF!,$L28)</f>
        <v>#REF!</v>
      </c>
      <c r="V28" s="73" t="e">
        <f>SUMIFS(#REF!,#REF!,$C28,#REF!,$L28)</f>
        <v>#REF!</v>
      </c>
      <c r="W28" s="73" t="e">
        <f>SUMIFS(#REF!,#REF!,$C28,#REF!,$L28)</f>
        <v>#REF!</v>
      </c>
      <c r="X28" s="73" t="e">
        <f>SUMIFS(#REF!,#REF!,$C28,#REF!,$L28)</f>
        <v>#REF!</v>
      </c>
      <c r="Y28" s="73" t="e">
        <f>SUMIFS(#REF!,#REF!,$C28,#REF!,$L28)</f>
        <v>#REF!</v>
      </c>
      <c r="Z28" s="73" t="e">
        <f>SUMIFS(#REF!,#REF!,$C28,#REF!,$L28)</f>
        <v>#REF!</v>
      </c>
      <c r="AA28" s="73" t="e">
        <f>SUMIFS(#REF!,#REF!,$C28,#REF!,$L28)</f>
        <v>#REF!</v>
      </c>
      <c r="AB28" s="73" t="e">
        <f>SUMIFS(#REF!,#REF!,$C28,#REF!,$L28)</f>
        <v>#REF!</v>
      </c>
      <c r="AC28" s="47" t="e">
        <f t="shared" si="5"/>
        <v>#REF!</v>
      </c>
      <c r="AD28" s="47" t="e">
        <f t="shared" si="6"/>
        <v>#REF!</v>
      </c>
      <c r="AE28" s="73" t="e">
        <f>SUMIFS(#REF!,#REF!,$C28,#REF!,$L28)</f>
        <v>#REF!</v>
      </c>
      <c r="AF28" s="73" t="e">
        <f>SUMIFS(#REF!,#REF!,$C28,#REF!,$L28)</f>
        <v>#REF!</v>
      </c>
      <c r="AG28" s="73" t="e">
        <f>SUMIFS(#REF!,#REF!,$C28,#REF!,$L28)</f>
        <v>#REF!</v>
      </c>
      <c r="AJ28" s="70" t="s">
        <v>1687</v>
      </c>
      <c r="AK28" t="e">
        <f t="shared" si="7"/>
        <v>#REF!</v>
      </c>
      <c r="AL28" s="6" t="e">
        <f t="shared" si="8"/>
        <v>#REF!</v>
      </c>
      <c r="AM28" s="6" t="e">
        <f t="shared" si="8"/>
        <v>#REF!</v>
      </c>
      <c r="AN28" s="6" t="e">
        <f t="shared" si="8"/>
        <v>#REF!</v>
      </c>
      <c r="AO28" s="6" t="e">
        <f t="shared" si="8"/>
        <v>#REF!</v>
      </c>
      <c r="AP28" s="6" t="e">
        <f t="shared" si="8"/>
        <v>#REF!</v>
      </c>
      <c r="AQ28" s="6" t="e">
        <f t="shared" si="8"/>
        <v>#REF!</v>
      </c>
      <c r="AR28" s="6" t="e">
        <f t="shared" si="8"/>
        <v>#REF!</v>
      </c>
      <c r="AS28" s="6" t="e">
        <f t="shared" si="8"/>
        <v>#REF!</v>
      </c>
      <c r="AT28" s="6" t="e">
        <f t="shared" si="8"/>
        <v>#REF!</v>
      </c>
      <c r="AU28" s="6" t="e">
        <f t="shared" si="8"/>
        <v>#REF!</v>
      </c>
      <c r="AV28" s="6" t="e">
        <f t="shared" si="8"/>
        <v>#REF!</v>
      </c>
      <c r="AW28" s="6" t="e">
        <f t="shared" si="8"/>
        <v>#REF!</v>
      </c>
      <c r="AX28" t="e">
        <f t="shared" si="9"/>
        <v>#REF!</v>
      </c>
      <c r="AY28" s="6" t="e">
        <f t="shared" si="21"/>
        <v>#REF!</v>
      </c>
      <c r="AZ28" s="48" t="e">
        <f t="shared" si="10"/>
        <v>#REF!</v>
      </c>
      <c r="BA28" s="74" t="e">
        <f t="shared" si="11"/>
        <v>#REF!</v>
      </c>
      <c r="BD28" s="3" t="str">
        <f>VLOOKUP(C28,Schools!A:Q,17,0)</f>
        <v>Academy</v>
      </c>
      <c r="BE28" s="47" t="e">
        <f t="shared" si="12"/>
        <v>#REF!</v>
      </c>
      <c r="BF28" s="47" t="e">
        <f t="shared" si="13"/>
        <v>#REF!</v>
      </c>
      <c r="BG28" s="47" t="e">
        <f t="shared" si="14"/>
        <v>#REF!</v>
      </c>
      <c r="BH28" s="47" t="e">
        <f t="shared" si="15"/>
        <v>#REF!</v>
      </c>
      <c r="BI28" s="48" t="e">
        <f t="shared" si="22"/>
        <v>#REF!</v>
      </c>
      <c r="BJ28" s="47" t="e">
        <f t="shared" si="16"/>
        <v>#REF!</v>
      </c>
      <c r="BK28" s="6" t="e">
        <f t="shared" si="23"/>
        <v>#REF!</v>
      </c>
      <c r="BL28" s="47" t="e">
        <f t="shared" si="24"/>
        <v>#REF!</v>
      </c>
      <c r="BM28" s="1" t="e">
        <f t="shared" si="25"/>
        <v>#REF!</v>
      </c>
      <c r="BN28" s="47" t="e">
        <f t="shared" si="26"/>
        <v>#REF!</v>
      </c>
      <c r="BO28" s="1" t="e">
        <f t="shared" si="27"/>
        <v>#REF!</v>
      </c>
      <c r="BP28" s="48" t="e">
        <f t="shared" si="28"/>
        <v>#REF!</v>
      </c>
      <c r="BQ28" s="48" t="e">
        <f t="shared" si="17"/>
        <v>#REF!</v>
      </c>
      <c r="BR28" t="e">
        <f t="shared" si="29"/>
        <v>#REF!</v>
      </c>
    </row>
    <row r="29" spans="1:70" x14ac:dyDescent="0.25">
      <c r="A29" t="str">
        <f t="shared" si="18"/>
        <v>High Needs topups</v>
      </c>
      <c r="B29" s="71">
        <v>44026</v>
      </c>
      <c r="C29" s="70">
        <f>Schools!A18</f>
        <v>3023500</v>
      </c>
      <c r="D29" t="str">
        <f>VLOOKUP(C29,Schools!A:B,2,0)</f>
        <v>Annunciation Catholic Infant School</v>
      </c>
      <c r="E29" t="str">
        <f>VLOOKUP(C29,Schools!$A:$Z,3,0)</f>
        <v>M</v>
      </c>
      <c r="F29" s="72" t="e">
        <f>SUMIFS(#REF!,#REF!,C29,#REF!, SEN!L29)</f>
        <v>#REF!</v>
      </c>
      <c r="G29" s="70" t="s">
        <v>1227</v>
      </c>
      <c r="H29" s="70" t="s">
        <v>1688</v>
      </c>
      <c r="I29" t="str">
        <f t="shared" si="19"/>
        <v>various/543965</v>
      </c>
      <c r="J29">
        <f>VLOOKUP(C29,Schools!$A:$Z,9,0)</f>
        <v>400023</v>
      </c>
      <c r="K29" s="70" t="s">
        <v>487</v>
      </c>
      <c r="L29" s="70" t="s">
        <v>381</v>
      </c>
      <c r="M29" s="70" t="s">
        <v>530</v>
      </c>
      <c r="N29" t="str">
        <f>VLOOKUP(C29,Schools!A:D,4,0)</f>
        <v>Primary</v>
      </c>
      <c r="O29" s="70" t="s">
        <v>1689</v>
      </c>
      <c r="P29">
        <f t="shared" si="20"/>
        <v>543965</v>
      </c>
      <c r="Q29" s="73" t="e">
        <f>SUMIFS(#REF!,#REF!,$C29,#REF!,$L29)</f>
        <v>#REF!</v>
      </c>
      <c r="R29" s="73" t="e">
        <f>SUMIFS(#REF!,#REF!,$C29,#REF!,$L29)</f>
        <v>#REF!</v>
      </c>
      <c r="S29" s="73" t="e">
        <f>SUMIFS(#REF!,#REF!,$C29,#REF!,$L29)</f>
        <v>#REF!</v>
      </c>
      <c r="T29" s="73" t="e">
        <f>SUMIFS(#REF!,#REF!,$C29,#REF!,$L29)</f>
        <v>#REF!</v>
      </c>
      <c r="U29" s="73" t="e">
        <f>SUMIFS(#REF!,#REF!,$C29,#REF!,$L29)</f>
        <v>#REF!</v>
      </c>
      <c r="V29" s="73" t="e">
        <f>SUMIFS(#REF!,#REF!,$C29,#REF!,$L29)</f>
        <v>#REF!</v>
      </c>
      <c r="W29" s="73" t="e">
        <f>SUMIFS(#REF!,#REF!,$C29,#REF!,$L29)</f>
        <v>#REF!</v>
      </c>
      <c r="X29" s="73" t="e">
        <f>SUMIFS(#REF!,#REF!,$C29,#REF!,$L29)</f>
        <v>#REF!</v>
      </c>
      <c r="Y29" s="73" t="e">
        <f>SUMIFS(#REF!,#REF!,$C29,#REF!,$L29)</f>
        <v>#REF!</v>
      </c>
      <c r="Z29" s="73" t="e">
        <f>SUMIFS(#REF!,#REF!,$C29,#REF!,$L29)</f>
        <v>#REF!</v>
      </c>
      <c r="AA29" s="73" t="e">
        <f>SUMIFS(#REF!,#REF!,$C29,#REF!,$L29)</f>
        <v>#REF!</v>
      </c>
      <c r="AB29" s="73" t="e">
        <f>SUMIFS(#REF!,#REF!,$C29,#REF!,$L29)</f>
        <v>#REF!</v>
      </c>
      <c r="AC29" s="47" t="e">
        <f t="shared" si="5"/>
        <v>#REF!</v>
      </c>
      <c r="AD29" s="47" t="e">
        <f t="shared" si="6"/>
        <v>#REF!</v>
      </c>
      <c r="AE29" s="73" t="e">
        <f>SUMIFS(#REF!,#REF!,$C29,#REF!,$L29)</f>
        <v>#REF!</v>
      </c>
      <c r="AF29" s="73" t="e">
        <f>SUMIFS(#REF!,#REF!,$C29,#REF!,$L29)</f>
        <v>#REF!</v>
      </c>
      <c r="AG29" s="73" t="e">
        <f>SUMIFS(#REF!,#REF!,$C29,#REF!,$L29)</f>
        <v>#REF!</v>
      </c>
      <c r="AJ29" s="70" t="s">
        <v>1687</v>
      </c>
      <c r="AK29" t="e">
        <f t="shared" si="7"/>
        <v>#REF!</v>
      </c>
      <c r="AL29" s="6" t="e">
        <f t="shared" si="8"/>
        <v>#REF!</v>
      </c>
      <c r="AM29" s="6" t="e">
        <f t="shared" si="8"/>
        <v>#REF!</v>
      </c>
      <c r="AN29" s="6" t="e">
        <f t="shared" si="8"/>
        <v>#REF!</v>
      </c>
      <c r="AO29" s="6" t="e">
        <f t="shared" si="8"/>
        <v>#REF!</v>
      </c>
      <c r="AP29" s="6" t="e">
        <f t="shared" si="8"/>
        <v>#REF!</v>
      </c>
      <c r="AQ29" s="6" t="e">
        <f t="shared" si="8"/>
        <v>#REF!</v>
      </c>
      <c r="AR29" s="6" t="e">
        <f t="shared" si="8"/>
        <v>#REF!</v>
      </c>
      <c r="AS29" s="6" t="e">
        <f t="shared" si="8"/>
        <v>#REF!</v>
      </c>
      <c r="AT29" s="6" t="e">
        <f t="shared" si="8"/>
        <v>#REF!</v>
      </c>
      <c r="AU29" s="6" t="e">
        <f t="shared" si="8"/>
        <v>#REF!</v>
      </c>
      <c r="AV29" s="6" t="e">
        <f t="shared" si="8"/>
        <v>#REF!</v>
      </c>
      <c r="AW29" s="6" t="e">
        <f t="shared" si="8"/>
        <v>#REF!</v>
      </c>
      <c r="AX29" t="e">
        <f t="shared" si="9"/>
        <v>#REF!</v>
      </c>
      <c r="AY29" s="6" t="e">
        <f t="shared" si="21"/>
        <v>#REF!</v>
      </c>
      <c r="AZ29" s="48" t="e">
        <f t="shared" si="10"/>
        <v>#REF!</v>
      </c>
      <c r="BA29" s="74" t="e">
        <f t="shared" si="11"/>
        <v>#REF!</v>
      </c>
      <c r="BD29" s="3" t="str">
        <f>VLOOKUP(C29,Schools!A:Q,17,0)</f>
        <v>A</v>
      </c>
      <c r="BE29" s="47" t="e">
        <f t="shared" si="12"/>
        <v>#REF!</v>
      </c>
      <c r="BF29" s="47" t="e">
        <f t="shared" si="13"/>
        <v>#REF!</v>
      </c>
      <c r="BG29" s="47" t="e">
        <f t="shared" si="14"/>
        <v>#REF!</v>
      </c>
      <c r="BH29" s="47" t="e">
        <f t="shared" si="15"/>
        <v>#REF!</v>
      </c>
      <c r="BI29" s="48" t="e">
        <f t="shared" si="22"/>
        <v>#REF!</v>
      </c>
      <c r="BJ29" s="47" t="e">
        <f t="shared" si="16"/>
        <v>#REF!</v>
      </c>
      <c r="BK29" s="6" t="e">
        <f t="shared" si="23"/>
        <v>#REF!</v>
      </c>
      <c r="BL29" s="47" t="e">
        <f t="shared" si="24"/>
        <v>#REF!</v>
      </c>
      <c r="BM29" s="1" t="e">
        <f t="shared" si="25"/>
        <v>#REF!</v>
      </c>
      <c r="BN29" s="47" t="e">
        <f t="shared" si="26"/>
        <v>#REF!</v>
      </c>
      <c r="BO29" s="1" t="e">
        <f t="shared" si="27"/>
        <v>#REF!</v>
      </c>
      <c r="BP29" s="48" t="e">
        <f t="shared" si="28"/>
        <v>#REF!</v>
      </c>
      <c r="BQ29" s="48" t="e">
        <f t="shared" si="17"/>
        <v>#REF!</v>
      </c>
      <c r="BR29" t="e">
        <f t="shared" si="29"/>
        <v>#REF!</v>
      </c>
    </row>
    <row r="30" spans="1:70" x14ac:dyDescent="0.25">
      <c r="A30" t="str">
        <f t="shared" si="18"/>
        <v>High Needs topups</v>
      </c>
      <c r="B30" s="71">
        <v>44026</v>
      </c>
      <c r="C30" s="70">
        <f>Schools!A19</f>
        <v>3023514</v>
      </c>
      <c r="D30" t="str">
        <f>VLOOKUP(C30,Schools!A:B,2,0)</f>
        <v>Annunciation Catholic Junior School</v>
      </c>
      <c r="E30" t="str">
        <f>VLOOKUP(C30,Schools!$A:$Z,3,0)</f>
        <v>M</v>
      </c>
      <c r="F30" s="72" t="e">
        <f>SUMIFS(#REF!,#REF!,C30,#REF!, SEN!L30)</f>
        <v>#REF!</v>
      </c>
      <c r="G30" s="70" t="s">
        <v>1227</v>
      </c>
      <c r="H30" s="70" t="s">
        <v>1688</v>
      </c>
      <c r="I30" t="str">
        <f t="shared" si="19"/>
        <v>various/543965</v>
      </c>
      <c r="J30">
        <f>VLOOKUP(C30,Schools!$A:$Z,9,0)</f>
        <v>400107</v>
      </c>
      <c r="K30" s="70" t="s">
        <v>487</v>
      </c>
      <c r="L30" s="70" t="s">
        <v>381</v>
      </c>
      <c r="M30" s="70" t="s">
        <v>530</v>
      </c>
      <c r="N30" t="str">
        <f>VLOOKUP(C30,Schools!A:D,4,0)</f>
        <v>Primary</v>
      </c>
      <c r="O30" s="70" t="s">
        <v>1689</v>
      </c>
      <c r="P30">
        <f t="shared" si="20"/>
        <v>543965</v>
      </c>
      <c r="Q30" s="73" t="e">
        <f>SUMIFS(#REF!,#REF!,$C30,#REF!,$L30)</f>
        <v>#REF!</v>
      </c>
      <c r="R30" s="73" t="e">
        <f>SUMIFS(#REF!,#REF!,$C30,#REF!,$L30)</f>
        <v>#REF!</v>
      </c>
      <c r="S30" s="73" t="e">
        <f>SUMIFS(#REF!,#REF!,$C30,#REF!,$L30)</f>
        <v>#REF!</v>
      </c>
      <c r="T30" s="73" t="e">
        <f>SUMIFS(#REF!,#REF!,$C30,#REF!,$L30)</f>
        <v>#REF!</v>
      </c>
      <c r="U30" s="73" t="e">
        <f>SUMIFS(#REF!,#REF!,$C30,#REF!,$L30)</f>
        <v>#REF!</v>
      </c>
      <c r="V30" s="73" t="e">
        <f>SUMIFS(#REF!,#REF!,$C30,#REF!,$L30)</f>
        <v>#REF!</v>
      </c>
      <c r="W30" s="73" t="e">
        <f>SUMIFS(#REF!,#REF!,$C30,#REF!,$L30)</f>
        <v>#REF!</v>
      </c>
      <c r="X30" s="73" t="e">
        <f>SUMIFS(#REF!,#REF!,$C30,#REF!,$L30)</f>
        <v>#REF!</v>
      </c>
      <c r="Y30" s="73" t="e">
        <f>SUMIFS(#REF!,#REF!,$C30,#REF!,$L30)</f>
        <v>#REF!</v>
      </c>
      <c r="Z30" s="73" t="e">
        <f>SUMIFS(#REF!,#REF!,$C30,#REF!,$L30)</f>
        <v>#REF!</v>
      </c>
      <c r="AA30" s="73" t="e">
        <f>SUMIFS(#REF!,#REF!,$C30,#REF!,$L30)</f>
        <v>#REF!</v>
      </c>
      <c r="AB30" s="73" t="e">
        <f>SUMIFS(#REF!,#REF!,$C30,#REF!,$L30)</f>
        <v>#REF!</v>
      </c>
      <c r="AC30" s="47" t="e">
        <f t="shared" si="5"/>
        <v>#REF!</v>
      </c>
      <c r="AD30" s="47" t="e">
        <f t="shared" si="6"/>
        <v>#REF!</v>
      </c>
      <c r="AE30" s="73" t="e">
        <f>SUMIFS(#REF!,#REF!,$C30,#REF!,$L30)</f>
        <v>#REF!</v>
      </c>
      <c r="AF30" s="73" t="e">
        <f>SUMIFS(#REF!,#REF!,$C30,#REF!,$L30)</f>
        <v>#REF!</v>
      </c>
      <c r="AG30" s="73" t="e">
        <f>SUMIFS(#REF!,#REF!,$C30,#REF!,$L30)</f>
        <v>#REF!</v>
      </c>
      <c r="AJ30" s="70" t="s">
        <v>1687</v>
      </c>
      <c r="AK30" t="e">
        <f t="shared" si="7"/>
        <v>#REF!</v>
      </c>
      <c r="AL30" s="6" t="e">
        <f t="shared" ref="AL30:AW39" si="30">ROUND($F30*AL$18,2)*$AK30</f>
        <v>#REF!</v>
      </c>
      <c r="AM30" s="6" t="e">
        <f t="shared" si="30"/>
        <v>#REF!</v>
      </c>
      <c r="AN30" s="6" t="e">
        <f t="shared" si="30"/>
        <v>#REF!</v>
      </c>
      <c r="AO30" s="6" t="e">
        <f t="shared" si="30"/>
        <v>#REF!</v>
      </c>
      <c r="AP30" s="6" t="e">
        <f t="shared" si="30"/>
        <v>#REF!</v>
      </c>
      <c r="AQ30" s="6" t="e">
        <f t="shared" si="30"/>
        <v>#REF!</v>
      </c>
      <c r="AR30" s="6" t="e">
        <f t="shared" si="30"/>
        <v>#REF!</v>
      </c>
      <c r="AS30" s="6" t="e">
        <f t="shared" si="30"/>
        <v>#REF!</v>
      </c>
      <c r="AT30" s="6" t="e">
        <f t="shared" si="30"/>
        <v>#REF!</v>
      </c>
      <c r="AU30" s="6" t="e">
        <f t="shared" si="30"/>
        <v>#REF!</v>
      </c>
      <c r="AV30" s="6" t="e">
        <f t="shared" si="30"/>
        <v>#REF!</v>
      </c>
      <c r="AW30" s="6" t="e">
        <f t="shared" si="30"/>
        <v>#REF!</v>
      </c>
      <c r="AX30" t="e">
        <f t="shared" si="9"/>
        <v>#REF!</v>
      </c>
      <c r="AY30" s="6" t="e">
        <f t="shared" si="21"/>
        <v>#REF!</v>
      </c>
      <c r="AZ30" s="48" t="e">
        <f t="shared" si="10"/>
        <v>#REF!</v>
      </c>
      <c r="BA30" s="74" t="e">
        <f t="shared" si="11"/>
        <v>#REF!</v>
      </c>
      <c r="BD30" s="3" t="str">
        <f>VLOOKUP(C30,Schools!A:Q,17,0)</f>
        <v>A</v>
      </c>
      <c r="BE30" s="47" t="e">
        <f t="shared" si="12"/>
        <v>#REF!</v>
      </c>
      <c r="BF30" s="47" t="e">
        <f t="shared" si="13"/>
        <v>#REF!</v>
      </c>
      <c r="BG30" s="47" t="e">
        <f t="shared" si="14"/>
        <v>#REF!</v>
      </c>
      <c r="BH30" s="47" t="e">
        <f t="shared" si="15"/>
        <v>#REF!</v>
      </c>
      <c r="BI30" s="48" t="e">
        <f t="shared" si="22"/>
        <v>#REF!</v>
      </c>
      <c r="BJ30" s="47" t="e">
        <f t="shared" si="16"/>
        <v>#REF!</v>
      </c>
      <c r="BK30" s="6" t="e">
        <f t="shared" si="23"/>
        <v>#REF!</v>
      </c>
      <c r="BL30" s="47" t="e">
        <f t="shared" si="24"/>
        <v>#REF!</v>
      </c>
      <c r="BM30" s="1" t="e">
        <f t="shared" si="25"/>
        <v>#REF!</v>
      </c>
      <c r="BN30" s="47" t="e">
        <f t="shared" si="26"/>
        <v>#REF!</v>
      </c>
      <c r="BO30" s="1" t="e">
        <f t="shared" si="27"/>
        <v>#REF!</v>
      </c>
      <c r="BP30" s="48" t="e">
        <f t="shared" si="28"/>
        <v>#REF!</v>
      </c>
      <c r="BQ30" s="48" t="e">
        <f t="shared" si="17"/>
        <v>#REF!</v>
      </c>
      <c r="BR30" t="e">
        <f t="shared" si="29"/>
        <v>#REF!</v>
      </c>
    </row>
    <row r="31" spans="1:70" x14ac:dyDescent="0.25">
      <c r="A31" t="str">
        <f t="shared" si="18"/>
        <v>High Needs topups</v>
      </c>
      <c r="B31" s="71">
        <v>44026</v>
      </c>
      <c r="C31" s="70">
        <f>Schools!A20</f>
        <v>3022050</v>
      </c>
      <c r="D31" t="str">
        <f>VLOOKUP(C31,Schools!A:B,2,0)</f>
        <v>Ashmole Primary School</v>
      </c>
      <c r="E31" t="str">
        <f>VLOOKUP(C31,Schools!$A:$Z,3,0)</f>
        <v>A</v>
      </c>
      <c r="F31" s="72" t="e">
        <f>SUMIFS(#REF!,#REF!,C31,#REF!, SEN!L31)</f>
        <v>#REF!</v>
      </c>
      <c r="G31" s="70" t="s">
        <v>1227</v>
      </c>
      <c r="H31" s="70" t="s">
        <v>1688</v>
      </c>
      <c r="I31" t="str">
        <f t="shared" si="19"/>
        <v>various/516500</v>
      </c>
      <c r="J31">
        <f>VLOOKUP(C31,Schools!$A:$Z,9,0)</f>
        <v>157839</v>
      </c>
      <c r="K31" s="70" t="s">
        <v>487</v>
      </c>
      <c r="L31" s="70" t="s">
        <v>381</v>
      </c>
      <c r="M31" s="70" t="s">
        <v>530</v>
      </c>
      <c r="N31" t="str">
        <f>VLOOKUP(C31,Schools!A:D,4,0)</f>
        <v>Primary</v>
      </c>
      <c r="O31" s="70" t="s">
        <v>1689</v>
      </c>
      <c r="P31">
        <f t="shared" si="20"/>
        <v>516500</v>
      </c>
      <c r="Q31" s="73" t="e">
        <f>SUMIFS(#REF!,#REF!,$C31,#REF!,$L31)</f>
        <v>#REF!</v>
      </c>
      <c r="R31" s="73" t="e">
        <f>SUMIFS(#REF!,#REF!,$C31,#REF!,$L31)</f>
        <v>#REF!</v>
      </c>
      <c r="S31" s="73" t="e">
        <f>SUMIFS(#REF!,#REF!,$C31,#REF!,$L31)</f>
        <v>#REF!</v>
      </c>
      <c r="T31" s="73" t="e">
        <f>SUMIFS(#REF!,#REF!,$C31,#REF!,$L31)</f>
        <v>#REF!</v>
      </c>
      <c r="U31" s="73" t="e">
        <f>SUMIFS(#REF!,#REF!,$C31,#REF!,$L31)</f>
        <v>#REF!</v>
      </c>
      <c r="V31" s="73" t="e">
        <f>SUMIFS(#REF!,#REF!,$C31,#REF!,$L31)</f>
        <v>#REF!</v>
      </c>
      <c r="W31" s="73" t="e">
        <f>SUMIFS(#REF!,#REF!,$C31,#REF!,$L31)</f>
        <v>#REF!</v>
      </c>
      <c r="X31" s="73" t="e">
        <f>SUMIFS(#REF!,#REF!,$C31,#REF!,$L31)</f>
        <v>#REF!</v>
      </c>
      <c r="Y31" s="73" t="e">
        <f>SUMIFS(#REF!,#REF!,$C31,#REF!,$L31)</f>
        <v>#REF!</v>
      </c>
      <c r="Z31" s="73" t="e">
        <f>SUMIFS(#REF!,#REF!,$C31,#REF!,$L31)</f>
        <v>#REF!</v>
      </c>
      <c r="AA31" s="73" t="e">
        <f>SUMIFS(#REF!,#REF!,$C31,#REF!,$L31)</f>
        <v>#REF!</v>
      </c>
      <c r="AB31" s="73" t="e">
        <f>SUMIFS(#REF!,#REF!,$C31,#REF!,$L31)</f>
        <v>#REF!</v>
      </c>
      <c r="AC31" s="47" t="e">
        <f t="shared" si="5"/>
        <v>#REF!</v>
      </c>
      <c r="AD31" s="47" t="e">
        <f t="shared" si="6"/>
        <v>#REF!</v>
      </c>
      <c r="AE31" s="73" t="e">
        <f>SUMIFS(#REF!,#REF!,$C31,#REF!,$L31)</f>
        <v>#REF!</v>
      </c>
      <c r="AF31" s="73" t="e">
        <f>SUMIFS(#REF!,#REF!,$C31,#REF!,$L31)</f>
        <v>#REF!</v>
      </c>
      <c r="AG31" s="73" t="e">
        <f>SUMIFS(#REF!,#REF!,$C31,#REF!,$L31)</f>
        <v>#REF!</v>
      </c>
      <c r="AJ31" s="70" t="s">
        <v>1687</v>
      </c>
      <c r="AK31" t="e">
        <f t="shared" si="7"/>
        <v>#REF!</v>
      </c>
      <c r="AL31" s="6" t="e">
        <f t="shared" si="30"/>
        <v>#REF!</v>
      </c>
      <c r="AM31" s="6" t="e">
        <f t="shared" si="30"/>
        <v>#REF!</v>
      </c>
      <c r="AN31" s="6" t="e">
        <f t="shared" si="30"/>
        <v>#REF!</v>
      </c>
      <c r="AO31" s="6" t="e">
        <f t="shared" si="30"/>
        <v>#REF!</v>
      </c>
      <c r="AP31" s="6" t="e">
        <f t="shared" si="30"/>
        <v>#REF!</v>
      </c>
      <c r="AQ31" s="6" t="e">
        <f t="shared" si="30"/>
        <v>#REF!</v>
      </c>
      <c r="AR31" s="6" t="e">
        <f t="shared" si="30"/>
        <v>#REF!</v>
      </c>
      <c r="AS31" s="6" t="e">
        <f t="shared" si="30"/>
        <v>#REF!</v>
      </c>
      <c r="AT31" s="6" t="e">
        <f t="shared" si="30"/>
        <v>#REF!</v>
      </c>
      <c r="AU31" s="6" t="e">
        <f t="shared" si="30"/>
        <v>#REF!</v>
      </c>
      <c r="AV31" s="6" t="e">
        <f t="shared" si="30"/>
        <v>#REF!</v>
      </c>
      <c r="AW31" s="6" t="e">
        <f t="shared" si="30"/>
        <v>#REF!</v>
      </c>
      <c r="AX31" t="e">
        <f t="shared" si="9"/>
        <v>#REF!</v>
      </c>
      <c r="AY31" s="6" t="e">
        <f t="shared" si="21"/>
        <v>#REF!</v>
      </c>
      <c r="AZ31" s="48" t="e">
        <f t="shared" si="10"/>
        <v>#REF!</v>
      </c>
      <c r="BA31" s="74" t="e">
        <f t="shared" si="11"/>
        <v>#REF!</v>
      </c>
      <c r="BD31" s="3" t="str">
        <f>VLOOKUP(C31,Schools!A:Q,17,0)</f>
        <v>Academy</v>
      </c>
      <c r="BE31" s="47" t="e">
        <f t="shared" si="12"/>
        <v>#REF!</v>
      </c>
      <c r="BF31" s="47" t="e">
        <f t="shared" si="13"/>
        <v>#REF!</v>
      </c>
      <c r="BG31" s="47" t="e">
        <f t="shared" si="14"/>
        <v>#REF!</v>
      </c>
      <c r="BH31" s="47" t="e">
        <f t="shared" si="15"/>
        <v>#REF!</v>
      </c>
      <c r="BI31" s="48" t="e">
        <f t="shared" si="22"/>
        <v>#REF!</v>
      </c>
      <c r="BJ31" s="47" t="e">
        <f t="shared" si="16"/>
        <v>#REF!</v>
      </c>
      <c r="BK31" s="6" t="e">
        <f t="shared" si="23"/>
        <v>#REF!</v>
      </c>
      <c r="BL31" s="47" t="e">
        <f t="shared" si="24"/>
        <v>#REF!</v>
      </c>
      <c r="BM31" s="1" t="e">
        <f t="shared" si="25"/>
        <v>#REF!</v>
      </c>
      <c r="BN31" s="47" t="e">
        <f t="shared" si="26"/>
        <v>#REF!</v>
      </c>
      <c r="BO31" s="1" t="e">
        <f t="shared" si="27"/>
        <v>#REF!</v>
      </c>
      <c r="BP31" s="48" t="e">
        <f t="shared" si="28"/>
        <v>#REF!</v>
      </c>
      <c r="BQ31" s="48" t="e">
        <f t="shared" si="17"/>
        <v>#REF!</v>
      </c>
      <c r="BR31" t="e">
        <f t="shared" si="29"/>
        <v>#REF!</v>
      </c>
    </row>
    <row r="32" spans="1:70" x14ac:dyDescent="0.25">
      <c r="A32" t="str">
        <f t="shared" si="18"/>
        <v>High Needs topups</v>
      </c>
      <c r="B32" s="71">
        <v>44026</v>
      </c>
      <c r="C32" s="70">
        <f>Schools!A21</f>
        <v>3022002</v>
      </c>
      <c r="D32" t="str">
        <f>VLOOKUP(C32,Schools!A:B,2,0)</f>
        <v>Barnfield School</v>
      </c>
      <c r="E32" t="str">
        <f>VLOOKUP(C32,Schools!$A:$Z,3,0)</f>
        <v>M</v>
      </c>
      <c r="F32" s="72" t="e">
        <f>SUMIFS(#REF!,#REF!,C32,#REF!, SEN!L32)</f>
        <v>#REF!</v>
      </c>
      <c r="G32" s="70" t="s">
        <v>1227</v>
      </c>
      <c r="H32" s="70" t="s">
        <v>1688</v>
      </c>
      <c r="I32" t="str">
        <f t="shared" si="19"/>
        <v>various/543965</v>
      </c>
      <c r="J32">
        <f>VLOOKUP(C32,Schools!$A:$Z,9,0)</f>
        <v>400005</v>
      </c>
      <c r="K32" s="70" t="s">
        <v>487</v>
      </c>
      <c r="L32" s="70" t="s">
        <v>381</v>
      </c>
      <c r="M32" s="70" t="s">
        <v>530</v>
      </c>
      <c r="N32" t="str">
        <f>VLOOKUP(C32,Schools!A:D,4,0)</f>
        <v>Primary</v>
      </c>
      <c r="O32" s="70" t="s">
        <v>1689</v>
      </c>
      <c r="P32">
        <f t="shared" si="20"/>
        <v>543965</v>
      </c>
      <c r="Q32" s="73" t="e">
        <f>SUMIFS(#REF!,#REF!,$C32,#REF!,$L32)</f>
        <v>#REF!</v>
      </c>
      <c r="R32" s="73" t="e">
        <f>SUMIFS(#REF!,#REF!,$C32,#REF!,$L32)</f>
        <v>#REF!</v>
      </c>
      <c r="S32" s="73" t="e">
        <f>SUMIFS(#REF!,#REF!,$C32,#REF!,$L32)</f>
        <v>#REF!</v>
      </c>
      <c r="T32" s="73" t="e">
        <f>SUMIFS(#REF!,#REF!,$C32,#REF!,$L32)</f>
        <v>#REF!</v>
      </c>
      <c r="U32" s="73" t="e">
        <f>SUMIFS(#REF!,#REF!,$C32,#REF!,$L32)</f>
        <v>#REF!</v>
      </c>
      <c r="V32" s="73" t="e">
        <f>SUMIFS(#REF!,#REF!,$C32,#REF!,$L32)</f>
        <v>#REF!</v>
      </c>
      <c r="W32" s="73" t="e">
        <f>SUMIFS(#REF!,#REF!,$C32,#REF!,$L32)</f>
        <v>#REF!</v>
      </c>
      <c r="X32" s="73" t="e">
        <f>SUMIFS(#REF!,#REF!,$C32,#REF!,$L32)</f>
        <v>#REF!</v>
      </c>
      <c r="Y32" s="73" t="e">
        <f>SUMIFS(#REF!,#REF!,$C32,#REF!,$L32)</f>
        <v>#REF!</v>
      </c>
      <c r="Z32" s="73" t="e">
        <f>SUMIFS(#REF!,#REF!,$C32,#REF!,$L32)</f>
        <v>#REF!</v>
      </c>
      <c r="AA32" s="73" t="e">
        <f>SUMIFS(#REF!,#REF!,$C32,#REF!,$L32)</f>
        <v>#REF!</v>
      </c>
      <c r="AB32" s="73" t="e">
        <f>SUMIFS(#REF!,#REF!,$C32,#REF!,$L32)</f>
        <v>#REF!</v>
      </c>
      <c r="AC32" s="47" t="e">
        <f t="shared" si="5"/>
        <v>#REF!</v>
      </c>
      <c r="AD32" s="47" t="e">
        <f t="shared" si="6"/>
        <v>#REF!</v>
      </c>
      <c r="AE32" s="73" t="e">
        <f>SUMIFS(#REF!,#REF!,$C32,#REF!,$L32)</f>
        <v>#REF!</v>
      </c>
      <c r="AF32" s="73" t="e">
        <f>SUMIFS(#REF!,#REF!,$C32,#REF!,$L32)</f>
        <v>#REF!</v>
      </c>
      <c r="AG32" s="73" t="e">
        <f>SUMIFS(#REF!,#REF!,$C32,#REF!,$L32)</f>
        <v>#REF!</v>
      </c>
      <c r="AJ32" s="70" t="s">
        <v>1687</v>
      </c>
      <c r="AK32" t="e">
        <f t="shared" si="7"/>
        <v>#REF!</v>
      </c>
      <c r="AL32" s="6" t="e">
        <f t="shared" si="30"/>
        <v>#REF!</v>
      </c>
      <c r="AM32" s="6" t="e">
        <f t="shared" si="30"/>
        <v>#REF!</v>
      </c>
      <c r="AN32" s="6" t="e">
        <f t="shared" si="30"/>
        <v>#REF!</v>
      </c>
      <c r="AO32" s="6" t="e">
        <f t="shared" si="30"/>
        <v>#REF!</v>
      </c>
      <c r="AP32" s="6" t="e">
        <f t="shared" si="30"/>
        <v>#REF!</v>
      </c>
      <c r="AQ32" s="6" t="e">
        <f t="shared" si="30"/>
        <v>#REF!</v>
      </c>
      <c r="AR32" s="6" t="e">
        <f t="shared" si="30"/>
        <v>#REF!</v>
      </c>
      <c r="AS32" s="6" t="e">
        <f t="shared" si="30"/>
        <v>#REF!</v>
      </c>
      <c r="AT32" s="6" t="e">
        <f t="shared" si="30"/>
        <v>#REF!</v>
      </c>
      <c r="AU32" s="6" t="e">
        <f t="shared" si="30"/>
        <v>#REF!</v>
      </c>
      <c r="AV32" s="6" t="e">
        <f t="shared" si="30"/>
        <v>#REF!</v>
      </c>
      <c r="AW32" s="6" t="e">
        <f t="shared" si="30"/>
        <v>#REF!</v>
      </c>
      <c r="AX32" t="e">
        <f t="shared" si="9"/>
        <v>#REF!</v>
      </c>
      <c r="AY32" s="6" t="e">
        <f t="shared" si="21"/>
        <v>#REF!</v>
      </c>
      <c r="AZ32" s="48" t="e">
        <f t="shared" si="10"/>
        <v>#REF!</v>
      </c>
      <c r="BA32" s="74" t="e">
        <f t="shared" si="11"/>
        <v>#REF!</v>
      </c>
      <c r="BD32" s="3" t="str">
        <f>VLOOKUP(C32,Schools!A:Q,17,0)</f>
        <v>D</v>
      </c>
      <c r="BE32" s="47" t="e">
        <f t="shared" si="12"/>
        <v>#REF!</v>
      </c>
      <c r="BF32" s="47" t="e">
        <f t="shared" si="13"/>
        <v>#REF!</v>
      </c>
      <c r="BG32" s="47" t="e">
        <f t="shared" si="14"/>
        <v>#REF!</v>
      </c>
      <c r="BH32" s="47" t="e">
        <f t="shared" si="15"/>
        <v>#REF!</v>
      </c>
      <c r="BI32" s="48" t="e">
        <f t="shared" si="22"/>
        <v>#REF!</v>
      </c>
      <c r="BJ32" s="47" t="e">
        <f t="shared" si="16"/>
        <v>#REF!</v>
      </c>
      <c r="BK32" s="6" t="e">
        <f t="shared" si="23"/>
        <v>#REF!</v>
      </c>
      <c r="BL32" s="47" t="e">
        <f t="shared" si="24"/>
        <v>#REF!</v>
      </c>
      <c r="BM32" s="1" t="e">
        <f t="shared" si="25"/>
        <v>#REF!</v>
      </c>
      <c r="BN32" s="47" t="e">
        <f t="shared" si="26"/>
        <v>#REF!</v>
      </c>
      <c r="BO32" s="1" t="e">
        <f t="shared" si="27"/>
        <v>#REF!</v>
      </c>
      <c r="BP32" s="48" t="e">
        <f t="shared" si="28"/>
        <v>#REF!</v>
      </c>
      <c r="BQ32" s="48" t="e">
        <f t="shared" si="17"/>
        <v>#REF!</v>
      </c>
      <c r="BR32" t="e">
        <f t="shared" si="29"/>
        <v>#REF!</v>
      </c>
    </row>
    <row r="33" spans="1:70" x14ac:dyDescent="0.25">
      <c r="A33" t="str">
        <f t="shared" si="18"/>
        <v>High Needs topups</v>
      </c>
      <c r="B33" s="71">
        <v>44026</v>
      </c>
      <c r="C33" s="70">
        <f>Schools!A22</f>
        <v>3022079</v>
      </c>
      <c r="D33" t="str">
        <f>VLOOKUP(C33,Schools!A:B,2,0)</f>
        <v>Beis Yaakov</v>
      </c>
      <c r="E33" t="str">
        <f>VLOOKUP(C33,Schools!$A:$Z,3,0)</f>
        <v>M</v>
      </c>
      <c r="F33" s="72" t="e">
        <f>SUMIFS(#REF!,#REF!,C33,#REF!, SEN!L33)</f>
        <v>#REF!</v>
      </c>
      <c r="G33" s="70" t="s">
        <v>1227</v>
      </c>
      <c r="H33" s="70" t="s">
        <v>1688</v>
      </c>
      <c r="I33" t="str">
        <f t="shared" si="19"/>
        <v>various/543965</v>
      </c>
      <c r="J33">
        <f>VLOOKUP(C33,Schools!$A:$Z,9,0)</f>
        <v>400070</v>
      </c>
      <c r="K33" s="70" t="s">
        <v>487</v>
      </c>
      <c r="L33" s="70" t="s">
        <v>381</v>
      </c>
      <c r="M33" s="70" t="s">
        <v>530</v>
      </c>
      <c r="N33" t="str">
        <f>VLOOKUP(C33,Schools!A:D,4,0)</f>
        <v>Primary</v>
      </c>
      <c r="O33" s="70" t="s">
        <v>1689</v>
      </c>
      <c r="P33">
        <f t="shared" si="20"/>
        <v>543965</v>
      </c>
      <c r="Q33" s="73" t="e">
        <f>SUMIFS(#REF!,#REF!,$C33,#REF!,$L33)</f>
        <v>#REF!</v>
      </c>
      <c r="R33" s="73" t="e">
        <f>SUMIFS(#REF!,#REF!,$C33,#REF!,$L33)</f>
        <v>#REF!</v>
      </c>
      <c r="S33" s="73" t="e">
        <f>SUMIFS(#REF!,#REF!,$C33,#REF!,$L33)</f>
        <v>#REF!</v>
      </c>
      <c r="T33" s="73" t="e">
        <f>SUMIFS(#REF!,#REF!,$C33,#REF!,$L33)</f>
        <v>#REF!</v>
      </c>
      <c r="U33" s="73" t="e">
        <f>SUMIFS(#REF!,#REF!,$C33,#REF!,$L33)</f>
        <v>#REF!</v>
      </c>
      <c r="V33" s="73" t="e">
        <f>SUMIFS(#REF!,#REF!,$C33,#REF!,$L33)</f>
        <v>#REF!</v>
      </c>
      <c r="W33" s="73" t="e">
        <f>SUMIFS(#REF!,#REF!,$C33,#REF!,$L33)</f>
        <v>#REF!</v>
      </c>
      <c r="X33" s="73" t="e">
        <f>SUMIFS(#REF!,#REF!,$C33,#REF!,$L33)</f>
        <v>#REF!</v>
      </c>
      <c r="Y33" s="73" t="e">
        <f>SUMIFS(#REF!,#REF!,$C33,#REF!,$L33)</f>
        <v>#REF!</v>
      </c>
      <c r="Z33" s="73" t="e">
        <f>SUMIFS(#REF!,#REF!,$C33,#REF!,$L33)</f>
        <v>#REF!</v>
      </c>
      <c r="AA33" s="73" t="e">
        <f>SUMIFS(#REF!,#REF!,$C33,#REF!,$L33)</f>
        <v>#REF!</v>
      </c>
      <c r="AB33" s="73" t="e">
        <f>SUMIFS(#REF!,#REF!,$C33,#REF!,$L33)</f>
        <v>#REF!</v>
      </c>
      <c r="AC33" s="47" t="e">
        <f t="shared" si="5"/>
        <v>#REF!</v>
      </c>
      <c r="AD33" s="47" t="e">
        <f t="shared" si="6"/>
        <v>#REF!</v>
      </c>
      <c r="AE33" s="73" t="e">
        <f>SUMIFS(#REF!,#REF!,$C33,#REF!,$L33)</f>
        <v>#REF!</v>
      </c>
      <c r="AF33" s="73" t="e">
        <f>SUMIFS(#REF!,#REF!,$C33,#REF!,$L33)</f>
        <v>#REF!</v>
      </c>
      <c r="AG33" s="73" t="e">
        <f>SUMIFS(#REF!,#REF!,$C33,#REF!,$L33)</f>
        <v>#REF!</v>
      </c>
      <c r="AJ33" s="70" t="s">
        <v>1687</v>
      </c>
      <c r="AK33" t="e">
        <f t="shared" si="7"/>
        <v>#REF!</v>
      </c>
      <c r="AL33" s="6" t="e">
        <f t="shared" si="30"/>
        <v>#REF!</v>
      </c>
      <c r="AM33" s="6" t="e">
        <f t="shared" si="30"/>
        <v>#REF!</v>
      </c>
      <c r="AN33" s="6" t="e">
        <f t="shared" si="30"/>
        <v>#REF!</v>
      </c>
      <c r="AO33" s="6" t="e">
        <f t="shared" si="30"/>
        <v>#REF!</v>
      </c>
      <c r="AP33" s="6" t="e">
        <f t="shared" si="30"/>
        <v>#REF!</v>
      </c>
      <c r="AQ33" s="6" t="e">
        <f t="shared" si="30"/>
        <v>#REF!</v>
      </c>
      <c r="AR33" s="6" t="e">
        <f t="shared" si="30"/>
        <v>#REF!</v>
      </c>
      <c r="AS33" s="6" t="e">
        <f t="shared" si="30"/>
        <v>#REF!</v>
      </c>
      <c r="AT33" s="6" t="e">
        <f t="shared" si="30"/>
        <v>#REF!</v>
      </c>
      <c r="AU33" s="6" t="e">
        <f t="shared" si="30"/>
        <v>#REF!</v>
      </c>
      <c r="AV33" s="6" t="e">
        <f t="shared" si="30"/>
        <v>#REF!</v>
      </c>
      <c r="AW33" s="6" t="e">
        <f t="shared" si="30"/>
        <v>#REF!</v>
      </c>
      <c r="AX33" t="e">
        <f t="shared" si="9"/>
        <v>#REF!</v>
      </c>
      <c r="AY33" s="6" t="e">
        <f t="shared" si="21"/>
        <v>#REF!</v>
      </c>
      <c r="AZ33" s="48" t="e">
        <f t="shared" si="10"/>
        <v>#REF!</v>
      </c>
      <c r="BA33" s="74" t="e">
        <f t="shared" si="11"/>
        <v>#REF!</v>
      </c>
      <c r="BD33" s="3" t="str">
        <f>VLOOKUP(C33,Schools!A:Q,17,0)</f>
        <v>A</v>
      </c>
      <c r="BE33" s="47" t="e">
        <f t="shared" si="12"/>
        <v>#REF!</v>
      </c>
      <c r="BF33" s="47" t="e">
        <f t="shared" si="13"/>
        <v>#REF!</v>
      </c>
      <c r="BG33" s="47" t="e">
        <f t="shared" si="14"/>
        <v>#REF!</v>
      </c>
      <c r="BH33" s="47" t="e">
        <f t="shared" si="15"/>
        <v>#REF!</v>
      </c>
      <c r="BI33" s="48" t="e">
        <f t="shared" si="22"/>
        <v>#REF!</v>
      </c>
      <c r="BJ33" s="47" t="e">
        <f t="shared" si="16"/>
        <v>#REF!</v>
      </c>
      <c r="BK33" s="6" t="e">
        <f t="shared" si="23"/>
        <v>#REF!</v>
      </c>
      <c r="BL33" s="47" t="e">
        <f t="shared" si="24"/>
        <v>#REF!</v>
      </c>
      <c r="BM33" s="1" t="e">
        <f t="shared" si="25"/>
        <v>#REF!</v>
      </c>
      <c r="BN33" s="47" t="e">
        <f t="shared" si="26"/>
        <v>#REF!</v>
      </c>
      <c r="BO33" s="1" t="e">
        <f t="shared" si="27"/>
        <v>#REF!</v>
      </c>
      <c r="BP33" s="48" t="e">
        <f t="shared" si="28"/>
        <v>#REF!</v>
      </c>
      <c r="BQ33" s="48" t="e">
        <f t="shared" si="17"/>
        <v>#REF!</v>
      </c>
      <c r="BR33" t="e">
        <f t="shared" si="29"/>
        <v>#REF!</v>
      </c>
    </row>
    <row r="34" spans="1:70" x14ac:dyDescent="0.25">
      <c r="A34" t="str">
        <f t="shared" si="18"/>
        <v>High Needs topups</v>
      </c>
      <c r="B34" s="71">
        <v>44026</v>
      </c>
      <c r="C34" s="70">
        <f>Schools!A23</f>
        <v>3023524</v>
      </c>
      <c r="D34" t="str">
        <f>VLOOKUP(C34,Schools!A:B,2,0)</f>
        <v>Beit Shvidler Primary School</v>
      </c>
      <c r="E34" t="str">
        <f>VLOOKUP(C34,Schools!$A:$Z,3,0)</f>
        <v>M</v>
      </c>
      <c r="F34" s="72" t="e">
        <f>SUMIFS(#REF!,#REF!,C34,#REF!, SEN!L34)</f>
        <v>#REF!</v>
      </c>
      <c r="G34" s="70" t="s">
        <v>1227</v>
      </c>
      <c r="H34" s="70" t="s">
        <v>1688</v>
      </c>
      <c r="I34" t="str">
        <f t="shared" si="19"/>
        <v>various/543965</v>
      </c>
      <c r="J34">
        <f>VLOOKUP(C34,Schools!$A:$Z,9,0)</f>
        <v>400150</v>
      </c>
      <c r="K34" s="70" t="s">
        <v>487</v>
      </c>
      <c r="L34" s="70" t="s">
        <v>381</v>
      </c>
      <c r="M34" s="70" t="s">
        <v>530</v>
      </c>
      <c r="N34" t="str">
        <f>VLOOKUP(C34,Schools!A:D,4,0)</f>
        <v>Primary</v>
      </c>
      <c r="O34" s="70" t="s">
        <v>1689</v>
      </c>
      <c r="P34">
        <f t="shared" si="20"/>
        <v>543965</v>
      </c>
      <c r="Q34" s="73" t="e">
        <f>SUMIFS(#REF!,#REF!,$C34,#REF!,$L34)</f>
        <v>#REF!</v>
      </c>
      <c r="R34" s="73" t="e">
        <f>SUMIFS(#REF!,#REF!,$C34,#REF!,$L34)</f>
        <v>#REF!</v>
      </c>
      <c r="S34" s="73" t="e">
        <f>SUMIFS(#REF!,#REF!,$C34,#REF!,$L34)</f>
        <v>#REF!</v>
      </c>
      <c r="T34" s="73" t="e">
        <f>SUMIFS(#REF!,#REF!,$C34,#REF!,$L34)</f>
        <v>#REF!</v>
      </c>
      <c r="U34" s="73" t="e">
        <f>SUMIFS(#REF!,#REF!,$C34,#REF!,$L34)</f>
        <v>#REF!</v>
      </c>
      <c r="V34" s="73" t="e">
        <f>SUMIFS(#REF!,#REF!,$C34,#REF!,$L34)</f>
        <v>#REF!</v>
      </c>
      <c r="W34" s="73" t="e">
        <f>SUMIFS(#REF!,#REF!,$C34,#REF!,$L34)</f>
        <v>#REF!</v>
      </c>
      <c r="X34" s="73" t="e">
        <f>SUMIFS(#REF!,#REF!,$C34,#REF!,$L34)</f>
        <v>#REF!</v>
      </c>
      <c r="Y34" s="73" t="e">
        <f>SUMIFS(#REF!,#REF!,$C34,#REF!,$L34)</f>
        <v>#REF!</v>
      </c>
      <c r="Z34" s="73" t="e">
        <f>SUMIFS(#REF!,#REF!,$C34,#REF!,$L34)</f>
        <v>#REF!</v>
      </c>
      <c r="AA34" s="73" t="e">
        <f>SUMIFS(#REF!,#REF!,$C34,#REF!,$L34)</f>
        <v>#REF!</v>
      </c>
      <c r="AB34" s="73" t="e">
        <f>SUMIFS(#REF!,#REF!,$C34,#REF!,$L34)</f>
        <v>#REF!</v>
      </c>
      <c r="AC34" s="47" t="e">
        <f t="shared" si="5"/>
        <v>#REF!</v>
      </c>
      <c r="AD34" s="47" t="e">
        <f t="shared" si="6"/>
        <v>#REF!</v>
      </c>
      <c r="AE34" s="73" t="e">
        <f>SUMIFS(#REF!,#REF!,$C34,#REF!,$L34)</f>
        <v>#REF!</v>
      </c>
      <c r="AF34" s="73" t="e">
        <f>SUMIFS(#REF!,#REF!,$C34,#REF!,$L34)</f>
        <v>#REF!</v>
      </c>
      <c r="AG34" s="73" t="e">
        <f>SUMIFS(#REF!,#REF!,$C34,#REF!,$L34)</f>
        <v>#REF!</v>
      </c>
      <c r="AJ34" s="70" t="s">
        <v>1687</v>
      </c>
      <c r="AK34" t="e">
        <f t="shared" si="7"/>
        <v>#REF!</v>
      </c>
      <c r="AL34" s="6" t="e">
        <f t="shared" si="30"/>
        <v>#REF!</v>
      </c>
      <c r="AM34" s="6" t="e">
        <f t="shared" si="30"/>
        <v>#REF!</v>
      </c>
      <c r="AN34" s="6" t="e">
        <f t="shared" si="30"/>
        <v>#REF!</v>
      </c>
      <c r="AO34" s="6" t="e">
        <f t="shared" si="30"/>
        <v>#REF!</v>
      </c>
      <c r="AP34" s="6" t="e">
        <f t="shared" si="30"/>
        <v>#REF!</v>
      </c>
      <c r="AQ34" s="6" t="e">
        <f t="shared" si="30"/>
        <v>#REF!</v>
      </c>
      <c r="AR34" s="6" t="e">
        <f t="shared" si="30"/>
        <v>#REF!</v>
      </c>
      <c r="AS34" s="6" t="e">
        <f t="shared" si="30"/>
        <v>#REF!</v>
      </c>
      <c r="AT34" s="6" t="e">
        <f t="shared" si="30"/>
        <v>#REF!</v>
      </c>
      <c r="AU34" s="6" t="e">
        <f t="shared" si="30"/>
        <v>#REF!</v>
      </c>
      <c r="AV34" s="6" t="e">
        <f t="shared" si="30"/>
        <v>#REF!</v>
      </c>
      <c r="AW34" s="6" t="e">
        <f t="shared" si="30"/>
        <v>#REF!</v>
      </c>
      <c r="AX34" t="e">
        <f t="shared" si="9"/>
        <v>#REF!</v>
      </c>
      <c r="AY34" s="6" t="e">
        <f t="shared" si="21"/>
        <v>#REF!</v>
      </c>
      <c r="AZ34" s="48" t="e">
        <f t="shared" si="10"/>
        <v>#REF!</v>
      </c>
      <c r="BA34" s="74" t="e">
        <f t="shared" si="11"/>
        <v>#REF!</v>
      </c>
      <c r="BD34" s="3" t="str">
        <f>VLOOKUP(C34,Schools!A:Q,17,0)</f>
        <v>C</v>
      </c>
      <c r="BE34" s="47" t="e">
        <f t="shared" si="12"/>
        <v>#REF!</v>
      </c>
      <c r="BF34" s="47" t="e">
        <f t="shared" si="13"/>
        <v>#REF!</v>
      </c>
      <c r="BG34" s="47" t="e">
        <f t="shared" si="14"/>
        <v>#REF!</v>
      </c>
      <c r="BH34" s="47" t="e">
        <f t="shared" si="15"/>
        <v>#REF!</v>
      </c>
      <c r="BI34" s="48" t="e">
        <f t="shared" si="22"/>
        <v>#REF!</v>
      </c>
      <c r="BJ34" s="47" t="e">
        <f t="shared" si="16"/>
        <v>#REF!</v>
      </c>
      <c r="BK34" s="6" t="e">
        <f t="shared" si="23"/>
        <v>#REF!</v>
      </c>
      <c r="BL34" s="47" t="e">
        <f t="shared" si="24"/>
        <v>#REF!</v>
      </c>
      <c r="BM34" s="1" t="e">
        <f t="shared" si="25"/>
        <v>#REF!</v>
      </c>
      <c r="BN34" s="47" t="e">
        <f t="shared" si="26"/>
        <v>#REF!</v>
      </c>
      <c r="BO34" s="1" t="e">
        <f t="shared" si="27"/>
        <v>#REF!</v>
      </c>
      <c r="BP34" s="48" t="e">
        <f t="shared" si="28"/>
        <v>#REF!</v>
      </c>
      <c r="BQ34" s="48" t="e">
        <f t="shared" si="17"/>
        <v>#REF!</v>
      </c>
      <c r="BR34" t="e">
        <f t="shared" si="29"/>
        <v>#REF!</v>
      </c>
    </row>
    <row r="35" spans="1:70" x14ac:dyDescent="0.25">
      <c r="A35" t="str">
        <f t="shared" si="18"/>
        <v>High Needs topups</v>
      </c>
      <c r="B35" s="71">
        <v>44026</v>
      </c>
      <c r="C35" s="70">
        <f>Schools!A24</f>
        <v>3022003</v>
      </c>
      <c r="D35" t="str">
        <f>VLOOKUP(C35,Schools!A:B,2,0)</f>
        <v>Bell Lane Primary School</v>
      </c>
      <c r="E35" t="str">
        <f>VLOOKUP(C35,Schools!$A:$Z,3,0)</f>
        <v>M</v>
      </c>
      <c r="F35" s="72" t="e">
        <f>SUMIFS(#REF!,#REF!,C35,#REF!, SEN!L35)</f>
        <v>#REF!</v>
      </c>
      <c r="G35" s="70" t="s">
        <v>1227</v>
      </c>
      <c r="H35" s="70" t="s">
        <v>1688</v>
      </c>
      <c r="I35" t="str">
        <f t="shared" si="19"/>
        <v>various/543965</v>
      </c>
      <c r="J35">
        <f>VLOOKUP(C35,Schools!$A:$Z,9,0)</f>
        <v>400051</v>
      </c>
      <c r="K35" s="70" t="s">
        <v>487</v>
      </c>
      <c r="L35" s="70" t="s">
        <v>381</v>
      </c>
      <c r="M35" s="70" t="s">
        <v>530</v>
      </c>
      <c r="N35" t="str">
        <f>VLOOKUP(C35,Schools!A:D,4,0)</f>
        <v>Primary</v>
      </c>
      <c r="O35" s="70" t="s">
        <v>1689</v>
      </c>
      <c r="P35">
        <f t="shared" si="20"/>
        <v>543965</v>
      </c>
      <c r="Q35" s="73" t="e">
        <f>SUMIFS(#REF!,#REF!,$C35,#REF!,$L35)</f>
        <v>#REF!</v>
      </c>
      <c r="R35" s="73" t="e">
        <f>SUMIFS(#REF!,#REF!,$C35,#REF!,$L35)</f>
        <v>#REF!</v>
      </c>
      <c r="S35" s="73" t="e">
        <f>SUMIFS(#REF!,#REF!,$C35,#REF!,$L35)</f>
        <v>#REF!</v>
      </c>
      <c r="T35" s="73" t="e">
        <f>SUMIFS(#REF!,#REF!,$C35,#REF!,$L35)</f>
        <v>#REF!</v>
      </c>
      <c r="U35" s="73" t="e">
        <f>SUMIFS(#REF!,#REF!,$C35,#REF!,$L35)</f>
        <v>#REF!</v>
      </c>
      <c r="V35" s="73" t="e">
        <f>SUMIFS(#REF!,#REF!,$C35,#REF!,$L35)</f>
        <v>#REF!</v>
      </c>
      <c r="W35" s="73" t="e">
        <f>SUMIFS(#REF!,#REF!,$C35,#REF!,$L35)</f>
        <v>#REF!</v>
      </c>
      <c r="X35" s="73" t="e">
        <f>SUMIFS(#REF!,#REF!,$C35,#REF!,$L35)</f>
        <v>#REF!</v>
      </c>
      <c r="Y35" s="73" t="e">
        <f>SUMIFS(#REF!,#REF!,$C35,#REF!,$L35)</f>
        <v>#REF!</v>
      </c>
      <c r="Z35" s="73" t="e">
        <f>SUMIFS(#REF!,#REF!,$C35,#REF!,$L35)</f>
        <v>#REF!</v>
      </c>
      <c r="AA35" s="73" t="e">
        <f>SUMIFS(#REF!,#REF!,$C35,#REF!,$L35)</f>
        <v>#REF!</v>
      </c>
      <c r="AB35" s="73" t="e">
        <f>SUMIFS(#REF!,#REF!,$C35,#REF!,$L35)</f>
        <v>#REF!</v>
      </c>
      <c r="AC35" s="47" t="e">
        <f t="shared" si="5"/>
        <v>#REF!</v>
      </c>
      <c r="AD35" s="47" t="e">
        <f t="shared" si="6"/>
        <v>#REF!</v>
      </c>
      <c r="AE35" s="73" t="e">
        <f>SUMIFS(#REF!,#REF!,$C35,#REF!,$L35)</f>
        <v>#REF!</v>
      </c>
      <c r="AF35" s="73" t="e">
        <f>SUMIFS(#REF!,#REF!,$C35,#REF!,$L35)</f>
        <v>#REF!</v>
      </c>
      <c r="AG35" s="73" t="e">
        <f>SUMIFS(#REF!,#REF!,$C35,#REF!,$L35)</f>
        <v>#REF!</v>
      </c>
      <c r="AJ35" s="70" t="s">
        <v>1687</v>
      </c>
      <c r="AK35" t="e">
        <f t="shared" si="7"/>
        <v>#REF!</v>
      </c>
      <c r="AL35" s="6" t="e">
        <f t="shared" si="30"/>
        <v>#REF!</v>
      </c>
      <c r="AM35" s="6" t="e">
        <f t="shared" si="30"/>
        <v>#REF!</v>
      </c>
      <c r="AN35" s="6" t="e">
        <f t="shared" si="30"/>
        <v>#REF!</v>
      </c>
      <c r="AO35" s="6" t="e">
        <f t="shared" si="30"/>
        <v>#REF!</v>
      </c>
      <c r="AP35" s="6" t="e">
        <f t="shared" si="30"/>
        <v>#REF!</v>
      </c>
      <c r="AQ35" s="6" t="e">
        <f t="shared" si="30"/>
        <v>#REF!</v>
      </c>
      <c r="AR35" s="6" t="e">
        <f t="shared" si="30"/>
        <v>#REF!</v>
      </c>
      <c r="AS35" s="6" t="e">
        <f t="shared" si="30"/>
        <v>#REF!</v>
      </c>
      <c r="AT35" s="6" t="e">
        <f t="shared" si="30"/>
        <v>#REF!</v>
      </c>
      <c r="AU35" s="6" t="e">
        <f t="shared" si="30"/>
        <v>#REF!</v>
      </c>
      <c r="AV35" s="6" t="e">
        <f t="shared" si="30"/>
        <v>#REF!</v>
      </c>
      <c r="AW35" s="6" t="e">
        <f t="shared" si="30"/>
        <v>#REF!</v>
      </c>
      <c r="AX35" t="e">
        <f t="shared" si="9"/>
        <v>#REF!</v>
      </c>
      <c r="AY35" s="6" t="e">
        <f t="shared" si="21"/>
        <v>#REF!</v>
      </c>
      <c r="AZ35" s="48" t="e">
        <f t="shared" si="10"/>
        <v>#REF!</v>
      </c>
      <c r="BA35" s="74" t="e">
        <f t="shared" si="11"/>
        <v>#REF!</v>
      </c>
      <c r="BD35" s="3" t="str">
        <f>VLOOKUP(C35,Schools!A:Q,17,0)</f>
        <v>A</v>
      </c>
      <c r="BE35" s="47" t="e">
        <f t="shared" si="12"/>
        <v>#REF!</v>
      </c>
      <c r="BF35" s="47" t="e">
        <f t="shared" si="13"/>
        <v>#REF!</v>
      </c>
      <c r="BG35" s="47" t="e">
        <f t="shared" si="14"/>
        <v>#REF!</v>
      </c>
      <c r="BH35" s="47" t="e">
        <f t="shared" si="15"/>
        <v>#REF!</v>
      </c>
      <c r="BI35" s="48" t="e">
        <f t="shared" si="22"/>
        <v>#REF!</v>
      </c>
      <c r="BJ35" s="47" t="e">
        <f t="shared" si="16"/>
        <v>#REF!</v>
      </c>
      <c r="BK35" s="6" t="e">
        <f t="shared" si="23"/>
        <v>#REF!</v>
      </c>
      <c r="BL35" s="47" t="e">
        <f t="shared" si="24"/>
        <v>#REF!</v>
      </c>
      <c r="BM35" s="1" t="e">
        <f t="shared" si="25"/>
        <v>#REF!</v>
      </c>
      <c r="BN35" s="47" t="e">
        <f t="shared" si="26"/>
        <v>#REF!</v>
      </c>
      <c r="BO35" s="1" t="e">
        <f t="shared" si="27"/>
        <v>#REF!</v>
      </c>
      <c r="BP35" s="48" t="e">
        <f t="shared" si="28"/>
        <v>#REF!</v>
      </c>
      <c r="BQ35" s="48" t="e">
        <f t="shared" si="17"/>
        <v>#REF!</v>
      </c>
      <c r="BR35" t="e">
        <f t="shared" si="29"/>
        <v>#REF!</v>
      </c>
    </row>
    <row r="36" spans="1:70" x14ac:dyDescent="0.25">
      <c r="A36" t="str">
        <f t="shared" si="18"/>
        <v>High Needs topups</v>
      </c>
      <c r="B36" s="71">
        <v>44026</v>
      </c>
      <c r="C36" s="70">
        <f>Schools!A25</f>
        <v>3023511</v>
      </c>
      <c r="D36" t="str">
        <f>VLOOKUP(C36,Schools!A:B,2,0)</f>
        <v>Blessed Dominic School</v>
      </c>
      <c r="E36" t="str">
        <f>VLOOKUP(C36,Schools!$A:$Z,3,0)</f>
        <v>M</v>
      </c>
      <c r="F36" s="72" t="e">
        <f>SUMIFS(#REF!,#REF!,C36,#REF!, SEN!L36)</f>
        <v>#REF!</v>
      </c>
      <c r="G36" s="70" t="s">
        <v>1227</v>
      </c>
      <c r="H36" s="70" t="s">
        <v>1688</v>
      </c>
      <c r="I36" t="str">
        <f t="shared" si="19"/>
        <v>various/543965</v>
      </c>
      <c r="J36">
        <f>VLOOKUP(C36,Schools!$A:$Z,9,0)</f>
        <v>400024</v>
      </c>
      <c r="K36" s="70" t="s">
        <v>487</v>
      </c>
      <c r="L36" s="70" t="s">
        <v>381</v>
      </c>
      <c r="M36" s="70" t="s">
        <v>530</v>
      </c>
      <c r="N36" t="str">
        <f>VLOOKUP(C36,Schools!A:D,4,0)</f>
        <v>Primary</v>
      </c>
      <c r="O36" s="70" t="s">
        <v>1689</v>
      </c>
      <c r="P36">
        <f t="shared" si="20"/>
        <v>543965</v>
      </c>
      <c r="Q36" s="73" t="e">
        <f>SUMIFS(#REF!,#REF!,$C36,#REF!,$L36)</f>
        <v>#REF!</v>
      </c>
      <c r="R36" s="73" t="e">
        <f>SUMIFS(#REF!,#REF!,$C36,#REF!,$L36)</f>
        <v>#REF!</v>
      </c>
      <c r="S36" s="73" t="e">
        <f>SUMIFS(#REF!,#REF!,$C36,#REF!,$L36)</f>
        <v>#REF!</v>
      </c>
      <c r="T36" s="73" t="e">
        <f>SUMIFS(#REF!,#REF!,$C36,#REF!,$L36)</f>
        <v>#REF!</v>
      </c>
      <c r="U36" s="73" t="e">
        <f>SUMIFS(#REF!,#REF!,$C36,#REF!,$L36)</f>
        <v>#REF!</v>
      </c>
      <c r="V36" s="73" t="e">
        <f>SUMIFS(#REF!,#REF!,$C36,#REF!,$L36)</f>
        <v>#REF!</v>
      </c>
      <c r="W36" s="73" t="e">
        <f>SUMIFS(#REF!,#REF!,$C36,#REF!,$L36)</f>
        <v>#REF!</v>
      </c>
      <c r="X36" s="73" t="e">
        <f>SUMIFS(#REF!,#REF!,$C36,#REF!,$L36)</f>
        <v>#REF!</v>
      </c>
      <c r="Y36" s="73" t="e">
        <f>SUMIFS(#REF!,#REF!,$C36,#REF!,$L36)</f>
        <v>#REF!</v>
      </c>
      <c r="Z36" s="73" t="e">
        <f>SUMIFS(#REF!,#REF!,$C36,#REF!,$L36)</f>
        <v>#REF!</v>
      </c>
      <c r="AA36" s="73" t="e">
        <f>SUMIFS(#REF!,#REF!,$C36,#REF!,$L36)</f>
        <v>#REF!</v>
      </c>
      <c r="AB36" s="73" t="e">
        <f>SUMIFS(#REF!,#REF!,$C36,#REF!,$L36)</f>
        <v>#REF!</v>
      </c>
      <c r="AC36" s="47" t="e">
        <f t="shared" si="5"/>
        <v>#REF!</v>
      </c>
      <c r="AD36" s="47" t="e">
        <f t="shared" si="6"/>
        <v>#REF!</v>
      </c>
      <c r="AE36" s="73" t="e">
        <f>SUMIFS(#REF!,#REF!,$C36,#REF!,$L36)</f>
        <v>#REF!</v>
      </c>
      <c r="AF36" s="73" t="e">
        <f>SUMIFS(#REF!,#REF!,$C36,#REF!,$L36)</f>
        <v>#REF!</v>
      </c>
      <c r="AG36" s="73" t="e">
        <f>SUMIFS(#REF!,#REF!,$C36,#REF!,$L36)</f>
        <v>#REF!</v>
      </c>
      <c r="AJ36" s="70" t="s">
        <v>1687</v>
      </c>
      <c r="AK36" t="e">
        <f t="shared" si="7"/>
        <v>#REF!</v>
      </c>
      <c r="AL36" s="6" t="e">
        <f t="shared" si="30"/>
        <v>#REF!</v>
      </c>
      <c r="AM36" s="6" t="e">
        <f t="shared" si="30"/>
        <v>#REF!</v>
      </c>
      <c r="AN36" s="6" t="e">
        <f t="shared" si="30"/>
        <v>#REF!</v>
      </c>
      <c r="AO36" s="6" t="e">
        <f t="shared" si="30"/>
        <v>#REF!</v>
      </c>
      <c r="AP36" s="6" t="e">
        <f t="shared" si="30"/>
        <v>#REF!</v>
      </c>
      <c r="AQ36" s="6" t="e">
        <f t="shared" si="30"/>
        <v>#REF!</v>
      </c>
      <c r="AR36" s="6" t="e">
        <f t="shared" si="30"/>
        <v>#REF!</v>
      </c>
      <c r="AS36" s="6" t="e">
        <f t="shared" si="30"/>
        <v>#REF!</v>
      </c>
      <c r="AT36" s="6" t="e">
        <f t="shared" si="30"/>
        <v>#REF!</v>
      </c>
      <c r="AU36" s="6" t="e">
        <f t="shared" si="30"/>
        <v>#REF!</v>
      </c>
      <c r="AV36" s="6" t="e">
        <f t="shared" si="30"/>
        <v>#REF!</v>
      </c>
      <c r="AW36" s="6" t="e">
        <f t="shared" si="30"/>
        <v>#REF!</v>
      </c>
      <c r="AX36" t="e">
        <f t="shared" si="9"/>
        <v>#REF!</v>
      </c>
      <c r="AY36" s="6" t="e">
        <f t="shared" si="21"/>
        <v>#REF!</v>
      </c>
      <c r="AZ36" s="48" t="e">
        <f t="shared" si="10"/>
        <v>#REF!</v>
      </c>
      <c r="BA36" s="74" t="e">
        <f t="shared" si="11"/>
        <v>#REF!</v>
      </c>
      <c r="BD36" s="3" t="str">
        <f>VLOOKUP(C36,Schools!A:Q,17,0)</f>
        <v>A</v>
      </c>
      <c r="BE36" s="47" t="e">
        <f t="shared" si="12"/>
        <v>#REF!</v>
      </c>
      <c r="BF36" s="47" t="e">
        <f t="shared" si="13"/>
        <v>#REF!</v>
      </c>
      <c r="BG36" s="47" t="e">
        <f t="shared" si="14"/>
        <v>#REF!</v>
      </c>
      <c r="BH36" s="47" t="e">
        <f t="shared" si="15"/>
        <v>#REF!</v>
      </c>
      <c r="BI36" s="48" t="e">
        <f t="shared" si="22"/>
        <v>#REF!</v>
      </c>
      <c r="BJ36" s="47" t="e">
        <f t="shared" si="16"/>
        <v>#REF!</v>
      </c>
      <c r="BK36" s="6" t="e">
        <f t="shared" si="23"/>
        <v>#REF!</v>
      </c>
      <c r="BL36" s="47" t="e">
        <f t="shared" si="24"/>
        <v>#REF!</v>
      </c>
      <c r="BM36" s="1" t="e">
        <f t="shared" si="25"/>
        <v>#REF!</v>
      </c>
      <c r="BN36" s="47" t="e">
        <f t="shared" si="26"/>
        <v>#REF!</v>
      </c>
      <c r="BO36" s="1" t="e">
        <f t="shared" si="27"/>
        <v>#REF!</v>
      </c>
      <c r="BP36" s="48" t="e">
        <f t="shared" si="28"/>
        <v>#REF!</v>
      </c>
      <c r="BQ36" s="48" t="e">
        <f t="shared" si="17"/>
        <v>#REF!</v>
      </c>
      <c r="BR36" t="e">
        <f t="shared" si="29"/>
        <v>#REF!</v>
      </c>
    </row>
    <row r="37" spans="1:70" x14ac:dyDescent="0.25">
      <c r="A37" t="str">
        <f t="shared" si="18"/>
        <v>High Needs topups</v>
      </c>
      <c r="B37" s="71">
        <v>44026</v>
      </c>
      <c r="C37" s="70">
        <f>Schools!A26</f>
        <v>3023519</v>
      </c>
      <c r="D37" t="str">
        <f>VLOOKUP(C37,Schools!A:B,2,0)</f>
        <v>Broadfields Primary School</v>
      </c>
      <c r="E37" t="str">
        <f>VLOOKUP(C37,Schools!$A:$Z,3,0)</f>
        <v>A</v>
      </c>
      <c r="F37" s="72" t="e">
        <f>SUMIFS(#REF!,#REF!,C37,#REF!, SEN!L37)</f>
        <v>#REF!</v>
      </c>
      <c r="G37" s="70" t="s">
        <v>1227</v>
      </c>
      <c r="H37" s="70" t="s">
        <v>1688</v>
      </c>
      <c r="I37" t="str">
        <f t="shared" si="19"/>
        <v>various/516500</v>
      </c>
      <c r="J37">
        <f>VLOOKUP(C37,Schools!$A:$Z,9,0)</f>
        <v>152128</v>
      </c>
      <c r="K37" s="70" t="s">
        <v>487</v>
      </c>
      <c r="L37" s="70" t="s">
        <v>381</v>
      </c>
      <c r="M37" s="70" t="s">
        <v>530</v>
      </c>
      <c r="N37" t="str">
        <f>VLOOKUP(C37,Schools!A:D,4,0)</f>
        <v>Primary</v>
      </c>
      <c r="O37" s="70" t="s">
        <v>1689</v>
      </c>
      <c r="P37">
        <f t="shared" si="20"/>
        <v>516500</v>
      </c>
      <c r="Q37" s="73" t="e">
        <f>SUMIFS(#REF!,#REF!,$C37,#REF!,$L37)</f>
        <v>#REF!</v>
      </c>
      <c r="R37" s="73" t="e">
        <f>SUMIFS(#REF!,#REF!,$C37,#REF!,$L37)</f>
        <v>#REF!</v>
      </c>
      <c r="S37" s="73" t="e">
        <f>SUMIFS(#REF!,#REF!,$C37,#REF!,$L37)</f>
        <v>#REF!</v>
      </c>
      <c r="T37" s="73" t="e">
        <f>SUMIFS(#REF!,#REF!,$C37,#REF!,$L37)</f>
        <v>#REF!</v>
      </c>
      <c r="U37" s="73" t="e">
        <f>SUMIFS(#REF!,#REF!,$C37,#REF!,$L37)</f>
        <v>#REF!</v>
      </c>
      <c r="V37" s="73" t="e">
        <f>SUMIFS(#REF!,#REF!,$C37,#REF!,$L37)</f>
        <v>#REF!</v>
      </c>
      <c r="W37" s="73" t="e">
        <f>SUMIFS(#REF!,#REF!,$C37,#REF!,$L37)</f>
        <v>#REF!</v>
      </c>
      <c r="X37" s="73" t="e">
        <f>SUMIFS(#REF!,#REF!,$C37,#REF!,$L37)</f>
        <v>#REF!</v>
      </c>
      <c r="Y37" s="73" t="e">
        <f>SUMIFS(#REF!,#REF!,$C37,#REF!,$L37)</f>
        <v>#REF!</v>
      </c>
      <c r="Z37" s="73" t="e">
        <f>SUMIFS(#REF!,#REF!,$C37,#REF!,$L37)</f>
        <v>#REF!</v>
      </c>
      <c r="AA37" s="73" t="e">
        <f>SUMIFS(#REF!,#REF!,$C37,#REF!,$L37)</f>
        <v>#REF!</v>
      </c>
      <c r="AB37" s="73" t="e">
        <f>SUMIFS(#REF!,#REF!,$C37,#REF!,$L37)</f>
        <v>#REF!</v>
      </c>
      <c r="AC37" s="47" t="e">
        <f t="shared" si="5"/>
        <v>#REF!</v>
      </c>
      <c r="AD37" s="47" t="e">
        <f t="shared" si="6"/>
        <v>#REF!</v>
      </c>
      <c r="AE37" s="73" t="e">
        <f>SUMIFS(#REF!,#REF!,$C37,#REF!,$L37)</f>
        <v>#REF!</v>
      </c>
      <c r="AF37" s="73" t="e">
        <f>SUMIFS(#REF!,#REF!,$C37,#REF!,$L37)</f>
        <v>#REF!</v>
      </c>
      <c r="AG37" s="73" t="e">
        <f>SUMIFS(#REF!,#REF!,$C37,#REF!,$L37)</f>
        <v>#REF!</v>
      </c>
      <c r="AJ37" s="70" t="s">
        <v>1687</v>
      </c>
      <c r="AK37" t="e">
        <f t="shared" si="7"/>
        <v>#REF!</v>
      </c>
      <c r="AL37" s="6" t="e">
        <f t="shared" si="30"/>
        <v>#REF!</v>
      </c>
      <c r="AM37" s="6" t="e">
        <f t="shared" si="30"/>
        <v>#REF!</v>
      </c>
      <c r="AN37" s="6" t="e">
        <f t="shared" si="30"/>
        <v>#REF!</v>
      </c>
      <c r="AO37" s="6" t="e">
        <f t="shared" si="30"/>
        <v>#REF!</v>
      </c>
      <c r="AP37" s="6" t="e">
        <f t="shared" si="30"/>
        <v>#REF!</v>
      </c>
      <c r="AQ37" s="6" t="e">
        <f t="shared" si="30"/>
        <v>#REF!</v>
      </c>
      <c r="AR37" s="6" t="e">
        <f t="shared" si="30"/>
        <v>#REF!</v>
      </c>
      <c r="AS37" s="6" t="e">
        <f t="shared" si="30"/>
        <v>#REF!</v>
      </c>
      <c r="AT37" s="6" t="e">
        <f t="shared" si="30"/>
        <v>#REF!</v>
      </c>
      <c r="AU37" s="6" t="e">
        <f t="shared" si="30"/>
        <v>#REF!</v>
      </c>
      <c r="AV37" s="6" t="e">
        <f t="shared" si="30"/>
        <v>#REF!</v>
      </c>
      <c r="AW37" s="6" t="e">
        <f t="shared" si="30"/>
        <v>#REF!</v>
      </c>
      <c r="AX37" t="e">
        <f t="shared" si="9"/>
        <v>#REF!</v>
      </c>
      <c r="AY37" s="6" t="e">
        <f t="shared" si="21"/>
        <v>#REF!</v>
      </c>
      <c r="AZ37" s="48" t="e">
        <f t="shared" si="10"/>
        <v>#REF!</v>
      </c>
      <c r="BA37" s="74" t="e">
        <f t="shared" si="11"/>
        <v>#REF!</v>
      </c>
      <c r="BD37" s="3" t="str">
        <f>VLOOKUP(C37,Schools!A:Q,17,0)</f>
        <v>Academy</v>
      </c>
      <c r="BE37" s="47" t="e">
        <f t="shared" si="12"/>
        <v>#REF!</v>
      </c>
      <c r="BF37" s="47" t="e">
        <f t="shared" si="13"/>
        <v>#REF!</v>
      </c>
      <c r="BG37" s="47" t="e">
        <f t="shared" si="14"/>
        <v>#REF!</v>
      </c>
      <c r="BH37" s="47" t="e">
        <f t="shared" si="15"/>
        <v>#REF!</v>
      </c>
      <c r="BI37" s="48" t="e">
        <f t="shared" si="22"/>
        <v>#REF!</v>
      </c>
      <c r="BJ37" s="47" t="e">
        <f t="shared" si="16"/>
        <v>#REF!</v>
      </c>
      <c r="BK37" s="6" t="e">
        <f t="shared" si="23"/>
        <v>#REF!</v>
      </c>
      <c r="BL37" s="47" t="e">
        <f t="shared" si="24"/>
        <v>#REF!</v>
      </c>
      <c r="BM37" s="1" t="e">
        <f t="shared" si="25"/>
        <v>#REF!</v>
      </c>
      <c r="BN37" s="47" t="e">
        <f t="shared" si="26"/>
        <v>#REF!</v>
      </c>
      <c r="BO37" s="1" t="e">
        <f t="shared" si="27"/>
        <v>#REF!</v>
      </c>
      <c r="BP37" s="48" t="e">
        <f t="shared" si="28"/>
        <v>#REF!</v>
      </c>
      <c r="BQ37" s="48" t="e">
        <f t="shared" si="17"/>
        <v>#REF!</v>
      </c>
      <c r="BR37" t="e">
        <f t="shared" si="29"/>
        <v>#REF!</v>
      </c>
    </row>
    <row r="38" spans="1:70" x14ac:dyDescent="0.25">
      <c r="A38" t="str">
        <f t="shared" si="18"/>
        <v>High Needs topups</v>
      </c>
      <c r="B38" s="71">
        <v>44026</v>
      </c>
      <c r="C38" s="70">
        <f>Schools!A27</f>
        <v>3022008</v>
      </c>
      <c r="D38" t="str">
        <f>VLOOKUP(C38,Schools!A:B,2,0)</f>
        <v>Brookland Infant  &amp; Nursery School</v>
      </c>
      <c r="E38" t="str">
        <f>VLOOKUP(C38,Schools!$A:$Z,3,0)</f>
        <v>M</v>
      </c>
      <c r="F38" s="72" t="e">
        <f>SUMIFS(#REF!,#REF!,C38,#REF!, SEN!L38)</f>
        <v>#REF!</v>
      </c>
      <c r="G38" s="70" t="s">
        <v>1227</v>
      </c>
      <c r="H38" s="70" t="s">
        <v>1688</v>
      </c>
      <c r="I38" t="str">
        <f t="shared" si="19"/>
        <v>various/543965</v>
      </c>
      <c r="J38">
        <f>VLOOKUP(C38,Schools!$A:$Z,9,0)</f>
        <v>400057</v>
      </c>
      <c r="K38" s="70" t="s">
        <v>487</v>
      </c>
      <c r="L38" s="70" t="s">
        <v>381</v>
      </c>
      <c r="M38" s="70" t="s">
        <v>530</v>
      </c>
      <c r="N38" t="str">
        <f>VLOOKUP(C38,Schools!A:D,4,0)</f>
        <v>Primary</v>
      </c>
      <c r="O38" s="70" t="s">
        <v>1689</v>
      </c>
      <c r="P38">
        <f t="shared" si="20"/>
        <v>543965</v>
      </c>
      <c r="Q38" s="73" t="e">
        <f>SUMIFS(#REF!,#REF!,$C38,#REF!,$L38)</f>
        <v>#REF!</v>
      </c>
      <c r="R38" s="73" t="e">
        <f>SUMIFS(#REF!,#REF!,$C38,#REF!,$L38)</f>
        <v>#REF!</v>
      </c>
      <c r="S38" s="73" t="e">
        <f>SUMIFS(#REF!,#REF!,$C38,#REF!,$L38)</f>
        <v>#REF!</v>
      </c>
      <c r="T38" s="73" t="e">
        <f>SUMIFS(#REF!,#REF!,$C38,#REF!,$L38)</f>
        <v>#REF!</v>
      </c>
      <c r="U38" s="73" t="e">
        <f>SUMIFS(#REF!,#REF!,$C38,#REF!,$L38)</f>
        <v>#REF!</v>
      </c>
      <c r="V38" s="73" t="e">
        <f>SUMIFS(#REF!,#REF!,$C38,#REF!,$L38)</f>
        <v>#REF!</v>
      </c>
      <c r="W38" s="73" t="e">
        <f>SUMIFS(#REF!,#REF!,$C38,#REF!,$L38)</f>
        <v>#REF!</v>
      </c>
      <c r="X38" s="73" t="e">
        <f>SUMIFS(#REF!,#REF!,$C38,#REF!,$L38)</f>
        <v>#REF!</v>
      </c>
      <c r="Y38" s="73" t="e">
        <f>SUMIFS(#REF!,#REF!,$C38,#REF!,$L38)</f>
        <v>#REF!</v>
      </c>
      <c r="Z38" s="73" t="e">
        <f>SUMIFS(#REF!,#REF!,$C38,#REF!,$L38)</f>
        <v>#REF!</v>
      </c>
      <c r="AA38" s="73" t="e">
        <f>SUMIFS(#REF!,#REF!,$C38,#REF!,$L38)</f>
        <v>#REF!</v>
      </c>
      <c r="AB38" s="73" t="e">
        <f>SUMIFS(#REF!,#REF!,$C38,#REF!,$L38)</f>
        <v>#REF!</v>
      </c>
      <c r="AC38" s="47" t="e">
        <f t="shared" si="5"/>
        <v>#REF!</v>
      </c>
      <c r="AD38" s="47" t="e">
        <f t="shared" si="6"/>
        <v>#REF!</v>
      </c>
      <c r="AE38" s="73" t="e">
        <f>SUMIFS(#REF!,#REF!,$C38,#REF!,$L38)</f>
        <v>#REF!</v>
      </c>
      <c r="AF38" s="73" t="e">
        <f>SUMIFS(#REF!,#REF!,$C38,#REF!,$L38)</f>
        <v>#REF!</v>
      </c>
      <c r="AG38" s="73" t="e">
        <f>SUMIFS(#REF!,#REF!,$C38,#REF!,$L38)</f>
        <v>#REF!</v>
      </c>
      <c r="AJ38" s="70" t="s">
        <v>1687</v>
      </c>
      <c r="AK38" t="e">
        <f t="shared" si="7"/>
        <v>#REF!</v>
      </c>
      <c r="AL38" s="6" t="e">
        <f t="shared" si="30"/>
        <v>#REF!</v>
      </c>
      <c r="AM38" s="6" t="e">
        <f t="shared" si="30"/>
        <v>#REF!</v>
      </c>
      <c r="AN38" s="6" t="e">
        <f t="shared" si="30"/>
        <v>#REF!</v>
      </c>
      <c r="AO38" s="6" t="e">
        <f t="shared" si="30"/>
        <v>#REF!</v>
      </c>
      <c r="AP38" s="6" t="e">
        <f t="shared" si="30"/>
        <v>#REF!</v>
      </c>
      <c r="AQ38" s="6" t="e">
        <f t="shared" si="30"/>
        <v>#REF!</v>
      </c>
      <c r="AR38" s="6" t="e">
        <f t="shared" si="30"/>
        <v>#REF!</v>
      </c>
      <c r="AS38" s="6" t="e">
        <f t="shared" si="30"/>
        <v>#REF!</v>
      </c>
      <c r="AT38" s="6" t="e">
        <f t="shared" si="30"/>
        <v>#REF!</v>
      </c>
      <c r="AU38" s="6" t="e">
        <f t="shared" si="30"/>
        <v>#REF!</v>
      </c>
      <c r="AV38" s="6" t="e">
        <f t="shared" si="30"/>
        <v>#REF!</v>
      </c>
      <c r="AW38" s="6" t="e">
        <f t="shared" si="30"/>
        <v>#REF!</v>
      </c>
      <c r="AX38" t="e">
        <f t="shared" si="9"/>
        <v>#REF!</v>
      </c>
      <c r="AY38" s="6" t="e">
        <f t="shared" si="21"/>
        <v>#REF!</v>
      </c>
      <c r="AZ38" s="48" t="e">
        <f t="shared" si="10"/>
        <v>#REF!</v>
      </c>
      <c r="BA38" s="74" t="e">
        <f t="shared" si="11"/>
        <v>#REF!</v>
      </c>
      <c r="BD38" s="3" t="str">
        <f>VLOOKUP(C38,Schools!A:Q,17,0)</f>
        <v>D</v>
      </c>
      <c r="BE38" s="47" t="e">
        <f t="shared" si="12"/>
        <v>#REF!</v>
      </c>
      <c r="BF38" s="47" t="e">
        <f t="shared" si="13"/>
        <v>#REF!</v>
      </c>
      <c r="BG38" s="47" t="e">
        <f t="shared" si="14"/>
        <v>#REF!</v>
      </c>
      <c r="BH38" s="47" t="e">
        <f t="shared" si="15"/>
        <v>#REF!</v>
      </c>
      <c r="BI38" s="48" t="e">
        <f t="shared" si="22"/>
        <v>#REF!</v>
      </c>
      <c r="BJ38" s="47" t="e">
        <f t="shared" si="16"/>
        <v>#REF!</v>
      </c>
      <c r="BK38" s="6" t="e">
        <f t="shared" si="23"/>
        <v>#REF!</v>
      </c>
      <c r="BL38" s="47" t="e">
        <f t="shared" si="24"/>
        <v>#REF!</v>
      </c>
      <c r="BM38" s="1" t="e">
        <f t="shared" si="25"/>
        <v>#REF!</v>
      </c>
      <c r="BN38" s="47" t="e">
        <f t="shared" si="26"/>
        <v>#REF!</v>
      </c>
      <c r="BO38" s="1" t="e">
        <f t="shared" si="27"/>
        <v>#REF!</v>
      </c>
      <c r="BP38" s="48" t="e">
        <f t="shared" si="28"/>
        <v>#REF!</v>
      </c>
      <c r="BQ38" s="48" t="e">
        <f t="shared" si="17"/>
        <v>#REF!</v>
      </c>
      <c r="BR38" t="e">
        <f t="shared" si="29"/>
        <v>#REF!</v>
      </c>
    </row>
    <row r="39" spans="1:70" x14ac:dyDescent="0.25">
      <c r="A39" t="str">
        <f t="shared" si="18"/>
        <v>High Needs topups</v>
      </c>
      <c r="B39" s="71">
        <v>44026</v>
      </c>
      <c r="C39" s="70">
        <f>Schools!A28</f>
        <v>3022007</v>
      </c>
      <c r="D39" t="str">
        <f>VLOOKUP(C39,Schools!A:B,2,0)</f>
        <v>Brookland Junior School</v>
      </c>
      <c r="E39" t="str">
        <f>VLOOKUP(C39,Schools!$A:$Z,3,0)</f>
        <v>M</v>
      </c>
      <c r="F39" s="72" t="e">
        <f>SUMIFS(#REF!,#REF!,C39,#REF!, SEN!L39)</f>
        <v>#REF!</v>
      </c>
      <c r="G39" s="70" t="s">
        <v>1227</v>
      </c>
      <c r="H39" s="70" t="s">
        <v>1688</v>
      </c>
      <c r="I39" t="str">
        <f t="shared" si="19"/>
        <v>various/543965</v>
      </c>
      <c r="J39">
        <f>VLOOKUP(C39,Schools!$A:$Z,9,0)</f>
        <v>400040</v>
      </c>
      <c r="K39" s="70" t="s">
        <v>487</v>
      </c>
      <c r="L39" s="70" t="s">
        <v>381</v>
      </c>
      <c r="M39" s="70" t="s">
        <v>530</v>
      </c>
      <c r="N39" t="str">
        <f>VLOOKUP(C39,Schools!A:D,4,0)</f>
        <v>Primary</v>
      </c>
      <c r="O39" s="70" t="s">
        <v>1689</v>
      </c>
      <c r="P39">
        <f t="shared" si="20"/>
        <v>543965</v>
      </c>
      <c r="Q39" s="73" t="e">
        <f>SUMIFS(#REF!,#REF!,$C39,#REF!,$L39)</f>
        <v>#REF!</v>
      </c>
      <c r="R39" s="73" t="e">
        <f>SUMIFS(#REF!,#REF!,$C39,#REF!,$L39)</f>
        <v>#REF!</v>
      </c>
      <c r="S39" s="73" t="e">
        <f>SUMIFS(#REF!,#REF!,$C39,#REF!,$L39)</f>
        <v>#REF!</v>
      </c>
      <c r="T39" s="73" t="e">
        <f>SUMIFS(#REF!,#REF!,$C39,#REF!,$L39)</f>
        <v>#REF!</v>
      </c>
      <c r="U39" s="73" t="e">
        <f>SUMIFS(#REF!,#REF!,$C39,#REF!,$L39)</f>
        <v>#REF!</v>
      </c>
      <c r="V39" s="73" t="e">
        <f>SUMIFS(#REF!,#REF!,$C39,#REF!,$L39)</f>
        <v>#REF!</v>
      </c>
      <c r="W39" s="73" t="e">
        <f>SUMIFS(#REF!,#REF!,$C39,#REF!,$L39)</f>
        <v>#REF!</v>
      </c>
      <c r="X39" s="73" t="e">
        <f>SUMIFS(#REF!,#REF!,$C39,#REF!,$L39)</f>
        <v>#REF!</v>
      </c>
      <c r="Y39" s="73" t="e">
        <f>SUMIFS(#REF!,#REF!,$C39,#REF!,$L39)</f>
        <v>#REF!</v>
      </c>
      <c r="Z39" s="73" t="e">
        <f>SUMIFS(#REF!,#REF!,$C39,#REF!,$L39)</f>
        <v>#REF!</v>
      </c>
      <c r="AA39" s="73" t="e">
        <f>SUMIFS(#REF!,#REF!,$C39,#REF!,$L39)</f>
        <v>#REF!</v>
      </c>
      <c r="AB39" s="73" t="e">
        <f>SUMIFS(#REF!,#REF!,$C39,#REF!,$L39)</f>
        <v>#REF!</v>
      </c>
      <c r="AC39" s="47" t="e">
        <f t="shared" si="5"/>
        <v>#REF!</v>
      </c>
      <c r="AD39" s="47" t="e">
        <f t="shared" si="6"/>
        <v>#REF!</v>
      </c>
      <c r="AE39" s="73" t="e">
        <f>SUMIFS(#REF!,#REF!,$C39,#REF!,$L39)</f>
        <v>#REF!</v>
      </c>
      <c r="AF39" s="73" t="e">
        <f>SUMIFS(#REF!,#REF!,$C39,#REF!,$L39)</f>
        <v>#REF!</v>
      </c>
      <c r="AG39" s="73" t="e">
        <f>SUMIFS(#REF!,#REF!,$C39,#REF!,$L39)</f>
        <v>#REF!</v>
      </c>
      <c r="AJ39" s="70" t="s">
        <v>1687</v>
      </c>
      <c r="AK39" t="e">
        <f t="shared" si="7"/>
        <v>#REF!</v>
      </c>
      <c r="AL39" s="6" t="e">
        <f t="shared" si="30"/>
        <v>#REF!</v>
      </c>
      <c r="AM39" s="6" t="e">
        <f t="shared" si="30"/>
        <v>#REF!</v>
      </c>
      <c r="AN39" s="6" t="e">
        <f t="shared" si="30"/>
        <v>#REF!</v>
      </c>
      <c r="AO39" s="6" t="e">
        <f t="shared" si="30"/>
        <v>#REF!</v>
      </c>
      <c r="AP39" s="6" t="e">
        <f t="shared" si="30"/>
        <v>#REF!</v>
      </c>
      <c r="AQ39" s="6" t="e">
        <f t="shared" si="30"/>
        <v>#REF!</v>
      </c>
      <c r="AR39" s="6" t="e">
        <f t="shared" si="30"/>
        <v>#REF!</v>
      </c>
      <c r="AS39" s="6" t="e">
        <f t="shared" si="30"/>
        <v>#REF!</v>
      </c>
      <c r="AT39" s="6" t="e">
        <f t="shared" si="30"/>
        <v>#REF!</v>
      </c>
      <c r="AU39" s="6" t="e">
        <f t="shared" si="30"/>
        <v>#REF!</v>
      </c>
      <c r="AV39" s="6" t="e">
        <f t="shared" si="30"/>
        <v>#REF!</v>
      </c>
      <c r="AW39" s="6" t="e">
        <f t="shared" si="30"/>
        <v>#REF!</v>
      </c>
      <c r="AX39" t="e">
        <f t="shared" si="9"/>
        <v>#REF!</v>
      </c>
      <c r="AY39" s="6" t="e">
        <f t="shared" si="21"/>
        <v>#REF!</v>
      </c>
      <c r="AZ39" s="48" t="e">
        <f t="shared" si="10"/>
        <v>#REF!</v>
      </c>
      <c r="BA39" s="74" t="e">
        <f t="shared" si="11"/>
        <v>#REF!</v>
      </c>
      <c r="BD39" s="3" t="str">
        <f>VLOOKUP(C39,Schools!A:Q,17,0)</f>
        <v>D</v>
      </c>
      <c r="BE39" s="47" t="e">
        <f t="shared" si="12"/>
        <v>#REF!</v>
      </c>
      <c r="BF39" s="47" t="e">
        <f t="shared" si="13"/>
        <v>#REF!</v>
      </c>
      <c r="BG39" s="47" t="e">
        <f t="shared" si="14"/>
        <v>#REF!</v>
      </c>
      <c r="BH39" s="47" t="e">
        <f t="shared" si="15"/>
        <v>#REF!</v>
      </c>
      <c r="BI39" s="48" t="e">
        <f t="shared" si="22"/>
        <v>#REF!</v>
      </c>
      <c r="BJ39" s="47" t="e">
        <f t="shared" si="16"/>
        <v>#REF!</v>
      </c>
      <c r="BK39" s="6" t="e">
        <f t="shared" si="23"/>
        <v>#REF!</v>
      </c>
      <c r="BL39" s="47" t="e">
        <f t="shared" si="24"/>
        <v>#REF!</v>
      </c>
      <c r="BM39" s="1" t="e">
        <f t="shared" si="25"/>
        <v>#REF!</v>
      </c>
      <c r="BN39" s="47" t="e">
        <f t="shared" si="26"/>
        <v>#REF!</v>
      </c>
      <c r="BO39" s="1" t="e">
        <f t="shared" si="27"/>
        <v>#REF!</v>
      </c>
      <c r="BP39" s="48" t="e">
        <f t="shared" si="28"/>
        <v>#REF!</v>
      </c>
      <c r="BQ39" s="48" t="e">
        <f t="shared" si="17"/>
        <v>#REF!</v>
      </c>
      <c r="BR39" t="e">
        <f t="shared" si="29"/>
        <v>#REF!</v>
      </c>
    </row>
    <row r="40" spans="1:70" x14ac:dyDescent="0.25">
      <c r="A40" t="str">
        <f t="shared" si="18"/>
        <v>High Needs topups</v>
      </c>
      <c r="B40" s="71">
        <v>44026</v>
      </c>
      <c r="C40" s="70">
        <f>Schools!A29</f>
        <v>3022009</v>
      </c>
      <c r="D40" t="str">
        <f>VLOOKUP(C40,Schools!A:B,2,0)</f>
        <v>Brunswick Park Primary &amp; Nursery School</v>
      </c>
      <c r="E40" t="str">
        <f>VLOOKUP(C40,Schools!$A:$Z,3,0)</f>
        <v>M</v>
      </c>
      <c r="F40" s="72" t="e">
        <f>SUMIFS(#REF!,#REF!,C40,#REF!, SEN!L40)</f>
        <v>#REF!</v>
      </c>
      <c r="G40" s="70" t="s">
        <v>1227</v>
      </c>
      <c r="H40" s="70" t="s">
        <v>1688</v>
      </c>
      <c r="I40" t="str">
        <f t="shared" si="19"/>
        <v>various/543965</v>
      </c>
      <c r="J40">
        <f>VLOOKUP(C40,Schools!$A:$Z,9,0)</f>
        <v>400061</v>
      </c>
      <c r="K40" s="70" t="s">
        <v>487</v>
      </c>
      <c r="L40" s="70" t="s">
        <v>381</v>
      </c>
      <c r="M40" s="70" t="s">
        <v>530</v>
      </c>
      <c r="N40" t="str">
        <f>VLOOKUP(C40,Schools!A:D,4,0)</f>
        <v>Primary</v>
      </c>
      <c r="O40" s="70" t="s">
        <v>1689</v>
      </c>
      <c r="P40">
        <f t="shared" si="20"/>
        <v>543965</v>
      </c>
      <c r="Q40" s="73" t="e">
        <f>SUMIFS(#REF!,#REF!,$C40,#REF!,$L40)</f>
        <v>#REF!</v>
      </c>
      <c r="R40" s="73" t="e">
        <f>SUMIFS(#REF!,#REF!,$C40,#REF!,$L40)</f>
        <v>#REF!</v>
      </c>
      <c r="S40" s="73" t="e">
        <f>SUMIFS(#REF!,#REF!,$C40,#REF!,$L40)</f>
        <v>#REF!</v>
      </c>
      <c r="T40" s="73" t="e">
        <f>SUMIFS(#REF!,#REF!,$C40,#REF!,$L40)</f>
        <v>#REF!</v>
      </c>
      <c r="U40" s="73" t="e">
        <f>SUMIFS(#REF!,#REF!,$C40,#REF!,$L40)</f>
        <v>#REF!</v>
      </c>
      <c r="V40" s="73" t="e">
        <f>SUMIFS(#REF!,#REF!,$C40,#REF!,$L40)</f>
        <v>#REF!</v>
      </c>
      <c r="W40" s="73" t="e">
        <f>SUMIFS(#REF!,#REF!,$C40,#REF!,$L40)</f>
        <v>#REF!</v>
      </c>
      <c r="X40" s="73" t="e">
        <f>SUMIFS(#REF!,#REF!,$C40,#REF!,$L40)</f>
        <v>#REF!</v>
      </c>
      <c r="Y40" s="73" t="e">
        <f>SUMIFS(#REF!,#REF!,$C40,#REF!,$L40)</f>
        <v>#REF!</v>
      </c>
      <c r="Z40" s="73" t="e">
        <f>SUMIFS(#REF!,#REF!,$C40,#REF!,$L40)</f>
        <v>#REF!</v>
      </c>
      <c r="AA40" s="73" t="e">
        <f>SUMIFS(#REF!,#REF!,$C40,#REF!,$L40)</f>
        <v>#REF!</v>
      </c>
      <c r="AB40" s="73" t="e">
        <f>SUMIFS(#REF!,#REF!,$C40,#REF!,$L40)</f>
        <v>#REF!</v>
      </c>
      <c r="AC40" s="47" t="e">
        <f t="shared" si="5"/>
        <v>#REF!</v>
      </c>
      <c r="AD40" s="47" t="e">
        <f t="shared" si="6"/>
        <v>#REF!</v>
      </c>
      <c r="AE40" s="73" t="e">
        <f>SUMIFS(#REF!,#REF!,$C40,#REF!,$L40)</f>
        <v>#REF!</v>
      </c>
      <c r="AF40" s="73" t="e">
        <f>SUMIFS(#REF!,#REF!,$C40,#REF!,$L40)</f>
        <v>#REF!</v>
      </c>
      <c r="AG40" s="73" t="e">
        <f>SUMIFS(#REF!,#REF!,$C40,#REF!,$L40)</f>
        <v>#REF!</v>
      </c>
      <c r="AJ40" s="70" t="s">
        <v>1687</v>
      </c>
      <c r="AK40" t="e">
        <f t="shared" si="7"/>
        <v>#REF!</v>
      </c>
      <c r="AL40" s="6" t="e">
        <f t="shared" ref="AL40:AW49" si="31">ROUND($F40*AL$18,2)*$AK40</f>
        <v>#REF!</v>
      </c>
      <c r="AM40" s="6" t="e">
        <f t="shared" si="31"/>
        <v>#REF!</v>
      </c>
      <c r="AN40" s="6" t="e">
        <f t="shared" si="31"/>
        <v>#REF!</v>
      </c>
      <c r="AO40" s="6" t="e">
        <f t="shared" si="31"/>
        <v>#REF!</v>
      </c>
      <c r="AP40" s="6" t="e">
        <f t="shared" si="31"/>
        <v>#REF!</v>
      </c>
      <c r="AQ40" s="6" t="e">
        <f t="shared" si="31"/>
        <v>#REF!</v>
      </c>
      <c r="AR40" s="6" t="e">
        <f t="shared" si="31"/>
        <v>#REF!</v>
      </c>
      <c r="AS40" s="6" t="e">
        <f t="shared" si="31"/>
        <v>#REF!</v>
      </c>
      <c r="AT40" s="6" t="e">
        <f t="shared" si="31"/>
        <v>#REF!</v>
      </c>
      <c r="AU40" s="6" t="e">
        <f t="shared" si="31"/>
        <v>#REF!</v>
      </c>
      <c r="AV40" s="6" t="e">
        <f t="shared" si="31"/>
        <v>#REF!</v>
      </c>
      <c r="AW40" s="6" t="e">
        <f t="shared" si="31"/>
        <v>#REF!</v>
      </c>
      <c r="AX40" t="e">
        <f t="shared" si="9"/>
        <v>#REF!</v>
      </c>
      <c r="AY40" s="6" t="e">
        <f t="shared" si="21"/>
        <v>#REF!</v>
      </c>
      <c r="AZ40" s="48" t="e">
        <f t="shared" si="10"/>
        <v>#REF!</v>
      </c>
      <c r="BA40" s="74" t="e">
        <f t="shared" si="11"/>
        <v>#REF!</v>
      </c>
      <c r="BD40" s="3" t="str">
        <f>VLOOKUP(C40,Schools!A:Q,17,0)</f>
        <v>A</v>
      </c>
      <c r="BE40" s="47" t="e">
        <f t="shared" si="12"/>
        <v>#REF!</v>
      </c>
      <c r="BF40" s="47" t="e">
        <f t="shared" si="13"/>
        <v>#REF!</v>
      </c>
      <c r="BG40" s="47" t="e">
        <f t="shared" si="14"/>
        <v>#REF!</v>
      </c>
      <c r="BH40" s="47" t="e">
        <f t="shared" si="15"/>
        <v>#REF!</v>
      </c>
      <c r="BI40" s="48" t="e">
        <f t="shared" si="22"/>
        <v>#REF!</v>
      </c>
      <c r="BJ40" s="47" t="e">
        <f t="shared" si="16"/>
        <v>#REF!</v>
      </c>
      <c r="BK40" s="6" t="e">
        <f t="shared" si="23"/>
        <v>#REF!</v>
      </c>
      <c r="BL40" s="47" t="e">
        <f t="shared" si="24"/>
        <v>#REF!</v>
      </c>
      <c r="BM40" s="1" t="e">
        <f t="shared" si="25"/>
        <v>#REF!</v>
      </c>
      <c r="BN40" s="47" t="e">
        <f t="shared" si="26"/>
        <v>#REF!</v>
      </c>
      <c r="BO40" s="1" t="e">
        <f t="shared" si="27"/>
        <v>#REF!</v>
      </c>
      <c r="BP40" s="48" t="e">
        <f t="shared" si="28"/>
        <v>#REF!</v>
      </c>
      <c r="BQ40" s="48" t="e">
        <f t="shared" si="17"/>
        <v>#REF!</v>
      </c>
      <c r="BR40" t="e">
        <f t="shared" si="29"/>
        <v>#REF!</v>
      </c>
    </row>
    <row r="41" spans="1:70" x14ac:dyDescent="0.25">
      <c r="A41" t="str">
        <f t="shared" si="18"/>
        <v>High Needs topups</v>
      </c>
      <c r="B41" s="71">
        <v>44026</v>
      </c>
      <c r="C41" s="70">
        <f>Schools!A30</f>
        <v>3022067</v>
      </c>
      <c r="D41" t="str">
        <f>VLOOKUP(C41,Schools!A:B,2,0)</f>
        <v>Chalgrove Primary School</v>
      </c>
      <c r="E41" t="str">
        <f>VLOOKUP(C41,Schools!$A:$Z,3,0)</f>
        <v>M</v>
      </c>
      <c r="F41" s="72" t="e">
        <f>SUMIFS(#REF!,#REF!,C41,#REF!, SEN!L41)</f>
        <v>#REF!</v>
      </c>
      <c r="G41" s="70" t="s">
        <v>1227</v>
      </c>
      <c r="H41" s="70" t="s">
        <v>1688</v>
      </c>
      <c r="I41" t="str">
        <f t="shared" si="19"/>
        <v>various/543965</v>
      </c>
      <c r="J41">
        <f>VLOOKUP(C41,Schools!$A:$Z,9,0)</f>
        <v>400065</v>
      </c>
      <c r="K41" s="70" t="s">
        <v>487</v>
      </c>
      <c r="L41" s="70" t="s">
        <v>381</v>
      </c>
      <c r="M41" s="70" t="s">
        <v>530</v>
      </c>
      <c r="N41" t="str">
        <f>VLOOKUP(C41,Schools!A:D,4,0)</f>
        <v>Primary</v>
      </c>
      <c r="O41" s="70" t="s">
        <v>1689</v>
      </c>
      <c r="P41">
        <f t="shared" si="20"/>
        <v>543965</v>
      </c>
      <c r="Q41" s="73" t="e">
        <f>SUMIFS(#REF!,#REF!,$C41,#REF!,$L41)</f>
        <v>#REF!</v>
      </c>
      <c r="R41" s="73" t="e">
        <f>SUMIFS(#REF!,#REF!,$C41,#REF!,$L41)</f>
        <v>#REF!</v>
      </c>
      <c r="S41" s="73" t="e">
        <f>SUMIFS(#REF!,#REF!,$C41,#REF!,$L41)</f>
        <v>#REF!</v>
      </c>
      <c r="T41" s="73" t="e">
        <f>SUMIFS(#REF!,#REF!,$C41,#REF!,$L41)</f>
        <v>#REF!</v>
      </c>
      <c r="U41" s="73" t="e">
        <f>SUMIFS(#REF!,#REF!,$C41,#REF!,$L41)</f>
        <v>#REF!</v>
      </c>
      <c r="V41" s="73" t="e">
        <f>SUMIFS(#REF!,#REF!,$C41,#REF!,$L41)</f>
        <v>#REF!</v>
      </c>
      <c r="W41" s="73" t="e">
        <f>SUMIFS(#REF!,#REF!,$C41,#REF!,$L41)</f>
        <v>#REF!</v>
      </c>
      <c r="X41" s="73" t="e">
        <f>SUMIFS(#REF!,#REF!,$C41,#REF!,$L41)</f>
        <v>#REF!</v>
      </c>
      <c r="Y41" s="73" t="e">
        <f>SUMIFS(#REF!,#REF!,$C41,#REF!,$L41)</f>
        <v>#REF!</v>
      </c>
      <c r="Z41" s="73" t="e">
        <f>SUMIFS(#REF!,#REF!,$C41,#REF!,$L41)</f>
        <v>#REF!</v>
      </c>
      <c r="AA41" s="73" t="e">
        <f>SUMIFS(#REF!,#REF!,$C41,#REF!,$L41)</f>
        <v>#REF!</v>
      </c>
      <c r="AB41" s="73" t="e">
        <f>SUMIFS(#REF!,#REF!,$C41,#REF!,$L41)</f>
        <v>#REF!</v>
      </c>
      <c r="AC41" s="47" t="e">
        <f t="shared" si="5"/>
        <v>#REF!</v>
      </c>
      <c r="AD41" s="47" t="e">
        <f t="shared" si="6"/>
        <v>#REF!</v>
      </c>
      <c r="AE41" s="73" t="e">
        <f>SUMIFS(#REF!,#REF!,$C41,#REF!,$L41)</f>
        <v>#REF!</v>
      </c>
      <c r="AF41" s="73" t="e">
        <f>SUMIFS(#REF!,#REF!,$C41,#REF!,$L41)</f>
        <v>#REF!</v>
      </c>
      <c r="AG41" s="73" t="e">
        <f>SUMIFS(#REF!,#REF!,$C41,#REF!,$L41)</f>
        <v>#REF!</v>
      </c>
      <c r="AJ41" s="70" t="s">
        <v>1687</v>
      </c>
      <c r="AK41" t="e">
        <f t="shared" si="7"/>
        <v>#REF!</v>
      </c>
      <c r="AL41" s="6" t="e">
        <f t="shared" si="31"/>
        <v>#REF!</v>
      </c>
      <c r="AM41" s="6" t="e">
        <f t="shared" si="31"/>
        <v>#REF!</v>
      </c>
      <c r="AN41" s="6" t="e">
        <f t="shared" si="31"/>
        <v>#REF!</v>
      </c>
      <c r="AO41" s="6" t="e">
        <f t="shared" si="31"/>
        <v>#REF!</v>
      </c>
      <c r="AP41" s="6" t="e">
        <f t="shared" si="31"/>
        <v>#REF!</v>
      </c>
      <c r="AQ41" s="6" t="e">
        <f t="shared" si="31"/>
        <v>#REF!</v>
      </c>
      <c r="AR41" s="6" t="e">
        <f t="shared" si="31"/>
        <v>#REF!</v>
      </c>
      <c r="AS41" s="6" t="e">
        <f t="shared" si="31"/>
        <v>#REF!</v>
      </c>
      <c r="AT41" s="6" t="e">
        <f t="shared" si="31"/>
        <v>#REF!</v>
      </c>
      <c r="AU41" s="6" t="e">
        <f t="shared" si="31"/>
        <v>#REF!</v>
      </c>
      <c r="AV41" s="6" t="e">
        <f t="shared" si="31"/>
        <v>#REF!</v>
      </c>
      <c r="AW41" s="6" t="e">
        <f t="shared" si="31"/>
        <v>#REF!</v>
      </c>
      <c r="AX41" t="e">
        <f t="shared" si="9"/>
        <v>#REF!</v>
      </c>
      <c r="AY41" s="6" t="e">
        <f t="shared" si="21"/>
        <v>#REF!</v>
      </c>
      <c r="AZ41" s="48" t="e">
        <f t="shared" si="10"/>
        <v>#REF!</v>
      </c>
      <c r="BA41" s="74" t="e">
        <f t="shared" si="11"/>
        <v>#REF!</v>
      </c>
      <c r="BD41" s="3" t="str">
        <f>VLOOKUP(C41,Schools!A:Q,17,0)</f>
        <v>A</v>
      </c>
      <c r="BE41" s="47" t="e">
        <f t="shared" si="12"/>
        <v>#REF!</v>
      </c>
      <c r="BF41" s="47" t="e">
        <f t="shared" si="13"/>
        <v>#REF!</v>
      </c>
      <c r="BG41" s="47" t="e">
        <f t="shared" si="14"/>
        <v>#REF!</v>
      </c>
      <c r="BH41" s="47" t="e">
        <f t="shared" si="15"/>
        <v>#REF!</v>
      </c>
      <c r="BI41" s="48" t="e">
        <f t="shared" si="22"/>
        <v>#REF!</v>
      </c>
      <c r="BJ41" s="47" t="e">
        <f t="shared" si="16"/>
        <v>#REF!</v>
      </c>
      <c r="BK41" s="6" t="e">
        <f t="shared" si="23"/>
        <v>#REF!</v>
      </c>
      <c r="BL41" s="47" t="e">
        <f t="shared" si="24"/>
        <v>#REF!</v>
      </c>
      <c r="BM41" s="1" t="e">
        <f t="shared" si="25"/>
        <v>#REF!</v>
      </c>
      <c r="BN41" s="47" t="e">
        <f t="shared" si="26"/>
        <v>#REF!</v>
      </c>
      <c r="BO41" s="1" t="e">
        <f t="shared" si="27"/>
        <v>#REF!</v>
      </c>
      <c r="BP41" s="48" t="e">
        <f t="shared" si="28"/>
        <v>#REF!</v>
      </c>
      <c r="BQ41" s="48" t="e">
        <f t="shared" si="17"/>
        <v>#REF!</v>
      </c>
      <c r="BR41" t="e">
        <f t="shared" si="29"/>
        <v>#REF!</v>
      </c>
    </row>
    <row r="42" spans="1:70" x14ac:dyDescent="0.25">
      <c r="A42" t="str">
        <f t="shared" si="18"/>
        <v>High Needs topups</v>
      </c>
      <c r="B42" s="71">
        <v>44026</v>
      </c>
      <c r="C42" s="70">
        <f>Schools!A31</f>
        <v>3022010</v>
      </c>
      <c r="D42" t="str">
        <f>VLOOKUP(C42,Schools!A:B,2,0)</f>
        <v>Child's Hill Academy</v>
      </c>
      <c r="E42" t="str">
        <f>VLOOKUP(C42,Schools!$A:$Z,3,0)</f>
        <v>A</v>
      </c>
      <c r="F42" s="72" t="e">
        <f>SUMIFS(#REF!,#REF!,C42,#REF!, SEN!L42)</f>
        <v>#REF!</v>
      </c>
      <c r="G42" s="70" t="s">
        <v>1227</v>
      </c>
      <c r="H42" s="70" t="s">
        <v>1688</v>
      </c>
      <c r="I42" t="str">
        <f t="shared" si="19"/>
        <v>various/516500</v>
      </c>
      <c r="J42">
        <f>VLOOKUP(C42,Schools!$A:$Z,9,0)</f>
        <v>160141</v>
      </c>
      <c r="K42" s="70" t="s">
        <v>487</v>
      </c>
      <c r="L42" s="70" t="s">
        <v>381</v>
      </c>
      <c r="M42" s="70" t="s">
        <v>530</v>
      </c>
      <c r="N42" t="str">
        <f>VLOOKUP(C42,Schools!A:D,4,0)</f>
        <v>Primary</v>
      </c>
      <c r="O42" s="70" t="s">
        <v>1689</v>
      </c>
      <c r="P42">
        <f t="shared" si="20"/>
        <v>516500</v>
      </c>
      <c r="Q42" s="73" t="e">
        <f>SUMIFS(#REF!,#REF!,$C42,#REF!,$L42)</f>
        <v>#REF!</v>
      </c>
      <c r="R42" s="73" t="e">
        <f>SUMIFS(#REF!,#REF!,$C42,#REF!,$L42)</f>
        <v>#REF!</v>
      </c>
      <c r="S42" s="73" t="e">
        <f>SUMIFS(#REF!,#REF!,$C42,#REF!,$L42)</f>
        <v>#REF!</v>
      </c>
      <c r="T42" s="73" t="e">
        <f>SUMIFS(#REF!,#REF!,$C42,#REF!,$L42)</f>
        <v>#REF!</v>
      </c>
      <c r="U42" s="73" t="e">
        <f>SUMIFS(#REF!,#REF!,$C42,#REF!,$L42)</f>
        <v>#REF!</v>
      </c>
      <c r="V42" s="73" t="e">
        <f>SUMIFS(#REF!,#REF!,$C42,#REF!,$L42)</f>
        <v>#REF!</v>
      </c>
      <c r="W42" s="73" t="e">
        <f>SUMIFS(#REF!,#REF!,$C42,#REF!,$L42)</f>
        <v>#REF!</v>
      </c>
      <c r="X42" s="73" t="e">
        <f>SUMIFS(#REF!,#REF!,$C42,#REF!,$L42)</f>
        <v>#REF!</v>
      </c>
      <c r="Y42" s="73" t="e">
        <f>SUMIFS(#REF!,#REF!,$C42,#REF!,$L42)</f>
        <v>#REF!</v>
      </c>
      <c r="Z42" s="73" t="e">
        <f>SUMIFS(#REF!,#REF!,$C42,#REF!,$L42)</f>
        <v>#REF!</v>
      </c>
      <c r="AA42" s="73" t="e">
        <f>SUMIFS(#REF!,#REF!,$C42,#REF!,$L42)</f>
        <v>#REF!</v>
      </c>
      <c r="AB42" s="73" t="e">
        <f>SUMIFS(#REF!,#REF!,$C42,#REF!,$L42)</f>
        <v>#REF!</v>
      </c>
      <c r="AC42" s="47" t="e">
        <f t="shared" si="5"/>
        <v>#REF!</v>
      </c>
      <c r="AD42" s="47" t="e">
        <f t="shared" si="6"/>
        <v>#REF!</v>
      </c>
      <c r="AE42" s="73" t="e">
        <f>SUMIFS(#REF!,#REF!,$C42,#REF!,$L42)</f>
        <v>#REF!</v>
      </c>
      <c r="AF42" s="73" t="e">
        <f>SUMIFS(#REF!,#REF!,$C42,#REF!,$L42)</f>
        <v>#REF!</v>
      </c>
      <c r="AG42" s="73" t="e">
        <f>SUMIFS(#REF!,#REF!,$C42,#REF!,$L42)</f>
        <v>#REF!</v>
      </c>
      <c r="AJ42" s="70" t="s">
        <v>1687</v>
      </c>
      <c r="AK42" t="e">
        <f t="shared" si="7"/>
        <v>#REF!</v>
      </c>
      <c r="AL42" s="6" t="e">
        <f t="shared" si="31"/>
        <v>#REF!</v>
      </c>
      <c r="AM42" s="6" t="e">
        <f t="shared" si="31"/>
        <v>#REF!</v>
      </c>
      <c r="AN42" s="6" t="e">
        <f t="shared" si="31"/>
        <v>#REF!</v>
      </c>
      <c r="AO42" s="6" t="e">
        <f t="shared" si="31"/>
        <v>#REF!</v>
      </c>
      <c r="AP42" s="6" t="e">
        <f t="shared" si="31"/>
        <v>#REF!</v>
      </c>
      <c r="AQ42" s="6" t="e">
        <f t="shared" si="31"/>
        <v>#REF!</v>
      </c>
      <c r="AR42" s="6" t="e">
        <f t="shared" si="31"/>
        <v>#REF!</v>
      </c>
      <c r="AS42" s="6" t="e">
        <f t="shared" si="31"/>
        <v>#REF!</v>
      </c>
      <c r="AT42" s="6" t="e">
        <f t="shared" si="31"/>
        <v>#REF!</v>
      </c>
      <c r="AU42" s="6" t="e">
        <f t="shared" si="31"/>
        <v>#REF!</v>
      </c>
      <c r="AV42" s="6" t="e">
        <f t="shared" si="31"/>
        <v>#REF!</v>
      </c>
      <c r="AW42" s="6" t="e">
        <f t="shared" si="31"/>
        <v>#REF!</v>
      </c>
      <c r="AX42" t="e">
        <f t="shared" si="9"/>
        <v>#REF!</v>
      </c>
      <c r="AY42" s="6" t="e">
        <f t="shared" si="21"/>
        <v>#REF!</v>
      </c>
      <c r="AZ42" s="48" t="e">
        <f t="shared" si="10"/>
        <v>#REF!</v>
      </c>
      <c r="BA42" s="74" t="e">
        <f t="shared" si="11"/>
        <v>#REF!</v>
      </c>
      <c r="BD42" s="3" t="str">
        <f>VLOOKUP(C42,Schools!A:Q,17,0)</f>
        <v>Academy</v>
      </c>
      <c r="BE42" s="47" t="e">
        <f t="shared" si="12"/>
        <v>#REF!</v>
      </c>
      <c r="BF42" s="47" t="e">
        <f t="shared" si="13"/>
        <v>#REF!</v>
      </c>
      <c r="BG42" s="47" t="e">
        <f t="shared" si="14"/>
        <v>#REF!</v>
      </c>
      <c r="BH42" s="47" t="e">
        <f t="shared" si="15"/>
        <v>#REF!</v>
      </c>
      <c r="BI42" s="48" t="e">
        <f t="shared" si="22"/>
        <v>#REF!</v>
      </c>
      <c r="BJ42" s="47" t="e">
        <f t="shared" si="16"/>
        <v>#REF!</v>
      </c>
      <c r="BK42" s="6" t="e">
        <f t="shared" si="23"/>
        <v>#REF!</v>
      </c>
      <c r="BL42" s="47" t="e">
        <f t="shared" si="24"/>
        <v>#REF!</v>
      </c>
      <c r="BM42" s="1" t="e">
        <f t="shared" si="25"/>
        <v>#REF!</v>
      </c>
      <c r="BN42" s="47" t="e">
        <f t="shared" si="26"/>
        <v>#REF!</v>
      </c>
      <c r="BO42" s="1" t="e">
        <f t="shared" si="27"/>
        <v>#REF!</v>
      </c>
      <c r="BP42" s="48" t="e">
        <f t="shared" si="28"/>
        <v>#REF!</v>
      </c>
      <c r="BQ42" s="48" t="e">
        <f t="shared" si="17"/>
        <v>#REF!</v>
      </c>
      <c r="BR42" t="e">
        <f t="shared" si="29"/>
        <v>#REF!</v>
      </c>
    </row>
    <row r="43" spans="1:70" x14ac:dyDescent="0.25">
      <c r="A43" t="str">
        <f t="shared" si="18"/>
        <v>High Needs topups</v>
      </c>
      <c r="B43" s="71">
        <v>44026</v>
      </c>
      <c r="C43" s="70">
        <f>Schools!A32</f>
        <v>3023302</v>
      </c>
      <c r="D43" t="str">
        <f>VLOOKUP(C43,Schools!A:B,2,0)</f>
        <v>Christ Church CE Primary School</v>
      </c>
      <c r="E43" t="str">
        <f>VLOOKUP(C43,Schools!$A:$Z,3,0)</f>
        <v>M</v>
      </c>
      <c r="F43" s="72" t="e">
        <f>SUMIFS(#REF!,#REF!,C43,#REF!, SEN!L43)</f>
        <v>#REF!</v>
      </c>
      <c r="G43" s="70" t="s">
        <v>1227</v>
      </c>
      <c r="H43" s="70" t="s">
        <v>1688</v>
      </c>
      <c r="I43" t="str">
        <f t="shared" si="19"/>
        <v>various/543965</v>
      </c>
      <c r="J43">
        <f>VLOOKUP(C43,Schools!$A:$Z,9,0)</f>
        <v>400039</v>
      </c>
      <c r="K43" s="70" t="s">
        <v>487</v>
      </c>
      <c r="L43" s="70" t="s">
        <v>381</v>
      </c>
      <c r="M43" s="70" t="s">
        <v>530</v>
      </c>
      <c r="N43" t="str">
        <f>VLOOKUP(C43,Schools!A:D,4,0)</f>
        <v>Primary</v>
      </c>
      <c r="O43" s="70" t="s">
        <v>1689</v>
      </c>
      <c r="P43">
        <f t="shared" si="20"/>
        <v>543965</v>
      </c>
      <c r="Q43" s="73" t="e">
        <f>SUMIFS(#REF!,#REF!,$C43,#REF!,$L43)</f>
        <v>#REF!</v>
      </c>
      <c r="R43" s="73" t="e">
        <f>SUMIFS(#REF!,#REF!,$C43,#REF!,$L43)</f>
        <v>#REF!</v>
      </c>
      <c r="S43" s="73" t="e">
        <f>SUMIFS(#REF!,#REF!,$C43,#REF!,$L43)</f>
        <v>#REF!</v>
      </c>
      <c r="T43" s="73" t="e">
        <f>SUMIFS(#REF!,#REF!,$C43,#REF!,$L43)</f>
        <v>#REF!</v>
      </c>
      <c r="U43" s="73" t="e">
        <f>SUMIFS(#REF!,#REF!,$C43,#REF!,$L43)</f>
        <v>#REF!</v>
      </c>
      <c r="V43" s="73" t="e">
        <f>SUMIFS(#REF!,#REF!,$C43,#REF!,$L43)</f>
        <v>#REF!</v>
      </c>
      <c r="W43" s="73" t="e">
        <f>SUMIFS(#REF!,#REF!,$C43,#REF!,$L43)</f>
        <v>#REF!</v>
      </c>
      <c r="X43" s="73" t="e">
        <f>SUMIFS(#REF!,#REF!,$C43,#REF!,$L43)</f>
        <v>#REF!</v>
      </c>
      <c r="Y43" s="73" t="e">
        <f>SUMIFS(#REF!,#REF!,$C43,#REF!,$L43)</f>
        <v>#REF!</v>
      </c>
      <c r="Z43" s="73" t="e">
        <f>SUMIFS(#REF!,#REF!,$C43,#REF!,$L43)</f>
        <v>#REF!</v>
      </c>
      <c r="AA43" s="73" t="e">
        <f>SUMIFS(#REF!,#REF!,$C43,#REF!,$L43)</f>
        <v>#REF!</v>
      </c>
      <c r="AB43" s="73" t="e">
        <f>SUMIFS(#REF!,#REF!,$C43,#REF!,$L43)</f>
        <v>#REF!</v>
      </c>
      <c r="AC43" s="47" t="e">
        <f t="shared" si="5"/>
        <v>#REF!</v>
      </c>
      <c r="AD43" s="47" t="e">
        <f t="shared" si="6"/>
        <v>#REF!</v>
      </c>
      <c r="AE43" s="73" t="e">
        <f>SUMIFS(#REF!,#REF!,$C43,#REF!,$L43)</f>
        <v>#REF!</v>
      </c>
      <c r="AF43" s="73" t="e">
        <f>SUMIFS(#REF!,#REF!,$C43,#REF!,$L43)</f>
        <v>#REF!</v>
      </c>
      <c r="AG43" s="73" t="e">
        <f>SUMIFS(#REF!,#REF!,$C43,#REF!,$L43)</f>
        <v>#REF!</v>
      </c>
      <c r="AJ43" s="70" t="s">
        <v>1687</v>
      </c>
      <c r="AK43" t="e">
        <f t="shared" si="7"/>
        <v>#REF!</v>
      </c>
      <c r="AL43" s="6" t="e">
        <f t="shared" si="31"/>
        <v>#REF!</v>
      </c>
      <c r="AM43" s="6" t="e">
        <f t="shared" si="31"/>
        <v>#REF!</v>
      </c>
      <c r="AN43" s="6" t="e">
        <f t="shared" si="31"/>
        <v>#REF!</v>
      </c>
      <c r="AO43" s="6" t="e">
        <f t="shared" si="31"/>
        <v>#REF!</v>
      </c>
      <c r="AP43" s="6" t="e">
        <f t="shared" si="31"/>
        <v>#REF!</v>
      </c>
      <c r="AQ43" s="6" t="e">
        <f t="shared" si="31"/>
        <v>#REF!</v>
      </c>
      <c r="AR43" s="6" t="e">
        <f t="shared" si="31"/>
        <v>#REF!</v>
      </c>
      <c r="AS43" s="6" t="e">
        <f t="shared" si="31"/>
        <v>#REF!</v>
      </c>
      <c r="AT43" s="6" t="e">
        <f t="shared" si="31"/>
        <v>#REF!</v>
      </c>
      <c r="AU43" s="6" t="e">
        <f t="shared" si="31"/>
        <v>#REF!</v>
      </c>
      <c r="AV43" s="6" t="e">
        <f t="shared" si="31"/>
        <v>#REF!</v>
      </c>
      <c r="AW43" s="6" t="e">
        <f t="shared" si="31"/>
        <v>#REF!</v>
      </c>
      <c r="AX43" t="e">
        <f t="shared" si="9"/>
        <v>#REF!</v>
      </c>
      <c r="AY43" s="6" t="e">
        <f t="shared" si="21"/>
        <v>#REF!</v>
      </c>
      <c r="AZ43" s="48" t="e">
        <f t="shared" si="10"/>
        <v>#REF!</v>
      </c>
      <c r="BA43" s="74" t="e">
        <f t="shared" si="11"/>
        <v>#REF!</v>
      </c>
      <c r="BD43" s="3" t="str">
        <f>VLOOKUP(C43,Schools!A:Q,17,0)</f>
        <v>D</v>
      </c>
      <c r="BE43" s="47" t="e">
        <f t="shared" si="12"/>
        <v>#REF!</v>
      </c>
      <c r="BF43" s="47" t="e">
        <f t="shared" si="13"/>
        <v>#REF!</v>
      </c>
      <c r="BG43" s="47" t="e">
        <f t="shared" si="14"/>
        <v>#REF!</v>
      </c>
      <c r="BH43" s="47" t="e">
        <f t="shared" si="15"/>
        <v>#REF!</v>
      </c>
      <c r="BI43" s="48" t="e">
        <f t="shared" si="22"/>
        <v>#REF!</v>
      </c>
      <c r="BJ43" s="47" t="e">
        <f t="shared" si="16"/>
        <v>#REF!</v>
      </c>
      <c r="BK43" s="6" t="e">
        <f t="shared" si="23"/>
        <v>#REF!</v>
      </c>
      <c r="BL43" s="47" t="e">
        <f t="shared" si="24"/>
        <v>#REF!</v>
      </c>
      <c r="BM43" s="1" t="e">
        <f t="shared" si="25"/>
        <v>#REF!</v>
      </c>
      <c r="BN43" s="47" t="e">
        <f t="shared" si="26"/>
        <v>#REF!</v>
      </c>
      <c r="BO43" s="1" t="e">
        <f t="shared" si="27"/>
        <v>#REF!</v>
      </c>
      <c r="BP43" s="48" t="e">
        <f t="shared" si="28"/>
        <v>#REF!</v>
      </c>
      <c r="BQ43" s="48" t="e">
        <f t="shared" si="17"/>
        <v>#REF!</v>
      </c>
      <c r="BR43" t="e">
        <f t="shared" si="29"/>
        <v>#REF!</v>
      </c>
    </row>
    <row r="44" spans="1:70" x14ac:dyDescent="0.25">
      <c r="A44" t="str">
        <f t="shared" si="18"/>
        <v>High Needs topups</v>
      </c>
      <c r="B44" s="71">
        <v>44026</v>
      </c>
      <c r="C44" s="70">
        <f>Schools!A33</f>
        <v>3022011</v>
      </c>
      <c r="D44" t="str">
        <f>VLOOKUP(C44,Schools!A:B,2,0)</f>
        <v>Church Hill Primary School</v>
      </c>
      <c r="E44" t="str">
        <f>VLOOKUP(C44,Schools!$A:$Z,3,0)</f>
        <v>M</v>
      </c>
      <c r="F44" s="72" t="e">
        <f>SUMIFS(#REF!,#REF!,C44,#REF!, SEN!L44)</f>
        <v>#REF!</v>
      </c>
      <c r="G44" s="70" t="s">
        <v>1227</v>
      </c>
      <c r="H44" s="70" t="s">
        <v>1688</v>
      </c>
      <c r="I44" t="str">
        <f t="shared" si="19"/>
        <v>various/543965</v>
      </c>
      <c r="J44">
        <f>VLOOKUP(C44,Schools!$A:$Z,9,0)</f>
        <v>400020</v>
      </c>
      <c r="K44" s="70" t="s">
        <v>487</v>
      </c>
      <c r="L44" s="70" t="s">
        <v>381</v>
      </c>
      <c r="M44" s="70" t="s">
        <v>530</v>
      </c>
      <c r="N44" t="str">
        <f>VLOOKUP(C44,Schools!A:D,4,0)</f>
        <v>Primary</v>
      </c>
      <c r="O44" s="70" t="s">
        <v>1689</v>
      </c>
      <c r="P44">
        <f t="shared" si="20"/>
        <v>543965</v>
      </c>
      <c r="Q44" s="73" t="e">
        <f>SUMIFS(#REF!,#REF!,$C44,#REF!,$L44)</f>
        <v>#REF!</v>
      </c>
      <c r="R44" s="73" t="e">
        <f>SUMIFS(#REF!,#REF!,$C44,#REF!,$L44)</f>
        <v>#REF!</v>
      </c>
      <c r="S44" s="73" t="e">
        <f>SUMIFS(#REF!,#REF!,$C44,#REF!,$L44)</f>
        <v>#REF!</v>
      </c>
      <c r="T44" s="73" t="e">
        <f>SUMIFS(#REF!,#REF!,$C44,#REF!,$L44)</f>
        <v>#REF!</v>
      </c>
      <c r="U44" s="73" t="e">
        <f>SUMIFS(#REF!,#REF!,$C44,#REF!,$L44)</f>
        <v>#REF!</v>
      </c>
      <c r="V44" s="73" t="e">
        <f>SUMIFS(#REF!,#REF!,$C44,#REF!,$L44)</f>
        <v>#REF!</v>
      </c>
      <c r="W44" s="73" t="e">
        <f>SUMIFS(#REF!,#REF!,$C44,#REF!,$L44)</f>
        <v>#REF!</v>
      </c>
      <c r="X44" s="73" t="e">
        <f>SUMIFS(#REF!,#REF!,$C44,#REF!,$L44)</f>
        <v>#REF!</v>
      </c>
      <c r="Y44" s="73" t="e">
        <f>SUMIFS(#REF!,#REF!,$C44,#REF!,$L44)</f>
        <v>#REF!</v>
      </c>
      <c r="Z44" s="73" t="e">
        <f>SUMIFS(#REF!,#REF!,$C44,#REF!,$L44)</f>
        <v>#REF!</v>
      </c>
      <c r="AA44" s="73" t="e">
        <f>SUMIFS(#REF!,#REF!,$C44,#REF!,$L44)</f>
        <v>#REF!</v>
      </c>
      <c r="AB44" s="73" t="e">
        <f>SUMIFS(#REF!,#REF!,$C44,#REF!,$L44)</f>
        <v>#REF!</v>
      </c>
      <c r="AC44" s="47" t="e">
        <f t="shared" si="5"/>
        <v>#REF!</v>
      </c>
      <c r="AD44" s="47" t="e">
        <f t="shared" si="6"/>
        <v>#REF!</v>
      </c>
      <c r="AE44" s="73" t="e">
        <f>SUMIFS(#REF!,#REF!,$C44,#REF!,$L44)</f>
        <v>#REF!</v>
      </c>
      <c r="AF44" s="73" t="e">
        <f>SUMIFS(#REF!,#REF!,$C44,#REF!,$L44)</f>
        <v>#REF!</v>
      </c>
      <c r="AG44" s="73" t="e">
        <f>SUMIFS(#REF!,#REF!,$C44,#REF!,$L44)</f>
        <v>#REF!</v>
      </c>
      <c r="AJ44" s="70" t="s">
        <v>1687</v>
      </c>
      <c r="AK44" t="e">
        <f t="shared" si="7"/>
        <v>#REF!</v>
      </c>
      <c r="AL44" s="6" t="e">
        <f t="shared" si="31"/>
        <v>#REF!</v>
      </c>
      <c r="AM44" s="6" t="e">
        <f t="shared" si="31"/>
        <v>#REF!</v>
      </c>
      <c r="AN44" s="6" t="e">
        <f t="shared" si="31"/>
        <v>#REF!</v>
      </c>
      <c r="AO44" s="6" t="e">
        <f t="shared" si="31"/>
        <v>#REF!</v>
      </c>
      <c r="AP44" s="6" t="e">
        <f t="shared" si="31"/>
        <v>#REF!</v>
      </c>
      <c r="AQ44" s="6" t="e">
        <f t="shared" si="31"/>
        <v>#REF!</v>
      </c>
      <c r="AR44" s="6" t="e">
        <f t="shared" si="31"/>
        <v>#REF!</v>
      </c>
      <c r="AS44" s="6" t="e">
        <f t="shared" si="31"/>
        <v>#REF!</v>
      </c>
      <c r="AT44" s="6" t="e">
        <f t="shared" si="31"/>
        <v>#REF!</v>
      </c>
      <c r="AU44" s="6" t="e">
        <f t="shared" si="31"/>
        <v>#REF!</v>
      </c>
      <c r="AV44" s="6" t="e">
        <f t="shared" si="31"/>
        <v>#REF!</v>
      </c>
      <c r="AW44" s="6" t="e">
        <f t="shared" si="31"/>
        <v>#REF!</v>
      </c>
      <c r="AX44" t="e">
        <f t="shared" si="9"/>
        <v>#REF!</v>
      </c>
      <c r="AY44" s="6" t="e">
        <f t="shared" si="21"/>
        <v>#REF!</v>
      </c>
      <c r="AZ44" s="48" t="e">
        <f t="shared" si="10"/>
        <v>#REF!</v>
      </c>
      <c r="BA44" s="74" t="e">
        <f t="shared" si="11"/>
        <v>#REF!</v>
      </c>
      <c r="BD44" s="3" t="str">
        <f>VLOOKUP(C44,Schools!A:Q,17,0)</f>
        <v>A</v>
      </c>
      <c r="BE44" s="47" t="e">
        <f t="shared" si="12"/>
        <v>#REF!</v>
      </c>
      <c r="BF44" s="47" t="e">
        <f t="shared" si="13"/>
        <v>#REF!</v>
      </c>
      <c r="BG44" s="47" t="e">
        <f t="shared" si="14"/>
        <v>#REF!</v>
      </c>
      <c r="BH44" s="47" t="e">
        <f t="shared" si="15"/>
        <v>#REF!</v>
      </c>
      <c r="BI44" s="48" t="e">
        <f t="shared" si="22"/>
        <v>#REF!</v>
      </c>
      <c r="BJ44" s="47" t="e">
        <f t="shared" si="16"/>
        <v>#REF!</v>
      </c>
      <c r="BK44" s="6" t="e">
        <f t="shared" si="23"/>
        <v>#REF!</v>
      </c>
      <c r="BL44" s="47" t="e">
        <f t="shared" si="24"/>
        <v>#REF!</v>
      </c>
      <c r="BM44" s="1" t="e">
        <f t="shared" si="25"/>
        <v>#REF!</v>
      </c>
      <c r="BN44" s="47" t="e">
        <f t="shared" si="26"/>
        <v>#REF!</v>
      </c>
      <c r="BO44" s="1" t="e">
        <f t="shared" si="27"/>
        <v>#REF!</v>
      </c>
      <c r="BP44" s="48" t="e">
        <f t="shared" si="28"/>
        <v>#REF!</v>
      </c>
      <c r="BQ44" s="48" t="e">
        <f t="shared" si="17"/>
        <v>#REF!</v>
      </c>
      <c r="BR44" t="e">
        <f t="shared" si="29"/>
        <v>#REF!</v>
      </c>
    </row>
    <row r="45" spans="1:70" x14ac:dyDescent="0.25">
      <c r="A45" t="str">
        <f t="shared" si="18"/>
        <v>High Needs topups</v>
      </c>
      <c r="B45" s="71">
        <v>44026</v>
      </c>
      <c r="C45" s="70">
        <f>Schools!A34</f>
        <v>3023522</v>
      </c>
      <c r="D45" t="str">
        <f>VLOOKUP(C45,Schools!A:B,2,0)</f>
        <v>Claremont Academy</v>
      </c>
      <c r="E45" t="str">
        <f>VLOOKUP(C45,Schools!$A:$Z,3,0)</f>
        <v>A</v>
      </c>
      <c r="F45" s="72" t="e">
        <f>SUMIFS(#REF!,#REF!,C45,#REF!, SEN!L45)</f>
        <v>#REF!</v>
      </c>
      <c r="G45" s="70" t="s">
        <v>1227</v>
      </c>
      <c r="H45" s="70" t="s">
        <v>1688</v>
      </c>
      <c r="I45" t="str">
        <f t="shared" si="19"/>
        <v>various/516500</v>
      </c>
      <c r="J45">
        <f>VLOOKUP(C45,Schools!$A:$Z,9,0)</f>
        <v>156151</v>
      </c>
      <c r="K45" s="70" t="s">
        <v>487</v>
      </c>
      <c r="L45" s="70" t="s">
        <v>381</v>
      </c>
      <c r="M45" s="70" t="s">
        <v>530</v>
      </c>
      <c r="N45" t="str">
        <f>VLOOKUP(C45,Schools!A:D,4,0)</f>
        <v>Primary</v>
      </c>
      <c r="O45" s="70" t="s">
        <v>1689</v>
      </c>
      <c r="P45">
        <f t="shared" si="20"/>
        <v>516500</v>
      </c>
      <c r="Q45" s="73" t="e">
        <f>SUMIFS(#REF!,#REF!,$C45,#REF!,$L45)</f>
        <v>#REF!</v>
      </c>
      <c r="R45" s="73" t="e">
        <f>SUMIFS(#REF!,#REF!,$C45,#REF!,$L45)</f>
        <v>#REF!</v>
      </c>
      <c r="S45" s="73" t="e">
        <f>SUMIFS(#REF!,#REF!,$C45,#REF!,$L45)</f>
        <v>#REF!</v>
      </c>
      <c r="T45" s="73" t="e">
        <f>SUMIFS(#REF!,#REF!,$C45,#REF!,$L45)</f>
        <v>#REF!</v>
      </c>
      <c r="U45" s="73" t="e">
        <f>SUMIFS(#REF!,#REF!,$C45,#REF!,$L45)</f>
        <v>#REF!</v>
      </c>
      <c r="V45" s="73" t="e">
        <f>SUMIFS(#REF!,#REF!,$C45,#REF!,$L45)</f>
        <v>#REF!</v>
      </c>
      <c r="W45" s="73" t="e">
        <f>SUMIFS(#REF!,#REF!,$C45,#REF!,$L45)</f>
        <v>#REF!</v>
      </c>
      <c r="X45" s="73" t="e">
        <f>SUMIFS(#REF!,#REF!,$C45,#REF!,$L45)</f>
        <v>#REF!</v>
      </c>
      <c r="Y45" s="73" t="e">
        <f>SUMIFS(#REF!,#REF!,$C45,#REF!,$L45)</f>
        <v>#REF!</v>
      </c>
      <c r="Z45" s="73" t="e">
        <f>SUMIFS(#REF!,#REF!,$C45,#REF!,$L45)</f>
        <v>#REF!</v>
      </c>
      <c r="AA45" s="73" t="e">
        <f>SUMIFS(#REF!,#REF!,$C45,#REF!,$L45)</f>
        <v>#REF!</v>
      </c>
      <c r="AB45" s="73" t="e">
        <f>SUMIFS(#REF!,#REF!,$C45,#REF!,$L45)</f>
        <v>#REF!</v>
      </c>
      <c r="AC45" s="47" t="e">
        <f t="shared" si="5"/>
        <v>#REF!</v>
      </c>
      <c r="AD45" s="47" t="e">
        <f t="shared" si="6"/>
        <v>#REF!</v>
      </c>
      <c r="AE45" s="73" t="e">
        <f>SUMIFS(#REF!,#REF!,$C45,#REF!,$L45)</f>
        <v>#REF!</v>
      </c>
      <c r="AF45" s="73" t="e">
        <f>SUMIFS(#REF!,#REF!,$C45,#REF!,$L45)</f>
        <v>#REF!</v>
      </c>
      <c r="AG45" s="73" t="e">
        <f>SUMIFS(#REF!,#REF!,$C45,#REF!,$L45)</f>
        <v>#REF!</v>
      </c>
      <c r="AJ45" s="70" t="s">
        <v>1687</v>
      </c>
      <c r="AK45" t="e">
        <f t="shared" si="7"/>
        <v>#REF!</v>
      </c>
      <c r="AL45" s="6" t="e">
        <f t="shared" si="31"/>
        <v>#REF!</v>
      </c>
      <c r="AM45" s="6" t="e">
        <f t="shared" si="31"/>
        <v>#REF!</v>
      </c>
      <c r="AN45" s="6" t="e">
        <f t="shared" si="31"/>
        <v>#REF!</v>
      </c>
      <c r="AO45" s="6" t="e">
        <f t="shared" si="31"/>
        <v>#REF!</v>
      </c>
      <c r="AP45" s="6" t="e">
        <f t="shared" si="31"/>
        <v>#REF!</v>
      </c>
      <c r="AQ45" s="6" t="e">
        <f t="shared" si="31"/>
        <v>#REF!</v>
      </c>
      <c r="AR45" s="6" t="e">
        <f t="shared" si="31"/>
        <v>#REF!</v>
      </c>
      <c r="AS45" s="6" t="e">
        <f t="shared" si="31"/>
        <v>#REF!</v>
      </c>
      <c r="AT45" s="6" t="e">
        <f t="shared" si="31"/>
        <v>#REF!</v>
      </c>
      <c r="AU45" s="6" t="e">
        <f t="shared" si="31"/>
        <v>#REF!</v>
      </c>
      <c r="AV45" s="6" t="e">
        <f t="shared" si="31"/>
        <v>#REF!</v>
      </c>
      <c r="AW45" s="6" t="e">
        <f t="shared" si="31"/>
        <v>#REF!</v>
      </c>
      <c r="AX45" t="e">
        <f t="shared" si="9"/>
        <v>#REF!</v>
      </c>
      <c r="AY45" s="6" t="e">
        <f t="shared" si="21"/>
        <v>#REF!</v>
      </c>
      <c r="AZ45" s="48" t="e">
        <f t="shared" si="10"/>
        <v>#REF!</v>
      </c>
      <c r="BA45" s="74" t="e">
        <f t="shared" si="11"/>
        <v>#REF!</v>
      </c>
      <c r="BD45" s="3" t="str">
        <f>VLOOKUP(C45,Schools!A:Q,17,0)</f>
        <v>Academy</v>
      </c>
      <c r="BE45" s="47" t="e">
        <f t="shared" si="12"/>
        <v>#REF!</v>
      </c>
      <c r="BF45" s="47" t="e">
        <f t="shared" si="13"/>
        <v>#REF!</v>
      </c>
      <c r="BG45" s="47" t="e">
        <f t="shared" si="14"/>
        <v>#REF!</v>
      </c>
      <c r="BH45" s="47" t="e">
        <f t="shared" si="15"/>
        <v>#REF!</v>
      </c>
      <c r="BI45" s="48" t="e">
        <f t="shared" si="22"/>
        <v>#REF!</v>
      </c>
      <c r="BJ45" s="47" t="e">
        <f t="shared" si="16"/>
        <v>#REF!</v>
      </c>
      <c r="BK45" s="6" t="e">
        <f t="shared" si="23"/>
        <v>#REF!</v>
      </c>
      <c r="BL45" s="47" t="e">
        <f t="shared" si="24"/>
        <v>#REF!</v>
      </c>
      <c r="BM45" s="1" t="e">
        <f t="shared" si="25"/>
        <v>#REF!</v>
      </c>
      <c r="BN45" s="47" t="e">
        <f t="shared" si="26"/>
        <v>#REF!</v>
      </c>
      <c r="BO45" s="1" t="e">
        <f t="shared" si="27"/>
        <v>#REF!</v>
      </c>
      <c r="BP45" s="48" t="e">
        <f t="shared" si="28"/>
        <v>#REF!</v>
      </c>
      <c r="BQ45" s="48" t="e">
        <f t="shared" si="17"/>
        <v>#REF!</v>
      </c>
      <c r="BR45" t="e">
        <f t="shared" si="29"/>
        <v>#REF!</v>
      </c>
    </row>
    <row r="46" spans="1:70" x14ac:dyDescent="0.25">
      <c r="A46" t="str">
        <f t="shared" si="18"/>
        <v>High Needs topups</v>
      </c>
      <c r="B46" s="71">
        <v>44026</v>
      </c>
      <c r="C46" s="70">
        <f>Schools!A35</f>
        <v>3022014</v>
      </c>
      <c r="D46" t="str">
        <f>VLOOKUP(C46,Schools!A:B,2,0)</f>
        <v>Colindale School</v>
      </c>
      <c r="E46" t="str">
        <f>VLOOKUP(C46,Schools!$A:$Z,3,0)</f>
        <v>M</v>
      </c>
      <c r="F46" s="72" t="e">
        <f>SUMIFS(#REF!,#REF!,C46,#REF!, SEN!L46)</f>
        <v>#REF!</v>
      </c>
      <c r="G46" s="70" t="s">
        <v>1227</v>
      </c>
      <c r="H46" s="70" t="s">
        <v>1688</v>
      </c>
      <c r="I46" t="str">
        <f t="shared" si="19"/>
        <v>various/543965</v>
      </c>
      <c r="J46">
        <f>VLOOKUP(C46,Schools!$A:$Z,9,0)</f>
        <v>400050</v>
      </c>
      <c r="K46" s="70" t="s">
        <v>487</v>
      </c>
      <c r="L46" s="70" t="s">
        <v>381</v>
      </c>
      <c r="M46" s="70" t="s">
        <v>530</v>
      </c>
      <c r="N46" t="str">
        <f>VLOOKUP(C46,Schools!A:D,4,0)</f>
        <v>Primary</v>
      </c>
      <c r="O46" s="70" t="s">
        <v>1689</v>
      </c>
      <c r="P46">
        <f t="shared" si="20"/>
        <v>543965</v>
      </c>
      <c r="Q46" s="73" t="e">
        <f>SUMIFS(#REF!,#REF!,$C46,#REF!,$L46)</f>
        <v>#REF!</v>
      </c>
      <c r="R46" s="73" t="e">
        <f>SUMIFS(#REF!,#REF!,$C46,#REF!,$L46)</f>
        <v>#REF!</v>
      </c>
      <c r="S46" s="73" t="e">
        <f>SUMIFS(#REF!,#REF!,$C46,#REF!,$L46)</f>
        <v>#REF!</v>
      </c>
      <c r="T46" s="73" t="e">
        <f>SUMIFS(#REF!,#REF!,$C46,#REF!,$L46)</f>
        <v>#REF!</v>
      </c>
      <c r="U46" s="73" t="e">
        <f>SUMIFS(#REF!,#REF!,$C46,#REF!,$L46)</f>
        <v>#REF!</v>
      </c>
      <c r="V46" s="73" t="e">
        <f>SUMIFS(#REF!,#REF!,$C46,#REF!,$L46)</f>
        <v>#REF!</v>
      </c>
      <c r="W46" s="73" t="e">
        <f>SUMIFS(#REF!,#REF!,$C46,#REF!,$L46)</f>
        <v>#REF!</v>
      </c>
      <c r="X46" s="73" t="e">
        <f>SUMIFS(#REF!,#REF!,$C46,#REF!,$L46)</f>
        <v>#REF!</v>
      </c>
      <c r="Y46" s="73" t="e">
        <f>SUMIFS(#REF!,#REF!,$C46,#REF!,$L46)</f>
        <v>#REF!</v>
      </c>
      <c r="Z46" s="73" t="e">
        <f>SUMIFS(#REF!,#REF!,$C46,#REF!,$L46)</f>
        <v>#REF!</v>
      </c>
      <c r="AA46" s="73" t="e">
        <f>SUMIFS(#REF!,#REF!,$C46,#REF!,$L46)</f>
        <v>#REF!</v>
      </c>
      <c r="AB46" s="73" t="e">
        <f>SUMIFS(#REF!,#REF!,$C46,#REF!,$L46)</f>
        <v>#REF!</v>
      </c>
      <c r="AC46" s="47" t="e">
        <f t="shared" si="5"/>
        <v>#REF!</v>
      </c>
      <c r="AD46" s="47" t="e">
        <f t="shared" si="6"/>
        <v>#REF!</v>
      </c>
      <c r="AE46" s="73" t="e">
        <f>SUMIFS(#REF!,#REF!,$C46,#REF!,$L46)</f>
        <v>#REF!</v>
      </c>
      <c r="AF46" s="73" t="e">
        <f>SUMIFS(#REF!,#REF!,$C46,#REF!,$L46)</f>
        <v>#REF!</v>
      </c>
      <c r="AG46" s="73" t="e">
        <f>SUMIFS(#REF!,#REF!,$C46,#REF!,$L46)</f>
        <v>#REF!</v>
      </c>
      <c r="AJ46" s="70" t="s">
        <v>1687</v>
      </c>
      <c r="AK46" t="e">
        <f t="shared" si="7"/>
        <v>#REF!</v>
      </c>
      <c r="AL46" s="6" t="e">
        <f t="shared" si="31"/>
        <v>#REF!</v>
      </c>
      <c r="AM46" s="6" t="e">
        <f t="shared" si="31"/>
        <v>#REF!</v>
      </c>
      <c r="AN46" s="6" t="e">
        <f t="shared" si="31"/>
        <v>#REF!</v>
      </c>
      <c r="AO46" s="6" t="e">
        <f t="shared" si="31"/>
        <v>#REF!</v>
      </c>
      <c r="AP46" s="6" t="e">
        <f t="shared" si="31"/>
        <v>#REF!</v>
      </c>
      <c r="AQ46" s="6" t="e">
        <f t="shared" si="31"/>
        <v>#REF!</v>
      </c>
      <c r="AR46" s="6" t="e">
        <f t="shared" si="31"/>
        <v>#REF!</v>
      </c>
      <c r="AS46" s="6" t="e">
        <f t="shared" si="31"/>
        <v>#REF!</v>
      </c>
      <c r="AT46" s="6" t="e">
        <f t="shared" si="31"/>
        <v>#REF!</v>
      </c>
      <c r="AU46" s="6" t="e">
        <f t="shared" si="31"/>
        <v>#REF!</v>
      </c>
      <c r="AV46" s="6" t="e">
        <f t="shared" si="31"/>
        <v>#REF!</v>
      </c>
      <c r="AW46" s="6" t="e">
        <f t="shared" si="31"/>
        <v>#REF!</v>
      </c>
      <c r="AX46" t="e">
        <f t="shared" si="9"/>
        <v>#REF!</v>
      </c>
      <c r="AY46" s="6" t="e">
        <f t="shared" si="21"/>
        <v>#REF!</v>
      </c>
      <c r="AZ46" s="48" t="e">
        <f t="shared" si="10"/>
        <v>#REF!</v>
      </c>
      <c r="BA46" s="74" t="e">
        <f t="shared" si="11"/>
        <v>#REF!</v>
      </c>
      <c r="BD46" s="3" t="str">
        <f>VLOOKUP(C46,Schools!A:Q,17,0)</f>
        <v>B</v>
      </c>
      <c r="BE46" s="47" t="e">
        <f t="shared" si="12"/>
        <v>#REF!</v>
      </c>
      <c r="BF46" s="47" t="e">
        <f t="shared" si="13"/>
        <v>#REF!</v>
      </c>
      <c r="BG46" s="47" t="e">
        <f t="shared" si="14"/>
        <v>#REF!</v>
      </c>
      <c r="BH46" s="47" t="e">
        <f t="shared" si="15"/>
        <v>#REF!</v>
      </c>
      <c r="BI46" s="48" t="e">
        <f t="shared" si="22"/>
        <v>#REF!</v>
      </c>
      <c r="BJ46" s="47" t="e">
        <f t="shared" si="16"/>
        <v>#REF!</v>
      </c>
      <c r="BK46" s="6" t="e">
        <f t="shared" si="23"/>
        <v>#REF!</v>
      </c>
      <c r="BL46" s="47" t="e">
        <f t="shared" si="24"/>
        <v>#REF!</v>
      </c>
      <c r="BM46" s="1" t="e">
        <f t="shared" si="25"/>
        <v>#REF!</v>
      </c>
      <c r="BN46" s="47" t="e">
        <f t="shared" si="26"/>
        <v>#REF!</v>
      </c>
      <c r="BO46" s="1" t="e">
        <f t="shared" si="27"/>
        <v>#REF!</v>
      </c>
      <c r="BP46" s="48" t="e">
        <f t="shared" si="28"/>
        <v>#REF!</v>
      </c>
      <c r="BQ46" s="48" t="e">
        <f t="shared" si="17"/>
        <v>#REF!</v>
      </c>
      <c r="BR46" t="e">
        <f t="shared" si="29"/>
        <v>#REF!</v>
      </c>
    </row>
    <row r="47" spans="1:70" x14ac:dyDescent="0.25">
      <c r="A47" t="str">
        <f t="shared" si="18"/>
        <v>High Needs topups</v>
      </c>
      <c r="B47" s="71">
        <v>44026</v>
      </c>
      <c r="C47" s="70">
        <f>Schools!A36</f>
        <v>3022015</v>
      </c>
      <c r="D47" t="str">
        <f>VLOOKUP(C47,Schools!A:B,2,0)</f>
        <v>Coppetts Wood</v>
      </c>
      <c r="E47" t="str">
        <f>VLOOKUP(C47,Schools!$A:$Z,3,0)</f>
        <v>M</v>
      </c>
      <c r="F47" s="72" t="e">
        <f>SUMIFS(#REF!,#REF!,C47,#REF!, SEN!L47)</f>
        <v>#REF!</v>
      </c>
      <c r="G47" s="70" t="s">
        <v>1227</v>
      </c>
      <c r="H47" s="70" t="s">
        <v>1688</v>
      </c>
      <c r="I47" t="str">
        <f t="shared" si="19"/>
        <v>various/543965</v>
      </c>
      <c r="J47">
        <f>VLOOKUP(C47,Schools!$A:$Z,9,0)</f>
        <v>400059</v>
      </c>
      <c r="K47" s="70" t="s">
        <v>487</v>
      </c>
      <c r="L47" s="70" t="s">
        <v>381</v>
      </c>
      <c r="M47" s="70" t="s">
        <v>530</v>
      </c>
      <c r="N47" t="str">
        <f>VLOOKUP(C47,Schools!A:D,4,0)</f>
        <v>Primary</v>
      </c>
      <c r="O47" s="70" t="s">
        <v>1689</v>
      </c>
      <c r="P47">
        <f t="shared" si="20"/>
        <v>543965</v>
      </c>
      <c r="Q47" s="73" t="e">
        <f>SUMIFS(#REF!,#REF!,$C47,#REF!,$L47)</f>
        <v>#REF!</v>
      </c>
      <c r="R47" s="73" t="e">
        <f>SUMIFS(#REF!,#REF!,$C47,#REF!,$L47)</f>
        <v>#REF!</v>
      </c>
      <c r="S47" s="73" t="e">
        <f>SUMIFS(#REF!,#REF!,$C47,#REF!,$L47)</f>
        <v>#REF!</v>
      </c>
      <c r="T47" s="73" t="e">
        <f>SUMIFS(#REF!,#REF!,$C47,#REF!,$L47)</f>
        <v>#REF!</v>
      </c>
      <c r="U47" s="73" t="e">
        <f>SUMIFS(#REF!,#REF!,$C47,#REF!,$L47)</f>
        <v>#REF!</v>
      </c>
      <c r="V47" s="73" t="e">
        <f>SUMIFS(#REF!,#REF!,$C47,#REF!,$L47)</f>
        <v>#REF!</v>
      </c>
      <c r="W47" s="73" t="e">
        <f>SUMIFS(#REF!,#REF!,$C47,#REF!,$L47)</f>
        <v>#REF!</v>
      </c>
      <c r="X47" s="73" t="e">
        <f>SUMIFS(#REF!,#REF!,$C47,#REF!,$L47)</f>
        <v>#REF!</v>
      </c>
      <c r="Y47" s="73" t="e">
        <f>SUMIFS(#REF!,#REF!,$C47,#REF!,$L47)</f>
        <v>#REF!</v>
      </c>
      <c r="Z47" s="73" t="e">
        <f>SUMIFS(#REF!,#REF!,$C47,#REF!,$L47)</f>
        <v>#REF!</v>
      </c>
      <c r="AA47" s="73" t="e">
        <f>SUMIFS(#REF!,#REF!,$C47,#REF!,$L47)</f>
        <v>#REF!</v>
      </c>
      <c r="AB47" s="73" t="e">
        <f>SUMIFS(#REF!,#REF!,$C47,#REF!,$L47)</f>
        <v>#REF!</v>
      </c>
      <c r="AC47" s="47" t="e">
        <f t="shared" si="5"/>
        <v>#REF!</v>
      </c>
      <c r="AD47" s="47" t="e">
        <f t="shared" si="6"/>
        <v>#REF!</v>
      </c>
      <c r="AE47" s="73" t="e">
        <f>SUMIFS(#REF!,#REF!,$C47,#REF!,$L47)</f>
        <v>#REF!</v>
      </c>
      <c r="AF47" s="73" t="e">
        <f>SUMIFS(#REF!,#REF!,$C47,#REF!,$L47)</f>
        <v>#REF!</v>
      </c>
      <c r="AG47" s="73" t="e">
        <f>SUMIFS(#REF!,#REF!,$C47,#REF!,$L47)</f>
        <v>#REF!</v>
      </c>
      <c r="AJ47" s="70" t="s">
        <v>1687</v>
      </c>
      <c r="AK47" t="e">
        <f t="shared" si="7"/>
        <v>#REF!</v>
      </c>
      <c r="AL47" s="6" t="e">
        <f t="shared" si="31"/>
        <v>#REF!</v>
      </c>
      <c r="AM47" s="6" t="e">
        <f t="shared" si="31"/>
        <v>#REF!</v>
      </c>
      <c r="AN47" s="6" t="e">
        <f t="shared" si="31"/>
        <v>#REF!</v>
      </c>
      <c r="AO47" s="6" t="e">
        <f t="shared" si="31"/>
        <v>#REF!</v>
      </c>
      <c r="AP47" s="6" t="e">
        <f t="shared" si="31"/>
        <v>#REF!</v>
      </c>
      <c r="AQ47" s="6" t="e">
        <f t="shared" si="31"/>
        <v>#REF!</v>
      </c>
      <c r="AR47" s="6" t="e">
        <f t="shared" si="31"/>
        <v>#REF!</v>
      </c>
      <c r="AS47" s="6" t="e">
        <f t="shared" si="31"/>
        <v>#REF!</v>
      </c>
      <c r="AT47" s="6" t="e">
        <f t="shared" si="31"/>
        <v>#REF!</v>
      </c>
      <c r="AU47" s="6" t="e">
        <f t="shared" si="31"/>
        <v>#REF!</v>
      </c>
      <c r="AV47" s="6" t="e">
        <f t="shared" si="31"/>
        <v>#REF!</v>
      </c>
      <c r="AW47" s="6" t="e">
        <f t="shared" si="31"/>
        <v>#REF!</v>
      </c>
      <c r="AX47" t="e">
        <f t="shared" si="9"/>
        <v>#REF!</v>
      </c>
      <c r="AY47" s="6" t="e">
        <f t="shared" si="21"/>
        <v>#REF!</v>
      </c>
      <c r="AZ47" s="48" t="e">
        <f t="shared" si="10"/>
        <v>#REF!</v>
      </c>
      <c r="BA47" s="74" t="e">
        <f t="shared" si="11"/>
        <v>#REF!</v>
      </c>
      <c r="BD47" s="3" t="str">
        <f>VLOOKUP(C47,Schools!A:Q,17,0)</f>
        <v>A</v>
      </c>
      <c r="BE47" s="47" t="e">
        <f t="shared" si="12"/>
        <v>#REF!</v>
      </c>
      <c r="BF47" s="47" t="e">
        <f t="shared" si="13"/>
        <v>#REF!</v>
      </c>
      <c r="BG47" s="47" t="e">
        <f t="shared" si="14"/>
        <v>#REF!</v>
      </c>
      <c r="BH47" s="47" t="e">
        <f t="shared" si="15"/>
        <v>#REF!</v>
      </c>
      <c r="BI47" s="48" t="e">
        <f t="shared" si="22"/>
        <v>#REF!</v>
      </c>
      <c r="BJ47" s="47" t="e">
        <f t="shared" si="16"/>
        <v>#REF!</v>
      </c>
      <c r="BK47" s="6" t="e">
        <f t="shared" si="23"/>
        <v>#REF!</v>
      </c>
      <c r="BL47" s="47" t="e">
        <f t="shared" si="24"/>
        <v>#REF!</v>
      </c>
      <c r="BM47" s="1" t="e">
        <f t="shared" si="25"/>
        <v>#REF!</v>
      </c>
      <c r="BN47" s="47" t="e">
        <f t="shared" si="26"/>
        <v>#REF!</v>
      </c>
      <c r="BO47" s="1" t="e">
        <f t="shared" si="27"/>
        <v>#REF!</v>
      </c>
      <c r="BP47" s="48" t="e">
        <f t="shared" si="28"/>
        <v>#REF!</v>
      </c>
      <c r="BQ47" s="48" t="e">
        <f t="shared" si="17"/>
        <v>#REF!</v>
      </c>
      <c r="BR47" t="e">
        <f t="shared" si="29"/>
        <v>#REF!</v>
      </c>
    </row>
    <row r="48" spans="1:70" x14ac:dyDescent="0.25">
      <c r="A48" t="str">
        <f t="shared" si="18"/>
        <v>High Needs topups</v>
      </c>
      <c r="B48" s="71">
        <v>44026</v>
      </c>
      <c r="C48" s="70">
        <f>Schools!A37</f>
        <v>3022016</v>
      </c>
      <c r="D48" t="str">
        <f>VLOOKUP(C48,Schools!A:B,2,0)</f>
        <v>Courtland School</v>
      </c>
      <c r="E48" t="str">
        <f>VLOOKUP(C48,Schools!$A:$Z,3,0)</f>
        <v>M</v>
      </c>
      <c r="F48" s="72" t="e">
        <f>SUMIFS(#REF!,#REF!,C48,#REF!, SEN!L48)</f>
        <v>#REF!</v>
      </c>
      <c r="G48" s="70" t="s">
        <v>1227</v>
      </c>
      <c r="H48" s="70" t="s">
        <v>1688</v>
      </c>
      <c r="I48" t="str">
        <f t="shared" si="19"/>
        <v>various/543965</v>
      </c>
      <c r="J48">
        <f>VLOOKUP(C48,Schools!$A:$Z,9,0)</f>
        <v>400049</v>
      </c>
      <c r="K48" s="70" t="s">
        <v>487</v>
      </c>
      <c r="L48" s="70" t="s">
        <v>381</v>
      </c>
      <c r="M48" s="70" t="s">
        <v>530</v>
      </c>
      <c r="N48" t="str">
        <f>VLOOKUP(C48,Schools!A:D,4,0)</f>
        <v>Primary</v>
      </c>
      <c r="O48" s="70" t="s">
        <v>1689</v>
      </c>
      <c r="P48">
        <f t="shared" si="20"/>
        <v>543965</v>
      </c>
      <c r="Q48" s="73" t="e">
        <f>SUMIFS(#REF!,#REF!,$C48,#REF!,$L48)</f>
        <v>#REF!</v>
      </c>
      <c r="R48" s="73" t="e">
        <f>SUMIFS(#REF!,#REF!,$C48,#REF!,$L48)</f>
        <v>#REF!</v>
      </c>
      <c r="S48" s="73" t="e">
        <f>SUMIFS(#REF!,#REF!,$C48,#REF!,$L48)</f>
        <v>#REF!</v>
      </c>
      <c r="T48" s="73" t="e">
        <f>SUMIFS(#REF!,#REF!,$C48,#REF!,$L48)</f>
        <v>#REF!</v>
      </c>
      <c r="U48" s="73" t="e">
        <f>SUMIFS(#REF!,#REF!,$C48,#REF!,$L48)</f>
        <v>#REF!</v>
      </c>
      <c r="V48" s="73" t="e">
        <f>SUMIFS(#REF!,#REF!,$C48,#REF!,$L48)</f>
        <v>#REF!</v>
      </c>
      <c r="W48" s="73" t="e">
        <f>SUMIFS(#REF!,#REF!,$C48,#REF!,$L48)</f>
        <v>#REF!</v>
      </c>
      <c r="X48" s="73" t="e">
        <f>SUMIFS(#REF!,#REF!,$C48,#REF!,$L48)</f>
        <v>#REF!</v>
      </c>
      <c r="Y48" s="73" t="e">
        <f>SUMIFS(#REF!,#REF!,$C48,#REF!,$L48)</f>
        <v>#REF!</v>
      </c>
      <c r="Z48" s="73" t="e">
        <f>SUMIFS(#REF!,#REF!,$C48,#REF!,$L48)</f>
        <v>#REF!</v>
      </c>
      <c r="AA48" s="73" t="e">
        <f>SUMIFS(#REF!,#REF!,$C48,#REF!,$L48)</f>
        <v>#REF!</v>
      </c>
      <c r="AB48" s="73" t="e">
        <f>SUMIFS(#REF!,#REF!,$C48,#REF!,$L48)</f>
        <v>#REF!</v>
      </c>
      <c r="AC48" s="47" t="e">
        <f t="shared" si="5"/>
        <v>#REF!</v>
      </c>
      <c r="AD48" s="47" t="e">
        <f t="shared" si="6"/>
        <v>#REF!</v>
      </c>
      <c r="AE48" s="73" t="e">
        <f>SUMIFS(#REF!,#REF!,$C48,#REF!,$L48)</f>
        <v>#REF!</v>
      </c>
      <c r="AF48" s="73" t="e">
        <f>SUMIFS(#REF!,#REF!,$C48,#REF!,$L48)</f>
        <v>#REF!</v>
      </c>
      <c r="AG48" s="73" t="e">
        <f>SUMIFS(#REF!,#REF!,$C48,#REF!,$L48)</f>
        <v>#REF!</v>
      </c>
      <c r="AJ48" s="70" t="s">
        <v>1687</v>
      </c>
      <c r="AK48" t="e">
        <f t="shared" si="7"/>
        <v>#REF!</v>
      </c>
      <c r="AL48" s="6" t="e">
        <f t="shared" si="31"/>
        <v>#REF!</v>
      </c>
      <c r="AM48" s="6" t="e">
        <f t="shared" si="31"/>
        <v>#REF!</v>
      </c>
      <c r="AN48" s="6" t="e">
        <f t="shared" si="31"/>
        <v>#REF!</v>
      </c>
      <c r="AO48" s="6" t="e">
        <f t="shared" si="31"/>
        <v>#REF!</v>
      </c>
      <c r="AP48" s="6" t="e">
        <f t="shared" si="31"/>
        <v>#REF!</v>
      </c>
      <c r="AQ48" s="6" t="e">
        <f t="shared" si="31"/>
        <v>#REF!</v>
      </c>
      <c r="AR48" s="6" t="e">
        <f t="shared" si="31"/>
        <v>#REF!</v>
      </c>
      <c r="AS48" s="6" t="e">
        <f t="shared" si="31"/>
        <v>#REF!</v>
      </c>
      <c r="AT48" s="6" t="e">
        <f t="shared" si="31"/>
        <v>#REF!</v>
      </c>
      <c r="AU48" s="6" t="e">
        <f t="shared" si="31"/>
        <v>#REF!</v>
      </c>
      <c r="AV48" s="6" t="e">
        <f t="shared" si="31"/>
        <v>#REF!</v>
      </c>
      <c r="AW48" s="6" t="e">
        <f t="shared" si="31"/>
        <v>#REF!</v>
      </c>
      <c r="AX48" t="e">
        <f t="shared" si="9"/>
        <v>#REF!</v>
      </c>
      <c r="AY48" s="6" t="e">
        <f t="shared" si="21"/>
        <v>#REF!</v>
      </c>
      <c r="AZ48" s="48" t="e">
        <f t="shared" si="10"/>
        <v>#REF!</v>
      </c>
      <c r="BA48" s="74" t="e">
        <f t="shared" si="11"/>
        <v>#REF!</v>
      </c>
      <c r="BD48" s="3" t="str">
        <f>VLOOKUP(C48,Schools!A:Q,17,0)</f>
        <v>A</v>
      </c>
      <c r="BE48" s="47" t="e">
        <f t="shared" si="12"/>
        <v>#REF!</v>
      </c>
      <c r="BF48" s="47" t="e">
        <f t="shared" si="13"/>
        <v>#REF!</v>
      </c>
      <c r="BG48" s="47" t="e">
        <f t="shared" si="14"/>
        <v>#REF!</v>
      </c>
      <c r="BH48" s="47" t="e">
        <f t="shared" si="15"/>
        <v>#REF!</v>
      </c>
      <c r="BI48" s="48" t="e">
        <f t="shared" si="22"/>
        <v>#REF!</v>
      </c>
      <c r="BJ48" s="47" t="e">
        <f t="shared" si="16"/>
        <v>#REF!</v>
      </c>
      <c r="BK48" s="6" t="e">
        <f t="shared" si="23"/>
        <v>#REF!</v>
      </c>
      <c r="BL48" s="47" t="e">
        <f t="shared" si="24"/>
        <v>#REF!</v>
      </c>
      <c r="BM48" s="1" t="e">
        <f t="shared" si="25"/>
        <v>#REF!</v>
      </c>
      <c r="BN48" s="47" t="e">
        <f t="shared" si="26"/>
        <v>#REF!</v>
      </c>
      <c r="BO48" s="1" t="e">
        <f t="shared" si="27"/>
        <v>#REF!</v>
      </c>
      <c r="BP48" s="48" t="e">
        <f t="shared" si="28"/>
        <v>#REF!</v>
      </c>
      <c r="BQ48" s="48" t="e">
        <f t="shared" si="17"/>
        <v>#REF!</v>
      </c>
      <c r="BR48" t="e">
        <f t="shared" si="29"/>
        <v>#REF!</v>
      </c>
    </row>
    <row r="49" spans="1:70" x14ac:dyDescent="0.25">
      <c r="A49" t="str">
        <f t="shared" si="18"/>
        <v>High Needs topups</v>
      </c>
      <c r="B49" s="71">
        <v>44026</v>
      </c>
      <c r="C49" s="70">
        <f>Schools!A38</f>
        <v>3022017</v>
      </c>
      <c r="D49" t="str">
        <f>VLOOKUP(C49,Schools!A:B,2,0)</f>
        <v>Cromer Road Primary School</v>
      </c>
      <c r="E49" t="str">
        <f>VLOOKUP(C49,Schools!$A:$Z,3,0)</f>
        <v>M</v>
      </c>
      <c r="F49" s="72" t="e">
        <f>SUMIFS(#REF!,#REF!,C49,#REF!, SEN!L49)</f>
        <v>#REF!</v>
      </c>
      <c r="G49" s="70" t="s">
        <v>1227</v>
      </c>
      <c r="H49" s="70" t="s">
        <v>1688</v>
      </c>
      <c r="I49" t="str">
        <f t="shared" si="19"/>
        <v>various/543965</v>
      </c>
      <c r="J49">
        <f>VLOOKUP(C49,Schools!$A:$Z,9,0)</f>
        <v>400080</v>
      </c>
      <c r="K49" s="70" t="s">
        <v>487</v>
      </c>
      <c r="L49" s="70" t="s">
        <v>381</v>
      </c>
      <c r="M49" s="70" t="s">
        <v>530</v>
      </c>
      <c r="N49" t="str">
        <f>VLOOKUP(C49,Schools!A:D,4,0)</f>
        <v>Primary</v>
      </c>
      <c r="O49" s="70" t="s">
        <v>1689</v>
      </c>
      <c r="P49">
        <f t="shared" si="20"/>
        <v>543965</v>
      </c>
      <c r="Q49" s="73" t="e">
        <f>SUMIFS(#REF!,#REF!,$C49,#REF!,$L49)</f>
        <v>#REF!</v>
      </c>
      <c r="R49" s="73" t="e">
        <f>SUMIFS(#REF!,#REF!,$C49,#REF!,$L49)</f>
        <v>#REF!</v>
      </c>
      <c r="S49" s="73" t="e">
        <f>SUMIFS(#REF!,#REF!,$C49,#REF!,$L49)</f>
        <v>#REF!</v>
      </c>
      <c r="T49" s="73" t="e">
        <f>SUMIFS(#REF!,#REF!,$C49,#REF!,$L49)</f>
        <v>#REF!</v>
      </c>
      <c r="U49" s="73" t="e">
        <f>SUMIFS(#REF!,#REF!,$C49,#REF!,$L49)</f>
        <v>#REF!</v>
      </c>
      <c r="V49" s="73" t="e">
        <f>SUMIFS(#REF!,#REF!,$C49,#REF!,$L49)</f>
        <v>#REF!</v>
      </c>
      <c r="W49" s="73" t="e">
        <f>SUMIFS(#REF!,#REF!,$C49,#REF!,$L49)</f>
        <v>#REF!</v>
      </c>
      <c r="X49" s="73" t="e">
        <f>SUMIFS(#REF!,#REF!,$C49,#REF!,$L49)</f>
        <v>#REF!</v>
      </c>
      <c r="Y49" s="73" t="e">
        <f>SUMIFS(#REF!,#REF!,$C49,#REF!,$L49)</f>
        <v>#REF!</v>
      </c>
      <c r="Z49" s="73" t="e">
        <f>SUMIFS(#REF!,#REF!,$C49,#REF!,$L49)</f>
        <v>#REF!</v>
      </c>
      <c r="AA49" s="73" t="e">
        <f>SUMIFS(#REF!,#REF!,$C49,#REF!,$L49)</f>
        <v>#REF!</v>
      </c>
      <c r="AB49" s="73" t="e">
        <f>SUMIFS(#REF!,#REF!,$C49,#REF!,$L49)</f>
        <v>#REF!</v>
      </c>
      <c r="AC49" s="47" t="e">
        <f t="shared" si="5"/>
        <v>#REF!</v>
      </c>
      <c r="AD49" s="47" t="e">
        <f t="shared" si="6"/>
        <v>#REF!</v>
      </c>
      <c r="AE49" s="73" t="e">
        <f>SUMIFS(#REF!,#REF!,$C49,#REF!,$L49)</f>
        <v>#REF!</v>
      </c>
      <c r="AF49" s="73" t="e">
        <f>SUMIFS(#REF!,#REF!,$C49,#REF!,$L49)</f>
        <v>#REF!</v>
      </c>
      <c r="AG49" s="73" t="e">
        <f>SUMIFS(#REF!,#REF!,$C49,#REF!,$L49)</f>
        <v>#REF!</v>
      </c>
      <c r="AJ49" s="70" t="s">
        <v>1687</v>
      </c>
      <c r="AK49" t="e">
        <f t="shared" si="7"/>
        <v>#REF!</v>
      </c>
      <c r="AL49" s="6" t="e">
        <f t="shared" si="31"/>
        <v>#REF!</v>
      </c>
      <c r="AM49" s="6" t="e">
        <f t="shared" si="31"/>
        <v>#REF!</v>
      </c>
      <c r="AN49" s="6" t="e">
        <f t="shared" si="31"/>
        <v>#REF!</v>
      </c>
      <c r="AO49" s="6" t="e">
        <f t="shared" si="31"/>
        <v>#REF!</v>
      </c>
      <c r="AP49" s="6" t="e">
        <f t="shared" si="31"/>
        <v>#REF!</v>
      </c>
      <c r="AQ49" s="6" t="e">
        <f t="shared" si="31"/>
        <v>#REF!</v>
      </c>
      <c r="AR49" s="6" t="e">
        <f t="shared" si="31"/>
        <v>#REF!</v>
      </c>
      <c r="AS49" s="6" t="e">
        <f t="shared" si="31"/>
        <v>#REF!</v>
      </c>
      <c r="AT49" s="6" t="e">
        <f t="shared" si="31"/>
        <v>#REF!</v>
      </c>
      <c r="AU49" s="6" t="e">
        <f t="shared" si="31"/>
        <v>#REF!</v>
      </c>
      <c r="AV49" s="6" t="e">
        <f t="shared" si="31"/>
        <v>#REF!</v>
      </c>
      <c r="AW49" s="6" t="e">
        <f t="shared" si="31"/>
        <v>#REF!</v>
      </c>
      <c r="AX49" t="e">
        <f t="shared" si="9"/>
        <v>#REF!</v>
      </c>
      <c r="AY49" s="6" t="e">
        <f t="shared" si="21"/>
        <v>#REF!</v>
      </c>
      <c r="AZ49" s="48" t="e">
        <f t="shared" si="10"/>
        <v>#REF!</v>
      </c>
      <c r="BA49" s="74" t="e">
        <f t="shared" si="11"/>
        <v>#REF!</v>
      </c>
      <c r="BD49" s="3" t="str">
        <f>VLOOKUP(C49,Schools!A:Q,17,0)</f>
        <v>A</v>
      </c>
      <c r="BE49" s="47" t="e">
        <f t="shared" si="12"/>
        <v>#REF!</v>
      </c>
      <c r="BF49" s="47" t="e">
        <f t="shared" si="13"/>
        <v>#REF!</v>
      </c>
      <c r="BG49" s="47" t="e">
        <f t="shared" si="14"/>
        <v>#REF!</v>
      </c>
      <c r="BH49" s="47" t="e">
        <f t="shared" si="15"/>
        <v>#REF!</v>
      </c>
      <c r="BI49" s="48" t="e">
        <f t="shared" si="22"/>
        <v>#REF!</v>
      </c>
      <c r="BJ49" s="47" t="e">
        <f t="shared" si="16"/>
        <v>#REF!</v>
      </c>
      <c r="BK49" s="6" t="e">
        <f t="shared" si="23"/>
        <v>#REF!</v>
      </c>
      <c r="BL49" s="47" t="e">
        <f t="shared" si="24"/>
        <v>#REF!</v>
      </c>
      <c r="BM49" s="1" t="e">
        <f t="shared" si="25"/>
        <v>#REF!</v>
      </c>
      <c r="BN49" s="47" t="e">
        <f t="shared" si="26"/>
        <v>#REF!</v>
      </c>
      <c r="BO49" s="1" t="e">
        <f t="shared" si="27"/>
        <v>#REF!</v>
      </c>
      <c r="BP49" s="48" t="e">
        <f t="shared" si="28"/>
        <v>#REF!</v>
      </c>
      <c r="BQ49" s="48" t="e">
        <f t="shared" si="17"/>
        <v>#REF!</v>
      </c>
      <c r="BR49" t="e">
        <f t="shared" si="29"/>
        <v>#REF!</v>
      </c>
    </row>
    <row r="50" spans="1:70" x14ac:dyDescent="0.25">
      <c r="A50" t="str">
        <f t="shared" si="18"/>
        <v>High Needs topups</v>
      </c>
      <c r="B50" s="71">
        <v>44026</v>
      </c>
      <c r="C50" s="70">
        <f>Schools!A39</f>
        <v>3022073</v>
      </c>
      <c r="D50" t="str">
        <f>VLOOKUP(C50,Schools!A:B,2,0)</f>
        <v>Danegrove JMI School</v>
      </c>
      <c r="E50" t="str">
        <f>VLOOKUP(C50,Schools!$A:$Z,3,0)</f>
        <v>M</v>
      </c>
      <c r="F50" s="72" t="e">
        <f>SUMIFS(#REF!,#REF!,C50,#REF!, SEN!L50)</f>
        <v>#REF!</v>
      </c>
      <c r="G50" s="70" t="s">
        <v>1227</v>
      </c>
      <c r="H50" s="70" t="s">
        <v>1688</v>
      </c>
      <c r="I50" t="str">
        <f t="shared" si="19"/>
        <v>various/543965</v>
      </c>
      <c r="J50">
        <f>VLOOKUP(C50,Schools!$A:$Z,9,0)</f>
        <v>400105</v>
      </c>
      <c r="K50" s="70" t="s">
        <v>487</v>
      </c>
      <c r="L50" s="70" t="s">
        <v>381</v>
      </c>
      <c r="M50" s="70" t="s">
        <v>530</v>
      </c>
      <c r="N50" t="str">
        <f>VLOOKUP(C50,Schools!A:D,4,0)</f>
        <v>Primary</v>
      </c>
      <c r="O50" s="70" t="s">
        <v>1689</v>
      </c>
      <c r="P50">
        <f t="shared" si="20"/>
        <v>543965</v>
      </c>
      <c r="Q50" s="73" t="e">
        <f>SUMIFS(#REF!,#REF!,$C50,#REF!,$L50)</f>
        <v>#REF!</v>
      </c>
      <c r="R50" s="73" t="e">
        <f>SUMIFS(#REF!,#REF!,$C50,#REF!,$L50)</f>
        <v>#REF!</v>
      </c>
      <c r="S50" s="73" t="e">
        <f>SUMIFS(#REF!,#REF!,$C50,#REF!,$L50)</f>
        <v>#REF!</v>
      </c>
      <c r="T50" s="73" t="e">
        <f>SUMIFS(#REF!,#REF!,$C50,#REF!,$L50)</f>
        <v>#REF!</v>
      </c>
      <c r="U50" s="73" t="e">
        <f>SUMIFS(#REF!,#REF!,$C50,#REF!,$L50)</f>
        <v>#REF!</v>
      </c>
      <c r="V50" s="73" t="e">
        <f>SUMIFS(#REF!,#REF!,$C50,#REF!,$L50)</f>
        <v>#REF!</v>
      </c>
      <c r="W50" s="73" t="e">
        <f>SUMIFS(#REF!,#REF!,$C50,#REF!,$L50)</f>
        <v>#REF!</v>
      </c>
      <c r="X50" s="73" t="e">
        <f>SUMIFS(#REF!,#REF!,$C50,#REF!,$L50)</f>
        <v>#REF!</v>
      </c>
      <c r="Y50" s="73" t="e">
        <f>SUMIFS(#REF!,#REF!,$C50,#REF!,$L50)</f>
        <v>#REF!</v>
      </c>
      <c r="Z50" s="73" t="e">
        <f>SUMIFS(#REF!,#REF!,$C50,#REF!,$L50)</f>
        <v>#REF!</v>
      </c>
      <c r="AA50" s="73" t="e">
        <f>SUMIFS(#REF!,#REF!,$C50,#REF!,$L50)</f>
        <v>#REF!</v>
      </c>
      <c r="AB50" s="73" t="e">
        <f>SUMIFS(#REF!,#REF!,$C50,#REF!,$L50)</f>
        <v>#REF!</v>
      </c>
      <c r="AC50" s="47" t="e">
        <f t="shared" si="5"/>
        <v>#REF!</v>
      </c>
      <c r="AD50" s="47" t="e">
        <f t="shared" si="6"/>
        <v>#REF!</v>
      </c>
      <c r="AE50" s="73" t="e">
        <f>SUMIFS(#REF!,#REF!,$C50,#REF!,$L50)</f>
        <v>#REF!</v>
      </c>
      <c r="AF50" s="73" t="e">
        <f>SUMIFS(#REF!,#REF!,$C50,#REF!,$L50)</f>
        <v>#REF!</v>
      </c>
      <c r="AG50" s="73" t="e">
        <f>SUMIFS(#REF!,#REF!,$C50,#REF!,$L50)</f>
        <v>#REF!</v>
      </c>
      <c r="AJ50" s="70" t="s">
        <v>1687</v>
      </c>
      <c r="AK50" t="e">
        <f t="shared" si="7"/>
        <v>#REF!</v>
      </c>
      <c r="AL50" s="6" t="e">
        <f t="shared" ref="AL50:AW59" si="32">ROUND($F50*AL$18,2)*$AK50</f>
        <v>#REF!</v>
      </c>
      <c r="AM50" s="6" t="e">
        <f t="shared" si="32"/>
        <v>#REF!</v>
      </c>
      <c r="AN50" s="6" t="e">
        <f t="shared" si="32"/>
        <v>#REF!</v>
      </c>
      <c r="AO50" s="6" t="e">
        <f t="shared" si="32"/>
        <v>#REF!</v>
      </c>
      <c r="AP50" s="6" t="e">
        <f t="shared" si="32"/>
        <v>#REF!</v>
      </c>
      <c r="AQ50" s="6" t="e">
        <f t="shared" si="32"/>
        <v>#REF!</v>
      </c>
      <c r="AR50" s="6" t="e">
        <f t="shared" si="32"/>
        <v>#REF!</v>
      </c>
      <c r="AS50" s="6" t="e">
        <f t="shared" si="32"/>
        <v>#REF!</v>
      </c>
      <c r="AT50" s="6" t="e">
        <f t="shared" si="32"/>
        <v>#REF!</v>
      </c>
      <c r="AU50" s="6" t="e">
        <f t="shared" si="32"/>
        <v>#REF!</v>
      </c>
      <c r="AV50" s="6" t="e">
        <f t="shared" si="32"/>
        <v>#REF!</v>
      </c>
      <c r="AW50" s="6" t="e">
        <f t="shared" si="32"/>
        <v>#REF!</v>
      </c>
      <c r="AX50" t="e">
        <f t="shared" si="9"/>
        <v>#REF!</v>
      </c>
      <c r="AY50" s="6" t="e">
        <f t="shared" si="21"/>
        <v>#REF!</v>
      </c>
      <c r="AZ50" s="48" t="e">
        <f t="shared" si="10"/>
        <v>#REF!</v>
      </c>
      <c r="BA50" s="74" t="e">
        <f t="shared" si="11"/>
        <v>#REF!</v>
      </c>
      <c r="BD50" s="3" t="str">
        <f>VLOOKUP(C50,Schools!A:Q,17,0)</f>
        <v>B</v>
      </c>
      <c r="BE50" s="47" t="e">
        <f t="shared" si="12"/>
        <v>#REF!</v>
      </c>
      <c r="BF50" s="47" t="e">
        <f t="shared" si="13"/>
        <v>#REF!</v>
      </c>
      <c r="BG50" s="47" t="e">
        <f t="shared" si="14"/>
        <v>#REF!</v>
      </c>
      <c r="BH50" s="47" t="e">
        <f t="shared" si="15"/>
        <v>#REF!</v>
      </c>
      <c r="BI50" s="48" t="e">
        <f t="shared" si="22"/>
        <v>#REF!</v>
      </c>
      <c r="BJ50" s="47" t="e">
        <f t="shared" si="16"/>
        <v>#REF!</v>
      </c>
      <c r="BK50" s="6" t="e">
        <f t="shared" si="23"/>
        <v>#REF!</v>
      </c>
      <c r="BL50" s="47" t="e">
        <f t="shared" si="24"/>
        <v>#REF!</v>
      </c>
      <c r="BM50" s="1" t="e">
        <f t="shared" si="25"/>
        <v>#REF!</v>
      </c>
      <c r="BN50" s="47" t="e">
        <f t="shared" si="26"/>
        <v>#REF!</v>
      </c>
      <c r="BO50" s="1" t="e">
        <f t="shared" si="27"/>
        <v>#REF!</v>
      </c>
      <c r="BP50" s="48" t="e">
        <f t="shared" si="28"/>
        <v>#REF!</v>
      </c>
      <c r="BQ50" s="48" t="e">
        <f t="shared" si="17"/>
        <v>#REF!</v>
      </c>
      <c r="BR50" t="e">
        <f t="shared" si="29"/>
        <v>#REF!</v>
      </c>
    </row>
    <row r="51" spans="1:70" x14ac:dyDescent="0.25">
      <c r="A51" t="str">
        <f t="shared" si="18"/>
        <v>High Needs topups</v>
      </c>
      <c r="B51" s="71">
        <v>44026</v>
      </c>
      <c r="C51" s="70">
        <f>Schools!A40</f>
        <v>3022019</v>
      </c>
      <c r="D51" t="str">
        <f>VLOOKUP(C51,Schools!A:B,2,0)</f>
        <v>Deansbrook Infant School</v>
      </c>
      <c r="E51" t="str">
        <f>VLOOKUP(C51,Schools!$A:$Z,3,0)</f>
        <v>M</v>
      </c>
      <c r="F51" s="72" t="e">
        <f>SUMIFS(#REF!,#REF!,C51,#REF!, SEN!L51)</f>
        <v>#REF!</v>
      </c>
      <c r="G51" s="70" t="s">
        <v>1227</v>
      </c>
      <c r="H51" s="70" t="s">
        <v>1688</v>
      </c>
      <c r="I51" t="str">
        <f t="shared" si="19"/>
        <v>various/543965</v>
      </c>
      <c r="J51">
        <f>VLOOKUP(C51,Schools!$A:$Z,9,0)</f>
        <v>400036</v>
      </c>
      <c r="K51" s="70" t="s">
        <v>487</v>
      </c>
      <c r="L51" s="70" t="s">
        <v>381</v>
      </c>
      <c r="M51" s="70" t="s">
        <v>530</v>
      </c>
      <c r="N51" t="str">
        <f>VLOOKUP(C51,Schools!A:D,4,0)</f>
        <v>Primary</v>
      </c>
      <c r="O51" s="70" t="s">
        <v>1689</v>
      </c>
      <c r="P51">
        <f t="shared" si="20"/>
        <v>543965</v>
      </c>
      <c r="Q51" s="73" t="e">
        <f>SUMIFS(#REF!,#REF!,$C51,#REF!,$L51)</f>
        <v>#REF!</v>
      </c>
      <c r="R51" s="73" t="e">
        <f>SUMIFS(#REF!,#REF!,$C51,#REF!,$L51)</f>
        <v>#REF!</v>
      </c>
      <c r="S51" s="73" t="e">
        <f>SUMIFS(#REF!,#REF!,$C51,#REF!,$L51)</f>
        <v>#REF!</v>
      </c>
      <c r="T51" s="73" t="e">
        <f>SUMIFS(#REF!,#REF!,$C51,#REF!,$L51)</f>
        <v>#REF!</v>
      </c>
      <c r="U51" s="73" t="e">
        <f>SUMIFS(#REF!,#REF!,$C51,#REF!,$L51)</f>
        <v>#REF!</v>
      </c>
      <c r="V51" s="73" t="e">
        <f>SUMIFS(#REF!,#REF!,$C51,#REF!,$L51)</f>
        <v>#REF!</v>
      </c>
      <c r="W51" s="73" t="e">
        <f>SUMIFS(#REF!,#REF!,$C51,#REF!,$L51)</f>
        <v>#REF!</v>
      </c>
      <c r="X51" s="73" t="e">
        <f>SUMIFS(#REF!,#REF!,$C51,#REF!,$L51)</f>
        <v>#REF!</v>
      </c>
      <c r="Y51" s="73" t="e">
        <f>SUMIFS(#REF!,#REF!,$C51,#REF!,$L51)</f>
        <v>#REF!</v>
      </c>
      <c r="Z51" s="73" t="e">
        <f>SUMIFS(#REF!,#REF!,$C51,#REF!,$L51)</f>
        <v>#REF!</v>
      </c>
      <c r="AA51" s="73" t="e">
        <f>SUMIFS(#REF!,#REF!,$C51,#REF!,$L51)</f>
        <v>#REF!</v>
      </c>
      <c r="AB51" s="73" t="e">
        <f>SUMIFS(#REF!,#REF!,$C51,#REF!,$L51)</f>
        <v>#REF!</v>
      </c>
      <c r="AC51" s="47" t="e">
        <f t="shared" si="5"/>
        <v>#REF!</v>
      </c>
      <c r="AD51" s="47" t="e">
        <f t="shared" si="6"/>
        <v>#REF!</v>
      </c>
      <c r="AE51" s="73" t="e">
        <f>SUMIFS(#REF!,#REF!,$C51,#REF!,$L51)</f>
        <v>#REF!</v>
      </c>
      <c r="AF51" s="73" t="e">
        <f>SUMIFS(#REF!,#REF!,$C51,#REF!,$L51)</f>
        <v>#REF!</v>
      </c>
      <c r="AG51" s="73" t="e">
        <f>SUMIFS(#REF!,#REF!,$C51,#REF!,$L51)</f>
        <v>#REF!</v>
      </c>
      <c r="AJ51" s="70" t="s">
        <v>1687</v>
      </c>
      <c r="AK51" t="e">
        <f t="shared" si="7"/>
        <v>#REF!</v>
      </c>
      <c r="AL51" s="6" t="e">
        <f t="shared" si="32"/>
        <v>#REF!</v>
      </c>
      <c r="AM51" s="6" t="e">
        <f t="shared" si="32"/>
        <v>#REF!</v>
      </c>
      <c r="AN51" s="6" t="e">
        <f t="shared" si="32"/>
        <v>#REF!</v>
      </c>
      <c r="AO51" s="6" t="e">
        <f t="shared" si="32"/>
        <v>#REF!</v>
      </c>
      <c r="AP51" s="6" t="e">
        <f t="shared" si="32"/>
        <v>#REF!</v>
      </c>
      <c r="AQ51" s="6" t="e">
        <f t="shared" si="32"/>
        <v>#REF!</v>
      </c>
      <c r="AR51" s="6" t="e">
        <f t="shared" si="32"/>
        <v>#REF!</v>
      </c>
      <c r="AS51" s="6" t="e">
        <f t="shared" si="32"/>
        <v>#REF!</v>
      </c>
      <c r="AT51" s="6" t="e">
        <f t="shared" si="32"/>
        <v>#REF!</v>
      </c>
      <c r="AU51" s="6" t="e">
        <f t="shared" si="32"/>
        <v>#REF!</v>
      </c>
      <c r="AV51" s="6" t="e">
        <f t="shared" si="32"/>
        <v>#REF!</v>
      </c>
      <c r="AW51" s="6" t="e">
        <f t="shared" si="32"/>
        <v>#REF!</v>
      </c>
      <c r="AX51" t="e">
        <f t="shared" si="9"/>
        <v>#REF!</v>
      </c>
      <c r="AY51" s="6" t="e">
        <f t="shared" si="21"/>
        <v>#REF!</v>
      </c>
      <c r="AZ51" s="48" t="e">
        <f t="shared" si="10"/>
        <v>#REF!</v>
      </c>
      <c r="BA51" s="74" t="e">
        <f t="shared" si="11"/>
        <v>#REF!</v>
      </c>
      <c r="BD51" s="3" t="str">
        <f>VLOOKUP(C51,Schools!A:Q,17,0)</f>
        <v>A</v>
      </c>
      <c r="BE51" s="47" t="e">
        <f t="shared" si="12"/>
        <v>#REF!</v>
      </c>
      <c r="BF51" s="47" t="e">
        <f t="shared" si="13"/>
        <v>#REF!</v>
      </c>
      <c r="BG51" s="47" t="e">
        <f t="shared" si="14"/>
        <v>#REF!</v>
      </c>
      <c r="BH51" s="47" t="e">
        <f t="shared" si="15"/>
        <v>#REF!</v>
      </c>
      <c r="BI51" s="48" t="e">
        <f t="shared" si="22"/>
        <v>#REF!</v>
      </c>
      <c r="BJ51" s="47" t="e">
        <f t="shared" si="16"/>
        <v>#REF!</v>
      </c>
      <c r="BK51" s="6" t="e">
        <f t="shared" si="23"/>
        <v>#REF!</v>
      </c>
      <c r="BL51" s="47" t="e">
        <f t="shared" si="24"/>
        <v>#REF!</v>
      </c>
      <c r="BM51" s="1" t="e">
        <f t="shared" si="25"/>
        <v>#REF!</v>
      </c>
      <c r="BN51" s="47" t="e">
        <f t="shared" si="26"/>
        <v>#REF!</v>
      </c>
      <c r="BO51" s="1" t="e">
        <f t="shared" si="27"/>
        <v>#REF!</v>
      </c>
      <c r="BP51" s="48" t="e">
        <f t="shared" si="28"/>
        <v>#REF!</v>
      </c>
      <c r="BQ51" s="48" t="e">
        <f t="shared" si="17"/>
        <v>#REF!</v>
      </c>
      <c r="BR51" t="e">
        <f t="shared" si="29"/>
        <v>#REF!</v>
      </c>
    </row>
    <row r="52" spans="1:70" x14ac:dyDescent="0.25">
      <c r="A52" t="str">
        <f t="shared" si="18"/>
        <v>High Needs topups</v>
      </c>
      <c r="B52" s="71">
        <v>44026</v>
      </c>
      <c r="C52" s="70">
        <f>Schools!A41</f>
        <v>3022018</v>
      </c>
      <c r="D52" t="str">
        <f>VLOOKUP(C52,Schools!A:B,2,0)</f>
        <v>Deansbrook Junior School</v>
      </c>
      <c r="E52" t="str">
        <f>VLOOKUP(C52,Schools!$A:$Z,3,0)</f>
        <v>A</v>
      </c>
      <c r="F52" s="72" t="e">
        <f>SUMIFS(#REF!,#REF!,C52,#REF!, SEN!L52)</f>
        <v>#REF!</v>
      </c>
      <c r="G52" s="70" t="s">
        <v>1227</v>
      </c>
      <c r="H52" s="70" t="s">
        <v>1688</v>
      </c>
      <c r="I52" t="str">
        <f t="shared" si="19"/>
        <v>various/516500</v>
      </c>
      <c r="J52">
        <f>VLOOKUP(C52,Schools!$A:$Z,9,0)</f>
        <v>151094</v>
      </c>
      <c r="K52" s="70" t="s">
        <v>487</v>
      </c>
      <c r="L52" s="70" t="s">
        <v>381</v>
      </c>
      <c r="M52" s="70" t="s">
        <v>530</v>
      </c>
      <c r="N52" t="str">
        <f>VLOOKUP(C52,Schools!A:D,4,0)</f>
        <v>Primary</v>
      </c>
      <c r="O52" s="70" t="s">
        <v>1689</v>
      </c>
      <c r="P52">
        <f t="shared" si="20"/>
        <v>516500</v>
      </c>
      <c r="Q52" s="73" t="e">
        <f>SUMIFS(#REF!,#REF!,$C52,#REF!,$L52)</f>
        <v>#REF!</v>
      </c>
      <c r="R52" s="73" t="e">
        <f>SUMIFS(#REF!,#REF!,$C52,#REF!,$L52)</f>
        <v>#REF!</v>
      </c>
      <c r="S52" s="73" t="e">
        <f>SUMIFS(#REF!,#REF!,$C52,#REF!,$L52)</f>
        <v>#REF!</v>
      </c>
      <c r="T52" s="73" t="e">
        <f>SUMIFS(#REF!,#REF!,$C52,#REF!,$L52)</f>
        <v>#REF!</v>
      </c>
      <c r="U52" s="73" t="e">
        <f>SUMIFS(#REF!,#REF!,$C52,#REF!,$L52)</f>
        <v>#REF!</v>
      </c>
      <c r="V52" s="73" t="e">
        <f>SUMIFS(#REF!,#REF!,$C52,#REF!,$L52)</f>
        <v>#REF!</v>
      </c>
      <c r="W52" s="73" t="e">
        <f>SUMIFS(#REF!,#REF!,$C52,#REF!,$L52)</f>
        <v>#REF!</v>
      </c>
      <c r="X52" s="73" t="e">
        <f>SUMIFS(#REF!,#REF!,$C52,#REF!,$L52)</f>
        <v>#REF!</v>
      </c>
      <c r="Y52" s="73" t="e">
        <f>SUMIFS(#REF!,#REF!,$C52,#REF!,$L52)</f>
        <v>#REF!</v>
      </c>
      <c r="Z52" s="73" t="e">
        <f>SUMIFS(#REF!,#REF!,$C52,#REF!,$L52)</f>
        <v>#REF!</v>
      </c>
      <c r="AA52" s="73" t="e">
        <f>SUMIFS(#REF!,#REF!,$C52,#REF!,$L52)</f>
        <v>#REF!</v>
      </c>
      <c r="AB52" s="73" t="e">
        <f>SUMIFS(#REF!,#REF!,$C52,#REF!,$L52)</f>
        <v>#REF!</v>
      </c>
      <c r="AC52" s="47" t="e">
        <f t="shared" ref="AC52:AC83" si="33">SUM(Q52:AB52)+AE52</f>
        <v>#REF!</v>
      </c>
      <c r="AD52" s="47" t="e">
        <f t="shared" ref="AD52:AD83" si="34">AC52-F52</f>
        <v>#REF!</v>
      </c>
      <c r="AE52" s="73" t="e">
        <f>SUMIFS(#REF!,#REF!,$C52,#REF!,$L52)</f>
        <v>#REF!</v>
      </c>
      <c r="AF52" s="73" t="e">
        <f>SUMIFS(#REF!,#REF!,$C52,#REF!,$L52)</f>
        <v>#REF!</v>
      </c>
      <c r="AG52" s="73" t="e">
        <f>SUMIFS(#REF!,#REF!,$C52,#REF!,$L52)</f>
        <v>#REF!</v>
      </c>
      <c r="AJ52" s="70" t="s">
        <v>1687</v>
      </c>
      <c r="AK52" t="e">
        <f t="shared" ref="AK52:AK83" si="35">IF(SUM(Q52:AB52)=0,0,1)</f>
        <v>#REF!</v>
      </c>
      <c r="AL52" s="6" t="e">
        <f t="shared" si="32"/>
        <v>#REF!</v>
      </c>
      <c r="AM52" s="6" t="e">
        <f t="shared" si="32"/>
        <v>#REF!</v>
      </c>
      <c r="AN52" s="6" t="e">
        <f t="shared" si="32"/>
        <v>#REF!</v>
      </c>
      <c r="AO52" s="6" t="e">
        <f t="shared" si="32"/>
        <v>#REF!</v>
      </c>
      <c r="AP52" s="6" t="e">
        <f t="shared" si="32"/>
        <v>#REF!</v>
      </c>
      <c r="AQ52" s="6" t="e">
        <f t="shared" si="32"/>
        <v>#REF!</v>
      </c>
      <c r="AR52" s="6" t="e">
        <f t="shared" si="32"/>
        <v>#REF!</v>
      </c>
      <c r="AS52" s="6" t="e">
        <f t="shared" si="32"/>
        <v>#REF!</v>
      </c>
      <c r="AT52" s="6" t="e">
        <f t="shared" si="32"/>
        <v>#REF!</v>
      </c>
      <c r="AU52" s="6" t="e">
        <f t="shared" si="32"/>
        <v>#REF!</v>
      </c>
      <c r="AV52" s="6" t="e">
        <f t="shared" si="32"/>
        <v>#REF!</v>
      </c>
      <c r="AW52" s="6" t="e">
        <f t="shared" si="32"/>
        <v>#REF!</v>
      </c>
      <c r="AX52" t="e">
        <f t="shared" ref="AX52:AX83" si="36">AG52*AX$18</f>
        <v>#REF!</v>
      </c>
      <c r="AY52" s="6" t="e">
        <f t="shared" si="21"/>
        <v>#REF!</v>
      </c>
      <c r="AZ52" s="48" t="e">
        <f t="shared" ref="AZ52:AZ83" si="37">ROUND(AY52-F52,0)</f>
        <v>#REF!</v>
      </c>
      <c r="BA52" s="74" t="e">
        <f t="shared" ref="BA52:BA83" si="38">AE52</f>
        <v>#REF!</v>
      </c>
      <c r="BD52" s="3" t="str">
        <f>VLOOKUP(C52,Schools!A:Q,17,0)</f>
        <v>Academy</v>
      </c>
      <c r="BE52" s="47" t="e">
        <f t="shared" ref="BE52:BE83" si="39">AE52</f>
        <v>#REF!</v>
      </c>
      <c r="BF52" s="47" t="e">
        <f t="shared" ref="BF52:BF83" si="40">AF52</f>
        <v>#REF!</v>
      </c>
      <c r="BG52" s="47" t="e">
        <f t="shared" ref="BG52:BG83" si="41">SUM(Q52:AB52)</f>
        <v>#REF!</v>
      </c>
      <c r="BH52" s="47" t="e">
        <f t="shared" ref="BH52:BH83" si="42">SUM(Q52:U52)</f>
        <v>#REF!</v>
      </c>
      <c r="BI52" s="48" t="e">
        <f t="shared" si="22"/>
        <v>#REF!</v>
      </c>
      <c r="BJ52" s="47" t="e">
        <f t="shared" ref="BJ52:BJ83" si="43">BE52+BF52+BH52+BI52-F52</f>
        <v>#REF!</v>
      </c>
      <c r="BK52" s="6" t="e">
        <f t="shared" si="23"/>
        <v>#REF!</v>
      </c>
      <c r="BL52" s="47" t="e">
        <f t="shared" si="24"/>
        <v>#REF!</v>
      </c>
      <c r="BM52" s="1" t="e">
        <f t="shared" si="25"/>
        <v>#REF!</v>
      </c>
      <c r="BN52" s="47" t="e">
        <f t="shared" si="26"/>
        <v>#REF!</v>
      </c>
      <c r="BO52" s="1" t="e">
        <f t="shared" si="27"/>
        <v>#REF!</v>
      </c>
      <c r="BP52" s="48" t="e">
        <f t="shared" si="28"/>
        <v>#REF!</v>
      </c>
      <c r="BQ52" s="48" t="e">
        <f t="shared" ref="BQ52:BQ83" si="44">ROUND(BP52-F52,0)</f>
        <v>#REF!</v>
      </c>
      <c r="BR52" t="e">
        <f t="shared" si="29"/>
        <v>#REF!</v>
      </c>
    </row>
    <row r="53" spans="1:70" x14ac:dyDescent="0.25">
      <c r="A53" t="str">
        <f t="shared" si="18"/>
        <v>High Needs topups</v>
      </c>
      <c r="B53" s="71">
        <v>44026</v>
      </c>
      <c r="C53" s="70">
        <f>Schools!A42</f>
        <v>3022021</v>
      </c>
      <c r="D53" t="str">
        <f>VLOOKUP(C53,Schools!A:B,2,0)</f>
        <v>Dollis Primary School</v>
      </c>
      <c r="E53" t="str">
        <f>VLOOKUP(C53,Schools!$A:$Z,3,0)</f>
        <v>M</v>
      </c>
      <c r="F53" s="72" t="e">
        <f>SUMIFS(#REF!,#REF!,C53,#REF!, SEN!L53)</f>
        <v>#REF!</v>
      </c>
      <c r="G53" s="70" t="s">
        <v>1227</v>
      </c>
      <c r="H53" s="70" t="s">
        <v>1688</v>
      </c>
      <c r="I53" t="str">
        <f t="shared" si="19"/>
        <v>various/543965</v>
      </c>
      <c r="J53">
        <f>VLOOKUP(C53,Schools!$A:$Z,9,0)</f>
        <v>400042</v>
      </c>
      <c r="K53" s="70" t="s">
        <v>487</v>
      </c>
      <c r="L53" s="70" t="s">
        <v>381</v>
      </c>
      <c r="M53" s="70" t="s">
        <v>530</v>
      </c>
      <c r="N53" t="str">
        <f>VLOOKUP(C53,Schools!A:D,4,0)</f>
        <v>Primary</v>
      </c>
      <c r="O53" s="70" t="s">
        <v>1689</v>
      </c>
      <c r="P53">
        <f t="shared" si="20"/>
        <v>543965</v>
      </c>
      <c r="Q53" s="73" t="e">
        <f>SUMIFS(#REF!,#REF!,$C53,#REF!,$L53)</f>
        <v>#REF!</v>
      </c>
      <c r="R53" s="73" t="e">
        <f>SUMIFS(#REF!,#REF!,$C53,#REF!,$L53)</f>
        <v>#REF!</v>
      </c>
      <c r="S53" s="73" t="e">
        <f>SUMIFS(#REF!,#REF!,$C53,#REF!,$L53)</f>
        <v>#REF!</v>
      </c>
      <c r="T53" s="73" t="e">
        <f>SUMIFS(#REF!,#REF!,$C53,#REF!,$L53)</f>
        <v>#REF!</v>
      </c>
      <c r="U53" s="73" t="e">
        <f>SUMIFS(#REF!,#REF!,$C53,#REF!,$L53)</f>
        <v>#REF!</v>
      </c>
      <c r="V53" s="73" t="e">
        <f>SUMIFS(#REF!,#REF!,$C53,#REF!,$L53)</f>
        <v>#REF!</v>
      </c>
      <c r="W53" s="73" t="e">
        <f>SUMIFS(#REF!,#REF!,$C53,#REF!,$L53)</f>
        <v>#REF!</v>
      </c>
      <c r="X53" s="73" t="e">
        <f>SUMIFS(#REF!,#REF!,$C53,#REF!,$L53)</f>
        <v>#REF!</v>
      </c>
      <c r="Y53" s="73" t="e">
        <f>SUMIFS(#REF!,#REF!,$C53,#REF!,$L53)</f>
        <v>#REF!</v>
      </c>
      <c r="Z53" s="73" t="e">
        <f>SUMIFS(#REF!,#REF!,$C53,#REF!,$L53)</f>
        <v>#REF!</v>
      </c>
      <c r="AA53" s="73" t="e">
        <f>SUMIFS(#REF!,#REF!,$C53,#REF!,$L53)</f>
        <v>#REF!</v>
      </c>
      <c r="AB53" s="73" t="e">
        <f>SUMIFS(#REF!,#REF!,$C53,#REF!,$L53)</f>
        <v>#REF!</v>
      </c>
      <c r="AC53" s="47" t="e">
        <f t="shared" si="33"/>
        <v>#REF!</v>
      </c>
      <c r="AD53" s="47" t="e">
        <f t="shared" si="34"/>
        <v>#REF!</v>
      </c>
      <c r="AE53" s="73" t="e">
        <f>SUMIFS(#REF!,#REF!,$C53,#REF!,$L53)</f>
        <v>#REF!</v>
      </c>
      <c r="AF53" s="73" t="e">
        <f>SUMIFS(#REF!,#REF!,$C53,#REF!,$L53)</f>
        <v>#REF!</v>
      </c>
      <c r="AG53" s="73" t="e">
        <f>SUMIFS(#REF!,#REF!,$C53,#REF!,$L53)</f>
        <v>#REF!</v>
      </c>
      <c r="AJ53" s="70" t="s">
        <v>1687</v>
      </c>
      <c r="AK53" t="e">
        <f t="shared" si="35"/>
        <v>#REF!</v>
      </c>
      <c r="AL53" s="6" t="e">
        <f t="shared" si="32"/>
        <v>#REF!</v>
      </c>
      <c r="AM53" s="6" t="e">
        <f t="shared" si="32"/>
        <v>#REF!</v>
      </c>
      <c r="AN53" s="6" t="e">
        <f t="shared" si="32"/>
        <v>#REF!</v>
      </c>
      <c r="AO53" s="6" t="e">
        <f t="shared" si="32"/>
        <v>#REF!</v>
      </c>
      <c r="AP53" s="6" t="e">
        <f t="shared" si="32"/>
        <v>#REF!</v>
      </c>
      <c r="AQ53" s="6" t="e">
        <f t="shared" si="32"/>
        <v>#REF!</v>
      </c>
      <c r="AR53" s="6" t="e">
        <f t="shared" si="32"/>
        <v>#REF!</v>
      </c>
      <c r="AS53" s="6" t="e">
        <f t="shared" si="32"/>
        <v>#REF!</v>
      </c>
      <c r="AT53" s="6" t="e">
        <f t="shared" si="32"/>
        <v>#REF!</v>
      </c>
      <c r="AU53" s="6" t="e">
        <f t="shared" si="32"/>
        <v>#REF!</v>
      </c>
      <c r="AV53" s="6" t="e">
        <f t="shared" si="32"/>
        <v>#REF!</v>
      </c>
      <c r="AW53" s="6" t="e">
        <f t="shared" si="32"/>
        <v>#REF!</v>
      </c>
      <c r="AX53" t="e">
        <f t="shared" si="36"/>
        <v>#REF!</v>
      </c>
      <c r="AY53" s="6" t="e">
        <f t="shared" si="21"/>
        <v>#REF!</v>
      </c>
      <c r="AZ53" s="48" t="e">
        <f t="shared" si="37"/>
        <v>#REF!</v>
      </c>
      <c r="BA53" s="74" t="e">
        <f t="shared" si="38"/>
        <v>#REF!</v>
      </c>
      <c r="BD53" s="3" t="str">
        <f>VLOOKUP(C53,Schools!A:Q,17,0)</f>
        <v>D</v>
      </c>
      <c r="BE53" s="47" t="e">
        <f t="shared" si="39"/>
        <v>#REF!</v>
      </c>
      <c r="BF53" s="47" t="e">
        <f t="shared" si="40"/>
        <v>#REF!</v>
      </c>
      <c r="BG53" s="47" t="e">
        <f t="shared" si="41"/>
        <v>#REF!</v>
      </c>
      <c r="BH53" s="47" t="e">
        <f t="shared" si="42"/>
        <v>#REF!</v>
      </c>
      <c r="BI53" s="48" t="e">
        <f t="shared" si="22"/>
        <v>#REF!</v>
      </c>
      <c r="BJ53" s="47" t="e">
        <f t="shared" si="43"/>
        <v>#REF!</v>
      </c>
      <c r="BK53" s="6" t="e">
        <f t="shared" si="23"/>
        <v>#REF!</v>
      </c>
      <c r="BL53" s="47" t="e">
        <f t="shared" si="24"/>
        <v>#REF!</v>
      </c>
      <c r="BM53" s="1" t="e">
        <f t="shared" si="25"/>
        <v>#REF!</v>
      </c>
      <c r="BN53" s="47" t="e">
        <f t="shared" si="26"/>
        <v>#REF!</v>
      </c>
      <c r="BO53" s="1" t="e">
        <f t="shared" si="27"/>
        <v>#REF!</v>
      </c>
      <c r="BP53" s="48" t="e">
        <f t="shared" si="28"/>
        <v>#REF!</v>
      </c>
      <c r="BQ53" s="48" t="e">
        <f t="shared" si="44"/>
        <v>#REF!</v>
      </c>
      <c r="BR53" t="e">
        <f t="shared" si="29"/>
        <v>#REF!</v>
      </c>
    </row>
    <row r="54" spans="1:70" x14ac:dyDescent="0.25">
      <c r="A54" t="str">
        <f t="shared" si="18"/>
        <v>High Needs topups</v>
      </c>
      <c r="B54" s="71">
        <v>44026</v>
      </c>
      <c r="C54" s="70">
        <f>Schools!A43</f>
        <v>3022023</v>
      </c>
      <c r="D54" t="str">
        <f>VLOOKUP(C54,Schools!A:B,2,0)</f>
        <v>Edgware Primary School</v>
      </c>
      <c r="E54" t="str">
        <f>VLOOKUP(C54,Schools!$A:$Z,3,0)</f>
        <v>M</v>
      </c>
      <c r="F54" s="72" t="e">
        <f>SUMIFS(#REF!,#REF!,C54,#REF!, SEN!L54)</f>
        <v>#REF!</v>
      </c>
      <c r="G54" s="70" t="s">
        <v>1227</v>
      </c>
      <c r="H54" s="70" t="s">
        <v>1688</v>
      </c>
      <c r="I54" t="str">
        <f t="shared" si="19"/>
        <v>various/543965</v>
      </c>
      <c r="J54">
        <f>VLOOKUP(C54,Schools!$A:$Z,9,0)</f>
        <v>400159</v>
      </c>
      <c r="K54" s="70" t="s">
        <v>487</v>
      </c>
      <c r="L54" s="70" t="s">
        <v>381</v>
      </c>
      <c r="M54" s="70" t="s">
        <v>530</v>
      </c>
      <c r="N54" t="str">
        <f>VLOOKUP(C54,Schools!A:D,4,0)</f>
        <v>Primary</v>
      </c>
      <c r="O54" s="70" t="s">
        <v>1689</v>
      </c>
      <c r="P54">
        <f t="shared" si="20"/>
        <v>543965</v>
      </c>
      <c r="Q54" s="73" t="e">
        <f>SUMIFS(#REF!,#REF!,$C54,#REF!,$L54)</f>
        <v>#REF!</v>
      </c>
      <c r="R54" s="73" t="e">
        <f>SUMIFS(#REF!,#REF!,$C54,#REF!,$L54)</f>
        <v>#REF!</v>
      </c>
      <c r="S54" s="73" t="e">
        <f>SUMIFS(#REF!,#REF!,$C54,#REF!,$L54)</f>
        <v>#REF!</v>
      </c>
      <c r="T54" s="73" t="e">
        <f>SUMIFS(#REF!,#REF!,$C54,#REF!,$L54)</f>
        <v>#REF!</v>
      </c>
      <c r="U54" s="73" t="e">
        <f>SUMIFS(#REF!,#REF!,$C54,#REF!,$L54)</f>
        <v>#REF!</v>
      </c>
      <c r="V54" s="73" t="e">
        <f>SUMIFS(#REF!,#REF!,$C54,#REF!,$L54)</f>
        <v>#REF!</v>
      </c>
      <c r="W54" s="73" t="e">
        <f>SUMIFS(#REF!,#REF!,$C54,#REF!,$L54)</f>
        <v>#REF!</v>
      </c>
      <c r="X54" s="73" t="e">
        <f>SUMIFS(#REF!,#REF!,$C54,#REF!,$L54)</f>
        <v>#REF!</v>
      </c>
      <c r="Y54" s="73" t="e">
        <f>SUMIFS(#REF!,#REF!,$C54,#REF!,$L54)</f>
        <v>#REF!</v>
      </c>
      <c r="Z54" s="73" t="e">
        <f>SUMIFS(#REF!,#REF!,$C54,#REF!,$L54)</f>
        <v>#REF!</v>
      </c>
      <c r="AA54" s="73" t="e">
        <f>SUMIFS(#REF!,#REF!,$C54,#REF!,$L54)</f>
        <v>#REF!</v>
      </c>
      <c r="AB54" s="73" t="e">
        <f>SUMIFS(#REF!,#REF!,$C54,#REF!,$L54)</f>
        <v>#REF!</v>
      </c>
      <c r="AC54" s="47" t="e">
        <f t="shared" si="33"/>
        <v>#REF!</v>
      </c>
      <c r="AD54" s="47" t="e">
        <f t="shared" si="34"/>
        <v>#REF!</v>
      </c>
      <c r="AE54" s="73" t="e">
        <f>SUMIFS(#REF!,#REF!,$C54,#REF!,$L54)</f>
        <v>#REF!</v>
      </c>
      <c r="AF54" s="73" t="e">
        <f>SUMIFS(#REF!,#REF!,$C54,#REF!,$L54)</f>
        <v>#REF!</v>
      </c>
      <c r="AG54" s="73" t="e">
        <f>SUMIFS(#REF!,#REF!,$C54,#REF!,$L54)</f>
        <v>#REF!</v>
      </c>
      <c r="AJ54" s="70" t="s">
        <v>1687</v>
      </c>
      <c r="AK54" t="e">
        <f t="shared" si="35"/>
        <v>#REF!</v>
      </c>
      <c r="AL54" s="6" t="e">
        <f t="shared" si="32"/>
        <v>#REF!</v>
      </c>
      <c r="AM54" s="6" t="e">
        <f t="shared" si="32"/>
        <v>#REF!</v>
      </c>
      <c r="AN54" s="6" t="e">
        <f t="shared" si="32"/>
        <v>#REF!</v>
      </c>
      <c r="AO54" s="6" t="e">
        <f t="shared" si="32"/>
        <v>#REF!</v>
      </c>
      <c r="AP54" s="6" t="e">
        <f t="shared" si="32"/>
        <v>#REF!</v>
      </c>
      <c r="AQ54" s="6" t="e">
        <f t="shared" si="32"/>
        <v>#REF!</v>
      </c>
      <c r="AR54" s="6" t="e">
        <f t="shared" si="32"/>
        <v>#REF!</v>
      </c>
      <c r="AS54" s="6" t="e">
        <f t="shared" si="32"/>
        <v>#REF!</v>
      </c>
      <c r="AT54" s="6" t="e">
        <f t="shared" si="32"/>
        <v>#REF!</v>
      </c>
      <c r="AU54" s="6" t="e">
        <f t="shared" si="32"/>
        <v>#REF!</v>
      </c>
      <c r="AV54" s="6" t="e">
        <f t="shared" si="32"/>
        <v>#REF!</v>
      </c>
      <c r="AW54" s="6" t="e">
        <f t="shared" si="32"/>
        <v>#REF!</v>
      </c>
      <c r="AX54" t="e">
        <f t="shared" si="36"/>
        <v>#REF!</v>
      </c>
      <c r="AY54" s="6" t="e">
        <f t="shared" si="21"/>
        <v>#REF!</v>
      </c>
      <c r="AZ54" s="48" t="e">
        <f t="shared" si="37"/>
        <v>#REF!</v>
      </c>
      <c r="BA54" s="74" t="e">
        <f t="shared" si="38"/>
        <v>#REF!</v>
      </c>
      <c r="BD54" s="3" t="str">
        <f>VLOOKUP(C54,Schools!A:Q,17,0)</f>
        <v>B</v>
      </c>
      <c r="BE54" s="47" t="e">
        <f t="shared" si="39"/>
        <v>#REF!</v>
      </c>
      <c r="BF54" s="47" t="e">
        <f t="shared" si="40"/>
        <v>#REF!</v>
      </c>
      <c r="BG54" s="47" t="e">
        <f t="shared" si="41"/>
        <v>#REF!</v>
      </c>
      <c r="BH54" s="47" t="e">
        <f t="shared" si="42"/>
        <v>#REF!</v>
      </c>
      <c r="BI54" s="48" t="e">
        <f t="shared" si="22"/>
        <v>#REF!</v>
      </c>
      <c r="BJ54" s="47" t="e">
        <f t="shared" si="43"/>
        <v>#REF!</v>
      </c>
      <c r="BK54" s="6" t="e">
        <f t="shared" si="23"/>
        <v>#REF!</v>
      </c>
      <c r="BL54" s="47" t="e">
        <f t="shared" si="24"/>
        <v>#REF!</v>
      </c>
      <c r="BM54" s="1" t="e">
        <f t="shared" si="25"/>
        <v>#REF!</v>
      </c>
      <c r="BN54" s="47" t="e">
        <f t="shared" si="26"/>
        <v>#REF!</v>
      </c>
      <c r="BO54" s="1" t="e">
        <f t="shared" si="27"/>
        <v>#REF!</v>
      </c>
      <c r="BP54" s="48" t="e">
        <f t="shared" si="28"/>
        <v>#REF!</v>
      </c>
      <c r="BQ54" s="48" t="e">
        <f t="shared" si="44"/>
        <v>#REF!</v>
      </c>
      <c r="BR54" t="e">
        <f t="shared" si="29"/>
        <v>#REF!</v>
      </c>
    </row>
    <row r="55" spans="1:70" x14ac:dyDescent="0.25">
      <c r="A55" t="str">
        <f t="shared" si="18"/>
        <v>High Needs topups</v>
      </c>
      <c r="B55" s="71">
        <v>44026</v>
      </c>
      <c r="C55" s="70">
        <f>Schools!A44</f>
        <v>3022001</v>
      </c>
      <c r="D55" t="str">
        <f>VLOOKUP(C55,Schools!A:B,2,0)</f>
        <v>Etz Chaim Jewish Primary School</v>
      </c>
      <c r="E55" t="str">
        <f>VLOOKUP(C55,Schools!$A:$Z,3,0)</f>
        <v>A</v>
      </c>
      <c r="F55" s="72" t="e">
        <f>SUMIFS(#REF!,#REF!,C55,#REF!, SEN!L55)</f>
        <v>#REF!</v>
      </c>
      <c r="G55" s="70" t="s">
        <v>1227</v>
      </c>
      <c r="H55" s="70" t="s">
        <v>1688</v>
      </c>
      <c r="I55" t="str">
        <f t="shared" si="19"/>
        <v>various/516500</v>
      </c>
      <c r="J55">
        <f>VLOOKUP(C55,Schools!$A:$Z,9,0)</f>
        <v>143691</v>
      </c>
      <c r="K55" s="70" t="s">
        <v>487</v>
      </c>
      <c r="L55" s="70" t="s">
        <v>381</v>
      </c>
      <c r="M55" s="70" t="s">
        <v>530</v>
      </c>
      <c r="N55" t="str">
        <f>VLOOKUP(C55,Schools!A:D,4,0)</f>
        <v>Primary</v>
      </c>
      <c r="O55" s="70" t="s">
        <v>1689</v>
      </c>
      <c r="P55">
        <f t="shared" si="20"/>
        <v>516500</v>
      </c>
      <c r="Q55" s="73" t="e">
        <f>SUMIFS(#REF!,#REF!,$C55,#REF!,$L55)</f>
        <v>#REF!</v>
      </c>
      <c r="R55" s="73" t="e">
        <f>SUMIFS(#REF!,#REF!,$C55,#REF!,$L55)</f>
        <v>#REF!</v>
      </c>
      <c r="S55" s="73" t="e">
        <f>SUMIFS(#REF!,#REF!,$C55,#REF!,$L55)</f>
        <v>#REF!</v>
      </c>
      <c r="T55" s="73" t="e">
        <f>SUMIFS(#REF!,#REF!,$C55,#REF!,$L55)</f>
        <v>#REF!</v>
      </c>
      <c r="U55" s="73" t="e">
        <f>SUMIFS(#REF!,#REF!,$C55,#REF!,$L55)</f>
        <v>#REF!</v>
      </c>
      <c r="V55" s="73" t="e">
        <f>SUMIFS(#REF!,#REF!,$C55,#REF!,$L55)</f>
        <v>#REF!</v>
      </c>
      <c r="W55" s="73" t="e">
        <f>SUMIFS(#REF!,#REF!,$C55,#REF!,$L55)</f>
        <v>#REF!</v>
      </c>
      <c r="X55" s="73" t="e">
        <f>SUMIFS(#REF!,#REF!,$C55,#REF!,$L55)</f>
        <v>#REF!</v>
      </c>
      <c r="Y55" s="73" t="e">
        <f>SUMIFS(#REF!,#REF!,$C55,#REF!,$L55)</f>
        <v>#REF!</v>
      </c>
      <c r="Z55" s="73" t="e">
        <f>SUMIFS(#REF!,#REF!,$C55,#REF!,$L55)</f>
        <v>#REF!</v>
      </c>
      <c r="AA55" s="73" t="e">
        <f>SUMIFS(#REF!,#REF!,$C55,#REF!,$L55)</f>
        <v>#REF!</v>
      </c>
      <c r="AB55" s="73" t="e">
        <f>SUMIFS(#REF!,#REF!,$C55,#REF!,$L55)</f>
        <v>#REF!</v>
      </c>
      <c r="AC55" s="47" t="e">
        <f t="shared" si="33"/>
        <v>#REF!</v>
      </c>
      <c r="AD55" s="47" t="e">
        <f t="shared" si="34"/>
        <v>#REF!</v>
      </c>
      <c r="AE55" s="73" t="e">
        <f>SUMIFS(#REF!,#REF!,$C55,#REF!,$L55)</f>
        <v>#REF!</v>
      </c>
      <c r="AF55" s="73" t="e">
        <f>SUMIFS(#REF!,#REF!,$C55,#REF!,$L55)</f>
        <v>#REF!</v>
      </c>
      <c r="AG55" s="73" t="e">
        <f>SUMIFS(#REF!,#REF!,$C55,#REF!,$L55)</f>
        <v>#REF!</v>
      </c>
      <c r="AJ55" s="70" t="s">
        <v>1687</v>
      </c>
      <c r="AK55" t="e">
        <f t="shared" si="35"/>
        <v>#REF!</v>
      </c>
      <c r="AL55" s="6" t="e">
        <f t="shared" si="32"/>
        <v>#REF!</v>
      </c>
      <c r="AM55" s="6" t="e">
        <f t="shared" si="32"/>
        <v>#REF!</v>
      </c>
      <c r="AN55" s="6" t="e">
        <f t="shared" si="32"/>
        <v>#REF!</v>
      </c>
      <c r="AO55" s="6" t="e">
        <f t="shared" si="32"/>
        <v>#REF!</v>
      </c>
      <c r="AP55" s="6" t="e">
        <f t="shared" si="32"/>
        <v>#REF!</v>
      </c>
      <c r="AQ55" s="6" t="e">
        <f t="shared" si="32"/>
        <v>#REF!</v>
      </c>
      <c r="AR55" s="6" t="e">
        <f t="shared" si="32"/>
        <v>#REF!</v>
      </c>
      <c r="AS55" s="6" t="e">
        <f t="shared" si="32"/>
        <v>#REF!</v>
      </c>
      <c r="AT55" s="6" t="e">
        <f t="shared" si="32"/>
        <v>#REF!</v>
      </c>
      <c r="AU55" s="6" t="e">
        <f t="shared" si="32"/>
        <v>#REF!</v>
      </c>
      <c r="AV55" s="6" t="e">
        <f t="shared" si="32"/>
        <v>#REF!</v>
      </c>
      <c r="AW55" s="6" t="e">
        <f t="shared" si="32"/>
        <v>#REF!</v>
      </c>
      <c r="AX55" t="e">
        <f t="shared" si="36"/>
        <v>#REF!</v>
      </c>
      <c r="AY55" s="6" t="e">
        <f t="shared" si="21"/>
        <v>#REF!</v>
      </c>
      <c r="AZ55" s="48" t="e">
        <f t="shared" si="37"/>
        <v>#REF!</v>
      </c>
      <c r="BA55" s="74" t="e">
        <f t="shared" si="38"/>
        <v>#REF!</v>
      </c>
      <c r="BD55" s="3" t="str">
        <f>VLOOKUP(C55,Schools!A:Q,17,0)</f>
        <v>Academy</v>
      </c>
      <c r="BE55" s="47" t="e">
        <f t="shared" si="39"/>
        <v>#REF!</v>
      </c>
      <c r="BF55" s="47" t="e">
        <f t="shared" si="40"/>
        <v>#REF!</v>
      </c>
      <c r="BG55" s="47" t="e">
        <f t="shared" si="41"/>
        <v>#REF!</v>
      </c>
      <c r="BH55" s="47" t="e">
        <f t="shared" si="42"/>
        <v>#REF!</v>
      </c>
      <c r="BI55" s="48" t="e">
        <f t="shared" si="22"/>
        <v>#REF!</v>
      </c>
      <c r="BJ55" s="47" t="e">
        <f t="shared" si="43"/>
        <v>#REF!</v>
      </c>
      <c r="BK55" s="6" t="e">
        <f t="shared" si="23"/>
        <v>#REF!</v>
      </c>
      <c r="BL55" s="47" t="e">
        <f t="shared" si="24"/>
        <v>#REF!</v>
      </c>
      <c r="BM55" s="1" t="e">
        <f t="shared" si="25"/>
        <v>#REF!</v>
      </c>
      <c r="BN55" s="47" t="e">
        <f t="shared" si="26"/>
        <v>#REF!</v>
      </c>
      <c r="BO55" s="1" t="e">
        <f t="shared" si="27"/>
        <v>#REF!</v>
      </c>
      <c r="BP55" s="48" t="e">
        <f t="shared" si="28"/>
        <v>#REF!</v>
      </c>
      <c r="BQ55" s="48" t="e">
        <f t="shared" si="44"/>
        <v>#REF!</v>
      </c>
      <c r="BR55" t="e">
        <f t="shared" si="29"/>
        <v>#REF!</v>
      </c>
    </row>
    <row r="56" spans="1:70" x14ac:dyDescent="0.25">
      <c r="A56" t="str">
        <f t="shared" si="18"/>
        <v>High Needs topups</v>
      </c>
      <c r="B56" s="71">
        <v>44026</v>
      </c>
      <c r="C56" s="70">
        <f>Schools!A45</f>
        <v>3022024</v>
      </c>
      <c r="D56" t="str">
        <f>VLOOKUP(C56,Schools!A:B,2,0)</f>
        <v>Fairway Primary School</v>
      </c>
      <c r="E56" t="str">
        <f>VLOOKUP(C56,Schools!$A:$Z,3,0)</f>
        <v>M</v>
      </c>
      <c r="F56" s="72" t="e">
        <f>SUMIFS(#REF!,#REF!,C56,#REF!, SEN!L56)</f>
        <v>#REF!</v>
      </c>
      <c r="G56" s="70" t="s">
        <v>1227</v>
      </c>
      <c r="H56" s="70" t="s">
        <v>1688</v>
      </c>
      <c r="I56" t="str">
        <f t="shared" si="19"/>
        <v>various/543965</v>
      </c>
      <c r="J56">
        <f>VLOOKUP(C56,Schools!$A:$Z,9,0)</f>
        <v>400047</v>
      </c>
      <c r="K56" s="70" t="s">
        <v>487</v>
      </c>
      <c r="L56" s="70" t="s">
        <v>381</v>
      </c>
      <c r="M56" s="70" t="s">
        <v>530</v>
      </c>
      <c r="N56" t="str">
        <f>VLOOKUP(C56,Schools!A:D,4,0)</f>
        <v>Primary</v>
      </c>
      <c r="O56" s="70" t="s">
        <v>1689</v>
      </c>
      <c r="P56">
        <f t="shared" si="20"/>
        <v>543965</v>
      </c>
      <c r="Q56" s="73" t="e">
        <f>SUMIFS(#REF!,#REF!,$C56,#REF!,$L56)</f>
        <v>#REF!</v>
      </c>
      <c r="R56" s="73" t="e">
        <f>SUMIFS(#REF!,#REF!,$C56,#REF!,$L56)</f>
        <v>#REF!</v>
      </c>
      <c r="S56" s="73" t="e">
        <f>SUMIFS(#REF!,#REF!,$C56,#REF!,$L56)</f>
        <v>#REF!</v>
      </c>
      <c r="T56" s="73" t="e">
        <f>SUMIFS(#REF!,#REF!,$C56,#REF!,$L56)</f>
        <v>#REF!</v>
      </c>
      <c r="U56" s="73" t="e">
        <f>SUMIFS(#REF!,#REF!,$C56,#REF!,$L56)</f>
        <v>#REF!</v>
      </c>
      <c r="V56" s="73" t="e">
        <f>SUMIFS(#REF!,#REF!,$C56,#REF!,$L56)</f>
        <v>#REF!</v>
      </c>
      <c r="W56" s="73" t="e">
        <f>SUMIFS(#REF!,#REF!,$C56,#REF!,$L56)</f>
        <v>#REF!</v>
      </c>
      <c r="X56" s="73" t="e">
        <f>SUMIFS(#REF!,#REF!,$C56,#REF!,$L56)</f>
        <v>#REF!</v>
      </c>
      <c r="Y56" s="73" t="e">
        <f>SUMIFS(#REF!,#REF!,$C56,#REF!,$L56)</f>
        <v>#REF!</v>
      </c>
      <c r="Z56" s="73" t="e">
        <f>SUMIFS(#REF!,#REF!,$C56,#REF!,$L56)</f>
        <v>#REF!</v>
      </c>
      <c r="AA56" s="73" t="e">
        <f>SUMIFS(#REF!,#REF!,$C56,#REF!,$L56)</f>
        <v>#REF!</v>
      </c>
      <c r="AB56" s="73" t="e">
        <f>SUMIFS(#REF!,#REF!,$C56,#REF!,$L56)</f>
        <v>#REF!</v>
      </c>
      <c r="AC56" s="47" t="e">
        <f t="shared" si="33"/>
        <v>#REF!</v>
      </c>
      <c r="AD56" s="47" t="e">
        <f t="shared" si="34"/>
        <v>#REF!</v>
      </c>
      <c r="AE56" s="73" t="e">
        <f>SUMIFS(#REF!,#REF!,$C56,#REF!,$L56)</f>
        <v>#REF!</v>
      </c>
      <c r="AF56" s="73" t="e">
        <f>SUMIFS(#REF!,#REF!,$C56,#REF!,$L56)</f>
        <v>#REF!</v>
      </c>
      <c r="AG56" s="73" t="e">
        <f>SUMIFS(#REF!,#REF!,$C56,#REF!,$L56)</f>
        <v>#REF!</v>
      </c>
      <c r="AJ56" s="70" t="s">
        <v>1687</v>
      </c>
      <c r="AK56" t="e">
        <f t="shared" si="35"/>
        <v>#REF!</v>
      </c>
      <c r="AL56" s="6" t="e">
        <f t="shared" si="32"/>
        <v>#REF!</v>
      </c>
      <c r="AM56" s="6" t="e">
        <f t="shared" si="32"/>
        <v>#REF!</v>
      </c>
      <c r="AN56" s="6" t="e">
        <f t="shared" si="32"/>
        <v>#REF!</v>
      </c>
      <c r="AO56" s="6" t="e">
        <f t="shared" si="32"/>
        <v>#REF!</v>
      </c>
      <c r="AP56" s="6" t="e">
        <f t="shared" si="32"/>
        <v>#REF!</v>
      </c>
      <c r="AQ56" s="6" t="e">
        <f t="shared" si="32"/>
        <v>#REF!</v>
      </c>
      <c r="AR56" s="6" t="e">
        <f t="shared" si="32"/>
        <v>#REF!</v>
      </c>
      <c r="AS56" s="6" t="e">
        <f t="shared" si="32"/>
        <v>#REF!</v>
      </c>
      <c r="AT56" s="6" t="e">
        <f t="shared" si="32"/>
        <v>#REF!</v>
      </c>
      <c r="AU56" s="6" t="e">
        <f t="shared" si="32"/>
        <v>#REF!</v>
      </c>
      <c r="AV56" s="6" t="e">
        <f t="shared" si="32"/>
        <v>#REF!</v>
      </c>
      <c r="AW56" s="6" t="e">
        <f t="shared" si="32"/>
        <v>#REF!</v>
      </c>
      <c r="AX56" t="e">
        <f t="shared" si="36"/>
        <v>#REF!</v>
      </c>
      <c r="AY56" s="6" t="e">
        <f t="shared" si="21"/>
        <v>#REF!</v>
      </c>
      <c r="AZ56" s="48" t="e">
        <f t="shared" si="37"/>
        <v>#REF!</v>
      </c>
      <c r="BA56" s="74" t="e">
        <f t="shared" si="38"/>
        <v>#REF!</v>
      </c>
      <c r="BD56" s="3" t="str">
        <f>VLOOKUP(C56,Schools!A:Q,17,0)</f>
        <v>A</v>
      </c>
      <c r="BE56" s="47" t="e">
        <f t="shared" si="39"/>
        <v>#REF!</v>
      </c>
      <c r="BF56" s="47" t="e">
        <f t="shared" si="40"/>
        <v>#REF!</v>
      </c>
      <c r="BG56" s="47" t="e">
        <f t="shared" si="41"/>
        <v>#REF!</v>
      </c>
      <c r="BH56" s="47" t="e">
        <f t="shared" si="42"/>
        <v>#REF!</v>
      </c>
      <c r="BI56" s="48" t="e">
        <f t="shared" si="22"/>
        <v>#REF!</v>
      </c>
      <c r="BJ56" s="47" t="e">
        <f t="shared" si="43"/>
        <v>#REF!</v>
      </c>
      <c r="BK56" s="6" t="e">
        <f t="shared" si="23"/>
        <v>#REF!</v>
      </c>
      <c r="BL56" s="47" t="e">
        <f t="shared" si="24"/>
        <v>#REF!</v>
      </c>
      <c r="BM56" s="1" t="e">
        <f t="shared" si="25"/>
        <v>#REF!</v>
      </c>
      <c r="BN56" s="47" t="e">
        <f t="shared" si="26"/>
        <v>#REF!</v>
      </c>
      <c r="BO56" s="1" t="e">
        <f t="shared" si="27"/>
        <v>#REF!</v>
      </c>
      <c r="BP56" s="48" t="e">
        <f t="shared" si="28"/>
        <v>#REF!</v>
      </c>
      <c r="BQ56" s="48" t="e">
        <f t="shared" si="44"/>
        <v>#REF!</v>
      </c>
      <c r="BR56" t="e">
        <f t="shared" si="29"/>
        <v>#REF!</v>
      </c>
    </row>
    <row r="57" spans="1:70" x14ac:dyDescent="0.25">
      <c r="A57" t="str">
        <f t="shared" si="18"/>
        <v>High Needs topups</v>
      </c>
      <c r="B57" s="71">
        <v>44026</v>
      </c>
      <c r="C57" s="70">
        <f>Schools!A46</f>
        <v>3022025</v>
      </c>
      <c r="D57" t="str">
        <f>VLOOKUP(C57,Schools!A:B,2,0)</f>
        <v>Foulds</v>
      </c>
      <c r="E57" t="str">
        <f>VLOOKUP(C57,Schools!$A:$Z,3,0)</f>
        <v>M</v>
      </c>
      <c r="F57" s="72" t="e">
        <f>SUMIFS(#REF!,#REF!,C57,#REF!, SEN!L57)</f>
        <v>#REF!</v>
      </c>
      <c r="G57" s="70" t="s">
        <v>1227</v>
      </c>
      <c r="H57" s="70" t="s">
        <v>1688</v>
      </c>
      <c r="I57" t="str">
        <f t="shared" si="19"/>
        <v>various/543965</v>
      </c>
      <c r="J57">
        <f>VLOOKUP(C57,Schools!$A:$Z,9,0)</f>
        <v>400001</v>
      </c>
      <c r="K57" s="70" t="s">
        <v>487</v>
      </c>
      <c r="L57" s="70" t="s">
        <v>381</v>
      </c>
      <c r="M57" s="70" t="s">
        <v>530</v>
      </c>
      <c r="N57" t="str">
        <f>VLOOKUP(C57,Schools!A:D,4,0)</f>
        <v>Primary</v>
      </c>
      <c r="O57" s="70" t="s">
        <v>1689</v>
      </c>
      <c r="P57">
        <f t="shared" si="20"/>
        <v>543965</v>
      </c>
      <c r="Q57" s="73" t="e">
        <f>SUMIFS(#REF!,#REF!,$C57,#REF!,$L57)</f>
        <v>#REF!</v>
      </c>
      <c r="R57" s="73" t="e">
        <f>SUMIFS(#REF!,#REF!,$C57,#REF!,$L57)</f>
        <v>#REF!</v>
      </c>
      <c r="S57" s="73" t="e">
        <f>SUMIFS(#REF!,#REF!,$C57,#REF!,$L57)</f>
        <v>#REF!</v>
      </c>
      <c r="T57" s="73" t="e">
        <f>SUMIFS(#REF!,#REF!,$C57,#REF!,$L57)</f>
        <v>#REF!</v>
      </c>
      <c r="U57" s="73" t="e">
        <f>SUMIFS(#REF!,#REF!,$C57,#REF!,$L57)</f>
        <v>#REF!</v>
      </c>
      <c r="V57" s="73" t="e">
        <f>SUMIFS(#REF!,#REF!,$C57,#REF!,$L57)</f>
        <v>#REF!</v>
      </c>
      <c r="W57" s="73" t="e">
        <f>SUMIFS(#REF!,#REF!,$C57,#REF!,$L57)</f>
        <v>#REF!</v>
      </c>
      <c r="X57" s="73" t="e">
        <f>SUMIFS(#REF!,#REF!,$C57,#REF!,$L57)</f>
        <v>#REF!</v>
      </c>
      <c r="Y57" s="73" t="e">
        <f>SUMIFS(#REF!,#REF!,$C57,#REF!,$L57)</f>
        <v>#REF!</v>
      </c>
      <c r="Z57" s="73" t="e">
        <f>SUMIFS(#REF!,#REF!,$C57,#REF!,$L57)</f>
        <v>#REF!</v>
      </c>
      <c r="AA57" s="73" t="e">
        <f>SUMIFS(#REF!,#REF!,$C57,#REF!,$L57)</f>
        <v>#REF!</v>
      </c>
      <c r="AB57" s="73" t="e">
        <f>SUMIFS(#REF!,#REF!,$C57,#REF!,$L57)</f>
        <v>#REF!</v>
      </c>
      <c r="AC57" s="47" t="e">
        <f t="shared" si="33"/>
        <v>#REF!</v>
      </c>
      <c r="AD57" s="47" t="e">
        <f t="shared" si="34"/>
        <v>#REF!</v>
      </c>
      <c r="AE57" s="73" t="e">
        <f>SUMIFS(#REF!,#REF!,$C57,#REF!,$L57)</f>
        <v>#REF!</v>
      </c>
      <c r="AF57" s="73" t="e">
        <f>SUMIFS(#REF!,#REF!,$C57,#REF!,$L57)</f>
        <v>#REF!</v>
      </c>
      <c r="AG57" s="73" t="e">
        <f>SUMIFS(#REF!,#REF!,$C57,#REF!,$L57)</f>
        <v>#REF!</v>
      </c>
      <c r="AJ57" s="70" t="s">
        <v>1687</v>
      </c>
      <c r="AK57" t="e">
        <f t="shared" si="35"/>
        <v>#REF!</v>
      </c>
      <c r="AL57" s="6" t="e">
        <f t="shared" si="32"/>
        <v>#REF!</v>
      </c>
      <c r="AM57" s="6" t="e">
        <f t="shared" si="32"/>
        <v>#REF!</v>
      </c>
      <c r="AN57" s="6" t="e">
        <f t="shared" si="32"/>
        <v>#REF!</v>
      </c>
      <c r="AO57" s="6" t="e">
        <f t="shared" si="32"/>
        <v>#REF!</v>
      </c>
      <c r="AP57" s="6" t="e">
        <f t="shared" si="32"/>
        <v>#REF!</v>
      </c>
      <c r="AQ57" s="6" t="e">
        <f t="shared" si="32"/>
        <v>#REF!</v>
      </c>
      <c r="AR57" s="6" t="e">
        <f t="shared" si="32"/>
        <v>#REF!</v>
      </c>
      <c r="AS57" s="6" t="e">
        <f t="shared" si="32"/>
        <v>#REF!</v>
      </c>
      <c r="AT57" s="6" t="e">
        <f t="shared" si="32"/>
        <v>#REF!</v>
      </c>
      <c r="AU57" s="6" t="e">
        <f t="shared" si="32"/>
        <v>#REF!</v>
      </c>
      <c r="AV57" s="6" t="e">
        <f t="shared" si="32"/>
        <v>#REF!</v>
      </c>
      <c r="AW57" s="6" t="e">
        <f t="shared" si="32"/>
        <v>#REF!</v>
      </c>
      <c r="AX57" t="e">
        <f t="shared" si="36"/>
        <v>#REF!</v>
      </c>
      <c r="AY57" s="6" t="e">
        <f t="shared" si="21"/>
        <v>#REF!</v>
      </c>
      <c r="AZ57" s="48" t="e">
        <f t="shared" si="37"/>
        <v>#REF!</v>
      </c>
      <c r="BA57" s="74" t="e">
        <f t="shared" si="38"/>
        <v>#REF!</v>
      </c>
      <c r="BD57" s="3" t="str">
        <f>VLOOKUP(C57,Schools!A:Q,17,0)</f>
        <v>C</v>
      </c>
      <c r="BE57" s="47" t="e">
        <f t="shared" si="39"/>
        <v>#REF!</v>
      </c>
      <c r="BF57" s="47" t="e">
        <f t="shared" si="40"/>
        <v>#REF!</v>
      </c>
      <c r="BG57" s="47" t="e">
        <f t="shared" si="41"/>
        <v>#REF!</v>
      </c>
      <c r="BH57" s="47" t="e">
        <f t="shared" si="42"/>
        <v>#REF!</v>
      </c>
      <c r="BI57" s="48" t="e">
        <f t="shared" si="22"/>
        <v>#REF!</v>
      </c>
      <c r="BJ57" s="47" t="e">
        <f t="shared" si="43"/>
        <v>#REF!</v>
      </c>
      <c r="BK57" s="6" t="e">
        <f t="shared" si="23"/>
        <v>#REF!</v>
      </c>
      <c r="BL57" s="47" t="e">
        <f t="shared" si="24"/>
        <v>#REF!</v>
      </c>
      <c r="BM57" s="1" t="e">
        <f t="shared" si="25"/>
        <v>#REF!</v>
      </c>
      <c r="BN57" s="47" t="e">
        <f t="shared" si="26"/>
        <v>#REF!</v>
      </c>
      <c r="BO57" s="1" t="e">
        <f t="shared" si="27"/>
        <v>#REF!</v>
      </c>
      <c r="BP57" s="48" t="e">
        <f t="shared" si="28"/>
        <v>#REF!</v>
      </c>
      <c r="BQ57" s="48" t="e">
        <f t="shared" si="44"/>
        <v>#REF!</v>
      </c>
      <c r="BR57" t="e">
        <f t="shared" si="29"/>
        <v>#REF!</v>
      </c>
    </row>
    <row r="58" spans="1:70" x14ac:dyDescent="0.25">
      <c r="A58" t="str">
        <f t="shared" si="18"/>
        <v>High Needs topups</v>
      </c>
      <c r="B58" s="71">
        <v>44026</v>
      </c>
      <c r="C58" s="70">
        <f>Schools!A47</f>
        <v>3022026</v>
      </c>
      <c r="D58" t="str">
        <f>VLOOKUP(C58,Schools!A:B,2,0)</f>
        <v>Frith Manor School</v>
      </c>
      <c r="E58" t="str">
        <f>VLOOKUP(C58,Schools!$A:$Z,3,0)</f>
        <v>M</v>
      </c>
      <c r="F58" s="72" t="e">
        <f>SUMIFS(#REF!,#REF!,C58,#REF!, SEN!L58)</f>
        <v>#REF!</v>
      </c>
      <c r="G58" s="70" t="s">
        <v>1227</v>
      </c>
      <c r="H58" s="70" t="s">
        <v>1688</v>
      </c>
      <c r="I58" t="str">
        <f t="shared" si="19"/>
        <v>various/543965</v>
      </c>
      <c r="J58">
        <f>VLOOKUP(C58,Schools!$A:$Z,9,0)</f>
        <v>400082</v>
      </c>
      <c r="K58" s="70" t="s">
        <v>487</v>
      </c>
      <c r="L58" s="70" t="s">
        <v>381</v>
      </c>
      <c r="M58" s="70" t="s">
        <v>530</v>
      </c>
      <c r="N58" t="str">
        <f>VLOOKUP(C58,Schools!A:D,4,0)</f>
        <v>Primary</v>
      </c>
      <c r="O58" s="70" t="s">
        <v>1689</v>
      </c>
      <c r="P58">
        <f t="shared" si="20"/>
        <v>543965</v>
      </c>
      <c r="Q58" s="73" t="e">
        <f>SUMIFS(#REF!,#REF!,$C58,#REF!,$L58)</f>
        <v>#REF!</v>
      </c>
      <c r="R58" s="73" t="e">
        <f>SUMIFS(#REF!,#REF!,$C58,#REF!,$L58)</f>
        <v>#REF!</v>
      </c>
      <c r="S58" s="73" t="e">
        <f>SUMIFS(#REF!,#REF!,$C58,#REF!,$L58)</f>
        <v>#REF!</v>
      </c>
      <c r="T58" s="73" t="e">
        <f>SUMIFS(#REF!,#REF!,$C58,#REF!,$L58)</f>
        <v>#REF!</v>
      </c>
      <c r="U58" s="73" t="e">
        <f>SUMIFS(#REF!,#REF!,$C58,#REF!,$L58)</f>
        <v>#REF!</v>
      </c>
      <c r="V58" s="73" t="e">
        <f>SUMIFS(#REF!,#REF!,$C58,#REF!,$L58)</f>
        <v>#REF!</v>
      </c>
      <c r="W58" s="73" t="e">
        <f>SUMIFS(#REF!,#REF!,$C58,#REF!,$L58)</f>
        <v>#REF!</v>
      </c>
      <c r="X58" s="73" t="e">
        <f>SUMIFS(#REF!,#REF!,$C58,#REF!,$L58)</f>
        <v>#REF!</v>
      </c>
      <c r="Y58" s="73" t="e">
        <f>SUMIFS(#REF!,#REF!,$C58,#REF!,$L58)</f>
        <v>#REF!</v>
      </c>
      <c r="Z58" s="73" t="e">
        <f>SUMIFS(#REF!,#REF!,$C58,#REF!,$L58)</f>
        <v>#REF!</v>
      </c>
      <c r="AA58" s="73" t="e">
        <f>SUMIFS(#REF!,#REF!,$C58,#REF!,$L58)</f>
        <v>#REF!</v>
      </c>
      <c r="AB58" s="73" t="e">
        <f>SUMIFS(#REF!,#REF!,$C58,#REF!,$L58)</f>
        <v>#REF!</v>
      </c>
      <c r="AC58" s="47" t="e">
        <f t="shared" si="33"/>
        <v>#REF!</v>
      </c>
      <c r="AD58" s="47" t="e">
        <f t="shared" si="34"/>
        <v>#REF!</v>
      </c>
      <c r="AE58" s="73" t="e">
        <f>SUMIFS(#REF!,#REF!,$C58,#REF!,$L58)</f>
        <v>#REF!</v>
      </c>
      <c r="AF58" s="73" t="e">
        <f>SUMIFS(#REF!,#REF!,$C58,#REF!,$L58)</f>
        <v>#REF!</v>
      </c>
      <c r="AG58" s="73" t="e">
        <f>SUMIFS(#REF!,#REF!,$C58,#REF!,$L58)</f>
        <v>#REF!</v>
      </c>
      <c r="AJ58" s="70" t="s">
        <v>1687</v>
      </c>
      <c r="AK58" t="e">
        <f t="shared" si="35"/>
        <v>#REF!</v>
      </c>
      <c r="AL58" s="6" t="e">
        <f t="shared" si="32"/>
        <v>#REF!</v>
      </c>
      <c r="AM58" s="6" t="e">
        <f t="shared" si="32"/>
        <v>#REF!</v>
      </c>
      <c r="AN58" s="6" t="e">
        <f t="shared" si="32"/>
        <v>#REF!</v>
      </c>
      <c r="AO58" s="6" t="e">
        <f t="shared" si="32"/>
        <v>#REF!</v>
      </c>
      <c r="AP58" s="6" t="e">
        <f t="shared" si="32"/>
        <v>#REF!</v>
      </c>
      <c r="AQ58" s="6" t="e">
        <f t="shared" si="32"/>
        <v>#REF!</v>
      </c>
      <c r="AR58" s="6" t="e">
        <f t="shared" si="32"/>
        <v>#REF!</v>
      </c>
      <c r="AS58" s="6" t="e">
        <f t="shared" si="32"/>
        <v>#REF!</v>
      </c>
      <c r="AT58" s="6" t="e">
        <f t="shared" si="32"/>
        <v>#REF!</v>
      </c>
      <c r="AU58" s="6" t="e">
        <f t="shared" si="32"/>
        <v>#REF!</v>
      </c>
      <c r="AV58" s="6" t="e">
        <f t="shared" si="32"/>
        <v>#REF!</v>
      </c>
      <c r="AW58" s="6" t="e">
        <f t="shared" si="32"/>
        <v>#REF!</v>
      </c>
      <c r="AX58" t="e">
        <f t="shared" si="36"/>
        <v>#REF!</v>
      </c>
      <c r="AY58" s="6" t="e">
        <f t="shared" si="21"/>
        <v>#REF!</v>
      </c>
      <c r="AZ58" s="48" t="e">
        <f t="shared" si="37"/>
        <v>#REF!</v>
      </c>
      <c r="BA58" s="74" t="e">
        <f t="shared" si="38"/>
        <v>#REF!</v>
      </c>
      <c r="BD58" s="3" t="str">
        <f>VLOOKUP(C58,Schools!A:Q,17,0)</f>
        <v>A</v>
      </c>
      <c r="BE58" s="47" t="e">
        <f t="shared" si="39"/>
        <v>#REF!</v>
      </c>
      <c r="BF58" s="47" t="e">
        <f t="shared" si="40"/>
        <v>#REF!</v>
      </c>
      <c r="BG58" s="47" t="e">
        <f t="shared" si="41"/>
        <v>#REF!</v>
      </c>
      <c r="BH58" s="47" t="e">
        <f t="shared" si="42"/>
        <v>#REF!</v>
      </c>
      <c r="BI58" s="48" t="e">
        <f t="shared" si="22"/>
        <v>#REF!</v>
      </c>
      <c r="BJ58" s="47" t="e">
        <f t="shared" si="43"/>
        <v>#REF!</v>
      </c>
      <c r="BK58" s="6" t="e">
        <f t="shared" si="23"/>
        <v>#REF!</v>
      </c>
      <c r="BL58" s="47" t="e">
        <f t="shared" si="24"/>
        <v>#REF!</v>
      </c>
      <c r="BM58" s="1" t="e">
        <f t="shared" si="25"/>
        <v>#REF!</v>
      </c>
      <c r="BN58" s="47" t="e">
        <f t="shared" si="26"/>
        <v>#REF!</v>
      </c>
      <c r="BO58" s="1" t="e">
        <f t="shared" si="27"/>
        <v>#REF!</v>
      </c>
      <c r="BP58" s="48" t="e">
        <f t="shared" si="28"/>
        <v>#REF!</v>
      </c>
      <c r="BQ58" s="48" t="e">
        <f t="shared" si="44"/>
        <v>#REF!</v>
      </c>
      <c r="BR58" t="e">
        <f t="shared" si="29"/>
        <v>#REF!</v>
      </c>
    </row>
    <row r="59" spans="1:70" x14ac:dyDescent="0.25">
      <c r="A59" t="str">
        <f t="shared" si="18"/>
        <v>High Needs topups</v>
      </c>
      <c r="B59" s="71">
        <v>44026</v>
      </c>
      <c r="C59" s="70">
        <f>Schools!A48</f>
        <v>3022028</v>
      </c>
      <c r="D59" t="str">
        <f>VLOOKUP(C59,Schools!A:B,2,0)</f>
        <v>Garden Suburb Infant School</v>
      </c>
      <c r="E59" t="str">
        <f>VLOOKUP(C59,Schools!$A:$Z,3,0)</f>
        <v>M</v>
      </c>
      <c r="F59" s="72" t="e">
        <f>SUMIFS(#REF!,#REF!,C59,#REF!, SEN!L59)</f>
        <v>#REF!</v>
      </c>
      <c r="G59" s="70" t="s">
        <v>1227</v>
      </c>
      <c r="H59" s="70" t="s">
        <v>1688</v>
      </c>
      <c r="I59" t="str">
        <f t="shared" si="19"/>
        <v>various/543965</v>
      </c>
      <c r="J59">
        <f>VLOOKUP(C59,Schools!$A:$Z,9,0)</f>
        <v>400067</v>
      </c>
      <c r="K59" s="70" t="s">
        <v>487</v>
      </c>
      <c r="L59" s="70" t="s">
        <v>381</v>
      </c>
      <c r="M59" s="70" t="s">
        <v>530</v>
      </c>
      <c r="N59" t="str">
        <f>VLOOKUP(C59,Schools!A:D,4,0)</f>
        <v>Primary</v>
      </c>
      <c r="O59" s="70" t="s">
        <v>1689</v>
      </c>
      <c r="P59">
        <f t="shared" si="20"/>
        <v>543965</v>
      </c>
      <c r="Q59" s="73" t="e">
        <f>SUMIFS(#REF!,#REF!,$C59,#REF!,$L59)</f>
        <v>#REF!</v>
      </c>
      <c r="R59" s="73" t="e">
        <f>SUMIFS(#REF!,#REF!,$C59,#REF!,$L59)</f>
        <v>#REF!</v>
      </c>
      <c r="S59" s="73" t="e">
        <f>SUMIFS(#REF!,#REF!,$C59,#REF!,$L59)</f>
        <v>#REF!</v>
      </c>
      <c r="T59" s="73" t="e">
        <f>SUMIFS(#REF!,#REF!,$C59,#REF!,$L59)</f>
        <v>#REF!</v>
      </c>
      <c r="U59" s="73" t="e">
        <f>SUMIFS(#REF!,#REF!,$C59,#REF!,$L59)</f>
        <v>#REF!</v>
      </c>
      <c r="V59" s="73" t="e">
        <f>SUMIFS(#REF!,#REF!,$C59,#REF!,$L59)</f>
        <v>#REF!</v>
      </c>
      <c r="W59" s="73" t="e">
        <f>SUMIFS(#REF!,#REF!,$C59,#REF!,$L59)</f>
        <v>#REF!</v>
      </c>
      <c r="X59" s="73" t="e">
        <f>SUMIFS(#REF!,#REF!,$C59,#REF!,$L59)</f>
        <v>#REF!</v>
      </c>
      <c r="Y59" s="73" t="e">
        <f>SUMIFS(#REF!,#REF!,$C59,#REF!,$L59)</f>
        <v>#REF!</v>
      </c>
      <c r="Z59" s="73" t="e">
        <f>SUMIFS(#REF!,#REF!,$C59,#REF!,$L59)</f>
        <v>#REF!</v>
      </c>
      <c r="AA59" s="73" t="e">
        <f>SUMIFS(#REF!,#REF!,$C59,#REF!,$L59)</f>
        <v>#REF!</v>
      </c>
      <c r="AB59" s="73" t="e">
        <f>SUMIFS(#REF!,#REF!,$C59,#REF!,$L59)</f>
        <v>#REF!</v>
      </c>
      <c r="AC59" s="47" t="e">
        <f t="shared" si="33"/>
        <v>#REF!</v>
      </c>
      <c r="AD59" s="47" t="e">
        <f t="shared" si="34"/>
        <v>#REF!</v>
      </c>
      <c r="AE59" s="73" t="e">
        <f>SUMIFS(#REF!,#REF!,$C59,#REF!,$L59)</f>
        <v>#REF!</v>
      </c>
      <c r="AF59" s="73" t="e">
        <f>SUMIFS(#REF!,#REF!,$C59,#REF!,$L59)</f>
        <v>#REF!</v>
      </c>
      <c r="AG59" s="73" t="e">
        <f>SUMIFS(#REF!,#REF!,$C59,#REF!,$L59)</f>
        <v>#REF!</v>
      </c>
      <c r="AJ59" s="70" t="s">
        <v>1687</v>
      </c>
      <c r="AK59" t="e">
        <f t="shared" si="35"/>
        <v>#REF!</v>
      </c>
      <c r="AL59" s="6" t="e">
        <f t="shared" si="32"/>
        <v>#REF!</v>
      </c>
      <c r="AM59" s="6" t="e">
        <f t="shared" si="32"/>
        <v>#REF!</v>
      </c>
      <c r="AN59" s="6" t="e">
        <f t="shared" si="32"/>
        <v>#REF!</v>
      </c>
      <c r="AO59" s="6" t="e">
        <f t="shared" si="32"/>
        <v>#REF!</v>
      </c>
      <c r="AP59" s="6" t="e">
        <f t="shared" si="32"/>
        <v>#REF!</v>
      </c>
      <c r="AQ59" s="6" t="e">
        <f t="shared" si="32"/>
        <v>#REF!</v>
      </c>
      <c r="AR59" s="6" t="e">
        <f t="shared" si="32"/>
        <v>#REF!</v>
      </c>
      <c r="AS59" s="6" t="e">
        <f t="shared" si="32"/>
        <v>#REF!</v>
      </c>
      <c r="AT59" s="6" t="e">
        <f t="shared" si="32"/>
        <v>#REF!</v>
      </c>
      <c r="AU59" s="6" t="e">
        <f t="shared" si="32"/>
        <v>#REF!</v>
      </c>
      <c r="AV59" s="6" t="e">
        <f t="shared" si="32"/>
        <v>#REF!</v>
      </c>
      <c r="AW59" s="6" t="e">
        <f t="shared" si="32"/>
        <v>#REF!</v>
      </c>
      <c r="AX59" t="e">
        <f t="shared" si="36"/>
        <v>#REF!</v>
      </c>
      <c r="AY59" s="6" t="e">
        <f t="shared" si="21"/>
        <v>#REF!</v>
      </c>
      <c r="AZ59" s="48" t="e">
        <f t="shared" si="37"/>
        <v>#REF!</v>
      </c>
      <c r="BA59" s="74" t="e">
        <f t="shared" si="38"/>
        <v>#REF!</v>
      </c>
      <c r="BD59" s="3" t="str">
        <f>VLOOKUP(C59,Schools!A:Q,17,0)</f>
        <v>A</v>
      </c>
      <c r="BE59" s="47" t="e">
        <f t="shared" si="39"/>
        <v>#REF!</v>
      </c>
      <c r="BF59" s="47" t="e">
        <f t="shared" si="40"/>
        <v>#REF!</v>
      </c>
      <c r="BG59" s="47" t="e">
        <f t="shared" si="41"/>
        <v>#REF!</v>
      </c>
      <c r="BH59" s="47" t="e">
        <f t="shared" si="42"/>
        <v>#REF!</v>
      </c>
      <c r="BI59" s="48" t="e">
        <f t="shared" si="22"/>
        <v>#REF!</v>
      </c>
      <c r="BJ59" s="47" t="e">
        <f t="shared" si="43"/>
        <v>#REF!</v>
      </c>
      <c r="BK59" s="6" t="e">
        <f t="shared" si="23"/>
        <v>#REF!</v>
      </c>
      <c r="BL59" s="47" t="e">
        <f t="shared" si="24"/>
        <v>#REF!</v>
      </c>
      <c r="BM59" s="1" t="e">
        <f t="shared" si="25"/>
        <v>#REF!</v>
      </c>
      <c r="BN59" s="47" t="e">
        <f t="shared" si="26"/>
        <v>#REF!</v>
      </c>
      <c r="BO59" s="1" t="e">
        <f t="shared" si="27"/>
        <v>#REF!</v>
      </c>
      <c r="BP59" s="48" t="e">
        <f t="shared" si="28"/>
        <v>#REF!</v>
      </c>
      <c r="BQ59" s="48" t="e">
        <f t="shared" si="44"/>
        <v>#REF!</v>
      </c>
      <c r="BR59" t="e">
        <f t="shared" si="29"/>
        <v>#REF!</v>
      </c>
    </row>
    <row r="60" spans="1:70" x14ac:dyDescent="0.25">
      <c r="A60" t="str">
        <f t="shared" si="18"/>
        <v>High Needs topups</v>
      </c>
      <c r="B60" s="71">
        <v>44026</v>
      </c>
      <c r="C60" s="70">
        <f>Schools!A49</f>
        <v>3022027</v>
      </c>
      <c r="D60" t="str">
        <f>VLOOKUP(C60,Schools!A:B,2,0)</f>
        <v>Garden Suburb Junior</v>
      </c>
      <c r="E60" t="str">
        <f>VLOOKUP(C60,Schools!$A:$Z,3,0)</f>
        <v>M</v>
      </c>
      <c r="F60" s="72" t="e">
        <f>SUMIFS(#REF!,#REF!,C60,#REF!, SEN!L60)</f>
        <v>#REF!</v>
      </c>
      <c r="G60" s="70" t="s">
        <v>1227</v>
      </c>
      <c r="H60" s="70" t="s">
        <v>1688</v>
      </c>
      <c r="I60" t="str">
        <f t="shared" si="19"/>
        <v>various/543965</v>
      </c>
      <c r="J60">
        <f>VLOOKUP(C60,Schools!$A:$Z,9,0)</f>
        <v>400002</v>
      </c>
      <c r="K60" s="70" t="s">
        <v>487</v>
      </c>
      <c r="L60" s="70" t="s">
        <v>381</v>
      </c>
      <c r="M60" s="70" t="s">
        <v>530</v>
      </c>
      <c r="N60" t="str">
        <f>VLOOKUP(C60,Schools!A:D,4,0)</f>
        <v>Primary</v>
      </c>
      <c r="O60" s="70" t="s">
        <v>1689</v>
      </c>
      <c r="P60">
        <f t="shared" si="20"/>
        <v>543965</v>
      </c>
      <c r="Q60" s="73" t="e">
        <f>SUMIFS(#REF!,#REF!,$C60,#REF!,$L60)</f>
        <v>#REF!</v>
      </c>
      <c r="R60" s="73" t="e">
        <f>SUMIFS(#REF!,#REF!,$C60,#REF!,$L60)</f>
        <v>#REF!</v>
      </c>
      <c r="S60" s="73" t="e">
        <f>SUMIFS(#REF!,#REF!,$C60,#REF!,$L60)</f>
        <v>#REF!</v>
      </c>
      <c r="T60" s="73" t="e">
        <f>SUMIFS(#REF!,#REF!,$C60,#REF!,$L60)</f>
        <v>#REF!</v>
      </c>
      <c r="U60" s="73" t="e">
        <f>SUMIFS(#REF!,#REF!,$C60,#REF!,$L60)</f>
        <v>#REF!</v>
      </c>
      <c r="V60" s="73" t="e">
        <f>SUMIFS(#REF!,#REF!,$C60,#REF!,$L60)</f>
        <v>#REF!</v>
      </c>
      <c r="W60" s="73" t="e">
        <f>SUMIFS(#REF!,#REF!,$C60,#REF!,$L60)</f>
        <v>#REF!</v>
      </c>
      <c r="X60" s="73" t="e">
        <f>SUMIFS(#REF!,#REF!,$C60,#REF!,$L60)</f>
        <v>#REF!</v>
      </c>
      <c r="Y60" s="73" t="e">
        <f>SUMIFS(#REF!,#REF!,$C60,#REF!,$L60)</f>
        <v>#REF!</v>
      </c>
      <c r="Z60" s="73" t="e">
        <f>SUMIFS(#REF!,#REF!,$C60,#REF!,$L60)</f>
        <v>#REF!</v>
      </c>
      <c r="AA60" s="73" t="e">
        <f>SUMIFS(#REF!,#REF!,$C60,#REF!,$L60)</f>
        <v>#REF!</v>
      </c>
      <c r="AB60" s="73" t="e">
        <f>SUMIFS(#REF!,#REF!,$C60,#REF!,$L60)</f>
        <v>#REF!</v>
      </c>
      <c r="AC60" s="47" t="e">
        <f t="shared" si="33"/>
        <v>#REF!</v>
      </c>
      <c r="AD60" s="47" t="e">
        <f t="shared" si="34"/>
        <v>#REF!</v>
      </c>
      <c r="AE60" s="73" t="e">
        <f>SUMIFS(#REF!,#REF!,$C60,#REF!,$L60)</f>
        <v>#REF!</v>
      </c>
      <c r="AF60" s="73" t="e">
        <f>SUMIFS(#REF!,#REF!,$C60,#REF!,$L60)</f>
        <v>#REF!</v>
      </c>
      <c r="AG60" s="73" t="e">
        <f>SUMIFS(#REF!,#REF!,$C60,#REF!,$L60)</f>
        <v>#REF!</v>
      </c>
      <c r="AJ60" s="70" t="s">
        <v>1687</v>
      </c>
      <c r="AK60" t="e">
        <f t="shared" si="35"/>
        <v>#REF!</v>
      </c>
      <c r="AL60" s="6" t="e">
        <f t="shared" ref="AL60:AW69" si="45">ROUND($F60*AL$18,2)*$AK60</f>
        <v>#REF!</v>
      </c>
      <c r="AM60" s="6" t="e">
        <f t="shared" si="45"/>
        <v>#REF!</v>
      </c>
      <c r="AN60" s="6" t="e">
        <f t="shared" si="45"/>
        <v>#REF!</v>
      </c>
      <c r="AO60" s="6" t="e">
        <f t="shared" si="45"/>
        <v>#REF!</v>
      </c>
      <c r="AP60" s="6" t="e">
        <f t="shared" si="45"/>
        <v>#REF!</v>
      </c>
      <c r="AQ60" s="6" t="e">
        <f t="shared" si="45"/>
        <v>#REF!</v>
      </c>
      <c r="AR60" s="6" t="e">
        <f t="shared" si="45"/>
        <v>#REF!</v>
      </c>
      <c r="AS60" s="6" t="e">
        <f t="shared" si="45"/>
        <v>#REF!</v>
      </c>
      <c r="AT60" s="6" t="e">
        <f t="shared" si="45"/>
        <v>#REF!</v>
      </c>
      <c r="AU60" s="6" t="e">
        <f t="shared" si="45"/>
        <v>#REF!</v>
      </c>
      <c r="AV60" s="6" t="e">
        <f t="shared" si="45"/>
        <v>#REF!</v>
      </c>
      <c r="AW60" s="6" t="e">
        <f t="shared" si="45"/>
        <v>#REF!</v>
      </c>
      <c r="AX60" t="e">
        <f t="shared" si="36"/>
        <v>#REF!</v>
      </c>
      <c r="AY60" s="6" t="e">
        <f t="shared" si="21"/>
        <v>#REF!</v>
      </c>
      <c r="AZ60" s="48" t="e">
        <f t="shared" si="37"/>
        <v>#REF!</v>
      </c>
      <c r="BA60" s="74" t="e">
        <f t="shared" si="38"/>
        <v>#REF!</v>
      </c>
      <c r="BD60" s="3" t="str">
        <f>VLOOKUP(C60,Schools!A:Q,17,0)</f>
        <v>A</v>
      </c>
      <c r="BE60" s="47" t="e">
        <f t="shared" si="39"/>
        <v>#REF!</v>
      </c>
      <c r="BF60" s="47" t="e">
        <f t="shared" si="40"/>
        <v>#REF!</v>
      </c>
      <c r="BG60" s="47" t="e">
        <f t="shared" si="41"/>
        <v>#REF!</v>
      </c>
      <c r="BH60" s="47" t="e">
        <f t="shared" si="42"/>
        <v>#REF!</v>
      </c>
      <c r="BI60" s="48" t="e">
        <f t="shared" si="22"/>
        <v>#REF!</v>
      </c>
      <c r="BJ60" s="47" t="e">
        <f t="shared" si="43"/>
        <v>#REF!</v>
      </c>
      <c r="BK60" s="6" t="e">
        <f t="shared" si="23"/>
        <v>#REF!</v>
      </c>
      <c r="BL60" s="47" t="e">
        <f t="shared" si="24"/>
        <v>#REF!</v>
      </c>
      <c r="BM60" s="1" t="e">
        <f t="shared" si="25"/>
        <v>#REF!</v>
      </c>
      <c r="BN60" s="47" t="e">
        <f t="shared" si="26"/>
        <v>#REF!</v>
      </c>
      <c r="BO60" s="1" t="e">
        <f t="shared" si="27"/>
        <v>#REF!</v>
      </c>
      <c r="BP60" s="48" t="e">
        <f t="shared" si="28"/>
        <v>#REF!</v>
      </c>
      <c r="BQ60" s="48" t="e">
        <f t="shared" si="44"/>
        <v>#REF!</v>
      </c>
      <c r="BR60" t="e">
        <f t="shared" si="29"/>
        <v>#REF!</v>
      </c>
    </row>
    <row r="61" spans="1:70" x14ac:dyDescent="0.25">
      <c r="A61" t="str">
        <f t="shared" si="18"/>
        <v>High Needs topups</v>
      </c>
      <c r="B61" s="71">
        <v>44026</v>
      </c>
      <c r="C61" s="70">
        <f>Schools!A50</f>
        <v>3022029</v>
      </c>
      <c r="D61" t="str">
        <f>VLOOKUP(C61,Schools!A:B,2,0)</f>
        <v>Goldbeaters Primary School</v>
      </c>
      <c r="E61" t="str">
        <f>VLOOKUP(C61,Schools!$A:$Z,3,0)</f>
        <v>M</v>
      </c>
      <c r="F61" s="72" t="e">
        <f>SUMIFS(#REF!,#REF!,C61,#REF!, SEN!L61)</f>
        <v>#REF!</v>
      </c>
      <c r="G61" s="70" t="s">
        <v>1227</v>
      </c>
      <c r="H61" s="70" t="s">
        <v>1688</v>
      </c>
      <c r="I61" t="str">
        <f t="shared" si="19"/>
        <v>various/543965</v>
      </c>
      <c r="J61">
        <f>VLOOKUP(C61,Schools!$A:$Z,9,0)</f>
        <v>400035</v>
      </c>
      <c r="K61" s="70" t="s">
        <v>487</v>
      </c>
      <c r="L61" s="70" t="s">
        <v>381</v>
      </c>
      <c r="M61" s="70" t="s">
        <v>530</v>
      </c>
      <c r="N61" t="str">
        <f>VLOOKUP(C61,Schools!A:D,4,0)</f>
        <v>Primary</v>
      </c>
      <c r="O61" s="70" t="s">
        <v>1689</v>
      </c>
      <c r="P61">
        <f t="shared" si="20"/>
        <v>543965</v>
      </c>
      <c r="Q61" s="73" t="e">
        <f>SUMIFS(#REF!,#REF!,$C61,#REF!,$L61)</f>
        <v>#REF!</v>
      </c>
      <c r="R61" s="73" t="e">
        <f>SUMIFS(#REF!,#REF!,$C61,#REF!,$L61)</f>
        <v>#REF!</v>
      </c>
      <c r="S61" s="73" t="e">
        <f>SUMIFS(#REF!,#REF!,$C61,#REF!,$L61)</f>
        <v>#REF!</v>
      </c>
      <c r="T61" s="73" t="e">
        <f>SUMIFS(#REF!,#REF!,$C61,#REF!,$L61)</f>
        <v>#REF!</v>
      </c>
      <c r="U61" s="73" t="e">
        <f>SUMIFS(#REF!,#REF!,$C61,#REF!,$L61)</f>
        <v>#REF!</v>
      </c>
      <c r="V61" s="73" t="e">
        <f>SUMIFS(#REF!,#REF!,$C61,#REF!,$L61)</f>
        <v>#REF!</v>
      </c>
      <c r="W61" s="73" t="e">
        <f>SUMIFS(#REF!,#REF!,$C61,#REF!,$L61)</f>
        <v>#REF!</v>
      </c>
      <c r="X61" s="73" t="e">
        <f>SUMIFS(#REF!,#REF!,$C61,#REF!,$L61)</f>
        <v>#REF!</v>
      </c>
      <c r="Y61" s="73" t="e">
        <f>SUMIFS(#REF!,#REF!,$C61,#REF!,$L61)</f>
        <v>#REF!</v>
      </c>
      <c r="Z61" s="73" t="e">
        <f>SUMIFS(#REF!,#REF!,$C61,#REF!,$L61)</f>
        <v>#REF!</v>
      </c>
      <c r="AA61" s="73" t="e">
        <f>SUMIFS(#REF!,#REF!,$C61,#REF!,$L61)</f>
        <v>#REF!</v>
      </c>
      <c r="AB61" s="73" t="e">
        <f>SUMIFS(#REF!,#REF!,$C61,#REF!,$L61)</f>
        <v>#REF!</v>
      </c>
      <c r="AC61" s="47" t="e">
        <f t="shared" si="33"/>
        <v>#REF!</v>
      </c>
      <c r="AD61" s="47" t="e">
        <f t="shared" si="34"/>
        <v>#REF!</v>
      </c>
      <c r="AE61" s="73" t="e">
        <f>SUMIFS(#REF!,#REF!,$C61,#REF!,$L61)</f>
        <v>#REF!</v>
      </c>
      <c r="AF61" s="73" t="e">
        <f>SUMIFS(#REF!,#REF!,$C61,#REF!,$L61)</f>
        <v>#REF!</v>
      </c>
      <c r="AG61" s="73" t="e">
        <f>SUMIFS(#REF!,#REF!,$C61,#REF!,$L61)</f>
        <v>#REF!</v>
      </c>
      <c r="AJ61" s="70" t="s">
        <v>1687</v>
      </c>
      <c r="AK61" t="e">
        <f t="shared" si="35"/>
        <v>#REF!</v>
      </c>
      <c r="AL61" s="6" t="e">
        <f t="shared" si="45"/>
        <v>#REF!</v>
      </c>
      <c r="AM61" s="6" t="e">
        <f t="shared" si="45"/>
        <v>#REF!</v>
      </c>
      <c r="AN61" s="6" t="e">
        <f t="shared" si="45"/>
        <v>#REF!</v>
      </c>
      <c r="AO61" s="6" t="e">
        <f t="shared" si="45"/>
        <v>#REF!</v>
      </c>
      <c r="AP61" s="6" t="e">
        <f t="shared" si="45"/>
        <v>#REF!</v>
      </c>
      <c r="AQ61" s="6" t="e">
        <f t="shared" si="45"/>
        <v>#REF!</v>
      </c>
      <c r="AR61" s="6" t="e">
        <f t="shared" si="45"/>
        <v>#REF!</v>
      </c>
      <c r="AS61" s="6" t="e">
        <f t="shared" si="45"/>
        <v>#REF!</v>
      </c>
      <c r="AT61" s="6" t="e">
        <f t="shared" si="45"/>
        <v>#REF!</v>
      </c>
      <c r="AU61" s="6" t="e">
        <f t="shared" si="45"/>
        <v>#REF!</v>
      </c>
      <c r="AV61" s="6" t="e">
        <f t="shared" si="45"/>
        <v>#REF!</v>
      </c>
      <c r="AW61" s="6" t="e">
        <f t="shared" si="45"/>
        <v>#REF!</v>
      </c>
      <c r="AX61" t="e">
        <f t="shared" si="36"/>
        <v>#REF!</v>
      </c>
      <c r="AY61" s="6" t="e">
        <f t="shared" si="21"/>
        <v>#REF!</v>
      </c>
      <c r="AZ61" s="48" t="e">
        <f t="shared" si="37"/>
        <v>#REF!</v>
      </c>
      <c r="BA61" s="74" t="e">
        <f t="shared" si="38"/>
        <v>#REF!</v>
      </c>
      <c r="BD61" s="3" t="str">
        <f>VLOOKUP(C61,Schools!A:Q,17,0)</f>
        <v>A</v>
      </c>
      <c r="BE61" s="47" t="e">
        <f t="shared" si="39"/>
        <v>#REF!</v>
      </c>
      <c r="BF61" s="47" t="e">
        <f t="shared" si="40"/>
        <v>#REF!</v>
      </c>
      <c r="BG61" s="47" t="e">
        <f t="shared" si="41"/>
        <v>#REF!</v>
      </c>
      <c r="BH61" s="47" t="e">
        <f t="shared" si="42"/>
        <v>#REF!</v>
      </c>
      <c r="BI61" s="48" t="e">
        <f t="shared" si="22"/>
        <v>#REF!</v>
      </c>
      <c r="BJ61" s="47" t="e">
        <f t="shared" si="43"/>
        <v>#REF!</v>
      </c>
      <c r="BK61" s="6" t="e">
        <f t="shared" si="23"/>
        <v>#REF!</v>
      </c>
      <c r="BL61" s="47" t="e">
        <f t="shared" si="24"/>
        <v>#REF!</v>
      </c>
      <c r="BM61" s="1" t="e">
        <f t="shared" si="25"/>
        <v>#REF!</v>
      </c>
      <c r="BN61" s="47" t="e">
        <f t="shared" si="26"/>
        <v>#REF!</v>
      </c>
      <c r="BO61" s="1" t="e">
        <f t="shared" si="27"/>
        <v>#REF!</v>
      </c>
      <c r="BP61" s="48" t="e">
        <f t="shared" si="28"/>
        <v>#REF!</v>
      </c>
      <c r="BQ61" s="48" t="e">
        <f t="shared" si="44"/>
        <v>#REF!</v>
      </c>
      <c r="BR61" t="e">
        <f t="shared" si="29"/>
        <v>#REF!</v>
      </c>
    </row>
    <row r="62" spans="1:70" x14ac:dyDescent="0.25">
      <c r="A62" t="str">
        <f t="shared" si="18"/>
        <v>High Needs topups</v>
      </c>
      <c r="B62" s="71">
        <v>44026</v>
      </c>
      <c r="C62" s="70">
        <f>Schools!A51</f>
        <v>3022030</v>
      </c>
      <c r="D62" t="str">
        <f>VLOOKUP(C62,Schools!A:B,2,0)</f>
        <v>Grasvenor Avenue Infants</v>
      </c>
      <c r="E62" t="str">
        <f>VLOOKUP(C62,Schools!$A:$Z,3,0)</f>
        <v>A</v>
      </c>
      <c r="F62" s="72" t="e">
        <f>SUMIFS(#REF!,#REF!,C62,#REF!, SEN!L62)</f>
        <v>#REF!</v>
      </c>
      <c r="G62" s="70" t="s">
        <v>1227</v>
      </c>
      <c r="H62" s="70" t="s">
        <v>1688</v>
      </c>
      <c r="I62" t="str">
        <f t="shared" si="19"/>
        <v>various/516500</v>
      </c>
      <c r="J62">
        <f>VLOOKUP(C62,Schools!$A:$Z,9,0)</f>
        <v>148347</v>
      </c>
      <c r="K62" s="70" t="s">
        <v>487</v>
      </c>
      <c r="L62" s="70" t="s">
        <v>381</v>
      </c>
      <c r="M62" s="70" t="s">
        <v>530</v>
      </c>
      <c r="N62" t="str">
        <f>VLOOKUP(C62,Schools!A:D,4,0)</f>
        <v>Primary</v>
      </c>
      <c r="O62" s="70" t="s">
        <v>1689</v>
      </c>
      <c r="P62">
        <f t="shared" si="20"/>
        <v>516500</v>
      </c>
      <c r="Q62" s="73" t="e">
        <f>SUMIFS(#REF!,#REF!,$C62,#REF!,$L62)</f>
        <v>#REF!</v>
      </c>
      <c r="R62" s="73" t="e">
        <f>SUMIFS(#REF!,#REF!,$C62,#REF!,$L62)</f>
        <v>#REF!</v>
      </c>
      <c r="S62" s="73" t="e">
        <f>SUMIFS(#REF!,#REF!,$C62,#REF!,$L62)</f>
        <v>#REF!</v>
      </c>
      <c r="T62" s="73" t="e">
        <f>SUMIFS(#REF!,#REF!,$C62,#REF!,$L62)</f>
        <v>#REF!</v>
      </c>
      <c r="U62" s="73" t="e">
        <f>SUMIFS(#REF!,#REF!,$C62,#REF!,$L62)</f>
        <v>#REF!</v>
      </c>
      <c r="V62" s="73" t="e">
        <f>SUMIFS(#REF!,#REF!,$C62,#REF!,$L62)</f>
        <v>#REF!</v>
      </c>
      <c r="W62" s="73" t="e">
        <f>SUMIFS(#REF!,#REF!,$C62,#REF!,$L62)</f>
        <v>#REF!</v>
      </c>
      <c r="X62" s="73" t="e">
        <f>SUMIFS(#REF!,#REF!,$C62,#REF!,$L62)</f>
        <v>#REF!</v>
      </c>
      <c r="Y62" s="73" t="e">
        <f>SUMIFS(#REF!,#REF!,$C62,#REF!,$L62)</f>
        <v>#REF!</v>
      </c>
      <c r="Z62" s="73" t="e">
        <f>SUMIFS(#REF!,#REF!,$C62,#REF!,$L62)</f>
        <v>#REF!</v>
      </c>
      <c r="AA62" s="73" t="e">
        <f>SUMIFS(#REF!,#REF!,$C62,#REF!,$L62)</f>
        <v>#REF!</v>
      </c>
      <c r="AB62" s="73" t="e">
        <f>SUMIFS(#REF!,#REF!,$C62,#REF!,$L62)</f>
        <v>#REF!</v>
      </c>
      <c r="AC62" s="47" t="e">
        <f t="shared" si="33"/>
        <v>#REF!</v>
      </c>
      <c r="AD62" s="47" t="e">
        <f t="shared" si="34"/>
        <v>#REF!</v>
      </c>
      <c r="AE62" s="73" t="e">
        <f>SUMIFS(#REF!,#REF!,$C62,#REF!,$L62)</f>
        <v>#REF!</v>
      </c>
      <c r="AF62" s="73" t="e">
        <f>SUMIFS(#REF!,#REF!,$C62,#REF!,$L62)</f>
        <v>#REF!</v>
      </c>
      <c r="AG62" s="73" t="e">
        <f>SUMIFS(#REF!,#REF!,$C62,#REF!,$L62)</f>
        <v>#REF!</v>
      </c>
      <c r="AJ62" s="70" t="s">
        <v>1687</v>
      </c>
      <c r="AK62" t="e">
        <f t="shared" si="35"/>
        <v>#REF!</v>
      </c>
      <c r="AL62" s="6" t="e">
        <f t="shared" si="45"/>
        <v>#REF!</v>
      </c>
      <c r="AM62" s="6" t="e">
        <f t="shared" si="45"/>
        <v>#REF!</v>
      </c>
      <c r="AN62" s="6" t="e">
        <f t="shared" si="45"/>
        <v>#REF!</v>
      </c>
      <c r="AO62" s="6" t="e">
        <f t="shared" si="45"/>
        <v>#REF!</v>
      </c>
      <c r="AP62" s="6" t="e">
        <f t="shared" si="45"/>
        <v>#REF!</v>
      </c>
      <c r="AQ62" s="6" t="e">
        <f t="shared" si="45"/>
        <v>#REF!</v>
      </c>
      <c r="AR62" s="6" t="e">
        <f t="shared" si="45"/>
        <v>#REF!</v>
      </c>
      <c r="AS62" s="6" t="e">
        <f t="shared" si="45"/>
        <v>#REF!</v>
      </c>
      <c r="AT62" s="6" t="e">
        <f t="shared" si="45"/>
        <v>#REF!</v>
      </c>
      <c r="AU62" s="6" t="e">
        <f t="shared" si="45"/>
        <v>#REF!</v>
      </c>
      <c r="AV62" s="6" t="e">
        <f t="shared" si="45"/>
        <v>#REF!</v>
      </c>
      <c r="AW62" s="6" t="e">
        <f t="shared" si="45"/>
        <v>#REF!</v>
      </c>
      <c r="AX62" t="e">
        <f t="shared" si="36"/>
        <v>#REF!</v>
      </c>
      <c r="AY62" s="6" t="e">
        <f t="shared" si="21"/>
        <v>#REF!</v>
      </c>
      <c r="AZ62" s="48" t="e">
        <f t="shared" si="37"/>
        <v>#REF!</v>
      </c>
      <c r="BA62" s="74" t="e">
        <f t="shared" si="38"/>
        <v>#REF!</v>
      </c>
      <c r="BD62" s="3" t="str">
        <f>VLOOKUP(C62,Schools!A:Q,17,0)</f>
        <v>Academy</v>
      </c>
      <c r="BE62" s="47" t="e">
        <f t="shared" si="39"/>
        <v>#REF!</v>
      </c>
      <c r="BF62" s="47" t="e">
        <f t="shared" si="40"/>
        <v>#REF!</v>
      </c>
      <c r="BG62" s="47" t="e">
        <f t="shared" si="41"/>
        <v>#REF!</v>
      </c>
      <c r="BH62" s="47" t="e">
        <f t="shared" si="42"/>
        <v>#REF!</v>
      </c>
      <c r="BI62" s="48" t="e">
        <f t="shared" si="22"/>
        <v>#REF!</v>
      </c>
      <c r="BJ62" s="47" t="e">
        <f t="shared" si="43"/>
        <v>#REF!</v>
      </c>
      <c r="BK62" s="6" t="e">
        <f t="shared" si="23"/>
        <v>#REF!</v>
      </c>
      <c r="BL62" s="47" t="e">
        <f t="shared" si="24"/>
        <v>#REF!</v>
      </c>
      <c r="BM62" s="1" t="e">
        <f t="shared" si="25"/>
        <v>#REF!</v>
      </c>
      <c r="BN62" s="47" t="e">
        <f t="shared" si="26"/>
        <v>#REF!</v>
      </c>
      <c r="BO62" s="1" t="e">
        <f t="shared" si="27"/>
        <v>#REF!</v>
      </c>
      <c r="BP62" s="48" t="e">
        <f t="shared" si="28"/>
        <v>#REF!</v>
      </c>
      <c r="BQ62" s="48" t="e">
        <f t="shared" si="44"/>
        <v>#REF!</v>
      </c>
      <c r="BR62" t="e">
        <f t="shared" si="29"/>
        <v>#REF!</v>
      </c>
    </row>
    <row r="63" spans="1:70" x14ac:dyDescent="0.25">
      <c r="A63" t="str">
        <f t="shared" si="18"/>
        <v>High Needs topups</v>
      </c>
      <c r="B63" s="71">
        <v>44026</v>
      </c>
      <c r="C63" s="70">
        <f>Schools!A52</f>
        <v>3023516</v>
      </c>
      <c r="D63" t="str">
        <f>VLOOKUP(C63,Schools!A:B,2,0)</f>
        <v>Hasmonean Primary School</v>
      </c>
      <c r="E63" t="str">
        <f>VLOOKUP(C63,Schools!$A:$Z,3,0)</f>
        <v>M</v>
      </c>
      <c r="F63" s="72" t="e">
        <f>SUMIFS(#REF!,#REF!,C63,#REF!, SEN!L63)</f>
        <v>#REF!</v>
      </c>
      <c r="G63" s="70" t="s">
        <v>1227</v>
      </c>
      <c r="H63" s="70" t="s">
        <v>1688</v>
      </c>
      <c r="I63" t="str">
        <f t="shared" si="19"/>
        <v>various/543965</v>
      </c>
      <c r="J63">
        <f>VLOOKUP(C63,Schools!$A:$Z,9,0)</f>
        <v>400108</v>
      </c>
      <c r="K63" s="70" t="s">
        <v>487</v>
      </c>
      <c r="L63" s="70" t="s">
        <v>381</v>
      </c>
      <c r="M63" s="70" t="s">
        <v>530</v>
      </c>
      <c r="N63" t="str">
        <f>VLOOKUP(C63,Schools!A:D,4,0)</f>
        <v>Primary</v>
      </c>
      <c r="O63" s="70" t="s">
        <v>1689</v>
      </c>
      <c r="P63">
        <f t="shared" si="20"/>
        <v>543965</v>
      </c>
      <c r="Q63" s="73" t="e">
        <f>SUMIFS(#REF!,#REF!,$C63,#REF!,$L63)</f>
        <v>#REF!</v>
      </c>
      <c r="R63" s="73" t="e">
        <f>SUMIFS(#REF!,#REF!,$C63,#REF!,$L63)</f>
        <v>#REF!</v>
      </c>
      <c r="S63" s="73" t="e">
        <f>SUMIFS(#REF!,#REF!,$C63,#REF!,$L63)</f>
        <v>#REF!</v>
      </c>
      <c r="T63" s="73" t="e">
        <f>SUMIFS(#REF!,#REF!,$C63,#REF!,$L63)</f>
        <v>#REF!</v>
      </c>
      <c r="U63" s="73" t="e">
        <f>SUMIFS(#REF!,#REF!,$C63,#REF!,$L63)</f>
        <v>#REF!</v>
      </c>
      <c r="V63" s="73" t="e">
        <f>SUMIFS(#REF!,#REF!,$C63,#REF!,$L63)</f>
        <v>#REF!</v>
      </c>
      <c r="W63" s="73" t="e">
        <f>SUMIFS(#REF!,#REF!,$C63,#REF!,$L63)</f>
        <v>#REF!</v>
      </c>
      <c r="X63" s="73" t="e">
        <f>SUMIFS(#REF!,#REF!,$C63,#REF!,$L63)</f>
        <v>#REF!</v>
      </c>
      <c r="Y63" s="73" t="e">
        <f>SUMIFS(#REF!,#REF!,$C63,#REF!,$L63)</f>
        <v>#REF!</v>
      </c>
      <c r="Z63" s="73" t="e">
        <f>SUMIFS(#REF!,#REF!,$C63,#REF!,$L63)</f>
        <v>#REF!</v>
      </c>
      <c r="AA63" s="73" t="e">
        <f>SUMIFS(#REF!,#REF!,$C63,#REF!,$L63)</f>
        <v>#REF!</v>
      </c>
      <c r="AB63" s="73" t="e">
        <f>SUMIFS(#REF!,#REF!,$C63,#REF!,$L63)</f>
        <v>#REF!</v>
      </c>
      <c r="AC63" s="47" t="e">
        <f t="shared" si="33"/>
        <v>#REF!</v>
      </c>
      <c r="AD63" s="47" t="e">
        <f t="shared" si="34"/>
        <v>#REF!</v>
      </c>
      <c r="AE63" s="73" t="e">
        <f>SUMIFS(#REF!,#REF!,$C63,#REF!,$L63)</f>
        <v>#REF!</v>
      </c>
      <c r="AF63" s="73" t="e">
        <f>SUMIFS(#REF!,#REF!,$C63,#REF!,$L63)</f>
        <v>#REF!</v>
      </c>
      <c r="AG63" s="73" t="e">
        <f>SUMIFS(#REF!,#REF!,$C63,#REF!,$L63)</f>
        <v>#REF!</v>
      </c>
      <c r="AJ63" s="70" t="s">
        <v>1687</v>
      </c>
      <c r="AK63" t="e">
        <f t="shared" si="35"/>
        <v>#REF!</v>
      </c>
      <c r="AL63" s="6" t="e">
        <f t="shared" si="45"/>
        <v>#REF!</v>
      </c>
      <c r="AM63" s="6" t="e">
        <f t="shared" si="45"/>
        <v>#REF!</v>
      </c>
      <c r="AN63" s="6" t="e">
        <f t="shared" si="45"/>
        <v>#REF!</v>
      </c>
      <c r="AO63" s="6" t="e">
        <f t="shared" si="45"/>
        <v>#REF!</v>
      </c>
      <c r="AP63" s="6" t="e">
        <f t="shared" si="45"/>
        <v>#REF!</v>
      </c>
      <c r="AQ63" s="6" t="e">
        <f t="shared" si="45"/>
        <v>#REF!</v>
      </c>
      <c r="AR63" s="6" t="e">
        <f t="shared" si="45"/>
        <v>#REF!</v>
      </c>
      <c r="AS63" s="6" t="e">
        <f t="shared" si="45"/>
        <v>#REF!</v>
      </c>
      <c r="AT63" s="6" t="e">
        <f t="shared" si="45"/>
        <v>#REF!</v>
      </c>
      <c r="AU63" s="6" t="e">
        <f t="shared" si="45"/>
        <v>#REF!</v>
      </c>
      <c r="AV63" s="6" t="e">
        <f t="shared" si="45"/>
        <v>#REF!</v>
      </c>
      <c r="AW63" s="6" t="e">
        <f t="shared" si="45"/>
        <v>#REF!</v>
      </c>
      <c r="AX63" t="e">
        <f t="shared" si="36"/>
        <v>#REF!</v>
      </c>
      <c r="AY63" s="6" t="e">
        <f t="shared" si="21"/>
        <v>#REF!</v>
      </c>
      <c r="AZ63" s="48" t="e">
        <f t="shared" si="37"/>
        <v>#REF!</v>
      </c>
      <c r="BA63" s="74" t="e">
        <f t="shared" si="38"/>
        <v>#REF!</v>
      </c>
      <c r="BD63" s="3" t="str">
        <f>VLOOKUP(C63,Schools!A:Q,17,0)</f>
        <v>A</v>
      </c>
      <c r="BE63" s="47" t="e">
        <f t="shared" si="39"/>
        <v>#REF!</v>
      </c>
      <c r="BF63" s="47" t="e">
        <f t="shared" si="40"/>
        <v>#REF!</v>
      </c>
      <c r="BG63" s="47" t="e">
        <f t="shared" si="41"/>
        <v>#REF!</v>
      </c>
      <c r="BH63" s="47" t="e">
        <f t="shared" si="42"/>
        <v>#REF!</v>
      </c>
      <c r="BI63" s="48" t="e">
        <f t="shared" si="22"/>
        <v>#REF!</v>
      </c>
      <c r="BJ63" s="47" t="e">
        <f t="shared" si="43"/>
        <v>#REF!</v>
      </c>
      <c r="BK63" s="6" t="e">
        <f t="shared" si="23"/>
        <v>#REF!</v>
      </c>
      <c r="BL63" s="47" t="e">
        <f t="shared" si="24"/>
        <v>#REF!</v>
      </c>
      <c r="BM63" s="1" t="e">
        <f t="shared" si="25"/>
        <v>#REF!</v>
      </c>
      <c r="BN63" s="47" t="e">
        <f t="shared" si="26"/>
        <v>#REF!</v>
      </c>
      <c r="BO63" s="1" t="e">
        <f t="shared" si="27"/>
        <v>#REF!</v>
      </c>
      <c r="BP63" s="48" t="e">
        <f t="shared" si="28"/>
        <v>#REF!</v>
      </c>
      <c r="BQ63" s="48" t="e">
        <f t="shared" si="44"/>
        <v>#REF!</v>
      </c>
      <c r="BR63" t="e">
        <f t="shared" si="29"/>
        <v>#REF!</v>
      </c>
    </row>
    <row r="64" spans="1:70" x14ac:dyDescent="0.25">
      <c r="A64" t="str">
        <f t="shared" si="18"/>
        <v>High Needs topups</v>
      </c>
      <c r="B64" s="71">
        <v>44026</v>
      </c>
      <c r="C64" s="70">
        <f>Schools!A53</f>
        <v>3022031</v>
      </c>
      <c r="D64" t="str">
        <f>VLOOKUP(C64,Schools!A:B,2,0)</f>
        <v>Hollickwood JMI School</v>
      </c>
      <c r="E64" t="str">
        <f>VLOOKUP(C64,Schools!$A:$Z,3,0)</f>
        <v>M</v>
      </c>
      <c r="F64" s="72" t="e">
        <f>SUMIFS(#REF!,#REF!,C64,#REF!, SEN!L64)</f>
        <v>#REF!</v>
      </c>
      <c r="G64" s="70" t="s">
        <v>1227</v>
      </c>
      <c r="H64" s="70" t="s">
        <v>1688</v>
      </c>
      <c r="I64" t="str">
        <f t="shared" si="19"/>
        <v>various/543965</v>
      </c>
      <c r="J64">
        <f>VLOOKUP(C64,Schools!$A:$Z,9,0)</f>
        <v>400026</v>
      </c>
      <c r="K64" s="70" t="s">
        <v>487</v>
      </c>
      <c r="L64" s="70" t="s">
        <v>381</v>
      </c>
      <c r="M64" s="70" t="s">
        <v>530</v>
      </c>
      <c r="N64" t="str">
        <f>VLOOKUP(C64,Schools!A:D,4,0)</f>
        <v>Primary</v>
      </c>
      <c r="O64" s="70" t="s">
        <v>1689</v>
      </c>
      <c r="P64">
        <f t="shared" si="20"/>
        <v>543965</v>
      </c>
      <c r="Q64" s="73" t="e">
        <f>SUMIFS(#REF!,#REF!,$C64,#REF!,$L64)</f>
        <v>#REF!</v>
      </c>
      <c r="R64" s="73" t="e">
        <f>SUMIFS(#REF!,#REF!,$C64,#REF!,$L64)</f>
        <v>#REF!</v>
      </c>
      <c r="S64" s="73" t="e">
        <f>SUMIFS(#REF!,#REF!,$C64,#REF!,$L64)</f>
        <v>#REF!</v>
      </c>
      <c r="T64" s="73" t="e">
        <f>SUMIFS(#REF!,#REF!,$C64,#REF!,$L64)</f>
        <v>#REF!</v>
      </c>
      <c r="U64" s="73" t="e">
        <f>SUMIFS(#REF!,#REF!,$C64,#REF!,$L64)</f>
        <v>#REF!</v>
      </c>
      <c r="V64" s="73" t="e">
        <f>SUMIFS(#REF!,#REF!,$C64,#REF!,$L64)</f>
        <v>#REF!</v>
      </c>
      <c r="W64" s="73" t="e">
        <f>SUMIFS(#REF!,#REF!,$C64,#REF!,$L64)</f>
        <v>#REF!</v>
      </c>
      <c r="X64" s="73" t="e">
        <f>SUMIFS(#REF!,#REF!,$C64,#REF!,$L64)</f>
        <v>#REF!</v>
      </c>
      <c r="Y64" s="73" t="e">
        <f>SUMIFS(#REF!,#REF!,$C64,#REF!,$L64)</f>
        <v>#REF!</v>
      </c>
      <c r="Z64" s="73" t="e">
        <f>SUMIFS(#REF!,#REF!,$C64,#REF!,$L64)</f>
        <v>#REF!</v>
      </c>
      <c r="AA64" s="73" t="e">
        <f>SUMIFS(#REF!,#REF!,$C64,#REF!,$L64)</f>
        <v>#REF!</v>
      </c>
      <c r="AB64" s="73" t="e">
        <f>SUMIFS(#REF!,#REF!,$C64,#REF!,$L64)</f>
        <v>#REF!</v>
      </c>
      <c r="AC64" s="47" t="e">
        <f t="shared" si="33"/>
        <v>#REF!</v>
      </c>
      <c r="AD64" s="47" t="e">
        <f t="shared" si="34"/>
        <v>#REF!</v>
      </c>
      <c r="AE64" s="73" t="e">
        <f>SUMIFS(#REF!,#REF!,$C64,#REF!,$L64)</f>
        <v>#REF!</v>
      </c>
      <c r="AF64" s="73" t="e">
        <f>SUMIFS(#REF!,#REF!,$C64,#REF!,$L64)</f>
        <v>#REF!</v>
      </c>
      <c r="AG64" s="73" t="e">
        <f>SUMIFS(#REF!,#REF!,$C64,#REF!,$L64)</f>
        <v>#REF!</v>
      </c>
      <c r="AJ64" s="70" t="s">
        <v>1687</v>
      </c>
      <c r="AK64" t="e">
        <f t="shared" si="35"/>
        <v>#REF!</v>
      </c>
      <c r="AL64" s="6" t="e">
        <f t="shared" si="45"/>
        <v>#REF!</v>
      </c>
      <c r="AM64" s="6" t="e">
        <f t="shared" si="45"/>
        <v>#REF!</v>
      </c>
      <c r="AN64" s="6" t="e">
        <f t="shared" si="45"/>
        <v>#REF!</v>
      </c>
      <c r="AO64" s="6" t="e">
        <f t="shared" si="45"/>
        <v>#REF!</v>
      </c>
      <c r="AP64" s="6" t="e">
        <f t="shared" si="45"/>
        <v>#REF!</v>
      </c>
      <c r="AQ64" s="6" t="e">
        <f t="shared" si="45"/>
        <v>#REF!</v>
      </c>
      <c r="AR64" s="6" t="e">
        <f t="shared" si="45"/>
        <v>#REF!</v>
      </c>
      <c r="AS64" s="6" t="e">
        <f t="shared" si="45"/>
        <v>#REF!</v>
      </c>
      <c r="AT64" s="6" t="e">
        <f t="shared" si="45"/>
        <v>#REF!</v>
      </c>
      <c r="AU64" s="6" t="e">
        <f t="shared" si="45"/>
        <v>#REF!</v>
      </c>
      <c r="AV64" s="6" t="e">
        <f t="shared" si="45"/>
        <v>#REF!</v>
      </c>
      <c r="AW64" s="6" t="e">
        <f t="shared" si="45"/>
        <v>#REF!</v>
      </c>
      <c r="AX64" t="e">
        <f t="shared" si="36"/>
        <v>#REF!</v>
      </c>
      <c r="AY64" s="6" t="e">
        <f t="shared" si="21"/>
        <v>#REF!</v>
      </c>
      <c r="AZ64" s="48" t="e">
        <f t="shared" si="37"/>
        <v>#REF!</v>
      </c>
      <c r="BA64" s="74" t="e">
        <f t="shared" si="38"/>
        <v>#REF!</v>
      </c>
      <c r="BD64" s="3" t="str">
        <f>VLOOKUP(C64,Schools!A:Q,17,0)</f>
        <v>A</v>
      </c>
      <c r="BE64" s="47" t="e">
        <f t="shared" si="39"/>
        <v>#REF!</v>
      </c>
      <c r="BF64" s="47" t="e">
        <f t="shared" si="40"/>
        <v>#REF!</v>
      </c>
      <c r="BG64" s="47" t="e">
        <f t="shared" si="41"/>
        <v>#REF!</v>
      </c>
      <c r="BH64" s="47" t="e">
        <f t="shared" si="42"/>
        <v>#REF!</v>
      </c>
      <c r="BI64" s="48" t="e">
        <f t="shared" si="22"/>
        <v>#REF!</v>
      </c>
      <c r="BJ64" s="47" t="e">
        <f t="shared" si="43"/>
        <v>#REF!</v>
      </c>
      <c r="BK64" s="6" t="e">
        <f t="shared" si="23"/>
        <v>#REF!</v>
      </c>
      <c r="BL64" s="47" t="e">
        <f t="shared" si="24"/>
        <v>#REF!</v>
      </c>
      <c r="BM64" s="1" t="e">
        <f t="shared" si="25"/>
        <v>#REF!</v>
      </c>
      <c r="BN64" s="47" t="e">
        <f t="shared" si="26"/>
        <v>#REF!</v>
      </c>
      <c r="BO64" s="1" t="e">
        <f t="shared" si="27"/>
        <v>#REF!</v>
      </c>
      <c r="BP64" s="48" t="e">
        <f t="shared" si="28"/>
        <v>#REF!</v>
      </c>
      <c r="BQ64" s="48" t="e">
        <f t="shared" si="44"/>
        <v>#REF!</v>
      </c>
      <c r="BR64" t="e">
        <f t="shared" si="29"/>
        <v>#REF!</v>
      </c>
    </row>
    <row r="65" spans="1:70" x14ac:dyDescent="0.25">
      <c r="A65" t="str">
        <f t="shared" si="18"/>
        <v>High Needs topups</v>
      </c>
      <c r="B65" s="71">
        <v>44026</v>
      </c>
      <c r="C65" s="70">
        <f>Schools!A54</f>
        <v>3022032</v>
      </c>
      <c r="D65" t="str">
        <f>VLOOKUP(C65,Schools!A:B,2,0)</f>
        <v>Holly Park School</v>
      </c>
      <c r="E65" t="str">
        <f>VLOOKUP(C65,Schools!$A:$Z,3,0)</f>
        <v>M</v>
      </c>
      <c r="F65" s="72" t="e">
        <f>SUMIFS(#REF!,#REF!,C65,#REF!, SEN!L65)</f>
        <v>#REF!</v>
      </c>
      <c r="G65" s="70" t="s">
        <v>1227</v>
      </c>
      <c r="H65" s="70" t="s">
        <v>1688</v>
      </c>
      <c r="I65" t="str">
        <f t="shared" si="19"/>
        <v>various/543965</v>
      </c>
      <c r="J65">
        <f>VLOOKUP(C65,Schools!$A:$Z,9,0)</f>
        <v>400084</v>
      </c>
      <c r="K65" s="70" t="s">
        <v>487</v>
      </c>
      <c r="L65" s="70" t="s">
        <v>381</v>
      </c>
      <c r="M65" s="70" t="s">
        <v>530</v>
      </c>
      <c r="N65" t="str">
        <f>VLOOKUP(C65,Schools!A:D,4,0)</f>
        <v>Primary</v>
      </c>
      <c r="O65" s="70" t="s">
        <v>1689</v>
      </c>
      <c r="P65">
        <f t="shared" si="20"/>
        <v>543965</v>
      </c>
      <c r="Q65" s="73" t="e">
        <f>SUMIFS(#REF!,#REF!,$C65,#REF!,$L65)</f>
        <v>#REF!</v>
      </c>
      <c r="R65" s="73" t="e">
        <f>SUMIFS(#REF!,#REF!,$C65,#REF!,$L65)</f>
        <v>#REF!</v>
      </c>
      <c r="S65" s="73" t="e">
        <f>SUMIFS(#REF!,#REF!,$C65,#REF!,$L65)</f>
        <v>#REF!</v>
      </c>
      <c r="T65" s="73" t="e">
        <f>SUMIFS(#REF!,#REF!,$C65,#REF!,$L65)</f>
        <v>#REF!</v>
      </c>
      <c r="U65" s="73" t="e">
        <f>SUMIFS(#REF!,#REF!,$C65,#REF!,$L65)</f>
        <v>#REF!</v>
      </c>
      <c r="V65" s="73" t="e">
        <f>SUMIFS(#REF!,#REF!,$C65,#REF!,$L65)</f>
        <v>#REF!</v>
      </c>
      <c r="W65" s="73" t="e">
        <f>SUMIFS(#REF!,#REF!,$C65,#REF!,$L65)</f>
        <v>#REF!</v>
      </c>
      <c r="X65" s="73" t="e">
        <f>SUMIFS(#REF!,#REF!,$C65,#REF!,$L65)</f>
        <v>#REF!</v>
      </c>
      <c r="Y65" s="73" t="e">
        <f>SUMIFS(#REF!,#REF!,$C65,#REF!,$L65)</f>
        <v>#REF!</v>
      </c>
      <c r="Z65" s="73" t="e">
        <f>SUMIFS(#REF!,#REF!,$C65,#REF!,$L65)</f>
        <v>#REF!</v>
      </c>
      <c r="AA65" s="73" t="e">
        <f>SUMIFS(#REF!,#REF!,$C65,#REF!,$L65)</f>
        <v>#REF!</v>
      </c>
      <c r="AB65" s="73" t="e">
        <f>SUMIFS(#REF!,#REF!,$C65,#REF!,$L65)</f>
        <v>#REF!</v>
      </c>
      <c r="AC65" s="47" t="e">
        <f t="shared" si="33"/>
        <v>#REF!</v>
      </c>
      <c r="AD65" s="47" t="e">
        <f t="shared" si="34"/>
        <v>#REF!</v>
      </c>
      <c r="AE65" s="73" t="e">
        <f>SUMIFS(#REF!,#REF!,$C65,#REF!,$L65)</f>
        <v>#REF!</v>
      </c>
      <c r="AF65" s="73" t="e">
        <f>SUMIFS(#REF!,#REF!,$C65,#REF!,$L65)</f>
        <v>#REF!</v>
      </c>
      <c r="AG65" s="73" t="e">
        <f>SUMIFS(#REF!,#REF!,$C65,#REF!,$L65)</f>
        <v>#REF!</v>
      </c>
      <c r="AJ65" s="70" t="s">
        <v>1687</v>
      </c>
      <c r="AK65" t="e">
        <f t="shared" si="35"/>
        <v>#REF!</v>
      </c>
      <c r="AL65" s="6" t="e">
        <f t="shared" si="45"/>
        <v>#REF!</v>
      </c>
      <c r="AM65" s="6" t="e">
        <f t="shared" si="45"/>
        <v>#REF!</v>
      </c>
      <c r="AN65" s="6" t="e">
        <f t="shared" si="45"/>
        <v>#REF!</v>
      </c>
      <c r="AO65" s="6" t="e">
        <f t="shared" si="45"/>
        <v>#REF!</v>
      </c>
      <c r="AP65" s="6" t="e">
        <f t="shared" si="45"/>
        <v>#REF!</v>
      </c>
      <c r="AQ65" s="6" t="e">
        <f t="shared" si="45"/>
        <v>#REF!</v>
      </c>
      <c r="AR65" s="6" t="e">
        <f t="shared" si="45"/>
        <v>#REF!</v>
      </c>
      <c r="AS65" s="6" t="e">
        <f t="shared" si="45"/>
        <v>#REF!</v>
      </c>
      <c r="AT65" s="6" t="e">
        <f t="shared" si="45"/>
        <v>#REF!</v>
      </c>
      <c r="AU65" s="6" t="e">
        <f t="shared" si="45"/>
        <v>#REF!</v>
      </c>
      <c r="AV65" s="6" t="e">
        <f t="shared" si="45"/>
        <v>#REF!</v>
      </c>
      <c r="AW65" s="6" t="e">
        <f t="shared" si="45"/>
        <v>#REF!</v>
      </c>
      <c r="AX65" t="e">
        <f t="shared" si="36"/>
        <v>#REF!</v>
      </c>
      <c r="AY65" s="6" t="e">
        <f t="shared" si="21"/>
        <v>#REF!</v>
      </c>
      <c r="AZ65" s="48" t="e">
        <f t="shared" si="37"/>
        <v>#REF!</v>
      </c>
      <c r="BA65" s="74" t="e">
        <f t="shared" si="38"/>
        <v>#REF!</v>
      </c>
      <c r="BD65" s="3" t="str">
        <f>VLOOKUP(C65,Schools!A:Q,17,0)</f>
        <v>A</v>
      </c>
      <c r="BE65" s="47" t="e">
        <f t="shared" si="39"/>
        <v>#REF!</v>
      </c>
      <c r="BF65" s="47" t="e">
        <f t="shared" si="40"/>
        <v>#REF!</v>
      </c>
      <c r="BG65" s="47" t="e">
        <f t="shared" si="41"/>
        <v>#REF!</v>
      </c>
      <c r="BH65" s="47" t="e">
        <f t="shared" si="42"/>
        <v>#REF!</v>
      </c>
      <c r="BI65" s="48" t="e">
        <f t="shared" si="22"/>
        <v>#REF!</v>
      </c>
      <c r="BJ65" s="47" t="e">
        <f t="shared" si="43"/>
        <v>#REF!</v>
      </c>
      <c r="BK65" s="6" t="e">
        <f t="shared" si="23"/>
        <v>#REF!</v>
      </c>
      <c r="BL65" s="47" t="e">
        <f t="shared" si="24"/>
        <v>#REF!</v>
      </c>
      <c r="BM65" s="1" t="e">
        <f t="shared" si="25"/>
        <v>#REF!</v>
      </c>
      <c r="BN65" s="47" t="e">
        <f t="shared" si="26"/>
        <v>#REF!</v>
      </c>
      <c r="BO65" s="1" t="e">
        <f t="shared" si="27"/>
        <v>#REF!</v>
      </c>
      <c r="BP65" s="48" t="e">
        <f t="shared" si="28"/>
        <v>#REF!</v>
      </c>
      <c r="BQ65" s="48" t="e">
        <f t="shared" si="44"/>
        <v>#REF!</v>
      </c>
      <c r="BR65" t="e">
        <f t="shared" si="29"/>
        <v>#REF!</v>
      </c>
    </row>
    <row r="66" spans="1:70" x14ac:dyDescent="0.25">
      <c r="A66" t="str">
        <f t="shared" si="18"/>
        <v>High Needs topups</v>
      </c>
      <c r="B66" s="71">
        <v>44026</v>
      </c>
      <c r="C66" s="70">
        <f>Schools!A55</f>
        <v>3023304</v>
      </c>
      <c r="D66" t="str">
        <f>VLOOKUP(C66,Schools!A:B,2,0)</f>
        <v>Holy Trinity School</v>
      </c>
      <c r="E66" t="str">
        <f>VLOOKUP(C66,Schools!$A:$Z,3,0)</f>
        <v>M</v>
      </c>
      <c r="F66" s="72" t="e">
        <f>SUMIFS(#REF!,#REF!,C66,#REF!, SEN!L66)</f>
        <v>#REF!</v>
      </c>
      <c r="G66" s="70" t="s">
        <v>1227</v>
      </c>
      <c r="H66" s="70" t="s">
        <v>1688</v>
      </c>
      <c r="I66" t="str">
        <f t="shared" si="19"/>
        <v>various/543965</v>
      </c>
      <c r="J66">
        <f>VLOOKUP(C66,Schools!$A:$Z,9,0)</f>
        <v>400008</v>
      </c>
      <c r="K66" s="70" t="s">
        <v>487</v>
      </c>
      <c r="L66" s="70" t="s">
        <v>381</v>
      </c>
      <c r="M66" s="70" t="s">
        <v>530</v>
      </c>
      <c r="N66" t="str">
        <f>VLOOKUP(C66,Schools!A:D,4,0)</f>
        <v>Primary</v>
      </c>
      <c r="O66" s="70" t="s">
        <v>1689</v>
      </c>
      <c r="P66">
        <f t="shared" si="20"/>
        <v>543965</v>
      </c>
      <c r="Q66" s="73" t="e">
        <f>SUMIFS(#REF!,#REF!,$C66,#REF!,$L66)</f>
        <v>#REF!</v>
      </c>
      <c r="R66" s="73" t="e">
        <f>SUMIFS(#REF!,#REF!,$C66,#REF!,$L66)</f>
        <v>#REF!</v>
      </c>
      <c r="S66" s="73" t="e">
        <f>SUMIFS(#REF!,#REF!,$C66,#REF!,$L66)</f>
        <v>#REF!</v>
      </c>
      <c r="T66" s="73" t="e">
        <f>SUMIFS(#REF!,#REF!,$C66,#REF!,$L66)</f>
        <v>#REF!</v>
      </c>
      <c r="U66" s="73" t="e">
        <f>SUMIFS(#REF!,#REF!,$C66,#REF!,$L66)</f>
        <v>#REF!</v>
      </c>
      <c r="V66" s="73" t="e">
        <f>SUMIFS(#REF!,#REF!,$C66,#REF!,$L66)</f>
        <v>#REF!</v>
      </c>
      <c r="W66" s="73" t="e">
        <f>SUMIFS(#REF!,#REF!,$C66,#REF!,$L66)</f>
        <v>#REF!</v>
      </c>
      <c r="X66" s="73" t="e">
        <f>SUMIFS(#REF!,#REF!,$C66,#REF!,$L66)</f>
        <v>#REF!</v>
      </c>
      <c r="Y66" s="73" t="e">
        <f>SUMIFS(#REF!,#REF!,$C66,#REF!,$L66)</f>
        <v>#REF!</v>
      </c>
      <c r="Z66" s="73" t="e">
        <f>SUMIFS(#REF!,#REF!,$C66,#REF!,$L66)</f>
        <v>#REF!</v>
      </c>
      <c r="AA66" s="73" t="e">
        <f>SUMIFS(#REF!,#REF!,$C66,#REF!,$L66)</f>
        <v>#REF!</v>
      </c>
      <c r="AB66" s="73" t="e">
        <f>SUMIFS(#REF!,#REF!,$C66,#REF!,$L66)</f>
        <v>#REF!</v>
      </c>
      <c r="AC66" s="47" t="e">
        <f t="shared" si="33"/>
        <v>#REF!</v>
      </c>
      <c r="AD66" s="47" t="e">
        <f t="shared" si="34"/>
        <v>#REF!</v>
      </c>
      <c r="AE66" s="73" t="e">
        <f>SUMIFS(#REF!,#REF!,$C66,#REF!,$L66)</f>
        <v>#REF!</v>
      </c>
      <c r="AF66" s="73" t="e">
        <f>SUMIFS(#REF!,#REF!,$C66,#REF!,$L66)</f>
        <v>#REF!</v>
      </c>
      <c r="AG66" s="73" t="e">
        <f>SUMIFS(#REF!,#REF!,$C66,#REF!,$L66)</f>
        <v>#REF!</v>
      </c>
      <c r="AJ66" s="70" t="s">
        <v>1687</v>
      </c>
      <c r="AK66" t="e">
        <f t="shared" si="35"/>
        <v>#REF!</v>
      </c>
      <c r="AL66" s="6" t="e">
        <f t="shared" si="45"/>
        <v>#REF!</v>
      </c>
      <c r="AM66" s="6" t="e">
        <f t="shared" si="45"/>
        <v>#REF!</v>
      </c>
      <c r="AN66" s="6" t="e">
        <f t="shared" si="45"/>
        <v>#REF!</v>
      </c>
      <c r="AO66" s="6" t="e">
        <f t="shared" si="45"/>
        <v>#REF!</v>
      </c>
      <c r="AP66" s="6" t="e">
        <f t="shared" si="45"/>
        <v>#REF!</v>
      </c>
      <c r="AQ66" s="6" t="e">
        <f t="shared" si="45"/>
        <v>#REF!</v>
      </c>
      <c r="AR66" s="6" t="e">
        <f t="shared" si="45"/>
        <v>#REF!</v>
      </c>
      <c r="AS66" s="6" t="e">
        <f t="shared" si="45"/>
        <v>#REF!</v>
      </c>
      <c r="AT66" s="6" t="e">
        <f t="shared" si="45"/>
        <v>#REF!</v>
      </c>
      <c r="AU66" s="6" t="e">
        <f t="shared" si="45"/>
        <v>#REF!</v>
      </c>
      <c r="AV66" s="6" t="e">
        <f t="shared" si="45"/>
        <v>#REF!</v>
      </c>
      <c r="AW66" s="6" t="e">
        <f t="shared" si="45"/>
        <v>#REF!</v>
      </c>
      <c r="AX66" t="e">
        <f t="shared" si="36"/>
        <v>#REF!</v>
      </c>
      <c r="AY66" s="6" t="e">
        <f t="shared" si="21"/>
        <v>#REF!</v>
      </c>
      <c r="AZ66" s="48" t="e">
        <f t="shared" si="37"/>
        <v>#REF!</v>
      </c>
      <c r="BA66" s="74" t="e">
        <f t="shared" si="38"/>
        <v>#REF!</v>
      </c>
      <c r="BD66" s="3" t="str">
        <f>VLOOKUP(C66,Schools!A:Q,17,0)</f>
        <v>A</v>
      </c>
      <c r="BE66" s="47" t="e">
        <f t="shared" si="39"/>
        <v>#REF!</v>
      </c>
      <c r="BF66" s="47" t="e">
        <f t="shared" si="40"/>
        <v>#REF!</v>
      </c>
      <c r="BG66" s="47" t="e">
        <f t="shared" si="41"/>
        <v>#REF!</v>
      </c>
      <c r="BH66" s="47" t="e">
        <f t="shared" si="42"/>
        <v>#REF!</v>
      </c>
      <c r="BI66" s="48" t="e">
        <f t="shared" si="22"/>
        <v>#REF!</v>
      </c>
      <c r="BJ66" s="47" t="e">
        <f t="shared" si="43"/>
        <v>#REF!</v>
      </c>
      <c r="BK66" s="6" t="e">
        <f t="shared" si="23"/>
        <v>#REF!</v>
      </c>
      <c r="BL66" s="47" t="e">
        <f t="shared" si="24"/>
        <v>#REF!</v>
      </c>
      <c r="BM66" s="1" t="e">
        <f t="shared" si="25"/>
        <v>#REF!</v>
      </c>
      <c r="BN66" s="47" t="e">
        <f t="shared" si="26"/>
        <v>#REF!</v>
      </c>
      <c r="BO66" s="1" t="e">
        <f t="shared" si="27"/>
        <v>#REF!</v>
      </c>
      <c r="BP66" s="48" t="e">
        <f t="shared" si="28"/>
        <v>#REF!</v>
      </c>
      <c r="BQ66" s="48" t="e">
        <f t="shared" si="44"/>
        <v>#REF!</v>
      </c>
      <c r="BR66" t="e">
        <f t="shared" si="29"/>
        <v>#REF!</v>
      </c>
    </row>
    <row r="67" spans="1:70" x14ac:dyDescent="0.25">
      <c r="A67" t="str">
        <f t="shared" si="18"/>
        <v>High Needs topups</v>
      </c>
      <c r="B67" s="71">
        <v>44026</v>
      </c>
      <c r="C67" s="70">
        <f>Schools!A56</f>
        <v>3022047</v>
      </c>
      <c r="D67" t="str">
        <f>VLOOKUP(C67,Schools!A:B,2,0)</f>
        <v>Hyde School</v>
      </c>
      <c r="E67" t="str">
        <f>VLOOKUP(C67,Schools!$A:$Z,3,0)</f>
        <v>A</v>
      </c>
      <c r="F67" s="72" t="e">
        <f>SUMIFS(#REF!,#REF!,C67,#REF!, SEN!L67)</f>
        <v>#REF!</v>
      </c>
      <c r="G67" s="70" t="s">
        <v>1227</v>
      </c>
      <c r="H67" s="70" t="s">
        <v>1688</v>
      </c>
      <c r="I67" t="str">
        <f t="shared" si="19"/>
        <v>various/516500</v>
      </c>
      <c r="J67">
        <f>VLOOKUP(C67,Schools!$A:$Z,9,0)</f>
        <v>151702</v>
      </c>
      <c r="K67" s="70" t="s">
        <v>487</v>
      </c>
      <c r="L67" s="70" t="s">
        <v>381</v>
      </c>
      <c r="M67" s="70" t="s">
        <v>530</v>
      </c>
      <c r="N67" t="str">
        <f>VLOOKUP(C67,Schools!A:D,4,0)</f>
        <v>Primary</v>
      </c>
      <c r="O67" s="70" t="s">
        <v>1689</v>
      </c>
      <c r="P67">
        <f t="shared" si="20"/>
        <v>516500</v>
      </c>
      <c r="Q67" s="73" t="e">
        <f>SUMIFS(#REF!,#REF!,$C67,#REF!,$L67)</f>
        <v>#REF!</v>
      </c>
      <c r="R67" s="73" t="e">
        <f>SUMIFS(#REF!,#REF!,$C67,#REF!,$L67)</f>
        <v>#REF!</v>
      </c>
      <c r="S67" s="73" t="e">
        <f>SUMIFS(#REF!,#REF!,$C67,#REF!,$L67)</f>
        <v>#REF!</v>
      </c>
      <c r="T67" s="73" t="e">
        <f>SUMIFS(#REF!,#REF!,$C67,#REF!,$L67)</f>
        <v>#REF!</v>
      </c>
      <c r="U67" s="73" t="e">
        <f>SUMIFS(#REF!,#REF!,$C67,#REF!,$L67)</f>
        <v>#REF!</v>
      </c>
      <c r="V67" s="73" t="e">
        <f>SUMIFS(#REF!,#REF!,$C67,#REF!,$L67)</f>
        <v>#REF!</v>
      </c>
      <c r="W67" s="73" t="e">
        <f>SUMIFS(#REF!,#REF!,$C67,#REF!,$L67)</f>
        <v>#REF!</v>
      </c>
      <c r="X67" s="73" t="e">
        <f>SUMIFS(#REF!,#REF!,$C67,#REF!,$L67)</f>
        <v>#REF!</v>
      </c>
      <c r="Y67" s="73" t="e">
        <f>SUMIFS(#REF!,#REF!,$C67,#REF!,$L67)</f>
        <v>#REF!</v>
      </c>
      <c r="Z67" s="73" t="e">
        <f>SUMIFS(#REF!,#REF!,$C67,#REF!,$L67)</f>
        <v>#REF!</v>
      </c>
      <c r="AA67" s="73" t="e">
        <f>SUMIFS(#REF!,#REF!,$C67,#REF!,$L67)</f>
        <v>#REF!</v>
      </c>
      <c r="AB67" s="73" t="e">
        <f>SUMIFS(#REF!,#REF!,$C67,#REF!,$L67)</f>
        <v>#REF!</v>
      </c>
      <c r="AC67" s="47" t="e">
        <f t="shared" si="33"/>
        <v>#REF!</v>
      </c>
      <c r="AD67" s="47" t="e">
        <f t="shared" si="34"/>
        <v>#REF!</v>
      </c>
      <c r="AE67" s="73" t="e">
        <f>SUMIFS(#REF!,#REF!,$C67,#REF!,$L67)</f>
        <v>#REF!</v>
      </c>
      <c r="AF67" s="73" t="e">
        <f>SUMIFS(#REF!,#REF!,$C67,#REF!,$L67)</f>
        <v>#REF!</v>
      </c>
      <c r="AG67" s="73" t="e">
        <f>SUMIFS(#REF!,#REF!,$C67,#REF!,$L67)</f>
        <v>#REF!</v>
      </c>
      <c r="AJ67" s="70" t="s">
        <v>1687</v>
      </c>
      <c r="AK67" t="e">
        <f t="shared" si="35"/>
        <v>#REF!</v>
      </c>
      <c r="AL67" s="6" t="e">
        <f t="shared" si="45"/>
        <v>#REF!</v>
      </c>
      <c r="AM67" s="6" t="e">
        <f t="shared" si="45"/>
        <v>#REF!</v>
      </c>
      <c r="AN67" s="6" t="e">
        <f t="shared" si="45"/>
        <v>#REF!</v>
      </c>
      <c r="AO67" s="6" t="e">
        <f t="shared" si="45"/>
        <v>#REF!</v>
      </c>
      <c r="AP67" s="6" t="e">
        <f t="shared" si="45"/>
        <v>#REF!</v>
      </c>
      <c r="AQ67" s="6" t="e">
        <f t="shared" si="45"/>
        <v>#REF!</v>
      </c>
      <c r="AR67" s="6" t="e">
        <f t="shared" si="45"/>
        <v>#REF!</v>
      </c>
      <c r="AS67" s="6" t="e">
        <f t="shared" si="45"/>
        <v>#REF!</v>
      </c>
      <c r="AT67" s="6" t="e">
        <f t="shared" si="45"/>
        <v>#REF!</v>
      </c>
      <c r="AU67" s="6" t="e">
        <f t="shared" si="45"/>
        <v>#REF!</v>
      </c>
      <c r="AV67" s="6" t="e">
        <f t="shared" si="45"/>
        <v>#REF!</v>
      </c>
      <c r="AW67" s="6" t="e">
        <f t="shared" si="45"/>
        <v>#REF!</v>
      </c>
      <c r="AX67" t="e">
        <f t="shared" si="36"/>
        <v>#REF!</v>
      </c>
      <c r="AY67" s="6" t="e">
        <f t="shared" si="21"/>
        <v>#REF!</v>
      </c>
      <c r="AZ67" s="48" t="e">
        <f t="shared" si="37"/>
        <v>#REF!</v>
      </c>
      <c r="BA67" s="74" t="e">
        <f t="shared" si="38"/>
        <v>#REF!</v>
      </c>
      <c r="BD67" s="3" t="str">
        <f>VLOOKUP(C67,Schools!A:Q,17,0)</f>
        <v>Academy</v>
      </c>
      <c r="BE67" s="47" t="e">
        <f t="shared" si="39"/>
        <v>#REF!</v>
      </c>
      <c r="BF67" s="47" t="e">
        <f t="shared" si="40"/>
        <v>#REF!</v>
      </c>
      <c r="BG67" s="47" t="e">
        <f t="shared" si="41"/>
        <v>#REF!</v>
      </c>
      <c r="BH67" s="47" t="e">
        <f t="shared" si="42"/>
        <v>#REF!</v>
      </c>
      <c r="BI67" s="48" t="e">
        <f t="shared" si="22"/>
        <v>#REF!</v>
      </c>
      <c r="BJ67" s="47" t="e">
        <f t="shared" si="43"/>
        <v>#REF!</v>
      </c>
      <c r="BK67" s="6" t="e">
        <f t="shared" si="23"/>
        <v>#REF!</v>
      </c>
      <c r="BL67" s="47" t="e">
        <f t="shared" si="24"/>
        <v>#REF!</v>
      </c>
      <c r="BM67" s="1" t="e">
        <f t="shared" si="25"/>
        <v>#REF!</v>
      </c>
      <c r="BN67" s="47" t="e">
        <f t="shared" si="26"/>
        <v>#REF!</v>
      </c>
      <c r="BO67" s="1" t="e">
        <f t="shared" si="27"/>
        <v>#REF!</v>
      </c>
      <c r="BP67" s="48" t="e">
        <f t="shared" si="28"/>
        <v>#REF!</v>
      </c>
      <c r="BQ67" s="48" t="e">
        <f t="shared" si="44"/>
        <v>#REF!</v>
      </c>
      <c r="BR67" t="e">
        <f t="shared" si="29"/>
        <v>#REF!</v>
      </c>
    </row>
    <row r="68" spans="1:70" x14ac:dyDescent="0.25">
      <c r="A68" t="str">
        <f t="shared" si="18"/>
        <v>High Needs topups</v>
      </c>
      <c r="B68" s="71">
        <v>44026</v>
      </c>
      <c r="C68" s="70">
        <f>Schools!A57</f>
        <v>3023515</v>
      </c>
      <c r="D68" t="str">
        <f>VLOOKUP(C68,Schools!A:B,2,0)</f>
        <v>Independent Jewish Day School</v>
      </c>
      <c r="E68" t="str">
        <f>VLOOKUP(C68,Schools!$A:$Z,3,0)</f>
        <v>A</v>
      </c>
      <c r="F68" s="72" t="e">
        <f>SUMIFS(#REF!,#REF!,C68,#REF!, SEN!L68)</f>
        <v>#REF!</v>
      </c>
      <c r="G68" s="70" t="s">
        <v>1227</v>
      </c>
      <c r="H68" s="70" t="s">
        <v>1688</v>
      </c>
      <c r="I68" t="str">
        <f t="shared" si="19"/>
        <v>various/516500</v>
      </c>
      <c r="J68">
        <f>VLOOKUP(C68,Schools!$A:$Z,9,0)</f>
        <v>143982</v>
      </c>
      <c r="K68" s="70" t="s">
        <v>487</v>
      </c>
      <c r="L68" s="70" t="s">
        <v>381</v>
      </c>
      <c r="M68" s="70" t="s">
        <v>530</v>
      </c>
      <c r="N68" t="str">
        <f>VLOOKUP(C68,Schools!A:D,4,0)</f>
        <v>Primary</v>
      </c>
      <c r="O68" s="70" t="s">
        <v>1689</v>
      </c>
      <c r="P68">
        <f t="shared" si="20"/>
        <v>516500</v>
      </c>
      <c r="Q68" s="73" t="e">
        <f>SUMIFS(#REF!,#REF!,$C68,#REF!,$L68)</f>
        <v>#REF!</v>
      </c>
      <c r="R68" s="73" t="e">
        <f>SUMIFS(#REF!,#REF!,$C68,#REF!,$L68)</f>
        <v>#REF!</v>
      </c>
      <c r="S68" s="73" t="e">
        <f>SUMIFS(#REF!,#REF!,$C68,#REF!,$L68)</f>
        <v>#REF!</v>
      </c>
      <c r="T68" s="73" t="e">
        <f>SUMIFS(#REF!,#REF!,$C68,#REF!,$L68)</f>
        <v>#REF!</v>
      </c>
      <c r="U68" s="73" t="e">
        <f>SUMIFS(#REF!,#REF!,$C68,#REF!,$L68)</f>
        <v>#REF!</v>
      </c>
      <c r="V68" s="73" t="e">
        <f>SUMIFS(#REF!,#REF!,$C68,#REF!,$L68)</f>
        <v>#REF!</v>
      </c>
      <c r="W68" s="73" t="e">
        <f>SUMIFS(#REF!,#REF!,$C68,#REF!,$L68)</f>
        <v>#REF!</v>
      </c>
      <c r="X68" s="73" t="e">
        <f>SUMIFS(#REF!,#REF!,$C68,#REF!,$L68)</f>
        <v>#REF!</v>
      </c>
      <c r="Y68" s="73" t="e">
        <f>SUMIFS(#REF!,#REF!,$C68,#REF!,$L68)</f>
        <v>#REF!</v>
      </c>
      <c r="Z68" s="73" t="e">
        <f>SUMIFS(#REF!,#REF!,$C68,#REF!,$L68)</f>
        <v>#REF!</v>
      </c>
      <c r="AA68" s="73" t="e">
        <f>SUMIFS(#REF!,#REF!,$C68,#REF!,$L68)</f>
        <v>#REF!</v>
      </c>
      <c r="AB68" s="73" t="e">
        <f>SUMIFS(#REF!,#REF!,$C68,#REF!,$L68)</f>
        <v>#REF!</v>
      </c>
      <c r="AC68" s="47" t="e">
        <f t="shared" si="33"/>
        <v>#REF!</v>
      </c>
      <c r="AD68" s="47" t="e">
        <f t="shared" si="34"/>
        <v>#REF!</v>
      </c>
      <c r="AE68" s="73" t="e">
        <f>SUMIFS(#REF!,#REF!,$C68,#REF!,$L68)</f>
        <v>#REF!</v>
      </c>
      <c r="AF68" s="73" t="e">
        <f>SUMIFS(#REF!,#REF!,$C68,#REF!,$L68)</f>
        <v>#REF!</v>
      </c>
      <c r="AG68" s="73" t="e">
        <f>SUMIFS(#REF!,#REF!,$C68,#REF!,$L68)</f>
        <v>#REF!</v>
      </c>
      <c r="AJ68" s="70" t="s">
        <v>1687</v>
      </c>
      <c r="AK68" t="e">
        <f t="shared" si="35"/>
        <v>#REF!</v>
      </c>
      <c r="AL68" s="6" t="e">
        <f t="shared" si="45"/>
        <v>#REF!</v>
      </c>
      <c r="AM68" s="6" t="e">
        <f t="shared" si="45"/>
        <v>#REF!</v>
      </c>
      <c r="AN68" s="6" t="e">
        <f t="shared" si="45"/>
        <v>#REF!</v>
      </c>
      <c r="AO68" s="6" t="e">
        <f t="shared" si="45"/>
        <v>#REF!</v>
      </c>
      <c r="AP68" s="6" t="e">
        <f t="shared" si="45"/>
        <v>#REF!</v>
      </c>
      <c r="AQ68" s="6" t="e">
        <f t="shared" si="45"/>
        <v>#REF!</v>
      </c>
      <c r="AR68" s="6" t="e">
        <f t="shared" si="45"/>
        <v>#REF!</v>
      </c>
      <c r="AS68" s="6" t="e">
        <f t="shared" si="45"/>
        <v>#REF!</v>
      </c>
      <c r="AT68" s="6" t="e">
        <f t="shared" si="45"/>
        <v>#REF!</v>
      </c>
      <c r="AU68" s="6" t="e">
        <f t="shared" si="45"/>
        <v>#REF!</v>
      </c>
      <c r="AV68" s="6" t="e">
        <f t="shared" si="45"/>
        <v>#REF!</v>
      </c>
      <c r="AW68" s="6" t="e">
        <f t="shared" si="45"/>
        <v>#REF!</v>
      </c>
      <c r="AX68" t="e">
        <f t="shared" si="36"/>
        <v>#REF!</v>
      </c>
      <c r="AY68" s="6" t="e">
        <f t="shared" si="21"/>
        <v>#REF!</v>
      </c>
      <c r="AZ68" s="48" t="e">
        <f t="shared" si="37"/>
        <v>#REF!</v>
      </c>
      <c r="BA68" s="74" t="e">
        <f t="shared" si="38"/>
        <v>#REF!</v>
      </c>
      <c r="BD68" s="3" t="str">
        <f>VLOOKUP(C68,Schools!A:Q,17,0)</f>
        <v>Academy</v>
      </c>
      <c r="BE68" s="47" t="e">
        <f t="shared" si="39"/>
        <v>#REF!</v>
      </c>
      <c r="BF68" s="47" t="e">
        <f t="shared" si="40"/>
        <v>#REF!</v>
      </c>
      <c r="BG68" s="47" t="e">
        <f t="shared" si="41"/>
        <v>#REF!</v>
      </c>
      <c r="BH68" s="47" t="e">
        <f t="shared" si="42"/>
        <v>#REF!</v>
      </c>
      <c r="BI68" s="48" t="e">
        <f t="shared" si="22"/>
        <v>#REF!</v>
      </c>
      <c r="BJ68" s="47" t="e">
        <f t="shared" si="43"/>
        <v>#REF!</v>
      </c>
      <c r="BK68" s="6" t="e">
        <f t="shared" si="23"/>
        <v>#REF!</v>
      </c>
      <c r="BL68" s="47" t="e">
        <f t="shared" si="24"/>
        <v>#REF!</v>
      </c>
      <c r="BM68" s="1" t="e">
        <f t="shared" si="25"/>
        <v>#REF!</v>
      </c>
      <c r="BN68" s="47" t="e">
        <f t="shared" si="26"/>
        <v>#REF!</v>
      </c>
      <c r="BO68" s="1" t="e">
        <f t="shared" si="27"/>
        <v>#REF!</v>
      </c>
      <c r="BP68" s="48" t="e">
        <f t="shared" si="28"/>
        <v>#REF!</v>
      </c>
      <c r="BQ68" s="48" t="e">
        <f t="shared" si="44"/>
        <v>#REF!</v>
      </c>
      <c r="BR68" t="e">
        <f t="shared" si="29"/>
        <v>#REF!</v>
      </c>
    </row>
    <row r="69" spans="1:70" x14ac:dyDescent="0.25">
      <c r="A69" t="str">
        <f t="shared" si="18"/>
        <v>High Needs topups</v>
      </c>
      <c r="B69" s="71">
        <v>44026</v>
      </c>
      <c r="C69" s="70">
        <f>Schools!A58</f>
        <v>3022036</v>
      </c>
      <c r="D69" t="str">
        <f>VLOOKUP(C69,Schools!A:B,2,0)</f>
        <v>Livingstone School</v>
      </c>
      <c r="E69" t="str">
        <f>VLOOKUP(C69,Schools!$A:$Z,3,0)</f>
        <v>M</v>
      </c>
      <c r="F69" s="72" t="e">
        <f>SUMIFS(#REF!,#REF!,C69,#REF!, SEN!L69)</f>
        <v>#REF!</v>
      </c>
      <c r="G69" s="70" t="s">
        <v>1227</v>
      </c>
      <c r="H69" s="70" t="s">
        <v>1688</v>
      </c>
      <c r="I69" t="str">
        <f t="shared" si="19"/>
        <v>various/543965</v>
      </c>
      <c r="J69">
        <f>VLOOKUP(C69,Schools!$A:$Z,9,0)</f>
        <v>400046</v>
      </c>
      <c r="K69" s="70" t="s">
        <v>487</v>
      </c>
      <c r="L69" s="70" t="s">
        <v>381</v>
      </c>
      <c r="M69" s="70" t="s">
        <v>530</v>
      </c>
      <c r="N69" t="str">
        <f>VLOOKUP(C69,Schools!A:D,4,0)</f>
        <v>Primary</v>
      </c>
      <c r="O69" s="70" t="s">
        <v>1689</v>
      </c>
      <c r="P69">
        <f t="shared" si="20"/>
        <v>543965</v>
      </c>
      <c r="Q69" s="73" t="e">
        <f>SUMIFS(#REF!,#REF!,$C69,#REF!,$L69)</f>
        <v>#REF!</v>
      </c>
      <c r="R69" s="73" t="e">
        <f>SUMIFS(#REF!,#REF!,$C69,#REF!,$L69)</f>
        <v>#REF!</v>
      </c>
      <c r="S69" s="73" t="e">
        <f>SUMIFS(#REF!,#REF!,$C69,#REF!,$L69)</f>
        <v>#REF!</v>
      </c>
      <c r="T69" s="73" t="e">
        <f>SUMIFS(#REF!,#REF!,$C69,#REF!,$L69)</f>
        <v>#REF!</v>
      </c>
      <c r="U69" s="73" t="e">
        <f>SUMIFS(#REF!,#REF!,$C69,#REF!,$L69)</f>
        <v>#REF!</v>
      </c>
      <c r="V69" s="73" t="e">
        <f>SUMIFS(#REF!,#REF!,$C69,#REF!,$L69)</f>
        <v>#REF!</v>
      </c>
      <c r="W69" s="73" t="e">
        <f>SUMIFS(#REF!,#REF!,$C69,#REF!,$L69)</f>
        <v>#REF!</v>
      </c>
      <c r="X69" s="73" t="e">
        <f>SUMIFS(#REF!,#REF!,$C69,#REF!,$L69)</f>
        <v>#REF!</v>
      </c>
      <c r="Y69" s="73" t="e">
        <f>SUMIFS(#REF!,#REF!,$C69,#REF!,$L69)</f>
        <v>#REF!</v>
      </c>
      <c r="Z69" s="73" t="e">
        <f>SUMIFS(#REF!,#REF!,$C69,#REF!,$L69)</f>
        <v>#REF!</v>
      </c>
      <c r="AA69" s="73" t="e">
        <f>SUMIFS(#REF!,#REF!,$C69,#REF!,$L69)</f>
        <v>#REF!</v>
      </c>
      <c r="AB69" s="73" t="e">
        <f>SUMIFS(#REF!,#REF!,$C69,#REF!,$L69)</f>
        <v>#REF!</v>
      </c>
      <c r="AC69" s="47" t="e">
        <f t="shared" si="33"/>
        <v>#REF!</v>
      </c>
      <c r="AD69" s="47" t="e">
        <f t="shared" si="34"/>
        <v>#REF!</v>
      </c>
      <c r="AE69" s="73" t="e">
        <f>SUMIFS(#REF!,#REF!,$C69,#REF!,$L69)</f>
        <v>#REF!</v>
      </c>
      <c r="AF69" s="73" t="e">
        <f>SUMIFS(#REF!,#REF!,$C69,#REF!,$L69)</f>
        <v>#REF!</v>
      </c>
      <c r="AG69" s="73" t="e">
        <f>SUMIFS(#REF!,#REF!,$C69,#REF!,$L69)</f>
        <v>#REF!</v>
      </c>
      <c r="AJ69" s="70" t="s">
        <v>1687</v>
      </c>
      <c r="AK69" t="e">
        <f t="shared" si="35"/>
        <v>#REF!</v>
      </c>
      <c r="AL69" s="6" t="e">
        <f t="shared" si="45"/>
        <v>#REF!</v>
      </c>
      <c r="AM69" s="6" t="e">
        <f t="shared" si="45"/>
        <v>#REF!</v>
      </c>
      <c r="AN69" s="6" t="e">
        <f t="shared" si="45"/>
        <v>#REF!</v>
      </c>
      <c r="AO69" s="6" t="e">
        <f t="shared" si="45"/>
        <v>#REF!</v>
      </c>
      <c r="AP69" s="6" t="e">
        <f t="shared" si="45"/>
        <v>#REF!</v>
      </c>
      <c r="AQ69" s="6" t="e">
        <f t="shared" si="45"/>
        <v>#REF!</v>
      </c>
      <c r="AR69" s="6" t="e">
        <f t="shared" si="45"/>
        <v>#REF!</v>
      </c>
      <c r="AS69" s="6" t="e">
        <f t="shared" si="45"/>
        <v>#REF!</v>
      </c>
      <c r="AT69" s="6" t="e">
        <f t="shared" si="45"/>
        <v>#REF!</v>
      </c>
      <c r="AU69" s="6" t="e">
        <f t="shared" si="45"/>
        <v>#REF!</v>
      </c>
      <c r="AV69" s="6" t="e">
        <f t="shared" si="45"/>
        <v>#REF!</v>
      </c>
      <c r="AW69" s="6" t="e">
        <f t="shared" si="45"/>
        <v>#REF!</v>
      </c>
      <c r="AX69" t="e">
        <f t="shared" si="36"/>
        <v>#REF!</v>
      </c>
      <c r="AY69" s="6" t="e">
        <f t="shared" si="21"/>
        <v>#REF!</v>
      </c>
      <c r="AZ69" s="48" t="e">
        <f t="shared" si="37"/>
        <v>#REF!</v>
      </c>
      <c r="BA69" s="74" t="e">
        <f t="shared" si="38"/>
        <v>#REF!</v>
      </c>
      <c r="BD69" s="3" t="str">
        <f>VLOOKUP(C69,Schools!A:Q,17,0)</f>
        <v>A</v>
      </c>
      <c r="BE69" s="47" t="e">
        <f t="shared" si="39"/>
        <v>#REF!</v>
      </c>
      <c r="BF69" s="47" t="e">
        <f t="shared" si="40"/>
        <v>#REF!</v>
      </c>
      <c r="BG69" s="47" t="e">
        <f t="shared" si="41"/>
        <v>#REF!</v>
      </c>
      <c r="BH69" s="47" t="e">
        <f t="shared" si="42"/>
        <v>#REF!</v>
      </c>
      <c r="BI69" s="48" t="e">
        <f t="shared" si="22"/>
        <v>#REF!</v>
      </c>
      <c r="BJ69" s="47" t="e">
        <f t="shared" si="43"/>
        <v>#REF!</v>
      </c>
      <c r="BK69" s="6" t="e">
        <f t="shared" si="23"/>
        <v>#REF!</v>
      </c>
      <c r="BL69" s="47" t="e">
        <f t="shared" si="24"/>
        <v>#REF!</v>
      </c>
      <c r="BM69" s="1" t="e">
        <f t="shared" si="25"/>
        <v>#REF!</v>
      </c>
      <c r="BN69" s="47" t="e">
        <f t="shared" si="26"/>
        <v>#REF!</v>
      </c>
      <c r="BO69" s="1" t="e">
        <f t="shared" si="27"/>
        <v>#REF!</v>
      </c>
      <c r="BP69" s="48" t="e">
        <f t="shared" si="28"/>
        <v>#REF!</v>
      </c>
      <c r="BQ69" s="48" t="e">
        <f t="shared" si="44"/>
        <v>#REF!</v>
      </c>
      <c r="BR69" t="e">
        <f t="shared" si="29"/>
        <v>#REF!</v>
      </c>
    </row>
    <row r="70" spans="1:70" x14ac:dyDescent="0.25">
      <c r="A70" t="str">
        <f t="shared" si="18"/>
        <v>High Needs topups</v>
      </c>
      <c r="B70" s="71">
        <v>44026</v>
      </c>
      <c r="C70" s="70">
        <f>Schools!A59</f>
        <v>3022037</v>
      </c>
      <c r="D70" t="str">
        <f>VLOOKUP(C70,Schools!A:B,2,0)</f>
        <v>Manorside Primary School</v>
      </c>
      <c r="E70" t="str">
        <f>VLOOKUP(C70,Schools!$A:$Z,3,0)</f>
        <v>M</v>
      </c>
      <c r="F70" s="72" t="e">
        <f>SUMIFS(#REF!,#REF!,C70,#REF!, SEN!L70)</f>
        <v>#REF!</v>
      </c>
      <c r="G70" s="70" t="s">
        <v>1227</v>
      </c>
      <c r="H70" s="70" t="s">
        <v>1688</v>
      </c>
      <c r="I70" t="str">
        <f t="shared" si="19"/>
        <v>various/543965</v>
      </c>
      <c r="J70">
        <f>VLOOKUP(C70,Schools!$A:$Z,9,0)</f>
        <v>400030</v>
      </c>
      <c r="K70" s="70" t="s">
        <v>487</v>
      </c>
      <c r="L70" s="70" t="s">
        <v>381</v>
      </c>
      <c r="M70" s="70" t="s">
        <v>530</v>
      </c>
      <c r="N70" t="str">
        <f>VLOOKUP(C70,Schools!A:D,4,0)</f>
        <v>Primary</v>
      </c>
      <c r="O70" s="70" t="s">
        <v>1689</v>
      </c>
      <c r="P70">
        <f t="shared" si="20"/>
        <v>543965</v>
      </c>
      <c r="Q70" s="73" t="e">
        <f>SUMIFS(#REF!,#REF!,$C70,#REF!,$L70)</f>
        <v>#REF!</v>
      </c>
      <c r="R70" s="73" t="e">
        <f>SUMIFS(#REF!,#REF!,$C70,#REF!,$L70)</f>
        <v>#REF!</v>
      </c>
      <c r="S70" s="73" t="e">
        <f>SUMIFS(#REF!,#REF!,$C70,#REF!,$L70)</f>
        <v>#REF!</v>
      </c>
      <c r="T70" s="73" t="e">
        <f>SUMIFS(#REF!,#REF!,$C70,#REF!,$L70)</f>
        <v>#REF!</v>
      </c>
      <c r="U70" s="73" t="e">
        <f>SUMIFS(#REF!,#REF!,$C70,#REF!,$L70)</f>
        <v>#REF!</v>
      </c>
      <c r="V70" s="73" t="e">
        <f>SUMIFS(#REF!,#REF!,$C70,#REF!,$L70)</f>
        <v>#REF!</v>
      </c>
      <c r="W70" s="73" t="e">
        <f>SUMIFS(#REF!,#REF!,$C70,#REF!,$L70)</f>
        <v>#REF!</v>
      </c>
      <c r="X70" s="73" t="e">
        <f>SUMIFS(#REF!,#REF!,$C70,#REF!,$L70)</f>
        <v>#REF!</v>
      </c>
      <c r="Y70" s="73" t="e">
        <f>SUMIFS(#REF!,#REF!,$C70,#REF!,$L70)</f>
        <v>#REF!</v>
      </c>
      <c r="Z70" s="73" t="e">
        <f>SUMIFS(#REF!,#REF!,$C70,#REF!,$L70)</f>
        <v>#REF!</v>
      </c>
      <c r="AA70" s="73" t="e">
        <f>SUMIFS(#REF!,#REF!,$C70,#REF!,$L70)</f>
        <v>#REF!</v>
      </c>
      <c r="AB70" s="73" t="e">
        <f>SUMIFS(#REF!,#REF!,$C70,#REF!,$L70)</f>
        <v>#REF!</v>
      </c>
      <c r="AC70" s="47" t="e">
        <f t="shared" si="33"/>
        <v>#REF!</v>
      </c>
      <c r="AD70" s="47" t="e">
        <f t="shared" si="34"/>
        <v>#REF!</v>
      </c>
      <c r="AE70" s="73" t="e">
        <f>SUMIFS(#REF!,#REF!,$C70,#REF!,$L70)</f>
        <v>#REF!</v>
      </c>
      <c r="AF70" s="73" t="e">
        <f>SUMIFS(#REF!,#REF!,$C70,#REF!,$L70)</f>
        <v>#REF!</v>
      </c>
      <c r="AG70" s="73" t="e">
        <f>SUMIFS(#REF!,#REF!,$C70,#REF!,$L70)</f>
        <v>#REF!</v>
      </c>
      <c r="AJ70" s="70" t="s">
        <v>1687</v>
      </c>
      <c r="AK70" t="e">
        <f t="shared" si="35"/>
        <v>#REF!</v>
      </c>
      <c r="AL70" s="6" t="e">
        <f t="shared" ref="AL70:AW79" si="46">ROUND($F70*AL$18,2)*$AK70</f>
        <v>#REF!</v>
      </c>
      <c r="AM70" s="6" t="e">
        <f t="shared" si="46"/>
        <v>#REF!</v>
      </c>
      <c r="AN70" s="6" t="e">
        <f t="shared" si="46"/>
        <v>#REF!</v>
      </c>
      <c r="AO70" s="6" t="e">
        <f t="shared" si="46"/>
        <v>#REF!</v>
      </c>
      <c r="AP70" s="6" t="e">
        <f t="shared" si="46"/>
        <v>#REF!</v>
      </c>
      <c r="AQ70" s="6" t="e">
        <f t="shared" si="46"/>
        <v>#REF!</v>
      </c>
      <c r="AR70" s="6" t="e">
        <f t="shared" si="46"/>
        <v>#REF!</v>
      </c>
      <c r="AS70" s="6" t="e">
        <f t="shared" si="46"/>
        <v>#REF!</v>
      </c>
      <c r="AT70" s="6" t="e">
        <f t="shared" si="46"/>
        <v>#REF!</v>
      </c>
      <c r="AU70" s="6" t="e">
        <f t="shared" si="46"/>
        <v>#REF!</v>
      </c>
      <c r="AV70" s="6" t="e">
        <f t="shared" si="46"/>
        <v>#REF!</v>
      </c>
      <c r="AW70" s="6" t="e">
        <f t="shared" si="46"/>
        <v>#REF!</v>
      </c>
      <c r="AX70" t="e">
        <f t="shared" si="36"/>
        <v>#REF!</v>
      </c>
      <c r="AY70" s="6" t="e">
        <f t="shared" si="21"/>
        <v>#REF!</v>
      </c>
      <c r="AZ70" s="48" t="e">
        <f t="shared" si="37"/>
        <v>#REF!</v>
      </c>
      <c r="BA70" s="74" t="e">
        <f t="shared" si="38"/>
        <v>#REF!</v>
      </c>
      <c r="BD70" s="3" t="str">
        <f>VLOOKUP(C70,Schools!A:Q,17,0)</f>
        <v>A</v>
      </c>
      <c r="BE70" s="47" t="e">
        <f t="shared" si="39"/>
        <v>#REF!</v>
      </c>
      <c r="BF70" s="47" t="e">
        <f t="shared" si="40"/>
        <v>#REF!</v>
      </c>
      <c r="BG70" s="47" t="e">
        <f t="shared" si="41"/>
        <v>#REF!</v>
      </c>
      <c r="BH70" s="47" t="e">
        <f t="shared" si="42"/>
        <v>#REF!</v>
      </c>
      <c r="BI70" s="48" t="e">
        <f t="shared" si="22"/>
        <v>#REF!</v>
      </c>
      <c r="BJ70" s="47" t="e">
        <f t="shared" si="43"/>
        <v>#REF!</v>
      </c>
      <c r="BK70" s="6" t="e">
        <f t="shared" si="23"/>
        <v>#REF!</v>
      </c>
      <c r="BL70" s="47" t="e">
        <f t="shared" si="24"/>
        <v>#REF!</v>
      </c>
      <c r="BM70" s="1" t="e">
        <f t="shared" si="25"/>
        <v>#REF!</v>
      </c>
      <c r="BN70" s="47" t="e">
        <f t="shared" si="26"/>
        <v>#REF!</v>
      </c>
      <c r="BO70" s="1" t="e">
        <f t="shared" si="27"/>
        <v>#REF!</v>
      </c>
      <c r="BP70" s="48" t="e">
        <f t="shared" si="28"/>
        <v>#REF!</v>
      </c>
      <c r="BQ70" s="48" t="e">
        <f t="shared" si="44"/>
        <v>#REF!</v>
      </c>
      <c r="BR70" t="e">
        <f t="shared" si="29"/>
        <v>#REF!</v>
      </c>
    </row>
    <row r="71" spans="1:70" x14ac:dyDescent="0.25">
      <c r="A71" t="str">
        <f t="shared" si="18"/>
        <v>High Needs topups</v>
      </c>
      <c r="B71" s="71">
        <v>44026</v>
      </c>
      <c r="C71" s="70">
        <f>Schools!A60</f>
        <v>3023523</v>
      </c>
      <c r="D71" t="str">
        <f>VLOOKUP(C71,Schools!A:B,2,0)</f>
        <v>Martin Primary School</v>
      </c>
      <c r="E71" t="str">
        <f>VLOOKUP(C71,Schools!$A:$Z,3,0)</f>
        <v>M</v>
      </c>
      <c r="F71" s="72" t="e">
        <f>SUMIFS(#REF!,#REF!,C71,#REF!, SEN!L71)</f>
        <v>#REF!</v>
      </c>
      <c r="G71" s="70" t="s">
        <v>1227</v>
      </c>
      <c r="H71" s="70" t="s">
        <v>1688</v>
      </c>
      <c r="I71" t="str">
        <f t="shared" si="19"/>
        <v>various/543965</v>
      </c>
      <c r="J71">
        <f>VLOOKUP(C71,Schools!$A:$Z,9,0)</f>
        <v>400130</v>
      </c>
      <c r="K71" s="70" t="s">
        <v>487</v>
      </c>
      <c r="L71" s="70" t="s">
        <v>381</v>
      </c>
      <c r="M71" s="70" t="s">
        <v>530</v>
      </c>
      <c r="N71" t="str">
        <f>VLOOKUP(C71,Schools!A:D,4,0)</f>
        <v>Primary</v>
      </c>
      <c r="O71" s="70" t="s">
        <v>1689</v>
      </c>
      <c r="P71">
        <f t="shared" si="20"/>
        <v>543965</v>
      </c>
      <c r="Q71" s="73" t="e">
        <f>SUMIFS(#REF!,#REF!,$C71,#REF!,$L71)</f>
        <v>#REF!</v>
      </c>
      <c r="R71" s="73" t="e">
        <f>SUMIFS(#REF!,#REF!,$C71,#REF!,$L71)</f>
        <v>#REF!</v>
      </c>
      <c r="S71" s="73" t="e">
        <f>SUMIFS(#REF!,#REF!,$C71,#REF!,$L71)</f>
        <v>#REF!</v>
      </c>
      <c r="T71" s="73" t="e">
        <f>SUMIFS(#REF!,#REF!,$C71,#REF!,$L71)</f>
        <v>#REF!</v>
      </c>
      <c r="U71" s="73" t="e">
        <f>SUMIFS(#REF!,#REF!,$C71,#REF!,$L71)</f>
        <v>#REF!</v>
      </c>
      <c r="V71" s="73" t="e">
        <f>SUMIFS(#REF!,#REF!,$C71,#REF!,$L71)</f>
        <v>#REF!</v>
      </c>
      <c r="W71" s="73" t="e">
        <f>SUMIFS(#REF!,#REF!,$C71,#REF!,$L71)</f>
        <v>#REF!</v>
      </c>
      <c r="X71" s="73" t="e">
        <f>SUMIFS(#REF!,#REF!,$C71,#REF!,$L71)</f>
        <v>#REF!</v>
      </c>
      <c r="Y71" s="73" t="e">
        <f>SUMIFS(#REF!,#REF!,$C71,#REF!,$L71)</f>
        <v>#REF!</v>
      </c>
      <c r="Z71" s="73" t="e">
        <f>SUMIFS(#REF!,#REF!,$C71,#REF!,$L71)</f>
        <v>#REF!</v>
      </c>
      <c r="AA71" s="73" t="e">
        <f>SUMIFS(#REF!,#REF!,$C71,#REF!,$L71)</f>
        <v>#REF!</v>
      </c>
      <c r="AB71" s="73" t="e">
        <f>SUMIFS(#REF!,#REF!,$C71,#REF!,$L71)</f>
        <v>#REF!</v>
      </c>
      <c r="AC71" s="47" t="e">
        <f t="shared" si="33"/>
        <v>#REF!</v>
      </c>
      <c r="AD71" s="47" t="e">
        <f t="shared" si="34"/>
        <v>#REF!</v>
      </c>
      <c r="AE71" s="73" t="e">
        <f>SUMIFS(#REF!,#REF!,$C71,#REF!,$L71)</f>
        <v>#REF!</v>
      </c>
      <c r="AF71" s="73" t="e">
        <f>SUMIFS(#REF!,#REF!,$C71,#REF!,$L71)</f>
        <v>#REF!</v>
      </c>
      <c r="AG71" s="73" t="e">
        <f>SUMIFS(#REF!,#REF!,$C71,#REF!,$L71)</f>
        <v>#REF!</v>
      </c>
      <c r="AJ71" s="70" t="s">
        <v>1687</v>
      </c>
      <c r="AK71" t="e">
        <f t="shared" si="35"/>
        <v>#REF!</v>
      </c>
      <c r="AL71" s="6" t="e">
        <f t="shared" si="46"/>
        <v>#REF!</v>
      </c>
      <c r="AM71" s="6" t="e">
        <f t="shared" si="46"/>
        <v>#REF!</v>
      </c>
      <c r="AN71" s="6" t="e">
        <f t="shared" si="46"/>
        <v>#REF!</v>
      </c>
      <c r="AO71" s="6" t="e">
        <f t="shared" si="46"/>
        <v>#REF!</v>
      </c>
      <c r="AP71" s="6" t="e">
        <f t="shared" si="46"/>
        <v>#REF!</v>
      </c>
      <c r="AQ71" s="6" t="e">
        <f t="shared" si="46"/>
        <v>#REF!</v>
      </c>
      <c r="AR71" s="6" t="e">
        <f t="shared" si="46"/>
        <v>#REF!</v>
      </c>
      <c r="AS71" s="6" t="e">
        <f t="shared" si="46"/>
        <v>#REF!</v>
      </c>
      <c r="AT71" s="6" t="e">
        <f t="shared" si="46"/>
        <v>#REF!</v>
      </c>
      <c r="AU71" s="6" t="e">
        <f t="shared" si="46"/>
        <v>#REF!</v>
      </c>
      <c r="AV71" s="6" t="e">
        <f t="shared" si="46"/>
        <v>#REF!</v>
      </c>
      <c r="AW71" s="6" t="e">
        <f t="shared" si="46"/>
        <v>#REF!</v>
      </c>
      <c r="AX71" t="e">
        <f t="shared" si="36"/>
        <v>#REF!</v>
      </c>
      <c r="AY71" s="6" t="e">
        <f t="shared" si="21"/>
        <v>#REF!</v>
      </c>
      <c r="AZ71" s="48" t="e">
        <f t="shared" si="37"/>
        <v>#REF!</v>
      </c>
      <c r="BA71" s="74" t="e">
        <f t="shared" si="38"/>
        <v>#REF!</v>
      </c>
      <c r="BD71" s="3" t="str">
        <f>VLOOKUP(C71,Schools!A:Q,17,0)</f>
        <v>B</v>
      </c>
      <c r="BE71" s="47" t="e">
        <f t="shared" si="39"/>
        <v>#REF!</v>
      </c>
      <c r="BF71" s="47" t="e">
        <f t="shared" si="40"/>
        <v>#REF!</v>
      </c>
      <c r="BG71" s="47" t="e">
        <f t="shared" si="41"/>
        <v>#REF!</v>
      </c>
      <c r="BH71" s="47" t="e">
        <f t="shared" si="42"/>
        <v>#REF!</v>
      </c>
      <c r="BI71" s="48" t="e">
        <f t="shared" si="22"/>
        <v>#REF!</v>
      </c>
      <c r="BJ71" s="47" t="e">
        <f t="shared" si="43"/>
        <v>#REF!</v>
      </c>
      <c r="BK71" s="6" t="e">
        <f t="shared" si="23"/>
        <v>#REF!</v>
      </c>
      <c r="BL71" s="47" t="e">
        <f t="shared" si="24"/>
        <v>#REF!</v>
      </c>
      <c r="BM71" s="1" t="e">
        <f t="shared" si="25"/>
        <v>#REF!</v>
      </c>
      <c r="BN71" s="47" t="e">
        <f t="shared" si="26"/>
        <v>#REF!</v>
      </c>
      <c r="BO71" s="1" t="e">
        <f t="shared" si="27"/>
        <v>#REF!</v>
      </c>
      <c r="BP71" s="48" t="e">
        <f t="shared" si="28"/>
        <v>#REF!</v>
      </c>
      <c r="BQ71" s="48" t="e">
        <f t="shared" si="44"/>
        <v>#REF!</v>
      </c>
      <c r="BR71" t="e">
        <f t="shared" si="29"/>
        <v>#REF!</v>
      </c>
    </row>
    <row r="72" spans="1:70" x14ac:dyDescent="0.25">
      <c r="A72" t="str">
        <f t="shared" si="18"/>
        <v>High Needs topups</v>
      </c>
      <c r="B72" s="71">
        <v>44026</v>
      </c>
      <c r="C72" s="70">
        <f>Schools!A61</f>
        <v>3025948</v>
      </c>
      <c r="D72" t="str">
        <f>VLOOKUP(C72,Schools!A:B,2,0)</f>
        <v>Mathilda Marks-Kennedy School</v>
      </c>
      <c r="E72" t="str">
        <f>VLOOKUP(C72,Schools!$A:$Z,3,0)</f>
        <v>M</v>
      </c>
      <c r="F72" s="72" t="e">
        <f>SUMIFS(#REF!,#REF!,C72,#REF!, SEN!L72)</f>
        <v>#REF!</v>
      </c>
      <c r="G72" s="70" t="s">
        <v>1227</v>
      </c>
      <c r="H72" s="70" t="s">
        <v>1688</v>
      </c>
      <c r="I72" t="str">
        <f t="shared" si="19"/>
        <v>various/543965</v>
      </c>
      <c r="J72">
        <f>VLOOKUP(C72,Schools!$A:$Z,9,0)</f>
        <v>400112</v>
      </c>
      <c r="K72" s="70" t="s">
        <v>487</v>
      </c>
      <c r="L72" s="70" t="s">
        <v>381</v>
      </c>
      <c r="M72" s="70" t="s">
        <v>530</v>
      </c>
      <c r="N72" t="str">
        <f>VLOOKUP(C72,Schools!A:D,4,0)</f>
        <v>Primary</v>
      </c>
      <c r="O72" s="70" t="s">
        <v>1689</v>
      </c>
      <c r="P72">
        <f t="shared" si="20"/>
        <v>543965</v>
      </c>
      <c r="Q72" s="73" t="e">
        <f>SUMIFS(#REF!,#REF!,$C72,#REF!,$L72)</f>
        <v>#REF!</v>
      </c>
      <c r="R72" s="73" t="e">
        <f>SUMIFS(#REF!,#REF!,$C72,#REF!,$L72)</f>
        <v>#REF!</v>
      </c>
      <c r="S72" s="73" t="e">
        <f>SUMIFS(#REF!,#REF!,$C72,#REF!,$L72)</f>
        <v>#REF!</v>
      </c>
      <c r="T72" s="73" t="e">
        <f>SUMIFS(#REF!,#REF!,$C72,#REF!,$L72)</f>
        <v>#REF!</v>
      </c>
      <c r="U72" s="73" t="e">
        <f>SUMIFS(#REF!,#REF!,$C72,#REF!,$L72)</f>
        <v>#REF!</v>
      </c>
      <c r="V72" s="73" t="e">
        <f>SUMIFS(#REF!,#REF!,$C72,#REF!,$L72)</f>
        <v>#REF!</v>
      </c>
      <c r="W72" s="73" t="e">
        <f>SUMIFS(#REF!,#REF!,$C72,#REF!,$L72)</f>
        <v>#REF!</v>
      </c>
      <c r="X72" s="73" t="e">
        <f>SUMIFS(#REF!,#REF!,$C72,#REF!,$L72)</f>
        <v>#REF!</v>
      </c>
      <c r="Y72" s="73" t="e">
        <f>SUMIFS(#REF!,#REF!,$C72,#REF!,$L72)</f>
        <v>#REF!</v>
      </c>
      <c r="Z72" s="73" t="e">
        <f>SUMIFS(#REF!,#REF!,$C72,#REF!,$L72)</f>
        <v>#REF!</v>
      </c>
      <c r="AA72" s="73" t="e">
        <f>SUMIFS(#REF!,#REF!,$C72,#REF!,$L72)</f>
        <v>#REF!</v>
      </c>
      <c r="AB72" s="73" t="e">
        <f>SUMIFS(#REF!,#REF!,$C72,#REF!,$L72)</f>
        <v>#REF!</v>
      </c>
      <c r="AC72" s="47" t="e">
        <f t="shared" si="33"/>
        <v>#REF!</v>
      </c>
      <c r="AD72" s="47" t="e">
        <f t="shared" si="34"/>
        <v>#REF!</v>
      </c>
      <c r="AE72" s="73" t="e">
        <f>SUMIFS(#REF!,#REF!,$C72,#REF!,$L72)</f>
        <v>#REF!</v>
      </c>
      <c r="AF72" s="73" t="e">
        <f>SUMIFS(#REF!,#REF!,$C72,#REF!,$L72)</f>
        <v>#REF!</v>
      </c>
      <c r="AG72" s="73" t="e">
        <f>SUMIFS(#REF!,#REF!,$C72,#REF!,$L72)</f>
        <v>#REF!</v>
      </c>
      <c r="AJ72" s="70" t="s">
        <v>1687</v>
      </c>
      <c r="AK72" t="e">
        <f t="shared" si="35"/>
        <v>#REF!</v>
      </c>
      <c r="AL72" s="6" t="e">
        <f t="shared" si="46"/>
        <v>#REF!</v>
      </c>
      <c r="AM72" s="6" t="e">
        <f t="shared" si="46"/>
        <v>#REF!</v>
      </c>
      <c r="AN72" s="6" t="e">
        <f t="shared" si="46"/>
        <v>#REF!</v>
      </c>
      <c r="AO72" s="6" t="e">
        <f t="shared" si="46"/>
        <v>#REF!</v>
      </c>
      <c r="AP72" s="6" t="e">
        <f t="shared" si="46"/>
        <v>#REF!</v>
      </c>
      <c r="AQ72" s="6" t="e">
        <f t="shared" si="46"/>
        <v>#REF!</v>
      </c>
      <c r="AR72" s="6" t="e">
        <f t="shared" si="46"/>
        <v>#REF!</v>
      </c>
      <c r="AS72" s="6" t="e">
        <f t="shared" si="46"/>
        <v>#REF!</v>
      </c>
      <c r="AT72" s="6" t="e">
        <f t="shared" si="46"/>
        <v>#REF!</v>
      </c>
      <c r="AU72" s="6" t="e">
        <f t="shared" si="46"/>
        <v>#REF!</v>
      </c>
      <c r="AV72" s="6" t="e">
        <f t="shared" si="46"/>
        <v>#REF!</v>
      </c>
      <c r="AW72" s="6" t="e">
        <f t="shared" si="46"/>
        <v>#REF!</v>
      </c>
      <c r="AX72" t="e">
        <f t="shared" si="36"/>
        <v>#REF!</v>
      </c>
      <c r="AY72" s="6" t="e">
        <f t="shared" si="21"/>
        <v>#REF!</v>
      </c>
      <c r="AZ72" s="48" t="e">
        <f t="shared" si="37"/>
        <v>#REF!</v>
      </c>
      <c r="BA72" s="74" t="e">
        <f t="shared" si="38"/>
        <v>#REF!</v>
      </c>
      <c r="BD72" s="3" t="str">
        <f>VLOOKUP(C72,Schools!A:Q,17,0)</f>
        <v>B</v>
      </c>
      <c r="BE72" s="47" t="e">
        <f t="shared" si="39"/>
        <v>#REF!</v>
      </c>
      <c r="BF72" s="47" t="e">
        <f t="shared" si="40"/>
        <v>#REF!</v>
      </c>
      <c r="BG72" s="47" t="e">
        <f t="shared" si="41"/>
        <v>#REF!</v>
      </c>
      <c r="BH72" s="47" t="e">
        <f t="shared" si="42"/>
        <v>#REF!</v>
      </c>
      <c r="BI72" s="48" t="e">
        <f t="shared" si="22"/>
        <v>#REF!</v>
      </c>
      <c r="BJ72" s="47" t="e">
        <f t="shared" si="43"/>
        <v>#REF!</v>
      </c>
      <c r="BK72" s="6" t="e">
        <f t="shared" si="23"/>
        <v>#REF!</v>
      </c>
      <c r="BL72" s="47" t="e">
        <f t="shared" si="24"/>
        <v>#REF!</v>
      </c>
      <c r="BM72" s="1" t="e">
        <f t="shared" si="25"/>
        <v>#REF!</v>
      </c>
      <c r="BN72" s="47" t="e">
        <f t="shared" si="26"/>
        <v>#REF!</v>
      </c>
      <c r="BO72" s="1" t="e">
        <f t="shared" si="27"/>
        <v>#REF!</v>
      </c>
      <c r="BP72" s="48" t="e">
        <f t="shared" si="28"/>
        <v>#REF!</v>
      </c>
      <c r="BQ72" s="48" t="e">
        <f t="shared" si="44"/>
        <v>#REF!</v>
      </c>
      <c r="BR72" t="e">
        <f t="shared" si="29"/>
        <v>#REF!</v>
      </c>
    </row>
    <row r="73" spans="1:70" x14ac:dyDescent="0.25">
      <c r="A73" t="str">
        <f t="shared" si="18"/>
        <v>High Needs topups</v>
      </c>
      <c r="B73" s="71">
        <v>44026</v>
      </c>
      <c r="C73" s="70">
        <f>Schools!A62</f>
        <v>3025949</v>
      </c>
      <c r="D73" t="str">
        <f>VLOOKUP(C73,Schools!A:B,2,0)</f>
        <v>Menorah Foundation School</v>
      </c>
      <c r="E73" t="str">
        <f>VLOOKUP(C73,Schools!$A:$Z,3,0)</f>
        <v>M</v>
      </c>
      <c r="F73" s="72" t="e">
        <f>SUMIFS(#REF!,#REF!,C73,#REF!, SEN!L73)</f>
        <v>#REF!</v>
      </c>
      <c r="G73" s="70" t="s">
        <v>1227</v>
      </c>
      <c r="H73" s="70" t="s">
        <v>1688</v>
      </c>
      <c r="I73" t="str">
        <f t="shared" si="19"/>
        <v>various/543965</v>
      </c>
      <c r="J73">
        <f>VLOOKUP(C73,Schools!$A:$Z,9,0)</f>
        <v>400110</v>
      </c>
      <c r="K73" s="70" t="s">
        <v>487</v>
      </c>
      <c r="L73" s="70" t="s">
        <v>381</v>
      </c>
      <c r="M73" s="70" t="s">
        <v>530</v>
      </c>
      <c r="N73" t="str">
        <f>VLOOKUP(C73,Schools!A:D,4,0)</f>
        <v>Primary</v>
      </c>
      <c r="O73" s="70" t="s">
        <v>1689</v>
      </c>
      <c r="P73">
        <f t="shared" si="20"/>
        <v>543965</v>
      </c>
      <c r="Q73" s="73" t="e">
        <f>SUMIFS(#REF!,#REF!,$C73,#REF!,$L73)</f>
        <v>#REF!</v>
      </c>
      <c r="R73" s="73" t="e">
        <f>SUMIFS(#REF!,#REF!,$C73,#REF!,$L73)</f>
        <v>#REF!</v>
      </c>
      <c r="S73" s="73" t="e">
        <f>SUMIFS(#REF!,#REF!,$C73,#REF!,$L73)</f>
        <v>#REF!</v>
      </c>
      <c r="T73" s="73" t="e">
        <f>SUMIFS(#REF!,#REF!,$C73,#REF!,$L73)</f>
        <v>#REF!</v>
      </c>
      <c r="U73" s="73" t="e">
        <f>SUMIFS(#REF!,#REF!,$C73,#REF!,$L73)</f>
        <v>#REF!</v>
      </c>
      <c r="V73" s="73" t="e">
        <f>SUMIFS(#REF!,#REF!,$C73,#REF!,$L73)</f>
        <v>#REF!</v>
      </c>
      <c r="W73" s="73" t="e">
        <f>SUMIFS(#REF!,#REF!,$C73,#REF!,$L73)</f>
        <v>#REF!</v>
      </c>
      <c r="X73" s="73" t="e">
        <f>SUMIFS(#REF!,#REF!,$C73,#REF!,$L73)</f>
        <v>#REF!</v>
      </c>
      <c r="Y73" s="73" t="e">
        <f>SUMIFS(#REF!,#REF!,$C73,#REF!,$L73)</f>
        <v>#REF!</v>
      </c>
      <c r="Z73" s="73" t="e">
        <f>SUMIFS(#REF!,#REF!,$C73,#REF!,$L73)</f>
        <v>#REF!</v>
      </c>
      <c r="AA73" s="73" t="e">
        <f>SUMIFS(#REF!,#REF!,$C73,#REF!,$L73)</f>
        <v>#REF!</v>
      </c>
      <c r="AB73" s="73" t="e">
        <f>SUMIFS(#REF!,#REF!,$C73,#REF!,$L73)</f>
        <v>#REF!</v>
      </c>
      <c r="AC73" s="47" t="e">
        <f t="shared" si="33"/>
        <v>#REF!</v>
      </c>
      <c r="AD73" s="47" t="e">
        <f t="shared" si="34"/>
        <v>#REF!</v>
      </c>
      <c r="AE73" s="73" t="e">
        <f>SUMIFS(#REF!,#REF!,$C73,#REF!,$L73)</f>
        <v>#REF!</v>
      </c>
      <c r="AF73" s="73" t="e">
        <f>SUMIFS(#REF!,#REF!,$C73,#REF!,$L73)</f>
        <v>#REF!</v>
      </c>
      <c r="AG73" s="73" t="e">
        <f>SUMIFS(#REF!,#REF!,$C73,#REF!,$L73)</f>
        <v>#REF!</v>
      </c>
      <c r="AJ73" s="70" t="s">
        <v>1687</v>
      </c>
      <c r="AK73" t="e">
        <f t="shared" si="35"/>
        <v>#REF!</v>
      </c>
      <c r="AL73" s="6" t="e">
        <f t="shared" si="46"/>
        <v>#REF!</v>
      </c>
      <c r="AM73" s="6" t="e">
        <f t="shared" si="46"/>
        <v>#REF!</v>
      </c>
      <c r="AN73" s="6" t="e">
        <f t="shared" si="46"/>
        <v>#REF!</v>
      </c>
      <c r="AO73" s="6" t="e">
        <f t="shared" si="46"/>
        <v>#REF!</v>
      </c>
      <c r="AP73" s="6" t="e">
        <f t="shared" si="46"/>
        <v>#REF!</v>
      </c>
      <c r="AQ73" s="6" t="e">
        <f t="shared" si="46"/>
        <v>#REF!</v>
      </c>
      <c r="AR73" s="6" t="e">
        <f t="shared" si="46"/>
        <v>#REF!</v>
      </c>
      <c r="AS73" s="6" t="e">
        <f t="shared" si="46"/>
        <v>#REF!</v>
      </c>
      <c r="AT73" s="6" t="e">
        <f t="shared" si="46"/>
        <v>#REF!</v>
      </c>
      <c r="AU73" s="6" t="e">
        <f t="shared" si="46"/>
        <v>#REF!</v>
      </c>
      <c r="AV73" s="6" t="e">
        <f t="shared" si="46"/>
        <v>#REF!</v>
      </c>
      <c r="AW73" s="6" t="e">
        <f t="shared" si="46"/>
        <v>#REF!</v>
      </c>
      <c r="AX73" t="e">
        <f t="shared" si="36"/>
        <v>#REF!</v>
      </c>
      <c r="AY73" s="6" t="e">
        <f t="shared" si="21"/>
        <v>#REF!</v>
      </c>
      <c r="AZ73" s="48" t="e">
        <f t="shared" si="37"/>
        <v>#REF!</v>
      </c>
      <c r="BA73" s="74" t="e">
        <f t="shared" si="38"/>
        <v>#REF!</v>
      </c>
      <c r="BD73" s="3" t="str">
        <f>VLOOKUP(C73,Schools!A:Q,17,0)</f>
        <v>B</v>
      </c>
      <c r="BE73" s="47" t="e">
        <f t="shared" si="39"/>
        <v>#REF!</v>
      </c>
      <c r="BF73" s="47" t="e">
        <f t="shared" si="40"/>
        <v>#REF!</v>
      </c>
      <c r="BG73" s="47" t="e">
        <f t="shared" si="41"/>
        <v>#REF!</v>
      </c>
      <c r="BH73" s="47" t="e">
        <f t="shared" si="42"/>
        <v>#REF!</v>
      </c>
      <c r="BI73" s="48" t="e">
        <f t="shared" si="22"/>
        <v>#REF!</v>
      </c>
      <c r="BJ73" s="47" t="e">
        <f t="shared" si="43"/>
        <v>#REF!</v>
      </c>
      <c r="BK73" s="6" t="e">
        <f t="shared" si="23"/>
        <v>#REF!</v>
      </c>
      <c r="BL73" s="47" t="e">
        <f t="shared" si="24"/>
        <v>#REF!</v>
      </c>
      <c r="BM73" s="1" t="e">
        <f t="shared" si="25"/>
        <v>#REF!</v>
      </c>
      <c r="BN73" s="47" t="e">
        <f t="shared" si="26"/>
        <v>#REF!</v>
      </c>
      <c r="BO73" s="1" t="e">
        <f t="shared" si="27"/>
        <v>#REF!</v>
      </c>
      <c r="BP73" s="48" t="e">
        <f t="shared" si="28"/>
        <v>#REF!</v>
      </c>
      <c r="BQ73" s="48" t="e">
        <f t="shared" si="44"/>
        <v>#REF!</v>
      </c>
      <c r="BR73" t="e">
        <f t="shared" si="29"/>
        <v>#REF!</v>
      </c>
    </row>
    <row r="74" spans="1:70" x14ac:dyDescent="0.25">
      <c r="A74" t="str">
        <f t="shared" si="18"/>
        <v>High Needs topups</v>
      </c>
      <c r="B74" s="71">
        <v>44026</v>
      </c>
      <c r="C74" s="70">
        <f>Schools!A63</f>
        <v>3023513</v>
      </c>
      <c r="D74" t="str">
        <f>VLOOKUP(C74,Schools!A:B,2,0)</f>
        <v>Menorah Primary School</v>
      </c>
      <c r="E74" t="str">
        <f>VLOOKUP(C74,Schools!$A:$Z,3,0)</f>
        <v>M</v>
      </c>
      <c r="F74" s="72" t="e">
        <f>SUMIFS(#REF!,#REF!,C74,#REF!, SEN!L74)</f>
        <v>#REF!</v>
      </c>
      <c r="G74" s="70" t="s">
        <v>1227</v>
      </c>
      <c r="H74" s="70" t="s">
        <v>1688</v>
      </c>
      <c r="I74" t="str">
        <f t="shared" si="19"/>
        <v>various/543965</v>
      </c>
      <c r="J74">
        <f>VLOOKUP(C74,Schools!$A:$Z,9,0)</f>
        <v>400007</v>
      </c>
      <c r="K74" s="70" t="s">
        <v>487</v>
      </c>
      <c r="L74" s="70" t="s">
        <v>381</v>
      </c>
      <c r="M74" s="70" t="s">
        <v>530</v>
      </c>
      <c r="N74" t="str">
        <f>VLOOKUP(C74,Schools!A:D,4,0)</f>
        <v>Primary</v>
      </c>
      <c r="O74" s="70" t="s">
        <v>1689</v>
      </c>
      <c r="P74">
        <f t="shared" si="20"/>
        <v>543965</v>
      </c>
      <c r="Q74" s="73" t="e">
        <f>SUMIFS(#REF!,#REF!,$C74,#REF!,$L74)</f>
        <v>#REF!</v>
      </c>
      <c r="R74" s="73" t="e">
        <f>SUMIFS(#REF!,#REF!,$C74,#REF!,$L74)</f>
        <v>#REF!</v>
      </c>
      <c r="S74" s="73" t="e">
        <f>SUMIFS(#REF!,#REF!,$C74,#REF!,$L74)</f>
        <v>#REF!</v>
      </c>
      <c r="T74" s="73" t="e">
        <f>SUMIFS(#REF!,#REF!,$C74,#REF!,$L74)</f>
        <v>#REF!</v>
      </c>
      <c r="U74" s="73" t="e">
        <f>SUMIFS(#REF!,#REF!,$C74,#REF!,$L74)</f>
        <v>#REF!</v>
      </c>
      <c r="V74" s="73" t="e">
        <f>SUMIFS(#REF!,#REF!,$C74,#REF!,$L74)</f>
        <v>#REF!</v>
      </c>
      <c r="W74" s="73" t="e">
        <f>SUMIFS(#REF!,#REF!,$C74,#REF!,$L74)</f>
        <v>#REF!</v>
      </c>
      <c r="X74" s="73" t="e">
        <f>SUMIFS(#REF!,#REF!,$C74,#REF!,$L74)</f>
        <v>#REF!</v>
      </c>
      <c r="Y74" s="73" t="e">
        <f>SUMIFS(#REF!,#REF!,$C74,#REF!,$L74)</f>
        <v>#REF!</v>
      </c>
      <c r="Z74" s="73" t="e">
        <f>SUMIFS(#REF!,#REF!,$C74,#REF!,$L74)</f>
        <v>#REF!</v>
      </c>
      <c r="AA74" s="73" t="e">
        <f>SUMIFS(#REF!,#REF!,$C74,#REF!,$L74)</f>
        <v>#REF!</v>
      </c>
      <c r="AB74" s="73" t="e">
        <f>SUMIFS(#REF!,#REF!,$C74,#REF!,$L74)</f>
        <v>#REF!</v>
      </c>
      <c r="AC74" s="47" t="e">
        <f t="shared" si="33"/>
        <v>#REF!</v>
      </c>
      <c r="AD74" s="47" t="e">
        <f t="shared" si="34"/>
        <v>#REF!</v>
      </c>
      <c r="AE74" s="73" t="e">
        <f>SUMIFS(#REF!,#REF!,$C74,#REF!,$L74)</f>
        <v>#REF!</v>
      </c>
      <c r="AF74" s="73" t="e">
        <f>SUMIFS(#REF!,#REF!,$C74,#REF!,$L74)</f>
        <v>#REF!</v>
      </c>
      <c r="AG74" s="73" t="e">
        <f>SUMIFS(#REF!,#REF!,$C74,#REF!,$L74)</f>
        <v>#REF!</v>
      </c>
      <c r="AJ74" s="70" t="s">
        <v>1687</v>
      </c>
      <c r="AK74" t="e">
        <f t="shared" si="35"/>
        <v>#REF!</v>
      </c>
      <c r="AL74" s="6" t="e">
        <f t="shared" si="46"/>
        <v>#REF!</v>
      </c>
      <c r="AM74" s="6" t="e">
        <f t="shared" si="46"/>
        <v>#REF!</v>
      </c>
      <c r="AN74" s="6" t="e">
        <f t="shared" si="46"/>
        <v>#REF!</v>
      </c>
      <c r="AO74" s="6" t="e">
        <f t="shared" si="46"/>
        <v>#REF!</v>
      </c>
      <c r="AP74" s="6" t="e">
        <f t="shared" si="46"/>
        <v>#REF!</v>
      </c>
      <c r="AQ74" s="6" t="e">
        <f t="shared" si="46"/>
        <v>#REF!</v>
      </c>
      <c r="AR74" s="6" t="e">
        <f t="shared" si="46"/>
        <v>#REF!</v>
      </c>
      <c r="AS74" s="6" t="e">
        <f t="shared" si="46"/>
        <v>#REF!</v>
      </c>
      <c r="AT74" s="6" t="e">
        <f t="shared" si="46"/>
        <v>#REF!</v>
      </c>
      <c r="AU74" s="6" t="e">
        <f t="shared" si="46"/>
        <v>#REF!</v>
      </c>
      <c r="AV74" s="6" t="e">
        <f t="shared" si="46"/>
        <v>#REF!</v>
      </c>
      <c r="AW74" s="6" t="e">
        <f t="shared" si="46"/>
        <v>#REF!</v>
      </c>
      <c r="AX74" t="e">
        <f t="shared" si="36"/>
        <v>#REF!</v>
      </c>
      <c r="AY74" s="6" t="e">
        <f t="shared" si="21"/>
        <v>#REF!</v>
      </c>
      <c r="AZ74" s="48" t="e">
        <f t="shared" si="37"/>
        <v>#REF!</v>
      </c>
      <c r="BA74" s="74" t="e">
        <f t="shared" si="38"/>
        <v>#REF!</v>
      </c>
      <c r="BD74" s="3" t="str">
        <f>VLOOKUP(C74,Schools!A:Q,17,0)</f>
        <v>A</v>
      </c>
      <c r="BE74" s="47" t="e">
        <f t="shared" si="39"/>
        <v>#REF!</v>
      </c>
      <c r="BF74" s="47" t="e">
        <f t="shared" si="40"/>
        <v>#REF!</v>
      </c>
      <c r="BG74" s="47" t="e">
        <f t="shared" si="41"/>
        <v>#REF!</v>
      </c>
      <c r="BH74" s="47" t="e">
        <f t="shared" si="42"/>
        <v>#REF!</v>
      </c>
      <c r="BI74" s="48" t="e">
        <f t="shared" si="22"/>
        <v>#REF!</v>
      </c>
      <c r="BJ74" s="47" t="e">
        <f t="shared" si="43"/>
        <v>#REF!</v>
      </c>
      <c r="BK74" s="6" t="e">
        <f t="shared" si="23"/>
        <v>#REF!</v>
      </c>
      <c r="BL74" s="47" t="e">
        <f t="shared" si="24"/>
        <v>#REF!</v>
      </c>
      <c r="BM74" s="1" t="e">
        <f t="shared" si="25"/>
        <v>#REF!</v>
      </c>
      <c r="BN74" s="47" t="e">
        <f t="shared" si="26"/>
        <v>#REF!</v>
      </c>
      <c r="BO74" s="1" t="e">
        <f t="shared" si="27"/>
        <v>#REF!</v>
      </c>
      <c r="BP74" s="48" t="e">
        <f t="shared" si="28"/>
        <v>#REF!</v>
      </c>
      <c r="BQ74" s="48" t="e">
        <f t="shared" si="44"/>
        <v>#REF!</v>
      </c>
      <c r="BR74" t="e">
        <f t="shared" si="29"/>
        <v>#REF!</v>
      </c>
    </row>
    <row r="75" spans="1:70" x14ac:dyDescent="0.25">
      <c r="A75" t="str">
        <f t="shared" si="18"/>
        <v>High Needs topups</v>
      </c>
      <c r="B75" s="71">
        <v>44026</v>
      </c>
      <c r="C75" s="70">
        <f>Schools!A64</f>
        <v>3022048</v>
      </c>
      <c r="D75" t="str">
        <f>VLOOKUP(C75,Schools!A:B,2,0)</f>
        <v>Millbrook Park CE Primary School</v>
      </c>
      <c r="E75" t="str">
        <f>VLOOKUP(C75,Schools!$A:$Z,3,0)</f>
        <v>A</v>
      </c>
      <c r="F75" s="72" t="e">
        <f>SUMIFS(#REF!,#REF!,C75,#REF!, SEN!L75)</f>
        <v>#REF!</v>
      </c>
      <c r="G75" s="70" t="s">
        <v>1227</v>
      </c>
      <c r="H75" s="70" t="s">
        <v>1688</v>
      </c>
      <c r="I75" t="str">
        <f t="shared" si="19"/>
        <v>various/516500</v>
      </c>
      <c r="J75">
        <f>VLOOKUP(C75,Schools!$A:$Z,9,0)</f>
        <v>155126</v>
      </c>
      <c r="K75" s="70" t="s">
        <v>487</v>
      </c>
      <c r="L75" s="70" t="s">
        <v>381</v>
      </c>
      <c r="M75" s="70" t="s">
        <v>530</v>
      </c>
      <c r="N75" t="str">
        <f>VLOOKUP(C75,Schools!A:D,4,0)</f>
        <v>Primary</v>
      </c>
      <c r="O75" s="70" t="s">
        <v>1689</v>
      </c>
      <c r="P75">
        <f t="shared" si="20"/>
        <v>516500</v>
      </c>
      <c r="Q75" s="73" t="e">
        <f>SUMIFS(#REF!,#REF!,$C75,#REF!,$L75)</f>
        <v>#REF!</v>
      </c>
      <c r="R75" s="73" t="e">
        <f>SUMIFS(#REF!,#REF!,$C75,#REF!,$L75)</f>
        <v>#REF!</v>
      </c>
      <c r="S75" s="73" t="e">
        <f>SUMIFS(#REF!,#REF!,$C75,#REF!,$L75)</f>
        <v>#REF!</v>
      </c>
      <c r="T75" s="73" t="e">
        <f>SUMIFS(#REF!,#REF!,$C75,#REF!,$L75)</f>
        <v>#REF!</v>
      </c>
      <c r="U75" s="73" t="e">
        <f>SUMIFS(#REF!,#REF!,$C75,#REF!,$L75)</f>
        <v>#REF!</v>
      </c>
      <c r="V75" s="73" t="e">
        <f>SUMIFS(#REF!,#REF!,$C75,#REF!,$L75)</f>
        <v>#REF!</v>
      </c>
      <c r="W75" s="73" t="e">
        <f>SUMIFS(#REF!,#REF!,$C75,#REF!,$L75)</f>
        <v>#REF!</v>
      </c>
      <c r="X75" s="73" t="e">
        <f>SUMIFS(#REF!,#REF!,$C75,#REF!,$L75)</f>
        <v>#REF!</v>
      </c>
      <c r="Y75" s="73" t="e">
        <f>SUMIFS(#REF!,#REF!,$C75,#REF!,$L75)</f>
        <v>#REF!</v>
      </c>
      <c r="Z75" s="73" t="e">
        <f>SUMIFS(#REF!,#REF!,$C75,#REF!,$L75)</f>
        <v>#REF!</v>
      </c>
      <c r="AA75" s="73" t="e">
        <f>SUMIFS(#REF!,#REF!,$C75,#REF!,$L75)</f>
        <v>#REF!</v>
      </c>
      <c r="AB75" s="73" t="e">
        <f>SUMIFS(#REF!,#REF!,$C75,#REF!,$L75)</f>
        <v>#REF!</v>
      </c>
      <c r="AC75" s="47" t="e">
        <f t="shared" si="33"/>
        <v>#REF!</v>
      </c>
      <c r="AD75" s="47" t="e">
        <f t="shared" si="34"/>
        <v>#REF!</v>
      </c>
      <c r="AE75" s="73" t="e">
        <f>SUMIFS(#REF!,#REF!,$C75,#REF!,$L75)</f>
        <v>#REF!</v>
      </c>
      <c r="AF75" s="73" t="e">
        <f>SUMIFS(#REF!,#REF!,$C75,#REF!,$L75)</f>
        <v>#REF!</v>
      </c>
      <c r="AG75" s="73" t="e">
        <f>SUMIFS(#REF!,#REF!,$C75,#REF!,$L75)</f>
        <v>#REF!</v>
      </c>
      <c r="AJ75" s="70" t="s">
        <v>1687</v>
      </c>
      <c r="AK75" t="e">
        <f t="shared" si="35"/>
        <v>#REF!</v>
      </c>
      <c r="AL75" s="6" t="e">
        <f t="shared" si="46"/>
        <v>#REF!</v>
      </c>
      <c r="AM75" s="6" t="e">
        <f t="shared" si="46"/>
        <v>#REF!</v>
      </c>
      <c r="AN75" s="6" t="e">
        <f t="shared" si="46"/>
        <v>#REF!</v>
      </c>
      <c r="AO75" s="6" t="e">
        <f t="shared" si="46"/>
        <v>#REF!</v>
      </c>
      <c r="AP75" s="6" t="e">
        <f t="shared" si="46"/>
        <v>#REF!</v>
      </c>
      <c r="AQ75" s="6" t="e">
        <f t="shared" si="46"/>
        <v>#REF!</v>
      </c>
      <c r="AR75" s="6" t="e">
        <f t="shared" si="46"/>
        <v>#REF!</v>
      </c>
      <c r="AS75" s="6" t="e">
        <f t="shared" si="46"/>
        <v>#REF!</v>
      </c>
      <c r="AT75" s="6" t="e">
        <f t="shared" si="46"/>
        <v>#REF!</v>
      </c>
      <c r="AU75" s="6" t="e">
        <f t="shared" si="46"/>
        <v>#REF!</v>
      </c>
      <c r="AV75" s="6" t="e">
        <f t="shared" si="46"/>
        <v>#REF!</v>
      </c>
      <c r="AW75" s="6" t="e">
        <f t="shared" si="46"/>
        <v>#REF!</v>
      </c>
      <c r="AX75" t="e">
        <f t="shared" si="36"/>
        <v>#REF!</v>
      </c>
      <c r="AY75" s="6" t="e">
        <f t="shared" si="21"/>
        <v>#REF!</v>
      </c>
      <c r="AZ75" s="48" t="e">
        <f t="shared" si="37"/>
        <v>#REF!</v>
      </c>
      <c r="BA75" s="74" t="e">
        <f t="shared" si="38"/>
        <v>#REF!</v>
      </c>
      <c r="BD75" s="3" t="str">
        <f>VLOOKUP(C75,Schools!A:Q,17,0)</f>
        <v>Academy</v>
      </c>
      <c r="BE75" s="47" t="e">
        <f t="shared" si="39"/>
        <v>#REF!</v>
      </c>
      <c r="BF75" s="47" t="e">
        <f t="shared" si="40"/>
        <v>#REF!</v>
      </c>
      <c r="BG75" s="47" t="e">
        <f t="shared" si="41"/>
        <v>#REF!</v>
      </c>
      <c r="BH75" s="47" t="e">
        <f t="shared" si="42"/>
        <v>#REF!</v>
      </c>
      <c r="BI75" s="48" t="e">
        <f t="shared" si="22"/>
        <v>#REF!</v>
      </c>
      <c r="BJ75" s="47" t="e">
        <f t="shared" si="43"/>
        <v>#REF!</v>
      </c>
      <c r="BK75" s="6" t="e">
        <f t="shared" si="23"/>
        <v>#REF!</v>
      </c>
      <c r="BL75" s="47" t="e">
        <f t="shared" si="24"/>
        <v>#REF!</v>
      </c>
      <c r="BM75" s="1" t="e">
        <f t="shared" si="25"/>
        <v>#REF!</v>
      </c>
      <c r="BN75" s="47" t="e">
        <f t="shared" si="26"/>
        <v>#REF!</v>
      </c>
      <c r="BO75" s="1" t="e">
        <f t="shared" si="27"/>
        <v>#REF!</v>
      </c>
      <c r="BP75" s="48" t="e">
        <f t="shared" si="28"/>
        <v>#REF!</v>
      </c>
      <c r="BQ75" s="48" t="e">
        <f t="shared" si="44"/>
        <v>#REF!</v>
      </c>
      <c r="BR75" t="e">
        <f t="shared" si="29"/>
        <v>#REF!</v>
      </c>
    </row>
    <row r="76" spans="1:70" x14ac:dyDescent="0.25">
      <c r="A76" t="str">
        <f t="shared" si="18"/>
        <v>High Needs topups</v>
      </c>
      <c r="B76" s="71">
        <v>44026</v>
      </c>
      <c r="C76" s="70">
        <f>Schools!A65</f>
        <v>3023305</v>
      </c>
      <c r="D76" t="str">
        <f>VLOOKUP(C76,Schools!A:B,2,0)</f>
        <v>Monken Hadley C E Primary School</v>
      </c>
      <c r="E76" t="str">
        <f>VLOOKUP(C76,Schools!$A:$Z,3,0)</f>
        <v>M</v>
      </c>
      <c r="F76" s="72" t="e">
        <f>SUMIFS(#REF!,#REF!,C76,#REF!, SEN!L76)</f>
        <v>#REF!</v>
      </c>
      <c r="G76" s="70" t="s">
        <v>1227</v>
      </c>
      <c r="H76" s="70" t="s">
        <v>1688</v>
      </c>
      <c r="I76" t="str">
        <f t="shared" si="19"/>
        <v>various/543965</v>
      </c>
      <c r="J76">
        <f>VLOOKUP(C76,Schools!$A:$Z,9,0)</f>
        <v>400086</v>
      </c>
      <c r="K76" s="70" t="s">
        <v>487</v>
      </c>
      <c r="L76" s="70" t="s">
        <v>381</v>
      </c>
      <c r="M76" s="70" t="s">
        <v>530</v>
      </c>
      <c r="N76" t="str">
        <f>VLOOKUP(C76,Schools!A:D,4,0)</f>
        <v>Primary</v>
      </c>
      <c r="O76" s="70" t="s">
        <v>1689</v>
      </c>
      <c r="P76">
        <f t="shared" si="20"/>
        <v>543965</v>
      </c>
      <c r="Q76" s="73" t="e">
        <f>SUMIFS(#REF!,#REF!,$C76,#REF!,$L76)</f>
        <v>#REF!</v>
      </c>
      <c r="R76" s="73" t="e">
        <f>SUMIFS(#REF!,#REF!,$C76,#REF!,$L76)</f>
        <v>#REF!</v>
      </c>
      <c r="S76" s="73" t="e">
        <f>SUMIFS(#REF!,#REF!,$C76,#REF!,$L76)</f>
        <v>#REF!</v>
      </c>
      <c r="T76" s="73" t="e">
        <f>SUMIFS(#REF!,#REF!,$C76,#REF!,$L76)</f>
        <v>#REF!</v>
      </c>
      <c r="U76" s="73" t="e">
        <f>SUMIFS(#REF!,#REF!,$C76,#REF!,$L76)</f>
        <v>#REF!</v>
      </c>
      <c r="V76" s="73" t="e">
        <f>SUMIFS(#REF!,#REF!,$C76,#REF!,$L76)</f>
        <v>#REF!</v>
      </c>
      <c r="W76" s="73" t="e">
        <f>SUMIFS(#REF!,#REF!,$C76,#REF!,$L76)</f>
        <v>#REF!</v>
      </c>
      <c r="X76" s="73" t="e">
        <f>SUMIFS(#REF!,#REF!,$C76,#REF!,$L76)</f>
        <v>#REF!</v>
      </c>
      <c r="Y76" s="73" t="e">
        <f>SUMIFS(#REF!,#REF!,$C76,#REF!,$L76)</f>
        <v>#REF!</v>
      </c>
      <c r="Z76" s="73" t="e">
        <f>SUMIFS(#REF!,#REF!,$C76,#REF!,$L76)</f>
        <v>#REF!</v>
      </c>
      <c r="AA76" s="73" t="e">
        <f>SUMIFS(#REF!,#REF!,$C76,#REF!,$L76)</f>
        <v>#REF!</v>
      </c>
      <c r="AB76" s="73" t="e">
        <f>SUMIFS(#REF!,#REF!,$C76,#REF!,$L76)</f>
        <v>#REF!</v>
      </c>
      <c r="AC76" s="47" t="e">
        <f t="shared" si="33"/>
        <v>#REF!</v>
      </c>
      <c r="AD76" s="47" t="e">
        <f t="shared" si="34"/>
        <v>#REF!</v>
      </c>
      <c r="AE76" s="73" t="e">
        <f>SUMIFS(#REF!,#REF!,$C76,#REF!,$L76)</f>
        <v>#REF!</v>
      </c>
      <c r="AF76" s="73" t="e">
        <f>SUMIFS(#REF!,#REF!,$C76,#REF!,$L76)</f>
        <v>#REF!</v>
      </c>
      <c r="AG76" s="73" t="e">
        <f>SUMIFS(#REF!,#REF!,$C76,#REF!,$L76)</f>
        <v>#REF!</v>
      </c>
      <c r="AJ76" s="70" t="s">
        <v>1687</v>
      </c>
      <c r="AK76" t="e">
        <f t="shared" si="35"/>
        <v>#REF!</v>
      </c>
      <c r="AL76" s="6" t="e">
        <f t="shared" si="46"/>
        <v>#REF!</v>
      </c>
      <c r="AM76" s="6" t="e">
        <f t="shared" si="46"/>
        <v>#REF!</v>
      </c>
      <c r="AN76" s="6" t="e">
        <f t="shared" si="46"/>
        <v>#REF!</v>
      </c>
      <c r="AO76" s="6" t="e">
        <f t="shared" si="46"/>
        <v>#REF!</v>
      </c>
      <c r="AP76" s="6" t="e">
        <f t="shared" si="46"/>
        <v>#REF!</v>
      </c>
      <c r="AQ76" s="6" t="e">
        <f t="shared" si="46"/>
        <v>#REF!</v>
      </c>
      <c r="AR76" s="6" t="e">
        <f t="shared" si="46"/>
        <v>#REF!</v>
      </c>
      <c r="AS76" s="6" t="e">
        <f t="shared" si="46"/>
        <v>#REF!</v>
      </c>
      <c r="AT76" s="6" t="e">
        <f t="shared" si="46"/>
        <v>#REF!</v>
      </c>
      <c r="AU76" s="6" t="e">
        <f t="shared" si="46"/>
        <v>#REF!</v>
      </c>
      <c r="AV76" s="6" t="e">
        <f t="shared" si="46"/>
        <v>#REF!</v>
      </c>
      <c r="AW76" s="6" t="e">
        <f t="shared" si="46"/>
        <v>#REF!</v>
      </c>
      <c r="AX76" t="e">
        <f t="shared" si="36"/>
        <v>#REF!</v>
      </c>
      <c r="AY76" s="6" t="e">
        <f t="shared" si="21"/>
        <v>#REF!</v>
      </c>
      <c r="AZ76" s="48" t="e">
        <f t="shared" si="37"/>
        <v>#REF!</v>
      </c>
      <c r="BA76" s="74" t="e">
        <f t="shared" si="38"/>
        <v>#REF!</v>
      </c>
      <c r="BD76" s="3" t="str">
        <f>VLOOKUP(C76,Schools!A:Q,17,0)</f>
        <v>A</v>
      </c>
      <c r="BE76" s="47" t="e">
        <f t="shared" si="39"/>
        <v>#REF!</v>
      </c>
      <c r="BF76" s="47" t="e">
        <f t="shared" si="40"/>
        <v>#REF!</v>
      </c>
      <c r="BG76" s="47" t="e">
        <f t="shared" si="41"/>
        <v>#REF!</v>
      </c>
      <c r="BH76" s="47" t="e">
        <f t="shared" si="42"/>
        <v>#REF!</v>
      </c>
      <c r="BI76" s="48" t="e">
        <f t="shared" si="22"/>
        <v>#REF!</v>
      </c>
      <c r="BJ76" s="47" t="e">
        <f t="shared" si="43"/>
        <v>#REF!</v>
      </c>
      <c r="BK76" s="6" t="e">
        <f t="shared" si="23"/>
        <v>#REF!</v>
      </c>
      <c r="BL76" s="47" t="e">
        <f t="shared" si="24"/>
        <v>#REF!</v>
      </c>
      <c r="BM76" s="1" t="e">
        <f t="shared" si="25"/>
        <v>#REF!</v>
      </c>
      <c r="BN76" s="47" t="e">
        <f t="shared" si="26"/>
        <v>#REF!</v>
      </c>
      <c r="BO76" s="1" t="e">
        <f t="shared" si="27"/>
        <v>#REF!</v>
      </c>
      <c r="BP76" s="48" t="e">
        <f t="shared" si="28"/>
        <v>#REF!</v>
      </c>
      <c r="BQ76" s="48" t="e">
        <f t="shared" si="44"/>
        <v>#REF!</v>
      </c>
      <c r="BR76" t="e">
        <f t="shared" si="29"/>
        <v>#REF!</v>
      </c>
    </row>
    <row r="77" spans="1:70" x14ac:dyDescent="0.25">
      <c r="A77" t="str">
        <f t="shared" si="18"/>
        <v>High Needs topups</v>
      </c>
      <c r="B77" s="71">
        <v>44026</v>
      </c>
      <c r="C77" s="70">
        <f>Schools!A66</f>
        <v>3022042</v>
      </c>
      <c r="D77" t="str">
        <f>VLOOKUP(C77,Schools!A:B,2,0)</f>
        <v>Monkfrith School</v>
      </c>
      <c r="E77" t="str">
        <f>VLOOKUP(C77,Schools!$A:$Z,3,0)</f>
        <v>M</v>
      </c>
      <c r="F77" s="72" t="e">
        <f>SUMIFS(#REF!,#REF!,C77,#REF!, SEN!L77)</f>
        <v>#REF!</v>
      </c>
      <c r="G77" s="70" t="s">
        <v>1227</v>
      </c>
      <c r="H77" s="70" t="s">
        <v>1688</v>
      </c>
      <c r="I77" t="str">
        <f t="shared" si="19"/>
        <v>various/543965</v>
      </c>
      <c r="J77">
        <f>VLOOKUP(C77,Schools!$A:$Z,9,0)</f>
        <v>400048</v>
      </c>
      <c r="K77" s="70" t="s">
        <v>487</v>
      </c>
      <c r="L77" s="70" t="s">
        <v>381</v>
      </c>
      <c r="M77" s="70" t="s">
        <v>530</v>
      </c>
      <c r="N77" t="str">
        <f>VLOOKUP(C77,Schools!A:D,4,0)</f>
        <v>Primary</v>
      </c>
      <c r="O77" s="70" t="s">
        <v>1689</v>
      </c>
      <c r="P77">
        <f t="shared" si="20"/>
        <v>543965</v>
      </c>
      <c r="Q77" s="73" t="e">
        <f>SUMIFS(#REF!,#REF!,$C77,#REF!,$L77)</f>
        <v>#REF!</v>
      </c>
      <c r="R77" s="73" t="e">
        <f>SUMIFS(#REF!,#REF!,$C77,#REF!,$L77)</f>
        <v>#REF!</v>
      </c>
      <c r="S77" s="73" t="e">
        <f>SUMIFS(#REF!,#REF!,$C77,#REF!,$L77)</f>
        <v>#REF!</v>
      </c>
      <c r="T77" s="73" t="e">
        <f>SUMIFS(#REF!,#REF!,$C77,#REF!,$L77)</f>
        <v>#REF!</v>
      </c>
      <c r="U77" s="73" t="e">
        <f>SUMIFS(#REF!,#REF!,$C77,#REF!,$L77)</f>
        <v>#REF!</v>
      </c>
      <c r="V77" s="73" t="e">
        <f>SUMIFS(#REF!,#REF!,$C77,#REF!,$L77)</f>
        <v>#REF!</v>
      </c>
      <c r="W77" s="73" t="e">
        <f>SUMIFS(#REF!,#REF!,$C77,#REF!,$L77)</f>
        <v>#REF!</v>
      </c>
      <c r="X77" s="73" t="e">
        <f>SUMIFS(#REF!,#REF!,$C77,#REF!,$L77)</f>
        <v>#REF!</v>
      </c>
      <c r="Y77" s="73" t="e">
        <f>SUMIFS(#REF!,#REF!,$C77,#REF!,$L77)</f>
        <v>#REF!</v>
      </c>
      <c r="Z77" s="73" t="e">
        <f>SUMIFS(#REF!,#REF!,$C77,#REF!,$L77)</f>
        <v>#REF!</v>
      </c>
      <c r="AA77" s="73" t="e">
        <f>SUMIFS(#REF!,#REF!,$C77,#REF!,$L77)</f>
        <v>#REF!</v>
      </c>
      <c r="AB77" s="73" t="e">
        <f>SUMIFS(#REF!,#REF!,$C77,#REF!,$L77)</f>
        <v>#REF!</v>
      </c>
      <c r="AC77" s="47" t="e">
        <f t="shared" si="33"/>
        <v>#REF!</v>
      </c>
      <c r="AD77" s="47" t="e">
        <f t="shared" si="34"/>
        <v>#REF!</v>
      </c>
      <c r="AE77" s="73" t="e">
        <f>SUMIFS(#REF!,#REF!,$C77,#REF!,$L77)</f>
        <v>#REF!</v>
      </c>
      <c r="AF77" s="73" t="e">
        <f>SUMIFS(#REF!,#REF!,$C77,#REF!,$L77)</f>
        <v>#REF!</v>
      </c>
      <c r="AG77" s="73" t="e">
        <f>SUMIFS(#REF!,#REF!,$C77,#REF!,$L77)</f>
        <v>#REF!</v>
      </c>
      <c r="AJ77" s="70" t="s">
        <v>1687</v>
      </c>
      <c r="AK77" t="e">
        <f t="shared" si="35"/>
        <v>#REF!</v>
      </c>
      <c r="AL77" s="6" t="e">
        <f t="shared" si="46"/>
        <v>#REF!</v>
      </c>
      <c r="AM77" s="6" t="e">
        <f t="shared" si="46"/>
        <v>#REF!</v>
      </c>
      <c r="AN77" s="6" t="e">
        <f t="shared" si="46"/>
        <v>#REF!</v>
      </c>
      <c r="AO77" s="6" t="e">
        <f t="shared" si="46"/>
        <v>#REF!</v>
      </c>
      <c r="AP77" s="6" t="e">
        <f t="shared" si="46"/>
        <v>#REF!</v>
      </c>
      <c r="AQ77" s="6" t="e">
        <f t="shared" si="46"/>
        <v>#REF!</v>
      </c>
      <c r="AR77" s="6" t="e">
        <f t="shared" si="46"/>
        <v>#REF!</v>
      </c>
      <c r="AS77" s="6" t="e">
        <f t="shared" si="46"/>
        <v>#REF!</v>
      </c>
      <c r="AT77" s="6" t="e">
        <f t="shared" si="46"/>
        <v>#REF!</v>
      </c>
      <c r="AU77" s="6" t="e">
        <f t="shared" si="46"/>
        <v>#REF!</v>
      </c>
      <c r="AV77" s="6" t="e">
        <f t="shared" si="46"/>
        <v>#REF!</v>
      </c>
      <c r="AW77" s="6" t="e">
        <f t="shared" si="46"/>
        <v>#REF!</v>
      </c>
      <c r="AX77" t="e">
        <f t="shared" si="36"/>
        <v>#REF!</v>
      </c>
      <c r="AY77" s="6" t="e">
        <f t="shared" si="21"/>
        <v>#REF!</v>
      </c>
      <c r="AZ77" s="48" t="e">
        <f t="shared" si="37"/>
        <v>#REF!</v>
      </c>
      <c r="BA77" s="74" t="e">
        <f t="shared" si="38"/>
        <v>#REF!</v>
      </c>
      <c r="BD77" s="3" t="str">
        <f>VLOOKUP(C77,Schools!A:Q,17,0)</f>
        <v>D</v>
      </c>
      <c r="BE77" s="47" t="e">
        <f t="shared" si="39"/>
        <v>#REF!</v>
      </c>
      <c r="BF77" s="47" t="e">
        <f t="shared" si="40"/>
        <v>#REF!</v>
      </c>
      <c r="BG77" s="47" t="e">
        <f t="shared" si="41"/>
        <v>#REF!</v>
      </c>
      <c r="BH77" s="47" t="e">
        <f t="shared" si="42"/>
        <v>#REF!</v>
      </c>
      <c r="BI77" s="48" t="e">
        <f t="shared" si="22"/>
        <v>#REF!</v>
      </c>
      <c r="BJ77" s="47" t="e">
        <f t="shared" si="43"/>
        <v>#REF!</v>
      </c>
      <c r="BK77" s="6" t="e">
        <f t="shared" si="23"/>
        <v>#REF!</v>
      </c>
      <c r="BL77" s="47" t="e">
        <f t="shared" si="24"/>
        <v>#REF!</v>
      </c>
      <c r="BM77" s="1" t="e">
        <f t="shared" si="25"/>
        <v>#REF!</v>
      </c>
      <c r="BN77" s="47" t="e">
        <f t="shared" si="26"/>
        <v>#REF!</v>
      </c>
      <c r="BO77" s="1" t="e">
        <f t="shared" si="27"/>
        <v>#REF!</v>
      </c>
      <c r="BP77" s="48" t="e">
        <f t="shared" si="28"/>
        <v>#REF!</v>
      </c>
      <c r="BQ77" s="48" t="e">
        <f t="shared" si="44"/>
        <v>#REF!</v>
      </c>
      <c r="BR77" t="e">
        <f t="shared" si="29"/>
        <v>#REF!</v>
      </c>
    </row>
    <row r="78" spans="1:70" x14ac:dyDescent="0.25">
      <c r="A78" t="str">
        <f t="shared" si="18"/>
        <v>High Needs topups</v>
      </c>
      <c r="B78" s="71">
        <v>44026</v>
      </c>
      <c r="C78" s="70">
        <f>Schools!A67</f>
        <v>3022044</v>
      </c>
      <c r="D78" t="str">
        <f>VLOOKUP(C78,Schools!A:B,2,0)</f>
        <v>Moss Hall Infant School</v>
      </c>
      <c r="E78" t="str">
        <f>VLOOKUP(C78,Schools!$A:$Z,3,0)</f>
        <v>M</v>
      </c>
      <c r="F78" s="72" t="e">
        <f>SUMIFS(#REF!,#REF!,C78,#REF!, SEN!L78)</f>
        <v>#REF!</v>
      </c>
      <c r="G78" s="70" t="s">
        <v>1227</v>
      </c>
      <c r="H78" s="70" t="s">
        <v>1688</v>
      </c>
      <c r="I78" t="str">
        <f t="shared" si="19"/>
        <v>various/543965</v>
      </c>
      <c r="J78">
        <f>VLOOKUP(C78,Schools!$A:$Z,9,0)</f>
        <v>400087</v>
      </c>
      <c r="K78" s="70" t="s">
        <v>487</v>
      </c>
      <c r="L78" s="70" t="s">
        <v>381</v>
      </c>
      <c r="M78" s="70" t="s">
        <v>530</v>
      </c>
      <c r="N78" t="str">
        <f>VLOOKUP(C78,Schools!A:D,4,0)</f>
        <v>Primary</v>
      </c>
      <c r="O78" s="70" t="s">
        <v>1689</v>
      </c>
      <c r="P78">
        <f t="shared" si="20"/>
        <v>543965</v>
      </c>
      <c r="Q78" s="73" t="e">
        <f>SUMIFS(#REF!,#REF!,$C78,#REF!,$L78)</f>
        <v>#REF!</v>
      </c>
      <c r="R78" s="73" t="e">
        <f>SUMIFS(#REF!,#REF!,$C78,#REF!,$L78)</f>
        <v>#REF!</v>
      </c>
      <c r="S78" s="73" t="e">
        <f>SUMIFS(#REF!,#REF!,$C78,#REF!,$L78)</f>
        <v>#REF!</v>
      </c>
      <c r="T78" s="73" t="e">
        <f>SUMIFS(#REF!,#REF!,$C78,#REF!,$L78)</f>
        <v>#REF!</v>
      </c>
      <c r="U78" s="73" t="e">
        <f>SUMIFS(#REF!,#REF!,$C78,#REF!,$L78)</f>
        <v>#REF!</v>
      </c>
      <c r="V78" s="73" t="e">
        <f>SUMIFS(#REF!,#REF!,$C78,#REF!,$L78)</f>
        <v>#REF!</v>
      </c>
      <c r="W78" s="73" t="e">
        <f>SUMIFS(#REF!,#REF!,$C78,#REF!,$L78)</f>
        <v>#REF!</v>
      </c>
      <c r="X78" s="73" t="e">
        <f>SUMIFS(#REF!,#REF!,$C78,#REF!,$L78)</f>
        <v>#REF!</v>
      </c>
      <c r="Y78" s="73" t="e">
        <f>SUMIFS(#REF!,#REF!,$C78,#REF!,$L78)</f>
        <v>#REF!</v>
      </c>
      <c r="Z78" s="73" t="e">
        <f>SUMIFS(#REF!,#REF!,$C78,#REF!,$L78)</f>
        <v>#REF!</v>
      </c>
      <c r="AA78" s="73" t="e">
        <f>SUMIFS(#REF!,#REF!,$C78,#REF!,$L78)</f>
        <v>#REF!</v>
      </c>
      <c r="AB78" s="73" t="e">
        <f>SUMIFS(#REF!,#REF!,$C78,#REF!,$L78)</f>
        <v>#REF!</v>
      </c>
      <c r="AC78" s="47" t="e">
        <f t="shared" si="33"/>
        <v>#REF!</v>
      </c>
      <c r="AD78" s="47" t="e">
        <f t="shared" si="34"/>
        <v>#REF!</v>
      </c>
      <c r="AE78" s="73" t="e">
        <f>SUMIFS(#REF!,#REF!,$C78,#REF!,$L78)</f>
        <v>#REF!</v>
      </c>
      <c r="AF78" s="73" t="e">
        <f>SUMIFS(#REF!,#REF!,$C78,#REF!,$L78)</f>
        <v>#REF!</v>
      </c>
      <c r="AG78" s="73" t="e">
        <f>SUMIFS(#REF!,#REF!,$C78,#REF!,$L78)</f>
        <v>#REF!</v>
      </c>
      <c r="AJ78" s="70" t="s">
        <v>1687</v>
      </c>
      <c r="AK78" t="e">
        <f t="shared" si="35"/>
        <v>#REF!</v>
      </c>
      <c r="AL78" s="6" t="e">
        <f t="shared" si="46"/>
        <v>#REF!</v>
      </c>
      <c r="AM78" s="6" t="e">
        <f t="shared" si="46"/>
        <v>#REF!</v>
      </c>
      <c r="AN78" s="6" t="e">
        <f t="shared" si="46"/>
        <v>#REF!</v>
      </c>
      <c r="AO78" s="6" t="e">
        <f t="shared" si="46"/>
        <v>#REF!</v>
      </c>
      <c r="AP78" s="6" t="e">
        <f t="shared" si="46"/>
        <v>#REF!</v>
      </c>
      <c r="AQ78" s="6" t="e">
        <f t="shared" si="46"/>
        <v>#REF!</v>
      </c>
      <c r="AR78" s="6" t="e">
        <f t="shared" si="46"/>
        <v>#REF!</v>
      </c>
      <c r="AS78" s="6" t="e">
        <f t="shared" si="46"/>
        <v>#REF!</v>
      </c>
      <c r="AT78" s="6" t="e">
        <f t="shared" si="46"/>
        <v>#REF!</v>
      </c>
      <c r="AU78" s="6" t="e">
        <f t="shared" si="46"/>
        <v>#REF!</v>
      </c>
      <c r="AV78" s="6" t="e">
        <f t="shared" si="46"/>
        <v>#REF!</v>
      </c>
      <c r="AW78" s="6" t="e">
        <f t="shared" si="46"/>
        <v>#REF!</v>
      </c>
      <c r="AX78" t="e">
        <f t="shared" si="36"/>
        <v>#REF!</v>
      </c>
      <c r="AY78" s="6" t="e">
        <f t="shared" si="21"/>
        <v>#REF!</v>
      </c>
      <c r="AZ78" s="48" t="e">
        <f t="shared" si="37"/>
        <v>#REF!</v>
      </c>
      <c r="BA78" s="74" t="e">
        <f t="shared" si="38"/>
        <v>#REF!</v>
      </c>
      <c r="BD78" s="3" t="str">
        <f>VLOOKUP(C78,Schools!A:Q,17,0)</f>
        <v>A</v>
      </c>
      <c r="BE78" s="47" t="e">
        <f t="shared" si="39"/>
        <v>#REF!</v>
      </c>
      <c r="BF78" s="47" t="e">
        <f t="shared" si="40"/>
        <v>#REF!</v>
      </c>
      <c r="BG78" s="47" t="e">
        <f t="shared" si="41"/>
        <v>#REF!</v>
      </c>
      <c r="BH78" s="47" t="e">
        <f t="shared" si="42"/>
        <v>#REF!</v>
      </c>
      <c r="BI78" s="48" t="e">
        <f t="shared" si="22"/>
        <v>#REF!</v>
      </c>
      <c r="BJ78" s="47" t="e">
        <f t="shared" si="43"/>
        <v>#REF!</v>
      </c>
      <c r="BK78" s="6" t="e">
        <f t="shared" si="23"/>
        <v>#REF!</v>
      </c>
      <c r="BL78" s="47" t="e">
        <f t="shared" si="24"/>
        <v>#REF!</v>
      </c>
      <c r="BM78" s="1" t="e">
        <f t="shared" si="25"/>
        <v>#REF!</v>
      </c>
      <c r="BN78" s="47" t="e">
        <f t="shared" si="26"/>
        <v>#REF!</v>
      </c>
      <c r="BO78" s="1" t="e">
        <f t="shared" si="27"/>
        <v>#REF!</v>
      </c>
      <c r="BP78" s="48" t="e">
        <f t="shared" si="28"/>
        <v>#REF!</v>
      </c>
      <c r="BQ78" s="48" t="e">
        <f t="shared" si="44"/>
        <v>#REF!</v>
      </c>
      <c r="BR78" t="e">
        <f t="shared" si="29"/>
        <v>#REF!</v>
      </c>
    </row>
    <row r="79" spans="1:70" x14ac:dyDescent="0.25">
      <c r="A79" t="str">
        <f t="shared" si="18"/>
        <v>High Needs topups</v>
      </c>
      <c r="B79" s="71">
        <v>44026</v>
      </c>
      <c r="C79" s="70">
        <f>Schools!A68</f>
        <v>3022043</v>
      </c>
      <c r="D79" t="str">
        <f>VLOOKUP(C79,Schools!A:B,2,0)</f>
        <v>Moss Hall Junior School</v>
      </c>
      <c r="E79" t="str">
        <f>VLOOKUP(C79,Schools!$A:$Z,3,0)</f>
        <v>M</v>
      </c>
      <c r="F79" s="72" t="e">
        <f>SUMIFS(#REF!,#REF!,C79,#REF!, SEN!L79)</f>
        <v>#REF!</v>
      </c>
      <c r="G79" s="70" t="s">
        <v>1227</v>
      </c>
      <c r="H79" s="70" t="s">
        <v>1688</v>
      </c>
      <c r="I79" t="str">
        <f t="shared" si="19"/>
        <v>various/543965</v>
      </c>
      <c r="J79">
        <f>VLOOKUP(C79,Schools!$A:$Z,9,0)</f>
        <v>400088</v>
      </c>
      <c r="K79" s="70" t="s">
        <v>487</v>
      </c>
      <c r="L79" s="70" t="s">
        <v>381</v>
      </c>
      <c r="M79" s="70" t="s">
        <v>530</v>
      </c>
      <c r="N79" t="str">
        <f>VLOOKUP(C79,Schools!A:D,4,0)</f>
        <v>Primary</v>
      </c>
      <c r="O79" s="70" t="s">
        <v>1689</v>
      </c>
      <c r="P79">
        <f t="shared" si="20"/>
        <v>543965</v>
      </c>
      <c r="Q79" s="73" t="e">
        <f>SUMIFS(#REF!,#REF!,$C79,#REF!,$L79)</f>
        <v>#REF!</v>
      </c>
      <c r="R79" s="73" t="e">
        <f>SUMIFS(#REF!,#REF!,$C79,#REF!,$L79)</f>
        <v>#REF!</v>
      </c>
      <c r="S79" s="73" t="e">
        <f>SUMIFS(#REF!,#REF!,$C79,#REF!,$L79)</f>
        <v>#REF!</v>
      </c>
      <c r="T79" s="73" t="e">
        <f>SUMIFS(#REF!,#REF!,$C79,#REF!,$L79)</f>
        <v>#REF!</v>
      </c>
      <c r="U79" s="73" t="e">
        <f>SUMIFS(#REF!,#REF!,$C79,#REF!,$L79)</f>
        <v>#REF!</v>
      </c>
      <c r="V79" s="73" t="e">
        <f>SUMIFS(#REF!,#REF!,$C79,#REF!,$L79)</f>
        <v>#REF!</v>
      </c>
      <c r="W79" s="73" t="e">
        <f>SUMIFS(#REF!,#REF!,$C79,#REF!,$L79)</f>
        <v>#REF!</v>
      </c>
      <c r="X79" s="73" t="e">
        <f>SUMIFS(#REF!,#REF!,$C79,#REF!,$L79)</f>
        <v>#REF!</v>
      </c>
      <c r="Y79" s="73" t="e">
        <f>SUMIFS(#REF!,#REF!,$C79,#REF!,$L79)</f>
        <v>#REF!</v>
      </c>
      <c r="Z79" s="73" t="e">
        <f>SUMIFS(#REF!,#REF!,$C79,#REF!,$L79)</f>
        <v>#REF!</v>
      </c>
      <c r="AA79" s="73" t="e">
        <f>SUMIFS(#REF!,#REF!,$C79,#REF!,$L79)</f>
        <v>#REF!</v>
      </c>
      <c r="AB79" s="73" t="e">
        <f>SUMIFS(#REF!,#REF!,$C79,#REF!,$L79)</f>
        <v>#REF!</v>
      </c>
      <c r="AC79" s="47" t="e">
        <f t="shared" si="33"/>
        <v>#REF!</v>
      </c>
      <c r="AD79" s="47" t="e">
        <f t="shared" si="34"/>
        <v>#REF!</v>
      </c>
      <c r="AE79" s="73" t="e">
        <f>SUMIFS(#REF!,#REF!,$C79,#REF!,$L79)</f>
        <v>#REF!</v>
      </c>
      <c r="AF79" s="73" t="e">
        <f>SUMIFS(#REF!,#REF!,$C79,#REF!,$L79)</f>
        <v>#REF!</v>
      </c>
      <c r="AG79" s="73" t="e">
        <f>SUMIFS(#REF!,#REF!,$C79,#REF!,$L79)</f>
        <v>#REF!</v>
      </c>
      <c r="AJ79" s="70" t="s">
        <v>1687</v>
      </c>
      <c r="AK79" t="e">
        <f t="shared" si="35"/>
        <v>#REF!</v>
      </c>
      <c r="AL79" s="6" t="e">
        <f t="shared" si="46"/>
        <v>#REF!</v>
      </c>
      <c r="AM79" s="6" t="e">
        <f t="shared" si="46"/>
        <v>#REF!</v>
      </c>
      <c r="AN79" s="6" t="e">
        <f t="shared" si="46"/>
        <v>#REF!</v>
      </c>
      <c r="AO79" s="6" t="e">
        <f t="shared" si="46"/>
        <v>#REF!</v>
      </c>
      <c r="AP79" s="6" t="e">
        <f t="shared" si="46"/>
        <v>#REF!</v>
      </c>
      <c r="AQ79" s="6" t="e">
        <f t="shared" si="46"/>
        <v>#REF!</v>
      </c>
      <c r="AR79" s="6" t="e">
        <f t="shared" si="46"/>
        <v>#REF!</v>
      </c>
      <c r="AS79" s="6" t="e">
        <f t="shared" si="46"/>
        <v>#REF!</v>
      </c>
      <c r="AT79" s="6" t="e">
        <f t="shared" si="46"/>
        <v>#REF!</v>
      </c>
      <c r="AU79" s="6" t="e">
        <f t="shared" si="46"/>
        <v>#REF!</v>
      </c>
      <c r="AV79" s="6" t="e">
        <f t="shared" si="46"/>
        <v>#REF!</v>
      </c>
      <c r="AW79" s="6" t="e">
        <f t="shared" si="46"/>
        <v>#REF!</v>
      </c>
      <c r="AX79" t="e">
        <f t="shared" si="36"/>
        <v>#REF!</v>
      </c>
      <c r="AY79" s="6" t="e">
        <f t="shared" si="21"/>
        <v>#REF!</v>
      </c>
      <c r="AZ79" s="48" t="e">
        <f t="shared" si="37"/>
        <v>#REF!</v>
      </c>
      <c r="BA79" s="74" t="e">
        <f t="shared" si="38"/>
        <v>#REF!</v>
      </c>
      <c r="BD79" s="3" t="str">
        <f>VLOOKUP(C79,Schools!A:Q,17,0)</f>
        <v>A</v>
      </c>
      <c r="BE79" s="47" t="e">
        <f t="shared" si="39"/>
        <v>#REF!</v>
      </c>
      <c r="BF79" s="47" t="e">
        <f t="shared" si="40"/>
        <v>#REF!</v>
      </c>
      <c r="BG79" s="47" t="e">
        <f t="shared" si="41"/>
        <v>#REF!</v>
      </c>
      <c r="BH79" s="47" t="e">
        <f t="shared" si="42"/>
        <v>#REF!</v>
      </c>
      <c r="BI79" s="48" t="e">
        <f t="shared" si="22"/>
        <v>#REF!</v>
      </c>
      <c r="BJ79" s="47" t="e">
        <f t="shared" si="43"/>
        <v>#REF!</v>
      </c>
      <c r="BK79" s="6" t="e">
        <f t="shared" si="23"/>
        <v>#REF!</v>
      </c>
      <c r="BL79" s="47" t="e">
        <f t="shared" si="24"/>
        <v>#REF!</v>
      </c>
      <c r="BM79" s="1" t="e">
        <f t="shared" si="25"/>
        <v>#REF!</v>
      </c>
      <c r="BN79" s="47" t="e">
        <f t="shared" si="26"/>
        <v>#REF!</v>
      </c>
      <c r="BO79" s="1" t="e">
        <f t="shared" si="27"/>
        <v>#REF!</v>
      </c>
      <c r="BP79" s="48" t="e">
        <f t="shared" si="28"/>
        <v>#REF!</v>
      </c>
      <c r="BQ79" s="48" t="e">
        <f t="shared" si="44"/>
        <v>#REF!</v>
      </c>
      <c r="BR79" t="e">
        <f t="shared" si="29"/>
        <v>#REF!</v>
      </c>
    </row>
    <row r="80" spans="1:70" x14ac:dyDescent="0.25">
      <c r="A80" t="str">
        <f t="shared" si="18"/>
        <v>High Needs topups</v>
      </c>
      <c r="B80" s="71">
        <v>44026</v>
      </c>
      <c r="C80" s="70">
        <f>Schools!A69</f>
        <v>3022053</v>
      </c>
      <c r="D80" t="str">
        <f>VLOOKUP(C80,Schools!A:B,2,0)</f>
        <v>Noam Primary School</v>
      </c>
      <c r="E80" t="str">
        <f>VLOOKUP(C80,Schools!$A:$Z,3,0)</f>
        <v>M</v>
      </c>
      <c r="F80" s="72" t="e">
        <f>SUMIFS(#REF!,#REF!,C80,#REF!, SEN!L80)</f>
        <v>#REF!</v>
      </c>
      <c r="G80" s="70" t="s">
        <v>1227</v>
      </c>
      <c r="H80" s="70" t="s">
        <v>1688</v>
      </c>
      <c r="I80" t="str">
        <f t="shared" si="19"/>
        <v>various/543965</v>
      </c>
      <c r="J80">
        <f>VLOOKUP(C80,Schools!$A:$Z,9,0)</f>
        <v>158733</v>
      </c>
      <c r="K80" s="70" t="s">
        <v>487</v>
      </c>
      <c r="L80" s="70" t="s">
        <v>381</v>
      </c>
      <c r="M80" s="70" t="s">
        <v>530</v>
      </c>
      <c r="N80" t="str">
        <f>VLOOKUP(C80,Schools!A:D,4,0)</f>
        <v>Primary</v>
      </c>
      <c r="O80" s="70" t="s">
        <v>1689</v>
      </c>
      <c r="P80">
        <f t="shared" si="20"/>
        <v>543965</v>
      </c>
      <c r="Q80" s="73" t="e">
        <f>SUMIFS(#REF!,#REF!,$C80,#REF!,$L80)</f>
        <v>#REF!</v>
      </c>
      <c r="R80" s="73" t="e">
        <f>SUMIFS(#REF!,#REF!,$C80,#REF!,$L80)</f>
        <v>#REF!</v>
      </c>
      <c r="S80" s="73" t="e">
        <f>SUMIFS(#REF!,#REF!,$C80,#REF!,$L80)</f>
        <v>#REF!</v>
      </c>
      <c r="T80" s="73" t="e">
        <f>SUMIFS(#REF!,#REF!,$C80,#REF!,$L80)</f>
        <v>#REF!</v>
      </c>
      <c r="U80" s="73" t="e">
        <f>SUMIFS(#REF!,#REF!,$C80,#REF!,$L80)</f>
        <v>#REF!</v>
      </c>
      <c r="V80" s="73" t="e">
        <f>SUMIFS(#REF!,#REF!,$C80,#REF!,$L80)</f>
        <v>#REF!</v>
      </c>
      <c r="W80" s="73" t="e">
        <f>SUMIFS(#REF!,#REF!,$C80,#REF!,$L80)</f>
        <v>#REF!</v>
      </c>
      <c r="X80" s="73" t="e">
        <f>SUMIFS(#REF!,#REF!,$C80,#REF!,$L80)</f>
        <v>#REF!</v>
      </c>
      <c r="Y80" s="73" t="e">
        <f>SUMIFS(#REF!,#REF!,$C80,#REF!,$L80)</f>
        <v>#REF!</v>
      </c>
      <c r="Z80" s="73" t="e">
        <f>SUMIFS(#REF!,#REF!,$C80,#REF!,$L80)</f>
        <v>#REF!</v>
      </c>
      <c r="AA80" s="73" t="e">
        <f>SUMIFS(#REF!,#REF!,$C80,#REF!,$L80)</f>
        <v>#REF!</v>
      </c>
      <c r="AB80" s="73" t="e">
        <f>SUMIFS(#REF!,#REF!,$C80,#REF!,$L80)</f>
        <v>#REF!</v>
      </c>
      <c r="AC80" s="47" t="e">
        <f t="shared" si="33"/>
        <v>#REF!</v>
      </c>
      <c r="AD80" s="47" t="e">
        <f t="shared" si="34"/>
        <v>#REF!</v>
      </c>
      <c r="AE80" s="73" t="e">
        <f>SUMIFS(#REF!,#REF!,$C80,#REF!,$L80)</f>
        <v>#REF!</v>
      </c>
      <c r="AF80" s="73" t="e">
        <f>SUMIFS(#REF!,#REF!,$C80,#REF!,$L80)</f>
        <v>#REF!</v>
      </c>
      <c r="AG80" s="73" t="e">
        <f>SUMIFS(#REF!,#REF!,$C80,#REF!,$L80)</f>
        <v>#REF!</v>
      </c>
      <c r="AJ80" s="70" t="s">
        <v>1687</v>
      </c>
      <c r="AK80" t="e">
        <f t="shared" si="35"/>
        <v>#REF!</v>
      </c>
      <c r="AL80" s="6" t="e">
        <f t="shared" ref="AL80:AW89" si="47">ROUND($F80*AL$18,2)*$AK80</f>
        <v>#REF!</v>
      </c>
      <c r="AM80" s="6" t="e">
        <f t="shared" si="47"/>
        <v>#REF!</v>
      </c>
      <c r="AN80" s="6" t="e">
        <f t="shared" si="47"/>
        <v>#REF!</v>
      </c>
      <c r="AO80" s="6" t="e">
        <f t="shared" si="47"/>
        <v>#REF!</v>
      </c>
      <c r="AP80" s="6" t="e">
        <f t="shared" si="47"/>
        <v>#REF!</v>
      </c>
      <c r="AQ80" s="6" t="e">
        <f t="shared" si="47"/>
        <v>#REF!</v>
      </c>
      <c r="AR80" s="6" t="e">
        <f t="shared" si="47"/>
        <v>#REF!</v>
      </c>
      <c r="AS80" s="6" t="e">
        <f t="shared" si="47"/>
        <v>#REF!</v>
      </c>
      <c r="AT80" s="6" t="e">
        <f t="shared" si="47"/>
        <v>#REF!</v>
      </c>
      <c r="AU80" s="6" t="e">
        <f t="shared" si="47"/>
        <v>#REF!</v>
      </c>
      <c r="AV80" s="6" t="e">
        <f t="shared" si="47"/>
        <v>#REF!</v>
      </c>
      <c r="AW80" s="6" t="e">
        <f t="shared" si="47"/>
        <v>#REF!</v>
      </c>
      <c r="AX80" t="e">
        <f t="shared" si="36"/>
        <v>#REF!</v>
      </c>
      <c r="AY80" s="6" t="e">
        <f t="shared" si="21"/>
        <v>#REF!</v>
      </c>
      <c r="AZ80" s="48" t="e">
        <f t="shared" si="37"/>
        <v>#REF!</v>
      </c>
      <c r="BA80" s="74" t="e">
        <f t="shared" si="38"/>
        <v>#REF!</v>
      </c>
      <c r="BD80" s="3" t="str">
        <f>VLOOKUP(C80,Schools!A:Q,17,0)</f>
        <v>B</v>
      </c>
      <c r="BE80" s="47" t="e">
        <f t="shared" si="39"/>
        <v>#REF!</v>
      </c>
      <c r="BF80" s="47" t="e">
        <f t="shared" si="40"/>
        <v>#REF!</v>
      </c>
      <c r="BG80" s="47" t="e">
        <f t="shared" si="41"/>
        <v>#REF!</v>
      </c>
      <c r="BH80" s="47" t="e">
        <f t="shared" si="42"/>
        <v>#REF!</v>
      </c>
      <c r="BI80" s="48" t="e">
        <f t="shared" si="22"/>
        <v>#REF!</v>
      </c>
      <c r="BJ80" s="47" t="e">
        <f t="shared" si="43"/>
        <v>#REF!</v>
      </c>
      <c r="BK80" s="6" t="e">
        <f t="shared" si="23"/>
        <v>#REF!</v>
      </c>
      <c r="BL80" s="47" t="e">
        <f t="shared" si="24"/>
        <v>#REF!</v>
      </c>
      <c r="BM80" s="1" t="e">
        <f t="shared" si="25"/>
        <v>#REF!</v>
      </c>
      <c r="BN80" s="47" t="e">
        <f t="shared" si="26"/>
        <v>#REF!</v>
      </c>
      <c r="BO80" s="1" t="e">
        <f t="shared" si="27"/>
        <v>#REF!</v>
      </c>
      <c r="BP80" s="48" t="e">
        <f t="shared" si="28"/>
        <v>#REF!</v>
      </c>
      <c r="BQ80" s="48" t="e">
        <f t="shared" si="44"/>
        <v>#REF!</v>
      </c>
      <c r="BR80" t="e">
        <f t="shared" si="29"/>
        <v>#REF!</v>
      </c>
    </row>
    <row r="81" spans="1:70" x14ac:dyDescent="0.25">
      <c r="A81" t="str">
        <f t="shared" si="18"/>
        <v>High Needs topups</v>
      </c>
      <c r="B81" s="71">
        <v>44026</v>
      </c>
      <c r="C81" s="70">
        <f>Schools!A70</f>
        <v>3022045</v>
      </c>
      <c r="D81" t="str">
        <f>VLOOKUP(C81,Schools!A:B,2,0)</f>
        <v>Northside School</v>
      </c>
      <c r="E81" t="str">
        <f>VLOOKUP(C81,Schools!$A:$Z,3,0)</f>
        <v>M</v>
      </c>
      <c r="F81" s="72" t="e">
        <f>SUMIFS(#REF!,#REF!,C81,#REF!, SEN!L81)</f>
        <v>#REF!</v>
      </c>
      <c r="G81" s="70" t="s">
        <v>1227</v>
      </c>
      <c r="H81" s="70" t="s">
        <v>1688</v>
      </c>
      <c r="I81" t="str">
        <f t="shared" si="19"/>
        <v>various/543965</v>
      </c>
      <c r="J81">
        <f>VLOOKUP(C81,Schools!$A:$Z,9,0)</f>
        <v>400089</v>
      </c>
      <c r="K81" s="70" t="s">
        <v>487</v>
      </c>
      <c r="L81" s="70" t="s">
        <v>381</v>
      </c>
      <c r="M81" s="70" t="s">
        <v>530</v>
      </c>
      <c r="N81" t="str">
        <f>VLOOKUP(C81,Schools!A:D,4,0)</f>
        <v>Primary</v>
      </c>
      <c r="O81" s="70" t="s">
        <v>1689</v>
      </c>
      <c r="P81">
        <f t="shared" si="20"/>
        <v>543965</v>
      </c>
      <c r="Q81" s="73" t="e">
        <f>SUMIFS(#REF!,#REF!,$C81,#REF!,$L81)</f>
        <v>#REF!</v>
      </c>
      <c r="R81" s="73" t="e">
        <f>SUMIFS(#REF!,#REF!,$C81,#REF!,$L81)</f>
        <v>#REF!</v>
      </c>
      <c r="S81" s="73" t="e">
        <f>SUMIFS(#REF!,#REF!,$C81,#REF!,$L81)</f>
        <v>#REF!</v>
      </c>
      <c r="T81" s="73" t="e">
        <f>SUMIFS(#REF!,#REF!,$C81,#REF!,$L81)</f>
        <v>#REF!</v>
      </c>
      <c r="U81" s="73" t="e">
        <f>SUMIFS(#REF!,#REF!,$C81,#REF!,$L81)</f>
        <v>#REF!</v>
      </c>
      <c r="V81" s="73" t="e">
        <f>SUMIFS(#REF!,#REF!,$C81,#REF!,$L81)</f>
        <v>#REF!</v>
      </c>
      <c r="W81" s="73" t="e">
        <f>SUMIFS(#REF!,#REF!,$C81,#REF!,$L81)</f>
        <v>#REF!</v>
      </c>
      <c r="X81" s="73" t="e">
        <f>SUMIFS(#REF!,#REF!,$C81,#REF!,$L81)</f>
        <v>#REF!</v>
      </c>
      <c r="Y81" s="73" t="e">
        <f>SUMIFS(#REF!,#REF!,$C81,#REF!,$L81)</f>
        <v>#REF!</v>
      </c>
      <c r="Z81" s="73" t="e">
        <f>SUMIFS(#REF!,#REF!,$C81,#REF!,$L81)</f>
        <v>#REF!</v>
      </c>
      <c r="AA81" s="73" t="e">
        <f>SUMIFS(#REF!,#REF!,$C81,#REF!,$L81)</f>
        <v>#REF!</v>
      </c>
      <c r="AB81" s="73" t="e">
        <f>SUMIFS(#REF!,#REF!,$C81,#REF!,$L81)</f>
        <v>#REF!</v>
      </c>
      <c r="AC81" s="47" t="e">
        <f t="shared" si="33"/>
        <v>#REF!</v>
      </c>
      <c r="AD81" s="47" t="e">
        <f t="shared" si="34"/>
        <v>#REF!</v>
      </c>
      <c r="AE81" s="73" t="e">
        <f>SUMIFS(#REF!,#REF!,$C81,#REF!,$L81)</f>
        <v>#REF!</v>
      </c>
      <c r="AF81" s="73" t="e">
        <f>SUMIFS(#REF!,#REF!,$C81,#REF!,$L81)</f>
        <v>#REF!</v>
      </c>
      <c r="AG81" s="73" t="e">
        <f>SUMIFS(#REF!,#REF!,$C81,#REF!,$L81)</f>
        <v>#REF!</v>
      </c>
      <c r="AJ81" s="70" t="s">
        <v>1687</v>
      </c>
      <c r="AK81" t="e">
        <f t="shared" si="35"/>
        <v>#REF!</v>
      </c>
      <c r="AL81" s="6" t="e">
        <f t="shared" si="47"/>
        <v>#REF!</v>
      </c>
      <c r="AM81" s="6" t="e">
        <f t="shared" si="47"/>
        <v>#REF!</v>
      </c>
      <c r="AN81" s="6" t="e">
        <f t="shared" si="47"/>
        <v>#REF!</v>
      </c>
      <c r="AO81" s="6" t="e">
        <f t="shared" si="47"/>
        <v>#REF!</v>
      </c>
      <c r="AP81" s="6" t="e">
        <f t="shared" si="47"/>
        <v>#REF!</v>
      </c>
      <c r="AQ81" s="6" t="e">
        <f t="shared" si="47"/>
        <v>#REF!</v>
      </c>
      <c r="AR81" s="6" t="e">
        <f t="shared" si="47"/>
        <v>#REF!</v>
      </c>
      <c r="AS81" s="6" t="e">
        <f t="shared" si="47"/>
        <v>#REF!</v>
      </c>
      <c r="AT81" s="6" t="e">
        <f t="shared" si="47"/>
        <v>#REF!</v>
      </c>
      <c r="AU81" s="6" t="e">
        <f t="shared" si="47"/>
        <v>#REF!</v>
      </c>
      <c r="AV81" s="6" t="e">
        <f t="shared" si="47"/>
        <v>#REF!</v>
      </c>
      <c r="AW81" s="6" t="e">
        <f t="shared" si="47"/>
        <v>#REF!</v>
      </c>
      <c r="AX81" t="e">
        <f t="shared" si="36"/>
        <v>#REF!</v>
      </c>
      <c r="AY81" s="6" t="e">
        <f t="shared" si="21"/>
        <v>#REF!</v>
      </c>
      <c r="AZ81" s="48" t="e">
        <f t="shared" si="37"/>
        <v>#REF!</v>
      </c>
      <c r="BA81" s="74" t="e">
        <f t="shared" si="38"/>
        <v>#REF!</v>
      </c>
      <c r="BD81" s="3" t="str">
        <f>VLOOKUP(C81,Schools!A:Q,17,0)</f>
        <v>A</v>
      </c>
      <c r="BE81" s="47" t="e">
        <f t="shared" si="39"/>
        <v>#REF!</v>
      </c>
      <c r="BF81" s="47" t="e">
        <f t="shared" si="40"/>
        <v>#REF!</v>
      </c>
      <c r="BG81" s="47" t="e">
        <f t="shared" si="41"/>
        <v>#REF!</v>
      </c>
      <c r="BH81" s="47" t="e">
        <f t="shared" si="42"/>
        <v>#REF!</v>
      </c>
      <c r="BI81" s="48" t="e">
        <f t="shared" si="22"/>
        <v>#REF!</v>
      </c>
      <c r="BJ81" s="47" t="e">
        <f t="shared" si="43"/>
        <v>#REF!</v>
      </c>
      <c r="BK81" s="6" t="e">
        <f t="shared" si="23"/>
        <v>#REF!</v>
      </c>
      <c r="BL81" s="47" t="e">
        <f t="shared" si="24"/>
        <v>#REF!</v>
      </c>
      <c r="BM81" s="1" t="e">
        <f t="shared" si="25"/>
        <v>#REF!</v>
      </c>
      <c r="BN81" s="47" t="e">
        <f t="shared" si="26"/>
        <v>#REF!</v>
      </c>
      <c r="BO81" s="1" t="e">
        <f t="shared" si="27"/>
        <v>#REF!</v>
      </c>
      <c r="BP81" s="48" t="e">
        <f t="shared" si="28"/>
        <v>#REF!</v>
      </c>
      <c r="BQ81" s="48" t="e">
        <f t="shared" si="44"/>
        <v>#REF!</v>
      </c>
      <c r="BR81" t="e">
        <f t="shared" si="29"/>
        <v>#REF!</v>
      </c>
    </row>
    <row r="82" spans="1:70" x14ac:dyDescent="0.25">
      <c r="A82" t="str">
        <f t="shared" si="18"/>
        <v>High Needs topups</v>
      </c>
      <c r="B82" s="71">
        <v>44026</v>
      </c>
      <c r="C82" s="70">
        <f>Schools!A71</f>
        <v>3022077</v>
      </c>
      <c r="D82" t="str">
        <f>VLOOKUP(C82,Schools!A:B,2,0)</f>
        <v>Orion Primary School</v>
      </c>
      <c r="E82" t="str">
        <f>VLOOKUP(C82,Schools!$A:$Z,3,0)</f>
        <v>M</v>
      </c>
      <c r="F82" s="72" t="e">
        <f>SUMIFS(#REF!,#REF!,C82,#REF!, SEN!L82)</f>
        <v>#REF!</v>
      </c>
      <c r="G82" s="70" t="s">
        <v>1227</v>
      </c>
      <c r="H82" s="70" t="s">
        <v>1688</v>
      </c>
      <c r="I82" t="str">
        <f t="shared" si="19"/>
        <v>various/543965</v>
      </c>
      <c r="J82">
        <f>VLOOKUP(C82,Schools!$A:$Z,9,0)</f>
        <v>400113</v>
      </c>
      <c r="K82" s="70" t="s">
        <v>487</v>
      </c>
      <c r="L82" s="70" t="s">
        <v>381</v>
      </c>
      <c r="M82" s="70" t="s">
        <v>530</v>
      </c>
      <c r="N82" t="str">
        <f>VLOOKUP(C82,Schools!A:D,4,0)</f>
        <v>Primary</v>
      </c>
      <c r="O82" s="70" t="s">
        <v>1689</v>
      </c>
      <c r="P82">
        <f t="shared" si="20"/>
        <v>543965</v>
      </c>
      <c r="Q82" s="73" t="e">
        <f>SUMIFS(#REF!,#REF!,$C82,#REF!,$L82)</f>
        <v>#REF!</v>
      </c>
      <c r="R82" s="73" t="e">
        <f>SUMIFS(#REF!,#REF!,$C82,#REF!,$L82)</f>
        <v>#REF!</v>
      </c>
      <c r="S82" s="73" t="e">
        <f>SUMIFS(#REF!,#REF!,$C82,#REF!,$L82)</f>
        <v>#REF!</v>
      </c>
      <c r="T82" s="73" t="e">
        <f>SUMIFS(#REF!,#REF!,$C82,#REF!,$L82)</f>
        <v>#REF!</v>
      </c>
      <c r="U82" s="73" t="e">
        <f>SUMIFS(#REF!,#REF!,$C82,#REF!,$L82)</f>
        <v>#REF!</v>
      </c>
      <c r="V82" s="73" t="e">
        <f>SUMIFS(#REF!,#REF!,$C82,#REF!,$L82)</f>
        <v>#REF!</v>
      </c>
      <c r="W82" s="73" t="e">
        <f>SUMIFS(#REF!,#REF!,$C82,#REF!,$L82)</f>
        <v>#REF!</v>
      </c>
      <c r="X82" s="73" t="e">
        <f>SUMIFS(#REF!,#REF!,$C82,#REF!,$L82)</f>
        <v>#REF!</v>
      </c>
      <c r="Y82" s="73" t="e">
        <f>SUMIFS(#REF!,#REF!,$C82,#REF!,$L82)</f>
        <v>#REF!</v>
      </c>
      <c r="Z82" s="73" t="e">
        <f>SUMIFS(#REF!,#REF!,$C82,#REF!,$L82)</f>
        <v>#REF!</v>
      </c>
      <c r="AA82" s="73" t="e">
        <f>SUMIFS(#REF!,#REF!,$C82,#REF!,$L82)</f>
        <v>#REF!</v>
      </c>
      <c r="AB82" s="73" t="e">
        <f>SUMIFS(#REF!,#REF!,$C82,#REF!,$L82)</f>
        <v>#REF!</v>
      </c>
      <c r="AC82" s="47" t="e">
        <f t="shared" si="33"/>
        <v>#REF!</v>
      </c>
      <c r="AD82" s="47" t="e">
        <f t="shared" si="34"/>
        <v>#REF!</v>
      </c>
      <c r="AE82" s="73" t="e">
        <f>SUMIFS(#REF!,#REF!,$C82,#REF!,$L82)</f>
        <v>#REF!</v>
      </c>
      <c r="AF82" s="73" t="e">
        <f>SUMIFS(#REF!,#REF!,$C82,#REF!,$L82)</f>
        <v>#REF!</v>
      </c>
      <c r="AG82" s="73" t="e">
        <f>SUMIFS(#REF!,#REF!,$C82,#REF!,$L82)</f>
        <v>#REF!</v>
      </c>
      <c r="AJ82" s="70" t="s">
        <v>1687</v>
      </c>
      <c r="AK82" t="e">
        <f t="shared" si="35"/>
        <v>#REF!</v>
      </c>
      <c r="AL82" s="6" t="e">
        <f t="shared" si="47"/>
        <v>#REF!</v>
      </c>
      <c r="AM82" s="6" t="e">
        <f t="shared" si="47"/>
        <v>#REF!</v>
      </c>
      <c r="AN82" s="6" t="e">
        <f t="shared" si="47"/>
        <v>#REF!</v>
      </c>
      <c r="AO82" s="6" t="e">
        <f t="shared" si="47"/>
        <v>#REF!</v>
      </c>
      <c r="AP82" s="6" t="e">
        <f t="shared" si="47"/>
        <v>#REF!</v>
      </c>
      <c r="AQ82" s="6" t="e">
        <f t="shared" si="47"/>
        <v>#REF!</v>
      </c>
      <c r="AR82" s="6" t="e">
        <f t="shared" si="47"/>
        <v>#REF!</v>
      </c>
      <c r="AS82" s="6" t="e">
        <f t="shared" si="47"/>
        <v>#REF!</v>
      </c>
      <c r="AT82" s="6" t="e">
        <f t="shared" si="47"/>
        <v>#REF!</v>
      </c>
      <c r="AU82" s="6" t="e">
        <f t="shared" si="47"/>
        <v>#REF!</v>
      </c>
      <c r="AV82" s="6" t="e">
        <f t="shared" si="47"/>
        <v>#REF!</v>
      </c>
      <c r="AW82" s="6" t="e">
        <f t="shared" si="47"/>
        <v>#REF!</v>
      </c>
      <c r="AX82" t="e">
        <f t="shared" si="36"/>
        <v>#REF!</v>
      </c>
      <c r="AY82" s="6" t="e">
        <f t="shared" si="21"/>
        <v>#REF!</v>
      </c>
      <c r="AZ82" s="48" t="e">
        <f t="shared" si="37"/>
        <v>#REF!</v>
      </c>
      <c r="BA82" s="74" t="e">
        <f t="shared" si="38"/>
        <v>#REF!</v>
      </c>
      <c r="BD82" s="3" t="str">
        <f>VLOOKUP(C82,Schools!A:Q,17,0)</f>
        <v>A</v>
      </c>
      <c r="BE82" s="47" t="e">
        <f t="shared" si="39"/>
        <v>#REF!</v>
      </c>
      <c r="BF82" s="47" t="e">
        <f t="shared" si="40"/>
        <v>#REF!</v>
      </c>
      <c r="BG82" s="47" t="e">
        <f t="shared" si="41"/>
        <v>#REF!</v>
      </c>
      <c r="BH82" s="47" t="e">
        <f t="shared" si="42"/>
        <v>#REF!</v>
      </c>
      <c r="BI82" s="48" t="e">
        <f t="shared" si="22"/>
        <v>#REF!</v>
      </c>
      <c r="BJ82" s="47" t="e">
        <f t="shared" si="43"/>
        <v>#REF!</v>
      </c>
      <c r="BK82" s="6" t="e">
        <f t="shared" si="23"/>
        <v>#REF!</v>
      </c>
      <c r="BL82" s="47" t="e">
        <f t="shared" si="24"/>
        <v>#REF!</v>
      </c>
      <c r="BM82" s="1" t="e">
        <f t="shared" si="25"/>
        <v>#REF!</v>
      </c>
      <c r="BN82" s="47" t="e">
        <f t="shared" si="26"/>
        <v>#REF!</v>
      </c>
      <c r="BO82" s="1" t="e">
        <f t="shared" si="27"/>
        <v>#REF!</v>
      </c>
      <c r="BP82" s="48" t="e">
        <f t="shared" si="28"/>
        <v>#REF!</v>
      </c>
      <c r="BQ82" s="48" t="e">
        <f t="shared" si="44"/>
        <v>#REF!</v>
      </c>
      <c r="BR82" t="e">
        <f t="shared" si="29"/>
        <v>#REF!</v>
      </c>
    </row>
    <row r="83" spans="1:70" x14ac:dyDescent="0.25">
      <c r="A83" t="str">
        <f t="shared" si="18"/>
        <v>High Needs topups</v>
      </c>
      <c r="B83" s="71">
        <v>44026</v>
      </c>
      <c r="C83" s="70">
        <f>Schools!A72</f>
        <v>3025201</v>
      </c>
      <c r="D83" t="str">
        <f>VLOOKUP(C83,Schools!A:B,2,0)</f>
        <v>Osidge Primary School</v>
      </c>
      <c r="E83" t="str">
        <f>VLOOKUP(C83,Schools!$A:$Z,3,0)</f>
        <v>M</v>
      </c>
      <c r="F83" s="72" t="e">
        <f>SUMIFS(#REF!,#REF!,C83,#REF!, SEN!L83)</f>
        <v>#REF!</v>
      </c>
      <c r="G83" s="70" t="s">
        <v>1227</v>
      </c>
      <c r="H83" s="70" t="s">
        <v>1688</v>
      </c>
      <c r="I83" t="str">
        <f t="shared" si="19"/>
        <v>various/543965</v>
      </c>
      <c r="J83">
        <f>VLOOKUP(C83,Schools!$A:$Z,9,0)</f>
        <v>400021</v>
      </c>
      <c r="K83" s="70" t="s">
        <v>487</v>
      </c>
      <c r="L83" s="70" t="s">
        <v>381</v>
      </c>
      <c r="M83" s="70" t="s">
        <v>530</v>
      </c>
      <c r="N83" t="str">
        <f>VLOOKUP(C83,Schools!A:D,4,0)</f>
        <v>Primary</v>
      </c>
      <c r="O83" s="70" t="s">
        <v>1689</v>
      </c>
      <c r="P83">
        <f t="shared" si="20"/>
        <v>543965</v>
      </c>
      <c r="Q83" s="73" t="e">
        <f>SUMIFS(#REF!,#REF!,$C83,#REF!,$L83)</f>
        <v>#REF!</v>
      </c>
      <c r="R83" s="73" t="e">
        <f>SUMIFS(#REF!,#REF!,$C83,#REF!,$L83)</f>
        <v>#REF!</v>
      </c>
      <c r="S83" s="73" t="e">
        <f>SUMIFS(#REF!,#REF!,$C83,#REF!,$L83)</f>
        <v>#REF!</v>
      </c>
      <c r="T83" s="73" t="e">
        <f>SUMIFS(#REF!,#REF!,$C83,#REF!,$L83)</f>
        <v>#REF!</v>
      </c>
      <c r="U83" s="73" t="e">
        <f>SUMIFS(#REF!,#REF!,$C83,#REF!,$L83)</f>
        <v>#REF!</v>
      </c>
      <c r="V83" s="73" t="e">
        <f>SUMIFS(#REF!,#REF!,$C83,#REF!,$L83)</f>
        <v>#REF!</v>
      </c>
      <c r="W83" s="73" t="e">
        <f>SUMIFS(#REF!,#REF!,$C83,#REF!,$L83)</f>
        <v>#REF!</v>
      </c>
      <c r="X83" s="73" t="e">
        <f>SUMIFS(#REF!,#REF!,$C83,#REF!,$L83)</f>
        <v>#REF!</v>
      </c>
      <c r="Y83" s="73" t="e">
        <f>SUMIFS(#REF!,#REF!,$C83,#REF!,$L83)</f>
        <v>#REF!</v>
      </c>
      <c r="Z83" s="73" t="e">
        <f>SUMIFS(#REF!,#REF!,$C83,#REF!,$L83)</f>
        <v>#REF!</v>
      </c>
      <c r="AA83" s="73" t="e">
        <f>SUMIFS(#REF!,#REF!,$C83,#REF!,$L83)</f>
        <v>#REF!</v>
      </c>
      <c r="AB83" s="73" t="e">
        <f>SUMIFS(#REF!,#REF!,$C83,#REF!,$L83)</f>
        <v>#REF!</v>
      </c>
      <c r="AC83" s="47" t="e">
        <f t="shared" si="33"/>
        <v>#REF!</v>
      </c>
      <c r="AD83" s="47" t="e">
        <f t="shared" si="34"/>
        <v>#REF!</v>
      </c>
      <c r="AE83" s="73" t="e">
        <f>SUMIFS(#REF!,#REF!,$C83,#REF!,$L83)</f>
        <v>#REF!</v>
      </c>
      <c r="AF83" s="73" t="e">
        <f>SUMIFS(#REF!,#REF!,$C83,#REF!,$L83)</f>
        <v>#REF!</v>
      </c>
      <c r="AG83" s="73" t="e">
        <f>SUMIFS(#REF!,#REF!,$C83,#REF!,$L83)</f>
        <v>#REF!</v>
      </c>
      <c r="AJ83" s="70" t="s">
        <v>1687</v>
      </c>
      <c r="AK83" t="e">
        <f t="shared" si="35"/>
        <v>#REF!</v>
      </c>
      <c r="AL83" s="6" t="e">
        <f t="shared" si="47"/>
        <v>#REF!</v>
      </c>
      <c r="AM83" s="6" t="e">
        <f t="shared" si="47"/>
        <v>#REF!</v>
      </c>
      <c r="AN83" s="6" t="e">
        <f t="shared" si="47"/>
        <v>#REF!</v>
      </c>
      <c r="AO83" s="6" t="e">
        <f t="shared" si="47"/>
        <v>#REF!</v>
      </c>
      <c r="AP83" s="6" t="e">
        <f t="shared" si="47"/>
        <v>#REF!</v>
      </c>
      <c r="AQ83" s="6" t="e">
        <f t="shared" si="47"/>
        <v>#REF!</v>
      </c>
      <c r="AR83" s="6" t="e">
        <f t="shared" si="47"/>
        <v>#REF!</v>
      </c>
      <c r="AS83" s="6" t="e">
        <f t="shared" si="47"/>
        <v>#REF!</v>
      </c>
      <c r="AT83" s="6" t="e">
        <f t="shared" si="47"/>
        <v>#REF!</v>
      </c>
      <c r="AU83" s="6" t="e">
        <f t="shared" si="47"/>
        <v>#REF!</v>
      </c>
      <c r="AV83" s="6" t="e">
        <f t="shared" si="47"/>
        <v>#REF!</v>
      </c>
      <c r="AW83" s="6" t="e">
        <f t="shared" si="47"/>
        <v>#REF!</v>
      </c>
      <c r="AX83" t="e">
        <f t="shared" si="36"/>
        <v>#REF!</v>
      </c>
      <c r="AY83" s="6" t="e">
        <f t="shared" si="21"/>
        <v>#REF!</v>
      </c>
      <c r="AZ83" s="48" t="e">
        <f t="shared" si="37"/>
        <v>#REF!</v>
      </c>
      <c r="BA83" s="74" t="e">
        <f t="shared" si="38"/>
        <v>#REF!</v>
      </c>
      <c r="BD83" s="3" t="str">
        <f>VLOOKUP(C83,Schools!A:Q,17,0)</f>
        <v>B</v>
      </c>
      <c r="BE83" s="47" t="e">
        <f t="shared" si="39"/>
        <v>#REF!</v>
      </c>
      <c r="BF83" s="47" t="e">
        <f t="shared" si="40"/>
        <v>#REF!</v>
      </c>
      <c r="BG83" s="47" t="e">
        <f t="shared" si="41"/>
        <v>#REF!</v>
      </c>
      <c r="BH83" s="47" t="e">
        <f t="shared" si="42"/>
        <v>#REF!</v>
      </c>
      <c r="BI83" s="48" t="e">
        <f t="shared" si="22"/>
        <v>#REF!</v>
      </c>
      <c r="BJ83" s="47" t="e">
        <f t="shared" si="43"/>
        <v>#REF!</v>
      </c>
      <c r="BK83" s="6" t="e">
        <f t="shared" si="23"/>
        <v>#REF!</v>
      </c>
      <c r="BL83" s="47" t="e">
        <f t="shared" si="24"/>
        <v>#REF!</v>
      </c>
      <c r="BM83" s="1" t="e">
        <f t="shared" si="25"/>
        <v>#REF!</v>
      </c>
      <c r="BN83" s="47" t="e">
        <f t="shared" si="26"/>
        <v>#REF!</v>
      </c>
      <c r="BO83" s="1" t="e">
        <f t="shared" si="27"/>
        <v>#REF!</v>
      </c>
      <c r="BP83" s="48" t="e">
        <f t="shared" si="28"/>
        <v>#REF!</v>
      </c>
      <c r="BQ83" s="48" t="e">
        <f t="shared" si="44"/>
        <v>#REF!</v>
      </c>
      <c r="BR83" t="e">
        <f t="shared" si="29"/>
        <v>#REF!</v>
      </c>
    </row>
    <row r="84" spans="1:70" x14ac:dyDescent="0.25">
      <c r="A84" t="str">
        <f t="shared" si="18"/>
        <v>High Needs topups</v>
      </c>
      <c r="B84" s="71">
        <v>44026</v>
      </c>
      <c r="C84" s="70">
        <f>Schools!A73</f>
        <v>3023501</v>
      </c>
      <c r="D84" t="str">
        <f>VLOOKUP(C84,Schools!A:B,2,0)</f>
        <v>Our Lady of Lourdes School</v>
      </c>
      <c r="E84" t="str">
        <f>VLOOKUP(C84,Schools!$A:$Z,3,0)</f>
        <v>M</v>
      </c>
      <c r="F84" s="72" t="e">
        <f>SUMIFS(#REF!,#REF!,C84,#REF!, SEN!L84)</f>
        <v>#REF!</v>
      </c>
      <c r="G84" s="70" t="s">
        <v>1227</v>
      </c>
      <c r="H84" s="70" t="s">
        <v>1688</v>
      </c>
      <c r="I84" t="str">
        <f t="shared" si="19"/>
        <v>various/543965</v>
      </c>
      <c r="J84">
        <f>VLOOKUP(C84,Schools!$A:$Z,9,0)</f>
        <v>400003</v>
      </c>
      <c r="K84" s="70" t="s">
        <v>487</v>
      </c>
      <c r="L84" s="70" t="s">
        <v>381</v>
      </c>
      <c r="M84" s="70" t="s">
        <v>530</v>
      </c>
      <c r="N84" t="str">
        <f>VLOOKUP(C84,Schools!A:D,4,0)</f>
        <v>Primary</v>
      </c>
      <c r="O84" s="70" t="s">
        <v>1689</v>
      </c>
      <c r="P84">
        <f t="shared" si="20"/>
        <v>543965</v>
      </c>
      <c r="Q84" s="73" t="e">
        <f>SUMIFS(#REF!,#REF!,$C84,#REF!,$L84)</f>
        <v>#REF!</v>
      </c>
      <c r="R84" s="73" t="e">
        <f>SUMIFS(#REF!,#REF!,$C84,#REF!,$L84)</f>
        <v>#REF!</v>
      </c>
      <c r="S84" s="73" t="e">
        <f>SUMIFS(#REF!,#REF!,$C84,#REF!,$L84)</f>
        <v>#REF!</v>
      </c>
      <c r="T84" s="73" t="e">
        <f>SUMIFS(#REF!,#REF!,$C84,#REF!,$L84)</f>
        <v>#REF!</v>
      </c>
      <c r="U84" s="73" t="e">
        <f>SUMIFS(#REF!,#REF!,$C84,#REF!,$L84)</f>
        <v>#REF!</v>
      </c>
      <c r="V84" s="73" t="e">
        <f>SUMIFS(#REF!,#REF!,$C84,#REF!,$L84)</f>
        <v>#REF!</v>
      </c>
      <c r="W84" s="73" t="e">
        <f>SUMIFS(#REF!,#REF!,$C84,#REF!,$L84)</f>
        <v>#REF!</v>
      </c>
      <c r="X84" s="73" t="e">
        <f>SUMIFS(#REF!,#REF!,$C84,#REF!,$L84)</f>
        <v>#REF!</v>
      </c>
      <c r="Y84" s="73" t="e">
        <f>SUMIFS(#REF!,#REF!,$C84,#REF!,$L84)</f>
        <v>#REF!</v>
      </c>
      <c r="Z84" s="73" t="e">
        <f>SUMIFS(#REF!,#REF!,$C84,#REF!,$L84)</f>
        <v>#REF!</v>
      </c>
      <c r="AA84" s="73" t="e">
        <f>SUMIFS(#REF!,#REF!,$C84,#REF!,$L84)</f>
        <v>#REF!</v>
      </c>
      <c r="AB84" s="73" t="e">
        <f>SUMIFS(#REF!,#REF!,$C84,#REF!,$L84)</f>
        <v>#REF!</v>
      </c>
      <c r="AC84" s="47" t="e">
        <f t="shared" ref="AC84:AC115" si="48">SUM(Q84:AB84)+AE84</f>
        <v>#REF!</v>
      </c>
      <c r="AD84" s="47" t="e">
        <f t="shared" ref="AD84:AD115" si="49">AC84-F84</f>
        <v>#REF!</v>
      </c>
      <c r="AE84" s="73" t="e">
        <f>SUMIFS(#REF!,#REF!,$C84,#REF!,$L84)</f>
        <v>#REF!</v>
      </c>
      <c r="AF84" s="73" t="e">
        <f>SUMIFS(#REF!,#REF!,$C84,#REF!,$L84)</f>
        <v>#REF!</v>
      </c>
      <c r="AG84" s="73" t="e">
        <f>SUMIFS(#REF!,#REF!,$C84,#REF!,$L84)</f>
        <v>#REF!</v>
      </c>
      <c r="AJ84" s="70" t="s">
        <v>1687</v>
      </c>
      <c r="AK84" t="e">
        <f t="shared" ref="AK84:AK115" si="50">IF(SUM(Q84:AB84)=0,0,1)</f>
        <v>#REF!</v>
      </c>
      <c r="AL84" s="6" t="e">
        <f t="shared" si="47"/>
        <v>#REF!</v>
      </c>
      <c r="AM84" s="6" t="e">
        <f t="shared" si="47"/>
        <v>#REF!</v>
      </c>
      <c r="AN84" s="6" t="e">
        <f t="shared" si="47"/>
        <v>#REF!</v>
      </c>
      <c r="AO84" s="6" t="e">
        <f t="shared" si="47"/>
        <v>#REF!</v>
      </c>
      <c r="AP84" s="6" t="e">
        <f t="shared" si="47"/>
        <v>#REF!</v>
      </c>
      <c r="AQ84" s="6" t="e">
        <f t="shared" si="47"/>
        <v>#REF!</v>
      </c>
      <c r="AR84" s="6" t="e">
        <f t="shared" si="47"/>
        <v>#REF!</v>
      </c>
      <c r="AS84" s="6" t="e">
        <f t="shared" si="47"/>
        <v>#REF!</v>
      </c>
      <c r="AT84" s="6" t="e">
        <f t="shared" si="47"/>
        <v>#REF!</v>
      </c>
      <c r="AU84" s="6" t="e">
        <f t="shared" si="47"/>
        <v>#REF!</v>
      </c>
      <c r="AV84" s="6" t="e">
        <f t="shared" si="47"/>
        <v>#REF!</v>
      </c>
      <c r="AW84" s="6" t="e">
        <f t="shared" si="47"/>
        <v>#REF!</v>
      </c>
      <c r="AX84" t="e">
        <f t="shared" ref="AX84:AX115" si="51">AG84*AX$18</f>
        <v>#REF!</v>
      </c>
      <c r="AY84" s="6" t="e">
        <f t="shared" si="21"/>
        <v>#REF!</v>
      </c>
      <c r="AZ84" s="48" t="e">
        <f t="shared" ref="AZ84:AZ115" si="52">ROUND(AY84-F84,0)</f>
        <v>#REF!</v>
      </c>
      <c r="BA84" s="74" t="e">
        <f t="shared" ref="BA84:BA115" si="53">AE84</f>
        <v>#REF!</v>
      </c>
      <c r="BD84" s="3" t="str">
        <f>VLOOKUP(C84,Schools!A:Q,17,0)</f>
        <v>A</v>
      </c>
      <c r="BE84" s="47" t="e">
        <f t="shared" ref="BE84:BE115" si="54">AE84</f>
        <v>#REF!</v>
      </c>
      <c r="BF84" s="47" t="e">
        <f t="shared" ref="BF84:BF115" si="55">AF84</f>
        <v>#REF!</v>
      </c>
      <c r="BG84" s="47" t="e">
        <f t="shared" ref="BG84:BG115" si="56">SUM(Q84:AB84)</f>
        <v>#REF!</v>
      </c>
      <c r="BH84" s="47" t="e">
        <f t="shared" ref="BH84:BH115" si="57">SUM(Q84:U84)</f>
        <v>#REF!</v>
      </c>
      <c r="BI84" s="48" t="e">
        <f t="shared" si="22"/>
        <v>#REF!</v>
      </c>
      <c r="BJ84" s="47" t="e">
        <f t="shared" ref="BJ84:BJ115" si="58">BE84+BF84+BH84+BI84-F84</f>
        <v>#REF!</v>
      </c>
      <c r="BK84" s="6" t="e">
        <f t="shared" si="23"/>
        <v>#REF!</v>
      </c>
      <c r="BL84" s="47" t="e">
        <f t="shared" si="24"/>
        <v>#REF!</v>
      </c>
      <c r="BM84" s="1" t="e">
        <f t="shared" si="25"/>
        <v>#REF!</v>
      </c>
      <c r="BN84" s="47" t="e">
        <f t="shared" si="26"/>
        <v>#REF!</v>
      </c>
      <c r="BO84" s="1" t="e">
        <f t="shared" si="27"/>
        <v>#REF!</v>
      </c>
      <c r="BP84" s="48" t="e">
        <f t="shared" si="28"/>
        <v>#REF!</v>
      </c>
      <c r="BQ84" s="48" t="e">
        <f t="shared" ref="BQ84:BQ115" si="59">ROUND(BP84-F84,0)</f>
        <v>#REF!</v>
      </c>
      <c r="BR84" t="e">
        <f t="shared" si="29"/>
        <v>#REF!</v>
      </c>
    </row>
    <row r="85" spans="1:70" x14ac:dyDescent="0.25">
      <c r="A85" t="str">
        <f t="shared" ref="A85:A148" si="60">$B$3</f>
        <v>High Needs topups</v>
      </c>
      <c r="B85" s="71">
        <v>44026</v>
      </c>
      <c r="C85" s="70">
        <f>Schools!A74</f>
        <v>3022078</v>
      </c>
      <c r="D85" t="str">
        <f>VLOOKUP(C85,Schools!A:B,2,0)</f>
        <v>Pardes House School</v>
      </c>
      <c r="E85" t="str">
        <f>VLOOKUP(C85,Schools!$A:$Z,3,0)</f>
        <v>M</v>
      </c>
      <c r="F85" s="72" t="e">
        <f>SUMIFS(#REF!,#REF!,C85,#REF!, SEN!L85)</f>
        <v>#REF!</v>
      </c>
      <c r="G85" s="70" t="s">
        <v>1227</v>
      </c>
      <c r="H85" s="70" t="s">
        <v>1688</v>
      </c>
      <c r="I85" t="str">
        <f t="shared" ref="I85:I148" si="61">O85&amp;"/"&amp;P85</f>
        <v>various/543965</v>
      </c>
      <c r="J85">
        <f>VLOOKUP(C85,Schools!$A:$Z,9,0)</f>
        <v>400014</v>
      </c>
      <c r="K85" s="70" t="s">
        <v>487</v>
      </c>
      <c r="L85" s="70" t="s">
        <v>381</v>
      </c>
      <c r="M85" s="70" t="s">
        <v>530</v>
      </c>
      <c r="N85" t="str">
        <f>VLOOKUP(C85,Schools!A:D,4,0)</f>
        <v>Primary</v>
      </c>
      <c r="O85" s="70" t="s">
        <v>1689</v>
      </c>
      <c r="P85">
        <f t="shared" ref="P85:P148" si="62">IF(E85="M",543965,516500)</f>
        <v>543965</v>
      </c>
      <c r="Q85" s="73" t="e">
        <f>SUMIFS(#REF!,#REF!,$C85,#REF!,$L85)</f>
        <v>#REF!</v>
      </c>
      <c r="R85" s="73" t="e">
        <f>SUMIFS(#REF!,#REF!,$C85,#REF!,$L85)</f>
        <v>#REF!</v>
      </c>
      <c r="S85" s="73" t="e">
        <f>SUMIFS(#REF!,#REF!,$C85,#REF!,$L85)</f>
        <v>#REF!</v>
      </c>
      <c r="T85" s="73" t="e">
        <f>SUMIFS(#REF!,#REF!,$C85,#REF!,$L85)</f>
        <v>#REF!</v>
      </c>
      <c r="U85" s="73" t="e">
        <f>SUMIFS(#REF!,#REF!,$C85,#REF!,$L85)</f>
        <v>#REF!</v>
      </c>
      <c r="V85" s="73" t="e">
        <f>SUMIFS(#REF!,#REF!,$C85,#REF!,$L85)</f>
        <v>#REF!</v>
      </c>
      <c r="W85" s="73" t="e">
        <f>SUMIFS(#REF!,#REF!,$C85,#REF!,$L85)</f>
        <v>#REF!</v>
      </c>
      <c r="X85" s="73" t="e">
        <f>SUMIFS(#REF!,#REF!,$C85,#REF!,$L85)</f>
        <v>#REF!</v>
      </c>
      <c r="Y85" s="73" t="e">
        <f>SUMIFS(#REF!,#REF!,$C85,#REF!,$L85)</f>
        <v>#REF!</v>
      </c>
      <c r="Z85" s="73" t="e">
        <f>SUMIFS(#REF!,#REF!,$C85,#REF!,$L85)</f>
        <v>#REF!</v>
      </c>
      <c r="AA85" s="73" t="e">
        <f>SUMIFS(#REF!,#REF!,$C85,#REF!,$L85)</f>
        <v>#REF!</v>
      </c>
      <c r="AB85" s="73" t="e">
        <f>SUMIFS(#REF!,#REF!,$C85,#REF!,$L85)</f>
        <v>#REF!</v>
      </c>
      <c r="AC85" s="47" t="e">
        <f t="shared" si="48"/>
        <v>#REF!</v>
      </c>
      <c r="AD85" s="47" t="e">
        <f t="shared" si="49"/>
        <v>#REF!</v>
      </c>
      <c r="AE85" s="73" t="e">
        <f>SUMIFS(#REF!,#REF!,$C85,#REF!,$L85)</f>
        <v>#REF!</v>
      </c>
      <c r="AF85" s="73" t="e">
        <f>SUMIFS(#REF!,#REF!,$C85,#REF!,$L85)</f>
        <v>#REF!</v>
      </c>
      <c r="AG85" s="73" t="e">
        <f>SUMIFS(#REF!,#REF!,$C85,#REF!,$L85)</f>
        <v>#REF!</v>
      </c>
      <c r="AJ85" s="70" t="s">
        <v>1687</v>
      </c>
      <c r="AK85" t="e">
        <f t="shared" si="50"/>
        <v>#REF!</v>
      </c>
      <c r="AL85" s="6" t="e">
        <f t="shared" si="47"/>
        <v>#REF!</v>
      </c>
      <c r="AM85" s="6" t="e">
        <f t="shared" si="47"/>
        <v>#REF!</v>
      </c>
      <c r="AN85" s="6" t="e">
        <f t="shared" si="47"/>
        <v>#REF!</v>
      </c>
      <c r="AO85" s="6" t="e">
        <f t="shared" si="47"/>
        <v>#REF!</v>
      </c>
      <c r="AP85" s="6" t="e">
        <f t="shared" si="47"/>
        <v>#REF!</v>
      </c>
      <c r="AQ85" s="6" t="e">
        <f t="shared" si="47"/>
        <v>#REF!</v>
      </c>
      <c r="AR85" s="6" t="e">
        <f t="shared" si="47"/>
        <v>#REF!</v>
      </c>
      <c r="AS85" s="6" t="e">
        <f t="shared" si="47"/>
        <v>#REF!</v>
      </c>
      <c r="AT85" s="6" t="e">
        <f t="shared" si="47"/>
        <v>#REF!</v>
      </c>
      <c r="AU85" s="6" t="e">
        <f t="shared" si="47"/>
        <v>#REF!</v>
      </c>
      <c r="AV85" s="6" t="e">
        <f t="shared" si="47"/>
        <v>#REF!</v>
      </c>
      <c r="AW85" s="6" t="e">
        <f t="shared" si="47"/>
        <v>#REF!</v>
      </c>
      <c r="AX85" t="e">
        <f t="shared" si="51"/>
        <v>#REF!</v>
      </c>
      <c r="AY85" s="6" t="e">
        <f t="shared" ref="AY85:AY121" si="63">SUM(AL85:AX85)+BA85</f>
        <v>#REF!</v>
      </c>
      <c r="AZ85" s="48" t="e">
        <f t="shared" si="52"/>
        <v>#REF!</v>
      </c>
      <c r="BA85" s="74" t="e">
        <f t="shared" si="53"/>
        <v>#REF!</v>
      </c>
      <c r="BD85" s="3" t="str">
        <f>VLOOKUP(C85,Schools!A:Q,17,0)</f>
        <v>A</v>
      </c>
      <c r="BE85" s="47" t="e">
        <f t="shared" si="54"/>
        <v>#REF!</v>
      </c>
      <c r="BF85" s="47" t="e">
        <f t="shared" si="55"/>
        <v>#REF!</v>
      </c>
      <c r="BG85" s="47" t="e">
        <f t="shared" si="56"/>
        <v>#REF!</v>
      </c>
      <c r="BH85" s="47" t="e">
        <f t="shared" si="57"/>
        <v>#REF!</v>
      </c>
      <c r="BI85" s="48" t="e">
        <f t="shared" ref="BI85:BI137" si="64">BG85-BH85</f>
        <v>#REF!</v>
      </c>
      <c r="BJ85" s="47" t="e">
        <f t="shared" si="58"/>
        <v>#REF!</v>
      </c>
      <c r="BK85" s="6" t="e">
        <f t="shared" ref="BK85:BK121" si="65">SUM(AL85:AP85)</f>
        <v>#REF!</v>
      </c>
      <c r="BL85" s="47" t="e">
        <f t="shared" ref="BL85:BL146" si="66">BK85-BH85</f>
        <v>#REF!</v>
      </c>
      <c r="BM85" s="1" t="e">
        <f t="shared" ref="BM85:BM146" si="67">AQ85</f>
        <v>#REF!</v>
      </c>
      <c r="BN85" s="47" t="e">
        <f t="shared" ref="BN85:BN146" si="68">BM85+BL85</f>
        <v>#REF!</v>
      </c>
      <c r="BO85" s="1" t="e">
        <f t="shared" ref="BO85:BO146" si="69">SUM(AR85:AX85)</f>
        <v>#REF!</v>
      </c>
      <c r="BP85" s="48" t="e">
        <f t="shared" ref="BP85:BP146" si="70">ROUND(BO85+BN85+BH85+BE85,0)</f>
        <v>#REF!</v>
      </c>
      <c r="BQ85" s="48" t="e">
        <f t="shared" si="59"/>
        <v>#REF!</v>
      </c>
      <c r="BR85" t="e">
        <f t="shared" ref="BR85:BR146" si="71">IF(BF85&gt;0, "*** NB payroll *** - Option "&amp;BD85,"")</f>
        <v>#REF!</v>
      </c>
    </row>
    <row r="86" spans="1:70" x14ac:dyDescent="0.25">
      <c r="A86" t="str">
        <f t="shared" si="60"/>
        <v>High Needs topups</v>
      </c>
      <c r="B86" s="71">
        <v>44026</v>
      </c>
      <c r="C86" s="70">
        <f>Schools!A75</f>
        <v>3022038</v>
      </c>
      <c r="D86" t="str">
        <f>VLOOKUP(C86,Schools!A:B,2,0)</f>
        <v>Parkfield Primary School</v>
      </c>
      <c r="E86" t="str">
        <f>VLOOKUP(C86,Schools!$A:$Z,3,0)</f>
        <v>A</v>
      </c>
      <c r="F86" s="72" t="e">
        <f>SUMIFS(#REF!,#REF!,C86,#REF!, SEN!L86)</f>
        <v>#REF!</v>
      </c>
      <c r="G86" s="70" t="s">
        <v>1227</v>
      </c>
      <c r="H86" s="70" t="s">
        <v>1688</v>
      </c>
      <c r="I86" t="str">
        <f t="shared" si="61"/>
        <v>various/516500</v>
      </c>
      <c r="J86">
        <f>VLOOKUP(C86,Schools!$A:$Z,9,0)</f>
        <v>152217</v>
      </c>
      <c r="K86" s="70" t="s">
        <v>487</v>
      </c>
      <c r="L86" s="70" t="s">
        <v>381</v>
      </c>
      <c r="M86" s="70" t="s">
        <v>530</v>
      </c>
      <c r="N86" t="str">
        <f>VLOOKUP(C86,Schools!A:D,4,0)</f>
        <v>Primary</v>
      </c>
      <c r="O86" s="70" t="s">
        <v>1689</v>
      </c>
      <c r="P86">
        <f t="shared" si="62"/>
        <v>516500</v>
      </c>
      <c r="Q86" s="73" t="e">
        <f>SUMIFS(#REF!,#REF!,$C86,#REF!,$L86)</f>
        <v>#REF!</v>
      </c>
      <c r="R86" s="73" t="e">
        <f>SUMIFS(#REF!,#REF!,$C86,#REF!,$L86)</f>
        <v>#REF!</v>
      </c>
      <c r="S86" s="73" t="e">
        <f>SUMIFS(#REF!,#REF!,$C86,#REF!,$L86)</f>
        <v>#REF!</v>
      </c>
      <c r="T86" s="73" t="e">
        <f>SUMIFS(#REF!,#REF!,$C86,#REF!,$L86)</f>
        <v>#REF!</v>
      </c>
      <c r="U86" s="73" t="e">
        <f>SUMIFS(#REF!,#REF!,$C86,#REF!,$L86)</f>
        <v>#REF!</v>
      </c>
      <c r="V86" s="73" t="e">
        <f>SUMIFS(#REF!,#REF!,$C86,#REF!,$L86)</f>
        <v>#REF!</v>
      </c>
      <c r="W86" s="73" t="e">
        <f>SUMIFS(#REF!,#REF!,$C86,#REF!,$L86)</f>
        <v>#REF!</v>
      </c>
      <c r="X86" s="73" t="e">
        <f>SUMIFS(#REF!,#REF!,$C86,#REF!,$L86)</f>
        <v>#REF!</v>
      </c>
      <c r="Y86" s="73" t="e">
        <f>SUMIFS(#REF!,#REF!,$C86,#REF!,$L86)</f>
        <v>#REF!</v>
      </c>
      <c r="Z86" s="73" t="e">
        <f>SUMIFS(#REF!,#REF!,$C86,#REF!,$L86)</f>
        <v>#REF!</v>
      </c>
      <c r="AA86" s="73" t="e">
        <f>SUMIFS(#REF!,#REF!,$C86,#REF!,$L86)</f>
        <v>#REF!</v>
      </c>
      <c r="AB86" s="73" t="e">
        <f>SUMIFS(#REF!,#REF!,$C86,#REF!,$L86)</f>
        <v>#REF!</v>
      </c>
      <c r="AC86" s="47" t="e">
        <f t="shared" si="48"/>
        <v>#REF!</v>
      </c>
      <c r="AD86" s="47" t="e">
        <f t="shared" si="49"/>
        <v>#REF!</v>
      </c>
      <c r="AE86" s="73" t="e">
        <f>SUMIFS(#REF!,#REF!,$C86,#REF!,$L86)</f>
        <v>#REF!</v>
      </c>
      <c r="AF86" s="73" t="e">
        <f>SUMIFS(#REF!,#REF!,$C86,#REF!,$L86)</f>
        <v>#REF!</v>
      </c>
      <c r="AG86" s="73" t="e">
        <f>SUMIFS(#REF!,#REF!,$C86,#REF!,$L86)</f>
        <v>#REF!</v>
      </c>
      <c r="AJ86" s="70" t="s">
        <v>1687</v>
      </c>
      <c r="AK86" t="e">
        <f t="shared" si="50"/>
        <v>#REF!</v>
      </c>
      <c r="AL86" s="6" t="e">
        <f t="shared" si="47"/>
        <v>#REF!</v>
      </c>
      <c r="AM86" s="6" t="e">
        <f t="shared" si="47"/>
        <v>#REF!</v>
      </c>
      <c r="AN86" s="6" t="e">
        <f t="shared" si="47"/>
        <v>#REF!</v>
      </c>
      <c r="AO86" s="6" t="e">
        <f t="shared" si="47"/>
        <v>#REF!</v>
      </c>
      <c r="AP86" s="6" t="e">
        <f t="shared" si="47"/>
        <v>#REF!</v>
      </c>
      <c r="AQ86" s="6" t="e">
        <f t="shared" si="47"/>
        <v>#REF!</v>
      </c>
      <c r="AR86" s="6" t="e">
        <f t="shared" si="47"/>
        <v>#REF!</v>
      </c>
      <c r="AS86" s="6" t="e">
        <f t="shared" si="47"/>
        <v>#REF!</v>
      </c>
      <c r="AT86" s="6" t="e">
        <f t="shared" si="47"/>
        <v>#REF!</v>
      </c>
      <c r="AU86" s="6" t="e">
        <f t="shared" si="47"/>
        <v>#REF!</v>
      </c>
      <c r="AV86" s="6" t="e">
        <f t="shared" si="47"/>
        <v>#REF!</v>
      </c>
      <c r="AW86" s="6" t="e">
        <f t="shared" si="47"/>
        <v>#REF!</v>
      </c>
      <c r="AX86" t="e">
        <f t="shared" si="51"/>
        <v>#REF!</v>
      </c>
      <c r="AY86" s="6" t="e">
        <f t="shared" si="63"/>
        <v>#REF!</v>
      </c>
      <c r="AZ86" s="48" t="e">
        <f t="shared" si="52"/>
        <v>#REF!</v>
      </c>
      <c r="BA86" s="74" t="e">
        <f t="shared" si="53"/>
        <v>#REF!</v>
      </c>
      <c r="BD86" s="3" t="str">
        <f>VLOOKUP(C86,Schools!A:Q,17,0)</f>
        <v>Academy</v>
      </c>
      <c r="BE86" s="47" t="e">
        <f t="shared" si="54"/>
        <v>#REF!</v>
      </c>
      <c r="BF86" s="47" t="e">
        <f t="shared" si="55"/>
        <v>#REF!</v>
      </c>
      <c r="BG86" s="47" t="e">
        <f t="shared" si="56"/>
        <v>#REF!</v>
      </c>
      <c r="BH86" s="47" t="e">
        <f t="shared" si="57"/>
        <v>#REF!</v>
      </c>
      <c r="BI86" s="48" t="e">
        <f t="shared" si="64"/>
        <v>#REF!</v>
      </c>
      <c r="BJ86" s="47" t="e">
        <f t="shared" si="58"/>
        <v>#REF!</v>
      </c>
      <c r="BK86" s="6" t="e">
        <f t="shared" si="65"/>
        <v>#REF!</v>
      </c>
      <c r="BL86" s="47" t="e">
        <f t="shared" si="66"/>
        <v>#REF!</v>
      </c>
      <c r="BM86" s="1" t="e">
        <f t="shared" si="67"/>
        <v>#REF!</v>
      </c>
      <c r="BN86" s="47" t="e">
        <f t="shared" si="68"/>
        <v>#REF!</v>
      </c>
      <c r="BO86" s="1" t="e">
        <f t="shared" si="69"/>
        <v>#REF!</v>
      </c>
      <c r="BP86" s="48" t="e">
        <f t="shared" si="70"/>
        <v>#REF!</v>
      </c>
      <c r="BQ86" s="48" t="e">
        <f t="shared" si="59"/>
        <v>#REF!</v>
      </c>
      <c r="BR86" t="e">
        <f t="shared" si="71"/>
        <v>#REF!</v>
      </c>
    </row>
    <row r="87" spans="1:70" x14ac:dyDescent="0.25">
      <c r="A87" t="str">
        <f t="shared" si="60"/>
        <v>High Needs topups</v>
      </c>
      <c r="B87" s="71">
        <v>44026</v>
      </c>
      <c r="C87" s="70">
        <f>Schools!A76</f>
        <v>3022071</v>
      </c>
      <c r="D87" t="str">
        <f>VLOOKUP(C87,Schools!A:B,2,0)</f>
        <v>Queenswell Infant and Nursery School</v>
      </c>
      <c r="E87" t="str">
        <f>VLOOKUP(C87,Schools!$A:$Z,3,0)</f>
        <v>M</v>
      </c>
      <c r="F87" s="72" t="e">
        <f>SUMIFS(#REF!,#REF!,C87,#REF!, SEN!L87)</f>
        <v>#REF!</v>
      </c>
      <c r="G87" s="70" t="s">
        <v>1227</v>
      </c>
      <c r="H87" s="70" t="s">
        <v>1688</v>
      </c>
      <c r="I87" t="str">
        <f t="shared" si="61"/>
        <v>various/543965</v>
      </c>
      <c r="J87">
        <f>VLOOKUP(C87,Schools!$A:$Z,9,0)</f>
        <v>400012</v>
      </c>
      <c r="K87" s="70" t="s">
        <v>487</v>
      </c>
      <c r="L87" s="70" t="s">
        <v>381</v>
      </c>
      <c r="M87" s="70" t="s">
        <v>530</v>
      </c>
      <c r="N87" t="str">
        <f>VLOOKUP(C87,Schools!A:D,4,0)</f>
        <v>Primary</v>
      </c>
      <c r="O87" s="70" t="s">
        <v>1689</v>
      </c>
      <c r="P87">
        <f t="shared" si="62"/>
        <v>543965</v>
      </c>
      <c r="Q87" s="73" t="e">
        <f>SUMIFS(#REF!,#REF!,$C87,#REF!,$L87)</f>
        <v>#REF!</v>
      </c>
      <c r="R87" s="73" t="e">
        <f>SUMIFS(#REF!,#REF!,$C87,#REF!,$L87)</f>
        <v>#REF!</v>
      </c>
      <c r="S87" s="73" t="e">
        <f>SUMIFS(#REF!,#REF!,$C87,#REF!,$L87)</f>
        <v>#REF!</v>
      </c>
      <c r="T87" s="73" t="e">
        <f>SUMIFS(#REF!,#REF!,$C87,#REF!,$L87)</f>
        <v>#REF!</v>
      </c>
      <c r="U87" s="73" t="e">
        <f>SUMIFS(#REF!,#REF!,$C87,#REF!,$L87)</f>
        <v>#REF!</v>
      </c>
      <c r="V87" s="73" t="e">
        <f>SUMIFS(#REF!,#REF!,$C87,#REF!,$L87)</f>
        <v>#REF!</v>
      </c>
      <c r="W87" s="73" t="e">
        <f>SUMIFS(#REF!,#REF!,$C87,#REF!,$L87)</f>
        <v>#REF!</v>
      </c>
      <c r="X87" s="73" t="e">
        <f>SUMIFS(#REF!,#REF!,$C87,#REF!,$L87)</f>
        <v>#REF!</v>
      </c>
      <c r="Y87" s="73" t="e">
        <f>SUMIFS(#REF!,#REF!,$C87,#REF!,$L87)</f>
        <v>#REF!</v>
      </c>
      <c r="Z87" s="73" t="e">
        <f>SUMIFS(#REF!,#REF!,$C87,#REF!,$L87)</f>
        <v>#REF!</v>
      </c>
      <c r="AA87" s="73" t="e">
        <f>SUMIFS(#REF!,#REF!,$C87,#REF!,$L87)</f>
        <v>#REF!</v>
      </c>
      <c r="AB87" s="73" t="e">
        <f>SUMIFS(#REF!,#REF!,$C87,#REF!,$L87)</f>
        <v>#REF!</v>
      </c>
      <c r="AC87" s="47" t="e">
        <f t="shared" si="48"/>
        <v>#REF!</v>
      </c>
      <c r="AD87" s="47" t="e">
        <f t="shared" si="49"/>
        <v>#REF!</v>
      </c>
      <c r="AE87" s="73" t="e">
        <f>SUMIFS(#REF!,#REF!,$C87,#REF!,$L87)</f>
        <v>#REF!</v>
      </c>
      <c r="AF87" s="73" t="e">
        <f>SUMIFS(#REF!,#REF!,$C87,#REF!,$L87)</f>
        <v>#REF!</v>
      </c>
      <c r="AG87" s="73" t="e">
        <f>SUMIFS(#REF!,#REF!,$C87,#REF!,$L87)</f>
        <v>#REF!</v>
      </c>
      <c r="AJ87" s="70" t="s">
        <v>1687</v>
      </c>
      <c r="AK87" t="e">
        <f t="shared" si="50"/>
        <v>#REF!</v>
      </c>
      <c r="AL87" s="6" t="e">
        <f t="shared" si="47"/>
        <v>#REF!</v>
      </c>
      <c r="AM87" s="6" t="e">
        <f t="shared" si="47"/>
        <v>#REF!</v>
      </c>
      <c r="AN87" s="6" t="e">
        <f t="shared" si="47"/>
        <v>#REF!</v>
      </c>
      <c r="AO87" s="6" t="e">
        <f t="shared" si="47"/>
        <v>#REF!</v>
      </c>
      <c r="AP87" s="6" t="e">
        <f t="shared" si="47"/>
        <v>#REF!</v>
      </c>
      <c r="AQ87" s="6" t="e">
        <f t="shared" si="47"/>
        <v>#REF!</v>
      </c>
      <c r="AR87" s="6" t="e">
        <f t="shared" si="47"/>
        <v>#REF!</v>
      </c>
      <c r="AS87" s="6" t="e">
        <f t="shared" si="47"/>
        <v>#REF!</v>
      </c>
      <c r="AT87" s="6" t="e">
        <f t="shared" si="47"/>
        <v>#REF!</v>
      </c>
      <c r="AU87" s="6" t="e">
        <f t="shared" si="47"/>
        <v>#REF!</v>
      </c>
      <c r="AV87" s="6" t="e">
        <f t="shared" si="47"/>
        <v>#REF!</v>
      </c>
      <c r="AW87" s="6" t="e">
        <f t="shared" si="47"/>
        <v>#REF!</v>
      </c>
      <c r="AX87" t="e">
        <f t="shared" si="51"/>
        <v>#REF!</v>
      </c>
      <c r="AY87" s="6" t="e">
        <f t="shared" si="63"/>
        <v>#REF!</v>
      </c>
      <c r="AZ87" s="48" t="e">
        <f t="shared" si="52"/>
        <v>#REF!</v>
      </c>
      <c r="BA87" s="74" t="e">
        <f t="shared" si="53"/>
        <v>#REF!</v>
      </c>
      <c r="BD87" s="3" t="str">
        <f>VLOOKUP(C87,Schools!A:Q,17,0)</f>
        <v>C</v>
      </c>
      <c r="BE87" s="47" t="e">
        <f t="shared" si="54"/>
        <v>#REF!</v>
      </c>
      <c r="BF87" s="47" t="e">
        <f t="shared" si="55"/>
        <v>#REF!</v>
      </c>
      <c r="BG87" s="47" t="e">
        <f t="shared" si="56"/>
        <v>#REF!</v>
      </c>
      <c r="BH87" s="47" t="e">
        <f t="shared" si="57"/>
        <v>#REF!</v>
      </c>
      <c r="BI87" s="48" t="e">
        <f t="shared" si="64"/>
        <v>#REF!</v>
      </c>
      <c r="BJ87" s="47" t="e">
        <f t="shared" si="58"/>
        <v>#REF!</v>
      </c>
      <c r="BK87" s="6" t="e">
        <f t="shared" si="65"/>
        <v>#REF!</v>
      </c>
      <c r="BL87" s="47" t="e">
        <f t="shared" si="66"/>
        <v>#REF!</v>
      </c>
      <c r="BM87" s="1" t="e">
        <f t="shared" si="67"/>
        <v>#REF!</v>
      </c>
      <c r="BN87" s="47" t="e">
        <f t="shared" si="68"/>
        <v>#REF!</v>
      </c>
      <c r="BO87" s="1" t="e">
        <f t="shared" si="69"/>
        <v>#REF!</v>
      </c>
      <c r="BP87" s="48" t="e">
        <f t="shared" si="70"/>
        <v>#REF!</v>
      </c>
      <c r="BQ87" s="48" t="e">
        <f t="shared" si="59"/>
        <v>#REF!</v>
      </c>
      <c r="BR87" t="e">
        <f t="shared" si="71"/>
        <v>#REF!</v>
      </c>
    </row>
    <row r="88" spans="1:70" x14ac:dyDescent="0.25">
      <c r="A88" t="str">
        <f t="shared" si="60"/>
        <v>High Needs topups</v>
      </c>
      <c r="B88" s="71">
        <v>44026</v>
      </c>
      <c r="C88" s="70">
        <f>Schools!A77</f>
        <v>3022072</v>
      </c>
      <c r="D88" t="str">
        <f>VLOOKUP(C88,Schools!A:B,2,0)</f>
        <v>Queenswell Junior School</v>
      </c>
      <c r="E88" t="str">
        <f>VLOOKUP(C88,Schools!$A:$Z,3,0)</f>
        <v>M</v>
      </c>
      <c r="F88" s="72" t="e">
        <f>SUMIFS(#REF!,#REF!,C88,#REF!, SEN!L88)</f>
        <v>#REF!</v>
      </c>
      <c r="G88" s="70" t="s">
        <v>1227</v>
      </c>
      <c r="H88" s="70" t="s">
        <v>1688</v>
      </c>
      <c r="I88" t="str">
        <f t="shared" si="61"/>
        <v>various/543965</v>
      </c>
      <c r="J88">
        <f>VLOOKUP(C88,Schools!$A:$Z,9,0)</f>
        <v>400012</v>
      </c>
      <c r="K88" s="70" t="s">
        <v>487</v>
      </c>
      <c r="L88" s="70" t="s">
        <v>381</v>
      </c>
      <c r="M88" s="70" t="s">
        <v>530</v>
      </c>
      <c r="N88" t="str">
        <f>VLOOKUP(C88,Schools!A:D,4,0)</f>
        <v>Primary</v>
      </c>
      <c r="O88" s="70" t="s">
        <v>1689</v>
      </c>
      <c r="P88">
        <f t="shared" si="62"/>
        <v>543965</v>
      </c>
      <c r="Q88" s="73" t="e">
        <f>SUMIFS(#REF!,#REF!,$C88,#REF!,$L88)</f>
        <v>#REF!</v>
      </c>
      <c r="R88" s="73" t="e">
        <f>SUMIFS(#REF!,#REF!,$C88,#REF!,$L88)</f>
        <v>#REF!</v>
      </c>
      <c r="S88" s="73" t="e">
        <f>SUMIFS(#REF!,#REF!,$C88,#REF!,$L88)</f>
        <v>#REF!</v>
      </c>
      <c r="T88" s="73" t="e">
        <f>SUMIFS(#REF!,#REF!,$C88,#REF!,$L88)</f>
        <v>#REF!</v>
      </c>
      <c r="U88" s="73" t="e">
        <f>SUMIFS(#REF!,#REF!,$C88,#REF!,$L88)</f>
        <v>#REF!</v>
      </c>
      <c r="V88" s="73" t="e">
        <f>SUMIFS(#REF!,#REF!,$C88,#REF!,$L88)</f>
        <v>#REF!</v>
      </c>
      <c r="W88" s="73" t="e">
        <f>SUMIFS(#REF!,#REF!,$C88,#REF!,$L88)</f>
        <v>#REF!</v>
      </c>
      <c r="X88" s="73" t="e">
        <f>SUMIFS(#REF!,#REF!,$C88,#REF!,$L88)</f>
        <v>#REF!</v>
      </c>
      <c r="Y88" s="73" t="e">
        <f>SUMIFS(#REF!,#REF!,$C88,#REF!,$L88)</f>
        <v>#REF!</v>
      </c>
      <c r="Z88" s="73" t="e">
        <f>SUMIFS(#REF!,#REF!,$C88,#REF!,$L88)</f>
        <v>#REF!</v>
      </c>
      <c r="AA88" s="73" t="e">
        <f>SUMIFS(#REF!,#REF!,$C88,#REF!,$L88)</f>
        <v>#REF!</v>
      </c>
      <c r="AB88" s="73" t="e">
        <f>SUMIFS(#REF!,#REF!,$C88,#REF!,$L88)</f>
        <v>#REF!</v>
      </c>
      <c r="AC88" s="47" t="e">
        <f t="shared" si="48"/>
        <v>#REF!</v>
      </c>
      <c r="AD88" s="47" t="e">
        <f t="shared" si="49"/>
        <v>#REF!</v>
      </c>
      <c r="AE88" s="73" t="e">
        <f>SUMIFS(#REF!,#REF!,$C88,#REF!,$L88)</f>
        <v>#REF!</v>
      </c>
      <c r="AF88" s="73" t="e">
        <f>SUMIFS(#REF!,#REF!,$C88,#REF!,$L88)</f>
        <v>#REF!</v>
      </c>
      <c r="AG88" s="73" t="e">
        <f>SUMIFS(#REF!,#REF!,$C88,#REF!,$L88)</f>
        <v>#REF!</v>
      </c>
      <c r="AJ88" s="70" t="s">
        <v>1687</v>
      </c>
      <c r="AK88" t="e">
        <f t="shared" si="50"/>
        <v>#REF!</v>
      </c>
      <c r="AL88" s="6" t="e">
        <f t="shared" si="47"/>
        <v>#REF!</v>
      </c>
      <c r="AM88" s="6" t="e">
        <f t="shared" si="47"/>
        <v>#REF!</v>
      </c>
      <c r="AN88" s="6" t="e">
        <f t="shared" si="47"/>
        <v>#REF!</v>
      </c>
      <c r="AO88" s="6" t="e">
        <f t="shared" si="47"/>
        <v>#REF!</v>
      </c>
      <c r="AP88" s="6" t="e">
        <f t="shared" si="47"/>
        <v>#REF!</v>
      </c>
      <c r="AQ88" s="6" t="e">
        <f t="shared" si="47"/>
        <v>#REF!</v>
      </c>
      <c r="AR88" s="6" t="e">
        <f t="shared" si="47"/>
        <v>#REF!</v>
      </c>
      <c r="AS88" s="6" t="e">
        <f t="shared" si="47"/>
        <v>#REF!</v>
      </c>
      <c r="AT88" s="6" t="e">
        <f t="shared" si="47"/>
        <v>#REF!</v>
      </c>
      <c r="AU88" s="6" t="e">
        <f t="shared" si="47"/>
        <v>#REF!</v>
      </c>
      <c r="AV88" s="6" t="e">
        <f t="shared" si="47"/>
        <v>#REF!</v>
      </c>
      <c r="AW88" s="6" t="e">
        <f t="shared" si="47"/>
        <v>#REF!</v>
      </c>
      <c r="AX88" t="e">
        <f t="shared" si="51"/>
        <v>#REF!</v>
      </c>
      <c r="AY88" s="6" t="e">
        <f t="shared" si="63"/>
        <v>#REF!</v>
      </c>
      <c r="AZ88" s="48" t="e">
        <f t="shared" si="52"/>
        <v>#REF!</v>
      </c>
      <c r="BA88" s="74" t="e">
        <f t="shared" si="53"/>
        <v>#REF!</v>
      </c>
      <c r="BD88" s="3" t="str">
        <f>VLOOKUP(C88,Schools!A:Q,17,0)</f>
        <v>B</v>
      </c>
      <c r="BE88" s="47" t="e">
        <f t="shared" si="54"/>
        <v>#REF!</v>
      </c>
      <c r="BF88" s="47" t="e">
        <f t="shared" si="55"/>
        <v>#REF!</v>
      </c>
      <c r="BG88" s="47" t="e">
        <f t="shared" si="56"/>
        <v>#REF!</v>
      </c>
      <c r="BH88" s="47" t="e">
        <f t="shared" si="57"/>
        <v>#REF!</v>
      </c>
      <c r="BI88" s="48" t="e">
        <f t="shared" si="64"/>
        <v>#REF!</v>
      </c>
      <c r="BJ88" s="47" t="e">
        <f t="shared" si="58"/>
        <v>#REF!</v>
      </c>
      <c r="BK88" s="6" t="e">
        <f t="shared" si="65"/>
        <v>#REF!</v>
      </c>
      <c r="BL88" s="47" t="e">
        <f t="shared" si="66"/>
        <v>#REF!</v>
      </c>
      <c r="BM88" s="1" t="e">
        <f t="shared" si="67"/>
        <v>#REF!</v>
      </c>
      <c r="BN88" s="47" t="e">
        <f t="shared" si="68"/>
        <v>#REF!</v>
      </c>
      <c r="BO88" s="1" t="e">
        <f t="shared" si="69"/>
        <v>#REF!</v>
      </c>
      <c r="BP88" s="48" t="e">
        <f t="shared" si="70"/>
        <v>#REF!</v>
      </c>
      <c r="BQ88" s="48" t="e">
        <f t="shared" si="59"/>
        <v>#REF!</v>
      </c>
      <c r="BR88" t="e">
        <f t="shared" si="71"/>
        <v>#REF!</v>
      </c>
    </row>
    <row r="89" spans="1:70" x14ac:dyDescent="0.25">
      <c r="A89" t="str">
        <f t="shared" si="60"/>
        <v>High Needs topups</v>
      </c>
      <c r="B89" s="71">
        <v>44026</v>
      </c>
      <c r="C89" s="70">
        <f>Schools!A78</f>
        <v>3022004</v>
      </c>
      <c r="D89" t="str">
        <f>VLOOKUP(C89,Schools!A:B,2,0)</f>
        <v>Rimon Jewish Primary School</v>
      </c>
      <c r="E89" t="str">
        <f>VLOOKUP(C89,Schools!$A:$Z,3,0)</f>
        <v>A</v>
      </c>
      <c r="F89" s="72" t="e">
        <f>SUMIFS(#REF!,#REF!,C89,#REF!, SEN!L89)</f>
        <v>#REF!</v>
      </c>
      <c r="G89" s="70" t="s">
        <v>1227</v>
      </c>
      <c r="H89" s="70" t="s">
        <v>1688</v>
      </c>
      <c r="I89" t="str">
        <f t="shared" si="61"/>
        <v>various/516500</v>
      </c>
      <c r="J89">
        <f>VLOOKUP(C89,Schools!$A:$Z,9,0)</f>
        <v>155029</v>
      </c>
      <c r="K89" s="70" t="s">
        <v>487</v>
      </c>
      <c r="L89" s="70" t="s">
        <v>381</v>
      </c>
      <c r="M89" s="70" t="s">
        <v>530</v>
      </c>
      <c r="N89" t="str">
        <f>VLOOKUP(C89,Schools!A:D,4,0)</f>
        <v>Primary</v>
      </c>
      <c r="O89" s="70" t="s">
        <v>1689</v>
      </c>
      <c r="P89">
        <f t="shared" si="62"/>
        <v>516500</v>
      </c>
      <c r="Q89" s="73" t="e">
        <f>SUMIFS(#REF!,#REF!,$C89,#REF!,$L89)</f>
        <v>#REF!</v>
      </c>
      <c r="R89" s="73" t="e">
        <f>SUMIFS(#REF!,#REF!,$C89,#REF!,$L89)</f>
        <v>#REF!</v>
      </c>
      <c r="S89" s="73" t="e">
        <f>SUMIFS(#REF!,#REF!,$C89,#REF!,$L89)</f>
        <v>#REF!</v>
      </c>
      <c r="T89" s="73" t="e">
        <f>SUMIFS(#REF!,#REF!,$C89,#REF!,$L89)</f>
        <v>#REF!</v>
      </c>
      <c r="U89" s="73" t="e">
        <f>SUMIFS(#REF!,#REF!,$C89,#REF!,$L89)</f>
        <v>#REF!</v>
      </c>
      <c r="V89" s="73" t="e">
        <f>SUMIFS(#REF!,#REF!,$C89,#REF!,$L89)</f>
        <v>#REF!</v>
      </c>
      <c r="W89" s="73" t="e">
        <f>SUMIFS(#REF!,#REF!,$C89,#REF!,$L89)</f>
        <v>#REF!</v>
      </c>
      <c r="X89" s="73" t="e">
        <f>SUMIFS(#REF!,#REF!,$C89,#REF!,$L89)</f>
        <v>#REF!</v>
      </c>
      <c r="Y89" s="73" t="e">
        <f>SUMIFS(#REF!,#REF!,$C89,#REF!,$L89)</f>
        <v>#REF!</v>
      </c>
      <c r="Z89" s="73" t="e">
        <f>SUMIFS(#REF!,#REF!,$C89,#REF!,$L89)</f>
        <v>#REF!</v>
      </c>
      <c r="AA89" s="73" t="e">
        <f>SUMIFS(#REF!,#REF!,$C89,#REF!,$L89)</f>
        <v>#REF!</v>
      </c>
      <c r="AB89" s="73" t="e">
        <f>SUMIFS(#REF!,#REF!,$C89,#REF!,$L89)</f>
        <v>#REF!</v>
      </c>
      <c r="AC89" s="47" t="e">
        <f t="shared" si="48"/>
        <v>#REF!</v>
      </c>
      <c r="AD89" s="47" t="e">
        <f t="shared" si="49"/>
        <v>#REF!</v>
      </c>
      <c r="AE89" s="73" t="e">
        <f>SUMIFS(#REF!,#REF!,$C89,#REF!,$L89)</f>
        <v>#REF!</v>
      </c>
      <c r="AF89" s="73" t="e">
        <f>SUMIFS(#REF!,#REF!,$C89,#REF!,$L89)</f>
        <v>#REF!</v>
      </c>
      <c r="AG89" s="73" t="e">
        <f>SUMIFS(#REF!,#REF!,$C89,#REF!,$L89)</f>
        <v>#REF!</v>
      </c>
      <c r="AJ89" s="70" t="s">
        <v>1687</v>
      </c>
      <c r="AK89" t="e">
        <f t="shared" si="50"/>
        <v>#REF!</v>
      </c>
      <c r="AL89" s="6" t="e">
        <f t="shared" si="47"/>
        <v>#REF!</v>
      </c>
      <c r="AM89" s="6" t="e">
        <f t="shared" si="47"/>
        <v>#REF!</v>
      </c>
      <c r="AN89" s="6" t="e">
        <f t="shared" si="47"/>
        <v>#REF!</v>
      </c>
      <c r="AO89" s="6" t="e">
        <f t="shared" si="47"/>
        <v>#REF!</v>
      </c>
      <c r="AP89" s="6" t="e">
        <f t="shared" si="47"/>
        <v>#REF!</v>
      </c>
      <c r="AQ89" s="6" t="e">
        <f t="shared" si="47"/>
        <v>#REF!</v>
      </c>
      <c r="AR89" s="6" t="e">
        <f t="shared" si="47"/>
        <v>#REF!</v>
      </c>
      <c r="AS89" s="6" t="e">
        <f t="shared" si="47"/>
        <v>#REF!</v>
      </c>
      <c r="AT89" s="6" t="e">
        <f t="shared" si="47"/>
        <v>#REF!</v>
      </c>
      <c r="AU89" s="6" t="e">
        <f t="shared" si="47"/>
        <v>#REF!</v>
      </c>
      <c r="AV89" s="6" t="e">
        <f t="shared" si="47"/>
        <v>#REF!</v>
      </c>
      <c r="AW89" s="6" t="e">
        <f t="shared" si="47"/>
        <v>#REF!</v>
      </c>
      <c r="AX89" t="e">
        <f t="shared" si="51"/>
        <v>#REF!</v>
      </c>
      <c r="AY89" s="6" t="e">
        <f t="shared" si="63"/>
        <v>#REF!</v>
      </c>
      <c r="AZ89" s="48" t="e">
        <f t="shared" si="52"/>
        <v>#REF!</v>
      </c>
      <c r="BA89" s="74" t="e">
        <f t="shared" si="53"/>
        <v>#REF!</v>
      </c>
      <c r="BD89" s="3" t="str">
        <f>VLOOKUP(C89,Schools!A:Q,17,0)</f>
        <v>Academy</v>
      </c>
      <c r="BE89" s="47" t="e">
        <f t="shared" si="54"/>
        <v>#REF!</v>
      </c>
      <c r="BF89" s="47" t="e">
        <f t="shared" si="55"/>
        <v>#REF!</v>
      </c>
      <c r="BG89" s="47" t="e">
        <f t="shared" si="56"/>
        <v>#REF!</v>
      </c>
      <c r="BH89" s="47" t="e">
        <f t="shared" si="57"/>
        <v>#REF!</v>
      </c>
      <c r="BI89" s="48" t="e">
        <f t="shared" si="64"/>
        <v>#REF!</v>
      </c>
      <c r="BJ89" s="47" t="e">
        <f t="shared" si="58"/>
        <v>#REF!</v>
      </c>
      <c r="BK89" s="6" t="e">
        <f t="shared" si="65"/>
        <v>#REF!</v>
      </c>
      <c r="BL89" s="47" t="e">
        <f t="shared" si="66"/>
        <v>#REF!</v>
      </c>
      <c r="BM89" s="1" t="e">
        <f t="shared" si="67"/>
        <v>#REF!</v>
      </c>
      <c r="BN89" s="47" t="e">
        <f t="shared" si="68"/>
        <v>#REF!</v>
      </c>
      <c r="BO89" s="1" t="e">
        <f t="shared" si="69"/>
        <v>#REF!</v>
      </c>
      <c r="BP89" s="48" t="e">
        <f t="shared" si="70"/>
        <v>#REF!</v>
      </c>
      <c r="BQ89" s="48" t="e">
        <f t="shared" si="59"/>
        <v>#REF!</v>
      </c>
      <c r="BR89" t="e">
        <f t="shared" si="71"/>
        <v>#REF!</v>
      </c>
    </row>
    <row r="90" spans="1:70" x14ac:dyDescent="0.25">
      <c r="A90" t="str">
        <f t="shared" si="60"/>
        <v>High Needs topups</v>
      </c>
      <c r="B90" s="71">
        <v>44026</v>
      </c>
      <c r="C90" s="70">
        <f>Schools!A79</f>
        <v>3023512</v>
      </c>
      <c r="D90" t="str">
        <f>VLOOKUP(C90,Schools!A:B,2,0)</f>
        <v>Rosh Pinah</v>
      </c>
      <c r="E90" t="str">
        <f>VLOOKUP(C90,Schools!$A:$Z,3,0)</f>
        <v>M</v>
      </c>
      <c r="F90" s="72" t="e">
        <f>SUMIFS(#REF!,#REF!,C90,#REF!, SEN!L90)</f>
        <v>#REF!</v>
      </c>
      <c r="G90" s="70" t="s">
        <v>1227</v>
      </c>
      <c r="H90" s="70" t="s">
        <v>1688</v>
      </c>
      <c r="I90" t="str">
        <f t="shared" si="61"/>
        <v>various/543965</v>
      </c>
      <c r="J90">
        <f>VLOOKUP(C90,Schools!$A:$Z,9,0)</f>
        <v>400093</v>
      </c>
      <c r="K90" s="70" t="s">
        <v>487</v>
      </c>
      <c r="L90" s="70" t="s">
        <v>381</v>
      </c>
      <c r="M90" s="70" t="s">
        <v>530</v>
      </c>
      <c r="N90" t="str">
        <f>VLOOKUP(C90,Schools!A:D,4,0)</f>
        <v>Primary</v>
      </c>
      <c r="O90" s="70" t="s">
        <v>1689</v>
      </c>
      <c r="P90">
        <f t="shared" si="62"/>
        <v>543965</v>
      </c>
      <c r="Q90" s="73" t="e">
        <f>SUMIFS(#REF!,#REF!,$C90,#REF!,$L90)</f>
        <v>#REF!</v>
      </c>
      <c r="R90" s="73" t="e">
        <f>SUMIFS(#REF!,#REF!,$C90,#REF!,$L90)</f>
        <v>#REF!</v>
      </c>
      <c r="S90" s="73" t="e">
        <f>SUMIFS(#REF!,#REF!,$C90,#REF!,$L90)</f>
        <v>#REF!</v>
      </c>
      <c r="T90" s="73" t="e">
        <f>SUMIFS(#REF!,#REF!,$C90,#REF!,$L90)</f>
        <v>#REF!</v>
      </c>
      <c r="U90" s="73" t="e">
        <f>SUMIFS(#REF!,#REF!,$C90,#REF!,$L90)</f>
        <v>#REF!</v>
      </c>
      <c r="V90" s="73" t="e">
        <f>SUMIFS(#REF!,#REF!,$C90,#REF!,$L90)</f>
        <v>#REF!</v>
      </c>
      <c r="W90" s="73" t="e">
        <f>SUMIFS(#REF!,#REF!,$C90,#REF!,$L90)</f>
        <v>#REF!</v>
      </c>
      <c r="X90" s="73" t="e">
        <f>SUMIFS(#REF!,#REF!,$C90,#REF!,$L90)</f>
        <v>#REF!</v>
      </c>
      <c r="Y90" s="73" t="e">
        <f>SUMIFS(#REF!,#REF!,$C90,#REF!,$L90)</f>
        <v>#REF!</v>
      </c>
      <c r="Z90" s="73" t="e">
        <f>SUMIFS(#REF!,#REF!,$C90,#REF!,$L90)</f>
        <v>#REF!</v>
      </c>
      <c r="AA90" s="73" t="e">
        <f>SUMIFS(#REF!,#REF!,$C90,#REF!,$L90)</f>
        <v>#REF!</v>
      </c>
      <c r="AB90" s="73" t="e">
        <f>SUMIFS(#REF!,#REF!,$C90,#REF!,$L90)</f>
        <v>#REF!</v>
      </c>
      <c r="AC90" s="47" t="e">
        <f t="shared" si="48"/>
        <v>#REF!</v>
      </c>
      <c r="AD90" s="47" t="e">
        <f t="shared" si="49"/>
        <v>#REF!</v>
      </c>
      <c r="AE90" s="73" t="e">
        <f>SUMIFS(#REF!,#REF!,$C90,#REF!,$L90)</f>
        <v>#REF!</v>
      </c>
      <c r="AF90" s="73" t="e">
        <f>SUMIFS(#REF!,#REF!,$C90,#REF!,$L90)</f>
        <v>#REF!</v>
      </c>
      <c r="AG90" s="73" t="e">
        <f>SUMIFS(#REF!,#REF!,$C90,#REF!,$L90)</f>
        <v>#REF!</v>
      </c>
      <c r="AJ90" s="70" t="s">
        <v>1687</v>
      </c>
      <c r="AK90" t="e">
        <f t="shared" si="50"/>
        <v>#REF!</v>
      </c>
      <c r="AL90" s="6" t="e">
        <f t="shared" ref="AL90:AW99" si="72">ROUND($F90*AL$18,2)*$AK90</f>
        <v>#REF!</v>
      </c>
      <c r="AM90" s="6" t="e">
        <f t="shared" si="72"/>
        <v>#REF!</v>
      </c>
      <c r="AN90" s="6" t="e">
        <f t="shared" si="72"/>
        <v>#REF!</v>
      </c>
      <c r="AO90" s="6" t="e">
        <f t="shared" si="72"/>
        <v>#REF!</v>
      </c>
      <c r="AP90" s="6" t="e">
        <f t="shared" si="72"/>
        <v>#REF!</v>
      </c>
      <c r="AQ90" s="6" t="e">
        <f t="shared" si="72"/>
        <v>#REF!</v>
      </c>
      <c r="AR90" s="6" t="e">
        <f t="shared" si="72"/>
        <v>#REF!</v>
      </c>
      <c r="AS90" s="6" t="e">
        <f t="shared" si="72"/>
        <v>#REF!</v>
      </c>
      <c r="AT90" s="6" t="e">
        <f t="shared" si="72"/>
        <v>#REF!</v>
      </c>
      <c r="AU90" s="6" t="e">
        <f t="shared" si="72"/>
        <v>#REF!</v>
      </c>
      <c r="AV90" s="6" t="e">
        <f t="shared" si="72"/>
        <v>#REF!</v>
      </c>
      <c r="AW90" s="6" t="e">
        <f t="shared" si="72"/>
        <v>#REF!</v>
      </c>
      <c r="AX90" t="e">
        <f t="shared" si="51"/>
        <v>#REF!</v>
      </c>
      <c r="AY90" s="6" t="e">
        <f t="shared" si="63"/>
        <v>#REF!</v>
      </c>
      <c r="AZ90" s="48" t="e">
        <f t="shared" si="52"/>
        <v>#REF!</v>
      </c>
      <c r="BA90" s="74" t="e">
        <f t="shared" si="53"/>
        <v>#REF!</v>
      </c>
      <c r="BD90" s="3" t="str">
        <f>VLOOKUP(C90,Schools!A:Q,17,0)</f>
        <v>D</v>
      </c>
      <c r="BE90" s="47" t="e">
        <f t="shared" si="54"/>
        <v>#REF!</v>
      </c>
      <c r="BF90" s="47" t="e">
        <f t="shared" si="55"/>
        <v>#REF!</v>
      </c>
      <c r="BG90" s="47" t="e">
        <f t="shared" si="56"/>
        <v>#REF!</v>
      </c>
      <c r="BH90" s="47" t="e">
        <f t="shared" si="57"/>
        <v>#REF!</v>
      </c>
      <c r="BI90" s="48" t="e">
        <f t="shared" si="64"/>
        <v>#REF!</v>
      </c>
      <c r="BJ90" s="47" t="e">
        <f t="shared" si="58"/>
        <v>#REF!</v>
      </c>
      <c r="BK90" s="6" t="e">
        <f t="shared" si="65"/>
        <v>#REF!</v>
      </c>
      <c r="BL90" s="47" t="e">
        <f t="shared" si="66"/>
        <v>#REF!</v>
      </c>
      <c r="BM90" s="1" t="e">
        <f t="shared" si="67"/>
        <v>#REF!</v>
      </c>
      <c r="BN90" s="47" t="e">
        <f t="shared" si="68"/>
        <v>#REF!</v>
      </c>
      <c r="BO90" s="1" t="e">
        <f t="shared" si="69"/>
        <v>#REF!</v>
      </c>
      <c r="BP90" s="48" t="e">
        <f t="shared" si="70"/>
        <v>#REF!</v>
      </c>
      <c r="BQ90" s="48" t="e">
        <f t="shared" si="59"/>
        <v>#REF!</v>
      </c>
      <c r="BR90" t="e">
        <f t="shared" si="71"/>
        <v>#REF!</v>
      </c>
    </row>
    <row r="91" spans="1:70" x14ac:dyDescent="0.25">
      <c r="A91" t="str">
        <f t="shared" si="60"/>
        <v>High Needs topups</v>
      </c>
      <c r="B91" s="71">
        <v>44026</v>
      </c>
      <c r="C91" s="70">
        <f>Schools!A80</f>
        <v>3022041</v>
      </c>
      <c r="D91" t="str">
        <f>VLOOKUP(C91,Schools!A:B,2,0)</f>
        <v>Sacks Morasha Academy</v>
      </c>
      <c r="E91" t="str">
        <f>VLOOKUP(C91,Schools!$A:$Z,3,0)</f>
        <v>A</v>
      </c>
      <c r="F91" s="72" t="e">
        <f>SUMIFS(#REF!,#REF!,C91,#REF!, SEN!L91)</f>
        <v>#REF!</v>
      </c>
      <c r="G91" s="70" t="s">
        <v>1227</v>
      </c>
      <c r="H91" s="70" t="s">
        <v>1688</v>
      </c>
      <c r="I91" t="str">
        <f t="shared" si="61"/>
        <v>various/516500</v>
      </c>
      <c r="J91">
        <f>VLOOKUP(C91,Schools!$A:$Z,9,0)</f>
        <v>160025</v>
      </c>
      <c r="K91" s="70" t="s">
        <v>487</v>
      </c>
      <c r="L91" s="70" t="s">
        <v>381</v>
      </c>
      <c r="M91" s="70" t="s">
        <v>530</v>
      </c>
      <c r="N91" t="str">
        <f>VLOOKUP(C91,Schools!A:D,4,0)</f>
        <v>Primary</v>
      </c>
      <c r="O91" s="70" t="s">
        <v>1689</v>
      </c>
      <c r="P91">
        <f t="shared" si="62"/>
        <v>516500</v>
      </c>
      <c r="Q91" s="73" t="e">
        <f>SUMIFS(#REF!,#REF!,$C91,#REF!,$L91)</f>
        <v>#REF!</v>
      </c>
      <c r="R91" s="73" t="e">
        <f>SUMIFS(#REF!,#REF!,$C91,#REF!,$L91)</f>
        <v>#REF!</v>
      </c>
      <c r="S91" s="73" t="e">
        <f>SUMIFS(#REF!,#REF!,$C91,#REF!,$L91)</f>
        <v>#REF!</v>
      </c>
      <c r="T91" s="73" t="e">
        <f>SUMIFS(#REF!,#REF!,$C91,#REF!,$L91)</f>
        <v>#REF!</v>
      </c>
      <c r="U91" s="73" t="e">
        <f>SUMIFS(#REF!,#REF!,$C91,#REF!,$L91)</f>
        <v>#REF!</v>
      </c>
      <c r="V91" s="73" t="e">
        <f>SUMIFS(#REF!,#REF!,$C91,#REF!,$L91)</f>
        <v>#REF!</v>
      </c>
      <c r="W91" s="73" t="e">
        <f>SUMIFS(#REF!,#REF!,$C91,#REF!,$L91)</f>
        <v>#REF!</v>
      </c>
      <c r="X91" s="73" t="e">
        <f>SUMIFS(#REF!,#REF!,$C91,#REF!,$L91)</f>
        <v>#REF!</v>
      </c>
      <c r="Y91" s="73" t="e">
        <f>SUMIFS(#REF!,#REF!,$C91,#REF!,$L91)</f>
        <v>#REF!</v>
      </c>
      <c r="Z91" s="73" t="e">
        <f>SUMIFS(#REF!,#REF!,$C91,#REF!,$L91)</f>
        <v>#REF!</v>
      </c>
      <c r="AA91" s="73" t="e">
        <f>SUMIFS(#REF!,#REF!,$C91,#REF!,$L91)</f>
        <v>#REF!</v>
      </c>
      <c r="AB91" s="73" t="e">
        <f>SUMIFS(#REF!,#REF!,$C91,#REF!,$L91)</f>
        <v>#REF!</v>
      </c>
      <c r="AC91" s="47" t="e">
        <f t="shared" si="48"/>
        <v>#REF!</v>
      </c>
      <c r="AD91" s="47" t="e">
        <f t="shared" si="49"/>
        <v>#REF!</v>
      </c>
      <c r="AE91" s="73" t="e">
        <f>SUMIFS(#REF!,#REF!,$C91,#REF!,$L91)</f>
        <v>#REF!</v>
      </c>
      <c r="AF91" s="73" t="e">
        <f>SUMIFS(#REF!,#REF!,$C91,#REF!,$L91)</f>
        <v>#REF!</v>
      </c>
      <c r="AG91" s="73" t="e">
        <f>SUMIFS(#REF!,#REF!,$C91,#REF!,$L91)</f>
        <v>#REF!</v>
      </c>
      <c r="AJ91" s="70" t="s">
        <v>1687</v>
      </c>
      <c r="AK91" t="e">
        <f t="shared" si="50"/>
        <v>#REF!</v>
      </c>
      <c r="AL91" s="6" t="e">
        <f t="shared" si="72"/>
        <v>#REF!</v>
      </c>
      <c r="AM91" s="6" t="e">
        <f t="shared" si="72"/>
        <v>#REF!</v>
      </c>
      <c r="AN91" s="6" t="e">
        <f t="shared" si="72"/>
        <v>#REF!</v>
      </c>
      <c r="AO91" s="6" t="e">
        <f t="shared" si="72"/>
        <v>#REF!</v>
      </c>
      <c r="AP91" s="6" t="e">
        <f t="shared" si="72"/>
        <v>#REF!</v>
      </c>
      <c r="AQ91" s="6" t="e">
        <f t="shared" si="72"/>
        <v>#REF!</v>
      </c>
      <c r="AR91" s="6" t="e">
        <f t="shared" si="72"/>
        <v>#REF!</v>
      </c>
      <c r="AS91" s="6" t="e">
        <f t="shared" si="72"/>
        <v>#REF!</v>
      </c>
      <c r="AT91" s="6" t="e">
        <f t="shared" si="72"/>
        <v>#REF!</v>
      </c>
      <c r="AU91" s="6" t="e">
        <f t="shared" si="72"/>
        <v>#REF!</v>
      </c>
      <c r="AV91" s="6" t="e">
        <f t="shared" si="72"/>
        <v>#REF!</v>
      </c>
      <c r="AW91" s="6" t="e">
        <f t="shared" si="72"/>
        <v>#REF!</v>
      </c>
      <c r="AX91" t="e">
        <f t="shared" si="51"/>
        <v>#REF!</v>
      </c>
      <c r="AY91" s="6" t="e">
        <f t="shared" si="63"/>
        <v>#REF!</v>
      </c>
      <c r="AZ91" s="48" t="e">
        <f t="shared" si="52"/>
        <v>#REF!</v>
      </c>
      <c r="BA91" s="74" t="e">
        <f t="shared" si="53"/>
        <v>#REF!</v>
      </c>
      <c r="BD91" s="3" t="str">
        <f>VLOOKUP(C91,Schools!A:Q,17,0)</f>
        <v>Academy</v>
      </c>
      <c r="BE91" s="47" t="e">
        <f t="shared" si="54"/>
        <v>#REF!</v>
      </c>
      <c r="BF91" s="47" t="e">
        <f t="shared" si="55"/>
        <v>#REF!</v>
      </c>
      <c r="BG91" s="47" t="e">
        <f t="shared" si="56"/>
        <v>#REF!</v>
      </c>
      <c r="BH91" s="47" t="e">
        <f t="shared" si="57"/>
        <v>#REF!</v>
      </c>
      <c r="BI91" s="48" t="e">
        <f t="shared" si="64"/>
        <v>#REF!</v>
      </c>
      <c r="BJ91" s="47" t="e">
        <f t="shared" si="58"/>
        <v>#REF!</v>
      </c>
      <c r="BK91" s="6" t="e">
        <f t="shared" si="65"/>
        <v>#REF!</v>
      </c>
      <c r="BL91" s="47" t="e">
        <f t="shared" si="66"/>
        <v>#REF!</v>
      </c>
      <c r="BM91" s="1" t="e">
        <f t="shared" si="67"/>
        <v>#REF!</v>
      </c>
      <c r="BN91" s="47" t="e">
        <f t="shared" si="68"/>
        <v>#REF!</v>
      </c>
      <c r="BO91" s="1" t="e">
        <f t="shared" si="69"/>
        <v>#REF!</v>
      </c>
      <c r="BP91" s="48" t="e">
        <f t="shared" si="70"/>
        <v>#REF!</v>
      </c>
      <c r="BQ91" s="48" t="e">
        <f t="shared" si="59"/>
        <v>#REF!</v>
      </c>
      <c r="BR91" t="e">
        <f t="shared" si="71"/>
        <v>#REF!</v>
      </c>
    </row>
    <row r="92" spans="1:70" x14ac:dyDescent="0.25">
      <c r="A92" t="str">
        <f t="shared" si="60"/>
        <v>High Needs topups</v>
      </c>
      <c r="B92" s="71">
        <v>44026</v>
      </c>
      <c r="C92" s="70">
        <f>Schools!A81</f>
        <v>3023510</v>
      </c>
      <c r="D92" t="str">
        <f>VLOOKUP(C92,Schools!A:B,2,0)</f>
        <v>Sacred Heart School</v>
      </c>
      <c r="E92" t="str">
        <f>VLOOKUP(C92,Schools!$A:$Z,3,0)</f>
        <v>M</v>
      </c>
      <c r="F92" s="72" t="e">
        <f>SUMIFS(#REF!,#REF!,C92,#REF!, SEN!L92)</f>
        <v>#REF!</v>
      </c>
      <c r="G92" s="70" t="s">
        <v>1227</v>
      </c>
      <c r="H92" s="70" t="s">
        <v>1688</v>
      </c>
      <c r="I92" t="str">
        <f t="shared" si="61"/>
        <v>various/543965</v>
      </c>
      <c r="J92">
        <f>VLOOKUP(C92,Schools!$A:$Z,9,0)</f>
        <v>400071</v>
      </c>
      <c r="K92" s="70" t="s">
        <v>487</v>
      </c>
      <c r="L92" s="70" t="s">
        <v>381</v>
      </c>
      <c r="M92" s="70" t="s">
        <v>530</v>
      </c>
      <c r="N92" t="str">
        <f>VLOOKUP(C92,Schools!A:D,4,0)</f>
        <v>Primary</v>
      </c>
      <c r="O92" s="70" t="s">
        <v>1689</v>
      </c>
      <c r="P92">
        <f t="shared" si="62"/>
        <v>543965</v>
      </c>
      <c r="Q92" s="73" t="e">
        <f>SUMIFS(#REF!,#REF!,$C92,#REF!,$L92)</f>
        <v>#REF!</v>
      </c>
      <c r="R92" s="73" t="e">
        <f>SUMIFS(#REF!,#REF!,$C92,#REF!,$L92)</f>
        <v>#REF!</v>
      </c>
      <c r="S92" s="73" t="e">
        <f>SUMIFS(#REF!,#REF!,$C92,#REF!,$L92)</f>
        <v>#REF!</v>
      </c>
      <c r="T92" s="73" t="e">
        <f>SUMIFS(#REF!,#REF!,$C92,#REF!,$L92)</f>
        <v>#REF!</v>
      </c>
      <c r="U92" s="73" t="e">
        <f>SUMIFS(#REF!,#REF!,$C92,#REF!,$L92)</f>
        <v>#REF!</v>
      </c>
      <c r="V92" s="73" t="e">
        <f>SUMIFS(#REF!,#REF!,$C92,#REF!,$L92)</f>
        <v>#REF!</v>
      </c>
      <c r="W92" s="73" t="e">
        <f>SUMIFS(#REF!,#REF!,$C92,#REF!,$L92)</f>
        <v>#REF!</v>
      </c>
      <c r="X92" s="73" t="e">
        <f>SUMIFS(#REF!,#REF!,$C92,#REF!,$L92)</f>
        <v>#REF!</v>
      </c>
      <c r="Y92" s="73" t="e">
        <f>SUMIFS(#REF!,#REF!,$C92,#REF!,$L92)</f>
        <v>#REF!</v>
      </c>
      <c r="Z92" s="73" t="e">
        <f>SUMIFS(#REF!,#REF!,$C92,#REF!,$L92)</f>
        <v>#REF!</v>
      </c>
      <c r="AA92" s="73" t="e">
        <f>SUMIFS(#REF!,#REF!,$C92,#REF!,$L92)</f>
        <v>#REF!</v>
      </c>
      <c r="AB92" s="73" t="e">
        <f>SUMIFS(#REF!,#REF!,$C92,#REF!,$L92)</f>
        <v>#REF!</v>
      </c>
      <c r="AC92" s="47" t="e">
        <f t="shared" si="48"/>
        <v>#REF!</v>
      </c>
      <c r="AD92" s="47" t="e">
        <f t="shared" si="49"/>
        <v>#REF!</v>
      </c>
      <c r="AE92" s="73" t="e">
        <f>SUMIFS(#REF!,#REF!,$C92,#REF!,$L92)</f>
        <v>#REF!</v>
      </c>
      <c r="AF92" s="73" t="e">
        <f>SUMIFS(#REF!,#REF!,$C92,#REF!,$L92)</f>
        <v>#REF!</v>
      </c>
      <c r="AG92" s="73" t="e">
        <f>SUMIFS(#REF!,#REF!,$C92,#REF!,$L92)</f>
        <v>#REF!</v>
      </c>
      <c r="AJ92" s="70" t="s">
        <v>1687</v>
      </c>
      <c r="AK92" t="e">
        <f t="shared" si="50"/>
        <v>#REF!</v>
      </c>
      <c r="AL92" s="6" t="e">
        <f t="shared" si="72"/>
        <v>#REF!</v>
      </c>
      <c r="AM92" s="6" t="e">
        <f t="shared" si="72"/>
        <v>#REF!</v>
      </c>
      <c r="AN92" s="6" t="e">
        <f t="shared" si="72"/>
        <v>#REF!</v>
      </c>
      <c r="AO92" s="6" t="e">
        <f t="shared" si="72"/>
        <v>#REF!</v>
      </c>
      <c r="AP92" s="6" t="e">
        <f t="shared" si="72"/>
        <v>#REF!</v>
      </c>
      <c r="AQ92" s="6" t="e">
        <f t="shared" si="72"/>
        <v>#REF!</v>
      </c>
      <c r="AR92" s="6" t="e">
        <f t="shared" si="72"/>
        <v>#REF!</v>
      </c>
      <c r="AS92" s="6" t="e">
        <f t="shared" si="72"/>
        <v>#REF!</v>
      </c>
      <c r="AT92" s="6" t="e">
        <f t="shared" si="72"/>
        <v>#REF!</v>
      </c>
      <c r="AU92" s="6" t="e">
        <f t="shared" si="72"/>
        <v>#REF!</v>
      </c>
      <c r="AV92" s="6" t="e">
        <f t="shared" si="72"/>
        <v>#REF!</v>
      </c>
      <c r="AW92" s="6" t="e">
        <f t="shared" si="72"/>
        <v>#REF!</v>
      </c>
      <c r="AX92" t="e">
        <f t="shared" si="51"/>
        <v>#REF!</v>
      </c>
      <c r="AY92" s="6" t="e">
        <f t="shared" si="63"/>
        <v>#REF!</v>
      </c>
      <c r="AZ92" s="48" t="e">
        <f t="shared" si="52"/>
        <v>#REF!</v>
      </c>
      <c r="BA92" s="74" t="e">
        <f t="shared" si="53"/>
        <v>#REF!</v>
      </c>
      <c r="BD92" s="3" t="str">
        <f>VLOOKUP(C92,Schools!A:Q,17,0)</f>
        <v>A</v>
      </c>
      <c r="BE92" s="47" t="e">
        <f t="shared" si="54"/>
        <v>#REF!</v>
      </c>
      <c r="BF92" s="47" t="e">
        <f t="shared" si="55"/>
        <v>#REF!</v>
      </c>
      <c r="BG92" s="47" t="e">
        <f t="shared" si="56"/>
        <v>#REF!</v>
      </c>
      <c r="BH92" s="47" t="e">
        <f t="shared" si="57"/>
        <v>#REF!</v>
      </c>
      <c r="BI92" s="48" t="e">
        <f t="shared" si="64"/>
        <v>#REF!</v>
      </c>
      <c r="BJ92" s="47" t="e">
        <f t="shared" si="58"/>
        <v>#REF!</v>
      </c>
      <c r="BK92" s="6" t="e">
        <f t="shared" si="65"/>
        <v>#REF!</v>
      </c>
      <c r="BL92" s="47" t="e">
        <f t="shared" si="66"/>
        <v>#REF!</v>
      </c>
      <c r="BM92" s="1" t="e">
        <f t="shared" si="67"/>
        <v>#REF!</v>
      </c>
      <c r="BN92" s="47" t="e">
        <f t="shared" si="68"/>
        <v>#REF!</v>
      </c>
      <c r="BO92" s="1" t="e">
        <f t="shared" si="69"/>
        <v>#REF!</v>
      </c>
      <c r="BP92" s="48" t="e">
        <f t="shared" si="70"/>
        <v>#REF!</v>
      </c>
      <c r="BQ92" s="48" t="e">
        <f t="shared" si="59"/>
        <v>#REF!</v>
      </c>
      <c r="BR92" t="e">
        <f t="shared" si="71"/>
        <v>#REF!</v>
      </c>
    </row>
    <row r="93" spans="1:70" x14ac:dyDescent="0.25">
      <c r="A93" t="str">
        <f t="shared" si="60"/>
        <v>High Needs topups</v>
      </c>
      <c r="B93" s="71">
        <v>44026</v>
      </c>
      <c r="C93" s="70">
        <f>Schools!A82</f>
        <v>3023502</v>
      </c>
      <c r="D93" t="str">
        <f>VLOOKUP(C93,Schools!A:B,2,0)</f>
        <v>St Agnes RC Primary School</v>
      </c>
      <c r="E93" t="str">
        <f>VLOOKUP(C93,Schools!$A:$Z,3,0)</f>
        <v>M</v>
      </c>
      <c r="F93" s="72" t="e">
        <f>SUMIFS(#REF!,#REF!,C93,#REF!, SEN!L93)</f>
        <v>#REF!</v>
      </c>
      <c r="G93" s="70" t="s">
        <v>1227</v>
      </c>
      <c r="H93" s="70" t="s">
        <v>1688</v>
      </c>
      <c r="I93" t="str">
        <f t="shared" si="61"/>
        <v>various/543965</v>
      </c>
      <c r="J93">
        <f>VLOOKUP(C93,Schools!$A:$Z,9,0)</f>
        <v>400096</v>
      </c>
      <c r="K93" s="70" t="s">
        <v>487</v>
      </c>
      <c r="L93" s="70" t="s">
        <v>381</v>
      </c>
      <c r="M93" s="70" t="s">
        <v>530</v>
      </c>
      <c r="N93" t="str">
        <f>VLOOKUP(C93,Schools!A:D,4,0)</f>
        <v>Primary</v>
      </c>
      <c r="O93" s="70" t="s">
        <v>1689</v>
      </c>
      <c r="P93">
        <f t="shared" si="62"/>
        <v>543965</v>
      </c>
      <c r="Q93" s="73" t="e">
        <f>SUMIFS(#REF!,#REF!,$C93,#REF!,$L93)</f>
        <v>#REF!</v>
      </c>
      <c r="R93" s="73" t="e">
        <f>SUMIFS(#REF!,#REF!,$C93,#REF!,$L93)</f>
        <v>#REF!</v>
      </c>
      <c r="S93" s="73" t="e">
        <f>SUMIFS(#REF!,#REF!,$C93,#REF!,$L93)</f>
        <v>#REF!</v>
      </c>
      <c r="T93" s="73" t="e">
        <f>SUMIFS(#REF!,#REF!,$C93,#REF!,$L93)</f>
        <v>#REF!</v>
      </c>
      <c r="U93" s="73" t="e">
        <f>SUMIFS(#REF!,#REF!,$C93,#REF!,$L93)</f>
        <v>#REF!</v>
      </c>
      <c r="V93" s="73" t="e">
        <f>SUMIFS(#REF!,#REF!,$C93,#REF!,$L93)</f>
        <v>#REF!</v>
      </c>
      <c r="W93" s="73" t="e">
        <f>SUMIFS(#REF!,#REF!,$C93,#REF!,$L93)</f>
        <v>#REF!</v>
      </c>
      <c r="X93" s="73" t="e">
        <f>SUMIFS(#REF!,#REF!,$C93,#REF!,$L93)</f>
        <v>#REF!</v>
      </c>
      <c r="Y93" s="73" t="e">
        <f>SUMIFS(#REF!,#REF!,$C93,#REF!,$L93)</f>
        <v>#REF!</v>
      </c>
      <c r="Z93" s="73" t="e">
        <f>SUMIFS(#REF!,#REF!,$C93,#REF!,$L93)</f>
        <v>#REF!</v>
      </c>
      <c r="AA93" s="73" t="e">
        <f>SUMIFS(#REF!,#REF!,$C93,#REF!,$L93)</f>
        <v>#REF!</v>
      </c>
      <c r="AB93" s="73" t="e">
        <f>SUMIFS(#REF!,#REF!,$C93,#REF!,$L93)</f>
        <v>#REF!</v>
      </c>
      <c r="AC93" s="47" t="e">
        <f t="shared" si="48"/>
        <v>#REF!</v>
      </c>
      <c r="AD93" s="47" t="e">
        <f t="shared" si="49"/>
        <v>#REF!</v>
      </c>
      <c r="AE93" s="73" t="e">
        <f>SUMIFS(#REF!,#REF!,$C93,#REF!,$L93)</f>
        <v>#REF!</v>
      </c>
      <c r="AF93" s="73" t="e">
        <f>SUMIFS(#REF!,#REF!,$C93,#REF!,$L93)</f>
        <v>#REF!</v>
      </c>
      <c r="AG93" s="73" t="e">
        <f>SUMIFS(#REF!,#REF!,$C93,#REF!,$L93)</f>
        <v>#REF!</v>
      </c>
      <c r="AJ93" s="70" t="s">
        <v>1687</v>
      </c>
      <c r="AK93" t="e">
        <f t="shared" si="50"/>
        <v>#REF!</v>
      </c>
      <c r="AL93" s="6" t="e">
        <f t="shared" si="72"/>
        <v>#REF!</v>
      </c>
      <c r="AM93" s="6" t="e">
        <f t="shared" si="72"/>
        <v>#REF!</v>
      </c>
      <c r="AN93" s="6" t="e">
        <f t="shared" si="72"/>
        <v>#REF!</v>
      </c>
      <c r="AO93" s="6" t="e">
        <f t="shared" si="72"/>
        <v>#REF!</v>
      </c>
      <c r="AP93" s="6" t="e">
        <f t="shared" si="72"/>
        <v>#REF!</v>
      </c>
      <c r="AQ93" s="6" t="e">
        <f t="shared" si="72"/>
        <v>#REF!</v>
      </c>
      <c r="AR93" s="6" t="e">
        <f t="shared" si="72"/>
        <v>#REF!</v>
      </c>
      <c r="AS93" s="6" t="e">
        <f t="shared" si="72"/>
        <v>#REF!</v>
      </c>
      <c r="AT93" s="6" t="e">
        <f t="shared" si="72"/>
        <v>#REF!</v>
      </c>
      <c r="AU93" s="6" t="e">
        <f t="shared" si="72"/>
        <v>#REF!</v>
      </c>
      <c r="AV93" s="6" t="e">
        <f t="shared" si="72"/>
        <v>#REF!</v>
      </c>
      <c r="AW93" s="6" t="e">
        <f t="shared" si="72"/>
        <v>#REF!</v>
      </c>
      <c r="AX93" t="e">
        <f t="shared" si="51"/>
        <v>#REF!</v>
      </c>
      <c r="AY93" s="6" t="e">
        <f t="shared" si="63"/>
        <v>#REF!</v>
      </c>
      <c r="AZ93" s="48" t="e">
        <f t="shared" si="52"/>
        <v>#REF!</v>
      </c>
      <c r="BA93" s="74" t="e">
        <f t="shared" si="53"/>
        <v>#REF!</v>
      </c>
      <c r="BD93" s="3" t="str">
        <f>VLOOKUP(C93,Schools!A:Q,17,0)</f>
        <v>A</v>
      </c>
      <c r="BE93" s="47" t="e">
        <f t="shared" si="54"/>
        <v>#REF!</v>
      </c>
      <c r="BF93" s="47" t="e">
        <f t="shared" si="55"/>
        <v>#REF!</v>
      </c>
      <c r="BG93" s="47" t="e">
        <f t="shared" si="56"/>
        <v>#REF!</v>
      </c>
      <c r="BH93" s="47" t="e">
        <f t="shared" si="57"/>
        <v>#REF!</v>
      </c>
      <c r="BI93" s="48" t="e">
        <f t="shared" si="64"/>
        <v>#REF!</v>
      </c>
      <c r="BJ93" s="47" t="e">
        <f t="shared" si="58"/>
        <v>#REF!</v>
      </c>
      <c r="BK93" s="6" t="e">
        <f t="shared" si="65"/>
        <v>#REF!</v>
      </c>
      <c r="BL93" s="47" t="e">
        <f t="shared" si="66"/>
        <v>#REF!</v>
      </c>
      <c r="BM93" s="1" t="e">
        <f t="shared" si="67"/>
        <v>#REF!</v>
      </c>
      <c r="BN93" s="47" t="e">
        <f t="shared" si="68"/>
        <v>#REF!</v>
      </c>
      <c r="BO93" s="1" t="e">
        <f t="shared" si="69"/>
        <v>#REF!</v>
      </c>
      <c r="BP93" s="48" t="e">
        <f t="shared" si="70"/>
        <v>#REF!</v>
      </c>
      <c r="BQ93" s="48" t="e">
        <f t="shared" si="59"/>
        <v>#REF!</v>
      </c>
      <c r="BR93" t="e">
        <f t="shared" si="71"/>
        <v>#REF!</v>
      </c>
    </row>
    <row r="94" spans="1:70" x14ac:dyDescent="0.25">
      <c r="A94" t="str">
        <f t="shared" si="60"/>
        <v>High Needs topups</v>
      </c>
      <c r="B94" s="71">
        <v>44026</v>
      </c>
      <c r="C94" s="70">
        <f>Schools!A83</f>
        <v>3023315</v>
      </c>
      <c r="D94" t="str">
        <f>VLOOKUP(C94,Schools!A:B,2,0)</f>
        <v>St Andrew's C E</v>
      </c>
      <c r="E94" t="str">
        <f>VLOOKUP(C94,Schools!$A:$Z,3,0)</f>
        <v>M</v>
      </c>
      <c r="F94" s="72" t="e">
        <f>SUMIFS(#REF!,#REF!,C94,#REF!, SEN!L94)</f>
        <v>#REF!</v>
      </c>
      <c r="G94" s="70" t="s">
        <v>1227</v>
      </c>
      <c r="H94" s="70" t="s">
        <v>1688</v>
      </c>
      <c r="I94" t="str">
        <f t="shared" si="61"/>
        <v>various/543965</v>
      </c>
      <c r="J94">
        <f>VLOOKUP(C94,Schools!$A:$Z,9,0)</f>
        <v>400062</v>
      </c>
      <c r="K94" s="70" t="s">
        <v>487</v>
      </c>
      <c r="L94" s="70" t="s">
        <v>381</v>
      </c>
      <c r="M94" s="70" t="s">
        <v>530</v>
      </c>
      <c r="N94" t="str">
        <f>VLOOKUP(C94,Schools!A:D,4,0)</f>
        <v>Primary</v>
      </c>
      <c r="O94" s="70" t="s">
        <v>1689</v>
      </c>
      <c r="P94">
        <f t="shared" si="62"/>
        <v>543965</v>
      </c>
      <c r="Q94" s="73" t="e">
        <f>SUMIFS(#REF!,#REF!,$C94,#REF!,$L94)</f>
        <v>#REF!</v>
      </c>
      <c r="R94" s="73" t="e">
        <f>SUMIFS(#REF!,#REF!,$C94,#REF!,$L94)</f>
        <v>#REF!</v>
      </c>
      <c r="S94" s="73" t="e">
        <f>SUMIFS(#REF!,#REF!,$C94,#REF!,$L94)</f>
        <v>#REF!</v>
      </c>
      <c r="T94" s="73" t="e">
        <f>SUMIFS(#REF!,#REF!,$C94,#REF!,$L94)</f>
        <v>#REF!</v>
      </c>
      <c r="U94" s="73" t="e">
        <f>SUMIFS(#REF!,#REF!,$C94,#REF!,$L94)</f>
        <v>#REF!</v>
      </c>
      <c r="V94" s="73" t="e">
        <f>SUMIFS(#REF!,#REF!,$C94,#REF!,$L94)</f>
        <v>#REF!</v>
      </c>
      <c r="W94" s="73" t="e">
        <f>SUMIFS(#REF!,#REF!,$C94,#REF!,$L94)</f>
        <v>#REF!</v>
      </c>
      <c r="X94" s="73" t="e">
        <f>SUMIFS(#REF!,#REF!,$C94,#REF!,$L94)</f>
        <v>#REF!</v>
      </c>
      <c r="Y94" s="73" t="e">
        <f>SUMIFS(#REF!,#REF!,$C94,#REF!,$L94)</f>
        <v>#REF!</v>
      </c>
      <c r="Z94" s="73" t="e">
        <f>SUMIFS(#REF!,#REF!,$C94,#REF!,$L94)</f>
        <v>#REF!</v>
      </c>
      <c r="AA94" s="73" t="e">
        <f>SUMIFS(#REF!,#REF!,$C94,#REF!,$L94)</f>
        <v>#REF!</v>
      </c>
      <c r="AB94" s="73" t="e">
        <f>SUMIFS(#REF!,#REF!,$C94,#REF!,$L94)</f>
        <v>#REF!</v>
      </c>
      <c r="AC94" s="47" t="e">
        <f t="shared" si="48"/>
        <v>#REF!</v>
      </c>
      <c r="AD94" s="47" t="e">
        <f t="shared" si="49"/>
        <v>#REF!</v>
      </c>
      <c r="AE94" s="73" t="e">
        <f>SUMIFS(#REF!,#REF!,$C94,#REF!,$L94)</f>
        <v>#REF!</v>
      </c>
      <c r="AF94" s="73" t="e">
        <f>SUMIFS(#REF!,#REF!,$C94,#REF!,$L94)</f>
        <v>#REF!</v>
      </c>
      <c r="AG94" s="73" t="e">
        <f>SUMIFS(#REF!,#REF!,$C94,#REF!,$L94)</f>
        <v>#REF!</v>
      </c>
      <c r="AJ94" s="70" t="s">
        <v>1687</v>
      </c>
      <c r="AK94" t="e">
        <f t="shared" si="50"/>
        <v>#REF!</v>
      </c>
      <c r="AL94" s="6" t="e">
        <f t="shared" si="72"/>
        <v>#REF!</v>
      </c>
      <c r="AM94" s="6" t="e">
        <f t="shared" si="72"/>
        <v>#REF!</v>
      </c>
      <c r="AN94" s="6" t="e">
        <f t="shared" si="72"/>
        <v>#REF!</v>
      </c>
      <c r="AO94" s="6" t="e">
        <f t="shared" si="72"/>
        <v>#REF!</v>
      </c>
      <c r="AP94" s="6" t="e">
        <f t="shared" si="72"/>
        <v>#REF!</v>
      </c>
      <c r="AQ94" s="6" t="e">
        <f t="shared" si="72"/>
        <v>#REF!</v>
      </c>
      <c r="AR94" s="6" t="e">
        <f t="shared" si="72"/>
        <v>#REF!</v>
      </c>
      <c r="AS94" s="6" t="e">
        <f t="shared" si="72"/>
        <v>#REF!</v>
      </c>
      <c r="AT94" s="6" t="e">
        <f t="shared" si="72"/>
        <v>#REF!</v>
      </c>
      <c r="AU94" s="6" t="e">
        <f t="shared" si="72"/>
        <v>#REF!</v>
      </c>
      <c r="AV94" s="6" t="e">
        <f t="shared" si="72"/>
        <v>#REF!</v>
      </c>
      <c r="AW94" s="6" t="e">
        <f t="shared" si="72"/>
        <v>#REF!</v>
      </c>
      <c r="AX94" t="e">
        <f t="shared" si="51"/>
        <v>#REF!</v>
      </c>
      <c r="AY94" s="6" t="e">
        <f t="shared" si="63"/>
        <v>#REF!</v>
      </c>
      <c r="AZ94" s="48" t="e">
        <f t="shared" si="52"/>
        <v>#REF!</v>
      </c>
      <c r="BA94" s="74" t="e">
        <f t="shared" si="53"/>
        <v>#REF!</v>
      </c>
      <c r="BD94" s="3" t="str">
        <f>VLOOKUP(C94,Schools!A:Q,17,0)</f>
        <v>D</v>
      </c>
      <c r="BE94" s="47" t="e">
        <f t="shared" si="54"/>
        <v>#REF!</v>
      </c>
      <c r="BF94" s="47" t="e">
        <f t="shared" si="55"/>
        <v>#REF!</v>
      </c>
      <c r="BG94" s="47" t="e">
        <f t="shared" si="56"/>
        <v>#REF!</v>
      </c>
      <c r="BH94" s="47" t="e">
        <f t="shared" si="57"/>
        <v>#REF!</v>
      </c>
      <c r="BI94" s="48" t="e">
        <f t="shared" si="64"/>
        <v>#REF!</v>
      </c>
      <c r="BJ94" s="47" t="e">
        <f t="shared" si="58"/>
        <v>#REF!</v>
      </c>
      <c r="BK94" s="6" t="e">
        <f t="shared" si="65"/>
        <v>#REF!</v>
      </c>
      <c r="BL94" s="47" t="e">
        <f t="shared" si="66"/>
        <v>#REF!</v>
      </c>
      <c r="BM94" s="1" t="e">
        <f t="shared" si="67"/>
        <v>#REF!</v>
      </c>
      <c r="BN94" s="47" t="e">
        <f t="shared" si="68"/>
        <v>#REF!</v>
      </c>
      <c r="BO94" s="1" t="e">
        <f t="shared" si="69"/>
        <v>#REF!</v>
      </c>
      <c r="BP94" s="48" t="e">
        <f t="shared" si="70"/>
        <v>#REF!</v>
      </c>
      <c r="BQ94" s="48" t="e">
        <f t="shared" si="59"/>
        <v>#REF!</v>
      </c>
      <c r="BR94" t="e">
        <f t="shared" si="71"/>
        <v>#REF!</v>
      </c>
    </row>
    <row r="95" spans="1:70" x14ac:dyDescent="0.25">
      <c r="A95" t="str">
        <f t="shared" si="60"/>
        <v>High Needs topups</v>
      </c>
      <c r="B95" s="71">
        <v>44026</v>
      </c>
      <c r="C95" s="70">
        <f>Schools!A84</f>
        <v>3023504</v>
      </c>
      <c r="D95" t="str">
        <f>VLOOKUP(C95,Schools!A:B,2,0)</f>
        <v>St Catherines R C Primary</v>
      </c>
      <c r="E95" t="str">
        <f>VLOOKUP(C95,Schools!$A:$Z,3,0)</f>
        <v>M</v>
      </c>
      <c r="F95" s="72" t="e">
        <f>SUMIFS(#REF!,#REF!,C95,#REF!, SEN!L95)</f>
        <v>#REF!</v>
      </c>
      <c r="G95" s="70" t="s">
        <v>1227</v>
      </c>
      <c r="H95" s="70" t="s">
        <v>1688</v>
      </c>
      <c r="I95" t="str">
        <f t="shared" si="61"/>
        <v>various/543965</v>
      </c>
      <c r="J95">
        <f>VLOOKUP(C95,Schools!$A:$Z,9,0)</f>
        <v>400064</v>
      </c>
      <c r="K95" s="70" t="s">
        <v>487</v>
      </c>
      <c r="L95" s="70" t="s">
        <v>381</v>
      </c>
      <c r="M95" s="70" t="s">
        <v>530</v>
      </c>
      <c r="N95" t="str">
        <f>VLOOKUP(C95,Schools!A:D,4,0)</f>
        <v>Primary</v>
      </c>
      <c r="O95" s="70" t="s">
        <v>1689</v>
      </c>
      <c r="P95">
        <f t="shared" si="62"/>
        <v>543965</v>
      </c>
      <c r="Q95" s="73" t="e">
        <f>SUMIFS(#REF!,#REF!,$C95,#REF!,$L95)</f>
        <v>#REF!</v>
      </c>
      <c r="R95" s="73" t="e">
        <f>SUMIFS(#REF!,#REF!,$C95,#REF!,$L95)</f>
        <v>#REF!</v>
      </c>
      <c r="S95" s="73" t="e">
        <f>SUMIFS(#REF!,#REF!,$C95,#REF!,$L95)</f>
        <v>#REF!</v>
      </c>
      <c r="T95" s="73" t="e">
        <f>SUMIFS(#REF!,#REF!,$C95,#REF!,$L95)</f>
        <v>#REF!</v>
      </c>
      <c r="U95" s="73" t="e">
        <f>SUMIFS(#REF!,#REF!,$C95,#REF!,$L95)</f>
        <v>#REF!</v>
      </c>
      <c r="V95" s="73" t="e">
        <f>SUMIFS(#REF!,#REF!,$C95,#REF!,$L95)</f>
        <v>#REF!</v>
      </c>
      <c r="W95" s="73" t="e">
        <f>SUMIFS(#REF!,#REF!,$C95,#REF!,$L95)</f>
        <v>#REF!</v>
      </c>
      <c r="X95" s="73" t="e">
        <f>SUMIFS(#REF!,#REF!,$C95,#REF!,$L95)</f>
        <v>#REF!</v>
      </c>
      <c r="Y95" s="73" t="e">
        <f>SUMIFS(#REF!,#REF!,$C95,#REF!,$L95)</f>
        <v>#REF!</v>
      </c>
      <c r="Z95" s="73" t="e">
        <f>SUMIFS(#REF!,#REF!,$C95,#REF!,$L95)</f>
        <v>#REF!</v>
      </c>
      <c r="AA95" s="73" t="e">
        <f>SUMIFS(#REF!,#REF!,$C95,#REF!,$L95)</f>
        <v>#REF!</v>
      </c>
      <c r="AB95" s="73" t="e">
        <f>SUMIFS(#REF!,#REF!,$C95,#REF!,$L95)</f>
        <v>#REF!</v>
      </c>
      <c r="AC95" s="47" t="e">
        <f t="shared" si="48"/>
        <v>#REF!</v>
      </c>
      <c r="AD95" s="47" t="e">
        <f t="shared" si="49"/>
        <v>#REF!</v>
      </c>
      <c r="AE95" s="73" t="e">
        <f>SUMIFS(#REF!,#REF!,$C95,#REF!,$L95)</f>
        <v>#REF!</v>
      </c>
      <c r="AF95" s="73" t="e">
        <f>SUMIFS(#REF!,#REF!,$C95,#REF!,$L95)</f>
        <v>#REF!</v>
      </c>
      <c r="AG95" s="73" t="e">
        <f>SUMIFS(#REF!,#REF!,$C95,#REF!,$L95)</f>
        <v>#REF!</v>
      </c>
      <c r="AJ95" s="70" t="s">
        <v>1687</v>
      </c>
      <c r="AK95" t="e">
        <f t="shared" si="50"/>
        <v>#REF!</v>
      </c>
      <c r="AL95" s="6" t="e">
        <f t="shared" si="72"/>
        <v>#REF!</v>
      </c>
      <c r="AM95" s="6" t="e">
        <f t="shared" si="72"/>
        <v>#REF!</v>
      </c>
      <c r="AN95" s="6" t="e">
        <f t="shared" si="72"/>
        <v>#REF!</v>
      </c>
      <c r="AO95" s="6" t="e">
        <f t="shared" si="72"/>
        <v>#REF!</v>
      </c>
      <c r="AP95" s="6" t="e">
        <f t="shared" si="72"/>
        <v>#REF!</v>
      </c>
      <c r="AQ95" s="6" t="e">
        <f t="shared" si="72"/>
        <v>#REF!</v>
      </c>
      <c r="AR95" s="6" t="e">
        <f t="shared" si="72"/>
        <v>#REF!</v>
      </c>
      <c r="AS95" s="6" t="e">
        <f t="shared" si="72"/>
        <v>#REF!</v>
      </c>
      <c r="AT95" s="6" t="e">
        <f t="shared" si="72"/>
        <v>#REF!</v>
      </c>
      <c r="AU95" s="6" t="e">
        <f t="shared" si="72"/>
        <v>#REF!</v>
      </c>
      <c r="AV95" s="6" t="e">
        <f t="shared" si="72"/>
        <v>#REF!</v>
      </c>
      <c r="AW95" s="6" t="e">
        <f t="shared" si="72"/>
        <v>#REF!</v>
      </c>
      <c r="AX95" t="e">
        <f t="shared" si="51"/>
        <v>#REF!</v>
      </c>
      <c r="AY95" s="6" t="e">
        <f t="shared" si="63"/>
        <v>#REF!</v>
      </c>
      <c r="AZ95" s="48" t="e">
        <f t="shared" si="52"/>
        <v>#REF!</v>
      </c>
      <c r="BA95" s="74" t="e">
        <f t="shared" si="53"/>
        <v>#REF!</v>
      </c>
      <c r="BD95" s="3" t="str">
        <f>VLOOKUP(C95,Schools!A:Q,17,0)</f>
        <v>A</v>
      </c>
      <c r="BE95" s="47" t="e">
        <f t="shared" si="54"/>
        <v>#REF!</v>
      </c>
      <c r="BF95" s="47" t="e">
        <f t="shared" si="55"/>
        <v>#REF!</v>
      </c>
      <c r="BG95" s="47" t="e">
        <f t="shared" si="56"/>
        <v>#REF!</v>
      </c>
      <c r="BH95" s="47" t="e">
        <f t="shared" si="57"/>
        <v>#REF!</v>
      </c>
      <c r="BI95" s="48" t="e">
        <f t="shared" si="64"/>
        <v>#REF!</v>
      </c>
      <c r="BJ95" s="47" t="e">
        <f t="shared" si="58"/>
        <v>#REF!</v>
      </c>
      <c r="BK95" s="6" t="e">
        <f t="shared" si="65"/>
        <v>#REF!</v>
      </c>
      <c r="BL95" s="47" t="e">
        <f t="shared" si="66"/>
        <v>#REF!</v>
      </c>
      <c r="BM95" s="1" t="e">
        <f t="shared" si="67"/>
        <v>#REF!</v>
      </c>
      <c r="BN95" s="47" t="e">
        <f t="shared" si="68"/>
        <v>#REF!</v>
      </c>
      <c r="BO95" s="1" t="e">
        <f t="shared" si="69"/>
        <v>#REF!</v>
      </c>
      <c r="BP95" s="48" t="e">
        <f t="shared" si="70"/>
        <v>#REF!</v>
      </c>
      <c r="BQ95" s="48" t="e">
        <f t="shared" si="59"/>
        <v>#REF!</v>
      </c>
      <c r="BR95" t="e">
        <f t="shared" si="71"/>
        <v>#REF!</v>
      </c>
    </row>
    <row r="96" spans="1:70" x14ac:dyDescent="0.25">
      <c r="A96" t="str">
        <f t="shared" si="60"/>
        <v>High Needs topups</v>
      </c>
      <c r="B96" s="71">
        <v>44026</v>
      </c>
      <c r="C96" s="70">
        <f>Schools!A85</f>
        <v>3023309</v>
      </c>
      <c r="D96" t="str">
        <f>VLOOKUP(C96,Schools!A:B,2,0)</f>
        <v>St Johns CE N20</v>
      </c>
      <c r="E96" t="str">
        <f>VLOOKUP(C96,Schools!$A:$Z,3,0)</f>
        <v>M</v>
      </c>
      <c r="F96" s="72" t="e">
        <f>SUMIFS(#REF!,#REF!,C96,#REF!, SEN!L96)</f>
        <v>#REF!</v>
      </c>
      <c r="G96" s="70" t="s">
        <v>1227</v>
      </c>
      <c r="H96" s="70" t="s">
        <v>1688</v>
      </c>
      <c r="I96" t="str">
        <f t="shared" si="61"/>
        <v>various/543965</v>
      </c>
      <c r="J96">
        <f>VLOOKUP(C96,Schools!$A:$Z,9,0)</f>
        <v>400098</v>
      </c>
      <c r="K96" s="70" t="s">
        <v>487</v>
      </c>
      <c r="L96" s="70" t="s">
        <v>381</v>
      </c>
      <c r="M96" s="70" t="s">
        <v>530</v>
      </c>
      <c r="N96" t="str">
        <f>VLOOKUP(C96,Schools!A:D,4,0)</f>
        <v>Primary</v>
      </c>
      <c r="O96" s="70" t="s">
        <v>1689</v>
      </c>
      <c r="P96">
        <f t="shared" si="62"/>
        <v>543965</v>
      </c>
      <c r="Q96" s="73" t="e">
        <f>SUMIFS(#REF!,#REF!,$C96,#REF!,$L96)</f>
        <v>#REF!</v>
      </c>
      <c r="R96" s="73" t="e">
        <f>SUMIFS(#REF!,#REF!,$C96,#REF!,$L96)</f>
        <v>#REF!</v>
      </c>
      <c r="S96" s="73" t="e">
        <f>SUMIFS(#REF!,#REF!,$C96,#REF!,$L96)</f>
        <v>#REF!</v>
      </c>
      <c r="T96" s="73" t="e">
        <f>SUMIFS(#REF!,#REF!,$C96,#REF!,$L96)</f>
        <v>#REF!</v>
      </c>
      <c r="U96" s="73" t="e">
        <f>SUMIFS(#REF!,#REF!,$C96,#REF!,$L96)</f>
        <v>#REF!</v>
      </c>
      <c r="V96" s="73" t="e">
        <f>SUMIFS(#REF!,#REF!,$C96,#REF!,$L96)</f>
        <v>#REF!</v>
      </c>
      <c r="W96" s="73" t="e">
        <f>SUMIFS(#REF!,#REF!,$C96,#REF!,$L96)</f>
        <v>#REF!</v>
      </c>
      <c r="X96" s="73" t="e">
        <f>SUMIFS(#REF!,#REF!,$C96,#REF!,$L96)</f>
        <v>#REF!</v>
      </c>
      <c r="Y96" s="73" t="e">
        <f>SUMIFS(#REF!,#REF!,$C96,#REF!,$L96)</f>
        <v>#REF!</v>
      </c>
      <c r="Z96" s="73" t="e">
        <f>SUMIFS(#REF!,#REF!,$C96,#REF!,$L96)</f>
        <v>#REF!</v>
      </c>
      <c r="AA96" s="73" t="e">
        <f>SUMIFS(#REF!,#REF!,$C96,#REF!,$L96)</f>
        <v>#REF!</v>
      </c>
      <c r="AB96" s="73" t="e">
        <f>SUMIFS(#REF!,#REF!,$C96,#REF!,$L96)</f>
        <v>#REF!</v>
      </c>
      <c r="AC96" s="47" t="e">
        <f t="shared" si="48"/>
        <v>#REF!</v>
      </c>
      <c r="AD96" s="47" t="e">
        <f t="shared" si="49"/>
        <v>#REF!</v>
      </c>
      <c r="AE96" s="73" t="e">
        <f>SUMIFS(#REF!,#REF!,$C96,#REF!,$L96)</f>
        <v>#REF!</v>
      </c>
      <c r="AF96" s="73" t="e">
        <f>SUMIFS(#REF!,#REF!,$C96,#REF!,$L96)</f>
        <v>#REF!</v>
      </c>
      <c r="AG96" s="73" t="e">
        <f>SUMIFS(#REF!,#REF!,$C96,#REF!,$L96)</f>
        <v>#REF!</v>
      </c>
      <c r="AJ96" s="70" t="s">
        <v>1687</v>
      </c>
      <c r="AK96" t="e">
        <f t="shared" si="50"/>
        <v>#REF!</v>
      </c>
      <c r="AL96" s="6" t="e">
        <f t="shared" si="72"/>
        <v>#REF!</v>
      </c>
      <c r="AM96" s="6" t="e">
        <f t="shared" si="72"/>
        <v>#REF!</v>
      </c>
      <c r="AN96" s="6" t="e">
        <f t="shared" si="72"/>
        <v>#REF!</v>
      </c>
      <c r="AO96" s="6" t="e">
        <f t="shared" si="72"/>
        <v>#REF!</v>
      </c>
      <c r="AP96" s="6" t="e">
        <f t="shared" si="72"/>
        <v>#REF!</v>
      </c>
      <c r="AQ96" s="6" t="e">
        <f t="shared" si="72"/>
        <v>#REF!</v>
      </c>
      <c r="AR96" s="6" t="e">
        <f t="shared" si="72"/>
        <v>#REF!</v>
      </c>
      <c r="AS96" s="6" t="e">
        <f t="shared" si="72"/>
        <v>#REF!</v>
      </c>
      <c r="AT96" s="6" t="e">
        <f t="shared" si="72"/>
        <v>#REF!</v>
      </c>
      <c r="AU96" s="6" t="e">
        <f t="shared" si="72"/>
        <v>#REF!</v>
      </c>
      <c r="AV96" s="6" t="e">
        <f t="shared" si="72"/>
        <v>#REF!</v>
      </c>
      <c r="AW96" s="6" t="e">
        <f t="shared" si="72"/>
        <v>#REF!</v>
      </c>
      <c r="AX96" t="e">
        <f t="shared" si="51"/>
        <v>#REF!</v>
      </c>
      <c r="AY96" s="6" t="e">
        <f t="shared" si="63"/>
        <v>#REF!</v>
      </c>
      <c r="AZ96" s="48" t="e">
        <f t="shared" si="52"/>
        <v>#REF!</v>
      </c>
      <c r="BA96" s="74" t="e">
        <f t="shared" si="53"/>
        <v>#REF!</v>
      </c>
      <c r="BD96" s="3" t="str">
        <f>VLOOKUP(C96,Schools!A:Q,17,0)</f>
        <v>C</v>
      </c>
      <c r="BE96" s="47" t="e">
        <f t="shared" si="54"/>
        <v>#REF!</v>
      </c>
      <c r="BF96" s="47" t="e">
        <f t="shared" si="55"/>
        <v>#REF!</v>
      </c>
      <c r="BG96" s="47" t="e">
        <f t="shared" si="56"/>
        <v>#REF!</v>
      </c>
      <c r="BH96" s="47" t="e">
        <f t="shared" si="57"/>
        <v>#REF!</v>
      </c>
      <c r="BI96" s="48" t="e">
        <f t="shared" si="64"/>
        <v>#REF!</v>
      </c>
      <c r="BJ96" s="47" t="e">
        <f t="shared" si="58"/>
        <v>#REF!</v>
      </c>
      <c r="BK96" s="6" t="e">
        <f t="shared" si="65"/>
        <v>#REF!</v>
      </c>
      <c r="BL96" s="47" t="e">
        <f t="shared" si="66"/>
        <v>#REF!</v>
      </c>
      <c r="BM96" s="1" t="e">
        <f t="shared" si="67"/>
        <v>#REF!</v>
      </c>
      <c r="BN96" s="47" t="e">
        <f t="shared" si="68"/>
        <v>#REF!</v>
      </c>
      <c r="BO96" s="1" t="e">
        <f t="shared" si="69"/>
        <v>#REF!</v>
      </c>
      <c r="BP96" s="48" t="e">
        <f t="shared" si="70"/>
        <v>#REF!</v>
      </c>
      <c r="BQ96" s="48" t="e">
        <f t="shared" si="59"/>
        <v>#REF!</v>
      </c>
      <c r="BR96" t="e">
        <f t="shared" si="71"/>
        <v>#REF!</v>
      </c>
    </row>
    <row r="97" spans="1:70" x14ac:dyDescent="0.25">
      <c r="A97" t="str">
        <f t="shared" si="60"/>
        <v>High Needs topups</v>
      </c>
      <c r="B97" s="71">
        <v>44026</v>
      </c>
      <c r="C97" s="70">
        <f>Schools!A86</f>
        <v>3023307</v>
      </c>
      <c r="D97" t="str">
        <f>VLOOKUP(C97,Schools!A:B,2,0)</f>
        <v>St John's CE School N11</v>
      </c>
      <c r="E97" t="str">
        <f>VLOOKUP(C97,Schools!$A:$Z,3,0)</f>
        <v>M</v>
      </c>
      <c r="F97" s="72" t="e">
        <f>SUMIFS(#REF!,#REF!,C97,#REF!, SEN!L97)</f>
        <v>#REF!</v>
      </c>
      <c r="G97" s="70" t="s">
        <v>1227</v>
      </c>
      <c r="H97" s="70" t="s">
        <v>1688</v>
      </c>
      <c r="I97" t="str">
        <f t="shared" si="61"/>
        <v>various/543965</v>
      </c>
      <c r="J97">
        <f>VLOOKUP(C97,Schools!$A:$Z,9,0)</f>
        <v>400114</v>
      </c>
      <c r="K97" s="70" t="s">
        <v>487</v>
      </c>
      <c r="L97" s="70" t="s">
        <v>381</v>
      </c>
      <c r="M97" s="70" t="s">
        <v>530</v>
      </c>
      <c r="N97" t="str">
        <f>VLOOKUP(C97,Schools!A:D,4,0)</f>
        <v>Primary</v>
      </c>
      <c r="O97" s="70" t="s">
        <v>1689</v>
      </c>
      <c r="P97">
        <f t="shared" si="62"/>
        <v>543965</v>
      </c>
      <c r="Q97" s="73" t="e">
        <f>SUMIFS(#REF!,#REF!,$C97,#REF!,$L97)</f>
        <v>#REF!</v>
      </c>
      <c r="R97" s="73" t="e">
        <f>SUMIFS(#REF!,#REF!,$C97,#REF!,$L97)</f>
        <v>#REF!</v>
      </c>
      <c r="S97" s="73" t="e">
        <f>SUMIFS(#REF!,#REF!,$C97,#REF!,$L97)</f>
        <v>#REF!</v>
      </c>
      <c r="T97" s="73" t="e">
        <f>SUMIFS(#REF!,#REF!,$C97,#REF!,$L97)</f>
        <v>#REF!</v>
      </c>
      <c r="U97" s="73" t="e">
        <f>SUMIFS(#REF!,#REF!,$C97,#REF!,$L97)</f>
        <v>#REF!</v>
      </c>
      <c r="V97" s="73" t="e">
        <f>SUMIFS(#REF!,#REF!,$C97,#REF!,$L97)</f>
        <v>#REF!</v>
      </c>
      <c r="W97" s="73" t="e">
        <f>SUMIFS(#REF!,#REF!,$C97,#REF!,$L97)</f>
        <v>#REF!</v>
      </c>
      <c r="X97" s="73" t="e">
        <f>SUMIFS(#REF!,#REF!,$C97,#REF!,$L97)</f>
        <v>#REF!</v>
      </c>
      <c r="Y97" s="73" t="e">
        <f>SUMIFS(#REF!,#REF!,$C97,#REF!,$L97)</f>
        <v>#REF!</v>
      </c>
      <c r="Z97" s="73" t="e">
        <f>SUMIFS(#REF!,#REF!,$C97,#REF!,$L97)</f>
        <v>#REF!</v>
      </c>
      <c r="AA97" s="73" t="e">
        <f>SUMIFS(#REF!,#REF!,$C97,#REF!,$L97)</f>
        <v>#REF!</v>
      </c>
      <c r="AB97" s="73" t="e">
        <f>SUMIFS(#REF!,#REF!,$C97,#REF!,$L97)</f>
        <v>#REF!</v>
      </c>
      <c r="AC97" s="47" t="e">
        <f t="shared" si="48"/>
        <v>#REF!</v>
      </c>
      <c r="AD97" s="47" t="e">
        <f t="shared" si="49"/>
        <v>#REF!</v>
      </c>
      <c r="AE97" s="73" t="e">
        <f>SUMIFS(#REF!,#REF!,$C97,#REF!,$L97)</f>
        <v>#REF!</v>
      </c>
      <c r="AF97" s="73" t="e">
        <f>SUMIFS(#REF!,#REF!,$C97,#REF!,$L97)</f>
        <v>#REF!</v>
      </c>
      <c r="AG97" s="73" t="e">
        <f>SUMIFS(#REF!,#REF!,$C97,#REF!,$L97)</f>
        <v>#REF!</v>
      </c>
      <c r="AJ97" s="70" t="s">
        <v>1687</v>
      </c>
      <c r="AK97" t="e">
        <f t="shared" si="50"/>
        <v>#REF!</v>
      </c>
      <c r="AL97" s="6" t="e">
        <f t="shared" si="72"/>
        <v>#REF!</v>
      </c>
      <c r="AM97" s="6" t="e">
        <f t="shared" si="72"/>
        <v>#REF!</v>
      </c>
      <c r="AN97" s="6" t="e">
        <f t="shared" si="72"/>
        <v>#REF!</v>
      </c>
      <c r="AO97" s="6" t="e">
        <f t="shared" si="72"/>
        <v>#REF!</v>
      </c>
      <c r="AP97" s="6" t="e">
        <f t="shared" si="72"/>
        <v>#REF!</v>
      </c>
      <c r="AQ97" s="6" t="e">
        <f t="shared" si="72"/>
        <v>#REF!</v>
      </c>
      <c r="AR97" s="6" t="e">
        <f t="shared" si="72"/>
        <v>#REF!</v>
      </c>
      <c r="AS97" s="6" t="e">
        <f t="shared" si="72"/>
        <v>#REF!</v>
      </c>
      <c r="AT97" s="6" t="e">
        <f t="shared" si="72"/>
        <v>#REF!</v>
      </c>
      <c r="AU97" s="6" t="e">
        <f t="shared" si="72"/>
        <v>#REF!</v>
      </c>
      <c r="AV97" s="6" t="e">
        <f t="shared" si="72"/>
        <v>#REF!</v>
      </c>
      <c r="AW97" s="6" t="e">
        <f t="shared" si="72"/>
        <v>#REF!</v>
      </c>
      <c r="AX97" t="e">
        <f t="shared" si="51"/>
        <v>#REF!</v>
      </c>
      <c r="AY97" s="6" t="e">
        <f t="shared" si="63"/>
        <v>#REF!</v>
      </c>
      <c r="AZ97" s="48" t="e">
        <f t="shared" si="52"/>
        <v>#REF!</v>
      </c>
      <c r="BA97" s="74" t="e">
        <f t="shared" si="53"/>
        <v>#REF!</v>
      </c>
      <c r="BD97" s="3" t="str">
        <f>VLOOKUP(C97,Schools!A:Q,17,0)</f>
        <v>A</v>
      </c>
      <c r="BE97" s="47" t="e">
        <f t="shared" si="54"/>
        <v>#REF!</v>
      </c>
      <c r="BF97" s="47" t="e">
        <f t="shared" si="55"/>
        <v>#REF!</v>
      </c>
      <c r="BG97" s="47" t="e">
        <f t="shared" si="56"/>
        <v>#REF!</v>
      </c>
      <c r="BH97" s="47" t="e">
        <f t="shared" si="57"/>
        <v>#REF!</v>
      </c>
      <c r="BI97" s="48" t="e">
        <f t="shared" si="64"/>
        <v>#REF!</v>
      </c>
      <c r="BJ97" s="47" t="e">
        <f t="shared" si="58"/>
        <v>#REF!</v>
      </c>
      <c r="BK97" s="6" t="e">
        <f t="shared" si="65"/>
        <v>#REF!</v>
      </c>
      <c r="BL97" s="47" t="e">
        <f t="shared" si="66"/>
        <v>#REF!</v>
      </c>
      <c r="BM97" s="1" t="e">
        <f t="shared" si="67"/>
        <v>#REF!</v>
      </c>
      <c r="BN97" s="47" t="e">
        <f t="shared" si="68"/>
        <v>#REF!</v>
      </c>
      <c r="BO97" s="1" t="e">
        <f t="shared" si="69"/>
        <v>#REF!</v>
      </c>
      <c r="BP97" s="48" t="e">
        <f t="shared" si="70"/>
        <v>#REF!</v>
      </c>
      <c r="BQ97" s="48" t="e">
        <f t="shared" si="59"/>
        <v>#REF!</v>
      </c>
      <c r="BR97" t="e">
        <f t="shared" si="71"/>
        <v>#REF!</v>
      </c>
    </row>
    <row r="98" spans="1:70" x14ac:dyDescent="0.25">
      <c r="A98" t="str">
        <f t="shared" si="60"/>
        <v>High Needs topups</v>
      </c>
      <c r="B98" s="71">
        <v>44026</v>
      </c>
      <c r="C98" s="70">
        <f>Schools!A87</f>
        <v>3023509</v>
      </c>
      <c r="D98" t="str">
        <f>VLOOKUP(C98,Schools!A:B,2,0)</f>
        <v>St Joseph's Primary School</v>
      </c>
      <c r="E98" t="str">
        <f>VLOOKUP(C98,Schools!$A:$Z,3,0)</f>
        <v>M</v>
      </c>
      <c r="F98" s="72" t="e">
        <f>SUMIFS(#REF!,#REF!,C98,#REF!, SEN!L98)</f>
        <v>#REF!</v>
      </c>
      <c r="G98" s="70" t="s">
        <v>1227</v>
      </c>
      <c r="H98" s="70" t="s">
        <v>1688</v>
      </c>
      <c r="I98" t="str">
        <f t="shared" si="61"/>
        <v>various/543965</v>
      </c>
      <c r="J98">
        <f>VLOOKUP(C98,Schools!$A:$Z,9,0)</f>
        <v>400066</v>
      </c>
      <c r="K98" s="70" t="s">
        <v>487</v>
      </c>
      <c r="L98" s="70" t="s">
        <v>381</v>
      </c>
      <c r="M98" s="70" t="s">
        <v>530</v>
      </c>
      <c r="N98" t="str">
        <f>VLOOKUP(C98,Schools!A:D,4,0)</f>
        <v>Primary</v>
      </c>
      <c r="O98" s="70" t="s">
        <v>1689</v>
      </c>
      <c r="P98">
        <f t="shared" si="62"/>
        <v>543965</v>
      </c>
      <c r="Q98" s="73" t="e">
        <f>SUMIFS(#REF!,#REF!,$C98,#REF!,$L98)</f>
        <v>#REF!</v>
      </c>
      <c r="R98" s="73" t="e">
        <f>SUMIFS(#REF!,#REF!,$C98,#REF!,$L98)</f>
        <v>#REF!</v>
      </c>
      <c r="S98" s="73" t="e">
        <f>SUMIFS(#REF!,#REF!,$C98,#REF!,$L98)</f>
        <v>#REF!</v>
      </c>
      <c r="T98" s="73" t="e">
        <f>SUMIFS(#REF!,#REF!,$C98,#REF!,$L98)</f>
        <v>#REF!</v>
      </c>
      <c r="U98" s="73" t="e">
        <f>SUMIFS(#REF!,#REF!,$C98,#REF!,$L98)</f>
        <v>#REF!</v>
      </c>
      <c r="V98" s="73" t="e">
        <f>SUMIFS(#REF!,#REF!,$C98,#REF!,$L98)</f>
        <v>#REF!</v>
      </c>
      <c r="W98" s="73" t="e">
        <f>SUMIFS(#REF!,#REF!,$C98,#REF!,$L98)</f>
        <v>#REF!</v>
      </c>
      <c r="X98" s="73" t="e">
        <f>SUMIFS(#REF!,#REF!,$C98,#REF!,$L98)</f>
        <v>#REF!</v>
      </c>
      <c r="Y98" s="73" t="e">
        <f>SUMIFS(#REF!,#REF!,$C98,#REF!,$L98)</f>
        <v>#REF!</v>
      </c>
      <c r="Z98" s="73" t="e">
        <f>SUMIFS(#REF!,#REF!,$C98,#REF!,$L98)</f>
        <v>#REF!</v>
      </c>
      <c r="AA98" s="73" t="e">
        <f>SUMIFS(#REF!,#REF!,$C98,#REF!,$L98)</f>
        <v>#REF!</v>
      </c>
      <c r="AB98" s="73" t="e">
        <f>SUMIFS(#REF!,#REF!,$C98,#REF!,$L98)</f>
        <v>#REF!</v>
      </c>
      <c r="AC98" s="47" t="e">
        <f t="shared" si="48"/>
        <v>#REF!</v>
      </c>
      <c r="AD98" s="47" t="e">
        <f t="shared" si="49"/>
        <v>#REF!</v>
      </c>
      <c r="AE98" s="73" t="e">
        <f>SUMIFS(#REF!,#REF!,$C98,#REF!,$L98)</f>
        <v>#REF!</v>
      </c>
      <c r="AF98" s="73" t="e">
        <f>SUMIFS(#REF!,#REF!,$C98,#REF!,$L98)</f>
        <v>#REF!</v>
      </c>
      <c r="AG98" s="73" t="e">
        <f>SUMIFS(#REF!,#REF!,$C98,#REF!,$L98)</f>
        <v>#REF!</v>
      </c>
      <c r="AJ98" s="70" t="s">
        <v>1687</v>
      </c>
      <c r="AK98" t="e">
        <f t="shared" si="50"/>
        <v>#REF!</v>
      </c>
      <c r="AL98" s="6" t="e">
        <f t="shared" si="72"/>
        <v>#REF!</v>
      </c>
      <c r="AM98" s="6" t="e">
        <f t="shared" si="72"/>
        <v>#REF!</v>
      </c>
      <c r="AN98" s="6" t="e">
        <f t="shared" si="72"/>
        <v>#REF!</v>
      </c>
      <c r="AO98" s="6" t="e">
        <f t="shared" si="72"/>
        <v>#REF!</v>
      </c>
      <c r="AP98" s="6" t="e">
        <f t="shared" si="72"/>
        <v>#REF!</v>
      </c>
      <c r="AQ98" s="6" t="e">
        <f t="shared" si="72"/>
        <v>#REF!</v>
      </c>
      <c r="AR98" s="6" t="e">
        <f t="shared" si="72"/>
        <v>#REF!</v>
      </c>
      <c r="AS98" s="6" t="e">
        <f t="shared" si="72"/>
        <v>#REF!</v>
      </c>
      <c r="AT98" s="6" t="e">
        <f t="shared" si="72"/>
        <v>#REF!</v>
      </c>
      <c r="AU98" s="6" t="e">
        <f t="shared" si="72"/>
        <v>#REF!</v>
      </c>
      <c r="AV98" s="6" t="e">
        <f t="shared" si="72"/>
        <v>#REF!</v>
      </c>
      <c r="AW98" s="6" t="e">
        <f t="shared" si="72"/>
        <v>#REF!</v>
      </c>
      <c r="AX98" t="e">
        <f t="shared" si="51"/>
        <v>#REF!</v>
      </c>
      <c r="AY98" s="6" t="e">
        <f t="shared" si="63"/>
        <v>#REF!</v>
      </c>
      <c r="AZ98" s="48" t="e">
        <f t="shared" si="52"/>
        <v>#REF!</v>
      </c>
      <c r="BA98" s="74" t="e">
        <f t="shared" si="53"/>
        <v>#REF!</v>
      </c>
      <c r="BD98" s="3" t="str">
        <f>VLOOKUP(C98,Schools!A:Q,17,0)</f>
        <v>A</v>
      </c>
      <c r="BE98" s="47" t="e">
        <f t="shared" si="54"/>
        <v>#REF!</v>
      </c>
      <c r="BF98" s="47" t="e">
        <f t="shared" si="55"/>
        <v>#REF!</v>
      </c>
      <c r="BG98" s="47" t="e">
        <f t="shared" si="56"/>
        <v>#REF!</v>
      </c>
      <c r="BH98" s="47" t="e">
        <f t="shared" si="57"/>
        <v>#REF!</v>
      </c>
      <c r="BI98" s="48" t="e">
        <f t="shared" si="64"/>
        <v>#REF!</v>
      </c>
      <c r="BJ98" s="47" t="e">
        <f t="shared" si="58"/>
        <v>#REF!</v>
      </c>
      <c r="BK98" s="6" t="e">
        <f t="shared" si="65"/>
        <v>#REF!</v>
      </c>
      <c r="BL98" s="47" t="e">
        <f t="shared" si="66"/>
        <v>#REF!</v>
      </c>
      <c r="BM98" s="1" t="e">
        <f t="shared" si="67"/>
        <v>#REF!</v>
      </c>
      <c r="BN98" s="47" t="e">
        <f t="shared" si="68"/>
        <v>#REF!</v>
      </c>
      <c r="BO98" s="1" t="e">
        <f t="shared" si="69"/>
        <v>#REF!</v>
      </c>
      <c r="BP98" s="48" t="e">
        <f t="shared" si="70"/>
        <v>#REF!</v>
      </c>
      <c r="BQ98" s="48" t="e">
        <f t="shared" si="59"/>
        <v>#REF!</v>
      </c>
      <c r="BR98" t="e">
        <f t="shared" si="71"/>
        <v>#REF!</v>
      </c>
    </row>
    <row r="99" spans="1:70" x14ac:dyDescent="0.25">
      <c r="A99" t="str">
        <f t="shared" si="60"/>
        <v>High Needs topups</v>
      </c>
      <c r="B99" s="71">
        <v>44026</v>
      </c>
      <c r="C99" s="70">
        <f>Schools!A88</f>
        <v>3023311</v>
      </c>
      <c r="D99" t="str">
        <f>VLOOKUP(C99,Schools!A:B,2,0)</f>
        <v>St Mary's C E Primary School N3</v>
      </c>
      <c r="E99" t="str">
        <f>VLOOKUP(C99,Schools!$A:$Z,3,0)</f>
        <v>M</v>
      </c>
      <c r="F99" s="72" t="e">
        <f>SUMIFS(#REF!,#REF!,C99,#REF!, SEN!L99)</f>
        <v>#REF!</v>
      </c>
      <c r="G99" s="70" t="s">
        <v>1227</v>
      </c>
      <c r="H99" s="70" t="s">
        <v>1688</v>
      </c>
      <c r="I99" t="str">
        <f t="shared" si="61"/>
        <v>various/543965</v>
      </c>
      <c r="J99">
        <f>VLOOKUP(C99,Schools!$A:$Z,9,0)</f>
        <v>400058</v>
      </c>
      <c r="K99" s="70" t="s">
        <v>487</v>
      </c>
      <c r="L99" s="70" t="s">
        <v>381</v>
      </c>
      <c r="M99" s="70" t="s">
        <v>530</v>
      </c>
      <c r="N99" t="str">
        <f>VLOOKUP(C99,Schools!A:D,4,0)</f>
        <v>Primary</v>
      </c>
      <c r="O99" s="70" t="s">
        <v>1689</v>
      </c>
      <c r="P99">
        <f t="shared" si="62"/>
        <v>543965</v>
      </c>
      <c r="Q99" s="73" t="e">
        <f>SUMIFS(#REF!,#REF!,$C99,#REF!,$L99)</f>
        <v>#REF!</v>
      </c>
      <c r="R99" s="73" t="e">
        <f>SUMIFS(#REF!,#REF!,$C99,#REF!,$L99)</f>
        <v>#REF!</v>
      </c>
      <c r="S99" s="73" t="e">
        <f>SUMIFS(#REF!,#REF!,$C99,#REF!,$L99)</f>
        <v>#REF!</v>
      </c>
      <c r="T99" s="73" t="e">
        <f>SUMIFS(#REF!,#REF!,$C99,#REF!,$L99)</f>
        <v>#REF!</v>
      </c>
      <c r="U99" s="73" t="e">
        <f>SUMIFS(#REF!,#REF!,$C99,#REF!,$L99)</f>
        <v>#REF!</v>
      </c>
      <c r="V99" s="73" t="e">
        <f>SUMIFS(#REF!,#REF!,$C99,#REF!,$L99)</f>
        <v>#REF!</v>
      </c>
      <c r="W99" s="73" t="e">
        <f>SUMIFS(#REF!,#REF!,$C99,#REF!,$L99)</f>
        <v>#REF!</v>
      </c>
      <c r="X99" s="73" t="e">
        <f>SUMIFS(#REF!,#REF!,$C99,#REF!,$L99)</f>
        <v>#REF!</v>
      </c>
      <c r="Y99" s="73" t="e">
        <f>SUMIFS(#REF!,#REF!,$C99,#REF!,$L99)</f>
        <v>#REF!</v>
      </c>
      <c r="Z99" s="73" t="e">
        <f>SUMIFS(#REF!,#REF!,$C99,#REF!,$L99)</f>
        <v>#REF!</v>
      </c>
      <c r="AA99" s="73" t="e">
        <f>SUMIFS(#REF!,#REF!,$C99,#REF!,$L99)</f>
        <v>#REF!</v>
      </c>
      <c r="AB99" s="73" t="e">
        <f>SUMIFS(#REF!,#REF!,$C99,#REF!,$L99)</f>
        <v>#REF!</v>
      </c>
      <c r="AC99" s="47" t="e">
        <f t="shared" si="48"/>
        <v>#REF!</v>
      </c>
      <c r="AD99" s="47" t="e">
        <f t="shared" si="49"/>
        <v>#REF!</v>
      </c>
      <c r="AE99" s="73" t="e">
        <f>SUMIFS(#REF!,#REF!,$C99,#REF!,$L99)</f>
        <v>#REF!</v>
      </c>
      <c r="AF99" s="73" t="e">
        <f>SUMIFS(#REF!,#REF!,$C99,#REF!,$L99)</f>
        <v>#REF!</v>
      </c>
      <c r="AG99" s="73" t="e">
        <f>SUMIFS(#REF!,#REF!,$C99,#REF!,$L99)</f>
        <v>#REF!</v>
      </c>
      <c r="AJ99" s="70" t="s">
        <v>1687</v>
      </c>
      <c r="AK99" t="e">
        <f t="shared" si="50"/>
        <v>#REF!</v>
      </c>
      <c r="AL99" s="6" t="e">
        <f t="shared" si="72"/>
        <v>#REF!</v>
      </c>
      <c r="AM99" s="6" t="e">
        <f t="shared" si="72"/>
        <v>#REF!</v>
      </c>
      <c r="AN99" s="6" t="e">
        <f t="shared" si="72"/>
        <v>#REF!</v>
      </c>
      <c r="AO99" s="6" t="e">
        <f t="shared" si="72"/>
        <v>#REF!</v>
      </c>
      <c r="AP99" s="6" t="e">
        <f t="shared" si="72"/>
        <v>#REF!</v>
      </c>
      <c r="AQ99" s="6" t="e">
        <f t="shared" si="72"/>
        <v>#REF!</v>
      </c>
      <c r="AR99" s="6" t="e">
        <f t="shared" si="72"/>
        <v>#REF!</v>
      </c>
      <c r="AS99" s="6" t="e">
        <f t="shared" si="72"/>
        <v>#REF!</v>
      </c>
      <c r="AT99" s="6" t="e">
        <f t="shared" si="72"/>
        <v>#REF!</v>
      </c>
      <c r="AU99" s="6" t="e">
        <f t="shared" si="72"/>
        <v>#REF!</v>
      </c>
      <c r="AV99" s="6" t="e">
        <f t="shared" si="72"/>
        <v>#REF!</v>
      </c>
      <c r="AW99" s="6" t="e">
        <f t="shared" si="72"/>
        <v>#REF!</v>
      </c>
      <c r="AX99" t="e">
        <f t="shared" si="51"/>
        <v>#REF!</v>
      </c>
      <c r="AY99" s="6" t="e">
        <f t="shared" si="63"/>
        <v>#REF!</v>
      </c>
      <c r="AZ99" s="48" t="e">
        <f t="shared" si="52"/>
        <v>#REF!</v>
      </c>
      <c r="BA99" s="74" t="e">
        <f t="shared" si="53"/>
        <v>#REF!</v>
      </c>
      <c r="BD99" s="3" t="str">
        <f>VLOOKUP(C99,Schools!A:Q,17,0)</f>
        <v>A</v>
      </c>
      <c r="BE99" s="47" t="e">
        <f t="shared" si="54"/>
        <v>#REF!</v>
      </c>
      <c r="BF99" s="47" t="e">
        <f t="shared" si="55"/>
        <v>#REF!</v>
      </c>
      <c r="BG99" s="47" t="e">
        <f t="shared" si="56"/>
        <v>#REF!</v>
      </c>
      <c r="BH99" s="47" t="e">
        <f t="shared" si="57"/>
        <v>#REF!</v>
      </c>
      <c r="BI99" s="48" t="e">
        <f t="shared" si="64"/>
        <v>#REF!</v>
      </c>
      <c r="BJ99" s="47" t="e">
        <f t="shared" si="58"/>
        <v>#REF!</v>
      </c>
      <c r="BK99" s="6" t="e">
        <f t="shared" si="65"/>
        <v>#REF!</v>
      </c>
      <c r="BL99" s="47" t="e">
        <f t="shared" si="66"/>
        <v>#REF!</v>
      </c>
      <c r="BM99" s="1" t="e">
        <f t="shared" si="67"/>
        <v>#REF!</v>
      </c>
      <c r="BN99" s="47" t="e">
        <f t="shared" si="68"/>
        <v>#REF!</v>
      </c>
      <c r="BO99" s="1" t="e">
        <f t="shared" si="69"/>
        <v>#REF!</v>
      </c>
      <c r="BP99" s="48" t="e">
        <f t="shared" si="70"/>
        <v>#REF!</v>
      </c>
      <c r="BQ99" s="48" t="e">
        <f t="shared" si="59"/>
        <v>#REF!</v>
      </c>
      <c r="BR99" t="e">
        <f t="shared" si="71"/>
        <v>#REF!</v>
      </c>
    </row>
    <row r="100" spans="1:70" x14ac:dyDescent="0.25">
      <c r="A100" t="str">
        <f t="shared" si="60"/>
        <v>High Needs topups</v>
      </c>
      <c r="B100" s="71">
        <v>44026</v>
      </c>
      <c r="C100" s="70">
        <f>Schools!A89</f>
        <v>3023312</v>
      </c>
      <c r="D100" t="str">
        <f>VLOOKUP(C100,Schools!A:B,2,0)</f>
        <v>St Mary's School EN4</v>
      </c>
      <c r="E100" t="str">
        <f>VLOOKUP(C100,Schools!$A:$Z,3,0)</f>
        <v>M</v>
      </c>
      <c r="F100" s="72" t="e">
        <f>SUMIFS(#REF!,#REF!,C100,#REF!, SEN!L100)</f>
        <v>#REF!</v>
      </c>
      <c r="G100" s="70" t="s">
        <v>1227</v>
      </c>
      <c r="H100" s="70" t="s">
        <v>1688</v>
      </c>
      <c r="I100" t="str">
        <f t="shared" si="61"/>
        <v>various/543965</v>
      </c>
      <c r="J100">
        <f>VLOOKUP(C100,Schools!$A:$Z,9,0)</f>
        <v>400017</v>
      </c>
      <c r="K100" s="70" t="s">
        <v>487</v>
      </c>
      <c r="L100" s="70" t="s">
        <v>381</v>
      </c>
      <c r="M100" s="70" t="s">
        <v>530</v>
      </c>
      <c r="N100" t="str">
        <f>VLOOKUP(C100,Schools!A:D,4,0)</f>
        <v>Primary</v>
      </c>
      <c r="O100" s="70" t="s">
        <v>1689</v>
      </c>
      <c r="P100">
        <f t="shared" si="62"/>
        <v>543965</v>
      </c>
      <c r="Q100" s="73" t="e">
        <f>SUMIFS(#REF!,#REF!,$C100,#REF!,$L100)</f>
        <v>#REF!</v>
      </c>
      <c r="R100" s="73" t="e">
        <f>SUMIFS(#REF!,#REF!,$C100,#REF!,$L100)</f>
        <v>#REF!</v>
      </c>
      <c r="S100" s="73" t="e">
        <f>SUMIFS(#REF!,#REF!,$C100,#REF!,$L100)</f>
        <v>#REF!</v>
      </c>
      <c r="T100" s="73" t="e">
        <f>SUMIFS(#REF!,#REF!,$C100,#REF!,$L100)</f>
        <v>#REF!</v>
      </c>
      <c r="U100" s="73" t="e">
        <f>SUMIFS(#REF!,#REF!,$C100,#REF!,$L100)</f>
        <v>#REF!</v>
      </c>
      <c r="V100" s="73" t="e">
        <f>SUMIFS(#REF!,#REF!,$C100,#REF!,$L100)</f>
        <v>#REF!</v>
      </c>
      <c r="W100" s="73" t="e">
        <f>SUMIFS(#REF!,#REF!,$C100,#REF!,$L100)</f>
        <v>#REF!</v>
      </c>
      <c r="X100" s="73" t="e">
        <f>SUMIFS(#REF!,#REF!,$C100,#REF!,$L100)</f>
        <v>#REF!</v>
      </c>
      <c r="Y100" s="73" t="e">
        <f>SUMIFS(#REF!,#REF!,$C100,#REF!,$L100)</f>
        <v>#REF!</v>
      </c>
      <c r="Z100" s="73" t="e">
        <f>SUMIFS(#REF!,#REF!,$C100,#REF!,$L100)</f>
        <v>#REF!</v>
      </c>
      <c r="AA100" s="73" t="e">
        <f>SUMIFS(#REF!,#REF!,$C100,#REF!,$L100)</f>
        <v>#REF!</v>
      </c>
      <c r="AB100" s="73" t="e">
        <f>SUMIFS(#REF!,#REF!,$C100,#REF!,$L100)</f>
        <v>#REF!</v>
      </c>
      <c r="AC100" s="47" t="e">
        <f t="shared" si="48"/>
        <v>#REF!</v>
      </c>
      <c r="AD100" s="47" t="e">
        <f t="shared" si="49"/>
        <v>#REF!</v>
      </c>
      <c r="AE100" s="73" t="e">
        <f>SUMIFS(#REF!,#REF!,$C100,#REF!,$L100)</f>
        <v>#REF!</v>
      </c>
      <c r="AF100" s="73" t="e">
        <f>SUMIFS(#REF!,#REF!,$C100,#REF!,$L100)</f>
        <v>#REF!</v>
      </c>
      <c r="AG100" s="73" t="e">
        <f>SUMIFS(#REF!,#REF!,$C100,#REF!,$L100)</f>
        <v>#REF!</v>
      </c>
      <c r="AJ100" s="70" t="s">
        <v>1687</v>
      </c>
      <c r="AK100" t="e">
        <f t="shared" si="50"/>
        <v>#REF!</v>
      </c>
      <c r="AL100" s="6" t="e">
        <f t="shared" ref="AL100:AW109" si="73">ROUND($F100*AL$18,2)*$AK100</f>
        <v>#REF!</v>
      </c>
      <c r="AM100" s="6" t="e">
        <f t="shared" si="73"/>
        <v>#REF!</v>
      </c>
      <c r="AN100" s="6" t="e">
        <f t="shared" si="73"/>
        <v>#REF!</v>
      </c>
      <c r="AO100" s="6" t="e">
        <f t="shared" si="73"/>
        <v>#REF!</v>
      </c>
      <c r="AP100" s="6" t="e">
        <f t="shared" si="73"/>
        <v>#REF!</v>
      </c>
      <c r="AQ100" s="6" t="e">
        <f t="shared" si="73"/>
        <v>#REF!</v>
      </c>
      <c r="AR100" s="6" t="e">
        <f t="shared" si="73"/>
        <v>#REF!</v>
      </c>
      <c r="AS100" s="6" t="e">
        <f t="shared" si="73"/>
        <v>#REF!</v>
      </c>
      <c r="AT100" s="6" t="e">
        <f t="shared" si="73"/>
        <v>#REF!</v>
      </c>
      <c r="AU100" s="6" t="e">
        <f t="shared" si="73"/>
        <v>#REF!</v>
      </c>
      <c r="AV100" s="6" t="e">
        <f t="shared" si="73"/>
        <v>#REF!</v>
      </c>
      <c r="AW100" s="6" t="e">
        <f t="shared" si="73"/>
        <v>#REF!</v>
      </c>
      <c r="AX100" t="e">
        <f t="shared" si="51"/>
        <v>#REF!</v>
      </c>
      <c r="AY100" s="6" t="e">
        <f t="shared" si="63"/>
        <v>#REF!</v>
      </c>
      <c r="AZ100" s="48" t="e">
        <f t="shared" si="52"/>
        <v>#REF!</v>
      </c>
      <c r="BA100" s="74" t="e">
        <f t="shared" si="53"/>
        <v>#REF!</v>
      </c>
      <c r="BD100" s="3" t="str">
        <f>VLOOKUP(C100,Schools!A:Q,17,0)</f>
        <v>A</v>
      </c>
      <c r="BE100" s="47" t="e">
        <f t="shared" si="54"/>
        <v>#REF!</v>
      </c>
      <c r="BF100" s="47" t="e">
        <f t="shared" si="55"/>
        <v>#REF!</v>
      </c>
      <c r="BG100" s="47" t="e">
        <f t="shared" si="56"/>
        <v>#REF!</v>
      </c>
      <c r="BH100" s="47" t="e">
        <f t="shared" si="57"/>
        <v>#REF!</v>
      </c>
      <c r="BI100" s="48" t="e">
        <f t="shared" si="64"/>
        <v>#REF!</v>
      </c>
      <c r="BJ100" s="47" t="e">
        <f t="shared" si="58"/>
        <v>#REF!</v>
      </c>
      <c r="BK100" s="6" t="e">
        <f t="shared" si="65"/>
        <v>#REF!</v>
      </c>
      <c r="BL100" s="47" t="e">
        <f t="shared" si="66"/>
        <v>#REF!</v>
      </c>
      <c r="BM100" s="1" t="e">
        <f t="shared" si="67"/>
        <v>#REF!</v>
      </c>
      <c r="BN100" s="47" t="e">
        <f t="shared" si="68"/>
        <v>#REF!</v>
      </c>
      <c r="BO100" s="1" t="e">
        <f t="shared" si="69"/>
        <v>#REF!</v>
      </c>
      <c r="BP100" s="48" t="e">
        <f t="shared" si="70"/>
        <v>#REF!</v>
      </c>
      <c r="BQ100" s="48" t="e">
        <f t="shared" si="59"/>
        <v>#REF!</v>
      </c>
      <c r="BR100" t="e">
        <f t="shared" si="71"/>
        <v>#REF!</v>
      </c>
    </row>
    <row r="101" spans="1:70" x14ac:dyDescent="0.25">
      <c r="A101" t="str">
        <f t="shared" si="60"/>
        <v>High Needs topups</v>
      </c>
      <c r="B101" s="71">
        <v>44026</v>
      </c>
      <c r="C101" s="70">
        <f>Schools!A90</f>
        <v>3023314</v>
      </c>
      <c r="D101" t="str">
        <f>VLOOKUP(C101,Schools!A:B,2,0)</f>
        <v>St Pauls CE Primary, NW7</v>
      </c>
      <c r="E101" t="str">
        <f>VLOOKUP(C101,Schools!$A:$Z,3,0)</f>
        <v>M</v>
      </c>
      <c r="F101" s="72" t="e">
        <f>SUMIFS(#REF!,#REF!,C101,#REF!, SEN!L101)</f>
        <v>#REF!</v>
      </c>
      <c r="G101" s="70" t="s">
        <v>1227</v>
      </c>
      <c r="H101" s="70" t="s">
        <v>1688</v>
      </c>
      <c r="I101" t="str">
        <f t="shared" si="61"/>
        <v>various/543965</v>
      </c>
      <c r="J101">
        <f>VLOOKUP(C101,Schools!$A:$Z,9,0)</f>
        <v>400094</v>
      </c>
      <c r="K101" s="70" t="s">
        <v>487</v>
      </c>
      <c r="L101" s="70" t="s">
        <v>381</v>
      </c>
      <c r="M101" s="70" t="s">
        <v>530</v>
      </c>
      <c r="N101" t="str">
        <f>VLOOKUP(C101,Schools!A:D,4,0)</f>
        <v>Primary</v>
      </c>
      <c r="O101" s="70" t="s">
        <v>1689</v>
      </c>
      <c r="P101">
        <f t="shared" si="62"/>
        <v>543965</v>
      </c>
      <c r="Q101" s="73" t="e">
        <f>SUMIFS(#REF!,#REF!,$C101,#REF!,$L101)</f>
        <v>#REF!</v>
      </c>
      <c r="R101" s="73" t="e">
        <f>SUMIFS(#REF!,#REF!,$C101,#REF!,$L101)</f>
        <v>#REF!</v>
      </c>
      <c r="S101" s="73" t="e">
        <f>SUMIFS(#REF!,#REF!,$C101,#REF!,$L101)</f>
        <v>#REF!</v>
      </c>
      <c r="T101" s="73" t="e">
        <f>SUMIFS(#REF!,#REF!,$C101,#REF!,$L101)</f>
        <v>#REF!</v>
      </c>
      <c r="U101" s="73" t="e">
        <f>SUMIFS(#REF!,#REF!,$C101,#REF!,$L101)</f>
        <v>#REF!</v>
      </c>
      <c r="V101" s="73" t="e">
        <f>SUMIFS(#REF!,#REF!,$C101,#REF!,$L101)</f>
        <v>#REF!</v>
      </c>
      <c r="W101" s="73" t="e">
        <f>SUMIFS(#REF!,#REF!,$C101,#REF!,$L101)</f>
        <v>#REF!</v>
      </c>
      <c r="X101" s="73" t="e">
        <f>SUMIFS(#REF!,#REF!,$C101,#REF!,$L101)</f>
        <v>#REF!</v>
      </c>
      <c r="Y101" s="73" t="e">
        <f>SUMIFS(#REF!,#REF!,$C101,#REF!,$L101)</f>
        <v>#REF!</v>
      </c>
      <c r="Z101" s="73" t="e">
        <f>SUMIFS(#REF!,#REF!,$C101,#REF!,$L101)</f>
        <v>#REF!</v>
      </c>
      <c r="AA101" s="73" t="e">
        <f>SUMIFS(#REF!,#REF!,$C101,#REF!,$L101)</f>
        <v>#REF!</v>
      </c>
      <c r="AB101" s="73" t="e">
        <f>SUMIFS(#REF!,#REF!,$C101,#REF!,$L101)</f>
        <v>#REF!</v>
      </c>
      <c r="AC101" s="47" t="e">
        <f t="shared" si="48"/>
        <v>#REF!</v>
      </c>
      <c r="AD101" s="47" t="e">
        <f t="shared" si="49"/>
        <v>#REF!</v>
      </c>
      <c r="AE101" s="73" t="e">
        <f>SUMIFS(#REF!,#REF!,$C101,#REF!,$L101)</f>
        <v>#REF!</v>
      </c>
      <c r="AF101" s="73" t="e">
        <f>SUMIFS(#REF!,#REF!,$C101,#REF!,$L101)</f>
        <v>#REF!</v>
      </c>
      <c r="AG101" s="73" t="e">
        <f>SUMIFS(#REF!,#REF!,$C101,#REF!,$L101)</f>
        <v>#REF!</v>
      </c>
      <c r="AJ101" s="70" t="s">
        <v>1687</v>
      </c>
      <c r="AK101" t="e">
        <f t="shared" si="50"/>
        <v>#REF!</v>
      </c>
      <c r="AL101" s="6" t="e">
        <f t="shared" si="73"/>
        <v>#REF!</v>
      </c>
      <c r="AM101" s="6" t="e">
        <f t="shared" si="73"/>
        <v>#REF!</v>
      </c>
      <c r="AN101" s="6" t="e">
        <f t="shared" si="73"/>
        <v>#REF!</v>
      </c>
      <c r="AO101" s="6" t="e">
        <f t="shared" si="73"/>
        <v>#REF!</v>
      </c>
      <c r="AP101" s="6" t="e">
        <f t="shared" si="73"/>
        <v>#REF!</v>
      </c>
      <c r="AQ101" s="6" t="e">
        <f t="shared" si="73"/>
        <v>#REF!</v>
      </c>
      <c r="AR101" s="6" t="e">
        <f t="shared" si="73"/>
        <v>#REF!</v>
      </c>
      <c r="AS101" s="6" t="e">
        <f t="shared" si="73"/>
        <v>#REF!</v>
      </c>
      <c r="AT101" s="6" t="e">
        <f t="shared" si="73"/>
        <v>#REF!</v>
      </c>
      <c r="AU101" s="6" t="e">
        <f t="shared" si="73"/>
        <v>#REF!</v>
      </c>
      <c r="AV101" s="6" t="e">
        <f t="shared" si="73"/>
        <v>#REF!</v>
      </c>
      <c r="AW101" s="6" t="e">
        <f t="shared" si="73"/>
        <v>#REF!</v>
      </c>
      <c r="AX101" t="e">
        <f t="shared" si="51"/>
        <v>#REF!</v>
      </c>
      <c r="AY101" s="6" t="e">
        <f t="shared" si="63"/>
        <v>#REF!</v>
      </c>
      <c r="AZ101" s="48" t="e">
        <f t="shared" si="52"/>
        <v>#REF!</v>
      </c>
      <c r="BA101" s="74" t="e">
        <f t="shared" si="53"/>
        <v>#REF!</v>
      </c>
      <c r="BD101" s="3" t="str">
        <f>VLOOKUP(C101,Schools!A:Q,17,0)</f>
        <v>C</v>
      </c>
      <c r="BE101" s="47" t="e">
        <f t="shared" si="54"/>
        <v>#REF!</v>
      </c>
      <c r="BF101" s="47" t="e">
        <f t="shared" si="55"/>
        <v>#REF!</v>
      </c>
      <c r="BG101" s="47" t="e">
        <f t="shared" si="56"/>
        <v>#REF!</v>
      </c>
      <c r="BH101" s="47" t="e">
        <f t="shared" si="57"/>
        <v>#REF!</v>
      </c>
      <c r="BI101" s="48" t="e">
        <f t="shared" si="64"/>
        <v>#REF!</v>
      </c>
      <c r="BJ101" s="47" t="e">
        <f t="shared" si="58"/>
        <v>#REF!</v>
      </c>
      <c r="BK101" s="6" t="e">
        <f t="shared" si="65"/>
        <v>#REF!</v>
      </c>
      <c r="BL101" s="47" t="e">
        <f t="shared" si="66"/>
        <v>#REF!</v>
      </c>
      <c r="BM101" s="1" t="e">
        <f t="shared" si="67"/>
        <v>#REF!</v>
      </c>
      <c r="BN101" s="47" t="e">
        <f t="shared" si="68"/>
        <v>#REF!</v>
      </c>
      <c r="BO101" s="1" t="e">
        <f t="shared" si="69"/>
        <v>#REF!</v>
      </c>
      <c r="BP101" s="48" t="e">
        <f t="shared" si="70"/>
        <v>#REF!</v>
      </c>
      <c r="BQ101" s="48" t="e">
        <f t="shared" si="59"/>
        <v>#REF!</v>
      </c>
      <c r="BR101" t="e">
        <f t="shared" si="71"/>
        <v>#REF!</v>
      </c>
    </row>
    <row r="102" spans="1:70" x14ac:dyDescent="0.25">
      <c r="A102" t="str">
        <f t="shared" si="60"/>
        <v>High Needs topups</v>
      </c>
      <c r="B102" s="71">
        <v>44026</v>
      </c>
      <c r="C102" s="70">
        <f>Schools!A91</f>
        <v>3023313</v>
      </c>
      <c r="D102" t="str">
        <f>VLOOKUP(C102,Schools!A:B,2,0)</f>
        <v>St. Pauls CE Primary School (N11)</v>
      </c>
      <c r="E102" t="str">
        <f>VLOOKUP(C102,Schools!$A:$Z,3,0)</f>
        <v>M</v>
      </c>
      <c r="F102" s="72" t="e">
        <f>SUMIFS(#REF!,#REF!,C102,#REF!, SEN!L102)</f>
        <v>#REF!</v>
      </c>
      <c r="G102" s="70" t="s">
        <v>1227</v>
      </c>
      <c r="H102" s="70" t="s">
        <v>1688</v>
      </c>
      <c r="I102" t="str">
        <f t="shared" si="61"/>
        <v>various/543965</v>
      </c>
      <c r="J102">
        <f>VLOOKUP(C102,Schools!$A:$Z,9,0)</f>
        <v>400006</v>
      </c>
      <c r="K102" s="70" t="s">
        <v>487</v>
      </c>
      <c r="L102" s="70" t="s">
        <v>381</v>
      </c>
      <c r="M102" s="70" t="s">
        <v>530</v>
      </c>
      <c r="N102" t="str">
        <f>VLOOKUP(C102,Schools!A:D,4,0)</f>
        <v>Primary</v>
      </c>
      <c r="O102" s="70" t="s">
        <v>1689</v>
      </c>
      <c r="P102">
        <f t="shared" si="62"/>
        <v>543965</v>
      </c>
      <c r="Q102" s="73" t="e">
        <f>SUMIFS(#REF!,#REF!,$C102,#REF!,$L102)</f>
        <v>#REF!</v>
      </c>
      <c r="R102" s="73" t="e">
        <f>SUMIFS(#REF!,#REF!,$C102,#REF!,$L102)</f>
        <v>#REF!</v>
      </c>
      <c r="S102" s="73" t="e">
        <f>SUMIFS(#REF!,#REF!,$C102,#REF!,$L102)</f>
        <v>#REF!</v>
      </c>
      <c r="T102" s="73" t="e">
        <f>SUMIFS(#REF!,#REF!,$C102,#REF!,$L102)</f>
        <v>#REF!</v>
      </c>
      <c r="U102" s="73" t="e">
        <f>SUMIFS(#REF!,#REF!,$C102,#REF!,$L102)</f>
        <v>#REF!</v>
      </c>
      <c r="V102" s="73" t="e">
        <f>SUMIFS(#REF!,#REF!,$C102,#REF!,$L102)</f>
        <v>#REF!</v>
      </c>
      <c r="W102" s="73" t="e">
        <f>SUMIFS(#REF!,#REF!,$C102,#REF!,$L102)</f>
        <v>#REF!</v>
      </c>
      <c r="X102" s="73" t="e">
        <f>SUMIFS(#REF!,#REF!,$C102,#REF!,$L102)</f>
        <v>#REF!</v>
      </c>
      <c r="Y102" s="73" t="e">
        <f>SUMIFS(#REF!,#REF!,$C102,#REF!,$L102)</f>
        <v>#REF!</v>
      </c>
      <c r="Z102" s="73" t="e">
        <f>SUMIFS(#REF!,#REF!,$C102,#REF!,$L102)</f>
        <v>#REF!</v>
      </c>
      <c r="AA102" s="73" t="e">
        <f>SUMIFS(#REF!,#REF!,$C102,#REF!,$L102)</f>
        <v>#REF!</v>
      </c>
      <c r="AB102" s="73" t="e">
        <f>SUMIFS(#REF!,#REF!,$C102,#REF!,$L102)</f>
        <v>#REF!</v>
      </c>
      <c r="AC102" s="47" t="e">
        <f t="shared" si="48"/>
        <v>#REF!</v>
      </c>
      <c r="AD102" s="47" t="e">
        <f t="shared" si="49"/>
        <v>#REF!</v>
      </c>
      <c r="AE102" s="73" t="e">
        <f>SUMIFS(#REF!,#REF!,$C102,#REF!,$L102)</f>
        <v>#REF!</v>
      </c>
      <c r="AF102" s="73" t="e">
        <f>SUMIFS(#REF!,#REF!,$C102,#REF!,$L102)</f>
        <v>#REF!</v>
      </c>
      <c r="AG102" s="73" t="e">
        <f>SUMIFS(#REF!,#REF!,$C102,#REF!,$L102)</f>
        <v>#REF!</v>
      </c>
      <c r="AJ102" s="70" t="s">
        <v>1687</v>
      </c>
      <c r="AK102" t="e">
        <f t="shared" si="50"/>
        <v>#REF!</v>
      </c>
      <c r="AL102" s="6" t="e">
        <f t="shared" si="73"/>
        <v>#REF!</v>
      </c>
      <c r="AM102" s="6" t="e">
        <f t="shared" si="73"/>
        <v>#REF!</v>
      </c>
      <c r="AN102" s="6" t="e">
        <f t="shared" si="73"/>
        <v>#REF!</v>
      </c>
      <c r="AO102" s="6" t="e">
        <f t="shared" si="73"/>
        <v>#REF!</v>
      </c>
      <c r="AP102" s="6" t="e">
        <f t="shared" si="73"/>
        <v>#REF!</v>
      </c>
      <c r="AQ102" s="6" t="e">
        <f t="shared" si="73"/>
        <v>#REF!</v>
      </c>
      <c r="AR102" s="6" t="e">
        <f t="shared" si="73"/>
        <v>#REF!</v>
      </c>
      <c r="AS102" s="6" t="e">
        <f t="shared" si="73"/>
        <v>#REF!</v>
      </c>
      <c r="AT102" s="6" t="e">
        <f t="shared" si="73"/>
        <v>#REF!</v>
      </c>
      <c r="AU102" s="6" t="e">
        <f t="shared" si="73"/>
        <v>#REF!</v>
      </c>
      <c r="AV102" s="6" t="e">
        <f t="shared" si="73"/>
        <v>#REF!</v>
      </c>
      <c r="AW102" s="6" t="e">
        <f t="shared" si="73"/>
        <v>#REF!</v>
      </c>
      <c r="AX102" t="e">
        <f t="shared" si="51"/>
        <v>#REF!</v>
      </c>
      <c r="AY102" s="6" t="e">
        <f t="shared" si="63"/>
        <v>#REF!</v>
      </c>
      <c r="AZ102" s="48" t="e">
        <f t="shared" si="52"/>
        <v>#REF!</v>
      </c>
      <c r="BA102" s="74" t="e">
        <f t="shared" si="53"/>
        <v>#REF!</v>
      </c>
      <c r="BD102" s="3" t="str">
        <f>VLOOKUP(C102,Schools!A:Q,17,0)</f>
        <v>A</v>
      </c>
      <c r="BE102" s="47" t="e">
        <f t="shared" si="54"/>
        <v>#REF!</v>
      </c>
      <c r="BF102" s="47" t="e">
        <f t="shared" si="55"/>
        <v>#REF!</v>
      </c>
      <c r="BG102" s="47" t="e">
        <f t="shared" si="56"/>
        <v>#REF!</v>
      </c>
      <c r="BH102" s="47" t="e">
        <f t="shared" si="57"/>
        <v>#REF!</v>
      </c>
      <c r="BI102" s="48" t="e">
        <f t="shared" si="64"/>
        <v>#REF!</v>
      </c>
      <c r="BJ102" s="47" t="e">
        <f t="shared" si="58"/>
        <v>#REF!</v>
      </c>
      <c r="BK102" s="6" t="e">
        <f t="shared" si="65"/>
        <v>#REF!</v>
      </c>
      <c r="BL102" s="47" t="e">
        <f t="shared" si="66"/>
        <v>#REF!</v>
      </c>
      <c r="BM102" s="1" t="e">
        <f t="shared" si="67"/>
        <v>#REF!</v>
      </c>
      <c r="BN102" s="47" t="e">
        <f t="shared" si="68"/>
        <v>#REF!</v>
      </c>
      <c r="BO102" s="1" t="e">
        <f t="shared" si="69"/>
        <v>#REF!</v>
      </c>
      <c r="BP102" s="48" t="e">
        <f t="shared" si="70"/>
        <v>#REF!</v>
      </c>
      <c r="BQ102" s="48" t="e">
        <f t="shared" si="59"/>
        <v>#REF!</v>
      </c>
      <c r="BR102" t="e">
        <f t="shared" si="71"/>
        <v>#REF!</v>
      </c>
    </row>
    <row r="103" spans="1:70" x14ac:dyDescent="0.25">
      <c r="A103" t="str">
        <f t="shared" si="60"/>
        <v>High Needs topups</v>
      </c>
      <c r="B103" s="71">
        <v>44026</v>
      </c>
      <c r="C103" s="70">
        <f>Schools!A92</f>
        <v>3023507</v>
      </c>
      <c r="D103" t="str">
        <f>VLOOKUP(C103,Schools!A:B,2,0)</f>
        <v>St Theresa's R.C. Primary School</v>
      </c>
      <c r="E103" t="str">
        <f>VLOOKUP(C103,Schools!$A:$Z,3,0)</f>
        <v>M</v>
      </c>
      <c r="F103" s="72" t="e">
        <f>SUMIFS(#REF!,#REF!,C103,#REF!, SEN!L103)</f>
        <v>#REF!</v>
      </c>
      <c r="G103" s="70" t="s">
        <v>1227</v>
      </c>
      <c r="H103" s="70" t="s">
        <v>1688</v>
      </c>
      <c r="I103" t="str">
        <f t="shared" si="61"/>
        <v>various/543965</v>
      </c>
      <c r="J103">
        <f>VLOOKUP(C103,Schools!$A:$Z,9,0)</f>
        <v>400037</v>
      </c>
      <c r="K103" s="70" t="s">
        <v>487</v>
      </c>
      <c r="L103" s="70" t="s">
        <v>381</v>
      </c>
      <c r="M103" s="70" t="s">
        <v>530</v>
      </c>
      <c r="N103" t="str">
        <f>VLOOKUP(C103,Schools!A:D,4,0)</f>
        <v>Primary</v>
      </c>
      <c r="O103" s="70" t="s">
        <v>1689</v>
      </c>
      <c r="P103">
        <f t="shared" si="62"/>
        <v>543965</v>
      </c>
      <c r="Q103" s="73" t="e">
        <f>SUMIFS(#REF!,#REF!,$C103,#REF!,$L103)</f>
        <v>#REF!</v>
      </c>
      <c r="R103" s="73" t="e">
        <f>SUMIFS(#REF!,#REF!,$C103,#REF!,$L103)</f>
        <v>#REF!</v>
      </c>
      <c r="S103" s="73" t="e">
        <f>SUMIFS(#REF!,#REF!,$C103,#REF!,$L103)</f>
        <v>#REF!</v>
      </c>
      <c r="T103" s="73" t="e">
        <f>SUMIFS(#REF!,#REF!,$C103,#REF!,$L103)</f>
        <v>#REF!</v>
      </c>
      <c r="U103" s="73" t="e">
        <f>SUMIFS(#REF!,#REF!,$C103,#REF!,$L103)</f>
        <v>#REF!</v>
      </c>
      <c r="V103" s="73" t="e">
        <f>SUMIFS(#REF!,#REF!,$C103,#REF!,$L103)</f>
        <v>#REF!</v>
      </c>
      <c r="W103" s="73" t="e">
        <f>SUMIFS(#REF!,#REF!,$C103,#REF!,$L103)</f>
        <v>#REF!</v>
      </c>
      <c r="X103" s="73" t="e">
        <f>SUMIFS(#REF!,#REF!,$C103,#REF!,$L103)</f>
        <v>#REF!</v>
      </c>
      <c r="Y103" s="73" t="e">
        <f>SUMIFS(#REF!,#REF!,$C103,#REF!,$L103)</f>
        <v>#REF!</v>
      </c>
      <c r="Z103" s="73" t="e">
        <f>SUMIFS(#REF!,#REF!,$C103,#REF!,$L103)</f>
        <v>#REF!</v>
      </c>
      <c r="AA103" s="73" t="e">
        <f>SUMIFS(#REF!,#REF!,$C103,#REF!,$L103)</f>
        <v>#REF!</v>
      </c>
      <c r="AB103" s="73" t="e">
        <f>SUMIFS(#REF!,#REF!,$C103,#REF!,$L103)</f>
        <v>#REF!</v>
      </c>
      <c r="AC103" s="47" t="e">
        <f t="shared" si="48"/>
        <v>#REF!</v>
      </c>
      <c r="AD103" s="47" t="e">
        <f t="shared" si="49"/>
        <v>#REF!</v>
      </c>
      <c r="AE103" s="73" t="e">
        <f>SUMIFS(#REF!,#REF!,$C103,#REF!,$L103)</f>
        <v>#REF!</v>
      </c>
      <c r="AF103" s="73" t="e">
        <f>SUMIFS(#REF!,#REF!,$C103,#REF!,$L103)</f>
        <v>#REF!</v>
      </c>
      <c r="AG103" s="73" t="e">
        <f>SUMIFS(#REF!,#REF!,$C103,#REF!,$L103)</f>
        <v>#REF!</v>
      </c>
      <c r="AJ103" s="70" t="s">
        <v>1687</v>
      </c>
      <c r="AK103" t="e">
        <f t="shared" si="50"/>
        <v>#REF!</v>
      </c>
      <c r="AL103" s="6" t="e">
        <f t="shared" si="73"/>
        <v>#REF!</v>
      </c>
      <c r="AM103" s="6" t="e">
        <f t="shared" si="73"/>
        <v>#REF!</v>
      </c>
      <c r="AN103" s="6" t="e">
        <f t="shared" si="73"/>
        <v>#REF!</v>
      </c>
      <c r="AO103" s="6" t="e">
        <f t="shared" si="73"/>
        <v>#REF!</v>
      </c>
      <c r="AP103" s="6" t="e">
        <f t="shared" si="73"/>
        <v>#REF!</v>
      </c>
      <c r="AQ103" s="6" t="e">
        <f t="shared" si="73"/>
        <v>#REF!</v>
      </c>
      <c r="AR103" s="6" t="e">
        <f t="shared" si="73"/>
        <v>#REF!</v>
      </c>
      <c r="AS103" s="6" t="e">
        <f t="shared" si="73"/>
        <v>#REF!</v>
      </c>
      <c r="AT103" s="6" t="e">
        <f t="shared" si="73"/>
        <v>#REF!</v>
      </c>
      <c r="AU103" s="6" t="e">
        <f t="shared" si="73"/>
        <v>#REF!</v>
      </c>
      <c r="AV103" s="6" t="e">
        <f t="shared" si="73"/>
        <v>#REF!</v>
      </c>
      <c r="AW103" s="6" t="e">
        <f t="shared" si="73"/>
        <v>#REF!</v>
      </c>
      <c r="AX103" t="e">
        <f t="shared" si="51"/>
        <v>#REF!</v>
      </c>
      <c r="AY103" s="6" t="e">
        <f t="shared" si="63"/>
        <v>#REF!</v>
      </c>
      <c r="AZ103" s="48" t="e">
        <f t="shared" si="52"/>
        <v>#REF!</v>
      </c>
      <c r="BA103" s="74" t="e">
        <f t="shared" si="53"/>
        <v>#REF!</v>
      </c>
      <c r="BD103" s="3" t="str">
        <f>VLOOKUP(C103,Schools!A:Q,17,0)</f>
        <v>A</v>
      </c>
      <c r="BE103" s="47" t="e">
        <f t="shared" si="54"/>
        <v>#REF!</v>
      </c>
      <c r="BF103" s="47" t="e">
        <f t="shared" si="55"/>
        <v>#REF!</v>
      </c>
      <c r="BG103" s="47" t="e">
        <f t="shared" si="56"/>
        <v>#REF!</v>
      </c>
      <c r="BH103" s="47" t="e">
        <f t="shared" si="57"/>
        <v>#REF!</v>
      </c>
      <c r="BI103" s="48" t="e">
        <f t="shared" si="64"/>
        <v>#REF!</v>
      </c>
      <c r="BJ103" s="47" t="e">
        <f t="shared" si="58"/>
        <v>#REF!</v>
      </c>
      <c r="BK103" s="6" t="e">
        <f t="shared" si="65"/>
        <v>#REF!</v>
      </c>
      <c r="BL103" s="47" t="e">
        <f t="shared" si="66"/>
        <v>#REF!</v>
      </c>
      <c r="BM103" s="1" t="e">
        <f t="shared" si="67"/>
        <v>#REF!</v>
      </c>
      <c r="BN103" s="47" t="e">
        <f t="shared" si="68"/>
        <v>#REF!</v>
      </c>
      <c r="BO103" s="1" t="e">
        <f t="shared" si="69"/>
        <v>#REF!</v>
      </c>
      <c r="BP103" s="48" t="e">
        <f t="shared" si="70"/>
        <v>#REF!</v>
      </c>
      <c r="BQ103" s="48" t="e">
        <f t="shared" si="59"/>
        <v>#REF!</v>
      </c>
      <c r="BR103" t="e">
        <f t="shared" si="71"/>
        <v>#REF!</v>
      </c>
    </row>
    <row r="104" spans="1:70" x14ac:dyDescent="0.25">
      <c r="A104" t="str">
        <f t="shared" si="60"/>
        <v>High Needs topups</v>
      </c>
      <c r="B104" s="71">
        <v>44026</v>
      </c>
      <c r="C104" s="70">
        <f>Schools!A93</f>
        <v>3023506</v>
      </c>
      <c r="D104" t="str">
        <f>VLOOKUP(C104,Schools!A:B,2,0)</f>
        <v>St Vincent's Catholic Primary School</v>
      </c>
      <c r="E104" t="str">
        <f>VLOOKUP(C104,Schools!$A:$Z,3,0)</f>
        <v>M</v>
      </c>
      <c r="F104" s="72" t="e">
        <f>SUMIFS(#REF!,#REF!,C104,#REF!, SEN!L104)</f>
        <v>#REF!</v>
      </c>
      <c r="G104" s="70" t="s">
        <v>1227</v>
      </c>
      <c r="H104" s="70" t="s">
        <v>1688</v>
      </c>
      <c r="I104" t="str">
        <f t="shared" si="61"/>
        <v>various/543965</v>
      </c>
      <c r="J104">
        <f>VLOOKUP(C104,Schools!$A:$Z,9,0)</f>
        <v>400009</v>
      </c>
      <c r="K104" s="70" t="s">
        <v>487</v>
      </c>
      <c r="L104" s="70" t="s">
        <v>381</v>
      </c>
      <c r="M104" s="70" t="s">
        <v>530</v>
      </c>
      <c r="N104" t="str">
        <f>VLOOKUP(C104,Schools!A:D,4,0)</f>
        <v>Primary</v>
      </c>
      <c r="O104" s="70" t="s">
        <v>1689</v>
      </c>
      <c r="P104">
        <f t="shared" si="62"/>
        <v>543965</v>
      </c>
      <c r="Q104" s="73" t="e">
        <f>SUMIFS(#REF!,#REF!,$C104,#REF!,$L104)</f>
        <v>#REF!</v>
      </c>
      <c r="R104" s="73" t="e">
        <f>SUMIFS(#REF!,#REF!,$C104,#REF!,$L104)</f>
        <v>#REF!</v>
      </c>
      <c r="S104" s="73" t="e">
        <f>SUMIFS(#REF!,#REF!,$C104,#REF!,$L104)</f>
        <v>#REF!</v>
      </c>
      <c r="T104" s="73" t="e">
        <f>SUMIFS(#REF!,#REF!,$C104,#REF!,$L104)</f>
        <v>#REF!</v>
      </c>
      <c r="U104" s="73" t="e">
        <f>SUMIFS(#REF!,#REF!,$C104,#REF!,$L104)</f>
        <v>#REF!</v>
      </c>
      <c r="V104" s="73" t="e">
        <f>SUMIFS(#REF!,#REF!,$C104,#REF!,$L104)</f>
        <v>#REF!</v>
      </c>
      <c r="W104" s="73" t="e">
        <f>SUMIFS(#REF!,#REF!,$C104,#REF!,$L104)</f>
        <v>#REF!</v>
      </c>
      <c r="X104" s="73" t="e">
        <f>SUMIFS(#REF!,#REF!,$C104,#REF!,$L104)</f>
        <v>#REF!</v>
      </c>
      <c r="Y104" s="73" t="e">
        <f>SUMIFS(#REF!,#REF!,$C104,#REF!,$L104)</f>
        <v>#REF!</v>
      </c>
      <c r="Z104" s="73" t="e">
        <f>SUMIFS(#REF!,#REF!,$C104,#REF!,$L104)</f>
        <v>#REF!</v>
      </c>
      <c r="AA104" s="73" t="e">
        <f>SUMIFS(#REF!,#REF!,$C104,#REF!,$L104)</f>
        <v>#REF!</v>
      </c>
      <c r="AB104" s="73" t="e">
        <f>SUMIFS(#REF!,#REF!,$C104,#REF!,$L104)</f>
        <v>#REF!</v>
      </c>
      <c r="AC104" s="47" t="e">
        <f t="shared" si="48"/>
        <v>#REF!</v>
      </c>
      <c r="AD104" s="47" t="e">
        <f t="shared" si="49"/>
        <v>#REF!</v>
      </c>
      <c r="AE104" s="73" t="e">
        <f>SUMIFS(#REF!,#REF!,$C104,#REF!,$L104)</f>
        <v>#REF!</v>
      </c>
      <c r="AF104" s="73" t="e">
        <f>SUMIFS(#REF!,#REF!,$C104,#REF!,$L104)</f>
        <v>#REF!</v>
      </c>
      <c r="AG104" s="73" t="e">
        <f>SUMIFS(#REF!,#REF!,$C104,#REF!,$L104)</f>
        <v>#REF!</v>
      </c>
      <c r="AJ104" s="70" t="s">
        <v>1687</v>
      </c>
      <c r="AK104" t="e">
        <f t="shared" si="50"/>
        <v>#REF!</v>
      </c>
      <c r="AL104" s="6" t="e">
        <f t="shared" si="73"/>
        <v>#REF!</v>
      </c>
      <c r="AM104" s="6" t="e">
        <f t="shared" si="73"/>
        <v>#REF!</v>
      </c>
      <c r="AN104" s="6" t="e">
        <f t="shared" si="73"/>
        <v>#REF!</v>
      </c>
      <c r="AO104" s="6" t="e">
        <f t="shared" si="73"/>
        <v>#REF!</v>
      </c>
      <c r="AP104" s="6" t="e">
        <f t="shared" si="73"/>
        <v>#REF!</v>
      </c>
      <c r="AQ104" s="6" t="e">
        <f t="shared" si="73"/>
        <v>#REF!</v>
      </c>
      <c r="AR104" s="6" t="e">
        <f t="shared" si="73"/>
        <v>#REF!</v>
      </c>
      <c r="AS104" s="6" t="e">
        <f t="shared" si="73"/>
        <v>#REF!</v>
      </c>
      <c r="AT104" s="6" t="e">
        <f t="shared" si="73"/>
        <v>#REF!</v>
      </c>
      <c r="AU104" s="6" t="e">
        <f t="shared" si="73"/>
        <v>#REF!</v>
      </c>
      <c r="AV104" s="6" t="e">
        <f t="shared" si="73"/>
        <v>#REF!</v>
      </c>
      <c r="AW104" s="6" t="e">
        <f t="shared" si="73"/>
        <v>#REF!</v>
      </c>
      <c r="AX104" t="e">
        <f t="shared" si="51"/>
        <v>#REF!</v>
      </c>
      <c r="AY104" s="6" t="e">
        <f t="shared" si="63"/>
        <v>#REF!</v>
      </c>
      <c r="AZ104" s="48" t="e">
        <f t="shared" si="52"/>
        <v>#REF!</v>
      </c>
      <c r="BA104" s="74" t="e">
        <f t="shared" si="53"/>
        <v>#REF!</v>
      </c>
      <c r="BD104" s="3" t="str">
        <f>VLOOKUP(C104,Schools!A:Q,17,0)</f>
        <v>A</v>
      </c>
      <c r="BE104" s="47" t="e">
        <f t="shared" si="54"/>
        <v>#REF!</v>
      </c>
      <c r="BF104" s="47" t="e">
        <f t="shared" si="55"/>
        <v>#REF!</v>
      </c>
      <c r="BG104" s="47" t="e">
        <f t="shared" si="56"/>
        <v>#REF!</v>
      </c>
      <c r="BH104" s="47" t="e">
        <f t="shared" si="57"/>
        <v>#REF!</v>
      </c>
      <c r="BI104" s="48" t="e">
        <f t="shared" si="64"/>
        <v>#REF!</v>
      </c>
      <c r="BJ104" s="47" t="e">
        <f t="shared" si="58"/>
        <v>#REF!</v>
      </c>
      <c r="BK104" s="6" t="e">
        <f t="shared" si="65"/>
        <v>#REF!</v>
      </c>
      <c r="BL104" s="47" t="e">
        <f t="shared" si="66"/>
        <v>#REF!</v>
      </c>
      <c r="BM104" s="1" t="e">
        <f t="shared" si="67"/>
        <v>#REF!</v>
      </c>
      <c r="BN104" s="47" t="e">
        <f t="shared" si="68"/>
        <v>#REF!</v>
      </c>
      <c r="BO104" s="1" t="e">
        <f t="shared" si="69"/>
        <v>#REF!</v>
      </c>
      <c r="BP104" s="48" t="e">
        <f t="shared" si="70"/>
        <v>#REF!</v>
      </c>
      <c r="BQ104" s="48" t="e">
        <f t="shared" si="59"/>
        <v>#REF!</v>
      </c>
      <c r="BR104" t="e">
        <f t="shared" si="71"/>
        <v>#REF!</v>
      </c>
    </row>
    <row r="105" spans="1:70" x14ac:dyDescent="0.25">
      <c r="A105" t="str">
        <f t="shared" si="60"/>
        <v>High Needs topups</v>
      </c>
      <c r="B105" s="71">
        <v>44026</v>
      </c>
      <c r="C105" s="70">
        <f>Schools!A94</f>
        <v>3022051</v>
      </c>
      <c r="D105" t="str">
        <f>VLOOKUP(C105,Schools!A:B,2,0)</f>
        <v>Summerside Primary Academy</v>
      </c>
      <c r="E105" t="str">
        <f>VLOOKUP(C105,Schools!$A:$Z,3,0)</f>
        <v>A</v>
      </c>
      <c r="F105" s="72" t="e">
        <f>SUMIFS(#REF!,#REF!,C105,#REF!, SEN!L105)</f>
        <v>#REF!</v>
      </c>
      <c r="G105" s="70" t="s">
        <v>1227</v>
      </c>
      <c r="H105" s="70" t="s">
        <v>1688</v>
      </c>
      <c r="I105" t="str">
        <f t="shared" si="61"/>
        <v>various/516500</v>
      </c>
      <c r="J105">
        <f>VLOOKUP(C105,Schools!$A:$Z,9,0)</f>
        <v>157542</v>
      </c>
      <c r="K105" s="70" t="s">
        <v>487</v>
      </c>
      <c r="L105" s="70" t="s">
        <v>381</v>
      </c>
      <c r="M105" s="70" t="s">
        <v>530</v>
      </c>
      <c r="N105" t="str">
        <f>VLOOKUP(C105,Schools!A:D,4,0)</f>
        <v>Primary</v>
      </c>
      <c r="O105" s="70" t="s">
        <v>1689</v>
      </c>
      <c r="P105">
        <f t="shared" si="62"/>
        <v>516500</v>
      </c>
      <c r="Q105" s="73" t="e">
        <f>SUMIFS(#REF!,#REF!,$C105,#REF!,$L105)</f>
        <v>#REF!</v>
      </c>
      <c r="R105" s="73" t="e">
        <f>SUMIFS(#REF!,#REF!,$C105,#REF!,$L105)</f>
        <v>#REF!</v>
      </c>
      <c r="S105" s="73" t="e">
        <f>SUMIFS(#REF!,#REF!,$C105,#REF!,$L105)</f>
        <v>#REF!</v>
      </c>
      <c r="T105" s="73" t="e">
        <f>SUMIFS(#REF!,#REF!,$C105,#REF!,$L105)</f>
        <v>#REF!</v>
      </c>
      <c r="U105" s="73" t="e">
        <f>SUMIFS(#REF!,#REF!,$C105,#REF!,$L105)</f>
        <v>#REF!</v>
      </c>
      <c r="V105" s="73" t="e">
        <f>SUMIFS(#REF!,#REF!,$C105,#REF!,$L105)</f>
        <v>#REF!</v>
      </c>
      <c r="W105" s="73" t="e">
        <f>SUMIFS(#REF!,#REF!,$C105,#REF!,$L105)</f>
        <v>#REF!</v>
      </c>
      <c r="X105" s="73" t="e">
        <f>SUMIFS(#REF!,#REF!,$C105,#REF!,$L105)</f>
        <v>#REF!</v>
      </c>
      <c r="Y105" s="73" t="e">
        <f>SUMIFS(#REF!,#REF!,$C105,#REF!,$L105)</f>
        <v>#REF!</v>
      </c>
      <c r="Z105" s="73" t="e">
        <f>SUMIFS(#REF!,#REF!,$C105,#REF!,$L105)</f>
        <v>#REF!</v>
      </c>
      <c r="AA105" s="73" t="e">
        <f>SUMIFS(#REF!,#REF!,$C105,#REF!,$L105)</f>
        <v>#REF!</v>
      </c>
      <c r="AB105" s="73" t="e">
        <f>SUMIFS(#REF!,#REF!,$C105,#REF!,$L105)</f>
        <v>#REF!</v>
      </c>
      <c r="AC105" s="47" t="e">
        <f t="shared" si="48"/>
        <v>#REF!</v>
      </c>
      <c r="AD105" s="47" t="e">
        <f t="shared" si="49"/>
        <v>#REF!</v>
      </c>
      <c r="AE105" s="73" t="e">
        <f>SUMIFS(#REF!,#REF!,$C105,#REF!,$L105)</f>
        <v>#REF!</v>
      </c>
      <c r="AF105" s="73" t="e">
        <f>SUMIFS(#REF!,#REF!,$C105,#REF!,$L105)</f>
        <v>#REF!</v>
      </c>
      <c r="AG105" s="73" t="e">
        <f>SUMIFS(#REF!,#REF!,$C105,#REF!,$L105)</f>
        <v>#REF!</v>
      </c>
      <c r="AJ105" s="70" t="s">
        <v>1687</v>
      </c>
      <c r="AK105" t="e">
        <f t="shared" si="50"/>
        <v>#REF!</v>
      </c>
      <c r="AL105" s="6" t="e">
        <f t="shared" si="73"/>
        <v>#REF!</v>
      </c>
      <c r="AM105" s="6" t="e">
        <f t="shared" si="73"/>
        <v>#REF!</v>
      </c>
      <c r="AN105" s="6" t="e">
        <f t="shared" si="73"/>
        <v>#REF!</v>
      </c>
      <c r="AO105" s="6" t="e">
        <f t="shared" si="73"/>
        <v>#REF!</v>
      </c>
      <c r="AP105" s="6" t="e">
        <f t="shared" si="73"/>
        <v>#REF!</v>
      </c>
      <c r="AQ105" s="6" t="e">
        <f t="shared" si="73"/>
        <v>#REF!</v>
      </c>
      <c r="AR105" s="6" t="e">
        <f t="shared" si="73"/>
        <v>#REF!</v>
      </c>
      <c r="AS105" s="6" t="e">
        <f t="shared" si="73"/>
        <v>#REF!</v>
      </c>
      <c r="AT105" s="6" t="e">
        <f t="shared" si="73"/>
        <v>#REF!</v>
      </c>
      <c r="AU105" s="6" t="e">
        <f t="shared" si="73"/>
        <v>#REF!</v>
      </c>
      <c r="AV105" s="6" t="e">
        <f t="shared" si="73"/>
        <v>#REF!</v>
      </c>
      <c r="AW105" s="6" t="e">
        <f t="shared" si="73"/>
        <v>#REF!</v>
      </c>
      <c r="AX105" t="e">
        <f t="shared" si="51"/>
        <v>#REF!</v>
      </c>
      <c r="AY105" s="6" t="e">
        <f t="shared" si="63"/>
        <v>#REF!</v>
      </c>
      <c r="AZ105" s="48" t="e">
        <f t="shared" si="52"/>
        <v>#REF!</v>
      </c>
      <c r="BA105" s="74" t="e">
        <f t="shared" si="53"/>
        <v>#REF!</v>
      </c>
      <c r="BD105" s="3" t="str">
        <f>VLOOKUP(C105,Schools!A:Q,17,0)</f>
        <v>Academy</v>
      </c>
      <c r="BE105" s="47" t="e">
        <f t="shared" si="54"/>
        <v>#REF!</v>
      </c>
      <c r="BF105" s="47" t="e">
        <f t="shared" si="55"/>
        <v>#REF!</v>
      </c>
      <c r="BG105" s="47" t="e">
        <f t="shared" si="56"/>
        <v>#REF!</v>
      </c>
      <c r="BH105" s="47" t="e">
        <f t="shared" si="57"/>
        <v>#REF!</v>
      </c>
      <c r="BI105" s="48" t="e">
        <f t="shared" si="64"/>
        <v>#REF!</v>
      </c>
      <c r="BJ105" s="47" t="e">
        <f t="shared" si="58"/>
        <v>#REF!</v>
      </c>
      <c r="BK105" s="6" t="e">
        <f t="shared" si="65"/>
        <v>#REF!</v>
      </c>
      <c r="BL105" s="47" t="e">
        <f t="shared" si="66"/>
        <v>#REF!</v>
      </c>
      <c r="BM105" s="1" t="e">
        <f t="shared" si="67"/>
        <v>#REF!</v>
      </c>
      <c r="BN105" s="47" t="e">
        <f t="shared" si="68"/>
        <v>#REF!</v>
      </c>
      <c r="BO105" s="1" t="e">
        <f t="shared" si="69"/>
        <v>#REF!</v>
      </c>
      <c r="BP105" s="48" t="e">
        <f t="shared" si="70"/>
        <v>#REF!</v>
      </c>
      <c r="BQ105" s="48" t="e">
        <f t="shared" si="59"/>
        <v>#REF!</v>
      </c>
      <c r="BR105" t="e">
        <f t="shared" si="71"/>
        <v>#REF!</v>
      </c>
    </row>
    <row r="106" spans="1:70" x14ac:dyDescent="0.25">
      <c r="A106" t="str">
        <f t="shared" si="60"/>
        <v>High Needs topups</v>
      </c>
      <c r="B106" s="71">
        <v>44026</v>
      </c>
      <c r="C106" s="70">
        <f>Schools!A95</f>
        <v>3022070</v>
      </c>
      <c r="D106" t="str">
        <f>VLOOKUP(C106,Schools!A:B,2,0)</f>
        <v>Sunnyfields Primary School</v>
      </c>
      <c r="E106" t="str">
        <f>VLOOKUP(C106,Schools!$A:$Z,3,0)</f>
        <v>M</v>
      </c>
      <c r="F106" s="72" t="e">
        <f>SUMIFS(#REF!,#REF!,C106,#REF!, SEN!L106)</f>
        <v>#REF!</v>
      </c>
      <c r="G106" s="70" t="s">
        <v>1227</v>
      </c>
      <c r="H106" s="70" t="s">
        <v>1688</v>
      </c>
      <c r="I106" t="str">
        <f t="shared" si="61"/>
        <v>various/543965</v>
      </c>
      <c r="J106">
        <f>VLOOKUP(C106,Schools!$A:$Z,9,0)</f>
        <v>400038</v>
      </c>
      <c r="K106" s="70" t="s">
        <v>487</v>
      </c>
      <c r="L106" s="70" t="s">
        <v>381</v>
      </c>
      <c r="M106" s="70" t="s">
        <v>530</v>
      </c>
      <c r="N106" t="str">
        <f>VLOOKUP(C106,Schools!A:D,4,0)</f>
        <v>Primary</v>
      </c>
      <c r="O106" s="70" t="s">
        <v>1689</v>
      </c>
      <c r="P106">
        <f t="shared" si="62"/>
        <v>543965</v>
      </c>
      <c r="Q106" s="73" t="e">
        <f>SUMIFS(#REF!,#REF!,$C106,#REF!,$L106)</f>
        <v>#REF!</v>
      </c>
      <c r="R106" s="73" t="e">
        <f>SUMIFS(#REF!,#REF!,$C106,#REF!,$L106)</f>
        <v>#REF!</v>
      </c>
      <c r="S106" s="73" t="e">
        <f>SUMIFS(#REF!,#REF!,$C106,#REF!,$L106)</f>
        <v>#REF!</v>
      </c>
      <c r="T106" s="73" t="e">
        <f>SUMIFS(#REF!,#REF!,$C106,#REF!,$L106)</f>
        <v>#REF!</v>
      </c>
      <c r="U106" s="73" t="e">
        <f>SUMIFS(#REF!,#REF!,$C106,#REF!,$L106)</f>
        <v>#REF!</v>
      </c>
      <c r="V106" s="73" t="e">
        <f>SUMIFS(#REF!,#REF!,$C106,#REF!,$L106)</f>
        <v>#REF!</v>
      </c>
      <c r="W106" s="73" t="e">
        <f>SUMIFS(#REF!,#REF!,$C106,#REF!,$L106)</f>
        <v>#REF!</v>
      </c>
      <c r="X106" s="73" t="e">
        <f>SUMIFS(#REF!,#REF!,$C106,#REF!,$L106)</f>
        <v>#REF!</v>
      </c>
      <c r="Y106" s="73" t="e">
        <f>SUMIFS(#REF!,#REF!,$C106,#REF!,$L106)</f>
        <v>#REF!</v>
      </c>
      <c r="Z106" s="73" t="e">
        <f>SUMIFS(#REF!,#REF!,$C106,#REF!,$L106)</f>
        <v>#REF!</v>
      </c>
      <c r="AA106" s="73" t="e">
        <f>SUMIFS(#REF!,#REF!,$C106,#REF!,$L106)</f>
        <v>#REF!</v>
      </c>
      <c r="AB106" s="73" t="e">
        <f>SUMIFS(#REF!,#REF!,$C106,#REF!,$L106)</f>
        <v>#REF!</v>
      </c>
      <c r="AC106" s="47" t="e">
        <f t="shared" si="48"/>
        <v>#REF!</v>
      </c>
      <c r="AD106" s="47" t="e">
        <f t="shared" si="49"/>
        <v>#REF!</v>
      </c>
      <c r="AE106" s="73" t="e">
        <f>SUMIFS(#REF!,#REF!,$C106,#REF!,$L106)</f>
        <v>#REF!</v>
      </c>
      <c r="AF106" s="73" t="e">
        <f>SUMIFS(#REF!,#REF!,$C106,#REF!,$L106)</f>
        <v>#REF!</v>
      </c>
      <c r="AG106" s="73" t="e">
        <f>SUMIFS(#REF!,#REF!,$C106,#REF!,$L106)</f>
        <v>#REF!</v>
      </c>
      <c r="AJ106" s="70" t="s">
        <v>1687</v>
      </c>
      <c r="AK106" t="e">
        <f t="shared" si="50"/>
        <v>#REF!</v>
      </c>
      <c r="AL106" s="6" t="e">
        <f t="shared" si="73"/>
        <v>#REF!</v>
      </c>
      <c r="AM106" s="6" t="e">
        <f t="shared" si="73"/>
        <v>#REF!</v>
      </c>
      <c r="AN106" s="6" t="e">
        <f t="shared" si="73"/>
        <v>#REF!</v>
      </c>
      <c r="AO106" s="6" t="e">
        <f t="shared" si="73"/>
        <v>#REF!</v>
      </c>
      <c r="AP106" s="6" t="e">
        <f t="shared" si="73"/>
        <v>#REF!</v>
      </c>
      <c r="AQ106" s="6" t="e">
        <f t="shared" si="73"/>
        <v>#REF!</v>
      </c>
      <c r="AR106" s="6" t="e">
        <f t="shared" si="73"/>
        <v>#REF!</v>
      </c>
      <c r="AS106" s="6" t="e">
        <f t="shared" si="73"/>
        <v>#REF!</v>
      </c>
      <c r="AT106" s="6" t="e">
        <f t="shared" si="73"/>
        <v>#REF!</v>
      </c>
      <c r="AU106" s="6" t="e">
        <f t="shared" si="73"/>
        <v>#REF!</v>
      </c>
      <c r="AV106" s="6" t="e">
        <f t="shared" si="73"/>
        <v>#REF!</v>
      </c>
      <c r="AW106" s="6" t="e">
        <f t="shared" si="73"/>
        <v>#REF!</v>
      </c>
      <c r="AX106" t="e">
        <f t="shared" si="51"/>
        <v>#REF!</v>
      </c>
      <c r="AY106" s="6" t="e">
        <f t="shared" si="63"/>
        <v>#REF!</v>
      </c>
      <c r="AZ106" s="48" t="e">
        <f t="shared" si="52"/>
        <v>#REF!</v>
      </c>
      <c r="BA106" s="74" t="e">
        <f t="shared" si="53"/>
        <v>#REF!</v>
      </c>
      <c r="BD106" s="3" t="str">
        <f>VLOOKUP(C106,Schools!A:Q,17,0)</f>
        <v>D</v>
      </c>
      <c r="BE106" s="47" t="e">
        <f t="shared" si="54"/>
        <v>#REF!</v>
      </c>
      <c r="BF106" s="47" t="e">
        <f t="shared" si="55"/>
        <v>#REF!</v>
      </c>
      <c r="BG106" s="47" t="e">
        <f t="shared" si="56"/>
        <v>#REF!</v>
      </c>
      <c r="BH106" s="47" t="e">
        <f t="shared" si="57"/>
        <v>#REF!</v>
      </c>
      <c r="BI106" s="48" t="e">
        <f t="shared" si="64"/>
        <v>#REF!</v>
      </c>
      <c r="BJ106" s="47" t="e">
        <f t="shared" si="58"/>
        <v>#REF!</v>
      </c>
      <c r="BK106" s="6" t="e">
        <f t="shared" si="65"/>
        <v>#REF!</v>
      </c>
      <c r="BL106" s="47" t="e">
        <f t="shared" si="66"/>
        <v>#REF!</v>
      </c>
      <c r="BM106" s="1" t="e">
        <f t="shared" si="67"/>
        <v>#REF!</v>
      </c>
      <c r="BN106" s="47" t="e">
        <f t="shared" si="68"/>
        <v>#REF!</v>
      </c>
      <c r="BO106" s="1" t="e">
        <f t="shared" si="69"/>
        <v>#REF!</v>
      </c>
      <c r="BP106" s="48" t="e">
        <f t="shared" si="70"/>
        <v>#REF!</v>
      </c>
      <c r="BQ106" s="48" t="e">
        <f t="shared" si="59"/>
        <v>#REF!</v>
      </c>
      <c r="BR106" t="e">
        <f t="shared" si="71"/>
        <v>#REF!</v>
      </c>
    </row>
    <row r="107" spans="1:70" x14ac:dyDescent="0.25">
      <c r="A107" t="str">
        <f t="shared" si="60"/>
        <v>High Needs topups</v>
      </c>
      <c r="B107" s="71">
        <v>44026</v>
      </c>
      <c r="C107" s="70">
        <f>Schools!A96</f>
        <v>3023316</v>
      </c>
      <c r="D107" t="str">
        <f>VLOOKUP(C107,Schools!A:B,2,0)</f>
        <v>Trent  C of E Primary School</v>
      </c>
      <c r="E107" t="str">
        <f>VLOOKUP(C107,Schools!$A:$Z,3,0)</f>
        <v>M</v>
      </c>
      <c r="F107" s="72" t="e">
        <f>SUMIFS(#REF!,#REF!,C107,#REF!, SEN!L107)</f>
        <v>#REF!</v>
      </c>
      <c r="G107" s="70" t="s">
        <v>1227</v>
      </c>
      <c r="H107" s="70" t="s">
        <v>1688</v>
      </c>
      <c r="I107" t="str">
        <f t="shared" si="61"/>
        <v>various/543965</v>
      </c>
      <c r="J107">
        <f>VLOOKUP(C107,Schools!$A:$Z,9,0)</f>
        <v>400100</v>
      </c>
      <c r="K107" s="70" t="s">
        <v>487</v>
      </c>
      <c r="L107" s="70" t="s">
        <v>381</v>
      </c>
      <c r="M107" s="70" t="s">
        <v>530</v>
      </c>
      <c r="N107" t="str">
        <f>VLOOKUP(C107,Schools!A:D,4,0)</f>
        <v>Primary</v>
      </c>
      <c r="O107" s="70" t="s">
        <v>1689</v>
      </c>
      <c r="P107">
        <f t="shared" si="62"/>
        <v>543965</v>
      </c>
      <c r="Q107" s="73" t="e">
        <f>SUMIFS(#REF!,#REF!,$C107,#REF!,$L107)</f>
        <v>#REF!</v>
      </c>
      <c r="R107" s="73" t="e">
        <f>SUMIFS(#REF!,#REF!,$C107,#REF!,$L107)</f>
        <v>#REF!</v>
      </c>
      <c r="S107" s="73" t="e">
        <f>SUMIFS(#REF!,#REF!,$C107,#REF!,$L107)</f>
        <v>#REF!</v>
      </c>
      <c r="T107" s="73" t="e">
        <f>SUMIFS(#REF!,#REF!,$C107,#REF!,$L107)</f>
        <v>#REF!</v>
      </c>
      <c r="U107" s="73" t="e">
        <f>SUMIFS(#REF!,#REF!,$C107,#REF!,$L107)</f>
        <v>#REF!</v>
      </c>
      <c r="V107" s="73" t="e">
        <f>SUMIFS(#REF!,#REF!,$C107,#REF!,$L107)</f>
        <v>#REF!</v>
      </c>
      <c r="W107" s="73" t="e">
        <f>SUMIFS(#REF!,#REF!,$C107,#REF!,$L107)</f>
        <v>#REF!</v>
      </c>
      <c r="X107" s="73" t="e">
        <f>SUMIFS(#REF!,#REF!,$C107,#REF!,$L107)</f>
        <v>#REF!</v>
      </c>
      <c r="Y107" s="73" t="e">
        <f>SUMIFS(#REF!,#REF!,$C107,#REF!,$L107)</f>
        <v>#REF!</v>
      </c>
      <c r="Z107" s="73" t="e">
        <f>SUMIFS(#REF!,#REF!,$C107,#REF!,$L107)</f>
        <v>#REF!</v>
      </c>
      <c r="AA107" s="73" t="e">
        <f>SUMIFS(#REF!,#REF!,$C107,#REF!,$L107)</f>
        <v>#REF!</v>
      </c>
      <c r="AB107" s="73" t="e">
        <f>SUMIFS(#REF!,#REF!,$C107,#REF!,$L107)</f>
        <v>#REF!</v>
      </c>
      <c r="AC107" s="47" t="e">
        <f t="shared" si="48"/>
        <v>#REF!</v>
      </c>
      <c r="AD107" s="47" t="e">
        <f t="shared" si="49"/>
        <v>#REF!</v>
      </c>
      <c r="AE107" s="73" t="e">
        <f>SUMIFS(#REF!,#REF!,$C107,#REF!,$L107)</f>
        <v>#REF!</v>
      </c>
      <c r="AF107" s="73" t="e">
        <f>SUMIFS(#REF!,#REF!,$C107,#REF!,$L107)</f>
        <v>#REF!</v>
      </c>
      <c r="AG107" s="73" t="e">
        <f>SUMIFS(#REF!,#REF!,$C107,#REF!,$L107)</f>
        <v>#REF!</v>
      </c>
      <c r="AJ107" s="70" t="s">
        <v>1687</v>
      </c>
      <c r="AK107" t="e">
        <f t="shared" si="50"/>
        <v>#REF!</v>
      </c>
      <c r="AL107" s="6" t="e">
        <f t="shared" si="73"/>
        <v>#REF!</v>
      </c>
      <c r="AM107" s="6" t="e">
        <f t="shared" si="73"/>
        <v>#REF!</v>
      </c>
      <c r="AN107" s="6" t="e">
        <f t="shared" si="73"/>
        <v>#REF!</v>
      </c>
      <c r="AO107" s="6" t="e">
        <f t="shared" si="73"/>
        <v>#REF!</v>
      </c>
      <c r="AP107" s="6" t="e">
        <f t="shared" si="73"/>
        <v>#REF!</v>
      </c>
      <c r="AQ107" s="6" t="e">
        <f t="shared" si="73"/>
        <v>#REF!</v>
      </c>
      <c r="AR107" s="6" t="e">
        <f t="shared" si="73"/>
        <v>#REF!</v>
      </c>
      <c r="AS107" s="6" t="e">
        <f t="shared" si="73"/>
        <v>#REF!</v>
      </c>
      <c r="AT107" s="6" t="e">
        <f t="shared" si="73"/>
        <v>#REF!</v>
      </c>
      <c r="AU107" s="6" t="e">
        <f t="shared" si="73"/>
        <v>#REF!</v>
      </c>
      <c r="AV107" s="6" t="e">
        <f t="shared" si="73"/>
        <v>#REF!</v>
      </c>
      <c r="AW107" s="6" t="e">
        <f t="shared" si="73"/>
        <v>#REF!</v>
      </c>
      <c r="AX107" t="e">
        <f t="shared" si="51"/>
        <v>#REF!</v>
      </c>
      <c r="AY107" s="6" t="e">
        <f t="shared" si="63"/>
        <v>#REF!</v>
      </c>
      <c r="AZ107" s="48" t="e">
        <f t="shared" si="52"/>
        <v>#REF!</v>
      </c>
      <c r="BA107" s="74" t="e">
        <f t="shared" si="53"/>
        <v>#REF!</v>
      </c>
      <c r="BD107" s="3" t="str">
        <f>VLOOKUP(C107,Schools!A:Q,17,0)</f>
        <v>A</v>
      </c>
      <c r="BE107" s="47" t="e">
        <f t="shared" si="54"/>
        <v>#REF!</v>
      </c>
      <c r="BF107" s="47" t="e">
        <f t="shared" si="55"/>
        <v>#REF!</v>
      </c>
      <c r="BG107" s="47" t="e">
        <f t="shared" si="56"/>
        <v>#REF!</v>
      </c>
      <c r="BH107" s="47" t="e">
        <f t="shared" si="57"/>
        <v>#REF!</v>
      </c>
      <c r="BI107" s="48" t="e">
        <f t="shared" si="64"/>
        <v>#REF!</v>
      </c>
      <c r="BJ107" s="47" t="e">
        <f t="shared" si="58"/>
        <v>#REF!</v>
      </c>
      <c r="BK107" s="6" t="e">
        <f t="shared" si="65"/>
        <v>#REF!</v>
      </c>
      <c r="BL107" s="47" t="e">
        <f t="shared" si="66"/>
        <v>#REF!</v>
      </c>
      <c r="BM107" s="1" t="e">
        <f t="shared" si="67"/>
        <v>#REF!</v>
      </c>
      <c r="BN107" s="47" t="e">
        <f t="shared" si="68"/>
        <v>#REF!</v>
      </c>
      <c r="BO107" s="1" t="e">
        <f t="shared" si="69"/>
        <v>#REF!</v>
      </c>
      <c r="BP107" s="48" t="e">
        <f t="shared" si="70"/>
        <v>#REF!</v>
      </c>
      <c r="BQ107" s="48" t="e">
        <f t="shared" si="59"/>
        <v>#REF!</v>
      </c>
      <c r="BR107" t="e">
        <f t="shared" si="71"/>
        <v>#REF!</v>
      </c>
    </row>
    <row r="108" spans="1:70" x14ac:dyDescent="0.25">
      <c r="A108" t="str">
        <f t="shared" si="60"/>
        <v>High Needs topups</v>
      </c>
      <c r="B108" s="71">
        <v>44026</v>
      </c>
      <c r="C108" s="70">
        <f>Schools!A97</f>
        <v>3022055</v>
      </c>
      <c r="D108" t="str">
        <f>VLOOKUP(C108,Schools!A:B,2,0)</f>
        <v>Tudor School</v>
      </c>
      <c r="E108" t="str">
        <f>VLOOKUP(C108,Schools!$A:$Z,3,0)</f>
        <v>M</v>
      </c>
      <c r="F108" s="72" t="e">
        <f>SUMIFS(#REF!,#REF!,C108,#REF!, SEN!L108)</f>
        <v>#REF!</v>
      </c>
      <c r="G108" s="70" t="s">
        <v>1227</v>
      </c>
      <c r="H108" s="70" t="s">
        <v>1688</v>
      </c>
      <c r="I108" t="str">
        <f t="shared" si="61"/>
        <v>various/543965</v>
      </c>
      <c r="J108">
        <f>VLOOKUP(C108,Schools!$A:$Z,9,0)</f>
        <v>400101</v>
      </c>
      <c r="K108" s="70" t="s">
        <v>487</v>
      </c>
      <c r="L108" s="70" t="s">
        <v>381</v>
      </c>
      <c r="M108" s="70" t="s">
        <v>530</v>
      </c>
      <c r="N108" t="str">
        <f>VLOOKUP(C108,Schools!A:D,4,0)</f>
        <v>Primary</v>
      </c>
      <c r="O108" s="70" t="s">
        <v>1689</v>
      </c>
      <c r="P108">
        <f t="shared" si="62"/>
        <v>543965</v>
      </c>
      <c r="Q108" s="73" t="e">
        <f>SUMIFS(#REF!,#REF!,$C108,#REF!,$L108)</f>
        <v>#REF!</v>
      </c>
      <c r="R108" s="73" t="e">
        <f>SUMIFS(#REF!,#REF!,$C108,#REF!,$L108)</f>
        <v>#REF!</v>
      </c>
      <c r="S108" s="73" t="e">
        <f>SUMIFS(#REF!,#REF!,$C108,#REF!,$L108)</f>
        <v>#REF!</v>
      </c>
      <c r="T108" s="73" t="e">
        <f>SUMIFS(#REF!,#REF!,$C108,#REF!,$L108)</f>
        <v>#REF!</v>
      </c>
      <c r="U108" s="73" t="e">
        <f>SUMIFS(#REF!,#REF!,$C108,#REF!,$L108)</f>
        <v>#REF!</v>
      </c>
      <c r="V108" s="73" t="e">
        <f>SUMIFS(#REF!,#REF!,$C108,#REF!,$L108)</f>
        <v>#REF!</v>
      </c>
      <c r="W108" s="73" t="e">
        <f>SUMIFS(#REF!,#REF!,$C108,#REF!,$L108)</f>
        <v>#REF!</v>
      </c>
      <c r="X108" s="73" t="e">
        <f>SUMIFS(#REF!,#REF!,$C108,#REF!,$L108)</f>
        <v>#REF!</v>
      </c>
      <c r="Y108" s="73" t="e">
        <f>SUMIFS(#REF!,#REF!,$C108,#REF!,$L108)</f>
        <v>#REF!</v>
      </c>
      <c r="Z108" s="73" t="e">
        <f>SUMIFS(#REF!,#REF!,$C108,#REF!,$L108)</f>
        <v>#REF!</v>
      </c>
      <c r="AA108" s="73" t="e">
        <f>SUMIFS(#REF!,#REF!,$C108,#REF!,$L108)</f>
        <v>#REF!</v>
      </c>
      <c r="AB108" s="73" t="e">
        <f>SUMIFS(#REF!,#REF!,$C108,#REF!,$L108)</f>
        <v>#REF!</v>
      </c>
      <c r="AC108" s="47" t="e">
        <f t="shared" si="48"/>
        <v>#REF!</v>
      </c>
      <c r="AD108" s="47" t="e">
        <f t="shared" si="49"/>
        <v>#REF!</v>
      </c>
      <c r="AE108" s="73" t="e">
        <f>SUMIFS(#REF!,#REF!,$C108,#REF!,$L108)</f>
        <v>#REF!</v>
      </c>
      <c r="AF108" s="73" t="e">
        <f>SUMIFS(#REF!,#REF!,$C108,#REF!,$L108)</f>
        <v>#REF!</v>
      </c>
      <c r="AG108" s="73" t="e">
        <f>SUMIFS(#REF!,#REF!,$C108,#REF!,$L108)</f>
        <v>#REF!</v>
      </c>
      <c r="AJ108" s="70" t="s">
        <v>1687</v>
      </c>
      <c r="AK108" t="e">
        <f t="shared" si="50"/>
        <v>#REF!</v>
      </c>
      <c r="AL108" s="6" t="e">
        <f t="shared" si="73"/>
        <v>#REF!</v>
      </c>
      <c r="AM108" s="6" t="e">
        <f t="shared" si="73"/>
        <v>#REF!</v>
      </c>
      <c r="AN108" s="6" t="e">
        <f t="shared" si="73"/>
        <v>#REF!</v>
      </c>
      <c r="AO108" s="6" t="e">
        <f t="shared" si="73"/>
        <v>#REF!</v>
      </c>
      <c r="AP108" s="6" t="e">
        <f t="shared" si="73"/>
        <v>#REF!</v>
      </c>
      <c r="AQ108" s="6" t="e">
        <f t="shared" si="73"/>
        <v>#REF!</v>
      </c>
      <c r="AR108" s="6" t="e">
        <f t="shared" si="73"/>
        <v>#REF!</v>
      </c>
      <c r="AS108" s="6" t="e">
        <f t="shared" si="73"/>
        <v>#REF!</v>
      </c>
      <c r="AT108" s="6" t="e">
        <f t="shared" si="73"/>
        <v>#REF!</v>
      </c>
      <c r="AU108" s="6" t="e">
        <f t="shared" si="73"/>
        <v>#REF!</v>
      </c>
      <c r="AV108" s="6" t="e">
        <f t="shared" si="73"/>
        <v>#REF!</v>
      </c>
      <c r="AW108" s="6" t="e">
        <f t="shared" si="73"/>
        <v>#REF!</v>
      </c>
      <c r="AX108" t="e">
        <f t="shared" si="51"/>
        <v>#REF!</v>
      </c>
      <c r="AY108" s="6" t="e">
        <f t="shared" si="63"/>
        <v>#REF!</v>
      </c>
      <c r="AZ108" s="48" t="e">
        <f t="shared" si="52"/>
        <v>#REF!</v>
      </c>
      <c r="BA108" s="74" t="e">
        <f t="shared" si="53"/>
        <v>#REF!</v>
      </c>
      <c r="BD108" s="3" t="str">
        <f>VLOOKUP(C108,Schools!A:Q,17,0)</f>
        <v>A</v>
      </c>
      <c r="BE108" s="47" t="e">
        <f t="shared" si="54"/>
        <v>#REF!</v>
      </c>
      <c r="BF108" s="47" t="e">
        <f t="shared" si="55"/>
        <v>#REF!</v>
      </c>
      <c r="BG108" s="47" t="e">
        <f t="shared" si="56"/>
        <v>#REF!</v>
      </c>
      <c r="BH108" s="47" t="e">
        <f t="shared" si="57"/>
        <v>#REF!</v>
      </c>
      <c r="BI108" s="48" t="e">
        <f t="shared" si="64"/>
        <v>#REF!</v>
      </c>
      <c r="BJ108" s="47" t="e">
        <f t="shared" si="58"/>
        <v>#REF!</v>
      </c>
      <c r="BK108" s="6" t="e">
        <f t="shared" si="65"/>
        <v>#REF!</v>
      </c>
      <c r="BL108" s="47" t="e">
        <f t="shared" si="66"/>
        <v>#REF!</v>
      </c>
      <c r="BM108" s="1" t="e">
        <f t="shared" si="67"/>
        <v>#REF!</v>
      </c>
      <c r="BN108" s="47" t="e">
        <f t="shared" si="68"/>
        <v>#REF!</v>
      </c>
      <c r="BO108" s="1" t="e">
        <f t="shared" si="69"/>
        <v>#REF!</v>
      </c>
      <c r="BP108" s="48" t="e">
        <f t="shared" si="70"/>
        <v>#REF!</v>
      </c>
      <c r="BQ108" s="48" t="e">
        <f t="shared" si="59"/>
        <v>#REF!</v>
      </c>
      <c r="BR108" t="e">
        <f t="shared" si="71"/>
        <v>#REF!</v>
      </c>
    </row>
    <row r="109" spans="1:70" x14ac:dyDescent="0.25">
      <c r="A109" t="str">
        <f t="shared" si="60"/>
        <v>High Needs topups</v>
      </c>
      <c r="B109" s="71">
        <v>44026</v>
      </c>
      <c r="C109" s="70">
        <f>Schools!A98</f>
        <v>3022057</v>
      </c>
      <c r="D109" t="str">
        <f>VLOOKUP(C109,Schools!A:B,2,0)</f>
        <v>Underhill School</v>
      </c>
      <c r="E109" t="str">
        <f>VLOOKUP(C109,Schools!$A:$Z,3,0)</f>
        <v>M</v>
      </c>
      <c r="F109" s="72" t="e">
        <f>SUMIFS(#REF!,#REF!,C109,#REF!, SEN!L109)</f>
        <v>#REF!</v>
      </c>
      <c r="G109" s="70" t="s">
        <v>1227</v>
      </c>
      <c r="H109" s="70" t="s">
        <v>1688</v>
      </c>
      <c r="I109" t="str">
        <f t="shared" si="61"/>
        <v>various/543965</v>
      </c>
      <c r="J109">
        <f>VLOOKUP(C109,Schools!$A:$Z,9,0)</f>
        <v>400053</v>
      </c>
      <c r="K109" s="70" t="s">
        <v>487</v>
      </c>
      <c r="L109" s="70" t="s">
        <v>381</v>
      </c>
      <c r="M109" s="70" t="s">
        <v>530</v>
      </c>
      <c r="N109" t="str">
        <f>VLOOKUP(C109,Schools!A:D,4,0)</f>
        <v>Primary</v>
      </c>
      <c r="O109" s="70" t="s">
        <v>1689</v>
      </c>
      <c r="P109">
        <f t="shared" si="62"/>
        <v>543965</v>
      </c>
      <c r="Q109" s="73" t="e">
        <f>SUMIFS(#REF!,#REF!,$C109,#REF!,$L109)</f>
        <v>#REF!</v>
      </c>
      <c r="R109" s="73" t="e">
        <f>SUMIFS(#REF!,#REF!,$C109,#REF!,$L109)</f>
        <v>#REF!</v>
      </c>
      <c r="S109" s="73" t="e">
        <f>SUMIFS(#REF!,#REF!,$C109,#REF!,$L109)</f>
        <v>#REF!</v>
      </c>
      <c r="T109" s="73" t="e">
        <f>SUMIFS(#REF!,#REF!,$C109,#REF!,$L109)</f>
        <v>#REF!</v>
      </c>
      <c r="U109" s="73" t="e">
        <f>SUMIFS(#REF!,#REF!,$C109,#REF!,$L109)</f>
        <v>#REF!</v>
      </c>
      <c r="V109" s="73" t="e">
        <f>SUMIFS(#REF!,#REF!,$C109,#REF!,$L109)</f>
        <v>#REF!</v>
      </c>
      <c r="W109" s="73" t="e">
        <f>SUMIFS(#REF!,#REF!,$C109,#REF!,$L109)</f>
        <v>#REF!</v>
      </c>
      <c r="X109" s="73" t="e">
        <f>SUMIFS(#REF!,#REF!,$C109,#REF!,$L109)</f>
        <v>#REF!</v>
      </c>
      <c r="Y109" s="73" t="e">
        <f>SUMIFS(#REF!,#REF!,$C109,#REF!,$L109)</f>
        <v>#REF!</v>
      </c>
      <c r="Z109" s="73" t="e">
        <f>SUMIFS(#REF!,#REF!,$C109,#REF!,$L109)</f>
        <v>#REF!</v>
      </c>
      <c r="AA109" s="73" t="e">
        <f>SUMIFS(#REF!,#REF!,$C109,#REF!,$L109)</f>
        <v>#REF!</v>
      </c>
      <c r="AB109" s="73" t="e">
        <f>SUMIFS(#REF!,#REF!,$C109,#REF!,$L109)</f>
        <v>#REF!</v>
      </c>
      <c r="AC109" s="47" t="e">
        <f t="shared" si="48"/>
        <v>#REF!</v>
      </c>
      <c r="AD109" s="47" t="e">
        <f t="shared" si="49"/>
        <v>#REF!</v>
      </c>
      <c r="AE109" s="73" t="e">
        <f>SUMIFS(#REF!,#REF!,$C109,#REF!,$L109)</f>
        <v>#REF!</v>
      </c>
      <c r="AF109" s="73" t="e">
        <f>SUMIFS(#REF!,#REF!,$C109,#REF!,$L109)</f>
        <v>#REF!</v>
      </c>
      <c r="AG109" s="73" t="e">
        <f>SUMIFS(#REF!,#REF!,$C109,#REF!,$L109)</f>
        <v>#REF!</v>
      </c>
      <c r="AJ109" s="70" t="s">
        <v>1687</v>
      </c>
      <c r="AK109" t="e">
        <f t="shared" si="50"/>
        <v>#REF!</v>
      </c>
      <c r="AL109" s="6" t="e">
        <f t="shared" si="73"/>
        <v>#REF!</v>
      </c>
      <c r="AM109" s="6" t="e">
        <f t="shared" si="73"/>
        <v>#REF!</v>
      </c>
      <c r="AN109" s="6" t="e">
        <f t="shared" si="73"/>
        <v>#REF!</v>
      </c>
      <c r="AO109" s="6" t="e">
        <f t="shared" si="73"/>
        <v>#REF!</v>
      </c>
      <c r="AP109" s="6" t="e">
        <f t="shared" si="73"/>
        <v>#REF!</v>
      </c>
      <c r="AQ109" s="6" t="e">
        <f t="shared" si="73"/>
        <v>#REF!</v>
      </c>
      <c r="AR109" s="6" t="e">
        <f t="shared" si="73"/>
        <v>#REF!</v>
      </c>
      <c r="AS109" s="6" t="e">
        <f t="shared" si="73"/>
        <v>#REF!</v>
      </c>
      <c r="AT109" s="6" t="e">
        <f t="shared" si="73"/>
        <v>#REF!</v>
      </c>
      <c r="AU109" s="6" t="e">
        <f t="shared" si="73"/>
        <v>#REF!</v>
      </c>
      <c r="AV109" s="6" t="e">
        <f t="shared" si="73"/>
        <v>#REF!</v>
      </c>
      <c r="AW109" s="6" t="e">
        <f t="shared" si="73"/>
        <v>#REF!</v>
      </c>
      <c r="AX109" t="e">
        <f t="shared" si="51"/>
        <v>#REF!</v>
      </c>
      <c r="AY109" s="6" t="e">
        <f t="shared" si="63"/>
        <v>#REF!</v>
      </c>
      <c r="AZ109" s="48" t="e">
        <f t="shared" si="52"/>
        <v>#REF!</v>
      </c>
      <c r="BA109" s="74" t="e">
        <f t="shared" si="53"/>
        <v>#REF!</v>
      </c>
      <c r="BD109" s="3" t="str">
        <f>VLOOKUP(C109,Schools!A:Q,17,0)</f>
        <v>B</v>
      </c>
      <c r="BE109" s="47" t="e">
        <f t="shared" si="54"/>
        <v>#REF!</v>
      </c>
      <c r="BF109" s="47" t="e">
        <f t="shared" si="55"/>
        <v>#REF!</v>
      </c>
      <c r="BG109" s="47" t="e">
        <f t="shared" si="56"/>
        <v>#REF!</v>
      </c>
      <c r="BH109" s="47" t="e">
        <f t="shared" si="57"/>
        <v>#REF!</v>
      </c>
      <c r="BI109" s="48" t="e">
        <f t="shared" si="64"/>
        <v>#REF!</v>
      </c>
      <c r="BJ109" s="47" t="e">
        <f t="shared" si="58"/>
        <v>#REF!</v>
      </c>
      <c r="BK109" s="6" t="e">
        <f t="shared" si="65"/>
        <v>#REF!</v>
      </c>
      <c r="BL109" s="47" t="e">
        <f t="shared" si="66"/>
        <v>#REF!</v>
      </c>
      <c r="BM109" s="1" t="e">
        <f t="shared" si="67"/>
        <v>#REF!</v>
      </c>
      <c r="BN109" s="47" t="e">
        <f t="shared" si="68"/>
        <v>#REF!</v>
      </c>
      <c r="BO109" s="1" t="e">
        <f t="shared" si="69"/>
        <v>#REF!</v>
      </c>
      <c r="BP109" s="48" t="e">
        <f t="shared" si="70"/>
        <v>#REF!</v>
      </c>
      <c r="BQ109" s="48" t="e">
        <f t="shared" si="59"/>
        <v>#REF!</v>
      </c>
      <c r="BR109" t="e">
        <f t="shared" si="71"/>
        <v>#REF!</v>
      </c>
    </row>
    <row r="110" spans="1:70" x14ac:dyDescent="0.25">
      <c r="A110" t="str">
        <f t="shared" si="60"/>
        <v>High Needs topups</v>
      </c>
      <c r="B110" s="71">
        <v>44026</v>
      </c>
      <c r="C110" s="70">
        <f>Schools!A99</f>
        <v>3022049</v>
      </c>
      <c r="D110" t="str">
        <f>VLOOKUP(C110,Schools!A:B,2,0)</f>
        <v>Watling Park Free School</v>
      </c>
      <c r="E110" t="str">
        <f>VLOOKUP(C110,Schools!$A:$Z,3,0)</f>
        <v>A</v>
      </c>
      <c r="F110" s="72" t="e">
        <f>SUMIFS(#REF!,#REF!,C110,#REF!, SEN!L110)</f>
        <v>#REF!</v>
      </c>
      <c r="G110" s="70" t="s">
        <v>1227</v>
      </c>
      <c r="H110" s="70" t="s">
        <v>1688</v>
      </c>
      <c r="I110" t="str">
        <f t="shared" si="61"/>
        <v>various/516500</v>
      </c>
      <c r="J110">
        <f>VLOOKUP(C110,Schools!$A:$Z,9,0)</f>
        <v>157055</v>
      </c>
      <c r="K110" s="70" t="s">
        <v>487</v>
      </c>
      <c r="L110" s="70" t="s">
        <v>381</v>
      </c>
      <c r="M110" s="70" t="s">
        <v>530</v>
      </c>
      <c r="N110" t="str">
        <f>VLOOKUP(C110,Schools!A:D,4,0)</f>
        <v>Primary</v>
      </c>
      <c r="O110" s="70" t="s">
        <v>1689</v>
      </c>
      <c r="P110">
        <f t="shared" si="62"/>
        <v>516500</v>
      </c>
      <c r="Q110" s="73" t="e">
        <f>SUMIFS(#REF!,#REF!,$C110,#REF!,$L110)</f>
        <v>#REF!</v>
      </c>
      <c r="R110" s="73" t="e">
        <f>SUMIFS(#REF!,#REF!,$C110,#REF!,$L110)</f>
        <v>#REF!</v>
      </c>
      <c r="S110" s="73" t="e">
        <f>SUMIFS(#REF!,#REF!,$C110,#REF!,$L110)</f>
        <v>#REF!</v>
      </c>
      <c r="T110" s="73" t="e">
        <f>SUMIFS(#REF!,#REF!,$C110,#REF!,$L110)</f>
        <v>#REF!</v>
      </c>
      <c r="U110" s="73" t="e">
        <f>SUMIFS(#REF!,#REF!,$C110,#REF!,$L110)</f>
        <v>#REF!</v>
      </c>
      <c r="V110" s="73" t="e">
        <f>SUMIFS(#REF!,#REF!,$C110,#REF!,$L110)</f>
        <v>#REF!</v>
      </c>
      <c r="W110" s="73" t="e">
        <f>SUMIFS(#REF!,#REF!,$C110,#REF!,$L110)</f>
        <v>#REF!</v>
      </c>
      <c r="X110" s="73" t="e">
        <f>SUMIFS(#REF!,#REF!,$C110,#REF!,$L110)</f>
        <v>#REF!</v>
      </c>
      <c r="Y110" s="73" t="e">
        <f>SUMIFS(#REF!,#REF!,$C110,#REF!,$L110)</f>
        <v>#REF!</v>
      </c>
      <c r="Z110" s="73" t="e">
        <f>SUMIFS(#REF!,#REF!,$C110,#REF!,$L110)</f>
        <v>#REF!</v>
      </c>
      <c r="AA110" s="73" t="e">
        <f>SUMIFS(#REF!,#REF!,$C110,#REF!,$L110)</f>
        <v>#REF!</v>
      </c>
      <c r="AB110" s="73" t="e">
        <f>SUMIFS(#REF!,#REF!,$C110,#REF!,$L110)</f>
        <v>#REF!</v>
      </c>
      <c r="AC110" s="47" t="e">
        <f t="shared" si="48"/>
        <v>#REF!</v>
      </c>
      <c r="AD110" s="47" t="e">
        <f t="shared" si="49"/>
        <v>#REF!</v>
      </c>
      <c r="AE110" s="73" t="e">
        <f>SUMIFS(#REF!,#REF!,$C110,#REF!,$L110)</f>
        <v>#REF!</v>
      </c>
      <c r="AF110" s="73" t="e">
        <f>SUMIFS(#REF!,#REF!,$C110,#REF!,$L110)</f>
        <v>#REF!</v>
      </c>
      <c r="AG110" s="73" t="e">
        <f>SUMIFS(#REF!,#REF!,$C110,#REF!,$L110)</f>
        <v>#REF!</v>
      </c>
      <c r="AJ110" s="70" t="s">
        <v>1687</v>
      </c>
      <c r="AK110" t="e">
        <f t="shared" si="50"/>
        <v>#REF!</v>
      </c>
      <c r="AL110" s="6" t="e">
        <f t="shared" ref="AL110:AW119" si="74">ROUND($F110*AL$18,2)*$AK110</f>
        <v>#REF!</v>
      </c>
      <c r="AM110" s="6" t="e">
        <f t="shared" si="74"/>
        <v>#REF!</v>
      </c>
      <c r="AN110" s="6" t="e">
        <f t="shared" si="74"/>
        <v>#REF!</v>
      </c>
      <c r="AO110" s="6" t="e">
        <f t="shared" si="74"/>
        <v>#REF!</v>
      </c>
      <c r="AP110" s="6" t="e">
        <f t="shared" si="74"/>
        <v>#REF!</v>
      </c>
      <c r="AQ110" s="6" t="e">
        <f t="shared" si="74"/>
        <v>#REF!</v>
      </c>
      <c r="AR110" s="6" t="e">
        <f t="shared" si="74"/>
        <v>#REF!</v>
      </c>
      <c r="AS110" s="6" t="e">
        <f t="shared" si="74"/>
        <v>#REF!</v>
      </c>
      <c r="AT110" s="6" t="e">
        <f t="shared" si="74"/>
        <v>#REF!</v>
      </c>
      <c r="AU110" s="6" t="e">
        <f t="shared" si="74"/>
        <v>#REF!</v>
      </c>
      <c r="AV110" s="6" t="e">
        <f t="shared" si="74"/>
        <v>#REF!</v>
      </c>
      <c r="AW110" s="6" t="e">
        <f t="shared" si="74"/>
        <v>#REF!</v>
      </c>
      <c r="AX110" t="e">
        <f t="shared" si="51"/>
        <v>#REF!</v>
      </c>
      <c r="AY110" s="6" t="e">
        <f t="shared" si="63"/>
        <v>#REF!</v>
      </c>
      <c r="AZ110" s="48" t="e">
        <f t="shared" si="52"/>
        <v>#REF!</v>
      </c>
      <c r="BA110" s="74" t="e">
        <f t="shared" si="53"/>
        <v>#REF!</v>
      </c>
      <c r="BD110" s="3" t="str">
        <f>VLOOKUP(C110,Schools!A:Q,17,0)</f>
        <v>Academy</v>
      </c>
      <c r="BE110" s="47" t="e">
        <f t="shared" si="54"/>
        <v>#REF!</v>
      </c>
      <c r="BF110" s="47" t="e">
        <f t="shared" si="55"/>
        <v>#REF!</v>
      </c>
      <c r="BG110" s="47" t="e">
        <f t="shared" si="56"/>
        <v>#REF!</v>
      </c>
      <c r="BH110" s="47" t="e">
        <f t="shared" si="57"/>
        <v>#REF!</v>
      </c>
      <c r="BI110" s="48" t="e">
        <f t="shared" si="64"/>
        <v>#REF!</v>
      </c>
      <c r="BJ110" s="47" t="e">
        <f t="shared" si="58"/>
        <v>#REF!</v>
      </c>
      <c r="BK110" s="6" t="e">
        <f t="shared" si="65"/>
        <v>#REF!</v>
      </c>
      <c r="BL110" s="47" t="e">
        <f t="shared" si="66"/>
        <v>#REF!</v>
      </c>
      <c r="BM110" s="1" t="e">
        <f t="shared" si="67"/>
        <v>#REF!</v>
      </c>
      <c r="BN110" s="47" t="e">
        <f t="shared" si="68"/>
        <v>#REF!</v>
      </c>
      <c r="BO110" s="1" t="e">
        <f t="shared" si="69"/>
        <v>#REF!</v>
      </c>
      <c r="BP110" s="48" t="e">
        <f t="shared" si="70"/>
        <v>#REF!</v>
      </c>
      <c r="BQ110" s="48" t="e">
        <f t="shared" si="59"/>
        <v>#REF!</v>
      </c>
      <c r="BR110" t="e">
        <f t="shared" si="71"/>
        <v>#REF!</v>
      </c>
    </row>
    <row r="111" spans="1:70" x14ac:dyDescent="0.25">
      <c r="A111" t="str">
        <f t="shared" si="60"/>
        <v>High Needs topups</v>
      </c>
      <c r="B111" s="71">
        <v>44026</v>
      </c>
      <c r="C111" s="70">
        <f>Schools!A100</f>
        <v>3022076</v>
      </c>
      <c r="D111" t="str">
        <f>VLOOKUP(C111,Schools!A:B,2,0)</f>
        <v>Wessex  Gardens Primary School</v>
      </c>
      <c r="E111" t="str">
        <f>VLOOKUP(C111,Schools!$A:$Z,3,0)</f>
        <v>M</v>
      </c>
      <c r="F111" s="72" t="e">
        <f>SUMIFS(#REF!,#REF!,C111,#REF!, SEN!L111)</f>
        <v>#REF!</v>
      </c>
      <c r="G111" s="70" t="s">
        <v>1227</v>
      </c>
      <c r="H111" s="70" t="s">
        <v>1688</v>
      </c>
      <c r="I111" t="str">
        <f t="shared" si="61"/>
        <v>various/543965</v>
      </c>
      <c r="J111">
        <f>VLOOKUP(C111,Schools!$A:$Z,9,0)</f>
        <v>400111</v>
      </c>
      <c r="K111" s="70" t="s">
        <v>487</v>
      </c>
      <c r="L111" s="70" t="s">
        <v>381</v>
      </c>
      <c r="M111" s="70" t="s">
        <v>530</v>
      </c>
      <c r="N111" t="str">
        <f>VLOOKUP(C111,Schools!A:D,4,0)</f>
        <v>Primary</v>
      </c>
      <c r="O111" s="70" t="s">
        <v>1689</v>
      </c>
      <c r="P111">
        <f t="shared" si="62"/>
        <v>543965</v>
      </c>
      <c r="Q111" s="73" t="e">
        <f>SUMIFS(#REF!,#REF!,$C111,#REF!,$L111)</f>
        <v>#REF!</v>
      </c>
      <c r="R111" s="73" t="e">
        <f>SUMIFS(#REF!,#REF!,$C111,#REF!,$L111)</f>
        <v>#REF!</v>
      </c>
      <c r="S111" s="73" t="e">
        <f>SUMIFS(#REF!,#REF!,$C111,#REF!,$L111)</f>
        <v>#REF!</v>
      </c>
      <c r="T111" s="73" t="e">
        <f>SUMIFS(#REF!,#REF!,$C111,#REF!,$L111)</f>
        <v>#REF!</v>
      </c>
      <c r="U111" s="73" t="e">
        <f>SUMIFS(#REF!,#REF!,$C111,#REF!,$L111)</f>
        <v>#REF!</v>
      </c>
      <c r="V111" s="73" t="e">
        <f>SUMIFS(#REF!,#REF!,$C111,#REF!,$L111)</f>
        <v>#REF!</v>
      </c>
      <c r="W111" s="73" t="e">
        <f>SUMIFS(#REF!,#REF!,$C111,#REF!,$L111)</f>
        <v>#REF!</v>
      </c>
      <c r="X111" s="73" t="e">
        <f>SUMIFS(#REF!,#REF!,$C111,#REF!,$L111)</f>
        <v>#REF!</v>
      </c>
      <c r="Y111" s="73" t="e">
        <f>SUMIFS(#REF!,#REF!,$C111,#REF!,$L111)</f>
        <v>#REF!</v>
      </c>
      <c r="Z111" s="73" t="e">
        <f>SUMIFS(#REF!,#REF!,$C111,#REF!,$L111)</f>
        <v>#REF!</v>
      </c>
      <c r="AA111" s="73" t="e">
        <f>SUMIFS(#REF!,#REF!,$C111,#REF!,$L111)</f>
        <v>#REF!</v>
      </c>
      <c r="AB111" s="73" t="e">
        <f>SUMIFS(#REF!,#REF!,$C111,#REF!,$L111)</f>
        <v>#REF!</v>
      </c>
      <c r="AC111" s="47" t="e">
        <f t="shared" si="48"/>
        <v>#REF!</v>
      </c>
      <c r="AD111" s="47" t="e">
        <f t="shared" si="49"/>
        <v>#REF!</v>
      </c>
      <c r="AE111" s="73" t="e">
        <f>SUMIFS(#REF!,#REF!,$C111,#REF!,$L111)</f>
        <v>#REF!</v>
      </c>
      <c r="AF111" s="73" t="e">
        <f>SUMIFS(#REF!,#REF!,$C111,#REF!,$L111)</f>
        <v>#REF!</v>
      </c>
      <c r="AG111" s="73" t="e">
        <f>SUMIFS(#REF!,#REF!,$C111,#REF!,$L111)</f>
        <v>#REF!</v>
      </c>
      <c r="AJ111" s="70" t="s">
        <v>1687</v>
      </c>
      <c r="AK111" t="e">
        <f t="shared" si="50"/>
        <v>#REF!</v>
      </c>
      <c r="AL111" s="6" t="e">
        <f t="shared" si="74"/>
        <v>#REF!</v>
      </c>
      <c r="AM111" s="6" t="e">
        <f t="shared" si="74"/>
        <v>#REF!</v>
      </c>
      <c r="AN111" s="6" t="e">
        <f t="shared" si="74"/>
        <v>#REF!</v>
      </c>
      <c r="AO111" s="6" t="e">
        <f t="shared" si="74"/>
        <v>#REF!</v>
      </c>
      <c r="AP111" s="6" t="e">
        <f t="shared" si="74"/>
        <v>#REF!</v>
      </c>
      <c r="AQ111" s="6" t="e">
        <f t="shared" si="74"/>
        <v>#REF!</v>
      </c>
      <c r="AR111" s="6" t="e">
        <f t="shared" si="74"/>
        <v>#REF!</v>
      </c>
      <c r="AS111" s="6" t="e">
        <f t="shared" si="74"/>
        <v>#REF!</v>
      </c>
      <c r="AT111" s="6" t="e">
        <f t="shared" si="74"/>
        <v>#REF!</v>
      </c>
      <c r="AU111" s="6" t="e">
        <f t="shared" si="74"/>
        <v>#REF!</v>
      </c>
      <c r="AV111" s="6" t="e">
        <f t="shared" si="74"/>
        <v>#REF!</v>
      </c>
      <c r="AW111" s="6" t="e">
        <f t="shared" si="74"/>
        <v>#REF!</v>
      </c>
      <c r="AX111" t="e">
        <f t="shared" si="51"/>
        <v>#REF!</v>
      </c>
      <c r="AY111" s="6" t="e">
        <f t="shared" si="63"/>
        <v>#REF!</v>
      </c>
      <c r="AZ111" s="48" t="e">
        <f t="shared" si="52"/>
        <v>#REF!</v>
      </c>
      <c r="BA111" s="74" t="e">
        <f t="shared" si="53"/>
        <v>#REF!</v>
      </c>
      <c r="BD111" s="3" t="str">
        <f>VLOOKUP(C111,Schools!A:Q,17,0)</f>
        <v>D</v>
      </c>
      <c r="BE111" s="47" t="e">
        <f t="shared" si="54"/>
        <v>#REF!</v>
      </c>
      <c r="BF111" s="47" t="e">
        <f t="shared" si="55"/>
        <v>#REF!</v>
      </c>
      <c r="BG111" s="47" t="e">
        <f t="shared" si="56"/>
        <v>#REF!</v>
      </c>
      <c r="BH111" s="47" t="e">
        <f t="shared" si="57"/>
        <v>#REF!</v>
      </c>
      <c r="BI111" s="48" t="e">
        <f t="shared" si="64"/>
        <v>#REF!</v>
      </c>
      <c r="BJ111" s="47" t="e">
        <f t="shared" si="58"/>
        <v>#REF!</v>
      </c>
      <c r="BK111" s="6" t="e">
        <f t="shared" si="65"/>
        <v>#REF!</v>
      </c>
      <c r="BL111" s="47" t="e">
        <f t="shared" si="66"/>
        <v>#REF!</v>
      </c>
      <c r="BM111" s="1" t="e">
        <f t="shared" si="67"/>
        <v>#REF!</v>
      </c>
      <c r="BN111" s="47" t="e">
        <f t="shared" si="68"/>
        <v>#REF!</v>
      </c>
      <c r="BO111" s="1" t="e">
        <f t="shared" si="69"/>
        <v>#REF!</v>
      </c>
      <c r="BP111" s="48" t="e">
        <f t="shared" si="70"/>
        <v>#REF!</v>
      </c>
      <c r="BQ111" s="48" t="e">
        <f t="shared" si="59"/>
        <v>#REF!</v>
      </c>
      <c r="BR111" t="e">
        <f t="shared" si="71"/>
        <v>#REF!</v>
      </c>
    </row>
    <row r="112" spans="1:70" x14ac:dyDescent="0.25">
      <c r="A112" t="str">
        <f t="shared" si="60"/>
        <v>High Needs topups</v>
      </c>
      <c r="B112" s="71">
        <v>44026</v>
      </c>
      <c r="C112" s="70">
        <f>Schools!A101</f>
        <v>3022060</v>
      </c>
      <c r="D112" t="str">
        <f>VLOOKUP(C112,Schools!A:B,2,0)</f>
        <v>Whitings Hill Primary School</v>
      </c>
      <c r="E112" t="str">
        <f>VLOOKUP(C112,Schools!$A:$Z,3,0)</f>
        <v>M</v>
      </c>
      <c r="F112" s="72" t="e">
        <f>SUMIFS(#REF!,#REF!,C112,#REF!, SEN!L112)</f>
        <v>#REF!</v>
      </c>
      <c r="G112" s="70" t="s">
        <v>1227</v>
      </c>
      <c r="H112" s="70" t="s">
        <v>1688</v>
      </c>
      <c r="I112" t="str">
        <f t="shared" si="61"/>
        <v>various/543965</v>
      </c>
      <c r="J112">
        <f>VLOOKUP(C112,Schools!$A:$Z,9,0)</f>
        <v>400011</v>
      </c>
      <c r="K112" s="70" t="s">
        <v>487</v>
      </c>
      <c r="L112" s="70" t="s">
        <v>381</v>
      </c>
      <c r="M112" s="70" t="s">
        <v>530</v>
      </c>
      <c r="N112" t="str">
        <f>VLOOKUP(C112,Schools!A:D,4,0)</f>
        <v>Primary</v>
      </c>
      <c r="O112" s="70" t="s">
        <v>1689</v>
      </c>
      <c r="P112">
        <f t="shared" si="62"/>
        <v>543965</v>
      </c>
      <c r="Q112" s="73" t="e">
        <f>SUMIFS(#REF!,#REF!,$C112,#REF!,$L112)</f>
        <v>#REF!</v>
      </c>
      <c r="R112" s="73" t="e">
        <f>SUMIFS(#REF!,#REF!,$C112,#REF!,$L112)</f>
        <v>#REF!</v>
      </c>
      <c r="S112" s="73" t="e">
        <f>SUMIFS(#REF!,#REF!,$C112,#REF!,$L112)</f>
        <v>#REF!</v>
      </c>
      <c r="T112" s="73" t="e">
        <f>SUMIFS(#REF!,#REF!,$C112,#REF!,$L112)</f>
        <v>#REF!</v>
      </c>
      <c r="U112" s="73" t="e">
        <f>SUMIFS(#REF!,#REF!,$C112,#REF!,$L112)</f>
        <v>#REF!</v>
      </c>
      <c r="V112" s="73" t="e">
        <f>SUMIFS(#REF!,#REF!,$C112,#REF!,$L112)</f>
        <v>#REF!</v>
      </c>
      <c r="W112" s="73" t="e">
        <f>SUMIFS(#REF!,#REF!,$C112,#REF!,$L112)</f>
        <v>#REF!</v>
      </c>
      <c r="X112" s="73" t="e">
        <f>SUMIFS(#REF!,#REF!,$C112,#REF!,$L112)</f>
        <v>#REF!</v>
      </c>
      <c r="Y112" s="73" t="e">
        <f>SUMIFS(#REF!,#REF!,$C112,#REF!,$L112)</f>
        <v>#REF!</v>
      </c>
      <c r="Z112" s="73" t="e">
        <f>SUMIFS(#REF!,#REF!,$C112,#REF!,$L112)</f>
        <v>#REF!</v>
      </c>
      <c r="AA112" s="73" t="e">
        <f>SUMIFS(#REF!,#REF!,$C112,#REF!,$L112)</f>
        <v>#REF!</v>
      </c>
      <c r="AB112" s="73" t="e">
        <f>SUMIFS(#REF!,#REF!,$C112,#REF!,$L112)</f>
        <v>#REF!</v>
      </c>
      <c r="AC112" s="47" t="e">
        <f t="shared" si="48"/>
        <v>#REF!</v>
      </c>
      <c r="AD112" s="47" t="e">
        <f t="shared" si="49"/>
        <v>#REF!</v>
      </c>
      <c r="AE112" s="73" t="e">
        <f>SUMIFS(#REF!,#REF!,$C112,#REF!,$L112)</f>
        <v>#REF!</v>
      </c>
      <c r="AF112" s="73" t="e">
        <f>SUMIFS(#REF!,#REF!,$C112,#REF!,$L112)</f>
        <v>#REF!</v>
      </c>
      <c r="AG112" s="73" t="e">
        <f>SUMIFS(#REF!,#REF!,$C112,#REF!,$L112)</f>
        <v>#REF!</v>
      </c>
      <c r="AJ112" s="70" t="s">
        <v>1687</v>
      </c>
      <c r="AK112" t="e">
        <f t="shared" si="50"/>
        <v>#REF!</v>
      </c>
      <c r="AL112" s="6" t="e">
        <f t="shared" si="74"/>
        <v>#REF!</v>
      </c>
      <c r="AM112" s="6" t="e">
        <f t="shared" si="74"/>
        <v>#REF!</v>
      </c>
      <c r="AN112" s="6" t="e">
        <f t="shared" si="74"/>
        <v>#REF!</v>
      </c>
      <c r="AO112" s="6" t="e">
        <f t="shared" si="74"/>
        <v>#REF!</v>
      </c>
      <c r="AP112" s="6" t="e">
        <f t="shared" si="74"/>
        <v>#REF!</v>
      </c>
      <c r="AQ112" s="6" t="e">
        <f t="shared" si="74"/>
        <v>#REF!</v>
      </c>
      <c r="AR112" s="6" t="e">
        <f t="shared" si="74"/>
        <v>#REF!</v>
      </c>
      <c r="AS112" s="6" t="e">
        <f t="shared" si="74"/>
        <v>#REF!</v>
      </c>
      <c r="AT112" s="6" t="e">
        <f t="shared" si="74"/>
        <v>#REF!</v>
      </c>
      <c r="AU112" s="6" t="e">
        <f t="shared" si="74"/>
        <v>#REF!</v>
      </c>
      <c r="AV112" s="6" t="e">
        <f t="shared" si="74"/>
        <v>#REF!</v>
      </c>
      <c r="AW112" s="6" t="e">
        <f t="shared" si="74"/>
        <v>#REF!</v>
      </c>
      <c r="AX112" t="e">
        <f t="shared" si="51"/>
        <v>#REF!</v>
      </c>
      <c r="AY112" s="6" t="e">
        <f t="shared" si="63"/>
        <v>#REF!</v>
      </c>
      <c r="AZ112" s="48" t="e">
        <f t="shared" si="52"/>
        <v>#REF!</v>
      </c>
      <c r="BA112" s="74" t="e">
        <f t="shared" si="53"/>
        <v>#REF!</v>
      </c>
      <c r="BD112" s="3" t="str">
        <f>VLOOKUP(C112,Schools!A:Q,17,0)</f>
        <v>A</v>
      </c>
      <c r="BE112" s="47" t="e">
        <f t="shared" si="54"/>
        <v>#REF!</v>
      </c>
      <c r="BF112" s="47" t="e">
        <f t="shared" si="55"/>
        <v>#REF!</v>
      </c>
      <c r="BG112" s="47" t="e">
        <f t="shared" si="56"/>
        <v>#REF!</v>
      </c>
      <c r="BH112" s="47" t="e">
        <f t="shared" si="57"/>
        <v>#REF!</v>
      </c>
      <c r="BI112" s="48" t="e">
        <f t="shared" si="64"/>
        <v>#REF!</v>
      </c>
      <c r="BJ112" s="47" t="e">
        <f t="shared" si="58"/>
        <v>#REF!</v>
      </c>
      <c r="BK112" s="6" t="e">
        <f t="shared" si="65"/>
        <v>#REF!</v>
      </c>
      <c r="BL112" s="47" t="e">
        <f t="shared" si="66"/>
        <v>#REF!</v>
      </c>
      <c r="BM112" s="1" t="e">
        <f t="shared" si="67"/>
        <v>#REF!</v>
      </c>
      <c r="BN112" s="47" t="e">
        <f t="shared" si="68"/>
        <v>#REF!</v>
      </c>
      <c r="BO112" s="1" t="e">
        <f t="shared" si="69"/>
        <v>#REF!</v>
      </c>
      <c r="BP112" s="48" t="e">
        <f t="shared" si="70"/>
        <v>#REF!</v>
      </c>
      <c r="BQ112" s="48" t="e">
        <f t="shared" si="59"/>
        <v>#REF!</v>
      </c>
      <c r="BR112" t="e">
        <f t="shared" si="71"/>
        <v>#REF!</v>
      </c>
    </row>
    <row r="113" spans="1:70" x14ac:dyDescent="0.25">
      <c r="A113" t="str">
        <f t="shared" si="60"/>
        <v>High Needs topups</v>
      </c>
      <c r="B113" s="71">
        <v>44026</v>
      </c>
      <c r="C113" s="70">
        <f>Schools!A102</f>
        <v>3023518</v>
      </c>
      <c r="D113" t="str">
        <f>VLOOKUP(C113,Schools!A:B,2,0)</f>
        <v>Woodcroft Primary School</v>
      </c>
      <c r="E113" t="str">
        <f>VLOOKUP(C113,Schools!$A:$Z,3,0)</f>
        <v>M</v>
      </c>
      <c r="F113" s="72" t="e">
        <f>SUMIFS(#REF!,#REF!,C113,#REF!, SEN!L113)</f>
        <v>#REF!</v>
      </c>
      <c r="G113" s="70" t="s">
        <v>1227</v>
      </c>
      <c r="H113" s="70" t="s">
        <v>1688</v>
      </c>
      <c r="I113" t="str">
        <f t="shared" si="61"/>
        <v>various/543965</v>
      </c>
      <c r="J113">
        <f>VLOOKUP(C113,Schools!$A:$Z,9,0)</f>
        <v>400117</v>
      </c>
      <c r="K113" s="70" t="s">
        <v>487</v>
      </c>
      <c r="L113" s="70" t="s">
        <v>381</v>
      </c>
      <c r="M113" s="70" t="s">
        <v>530</v>
      </c>
      <c r="N113" t="str">
        <f>VLOOKUP(C113,Schools!A:D,4,0)</f>
        <v>Primary</v>
      </c>
      <c r="O113" s="70" t="s">
        <v>1689</v>
      </c>
      <c r="P113">
        <f t="shared" si="62"/>
        <v>543965</v>
      </c>
      <c r="Q113" s="73" t="e">
        <f>SUMIFS(#REF!,#REF!,$C113,#REF!,$L113)</f>
        <v>#REF!</v>
      </c>
      <c r="R113" s="73" t="e">
        <f>SUMIFS(#REF!,#REF!,$C113,#REF!,$L113)</f>
        <v>#REF!</v>
      </c>
      <c r="S113" s="73" t="e">
        <f>SUMIFS(#REF!,#REF!,$C113,#REF!,$L113)</f>
        <v>#REF!</v>
      </c>
      <c r="T113" s="73" t="e">
        <f>SUMIFS(#REF!,#REF!,$C113,#REF!,$L113)</f>
        <v>#REF!</v>
      </c>
      <c r="U113" s="73" t="e">
        <f>SUMIFS(#REF!,#REF!,$C113,#REF!,$L113)</f>
        <v>#REF!</v>
      </c>
      <c r="V113" s="73" t="e">
        <f>SUMIFS(#REF!,#REF!,$C113,#REF!,$L113)</f>
        <v>#REF!</v>
      </c>
      <c r="W113" s="73" t="e">
        <f>SUMIFS(#REF!,#REF!,$C113,#REF!,$L113)</f>
        <v>#REF!</v>
      </c>
      <c r="X113" s="73" t="e">
        <f>SUMIFS(#REF!,#REF!,$C113,#REF!,$L113)</f>
        <v>#REF!</v>
      </c>
      <c r="Y113" s="73" t="e">
        <f>SUMIFS(#REF!,#REF!,$C113,#REF!,$L113)</f>
        <v>#REF!</v>
      </c>
      <c r="Z113" s="73" t="e">
        <f>SUMIFS(#REF!,#REF!,$C113,#REF!,$L113)</f>
        <v>#REF!</v>
      </c>
      <c r="AA113" s="73" t="e">
        <f>SUMIFS(#REF!,#REF!,$C113,#REF!,$L113)</f>
        <v>#REF!</v>
      </c>
      <c r="AB113" s="73" t="e">
        <f>SUMIFS(#REF!,#REF!,$C113,#REF!,$L113)</f>
        <v>#REF!</v>
      </c>
      <c r="AC113" s="47" t="e">
        <f t="shared" si="48"/>
        <v>#REF!</v>
      </c>
      <c r="AD113" s="47" t="e">
        <f t="shared" si="49"/>
        <v>#REF!</v>
      </c>
      <c r="AE113" s="73" t="e">
        <f>SUMIFS(#REF!,#REF!,$C113,#REF!,$L113)</f>
        <v>#REF!</v>
      </c>
      <c r="AF113" s="73" t="e">
        <f>SUMIFS(#REF!,#REF!,$C113,#REF!,$L113)</f>
        <v>#REF!</v>
      </c>
      <c r="AG113" s="73" t="e">
        <f>SUMIFS(#REF!,#REF!,$C113,#REF!,$L113)</f>
        <v>#REF!</v>
      </c>
      <c r="AJ113" s="70" t="s">
        <v>1687</v>
      </c>
      <c r="AK113" t="e">
        <f t="shared" si="50"/>
        <v>#REF!</v>
      </c>
      <c r="AL113" s="6" t="e">
        <f t="shared" si="74"/>
        <v>#REF!</v>
      </c>
      <c r="AM113" s="6" t="e">
        <f t="shared" si="74"/>
        <v>#REF!</v>
      </c>
      <c r="AN113" s="6" t="e">
        <f t="shared" si="74"/>
        <v>#REF!</v>
      </c>
      <c r="AO113" s="6" t="e">
        <f t="shared" si="74"/>
        <v>#REF!</v>
      </c>
      <c r="AP113" s="6" t="e">
        <f t="shared" si="74"/>
        <v>#REF!</v>
      </c>
      <c r="AQ113" s="6" t="e">
        <f t="shared" si="74"/>
        <v>#REF!</v>
      </c>
      <c r="AR113" s="6" t="e">
        <f t="shared" si="74"/>
        <v>#REF!</v>
      </c>
      <c r="AS113" s="6" t="e">
        <f t="shared" si="74"/>
        <v>#REF!</v>
      </c>
      <c r="AT113" s="6" t="e">
        <f t="shared" si="74"/>
        <v>#REF!</v>
      </c>
      <c r="AU113" s="6" t="e">
        <f t="shared" si="74"/>
        <v>#REF!</v>
      </c>
      <c r="AV113" s="6" t="e">
        <f t="shared" si="74"/>
        <v>#REF!</v>
      </c>
      <c r="AW113" s="6" t="e">
        <f t="shared" si="74"/>
        <v>#REF!</v>
      </c>
      <c r="AX113" t="e">
        <f t="shared" si="51"/>
        <v>#REF!</v>
      </c>
      <c r="AY113" s="6" t="e">
        <f t="shared" si="63"/>
        <v>#REF!</v>
      </c>
      <c r="AZ113" s="48" t="e">
        <f t="shared" si="52"/>
        <v>#REF!</v>
      </c>
      <c r="BA113" s="74" t="e">
        <f t="shared" si="53"/>
        <v>#REF!</v>
      </c>
      <c r="BD113" s="3" t="str">
        <f>VLOOKUP(C113,Schools!A:Q,17,0)</f>
        <v>B</v>
      </c>
      <c r="BE113" s="47" t="e">
        <f t="shared" si="54"/>
        <v>#REF!</v>
      </c>
      <c r="BF113" s="47" t="e">
        <f t="shared" si="55"/>
        <v>#REF!</v>
      </c>
      <c r="BG113" s="47" t="e">
        <f t="shared" si="56"/>
        <v>#REF!</v>
      </c>
      <c r="BH113" s="47" t="e">
        <f t="shared" si="57"/>
        <v>#REF!</v>
      </c>
      <c r="BI113" s="48" t="e">
        <f t="shared" si="64"/>
        <v>#REF!</v>
      </c>
      <c r="BJ113" s="47" t="e">
        <f t="shared" si="58"/>
        <v>#REF!</v>
      </c>
      <c r="BK113" s="6" t="e">
        <f t="shared" si="65"/>
        <v>#REF!</v>
      </c>
      <c r="BL113" s="47" t="e">
        <f t="shared" si="66"/>
        <v>#REF!</v>
      </c>
      <c r="BM113" s="1" t="e">
        <f t="shared" si="67"/>
        <v>#REF!</v>
      </c>
      <c r="BN113" s="47" t="e">
        <f t="shared" si="68"/>
        <v>#REF!</v>
      </c>
      <c r="BO113" s="1" t="e">
        <f t="shared" si="69"/>
        <v>#REF!</v>
      </c>
      <c r="BP113" s="48" t="e">
        <f t="shared" si="70"/>
        <v>#REF!</v>
      </c>
      <c r="BQ113" s="48" t="e">
        <f t="shared" si="59"/>
        <v>#REF!</v>
      </c>
      <c r="BR113" t="e">
        <f t="shared" si="71"/>
        <v>#REF!</v>
      </c>
    </row>
    <row r="114" spans="1:70" x14ac:dyDescent="0.25">
      <c r="A114" t="str">
        <f t="shared" si="60"/>
        <v>High Needs topups</v>
      </c>
      <c r="B114" s="71">
        <v>44026</v>
      </c>
      <c r="C114" s="70">
        <f>Schools!A103</f>
        <v>3022054</v>
      </c>
      <c r="D114" t="str">
        <f>VLOOKUP(C114,Schools!A:B,2,0)</f>
        <v>Woodridge  Primary School</v>
      </c>
      <c r="E114" t="str">
        <f>VLOOKUP(C114,Schools!$A:$Z,3,0)</f>
        <v>M</v>
      </c>
      <c r="F114" s="72" t="e">
        <f>SUMIFS(#REF!,#REF!,C114,#REF!, SEN!L114)</f>
        <v>#REF!</v>
      </c>
      <c r="G114" s="70" t="s">
        <v>1227</v>
      </c>
      <c r="H114" s="70" t="s">
        <v>1688</v>
      </c>
      <c r="I114" t="str">
        <f t="shared" si="61"/>
        <v>various/543965</v>
      </c>
      <c r="J114">
        <f>VLOOKUP(C114,Schools!$A:$Z,9,0)</f>
        <v>400004</v>
      </c>
      <c r="K114" s="70" t="s">
        <v>487</v>
      </c>
      <c r="L114" s="70" t="s">
        <v>381</v>
      </c>
      <c r="M114" s="70" t="s">
        <v>530</v>
      </c>
      <c r="N114" t="str">
        <f>VLOOKUP(C114,Schools!A:D,4,0)</f>
        <v>Primary</v>
      </c>
      <c r="O114" s="70" t="s">
        <v>1689</v>
      </c>
      <c r="P114">
        <f t="shared" si="62"/>
        <v>543965</v>
      </c>
      <c r="Q114" s="73" t="e">
        <f>SUMIFS(#REF!,#REF!,$C114,#REF!,$L114)</f>
        <v>#REF!</v>
      </c>
      <c r="R114" s="73" t="e">
        <f>SUMIFS(#REF!,#REF!,$C114,#REF!,$L114)</f>
        <v>#REF!</v>
      </c>
      <c r="S114" s="73" t="e">
        <f>SUMIFS(#REF!,#REF!,$C114,#REF!,$L114)</f>
        <v>#REF!</v>
      </c>
      <c r="T114" s="73" t="e">
        <f>SUMIFS(#REF!,#REF!,$C114,#REF!,$L114)</f>
        <v>#REF!</v>
      </c>
      <c r="U114" s="73" t="e">
        <f>SUMIFS(#REF!,#REF!,$C114,#REF!,$L114)</f>
        <v>#REF!</v>
      </c>
      <c r="V114" s="73" t="e">
        <f>SUMIFS(#REF!,#REF!,$C114,#REF!,$L114)</f>
        <v>#REF!</v>
      </c>
      <c r="W114" s="73" t="e">
        <f>SUMIFS(#REF!,#REF!,$C114,#REF!,$L114)</f>
        <v>#REF!</v>
      </c>
      <c r="X114" s="73" t="e">
        <f>SUMIFS(#REF!,#REF!,$C114,#REF!,$L114)</f>
        <v>#REF!</v>
      </c>
      <c r="Y114" s="73" t="e">
        <f>SUMIFS(#REF!,#REF!,$C114,#REF!,$L114)</f>
        <v>#REF!</v>
      </c>
      <c r="Z114" s="73" t="e">
        <f>SUMIFS(#REF!,#REF!,$C114,#REF!,$L114)</f>
        <v>#REF!</v>
      </c>
      <c r="AA114" s="73" t="e">
        <f>SUMIFS(#REF!,#REF!,$C114,#REF!,$L114)</f>
        <v>#REF!</v>
      </c>
      <c r="AB114" s="73" t="e">
        <f>SUMIFS(#REF!,#REF!,$C114,#REF!,$L114)</f>
        <v>#REF!</v>
      </c>
      <c r="AC114" s="47" t="e">
        <f t="shared" si="48"/>
        <v>#REF!</v>
      </c>
      <c r="AD114" s="47" t="e">
        <f t="shared" si="49"/>
        <v>#REF!</v>
      </c>
      <c r="AE114" s="73" t="e">
        <f>SUMIFS(#REF!,#REF!,$C114,#REF!,$L114)</f>
        <v>#REF!</v>
      </c>
      <c r="AF114" s="73" t="e">
        <f>SUMIFS(#REF!,#REF!,$C114,#REF!,$L114)</f>
        <v>#REF!</v>
      </c>
      <c r="AG114" s="73" t="e">
        <f>SUMIFS(#REF!,#REF!,$C114,#REF!,$L114)</f>
        <v>#REF!</v>
      </c>
      <c r="AJ114" s="70" t="s">
        <v>1687</v>
      </c>
      <c r="AK114" t="e">
        <f t="shared" si="50"/>
        <v>#REF!</v>
      </c>
      <c r="AL114" s="6" t="e">
        <f t="shared" si="74"/>
        <v>#REF!</v>
      </c>
      <c r="AM114" s="6" t="e">
        <f t="shared" si="74"/>
        <v>#REF!</v>
      </c>
      <c r="AN114" s="6" t="e">
        <f t="shared" si="74"/>
        <v>#REF!</v>
      </c>
      <c r="AO114" s="6" t="e">
        <f t="shared" si="74"/>
        <v>#REF!</v>
      </c>
      <c r="AP114" s="6" t="e">
        <f t="shared" si="74"/>
        <v>#REF!</v>
      </c>
      <c r="AQ114" s="6" t="e">
        <f t="shared" si="74"/>
        <v>#REF!</v>
      </c>
      <c r="AR114" s="6" t="e">
        <f t="shared" si="74"/>
        <v>#REF!</v>
      </c>
      <c r="AS114" s="6" t="e">
        <f t="shared" si="74"/>
        <v>#REF!</v>
      </c>
      <c r="AT114" s="6" t="e">
        <f t="shared" si="74"/>
        <v>#REF!</v>
      </c>
      <c r="AU114" s="6" t="e">
        <f t="shared" si="74"/>
        <v>#REF!</v>
      </c>
      <c r="AV114" s="6" t="e">
        <f t="shared" si="74"/>
        <v>#REF!</v>
      </c>
      <c r="AW114" s="6" t="e">
        <f t="shared" si="74"/>
        <v>#REF!</v>
      </c>
      <c r="AX114" t="e">
        <f t="shared" si="51"/>
        <v>#REF!</v>
      </c>
      <c r="AY114" s="6" t="e">
        <f t="shared" si="63"/>
        <v>#REF!</v>
      </c>
      <c r="AZ114" s="48" t="e">
        <f t="shared" si="52"/>
        <v>#REF!</v>
      </c>
      <c r="BA114" s="74" t="e">
        <f t="shared" si="53"/>
        <v>#REF!</v>
      </c>
      <c r="BD114" s="3" t="str">
        <f>VLOOKUP(C114,Schools!A:Q,17,0)</f>
        <v>A</v>
      </c>
      <c r="BE114" s="47" t="e">
        <f t="shared" si="54"/>
        <v>#REF!</v>
      </c>
      <c r="BF114" s="47" t="e">
        <f t="shared" si="55"/>
        <v>#REF!</v>
      </c>
      <c r="BG114" s="47" t="e">
        <f t="shared" si="56"/>
        <v>#REF!</v>
      </c>
      <c r="BH114" s="47" t="e">
        <f t="shared" si="57"/>
        <v>#REF!</v>
      </c>
      <c r="BI114" s="48" t="e">
        <f t="shared" si="64"/>
        <v>#REF!</v>
      </c>
      <c r="BJ114" s="47" t="e">
        <f t="shared" si="58"/>
        <v>#REF!</v>
      </c>
      <c r="BK114" s="6" t="e">
        <f t="shared" si="65"/>
        <v>#REF!</v>
      </c>
      <c r="BL114" s="47" t="e">
        <f t="shared" si="66"/>
        <v>#REF!</v>
      </c>
      <c r="BM114" s="1" t="e">
        <f t="shared" si="67"/>
        <v>#REF!</v>
      </c>
      <c r="BN114" s="47" t="e">
        <f t="shared" si="68"/>
        <v>#REF!</v>
      </c>
      <c r="BO114" s="1" t="e">
        <f t="shared" si="69"/>
        <v>#REF!</v>
      </c>
      <c r="BP114" s="48" t="e">
        <f t="shared" si="70"/>
        <v>#REF!</v>
      </c>
      <c r="BQ114" s="48" t="e">
        <f t="shared" si="59"/>
        <v>#REF!</v>
      </c>
      <c r="BR114" t="e">
        <f t="shared" si="71"/>
        <v>#REF!</v>
      </c>
    </row>
    <row r="115" spans="1:70" x14ac:dyDescent="0.25">
      <c r="A115" t="str">
        <f t="shared" si="60"/>
        <v>High Needs topups</v>
      </c>
      <c r="B115" s="71">
        <v>44026</v>
      </c>
      <c r="C115" s="70">
        <f>Schools!A105</f>
        <v>3021102</v>
      </c>
      <c r="D115" t="str">
        <f>VLOOKUP(C115,Schools!A:B,2,0)</f>
        <v>Northgate</v>
      </c>
      <c r="E115" t="str">
        <f>VLOOKUP(C115,Schools!$A:$Z,3,0)</f>
        <v>M</v>
      </c>
      <c r="F115" s="72" t="e">
        <f>SUMIFS(#REF!,#REF!,C115,#REF!, SEN!L115)</f>
        <v>#REF!</v>
      </c>
      <c r="G115" s="70" t="s">
        <v>1227</v>
      </c>
      <c r="H115" s="70" t="s">
        <v>1688</v>
      </c>
      <c r="I115" t="str">
        <f t="shared" si="61"/>
        <v>various/543965</v>
      </c>
      <c r="J115">
        <f>VLOOKUP(C115,Schools!$A:$Z,9,0)</f>
        <v>400157</v>
      </c>
      <c r="K115" s="70" t="s">
        <v>487</v>
      </c>
      <c r="L115" s="70" t="s">
        <v>381</v>
      </c>
      <c r="M115" s="70" t="s">
        <v>530</v>
      </c>
      <c r="N115" t="str">
        <f>VLOOKUP(C115,Schools!A:D,4,0)</f>
        <v>PRU</v>
      </c>
      <c r="O115" s="70" t="s">
        <v>1689</v>
      </c>
      <c r="P115">
        <f t="shared" si="62"/>
        <v>543965</v>
      </c>
      <c r="Q115" s="73" t="e">
        <f>SUMIFS(#REF!,#REF!,$C115,#REF!,$L115)</f>
        <v>#REF!</v>
      </c>
      <c r="R115" s="73" t="e">
        <f>SUMIFS(#REF!,#REF!,$C115,#REF!,$L115)</f>
        <v>#REF!</v>
      </c>
      <c r="S115" s="73" t="e">
        <f>SUMIFS(#REF!,#REF!,$C115,#REF!,$L115)</f>
        <v>#REF!</v>
      </c>
      <c r="T115" s="73" t="e">
        <f>SUMIFS(#REF!,#REF!,$C115,#REF!,$L115)</f>
        <v>#REF!</v>
      </c>
      <c r="U115" s="73" t="e">
        <f>SUMIFS(#REF!,#REF!,$C115,#REF!,$L115)</f>
        <v>#REF!</v>
      </c>
      <c r="V115" s="73" t="e">
        <f>SUMIFS(#REF!,#REF!,$C115,#REF!,$L115)</f>
        <v>#REF!</v>
      </c>
      <c r="W115" s="73" t="e">
        <f>SUMIFS(#REF!,#REF!,$C115,#REF!,$L115)</f>
        <v>#REF!</v>
      </c>
      <c r="X115" s="73" t="e">
        <f>SUMIFS(#REF!,#REF!,$C115,#REF!,$L115)</f>
        <v>#REF!</v>
      </c>
      <c r="Y115" s="73" t="e">
        <f>SUMIFS(#REF!,#REF!,$C115,#REF!,$L115)</f>
        <v>#REF!</v>
      </c>
      <c r="Z115" s="73" t="e">
        <f>SUMIFS(#REF!,#REF!,$C115,#REF!,$L115)</f>
        <v>#REF!</v>
      </c>
      <c r="AA115" s="73" t="e">
        <f>SUMIFS(#REF!,#REF!,$C115,#REF!,$L115)</f>
        <v>#REF!</v>
      </c>
      <c r="AB115" s="73" t="e">
        <f>SUMIFS(#REF!,#REF!,$C115,#REF!,$L115)</f>
        <v>#REF!</v>
      </c>
      <c r="AC115" s="47" t="e">
        <f t="shared" si="48"/>
        <v>#REF!</v>
      </c>
      <c r="AD115" s="47" t="e">
        <f t="shared" si="49"/>
        <v>#REF!</v>
      </c>
      <c r="AE115" s="73" t="e">
        <f>SUMIFS(#REF!,#REF!,$C115,#REF!,$L115)</f>
        <v>#REF!</v>
      </c>
      <c r="AF115" s="73" t="e">
        <f>SUMIFS(#REF!,#REF!,$C115,#REF!,$L115)</f>
        <v>#REF!</v>
      </c>
      <c r="AG115" s="73" t="e">
        <f>SUMIFS(#REF!,#REF!,$C115,#REF!,$L115)</f>
        <v>#REF!</v>
      </c>
      <c r="AJ115" s="70" t="s">
        <v>1687</v>
      </c>
      <c r="AK115" t="e">
        <f t="shared" si="50"/>
        <v>#REF!</v>
      </c>
      <c r="AL115" s="6" t="e">
        <f t="shared" si="74"/>
        <v>#REF!</v>
      </c>
      <c r="AM115" s="6" t="e">
        <f t="shared" si="74"/>
        <v>#REF!</v>
      </c>
      <c r="AN115" s="6" t="e">
        <f t="shared" si="74"/>
        <v>#REF!</v>
      </c>
      <c r="AO115" s="6" t="e">
        <f t="shared" si="74"/>
        <v>#REF!</v>
      </c>
      <c r="AP115" s="6" t="e">
        <f t="shared" si="74"/>
        <v>#REF!</v>
      </c>
      <c r="AQ115" s="6" t="e">
        <f t="shared" si="74"/>
        <v>#REF!</v>
      </c>
      <c r="AR115" s="6" t="e">
        <f t="shared" si="74"/>
        <v>#REF!</v>
      </c>
      <c r="AS115" s="6" t="e">
        <f t="shared" si="74"/>
        <v>#REF!</v>
      </c>
      <c r="AT115" s="6" t="e">
        <f t="shared" si="74"/>
        <v>#REF!</v>
      </c>
      <c r="AU115" s="6" t="e">
        <f t="shared" si="74"/>
        <v>#REF!</v>
      </c>
      <c r="AV115" s="6" t="e">
        <f t="shared" si="74"/>
        <v>#REF!</v>
      </c>
      <c r="AW115" s="6" t="e">
        <f t="shared" si="74"/>
        <v>#REF!</v>
      </c>
      <c r="AX115" t="e">
        <f t="shared" si="51"/>
        <v>#REF!</v>
      </c>
      <c r="AY115" s="6" t="e">
        <f t="shared" si="63"/>
        <v>#REF!</v>
      </c>
      <c r="AZ115" s="48" t="e">
        <f t="shared" si="52"/>
        <v>#REF!</v>
      </c>
      <c r="BA115" s="74" t="e">
        <f t="shared" si="53"/>
        <v>#REF!</v>
      </c>
      <c r="BD115" s="3" t="str">
        <f>VLOOKUP(C115,Schools!A:Q,17,0)</f>
        <v>A</v>
      </c>
      <c r="BE115" s="47" t="e">
        <f t="shared" si="54"/>
        <v>#REF!</v>
      </c>
      <c r="BF115" s="47" t="e">
        <f t="shared" si="55"/>
        <v>#REF!</v>
      </c>
      <c r="BG115" s="47" t="e">
        <f t="shared" si="56"/>
        <v>#REF!</v>
      </c>
      <c r="BH115" s="47" t="e">
        <f t="shared" si="57"/>
        <v>#REF!</v>
      </c>
      <c r="BI115" s="48" t="e">
        <f t="shared" si="64"/>
        <v>#REF!</v>
      </c>
      <c r="BJ115" s="47" t="e">
        <f t="shared" si="58"/>
        <v>#REF!</v>
      </c>
      <c r="BK115" s="6" t="e">
        <f t="shared" si="65"/>
        <v>#REF!</v>
      </c>
      <c r="BL115" s="47" t="e">
        <f t="shared" si="66"/>
        <v>#REF!</v>
      </c>
      <c r="BM115" s="1" t="e">
        <f t="shared" si="67"/>
        <v>#REF!</v>
      </c>
      <c r="BN115" s="47" t="e">
        <f t="shared" si="68"/>
        <v>#REF!</v>
      </c>
      <c r="BO115" s="1" t="e">
        <f t="shared" si="69"/>
        <v>#REF!</v>
      </c>
      <c r="BP115" s="48" t="e">
        <f t="shared" si="70"/>
        <v>#REF!</v>
      </c>
      <c r="BQ115" s="48" t="e">
        <f t="shared" si="59"/>
        <v>#REF!</v>
      </c>
      <c r="BR115" t="e">
        <f t="shared" si="71"/>
        <v>#REF!</v>
      </c>
    </row>
    <row r="116" spans="1:70" x14ac:dyDescent="0.25">
      <c r="A116" t="str">
        <f t="shared" si="60"/>
        <v>High Needs topups</v>
      </c>
      <c r="B116" s="71">
        <v>44026</v>
      </c>
      <c r="C116" s="70">
        <f>Schools!A106</f>
        <v>3021100</v>
      </c>
      <c r="D116" t="str">
        <f>VLOOKUP(C116,Schools!A:B,2,0)</f>
        <v>Pavilion</v>
      </c>
      <c r="E116" t="str">
        <f>VLOOKUP(C116,Schools!$A:$Z,3,0)</f>
        <v>M</v>
      </c>
      <c r="F116" s="72" t="e">
        <f>SUMIFS(#REF!,#REF!,C116,#REF!, SEN!L116)</f>
        <v>#REF!</v>
      </c>
      <c r="G116" s="70" t="s">
        <v>1227</v>
      </c>
      <c r="H116" s="70" t="s">
        <v>1688</v>
      </c>
      <c r="I116" t="str">
        <f t="shared" si="61"/>
        <v>various/543965</v>
      </c>
      <c r="J116">
        <f>VLOOKUP(C116,Schools!$A:$Z,9,0)</f>
        <v>400156</v>
      </c>
      <c r="K116" s="70" t="s">
        <v>487</v>
      </c>
      <c r="L116" s="70" t="s">
        <v>381</v>
      </c>
      <c r="M116" s="70" t="s">
        <v>530</v>
      </c>
      <c r="N116" t="str">
        <f>VLOOKUP(C116,Schools!A:D,4,0)</f>
        <v>PRU</v>
      </c>
      <c r="O116" s="70" t="s">
        <v>1689</v>
      </c>
      <c r="P116">
        <f t="shared" si="62"/>
        <v>543965</v>
      </c>
      <c r="Q116" s="73" t="e">
        <f>SUMIFS(#REF!,#REF!,$C116,#REF!,$L116)</f>
        <v>#REF!</v>
      </c>
      <c r="R116" s="73" t="e">
        <f>SUMIFS(#REF!,#REF!,$C116,#REF!,$L116)</f>
        <v>#REF!</v>
      </c>
      <c r="S116" s="73" t="e">
        <f>SUMIFS(#REF!,#REF!,$C116,#REF!,$L116)</f>
        <v>#REF!</v>
      </c>
      <c r="T116" s="73" t="e">
        <f>SUMIFS(#REF!,#REF!,$C116,#REF!,$L116)</f>
        <v>#REF!</v>
      </c>
      <c r="U116" s="73" t="e">
        <f>SUMIFS(#REF!,#REF!,$C116,#REF!,$L116)</f>
        <v>#REF!</v>
      </c>
      <c r="V116" s="73" t="e">
        <f>SUMIFS(#REF!,#REF!,$C116,#REF!,$L116)</f>
        <v>#REF!</v>
      </c>
      <c r="W116" s="73" t="e">
        <f>SUMIFS(#REF!,#REF!,$C116,#REF!,$L116)</f>
        <v>#REF!</v>
      </c>
      <c r="X116" s="73" t="e">
        <f>SUMIFS(#REF!,#REF!,$C116,#REF!,$L116)</f>
        <v>#REF!</v>
      </c>
      <c r="Y116" s="73" t="e">
        <f>SUMIFS(#REF!,#REF!,$C116,#REF!,$L116)</f>
        <v>#REF!</v>
      </c>
      <c r="Z116" s="73" t="e">
        <f>SUMIFS(#REF!,#REF!,$C116,#REF!,$L116)</f>
        <v>#REF!</v>
      </c>
      <c r="AA116" s="73" t="e">
        <f>SUMIFS(#REF!,#REF!,$C116,#REF!,$L116)</f>
        <v>#REF!</v>
      </c>
      <c r="AB116" s="73" t="e">
        <f>SUMIFS(#REF!,#REF!,$C116,#REF!,$L116)</f>
        <v>#REF!</v>
      </c>
      <c r="AC116" s="47" t="e">
        <f t="shared" ref="AC116:AC147" si="75">SUM(Q116:AB116)+AE116</f>
        <v>#REF!</v>
      </c>
      <c r="AD116" s="47" t="e">
        <f t="shared" ref="AD116:AD147" si="76">AC116-F116</f>
        <v>#REF!</v>
      </c>
      <c r="AE116" s="73" t="e">
        <f>SUMIFS(#REF!,#REF!,$C116,#REF!,$L116)</f>
        <v>#REF!</v>
      </c>
      <c r="AF116" s="73" t="e">
        <f>SUMIFS(#REF!,#REF!,$C116,#REF!,$L116)</f>
        <v>#REF!</v>
      </c>
      <c r="AG116" s="73" t="e">
        <f>SUMIFS(#REF!,#REF!,$C116,#REF!,$L116)</f>
        <v>#REF!</v>
      </c>
      <c r="AJ116" s="70" t="s">
        <v>1687</v>
      </c>
      <c r="AK116" t="e">
        <f t="shared" ref="AK116:AK146" si="77">IF(SUM(Q116:AB116)=0,0,1)</f>
        <v>#REF!</v>
      </c>
      <c r="AL116" s="6" t="e">
        <f t="shared" si="74"/>
        <v>#REF!</v>
      </c>
      <c r="AM116" s="6" t="e">
        <f t="shared" si="74"/>
        <v>#REF!</v>
      </c>
      <c r="AN116" s="6" t="e">
        <f t="shared" si="74"/>
        <v>#REF!</v>
      </c>
      <c r="AO116" s="6" t="e">
        <f t="shared" si="74"/>
        <v>#REF!</v>
      </c>
      <c r="AP116" s="6" t="e">
        <f t="shared" si="74"/>
        <v>#REF!</v>
      </c>
      <c r="AQ116" s="6" t="e">
        <f t="shared" si="74"/>
        <v>#REF!</v>
      </c>
      <c r="AR116" s="6" t="e">
        <f t="shared" si="74"/>
        <v>#REF!</v>
      </c>
      <c r="AS116" s="6" t="e">
        <f t="shared" si="74"/>
        <v>#REF!</v>
      </c>
      <c r="AT116" s="6" t="e">
        <f t="shared" si="74"/>
        <v>#REF!</v>
      </c>
      <c r="AU116" s="6" t="e">
        <f t="shared" si="74"/>
        <v>#REF!</v>
      </c>
      <c r="AV116" s="6" t="e">
        <f t="shared" si="74"/>
        <v>#REF!</v>
      </c>
      <c r="AW116" s="6" t="e">
        <f t="shared" si="74"/>
        <v>#REF!</v>
      </c>
      <c r="AX116" t="e">
        <f t="shared" ref="AX116:AX146" si="78">AG116*AX$18</f>
        <v>#REF!</v>
      </c>
      <c r="AY116" s="6" t="e">
        <f t="shared" si="63"/>
        <v>#REF!</v>
      </c>
      <c r="AZ116" s="48" t="e">
        <f t="shared" ref="AZ116:AZ146" si="79">ROUND(AY116-F116,0)</f>
        <v>#REF!</v>
      </c>
      <c r="BA116" s="74" t="e">
        <f t="shared" ref="BA116:BA146" si="80">AE116</f>
        <v>#REF!</v>
      </c>
      <c r="BD116" s="3" t="str">
        <f>VLOOKUP(C116,Schools!A:Q,17,0)</f>
        <v>D</v>
      </c>
      <c r="BE116" s="47" t="e">
        <f t="shared" ref="BE116:BE137" si="81">AE116</f>
        <v>#REF!</v>
      </c>
      <c r="BF116" s="47" t="e">
        <f t="shared" ref="BF116:BF137" si="82">AF116</f>
        <v>#REF!</v>
      </c>
      <c r="BG116" s="47" t="e">
        <f t="shared" ref="BG116:BG146" si="83">SUM(Q116:AB116)</f>
        <v>#REF!</v>
      </c>
      <c r="BH116" s="47" t="e">
        <f t="shared" ref="BH116:BH146" si="84">SUM(Q116:U116)</f>
        <v>#REF!</v>
      </c>
      <c r="BI116" s="48" t="e">
        <f t="shared" si="64"/>
        <v>#REF!</v>
      </c>
      <c r="BJ116" s="47" t="e">
        <f t="shared" ref="BJ116:BJ137" si="85">BE116+BF116+BH116+BI116-F116</f>
        <v>#REF!</v>
      </c>
      <c r="BK116" s="6" t="e">
        <f t="shared" si="65"/>
        <v>#REF!</v>
      </c>
      <c r="BL116" s="47" t="e">
        <f t="shared" si="66"/>
        <v>#REF!</v>
      </c>
      <c r="BM116" s="1" t="e">
        <f t="shared" si="67"/>
        <v>#REF!</v>
      </c>
      <c r="BN116" s="47" t="e">
        <f t="shared" si="68"/>
        <v>#REF!</v>
      </c>
      <c r="BO116" s="1" t="e">
        <f t="shared" si="69"/>
        <v>#REF!</v>
      </c>
      <c r="BP116" s="48" t="e">
        <f t="shared" si="70"/>
        <v>#REF!</v>
      </c>
      <c r="BQ116" s="48" t="e">
        <f t="shared" ref="BQ116:BQ146" si="86">ROUND(BP116-F116,0)</f>
        <v>#REF!</v>
      </c>
      <c r="BR116" t="e">
        <f t="shared" si="71"/>
        <v>#REF!</v>
      </c>
    </row>
    <row r="117" spans="1:70" x14ac:dyDescent="0.25">
      <c r="A117" t="str">
        <f t="shared" si="60"/>
        <v>High Needs topups</v>
      </c>
      <c r="B117" s="71">
        <v>44026</v>
      </c>
      <c r="C117" s="70">
        <f>Schools!A108</f>
        <v>3024001</v>
      </c>
      <c r="D117" t="str">
        <f>VLOOKUP(C117,Schools!A:B,2,0)</f>
        <v>Archer Academy</v>
      </c>
      <c r="E117" t="str">
        <f>VLOOKUP(C117,Schools!$A:$Z,3,0)</f>
        <v>A</v>
      </c>
      <c r="F117" s="72" t="e">
        <f>SUMIFS(#REF!,#REF!,C117,#REF!, SEN!L117)</f>
        <v>#REF!</v>
      </c>
      <c r="G117" s="70" t="s">
        <v>1227</v>
      </c>
      <c r="H117" s="70" t="s">
        <v>1688</v>
      </c>
      <c r="I117" t="str">
        <f t="shared" si="61"/>
        <v>various/516500</v>
      </c>
      <c r="J117">
        <f>VLOOKUP(C117,Schools!$A:$Z,9,0)</f>
        <v>153627</v>
      </c>
      <c r="K117" s="70" t="s">
        <v>487</v>
      </c>
      <c r="L117" s="70" t="s">
        <v>381</v>
      </c>
      <c r="M117" s="70" t="s">
        <v>530</v>
      </c>
      <c r="N117" t="str">
        <f>VLOOKUP(C117,Schools!A:D,4,0)</f>
        <v>Secondary</v>
      </c>
      <c r="O117" s="70" t="s">
        <v>1689</v>
      </c>
      <c r="P117">
        <f t="shared" si="62"/>
        <v>516500</v>
      </c>
      <c r="Q117" s="73" t="e">
        <f>SUMIFS(#REF!,#REF!,$C117,#REF!,$L117)</f>
        <v>#REF!</v>
      </c>
      <c r="R117" s="73" t="e">
        <f>SUMIFS(#REF!,#REF!,$C117,#REF!,$L117)</f>
        <v>#REF!</v>
      </c>
      <c r="S117" s="73" t="e">
        <f>SUMIFS(#REF!,#REF!,$C117,#REF!,$L117)</f>
        <v>#REF!</v>
      </c>
      <c r="T117" s="73" t="e">
        <f>SUMIFS(#REF!,#REF!,$C117,#REF!,$L117)</f>
        <v>#REF!</v>
      </c>
      <c r="U117" s="73" t="e">
        <f>SUMIFS(#REF!,#REF!,$C117,#REF!,$L117)</f>
        <v>#REF!</v>
      </c>
      <c r="V117" s="73" t="e">
        <f>SUMIFS(#REF!,#REF!,$C117,#REF!,$L117)</f>
        <v>#REF!</v>
      </c>
      <c r="W117" s="73" t="e">
        <f>SUMIFS(#REF!,#REF!,$C117,#REF!,$L117)</f>
        <v>#REF!</v>
      </c>
      <c r="X117" s="73" t="e">
        <f>SUMIFS(#REF!,#REF!,$C117,#REF!,$L117)</f>
        <v>#REF!</v>
      </c>
      <c r="Y117" s="73" t="e">
        <f>SUMIFS(#REF!,#REF!,$C117,#REF!,$L117)</f>
        <v>#REF!</v>
      </c>
      <c r="Z117" s="73" t="e">
        <f>SUMIFS(#REF!,#REF!,$C117,#REF!,$L117)</f>
        <v>#REF!</v>
      </c>
      <c r="AA117" s="73" t="e">
        <f>SUMIFS(#REF!,#REF!,$C117,#REF!,$L117)</f>
        <v>#REF!</v>
      </c>
      <c r="AB117" s="73" t="e">
        <f>SUMIFS(#REF!,#REF!,$C117,#REF!,$L117)</f>
        <v>#REF!</v>
      </c>
      <c r="AC117" s="47" t="e">
        <f t="shared" si="75"/>
        <v>#REF!</v>
      </c>
      <c r="AD117" s="47" t="e">
        <f t="shared" si="76"/>
        <v>#REF!</v>
      </c>
      <c r="AE117" s="73" t="e">
        <f>SUMIFS(#REF!,#REF!,$C117,#REF!,$L117)</f>
        <v>#REF!</v>
      </c>
      <c r="AF117" s="73" t="e">
        <f>SUMIFS(#REF!,#REF!,$C117,#REF!,$L117)</f>
        <v>#REF!</v>
      </c>
      <c r="AG117" s="73" t="e">
        <f>SUMIFS(#REF!,#REF!,$C117,#REF!,$L117)</f>
        <v>#REF!</v>
      </c>
      <c r="AJ117" s="70" t="s">
        <v>1687</v>
      </c>
      <c r="AK117" t="e">
        <f t="shared" si="77"/>
        <v>#REF!</v>
      </c>
      <c r="AL117" s="6" t="e">
        <f t="shared" si="74"/>
        <v>#REF!</v>
      </c>
      <c r="AM117" s="6" t="e">
        <f t="shared" si="74"/>
        <v>#REF!</v>
      </c>
      <c r="AN117" s="6" t="e">
        <f t="shared" si="74"/>
        <v>#REF!</v>
      </c>
      <c r="AO117" s="6" t="e">
        <f t="shared" si="74"/>
        <v>#REF!</v>
      </c>
      <c r="AP117" s="6" t="e">
        <f t="shared" si="74"/>
        <v>#REF!</v>
      </c>
      <c r="AQ117" s="6" t="e">
        <f t="shared" si="74"/>
        <v>#REF!</v>
      </c>
      <c r="AR117" s="6" t="e">
        <f t="shared" si="74"/>
        <v>#REF!</v>
      </c>
      <c r="AS117" s="6" t="e">
        <f t="shared" si="74"/>
        <v>#REF!</v>
      </c>
      <c r="AT117" s="6" t="e">
        <f t="shared" si="74"/>
        <v>#REF!</v>
      </c>
      <c r="AU117" s="6" t="e">
        <f t="shared" si="74"/>
        <v>#REF!</v>
      </c>
      <c r="AV117" s="6" t="e">
        <f t="shared" si="74"/>
        <v>#REF!</v>
      </c>
      <c r="AW117" s="6" t="e">
        <f t="shared" si="74"/>
        <v>#REF!</v>
      </c>
      <c r="AX117" t="e">
        <f t="shared" si="78"/>
        <v>#REF!</v>
      </c>
      <c r="AY117" s="6" t="e">
        <f t="shared" si="63"/>
        <v>#REF!</v>
      </c>
      <c r="AZ117" s="48" t="e">
        <f t="shared" si="79"/>
        <v>#REF!</v>
      </c>
      <c r="BA117" s="74" t="e">
        <f t="shared" si="80"/>
        <v>#REF!</v>
      </c>
      <c r="BD117" s="3" t="str">
        <f>VLOOKUP(C117,Schools!A:Q,17,0)</f>
        <v>Academy</v>
      </c>
      <c r="BE117" s="47" t="e">
        <f t="shared" si="81"/>
        <v>#REF!</v>
      </c>
      <c r="BF117" s="47" t="e">
        <f t="shared" si="82"/>
        <v>#REF!</v>
      </c>
      <c r="BG117" s="47" t="e">
        <f t="shared" si="83"/>
        <v>#REF!</v>
      </c>
      <c r="BH117" s="47" t="e">
        <f t="shared" si="84"/>
        <v>#REF!</v>
      </c>
      <c r="BI117" s="48" t="e">
        <f t="shared" si="64"/>
        <v>#REF!</v>
      </c>
      <c r="BJ117" s="47" t="e">
        <f t="shared" si="85"/>
        <v>#REF!</v>
      </c>
      <c r="BK117" s="6" t="e">
        <f t="shared" si="65"/>
        <v>#REF!</v>
      </c>
      <c r="BL117" s="47" t="e">
        <f t="shared" si="66"/>
        <v>#REF!</v>
      </c>
      <c r="BM117" s="1" t="e">
        <f t="shared" si="67"/>
        <v>#REF!</v>
      </c>
      <c r="BN117" s="47" t="e">
        <f t="shared" si="68"/>
        <v>#REF!</v>
      </c>
      <c r="BO117" s="1" t="e">
        <f t="shared" si="69"/>
        <v>#REF!</v>
      </c>
      <c r="BP117" s="48" t="e">
        <f t="shared" si="70"/>
        <v>#REF!</v>
      </c>
      <c r="BQ117" s="48" t="e">
        <f t="shared" si="86"/>
        <v>#REF!</v>
      </c>
      <c r="BR117" t="e">
        <f t="shared" si="71"/>
        <v>#REF!</v>
      </c>
    </row>
    <row r="118" spans="1:70" x14ac:dyDescent="0.25">
      <c r="A118" t="str">
        <f t="shared" si="60"/>
        <v>High Needs topups</v>
      </c>
      <c r="B118" s="71">
        <v>44026</v>
      </c>
      <c r="C118" s="70">
        <f>Schools!A109</f>
        <v>3024013</v>
      </c>
      <c r="D118" t="str">
        <f>VLOOKUP(C118,Schools!A:B,2,0)</f>
        <v>ARK Pioneer Academy</v>
      </c>
      <c r="E118" t="str">
        <f>VLOOKUP(C118,Schools!$A:$Z,3,0)</f>
        <v>A</v>
      </c>
      <c r="F118" s="72" t="e">
        <f>SUMIFS(#REF!,#REF!,C118,#REF!, SEN!L118)</f>
        <v>#REF!</v>
      </c>
      <c r="G118" s="70" t="s">
        <v>1227</v>
      </c>
      <c r="H118" s="70" t="s">
        <v>1688</v>
      </c>
      <c r="I118" t="str">
        <f t="shared" si="61"/>
        <v>various/516500</v>
      </c>
      <c r="J118">
        <f>VLOOKUP(C118,Schools!$A:$Z,9,0)</f>
        <v>159947</v>
      </c>
      <c r="K118" s="70" t="s">
        <v>487</v>
      </c>
      <c r="L118" s="70" t="s">
        <v>381</v>
      </c>
      <c r="M118" s="70" t="s">
        <v>530</v>
      </c>
      <c r="N118" t="str">
        <f>VLOOKUP(C118,Schools!A:D,4,0)</f>
        <v>Secondary</v>
      </c>
      <c r="O118" s="70" t="s">
        <v>1689</v>
      </c>
      <c r="P118">
        <f t="shared" si="62"/>
        <v>516500</v>
      </c>
      <c r="Q118" s="73" t="e">
        <f>SUMIFS(#REF!,#REF!,$C118,#REF!,$L118)</f>
        <v>#REF!</v>
      </c>
      <c r="R118" s="73" t="e">
        <f>SUMIFS(#REF!,#REF!,$C118,#REF!,$L118)</f>
        <v>#REF!</v>
      </c>
      <c r="S118" s="73" t="e">
        <f>SUMIFS(#REF!,#REF!,$C118,#REF!,$L118)</f>
        <v>#REF!</v>
      </c>
      <c r="T118" s="73" t="e">
        <f>SUMIFS(#REF!,#REF!,$C118,#REF!,$L118)</f>
        <v>#REF!</v>
      </c>
      <c r="U118" s="73" t="e">
        <f>SUMIFS(#REF!,#REF!,$C118,#REF!,$L118)</f>
        <v>#REF!</v>
      </c>
      <c r="V118" s="73" t="e">
        <f>SUMIFS(#REF!,#REF!,$C118,#REF!,$L118)</f>
        <v>#REF!</v>
      </c>
      <c r="W118" s="73" t="e">
        <f>SUMIFS(#REF!,#REF!,$C118,#REF!,$L118)</f>
        <v>#REF!</v>
      </c>
      <c r="X118" s="73" t="e">
        <f>SUMIFS(#REF!,#REF!,$C118,#REF!,$L118)</f>
        <v>#REF!</v>
      </c>
      <c r="Y118" s="73" t="e">
        <f>SUMIFS(#REF!,#REF!,$C118,#REF!,$L118)</f>
        <v>#REF!</v>
      </c>
      <c r="Z118" s="73" t="e">
        <f>SUMIFS(#REF!,#REF!,$C118,#REF!,$L118)</f>
        <v>#REF!</v>
      </c>
      <c r="AA118" s="73" t="e">
        <f>SUMIFS(#REF!,#REF!,$C118,#REF!,$L118)</f>
        <v>#REF!</v>
      </c>
      <c r="AB118" s="73" t="e">
        <f>SUMIFS(#REF!,#REF!,$C118,#REF!,$L118)</f>
        <v>#REF!</v>
      </c>
      <c r="AC118" s="47" t="e">
        <f t="shared" si="75"/>
        <v>#REF!</v>
      </c>
      <c r="AD118" s="47" t="e">
        <f t="shared" si="76"/>
        <v>#REF!</v>
      </c>
      <c r="AE118" s="73" t="e">
        <f>SUMIFS(#REF!,#REF!,$C118,#REF!,$L118)</f>
        <v>#REF!</v>
      </c>
      <c r="AF118" s="73" t="e">
        <f>SUMIFS(#REF!,#REF!,$C118,#REF!,$L118)</f>
        <v>#REF!</v>
      </c>
      <c r="AG118" s="73" t="e">
        <f>SUMIFS(#REF!,#REF!,$C118,#REF!,$L118)</f>
        <v>#REF!</v>
      </c>
      <c r="AJ118" s="70" t="s">
        <v>1687</v>
      </c>
      <c r="AK118" t="e">
        <f t="shared" si="77"/>
        <v>#REF!</v>
      </c>
      <c r="AL118" s="6" t="e">
        <f t="shared" si="74"/>
        <v>#REF!</v>
      </c>
      <c r="AM118" s="6" t="e">
        <f t="shared" si="74"/>
        <v>#REF!</v>
      </c>
      <c r="AN118" s="6" t="e">
        <f t="shared" si="74"/>
        <v>#REF!</v>
      </c>
      <c r="AO118" s="6" t="e">
        <f t="shared" si="74"/>
        <v>#REF!</v>
      </c>
      <c r="AP118" s="6" t="e">
        <f t="shared" si="74"/>
        <v>#REF!</v>
      </c>
      <c r="AQ118" s="6" t="e">
        <f t="shared" si="74"/>
        <v>#REF!</v>
      </c>
      <c r="AR118" s="6" t="e">
        <f t="shared" si="74"/>
        <v>#REF!</v>
      </c>
      <c r="AS118" s="6" t="e">
        <f t="shared" si="74"/>
        <v>#REF!</v>
      </c>
      <c r="AT118" s="6" t="e">
        <f t="shared" si="74"/>
        <v>#REF!</v>
      </c>
      <c r="AU118" s="6" t="e">
        <f t="shared" si="74"/>
        <v>#REF!</v>
      </c>
      <c r="AV118" s="6" t="e">
        <f t="shared" si="74"/>
        <v>#REF!</v>
      </c>
      <c r="AW118" s="6" t="e">
        <f t="shared" si="74"/>
        <v>#REF!</v>
      </c>
      <c r="AX118" t="e">
        <f t="shared" si="78"/>
        <v>#REF!</v>
      </c>
      <c r="AY118" s="6" t="e">
        <f t="shared" si="63"/>
        <v>#REF!</v>
      </c>
      <c r="AZ118" s="48" t="e">
        <f t="shared" si="79"/>
        <v>#REF!</v>
      </c>
      <c r="BA118" s="74" t="e">
        <f t="shared" si="80"/>
        <v>#REF!</v>
      </c>
      <c r="BD118" s="3" t="str">
        <f>VLOOKUP(C118,Schools!A:Q,17,0)</f>
        <v>Academy</v>
      </c>
      <c r="BE118" s="47" t="e">
        <f t="shared" si="81"/>
        <v>#REF!</v>
      </c>
      <c r="BF118" s="47" t="e">
        <f t="shared" si="82"/>
        <v>#REF!</v>
      </c>
      <c r="BG118" s="47" t="e">
        <f t="shared" si="83"/>
        <v>#REF!</v>
      </c>
      <c r="BH118" s="47" t="e">
        <f t="shared" si="84"/>
        <v>#REF!</v>
      </c>
      <c r="BI118" s="48" t="e">
        <f t="shared" si="64"/>
        <v>#REF!</v>
      </c>
      <c r="BJ118" s="47" t="e">
        <f t="shared" si="85"/>
        <v>#REF!</v>
      </c>
      <c r="BK118" s="6" t="e">
        <f t="shared" si="65"/>
        <v>#REF!</v>
      </c>
      <c r="BL118" s="47" t="e">
        <f t="shared" si="66"/>
        <v>#REF!</v>
      </c>
      <c r="BM118" s="1" t="e">
        <f t="shared" si="67"/>
        <v>#REF!</v>
      </c>
      <c r="BN118" s="47" t="e">
        <f t="shared" si="68"/>
        <v>#REF!</v>
      </c>
      <c r="BO118" s="1" t="e">
        <f t="shared" si="69"/>
        <v>#REF!</v>
      </c>
      <c r="BP118" s="48" t="e">
        <f t="shared" si="70"/>
        <v>#REF!</v>
      </c>
      <c r="BQ118" s="48" t="e">
        <f t="shared" si="86"/>
        <v>#REF!</v>
      </c>
      <c r="BR118" t="e">
        <f t="shared" si="71"/>
        <v>#REF!</v>
      </c>
    </row>
    <row r="119" spans="1:70" x14ac:dyDescent="0.25">
      <c r="A119" t="str">
        <f t="shared" si="60"/>
        <v>High Needs topups</v>
      </c>
      <c r="B119" s="71">
        <v>44026</v>
      </c>
      <c r="C119" s="70">
        <f>Schools!A110</f>
        <v>3025406</v>
      </c>
      <c r="D119" t="str">
        <f>VLOOKUP(C119,Schools!A:B,2,0)</f>
        <v>Ashmole Academy</v>
      </c>
      <c r="E119" t="str">
        <f>VLOOKUP(C119,Schools!$A:$Z,3,0)</f>
        <v>A</v>
      </c>
      <c r="F119" s="72" t="e">
        <f>SUMIFS(#REF!,#REF!,C119,#REF!, SEN!L119)</f>
        <v>#REF!</v>
      </c>
      <c r="G119" s="70" t="s">
        <v>1227</v>
      </c>
      <c r="H119" s="70" t="s">
        <v>1688</v>
      </c>
      <c r="I119" t="str">
        <f t="shared" si="61"/>
        <v>various/516500</v>
      </c>
      <c r="J119">
        <f>VLOOKUP(C119,Schools!$A:$Z,9,0)</f>
        <v>140909</v>
      </c>
      <c r="K119" s="70" t="s">
        <v>487</v>
      </c>
      <c r="L119" s="70" t="s">
        <v>381</v>
      </c>
      <c r="M119" s="70" t="s">
        <v>530</v>
      </c>
      <c r="N119" t="str">
        <f>VLOOKUP(C119,Schools!A:D,4,0)</f>
        <v>Secondary</v>
      </c>
      <c r="O119" s="70" t="s">
        <v>1689</v>
      </c>
      <c r="P119">
        <f t="shared" si="62"/>
        <v>516500</v>
      </c>
      <c r="Q119" s="73" t="e">
        <f>SUMIFS(#REF!,#REF!,$C119,#REF!,$L119)</f>
        <v>#REF!</v>
      </c>
      <c r="R119" s="73" t="e">
        <f>SUMIFS(#REF!,#REF!,$C119,#REF!,$L119)</f>
        <v>#REF!</v>
      </c>
      <c r="S119" s="73" t="e">
        <f>SUMIFS(#REF!,#REF!,$C119,#REF!,$L119)</f>
        <v>#REF!</v>
      </c>
      <c r="T119" s="73" t="e">
        <f>SUMIFS(#REF!,#REF!,$C119,#REF!,$L119)</f>
        <v>#REF!</v>
      </c>
      <c r="U119" s="73" t="e">
        <f>SUMIFS(#REF!,#REF!,$C119,#REF!,$L119)</f>
        <v>#REF!</v>
      </c>
      <c r="V119" s="73" t="e">
        <f>SUMIFS(#REF!,#REF!,$C119,#REF!,$L119)</f>
        <v>#REF!</v>
      </c>
      <c r="W119" s="73" t="e">
        <f>SUMIFS(#REF!,#REF!,$C119,#REF!,$L119)</f>
        <v>#REF!</v>
      </c>
      <c r="X119" s="73" t="e">
        <f>SUMIFS(#REF!,#REF!,$C119,#REF!,$L119)</f>
        <v>#REF!</v>
      </c>
      <c r="Y119" s="73" t="e">
        <f>SUMIFS(#REF!,#REF!,$C119,#REF!,$L119)</f>
        <v>#REF!</v>
      </c>
      <c r="Z119" s="73" t="e">
        <f>SUMIFS(#REF!,#REF!,$C119,#REF!,$L119)</f>
        <v>#REF!</v>
      </c>
      <c r="AA119" s="73" t="e">
        <f>SUMIFS(#REF!,#REF!,$C119,#REF!,$L119)</f>
        <v>#REF!</v>
      </c>
      <c r="AB119" s="73" t="e">
        <f>SUMIFS(#REF!,#REF!,$C119,#REF!,$L119)</f>
        <v>#REF!</v>
      </c>
      <c r="AC119" s="47" t="e">
        <f t="shared" si="75"/>
        <v>#REF!</v>
      </c>
      <c r="AD119" s="47" t="e">
        <f t="shared" si="76"/>
        <v>#REF!</v>
      </c>
      <c r="AE119" s="73" t="e">
        <f>SUMIFS(#REF!,#REF!,$C119,#REF!,$L119)</f>
        <v>#REF!</v>
      </c>
      <c r="AF119" s="73" t="e">
        <f>SUMIFS(#REF!,#REF!,$C119,#REF!,$L119)</f>
        <v>#REF!</v>
      </c>
      <c r="AG119" s="73" t="e">
        <f>SUMIFS(#REF!,#REF!,$C119,#REF!,$L119)</f>
        <v>#REF!</v>
      </c>
      <c r="AJ119" s="70" t="s">
        <v>1687</v>
      </c>
      <c r="AK119" t="e">
        <f t="shared" si="77"/>
        <v>#REF!</v>
      </c>
      <c r="AL119" s="6" t="e">
        <f t="shared" si="74"/>
        <v>#REF!</v>
      </c>
      <c r="AM119" s="6" t="e">
        <f t="shared" si="74"/>
        <v>#REF!</v>
      </c>
      <c r="AN119" s="6" t="e">
        <f t="shared" si="74"/>
        <v>#REF!</v>
      </c>
      <c r="AO119" s="6" t="e">
        <f t="shared" si="74"/>
        <v>#REF!</v>
      </c>
      <c r="AP119" s="6" t="e">
        <f t="shared" si="74"/>
        <v>#REF!</v>
      </c>
      <c r="AQ119" s="6" t="e">
        <f t="shared" si="74"/>
        <v>#REF!</v>
      </c>
      <c r="AR119" s="6" t="e">
        <f t="shared" si="74"/>
        <v>#REF!</v>
      </c>
      <c r="AS119" s="6" t="e">
        <f t="shared" si="74"/>
        <v>#REF!</v>
      </c>
      <c r="AT119" s="6" t="e">
        <f t="shared" si="74"/>
        <v>#REF!</v>
      </c>
      <c r="AU119" s="6" t="e">
        <f t="shared" si="74"/>
        <v>#REF!</v>
      </c>
      <c r="AV119" s="6" t="e">
        <f t="shared" si="74"/>
        <v>#REF!</v>
      </c>
      <c r="AW119" s="6" t="e">
        <f t="shared" si="74"/>
        <v>#REF!</v>
      </c>
      <c r="AX119" t="e">
        <f t="shared" si="78"/>
        <v>#REF!</v>
      </c>
      <c r="AY119" s="6" t="e">
        <f t="shared" si="63"/>
        <v>#REF!</v>
      </c>
      <c r="AZ119" s="48" t="e">
        <f t="shared" si="79"/>
        <v>#REF!</v>
      </c>
      <c r="BA119" s="74" t="e">
        <f t="shared" si="80"/>
        <v>#REF!</v>
      </c>
      <c r="BD119" s="3" t="str">
        <f>VLOOKUP(C119,Schools!A:Q,17,0)</f>
        <v>Academy</v>
      </c>
      <c r="BE119" s="47" t="e">
        <f t="shared" si="81"/>
        <v>#REF!</v>
      </c>
      <c r="BF119" s="47" t="e">
        <f t="shared" si="82"/>
        <v>#REF!</v>
      </c>
      <c r="BG119" s="47" t="e">
        <f t="shared" si="83"/>
        <v>#REF!</v>
      </c>
      <c r="BH119" s="47" t="e">
        <f t="shared" si="84"/>
        <v>#REF!</v>
      </c>
      <c r="BI119" s="48" t="e">
        <f t="shared" si="64"/>
        <v>#REF!</v>
      </c>
      <c r="BJ119" s="47" t="e">
        <f t="shared" si="85"/>
        <v>#REF!</v>
      </c>
      <c r="BK119" s="6" t="e">
        <f t="shared" si="65"/>
        <v>#REF!</v>
      </c>
      <c r="BL119" s="47" t="e">
        <f t="shared" si="66"/>
        <v>#REF!</v>
      </c>
      <c r="BM119" s="1" t="e">
        <f t="shared" si="67"/>
        <v>#REF!</v>
      </c>
      <c r="BN119" s="47" t="e">
        <f t="shared" si="68"/>
        <v>#REF!</v>
      </c>
      <c r="BO119" s="1" t="e">
        <f t="shared" si="69"/>
        <v>#REF!</v>
      </c>
      <c r="BP119" s="48" t="e">
        <f t="shared" si="70"/>
        <v>#REF!</v>
      </c>
      <c r="BQ119" s="48" t="e">
        <f t="shared" si="86"/>
        <v>#REF!</v>
      </c>
      <c r="BR119" t="e">
        <f t="shared" si="71"/>
        <v>#REF!</v>
      </c>
    </row>
    <row r="120" spans="1:70" x14ac:dyDescent="0.25">
      <c r="A120" t="str">
        <f t="shared" si="60"/>
        <v>High Needs topups</v>
      </c>
      <c r="B120" s="71">
        <v>44026</v>
      </c>
      <c r="C120" s="70">
        <f>Schools!A111</f>
        <v>3025408</v>
      </c>
      <c r="D120" t="str">
        <f>VLOOKUP(C120,Schools!A:B,2,0)</f>
        <v>Bishop Douglass Academy</v>
      </c>
      <c r="E120" t="str">
        <f>VLOOKUP(C120,Schools!$A:$Z,3,0)</f>
        <v>A</v>
      </c>
      <c r="F120" s="72" t="e">
        <f>SUMIFS(#REF!,#REF!,C120,#REF!, SEN!L120)</f>
        <v>#REF!</v>
      </c>
      <c r="G120" s="70" t="s">
        <v>1227</v>
      </c>
      <c r="H120" s="70" t="s">
        <v>1688</v>
      </c>
      <c r="I120" t="str">
        <f t="shared" si="61"/>
        <v>various/516500</v>
      </c>
      <c r="J120">
        <f>VLOOKUP(C120,Schools!$A:$Z,9,0)</f>
        <v>156628</v>
      </c>
      <c r="K120" s="70" t="s">
        <v>487</v>
      </c>
      <c r="L120" s="70" t="s">
        <v>381</v>
      </c>
      <c r="M120" s="70" t="s">
        <v>530</v>
      </c>
      <c r="N120" t="str">
        <f>VLOOKUP(C120,Schools!A:D,4,0)</f>
        <v>Secondary</v>
      </c>
      <c r="O120" s="70" t="s">
        <v>1689</v>
      </c>
      <c r="P120">
        <f t="shared" si="62"/>
        <v>516500</v>
      </c>
      <c r="Q120" s="73" t="e">
        <f>SUMIFS(#REF!,#REF!,$C120,#REF!,$L120)</f>
        <v>#REF!</v>
      </c>
      <c r="R120" s="73" t="e">
        <f>SUMIFS(#REF!,#REF!,$C120,#REF!,$L120)</f>
        <v>#REF!</v>
      </c>
      <c r="S120" s="73" t="e">
        <f>SUMIFS(#REF!,#REF!,$C120,#REF!,$L120)</f>
        <v>#REF!</v>
      </c>
      <c r="T120" s="73" t="e">
        <f>SUMIFS(#REF!,#REF!,$C120,#REF!,$L120)</f>
        <v>#REF!</v>
      </c>
      <c r="U120" s="73" t="e">
        <f>SUMIFS(#REF!,#REF!,$C120,#REF!,$L120)</f>
        <v>#REF!</v>
      </c>
      <c r="V120" s="73" t="e">
        <f>SUMIFS(#REF!,#REF!,$C120,#REF!,$L120)</f>
        <v>#REF!</v>
      </c>
      <c r="W120" s="73" t="e">
        <f>SUMIFS(#REF!,#REF!,$C120,#REF!,$L120)</f>
        <v>#REF!</v>
      </c>
      <c r="X120" s="73" t="e">
        <f>SUMIFS(#REF!,#REF!,$C120,#REF!,$L120)</f>
        <v>#REF!</v>
      </c>
      <c r="Y120" s="73" t="e">
        <f>SUMIFS(#REF!,#REF!,$C120,#REF!,$L120)</f>
        <v>#REF!</v>
      </c>
      <c r="Z120" s="73" t="e">
        <f>SUMIFS(#REF!,#REF!,$C120,#REF!,$L120)</f>
        <v>#REF!</v>
      </c>
      <c r="AA120" s="73" t="e">
        <f>SUMIFS(#REF!,#REF!,$C120,#REF!,$L120)</f>
        <v>#REF!</v>
      </c>
      <c r="AB120" s="73" t="e">
        <f>SUMIFS(#REF!,#REF!,$C120,#REF!,$L120)</f>
        <v>#REF!</v>
      </c>
      <c r="AC120" s="47" t="e">
        <f t="shared" si="75"/>
        <v>#REF!</v>
      </c>
      <c r="AD120" s="47" t="e">
        <f t="shared" si="76"/>
        <v>#REF!</v>
      </c>
      <c r="AE120" s="73" t="e">
        <f>SUMIFS(#REF!,#REF!,$C120,#REF!,$L120)</f>
        <v>#REF!</v>
      </c>
      <c r="AF120" s="73" t="e">
        <f>SUMIFS(#REF!,#REF!,$C120,#REF!,$L120)</f>
        <v>#REF!</v>
      </c>
      <c r="AG120" s="73" t="e">
        <f>SUMIFS(#REF!,#REF!,$C120,#REF!,$L120)</f>
        <v>#REF!</v>
      </c>
      <c r="AJ120" s="70" t="s">
        <v>1687</v>
      </c>
      <c r="AK120" t="e">
        <f t="shared" si="77"/>
        <v>#REF!</v>
      </c>
      <c r="AL120" s="6" t="e">
        <f t="shared" ref="AL120:AW129" si="87">ROUND($F120*AL$18,2)*$AK120</f>
        <v>#REF!</v>
      </c>
      <c r="AM120" s="6" t="e">
        <f t="shared" si="87"/>
        <v>#REF!</v>
      </c>
      <c r="AN120" s="6" t="e">
        <f t="shared" si="87"/>
        <v>#REF!</v>
      </c>
      <c r="AO120" s="6" t="e">
        <f t="shared" si="87"/>
        <v>#REF!</v>
      </c>
      <c r="AP120" s="6" t="e">
        <f t="shared" si="87"/>
        <v>#REF!</v>
      </c>
      <c r="AQ120" s="6" t="e">
        <f t="shared" si="87"/>
        <v>#REF!</v>
      </c>
      <c r="AR120" s="6" t="e">
        <f t="shared" si="87"/>
        <v>#REF!</v>
      </c>
      <c r="AS120" s="6" t="e">
        <f t="shared" si="87"/>
        <v>#REF!</v>
      </c>
      <c r="AT120" s="6" t="e">
        <f t="shared" si="87"/>
        <v>#REF!</v>
      </c>
      <c r="AU120" s="6" t="e">
        <f t="shared" si="87"/>
        <v>#REF!</v>
      </c>
      <c r="AV120" s="6" t="e">
        <f t="shared" si="87"/>
        <v>#REF!</v>
      </c>
      <c r="AW120" s="6" t="e">
        <f t="shared" si="87"/>
        <v>#REF!</v>
      </c>
      <c r="AX120" t="e">
        <f t="shared" si="78"/>
        <v>#REF!</v>
      </c>
      <c r="AY120" s="6" t="e">
        <f t="shared" si="63"/>
        <v>#REF!</v>
      </c>
      <c r="AZ120" s="48" t="e">
        <f t="shared" si="79"/>
        <v>#REF!</v>
      </c>
      <c r="BA120" s="74" t="e">
        <f t="shared" si="80"/>
        <v>#REF!</v>
      </c>
      <c r="BD120" s="3" t="str">
        <f>VLOOKUP(C120,Schools!A:Q,17,0)</f>
        <v>Academy</v>
      </c>
      <c r="BE120" s="47" t="e">
        <f t="shared" si="81"/>
        <v>#REF!</v>
      </c>
      <c r="BF120" s="47" t="e">
        <f t="shared" si="82"/>
        <v>#REF!</v>
      </c>
      <c r="BG120" s="47" t="e">
        <f t="shared" si="83"/>
        <v>#REF!</v>
      </c>
      <c r="BH120" s="47" t="e">
        <f t="shared" si="84"/>
        <v>#REF!</v>
      </c>
      <c r="BI120" s="48" t="e">
        <f t="shared" si="64"/>
        <v>#REF!</v>
      </c>
      <c r="BJ120" s="47" t="e">
        <f t="shared" si="85"/>
        <v>#REF!</v>
      </c>
      <c r="BK120" s="6" t="e">
        <f t="shared" si="65"/>
        <v>#REF!</v>
      </c>
      <c r="BL120" s="47" t="e">
        <f t="shared" si="66"/>
        <v>#REF!</v>
      </c>
      <c r="BM120" s="1" t="e">
        <f t="shared" si="67"/>
        <v>#REF!</v>
      </c>
      <c r="BN120" s="47" t="e">
        <f t="shared" si="68"/>
        <v>#REF!</v>
      </c>
      <c r="BO120" s="1" t="e">
        <f t="shared" si="69"/>
        <v>#REF!</v>
      </c>
      <c r="BP120" s="48" t="e">
        <f t="shared" si="70"/>
        <v>#REF!</v>
      </c>
      <c r="BQ120" s="48" t="e">
        <f t="shared" si="86"/>
        <v>#REF!</v>
      </c>
      <c r="BR120" t="e">
        <f t="shared" si="71"/>
        <v>#REF!</v>
      </c>
    </row>
    <row r="121" spans="1:70" x14ac:dyDescent="0.25">
      <c r="A121" t="str">
        <f t="shared" si="60"/>
        <v>High Needs topups</v>
      </c>
      <c r="B121" s="71">
        <v>44026</v>
      </c>
      <c r="C121" s="70">
        <f>Schools!A112</f>
        <v>3024211</v>
      </c>
      <c r="D121" t="str">
        <f>VLOOKUP(C121,Schools!A:B,2,0)</f>
        <v>Christ's College Finchley</v>
      </c>
      <c r="E121" t="str">
        <f>VLOOKUP(C121,Schools!$A:$Z,3,0)</f>
        <v>A</v>
      </c>
      <c r="F121" s="72" t="e">
        <f>SUMIFS(#REF!,#REF!,C121,#REF!, SEN!L121)</f>
        <v>#REF!</v>
      </c>
      <c r="G121" s="70" t="s">
        <v>1227</v>
      </c>
      <c r="H121" s="70" t="s">
        <v>1688</v>
      </c>
      <c r="I121" t="str">
        <f t="shared" si="61"/>
        <v>various/516500</v>
      </c>
      <c r="J121">
        <f>VLOOKUP(C121,Schools!$A:$Z,9,0)</f>
        <v>144389</v>
      </c>
      <c r="K121" s="70" t="s">
        <v>487</v>
      </c>
      <c r="L121" s="70" t="s">
        <v>381</v>
      </c>
      <c r="M121" s="70" t="s">
        <v>530</v>
      </c>
      <c r="N121" t="str">
        <f>VLOOKUP(C121,Schools!A:D,4,0)</f>
        <v>Secondary</v>
      </c>
      <c r="O121" s="70" t="s">
        <v>1689</v>
      </c>
      <c r="P121">
        <f t="shared" si="62"/>
        <v>516500</v>
      </c>
      <c r="Q121" s="73" t="e">
        <f>SUMIFS(#REF!,#REF!,$C121,#REF!,$L121)</f>
        <v>#REF!</v>
      </c>
      <c r="R121" s="73" t="e">
        <f>SUMIFS(#REF!,#REF!,$C121,#REF!,$L121)</f>
        <v>#REF!</v>
      </c>
      <c r="S121" s="73" t="e">
        <f>SUMIFS(#REF!,#REF!,$C121,#REF!,$L121)</f>
        <v>#REF!</v>
      </c>
      <c r="T121" s="73" t="e">
        <f>SUMIFS(#REF!,#REF!,$C121,#REF!,$L121)</f>
        <v>#REF!</v>
      </c>
      <c r="U121" s="73" t="e">
        <f>SUMIFS(#REF!,#REF!,$C121,#REF!,$L121)</f>
        <v>#REF!</v>
      </c>
      <c r="V121" s="73" t="e">
        <f>SUMIFS(#REF!,#REF!,$C121,#REF!,$L121)</f>
        <v>#REF!</v>
      </c>
      <c r="W121" s="73" t="e">
        <f>SUMIFS(#REF!,#REF!,$C121,#REF!,$L121)</f>
        <v>#REF!</v>
      </c>
      <c r="X121" s="73" t="e">
        <f>SUMIFS(#REF!,#REF!,$C121,#REF!,$L121)</f>
        <v>#REF!</v>
      </c>
      <c r="Y121" s="73" t="e">
        <f>SUMIFS(#REF!,#REF!,$C121,#REF!,$L121)</f>
        <v>#REF!</v>
      </c>
      <c r="Z121" s="73" t="e">
        <f>SUMIFS(#REF!,#REF!,$C121,#REF!,$L121)</f>
        <v>#REF!</v>
      </c>
      <c r="AA121" s="73" t="e">
        <f>SUMIFS(#REF!,#REF!,$C121,#REF!,$L121)</f>
        <v>#REF!</v>
      </c>
      <c r="AB121" s="73" t="e">
        <f>SUMIFS(#REF!,#REF!,$C121,#REF!,$L121)</f>
        <v>#REF!</v>
      </c>
      <c r="AC121" s="47" t="e">
        <f t="shared" si="75"/>
        <v>#REF!</v>
      </c>
      <c r="AD121" s="47" t="e">
        <f t="shared" si="76"/>
        <v>#REF!</v>
      </c>
      <c r="AE121" s="73" t="e">
        <f>SUMIFS(#REF!,#REF!,$C121,#REF!,$L121)</f>
        <v>#REF!</v>
      </c>
      <c r="AF121" s="73" t="e">
        <f>SUMIFS(#REF!,#REF!,$C121,#REF!,$L121)</f>
        <v>#REF!</v>
      </c>
      <c r="AG121" s="73" t="e">
        <f>SUMIFS(#REF!,#REF!,$C121,#REF!,$L121)</f>
        <v>#REF!</v>
      </c>
      <c r="AJ121" s="70" t="s">
        <v>1687</v>
      </c>
      <c r="AK121" t="e">
        <f t="shared" si="77"/>
        <v>#REF!</v>
      </c>
      <c r="AL121" s="6" t="e">
        <f t="shared" si="87"/>
        <v>#REF!</v>
      </c>
      <c r="AM121" s="6" t="e">
        <f t="shared" si="87"/>
        <v>#REF!</v>
      </c>
      <c r="AN121" s="6" t="e">
        <f t="shared" si="87"/>
        <v>#REF!</v>
      </c>
      <c r="AO121" s="6" t="e">
        <f t="shared" si="87"/>
        <v>#REF!</v>
      </c>
      <c r="AP121" s="6" t="e">
        <f t="shared" si="87"/>
        <v>#REF!</v>
      </c>
      <c r="AQ121" s="6" t="e">
        <f t="shared" si="87"/>
        <v>#REF!</v>
      </c>
      <c r="AR121" s="6" t="e">
        <f t="shared" si="87"/>
        <v>#REF!</v>
      </c>
      <c r="AS121" s="6" t="e">
        <f t="shared" si="87"/>
        <v>#REF!</v>
      </c>
      <c r="AT121" s="6" t="e">
        <f t="shared" si="87"/>
        <v>#REF!</v>
      </c>
      <c r="AU121" s="6" t="e">
        <f t="shared" si="87"/>
        <v>#REF!</v>
      </c>
      <c r="AV121" s="6" t="e">
        <f t="shared" si="87"/>
        <v>#REF!</v>
      </c>
      <c r="AW121" s="6" t="e">
        <f t="shared" si="87"/>
        <v>#REF!</v>
      </c>
      <c r="AX121" t="e">
        <f t="shared" si="78"/>
        <v>#REF!</v>
      </c>
      <c r="AY121" s="6" t="e">
        <f t="shared" si="63"/>
        <v>#REF!</v>
      </c>
      <c r="AZ121" s="48" t="e">
        <f t="shared" si="79"/>
        <v>#REF!</v>
      </c>
      <c r="BA121" s="74" t="e">
        <f t="shared" si="80"/>
        <v>#REF!</v>
      </c>
      <c r="BD121" s="3" t="str">
        <f>VLOOKUP(C121,Schools!A:Q,17,0)</f>
        <v>Academy</v>
      </c>
      <c r="BE121" s="47" t="e">
        <f t="shared" si="81"/>
        <v>#REF!</v>
      </c>
      <c r="BF121" s="47" t="e">
        <f t="shared" si="82"/>
        <v>#REF!</v>
      </c>
      <c r="BG121" s="47" t="e">
        <f t="shared" si="83"/>
        <v>#REF!</v>
      </c>
      <c r="BH121" s="47" t="e">
        <f t="shared" si="84"/>
        <v>#REF!</v>
      </c>
      <c r="BI121" s="48" t="e">
        <f t="shared" si="64"/>
        <v>#REF!</v>
      </c>
      <c r="BJ121" s="47" t="e">
        <f t="shared" si="85"/>
        <v>#REF!</v>
      </c>
      <c r="BK121" s="6" t="e">
        <f t="shared" si="65"/>
        <v>#REF!</v>
      </c>
      <c r="BL121" s="47" t="e">
        <f t="shared" si="66"/>
        <v>#REF!</v>
      </c>
      <c r="BM121" s="1" t="e">
        <f t="shared" si="67"/>
        <v>#REF!</v>
      </c>
      <c r="BN121" s="47" t="e">
        <f t="shared" si="68"/>
        <v>#REF!</v>
      </c>
      <c r="BO121" s="1" t="e">
        <f t="shared" si="69"/>
        <v>#REF!</v>
      </c>
      <c r="BP121" s="48" t="e">
        <f t="shared" si="70"/>
        <v>#REF!</v>
      </c>
      <c r="BQ121" s="48" t="e">
        <f t="shared" si="86"/>
        <v>#REF!</v>
      </c>
      <c r="BR121" t="e">
        <f t="shared" si="71"/>
        <v>#REF!</v>
      </c>
    </row>
    <row r="122" spans="1:70" x14ac:dyDescent="0.25">
      <c r="A122" t="str">
        <f t="shared" si="60"/>
        <v>High Needs topups</v>
      </c>
      <c r="B122" s="71">
        <v>44026</v>
      </c>
      <c r="C122" s="70">
        <f>Schools!A113</f>
        <v>3024215</v>
      </c>
      <c r="D122" t="str">
        <f>VLOOKUP(C122,Schools!A:B,2,0)</f>
        <v>Compton School</v>
      </c>
      <c r="E122" t="str">
        <f>VLOOKUP(C122,Schools!$A:$Z,3,0)</f>
        <v>A</v>
      </c>
      <c r="F122" s="72" t="e">
        <f>SUMIFS(#REF!,#REF!,C122,#REF!, SEN!L122)</f>
        <v>#REF!</v>
      </c>
      <c r="G122" s="70" t="s">
        <v>1227</v>
      </c>
      <c r="H122" s="70" t="s">
        <v>1688</v>
      </c>
      <c r="I122" t="str">
        <f t="shared" si="61"/>
        <v>various/516500</v>
      </c>
      <c r="J122">
        <f>VLOOKUP(C122,Schools!$A:$Z,9,0)</f>
        <v>140894</v>
      </c>
      <c r="K122" s="70" t="s">
        <v>487</v>
      </c>
      <c r="L122" s="70" t="s">
        <v>381</v>
      </c>
      <c r="M122" s="70" t="s">
        <v>530</v>
      </c>
      <c r="N122" t="str">
        <f>VLOOKUP(C122,Schools!A:D,4,0)</f>
        <v>Secondary</v>
      </c>
      <c r="O122" s="70" t="s">
        <v>1689</v>
      </c>
      <c r="P122">
        <f t="shared" si="62"/>
        <v>516500</v>
      </c>
      <c r="Q122" s="73" t="e">
        <f>SUMIFS(#REF!,#REF!,$C122,#REF!,$L122)</f>
        <v>#REF!</v>
      </c>
      <c r="R122" s="73" t="e">
        <f>SUMIFS(#REF!,#REF!,$C122,#REF!,$L122)</f>
        <v>#REF!</v>
      </c>
      <c r="S122" s="73" t="e">
        <f>SUMIFS(#REF!,#REF!,$C122,#REF!,$L122)</f>
        <v>#REF!</v>
      </c>
      <c r="T122" s="73" t="e">
        <f>SUMIFS(#REF!,#REF!,$C122,#REF!,$L122)</f>
        <v>#REF!</v>
      </c>
      <c r="U122" s="73" t="e">
        <f>SUMIFS(#REF!,#REF!,$C122,#REF!,$L122)</f>
        <v>#REF!</v>
      </c>
      <c r="V122" s="73" t="e">
        <f>SUMIFS(#REF!,#REF!,$C122,#REF!,$L122)</f>
        <v>#REF!</v>
      </c>
      <c r="W122" s="73" t="e">
        <f>SUMIFS(#REF!,#REF!,$C122,#REF!,$L122)</f>
        <v>#REF!</v>
      </c>
      <c r="X122" s="73" t="e">
        <f>SUMIFS(#REF!,#REF!,$C122,#REF!,$L122)</f>
        <v>#REF!</v>
      </c>
      <c r="Y122" s="73" t="e">
        <f>SUMIFS(#REF!,#REF!,$C122,#REF!,$L122)</f>
        <v>#REF!</v>
      </c>
      <c r="Z122" s="73" t="e">
        <f>SUMIFS(#REF!,#REF!,$C122,#REF!,$L122)</f>
        <v>#REF!</v>
      </c>
      <c r="AA122" s="73" t="e">
        <f>SUMIFS(#REF!,#REF!,$C122,#REF!,$L122)</f>
        <v>#REF!</v>
      </c>
      <c r="AB122" s="73" t="e">
        <f>SUMIFS(#REF!,#REF!,$C122,#REF!,$L122)</f>
        <v>#REF!</v>
      </c>
      <c r="AC122" s="47" t="e">
        <f t="shared" si="75"/>
        <v>#REF!</v>
      </c>
      <c r="AD122" s="47" t="e">
        <f t="shared" si="76"/>
        <v>#REF!</v>
      </c>
      <c r="AE122" s="73" t="e">
        <f>SUMIFS(#REF!,#REF!,$C122,#REF!,$L122)</f>
        <v>#REF!</v>
      </c>
      <c r="AF122" s="73" t="e">
        <f>SUMIFS(#REF!,#REF!,$C122,#REF!,$L122)</f>
        <v>#REF!</v>
      </c>
      <c r="AG122" s="73" t="e">
        <f>SUMIFS(#REF!,#REF!,$C122,#REF!,$L122)</f>
        <v>#REF!</v>
      </c>
      <c r="AJ122" s="70" t="s">
        <v>1687</v>
      </c>
      <c r="AK122" t="e">
        <f t="shared" si="77"/>
        <v>#REF!</v>
      </c>
      <c r="AL122" s="6" t="e">
        <f t="shared" si="87"/>
        <v>#REF!</v>
      </c>
      <c r="AM122" s="6" t="e">
        <f t="shared" si="87"/>
        <v>#REF!</v>
      </c>
      <c r="AN122" s="6" t="e">
        <f t="shared" si="87"/>
        <v>#REF!</v>
      </c>
      <c r="AO122" s="6" t="e">
        <f t="shared" si="87"/>
        <v>#REF!</v>
      </c>
      <c r="AP122" s="6" t="e">
        <f t="shared" si="87"/>
        <v>#REF!</v>
      </c>
      <c r="AQ122" s="6" t="e">
        <f t="shared" si="87"/>
        <v>#REF!</v>
      </c>
      <c r="AR122" s="6" t="e">
        <f t="shared" si="87"/>
        <v>#REF!</v>
      </c>
      <c r="AS122" s="6" t="e">
        <f t="shared" si="87"/>
        <v>#REF!</v>
      </c>
      <c r="AT122" s="6" t="e">
        <f t="shared" si="87"/>
        <v>#REF!</v>
      </c>
      <c r="AU122" s="6" t="e">
        <f t="shared" si="87"/>
        <v>#REF!</v>
      </c>
      <c r="AV122" s="6" t="e">
        <f t="shared" si="87"/>
        <v>#REF!</v>
      </c>
      <c r="AW122" s="6" t="e">
        <f t="shared" si="87"/>
        <v>#REF!</v>
      </c>
      <c r="AX122" t="e">
        <f t="shared" si="78"/>
        <v>#REF!</v>
      </c>
      <c r="AY122" s="6" t="e">
        <f t="shared" ref="AY122:AY146" si="88">SUM(AL122:AX122)+BA122</f>
        <v>#REF!</v>
      </c>
      <c r="AZ122" s="48" t="e">
        <f t="shared" si="79"/>
        <v>#REF!</v>
      </c>
      <c r="BA122" s="74" t="e">
        <f t="shared" si="80"/>
        <v>#REF!</v>
      </c>
      <c r="BD122" s="3" t="str">
        <f>VLOOKUP(C122,Schools!A:Q,17,0)</f>
        <v>Academy</v>
      </c>
      <c r="BE122" s="47" t="e">
        <f t="shared" si="81"/>
        <v>#REF!</v>
      </c>
      <c r="BF122" s="47" t="e">
        <f t="shared" si="82"/>
        <v>#REF!</v>
      </c>
      <c r="BG122" s="47" t="e">
        <f t="shared" si="83"/>
        <v>#REF!</v>
      </c>
      <c r="BH122" s="47" t="e">
        <f t="shared" si="84"/>
        <v>#REF!</v>
      </c>
      <c r="BI122" s="48" t="e">
        <f t="shared" si="64"/>
        <v>#REF!</v>
      </c>
      <c r="BJ122" s="47" t="e">
        <f t="shared" si="85"/>
        <v>#REF!</v>
      </c>
      <c r="BK122" s="6" t="e">
        <f t="shared" ref="BK122:BK146" si="89">SUM(AL122:AP122)</f>
        <v>#REF!</v>
      </c>
      <c r="BL122" s="47" t="e">
        <f t="shared" si="66"/>
        <v>#REF!</v>
      </c>
      <c r="BM122" s="1" t="e">
        <f t="shared" si="67"/>
        <v>#REF!</v>
      </c>
      <c r="BN122" s="47" t="e">
        <f t="shared" si="68"/>
        <v>#REF!</v>
      </c>
      <c r="BO122" s="1" t="e">
        <f t="shared" si="69"/>
        <v>#REF!</v>
      </c>
      <c r="BP122" s="48" t="e">
        <f t="shared" si="70"/>
        <v>#REF!</v>
      </c>
      <c r="BQ122" s="48" t="e">
        <f t="shared" si="86"/>
        <v>#REF!</v>
      </c>
      <c r="BR122" t="e">
        <f t="shared" si="71"/>
        <v>#REF!</v>
      </c>
    </row>
    <row r="123" spans="1:70" x14ac:dyDescent="0.25">
      <c r="A123" t="str">
        <f t="shared" si="60"/>
        <v>High Needs topups</v>
      </c>
      <c r="B123" s="71">
        <v>44026</v>
      </c>
      <c r="C123" s="70">
        <f>Schools!A114</f>
        <v>3024210</v>
      </c>
      <c r="D123" t="str">
        <f>VLOOKUP(C123,Schools!A:B,2,0)</f>
        <v>Copthall School</v>
      </c>
      <c r="E123" t="str">
        <f>VLOOKUP(C123,Schools!$A:$Z,3,0)</f>
        <v>A</v>
      </c>
      <c r="F123" s="72" t="e">
        <f>SUMIFS(#REF!,#REF!,C123,#REF!, SEN!L123)</f>
        <v>#REF!</v>
      </c>
      <c r="G123" s="70" t="s">
        <v>1227</v>
      </c>
      <c r="H123" s="70" t="s">
        <v>1688</v>
      </c>
      <c r="I123" t="str">
        <f t="shared" si="61"/>
        <v>various/516500</v>
      </c>
      <c r="J123">
        <f>VLOOKUP(C123,Schools!$A:$Z,9,0)</f>
        <v>148020</v>
      </c>
      <c r="K123" s="70" t="s">
        <v>487</v>
      </c>
      <c r="L123" s="70" t="s">
        <v>381</v>
      </c>
      <c r="M123" s="70" t="s">
        <v>530</v>
      </c>
      <c r="N123" t="str">
        <f>VLOOKUP(C123,Schools!A:D,4,0)</f>
        <v>Secondary</v>
      </c>
      <c r="O123" s="70" t="s">
        <v>1689</v>
      </c>
      <c r="P123">
        <f t="shared" si="62"/>
        <v>516500</v>
      </c>
      <c r="Q123" s="73" t="e">
        <f>SUMIFS(#REF!,#REF!,$C123,#REF!,$L123)</f>
        <v>#REF!</v>
      </c>
      <c r="R123" s="73" t="e">
        <f>SUMIFS(#REF!,#REF!,$C123,#REF!,$L123)</f>
        <v>#REF!</v>
      </c>
      <c r="S123" s="73" t="e">
        <f>SUMIFS(#REF!,#REF!,$C123,#REF!,$L123)</f>
        <v>#REF!</v>
      </c>
      <c r="T123" s="73" t="e">
        <f>SUMIFS(#REF!,#REF!,$C123,#REF!,$L123)</f>
        <v>#REF!</v>
      </c>
      <c r="U123" s="73" t="e">
        <f>SUMIFS(#REF!,#REF!,$C123,#REF!,$L123)</f>
        <v>#REF!</v>
      </c>
      <c r="V123" s="73" t="e">
        <f>SUMIFS(#REF!,#REF!,$C123,#REF!,$L123)</f>
        <v>#REF!</v>
      </c>
      <c r="W123" s="73" t="e">
        <f>SUMIFS(#REF!,#REF!,$C123,#REF!,$L123)</f>
        <v>#REF!</v>
      </c>
      <c r="X123" s="73" t="e">
        <f>SUMIFS(#REF!,#REF!,$C123,#REF!,$L123)</f>
        <v>#REF!</v>
      </c>
      <c r="Y123" s="73" t="e">
        <f>SUMIFS(#REF!,#REF!,$C123,#REF!,$L123)</f>
        <v>#REF!</v>
      </c>
      <c r="Z123" s="73" t="e">
        <f>SUMIFS(#REF!,#REF!,$C123,#REF!,$L123)</f>
        <v>#REF!</v>
      </c>
      <c r="AA123" s="73" t="e">
        <f>SUMIFS(#REF!,#REF!,$C123,#REF!,$L123)</f>
        <v>#REF!</v>
      </c>
      <c r="AB123" s="73" t="e">
        <f>SUMIFS(#REF!,#REF!,$C123,#REF!,$L123)</f>
        <v>#REF!</v>
      </c>
      <c r="AC123" s="47" t="e">
        <f t="shared" si="75"/>
        <v>#REF!</v>
      </c>
      <c r="AD123" s="47" t="e">
        <f t="shared" si="76"/>
        <v>#REF!</v>
      </c>
      <c r="AE123" s="73" t="e">
        <f>SUMIFS(#REF!,#REF!,$C123,#REF!,$L123)</f>
        <v>#REF!</v>
      </c>
      <c r="AF123" s="73" t="e">
        <f>SUMIFS(#REF!,#REF!,$C123,#REF!,$L123)</f>
        <v>#REF!</v>
      </c>
      <c r="AG123" s="73" t="e">
        <f>SUMIFS(#REF!,#REF!,$C123,#REF!,$L123)</f>
        <v>#REF!</v>
      </c>
      <c r="AJ123" s="70" t="s">
        <v>1687</v>
      </c>
      <c r="AK123" t="e">
        <f t="shared" si="77"/>
        <v>#REF!</v>
      </c>
      <c r="AL123" s="6" t="e">
        <f t="shared" si="87"/>
        <v>#REF!</v>
      </c>
      <c r="AM123" s="6" t="e">
        <f t="shared" si="87"/>
        <v>#REF!</v>
      </c>
      <c r="AN123" s="6" t="e">
        <f t="shared" si="87"/>
        <v>#REF!</v>
      </c>
      <c r="AO123" s="6" t="e">
        <f t="shared" si="87"/>
        <v>#REF!</v>
      </c>
      <c r="AP123" s="6" t="e">
        <f t="shared" si="87"/>
        <v>#REF!</v>
      </c>
      <c r="AQ123" s="6" t="e">
        <f t="shared" si="87"/>
        <v>#REF!</v>
      </c>
      <c r="AR123" s="6" t="e">
        <f t="shared" si="87"/>
        <v>#REF!</v>
      </c>
      <c r="AS123" s="6" t="e">
        <f t="shared" si="87"/>
        <v>#REF!</v>
      </c>
      <c r="AT123" s="6" t="e">
        <f t="shared" si="87"/>
        <v>#REF!</v>
      </c>
      <c r="AU123" s="6" t="e">
        <f t="shared" si="87"/>
        <v>#REF!</v>
      </c>
      <c r="AV123" s="6" t="e">
        <f t="shared" si="87"/>
        <v>#REF!</v>
      </c>
      <c r="AW123" s="6" t="e">
        <f t="shared" si="87"/>
        <v>#REF!</v>
      </c>
      <c r="AX123" t="e">
        <f t="shared" si="78"/>
        <v>#REF!</v>
      </c>
      <c r="AY123" s="6" t="e">
        <f t="shared" si="88"/>
        <v>#REF!</v>
      </c>
      <c r="AZ123" s="48" t="e">
        <f t="shared" si="79"/>
        <v>#REF!</v>
      </c>
      <c r="BA123" s="74" t="e">
        <f t="shared" si="80"/>
        <v>#REF!</v>
      </c>
      <c r="BD123" s="3" t="str">
        <f>VLOOKUP(C123,Schools!A:Q,17,0)</f>
        <v>Academy</v>
      </c>
      <c r="BE123" s="47" t="e">
        <f t="shared" si="81"/>
        <v>#REF!</v>
      </c>
      <c r="BF123" s="47" t="e">
        <f t="shared" si="82"/>
        <v>#REF!</v>
      </c>
      <c r="BG123" s="47" t="e">
        <f t="shared" si="83"/>
        <v>#REF!</v>
      </c>
      <c r="BH123" s="47" t="e">
        <f t="shared" si="84"/>
        <v>#REF!</v>
      </c>
      <c r="BI123" s="48" t="e">
        <f t="shared" si="64"/>
        <v>#REF!</v>
      </c>
      <c r="BJ123" s="47" t="e">
        <f t="shared" si="85"/>
        <v>#REF!</v>
      </c>
      <c r="BK123" s="6" t="e">
        <f t="shared" si="89"/>
        <v>#REF!</v>
      </c>
      <c r="BL123" s="47" t="e">
        <f t="shared" si="66"/>
        <v>#REF!</v>
      </c>
      <c r="BM123" s="1" t="e">
        <f t="shared" si="67"/>
        <v>#REF!</v>
      </c>
      <c r="BN123" s="47" t="e">
        <f t="shared" si="68"/>
        <v>#REF!</v>
      </c>
      <c r="BO123" s="1" t="e">
        <f t="shared" si="69"/>
        <v>#REF!</v>
      </c>
      <c r="BP123" s="48" t="e">
        <f t="shared" si="70"/>
        <v>#REF!</v>
      </c>
      <c r="BQ123" s="48" t="e">
        <f t="shared" si="86"/>
        <v>#REF!</v>
      </c>
      <c r="BR123" t="e">
        <f t="shared" si="71"/>
        <v>#REF!</v>
      </c>
    </row>
    <row r="124" spans="1:70" x14ac:dyDescent="0.25">
      <c r="A124" t="str">
        <f t="shared" si="60"/>
        <v>High Needs topups</v>
      </c>
      <c r="B124" s="71">
        <v>44026</v>
      </c>
      <c r="C124" s="70">
        <f>Schools!A115</f>
        <v>3024212</v>
      </c>
      <c r="D124" t="str">
        <f>VLOOKUP(C124,Schools!A:B,2,0)</f>
        <v>East Barnet School</v>
      </c>
      <c r="E124" t="str">
        <f>VLOOKUP(C124,Schools!$A:$Z,3,0)</f>
        <v>A</v>
      </c>
      <c r="F124" s="72" t="e">
        <f>SUMIFS(#REF!,#REF!,C124,#REF!, SEN!L124)</f>
        <v>#REF!</v>
      </c>
      <c r="G124" s="70" t="s">
        <v>1227</v>
      </c>
      <c r="H124" s="70" t="s">
        <v>1688</v>
      </c>
      <c r="I124" t="str">
        <f t="shared" si="61"/>
        <v>various/516500</v>
      </c>
      <c r="J124">
        <f>VLOOKUP(C124,Schools!$A:$Z,9,0)</f>
        <v>143727</v>
      </c>
      <c r="K124" s="70" t="s">
        <v>487</v>
      </c>
      <c r="L124" s="70" t="s">
        <v>381</v>
      </c>
      <c r="M124" s="70" t="s">
        <v>530</v>
      </c>
      <c r="N124" t="str">
        <f>VLOOKUP(C124,Schools!A:D,4,0)</f>
        <v>Secondary</v>
      </c>
      <c r="O124" s="70" t="s">
        <v>1689</v>
      </c>
      <c r="P124">
        <f t="shared" si="62"/>
        <v>516500</v>
      </c>
      <c r="Q124" s="73" t="e">
        <f>SUMIFS(#REF!,#REF!,$C124,#REF!,$L124)</f>
        <v>#REF!</v>
      </c>
      <c r="R124" s="73" t="e">
        <f>SUMIFS(#REF!,#REF!,$C124,#REF!,$L124)</f>
        <v>#REF!</v>
      </c>
      <c r="S124" s="73" t="e">
        <f>SUMIFS(#REF!,#REF!,$C124,#REF!,$L124)</f>
        <v>#REF!</v>
      </c>
      <c r="T124" s="73" t="e">
        <f>SUMIFS(#REF!,#REF!,$C124,#REF!,$L124)</f>
        <v>#REF!</v>
      </c>
      <c r="U124" s="73" t="e">
        <f>SUMIFS(#REF!,#REF!,$C124,#REF!,$L124)</f>
        <v>#REF!</v>
      </c>
      <c r="V124" s="73" t="e">
        <f>SUMIFS(#REF!,#REF!,$C124,#REF!,$L124)</f>
        <v>#REF!</v>
      </c>
      <c r="W124" s="73" t="e">
        <f>SUMIFS(#REF!,#REF!,$C124,#REF!,$L124)</f>
        <v>#REF!</v>
      </c>
      <c r="X124" s="73" t="e">
        <f>SUMIFS(#REF!,#REF!,$C124,#REF!,$L124)</f>
        <v>#REF!</v>
      </c>
      <c r="Y124" s="73" t="e">
        <f>SUMIFS(#REF!,#REF!,$C124,#REF!,$L124)</f>
        <v>#REF!</v>
      </c>
      <c r="Z124" s="73" t="e">
        <f>SUMIFS(#REF!,#REF!,$C124,#REF!,$L124)</f>
        <v>#REF!</v>
      </c>
      <c r="AA124" s="73" t="e">
        <f>SUMIFS(#REF!,#REF!,$C124,#REF!,$L124)</f>
        <v>#REF!</v>
      </c>
      <c r="AB124" s="73" t="e">
        <f>SUMIFS(#REF!,#REF!,$C124,#REF!,$L124)</f>
        <v>#REF!</v>
      </c>
      <c r="AC124" s="47" t="e">
        <f t="shared" si="75"/>
        <v>#REF!</v>
      </c>
      <c r="AD124" s="47" t="e">
        <f t="shared" si="76"/>
        <v>#REF!</v>
      </c>
      <c r="AE124" s="73" t="e">
        <f>SUMIFS(#REF!,#REF!,$C124,#REF!,$L124)</f>
        <v>#REF!</v>
      </c>
      <c r="AF124" s="73" t="e">
        <f>SUMIFS(#REF!,#REF!,$C124,#REF!,$L124)</f>
        <v>#REF!</v>
      </c>
      <c r="AG124" s="73" t="e">
        <f>SUMIFS(#REF!,#REF!,$C124,#REF!,$L124)</f>
        <v>#REF!</v>
      </c>
      <c r="AJ124" s="70" t="s">
        <v>1687</v>
      </c>
      <c r="AK124" t="e">
        <f t="shared" si="77"/>
        <v>#REF!</v>
      </c>
      <c r="AL124" s="6" t="e">
        <f t="shared" si="87"/>
        <v>#REF!</v>
      </c>
      <c r="AM124" s="6" t="e">
        <f t="shared" si="87"/>
        <v>#REF!</v>
      </c>
      <c r="AN124" s="6" t="e">
        <f t="shared" si="87"/>
        <v>#REF!</v>
      </c>
      <c r="AO124" s="6" t="e">
        <f t="shared" si="87"/>
        <v>#REF!</v>
      </c>
      <c r="AP124" s="6" t="e">
        <f t="shared" si="87"/>
        <v>#REF!</v>
      </c>
      <c r="AQ124" s="6" t="e">
        <f t="shared" si="87"/>
        <v>#REF!</v>
      </c>
      <c r="AR124" s="6" t="e">
        <f t="shared" si="87"/>
        <v>#REF!</v>
      </c>
      <c r="AS124" s="6" t="e">
        <f t="shared" si="87"/>
        <v>#REF!</v>
      </c>
      <c r="AT124" s="6" t="e">
        <f t="shared" si="87"/>
        <v>#REF!</v>
      </c>
      <c r="AU124" s="6" t="e">
        <f t="shared" si="87"/>
        <v>#REF!</v>
      </c>
      <c r="AV124" s="6" t="e">
        <f t="shared" si="87"/>
        <v>#REF!</v>
      </c>
      <c r="AW124" s="6" t="e">
        <f t="shared" si="87"/>
        <v>#REF!</v>
      </c>
      <c r="AX124" t="e">
        <f t="shared" si="78"/>
        <v>#REF!</v>
      </c>
      <c r="AY124" s="6" t="e">
        <f t="shared" si="88"/>
        <v>#REF!</v>
      </c>
      <c r="AZ124" s="48" t="e">
        <f t="shared" si="79"/>
        <v>#REF!</v>
      </c>
      <c r="BA124" s="74" t="e">
        <f t="shared" si="80"/>
        <v>#REF!</v>
      </c>
      <c r="BD124" s="3" t="str">
        <f>VLOOKUP(C124,Schools!A:Q,17,0)</f>
        <v>Academy</v>
      </c>
      <c r="BE124" s="47" t="e">
        <f t="shared" si="81"/>
        <v>#REF!</v>
      </c>
      <c r="BF124" s="47" t="e">
        <f t="shared" si="82"/>
        <v>#REF!</v>
      </c>
      <c r="BG124" s="47" t="e">
        <f t="shared" si="83"/>
        <v>#REF!</v>
      </c>
      <c r="BH124" s="47" t="e">
        <f t="shared" si="84"/>
        <v>#REF!</v>
      </c>
      <c r="BI124" s="48" t="e">
        <f t="shared" si="64"/>
        <v>#REF!</v>
      </c>
      <c r="BJ124" s="47" t="e">
        <f t="shared" si="85"/>
        <v>#REF!</v>
      </c>
      <c r="BK124" s="6" t="e">
        <f t="shared" si="89"/>
        <v>#REF!</v>
      </c>
      <c r="BL124" s="47" t="e">
        <f t="shared" si="66"/>
        <v>#REF!</v>
      </c>
      <c r="BM124" s="1" t="e">
        <f t="shared" si="67"/>
        <v>#REF!</v>
      </c>
      <c r="BN124" s="47" t="e">
        <f t="shared" si="68"/>
        <v>#REF!</v>
      </c>
      <c r="BO124" s="1" t="e">
        <f t="shared" si="69"/>
        <v>#REF!</v>
      </c>
      <c r="BP124" s="48" t="e">
        <f t="shared" si="70"/>
        <v>#REF!</v>
      </c>
      <c r="BQ124" s="48" t="e">
        <f t="shared" si="86"/>
        <v>#REF!</v>
      </c>
      <c r="BR124" t="e">
        <f t="shared" si="71"/>
        <v>#REF!</v>
      </c>
    </row>
    <row r="125" spans="1:70" x14ac:dyDescent="0.25">
      <c r="A125" t="str">
        <f t="shared" si="60"/>
        <v>High Needs topups</v>
      </c>
      <c r="B125" s="71">
        <v>44026</v>
      </c>
      <c r="C125" s="70">
        <f>Schools!A116</f>
        <v>3025405</v>
      </c>
      <c r="D125" t="str">
        <f>VLOOKUP(C125,Schools!A:B,2,0)</f>
        <v>Finchley Catholic High School</v>
      </c>
      <c r="E125" t="str">
        <f>VLOOKUP(C125,Schools!$A:$Z,3,0)</f>
        <v>M</v>
      </c>
      <c r="F125" s="72" t="e">
        <f>SUMIFS(#REF!,#REF!,C125,#REF!, SEN!L125)</f>
        <v>#REF!</v>
      </c>
      <c r="G125" s="70" t="s">
        <v>1227</v>
      </c>
      <c r="H125" s="70" t="s">
        <v>1688</v>
      </c>
      <c r="I125" t="str">
        <f t="shared" si="61"/>
        <v>various/543965</v>
      </c>
      <c r="J125">
        <f>VLOOKUP(C125,Schools!$A:$Z,9,0)</f>
        <v>400041</v>
      </c>
      <c r="K125" s="70" t="s">
        <v>487</v>
      </c>
      <c r="L125" s="70" t="s">
        <v>381</v>
      </c>
      <c r="M125" s="70" t="s">
        <v>530</v>
      </c>
      <c r="N125" t="str">
        <f>VLOOKUP(C125,Schools!A:D,4,0)</f>
        <v>Secondary</v>
      </c>
      <c r="O125" s="70" t="s">
        <v>1689</v>
      </c>
      <c r="P125">
        <f t="shared" si="62"/>
        <v>543965</v>
      </c>
      <c r="Q125" s="73" t="e">
        <f>SUMIFS(#REF!,#REF!,$C125,#REF!,$L125)</f>
        <v>#REF!</v>
      </c>
      <c r="R125" s="73" t="e">
        <f>SUMIFS(#REF!,#REF!,$C125,#REF!,$L125)</f>
        <v>#REF!</v>
      </c>
      <c r="S125" s="73" t="e">
        <f>SUMIFS(#REF!,#REF!,$C125,#REF!,$L125)</f>
        <v>#REF!</v>
      </c>
      <c r="T125" s="73" t="e">
        <f>SUMIFS(#REF!,#REF!,$C125,#REF!,$L125)</f>
        <v>#REF!</v>
      </c>
      <c r="U125" s="73" t="e">
        <f>SUMIFS(#REF!,#REF!,$C125,#REF!,$L125)</f>
        <v>#REF!</v>
      </c>
      <c r="V125" s="73" t="e">
        <f>SUMIFS(#REF!,#REF!,$C125,#REF!,$L125)</f>
        <v>#REF!</v>
      </c>
      <c r="W125" s="73" t="e">
        <f>SUMIFS(#REF!,#REF!,$C125,#REF!,$L125)</f>
        <v>#REF!</v>
      </c>
      <c r="X125" s="73" t="e">
        <f>SUMIFS(#REF!,#REF!,$C125,#REF!,$L125)</f>
        <v>#REF!</v>
      </c>
      <c r="Y125" s="73" t="e">
        <f>SUMIFS(#REF!,#REF!,$C125,#REF!,$L125)</f>
        <v>#REF!</v>
      </c>
      <c r="Z125" s="73" t="e">
        <f>SUMIFS(#REF!,#REF!,$C125,#REF!,$L125)</f>
        <v>#REF!</v>
      </c>
      <c r="AA125" s="73" t="e">
        <f>SUMIFS(#REF!,#REF!,$C125,#REF!,$L125)</f>
        <v>#REF!</v>
      </c>
      <c r="AB125" s="73" t="e">
        <f>SUMIFS(#REF!,#REF!,$C125,#REF!,$L125)</f>
        <v>#REF!</v>
      </c>
      <c r="AC125" s="47" t="e">
        <f t="shared" si="75"/>
        <v>#REF!</v>
      </c>
      <c r="AD125" s="47" t="e">
        <f t="shared" si="76"/>
        <v>#REF!</v>
      </c>
      <c r="AE125" s="73" t="e">
        <f>SUMIFS(#REF!,#REF!,$C125,#REF!,$L125)</f>
        <v>#REF!</v>
      </c>
      <c r="AF125" s="73" t="e">
        <f>SUMIFS(#REF!,#REF!,$C125,#REF!,$L125)</f>
        <v>#REF!</v>
      </c>
      <c r="AG125" s="73" t="e">
        <f>SUMIFS(#REF!,#REF!,$C125,#REF!,$L125)</f>
        <v>#REF!</v>
      </c>
      <c r="AJ125" s="70" t="s">
        <v>1687</v>
      </c>
      <c r="AK125" t="e">
        <f t="shared" si="77"/>
        <v>#REF!</v>
      </c>
      <c r="AL125" s="6" t="e">
        <f t="shared" si="87"/>
        <v>#REF!</v>
      </c>
      <c r="AM125" s="6" t="e">
        <f t="shared" si="87"/>
        <v>#REF!</v>
      </c>
      <c r="AN125" s="6" t="e">
        <f t="shared" si="87"/>
        <v>#REF!</v>
      </c>
      <c r="AO125" s="6" t="e">
        <f t="shared" si="87"/>
        <v>#REF!</v>
      </c>
      <c r="AP125" s="6" t="e">
        <f t="shared" si="87"/>
        <v>#REF!</v>
      </c>
      <c r="AQ125" s="6" t="e">
        <f t="shared" si="87"/>
        <v>#REF!</v>
      </c>
      <c r="AR125" s="6" t="e">
        <f t="shared" si="87"/>
        <v>#REF!</v>
      </c>
      <c r="AS125" s="6" t="e">
        <f t="shared" si="87"/>
        <v>#REF!</v>
      </c>
      <c r="AT125" s="6" t="e">
        <f t="shared" si="87"/>
        <v>#REF!</v>
      </c>
      <c r="AU125" s="6" t="e">
        <f t="shared" si="87"/>
        <v>#REF!</v>
      </c>
      <c r="AV125" s="6" t="e">
        <f t="shared" si="87"/>
        <v>#REF!</v>
      </c>
      <c r="AW125" s="6" t="e">
        <f t="shared" si="87"/>
        <v>#REF!</v>
      </c>
      <c r="AX125" t="e">
        <f t="shared" si="78"/>
        <v>#REF!</v>
      </c>
      <c r="AY125" s="6" t="e">
        <f t="shared" si="88"/>
        <v>#REF!</v>
      </c>
      <c r="AZ125" s="48" t="e">
        <f t="shared" si="79"/>
        <v>#REF!</v>
      </c>
      <c r="BA125" s="74" t="e">
        <f t="shared" si="80"/>
        <v>#REF!</v>
      </c>
      <c r="BD125" s="3" t="str">
        <f>VLOOKUP(C125,Schools!A:Q,17,0)</f>
        <v>B</v>
      </c>
      <c r="BE125" s="47" t="e">
        <f t="shared" si="81"/>
        <v>#REF!</v>
      </c>
      <c r="BF125" s="47" t="e">
        <f t="shared" si="82"/>
        <v>#REF!</v>
      </c>
      <c r="BG125" s="47" t="e">
        <f t="shared" si="83"/>
        <v>#REF!</v>
      </c>
      <c r="BH125" s="47" t="e">
        <f t="shared" si="84"/>
        <v>#REF!</v>
      </c>
      <c r="BI125" s="48" t="e">
        <f t="shared" si="64"/>
        <v>#REF!</v>
      </c>
      <c r="BJ125" s="47" t="e">
        <f t="shared" si="85"/>
        <v>#REF!</v>
      </c>
      <c r="BK125" s="6" t="e">
        <f t="shared" si="89"/>
        <v>#REF!</v>
      </c>
      <c r="BL125" s="47" t="e">
        <f t="shared" si="66"/>
        <v>#REF!</v>
      </c>
      <c r="BM125" s="1" t="e">
        <f t="shared" si="67"/>
        <v>#REF!</v>
      </c>
      <c r="BN125" s="47" t="e">
        <f t="shared" si="68"/>
        <v>#REF!</v>
      </c>
      <c r="BO125" s="1" t="e">
        <f t="shared" si="69"/>
        <v>#REF!</v>
      </c>
      <c r="BP125" s="48" t="e">
        <f t="shared" si="70"/>
        <v>#REF!</v>
      </c>
      <c r="BQ125" s="48" t="e">
        <f t="shared" si="86"/>
        <v>#REF!</v>
      </c>
      <c r="BR125" t="e">
        <f t="shared" si="71"/>
        <v>#REF!</v>
      </c>
    </row>
    <row r="126" spans="1:70" x14ac:dyDescent="0.25">
      <c r="A126" t="str">
        <f t="shared" si="60"/>
        <v>High Needs topups</v>
      </c>
      <c r="B126" s="71">
        <v>44026</v>
      </c>
      <c r="C126" s="70">
        <f>Schools!A117</f>
        <v>3024003</v>
      </c>
      <c r="D126" t="str">
        <f>VLOOKUP(C126,Schools!A:B,2,0)</f>
        <v>Friern Barnet School</v>
      </c>
      <c r="E126" t="str">
        <f>VLOOKUP(C126,Schools!$A:$Z,3,0)</f>
        <v>M</v>
      </c>
      <c r="F126" s="72" t="e">
        <f>SUMIFS(#REF!,#REF!,C126,#REF!, SEN!L126)</f>
        <v>#REF!</v>
      </c>
      <c r="G126" s="70" t="s">
        <v>1227</v>
      </c>
      <c r="H126" s="70" t="s">
        <v>1688</v>
      </c>
      <c r="I126" t="str">
        <f t="shared" si="61"/>
        <v>various/543965</v>
      </c>
      <c r="J126">
        <f>VLOOKUP(C126,Schools!$A:$Z,9,0)</f>
        <v>400033</v>
      </c>
      <c r="K126" s="70" t="s">
        <v>487</v>
      </c>
      <c r="L126" s="70" t="s">
        <v>381</v>
      </c>
      <c r="M126" s="70" t="s">
        <v>530</v>
      </c>
      <c r="N126" t="str">
        <f>VLOOKUP(C126,Schools!A:D,4,0)</f>
        <v>Secondary</v>
      </c>
      <c r="O126" s="70" t="s">
        <v>1689</v>
      </c>
      <c r="P126">
        <f t="shared" si="62"/>
        <v>543965</v>
      </c>
      <c r="Q126" s="73" t="e">
        <f>SUMIFS(#REF!,#REF!,$C126,#REF!,$L126)</f>
        <v>#REF!</v>
      </c>
      <c r="R126" s="73" t="e">
        <f>SUMIFS(#REF!,#REF!,$C126,#REF!,$L126)</f>
        <v>#REF!</v>
      </c>
      <c r="S126" s="73" t="e">
        <f>SUMIFS(#REF!,#REF!,$C126,#REF!,$L126)</f>
        <v>#REF!</v>
      </c>
      <c r="T126" s="73" t="e">
        <f>SUMIFS(#REF!,#REF!,$C126,#REF!,$L126)</f>
        <v>#REF!</v>
      </c>
      <c r="U126" s="73" t="e">
        <f>SUMIFS(#REF!,#REF!,$C126,#REF!,$L126)</f>
        <v>#REF!</v>
      </c>
      <c r="V126" s="73" t="e">
        <f>SUMIFS(#REF!,#REF!,$C126,#REF!,$L126)</f>
        <v>#REF!</v>
      </c>
      <c r="W126" s="73" t="e">
        <f>SUMIFS(#REF!,#REF!,$C126,#REF!,$L126)</f>
        <v>#REF!</v>
      </c>
      <c r="X126" s="73" t="e">
        <f>SUMIFS(#REF!,#REF!,$C126,#REF!,$L126)</f>
        <v>#REF!</v>
      </c>
      <c r="Y126" s="73" t="e">
        <f>SUMIFS(#REF!,#REF!,$C126,#REF!,$L126)</f>
        <v>#REF!</v>
      </c>
      <c r="Z126" s="73" t="e">
        <f>SUMIFS(#REF!,#REF!,$C126,#REF!,$L126)</f>
        <v>#REF!</v>
      </c>
      <c r="AA126" s="73" t="e">
        <f>SUMIFS(#REF!,#REF!,$C126,#REF!,$L126)</f>
        <v>#REF!</v>
      </c>
      <c r="AB126" s="73" t="e">
        <f>SUMIFS(#REF!,#REF!,$C126,#REF!,$L126)</f>
        <v>#REF!</v>
      </c>
      <c r="AC126" s="47" t="e">
        <f t="shared" si="75"/>
        <v>#REF!</v>
      </c>
      <c r="AD126" s="47" t="e">
        <f t="shared" si="76"/>
        <v>#REF!</v>
      </c>
      <c r="AE126" s="73" t="e">
        <f>SUMIFS(#REF!,#REF!,$C126,#REF!,$L126)</f>
        <v>#REF!</v>
      </c>
      <c r="AF126" s="73" t="e">
        <f>SUMIFS(#REF!,#REF!,$C126,#REF!,$L126)</f>
        <v>#REF!</v>
      </c>
      <c r="AG126" s="73" t="e">
        <f>SUMIFS(#REF!,#REF!,$C126,#REF!,$L126)</f>
        <v>#REF!</v>
      </c>
      <c r="AJ126" s="70" t="s">
        <v>1687</v>
      </c>
      <c r="AK126" t="e">
        <f t="shared" si="77"/>
        <v>#REF!</v>
      </c>
      <c r="AL126" s="6" t="e">
        <f t="shared" si="87"/>
        <v>#REF!</v>
      </c>
      <c r="AM126" s="6" t="e">
        <f t="shared" si="87"/>
        <v>#REF!</v>
      </c>
      <c r="AN126" s="6" t="e">
        <f t="shared" si="87"/>
        <v>#REF!</v>
      </c>
      <c r="AO126" s="6" t="e">
        <f t="shared" si="87"/>
        <v>#REF!</v>
      </c>
      <c r="AP126" s="6" t="e">
        <f t="shared" si="87"/>
        <v>#REF!</v>
      </c>
      <c r="AQ126" s="6" t="e">
        <f t="shared" si="87"/>
        <v>#REF!</v>
      </c>
      <c r="AR126" s="6" t="e">
        <f t="shared" si="87"/>
        <v>#REF!</v>
      </c>
      <c r="AS126" s="6" t="e">
        <f t="shared" si="87"/>
        <v>#REF!</v>
      </c>
      <c r="AT126" s="6" t="e">
        <f t="shared" si="87"/>
        <v>#REF!</v>
      </c>
      <c r="AU126" s="6" t="e">
        <f t="shared" si="87"/>
        <v>#REF!</v>
      </c>
      <c r="AV126" s="6" t="e">
        <f t="shared" si="87"/>
        <v>#REF!</v>
      </c>
      <c r="AW126" s="6" t="e">
        <f t="shared" si="87"/>
        <v>#REF!</v>
      </c>
      <c r="AX126" t="e">
        <f t="shared" si="78"/>
        <v>#REF!</v>
      </c>
      <c r="AY126" s="6" t="e">
        <f t="shared" si="88"/>
        <v>#REF!</v>
      </c>
      <c r="AZ126" s="48" t="e">
        <f t="shared" si="79"/>
        <v>#REF!</v>
      </c>
      <c r="BA126" s="74" t="e">
        <f t="shared" si="80"/>
        <v>#REF!</v>
      </c>
      <c r="BD126" s="3" t="str">
        <f>VLOOKUP(C126,Schools!A:Q,17,0)</f>
        <v>D</v>
      </c>
      <c r="BE126" s="47" t="e">
        <f t="shared" si="81"/>
        <v>#REF!</v>
      </c>
      <c r="BF126" s="47" t="e">
        <f t="shared" si="82"/>
        <v>#REF!</v>
      </c>
      <c r="BG126" s="47" t="e">
        <f t="shared" si="83"/>
        <v>#REF!</v>
      </c>
      <c r="BH126" s="47" t="e">
        <f t="shared" si="84"/>
        <v>#REF!</v>
      </c>
      <c r="BI126" s="48" t="e">
        <f t="shared" si="64"/>
        <v>#REF!</v>
      </c>
      <c r="BJ126" s="47" t="e">
        <f t="shared" si="85"/>
        <v>#REF!</v>
      </c>
      <c r="BK126" s="6" t="e">
        <f t="shared" si="89"/>
        <v>#REF!</v>
      </c>
      <c r="BL126" s="47" t="e">
        <f t="shared" si="66"/>
        <v>#REF!</v>
      </c>
      <c r="BM126" s="1" t="e">
        <f t="shared" si="67"/>
        <v>#REF!</v>
      </c>
      <c r="BN126" s="47" t="e">
        <f t="shared" si="68"/>
        <v>#REF!</v>
      </c>
      <c r="BO126" s="1" t="e">
        <f t="shared" si="69"/>
        <v>#REF!</v>
      </c>
      <c r="BP126" s="48" t="e">
        <f t="shared" si="70"/>
        <v>#REF!</v>
      </c>
      <c r="BQ126" s="48" t="e">
        <f t="shared" si="86"/>
        <v>#REF!</v>
      </c>
      <c r="BR126" t="e">
        <f t="shared" si="71"/>
        <v>#REF!</v>
      </c>
    </row>
    <row r="127" spans="1:70" x14ac:dyDescent="0.25">
      <c r="A127" t="str">
        <f t="shared" si="60"/>
        <v>High Needs topups</v>
      </c>
      <c r="B127" s="71">
        <v>44026</v>
      </c>
      <c r="C127" s="70">
        <f>Schools!A118</f>
        <v>3025409</v>
      </c>
      <c r="D127" t="str">
        <f>VLOOKUP(C127,Schools!A:B,2,0)</f>
        <v>Hasmonean High School</v>
      </c>
      <c r="E127" t="str">
        <f>VLOOKUP(C127,Schools!$A:$Z,3,0)</f>
        <v>A</v>
      </c>
      <c r="F127" s="72" t="e">
        <f>SUMIFS(#REF!,#REF!,C127,#REF!, SEN!L127)</f>
        <v>#REF!</v>
      </c>
      <c r="G127" s="70" t="s">
        <v>1227</v>
      </c>
      <c r="H127" s="70" t="s">
        <v>1688</v>
      </c>
      <c r="I127" t="str">
        <f t="shared" si="61"/>
        <v>various/516500</v>
      </c>
      <c r="J127">
        <f>VLOOKUP(C127,Schools!$A:$Z,9,0)</f>
        <v>145386</v>
      </c>
      <c r="K127" s="70" t="s">
        <v>487</v>
      </c>
      <c r="L127" s="70" t="s">
        <v>381</v>
      </c>
      <c r="M127" s="70" t="s">
        <v>530</v>
      </c>
      <c r="N127" t="str">
        <f>VLOOKUP(C127,Schools!A:D,4,0)</f>
        <v>Secondary</v>
      </c>
      <c r="O127" s="70" t="s">
        <v>1689</v>
      </c>
      <c r="P127">
        <f t="shared" si="62"/>
        <v>516500</v>
      </c>
      <c r="Q127" s="73" t="e">
        <f>SUMIFS(#REF!,#REF!,$C127,#REF!,$L127)</f>
        <v>#REF!</v>
      </c>
      <c r="R127" s="73" t="e">
        <f>SUMIFS(#REF!,#REF!,$C127,#REF!,$L127)</f>
        <v>#REF!</v>
      </c>
      <c r="S127" s="73" t="e">
        <f>SUMIFS(#REF!,#REF!,$C127,#REF!,$L127)</f>
        <v>#REF!</v>
      </c>
      <c r="T127" s="73" t="e">
        <f>SUMIFS(#REF!,#REF!,$C127,#REF!,$L127)</f>
        <v>#REF!</v>
      </c>
      <c r="U127" s="73" t="e">
        <f>SUMIFS(#REF!,#REF!,$C127,#REF!,$L127)</f>
        <v>#REF!</v>
      </c>
      <c r="V127" s="73" t="e">
        <f>SUMIFS(#REF!,#REF!,$C127,#REF!,$L127)</f>
        <v>#REF!</v>
      </c>
      <c r="W127" s="73" t="e">
        <f>SUMIFS(#REF!,#REF!,$C127,#REF!,$L127)</f>
        <v>#REF!</v>
      </c>
      <c r="X127" s="73" t="e">
        <f>SUMIFS(#REF!,#REF!,$C127,#REF!,$L127)</f>
        <v>#REF!</v>
      </c>
      <c r="Y127" s="73" t="e">
        <f>SUMIFS(#REF!,#REF!,$C127,#REF!,$L127)</f>
        <v>#REF!</v>
      </c>
      <c r="Z127" s="73" t="e">
        <f>SUMIFS(#REF!,#REF!,$C127,#REF!,$L127)</f>
        <v>#REF!</v>
      </c>
      <c r="AA127" s="73" t="e">
        <f>SUMIFS(#REF!,#REF!,$C127,#REF!,$L127)</f>
        <v>#REF!</v>
      </c>
      <c r="AB127" s="73" t="e">
        <f>SUMIFS(#REF!,#REF!,$C127,#REF!,$L127)</f>
        <v>#REF!</v>
      </c>
      <c r="AC127" s="47" t="e">
        <f t="shared" si="75"/>
        <v>#REF!</v>
      </c>
      <c r="AD127" s="47" t="e">
        <f t="shared" si="76"/>
        <v>#REF!</v>
      </c>
      <c r="AE127" s="73" t="e">
        <f>SUMIFS(#REF!,#REF!,$C127,#REF!,$L127)</f>
        <v>#REF!</v>
      </c>
      <c r="AF127" s="73" t="e">
        <f>SUMIFS(#REF!,#REF!,$C127,#REF!,$L127)</f>
        <v>#REF!</v>
      </c>
      <c r="AG127" s="73" t="e">
        <f>SUMIFS(#REF!,#REF!,$C127,#REF!,$L127)</f>
        <v>#REF!</v>
      </c>
      <c r="AJ127" s="70" t="s">
        <v>1687</v>
      </c>
      <c r="AK127" t="e">
        <f t="shared" si="77"/>
        <v>#REF!</v>
      </c>
      <c r="AL127" s="6" t="e">
        <f t="shared" si="87"/>
        <v>#REF!</v>
      </c>
      <c r="AM127" s="6" t="e">
        <f t="shared" si="87"/>
        <v>#REF!</v>
      </c>
      <c r="AN127" s="6" t="e">
        <f t="shared" si="87"/>
        <v>#REF!</v>
      </c>
      <c r="AO127" s="6" t="e">
        <f t="shared" si="87"/>
        <v>#REF!</v>
      </c>
      <c r="AP127" s="6" t="e">
        <f t="shared" si="87"/>
        <v>#REF!</v>
      </c>
      <c r="AQ127" s="6" t="e">
        <f t="shared" si="87"/>
        <v>#REF!</v>
      </c>
      <c r="AR127" s="6" t="e">
        <f t="shared" si="87"/>
        <v>#REF!</v>
      </c>
      <c r="AS127" s="6" t="e">
        <f t="shared" si="87"/>
        <v>#REF!</v>
      </c>
      <c r="AT127" s="6" t="e">
        <f t="shared" si="87"/>
        <v>#REF!</v>
      </c>
      <c r="AU127" s="6" t="e">
        <f t="shared" si="87"/>
        <v>#REF!</v>
      </c>
      <c r="AV127" s="6" t="e">
        <f t="shared" si="87"/>
        <v>#REF!</v>
      </c>
      <c r="AW127" s="6" t="e">
        <f t="shared" si="87"/>
        <v>#REF!</v>
      </c>
      <c r="AX127" t="e">
        <f t="shared" si="78"/>
        <v>#REF!</v>
      </c>
      <c r="AY127" s="6" t="e">
        <f t="shared" si="88"/>
        <v>#REF!</v>
      </c>
      <c r="AZ127" s="48" t="e">
        <f t="shared" si="79"/>
        <v>#REF!</v>
      </c>
      <c r="BA127" s="74" t="e">
        <f t="shared" si="80"/>
        <v>#REF!</v>
      </c>
      <c r="BD127" s="3" t="str">
        <f>VLOOKUP(C127,Schools!A:Q,17,0)</f>
        <v>Academy</v>
      </c>
      <c r="BE127" s="47" t="e">
        <f t="shared" si="81"/>
        <v>#REF!</v>
      </c>
      <c r="BF127" s="47" t="e">
        <f t="shared" si="82"/>
        <v>#REF!</v>
      </c>
      <c r="BG127" s="47" t="e">
        <f t="shared" si="83"/>
        <v>#REF!</v>
      </c>
      <c r="BH127" s="47" t="e">
        <f t="shared" si="84"/>
        <v>#REF!</v>
      </c>
      <c r="BI127" s="48" t="e">
        <f t="shared" si="64"/>
        <v>#REF!</v>
      </c>
      <c r="BJ127" s="47" t="e">
        <f t="shared" si="85"/>
        <v>#REF!</v>
      </c>
      <c r="BK127" s="6" t="e">
        <f t="shared" si="89"/>
        <v>#REF!</v>
      </c>
      <c r="BL127" s="47" t="e">
        <f t="shared" si="66"/>
        <v>#REF!</v>
      </c>
      <c r="BM127" s="1" t="e">
        <f t="shared" si="67"/>
        <v>#REF!</v>
      </c>
      <c r="BN127" s="47" t="e">
        <f t="shared" si="68"/>
        <v>#REF!</v>
      </c>
      <c r="BO127" s="1" t="e">
        <f t="shared" si="69"/>
        <v>#REF!</v>
      </c>
      <c r="BP127" s="48" t="e">
        <f t="shared" si="70"/>
        <v>#REF!</v>
      </c>
      <c r="BQ127" s="48" t="e">
        <f t="shared" si="86"/>
        <v>#REF!</v>
      </c>
      <c r="BR127" t="e">
        <f t="shared" si="71"/>
        <v>#REF!</v>
      </c>
    </row>
    <row r="128" spans="1:70" x14ac:dyDescent="0.25">
      <c r="A128" t="str">
        <f t="shared" si="60"/>
        <v>High Needs topups</v>
      </c>
      <c r="B128" s="71">
        <v>44026</v>
      </c>
      <c r="C128" s="70">
        <f>Schools!A119</f>
        <v>3024014</v>
      </c>
      <c r="D128" t="str">
        <f>VLOOKUP(C128,Schools!A:B,2,0)</f>
        <v>Hasmonean High School for Girls</v>
      </c>
      <c r="E128" t="str">
        <f>VLOOKUP(C128,Schools!$A:$Z,3,0)</f>
        <v>A</v>
      </c>
      <c r="F128" s="72" t="e">
        <f>SUMIFS(#REF!,#REF!,C128,#REF!, SEN!L128)</f>
        <v>#REF!</v>
      </c>
      <c r="G128" s="70" t="s">
        <v>1227</v>
      </c>
      <c r="H128" s="70" t="s">
        <v>1688</v>
      </c>
      <c r="I128" t="str">
        <f t="shared" si="61"/>
        <v>various/516500</v>
      </c>
      <c r="J128">
        <f>VLOOKUP(C128,Schools!$A:$Z,9,0)</f>
        <v>145386</v>
      </c>
      <c r="K128" s="70" t="s">
        <v>487</v>
      </c>
      <c r="L128" s="70" t="s">
        <v>381</v>
      </c>
      <c r="M128" s="70" t="s">
        <v>530</v>
      </c>
      <c r="N128" t="str">
        <f>VLOOKUP(C128,Schools!A:D,4,0)</f>
        <v>Secondary</v>
      </c>
      <c r="O128" s="70" t="s">
        <v>1689</v>
      </c>
      <c r="P128">
        <f t="shared" si="62"/>
        <v>516500</v>
      </c>
      <c r="Q128" s="73" t="e">
        <f>SUMIFS(#REF!,#REF!,$C128,#REF!,$L128)</f>
        <v>#REF!</v>
      </c>
      <c r="R128" s="73" t="e">
        <f>SUMIFS(#REF!,#REF!,$C128,#REF!,$L128)</f>
        <v>#REF!</v>
      </c>
      <c r="S128" s="73" t="e">
        <f>SUMIFS(#REF!,#REF!,$C128,#REF!,$L128)</f>
        <v>#REF!</v>
      </c>
      <c r="T128" s="73" t="e">
        <f>SUMIFS(#REF!,#REF!,$C128,#REF!,$L128)</f>
        <v>#REF!</v>
      </c>
      <c r="U128" s="73" t="e">
        <f>SUMIFS(#REF!,#REF!,$C128,#REF!,$L128)</f>
        <v>#REF!</v>
      </c>
      <c r="V128" s="73" t="e">
        <f>SUMIFS(#REF!,#REF!,$C128,#REF!,$L128)</f>
        <v>#REF!</v>
      </c>
      <c r="W128" s="73" t="e">
        <f>SUMIFS(#REF!,#REF!,$C128,#REF!,$L128)</f>
        <v>#REF!</v>
      </c>
      <c r="X128" s="73" t="e">
        <f>SUMIFS(#REF!,#REF!,$C128,#REF!,$L128)</f>
        <v>#REF!</v>
      </c>
      <c r="Y128" s="73" t="e">
        <f>SUMIFS(#REF!,#REF!,$C128,#REF!,$L128)</f>
        <v>#REF!</v>
      </c>
      <c r="Z128" s="73" t="e">
        <f>SUMIFS(#REF!,#REF!,$C128,#REF!,$L128)</f>
        <v>#REF!</v>
      </c>
      <c r="AA128" s="73" t="e">
        <f>SUMIFS(#REF!,#REF!,$C128,#REF!,$L128)</f>
        <v>#REF!</v>
      </c>
      <c r="AB128" s="73" t="e">
        <f>SUMIFS(#REF!,#REF!,$C128,#REF!,$L128)</f>
        <v>#REF!</v>
      </c>
      <c r="AC128" s="47" t="e">
        <f t="shared" si="75"/>
        <v>#REF!</v>
      </c>
      <c r="AD128" s="47" t="e">
        <f t="shared" si="76"/>
        <v>#REF!</v>
      </c>
      <c r="AE128" s="73" t="e">
        <f>SUMIFS(#REF!,#REF!,$C128,#REF!,$L128)</f>
        <v>#REF!</v>
      </c>
      <c r="AF128" s="73" t="e">
        <f>SUMIFS(#REF!,#REF!,$C128,#REF!,$L128)</f>
        <v>#REF!</v>
      </c>
      <c r="AG128" s="73" t="e">
        <f>SUMIFS(#REF!,#REF!,$C128,#REF!,$L128)</f>
        <v>#REF!</v>
      </c>
      <c r="AJ128" s="70" t="s">
        <v>1687</v>
      </c>
      <c r="AK128" t="e">
        <f t="shared" si="77"/>
        <v>#REF!</v>
      </c>
      <c r="AL128" s="6" t="e">
        <f t="shared" si="87"/>
        <v>#REF!</v>
      </c>
      <c r="AM128" s="6" t="e">
        <f t="shared" si="87"/>
        <v>#REF!</v>
      </c>
      <c r="AN128" s="6" t="e">
        <f t="shared" si="87"/>
        <v>#REF!</v>
      </c>
      <c r="AO128" s="6" t="e">
        <f t="shared" si="87"/>
        <v>#REF!</v>
      </c>
      <c r="AP128" s="6" t="e">
        <f t="shared" si="87"/>
        <v>#REF!</v>
      </c>
      <c r="AQ128" s="6" t="e">
        <f t="shared" si="87"/>
        <v>#REF!</v>
      </c>
      <c r="AR128" s="6" t="e">
        <f t="shared" si="87"/>
        <v>#REF!</v>
      </c>
      <c r="AS128" s="6" t="e">
        <f t="shared" si="87"/>
        <v>#REF!</v>
      </c>
      <c r="AT128" s="6" t="e">
        <f t="shared" si="87"/>
        <v>#REF!</v>
      </c>
      <c r="AU128" s="6" t="e">
        <f t="shared" si="87"/>
        <v>#REF!</v>
      </c>
      <c r="AV128" s="6" t="e">
        <f t="shared" si="87"/>
        <v>#REF!</v>
      </c>
      <c r="AW128" s="6" t="e">
        <f t="shared" si="87"/>
        <v>#REF!</v>
      </c>
      <c r="AX128" t="e">
        <f t="shared" si="78"/>
        <v>#REF!</v>
      </c>
      <c r="AY128" s="6" t="e">
        <f t="shared" si="88"/>
        <v>#REF!</v>
      </c>
      <c r="AZ128" s="48" t="e">
        <f t="shared" si="79"/>
        <v>#REF!</v>
      </c>
      <c r="BA128" s="74" t="e">
        <f t="shared" si="80"/>
        <v>#REF!</v>
      </c>
      <c r="BD128" s="3" t="str">
        <f>VLOOKUP(C128,Schools!A:Q,17,0)</f>
        <v>Academy</v>
      </c>
      <c r="BE128" s="47" t="e">
        <f t="shared" si="81"/>
        <v>#REF!</v>
      </c>
      <c r="BF128" s="47" t="e">
        <f t="shared" si="82"/>
        <v>#REF!</v>
      </c>
      <c r="BG128" s="47" t="e">
        <f t="shared" si="83"/>
        <v>#REF!</v>
      </c>
      <c r="BH128" s="47" t="e">
        <f t="shared" si="84"/>
        <v>#REF!</v>
      </c>
      <c r="BI128" s="48" t="e">
        <f t="shared" si="64"/>
        <v>#REF!</v>
      </c>
      <c r="BJ128" s="47" t="e">
        <f t="shared" si="85"/>
        <v>#REF!</v>
      </c>
      <c r="BK128" s="6" t="e">
        <f t="shared" si="89"/>
        <v>#REF!</v>
      </c>
      <c r="BL128" s="47" t="e">
        <f t="shared" si="66"/>
        <v>#REF!</v>
      </c>
      <c r="BM128" s="1" t="e">
        <f t="shared" si="67"/>
        <v>#REF!</v>
      </c>
      <c r="BN128" s="47" t="e">
        <f t="shared" si="68"/>
        <v>#REF!</v>
      </c>
      <c r="BO128" s="1" t="e">
        <f t="shared" si="69"/>
        <v>#REF!</v>
      </c>
      <c r="BP128" s="48" t="e">
        <f t="shared" si="70"/>
        <v>#REF!</v>
      </c>
      <c r="BQ128" s="48" t="e">
        <f t="shared" si="86"/>
        <v>#REF!</v>
      </c>
      <c r="BR128" t="e">
        <f t="shared" si="71"/>
        <v>#REF!</v>
      </c>
    </row>
    <row r="129" spans="1:70" x14ac:dyDescent="0.25">
      <c r="A129" t="str">
        <f t="shared" si="60"/>
        <v>High Needs topups</v>
      </c>
      <c r="B129" s="71">
        <v>44026</v>
      </c>
      <c r="C129" s="70">
        <f>Schools!A120</f>
        <v>3025400</v>
      </c>
      <c r="D129" t="str">
        <f>VLOOKUP(C129,Schools!A:B,2,0)</f>
        <v>Hendon School</v>
      </c>
      <c r="E129" t="str">
        <f>VLOOKUP(C129,Schools!$A:$Z,3,0)</f>
        <v>A</v>
      </c>
      <c r="F129" s="72" t="e">
        <f>SUMIFS(#REF!,#REF!,C129,#REF!, SEN!L129)</f>
        <v>#REF!</v>
      </c>
      <c r="G129" s="70" t="s">
        <v>1227</v>
      </c>
      <c r="H129" s="70" t="s">
        <v>1688</v>
      </c>
      <c r="I129" t="str">
        <f t="shared" si="61"/>
        <v>various/516500</v>
      </c>
      <c r="J129">
        <f>VLOOKUP(C129,Schools!$A:$Z,9,0)</f>
        <v>145169</v>
      </c>
      <c r="K129" s="70" t="s">
        <v>487</v>
      </c>
      <c r="L129" s="70" t="s">
        <v>381</v>
      </c>
      <c r="M129" s="70" t="s">
        <v>530</v>
      </c>
      <c r="N129" t="str">
        <f>VLOOKUP(C129,Schools!A:D,4,0)</f>
        <v>Secondary</v>
      </c>
      <c r="O129" s="70" t="s">
        <v>1689</v>
      </c>
      <c r="P129">
        <f t="shared" si="62"/>
        <v>516500</v>
      </c>
      <c r="Q129" s="73" t="e">
        <f>SUMIFS(#REF!,#REF!,$C129,#REF!,$L129)</f>
        <v>#REF!</v>
      </c>
      <c r="R129" s="73" t="e">
        <f>SUMIFS(#REF!,#REF!,$C129,#REF!,$L129)</f>
        <v>#REF!</v>
      </c>
      <c r="S129" s="73" t="e">
        <f>SUMIFS(#REF!,#REF!,$C129,#REF!,$L129)</f>
        <v>#REF!</v>
      </c>
      <c r="T129" s="73" t="e">
        <f>SUMIFS(#REF!,#REF!,$C129,#REF!,$L129)</f>
        <v>#REF!</v>
      </c>
      <c r="U129" s="73" t="e">
        <f>SUMIFS(#REF!,#REF!,$C129,#REF!,$L129)</f>
        <v>#REF!</v>
      </c>
      <c r="V129" s="73" t="e">
        <f>SUMIFS(#REF!,#REF!,$C129,#REF!,$L129)</f>
        <v>#REF!</v>
      </c>
      <c r="W129" s="73" t="e">
        <f>SUMIFS(#REF!,#REF!,$C129,#REF!,$L129)</f>
        <v>#REF!</v>
      </c>
      <c r="X129" s="73" t="e">
        <f>SUMIFS(#REF!,#REF!,$C129,#REF!,$L129)</f>
        <v>#REF!</v>
      </c>
      <c r="Y129" s="73" t="e">
        <f>SUMIFS(#REF!,#REF!,$C129,#REF!,$L129)</f>
        <v>#REF!</v>
      </c>
      <c r="Z129" s="73" t="e">
        <f>SUMIFS(#REF!,#REF!,$C129,#REF!,$L129)</f>
        <v>#REF!</v>
      </c>
      <c r="AA129" s="73" t="e">
        <f>SUMIFS(#REF!,#REF!,$C129,#REF!,$L129)</f>
        <v>#REF!</v>
      </c>
      <c r="AB129" s="73" t="e">
        <f>SUMIFS(#REF!,#REF!,$C129,#REF!,$L129)</f>
        <v>#REF!</v>
      </c>
      <c r="AC129" s="47" t="e">
        <f t="shared" si="75"/>
        <v>#REF!</v>
      </c>
      <c r="AD129" s="47" t="e">
        <f t="shared" si="76"/>
        <v>#REF!</v>
      </c>
      <c r="AE129" s="73" t="e">
        <f>SUMIFS(#REF!,#REF!,$C129,#REF!,$L129)</f>
        <v>#REF!</v>
      </c>
      <c r="AF129" s="73" t="e">
        <f>SUMIFS(#REF!,#REF!,$C129,#REF!,$L129)</f>
        <v>#REF!</v>
      </c>
      <c r="AG129" s="73" t="e">
        <f>SUMIFS(#REF!,#REF!,$C129,#REF!,$L129)</f>
        <v>#REF!</v>
      </c>
      <c r="AJ129" s="70" t="s">
        <v>1687</v>
      </c>
      <c r="AK129" t="e">
        <f t="shared" si="77"/>
        <v>#REF!</v>
      </c>
      <c r="AL129" s="6" t="e">
        <f t="shared" si="87"/>
        <v>#REF!</v>
      </c>
      <c r="AM129" s="6" t="e">
        <f t="shared" si="87"/>
        <v>#REF!</v>
      </c>
      <c r="AN129" s="6" t="e">
        <f t="shared" si="87"/>
        <v>#REF!</v>
      </c>
      <c r="AO129" s="6" t="e">
        <f t="shared" si="87"/>
        <v>#REF!</v>
      </c>
      <c r="AP129" s="6" t="e">
        <f t="shared" si="87"/>
        <v>#REF!</v>
      </c>
      <c r="AQ129" s="6" t="e">
        <f t="shared" si="87"/>
        <v>#REF!</v>
      </c>
      <c r="AR129" s="6" t="e">
        <f t="shared" si="87"/>
        <v>#REF!</v>
      </c>
      <c r="AS129" s="6" t="e">
        <f t="shared" si="87"/>
        <v>#REF!</v>
      </c>
      <c r="AT129" s="6" t="e">
        <f t="shared" si="87"/>
        <v>#REF!</v>
      </c>
      <c r="AU129" s="6" t="e">
        <f t="shared" si="87"/>
        <v>#REF!</v>
      </c>
      <c r="AV129" s="6" t="e">
        <f t="shared" si="87"/>
        <v>#REF!</v>
      </c>
      <c r="AW129" s="6" t="e">
        <f t="shared" si="87"/>
        <v>#REF!</v>
      </c>
      <c r="AX129" t="e">
        <f t="shared" si="78"/>
        <v>#REF!</v>
      </c>
      <c r="AY129" s="6" t="e">
        <f t="shared" si="88"/>
        <v>#REF!</v>
      </c>
      <c r="AZ129" s="48" t="e">
        <f t="shared" si="79"/>
        <v>#REF!</v>
      </c>
      <c r="BA129" s="74" t="e">
        <f t="shared" si="80"/>
        <v>#REF!</v>
      </c>
      <c r="BD129" s="3" t="str">
        <f>VLOOKUP(C129,Schools!A:Q,17,0)</f>
        <v>Academy</v>
      </c>
      <c r="BE129" s="47" t="e">
        <f t="shared" si="81"/>
        <v>#REF!</v>
      </c>
      <c r="BF129" s="47" t="e">
        <f t="shared" si="82"/>
        <v>#REF!</v>
      </c>
      <c r="BG129" s="47" t="e">
        <f t="shared" si="83"/>
        <v>#REF!</v>
      </c>
      <c r="BH129" s="47" t="e">
        <f t="shared" si="84"/>
        <v>#REF!</v>
      </c>
      <c r="BI129" s="48" t="e">
        <f t="shared" si="64"/>
        <v>#REF!</v>
      </c>
      <c r="BJ129" s="47" t="e">
        <f t="shared" si="85"/>
        <v>#REF!</v>
      </c>
      <c r="BK129" s="6" t="e">
        <f t="shared" si="89"/>
        <v>#REF!</v>
      </c>
      <c r="BL129" s="47" t="e">
        <f t="shared" si="66"/>
        <v>#REF!</v>
      </c>
      <c r="BM129" s="1" t="e">
        <f t="shared" si="67"/>
        <v>#REF!</v>
      </c>
      <c r="BN129" s="47" t="e">
        <f t="shared" si="68"/>
        <v>#REF!</v>
      </c>
      <c r="BO129" s="1" t="e">
        <f t="shared" si="69"/>
        <v>#REF!</v>
      </c>
      <c r="BP129" s="48" t="e">
        <f t="shared" si="70"/>
        <v>#REF!</v>
      </c>
      <c r="BQ129" s="48" t="e">
        <f t="shared" si="86"/>
        <v>#REF!</v>
      </c>
      <c r="BR129" t="e">
        <f t="shared" si="71"/>
        <v>#REF!</v>
      </c>
    </row>
    <row r="130" spans="1:70" x14ac:dyDescent="0.25">
      <c r="A130" t="str">
        <f t="shared" si="60"/>
        <v>High Needs topups</v>
      </c>
      <c r="B130" s="71">
        <v>44026</v>
      </c>
      <c r="C130" s="70">
        <f>Schools!A121</f>
        <v>3024752</v>
      </c>
      <c r="D130" t="str">
        <f>VLOOKUP(C130,Schools!A:B,2,0)</f>
        <v>Henrietta Barnett School</v>
      </c>
      <c r="E130" t="str">
        <f>VLOOKUP(C130,Schools!$A:$Z,3,0)</f>
        <v>A</v>
      </c>
      <c r="F130" s="72" t="e">
        <f>SUMIFS(#REF!,#REF!,C130,#REF!, SEN!L130)</f>
        <v>#REF!</v>
      </c>
      <c r="G130" s="70" t="s">
        <v>1227</v>
      </c>
      <c r="H130" s="70" t="s">
        <v>1688</v>
      </c>
      <c r="I130" t="str">
        <f t="shared" si="61"/>
        <v>various/516500</v>
      </c>
      <c r="J130">
        <f>VLOOKUP(C130,Schools!$A:$Z,9,0)</f>
        <v>147243</v>
      </c>
      <c r="K130" s="70" t="s">
        <v>487</v>
      </c>
      <c r="L130" s="70" t="s">
        <v>381</v>
      </c>
      <c r="M130" s="70" t="s">
        <v>530</v>
      </c>
      <c r="N130" t="str">
        <f>VLOOKUP(C130,Schools!A:D,4,0)</f>
        <v>Secondary</v>
      </c>
      <c r="O130" s="70" t="s">
        <v>1689</v>
      </c>
      <c r="P130">
        <f t="shared" si="62"/>
        <v>516500</v>
      </c>
      <c r="Q130" s="73" t="e">
        <f>SUMIFS(#REF!,#REF!,$C130,#REF!,$L130)</f>
        <v>#REF!</v>
      </c>
      <c r="R130" s="73" t="e">
        <f>SUMIFS(#REF!,#REF!,$C130,#REF!,$L130)</f>
        <v>#REF!</v>
      </c>
      <c r="S130" s="73" t="e">
        <f>SUMIFS(#REF!,#REF!,$C130,#REF!,$L130)</f>
        <v>#REF!</v>
      </c>
      <c r="T130" s="73" t="e">
        <f>SUMIFS(#REF!,#REF!,$C130,#REF!,$L130)</f>
        <v>#REF!</v>
      </c>
      <c r="U130" s="73" t="e">
        <f>SUMIFS(#REF!,#REF!,$C130,#REF!,$L130)</f>
        <v>#REF!</v>
      </c>
      <c r="V130" s="73" t="e">
        <f>SUMIFS(#REF!,#REF!,$C130,#REF!,$L130)</f>
        <v>#REF!</v>
      </c>
      <c r="W130" s="73" t="e">
        <f>SUMIFS(#REF!,#REF!,$C130,#REF!,$L130)</f>
        <v>#REF!</v>
      </c>
      <c r="X130" s="73" t="e">
        <f>SUMIFS(#REF!,#REF!,$C130,#REF!,$L130)</f>
        <v>#REF!</v>
      </c>
      <c r="Y130" s="73" t="e">
        <f>SUMIFS(#REF!,#REF!,$C130,#REF!,$L130)</f>
        <v>#REF!</v>
      </c>
      <c r="Z130" s="73" t="e">
        <f>SUMIFS(#REF!,#REF!,$C130,#REF!,$L130)</f>
        <v>#REF!</v>
      </c>
      <c r="AA130" s="73" t="e">
        <f>SUMIFS(#REF!,#REF!,$C130,#REF!,$L130)</f>
        <v>#REF!</v>
      </c>
      <c r="AB130" s="73" t="e">
        <f>SUMIFS(#REF!,#REF!,$C130,#REF!,$L130)</f>
        <v>#REF!</v>
      </c>
      <c r="AC130" s="47" t="e">
        <f t="shared" si="75"/>
        <v>#REF!</v>
      </c>
      <c r="AD130" s="47" t="e">
        <f t="shared" si="76"/>
        <v>#REF!</v>
      </c>
      <c r="AE130" s="73" t="e">
        <f>SUMIFS(#REF!,#REF!,$C130,#REF!,$L130)</f>
        <v>#REF!</v>
      </c>
      <c r="AF130" s="73" t="e">
        <f>SUMIFS(#REF!,#REF!,$C130,#REF!,$L130)</f>
        <v>#REF!</v>
      </c>
      <c r="AG130" s="73" t="e">
        <f>SUMIFS(#REF!,#REF!,$C130,#REF!,$L130)</f>
        <v>#REF!</v>
      </c>
      <c r="AJ130" s="70" t="s">
        <v>1687</v>
      </c>
      <c r="AK130" t="e">
        <f t="shared" si="77"/>
        <v>#REF!</v>
      </c>
      <c r="AL130" s="6" t="e">
        <f t="shared" ref="AL130:AW139" si="90">ROUND($F130*AL$18,2)*$AK130</f>
        <v>#REF!</v>
      </c>
      <c r="AM130" s="6" t="e">
        <f t="shared" si="90"/>
        <v>#REF!</v>
      </c>
      <c r="AN130" s="6" t="e">
        <f t="shared" si="90"/>
        <v>#REF!</v>
      </c>
      <c r="AO130" s="6" t="e">
        <f t="shared" si="90"/>
        <v>#REF!</v>
      </c>
      <c r="AP130" s="6" t="e">
        <f t="shared" si="90"/>
        <v>#REF!</v>
      </c>
      <c r="AQ130" s="6" t="e">
        <f t="shared" si="90"/>
        <v>#REF!</v>
      </c>
      <c r="AR130" s="6" t="e">
        <f t="shared" si="90"/>
        <v>#REF!</v>
      </c>
      <c r="AS130" s="6" t="e">
        <f t="shared" si="90"/>
        <v>#REF!</v>
      </c>
      <c r="AT130" s="6" t="e">
        <f t="shared" si="90"/>
        <v>#REF!</v>
      </c>
      <c r="AU130" s="6" t="e">
        <f t="shared" si="90"/>
        <v>#REF!</v>
      </c>
      <c r="AV130" s="6" t="e">
        <f t="shared" si="90"/>
        <v>#REF!</v>
      </c>
      <c r="AW130" s="6" t="e">
        <f t="shared" si="90"/>
        <v>#REF!</v>
      </c>
      <c r="AX130" t="e">
        <f t="shared" si="78"/>
        <v>#REF!</v>
      </c>
      <c r="AY130" s="6" t="e">
        <f t="shared" si="88"/>
        <v>#REF!</v>
      </c>
      <c r="AZ130" s="48" t="e">
        <f t="shared" si="79"/>
        <v>#REF!</v>
      </c>
      <c r="BA130" s="74" t="e">
        <f t="shared" si="80"/>
        <v>#REF!</v>
      </c>
      <c r="BD130" s="3" t="str">
        <f>VLOOKUP(C130,Schools!A:Q,17,0)</f>
        <v>Academy</v>
      </c>
      <c r="BE130" s="47" t="e">
        <f t="shared" si="81"/>
        <v>#REF!</v>
      </c>
      <c r="BF130" s="47" t="e">
        <f t="shared" si="82"/>
        <v>#REF!</v>
      </c>
      <c r="BG130" s="47" t="e">
        <f t="shared" si="83"/>
        <v>#REF!</v>
      </c>
      <c r="BH130" s="47" t="e">
        <f t="shared" si="84"/>
        <v>#REF!</v>
      </c>
      <c r="BI130" s="48" t="e">
        <f t="shared" si="64"/>
        <v>#REF!</v>
      </c>
      <c r="BJ130" s="47" t="e">
        <f t="shared" si="85"/>
        <v>#REF!</v>
      </c>
      <c r="BK130" s="6" t="e">
        <f t="shared" si="89"/>
        <v>#REF!</v>
      </c>
      <c r="BL130" s="47" t="e">
        <f t="shared" si="66"/>
        <v>#REF!</v>
      </c>
      <c r="BM130" s="1" t="e">
        <f t="shared" si="67"/>
        <v>#REF!</v>
      </c>
      <c r="BN130" s="47" t="e">
        <f t="shared" si="68"/>
        <v>#REF!</v>
      </c>
      <c r="BO130" s="1" t="e">
        <f t="shared" si="69"/>
        <v>#REF!</v>
      </c>
      <c r="BP130" s="48" t="e">
        <f t="shared" si="70"/>
        <v>#REF!</v>
      </c>
      <c r="BQ130" s="48" t="e">
        <f t="shared" si="86"/>
        <v>#REF!</v>
      </c>
      <c r="BR130" t="e">
        <f t="shared" si="71"/>
        <v>#REF!</v>
      </c>
    </row>
    <row r="131" spans="1:70" x14ac:dyDescent="0.25">
      <c r="A131" t="str">
        <f t="shared" si="60"/>
        <v>High Needs topups</v>
      </c>
      <c r="B131" s="71">
        <v>44026</v>
      </c>
      <c r="C131" s="70">
        <f>Schools!A122</f>
        <v>3025427</v>
      </c>
      <c r="D131" t="str">
        <f>VLOOKUP(C131,Schools!A:B,2,0)</f>
        <v>JCoSS</v>
      </c>
      <c r="E131" t="str">
        <f>VLOOKUP(C131,Schools!$A:$Z,3,0)</f>
        <v>M</v>
      </c>
      <c r="F131" s="72" t="e">
        <f>SUMIFS(#REF!,#REF!,C131,#REF!, SEN!L131)</f>
        <v>#REF!</v>
      </c>
      <c r="G131" s="70" t="s">
        <v>1227</v>
      </c>
      <c r="H131" s="70" t="s">
        <v>1688</v>
      </c>
      <c r="I131" t="str">
        <f t="shared" si="61"/>
        <v>various/543965</v>
      </c>
      <c r="J131">
        <f>VLOOKUP(C131,Schools!$A:$Z,9,0)</f>
        <v>400140</v>
      </c>
      <c r="K131" s="70" t="s">
        <v>487</v>
      </c>
      <c r="L131" s="70" t="s">
        <v>381</v>
      </c>
      <c r="M131" s="70" t="s">
        <v>530</v>
      </c>
      <c r="N131" t="str">
        <f>VLOOKUP(C131,Schools!A:D,4,0)</f>
        <v>Secondary</v>
      </c>
      <c r="O131" s="70" t="s">
        <v>1689</v>
      </c>
      <c r="P131">
        <f t="shared" si="62"/>
        <v>543965</v>
      </c>
      <c r="Q131" s="73" t="e">
        <f>SUMIFS(#REF!,#REF!,$C131,#REF!,$L131)</f>
        <v>#REF!</v>
      </c>
      <c r="R131" s="73" t="e">
        <f>SUMIFS(#REF!,#REF!,$C131,#REF!,$L131)</f>
        <v>#REF!</v>
      </c>
      <c r="S131" s="73" t="e">
        <f>SUMIFS(#REF!,#REF!,$C131,#REF!,$L131)</f>
        <v>#REF!</v>
      </c>
      <c r="T131" s="73" t="e">
        <f>SUMIFS(#REF!,#REF!,$C131,#REF!,$L131)</f>
        <v>#REF!</v>
      </c>
      <c r="U131" s="73" t="e">
        <f>SUMIFS(#REF!,#REF!,$C131,#REF!,$L131)</f>
        <v>#REF!</v>
      </c>
      <c r="V131" s="73" t="e">
        <f>SUMIFS(#REF!,#REF!,$C131,#REF!,$L131)</f>
        <v>#REF!</v>
      </c>
      <c r="W131" s="73" t="e">
        <f>SUMIFS(#REF!,#REF!,$C131,#REF!,$L131)</f>
        <v>#REF!</v>
      </c>
      <c r="X131" s="73" t="e">
        <f>SUMIFS(#REF!,#REF!,$C131,#REF!,$L131)</f>
        <v>#REF!</v>
      </c>
      <c r="Y131" s="73" t="e">
        <f>SUMIFS(#REF!,#REF!,$C131,#REF!,$L131)</f>
        <v>#REF!</v>
      </c>
      <c r="Z131" s="73" t="e">
        <f>SUMIFS(#REF!,#REF!,$C131,#REF!,$L131)</f>
        <v>#REF!</v>
      </c>
      <c r="AA131" s="73" t="e">
        <f>SUMIFS(#REF!,#REF!,$C131,#REF!,$L131)</f>
        <v>#REF!</v>
      </c>
      <c r="AB131" s="73" t="e">
        <f>SUMIFS(#REF!,#REF!,$C131,#REF!,$L131)</f>
        <v>#REF!</v>
      </c>
      <c r="AC131" s="47" t="e">
        <f t="shared" si="75"/>
        <v>#REF!</v>
      </c>
      <c r="AD131" s="47" t="e">
        <f t="shared" si="76"/>
        <v>#REF!</v>
      </c>
      <c r="AE131" s="73" t="e">
        <f>SUMIFS(#REF!,#REF!,$C131,#REF!,$L131)</f>
        <v>#REF!</v>
      </c>
      <c r="AF131" s="73" t="e">
        <f>SUMIFS(#REF!,#REF!,$C131,#REF!,$L131)</f>
        <v>#REF!</v>
      </c>
      <c r="AG131" s="73" t="e">
        <f>SUMIFS(#REF!,#REF!,$C131,#REF!,$L131)</f>
        <v>#REF!</v>
      </c>
      <c r="AJ131" s="70" t="s">
        <v>1687</v>
      </c>
      <c r="AK131" t="e">
        <f t="shared" si="77"/>
        <v>#REF!</v>
      </c>
      <c r="AL131" s="6" t="e">
        <f t="shared" si="90"/>
        <v>#REF!</v>
      </c>
      <c r="AM131" s="6" t="e">
        <f t="shared" si="90"/>
        <v>#REF!</v>
      </c>
      <c r="AN131" s="6" t="e">
        <f t="shared" si="90"/>
        <v>#REF!</v>
      </c>
      <c r="AO131" s="6" t="e">
        <f t="shared" si="90"/>
        <v>#REF!</v>
      </c>
      <c r="AP131" s="6" t="e">
        <f t="shared" si="90"/>
        <v>#REF!</v>
      </c>
      <c r="AQ131" s="6" t="e">
        <f t="shared" si="90"/>
        <v>#REF!</v>
      </c>
      <c r="AR131" s="6" t="e">
        <f t="shared" si="90"/>
        <v>#REF!</v>
      </c>
      <c r="AS131" s="6" t="e">
        <f t="shared" si="90"/>
        <v>#REF!</v>
      </c>
      <c r="AT131" s="6" t="e">
        <f t="shared" si="90"/>
        <v>#REF!</v>
      </c>
      <c r="AU131" s="6" t="e">
        <f t="shared" si="90"/>
        <v>#REF!</v>
      </c>
      <c r="AV131" s="6" t="e">
        <f t="shared" si="90"/>
        <v>#REF!</v>
      </c>
      <c r="AW131" s="6" t="e">
        <f t="shared" si="90"/>
        <v>#REF!</v>
      </c>
      <c r="AX131" t="e">
        <f t="shared" si="78"/>
        <v>#REF!</v>
      </c>
      <c r="AY131" s="6" t="e">
        <f t="shared" si="88"/>
        <v>#REF!</v>
      </c>
      <c r="AZ131" s="48" t="e">
        <f t="shared" si="79"/>
        <v>#REF!</v>
      </c>
      <c r="BA131" s="74" t="e">
        <f t="shared" si="80"/>
        <v>#REF!</v>
      </c>
      <c r="BD131" s="3" t="str">
        <f>VLOOKUP(C131,Schools!A:Q,17,0)</f>
        <v>D</v>
      </c>
      <c r="BE131" s="47" t="e">
        <f t="shared" si="81"/>
        <v>#REF!</v>
      </c>
      <c r="BF131" s="47" t="e">
        <f t="shared" si="82"/>
        <v>#REF!</v>
      </c>
      <c r="BG131" s="47" t="e">
        <f t="shared" si="83"/>
        <v>#REF!</v>
      </c>
      <c r="BH131" s="47" t="e">
        <f t="shared" si="84"/>
        <v>#REF!</v>
      </c>
      <c r="BI131" s="48" t="e">
        <f t="shared" si="64"/>
        <v>#REF!</v>
      </c>
      <c r="BJ131" s="47" t="e">
        <f t="shared" si="85"/>
        <v>#REF!</v>
      </c>
      <c r="BK131" s="6" t="e">
        <f t="shared" si="89"/>
        <v>#REF!</v>
      </c>
      <c r="BL131" s="47" t="e">
        <f t="shared" si="66"/>
        <v>#REF!</v>
      </c>
      <c r="BM131" s="1" t="e">
        <f t="shared" si="67"/>
        <v>#REF!</v>
      </c>
      <c r="BN131" s="47" t="e">
        <f t="shared" si="68"/>
        <v>#REF!</v>
      </c>
      <c r="BO131" s="1" t="e">
        <f t="shared" si="69"/>
        <v>#REF!</v>
      </c>
      <c r="BP131" s="48" t="e">
        <f t="shared" si="70"/>
        <v>#REF!</v>
      </c>
      <c r="BQ131" s="48" t="e">
        <f t="shared" si="86"/>
        <v>#REF!</v>
      </c>
      <c r="BR131" t="e">
        <f t="shared" si="71"/>
        <v>#REF!</v>
      </c>
    </row>
    <row r="132" spans="1:70" x14ac:dyDescent="0.25">
      <c r="A132" t="str">
        <f t="shared" si="60"/>
        <v>High Needs topups</v>
      </c>
      <c r="B132" s="71">
        <v>44026</v>
      </c>
      <c r="C132" s="70">
        <f>Schools!A123</f>
        <v>3024004</v>
      </c>
      <c r="D132" t="str">
        <f>VLOOKUP(C132,Schools!A:B,2,0)</f>
        <v>Menorah High School (Girls)</v>
      </c>
      <c r="E132" t="str">
        <f>VLOOKUP(C132,Schools!$A:$Z,3,0)</f>
        <v>M</v>
      </c>
      <c r="F132" s="72" t="e">
        <f>SUMIFS(#REF!,#REF!,C132,#REF!, SEN!L132)</f>
        <v>#REF!</v>
      </c>
      <c r="G132" s="70" t="s">
        <v>1227</v>
      </c>
      <c r="H132" s="70" t="s">
        <v>1688</v>
      </c>
      <c r="I132" t="str">
        <f t="shared" si="61"/>
        <v>various/543965</v>
      </c>
      <c r="J132">
        <f>VLOOKUP(C132,Schools!$A:$Z,9,0)</f>
        <v>107953</v>
      </c>
      <c r="K132" s="70" t="s">
        <v>487</v>
      </c>
      <c r="L132" s="70" t="s">
        <v>381</v>
      </c>
      <c r="M132" s="70" t="s">
        <v>530</v>
      </c>
      <c r="N132" t="str">
        <f>VLOOKUP(C132,Schools!A:D,4,0)</f>
        <v>Secondary</v>
      </c>
      <c r="O132" s="70" t="s">
        <v>1689</v>
      </c>
      <c r="P132">
        <f t="shared" si="62"/>
        <v>543965</v>
      </c>
      <c r="Q132" s="73" t="e">
        <f>SUMIFS(#REF!,#REF!,$C132,#REF!,$L132)</f>
        <v>#REF!</v>
      </c>
      <c r="R132" s="73" t="e">
        <f>SUMIFS(#REF!,#REF!,$C132,#REF!,$L132)</f>
        <v>#REF!</v>
      </c>
      <c r="S132" s="73" t="e">
        <f>SUMIFS(#REF!,#REF!,$C132,#REF!,$L132)</f>
        <v>#REF!</v>
      </c>
      <c r="T132" s="73" t="e">
        <f>SUMIFS(#REF!,#REF!,$C132,#REF!,$L132)</f>
        <v>#REF!</v>
      </c>
      <c r="U132" s="73" t="e">
        <f>SUMIFS(#REF!,#REF!,$C132,#REF!,$L132)</f>
        <v>#REF!</v>
      </c>
      <c r="V132" s="73" t="e">
        <f>SUMIFS(#REF!,#REF!,$C132,#REF!,$L132)</f>
        <v>#REF!</v>
      </c>
      <c r="W132" s="73" t="e">
        <f>SUMIFS(#REF!,#REF!,$C132,#REF!,$L132)</f>
        <v>#REF!</v>
      </c>
      <c r="X132" s="73" t="e">
        <f>SUMIFS(#REF!,#REF!,$C132,#REF!,$L132)</f>
        <v>#REF!</v>
      </c>
      <c r="Y132" s="73" t="e">
        <f>SUMIFS(#REF!,#REF!,$C132,#REF!,$L132)</f>
        <v>#REF!</v>
      </c>
      <c r="Z132" s="73" t="e">
        <f>SUMIFS(#REF!,#REF!,$C132,#REF!,$L132)</f>
        <v>#REF!</v>
      </c>
      <c r="AA132" s="73" t="e">
        <f>SUMIFS(#REF!,#REF!,$C132,#REF!,$L132)</f>
        <v>#REF!</v>
      </c>
      <c r="AB132" s="73" t="e">
        <f>SUMIFS(#REF!,#REF!,$C132,#REF!,$L132)</f>
        <v>#REF!</v>
      </c>
      <c r="AC132" s="47" t="e">
        <f t="shared" si="75"/>
        <v>#REF!</v>
      </c>
      <c r="AD132" s="47" t="e">
        <f t="shared" si="76"/>
        <v>#REF!</v>
      </c>
      <c r="AE132" s="73" t="e">
        <f>SUMIFS(#REF!,#REF!,$C132,#REF!,$L132)</f>
        <v>#REF!</v>
      </c>
      <c r="AF132" s="73" t="e">
        <f>SUMIFS(#REF!,#REF!,$C132,#REF!,$L132)</f>
        <v>#REF!</v>
      </c>
      <c r="AG132" s="73" t="e">
        <f>SUMIFS(#REF!,#REF!,$C132,#REF!,$L132)</f>
        <v>#REF!</v>
      </c>
      <c r="AJ132" s="70" t="s">
        <v>1687</v>
      </c>
      <c r="AK132" t="e">
        <f t="shared" si="77"/>
        <v>#REF!</v>
      </c>
      <c r="AL132" s="6" t="e">
        <f t="shared" si="90"/>
        <v>#REF!</v>
      </c>
      <c r="AM132" s="6" t="e">
        <f t="shared" si="90"/>
        <v>#REF!</v>
      </c>
      <c r="AN132" s="6" t="e">
        <f t="shared" si="90"/>
        <v>#REF!</v>
      </c>
      <c r="AO132" s="6" t="e">
        <f t="shared" si="90"/>
        <v>#REF!</v>
      </c>
      <c r="AP132" s="6" t="e">
        <f t="shared" si="90"/>
        <v>#REF!</v>
      </c>
      <c r="AQ132" s="6" t="e">
        <f t="shared" si="90"/>
        <v>#REF!</v>
      </c>
      <c r="AR132" s="6" t="e">
        <f t="shared" si="90"/>
        <v>#REF!</v>
      </c>
      <c r="AS132" s="6" t="e">
        <f t="shared" si="90"/>
        <v>#REF!</v>
      </c>
      <c r="AT132" s="6" t="e">
        <f t="shared" si="90"/>
        <v>#REF!</v>
      </c>
      <c r="AU132" s="6" t="e">
        <f t="shared" si="90"/>
        <v>#REF!</v>
      </c>
      <c r="AV132" s="6" t="e">
        <f t="shared" si="90"/>
        <v>#REF!</v>
      </c>
      <c r="AW132" s="6" t="e">
        <f t="shared" si="90"/>
        <v>#REF!</v>
      </c>
      <c r="AX132" t="e">
        <f t="shared" si="78"/>
        <v>#REF!</v>
      </c>
      <c r="AY132" s="6" t="e">
        <f t="shared" si="88"/>
        <v>#REF!</v>
      </c>
      <c r="AZ132" s="48" t="e">
        <f t="shared" si="79"/>
        <v>#REF!</v>
      </c>
      <c r="BA132" s="74" t="e">
        <f t="shared" si="80"/>
        <v>#REF!</v>
      </c>
      <c r="BD132" s="3" t="str">
        <f>VLOOKUP(C132,Schools!A:Q,17,0)</f>
        <v>D</v>
      </c>
      <c r="BE132" s="47" t="e">
        <f t="shared" si="81"/>
        <v>#REF!</v>
      </c>
      <c r="BF132" s="47" t="e">
        <f t="shared" si="82"/>
        <v>#REF!</v>
      </c>
      <c r="BG132" s="47" t="e">
        <f t="shared" si="83"/>
        <v>#REF!</v>
      </c>
      <c r="BH132" s="47" t="e">
        <f t="shared" si="84"/>
        <v>#REF!</v>
      </c>
      <c r="BI132" s="48" t="e">
        <f t="shared" si="64"/>
        <v>#REF!</v>
      </c>
      <c r="BJ132" s="47" t="e">
        <f t="shared" si="85"/>
        <v>#REF!</v>
      </c>
      <c r="BK132" s="6" t="e">
        <f t="shared" si="89"/>
        <v>#REF!</v>
      </c>
      <c r="BL132" s="47" t="e">
        <f t="shared" si="66"/>
        <v>#REF!</v>
      </c>
      <c r="BM132" s="1" t="e">
        <f t="shared" si="67"/>
        <v>#REF!</v>
      </c>
      <c r="BN132" s="47" t="e">
        <f t="shared" si="68"/>
        <v>#REF!</v>
      </c>
      <c r="BO132" s="1" t="e">
        <f t="shared" si="69"/>
        <v>#REF!</v>
      </c>
      <c r="BP132" s="48" t="e">
        <f t="shared" si="70"/>
        <v>#REF!</v>
      </c>
      <c r="BQ132" s="48" t="e">
        <f t="shared" si="86"/>
        <v>#REF!</v>
      </c>
      <c r="BR132" t="e">
        <f t="shared" si="71"/>
        <v>#REF!</v>
      </c>
    </row>
    <row r="133" spans="1:70" x14ac:dyDescent="0.25">
      <c r="A133" t="str">
        <f t="shared" si="60"/>
        <v>High Needs topups</v>
      </c>
      <c r="B133" s="71">
        <v>44026</v>
      </c>
      <c r="C133" s="70">
        <f>Schools!A124</f>
        <v>3025402</v>
      </c>
      <c r="D133" t="str">
        <f>VLOOKUP(C133,Schools!A:B,2,0)</f>
        <v>Mill Hill County High School</v>
      </c>
      <c r="E133" t="str">
        <f>VLOOKUP(C133,Schools!$A:$Z,3,0)</f>
        <v>A</v>
      </c>
      <c r="F133" s="72" t="e">
        <f>SUMIFS(#REF!,#REF!,C133,#REF!, SEN!L133)</f>
        <v>#REF!</v>
      </c>
      <c r="G133" s="70" t="s">
        <v>1227</v>
      </c>
      <c r="H133" s="70" t="s">
        <v>1688</v>
      </c>
      <c r="I133" t="str">
        <f t="shared" si="61"/>
        <v>various/516500</v>
      </c>
      <c r="J133">
        <f>VLOOKUP(C133,Schools!$A:$Z,9,0)</f>
        <v>144069</v>
      </c>
      <c r="K133" s="70" t="s">
        <v>487</v>
      </c>
      <c r="L133" s="70" t="s">
        <v>381</v>
      </c>
      <c r="M133" s="70" t="s">
        <v>530</v>
      </c>
      <c r="N133" t="str">
        <f>VLOOKUP(C133,Schools!A:D,4,0)</f>
        <v>Secondary</v>
      </c>
      <c r="O133" s="70" t="s">
        <v>1689</v>
      </c>
      <c r="P133">
        <f t="shared" si="62"/>
        <v>516500</v>
      </c>
      <c r="Q133" s="73" t="e">
        <f>SUMIFS(#REF!,#REF!,$C133,#REF!,$L133)</f>
        <v>#REF!</v>
      </c>
      <c r="R133" s="73" t="e">
        <f>SUMIFS(#REF!,#REF!,$C133,#REF!,$L133)</f>
        <v>#REF!</v>
      </c>
      <c r="S133" s="73" t="e">
        <f>SUMIFS(#REF!,#REF!,$C133,#REF!,$L133)</f>
        <v>#REF!</v>
      </c>
      <c r="T133" s="73" t="e">
        <f>SUMIFS(#REF!,#REF!,$C133,#REF!,$L133)</f>
        <v>#REF!</v>
      </c>
      <c r="U133" s="73" t="e">
        <f>SUMIFS(#REF!,#REF!,$C133,#REF!,$L133)</f>
        <v>#REF!</v>
      </c>
      <c r="V133" s="73" t="e">
        <f>SUMIFS(#REF!,#REF!,$C133,#REF!,$L133)</f>
        <v>#REF!</v>
      </c>
      <c r="W133" s="73" t="e">
        <f>SUMIFS(#REF!,#REF!,$C133,#REF!,$L133)</f>
        <v>#REF!</v>
      </c>
      <c r="X133" s="73" t="e">
        <f>SUMIFS(#REF!,#REF!,$C133,#REF!,$L133)</f>
        <v>#REF!</v>
      </c>
      <c r="Y133" s="73" t="e">
        <f>SUMIFS(#REF!,#REF!,$C133,#REF!,$L133)</f>
        <v>#REF!</v>
      </c>
      <c r="Z133" s="73" t="e">
        <f>SUMIFS(#REF!,#REF!,$C133,#REF!,$L133)</f>
        <v>#REF!</v>
      </c>
      <c r="AA133" s="73" t="e">
        <f>SUMIFS(#REF!,#REF!,$C133,#REF!,$L133)</f>
        <v>#REF!</v>
      </c>
      <c r="AB133" s="73" t="e">
        <f>SUMIFS(#REF!,#REF!,$C133,#REF!,$L133)</f>
        <v>#REF!</v>
      </c>
      <c r="AC133" s="47" t="e">
        <f t="shared" si="75"/>
        <v>#REF!</v>
      </c>
      <c r="AD133" s="47" t="e">
        <f t="shared" si="76"/>
        <v>#REF!</v>
      </c>
      <c r="AE133" s="73" t="e">
        <f>SUMIFS(#REF!,#REF!,$C133,#REF!,$L133)</f>
        <v>#REF!</v>
      </c>
      <c r="AF133" s="73" t="e">
        <f>SUMIFS(#REF!,#REF!,$C133,#REF!,$L133)</f>
        <v>#REF!</v>
      </c>
      <c r="AG133" s="73" t="e">
        <f>SUMIFS(#REF!,#REF!,$C133,#REF!,$L133)</f>
        <v>#REF!</v>
      </c>
      <c r="AJ133" s="70" t="s">
        <v>1687</v>
      </c>
      <c r="AK133" t="e">
        <f t="shared" si="77"/>
        <v>#REF!</v>
      </c>
      <c r="AL133" s="6" t="e">
        <f t="shared" si="90"/>
        <v>#REF!</v>
      </c>
      <c r="AM133" s="6" t="e">
        <f t="shared" si="90"/>
        <v>#REF!</v>
      </c>
      <c r="AN133" s="6" t="e">
        <f t="shared" si="90"/>
        <v>#REF!</v>
      </c>
      <c r="AO133" s="6" t="e">
        <f t="shared" si="90"/>
        <v>#REF!</v>
      </c>
      <c r="AP133" s="6" t="e">
        <f t="shared" si="90"/>
        <v>#REF!</v>
      </c>
      <c r="AQ133" s="6" t="e">
        <f t="shared" si="90"/>
        <v>#REF!</v>
      </c>
      <c r="AR133" s="6" t="e">
        <f t="shared" si="90"/>
        <v>#REF!</v>
      </c>
      <c r="AS133" s="6" t="e">
        <f t="shared" si="90"/>
        <v>#REF!</v>
      </c>
      <c r="AT133" s="6" t="e">
        <f t="shared" si="90"/>
        <v>#REF!</v>
      </c>
      <c r="AU133" s="6" t="e">
        <f t="shared" si="90"/>
        <v>#REF!</v>
      </c>
      <c r="AV133" s="6" t="e">
        <f t="shared" si="90"/>
        <v>#REF!</v>
      </c>
      <c r="AW133" s="6" t="e">
        <f t="shared" si="90"/>
        <v>#REF!</v>
      </c>
      <c r="AX133" t="e">
        <f t="shared" si="78"/>
        <v>#REF!</v>
      </c>
      <c r="AY133" s="6" t="e">
        <f t="shared" si="88"/>
        <v>#REF!</v>
      </c>
      <c r="AZ133" s="48" t="e">
        <f t="shared" si="79"/>
        <v>#REF!</v>
      </c>
      <c r="BA133" s="74" t="e">
        <f t="shared" si="80"/>
        <v>#REF!</v>
      </c>
      <c r="BD133" s="3" t="str">
        <f>VLOOKUP(C133,Schools!A:Q,17,0)</f>
        <v>Academy</v>
      </c>
      <c r="BE133" s="47" t="e">
        <f t="shared" si="81"/>
        <v>#REF!</v>
      </c>
      <c r="BF133" s="47" t="e">
        <f t="shared" si="82"/>
        <v>#REF!</v>
      </c>
      <c r="BG133" s="47" t="e">
        <f t="shared" si="83"/>
        <v>#REF!</v>
      </c>
      <c r="BH133" s="47" t="e">
        <f t="shared" si="84"/>
        <v>#REF!</v>
      </c>
      <c r="BI133" s="48" t="e">
        <f t="shared" si="64"/>
        <v>#REF!</v>
      </c>
      <c r="BJ133" s="47" t="e">
        <f t="shared" si="85"/>
        <v>#REF!</v>
      </c>
      <c r="BK133" s="6" t="e">
        <f t="shared" si="89"/>
        <v>#REF!</v>
      </c>
      <c r="BL133" s="47" t="e">
        <f t="shared" si="66"/>
        <v>#REF!</v>
      </c>
      <c r="BM133" s="1" t="e">
        <f t="shared" si="67"/>
        <v>#REF!</v>
      </c>
      <c r="BN133" s="47" t="e">
        <f t="shared" si="68"/>
        <v>#REF!</v>
      </c>
      <c r="BO133" s="1" t="e">
        <f t="shared" si="69"/>
        <v>#REF!</v>
      </c>
      <c r="BP133" s="48" t="e">
        <f t="shared" si="70"/>
        <v>#REF!</v>
      </c>
      <c r="BQ133" s="48" t="e">
        <f t="shared" si="86"/>
        <v>#REF!</v>
      </c>
      <c r="BR133" t="e">
        <f t="shared" si="71"/>
        <v>#REF!</v>
      </c>
    </row>
    <row r="134" spans="1:70" x14ac:dyDescent="0.25">
      <c r="A134" t="str">
        <f t="shared" si="60"/>
        <v>High Needs topups</v>
      </c>
      <c r="B134" s="71">
        <v>44026</v>
      </c>
      <c r="C134" s="70">
        <f>Schools!A125</f>
        <v>3024208</v>
      </c>
      <c r="D134" t="str">
        <f>VLOOKUP(C134,Schools!A:B,2,0)</f>
        <v>Queen Elizabeth's Girls' School</v>
      </c>
      <c r="E134" t="str">
        <f>VLOOKUP(C134,Schools!$A:$Z,3,0)</f>
        <v>A</v>
      </c>
      <c r="F134" s="72" t="e">
        <f>SUMIFS(#REF!,#REF!,C134,#REF!, SEN!L134)</f>
        <v>#REF!</v>
      </c>
      <c r="G134" s="70" t="s">
        <v>1227</v>
      </c>
      <c r="H134" s="70" t="s">
        <v>1688</v>
      </c>
      <c r="I134" t="str">
        <f t="shared" si="61"/>
        <v>various/516500</v>
      </c>
      <c r="J134">
        <f>VLOOKUP(C134,Schools!$A:$Z,9,0)</f>
        <v>144387</v>
      </c>
      <c r="K134" s="70" t="s">
        <v>487</v>
      </c>
      <c r="L134" s="70" t="s">
        <v>381</v>
      </c>
      <c r="M134" s="70" t="s">
        <v>530</v>
      </c>
      <c r="N134" t="str">
        <f>VLOOKUP(C134,Schools!A:D,4,0)</f>
        <v>Secondary</v>
      </c>
      <c r="O134" s="70" t="s">
        <v>1689</v>
      </c>
      <c r="P134">
        <f t="shared" si="62"/>
        <v>516500</v>
      </c>
      <c r="Q134" s="73" t="e">
        <f>SUMIFS(#REF!,#REF!,$C134,#REF!,$L134)</f>
        <v>#REF!</v>
      </c>
      <c r="R134" s="73" t="e">
        <f>SUMIFS(#REF!,#REF!,$C134,#REF!,$L134)</f>
        <v>#REF!</v>
      </c>
      <c r="S134" s="73" t="e">
        <f>SUMIFS(#REF!,#REF!,$C134,#REF!,$L134)</f>
        <v>#REF!</v>
      </c>
      <c r="T134" s="73" t="e">
        <f>SUMIFS(#REF!,#REF!,$C134,#REF!,$L134)</f>
        <v>#REF!</v>
      </c>
      <c r="U134" s="73" t="e">
        <f>SUMIFS(#REF!,#REF!,$C134,#REF!,$L134)</f>
        <v>#REF!</v>
      </c>
      <c r="V134" s="73" t="e">
        <f>SUMIFS(#REF!,#REF!,$C134,#REF!,$L134)</f>
        <v>#REF!</v>
      </c>
      <c r="W134" s="73" t="e">
        <f>SUMIFS(#REF!,#REF!,$C134,#REF!,$L134)</f>
        <v>#REF!</v>
      </c>
      <c r="X134" s="73" t="e">
        <f>SUMIFS(#REF!,#REF!,$C134,#REF!,$L134)</f>
        <v>#REF!</v>
      </c>
      <c r="Y134" s="73" t="e">
        <f>SUMIFS(#REF!,#REF!,$C134,#REF!,$L134)</f>
        <v>#REF!</v>
      </c>
      <c r="Z134" s="73" t="e">
        <f>SUMIFS(#REF!,#REF!,$C134,#REF!,$L134)</f>
        <v>#REF!</v>
      </c>
      <c r="AA134" s="73" t="e">
        <f>SUMIFS(#REF!,#REF!,$C134,#REF!,$L134)</f>
        <v>#REF!</v>
      </c>
      <c r="AB134" s="73" t="e">
        <f>SUMIFS(#REF!,#REF!,$C134,#REF!,$L134)</f>
        <v>#REF!</v>
      </c>
      <c r="AC134" s="47" t="e">
        <f t="shared" si="75"/>
        <v>#REF!</v>
      </c>
      <c r="AD134" s="47" t="e">
        <f t="shared" si="76"/>
        <v>#REF!</v>
      </c>
      <c r="AE134" s="73" t="e">
        <f>SUMIFS(#REF!,#REF!,$C134,#REF!,$L134)</f>
        <v>#REF!</v>
      </c>
      <c r="AF134" s="73" t="e">
        <f>SUMIFS(#REF!,#REF!,$C134,#REF!,$L134)</f>
        <v>#REF!</v>
      </c>
      <c r="AG134" s="73" t="e">
        <f>SUMIFS(#REF!,#REF!,$C134,#REF!,$L134)</f>
        <v>#REF!</v>
      </c>
      <c r="AJ134" s="70" t="s">
        <v>1687</v>
      </c>
      <c r="AK134" t="e">
        <f t="shared" si="77"/>
        <v>#REF!</v>
      </c>
      <c r="AL134" s="6" t="e">
        <f t="shared" si="90"/>
        <v>#REF!</v>
      </c>
      <c r="AM134" s="6" t="e">
        <f t="shared" si="90"/>
        <v>#REF!</v>
      </c>
      <c r="AN134" s="6" t="e">
        <f t="shared" si="90"/>
        <v>#REF!</v>
      </c>
      <c r="AO134" s="6" t="e">
        <f t="shared" si="90"/>
        <v>#REF!</v>
      </c>
      <c r="AP134" s="6" t="e">
        <f t="shared" si="90"/>
        <v>#REF!</v>
      </c>
      <c r="AQ134" s="6" t="e">
        <f t="shared" si="90"/>
        <v>#REF!</v>
      </c>
      <c r="AR134" s="6" t="e">
        <f t="shared" si="90"/>
        <v>#REF!</v>
      </c>
      <c r="AS134" s="6" t="e">
        <f t="shared" si="90"/>
        <v>#REF!</v>
      </c>
      <c r="AT134" s="6" t="e">
        <f t="shared" si="90"/>
        <v>#REF!</v>
      </c>
      <c r="AU134" s="6" t="e">
        <f t="shared" si="90"/>
        <v>#REF!</v>
      </c>
      <c r="AV134" s="6" t="e">
        <f t="shared" si="90"/>
        <v>#REF!</v>
      </c>
      <c r="AW134" s="6" t="e">
        <f t="shared" si="90"/>
        <v>#REF!</v>
      </c>
      <c r="AX134" t="e">
        <f t="shared" si="78"/>
        <v>#REF!</v>
      </c>
      <c r="AY134" s="6" t="e">
        <f t="shared" si="88"/>
        <v>#REF!</v>
      </c>
      <c r="AZ134" s="48" t="e">
        <f t="shared" si="79"/>
        <v>#REF!</v>
      </c>
      <c r="BA134" s="74" t="e">
        <f t="shared" si="80"/>
        <v>#REF!</v>
      </c>
      <c r="BD134" s="3" t="str">
        <f>VLOOKUP(C134,Schools!A:Q,17,0)</f>
        <v>Academy</v>
      </c>
      <c r="BE134" s="47" t="e">
        <f t="shared" si="81"/>
        <v>#REF!</v>
      </c>
      <c r="BF134" s="47" t="e">
        <f t="shared" si="82"/>
        <v>#REF!</v>
      </c>
      <c r="BG134" s="47" t="e">
        <f t="shared" si="83"/>
        <v>#REF!</v>
      </c>
      <c r="BH134" s="47" t="e">
        <f t="shared" si="84"/>
        <v>#REF!</v>
      </c>
      <c r="BI134" s="48" t="e">
        <f t="shared" si="64"/>
        <v>#REF!</v>
      </c>
      <c r="BJ134" s="47" t="e">
        <f t="shared" si="85"/>
        <v>#REF!</v>
      </c>
      <c r="BK134" s="6" t="e">
        <f t="shared" si="89"/>
        <v>#REF!</v>
      </c>
      <c r="BL134" s="47" t="e">
        <f t="shared" si="66"/>
        <v>#REF!</v>
      </c>
      <c r="BM134" s="1" t="e">
        <f t="shared" si="67"/>
        <v>#REF!</v>
      </c>
      <c r="BN134" s="47" t="e">
        <f t="shared" si="68"/>
        <v>#REF!</v>
      </c>
      <c r="BO134" s="1" t="e">
        <f t="shared" si="69"/>
        <v>#REF!</v>
      </c>
      <c r="BP134" s="48" t="e">
        <f t="shared" si="70"/>
        <v>#REF!</v>
      </c>
      <c r="BQ134" s="48" t="e">
        <f t="shared" si="86"/>
        <v>#REF!</v>
      </c>
      <c r="BR134" t="e">
        <f t="shared" si="71"/>
        <v>#REF!</v>
      </c>
    </row>
    <row r="135" spans="1:70" x14ac:dyDescent="0.25">
      <c r="A135" t="str">
        <f t="shared" si="60"/>
        <v>High Needs topups</v>
      </c>
      <c r="B135" s="71">
        <v>44026</v>
      </c>
      <c r="C135" s="70">
        <f>Schools!A126</f>
        <v>3025401</v>
      </c>
      <c r="D135" t="str">
        <f>VLOOKUP(C135,Schools!A:B,2,0)</f>
        <v>Queen Elizabeth's School (Boys)</v>
      </c>
      <c r="E135" t="str">
        <f>VLOOKUP(C135,Schools!$A:$Z,3,0)</f>
        <v>A</v>
      </c>
      <c r="F135" s="72" t="e">
        <f>SUMIFS(#REF!,#REF!,C135,#REF!, SEN!L135)</f>
        <v>#REF!</v>
      </c>
      <c r="G135" s="70" t="s">
        <v>1227</v>
      </c>
      <c r="H135" s="70" t="s">
        <v>1688</v>
      </c>
      <c r="I135" t="str">
        <f t="shared" si="61"/>
        <v>various/516500</v>
      </c>
      <c r="J135">
        <f>VLOOKUP(C135,Schools!$A:$Z,9,0)</f>
        <v>139142</v>
      </c>
      <c r="K135" s="70" t="s">
        <v>487</v>
      </c>
      <c r="L135" s="70" t="s">
        <v>381</v>
      </c>
      <c r="M135" s="70" t="s">
        <v>530</v>
      </c>
      <c r="N135" t="str">
        <f>VLOOKUP(C135,Schools!A:D,4,0)</f>
        <v>Secondary</v>
      </c>
      <c r="O135" s="70" t="s">
        <v>1689</v>
      </c>
      <c r="P135">
        <f t="shared" si="62"/>
        <v>516500</v>
      </c>
      <c r="Q135" s="73" t="e">
        <f>SUMIFS(#REF!,#REF!,$C135,#REF!,$L135)</f>
        <v>#REF!</v>
      </c>
      <c r="R135" s="73" t="e">
        <f>SUMIFS(#REF!,#REF!,$C135,#REF!,$L135)</f>
        <v>#REF!</v>
      </c>
      <c r="S135" s="73" t="e">
        <f>SUMIFS(#REF!,#REF!,$C135,#REF!,$L135)</f>
        <v>#REF!</v>
      </c>
      <c r="T135" s="73" t="e">
        <f>SUMIFS(#REF!,#REF!,$C135,#REF!,$L135)</f>
        <v>#REF!</v>
      </c>
      <c r="U135" s="73" t="e">
        <f>SUMIFS(#REF!,#REF!,$C135,#REF!,$L135)</f>
        <v>#REF!</v>
      </c>
      <c r="V135" s="73" t="e">
        <f>SUMIFS(#REF!,#REF!,$C135,#REF!,$L135)</f>
        <v>#REF!</v>
      </c>
      <c r="W135" s="73" t="e">
        <f>SUMIFS(#REF!,#REF!,$C135,#REF!,$L135)</f>
        <v>#REF!</v>
      </c>
      <c r="X135" s="73" t="e">
        <f>SUMIFS(#REF!,#REF!,$C135,#REF!,$L135)</f>
        <v>#REF!</v>
      </c>
      <c r="Y135" s="73" t="e">
        <f>SUMIFS(#REF!,#REF!,$C135,#REF!,$L135)</f>
        <v>#REF!</v>
      </c>
      <c r="Z135" s="73" t="e">
        <f>SUMIFS(#REF!,#REF!,$C135,#REF!,$L135)</f>
        <v>#REF!</v>
      </c>
      <c r="AA135" s="73" t="e">
        <f>SUMIFS(#REF!,#REF!,$C135,#REF!,$L135)</f>
        <v>#REF!</v>
      </c>
      <c r="AB135" s="73" t="e">
        <f>SUMIFS(#REF!,#REF!,$C135,#REF!,$L135)</f>
        <v>#REF!</v>
      </c>
      <c r="AC135" s="47" t="e">
        <f t="shared" si="75"/>
        <v>#REF!</v>
      </c>
      <c r="AD135" s="47" t="e">
        <f t="shared" si="76"/>
        <v>#REF!</v>
      </c>
      <c r="AE135" s="73" t="e">
        <f>SUMIFS(#REF!,#REF!,$C135,#REF!,$L135)</f>
        <v>#REF!</v>
      </c>
      <c r="AF135" s="73" t="e">
        <f>SUMIFS(#REF!,#REF!,$C135,#REF!,$L135)</f>
        <v>#REF!</v>
      </c>
      <c r="AG135" s="73" t="e">
        <f>SUMIFS(#REF!,#REF!,$C135,#REF!,$L135)</f>
        <v>#REF!</v>
      </c>
      <c r="AJ135" s="70" t="s">
        <v>1687</v>
      </c>
      <c r="AK135" t="e">
        <f t="shared" si="77"/>
        <v>#REF!</v>
      </c>
      <c r="AL135" s="6" t="e">
        <f t="shared" si="90"/>
        <v>#REF!</v>
      </c>
      <c r="AM135" s="6" t="e">
        <f t="shared" si="90"/>
        <v>#REF!</v>
      </c>
      <c r="AN135" s="6" t="e">
        <f t="shared" si="90"/>
        <v>#REF!</v>
      </c>
      <c r="AO135" s="6" t="e">
        <f t="shared" si="90"/>
        <v>#REF!</v>
      </c>
      <c r="AP135" s="6" t="e">
        <f t="shared" si="90"/>
        <v>#REF!</v>
      </c>
      <c r="AQ135" s="6" t="e">
        <f t="shared" si="90"/>
        <v>#REF!</v>
      </c>
      <c r="AR135" s="6" t="e">
        <f t="shared" si="90"/>
        <v>#REF!</v>
      </c>
      <c r="AS135" s="6" t="e">
        <f t="shared" si="90"/>
        <v>#REF!</v>
      </c>
      <c r="AT135" s="6" t="e">
        <f t="shared" si="90"/>
        <v>#REF!</v>
      </c>
      <c r="AU135" s="6" t="e">
        <f t="shared" si="90"/>
        <v>#REF!</v>
      </c>
      <c r="AV135" s="6" t="e">
        <f t="shared" si="90"/>
        <v>#REF!</v>
      </c>
      <c r="AW135" s="6" t="e">
        <f t="shared" si="90"/>
        <v>#REF!</v>
      </c>
      <c r="AX135" t="e">
        <f t="shared" si="78"/>
        <v>#REF!</v>
      </c>
      <c r="AY135" s="6" t="e">
        <f t="shared" si="88"/>
        <v>#REF!</v>
      </c>
      <c r="AZ135" s="48" t="e">
        <f t="shared" si="79"/>
        <v>#REF!</v>
      </c>
      <c r="BA135" s="74" t="e">
        <f t="shared" si="80"/>
        <v>#REF!</v>
      </c>
      <c r="BD135" s="3" t="str">
        <f>VLOOKUP(C135,Schools!A:Q,17,0)</f>
        <v>Academy</v>
      </c>
      <c r="BE135" s="47" t="e">
        <f t="shared" si="81"/>
        <v>#REF!</v>
      </c>
      <c r="BF135" s="47" t="e">
        <f t="shared" si="82"/>
        <v>#REF!</v>
      </c>
      <c r="BG135" s="47" t="e">
        <f t="shared" si="83"/>
        <v>#REF!</v>
      </c>
      <c r="BH135" s="47" t="e">
        <f t="shared" si="84"/>
        <v>#REF!</v>
      </c>
      <c r="BI135" s="48" t="e">
        <f t="shared" si="64"/>
        <v>#REF!</v>
      </c>
      <c r="BJ135" s="47" t="e">
        <f t="shared" si="85"/>
        <v>#REF!</v>
      </c>
      <c r="BK135" s="6" t="e">
        <f t="shared" si="89"/>
        <v>#REF!</v>
      </c>
      <c r="BL135" s="47" t="e">
        <f t="shared" si="66"/>
        <v>#REF!</v>
      </c>
      <c r="BM135" s="1" t="e">
        <f t="shared" si="67"/>
        <v>#REF!</v>
      </c>
      <c r="BN135" s="47" t="e">
        <f t="shared" si="68"/>
        <v>#REF!</v>
      </c>
      <c r="BO135" s="1" t="e">
        <f t="shared" si="69"/>
        <v>#REF!</v>
      </c>
      <c r="BP135" s="48" t="e">
        <f t="shared" si="70"/>
        <v>#REF!</v>
      </c>
      <c r="BQ135" s="48" t="e">
        <f t="shared" si="86"/>
        <v>#REF!</v>
      </c>
      <c r="BR135" t="e">
        <f t="shared" si="71"/>
        <v>#REF!</v>
      </c>
    </row>
    <row r="136" spans="1:70" x14ac:dyDescent="0.25">
      <c r="A136" t="str">
        <f t="shared" si="60"/>
        <v>High Needs topups</v>
      </c>
      <c r="B136" s="71">
        <v>44026</v>
      </c>
      <c r="C136" s="70">
        <f>Schools!A127</f>
        <v>3024011</v>
      </c>
      <c r="D136" t="str">
        <f>VLOOKUP(C136,Schools!A:B,2,0)</f>
        <v>Saracens High School</v>
      </c>
      <c r="E136" t="str">
        <f>VLOOKUP(C136,Schools!$A:$Z,3,0)</f>
        <v>A</v>
      </c>
      <c r="F136" s="72" t="e">
        <f>SUMIFS(#REF!,#REF!,C136,#REF!, SEN!L136)</f>
        <v>#REF!</v>
      </c>
      <c r="G136" s="70" t="s">
        <v>1227</v>
      </c>
      <c r="H136" s="70" t="s">
        <v>1688</v>
      </c>
      <c r="I136" t="str">
        <f t="shared" si="61"/>
        <v>various/516500</v>
      </c>
      <c r="J136">
        <f>VLOOKUP(C136,Schools!$A:$Z,9,0)</f>
        <v>158756</v>
      </c>
      <c r="K136" s="70" t="s">
        <v>487</v>
      </c>
      <c r="L136" s="70" t="s">
        <v>381</v>
      </c>
      <c r="M136" s="70" t="s">
        <v>530</v>
      </c>
      <c r="N136" t="str">
        <f>VLOOKUP(C136,Schools!A:D,4,0)</f>
        <v>Secondary</v>
      </c>
      <c r="O136" s="70" t="s">
        <v>1689</v>
      </c>
      <c r="P136">
        <f t="shared" si="62"/>
        <v>516500</v>
      </c>
      <c r="Q136" s="73" t="e">
        <f>SUMIFS(#REF!,#REF!,$C136,#REF!,$L136)</f>
        <v>#REF!</v>
      </c>
      <c r="R136" s="73" t="e">
        <f>SUMIFS(#REF!,#REF!,$C136,#REF!,$L136)</f>
        <v>#REF!</v>
      </c>
      <c r="S136" s="73" t="e">
        <f>SUMIFS(#REF!,#REF!,$C136,#REF!,$L136)</f>
        <v>#REF!</v>
      </c>
      <c r="T136" s="73" t="e">
        <f>SUMIFS(#REF!,#REF!,$C136,#REF!,$L136)</f>
        <v>#REF!</v>
      </c>
      <c r="U136" s="73" t="e">
        <f>SUMIFS(#REF!,#REF!,$C136,#REF!,$L136)</f>
        <v>#REF!</v>
      </c>
      <c r="V136" s="73" t="e">
        <f>SUMIFS(#REF!,#REF!,$C136,#REF!,$L136)</f>
        <v>#REF!</v>
      </c>
      <c r="W136" s="73" t="e">
        <f>SUMIFS(#REF!,#REF!,$C136,#REF!,$L136)</f>
        <v>#REF!</v>
      </c>
      <c r="X136" s="73" t="e">
        <f>SUMIFS(#REF!,#REF!,$C136,#REF!,$L136)</f>
        <v>#REF!</v>
      </c>
      <c r="Y136" s="73" t="e">
        <f>SUMIFS(#REF!,#REF!,$C136,#REF!,$L136)</f>
        <v>#REF!</v>
      </c>
      <c r="Z136" s="73" t="e">
        <f>SUMIFS(#REF!,#REF!,$C136,#REF!,$L136)</f>
        <v>#REF!</v>
      </c>
      <c r="AA136" s="73" t="e">
        <f>SUMIFS(#REF!,#REF!,$C136,#REF!,$L136)</f>
        <v>#REF!</v>
      </c>
      <c r="AB136" s="73" t="e">
        <f>SUMIFS(#REF!,#REF!,$C136,#REF!,$L136)</f>
        <v>#REF!</v>
      </c>
      <c r="AC136" s="47" t="e">
        <f t="shared" si="75"/>
        <v>#REF!</v>
      </c>
      <c r="AD136" s="47" t="e">
        <f t="shared" si="76"/>
        <v>#REF!</v>
      </c>
      <c r="AE136" s="73" t="e">
        <f>SUMIFS(#REF!,#REF!,$C136,#REF!,$L136)</f>
        <v>#REF!</v>
      </c>
      <c r="AF136" s="73" t="e">
        <f>SUMIFS(#REF!,#REF!,$C136,#REF!,$L136)</f>
        <v>#REF!</v>
      </c>
      <c r="AG136" s="73" t="e">
        <f>SUMIFS(#REF!,#REF!,$C136,#REF!,$L136)</f>
        <v>#REF!</v>
      </c>
      <c r="AJ136" s="70" t="s">
        <v>1687</v>
      </c>
      <c r="AK136" t="e">
        <f t="shared" si="77"/>
        <v>#REF!</v>
      </c>
      <c r="AL136" s="6" t="e">
        <f t="shared" si="90"/>
        <v>#REF!</v>
      </c>
      <c r="AM136" s="6" t="e">
        <f t="shared" si="90"/>
        <v>#REF!</v>
      </c>
      <c r="AN136" s="6" t="e">
        <f t="shared" si="90"/>
        <v>#REF!</v>
      </c>
      <c r="AO136" s="6" t="e">
        <f t="shared" si="90"/>
        <v>#REF!</v>
      </c>
      <c r="AP136" s="6" t="e">
        <f t="shared" si="90"/>
        <v>#REF!</v>
      </c>
      <c r="AQ136" s="6" t="e">
        <f t="shared" si="90"/>
        <v>#REF!</v>
      </c>
      <c r="AR136" s="6" t="e">
        <f t="shared" si="90"/>
        <v>#REF!</v>
      </c>
      <c r="AS136" s="6" t="e">
        <f t="shared" si="90"/>
        <v>#REF!</v>
      </c>
      <c r="AT136" s="6" t="e">
        <f t="shared" si="90"/>
        <v>#REF!</v>
      </c>
      <c r="AU136" s="6" t="e">
        <f t="shared" si="90"/>
        <v>#REF!</v>
      </c>
      <c r="AV136" s="6" t="e">
        <f t="shared" si="90"/>
        <v>#REF!</v>
      </c>
      <c r="AW136" s="6" t="e">
        <f t="shared" si="90"/>
        <v>#REF!</v>
      </c>
      <c r="AX136" t="e">
        <f t="shared" si="78"/>
        <v>#REF!</v>
      </c>
      <c r="AY136" s="6" t="e">
        <f t="shared" si="88"/>
        <v>#REF!</v>
      </c>
      <c r="AZ136" s="48" t="e">
        <f t="shared" si="79"/>
        <v>#REF!</v>
      </c>
      <c r="BA136" s="74" t="e">
        <f t="shared" si="80"/>
        <v>#REF!</v>
      </c>
      <c r="BD136" s="3" t="str">
        <f>VLOOKUP(C136,Schools!A:Q,17,0)</f>
        <v>Academy</v>
      </c>
      <c r="BE136" s="47" t="e">
        <f t="shared" si="81"/>
        <v>#REF!</v>
      </c>
      <c r="BF136" s="47" t="e">
        <f t="shared" si="82"/>
        <v>#REF!</v>
      </c>
      <c r="BG136" s="47" t="e">
        <f t="shared" si="83"/>
        <v>#REF!</v>
      </c>
      <c r="BH136" s="47" t="e">
        <f t="shared" si="84"/>
        <v>#REF!</v>
      </c>
      <c r="BI136" s="48" t="e">
        <f t="shared" si="64"/>
        <v>#REF!</v>
      </c>
      <c r="BJ136" s="47" t="e">
        <f t="shared" si="85"/>
        <v>#REF!</v>
      </c>
      <c r="BK136" s="6" t="e">
        <f t="shared" si="89"/>
        <v>#REF!</v>
      </c>
      <c r="BL136" s="47" t="e">
        <f t="shared" si="66"/>
        <v>#REF!</v>
      </c>
      <c r="BM136" s="1" t="e">
        <f t="shared" si="67"/>
        <v>#REF!</v>
      </c>
      <c r="BN136" s="47" t="e">
        <f t="shared" si="68"/>
        <v>#REF!</v>
      </c>
      <c r="BO136" s="1" t="e">
        <f t="shared" si="69"/>
        <v>#REF!</v>
      </c>
      <c r="BP136" s="48" t="e">
        <f t="shared" si="70"/>
        <v>#REF!</v>
      </c>
      <c r="BQ136" s="48" t="e">
        <f t="shared" si="86"/>
        <v>#REF!</v>
      </c>
      <c r="BR136" t="e">
        <f t="shared" si="71"/>
        <v>#REF!</v>
      </c>
    </row>
    <row r="137" spans="1:70" x14ac:dyDescent="0.25">
      <c r="A137" t="str">
        <f t="shared" si="60"/>
        <v>High Needs topups</v>
      </c>
      <c r="B137" s="71">
        <v>44026</v>
      </c>
      <c r="C137" s="70">
        <f>Schools!A128</f>
        <v>3024000</v>
      </c>
      <c r="D137" t="str">
        <f>VLOOKUP(C137,Schools!A:B,2,0)</f>
        <v>St Andrew the Apostle Greek Orthodox School</v>
      </c>
      <c r="E137" t="str">
        <f>VLOOKUP(C137,Schools!$A:$Z,3,0)</f>
        <v>A</v>
      </c>
      <c r="F137" s="72" t="e">
        <f>SUMIFS(#REF!,#REF!,C137,#REF!, SEN!L137)</f>
        <v>#REF!</v>
      </c>
      <c r="G137" s="70" t="s">
        <v>1227</v>
      </c>
      <c r="H137" s="70" t="s">
        <v>1688</v>
      </c>
      <c r="I137" t="str">
        <f t="shared" si="61"/>
        <v>various/516500</v>
      </c>
      <c r="J137">
        <f>VLOOKUP(C137,Schools!$A:$Z,9,0)</f>
        <v>156093</v>
      </c>
      <c r="K137" s="70" t="s">
        <v>487</v>
      </c>
      <c r="L137" s="70" t="s">
        <v>381</v>
      </c>
      <c r="M137" s="70" t="s">
        <v>530</v>
      </c>
      <c r="N137" t="str">
        <f>VLOOKUP(C137,Schools!A:D,4,0)</f>
        <v>Secondary</v>
      </c>
      <c r="O137" s="70" t="s">
        <v>1689</v>
      </c>
      <c r="P137">
        <f t="shared" si="62"/>
        <v>516500</v>
      </c>
      <c r="Q137" s="73" t="e">
        <f>SUMIFS(#REF!,#REF!,$C137,#REF!,$L137)</f>
        <v>#REF!</v>
      </c>
      <c r="R137" s="73" t="e">
        <f>SUMIFS(#REF!,#REF!,$C137,#REF!,$L137)</f>
        <v>#REF!</v>
      </c>
      <c r="S137" s="73" t="e">
        <f>SUMIFS(#REF!,#REF!,$C137,#REF!,$L137)</f>
        <v>#REF!</v>
      </c>
      <c r="T137" s="73" t="e">
        <f>SUMIFS(#REF!,#REF!,$C137,#REF!,$L137)</f>
        <v>#REF!</v>
      </c>
      <c r="U137" s="73" t="e">
        <f>SUMIFS(#REF!,#REF!,$C137,#REF!,$L137)</f>
        <v>#REF!</v>
      </c>
      <c r="V137" s="73" t="e">
        <f>SUMIFS(#REF!,#REF!,$C137,#REF!,$L137)</f>
        <v>#REF!</v>
      </c>
      <c r="W137" s="73" t="e">
        <f>SUMIFS(#REF!,#REF!,$C137,#REF!,$L137)</f>
        <v>#REF!</v>
      </c>
      <c r="X137" s="73" t="e">
        <f>SUMIFS(#REF!,#REF!,$C137,#REF!,$L137)</f>
        <v>#REF!</v>
      </c>
      <c r="Y137" s="73" t="e">
        <f>SUMIFS(#REF!,#REF!,$C137,#REF!,$L137)</f>
        <v>#REF!</v>
      </c>
      <c r="Z137" s="73" t="e">
        <f>SUMIFS(#REF!,#REF!,$C137,#REF!,$L137)</f>
        <v>#REF!</v>
      </c>
      <c r="AA137" s="73" t="e">
        <f>SUMIFS(#REF!,#REF!,$C137,#REF!,$L137)</f>
        <v>#REF!</v>
      </c>
      <c r="AB137" s="73" t="e">
        <f>SUMIFS(#REF!,#REF!,$C137,#REF!,$L137)</f>
        <v>#REF!</v>
      </c>
      <c r="AC137" s="47" t="e">
        <f t="shared" si="75"/>
        <v>#REF!</v>
      </c>
      <c r="AD137" s="47" t="e">
        <f t="shared" si="76"/>
        <v>#REF!</v>
      </c>
      <c r="AE137" s="73" t="e">
        <f>SUMIFS(#REF!,#REF!,$C137,#REF!,$L137)</f>
        <v>#REF!</v>
      </c>
      <c r="AF137" s="73" t="e">
        <f>SUMIFS(#REF!,#REF!,$C137,#REF!,$L137)</f>
        <v>#REF!</v>
      </c>
      <c r="AG137" s="73" t="e">
        <f>SUMIFS(#REF!,#REF!,$C137,#REF!,$L137)</f>
        <v>#REF!</v>
      </c>
      <c r="AJ137" s="70" t="s">
        <v>1687</v>
      </c>
      <c r="AK137" t="e">
        <f t="shared" si="77"/>
        <v>#REF!</v>
      </c>
      <c r="AL137" s="6" t="e">
        <f t="shared" si="90"/>
        <v>#REF!</v>
      </c>
      <c r="AM137" s="6" t="e">
        <f t="shared" si="90"/>
        <v>#REF!</v>
      </c>
      <c r="AN137" s="6" t="e">
        <f t="shared" si="90"/>
        <v>#REF!</v>
      </c>
      <c r="AO137" s="6" t="e">
        <f t="shared" si="90"/>
        <v>#REF!</v>
      </c>
      <c r="AP137" s="6" t="e">
        <f t="shared" si="90"/>
        <v>#REF!</v>
      </c>
      <c r="AQ137" s="6" t="e">
        <f t="shared" si="90"/>
        <v>#REF!</v>
      </c>
      <c r="AR137" s="6" t="e">
        <f t="shared" si="90"/>
        <v>#REF!</v>
      </c>
      <c r="AS137" s="6" t="e">
        <f t="shared" si="90"/>
        <v>#REF!</v>
      </c>
      <c r="AT137" s="6" t="e">
        <f t="shared" si="90"/>
        <v>#REF!</v>
      </c>
      <c r="AU137" s="6" t="e">
        <f t="shared" si="90"/>
        <v>#REF!</v>
      </c>
      <c r="AV137" s="6" t="e">
        <f t="shared" si="90"/>
        <v>#REF!</v>
      </c>
      <c r="AW137" s="6" t="e">
        <f t="shared" si="90"/>
        <v>#REF!</v>
      </c>
      <c r="AX137" t="e">
        <f t="shared" si="78"/>
        <v>#REF!</v>
      </c>
      <c r="AY137" s="6" t="e">
        <f t="shared" si="88"/>
        <v>#REF!</v>
      </c>
      <c r="AZ137" s="48" t="e">
        <f t="shared" si="79"/>
        <v>#REF!</v>
      </c>
      <c r="BA137" s="74" t="e">
        <f t="shared" si="80"/>
        <v>#REF!</v>
      </c>
      <c r="BD137" s="3" t="str">
        <f>VLOOKUP(C137,Schools!A:Q,17,0)</f>
        <v>Academy</v>
      </c>
      <c r="BE137" s="47" t="e">
        <f t="shared" si="81"/>
        <v>#REF!</v>
      </c>
      <c r="BF137" s="47" t="e">
        <f t="shared" si="82"/>
        <v>#REF!</v>
      </c>
      <c r="BG137" s="47" t="e">
        <f t="shared" si="83"/>
        <v>#REF!</v>
      </c>
      <c r="BH137" s="47" t="e">
        <f t="shared" si="84"/>
        <v>#REF!</v>
      </c>
      <c r="BI137" s="48" t="e">
        <f t="shared" si="64"/>
        <v>#REF!</v>
      </c>
      <c r="BJ137" s="47" t="e">
        <f t="shared" si="85"/>
        <v>#REF!</v>
      </c>
      <c r="BK137" s="6" t="e">
        <f t="shared" si="89"/>
        <v>#REF!</v>
      </c>
      <c r="BL137" s="47" t="e">
        <f t="shared" si="66"/>
        <v>#REF!</v>
      </c>
      <c r="BM137" s="1" t="e">
        <f t="shared" si="67"/>
        <v>#REF!</v>
      </c>
      <c r="BN137" s="47" t="e">
        <f t="shared" si="68"/>
        <v>#REF!</v>
      </c>
      <c r="BO137" s="1" t="e">
        <f t="shared" si="69"/>
        <v>#REF!</v>
      </c>
      <c r="BP137" s="48" t="e">
        <f t="shared" si="70"/>
        <v>#REF!</v>
      </c>
      <c r="BQ137" s="48" t="e">
        <f t="shared" si="86"/>
        <v>#REF!</v>
      </c>
      <c r="BR137" t="e">
        <f t="shared" si="71"/>
        <v>#REF!</v>
      </c>
    </row>
    <row r="138" spans="1:70" x14ac:dyDescent="0.25">
      <c r="A138" t="str">
        <f t="shared" si="60"/>
        <v>High Needs topups</v>
      </c>
      <c r="B138" s="71">
        <v>44026</v>
      </c>
      <c r="C138" s="70">
        <f>Schools!A129</f>
        <v>3025404</v>
      </c>
      <c r="D138" t="str">
        <f>VLOOKUP(C138,Schools!A:B,2,0)</f>
        <v>St Michaels Catholic Grammar School</v>
      </c>
      <c r="E138" t="str">
        <f>VLOOKUP(C138,Schools!$A:$Z,3,0)</f>
        <v>M</v>
      </c>
      <c r="F138" s="72" t="e">
        <f>SUMIFS(#REF!,#REF!,C138,#REF!, SEN!L138)</f>
        <v>#REF!</v>
      </c>
      <c r="G138" s="70" t="s">
        <v>1227</v>
      </c>
      <c r="H138" s="70" t="s">
        <v>1688</v>
      </c>
      <c r="I138" t="str">
        <f t="shared" si="61"/>
        <v>various/543965</v>
      </c>
      <c r="J138">
        <f>VLOOKUP(C138,Schools!$A:$Z,9,0)</f>
        <v>400029</v>
      </c>
      <c r="K138" s="70" t="s">
        <v>487</v>
      </c>
      <c r="L138" s="70" t="s">
        <v>381</v>
      </c>
      <c r="M138" s="70" t="s">
        <v>530</v>
      </c>
      <c r="N138" t="str">
        <f>VLOOKUP(C138,Schools!A:D,4,0)</f>
        <v>Secondary</v>
      </c>
      <c r="O138" s="70" t="s">
        <v>1689</v>
      </c>
      <c r="P138">
        <f t="shared" si="62"/>
        <v>543965</v>
      </c>
      <c r="Q138" s="73" t="e">
        <f>SUMIFS(#REF!,#REF!,$C138,#REF!,$L138)</f>
        <v>#REF!</v>
      </c>
      <c r="R138" s="73" t="e">
        <f>SUMIFS(#REF!,#REF!,$C138,#REF!,$L138)</f>
        <v>#REF!</v>
      </c>
      <c r="S138" s="73" t="e">
        <f>SUMIFS(#REF!,#REF!,$C138,#REF!,$L138)</f>
        <v>#REF!</v>
      </c>
      <c r="T138" s="73" t="e">
        <f>SUMIFS(#REF!,#REF!,$C138,#REF!,$L138)</f>
        <v>#REF!</v>
      </c>
      <c r="U138" s="73" t="e">
        <f>SUMIFS(#REF!,#REF!,$C138,#REF!,$L138)</f>
        <v>#REF!</v>
      </c>
      <c r="V138" s="73" t="e">
        <f>SUMIFS(#REF!,#REF!,$C138,#REF!,$L138)</f>
        <v>#REF!</v>
      </c>
      <c r="W138" s="73" t="e">
        <f>SUMIFS(#REF!,#REF!,$C138,#REF!,$L138)</f>
        <v>#REF!</v>
      </c>
      <c r="X138" s="73" t="e">
        <f>SUMIFS(#REF!,#REF!,$C138,#REF!,$L138)</f>
        <v>#REF!</v>
      </c>
      <c r="Y138" s="73" t="e">
        <f>SUMIFS(#REF!,#REF!,$C138,#REF!,$L138)</f>
        <v>#REF!</v>
      </c>
      <c r="Z138" s="73" t="e">
        <f>SUMIFS(#REF!,#REF!,$C138,#REF!,$L138)</f>
        <v>#REF!</v>
      </c>
      <c r="AA138" s="73" t="e">
        <f>SUMIFS(#REF!,#REF!,$C138,#REF!,$L138)</f>
        <v>#REF!</v>
      </c>
      <c r="AB138" s="73" t="e">
        <f>SUMIFS(#REF!,#REF!,$C138,#REF!,$L138)</f>
        <v>#REF!</v>
      </c>
      <c r="AC138" s="47" t="e">
        <f t="shared" si="75"/>
        <v>#REF!</v>
      </c>
      <c r="AD138" s="47" t="e">
        <f t="shared" si="76"/>
        <v>#REF!</v>
      </c>
      <c r="AE138" s="73" t="e">
        <f>SUMIFS(#REF!,#REF!,$C138,#REF!,$L138)</f>
        <v>#REF!</v>
      </c>
      <c r="AF138" s="73" t="e">
        <f>SUMIFS(#REF!,#REF!,$C138,#REF!,$L138)</f>
        <v>#REF!</v>
      </c>
      <c r="AG138" s="73" t="e">
        <f>SUMIFS(#REF!,#REF!,$C138,#REF!,$L138)</f>
        <v>#REF!</v>
      </c>
      <c r="AJ138" s="70" t="s">
        <v>1687</v>
      </c>
      <c r="AK138" t="e">
        <f t="shared" si="77"/>
        <v>#REF!</v>
      </c>
      <c r="AL138" s="6" t="e">
        <f t="shared" si="90"/>
        <v>#REF!</v>
      </c>
      <c r="AM138" s="6" t="e">
        <f t="shared" si="90"/>
        <v>#REF!</v>
      </c>
      <c r="AN138" s="6" t="e">
        <f t="shared" si="90"/>
        <v>#REF!</v>
      </c>
      <c r="AO138" s="6" t="e">
        <f t="shared" si="90"/>
        <v>#REF!</v>
      </c>
      <c r="AP138" s="6" t="e">
        <f t="shared" si="90"/>
        <v>#REF!</v>
      </c>
      <c r="AQ138" s="6" t="e">
        <f t="shared" si="90"/>
        <v>#REF!</v>
      </c>
      <c r="AR138" s="6" t="e">
        <f t="shared" si="90"/>
        <v>#REF!</v>
      </c>
      <c r="AS138" s="6" t="e">
        <f t="shared" si="90"/>
        <v>#REF!</v>
      </c>
      <c r="AT138" s="6" t="e">
        <f t="shared" si="90"/>
        <v>#REF!</v>
      </c>
      <c r="AU138" s="6" t="e">
        <f t="shared" si="90"/>
        <v>#REF!</v>
      </c>
      <c r="AV138" s="6" t="e">
        <f t="shared" si="90"/>
        <v>#REF!</v>
      </c>
      <c r="AW138" s="6" t="e">
        <f t="shared" si="90"/>
        <v>#REF!</v>
      </c>
      <c r="AX138" t="e">
        <f t="shared" si="78"/>
        <v>#REF!</v>
      </c>
      <c r="AY138" s="6" t="e">
        <f t="shared" si="88"/>
        <v>#REF!</v>
      </c>
      <c r="AZ138" s="48" t="e">
        <f t="shared" si="79"/>
        <v>#REF!</v>
      </c>
      <c r="BA138" s="74" t="e">
        <f t="shared" si="80"/>
        <v>#REF!</v>
      </c>
      <c r="BD138" s="3" t="str">
        <f>VLOOKUP(C138,Schools!A:Q,17,0)</f>
        <v>B</v>
      </c>
      <c r="BF138" s="47" t="e">
        <f t="shared" ref="BF138:BF146" si="91">AF138</f>
        <v>#REF!</v>
      </c>
      <c r="BG138" s="47" t="e">
        <f t="shared" si="83"/>
        <v>#REF!</v>
      </c>
      <c r="BH138" s="47" t="e">
        <f t="shared" si="84"/>
        <v>#REF!</v>
      </c>
      <c r="BK138" s="6" t="e">
        <f t="shared" si="89"/>
        <v>#REF!</v>
      </c>
      <c r="BL138" s="47" t="e">
        <f t="shared" si="66"/>
        <v>#REF!</v>
      </c>
      <c r="BM138" s="1" t="e">
        <f t="shared" si="67"/>
        <v>#REF!</v>
      </c>
      <c r="BN138" s="47" t="e">
        <f t="shared" si="68"/>
        <v>#REF!</v>
      </c>
      <c r="BO138" s="1" t="e">
        <f t="shared" si="69"/>
        <v>#REF!</v>
      </c>
      <c r="BP138" s="48" t="e">
        <f t="shared" si="70"/>
        <v>#REF!</v>
      </c>
      <c r="BQ138" s="48" t="e">
        <f t="shared" si="86"/>
        <v>#REF!</v>
      </c>
      <c r="BR138" t="e">
        <f t="shared" si="71"/>
        <v>#REF!</v>
      </c>
    </row>
    <row r="139" spans="1:70" x14ac:dyDescent="0.25">
      <c r="A139" t="str">
        <f t="shared" si="60"/>
        <v>High Needs topups</v>
      </c>
      <c r="B139" s="71">
        <v>44026</v>
      </c>
      <c r="C139" s="70">
        <f>Schools!A130</f>
        <v>3025407</v>
      </c>
      <c r="D139" t="str">
        <f>VLOOKUP(C139,Schools!A:B,2,0)</f>
        <v>St. James' Catholic High School</v>
      </c>
      <c r="E139" t="str">
        <f>VLOOKUP(C139,Schools!$A:$Z,3,0)</f>
        <v>M</v>
      </c>
      <c r="F139" s="72" t="e">
        <f>SUMIFS(#REF!,#REF!,C139,#REF!, SEN!L139)</f>
        <v>#REF!</v>
      </c>
      <c r="G139" s="70" t="s">
        <v>1227</v>
      </c>
      <c r="H139" s="70" t="s">
        <v>1688</v>
      </c>
      <c r="I139" t="str">
        <f t="shared" si="61"/>
        <v>various/543965</v>
      </c>
      <c r="J139">
        <f>VLOOKUP(C139,Schools!$A:$Z,9,0)</f>
        <v>400013</v>
      </c>
      <c r="K139" s="70" t="s">
        <v>487</v>
      </c>
      <c r="L139" s="70" t="s">
        <v>381</v>
      </c>
      <c r="M139" s="70" t="s">
        <v>530</v>
      </c>
      <c r="N139" t="str">
        <f>VLOOKUP(C139,Schools!A:D,4,0)</f>
        <v>Secondary</v>
      </c>
      <c r="O139" s="70" t="s">
        <v>1689</v>
      </c>
      <c r="P139">
        <f t="shared" si="62"/>
        <v>543965</v>
      </c>
      <c r="Q139" s="73" t="e">
        <f>SUMIFS(#REF!,#REF!,$C139,#REF!,$L139)</f>
        <v>#REF!</v>
      </c>
      <c r="R139" s="73" t="e">
        <f>SUMIFS(#REF!,#REF!,$C139,#REF!,$L139)</f>
        <v>#REF!</v>
      </c>
      <c r="S139" s="73" t="e">
        <f>SUMIFS(#REF!,#REF!,$C139,#REF!,$L139)</f>
        <v>#REF!</v>
      </c>
      <c r="T139" s="73" t="e">
        <f>SUMIFS(#REF!,#REF!,$C139,#REF!,$L139)</f>
        <v>#REF!</v>
      </c>
      <c r="U139" s="73" t="e">
        <f>SUMIFS(#REF!,#REF!,$C139,#REF!,$L139)</f>
        <v>#REF!</v>
      </c>
      <c r="V139" s="73" t="e">
        <f>SUMIFS(#REF!,#REF!,$C139,#REF!,$L139)</f>
        <v>#REF!</v>
      </c>
      <c r="W139" s="73" t="e">
        <f>SUMIFS(#REF!,#REF!,$C139,#REF!,$L139)</f>
        <v>#REF!</v>
      </c>
      <c r="X139" s="73" t="e">
        <f>SUMIFS(#REF!,#REF!,$C139,#REF!,$L139)</f>
        <v>#REF!</v>
      </c>
      <c r="Y139" s="73" t="e">
        <f>SUMIFS(#REF!,#REF!,$C139,#REF!,$L139)</f>
        <v>#REF!</v>
      </c>
      <c r="Z139" s="73" t="e">
        <f>SUMIFS(#REF!,#REF!,$C139,#REF!,$L139)</f>
        <v>#REF!</v>
      </c>
      <c r="AA139" s="73" t="e">
        <f>SUMIFS(#REF!,#REF!,$C139,#REF!,$L139)</f>
        <v>#REF!</v>
      </c>
      <c r="AB139" s="73" t="e">
        <f>SUMIFS(#REF!,#REF!,$C139,#REF!,$L139)</f>
        <v>#REF!</v>
      </c>
      <c r="AC139" s="47" t="e">
        <f t="shared" si="75"/>
        <v>#REF!</v>
      </c>
      <c r="AD139" s="47" t="e">
        <f t="shared" si="76"/>
        <v>#REF!</v>
      </c>
      <c r="AE139" s="73" t="e">
        <f>SUMIFS(#REF!,#REF!,$C139,#REF!,$L139)</f>
        <v>#REF!</v>
      </c>
      <c r="AF139" s="73" t="e">
        <f>SUMIFS(#REF!,#REF!,$C139,#REF!,$L139)</f>
        <v>#REF!</v>
      </c>
      <c r="AG139" s="73" t="e">
        <f>SUMIFS(#REF!,#REF!,$C139,#REF!,$L139)</f>
        <v>#REF!</v>
      </c>
      <c r="AJ139" s="70" t="s">
        <v>1687</v>
      </c>
      <c r="AK139" t="e">
        <f t="shared" si="77"/>
        <v>#REF!</v>
      </c>
      <c r="AL139" s="6" t="e">
        <f t="shared" si="90"/>
        <v>#REF!</v>
      </c>
      <c r="AM139" s="6" t="e">
        <f t="shared" si="90"/>
        <v>#REF!</v>
      </c>
      <c r="AN139" s="6" t="e">
        <f t="shared" si="90"/>
        <v>#REF!</v>
      </c>
      <c r="AO139" s="6" t="e">
        <f t="shared" si="90"/>
        <v>#REF!</v>
      </c>
      <c r="AP139" s="6" t="e">
        <f t="shared" si="90"/>
        <v>#REF!</v>
      </c>
      <c r="AQ139" s="6" t="e">
        <f t="shared" si="90"/>
        <v>#REF!</v>
      </c>
      <c r="AR139" s="6" t="e">
        <f t="shared" si="90"/>
        <v>#REF!</v>
      </c>
      <c r="AS139" s="6" t="e">
        <f t="shared" si="90"/>
        <v>#REF!</v>
      </c>
      <c r="AT139" s="6" t="e">
        <f t="shared" si="90"/>
        <v>#REF!</v>
      </c>
      <c r="AU139" s="6" t="e">
        <f t="shared" si="90"/>
        <v>#REF!</v>
      </c>
      <c r="AV139" s="6" t="e">
        <f t="shared" si="90"/>
        <v>#REF!</v>
      </c>
      <c r="AW139" s="6" t="e">
        <f t="shared" si="90"/>
        <v>#REF!</v>
      </c>
      <c r="AX139" t="e">
        <f t="shared" si="78"/>
        <v>#REF!</v>
      </c>
      <c r="AY139" s="6" t="e">
        <f t="shared" si="88"/>
        <v>#REF!</v>
      </c>
      <c r="AZ139" s="48" t="e">
        <f t="shared" si="79"/>
        <v>#REF!</v>
      </c>
      <c r="BA139" s="74" t="e">
        <f t="shared" si="80"/>
        <v>#REF!</v>
      </c>
      <c r="BD139" s="3" t="str">
        <f>VLOOKUP(C139,Schools!A:Q,17,0)</f>
        <v>B</v>
      </c>
      <c r="BF139" s="47" t="e">
        <f t="shared" si="91"/>
        <v>#REF!</v>
      </c>
      <c r="BG139" s="47" t="e">
        <f t="shared" si="83"/>
        <v>#REF!</v>
      </c>
      <c r="BH139" s="47" t="e">
        <f t="shared" si="84"/>
        <v>#REF!</v>
      </c>
      <c r="BK139" s="6" t="e">
        <f t="shared" si="89"/>
        <v>#REF!</v>
      </c>
      <c r="BL139" s="47" t="e">
        <f t="shared" si="66"/>
        <v>#REF!</v>
      </c>
      <c r="BM139" s="1" t="e">
        <f t="shared" si="67"/>
        <v>#REF!</v>
      </c>
      <c r="BN139" s="47" t="e">
        <f t="shared" si="68"/>
        <v>#REF!</v>
      </c>
      <c r="BO139" s="1" t="e">
        <f t="shared" si="69"/>
        <v>#REF!</v>
      </c>
      <c r="BP139" s="48" t="e">
        <f t="shared" si="70"/>
        <v>#REF!</v>
      </c>
      <c r="BQ139" s="48" t="e">
        <f t="shared" si="86"/>
        <v>#REF!</v>
      </c>
      <c r="BR139" t="e">
        <f t="shared" si="71"/>
        <v>#REF!</v>
      </c>
    </row>
    <row r="140" spans="1:70" x14ac:dyDescent="0.25">
      <c r="A140" t="str">
        <f t="shared" si="60"/>
        <v>High Needs topups</v>
      </c>
      <c r="B140" s="71">
        <v>44026</v>
      </c>
      <c r="C140" s="70">
        <f>Schools!A131</f>
        <v>3024010</v>
      </c>
      <c r="D140" t="str">
        <f>VLOOKUP(C140,Schools!A:B,2,0)</f>
        <v>Totteridge Academy</v>
      </c>
      <c r="E140" t="str">
        <f>VLOOKUP(C140,Schools!$A:$Z,3,0)</f>
        <v>A</v>
      </c>
      <c r="F140" s="72" t="e">
        <f>SUMIFS(#REF!,#REF!,C140,#REF!, SEN!L140)</f>
        <v>#REF!</v>
      </c>
      <c r="G140" s="70" t="s">
        <v>1227</v>
      </c>
      <c r="H140" s="70" t="s">
        <v>1688</v>
      </c>
      <c r="I140" t="str">
        <f t="shared" si="61"/>
        <v>various/516500</v>
      </c>
      <c r="J140">
        <f>VLOOKUP(C140,Schools!$A:$Z,9,0)</f>
        <v>144388</v>
      </c>
      <c r="K140" s="70" t="s">
        <v>487</v>
      </c>
      <c r="L140" s="70" t="s">
        <v>381</v>
      </c>
      <c r="M140" s="70" t="s">
        <v>530</v>
      </c>
      <c r="N140" t="str">
        <f>VLOOKUP(C140,Schools!A:D,4,0)</f>
        <v>Secondary</v>
      </c>
      <c r="O140" s="70" t="s">
        <v>1689</v>
      </c>
      <c r="P140">
        <f t="shared" si="62"/>
        <v>516500</v>
      </c>
      <c r="Q140" s="73" t="e">
        <f>SUMIFS(#REF!,#REF!,$C140,#REF!,$L140)</f>
        <v>#REF!</v>
      </c>
      <c r="R140" s="73" t="e">
        <f>SUMIFS(#REF!,#REF!,$C140,#REF!,$L140)</f>
        <v>#REF!</v>
      </c>
      <c r="S140" s="73" t="e">
        <f>SUMIFS(#REF!,#REF!,$C140,#REF!,$L140)</f>
        <v>#REF!</v>
      </c>
      <c r="T140" s="73" t="e">
        <f>SUMIFS(#REF!,#REF!,$C140,#REF!,$L140)</f>
        <v>#REF!</v>
      </c>
      <c r="U140" s="73" t="e">
        <f>SUMIFS(#REF!,#REF!,$C140,#REF!,$L140)</f>
        <v>#REF!</v>
      </c>
      <c r="V140" s="73" t="e">
        <f>SUMIFS(#REF!,#REF!,$C140,#REF!,$L140)</f>
        <v>#REF!</v>
      </c>
      <c r="W140" s="73" t="e">
        <f>SUMIFS(#REF!,#REF!,$C140,#REF!,$L140)</f>
        <v>#REF!</v>
      </c>
      <c r="X140" s="73" t="e">
        <f>SUMIFS(#REF!,#REF!,$C140,#REF!,$L140)</f>
        <v>#REF!</v>
      </c>
      <c r="Y140" s="73" t="e">
        <f>SUMIFS(#REF!,#REF!,$C140,#REF!,$L140)</f>
        <v>#REF!</v>
      </c>
      <c r="Z140" s="73" t="e">
        <f>SUMIFS(#REF!,#REF!,$C140,#REF!,$L140)</f>
        <v>#REF!</v>
      </c>
      <c r="AA140" s="73" t="e">
        <f>SUMIFS(#REF!,#REF!,$C140,#REF!,$L140)</f>
        <v>#REF!</v>
      </c>
      <c r="AB140" s="73" t="e">
        <f>SUMIFS(#REF!,#REF!,$C140,#REF!,$L140)</f>
        <v>#REF!</v>
      </c>
      <c r="AC140" s="47" t="e">
        <f t="shared" si="75"/>
        <v>#REF!</v>
      </c>
      <c r="AD140" s="47" t="e">
        <f t="shared" si="76"/>
        <v>#REF!</v>
      </c>
      <c r="AE140" s="73" t="e">
        <f>SUMIFS(#REF!,#REF!,$C140,#REF!,$L140)</f>
        <v>#REF!</v>
      </c>
      <c r="AF140" s="73" t="e">
        <f>SUMIFS(#REF!,#REF!,$C140,#REF!,$L140)</f>
        <v>#REF!</v>
      </c>
      <c r="AG140" s="73" t="e">
        <f>SUMIFS(#REF!,#REF!,$C140,#REF!,$L140)</f>
        <v>#REF!</v>
      </c>
      <c r="AJ140" s="70" t="s">
        <v>1687</v>
      </c>
      <c r="AK140" t="e">
        <f t="shared" si="77"/>
        <v>#REF!</v>
      </c>
      <c r="AL140" s="6" t="e">
        <f t="shared" ref="AL140:AW146" si="92">ROUND($F140*AL$18,2)*$AK140</f>
        <v>#REF!</v>
      </c>
      <c r="AM140" s="6" t="e">
        <f t="shared" si="92"/>
        <v>#REF!</v>
      </c>
      <c r="AN140" s="6" t="e">
        <f t="shared" si="92"/>
        <v>#REF!</v>
      </c>
      <c r="AO140" s="6" t="e">
        <f t="shared" si="92"/>
        <v>#REF!</v>
      </c>
      <c r="AP140" s="6" t="e">
        <f t="shared" si="92"/>
        <v>#REF!</v>
      </c>
      <c r="AQ140" s="6" t="e">
        <f t="shared" si="92"/>
        <v>#REF!</v>
      </c>
      <c r="AR140" s="6" t="e">
        <f t="shared" si="92"/>
        <v>#REF!</v>
      </c>
      <c r="AS140" s="6" t="e">
        <f t="shared" si="92"/>
        <v>#REF!</v>
      </c>
      <c r="AT140" s="6" t="e">
        <f t="shared" si="92"/>
        <v>#REF!</v>
      </c>
      <c r="AU140" s="6" t="e">
        <f t="shared" si="92"/>
        <v>#REF!</v>
      </c>
      <c r="AV140" s="6" t="e">
        <f t="shared" si="92"/>
        <v>#REF!</v>
      </c>
      <c r="AW140" s="6" t="e">
        <f t="shared" si="92"/>
        <v>#REF!</v>
      </c>
      <c r="AX140" t="e">
        <f t="shared" si="78"/>
        <v>#REF!</v>
      </c>
      <c r="AY140" s="6" t="e">
        <f t="shared" si="88"/>
        <v>#REF!</v>
      </c>
      <c r="AZ140" s="48" t="e">
        <f t="shared" si="79"/>
        <v>#REF!</v>
      </c>
      <c r="BA140" s="74" t="e">
        <f t="shared" si="80"/>
        <v>#REF!</v>
      </c>
      <c r="BD140" s="3" t="str">
        <f>VLOOKUP(C140,Schools!A:Q,17,0)</f>
        <v>Academy</v>
      </c>
      <c r="BF140" s="47" t="e">
        <f t="shared" si="91"/>
        <v>#REF!</v>
      </c>
      <c r="BG140" s="47" t="e">
        <f t="shared" si="83"/>
        <v>#REF!</v>
      </c>
      <c r="BH140" s="47" t="e">
        <f t="shared" si="84"/>
        <v>#REF!</v>
      </c>
      <c r="BK140" s="6" t="e">
        <f t="shared" si="89"/>
        <v>#REF!</v>
      </c>
      <c r="BL140" s="47" t="e">
        <f t="shared" si="66"/>
        <v>#REF!</v>
      </c>
      <c r="BM140" s="1" t="e">
        <f t="shared" si="67"/>
        <v>#REF!</v>
      </c>
      <c r="BN140" s="47" t="e">
        <f t="shared" si="68"/>
        <v>#REF!</v>
      </c>
      <c r="BO140" s="1" t="e">
        <f t="shared" si="69"/>
        <v>#REF!</v>
      </c>
      <c r="BP140" s="48" t="e">
        <f t="shared" si="70"/>
        <v>#REF!</v>
      </c>
      <c r="BQ140" s="48" t="e">
        <f t="shared" si="86"/>
        <v>#REF!</v>
      </c>
      <c r="BR140" t="e">
        <f t="shared" si="71"/>
        <v>#REF!</v>
      </c>
    </row>
    <row r="141" spans="1:70" x14ac:dyDescent="0.25">
      <c r="A141" t="str">
        <f t="shared" si="60"/>
        <v>High Needs topups</v>
      </c>
      <c r="B141" s="71">
        <v>44026</v>
      </c>
      <c r="C141" s="70">
        <f>Schools!A132</f>
        <v>3024012</v>
      </c>
      <c r="D141" t="str">
        <f>VLOOKUP(C141,Schools!A:B,2,0)</f>
        <v>Whitefield School</v>
      </c>
      <c r="E141" t="str">
        <f>VLOOKUP(C141,Schools!$A:$Z,3,0)</f>
        <v>A</v>
      </c>
      <c r="F141" s="72" t="e">
        <f>SUMIFS(#REF!,#REF!,C141,#REF!, SEN!L141)</f>
        <v>#REF!</v>
      </c>
      <c r="G141" s="70" t="s">
        <v>1227</v>
      </c>
      <c r="H141" s="70" t="s">
        <v>1688</v>
      </c>
      <c r="I141" t="str">
        <f t="shared" si="61"/>
        <v>various/516500</v>
      </c>
      <c r="J141">
        <f>VLOOKUP(C141,Schools!$A:$Z,9,0)</f>
        <v>144062</v>
      </c>
      <c r="K141" s="70" t="s">
        <v>487</v>
      </c>
      <c r="L141" s="70" t="s">
        <v>381</v>
      </c>
      <c r="M141" s="70" t="s">
        <v>530</v>
      </c>
      <c r="N141" t="str">
        <f>VLOOKUP(C141,Schools!A:D,4,0)</f>
        <v>Secondary</v>
      </c>
      <c r="O141" s="70" t="s">
        <v>1689</v>
      </c>
      <c r="P141">
        <f t="shared" si="62"/>
        <v>516500</v>
      </c>
      <c r="Q141" s="73" t="e">
        <f>SUMIFS(#REF!,#REF!,$C141,#REF!,$L141)</f>
        <v>#REF!</v>
      </c>
      <c r="R141" s="73" t="e">
        <f>SUMIFS(#REF!,#REF!,$C141,#REF!,$L141)</f>
        <v>#REF!</v>
      </c>
      <c r="S141" s="73" t="e">
        <f>SUMIFS(#REF!,#REF!,$C141,#REF!,$L141)</f>
        <v>#REF!</v>
      </c>
      <c r="T141" s="73" t="e">
        <f>SUMIFS(#REF!,#REF!,$C141,#REF!,$L141)</f>
        <v>#REF!</v>
      </c>
      <c r="U141" s="73" t="e">
        <f>SUMIFS(#REF!,#REF!,$C141,#REF!,$L141)</f>
        <v>#REF!</v>
      </c>
      <c r="V141" s="73" t="e">
        <f>SUMIFS(#REF!,#REF!,$C141,#REF!,$L141)</f>
        <v>#REF!</v>
      </c>
      <c r="W141" s="73" t="e">
        <f>SUMIFS(#REF!,#REF!,$C141,#REF!,$L141)</f>
        <v>#REF!</v>
      </c>
      <c r="X141" s="73" t="e">
        <f>SUMIFS(#REF!,#REF!,$C141,#REF!,$L141)</f>
        <v>#REF!</v>
      </c>
      <c r="Y141" s="73" t="e">
        <f>SUMIFS(#REF!,#REF!,$C141,#REF!,$L141)</f>
        <v>#REF!</v>
      </c>
      <c r="Z141" s="73" t="e">
        <f>SUMIFS(#REF!,#REF!,$C141,#REF!,$L141)</f>
        <v>#REF!</v>
      </c>
      <c r="AA141" s="73" t="e">
        <f>SUMIFS(#REF!,#REF!,$C141,#REF!,$L141)</f>
        <v>#REF!</v>
      </c>
      <c r="AB141" s="73" t="e">
        <f>SUMIFS(#REF!,#REF!,$C141,#REF!,$L141)</f>
        <v>#REF!</v>
      </c>
      <c r="AC141" s="47" t="e">
        <f t="shared" si="75"/>
        <v>#REF!</v>
      </c>
      <c r="AD141" s="47" t="e">
        <f t="shared" si="76"/>
        <v>#REF!</v>
      </c>
      <c r="AE141" s="73" t="e">
        <f>SUMIFS(#REF!,#REF!,$C141,#REF!,$L141)</f>
        <v>#REF!</v>
      </c>
      <c r="AF141" s="73" t="e">
        <f>SUMIFS(#REF!,#REF!,$C141,#REF!,$L141)</f>
        <v>#REF!</v>
      </c>
      <c r="AG141" s="73" t="e">
        <f>SUMIFS(#REF!,#REF!,$C141,#REF!,$L141)</f>
        <v>#REF!</v>
      </c>
      <c r="AJ141" s="70" t="s">
        <v>1687</v>
      </c>
      <c r="AK141" t="e">
        <f t="shared" si="77"/>
        <v>#REF!</v>
      </c>
      <c r="AL141" s="6" t="e">
        <f t="shared" si="92"/>
        <v>#REF!</v>
      </c>
      <c r="AM141" s="6" t="e">
        <f t="shared" si="92"/>
        <v>#REF!</v>
      </c>
      <c r="AN141" s="6" t="e">
        <f t="shared" si="92"/>
        <v>#REF!</v>
      </c>
      <c r="AO141" s="6" t="e">
        <f t="shared" si="92"/>
        <v>#REF!</v>
      </c>
      <c r="AP141" s="6" t="e">
        <f t="shared" si="92"/>
        <v>#REF!</v>
      </c>
      <c r="AQ141" s="6" t="e">
        <f t="shared" si="92"/>
        <v>#REF!</v>
      </c>
      <c r="AR141" s="6" t="e">
        <f t="shared" si="92"/>
        <v>#REF!</v>
      </c>
      <c r="AS141" s="6" t="e">
        <f t="shared" si="92"/>
        <v>#REF!</v>
      </c>
      <c r="AT141" s="6" t="e">
        <f t="shared" si="92"/>
        <v>#REF!</v>
      </c>
      <c r="AU141" s="6" t="e">
        <f t="shared" si="92"/>
        <v>#REF!</v>
      </c>
      <c r="AV141" s="6" t="e">
        <f t="shared" si="92"/>
        <v>#REF!</v>
      </c>
      <c r="AW141" s="6" t="e">
        <f t="shared" si="92"/>
        <v>#REF!</v>
      </c>
      <c r="AX141" t="e">
        <f t="shared" si="78"/>
        <v>#REF!</v>
      </c>
      <c r="AY141" s="6" t="e">
        <f t="shared" si="88"/>
        <v>#REF!</v>
      </c>
      <c r="AZ141" s="48" t="e">
        <f t="shared" si="79"/>
        <v>#REF!</v>
      </c>
      <c r="BA141" s="74" t="e">
        <f t="shared" si="80"/>
        <v>#REF!</v>
      </c>
      <c r="BD141" s="3" t="str">
        <f>VLOOKUP(C141,Schools!A:Q,17,0)</f>
        <v>Academy</v>
      </c>
      <c r="BF141" s="47" t="e">
        <f t="shared" si="91"/>
        <v>#REF!</v>
      </c>
      <c r="BG141" s="47" t="e">
        <f t="shared" si="83"/>
        <v>#REF!</v>
      </c>
      <c r="BH141" s="47" t="e">
        <f t="shared" si="84"/>
        <v>#REF!</v>
      </c>
      <c r="BK141" s="6" t="e">
        <f t="shared" si="89"/>
        <v>#REF!</v>
      </c>
      <c r="BL141" s="47" t="e">
        <f t="shared" si="66"/>
        <v>#REF!</v>
      </c>
      <c r="BM141" s="1" t="e">
        <f t="shared" si="67"/>
        <v>#REF!</v>
      </c>
      <c r="BN141" s="47" t="e">
        <f t="shared" si="68"/>
        <v>#REF!</v>
      </c>
      <c r="BO141" s="1" t="e">
        <f t="shared" si="69"/>
        <v>#REF!</v>
      </c>
      <c r="BP141" s="48" t="e">
        <f t="shared" si="70"/>
        <v>#REF!</v>
      </c>
      <c r="BQ141" s="48" t="e">
        <f t="shared" si="86"/>
        <v>#REF!</v>
      </c>
      <c r="BR141" t="e">
        <f t="shared" si="71"/>
        <v>#REF!</v>
      </c>
    </row>
    <row r="142" spans="1:70" x14ac:dyDescent="0.25">
      <c r="A142" t="str">
        <f t="shared" si="60"/>
        <v>High Needs topups</v>
      </c>
      <c r="B142" s="71">
        <v>44026</v>
      </c>
      <c r="C142" s="70">
        <f>Schools!A134</f>
        <v>3026085</v>
      </c>
      <c r="D142" t="str">
        <f>VLOOKUP(C142,Schools!A:B,2,0)</f>
        <v>Kisharon Inclusive Special Free School</v>
      </c>
      <c r="E142" t="str">
        <f>VLOOKUP(C142,Schools!$A:$Z,3,0)</f>
        <v>A</v>
      </c>
      <c r="F142" s="72" t="e">
        <f>SUMIFS(#REF!,#REF!,C142,#REF!, SEN!L142)</f>
        <v>#REF!</v>
      </c>
      <c r="G142" s="70" t="s">
        <v>1227</v>
      </c>
      <c r="H142" s="70" t="s">
        <v>1688</v>
      </c>
      <c r="I142" t="str">
        <f t="shared" si="61"/>
        <v>various/516500</v>
      </c>
      <c r="J142">
        <f>VLOOKUP(C142,Schools!$A:$Z,9,0)</f>
        <v>105221</v>
      </c>
      <c r="K142" s="70" t="s">
        <v>487</v>
      </c>
      <c r="L142" s="70" t="s">
        <v>381</v>
      </c>
      <c r="M142" s="70" t="s">
        <v>530</v>
      </c>
      <c r="N142" t="str">
        <f>VLOOKUP(C142,Schools!A:D,4,0)</f>
        <v>Special</v>
      </c>
      <c r="O142" s="70" t="s">
        <v>1689</v>
      </c>
      <c r="P142">
        <f t="shared" si="62"/>
        <v>516500</v>
      </c>
      <c r="Q142" s="73" t="e">
        <f>SUMIFS(#REF!,#REF!,$C142,#REF!,$L142)</f>
        <v>#REF!</v>
      </c>
      <c r="R142" s="73" t="e">
        <f>SUMIFS(#REF!,#REF!,$C142,#REF!,$L142)</f>
        <v>#REF!</v>
      </c>
      <c r="S142" s="73" t="e">
        <f>SUMIFS(#REF!,#REF!,$C142,#REF!,$L142)</f>
        <v>#REF!</v>
      </c>
      <c r="T142" s="73" t="e">
        <f>SUMIFS(#REF!,#REF!,$C142,#REF!,$L142)</f>
        <v>#REF!</v>
      </c>
      <c r="U142" s="73" t="e">
        <f>SUMIFS(#REF!,#REF!,$C142,#REF!,$L142)</f>
        <v>#REF!</v>
      </c>
      <c r="V142" s="73" t="e">
        <f>SUMIFS(#REF!,#REF!,$C142,#REF!,$L142)</f>
        <v>#REF!</v>
      </c>
      <c r="W142" s="73" t="e">
        <f>SUMIFS(#REF!,#REF!,$C142,#REF!,$L142)</f>
        <v>#REF!</v>
      </c>
      <c r="X142" s="73" t="e">
        <f>SUMIFS(#REF!,#REF!,$C142,#REF!,$L142)</f>
        <v>#REF!</v>
      </c>
      <c r="Y142" s="73" t="e">
        <f>SUMIFS(#REF!,#REF!,$C142,#REF!,$L142)</f>
        <v>#REF!</v>
      </c>
      <c r="Z142" s="73" t="e">
        <f>SUMIFS(#REF!,#REF!,$C142,#REF!,$L142)</f>
        <v>#REF!</v>
      </c>
      <c r="AA142" s="73" t="e">
        <f>SUMIFS(#REF!,#REF!,$C142,#REF!,$L142)</f>
        <v>#REF!</v>
      </c>
      <c r="AB142" s="73" t="e">
        <f>SUMIFS(#REF!,#REF!,$C142,#REF!,$L142)</f>
        <v>#REF!</v>
      </c>
      <c r="AC142" s="47" t="e">
        <f t="shared" si="75"/>
        <v>#REF!</v>
      </c>
      <c r="AD142" s="47" t="e">
        <f t="shared" si="76"/>
        <v>#REF!</v>
      </c>
      <c r="AE142" s="73" t="e">
        <f>SUMIFS(#REF!,#REF!,$C142,#REF!,$L142)</f>
        <v>#REF!</v>
      </c>
      <c r="AF142" s="73" t="e">
        <f>SUMIFS(#REF!,#REF!,$C142,#REF!,$L142)</f>
        <v>#REF!</v>
      </c>
      <c r="AG142" s="73" t="e">
        <f>SUMIFS(#REF!,#REF!,$C142,#REF!,$L142)</f>
        <v>#REF!</v>
      </c>
      <c r="AJ142" s="70" t="s">
        <v>1687</v>
      </c>
      <c r="AK142" t="e">
        <f t="shared" si="77"/>
        <v>#REF!</v>
      </c>
      <c r="AL142" s="6" t="e">
        <f t="shared" si="92"/>
        <v>#REF!</v>
      </c>
      <c r="AM142" s="6" t="e">
        <f t="shared" si="92"/>
        <v>#REF!</v>
      </c>
      <c r="AN142" s="6" t="e">
        <f t="shared" si="92"/>
        <v>#REF!</v>
      </c>
      <c r="AO142" s="6" t="e">
        <f t="shared" si="92"/>
        <v>#REF!</v>
      </c>
      <c r="AP142" s="6" t="e">
        <f t="shared" si="92"/>
        <v>#REF!</v>
      </c>
      <c r="AQ142" s="6" t="e">
        <f t="shared" si="92"/>
        <v>#REF!</v>
      </c>
      <c r="AR142" s="6" t="e">
        <f t="shared" si="92"/>
        <v>#REF!</v>
      </c>
      <c r="AS142" s="6" t="e">
        <f t="shared" si="92"/>
        <v>#REF!</v>
      </c>
      <c r="AT142" s="6" t="e">
        <f t="shared" si="92"/>
        <v>#REF!</v>
      </c>
      <c r="AU142" s="6" t="e">
        <f t="shared" si="92"/>
        <v>#REF!</v>
      </c>
      <c r="AV142" s="6" t="e">
        <f t="shared" si="92"/>
        <v>#REF!</v>
      </c>
      <c r="AW142" s="6" t="e">
        <f t="shared" si="92"/>
        <v>#REF!</v>
      </c>
      <c r="AX142" t="e">
        <f t="shared" si="78"/>
        <v>#REF!</v>
      </c>
      <c r="AY142" s="6" t="e">
        <f t="shared" si="88"/>
        <v>#REF!</v>
      </c>
      <c r="AZ142" s="48" t="e">
        <f t="shared" si="79"/>
        <v>#REF!</v>
      </c>
      <c r="BA142" s="74" t="e">
        <f t="shared" si="80"/>
        <v>#REF!</v>
      </c>
      <c r="BD142" s="3" t="str">
        <f>VLOOKUP(C142,Schools!A:Q,17,0)</f>
        <v>Academy</v>
      </c>
      <c r="BF142" s="47" t="e">
        <f t="shared" si="91"/>
        <v>#REF!</v>
      </c>
      <c r="BG142" s="47" t="e">
        <f t="shared" si="83"/>
        <v>#REF!</v>
      </c>
      <c r="BH142" s="47" t="e">
        <f t="shared" si="84"/>
        <v>#REF!</v>
      </c>
      <c r="BK142" s="6" t="e">
        <f t="shared" si="89"/>
        <v>#REF!</v>
      </c>
      <c r="BL142" s="47" t="e">
        <f t="shared" si="66"/>
        <v>#REF!</v>
      </c>
      <c r="BM142" s="1" t="e">
        <f t="shared" si="67"/>
        <v>#REF!</v>
      </c>
      <c r="BN142" s="47" t="e">
        <f t="shared" si="68"/>
        <v>#REF!</v>
      </c>
      <c r="BO142" s="1" t="e">
        <f t="shared" si="69"/>
        <v>#REF!</v>
      </c>
      <c r="BP142" s="48" t="e">
        <f t="shared" si="70"/>
        <v>#REF!</v>
      </c>
      <c r="BQ142" s="48" t="e">
        <f t="shared" si="86"/>
        <v>#REF!</v>
      </c>
      <c r="BR142" t="e">
        <f t="shared" si="71"/>
        <v>#REF!</v>
      </c>
    </row>
    <row r="143" spans="1:70" x14ac:dyDescent="0.25">
      <c r="A143" t="str">
        <f t="shared" si="60"/>
        <v>High Needs topups</v>
      </c>
      <c r="B143" s="71">
        <v>44026</v>
      </c>
      <c r="C143" s="70">
        <f>Schools!A135</f>
        <v>3027010</v>
      </c>
      <c r="D143" t="str">
        <f>VLOOKUP(C143,Schools!A:B,2,0)</f>
        <v>Mapledown</v>
      </c>
      <c r="E143" t="str">
        <f>VLOOKUP(C143,Schools!$A:$Z,3,0)</f>
        <v>M</v>
      </c>
      <c r="F143" s="72" t="e">
        <f>SUMIFS(#REF!,#REF!,C143,#REF!, SEN!L143)</f>
        <v>#REF!</v>
      </c>
      <c r="G143" s="70" t="s">
        <v>1227</v>
      </c>
      <c r="H143" s="70" t="s">
        <v>1688</v>
      </c>
      <c r="I143" t="str">
        <f t="shared" si="61"/>
        <v>various/543965</v>
      </c>
      <c r="J143">
        <f>VLOOKUP(C143,Schools!$A:$Z,9,0)</f>
        <v>400063</v>
      </c>
      <c r="K143" s="70" t="s">
        <v>487</v>
      </c>
      <c r="L143" s="70" t="s">
        <v>381</v>
      </c>
      <c r="M143" s="70" t="s">
        <v>530</v>
      </c>
      <c r="N143" t="str">
        <f>VLOOKUP(C143,Schools!A:D,4,0)</f>
        <v>Special</v>
      </c>
      <c r="O143" s="70" t="s">
        <v>1689</v>
      </c>
      <c r="P143">
        <f t="shared" si="62"/>
        <v>543965</v>
      </c>
      <c r="Q143" s="73" t="e">
        <f>SUMIFS(#REF!,#REF!,$C143,#REF!,$L143)</f>
        <v>#REF!</v>
      </c>
      <c r="R143" s="73" t="e">
        <f>SUMIFS(#REF!,#REF!,$C143,#REF!,$L143)</f>
        <v>#REF!</v>
      </c>
      <c r="S143" s="73" t="e">
        <f>SUMIFS(#REF!,#REF!,$C143,#REF!,$L143)</f>
        <v>#REF!</v>
      </c>
      <c r="T143" s="73" t="e">
        <f>SUMIFS(#REF!,#REF!,$C143,#REF!,$L143)</f>
        <v>#REF!</v>
      </c>
      <c r="U143" s="73" t="e">
        <f>SUMIFS(#REF!,#REF!,$C143,#REF!,$L143)</f>
        <v>#REF!</v>
      </c>
      <c r="V143" s="73" t="e">
        <f>SUMIFS(#REF!,#REF!,$C143,#REF!,$L143)</f>
        <v>#REF!</v>
      </c>
      <c r="W143" s="73" t="e">
        <f>SUMIFS(#REF!,#REF!,$C143,#REF!,$L143)</f>
        <v>#REF!</v>
      </c>
      <c r="X143" s="73" t="e">
        <f>SUMIFS(#REF!,#REF!,$C143,#REF!,$L143)</f>
        <v>#REF!</v>
      </c>
      <c r="Y143" s="73" t="e">
        <f>SUMIFS(#REF!,#REF!,$C143,#REF!,$L143)</f>
        <v>#REF!</v>
      </c>
      <c r="Z143" s="73" t="e">
        <f>SUMIFS(#REF!,#REF!,$C143,#REF!,$L143)</f>
        <v>#REF!</v>
      </c>
      <c r="AA143" s="73" t="e">
        <f>SUMIFS(#REF!,#REF!,$C143,#REF!,$L143)</f>
        <v>#REF!</v>
      </c>
      <c r="AB143" s="73" t="e">
        <f>SUMIFS(#REF!,#REF!,$C143,#REF!,$L143)</f>
        <v>#REF!</v>
      </c>
      <c r="AC143" s="47" t="e">
        <f t="shared" si="75"/>
        <v>#REF!</v>
      </c>
      <c r="AD143" s="47" t="e">
        <f t="shared" si="76"/>
        <v>#REF!</v>
      </c>
      <c r="AE143" s="73" t="e">
        <f>SUMIFS(#REF!,#REF!,$C143,#REF!,$L143)</f>
        <v>#REF!</v>
      </c>
      <c r="AF143" s="73" t="e">
        <f>SUMIFS(#REF!,#REF!,$C143,#REF!,$L143)</f>
        <v>#REF!</v>
      </c>
      <c r="AG143" s="73" t="e">
        <f>SUMIFS(#REF!,#REF!,$C143,#REF!,$L143)</f>
        <v>#REF!</v>
      </c>
      <c r="AJ143" s="70" t="s">
        <v>1687</v>
      </c>
      <c r="AK143" t="e">
        <f t="shared" si="77"/>
        <v>#REF!</v>
      </c>
      <c r="AL143" s="6" t="e">
        <f t="shared" si="92"/>
        <v>#REF!</v>
      </c>
      <c r="AM143" s="6" t="e">
        <f t="shared" si="92"/>
        <v>#REF!</v>
      </c>
      <c r="AN143" s="6" t="e">
        <f t="shared" si="92"/>
        <v>#REF!</v>
      </c>
      <c r="AO143" s="6" t="e">
        <f t="shared" si="92"/>
        <v>#REF!</v>
      </c>
      <c r="AP143" s="6" t="e">
        <f t="shared" si="92"/>
        <v>#REF!</v>
      </c>
      <c r="AQ143" s="6" t="e">
        <f t="shared" si="92"/>
        <v>#REF!</v>
      </c>
      <c r="AR143" s="6" t="e">
        <f t="shared" si="92"/>
        <v>#REF!</v>
      </c>
      <c r="AS143" s="6" t="e">
        <f t="shared" si="92"/>
        <v>#REF!</v>
      </c>
      <c r="AT143" s="6" t="e">
        <f t="shared" si="92"/>
        <v>#REF!</v>
      </c>
      <c r="AU143" s="6" t="e">
        <f t="shared" si="92"/>
        <v>#REF!</v>
      </c>
      <c r="AV143" s="6" t="e">
        <f t="shared" si="92"/>
        <v>#REF!</v>
      </c>
      <c r="AW143" s="6" t="e">
        <f t="shared" si="92"/>
        <v>#REF!</v>
      </c>
      <c r="AX143" t="e">
        <f t="shared" si="78"/>
        <v>#REF!</v>
      </c>
      <c r="AY143" s="6" t="e">
        <f t="shared" si="88"/>
        <v>#REF!</v>
      </c>
      <c r="AZ143" s="48" t="e">
        <f t="shared" si="79"/>
        <v>#REF!</v>
      </c>
      <c r="BA143" s="74" t="e">
        <f t="shared" si="80"/>
        <v>#REF!</v>
      </c>
      <c r="BD143" s="3" t="str">
        <f>VLOOKUP(C143,Schools!A:Q,17,0)</f>
        <v>D</v>
      </c>
      <c r="BF143" s="47" t="e">
        <f t="shared" si="91"/>
        <v>#REF!</v>
      </c>
      <c r="BG143" s="47" t="e">
        <f t="shared" si="83"/>
        <v>#REF!</v>
      </c>
      <c r="BH143" s="47" t="e">
        <f t="shared" si="84"/>
        <v>#REF!</v>
      </c>
      <c r="BK143" s="6" t="e">
        <f t="shared" si="89"/>
        <v>#REF!</v>
      </c>
      <c r="BL143" s="47" t="e">
        <f t="shared" si="66"/>
        <v>#REF!</v>
      </c>
      <c r="BM143" s="1" t="e">
        <f t="shared" si="67"/>
        <v>#REF!</v>
      </c>
      <c r="BN143" s="47" t="e">
        <f t="shared" si="68"/>
        <v>#REF!</v>
      </c>
      <c r="BO143" s="1" t="e">
        <f t="shared" si="69"/>
        <v>#REF!</v>
      </c>
      <c r="BP143" s="48" t="e">
        <f t="shared" si="70"/>
        <v>#REF!</v>
      </c>
      <c r="BQ143" s="48" t="e">
        <f t="shared" si="86"/>
        <v>#REF!</v>
      </c>
      <c r="BR143" t="e">
        <f t="shared" si="71"/>
        <v>#REF!</v>
      </c>
    </row>
    <row r="144" spans="1:70" x14ac:dyDescent="0.25">
      <c r="A144" t="str">
        <f t="shared" si="60"/>
        <v>High Needs topups</v>
      </c>
      <c r="B144" s="71">
        <v>44026</v>
      </c>
      <c r="C144" s="70">
        <f>Schools!A136</f>
        <v>3027005</v>
      </c>
      <c r="D144" t="str">
        <f>VLOOKUP(C144,Schools!A:B,2,0)</f>
        <v>Northway</v>
      </c>
      <c r="E144" t="str">
        <f>VLOOKUP(C144,Schools!$A:$Z,3,0)</f>
        <v>M</v>
      </c>
      <c r="F144" s="72" t="e">
        <f>SUMIFS(#REF!,#REF!,C144,#REF!, SEN!L144)</f>
        <v>#REF!</v>
      </c>
      <c r="G144" s="70" t="s">
        <v>1227</v>
      </c>
      <c r="H144" s="70" t="s">
        <v>1688</v>
      </c>
      <c r="I144" t="str">
        <f t="shared" si="61"/>
        <v>various/543965</v>
      </c>
      <c r="J144">
        <f>VLOOKUP(C144,Schools!$A:$Z,9,0)</f>
        <v>400034</v>
      </c>
      <c r="K144" s="70" t="s">
        <v>487</v>
      </c>
      <c r="L144" s="70" t="s">
        <v>381</v>
      </c>
      <c r="M144" s="70" t="s">
        <v>530</v>
      </c>
      <c r="N144" t="str">
        <f>VLOOKUP(C144,Schools!A:D,4,0)</f>
        <v>Special</v>
      </c>
      <c r="O144" s="70" t="s">
        <v>1689</v>
      </c>
      <c r="P144">
        <f t="shared" si="62"/>
        <v>543965</v>
      </c>
      <c r="Q144" s="73" t="e">
        <f>SUMIFS(#REF!,#REF!,$C144,#REF!,$L144)</f>
        <v>#REF!</v>
      </c>
      <c r="R144" s="73" t="e">
        <f>SUMIFS(#REF!,#REF!,$C144,#REF!,$L144)</f>
        <v>#REF!</v>
      </c>
      <c r="S144" s="73" t="e">
        <f>SUMIFS(#REF!,#REF!,$C144,#REF!,$L144)</f>
        <v>#REF!</v>
      </c>
      <c r="T144" s="73" t="e">
        <f>SUMIFS(#REF!,#REF!,$C144,#REF!,$L144)</f>
        <v>#REF!</v>
      </c>
      <c r="U144" s="73" t="e">
        <f>SUMIFS(#REF!,#REF!,$C144,#REF!,$L144)</f>
        <v>#REF!</v>
      </c>
      <c r="V144" s="73" t="e">
        <f>SUMIFS(#REF!,#REF!,$C144,#REF!,$L144)</f>
        <v>#REF!</v>
      </c>
      <c r="W144" s="73" t="e">
        <f>SUMIFS(#REF!,#REF!,$C144,#REF!,$L144)</f>
        <v>#REF!</v>
      </c>
      <c r="X144" s="73" t="e">
        <f>SUMIFS(#REF!,#REF!,$C144,#REF!,$L144)</f>
        <v>#REF!</v>
      </c>
      <c r="Y144" s="73" t="e">
        <f>SUMIFS(#REF!,#REF!,$C144,#REF!,$L144)</f>
        <v>#REF!</v>
      </c>
      <c r="Z144" s="73" t="e">
        <f>SUMIFS(#REF!,#REF!,$C144,#REF!,$L144)</f>
        <v>#REF!</v>
      </c>
      <c r="AA144" s="73" t="e">
        <f>SUMIFS(#REF!,#REF!,$C144,#REF!,$L144)</f>
        <v>#REF!</v>
      </c>
      <c r="AB144" s="73" t="e">
        <f>SUMIFS(#REF!,#REF!,$C144,#REF!,$L144)</f>
        <v>#REF!</v>
      </c>
      <c r="AC144" s="47" t="e">
        <f t="shared" si="75"/>
        <v>#REF!</v>
      </c>
      <c r="AD144" s="47" t="e">
        <f t="shared" si="76"/>
        <v>#REF!</v>
      </c>
      <c r="AE144" s="73" t="e">
        <f>SUMIFS(#REF!,#REF!,$C144,#REF!,$L144)</f>
        <v>#REF!</v>
      </c>
      <c r="AF144" s="73" t="e">
        <f>SUMIFS(#REF!,#REF!,$C144,#REF!,$L144)</f>
        <v>#REF!</v>
      </c>
      <c r="AG144" s="73" t="e">
        <f>SUMIFS(#REF!,#REF!,$C144,#REF!,$L144)</f>
        <v>#REF!</v>
      </c>
      <c r="AJ144" s="70" t="s">
        <v>1687</v>
      </c>
      <c r="AK144" t="e">
        <f t="shared" si="77"/>
        <v>#REF!</v>
      </c>
      <c r="AL144" s="6" t="e">
        <f t="shared" si="92"/>
        <v>#REF!</v>
      </c>
      <c r="AM144" s="6" t="e">
        <f t="shared" si="92"/>
        <v>#REF!</v>
      </c>
      <c r="AN144" s="6" t="e">
        <f t="shared" si="92"/>
        <v>#REF!</v>
      </c>
      <c r="AO144" s="6" t="e">
        <f t="shared" si="92"/>
        <v>#REF!</v>
      </c>
      <c r="AP144" s="6" t="e">
        <f t="shared" si="92"/>
        <v>#REF!</v>
      </c>
      <c r="AQ144" s="6" t="e">
        <f t="shared" si="92"/>
        <v>#REF!</v>
      </c>
      <c r="AR144" s="6" t="e">
        <f t="shared" si="92"/>
        <v>#REF!</v>
      </c>
      <c r="AS144" s="6" t="e">
        <f t="shared" si="92"/>
        <v>#REF!</v>
      </c>
      <c r="AT144" s="6" t="e">
        <f t="shared" si="92"/>
        <v>#REF!</v>
      </c>
      <c r="AU144" s="6" t="e">
        <f t="shared" si="92"/>
        <v>#REF!</v>
      </c>
      <c r="AV144" s="6" t="e">
        <f t="shared" si="92"/>
        <v>#REF!</v>
      </c>
      <c r="AW144" s="6" t="e">
        <f t="shared" si="92"/>
        <v>#REF!</v>
      </c>
      <c r="AX144" t="e">
        <f t="shared" si="78"/>
        <v>#REF!</v>
      </c>
      <c r="AY144" s="6" t="e">
        <f t="shared" si="88"/>
        <v>#REF!</v>
      </c>
      <c r="AZ144" s="48" t="e">
        <f t="shared" si="79"/>
        <v>#REF!</v>
      </c>
      <c r="BA144" s="74" t="e">
        <f t="shared" si="80"/>
        <v>#REF!</v>
      </c>
      <c r="BD144" s="3" t="str">
        <f>VLOOKUP(C144,Schools!A:Q,17,0)</f>
        <v>A</v>
      </c>
      <c r="BF144" s="47" t="e">
        <f t="shared" si="91"/>
        <v>#REF!</v>
      </c>
      <c r="BG144" s="47" t="e">
        <f t="shared" si="83"/>
        <v>#REF!</v>
      </c>
      <c r="BH144" s="47" t="e">
        <f t="shared" si="84"/>
        <v>#REF!</v>
      </c>
      <c r="BK144" s="6" t="e">
        <f t="shared" si="89"/>
        <v>#REF!</v>
      </c>
      <c r="BL144" s="47" t="e">
        <f t="shared" si="66"/>
        <v>#REF!</v>
      </c>
      <c r="BM144" s="1" t="e">
        <f t="shared" si="67"/>
        <v>#REF!</v>
      </c>
      <c r="BN144" s="47" t="e">
        <f t="shared" si="68"/>
        <v>#REF!</v>
      </c>
      <c r="BO144" s="1" t="e">
        <f t="shared" si="69"/>
        <v>#REF!</v>
      </c>
      <c r="BP144" s="48" t="e">
        <f t="shared" si="70"/>
        <v>#REF!</v>
      </c>
      <c r="BQ144" s="48" t="e">
        <f t="shared" si="86"/>
        <v>#REF!</v>
      </c>
      <c r="BR144" t="e">
        <f t="shared" si="71"/>
        <v>#REF!</v>
      </c>
    </row>
    <row r="145" spans="1:70" x14ac:dyDescent="0.25">
      <c r="A145" t="str">
        <f t="shared" si="60"/>
        <v>High Needs topups</v>
      </c>
      <c r="B145" s="71">
        <v>44026</v>
      </c>
      <c r="C145" s="70">
        <f>Schools!A137</f>
        <v>3025950</v>
      </c>
      <c r="D145" t="str">
        <f>VLOOKUP(C145,Schools!A:B,2,0)</f>
        <v>Oak Hill School</v>
      </c>
      <c r="E145" t="str">
        <f>VLOOKUP(C145,Schools!$A:$Z,3,0)</f>
        <v>A</v>
      </c>
      <c r="F145" s="72" t="e">
        <f>SUMIFS(#REF!,#REF!,C145,#REF!, SEN!L145)</f>
        <v>#REF!</v>
      </c>
      <c r="G145" s="70" t="s">
        <v>1227</v>
      </c>
      <c r="H145" s="70" t="s">
        <v>1688</v>
      </c>
      <c r="I145" t="str">
        <f t="shared" si="61"/>
        <v>various/516500</v>
      </c>
      <c r="J145">
        <f>VLOOKUP(C145,Schools!$A:$Z,9,0)</f>
        <v>157308</v>
      </c>
      <c r="K145" s="70" t="s">
        <v>487</v>
      </c>
      <c r="L145" s="70" t="s">
        <v>381</v>
      </c>
      <c r="M145" s="70" t="s">
        <v>530</v>
      </c>
      <c r="N145" t="str">
        <f>VLOOKUP(C145,Schools!A:D,4,0)</f>
        <v>Special</v>
      </c>
      <c r="O145" s="70" t="s">
        <v>1689</v>
      </c>
      <c r="P145">
        <f t="shared" si="62"/>
        <v>516500</v>
      </c>
      <c r="Q145" s="73" t="e">
        <f>SUMIFS(#REF!,#REF!,$C145,#REF!,$L145)</f>
        <v>#REF!</v>
      </c>
      <c r="R145" s="73" t="e">
        <f>SUMIFS(#REF!,#REF!,$C145,#REF!,$L145)</f>
        <v>#REF!</v>
      </c>
      <c r="S145" s="73" t="e">
        <f>SUMIFS(#REF!,#REF!,$C145,#REF!,$L145)</f>
        <v>#REF!</v>
      </c>
      <c r="T145" s="73" t="e">
        <f>SUMIFS(#REF!,#REF!,$C145,#REF!,$L145)</f>
        <v>#REF!</v>
      </c>
      <c r="U145" s="73" t="e">
        <f>SUMIFS(#REF!,#REF!,$C145,#REF!,$L145)</f>
        <v>#REF!</v>
      </c>
      <c r="V145" s="73" t="e">
        <f>SUMIFS(#REF!,#REF!,$C145,#REF!,$L145)</f>
        <v>#REF!</v>
      </c>
      <c r="W145" s="73" t="e">
        <f>SUMIFS(#REF!,#REF!,$C145,#REF!,$L145)</f>
        <v>#REF!</v>
      </c>
      <c r="X145" s="73" t="e">
        <f>SUMIFS(#REF!,#REF!,$C145,#REF!,$L145)</f>
        <v>#REF!</v>
      </c>
      <c r="Y145" s="73" t="e">
        <f>SUMIFS(#REF!,#REF!,$C145,#REF!,$L145)</f>
        <v>#REF!</v>
      </c>
      <c r="Z145" s="73" t="e">
        <f>SUMIFS(#REF!,#REF!,$C145,#REF!,$L145)</f>
        <v>#REF!</v>
      </c>
      <c r="AA145" s="73" t="e">
        <f>SUMIFS(#REF!,#REF!,$C145,#REF!,$L145)</f>
        <v>#REF!</v>
      </c>
      <c r="AB145" s="73" t="e">
        <f>SUMIFS(#REF!,#REF!,$C145,#REF!,$L145)</f>
        <v>#REF!</v>
      </c>
      <c r="AC145" s="47" t="e">
        <f t="shared" si="75"/>
        <v>#REF!</v>
      </c>
      <c r="AD145" s="47" t="e">
        <f t="shared" si="76"/>
        <v>#REF!</v>
      </c>
      <c r="AE145" s="73" t="e">
        <f>SUMIFS(#REF!,#REF!,$C145,#REF!,$L145)</f>
        <v>#REF!</v>
      </c>
      <c r="AF145" s="73" t="e">
        <f>SUMIFS(#REF!,#REF!,$C145,#REF!,$L145)</f>
        <v>#REF!</v>
      </c>
      <c r="AG145" s="73" t="e">
        <f>SUMIFS(#REF!,#REF!,$C145,#REF!,$L145)</f>
        <v>#REF!</v>
      </c>
      <c r="AJ145" s="70" t="s">
        <v>1687</v>
      </c>
      <c r="AK145" t="e">
        <f t="shared" si="77"/>
        <v>#REF!</v>
      </c>
      <c r="AL145" s="6" t="e">
        <f t="shared" si="92"/>
        <v>#REF!</v>
      </c>
      <c r="AM145" s="6" t="e">
        <f t="shared" si="92"/>
        <v>#REF!</v>
      </c>
      <c r="AN145" s="6" t="e">
        <f t="shared" si="92"/>
        <v>#REF!</v>
      </c>
      <c r="AO145" s="6" t="e">
        <f t="shared" si="92"/>
        <v>#REF!</v>
      </c>
      <c r="AP145" s="6" t="e">
        <f t="shared" si="92"/>
        <v>#REF!</v>
      </c>
      <c r="AQ145" s="6" t="e">
        <f t="shared" si="92"/>
        <v>#REF!</v>
      </c>
      <c r="AR145" s="6" t="e">
        <f t="shared" si="92"/>
        <v>#REF!</v>
      </c>
      <c r="AS145" s="6" t="e">
        <f t="shared" si="92"/>
        <v>#REF!</v>
      </c>
      <c r="AT145" s="6" t="e">
        <f t="shared" si="92"/>
        <v>#REF!</v>
      </c>
      <c r="AU145" s="6" t="e">
        <f t="shared" si="92"/>
        <v>#REF!</v>
      </c>
      <c r="AV145" s="6" t="e">
        <f t="shared" si="92"/>
        <v>#REF!</v>
      </c>
      <c r="AW145" s="6" t="e">
        <f t="shared" si="92"/>
        <v>#REF!</v>
      </c>
      <c r="AX145" t="e">
        <f t="shared" si="78"/>
        <v>#REF!</v>
      </c>
      <c r="AY145" s="6" t="e">
        <f t="shared" si="88"/>
        <v>#REF!</v>
      </c>
      <c r="AZ145" s="48" t="e">
        <f t="shared" si="79"/>
        <v>#REF!</v>
      </c>
      <c r="BA145" s="74" t="e">
        <f t="shared" si="80"/>
        <v>#REF!</v>
      </c>
      <c r="BD145" s="3" t="str">
        <f>VLOOKUP(C145,Schools!A:Q,17,0)</f>
        <v>Academy</v>
      </c>
      <c r="BF145" s="47" t="e">
        <f t="shared" si="91"/>
        <v>#REF!</v>
      </c>
      <c r="BG145" s="47" t="e">
        <f t="shared" si="83"/>
        <v>#REF!</v>
      </c>
      <c r="BH145" s="47" t="e">
        <f t="shared" si="84"/>
        <v>#REF!</v>
      </c>
      <c r="BK145" s="6" t="e">
        <f t="shared" si="89"/>
        <v>#REF!</v>
      </c>
      <c r="BL145" s="47" t="e">
        <f t="shared" si="66"/>
        <v>#REF!</v>
      </c>
      <c r="BM145" s="1" t="e">
        <f t="shared" si="67"/>
        <v>#REF!</v>
      </c>
      <c r="BN145" s="47" t="e">
        <f t="shared" si="68"/>
        <v>#REF!</v>
      </c>
      <c r="BO145" s="1" t="e">
        <f t="shared" si="69"/>
        <v>#REF!</v>
      </c>
      <c r="BP145" s="48" t="e">
        <f t="shared" si="70"/>
        <v>#REF!</v>
      </c>
      <c r="BQ145" s="48" t="e">
        <f t="shared" si="86"/>
        <v>#REF!</v>
      </c>
      <c r="BR145" t="e">
        <f t="shared" si="71"/>
        <v>#REF!</v>
      </c>
    </row>
    <row r="146" spans="1:70" x14ac:dyDescent="0.25">
      <c r="A146" t="str">
        <f t="shared" si="60"/>
        <v>High Needs topups</v>
      </c>
      <c r="B146" s="71">
        <v>44026</v>
      </c>
      <c r="C146" s="70">
        <f>Schools!A138</f>
        <v>3027000</v>
      </c>
      <c r="D146" t="str">
        <f>VLOOKUP(C146,Schools!A:B,2,0)</f>
        <v>Oak Lodge Academy</v>
      </c>
      <c r="E146" t="str">
        <f>VLOOKUP(C146,Schools!$A:$Z,3,0)</f>
        <v>A</v>
      </c>
      <c r="F146" s="72" t="e">
        <f>SUMIFS(#REF!,#REF!,C146,#REF!, SEN!L146)</f>
        <v>#REF!</v>
      </c>
      <c r="G146" s="70" t="s">
        <v>1227</v>
      </c>
      <c r="H146" s="70" t="s">
        <v>1688</v>
      </c>
      <c r="I146" t="str">
        <f t="shared" si="61"/>
        <v>various/516500</v>
      </c>
      <c r="J146">
        <f>VLOOKUP(C146,Schools!$A:$Z,9,0)</f>
        <v>156901</v>
      </c>
      <c r="K146" s="70" t="s">
        <v>487</v>
      </c>
      <c r="L146" s="70" t="s">
        <v>381</v>
      </c>
      <c r="M146" s="70" t="s">
        <v>530</v>
      </c>
      <c r="N146" t="str">
        <f>VLOOKUP(C146,Schools!A:D,4,0)</f>
        <v>Special</v>
      </c>
      <c r="O146" s="70" t="s">
        <v>1689</v>
      </c>
      <c r="P146">
        <f t="shared" si="62"/>
        <v>516500</v>
      </c>
      <c r="Q146" s="73" t="e">
        <f>SUMIFS(#REF!,#REF!,$C146,#REF!,$L146)</f>
        <v>#REF!</v>
      </c>
      <c r="R146" s="73" t="e">
        <f>SUMIFS(#REF!,#REF!,$C146,#REF!,$L146)</f>
        <v>#REF!</v>
      </c>
      <c r="S146" s="73" t="e">
        <f>SUMIFS(#REF!,#REF!,$C146,#REF!,$L146)</f>
        <v>#REF!</v>
      </c>
      <c r="T146" s="73" t="e">
        <f>SUMIFS(#REF!,#REF!,$C146,#REF!,$L146)</f>
        <v>#REF!</v>
      </c>
      <c r="U146" s="73" t="e">
        <f>SUMIFS(#REF!,#REF!,$C146,#REF!,$L146)</f>
        <v>#REF!</v>
      </c>
      <c r="V146" s="73" t="e">
        <f>SUMIFS(#REF!,#REF!,$C146,#REF!,$L146)</f>
        <v>#REF!</v>
      </c>
      <c r="W146" s="73" t="e">
        <f>SUMIFS(#REF!,#REF!,$C146,#REF!,$L146)</f>
        <v>#REF!</v>
      </c>
      <c r="X146" s="73" t="e">
        <f>SUMIFS(#REF!,#REF!,$C146,#REF!,$L146)</f>
        <v>#REF!</v>
      </c>
      <c r="Y146" s="73" t="e">
        <f>SUMIFS(#REF!,#REF!,$C146,#REF!,$L146)</f>
        <v>#REF!</v>
      </c>
      <c r="Z146" s="73" t="e">
        <f>SUMIFS(#REF!,#REF!,$C146,#REF!,$L146)</f>
        <v>#REF!</v>
      </c>
      <c r="AA146" s="73" t="e">
        <f>SUMIFS(#REF!,#REF!,$C146,#REF!,$L146)</f>
        <v>#REF!</v>
      </c>
      <c r="AB146" s="73" t="e">
        <f>SUMIFS(#REF!,#REF!,$C146,#REF!,$L146)</f>
        <v>#REF!</v>
      </c>
      <c r="AC146" s="47" t="e">
        <f t="shared" si="75"/>
        <v>#REF!</v>
      </c>
      <c r="AD146" s="47" t="e">
        <f t="shared" si="76"/>
        <v>#REF!</v>
      </c>
      <c r="AE146" s="73" t="e">
        <f>SUMIFS(#REF!,#REF!,$C146,#REF!,$L146)</f>
        <v>#REF!</v>
      </c>
      <c r="AF146" s="73" t="e">
        <f>SUMIFS(#REF!,#REF!,$C146,#REF!,$L146)</f>
        <v>#REF!</v>
      </c>
      <c r="AG146" s="73" t="e">
        <f>SUMIFS(#REF!,#REF!,$C146,#REF!,$L146)</f>
        <v>#REF!</v>
      </c>
      <c r="AJ146" s="70" t="s">
        <v>1687</v>
      </c>
      <c r="AK146" t="e">
        <f t="shared" si="77"/>
        <v>#REF!</v>
      </c>
      <c r="AL146" s="6" t="e">
        <f t="shared" si="92"/>
        <v>#REF!</v>
      </c>
      <c r="AM146" s="6" t="e">
        <f t="shared" si="92"/>
        <v>#REF!</v>
      </c>
      <c r="AN146" s="6" t="e">
        <f t="shared" si="92"/>
        <v>#REF!</v>
      </c>
      <c r="AO146" s="6" t="e">
        <f t="shared" si="92"/>
        <v>#REF!</v>
      </c>
      <c r="AP146" s="6" t="e">
        <f t="shared" si="92"/>
        <v>#REF!</v>
      </c>
      <c r="AQ146" s="6" t="e">
        <f t="shared" si="92"/>
        <v>#REF!</v>
      </c>
      <c r="AR146" s="6" t="e">
        <f t="shared" si="92"/>
        <v>#REF!</v>
      </c>
      <c r="AS146" s="6" t="e">
        <f t="shared" si="92"/>
        <v>#REF!</v>
      </c>
      <c r="AT146" s="6" t="e">
        <f t="shared" si="92"/>
        <v>#REF!</v>
      </c>
      <c r="AU146" s="6" t="e">
        <f t="shared" si="92"/>
        <v>#REF!</v>
      </c>
      <c r="AV146" s="6" t="e">
        <f t="shared" si="92"/>
        <v>#REF!</v>
      </c>
      <c r="AW146" s="6" t="e">
        <f t="shared" si="92"/>
        <v>#REF!</v>
      </c>
      <c r="AX146" t="e">
        <f t="shared" si="78"/>
        <v>#REF!</v>
      </c>
      <c r="AY146" s="6" t="e">
        <f t="shared" si="88"/>
        <v>#REF!</v>
      </c>
      <c r="AZ146" s="48" t="e">
        <f t="shared" si="79"/>
        <v>#REF!</v>
      </c>
      <c r="BA146" s="74" t="e">
        <f t="shared" si="80"/>
        <v>#REF!</v>
      </c>
      <c r="BD146" s="3" t="str">
        <f>VLOOKUP(C146,Schools!A:Q,17,0)</f>
        <v>Academy</v>
      </c>
      <c r="BF146" s="47" t="e">
        <f t="shared" si="91"/>
        <v>#REF!</v>
      </c>
      <c r="BG146" s="47" t="e">
        <f t="shared" si="83"/>
        <v>#REF!</v>
      </c>
      <c r="BH146" s="47" t="e">
        <f t="shared" si="84"/>
        <v>#REF!</v>
      </c>
      <c r="BK146" s="6" t="e">
        <f t="shared" si="89"/>
        <v>#REF!</v>
      </c>
      <c r="BL146" s="47" t="e">
        <f t="shared" si="66"/>
        <v>#REF!</v>
      </c>
      <c r="BM146" s="1" t="e">
        <f t="shared" si="67"/>
        <v>#REF!</v>
      </c>
      <c r="BN146" s="47" t="e">
        <f t="shared" si="68"/>
        <v>#REF!</v>
      </c>
      <c r="BO146" s="1" t="e">
        <f t="shared" si="69"/>
        <v>#REF!</v>
      </c>
      <c r="BP146" s="48" t="e">
        <f t="shared" si="70"/>
        <v>#REF!</v>
      </c>
      <c r="BQ146" s="48" t="e">
        <f t="shared" si="86"/>
        <v>#REF!</v>
      </c>
      <c r="BR146" t="e">
        <f t="shared" si="71"/>
        <v>#REF!</v>
      </c>
    </row>
    <row r="147" spans="1:70" x14ac:dyDescent="0.25">
      <c r="A147" t="str">
        <f t="shared" si="60"/>
        <v>High Needs topups</v>
      </c>
      <c r="B147" s="71">
        <v>44026</v>
      </c>
      <c r="C147" s="70">
        <f>Schools!A139</f>
        <v>3027009</v>
      </c>
      <c r="D147" t="str">
        <f>VLOOKUP(C147,Schools!A:B,2,0)</f>
        <v>Oakleigh</v>
      </c>
      <c r="E147" t="str">
        <f>VLOOKUP(C147,Schools!$A:$Z,3,0)</f>
        <v>M</v>
      </c>
      <c r="F147" s="72" t="e">
        <f>SUMIFS(#REF!,#REF!,C147,#REF!, SEN!L147)</f>
        <v>#REF!</v>
      </c>
      <c r="G147" s="70" t="s">
        <v>1227</v>
      </c>
      <c r="H147" s="70" t="s">
        <v>1688</v>
      </c>
      <c r="I147" t="str">
        <f t="shared" si="61"/>
        <v>various/543965</v>
      </c>
      <c r="J147">
        <f>VLOOKUP(C147,Schools!$A:$Z,9,0)</f>
        <v>400091</v>
      </c>
      <c r="K147" s="70" t="s">
        <v>487</v>
      </c>
      <c r="L147" s="70" t="s">
        <v>381</v>
      </c>
      <c r="M147" s="70" t="s">
        <v>530</v>
      </c>
      <c r="N147" t="str">
        <f>VLOOKUP(C147,Schools!A:D,4,0)</f>
        <v>Special</v>
      </c>
      <c r="O147" s="70" t="s">
        <v>1689</v>
      </c>
      <c r="P147">
        <f t="shared" si="62"/>
        <v>543965</v>
      </c>
      <c r="Q147" s="73" t="e">
        <f>SUMIFS(#REF!,#REF!,$C147,#REF!,$L147)</f>
        <v>#REF!</v>
      </c>
      <c r="R147" s="73" t="e">
        <f>SUMIFS(#REF!,#REF!,$C147,#REF!,$L147)</f>
        <v>#REF!</v>
      </c>
      <c r="S147" s="73" t="e">
        <f>SUMIFS(#REF!,#REF!,$C147,#REF!,$L147)</f>
        <v>#REF!</v>
      </c>
      <c r="T147" s="73" t="e">
        <f>SUMIFS(#REF!,#REF!,$C147,#REF!,$L147)</f>
        <v>#REF!</v>
      </c>
      <c r="U147" s="73" t="e">
        <f>SUMIFS(#REF!,#REF!,$C147,#REF!,$L147)</f>
        <v>#REF!</v>
      </c>
      <c r="V147" s="73" t="e">
        <f>SUMIFS(#REF!,#REF!,$C147,#REF!,$L147)</f>
        <v>#REF!</v>
      </c>
      <c r="W147" s="73" t="e">
        <f>SUMIFS(#REF!,#REF!,$C147,#REF!,$L147)</f>
        <v>#REF!</v>
      </c>
      <c r="X147" s="73" t="e">
        <f>SUMIFS(#REF!,#REF!,$C147,#REF!,$L147)</f>
        <v>#REF!</v>
      </c>
      <c r="Y147" s="73" t="e">
        <f>SUMIFS(#REF!,#REF!,$C147,#REF!,$L147)</f>
        <v>#REF!</v>
      </c>
      <c r="Z147" s="73" t="e">
        <f>SUMIFS(#REF!,#REF!,$C147,#REF!,$L147)</f>
        <v>#REF!</v>
      </c>
      <c r="AA147" s="73" t="e">
        <f>SUMIFS(#REF!,#REF!,$C147,#REF!,$L147)</f>
        <v>#REF!</v>
      </c>
      <c r="AB147" s="73" t="e">
        <f>SUMIFS(#REF!,#REF!,$C147,#REF!,$L147)</f>
        <v>#REF!</v>
      </c>
      <c r="AC147" s="47" t="e">
        <f t="shared" si="75"/>
        <v>#REF!</v>
      </c>
      <c r="AD147" s="47" t="e">
        <f t="shared" si="76"/>
        <v>#REF!</v>
      </c>
      <c r="AE147" s="73" t="e">
        <f>SUMIFS(#REF!,#REF!,$C147,#REF!,$L147)</f>
        <v>#REF!</v>
      </c>
      <c r="AF147" s="73" t="e">
        <f>SUMIFS(#REF!,#REF!,$C147,#REF!,$L147)</f>
        <v>#REF!</v>
      </c>
      <c r="AG147" s="73" t="e">
        <f>SUMIFS(#REF!,#REF!,$C147,#REF!,$L147)</f>
        <v>#REF!</v>
      </c>
      <c r="AJ147" s="70" t="s">
        <v>1687</v>
      </c>
      <c r="AL147" s="6"/>
    </row>
    <row r="148" spans="1:70" x14ac:dyDescent="0.25">
      <c r="A148" t="str">
        <f t="shared" si="60"/>
        <v>High Needs topups</v>
      </c>
      <c r="B148" s="71">
        <v>44026</v>
      </c>
      <c r="C148" s="70">
        <f>Schools!A141</f>
        <v>3026905</v>
      </c>
      <c r="D148" t="str">
        <f>VLOOKUP(C148,Schools!A:B,2,0)</f>
        <v>London Academy</v>
      </c>
      <c r="E148" t="str">
        <f>VLOOKUP(C148,Schools!$A:$Z,3,0)</f>
        <v>A</v>
      </c>
      <c r="F148" s="72" t="e">
        <f>SUMIFS(#REF!,#REF!,C148,#REF!, SEN!L148)</f>
        <v>#REF!</v>
      </c>
      <c r="G148" s="70" t="s">
        <v>1227</v>
      </c>
      <c r="H148" s="70" t="s">
        <v>1688</v>
      </c>
      <c r="I148" t="str">
        <f t="shared" si="61"/>
        <v>various/516500</v>
      </c>
      <c r="J148">
        <f>VLOOKUP(C148,Schools!$A:$Z,9,0)</f>
        <v>400116</v>
      </c>
      <c r="K148" s="70" t="s">
        <v>487</v>
      </c>
      <c r="L148" s="70" t="s">
        <v>381</v>
      </c>
      <c r="M148" s="70" t="s">
        <v>530</v>
      </c>
      <c r="N148" t="str">
        <f>VLOOKUP(C148,Schools!A:D,4,0)</f>
        <v>All through</v>
      </c>
      <c r="O148" s="70" t="s">
        <v>1689</v>
      </c>
      <c r="P148">
        <f t="shared" si="62"/>
        <v>516500</v>
      </c>
      <c r="Q148" s="73" t="e">
        <f>SUMIFS(#REF!,#REF!,$C148,#REF!,$L148)</f>
        <v>#REF!</v>
      </c>
      <c r="R148" s="73" t="e">
        <f>SUMIFS(#REF!,#REF!,$C148,#REF!,$L148)</f>
        <v>#REF!</v>
      </c>
      <c r="S148" s="73" t="e">
        <f>SUMIFS(#REF!,#REF!,$C148,#REF!,$L148)</f>
        <v>#REF!</v>
      </c>
      <c r="T148" s="73" t="e">
        <f>SUMIFS(#REF!,#REF!,$C148,#REF!,$L148)</f>
        <v>#REF!</v>
      </c>
      <c r="U148" s="73" t="e">
        <f>SUMIFS(#REF!,#REF!,$C148,#REF!,$L148)</f>
        <v>#REF!</v>
      </c>
      <c r="V148" s="73" t="e">
        <f>SUMIFS(#REF!,#REF!,$C148,#REF!,$L148)</f>
        <v>#REF!</v>
      </c>
      <c r="W148" s="73" t="e">
        <f>SUMIFS(#REF!,#REF!,$C148,#REF!,$L148)</f>
        <v>#REF!</v>
      </c>
      <c r="X148" s="73" t="e">
        <f>SUMIFS(#REF!,#REF!,$C148,#REF!,$L148)</f>
        <v>#REF!</v>
      </c>
      <c r="Y148" s="73" t="e">
        <f>SUMIFS(#REF!,#REF!,$C148,#REF!,$L148)</f>
        <v>#REF!</v>
      </c>
      <c r="Z148" s="73" t="e">
        <f>SUMIFS(#REF!,#REF!,$C148,#REF!,$L148)</f>
        <v>#REF!</v>
      </c>
      <c r="AA148" s="73" t="e">
        <f>SUMIFS(#REF!,#REF!,$C148,#REF!,$L148)</f>
        <v>#REF!</v>
      </c>
      <c r="AB148" s="73" t="e">
        <f>SUMIFS(#REF!,#REF!,$C148,#REF!,$L148)</f>
        <v>#REF!</v>
      </c>
      <c r="AC148" s="47" t="e">
        <f t="shared" ref="AC148:AC150" si="93">SUM(Q148:AB148)+AE148</f>
        <v>#REF!</v>
      </c>
      <c r="AD148" s="47" t="e">
        <f t="shared" ref="AD148:AD150" si="94">AC148-F148</f>
        <v>#REF!</v>
      </c>
      <c r="AE148" s="73" t="e">
        <f>SUMIFS(#REF!,#REF!,$C148,#REF!,$L148)</f>
        <v>#REF!</v>
      </c>
      <c r="AF148" s="73" t="e">
        <f>SUMIFS(#REF!,#REF!,$C148,#REF!,$L148)</f>
        <v>#REF!</v>
      </c>
      <c r="AG148" s="73" t="e">
        <f>SUMIFS(#REF!,#REF!,$C148,#REF!,$L148)</f>
        <v>#REF!</v>
      </c>
      <c r="AJ148" s="70" t="s">
        <v>1687</v>
      </c>
      <c r="AL148" s="6"/>
    </row>
    <row r="149" spans="1:70" x14ac:dyDescent="0.25">
      <c r="A149" t="str">
        <f>$B$3</f>
        <v>High Needs topups</v>
      </c>
      <c r="B149" s="71">
        <v>44026</v>
      </c>
      <c r="C149" s="70">
        <f>Schools!A142</f>
        <v>3023521</v>
      </c>
      <c r="D149" t="str">
        <f>VLOOKUP(C149,Schools!A:B,2,0)</f>
        <v>St Mary's &amp; St John's CE School</v>
      </c>
      <c r="E149" t="str">
        <f>VLOOKUP(C149,Schools!$A:$Z,3,0)</f>
        <v>M</v>
      </c>
      <c r="F149" s="72" t="e">
        <f>SUMIFS(#REF!,#REF!,C149,#REF!, SEN!L149)</f>
        <v>#REF!</v>
      </c>
      <c r="G149" s="70" t="s">
        <v>1227</v>
      </c>
      <c r="H149" s="70" t="s">
        <v>1688</v>
      </c>
      <c r="I149" t="str">
        <f>O149&amp;"/"&amp;P149</f>
        <v>various/543965</v>
      </c>
      <c r="J149">
        <f>VLOOKUP(C149,Schools!$A:$Z,9,0)</f>
        <v>400135</v>
      </c>
      <c r="K149" s="70" t="s">
        <v>487</v>
      </c>
      <c r="L149" s="70" t="s">
        <v>381</v>
      </c>
      <c r="M149" s="70" t="s">
        <v>530</v>
      </c>
      <c r="N149" t="str">
        <f>VLOOKUP(C149,Schools!A:D,4,0)</f>
        <v>All through</v>
      </c>
      <c r="O149" s="70" t="s">
        <v>1689</v>
      </c>
      <c r="P149">
        <f>IF(E149="M",543965,516500)</f>
        <v>543965</v>
      </c>
      <c r="Q149" s="73" t="e">
        <f>SUMIFS(#REF!,#REF!,$C149,#REF!,$L149)</f>
        <v>#REF!</v>
      </c>
      <c r="R149" s="73" t="e">
        <f>SUMIFS(#REF!,#REF!,$C149,#REF!,$L149)</f>
        <v>#REF!</v>
      </c>
      <c r="S149" s="73" t="e">
        <f>SUMIFS(#REF!,#REF!,$C149,#REF!,$L149)</f>
        <v>#REF!</v>
      </c>
      <c r="T149" s="73" t="e">
        <f>SUMIFS(#REF!,#REF!,$C149,#REF!,$L149)</f>
        <v>#REF!</v>
      </c>
      <c r="U149" s="73" t="e">
        <f>SUMIFS(#REF!,#REF!,$C149,#REF!,$L149)</f>
        <v>#REF!</v>
      </c>
      <c r="V149" s="73" t="e">
        <f>SUMIFS(#REF!,#REF!,$C149,#REF!,$L149)</f>
        <v>#REF!</v>
      </c>
      <c r="W149" s="73" t="e">
        <f>SUMIFS(#REF!,#REF!,$C149,#REF!,$L149)</f>
        <v>#REF!</v>
      </c>
      <c r="X149" s="73" t="e">
        <f>SUMIFS(#REF!,#REF!,$C149,#REF!,$L149)</f>
        <v>#REF!</v>
      </c>
      <c r="Y149" s="73" t="e">
        <f>SUMIFS(#REF!,#REF!,$C149,#REF!,$L149)</f>
        <v>#REF!</v>
      </c>
      <c r="Z149" s="73" t="e">
        <f>SUMIFS(#REF!,#REF!,$C149,#REF!,$L149)</f>
        <v>#REF!</v>
      </c>
      <c r="AA149" s="73" t="e">
        <f>SUMIFS(#REF!,#REF!,$C149,#REF!,$L149)</f>
        <v>#REF!</v>
      </c>
      <c r="AB149" s="73" t="e">
        <f>SUMIFS(#REF!,#REF!,$C149,#REF!,$L149)</f>
        <v>#REF!</v>
      </c>
      <c r="AC149" s="47" t="e">
        <f t="shared" si="93"/>
        <v>#REF!</v>
      </c>
      <c r="AD149" s="47" t="e">
        <f t="shared" si="94"/>
        <v>#REF!</v>
      </c>
      <c r="AE149" s="73" t="e">
        <f>SUMIFS(#REF!,#REF!,$C149,#REF!,$L149)</f>
        <v>#REF!</v>
      </c>
      <c r="AF149" s="73" t="e">
        <f>SUMIFS(#REF!,#REF!,$C149,#REF!,$L149)</f>
        <v>#REF!</v>
      </c>
      <c r="AG149" s="73" t="e">
        <f>SUMIFS(#REF!,#REF!,$C149,#REF!,$L149)</f>
        <v>#REF!</v>
      </c>
      <c r="AJ149" s="70" t="s">
        <v>1687</v>
      </c>
      <c r="AL149" s="6"/>
    </row>
    <row r="150" spans="1:70" x14ac:dyDescent="0.25">
      <c r="A150" t="str">
        <f>$B$3</f>
        <v>High Needs topups</v>
      </c>
      <c r="B150" s="71">
        <v>44026</v>
      </c>
      <c r="C150" s="70">
        <f>Schools!A143</f>
        <v>3026906</v>
      </c>
      <c r="D150" t="str">
        <f>VLOOKUP(C150,Schools!A:B,2,0)</f>
        <v>Wren Academy</v>
      </c>
      <c r="E150" t="str">
        <f>VLOOKUP(C150,Schools!$A:$Z,3,0)</f>
        <v>A</v>
      </c>
      <c r="F150" s="72" t="e">
        <f>SUMIFS(#REF!,#REF!,C150,#REF!, SEN!L150)</f>
        <v>#REF!</v>
      </c>
      <c r="G150" s="70" t="s">
        <v>1227</v>
      </c>
      <c r="H150" s="70" t="s">
        <v>1688</v>
      </c>
      <c r="I150" t="str">
        <f>O150&amp;"/"&amp;P150</f>
        <v>various/516500</v>
      </c>
      <c r="J150">
        <f>VLOOKUP(C150,Schools!$A:$Z,9,0)</f>
        <v>128957</v>
      </c>
      <c r="K150" s="70" t="s">
        <v>487</v>
      </c>
      <c r="L150" s="70" t="s">
        <v>381</v>
      </c>
      <c r="M150" s="70" t="s">
        <v>530</v>
      </c>
      <c r="N150" t="str">
        <f>VLOOKUP(C150,Schools!A:D,4,0)</f>
        <v>All through</v>
      </c>
      <c r="O150" s="70" t="s">
        <v>1689</v>
      </c>
      <c r="P150">
        <f>IF(E150="M",543965,516500)</f>
        <v>516500</v>
      </c>
      <c r="Q150" s="73" t="e">
        <f>SUMIFS(#REF!,#REF!,$C150,#REF!,$L150)</f>
        <v>#REF!</v>
      </c>
      <c r="R150" s="73" t="e">
        <f>SUMIFS(#REF!,#REF!,$C150,#REF!,$L150)</f>
        <v>#REF!</v>
      </c>
      <c r="S150" s="73" t="e">
        <f>SUMIFS(#REF!,#REF!,$C150,#REF!,$L150)</f>
        <v>#REF!</v>
      </c>
      <c r="T150" s="73" t="e">
        <f>SUMIFS(#REF!,#REF!,$C150,#REF!,$L150)</f>
        <v>#REF!</v>
      </c>
      <c r="U150" s="73" t="e">
        <f>SUMIFS(#REF!,#REF!,$C150,#REF!,$L150)</f>
        <v>#REF!</v>
      </c>
      <c r="V150" s="73" t="e">
        <f>SUMIFS(#REF!,#REF!,$C150,#REF!,$L150)</f>
        <v>#REF!</v>
      </c>
      <c r="W150" s="73" t="e">
        <f>SUMIFS(#REF!,#REF!,$C150,#REF!,$L150)</f>
        <v>#REF!</v>
      </c>
      <c r="X150" s="73" t="e">
        <f>SUMIFS(#REF!,#REF!,$C150,#REF!,$L150)</f>
        <v>#REF!</v>
      </c>
      <c r="Y150" s="73" t="e">
        <f>SUMIFS(#REF!,#REF!,$C150,#REF!,$L150)</f>
        <v>#REF!</v>
      </c>
      <c r="Z150" s="73" t="e">
        <f>SUMIFS(#REF!,#REF!,$C150,#REF!,$L150)</f>
        <v>#REF!</v>
      </c>
      <c r="AA150" s="73" t="e">
        <f>SUMIFS(#REF!,#REF!,$C150,#REF!,$L150)</f>
        <v>#REF!</v>
      </c>
      <c r="AB150" s="73" t="e">
        <f>SUMIFS(#REF!,#REF!,$C150,#REF!,$L150)</f>
        <v>#REF!</v>
      </c>
      <c r="AC150" s="47" t="e">
        <f t="shared" si="93"/>
        <v>#REF!</v>
      </c>
      <c r="AD150" s="47" t="e">
        <f t="shared" si="94"/>
        <v>#REF!</v>
      </c>
      <c r="AE150" s="73" t="e">
        <f>SUMIFS(#REF!,#REF!,$C150,#REF!,$L150)</f>
        <v>#REF!</v>
      </c>
      <c r="AF150" s="73" t="e">
        <f>SUMIFS(#REF!,#REF!,$C150,#REF!,$L150)</f>
        <v>#REF!</v>
      </c>
      <c r="AG150" s="73" t="e">
        <f>SUMIFS(#REF!,#REF!,$C150,#REF!,$L150)</f>
        <v>#REF!</v>
      </c>
      <c r="AJ150" s="70" t="s">
        <v>1687</v>
      </c>
      <c r="AL150" s="6"/>
    </row>
    <row r="151" spans="1:70" x14ac:dyDescent="0.25">
      <c r="G151" s="75"/>
      <c r="R151" s="73"/>
      <c r="S151" s="73"/>
      <c r="T151" s="73"/>
      <c r="U151" s="73"/>
      <c r="V151" s="73"/>
      <c r="W151" s="73"/>
      <c r="X151" s="73"/>
      <c r="Y151" s="73"/>
      <c r="Z151" s="73"/>
      <c r="AA151" s="73"/>
      <c r="AB151" s="73"/>
      <c r="AC151" s="73"/>
      <c r="AD151" s="73"/>
      <c r="AE151" s="73"/>
      <c r="AF151" s="47"/>
      <c r="AG151" s="47"/>
      <c r="AH151" s="73"/>
      <c r="AL151" s="6"/>
    </row>
    <row r="152" spans="1:70" x14ac:dyDescent="0.25">
      <c r="G152" s="75"/>
      <c r="R152" s="73"/>
      <c r="S152" s="73"/>
      <c r="T152" s="73"/>
      <c r="U152" s="73"/>
      <c r="V152" s="73"/>
      <c r="W152" s="73"/>
      <c r="X152" s="73"/>
      <c r="Y152" s="73"/>
      <c r="Z152" s="73"/>
      <c r="AA152" s="73"/>
      <c r="AB152" s="73"/>
      <c r="AC152" s="73"/>
      <c r="AD152" s="73"/>
      <c r="AE152" s="73"/>
      <c r="AF152" s="47"/>
      <c r="AG152" s="47"/>
      <c r="AH152" s="73"/>
      <c r="AL152" s="6"/>
    </row>
    <row r="153" spans="1:70" x14ac:dyDescent="0.25">
      <c r="G153" s="75"/>
      <c r="R153" s="73"/>
      <c r="S153" s="73"/>
      <c r="T153" s="73"/>
      <c r="U153" s="73"/>
      <c r="V153" s="73"/>
      <c r="W153" s="73"/>
      <c r="X153" s="73"/>
      <c r="Y153" s="73"/>
      <c r="Z153" s="73"/>
      <c r="AA153" s="73"/>
      <c r="AB153" s="73"/>
      <c r="AC153" s="73"/>
      <c r="AD153" s="73"/>
      <c r="AE153" s="73"/>
      <c r="AF153" s="47"/>
      <c r="AG153" s="47"/>
      <c r="AH153" s="73"/>
      <c r="AL153" s="6"/>
    </row>
    <row r="154" spans="1:70" x14ac:dyDescent="0.25">
      <c r="G154" s="75"/>
      <c r="R154" s="73"/>
      <c r="S154" s="73"/>
      <c r="T154" s="73"/>
      <c r="U154" s="73"/>
      <c r="V154" s="73"/>
      <c r="W154" s="73"/>
      <c r="X154" s="73"/>
      <c r="Y154" s="73"/>
      <c r="Z154" s="73"/>
      <c r="AA154" s="73"/>
      <c r="AB154" s="73"/>
      <c r="AC154" s="73"/>
      <c r="AD154" s="73"/>
      <c r="AE154" s="73"/>
      <c r="AF154" s="47"/>
      <c r="AG154" s="47"/>
      <c r="AH154" s="73"/>
      <c r="AL154" s="6"/>
    </row>
    <row r="155" spans="1:70" x14ac:dyDescent="0.25">
      <c r="G155" s="75"/>
      <c r="R155" s="73"/>
      <c r="S155" s="73"/>
      <c r="T155" s="73"/>
      <c r="U155" s="73"/>
      <c r="V155" s="73"/>
      <c r="W155" s="73"/>
      <c r="X155" s="73"/>
      <c r="Y155" s="73"/>
      <c r="Z155" s="73"/>
      <c r="AA155" s="73"/>
      <c r="AB155" s="73"/>
      <c r="AC155" s="73"/>
      <c r="AD155" s="73"/>
      <c r="AE155" s="73"/>
      <c r="AF155" s="47"/>
      <c r="AG155" s="47"/>
      <c r="AH155" s="73"/>
      <c r="AL155" s="6"/>
    </row>
    <row r="156" spans="1:70" x14ac:dyDescent="0.25">
      <c r="G156" s="75"/>
      <c r="R156" s="73"/>
      <c r="S156" s="73"/>
      <c r="T156" s="73"/>
      <c r="U156" s="73"/>
      <c r="V156" s="73"/>
      <c r="W156" s="73"/>
      <c r="X156" s="73"/>
      <c r="Y156" s="73"/>
      <c r="Z156" s="73"/>
      <c r="AA156" s="73"/>
      <c r="AB156" s="73"/>
      <c r="AC156" s="73"/>
      <c r="AD156" s="73"/>
      <c r="AE156" s="73"/>
      <c r="AF156" s="47"/>
      <c r="AG156" s="47"/>
      <c r="AH156" s="73"/>
      <c r="AL156" s="6"/>
    </row>
    <row r="157" spans="1:70" x14ac:dyDescent="0.25">
      <c r="G157" s="75"/>
      <c r="R157" s="73"/>
      <c r="S157" s="73"/>
      <c r="T157" s="73"/>
      <c r="U157" s="73"/>
      <c r="V157" s="73"/>
      <c r="W157" s="73"/>
      <c r="X157" s="73"/>
      <c r="Y157" s="73"/>
      <c r="Z157" s="73"/>
      <c r="AA157" s="73"/>
      <c r="AB157" s="73"/>
      <c r="AC157" s="73"/>
      <c r="AD157" s="73"/>
      <c r="AE157" s="73"/>
      <c r="AF157" s="47"/>
      <c r="AG157" s="47"/>
      <c r="AH157" s="73"/>
      <c r="AL157" s="6"/>
    </row>
    <row r="158" spans="1:70" x14ac:dyDescent="0.25">
      <c r="G158" s="75"/>
      <c r="R158" s="73"/>
      <c r="S158" s="73"/>
      <c r="T158" s="73"/>
      <c r="U158" s="73"/>
      <c r="V158" s="73"/>
      <c r="W158" s="73"/>
      <c r="X158" s="73"/>
      <c r="Y158" s="73"/>
      <c r="Z158" s="73"/>
      <c r="AA158" s="73"/>
      <c r="AB158" s="73"/>
      <c r="AC158" s="73"/>
      <c r="AD158" s="73"/>
      <c r="AE158" s="73"/>
      <c r="AF158" s="47"/>
      <c r="AG158" s="47"/>
      <c r="AH158" s="73"/>
      <c r="AL158" s="6"/>
    </row>
    <row r="159" spans="1:70" x14ac:dyDescent="0.25">
      <c r="G159" s="75"/>
      <c r="R159" s="73"/>
      <c r="S159" s="73"/>
      <c r="T159" s="73"/>
      <c r="U159" s="73"/>
      <c r="V159" s="73"/>
      <c r="W159" s="73"/>
      <c r="X159" s="73"/>
      <c r="Y159" s="73"/>
      <c r="Z159" s="73"/>
      <c r="AA159" s="73"/>
      <c r="AB159" s="73"/>
      <c r="AC159" s="73"/>
      <c r="AD159" s="73"/>
      <c r="AE159" s="73"/>
      <c r="AF159" s="47"/>
      <c r="AG159" s="47"/>
      <c r="AH159" s="73"/>
      <c r="AL159" s="6"/>
    </row>
    <row r="160" spans="1:70" x14ac:dyDescent="0.25">
      <c r="G160" s="75"/>
      <c r="R160" s="73"/>
      <c r="S160" s="73"/>
      <c r="T160" s="73"/>
      <c r="U160" s="73"/>
      <c r="V160" s="73"/>
      <c r="W160" s="73"/>
      <c r="X160" s="73"/>
      <c r="Y160" s="73"/>
      <c r="Z160" s="73"/>
      <c r="AA160" s="73"/>
      <c r="AB160" s="73"/>
      <c r="AC160" s="73"/>
      <c r="AD160" s="73"/>
      <c r="AE160" s="73"/>
      <c r="AF160" s="47"/>
      <c r="AG160" s="47"/>
      <c r="AH160" s="73"/>
      <c r="AL160" s="6"/>
    </row>
    <row r="161" spans="7:38" x14ac:dyDescent="0.25">
      <c r="G161" s="75"/>
      <c r="R161" s="73"/>
      <c r="S161" s="73"/>
      <c r="T161" s="73"/>
      <c r="U161" s="73"/>
      <c r="V161" s="73"/>
      <c r="W161" s="73"/>
      <c r="X161" s="73"/>
      <c r="Y161" s="73"/>
      <c r="Z161" s="73"/>
      <c r="AA161" s="73"/>
      <c r="AB161" s="73"/>
      <c r="AC161" s="73"/>
      <c r="AD161" s="73"/>
      <c r="AE161" s="73"/>
      <c r="AF161" s="47"/>
      <c r="AG161" s="47"/>
      <c r="AH161" s="73"/>
      <c r="AL161" s="6"/>
    </row>
    <row r="162" spans="7:38" x14ac:dyDescent="0.25">
      <c r="G162" s="75"/>
      <c r="R162" s="73"/>
      <c r="S162" s="73"/>
      <c r="T162" s="73"/>
      <c r="U162" s="73"/>
      <c r="V162" s="73"/>
      <c r="W162" s="73"/>
      <c r="X162" s="73"/>
      <c r="Y162" s="73"/>
      <c r="Z162" s="73"/>
      <c r="AA162" s="73"/>
      <c r="AB162" s="73"/>
      <c r="AC162" s="73"/>
      <c r="AD162" s="73"/>
      <c r="AE162" s="73"/>
      <c r="AF162" s="47"/>
      <c r="AG162" s="47"/>
      <c r="AH162" s="73"/>
      <c r="AL162" s="6"/>
    </row>
    <row r="163" spans="7:38" x14ac:dyDescent="0.25">
      <c r="G163" s="75"/>
      <c r="R163" s="73"/>
      <c r="S163" s="73"/>
      <c r="T163" s="73"/>
      <c r="U163" s="73"/>
      <c r="V163" s="73"/>
      <c r="W163" s="73"/>
      <c r="X163" s="73"/>
      <c r="Y163" s="73"/>
      <c r="Z163" s="73"/>
      <c r="AA163" s="73"/>
      <c r="AB163" s="73"/>
      <c r="AC163" s="73"/>
      <c r="AD163" s="73"/>
      <c r="AE163" s="73"/>
      <c r="AF163" s="47"/>
      <c r="AG163" s="47"/>
      <c r="AH163" s="73"/>
      <c r="AL163" s="6"/>
    </row>
    <row r="164" spans="7:38" x14ac:dyDescent="0.25">
      <c r="G164" s="75"/>
      <c r="R164" s="73"/>
      <c r="S164" s="73"/>
      <c r="T164" s="73"/>
      <c r="U164" s="73"/>
      <c r="V164" s="73"/>
      <c r="W164" s="73"/>
      <c r="X164" s="73"/>
      <c r="Y164" s="73"/>
      <c r="Z164" s="73"/>
      <c r="AA164" s="73"/>
      <c r="AB164" s="73"/>
      <c r="AC164" s="73"/>
      <c r="AD164" s="73"/>
      <c r="AE164" s="73"/>
      <c r="AF164" s="47"/>
      <c r="AG164" s="47"/>
      <c r="AH164" s="73"/>
    </row>
    <row r="165" spans="7:38" x14ac:dyDescent="0.25">
      <c r="G165" s="75"/>
      <c r="R165" s="73"/>
      <c r="S165" s="73"/>
      <c r="T165" s="73"/>
      <c r="U165" s="73"/>
      <c r="V165" s="73"/>
      <c r="W165" s="73"/>
      <c r="X165" s="73"/>
      <c r="Y165" s="73"/>
      <c r="Z165" s="73"/>
      <c r="AA165" s="73"/>
      <c r="AB165" s="73"/>
      <c r="AC165" s="73"/>
      <c r="AD165" s="73"/>
      <c r="AE165" s="73"/>
      <c r="AF165" s="47"/>
      <c r="AG165" s="47"/>
      <c r="AH165" s="73"/>
    </row>
    <row r="166" spans="7:38" x14ac:dyDescent="0.25">
      <c r="G166" s="75"/>
      <c r="R166" s="73"/>
      <c r="S166" s="73"/>
      <c r="T166" s="73"/>
      <c r="U166" s="73"/>
      <c r="V166" s="73"/>
      <c r="W166" s="73"/>
      <c r="X166" s="73"/>
      <c r="Y166" s="73"/>
      <c r="Z166" s="73"/>
      <c r="AA166" s="73"/>
      <c r="AB166" s="73"/>
      <c r="AC166" s="73"/>
      <c r="AD166" s="73"/>
      <c r="AE166" s="73"/>
      <c r="AF166" s="47"/>
      <c r="AG166" s="47"/>
      <c r="AH166" s="73"/>
    </row>
    <row r="167" spans="7:38" x14ac:dyDescent="0.25">
      <c r="G167" s="75"/>
      <c r="R167" s="73"/>
      <c r="S167" s="73"/>
      <c r="T167" s="73"/>
      <c r="U167" s="73"/>
      <c r="V167" s="73"/>
      <c r="W167" s="73"/>
      <c r="X167" s="73"/>
      <c r="Y167" s="73"/>
      <c r="Z167" s="73"/>
      <c r="AA167" s="73"/>
      <c r="AB167" s="73"/>
      <c r="AC167" s="73"/>
      <c r="AD167" s="73"/>
      <c r="AE167" s="73"/>
      <c r="AF167" s="47"/>
      <c r="AG167" s="47"/>
      <c r="AH167" s="73"/>
    </row>
    <row r="168" spans="7:38" x14ac:dyDescent="0.25">
      <c r="G168" s="75"/>
      <c r="R168" s="73"/>
      <c r="S168" s="73"/>
      <c r="T168" s="73"/>
      <c r="U168" s="73"/>
      <c r="V168" s="73"/>
      <c r="W168" s="73"/>
      <c r="X168" s="73"/>
      <c r="Y168" s="73"/>
      <c r="Z168" s="73"/>
      <c r="AA168" s="73"/>
      <c r="AB168" s="73"/>
      <c r="AC168" s="73"/>
      <c r="AD168" s="73"/>
      <c r="AE168" s="73"/>
      <c r="AF168" s="47"/>
      <c r="AG168" s="47"/>
      <c r="AH168" s="73"/>
    </row>
    <row r="169" spans="7:38" x14ac:dyDescent="0.25">
      <c r="G169" s="75"/>
      <c r="R169" s="73"/>
      <c r="S169" s="73"/>
      <c r="T169" s="73"/>
      <c r="U169" s="73"/>
      <c r="V169" s="73"/>
      <c r="W169" s="73"/>
      <c r="X169" s="73"/>
      <c r="Y169" s="73"/>
      <c r="Z169" s="73"/>
      <c r="AA169" s="73"/>
      <c r="AB169" s="73"/>
      <c r="AC169" s="73"/>
      <c r="AD169" s="73"/>
      <c r="AE169" s="73"/>
      <c r="AF169" s="47"/>
      <c r="AG169" s="47"/>
      <c r="AH169" s="73"/>
    </row>
    <row r="170" spans="7:38" x14ac:dyDescent="0.25">
      <c r="G170" s="75"/>
      <c r="R170" s="73"/>
      <c r="S170" s="73"/>
      <c r="T170" s="73"/>
      <c r="U170" s="73"/>
      <c r="V170" s="73"/>
      <c r="W170" s="73"/>
      <c r="X170" s="73"/>
      <c r="Y170" s="73"/>
      <c r="Z170" s="73"/>
      <c r="AA170" s="73"/>
      <c r="AB170" s="73"/>
      <c r="AC170" s="73"/>
      <c r="AD170" s="73"/>
      <c r="AE170" s="73"/>
      <c r="AF170" s="47"/>
      <c r="AG170" s="47"/>
      <c r="AH170" s="73"/>
    </row>
    <row r="171" spans="7:38" x14ac:dyDescent="0.25">
      <c r="G171" s="75"/>
      <c r="R171" s="73"/>
      <c r="S171" s="73"/>
      <c r="T171" s="73"/>
      <c r="U171" s="73"/>
      <c r="V171" s="73"/>
      <c r="W171" s="73"/>
      <c r="X171" s="73"/>
      <c r="Y171" s="73"/>
      <c r="Z171" s="73"/>
      <c r="AA171" s="73"/>
      <c r="AB171" s="73"/>
      <c r="AC171" s="73"/>
      <c r="AD171" s="73"/>
      <c r="AE171" s="73"/>
      <c r="AF171" s="47"/>
      <c r="AG171" s="47"/>
      <c r="AH171" s="73"/>
    </row>
    <row r="172" spans="7:38" x14ac:dyDescent="0.25">
      <c r="G172" s="75"/>
      <c r="R172" s="73"/>
      <c r="S172" s="73"/>
      <c r="T172" s="73"/>
      <c r="U172" s="73"/>
      <c r="V172" s="73"/>
      <c r="W172" s="73"/>
      <c r="X172" s="73"/>
      <c r="Y172" s="73"/>
      <c r="Z172" s="73"/>
      <c r="AA172" s="73"/>
      <c r="AB172" s="73"/>
      <c r="AC172" s="73"/>
      <c r="AD172" s="73"/>
      <c r="AE172" s="73"/>
      <c r="AF172" s="47"/>
      <c r="AG172" s="47"/>
      <c r="AH172" s="73"/>
    </row>
    <row r="173" spans="7:38" x14ac:dyDescent="0.25">
      <c r="G173" s="75"/>
      <c r="R173" s="73"/>
      <c r="S173" s="73"/>
      <c r="T173" s="73"/>
      <c r="U173" s="73"/>
      <c r="V173" s="73"/>
      <c r="W173" s="73"/>
      <c r="X173" s="73"/>
      <c r="Y173" s="73"/>
      <c r="Z173" s="73"/>
      <c r="AA173" s="73"/>
      <c r="AB173" s="73"/>
      <c r="AC173" s="73"/>
      <c r="AD173" s="73"/>
      <c r="AE173" s="73"/>
      <c r="AF173" s="47"/>
      <c r="AG173" s="47"/>
      <c r="AH173" s="73"/>
    </row>
    <row r="174" spans="7:38" x14ac:dyDescent="0.25">
      <c r="G174" s="75"/>
      <c r="R174" s="73"/>
      <c r="S174" s="73"/>
      <c r="T174" s="73"/>
      <c r="U174" s="73"/>
      <c r="V174" s="73"/>
      <c r="W174" s="73"/>
      <c r="X174" s="73"/>
      <c r="Y174" s="73"/>
      <c r="Z174" s="73"/>
      <c r="AA174" s="73"/>
      <c r="AB174" s="73"/>
      <c r="AC174" s="73"/>
      <c r="AD174" s="73"/>
      <c r="AE174" s="73"/>
      <c r="AF174" s="47"/>
      <c r="AG174" s="47"/>
      <c r="AH174" s="73"/>
    </row>
    <row r="175" spans="7:38" x14ac:dyDescent="0.25">
      <c r="G175" s="75"/>
      <c r="R175" s="73"/>
      <c r="S175" s="73"/>
      <c r="T175" s="73"/>
      <c r="U175" s="73"/>
      <c r="V175" s="73"/>
      <c r="W175" s="73"/>
      <c r="X175" s="73"/>
      <c r="Y175" s="73"/>
      <c r="Z175" s="73"/>
      <c r="AA175" s="73"/>
      <c r="AB175" s="73"/>
      <c r="AC175" s="73"/>
      <c r="AD175" s="73"/>
      <c r="AE175" s="73"/>
      <c r="AF175" s="47"/>
      <c r="AG175" s="47"/>
      <c r="AH175" s="73"/>
    </row>
    <row r="176" spans="7:38" x14ac:dyDescent="0.25">
      <c r="G176" s="75"/>
      <c r="R176" s="73"/>
      <c r="S176" s="73"/>
      <c r="T176" s="73"/>
      <c r="U176" s="73"/>
      <c r="V176" s="73"/>
      <c r="W176" s="73"/>
      <c r="X176" s="73"/>
      <c r="Y176" s="73"/>
      <c r="Z176" s="73"/>
      <c r="AA176" s="73"/>
      <c r="AB176" s="73"/>
      <c r="AC176" s="73"/>
      <c r="AD176" s="73"/>
      <c r="AE176" s="73"/>
      <c r="AF176" s="47"/>
      <c r="AG176" s="47"/>
      <c r="AH176" s="73"/>
    </row>
    <row r="177" spans="7:34" x14ac:dyDescent="0.25">
      <c r="G177" s="75"/>
      <c r="R177" s="73"/>
      <c r="S177" s="73"/>
      <c r="T177" s="73"/>
      <c r="U177" s="73"/>
      <c r="V177" s="73"/>
      <c r="W177" s="73"/>
      <c r="X177" s="73"/>
      <c r="Y177" s="73"/>
      <c r="Z177" s="73"/>
      <c r="AA177" s="73"/>
      <c r="AB177" s="73"/>
      <c r="AC177" s="73"/>
      <c r="AD177" s="73"/>
      <c r="AE177" s="73"/>
      <c r="AF177" s="47"/>
      <c r="AG177" s="47"/>
      <c r="AH177" s="73"/>
    </row>
    <row r="178" spans="7:34" x14ac:dyDescent="0.25">
      <c r="G178" s="75"/>
      <c r="R178" s="73"/>
      <c r="S178" s="73"/>
      <c r="T178" s="73"/>
      <c r="U178" s="73"/>
      <c r="V178" s="73"/>
      <c r="W178" s="73"/>
      <c r="X178" s="73"/>
      <c r="Y178" s="73"/>
      <c r="Z178" s="73"/>
      <c r="AA178" s="73"/>
      <c r="AB178" s="73"/>
      <c r="AC178" s="73"/>
      <c r="AD178" s="73"/>
      <c r="AE178" s="73"/>
      <c r="AF178" s="47"/>
      <c r="AG178" s="47"/>
      <c r="AH178" s="73"/>
    </row>
    <row r="179" spans="7:34" x14ac:dyDescent="0.25">
      <c r="G179" s="75"/>
      <c r="R179" s="73"/>
      <c r="S179" s="73"/>
      <c r="T179" s="73"/>
      <c r="U179" s="73"/>
      <c r="V179" s="73"/>
      <c r="W179" s="73"/>
      <c r="X179" s="73"/>
      <c r="Y179" s="73"/>
      <c r="Z179" s="73"/>
      <c r="AA179" s="73"/>
      <c r="AB179" s="73"/>
      <c r="AC179" s="73"/>
      <c r="AD179" s="73"/>
      <c r="AE179" s="73"/>
      <c r="AF179" s="47"/>
      <c r="AG179" s="47"/>
      <c r="AH179" s="73"/>
    </row>
    <row r="180" spans="7:34" x14ac:dyDescent="0.25">
      <c r="G180" s="75"/>
      <c r="R180" s="73"/>
      <c r="S180" s="73"/>
      <c r="T180" s="73"/>
      <c r="U180" s="73"/>
      <c r="V180" s="73"/>
      <c r="W180" s="73"/>
      <c r="X180" s="73"/>
      <c r="Y180" s="73"/>
      <c r="Z180" s="73"/>
      <c r="AA180" s="73"/>
      <c r="AB180" s="73"/>
      <c r="AC180" s="73"/>
      <c r="AD180" s="73"/>
      <c r="AE180" s="73"/>
      <c r="AF180" s="47"/>
      <c r="AG180" s="47"/>
      <c r="AH180" s="73"/>
    </row>
    <row r="181" spans="7:34" x14ac:dyDescent="0.25">
      <c r="G181" s="75"/>
      <c r="R181" s="73"/>
      <c r="S181" s="73"/>
      <c r="T181" s="73"/>
      <c r="U181" s="73"/>
      <c r="V181" s="73"/>
      <c r="W181" s="73"/>
      <c r="X181" s="73"/>
      <c r="Y181" s="73"/>
      <c r="Z181" s="73"/>
      <c r="AA181" s="73"/>
      <c r="AB181" s="73"/>
      <c r="AC181" s="73"/>
      <c r="AD181" s="73"/>
      <c r="AE181" s="73"/>
      <c r="AF181" s="47"/>
      <c r="AG181" s="47"/>
      <c r="AH181" s="73"/>
    </row>
    <row r="182" spans="7:34" x14ac:dyDescent="0.25">
      <c r="G182" s="75"/>
      <c r="R182" s="73"/>
      <c r="S182" s="73"/>
      <c r="T182" s="73"/>
      <c r="U182" s="73"/>
      <c r="V182" s="73"/>
      <c r="W182" s="73"/>
      <c r="X182" s="73"/>
      <c r="Y182" s="73"/>
      <c r="Z182" s="73"/>
      <c r="AA182" s="73"/>
      <c r="AB182" s="73"/>
      <c r="AC182" s="73"/>
      <c r="AD182" s="73"/>
      <c r="AE182" s="73"/>
      <c r="AF182" s="47"/>
      <c r="AG182" s="47"/>
      <c r="AH182" s="73"/>
    </row>
    <row r="183" spans="7:34" x14ac:dyDescent="0.25">
      <c r="G183" s="75"/>
      <c r="R183" s="73"/>
      <c r="S183" s="73"/>
      <c r="T183" s="73"/>
      <c r="U183" s="73"/>
      <c r="V183" s="73"/>
      <c r="W183" s="73"/>
      <c r="X183" s="73"/>
      <c r="Y183" s="73"/>
      <c r="Z183" s="73"/>
      <c r="AA183" s="73"/>
      <c r="AB183" s="73"/>
      <c r="AC183" s="73"/>
      <c r="AD183" s="73"/>
      <c r="AE183" s="73"/>
      <c r="AF183" s="47"/>
      <c r="AG183" s="47"/>
      <c r="AH183" s="73"/>
    </row>
    <row r="184" spans="7:34" x14ac:dyDescent="0.25">
      <c r="G184" s="75"/>
      <c r="R184" s="73"/>
      <c r="S184" s="73"/>
      <c r="T184" s="73"/>
      <c r="U184" s="73"/>
      <c r="V184" s="73"/>
      <c r="W184" s="73"/>
      <c r="X184" s="73"/>
      <c r="Y184" s="73"/>
      <c r="Z184" s="73"/>
      <c r="AA184" s="73"/>
      <c r="AB184" s="73"/>
      <c r="AC184" s="73"/>
      <c r="AD184" s="73"/>
      <c r="AE184" s="73"/>
      <c r="AF184" s="47"/>
      <c r="AG184" s="47"/>
      <c r="AH184" s="73"/>
    </row>
    <row r="185" spans="7:34" x14ac:dyDescent="0.25">
      <c r="G185" s="75"/>
      <c r="R185" s="73"/>
      <c r="S185" s="73"/>
      <c r="T185" s="73"/>
      <c r="U185" s="73"/>
      <c r="V185" s="73"/>
      <c r="W185" s="73"/>
      <c r="X185" s="73"/>
      <c r="Y185" s="73"/>
      <c r="Z185" s="73"/>
      <c r="AA185" s="73"/>
      <c r="AB185" s="73"/>
      <c r="AC185" s="73"/>
      <c r="AD185" s="73"/>
      <c r="AE185" s="73"/>
      <c r="AF185" s="47"/>
      <c r="AG185" s="47"/>
      <c r="AH185" s="73"/>
    </row>
    <row r="186" spans="7:34" x14ac:dyDescent="0.25">
      <c r="G186" s="75"/>
      <c r="R186" s="73"/>
      <c r="S186" s="73"/>
      <c r="T186" s="73"/>
      <c r="U186" s="73"/>
      <c r="V186" s="73"/>
      <c r="W186" s="73"/>
      <c r="X186" s="73"/>
      <c r="Y186" s="73"/>
      <c r="Z186" s="73"/>
      <c r="AA186" s="73"/>
      <c r="AB186" s="73"/>
      <c r="AC186" s="73"/>
      <c r="AD186" s="73"/>
      <c r="AE186" s="73"/>
      <c r="AF186" s="47"/>
      <c r="AG186" s="47"/>
      <c r="AH186" s="73"/>
    </row>
    <row r="187" spans="7:34" x14ac:dyDescent="0.25">
      <c r="G187" s="75"/>
      <c r="R187" s="73"/>
      <c r="S187" s="73"/>
      <c r="T187" s="73"/>
      <c r="U187" s="73"/>
      <c r="V187" s="73"/>
      <c r="W187" s="73"/>
      <c r="X187" s="73"/>
      <c r="Y187" s="73"/>
      <c r="Z187" s="73"/>
      <c r="AA187" s="73"/>
      <c r="AB187" s="73"/>
      <c r="AC187" s="73"/>
      <c r="AD187" s="73"/>
      <c r="AE187" s="73"/>
      <c r="AF187" s="47"/>
      <c r="AG187" s="47"/>
      <c r="AH187" s="73"/>
    </row>
    <row r="188" spans="7:34" x14ac:dyDescent="0.25">
      <c r="G188" s="75"/>
      <c r="R188" s="73"/>
      <c r="S188" s="73"/>
      <c r="T188" s="73"/>
      <c r="U188" s="73"/>
      <c r="V188" s="73"/>
      <c r="W188" s="73"/>
      <c r="X188" s="73"/>
      <c r="Y188" s="73"/>
      <c r="Z188" s="73"/>
      <c r="AA188" s="73"/>
      <c r="AB188" s="73"/>
      <c r="AC188" s="73"/>
      <c r="AD188" s="73"/>
      <c r="AE188" s="73"/>
      <c r="AF188" s="47"/>
      <c r="AG188" s="47"/>
      <c r="AH188" s="73"/>
    </row>
    <row r="189" spans="7:34" x14ac:dyDescent="0.25">
      <c r="G189" s="75"/>
      <c r="R189" s="73"/>
      <c r="S189" s="73"/>
      <c r="T189" s="73"/>
      <c r="U189" s="73"/>
      <c r="V189" s="73"/>
      <c r="W189" s="73"/>
      <c r="X189" s="73"/>
      <c r="Y189" s="73"/>
      <c r="Z189" s="73"/>
      <c r="AA189" s="73"/>
      <c r="AB189" s="73"/>
      <c r="AC189" s="73"/>
      <c r="AD189" s="73"/>
      <c r="AE189" s="73"/>
      <c r="AF189" s="47"/>
      <c r="AG189" s="47"/>
      <c r="AH189" s="73"/>
    </row>
    <row r="190" spans="7:34" x14ac:dyDescent="0.25">
      <c r="G190" s="75"/>
      <c r="R190" s="73"/>
      <c r="S190" s="73"/>
      <c r="T190" s="73"/>
      <c r="U190" s="73"/>
      <c r="V190" s="73"/>
      <c r="W190" s="73"/>
      <c r="X190" s="73"/>
      <c r="Y190" s="73"/>
      <c r="Z190" s="73"/>
      <c r="AA190" s="73"/>
      <c r="AB190" s="73"/>
      <c r="AC190" s="73"/>
      <c r="AD190" s="73"/>
      <c r="AE190" s="73"/>
      <c r="AF190" s="47"/>
      <c r="AG190" s="47"/>
      <c r="AH190" s="73"/>
    </row>
    <row r="191" spans="7:34" x14ac:dyDescent="0.25">
      <c r="G191" s="75"/>
      <c r="R191" s="73"/>
      <c r="S191" s="73"/>
      <c r="T191" s="73"/>
      <c r="U191" s="73"/>
      <c r="V191" s="73"/>
      <c r="W191" s="73"/>
      <c r="X191" s="73"/>
      <c r="Y191" s="73"/>
      <c r="Z191" s="73"/>
      <c r="AA191" s="73"/>
      <c r="AB191" s="73"/>
      <c r="AC191" s="73"/>
      <c r="AD191" s="73"/>
      <c r="AE191" s="73"/>
      <c r="AF191" s="47"/>
      <c r="AG191" s="47"/>
      <c r="AH191" s="73"/>
    </row>
    <row r="192" spans="7:34" x14ac:dyDescent="0.25">
      <c r="G192" s="75"/>
      <c r="R192" s="73"/>
      <c r="S192" s="73"/>
      <c r="T192" s="73"/>
      <c r="U192" s="73"/>
      <c r="V192" s="73"/>
      <c r="W192" s="73"/>
      <c r="X192" s="73"/>
      <c r="Y192" s="73"/>
      <c r="Z192" s="73"/>
      <c r="AA192" s="73"/>
      <c r="AB192" s="73"/>
      <c r="AC192" s="73"/>
      <c r="AD192" s="73"/>
      <c r="AE192" s="73"/>
      <c r="AF192" s="47"/>
      <c r="AG192" s="47"/>
      <c r="AH192" s="73"/>
    </row>
    <row r="193" spans="7:34" x14ac:dyDescent="0.25">
      <c r="G193" s="75"/>
      <c r="R193" s="73"/>
      <c r="S193" s="73"/>
      <c r="T193" s="73"/>
      <c r="U193" s="73"/>
      <c r="V193" s="73"/>
      <c r="W193" s="73"/>
      <c r="X193" s="73"/>
      <c r="Y193" s="73"/>
      <c r="Z193" s="73"/>
      <c r="AA193" s="73"/>
      <c r="AB193" s="73"/>
      <c r="AC193" s="73"/>
      <c r="AD193" s="73"/>
      <c r="AE193" s="73"/>
      <c r="AF193" s="47"/>
      <c r="AG193" s="47"/>
      <c r="AH193" s="73"/>
    </row>
    <row r="194" spans="7:34" x14ac:dyDescent="0.25">
      <c r="G194" s="75"/>
      <c r="R194" s="73"/>
      <c r="S194" s="73"/>
      <c r="T194" s="73"/>
      <c r="U194" s="73"/>
      <c r="V194" s="73"/>
      <c r="W194" s="73"/>
      <c r="X194" s="73"/>
      <c r="Y194" s="73"/>
      <c r="Z194" s="73"/>
      <c r="AA194" s="73"/>
      <c r="AB194" s="73"/>
      <c r="AC194" s="73"/>
      <c r="AD194" s="73"/>
      <c r="AE194" s="73"/>
      <c r="AF194" s="47"/>
      <c r="AG194" s="47"/>
      <c r="AH194" s="73"/>
    </row>
    <row r="195" spans="7:34" x14ac:dyDescent="0.25">
      <c r="G195" s="75"/>
      <c r="R195" s="73"/>
      <c r="S195" s="73"/>
      <c r="T195" s="73"/>
      <c r="U195" s="73"/>
      <c r="V195" s="73"/>
      <c r="W195" s="73"/>
      <c r="X195" s="73"/>
      <c r="Y195" s="73"/>
      <c r="Z195" s="73"/>
      <c r="AA195" s="73"/>
      <c r="AB195" s="73"/>
      <c r="AC195" s="73"/>
      <c r="AD195" s="73"/>
      <c r="AE195" s="73"/>
      <c r="AF195" s="47"/>
      <c r="AG195" s="47"/>
      <c r="AH195" s="73"/>
    </row>
    <row r="196" spans="7:34" x14ac:dyDescent="0.25">
      <c r="G196" s="75"/>
      <c r="R196" s="73"/>
      <c r="S196" s="73"/>
      <c r="T196" s="73"/>
      <c r="U196" s="73"/>
      <c r="V196" s="73"/>
      <c r="W196" s="73"/>
      <c r="X196" s="73"/>
      <c r="Y196" s="73"/>
      <c r="Z196" s="73"/>
      <c r="AA196" s="73"/>
      <c r="AB196" s="73"/>
      <c r="AC196" s="73"/>
      <c r="AD196" s="73"/>
      <c r="AE196" s="73"/>
      <c r="AF196" s="47"/>
      <c r="AG196" s="47"/>
      <c r="AH196" s="73"/>
    </row>
    <row r="197" spans="7:34" x14ac:dyDescent="0.25">
      <c r="G197" s="75"/>
      <c r="R197" s="73"/>
      <c r="S197" s="73"/>
      <c r="T197" s="73"/>
      <c r="U197" s="73"/>
      <c r="V197" s="73"/>
      <c r="W197" s="73"/>
      <c r="X197" s="73"/>
      <c r="Y197" s="73"/>
      <c r="Z197" s="73"/>
      <c r="AA197" s="73"/>
      <c r="AB197" s="73"/>
      <c r="AC197" s="73"/>
      <c r="AD197" s="73"/>
      <c r="AE197" s="73"/>
      <c r="AF197" s="47"/>
      <c r="AG197" s="47"/>
      <c r="AH197" s="73"/>
    </row>
    <row r="198" spans="7:34" x14ac:dyDescent="0.25">
      <c r="G198" s="75"/>
      <c r="R198" s="73"/>
      <c r="S198" s="73"/>
      <c r="T198" s="73"/>
      <c r="U198" s="73"/>
      <c r="V198" s="73"/>
      <c r="W198" s="73"/>
      <c r="X198" s="73"/>
      <c r="Y198" s="73"/>
      <c r="Z198" s="73"/>
      <c r="AA198" s="73"/>
      <c r="AB198" s="73"/>
      <c r="AC198" s="73"/>
      <c r="AD198" s="73"/>
      <c r="AE198" s="73"/>
      <c r="AF198" s="47"/>
      <c r="AG198" s="47"/>
      <c r="AH198" s="73"/>
    </row>
    <row r="199" spans="7:34" x14ac:dyDescent="0.25">
      <c r="G199" s="75"/>
      <c r="R199" s="73"/>
      <c r="S199" s="73"/>
      <c r="T199" s="73"/>
      <c r="U199" s="73"/>
      <c r="V199" s="73"/>
      <c r="W199" s="73"/>
      <c r="X199" s="73"/>
      <c r="Y199" s="73"/>
      <c r="Z199" s="73"/>
      <c r="AA199" s="73"/>
      <c r="AB199" s="73"/>
      <c r="AC199" s="73"/>
      <c r="AD199" s="73"/>
      <c r="AE199" s="73"/>
      <c r="AF199" s="47"/>
      <c r="AG199" s="47"/>
      <c r="AH199" s="73"/>
    </row>
    <row r="200" spans="7:34" x14ac:dyDescent="0.25">
      <c r="G200" s="75"/>
      <c r="R200" s="73"/>
      <c r="S200" s="73"/>
      <c r="T200" s="73"/>
      <c r="U200" s="73"/>
      <c r="V200" s="73"/>
      <c r="W200" s="73"/>
      <c r="X200" s="73"/>
      <c r="Y200" s="73"/>
      <c r="Z200" s="73"/>
      <c r="AA200" s="73"/>
      <c r="AB200" s="73"/>
      <c r="AC200" s="73"/>
      <c r="AD200" s="73"/>
      <c r="AE200" s="73"/>
      <c r="AF200" s="47"/>
      <c r="AG200" s="47"/>
      <c r="AH200" s="73"/>
    </row>
    <row r="201" spans="7:34" x14ac:dyDescent="0.25">
      <c r="G201" s="75"/>
      <c r="R201" s="73"/>
      <c r="S201" s="73"/>
      <c r="T201" s="73"/>
      <c r="U201" s="73"/>
      <c r="V201" s="73"/>
      <c r="W201" s="73"/>
      <c r="X201" s="73"/>
      <c r="Y201" s="73"/>
      <c r="Z201" s="73"/>
      <c r="AA201" s="73"/>
      <c r="AB201" s="73"/>
      <c r="AC201" s="73"/>
      <c r="AD201" s="73"/>
      <c r="AE201" s="73"/>
      <c r="AF201" s="47"/>
      <c r="AG201" s="47"/>
      <c r="AH201" s="73"/>
    </row>
    <row r="202" spans="7:34" x14ac:dyDescent="0.25">
      <c r="G202" s="75"/>
      <c r="R202" s="73"/>
      <c r="S202" s="73"/>
      <c r="T202" s="73"/>
      <c r="U202" s="73"/>
      <c r="V202" s="73"/>
      <c r="W202" s="73"/>
      <c r="X202" s="73"/>
      <c r="Y202" s="73"/>
      <c r="Z202" s="73"/>
      <c r="AA202" s="73"/>
      <c r="AB202" s="73"/>
      <c r="AC202" s="73"/>
      <c r="AD202" s="73"/>
      <c r="AE202" s="73"/>
      <c r="AF202" s="47"/>
      <c r="AG202" s="47"/>
      <c r="AH202" s="73"/>
    </row>
    <row r="203" spans="7:34" x14ac:dyDescent="0.25">
      <c r="G203" s="75"/>
      <c r="R203" s="73"/>
      <c r="S203" s="73"/>
      <c r="T203" s="73"/>
      <c r="U203" s="73"/>
      <c r="V203" s="73"/>
      <c r="W203" s="73"/>
      <c r="X203" s="73"/>
      <c r="Y203" s="73"/>
      <c r="Z203" s="73"/>
      <c r="AA203" s="73"/>
      <c r="AB203" s="73"/>
      <c r="AC203" s="73"/>
      <c r="AD203" s="73"/>
      <c r="AE203" s="73"/>
      <c r="AF203" s="47"/>
      <c r="AG203" s="47"/>
      <c r="AH203" s="73"/>
    </row>
    <row r="204" spans="7:34" x14ac:dyDescent="0.25">
      <c r="G204" s="75"/>
      <c r="R204" s="73"/>
      <c r="S204" s="73"/>
      <c r="T204" s="73"/>
      <c r="U204" s="73"/>
      <c r="V204" s="73"/>
      <c r="W204" s="73"/>
      <c r="X204" s="73"/>
      <c r="Y204" s="73"/>
      <c r="Z204" s="73"/>
      <c r="AA204" s="73"/>
      <c r="AB204" s="73"/>
      <c r="AC204" s="73"/>
      <c r="AD204" s="73"/>
      <c r="AE204" s="73"/>
      <c r="AF204" s="47"/>
      <c r="AG204" s="47"/>
      <c r="AH204" s="73"/>
    </row>
    <row r="205" spans="7:34" x14ac:dyDescent="0.25">
      <c r="G205" s="75"/>
      <c r="R205" s="73"/>
      <c r="S205" s="73"/>
      <c r="T205" s="73"/>
      <c r="U205" s="73"/>
      <c r="V205" s="73"/>
      <c r="W205" s="73"/>
      <c r="X205" s="73"/>
      <c r="Y205" s="73"/>
      <c r="Z205" s="73"/>
      <c r="AA205" s="73"/>
      <c r="AB205" s="73"/>
      <c r="AC205" s="73"/>
      <c r="AD205" s="73"/>
      <c r="AE205" s="73"/>
      <c r="AF205" s="47"/>
      <c r="AG205" s="47"/>
      <c r="AH205" s="73"/>
    </row>
    <row r="206" spans="7:34" x14ac:dyDescent="0.25">
      <c r="R206" s="73"/>
      <c r="S206" s="73"/>
      <c r="T206" s="73"/>
      <c r="U206" s="73"/>
      <c r="V206" s="73"/>
      <c r="W206" s="73"/>
      <c r="X206" s="73"/>
      <c r="Y206" s="73"/>
      <c r="Z206" s="73"/>
      <c r="AA206" s="73"/>
      <c r="AB206" s="73"/>
      <c r="AC206" s="73"/>
      <c r="AD206" s="73"/>
      <c r="AE206" s="73"/>
      <c r="AF206" s="47"/>
      <c r="AG206" s="47"/>
      <c r="AH206" s="73"/>
    </row>
    <row r="207" spans="7:34" x14ac:dyDescent="0.25">
      <c r="R207" s="73"/>
      <c r="S207" s="73"/>
      <c r="T207" s="73"/>
      <c r="U207" s="73"/>
      <c r="V207" s="73"/>
      <c r="W207" s="73"/>
      <c r="X207" s="73"/>
      <c r="Y207" s="73"/>
      <c r="Z207" s="73"/>
      <c r="AA207" s="73"/>
      <c r="AB207" s="73"/>
      <c r="AC207" s="73"/>
      <c r="AD207" s="73"/>
      <c r="AE207" s="73"/>
      <c r="AF207" s="47"/>
      <c r="AG207" s="47"/>
      <c r="AH207" s="73"/>
    </row>
    <row r="208" spans="7:34" x14ac:dyDescent="0.25">
      <c r="R208" s="73"/>
      <c r="S208" s="73"/>
      <c r="T208" s="73"/>
      <c r="U208" s="73"/>
      <c r="V208" s="73"/>
      <c r="W208" s="73"/>
      <c r="X208" s="73"/>
      <c r="Y208" s="73"/>
      <c r="Z208" s="73"/>
      <c r="AA208" s="73"/>
      <c r="AB208" s="73"/>
      <c r="AC208" s="73"/>
      <c r="AD208" s="73"/>
      <c r="AE208" s="73"/>
      <c r="AF208" s="47"/>
      <c r="AG208" s="47"/>
      <c r="AH208" s="73"/>
    </row>
    <row r="209" spans="18:34" x14ac:dyDescent="0.25">
      <c r="R209" s="73"/>
      <c r="S209" s="73"/>
      <c r="T209" s="73"/>
      <c r="U209" s="73"/>
      <c r="V209" s="73"/>
      <c r="W209" s="73"/>
      <c r="X209" s="73"/>
      <c r="Y209" s="73"/>
      <c r="Z209" s="73"/>
      <c r="AA209" s="73"/>
      <c r="AB209" s="73"/>
      <c r="AC209" s="73"/>
      <c r="AD209" s="73"/>
      <c r="AE209" s="73"/>
      <c r="AF209" s="47"/>
      <c r="AG209" s="47"/>
      <c r="AH209" s="73"/>
    </row>
    <row r="210" spans="18:34" x14ac:dyDescent="0.25">
      <c r="R210" s="73"/>
      <c r="S210" s="73"/>
      <c r="T210" s="73"/>
      <c r="U210" s="73"/>
      <c r="V210" s="73"/>
      <c r="W210" s="73"/>
      <c r="X210" s="73"/>
      <c r="Y210" s="73"/>
      <c r="Z210" s="73"/>
      <c r="AA210" s="73"/>
      <c r="AB210" s="73"/>
      <c r="AC210" s="73"/>
      <c r="AD210" s="73"/>
      <c r="AE210" s="73"/>
      <c r="AF210" s="47"/>
      <c r="AG210" s="47"/>
      <c r="AH210" s="73"/>
    </row>
    <row r="211" spans="18:34" x14ac:dyDescent="0.25">
      <c r="R211" s="73"/>
      <c r="S211" s="73"/>
      <c r="T211" s="73"/>
      <c r="U211" s="73"/>
      <c r="V211" s="73"/>
      <c r="W211" s="73"/>
      <c r="X211" s="73"/>
      <c r="Y211" s="73"/>
      <c r="Z211" s="73"/>
      <c r="AA211" s="73"/>
      <c r="AB211" s="73"/>
      <c r="AC211" s="73"/>
      <c r="AD211" s="73"/>
      <c r="AE211" s="73"/>
      <c r="AF211" s="47"/>
      <c r="AG211" s="47"/>
      <c r="AH211" s="73"/>
    </row>
    <row r="212" spans="18:34" x14ac:dyDescent="0.25">
      <c r="R212" s="73"/>
      <c r="S212" s="73"/>
      <c r="T212" s="73"/>
      <c r="U212" s="73"/>
      <c r="V212" s="73"/>
      <c r="W212" s="73"/>
      <c r="X212" s="73"/>
      <c r="Y212" s="73"/>
      <c r="Z212" s="73"/>
      <c r="AA212" s="73"/>
      <c r="AB212" s="73"/>
      <c r="AC212" s="73"/>
      <c r="AD212" s="73"/>
      <c r="AE212" s="73"/>
      <c r="AF212" s="47"/>
      <c r="AG212" s="47"/>
      <c r="AH212" s="73"/>
    </row>
    <row r="213" spans="18:34" x14ac:dyDescent="0.25">
      <c r="R213" s="73"/>
      <c r="S213" s="73"/>
      <c r="T213" s="73"/>
      <c r="U213" s="73"/>
      <c r="V213" s="73"/>
      <c r="W213" s="73"/>
      <c r="X213" s="73"/>
      <c r="Y213" s="73"/>
      <c r="Z213" s="73"/>
      <c r="AA213" s="73"/>
      <c r="AB213" s="73"/>
      <c r="AC213" s="73"/>
      <c r="AD213" s="73"/>
      <c r="AE213" s="73"/>
      <c r="AF213" s="47"/>
      <c r="AG213" s="47"/>
      <c r="AH213" s="73"/>
    </row>
    <row r="214" spans="18:34" x14ac:dyDescent="0.25">
      <c r="R214" s="73"/>
      <c r="S214" s="73"/>
      <c r="T214" s="73"/>
      <c r="U214" s="73"/>
      <c r="V214" s="73"/>
      <c r="W214" s="73"/>
      <c r="X214" s="73"/>
      <c r="Y214" s="73"/>
      <c r="Z214" s="73"/>
      <c r="AA214" s="73"/>
      <c r="AB214" s="73"/>
      <c r="AC214" s="73"/>
      <c r="AD214" s="73"/>
      <c r="AE214" s="73"/>
      <c r="AF214" s="47"/>
      <c r="AG214" s="47"/>
      <c r="AH214" s="73"/>
    </row>
    <row r="215" spans="18:34" x14ac:dyDescent="0.25">
      <c r="R215" s="73"/>
      <c r="S215" s="73"/>
      <c r="T215" s="73"/>
      <c r="U215" s="73"/>
      <c r="V215" s="73"/>
      <c r="W215" s="73"/>
      <c r="X215" s="73"/>
      <c r="Y215" s="73"/>
      <c r="Z215" s="73"/>
      <c r="AA215" s="73"/>
      <c r="AB215" s="73"/>
      <c r="AC215" s="73"/>
      <c r="AD215" s="73"/>
      <c r="AE215" s="73"/>
      <c r="AF215" s="47"/>
      <c r="AG215" s="47"/>
      <c r="AH215" s="73"/>
    </row>
    <row r="216" spans="18:34" x14ac:dyDescent="0.25">
      <c r="R216" s="73"/>
      <c r="S216" s="73"/>
      <c r="T216" s="73"/>
      <c r="U216" s="73"/>
      <c r="V216" s="73"/>
      <c r="W216" s="73"/>
      <c r="X216" s="73"/>
      <c r="Y216" s="73"/>
      <c r="Z216" s="73"/>
      <c r="AA216" s="73"/>
      <c r="AB216" s="73"/>
      <c r="AC216" s="73"/>
      <c r="AD216" s="73"/>
      <c r="AE216" s="73"/>
      <c r="AF216" s="47"/>
      <c r="AG216" s="47"/>
      <c r="AH216" s="73"/>
    </row>
    <row r="217" spans="18:34" x14ac:dyDescent="0.25">
      <c r="R217" s="73"/>
      <c r="S217" s="73"/>
      <c r="T217" s="73"/>
      <c r="U217" s="73"/>
      <c r="V217" s="73"/>
      <c r="W217" s="73"/>
      <c r="X217" s="73"/>
      <c r="Y217" s="73"/>
      <c r="Z217" s="73"/>
      <c r="AA217" s="73"/>
      <c r="AB217" s="73"/>
      <c r="AC217" s="73"/>
      <c r="AD217" s="73"/>
      <c r="AE217" s="73"/>
      <c r="AF217" s="47"/>
      <c r="AG217" s="47"/>
      <c r="AH217" s="73"/>
    </row>
    <row r="218" spans="18:34" x14ac:dyDescent="0.25">
      <c r="R218" s="73"/>
      <c r="S218" s="73"/>
      <c r="T218" s="73"/>
      <c r="U218" s="73"/>
      <c r="V218" s="73"/>
      <c r="W218" s="73"/>
      <c r="X218" s="73"/>
      <c r="Y218" s="73"/>
      <c r="Z218" s="73"/>
      <c r="AA218" s="73"/>
      <c r="AB218" s="73"/>
      <c r="AC218" s="73"/>
      <c r="AD218" s="73"/>
      <c r="AE218" s="73"/>
      <c r="AF218" s="47"/>
      <c r="AG218" s="47"/>
      <c r="AH218" s="73"/>
    </row>
    <row r="219" spans="18:34" x14ac:dyDescent="0.25">
      <c r="R219" s="73"/>
      <c r="S219" s="73"/>
      <c r="T219" s="73"/>
      <c r="U219" s="73"/>
      <c r="V219" s="73"/>
      <c r="W219" s="73"/>
      <c r="X219" s="73"/>
      <c r="Y219" s="73"/>
      <c r="Z219" s="73"/>
      <c r="AA219" s="73"/>
      <c r="AB219" s="73"/>
      <c r="AC219" s="73"/>
      <c r="AD219" s="73"/>
      <c r="AE219" s="73"/>
      <c r="AF219" s="47"/>
      <c r="AG219" s="47"/>
      <c r="AH219" s="73"/>
    </row>
    <row r="220" spans="18:34" x14ac:dyDescent="0.25">
      <c r="R220" s="73"/>
      <c r="S220" s="73"/>
      <c r="T220" s="73"/>
      <c r="U220" s="73"/>
      <c r="V220" s="73"/>
      <c r="W220" s="73"/>
      <c r="X220" s="73"/>
      <c r="Y220" s="73"/>
      <c r="Z220" s="73"/>
      <c r="AA220" s="73"/>
      <c r="AB220" s="73"/>
      <c r="AC220" s="73"/>
      <c r="AD220" s="73"/>
      <c r="AE220" s="73"/>
      <c r="AF220" s="47"/>
      <c r="AG220" s="47"/>
      <c r="AH220" s="73"/>
    </row>
    <row r="221" spans="18:34" x14ac:dyDescent="0.25">
      <c r="R221" s="73"/>
      <c r="S221" s="73"/>
      <c r="T221" s="73"/>
      <c r="U221" s="73"/>
      <c r="V221" s="73"/>
      <c r="W221" s="73"/>
      <c r="X221" s="73"/>
      <c r="Y221" s="73"/>
      <c r="Z221" s="73"/>
      <c r="AA221" s="73"/>
      <c r="AB221" s="73"/>
      <c r="AC221" s="73"/>
      <c r="AD221" s="73"/>
      <c r="AE221" s="73"/>
      <c r="AF221" s="47"/>
      <c r="AG221" s="47"/>
      <c r="AH221" s="73"/>
    </row>
    <row r="222" spans="18:34" x14ac:dyDescent="0.25">
      <c r="R222" s="73"/>
      <c r="S222" s="73"/>
      <c r="T222" s="73"/>
      <c r="U222" s="73"/>
      <c r="V222" s="73"/>
      <c r="W222" s="73"/>
      <c r="X222" s="73"/>
      <c r="Y222" s="73"/>
      <c r="Z222" s="73"/>
      <c r="AA222" s="73"/>
      <c r="AB222" s="73"/>
      <c r="AC222" s="73"/>
      <c r="AD222" s="73"/>
      <c r="AE222" s="73"/>
      <c r="AF222" s="47"/>
      <c r="AG222" s="47"/>
      <c r="AH222" s="73"/>
    </row>
    <row r="223" spans="18:34" x14ac:dyDescent="0.25">
      <c r="R223" s="73"/>
      <c r="S223" s="73"/>
      <c r="T223" s="73"/>
      <c r="U223" s="73"/>
      <c r="V223" s="73"/>
      <c r="W223" s="73"/>
      <c r="X223" s="73"/>
      <c r="Y223" s="73"/>
      <c r="Z223" s="73"/>
      <c r="AA223" s="73"/>
      <c r="AB223" s="73"/>
      <c r="AC223" s="73"/>
      <c r="AD223" s="73"/>
      <c r="AE223" s="73"/>
      <c r="AF223" s="47"/>
      <c r="AG223" s="47"/>
      <c r="AH223" s="73"/>
    </row>
    <row r="224" spans="18:34" x14ac:dyDescent="0.25">
      <c r="R224" s="73"/>
      <c r="S224" s="73"/>
      <c r="T224" s="73"/>
      <c r="U224" s="73"/>
      <c r="V224" s="73"/>
      <c r="W224" s="73"/>
      <c r="X224" s="73"/>
      <c r="Y224" s="73"/>
      <c r="Z224" s="73"/>
      <c r="AA224" s="73"/>
      <c r="AB224" s="73"/>
      <c r="AC224" s="73"/>
      <c r="AD224" s="73"/>
      <c r="AE224" s="73"/>
      <c r="AF224" s="47"/>
      <c r="AG224" s="47"/>
      <c r="AH224" s="73"/>
    </row>
    <row r="225" spans="18:34" x14ac:dyDescent="0.25">
      <c r="R225" s="73"/>
      <c r="S225" s="73"/>
      <c r="T225" s="73"/>
      <c r="U225" s="73"/>
      <c r="V225" s="73"/>
      <c r="W225" s="73"/>
      <c r="X225" s="73"/>
      <c r="Y225" s="73"/>
      <c r="Z225" s="73"/>
      <c r="AA225" s="73"/>
      <c r="AB225" s="73"/>
      <c r="AC225" s="73"/>
      <c r="AD225" s="73"/>
      <c r="AE225" s="73"/>
      <c r="AF225" s="47"/>
      <c r="AG225" s="47"/>
      <c r="AH225" s="73"/>
    </row>
    <row r="226" spans="18:34" x14ac:dyDescent="0.25">
      <c r="R226" s="73"/>
      <c r="S226" s="73"/>
      <c r="T226" s="73"/>
      <c r="U226" s="73"/>
      <c r="V226" s="73"/>
      <c r="W226" s="73"/>
      <c r="X226" s="73"/>
      <c r="Y226" s="73"/>
      <c r="Z226" s="73"/>
      <c r="AA226" s="73"/>
      <c r="AB226" s="73"/>
      <c r="AC226" s="73"/>
      <c r="AD226" s="73"/>
      <c r="AE226" s="73"/>
      <c r="AF226" s="47"/>
      <c r="AG226" s="47"/>
      <c r="AH226" s="73"/>
    </row>
    <row r="227" spans="18:34" x14ac:dyDescent="0.25">
      <c r="R227" s="73"/>
      <c r="S227" s="73"/>
      <c r="T227" s="73"/>
      <c r="U227" s="73"/>
      <c r="V227" s="73"/>
      <c r="W227" s="73"/>
      <c r="X227" s="73"/>
      <c r="Y227" s="73"/>
      <c r="Z227" s="73"/>
      <c r="AA227" s="73"/>
      <c r="AB227" s="73"/>
      <c r="AC227" s="73"/>
      <c r="AD227" s="73"/>
      <c r="AE227" s="73"/>
      <c r="AF227" s="47"/>
      <c r="AG227" s="47"/>
      <c r="AH227" s="73"/>
    </row>
    <row r="228" spans="18:34" x14ac:dyDescent="0.25">
      <c r="R228" s="73"/>
      <c r="S228" s="73"/>
      <c r="T228" s="73"/>
      <c r="U228" s="73"/>
      <c r="V228" s="73"/>
      <c r="W228" s="73"/>
      <c r="X228" s="73"/>
      <c r="Y228" s="73"/>
      <c r="Z228" s="73"/>
      <c r="AA228" s="73"/>
      <c r="AB228" s="73"/>
      <c r="AC228" s="73"/>
      <c r="AD228" s="73"/>
      <c r="AE228" s="73"/>
      <c r="AF228" s="47"/>
      <c r="AG228" s="47"/>
      <c r="AH228" s="73"/>
    </row>
    <row r="229" spans="18:34" x14ac:dyDescent="0.25">
      <c r="R229" s="73"/>
      <c r="S229" s="73"/>
      <c r="T229" s="73"/>
      <c r="U229" s="73"/>
      <c r="V229" s="73"/>
      <c r="W229" s="73"/>
      <c r="X229" s="73"/>
      <c r="Y229" s="73"/>
      <c r="Z229" s="73"/>
      <c r="AA229" s="73"/>
      <c r="AB229" s="73"/>
      <c r="AC229" s="73"/>
      <c r="AD229" s="73"/>
      <c r="AE229" s="73"/>
      <c r="AF229" s="47"/>
      <c r="AG229" s="47"/>
      <c r="AH229" s="73"/>
    </row>
    <row r="230" spans="18:34" x14ac:dyDescent="0.25">
      <c r="R230" s="73"/>
      <c r="S230" s="73"/>
      <c r="T230" s="73"/>
      <c r="U230" s="73"/>
      <c r="V230" s="73"/>
      <c r="W230" s="73"/>
      <c r="X230" s="73"/>
      <c r="Y230" s="73"/>
      <c r="Z230" s="73"/>
      <c r="AA230" s="73"/>
      <c r="AB230" s="73"/>
      <c r="AC230" s="73"/>
      <c r="AD230" s="73"/>
      <c r="AE230" s="73"/>
      <c r="AF230" s="47"/>
      <c r="AG230" s="47"/>
      <c r="AH230" s="73"/>
    </row>
    <row r="231" spans="18:34" x14ac:dyDescent="0.25">
      <c r="R231" s="73"/>
      <c r="S231" s="73"/>
      <c r="T231" s="73"/>
      <c r="U231" s="73"/>
      <c r="V231" s="73"/>
      <c r="W231" s="73"/>
      <c r="X231" s="73"/>
      <c r="Y231" s="73"/>
      <c r="Z231" s="73"/>
      <c r="AA231" s="73"/>
      <c r="AB231" s="73"/>
      <c r="AC231" s="73"/>
      <c r="AD231" s="73"/>
      <c r="AE231" s="73"/>
      <c r="AF231" s="47"/>
      <c r="AG231" s="47"/>
      <c r="AH231" s="73"/>
    </row>
    <row r="232" spans="18:34" x14ac:dyDescent="0.25">
      <c r="R232" s="73"/>
      <c r="S232" s="73"/>
      <c r="T232" s="73"/>
      <c r="U232" s="73"/>
      <c r="V232" s="73"/>
      <c r="W232" s="73"/>
      <c r="X232" s="73"/>
      <c r="Y232" s="73"/>
      <c r="Z232" s="73"/>
      <c r="AA232" s="73"/>
      <c r="AB232" s="73"/>
      <c r="AC232" s="73"/>
      <c r="AD232" s="73"/>
      <c r="AE232" s="73"/>
      <c r="AF232" s="47"/>
      <c r="AG232" s="47"/>
      <c r="AH232" s="73"/>
    </row>
    <row r="233" spans="18:34" x14ac:dyDescent="0.25">
      <c r="R233" s="73"/>
      <c r="S233" s="73"/>
      <c r="T233" s="73"/>
      <c r="U233" s="73"/>
      <c r="V233" s="73"/>
      <c r="W233" s="73"/>
      <c r="X233" s="73"/>
      <c r="Y233" s="73"/>
      <c r="Z233" s="73"/>
      <c r="AA233" s="73"/>
      <c r="AB233" s="73"/>
      <c r="AC233" s="73"/>
      <c r="AD233" s="73"/>
      <c r="AE233" s="73"/>
      <c r="AF233" s="47"/>
      <c r="AG233" s="47"/>
      <c r="AH233" s="73"/>
    </row>
    <row r="234" spans="18:34" x14ac:dyDescent="0.25">
      <c r="R234" s="73"/>
      <c r="S234" s="73"/>
      <c r="T234" s="73"/>
      <c r="U234" s="73"/>
      <c r="V234" s="73"/>
      <c r="W234" s="73"/>
      <c r="X234" s="73"/>
      <c r="Y234" s="73"/>
      <c r="Z234" s="73"/>
      <c r="AA234" s="73"/>
      <c r="AB234" s="73"/>
      <c r="AC234" s="73"/>
      <c r="AD234" s="73"/>
      <c r="AE234" s="73"/>
      <c r="AF234" s="47"/>
      <c r="AG234" s="47"/>
      <c r="AH234" s="73"/>
    </row>
    <row r="235" spans="18:34" x14ac:dyDescent="0.25">
      <c r="R235" s="73"/>
      <c r="S235" s="73"/>
      <c r="T235" s="73"/>
      <c r="U235" s="73"/>
      <c r="V235" s="73"/>
      <c r="W235" s="73"/>
      <c r="X235" s="73"/>
      <c r="Y235" s="73"/>
      <c r="Z235" s="73"/>
      <c r="AA235" s="73"/>
      <c r="AB235" s="73"/>
      <c r="AC235" s="73"/>
      <c r="AD235" s="73"/>
      <c r="AE235" s="73"/>
      <c r="AF235" s="47"/>
      <c r="AG235" s="47"/>
      <c r="AH235" s="73"/>
    </row>
    <row r="236" spans="18:34" x14ac:dyDescent="0.25">
      <c r="R236" s="73"/>
      <c r="S236" s="73"/>
      <c r="T236" s="73"/>
      <c r="U236" s="73"/>
      <c r="V236" s="73"/>
      <c r="W236" s="73"/>
      <c r="X236" s="73"/>
      <c r="Y236" s="73"/>
      <c r="Z236" s="73"/>
      <c r="AA236" s="73"/>
      <c r="AB236" s="73"/>
      <c r="AC236" s="73"/>
      <c r="AD236" s="73"/>
      <c r="AE236" s="73"/>
      <c r="AF236" s="47"/>
      <c r="AG236" s="47"/>
      <c r="AH236" s="73"/>
    </row>
    <row r="237" spans="18:34" x14ac:dyDescent="0.25">
      <c r="R237" s="73"/>
      <c r="S237" s="73"/>
      <c r="T237" s="73"/>
      <c r="U237" s="73"/>
      <c r="V237" s="73"/>
      <c r="W237" s="73"/>
      <c r="X237" s="73"/>
      <c r="Y237" s="73"/>
      <c r="Z237" s="73"/>
      <c r="AA237" s="73"/>
      <c r="AB237" s="73"/>
      <c r="AC237" s="73"/>
      <c r="AD237" s="73"/>
      <c r="AE237" s="73"/>
      <c r="AF237" s="47"/>
      <c r="AG237" s="47"/>
      <c r="AH237" s="73"/>
    </row>
    <row r="238" spans="18:34" x14ac:dyDescent="0.25">
      <c r="R238" s="73"/>
      <c r="S238" s="73"/>
      <c r="T238" s="73"/>
      <c r="U238" s="73"/>
      <c r="V238" s="73"/>
      <c r="W238" s="73"/>
      <c r="X238" s="73"/>
      <c r="Y238" s="73"/>
      <c r="Z238" s="73"/>
      <c r="AA238" s="73"/>
      <c r="AB238" s="73"/>
      <c r="AC238" s="73"/>
      <c r="AD238" s="73"/>
      <c r="AE238" s="73"/>
      <c r="AF238" s="47"/>
      <c r="AG238" s="47"/>
      <c r="AH238" s="73"/>
    </row>
    <row r="239" spans="18:34" x14ac:dyDescent="0.25">
      <c r="R239" s="73"/>
      <c r="S239" s="73"/>
      <c r="T239" s="73"/>
      <c r="U239" s="73"/>
      <c r="V239" s="73"/>
      <c r="W239" s="73"/>
      <c r="X239" s="73"/>
      <c r="Y239" s="73"/>
      <c r="Z239" s="73"/>
      <c r="AA239" s="73"/>
      <c r="AB239" s="73"/>
      <c r="AC239" s="73"/>
      <c r="AD239" s="73"/>
      <c r="AE239" s="73"/>
      <c r="AF239" s="47"/>
      <c r="AG239" s="47"/>
      <c r="AH239" s="73"/>
    </row>
    <row r="240" spans="18:34" x14ac:dyDescent="0.25">
      <c r="R240" s="73"/>
      <c r="S240" s="73"/>
      <c r="T240" s="73"/>
      <c r="U240" s="73"/>
      <c r="V240" s="73"/>
      <c r="W240" s="73"/>
      <c r="X240" s="73"/>
      <c r="Y240" s="73"/>
      <c r="Z240" s="73"/>
      <c r="AA240" s="73"/>
      <c r="AB240" s="73"/>
      <c r="AC240" s="73"/>
      <c r="AD240" s="73"/>
      <c r="AE240" s="73"/>
      <c r="AF240" s="47"/>
      <c r="AG240" s="47"/>
      <c r="AH240" s="73"/>
    </row>
    <row r="241" spans="18:34" x14ac:dyDescent="0.25">
      <c r="R241" s="73"/>
      <c r="S241" s="73"/>
      <c r="T241" s="73"/>
      <c r="U241" s="73"/>
      <c r="V241" s="73"/>
      <c r="W241" s="73"/>
      <c r="X241" s="73"/>
      <c r="Y241" s="73"/>
      <c r="Z241" s="73"/>
      <c r="AA241" s="73"/>
      <c r="AB241" s="73"/>
      <c r="AC241" s="73"/>
      <c r="AD241" s="73"/>
      <c r="AE241" s="73"/>
      <c r="AF241" s="47"/>
      <c r="AG241" s="47"/>
      <c r="AH241" s="73"/>
    </row>
    <row r="242" spans="18:34" x14ac:dyDescent="0.25">
      <c r="R242" s="73"/>
      <c r="S242" s="73"/>
      <c r="T242" s="73"/>
      <c r="U242" s="73"/>
      <c r="V242" s="73"/>
      <c r="W242" s="73"/>
      <c r="X242" s="73"/>
      <c r="Y242" s="73"/>
      <c r="Z242" s="73"/>
      <c r="AA242" s="73"/>
      <c r="AB242" s="73"/>
      <c r="AC242" s="73"/>
      <c r="AD242" s="73"/>
      <c r="AE242" s="73"/>
      <c r="AF242" s="47"/>
      <c r="AG242" s="47"/>
      <c r="AH242" s="73"/>
    </row>
    <row r="243" spans="18:34" x14ac:dyDescent="0.25">
      <c r="R243" s="73"/>
      <c r="S243" s="73"/>
      <c r="T243" s="73"/>
      <c r="U243" s="73"/>
      <c r="V243" s="73"/>
      <c r="W243" s="73"/>
      <c r="X243" s="73"/>
      <c r="Y243" s="73"/>
      <c r="Z243" s="73"/>
      <c r="AA243" s="73"/>
      <c r="AB243" s="73"/>
      <c r="AC243" s="73"/>
      <c r="AD243" s="73"/>
      <c r="AE243" s="73"/>
      <c r="AF243" s="47"/>
      <c r="AG243" s="47"/>
      <c r="AH243" s="73"/>
    </row>
    <row r="244" spans="18:34" x14ac:dyDescent="0.25">
      <c r="R244" s="73"/>
      <c r="S244" s="73"/>
      <c r="T244" s="73"/>
      <c r="U244" s="73"/>
      <c r="V244" s="73"/>
      <c r="W244" s="73"/>
      <c r="X244" s="73"/>
      <c r="Y244" s="73"/>
      <c r="Z244" s="73"/>
      <c r="AA244" s="73"/>
      <c r="AB244" s="73"/>
      <c r="AC244" s="73"/>
      <c r="AD244" s="73"/>
      <c r="AE244" s="73"/>
      <c r="AF244" s="47"/>
      <c r="AG244" s="47"/>
      <c r="AH244" s="73"/>
    </row>
    <row r="245" spans="18:34" x14ac:dyDescent="0.25">
      <c r="R245" s="73"/>
      <c r="S245" s="73"/>
      <c r="T245" s="73"/>
      <c r="U245" s="73"/>
      <c r="V245" s="73"/>
      <c r="W245" s="73"/>
      <c r="X245" s="73"/>
      <c r="Y245" s="73"/>
      <c r="Z245" s="73"/>
      <c r="AA245" s="73"/>
      <c r="AB245" s="73"/>
      <c r="AC245" s="73"/>
      <c r="AD245" s="73"/>
      <c r="AE245" s="73"/>
      <c r="AF245" s="47"/>
      <c r="AG245" s="47"/>
      <c r="AH245" s="73"/>
    </row>
    <row r="246" spans="18:34" x14ac:dyDescent="0.25">
      <c r="R246" s="73"/>
      <c r="S246" s="73"/>
      <c r="T246" s="73"/>
      <c r="U246" s="73"/>
      <c r="V246" s="73"/>
      <c r="W246" s="73"/>
      <c r="X246" s="73"/>
      <c r="Y246" s="73"/>
      <c r="Z246" s="73"/>
      <c r="AA246" s="73"/>
      <c r="AB246" s="73"/>
      <c r="AC246" s="73"/>
      <c r="AD246" s="73"/>
      <c r="AE246" s="73"/>
      <c r="AF246" s="47"/>
      <c r="AG246" s="47"/>
      <c r="AH246" s="73"/>
    </row>
    <row r="247" spans="18:34" x14ac:dyDescent="0.25">
      <c r="R247" s="73"/>
      <c r="S247" s="73"/>
      <c r="T247" s="73"/>
      <c r="U247" s="73"/>
      <c r="V247" s="73"/>
      <c r="W247" s="73"/>
      <c r="X247" s="73"/>
      <c r="Y247" s="73"/>
      <c r="Z247" s="73"/>
      <c r="AA247" s="73"/>
      <c r="AB247" s="73"/>
      <c r="AC247" s="73"/>
      <c r="AD247" s="73"/>
      <c r="AE247" s="73"/>
      <c r="AF247" s="47"/>
      <c r="AG247" s="47"/>
      <c r="AH247" s="73"/>
    </row>
    <row r="248" spans="18:34" x14ac:dyDescent="0.25">
      <c r="R248" s="73"/>
      <c r="S248" s="73"/>
      <c r="T248" s="73"/>
      <c r="U248" s="73"/>
      <c r="V248" s="73"/>
      <c r="W248" s="73"/>
      <c r="X248" s="73"/>
      <c r="Y248" s="73"/>
      <c r="Z248" s="73"/>
      <c r="AA248" s="73"/>
      <c r="AB248" s="73"/>
      <c r="AC248" s="73"/>
      <c r="AD248" s="73"/>
      <c r="AE248" s="73"/>
      <c r="AF248" s="47"/>
      <c r="AG248" s="47"/>
      <c r="AH248" s="73"/>
    </row>
    <row r="249" spans="18:34" x14ac:dyDescent="0.25">
      <c r="R249" s="73"/>
      <c r="S249" s="73"/>
      <c r="T249" s="73"/>
      <c r="U249" s="73"/>
      <c r="V249" s="73"/>
      <c r="W249" s="73"/>
      <c r="X249" s="73"/>
      <c r="Y249" s="73"/>
      <c r="Z249" s="73"/>
      <c r="AA249" s="73"/>
      <c r="AB249" s="73"/>
      <c r="AC249" s="73"/>
      <c r="AD249" s="73"/>
      <c r="AE249" s="73"/>
      <c r="AF249" s="47"/>
      <c r="AG249" s="47"/>
      <c r="AH249" s="73"/>
    </row>
    <row r="250" spans="18:34" x14ac:dyDescent="0.25">
      <c r="R250" s="73"/>
      <c r="S250" s="73"/>
      <c r="T250" s="73"/>
      <c r="U250" s="73"/>
      <c r="V250" s="73"/>
      <c r="W250" s="73"/>
      <c r="X250" s="73"/>
      <c r="Y250" s="73"/>
      <c r="Z250" s="73"/>
      <c r="AA250" s="73"/>
      <c r="AB250" s="73"/>
      <c r="AC250" s="73"/>
      <c r="AD250" s="73"/>
      <c r="AE250" s="73"/>
      <c r="AF250" s="47"/>
      <c r="AG250" s="47"/>
      <c r="AH250" s="73"/>
    </row>
    <row r="251" spans="18:34" x14ac:dyDescent="0.25">
      <c r="R251" s="73"/>
      <c r="S251" s="73"/>
      <c r="T251" s="73"/>
      <c r="U251" s="73"/>
      <c r="V251" s="73"/>
      <c r="W251" s="73"/>
      <c r="X251" s="73"/>
      <c r="Y251" s="73"/>
      <c r="Z251" s="73"/>
      <c r="AA251" s="73"/>
      <c r="AB251" s="73"/>
      <c r="AC251" s="73"/>
      <c r="AD251" s="73"/>
      <c r="AE251" s="73"/>
      <c r="AF251" s="47"/>
      <c r="AG251" s="47"/>
      <c r="AH251" s="73"/>
    </row>
    <row r="252" spans="18:34" x14ac:dyDescent="0.25">
      <c r="R252" s="73"/>
      <c r="S252" s="73"/>
      <c r="T252" s="73"/>
      <c r="U252" s="73"/>
      <c r="V252" s="73"/>
      <c r="W252" s="73"/>
      <c r="X252" s="73"/>
      <c r="Y252" s="73"/>
      <c r="Z252" s="73"/>
      <c r="AA252" s="73"/>
      <c r="AB252" s="73"/>
      <c r="AC252" s="73"/>
      <c r="AD252" s="73"/>
      <c r="AE252" s="73"/>
      <c r="AF252" s="47"/>
      <c r="AG252" s="47"/>
      <c r="AH252" s="73"/>
    </row>
    <row r="253" spans="18:34" x14ac:dyDescent="0.25">
      <c r="R253" s="73"/>
      <c r="S253" s="73"/>
      <c r="T253" s="73"/>
      <c r="U253" s="73"/>
      <c r="V253" s="73"/>
      <c r="W253" s="73"/>
      <c r="X253" s="73"/>
      <c r="Y253" s="73"/>
      <c r="Z253" s="73"/>
      <c r="AA253" s="73"/>
      <c r="AB253" s="73"/>
      <c r="AC253" s="73"/>
      <c r="AD253" s="73"/>
      <c r="AE253" s="73"/>
      <c r="AF253" s="47"/>
      <c r="AG253" s="47"/>
      <c r="AH253" s="73"/>
    </row>
    <row r="254" spans="18:34" x14ac:dyDescent="0.25">
      <c r="R254" s="73"/>
      <c r="S254" s="73"/>
      <c r="T254" s="73"/>
      <c r="U254" s="73"/>
      <c r="V254" s="73"/>
      <c r="W254" s="73"/>
      <c r="X254" s="73"/>
      <c r="Y254" s="73"/>
      <c r="Z254" s="73"/>
      <c r="AA254" s="73"/>
      <c r="AB254" s="73"/>
      <c r="AC254" s="73"/>
      <c r="AD254" s="73"/>
      <c r="AE254" s="73"/>
      <c r="AF254" s="47"/>
      <c r="AG254" s="47"/>
      <c r="AH254" s="73"/>
    </row>
    <row r="255" spans="18:34" x14ac:dyDescent="0.25">
      <c r="R255" s="73"/>
      <c r="S255" s="73"/>
      <c r="T255" s="73"/>
      <c r="U255" s="73"/>
      <c r="V255" s="73"/>
      <c r="W255" s="73"/>
      <c r="X255" s="73"/>
      <c r="Y255" s="73"/>
      <c r="Z255" s="73"/>
      <c r="AA255" s="73"/>
      <c r="AB255" s="73"/>
      <c r="AC255" s="73"/>
      <c r="AD255" s="73"/>
      <c r="AE255" s="73"/>
      <c r="AF255" s="47"/>
      <c r="AG255" s="47"/>
      <c r="AH255" s="73"/>
    </row>
    <row r="256" spans="18:34" x14ac:dyDescent="0.25">
      <c r="R256" s="73"/>
      <c r="S256" s="73"/>
      <c r="T256" s="73"/>
      <c r="U256" s="73"/>
      <c r="V256" s="73"/>
      <c r="W256" s="73"/>
      <c r="X256" s="73"/>
      <c r="Y256" s="73"/>
      <c r="Z256" s="73"/>
      <c r="AA256" s="73"/>
      <c r="AB256" s="73"/>
      <c r="AC256" s="73"/>
      <c r="AD256" s="73"/>
      <c r="AE256" s="73"/>
      <c r="AF256" s="47"/>
      <c r="AG256" s="47"/>
      <c r="AH256" s="73"/>
    </row>
    <row r="257" spans="18:34" x14ac:dyDescent="0.25">
      <c r="R257" s="73"/>
      <c r="S257" s="73"/>
      <c r="T257" s="73"/>
      <c r="U257" s="73"/>
      <c r="V257" s="73"/>
      <c r="W257" s="73"/>
      <c r="X257" s="73"/>
      <c r="Y257" s="73"/>
      <c r="Z257" s="73"/>
      <c r="AA257" s="73"/>
      <c r="AB257" s="73"/>
      <c r="AC257" s="73"/>
      <c r="AD257" s="73"/>
      <c r="AE257" s="73"/>
      <c r="AF257" s="47"/>
      <c r="AG257" s="47"/>
      <c r="AH257" s="73"/>
    </row>
    <row r="258" spans="18:34" x14ac:dyDescent="0.25">
      <c r="R258" s="73"/>
      <c r="S258" s="73"/>
      <c r="T258" s="73"/>
      <c r="U258" s="73"/>
      <c r="V258" s="73"/>
      <c r="W258" s="73"/>
      <c r="X258" s="73"/>
      <c r="Y258" s="73"/>
      <c r="Z258" s="73"/>
      <c r="AA258" s="73"/>
      <c r="AB258" s="73"/>
      <c r="AC258" s="73"/>
      <c r="AD258" s="73"/>
      <c r="AE258" s="73"/>
      <c r="AF258" s="47"/>
      <c r="AG258" s="47"/>
      <c r="AH258" s="73"/>
    </row>
    <row r="259" spans="18:34" x14ac:dyDescent="0.25">
      <c r="R259" s="73"/>
      <c r="S259" s="73"/>
      <c r="T259" s="73"/>
      <c r="U259" s="73"/>
      <c r="V259" s="73"/>
      <c r="W259" s="73"/>
      <c r="X259" s="73"/>
      <c r="Y259" s="73"/>
      <c r="Z259" s="73"/>
      <c r="AA259" s="73"/>
      <c r="AB259" s="73"/>
      <c r="AC259" s="73"/>
      <c r="AD259" s="73"/>
      <c r="AE259" s="73"/>
      <c r="AF259" s="47"/>
      <c r="AG259" s="47"/>
      <c r="AH259" s="73"/>
    </row>
    <row r="260" spans="18:34" x14ac:dyDescent="0.25">
      <c r="R260" s="73"/>
      <c r="S260" s="73"/>
      <c r="T260" s="73"/>
      <c r="U260" s="73"/>
      <c r="V260" s="73"/>
      <c r="W260" s="73"/>
      <c r="X260" s="73"/>
      <c r="Y260" s="73"/>
      <c r="Z260" s="73"/>
      <c r="AA260" s="73"/>
      <c r="AB260" s="73"/>
      <c r="AC260" s="73"/>
      <c r="AD260" s="73"/>
      <c r="AE260" s="73"/>
      <c r="AF260" s="47"/>
      <c r="AG260" s="47"/>
      <c r="AH260" s="73"/>
    </row>
    <row r="261" spans="18:34" x14ac:dyDescent="0.25">
      <c r="R261" s="73"/>
      <c r="S261" s="73"/>
      <c r="T261" s="73"/>
      <c r="U261" s="73"/>
      <c r="V261" s="73"/>
      <c r="W261" s="73"/>
      <c r="X261" s="73"/>
      <c r="Y261" s="73"/>
      <c r="Z261" s="73"/>
      <c r="AA261" s="73"/>
      <c r="AB261" s="73"/>
      <c r="AC261" s="73"/>
      <c r="AD261" s="73"/>
      <c r="AE261" s="73"/>
      <c r="AF261" s="47"/>
      <c r="AG261" s="47"/>
      <c r="AH261" s="73"/>
    </row>
    <row r="262" spans="18:34" x14ac:dyDescent="0.25">
      <c r="R262" s="73"/>
      <c r="S262" s="73"/>
      <c r="T262" s="73"/>
      <c r="U262" s="73"/>
      <c r="V262" s="73"/>
      <c r="W262" s="73"/>
      <c r="X262" s="73"/>
      <c r="Y262" s="73"/>
      <c r="Z262" s="73"/>
      <c r="AA262" s="73"/>
      <c r="AB262" s="73"/>
      <c r="AC262" s="73"/>
      <c r="AD262" s="73"/>
      <c r="AE262" s="73"/>
      <c r="AF262" s="47"/>
      <c r="AG262" s="47"/>
      <c r="AH262" s="73"/>
    </row>
    <row r="263" spans="18:34" x14ac:dyDescent="0.25">
      <c r="R263" s="73"/>
      <c r="S263" s="73"/>
      <c r="T263" s="73"/>
      <c r="U263" s="73"/>
      <c r="V263" s="73"/>
      <c r="W263" s="73"/>
      <c r="X263" s="73"/>
      <c r="Y263" s="73"/>
      <c r="Z263" s="73"/>
      <c r="AA263" s="73"/>
      <c r="AB263" s="73"/>
      <c r="AC263" s="73"/>
      <c r="AD263" s="73"/>
      <c r="AE263" s="73"/>
      <c r="AF263" s="47"/>
      <c r="AG263" s="47"/>
      <c r="AH263" s="73"/>
    </row>
    <row r="264" spans="18:34" x14ac:dyDescent="0.25">
      <c r="R264" s="73"/>
      <c r="S264" s="73"/>
      <c r="T264" s="73"/>
      <c r="U264" s="73"/>
      <c r="V264" s="73"/>
      <c r="W264" s="73"/>
      <c r="X264" s="73"/>
      <c r="Y264" s="73"/>
      <c r="Z264" s="73"/>
      <c r="AA264" s="73"/>
      <c r="AB264" s="73"/>
      <c r="AC264" s="73"/>
      <c r="AD264" s="73"/>
      <c r="AE264" s="73"/>
      <c r="AF264" s="47"/>
      <c r="AG264" s="47"/>
      <c r="AH264" s="73"/>
    </row>
    <row r="265" spans="18:34" x14ac:dyDescent="0.25">
      <c r="R265" s="73"/>
      <c r="S265" s="73"/>
      <c r="T265" s="73"/>
      <c r="U265" s="73"/>
      <c r="V265" s="73"/>
      <c r="W265" s="73"/>
      <c r="X265" s="73"/>
      <c r="Y265" s="73"/>
      <c r="Z265" s="73"/>
      <c r="AA265" s="73"/>
      <c r="AB265" s="73"/>
      <c r="AC265" s="73"/>
      <c r="AD265" s="73"/>
      <c r="AE265" s="73"/>
      <c r="AF265" s="47"/>
      <c r="AG265" s="47"/>
      <c r="AH265" s="73"/>
    </row>
    <row r="266" spans="18:34" x14ac:dyDescent="0.25">
      <c r="R266" s="73"/>
      <c r="S266" s="73"/>
      <c r="T266" s="73"/>
      <c r="U266" s="73"/>
      <c r="V266" s="73"/>
      <c r="W266" s="73"/>
      <c r="X266" s="73"/>
      <c r="Y266" s="73"/>
      <c r="Z266" s="73"/>
      <c r="AA266" s="73"/>
      <c r="AB266" s="73"/>
      <c r="AC266" s="73"/>
      <c r="AD266" s="73"/>
      <c r="AE266" s="73"/>
      <c r="AF266" s="47"/>
      <c r="AG266" s="47"/>
      <c r="AH266" s="73"/>
    </row>
    <row r="267" spans="18:34" x14ac:dyDescent="0.25">
      <c r="R267" s="73"/>
      <c r="S267" s="73"/>
      <c r="T267" s="73"/>
      <c r="U267" s="73"/>
      <c r="V267" s="73"/>
      <c r="W267" s="73"/>
      <c r="X267" s="73"/>
      <c r="Y267" s="73"/>
      <c r="Z267" s="73"/>
      <c r="AA267" s="73"/>
      <c r="AB267" s="73"/>
      <c r="AC267" s="73"/>
      <c r="AD267" s="73"/>
      <c r="AE267" s="73"/>
      <c r="AF267" s="47"/>
      <c r="AG267" s="47"/>
      <c r="AH267" s="73"/>
    </row>
    <row r="268" spans="18:34" x14ac:dyDescent="0.25">
      <c r="R268" s="73"/>
      <c r="S268" s="73"/>
      <c r="T268" s="73"/>
      <c r="U268" s="73"/>
      <c r="V268" s="73"/>
      <c r="W268" s="73"/>
      <c r="X268" s="73"/>
      <c r="Y268" s="73"/>
      <c r="Z268" s="73"/>
      <c r="AA268" s="73"/>
      <c r="AB268" s="73"/>
      <c r="AC268" s="73"/>
      <c r="AD268" s="73"/>
      <c r="AE268" s="73"/>
      <c r="AF268" s="47"/>
      <c r="AG268" s="47"/>
      <c r="AH268" s="73"/>
    </row>
    <row r="269" spans="18:34" x14ac:dyDescent="0.25">
      <c r="R269" s="73"/>
      <c r="S269" s="73"/>
      <c r="T269" s="73"/>
      <c r="U269" s="73"/>
      <c r="V269" s="73"/>
      <c r="W269" s="73"/>
      <c r="X269" s="73"/>
      <c r="Y269" s="73"/>
      <c r="Z269" s="73"/>
      <c r="AA269" s="73"/>
      <c r="AB269" s="73"/>
      <c r="AC269" s="73"/>
      <c r="AD269" s="73"/>
      <c r="AE269" s="73"/>
      <c r="AF269" s="47"/>
      <c r="AG269" s="47"/>
      <c r="AH269" s="73"/>
    </row>
    <row r="270" spans="18:34" x14ac:dyDescent="0.25">
      <c r="R270" s="73"/>
      <c r="S270" s="73"/>
      <c r="T270" s="73"/>
      <c r="U270" s="73"/>
      <c r="V270" s="73"/>
      <c r="W270" s="73"/>
      <c r="X270" s="73"/>
      <c r="Y270" s="73"/>
      <c r="Z270" s="73"/>
      <c r="AA270" s="73"/>
      <c r="AB270" s="73"/>
      <c r="AC270" s="73"/>
      <c r="AD270" s="73"/>
      <c r="AE270" s="73"/>
      <c r="AF270" s="47"/>
      <c r="AG270" s="47"/>
      <c r="AH270" s="73"/>
    </row>
    <row r="271" spans="18:34" x14ac:dyDescent="0.25">
      <c r="R271" s="73"/>
      <c r="S271" s="73"/>
      <c r="T271" s="73"/>
      <c r="U271" s="73"/>
      <c r="V271" s="73"/>
      <c r="W271" s="73"/>
      <c r="X271" s="73"/>
      <c r="Y271" s="73"/>
      <c r="Z271" s="73"/>
      <c r="AA271" s="73"/>
      <c r="AB271" s="73"/>
      <c r="AC271" s="73"/>
      <c r="AD271" s="73"/>
      <c r="AE271" s="73"/>
      <c r="AF271" s="47"/>
      <c r="AG271" s="47"/>
      <c r="AH271" s="73"/>
    </row>
    <row r="272" spans="18:34" x14ac:dyDescent="0.25">
      <c r="R272" s="73"/>
      <c r="S272" s="73"/>
      <c r="T272" s="73"/>
      <c r="U272" s="73"/>
      <c r="V272" s="73"/>
      <c r="W272" s="73"/>
      <c r="X272" s="73"/>
      <c r="Y272" s="73"/>
      <c r="Z272" s="73"/>
      <c r="AA272" s="73"/>
      <c r="AB272" s="73"/>
      <c r="AC272" s="73"/>
      <c r="AD272" s="73"/>
      <c r="AE272" s="73"/>
      <c r="AF272" s="47"/>
      <c r="AG272" s="47"/>
      <c r="AH272" s="73"/>
    </row>
    <row r="273" spans="18:34" x14ac:dyDescent="0.25">
      <c r="R273" s="73"/>
      <c r="S273" s="73"/>
      <c r="T273" s="73"/>
      <c r="U273" s="73"/>
      <c r="V273" s="73"/>
      <c r="W273" s="73"/>
      <c r="X273" s="73"/>
      <c r="Y273" s="73"/>
      <c r="Z273" s="73"/>
      <c r="AA273" s="73"/>
      <c r="AB273" s="73"/>
      <c r="AC273" s="73"/>
      <c r="AD273" s="73"/>
      <c r="AE273" s="73"/>
      <c r="AF273" s="47"/>
      <c r="AG273" s="47"/>
      <c r="AH273" s="73"/>
    </row>
    <row r="274" spans="18:34" x14ac:dyDescent="0.25">
      <c r="R274" s="73"/>
      <c r="S274" s="73"/>
      <c r="T274" s="73"/>
      <c r="U274" s="73"/>
      <c r="V274" s="73"/>
      <c r="W274" s="73"/>
      <c r="X274" s="73"/>
      <c r="Y274" s="73"/>
      <c r="Z274" s="73"/>
      <c r="AA274" s="73"/>
      <c r="AB274" s="73"/>
      <c r="AC274" s="73"/>
      <c r="AD274" s="73"/>
      <c r="AE274" s="73"/>
      <c r="AF274" s="47"/>
      <c r="AG274" s="47"/>
      <c r="AH274" s="73"/>
    </row>
    <row r="275" spans="18:34" x14ac:dyDescent="0.25">
      <c r="R275" s="73"/>
      <c r="S275" s="73"/>
      <c r="T275" s="73"/>
      <c r="U275" s="73"/>
      <c r="V275" s="73"/>
      <c r="W275" s="73"/>
      <c r="X275" s="73"/>
      <c r="Y275" s="73"/>
      <c r="Z275" s="73"/>
      <c r="AA275" s="73"/>
      <c r="AB275" s="73"/>
      <c r="AC275" s="73"/>
      <c r="AD275" s="73"/>
      <c r="AE275" s="73"/>
      <c r="AF275" s="47"/>
      <c r="AG275" s="47"/>
      <c r="AH275" s="73"/>
    </row>
    <row r="276" spans="18:34" x14ac:dyDescent="0.25">
      <c r="R276" s="73"/>
      <c r="S276" s="73"/>
      <c r="T276" s="73"/>
      <c r="U276" s="73"/>
      <c r="V276" s="73"/>
      <c r="W276" s="73"/>
      <c r="X276" s="73"/>
      <c r="Y276" s="73"/>
      <c r="Z276" s="73"/>
      <c r="AA276" s="73"/>
      <c r="AB276" s="73"/>
      <c r="AC276" s="73"/>
      <c r="AD276" s="73"/>
      <c r="AE276" s="73"/>
      <c r="AF276" s="47"/>
      <c r="AG276" s="47"/>
      <c r="AH276" s="73"/>
    </row>
    <row r="277" spans="18:34" x14ac:dyDescent="0.25">
      <c r="R277" s="73"/>
      <c r="S277" s="73"/>
      <c r="T277" s="73"/>
      <c r="U277" s="73"/>
      <c r="V277" s="73"/>
      <c r="W277" s="73"/>
      <c r="X277" s="73"/>
      <c r="Y277" s="73"/>
      <c r="Z277" s="73"/>
      <c r="AA277" s="73"/>
      <c r="AB277" s="73"/>
      <c r="AC277" s="73"/>
      <c r="AD277" s="73"/>
      <c r="AE277" s="73"/>
      <c r="AF277" s="47"/>
      <c r="AG277" s="47"/>
      <c r="AH277" s="73"/>
    </row>
    <row r="278" spans="18:34" x14ac:dyDescent="0.25">
      <c r="R278" s="73"/>
      <c r="S278" s="73"/>
      <c r="T278" s="73"/>
      <c r="U278" s="73"/>
      <c r="V278" s="73"/>
      <c r="W278" s="73"/>
      <c r="X278" s="73"/>
      <c r="Y278" s="73"/>
      <c r="Z278" s="73"/>
      <c r="AA278" s="73"/>
      <c r="AB278" s="73"/>
      <c r="AC278" s="73"/>
      <c r="AD278" s="73"/>
      <c r="AE278" s="73"/>
      <c r="AF278" s="47"/>
      <c r="AG278" s="47"/>
      <c r="AH278" s="73"/>
    </row>
    <row r="279" spans="18:34" x14ac:dyDescent="0.25">
      <c r="R279" s="73"/>
      <c r="S279" s="73"/>
      <c r="T279" s="73"/>
      <c r="U279" s="73"/>
      <c r="V279" s="73"/>
      <c r="W279" s="73"/>
      <c r="X279" s="73"/>
      <c r="Y279" s="73"/>
      <c r="Z279" s="73"/>
      <c r="AA279" s="73"/>
      <c r="AB279" s="73"/>
      <c r="AC279" s="73"/>
      <c r="AD279" s="73"/>
      <c r="AE279" s="73"/>
      <c r="AF279" s="47"/>
      <c r="AG279" s="47"/>
      <c r="AH279" s="73"/>
    </row>
    <row r="280" spans="18:34" x14ac:dyDescent="0.25">
      <c r="R280" s="73"/>
      <c r="S280" s="73"/>
      <c r="T280" s="73"/>
      <c r="U280" s="73"/>
      <c r="V280" s="73"/>
      <c r="W280" s="73"/>
      <c r="X280" s="73"/>
      <c r="Y280" s="73"/>
      <c r="Z280" s="73"/>
      <c r="AA280" s="73"/>
      <c r="AB280" s="73"/>
      <c r="AC280" s="73"/>
      <c r="AD280" s="73"/>
      <c r="AE280" s="73"/>
      <c r="AF280" s="47"/>
      <c r="AG280" s="47"/>
      <c r="AH280" s="73"/>
    </row>
    <row r="281" spans="18:34" x14ac:dyDescent="0.25">
      <c r="R281" s="73"/>
      <c r="S281" s="73"/>
      <c r="T281" s="73"/>
      <c r="U281" s="73"/>
      <c r="V281" s="73"/>
      <c r="W281" s="73"/>
      <c r="X281" s="73"/>
      <c r="Y281" s="73"/>
      <c r="Z281" s="73"/>
      <c r="AA281" s="73"/>
      <c r="AB281" s="73"/>
      <c r="AC281" s="73"/>
      <c r="AD281" s="73"/>
      <c r="AE281" s="73"/>
      <c r="AF281" s="47"/>
      <c r="AG281" s="47"/>
      <c r="AH281" s="73"/>
    </row>
    <row r="282" spans="18:34" x14ac:dyDescent="0.25">
      <c r="R282" s="73"/>
      <c r="S282" s="73"/>
      <c r="T282" s="73"/>
      <c r="U282" s="73"/>
      <c r="V282" s="73"/>
      <c r="W282" s="73"/>
      <c r="X282" s="73"/>
      <c r="Y282" s="73"/>
      <c r="Z282" s="73"/>
      <c r="AA282" s="73"/>
      <c r="AB282" s="73"/>
      <c r="AC282" s="73"/>
      <c r="AD282" s="73"/>
      <c r="AE282" s="73"/>
      <c r="AF282" s="47"/>
      <c r="AG282" s="47"/>
      <c r="AH282" s="73"/>
    </row>
    <row r="283" spans="18:34" x14ac:dyDescent="0.25">
      <c r="R283" s="73"/>
      <c r="S283" s="73"/>
      <c r="T283" s="73"/>
      <c r="U283" s="73"/>
      <c r="V283" s="73"/>
      <c r="W283" s="73"/>
      <c r="X283" s="73"/>
      <c r="Y283" s="73"/>
      <c r="Z283" s="73"/>
      <c r="AA283" s="73"/>
      <c r="AB283" s="73"/>
      <c r="AC283" s="73"/>
      <c r="AD283" s="73"/>
      <c r="AE283" s="73"/>
      <c r="AF283" s="47"/>
      <c r="AG283" s="47"/>
      <c r="AH283" s="73"/>
    </row>
    <row r="284" spans="18:34" x14ac:dyDescent="0.25">
      <c r="R284" s="73"/>
      <c r="S284" s="73"/>
      <c r="T284" s="73"/>
      <c r="U284" s="73"/>
      <c r="V284" s="73"/>
      <c r="W284" s="73"/>
      <c r="X284" s="73"/>
      <c r="Y284" s="73"/>
      <c r="Z284" s="73"/>
      <c r="AA284" s="73"/>
      <c r="AB284" s="73"/>
      <c r="AC284" s="73"/>
      <c r="AD284" s="73"/>
      <c r="AE284" s="73"/>
      <c r="AF284" s="47"/>
      <c r="AG284" s="47"/>
      <c r="AH284" s="73"/>
    </row>
    <row r="285" spans="18:34" x14ac:dyDescent="0.25">
      <c r="R285" s="73"/>
      <c r="S285" s="73"/>
      <c r="T285" s="73"/>
      <c r="U285" s="73"/>
      <c r="V285" s="73"/>
      <c r="W285" s="73"/>
      <c r="X285" s="73"/>
      <c r="Y285" s="73"/>
      <c r="Z285" s="73"/>
      <c r="AA285" s="73"/>
      <c r="AB285" s="73"/>
      <c r="AC285" s="73"/>
      <c r="AD285" s="73"/>
      <c r="AE285" s="73"/>
      <c r="AF285" s="47"/>
      <c r="AG285" s="47"/>
      <c r="AH285" s="73"/>
    </row>
    <row r="286" spans="18:34" x14ac:dyDescent="0.25">
      <c r="R286" s="73"/>
      <c r="S286" s="73"/>
      <c r="T286" s="73"/>
      <c r="U286" s="73"/>
      <c r="V286" s="73"/>
      <c r="W286" s="73"/>
      <c r="X286" s="73"/>
      <c r="Y286" s="73"/>
      <c r="Z286" s="73"/>
      <c r="AA286" s="73"/>
      <c r="AB286" s="73"/>
      <c r="AC286" s="73"/>
      <c r="AD286" s="73"/>
      <c r="AE286" s="73"/>
      <c r="AF286" s="47"/>
      <c r="AG286" s="47"/>
      <c r="AH286" s="73"/>
    </row>
    <row r="287" spans="18:34" x14ac:dyDescent="0.25">
      <c r="R287" s="73"/>
      <c r="S287" s="73"/>
      <c r="T287" s="73"/>
      <c r="U287" s="73"/>
      <c r="V287" s="73"/>
      <c r="W287" s="73"/>
      <c r="X287" s="73"/>
      <c r="Y287" s="73"/>
      <c r="Z287" s="73"/>
      <c r="AA287" s="73"/>
      <c r="AB287" s="73"/>
      <c r="AC287" s="73"/>
      <c r="AD287" s="73"/>
      <c r="AE287" s="73"/>
      <c r="AF287" s="47"/>
      <c r="AG287" s="47"/>
      <c r="AH287" s="73"/>
    </row>
    <row r="288" spans="18:34" x14ac:dyDescent="0.25">
      <c r="R288" s="73"/>
      <c r="S288" s="73"/>
      <c r="T288" s="73"/>
      <c r="U288" s="73"/>
      <c r="V288" s="73"/>
      <c r="W288" s="73"/>
      <c r="X288" s="73"/>
      <c r="Y288" s="73"/>
      <c r="Z288" s="73"/>
      <c r="AA288" s="73"/>
      <c r="AB288" s="73"/>
      <c r="AC288" s="73"/>
      <c r="AD288" s="73"/>
      <c r="AE288" s="73"/>
      <c r="AF288" s="47"/>
      <c r="AG288" s="47"/>
      <c r="AH288" s="73"/>
    </row>
    <row r="289" spans="18:34" x14ac:dyDescent="0.25">
      <c r="R289" s="73"/>
      <c r="S289" s="73"/>
      <c r="T289" s="73"/>
      <c r="U289" s="73"/>
      <c r="V289" s="73"/>
      <c r="W289" s="73"/>
      <c r="X289" s="73"/>
      <c r="Y289" s="73"/>
      <c r="Z289" s="73"/>
      <c r="AA289" s="73"/>
      <c r="AB289" s="73"/>
      <c r="AC289" s="73"/>
      <c r="AD289" s="73"/>
      <c r="AE289" s="73"/>
      <c r="AF289" s="47"/>
      <c r="AG289" s="47"/>
      <c r="AH289" s="73"/>
    </row>
    <row r="290" spans="18:34" x14ac:dyDescent="0.25">
      <c r="R290" s="73"/>
      <c r="S290" s="73"/>
      <c r="T290" s="73"/>
      <c r="U290" s="73"/>
      <c r="V290" s="73"/>
      <c r="W290" s="73"/>
      <c r="X290" s="73"/>
      <c r="Y290" s="73"/>
      <c r="Z290" s="73"/>
      <c r="AA290" s="73"/>
      <c r="AB290" s="73"/>
      <c r="AC290" s="73"/>
      <c r="AD290" s="73"/>
      <c r="AE290" s="73"/>
      <c r="AF290" s="47"/>
      <c r="AG290" s="47"/>
      <c r="AH290" s="73"/>
    </row>
    <row r="291" spans="18:34" x14ac:dyDescent="0.25">
      <c r="R291" s="73"/>
      <c r="S291" s="73"/>
      <c r="T291" s="73"/>
      <c r="U291" s="73"/>
      <c r="V291" s="73"/>
      <c r="W291" s="73"/>
      <c r="X291" s="73"/>
      <c r="Y291" s="73"/>
      <c r="Z291" s="73"/>
      <c r="AA291" s="73"/>
      <c r="AB291" s="73"/>
      <c r="AC291" s="73"/>
      <c r="AD291" s="73"/>
      <c r="AE291" s="73"/>
      <c r="AF291" s="47"/>
      <c r="AG291" s="47"/>
      <c r="AH291" s="73"/>
    </row>
    <row r="292" spans="18:34" x14ac:dyDescent="0.25">
      <c r="R292" s="73"/>
      <c r="S292" s="73"/>
      <c r="T292" s="73"/>
      <c r="U292" s="73"/>
      <c r="V292" s="73"/>
      <c r="W292" s="73"/>
      <c r="X292" s="73"/>
      <c r="Y292" s="73"/>
      <c r="Z292" s="73"/>
      <c r="AA292" s="73"/>
      <c r="AB292" s="73"/>
      <c r="AC292" s="73"/>
      <c r="AD292" s="73"/>
      <c r="AE292" s="73"/>
      <c r="AF292" s="47"/>
      <c r="AG292" s="47"/>
      <c r="AH292" s="73"/>
    </row>
    <row r="293" spans="18:34" x14ac:dyDescent="0.25">
      <c r="R293" s="73"/>
      <c r="S293" s="73"/>
      <c r="T293" s="73"/>
      <c r="U293" s="73"/>
      <c r="V293" s="73"/>
      <c r="W293" s="73"/>
      <c r="X293" s="73"/>
      <c r="Y293" s="73"/>
      <c r="Z293" s="73"/>
      <c r="AA293" s="73"/>
      <c r="AB293" s="73"/>
      <c r="AC293" s="73"/>
      <c r="AD293" s="73"/>
      <c r="AE293" s="73"/>
      <c r="AF293" s="47"/>
      <c r="AG293" s="47"/>
      <c r="AH293" s="73"/>
    </row>
    <row r="294" spans="18:34" x14ac:dyDescent="0.25">
      <c r="R294" s="73"/>
      <c r="S294" s="73"/>
      <c r="T294" s="73"/>
      <c r="U294" s="73"/>
      <c r="V294" s="73"/>
      <c r="W294" s="73"/>
      <c r="X294" s="73"/>
      <c r="Y294" s="73"/>
      <c r="Z294" s="73"/>
      <c r="AA294" s="73"/>
      <c r="AB294" s="73"/>
      <c r="AC294" s="73"/>
      <c r="AD294" s="73"/>
      <c r="AE294" s="73"/>
      <c r="AF294" s="47"/>
      <c r="AG294" s="47"/>
      <c r="AH294" s="73"/>
    </row>
    <row r="295" spans="18:34" x14ac:dyDescent="0.25">
      <c r="R295" s="73"/>
      <c r="S295" s="73"/>
      <c r="T295" s="73"/>
      <c r="U295" s="73"/>
      <c r="V295" s="73"/>
      <c r="W295" s="73"/>
      <c r="X295" s="73"/>
      <c r="Y295" s="73"/>
      <c r="Z295" s="73"/>
      <c r="AA295" s="73"/>
      <c r="AB295" s="73"/>
      <c r="AC295" s="73"/>
      <c r="AD295" s="73"/>
      <c r="AE295" s="73"/>
      <c r="AF295" s="47"/>
      <c r="AG295" s="47"/>
      <c r="AH295" s="73"/>
    </row>
    <row r="296" spans="18:34" x14ac:dyDescent="0.25">
      <c r="R296" s="73"/>
      <c r="S296" s="73"/>
      <c r="T296" s="73"/>
      <c r="U296" s="73"/>
      <c r="V296" s="73"/>
      <c r="W296" s="73"/>
      <c r="X296" s="73"/>
      <c r="Y296" s="73"/>
      <c r="Z296" s="73"/>
      <c r="AA296" s="73"/>
      <c r="AB296" s="73"/>
      <c r="AC296" s="73"/>
      <c r="AD296" s="73"/>
      <c r="AE296" s="73"/>
      <c r="AF296" s="47"/>
      <c r="AG296" s="47"/>
      <c r="AH296" s="73"/>
    </row>
    <row r="297" spans="18:34" x14ac:dyDescent="0.25">
      <c r="R297" s="73"/>
      <c r="S297" s="73"/>
      <c r="T297" s="73"/>
      <c r="U297" s="73"/>
      <c r="V297" s="73"/>
      <c r="W297" s="73"/>
      <c r="X297" s="73"/>
      <c r="Y297" s="73"/>
      <c r="Z297" s="73"/>
      <c r="AA297" s="73"/>
      <c r="AB297" s="73"/>
      <c r="AC297" s="73"/>
      <c r="AD297" s="73"/>
      <c r="AE297" s="73"/>
      <c r="AF297" s="47"/>
      <c r="AG297" s="47"/>
      <c r="AH297" s="73"/>
    </row>
    <row r="298" spans="18:34" x14ac:dyDescent="0.25">
      <c r="R298" s="73"/>
      <c r="S298" s="73"/>
      <c r="T298" s="73"/>
      <c r="U298" s="73"/>
      <c r="V298" s="73"/>
      <c r="W298" s="73"/>
      <c r="X298" s="73"/>
      <c r="Y298" s="73"/>
      <c r="Z298" s="73"/>
      <c r="AA298" s="73"/>
      <c r="AB298" s="73"/>
      <c r="AC298" s="73"/>
      <c r="AD298" s="73"/>
      <c r="AE298" s="73"/>
      <c r="AF298" s="47"/>
      <c r="AG298" s="47"/>
      <c r="AH298" s="73"/>
    </row>
    <row r="299" spans="18:34" x14ac:dyDescent="0.25">
      <c r="R299" s="73"/>
      <c r="S299" s="73"/>
      <c r="T299" s="73"/>
      <c r="U299" s="73"/>
      <c r="V299" s="73"/>
      <c r="W299" s="73"/>
      <c r="X299" s="73"/>
      <c r="Y299" s="73"/>
      <c r="Z299" s="73"/>
      <c r="AA299" s="73"/>
      <c r="AB299" s="73"/>
      <c r="AC299" s="73"/>
      <c r="AD299" s="73"/>
      <c r="AE299" s="73"/>
      <c r="AF299" s="47"/>
      <c r="AG299" s="47"/>
      <c r="AH299" s="73"/>
    </row>
    <row r="300" spans="18:34" x14ac:dyDescent="0.25">
      <c r="R300" s="73"/>
      <c r="S300" s="73"/>
      <c r="T300" s="73"/>
      <c r="U300" s="73"/>
      <c r="V300" s="73"/>
      <c r="W300" s="73"/>
      <c r="X300" s="73"/>
      <c r="Y300" s="73"/>
      <c r="Z300" s="73"/>
      <c r="AA300" s="73"/>
      <c r="AB300" s="73"/>
      <c r="AC300" s="73"/>
      <c r="AD300" s="73"/>
      <c r="AE300" s="73"/>
      <c r="AF300" s="47"/>
      <c r="AG300" s="47"/>
      <c r="AH300" s="73"/>
    </row>
    <row r="301" spans="18:34" x14ac:dyDescent="0.25">
      <c r="R301" s="73"/>
      <c r="S301" s="73"/>
      <c r="T301" s="73"/>
      <c r="U301" s="73"/>
      <c r="V301" s="73"/>
      <c r="W301" s="73"/>
      <c r="X301" s="73"/>
      <c r="Y301" s="73"/>
      <c r="Z301" s="73"/>
      <c r="AA301" s="73"/>
      <c r="AB301" s="73"/>
      <c r="AC301" s="73"/>
      <c r="AD301" s="73"/>
      <c r="AE301" s="73"/>
      <c r="AF301" s="47"/>
      <c r="AG301" s="47"/>
      <c r="AH301" s="73"/>
    </row>
    <row r="302" spans="18:34" x14ac:dyDescent="0.25">
      <c r="R302" s="73"/>
      <c r="S302" s="73"/>
      <c r="T302" s="73"/>
      <c r="U302" s="73"/>
      <c r="V302" s="73"/>
      <c r="W302" s="73"/>
      <c r="X302" s="73"/>
      <c r="Y302" s="73"/>
      <c r="Z302" s="73"/>
      <c r="AA302" s="73"/>
      <c r="AB302" s="73"/>
      <c r="AC302" s="73"/>
      <c r="AD302" s="73"/>
      <c r="AE302" s="73"/>
      <c r="AF302" s="47"/>
      <c r="AG302" s="47"/>
      <c r="AH302" s="73"/>
    </row>
    <row r="303" spans="18:34" x14ac:dyDescent="0.25">
      <c r="R303" s="73"/>
      <c r="S303" s="73"/>
      <c r="T303" s="73"/>
      <c r="U303" s="73"/>
      <c r="V303" s="73"/>
      <c r="W303" s="73"/>
      <c r="X303" s="73"/>
      <c r="Y303" s="73"/>
      <c r="Z303" s="73"/>
      <c r="AA303" s="73"/>
      <c r="AB303" s="73"/>
      <c r="AC303" s="73"/>
      <c r="AD303" s="73"/>
      <c r="AE303" s="73"/>
      <c r="AF303" s="47"/>
      <c r="AG303" s="47"/>
      <c r="AH303" s="73"/>
    </row>
    <row r="304" spans="18:34" x14ac:dyDescent="0.25">
      <c r="R304" s="73"/>
      <c r="S304" s="73"/>
      <c r="T304" s="73"/>
      <c r="U304" s="73"/>
      <c r="V304" s="73"/>
      <c r="W304" s="73"/>
      <c r="X304" s="73"/>
      <c r="Y304" s="73"/>
      <c r="Z304" s="73"/>
      <c r="AA304" s="73"/>
      <c r="AB304" s="73"/>
      <c r="AC304" s="73"/>
      <c r="AD304" s="73"/>
      <c r="AE304" s="73"/>
      <c r="AF304" s="47"/>
      <c r="AG304" s="47"/>
      <c r="AH304" s="73"/>
    </row>
    <row r="305" spans="18:34" x14ac:dyDescent="0.25">
      <c r="R305" s="73"/>
      <c r="S305" s="73"/>
      <c r="T305" s="73"/>
      <c r="U305" s="73"/>
      <c r="V305" s="73"/>
      <c r="W305" s="73"/>
      <c r="X305" s="73"/>
      <c r="Y305" s="73"/>
      <c r="Z305" s="73"/>
      <c r="AA305" s="73"/>
      <c r="AB305" s="73"/>
      <c r="AC305" s="73"/>
      <c r="AD305" s="73"/>
      <c r="AE305" s="73"/>
      <c r="AF305" s="47"/>
      <c r="AG305" s="47"/>
      <c r="AH305" s="73"/>
    </row>
    <row r="306" spans="18:34" x14ac:dyDescent="0.25">
      <c r="R306" s="73"/>
      <c r="S306" s="73"/>
      <c r="T306" s="73"/>
      <c r="U306" s="73"/>
      <c r="V306" s="73"/>
      <c r="W306" s="73"/>
      <c r="X306" s="73"/>
      <c r="Y306" s="73"/>
      <c r="Z306" s="73"/>
      <c r="AA306" s="73"/>
      <c r="AB306" s="73"/>
      <c r="AC306" s="73"/>
      <c r="AD306" s="73"/>
      <c r="AE306" s="73"/>
      <c r="AF306" s="47"/>
      <c r="AG306" s="47"/>
      <c r="AH306" s="73"/>
    </row>
    <row r="307" spans="18:34" x14ac:dyDescent="0.25">
      <c r="R307" s="73"/>
      <c r="S307" s="73"/>
      <c r="T307" s="73"/>
      <c r="U307" s="73"/>
      <c r="V307" s="73"/>
      <c r="W307" s="73"/>
      <c r="X307" s="73"/>
      <c r="Y307" s="73"/>
      <c r="Z307" s="73"/>
      <c r="AA307" s="73"/>
      <c r="AB307" s="73"/>
      <c r="AC307" s="73"/>
      <c r="AD307" s="73"/>
      <c r="AE307" s="73"/>
      <c r="AF307" s="47"/>
      <c r="AG307" s="47"/>
      <c r="AH307" s="73"/>
    </row>
    <row r="308" spans="18:34" x14ac:dyDescent="0.25">
      <c r="R308" s="73"/>
      <c r="S308" s="73"/>
      <c r="T308" s="73"/>
      <c r="U308" s="73"/>
      <c r="V308" s="73"/>
      <c r="W308" s="73"/>
      <c r="X308" s="73"/>
      <c r="Y308" s="73"/>
      <c r="Z308" s="73"/>
      <c r="AA308" s="73"/>
      <c r="AB308" s="73"/>
      <c r="AC308" s="73"/>
      <c r="AD308" s="73"/>
      <c r="AE308" s="73"/>
      <c r="AF308" s="47"/>
      <c r="AG308" s="47"/>
      <c r="AH308" s="73"/>
    </row>
    <row r="309" spans="18:34" x14ac:dyDescent="0.25">
      <c r="R309" s="73"/>
      <c r="S309" s="73"/>
      <c r="T309" s="73"/>
      <c r="U309" s="73"/>
      <c r="V309" s="73"/>
      <c r="W309" s="73"/>
      <c r="X309" s="73"/>
      <c r="Y309" s="73"/>
      <c r="Z309" s="73"/>
      <c r="AA309" s="73"/>
      <c r="AB309" s="73"/>
      <c r="AC309" s="73"/>
      <c r="AD309" s="73"/>
      <c r="AE309" s="73"/>
      <c r="AF309" s="47"/>
      <c r="AG309" s="47"/>
      <c r="AH309" s="73"/>
    </row>
    <row r="310" spans="18:34" x14ac:dyDescent="0.25">
      <c r="R310" s="73"/>
      <c r="S310" s="73"/>
      <c r="T310" s="73"/>
      <c r="U310" s="73"/>
      <c r="V310" s="73"/>
      <c r="W310" s="73"/>
      <c r="X310" s="73"/>
      <c r="Y310" s="73"/>
      <c r="Z310" s="73"/>
      <c r="AA310" s="73"/>
      <c r="AB310" s="73"/>
      <c r="AC310" s="73"/>
      <c r="AD310" s="73"/>
      <c r="AE310" s="73"/>
      <c r="AF310" s="47"/>
      <c r="AG310" s="47"/>
      <c r="AH310" s="73"/>
    </row>
    <row r="311" spans="18:34" x14ac:dyDescent="0.25">
      <c r="R311" s="73"/>
      <c r="S311" s="73"/>
      <c r="T311" s="73"/>
      <c r="U311" s="73"/>
      <c r="V311" s="73"/>
      <c r="W311" s="73"/>
      <c r="X311" s="73"/>
      <c r="Y311" s="73"/>
      <c r="Z311" s="73"/>
      <c r="AA311" s="73"/>
      <c r="AB311" s="73"/>
      <c r="AC311" s="73"/>
      <c r="AD311" s="73"/>
      <c r="AE311" s="73"/>
      <c r="AF311" s="47"/>
      <c r="AG311" s="47"/>
      <c r="AH311" s="73"/>
    </row>
    <row r="312" spans="18:34" x14ac:dyDescent="0.25">
      <c r="R312" s="73"/>
      <c r="S312" s="73"/>
      <c r="T312" s="73"/>
      <c r="U312" s="73"/>
      <c r="V312" s="73"/>
      <c r="W312" s="73"/>
      <c r="X312" s="73"/>
      <c r="Y312" s="73"/>
      <c r="Z312" s="73"/>
      <c r="AA312" s="73"/>
      <c r="AB312" s="73"/>
      <c r="AC312" s="73"/>
      <c r="AD312" s="73"/>
      <c r="AE312" s="73"/>
      <c r="AF312" s="47"/>
      <c r="AG312" s="47"/>
      <c r="AH312" s="73"/>
    </row>
    <row r="313" spans="18:34" x14ac:dyDescent="0.25">
      <c r="R313" s="73"/>
      <c r="S313" s="73"/>
      <c r="T313" s="73"/>
      <c r="U313" s="73"/>
      <c r="V313" s="73"/>
      <c r="W313" s="73"/>
      <c r="X313" s="73"/>
      <c r="Y313" s="73"/>
      <c r="Z313" s="73"/>
      <c r="AA313" s="73"/>
      <c r="AB313" s="73"/>
      <c r="AC313" s="73"/>
      <c r="AD313" s="73"/>
      <c r="AE313" s="73"/>
      <c r="AF313" s="47"/>
      <c r="AG313" s="47"/>
      <c r="AH313" s="73"/>
    </row>
    <row r="314" spans="18:34" x14ac:dyDescent="0.25">
      <c r="R314" s="73"/>
      <c r="S314" s="73"/>
      <c r="T314" s="73"/>
      <c r="U314" s="73"/>
      <c r="V314" s="73"/>
      <c r="W314" s="73"/>
      <c r="X314" s="73"/>
      <c r="Y314" s="73"/>
      <c r="Z314" s="73"/>
      <c r="AA314" s="73"/>
      <c r="AB314" s="73"/>
      <c r="AC314" s="73"/>
      <c r="AD314" s="73"/>
      <c r="AE314" s="73"/>
      <c r="AF314" s="47"/>
      <c r="AG314" s="47"/>
      <c r="AH314" s="73"/>
    </row>
    <row r="315" spans="18:34" x14ac:dyDescent="0.25">
      <c r="R315" s="73"/>
      <c r="S315" s="73"/>
      <c r="T315" s="73"/>
      <c r="U315" s="73"/>
      <c r="V315" s="73"/>
      <c r="W315" s="73"/>
      <c r="X315" s="73"/>
      <c r="Y315" s="73"/>
      <c r="Z315" s="73"/>
      <c r="AA315" s="73"/>
      <c r="AB315" s="73"/>
      <c r="AC315" s="73"/>
      <c r="AD315" s="73"/>
      <c r="AE315" s="73"/>
      <c r="AF315" s="47"/>
      <c r="AG315" s="47"/>
      <c r="AH315" s="73"/>
    </row>
    <row r="316" spans="18:34" x14ac:dyDescent="0.25">
      <c r="R316" s="73"/>
      <c r="S316" s="73"/>
      <c r="T316" s="73"/>
      <c r="U316" s="73"/>
      <c r="V316" s="73"/>
      <c r="W316" s="73"/>
      <c r="X316" s="73"/>
      <c r="Y316" s="73"/>
      <c r="Z316" s="73"/>
      <c r="AA316" s="73"/>
      <c r="AB316" s="73"/>
      <c r="AC316" s="73"/>
      <c r="AD316" s="73"/>
      <c r="AE316" s="73"/>
      <c r="AF316" s="47"/>
      <c r="AG316" s="47"/>
      <c r="AH316" s="73"/>
    </row>
    <row r="317" spans="18:34" x14ac:dyDescent="0.25">
      <c r="R317" s="73"/>
      <c r="S317" s="73"/>
      <c r="T317" s="73"/>
      <c r="U317" s="73"/>
      <c r="V317" s="73"/>
      <c r="W317" s="73"/>
      <c r="X317" s="73"/>
      <c r="Y317" s="73"/>
      <c r="Z317" s="73"/>
      <c r="AA317" s="73"/>
      <c r="AB317" s="73"/>
      <c r="AC317" s="73"/>
      <c r="AD317" s="73"/>
      <c r="AE317" s="73"/>
      <c r="AF317" s="47"/>
      <c r="AG317" s="47"/>
      <c r="AH317" s="73"/>
    </row>
    <row r="318" spans="18:34" x14ac:dyDescent="0.25">
      <c r="R318" s="73"/>
      <c r="S318" s="73"/>
      <c r="T318" s="73"/>
      <c r="U318" s="73"/>
      <c r="V318" s="73"/>
      <c r="W318" s="73"/>
      <c r="X318" s="73"/>
      <c r="Y318" s="73"/>
      <c r="Z318" s="73"/>
      <c r="AA318" s="73"/>
      <c r="AB318" s="73"/>
      <c r="AC318" s="73"/>
      <c r="AD318" s="73"/>
      <c r="AE318" s="73"/>
      <c r="AF318" s="47"/>
      <c r="AG318" s="47"/>
      <c r="AH318" s="73"/>
    </row>
    <row r="319" spans="18:34" x14ac:dyDescent="0.25">
      <c r="R319" s="73"/>
      <c r="S319" s="73"/>
      <c r="T319" s="73"/>
      <c r="U319" s="73"/>
      <c r="V319" s="73"/>
      <c r="W319" s="73"/>
      <c r="X319" s="73"/>
      <c r="Y319" s="73"/>
      <c r="Z319" s="73"/>
      <c r="AA319" s="73"/>
      <c r="AB319" s="73"/>
      <c r="AC319" s="73"/>
      <c r="AD319" s="73"/>
      <c r="AE319" s="73"/>
      <c r="AF319" s="47"/>
      <c r="AG319" s="47"/>
      <c r="AH319" s="73"/>
    </row>
    <row r="320" spans="18:34" x14ac:dyDescent="0.25">
      <c r="R320" s="73"/>
      <c r="S320" s="73"/>
      <c r="T320" s="73"/>
      <c r="U320" s="73"/>
      <c r="V320" s="73"/>
      <c r="W320" s="73"/>
      <c r="X320" s="73"/>
      <c r="Y320" s="73"/>
      <c r="Z320" s="73"/>
      <c r="AA320" s="73"/>
      <c r="AB320" s="73"/>
      <c r="AC320" s="73"/>
      <c r="AD320" s="73"/>
      <c r="AE320" s="73"/>
      <c r="AF320" s="47"/>
      <c r="AG320" s="47"/>
      <c r="AH320" s="73"/>
    </row>
    <row r="321" spans="18:34" x14ac:dyDescent="0.25">
      <c r="R321" s="73"/>
      <c r="S321" s="73"/>
      <c r="T321" s="73"/>
      <c r="U321" s="73"/>
      <c r="V321" s="73"/>
      <c r="W321" s="73"/>
      <c r="X321" s="73"/>
      <c r="Y321" s="73"/>
      <c r="Z321" s="73"/>
      <c r="AA321" s="73"/>
      <c r="AB321" s="73"/>
      <c r="AC321" s="73"/>
      <c r="AD321" s="73"/>
      <c r="AE321" s="73"/>
      <c r="AF321" s="47"/>
      <c r="AG321" s="47"/>
      <c r="AH321" s="73"/>
    </row>
    <row r="322" spans="18:34" x14ac:dyDescent="0.25">
      <c r="R322" s="73"/>
      <c r="S322" s="73"/>
      <c r="T322" s="73"/>
      <c r="U322" s="73"/>
      <c r="V322" s="73"/>
      <c r="W322" s="73"/>
      <c r="X322" s="73"/>
      <c r="Y322" s="73"/>
      <c r="Z322" s="73"/>
      <c r="AA322" s="73"/>
      <c r="AB322" s="73"/>
      <c r="AC322" s="73"/>
      <c r="AD322" s="73"/>
      <c r="AE322" s="73"/>
      <c r="AF322" s="47"/>
      <c r="AG322" s="47"/>
      <c r="AH322" s="73"/>
    </row>
    <row r="323" spans="18:34" x14ac:dyDescent="0.25">
      <c r="R323" s="73"/>
      <c r="S323" s="73"/>
      <c r="T323" s="73"/>
      <c r="U323" s="73"/>
      <c r="V323" s="73"/>
      <c r="W323" s="73"/>
      <c r="X323" s="73"/>
      <c r="Y323" s="73"/>
      <c r="Z323" s="73"/>
      <c r="AA323" s="73"/>
      <c r="AB323" s="73"/>
      <c r="AC323" s="73"/>
      <c r="AD323" s="73"/>
      <c r="AE323" s="73"/>
      <c r="AF323" s="47"/>
      <c r="AG323" s="47"/>
      <c r="AH323" s="73"/>
    </row>
    <row r="324" spans="18:34" x14ac:dyDescent="0.25">
      <c r="R324" s="73"/>
      <c r="S324" s="73"/>
      <c r="T324" s="73"/>
      <c r="U324" s="73"/>
      <c r="V324" s="73"/>
      <c r="W324" s="73"/>
      <c r="X324" s="73"/>
      <c r="Y324" s="73"/>
      <c r="Z324" s="73"/>
      <c r="AA324" s="73"/>
      <c r="AB324" s="73"/>
      <c r="AC324" s="73"/>
      <c r="AD324" s="73"/>
      <c r="AE324" s="73"/>
      <c r="AF324" s="47"/>
      <c r="AG324" s="47"/>
      <c r="AH324" s="73"/>
    </row>
    <row r="325" spans="18:34" x14ac:dyDescent="0.25">
      <c r="R325" s="73"/>
      <c r="S325" s="73"/>
      <c r="T325" s="73"/>
      <c r="U325" s="73"/>
      <c r="V325" s="73"/>
      <c r="W325" s="73"/>
      <c r="X325" s="73"/>
      <c r="Y325" s="73"/>
      <c r="Z325" s="73"/>
      <c r="AA325" s="73"/>
      <c r="AB325" s="73"/>
      <c r="AC325" s="73"/>
      <c r="AD325" s="73"/>
      <c r="AE325" s="73"/>
      <c r="AF325" s="47"/>
      <c r="AG325" s="47"/>
      <c r="AH325" s="73"/>
    </row>
    <row r="326" spans="18:34" x14ac:dyDescent="0.25">
      <c r="R326" s="73"/>
      <c r="S326" s="73"/>
      <c r="T326" s="73"/>
      <c r="U326" s="73"/>
      <c r="V326" s="73"/>
      <c r="W326" s="73"/>
      <c r="X326" s="73"/>
      <c r="Y326" s="73"/>
      <c r="Z326" s="73"/>
      <c r="AA326" s="73"/>
      <c r="AB326" s="73"/>
      <c r="AC326" s="73"/>
      <c r="AD326" s="73"/>
      <c r="AE326" s="73"/>
      <c r="AF326" s="47"/>
      <c r="AG326" s="47"/>
      <c r="AH326" s="73"/>
    </row>
    <row r="327" spans="18:34" x14ac:dyDescent="0.25">
      <c r="R327" s="73"/>
      <c r="S327" s="73"/>
      <c r="T327" s="73"/>
      <c r="U327" s="73"/>
      <c r="V327" s="73"/>
      <c r="W327" s="73"/>
      <c r="X327" s="73"/>
      <c r="Y327" s="73"/>
      <c r="Z327" s="73"/>
      <c r="AA327" s="73"/>
      <c r="AB327" s="73"/>
      <c r="AC327" s="73"/>
      <c r="AD327" s="73"/>
      <c r="AE327" s="73"/>
      <c r="AF327" s="47"/>
      <c r="AG327" s="47"/>
      <c r="AH327" s="73"/>
    </row>
    <row r="328" spans="18:34" x14ac:dyDescent="0.25">
      <c r="R328" s="73"/>
      <c r="S328" s="73"/>
      <c r="T328" s="73"/>
      <c r="U328" s="73"/>
      <c r="V328" s="73"/>
      <c r="W328" s="73"/>
      <c r="X328" s="73"/>
      <c r="Y328" s="73"/>
      <c r="Z328" s="73"/>
      <c r="AA328" s="73"/>
      <c r="AB328" s="73"/>
      <c r="AC328" s="73"/>
      <c r="AD328" s="73"/>
      <c r="AE328" s="73"/>
      <c r="AF328" s="47"/>
      <c r="AG328" s="47"/>
      <c r="AH328" s="73"/>
    </row>
    <row r="329" spans="18:34" x14ac:dyDescent="0.25">
      <c r="R329" s="73"/>
      <c r="S329" s="73"/>
      <c r="T329" s="73"/>
      <c r="U329" s="73"/>
      <c r="V329" s="73"/>
      <c r="W329" s="73"/>
      <c r="X329" s="73"/>
      <c r="Y329" s="73"/>
      <c r="Z329" s="73"/>
      <c r="AA329" s="73"/>
      <c r="AB329" s="73"/>
      <c r="AC329" s="73"/>
      <c r="AD329" s="73"/>
      <c r="AE329" s="73"/>
      <c r="AF329" s="47"/>
      <c r="AG329" s="47"/>
      <c r="AH329" s="73"/>
    </row>
    <row r="330" spans="18:34" x14ac:dyDescent="0.25">
      <c r="R330" s="73"/>
      <c r="S330" s="73"/>
      <c r="T330" s="73"/>
      <c r="U330" s="73"/>
      <c r="V330" s="73"/>
      <c r="W330" s="73"/>
      <c r="X330" s="73"/>
      <c r="Y330" s="73"/>
      <c r="Z330" s="73"/>
      <c r="AA330" s="73"/>
      <c r="AB330" s="73"/>
      <c r="AC330" s="73"/>
      <c r="AD330" s="73"/>
      <c r="AE330" s="73"/>
      <c r="AF330" s="47"/>
      <c r="AG330" s="47"/>
      <c r="AH330" s="73"/>
    </row>
    <row r="331" spans="18:34" x14ac:dyDescent="0.25">
      <c r="R331" s="73"/>
      <c r="S331" s="73"/>
      <c r="T331" s="73"/>
      <c r="U331" s="73"/>
      <c r="V331" s="73"/>
      <c r="W331" s="73"/>
      <c r="X331" s="73"/>
      <c r="Y331" s="73"/>
      <c r="Z331" s="73"/>
      <c r="AA331" s="73"/>
      <c r="AB331" s="73"/>
      <c r="AC331" s="73"/>
      <c r="AD331" s="73"/>
      <c r="AE331" s="73"/>
      <c r="AF331" s="47"/>
      <c r="AG331" s="47"/>
      <c r="AH331" s="73"/>
    </row>
    <row r="332" spans="18:34" x14ac:dyDescent="0.25">
      <c r="R332" s="73"/>
      <c r="S332" s="73"/>
      <c r="T332" s="73"/>
      <c r="U332" s="73"/>
      <c r="V332" s="73"/>
      <c r="W332" s="73"/>
      <c r="X332" s="73"/>
      <c r="Y332" s="73"/>
      <c r="Z332" s="73"/>
      <c r="AA332" s="73"/>
      <c r="AB332" s="73"/>
      <c r="AC332" s="73"/>
      <c r="AD332" s="73"/>
      <c r="AE332" s="73"/>
      <c r="AF332" s="47"/>
      <c r="AG332" s="47"/>
      <c r="AH332" s="73"/>
    </row>
    <row r="333" spans="18:34" x14ac:dyDescent="0.25">
      <c r="R333" s="73"/>
      <c r="S333" s="73"/>
      <c r="T333" s="73"/>
      <c r="U333" s="73"/>
      <c r="V333" s="73"/>
      <c r="W333" s="73"/>
      <c r="X333" s="73"/>
      <c r="Y333" s="73"/>
      <c r="Z333" s="73"/>
      <c r="AA333" s="73"/>
      <c r="AB333" s="73"/>
      <c r="AC333" s="73"/>
      <c r="AD333" s="73"/>
      <c r="AE333" s="73"/>
      <c r="AF333" s="47"/>
      <c r="AG333" s="47"/>
      <c r="AH333" s="73"/>
    </row>
    <row r="334" spans="18:34" x14ac:dyDescent="0.25">
      <c r="R334" s="73"/>
      <c r="S334" s="73"/>
      <c r="T334" s="73"/>
      <c r="U334" s="73"/>
      <c r="V334" s="73"/>
      <c r="W334" s="73"/>
      <c r="X334" s="73"/>
      <c r="Y334" s="73"/>
      <c r="Z334" s="73"/>
      <c r="AA334" s="73"/>
      <c r="AB334" s="73"/>
      <c r="AC334" s="73"/>
      <c r="AD334" s="73"/>
      <c r="AE334" s="73"/>
      <c r="AF334" s="47"/>
      <c r="AG334" s="47"/>
      <c r="AH334" s="73"/>
    </row>
    <row r="335" spans="18:34" x14ac:dyDescent="0.25">
      <c r="R335" s="73"/>
      <c r="S335" s="73"/>
      <c r="T335" s="73"/>
      <c r="U335" s="73"/>
      <c r="V335" s="73"/>
      <c r="W335" s="73"/>
      <c r="X335" s="73"/>
      <c r="Y335" s="73"/>
      <c r="Z335" s="73"/>
      <c r="AA335" s="73"/>
      <c r="AB335" s="73"/>
      <c r="AC335" s="73"/>
      <c r="AD335" s="73"/>
      <c r="AE335" s="73"/>
      <c r="AF335" s="47"/>
      <c r="AG335" s="47"/>
      <c r="AH335" s="73"/>
    </row>
    <row r="336" spans="18:34" x14ac:dyDescent="0.25">
      <c r="R336" s="73"/>
      <c r="S336" s="73"/>
      <c r="T336" s="73"/>
      <c r="U336" s="73"/>
      <c r="V336" s="73"/>
      <c r="W336" s="73"/>
      <c r="X336" s="73"/>
      <c r="Y336" s="73"/>
      <c r="Z336" s="73"/>
      <c r="AA336" s="73"/>
      <c r="AB336" s="73"/>
      <c r="AC336" s="73"/>
      <c r="AD336" s="73"/>
      <c r="AE336" s="73"/>
      <c r="AF336" s="47"/>
      <c r="AG336" s="47"/>
      <c r="AH336" s="73"/>
    </row>
    <row r="337" spans="18:34" x14ac:dyDescent="0.25">
      <c r="R337" s="73"/>
      <c r="S337" s="73"/>
      <c r="T337" s="73"/>
      <c r="U337" s="73"/>
      <c r="V337" s="73"/>
      <c r="W337" s="73"/>
      <c r="X337" s="73"/>
      <c r="Y337" s="73"/>
      <c r="Z337" s="73"/>
      <c r="AA337" s="73"/>
      <c r="AB337" s="73"/>
      <c r="AC337" s="73"/>
      <c r="AD337" s="73"/>
      <c r="AE337" s="73"/>
      <c r="AF337" s="47"/>
      <c r="AG337" s="47"/>
      <c r="AH337" s="73"/>
    </row>
    <row r="338" spans="18:34" x14ac:dyDescent="0.25">
      <c r="R338" s="73"/>
      <c r="S338" s="73"/>
      <c r="T338" s="73"/>
      <c r="U338" s="73"/>
      <c r="V338" s="73"/>
      <c r="W338" s="73"/>
      <c r="X338" s="73"/>
      <c r="Y338" s="73"/>
      <c r="Z338" s="73"/>
      <c r="AA338" s="73"/>
      <c r="AB338" s="73"/>
      <c r="AC338" s="73"/>
      <c r="AD338" s="73"/>
      <c r="AE338" s="73"/>
      <c r="AF338" s="47"/>
      <c r="AG338" s="47"/>
      <c r="AH338" s="73"/>
    </row>
    <row r="339" spans="18:34" x14ac:dyDescent="0.25">
      <c r="R339" s="73"/>
      <c r="S339" s="73"/>
      <c r="T339" s="73"/>
      <c r="U339" s="73"/>
      <c r="V339" s="73"/>
      <c r="W339" s="73"/>
      <c r="X339" s="73"/>
      <c r="Y339" s="73"/>
      <c r="Z339" s="73"/>
      <c r="AA339" s="73"/>
      <c r="AB339" s="73"/>
      <c r="AC339" s="73"/>
      <c r="AD339" s="73"/>
      <c r="AE339" s="73"/>
      <c r="AF339" s="47"/>
      <c r="AG339" s="47"/>
      <c r="AH339" s="73"/>
    </row>
    <row r="340" spans="18:34" x14ac:dyDescent="0.25">
      <c r="R340" s="73"/>
      <c r="S340" s="73"/>
      <c r="T340" s="73"/>
      <c r="U340" s="73"/>
      <c r="V340" s="73"/>
      <c r="W340" s="73"/>
      <c r="X340" s="73"/>
      <c r="Y340" s="73"/>
      <c r="Z340" s="73"/>
      <c r="AA340" s="73"/>
      <c r="AB340" s="73"/>
      <c r="AC340" s="73"/>
      <c r="AD340" s="73"/>
      <c r="AE340" s="73"/>
      <c r="AF340" s="47"/>
      <c r="AG340" s="47"/>
      <c r="AH340" s="73"/>
    </row>
    <row r="341" spans="18:34" x14ac:dyDescent="0.25">
      <c r="R341" s="73"/>
      <c r="S341" s="73"/>
      <c r="T341" s="73"/>
      <c r="U341" s="73"/>
      <c r="V341" s="73"/>
      <c r="W341" s="73"/>
      <c r="X341" s="73"/>
      <c r="Y341" s="73"/>
      <c r="Z341" s="73"/>
      <c r="AA341" s="73"/>
      <c r="AB341" s="73"/>
      <c r="AC341" s="73"/>
      <c r="AD341" s="73"/>
      <c r="AE341" s="73"/>
      <c r="AF341" s="47"/>
      <c r="AG341" s="47"/>
      <c r="AH341" s="73"/>
    </row>
    <row r="342" spans="18:34" x14ac:dyDescent="0.25">
      <c r="R342" s="73"/>
      <c r="S342" s="73"/>
      <c r="T342" s="73"/>
      <c r="U342" s="73"/>
      <c r="V342" s="73"/>
      <c r="W342" s="73"/>
      <c r="X342" s="73"/>
      <c r="Y342" s="73"/>
      <c r="Z342" s="73"/>
      <c r="AA342" s="73"/>
      <c r="AB342" s="73"/>
      <c r="AC342" s="73"/>
      <c r="AD342" s="73"/>
      <c r="AE342" s="73"/>
      <c r="AF342" s="47"/>
      <c r="AG342" s="47"/>
      <c r="AH342" s="73"/>
    </row>
    <row r="343" spans="18:34" x14ac:dyDescent="0.25">
      <c r="R343" s="73"/>
      <c r="S343" s="73"/>
      <c r="T343" s="73"/>
      <c r="U343" s="73"/>
      <c r="V343" s="73"/>
      <c r="W343" s="73"/>
      <c r="X343" s="73"/>
      <c r="Y343" s="73"/>
      <c r="Z343" s="73"/>
      <c r="AA343" s="73"/>
      <c r="AB343" s="73"/>
      <c r="AC343" s="73"/>
      <c r="AD343" s="73"/>
      <c r="AE343" s="73"/>
      <c r="AF343" s="47"/>
      <c r="AG343" s="47"/>
      <c r="AH343" s="73"/>
    </row>
    <row r="344" spans="18:34" x14ac:dyDescent="0.25">
      <c r="R344" s="73"/>
      <c r="S344" s="73"/>
      <c r="T344" s="73"/>
      <c r="U344" s="73"/>
      <c r="V344" s="73"/>
      <c r="W344" s="73"/>
      <c r="X344" s="73"/>
      <c r="Y344" s="73"/>
      <c r="Z344" s="73"/>
      <c r="AA344" s="73"/>
      <c r="AB344" s="73"/>
      <c r="AC344" s="73"/>
      <c r="AD344" s="73"/>
      <c r="AE344" s="73"/>
      <c r="AF344" s="47"/>
      <c r="AG344" s="47"/>
      <c r="AH344" s="73"/>
    </row>
    <row r="345" spans="18:34" x14ac:dyDescent="0.25">
      <c r="R345" s="73"/>
      <c r="S345" s="73"/>
      <c r="T345" s="73"/>
      <c r="U345" s="73"/>
      <c r="V345" s="73"/>
      <c r="W345" s="73"/>
      <c r="X345" s="73"/>
      <c r="Y345" s="73"/>
      <c r="Z345" s="73"/>
      <c r="AA345" s="73"/>
      <c r="AB345" s="73"/>
      <c r="AC345" s="73"/>
      <c r="AD345" s="73"/>
      <c r="AE345" s="73"/>
      <c r="AF345" s="47"/>
      <c r="AG345" s="47"/>
      <c r="AH345" s="73"/>
    </row>
    <row r="346" spans="18:34" x14ac:dyDescent="0.25">
      <c r="R346" s="73"/>
      <c r="S346" s="73"/>
      <c r="T346" s="73"/>
      <c r="U346" s="73"/>
      <c r="V346" s="73"/>
      <c r="W346" s="73"/>
      <c r="X346" s="73"/>
      <c r="Y346" s="73"/>
      <c r="Z346" s="73"/>
      <c r="AA346" s="73"/>
      <c r="AB346" s="73"/>
      <c r="AC346" s="73"/>
      <c r="AD346" s="73"/>
      <c r="AE346" s="73"/>
      <c r="AF346" s="47"/>
      <c r="AG346" s="47"/>
      <c r="AH346" s="73"/>
    </row>
    <row r="347" spans="18:34" x14ac:dyDescent="0.25">
      <c r="R347" s="73"/>
      <c r="S347" s="73"/>
      <c r="T347" s="73"/>
      <c r="U347" s="73"/>
      <c r="V347" s="73"/>
      <c r="W347" s="73"/>
      <c r="X347" s="73"/>
      <c r="Y347" s="73"/>
      <c r="Z347" s="73"/>
      <c r="AA347" s="73"/>
      <c r="AB347" s="73"/>
      <c r="AC347" s="73"/>
      <c r="AD347" s="73"/>
      <c r="AE347" s="73"/>
      <c r="AF347" s="47"/>
      <c r="AG347" s="47"/>
      <c r="AH347" s="73"/>
    </row>
    <row r="348" spans="18:34" x14ac:dyDescent="0.25">
      <c r="R348" s="73"/>
      <c r="S348" s="73"/>
      <c r="T348" s="73"/>
      <c r="U348" s="73"/>
      <c r="V348" s="73"/>
      <c r="W348" s="73"/>
      <c r="X348" s="73"/>
      <c r="Y348" s="73"/>
      <c r="Z348" s="73"/>
      <c r="AA348" s="73"/>
      <c r="AB348" s="73"/>
      <c r="AC348" s="73"/>
      <c r="AD348" s="73"/>
      <c r="AE348" s="73"/>
      <c r="AF348" s="47"/>
      <c r="AG348" s="47"/>
      <c r="AH348" s="73"/>
    </row>
    <row r="349" spans="18:34" x14ac:dyDescent="0.25">
      <c r="R349" s="73"/>
      <c r="S349" s="73"/>
      <c r="T349" s="73"/>
      <c r="U349" s="73"/>
      <c r="V349" s="73"/>
      <c r="W349" s="73"/>
      <c r="X349" s="73"/>
      <c r="Y349" s="73"/>
      <c r="Z349" s="73"/>
      <c r="AA349" s="73"/>
      <c r="AB349" s="73"/>
      <c r="AC349" s="73"/>
      <c r="AD349" s="73"/>
      <c r="AE349" s="73"/>
      <c r="AF349" s="47"/>
      <c r="AG349" s="47"/>
      <c r="AH349" s="73"/>
    </row>
    <row r="350" spans="18:34" x14ac:dyDescent="0.25">
      <c r="R350" s="73"/>
      <c r="S350" s="73"/>
      <c r="T350" s="73"/>
      <c r="U350" s="73"/>
      <c r="V350" s="73"/>
      <c r="W350" s="73"/>
      <c r="X350" s="73"/>
      <c r="Y350" s="73"/>
      <c r="Z350" s="73"/>
      <c r="AA350" s="73"/>
      <c r="AB350" s="73"/>
      <c r="AC350" s="73"/>
      <c r="AD350" s="73"/>
      <c r="AE350" s="73"/>
      <c r="AF350" s="47"/>
      <c r="AG350" s="47"/>
      <c r="AH350" s="73"/>
    </row>
    <row r="351" spans="18:34" x14ac:dyDescent="0.25">
      <c r="R351" s="73"/>
      <c r="S351" s="73"/>
      <c r="T351" s="73"/>
      <c r="U351" s="73"/>
      <c r="V351" s="73"/>
      <c r="W351" s="73"/>
      <c r="X351" s="73"/>
      <c r="Y351" s="73"/>
      <c r="Z351" s="73"/>
      <c r="AA351" s="73"/>
      <c r="AB351" s="73"/>
      <c r="AC351" s="73"/>
      <c r="AD351" s="73"/>
      <c r="AE351" s="73"/>
      <c r="AF351" s="47"/>
      <c r="AG351" s="47"/>
      <c r="AH351" s="73"/>
    </row>
    <row r="352" spans="18:34" x14ac:dyDescent="0.25">
      <c r="R352" s="73"/>
      <c r="S352" s="73"/>
      <c r="T352" s="73"/>
      <c r="U352" s="73"/>
      <c r="V352" s="73"/>
      <c r="W352" s="73"/>
      <c r="X352" s="73"/>
      <c r="Y352" s="73"/>
      <c r="Z352" s="73"/>
      <c r="AA352" s="73"/>
      <c r="AB352" s="73"/>
      <c r="AC352" s="73"/>
      <c r="AD352" s="73"/>
      <c r="AE352" s="73"/>
      <c r="AF352" s="47"/>
      <c r="AG352" s="47"/>
      <c r="AH352" s="73"/>
    </row>
    <row r="353" spans="18:34" x14ac:dyDescent="0.25">
      <c r="R353" s="73"/>
      <c r="S353" s="73"/>
      <c r="T353" s="73"/>
      <c r="U353" s="73"/>
      <c r="V353" s="73"/>
      <c r="W353" s="73"/>
      <c r="X353" s="73"/>
      <c r="Y353" s="73"/>
      <c r="Z353" s="73"/>
      <c r="AA353" s="73"/>
      <c r="AB353" s="73"/>
      <c r="AC353" s="73"/>
      <c r="AD353" s="73"/>
      <c r="AE353" s="73"/>
      <c r="AF353" s="47"/>
      <c r="AG353" s="47"/>
      <c r="AH353" s="73"/>
    </row>
    <row r="354" spans="18:34" x14ac:dyDescent="0.25">
      <c r="R354" s="73"/>
      <c r="S354" s="73"/>
      <c r="T354" s="73"/>
      <c r="U354" s="73"/>
      <c r="V354" s="73"/>
      <c r="W354" s="73"/>
      <c r="X354" s="73"/>
      <c r="Y354" s="73"/>
      <c r="Z354" s="73"/>
      <c r="AA354" s="73"/>
      <c r="AB354" s="73"/>
      <c r="AC354" s="73"/>
      <c r="AD354" s="73"/>
      <c r="AE354" s="73"/>
      <c r="AF354" s="47"/>
      <c r="AG354" s="47"/>
      <c r="AH354" s="73"/>
    </row>
    <row r="355" spans="18:34" x14ac:dyDescent="0.25">
      <c r="R355" s="73"/>
      <c r="S355" s="73"/>
      <c r="T355" s="73"/>
      <c r="U355" s="73"/>
      <c r="V355" s="73"/>
      <c r="W355" s="73"/>
      <c r="X355" s="73"/>
      <c r="Y355" s="73"/>
      <c r="Z355" s="73"/>
      <c r="AA355" s="73"/>
      <c r="AB355" s="73"/>
      <c r="AC355" s="73"/>
      <c r="AD355" s="73"/>
      <c r="AE355" s="73"/>
      <c r="AF355" s="47"/>
      <c r="AG355" s="47"/>
      <c r="AH355" s="73"/>
    </row>
    <row r="356" spans="18:34" x14ac:dyDescent="0.25">
      <c r="R356" s="73"/>
      <c r="S356" s="73"/>
      <c r="T356" s="73"/>
      <c r="U356" s="73"/>
      <c r="V356" s="73"/>
      <c r="W356" s="73"/>
      <c r="X356" s="73"/>
      <c r="Y356" s="73"/>
      <c r="Z356" s="73"/>
      <c r="AA356" s="73"/>
      <c r="AB356" s="73"/>
      <c r="AC356" s="73"/>
      <c r="AD356" s="73"/>
      <c r="AE356" s="73"/>
      <c r="AF356" s="47"/>
      <c r="AG356" s="47"/>
      <c r="AH356" s="73"/>
    </row>
    <row r="357" spans="18:34" x14ac:dyDescent="0.25">
      <c r="R357" s="73"/>
      <c r="S357" s="73"/>
      <c r="T357" s="73"/>
      <c r="U357" s="73"/>
      <c r="V357" s="73"/>
      <c r="W357" s="73"/>
      <c r="X357" s="73"/>
      <c r="Y357" s="73"/>
      <c r="Z357" s="73"/>
      <c r="AA357" s="73"/>
      <c r="AB357" s="73"/>
      <c r="AC357" s="73"/>
      <c r="AD357" s="73"/>
      <c r="AE357" s="73"/>
      <c r="AF357" s="47"/>
      <c r="AG357" s="47"/>
      <c r="AH357" s="73"/>
    </row>
    <row r="358" spans="18:34" x14ac:dyDescent="0.25">
      <c r="R358" s="73"/>
      <c r="S358" s="73"/>
      <c r="T358" s="73"/>
      <c r="U358" s="73"/>
      <c r="V358" s="73"/>
      <c r="W358" s="73"/>
      <c r="X358" s="73"/>
      <c r="Y358" s="73"/>
      <c r="Z358" s="73"/>
      <c r="AA358" s="73"/>
      <c r="AB358" s="73"/>
      <c r="AC358" s="73"/>
      <c r="AD358" s="73"/>
      <c r="AE358" s="73"/>
      <c r="AF358" s="47"/>
      <c r="AG358" s="47"/>
      <c r="AH358" s="73"/>
    </row>
    <row r="359" spans="18:34" x14ac:dyDescent="0.25">
      <c r="R359" s="73"/>
      <c r="S359" s="73"/>
      <c r="T359" s="73"/>
      <c r="U359" s="73"/>
      <c r="V359" s="73"/>
      <c r="W359" s="73"/>
      <c r="X359" s="73"/>
      <c r="Y359" s="73"/>
      <c r="Z359" s="73"/>
      <c r="AA359" s="73"/>
      <c r="AB359" s="73"/>
      <c r="AC359" s="73"/>
      <c r="AD359" s="73"/>
      <c r="AE359" s="73"/>
      <c r="AF359" s="47"/>
      <c r="AG359" s="47"/>
      <c r="AH359" s="73"/>
    </row>
    <row r="360" spans="18:34" x14ac:dyDescent="0.25">
      <c r="R360" s="73"/>
      <c r="S360" s="73"/>
      <c r="T360" s="73"/>
      <c r="U360" s="73"/>
      <c r="V360" s="73"/>
      <c r="W360" s="73"/>
      <c r="X360" s="73"/>
      <c r="Y360" s="73"/>
      <c r="Z360" s="73"/>
      <c r="AA360" s="73"/>
      <c r="AB360" s="73"/>
      <c r="AC360" s="73"/>
      <c r="AD360" s="73"/>
      <c r="AE360" s="73"/>
      <c r="AF360" s="47"/>
      <c r="AG360" s="47"/>
      <c r="AH360" s="73"/>
    </row>
    <row r="361" spans="18:34" x14ac:dyDescent="0.25">
      <c r="R361" s="73"/>
      <c r="S361" s="73"/>
      <c r="T361" s="73"/>
      <c r="U361" s="73"/>
      <c r="V361" s="73"/>
      <c r="W361" s="73"/>
      <c r="X361" s="73"/>
      <c r="Y361" s="73"/>
      <c r="Z361" s="73"/>
      <c r="AA361" s="73"/>
      <c r="AB361" s="73"/>
      <c r="AC361" s="73"/>
      <c r="AD361" s="73"/>
      <c r="AE361" s="73"/>
      <c r="AF361" s="47"/>
      <c r="AG361" s="47"/>
      <c r="AH361" s="73"/>
    </row>
    <row r="362" spans="18:34" x14ac:dyDescent="0.25">
      <c r="R362" s="73"/>
      <c r="S362" s="73"/>
      <c r="T362" s="73"/>
      <c r="U362" s="73"/>
      <c r="V362" s="73"/>
      <c r="W362" s="73"/>
      <c r="X362" s="73"/>
      <c r="Y362" s="73"/>
      <c r="Z362" s="73"/>
      <c r="AA362" s="73"/>
      <c r="AB362" s="73"/>
      <c r="AC362" s="73"/>
      <c r="AD362" s="73"/>
      <c r="AE362" s="73"/>
      <c r="AF362" s="47"/>
      <c r="AG362" s="47"/>
      <c r="AH362" s="73"/>
    </row>
    <row r="363" spans="18:34" x14ac:dyDescent="0.25">
      <c r="R363" s="73"/>
      <c r="S363" s="73"/>
      <c r="T363" s="73"/>
      <c r="U363" s="73"/>
      <c r="V363" s="73"/>
      <c r="W363" s="73"/>
      <c r="X363" s="73"/>
      <c r="Y363" s="73"/>
      <c r="Z363" s="73"/>
      <c r="AA363" s="73"/>
      <c r="AB363" s="73"/>
      <c r="AC363" s="73"/>
      <c r="AD363" s="73"/>
      <c r="AE363" s="73"/>
      <c r="AF363" s="47"/>
      <c r="AG363" s="47"/>
      <c r="AH363" s="73"/>
    </row>
    <row r="364" spans="18:34" x14ac:dyDescent="0.25">
      <c r="R364" s="73"/>
      <c r="S364" s="73"/>
      <c r="T364" s="73"/>
      <c r="U364" s="73"/>
      <c r="V364" s="73"/>
      <c r="W364" s="73"/>
      <c r="X364" s="73"/>
      <c r="Y364" s="73"/>
      <c r="Z364" s="73"/>
      <c r="AA364" s="73"/>
      <c r="AB364" s="73"/>
      <c r="AC364" s="73"/>
      <c r="AD364" s="73"/>
      <c r="AE364" s="73"/>
      <c r="AF364" s="47"/>
      <c r="AG364" s="47"/>
      <c r="AH364" s="73"/>
    </row>
    <row r="365" spans="18:34" x14ac:dyDescent="0.25">
      <c r="R365" s="73"/>
      <c r="S365" s="73"/>
      <c r="T365" s="73"/>
      <c r="U365" s="73"/>
      <c r="V365" s="73"/>
      <c r="W365" s="73"/>
      <c r="X365" s="73"/>
      <c r="Y365" s="73"/>
      <c r="Z365" s="73"/>
      <c r="AA365" s="73"/>
      <c r="AB365" s="73"/>
      <c r="AC365" s="73"/>
      <c r="AD365" s="73"/>
      <c r="AE365" s="73"/>
      <c r="AF365" s="47"/>
      <c r="AG365" s="47"/>
      <c r="AH365" s="73"/>
    </row>
    <row r="366" spans="18:34" x14ac:dyDescent="0.25">
      <c r="R366" s="73"/>
      <c r="S366" s="73"/>
      <c r="T366" s="73"/>
      <c r="U366" s="73"/>
      <c r="V366" s="73"/>
      <c r="W366" s="73"/>
      <c r="X366" s="73"/>
      <c r="Y366" s="73"/>
      <c r="Z366" s="73"/>
      <c r="AA366" s="73"/>
      <c r="AB366" s="73"/>
      <c r="AC366" s="73"/>
      <c r="AD366" s="73"/>
      <c r="AE366" s="73"/>
      <c r="AF366" s="47"/>
      <c r="AG366" s="47"/>
      <c r="AH366" s="73"/>
    </row>
    <row r="367" spans="18:34" x14ac:dyDescent="0.25">
      <c r="R367" s="73"/>
      <c r="S367" s="73"/>
      <c r="T367" s="73"/>
      <c r="U367" s="73"/>
      <c r="V367" s="73"/>
      <c r="W367" s="73"/>
      <c r="X367" s="73"/>
      <c r="Y367" s="73"/>
      <c r="Z367" s="73"/>
      <c r="AA367" s="73"/>
      <c r="AB367" s="73"/>
      <c r="AC367" s="73"/>
      <c r="AD367" s="73"/>
      <c r="AE367" s="73"/>
      <c r="AF367" s="47"/>
      <c r="AG367" s="47"/>
      <c r="AH367" s="73"/>
    </row>
    <row r="368" spans="18:34" x14ac:dyDescent="0.25">
      <c r="R368" s="73"/>
      <c r="S368" s="73"/>
      <c r="T368" s="73"/>
      <c r="U368" s="73"/>
      <c r="V368" s="73"/>
      <c r="W368" s="73"/>
      <c r="X368" s="73"/>
      <c r="Y368" s="73"/>
      <c r="Z368" s="73"/>
      <c r="AA368" s="73"/>
      <c r="AB368" s="73"/>
      <c r="AC368" s="73"/>
      <c r="AD368" s="73"/>
      <c r="AE368" s="73"/>
      <c r="AF368" s="47"/>
      <c r="AG368" s="47"/>
      <c r="AH368" s="73"/>
    </row>
    <row r="369" spans="18:34" x14ac:dyDescent="0.25">
      <c r="R369" s="73"/>
      <c r="S369" s="73"/>
      <c r="T369" s="73"/>
      <c r="U369" s="73"/>
      <c r="V369" s="73"/>
      <c r="W369" s="73"/>
      <c r="X369" s="73"/>
      <c r="Y369" s="73"/>
      <c r="Z369" s="73"/>
      <c r="AA369" s="73"/>
      <c r="AB369" s="73"/>
      <c r="AC369" s="73"/>
      <c r="AD369" s="73"/>
      <c r="AE369" s="73"/>
      <c r="AF369" s="47"/>
      <c r="AG369" s="47"/>
      <c r="AH369" s="73"/>
    </row>
    <row r="370" spans="18:34" x14ac:dyDescent="0.25">
      <c r="R370" s="73"/>
      <c r="S370" s="73"/>
      <c r="T370" s="73"/>
      <c r="U370" s="73"/>
      <c r="V370" s="73"/>
      <c r="W370" s="73"/>
      <c r="X370" s="73"/>
      <c r="Y370" s="73"/>
      <c r="Z370" s="73"/>
      <c r="AA370" s="73"/>
      <c r="AB370" s="73"/>
      <c r="AC370" s="73"/>
      <c r="AD370" s="73"/>
      <c r="AE370" s="73"/>
      <c r="AF370" s="47"/>
      <c r="AG370" s="47"/>
      <c r="AH370" s="73"/>
    </row>
    <row r="371" spans="18:34" x14ac:dyDescent="0.25">
      <c r="R371" s="73"/>
      <c r="S371" s="73"/>
      <c r="T371" s="73"/>
      <c r="U371" s="73"/>
      <c r="V371" s="73"/>
      <c r="W371" s="73"/>
      <c r="X371" s="73"/>
      <c r="Y371" s="73"/>
      <c r="Z371" s="73"/>
      <c r="AA371" s="73"/>
      <c r="AB371" s="73"/>
      <c r="AC371" s="73"/>
      <c r="AD371" s="73"/>
      <c r="AE371" s="73"/>
      <c r="AF371" s="47"/>
      <c r="AG371" s="47"/>
      <c r="AH371" s="73"/>
    </row>
    <row r="372" spans="18:34" x14ac:dyDescent="0.25">
      <c r="R372" s="73"/>
      <c r="S372" s="73"/>
      <c r="T372" s="73"/>
      <c r="U372" s="73"/>
      <c r="V372" s="73"/>
      <c r="W372" s="73"/>
      <c r="X372" s="73"/>
      <c r="Y372" s="73"/>
      <c r="Z372" s="73"/>
      <c r="AA372" s="73"/>
      <c r="AB372" s="73"/>
      <c r="AC372" s="73"/>
      <c r="AD372" s="73"/>
      <c r="AE372" s="73"/>
      <c r="AF372" s="47"/>
      <c r="AG372" s="47"/>
      <c r="AH372" s="73"/>
    </row>
    <row r="373" spans="18:34" x14ac:dyDescent="0.25">
      <c r="R373" s="73"/>
      <c r="S373" s="73"/>
      <c r="T373" s="73"/>
      <c r="U373" s="73"/>
      <c r="V373" s="73"/>
      <c r="W373" s="73"/>
      <c r="X373" s="73"/>
      <c r="Y373" s="73"/>
      <c r="Z373" s="73"/>
      <c r="AA373" s="73"/>
      <c r="AB373" s="73"/>
      <c r="AC373" s="73"/>
      <c r="AD373" s="73"/>
      <c r="AE373" s="73"/>
      <c r="AF373" s="47"/>
      <c r="AG373" s="47"/>
      <c r="AH373" s="73"/>
    </row>
    <row r="374" spans="18:34" x14ac:dyDescent="0.25">
      <c r="R374" s="73"/>
      <c r="S374" s="73"/>
      <c r="T374" s="73"/>
      <c r="U374" s="73"/>
      <c r="V374" s="73"/>
      <c r="W374" s="73"/>
      <c r="X374" s="73"/>
      <c r="Y374" s="73"/>
      <c r="Z374" s="73"/>
      <c r="AA374" s="73"/>
      <c r="AB374" s="73"/>
      <c r="AC374" s="73"/>
      <c r="AD374" s="73"/>
      <c r="AE374" s="73"/>
      <c r="AF374" s="47"/>
      <c r="AG374" s="47"/>
      <c r="AH374" s="73"/>
    </row>
    <row r="375" spans="18:34" x14ac:dyDescent="0.25">
      <c r="R375" s="73"/>
      <c r="S375" s="73"/>
      <c r="T375" s="73"/>
      <c r="U375" s="73"/>
      <c r="V375" s="73"/>
      <c r="W375" s="73"/>
      <c r="X375" s="73"/>
      <c r="Y375" s="73"/>
      <c r="Z375" s="73"/>
      <c r="AA375" s="73"/>
      <c r="AB375" s="73"/>
      <c r="AC375" s="73"/>
      <c r="AD375" s="73"/>
      <c r="AE375" s="73"/>
      <c r="AF375" s="47"/>
      <c r="AG375" s="47"/>
      <c r="AH375" s="73"/>
    </row>
    <row r="376" spans="18:34" x14ac:dyDescent="0.25">
      <c r="R376" s="73"/>
      <c r="S376" s="73"/>
      <c r="T376" s="73"/>
      <c r="U376" s="73"/>
      <c r="V376" s="73"/>
      <c r="W376" s="73"/>
      <c r="X376" s="73"/>
      <c r="Y376" s="73"/>
      <c r="Z376" s="73"/>
      <c r="AA376" s="73"/>
      <c r="AB376" s="73"/>
      <c r="AC376" s="73"/>
      <c r="AD376" s="73"/>
      <c r="AE376" s="73"/>
      <c r="AF376" s="47"/>
      <c r="AG376" s="47"/>
      <c r="AH376" s="73"/>
    </row>
    <row r="377" spans="18:34" x14ac:dyDescent="0.25">
      <c r="R377" s="73"/>
      <c r="S377" s="73"/>
      <c r="T377" s="73"/>
      <c r="U377" s="73"/>
      <c r="V377" s="73"/>
      <c r="W377" s="73"/>
      <c r="X377" s="73"/>
      <c r="Y377" s="73"/>
      <c r="Z377" s="73"/>
      <c r="AA377" s="73"/>
      <c r="AB377" s="73"/>
      <c r="AC377" s="73"/>
      <c r="AD377" s="73"/>
      <c r="AE377" s="73"/>
      <c r="AF377" s="47"/>
      <c r="AG377" s="47"/>
      <c r="AH377" s="73"/>
    </row>
    <row r="378" spans="18:34" x14ac:dyDescent="0.25">
      <c r="R378" s="73"/>
      <c r="S378" s="73"/>
      <c r="T378" s="73"/>
      <c r="U378" s="73"/>
      <c r="V378" s="73"/>
      <c r="W378" s="73"/>
      <c r="X378" s="73"/>
      <c r="Y378" s="73"/>
      <c r="Z378" s="73"/>
      <c r="AA378" s="73"/>
      <c r="AB378" s="73"/>
      <c r="AC378" s="73"/>
      <c r="AD378" s="73"/>
      <c r="AE378" s="73"/>
      <c r="AF378" s="47"/>
      <c r="AG378" s="47"/>
      <c r="AH378" s="73"/>
    </row>
    <row r="379" spans="18:34" x14ac:dyDescent="0.25">
      <c r="R379" s="73"/>
      <c r="S379" s="73"/>
      <c r="T379" s="73"/>
      <c r="U379" s="73"/>
      <c r="V379" s="73"/>
      <c r="W379" s="73"/>
      <c r="X379" s="73"/>
      <c r="Y379" s="73"/>
      <c r="Z379" s="73"/>
      <c r="AA379" s="73"/>
      <c r="AB379" s="73"/>
      <c r="AC379" s="73"/>
      <c r="AD379" s="73"/>
      <c r="AE379" s="73"/>
      <c r="AF379" s="47"/>
      <c r="AG379" s="47"/>
      <c r="AH379" s="73"/>
    </row>
    <row r="380" spans="18:34" x14ac:dyDescent="0.25">
      <c r="R380" s="73"/>
      <c r="S380" s="73"/>
      <c r="T380" s="73"/>
      <c r="U380" s="73"/>
      <c r="V380" s="73"/>
      <c r="W380" s="73"/>
      <c r="X380" s="73"/>
      <c r="Y380" s="73"/>
      <c r="Z380" s="73"/>
      <c r="AA380" s="73"/>
      <c r="AB380" s="73"/>
      <c r="AC380" s="73"/>
      <c r="AD380" s="73"/>
      <c r="AE380" s="73"/>
      <c r="AF380" s="47"/>
      <c r="AG380" s="47"/>
      <c r="AH380" s="73"/>
    </row>
    <row r="381" spans="18:34" x14ac:dyDescent="0.25">
      <c r="R381" s="73"/>
      <c r="S381" s="73"/>
      <c r="T381" s="73"/>
      <c r="U381" s="73"/>
      <c r="V381" s="73"/>
      <c r="W381" s="73"/>
      <c r="X381" s="73"/>
      <c r="Y381" s="73"/>
      <c r="Z381" s="73"/>
      <c r="AA381" s="73"/>
      <c r="AB381" s="73"/>
      <c r="AC381" s="73"/>
      <c r="AD381" s="73"/>
      <c r="AE381" s="73"/>
      <c r="AF381" s="47"/>
      <c r="AG381" s="47"/>
      <c r="AH381" s="73"/>
    </row>
    <row r="382" spans="18:34" x14ac:dyDescent="0.25">
      <c r="R382" s="73"/>
      <c r="S382" s="73"/>
      <c r="T382" s="73"/>
      <c r="U382" s="73"/>
      <c r="V382" s="73"/>
      <c r="W382" s="73"/>
      <c r="X382" s="73"/>
      <c r="Y382" s="73"/>
      <c r="Z382" s="73"/>
      <c r="AA382" s="73"/>
      <c r="AB382" s="73"/>
      <c r="AC382" s="73"/>
      <c r="AD382" s="73"/>
      <c r="AE382" s="73"/>
      <c r="AF382" s="47"/>
      <c r="AG382" s="47"/>
      <c r="AH382" s="73"/>
    </row>
    <row r="383" spans="18:34" x14ac:dyDescent="0.25">
      <c r="R383" s="73"/>
      <c r="S383" s="73"/>
      <c r="T383" s="73"/>
      <c r="U383" s="73"/>
      <c r="V383" s="73"/>
      <c r="W383" s="73"/>
      <c r="X383" s="73"/>
      <c r="Y383" s="73"/>
      <c r="Z383" s="73"/>
      <c r="AA383" s="73"/>
      <c r="AB383" s="73"/>
      <c r="AC383" s="73"/>
      <c r="AD383" s="73"/>
      <c r="AE383" s="73"/>
      <c r="AF383" s="47"/>
      <c r="AG383" s="47"/>
      <c r="AH383" s="73"/>
    </row>
    <row r="384" spans="18:34" x14ac:dyDescent="0.25">
      <c r="R384" s="73"/>
      <c r="S384" s="73"/>
      <c r="T384" s="73"/>
      <c r="U384" s="73"/>
      <c r="V384" s="73"/>
      <c r="W384" s="73"/>
      <c r="X384" s="73"/>
      <c r="Y384" s="73"/>
      <c r="Z384" s="73"/>
      <c r="AA384" s="73"/>
      <c r="AB384" s="73"/>
      <c r="AC384" s="73"/>
      <c r="AD384" s="73"/>
      <c r="AE384" s="73"/>
      <c r="AF384" s="47"/>
      <c r="AG384" s="47"/>
      <c r="AH384" s="73"/>
    </row>
    <row r="385" spans="18:34" x14ac:dyDescent="0.25">
      <c r="R385" s="73"/>
      <c r="S385" s="73"/>
      <c r="T385" s="73"/>
      <c r="U385" s="73"/>
      <c r="V385" s="73"/>
      <c r="W385" s="73"/>
      <c r="X385" s="73"/>
      <c r="Y385" s="73"/>
      <c r="Z385" s="73"/>
      <c r="AA385" s="73"/>
      <c r="AB385" s="73"/>
      <c r="AC385" s="73"/>
      <c r="AD385" s="73"/>
      <c r="AE385" s="73"/>
      <c r="AF385" s="47"/>
      <c r="AG385" s="47"/>
      <c r="AH385" s="73"/>
    </row>
    <row r="386" spans="18:34" x14ac:dyDescent="0.25">
      <c r="R386" s="73"/>
      <c r="S386" s="73"/>
      <c r="T386" s="73"/>
      <c r="U386" s="73"/>
      <c r="V386" s="73"/>
      <c r="W386" s="73"/>
      <c r="X386" s="73"/>
      <c r="Y386" s="73"/>
      <c r="Z386" s="73"/>
      <c r="AA386" s="73"/>
      <c r="AB386" s="73"/>
      <c r="AC386" s="73"/>
      <c r="AD386" s="73"/>
      <c r="AE386" s="73"/>
      <c r="AF386" s="47"/>
      <c r="AG386" s="47"/>
      <c r="AH386" s="73"/>
    </row>
    <row r="387" spans="18:34" x14ac:dyDescent="0.25">
      <c r="R387" s="73"/>
      <c r="S387" s="73"/>
      <c r="T387" s="73"/>
      <c r="U387" s="73"/>
      <c r="V387" s="73"/>
      <c r="W387" s="73"/>
      <c r="X387" s="73"/>
      <c r="Y387" s="73"/>
      <c r="Z387" s="73"/>
      <c r="AA387" s="73"/>
      <c r="AB387" s="73"/>
      <c r="AC387" s="73"/>
      <c r="AD387" s="73"/>
      <c r="AE387" s="73"/>
      <c r="AF387" s="47"/>
      <c r="AG387" s="47"/>
      <c r="AH387" s="73"/>
    </row>
    <row r="388" spans="18:34" x14ac:dyDescent="0.25">
      <c r="R388" s="73"/>
      <c r="S388" s="73"/>
      <c r="T388" s="73"/>
      <c r="U388" s="73"/>
      <c r="V388" s="73"/>
      <c r="W388" s="73"/>
      <c r="X388" s="73"/>
      <c r="Y388" s="73"/>
      <c r="Z388" s="73"/>
      <c r="AA388" s="73"/>
      <c r="AB388" s="73"/>
      <c r="AC388" s="73"/>
      <c r="AD388" s="73"/>
      <c r="AE388" s="73"/>
      <c r="AF388" s="47"/>
      <c r="AG388" s="47"/>
      <c r="AH388" s="73"/>
    </row>
    <row r="389" spans="18:34" x14ac:dyDescent="0.25">
      <c r="R389" s="73"/>
      <c r="S389" s="73"/>
      <c r="T389" s="73"/>
      <c r="U389" s="73"/>
      <c r="V389" s="73"/>
      <c r="W389" s="73"/>
      <c r="X389" s="73"/>
      <c r="Y389" s="73"/>
      <c r="Z389" s="73"/>
      <c r="AA389" s="73"/>
      <c r="AB389" s="73"/>
      <c r="AC389" s="73"/>
      <c r="AD389" s="73"/>
      <c r="AE389" s="73"/>
      <c r="AF389" s="47"/>
      <c r="AG389" s="47"/>
      <c r="AH389" s="73"/>
    </row>
    <row r="390" spans="18:34" x14ac:dyDescent="0.25">
      <c r="R390" s="73"/>
      <c r="S390" s="73"/>
      <c r="T390" s="73"/>
      <c r="U390" s="73"/>
      <c r="V390" s="73"/>
      <c r="W390" s="73"/>
      <c r="X390" s="73"/>
      <c r="Y390" s="73"/>
      <c r="Z390" s="73"/>
      <c r="AA390" s="73"/>
      <c r="AB390" s="73"/>
      <c r="AC390" s="73"/>
      <c r="AD390" s="73"/>
      <c r="AE390" s="73"/>
      <c r="AF390" s="47"/>
      <c r="AG390" s="47"/>
      <c r="AH390" s="73"/>
    </row>
    <row r="391" spans="18:34" x14ac:dyDescent="0.25">
      <c r="R391" s="73"/>
      <c r="S391" s="73"/>
      <c r="T391" s="73"/>
      <c r="U391" s="73"/>
      <c r="V391" s="73"/>
      <c r="W391" s="73"/>
      <c r="X391" s="73"/>
      <c r="Y391" s="73"/>
      <c r="Z391" s="73"/>
      <c r="AA391" s="73"/>
      <c r="AB391" s="73"/>
      <c r="AC391" s="73"/>
      <c r="AD391" s="73"/>
      <c r="AE391" s="73"/>
      <c r="AF391" s="47"/>
      <c r="AG391" s="47"/>
      <c r="AH391" s="73"/>
    </row>
    <row r="392" spans="18:34" x14ac:dyDescent="0.25">
      <c r="R392" s="73"/>
      <c r="S392" s="73"/>
      <c r="T392" s="73"/>
      <c r="U392" s="73"/>
      <c r="V392" s="73"/>
      <c r="W392" s="73"/>
      <c r="X392" s="73"/>
      <c r="Y392" s="73"/>
      <c r="Z392" s="73"/>
      <c r="AA392" s="73"/>
      <c r="AB392" s="73"/>
      <c r="AC392" s="73"/>
      <c r="AD392" s="73"/>
      <c r="AE392" s="73"/>
      <c r="AF392" s="47"/>
      <c r="AG392" s="47"/>
      <c r="AH392" s="73"/>
    </row>
    <row r="393" spans="18:34" x14ac:dyDescent="0.25">
      <c r="R393" s="73"/>
      <c r="S393" s="73"/>
      <c r="T393" s="73"/>
      <c r="U393" s="73"/>
      <c r="V393" s="73"/>
      <c r="W393" s="73"/>
      <c r="X393" s="73"/>
      <c r="Y393" s="73"/>
      <c r="Z393" s="73"/>
      <c r="AA393" s="73"/>
      <c r="AB393" s="73"/>
      <c r="AC393" s="73"/>
      <c r="AD393" s="73"/>
      <c r="AE393" s="73"/>
      <c r="AF393" s="47"/>
      <c r="AG393" s="47"/>
      <c r="AH393" s="73"/>
    </row>
    <row r="394" spans="18:34" x14ac:dyDescent="0.25">
      <c r="R394" s="73"/>
      <c r="S394" s="73"/>
      <c r="T394" s="73"/>
      <c r="U394" s="73"/>
      <c r="V394" s="73"/>
      <c r="W394" s="73"/>
      <c r="X394" s="73"/>
      <c r="Y394" s="73"/>
      <c r="Z394" s="73"/>
      <c r="AA394" s="73"/>
      <c r="AB394" s="73"/>
      <c r="AC394" s="73"/>
      <c r="AD394" s="73"/>
      <c r="AE394" s="73"/>
      <c r="AF394" s="47"/>
      <c r="AG394" s="47"/>
      <c r="AH394" s="73"/>
    </row>
    <row r="395" spans="18:34" x14ac:dyDescent="0.25">
      <c r="R395" s="73"/>
      <c r="S395" s="73"/>
      <c r="T395" s="73"/>
      <c r="U395" s="73"/>
      <c r="V395" s="73"/>
      <c r="W395" s="73"/>
      <c r="X395" s="73"/>
      <c r="Y395" s="73"/>
      <c r="Z395" s="73"/>
      <c r="AA395" s="73"/>
      <c r="AB395" s="73"/>
      <c r="AC395" s="73"/>
      <c r="AD395" s="73"/>
      <c r="AE395" s="73"/>
      <c r="AF395" s="47"/>
      <c r="AG395" s="47"/>
      <c r="AH395" s="73"/>
    </row>
    <row r="396" spans="18:34" x14ac:dyDescent="0.25">
      <c r="R396" s="73"/>
      <c r="S396" s="73"/>
      <c r="T396" s="73"/>
      <c r="U396" s="73"/>
      <c r="V396" s="73"/>
      <c r="W396" s="73"/>
      <c r="X396" s="73"/>
      <c r="Y396" s="73"/>
      <c r="Z396" s="73"/>
      <c r="AA396" s="73"/>
      <c r="AB396" s="73"/>
      <c r="AC396" s="73"/>
      <c r="AD396" s="73"/>
      <c r="AE396" s="73"/>
      <c r="AF396" s="47"/>
      <c r="AG396" s="47"/>
      <c r="AH396" s="73"/>
    </row>
    <row r="397" spans="18:34" x14ac:dyDescent="0.25">
      <c r="R397" s="73"/>
      <c r="S397" s="73"/>
      <c r="T397" s="73"/>
      <c r="U397" s="73"/>
      <c r="V397" s="73"/>
      <c r="W397" s="73"/>
      <c r="X397" s="73"/>
      <c r="Y397" s="73"/>
      <c r="Z397" s="73"/>
      <c r="AA397" s="73"/>
      <c r="AB397" s="73"/>
      <c r="AC397" s="73"/>
      <c r="AD397" s="73"/>
      <c r="AE397" s="73"/>
      <c r="AF397" s="47"/>
      <c r="AG397" s="47"/>
      <c r="AH397" s="73"/>
    </row>
    <row r="398" spans="18:34" x14ac:dyDescent="0.25">
      <c r="R398" s="73"/>
      <c r="S398" s="73"/>
      <c r="T398" s="73"/>
      <c r="U398" s="73"/>
      <c r="V398" s="73"/>
      <c r="W398" s="73"/>
      <c r="X398" s="73"/>
      <c r="Y398" s="73"/>
      <c r="Z398" s="73"/>
      <c r="AA398" s="73"/>
      <c r="AB398" s="73"/>
      <c r="AC398" s="73"/>
      <c r="AD398" s="73"/>
      <c r="AE398" s="73"/>
      <c r="AF398" s="47"/>
      <c r="AG398" s="47"/>
      <c r="AH398" s="73"/>
    </row>
    <row r="399" spans="18:34" x14ac:dyDescent="0.25">
      <c r="R399" s="73"/>
      <c r="S399" s="73"/>
      <c r="T399" s="73"/>
      <c r="U399" s="73"/>
      <c r="V399" s="73"/>
      <c r="W399" s="73"/>
      <c r="X399" s="73"/>
      <c r="Y399" s="73"/>
      <c r="Z399" s="73"/>
      <c r="AA399" s="73"/>
      <c r="AB399" s="73"/>
      <c r="AC399" s="73"/>
      <c r="AD399" s="73"/>
      <c r="AE399" s="73"/>
      <c r="AF399" s="47"/>
      <c r="AG399" s="47"/>
      <c r="AH399" s="73"/>
    </row>
    <row r="400" spans="18:34" x14ac:dyDescent="0.25">
      <c r="R400" s="73"/>
      <c r="S400" s="73"/>
      <c r="T400" s="73"/>
      <c r="U400" s="73"/>
      <c r="V400" s="73"/>
      <c r="W400" s="73"/>
      <c r="X400" s="73"/>
      <c r="Y400" s="73"/>
      <c r="Z400" s="73"/>
      <c r="AA400" s="73"/>
      <c r="AB400" s="73"/>
      <c r="AC400" s="73"/>
      <c r="AD400" s="73"/>
      <c r="AE400" s="73"/>
      <c r="AF400" s="47"/>
      <c r="AG400" s="47"/>
      <c r="AH400" s="73"/>
    </row>
    <row r="401" spans="18:34" x14ac:dyDescent="0.25">
      <c r="R401" s="73"/>
      <c r="S401" s="73"/>
      <c r="T401" s="73"/>
      <c r="U401" s="73"/>
      <c r="V401" s="73"/>
      <c r="W401" s="73"/>
      <c r="X401" s="73"/>
      <c r="Y401" s="73"/>
      <c r="Z401" s="73"/>
      <c r="AA401" s="73"/>
      <c r="AB401" s="73"/>
      <c r="AC401" s="73"/>
      <c r="AD401" s="73"/>
      <c r="AE401" s="73"/>
      <c r="AF401" s="47"/>
      <c r="AG401" s="47"/>
      <c r="AH401" s="73"/>
    </row>
    <row r="402" spans="18:34" x14ac:dyDescent="0.25">
      <c r="R402" s="73"/>
      <c r="S402" s="73"/>
      <c r="T402" s="73"/>
      <c r="U402" s="73"/>
      <c r="V402" s="73"/>
      <c r="W402" s="73"/>
      <c r="X402" s="73"/>
      <c r="Y402" s="73"/>
      <c r="Z402" s="73"/>
      <c r="AA402" s="73"/>
      <c r="AB402" s="73"/>
      <c r="AC402" s="73"/>
      <c r="AD402" s="73"/>
      <c r="AE402" s="73"/>
      <c r="AF402" s="47"/>
      <c r="AG402" s="47"/>
      <c r="AH402" s="73"/>
    </row>
    <row r="403" spans="18:34" x14ac:dyDescent="0.25">
      <c r="R403" s="73"/>
      <c r="S403" s="73"/>
      <c r="T403" s="73"/>
      <c r="U403" s="73"/>
      <c r="V403" s="73"/>
      <c r="W403" s="73"/>
      <c r="X403" s="73"/>
      <c r="Y403" s="73"/>
      <c r="Z403" s="73"/>
      <c r="AA403" s="73"/>
      <c r="AB403" s="73"/>
      <c r="AC403" s="73"/>
      <c r="AD403" s="73"/>
      <c r="AE403" s="73"/>
      <c r="AF403" s="47"/>
      <c r="AG403" s="47"/>
      <c r="AH403" s="73"/>
    </row>
    <row r="404" spans="18:34" x14ac:dyDescent="0.25">
      <c r="R404" s="73"/>
      <c r="S404" s="73"/>
      <c r="T404" s="73"/>
      <c r="U404" s="73"/>
      <c r="V404" s="73"/>
      <c r="W404" s="73"/>
      <c r="X404" s="73"/>
      <c r="Y404" s="73"/>
      <c r="Z404" s="73"/>
      <c r="AA404" s="73"/>
      <c r="AB404" s="73"/>
      <c r="AC404" s="73"/>
      <c r="AD404" s="73"/>
      <c r="AE404" s="73"/>
      <c r="AF404" s="47"/>
      <c r="AG404" s="47"/>
      <c r="AH404" s="73"/>
    </row>
    <row r="405" spans="18:34" x14ac:dyDescent="0.25">
      <c r="R405" s="73"/>
      <c r="S405" s="73"/>
      <c r="T405" s="73"/>
      <c r="U405" s="73"/>
      <c r="V405" s="73"/>
      <c r="W405" s="73"/>
      <c r="X405" s="73"/>
      <c r="Y405" s="73"/>
      <c r="Z405" s="73"/>
      <c r="AA405" s="73"/>
      <c r="AB405" s="73"/>
      <c r="AC405" s="73"/>
      <c r="AD405" s="73"/>
      <c r="AE405" s="73"/>
      <c r="AF405" s="47"/>
      <c r="AG405" s="47"/>
      <c r="AH405" s="73"/>
    </row>
    <row r="406" spans="18:34" x14ac:dyDescent="0.25">
      <c r="R406" s="73"/>
      <c r="S406" s="73"/>
      <c r="T406" s="73"/>
      <c r="U406" s="73"/>
      <c r="V406" s="73"/>
      <c r="W406" s="73"/>
      <c r="X406" s="73"/>
      <c r="Y406" s="73"/>
      <c r="Z406" s="73"/>
      <c r="AA406" s="73"/>
      <c r="AB406" s="73"/>
      <c r="AC406" s="73"/>
      <c r="AD406" s="73"/>
      <c r="AE406" s="73"/>
      <c r="AF406" s="47"/>
      <c r="AG406" s="47"/>
      <c r="AH406" s="73"/>
    </row>
    <row r="407" spans="18:34" x14ac:dyDescent="0.25">
      <c r="R407" s="73"/>
      <c r="S407" s="73"/>
      <c r="T407" s="73"/>
      <c r="U407" s="73"/>
      <c r="V407" s="73"/>
      <c r="W407" s="73"/>
      <c r="X407" s="73"/>
      <c r="Y407" s="73"/>
      <c r="Z407" s="73"/>
      <c r="AA407" s="73"/>
      <c r="AB407" s="73"/>
      <c r="AC407" s="73"/>
      <c r="AD407" s="73"/>
      <c r="AE407" s="73"/>
      <c r="AF407" s="47"/>
      <c r="AG407" s="47"/>
      <c r="AH407" s="73"/>
    </row>
    <row r="408" spans="18:34" x14ac:dyDescent="0.25">
      <c r="R408" s="73"/>
      <c r="S408" s="73"/>
      <c r="T408" s="73"/>
      <c r="U408" s="73"/>
      <c r="V408" s="73"/>
      <c r="W408" s="73"/>
      <c r="X408" s="73"/>
      <c r="Y408" s="73"/>
      <c r="Z408" s="73"/>
      <c r="AA408" s="73"/>
      <c r="AB408" s="73"/>
      <c r="AC408" s="73"/>
      <c r="AD408" s="73"/>
      <c r="AE408" s="73"/>
      <c r="AF408" s="47"/>
      <c r="AG408" s="47"/>
      <c r="AH408" s="73"/>
    </row>
    <row r="409" spans="18:34" x14ac:dyDescent="0.25">
      <c r="R409" s="73"/>
      <c r="S409" s="73"/>
      <c r="T409" s="73"/>
      <c r="U409" s="73"/>
      <c r="V409" s="73"/>
      <c r="W409" s="73"/>
      <c r="X409" s="73"/>
      <c r="Y409" s="73"/>
      <c r="Z409" s="73"/>
      <c r="AA409" s="73"/>
      <c r="AB409" s="73"/>
      <c r="AC409" s="73"/>
      <c r="AD409" s="73"/>
      <c r="AE409" s="73"/>
      <c r="AF409" s="47"/>
      <c r="AG409" s="47"/>
      <c r="AH409" s="73"/>
    </row>
    <row r="410" spans="18:34" x14ac:dyDescent="0.25">
      <c r="R410" s="73"/>
      <c r="S410" s="73"/>
      <c r="T410" s="73"/>
      <c r="U410" s="73"/>
      <c r="V410" s="73"/>
      <c r="W410" s="73"/>
      <c r="X410" s="73"/>
      <c r="Y410" s="73"/>
      <c r="Z410" s="73"/>
      <c r="AA410" s="73"/>
      <c r="AB410" s="73"/>
      <c r="AC410" s="73"/>
      <c r="AD410" s="73"/>
      <c r="AE410" s="73"/>
      <c r="AF410" s="47"/>
      <c r="AG410" s="47"/>
      <c r="AH410" s="73"/>
    </row>
    <row r="411" spans="18:34" x14ac:dyDescent="0.25">
      <c r="R411" s="73"/>
      <c r="S411" s="73"/>
      <c r="T411" s="73"/>
      <c r="U411" s="73"/>
      <c r="V411" s="73"/>
      <c r="W411" s="73"/>
      <c r="X411" s="73"/>
      <c r="Y411" s="73"/>
      <c r="Z411" s="73"/>
      <c r="AA411" s="73"/>
      <c r="AB411" s="73"/>
      <c r="AC411" s="73"/>
      <c r="AD411" s="73"/>
      <c r="AE411" s="73"/>
      <c r="AF411" s="47"/>
      <c r="AG411" s="47"/>
      <c r="AH411" s="73"/>
    </row>
    <row r="412" spans="18:34" x14ac:dyDescent="0.25">
      <c r="R412" s="73"/>
      <c r="S412" s="73"/>
      <c r="T412" s="73"/>
      <c r="U412" s="73"/>
      <c r="V412" s="73"/>
      <c r="W412" s="73"/>
      <c r="X412" s="73"/>
      <c r="Y412" s="73"/>
      <c r="Z412" s="73"/>
      <c r="AA412" s="73"/>
      <c r="AB412" s="73"/>
      <c r="AC412" s="73"/>
      <c r="AD412" s="73"/>
      <c r="AE412" s="73"/>
      <c r="AF412" s="47"/>
      <c r="AG412" s="47"/>
      <c r="AH412" s="73"/>
    </row>
    <row r="413" spans="18:34" x14ac:dyDescent="0.25">
      <c r="R413" s="73"/>
      <c r="S413" s="73"/>
      <c r="T413" s="73"/>
      <c r="U413" s="73"/>
      <c r="V413" s="73"/>
      <c r="W413" s="73"/>
      <c r="X413" s="73"/>
      <c r="Y413" s="73"/>
      <c r="Z413" s="73"/>
      <c r="AA413" s="73"/>
      <c r="AB413" s="73"/>
      <c r="AC413" s="73"/>
      <c r="AD413" s="73"/>
      <c r="AE413" s="73"/>
      <c r="AF413" s="47"/>
      <c r="AG413" s="47"/>
      <c r="AH413" s="73"/>
    </row>
    <row r="414" spans="18:34" x14ac:dyDescent="0.25">
      <c r="R414" s="73"/>
      <c r="S414" s="73"/>
      <c r="T414" s="73"/>
      <c r="U414" s="73"/>
      <c r="V414" s="73"/>
      <c r="W414" s="73"/>
      <c r="X414" s="73"/>
      <c r="Y414" s="73"/>
      <c r="Z414" s="73"/>
      <c r="AA414" s="73"/>
      <c r="AB414" s="73"/>
      <c r="AC414" s="73"/>
      <c r="AD414" s="73"/>
      <c r="AE414" s="73"/>
      <c r="AF414" s="47"/>
      <c r="AG414" s="47"/>
      <c r="AH414" s="73"/>
    </row>
    <row r="415" spans="18:34" x14ac:dyDescent="0.25">
      <c r="R415" s="73"/>
      <c r="S415" s="73"/>
      <c r="T415" s="73"/>
      <c r="U415" s="73"/>
      <c r="V415" s="73"/>
      <c r="W415" s="73"/>
      <c r="X415" s="73"/>
      <c r="Y415" s="73"/>
      <c r="Z415" s="73"/>
      <c r="AA415" s="73"/>
      <c r="AB415" s="73"/>
      <c r="AC415" s="73"/>
      <c r="AD415" s="73"/>
      <c r="AE415" s="73"/>
      <c r="AF415" s="47"/>
      <c r="AG415" s="47"/>
      <c r="AH415" s="73"/>
    </row>
    <row r="416" spans="18:34" x14ac:dyDescent="0.25">
      <c r="R416" s="73"/>
      <c r="S416" s="73"/>
      <c r="T416" s="73"/>
      <c r="U416" s="73"/>
      <c r="V416" s="73"/>
      <c r="W416" s="73"/>
      <c r="X416" s="73"/>
      <c r="Y416" s="73"/>
      <c r="Z416" s="73"/>
      <c r="AA416" s="73"/>
      <c r="AB416" s="73"/>
      <c r="AC416" s="73"/>
      <c r="AD416" s="73"/>
      <c r="AE416" s="73"/>
      <c r="AF416" s="47"/>
      <c r="AG416" s="47"/>
      <c r="AH416" s="73"/>
    </row>
    <row r="417" spans="18:34" x14ac:dyDescent="0.25">
      <c r="R417" s="73"/>
      <c r="S417" s="73"/>
      <c r="T417" s="73"/>
      <c r="U417" s="73"/>
      <c r="V417" s="73"/>
      <c r="W417" s="73"/>
      <c r="X417" s="73"/>
      <c r="Y417" s="73"/>
      <c r="Z417" s="73"/>
      <c r="AA417" s="73"/>
      <c r="AB417" s="73"/>
      <c r="AC417" s="73"/>
      <c r="AD417" s="73"/>
      <c r="AE417" s="73"/>
      <c r="AF417" s="47"/>
      <c r="AG417" s="47"/>
      <c r="AH417" s="73"/>
    </row>
    <row r="418" spans="18:34" x14ac:dyDescent="0.25">
      <c r="R418" s="73"/>
      <c r="S418" s="73"/>
      <c r="T418" s="73"/>
      <c r="U418" s="73"/>
      <c r="V418" s="73"/>
      <c r="W418" s="73"/>
      <c r="X418" s="73"/>
      <c r="Y418" s="73"/>
      <c r="Z418" s="73"/>
      <c r="AA418" s="73"/>
      <c r="AB418" s="73"/>
      <c r="AC418" s="73"/>
      <c r="AD418" s="73"/>
      <c r="AE418" s="73"/>
      <c r="AF418" s="47"/>
      <c r="AG418" s="47"/>
      <c r="AH418" s="73"/>
    </row>
    <row r="419" spans="18:34" x14ac:dyDescent="0.25">
      <c r="R419" s="73"/>
      <c r="S419" s="73"/>
      <c r="T419" s="73"/>
      <c r="U419" s="73"/>
      <c r="V419" s="73"/>
      <c r="W419" s="73"/>
      <c r="X419" s="73"/>
      <c r="Y419" s="73"/>
      <c r="Z419" s="73"/>
      <c r="AA419" s="73"/>
      <c r="AB419" s="73"/>
      <c r="AC419" s="73"/>
      <c r="AD419" s="73"/>
      <c r="AE419" s="73"/>
      <c r="AF419" s="47"/>
      <c r="AG419" s="47"/>
      <c r="AH419" s="73"/>
    </row>
    <row r="420" spans="18:34" x14ac:dyDescent="0.25">
      <c r="R420" s="73"/>
      <c r="S420" s="73"/>
      <c r="T420" s="73"/>
      <c r="U420" s="73"/>
      <c r="V420" s="73"/>
      <c r="W420" s="73"/>
      <c r="X420" s="73"/>
      <c r="Y420" s="73"/>
      <c r="Z420" s="73"/>
      <c r="AA420" s="73"/>
      <c r="AB420" s="73"/>
      <c r="AC420" s="73"/>
      <c r="AD420" s="73"/>
      <c r="AE420" s="73"/>
      <c r="AF420" s="47"/>
      <c r="AG420" s="47"/>
      <c r="AH420" s="73"/>
    </row>
    <row r="421" spans="18:34" x14ac:dyDescent="0.25">
      <c r="R421" s="73"/>
      <c r="S421" s="73"/>
      <c r="T421" s="73"/>
      <c r="U421" s="73"/>
      <c r="V421" s="73"/>
      <c r="W421" s="73"/>
      <c r="X421" s="73"/>
      <c r="Y421" s="73"/>
      <c r="Z421" s="73"/>
      <c r="AA421" s="73"/>
      <c r="AB421" s="73"/>
      <c r="AC421" s="73"/>
      <c r="AD421" s="73"/>
      <c r="AE421" s="73"/>
      <c r="AF421" s="47"/>
      <c r="AG421" s="47"/>
      <c r="AH421" s="73"/>
    </row>
    <row r="422" spans="18:34" x14ac:dyDescent="0.25">
      <c r="R422" s="73"/>
      <c r="S422" s="73"/>
      <c r="T422" s="73"/>
      <c r="U422" s="73"/>
      <c r="V422" s="73"/>
      <c r="W422" s="73"/>
      <c r="X422" s="73"/>
      <c r="Y422" s="73"/>
      <c r="Z422" s="73"/>
      <c r="AA422" s="73"/>
      <c r="AB422" s="73"/>
      <c r="AC422" s="73"/>
      <c r="AD422" s="73"/>
      <c r="AE422" s="73"/>
      <c r="AF422" s="47"/>
      <c r="AG422" s="47"/>
      <c r="AH422" s="73"/>
    </row>
    <row r="423" spans="18:34" x14ac:dyDescent="0.25">
      <c r="R423" s="73"/>
      <c r="S423" s="73"/>
      <c r="T423" s="73"/>
      <c r="U423" s="73"/>
      <c r="V423" s="73"/>
      <c r="W423" s="73"/>
      <c r="X423" s="73"/>
      <c r="Y423" s="73"/>
      <c r="Z423" s="73"/>
      <c r="AA423" s="73"/>
      <c r="AB423" s="73"/>
      <c r="AC423" s="73"/>
      <c r="AD423" s="73"/>
      <c r="AE423" s="73"/>
      <c r="AF423" s="47"/>
      <c r="AG423" s="47"/>
      <c r="AH423" s="73"/>
    </row>
    <row r="424" spans="18:34" x14ac:dyDescent="0.25">
      <c r="R424" s="73"/>
      <c r="S424" s="73"/>
      <c r="T424" s="73"/>
      <c r="U424" s="73"/>
      <c r="V424" s="73"/>
      <c r="W424" s="73"/>
      <c r="X424" s="73"/>
      <c r="Y424" s="73"/>
      <c r="Z424" s="73"/>
      <c r="AA424" s="73"/>
      <c r="AB424" s="73"/>
      <c r="AC424" s="73"/>
      <c r="AD424" s="73"/>
      <c r="AE424" s="73"/>
      <c r="AF424" s="47"/>
      <c r="AG424" s="47"/>
      <c r="AH424" s="73"/>
    </row>
    <row r="425" spans="18:34" x14ac:dyDescent="0.25">
      <c r="R425" s="73"/>
      <c r="S425" s="73"/>
      <c r="T425" s="73"/>
      <c r="U425" s="73"/>
      <c r="V425" s="73"/>
      <c r="W425" s="73"/>
      <c r="X425" s="73"/>
      <c r="Y425" s="73"/>
      <c r="Z425" s="73"/>
      <c r="AA425" s="73"/>
      <c r="AB425" s="73"/>
      <c r="AC425" s="73"/>
      <c r="AD425" s="73"/>
      <c r="AE425" s="73"/>
      <c r="AF425" s="47"/>
      <c r="AG425" s="47"/>
      <c r="AH425" s="73"/>
    </row>
    <row r="426" spans="18:34" x14ac:dyDescent="0.25">
      <c r="R426" s="73"/>
      <c r="S426" s="73"/>
      <c r="T426" s="73"/>
      <c r="U426" s="73"/>
      <c r="V426" s="73"/>
      <c r="W426" s="73"/>
      <c r="X426" s="73"/>
      <c r="Y426" s="73"/>
      <c r="Z426" s="73"/>
      <c r="AA426" s="73"/>
      <c r="AB426" s="73"/>
      <c r="AC426" s="73"/>
      <c r="AD426" s="73"/>
      <c r="AE426" s="73"/>
      <c r="AF426" s="47"/>
      <c r="AG426" s="47"/>
      <c r="AH426" s="73"/>
    </row>
    <row r="427" spans="18:34" x14ac:dyDescent="0.25">
      <c r="R427" s="73"/>
      <c r="S427" s="73"/>
      <c r="T427" s="73"/>
      <c r="U427" s="73"/>
      <c r="V427" s="73"/>
      <c r="W427" s="73"/>
      <c r="X427" s="73"/>
      <c r="Y427" s="73"/>
      <c r="Z427" s="73"/>
      <c r="AA427" s="73"/>
      <c r="AB427" s="73"/>
      <c r="AC427" s="73"/>
      <c r="AD427" s="73"/>
      <c r="AE427" s="73"/>
      <c r="AF427" s="47"/>
      <c r="AG427" s="47"/>
      <c r="AH427" s="73"/>
    </row>
    <row r="428" spans="18:34" x14ac:dyDescent="0.25">
      <c r="R428" s="73"/>
      <c r="S428" s="73"/>
      <c r="T428" s="73"/>
      <c r="U428" s="73"/>
      <c r="V428" s="73"/>
      <c r="W428" s="73"/>
      <c r="X428" s="73"/>
      <c r="Y428" s="73"/>
      <c r="Z428" s="73"/>
      <c r="AA428" s="73"/>
      <c r="AB428" s="73"/>
      <c r="AC428" s="73"/>
      <c r="AD428" s="73"/>
      <c r="AE428" s="73"/>
      <c r="AF428" s="47"/>
      <c r="AG428" s="47"/>
      <c r="AH428" s="73"/>
    </row>
    <row r="429" spans="18:34" x14ac:dyDescent="0.25">
      <c r="R429" s="73"/>
      <c r="S429" s="73"/>
      <c r="T429" s="73"/>
      <c r="U429" s="73"/>
      <c r="V429" s="73"/>
      <c r="W429" s="73"/>
      <c r="X429" s="73"/>
      <c r="Y429" s="73"/>
      <c r="Z429" s="73"/>
      <c r="AA429" s="73"/>
      <c r="AB429" s="73"/>
      <c r="AC429" s="73"/>
      <c r="AD429" s="73"/>
      <c r="AE429" s="73"/>
      <c r="AF429" s="47"/>
      <c r="AG429" s="47"/>
      <c r="AH429" s="73"/>
    </row>
    <row r="430" spans="18:34" x14ac:dyDescent="0.25">
      <c r="R430" s="73"/>
      <c r="S430" s="73"/>
      <c r="T430" s="73"/>
      <c r="U430" s="73"/>
      <c r="V430" s="73"/>
      <c r="W430" s="73"/>
      <c r="X430" s="73"/>
      <c r="Y430" s="73"/>
      <c r="Z430" s="73"/>
      <c r="AA430" s="73"/>
      <c r="AB430" s="73"/>
      <c r="AC430" s="73"/>
      <c r="AD430" s="73"/>
      <c r="AE430" s="73"/>
      <c r="AF430" s="47"/>
      <c r="AG430" s="47"/>
      <c r="AH430" s="73"/>
    </row>
    <row r="431" spans="18:34" x14ac:dyDescent="0.25">
      <c r="R431" s="73"/>
      <c r="S431" s="73"/>
      <c r="T431" s="73"/>
      <c r="U431" s="73"/>
      <c r="V431" s="73"/>
      <c r="W431" s="73"/>
      <c r="X431" s="73"/>
      <c r="Y431" s="73"/>
      <c r="Z431" s="73"/>
      <c r="AA431" s="73"/>
      <c r="AB431" s="73"/>
      <c r="AC431" s="73"/>
      <c r="AD431" s="73"/>
      <c r="AE431" s="73"/>
      <c r="AF431" s="47"/>
      <c r="AG431" s="47"/>
      <c r="AH431" s="73"/>
    </row>
    <row r="432" spans="18:34" x14ac:dyDescent="0.25">
      <c r="R432" s="73"/>
      <c r="S432" s="73"/>
      <c r="T432" s="73"/>
      <c r="U432" s="73"/>
      <c r="V432" s="73"/>
      <c r="W432" s="73"/>
      <c r="X432" s="73"/>
      <c r="Y432" s="73"/>
      <c r="Z432" s="73"/>
      <c r="AA432" s="73"/>
      <c r="AB432" s="73"/>
      <c r="AC432" s="73"/>
      <c r="AD432" s="73"/>
      <c r="AE432" s="73"/>
      <c r="AF432" s="47"/>
      <c r="AG432" s="47"/>
      <c r="AH432" s="73"/>
    </row>
    <row r="433" spans="18:34" x14ac:dyDescent="0.25">
      <c r="R433" s="73"/>
      <c r="S433" s="73"/>
      <c r="T433" s="73"/>
      <c r="U433" s="73"/>
      <c r="V433" s="73"/>
      <c r="W433" s="73"/>
      <c r="X433" s="73"/>
      <c r="Y433" s="73"/>
      <c r="Z433" s="73"/>
      <c r="AA433" s="73"/>
      <c r="AB433" s="73"/>
      <c r="AC433" s="73"/>
      <c r="AD433" s="73"/>
      <c r="AE433" s="73"/>
      <c r="AF433" s="47"/>
      <c r="AG433" s="47"/>
      <c r="AH433" s="73"/>
    </row>
    <row r="434" spans="18:34" x14ac:dyDescent="0.25">
      <c r="R434" s="73"/>
      <c r="S434" s="73"/>
      <c r="T434" s="73"/>
      <c r="U434" s="73"/>
      <c r="V434" s="73"/>
      <c r="W434" s="73"/>
      <c r="X434" s="73"/>
      <c r="Y434" s="73"/>
      <c r="Z434" s="73"/>
      <c r="AA434" s="73"/>
      <c r="AB434" s="73"/>
      <c r="AC434" s="73"/>
      <c r="AD434" s="73"/>
      <c r="AE434" s="73"/>
      <c r="AF434" s="47"/>
      <c r="AG434" s="47"/>
      <c r="AH434" s="73"/>
    </row>
    <row r="435" spans="18:34" x14ac:dyDescent="0.25">
      <c r="R435" s="73"/>
      <c r="S435" s="73"/>
      <c r="T435" s="73"/>
      <c r="U435" s="73"/>
      <c r="V435" s="73"/>
      <c r="W435" s="73"/>
      <c r="X435" s="73"/>
      <c r="Y435" s="73"/>
      <c r="Z435" s="73"/>
      <c r="AA435" s="73"/>
      <c r="AB435" s="73"/>
      <c r="AC435" s="73"/>
      <c r="AD435" s="73"/>
      <c r="AE435" s="73"/>
      <c r="AF435" s="47"/>
      <c r="AG435" s="47"/>
      <c r="AH435" s="73"/>
    </row>
    <row r="436" spans="18:34" x14ac:dyDescent="0.25">
      <c r="R436" s="73"/>
      <c r="S436" s="73"/>
      <c r="T436" s="73"/>
      <c r="U436" s="73"/>
      <c r="V436" s="73"/>
      <c r="W436" s="73"/>
      <c r="X436" s="73"/>
      <c r="Y436" s="73"/>
      <c r="Z436" s="73"/>
      <c r="AA436" s="73"/>
      <c r="AB436" s="73"/>
      <c r="AC436" s="73"/>
      <c r="AD436" s="73"/>
      <c r="AE436" s="73"/>
      <c r="AF436" s="47"/>
      <c r="AG436" s="47"/>
      <c r="AH436" s="73"/>
    </row>
    <row r="437" spans="18:34" x14ac:dyDescent="0.25">
      <c r="R437" s="73"/>
      <c r="S437" s="73"/>
      <c r="T437" s="73"/>
      <c r="U437" s="73"/>
      <c r="V437" s="73"/>
      <c r="W437" s="73"/>
      <c r="X437" s="73"/>
      <c r="Y437" s="73"/>
      <c r="Z437" s="73"/>
      <c r="AA437" s="73"/>
      <c r="AB437" s="73"/>
      <c r="AC437" s="73"/>
      <c r="AD437" s="73"/>
      <c r="AE437" s="73"/>
      <c r="AF437" s="47"/>
      <c r="AG437" s="47"/>
      <c r="AH437" s="73"/>
    </row>
    <row r="438" spans="18:34" x14ac:dyDescent="0.25">
      <c r="R438" s="73"/>
      <c r="S438" s="73"/>
      <c r="T438" s="73"/>
      <c r="U438" s="73"/>
      <c r="V438" s="73"/>
      <c r="W438" s="73"/>
      <c r="X438" s="73"/>
      <c r="Y438" s="73"/>
      <c r="Z438" s="73"/>
      <c r="AA438" s="73"/>
      <c r="AB438" s="73"/>
      <c r="AC438" s="73"/>
      <c r="AD438" s="73"/>
      <c r="AE438" s="73"/>
      <c r="AF438" s="47"/>
      <c r="AG438" s="47"/>
      <c r="AH438" s="73"/>
    </row>
    <row r="439" spans="18:34" x14ac:dyDescent="0.25">
      <c r="R439" s="73"/>
      <c r="S439" s="73"/>
      <c r="T439" s="73"/>
      <c r="U439" s="73"/>
      <c r="V439" s="73"/>
      <c r="W439" s="73"/>
      <c r="X439" s="73"/>
      <c r="Y439" s="73"/>
      <c r="Z439" s="73"/>
      <c r="AA439" s="73"/>
      <c r="AB439" s="73"/>
      <c r="AC439" s="73"/>
      <c r="AD439" s="73"/>
      <c r="AE439" s="73"/>
      <c r="AF439" s="47"/>
      <c r="AG439" s="47"/>
      <c r="AH439" s="73"/>
    </row>
    <row r="440" spans="18:34" x14ac:dyDescent="0.25">
      <c r="R440" s="73"/>
      <c r="S440" s="73"/>
      <c r="T440" s="73"/>
      <c r="U440" s="73"/>
      <c r="V440" s="73"/>
      <c r="W440" s="73"/>
      <c r="X440" s="73"/>
      <c r="Y440" s="73"/>
      <c r="Z440" s="73"/>
      <c r="AA440" s="73"/>
      <c r="AB440" s="73"/>
      <c r="AC440" s="73"/>
      <c r="AD440" s="73"/>
      <c r="AE440" s="73"/>
      <c r="AF440" s="47"/>
      <c r="AG440" s="47"/>
      <c r="AH440" s="73"/>
    </row>
    <row r="441" spans="18:34" x14ac:dyDescent="0.25">
      <c r="R441" s="73"/>
      <c r="S441" s="73"/>
      <c r="T441" s="73"/>
      <c r="U441" s="73"/>
      <c r="V441" s="73"/>
      <c r="W441" s="73"/>
      <c r="X441" s="73"/>
      <c r="Y441" s="73"/>
      <c r="Z441" s="73"/>
      <c r="AA441" s="73"/>
      <c r="AB441" s="73"/>
      <c r="AC441" s="73"/>
      <c r="AD441" s="73"/>
      <c r="AE441" s="73"/>
      <c r="AF441" s="47"/>
      <c r="AG441" s="47"/>
      <c r="AH441" s="73"/>
    </row>
    <row r="442" spans="18:34" x14ac:dyDescent="0.25">
      <c r="R442" s="73"/>
      <c r="S442" s="73"/>
      <c r="T442" s="73"/>
      <c r="U442" s="73"/>
      <c r="V442" s="73"/>
      <c r="W442" s="73"/>
      <c r="X442" s="73"/>
      <c r="Y442" s="73"/>
      <c r="Z442" s="73"/>
      <c r="AA442" s="73"/>
      <c r="AB442" s="73"/>
      <c r="AC442" s="73"/>
      <c r="AD442" s="73"/>
      <c r="AE442" s="73"/>
      <c r="AF442" s="47"/>
      <c r="AG442" s="47"/>
      <c r="AH442" s="73"/>
    </row>
    <row r="443" spans="18:34" x14ac:dyDescent="0.25">
      <c r="R443" s="73"/>
      <c r="S443" s="73"/>
      <c r="T443" s="73"/>
      <c r="U443" s="73"/>
      <c r="V443" s="73"/>
      <c r="W443" s="73"/>
      <c r="X443" s="73"/>
      <c r="Y443" s="73"/>
      <c r="Z443" s="73"/>
      <c r="AA443" s="73"/>
      <c r="AB443" s="73"/>
      <c r="AC443" s="73"/>
      <c r="AD443" s="73"/>
      <c r="AE443" s="73"/>
      <c r="AF443" s="47"/>
      <c r="AG443" s="47"/>
      <c r="AH443" s="73"/>
    </row>
    <row r="444" spans="18:34" x14ac:dyDescent="0.25">
      <c r="R444" s="73"/>
      <c r="S444" s="73"/>
      <c r="T444" s="73"/>
      <c r="U444" s="73"/>
      <c r="V444" s="73"/>
      <c r="W444" s="73"/>
      <c r="X444" s="73"/>
      <c r="Y444" s="73"/>
      <c r="Z444" s="73"/>
      <c r="AA444" s="73"/>
      <c r="AB444" s="73"/>
      <c r="AC444" s="73"/>
      <c r="AD444" s="73"/>
      <c r="AE444" s="73"/>
      <c r="AF444" s="47"/>
      <c r="AG444" s="47"/>
      <c r="AH444" s="73"/>
    </row>
    <row r="445" spans="18:34" x14ac:dyDescent="0.25">
      <c r="R445" s="73"/>
      <c r="S445" s="73"/>
      <c r="T445" s="73"/>
      <c r="U445" s="73"/>
      <c r="V445" s="73"/>
      <c r="W445" s="73"/>
      <c r="X445" s="73"/>
      <c r="Y445" s="73"/>
      <c r="Z445" s="73"/>
      <c r="AA445" s="73"/>
      <c r="AB445" s="73"/>
      <c r="AC445" s="73"/>
      <c r="AD445" s="73"/>
      <c r="AE445" s="73"/>
      <c r="AF445" s="47"/>
      <c r="AG445" s="47"/>
      <c r="AH445" s="73"/>
    </row>
    <row r="446" spans="18:34" x14ac:dyDescent="0.25">
      <c r="R446" s="73"/>
      <c r="S446" s="73"/>
      <c r="T446" s="73"/>
      <c r="U446" s="73"/>
      <c r="V446" s="73"/>
      <c r="W446" s="73"/>
      <c r="X446" s="73"/>
      <c r="Y446" s="73"/>
      <c r="Z446" s="73"/>
      <c r="AA446" s="73"/>
      <c r="AB446" s="73"/>
      <c r="AC446" s="73"/>
      <c r="AD446" s="73"/>
      <c r="AE446" s="73"/>
      <c r="AF446" s="47"/>
      <c r="AG446" s="47"/>
      <c r="AH446" s="73"/>
    </row>
    <row r="447" spans="18:34" x14ac:dyDescent="0.25">
      <c r="R447" s="73"/>
      <c r="S447" s="73"/>
      <c r="T447" s="73"/>
      <c r="U447" s="73"/>
      <c r="V447" s="73"/>
      <c r="W447" s="73"/>
      <c r="X447" s="73"/>
      <c r="Y447" s="73"/>
      <c r="Z447" s="73"/>
      <c r="AA447" s="73"/>
      <c r="AB447" s="73"/>
      <c r="AC447" s="73"/>
      <c r="AD447" s="73"/>
      <c r="AE447" s="73"/>
      <c r="AF447" s="47"/>
      <c r="AG447" s="47"/>
      <c r="AH447" s="73"/>
    </row>
    <row r="448" spans="18:34" x14ac:dyDescent="0.25">
      <c r="R448" s="73"/>
      <c r="S448" s="73"/>
      <c r="T448" s="73"/>
      <c r="U448" s="73"/>
      <c r="V448" s="73"/>
      <c r="W448" s="73"/>
      <c r="X448" s="73"/>
      <c r="Y448" s="73"/>
      <c r="Z448" s="73"/>
      <c r="AA448" s="73"/>
      <c r="AB448" s="73"/>
      <c r="AC448" s="73"/>
      <c r="AD448" s="73"/>
      <c r="AE448" s="73"/>
      <c r="AF448" s="47"/>
      <c r="AG448" s="47"/>
      <c r="AH448" s="73"/>
    </row>
    <row r="449" spans="18:34" x14ac:dyDescent="0.25">
      <c r="R449" s="73"/>
      <c r="S449" s="73"/>
      <c r="T449" s="73"/>
      <c r="U449" s="73"/>
      <c r="V449" s="73"/>
      <c r="W449" s="73"/>
      <c r="X449" s="73"/>
      <c r="Y449" s="73"/>
      <c r="Z449" s="73"/>
      <c r="AA449" s="73"/>
      <c r="AB449" s="73"/>
      <c r="AC449" s="73"/>
      <c r="AD449" s="73"/>
      <c r="AE449" s="73"/>
      <c r="AF449" s="47"/>
      <c r="AG449" s="47"/>
      <c r="AH449" s="73"/>
    </row>
    <row r="450" spans="18:34" x14ac:dyDescent="0.25">
      <c r="R450" s="73"/>
      <c r="S450" s="73"/>
      <c r="T450" s="73"/>
      <c r="U450" s="73"/>
      <c r="V450" s="73"/>
      <c r="W450" s="73"/>
      <c r="X450" s="73"/>
      <c r="Y450" s="73"/>
      <c r="Z450" s="73"/>
      <c r="AA450" s="73"/>
      <c r="AB450" s="73"/>
      <c r="AC450" s="73"/>
      <c r="AD450" s="73"/>
      <c r="AE450" s="73"/>
      <c r="AF450" s="47"/>
      <c r="AG450" s="47"/>
      <c r="AH450" s="73"/>
    </row>
    <row r="451" spans="18:34" x14ac:dyDescent="0.25">
      <c r="R451" s="73"/>
      <c r="S451" s="73"/>
      <c r="T451" s="73"/>
      <c r="U451" s="73"/>
      <c r="V451" s="73"/>
      <c r="W451" s="73"/>
      <c r="X451" s="73"/>
      <c r="Y451" s="73"/>
      <c r="Z451" s="73"/>
      <c r="AA451" s="73"/>
      <c r="AB451" s="73"/>
      <c r="AC451" s="73"/>
      <c r="AD451" s="73"/>
      <c r="AE451" s="73"/>
      <c r="AF451" s="47"/>
      <c r="AG451" s="47"/>
      <c r="AH451" s="73"/>
    </row>
    <row r="452" spans="18:34" x14ac:dyDescent="0.25">
      <c r="R452" s="73"/>
      <c r="S452" s="73"/>
      <c r="T452" s="73"/>
      <c r="U452" s="73"/>
      <c r="V452" s="73"/>
      <c r="W452" s="73"/>
      <c r="X452" s="73"/>
      <c r="Y452" s="73"/>
      <c r="Z452" s="73"/>
      <c r="AA452" s="73"/>
      <c r="AB452" s="73"/>
      <c r="AC452" s="73"/>
      <c r="AD452" s="73"/>
      <c r="AE452" s="73"/>
      <c r="AF452" s="47"/>
      <c r="AG452" s="47"/>
      <c r="AH452" s="73"/>
    </row>
    <row r="453" spans="18:34" x14ac:dyDescent="0.25">
      <c r="R453" s="73"/>
      <c r="S453" s="73"/>
      <c r="T453" s="73"/>
      <c r="U453" s="73"/>
      <c r="V453" s="73"/>
      <c r="W453" s="73"/>
      <c r="X453" s="73"/>
      <c r="Y453" s="73"/>
      <c r="Z453" s="73"/>
      <c r="AA453" s="73"/>
      <c r="AB453" s="73"/>
      <c r="AC453" s="73"/>
      <c r="AD453" s="73"/>
      <c r="AE453" s="73"/>
      <c r="AF453" s="47"/>
      <c r="AG453" s="47"/>
      <c r="AH453" s="73"/>
    </row>
    <row r="454" spans="18:34" x14ac:dyDescent="0.25">
      <c r="R454" s="73"/>
      <c r="S454" s="73"/>
      <c r="T454" s="73"/>
      <c r="U454" s="73"/>
      <c r="V454" s="73"/>
      <c r="W454" s="73"/>
      <c r="X454" s="73"/>
      <c r="Y454" s="73"/>
      <c r="Z454" s="73"/>
      <c r="AA454" s="73"/>
      <c r="AB454" s="73"/>
      <c r="AC454" s="73"/>
      <c r="AD454" s="73"/>
      <c r="AE454" s="73"/>
      <c r="AF454" s="47"/>
      <c r="AG454" s="47"/>
      <c r="AH454" s="73"/>
    </row>
    <row r="455" spans="18:34" x14ac:dyDescent="0.25">
      <c r="R455" s="73"/>
      <c r="S455" s="73"/>
      <c r="T455" s="73"/>
      <c r="U455" s="73"/>
      <c r="V455" s="73"/>
      <c r="W455" s="73"/>
      <c r="X455" s="73"/>
      <c r="Y455" s="73"/>
      <c r="Z455" s="73"/>
      <c r="AA455" s="73"/>
      <c r="AB455" s="73"/>
      <c r="AC455" s="73"/>
      <c r="AD455" s="73"/>
      <c r="AE455" s="73"/>
      <c r="AF455" s="47"/>
      <c r="AG455" s="47"/>
      <c r="AH455" s="73"/>
    </row>
    <row r="456" spans="18:34" x14ac:dyDescent="0.25">
      <c r="R456" s="73"/>
      <c r="S456" s="73"/>
      <c r="T456" s="73"/>
      <c r="U456" s="73"/>
      <c r="V456" s="73"/>
      <c r="W456" s="73"/>
      <c r="X456" s="73"/>
      <c r="Y456" s="73"/>
      <c r="Z456" s="73"/>
      <c r="AA456" s="73"/>
      <c r="AB456" s="73"/>
      <c r="AC456" s="73"/>
      <c r="AD456" s="73"/>
      <c r="AE456" s="73"/>
      <c r="AF456" s="47"/>
      <c r="AG456" s="47"/>
      <c r="AH456" s="73"/>
    </row>
    <row r="457" spans="18:34" x14ac:dyDescent="0.25">
      <c r="R457" s="73"/>
      <c r="S457" s="73"/>
      <c r="T457" s="73"/>
      <c r="U457" s="73"/>
      <c r="V457" s="73"/>
      <c r="W457" s="73"/>
      <c r="X457" s="73"/>
      <c r="Y457" s="73"/>
      <c r="Z457" s="73"/>
      <c r="AA457" s="73"/>
      <c r="AB457" s="73"/>
      <c r="AC457" s="73"/>
      <c r="AD457" s="73"/>
      <c r="AE457" s="73"/>
      <c r="AF457" s="47"/>
      <c r="AG457" s="47"/>
      <c r="AH457" s="73"/>
    </row>
    <row r="458" spans="18:34" x14ac:dyDescent="0.25">
      <c r="R458" s="73"/>
      <c r="S458" s="73"/>
      <c r="T458" s="73"/>
      <c r="U458" s="73"/>
      <c r="V458" s="73"/>
      <c r="W458" s="73"/>
      <c r="X458" s="73"/>
      <c r="Y458" s="73"/>
      <c r="Z458" s="73"/>
      <c r="AA458" s="73"/>
      <c r="AB458" s="73"/>
      <c r="AC458" s="73"/>
      <c r="AD458" s="73"/>
      <c r="AE458" s="73"/>
      <c r="AF458" s="47"/>
      <c r="AG458" s="47"/>
      <c r="AH458" s="73"/>
    </row>
    <row r="459" spans="18:34" x14ac:dyDescent="0.25">
      <c r="R459" s="73"/>
      <c r="S459" s="73"/>
      <c r="T459" s="73"/>
      <c r="U459" s="73"/>
      <c r="V459" s="73"/>
      <c r="W459" s="73"/>
      <c r="X459" s="73"/>
      <c r="Y459" s="73"/>
      <c r="Z459" s="73"/>
      <c r="AA459" s="73"/>
      <c r="AB459" s="73"/>
      <c r="AC459" s="73"/>
      <c r="AD459" s="73"/>
      <c r="AE459" s="73"/>
      <c r="AF459" s="47"/>
      <c r="AG459" s="47"/>
      <c r="AH459" s="73"/>
    </row>
    <row r="460" spans="18:34" x14ac:dyDescent="0.25">
      <c r="R460" s="73"/>
      <c r="S460" s="73"/>
      <c r="T460" s="73"/>
      <c r="U460" s="73"/>
      <c r="V460" s="73"/>
      <c r="W460" s="73"/>
      <c r="X460" s="73"/>
      <c r="Y460" s="73"/>
      <c r="Z460" s="73"/>
      <c r="AA460" s="73"/>
      <c r="AB460" s="73"/>
      <c r="AC460" s="73"/>
      <c r="AD460" s="73"/>
      <c r="AE460" s="73"/>
      <c r="AF460" s="47"/>
      <c r="AG460" s="47"/>
      <c r="AH460" s="73"/>
    </row>
    <row r="461" spans="18:34" x14ac:dyDescent="0.25">
      <c r="R461" s="73"/>
      <c r="S461" s="73"/>
      <c r="T461" s="73"/>
      <c r="U461" s="73"/>
      <c r="V461" s="73"/>
      <c r="W461" s="73"/>
      <c r="X461" s="73"/>
      <c r="Y461" s="73"/>
      <c r="Z461" s="73"/>
      <c r="AA461" s="73"/>
      <c r="AB461" s="73"/>
      <c r="AC461" s="73"/>
      <c r="AD461" s="73"/>
      <c r="AE461" s="73"/>
      <c r="AF461" s="47"/>
      <c r="AG461" s="47"/>
      <c r="AH461" s="73"/>
    </row>
    <row r="462" spans="18:34" x14ac:dyDescent="0.25">
      <c r="R462" s="73"/>
      <c r="S462" s="73"/>
      <c r="T462" s="73"/>
      <c r="U462" s="73"/>
      <c r="V462" s="73"/>
      <c r="W462" s="73"/>
      <c r="X462" s="73"/>
      <c r="Y462" s="73"/>
      <c r="Z462" s="73"/>
      <c r="AA462" s="73"/>
      <c r="AB462" s="73"/>
      <c r="AC462" s="73"/>
      <c r="AD462" s="73"/>
      <c r="AE462" s="73"/>
      <c r="AF462" s="47"/>
      <c r="AG462" s="47"/>
      <c r="AH462" s="73"/>
    </row>
    <row r="463" spans="18:34" x14ac:dyDescent="0.25">
      <c r="R463" s="73"/>
      <c r="S463" s="73"/>
      <c r="T463" s="73"/>
      <c r="U463" s="73"/>
      <c r="V463" s="73"/>
      <c r="W463" s="73"/>
      <c r="X463" s="73"/>
      <c r="Y463" s="73"/>
      <c r="Z463" s="73"/>
      <c r="AA463" s="73"/>
      <c r="AB463" s="73"/>
      <c r="AC463" s="73"/>
      <c r="AD463" s="73"/>
      <c r="AE463" s="73"/>
      <c r="AF463" s="47"/>
      <c r="AG463" s="47"/>
      <c r="AH463" s="73"/>
    </row>
    <row r="464" spans="18:34" x14ac:dyDescent="0.25">
      <c r="R464" s="73"/>
      <c r="S464" s="73"/>
      <c r="T464" s="73"/>
      <c r="U464" s="73"/>
      <c r="V464" s="73"/>
      <c r="W464" s="73"/>
      <c r="X464" s="73"/>
      <c r="Y464" s="73"/>
      <c r="Z464" s="73"/>
      <c r="AA464" s="73"/>
      <c r="AB464" s="73"/>
      <c r="AC464" s="73"/>
      <c r="AD464" s="73"/>
      <c r="AE464" s="73"/>
      <c r="AF464" s="47"/>
      <c r="AG464" s="47"/>
      <c r="AH464" s="73"/>
    </row>
    <row r="465" spans="18:34" x14ac:dyDescent="0.25">
      <c r="R465" s="73"/>
      <c r="S465" s="73"/>
      <c r="T465" s="73"/>
      <c r="U465" s="73"/>
      <c r="V465" s="73"/>
      <c r="W465" s="73"/>
      <c r="X465" s="73"/>
      <c r="Y465" s="73"/>
      <c r="Z465" s="73"/>
      <c r="AA465" s="73"/>
      <c r="AB465" s="73"/>
      <c r="AC465" s="73"/>
      <c r="AD465" s="73"/>
      <c r="AE465" s="73"/>
      <c r="AF465" s="47"/>
      <c r="AG465" s="47"/>
      <c r="AH465" s="73"/>
    </row>
    <row r="466" spans="18:34" x14ac:dyDescent="0.25">
      <c r="R466" s="73"/>
      <c r="S466" s="73"/>
      <c r="T466" s="73"/>
      <c r="U466" s="73"/>
      <c r="V466" s="73"/>
      <c r="W466" s="73"/>
      <c r="X466" s="73"/>
      <c r="Y466" s="73"/>
      <c r="Z466" s="73"/>
      <c r="AA466" s="73"/>
      <c r="AB466" s="73"/>
      <c r="AC466" s="73"/>
      <c r="AD466" s="73"/>
      <c r="AE466" s="73"/>
      <c r="AF466" s="47"/>
      <c r="AG466" s="47"/>
      <c r="AH466" s="73"/>
    </row>
    <row r="467" spans="18:34" x14ac:dyDescent="0.25">
      <c r="R467" s="73"/>
      <c r="S467" s="73"/>
      <c r="T467" s="73"/>
      <c r="U467" s="73"/>
      <c r="V467" s="73"/>
      <c r="W467" s="73"/>
      <c r="X467" s="73"/>
      <c r="Y467" s="73"/>
      <c r="Z467" s="73"/>
      <c r="AA467" s="73"/>
      <c r="AB467" s="73"/>
      <c r="AC467" s="73"/>
      <c r="AD467" s="73"/>
      <c r="AE467" s="73"/>
      <c r="AF467" s="47"/>
      <c r="AG467" s="47"/>
      <c r="AH467" s="73"/>
    </row>
    <row r="468" spans="18:34" x14ac:dyDescent="0.25">
      <c r="R468" s="73"/>
      <c r="S468" s="73"/>
      <c r="T468" s="73"/>
      <c r="U468" s="73"/>
      <c r="V468" s="73"/>
      <c r="W468" s="73"/>
      <c r="X468" s="73"/>
      <c r="Y468" s="73"/>
      <c r="Z468" s="73"/>
      <c r="AA468" s="73"/>
      <c r="AB468" s="73"/>
      <c r="AC468" s="73"/>
      <c r="AD468" s="73"/>
      <c r="AE468" s="73"/>
      <c r="AF468" s="47"/>
      <c r="AG468" s="47"/>
      <c r="AH468" s="73"/>
    </row>
    <row r="469" spans="18:34" x14ac:dyDescent="0.25">
      <c r="R469" s="73"/>
      <c r="S469" s="73"/>
      <c r="T469" s="73"/>
      <c r="U469" s="73"/>
      <c r="V469" s="73"/>
      <c r="W469" s="73"/>
      <c r="X469" s="73"/>
      <c r="Y469" s="73"/>
      <c r="Z469" s="73"/>
      <c r="AA469" s="73"/>
      <c r="AB469" s="73"/>
      <c r="AC469" s="73"/>
      <c r="AD469" s="73"/>
      <c r="AE469" s="73"/>
      <c r="AF469" s="47"/>
      <c r="AG469" s="47"/>
      <c r="AH469" s="73"/>
    </row>
    <row r="470" spans="18:34" x14ac:dyDescent="0.25">
      <c r="R470" s="73"/>
      <c r="S470" s="73"/>
      <c r="T470" s="73"/>
      <c r="U470" s="73"/>
      <c r="V470" s="73"/>
      <c r="W470" s="73"/>
      <c r="X470" s="73"/>
      <c r="Y470" s="73"/>
      <c r="Z470" s="73"/>
      <c r="AA470" s="73"/>
      <c r="AB470" s="73"/>
      <c r="AC470" s="73"/>
      <c r="AD470" s="73"/>
      <c r="AE470" s="73"/>
      <c r="AF470" s="47"/>
      <c r="AG470" s="47"/>
      <c r="AH470" s="73"/>
    </row>
    <row r="471" spans="18:34" x14ac:dyDescent="0.25">
      <c r="R471" s="73"/>
      <c r="S471" s="73"/>
      <c r="T471" s="73"/>
      <c r="U471" s="73"/>
      <c r="V471" s="73"/>
      <c r="W471" s="73"/>
      <c r="X471" s="73"/>
      <c r="Y471" s="73"/>
      <c r="Z471" s="73"/>
      <c r="AA471" s="73"/>
      <c r="AB471" s="73"/>
      <c r="AC471" s="73"/>
      <c r="AD471" s="73"/>
      <c r="AE471" s="73"/>
      <c r="AF471" s="47"/>
      <c r="AG471" s="47"/>
      <c r="AH471" s="73"/>
    </row>
    <row r="472" spans="18:34" x14ac:dyDescent="0.25">
      <c r="R472" s="73"/>
      <c r="S472" s="73"/>
      <c r="T472" s="73"/>
      <c r="U472" s="73"/>
      <c r="V472" s="73"/>
      <c r="W472" s="73"/>
      <c r="X472" s="73"/>
      <c r="Y472" s="73"/>
      <c r="Z472" s="73"/>
      <c r="AA472" s="73"/>
      <c r="AB472" s="73"/>
      <c r="AC472" s="73"/>
      <c r="AD472" s="73"/>
      <c r="AE472" s="73"/>
      <c r="AF472" s="47"/>
      <c r="AG472" s="47"/>
      <c r="AH472" s="73"/>
    </row>
    <row r="473" spans="18:34" x14ac:dyDescent="0.25">
      <c r="R473" s="73"/>
      <c r="S473" s="73"/>
      <c r="T473" s="73"/>
      <c r="U473" s="73"/>
      <c r="V473" s="73"/>
      <c r="W473" s="73"/>
      <c r="X473" s="73"/>
      <c r="Y473" s="73"/>
      <c r="Z473" s="73"/>
      <c r="AA473" s="73"/>
      <c r="AB473" s="73"/>
      <c r="AC473" s="73"/>
      <c r="AD473" s="73"/>
      <c r="AE473" s="73"/>
      <c r="AF473" s="47"/>
      <c r="AG473" s="47"/>
      <c r="AH473" s="73"/>
    </row>
    <row r="474" spans="18:34" x14ac:dyDescent="0.25">
      <c r="R474" s="73"/>
      <c r="S474" s="73"/>
      <c r="T474" s="73"/>
      <c r="U474" s="73"/>
      <c r="V474" s="73"/>
      <c r="W474" s="73"/>
      <c r="X474" s="73"/>
      <c r="Y474" s="73"/>
      <c r="Z474" s="73"/>
      <c r="AA474" s="73"/>
      <c r="AB474" s="73"/>
      <c r="AC474" s="73"/>
      <c r="AD474" s="73"/>
      <c r="AE474" s="73"/>
      <c r="AF474" s="47"/>
      <c r="AG474" s="47"/>
      <c r="AH474" s="73"/>
    </row>
    <row r="475" spans="18:34" x14ac:dyDescent="0.25">
      <c r="R475" s="73"/>
      <c r="S475" s="73"/>
      <c r="T475" s="73"/>
      <c r="U475" s="73"/>
      <c r="V475" s="73"/>
      <c r="W475" s="73"/>
      <c r="X475" s="73"/>
      <c r="Y475" s="73"/>
      <c r="Z475" s="73"/>
      <c r="AA475" s="73"/>
      <c r="AB475" s="73"/>
      <c r="AC475" s="73"/>
      <c r="AD475" s="73"/>
      <c r="AE475" s="73"/>
      <c r="AF475" s="47"/>
      <c r="AG475" s="47"/>
      <c r="AH475" s="73"/>
    </row>
    <row r="476" spans="18:34" x14ac:dyDescent="0.25">
      <c r="R476" s="73"/>
      <c r="S476" s="73"/>
      <c r="T476" s="73"/>
      <c r="U476" s="73"/>
      <c r="V476" s="73"/>
      <c r="W476" s="73"/>
      <c r="X476" s="73"/>
      <c r="Y476" s="73"/>
      <c r="Z476" s="73"/>
      <c r="AA476" s="73"/>
      <c r="AB476" s="73"/>
      <c r="AC476" s="73"/>
      <c r="AD476" s="73"/>
      <c r="AE476" s="73"/>
      <c r="AF476" s="47"/>
      <c r="AG476" s="47"/>
      <c r="AH476" s="73"/>
    </row>
    <row r="477" spans="18:34" x14ac:dyDescent="0.25">
      <c r="R477" s="73"/>
      <c r="S477" s="73"/>
      <c r="T477" s="73"/>
      <c r="U477" s="73"/>
      <c r="V477" s="73"/>
      <c r="W477" s="73"/>
      <c r="X477" s="73"/>
      <c r="Y477" s="73"/>
      <c r="Z477" s="73"/>
      <c r="AA477" s="73"/>
      <c r="AB477" s="73"/>
      <c r="AC477" s="73"/>
      <c r="AD477" s="73"/>
      <c r="AE477" s="73"/>
      <c r="AF477" s="47"/>
      <c r="AG477" s="47"/>
      <c r="AH477" s="73"/>
    </row>
    <row r="478" spans="18:34" x14ac:dyDescent="0.25">
      <c r="R478" s="73"/>
      <c r="S478" s="73"/>
      <c r="T478" s="73"/>
      <c r="U478" s="73"/>
      <c r="V478" s="73"/>
      <c r="W478" s="73"/>
      <c r="X478" s="73"/>
      <c r="Y478" s="73"/>
      <c r="Z478" s="73"/>
      <c r="AA478" s="73"/>
      <c r="AB478" s="73"/>
      <c r="AC478" s="73"/>
      <c r="AD478" s="73"/>
      <c r="AE478" s="73"/>
      <c r="AF478" s="47"/>
      <c r="AG478" s="47"/>
      <c r="AH478" s="73"/>
    </row>
    <row r="479" spans="18:34" x14ac:dyDescent="0.25">
      <c r="R479" s="73"/>
      <c r="S479" s="73"/>
      <c r="T479" s="73"/>
      <c r="U479" s="73"/>
      <c r="V479" s="73"/>
      <c r="W479" s="73"/>
      <c r="X479" s="73"/>
      <c r="Y479" s="73"/>
      <c r="Z479" s="73"/>
      <c r="AA479" s="73"/>
      <c r="AB479" s="73"/>
      <c r="AC479" s="73"/>
      <c r="AD479" s="73"/>
      <c r="AE479" s="73"/>
      <c r="AF479" s="47"/>
      <c r="AG479" s="47"/>
      <c r="AH479" s="73"/>
    </row>
    <row r="480" spans="18:34" x14ac:dyDescent="0.25">
      <c r="R480" s="73"/>
      <c r="S480" s="73"/>
      <c r="T480" s="73"/>
      <c r="U480" s="73"/>
      <c r="V480" s="73"/>
      <c r="W480" s="73"/>
      <c r="X480" s="73"/>
      <c r="Y480" s="73"/>
      <c r="Z480" s="73"/>
      <c r="AA480" s="73"/>
      <c r="AB480" s="73"/>
      <c r="AC480" s="73"/>
      <c r="AD480" s="73"/>
      <c r="AE480" s="73"/>
      <c r="AF480" s="47"/>
      <c r="AG480" s="47"/>
      <c r="AH480" s="73"/>
    </row>
    <row r="481" spans="18:34" x14ac:dyDescent="0.25">
      <c r="R481" s="73"/>
      <c r="S481" s="73"/>
      <c r="T481" s="73"/>
      <c r="U481" s="73"/>
      <c r="V481" s="73"/>
      <c r="W481" s="73"/>
      <c r="X481" s="73"/>
      <c r="Y481" s="73"/>
      <c r="Z481" s="73"/>
      <c r="AA481" s="73"/>
      <c r="AB481" s="73"/>
      <c r="AC481" s="73"/>
      <c r="AD481" s="73"/>
      <c r="AE481" s="73"/>
      <c r="AF481" s="47"/>
      <c r="AG481" s="47"/>
      <c r="AH481" s="73"/>
    </row>
    <row r="482" spans="18:34" x14ac:dyDescent="0.25">
      <c r="R482" s="73"/>
      <c r="S482" s="73"/>
      <c r="T482" s="73"/>
      <c r="U482" s="73"/>
      <c r="V482" s="73"/>
      <c r="W482" s="73"/>
      <c r="X482" s="73"/>
      <c r="Y482" s="73"/>
      <c r="Z482" s="73"/>
      <c r="AA482" s="73"/>
      <c r="AB482" s="73"/>
      <c r="AC482" s="73"/>
      <c r="AD482" s="73"/>
      <c r="AE482" s="73"/>
      <c r="AF482" s="47"/>
      <c r="AG482" s="47"/>
      <c r="AH482" s="73"/>
    </row>
    <row r="483" spans="18:34" x14ac:dyDescent="0.25">
      <c r="R483" s="73"/>
      <c r="S483" s="73"/>
      <c r="T483" s="73"/>
      <c r="U483" s="73"/>
      <c r="V483" s="73"/>
      <c r="W483" s="73"/>
      <c r="X483" s="73"/>
      <c r="Y483" s="73"/>
      <c r="Z483" s="73"/>
      <c r="AA483" s="73"/>
      <c r="AB483" s="73"/>
      <c r="AC483" s="73"/>
      <c r="AD483" s="73"/>
      <c r="AE483" s="73"/>
      <c r="AF483" s="47"/>
      <c r="AG483" s="47"/>
      <c r="AH483" s="73"/>
    </row>
    <row r="484" spans="18:34" x14ac:dyDescent="0.25">
      <c r="R484" s="73"/>
      <c r="S484" s="73"/>
      <c r="T484" s="73"/>
      <c r="U484" s="73"/>
      <c r="V484" s="73"/>
      <c r="W484" s="73"/>
      <c r="X484" s="73"/>
      <c r="Y484" s="73"/>
      <c r="Z484" s="73"/>
      <c r="AA484" s="73"/>
      <c r="AB484" s="73"/>
      <c r="AC484" s="73"/>
      <c r="AD484" s="73"/>
      <c r="AE484" s="73"/>
      <c r="AF484" s="47"/>
      <c r="AG484" s="47"/>
      <c r="AH484" s="73"/>
    </row>
    <row r="485" spans="18:34" x14ac:dyDescent="0.25">
      <c r="R485" s="73"/>
      <c r="S485" s="73"/>
      <c r="T485" s="73"/>
      <c r="U485" s="73"/>
      <c r="V485" s="73"/>
      <c r="W485" s="73"/>
      <c r="X485" s="73"/>
      <c r="Y485" s="73"/>
      <c r="Z485" s="73"/>
      <c r="AA485" s="73"/>
      <c r="AB485" s="73"/>
      <c r="AC485" s="73"/>
      <c r="AD485" s="73"/>
      <c r="AE485" s="73"/>
      <c r="AF485" s="47"/>
      <c r="AG485" s="47"/>
      <c r="AH485" s="73"/>
    </row>
    <row r="486" spans="18:34" x14ac:dyDescent="0.25">
      <c r="R486" s="73"/>
      <c r="S486" s="73"/>
      <c r="T486" s="73"/>
      <c r="U486" s="73"/>
      <c r="V486" s="73"/>
      <c r="W486" s="73"/>
      <c r="X486" s="73"/>
      <c r="Y486" s="73"/>
      <c r="Z486" s="73"/>
      <c r="AA486" s="73"/>
      <c r="AB486" s="73"/>
      <c r="AC486" s="73"/>
      <c r="AD486" s="73"/>
      <c r="AE486" s="73"/>
      <c r="AF486" s="47"/>
      <c r="AG486" s="47"/>
      <c r="AH486" s="73"/>
    </row>
    <row r="487" spans="18:34" x14ac:dyDescent="0.25">
      <c r="R487" s="73"/>
      <c r="S487" s="73"/>
      <c r="T487" s="73"/>
      <c r="U487" s="73"/>
      <c r="V487" s="73"/>
      <c r="W487" s="73"/>
      <c r="X487" s="73"/>
      <c r="Y487" s="73"/>
      <c r="Z487" s="73"/>
      <c r="AA487" s="73"/>
      <c r="AB487" s="73"/>
      <c r="AC487" s="73"/>
      <c r="AD487" s="73"/>
      <c r="AE487" s="73"/>
      <c r="AF487" s="47"/>
      <c r="AG487" s="47"/>
      <c r="AH487" s="73"/>
    </row>
    <row r="488" spans="18:34" x14ac:dyDescent="0.25">
      <c r="R488" s="73"/>
      <c r="S488" s="73"/>
      <c r="T488" s="73"/>
      <c r="U488" s="73"/>
      <c r="V488" s="73"/>
      <c r="W488" s="73"/>
      <c r="X488" s="73"/>
      <c r="Y488" s="73"/>
      <c r="Z488" s="73"/>
      <c r="AA488" s="73"/>
      <c r="AB488" s="73"/>
      <c r="AC488" s="73"/>
      <c r="AD488" s="73"/>
      <c r="AE488" s="73"/>
      <c r="AF488" s="47"/>
      <c r="AG488" s="47"/>
      <c r="AH488" s="73"/>
    </row>
    <row r="489" spans="18:34" x14ac:dyDescent="0.25">
      <c r="R489" s="73"/>
      <c r="S489" s="73"/>
      <c r="T489" s="73"/>
      <c r="U489" s="73"/>
      <c r="V489" s="73"/>
      <c r="W489" s="73"/>
      <c r="X489" s="73"/>
      <c r="Y489" s="73"/>
      <c r="Z489" s="73"/>
      <c r="AA489" s="73"/>
      <c r="AB489" s="73"/>
      <c r="AC489" s="73"/>
      <c r="AD489" s="73"/>
      <c r="AE489" s="73"/>
      <c r="AF489" s="47"/>
      <c r="AG489" s="47"/>
      <c r="AH489" s="73"/>
    </row>
    <row r="490" spans="18:34" x14ac:dyDescent="0.25">
      <c r="R490" s="73"/>
      <c r="S490" s="73"/>
      <c r="T490" s="73"/>
      <c r="U490" s="73"/>
      <c r="V490" s="73"/>
      <c r="W490" s="73"/>
      <c r="X490" s="73"/>
      <c r="Y490" s="73"/>
      <c r="Z490" s="73"/>
      <c r="AA490" s="73"/>
      <c r="AB490" s="73"/>
      <c r="AC490" s="73"/>
      <c r="AD490" s="73"/>
      <c r="AE490" s="73"/>
      <c r="AF490" s="47"/>
      <c r="AG490" s="47"/>
      <c r="AH490" s="73"/>
    </row>
    <row r="491" spans="18:34" x14ac:dyDescent="0.25">
      <c r="R491" s="73"/>
      <c r="S491" s="73"/>
      <c r="T491" s="73"/>
      <c r="U491" s="73"/>
      <c r="V491" s="73"/>
      <c r="W491" s="73"/>
      <c r="X491" s="73"/>
      <c r="Y491" s="73"/>
      <c r="Z491" s="73"/>
      <c r="AA491" s="73"/>
      <c r="AB491" s="73"/>
      <c r="AC491" s="73"/>
      <c r="AD491" s="73"/>
      <c r="AE491" s="73"/>
      <c r="AF491" s="47"/>
      <c r="AG491" s="47"/>
      <c r="AH491" s="73"/>
    </row>
    <row r="492" spans="18:34" x14ac:dyDescent="0.25">
      <c r="R492" s="73"/>
      <c r="S492" s="73"/>
      <c r="T492" s="73"/>
      <c r="U492" s="73"/>
      <c r="V492" s="73"/>
      <c r="W492" s="73"/>
      <c r="X492" s="73"/>
      <c r="Y492" s="73"/>
      <c r="Z492" s="73"/>
      <c r="AA492" s="73"/>
      <c r="AB492" s="73"/>
      <c r="AC492" s="73"/>
      <c r="AD492" s="73"/>
      <c r="AE492" s="73"/>
      <c r="AF492" s="47"/>
      <c r="AG492" s="47"/>
      <c r="AH492" s="73"/>
    </row>
    <row r="493" spans="18:34" x14ac:dyDescent="0.25">
      <c r="R493" s="73"/>
      <c r="S493" s="73"/>
      <c r="T493" s="73"/>
      <c r="U493" s="73"/>
      <c r="V493" s="73"/>
      <c r="W493" s="73"/>
      <c r="X493" s="73"/>
      <c r="Y493" s="73"/>
      <c r="Z493" s="73"/>
      <c r="AA493" s="73"/>
      <c r="AB493" s="73"/>
      <c r="AC493" s="73"/>
      <c r="AD493" s="73"/>
      <c r="AE493" s="73"/>
      <c r="AF493" s="47"/>
      <c r="AG493" s="47"/>
      <c r="AH493" s="73"/>
    </row>
    <row r="494" spans="18:34" x14ac:dyDescent="0.25">
      <c r="R494" s="73"/>
      <c r="S494" s="73"/>
      <c r="T494" s="73"/>
      <c r="U494" s="73"/>
      <c r="V494" s="73"/>
      <c r="W494" s="73"/>
      <c r="X494" s="73"/>
      <c r="Y494" s="73"/>
      <c r="Z494" s="73"/>
      <c r="AA494" s="73"/>
      <c r="AB494" s="73"/>
      <c r="AC494" s="73"/>
      <c r="AD494" s="73"/>
      <c r="AE494" s="73"/>
      <c r="AF494" s="47"/>
      <c r="AG494" s="47"/>
      <c r="AH494" s="73"/>
    </row>
    <row r="495" spans="18:34" x14ac:dyDescent="0.25">
      <c r="R495" s="73"/>
      <c r="S495" s="73"/>
      <c r="T495" s="73"/>
      <c r="U495" s="73"/>
      <c r="V495" s="73"/>
      <c r="W495" s="73"/>
      <c r="X495" s="73"/>
      <c r="Y495" s="73"/>
      <c r="Z495" s="73"/>
      <c r="AA495" s="73"/>
      <c r="AB495" s="73"/>
      <c r="AC495" s="73"/>
      <c r="AD495" s="73"/>
      <c r="AE495" s="73"/>
      <c r="AF495" s="47"/>
      <c r="AG495" s="47"/>
      <c r="AH495" s="73"/>
    </row>
    <row r="496" spans="18:34" x14ac:dyDescent="0.25">
      <c r="R496" s="73"/>
      <c r="S496" s="73"/>
      <c r="T496" s="73"/>
      <c r="U496" s="73"/>
      <c r="V496" s="73"/>
      <c r="W496" s="73"/>
      <c r="X496" s="73"/>
      <c r="Y496" s="73"/>
      <c r="Z496" s="73"/>
      <c r="AA496" s="73"/>
      <c r="AB496" s="73"/>
      <c r="AC496" s="73"/>
      <c r="AD496" s="73"/>
      <c r="AE496" s="73"/>
      <c r="AF496" s="47"/>
      <c r="AG496" s="47"/>
      <c r="AH496" s="73"/>
    </row>
    <row r="497" spans="18:34" x14ac:dyDescent="0.25">
      <c r="R497" s="73"/>
      <c r="S497" s="73"/>
      <c r="T497" s="73"/>
      <c r="U497" s="73"/>
      <c r="V497" s="73"/>
      <c r="W497" s="73"/>
      <c r="X497" s="73"/>
      <c r="Y497" s="73"/>
      <c r="Z497" s="73"/>
      <c r="AA497" s="73"/>
      <c r="AB497" s="73"/>
      <c r="AC497" s="73"/>
      <c r="AD497" s="73"/>
      <c r="AE497" s="73"/>
      <c r="AF497" s="47"/>
      <c r="AG497" s="47"/>
      <c r="AH497" s="73"/>
    </row>
    <row r="498" spans="18:34" x14ac:dyDescent="0.25">
      <c r="R498" s="73"/>
      <c r="S498" s="73"/>
      <c r="T498" s="73"/>
      <c r="U498" s="73"/>
      <c r="V498" s="73"/>
      <c r="W498" s="73"/>
      <c r="X498" s="73"/>
      <c r="Y498" s="73"/>
      <c r="Z498" s="73"/>
      <c r="AA498" s="73"/>
      <c r="AB498" s="73"/>
      <c r="AC498" s="73"/>
      <c r="AD498" s="73"/>
      <c r="AE498" s="73"/>
      <c r="AF498" s="47"/>
      <c r="AG498" s="47"/>
      <c r="AH498" s="73"/>
    </row>
    <row r="499" spans="18:34" x14ac:dyDescent="0.25">
      <c r="R499" s="73"/>
      <c r="S499" s="73"/>
      <c r="T499" s="73"/>
      <c r="U499" s="73"/>
      <c r="V499" s="73"/>
      <c r="W499" s="73"/>
      <c r="X499" s="73"/>
      <c r="Y499" s="73"/>
      <c r="Z499" s="73"/>
      <c r="AA499" s="73"/>
      <c r="AB499" s="73"/>
      <c r="AC499" s="73"/>
      <c r="AD499" s="73"/>
      <c r="AE499" s="73"/>
      <c r="AF499" s="47"/>
      <c r="AG499" s="47"/>
      <c r="AH499" s="73"/>
    </row>
    <row r="500" spans="18:34" x14ac:dyDescent="0.25">
      <c r="R500" s="73"/>
      <c r="S500" s="73"/>
      <c r="T500" s="73"/>
      <c r="U500" s="73"/>
      <c r="V500" s="73"/>
      <c r="W500" s="73"/>
      <c r="X500" s="73"/>
      <c r="Y500" s="73"/>
      <c r="Z500" s="73"/>
      <c r="AA500" s="73"/>
      <c r="AB500" s="73"/>
      <c r="AC500" s="73"/>
      <c r="AD500" s="73"/>
      <c r="AE500" s="73"/>
      <c r="AF500" s="47"/>
      <c r="AG500" s="47"/>
      <c r="AH500" s="73"/>
    </row>
    <row r="501" spans="18:34" x14ac:dyDescent="0.25">
      <c r="R501" s="73"/>
      <c r="S501" s="73"/>
      <c r="T501" s="73"/>
      <c r="U501" s="73"/>
      <c r="V501" s="73"/>
      <c r="W501" s="73"/>
      <c r="X501" s="73"/>
      <c r="Y501" s="73"/>
      <c r="Z501" s="73"/>
      <c r="AA501" s="73"/>
      <c r="AB501" s="73"/>
      <c r="AC501" s="73"/>
      <c r="AD501" s="73"/>
      <c r="AE501" s="73"/>
      <c r="AF501" s="47"/>
      <c r="AG501" s="47"/>
      <c r="AH501" s="73"/>
    </row>
    <row r="502" spans="18:34" x14ac:dyDescent="0.25">
      <c r="R502" s="73"/>
      <c r="S502" s="73"/>
      <c r="T502" s="73"/>
      <c r="U502" s="73"/>
      <c r="V502" s="73"/>
      <c r="W502" s="73"/>
      <c r="X502" s="73"/>
      <c r="Y502" s="73"/>
      <c r="Z502" s="73"/>
      <c r="AA502" s="73"/>
      <c r="AB502" s="73"/>
      <c r="AC502" s="73"/>
      <c r="AD502" s="73"/>
      <c r="AE502" s="73"/>
      <c r="AF502" s="47"/>
      <c r="AG502" s="47"/>
      <c r="AH502" s="73"/>
    </row>
    <row r="503" spans="18:34" x14ac:dyDescent="0.25">
      <c r="R503" s="73"/>
      <c r="S503" s="73"/>
      <c r="T503" s="73"/>
      <c r="U503" s="73"/>
      <c r="V503" s="73"/>
      <c r="W503" s="73"/>
      <c r="X503" s="73"/>
      <c r="Y503" s="73"/>
      <c r="Z503" s="73"/>
      <c r="AA503" s="73"/>
      <c r="AB503" s="73"/>
      <c r="AC503" s="73"/>
      <c r="AD503" s="73"/>
      <c r="AE503" s="73"/>
      <c r="AF503" s="47"/>
      <c r="AG503" s="47"/>
      <c r="AH503" s="73"/>
    </row>
    <row r="504" spans="18:34" x14ac:dyDescent="0.25">
      <c r="R504" s="73"/>
      <c r="S504" s="73"/>
      <c r="T504" s="73"/>
      <c r="U504" s="73"/>
      <c r="V504" s="73"/>
      <c r="W504" s="73"/>
      <c r="X504" s="73"/>
      <c r="Y504" s="73"/>
      <c r="Z504" s="73"/>
      <c r="AA504" s="73"/>
      <c r="AB504" s="73"/>
      <c r="AC504" s="73"/>
      <c r="AD504" s="73"/>
      <c r="AE504" s="73"/>
      <c r="AF504" s="47"/>
      <c r="AG504" s="47"/>
      <c r="AH504" s="73"/>
    </row>
    <row r="505" spans="18:34" x14ac:dyDescent="0.25">
      <c r="R505" s="73"/>
      <c r="S505" s="73"/>
      <c r="T505" s="73"/>
      <c r="U505" s="73"/>
      <c r="V505" s="73"/>
      <c r="W505" s="73"/>
      <c r="X505" s="73"/>
      <c r="Y505" s="73"/>
      <c r="Z505" s="73"/>
      <c r="AA505" s="73"/>
      <c r="AB505" s="73"/>
      <c r="AC505" s="73"/>
      <c r="AD505" s="73"/>
      <c r="AE505" s="73"/>
      <c r="AF505" s="47"/>
      <c r="AG505" s="47"/>
      <c r="AH505" s="73"/>
    </row>
    <row r="506" spans="18:34" x14ac:dyDescent="0.25">
      <c r="R506" s="73"/>
      <c r="S506" s="73"/>
      <c r="T506" s="73"/>
      <c r="U506" s="73"/>
      <c r="V506" s="73"/>
      <c r="W506" s="73"/>
      <c r="X506" s="73"/>
      <c r="Y506" s="73"/>
      <c r="Z506" s="73"/>
      <c r="AA506" s="73"/>
      <c r="AB506" s="73"/>
      <c r="AC506" s="73"/>
      <c r="AD506" s="73"/>
      <c r="AE506" s="73"/>
      <c r="AF506" s="47"/>
      <c r="AG506" s="47"/>
      <c r="AH506" s="73"/>
    </row>
    <row r="507" spans="18:34" x14ac:dyDescent="0.25">
      <c r="R507" s="73"/>
      <c r="S507" s="73"/>
      <c r="T507" s="73"/>
      <c r="U507" s="73"/>
      <c r="V507" s="73"/>
      <c r="W507" s="73"/>
      <c r="X507" s="73"/>
      <c r="Y507" s="73"/>
      <c r="Z507" s="73"/>
      <c r="AA507" s="73"/>
      <c r="AB507" s="73"/>
      <c r="AC507" s="73"/>
      <c r="AD507" s="73"/>
      <c r="AE507" s="73"/>
      <c r="AF507" s="47"/>
      <c r="AG507" s="47"/>
      <c r="AH507" s="73"/>
    </row>
    <row r="508" spans="18:34" x14ac:dyDescent="0.25">
      <c r="R508" s="73"/>
      <c r="S508" s="73"/>
      <c r="T508" s="73"/>
      <c r="U508" s="73"/>
      <c r="V508" s="73"/>
      <c r="W508" s="73"/>
      <c r="X508" s="73"/>
      <c r="Y508" s="73"/>
      <c r="Z508" s="73"/>
      <c r="AA508" s="73"/>
      <c r="AB508" s="73"/>
      <c r="AC508" s="73"/>
      <c r="AD508" s="73"/>
      <c r="AE508" s="73"/>
      <c r="AF508" s="47"/>
      <c r="AG508" s="47"/>
      <c r="AH508" s="73"/>
    </row>
    <row r="509" spans="18:34" x14ac:dyDescent="0.25">
      <c r="R509" s="73"/>
      <c r="S509" s="73"/>
      <c r="T509" s="73"/>
      <c r="U509" s="73"/>
      <c r="V509" s="73"/>
      <c r="W509" s="73"/>
      <c r="X509" s="73"/>
      <c r="Y509" s="73"/>
      <c r="Z509" s="73"/>
      <c r="AA509" s="73"/>
      <c r="AB509" s="73"/>
      <c r="AC509" s="73"/>
      <c r="AD509" s="73"/>
      <c r="AE509" s="73"/>
      <c r="AF509" s="47"/>
      <c r="AG509" s="47"/>
      <c r="AH509" s="73"/>
    </row>
    <row r="510" spans="18:34" x14ac:dyDescent="0.25">
      <c r="R510" s="73"/>
      <c r="S510" s="73"/>
      <c r="T510" s="73"/>
      <c r="U510" s="73"/>
      <c r="V510" s="73"/>
      <c r="W510" s="73"/>
      <c r="X510" s="73"/>
      <c r="Y510" s="73"/>
      <c r="Z510" s="73"/>
      <c r="AA510" s="73"/>
      <c r="AB510" s="73"/>
      <c r="AC510" s="73"/>
      <c r="AD510" s="73"/>
      <c r="AE510" s="73"/>
      <c r="AF510" s="47"/>
      <c r="AG510" s="47"/>
      <c r="AH510" s="73"/>
    </row>
    <row r="511" spans="18:34" x14ac:dyDescent="0.25">
      <c r="R511" s="73"/>
      <c r="S511" s="73"/>
      <c r="T511" s="73"/>
      <c r="U511" s="73"/>
      <c r="V511" s="73"/>
      <c r="W511" s="73"/>
      <c r="X511" s="73"/>
      <c r="Y511" s="73"/>
      <c r="Z511" s="73"/>
      <c r="AA511" s="73"/>
      <c r="AB511" s="73"/>
      <c r="AC511" s="73"/>
      <c r="AD511" s="73"/>
      <c r="AE511" s="73"/>
      <c r="AF511" s="47"/>
      <c r="AG511" s="47"/>
      <c r="AH511" s="73"/>
    </row>
    <row r="512" spans="18:34" x14ac:dyDescent="0.25">
      <c r="R512" s="73"/>
      <c r="S512" s="73"/>
      <c r="T512" s="73"/>
      <c r="U512" s="73"/>
      <c r="V512" s="73"/>
      <c r="W512" s="73"/>
      <c r="X512" s="73"/>
      <c r="Y512" s="73"/>
      <c r="Z512" s="73"/>
      <c r="AA512" s="73"/>
      <c r="AB512" s="73"/>
      <c r="AC512" s="73"/>
      <c r="AD512" s="73"/>
      <c r="AE512" s="73"/>
      <c r="AF512" s="47"/>
      <c r="AG512" s="47"/>
      <c r="AH512" s="73"/>
    </row>
    <row r="513" spans="18:34" x14ac:dyDescent="0.25">
      <c r="R513" s="73"/>
      <c r="S513" s="73"/>
      <c r="T513" s="73"/>
      <c r="U513" s="73"/>
      <c r="V513" s="73"/>
      <c r="W513" s="73"/>
      <c r="X513" s="73"/>
      <c r="Y513" s="73"/>
      <c r="Z513" s="73"/>
      <c r="AA513" s="73"/>
      <c r="AB513" s="73"/>
      <c r="AC513" s="73"/>
      <c r="AD513" s="73"/>
      <c r="AE513" s="73"/>
      <c r="AF513" s="47"/>
      <c r="AG513" s="47"/>
      <c r="AH513" s="73"/>
    </row>
    <row r="514" spans="18:34" x14ac:dyDescent="0.25">
      <c r="R514" s="73"/>
      <c r="S514" s="73"/>
      <c r="T514" s="73"/>
      <c r="U514" s="73"/>
      <c r="V514" s="73"/>
      <c r="W514" s="73"/>
      <c r="X514" s="73"/>
      <c r="Y514" s="73"/>
      <c r="Z514" s="73"/>
      <c r="AA514" s="73"/>
      <c r="AB514" s="73"/>
      <c r="AC514" s="73"/>
      <c r="AD514" s="73"/>
      <c r="AE514" s="73"/>
      <c r="AF514" s="47"/>
      <c r="AG514" s="47"/>
      <c r="AH514" s="73"/>
    </row>
    <row r="515" spans="18:34" x14ac:dyDescent="0.25">
      <c r="R515" s="73"/>
      <c r="S515" s="73"/>
      <c r="T515" s="73"/>
      <c r="U515" s="73"/>
      <c r="V515" s="73"/>
      <c r="W515" s="73"/>
      <c r="X515" s="73"/>
      <c r="Y515" s="73"/>
      <c r="Z515" s="73"/>
      <c r="AA515" s="73"/>
      <c r="AB515" s="73"/>
      <c r="AC515" s="73"/>
      <c r="AD515" s="73"/>
      <c r="AE515" s="73"/>
      <c r="AF515" s="47"/>
      <c r="AG515" s="47"/>
      <c r="AH515" s="73"/>
    </row>
    <row r="516" spans="18:34" x14ac:dyDescent="0.25">
      <c r="R516" s="73"/>
      <c r="S516" s="73"/>
      <c r="T516" s="73"/>
      <c r="U516" s="73"/>
      <c r="V516" s="73"/>
      <c r="W516" s="73"/>
      <c r="X516" s="73"/>
      <c r="Y516" s="73"/>
      <c r="Z516" s="73"/>
      <c r="AA516" s="73"/>
      <c r="AB516" s="73"/>
      <c r="AC516" s="73"/>
      <c r="AD516" s="73"/>
      <c r="AE516" s="73"/>
      <c r="AF516" s="47"/>
      <c r="AG516" s="47"/>
      <c r="AH516" s="73"/>
    </row>
    <row r="517" spans="18:34" x14ac:dyDescent="0.25">
      <c r="R517" s="73"/>
      <c r="S517" s="73"/>
      <c r="T517" s="73"/>
      <c r="U517" s="73"/>
      <c r="V517" s="73"/>
      <c r="W517" s="73"/>
      <c r="X517" s="73"/>
      <c r="Y517" s="73"/>
      <c r="Z517" s="73"/>
      <c r="AA517" s="73"/>
      <c r="AB517" s="73"/>
      <c r="AC517" s="73"/>
      <c r="AD517" s="73"/>
      <c r="AE517" s="73"/>
      <c r="AF517" s="47"/>
      <c r="AG517" s="47"/>
      <c r="AH517" s="73"/>
    </row>
    <row r="518" spans="18:34" x14ac:dyDescent="0.25">
      <c r="R518" s="73"/>
      <c r="S518" s="73"/>
      <c r="T518" s="73"/>
      <c r="U518" s="73"/>
      <c r="V518" s="73"/>
      <c r="W518" s="73"/>
      <c r="X518" s="73"/>
      <c r="Y518" s="73"/>
      <c r="Z518" s="73"/>
      <c r="AA518" s="73"/>
      <c r="AB518" s="73"/>
      <c r="AC518" s="73"/>
      <c r="AD518" s="73"/>
      <c r="AE518" s="73"/>
      <c r="AF518" s="47"/>
      <c r="AG518" s="47"/>
      <c r="AH518" s="73"/>
    </row>
    <row r="519" spans="18:34" x14ac:dyDescent="0.25">
      <c r="R519" s="73"/>
      <c r="S519" s="73"/>
      <c r="T519" s="73"/>
      <c r="U519" s="73"/>
      <c r="V519" s="73"/>
      <c r="W519" s="73"/>
      <c r="X519" s="73"/>
      <c r="Y519" s="73"/>
      <c r="Z519" s="73"/>
      <c r="AA519" s="73"/>
      <c r="AB519" s="73"/>
      <c r="AC519" s="73"/>
      <c r="AD519" s="73"/>
      <c r="AE519" s="73"/>
      <c r="AF519" s="47"/>
      <c r="AG519" s="47"/>
      <c r="AH519" s="73"/>
    </row>
    <row r="520" spans="18:34" x14ac:dyDescent="0.25">
      <c r="R520" s="73"/>
      <c r="S520" s="73"/>
      <c r="T520" s="73"/>
      <c r="U520" s="73"/>
      <c r="V520" s="73"/>
      <c r="W520" s="73"/>
      <c r="X520" s="73"/>
      <c r="Y520" s="73"/>
      <c r="Z520" s="73"/>
      <c r="AA520" s="73"/>
      <c r="AB520" s="73"/>
      <c r="AC520" s="73"/>
      <c r="AD520" s="73"/>
      <c r="AE520" s="73"/>
      <c r="AF520" s="47"/>
      <c r="AG520" s="47"/>
      <c r="AH520" s="73"/>
    </row>
    <row r="521" spans="18:34" x14ac:dyDescent="0.25">
      <c r="R521" s="73"/>
      <c r="S521" s="73"/>
      <c r="T521" s="73"/>
      <c r="U521" s="73"/>
      <c r="V521" s="73"/>
      <c r="W521" s="73"/>
      <c r="X521" s="73"/>
      <c r="Y521" s="73"/>
      <c r="Z521" s="73"/>
      <c r="AA521" s="73"/>
      <c r="AB521" s="73"/>
      <c r="AC521" s="73"/>
      <c r="AD521" s="73"/>
      <c r="AE521" s="73"/>
      <c r="AF521" s="47"/>
      <c r="AG521" s="47"/>
      <c r="AH521" s="73"/>
    </row>
    <row r="522" spans="18:34" x14ac:dyDescent="0.25">
      <c r="R522" s="73"/>
      <c r="S522" s="73"/>
      <c r="T522" s="73"/>
      <c r="U522" s="73"/>
      <c r="V522" s="73"/>
      <c r="W522" s="73"/>
      <c r="X522" s="73"/>
      <c r="Y522" s="73"/>
      <c r="Z522" s="73"/>
      <c r="AA522" s="73"/>
      <c r="AB522" s="73"/>
      <c r="AC522" s="73"/>
      <c r="AD522" s="73"/>
      <c r="AE522" s="73"/>
      <c r="AF522" s="47"/>
      <c r="AG522" s="47"/>
      <c r="AH522" s="73"/>
    </row>
    <row r="523" spans="18:34" x14ac:dyDescent="0.25">
      <c r="R523" s="73"/>
      <c r="S523" s="73"/>
      <c r="T523" s="73"/>
      <c r="U523" s="73"/>
      <c r="V523" s="73"/>
      <c r="W523" s="73"/>
      <c r="X523" s="73"/>
      <c r="Y523" s="73"/>
      <c r="Z523" s="73"/>
      <c r="AA523" s="73"/>
      <c r="AB523" s="73"/>
      <c r="AC523" s="73"/>
      <c r="AD523" s="73"/>
      <c r="AE523" s="73"/>
      <c r="AF523" s="47"/>
      <c r="AG523" s="47"/>
      <c r="AH523" s="73"/>
    </row>
    <row r="524" spans="18:34" x14ac:dyDescent="0.25">
      <c r="R524" s="73"/>
      <c r="S524" s="73"/>
      <c r="T524" s="73"/>
      <c r="U524" s="73"/>
      <c r="V524" s="73"/>
      <c r="W524" s="73"/>
      <c r="X524" s="73"/>
      <c r="Y524" s="73"/>
      <c r="Z524" s="73"/>
      <c r="AA524" s="73"/>
      <c r="AB524" s="73"/>
      <c r="AC524" s="73"/>
      <c r="AD524" s="73"/>
      <c r="AE524" s="73"/>
      <c r="AF524" s="47"/>
      <c r="AG524" s="47"/>
      <c r="AH524" s="73"/>
    </row>
    <row r="525" spans="18:34" x14ac:dyDescent="0.25">
      <c r="R525" s="73"/>
      <c r="S525" s="73"/>
      <c r="T525" s="73"/>
      <c r="U525" s="73"/>
      <c r="V525" s="73"/>
      <c r="W525" s="73"/>
      <c r="X525" s="73"/>
      <c r="Y525" s="73"/>
      <c r="Z525" s="73"/>
      <c r="AA525" s="73"/>
      <c r="AB525" s="73"/>
      <c r="AC525" s="73"/>
      <c r="AD525" s="73"/>
      <c r="AE525" s="73"/>
      <c r="AF525" s="47"/>
      <c r="AG525" s="47"/>
      <c r="AH525" s="73"/>
    </row>
    <row r="526" spans="18:34" x14ac:dyDescent="0.25">
      <c r="R526" s="73"/>
      <c r="S526" s="73"/>
      <c r="T526" s="73"/>
      <c r="U526" s="73"/>
      <c r="V526" s="73"/>
      <c r="W526" s="73"/>
      <c r="X526" s="73"/>
      <c r="Y526" s="73"/>
      <c r="Z526" s="73"/>
      <c r="AA526" s="73"/>
      <c r="AB526" s="73"/>
      <c r="AC526" s="73"/>
      <c r="AD526" s="73"/>
      <c r="AE526" s="73"/>
      <c r="AF526" s="47"/>
      <c r="AG526" s="47"/>
      <c r="AH526" s="73"/>
    </row>
    <row r="527" spans="18:34" x14ac:dyDescent="0.25">
      <c r="R527" s="73"/>
      <c r="S527" s="73"/>
      <c r="T527" s="73"/>
      <c r="U527" s="73"/>
      <c r="V527" s="73"/>
      <c r="W527" s="73"/>
      <c r="X527" s="73"/>
      <c r="Y527" s="73"/>
      <c r="Z527" s="73"/>
      <c r="AA527" s="73"/>
      <c r="AB527" s="73"/>
      <c r="AC527" s="73"/>
      <c r="AD527" s="73"/>
      <c r="AE527" s="73"/>
      <c r="AF527" s="47"/>
      <c r="AG527" s="47"/>
      <c r="AH527" s="73"/>
    </row>
    <row r="528" spans="18:34" x14ac:dyDescent="0.25">
      <c r="R528" s="73"/>
      <c r="S528" s="73"/>
      <c r="T528" s="73"/>
      <c r="U528" s="73"/>
      <c r="V528" s="73"/>
      <c r="W528" s="73"/>
      <c r="X528" s="73"/>
      <c r="Y528" s="73"/>
      <c r="Z528" s="73"/>
      <c r="AA528" s="73"/>
      <c r="AB528" s="73"/>
      <c r="AC528" s="73"/>
      <c r="AD528" s="73"/>
      <c r="AE528" s="73"/>
      <c r="AF528" s="47"/>
      <c r="AG528" s="47"/>
      <c r="AH528" s="73"/>
    </row>
    <row r="529" spans="18:34" x14ac:dyDescent="0.25">
      <c r="R529" s="73"/>
      <c r="S529" s="73"/>
      <c r="T529" s="73"/>
      <c r="U529" s="73"/>
      <c r="V529" s="73"/>
      <c r="W529" s="73"/>
      <c r="X529" s="73"/>
      <c r="Y529" s="73"/>
      <c r="Z529" s="73"/>
      <c r="AA529" s="73"/>
      <c r="AB529" s="73"/>
      <c r="AC529" s="73"/>
      <c r="AD529" s="73"/>
      <c r="AE529" s="73"/>
      <c r="AF529" s="47"/>
      <c r="AG529" s="47"/>
      <c r="AH529" s="73"/>
    </row>
    <row r="530" spans="18:34" x14ac:dyDescent="0.25">
      <c r="R530" s="73"/>
      <c r="S530" s="73"/>
      <c r="T530" s="73"/>
      <c r="U530" s="73"/>
      <c r="V530" s="73"/>
      <c r="W530" s="73"/>
      <c r="X530" s="73"/>
      <c r="Y530" s="73"/>
      <c r="Z530" s="73"/>
      <c r="AA530" s="73"/>
      <c r="AB530" s="73"/>
      <c r="AC530" s="73"/>
      <c r="AD530" s="73"/>
      <c r="AE530" s="73"/>
      <c r="AF530" s="47"/>
      <c r="AG530" s="47"/>
      <c r="AH530" s="73"/>
    </row>
    <row r="531" spans="18:34" x14ac:dyDescent="0.25">
      <c r="R531" s="73"/>
      <c r="S531" s="73"/>
      <c r="T531" s="73"/>
      <c r="U531" s="73"/>
      <c r="V531" s="73"/>
      <c r="W531" s="73"/>
      <c r="X531" s="73"/>
      <c r="Y531" s="73"/>
      <c r="Z531" s="73"/>
      <c r="AA531" s="73"/>
      <c r="AB531" s="73"/>
      <c r="AC531" s="73"/>
      <c r="AD531" s="73"/>
      <c r="AE531" s="73"/>
      <c r="AF531" s="47"/>
      <c r="AG531" s="47"/>
      <c r="AH531" s="73"/>
    </row>
    <row r="532" spans="18:34" x14ac:dyDescent="0.25">
      <c r="R532" s="73"/>
      <c r="S532" s="73"/>
      <c r="T532" s="73"/>
      <c r="U532" s="73"/>
      <c r="V532" s="73"/>
      <c r="W532" s="73"/>
      <c r="X532" s="73"/>
      <c r="Y532" s="73"/>
      <c r="Z532" s="73"/>
      <c r="AA532" s="73"/>
      <c r="AB532" s="73"/>
      <c r="AC532" s="73"/>
      <c r="AD532" s="73"/>
      <c r="AE532" s="73"/>
      <c r="AF532" s="47"/>
      <c r="AG532" s="47"/>
      <c r="AH532" s="73"/>
    </row>
    <row r="533" spans="18:34" x14ac:dyDescent="0.25">
      <c r="R533" s="73"/>
      <c r="S533" s="73"/>
      <c r="T533" s="73"/>
      <c r="U533" s="73"/>
      <c r="V533" s="73"/>
      <c r="W533" s="73"/>
      <c r="X533" s="73"/>
      <c r="Y533" s="73"/>
      <c r="Z533" s="73"/>
      <c r="AA533" s="73"/>
      <c r="AB533" s="73"/>
      <c r="AC533" s="73"/>
      <c r="AD533" s="73"/>
      <c r="AE533" s="73"/>
      <c r="AF533" s="47"/>
      <c r="AG533" s="47"/>
      <c r="AH533" s="73"/>
    </row>
    <row r="534" spans="18:34" x14ac:dyDescent="0.25">
      <c r="R534" s="73"/>
      <c r="S534" s="73"/>
      <c r="T534" s="73"/>
      <c r="U534" s="73"/>
      <c r="V534" s="73"/>
      <c r="W534" s="73"/>
      <c r="X534" s="73"/>
      <c r="Y534" s="73"/>
      <c r="Z534" s="73"/>
      <c r="AA534" s="73"/>
      <c r="AB534" s="73"/>
      <c r="AC534" s="73"/>
      <c r="AD534" s="73"/>
      <c r="AE534" s="73"/>
      <c r="AF534" s="47"/>
      <c r="AG534" s="47"/>
      <c r="AH534" s="73"/>
    </row>
    <row r="535" spans="18:34" x14ac:dyDescent="0.25">
      <c r="R535" s="73"/>
      <c r="S535" s="73"/>
      <c r="T535" s="73"/>
      <c r="U535" s="73"/>
      <c r="V535" s="73"/>
      <c r="W535" s="73"/>
      <c r="X535" s="73"/>
      <c r="Y535" s="73"/>
      <c r="Z535" s="73"/>
      <c r="AA535" s="73"/>
      <c r="AB535" s="73"/>
      <c r="AC535" s="73"/>
      <c r="AD535" s="73"/>
      <c r="AE535" s="73"/>
      <c r="AF535" s="47"/>
      <c r="AG535" s="47"/>
      <c r="AH535" s="73"/>
    </row>
    <row r="536" spans="18:34" x14ac:dyDescent="0.25">
      <c r="R536" s="73"/>
      <c r="S536" s="73"/>
      <c r="T536" s="73"/>
      <c r="U536" s="73"/>
      <c r="V536" s="73"/>
      <c r="W536" s="73"/>
      <c r="X536" s="73"/>
      <c r="Y536" s="73"/>
      <c r="Z536" s="73"/>
      <c r="AA536" s="73"/>
      <c r="AB536" s="73"/>
      <c r="AC536" s="73"/>
      <c r="AD536" s="73"/>
      <c r="AE536" s="73"/>
      <c r="AF536" s="47"/>
      <c r="AG536" s="47"/>
      <c r="AH536" s="73"/>
    </row>
    <row r="537" spans="18:34" x14ac:dyDescent="0.25">
      <c r="R537" s="73"/>
      <c r="S537" s="73"/>
      <c r="T537" s="73"/>
      <c r="U537" s="73"/>
      <c r="V537" s="73"/>
      <c r="W537" s="73"/>
      <c r="X537" s="73"/>
      <c r="Y537" s="73"/>
      <c r="Z537" s="73"/>
      <c r="AA537" s="73"/>
      <c r="AB537" s="73"/>
      <c r="AC537" s="73"/>
      <c r="AD537" s="73"/>
      <c r="AE537" s="73"/>
      <c r="AF537" s="47"/>
      <c r="AG537" s="47"/>
      <c r="AH537" s="73"/>
    </row>
    <row r="538" spans="18:34" x14ac:dyDescent="0.25">
      <c r="R538" s="73"/>
      <c r="S538" s="73"/>
      <c r="T538" s="73"/>
      <c r="U538" s="73"/>
      <c r="V538" s="73"/>
      <c r="W538" s="73"/>
      <c r="X538" s="73"/>
      <c r="Y538" s="73"/>
      <c r="Z538" s="73"/>
      <c r="AA538" s="73"/>
      <c r="AB538" s="73"/>
      <c r="AC538" s="73"/>
      <c r="AD538" s="73"/>
      <c r="AE538" s="73"/>
      <c r="AF538" s="47"/>
      <c r="AG538" s="47"/>
      <c r="AH538" s="73"/>
    </row>
    <row r="539" spans="18:34" x14ac:dyDescent="0.25">
      <c r="R539" s="73"/>
      <c r="S539" s="73"/>
      <c r="T539" s="73"/>
      <c r="U539" s="73"/>
      <c r="V539" s="73"/>
      <c r="W539" s="73"/>
      <c r="X539" s="73"/>
      <c r="Y539" s="73"/>
      <c r="Z539" s="73"/>
      <c r="AA539" s="73"/>
      <c r="AB539" s="73"/>
      <c r="AC539" s="73"/>
      <c r="AD539" s="73"/>
      <c r="AE539" s="73"/>
      <c r="AF539" s="47"/>
      <c r="AG539" s="47"/>
      <c r="AH539" s="73"/>
    </row>
    <row r="540" spans="18:34" x14ac:dyDescent="0.25">
      <c r="R540" s="73"/>
      <c r="S540" s="73"/>
      <c r="T540" s="73"/>
      <c r="U540" s="73"/>
      <c r="V540" s="73"/>
      <c r="W540" s="73"/>
      <c r="X540" s="73"/>
      <c r="Y540" s="73"/>
      <c r="Z540" s="73"/>
      <c r="AA540" s="73"/>
      <c r="AB540" s="73"/>
      <c r="AC540" s="73"/>
      <c r="AD540" s="73"/>
      <c r="AE540" s="73"/>
      <c r="AF540" s="47"/>
      <c r="AG540" s="47"/>
      <c r="AH540" s="73"/>
    </row>
    <row r="541" spans="18:34" x14ac:dyDescent="0.25">
      <c r="R541" s="73"/>
      <c r="S541" s="73"/>
      <c r="T541" s="73"/>
      <c r="U541" s="73"/>
      <c r="V541" s="73"/>
      <c r="W541" s="73"/>
      <c r="X541" s="73"/>
      <c r="Y541" s="73"/>
      <c r="Z541" s="73"/>
      <c r="AA541" s="73"/>
      <c r="AB541" s="73"/>
      <c r="AC541" s="73"/>
      <c r="AD541" s="73"/>
      <c r="AE541" s="73"/>
      <c r="AF541" s="47"/>
      <c r="AG541" s="47"/>
      <c r="AH541" s="73"/>
    </row>
    <row r="542" spans="18:34" x14ac:dyDescent="0.25">
      <c r="R542" s="73"/>
      <c r="S542" s="73"/>
      <c r="T542" s="73"/>
      <c r="U542" s="73"/>
      <c r="V542" s="73"/>
      <c r="W542" s="73"/>
      <c r="X542" s="73"/>
      <c r="Y542" s="73"/>
      <c r="Z542" s="73"/>
      <c r="AA542" s="73"/>
      <c r="AB542" s="73"/>
      <c r="AC542" s="73"/>
      <c r="AD542" s="73"/>
      <c r="AE542" s="73"/>
      <c r="AF542" s="47"/>
      <c r="AG542" s="47"/>
      <c r="AH542" s="73"/>
    </row>
    <row r="543" spans="18:34" x14ac:dyDescent="0.25">
      <c r="R543" s="73"/>
      <c r="S543" s="73"/>
      <c r="T543" s="73"/>
      <c r="U543" s="73"/>
      <c r="V543" s="73"/>
      <c r="W543" s="73"/>
      <c r="X543" s="73"/>
      <c r="Y543" s="73"/>
      <c r="Z543" s="73"/>
      <c r="AA543" s="73"/>
      <c r="AB543" s="73"/>
      <c r="AC543" s="73"/>
      <c r="AD543" s="73"/>
      <c r="AE543" s="73"/>
      <c r="AF543" s="47"/>
      <c r="AG543" s="47"/>
      <c r="AH543" s="73"/>
    </row>
    <row r="544" spans="18:34" x14ac:dyDescent="0.25">
      <c r="R544" s="73"/>
      <c r="S544" s="73"/>
      <c r="T544" s="73"/>
      <c r="U544" s="73"/>
      <c r="V544" s="73"/>
      <c r="W544" s="73"/>
      <c r="X544" s="73"/>
      <c r="Y544" s="73"/>
      <c r="Z544" s="73"/>
      <c r="AA544" s="73"/>
      <c r="AB544" s="73"/>
      <c r="AC544" s="73"/>
      <c r="AD544" s="73"/>
      <c r="AE544" s="73"/>
      <c r="AF544" s="47"/>
      <c r="AG544" s="47"/>
      <c r="AH544" s="73"/>
    </row>
    <row r="545" spans="18:34" x14ac:dyDescent="0.25">
      <c r="R545" s="73"/>
      <c r="S545" s="73"/>
      <c r="T545" s="73"/>
      <c r="U545" s="73"/>
      <c r="V545" s="73"/>
      <c r="W545" s="73"/>
      <c r="X545" s="73"/>
      <c r="Y545" s="73"/>
      <c r="Z545" s="73"/>
      <c r="AA545" s="73"/>
      <c r="AB545" s="73"/>
      <c r="AC545" s="73"/>
      <c r="AD545" s="73"/>
      <c r="AE545" s="73"/>
      <c r="AF545" s="47"/>
      <c r="AG545" s="47"/>
      <c r="AH545" s="73"/>
    </row>
    <row r="546" spans="18:34" x14ac:dyDescent="0.25">
      <c r="R546" s="73"/>
      <c r="S546" s="73"/>
      <c r="T546" s="73"/>
      <c r="U546" s="73"/>
      <c r="V546" s="73"/>
      <c r="W546" s="73"/>
      <c r="X546" s="73"/>
      <c r="Y546" s="73"/>
      <c r="Z546" s="73"/>
      <c r="AA546" s="73"/>
      <c r="AB546" s="73"/>
      <c r="AC546" s="73"/>
      <c r="AD546" s="73"/>
      <c r="AE546" s="73"/>
      <c r="AF546" s="47"/>
      <c r="AG546" s="47"/>
      <c r="AH546" s="73"/>
    </row>
    <row r="547" spans="18:34" x14ac:dyDescent="0.25">
      <c r="R547" s="73"/>
      <c r="S547" s="73"/>
      <c r="T547" s="73"/>
      <c r="U547" s="73"/>
      <c r="V547" s="73"/>
      <c r="W547" s="73"/>
      <c r="X547" s="73"/>
      <c r="Y547" s="73"/>
      <c r="Z547" s="73"/>
      <c r="AA547" s="73"/>
      <c r="AB547" s="73"/>
      <c r="AC547" s="73"/>
      <c r="AD547" s="73"/>
      <c r="AE547" s="73"/>
      <c r="AF547" s="47"/>
      <c r="AG547" s="47"/>
      <c r="AH547" s="73"/>
    </row>
    <row r="548" spans="18:34" x14ac:dyDescent="0.25">
      <c r="R548" s="73"/>
      <c r="S548" s="73"/>
      <c r="T548" s="73"/>
      <c r="U548" s="73"/>
      <c r="V548" s="73"/>
      <c r="W548" s="73"/>
      <c r="X548" s="73"/>
      <c r="Y548" s="73"/>
      <c r="Z548" s="73"/>
      <c r="AA548" s="73"/>
      <c r="AB548" s="73"/>
      <c r="AC548" s="73"/>
      <c r="AD548" s="73"/>
      <c r="AE548" s="73"/>
      <c r="AF548" s="47"/>
      <c r="AG548" s="47"/>
      <c r="AH548" s="73"/>
    </row>
    <row r="549" spans="18:34" x14ac:dyDescent="0.25">
      <c r="R549" s="73"/>
      <c r="S549" s="73"/>
      <c r="T549" s="73"/>
      <c r="U549" s="73"/>
      <c r="V549" s="73"/>
      <c r="W549" s="73"/>
      <c r="X549" s="73"/>
      <c r="Y549" s="73"/>
      <c r="Z549" s="73"/>
      <c r="AA549" s="73"/>
      <c r="AB549" s="73"/>
      <c r="AC549" s="73"/>
      <c r="AD549" s="73"/>
      <c r="AE549" s="73"/>
      <c r="AF549" s="47"/>
      <c r="AG549" s="47"/>
      <c r="AH549" s="73"/>
    </row>
    <row r="550" spans="18:34" x14ac:dyDescent="0.25">
      <c r="R550" s="73"/>
      <c r="S550" s="73"/>
      <c r="T550" s="73"/>
      <c r="U550" s="73"/>
      <c r="V550" s="73"/>
      <c r="W550" s="73"/>
      <c r="X550" s="73"/>
      <c r="Y550" s="73"/>
      <c r="Z550" s="73"/>
      <c r="AA550" s="73"/>
      <c r="AB550" s="73"/>
      <c r="AC550" s="73"/>
      <c r="AD550" s="73"/>
      <c r="AE550" s="73"/>
      <c r="AF550" s="47"/>
      <c r="AG550" s="47"/>
      <c r="AH550" s="73"/>
    </row>
    <row r="551" spans="18:34" x14ac:dyDescent="0.25">
      <c r="R551" s="73"/>
      <c r="S551" s="73"/>
      <c r="T551" s="73"/>
      <c r="U551" s="73"/>
      <c r="V551" s="73"/>
      <c r="W551" s="73"/>
      <c r="X551" s="73"/>
      <c r="Y551" s="73"/>
      <c r="Z551" s="73"/>
      <c r="AA551" s="73"/>
      <c r="AB551" s="73"/>
      <c r="AC551" s="73"/>
      <c r="AD551" s="73"/>
      <c r="AE551" s="73"/>
      <c r="AF551" s="47"/>
      <c r="AG551" s="47"/>
      <c r="AH551" s="73"/>
    </row>
    <row r="552" spans="18:34" x14ac:dyDescent="0.25">
      <c r="R552" s="73"/>
      <c r="S552" s="73"/>
      <c r="T552" s="73"/>
      <c r="U552" s="73"/>
      <c r="V552" s="73"/>
      <c r="W552" s="73"/>
      <c r="X552" s="73"/>
      <c r="Y552" s="73"/>
      <c r="Z552" s="73"/>
      <c r="AA552" s="73"/>
      <c r="AB552" s="73"/>
      <c r="AC552" s="73"/>
      <c r="AD552" s="73"/>
      <c r="AE552" s="73"/>
      <c r="AF552" s="47"/>
      <c r="AG552" s="47"/>
      <c r="AH552" s="73"/>
    </row>
    <row r="553" spans="18:34" x14ac:dyDescent="0.25">
      <c r="R553" s="73"/>
      <c r="S553" s="73"/>
      <c r="T553" s="73"/>
      <c r="U553" s="73"/>
      <c r="V553" s="73"/>
      <c r="W553" s="73"/>
      <c r="X553" s="73"/>
      <c r="Y553" s="73"/>
      <c r="Z553" s="73"/>
      <c r="AA553" s="73"/>
      <c r="AB553" s="73"/>
      <c r="AC553" s="73"/>
      <c r="AD553" s="73"/>
      <c r="AE553" s="73"/>
      <c r="AF553" s="47"/>
      <c r="AG553" s="47"/>
      <c r="AH553" s="73"/>
    </row>
    <row r="554" spans="18:34" x14ac:dyDescent="0.25">
      <c r="R554" s="73"/>
      <c r="S554" s="73"/>
      <c r="T554" s="73"/>
      <c r="U554" s="73"/>
      <c r="V554" s="73"/>
      <c r="W554" s="73"/>
      <c r="X554" s="73"/>
      <c r="Y554" s="73"/>
      <c r="Z554" s="73"/>
      <c r="AA554" s="73"/>
      <c r="AB554" s="73"/>
      <c r="AC554" s="73"/>
      <c r="AD554" s="73"/>
      <c r="AE554" s="73"/>
      <c r="AF554" s="47"/>
      <c r="AG554" s="47"/>
      <c r="AH554" s="73"/>
    </row>
    <row r="555" spans="18:34" x14ac:dyDescent="0.25">
      <c r="R555" s="73"/>
      <c r="S555" s="73"/>
      <c r="T555" s="73"/>
      <c r="U555" s="73"/>
      <c r="V555" s="73"/>
      <c r="W555" s="73"/>
      <c r="X555" s="73"/>
      <c r="Y555" s="73"/>
      <c r="Z555" s="73"/>
      <c r="AA555" s="73"/>
      <c r="AB555" s="73"/>
      <c r="AC555" s="73"/>
      <c r="AD555" s="73"/>
      <c r="AE555" s="73"/>
      <c r="AF555" s="47"/>
      <c r="AG555" s="47"/>
      <c r="AH555" s="73"/>
    </row>
    <row r="556" spans="18:34" x14ac:dyDescent="0.25">
      <c r="R556" s="73"/>
      <c r="S556" s="73"/>
      <c r="T556" s="73"/>
      <c r="U556" s="73"/>
      <c r="V556" s="73"/>
      <c r="W556" s="73"/>
      <c r="X556" s="73"/>
      <c r="Y556" s="73"/>
      <c r="Z556" s="73"/>
      <c r="AA556" s="73"/>
      <c r="AB556" s="73"/>
      <c r="AC556" s="73"/>
      <c r="AD556" s="73"/>
      <c r="AE556" s="73"/>
      <c r="AF556" s="47"/>
      <c r="AG556" s="47"/>
      <c r="AH556" s="73"/>
    </row>
    <row r="557" spans="18:34" x14ac:dyDescent="0.25">
      <c r="R557" s="73"/>
      <c r="S557" s="73"/>
      <c r="T557" s="73"/>
      <c r="U557" s="73"/>
      <c r="V557" s="73"/>
      <c r="W557" s="73"/>
      <c r="X557" s="73"/>
      <c r="Y557" s="73"/>
      <c r="Z557" s="73"/>
      <c r="AA557" s="73"/>
      <c r="AB557" s="73"/>
      <c r="AC557" s="73"/>
      <c r="AD557" s="73"/>
      <c r="AE557" s="73"/>
      <c r="AF557" s="47"/>
      <c r="AG557" s="47"/>
      <c r="AH557" s="73"/>
    </row>
    <row r="558" spans="18:34" x14ac:dyDescent="0.25">
      <c r="R558" s="73"/>
      <c r="S558" s="73"/>
      <c r="T558" s="73"/>
      <c r="U558" s="73"/>
      <c r="V558" s="73"/>
      <c r="W558" s="73"/>
      <c r="X558" s="73"/>
      <c r="Y558" s="73"/>
      <c r="Z558" s="73"/>
      <c r="AA558" s="73"/>
      <c r="AB558" s="73"/>
      <c r="AC558" s="73"/>
      <c r="AD558" s="73"/>
      <c r="AE558" s="73"/>
      <c r="AF558" s="47"/>
      <c r="AG558" s="47"/>
      <c r="AH558" s="73"/>
    </row>
    <row r="559" spans="18:34" x14ac:dyDescent="0.25">
      <c r="R559" s="73"/>
      <c r="S559" s="73"/>
      <c r="T559" s="73"/>
      <c r="U559" s="73"/>
      <c r="V559" s="73"/>
      <c r="W559" s="73"/>
      <c r="X559" s="73"/>
      <c r="Y559" s="73"/>
      <c r="Z559" s="73"/>
      <c r="AA559" s="73"/>
      <c r="AB559" s="73"/>
      <c r="AC559" s="73"/>
      <c r="AD559" s="73"/>
      <c r="AE559" s="73"/>
      <c r="AF559" s="47"/>
      <c r="AG559" s="47"/>
      <c r="AH559" s="73"/>
    </row>
    <row r="560" spans="18:34" x14ac:dyDescent="0.25">
      <c r="R560" s="73"/>
      <c r="S560" s="73"/>
      <c r="T560" s="73"/>
      <c r="U560" s="73"/>
      <c r="V560" s="73"/>
      <c r="W560" s="73"/>
      <c r="X560" s="73"/>
      <c r="Y560" s="73"/>
      <c r="Z560" s="73"/>
      <c r="AA560" s="73"/>
      <c r="AB560" s="73"/>
      <c r="AC560" s="73"/>
      <c r="AD560" s="73"/>
      <c r="AE560" s="73"/>
      <c r="AF560" s="47"/>
      <c r="AG560" s="47"/>
      <c r="AH560" s="73"/>
    </row>
    <row r="561" spans="18:34" x14ac:dyDescent="0.25">
      <c r="R561" s="73"/>
      <c r="S561" s="73"/>
      <c r="T561" s="73"/>
      <c r="U561" s="73"/>
      <c r="V561" s="73"/>
      <c r="W561" s="73"/>
      <c r="X561" s="73"/>
      <c r="Y561" s="73"/>
      <c r="Z561" s="73"/>
      <c r="AA561" s="73"/>
      <c r="AB561" s="73"/>
      <c r="AC561" s="73"/>
      <c r="AD561" s="73"/>
      <c r="AE561" s="73"/>
      <c r="AF561" s="47"/>
      <c r="AG561" s="47"/>
      <c r="AH561" s="73"/>
    </row>
    <row r="562" spans="18:34" x14ac:dyDescent="0.25">
      <c r="R562" s="73"/>
      <c r="S562" s="73"/>
      <c r="T562" s="73"/>
      <c r="U562" s="73"/>
      <c r="V562" s="73"/>
      <c r="W562" s="73"/>
      <c r="X562" s="73"/>
      <c r="Y562" s="73"/>
      <c r="Z562" s="73"/>
      <c r="AA562" s="73"/>
      <c r="AB562" s="73"/>
      <c r="AC562" s="73"/>
      <c r="AD562" s="73"/>
      <c r="AE562" s="73"/>
      <c r="AF562" s="47"/>
      <c r="AG562" s="47"/>
      <c r="AH562" s="73"/>
    </row>
    <row r="563" spans="18:34" x14ac:dyDescent="0.25">
      <c r="R563" s="73"/>
      <c r="S563" s="73"/>
      <c r="T563" s="73"/>
      <c r="U563" s="73"/>
      <c r="V563" s="73"/>
      <c r="W563" s="73"/>
      <c r="X563" s="73"/>
      <c r="Y563" s="73"/>
      <c r="Z563" s="73"/>
      <c r="AA563" s="73"/>
      <c r="AB563" s="73"/>
      <c r="AC563" s="73"/>
      <c r="AD563" s="73"/>
      <c r="AE563" s="73"/>
      <c r="AF563" s="47"/>
      <c r="AG563" s="47"/>
      <c r="AH563" s="73"/>
    </row>
    <row r="564" spans="18:34" x14ac:dyDescent="0.25">
      <c r="R564" s="73"/>
      <c r="S564" s="73"/>
      <c r="T564" s="73"/>
      <c r="U564" s="73"/>
      <c r="V564" s="73"/>
      <c r="W564" s="73"/>
      <c r="X564" s="73"/>
      <c r="Y564" s="73"/>
      <c r="Z564" s="73"/>
      <c r="AA564" s="73"/>
      <c r="AB564" s="73"/>
      <c r="AC564" s="73"/>
      <c r="AD564" s="73"/>
      <c r="AE564" s="73"/>
      <c r="AF564" s="47"/>
      <c r="AG564" s="47"/>
      <c r="AH564" s="73"/>
    </row>
    <row r="565" spans="18:34" x14ac:dyDescent="0.25">
      <c r="R565" s="73"/>
      <c r="S565" s="73"/>
      <c r="T565" s="73"/>
      <c r="U565" s="73"/>
      <c r="V565" s="73"/>
      <c r="W565" s="73"/>
      <c r="X565" s="73"/>
      <c r="Y565" s="73"/>
      <c r="Z565" s="73"/>
      <c r="AA565" s="73"/>
      <c r="AB565" s="73"/>
      <c r="AC565" s="73"/>
      <c r="AD565" s="73"/>
      <c r="AE565" s="73"/>
      <c r="AF565" s="47"/>
      <c r="AG565" s="47"/>
      <c r="AH565" s="73"/>
    </row>
    <row r="566" spans="18:34" x14ac:dyDescent="0.25">
      <c r="R566" s="73"/>
      <c r="S566" s="73"/>
      <c r="T566" s="73"/>
      <c r="U566" s="73"/>
      <c r="V566" s="73"/>
      <c r="W566" s="73"/>
      <c r="X566" s="73"/>
      <c r="Y566" s="73"/>
      <c r="Z566" s="73"/>
      <c r="AA566" s="73"/>
      <c r="AB566" s="73"/>
      <c r="AC566" s="73"/>
      <c r="AD566" s="73"/>
      <c r="AE566" s="73"/>
      <c r="AF566" s="47"/>
      <c r="AG566" s="47"/>
      <c r="AH566" s="73"/>
    </row>
    <row r="567" spans="18:34" x14ac:dyDescent="0.25">
      <c r="R567" s="73"/>
      <c r="S567" s="73"/>
      <c r="T567" s="73"/>
      <c r="U567" s="73"/>
      <c r="V567" s="73"/>
      <c r="W567" s="73"/>
      <c r="X567" s="73"/>
      <c r="Y567" s="73"/>
      <c r="Z567" s="73"/>
      <c r="AA567" s="73"/>
      <c r="AB567" s="73"/>
      <c r="AC567" s="73"/>
      <c r="AD567" s="73"/>
      <c r="AE567" s="73"/>
      <c r="AF567" s="47"/>
      <c r="AG567" s="47"/>
      <c r="AH567" s="73"/>
    </row>
    <row r="568" spans="18:34" x14ac:dyDescent="0.25">
      <c r="R568" s="73"/>
      <c r="S568" s="73"/>
      <c r="T568" s="73"/>
      <c r="U568" s="73"/>
      <c r="V568" s="73"/>
      <c r="W568" s="73"/>
      <c r="X568" s="73"/>
      <c r="Y568" s="73"/>
      <c r="Z568" s="73"/>
      <c r="AA568" s="73"/>
      <c r="AB568" s="73"/>
      <c r="AC568" s="73"/>
      <c r="AD568" s="73"/>
      <c r="AE568" s="73"/>
      <c r="AF568" s="47"/>
      <c r="AG568" s="47"/>
      <c r="AH568" s="73"/>
    </row>
    <row r="569" spans="18:34" x14ac:dyDescent="0.25">
      <c r="R569" s="73"/>
      <c r="S569" s="73"/>
      <c r="T569" s="73"/>
      <c r="U569" s="73"/>
      <c r="V569" s="73"/>
      <c r="W569" s="73"/>
      <c r="X569" s="73"/>
      <c r="Y569" s="73"/>
      <c r="Z569" s="73"/>
      <c r="AA569" s="73"/>
      <c r="AB569" s="73"/>
      <c r="AC569" s="73"/>
      <c r="AD569" s="73"/>
      <c r="AE569" s="73"/>
      <c r="AF569" s="47"/>
      <c r="AG569" s="47"/>
      <c r="AH569" s="73"/>
    </row>
    <row r="570" spans="18:34" x14ac:dyDescent="0.25">
      <c r="R570" s="73"/>
      <c r="S570" s="73"/>
      <c r="T570" s="73"/>
      <c r="U570" s="73"/>
      <c r="V570" s="73"/>
      <c r="W570" s="73"/>
      <c r="X570" s="73"/>
      <c r="Y570" s="73"/>
      <c r="Z570" s="73"/>
      <c r="AA570" s="73"/>
      <c r="AB570" s="73"/>
      <c r="AC570" s="73"/>
      <c r="AD570" s="73"/>
      <c r="AE570" s="73"/>
      <c r="AF570" s="47"/>
      <c r="AG570" s="47"/>
      <c r="AH570" s="73"/>
    </row>
    <row r="571" spans="18:34" x14ac:dyDescent="0.25">
      <c r="R571" s="73"/>
      <c r="S571" s="73"/>
      <c r="T571" s="73"/>
      <c r="U571" s="73"/>
      <c r="V571" s="73"/>
      <c r="W571" s="73"/>
      <c r="X571" s="73"/>
      <c r="Y571" s="73"/>
      <c r="Z571" s="73"/>
      <c r="AA571" s="73"/>
      <c r="AB571" s="73"/>
      <c r="AC571" s="73"/>
      <c r="AD571" s="73"/>
      <c r="AE571" s="73"/>
      <c r="AF571" s="47"/>
      <c r="AG571" s="47"/>
      <c r="AH571" s="73"/>
    </row>
    <row r="572" spans="18:34" x14ac:dyDescent="0.25">
      <c r="R572" s="73"/>
      <c r="S572" s="73"/>
      <c r="T572" s="73"/>
      <c r="U572" s="73"/>
      <c r="V572" s="73"/>
      <c r="W572" s="73"/>
      <c r="X572" s="73"/>
      <c r="Y572" s="73"/>
      <c r="Z572" s="73"/>
      <c r="AA572" s="73"/>
      <c r="AB572" s="73"/>
      <c r="AC572" s="73"/>
      <c r="AD572" s="73"/>
      <c r="AE572" s="73"/>
      <c r="AF572" s="47"/>
      <c r="AG572" s="47"/>
      <c r="AH572" s="73"/>
    </row>
    <row r="573" spans="18:34" x14ac:dyDescent="0.25">
      <c r="R573" s="73"/>
      <c r="S573" s="73"/>
      <c r="T573" s="73"/>
      <c r="U573" s="73"/>
      <c r="V573" s="73"/>
      <c r="W573" s="73"/>
      <c r="X573" s="73"/>
      <c r="Y573" s="73"/>
      <c r="Z573" s="73"/>
      <c r="AA573" s="73"/>
      <c r="AB573" s="73"/>
      <c r="AC573" s="73"/>
      <c r="AD573" s="73"/>
      <c r="AE573" s="73"/>
      <c r="AF573" s="47"/>
      <c r="AG573" s="47"/>
      <c r="AH573" s="73"/>
    </row>
    <row r="574" spans="18:34" x14ac:dyDescent="0.25">
      <c r="R574" s="73"/>
      <c r="S574" s="73"/>
      <c r="T574" s="73"/>
      <c r="U574" s="73"/>
      <c r="V574" s="73"/>
      <c r="W574" s="73"/>
      <c r="X574" s="73"/>
      <c r="Y574" s="73"/>
      <c r="Z574" s="73"/>
      <c r="AA574" s="73"/>
      <c r="AB574" s="73"/>
      <c r="AC574" s="73"/>
      <c r="AD574" s="73"/>
      <c r="AE574" s="73"/>
      <c r="AF574" s="47"/>
      <c r="AG574" s="47"/>
      <c r="AH574" s="73"/>
    </row>
    <row r="575" spans="18:34" x14ac:dyDescent="0.25">
      <c r="R575" s="73"/>
      <c r="S575" s="73"/>
      <c r="T575" s="73"/>
      <c r="U575" s="73"/>
      <c r="V575" s="73"/>
      <c r="W575" s="73"/>
      <c r="X575" s="73"/>
      <c r="Y575" s="73"/>
      <c r="Z575" s="73"/>
      <c r="AA575" s="73"/>
      <c r="AB575" s="73"/>
      <c r="AC575" s="73"/>
      <c r="AD575" s="73"/>
      <c r="AE575" s="73"/>
      <c r="AF575" s="47"/>
      <c r="AG575" s="47"/>
      <c r="AH575" s="73"/>
    </row>
    <row r="576" spans="18:34" x14ac:dyDescent="0.25">
      <c r="R576" s="73"/>
      <c r="S576" s="73"/>
      <c r="T576" s="73"/>
      <c r="U576" s="73"/>
      <c r="V576" s="73"/>
      <c r="W576" s="73"/>
      <c r="X576" s="73"/>
      <c r="Y576" s="73"/>
      <c r="Z576" s="73"/>
      <c r="AA576" s="73"/>
      <c r="AB576" s="73"/>
      <c r="AC576" s="73"/>
      <c r="AD576" s="73"/>
      <c r="AE576" s="73"/>
      <c r="AF576" s="47"/>
      <c r="AG576" s="47"/>
      <c r="AH576" s="73"/>
    </row>
    <row r="577" spans="18:34" x14ac:dyDescent="0.25">
      <c r="R577" s="73"/>
      <c r="S577" s="73"/>
      <c r="T577" s="73"/>
      <c r="U577" s="73"/>
      <c r="V577" s="73"/>
      <c r="W577" s="73"/>
      <c r="X577" s="73"/>
      <c r="Y577" s="73"/>
      <c r="Z577" s="73"/>
      <c r="AA577" s="73"/>
      <c r="AB577" s="73"/>
      <c r="AC577" s="73"/>
      <c r="AD577" s="73"/>
      <c r="AE577" s="73"/>
      <c r="AF577" s="47"/>
      <c r="AG577" s="47"/>
      <c r="AH577" s="73"/>
    </row>
    <row r="578" spans="18:34" x14ac:dyDescent="0.25">
      <c r="R578" s="73"/>
      <c r="S578" s="73"/>
      <c r="T578" s="73"/>
      <c r="U578" s="73"/>
      <c r="V578" s="73"/>
      <c r="W578" s="73"/>
      <c r="X578" s="73"/>
      <c r="Y578" s="73"/>
      <c r="Z578" s="73"/>
      <c r="AA578" s="73"/>
      <c r="AB578" s="73"/>
      <c r="AC578" s="73"/>
      <c r="AD578" s="73"/>
      <c r="AE578" s="73"/>
      <c r="AF578" s="47"/>
      <c r="AG578" s="47"/>
      <c r="AH578" s="73"/>
    </row>
    <row r="579" spans="18:34" x14ac:dyDescent="0.25">
      <c r="R579" s="73"/>
      <c r="S579" s="73"/>
      <c r="T579" s="73"/>
      <c r="U579" s="73"/>
      <c r="V579" s="73"/>
      <c r="W579" s="73"/>
      <c r="X579" s="73"/>
      <c r="Y579" s="73"/>
      <c r="Z579" s="73"/>
      <c r="AA579" s="73"/>
      <c r="AB579" s="73"/>
      <c r="AC579" s="73"/>
      <c r="AD579" s="73"/>
      <c r="AE579" s="73"/>
      <c r="AF579" s="47"/>
      <c r="AG579" s="47"/>
      <c r="AH579" s="73"/>
    </row>
    <row r="580" spans="18:34" x14ac:dyDescent="0.25">
      <c r="R580" s="73"/>
      <c r="S580" s="73"/>
      <c r="T580" s="73"/>
      <c r="U580" s="73"/>
      <c r="V580" s="73"/>
      <c r="W580" s="73"/>
      <c r="X580" s="73"/>
      <c r="Y580" s="73"/>
      <c r="Z580" s="73"/>
      <c r="AA580" s="73"/>
      <c r="AB580" s="73"/>
      <c r="AC580" s="73"/>
      <c r="AD580" s="73"/>
      <c r="AE580" s="73"/>
      <c r="AF580" s="47"/>
      <c r="AG580" s="47"/>
      <c r="AH580" s="73"/>
    </row>
    <row r="581" spans="18:34" x14ac:dyDescent="0.25">
      <c r="R581" s="73"/>
      <c r="S581" s="73"/>
      <c r="T581" s="73"/>
      <c r="U581" s="73"/>
      <c r="V581" s="73"/>
      <c r="W581" s="73"/>
      <c r="X581" s="73"/>
      <c r="Y581" s="73"/>
      <c r="Z581" s="73"/>
      <c r="AA581" s="73"/>
      <c r="AB581" s="73"/>
      <c r="AC581" s="73"/>
      <c r="AD581" s="73"/>
      <c r="AE581" s="73"/>
      <c r="AF581" s="47"/>
      <c r="AG581" s="47"/>
      <c r="AH581" s="73"/>
    </row>
    <row r="582" spans="18:34" x14ac:dyDescent="0.25">
      <c r="R582" s="73"/>
      <c r="S582" s="73"/>
      <c r="T582" s="73"/>
      <c r="U582" s="73"/>
      <c r="V582" s="73"/>
      <c r="W582" s="73"/>
      <c r="X582" s="73"/>
      <c r="Y582" s="73"/>
      <c r="Z582" s="73"/>
      <c r="AA582" s="73"/>
      <c r="AB582" s="73"/>
      <c r="AC582" s="73"/>
      <c r="AD582" s="73"/>
      <c r="AE582" s="73"/>
      <c r="AF582" s="47"/>
      <c r="AG582" s="47"/>
      <c r="AH582" s="73"/>
    </row>
    <row r="583" spans="18:34" x14ac:dyDescent="0.25">
      <c r="R583" s="73"/>
      <c r="S583" s="73"/>
      <c r="T583" s="73"/>
      <c r="U583" s="73"/>
      <c r="V583" s="73"/>
      <c r="W583" s="73"/>
      <c r="X583" s="73"/>
      <c r="Y583" s="73"/>
      <c r="Z583" s="73"/>
      <c r="AA583" s="73"/>
      <c r="AB583" s="73"/>
      <c r="AC583" s="73"/>
      <c r="AD583" s="73"/>
      <c r="AE583" s="73"/>
      <c r="AF583" s="47"/>
      <c r="AG583" s="47"/>
      <c r="AH583" s="73"/>
    </row>
    <row r="584" spans="18:34" x14ac:dyDescent="0.25">
      <c r="R584" s="73"/>
      <c r="S584" s="73"/>
      <c r="T584" s="73"/>
      <c r="U584" s="73"/>
      <c r="V584" s="73"/>
      <c r="W584" s="73"/>
      <c r="X584" s="73"/>
      <c r="Y584" s="73"/>
      <c r="Z584" s="73"/>
      <c r="AA584" s="73"/>
      <c r="AB584" s="73"/>
      <c r="AC584" s="73"/>
      <c r="AD584" s="73"/>
      <c r="AE584" s="73"/>
      <c r="AF584" s="47"/>
      <c r="AG584" s="47"/>
      <c r="AH584" s="73"/>
    </row>
    <row r="585" spans="18:34" x14ac:dyDescent="0.25">
      <c r="R585" s="73"/>
      <c r="S585" s="73"/>
      <c r="T585" s="73"/>
      <c r="U585" s="73"/>
      <c r="V585" s="73"/>
      <c r="W585" s="73"/>
      <c r="X585" s="73"/>
      <c r="Y585" s="73"/>
      <c r="Z585" s="73"/>
      <c r="AA585" s="73"/>
      <c r="AB585" s="73"/>
      <c r="AC585" s="73"/>
      <c r="AD585" s="73"/>
      <c r="AE585" s="73"/>
      <c r="AF585" s="47"/>
      <c r="AG585" s="47"/>
      <c r="AH585" s="73"/>
    </row>
    <row r="586" spans="18:34" x14ac:dyDescent="0.25">
      <c r="R586" s="73"/>
      <c r="S586" s="73"/>
      <c r="T586" s="73"/>
      <c r="U586" s="73"/>
      <c r="V586" s="73"/>
      <c r="W586" s="73"/>
      <c r="X586" s="73"/>
      <c r="Y586" s="73"/>
      <c r="Z586" s="73"/>
      <c r="AA586" s="73"/>
      <c r="AB586" s="73"/>
      <c r="AC586" s="73"/>
      <c r="AD586" s="73"/>
      <c r="AE586" s="73"/>
      <c r="AF586" s="47"/>
      <c r="AG586" s="47"/>
      <c r="AH586" s="73"/>
    </row>
    <row r="587" spans="18:34" x14ac:dyDescent="0.25">
      <c r="R587" s="73"/>
      <c r="S587" s="73"/>
      <c r="T587" s="73"/>
      <c r="U587" s="73"/>
      <c r="V587" s="73"/>
      <c r="W587" s="73"/>
      <c r="X587" s="73"/>
      <c r="Y587" s="73"/>
      <c r="Z587" s="73"/>
      <c r="AA587" s="73"/>
      <c r="AB587" s="73"/>
      <c r="AC587" s="73"/>
      <c r="AD587" s="73"/>
      <c r="AE587" s="73"/>
      <c r="AF587" s="47"/>
      <c r="AG587" s="47"/>
      <c r="AH587" s="73"/>
    </row>
    <row r="588" spans="18:34" x14ac:dyDescent="0.25">
      <c r="R588" s="73"/>
      <c r="S588" s="73"/>
      <c r="T588" s="73"/>
      <c r="U588" s="73"/>
      <c r="V588" s="73"/>
      <c r="W588" s="73"/>
      <c r="X588" s="73"/>
      <c r="Y588" s="73"/>
      <c r="Z588" s="73"/>
      <c r="AA588" s="73"/>
      <c r="AB588" s="73"/>
      <c r="AC588" s="73"/>
      <c r="AD588" s="73"/>
      <c r="AE588" s="73"/>
      <c r="AF588" s="47"/>
      <c r="AG588" s="47"/>
      <c r="AH588" s="73"/>
    </row>
    <row r="589" spans="18:34" x14ac:dyDescent="0.25">
      <c r="R589" s="73"/>
      <c r="S589" s="73"/>
      <c r="T589" s="73"/>
      <c r="U589" s="73"/>
      <c r="V589" s="73"/>
      <c r="W589" s="73"/>
      <c r="X589" s="73"/>
      <c r="Y589" s="73"/>
      <c r="Z589" s="73"/>
      <c r="AA589" s="73"/>
      <c r="AB589" s="73"/>
      <c r="AC589" s="73"/>
      <c r="AD589" s="73"/>
      <c r="AE589" s="73"/>
      <c r="AF589" s="47"/>
      <c r="AG589" s="47"/>
      <c r="AH589" s="73"/>
    </row>
    <row r="590" spans="18:34" x14ac:dyDescent="0.25">
      <c r="R590" s="73"/>
      <c r="S590" s="73"/>
      <c r="T590" s="73"/>
      <c r="U590" s="73"/>
      <c r="V590" s="73"/>
      <c r="W590" s="73"/>
      <c r="X590" s="73"/>
      <c r="Y590" s="73"/>
      <c r="Z590" s="73"/>
      <c r="AA590" s="73"/>
      <c r="AB590" s="73"/>
      <c r="AC590" s="73"/>
      <c r="AD590" s="73"/>
      <c r="AE590" s="73"/>
      <c r="AF590" s="47"/>
      <c r="AG590" s="47"/>
      <c r="AH590" s="73"/>
    </row>
    <row r="591" spans="18:34" x14ac:dyDescent="0.25">
      <c r="R591" s="73"/>
      <c r="S591" s="73"/>
      <c r="T591" s="73"/>
      <c r="U591" s="73"/>
      <c r="V591" s="73"/>
      <c r="W591" s="73"/>
      <c r="X591" s="73"/>
      <c r="Y591" s="73"/>
      <c r="Z591" s="73"/>
      <c r="AA591" s="73"/>
      <c r="AB591" s="73"/>
      <c r="AC591" s="73"/>
      <c r="AD591" s="73"/>
      <c r="AE591" s="73"/>
      <c r="AF591" s="47"/>
      <c r="AG591" s="47"/>
      <c r="AH591" s="73"/>
    </row>
    <row r="592" spans="18:34" x14ac:dyDescent="0.25">
      <c r="R592" s="73"/>
      <c r="S592" s="73"/>
      <c r="T592" s="73"/>
      <c r="U592" s="73"/>
      <c r="V592" s="73"/>
      <c r="W592" s="73"/>
      <c r="X592" s="73"/>
      <c r="Y592" s="73"/>
      <c r="Z592" s="73"/>
      <c r="AA592" s="73"/>
      <c r="AB592" s="73"/>
      <c r="AC592" s="73"/>
      <c r="AD592" s="73"/>
      <c r="AE592" s="73"/>
      <c r="AF592" s="47"/>
      <c r="AG592" s="47"/>
      <c r="AH592" s="73"/>
    </row>
    <row r="593" spans="18:34" x14ac:dyDescent="0.25">
      <c r="R593" s="73"/>
      <c r="S593" s="73"/>
      <c r="T593" s="73"/>
      <c r="U593" s="73"/>
      <c r="V593" s="73"/>
      <c r="W593" s="73"/>
      <c r="X593" s="73"/>
      <c r="Y593" s="73"/>
      <c r="Z593" s="73"/>
      <c r="AA593" s="73"/>
      <c r="AB593" s="73"/>
      <c r="AC593" s="73"/>
      <c r="AD593" s="73"/>
      <c r="AE593" s="73"/>
      <c r="AF593" s="47"/>
      <c r="AG593" s="47"/>
      <c r="AH593" s="73"/>
    </row>
    <row r="594" spans="18:34" x14ac:dyDescent="0.25">
      <c r="R594" s="73"/>
      <c r="S594" s="73"/>
      <c r="T594" s="73"/>
      <c r="U594" s="73"/>
      <c r="V594" s="73"/>
      <c r="W594" s="73"/>
      <c r="X594" s="73"/>
      <c r="Y594" s="73"/>
      <c r="Z594" s="73"/>
      <c r="AA594" s="73"/>
      <c r="AB594" s="73"/>
      <c r="AC594" s="73"/>
      <c r="AD594" s="73"/>
      <c r="AE594" s="73"/>
      <c r="AF594" s="47"/>
      <c r="AG594" s="47"/>
      <c r="AH594" s="73"/>
    </row>
    <row r="595" spans="18:34" x14ac:dyDescent="0.25">
      <c r="R595" s="73"/>
      <c r="S595" s="73"/>
      <c r="T595" s="73"/>
      <c r="U595" s="73"/>
      <c r="V595" s="73"/>
      <c r="W595" s="73"/>
      <c r="X595" s="73"/>
      <c r="Y595" s="73"/>
      <c r="Z595" s="73"/>
      <c r="AA595" s="73"/>
      <c r="AB595" s="73"/>
      <c r="AC595" s="73"/>
      <c r="AD595" s="73"/>
      <c r="AE595" s="73"/>
      <c r="AF595" s="47"/>
      <c r="AG595" s="47"/>
      <c r="AH595" s="73"/>
    </row>
    <row r="596" spans="18:34" x14ac:dyDescent="0.25">
      <c r="R596" s="73"/>
      <c r="S596" s="73"/>
      <c r="T596" s="73"/>
      <c r="U596" s="73"/>
      <c r="V596" s="73"/>
      <c r="W596" s="73"/>
      <c r="X596" s="73"/>
      <c r="Y596" s="73"/>
      <c r="Z596" s="73"/>
      <c r="AA596" s="73"/>
      <c r="AB596" s="73"/>
      <c r="AC596" s="73"/>
      <c r="AD596" s="73"/>
      <c r="AE596" s="73"/>
      <c r="AF596" s="47"/>
      <c r="AG596" s="47"/>
      <c r="AH596" s="73"/>
    </row>
    <row r="597" spans="18:34" x14ac:dyDescent="0.25">
      <c r="R597" s="73"/>
      <c r="S597" s="73"/>
      <c r="T597" s="73"/>
      <c r="U597" s="73"/>
      <c r="V597" s="73"/>
      <c r="W597" s="73"/>
      <c r="X597" s="73"/>
      <c r="Y597" s="73"/>
      <c r="Z597" s="73"/>
      <c r="AA597" s="73"/>
      <c r="AB597" s="73"/>
      <c r="AC597" s="73"/>
      <c r="AD597" s="73"/>
      <c r="AE597" s="73"/>
      <c r="AF597" s="47"/>
      <c r="AG597" s="47"/>
      <c r="AH597" s="73"/>
    </row>
    <row r="598" spans="18:34" x14ac:dyDescent="0.25">
      <c r="R598" s="73"/>
      <c r="S598" s="73"/>
      <c r="T598" s="73"/>
      <c r="U598" s="73"/>
      <c r="V598" s="73"/>
      <c r="W598" s="73"/>
      <c r="X598" s="73"/>
      <c r="Y598" s="73"/>
      <c r="Z598" s="73"/>
      <c r="AA598" s="73"/>
      <c r="AB598" s="73"/>
      <c r="AC598" s="73"/>
      <c r="AD598" s="73"/>
      <c r="AE598" s="73"/>
      <c r="AF598" s="47"/>
      <c r="AG598" s="47"/>
      <c r="AH598" s="73"/>
    </row>
    <row r="599" spans="18:34" x14ac:dyDescent="0.25">
      <c r="R599" s="73"/>
      <c r="S599" s="73"/>
      <c r="T599" s="73"/>
      <c r="U599" s="73"/>
      <c r="V599" s="73"/>
      <c r="W599" s="73"/>
      <c r="X599" s="73"/>
      <c r="Y599" s="73"/>
      <c r="Z599" s="73"/>
      <c r="AA599" s="73"/>
      <c r="AB599" s="73"/>
      <c r="AC599" s="73"/>
      <c r="AD599" s="73"/>
      <c r="AE599" s="73"/>
      <c r="AF599" s="47"/>
      <c r="AG599" s="47"/>
      <c r="AH599" s="73"/>
    </row>
    <row r="600" spans="18:34" x14ac:dyDescent="0.25">
      <c r="R600" s="73"/>
      <c r="S600" s="73"/>
      <c r="T600" s="73"/>
      <c r="U600" s="73"/>
      <c r="V600" s="73"/>
      <c r="W600" s="73"/>
      <c r="X600" s="73"/>
      <c r="Y600" s="73"/>
      <c r="Z600" s="73"/>
      <c r="AA600" s="73"/>
      <c r="AB600" s="73"/>
      <c r="AC600" s="73"/>
      <c r="AD600" s="73"/>
      <c r="AE600" s="73"/>
      <c r="AF600" s="47"/>
      <c r="AG600" s="47"/>
      <c r="AH600" s="73"/>
    </row>
    <row r="601" spans="18:34" x14ac:dyDescent="0.25">
      <c r="R601" s="73"/>
      <c r="S601" s="73"/>
      <c r="T601" s="73"/>
      <c r="U601" s="73"/>
      <c r="V601" s="73"/>
      <c r="W601" s="73"/>
      <c r="X601" s="73"/>
      <c r="Y601" s="73"/>
      <c r="Z601" s="73"/>
      <c r="AA601" s="73"/>
      <c r="AB601" s="73"/>
      <c r="AC601" s="73"/>
      <c r="AD601" s="73"/>
      <c r="AE601" s="73"/>
      <c r="AF601" s="47"/>
      <c r="AG601" s="47"/>
      <c r="AH601" s="73"/>
    </row>
    <row r="602" spans="18:34" x14ac:dyDescent="0.25">
      <c r="R602" s="73"/>
      <c r="S602" s="73"/>
      <c r="T602" s="73"/>
      <c r="U602" s="73"/>
      <c r="V602" s="73"/>
      <c r="W602" s="73"/>
      <c r="X602" s="73"/>
      <c r="Y602" s="73"/>
      <c r="Z602" s="73"/>
      <c r="AA602" s="73"/>
      <c r="AB602" s="73"/>
      <c r="AC602" s="73"/>
      <c r="AD602" s="73"/>
      <c r="AE602" s="73"/>
      <c r="AF602" s="47"/>
      <c r="AG602" s="47"/>
      <c r="AH602" s="73"/>
    </row>
    <row r="603" spans="18:34" x14ac:dyDescent="0.25">
      <c r="R603" s="73"/>
      <c r="S603" s="73"/>
      <c r="T603" s="73"/>
      <c r="U603" s="73"/>
      <c r="V603" s="73"/>
      <c r="W603" s="73"/>
      <c r="X603" s="73"/>
      <c r="Y603" s="73"/>
      <c r="Z603" s="73"/>
      <c r="AA603" s="73"/>
      <c r="AB603" s="73"/>
      <c r="AC603" s="73"/>
      <c r="AD603" s="73"/>
      <c r="AE603" s="73"/>
      <c r="AF603" s="47"/>
      <c r="AG603" s="47"/>
      <c r="AH603" s="73"/>
    </row>
    <row r="604" spans="18:34" x14ac:dyDescent="0.25">
      <c r="R604" s="73"/>
      <c r="S604" s="73"/>
      <c r="T604" s="73"/>
      <c r="U604" s="73"/>
      <c r="V604" s="73"/>
      <c r="W604" s="73"/>
      <c r="X604" s="73"/>
      <c r="Y604" s="73"/>
      <c r="Z604" s="73"/>
      <c r="AA604" s="73"/>
      <c r="AB604" s="73"/>
      <c r="AC604" s="73"/>
      <c r="AD604" s="73"/>
      <c r="AE604" s="73"/>
      <c r="AF604" s="47"/>
      <c r="AG604" s="47"/>
      <c r="AH604" s="73"/>
    </row>
    <row r="605" spans="18:34" x14ac:dyDescent="0.25">
      <c r="R605" s="73"/>
      <c r="S605" s="73"/>
      <c r="T605" s="73"/>
      <c r="U605" s="73"/>
      <c r="V605" s="73"/>
      <c r="W605" s="73"/>
      <c r="X605" s="73"/>
      <c r="Y605" s="73"/>
      <c r="Z605" s="73"/>
      <c r="AA605" s="73"/>
      <c r="AB605" s="73"/>
      <c r="AC605" s="73"/>
      <c r="AD605" s="73"/>
      <c r="AE605" s="73"/>
      <c r="AF605" s="47"/>
      <c r="AG605" s="47"/>
      <c r="AH605" s="73"/>
    </row>
    <row r="606" spans="18:34" x14ac:dyDescent="0.25">
      <c r="R606" s="73"/>
      <c r="S606" s="73"/>
      <c r="T606" s="73"/>
      <c r="U606" s="73"/>
      <c r="V606" s="73"/>
      <c r="W606" s="73"/>
      <c r="X606" s="73"/>
      <c r="Y606" s="73"/>
      <c r="Z606" s="73"/>
      <c r="AA606" s="73"/>
      <c r="AB606" s="73"/>
      <c r="AC606" s="73"/>
      <c r="AD606" s="73"/>
      <c r="AE606" s="73"/>
      <c r="AF606" s="47"/>
      <c r="AG606" s="47"/>
      <c r="AH606" s="73"/>
    </row>
    <row r="607" spans="18:34" x14ac:dyDescent="0.25">
      <c r="R607" s="73"/>
      <c r="S607" s="73"/>
      <c r="T607" s="73"/>
      <c r="U607" s="73"/>
      <c r="V607" s="73"/>
      <c r="W607" s="73"/>
      <c r="X607" s="73"/>
      <c r="Y607" s="73"/>
      <c r="Z607" s="73"/>
      <c r="AA607" s="73"/>
      <c r="AB607" s="73"/>
      <c r="AC607" s="73"/>
      <c r="AD607" s="73"/>
      <c r="AE607" s="73"/>
      <c r="AF607" s="47"/>
      <c r="AG607" s="47"/>
      <c r="AH607" s="73"/>
    </row>
    <row r="608" spans="18:34" x14ac:dyDescent="0.25">
      <c r="R608" s="73"/>
      <c r="S608" s="73"/>
      <c r="T608" s="73"/>
      <c r="U608" s="73"/>
      <c r="V608" s="73"/>
      <c r="W608" s="73"/>
      <c r="X608" s="73"/>
      <c r="Y608" s="73"/>
      <c r="Z608" s="73"/>
      <c r="AA608" s="73"/>
      <c r="AB608" s="73"/>
      <c r="AC608" s="73"/>
      <c r="AD608" s="73"/>
      <c r="AE608" s="73"/>
      <c r="AF608" s="47"/>
      <c r="AG608" s="47"/>
      <c r="AH608" s="73"/>
    </row>
    <row r="609" spans="18:34" x14ac:dyDescent="0.25">
      <c r="R609" s="73"/>
      <c r="S609" s="73"/>
      <c r="T609" s="73"/>
      <c r="U609" s="73"/>
      <c r="V609" s="73"/>
      <c r="W609" s="73"/>
      <c r="X609" s="73"/>
      <c r="Y609" s="73"/>
      <c r="Z609" s="73"/>
      <c r="AA609" s="73"/>
      <c r="AB609" s="73"/>
      <c r="AC609" s="73"/>
      <c r="AD609" s="73"/>
      <c r="AE609" s="73"/>
      <c r="AF609" s="47"/>
      <c r="AG609" s="47"/>
      <c r="AH609" s="73"/>
    </row>
    <row r="610" spans="18:34" x14ac:dyDescent="0.25">
      <c r="R610" s="73"/>
      <c r="S610" s="73"/>
      <c r="T610" s="73"/>
      <c r="U610" s="73"/>
      <c r="V610" s="73"/>
      <c r="W610" s="73"/>
      <c r="X610" s="73"/>
      <c r="Y610" s="73"/>
      <c r="Z610" s="73"/>
      <c r="AA610" s="73"/>
      <c r="AB610" s="73"/>
      <c r="AC610" s="73"/>
      <c r="AD610" s="73"/>
      <c r="AE610" s="73"/>
      <c r="AF610" s="47"/>
      <c r="AG610" s="47"/>
      <c r="AH610" s="73"/>
    </row>
    <row r="611" spans="18:34" x14ac:dyDescent="0.25">
      <c r="R611" s="73"/>
      <c r="S611" s="73"/>
      <c r="T611" s="73"/>
      <c r="U611" s="73"/>
      <c r="V611" s="73"/>
      <c r="W611" s="73"/>
      <c r="X611" s="73"/>
      <c r="Y611" s="73"/>
      <c r="Z611" s="73"/>
      <c r="AA611" s="73"/>
      <c r="AB611" s="73"/>
      <c r="AC611" s="73"/>
      <c r="AD611" s="73"/>
      <c r="AE611" s="73"/>
      <c r="AF611" s="47"/>
      <c r="AG611" s="47"/>
      <c r="AH611" s="73"/>
    </row>
    <row r="612" spans="18:34" x14ac:dyDescent="0.25">
      <c r="R612" s="73"/>
      <c r="S612" s="73"/>
      <c r="T612" s="73"/>
      <c r="U612" s="73"/>
      <c r="V612" s="73"/>
      <c r="W612" s="73"/>
      <c r="X612" s="73"/>
      <c r="Y612" s="73"/>
      <c r="Z612" s="73"/>
      <c r="AA612" s="73"/>
      <c r="AB612" s="73"/>
      <c r="AC612" s="73"/>
      <c r="AD612" s="73"/>
      <c r="AE612" s="73"/>
      <c r="AF612" s="47"/>
      <c r="AG612" s="47"/>
      <c r="AH612" s="73"/>
    </row>
    <row r="613" spans="18:34" x14ac:dyDescent="0.25">
      <c r="R613" s="73"/>
      <c r="S613" s="73"/>
      <c r="T613" s="73"/>
      <c r="U613" s="73"/>
      <c r="V613" s="73"/>
      <c r="W613" s="73"/>
      <c r="X613" s="73"/>
      <c r="Y613" s="73"/>
      <c r="Z613" s="73"/>
      <c r="AA613" s="73"/>
      <c r="AB613" s="73"/>
      <c r="AC613" s="73"/>
      <c r="AD613" s="73"/>
      <c r="AE613" s="73"/>
      <c r="AF613" s="47"/>
      <c r="AG613" s="47"/>
      <c r="AH613" s="73"/>
    </row>
    <row r="614" spans="18:34" x14ac:dyDescent="0.25">
      <c r="R614" s="73"/>
      <c r="S614" s="73"/>
      <c r="T614" s="73"/>
      <c r="U614" s="73"/>
      <c r="V614" s="73"/>
      <c r="W614" s="73"/>
      <c r="X614" s="73"/>
      <c r="Y614" s="73"/>
      <c r="Z614" s="73"/>
      <c r="AA614" s="73"/>
      <c r="AB614" s="73"/>
      <c r="AC614" s="73"/>
      <c r="AD614" s="73"/>
      <c r="AE614" s="73"/>
      <c r="AF614" s="47"/>
      <c r="AG614" s="47"/>
      <c r="AH614" s="73"/>
    </row>
    <row r="615" spans="18:34" x14ac:dyDescent="0.25">
      <c r="R615" s="73"/>
      <c r="S615" s="73"/>
      <c r="T615" s="73"/>
      <c r="U615" s="73"/>
      <c r="V615" s="73"/>
      <c r="W615" s="73"/>
      <c r="X615" s="73"/>
      <c r="Y615" s="73"/>
      <c r="Z615" s="73"/>
      <c r="AA615" s="73"/>
      <c r="AB615" s="73"/>
      <c r="AC615" s="73"/>
      <c r="AD615" s="73"/>
      <c r="AE615" s="73"/>
      <c r="AF615" s="47"/>
      <c r="AG615" s="47"/>
      <c r="AH615" s="73"/>
    </row>
    <row r="616" spans="18:34" x14ac:dyDescent="0.25">
      <c r="R616" s="73"/>
      <c r="S616" s="73"/>
      <c r="T616" s="73"/>
      <c r="U616" s="73"/>
      <c r="V616" s="73"/>
      <c r="W616" s="73"/>
      <c r="X616" s="73"/>
      <c r="Y616" s="73"/>
      <c r="Z616" s="73"/>
      <c r="AA616" s="73"/>
      <c r="AB616" s="73"/>
      <c r="AC616" s="73"/>
      <c r="AD616" s="73"/>
      <c r="AE616" s="73"/>
      <c r="AF616" s="47"/>
      <c r="AG616" s="47"/>
      <c r="AH616" s="73"/>
    </row>
    <row r="617" spans="18:34" x14ac:dyDescent="0.25">
      <c r="R617" s="73"/>
      <c r="S617" s="73"/>
      <c r="T617" s="73"/>
      <c r="U617" s="73"/>
      <c r="V617" s="73"/>
      <c r="W617" s="73"/>
      <c r="X617" s="73"/>
      <c r="Y617" s="73"/>
      <c r="Z617" s="73"/>
      <c r="AA617" s="73"/>
      <c r="AB617" s="73"/>
      <c r="AC617" s="73"/>
      <c r="AD617" s="73"/>
      <c r="AE617" s="73"/>
      <c r="AF617" s="47"/>
      <c r="AG617" s="47"/>
      <c r="AH617" s="73"/>
    </row>
    <row r="618" spans="18:34" x14ac:dyDescent="0.25">
      <c r="R618" s="73"/>
      <c r="S618" s="73"/>
      <c r="T618" s="73"/>
      <c r="U618" s="73"/>
      <c r="V618" s="73"/>
      <c r="W618" s="73"/>
      <c r="X618" s="73"/>
      <c r="Y618" s="73"/>
      <c r="Z618" s="73"/>
      <c r="AA618" s="73"/>
      <c r="AB618" s="73"/>
      <c r="AC618" s="73"/>
      <c r="AD618" s="73"/>
      <c r="AE618" s="73"/>
      <c r="AF618" s="47"/>
      <c r="AG618" s="47"/>
      <c r="AH618" s="73"/>
    </row>
    <row r="619" spans="18:34" x14ac:dyDescent="0.25">
      <c r="R619" s="73"/>
      <c r="S619" s="73"/>
      <c r="T619" s="73"/>
      <c r="U619" s="73"/>
      <c r="V619" s="73"/>
      <c r="W619" s="73"/>
      <c r="X619" s="73"/>
      <c r="Y619" s="73"/>
      <c r="Z619" s="73"/>
      <c r="AA619" s="73"/>
      <c r="AB619" s="73"/>
      <c r="AC619" s="73"/>
      <c r="AD619" s="73"/>
      <c r="AE619" s="73"/>
      <c r="AF619" s="47"/>
      <c r="AG619" s="47"/>
      <c r="AH619" s="73"/>
    </row>
    <row r="620" spans="18:34" x14ac:dyDescent="0.25">
      <c r="R620" s="73"/>
      <c r="S620" s="73"/>
      <c r="T620" s="73"/>
      <c r="U620" s="73"/>
      <c r="V620" s="73"/>
      <c r="W620" s="73"/>
      <c r="X620" s="73"/>
      <c r="Y620" s="73"/>
      <c r="Z620" s="73"/>
      <c r="AA620" s="73"/>
      <c r="AB620" s="73"/>
      <c r="AC620" s="73"/>
      <c r="AD620" s="73"/>
      <c r="AE620" s="73"/>
      <c r="AF620" s="47"/>
      <c r="AG620" s="47"/>
      <c r="AH620" s="73"/>
    </row>
    <row r="621" spans="18:34" x14ac:dyDescent="0.25">
      <c r="R621" s="73"/>
      <c r="S621" s="73"/>
      <c r="T621" s="73"/>
      <c r="U621" s="73"/>
      <c r="V621" s="73"/>
      <c r="W621" s="73"/>
      <c r="X621" s="73"/>
      <c r="Y621" s="73"/>
      <c r="Z621" s="73"/>
      <c r="AA621" s="73"/>
      <c r="AB621" s="73"/>
      <c r="AC621" s="73"/>
      <c r="AD621" s="73"/>
      <c r="AE621" s="73"/>
      <c r="AF621" s="47"/>
      <c r="AG621" s="47"/>
      <c r="AH621" s="73"/>
    </row>
    <row r="622" spans="18:34" x14ac:dyDescent="0.25">
      <c r="R622" s="73"/>
      <c r="S622" s="73"/>
      <c r="T622" s="73"/>
      <c r="U622" s="73"/>
      <c r="V622" s="73"/>
      <c r="W622" s="73"/>
      <c r="X622" s="73"/>
      <c r="Y622" s="73"/>
      <c r="Z622" s="73"/>
      <c r="AA622" s="73"/>
      <c r="AB622" s="73"/>
      <c r="AC622" s="73"/>
      <c r="AD622" s="73"/>
      <c r="AE622" s="73"/>
      <c r="AF622" s="47"/>
      <c r="AG622" s="47"/>
      <c r="AH622" s="73"/>
    </row>
    <row r="623" spans="18:34" x14ac:dyDescent="0.25">
      <c r="R623" s="73"/>
      <c r="S623" s="73"/>
      <c r="T623" s="73"/>
      <c r="U623" s="73"/>
      <c r="V623" s="73"/>
      <c r="W623" s="73"/>
      <c r="X623" s="73"/>
      <c r="Y623" s="73"/>
      <c r="Z623" s="73"/>
      <c r="AA623" s="73"/>
      <c r="AB623" s="73"/>
      <c r="AC623" s="73"/>
      <c r="AD623" s="73"/>
      <c r="AE623" s="73"/>
      <c r="AF623" s="47"/>
      <c r="AG623" s="47"/>
      <c r="AH623" s="73"/>
    </row>
    <row r="624" spans="18:34" x14ac:dyDescent="0.25">
      <c r="R624" s="73"/>
      <c r="S624" s="73"/>
      <c r="T624" s="73"/>
      <c r="U624" s="73"/>
      <c r="V624" s="73"/>
      <c r="W624" s="73"/>
      <c r="X624" s="73"/>
      <c r="Y624" s="73"/>
      <c r="Z624" s="73"/>
      <c r="AA624" s="73"/>
      <c r="AB624" s="73"/>
      <c r="AC624" s="73"/>
      <c r="AD624" s="73"/>
      <c r="AE624" s="73"/>
      <c r="AF624" s="47"/>
      <c r="AG624" s="47"/>
      <c r="AH624" s="73"/>
    </row>
    <row r="625" spans="18:34" x14ac:dyDescent="0.25">
      <c r="R625" s="73"/>
      <c r="S625" s="73"/>
      <c r="T625" s="73"/>
      <c r="U625" s="73"/>
      <c r="V625" s="73"/>
      <c r="W625" s="73"/>
      <c r="X625" s="73"/>
      <c r="Y625" s="73"/>
      <c r="Z625" s="73"/>
      <c r="AA625" s="73"/>
      <c r="AB625" s="73"/>
      <c r="AC625" s="73"/>
      <c r="AD625" s="73"/>
      <c r="AE625" s="73"/>
      <c r="AF625" s="47"/>
      <c r="AG625" s="47"/>
      <c r="AH625" s="73"/>
    </row>
    <row r="626" spans="18:34" x14ac:dyDescent="0.25">
      <c r="R626" s="73"/>
      <c r="S626" s="73"/>
      <c r="T626" s="73"/>
      <c r="U626" s="73"/>
      <c r="V626" s="73"/>
      <c r="W626" s="73"/>
      <c r="X626" s="73"/>
      <c r="Y626" s="73"/>
      <c r="Z626" s="73"/>
      <c r="AA626" s="73"/>
      <c r="AB626" s="73"/>
      <c r="AC626" s="73"/>
      <c r="AD626" s="73"/>
      <c r="AE626" s="73"/>
      <c r="AF626" s="47"/>
      <c r="AG626" s="47"/>
      <c r="AH626" s="73"/>
    </row>
    <row r="627" spans="18:34" x14ac:dyDescent="0.25">
      <c r="R627" s="73"/>
      <c r="S627" s="73"/>
      <c r="T627" s="73"/>
      <c r="U627" s="73"/>
      <c r="V627" s="73"/>
      <c r="W627" s="73"/>
      <c r="X627" s="73"/>
      <c r="Y627" s="73"/>
      <c r="Z627" s="73"/>
      <c r="AA627" s="73"/>
      <c r="AB627" s="73"/>
      <c r="AC627" s="73"/>
      <c r="AD627" s="73"/>
      <c r="AE627" s="73"/>
      <c r="AF627" s="47"/>
      <c r="AG627" s="47"/>
      <c r="AH627" s="73"/>
    </row>
    <row r="628" spans="18:34" x14ac:dyDescent="0.25">
      <c r="R628" s="73"/>
      <c r="S628" s="73"/>
      <c r="T628" s="73"/>
      <c r="U628" s="73"/>
      <c r="V628" s="73"/>
      <c r="W628" s="73"/>
      <c r="X628" s="73"/>
      <c r="Y628" s="73"/>
      <c r="Z628" s="73"/>
      <c r="AA628" s="73"/>
      <c r="AB628" s="73"/>
      <c r="AC628" s="73"/>
      <c r="AD628" s="73"/>
      <c r="AE628" s="73"/>
      <c r="AF628" s="47"/>
      <c r="AG628" s="47"/>
      <c r="AH628" s="73"/>
    </row>
    <row r="629" spans="18:34" x14ac:dyDescent="0.25">
      <c r="R629" s="73"/>
      <c r="S629" s="73"/>
      <c r="T629" s="73"/>
      <c r="U629" s="73"/>
      <c r="V629" s="73"/>
      <c r="W629" s="73"/>
      <c r="X629" s="73"/>
      <c r="Y629" s="73"/>
      <c r="Z629" s="73"/>
      <c r="AA629" s="73"/>
      <c r="AB629" s="73"/>
      <c r="AC629" s="73"/>
      <c r="AD629" s="73"/>
      <c r="AE629" s="73"/>
      <c r="AF629" s="47"/>
      <c r="AG629" s="47"/>
      <c r="AH629" s="73"/>
    </row>
    <row r="630" spans="18:34" x14ac:dyDescent="0.25">
      <c r="R630" s="73"/>
      <c r="S630" s="73"/>
      <c r="T630" s="73"/>
      <c r="U630" s="73"/>
      <c r="V630" s="73"/>
      <c r="W630" s="73"/>
      <c r="X630" s="73"/>
      <c r="Y630" s="73"/>
      <c r="Z630" s="73"/>
      <c r="AA630" s="73"/>
      <c r="AB630" s="73"/>
      <c r="AC630" s="73"/>
      <c r="AD630" s="73"/>
      <c r="AE630" s="73"/>
      <c r="AF630" s="47"/>
      <c r="AG630" s="47"/>
      <c r="AH630" s="73"/>
    </row>
    <row r="631" spans="18:34" x14ac:dyDescent="0.25">
      <c r="R631" s="73"/>
      <c r="S631" s="73"/>
      <c r="T631" s="73"/>
      <c r="U631" s="73"/>
      <c r="V631" s="73"/>
      <c r="W631" s="73"/>
      <c r="X631" s="73"/>
      <c r="Y631" s="73"/>
      <c r="Z631" s="73"/>
      <c r="AA631" s="73"/>
      <c r="AB631" s="73"/>
      <c r="AC631" s="73"/>
      <c r="AD631" s="73"/>
      <c r="AE631" s="73"/>
      <c r="AF631" s="47"/>
      <c r="AG631" s="47"/>
      <c r="AH631" s="73"/>
    </row>
    <row r="632" spans="18:34" x14ac:dyDescent="0.25">
      <c r="R632" s="73"/>
      <c r="S632" s="73"/>
      <c r="T632" s="73"/>
      <c r="U632" s="73"/>
      <c r="V632" s="73"/>
      <c r="W632" s="73"/>
      <c r="X632" s="73"/>
      <c r="Y632" s="73"/>
      <c r="Z632" s="73"/>
      <c r="AA632" s="73"/>
      <c r="AB632" s="73"/>
      <c r="AC632" s="73"/>
      <c r="AD632" s="73"/>
      <c r="AE632" s="73"/>
      <c r="AF632" s="47"/>
      <c r="AG632" s="47"/>
      <c r="AH632" s="73"/>
    </row>
    <row r="633" spans="18:34" x14ac:dyDescent="0.25">
      <c r="R633" s="73"/>
      <c r="S633" s="73"/>
      <c r="T633" s="73"/>
      <c r="U633" s="73"/>
      <c r="V633" s="73"/>
      <c r="W633" s="73"/>
      <c r="X633" s="73"/>
      <c r="Y633" s="73"/>
      <c r="Z633" s="73"/>
      <c r="AA633" s="73"/>
      <c r="AB633" s="73"/>
      <c r="AC633" s="73"/>
      <c r="AD633" s="73"/>
      <c r="AE633" s="73"/>
      <c r="AF633" s="47"/>
      <c r="AG633" s="47"/>
      <c r="AH633" s="73"/>
    </row>
    <row r="634" spans="18:34" x14ac:dyDescent="0.25">
      <c r="R634" s="73"/>
      <c r="S634" s="73"/>
      <c r="T634" s="73"/>
      <c r="U634" s="73"/>
      <c r="V634" s="73"/>
      <c r="W634" s="73"/>
      <c r="X634" s="73"/>
      <c r="Y634" s="73"/>
      <c r="Z634" s="73"/>
      <c r="AA634" s="73"/>
      <c r="AB634" s="73"/>
      <c r="AC634" s="73"/>
      <c r="AD634" s="73"/>
      <c r="AE634" s="73"/>
      <c r="AF634" s="47"/>
      <c r="AG634" s="47"/>
      <c r="AH634" s="73"/>
    </row>
    <row r="635" spans="18:34" x14ac:dyDescent="0.25">
      <c r="R635" s="73"/>
      <c r="S635" s="73"/>
      <c r="T635" s="73"/>
      <c r="U635" s="73"/>
      <c r="V635" s="73"/>
      <c r="W635" s="73"/>
      <c r="X635" s="73"/>
      <c r="Y635" s="73"/>
      <c r="Z635" s="73"/>
      <c r="AA635" s="73"/>
      <c r="AB635" s="73"/>
      <c r="AC635" s="73"/>
      <c r="AD635" s="73"/>
      <c r="AE635" s="73"/>
      <c r="AF635" s="47"/>
      <c r="AG635" s="47"/>
      <c r="AH635" s="73"/>
    </row>
    <row r="636" spans="18:34" x14ac:dyDescent="0.25">
      <c r="R636" s="73"/>
      <c r="S636" s="73"/>
      <c r="T636" s="73"/>
      <c r="U636" s="73"/>
      <c r="V636" s="73"/>
      <c r="W636" s="73"/>
      <c r="X636" s="73"/>
      <c r="Y636" s="73"/>
      <c r="Z636" s="73"/>
      <c r="AA636" s="73"/>
      <c r="AB636" s="73"/>
      <c r="AC636" s="73"/>
      <c r="AD636" s="73"/>
      <c r="AE636" s="73"/>
      <c r="AF636" s="47"/>
      <c r="AG636" s="47"/>
      <c r="AH636" s="73"/>
    </row>
    <row r="637" spans="18:34" x14ac:dyDescent="0.25">
      <c r="R637" s="73"/>
      <c r="S637" s="73"/>
      <c r="T637" s="73"/>
      <c r="U637" s="73"/>
      <c r="V637" s="73"/>
      <c r="W637" s="73"/>
      <c r="X637" s="73"/>
      <c r="Y637" s="73"/>
      <c r="Z637" s="73"/>
      <c r="AA637" s="73"/>
      <c r="AB637" s="73"/>
      <c r="AC637" s="73"/>
      <c r="AD637" s="73"/>
      <c r="AE637" s="73"/>
      <c r="AF637" s="47"/>
      <c r="AG637" s="47"/>
      <c r="AH637" s="73"/>
    </row>
    <row r="638" spans="18:34" x14ac:dyDescent="0.25">
      <c r="R638" s="73"/>
      <c r="S638" s="73"/>
      <c r="T638" s="73"/>
      <c r="U638" s="73"/>
      <c r="V638" s="73"/>
      <c r="W638" s="73"/>
      <c r="X638" s="73"/>
      <c r="Y638" s="73"/>
      <c r="Z638" s="73"/>
      <c r="AA638" s="73"/>
      <c r="AB638" s="73"/>
      <c r="AC638" s="73"/>
      <c r="AD638" s="73"/>
      <c r="AE638" s="73"/>
      <c r="AF638" s="47"/>
      <c r="AG638" s="47"/>
      <c r="AH638" s="73"/>
    </row>
    <row r="639" spans="18:34" x14ac:dyDescent="0.25">
      <c r="R639" s="73"/>
      <c r="S639" s="73"/>
      <c r="T639" s="73"/>
      <c r="U639" s="73"/>
      <c r="V639" s="73"/>
      <c r="W639" s="73"/>
      <c r="X639" s="73"/>
      <c r="Y639" s="73"/>
      <c r="Z639" s="73"/>
      <c r="AA639" s="73"/>
      <c r="AB639" s="73"/>
      <c r="AC639" s="73"/>
      <c r="AD639" s="73"/>
      <c r="AE639" s="73"/>
      <c r="AF639" s="47"/>
      <c r="AG639" s="47"/>
      <c r="AH639" s="73"/>
    </row>
  </sheetData>
  <autoFilter ref="A19:AJ150" xr:uid="{00000000-0001-0000-1F00-000000000000}"/>
  <mergeCells count="24">
    <mergeCell ref="R17:AE17"/>
    <mergeCell ref="B15:E15"/>
    <mergeCell ref="F15:N15"/>
    <mergeCell ref="B16:E16"/>
    <mergeCell ref="F16:N16"/>
    <mergeCell ref="B17:E17"/>
    <mergeCell ref="F17:N17"/>
    <mergeCell ref="B13:E13"/>
    <mergeCell ref="F13:N13"/>
    <mergeCell ref="BK13:BQ13"/>
    <mergeCell ref="B14:E14"/>
    <mergeCell ref="F14:N14"/>
    <mergeCell ref="BK14:BQ14"/>
    <mergeCell ref="B8:N8"/>
    <mergeCell ref="B9:N9"/>
    <mergeCell ref="B11:E11"/>
    <mergeCell ref="F11:N11"/>
    <mergeCell ref="B12:E12"/>
    <mergeCell ref="F12:N12"/>
    <mergeCell ref="B7:N7"/>
    <mergeCell ref="B3:F3"/>
    <mergeCell ref="B4:C4"/>
    <mergeCell ref="B5:N5"/>
    <mergeCell ref="B6:N6"/>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R16"/>
  <sheetViews>
    <sheetView workbookViewId="0"/>
  </sheetViews>
  <sheetFormatPr defaultRowHeight="15" x14ac:dyDescent="0.25"/>
  <cols>
    <col min="1" max="1" width="13" customWidth="1"/>
    <col min="2" max="2" width="8.42578125" customWidth="1"/>
    <col min="3" max="3" width="6.5703125" bestFit="1" customWidth="1"/>
    <col min="4" max="4" width="8.42578125" bestFit="1" customWidth="1"/>
    <col min="5" max="5" width="19.42578125" bestFit="1" customWidth="1"/>
    <col min="6" max="6" width="14.28515625" bestFit="1" customWidth="1"/>
    <col min="7" max="7" width="17.42578125" bestFit="1" customWidth="1"/>
    <col min="8" max="8" width="18.7109375" bestFit="1" customWidth="1"/>
    <col min="9" max="9" width="14.28515625" bestFit="1" customWidth="1"/>
    <col min="10" max="11" width="25.28515625" bestFit="1" customWidth="1"/>
    <col min="12" max="12" width="6" bestFit="1" customWidth="1"/>
    <col min="13" max="13" width="14.42578125" bestFit="1" customWidth="1"/>
    <col min="17" max="17" width="30.28515625" bestFit="1" customWidth="1"/>
    <col min="18" max="18" width="6" bestFit="1" customWidth="1"/>
  </cols>
  <sheetData>
    <row r="1" spans="1:18" x14ac:dyDescent="0.25">
      <c r="B1" t="s">
        <v>241</v>
      </c>
      <c r="C1" t="s">
        <v>295</v>
      </c>
      <c r="D1" t="s">
        <v>283</v>
      </c>
      <c r="E1" t="s">
        <v>1690</v>
      </c>
      <c r="F1" t="s">
        <v>1691</v>
      </c>
      <c r="G1" t="s">
        <v>1692</v>
      </c>
      <c r="H1" t="s">
        <v>1693</v>
      </c>
      <c r="I1" t="s">
        <v>122</v>
      </c>
      <c r="J1" t="s">
        <v>1694</v>
      </c>
      <c r="K1" t="s">
        <v>1128</v>
      </c>
      <c r="L1" t="s">
        <v>275</v>
      </c>
      <c r="M1" t="s">
        <v>1695</v>
      </c>
      <c r="N1" t="s">
        <v>1696</v>
      </c>
      <c r="Q1" t="s">
        <v>1697</v>
      </c>
      <c r="R1">
        <v>11294</v>
      </c>
    </row>
    <row r="2" spans="1:18" x14ac:dyDescent="0.25">
      <c r="A2" t="s">
        <v>213</v>
      </c>
      <c r="B2">
        <v>11327</v>
      </c>
      <c r="E2">
        <v>10166</v>
      </c>
      <c r="F2">
        <v>10166</v>
      </c>
      <c r="G2">
        <v>10166</v>
      </c>
      <c r="H2">
        <v>10166</v>
      </c>
      <c r="J2">
        <v>11294</v>
      </c>
      <c r="K2">
        <v>10166</v>
      </c>
      <c r="L2">
        <v>10166</v>
      </c>
      <c r="M2">
        <v>10166</v>
      </c>
      <c r="N2">
        <v>10166</v>
      </c>
      <c r="Q2" t="s">
        <v>1698</v>
      </c>
      <c r="R2">
        <v>11499</v>
      </c>
    </row>
    <row r="3" spans="1:18" x14ac:dyDescent="0.25">
      <c r="A3" t="s">
        <v>274</v>
      </c>
      <c r="B3">
        <v>11331</v>
      </c>
      <c r="C3">
        <v>10166</v>
      </c>
      <c r="D3">
        <v>10166</v>
      </c>
      <c r="E3">
        <v>10166</v>
      </c>
      <c r="F3">
        <v>10166</v>
      </c>
      <c r="G3">
        <v>10166</v>
      </c>
      <c r="H3">
        <v>10166</v>
      </c>
      <c r="I3">
        <v>11334</v>
      </c>
      <c r="J3">
        <v>11294</v>
      </c>
      <c r="K3">
        <v>10166</v>
      </c>
      <c r="L3">
        <v>10166</v>
      </c>
      <c r="M3">
        <v>10166</v>
      </c>
      <c r="N3">
        <v>10166</v>
      </c>
      <c r="Q3" t="s">
        <v>1699</v>
      </c>
      <c r="R3">
        <v>11329</v>
      </c>
    </row>
    <row r="4" spans="1:18" x14ac:dyDescent="0.25">
      <c r="A4" t="s">
        <v>310</v>
      </c>
      <c r="B4">
        <v>11339</v>
      </c>
      <c r="C4">
        <v>10167</v>
      </c>
      <c r="D4">
        <v>10167</v>
      </c>
      <c r="E4">
        <v>10167</v>
      </c>
      <c r="F4">
        <v>10167</v>
      </c>
      <c r="G4">
        <v>10167</v>
      </c>
      <c r="H4">
        <v>10167</v>
      </c>
      <c r="I4">
        <v>11333</v>
      </c>
      <c r="J4">
        <v>11294</v>
      </c>
      <c r="K4">
        <v>10167</v>
      </c>
      <c r="L4">
        <v>10167</v>
      </c>
      <c r="M4">
        <v>10167</v>
      </c>
      <c r="N4">
        <v>10167</v>
      </c>
      <c r="Q4" t="s">
        <v>1700</v>
      </c>
      <c r="R4">
        <v>10166</v>
      </c>
    </row>
    <row r="5" spans="1:18" x14ac:dyDescent="0.25">
      <c r="A5" t="s">
        <v>1315</v>
      </c>
      <c r="B5">
        <v>11340</v>
      </c>
      <c r="C5">
        <v>10168</v>
      </c>
      <c r="D5">
        <v>10168</v>
      </c>
      <c r="E5">
        <v>10168</v>
      </c>
      <c r="F5">
        <v>10168</v>
      </c>
      <c r="G5">
        <v>10168</v>
      </c>
      <c r="H5">
        <v>10168</v>
      </c>
      <c r="I5">
        <v>11332</v>
      </c>
      <c r="J5">
        <v>11294</v>
      </c>
      <c r="K5">
        <v>10168</v>
      </c>
      <c r="L5">
        <v>10168</v>
      </c>
      <c r="M5">
        <v>10168</v>
      </c>
      <c r="N5">
        <v>10168</v>
      </c>
      <c r="Q5" t="s">
        <v>1701</v>
      </c>
      <c r="R5">
        <v>10167</v>
      </c>
    </row>
    <row r="6" spans="1:18" x14ac:dyDescent="0.25">
      <c r="A6" t="s">
        <v>1185</v>
      </c>
      <c r="C6">
        <v>10694</v>
      </c>
      <c r="D6">
        <v>10694</v>
      </c>
      <c r="E6">
        <v>10694</v>
      </c>
      <c r="F6">
        <v>10694</v>
      </c>
      <c r="G6">
        <v>10694</v>
      </c>
      <c r="H6">
        <v>10694</v>
      </c>
      <c r="J6">
        <v>11294</v>
      </c>
      <c r="K6">
        <v>10694</v>
      </c>
      <c r="L6">
        <v>10694</v>
      </c>
      <c r="M6">
        <v>10694</v>
      </c>
      <c r="N6">
        <v>10694</v>
      </c>
      <c r="Q6" t="s">
        <v>1702</v>
      </c>
      <c r="R6">
        <v>10168</v>
      </c>
    </row>
    <row r="7" spans="1:18" x14ac:dyDescent="0.25">
      <c r="A7" t="s">
        <v>522</v>
      </c>
      <c r="B7">
        <v>11340</v>
      </c>
      <c r="C7">
        <v>10168</v>
      </c>
      <c r="D7">
        <v>10168</v>
      </c>
      <c r="E7">
        <v>10168</v>
      </c>
      <c r="F7">
        <v>10168</v>
      </c>
      <c r="G7">
        <v>10168</v>
      </c>
      <c r="H7">
        <v>10168</v>
      </c>
      <c r="I7">
        <v>11332</v>
      </c>
      <c r="J7">
        <v>11294</v>
      </c>
      <c r="K7">
        <v>10168</v>
      </c>
      <c r="L7">
        <v>10168</v>
      </c>
      <c r="M7">
        <v>10168</v>
      </c>
      <c r="N7">
        <v>10168</v>
      </c>
      <c r="Q7" t="s">
        <v>1703</v>
      </c>
      <c r="R7">
        <v>10694</v>
      </c>
    </row>
    <row r="8" spans="1:18" x14ac:dyDescent="0.25">
      <c r="Q8" t="s">
        <v>1704</v>
      </c>
      <c r="R8">
        <v>11298</v>
      </c>
    </row>
    <row r="9" spans="1:18" x14ac:dyDescent="0.25">
      <c r="Q9" t="s">
        <v>1705</v>
      </c>
      <c r="R9">
        <v>11327</v>
      </c>
    </row>
    <row r="10" spans="1:18" x14ac:dyDescent="0.25">
      <c r="Q10" t="s">
        <v>1706</v>
      </c>
      <c r="R10">
        <v>11328</v>
      </c>
    </row>
    <row r="11" spans="1:18" x14ac:dyDescent="0.25">
      <c r="Q11" t="s">
        <v>1707</v>
      </c>
      <c r="R11">
        <v>11331</v>
      </c>
    </row>
    <row r="12" spans="1:18" x14ac:dyDescent="0.25">
      <c r="Q12" t="s">
        <v>1708</v>
      </c>
      <c r="R12">
        <v>11332</v>
      </c>
    </row>
    <row r="13" spans="1:18" x14ac:dyDescent="0.25">
      <c r="Q13" t="s">
        <v>1709</v>
      </c>
      <c r="R13">
        <v>11333</v>
      </c>
    </row>
    <row r="14" spans="1:18" x14ac:dyDescent="0.25">
      <c r="Q14" t="s">
        <v>1710</v>
      </c>
      <c r="R14">
        <v>11334</v>
      </c>
    </row>
    <row r="15" spans="1:18" x14ac:dyDescent="0.25">
      <c r="Q15" t="s">
        <v>1711</v>
      </c>
      <c r="R15">
        <v>11339</v>
      </c>
    </row>
    <row r="16" spans="1:18" x14ac:dyDescent="0.25">
      <c r="Q16" t="s">
        <v>1712</v>
      </c>
      <c r="R16">
        <v>11340</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sheetPr>
  <dimension ref="A1:AT769"/>
  <sheetViews>
    <sheetView workbookViewId="0"/>
  </sheetViews>
  <sheetFormatPr defaultRowHeight="15" x14ac:dyDescent="0.25"/>
  <cols>
    <col min="1" max="1" width="28.7109375" bestFit="1" customWidth="1"/>
    <col min="2" max="2" width="14.140625" customWidth="1"/>
    <col min="3" max="3" width="10.7109375" bestFit="1" customWidth="1"/>
    <col min="4" max="4" width="38.140625" customWidth="1"/>
    <col min="5" max="5" width="6.5703125" bestFit="1" customWidth="1"/>
    <col min="6" max="6" width="16.7109375" customWidth="1"/>
    <col min="7" max="7" width="18" customWidth="1"/>
    <col min="8" max="8" width="24.5703125" customWidth="1"/>
    <col min="9" max="9" width="21.42578125" customWidth="1"/>
    <col min="10" max="10" width="12.85546875" customWidth="1"/>
    <col min="11" max="11" width="9.7109375" customWidth="1"/>
    <col min="12" max="12" width="15.42578125" customWidth="1"/>
    <col min="13" max="13" width="9.140625" customWidth="1"/>
    <col min="14" max="14" width="18.7109375" customWidth="1"/>
    <col min="15" max="15" width="16.5703125" customWidth="1"/>
    <col min="16" max="16" width="7.7109375" customWidth="1"/>
    <col min="17" max="17" width="11.7109375" customWidth="1"/>
    <col min="18" max="29" width="13.28515625" customWidth="1"/>
    <col min="30" max="31" width="14.28515625" customWidth="1"/>
    <col min="34" max="34" width="11" bestFit="1" customWidth="1"/>
    <col min="35" max="35" width="12.42578125" bestFit="1" customWidth="1"/>
    <col min="36" max="37" width="11" style="6" bestFit="1" customWidth="1"/>
    <col min="38" max="46" width="9.85546875" style="6" bestFit="1" customWidth="1"/>
    <col min="48" max="48" width="10.85546875" bestFit="1" customWidth="1"/>
    <col min="49" max="49" width="13.85546875" bestFit="1" customWidth="1"/>
    <col min="50" max="50" width="11" bestFit="1" customWidth="1"/>
    <col min="53" max="53" width="10.5703125" bestFit="1" customWidth="1"/>
    <col min="54" max="54" width="11" bestFit="1" customWidth="1"/>
    <col min="55" max="55" width="10" bestFit="1" customWidth="1"/>
    <col min="56" max="56" width="11.85546875" bestFit="1" customWidth="1"/>
    <col min="57" max="64" width="14.140625" customWidth="1"/>
    <col min="65" max="65" width="11.7109375" bestFit="1" customWidth="1"/>
    <col min="66" max="66" width="12.28515625" bestFit="1" customWidth="1"/>
    <col min="67" max="67" width="26" bestFit="1" customWidth="1"/>
  </cols>
  <sheetData>
    <row r="1" spans="1:46" ht="31.5" x14ac:dyDescent="0.5">
      <c r="A1" s="364"/>
      <c r="B1" s="365"/>
      <c r="C1" s="365"/>
      <c r="D1" s="365" t="str">
        <f>SchoolReport!F1&amp;" "&amp;SchoolReport!H1</f>
        <v>Barnet Schools Funding 2022-23</v>
      </c>
      <c r="E1" s="365"/>
      <c r="F1" s="365"/>
      <c r="G1" s="365"/>
      <c r="H1" s="365"/>
      <c r="I1" s="365"/>
      <c r="J1" s="365"/>
      <c r="K1" s="365"/>
      <c r="L1" s="365"/>
      <c r="M1" s="365"/>
      <c r="N1" s="366"/>
      <c r="O1" s="26"/>
      <c r="P1" s="26"/>
      <c r="Q1" s="26"/>
      <c r="R1" t="s">
        <v>1283</v>
      </c>
      <c r="V1" t="s">
        <v>1177</v>
      </c>
      <c r="W1" t="s">
        <v>1072</v>
      </c>
      <c r="X1" t="s">
        <v>1178</v>
      </c>
      <c r="Y1" t="s">
        <v>1179</v>
      </c>
      <c r="Z1" t="s">
        <v>1180</v>
      </c>
      <c r="AF1" t="s">
        <v>1284</v>
      </c>
      <c r="AG1">
        <v>10162</v>
      </c>
    </row>
    <row r="2" spans="1:46" ht="15.75" thickBot="1" x14ac:dyDescent="0.3">
      <c r="AF2" t="s">
        <v>1237</v>
      </c>
      <c r="AG2">
        <v>10163</v>
      </c>
    </row>
    <row r="3" spans="1:46" ht="26.25" thickTop="1" thickBot="1" x14ac:dyDescent="0.55000000000000004">
      <c r="A3" s="29" t="s">
        <v>1182</v>
      </c>
      <c r="B3" s="474" t="s">
        <v>959</v>
      </c>
      <c r="C3" s="474"/>
      <c r="D3" s="474"/>
      <c r="E3" s="474"/>
      <c r="F3" s="475"/>
      <c r="H3" s="30" t="s">
        <v>1183</v>
      </c>
      <c r="I3" s="31">
        <f>COUNTIF(D20:D764,"&gt;0")</f>
        <v>0</v>
      </c>
      <c r="J3" s="32" t="s">
        <v>1184</v>
      </c>
      <c r="K3" s="32"/>
      <c r="L3" s="32"/>
      <c r="M3" s="32"/>
      <c r="N3" s="33"/>
      <c r="O3" s="34"/>
      <c r="P3" s="34"/>
      <c r="Q3" s="34"/>
      <c r="AF3" t="s">
        <v>1285</v>
      </c>
      <c r="AG3">
        <v>11510</v>
      </c>
    </row>
    <row r="4" spans="1:46" ht="16.5" thickTop="1" thickBot="1" x14ac:dyDescent="0.3">
      <c r="A4" s="29" t="s">
        <v>212</v>
      </c>
      <c r="B4" s="476" t="s">
        <v>332</v>
      </c>
      <c r="C4" s="477"/>
      <c r="H4" s="29" t="s">
        <v>1186</v>
      </c>
      <c r="I4" s="31">
        <f>COUNTIF(G20:G808,"&gt;0")</f>
        <v>0</v>
      </c>
      <c r="J4" s="35" t="s">
        <v>1187</v>
      </c>
      <c r="K4" s="31">
        <f>COUNTIF(G20:G808,"&lt;0")</f>
        <v>0</v>
      </c>
      <c r="L4" s="35" t="s">
        <v>1188</v>
      </c>
      <c r="M4" s="31">
        <f>COUNTIF(G20:G808,"=0")</f>
        <v>0</v>
      </c>
      <c r="AJ4"/>
      <c r="AK4"/>
      <c r="AL4"/>
      <c r="AM4"/>
      <c r="AN4"/>
      <c r="AO4"/>
      <c r="AP4"/>
      <c r="AQ4"/>
      <c r="AR4"/>
      <c r="AS4"/>
      <c r="AT4"/>
    </row>
    <row r="5" spans="1:46" ht="15.75" thickTop="1" x14ac:dyDescent="0.25">
      <c r="A5" s="29" t="s">
        <v>1189</v>
      </c>
      <c r="B5" s="471"/>
      <c r="C5" s="472"/>
      <c r="D5" s="472"/>
      <c r="E5" s="472"/>
      <c r="F5" s="472"/>
      <c r="G5" s="472"/>
      <c r="H5" s="472"/>
      <c r="I5" s="472"/>
      <c r="J5" s="472"/>
      <c r="K5" s="472"/>
      <c r="L5" s="472"/>
      <c r="M5" s="472"/>
      <c r="N5" s="473"/>
      <c r="O5" s="36"/>
      <c r="P5" s="36"/>
      <c r="Q5" s="36"/>
      <c r="AJ5"/>
      <c r="AK5"/>
      <c r="AL5"/>
      <c r="AM5"/>
      <c r="AN5"/>
      <c r="AO5"/>
      <c r="AP5"/>
      <c r="AQ5"/>
      <c r="AR5"/>
      <c r="AS5"/>
      <c r="AT5"/>
    </row>
    <row r="6" spans="1:46" x14ac:dyDescent="0.25">
      <c r="B6" s="471"/>
      <c r="C6" s="472"/>
      <c r="D6" s="472"/>
      <c r="E6" s="472"/>
      <c r="F6" s="472"/>
      <c r="G6" s="472"/>
      <c r="H6" s="472"/>
      <c r="I6" s="472"/>
      <c r="J6" s="472"/>
      <c r="K6" s="472"/>
      <c r="L6" s="472"/>
      <c r="M6" s="472"/>
      <c r="N6" s="473"/>
      <c r="O6" s="36"/>
      <c r="P6" s="36"/>
      <c r="Q6" s="36"/>
      <c r="AJ6"/>
      <c r="AK6"/>
      <c r="AL6"/>
      <c r="AM6"/>
      <c r="AN6"/>
      <c r="AO6"/>
      <c r="AP6"/>
      <c r="AQ6"/>
      <c r="AR6"/>
      <c r="AS6"/>
      <c r="AT6"/>
    </row>
    <row r="7" spans="1:46" x14ac:dyDescent="0.25">
      <c r="B7" s="471"/>
      <c r="C7" s="472"/>
      <c r="D7" s="472"/>
      <c r="E7" s="472"/>
      <c r="F7" s="472"/>
      <c r="G7" s="472"/>
      <c r="H7" s="472"/>
      <c r="I7" s="472"/>
      <c r="J7" s="472"/>
      <c r="K7" s="472"/>
      <c r="L7" s="472"/>
      <c r="M7" s="472"/>
      <c r="N7" s="473"/>
      <c r="O7" s="36"/>
      <c r="P7" s="36"/>
      <c r="Q7" s="36"/>
      <c r="AJ7"/>
      <c r="AK7"/>
      <c r="AL7"/>
      <c r="AM7"/>
      <c r="AN7"/>
      <c r="AO7"/>
      <c r="AP7"/>
      <c r="AQ7"/>
      <c r="AR7"/>
      <c r="AS7"/>
      <c r="AT7"/>
    </row>
    <row r="8" spans="1:46" x14ac:dyDescent="0.25">
      <c r="B8" s="478"/>
      <c r="C8" s="478"/>
      <c r="D8" s="478"/>
      <c r="E8" s="478"/>
      <c r="F8" s="478"/>
      <c r="G8" s="478"/>
      <c r="H8" s="478"/>
      <c r="I8" s="478"/>
      <c r="J8" s="478"/>
      <c r="K8" s="478"/>
      <c r="L8" s="478"/>
      <c r="M8" s="478"/>
      <c r="N8" s="478"/>
      <c r="O8" s="36"/>
      <c r="P8" s="36"/>
      <c r="Q8" s="36"/>
      <c r="AJ8"/>
      <c r="AK8"/>
      <c r="AL8"/>
      <c r="AM8"/>
      <c r="AN8"/>
      <c r="AO8"/>
      <c r="AP8"/>
      <c r="AQ8"/>
      <c r="AR8"/>
      <c r="AS8"/>
      <c r="AT8"/>
    </row>
    <row r="9" spans="1:46" x14ac:dyDescent="0.25">
      <c r="B9" s="478"/>
      <c r="C9" s="478"/>
      <c r="D9" s="478"/>
      <c r="E9" s="478"/>
      <c r="F9" s="478"/>
      <c r="G9" s="478"/>
      <c r="H9" s="478"/>
      <c r="I9" s="478"/>
      <c r="J9" s="478"/>
      <c r="K9" s="478"/>
      <c r="L9" s="478"/>
      <c r="M9" s="478"/>
      <c r="N9" s="478"/>
      <c r="O9" s="36"/>
      <c r="P9" s="36"/>
      <c r="Q9" s="36"/>
      <c r="AJ9"/>
      <c r="AK9"/>
      <c r="AL9"/>
      <c r="AM9"/>
      <c r="AN9"/>
      <c r="AO9"/>
      <c r="AP9"/>
      <c r="AQ9"/>
      <c r="AR9"/>
      <c r="AS9"/>
      <c r="AT9"/>
    </row>
    <row r="10" spans="1:46" x14ac:dyDescent="0.25">
      <c r="A10" s="34"/>
      <c r="B10" s="34"/>
      <c r="C10" s="34"/>
      <c r="D10" s="34"/>
      <c r="E10" s="34"/>
      <c r="F10" s="34"/>
      <c r="G10" s="34"/>
      <c r="H10" s="34"/>
      <c r="I10" s="3"/>
      <c r="J10" s="3"/>
      <c r="K10" s="3"/>
      <c r="L10" s="3"/>
      <c r="M10" s="3"/>
      <c r="N10" s="3"/>
      <c r="O10" s="3"/>
      <c r="P10" s="3"/>
      <c r="Q10" s="3"/>
      <c r="AJ10"/>
      <c r="AK10"/>
      <c r="AL10"/>
      <c r="AM10"/>
      <c r="AN10"/>
      <c r="AO10"/>
      <c r="AP10"/>
      <c r="AQ10"/>
      <c r="AR10"/>
      <c r="AS10"/>
      <c r="AT10"/>
    </row>
    <row r="11" spans="1:46" x14ac:dyDescent="0.25">
      <c r="A11" s="29" t="s">
        <v>1190</v>
      </c>
      <c r="B11" s="468"/>
      <c r="C11" s="469"/>
      <c r="D11" s="469"/>
      <c r="E11" s="470"/>
      <c r="F11" s="468"/>
      <c r="G11" s="469"/>
      <c r="H11" s="469"/>
      <c r="I11" s="469"/>
      <c r="J11" s="469"/>
      <c r="K11" s="469"/>
      <c r="L11" s="469"/>
      <c r="M11" s="469"/>
      <c r="N11" s="470"/>
      <c r="O11" s="3"/>
      <c r="P11" s="3"/>
      <c r="Q11" s="3"/>
      <c r="AJ11"/>
      <c r="AK11"/>
      <c r="AL11"/>
      <c r="AM11"/>
      <c r="AN11"/>
      <c r="AO11"/>
      <c r="AP11"/>
      <c r="AQ11"/>
      <c r="AR11"/>
      <c r="AS11"/>
      <c r="AT11"/>
    </row>
    <row r="12" spans="1:46" x14ac:dyDescent="0.25">
      <c r="A12" s="34"/>
      <c r="B12" s="468"/>
      <c r="C12" s="469"/>
      <c r="D12" s="469"/>
      <c r="E12" s="470"/>
      <c r="F12" s="468" t="s">
        <v>1713</v>
      </c>
      <c r="G12" s="469"/>
      <c r="H12" s="469"/>
      <c r="I12" s="469"/>
      <c r="J12" s="469"/>
      <c r="K12" s="469"/>
      <c r="L12" s="469"/>
      <c r="M12" s="469"/>
      <c r="N12" s="470"/>
      <c r="O12" s="3"/>
      <c r="P12" s="3"/>
      <c r="Q12" s="3"/>
      <c r="AJ12"/>
      <c r="AK12"/>
      <c r="AL12"/>
      <c r="AM12"/>
      <c r="AN12"/>
      <c r="AO12"/>
      <c r="AP12"/>
      <c r="AQ12"/>
      <c r="AR12"/>
      <c r="AS12"/>
      <c r="AT12"/>
    </row>
    <row r="13" spans="1:46" x14ac:dyDescent="0.25">
      <c r="A13" s="34"/>
      <c r="B13" s="468"/>
      <c r="C13" s="469"/>
      <c r="D13" s="469"/>
      <c r="E13" s="470"/>
      <c r="F13" s="468"/>
      <c r="G13" s="469"/>
      <c r="H13" s="469"/>
      <c r="I13" s="469"/>
      <c r="J13" s="469"/>
      <c r="K13" s="469"/>
      <c r="L13" s="469"/>
      <c r="M13" s="469"/>
      <c r="N13" s="470"/>
      <c r="O13" s="3"/>
      <c r="P13" s="3"/>
      <c r="Q13" s="3"/>
      <c r="AJ13"/>
      <c r="AK13"/>
      <c r="AL13"/>
      <c r="AM13"/>
      <c r="AN13"/>
      <c r="AO13"/>
      <c r="AP13"/>
      <c r="AQ13"/>
      <c r="AR13"/>
      <c r="AS13"/>
      <c r="AT13"/>
    </row>
    <row r="14" spans="1:46" x14ac:dyDescent="0.25">
      <c r="A14" s="34"/>
      <c r="B14" s="468"/>
      <c r="C14" s="469"/>
      <c r="D14" s="469"/>
      <c r="E14" s="470"/>
      <c r="F14" s="468"/>
      <c r="G14" s="469"/>
      <c r="H14" s="469"/>
      <c r="I14" s="469"/>
      <c r="J14" s="469"/>
      <c r="K14" s="469"/>
      <c r="L14" s="469"/>
      <c r="M14" s="469"/>
      <c r="N14" s="470"/>
      <c r="O14" s="3"/>
      <c r="P14" s="3"/>
      <c r="Q14" s="3"/>
      <c r="R14" s="43">
        <f t="shared" ref="R14:AE14" si="0">R15+R16</f>
        <v>831656.44499999995</v>
      </c>
      <c r="S14" s="43"/>
      <c r="T14" s="43"/>
      <c r="U14" s="43"/>
      <c r="V14" s="43">
        <f t="shared" si="0"/>
        <v>0</v>
      </c>
      <c r="W14" s="43">
        <f t="shared" si="0"/>
        <v>0</v>
      </c>
      <c r="X14" s="43">
        <f t="shared" si="0"/>
        <v>0</v>
      </c>
      <c r="Y14" s="43">
        <f t="shared" si="0"/>
        <v>0</v>
      </c>
      <c r="Z14" s="43">
        <f t="shared" si="0"/>
        <v>0</v>
      </c>
      <c r="AA14" s="43"/>
      <c r="AB14" s="43"/>
      <c r="AC14" s="43"/>
      <c r="AD14" s="43">
        <f t="shared" si="0"/>
        <v>0</v>
      </c>
      <c r="AE14" s="43">
        <f t="shared" si="0"/>
        <v>0</v>
      </c>
      <c r="AF14" s="44" t="s">
        <v>1191</v>
      </c>
      <c r="AJ14"/>
      <c r="AK14"/>
      <c r="AL14"/>
      <c r="AM14"/>
      <c r="AN14"/>
      <c r="AO14"/>
      <c r="AP14"/>
      <c r="AQ14"/>
      <c r="AR14"/>
      <c r="AS14"/>
      <c r="AT14"/>
    </row>
    <row r="15" spans="1:46" x14ac:dyDescent="0.25">
      <c r="A15" s="34"/>
      <c r="B15" s="468"/>
      <c r="C15" s="469"/>
      <c r="D15" s="469"/>
      <c r="E15" s="470"/>
      <c r="F15" s="468"/>
      <c r="G15" s="469"/>
      <c r="H15" s="469"/>
      <c r="I15" s="469"/>
      <c r="J15" s="469"/>
      <c r="K15" s="469"/>
      <c r="L15" s="469"/>
      <c r="M15" s="469"/>
      <c r="N15" s="470"/>
      <c r="O15" s="3"/>
      <c r="P15" s="3"/>
      <c r="Q15" s="3"/>
      <c r="R15" s="45">
        <f>SUMIF(R20:R769,"&gt;0")</f>
        <v>831656.44499999995</v>
      </c>
      <c r="S15" s="45"/>
      <c r="T15" s="45"/>
      <c r="U15" s="45"/>
      <c r="V15" s="45">
        <f>SUMIF(V20:V769,"&gt;0")</f>
        <v>0</v>
      </c>
      <c r="W15" s="45">
        <f>SUMIF(W20:W769,"&gt;0")</f>
        <v>0</v>
      </c>
      <c r="X15" s="45">
        <f>SUMIF(X20:X769,"&gt;0")</f>
        <v>0</v>
      </c>
      <c r="Y15" s="45">
        <f>SUMIF(Y20:Y769,"&gt;0")</f>
        <v>0</v>
      </c>
      <c r="Z15" s="45">
        <f>SUMIF(Z20:Z769,"&gt;0")</f>
        <v>0</v>
      </c>
      <c r="AA15" s="45"/>
      <c r="AB15" s="45"/>
      <c r="AC15" s="45"/>
      <c r="AD15" s="45">
        <f>SUMIF(AD20:AD769,"&gt;0")</f>
        <v>0</v>
      </c>
      <c r="AE15" s="45">
        <f>SUMIF(AE20:AE769,"&gt;0")</f>
        <v>0</v>
      </c>
      <c r="AF15" s="44" t="s">
        <v>1186</v>
      </c>
      <c r="AJ15"/>
      <c r="AK15"/>
      <c r="AL15"/>
      <c r="AM15"/>
      <c r="AN15"/>
      <c r="AO15"/>
      <c r="AP15"/>
      <c r="AQ15"/>
      <c r="AR15"/>
      <c r="AS15"/>
      <c r="AT15"/>
    </row>
    <row r="16" spans="1:46" x14ac:dyDescent="0.25">
      <c r="A16" s="34"/>
      <c r="B16" s="468"/>
      <c r="C16" s="469"/>
      <c r="D16" s="469"/>
      <c r="E16" s="470"/>
      <c r="F16" s="468"/>
      <c r="G16" s="469"/>
      <c r="H16" s="469"/>
      <c r="I16" s="469"/>
      <c r="J16" s="469"/>
      <c r="K16" s="469"/>
      <c r="L16" s="469"/>
      <c r="M16" s="469"/>
      <c r="N16" s="470"/>
      <c r="O16" s="3"/>
      <c r="P16" s="3"/>
      <c r="Q16" s="3"/>
      <c r="R16" s="45">
        <f>SUMIF(R20:R769,"&lt;0")</f>
        <v>0</v>
      </c>
      <c r="S16" s="45"/>
      <c r="T16" s="45"/>
      <c r="U16" s="45"/>
      <c r="V16" s="45">
        <f>SUMIF(V20:V769,"&lt;0")</f>
        <v>0</v>
      </c>
      <c r="W16" s="45">
        <f>SUMIF(W20:W769,"&lt;0")</f>
        <v>0</v>
      </c>
      <c r="X16" s="45">
        <f>SUMIF(X20:X769,"&lt;0")</f>
        <v>0</v>
      </c>
      <c r="Y16" s="45">
        <f>SUMIF(Y20:Y769,"&lt;0")</f>
        <v>0</v>
      </c>
      <c r="Z16" s="45">
        <f>SUMIF(Z20:Z769,"&lt;0")</f>
        <v>0</v>
      </c>
      <c r="AA16" s="45"/>
      <c r="AB16" s="45"/>
      <c r="AC16" s="45"/>
      <c r="AD16" s="45">
        <f>SUMIF(AD20:AD769,"&lt;0")</f>
        <v>0</v>
      </c>
      <c r="AE16" s="45">
        <f>SUMIF(AE20:AE769,"&lt;0")</f>
        <v>0</v>
      </c>
      <c r="AF16" s="44" t="s">
        <v>1187</v>
      </c>
      <c r="AJ16"/>
      <c r="AK16"/>
      <c r="AL16"/>
      <c r="AM16"/>
      <c r="AN16"/>
      <c r="AO16"/>
      <c r="AP16"/>
      <c r="AQ16"/>
      <c r="AR16"/>
      <c r="AS16"/>
      <c r="AT16"/>
    </row>
    <row r="17" spans="1:46" x14ac:dyDescent="0.25">
      <c r="A17" s="34">
        <f>COUNTIF(D20:D844,"&gt;0")</f>
        <v>0</v>
      </c>
      <c r="B17" s="468"/>
      <c r="C17" s="469"/>
      <c r="D17" s="469"/>
      <c r="E17" s="470"/>
      <c r="F17" t="s">
        <v>1714</v>
      </c>
      <c r="G17" s="249" t="s">
        <v>1715</v>
      </c>
      <c r="I17" s="249"/>
      <c r="K17" s="249"/>
      <c r="M17" s="249"/>
      <c r="O17" s="3"/>
      <c r="P17" s="3"/>
      <c r="Q17" s="384">
        <f>DATE(MID(SchoolReport!$H$1,FIND(2,SchoolReport!H1),4),4,1)</f>
        <v>44652</v>
      </c>
      <c r="R17" s="385">
        <f>EDATE(Q17,1)</f>
        <v>44682</v>
      </c>
      <c r="S17" s="385">
        <f t="shared" ref="S17:AB17" si="1">EDATE(R17,1)</f>
        <v>44713</v>
      </c>
      <c r="T17" s="385">
        <f t="shared" si="1"/>
        <v>44743</v>
      </c>
      <c r="U17" s="385">
        <f t="shared" si="1"/>
        <v>44774</v>
      </c>
      <c r="V17" s="385">
        <f t="shared" si="1"/>
        <v>44805</v>
      </c>
      <c r="W17" s="385">
        <f t="shared" si="1"/>
        <v>44835</v>
      </c>
      <c r="X17" s="385">
        <f t="shared" si="1"/>
        <v>44866</v>
      </c>
      <c r="Y17" s="385">
        <f t="shared" si="1"/>
        <v>44896</v>
      </c>
      <c r="Z17" s="385">
        <f t="shared" si="1"/>
        <v>44927</v>
      </c>
      <c r="AA17" s="385">
        <f t="shared" si="1"/>
        <v>44958</v>
      </c>
      <c r="AB17" s="385">
        <f t="shared" si="1"/>
        <v>44986</v>
      </c>
      <c r="AC17" s="3"/>
      <c r="AJ17"/>
      <c r="AK17"/>
      <c r="AL17"/>
      <c r="AM17"/>
      <c r="AN17"/>
      <c r="AO17"/>
      <c r="AP17"/>
      <c r="AQ17"/>
      <c r="AR17"/>
      <c r="AS17"/>
      <c r="AT17"/>
    </row>
    <row r="18" spans="1:46" ht="15.75" thickBot="1" x14ac:dyDescent="0.3">
      <c r="A18" t="s">
        <v>1192</v>
      </c>
      <c r="F18" t="s">
        <v>1716</v>
      </c>
      <c r="G18" s="249" t="s">
        <v>1717</v>
      </c>
      <c r="I18" s="48"/>
      <c r="Q18" s="48">
        <f>SUM(Q20:Q319)</f>
        <v>0</v>
      </c>
      <c r="R18" s="48">
        <f t="shared" ref="R18:AB18" si="2">SUM(R20:R319)</f>
        <v>831656.44499999995</v>
      </c>
      <c r="S18" s="48">
        <f t="shared" si="2"/>
        <v>0</v>
      </c>
      <c r="T18" s="48">
        <f t="shared" si="2"/>
        <v>0</v>
      </c>
      <c r="U18" s="48">
        <f t="shared" si="2"/>
        <v>0</v>
      </c>
      <c r="V18" s="48">
        <f t="shared" si="2"/>
        <v>0</v>
      </c>
      <c r="W18" s="48">
        <f t="shared" si="2"/>
        <v>0</v>
      </c>
      <c r="X18" s="48">
        <f t="shared" si="2"/>
        <v>0</v>
      </c>
      <c r="Y18" s="48">
        <f t="shared" si="2"/>
        <v>0</v>
      </c>
      <c r="Z18" s="48">
        <f t="shared" si="2"/>
        <v>0</v>
      </c>
      <c r="AA18" s="48">
        <f t="shared" si="2"/>
        <v>0</v>
      </c>
      <c r="AB18" s="48">
        <f t="shared" si="2"/>
        <v>0</v>
      </c>
      <c r="AC18" s="49"/>
      <c r="AE18" s="48"/>
      <c r="AJ18"/>
      <c r="AK18"/>
      <c r="AL18"/>
      <c r="AM18"/>
      <c r="AN18"/>
      <c r="AO18"/>
      <c r="AP18"/>
      <c r="AQ18"/>
      <c r="AR18"/>
      <c r="AS18"/>
      <c r="AT18"/>
    </row>
    <row r="19" spans="1:46" s="60" customFormat="1" ht="81.75" customHeight="1" thickTop="1" thickBot="1" x14ac:dyDescent="0.3">
      <c r="A19" s="54" t="s">
        <v>1182</v>
      </c>
      <c r="B19" s="55" t="s">
        <v>1193</v>
      </c>
      <c r="C19" s="55" t="s">
        <v>1194</v>
      </c>
      <c r="D19" s="55" t="s">
        <v>1195</v>
      </c>
      <c r="E19" s="55" t="s">
        <v>1196</v>
      </c>
      <c r="F19" s="55" t="s">
        <v>1718</v>
      </c>
      <c r="G19" s="55" t="s">
        <v>1198</v>
      </c>
      <c r="H19" s="55" t="s">
        <v>1199</v>
      </c>
      <c r="I19" s="55" t="s">
        <v>1200</v>
      </c>
      <c r="J19" s="55" t="s">
        <v>1201</v>
      </c>
      <c r="K19" s="55" t="s">
        <v>212</v>
      </c>
      <c r="L19" s="55" t="s">
        <v>1202</v>
      </c>
      <c r="M19" s="55" t="s">
        <v>1203</v>
      </c>
      <c r="N19" s="56" t="s">
        <v>1204</v>
      </c>
      <c r="O19" s="56" t="s">
        <v>1205</v>
      </c>
      <c r="P19" s="56" t="s">
        <v>1206</v>
      </c>
      <c r="Q19" s="361" t="s">
        <v>1207</v>
      </c>
      <c r="R19" s="361" t="s">
        <v>904</v>
      </c>
      <c r="S19" s="361" t="s">
        <v>1208</v>
      </c>
      <c r="T19" s="361" t="s">
        <v>1209</v>
      </c>
      <c r="U19" s="361" t="s">
        <v>1210</v>
      </c>
      <c r="V19" s="361" t="s">
        <v>1211</v>
      </c>
      <c r="W19" s="361" t="s">
        <v>1212</v>
      </c>
      <c r="X19" s="361" t="s">
        <v>1213</v>
      </c>
      <c r="Y19" s="361" t="s">
        <v>1214</v>
      </c>
      <c r="Z19" s="361" t="s">
        <v>1215</v>
      </c>
      <c r="AA19" s="361" t="s">
        <v>1216</v>
      </c>
      <c r="AB19" s="361" t="s">
        <v>1217</v>
      </c>
      <c r="AC19" s="251" t="s">
        <v>207</v>
      </c>
      <c r="AD19" s="251" t="s">
        <v>951</v>
      </c>
      <c r="AE19" s="60" t="s">
        <v>1298</v>
      </c>
      <c r="AF19" s="60" t="s">
        <v>1298</v>
      </c>
      <c r="AG19" s="60" t="s">
        <v>1298</v>
      </c>
      <c r="AH19" s="60" t="s">
        <v>1220</v>
      </c>
      <c r="AI19" s="60" t="s">
        <v>1221</v>
      </c>
      <c r="AJ19" s="60" t="s">
        <v>1222</v>
      </c>
      <c r="AK19" s="60" t="s">
        <v>1223</v>
      </c>
    </row>
    <row r="20" spans="1:46" ht="15.75" thickTop="1" x14ac:dyDescent="0.25">
      <c r="A20" t="str">
        <f>$B$3</f>
        <v>COVID</v>
      </c>
      <c r="B20" s="71">
        <v>44696</v>
      </c>
      <c r="C20" s="190">
        <v>3022002</v>
      </c>
      <c r="D20" t="str">
        <f>VLOOKUP(C20,Schools!A:B,2,0)</f>
        <v>Barnfield School</v>
      </c>
      <c r="E20" t="str">
        <f>VLOOKUP(C20,Schools!$A:$Z,3,0)</f>
        <v>M</v>
      </c>
      <c r="F20" s="192">
        <v>4350</v>
      </c>
      <c r="G20" s="190" t="s">
        <v>4667</v>
      </c>
      <c r="H20" t="s">
        <v>4674</v>
      </c>
      <c r="I20" t="str">
        <f t="shared" ref="I20:I23" si="3">O20&amp;"/"&amp;P20</f>
        <v>10166/543965</v>
      </c>
      <c r="J20">
        <f>VLOOKUP(C20,Schools!$A:$Z,9,0)</f>
        <v>400005</v>
      </c>
      <c r="K20" s="70" t="s">
        <v>406</v>
      </c>
      <c r="L20" s="190" t="s">
        <v>4673</v>
      </c>
      <c r="M20" s="190" t="s">
        <v>1156</v>
      </c>
      <c r="N20" t="str">
        <f>VLOOKUP(C20,Schools!A:D,4,0)</f>
        <v>Primary</v>
      </c>
      <c r="O20">
        <f>VLOOKUP(N20,CCs!$A$2:$G$7,6,FALSE)</f>
        <v>10166</v>
      </c>
      <c r="P20">
        <f t="shared" ref="P20:P55" si="4">IF(E20="M",543965,516500)</f>
        <v>543965</v>
      </c>
      <c r="Q20" s="75">
        <f>IFERROR(SUMPRODUCT(--(MONTH($B20)=MONTH(Q$17)),$F20),0)</f>
        <v>0</v>
      </c>
      <c r="R20" s="75">
        <f t="shared" ref="R20:AB35" si="5">IFERROR(SUMPRODUCT(--(MONTH($B20)=MONTH(R$17)),$F20),0)</f>
        <v>4350</v>
      </c>
      <c r="S20" s="75">
        <f t="shared" si="5"/>
        <v>0</v>
      </c>
      <c r="T20" s="75">
        <f t="shared" si="5"/>
        <v>0</v>
      </c>
      <c r="U20" s="75">
        <f t="shared" si="5"/>
        <v>0</v>
      </c>
      <c r="V20" s="75">
        <f t="shared" si="5"/>
        <v>0</v>
      </c>
      <c r="W20" s="75">
        <f t="shared" si="5"/>
        <v>0</v>
      </c>
      <c r="X20" s="75">
        <f t="shared" si="5"/>
        <v>0</v>
      </c>
      <c r="Y20" s="75">
        <f t="shared" si="5"/>
        <v>0</v>
      </c>
      <c r="Z20" s="75">
        <f t="shared" si="5"/>
        <v>0</v>
      </c>
      <c r="AA20" s="75">
        <f t="shared" si="5"/>
        <v>0</v>
      </c>
      <c r="AB20" s="75">
        <f t="shared" si="5"/>
        <v>0</v>
      </c>
      <c r="AC20" s="48">
        <f>SUM(Q20:AB20)</f>
        <v>4350</v>
      </c>
      <c r="AD20" s="48">
        <f>AC20-F20</f>
        <v>0</v>
      </c>
      <c r="AF20" s="60">
        <f>VLOOKUP(D20,Schools!$B$8:$F$143,5,FALSE)</f>
        <v>3022002</v>
      </c>
      <c r="AH20" s="314">
        <f t="shared" ref="AH20:AH58" si="6">SUM(Q20:S20)</f>
        <v>4350</v>
      </c>
      <c r="AI20" s="314">
        <f t="shared" ref="AI20:AI58" si="7">SUM(Q20:V20)</f>
        <v>4350</v>
      </c>
      <c r="AJ20" s="314">
        <f t="shared" ref="AJ20:AJ51" si="8">SUM(Q20:Y20)</f>
        <v>4350</v>
      </c>
      <c r="AK20" s="314">
        <f t="shared" ref="AK20:AK51" si="9">SUM(Q20:AB20)</f>
        <v>4350</v>
      </c>
      <c r="AL20"/>
      <c r="AM20"/>
      <c r="AN20"/>
      <c r="AO20"/>
      <c r="AP20"/>
      <c r="AQ20"/>
      <c r="AR20"/>
      <c r="AS20"/>
      <c r="AT20"/>
    </row>
    <row r="21" spans="1:46" x14ac:dyDescent="0.25">
      <c r="A21" t="str">
        <f t="shared" ref="A21:A84" si="10">$B$3</f>
        <v>COVID</v>
      </c>
      <c r="B21" s="71">
        <v>44696</v>
      </c>
      <c r="C21" s="190">
        <v>3022003</v>
      </c>
      <c r="D21" t="str">
        <f>VLOOKUP(C21,Schools!A:B,2,0)</f>
        <v>Bell Lane Primary School</v>
      </c>
      <c r="E21" t="str">
        <f>VLOOKUP(C21,Schools!$A:$Z,3,0)</f>
        <v>M</v>
      </c>
      <c r="F21" s="192">
        <v>5038.75</v>
      </c>
      <c r="G21" s="190" t="s">
        <v>4667</v>
      </c>
      <c r="H21" t="s">
        <v>4674</v>
      </c>
      <c r="I21" t="str">
        <f t="shared" si="3"/>
        <v>10166/543965</v>
      </c>
      <c r="J21">
        <f>VLOOKUP(C21,Schools!$A:$Z,9,0)</f>
        <v>400051</v>
      </c>
      <c r="K21" s="70" t="s">
        <v>406</v>
      </c>
      <c r="L21" s="190" t="s">
        <v>4673</v>
      </c>
      <c r="M21" s="190" t="s">
        <v>1156</v>
      </c>
      <c r="N21" t="str">
        <f>VLOOKUP(C21,Schools!A:D,4,0)</f>
        <v>Primary</v>
      </c>
      <c r="O21">
        <f>VLOOKUP(N21,CCs!$A$2:$G$7,6,FALSE)</f>
        <v>10166</v>
      </c>
      <c r="P21">
        <f t="shared" si="4"/>
        <v>543965</v>
      </c>
      <c r="Q21" s="75">
        <f t="shared" ref="Q21:AB55" si="11">IFERROR(SUMPRODUCT(--(MONTH($B21)=MONTH(Q$17)),$F21),0)</f>
        <v>0</v>
      </c>
      <c r="R21" s="75">
        <f t="shared" si="5"/>
        <v>5038.75</v>
      </c>
      <c r="S21" s="75">
        <f t="shared" si="5"/>
        <v>0</v>
      </c>
      <c r="T21" s="75">
        <f t="shared" si="5"/>
        <v>0</v>
      </c>
      <c r="U21" s="75">
        <f t="shared" si="5"/>
        <v>0</v>
      </c>
      <c r="V21" s="75">
        <f t="shared" si="5"/>
        <v>0</v>
      </c>
      <c r="W21" s="75">
        <f t="shared" si="5"/>
        <v>0</v>
      </c>
      <c r="X21" s="75">
        <f t="shared" si="5"/>
        <v>0</v>
      </c>
      <c r="Y21" s="75">
        <f t="shared" si="5"/>
        <v>0</v>
      </c>
      <c r="Z21" s="75">
        <f t="shared" si="5"/>
        <v>0</v>
      </c>
      <c r="AA21" s="75">
        <f t="shared" si="5"/>
        <v>0</v>
      </c>
      <c r="AB21" s="75">
        <f t="shared" si="5"/>
        <v>0</v>
      </c>
      <c r="AC21" s="48">
        <f t="shared" ref="AC21:AC84" si="12">SUM(Q21:AB21)</f>
        <v>5038.75</v>
      </c>
      <c r="AD21" s="48">
        <f t="shared" ref="AD21:AD84" si="13">AC21-F21</f>
        <v>0</v>
      </c>
      <c r="AF21" s="60">
        <f>VLOOKUP(D21,Schools!$B$8:$F$143,5,FALSE)</f>
        <v>3022003</v>
      </c>
      <c r="AH21" s="314">
        <f t="shared" si="6"/>
        <v>5038.75</v>
      </c>
      <c r="AI21" s="314">
        <f t="shared" si="7"/>
        <v>5038.75</v>
      </c>
      <c r="AJ21" s="314">
        <f t="shared" si="8"/>
        <v>5038.75</v>
      </c>
      <c r="AK21" s="314">
        <f t="shared" si="9"/>
        <v>5038.75</v>
      </c>
      <c r="AL21"/>
      <c r="AM21"/>
      <c r="AN21"/>
      <c r="AO21"/>
      <c r="AP21"/>
      <c r="AQ21"/>
      <c r="AR21"/>
      <c r="AS21"/>
      <c r="AT21"/>
    </row>
    <row r="22" spans="1:46" x14ac:dyDescent="0.25">
      <c r="A22" t="str">
        <f t="shared" si="10"/>
        <v>COVID</v>
      </c>
      <c r="B22" s="71">
        <v>44696</v>
      </c>
      <c r="C22" s="190">
        <v>3022007</v>
      </c>
      <c r="D22" t="str">
        <f>VLOOKUP(C22,Schools!A:B,2,0)</f>
        <v>Brookland Junior School</v>
      </c>
      <c r="E22" t="str">
        <f>VLOOKUP(C22,Schools!$A:$Z,3,0)</f>
        <v>M</v>
      </c>
      <c r="F22" s="192">
        <v>2646.25</v>
      </c>
      <c r="G22" s="190" t="s">
        <v>4667</v>
      </c>
      <c r="H22" t="s">
        <v>4674</v>
      </c>
      <c r="I22" t="str">
        <f t="shared" si="3"/>
        <v>10166/543965</v>
      </c>
      <c r="J22">
        <f>VLOOKUP(C22,Schools!$A:$Z,9,0)</f>
        <v>400040</v>
      </c>
      <c r="K22" s="70" t="s">
        <v>406</v>
      </c>
      <c r="L22" s="190" t="s">
        <v>4673</v>
      </c>
      <c r="M22" s="190" t="s">
        <v>1156</v>
      </c>
      <c r="N22" t="str">
        <f>VLOOKUP(C22,Schools!A:D,4,0)</f>
        <v>Primary</v>
      </c>
      <c r="O22">
        <f>VLOOKUP(N22,CCs!$A$2:$G$7,6,FALSE)</f>
        <v>10166</v>
      </c>
      <c r="P22">
        <f t="shared" si="4"/>
        <v>543965</v>
      </c>
      <c r="Q22" s="75">
        <f t="shared" si="11"/>
        <v>0</v>
      </c>
      <c r="R22" s="75">
        <f t="shared" si="5"/>
        <v>2646.25</v>
      </c>
      <c r="S22" s="75">
        <f t="shared" si="5"/>
        <v>0</v>
      </c>
      <c r="T22" s="75">
        <f t="shared" si="5"/>
        <v>0</v>
      </c>
      <c r="U22" s="75">
        <f t="shared" si="5"/>
        <v>0</v>
      </c>
      <c r="V22" s="75">
        <f t="shared" si="5"/>
        <v>0</v>
      </c>
      <c r="W22" s="75">
        <f t="shared" si="5"/>
        <v>0</v>
      </c>
      <c r="X22" s="75">
        <f t="shared" si="5"/>
        <v>0</v>
      </c>
      <c r="Y22" s="75">
        <f t="shared" si="5"/>
        <v>0</v>
      </c>
      <c r="Z22" s="75">
        <f t="shared" si="5"/>
        <v>0</v>
      </c>
      <c r="AA22" s="75">
        <f t="shared" si="5"/>
        <v>0</v>
      </c>
      <c r="AB22" s="75">
        <f t="shared" si="5"/>
        <v>0</v>
      </c>
      <c r="AC22" s="48">
        <f t="shared" si="12"/>
        <v>2646.25</v>
      </c>
      <c r="AD22" s="48">
        <f t="shared" si="13"/>
        <v>0</v>
      </c>
      <c r="AF22" s="60">
        <f>VLOOKUP(D22,Schools!$B$8:$F$143,5,FALSE)</f>
        <v>3022007</v>
      </c>
      <c r="AH22" s="314">
        <f t="shared" si="6"/>
        <v>2646.25</v>
      </c>
      <c r="AI22" s="314">
        <f t="shared" si="7"/>
        <v>2646.25</v>
      </c>
      <c r="AJ22" s="314">
        <f t="shared" si="8"/>
        <v>2646.25</v>
      </c>
      <c r="AK22" s="314">
        <f t="shared" si="9"/>
        <v>2646.25</v>
      </c>
      <c r="AL22"/>
      <c r="AM22"/>
      <c r="AN22"/>
      <c r="AO22"/>
      <c r="AP22"/>
      <c r="AQ22"/>
      <c r="AR22"/>
      <c r="AS22"/>
      <c r="AT22"/>
    </row>
    <row r="23" spans="1:46" x14ac:dyDescent="0.25">
      <c r="A23" t="str">
        <f t="shared" si="10"/>
        <v>COVID</v>
      </c>
      <c r="B23" s="71">
        <v>44696</v>
      </c>
      <c r="C23" s="190">
        <v>3022008</v>
      </c>
      <c r="D23" t="str">
        <f>VLOOKUP(C23,Schools!A:B,2,0)</f>
        <v>Brookland Infant  &amp; Nursery School</v>
      </c>
      <c r="E23" t="str">
        <f>VLOOKUP(C23,Schools!$A:$Z,3,0)</f>
        <v>M</v>
      </c>
      <c r="F23" s="192">
        <v>1631.25</v>
      </c>
      <c r="G23" s="190" t="s">
        <v>4667</v>
      </c>
      <c r="H23" t="s">
        <v>4674</v>
      </c>
      <c r="I23" t="str">
        <f t="shared" si="3"/>
        <v>10166/543965</v>
      </c>
      <c r="J23">
        <f>VLOOKUP(C23,Schools!$A:$Z,9,0)</f>
        <v>400057</v>
      </c>
      <c r="K23" s="70" t="s">
        <v>406</v>
      </c>
      <c r="L23" s="190" t="s">
        <v>4673</v>
      </c>
      <c r="M23" s="190" t="s">
        <v>1156</v>
      </c>
      <c r="N23" t="str">
        <f>VLOOKUP(C23,Schools!A:D,4,0)</f>
        <v>Primary</v>
      </c>
      <c r="O23">
        <f>VLOOKUP(N23,CCs!$A$2:$G$7,6,FALSE)</f>
        <v>10166</v>
      </c>
      <c r="P23">
        <f t="shared" si="4"/>
        <v>543965</v>
      </c>
      <c r="Q23" s="75">
        <f t="shared" si="11"/>
        <v>0</v>
      </c>
      <c r="R23" s="75">
        <f t="shared" si="5"/>
        <v>1631.25</v>
      </c>
      <c r="S23" s="75">
        <f t="shared" si="5"/>
        <v>0</v>
      </c>
      <c r="T23" s="75">
        <f t="shared" si="5"/>
        <v>0</v>
      </c>
      <c r="U23" s="75">
        <f t="shared" si="5"/>
        <v>0</v>
      </c>
      <c r="V23" s="75">
        <f t="shared" si="5"/>
        <v>0</v>
      </c>
      <c r="W23" s="75">
        <f t="shared" si="5"/>
        <v>0</v>
      </c>
      <c r="X23" s="75">
        <f t="shared" si="5"/>
        <v>0</v>
      </c>
      <c r="Y23" s="75">
        <f t="shared" si="5"/>
        <v>0</v>
      </c>
      <c r="Z23" s="75">
        <f t="shared" si="5"/>
        <v>0</v>
      </c>
      <c r="AA23" s="75">
        <f t="shared" si="5"/>
        <v>0</v>
      </c>
      <c r="AB23" s="75">
        <f t="shared" si="5"/>
        <v>0</v>
      </c>
      <c r="AC23" s="48">
        <f t="shared" si="12"/>
        <v>1631.25</v>
      </c>
      <c r="AD23" s="48">
        <f t="shared" si="13"/>
        <v>0</v>
      </c>
      <c r="AF23" s="60">
        <f>VLOOKUP(D23,Schools!$B$8:$F$143,5,FALSE)</f>
        <v>3022008</v>
      </c>
      <c r="AH23" s="314">
        <f t="shared" si="6"/>
        <v>1631.25</v>
      </c>
      <c r="AI23" s="314">
        <f t="shared" si="7"/>
        <v>1631.25</v>
      </c>
      <c r="AJ23" s="314">
        <f t="shared" si="8"/>
        <v>1631.25</v>
      </c>
      <c r="AK23" s="314">
        <f t="shared" si="9"/>
        <v>1631.25</v>
      </c>
      <c r="AL23"/>
      <c r="AM23"/>
      <c r="AN23"/>
      <c r="AO23"/>
      <c r="AP23"/>
      <c r="AQ23"/>
      <c r="AR23"/>
      <c r="AS23"/>
      <c r="AT23"/>
    </row>
    <row r="24" spans="1:46" x14ac:dyDescent="0.25">
      <c r="A24" t="str">
        <f t="shared" si="10"/>
        <v>COVID</v>
      </c>
      <c r="B24" s="71">
        <v>44696</v>
      </c>
      <c r="C24" s="190">
        <v>3022009</v>
      </c>
      <c r="D24" t="str">
        <f>VLOOKUP(C24,Schools!A:B,2,0)</f>
        <v>Brunswick Park Primary &amp; Nursery School</v>
      </c>
      <c r="E24" t="str">
        <f>VLOOKUP(C24,Schools!$A:$Z,3,0)</f>
        <v>M</v>
      </c>
      <c r="F24" s="192">
        <v>3045</v>
      </c>
      <c r="G24" s="190" t="s">
        <v>4667</v>
      </c>
      <c r="H24" t="s">
        <v>4674</v>
      </c>
      <c r="I24" t="str">
        <f>O24&amp;"/"&amp;P24</f>
        <v>10166/543965</v>
      </c>
      <c r="J24">
        <f>VLOOKUP(C24,Schools!$A:$Z,9,0)</f>
        <v>400061</v>
      </c>
      <c r="K24" s="70" t="s">
        <v>406</v>
      </c>
      <c r="L24" s="190" t="s">
        <v>4673</v>
      </c>
      <c r="M24" s="190" t="s">
        <v>1156</v>
      </c>
      <c r="N24" t="str">
        <f>VLOOKUP(C24,Schools!A:D,4,0)</f>
        <v>Primary</v>
      </c>
      <c r="O24">
        <f>VLOOKUP(N24,CCs!$A$2:$G$7,6,FALSE)</f>
        <v>10166</v>
      </c>
      <c r="P24">
        <f t="shared" si="4"/>
        <v>543965</v>
      </c>
      <c r="Q24" s="75">
        <f t="shared" si="11"/>
        <v>0</v>
      </c>
      <c r="R24" s="75">
        <f t="shared" si="5"/>
        <v>3045</v>
      </c>
      <c r="S24" s="75">
        <f t="shared" si="5"/>
        <v>0</v>
      </c>
      <c r="T24" s="75">
        <f t="shared" si="5"/>
        <v>0</v>
      </c>
      <c r="U24" s="75">
        <f t="shared" si="5"/>
        <v>0</v>
      </c>
      <c r="V24" s="75">
        <f t="shared" si="5"/>
        <v>0</v>
      </c>
      <c r="W24" s="75">
        <f t="shared" si="5"/>
        <v>0</v>
      </c>
      <c r="X24" s="75">
        <f t="shared" si="5"/>
        <v>0</v>
      </c>
      <c r="Y24" s="75">
        <f t="shared" si="5"/>
        <v>0</v>
      </c>
      <c r="Z24" s="75">
        <f t="shared" si="5"/>
        <v>0</v>
      </c>
      <c r="AA24" s="75">
        <f t="shared" si="5"/>
        <v>0</v>
      </c>
      <c r="AB24" s="75">
        <f t="shared" si="5"/>
        <v>0</v>
      </c>
      <c r="AC24" s="48">
        <f t="shared" si="12"/>
        <v>3045</v>
      </c>
      <c r="AD24" s="48">
        <f t="shared" si="13"/>
        <v>0</v>
      </c>
      <c r="AF24" s="60">
        <f>VLOOKUP(D24,Schools!$B$8:$F$143,5,FALSE)</f>
        <v>3022009</v>
      </c>
      <c r="AH24" s="314">
        <f t="shared" si="6"/>
        <v>3045</v>
      </c>
      <c r="AI24" s="314">
        <f t="shared" si="7"/>
        <v>3045</v>
      </c>
      <c r="AJ24" s="314">
        <f t="shared" si="8"/>
        <v>3045</v>
      </c>
      <c r="AK24" s="314">
        <f t="shared" si="9"/>
        <v>3045</v>
      </c>
      <c r="AL24"/>
      <c r="AM24"/>
      <c r="AN24"/>
      <c r="AO24"/>
      <c r="AP24"/>
      <c r="AQ24"/>
      <c r="AR24"/>
      <c r="AS24"/>
      <c r="AT24"/>
    </row>
    <row r="25" spans="1:46" x14ac:dyDescent="0.25">
      <c r="A25" t="str">
        <f t="shared" si="10"/>
        <v>COVID</v>
      </c>
      <c r="B25" s="71">
        <v>44696</v>
      </c>
      <c r="C25" s="190">
        <v>3022011</v>
      </c>
      <c r="D25" t="str">
        <f>VLOOKUP(C25,Schools!A:B,2,0)</f>
        <v>Church Hill Primary School</v>
      </c>
      <c r="E25" t="str">
        <f>VLOOKUP(C25,Schools!$A:$Z,3,0)</f>
        <v>M</v>
      </c>
      <c r="F25" s="192">
        <v>1268.75</v>
      </c>
      <c r="G25" s="190" t="s">
        <v>4667</v>
      </c>
      <c r="H25" t="s">
        <v>4674</v>
      </c>
      <c r="I25" t="str">
        <f t="shared" ref="I25:I88" si="14">O25&amp;"/"&amp;P25</f>
        <v>10166/543965</v>
      </c>
      <c r="J25">
        <f>VLOOKUP(C25,Schools!$A:$Z,9,0)</f>
        <v>400020</v>
      </c>
      <c r="K25" s="70" t="s">
        <v>406</v>
      </c>
      <c r="L25" s="190" t="s">
        <v>4673</v>
      </c>
      <c r="M25" s="190" t="s">
        <v>1156</v>
      </c>
      <c r="N25" t="str">
        <f>VLOOKUP(C25,Schools!A:D,4,0)</f>
        <v>Primary</v>
      </c>
      <c r="O25">
        <f>VLOOKUP(N25,CCs!$A$2:$G$7,6,FALSE)</f>
        <v>10166</v>
      </c>
      <c r="P25">
        <f t="shared" si="4"/>
        <v>543965</v>
      </c>
      <c r="Q25" s="75">
        <f t="shared" si="11"/>
        <v>0</v>
      </c>
      <c r="R25" s="75">
        <f t="shared" si="5"/>
        <v>1268.75</v>
      </c>
      <c r="S25" s="75">
        <f t="shared" si="5"/>
        <v>0</v>
      </c>
      <c r="T25" s="75">
        <f t="shared" si="5"/>
        <v>0</v>
      </c>
      <c r="U25" s="75">
        <f t="shared" si="5"/>
        <v>0</v>
      </c>
      <c r="V25" s="75">
        <f t="shared" si="5"/>
        <v>0</v>
      </c>
      <c r="W25" s="75">
        <f t="shared" si="5"/>
        <v>0</v>
      </c>
      <c r="X25" s="75">
        <f t="shared" si="5"/>
        <v>0</v>
      </c>
      <c r="Y25" s="75">
        <f t="shared" si="5"/>
        <v>0</v>
      </c>
      <c r="Z25" s="75">
        <f t="shared" si="5"/>
        <v>0</v>
      </c>
      <c r="AA25" s="75">
        <f t="shared" si="5"/>
        <v>0</v>
      </c>
      <c r="AB25" s="75">
        <f t="shared" si="5"/>
        <v>0</v>
      </c>
      <c r="AC25" s="48">
        <f t="shared" si="12"/>
        <v>1268.75</v>
      </c>
      <c r="AD25" s="48">
        <f t="shared" si="13"/>
        <v>0</v>
      </c>
      <c r="AF25" s="60">
        <f>VLOOKUP(D25,Schools!$B$8:$F$143,5,FALSE)</f>
        <v>3022011</v>
      </c>
      <c r="AH25" s="314">
        <f t="shared" si="6"/>
        <v>1268.75</v>
      </c>
      <c r="AI25" s="314">
        <f t="shared" si="7"/>
        <v>1268.75</v>
      </c>
      <c r="AJ25" s="314">
        <f t="shared" si="8"/>
        <v>1268.75</v>
      </c>
      <c r="AK25" s="314">
        <f t="shared" si="9"/>
        <v>1268.75</v>
      </c>
      <c r="AL25"/>
      <c r="AM25"/>
      <c r="AN25"/>
      <c r="AO25"/>
      <c r="AP25"/>
      <c r="AQ25"/>
      <c r="AR25"/>
      <c r="AS25"/>
      <c r="AT25"/>
    </row>
    <row r="26" spans="1:46" x14ac:dyDescent="0.25">
      <c r="A26" t="str">
        <f t="shared" si="10"/>
        <v>COVID</v>
      </c>
      <c r="B26" s="71">
        <v>44696</v>
      </c>
      <c r="C26">
        <v>3022014</v>
      </c>
      <c r="D26" t="str">
        <f>VLOOKUP(C26,Schools!A:B,2,0)</f>
        <v>Colindale School</v>
      </c>
      <c r="E26" t="str">
        <f>VLOOKUP(C26,Schools!$A:$Z,3,0)</f>
        <v>M</v>
      </c>
      <c r="F26" s="192">
        <v>7648</v>
      </c>
      <c r="G26" s="190" t="s">
        <v>4667</v>
      </c>
      <c r="H26" t="s">
        <v>4674</v>
      </c>
      <c r="I26" t="str">
        <f t="shared" si="14"/>
        <v>10166/543965</v>
      </c>
      <c r="J26">
        <f>VLOOKUP(C26,Schools!$A:$Z,9,0)</f>
        <v>400050</v>
      </c>
      <c r="K26" s="70" t="s">
        <v>406</v>
      </c>
      <c r="L26" s="190" t="s">
        <v>4673</v>
      </c>
      <c r="M26" s="190" t="s">
        <v>1156</v>
      </c>
      <c r="N26" t="str">
        <f>VLOOKUP(C26,Schools!A:D,4,0)</f>
        <v>Primary</v>
      </c>
      <c r="O26">
        <f>VLOOKUP(N26,CCs!$A$2:$G$7,6,FALSE)</f>
        <v>10166</v>
      </c>
      <c r="P26">
        <f t="shared" si="4"/>
        <v>543965</v>
      </c>
      <c r="Q26" s="75">
        <f t="shared" si="11"/>
        <v>0</v>
      </c>
      <c r="R26" s="75">
        <f t="shared" si="5"/>
        <v>7648</v>
      </c>
      <c r="S26" s="75">
        <f t="shared" si="5"/>
        <v>0</v>
      </c>
      <c r="T26" s="75">
        <f t="shared" si="5"/>
        <v>0</v>
      </c>
      <c r="U26" s="75">
        <f t="shared" si="5"/>
        <v>0</v>
      </c>
      <c r="V26" s="75">
        <f t="shared" si="5"/>
        <v>0</v>
      </c>
      <c r="W26" s="75">
        <f t="shared" si="5"/>
        <v>0</v>
      </c>
      <c r="X26" s="75">
        <f t="shared" si="5"/>
        <v>0</v>
      </c>
      <c r="Y26" s="75">
        <f t="shared" si="5"/>
        <v>0</v>
      </c>
      <c r="Z26" s="75">
        <f t="shared" si="5"/>
        <v>0</v>
      </c>
      <c r="AA26" s="75">
        <f t="shared" si="5"/>
        <v>0</v>
      </c>
      <c r="AB26" s="75">
        <f t="shared" si="5"/>
        <v>0</v>
      </c>
      <c r="AC26" s="48">
        <f t="shared" si="12"/>
        <v>7648</v>
      </c>
      <c r="AD26" s="48">
        <f t="shared" si="13"/>
        <v>0</v>
      </c>
      <c r="AF26" s="60">
        <f>VLOOKUP(D26,Schools!$B$8:$F$143,5,FALSE)</f>
        <v>3022014</v>
      </c>
      <c r="AH26" s="314">
        <f t="shared" si="6"/>
        <v>7648</v>
      </c>
      <c r="AI26" s="314">
        <f t="shared" si="7"/>
        <v>7648</v>
      </c>
      <c r="AJ26" s="314">
        <f t="shared" si="8"/>
        <v>7648</v>
      </c>
      <c r="AK26" s="314">
        <f t="shared" si="9"/>
        <v>7648</v>
      </c>
      <c r="AL26"/>
      <c r="AM26"/>
      <c r="AN26"/>
      <c r="AO26"/>
      <c r="AP26"/>
      <c r="AQ26"/>
      <c r="AR26"/>
      <c r="AS26"/>
      <c r="AT26"/>
    </row>
    <row r="27" spans="1:46" x14ac:dyDescent="0.25">
      <c r="A27" t="str">
        <f t="shared" si="10"/>
        <v>COVID</v>
      </c>
      <c r="B27" s="71">
        <v>44696</v>
      </c>
      <c r="C27">
        <v>3022015</v>
      </c>
      <c r="D27" t="str">
        <f>VLOOKUP(C27,Schools!A:B,2,0)</f>
        <v>Coppetts Wood</v>
      </c>
      <c r="E27" t="str">
        <f>VLOOKUP(C27,Schools!$A:$Z,3,0)</f>
        <v>M</v>
      </c>
      <c r="F27" s="192">
        <v>2810.25</v>
      </c>
      <c r="G27" s="190" t="s">
        <v>4667</v>
      </c>
      <c r="H27" t="s">
        <v>4674</v>
      </c>
      <c r="I27" t="str">
        <f t="shared" si="14"/>
        <v>10166/543965</v>
      </c>
      <c r="J27">
        <f>VLOOKUP(C27,Schools!$A:$Z,9,0)</f>
        <v>400059</v>
      </c>
      <c r="K27" s="70" t="s">
        <v>406</v>
      </c>
      <c r="L27" s="190" t="s">
        <v>4673</v>
      </c>
      <c r="M27" s="190" t="s">
        <v>1156</v>
      </c>
      <c r="N27" t="str">
        <f>VLOOKUP(C27,Schools!A:D,4,0)</f>
        <v>Primary</v>
      </c>
      <c r="O27">
        <f>VLOOKUP(N27,CCs!$A$2:$G$7,6,FALSE)</f>
        <v>10166</v>
      </c>
      <c r="P27">
        <f t="shared" si="4"/>
        <v>543965</v>
      </c>
      <c r="Q27" s="75">
        <f t="shared" si="11"/>
        <v>0</v>
      </c>
      <c r="R27" s="75">
        <f t="shared" si="5"/>
        <v>2810.25</v>
      </c>
      <c r="S27" s="75">
        <f t="shared" si="5"/>
        <v>0</v>
      </c>
      <c r="T27" s="75">
        <f t="shared" si="5"/>
        <v>0</v>
      </c>
      <c r="U27" s="75">
        <f t="shared" si="5"/>
        <v>0</v>
      </c>
      <c r="V27" s="75">
        <f t="shared" si="5"/>
        <v>0</v>
      </c>
      <c r="W27" s="75">
        <f t="shared" si="5"/>
        <v>0</v>
      </c>
      <c r="X27" s="75">
        <f t="shared" si="5"/>
        <v>0</v>
      </c>
      <c r="Y27" s="75">
        <f t="shared" si="5"/>
        <v>0</v>
      </c>
      <c r="Z27" s="75">
        <f t="shared" si="5"/>
        <v>0</v>
      </c>
      <c r="AA27" s="75">
        <f t="shared" si="5"/>
        <v>0</v>
      </c>
      <c r="AB27" s="75">
        <f t="shared" si="5"/>
        <v>0</v>
      </c>
      <c r="AC27" s="48">
        <f t="shared" si="12"/>
        <v>2810.25</v>
      </c>
      <c r="AD27" s="48">
        <f t="shared" si="13"/>
        <v>0</v>
      </c>
      <c r="AF27" s="60">
        <f>VLOOKUP(D27,Schools!$B$8:$F$143,5,FALSE)</f>
        <v>3022015</v>
      </c>
      <c r="AH27" s="314">
        <f t="shared" si="6"/>
        <v>2810.25</v>
      </c>
      <c r="AI27" s="314">
        <f t="shared" si="7"/>
        <v>2810.25</v>
      </c>
      <c r="AJ27" s="314">
        <f t="shared" si="8"/>
        <v>2810.25</v>
      </c>
      <c r="AK27" s="314">
        <f t="shared" si="9"/>
        <v>2810.25</v>
      </c>
      <c r="AL27"/>
      <c r="AM27"/>
      <c r="AN27"/>
      <c r="AO27"/>
      <c r="AP27"/>
      <c r="AQ27"/>
      <c r="AR27"/>
      <c r="AS27"/>
      <c r="AT27"/>
    </row>
    <row r="28" spans="1:46" x14ac:dyDescent="0.25">
      <c r="A28" t="str">
        <f t="shared" si="10"/>
        <v>COVID</v>
      </c>
      <c r="B28" s="71">
        <v>44696</v>
      </c>
      <c r="C28" s="190">
        <v>3022016</v>
      </c>
      <c r="D28" t="str">
        <f>VLOOKUP(C28,Schools!A:B,2,0)</f>
        <v>Courtland School</v>
      </c>
      <c r="E28" t="str">
        <f>VLOOKUP(C28,Schools!$A:$Z,3,0)</f>
        <v>M</v>
      </c>
      <c r="F28" s="192">
        <v>725</v>
      </c>
      <c r="G28" s="190" t="s">
        <v>4667</v>
      </c>
      <c r="H28" t="s">
        <v>4674</v>
      </c>
      <c r="I28" t="str">
        <f t="shared" si="14"/>
        <v>10166/543965</v>
      </c>
      <c r="J28">
        <f>VLOOKUP(C28,Schools!$A:$Z,9,0)</f>
        <v>400049</v>
      </c>
      <c r="K28" s="70" t="s">
        <v>406</v>
      </c>
      <c r="L28" s="190" t="s">
        <v>4673</v>
      </c>
      <c r="M28" s="190" t="s">
        <v>1156</v>
      </c>
      <c r="N28" t="str">
        <f>VLOOKUP(C28,Schools!A:D,4,0)</f>
        <v>Primary</v>
      </c>
      <c r="O28">
        <f>VLOOKUP(N28,CCs!$A$2:$G$7,6,FALSE)</f>
        <v>10166</v>
      </c>
      <c r="P28">
        <f t="shared" si="4"/>
        <v>543965</v>
      </c>
      <c r="Q28" s="75">
        <f t="shared" si="11"/>
        <v>0</v>
      </c>
      <c r="R28" s="75">
        <f t="shared" si="5"/>
        <v>725</v>
      </c>
      <c r="S28" s="75">
        <f t="shared" si="5"/>
        <v>0</v>
      </c>
      <c r="T28" s="75">
        <f t="shared" si="5"/>
        <v>0</v>
      </c>
      <c r="U28" s="75">
        <f t="shared" si="5"/>
        <v>0</v>
      </c>
      <c r="V28" s="75">
        <f t="shared" si="5"/>
        <v>0</v>
      </c>
      <c r="W28" s="75">
        <f t="shared" si="5"/>
        <v>0</v>
      </c>
      <c r="X28" s="75">
        <f t="shared" si="5"/>
        <v>0</v>
      </c>
      <c r="Y28" s="75">
        <f t="shared" si="5"/>
        <v>0</v>
      </c>
      <c r="Z28" s="75">
        <f t="shared" si="5"/>
        <v>0</v>
      </c>
      <c r="AA28" s="75">
        <f t="shared" si="5"/>
        <v>0</v>
      </c>
      <c r="AB28" s="75">
        <f t="shared" si="5"/>
        <v>0</v>
      </c>
      <c r="AC28" s="48">
        <f t="shared" si="12"/>
        <v>725</v>
      </c>
      <c r="AD28" s="48">
        <f t="shared" si="13"/>
        <v>0</v>
      </c>
      <c r="AF28" s="60">
        <f>VLOOKUP(D28,Schools!$B$8:$F$143,5,FALSE)</f>
        <v>3022016</v>
      </c>
      <c r="AH28" s="314">
        <f t="shared" si="6"/>
        <v>725</v>
      </c>
      <c r="AI28" s="314">
        <f t="shared" si="7"/>
        <v>725</v>
      </c>
      <c r="AJ28" s="314">
        <f t="shared" si="8"/>
        <v>725</v>
      </c>
      <c r="AK28" s="314">
        <f t="shared" si="9"/>
        <v>725</v>
      </c>
      <c r="AL28"/>
      <c r="AM28"/>
      <c r="AN28"/>
      <c r="AO28"/>
      <c r="AP28"/>
      <c r="AQ28"/>
      <c r="AR28"/>
      <c r="AS28"/>
      <c r="AT28"/>
    </row>
    <row r="29" spans="1:46" x14ac:dyDescent="0.25">
      <c r="A29" t="str">
        <f t="shared" si="10"/>
        <v>COVID</v>
      </c>
      <c r="B29" s="71">
        <v>44696</v>
      </c>
      <c r="C29" s="190">
        <v>3022017</v>
      </c>
      <c r="D29" t="str">
        <f>VLOOKUP(C29,Schools!A:B,2,0)</f>
        <v>Cromer Road Primary School</v>
      </c>
      <c r="E29" t="str">
        <f>VLOOKUP(C29,Schools!$A:$Z,3,0)</f>
        <v>M</v>
      </c>
      <c r="F29" s="192">
        <v>3588.75</v>
      </c>
      <c r="G29" s="190" t="s">
        <v>4667</v>
      </c>
      <c r="H29" t="s">
        <v>4674</v>
      </c>
      <c r="I29" t="str">
        <f t="shared" si="14"/>
        <v>10166/543965</v>
      </c>
      <c r="J29">
        <f>VLOOKUP(C29,Schools!$A:$Z,9,0)</f>
        <v>400080</v>
      </c>
      <c r="K29" s="70" t="s">
        <v>406</v>
      </c>
      <c r="L29" s="190" t="s">
        <v>4673</v>
      </c>
      <c r="M29" s="190" t="s">
        <v>1156</v>
      </c>
      <c r="N29" t="str">
        <f>VLOOKUP(C29,Schools!A:D,4,0)</f>
        <v>Primary</v>
      </c>
      <c r="O29">
        <f>VLOOKUP(N29,CCs!$A$2:$G$7,6,FALSE)</f>
        <v>10166</v>
      </c>
      <c r="P29">
        <f t="shared" si="4"/>
        <v>543965</v>
      </c>
      <c r="Q29" s="75">
        <f t="shared" si="11"/>
        <v>0</v>
      </c>
      <c r="R29" s="75">
        <f t="shared" si="5"/>
        <v>3588.75</v>
      </c>
      <c r="S29" s="75">
        <f t="shared" si="5"/>
        <v>0</v>
      </c>
      <c r="T29" s="75">
        <f t="shared" si="5"/>
        <v>0</v>
      </c>
      <c r="U29" s="75">
        <f t="shared" si="5"/>
        <v>0</v>
      </c>
      <c r="V29" s="75">
        <f t="shared" si="5"/>
        <v>0</v>
      </c>
      <c r="W29" s="75">
        <f t="shared" si="5"/>
        <v>0</v>
      </c>
      <c r="X29" s="75">
        <f t="shared" si="5"/>
        <v>0</v>
      </c>
      <c r="Y29" s="75">
        <f t="shared" si="5"/>
        <v>0</v>
      </c>
      <c r="Z29" s="75">
        <f t="shared" si="5"/>
        <v>0</v>
      </c>
      <c r="AA29" s="75">
        <f t="shared" si="5"/>
        <v>0</v>
      </c>
      <c r="AB29" s="75">
        <f t="shared" si="5"/>
        <v>0</v>
      </c>
      <c r="AC29" s="48">
        <f t="shared" si="12"/>
        <v>3588.75</v>
      </c>
      <c r="AD29" s="48">
        <f t="shared" si="13"/>
        <v>0</v>
      </c>
      <c r="AF29" s="60">
        <f>VLOOKUP(D29,Schools!$B$8:$F$143,5,FALSE)</f>
        <v>3022017</v>
      </c>
      <c r="AH29" s="314">
        <f t="shared" si="6"/>
        <v>3588.75</v>
      </c>
      <c r="AI29" s="314">
        <f t="shared" si="7"/>
        <v>3588.75</v>
      </c>
      <c r="AJ29" s="314">
        <f t="shared" si="8"/>
        <v>3588.75</v>
      </c>
      <c r="AK29" s="314">
        <f t="shared" si="9"/>
        <v>3588.75</v>
      </c>
      <c r="AL29"/>
      <c r="AM29"/>
      <c r="AN29"/>
      <c r="AO29"/>
      <c r="AP29"/>
      <c r="AQ29"/>
      <c r="AR29"/>
      <c r="AS29"/>
      <c r="AT29"/>
    </row>
    <row r="30" spans="1:46" x14ac:dyDescent="0.25">
      <c r="A30" t="str">
        <f t="shared" si="10"/>
        <v>COVID</v>
      </c>
      <c r="B30" s="71">
        <v>44696</v>
      </c>
      <c r="C30">
        <v>3022019</v>
      </c>
      <c r="D30" t="str">
        <f>VLOOKUP(C30,Schools!A:B,2,0)</f>
        <v>Deansbrook Infant School</v>
      </c>
      <c r="E30" t="str">
        <f>VLOOKUP(C30,Schools!$A:$Z,3,0)</f>
        <v>M</v>
      </c>
      <c r="F30" s="192">
        <v>1413.75</v>
      </c>
      <c r="G30" s="190" t="s">
        <v>4667</v>
      </c>
      <c r="H30" t="s">
        <v>4674</v>
      </c>
      <c r="I30" t="str">
        <f t="shared" si="14"/>
        <v>10166/543965</v>
      </c>
      <c r="J30">
        <f>VLOOKUP(C30,Schools!$A:$Z,9,0)</f>
        <v>400036</v>
      </c>
      <c r="K30" s="70" t="s">
        <v>406</v>
      </c>
      <c r="L30" s="190" t="s">
        <v>4673</v>
      </c>
      <c r="M30" s="190" t="s">
        <v>1156</v>
      </c>
      <c r="N30" t="str">
        <f>VLOOKUP(C30,Schools!A:D,4,0)</f>
        <v>Primary</v>
      </c>
      <c r="O30">
        <f>VLOOKUP(N30,CCs!$A$2:$G$7,6,FALSE)</f>
        <v>10166</v>
      </c>
      <c r="P30">
        <f t="shared" si="4"/>
        <v>543965</v>
      </c>
      <c r="Q30" s="75">
        <f t="shared" si="11"/>
        <v>0</v>
      </c>
      <c r="R30" s="75">
        <f t="shared" si="5"/>
        <v>1413.75</v>
      </c>
      <c r="S30" s="75">
        <f t="shared" si="5"/>
        <v>0</v>
      </c>
      <c r="T30" s="75">
        <f t="shared" si="5"/>
        <v>0</v>
      </c>
      <c r="U30" s="75">
        <f t="shared" si="5"/>
        <v>0</v>
      </c>
      <c r="V30" s="75">
        <f t="shared" si="5"/>
        <v>0</v>
      </c>
      <c r="W30" s="75">
        <f t="shared" si="5"/>
        <v>0</v>
      </c>
      <c r="X30" s="75">
        <f t="shared" si="5"/>
        <v>0</v>
      </c>
      <c r="Y30" s="75">
        <f t="shared" si="5"/>
        <v>0</v>
      </c>
      <c r="Z30" s="75">
        <f t="shared" si="5"/>
        <v>0</v>
      </c>
      <c r="AA30" s="75">
        <f t="shared" si="5"/>
        <v>0</v>
      </c>
      <c r="AB30" s="75">
        <f t="shared" si="5"/>
        <v>0</v>
      </c>
      <c r="AC30" s="48">
        <f t="shared" si="12"/>
        <v>1413.75</v>
      </c>
      <c r="AD30" s="48">
        <f t="shared" si="13"/>
        <v>0</v>
      </c>
      <c r="AF30" s="60">
        <f>VLOOKUP(D30,Schools!$B$8:$F$143,5,FALSE)</f>
        <v>3022019</v>
      </c>
      <c r="AH30" s="314">
        <f t="shared" si="6"/>
        <v>1413.75</v>
      </c>
      <c r="AI30" s="314">
        <f t="shared" si="7"/>
        <v>1413.75</v>
      </c>
      <c r="AJ30" s="314">
        <f t="shared" si="8"/>
        <v>1413.75</v>
      </c>
      <c r="AK30" s="314">
        <f t="shared" si="9"/>
        <v>1413.75</v>
      </c>
      <c r="AL30"/>
      <c r="AM30"/>
      <c r="AN30"/>
      <c r="AO30"/>
      <c r="AP30"/>
      <c r="AQ30"/>
      <c r="AR30"/>
      <c r="AS30"/>
      <c r="AT30"/>
    </row>
    <row r="31" spans="1:46" x14ac:dyDescent="0.25">
      <c r="A31" t="str">
        <f t="shared" si="10"/>
        <v>COVID</v>
      </c>
      <c r="B31" s="71">
        <v>44696</v>
      </c>
      <c r="C31">
        <v>3022021</v>
      </c>
      <c r="D31" t="str">
        <f>VLOOKUP(C31,Schools!A:B,2,0)</f>
        <v>Dollis Primary School</v>
      </c>
      <c r="E31" t="str">
        <f>VLOOKUP(C31,Schools!$A:$Z,3,0)</f>
        <v>M</v>
      </c>
      <c r="F31" s="192">
        <v>5220</v>
      </c>
      <c r="G31" s="190" t="s">
        <v>4667</v>
      </c>
      <c r="H31" t="s">
        <v>4674</v>
      </c>
      <c r="I31" t="str">
        <f t="shared" si="14"/>
        <v>10166/543965</v>
      </c>
      <c r="J31">
        <f>VLOOKUP(C31,Schools!$A:$Z,9,0)</f>
        <v>400042</v>
      </c>
      <c r="K31" s="70" t="s">
        <v>406</v>
      </c>
      <c r="L31" s="190" t="s">
        <v>4673</v>
      </c>
      <c r="M31" s="190" t="s">
        <v>1156</v>
      </c>
      <c r="N31" t="str">
        <f>VLOOKUP(C31,Schools!A:D,4,0)</f>
        <v>Primary</v>
      </c>
      <c r="O31">
        <f>VLOOKUP(N31,CCs!$A$2:$G$7,6,FALSE)</f>
        <v>10166</v>
      </c>
      <c r="P31">
        <f t="shared" si="4"/>
        <v>543965</v>
      </c>
      <c r="Q31" s="75">
        <f t="shared" si="11"/>
        <v>0</v>
      </c>
      <c r="R31" s="75">
        <f t="shared" si="5"/>
        <v>5220</v>
      </c>
      <c r="S31" s="75">
        <f t="shared" si="5"/>
        <v>0</v>
      </c>
      <c r="T31" s="75">
        <f t="shared" si="5"/>
        <v>0</v>
      </c>
      <c r="U31" s="75">
        <f t="shared" si="5"/>
        <v>0</v>
      </c>
      <c r="V31" s="75">
        <f t="shared" si="5"/>
        <v>0</v>
      </c>
      <c r="W31" s="75">
        <f t="shared" si="5"/>
        <v>0</v>
      </c>
      <c r="X31" s="75">
        <f t="shared" si="5"/>
        <v>0</v>
      </c>
      <c r="Y31" s="75">
        <f t="shared" si="5"/>
        <v>0</v>
      </c>
      <c r="Z31" s="75">
        <f t="shared" si="5"/>
        <v>0</v>
      </c>
      <c r="AA31" s="75">
        <f t="shared" si="5"/>
        <v>0</v>
      </c>
      <c r="AB31" s="75">
        <f t="shared" si="5"/>
        <v>0</v>
      </c>
      <c r="AC31" s="48">
        <f t="shared" si="12"/>
        <v>5220</v>
      </c>
      <c r="AD31" s="48">
        <f t="shared" si="13"/>
        <v>0</v>
      </c>
      <c r="AF31" s="60">
        <f>VLOOKUP(D31,Schools!$B$8:$F$143,5,FALSE)</f>
        <v>3022021</v>
      </c>
      <c r="AH31" s="314">
        <f t="shared" si="6"/>
        <v>5220</v>
      </c>
      <c r="AI31" s="314">
        <f t="shared" si="7"/>
        <v>5220</v>
      </c>
      <c r="AJ31" s="314">
        <f t="shared" si="8"/>
        <v>5220</v>
      </c>
      <c r="AK31" s="314">
        <f t="shared" si="9"/>
        <v>5220</v>
      </c>
      <c r="AL31"/>
      <c r="AM31"/>
      <c r="AN31"/>
      <c r="AO31"/>
      <c r="AP31"/>
      <c r="AQ31"/>
      <c r="AR31"/>
      <c r="AS31"/>
      <c r="AT31"/>
    </row>
    <row r="32" spans="1:46" x14ac:dyDescent="0.25">
      <c r="A32" t="str">
        <f t="shared" si="10"/>
        <v>COVID</v>
      </c>
      <c r="B32" s="71">
        <v>44696</v>
      </c>
      <c r="C32" s="190">
        <v>3022023</v>
      </c>
      <c r="D32" t="str">
        <f>VLOOKUP(C32,Schools!A:B,2,0)</f>
        <v>Edgware Primary School</v>
      </c>
      <c r="E32" t="str">
        <f>VLOOKUP(C32,Schools!$A:$Z,3,0)</f>
        <v>M</v>
      </c>
      <c r="F32" s="192">
        <v>7123.25</v>
      </c>
      <c r="G32" s="190" t="s">
        <v>4667</v>
      </c>
      <c r="H32" t="s">
        <v>4674</v>
      </c>
      <c r="I32" t="str">
        <f t="shared" si="14"/>
        <v>10166/543965</v>
      </c>
      <c r="J32">
        <f>VLOOKUP(C32,Schools!$A:$Z,9,0)</f>
        <v>400159</v>
      </c>
      <c r="K32" s="70" t="s">
        <v>406</v>
      </c>
      <c r="L32" s="190" t="s">
        <v>4673</v>
      </c>
      <c r="M32" s="190" t="s">
        <v>1156</v>
      </c>
      <c r="N32" t="str">
        <f>VLOOKUP(C32,Schools!A:D,4,0)</f>
        <v>Primary</v>
      </c>
      <c r="O32">
        <f>VLOOKUP(N32,CCs!$A$2:$G$7,6,FALSE)</f>
        <v>10166</v>
      </c>
      <c r="P32">
        <f t="shared" si="4"/>
        <v>543965</v>
      </c>
      <c r="Q32" s="75">
        <f t="shared" si="11"/>
        <v>0</v>
      </c>
      <c r="R32" s="75">
        <f t="shared" si="5"/>
        <v>7123.25</v>
      </c>
      <c r="S32" s="75">
        <f t="shared" si="5"/>
        <v>0</v>
      </c>
      <c r="T32" s="75">
        <f t="shared" si="5"/>
        <v>0</v>
      </c>
      <c r="U32" s="75">
        <f t="shared" si="5"/>
        <v>0</v>
      </c>
      <c r="V32" s="75">
        <f t="shared" si="5"/>
        <v>0</v>
      </c>
      <c r="W32" s="75">
        <f t="shared" si="5"/>
        <v>0</v>
      </c>
      <c r="X32" s="75">
        <f t="shared" si="5"/>
        <v>0</v>
      </c>
      <c r="Y32" s="75">
        <f t="shared" si="5"/>
        <v>0</v>
      </c>
      <c r="Z32" s="75">
        <f t="shared" si="5"/>
        <v>0</v>
      </c>
      <c r="AA32" s="75">
        <f t="shared" si="5"/>
        <v>0</v>
      </c>
      <c r="AB32" s="75">
        <f t="shared" si="5"/>
        <v>0</v>
      </c>
      <c r="AC32" s="48">
        <f t="shared" si="12"/>
        <v>7123.25</v>
      </c>
      <c r="AD32" s="48">
        <f t="shared" si="13"/>
        <v>0</v>
      </c>
      <c r="AF32" s="60">
        <f>VLOOKUP(D32,Schools!$B$8:$F$143,5,FALSE)</f>
        <v>3022023</v>
      </c>
      <c r="AH32" s="314">
        <f t="shared" si="6"/>
        <v>7123.25</v>
      </c>
      <c r="AI32" s="314">
        <f t="shared" si="7"/>
        <v>7123.25</v>
      </c>
      <c r="AJ32" s="314">
        <f t="shared" si="8"/>
        <v>7123.25</v>
      </c>
      <c r="AK32" s="314">
        <f t="shared" si="9"/>
        <v>7123.25</v>
      </c>
      <c r="AL32"/>
      <c r="AM32"/>
      <c r="AN32"/>
      <c r="AO32"/>
      <c r="AP32"/>
      <c r="AQ32"/>
      <c r="AR32"/>
      <c r="AS32"/>
      <c r="AT32"/>
    </row>
    <row r="33" spans="1:46" x14ac:dyDescent="0.25">
      <c r="A33" t="str">
        <f t="shared" si="10"/>
        <v>COVID</v>
      </c>
      <c r="B33" s="71">
        <v>44696</v>
      </c>
      <c r="C33" s="70">
        <v>3022024</v>
      </c>
      <c r="D33" t="str">
        <f>VLOOKUP(C33,Schools!A:B,2,0)</f>
        <v>Fairway Primary School</v>
      </c>
      <c r="E33" t="str">
        <f>VLOOKUP(C33,Schools!$A:$Z,3,0)</f>
        <v>M</v>
      </c>
      <c r="F33" s="192">
        <v>2447</v>
      </c>
      <c r="G33" s="190" t="s">
        <v>4667</v>
      </c>
      <c r="H33" t="s">
        <v>4674</v>
      </c>
      <c r="I33" t="str">
        <f t="shared" si="14"/>
        <v>10166/543965</v>
      </c>
      <c r="J33">
        <f>VLOOKUP(C33,Schools!$A:$Z,9,0)</f>
        <v>400047</v>
      </c>
      <c r="K33" s="70" t="s">
        <v>406</v>
      </c>
      <c r="L33" s="190" t="s">
        <v>4673</v>
      </c>
      <c r="M33" s="190" t="s">
        <v>1156</v>
      </c>
      <c r="N33" t="str">
        <f>VLOOKUP(C33,Schools!A:D,4,0)</f>
        <v>Primary</v>
      </c>
      <c r="O33">
        <f>VLOOKUP(N33,CCs!$A$2:$G$7,6,FALSE)</f>
        <v>10166</v>
      </c>
      <c r="P33">
        <f t="shared" si="4"/>
        <v>543965</v>
      </c>
      <c r="Q33" s="75">
        <f t="shared" si="11"/>
        <v>0</v>
      </c>
      <c r="R33" s="75">
        <f t="shared" si="5"/>
        <v>2447</v>
      </c>
      <c r="S33" s="75">
        <f t="shared" si="5"/>
        <v>0</v>
      </c>
      <c r="T33" s="75">
        <f t="shared" si="5"/>
        <v>0</v>
      </c>
      <c r="U33" s="75">
        <f t="shared" si="5"/>
        <v>0</v>
      </c>
      <c r="V33" s="75">
        <f t="shared" si="5"/>
        <v>0</v>
      </c>
      <c r="W33" s="75">
        <f t="shared" si="5"/>
        <v>0</v>
      </c>
      <c r="X33" s="75">
        <f t="shared" si="5"/>
        <v>0</v>
      </c>
      <c r="Y33" s="75">
        <f t="shared" si="5"/>
        <v>0</v>
      </c>
      <c r="Z33" s="75">
        <f t="shared" si="5"/>
        <v>0</v>
      </c>
      <c r="AA33" s="75">
        <f t="shared" si="5"/>
        <v>0</v>
      </c>
      <c r="AB33" s="75">
        <f t="shared" si="5"/>
        <v>0</v>
      </c>
      <c r="AC33" s="48">
        <f t="shared" si="12"/>
        <v>2447</v>
      </c>
      <c r="AD33" s="48">
        <f t="shared" si="13"/>
        <v>0</v>
      </c>
      <c r="AF33" s="60">
        <f>VLOOKUP(D33,Schools!$B$8:$F$143,5,FALSE)</f>
        <v>3022024</v>
      </c>
      <c r="AH33" s="314">
        <f t="shared" si="6"/>
        <v>2447</v>
      </c>
      <c r="AI33" s="314">
        <f t="shared" si="7"/>
        <v>2447</v>
      </c>
      <c r="AJ33" s="314">
        <f t="shared" si="8"/>
        <v>2447</v>
      </c>
      <c r="AK33" s="314">
        <f t="shared" si="9"/>
        <v>2447</v>
      </c>
      <c r="AL33"/>
      <c r="AM33"/>
      <c r="AN33"/>
      <c r="AO33"/>
      <c r="AP33"/>
      <c r="AQ33"/>
      <c r="AR33"/>
      <c r="AS33"/>
      <c r="AT33"/>
    </row>
    <row r="34" spans="1:46" x14ac:dyDescent="0.25">
      <c r="A34" t="str">
        <f t="shared" si="10"/>
        <v>COVID</v>
      </c>
      <c r="B34" s="71">
        <v>44696</v>
      </c>
      <c r="C34">
        <v>3022025</v>
      </c>
      <c r="D34" t="str">
        <f>VLOOKUP(C34,Schools!A:B,2,0)</f>
        <v>Foulds</v>
      </c>
      <c r="E34" t="str">
        <f>VLOOKUP(C34,Schools!$A:$Z,3,0)</f>
        <v>M</v>
      </c>
      <c r="F34" s="192">
        <v>500</v>
      </c>
      <c r="G34" s="190" t="s">
        <v>4667</v>
      </c>
      <c r="H34" t="s">
        <v>4674</v>
      </c>
      <c r="I34" t="str">
        <f t="shared" si="14"/>
        <v>10166/543965</v>
      </c>
      <c r="J34">
        <f>VLOOKUP(C34,Schools!$A:$Z,9,0)</f>
        <v>400001</v>
      </c>
      <c r="K34" s="70" t="s">
        <v>406</v>
      </c>
      <c r="L34" s="190" t="s">
        <v>4673</v>
      </c>
      <c r="M34" s="190" t="s">
        <v>1156</v>
      </c>
      <c r="N34" t="str">
        <f>VLOOKUP(C34,Schools!A:D,4,0)</f>
        <v>Primary</v>
      </c>
      <c r="O34">
        <f>VLOOKUP(N34,CCs!$A$2:$G$7,6,FALSE)</f>
        <v>10166</v>
      </c>
      <c r="P34">
        <f t="shared" si="4"/>
        <v>543965</v>
      </c>
      <c r="Q34" s="75">
        <f t="shared" si="11"/>
        <v>0</v>
      </c>
      <c r="R34" s="75">
        <f t="shared" si="5"/>
        <v>500</v>
      </c>
      <c r="S34" s="75">
        <f t="shared" si="5"/>
        <v>0</v>
      </c>
      <c r="T34" s="75">
        <f t="shared" si="5"/>
        <v>0</v>
      </c>
      <c r="U34" s="75">
        <f t="shared" si="5"/>
        <v>0</v>
      </c>
      <c r="V34" s="75">
        <f t="shared" si="5"/>
        <v>0</v>
      </c>
      <c r="W34" s="75">
        <f t="shared" si="5"/>
        <v>0</v>
      </c>
      <c r="X34" s="75">
        <f t="shared" si="5"/>
        <v>0</v>
      </c>
      <c r="Y34" s="75">
        <f t="shared" si="5"/>
        <v>0</v>
      </c>
      <c r="Z34" s="75">
        <f t="shared" si="5"/>
        <v>0</v>
      </c>
      <c r="AA34" s="75">
        <f t="shared" si="5"/>
        <v>0</v>
      </c>
      <c r="AB34" s="75">
        <f t="shared" si="5"/>
        <v>0</v>
      </c>
      <c r="AC34" s="48">
        <f t="shared" si="12"/>
        <v>500</v>
      </c>
      <c r="AD34" s="48">
        <f t="shared" si="13"/>
        <v>0</v>
      </c>
      <c r="AF34" s="60">
        <f>VLOOKUP(D34,Schools!$B$8:$F$143,5,FALSE)</f>
        <v>3022025</v>
      </c>
      <c r="AH34" s="314">
        <f t="shared" si="6"/>
        <v>500</v>
      </c>
      <c r="AI34" s="314">
        <f t="shared" si="7"/>
        <v>500</v>
      </c>
      <c r="AJ34" s="314">
        <f t="shared" si="8"/>
        <v>500</v>
      </c>
      <c r="AK34" s="314">
        <f t="shared" si="9"/>
        <v>500</v>
      </c>
      <c r="AL34"/>
      <c r="AM34"/>
      <c r="AN34"/>
      <c r="AO34"/>
      <c r="AP34"/>
      <c r="AQ34"/>
      <c r="AR34"/>
      <c r="AS34"/>
      <c r="AT34"/>
    </row>
    <row r="35" spans="1:46" x14ac:dyDescent="0.25">
      <c r="A35" t="str">
        <f t="shared" si="10"/>
        <v>COVID</v>
      </c>
      <c r="B35" s="71">
        <v>44696</v>
      </c>
      <c r="C35" s="190">
        <v>3022026</v>
      </c>
      <c r="D35" t="str">
        <f>VLOOKUP(C35,Schools!A:B,2,0)</f>
        <v>Frith Manor School</v>
      </c>
      <c r="E35" t="str">
        <f>VLOOKUP(C35,Schools!$A:$Z,3,0)</f>
        <v>M</v>
      </c>
      <c r="F35" s="192">
        <v>2501.25</v>
      </c>
      <c r="G35" s="190" t="s">
        <v>4667</v>
      </c>
      <c r="H35" t="s">
        <v>4674</v>
      </c>
      <c r="I35" t="str">
        <f t="shared" si="14"/>
        <v>10166/543965</v>
      </c>
      <c r="J35">
        <f>VLOOKUP(C35,Schools!$A:$Z,9,0)</f>
        <v>400082</v>
      </c>
      <c r="K35" s="70" t="s">
        <v>406</v>
      </c>
      <c r="L35" s="190" t="s">
        <v>4673</v>
      </c>
      <c r="M35" s="190" t="s">
        <v>1156</v>
      </c>
      <c r="N35" t="str">
        <f>VLOOKUP(C35,Schools!A:D,4,0)</f>
        <v>Primary</v>
      </c>
      <c r="O35">
        <f>VLOOKUP(N35,CCs!$A$2:$G$7,6,FALSE)</f>
        <v>10166</v>
      </c>
      <c r="P35">
        <f t="shared" si="4"/>
        <v>543965</v>
      </c>
      <c r="Q35" s="75">
        <f t="shared" si="11"/>
        <v>0</v>
      </c>
      <c r="R35" s="75">
        <f t="shared" si="5"/>
        <v>2501.25</v>
      </c>
      <c r="S35" s="75">
        <f t="shared" si="5"/>
        <v>0</v>
      </c>
      <c r="T35" s="75">
        <f t="shared" si="5"/>
        <v>0</v>
      </c>
      <c r="U35" s="75">
        <f t="shared" si="5"/>
        <v>0</v>
      </c>
      <c r="V35" s="75">
        <f t="shared" si="5"/>
        <v>0</v>
      </c>
      <c r="W35" s="75">
        <f t="shared" si="5"/>
        <v>0</v>
      </c>
      <c r="X35" s="75">
        <f t="shared" si="5"/>
        <v>0</v>
      </c>
      <c r="Y35" s="75">
        <f t="shared" si="5"/>
        <v>0</v>
      </c>
      <c r="Z35" s="75">
        <f t="shared" si="5"/>
        <v>0</v>
      </c>
      <c r="AA35" s="75">
        <f t="shared" si="5"/>
        <v>0</v>
      </c>
      <c r="AB35" s="75">
        <f t="shared" si="5"/>
        <v>0</v>
      </c>
      <c r="AC35" s="48">
        <f t="shared" si="12"/>
        <v>2501.25</v>
      </c>
      <c r="AD35" s="48">
        <f t="shared" si="13"/>
        <v>0</v>
      </c>
      <c r="AF35" s="60">
        <f>VLOOKUP(D35,Schools!$B$8:$F$143,5,FALSE)</f>
        <v>3022026</v>
      </c>
      <c r="AH35" s="314">
        <f t="shared" si="6"/>
        <v>2501.25</v>
      </c>
      <c r="AI35" s="314">
        <f t="shared" si="7"/>
        <v>2501.25</v>
      </c>
      <c r="AJ35" s="314">
        <f t="shared" si="8"/>
        <v>2501.25</v>
      </c>
      <c r="AK35" s="314">
        <f t="shared" si="9"/>
        <v>2501.25</v>
      </c>
      <c r="AL35"/>
      <c r="AM35"/>
      <c r="AN35"/>
      <c r="AO35"/>
      <c r="AP35"/>
      <c r="AQ35"/>
      <c r="AR35"/>
      <c r="AS35"/>
      <c r="AT35"/>
    </row>
    <row r="36" spans="1:46" x14ac:dyDescent="0.25">
      <c r="A36" t="str">
        <f t="shared" si="10"/>
        <v>COVID</v>
      </c>
      <c r="B36" s="71">
        <v>44696</v>
      </c>
      <c r="C36" s="144">
        <v>3022027</v>
      </c>
      <c r="D36" t="str">
        <f>VLOOKUP(C36,Schools!A:B,2,0)</f>
        <v>Garden Suburb Junior</v>
      </c>
      <c r="E36" t="str">
        <f>VLOOKUP(C36,Schools!$A:$Z,3,0)</f>
        <v>M</v>
      </c>
      <c r="F36" s="192">
        <v>2428.75</v>
      </c>
      <c r="G36" s="190" t="s">
        <v>4667</v>
      </c>
      <c r="H36" t="s">
        <v>4674</v>
      </c>
      <c r="I36" t="str">
        <f t="shared" si="14"/>
        <v>10166/543965</v>
      </c>
      <c r="J36">
        <f>VLOOKUP(C36,Schools!$A:$Z,9,0)</f>
        <v>400002</v>
      </c>
      <c r="K36" s="70" t="s">
        <v>406</v>
      </c>
      <c r="L36" s="190" t="s">
        <v>4673</v>
      </c>
      <c r="M36" s="190" t="s">
        <v>1156</v>
      </c>
      <c r="N36" t="str">
        <f>VLOOKUP(C36,Schools!A:D,4,0)</f>
        <v>Primary</v>
      </c>
      <c r="O36">
        <f>VLOOKUP(N36,CCs!$A$2:$G$7,6,FALSE)</f>
        <v>10166</v>
      </c>
      <c r="P36">
        <f t="shared" si="4"/>
        <v>543965</v>
      </c>
      <c r="Q36" s="75">
        <f t="shared" si="11"/>
        <v>0</v>
      </c>
      <c r="R36" s="75">
        <f t="shared" si="11"/>
        <v>2428.75</v>
      </c>
      <c r="S36" s="75">
        <f t="shared" si="11"/>
        <v>0</v>
      </c>
      <c r="T36" s="75">
        <f t="shared" si="11"/>
        <v>0</v>
      </c>
      <c r="U36" s="75">
        <f t="shared" si="11"/>
        <v>0</v>
      </c>
      <c r="V36" s="75">
        <f t="shared" si="11"/>
        <v>0</v>
      </c>
      <c r="W36" s="75">
        <f t="shared" si="11"/>
        <v>0</v>
      </c>
      <c r="X36" s="75">
        <f t="shared" si="11"/>
        <v>0</v>
      </c>
      <c r="Y36" s="75">
        <f t="shared" si="11"/>
        <v>0</v>
      </c>
      <c r="Z36" s="75">
        <f t="shared" si="11"/>
        <v>0</v>
      </c>
      <c r="AA36" s="75">
        <f t="shared" si="11"/>
        <v>0</v>
      </c>
      <c r="AB36" s="75">
        <f t="shared" si="11"/>
        <v>0</v>
      </c>
      <c r="AC36" s="48">
        <f t="shared" si="12"/>
        <v>2428.75</v>
      </c>
      <c r="AD36" s="48">
        <f t="shared" si="13"/>
        <v>0</v>
      </c>
      <c r="AF36" s="60">
        <f>VLOOKUP(D36,Schools!$B$8:$F$143,5,FALSE)</f>
        <v>3022027</v>
      </c>
      <c r="AH36" s="314">
        <f t="shared" si="6"/>
        <v>2428.75</v>
      </c>
      <c r="AI36" s="314">
        <f t="shared" si="7"/>
        <v>2428.75</v>
      </c>
      <c r="AJ36" s="314">
        <f t="shared" si="8"/>
        <v>2428.75</v>
      </c>
      <c r="AK36" s="314">
        <f t="shared" si="9"/>
        <v>2428.75</v>
      </c>
      <c r="AL36"/>
      <c r="AM36"/>
      <c r="AN36"/>
      <c r="AO36"/>
      <c r="AP36"/>
      <c r="AQ36"/>
      <c r="AR36"/>
      <c r="AS36"/>
      <c r="AT36"/>
    </row>
    <row r="37" spans="1:46" x14ac:dyDescent="0.25">
      <c r="A37" t="str">
        <f t="shared" si="10"/>
        <v>COVID</v>
      </c>
      <c r="B37" s="71">
        <v>44696</v>
      </c>
      <c r="C37" s="70">
        <v>3022028</v>
      </c>
      <c r="D37" t="str">
        <f>VLOOKUP(C37,Schools!A:B,2,0)</f>
        <v>Garden Suburb Infant School</v>
      </c>
      <c r="E37" t="str">
        <f>VLOOKUP(C37,Schools!$A:$Z,3,0)</f>
        <v>M</v>
      </c>
      <c r="F37" s="192">
        <v>1740</v>
      </c>
      <c r="G37" s="190" t="s">
        <v>4667</v>
      </c>
      <c r="H37" t="s">
        <v>4674</v>
      </c>
      <c r="I37" t="str">
        <f t="shared" si="14"/>
        <v>10166/543965</v>
      </c>
      <c r="J37">
        <f>VLOOKUP(C37,Schools!$A:$Z,9,0)</f>
        <v>400067</v>
      </c>
      <c r="K37" s="70" t="s">
        <v>406</v>
      </c>
      <c r="L37" s="190" t="s">
        <v>4673</v>
      </c>
      <c r="M37" s="190" t="s">
        <v>1156</v>
      </c>
      <c r="N37" t="str">
        <f>VLOOKUP(C37,Schools!A:D,4,0)</f>
        <v>Primary</v>
      </c>
      <c r="O37">
        <f>VLOOKUP(N37,CCs!$A$2:$G$7,6,FALSE)</f>
        <v>10166</v>
      </c>
      <c r="P37">
        <f t="shared" si="4"/>
        <v>543965</v>
      </c>
      <c r="Q37" s="75">
        <f t="shared" si="11"/>
        <v>0</v>
      </c>
      <c r="R37" s="75">
        <f t="shared" si="11"/>
        <v>1740</v>
      </c>
      <c r="S37" s="75">
        <f t="shared" si="11"/>
        <v>0</v>
      </c>
      <c r="T37" s="75">
        <f t="shared" si="11"/>
        <v>0</v>
      </c>
      <c r="U37" s="75">
        <f t="shared" si="11"/>
        <v>0</v>
      </c>
      <c r="V37" s="75">
        <f t="shared" si="11"/>
        <v>0</v>
      </c>
      <c r="W37" s="75">
        <f t="shared" si="11"/>
        <v>0</v>
      </c>
      <c r="X37" s="75">
        <f t="shared" si="11"/>
        <v>0</v>
      </c>
      <c r="Y37" s="75">
        <f t="shared" si="11"/>
        <v>0</v>
      </c>
      <c r="Z37" s="75">
        <f t="shared" si="11"/>
        <v>0</v>
      </c>
      <c r="AA37" s="75">
        <f t="shared" si="11"/>
        <v>0</v>
      </c>
      <c r="AB37" s="75">
        <f t="shared" si="11"/>
        <v>0</v>
      </c>
      <c r="AC37" s="48">
        <f t="shared" si="12"/>
        <v>1740</v>
      </c>
      <c r="AD37" s="48">
        <f t="shared" si="13"/>
        <v>0</v>
      </c>
      <c r="AF37" s="60">
        <f>VLOOKUP(D37,Schools!$B$8:$F$143,5,FALSE)</f>
        <v>3022028</v>
      </c>
      <c r="AH37" s="314">
        <f t="shared" si="6"/>
        <v>1740</v>
      </c>
      <c r="AI37" s="314">
        <f t="shared" si="7"/>
        <v>1740</v>
      </c>
      <c r="AJ37" s="314">
        <f t="shared" si="8"/>
        <v>1740</v>
      </c>
      <c r="AK37" s="314">
        <f t="shared" si="9"/>
        <v>1740</v>
      </c>
      <c r="AL37"/>
      <c r="AM37"/>
      <c r="AN37"/>
      <c r="AO37"/>
      <c r="AP37"/>
      <c r="AQ37"/>
      <c r="AR37"/>
      <c r="AS37"/>
      <c r="AT37"/>
    </row>
    <row r="38" spans="1:46" x14ac:dyDescent="0.25">
      <c r="A38" t="str">
        <f t="shared" si="10"/>
        <v>COVID</v>
      </c>
      <c r="B38" s="71">
        <v>44696</v>
      </c>
      <c r="C38">
        <v>3022029</v>
      </c>
      <c r="D38" t="str">
        <f>VLOOKUP(C38,Schools!A:B,2,0)</f>
        <v>Goldbeaters Primary School</v>
      </c>
      <c r="E38" t="str">
        <f>VLOOKUP(C38,Schools!$A:$Z,3,0)</f>
        <v>M</v>
      </c>
      <c r="F38" s="192">
        <v>5655</v>
      </c>
      <c r="G38" s="190" t="s">
        <v>4667</v>
      </c>
      <c r="H38" t="s">
        <v>4674</v>
      </c>
      <c r="I38" t="str">
        <f t="shared" si="14"/>
        <v>10166/543965</v>
      </c>
      <c r="J38">
        <f>VLOOKUP(C38,Schools!$A:$Z,9,0)</f>
        <v>400035</v>
      </c>
      <c r="K38" s="70" t="s">
        <v>406</v>
      </c>
      <c r="L38" s="190" t="s">
        <v>4673</v>
      </c>
      <c r="M38" s="190" t="s">
        <v>1156</v>
      </c>
      <c r="N38" t="str">
        <f>VLOOKUP(C38,Schools!A:D,4,0)</f>
        <v>Primary</v>
      </c>
      <c r="O38">
        <f>VLOOKUP(N38,CCs!$A$2:$G$7,6,FALSE)</f>
        <v>10166</v>
      </c>
      <c r="P38">
        <f t="shared" si="4"/>
        <v>543965</v>
      </c>
      <c r="Q38" s="75">
        <f t="shared" si="11"/>
        <v>0</v>
      </c>
      <c r="R38" s="75">
        <f t="shared" si="11"/>
        <v>5655</v>
      </c>
      <c r="S38" s="75">
        <f t="shared" si="11"/>
        <v>0</v>
      </c>
      <c r="T38" s="75">
        <f t="shared" si="11"/>
        <v>0</v>
      </c>
      <c r="U38" s="75">
        <f t="shared" si="11"/>
        <v>0</v>
      </c>
      <c r="V38" s="75">
        <f t="shared" si="11"/>
        <v>0</v>
      </c>
      <c r="W38" s="75">
        <f t="shared" si="11"/>
        <v>0</v>
      </c>
      <c r="X38" s="75">
        <f t="shared" si="11"/>
        <v>0</v>
      </c>
      <c r="Y38" s="75">
        <f t="shared" si="11"/>
        <v>0</v>
      </c>
      <c r="Z38" s="75">
        <f t="shared" si="11"/>
        <v>0</v>
      </c>
      <c r="AA38" s="75">
        <f t="shared" si="11"/>
        <v>0</v>
      </c>
      <c r="AB38" s="75">
        <f t="shared" si="11"/>
        <v>0</v>
      </c>
      <c r="AC38" s="48">
        <f t="shared" si="12"/>
        <v>5655</v>
      </c>
      <c r="AD38" s="48">
        <f t="shared" si="13"/>
        <v>0</v>
      </c>
      <c r="AF38" s="60">
        <f>VLOOKUP(D38,Schools!$B$8:$F$143,5,FALSE)</f>
        <v>3022029</v>
      </c>
      <c r="AH38" s="314">
        <f t="shared" si="6"/>
        <v>5655</v>
      </c>
      <c r="AI38" s="314">
        <f t="shared" si="7"/>
        <v>5655</v>
      </c>
      <c r="AJ38" s="314">
        <f t="shared" si="8"/>
        <v>5655</v>
      </c>
      <c r="AK38" s="314">
        <f t="shared" si="9"/>
        <v>5655</v>
      </c>
      <c r="AL38"/>
      <c r="AM38"/>
      <c r="AN38"/>
      <c r="AO38"/>
      <c r="AP38"/>
      <c r="AQ38"/>
      <c r="AR38"/>
      <c r="AS38"/>
      <c r="AT38"/>
    </row>
    <row r="39" spans="1:46" x14ac:dyDescent="0.25">
      <c r="A39" t="str">
        <f t="shared" si="10"/>
        <v>COVID</v>
      </c>
      <c r="B39" s="71">
        <v>44696</v>
      </c>
      <c r="C39" s="190">
        <v>3022031</v>
      </c>
      <c r="D39" t="str">
        <f>VLOOKUP(C39,Schools!A:B,2,0)</f>
        <v>Hollickwood JMI School</v>
      </c>
      <c r="E39" t="str">
        <f>VLOOKUP(C39,Schools!$A:$Z,3,0)</f>
        <v>M</v>
      </c>
      <c r="F39" s="192">
        <v>2211.25</v>
      </c>
      <c r="G39" s="190" t="s">
        <v>4667</v>
      </c>
      <c r="H39" t="s">
        <v>4674</v>
      </c>
      <c r="I39" t="str">
        <f t="shared" si="14"/>
        <v>10166/543965</v>
      </c>
      <c r="J39">
        <f>VLOOKUP(C39,Schools!$A:$Z,9,0)</f>
        <v>400026</v>
      </c>
      <c r="K39" s="70" t="s">
        <v>406</v>
      </c>
      <c r="L39" s="190" t="s">
        <v>4673</v>
      </c>
      <c r="M39" s="190" t="s">
        <v>1156</v>
      </c>
      <c r="N39" t="str">
        <f>VLOOKUP(C39,Schools!A:D,4,0)</f>
        <v>Primary</v>
      </c>
      <c r="O39">
        <f>VLOOKUP(N39,CCs!$A$2:$G$7,6,FALSE)</f>
        <v>10166</v>
      </c>
      <c r="P39">
        <f t="shared" si="4"/>
        <v>543965</v>
      </c>
      <c r="Q39" s="75">
        <f t="shared" si="11"/>
        <v>0</v>
      </c>
      <c r="R39" s="75">
        <f t="shared" si="11"/>
        <v>2211.25</v>
      </c>
      <c r="S39" s="75">
        <f t="shared" si="11"/>
        <v>0</v>
      </c>
      <c r="T39" s="75">
        <f t="shared" si="11"/>
        <v>0</v>
      </c>
      <c r="U39" s="75">
        <f t="shared" si="11"/>
        <v>0</v>
      </c>
      <c r="V39" s="75">
        <f t="shared" si="11"/>
        <v>0</v>
      </c>
      <c r="W39" s="75">
        <f t="shared" si="11"/>
        <v>0</v>
      </c>
      <c r="X39" s="75">
        <f t="shared" si="11"/>
        <v>0</v>
      </c>
      <c r="Y39" s="75">
        <f t="shared" si="11"/>
        <v>0</v>
      </c>
      <c r="Z39" s="75">
        <f t="shared" si="11"/>
        <v>0</v>
      </c>
      <c r="AA39" s="75">
        <f t="shared" si="11"/>
        <v>0</v>
      </c>
      <c r="AB39" s="75">
        <f t="shared" si="11"/>
        <v>0</v>
      </c>
      <c r="AC39" s="48">
        <f t="shared" si="12"/>
        <v>2211.25</v>
      </c>
      <c r="AD39" s="48">
        <f t="shared" si="13"/>
        <v>0</v>
      </c>
      <c r="AF39" s="60">
        <f>VLOOKUP(D39,Schools!$B$8:$F$143,5,FALSE)</f>
        <v>3022031</v>
      </c>
      <c r="AH39" s="314">
        <f t="shared" si="6"/>
        <v>2211.25</v>
      </c>
      <c r="AI39" s="314">
        <f t="shared" si="7"/>
        <v>2211.25</v>
      </c>
      <c r="AJ39" s="314">
        <f t="shared" si="8"/>
        <v>2211.25</v>
      </c>
      <c r="AK39" s="314">
        <f t="shared" si="9"/>
        <v>2211.25</v>
      </c>
      <c r="AL39"/>
      <c r="AM39"/>
      <c r="AN39"/>
      <c r="AO39"/>
      <c r="AP39"/>
      <c r="AQ39"/>
      <c r="AR39"/>
      <c r="AS39"/>
      <c r="AT39"/>
    </row>
    <row r="40" spans="1:46" x14ac:dyDescent="0.25">
      <c r="A40" t="str">
        <f t="shared" si="10"/>
        <v>COVID</v>
      </c>
      <c r="B40" s="71">
        <v>44696</v>
      </c>
      <c r="C40" s="144">
        <v>3022032</v>
      </c>
      <c r="D40" t="str">
        <f>VLOOKUP(C40,Schools!A:B,2,0)</f>
        <v>Holly Park School</v>
      </c>
      <c r="E40" t="str">
        <f>VLOOKUP(C40,Schools!$A:$Z,3,0)</f>
        <v>M</v>
      </c>
      <c r="F40" s="192">
        <v>3117.5</v>
      </c>
      <c r="G40" s="190" t="s">
        <v>4667</v>
      </c>
      <c r="H40" t="s">
        <v>4674</v>
      </c>
      <c r="I40" t="str">
        <f t="shared" si="14"/>
        <v>10166/543965</v>
      </c>
      <c r="J40">
        <f>VLOOKUP(C40,Schools!$A:$Z,9,0)</f>
        <v>400084</v>
      </c>
      <c r="K40" s="70" t="s">
        <v>406</v>
      </c>
      <c r="L40" s="190" t="s">
        <v>4673</v>
      </c>
      <c r="M40" s="190" t="s">
        <v>1156</v>
      </c>
      <c r="N40" t="str">
        <f>VLOOKUP(C40,Schools!A:D,4,0)</f>
        <v>Primary</v>
      </c>
      <c r="O40">
        <f>VLOOKUP(N40,CCs!$A$2:$G$7,6,FALSE)</f>
        <v>10166</v>
      </c>
      <c r="P40">
        <f t="shared" si="4"/>
        <v>543965</v>
      </c>
      <c r="Q40" s="75">
        <f t="shared" si="11"/>
        <v>0</v>
      </c>
      <c r="R40" s="75">
        <f t="shared" si="11"/>
        <v>3117.5</v>
      </c>
      <c r="S40" s="75">
        <f t="shared" si="11"/>
        <v>0</v>
      </c>
      <c r="T40" s="75">
        <f t="shared" si="11"/>
        <v>0</v>
      </c>
      <c r="U40" s="75">
        <f t="shared" si="11"/>
        <v>0</v>
      </c>
      <c r="V40" s="75">
        <f t="shared" si="11"/>
        <v>0</v>
      </c>
      <c r="W40" s="75">
        <f t="shared" si="11"/>
        <v>0</v>
      </c>
      <c r="X40" s="75">
        <f t="shared" si="11"/>
        <v>0</v>
      </c>
      <c r="Y40" s="75">
        <f t="shared" si="11"/>
        <v>0</v>
      </c>
      <c r="Z40" s="75">
        <f t="shared" si="11"/>
        <v>0</v>
      </c>
      <c r="AA40" s="75">
        <f t="shared" si="11"/>
        <v>0</v>
      </c>
      <c r="AB40" s="75">
        <f t="shared" si="11"/>
        <v>0</v>
      </c>
      <c r="AC40" s="48">
        <f t="shared" si="12"/>
        <v>3117.5</v>
      </c>
      <c r="AD40" s="48">
        <f t="shared" si="13"/>
        <v>0</v>
      </c>
      <c r="AF40" s="60">
        <f>VLOOKUP(D40,Schools!$B$8:$F$143,5,FALSE)</f>
        <v>3022032</v>
      </c>
      <c r="AH40" s="314">
        <f t="shared" si="6"/>
        <v>3117.5</v>
      </c>
      <c r="AI40" s="314">
        <f t="shared" si="7"/>
        <v>3117.5</v>
      </c>
      <c r="AJ40" s="314">
        <f t="shared" si="8"/>
        <v>3117.5</v>
      </c>
      <c r="AK40" s="314">
        <f t="shared" si="9"/>
        <v>3117.5</v>
      </c>
      <c r="AL40"/>
      <c r="AM40"/>
      <c r="AN40"/>
      <c r="AO40"/>
      <c r="AP40"/>
      <c r="AQ40"/>
      <c r="AR40"/>
      <c r="AS40"/>
      <c r="AT40"/>
    </row>
    <row r="41" spans="1:46" x14ac:dyDescent="0.25">
      <c r="A41" t="str">
        <f t="shared" si="10"/>
        <v>COVID</v>
      </c>
      <c r="B41" s="71">
        <v>44696</v>
      </c>
      <c r="C41">
        <v>3022036</v>
      </c>
      <c r="D41" t="str">
        <f>VLOOKUP(C41,Schools!A:B,2,0)</f>
        <v>Livingstone School</v>
      </c>
      <c r="E41" t="str">
        <f>VLOOKUP(C41,Schools!$A:$Z,3,0)</f>
        <v>M</v>
      </c>
      <c r="F41" s="192">
        <v>4176.75</v>
      </c>
      <c r="G41" s="190" t="s">
        <v>4667</v>
      </c>
      <c r="H41" t="s">
        <v>4674</v>
      </c>
      <c r="I41" t="str">
        <f t="shared" si="14"/>
        <v>10166/543965</v>
      </c>
      <c r="J41">
        <f>VLOOKUP(C41,Schools!$A:$Z,9,0)</f>
        <v>400046</v>
      </c>
      <c r="K41" s="70" t="s">
        <v>406</v>
      </c>
      <c r="L41" s="190" t="s">
        <v>4673</v>
      </c>
      <c r="M41" s="190" t="s">
        <v>1156</v>
      </c>
      <c r="N41" t="str">
        <f>VLOOKUP(C41,Schools!A:D,4,0)</f>
        <v>Primary</v>
      </c>
      <c r="O41">
        <f>VLOOKUP(N41,CCs!$A$2:$G$7,6,FALSE)</f>
        <v>10166</v>
      </c>
      <c r="P41">
        <f t="shared" si="4"/>
        <v>543965</v>
      </c>
      <c r="Q41" s="75">
        <f t="shared" si="11"/>
        <v>0</v>
      </c>
      <c r="R41" s="75">
        <f t="shared" si="11"/>
        <v>4176.75</v>
      </c>
      <c r="S41" s="75">
        <f t="shared" si="11"/>
        <v>0</v>
      </c>
      <c r="T41" s="75">
        <f t="shared" si="11"/>
        <v>0</v>
      </c>
      <c r="U41" s="75">
        <f t="shared" si="11"/>
        <v>0</v>
      </c>
      <c r="V41" s="75">
        <f t="shared" si="11"/>
        <v>0</v>
      </c>
      <c r="W41" s="75">
        <f t="shared" si="11"/>
        <v>0</v>
      </c>
      <c r="X41" s="75">
        <f t="shared" si="11"/>
        <v>0</v>
      </c>
      <c r="Y41" s="75">
        <f t="shared" si="11"/>
        <v>0</v>
      </c>
      <c r="Z41" s="75">
        <f t="shared" si="11"/>
        <v>0</v>
      </c>
      <c r="AA41" s="75">
        <f t="shared" si="11"/>
        <v>0</v>
      </c>
      <c r="AB41" s="75">
        <f t="shared" si="11"/>
        <v>0</v>
      </c>
      <c r="AC41" s="48">
        <f t="shared" si="12"/>
        <v>4176.75</v>
      </c>
      <c r="AD41" s="48">
        <f t="shared" si="13"/>
        <v>0</v>
      </c>
      <c r="AF41" s="60">
        <f>VLOOKUP(D41,Schools!$B$8:$F$143,5,FALSE)</f>
        <v>3022036</v>
      </c>
      <c r="AH41" s="314">
        <f t="shared" si="6"/>
        <v>4176.75</v>
      </c>
      <c r="AI41" s="314">
        <f t="shared" si="7"/>
        <v>4176.75</v>
      </c>
      <c r="AJ41" s="314">
        <f t="shared" si="8"/>
        <v>4176.75</v>
      </c>
      <c r="AK41" s="314">
        <f t="shared" si="9"/>
        <v>4176.75</v>
      </c>
      <c r="AL41"/>
      <c r="AM41"/>
      <c r="AN41"/>
      <c r="AO41"/>
      <c r="AP41"/>
      <c r="AQ41"/>
      <c r="AR41"/>
      <c r="AS41"/>
      <c r="AT41"/>
    </row>
    <row r="42" spans="1:46" x14ac:dyDescent="0.25">
      <c r="A42" t="str">
        <f t="shared" si="10"/>
        <v>COVID</v>
      </c>
      <c r="B42" s="71">
        <v>44696</v>
      </c>
      <c r="C42" s="70">
        <v>3022037</v>
      </c>
      <c r="D42" t="str">
        <f>VLOOKUP(C42,Schools!A:B,2,0)</f>
        <v>Manorside Primary School</v>
      </c>
      <c r="E42" t="str">
        <f>VLOOKUP(C42,Schools!$A:$Z,3,0)</f>
        <v>M</v>
      </c>
      <c r="F42" s="192">
        <v>1558.75</v>
      </c>
      <c r="G42" s="190" t="s">
        <v>4667</v>
      </c>
      <c r="H42" t="s">
        <v>4674</v>
      </c>
      <c r="I42" t="str">
        <f t="shared" si="14"/>
        <v>10166/543965</v>
      </c>
      <c r="J42">
        <f>VLOOKUP(C42,Schools!$A:$Z,9,0)</f>
        <v>400030</v>
      </c>
      <c r="K42" s="70" t="s">
        <v>406</v>
      </c>
      <c r="L42" s="190" t="s">
        <v>4673</v>
      </c>
      <c r="M42" s="190" t="s">
        <v>1156</v>
      </c>
      <c r="N42" t="str">
        <f>VLOOKUP(C42,Schools!A:D,4,0)</f>
        <v>Primary</v>
      </c>
      <c r="O42">
        <f>VLOOKUP(N42,CCs!$A$2:$G$7,6,FALSE)</f>
        <v>10166</v>
      </c>
      <c r="P42">
        <f t="shared" si="4"/>
        <v>543965</v>
      </c>
      <c r="Q42" s="75">
        <f t="shared" si="11"/>
        <v>0</v>
      </c>
      <c r="R42" s="75">
        <f t="shared" si="11"/>
        <v>1558.75</v>
      </c>
      <c r="S42" s="75">
        <f t="shared" si="11"/>
        <v>0</v>
      </c>
      <c r="T42" s="75">
        <f t="shared" si="11"/>
        <v>0</v>
      </c>
      <c r="U42" s="75">
        <f t="shared" si="11"/>
        <v>0</v>
      </c>
      <c r="V42" s="75">
        <f t="shared" si="11"/>
        <v>0</v>
      </c>
      <c r="W42" s="75">
        <f t="shared" si="11"/>
        <v>0</v>
      </c>
      <c r="X42" s="75">
        <f t="shared" si="11"/>
        <v>0</v>
      </c>
      <c r="Y42" s="75">
        <f t="shared" si="11"/>
        <v>0</v>
      </c>
      <c r="Z42" s="75">
        <f t="shared" si="11"/>
        <v>0</v>
      </c>
      <c r="AA42" s="75">
        <f t="shared" si="11"/>
        <v>0</v>
      </c>
      <c r="AB42" s="75">
        <f t="shared" si="11"/>
        <v>0</v>
      </c>
      <c r="AC42" s="48">
        <f t="shared" si="12"/>
        <v>1558.75</v>
      </c>
      <c r="AD42" s="48">
        <f t="shared" si="13"/>
        <v>0</v>
      </c>
      <c r="AF42" s="60">
        <f>VLOOKUP(D42,Schools!$B$8:$F$143,5,FALSE)</f>
        <v>3022037</v>
      </c>
      <c r="AH42" s="314">
        <f t="shared" si="6"/>
        <v>1558.75</v>
      </c>
      <c r="AI42" s="314">
        <f t="shared" si="7"/>
        <v>1558.75</v>
      </c>
      <c r="AJ42" s="314">
        <f t="shared" si="8"/>
        <v>1558.75</v>
      </c>
      <c r="AK42" s="314">
        <f t="shared" si="9"/>
        <v>1558.75</v>
      </c>
      <c r="AL42"/>
      <c r="AM42"/>
      <c r="AN42"/>
      <c r="AO42"/>
      <c r="AP42"/>
      <c r="AQ42"/>
      <c r="AR42"/>
      <c r="AS42"/>
      <c r="AT42"/>
    </row>
    <row r="43" spans="1:46" x14ac:dyDescent="0.25">
      <c r="A43" t="str">
        <f t="shared" si="10"/>
        <v>COVID</v>
      </c>
      <c r="B43" s="71">
        <v>44696</v>
      </c>
      <c r="C43">
        <v>3022042</v>
      </c>
      <c r="D43" t="str">
        <f>VLOOKUP(C43,Schools!A:B,2,0)</f>
        <v>Monkfrith School</v>
      </c>
      <c r="E43" t="str">
        <f>VLOOKUP(C43,Schools!$A:$Z,3,0)</f>
        <v>M</v>
      </c>
      <c r="F43" s="192">
        <v>1268.75</v>
      </c>
      <c r="G43" s="190" t="s">
        <v>4667</v>
      </c>
      <c r="H43" t="s">
        <v>4674</v>
      </c>
      <c r="I43" t="str">
        <f t="shared" si="14"/>
        <v>10166/543965</v>
      </c>
      <c r="J43">
        <f>VLOOKUP(C43,Schools!$A:$Z,9,0)</f>
        <v>400048</v>
      </c>
      <c r="K43" s="70" t="s">
        <v>406</v>
      </c>
      <c r="L43" s="190" t="s">
        <v>4673</v>
      </c>
      <c r="M43" s="190" t="s">
        <v>1156</v>
      </c>
      <c r="N43" t="str">
        <f>VLOOKUP(C43,Schools!A:D,4,0)</f>
        <v>Primary</v>
      </c>
      <c r="O43">
        <f>VLOOKUP(N43,CCs!$A$2:$G$7,6,FALSE)</f>
        <v>10166</v>
      </c>
      <c r="P43">
        <f t="shared" si="4"/>
        <v>543965</v>
      </c>
      <c r="Q43" s="75">
        <f t="shared" si="11"/>
        <v>0</v>
      </c>
      <c r="R43" s="75">
        <f t="shared" si="11"/>
        <v>1268.75</v>
      </c>
      <c r="S43" s="75">
        <f t="shared" si="11"/>
        <v>0</v>
      </c>
      <c r="T43" s="75">
        <f t="shared" si="11"/>
        <v>0</v>
      </c>
      <c r="U43" s="75">
        <f t="shared" si="11"/>
        <v>0</v>
      </c>
      <c r="V43" s="75">
        <f t="shared" si="11"/>
        <v>0</v>
      </c>
      <c r="W43" s="75">
        <f t="shared" si="11"/>
        <v>0</v>
      </c>
      <c r="X43" s="75">
        <f t="shared" si="11"/>
        <v>0</v>
      </c>
      <c r="Y43" s="75">
        <f t="shared" si="11"/>
        <v>0</v>
      </c>
      <c r="Z43" s="75">
        <f t="shared" si="11"/>
        <v>0</v>
      </c>
      <c r="AA43" s="75">
        <f t="shared" si="11"/>
        <v>0</v>
      </c>
      <c r="AB43" s="75">
        <f t="shared" si="11"/>
        <v>0</v>
      </c>
      <c r="AC43" s="48">
        <f t="shared" si="12"/>
        <v>1268.75</v>
      </c>
      <c r="AD43" s="48">
        <f t="shared" si="13"/>
        <v>0</v>
      </c>
      <c r="AF43" s="60">
        <f>VLOOKUP(D43,Schools!$B$8:$F$143,5,FALSE)</f>
        <v>3022042</v>
      </c>
      <c r="AH43" s="314">
        <f t="shared" si="6"/>
        <v>1268.75</v>
      </c>
      <c r="AI43" s="314">
        <f t="shared" si="7"/>
        <v>1268.75</v>
      </c>
      <c r="AJ43" s="314">
        <f t="shared" si="8"/>
        <v>1268.75</v>
      </c>
      <c r="AK43" s="314">
        <f t="shared" si="9"/>
        <v>1268.75</v>
      </c>
      <c r="AL43"/>
      <c r="AM43"/>
      <c r="AN43"/>
      <c r="AO43"/>
      <c r="AP43"/>
      <c r="AQ43"/>
      <c r="AR43"/>
      <c r="AS43"/>
      <c r="AT43"/>
    </row>
    <row r="44" spans="1:46" x14ac:dyDescent="0.25">
      <c r="A44" t="str">
        <f t="shared" si="10"/>
        <v>COVID</v>
      </c>
      <c r="B44" s="71">
        <v>44696</v>
      </c>
      <c r="C44" s="190">
        <v>3022043</v>
      </c>
      <c r="D44" t="str">
        <f>VLOOKUP(C44,Schools!A:B,2,0)</f>
        <v>Moss Hall Junior School</v>
      </c>
      <c r="E44" t="str">
        <f>VLOOKUP(C44,Schools!$A:$Z,3,0)</f>
        <v>M</v>
      </c>
      <c r="F44" s="192">
        <v>3371.25</v>
      </c>
      <c r="G44" s="190" t="s">
        <v>4667</v>
      </c>
      <c r="H44" t="s">
        <v>4674</v>
      </c>
      <c r="I44" t="str">
        <f t="shared" si="14"/>
        <v>10166/543965</v>
      </c>
      <c r="J44">
        <f>VLOOKUP(C44,Schools!$A:$Z,9,0)</f>
        <v>400088</v>
      </c>
      <c r="K44" s="70" t="s">
        <v>406</v>
      </c>
      <c r="L44" s="190" t="s">
        <v>4673</v>
      </c>
      <c r="M44" s="190" t="s">
        <v>1156</v>
      </c>
      <c r="N44" t="str">
        <f>VLOOKUP(C44,Schools!A:D,4,0)</f>
        <v>Primary</v>
      </c>
      <c r="O44">
        <f>VLOOKUP(N44,CCs!$A$2:$G$7,6,FALSE)</f>
        <v>10166</v>
      </c>
      <c r="P44">
        <f t="shared" si="4"/>
        <v>543965</v>
      </c>
      <c r="Q44" s="75">
        <f t="shared" si="11"/>
        <v>0</v>
      </c>
      <c r="R44" s="75">
        <f t="shared" si="11"/>
        <v>3371.25</v>
      </c>
      <c r="S44" s="75">
        <f t="shared" si="11"/>
        <v>0</v>
      </c>
      <c r="T44" s="75">
        <f t="shared" si="11"/>
        <v>0</v>
      </c>
      <c r="U44" s="75">
        <f t="shared" si="11"/>
        <v>0</v>
      </c>
      <c r="V44" s="75">
        <f t="shared" si="11"/>
        <v>0</v>
      </c>
      <c r="W44" s="75">
        <f t="shared" si="11"/>
        <v>0</v>
      </c>
      <c r="X44" s="75">
        <f t="shared" si="11"/>
        <v>0</v>
      </c>
      <c r="Y44" s="75">
        <f t="shared" si="11"/>
        <v>0</v>
      </c>
      <c r="Z44" s="75">
        <f t="shared" si="11"/>
        <v>0</v>
      </c>
      <c r="AA44" s="75">
        <f t="shared" si="11"/>
        <v>0</v>
      </c>
      <c r="AB44" s="75">
        <f t="shared" si="11"/>
        <v>0</v>
      </c>
      <c r="AC44" s="48">
        <f t="shared" si="12"/>
        <v>3371.25</v>
      </c>
      <c r="AD44" s="48">
        <f t="shared" si="13"/>
        <v>0</v>
      </c>
      <c r="AF44" s="60">
        <f>VLOOKUP(D44,Schools!$B$8:$F$143,5,FALSE)</f>
        <v>3022043</v>
      </c>
      <c r="AH44" s="314">
        <f t="shared" si="6"/>
        <v>3371.25</v>
      </c>
      <c r="AI44" s="314">
        <f t="shared" si="7"/>
        <v>3371.25</v>
      </c>
      <c r="AJ44" s="314">
        <f t="shared" si="8"/>
        <v>3371.25</v>
      </c>
      <c r="AK44" s="314">
        <f t="shared" si="9"/>
        <v>3371.25</v>
      </c>
      <c r="AL44"/>
      <c r="AM44"/>
      <c r="AN44"/>
      <c r="AO44"/>
      <c r="AP44"/>
      <c r="AQ44"/>
      <c r="AR44"/>
      <c r="AS44"/>
      <c r="AT44"/>
    </row>
    <row r="45" spans="1:46" x14ac:dyDescent="0.25">
      <c r="A45" t="str">
        <f t="shared" si="10"/>
        <v>COVID</v>
      </c>
      <c r="B45" s="71">
        <v>44696</v>
      </c>
      <c r="C45" s="144">
        <v>3022044</v>
      </c>
      <c r="D45" t="str">
        <f>VLOOKUP(C45,Schools!A:B,2,0)</f>
        <v>Moss Hall Infant School</v>
      </c>
      <c r="E45" t="str">
        <f>VLOOKUP(C45,Schools!$A:$Z,3,0)</f>
        <v>M</v>
      </c>
      <c r="F45" s="192">
        <v>1196.25</v>
      </c>
      <c r="G45" s="190" t="s">
        <v>4667</v>
      </c>
      <c r="H45" t="s">
        <v>4674</v>
      </c>
      <c r="I45" t="str">
        <f t="shared" si="14"/>
        <v>10166/543965</v>
      </c>
      <c r="J45">
        <f>VLOOKUP(C45,Schools!$A:$Z,9,0)</f>
        <v>400087</v>
      </c>
      <c r="K45" s="70" t="s">
        <v>406</v>
      </c>
      <c r="L45" s="190" t="s">
        <v>4673</v>
      </c>
      <c r="M45" s="190" t="s">
        <v>1156</v>
      </c>
      <c r="N45" t="str">
        <f>VLOOKUP(C45,Schools!A:D,4,0)</f>
        <v>Primary</v>
      </c>
      <c r="O45">
        <f>VLOOKUP(N45,CCs!$A$2:$G$7,6,FALSE)</f>
        <v>10166</v>
      </c>
      <c r="P45">
        <f t="shared" si="4"/>
        <v>543965</v>
      </c>
      <c r="Q45" s="75">
        <f t="shared" si="11"/>
        <v>0</v>
      </c>
      <c r="R45" s="75">
        <f t="shared" si="11"/>
        <v>1196.25</v>
      </c>
      <c r="S45" s="75">
        <f t="shared" si="11"/>
        <v>0</v>
      </c>
      <c r="T45" s="75">
        <f t="shared" si="11"/>
        <v>0</v>
      </c>
      <c r="U45" s="75">
        <f t="shared" si="11"/>
        <v>0</v>
      </c>
      <c r="V45" s="75">
        <f t="shared" si="11"/>
        <v>0</v>
      </c>
      <c r="W45" s="75">
        <f t="shared" si="11"/>
        <v>0</v>
      </c>
      <c r="X45" s="75">
        <f t="shared" si="11"/>
        <v>0</v>
      </c>
      <c r="Y45" s="75">
        <f t="shared" si="11"/>
        <v>0</v>
      </c>
      <c r="Z45" s="75">
        <f t="shared" si="11"/>
        <v>0</v>
      </c>
      <c r="AA45" s="75">
        <f t="shared" si="11"/>
        <v>0</v>
      </c>
      <c r="AB45" s="75">
        <f t="shared" si="11"/>
        <v>0</v>
      </c>
      <c r="AC45" s="48">
        <f t="shared" si="12"/>
        <v>1196.25</v>
      </c>
      <c r="AD45" s="48">
        <f t="shared" si="13"/>
        <v>0</v>
      </c>
      <c r="AF45" s="60">
        <f>VLOOKUP(D45,Schools!$B$8:$F$143,5,FALSE)</f>
        <v>3022044</v>
      </c>
      <c r="AH45" s="314">
        <f t="shared" si="6"/>
        <v>1196.25</v>
      </c>
      <c r="AI45" s="314">
        <f t="shared" si="7"/>
        <v>1196.25</v>
      </c>
      <c r="AJ45" s="314">
        <f t="shared" si="8"/>
        <v>1196.25</v>
      </c>
      <c r="AK45" s="314">
        <f t="shared" si="9"/>
        <v>1196.25</v>
      </c>
      <c r="AL45"/>
      <c r="AM45"/>
      <c r="AN45"/>
      <c r="AO45"/>
      <c r="AP45"/>
      <c r="AQ45"/>
      <c r="AR45"/>
      <c r="AS45"/>
      <c r="AT45"/>
    </row>
    <row r="46" spans="1:46" x14ac:dyDescent="0.25">
      <c r="A46" t="str">
        <f t="shared" si="10"/>
        <v>COVID</v>
      </c>
      <c r="B46" s="71">
        <v>44696</v>
      </c>
      <c r="C46">
        <v>3022045</v>
      </c>
      <c r="D46" t="str">
        <f>VLOOKUP(C46,Schools!A:B,2,0)</f>
        <v>Northside School</v>
      </c>
      <c r="E46" t="str">
        <f>VLOOKUP(C46,Schools!$A:$Z,3,0)</f>
        <v>M</v>
      </c>
      <c r="F46" s="192">
        <v>1667.5</v>
      </c>
      <c r="G46" s="190" t="s">
        <v>4667</v>
      </c>
      <c r="H46" t="s">
        <v>4674</v>
      </c>
      <c r="I46" t="str">
        <f t="shared" si="14"/>
        <v>10166/543965</v>
      </c>
      <c r="J46">
        <f>VLOOKUP(C46,Schools!$A:$Z,9,0)</f>
        <v>400089</v>
      </c>
      <c r="K46" s="70" t="s">
        <v>406</v>
      </c>
      <c r="L46" s="190" t="s">
        <v>4673</v>
      </c>
      <c r="M46" s="190" t="s">
        <v>1156</v>
      </c>
      <c r="N46" t="str">
        <f>VLOOKUP(C46,Schools!A:D,4,0)</f>
        <v>Primary</v>
      </c>
      <c r="O46">
        <f>VLOOKUP(N46,CCs!$A$2:$G$7,6,FALSE)</f>
        <v>10166</v>
      </c>
      <c r="P46">
        <f t="shared" si="4"/>
        <v>543965</v>
      </c>
      <c r="Q46" s="75">
        <f t="shared" si="11"/>
        <v>0</v>
      </c>
      <c r="R46" s="75">
        <f t="shared" si="11"/>
        <v>1667.5</v>
      </c>
      <c r="S46" s="75">
        <f t="shared" si="11"/>
        <v>0</v>
      </c>
      <c r="T46" s="75">
        <f t="shared" si="11"/>
        <v>0</v>
      </c>
      <c r="U46" s="75">
        <f t="shared" si="11"/>
        <v>0</v>
      </c>
      <c r="V46" s="75">
        <f t="shared" si="11"/>
        <v>0</v>
      </c>
      <c r="W46" s="75">
        <f t="shared" si="11"/>
        <v>0</v>
      </c>
      <c r="X46" s="75">
        <f t="shared" si="11"/>
        <v>0</v>
      </c>
      <c r="Y46" s="75">
        <f t="shared" si="11"/>
        <v>0</v>
      </c>
      <c r="Z46" s="75">
        <f t="shared" si="11"/>
        <v>0</v>
      </c>
      <c r="AA46" s="75">
        <f t="shared" si="11"/>
        <v>0</v>
      </c>
      <c r="AB46" s="75">
        <f t="shared" si="11"/>
        <v>0</v>
      </c>
      <c r="AC46" s="48">
        <f t="shared" si="12"/>
        <v>1667.5</v>
      </c>
      <c r="AD46" s="48">
        <f t="shared" si="13"/>
        <v>0</v>
      </c>
      <c r="AF46" s="60">
        <f>VLOOKUP(D46,Schools!$B$8:$F$143,5,FALSE)</f>
        <v>3022045</v>
      </c>
      <c r="AH46" s="314">
        <f t="shared" si="6"/>
        <v>1667.5</v>
      </c>
      <c r="AI46" s="314">
        <f t="shared" si="7"/>
        <v>1667.5</v>
      </c>
      <c r="AJ46" s="314">
        <f t="shared" si="8"/>
        <v>1667.5</v>
      </c>
      <c r="AK46" s="314">
        <f t="shared" si="9"/>
        <v>1667.5</v>
      </c>
      <c r="AL46"/>
      <c r="AM46"/>
      <c r="AN46"/>
      <c r="AO46"/>
      <c r="AP46"/>
      <c r="AQ46"/>
      <c r="AR46"/>
      <c r="AS46"/>
      <c r="AT46"/>
    </row>
    <row r="47" spans="1:46" x14ac:dyDescent="0.25">
      <c r="A47" t="str">
        <f t="shared" si="10"/>
        <v>COVID</v>
      </c>
      <c r="B47" s="71">
        <v>44696</v>
      </c>
      <c r="C47" s="70">
        <v>3022053</v>
      </c>
      <c r="D47" t="str">
        <f>VLOOKUP(C47,Schools!A:B,2,0)</f>
        <v>Noam Primary School</v>
      </c>
      <c r="E47" t="str">
        <f>VLOOKUP(C47,Schools!$A:$Z,3,0)</f>
        <v>M</v>
      </c>
      <c r="F47" s="192">
        <v>500</v>
      </c>
      <c r="G47" s="190" t="s">
        <v>4667</v>
      </c>
      <c r="H47" t="s">
        <v>4674</v>
      </c>
      <c r="I47" t="str">
        <f t="shared" si="14"/>
        <v>10166/543965</v>
      </c>
      <c r="J47">
        <f>VLOOKUP(C47,Schools!$A:$Z,9,0)</f>
        <v>158733</v>
      </c>
      <c r="K47" s="70" t="s">
        <v>406</v>
      </c>
      <c r="L47" s="190" t="s">
        <v>4673</v>
      </c>
      <c r="M47" s="190" t="s">
        <v>1156</v>
      </c>
      <c r="N47" t="str">
        <f>VLOOKUP(C47,Schools!A:D,4,0)</f>
        <v>Primary</v>
      </c>
      <c r="O47">
        <f>VLOOKUP(N47,CCs!$A$2:$G$7,6,FALSE)</f>
        <v>10166</v>
      </c>
      <c r="P47">
        <f t="shared" si="4"/>
        <v>543965</v>
      </c>
      <c r="Q47" s="75">
        <f t="shared" si="11"/>
        <v>0</v>
      </c>
      <c r="R47" s="75">
        <f t="shared" si="11"/>
        <v>500</v>
      </c>
      <c r="S47" s="75">
        <f t="shared" si="11"/>
        <v>0</v>
      </c>
      <c r="T47" s="75">
        <f t="shared" si="11"/>
        <v>0</v>
      </c>
      <c r="U47" s="75">
        <f t="shared" si="11"/>
        <v>0</v>
      </c>
      <c r="V47" s="75">
        <f t="shared" si="11"/>
        <v>0</v>
      </c>
      <c r="W47" s="75">
        <f t="shared" si="11"/>
        <v>0</v>
      </c>
      <c r="X47" s="75">
        <f t="shared" si="11"/>
        <v>0</v>
      </c>
      <c r="Y47" s="75">
        <f t="shared" si="11"/>
        <v>0</v>
      </c>
      <c r="Z47" s="75">
        <f t="shared" si="11"/>
        <v>0</v>
      </c>
      <c r="AA47" s="75">
        <f t="shared" si="11"/>
        <v>0</v>
      </c>
      <c r="AB47" s="75">
        <f t="shared" si="11"/>
        <v>0</v>
      </c>
      <c r="AC47" s="48">
        <f t="shared" si="12"/>
        <v>500</v>
      </c>
      <c r="AD47" s="48">
        <f t="shared" si="13"/>
        <v>0</v>
      </c>
      <c r="AF47" s="60">
        <f>VLOOKUP(D47,Schools!$B$8:$F$143,5,FALSE)</f>
        <v>3022053</v>
      </c>
      <c r="AH47" s="314">
        <f t="shared" si="6"/>
        <v>500</v>
      </c>
      <c r="AI47" s="314">
        <f t="shared" si="7"/>
        <v>500</v>
      </c>
      <c r="AJ47" s="314">
        <f t="shared" si="8"/>
        <v>500</v>
      </c>
      <c r="AK47" s="314">
        <f t="shared" si="9"/>
        <v>500</v>
      </c>
      <c r="AL47"/>
      <c r="AM47"/>
      <c r="AN47"/>
      <c r="AO47"/>
      <c r="AP47"/>
      <c r="AQ47"/>
      <c r="AR47"/>
      <c r="AS47"/>
      <c r="AT47"/>
    </row>
    <row r="48" spans="1:46" x14ac:dyDescent="0.25">
      <c r="A48" t="str">
        <f t="shared" si="10"/>
        <v>COVID</v>
      </c>
      <c r="B48" s="71">
        <v>44696</v>
      </c>
      <c r="C48">
        <v>3022054</v>
      </c>
      <c r="D48" t="str">
        <f>VLOOKUP(C48,Schools!A:B,2,0)</f>
        <v>Woodridge  Primary School</v>
      </c>
      <c r="E48" t="str">
        <f>VLOOKUP(C48,Schools!$A:$Z,3,0)</f>
        <v>M</v>
      </c>
      <c r="F48" s="192">
        <v>500</v>
      </c>
      <c r="G48" s="190" t="s">
        <v>4667</v>
      </c>
      <c r="H48" t="s">
        <v>4674</v>
      </c>
      <c r="I48" t="str">
        <f t="shared" si="14"/>
        <v>10166/543965</v>
      </c>
      <c r="J48">
        <f>VLOOKUP(C48,Schools!$A:$Z,9,0)</f>
        <v>400004</v>
      </c>
      <c r="K48" s="70" t="s">
        <v>406</v>
      </c>
      <c r="L48" s="190" t="s">
        <v>4673</v>
      </c>
      <c r="M48" s="190" t="s">
        <v>1156</v>
      </c>
      <c r="N48" t="str">
        <f>VLOOKUP(C48,Schools!A:D,4,0)</f>
        <v>Primary</v>
      </c>
      <c r="O48">
        <f>VLOOKUP(N48,CCs!$A$2:$G$7,6,FALSE)</f>
        <v>10166</v>
      </c>
      <c r="P48">
        <f t="shared" si="4"/>
        <v>543965</v>
      </c>
      <c r="Q48" s="75">
        <f t="shared" si="11"/>
        <v>0</v>
      </c>
      <c r="R48" s="75">
        <f t="shared" si="11"/>
        <v>500</v>
      </c>
      <c r="S48" s="75">
        <f t="shared" si="11"/>
        <v>0</v>
      </c>
      <c r="T48" s="75">
        <f t="shared" si="11"/>
        <v>0</v>
      </c>
      <c r="U48" s="75">
        <f t="shared" si="11"/>
        <v>0</v>
      </c>
      <c r="V48" s="75">
        <f t="shared" si="11"/>
        <v>0</v>
      </c>
      <c r="W48" s="75">
        <f t="shared" si="11"/>
        <v>0</v>
      </c>
      <c r="X48" s="75">
        <f t="shared" si="11"/>
        <v>0</v>
      </c>
      <c r="Y48" s="75">
        <f t="shared" si="11"/>
        <v>0</v>
      </c>
      <c r="Z48" s="75">
        <f t="shared" si="11"/>
        <v>0</v>
      </c>
      <c r="AA48" s="75">
        <f t="shared" si="11"/>
        <v>0</v>
      </c>
      <c r="AB48" s="75">
        <f t="shared" si="11"/>
        <v>0</v>
      </c>
      <c r="AC48" s="48">
        <f t="shared" si="12"/>
        <v>500</v>
      </c>
      <c r="AD48" s="48">
        <f t="shared" si="13"/>
        <v>0</v>
      </c>
      <c r="AF48" s="60">
        <f>VLOOKUP(D48,Schools!$B$8:$F$143,5,FALSE)</f>
        <v>3022054</v>
      </c>
      <c r="AH48" s="314">
        <f t="shared" si="6"/>
        <v>500</v>
      </c>
      <c r="AI48" s="314">
        <f t="shared" si="7"/>
        <v>500</v>
      </c>
      <c r="AJ48" s="314">
        <f t="shared" si="8"/>
        <v>500</v>
      </c>
      <c r="AK48" s="314">
        <f t="shared" si="9"/>
        <v>500</v>
      </c>
      <c r="AL48"/>
      <c r="AM48"/>
      <c r="AN48"/>
      <c r="AO48"/>
      <c r="AP48"/>
      <c r="AQ48"/>
      <c r="AR48"/>
      <c r="AS48"/>
      <c r="AT48"/>
    </row>
    <row r="49" spans="1:46" x14ac:dyDescent="0.25">
      <c r="A49" t="str">
        <f t="shared" si="10"/>
        <v>COVID</v>
      </c>
      <c r="B49" s="71">
        <v>44696</v>
      </c>
      <c r="C49" s="190">
        <v>3022055</v>
      </c>
      <c r="D49" t="str">
        <f>VLOOKUP(C49,Schools!A:B,2,0)</f>
        <v>Tudor School</v>
      </c>
      <c r="E49" t="str">
        <f>VLOOKUP(C49,Schools!$A:$Z,3,0)</f>
        <v>M</v>
      </c>
      <c r="F49" s="192">
        <v>2791.25</v>
      </c>
      <c r="G49" s="190" t="s">
        <v>4667</v>
      </c>
      <c r="H49" t="s">
        <v>4674</v>
      </c>
      <c r="I49" t="str">
        <f t="shared" si="14"/>
        <v>10166/543965</v>
      </c>
      <c r="J49">
        <f>VLOOKUP(C49,Schools!$A:$Z,9,0)</f>
        <v>400101</v>
      </c>
      <c r="K49" s="70" t="s">
        <v>406</v>
      </c>
      <c r="L49" s="190" t="s">
        <v>4673</v>
      </c>
      <c r="M49" s="190" t="s">
        <v>1156</v>
      </c>
      <c r="N49" t="str">
        <f>VLOOKUP(C49,Schools!A:D,4,0)</f>
        <v>Primary</v>
      </c>
      <c r="O49">
        <f>VLOOKUP(N49,CCs!$A$2:$G$7,6,FALSE)</f>
        <v>10166</v>
      </c>
      <c r="P49">
        <f t="shared" si="4"/>
        <v>543965</v>
      </c>
      <c r="Q49" s="75">
        <f t="shared" si="11"/>
        <v>0</v>
      </c>
      <c r="R49" s="75">
        <f t="shared" si="11"/>
        <v>2791.25</v>
      </c>
      <c r="S49" s="75">
        <f t="shared" si="11"/>
        <v>0</v>
      </c>
      <c r="T49" s="75">
        <f t="shared" si="11"/>
        <v>0</v>
      </c>
      <c r="U49" s="75">
        <f t="shared" si="11"/>
        <v>0</v>
      </c>
      <c r="V49" s="75">
        <f t="shared" si="11"/>
        <v>0</v>
      </c>
      <c r="W49" s="75">
        <f t="shared" si="11"/>
        <v>0</v>
      </c>
      <c r="X49" s="75">
        <f t="shared" si="11"/>
        <v>0</v>
      </c>
      <c r="Y49" s="75">
        <f t="shared" si="11"/>
        <v>0</v>
      </c>
      <c r="Z49" s="75">
        <f t="shared" si="11"/>
        <v>0</v>
      </c>
      <c r="AA49" s="75">
        <f t="shared" si="11"/>
        <v>0</v>
      </c>
      <c r="AB49" s="75">
        <f t="shared" si="11"/>
        <v>0</v>
      </c>
      <c r="AC49" s="48">
        <f t="shared" si="12"/>
        <v>2791.25</v>
      </c>
      <c r="AD49" s="48">
        <f t="shared" si="13"/>
        <v>0</v>
      </c>
      <c r="AF49" s="60">
        <f>VLOOKUP(D49,Schools!$B$8:$F$143,5,FALSE)</f>
        <v>3022055</v>
      </c>
      <c r="AH49" s="314">
        <f t="shared" si="6"/>
        <v>2791.25</v>
      </c>
      <c r="AI49" s="314">
        <f t="shared" si="7"/>
        <v>2791.25</v>
      </c>
      <c r="AJ49" s="314">
        <f t="shared" si="8"/>
        <v>2791.25</v>
      </c>
      <c r="AK49" s="314">
        <f t="shared" si="9"/>
        <v>2791.25</v>
      </c>
      <c r="AL49"/>
      <c r="AM49"/>
      <c r="AN49"/>
      <c r="AO49"/>
      <c r="AP49"/>
      <c r="AQ49"/>
      <c r="AR49"/>
      <c r="AS49"/>
      <c r="AT49"/>
    </row>
    <row r="50" spans="1:46" x14ac:dyDescent="0.25">
      <c r="A50" t="str">
        <f t="shared" si="10"/>
        <v>COVID</v>
      </c>
      <c r="B50" s="71">
        <v>44696</v>
      </c>
      <c r="C50" s="70">
        <v>3022057</v>
      </c>
      <c r="D50" t="str">
        <f>VLOOKUP(C50,Schools!A:B,2,0)</f>
        <v>Underhill School</v>
      </c>
      <c r="E50" t="str">
        <f>VLOOKUP(C50,Schools!$A:$Z,3,0)</f>
        <v>M</v>
      </c>
      <c r="F50" s="192">
        <v>6597.5</v>
      </c>
      <c r="G50" s="190" t="s">
        <v>4667</v>
      </c>
      <c r="H50" t="s">
        <v>4674</v>
      </c>
      <c r="I50" t="str">
        <f t="shared" si="14"/>
        <v>10166/543965</v>
      </c>
      <c r="J50">
        <f>VLOOKUP(C50,Schools!$A:$Z,9,0)</f>
        <v>400053</v>
      </c>
      <c r="K50" s="70" t="s">
        <v>406</v>
      </c>
      <c r="L50" s="190" t="s">
        <v>4673</v>
      </c>
      <c r="M50" s="190" t="s">
        <v>1156</v>
      </c>
      <c r="N50" t="str">
        <f>VLOOKUP(C50,Schools!A:D,4,0)</f>
        <v>Primary</v>
      </c>
      <c r="O50">
        <f>VLOOKUP(N50,CCs!$A$2:$G$7,6,FALSE)</f>
        <v>10166</v>
      </c>
      <c r="P50">
        <f t="shared" si="4"/>
        <v>543965</v>
      </c>
      <c r="Q50" s="75">
        <f t="shared" si="11"/>
        <v>0</v>
      </c>
      <c r="R50" s="75">
        <f t="shared" si="11"/>
        <v>6597.5</v>
      </c>
      <c r="S50" s="75">
        <f t="shared" si="11"/>
        <v>0</v>
      </c>
      <c r="T50" s="75">
        <f t="shared" si="11"/>
        <v>0</v>
      </c>
      <c r="U50" s="75">
        <f t="shared" si="11"/>
        <v>0</v>
      </c>
      <c r="V50" s="75">
        <f t="shared" si="11"/>
        <v>0</v>
      </c>
      <c r="W50" s="75">
        <f t="shared" si="11"/>
        <v>0</v>
      </c>
      <c r="X50" s="75">
        <f t="shared" si="11"/>
        <v>0</v>
      </c>
      <c r="Y50" s="75">
        <f t="shared" si="11"/>
        <v>0</v>
      </c>
      <c r="Z50" s="75">
        <f t="shared" si="11"/>
        <v>0</v>
      </c>
      <c r="AA50" s="75">
        <f t="shared" si="11"/>
        <v>0</v>
      </c>
      <c r="AB50" s="75">
        <f t="shared" si="11"/>
        <v>0</v>
      </c>
      <c r="AC50" s="48">
        <f t="shared" si="12"/>
        <v>6597.5</v>
      </c>
      <c r="AD50" s="48">
        <f t="shared" si="13"/>
        <v>0</v>
      </c>
      <c r="AF50" s="60">
        <f>VLOOKUP(D50,Schools!$B$8:$F$143,5,FALSE)</f>
        <v>3022057</v>
      </c>
      <c r="AH50" s="314">
        <f t="shared" si="6"/>
        <v>6597.5</v>
      </c>
      <c r="AI50" s="314">
        <f t="shared" si="7"/>
        <v>6597.5</v>
      </c>
      <c r="AJ50" s="314">
        <f t="shared" si="8"/>
        <v>6597.5</v>
      </c>
      <c r="AK50" s="314">
        <f t="shared" si="9"/>
        <v>6597.5</v>
      </c>
      <c r="AL50"/>
      <c r="AM50"/>
      <c r="AN50"/>
      <c r="AO50"/>
      <c r="AP50"/>
      <c r="AQ50"/>
      <c r="AR50"/>
      <c r="AS50"/>
      <c r="AT50"/>
    </row>
    <row r="51" spans="1:46" x14ac:dyDescent="0.25">
      <c r="A51" t="str">
        <f t="shared" si="10"/>
        <v>COVID</v>
      </c>
      <c r="B51" s="71">
        <v>44696</v>
      </c>
      <c r="C51">
        <v>3022060</v>
      </c>
      <c r="D51" t="str">
        <f>VLOOKUP(C51,Schools!A:B,2,0)</f>
        <v>Whitings Hill Primary School</v>
      </c>
      <c r="E51" t="str">
        <f>VLOOKUP(C51,Schools!$A:$Z,3,0)</f>
        <v>M</v>
      </c>
      <c r="F51" s="192">
        <v>4785</v>
      </c>
      <c r="G51" s="190" t="s">
        <v>4667</v>
      </c>
      <c r="H51" t="s">
        <v>4674</v>
      </c>
      <c r="I51" t="str">
        <f t="shared" si="14"/>
        <v>10166/543965</v>
      </c>
      <c r="J51">
        <f>VLOOKUP(C51,Schools!$A:$Z,9,0)</f>
        <v>400011</v>
      </c>
      <c r="K51" s="70" t="s">
        <v>406</v>
      </c>
      <c r="L51" s="190" t="s">
        <v>4673</v>
      </c>
      <c r="M51" s="190" t="s">
        <v>1156</v>
      </c>
      <c r="N51" t="str">
        <f>VLOOKUP(C51,Schools!A:D,4,0)</f>
        <v>Primary</v>
      </c>
      <c r="O51">
        <f>VLOOKUP(N51,CCs!$A$2:$G$7,6,FALSE)</f>
        <v>10166</v>
      </c>
      <c r="P51">
        <f t="shared" si="4"/>
        <v>543965</v>
      </c>
      <c r="Q51" s="75">
        <f t="shared" si="11"/>
        <v>0</v>
      </c>
      <c r="R51" s="75">
        <f t="shared" si="11"/>
        <v>4785</v>
      </c>
      <c r="S51" s="75">
        <f t="shared" si="11"/>
        <v>0</v>
      </c>
      <c r="T51" s="75">
        <f t="shared" si="11"/>
        <v>0</v>
      </c>
      <c r="U51" s="75">
        <f t="shared" si="11"/>
        <v>0</v>
      </c>
      <c r="V51" s="75">
        <f t="shared" si="11"/>
        <v>0</v>
      </c>
      <c r="W51" s="75">
        <f t="shared" si="11"/>
        <v>0</v>
      </c>
      <c r="X51" s="75">
        <f t="shared" si="11"/>
        <v>0</v>
      </c>
      <c r="Y51" s="75">
        <f t="shared" si="11"/>
        <v>0</v>
      </c>
      <c r="Z51" s="75">
        <f t="shared" si="11"/>
        <v>0</v>
      </c>
      <c r="AA51" s="75">
        <f t="shared" si="11"/>
        <v>0</v>
      </c>
      <c r="AB51" s="75">
        <f t="shared" si="11"/>
        <v>0</v>
      </c>
      <c r="AC51" s="48">
        <f t="shared" si="12"/>
        <v>4785</v>
      </c>
      <c r="AD51" s="48">
        <f t="shared" si="13"/>
        <v>0</v>
      </c>
      <c r="AF51" s="60">
        <f>VLOOKUP(D51,Schools!$B$8:$F$143,5,FALSE)</f>
        <v>3022060</v>
      </c>
      <c r="AH51" s="314">
        <f t="shared" si="6"/>
        <v>4785</v>
      </c>
      <c r="AI51" s="314">
        <f t="shared" si="7"/>
        <v>4785</v>
      </c>
      <c r="AJ51" s="314">
        <f t="shared" si="8"/>
        <v>4785</v>
      </c>
      <c r="AK51" s="314">
        <f t="shared" si="9"/>
        <v>4785</v>
      </c>
      <c r="AL51"/>
      <c r="AM51"/>
      <c r="AN51"/>
      <c r="AO51"/>
      <c r="AP51"/>
      <c r="AQ51"/>
      <c r="AR51"/>
      <c r="AS51"/>
      <c r="AT51"/>
    </row>
    <row r="52" spans="1:46" x14ac:dyDescent="0.25">
      <c r="A52" t="str">
        <f t="shared" si="10"/>
        <v>COVID</v>
      </c>
      <c r="B52" s="71">
        <v>44696</v>
      </c>
      <c r="C52" s="190">
        <v>3022067</v>
      </c>
      <c r="D52" t="str">
        <f>VLOOKUP(C52,Schools!A:B,2,0)</f>
        <v>Chalgrove Primary School</v>
      </c>
      <c r="E52" t="str">
        <f>VLOOKUP(C52,Schools!$A:$Z,3,0)</f>
        <v>M</v>
      </c>
      <c r="F52" s="192">
        <v>2154.5</v>
      </c>
      <c r="G52" s="190" t="s">
        <v>4667</v>
      </c>
      <c r="H52" t="s">
        <v>4674</v>
      </c>
      <c r="I52" t="str">
        <f t="shared" si="14"/>
        <v>10166/543965</v>
      </c>
      <c r="J52">
        <f>VLOOKUP(C52,Schools!$A:$Z,9,0)</f>
        <v>400065</v>
      </c>
      <c r="K52" s="70" t="s">
        <v>406</v>
      </c>
      <c r="L52" s="190" t="s">
        <v>4673</v>
      </c>
      <c r="M52" s="190" t="s">
        <v>1156</v>
      </c>
      <c r="N52" t="str">
        <f>VLOOKUP(C52,Schools!A:D,4,0)</f>
        <v>Primary</v>
      </c>
      <c r="O52">
        <f>VLOOKUP(N52,CCs!$A$2:$G$7,6,FALSE)</f>
        <v>10166</v>
      </c>
      <c r="P52">
        <f t="shared" si="4"/>
        <v>543965</v>
      </c>
      <c r="Q52" s="75">
        <f t="shared" si="11"/>
        <v>0</v>
      </c>
      <c r="R52" s="75">
        <f t="shared" si="11"/>
        <v>2154.5</v>
      </c>
      <c r="S52" s="75">
        <f t="shared" si="11"/>
        <v>0</v>
      </c>
      <c r="T52" s="75">
        <f t="shared" si="11"/>
        <v>0</v>
      </c>
      <c r="U52" s="75">
        <f t="shared" si="11"/>
        <v>0</v>
      </c>
      <c r="V52" s="75">
        <f t="shared" si="11"/>
        <v>0</v>
      </c>
      <c r="W52" s="75">
        <f t="shared" si="11"/>
        <v>0</v>
      </c>
      <c r="X52" s="75">
        <f t="shared" si="11"/>
        <v>0</v>
      </c>
      <c r="Y52" s="75">
        <f t="shared" si="11"/>
        <v>0</v>
      </c>
      <c r="Z52" s="75">
        <f t="shared" si="11"/>
        <v>0</v>
      </c>
      <c r="AA52" s="75">
        <f t="shared" si="11"/>
        <v>0</v>
      </c>
      <c r="AB52" s="75">
        <f t="shared" si="11"/>
        <v>0</v>
      </c>
      <c r="AC52" s="48">
        <f t="shared" si="12"/>
        <v>2154.5</v>
      </c>
      <c r="AD52" s="48">
        <f t="shared" si="13"/>
        <v>0</v>
      </c>
      <c r="AF52" s="60">
        <f>VLOOKUP(D52,Schools!$B$8:$F$143,5,FALSE)</f>
        <v>3022067</v>
      </c>
      <c r="AH52" s="314">
        <f t="shared" si="6"/>
        <v>2154.5</v>
      </c>
      <c r="AI52" s="314">
        <f t="shared" si="7"/>
        <v>2154.5</v>
      </c>
      <c r="AJ52" s="314">
        <f t="shared" ref="AJ52:AJ83" si="15">SUM(Q52:Y52)</f>
        <v>2154.5</v>
      </c>
      <c r="AK52" s="314">
        <f t="shared" ref="AK52:AK83" si="16">SUM(Q52:AB52)</f>
        <v>2154.5</v>
      </c>
      <c r="AL52"/>
      <c r="AM52"/>
      <c r="AN52"/>
      <c r="AO52"/>
      <c r="AP52"/>
      <c r="AQ52"/>
      <c r="AR52"/>
      <c r="AS52"/>
      <c r="AT52"/>
    </row>
    <row r="53" spans="1:46" x14ac:dyDescent="0.25">
      <c r="A53" t="str">
        <f t="shared" si="10"/>
        <v>COVID</v>
      </c>
      <c r="B53" s="71">
        <v>44696</v>
      </c>
      <c r="C53" s="70">
        <v>3022070</v>
      </c>
      <c r="D53" t="str">
        <f>VLOOKUP(C53,Schools!A:B,2,0)</f>
        <v>Sunnyfields Primary School</v>
      </c>
      <c r="E53" t="str">
        <f>VLOOKUP(C53,Schools!$A:$Z,3,0)</f>
        <v>M</v>
      </c>
      <c r="F53" s="192">
        <v>2936.25</v>
      </c>
      <c r="G53" s="190" t="s">
        <v>4667</v>
      </c>
      <c r="H53" t="s">
        <v>4674</v>
      </c>
      <c r="I53" t="str">
        <f t="shared" si="14"/>
        <v>10166/543965</v>
      </c>
      <c r="J53">
        <f>VLOOKUP(C53,Schools!$A:$Z,9,0)</f>
        <v>400038</v>
      </c>
      <c r="K53" s="70" t="s">
        <v>406</v>
      </c>
      <c r="L53" s="190" t="s">
        <v>4673</v>
      </c>
      <c r="M53" s="190" t="s">
        <v>1156</v>
      </c>
      <c r="N53" t="str">
        <f>VLOOKUP(C53,Schools!A:D,4,0)</f>
        <v>Primary</v>
      </c>
      <c r="O53">
        <f>VLOOKUP(N53,CCs!$A$2:$G$7,6,FALSE)</f>
        <v>10166</v>
      </c>
      <c r="P53">
        <f t="shared" si="4"/>
        <v>543965</v>
      </c>
      <c r="Q53" s="75">
        <f t="shared" si="11"/>
        <v>0</v>
      </c>
      <c r="R53" s="75">
        <f t="shared" si="11"/>
        <v>2936.25</v>
      </c>
      <c r="S53" s="75">
        <f t="shared" si="11"/>
        <v>0</v>
      </c>
      <c r="T53" s="75">
        <f t="shared" si="11"/>
        <v>0</v>
      </c>
      <c r="U53" s="75">
        <f t="shared" si="11"/>
        <v>0</v>
      </c>
      <c r="V53" s="75">
        <f t="shared" si="11"/>
        <v>0</v>
      </c>
      <c r="W53" s="75">
        <f t="shared" si="11"/>
        <v>0</v>
      </c>
      <c r="X53" s="75">
        <f t="shared" si="11"/>
        <v>0</v>
      </c>
      <c r="Y53" s="75">
        <f t="shared" si="11"/>
        <v>0</v>
      </c>
      <c r="Z53" s="75">
        <f t="shared" si="11"/>
        <v>0</v>
      </c>
      <c r="AA53" s="75">
        <f t="shared" si="11"/>
        <v>0</v>
      </c>
      <c r="AB53" s="75">
        <f t="shared" si="11"/>
        <v>0</v>
      </c>
      <c r="AC53" s="48">
        <f t="shared" si="12"/>
        <v>2936.25</v>
      </c>
      <c r="AD53" s="48">
        <f t="shared" si="13"/>
        <v>0</v>
      </c>
      <c r="AF53" s="60">
        <f>VLOOKUP(D53,Schools!$B$8:$F$143,5,FALSE)</f>
        <v>3022070</v>
      </c>
      <c r="AH53" s="314">
        <f t="shared" si="6"/>
        <v>2936.25</v>
      </c>
      <c r="AI53" s="314">
        <f t="shared" si="7"/>
        <v>2936.25</v>
      </c>
      <c r="AJ53" s="314">
        <f t="shared" si="15"/>
        <v>2936.25</v>
      </c>
      <c r="AK53" s="314">
        <f t="shared" si="16"/>
        <v>2936.25</v>
      </c>
      <c r="AL53"/>
      <c r="AM53"/>
      <c r="AN53"/>
      <c r="AO53"/>
      <c r="AP53"/>
      <c r="AQ53"/>
      <c r="AR53"/>
      <c r="AS53"/>
      <c r="AT53"/>
    </row>
    <row r="54" spans="1:46" x14ac:dyDescent="0.25">
      <c r="A54" t="str">
        <f t="shared" si="10"/>
        <v>COVID</v>
      </c>
      <c r="B54" s="71">
        <v>44696</v>
      </c>
      <c r="C54">
        <v>3022071</v>
      </c>
      <c r="D54" t="str">
        <f>VLOOKUP(C54,Schools!A:B,2,0)</f>
        <v>Queenswell Infant and Nursery School</v>
      </c>
      <c r="E54" t="str">
        <f>VLOOKUP(C54,Schools!$A:$Z,3,0)</f>
        <v>M</v>
      </c>
      <c r="F54" s="192">
        <v>1268.75</v>
      </c>
      <c r="G54" s="190" t="s">
        <v>4667</v>
      </c>
      <c r="H54" t="s">
        <v>4674</v>
      </c>
      <c r="I54" t="str">
        <f t="shared" si="14"/>
        <v>10166/543965</v>
      </c>
      <c r="J54">
        <f>VLOOKUP(C54,Schools!$A:$Z,9,0)</f>
        <v>400012</v>
      </c>
      <c r="K54" s="70" t="s">
        <v>406</v>
      </c>
      <c r="L54" s="190" t="s">
        <v>4673</v>
      </c>
      <c r="M54" s="190" t="s">
        <v>1156</v>
      </c>
      <c r="N54" t="str">
        <f>VLOOKUP(C54,Schools!A:D,4,0)</f>
        <v>Primary</v>
      </c>
      <c r="O54">
        <f>VLOOKUP(N54,CCs!$A$2:$G$7,6,FALSE)</f>
        <v>10166</v>
      </c>
      <c r="P54">
        <f t="shared" si="4"/>
        <v>543965</v>
      </c>
      <c r="Q54" s="75">
        <f t="shared" si="11"/>
        <v>0</v>
      </c>
      <c r="R54" s="75">
        <f t="shared" si="11"/>
        <v>1268.75</v>
      </c>
      <c r="S54" s="75">
        <f t="shared" si="11"/>
        <v>0</v>
      </c>
      <c r="T54" s="75">
        <f t="shared" si="11"/>
        <v>0</v>
      </c>
      <c r="U54" s="75">
        <f t="shared" si="11"/>
        <v>0</v>
      </c>
      <c r="V54" s="75">
        <f t="shared" si="11"/>
        <v>0</v>
      </c>
      <c r="W54" s="75">
        <f t="shared" si="11"/>
        <v>0</v>
      </c>
      <c r="X54" s="75">
        <f t="shared" si="11"/>
        <v>0</v>
      </c>
      <c r="Y54" s="75">
        <f t="shared" si="11"/>
        <v>0</v>
      </c>
      <c r="Z54" s="75">
        <f t="shared" si="11"/>
        <v>0</v>
      </c>
      <c r="AA54" s="75">
        <f t="shared" si="11"/>
        <v>0</v>
      </c>
      <c r="AB54" s="75">
        <f t="shared" si="11"/>
        <v>0</v>
      </c>
      <c r="AC54" s="48">
        <f t="shared" si="12"/>
        <v>1268.75</v>
      </c>
      <c r="AD54" s="48">
        <f t="shared" si="13"/>
        <v>0</v>
      </c>
      <c r="AF54" s="60">
        <f>VLOOKUP(D54,Schools!$B$8:$F$143,5,FALSE)</f>
        <v>3022071</v>
      </c>
      <c r="AH54" s="314">
        <f t="shared" si="6"/>
        <v>1268.75</v>
      </c>
      <c r="AI54" s="314">
        <f t="shared" si="7"/>
        <v>1268.75</v>
      </c>
      <c r="AJ54" s="314">
        <f t="shared" si="15"/>
        <v>1268.75</v>
      </c>
      <c r="AK54" s="314">
        <f t="shared" si="16"/>
        <v>1268.75</v>
      </c>
      <c r="AL54"/>
      <c r="AM54"/>
      <c r="AN54"/>
      <c r="AO54"/>
      <c r="AP54"/>
      <c r="AQ54"/>
      <c r="AR54"/>
      <c r="AS54"/>
      <c r="AT54"/>
    </row>
    <row r="55" spans="1:46" x14ac:dyDescent="0.25">
      <c r="A55" t="str">
        <f t="shared" si="10"/>
        <v>COVID</v>
      </c>
      <c r="B55" s="71">
        <v>44696</v>
      </c>
      <c r="C55" s="190">
        <v>3022072</v>
      </c>
      <c r="D55" t="str">
        <f>VLOOKUP(C55,Schools!A:B,2,0)</f>
        <v>Queenswell Junior School</v>
      </c>
      <c r="E55" t="str">
        <f>VLOOKUP(C55,Schools!$A:$Z,3,0)</f>
        <v>M</v>
      </c>
      <c r="F55" s="192">
        <v>4168.75</v>
      </c>
      <c r="G55" s="190" t="s">
        <v>4667</v>
      </c>
      <c r="H55" t="s">
        <v>4674</v>
      </c>
      <c r="I55" t="str">
        <f t="shared" si="14"/>
        <v>10166/543965</v>
      </c>
      <c r="J55">
        <f>VLOOKUP(C55,Schools!$A:$Z,9,0)</f>
        <v>400012</v>
      </c>
      <c r="K55" s="70" t="s">
        <v>406</v>
      </c>
      <c r="L55" s="190" t="s">
        <v>4673</v>
      </c>
      <c r="M55" s="190" t="s">
        <v>1156</v>
      </c>
      <c r="N55" t="str">
        <f>VLOOKUP(C55,Schools!A:D,4,0)</f>
        <v>Primary</v>
      </c>
      <c r="O55">
        <f>VLOOKUP(N55,CCs!$A$2:$G$7,6,FALSE)</f>
        <v>10166</v>
      </c>
      <c r="P55">
        <f t="shared" si="4"/>
        <v>543965</v>
      </c>
      <c r="Q55" s="75">
        <f t="shared" si="11"/>
        <v>0</v>
      </c>
      <c r="R55" s="75">
        <f t="shared" si="11"/>
        <v>4168.75</v>
      </c>
      <c r="S55" s="75">
        <f t="shared" si="11"/>
        <v>0</v>
      </c>
      <c r="T55" s="75">
        <f t="shared" si="11"/>
        <v>0</v>
      </c>
      <c r="U55" s="75">
        <f t="shared" si="11"/>
        <v>0</v>
      </c>
      <c r="V55" s="75">
        <f t="shared" si="11"/>
        <v>0</v>
      </c>
      <c r="W55" s="75">
        <f t="shared" si="11"/>
        <v>0</v>
      </c>
      <c r="X55" s="75">
        <f t="shared" si="11"/>
        <v>0</v>
      </c>
      <c r="Y55" s="75">
        <f t="shared" si="11"/>
        <v>0</v>
      </c>
      <c r="Z55" s="75">
        <f t="shared" si="11"/>
        <v>0</v>
      </c>
      <c r="AA55" s="75">
        <f t="shared" si="11"/>
        <v>0</v>
      </c>
      <c r="AB55" s="75">
        <f t="shared" si="11"/>
        <v>0</v>
      </c>
      <c r="AC55" s="48">
        <f t="shared" si="12"/>
        <v>4168.75</v>
      </c>
      <c r="AD55" s="48">
        <f t="shared" si="13"/>
        <v>0</v>
      </c>
      <c r="AF55" s="60">
        <f>VLOOKUP(D55,Schools!$B$8:$F$143,5,FALSE)</f>
        <v>3022072</v>
      </c>
      <c r="AH55" s="314">
        <f t="shared" si="6"/>
        <v>4168.75</v>
      </c>
      <c r="AI55" s="314">
        <f t="shared" si="7"/>
        <v>4168.75</v>
      </c>
      <c r="AJ55" s="314">
        <f t="shared" si="15"/>
        <v>4168.75</v>
      </c>
      <c r="AK55" s="314">
        <f t="shared" si="16"/>
        <v>4168.75</v>
      </c>
      <c r="AL55"/>
      <c r="AM55"/>
      <c r="AN55"/>
      <c r="AO55"/>
      <c r="AP55"/>
      <c r="AQ55"/>
      <c r="AR55"/>
      <c r="AS55"/>
      <c r="AT55"/>
    </row>
    <row r="56" spans="1:46" x14ac:dyDescent="0.25">
      <c r="A56" t="str">
        <f t="shared" si="10"/>
        <v>COVID</v>
      </c>
      <c r="B56" s="71">
        <v>44696</v>
      </c>
      <c r="C56" s="70">
        <v>3022073</v>
      </c>
      <c r="D56" t="str">
        <f>VLOOKUP(C56,Schools!A:B,2,0)</f>
        <v>Danegrove JMI School</v>
      </c>
      <c r="E56" t="str">
        <f>VLOOKUP(C56,Schools!$A:$Z,3,0)</f>
        <v>M</v>
      </c>
      <c r="F56" s="192">
        <v>6271.25</v>
      </c>
      <c r="G56" s="190" t="s">
        <v>4667</v>
      </c>
      <c r="H56" t="s">
        <v>4674</v>
      </c>
      <c r="I56" t="str">
        <f t="shared" si="14"/>
        <v>10166/543965</v>
      </c>
      <c r="J56">
        <f>VLOOKUP(C56,Schools!$A:$Z,9,0)</f>
        <v>400105</v>
      </c>
      <c r="K56" s="70" t="s">
        <v>406</v>
      </c>
      <c r="L56" s="190" t="s">
        <v>4673</v>
      </c>
      <c r="M56" s="190" t="s">
        <v>1156</v>
      </c>
      <c r="N56" t="str">
        <f>VLOOKUP(C56,Schools!A:D,4,0)</f>
        <v>Primary</v>
      </c>
      <c r="O56">
        <f>VLOOKUP(N56,CCs!$A$2:$G$7,6,FALSE)</f>
        <v>10166</v>
      </c>
      <c r="P56">
        <f t="shared" ref="P56:P119" si="17">IF(E56="M",543965,516500)</f>
        <v>543965</v>
      </c>
      <c r="Q56" s="75">
        <f t="shared" ref="Q56:AB77" si="18">IFERROR(SUMPRODUCT(--(MONTH($B56)=MONTH(Q$17)),$F56),0)</f>
        <v>0</v>
      </c>
      <c r="R56" s="75">
        <f t="shared" si="18"/>
        <v>6271.25</v>
      </c>
      <c r="S56" s="75">
        <f t="shared" si="18"/>
        <v>0</v>
      </c>
      <c r="T56" s="75">
        <f t="shared" si="18"/>
        <v>0</v>
      </c>
      <c r="U56" s="75">
        <f t="shared" si="18"/>
        <v>0</v>
      </c>
      <c r="V56" s="75">
        <f t="shared" si="18"/>
        <v>0</v>
      </c>
      <c r="W56" s="75">
        <f t="shared" si="18"/>
        <v>0</v>
      </c>
      <c r="X56" s="75">
        <f t="shared" si="18"/>
        <v>0</v>
      </c>
      <c r="Y56" s="75">
        <f t="shared" si="18"/>
        <v>0</v>
      </c>
      <c r="Z56" s="75">
        <f t="shared" si="18"/>
        <v>0</v>
      </c>
      <c r="AA56" s="75">
        <f t="shared" si="18"/>
        <v>0</v>
      </c>
      <c r="AB56" s="75">
        <f t="shared" si="18"/>
        <v>0</v>
      </c>
      <c r="AC56" s="48">
        <f t="shared" si="12"/>
        <v>6271.25</v>
      </c>
      <c r="AD56" s="48">
        <f t="shared" si="13"/>
        <v>0</v>
      </c>
      <c r="AF56" s="60">
        <f>VLOOKUP(D56,Schools!$B$8:$F$143,5,FALSE)</f>
        <v>3022073</v>
      </c>
      <c r="AH56" s="314">
        <f t="shared" si="6"/>
        <v>6271.25</v>
      </c>
      <c r="AI56" s="314">
        <f t="shared" si="7"/>
        <v>6271.25</v>
      </c>
      <c r="AJ56" s="314">
        <f t="shared" si="15"/>
        <v>6271.25</v>
      </c>
      <c r="AK56" s="314">
        <f t="shared" si="16"/>
        <v>6271.25</v>
      </c>
      <c r="AL56"/>
      <c r="AM56"/>
      <c r="AN56"/>
      <c r="AO56"/>
      <c r="AP56"/>
      <c r="AQ56"/>
      <c r="AR56"/>
      <c r="AS56"/>
      <c r="AT56"/>
    </row>
    <row r="57" spans="1:46" x14ac:dyDescent="0.25">
      <c r="A57" t="str">
        <f t="shared" si="10"/>
        <v>COVID</v>
      </c>
      <c r="B57" s="71">
        <v>44696</v>
      </c>
      <c r="C57">
        <v>3022076</v>
      </c>
      <c r="D57" t="str">
        <f>VLOOKUP(C57,Schools!A:B,2,0)</f>
        <v>Wessex  Gardens Primary School</v>
      </c>
      <c r="E57" t="str">
        <f>VLOOKUP(C57,Schools!$A:$Z,3,0)</f>
        <v>M</v>
      </c>
      <c r="F57" s="192">
        <v>4386.25</v>
      </c>
      <c r="G57" s="190" t="s">
        <v>4667</v>
      </c>
      <c r="H57" t="s">
        <v>4674</v>
      </c>
      <c r="I57" t="str">
        <f t="shared" si="14"/>
        <v>10166/543965</v>
      </c>
      <c r="J57">
        <f>VLOOKUP(C57,Schools!$A:$Z,9,0)</f>
        <v>400111</v>
      </c>
      <c r="K57" s="70" t="s">
        <v>406</v>
      </c>
      <c r="L57" s="190" t="s">
        <v>4673</v>
      </c>
      <c r="M57" s="190" t="s">
        <v>1156</v>
      </c>
      <c r="N57" t="str">
        <f>VLOOKUP(C57,Schools!A:D,4,0)</f>
        <v>Primary</v>
      </c>
      <c r="O57">
        <f>VLOOKUP(N57,CCs!$A$2:$G$7,6,FALSE)</f>
        <v>10166</v>
      </c>
      <c r="P57">
        <f t="shared" si="17"/>
        <v>543965</v>
      </c>
      <c r="Q57" s="75">
        <f t="shared" si="18"/>
        <v>0</v>
      </c>
      <c r="R57" s="75">
        <f t="shared" si="18"/>
        <v>4386.25</v>
      </c>
      <c r="S57" s="75">
        <f t="shared" si="18"/>
        <v>0</v>
      </c>
      <c r="T57" s="75">
        <f t="shared" si="18"/>
        <v>0</v>
      </c>
      <c r="U57" s="75">
        <f t="shared" si="18"/>
        <v>0</v>
      </c>
      <c r="V57" s="75">
        <f t="shared" si="18"/>
        <v>0</v>
      </c>
      <c r="W57" s="75">
        <f t="shared" si="18"/>
        <v>0</v>
      </c>
      <c r="X57" s="75">
        <f t="shared" si="18"/>
        <v>0</v>
      </c>
      <c r="Y57" s="75">
        <f t="shared" si="18"/>
        <v>0</v>
      </c>
      <c r="Z57" s="75">
        <f t="shared" si="18"/>
        <v>0</v>
      </c>
      <c r="AA57" s="75">
        <f t="shared" si="18"/>
        <v>0</v>
      </c>
      <c r="AB57" s="75">
        <f t="shared" si="18"/>
        <v>0</v>
      </c>
      <c r="AC57" s="48">
        <f t="shared" si="12"/>
        <v>4386.25</v>
      </c>
      <c r="AD57" s="48">
        <f t="shared" si="13"/>
        <v>0</v>
      </c>
      <c r="AF57" s="60">
        <f>VLOOKUP(D57,Schools!$B$8:$F$143,5,FALSE)</f>
        <v>3022076</v>
      </c>
      <c r="AH57" s="314">
        <f t="shared" si="6"/>
        <v>4386.25</v>
      </c>
      <c r="AI57" s="314">
        <f t="shared" si="7"/>
        <v>4386.25</v>
      </c>
      <c r="AJ57" s="314">
        <f t="shared" si="15"/>
        <v>4386.25</v>
      </c>
      <c r="AK57" s="314">
        <f t="shared" si="16"/>
        <v>4386.25</v>
      </c>
      <c r="AL57"/>
      <c r="AM57"/>
      <c r="AN57"/>
      <c r="AO57"/>
      <c r="AP57"/>
      <c r="AQ57"/>
      <c r="AR57"/>
      <c r="AS57"/>
      <c r="AT57"/>
    </row>
    <row r="58" spans="1:46" x14ac:dyDescent="0.25">
      <c r="A58" t="str">
        <f t="shared" si="10"/>
        <v>COVID</v>
      </c>
      <c r="B58" s="71">
        <v>44696</v>
      </c>
      <c r="C58" s="190">
        <v>3022077</v>
      </c>
      <c r="D58" t="str">
        <f>VLOOKUP(C58,Schools!A:B,2,0)</f>
        <v>Orion Primary School</v>
      </c>
      <c r="E58" t="str">
        <f>VLOOKUP(C58,Schools!$A:$Z,3,0)</f>
        <v>M</v>
      </c>
      <c r="F58" s="192">
        <v>16411</v>
      </c>
      <c r="G58" s="190" t="s">
        <v>4667</v>
      </c>
      <c r="H58" t="s">
        <v>4674</v>
      </c>
      <c r="I58" t="str">
        <f t="shared" si="14"/>
        <v>10166/543965</v>
      </c>
      <c r="J58">
        <f>VLOOKUP(C58,Schools!$A:$Z,9,0)</f>
        <v>400113</v>
      </c>
      <c r="K58" s="70" t="s">
        <v>406</v>
      </c>
      <c r="L58" s="190" t="s">
        <v>4673</v>
      </c>
      <c r="M58" s="190" t="s">
        <v>1156</v>
      </c>
      <c r="N58" t="str">
        <f>VLOOKUP(C58,Schools!A:D,4,0)</f>
        <v>Primary</v>
      </c>
      <c r="O58">
        <f>VLOOKUP(N58,CCs!$A$2:$G$7,6,FALSE)</f>
        <v>10166</v>
      </c>
      <c r="P58">
        <f t="shared" si="17"/>
        <v>543965</v>
      </c>
      <c r="Q58" s="75">
        <f t="shared" si="18"/>
        <v>0</v>
      </c>
      <c r="R58" s="75">
        <f t="shared" si="18"/>
        <v>16411</v>
      </c>
      <c r="S58" s="75">
        <f t="shared" si="18"/>
        <v>0</v>
      </c>
      <c r="T58" s="75">
        <f t="shared" si="18"/>
        <v>0</v>
      </c>
      <c r="U58" s="75">
        <f t="shared" si="18"/>
        <v>0</v>
      </c>
      <c r="V58" s="75">
        <f t="shared" si="18"/>
        <v>0</v>
      </c>
      <c r="W58" s="75">
        <f t="shared" si="18"/>
        <v>0</v>
      </c>
      <c r="X58" s="75">
        <f t="shared" si="18"/>
        <v>0</v>
      </c>
      <c r="Y58" s="75">
        <f t="shared" si="18"/>
        <v>0</v>
      </c>
      <c r="Z58" s="75">
        <f t="shared" si="18"/>
        <v>0</v>
      </c>
      <c r="AA58" s="75">
        <f t="shared" si="18"/>
        <v>0</v>
      </c>
      <c r="AB58" s="75">
        <f t="shared" si="18"/>
        <v>0</v>
      </c>
      <c r="AC58" s="48">
        <f t="shared" si="12"/>
        <v>16411</v>
      </c>
      <c r="AD58" s="48">
        <f t="shared" si="13"/>
        <v>0</v>
      </c>
      <c r="AF58" s="60">
        <f>VLOOKUP(D58,Schools!$B$8:$F$143,5,FALSE)</f>
        <v>3022077</v>
      </c>
      <c r="AH58" s="314">
        <f t="shared" si="6"/>
        <v>16411</v>
      </c>
      <c r="AI58" s="314">
        <f t="shared" si="7"/>
        <v>16411</v>
      </c>
      <c r="AJ58" s="314">
        <f t="shared" si="15"/>
        <v>16411</v>
      </c>
      <c r="AK58" s="314">
        <f t="shared" si="16"/>
        <v>16411</v>
      </c>
      <c r="AL58"/>
      <c r="AM58"/>
      <c r="AN58"/>
      <c r="AO58"/>
      <c r="AP58"/>
      <c r="AQ58"/>
      <c r="AR58"/>
      <c r="AS58"/>
      <c r="AT58"/>
    </row>
    <row r="59" spans="1:46" x14ac:dyDescent="0.25">
      <c r="A59" t="str">
        <f t="shared" si="10"/>
        <v>COVID</v>
      </c>
      <c r="B59" s="71">
        <v>44696</v>
      </c>
      <c r="C59" s="70">
        <v>3022078</v>
      </c>
      <c r="D59" t="str">
        <f>VLOOKUP(C59,Schools!A:B,2,0)</f>
        <v>Pardes House School</v>
      </c>
      <c r="E59" t="str">
        <f>VLOOKUP(C59,Schools!$A:$Z,3,0)</f>
        <v>M</v>
      </c>
      <c r="F59" s="192">
        <v>906.25</v>
      </c>
      <c r="G59" s="190" t="s">
        <v>4667</v>
      </c>
      <c r="H59" t="s">
        <v>4674</v>
      </c>
      <c r="I59" t="str">
        <f t="shared" si="14"/>
        <v>10166/543965</v>
      </c>
      <c r="J59">
        <f>VLOOKUP(C59,Schools!$A:$Z,9,0)</f>
        <v>400014</v>
      </c>
      <c r="K59" s="70" t="s">
        <v>406</v>
      </c>
      <c r="L59" s="190" t="s">
        <v>4673</v>
      </c>
      <c r="M59" s="190" t="s">
        <v>1156</v>
      </c>
      <c r="N59" t="str">
        <f>VLOOKUP(C59,Schools!A:D,4,0)</f>
        <v>Primary</v>
      </c>
      <c r="O59">
        <f>VLOOKUP(N59,CCs!$A$2:$G$7,6,FALSE)</f>
        <v>10166</v>
      </c>
      <c r="P59">
        <f t="shared" si="17"/>
        <v>543965</v>
      </c>
      <c r="Q59" s="75">
        <f t="shared" si="18"/>
        <v>0</v>
      </c>
      <c r="R59" s="75">
        <f t="shared" si="18"/>
        <v>906.25</v>
      </c>
      <c r="S59" s="75">
        <f t="shared" si="18"/>
        <v>0</v>
      </c>
      <c r="T59" s="75">
        <f t="shared" si="18"/>
        <v>0</v>
      </c>
      <c r="U59" s="75">
        <f t="shared" si="18"/>
        <v>0</v>
      </c>
      <c r="V59" s="75">
        <f t="shared" si="18"/>
        <v>0</v>
      </c>
      <c r="W59" s="75">
        <f t="shared" si="18"/>
        <v>0</v>
      </c>
      <c r="X59" s="75">
        <f t="shared" si="18"/>
        <v>0</v>
      </c>
      <c r="Y59" s="75">
        <f t="shared" si="18"/>
        <v>0</v>
      </c>
      <c r="Z59" s="75">
        <f t="shared" si="18"/>
        <v>0</v>
      </c>
      <c r="AA59" s="75">
        <f t="shared" si="18"/>
        <v>0</v>
      </c>
      <c r="AB59" s="75">
        <f t="shared" si="18"/>
        <v>0</v>
      </c>
      <c r="AC59" s="48">
        <f t="shared" si="12"/>
        <v>906.25</v>
      </c>
      <c r="AD59" s="48">
        <f t="shared" si="13"/>
        <v>0</v>
      </c>
      <c r="AF59" s="60">
        <f>VLOOKUP(D59,Schools!$B$8:$F$143,5,FALSE)</f>
        <v>3022078</v>
      </c>
      <c r="AH59" s="314">
        <f t="shared" ref="AH59:AH109" si="19">SUM(Q59:S59)</f>
        <v>906.25</v>
      </c>
      <c r="AI59" s="314">
        <f t="shared" ref="AI59:AI109" si="20">SUM(Q59:V59)</f>
        <v>906.25</v>
      </c>
      <c r="AJ59" s="314">
        <f t="shared" si="15"/>
        <v>906.25</v>
      </c>
      <c r="AK59" s="314">
        <f t="shared" si="16"/>
        <v>906.25</v>
      </c>
      <c r="AL59"/>
      <c r="AM59"/>
      <c r="AN59"/>
      <c r="AO59"/>
      <c r="AP59"/>
      <c r="AQ59"/>
      <c r="AR59"/>
      <c r="AS59"/>
      <c r="AT59"/>
    </row>
    <row r="60" spans="1:46" x14ac:dyDescent="0.25">
      <c r="A60" t="str">
        <f t="shared" si="10"/>
        <v>COVID</v>
      </c>
      <c r="B60" s="71">
        <v>44696</v>
      </c>
      <c r="C60">
        <v>3022079</v>
      </c>
      <c r="D60" t="str">
        <f>VLOOKUP(C60,Schools!A:B,2,0)</f>
        <v>Beis Yaakov</v>
      </c>
      <c r="E60" t="str">
        <f>VLOOKUP(C60,Schools!$A:$Z,3,0)</f>
        <v>M</v>
      </c>
      <c r="F60" s="192">
        <v>978.75</v>
      </c>
      <c r="G60" s="190" t="s">
        <v>4667</v>
      </c>
      <c r="H60" t="s">
        <v>4674</v>
      </c>
      <c r="I60" t="str">
        <f t="shared" si="14"/>
        <v>10166/543965</v>
      </c>
      <c r="J60">
        <f>VLOOKUP(C60,Schools!$A:$Z,9,0)</f>
        <v>400070</v>
      </c>
      <c r="K60" s="70" t="s">
        <v>406</v>
      </c>
      <c r="L60" s="190" t="s">
        <v>4673</v>
      </c>
      <c r="M60" s="190" t="s">
        <v>1156</v>
      </c>
      <c r="N60" t="str">
        <f>VLOOKUP(C60,Schools!A:D,4,0)</f>
        <v>Primary</v>
      </c>
      <c r="O60">
        <f>VLOOKUP(N60,CCs!$A$2:$G$7,6,FALSE)</f>
        <v>10166</v>
      </c>
      <c r="P60">
        <f t="shared" si="17"/>
        <v>543965</v>
      </c>
      <c r="Q60" s="75">
        <f t="shared" si="18"/>
        <v>0</v>
      </c>
      <c r="R60" s="75">
        <f t="shared" si="18"/>
        <v>978.75</v>
      </c>
      <c r="S60" s="75">
        <f t="shared" si="18"/>
        <v>0</v>
      </c>
      <c r="T60" s="75">
        <f t="shared" si="18"/>
        <v>0</v>
      </c>
      <c r="U60" s="75">
        <f t="shared" si="18"/>
        <v>0</v>
      </c>
      <c r="V60" s="75">
        <f t="shared" si="18"/>
        <v>0</v>
      </c>
      <c r="W60" s="75">
        <f t="shared" si="18"/>
        <v>0</v>
      </c>
      <c r="X60" s="75">
        <f t="shared" si="18"/>
        <v>0</v>
      </c>
      <c r="Y60" s="75">
        <f t="shared" si="18"/>
        <v>0</v>
      </c>
      <c r="Z60" s="75">
        <f t="shared" si="18"/>
        <v>0</v>
      </c>
      <c r="AA60" s="75">
        <f t="shared" si="18"/>
        <v>0</v>
      </c>
      <c r="AB60" s="75">
        <f t="shared" si="18"/>
        <v>0</v>
      </c>
      <c r="AC60" s="48">
        <f t="shared" si="12"/>
        <v>978.75</v>
      </c>
      <c r="AD60" s="48">
        <f t="shared" si="13"/>
        <v>0</v>
      </c>
      <c r="AF60" s="60">
        <f>VLOOKUP(D60,Schools!$B$8:$F$143,5,FALSE)</f>
        <v>3022079</v>
      </c>
      <c r="AH60" s="314">
        <f t="shared" si="19"/>
        <v>978.75</v>
      </c>
      <c r="AI60" s="314">
        <f t="shared" si="20"/>
        <v>978.75</v>
      </c>
      <c r="AJ60" s="314">
        <f t="shared" si="15"/>
        <v>978.75</v>
      </c>
      <c r="AK60" s="314">
        <f t="shared" si="16"/>
        <v>978.75</v>
      </c>
      <c r="AL60"/>
      <c r="AM60"/>
      <c r="AN60"/>
      <c r="AO60"/>
      <c r="AP60"/>
      <c r="AQ60"/>
      <c r="AR60"/>
      <c r="AS60"/>
      <c r="AT60"/>
    </row>
    <row r="61" spans="1:46" x14ac:dyDescent="0.25">
      <c r="A61" t="str">
        <f t="shared" si="10"/>
        <v>COVID</v>
      </c>
      <c r="B61" s="71">
        <v>44696</v>
      </c>
      <c r="C61" s="190">
        <v>3023300</v>
      </c>
      <c r="D61" t="str">
        <f>VLOOKUP(C61,Schools!A:B,2,0)</f>
        <v>All Saints' CE Primary School NW2</v>
      </c>
      <c r="E61" t="str">
        <f>VLOOKUP(C61,Schools!$A:$Z,3,0)</f>
        <v>M</v>
      </c>
      <c r="F61" s="192">
        <v>3081.25</v>
      </c>
      <c r="G61" s="190" t="s">
        <v>4667</v>
      </c>
      <c r="H61" t="s">
        <v>4674</v>
      </c>
      <c r="I61" t="str">
        <f t="shared" si="14"/>
        <v>10166/543965</v>
      </c>
      <c r="J61">
        <f>VLOOKUP(C61,Schools!$A:$Z,9,0)</f>
        <v>400069</v>
      </c>
      <c r="K61" s="70" t="s">
        <v>406</v>
      </c>
      <c r="L61" s="190" t="s">
        <v>4673</v>
      </c>
      <c r="M61" s="190" t="s">
        <v>1156</v>
      </c>
      <c r="N61" t="str">
        <f>VLOOKUP(C61,Schools!A:D,4,0)</f>
        <v>Primary</v>
      </c>
      <c r="O61">
        <f>VLOOKUP(N61,CCs!$A$2:$G$7,6,FALSE)</f>
        <v>10166</v>
      </c>
      <c r="P61">
        <f t="shared" si="17"/>
        <v>543965</v>
      </c>
      <c r="Q61" s="75">
        <f t="shared" si="18"/>
        <v>0</v>
      </c>
      <c r="R61" s="75">
        <f t="shared" si="18"/>
        <v>3081.25</v>
      </c>
      <c r="S61" s="75">
        <f t="shared" si="18"/>
        <v>0</v>
      </c>
      <c r="T61" s="75">
        <f t="shared" si="18"/>
        <v>0</v>
      </c>
      <c r="U61" s="75">
        <f t="shared" si="18"/>
        <v>0</v>
      </c>
      <c r="V61" s="75">
        <f t="shared" si="18"/>
        <v>0</v>
      </c>
      <c r="W61" s="75">
        <f t="shared" si="18"/>
        <v>0</v>
      </c>
      <c r="X61" s="75">
        <f t="shared" si="18"/>
        <v>0</v>
      </c>
      <c r="Y61" s="75">
        <f t="shared" si="18"/>
        <v>0</v>
      </c>
      <c r="Z61" s="75">
        <f t="shared" si="18"/>
        <v>0</v>
      </c>
      <c r="AA61" s="75">
        <f t="shared" si="18"/>
        <v>0</v>
      </c>
      <c r="AB61" s="75">
        <f t="shared" si="18"/>
        <v>0</v>
      </c>
      <c r="AC61" s="48">
        <f t="shared" si="12"/>
        <v>3081.25</v>
      </c>
      <c r="AD61" s="48">
        <f t="shared" si="13"/>
        <v>0</v>
      </c>
      <c r="AF61" s="60">
        <f>VLOOKUP(D61,Schools!$B$8:$F$143,5,FALSE)</f>
        <v>3023300</v>
      </c>
      <c r="AH61" s="314">
        <f t="shared" si="19"/>
        <v>3081.25</v>
      </c>
      <c r="AI61" s="314">
        <f t="shared" si="20"/>
        <v>3081.25</v>
      </c>
      <c r="AJ61" s="314">
        <f t="shared" si="15"/>
        <v>3081.25</v>
      </c>
      <c r="AK61" s="314">
        <f t="shared" si="16"/>
        <v>3081.25</v>
      </c>
      <c r="AL61"/>
      <c r="AM61"/>
      <c r="AN61"/>
      <c r="AO61"/>
      <c r="AP61"/>
      <c r="AQ61"/>
      <c r="AR61"/>
      <c r="AS61"/>
      <c r="AT61"/>
    </row>
    <row r="62" spans="1:46" x14ac:dyDescent="0.25">
      <c r="A62" t="str">
        <f t="shared" si="10"/>
        <v>COVID</v>
      </c>
      <c r="B62" s="71">
        <v>44696</v>
      </c>
      <c r="C62" s="70">
        <v>3023302</v>
      </c>
      <c r="D62" t="str">
        <f>VLOOKUP(C62,Schools!A:B,2,0)</f>
        <v>Christ Church CE Primary School</v>
      </c>
      <c r="E62" t="str">
        <f>VLOOKUP(C62,Schools!$A:$Z,3,0)</f>
        <v>M</v>
      </c>
      <c r="F62" s="192">
        <v>833.75</v>
      </c>
      <c r="G62" s="190" t="s">
        <v>4667</v>
      </c>
      <c r="H62" t="s">
        <v>4674</v>
      </c>
      <c r="I62" t="str">
        <f t="shared" si="14"/>
        <v>10166/543965</v>
      </c>
      <c r="J62">
        <f>VLOOKUP(C62,Schools!$A:$Z,9,0)</f>
        <v>400039</v>
      </c>
      <c r="K62" s="70" t="s">
        <v>406</v>
      </c>
      <c r="L62" s="190" t="s">
        <v>4673</v>
      </c>
      <c r="M62" s="190" t="s">
        <v>1156</v>
      </c>
      <c r="N62" t="str">
        <f>VLOOKUP(C62,Schools!A:D,4,0)</f>
        <v>Primary</v>
      </c>
      <c r="O62">
        <f>VLOOKUP(N62,CCs!$A$2:$G$7,6,FALSE)</f>
        <v>10166</v>
      </c>
      <c r="P62">
        <f t="shared" si="17"/>
        <v>543965</v>
      </c>
      <c r="Q62" s="75">
        <f t="shared" si="18"/>
        <v>0</v>
      </c>
      <c r="R62" s="75">
        <f t="shared" si="18"/>
        <v>833.75</v>
      </c>
      <c r="S62" s="75">
        <f t="shared" si="18"/>
        <v>0</v>
      </c>
      <c r="T62" s="75">
        <f t="shared" si="18"/>
        <v>0</v>
      </c>
      <c r="U62" s="75">
        <f t="shared" si="18"/>
        <v>0</v>
      </c>
      <c r="V62" s="75">
        <f t="shared" si="18"/>
        <v>0</v>
      </c>
      <c r="W62" s="75">
        <f t="shared" si="18"/>
        <v>0</v>
      </c>
      <c r="X62" s="75">
        <f t="shared" si="18"/>
        <v>0</v>
      </c>
      <c r="Y62" s="75">
        <f t="shared" si="18"/>
        <v>0</v>
      </c>
      <c r="Z62" s="75">
        <f t="shared" si="18"/>
        <v>0</v>
      </c>
      <c r="AA62" s="75">
        <f t="shared" si="18"/>
        <v>0</v>
      </c>
      <c r="AB62" s="75">
        <f t="shared" si="18"/>
        <v>0</v>
      </c>
      <c r="AC62" s="48">
        <f t="shared" si="12"/>
        <v>833.75</v>
      </c>
      <c r="AD62" s="48">
        <f t="shared" si="13"/>
        <v>0</v>
      </c>
      <c r="AF62" s="60">
        <f>VLOOKUP(D62,Schools!$B$8:$F$143,5,FALSE)</f>
        <v>3023302</v>
      </c>
      <c r="AH62" s="314">
        <f t="shared" si="19"/>
        <v>833.75</v>
      </c>
      <c r="AI62" s="314">
        <f t="shared" si="20"/>
        <v>833.75</v>
      </c>
      <c r="AJ62" s="314">
        <f t="shared" si="15"/>
        <v>833.75</v>
      </c>
      <c r="AK62" s="314">
        <f t="shared" si="16"/>
        <v>833.75</v>
      </c>
      <c r="AL62"/>
      <c r="AM62"/>
      <c r="AN62"/>
      <c r="AO62"/>
      <c r="AP62"/>
      <c r="AQ62"/>
      <c r="AR62"/>
      <c r="AS62"/>
      <c r="AT62"/>
    </row>
    <row r="63" spans="1:46" x14ac:dyDescent="0.25">
      <c r="A63" t="str">
        <f t="shared" si="10"/>
        <v>COVID</v>
      </c>
      <c r="B63" s="71">
        <v>44696</v>
      </c>
      <c r="C63">
        <v>3023304</v>
      </c>
      <c r="D63" t="str">
        <f>VLOOKUP(C63,Schools!A:B,2,0)</f>
        <v>Holy Trinity School</v>
      </c>
      <c r="E63" t="str">
        <f>VLOOKUP(C63,Schools!$A:$Z,3,0)</f>
        <v>M</v>
      </c>
      <c r="F63" s="192">
        <v>1921.25</v>
      </c>
      <c r="G63" s="190" t="s">
        <v>4667</v>
      </c>
      <c r="H63" t="s">
        <v>4674</v>
      </c>
      <c r="I63" t="str">
        <f t="shared" si="14"/>
        <v>10166/543965</v>
      </c>
      <c r="J63">
        <f>VLOOKUP(C63,Schools!$A:$Z,9,0)</f>
        <v>400008</v>
      </c>
      <c r="K63" s="70" t="s">
        <v>406</v>
      </c>
      <c r="L63" s="190" t="s">
        <v>4673</v>
      </c>
      <c r="M63" s="190" t="s">
        <v>1156</v>
      </c>
      <c r="N63" t="str">
        <f>VLOOKUP(C63,Schools!A:D,4,0)</f>
        <v>Primary</v>
      </c>
      <c r="O63">
        <f>VLOOKUP(N63,CCs!$A$2:$G$7,6,FALSE)</f>
        <v>10166</v>
      </c>
      <c r="P63">
        <f t="shared" si="17"/>
        <v>543965</v>
      </c>
      <c r="Q63" s="75">
        <f t="shared" si="18"/>
        <v>0</v>
      </c>
      <c r="R63" s="75">
        <f t="shared" si="18"/>
        <v>1921.25</v>
      </c>
      <c r="S63" s="75">
        <f t="shared" si="18"/>
        <v>0</v>
      </c>
      <c r="T63" s="75">
        <f t="shared" si="18"/>
        <v>0</v>
      </c>
      <c r="U63" s="75">
        <f t="shared" si="18"/>
        <v>0</v>
      </c>
      <c r="V63" s="75">
        <f t="shared" si="18"/>
        <v>0</v>
      </c>
      <c r="W63" s="75">
        <f t="shared" si="18"/>
        <v>0</v>
      </c>
      <c r="X63" s="75">
        <f t="shared" si="18"/>
        <v>0</v>
      </c>
      <c r="Y63" s="75">
        <f t="shared" si="18"/>
        <v>0</v>
      </c>
      <c r="Z63" s="75">
        <f t="shared" si="18"/>
        <v>0</v>
      </c>
      <c r="AA63" s="75">
        <f t="shared" si="18"/>
        <v>0</v>
      </c>
      <c r="AB63" s="75">
        <f t="shared" si="18"/>
        <v>0</v>
      </c>
      <c r="AC63" s="48">
        <f t="shared" si="12"/>
        <v>1921.25</v>
      </c>
      <c r="AD63" s="48">
        <f t="shared" si="13"/>
        <v>0</v>
      </c>
      <c r="AF63" s="60">
        <f>VLOOKUP(D63,Schools!$B$8:$F$143,5,FALSE)</f>
        <v>3023304</v>
      </c>
      <c r="AH63" s="314">
        <f t="shared" si="19"/>
        <v>1921.25</v>
      </c>
      <c r="AI63" s="314">
        <f t="shared" si="20"/>
        <v>1921.25</v>
      </c>
      <c r="AJ63" s="314">
        <f t="shared" si="15"/>
        <v>1921.25</v>
      </c>
      <c r="AK63" s="314">
        <f t="shared" si="16"/>
        <v>1921.25</v>
      </c>
      <c r="AL63"/>
      <c r="AM63"/>
      <c r="AN63"/>
      <c r="AO63"/>
      <c r="AP63"/>
      <c r="AQ63"/>
      <c r="AR63"/>
      <c r="AS63"/>
      <c r="AT63"/>
    </row>
    <row r="64" spans="1:46" x14ac:dyDescent="0.25">
      <c r="A64" t="str">
        <f t="shared" si="10"/>
        <v>COVID</v>
      </c>
      <c r="B64" s="71">
        <v>44696</v>
      </c>
      <c r="C64" s="190">
        <v>3023305</v>
      </c>
      <c r="D64" t="str">
        <f>VLOOKUP(C64,Schools!A:B,2,0)</f>
        <v>Monken Hadley C E Primary School</v>
      </c>
      <c r="E64" t="str">
        <f>VLOOKUP(C64,Schools!$A:$Z,3,0)</f>
        <v>M</v>
      </c>
      <c r="F64" s="192">
        <v>580</v>
      </c>
      <c r="G64" s="190" t="s">
        <v>4667</v>
      </c>
      <c r="H64" t="s">
        <v>4674</v>
      </c>
      <c r="I64" t="str">
        <f t="shared" si="14"/>
        <v>10166/543965</v>
      </c>
      <c r="J64">
        <f>VLOOKUP(C64,Schools!$A:$Z,9,0)</f>
        <v>400086</v>
      </c>
      <c r="K64" s="70" t="s">
        <v>406</v>
      </c>
      <c r="L64" s="190" t="s">
        <v>4673</v>
      </c>
      <c r="M64" s="190" t="s">
        <v>1156</v>
      </c>
      <c r="N64" t="str">
        <f>VLOOKUP(C64,Schools!A:D,4,0)</f>
        <v>Primary</v>
      </c>
      <c r="O64">
        <f>VLOOKUP(N64,CCs!$A$2:$G$7,6,FALSE)</f>
        <v>10166</v>
      </c>
      <c r="P64">
        <f t="shared" si="17"/>
        <v>543965</v>
      </c>
      <c r="Q64" s="75">
        <f t="shared" si="18"/>
        <v>0</v>
      </c>
      <c r="R64" s="75">
        <f t="shared" si="18"/>
        <v>580</v>
      </c>
      <c r="S64" s="75">
        <f t="shared" si="18"/>
        <v>0</v>
      </c>
      <c r="T64" s="75">
        <f t="shared" si="18"/>
        <v>0</v>
      </c>
      <c r="U64" s="75">
        <f t="shared" si="18"/>
        <v>0</v>
      </c>
      <c r="V64" s="75">
        <f t="shared" si="18"/>
        <v>0</v>
      </c>
      <c r="W64" s="75">
        <f t="shared" si="18"/>
        <v>0</v>
      </c>
      <c r="X64" s="75">
        <f t="shared" si="18"/>
        <v>0</v>
      </c>
      <c r="Y64" s="75">
        <f t="shared" si="18"/>
        <v>0</v>
      </c>
      <c r="Z64" s="75">
        <f t="shared" si="18"/>
        <v>0</v>
      </c>
      <c r="AA64" s="75">
        <f t="shared" si="18"/>
        <v>0</v>
      </c>
      <c r="AB64" s="75">
        <f t="shared" si="18"/>
        <v>0</v>
      </c>
      <c r="AC64" s="48">
        <f t="shared" si="12"/>
        <v>580</v>
      </c>
      <c r="AD64" s="48">
        <f t="shared" si="13"/>
        <v>0</v>
      </c>
      <c r="AF64" s="60">
        <f>VLOOKUP(D64,Schools!$B$8:$F$143,5,FALSE)</f>
        <v>3023305</v>
      </c>
      <c r="AH64" s="314">
        <f t="shared" si="19"/>
        <v>580</v>
      </c>
      <c r="AI64" s="314">
        <f t="shared" si="20"/>
        <v>580</v>
      </c>
      <c r="AJ64" s="314">
        <f t="shared" si="15"/>
        <v>580</v>
      </c>
      <c r="AK64" s="314">
        <f t="shared" si="16"/>
        <v>580</v>
      </c>
      <c r="AL64"/>
      <c r="AM64"/>
      <c r="AN64"/>
      <c r="AO64"/>
      <c r="AP64"/>
      <c r="AQ64"/>
      <c r="AR64"/>
      <c r="AS64"/>
      <c r="AT64"/>
    </row>
    <row r="65" spans="1:46" x14ac:dyDescent="0.25">
      <c r="A65" t="str">
        <f t="shared" si="10"/>
        <v>COVID</v>
      </c>
      <c r="B65" s="71">
        <v>44696</v>
      </c>
      <c r="C65" s="70">
        <v>3023307</v>
      </c>
      <c r="D65" t="str">
        <f>VLOOKUP(C65,Schools!A:B,2,0)</f>
        <v>St John's CE School N11</v>
      </c>
      <c r="E65" t="str">
        <f>VLOOKUP(C65,Schools!$A:$Z,3,0)</f>
        <v>M</v>
      </c>
      <c r="F65" s="192">
        <v>725</v>
      </c>
      <c r="G65" s="190" t="s">
        <v>4667</v>
      </c>
      <c r="H65" t="s">
        <v>4674</v>
      </c>
      <c r="I65" t="str">
        <f t="shared" si="14"/>
        <v>10166/543965</v>
      </c>
      <c r="J65">
        <f>VLOOKUP(C65,Schools!$A:$Z,9,0)</f>
        <v>400114</v>
      </c>
      <c r="K65" s="70" t="s">
        <v>406</v>
      </c>
      <c r="L65" s="190" t="s">
        <v>4673</v>
      </c>
      <c r="M65" s="190" t="s">
        <v>1156</v>
      </c>
      <c r="N65" t="str">
        <f>VLOOKUP(C65,Schools!A:D,4,0)</f>
        <v>Primary</v>
      </c>
      <c r="O65">
        <f>VLOOKUP(N65,CCs!$A$2:$G$7,6,FALSE)</f>
        <v>10166</v>
      </c>
      <c r="P65">
        <f t="shared" si="17"/>
        <v>543965</v>
      </c>
      <c r="Q65" s="75">
        <f t="shared" si="18"/>
        <v>0</v>
      </c>
      <c r="R65" s="75">
        <f t="shared" si="18"/>
        <v>725</v>
      </c>
      <c r="S65" s="75">
        <f t="shared" si="18"/>
        <v>0</v>
      </c>
      <c r="T65" s="75">
        <f t="shared" si="18"/>
        <v>0</v>
      </c>
      <c r="U65" s="75">
        <f t="shared" si="18"/>
        <v>0</v>
      </c>
      <c r="V65" s="75">
        <f t="shared" si="18"/>
        <v>0</v>
      </c>
      <c r="W65" s="75">
        <f t="shared" si="18"/>
        <v>0</v>
      </c>
      <c r="X65" s="75">
        <f t="shared" si="18"/>
        <v>0</v>
      </c>
      <c r="Y65" s="75">
        <f t="shared" si="18"/>
        <v>0</v>
      </c>
      <c r="Z65" s="75">
        <f t="shared" si="18"/>
        <v>0</v>
      </c>
      <c r="AA65" s="75">
        <f t="shared" si="18"/>
        <v>0</v>
      </c>
      <c r="AB65" s="75">
        <f t="shared" si="18"/>
        <v>0</v>
      </c>
      <c r="AC65" s="48">
        <f t="shared" si="12"/>
        <v>725</v>
      </c>
      <c r="AD65" s="48">
        <f t="shared" si="13"/>
        <v>0</v>
      </c>
      <c r="AF65" s="60">
        <f>VLOOKUP(D65,Schools!$B$8:$F$143,5,FALSE)</f>
        <v>3023307</v>
      </c>
      <c r="AH65" s="314">
        <f t="shared" si="19"/>
        <v>725</v>
      </c>
      <c r="AI65" s="314">
        <f t="shared" si="20"/>
        <v>725</v>
      </c>
      <c r="AJ65" s="314">
        <f t="shared" si="15"/>
        <v>725</v>
      </c>
      <c r="AK65" s="314">
        <f t="shared" si="16"/>
        <v>725</v>
      </c>
      <c r="AL65"/>
      <c r="AM65"/>
      <c r="AN65"/>
      <c r="AO65"/>
      <c r="AP65"/>
      <c r="AQ65"/>
      <c r="AR65"/>
      <c r="AS65"/>
      <c r="AT65"/>
    </row>
    <row r="66" spans="1:46" x14ac:dyDescent="0.25">
      <c r="A66" t="str">
        <f t="shared" si="10"/>
        <v>COVID</v>
      </c>
      <c r="B66" s="71">
        <v>44696</v>
      </c>
      <c r="C66">
        <v>3023309</v>
      </c>
      <c r="D66" t="str">
        <f>VLOOKUP(C66,Schools!A:B,2,0)</f>
        <v>St Johns CE N20</v>
      </c>
      <c r="E66" t="str">
        <f>VLOOKUP(C66,Schools!$A:$Z,3,0)</f>
        <v>M</v>
      </c>
      <c r="F66" s="192">
        <v>833.75</v>
      </c>
      <c r="G66" s="190" t="s">
        <v>4667</v>
      </c>
      <c r="H66" t="s">
        <v>4674</v>
      </c>
      <c r="I66" t="str">
        <f t="shared" si="14"/>
        <v>10166/543965</v>
      </c>
      <c r="J66">
        <f>VLOOKUP(C66,Schools!$A:$Z,9,0)</f>
        <v>400098</v>
      </c>
      <c r="K66" s="70" t="s">
        <v>406</v>
      </c>
      <c r="L66" s="190" t="s">
        <v>4673</v>
      </c>
      <c r="M66" s="190" t="s">
        <v>1156</v>
      </c>
      <c r="N66" t="str">
        <f>VLOOKUP(C66,Schools!A:D,4,0)</f>
        <v>Primary</v>
      </c>
      <c r="O66">
        <f>VLOOKUP(N66,CCs!$A$2:$G$7,6,FALSE)</f>
        <v>10166</v>
      </c>
      <c r="P66">
        <f t="shared" si="17"/>
        <v>543965</v>
      </c>
      <c r="Q66" s="75">
        <f t="shared" si="18"/>
        <v>0</v>
      </c>
      <c r="R66" s="75">
        <f t="shared" si="18"/>
        <v>833.75</v>
      </c>
      <c r="S66" s="75">
        <f t="shared" si="18"/>
        <v>0</v>
      </c>
      <c r="T66" s="75">
        <f t="shared" si="18"/>
        <v>0</v>
      </c>
      <c r="U66" s="75">
        <f t="shared" si="18"/>
        <v>0</v>
      </c>
      <c r="V66" s="75">
        <f t="shared" si="18"/>
        <v>0</v>
      </c>
      <c r="W66" s="75">
        <f t="shared" si="18"/>
        <v>0</v>
      </c>
      <c r="X66" s="75">
        <f t="shared" si="18"/>
        <v>0</v>
      </c>
      <c r="Y66" s="75">
        <f t="shared" si="18"/>
        <v>0</v>
      </c>
      <c r="Z66" s="75">
        <f t="shared" si="18"/>
        <v>0</v>
      </c>
      <c r="AA66" s="75">
        <f t="shared" si="18"/>
        <v>0</v>
      </c>
      <c r="AB66" s="75">
        <f t="shared" si="18"/>
        <v>0</v>
      </c>
      <c r="AC66" s="48">
        <f t="shared" si="12"/>
        <v>833.75</v>
      </c>
      <c r="AD66" s="48">
        <f t="shared" si="13"/>
        <v>0</v>
      </c>
      <c r="AF66" s="60">
        <f>VLOOKUP(D66,Schools!$B$8:$F$143,5,FALSE)</f>
        <v>3023309</v>
      </c>
      <c r="AH66" s="314">
        <f t="shared" si="19"/>
        <v>833.75</v>
      </c>
      <c r="AI66" s="314">
        <f t="shared" si="20"/>
        <v>833.75</v>
      </c>
      <c r="AJ66" s="314">
        <f t="shared" si="15"/>
        <v>833.75</v>
      </c>
      <c r="AK66" s="314">
        <f t="shared" si="16"/>
        <v>833.75</v>
      </c>
      <c r="AL66"/>
      <c r="AM66"/>
      <c r="AN66"/>
      <c r="AO66"/>
      <c r="AP66"/>
      <c r="AQ66"/>
      <c r="AR66"/>
      <c r="AS66"/>
      <c r="AT66"/>
    </row>
    <row r="67" spans="1:46" x14ac:dyDescent="0.25">
      <c r="A67" t="str">
        <f t="shared" si="10"/>
        <v>COVID</v>
      </c>
      <c r="B67" s="71">
        <v>44696</v>
      </c>
      <c r="C67" s="190">
        <v>3023311</v>
      </c>
      <c r="D67" t="str">
        <f>VLOOKUP(C67,Schools!A:B,2,0)</f>
        <v>St Mary's C E Primary School N3</v>
      </c>
      <c r="E67" t="str">
        <f>VLOOKUP(C67,Schools!$A:$Z,3,0)</f>
        <v>M</v>
      </c>
      <c r="F67" s="192">
        <v>2428.75</v>
      </c>
      <c r="G67" s="190" t="s">
        <v>4667</v>
      </c>
      <c r="H67" t="s">
        <v>4674</v>
      </c>
      <c r="I67" t="str">
        <f t="shared" si="14"/>
        <v>10166/543965</v>
      </c>
      <c r="J67">
        <f>VLOOKUP(C67,Schools!$A:$Z,9,0)</f>
        <v>400058</v>
      </c>
      <c r="K67" s="70" t="s">
        <v>406</v>
      </c>
      <c r="L67" s="190" t="s">
        <v>4673</v>
      </c>
      <c r="M67" s="190" t="s">
        <v>1156</v>
      </c>
      <c r="N67" t="str">
        <f>VLOOKUP(C67,Schools!A:D,4,0)</f>
        <v>Primary</v>
      </c>
      <c r="O67">
        <f>VLOOKUP(N67,CCs!$A$2:$G$7,6,FALSE)</f>
        <v>10166</v>
      </c>
      <c r="P67">
        <f t="shared" si="17"/>
        <v>543965</v>
      </c>
      <c r="Q67" s="75">
        <f t="shared" si="18"/>
        <v>0</v>
      </c>
      <c r="R67" s="75">
        <f t="shared" si="18"/>
        <v>2428.75</v>
      </c>
      <c r="S67" s="75">
        <f t="shared" si="18"/>
        <v>0</v>
      </c>
      <c r="T67" s="75">
        <f t="shared" si="18"/>
        <v>0</v>
      </c>
      <c r="U67" s="75">
        <f t="shared" si="18"/>
        <v>0</v>
      </c>
      <c r="V67" s="75">
        <f t="shared" si="18"/>
        <v>0</v>
      </c>
      <c r="W67" s="75">
        <f t="shared" si="18"/>
        <v>0</v>
      </c>
      <c r="X67" s="75">
        <f t="shared" si="18"/>
        <v>0</v>
      </c>
      <c r="Y67" s="75">
        <f t="shared" si="18"/>
        <v>0</v>
      </c>
      <c r="Z67" s="75">
        <f t="shared" si="18"/>
        <v>0</v>
      </c>
      <c r="AA67" s="75">
        <f t="shared" si="18"/>
        <v>0</v>
      </c>
      <c r="AB67" s="75">
        <f t="shared" si="18"/>
        <v>0</v>
      </c>
      <c r="AC67" s="48">
        <f t="shared" si="12"/>
        <v>2428.75</v>
      </c>
      <c r="AD67" s="48">
        <f t="shared" si="13"/>
        <v>0</v>
      </c>
      <c r="AF67" s="60">
        <f>VLOOKUP(D67,Schools!$B$8:$F$143,5,FALSE)</f>
        <v>3023311</v>
      </c>
      <c r="AH67" s="314">
        <f t="shared" si="19"/>
        <v>2428.75</v>
      </c>
      <c r="AI67" s="314">
        <f t="shared" si="20"/>
        <v>2428.75</v>
      </c>
      <c r="AJ67" s="314">
        <f t="shared" si="15"/>
        <v>2428.75</v>
      </c>
      <c r="AK67" s="314">
        <f t="shared" si="16"/>
        <v>2428.75</v>
      </c>
      <c r="AL67"/>
      <c r="AM67"/>
      <c r="AN67"/>
      <c r="AO67"/>
      <c r="AP67"/>
      <c r="AQ67"/>
      <c r="AR67"/>
      <c r="AS67"/>
      <c r="AT67"/>
    </row>
    <row r="68" spans="1:46" x14ac:dyDescent="0.25">
      <c r="A68" t="str">
        <f t="shared" si="10"/>
        <v>COVID</v>
      </c>
      <c r="B68" s="71">
        <v>44696</v>
      </c>
      <c r="C68" s="70">
        <v>3023312</v>
      </c>
      <c r="D68" t="str">
        <f>VLOOKUP(C68,Schools!A:B,2,0)</f>
        <v>St Mary's School EN4</v>
      </c>
      <c r="E68" t="str">
        <f>VLOOKUP(C68,Schools!$A:$Z,3,0)</f>
        <v>M</v>
      </c>
      <c r="F68" s="192">
        <v>761.25</v>
      </c>
      <c r="G68" s="190" t="s">
        <v>4667</v>
      </c>
      <c r="H68" t="s">
        <v>4674</v>
      </c>
      <c r="I68" t="str">
        <f t="shared" si="14"/>
        <v>10166/543965</v>
      </c>
      <c r="J68">
        <f>VLOOKUP(C68,Schools!$A:$Z,9,0)</f>
        <v>400017</v>
      </c>
      <c r="K68" s="70" t="s">
        <v>406</v>
      </c>
      <c r="L68" s="190" t="s">
        <v>4673</v>
      </c>
      <c r="M68" s="190" t="s">
        <v>1156</v>
      </c>
      <c r="N68" t="str">
        <f>VLOOKUP(C68,Schools!A:D,4,0)</f>
        <v>Primary</v>
      </c>
      <c r="O68">
        <f>VLOOKUP(N68,CCs!$A$2:$G$7,6,FALSE)</f>
        <v>10166</v>
      </c>
      <c r="P68">
        <f t="shared" si="17"/>
        <v>543965</v>
      </c>
      <c r="Q68" s="75">
        <f t="shared" si="18"/>
        <v>0</v>
      </c>
      <c r="R68" s="75">
        <f t="shared" si="18"/>
        <v>761.25</v>
      </c>
      <c r="S68" s="75">
        <f t="shared" si="18"/>
        <v>0</v>
      </c>
      <c r="T68" s="75">
        <f t="shared" si="18"/>
        <v>0</v>
      </c>
      <c r="U68" s="75">
        <f t="shared" si="18"/>
        <v>0</v>
      </c>
      <c r="V68" s="75">
        <f t="shared" si="18"/>
        <v>0</v>
      </c>
      <c r="W68" s="75">
        <f t="shared" si="18"/>
        <v>0</v>
      </c>
      <c r="X68" s="75">
        <f t="shared" si="18"/>
        <v>0</v>
      </c>
      <c r="Y68" s="75">
        <f t="shared" si="18"/>
        <v>0</v>
      </c>
      <c r="Z68" s="75">
        <f t="shared" si="18"/>
        <v>0</v>
      </c>
      <c r="AA68" s="75">
        <f t="shared" si="18"/>
        <v>0</v>
      </c>
      <c r="AB68" s="75">
        <f t="shared" si="18"/>
        <v>0</v>
      </c>
      <c r="AC68" s="48">
        <f t="shared" si="12"/>
        <v>761.25</v>
      </c>
      <c r="AD68" s="48">
        <f t="shared" si="13"/>
        <v>0</v>
      </c>
      <c r="AF68" s="60">
        <f>VLOOKUP(D68,Schools!$B$8:$F$143,5,FALSE)</f>
        <v>3023312</v>
      </c>
      <c r="AH68" s="314">
        <f t="shared" si="19"/>
        <v>761.25</v>
      </c>
      <c r="AI68" s="314">
        <f t="shared" si="20"/>
        <v>761.25</v>
      </c>
      <c r="AJ68" s="314">
        <f t="shared" si="15"/>
        <v>761.25</v>
      </c>
      <c r="AK68" s="314">
        <f t="shared" si="16"/>
        <v>761.25</v>
      </c>
      <c r="AL68"/>
      <c r="AM68"/>
      <c r="AN68"/>
      <c r="AO68"/>
      <c r="AP68"/>
      <c r="AQ68"/>
      <c r="AR68"/>
      <c r="AS68"/>
      <c r="AT68"/>
    </row>
    <row r="69" spans="1:46" x14ac:dyDescent="0.25">
      <c r="A69" t="str">
        <f t="shared" si="10"/>
        <v>COVID</v>
      </c>
      <c r="B69" s="71">
        <v>44696</v>
      </c>
      <c r="C69">
        <v>3023313</v>
      </c>
      <c r="D69" t="str">
        <f>VLOOKUP(C69,Schools!A:B,2,0)</f>
        <v>St. Pauls CE Primary School (N11)</v>
      </c>
      <c r="E69" t="str">
        <f>VLOOKUP(C69,Schools!$A:$Z,3,0)</f>
        <v>M</v>
      </c>
      <c r="F69" s="192">
        <v>1885</v>
      </c>
      <c r="G69" s="190" t="s">
        <v>4667</v>
      </c>
      <c r="H69" t="s">
        <v>4674</v>
      </c>
      <c r="I69" t="str">
        <f t="shared" si="14"/>
        <v>10166/543965</v>
      </c>
      <c r="J69">
        <f>VLOOKUP(C69,Schools!$A:$Z,9,0)</f>
        <v>400006</v>
      </c>
      <c r="K69" s="70" t="s">
        <v>406</v>
      </c>
      <c r="L69" s="190" t="s">
        <v>4673</v>
      </c>
      <c r="M69" s="190" t="s">
        <v>1156</v>
      </c>
      <c r="N69" t="str">
        <f>VLOOKUP(C69,Schools!A:D,4,0)</f>
        <v>Primary</v>
      </c>
      <c r="O69">
        <f>VLOOKUP(N69,CCs!$A$2:$G$7,6,FALSE)</f>
        <v>10166</v>
      </c>
      <c r="P69">
        <f t="shared" si="17"/>
        <v>543965</v>
      </c>
      <c r="Q69" s="75">
        <f t="shared" si="18"/>
        <v>0</v>
      </c>
      <c r="R69" s="75">
        <f t="shared" si="18"/>
        <v>1885</v>
      </c>
      <c r="S69" s="75">
        <f t="shared" si="18"/>
        <v>0</v>
      </c>
      <c r="T69" s="75">
        <f t="shared" si="18"/>
        <v>0</v>
      </c>
      <c r="U69" s="75">
        <f t="shared" si="18"/>
        <v>0</v>
      </c>
      <c r="V69" s="75">
        <f t="shared" si="18"/>
        <v>0</v>
      </c>
      <c r="W69" s="75">
        <f t="shared" si="18"/>
        <v>0</v>
      </c>
      <c r="X69" s="75">
        <f t="shared" si="18"/>
        <v>0</v>
      </c>
      <c r="Y69" s="75">
        <f t="shared" si="18"/>
        <v>0</v>
      </c>
      <c r="Z69" s="75">
        <f t="shared" si="18"/>
        <v>0</v>
      </c>
      <c r="AA69" s="75">
        <f t="shared" si="18"/>
        <v>0</v>
      </c>
      <c r="AB69" s="75">
        <f t="shared" si="18"/>
        <v>0</v>
      </c>
      <c r="AC69" s="48">
        <f t="shared" si="12"/>
        <v>1885</v>
      </c>
      <c r="AD69" s="48">
        <f t="shared" si="13"/>
        <v>0</v>
      </c>
      <c r="AF69" s="60">
        <f>VLOOKUP(D69,Schools!$B$8:$F$143,5,FALSE)</f>
        <v>3023313</v>
      </c>
      <c r="AH69" s="314">
        <f t="shared" si="19"/>
        <v>1885</v>
      </c>
      <c r="AI69" s="314">
        <f t="shared" si="20"/>
        <v>1885</v>
      </c>
      <c r="AJ69" s="314">
        <f t="shared" si="15"/>
        <v>1885</v>
      </c>
      <c r="AK69" s="314">
        <f t="shared" si="16"/>
        <v>1885</v>
      </c>
      <c r="AL69"/>
      <c r="AM69"/>
      <c r="AN69"/>
      <c r="AO69"/>
      <c r="AP69"/>
      <c r="AQ69"/>
      <c r="AR69"/>
      <c r="AS69"/>
      <c r="AT69"/>
    </row>
    <row r="70" spans="1:46" x14ac:dyDescent="0.25">
      <c r="A70" t="str">
        <f t="shared" si="10"/>
        <v>COVID</v>
      </c>
      <c r="B70" s="71">
        <v>44696</v>
      </c>
      <c r="C70" s="190">
        <v>3023314</v>
      </c>
      <c r="D70" t="str">
        <f>VLOOKUP(C70,Schools!A:B,2,0)</f>
        <v>St Pauls CE Primary, NW7</v>
      </c>
      <c r="E70" t="str">
        <f>VLOOKUP(C70,Schools!$A:$Z,3,0)</f>
        <v>M</v>
      </c>
      <c r="F70" s="192">
        <v>1341.25</v>
      </c>
      <c r="G70" s="190" t="s">
        <v>4667</v>
      </c>
      <c r="H70" t="s">
        <v>4674</v>
      </c>
      <c r="I70" t="str">
        <f t="shared" si="14"/>
        <v>10166/543965</v>
      </c>
      <c r="J70">
        <f>VLOOKUP(C70,Schools!$A:$Z,9,0)</f>
        <v>400094</v>
      </c>
      <c r="K70" s="70" t="s">
        <v>406</v>
      </c>
      <c r="L70" s="190" t="s">
        <v>4673</v>
      </c>
      <c r="M70" s="190" t="s">
        <v>1156</v>
      </c>
      <c r="N70" t="str">
        <f>VLOOKUP(C70,Schools!A:D,4,0)</f>
        <v>Primary</v>
      </c>
      <c r="O70">
        <f>VLOOKUP(N70,CCs!$A$2:$G$7,6,FALSE)</f>
        <v>10166</v>
      </c>
      <c r="P70">
        <f t="shared" si="17"/>
        <v>543965</v>
      </c>
      <c r="Q70" s="75">
        <f t="shared" si="18"/>
        <v>0</v>
      </c>
      <c r="R70" s="75">
        <f t="shared" si="18"/>
        <v>1341.25</v>
      </c>
      <c r="S70" s="75">
        <f t="shared" si="18"/>
        <v>0</v>
      </c>
      <c r="T70" s="75">
        <f t="shared" si="18"/>
        <v>0</v>
      </c>
      <c r="U70" s="75">
        <f t="shared" si="18"/>
        <v>0</v>
      </c>
      <c r="V70" s="75">
        <f t="shared" si="18"/>
        <v>0</v>
      </c>
      <c r="W70" s="75">
        <f t="shared" si="18"/>
        <v>0</v>
      </c>
      <c r="X70" s="75">
        <f t="shared" si="18"/>
        <v>0</v>
      </c>
      <c r="Y70" s="75">
        <f t="shared" si="18"/>
        <v>0</v>
      </c>
      <c r="Z70" s="75">
        <f t="shared" si="18"/>
        <v>0</v>
      </c>
      <c r="AA70" s="75">
        <f t="shared" si="18"/>
        <v>0</v>
      </c>
      <c r="AB70" s="75">
        <f t="shared" si="18"/>
        <v>0</v>
      </c>
      <c r="AC70" s="48">
        <f t="shared" si="12"/>
        <v>1341.25</v>
      </c>
      <c r="AD70" s="48">
        <f t="shared" si="13"/>
        <v>0</v>
      </c>
      <c r="AF70" s="60">
        <f>VLOOKUP(D70,Schools!$B$8:$F$143,5,FALSE)</f>
        <v>3023314</v>
      </c>
      <c r="AH70" s="314">
        <f t="shared" si="19"/>
        <v>1341.25</v>
      </c>
      <c r="AI70" s="314">
        <f t="shared" si="20"/>
        <v>1341.25</v>
      </c>
      <c r="AJ70" s="314">
        <f t="shared" si="15"/>
        <v>1341.25</v>
      </c>
      <c r="AK70" s="314">
        <f t="shared" si="16"/>
        <v>1341.25</v>
      </c>
      <c r="AL70"/>
      <c r="AM70"/>
      <c r="AN70"/>
      <c r="AO70"/>
      <c r="AP70"/>
      <c r="AQ70"/>
      <c r="AR70"/>
      <c r="AS70"/>
      <c r="AT70"/>
    </row>
    <row r="71" spans="1:46" x14ac:dyDescent="0.25">
      <c r="A71" t="str">
        <f t="shared" si="10"/>
        <v>COVID</v>
      </c>
      <c r="B71" s="71">
        <v>44696</v>
      </c>
      <c r="C71" s="70">
        <v>3023315</v>
      </c>
      <c r="D71" t="str">
        <f>VLOOKUP(C71,Schools!A:B,2,0)</f>
        <v>St Andrew's C E</v>
      </c>
      <c r="E71" t="str">
        <f>VLOOKUP(C71,Schools!$A:$Z,3,0)</f>
        <v>M</v>
      </c>
      <c r="F71" s="192">
        <v>543.75</v>
      </c>
      <c r="G71" s="190" t="s">
        <v>4667</v>
      </c>
      <c r="H71" t="s">
        <v>4674</v>
      </c>
      <c r="I71" t="str">
        <f t="shared" si="14"/>
        <v>10166/543965</v>
      </c>
      <c r="J71">
        <f>VLOOKUP(C71,Schools!$A:$Z,9,0)</f>
        <v>400062</v>
      </c>
      <c r="K71" s="70" t="s">
        <v>406</v>
      </c>
      <c r="L71" s="190" t="s">
        <v>4673</v>
      </c>
      <c r="M71" s="190" t="s">
        <v>1156</v>
      </c>
      <c r="N71" t="str">
        <f>VLOOKUP(C71,Schools!A:D,4,0)</f>
        <v>Primary</v>
      </c>
      <c r="O71">
        <f>VLOOKUP(N71,CCs!$A$2:$G$7,6,FALSE)</f>
        <v>10166</v>
      </c>
      <c r="P71">
        <f t="shared" si="17"/>
        <v>543965</v>
      </c>
      <c r="Q71" s="75">
        <f t="shared" si="18"/>
        <v>0</v>
      </c>
      <c r="R71" s="75">
        <f t="shared" si="18"/>
        <v>543.75</v>
      </c>
      <c r="S71" s="75">
        <f t="shared" si="18"/>
        <v>0</v>
      </c>
      <c r="T71" s="75">
        <f t="shared" si="18"/>
        <v>0</v>
      </c>
      <c r="U71" s="75">
        <f t="shared" si="18"/>
        <v>0</v>
      </c>
      <c r="V71" s="75">
        <f t="shared" si="18"/>
        <v>0</v>
      </c>
      <c r="W71" s="75">
        <f t="shared" si="18"/>
        <v>0</v>
      </c>
      <c r="X71" s="75">
        <f t="shared" si="18"/>
        <v>0</v>
      </c>
      <c r="Y71" s="75">
        <f t="shared" si="18"/>
        <v>0</v>
      </c>
      <c r="Z71" s="75">
        <f t="shared" si="18"/>
        <v>0</v>
      </c>
      <c r="AA71" s="75">
        <f t="shared" si="18"/>
        <v>0</v>
      </c>
      <c r="AB71" s="75">
        <f t="shared" si="18"/>
        <v>0</v>
      </c>
      <c r="AC71" s="48">
        <f t="shared" si="12"/>
        <v>543.75</v>
      </c>
      <c r="AD71" s="48">
        <f t="shared" si="13"/>
        <v>0</v>
      </c>
      <c r="AF71" s="60">
        <f>VLOOKUP(D71,Schools!$B$8:$F$143,5,FALSE)</f>
        <v>3023315</v>
      </c>
      <c r="AH71" s="314">
        <f t="shared" si="19"/>
        <v>543.75</v>
      </c>
      <c r="AI71" s="314">
        <f t="shared" si="20"/>
        <v>543.75</v>
      </c>
      <c r="AJ71" s="314">
        <f t="shared" si="15"/>
        <v>543.75</v>
      </c>
      <c r="AK71" s="314">
        <f t="shared" si="16"/>
        <v>543.75</v>
      </c>
      <c r="AL71"/>
      <c r="AM71"/>
      <c r="AN71"/>
      <c r="AO71"/>
      <c r="AP71"/>
      <c r="AQ71"/>
      <c r="AR71"/>
      <c r="AS71"/>
      <c r="AT71"/>
    </row>
    <row r="72" spans="1:46" x14ac:dyDescent="0.25">
      <c r="A72" t="str">
        <f t="shared" si="10"/>
        <v>COVID</v>
      </c>
      <c r="B72" s="71">
        <v>44696</v>
      </c>
      <c r="C72">
        <v>3023316</v>
      </c>
      <c r="D72" t="str">
        <f>VLOOKUP(C72,Schools!A:B,2,0)</f>
        <v>Trent  C of E Primary School</v>
      </c>
      <c r="E72" t="str">
        <f>VLOOKUP(C72,Schools!$A:$Z,3,0)</f>
        <v>M</v>
      </c>
      <c r="F72" s="192">
        <v>797.5</v>
      </c>
      <c r="G72" s="190" t="s">
        <v>4667</v>
      </c>
      <c r="H72" t="s">
        <v>4674</v>
      </c>
      <c r="I72" t="str">
        <f t="shared" si="14"/>
        <v>10166/543965</v>
      </c>
      <c r="J72">
        <f>VLOOKUP(C72,Schools!$A:$Z,9,0)</f>
        <v>400100</v>
      </c>
      <c r="K72" s="70" t="s">
        <v>406</v>
      </c>
      <c r="L72" s="190" t="s">
        <v>4673</v>
      </c>
      <c r="M72" s="190" t="s">
        <v>1156</v>
      </c>
      <c r="N72" t="str">
        <f>VLOOKUP(C72,Schools!A:D,4,0)</f>
        <v>Primary</v>
      </c>
      <c r="O72">
        <f>VLOOKUP(N72,CCs!$A$2:$G$7,6,FALSE)</f>
        <v>10166</v>
      </c>
      <c r="P72">
        <f t="shared" si="17"/>
        <v>543965</v>
      </c>
      <c r="Q72" s="75">
        <f t="shared" si="18"/>
        <v>0</v>
      </c>
      <c r="R72" s="75">
        <f t="shared" si="18"/>
        <v>797.5</v>
      </c>
      <c r="S72" s="75">
        <f t="shared" si="18"/>
        <v>0</v>
      </c>
      <c r="T72" s="75">
        <f t="shared" si="18"/>
        <v>0</v>
      </c>
      <c r="U72" s="75">
        <f t="shared" si="18"/>
        <v>0</v>
      </c>
      <c r="V72" s="75">
        <f t="shared" si="18"/>
        <v>0</v>
      </c>
      <c r="W72" s="75">
        <f t="shared" si="18"/>
        <v>0</v>
      </c>
      <c r="X72" s="75">
        <f t="shared" si="18"/>
        <v>0</v>
      </c>
      <c r="Y72" s="75">
        <f t="shared" si="18"/>
        <v>0</v>
      </c>
      <c r="Z72" s="75">
        <f t="shared" si="18"/>
        <v>0</v>
      </c>
      <c r="AA72" s="75">
        <f t="shared" si="18"/>
        <v>0</v>
      </c>
      <c r="AB72" s="75">
        <f t="shared" si="18"/>
        <v>0</v>
      </c>
      <c r="AC72" s="48">
        <f t="shared" si="12"/>
        <v>797.5</v>
      </c>
      <c r="AD72" s="48">
        <f t="shared" si="13"/>
        <v>0</v>
      </c>
      <c r="AF72" s="60">
        <f>VLOOKUP(D72,Schools!$B$8:$F$143,5,FALSE)</f>
        <v>3023316</v>
      </c>
      <c r="AH72" s="314">
        <f t="shared" si="19"/>
        <v>797.5</v>
      </c>
      <c r="AI72" s="314">
        <f t="shared" si="20"/>
        <v>797.5</v>
      </c>
      <c r="AJ72" s="314">
        <f t="shared" si="15"/>
        <v>797.5</v>
      </c>
      <c r="AK72" s="314">
        <f t="shared" si="16"/>
        <v>797.5</v>
      </c>
      <c r="AL72"/>
      <c r="AM72"/>
      <c r="AN72"/>
      <c r="AO72"/>
      <c r="AP72"/>
      <c r="AQ72"/>
      <c r="AR72"/>
      <c r="AS72"/>
      <c r="AT72"/>
    </row>
    <row r="73" spans="1:46" x14ac:dyDescent="0.25">
      <c r="A73" t="str">
        <f t="shared" si="10"/>
        <v>COVID</v>
      </c>
      <c r="B73" s="71">
        <v>44696</v>
      </c>
      <c r="C73" s="190">
        <v>3023317</v>
      </c>
      <c r="D73" t="str">
        <f>VLOOKUP(C73,Schools!A:B,2,0)</f>
        <v>All Saints' CE Primary School, N20</v>
      </c>
      <c r="E73" t="str">
        <f>VLOOKUP(C73,Schools!$A:$Z,3,0)</f>
        <v>M</v>
      </c>
      <c r="F73" s="192">
        <v>1812.5</v>
      </c>
      <c r="G73" s="190" t="s">
        <v>4667</v>
      </c>
      <c r="H73" t="s">
        <v>4674</v>
      </c>
      <c r="I73" t="str">
        <f t="shared" si="14"/>
        <v>10166/543965</v>
      </c>
      <c r="J73">
        <f>VLOOKUP(C73,Schools!$A:$Z,9,0)</f>
        <v>400015</v>
      </c>
      <c r="K73" s="70" t="s">
        <v>406</v>
      </c>
      <c r="L73" s="190" t="s">
        <v>4673</v>
      </c>
      <c r="M73" s="190" t="s">
        <v>1156</v>
      </c>
      <c r="N73" t="str">
        <f>VLOOKUP(C73,Schools!A:D,4,0)</f>
        <v>Primary</v>
      </c>
      <c r="O73">
        <f>VLOOKUP(N73,CCs!$A$2:$G$7,6,FALSE)</f>
        <v>10166</v>
      </c>
      <c r="P73">
        <f t="shared" si="17"/>
        <v>543965</v>
      </c>
      <c r="Q73" s="75">
        <f t="shared" si="18"/>
        <v>0</v>
      </c>
      <c r="R73" s="75">
        <f t="shared" si="18"/>
        <v>1812.5</v>
      </c>
      <c r="S73" s="75">
        <f t="shared" si="18"/>
        <v>0</v>
      </c>
      <c r="T73" s="75">
        <f t="shared" si="18"/>
        <v>0</v>
      </c>
      <c r="U73" s="75">
        <f t="shared" si="18"/>
        <v>0</v>
      </c>
      <c r="V73" s="75">
        <f t="shared" si="18"/>
        <v>0</v>
      </c>
      <c r="W73" s="75">
        <f t="shared" si="18"/>
        <v>0</v>
      </c>
      <c r="X73" s="75">
        <f t="shared" si="18"/>
        <v>0</v>
      </c>
      <c r="Y73" s="75">
        <f t="shared" si="18"/>
        <v>0</v>
      </c>
      <c r="Z73" s="75">
        <f t="shared" si="18"/>
        <v>0</v>
      </c>
      <c r="AA73" s="75">
        <f t="shared" si="18"/>
        <v>0</v>
      </c>
      <c r="AB73" s="75">
        <f t="shared" si="18"/>
        <v>0</v>
      </c>
      <c r="AC73" s="48">
        <f t="shared" si="12"/>
        <v>1812.5</v>
      </c>
      <c r="AD73" s="48">
        <f t="shared" si="13"/>
        <v>0</v>
      </c>
      <c r="AF73" s="60">
        <f>VLOOKUP(D73,Schools!$B$8:$F$143,5,FALSE)</f>
        <v>3023317</v>
      </c>
      <c r="AH73" s="314">
        <f t="shared" si="19"/>
        <v>1812.5</v>
      </c>
      <c r="AI73" s="314">
        <f t="shared" si="20"/>
        <v>1812.5</v>
      </c>
      <c r="AJ73" s="314">
        <f t="shared" si="15"/>
        <v>1812.5</v>
      </c>
      <c r="AK73" s="314">
        <f t="shared" si="16"/>
        <v>1812.5</v>
      </c>
      <c r="AL73"/>
      <c r="AM73"/>
      <c r="AN73"/>
      <c r="AO73"/>
      <c r="AP73"/>
      <c r="AQ73"/>
      <c r="AR73"/>
      <c r="AS73"/>
      <c r="AT73"/>
    </row>
    <row r="74" spans="1:46" x14ac:dyDescent="0.25">
      <c r="A74" t="str">
        <f t="shared" si="10"/>
        <v>COVID</v>
      </c>
      <c r="B74" s="71">
        <v>44696</v>
      </c>
      <c r="C74">
        <v>3023500</v>
      </c>
      <c r="D74" t="str">
        <f>VLOOKUP(C74,Schools!A:B,2,0)</f>
        <v>Annunciation Catholic Infant School</v>
      </c>
      <c r="E74" t="str">
        <f>VLOOKUP(C74,Schools!$A:$Z,3,0)</f>
        <v>M</v>
      </c>
      <c r="F74" s="192">
        <v>507.5</v>
      </c>
      <c r="G74" s="190" t="s">
        <v>4667</v>
      </c>
      <c r="H74" t="s">
        <v>4674</v>
      </c>
      <c r="I74" t="str">
        <f t="shared" si="14"/>
        <v>10166/543965</v>
      </c>
      <c r="J74">
        <f>VLOOKUP(C74,Schools!$A:$Z,9,0)</f>
        <v>400023</v>
      </c>
      <c r="K74" s="70" t="s">
        <v>406</v>
      </c>
      <c r="L74" s="190" t="s">
        <v>4673</v>
      </c>
      <c r="M74" s="190" t="s">
        <v>1156</v>
      </c>
      <c r="N74" t="str">
        <f>VLOOKUP(C74,Schools!A:D,4,0)</f>
        <v>Primary</v>
      </c>
      <c r="O74">
        <f>VLOOKUP(N74,CCs!$A$2:$G$7,6,FALSE)</f>
        <v>10166</v>
      </c>
      <c r="P74">
        <f t="shared" si="17"/>
        <v>543965</v>
      </c>
      <c r="Q74" s="75">
        <f t="shared" si="18"/>
        <v>0</v>
      </c>
      <c r="R74" s="75">
        <f t="shared" si="18"/>
        <v>507.5</v>
      </c>
      <c r="S74" s="75">
        <f t="shared" si="18"/>
        <v>0</v>
      </c>
      <c r="T74" s="75">
        <f t="shared" si="18"/>
        <v>0</v>
      </c>
      <c r="U74" s="75">
        <f t="shared" si="18"/>
        <v>0</v>
      </c>
      <c r="V74" s="75">
        <f t="shared" si="18"/>
        <v>0</v>
      </c>
      <c r="W74" s="75">
        <f t="shared" si="18"/>
        <v>0</v>
      </c>
      <c r="X74" s="75">
        <f t="shared" si="18"/>
        <v>0</v>
      </c>
      <c r="Y74" s="75">
        <f t="shared" si="18"/>
        <v>0</v>
      </c>
      <c r="Z74" s="75">
        <f t="shared" si="18"/>
        <v>0</v>
      </c>
      <c r="AA74" s="75">
        <f t="shared" si="18"/>
        <v>0</v>
      </c>
      <c r="AB74" s="75">
        <f t="shared" si="18"/>
        <v>0</v>
      </c>
      <c r="AC74" s="48">
        <f t="shared" si="12"/>
        <v>507.5</v>
      </c>
      <c r="AD74" s="48">
        <f t="shared" si="13"/>
        <v>0</v>
      </c>
      <c r="AF74" s="60">
        <f>VLOOKUP(D74,Schools!$B$8:$F$143,5,FALSE)</f>
        <v>3023500</v>
      </c>
      <c r="AH74" s="314">
        <f t="shared" si="19"/>
        <v>507.5</v>
      </c>
      <c r="AI74" s="314">
        <f t="shared" si="20"/>
        <v>507.5</v>
      </c>
      <c r="AJ74" s="314">
        <f t="shared" si="15"/>
        <v>507.5</v>
      </c>
      <c r="AK74" s="314">
        <f t="shared" si="16"/>
        <v>507.5</v>
      </c>
      <c r="AL74"/>
      <c r="AM74"/>
      <c r="AN74"/>
      <c r="AO74"/>
      <c r="AP74"/>
      <c r="AQ74"/>
      <c r="AR74"/>
      <c r="AS74"/>
      <c r="AT74"/>
    </row>
    <row r="75" spans="1:46" x14ac:dyDescent="0.25">
      <c r="A75" t="str">
        <f t="shared" si="10"/>
        <v>COVID</v>
      </c>
      <c r="B75" s="71">
        <v>44696</v>
      </c>
      <c r="C75">
        <v>3023501</v>
      </c>
      <c r="D75" t="str">
        <f>VLOOKUP(C75,Schools!A:B,2,0)</f>
        <v>Our Lady of Lourdes School</v>
      </c>
      <c r="E75" t="str">
        <f>VLOOKUP(C75,Schools!$A:$Z,3,0)</f>
        <v>M</v>
      </c>
      <c r="F75" s="192">
        <v>1232.5</v>
      </c>
      <c r="G75" s="190" t="s">
        <v>4667</v>
      </c>
      <c r="H75" t="s">
        <v>4674</v>
      </c>
      <c r="I75" t="str">
        <f t="shared" si="14"/>
        <v>10166/543965</v>
      </c>
      <c r="J75">
        <f>VLOOKUP(C75,Schools!$A:$Z,9,0)</f>
        <v>400003</v>
      </c>
      <c r="K75" s="70" t="s">
        <v>406</v>
      </c>
      <c r="L75" s="190" t="s">
        <v>4673</v>
      </c>
      <c r="M75" s="190" t="s">
        <v>1156</v>
      </c>
      <c r="N75" t="str">
        <f>VLOOKUP(C75,Schools!A:D,4,0)</f>
        <v>Primary</v>
      </c>
      <c r="O75">
        <f>VLOOKUP(N75,CCs!$A$2:$G$7,6,FALSE)</f>
        <v>10166</v>
      </c>
      <c r="P75">
        <f t="shared" si="17"/>
        <v>543965</v>
      </c>
      <c r="Q75" s="75">
        <f t="shared" si="18"/>
        <v>0</v>
      </c>
      <c r="R75" s="75">
        <f t="shared" si="18"/>
        <v>1232.5</v>
      </c>
      <c r="S75" s="75">
        <f t="shared" si="18"/>
        <v>0</v>
      </c>
      <c r="T75" s="75">
        <f t="shared" si="18"/>
        <v>0</v>
      </c>
      <c r="U75" s="75">
        <f t="shared" si="18"/>
        <v>0</v>
      </c>
      <c r="V75" s="75">
        <f t="shared" si="18"/>
        <v>0</v>
      </c>
      <c r="W75" s="75">
        <f t="shared" si="18"/>
        <v>0</v>
      </c>
      <c r="X75" s="75">
        <f t="shared" si="18"/>
        <v>0</v>
      </c>
      <c r="Y75" s="75">
        <f t="shared" si="18"/>
        <v>0</v>
      </c>
      <c r="Z75" s="75">
        <f t="shared" si="18"/>
        <v>0</v>
      </c>
      <c r="AA75" s="75">
        <f t="shared" si="18"/>
        <v>0</v>
      </c>
      <c r="AB75" s="75">
        <f t="shared" si="18"/>
        <v>0</v>
      </c>
      <c r="AC75" s="48">
        <f t="shared" si="12"/>
        <v>1232.5</v>
      </c>
      <c r="AD75" s="48">
        <f t="shared" si="13"/>
        <v>0</v>
      </c>
      <c r="AF75" s="60">
        <f>VLOOKUP(D75,Schools!$B$8:$F$143,5,FALSE)</f>
        <v>3023501</v>
      </c>
      <c r="AH75" s="314">
        <f t="shared" si="19"/>
        <v>1232.5</v>
      </c>
      <c r="AI75" s="314">
        <f t="shared" si="20"/>
        <v>1232.5</v>
      </c>
      <c r="AJ75" s="314">
        <f t="shared" si="15"/>
        <v>1232.5</v>
      </c>
      <c r="AK75" s="314">
        <f t="shared" si="16"/>
        <v>1232.5</v>
      </c>
      <c r="AL75"/>
      <c r="AM75"/>
      <c r="AN75"/>
      <c r="AO75"/>
      <c r="AP75"/>
      <c r="AQ75"/>
      <c r="AR75"/>
      <c r="AS75"/>
      <c r="AT75"/>
    </row>
    <row r="76" spans="1:46" x14ac:dyDescent="0.25">
      <c r="A76" t="str">
        <f t="shared" si="10"/>
        <v>COVID</v>
      </c>
      <c r="B76" s="71">
        <v>44696</v>
      </c>
      <c r="C76" s="190">
        <v>3023502</v>
      </c>
      <c r="D76" t="str">
        <f>VLOOKUP(C76,Schools!A:B,2,0)</f>
        <v>St Agnes RC Primary School</v>
      </c>
      <c r="E76" t="str">
        <f>VLOOKUP(C76,Schools!$A:$Z,3,0)</f>
        <v>M</v>
      </c>
      <c r="F76" s="192">
        <v>3262.5</v>
      </c>
      <c r="G76" s="190" t="s">
        <v>4667</v>
      </c>
      <c r="H76" t="s">
        <v>4674</v>
      </c>
      <c r="I76" t="str">
        <f t="shared" si="14"/>
        <v>10166/543965</v>
      </c>
      <c r="J76">
        <f>VLOOKUP(C76,Schools!$A:$Z,9,0)</f>
        <v>400096</v>
      </c>
      <c r="K76" s="70" t="s">
        <v>406</v>
      </c>
      <c r="L76" s="190" t="s">
        <v>4673</v>
      </c>
      <c r="M76" s="190" t="s">
        <v>1156</v>
      </c>
      <c r="N76" t="str">
        <f>VLOOKUP(C76,Schools!A:D,4,0)</f>
        <v>Primary</v>
      </c>
      <c r="O76">
        <f>VLOOKUP(N76,CCs!$A$2:$G$7,6,FALSE)</f>
        <v>10166</v>
      </c>
      <c r="P76">
        <f t="shared" si="17"/>
        <v>543965</v>
      </c>
      <c r="Q76" s="75">
        <f t="shared" si="18"/>
        <v>0</v>
      </c>
      <c r="R76" s="75">
        <f t="shared" si="18"/>
        <v>3262.5</v>
      </c>
      <c r="S76" s="75">
        <f t="shared" si="18"/>
        <v>0</v>
      </c>
      <c r="T76" s="75">
        <f t="shared" si="18"/>
        <v>0</v>
      </c>
      <c r="U76" s="75">
        <f t="shared" si="18"/>
        <v>0</v>
      </c>
      <c r="V76" s="75">
        <f t="shared" si="18"/>
        <v>0</v>
      </c>
      <c r="W76" s="75">
        <f t="shared" si="18"/>
        <v>0</v>
      </c>
      <c r="X76" s="75">
        <f t="shared" si="18"/>
        <v>0</v>
      </c>
      <c r="Y76" s="75">
        <f t="shared" si="18"/>
        <v>0</v>
      </c>
      <c r="Z76" s="75">
        <f t="shared" si="18"/>
        <v>0</v>
      </c>
      <c r="AA76" s="75">
        <f t="shared" si="18"/>
        <v>0</v>
      </c>
      <c r="AB76" s="75">
        <f t="shared" si="18"/>
        <v>0</v>
      </c>
      <c r="AC76" s="48">
        <f t="shared" si="12"/>
        <v>3262.5</v>
      </c>
      <c r="AD76" s="48">
        <f t="shared" si="13"/>
        <v>0</v>
      </c>
      <c r="AF76" s="60">
        <f>VLOOKUP(D76,Schools!$B$8:$F$143,5,FALSE)</f>
        <v>3023502</v>
      </c>
      <c r="AH76" s="314">
        <f t="shared" si="19"/>
        <v>3262.5</v>
      </c>
      <c r="AI76" s="314">
        <f t="shared" si="20"/>
        <v>3262.5</v>
      </c>
      <c r="AJ76" s="314">
        <f t="shared" si="15"/>
        <v>3262.5</v>
      </c>
      <c r="AK76" s="314">
        <f t="shared" si="16"/>
        <v>3262.5</v>
      </c>
      <c r="AL76"/>
      <c r="AM76"/>
      <c r="AN76"/>
      <c r="AO76"/>
      <c r="AP76"/>
      <c r="AQ76"/>
      <c r="AR76"/>
      <c r="AS76"/>
      <c r="AT76"/>
    </row>
    <row r="77" spans="1:46" x14ac:dyDescent="0.25">
      <c r="A77" t="str">
        <f t="shared" si="10"/>
        <v>COVID</v>
      </c>
      <c r="B77" s="71">
        <v>44696</v>
      </c>
      <c r="C77">
        <v>3023504</v>
      </c>
      <c r="D77" t="str">
        <f>VLOOKUP(C77,Schools!A:B,2,0)</f>
        <v>St Catherines R C Primary</v>
      </c>
      <c r="E77" t="str">
        <f>VLOOKUP(C77,Schools!$A:$Z,3,0)</f>
        <v>M</v>
      </c>
      <c r="F77" s="192">
        <v>1522.5</v>
      </c>
      <c r="G77" s="190" t="s">
        <v>4667</v>
      </c>
      <c r="H77" t="s">
        <v>4674</v>
      </c>
      <c r="I77" t="str">
        <f t="shared" si="14"/>
        <v>10166/543965</v>
      </c>
      <c r="J77">
        <f>VLOOKUP(C77,Schools!$A:$Z,9,0)</f>
        <v>400064</v>
      </c>
      <c r="K77" s="70" t="s">
        <v>406</v>
      </c>
      <c r="L77" s="190" t="s">
        <v>4673</v>
      </c>
      <c r="M77" s="190" t="s">
        <v>1156</v>
      </c>
      <c r="N77" t="str">
        <f>VLOOKUP(C77,Schools!A:D,4,0)</f>
        <v>Primary</v>
      </c>
      <c r="O77">
        <f>VLOOKUP(N77,CCs!$A$2:$G$7,6,FALSE)</f>
        <v>10166</v>
      </c>
      <c r="P77">
        <f t="shared" si="17"/>
        <v>543965</v>
      </c>
      <c r="Q77" s="75">
        <f t="shared" si="18"/>
        <v>0</v>
      </c>
      <c r="R77" s="75">
        <f t="shared" si="18"/>
        <v>1522.5</v>
      </c>
      <c r="S77" s="75">
        <f t="shared" si="18"/>
        <v>0</v>
      </c>
      <c r="T77" s="75">
        <f t="shared" ref="R77:AB100" si="21">IFERROR(SUMPRODUCT(--(MONTH($B77)=MONTH(T$17)),$F77),0)</f>
        <v>0</v>
      </c>
      <c r="U77" s="75">
        <f t="shared" si="21"/>
        <v>0</v>
      </c>
      <c r="V77" s="75">
        <f t="shared" si="21"/>
        <v>0</v>
      </c>
      <c r="W77" s="75">
        <f t="shared" si="21"/>
        <v>0</v>
      </c>
      <c r="X77" s="75">
        <f t="shared" si="21"/>
        <v>0</v>
      </c>
      <c r="Y77" s="75">
        <f t="shared" si="21"/>
        <v>0</v>
      </c>
      <c r="Z77" s="75">
        <f t="shared" si="21"/>
        <v>0</v>
      </c>
      <c r="AA77" s="75">
        <f t="shared" si="21"/>
        <v>0</v>
      </c>
      <c r="AB77" s="75">
        <f t="shared" si="21"/>
        <v>0</v>
      </c>
      <c r="AC77" s="48">
        <f t="shared" si="12"/>
        <v>1522.5</v>
      </c>
      <c r="AD77" s="48">
        <f t="shared" si="13"/>
        <v>0</v>
      </c>
      <c r="AF77" s="60">
        <f>VLOOKUP(D77,Schools!$B$8:$F$143,5,FALSE)</f>
        <v>3023504</v>
      </c>
      <c r="AH77" s="314">
        <f t="shared" si="19"/>
        <v>1522.5</v>
      </c>
      <c r="AI77" s="314">
        <f t="shared" si="20"/>
        <v>1522.5</v>
      </c>
      <c r="AJ77" s="314">
        <f t="shared" si="15"/>
        <v>1522.5</v>
      </c>
      <c r="AK77" s="314">
        <f t="shared" si="16"/>
        <v>1522.5</v>
      </c>
      <c r="AL77"/>
      <c r="AM77"/>
      <c r="AN77"/>
      <c r="AO77"/>
      <c r="AP77"/>
      <c r="AQ77"/>
      <c r="AR77"/>
      <c r="AS77"/>
      <c r="AT77"/>
    </row>
    <row r="78" spans="1:46" x14ac:dyDescent="0.25">
      <c r="A78" t="str">
        <f t="shared" si="10"/>
        <v>COVID</v>
      </c>
      <c r="B78" s="71">
        <v>44696</v>
      </c>
      <c r="C78">
        <v>3023506</v>
      </c>
      <c r="D78" t="str">
        <f>VLOOKUP(C78,Schools!A:B,2,0)</f>
        <v>St Vincent's Catholic Primary School</v>
      </c>
      <c r="E78" t="str">
        <f>VLOOKUP(C78,Schools!$A:$Z,3,0)</f>
        <v>M</v>
      </c>
      <c r="F78" s="192">
        <v>580</v>
      </c>
      <c r="G78" s="190" t="s">
        <v>4667</v>
      </c>
      <c r="H78" t="s">
        <v>4674</v>
      </c>
      <c r="I78" t="str">
        <f t="shared" si="14"/>
        <v>10166/543965</v>
      </c>
      <c r="J78">
        <f>VLOOKUP(C78,Schools!$A:$Z,9,0)</f>
        <v>400009</v>
      </c>
      <c r="K78" s="70" t="s">
        <v>406</v>
      </c>
      <c r="L78" s="190" t="s">
        <v>4673</v>
      </c>
      <c r="M78" s="190" t="s">
        <v>1156</v>
      </c>
      <c r="N78" t="str">
        <f>VLOOKUP(C78,Schools!A:D,4,0)</f>
        <v>Primary</v>
      </c>
      <c r="O78">
        <f>VLOOKUP(N78,CCs!$A$2:$G$7,6,FALSE)</f>
        <v>10166</v>
      </c>
      <c r="P78">
        <f t="shared" si="17"/>
        <v>543965</v>
      </c>
      <c r="Q78" s="75">
        <f t="shared" ref="Q78:Q141" si="22">IFERROR(SUMPRODUCT(--(MONTH($B78)=MONTH(Q$17)),$F78),0)</f>
        <v>0</v>
      </c>
      <c r="R78" s="75">
        <f t="shared" si="21"/>
        <v>580</v>
      </c>
      <c r="S78" s="75">
        <f t="shared" si="21"/>
        <v>0</v>
      </c>
      <c r="T78" s="75">
        <f t="shared" si="21"/>
        <v>0</v>
      </c>
      <c r="U78" s="75">
        <f t="shared" si="21"/>
        <v>0</v>
      </c>
      <c r="V78" s="75">
        <f t="shared" si="21"/>
        <v>0</v>
      </c>
      <c r="W78" s="75">
        <f t="shared" si="21"/>
        <v>0</v>
      </c>
      <c r="X78" s="75">
        <f t="shared" si="21"/>
        <v>0</v>
      </c>
      <c r="Y78" s="75">
        <f t="shared" si="21"/>
        <v>0</v>
      </c>
      <c r="Z78" s="75">
        <f t="shared" si="21"/>
        <v>0</v>
      </c>
      <c r="AA78" s="75">
        <f t="shared" si="21"/>
        <v>0</v>
      </c>
      <c r="AB78" s="75">
        <f t="shared" si="21"/>
        <v>0</v>
      </c>
      <c r="AC78" s="48">
        <f t="shared" si="12"/>
        <v>580</v>
      </c>
      <c r="AD78" s="48">
        <f t="shared" si="13"/>
        <v>0</v>
      </c>
      <c r="AF78" s="60">
        <f>VLOOKUP(D78,Schools!$B$8:$F$143,5,FALSE)</f>
        <v>3023506</v>
      </c>
      <c r="AH78" s="314">
        <f t="shared" si="19"/>
        <v>580</v>
      </c>
      <c r="AI78" s="314">
        <f t="shared" si="20"/>
        <v>580</v>
      </c>
      <c r="AJ78" s="314">
        <f t="shared" si="15"/>
        <v>580</v>
      </c>
      <c r="AK78" s="314">
        <f t="shared" si="16"/>
        <v>580</v>
      </c>
      <c r="AL78"/>
      <c r="AM78"/>
      <c r="AN78"/>
      <c r="AO78"/>
      <c r="AP78"/>
      <c r="AQ78"/>
      <c r="AR78"/>
      <c r="AS78"/>
      <c r="AT78"/>
    </row>
    <row r="79" spans="1:46" x14ac:dyDescent="0.25">
      <c r="A79" t="str">
        <f t="shared" si="10"/>
        <v>COVID</v>
      </c>
      <c r="B79" s="71">
        <v>44696</v>
      </c>
      <c r="C79">
        <v>3023507</v>
      </c>
      <c r="D79" t="str">
        <f>VLOOKUP(C79,Schools!A:B,2,0)</f>
        <v>St Theresa's R.C. Primary School</v>
      </c>
      <c r="E79" t="str">
        <f>VLOOKUP(C79,Schools!$A:$Z,3,0)</f>
        <v>M</v>
      </c>
      <c r="F79" s="192">
        <v>833.75</v>
      </c>
      <c r="G79" s="190" t="s">
        <v>4667</v>
      </c>
      <c r="H79" t="s">
        <v>4674</v>
      </c>
      <c r="I79" t="str">
        <f t="shared" si="14"/>
        <v>10166/543965</v>
      </c>
      <c r="J79">
        <f>VLOOKUP(C79,Schools!$A:$Z,9,0)</f>
        <v>400037</v>
      </c>
      <c r="K79" s="70" t="s">
        <v>406</v>
      </c>
      <c r="L79" s="190" t="s">
        <v>4673</v>
      </c>
      <c r="M79" s="190" t="s">
        <v>1156</v>
      </c>
      <c r="N79" t="str">
        <f>VLOOKUP(C79,Schools!A:D,4,0)</f>
        <v>Primary</v>
      </c>
      <c r="O79">
        <f>VLOOKUP(N79,CCs!$A$2:$G$7,6,FALSE)</f>
        <v>10166</v>
      </c>
      <c r="P79">
        <f t="shared" si="17"/>
        <v>543965</v>
      </c>
      <c r="Q79" s="75">
        <f t="shared" si="22"/>
        <v>0</v>
      </c>
      <c r="R79" s="75">
        <f t="shared" si="21"/>
        <v>833.75</v>
      </c>
      <c r="S79" s="75">
        <f t="shared" si="21"/>
        <v>0</v>
      </c>
      <c r="T79" s="75">
        <f t="shared" si="21"/>
        <v>0</v>
      </c>
      <c r="U79" s="75">
        <f t="shared" si="21"/>
        <v>0</v>
      </c>
      <c r="V79" s="75">
        <f t="shared" si="21"/>
        <v>0</v>
      </c>
      <c r="W79" s="75">
        <f t="shared" si="21"/>
        <v>0</v>
      </c>
      <c r="X79" s="75">
        <f t="shared" si="21"/>
        <v>0</v>
      </c>
      <c r="Y79" s="75">
        <f t="shared" si="21"/>
        <v>0</v>
      </c>
      <c r="Z79" s="75">
        <f t="shared" si="21"/>
        <v>0</v>
      </c>
      <c r="AA79" s="75">
        <f t="shared" si="21"/>
        <v>0</v>
      </c>
      <c r="AB79" s="75">
        <f t="shared" si="21"/>
        <v>0</v>
      </c>
      <c r="AC79" s="48">
        <f t="shared" si="12"/>
        <v>833.75</v>
      </c>
      <c r="AD79" s="48">
        <f t="shared" si="13"/>
        <v>0</v>
      </c>
      <c r="AF79" s="60">
        <f>VLOOKUP(D79,Schools!$B$8:$F$143,5,FALSE)</f>
        <v>3023507</v>
      </c>
      <c r="AH79" s="314">
        <f t="shared" si="19"/>
        <v>833.75</v>
      </c>
      <c r="AI79" s="314">
        <f t="shared" si="20"/>
        <v>833.75</v>
      </c>
      <c r="AJ79" s="314">
        <f t="shared" si="15"/>
        <v>833.75</v>
      </c>
      <c r="AK79" s="314">
        <f t="shared" si="16"/>
        <v>833.75</v>
      </c>
      <c r="AL79"/>
      <c r="AM79"/>
      <c r="AN79"/>
      <c r="AO79"/>
      <c r="AP79"/>
      <c r="AQ79"/>
      <c r="AR79"/>
      <c r="AS79"/>
      <c r="AT79"/>
    </row>
    <row r="80" spans="1:46" x14ac:dyDescent="0.25">
      <c r="A80" t="str">
        <f t="shared" si="10"/>
        <v>COVID</v>
      </c>
      <c r="B80" s="71">
        <v>44696</v>
      </c>
      <c r="C80" s="190">
        <v>3023509</v>
      </c>
      <c r="D80" t="str">
        <f>VLOOKUP(C80,Schools!A:B,2,0)</f>
        <v>St Joseph's Primary School</v>
      </c>
      <c r="E80" t="str">
        <f>VLOOKUP(C80,Schools!$A:$Z,3,0)</f>
        <v>M</v>
      </c>
      <c r="F80" s="192">
        <v>3335</v>
      </c>
      <c r="G80" s="190" t="s">
        <v>4667</v>
      </c>
      <c r="H80" t="s">
        <v>4674</v>
      </c>
      <c r="I80" t="str">
        <f t="shared" si="14"/>
        <v>10166/543965</v>
      </c>
      <c r="J80">
        <f>VLOOKUP(C80,Schools!$A:$Z,9,0)</f>
        <v>400066</v>
      </c>
      <c r="K80" s="70" t="s">
        <v>406</v>
      </c>
      <c r="L80" s="190" t="s">
        <v>4673</v>
      </c>
      <c r="M80" s="190" t="s">
        <v>1156</v>
      </c>
      <c r="N80" t="str">
        <f>VLOOKUP(C80,Schools!A:D,4,0)</f>
        <v>Primary</v>
      </c>
      <c r="O80">
        <f>VLOOKUP(N80,CCs!$A$2:$G$7,6,FALSE)</f>
        <v>10166</v>
      </c>
      <c r="P80">
        <f t="shared" si="17"/>
        <v>543965</v>
      </c>
      <c r="Q80" s="75">
        <f t="shared" si="22"/>
        <v>0</v>
      </c>
      <c r="R80" s="75">
        <f t="shared" si="21"/>
        <v>3335</v>
      </c>
      <c r="S80" s="75">
        <f t="shared" si="21"/>
        <v>0</v>
      </c>
      <c r="T80" s="75">
        <f t="shared" si="21"/>
        <v>0</v>
      </c>
      <c r="U80" s="75">
        <f t="shared" si="21"/>
        <v>0</v>
      </c>
      <c r="V80" s="75">
        <f t="shared" si="21"/>
        <v>0</v>
      </c>
      <c r="W80" s="75">
        <f t="shared" si="21"/>
        <v>0</v>
      </c>
      <c r="X80" s="75">
        <f t="shared" si="21"/>
        <v>0</v>
      </c>
      <c r="Y80" s="75">
        <f t="shared" si="21"/>
        <v>0</v>
      </c>
      <c r="Z80" s="75">
        <f t="shared" si="21"/>
        <v>0</v>
      </c>
      <c r="AA80" s="75">
        <f t="shared" si="21"/>
        <v>0</v>
      </c>
      <c r="AB80" s="75">
        <f t="shared" si="21"/>
        <v>0</v>
      </c>
      <c r="AC80" s="48">
        <f t="shared" si="12"/>
        <v>3335</v>
      </c>
      <c r="AD80" s="48">
        <f t="shared" si="13"/>
        <v>0</v>
      </c>
      <c r="AF80" s="60">
        <f>VLOOKUP(D80,Schools!$B$8:$F$143,5,FALSE)</f>
        <v>3023509</v>
      </c>
      <c r="AH80" s="314">
        <f t="shared" si="19"/>
        <v>3335</v>
      </c>
      <c r="AI80" s="314">
        <f t="shared" si="20"/>
        <v>3335</v>
      </c>
      <c r="AJ80" s="314">
        <f t="shared" si="15"/>
        <v>3335</v>
      </c>
      <c r="AK80" s="314">
        <f t="shared" si="16"/>
        <v>3335</v>
      </c>
      <c r="AL80"/>
      <c r="AM80"/>
      <c r="AN80"/>
      <c r="AO80"/>
      <c r="AP80"/>
      <c r="AQ80"/>
      <c r="AR80"/>
      <c r="AS80"/>
      <c r="AT80"/>
    </row>
    <row r="81" spans="1:46" x14ac:dyDescent="0.25">
      <c r="A81" t="str">
        <f t="shared" si="10"/>
        <v>COVID</v>
      </c>
      <c r="B81" s="71">
        <v>44696</v>
      </c>
      <c r="C81">
        <v>3023510</v>
      </c>
      <c r="D81" t="str">
        <f>VLOOKUP(C81,Schools!A:B,2,0)</f>
        <v>Sacred Heart School</v>
      </c>
      <c r="E81" t="str">
        <f>VLOOKUP(C81,Schools!$A:$Z,3,0)</f>
        <v>M</v>
      </c>
      <c r="F81" s="192">
        <v>1558.75</v>
      </c>
      <c r="G81" s="190" t="s">
        <v>4667</v>
      </c>
      <c r="H81" t="s">
        <v>4674</v>
      </c>
      <c r="I81" t="str">
        <f t="shared" si="14"/>
        <v>10166/543965</v>
      </c>
      <c r="J81">
        <f>VLOOKUP(C81,Schools!$A:$Z,9,0)</f>
        <v>400071</v>
      </c>
      <c r="K81" s="70" t="s">
        <v>406</v>
      </c>
      <c r="L81" s="190" t="s">
        <v>4673</v>
      </c>
      <c r="M81" s="190" t="s">
        <v>1156</v>
      </c>
      <c r="N81" t="str">
        <f>VLOOKUP(C81,Schools!A:D,4,0)</f>
        <v>Primary</v>
      </c>
      <c r="O81">
        <f>VLOOKUP(N81,CCs!$A$2:$G$7,6,FALSE)</f>
        <v>10166</v>
      </c>
      <c r="P81">
        <f t="shared" si="17"/>
        <v>543965</v>
      </c>
      <c r="Q81" s="75">
        <f t="shared" si="22"/>
        <v>0</v>
      </c>
      <c r="R81" s="75">
        <f t="shared" si="21"/>
        <v>1558.75</v>
      </c>
      <c r="S81" s="75">
        <f t="shared" si="21"/>
        <v>0</v>
      </c>
      <c r="T81" s="75">
        <f t="shared" si="21"/>
        <v>0</v>
      </c>
      <c r="U81" s="75">
        <f t="shared" si="21"/>
        <v>0</v>
      </c>
      <c r="V81" s="75">
        <f t="shared" si="21"/>
        <v>0</v>
      </c>
      <c r="W81" s="75">
        <f t="shared" si="21"/>
        <v>0</v>
      </c>
      <c r="X81" s="75">
        <f t="shared" si="21"/>
        <v>0</v>
      </c>
      <c r="Y81" s="75">
        <f t="shared" si="21"/>
        <v>0</v>
      </c>
      <c r="Z81" s="75">
        <f t="shared" si="21"/>
        <v>0</v>
      </c>
      <c r="AA81" s="75">
        <f t="shared" si="21"/>
        <v>0</v>
      </c>
      <c r="AB81" s="75">
        <f t="shared" si="21"/>
        <v>0</v>
      </c>
      <c r="AC81" s="48">
        <f t="shared" si="12"/>
        <v>1558.75</v>
      </c>
      <c r="AD81" s="48">
        <f t="shared" si="13"/>
        <v>0</v>
      </c>
      <c r="AF81" s="60">
        <f>VLOOKUP(D81,Schools!$B$8:$F$143,5,FALSE)</f>
        <v>3023510</v>
      </c>
      <c r="AH81" s="314">
        <f t="shared" si="19"/>
        <v>1558.75</v>
      </c>
      <c r="AI81" s="314">
        <f t="shared" si="20"/>
        <v>1558.75</v>
      </c>
      <c r="AJ81" s="314">
        <f t="shared" si="15"/>
        <v>1558.75</v>
      </c>
      <c r="AK81" s="314">
        <f t="shared" si="16"/>
        <v>1558.75</v>
      </c>
      <c r="AL81"/>
      <c r="AM81"/>
      <c r="AN81"/>
      <c r="AO81"/>
      <c r="AP81"/>
      <c r="AQ81"/>
      <c r="AR81"/>
      <c r="AS81"/>
      <c r="AT81"/>
    </row>
    <row r="82" spans="1:46" x14ac:dyDescent="0.25">
      <c r="A82" t="str">
        <f t="shared" si="10"/>
        <v>COVID</v>
      </c>
      <c r="B82" s="71">
        <v>44696</v>
      </c>
      <c r="C82">
        <v>3023511</v>
      </c>
      <c r="D82" t="str">
        <f>VLOOKUP(C82,Schools!A:B,2,0)</f>
        <v>Blessed Dominic School</v>
      </c>
      <c r="E82" t="str">
        <f>VLOOKUP(C82,Schools!$A:$Z,3,0)</f>
        <v>M</v>
      </c>
      <c r="F82" s="192">
        <v>3878.75</v>
      </c>
      <c r="G82" s="190" t="s">
        <v>4667</v>
      </c>
      <c r="H82" t="s">
        <v>4674</v>
      </c>
      <c r="I82" t="str">
        <f t="shared" si="14"/>
        <v>10166/543965</v>
      </c>
      <c r="J82">
        <f>VLOOKUP(C82,Schools!$A:$Z,9,0)</f>
        <v>400024</v>
      </c>
      <c r="K82" s="70" t="s">
        <v>406</v>
      </c>
      <c r="L82" s="190" t="s">
        <v>4673</v>
      </c>
      <c r="M82" s="190" t="s">
        <v>1156</v>
      </c>
      <c r="N82" t="str">
        <f>VLOOKUP(C82,Schools!A:D,4,0)</f>
        <v>Primary</v>
      </c>
      <c r="O82">
        <f>VLOOKUP(N82,CCs!$A$2:$G$7,6,FALSE)</f>
        <v>10166</v>
      </c>
      <c r="P82">
        <f t="shared" si="17"/>
        <v>543965</v>
      </c>
      <c r="Q82" s="75">
        <f t="shared" si="22"/>
        <v>0</v>
      </c>
      <c r="R82" s="75">
        <f t="shared" si="21"/>
        <v>3878.75</v>
      </c>
      <c r="S82" s="75">
        <f t="shared" si="21"/>
        <v>0</v>
      </c>
      <c r="T82" s="75">
        <f t="shared" si="21"/>
        <v>0</v>
      </c>
      <c r="U82" s="75">
        <f t="shared" si="21"/>
        <v>0</v>
      </c>
      <c r="V82" s="75">
        <f t="shared" si="21"/>
        <v>0</v>
      </c>
      <c r="W82" s="75">
        <f t="shared" si="21"/>
        <v>0</v>
      </c>
      <c r="X82" s="75">
        <f t="shared" si="21"/>
        <v>0</v>
      </c>
      <c r="Y82" s="75">
        <f t="shared" si="21"/>
        <v>0</v>
      </c>
      <c r="Z82" s="75">
        <f t="shared" si="21"/>
        <v>0</v>
      </c>
      <c r="AA82" s="75">
        <f t="shared" si="21"/>
        <v>0</v>
      </c>
      <c r="AB82" s="75">
        <f t="shared" si="21"/>
        <v>0</v>
      </c>
      <c r="AC82" s="48">
        <f t="shared" si="12"/>
        <v>3878.75</v>
      </c>
      <c r="AD82" s="48">
        <f t="shared" si="13"/>
        <v>0</v>
      </c>
      <c r="AF82" s="60">
        <f>VLOOKUP(D82,Schools!$B$8:$F$143,5,FALSE)</f>
        <v>3023511</v>
      </c>
      <c r="AH82" s="314">
        <f t="shared" si="19"/>
        <v>3878.75</v>
      </c>
      <c r="AI82" s="314">
        <f t="shared" si="20"/>
        <v>3878.75</v>
      </c>
      <c r="AJ82" s="314">
        <f t="shared" si="15"/>
        <v>3878.75</v>
      </c>
      <c r="AK82" s="314">
        <f t="shared" si="16"/>
        <v>3878.75</v>
      </c>
      <c r="AL82"/>
      <c r="AM82"/>
      <c r="AN82"/>
      <c r="AO82"/>
      <c r="AP82"/>
      <c r="AQ82"/>
      <c r="AR82"/>
      <c r="AS82"/>
      <c r="AT82"/>
    </row>
    <row r="83" spans="1:46" x14ac:dyDescent="0.25">
      <c r="A83" t="str">
        <f t="shared" si="10"/>
        <v>COVID</v>
      </c>
      <c r="B83" s="71">
        <v>44696</v>
      </c>
      <c r="C83" s="190">
        <v>3023512</v>
      </c>
      <c r="D83" t="str">
        <f>VLOOKUP(C83,Schools!A:B,2,0)</f>
        <v>Rosh Pinah</v>
      </c>
      <c r="E83" t="str">
        <f>VLOOKUP(C83,Schools!$A:$Z,3,0)</f>
        <v>M</v>
      </c>
      <c r="F83" s="192">
        <v>500</v>
      </c>
      <c r="G83" s="190" t="s">
        <v>4667</v>
      </c>
      <c r="H83" t="s">
        <v>4674</v>
      </c>
      <c r="I83" t="str">
        <f t="shared" si="14"/>
        <v>10166/543965</v>
      </c>
      <c r="J83">
        <f>VLOOKUP(C83,Schools!$A:$Z,9,0)</f>
        <v>400093</v>
      </c>
      <c r="K83" s="70" t="s">
        <v>406</v>
      </c>
      <c r="L83" s="190" t="s">
        <v>4673</v>
      </c>
      <c r="M83" s="190" t="s">
        <v>1156</v>
      </c>
      <c r="N83" t="str">
        <f>VLOOKUP(C83,Schools!A:D,4,0)</f>
        <v>Primary</v>
      </c>
      <c r="O83">
        <f>VLOOKUP(N83,CCs!$A$2:$G$7,6,FALSE)</f>
        <v>10166</v>
      </c>
      <c r="P83">
        <f t="shared" si="17"/>
        <v>543965</v>
      </c>
      <c r="Q83" s="75">
        <f t="shared" si="22"/>
        <v>0</v>
      </c>
      <c r="R83" s="75">
        <f t="shared" si="21"/>
        <v>500</v>
      </c>
      <c r="S83" s="75">
        <f t="shared" si="21"/>
        <v>0</v>
      </c>
      <c r="T83" s="75">
        <f t="shared" si="21"/>
        <v>0</v>
      </c>
      <c r="U83" s="75">
        <f t="shared" si="21"/>
        <v>0</v>
      </c>
      <c r="V83" s="75">
        <f t="shared" si="21"/>
        <v>0</v>
      </c>
      <c r="W83" s="75">
        <f t="shared" si="21"/>
        <v>0</v>
      </c>
      <c r="X83" s="75">
        <f t="shared" si="21"/>
        <v>0</v>
      </c>
      <c r="Y83" s="75">
        <f t="shared" si="21"/>
        <v>0</v>
      </c>
      <c r="Z83" s="75">
        <f t="shared" si="21"/>
        <v>0</v>
      </c>
      <c r="AA83" s="75">
        <f t="shared" si="21"/>
        <v>0</v>
      </c>
      <c r="AB83" s="75">
        <f t="shared" si="21"/>
        <v>0</v>
      </c>
      <c r="AC83" s="48">
        <f t="shared" si="12"/>
        <v>500</v>
      </c>
      <c r="AD83" s="48">
        <f t="shared" si="13"/>
        <v>0</v>
      </c>
      <c r="AF83" s="60">
        <f>VLOOKUP(D83,Schools!$B$8:$F$143,5,FALSE)</f>
        <v>3023512</v>
      </c>
      <c r="AH83" s="314">
        <f t="shared" si="19"/>
        <v>500</v>
      </c>
      <c r="AI83" s="314">
        <f t="shared" si="20"/>
        <v>500</v>
      </c>
      <c r="AJ83" s="314">
        <f t="shared" si="15"/>
        <v>500</v>
      </c>
      <c r="AK83" s="314">
        <f t="shared" si="16"/>
        <v>500</v>
      </c>
      <c r="AL83"/>
      <c r="AM83"/>
      <c r="AN83"/>
      <c r="AO83"/>
      <c r="AP83"/>
      <c r="AQ83"/>
      <c r="AR83"/>
      <c r="AS83"/>
      <c r="AT83"/>
    </row>
    <row r="84" spans="1:46" x14ac:dyDescent="0.25">
      <c r="A84" t="str">
        <f t="shared" si="10"/>
        <v>COVID</v>
      </c>
      <c r="B84" s="71">
        <v>44696</v>
      </c>
      <c r="C84">
        <v>3023513</v>
      </c>
      <c r="D84" t="str">
        <f>VLOOKUP(C84,Schools!A:B,2,0)</f>
        <v>Menorah Primary School</v>
      </c>
      <c r="E84" t="str">
        <f>VLOOKUP(C84,Schools!$A:$Z,3,0)</f>
        <v>M</v>
      </c>
      <c r="F84" s="192">
        <v>543.75</v>
      </c>
      <c r="G84" s="190" t="s">
        <v>4667</v>
      </c>
      <c r="H84" t="s">
        <v>4674</v>
      </c>
      <c r="I84" t="str">
        <f t="shared" si="14"/>
        <v>10166/543965</v>
      </c>
      <c r="J84">
        <f>VLOOKUP(C84,Schools!$A:$Z,9,0)</f>
        <v>400007</v>
      </c>
      <c r="K84" s="70" t="s">
        <v>406</v>
      </c>
      <c r="L84" s="190" t="s">
        <v>4673</v>
      </c>
      <c r="M84" s="190" t="s">
        <v>1156</v>
      </c>
      <c r="N84" t="str">
        <f>VLOOKUP(C84,Schools!A:D,4,0)</f>
        <v>Primary</v>
      </c>
      <c r="O84">
        <f>VLOOKUP(N84,CCs!$A$2:$G$7,6,FALSE)</f>
        <v>10166</v>
      </c>
      <c r="P84">
        <f t="shared" si="17"/>
        <v>543965</v>
      </c>
      <c r="Q84" s="75">
        <f t="shared" si="22"/>
        <v>0</v>
      </c>
      <c r="R84" s="75">
        <f t="shared" si="21"/>
        <v>543.75</v>
      </c>
      <c r="S84" s="75">
        <f t="shared" si="21"/>
        <v>0</v>
      </c>
      <c r="T84" s="75">
        <f t="shared" si="21"/>
        <v>0</v>
      </c>
      <c r="U84" s="75">
        <f t="shared" si="21"/>
        <v>0</v>
      </c>
      <c r="V84" s="75">
        <f t="shared" si="21"/>
        <v>0</v>
      </c>
      <c r="W84" s="75">
        <f t="shared" si="21"/>
        <v>0</v>
      </c>
      <c r="X84" s="75">
        <f t="shared" si="21"/>
        <v>0</v>
      </c>
      <c r="Y84" s="75">
        <f t="shared" si="21"/>
        <v>0</v>
      </c>
      <c r="Z84" s="75">
        <f t="shared" si="21"/>
        <v>0</v>
      </c>
      <c r="AA84" s="75">
        <f t="shared" si="21"/>
        <v>0</v>
      </c>
      <c r="AB84" s="75">
        <f t="shared" si="21"/>
        <v>0</v>
      </c>
      <c r="AC84" s="48">
        <f t="shared" si="12"/>
        <v>543.75</v>
      </c>
      <c r="AD84" s="48">
        <f t="shared" si="13"/>
        <v>0</v>
      </c>
      <c r="AF84" s="60">
        <f>VLOOKUP(D84,Schools!$B$8:$F$143,5,FALSE)</f>
        <v>3023513</v>
      </c>
      <c r="AH84" s="314">
        <f t="shared" si="19"/>
        <v>543.75</v>
      </c>
      <c r="AI84" s="314">
        <f t="shared" si="20"/>
        <v>543.75</v>
      </c>
      <c r="AJ84" s="314">
        <f t="shared" ref="AJ84:AJ109" si="23">SUM(Q84:Y84)</f>
        <v>543.75</v>
      </c>
      <c r="AK84" s="314">
        <f t="shared" ref="AK84:AK109" si="24">SUM(Q84:AB84)</f>
        <v>543.75</v>
      </c>
      <c r="AL84"/>
      <c r="AM84"/>
      <c r="AN84"/>
      <c r="AO84"/>
      <c r="AP84"/>
      <c r="AQ84"/>
      <c r="AR84"/>
      <c r="AS84"/>
      <c r="AT84"/>
    </row>
    <row r="85" spans="1:46" x14ac:dyDescent="0.25">
      <c r="A85" t="str">
        <f t="shared" ref="A85:A148" si="25">$B$3</f>
        <v>COVID</v>
      </c>
      <c r="B85" s="71">
        <v>44696</v>
      </c>
      <c r="C85">
        <v>3023514</v>
      </c>
      <c r="D85" t="str">
        <f>VLOOKUP(C85,Schools!A:B,2,0)</f>
        <v>Annunciation Catholic Junior School</v>
      </c>
      <c r="E85" t="str">
        <f>VLOOKUP(C85,Schools!$A:$Z,3,0)</f>
        <v>M</v>
      </c>
      <c r="F85" s="192">
        <v>1885</v>
      </c>
      <c r="G85" s="190" t="s">
        <v>4667</v>
      </c>
      <c r="H85" t="s">
        <v>4674</v>
      </c>
      <c r="I85" t="str">
        <f t="shared" si="14"/>
        <v>10166/543965</v>
      </c>
      <c r="J85">
        <f>VLOOKUP(C85,Schools!$A:$Z,9,0)</f>
        <v>400107</v>
      </c>
      <c r="K85" s="70" t="s">
        <v>406</v>
      </c>
      <c r="L85" s="190" t="s">
        <v>4673</v>
      </c>
      <c r="M85" s="190" t="s">
        <v>1156</v>
      </c>
      <c r="N85" t="str">
        <f>VLOOKUP(C85,Schools!A:D,4,0)</f>
        <v>Primary</v>
      </c>
      <c r="O85">
        <f>VLOOKUP(N85,CCs!$A$2:$G$7,6,FALSE)</f>
        <v>10166</v>
      </c>
      <c r="P85">
        <f t="shared" si="17"/>
        <v>543965</v>
      </c>
      <c r="Q85" s="75">
        <f t="shared" si="22"/>
        <v>0</v>
      </c>
      <c r="R85" s="75">
        <f t="shared" si="21"/>
        <v>1885</v>
      </c>
      <c r="S85" s="75">
        <f t="shared" si="21"/>
        <v>0</v>
      </c>
      <c r="T85" s="75">
        <f t="shared" si="21"/>
        <v>0</v>
      </c>
      <c r="U85" s="75">
        <f t="shared" si="21"/>
        <v>0</v>
      </c>
      <c r="V85" s="75">
        <f t="shared" si="21"/>
        <v>0</v>
      </c>
      <c r="W85" s="75">
        <f t="shared" si="21"/>
        <v>0</v>
      </c>
      <c r="X85" s="75">
        <f t="shared" si="21"/>
        <v>0</v>
      </c>
      <c r="Y85" s="75">
        <f t="shared" si="21"/>
        <v>0</v>
      </c>
      <c r="Z85" s="75">
        <f t="shared" si="21"/>
        <v>0</v>
      </c>
      <c r="AA85" s="75">
        <f t="shared" si="21"/>
        <v>0</v>
      </c>
      <c r="AB85" s="75">
        <f t="shared" si="21"/>
        <v>0</v>
      </c>
      <c r="AC85" s="48">
        <f t="shared" ref="AC85:AC116" si="26">SUM(Q85:AB85)</f>
        <v>1885</v>
      </c>
      <c r="AD85" s="48">
        <f t="shared" ref="AD85:AD116" si="27">AC85-F85</f>
        <v>0</v>
      </c>
      <c r="AF85" s="60">
        <f>VLOOKUP(D85,Schools!$B$8:$F$143,5,FALSE)</f>
        <v>3023514</v>
      </c>
      <c r="AH85" s="314">
        <f t="shared" si="19"/>
        <v>1885</v>
      </c>
      <c r="AI85" s="314">
        <f t="shared" si="20"/>
        <v>1885</v>
      </c>
      <c r="AJ85" s="314">
        <f t="shared" si="23"/>
        <v>1885</v>
      </c>
      <c r="AK85" s="314">
        <f t="shared" si="24"/>
        <v>1885</v>
      </c>
      <c r="AL85"/>
      <c r="AM85"/>
      <c r="AN85"/>
      <c r="AO85"/>
      <c r="AP85"/>
      <c r="AQ85"/>
      <c r="AR85"/>
      <c r="AS85"/>
      <c r="AT85"/>
    </row>
    <row r="86" spans="1:46" x14ac:dyDescent="0.25">
      <c r="A86" t="str">
        <f t="shared" si="25"/>
        <v>COVID</v>
      </c>
      <c r="B86" s="71">
        <v>44696</v>
      </c>
      <c r="C86" s="190">
        <v>3023516</v>
      </c>
      <c r="D86" t="str">
        <f>VLOOKUP(C86,Schools!A:B,2,0)</f>
        <v>Hasmonean Primary School</v>
      </c>
      <c r="E86" t="str">
        <f>VLOOKUP(C86,Schools!$A:$Z,3,0)</f>
        <v>M</v>
      </c>
      <c r="F86" s="192">
        <v>906.25</v>
      </c>
      <c r="G86" s="190" t="s">
        <v>4667</v>
      </c>
      <c r="H86" t="s">
        <v>4674</v>
      </c>
      <c r="I86" t="str">
        <f t="shared" si="14"/>
        <v>10166/543965</v>
      </c>
      <c r="J86">
        <f>VLOOKUP(C86,Schools!$A:$Z,9,0)</f>
        <v>400108</v>
      </c>
      <c r="K86" s="70" t="s">
        <v>406</v>
      </c>
      <c r="L86" s="190" t="s">
        <v>4673</v>
      </c>
      <c r="M86" s="190" t="s">
        <v>1156</v>
      </c>
      <c r="N86" t="str">
        <f>VLOOKUP(C86,Schools!A:D,4,0)</f>
        <v>Primary</v>
      </c>
      <c r="O86">
        <f>VLOOKUP(N86,CCs!$A$2:$G$7,6,FALSE)</f>
        <v>10166</v>
      </c>
      <c r="P86">
        <f t="shared" si="17"/>
        <v>543965</v>
      </c>
      <c r="Q86" s="75">
        <f t="shared" si="22"/>
        <v>0</v>
      </c>
      <c r="R86" s="75">
        <f t="shared" si="21"/>
        <v>906.25</v>
      </c>
      <c r="S86" s="75">
        <f t="shared" si="21"/>
        <v>0</v>
      </c>
      <c r="T86" s="75">
        <f t="shared" si="21"/>
        <v>0</v>
      </c>
      <c r="U86" s="75">
        <f t="shared" si="21"/>
        <v>0</v>
      </c>
      <c r="V86" s="75">
        <f t="shared" si="21"/>
        <v>0</v>
      </c>
      <c r="W86" s="75">
        <f t="shared" si="21"/>
        <v>0</v>
      </c>
      <c r="X86" s="75">
        <f t="shared" si="21"/>
        <v>0</v>
      </c>
      <c r="Y86" s="75">
        <f t="shared" si="21"/>
        <v>0</v>
      </c>
      <c r="Z86" s="75">
        <f t="shared" si="21"/>
        <v>0</v>
      </c>
      <c r="AA86" s="75">
        <f t="shared" si="21"/>
        <v>0</v>
      </c>
      <c r="AB86" s="75">
        <f t="shared" si="21"/>
        <v>0</v>
      </c>
      <c r="AC86" s="48">
        <f t="shared" si="26"/>
        <v>906.25</v>
      </c>
      <c r="AD86" s="48">
        <f t="shared" si="27"/>
        <v>0</v>
      </c>
      <c r="AF86" s="60">
        <f>VLOOKUP(D86,Schools!$B$8:$F$143,5,FALSE)</f>
        <v>3023516</v>
      </c>
      <c r="AH86" s="314">
        <f t="shared" si="19"/>
        <v>906.25</v>
      </c>
      <c r="AI86" s="314">
        <f t="shared" si="20"/>
        <v>906.25</v>
      </c>
      <c r="AJ86" s="314">
        <f t="shared" si="23"/>
        <v>906.25</v>
      </c>
      <c r="AK86" s="314">
        <f t="shared" si="24"/>
        <v>906.25</v>
      </c>
      <c r="AL86"/>
      <c r="AM86"/>
      <c r="AN86"/>
      <c r="AO86"/>
      <c r="AP86"/>
      <c r="AQ86"/>
      <c r="AR86"/>
      <c r="AS86"/>
      <c r="AT86"/>
    </row>
    <row r="87" spans="1:46" x14ac:dyDescent="0.25">
      <c r="A87" t="str">
        <f t="shared" si="25"/>
        <v>COVID</v>
      </c>
      <c r="B87" s="71">
        <v>44696</v>
      </c>
      <c r="C87">
        <v>3023518</v>
      </c>
      <c r="D87" t="str">
        <f>VLOOKUP(C87,Schools!A:B,2,0)</f>
        <v>Woodcroft Primary School</v>
      </c>
      <c r="E87" t="str">
        <f>VLOOKUP(C87,Schools!$A:$Z,3,0)</f>
        <v>M</v>
      </c>
      <c r="F87" s="192">
        <v>5292.5</v>
      </c>
      <c r="G87" s="190" t="s">
        <v>4667</v>
      </c>
      <c r="H87" t="s">
        <v>4674</v>
      </c>
      <c r="I87" t="str">
        <f t="shared" si="14"/>
        <v>10166/543965</v>
      </c>
      <c r="J87">
        <f>VLOOKUP(C87,Schools!$A:$Z,9,0)</f>
        <v>400117</v>
      </c>
      <c r="K87" s="70" t="s">
        <v>406</v>
      </c>
      <c r="L87" s="190" t="s">
        <v>4673</v>
      </c>
      <c r="M87" s="190" t="s">
        <v>1156</v>
      </c>
      <c r="N87" t="str">
        <f>VLOOKUP(C87,Schools!A:D,4,0)</f>
        <v>Primary</v>
      </c>
      <c r="O87">
        <f>VLOOKUP(N87,CCs!$A$2:$G$7,6,FALSE)</f>
        <v>10166</v>
      </c>
      <c r="P87">
        <f t="shared" si="17"/>
        <v>543965</v>
      </c>
      <c r="Q87" s="75">
        <f t="shared" si="22"/>
        <v>0</v>
      </c>
      <c r="R87" s="75">
        <f t="shared" si="21"/>
        <v>5292.5</v>
      </c>
      <c r="S87" s="75">
        <f t="shared" si="21"/>
        <v>0</v>
      </c>
      <c r="T87" s="75">
        <f t="shared" si="21"/>
        <v>0</v>
      </c>
      <c r="U87" s="75">
        <f t="shared" si="21"/>
        <v>0</v>
      </c>
      <c r="V87" s="75">
        <f t="shared" si="21"/>
        <v>0</v>
      </c>
      <c r="W87" s="75">
        <f t="shared" si="21"/>
        <v>0</v>
      </c>
      <c r="X87" s="75">
        <f t="shared" si="21"/>
        <v>0</v>
      </c>
      <c r="Y87" s="75">
        <f t="shared" si="21"/>
        <v>0</v>
      </c>
      <c r="Z87" s="75">
        <f t="shared" si="21"/>
        <v>0</v>
      </c>
      <c r="AA87" s="75">
        <f t="shared" si="21"/>
        <v>0</v>
      </c>
      <c r="AB87" s="75">
        <f t="shared" si="21"/>
        <v>0</v>
      </c>
      <c r="AC87" s="48">
        <f t="shared" si="26"/>
        <v>5292.5</v>
      </c>
      <c r="AD87" s="48">
        <f t="shared" si="27"/>
        <v>0</v>
      </c>
      <c r="AF87" s="60">
        <f>VLOOKUP(D87,Schools!$B$8:$F$143,5,FALSE)</f>
        <v>3023518</v>
      </c>
      <c r="AH87" s="314">
        <f t="shared" si="19"/>
        <v>5292.5</v>
      </c>
      <c r="AI87" s="314">
        <f t="shared" si="20"/>
        <v>5292.5</v>
      </c>
      <c r="AJ87" s="314">
        <f t="shared" si="23"/>
        <v>5292.5</v>
      </c>
      <c r="AK87" s="314">
        <f t="shared" si="24"/>
        <v>5292.5</v>
      </c>
      <c r="AL87"/>
      <c r="AM87"/>
      <c r="AN87"/>
      <c r="AO87"/>
      <c r="AP87"/>
      <c r="AQ87"/>
      <c r="AR87"/>
      <c r="AS87"/>
      <c r="AT87"/>
    </row>
    <row r="88" spans="1:46" x14ac:dyDescent="0.25">
      <c r="A88" t="str">
        <f t="shared" si="25"/>
        <v>COVID</v>
      </c>
      <c r="B88" s="71">
        <v>44696</v>
      </c>
      <c r="C88">
        <v>3023520</v>
      </c>
      <c r="D88" t="str">
        <f>VLOOKUP(C88,Schools!A:B,2,0)</f>
        <v>Akiva School</v>
      </c>
      <c r="E88" t="str">
        <f>VLOOKUP(C88,Schools!$A:$Z,3,0)</f>
        <v>M</v>
      </c>
      <c r="F88" s="192">
        <v>500</v>
      </c>
      <c r="G88" s="190" t="s">
        <v>4667</v>
      </c>
      <c r="H88" t="s">
        <v>4674</v>
      </c>
      <c r="I88" t="str">
        <f t="shared" si="14"/>
        <v>10166/543965</v>
      </c>
      <c r="J88">
        <f>VLOOKUP(C88,Schools!$A:$Z,9,0)</f>
        <v>400125</v>
      </c>
      <c r="K88" s="70" t="s">
        <v>406</v>
      </c>
      <c r="L88" s="190" t="s">
        <v>4673</v>
      </c>
      <c r="M88" s="190" t="s">
        <v>1156</v>
      </c>
      <c r="N88" t="str">
        <f>VLOOKUP(C88,Schools!A:D,4,0)</f>
        <v>Primary</v>
      </c>
      <c r="O88">
        <f>VLOOKUP(N88,CCs!$A$2:$G$7,6,FALSE)</f>
        <v>10166</v>
      </c>
      <c r="P88">
        <f t="shared" si="17"/>
        <v>543965</v>
      </c>
      <c r="Q88" s="75">
        <f t="shared" si="22"/>
        <v>0</v>
      </c>
      <c r="R88" s="75">
        <f t="shared" si="21"/>
        <v>500</v>
      </c>
      <c r="S88" s="75">
        <f t="shared" si="21"/>
        <v>0</v>
      </c>
      <c r="T88" s="75">
        <f t="shared" si="21"/>
        <v>0</v>
      </c>
      <c r="U88" s="75">
        <f t="shared" si="21"/>
        <v>0</v>
      </c>
      <c r="V88" s="75">
        <f t="shared" si="21"/>
        <v>0</v>
      </c>
      <c r="W88" s="75">
        <f t="shared" si="21"/>
        <v>0</v>
      </c>
      <c r="X88" s="75">
        <f t="shared" si="21"/>
        <v>0</v>
      </c>
      <c r="Y88" s="75">
        <f t="shared" si="21"/>
        <v>0</v>
      </c>
      <c r="Z88" s="75">
        <f t="shared" si="21"/>
        <v>0</v>
      </c>
      <c r="AA88" s="75">
        <f t="shared" si="21"/>
        <v>0</v>
      </c>
      <c r="AB88" s="75">
        <f t="shared" si="21"/>
        <v>0</v>
      </c>
      <c r="AC88" s="48">
        <f t="shared" si="26"/>
        <v>500</v>
      </c>
      <c r="AD88" s="48">
        <f t="shared" si="27"/>
        <v>0</v>
      </c>
      <c r="AF88" s="60">
        <f>VLOOKUP(D88,Schools!$B$8:$F$143,5,FALSE)</f>
        <v>3023520</v>
      </c>
      <c r="AH88" s="314">
        <f t="shared" si="19"/>
        <v>500</v>
      </c>
      <c r="AI88" s="314">
        <f t="shared" si="20"/>
        <v>500</v>
      </c>
      <c r="AJ88" s="314">
        <f t="shared" si="23"/>
        <v>500</v>
      </c>
      <c r="AK88" s="314">
        <f t="shared" si="24"/>
        <v>500</v>
      </c>
      <c r="AL88"/>
      <c r="AM88"/>
      <c r="AN88"/>
      <c r="AO88"/>
      <c r="AP88"/>
      <c r="AQ88"/>
      <c r="AR88"/>
      <c r="AS88"/>
      <c r="AT88"/>
    </row>
    <row r="89" spans="1:46" x14ac:dyDescent="0.25">
      <c r="A89" t="str">
        <f t="shared" si="25"/>
        <v>COVID</v>
      </c>
      <c r="B89" s="71">
        <v>44696</v>
      </c>
      <c r="C89">
        <v>3023521</v>
      </c>
      <c r="D89" t="str">
        <f>VLOOKUP(C89,Schools!A:B,2,0)</f>
        <v>St Mary's &amp; St John's CE School</v>
      </c>
      <c r="E89" t="str">
        <f>VLOOKUP(C89,Schools!$A:$Z,3,0)</f>
        <v>M</v>
      </c>
      <c r="F89" s="192">
        <v>17291.25</v>
      </c>
      <c r="G89" s="190" t="s">
        <v>4667</v>
      </c>
      <c r="H89" t="s">
        <v>4674</v>
      </c>
      <c r="I89" t="str">
        <f t="shared" ref="I89:I109" si="28">O89&amp;"/"&amp;P89</f>
        <v>10694/543965</v>
      </c>
      <c r="J89">
        <f>VLOOKUP(C89,Schools!$A:$Z,9,0)</f>
        <v>400135</v>
      </c>
      <c r="K89" s="70" t="s">
        <v>406</v>
      </c>
      <c r="L89" s="190" t="s">
        <v>4673</v>
      </c>
      <c r="M89" s="190" t="s">
        <v>1156</v>
      </c>
      <c r="N89" t="str">
        <f>VLOOKUP(C89,Schools!A:D,4,0)</f>
        <v>All through</v>
      </c>
      <c r="O89">
        <f>VLOOKUP(N89,CCs!$A$2:$G$7,6,FALSE)</f>
        <v>10694</v>
      </c>
      <c r="P89">
        <f t="shared" si="17"/>
        <v>543965</v>
      </c>
      <c r="Q89" s="75">
        <f t="shared" si="22"/>
        <v>0</v>
      </c>
      <c r="R89" s="75">
        <f t="shared" si="21"/>
        <v>17291.25</v>
      </c>
      <c r="S89" s="75">
        <f t="shared" si="21"/>
        <v>0</v>
      </c>
      <c r="T89" s="75">
        <f t="shared" si="21"/>
        <v>0</v>
      </c>
      <c r="U89" s="75">
        <f t="shared" si="21"/>
        <v>0</v>
      </c>
      <c r="V89" s="75">
        <f t="shared" si="21"/>
        <v>0</v>
      </c>
      <c r="W89" s="75">
        <f t="shared" si="21"/>
        <v>0</v>
      </c>
      <c r="X89" s="75">
        <f t="shared" si="21"/>
        <v>0</v>
      </c>
      <c r="Y89" s="75">
        <f t="shared" si="21"/>
        <v>0</v>
      </c>
      <c r="Z89" s="75">
        <f t="shared" si="21"/>
        <v>0</v>
      </c>
      <c r="AA89" s="75">
        <f t="shared" si="21"/>
        <v>0</v>
      </c>
      <c r="AB89" s="75">
        <f t="shared" si="21"/>
        <v>0</v>
      </c>
      <c r="AC89" s="48">
        <f t="shared" si="26"/>
        <v>17291.25</v>
      </c>
      <c r="AD89" s="48">
        <f t="shared" si="27"/>
        <v>0</v>
      </c>
      <c r="AF89" s="60">
        <f>VLOOKUP(D89,Schools!$B$8:$F$143,5,FALSE)</f>
        <v>3023521</v>
      </c>
      <c r="AH89" s="314">
        <f t="shared" si="19"/>
        <v>17291.25</v>
      </c>
      <c r="AI89" s="314">
        <f t="shared" si="20"/>
        <v>17291.25</v>
      </c>
      <c r="AJ89" s="314">
        <f t="shared" si="23"/>
        <v>17291.25</v>
      </c>
      <c r="AK89" s="314">
        <f t="shared" si="24"/>
        <v>17291.25</v>
      </c>
      <c r="AL89"/>
      <c r="AM89"/>
      <c r="AN89"/>
      <c r="AO89"/>
      <c r="AP89"/>
      <c r="AQ89"/>
      <c r="AR89"/>
      <c r="AS89"/>
      <c r="AT89"/>
    </row>
    <row r="90" spans="1:46" x14ac:dyDescent="0.25">
      <c r="A90" t="str">
        <f t="shared" si="25"/>
        <v>COVID</v>
      </c>
      <c r="B90" s="71">
        <v>44696</v>
      </c>
      <c r="C90" s="190">
        <v>3023523</v>
      </c>
      <c r="D90" t="str">
        <f>VLOOKUP(C90,Schools!A:B,2,0)</f>
        <v>Martin Primary School</v>
      </c>
      <c r="E90" t="str">
        <f>VLOOKUP(C90,Schools!$A:$Z,3,0)</f>
        <v>M</v>
      </c>
      <c r="F90" s="192">
        <v>3915</v>
      </c>
      <c r="G90" s="190" t="s">
        <v>4667</v>
      </c>
      <c r="H90" t="s">
        <v>4674</v>
      </c>
      <c r="I90" t="str">
        <f t="shared" si="28"/>
        <v>10166/543965</v>
      </c>
      <c r="J90">
        <f>VLOOKUP(C90,Schools!$A:$Z,9,0)</f>
        <v>400130</v>
      </c>
      <c r="K90" s="70" t="s">
        <v>406</v>
      </c>
      <c r="L90" s="190" t="s">
        <v>4673</v>
      </c>
      <c r="M90" s="190" t="s">
        <v>1156</v>
      </c>
      <c r="N90" t="str">
        <f>VLOOKUP(C90,Schools!A:D,4,0)</f>
        <v>Primary</v>
      </c>
      <c r="O90">
        <f>VLOOKUP(N90,CCs!$A$2:$G$7,6,FALSE)</f>
        <v>10166</v>
      </c>
      <c r="P90">
        <f t="shared" si="17"/>
        <v>543965</v>
      </c>
      <c r="Q90" s="75">
        <f t="shared" si="22"/>
        <v>0</v>
      </c>
      <c r="R90" s="75">
        <f t="shared" si="21"/>
        <v>3915</v>
      </c>
      <c r="S90" s="75">
        <f t="shared" si="21"/>
        <v>0</v>
      </c>
      <c r="T90" s="75">
        <f t="shared" si="21"/>
        <v>0</v>
      </c>
      <c r="U90" s="75">
        <f t="shared" si="21"/>
        <v>0</v>
      </c>
      <c r="V90" s="75">
        <f t="shared" si="21"/>
        <v>0</v>
      </c>
      <c r="W90" s="75">
        <f t="shared" si="21"/>
        <v>0</v>
      </c>
      <c r="X90" s="75">
        <f t="shared" si="21"/>
        <v>0</v>
      </c>
      <c r="Y90" s="75">
        <f t="shared" si="21"/>
        <v>0</v>
      </c>
      <c r="Z90" s="75">
        <f t="shared" si="21"/>
        <v>0</v>
      </c>
      <c r="AA90" s="75">
        <f t="shared" si="21"/>
        <v>0</v>
      </c>
      <c r="AB90" s="75">
        <f t="shared" si="21"/>
        <v>0</v>
      </c>
      <c r="AC90" s="48">
        <f t="shared" si="26"/>
        <v>3915</v>
      </c>
      <c r="AD90" s="48">
        <f t="shared" si="27"/>
        <v>0</v>
      </c>
      <c r="AF90" s="60">
        <f>VLOOKUP(D90,Schools!$B$8:$F$143,5,FALSE)</f>
        <v>3023523</v>
      </c>
      <c r="AH90" s="314">
        <f t="shared" si="19"/>
        <v>3915</v>
      </c>
      <c r="AI90" s="314">
        <f t="shared" si="20"/>
        <v>3915</v>
      </c>
      <c r="AJ90" s="314">
        <f t="shared" si="23"/>
        <v>3915</v>
      </c>
      <c r="AK90" s="314">
        <f t="shared" si="24"/>
        <v>3915</v>
      </c>
      <c r="AL90"/>
      <c r="AM90"/>
      <c r="AN90"/>
      <c r="AO90"/>
      <c r="AP90"/>
      <c r="AQ90"/>
      <c r="AR90"/>
      <c r="AS90"/>
      <c r="AT90"/>
    </row>
    <row r="91" spans="1:46" x14ac:dyDescent="0.25">
      <c r="A91" t="str">
        <f t="shared" si="25"/>
        <v>COVID</v>
      </c>
      <c r="B91" s="71">
        <v>44696</v>
      </c>
      <c r="C91">
        <v>3023524</v>
      </c>
      <c r="D91" t="str">
        <f>VLOOKUP(C91,Schools!A:B,2,0)</f>
        <v>Beit Shvidler Primary School</v>
      </c>
      <c r="E91" t="str">
        <f>VLOOKUP(C91,Schools!$A:$Z,3,0)</f>
        <v>M</v>
      </c>
      <c r="F91" s="192">
        <v>500</v>
      </c>
      <c r="G91" s="190" t="s">
        <v>4667</v>
      </c>
      <c r="H91" t="s">
        <v>4674</v>
      </c>
      <c r="I91" t="str">
        <f t="shared" si="28"/>
        <v>10166/543965</v>
      </c>
      <c r="J91">
        <f>VLOOKUP(C91,Schools!$A:$Z,9,0)</f>
        <v>400150</v>
      </c>
      <c r="K91" s="70" t="s">
        <v>406</v>
      </c>
      <c r="L91" s="190" t="s">
        <v>4673</v>
      </c>
      <c r="M91" s="190" t="s">
        <v>1156</v>
      </c>
      <c r="N91" t="str">
        <f>VLOOKUP(C91,Schools!A:D,4,0)</f>
        <v>Primary</v>
      </c>
      <c r="O91">
        <f>VLOOKUP(N91,CCs!$A$2:$G$7,6,FALSE)</f>
        <v>10166</v>
      </c>
      <c r="P91">
        <f t="shared" si="17"/>
        <v>543965</v>
      </c>
      <c r="Q91" s="75">
        <f t="shared" si="22"/>
        <v>0</v>
      </c>
      <c r="R91" s="75">
        <f t="shared" si="21"/>
        <v>500</v>
      </c>
      <c r="S91" s="75">
        <f t="shared" si="21"/>
        <v>0</v>
      </c>
      <c r="T91" s="75">
        <f t="shared" si="21"/>
        <v>0</v>
      </c>
      <c r="U91" s="75">
        <f t="shared" si="21"/>
        <v>0</v>
      </c>
      <c r="V91" s="75">
        <f t="shared" si="21"/>
        <v>0</v>
      </c>
      <c r="W91" s="75">
        <f t="shared" si="21"/>
        <v>0</v>
      </c>
      <c r="X91" s="75">
        <f t="shared" si="21"/>
        <v>0</v>
      </c>
      <c r="Y91" s="75">
        <f t="shared" si="21"/>
        <v>0</v>
      </c>
      <c r="Z91" s="75">
        <f t="shared" si="21"/>
        <v>0</v>
      </c>
      <c r="AA91" s="75">
        <f t="shared" si="21"/>
        <v>0</v>
      </c>
      <c r="AB91" s="75">
        <f t="shared" si="21"/>
        <v>0</v>
      </c>
      <c r="AC91" s="48">
        <f t="shared" si="26"/>
        <v>500</v>
      </c>
      <c r="AD91" s="48">
        <f t="shared" si="27"/>
        <v>0</v>
      </c>
      <c r="AF91" s="60">
        <f>VLOOKUP(D91,Schools!$B$8:$F$143,5,FALSE)</f>
        <v>3023524</v>
      </c>
      <c r="AH91" s="314">
        <f t="shared" si="19"/>
        <v>500</v>
      </c>
      <c r="AI91" s="314">
        <f t="shared" si="20"/>
        <v>500</v>
      </c>
      <c r="AJ91" s="314">
        <f t="shared" si="23"/>
        <v>500</v>
      </c>
      <c r="AK91" s="314">
        <f t="shared" si="24"/>
        <v>500</v>
      </c>
      <c r="AL91"/>
      <c r="AM91"/>
      <c r="AN91"/>
      <c r="AO91"/>
      <c r="AP91"/>
      <c r="AQ91"/>
      <c r="AR91"/>
      <c r="AS91"/>
      <c r="AT91"/>
    </row>
    <row r="92" spans="1:46" x14ac:dyDescent="0.25">
      <c r="A92" t="str">
        <f t="shared" si="25"/>
        <v>COVID</v>
      </c>
      <c r="B92" s="71">
        <v>44696</v>
      </c>
      <c r="C92">
        <v>3024003</v>
      </c>
      <c r="D92" t="str">
        <f>VLOOKUP(C92,Schools!A:B,2,0)</f>
        <v>Friern Barnet School</v>
      </c>
      <c r="E92" t="str">
        <f>VLOOKUP(C92,Schools!$A:$Z,3,0)</f>
        <v>M</v>
      </c>
      <c r="F92" s="192">
        <v>11328.25</v>
      </c>
      <c r="G92" s="190" t="s">
        <v>4667</v>
      </c>
      <c r="H92" t="s">
        <v>4674</v>
      </c>
      <c r="I92" t="str">
        <f t="shared" si="28"/>
        <v>10167/543965</v>
      </c>
      <c r="J92">
        <f>VLOOKUP(C92,Schools!$A:$Z,9,0)</f>
        <v>400033</v>
      </c>
      <c r="K92" s="70" t="s">
        <v>406</v>
      </c>
      <c r="L92" s="190" t="s">
        <v>4673</v>
      </c>
      <c r="M92" s="190" t="s">
        <v>1156</v>
      </c>
      <c r="N92" t="str">
        <f>VLOOKUP(C92,Schools!A:D,4,0)</f>
        <v>Secondary</v>
      </c>
      <c r="O92">
        <f>VLOOKUP(N92,CCs!$A$2:$G$7,6,FALSE)</f>
        <v>10167</v>
      </c>
      <c r="P92">
        <f t="shared" si="17"/>
        <v>543965</v>
      </c>
      <c r="Q92" s="75">
        <f t="shared" si="22"/>
        <v>0</v>
      </c>
      <c r="R92" s="75">
        <f t="shared" si="21"/>
        <v>11328.25</v>
      </c>
      <c r="S92" s="75">
        <f t="shared" si="21"/>
        <v>0</v>
      </c>
      <c r="T92" s="75">
        <f t="shared" si="21"/>
        <v>0</v>
      </c>
      <c r="U92" s="75">
        <f t="shared" si="21"/>
        <v>0</v>
      </c>
      <c r="V92" s="75">
        <f t="shared" si="21"/>
        <v>0</v>
      </c>
      <c r="W92" s="75">
        <f t="shared" si="21"/>
        <v>0</v>
      </c>
      <c r="X92" s="75">
        <f t="shared" si="21"/>
        <v>0</v>
      </c>
      <c r="Y92" s="75">
        <f t="shared" si="21"/>
        <v>0</v>
      </c>
      <c r="Z92" s="75">
        <f t="shared" si="21"/>
        <v>0</v>
      </c>
      <c r="AA92" s="75">
        <f t="shared" si="21"/>
        <v>0</v>
      </c>
      <c r="AB92" s="75">
        <f t="shared" si="21"/>
        <v>0</v>
      </c>
      <c r="AC92" s="48">
        <f t="shared" si="26"/>
        <v>11328.25</v>
      </c>
      <c r="AD92" s="48">
        <f t="shared" si="27"/>
        <v>0</v>
      </c>
      <c r="AF92" s="60">
        <f>VLOOKUP(D92,Schools!$B$8:$F$143,5,FALSE)</f>
        <v>3024003</v>
      </c>
      <c r="AH92" s="314">
        <f t="shared" si="19"/>
        <v>11328.25</v>
      </c>
      <c r="AI92" s="314">
        <f t="shared" si="20"/>
        <v>11328.25</v>
      </c>
      <c r="AJ92" s="314">
        <f t="shared" si="23"/>
        <v>11328.25</v>
      </c>
      <c r="AK92" s="314">
        <f t="shared" si="24"/>
        <v>11328.25</v>
      </c>
      <c r="AL92"/>
      <c r="AM92"/>
      <c r="AN92"/>
      <c r="AO92"/>
      <c r="AP92"/>
      <c r="AQ92"/>
      <c r="AR92"/>
      <c r="AS92"/>
      <c r="AT92"/>
    </row>
    <row r="93" spans="1:46" x14ac:dyDescent="0.25">
      <c r="A93" t="str">
        <f t="shared" si="25"/>
        <v>COVID</v>
      </c>
      <c r="B93" s="71">
        <v>44696</v>
      </c>
      <c r="C93">
        <v>3024004</v>
      </c>
      <c r="D93" t="str">
        <f>VLOOKUP(C93,Schools!A:B,2,0)</f>
        <v>Menorah High School (Girls)</v>
      </c>
      <c r="E93" t="str">
        <f>VLOOKUP(C93,Schools!$A:$Z,3,0)</f>
        <v>M</v>
      </c>
      <c r="F93" s="192">
        <v>1500</v>
      </c>
      <c r="G93" s="190" t="s">
        <v>4667</v>
      </c>
      <c r="H93" t="s">
        <v>4674</v>
      </c>
      <c r="I93" t="str">
        <f t="shared" si="28"/>
        <v>10167/543965</v>
      </c>
      <c r="J93">
        <f>VLOOKUP(C93,Schools!$A:$Z,9,0)</f>
        <v>107953</v>
      </c>
      <c r="K93" s="70" t="s">
        <v>406</v>
      </c>
      <c r="L93" s="190" t="s">
        <v>4673</v>
      </c>
      <c r="M93" s="190" t="s">
        <v>1156</v>
      </c>
      <c r="N93" t="str">
        <f>VLOOKUP(C93,Schools!A:D,4,0)</f>
        <v>Secondary</v>
      </c>
      <c r="O93">
        <f>VLOOKUP(N93,CCs!$A$2:$G$7,6,FALSE)</f>
        <v>10167</v>
      </c>
      <c r="P93">
        <f t="shared" si="17"/>
        <v>543965</v>
      </c>
      <c r="Q93" s="75">
        <f t="shared" si="22"/>
        <v>0</v>
      </c>
      <c r="R93" s="75">
        <f t="shared" si="21"/>
        <v>1500</v>
      </c>
      <c r="S93" s="75">
        <f t="shared" si="21"/>
        <v>0</v>
      </c>
      <c r="T93" s="75">
        <f t="shared" si="21"/>
        <v>0</v>
      </c>
      <c r="U93" s="75">
        <f t="shared" si="21"/>
        <v>0</v>
      </c>
      <c r="V93" s="75">
        <f t="shared" si="21"/>
        <v>0</v>
      </c>
      <c r="W93" s="75">
        <f t="shared" si="21"/>
        <v>0</v>
      </c>
      <c r="X93" s="75">
        <f t="shared" si="21"/>
        <v>0</v>
      </c>
      <c r="Y93" s="75">
        <f t="shared" si="21"/>
        <v>0</v>
      </c>
      <c r="Z93" s="75">
        <f t="shared" si="21"/>
        <v>0</v>
      </c>
      <c r="AA93" s="75">
        <f t="shared" si="21"/>
        <v>0</v>
      </c>
      <c r="AB93" s="75">
        <f t="shared" si="21"/>
        <v>0</v>
      </c>
      <c r="AC93" s="48">
        <f t="shared" si="26"/>
        <v>1500</v>
      </c>
      <c r="AD93" s="48">
        <f t="shared" si="27"/>
        <v>0</v>
      </c>
      <c r="AF93" s="60">
        <f>VLOOKUP(D93,Schools!$B$8:$F$143,5,FALSE)</f>
        <v>3024004</v>
      </c>
      <c r="AH93" s="314">
        <f t="shared" si="19"/>
        <v>1500</v>
      </c>
      <c r="AI93" s="314">
        <f t="shared" si="20"/>
        <v>1500</v>
      </c>
      <c r="AJ93" s="314">
        <f t="shared" si="23"/>
        <v>1500</v>
      </c>
      <c r="AK93" s="314">
        <f t="shared" si="24"/>
        <v>1500</v>
      </c>
      <c r="AL93"/>
      <c r="AM93"/>
      <c r="AN93"/>
      <c r="AO93"/>
      <c r="AP93"/>
      <c r="AQ93"/>
      <c r="AR93"/>
      <c r="AS93"/>
      <c r="AT93"/>
    </row>
    <row r="94" spans="1:46" x14ac:dyDescent="0.25">
      <c r="A94" t="str">
        <f t="shared" si="25"/>
        <v>COVID</v>
      </c>
      <c r="B94" s="71">
        <v>44696</v>
      </c>
      <c r="C94" s="190">
        <v>3025201</v>
      </c>
      <c r="D94" t="str">
        <f>VLOOKUP(C94,Schools!A:B,2,0)</f>
        <v>Osidge Primary School</v>
      </c>
      <c r="E94" t="str">
        <f>VLOOKUP(C94,Schools!$A:$Z,3,0)</f>
        <v>M</v>
      </c>
      <c r="F94" s="192">
        <v>2863.75</v>
      </c>
      <c r="G94" s="190" t="s">
        <v>4667</v>
      </c>
      <c r="H94" t="s">
        <v>4674</v>
      </c>
      <c r="I94" t="str">
        <f t="shared" si="28"/>
        <v>10166/543965</v>
      </c>
      <c r="J94">
        <f>VLOOKUP(C94,Schools!$A:$Z,9,0)</f>
        <v>400021</v>
      </c>
      <c r="K94" s="70" t="s">
        <v>406</v>
      </c>
      <c r="L94" s="190" t="s">
        <v>4673</v>
      </c>
      <c r="M94" s="190" t="s">
        <v>1156</v>
      </c>
      <c r="N94" t="str">
        <f>VLOOKUP(C94,Schools!A:D,4,0)</f>
        <v>Primary</v>
      </c>
      <c r="O94">
        <f>VLOOKUP(N94,CCs!$A$2:$G$7,6,FALSE)</f>
        <v>10166</v>
      </c>
      <c r="P94">
        <f t="shared" si="17"/>
        <v>543965</v>
      </c>
      <c r="Q94" s="75">
        <f t="shared" si="22"/>
        <v>0</v>
      </c>
      <c r="R94" s="75">
        <f t="shared" si="21"/>
        <v>2863.75</v>
      </c>
      <c r="S94" s="75">
        <f t="shared" si="21"/>
        <v>0</v>
      </c>
      <c r="T94" s="75">
        <f t="shared" si="21"/>
        <v>0</v>
      </c>
      <c r="U94" s="75">
        <f t="shared" si="21"/>
        <v>0</v>
      </c>
      <c r="V94" s="75">
        <f t="shared" si="21"/>
        <v>0</v>
      </c>
      <c r="W94" s="75">
        <f t="shared" si="21"/>
        <v>0</v>
      </c>
      <c r="X94" s="75">
        <f t="shared" si="21"/>
        <v>0</v>
      </c>
      <c r="Y94" s="75">
        <f t="shared" si="21"/>
        <v>0</v>
      </c>
      <c r="Z94" s="75">
        <f t="shared" si="21"/>
        <v>0</v>
      </c>
      <c r="AA94" s="75">
        <f t="shared" si="21"/>
        <v>0</v>
      </c>
      <c r="AB94" s="75">
        <f t="shared" si="21"/>
        <v>0</v>
      </c>
      <c r="AC94" s="48">
        <f t="shared" si="26"/>
        <v>2863.75</v>
      </c>
      <c r="AD94" s="48">
        <f t="shared" si="27"/>
        <v>0</v>
      </c>
      <c r="AF94" s="60">
        <f>VLOOKUP(D94,Schools!$B$8:$F$143,5,FALSE)</f>
        <v>3025201</v>
      </c>
      <c r="AH94" s="314">
        <f t="shared" si="19"/>
        <v>2863.75</v>
      </c>
      <c r="AI94" s="314">
        <f t="shared" si="20"/>
        <v>2863.75</v>
      </c>
      <c r="AJ94" s="314">
        <f t="shared" si="23"/>
        <v>2863.75</v>
      </c>
      <c r="AK94" s="314">
        <f t="shared" si="24"/>
        <v>2863.75</v>
      </c>
      <c r="AL94"/>
      <c r="AM94"/>
      <c r="AN94"/>
      <c r="AO94"/>
      <c r="AP94"/>
      <c r="AQ94"/>
      <c r="AR94"/>
      <c r="AS94"/>
      <c r="AT94"/>
    </row>
    <row r="95" spans="1:46" x14ac:dyDescent="0.25">
      <c r="A95" t="str">
        <f t="shared" si="25"/>
        <v>COVID</v>
      </c>
      <c r="B95" s="71">
        <v>44696</v>
      </c>
      <c r="C95">
        <v>3025404</v>
      </c>
      <c r="D95" t="str">
        <f>VLOOKUP(C95,Schools!A:B,2,0)</f>
        <v>St Michaels Catholic Grammar School</v>
      </c>
      <c r="E95" t="str">
        <f>VLOOKUP(C95,Schools!$A:$Z,3,0)</f>
        <v>M</v>
      </c>
      <c r="F95" s="192">
        <v>1595</v>
      </c>
      <c r="G95" s="190" t="s">
        <v>4667</v>
      </c>
      <c r="H95" t="s">
        <v>4674</v>
      </c>
      <c r="I95" t="str">
        <f t="shared" si="28"/>
        <v>10167/543965</v>
      </c>
      <c r="J95">
        <f>VLOOKUP(C95,Schools!$A:$Z,9,0)</f>
        <v>400029</v>
      </c>
      <c r="K95" s="70" t="s">
        <v>406</v>
      </c>
      <c r="L95" s="190" t="s">
        <v>4673</v>
      </c>
      <c r="M95" s="190" t="s">
        <v>1156</v>
      </c>
      <c r="N95" t="str">
        <f>VLOOKUP(C95,Schools!A:D,4,0)</f>
        <v>Secondary</v>
      </c>
      <c r="O95">
        <f>VLOOKUP(N95,CCs!$A$2:$G$7,6,FALSE)</f>
        <v>10167</v>
      </c>
      <c r="P95">
        <f t="shared" si="17"/>
        <v>543965</v>
      </c>
      <c r="Q95" s="75">
        <f t="shared" si="22"/>
        <v>0</v>
      </c>
      <c r="R95" s="75">
        <f t="shared" si="21"/>
        <v>1595</v>
      </c>
      <c r="S95" s="75">
        <f t="shared" si="21"/>
        <v>0</v>
      </c>
      <c r="T95" s="75">
        <f t="shared" si="21"/>
        <v>0</v>
      </c>
      <c r="U95" s="75">
        <f t="shared" si="21"/>
        <v>0</v>
      </c>
      <c r="V95" s="75">
        <f t="shared" si="21"/>
        <v>0</v>
      </c>
      <c r="W95" s="75">
        <f t="shared" si="21"/>
        <v>0</v>
      </c>
      <c r="X95" s="75">
        <f t="shared" si="21"/>
        <v>0</v>
      </c>
      <c r="Y95" s="75">
        <f t="shared" si="21"/>
        <v>0</v>
      </c>
      <c r="Z95" s="75">
        <f t="shared" si="21"/>
        <v>0</v>
      </c>
      <c r="AA95" s="75">
        <f t="shared" si="21"/>
        <v>0</v>
      </c>
      <c r="AB95" s="75">
        <f t="shared" si="21"/>
        <v>0</v>
      </c>
      <c r="AC95" s="48">
        <f t="shared" si="26"/>
        <v>1595</v>
      </c>
      <c r="AD95" s="48">
        <f t="shared" si="27"/>
        <v>0</v>
      </c>
      <c r="AF95" s="60">
        <f>VLOOKUP(D95,Schools!$B$8:$F$143,5,FALSE)</f>
        <v>3025404</v>
      </c>
      <c r="AH95" s="314">
        <f t="shared" si="19"/>
        <v>1595</v>
      </c>
      <c r="AI95" s="314">
        <f t="shared" si="20"/>
        <v>1595</v>
      </c>
      <c r="AJ95" s="314">
        <f t="shared" si="23"/>
        <v>1595</v>
      </c>
      <c r="AK95" s="314">
        <f t="shared" si="24"/>
        <v>1595</v>
      </c>
      <c r="AL95"/>
      <c r="AM95"/>
      <c r="AN95"/>
      <c r="AO95"/>
      <c r="AP95"/>
      <c r="AQ95"/>
      <c r="AR95"/>
      <c r="AS95"/>
      <c r="AT95"/>
    </row>
    <row r="96" spans="1:46" x14ac:dyDescent="0.25">
      <c r="A96" t="str">
        <f t="shared" si="25"/>
        <v>COVID</v>
      </c>
      <c r="B96" s="71">
        <v>44696</v>
      </c>
      <c r="C96">
        <v>3025405</v>
      </c>
      <c r="D96" t="str">
        <f>VLOOKUP(C96,Schools!A:B,2,0)</f>
        <v>Finchley Catholic High School</v>
      </c>
      <c r="E96" t="str">
        <f>VLOOKUP(C96,Schools!$A:$Z,3,0)</f>
        <v>M</v>
      </c>
      <c r="F96" s="192">
        <v>4386.25</v>
      </c>
      <c r="G96" s="190" t="s">
        <v>4667</v>
      </c>
      <c r="H96" t="s">
        <v>4674</v>
      </c>
      <c r="I96" t="str">
        <f t="shared" si="28"/>
        <v>10167/543965</v>
      </c>
      <c r="J96">
        <f>VLOOKUP(C96,Schools!$A:$Z,9,0)</f>
        <v>400041</v>
      </c>
      <c r="K96" s="70" t="s">
        <v>406</v>
      </c>
      <c r="L96" s="190" t="s">
        <v>4673</v>
      </c>
      <c r="M96" s="190" t="s">
        <v>1156</v>
      </c>
      <c r="N96" t="str">
        <f>VLOOKUP(C96,Schools!A:D,4,0)</f>
        <v>Secondary</v>
      </c>
      <c r="O96">
        <f>VLOOKUP(N96,CCs!$A$2:$G$7,6,FALSE)</f>
        <v>10167</v>
      </c>
      <c r="P96">
        <f t="shared" si="17"/>
        <v>543965</v>
      </c>
      <c r="Q96" s="75">
        <f t="shared" si="22"/>
        <v>0</v>
      </c>
      <c r="R96" s="75">
        <f t="shared" si="21"/>
        <v>4386.25</v>
      </c>
      <c r="S96" s="75">
        <f t="shared" si="21"/>
        <v>0</v>
      </c>
      <c r="T96" s="75">
        <f t="shared" si="21"/>
        <v>0</v>
      </c>
      <c r="U96" s="75">
        <f t="shared" si="21"/>
        <v>0</v>
      </c>
      <c r="V96" s="75">
        <f t="shared" si="21"/>
        <v>0</v>
      </c>
      <c r="W96" s="75">
        <f t="shared" si="21"/>
        <v>0</v>
      </c>
      <c r="X96" s="75">
        <f t="shared" si="21"/>
        <v>0</v>
      </c>
      <c r="Y96" s="75">
        <f t="shared" si="21"/>
        <v>0</v>
      </c>
      <c r="Z96" s="75">
        <f t="shared" si="21"/>
        <v>0</v>
      </c>
      <c r="AA96" s="75">
        <f t="shared" si="21"/>
        <v>0</v>
      </c>
      <c r="AB96" s="75">
        <f t="shared" si="21"/>
        <v>0</v>
      </c>
      <c r="AC96" s="48">
        <f t="shared" si="26"/>
        <v>4386.25</v>
      </c>
      <c r="AD96" s="48">
        <f t="shared" si="27"/>
        <v>0</v>
      </c>
      <c r="AF96" s="60">
        <f>VLOOKUP(D96,Schools!$B$8:$F$143,5,FALSE)</f>
        <v>3025405</v>
      </c>
      <c r="AH96" s="314">
        <f t="shared" si="19"/>
        <v>4386.25</v>
      </c>
      <c r="AI96" s="314">
        <f t="shared" si="20"/>
        <v>4386.25</v>
      </c>
      <c r="AJ96" s="314">
        <f t="shared" si="23"/>
        <v>4386.25</v>
      </c>
      <c r="AK96" s="314">
        <f t="shared" si="24"/>
        <v>4386.25</v>
      </c>
      <c r="AL96"/>
      <c r="AM96"/>
      <c r="AN96"/>
      <c r="AO96"/>
      <c r="AP96"/>
      <c r="AQ96"/>
      <c r="AR96"/>
      <c r="AS96"/>
      <c r="AT96"/>
    </row>
    <row r="97" spans="1:46" x14ac:dyDescent="0.25">
      <c r="A97" t="str">
        <f t="shared" si="25"/>
        <v>COVID</v>
      </c>
      <c r="B97" s="71">
        <v>44696</v>
      </c>
      <c r="C97">
        <v>3025407</v>
      </c>
      <c r="D97" t="str">
        <f>VLOOKUP(C97,Schools!A:B,2,0)</f>
        <v>St. James' Catholic High School</v>
      </c>
      <c r="E97" t="str">
        <f>VLOOKUP(C97,Schools!$A:$Z,3,0)</f>
        <v>M</v>
      </c>
      <c r="F97" s="192">
        <v>9316.25</v>
      </c>
      <c r="G97" s="190" t="s">
        <v>4667</v>
      </c>
      <c r="H97" t="s">
        <v>4674</v>
      </c>
      <c r="I97" t="str">
        <f t="shared" si="28"/>
        <v>10167/543965</v>
      </c>
      <c r="J97">
        <f>VLOOKUP(C97,Schools!$A:$Z,9,0)</f>
        <v>400013</v>
      </c>
      <c r="K97" s="70" t="s">
        <v>406</v>
      </c>
      <c r="L97" s="190" t="s">
        <v>4673</v>
      </c>
      <c r="M97" s="190" t="s">
        <v>1156</v>
      </c>
      <c r="N97" t="str">
        <f>VLOOKUP(C97,Schools!A:D,4,0)</f>
        <v>Secondary</v>
      </c>
      <c r="O97">
        <f>VLOOKUP(N97,CCs!$A$2:$G$7,6,FALSE)</f>
        <v>10167</v>
      </c>
      <c r="P97">
        <f t="shared" si="17"/>
        <v>543965</v>
      </c>
      <c r="Q97" s="75">
        <f t="shared" si="22"/>
        <v>0</v>
      </c>
      <c r="R97" s="75">
        <f t="shared" si="21"/>
        <v>9316.25</v>
      </c>
      <c r="S97" s="75">
        <f t="shared" si="21"/>
        <v>0</v>
      </c>
      <c r="T97" s="75">
        <f t="shared" si="21"/>
        <v>0</v>
      </c>
      <c r="U97" s="75">
        <f t="shared" si="21"/>
        <v>0</v>
      </c>
      <c r="V97" s="75">
        <f t="shared" si="21"/>
        <v>0</v>
      </c>
      <c r="W97" s="75">
        <f t="shared" si="21"/>
        <v>0</v>
      </c>
      <c r="X97" s="75">
        <f t="shared" si="21"/>
        <v>0</v>
      </c>
      <c r="Y97" s="75">
        <f t="shared" si="21"/>
        <v>0</v>
      </c>
      <c r="Z97" s="75">
        <f t="shared" si="21"/>
        <v>0</v>
      </c>
      <c r="AA97" s="75">
        <f t="shared" si="21"/>
        <v>0</v>
      </c>
      <c r="AB97" s="75">
        <f t="shared" si="21"/>
        <v>0</v>
      </c>
      <c r="AC97" s="48">
        <f t="shared" si="26"/>
        <v>9316.25</v>
      </c>
      <c r="AD97" s="48">
        <f t="shared" si="27"/>
        <v>0</v>
      </c>
      <c r="AF97" s="60">
        <f>VLOOKUP(D97,Schools!$B$8:$F$143,5,FALSE)</f>
        <v>3025407</v>
      </c>
      <c r="AH97" s="314">
        <f t="shared" si="19"/>
        <v>9316.25</v>
      </c>
      <c r="AI97" s="314">
        <f t="shared" si="20"/>
        <v>9316.25</v>
      </c>
      <c r="AJ97" s="314">
        <f t="shared" si="23"/>
        <v>9316.25</v>
      </c>
      <c r="AK97" s="314">
        <f t="shared" si="24"/>
        <v>9316.25</v>
      </c>
      <c r="AL97"/>
      <c r="AM97"/>
      <c r="AN97"/>
      <c r="AO97"/>
      <c r="AP97"/>
      <c r="AQ97"/>
      <c r="AR97"/>
      <c r="AS97"/>
      <c r="AT97"/>
    </row>
    <row r="98" spans="1:46" x14ac:dyDescent="0.25">
      <c r="A98" t="str">
        <f t="shared" si="25"/>
        <v>COVID</v>
      </c>
      <c r="B98" s="71">
        <v>44696</v>
      </c>
      <c r="C98" s="190">
        <v>3025427</v>
      </c>
      <c r="D98" t="str">
        <f>VLOOKUP(C98,Schools!A:B,2,0)</f>
        <v>JCoSS</v>
      </c>
      <c r="E98" t="str">
        <f>VLOOKUP(C98,Schools!$A:$Z,3,0)</f>
        <v>M</v>
      </c>
      <c r="F98" s="192">
        <v>2481.5</v>
      </c>
      <c r="G98" s="190" t="s">
        <v>4667</v>
      </c>
      <c r="H98" t="s">
        <v>4674</v>
      </c>
      <c r="I98" t="str">
        <f t="shared" si="28"/>
        <v>10167/543965</v>
      </c>
      <c r="J98">
        <f>VLOOKUP(C98,Schools!$A:$Z,9,0)</f>
        <v>400140</v>
      </c>
      <c r="K98" s="70" t="s">
        <v>406</v>
      </c>
      <c r="L98" s="190" t="s">
        <v>4673</v>
      </c>
      <c r="M98" s="190" t="s">
        <v>1156</v>
      </c>
      <c r="N98" t="str">
        <f>VLOOKUP(C98,Schools!A:D,4,0)</f>
        <v>Secondary</v>
      </c>
      <c r="O98">
        <f>VLOOKUP(N98,CCs!$A$2:$G$7,6,FALSE)</f>
        <v>10167</v>
      </c>
      <c r="P98">
        <f t="shared" si="17"/>
        <v>543965</v>
      </c>
      <c r="Q98" s="75">
        <f t="shared" si="22"/>
        <v>0</v>
      </c>
      <c r="R98" s="75">
        <f t="shared" si="21"/>
        <v>2481.5</v>
      </c>
      <c r="S98" s="75">
        <f t="shared" si="21"/>
        <v>0</v>
      </c>
      <c r="T98" s="75">
        <f t="shared" si="21"/>
        <v>0</v>
      </c>
      <c r="U98" s="75">
        <f t="shared" si="21"/>
        <v>0</v>
      </c>
      <c r="V98" s="75">
        <f t="shared" si="21"/>
        <v>0</v>
      </c>
      <c r="W98" s="75">
        <f t="shared" si="21"/>
        <v>0</v>
      </c>
      <c r="X98" s="75">
        <f t="shared" si="21"/>
        <v>0</v>
      </c>
      <c r="Y98" s="75">
        <f t="shared" si="21"/>
        <v>0</v>
      </c>
      <c r="Z98" s="75">
        <f t="shared" si="21"/>
        <v>0</v>
      </c>
      <c r="AA98" s="75">
        <f t="shared" si="21"/>
        <v>0</v>
      </c>
      <c r="AB98" s="75">
        <f t="shared" si="21"/>
        <v>0</v>
      </c>
      <c r="AC98" s="48">
        <f t="shared" si="26"/>
        <v>2481.5</v>
      </c>
      <c r="AD98" s="48">
        <f t="shared" si="27"/>
        <v>0</v>
      </c>
      <c r="AF98" s="60">
        <f>VLOOKUP(D98,Schools!$B$8:$F$143,5,FALSE)</f>
        <v>3025427</v>
      </c>
      <c r="AH98" s="314">
        <f t="shared" si="19"/>
        <v>2481.5</v>
      </c>
      <c r="AI98" s="314">
        <f t="shared" si="20"/>
        <v>2481.5</v>
      </c>
      <c r="AJ98" s="314">
        <f t="shared" si="23"/>
        <v>2481.5</v>
      </c>
      <c r="AK98" s="314">
        <f t="shared" si="24"/>
        <v>2481.5</v>
      </c>
      <c r="AL98"/>
      <c r="AM98"/>
      <c r="AN98"/>
      <c r="AO98"/>
      <c r="AP98"/>
      <c r="AQ98"/>
      <c r="AR98"/>
      <c r="AS98"/>
      <c r="AT98"/>
    </row>
    <row r="99" spans="1:46" x14ac:dyDescent="0.25">
      <c r="A99" t="str">
        <f t="shared" si="25"/>
        <v>COVID</v>
      </c>
      <c r="B99" s="71">
        <v>44696</v>
      </c>
      <c r="C99">
        <v>3025948</v>
      </c>
      <c r="D99" t="str">
        <f>VLOOKUP(C99,Schools!A:B,2,0)</f>
        <v>Mathilda Marks-Kennedy School</v>
      </c>
      <c r="E99" t="str">
        <f>VLOOKUP(C99,Schools!$A:$Z,3,0)</f>
        <v>M</v>
      </c>
      <c r="F99" s="192">
        <v>500</v>
      </c>
      <c r="G99" s="190" t="s">
        <v>4667</v>
      </c>
      <c r="H99" t="s">
        <v>4674</v>
      </c>
      <c r="I99" t="str">
        <f t="shared" si="28"/>
        <v>10166/543965</v>
      </c>
      <c r="J99">
        <f>VLOOKUP(C99,Schools!$A:$Z,9,0)</f>
        <v>400112</v>
      </c>
      <c r="K99" s="70" t="s">
        <v>406</v>
      </c>
      <c r="L99" s="190" t="s">
        <v>4673</v>
      </c>
      <c r="M99" s="190" t="s">
        <v>1156</v>
      </c>
      <c r="N99" t="str">
        <f>VLOOKUP(C99,Schools!A:D,4,0)</f>
        <v>Primary</v>
      </c>
      <c r="O99">
        <f>VLOOKUP(N99,CCs!$A$2:$G$7,6,FALSE)</f>
        <v>10166</v>
      </c>
      <c r="P99">
        <f t="shared" si="17"/>
        <v>543965</v>
      </c>
      <c r="Q99" s="75">
        <f t="shared" si="22"/>
        <v>0</v>
      </c>
      <c r="R99" s="75">
        <f t="shared" si="21"/>
        <v>500</v>
      </c>
      <c r="S99" s="75">
        <f t="shared" si="21"/>
        <v>0</v>
      </c>
      <c r="T99" s="75">
        <f t="shared" si="21"/>
        <v>0</v>
      </c>
      <c r="U99" s="75">
        <f t="shared" si="21"/>
        <v>0</v>
      </c>
      <c r="V99" s="75">
        <f t="shared" si="21"/>
        <v>0</v>
      </c>
      <c r="W99" s="75">
        <f t="shared" si="21"/>
        <v>0</v>
      </c>
      <c r="X99" s="75">
        <f t="shared" si="21"/>
        <v>0</v>
      </c>
      <c r="Y99" s="75">
        <f t="shared" si="21"/>
        <v>0</v>
      </c>
      <c r="Z99" s="75">
        <f t="shared" si="21"/>
        <v>0</v>
      </c>
      <c r="AA99" s="75">
        <f t="shared" si="21"/>
        <v>0</v>
      </c>
      <c r="AB99" s="75">
        <f t="shared" si="21"/>
        <v>0</v>
      </c>
      <c r="AC99" s="48">
        <f t="shared" si="26"/>
        <v>500</v>
      </c>
      <c r="AD99" s="48">
        <f t="shared" si="27"/>
        <v>0</v>
      </c>
      <c r="AF99" s="60">
        <f>VLOOKUP(D99,Schools!$B$8:$F$143,5,FALSE)</f>
        <v>3025948</v>
      </c>
      <c r="AH99" s="314">
        <f t="shared" si="19"/>
        <v>500</v>
      </c>
      <c r="AI99" s="314">
        <f t="shared" si="20"/>
        <v>500</v>
      </c>
      <c r="AJ99" s="314">
        <f t="shared" si="23"/>
        <v>500</v>
      </c>
      <c r="AK99" s="314">
        <f t="shared" si="24"/>
        <v>500</v>
      </c>
      <c r="AL99"/>
      <c r="AM99"/>
      <c r="AN99"/>
      <c r="AO99"/>
      <c r="AP99"/>
      <c r="AQ99"/>
      <c r="AR99"/>
      <c r="AS99"/>
      <c r="AT99"/>
    </row>
    <row r="100" spans="1:46" x14ac:dyDescent="0.25">
      <c r="A100" t="str">
        <f t="shared" si="25"/>
        <v>COVID</v>
      </c>
      <c r="B100" s="71">
        <v>44696</v>
      </c>
      <c r="C100">
        <v>3025949</v>
      </c>
      <c r="D100" t="str">
        <f>VLOOKUP(C100,Schools!A:B,2,0)</f>
        <v>Menorah Foundation School</v>
      </c>
      <c r="E100" t="str">
        <f>VLOOKUP(C100,Schools!$A:$Z,3,0)</f>
        <v>M</v>
      </c>
      <c r="F100" s="192">
        <v>500</v>
      </c>
      <c r="G100" s="190" t="s">
        <v>4667</v>
      </c>
      <c r="H100" t="s">
        <v>4674</v>
      </c>
      <c r="I100" t="str">
        <f t="shared" si="28"/>
        <v>10166/543965</v>
      </c>
      <c r="J100">
        <f>VLOOKUP(C100,Schools!$A:$Z,9,0)</f>
        <v>400110</v>
      </c>
      <c r="K100" s="70" t="s">
        <v>406</v>
      </c>
      <c r="L100" s="190" t="s">
        <v>4673</v>
      </c>
      <c r="M100" s="190" t="s">
        <v>1156</v>
      </c>
      <c r="N100" t="str">
        <f>VLOOKUP(C100,Schools!A:D,4,0)</f>
        <v>Primary</v>
      </c>
      <c r="O100">
        <f>VLOOKUP(N100,CCs!$A$2:$G$7,6,FALSE)</f>
        <v>10166</v>
      </c>
      <c r="P100">
        <f t="shared" si="17"/>
        <v>543965</v>
      </c>
      <c r="Q100" s="75">
        <f t="shared" si="22"/>
        <v>0</v>
      </c>
      <c r="R100" s="75">
        <f t="shared" si="21"/>
        <v>500</v>
      </c>
      <c r="S100" s="75">
        <f t="shared" si="21"/>
        <v>0</v>
      </c>
      <c r="T100" s="75">
        <f t="shared" si="21"/>
        <v>0</v>
      </c>
      <c r="U100" s="75">
        <f t="shared" si="21"/>
        <v>0</v>
      </c>
      <c r="V100" s="75">
        <f t="shared" ref="R100:AB123" si="29">IFERROR(SUMPRODUCT(--(MONTH($B100)=MONTH(V$17)),$F100),0)</f>
        <v>0</v>
      </c>
      <c r="W100" s="75">
        <f t="shared" si="29"/>
        <v>0</v>
      </c>
      <c r="X100" s="75">
        <f t="shared" si="29"/>
        <v>0</v>
      </c>
      <c r="Y100" s="75">
        <f t="shared" si="29"/>
        <v>0</v>
      </c>
      <c r="Z100" s="75">
        <f t="shared" si="29"/>
        <v>0</v>
      </c>
      <c r="AA100" s="75">
        <f t="shared" si="29"/>
        <v>0</v>
      </c>
      <c r="AB100" s="75">
        <f t="shared" si="29"/>
        <v>0</v>
      </c>
      <c r="AC100" s="48">
        <f t="shared" si="26"/>
        <v>500</v>
      </c>
      <c r="AD100" s="48">
        <f t="shared" si="27"/>
        <v>0</v>
      </c>
      <c r="AF100" s="60">
        <f>VLOOKUP(D100,Schools!$B$8:$F$143,5,FALSE)</f>
        <v>3025949</v>
      </c>
      <c r="AH100" s="314">
        <f t="shared" si="19"/>
        <v>500</v>
      </c>
      <c r="AI100" s="314">
        <f t="shared" si="20"/>
        <v>500</v>
      </c>
      <c r="AJ100" s="314">
        <f t="shared" si="23"/>
        <v>500</v>
      </c>
      <c r="AK100" s="314">
        <f t="shared" si="24"/>
        <v>500</v>
      </c>
      <c r="AL100"/>
      <c r="AM100"/>
      <c r="AN100"/>
      <c r="AO100"/>
      <c r="AP100"/>
      <c r="AQ100"/>
      <c r="AR100"/>
      <c r="AS100"/>
      <c r="AT100"/>
    </row>
    <row r="101" spans="1:46" x14ac:dyDescent="0.25">
      <c r="A101" t="str">
        <f t="shared" si="25"/>
        <v>COVID</v>
      </c>
      <c r="B101" s="71">
        <v>44696</v>
      </c>
      <c r="C101" s="190">
        <v>3027005</v>
      </c>
      <c r="D101" t="str">
        <f>VLOOKUP(C101,Schools!A:B,2,0)</f>
        <v>Northway</v>
      </c>
      <c r="E101" t="str">
        <f>VLOOKUP(C101,Schools!$A:$Z,3,0)</f>
        <v>M</v>
      </c>
      <c r="F101" s="192">
        <v>3335</v>
      </c>
      <c r="G101" s="190" t="s">
        <v>4667</v>
      </c>
      <c r="H101" t="s">
        <v>4674</v>
      </c>
      <c r="I101" t="str">
        <f t="shared" si="28"/>
        <v>10168/543965</v>
      </c>
      <c r="J101">
        <f>VLOOKUP(C101,Schools!$A:$Z,9,0)</f>
        <v>400034</v>
      </c>
      <c r="K101" s="70" t="s">
        <v>406</v>
      </c>
      <c r="L101" s="190" t="s">
        <v>4673</v>
      </c>
      <c r="M101" s="190" t="s">
        <v>1156</v>
      </c>
      <c r="N101" t="str">
        <f>VLOOKUP(C101,Schools!A:D,4,0)</f>
        <v>Special</v>
      </c>
      <c r="O101">
        <f>VLOOKUP(N101,CCs!$A$2:$G$7,6,FALSE)</f>
        <v>10168</v>
      </c>
      <c r="P101">
        <f t="shared" si="17"/>
        <v>543965</v>
      </c>
      <c r="Q101" s="75">
        <f t="shared" si="22"/>
        <v>0</v>
      </c>
      <c r="R101" s="75">
        <f t="shared" si="29"/>
        <v>3335</v>
      </c>
      <c r="S101" s="75">
        <f t="shared" si="29"/>
        <v>0</v>
      </c>
      <c r="T101" s="75">
        <f t="shared" si="29"/>
        <v>0</v>
      </c>
      <c r="U101" s="75">
        <f t="shared" si="29"/>
        <v>0</v>
      </c>
      <c r="V101" s="75">
        <f t="shared" si="29"/>
        <v>0</v>
      </c>
      <c r="W101" s="75">
        <f t="shared" si="29"/>
        <v>0</v>
      </c>
      <c r="X101" s="75">
        <f t="shared" si="29"/>
        <v>0</v>
      </c>
      <c r="Y101" s="75">
        <f t="shared" si="29"/>
        <v>0</v>
      </c>
      <c r="Z101" s="75">
        <f t="shared" si="29"/>
        <v>0</v>
      </c>
      <c r="AA101" s="75">
        <f t="shared" si="29"/>
        <v>0</v>
      </c>
      <c r="AB101" s="75">
        <f t="shared" si="29"/>
        <v>0</v>
      </c>
      <c r="AC101" s="48">
        <f t="shared" si="26"/>
        <v>3335</v>
      </c>
      <c r="AD101" s="48">
        <f t="shared" si="27"/>
        <v>0</v>
      </c>
      <c r="AF101" s="60">
        <f>VLOOKUP(D101,Schools!$B$8:$F$143,5,FALSE)</f>
        <v>3027005</v>
      </c>
      <c r="AH101" s="314">
        <f t="shared" si="19"/>
        <v>3335</v>
      </c>
      <c r="AI101" s="314">
        <f t="shared" si="20"/>
        <v>3335</v>
      </c>
      <c r="AJ101" s="314">
        <f t="shared" si="23"/>
        <v>3335</v>
      </c>
      <c r="AK101" s="314">
        <f t="shared" si="24"/>
        <v>3335</v>
      </c>
      <c r="AL101"/>
      <c r="AM101"/>
      <c r="AN101"/>
      <c r="AO101"/>
      <c r="AP101"/>
      <c r="AQ101"/>
      <c r="AR101"/>
      <c r="AS101"/>
      <c r="AT101"/>
    </row>
    <row r="102" spans="1:46" x14ac:dyDescent="0.25">
      <c r="A102" t="str">
        <f t="shared" si="25"/>
        <v>COVID</v>
      </c>
      <c r="B102" s="71">
        <v>44696</v>
      </c>
      <c r="C102">
        <v>3027009</v>
      </c>
      <c r="D102" t="str">
        <f>VLOOKUP(C102,Schools!A:B,2,0)</f>
        <v>Oakleigh</v>
      </c>
      <c r="E102" t="str">
        <f>VLOOKUP(C102,Schools!$A:$Z,3,0)</f>
        <v>M</v>
      </c>
      <c r="F102" s="192">
        <v>3117.5</v>
      </c>
      <c r="G102" s="190" t="s">
        <v>4667</v>
      </c>
      <c r="H102" t="s">
        <v>4674</v>
      </c>
      <c r="I102" t="str">
        <f t="shared" si="28"/>
        <v>10168/543965</v>
      </c>
      <c r="J102">
        <f>VLOOKUP(C102,Schools!$A:$Z,9,0)</f>
        <v>400091</v>
      </c>
      <c r="K102" s="70" t="s">
        <v>406</v>
      </c>
      <c r="L102" s="190" t="s">
        <v>4673</v>
      </c>
      <c r="M102" s="190" t="s">
        <v>1156</v>
      </c>
      <c r="N102" t="str">
        <f>VLOOKUP(C102,Schools!A:D,4,0)</f>
        <v>Special</v>
      </c>
      <c r="O102">
        <f>VLOOKUP(N102,CCs!$A$2:$G$7,6,FALSE)</f>
        <v>10168</v>
      </c>
      <c r="P102">
        <f t="shared" si="17"/>
        <v>543965</v>
      </c>
      <c r="Q102" s="75">
        <f t="shared" si="22"/>
        <v>0</v>
      </c>
      <c r="R102" s="75">
        <f t="shared" si="29"/>
        <v>3117.5</v>
      </c>
      <c r="S102" s="75">
        <f t="shared" si="29"/>
        <v>0</v>
      </c>
      <c r="T102" s="75">
        <f t="shared" si="29"/>
        <v>0</v>
      </c>
      <c r="U102" s="75">
        <f t="shared" si="29"/>
        <v>0</v>
      </c>
      <c r="V102" s="75">
        <f t="shared" si="29"/>
        <v>0</v>
      </c>
      <c r="W102" s="75">
        <f t="shared" si="29"/>
        <v>0</v>
      </c>
      <c r="X102" s="75">
        <f t="shared" si="29"/>
        <v>0</v>
      </c>
      <c r="Y102" s="75">
        <f t="shared" si="29"/>
        <v>0</v>
      </c>
      <c r="Z102" s="75">
        <f t="shared" si="29"/>
        <v>0</v>
      </c>
      <c r="AA102" s="75">
        <f t="shared" si="29"/>
        <v>0</v>
      </c>
      <c r="AB102" s="75">
        <f t="shared" si="29"/>
        <v>0</v>
      </c>
      <c r="AC102" s="48">
        <f t="shared" si="26"/>
        <v>3117.5</v>
      </c>
      <c r="AD102" s="48">
        <f t="shared" si="27"/>
        <v>0</v>
      </c>
      <c r="AF102" s="60">
        <f>VLOOKUP(D102,Schools!$B$8:$F$143,5,FALSE)</f>
        <v>3027009</v>
      </c>
      <c r="AH102" s="314">
        <f t="shared" si="19"/>
        <v>3117.5</v>
      </c>
      <c r="AI102" s="314">
        <f t="shared" si="20"/>
        <v>3117.5</v>
      </c>
      <c r="AJ102" s="314">
        <f t="shared" si="23"/>
        <v>3117.5</v>
      </c>
      <c r="AK102" s="314">
        <f t="shared" si="24"/>
        <v>3117.5</v>
      </c>
      <c r="AL102"/>
      <c r="AM102"/>
      <c r="AN102"/>
      <c r="AO102"/>
      <c r="AP102"/>
      <c r="AQ102"/>
      <c r="AR102"/>
      <c r="AS102"/>
      <c r="AT102"/>
    </row>
    <row r="103" spans="1:46" x14ac:dyDescent="0.25">
      <c r="A103" t="str">
        <f t="shared" si="25"/>
        <v>COVID</v>
      </c>
      <c r="B103" s="71">
        <v>44696</v>
      </c>
      <c r="C103">
        <v>3027010</v>
      </c>
      <c r="D103" t="str">
        <f>VLOOKUP(C103,Schools!A:B,2,0)</f>
        <v>Mapledown</v>
      </c>
      <c r="E103" t="str">
        <f>VLOOKUP(C103,Schools!$A:$Z,3,0)</f>
        <v>M</v>
      </c>
      <c r="F103" s="192">
        <v>2537.5</v>
      </c>
      <c r="G103" s="190" t="s">
        <v>4667</v>
      </c>
      <c r="H103" t="s">
        <v>4674</v>
      </c>
      <c r="I103" t="str">
        <f t="shared" si="28"/>
        <v>10168/543965</v>
      </c>
      <c r="J103">
        <f>VLOOKUP(C103,Schools!$A:$Z,9,0)</f>
        <v>400063</v>
      </c>
      <c r="K103" s="70" t="s">
        <v>406</v>
      </c>
      <c r="L103" s="190" t="s">
        <v>4673</v>
      </c>
      <c r="M103" s="190" t="s">
        <v>1156</v>
      </c>
      <c r="N103" t="str">
        <f>VLOOKUP(C103,Schools!A:D,4,0)</f>
        <v>Special</v>
      </c>
      <c r="O103">
        <f>VLOOKUP(N103,CCs!$A$2:$G$7,6,FALSE)</f>
        <v>10168</v>
      </c>
      <c r="P103">
        <f t="shared" si="17"/>
        <v>543965</v>
      </c>
      <c r="Q103" s="75">
        <f t="shared" si="22"/>
        <v>0</v>
      </c>
      <c r="R103" s="75">
        <f t="shared" si="29"/>
        <v>2537.5</v>
      </c>
      <c r="S103" s="75">
        <f t="shared" si="29"/>
        <v>0</v>
      </c>
      <c r="T103" s="75">
        <f t="shared" si="29"/>
        <v>0</v>
      </c>
      <c r="U103" s="75">
        <f t="shared" si="29"/>
        <v>0</v>
      </c>
      <c r="V103" s="75">
        <f t="shared" si="29"/>
        <v>0</v>
      </c>
      <c r="W103" s="75">
        <f t="shared" si="29"/>
        <v>0</v>
      </c>
      <c r="X103" s="75">
        <f t="shared" si="29"/>
        <v>0</v>
      </c>
      <c r="Y103" s="75">
        <f t="shared" si="29"/>
        <v>0</v>
      </c>
      <c r="Z103" s="75">
        <f t="shared" si="29"/>
        <v>0</v>
      </c>
      <c r="AA103" s="75">
        <f t="shared" si="29"/>
        <v>0</v>
      </c>
      <c r="AB103" s="75">
        <f t="shared" si="29"/>
        <v>0</v>
      </c>
      <c r="AC103" s="48">
        <f t="shared" si="26"/>
        <v>2537.5</v>
      </c>
      <c r="AD103" s="48">
        <f t="shared" si="27"/>
        <v>0</v>
      </c>
      <c r="AF103" s="60">
        <f>VLOOKUP(D103,Schools!$B$8:$F$143,5,FALSE)</f>
        <v>3027010</v>
      </c>
      <c r="AH103" s="314">
        <f t="shared" si="19"/>
        <v>2537.5</v>
      </c>
      <c r="AI103" s="314">
        <f t="shared" si="20"/>
        <v>2537.5</v>
      </c>
      <c r="AJ103" s="314">
        <f t="shared" si="23"/>
        <v>2537.5</v>
      </c>
      <c r="AK103" s="314">
        <f t="shared" si="24"/>
        <v>2537.5</v>
      </c>
      <c r="AL103"/>
      <c r="AM103"/>
      <c r="AN103"/>
      <c r="AO103"/>
      <c r="AP103"/>
      <c r="AQ103"/>
      <c r="AR103"/>
      <c r="AS103"/>
      <c r="AT103"/>
    </row>
    <row r="104" spans="1:46" x14ac:dyDescent="0.25">
      <c r="A104" t="str">
        <f t="shared" si="25"/>
        <v>COVID</v>
      </c>
      <c r="B104" s="71">
        <v>44696</v>
      </c>
      <c r="C104">
        <v>3021100</v>
      </c>
      <c r="D104" t="str">
        <f>VLOOKUP(C104,Schools!A:B,2,0)</f>
        <v>Pavilion</v>
      </c>
      <c r="E104" t="str">
        <f>VLOOKUP(C104,Schools!$A:$Z,3,0)</f>
        <v>M</v>
      </c>
      <c r="F104" s="192">
        <v>2247.5</v>
      </c>
      <c r="G104" s="190" t="s">
        <v>4667</v>
      </c>
      <c r="H104" t="s">
        <v>4674</v>
      </c>
      <c r="I104" t="str">
        <f t="shared" si="28"/>
        <v>10168/543965</v>
      </c>
      <c r="J104">
        <f>VLOOKUP(C104,Schools!$A:$Z,9,0)</f>
        <v>400156</v>
      </c>
      <c r="K104" s="70" t="s">
        <v>406</v>
      </c>
      <c r="L104" s="190" t="s">
        <v>4673</v>
      </c>
      <c r="M104" s="190" t="s">
        <v>1156</v>
      </c>
      <c r="N104" t="str">
        <f>VLOOKUP(C104,Schools!A:D,4,0)</f>
        <v>PRU</v>
      </c>
      <c r="O104">
        <f>VLOOKUP(N104,CCs!$A$2:$G$7,6,FALSE)</f>
        <v>10168</v>
      </c>
      <c r="P104">
        <f t="shared" si="17"/>
        <v>543965</v>
      </c>
      <c r="Q104" s="75">
        <f t="shared" si="22"/>
        <v>0</v>
      </c>
      <c r="R104" s="75">
        <f t="shared" si="29"/>
        <v>2247.5</v>
      </c>
      <c r="S104" s="75">
        <f t="shared" si="29"/>
        <v>0</v>
      </c>
      <c r="T104" s="75">
        <f t="shared" si="29"/>
        <v>0</v>
      </c>
      <c r="U104" s="75">
        <f t="shared" si="29"/>
        <v>0</v>
      </c>
      <c r="V104" s="75">
        <f t="shared" si="29"/>
        <v>0</v>
      </c>
      <c r="W104" s="75">
        <f t="shared" si="29"/>
        <v>0</v>
      </c>
      <c r="X104" s="75">
        <f t="shared" si="29"/>
        <v>0</v>
      </c>
      <c r="Y104" s="75">
        <f t="shared" si="29"/>
        <v>0</v>
      </c>
      <c r="Z104" s="75">
        <f t="shared" si="29"/>
        <v>0</v>
      </c>
      <c r="AA104" s="75">
        <f t="shared" si="29"/>
        <v>0</v>
      </c>
      <c r="AB104" s="75">
        <f t="shared" si="29"/>
        <v>0</v>
      </c>
      <c r="AC104" s="48">
        <f t="shared" si="26"/>
        <v>2247.5</v>
      </c>
      <c r="AD104" s="48">
        <f t="shared" si="27"/>
        <v>0</v>
      </c>
      <c r="AF104" s="60">
        <f>VLOOKUP(D104,Schools!$B$8:$F$143,5,FALSE)</f>
        <v>3021100</v>
      </c>
      <c r="AH104" s="314">
        <f t="shared" si="19"/>
        <v>2247.5</v>
      </c>
      <c r="AI104" s="314">
        <f t="shared" si="20"/>
        <v>2247.5</v>
      </c>
      <c r="AJ104" s="314">
        <f t="shared" si="23"/>
        <v>2247.5</v>
      </c>
      <c r="AK104" s="314">
        <f t="shared" si="24"/>
        <v>2247.5</v>
      </c>
      <c r="AL104"/>
      <c r="AM104"/>
      <c r="AN104"/>
      <c r="AO104"/>
      <c r="AP104"/>
      <c r="AQ104"/>
      <c r="AR104"/>
      <c r="AS104"/>
      <c r="AT104"/>
    </row>
    <row r="105" spans="1:46" x14ac:dyDescent="0.25">
      <c r="A105" t="str">
        <f t="shared" si="25"/>
        <v>COVID</v>
      </c>
      <c r="B105" s="71">
        <v>44696</v>
      </c>
      <c r="C105" s="190">
        <v>3021102</v>
      </c>
      <c r="D105" t="str">
        <f>VLOOKUP(C105,Schools!A:B,2,0)</f>
        <v>Northgate</v>
      </c>
      <c r="E105" t="str">
        <f>VLOOKUP(C105,Schools!$A:$Z,3,0)</f>
        <v>M</v>
      </c>
      <c r="F105" s="192">
        <v>1500</v>
      </c>
      <c r="G105" s="190" t="s">
        <v>4667</v>
      </c>
      <c r="H105" t="s">
        <v>4674</v>
      </c>
      <c r="I105" t="str">
        <f t="shared" si="28"/>
        <v>10168/543965</v>
      </c>
      <c r="J105">
        <f>VLOOKUP(C105,Schools!$A:$Z,9,0)</f>
        <v>400157</v>
      </c>
      <c r="K105" s="70" t="s">
        <v>406</v>
      </c>
      <c r="L105" s="190" t="s">
        <v>4673</v>
      </c>
      <c r="M105" s="190" t="s">
        <v>1156</v>
      </c>
      <c r="N105" t="str">
        <f>VLOOKUP(C105,Schools!A:D,4,0)</f>
        <v>PRU</v>
      </c>
      <c r="O105">
        <f>VLOOKUP(N105,CCs!$A$2:$G$7,6,FALSE)</f>
        <v>10168</v>
      </c>
      <c r="P105">
        <f t="shared" si="17"/>
        <v>543965</v>
      </c>
      <c r="Q105" s="75">
        <f t="shared" si="22"/>
        <v>0</v>
      </c>
      <c r="R105" s="75">
        <f t="shared" si="29"/>
        <v>1500</v>
      </c>
      <c r="S105" s="75">
        <f t="shared" si="29"/>
        <v>0</v>
      </c>
      <c r="T105" s="75">
        <f t="shared" si="29"/>
        <v>0</v>
      </c>
      <c r="U105" s="75">
        <f t="shared" si="29"/>
        <v>0</v>
      </c>
      <c r="V105" s="75">
        <f t="shared" si="29"/>
        <v>0</v>
      </c>
      <c r="W105" s="75">
        <f t="shared" si="29"/>
        <v>0</v>
      </c>
      <c r="X105" s="75">
        <f t="shared" si="29"/>
        <v>0</v>
      </c>
      <c r="Y105" s="75">
        <f t="shared" si="29"/>
        <v>0</v>
      </c>
      <c r="Z105" s="75">
        <f t="shared" si="29"/>
        <v>0</v>
      </c>
      <c r="AA105" s="75">
        <f t="shared" si="29"/>
        <v>0</v>
      </c>
      <c r="AB105" s="75">
        <f t="shared" si="29"/>
        <v>0</v>
      </c>
      <c r="AC105" s="48">
        <f t="shared" si="26"/>
        <v>1500</v>
      </c>
      <c r="AD105" s="48">
        <f t="shared" si="27"/>
        <v>0</v>
      </c>
      <c r="AF105" s="60">
        <f>VLOOKUP(D105,Schools!$B$8:$F$143,5,FALSE)</f>
        <v>3021102</v>
      </c>
      <c r="AH105" s="314">
        <f t="shared" si="19"/>
        <v>1500</v>
      </c>
      <c r="AI105" s="314">
        <f t="shared" si="20"/>
        <v>1500</v>
      </c>
      <c r="AJ105" s="314">
        <f t="shared" si="23"/>
        <v>1500</v>
      </c>
      <c r="AK105" s="314">
        <f t="shared" si="24"/>
        <v>1500</v>
      </c>
      <c r="AL105"/>
      <c r="AM105"/>
      <c r="AN105"/>
      <c r="AO105"/>
      <c r="AP105"/>
      <c r="AQ105"/>
      <c r="AR105"/>
      <c r="AS105"/>
      <c r="AT105"/>
    </row>
    <row r="106" spans="1:46" x14ac:dyDescent="0.25">
      <c r="A106" t="str">
        <f t="shared" si="25"/>
        <v>COVID</v>
      </c>
      <c r="B106" s="71">
        <v>44685</v>
      </c>
      <c r="C106">
        <v>3022002</v>
      </c>
      <c r="D106" t="str">
        <f>VLOOKUP(C106,Schools!A:B,2,0)</f>
        <v>Barnfield School</v>
      </c>
      <c r="E106" t="str">
        <f>VLOOKUP(C106,Schools!$A:$Z,3,0)</f>
        <v>M</v>
      </c>
      <c r="F106" s="192">
        <v>9551.25</v>
      </c>
      <c r="G106" s="190" t="s">
        <v>4667</v>
      </c>
      <c r="H106" t="s">
        <v>4674</v>
      </c>
      <c r="I106" t="str">
        <f t="shared" si="28"/>
        <v>10166/543965</v>
      </c>
      <c r="J106">
        <f>VLOOKUP(C106,Schools!$A:$Z,9,0)</f>
        <v>400005</v>
      </c>
      <c r="K106" s="70" t="s">
        <v>406</v>
      </c>
      <c r="L106" s="190" t="s">
        <v>4676</v>
      </c>
      <c r="M106" s="190" t="s">
        <v>1169</v>
      </c>
      <c r="N106" t="str">
        <f>VLOOKUP(C106,Schools!A:D,4,0)</f>
        <v>Primary</v>
      </c>
      <c r="O106">
        <f>VLOOKUP(N106,CCs!$A$2:$G$7,6,FALSE)</f>
        <v>10166</v>
      </c>
      <c r="P106">
        <f t="shared" si="17"/>
        <v>543965</v>
      </c>
      <c r="Q106" s="75">
        <f t="shared" si="22"/>
        <v>0</v>
      </c>
      <c r="R106" s="75">
        <f t="shared" si="29"/>
        <v>9551.25</v>
      </c>
      <c r="S106" s="75">
        <f t="shared" si="29"/>
        <v>0</v>
      </c>
      <c r="T106" s="75">
        <f t="shared" si="29"/>
        <v>0</v>
      </c>
      <c r="U106" s="75">
        <f t="shared" si="29"/>
        <v>0</v>
      </c>
      <c r="V106" s="75">
        <f t="shared" si="29"/>
        <v>0</v>
      </c>
      <c r="W106" s="75">
        <f t="shared" si="29"/>
        <v>0</v>
      </c>
      <c r="X106" s="75">
        <f t="shared" si="29"/>
        <v>0</v>
      </c>
      <c r="Y106" s="75">
        <f t="shared" si="29"/>
        <v>0</v>
      </c>
      <c r="Z106" s="75">
        <f t="shared" si="29"/>
        <v>0</v>
      </c>
      <c r="AA106" s="75">
        <f t="shared" si="29"/>
        <v>0</v>
      </c>
      <c r="AB106" s="75">
        <f t="shared" si="29"/>
        <v>0</v>
      </c>
      <c r="AC106" s="48">
        <f t="shared" si="26"/>
        <v>9551.25</v>
      </c>
      <c r="AD106" s="48">
        <f t="shared" si="27"/>
        <v>0</v>
      </c>
      <c r="AF106" s="60">
        <f>VLOOKUP(D106,Schools!$B$8:$F$143,5,FALSE)</f>
        <v>3022002</v>
      </c>
      <c r="AH106" s="314">
        <f t="shared" si="19"/>
        <v>9551.25</v>
      </c>
      <c r="AI106" s="314">
        <f t="shared" si="20"/>
        <v>9551.25</v>
      </c>
      <c r="AJ106" s="314">
        <f t="shared" si="23"/>
        <v>9551.25</v>
      </c>
      <c r="AK106" s="314">
        <f t="shared" si="24"/>
        <v>9551.25</v>
      </c>
      <c r="AL106"/>
      <c r="AM106"/>
      <c r="AN106"/>
      <c r="AO106"/>
      <c r="AP106"/>
      <c r="AQ106"/>
      <c r="AR106"/>
      <c r="AS106"/>
      <c r="AT106"/>
    </row>
    <row r="107" spans="1:46" x14ac:dyDescent="0.25">
      <c r="A107" t="str">
        <f t="shared" si="25"/>
        <v>COVID</v>
      </c>
      <c r="B107" s="71">
        <v>44685</v>
      </c>
      <c r="C107">
        <v>3022003</v>
      </c>
      <c r="D107" t="str">
        <f>VLOOKUP(C107,Schools!A:B,2,0)</f>
        <v>Bell Lane Primary School</v>
      </c>
      <c r="E107" t="str">
        <f>VLOOKUP(C107,Schools!$A:$Z,3,0)</f>
        <v>M</v>
      </c>
      <c r="F107" s="192">
        <v>10749.375</v>
      </c>
      <c r="G107" s="190" t="s">
        <v>4667</v>
      </c>
      <c r="H107" t="s">
        <v>4674</v>
      </c>
      <c r="I107" t="str">
        <f t="shared" si="28"/>
        <v>10166/543965</v>
      </c>
      <c r="J107">
        <f>VLOOKUP(C107,Schools!$A:$Z,9,0)</f>
        <v>400051</v>
      </c>
      <c r="K107" s="70" t="s">
        <v>406</v>
      </c>
      <c r="L107" s="190" t="s">
        <v>4676</v>
      </c>
      <c r="M107" s="190" t="s">
        <v>1169</v>
      </c>
      <c r="N107" t="str">
        <f>VLOOKUP(C107,Schools!A:D,4,0)</f>
        <v>Primary</v>
      </c>
      <c r="O107">
        <f>VLOOKUP(N107,CCs!$A$2:$G$7,6,FALSE)</f>
        <v>10166</v>
      </c>
      <c r="P107">
        <f t="shared" si="17"/>
        <v>543965</v>
      </c>
      <c r="Q107" s="75">
        <f t="shared" si="22"/>
        <v>0</v>
      </c>
      <c r="R107" s="75">
        <f t="shared" si="29"/>
        <v>10749.375</v>
      </c>
      <c r="S107" s="75">
        <f t="shared" si="29"/>
        <v>0</v>
      </c>
      <c r="T107" s="75">
        <f t="shared" si="29"/>
        <v>0</v>
      </c>
      <c r="U107" s="75">
        <f t="shared" si="29"/>
        <v>0</v>
      </c>
      <c r="V107" s="75">
        <f t="shared" si="29"/>
        <v>0</v>
      </c>
      <c r="W107" s="75">
        <f t="shared" si="29"/>
        <v>0</v>
      </c>
      <c r="X107" s="75">
        <f t="shared" si="29"/>
        <v>0</v>
      </c>
      <c r="Y107" s="75">
        <f t="shared" si="29"/>
        <v>0</v>
      </c>
      <c r="Z107" s="75">
        <f t="shared" si="29"/>
        <v>0</v>
      </c>
      <c r="AA107" s="75">
        <f t="shared" si="29"/>
        <v>0</v>
      </c>
      <c r="AB107" s="75">
        <f t="shared" si="29"/>
        <v>0</v>
      </c>
      <c r="AC107" s="48">
        <f t="shared" si="26"/>
        <v>10749.375</v>
      </c>
      <c r="AD107" s="48">
        <f t="shared" si="27"/>
        <v>0</v>
      </c>
      <c r="AF107" s="60">
        <f>VLOOKUP(D107,Schools!$B$8:$F$143,5,FALSE)</f>
        <v>3022003</v>
      </c>
      <c r="AH107" s="314">
        <f t="shared" si="19"/>
        <v>10749.375</v>
      </c>
      <c r="AI107" s="314">
        <f t="shared" si="20"/>
        <v>10749.375</v>
      </c>
      <c r="AJ107" s="314">
        <f t="shared" si="23"/>
        <v>10749.375</v>
      </c>
      <c r="AK107" s="314">
        <f t="shared" si="24"/>
        <v>10749.375</v>
      </c>
      <c r="AL107"/>
      <c r="AM107"/>
      <c r="AN107"/>
      <c r="AO107"/>
      <c r="AP107"/>
      <c r="AQ107"/>
      <c r="AR107"/>
      <c r="AS107"/>
      <c r="AT107"/>
    </row>
    <row r="108" spans="1:46" x14ac:dyDescent="0.25">
      <c r="A108" t="str">
        <f t="shared" si="25"/>
        <v>COVID</v>
      </c>
      <c r="B108" s="71">
        <v>44685</v>
      </c>
      <c r="C108" s="190">
        <v>3022007</v>
      </c>
      <c r="D108" t="str">
        <f>VLOOKUP(C108,Schools!A:B,2,0)</f>
        <v>Brookland Junior School</v>
      </c>
      <c r="E108" t="str">
        <f>VLOOKUP(C108,Schools!$A:$Z,3,0)</f>
        <v>M</v>
      </c>
      <c r="F108" s="192">
        <v>5940</v>
      </c>
      <c r="G108" s="190" t="s">
        <v>4667</v>
      </c>
      <c r="H108" t="s">
        <v>4674</v>
      </c>
      <c r="I108" t="str">
        <f t="shared" si="28"/>
        <v>10166/543965</v>
      </c>
      <c r="J108">
        <f>VLOOKUP(C108,Schools!$A:$Z,9,0)</f>
        <v>400040</v>
      </c>
      <c r="K108" s="70" t="s">
        <v>406</v>
      </c>
      <c r="L108" s="190" t="s">
        <v>4676</v>
      </c>
      <c r="M108" s="190" t="s">
        <v>1169</v>
      </c>
      <c r="N108" t="str">
        <f>VLOOKUP(C108,Schools!A:D,4,0)</f>
        <v>Primary</v>
      </c>
      <c r="O108">
        <f>VLOOKUP(N108,CCs!$A$2:$G$7,6,FALSE)</f>
        <v>10166</v>
      </c>
      <c r="P108">
        <f t="shared" si="17"/>
        <v>543965</v>
      </c>
      <c r="Q108" s="75">
        <f t="shared" si="22"/>
        <v>0</v>
      </c>
      <c r="R108" s="75">
        <f t="shared" si="29"/>
        <v>5940</v>
      </c>
      <c r="S108" s="75">
        <f t="shared" si="29"/>
        <v>0</v>
      </c>
      <c r="T108" s="75">
        <f t="shared" si="29"/>
        <v>0</v>
      </c>
      <c r="U108" s="75">
        <f t="shared" si="29"/>
        <v>0</v>
      </c>
      <c r="V108" s="75">
        <f t="shared" si="29"/>
        <v>0</v>
      </c>
      <c r="W108" s="75">
        <f t="shared" si="29"/>
        <v>0</v>
      </c>
      <c r="X108" s="75">
        <f t="shared" si="29"/>
        <v>0</v>
      </c>
      <c r="Y108" s="75">
        <f t="shared" si="29"/>
        <v>0</v>
      </c>
      <c r="Z108" s="75">
        <f t="shared" si="29"/>
        <v>0</v>
      </c>
      <c r="AA108" s="75">
        <f t="shared" si="29"/>
        <v>0</v>
      </c>
      <c r="AB108" s="75">
        <f t="shared" si="29"/>
        <v>0</v>
      </c>
      <c r="AC108" s="48">
        <f t="shared" si="26"/>
        <v>5940</v>
      </c>
      <c r="AD108" s="48">
        <f t="shared" si="27"/>
        <v>0</v>
      </c>
      <c r="AF108" s="60">
        <f>VLOOKUP(D108,Schools!$B$8:$F$143,5,FALSE)</f>
        <v>3022007</v>
      </c>
      <c r="AH108" s="314">
        <f t="shared" si="19"/>
        <v>5940</v>
      </c>
      <c r="AI108" s="314">
        <f t="shared" si="20"/>
        <v>5940</v>
      </c>
      <c r="AJ108" s="314">
        <f t="shared" si="23"/>
        <v>5940</v>
      </c>
      <c r="AK108" s="314">
        <f t="shared" si="24"/>
        <v>5940</v>
      </c>
      <c r="AL108"/>
      <c r="AM108"/>
      <c r="AN108"/>
      <c r="AO108"/>
      <c r="AP108"/>
      <c r="AQ108"/>
      <c r="AR108"/>
      <c r="AS108"/>
      <c r="AT108"/>
    </row>
    <row r="109" spans="1:46" x14ac:dyDescent="0.25">
      <c r="A109" t="str">
        <f t="shared" si="25"/>
        <v>COVID</v>
      </c>
      <c r="B109" s="71">
        <v>44685</v>
      </c>
      <c r="C109">
        <v>3022008</v>
      </c>
      <c r="D109" t="str">
        <f>VLOOKUP(C109,Schools!A:B,2,0)</f>
        <v>Brookland Infant  &amp; Nursery School</v>
      </c>
      <c r="E109" t="str">
        <f>VLOOKUP(C109,Schools!$A:$Z,3,0)</f>
        <v>M</v>
      </c>
      <c r="F109" s="192">
        <v>2615.625</v>
      </c>
      <c r="G109" s="190" t="s">
        <v>4667</v>
      </c>
      <c r="H109" t="s">
        <v>4674</v>
      </c>
      <c r="I109" t="str">
        <f t="shared" si="28"/>
        <v>10166/543965</v>
      </c>
      <c r="J109">
        <f>VLOOKUP(C109,Schools!$A:$Z,9,0)</f>
        <v>400057</v>
      </c>
      <c r="K109" s="70" t="s">
        <v>406</v>
      </c>
      <c r="L109" s="190" t="s">
        <v>4676</v>
      </c>
      <c r="M109" s="190" t="s">
        <v>1169</v>
      </c>
      <c r="N109" t="str">
        <f>VLOOKUP(C109,Schools!A:D,4,0)</f>
        <v>Primary</v>
      </c>
      <c r="O109">
        <f>VLOOKUP(N109,CCs!$A$2:$G$7,6,FALSE)</f>
        <v>10166</v>
      </c>
      <c r="P109">
        <f t="shared" si="17"/>
        <v>543965</v>
      </c>
      <c r="Q109" s="75">
        <f t="shared" si="22"/>
        <v>0</v>
      </c>
      <c r="R109" s="75">
        <f t="shared" si="29"/>
        <v>2615.625</v>
      </c>
      <c r="S109" s="75">
        <f t="shared" si="29"/>
        <v>0</v>
      </c>
      <c r="T109" s="75">
        <f t="shared" si="29"/>
        <v>0</v>
      </c>
      <c r="U109" s="75">
        <f t="shared" si="29"/>
        <v>0</v>
      </c>
      <c r="V109" s="75">
        <f t="shared" si="29"/>
        <v>0</v>
      </c>
      <c r="W109" s="75">
        <f t="shared" si="29"/>
        <v>0</v>
      </c>
      <c r="X109" s="75">
        <f t="shared" si="29"/>
        <v>0</v>
      </c>
      <c r="Y109" s="75">
        <f t="shared" si="29"/>
        <v>0</v>
      </c>
      <c r="Z109" s="75">
        <f t="shared" si="29"/>
        <v>0</v>
      </c>
      <c r="AA109" s="75">
        <f t="shared" si="29"/>
        <v>0</v>
      </c>
      <c r="AB109" s="75">
        <f t="shared" si="29"/>
        <v>0</v>
      </c>
      <c r="AC109" s="48">
        <f t="shared" si="26"/>
        <v>2615.625</v>
      </c>
      <c r="AD109" s="48">
        <f t="shared" si="27"/>
        <v>0</v>
      </c>
      <c r="AF109" s="60">
        <f>VLOOKUP(D109,Schools!$B$8:$F$143,5,FALSE)</f>
        <v>3022008</v>
      </c>
      <c r="AH109" s="314">
        <f t="shared" si="19"/>
        <v>2615.625</v>
      </c>
      <c r="AI109" s="314">
        <f t="shared" si="20"/>
        <v>2615.625</v>
      </c>
      <c r="AJ109" s="314">
        <f t="shared" si="23"/>
        <v>2615.625</v>
      </c>
      <c r="AK109" s="314">
        <f t="shared" si="24"/>
        <v>2615.625</v>
      </c>
      <c r="AL109"/>
      <c r="AM109"/>
      <c r="AN109"/>
      <c r="AO109"/>
      <c r="AP109"/>
      <c r="AQ109"/>
      <c r="AR109"/>
      <c r="AS109"/>
      <c r="AT109"/>
    </row>
    <row r="110" spans="1:46" x14ac:dyDescent="0.25">
      <c r="A110" t="str">
        <f t="shared" si="25"/>
        <v>COVID</v>
      </c>
      <c r="B110" s="71">
        <v>44685</v>
      </c>
      <c r="C110">
        <v>3022009</v>
      </c>
      <c r="D110" t="str">
        <f>VLOOKUP(C110,Schools!A:B,2,0)</f>
        <v>Brunswick Park Primary &amp; Nursery School</v>
      </c>
      <c r="E110" t="str">
        <f>VLOOKUP(C110,Schools!$A:$Z,3,0)</f>
        <v>M</v>
      </c>
      <c r="F110" s="192">
        <v>6682.5</v>
      </c>
      <c r="G110" s="190" t="s">
        <v>4667</v>
      </c>
      <c r="H110" t="s">
        <v>4674</v>
      </c>
      <c r="I110" t="str">
        <f t="shared" ref="I110:I126" si="30">O110&amp;"/"&amp;P110</f>
        <v>10166/543965</v>
      </c>
      <c r="J110">
        <f>VLOOKUP(C110,Schools!$A:$Z,9,0)</f>
        <v>400061</v>
      </c>
      <c r="K110" s="70" t="s">
        <v>406</v>
      </c>
      <c r="L110" s="190" t="s">
        <v>4676</v>
      </c>
      <c r="M110" s="190" t="s">
        <v>1169</v>
      </c>
      <c r="N110" t="str">
        <f>VLOOKUP(C110,Schools!A:D,4,0)</f>
        <v>Primary</v>
      </c>
      <c r="O110">
        <v>10166</v>
      </c>
      <c r="P110">
        <f t="shared" si="17"/>
        <v>543965</v>
      </c>
      <c r="Q110" s="75">
        <f t="shared" si="22"/>
        <v>0</v>
      </c>
      <c r="R110" s="75">
        <f t="shared" si="29"/>
        <v>6682.5</v>
      </c>
      <c r="S110" s="75">
        <f t="shared" si="29"/>
        <v>0</v>
      </c>
      <c r="T110" s="75">
        <f t="shared" si="29"/>
        <v>0</v>
      </c>
      <c r="U110" s="75">
        <f t="shared" si="29"/>
        <v>0</v>
      </c>
      <c r="V110" s="75">
        <f t="shared" si="29"/>
        <v>0</v>
      </c>
      <c r="W110" s="75">
        <f t="shared" si="29"/>
        <v>0</v>
      </c>
      <c r="X110" s="75">
        <f t="shared" si="29"/>
        <v>0</v>
      </c>
      <c r="Y110" s="75">
        <f t="shared" si="29"/>
        <v>0</v>
      </c>
      <c r="Z110" s="75">
        <f t="shared" si="29"/>
        <v>0</v>
      </c>
      <c r="AA110" s="75">
        <f t="shared" si="29"/>
        <v>0</v>
      </c>
      <c r="AB110" s="75">
        <f t="shared" si="29"/>
        <v>0</v>
      </c>
      <c r="AC110" s="48">
        <f t="shared" si="26"/>
        <v>6682.5</v>
      </c>
      <c r="AD110" s="48">
        <f t="shared" si="27"/>
        <v>0</v>
      </c>
      <c r="AE110" s="47"/>
      <c r="AF110" s="60">
        <f>VLOOKUP(D110,Schools!$B$8:$F$143,5,FALSE)</f>
        <v>3022009</v>
      </c>
      <c r="AH110" s="314">
        <f t="shared" ref="AH110:AH116" si="31">SUM(Q110:S110)</f>
        <v>6682.5</v>
      </c>
      <c r="AI110" s="314">
        <f t="shared" ref="AI110:AI116" si="32">SUM(Q110:V110)</f>
        <v>6682.5</v>
      </c>
      <c r="AJ110" s="314">
        <f t="shared" ref="AJ110:AJ116" si="33">SUM(Q110:Y110)</f>
        <v>6682.5</v>
      </c>
      <c r="AK110" s="314">
        <f t="shared" ref="AK110:AK116" si="34">SUM(Q110:AB110)</f>
        <v>6682.5</v>
      </c>
      <c r="AL110"/>
      <c r="AM110"/>
      <c r="AN110"/>
      <c r="AO110"/>
      <c r="AP110"/>
      <c r="AQ110"/>
      <c r="AR110"/>
      <c r="AS110"/>
      <c r="AT110"/>
    </row>
    <row r="111" spans="1:46" x14ac:dyDescent="0.25">
      <c r="A111" t="str">
        <f t="shared" si="25"/>
        <v>COVID</v>
      </c>
      <c r="B111" s="71">
        <v>44685</v>
      </c>
      <c r="C111" s="190">
        <v>3022011</v>
      </c>
      <c r="D111" t="str">
        <f>VLOOKUP(C111,Schools!A:B,2,0)</f>
        <v>Church Hill Primary School</v>
      </c>
      <c r="E111" t="str">
        <f>VLOOKUP(C111,Schools!$A:$Z,3,0)</f>
        <v>M</v>
      </c>
      <c r="F111" s="192">
        <v>2986.875</v>
      </c>
      <c r="G111" s="190" t="s">
        <v>4667</v>
      </c>
      <c r="H111" t="s">
        <v>4674</v>
      </c>
      <c r="I111" t="str">
        <f t="shared" si="30"/>
        <v>10166/543965</v>
      </c>
      <c r="J111">
        <f>VLOOKUP(C111,Schools!$A:$Z,9,0)</f>
        <v>400020</v>
      </c>
      <c r="K111" s="70" t="s">
        <v>406</v>
      </c>
      <c r="L111" s="190" t="s">
        <v>4676</v>
      </c>
      <c r="M111" s="190" t="s">
        <v>1169</v>
      </c>
      <c r="N111" t="str">
        <f>VLOOKUP(C111,Schools!A:D,4,0)</f>
        <v>Primary</v>
      </c>
      <c r="O111">
        <v>10166</v>
      </c>
      <c r="P111">
        <f t="shared" si="17"/>
        <v>543965</v>
      </c>
      <c r="Q111" s="75">
        <f t="shared" si="22"/>
        <v>0</v>
      </c>
      <c r="R111" s="75">
        <f t="shared" si="29"/>
        <v>2986.875</v>
      </c>
      <c r="S111" s="75">
        <f t="shared" si="29"/>
        <v>0</v>
      </c>
      <c r="T111" s="75">
        <f t="shared" si="29"/>
        <v>0</v>
      </c>
      <c r="U111" s="75">
        <f t="shared" si="29"/>
        <v>0</v>
      </c>
      <c r="V111" s="75">
        <f t="shared" si="29"/>
        <v>0</v>
      </c>
      <c r="W111" s="75">
        <f t="shared" si="29"/>
        <v>0</v>
      </c>
      <c r="X111" s="75">
        <f t="shared" si="29"/>
        <v>0</v>
      </c>
      <c r="Y111" s="75">
        <f t="shared" si="29"/>
        <v>0</v>
      </c>
      <c r="Z111" s="75">
        <f t="shared" si="29"/>
        <v>0</v>
      </c>
      <c r="AA111" s="75">
        <f t="shared" si="29"/>
        <v>0</v>
      </c>
      <c r="AB111" s="75">
        <f t="shared" si="29"/>
        <v>0</v>
      </c>
      <c r="AC111" s="48">
        <f t="shared" si="26"/>
        <v>2986.875</v>
      </c>
      <c r="AD111" s="48">
        <f t="shared" si="27"/>
        <v>0</v>
      </c>
      <c r="AE111" s="47"/>
      <c r="AF111" s="60">
        <f>VLOOKUP(D111,Schools!$B$8:$F$143,5,FALSE)</f>
        <v>3022011</v>
      </c>
      <c r="AH111" s="314">
        <f t="shared" si="31"/>
        <v>2986.875</v>
      </c>
      <c r="AI111" s="314">
        <f t="shared" si="32"/>
        <v>2986.875</v>
      </c>
      <c r="AJ111" s="314">
        <f t="shared" si="33"/>
        <v>2986.875</v>
      </c>
      <c r="AK111" s="314">
        <f t="shared" si="34"/>
        <v>2986.875</v>
      </c>
      <c r="AL111"/>
      <c r="AM111"/>
      <c r="AN111"/>
      <c r="AO111"/>
      <c r="AP111"/>
      <c r="AQ111"/>
      <c r="AR111"/>
      <c r="AS111"/>
      <c r="AT111"/>
    </row>
    <row r="112" spans="1:46" x14ac:dyDescent="0.25">
      <c r="A112" t="str">
        <f t="shared" si="25"/>
        <v>COVID</v>
      </c>
      <c r="B112" s="71">
        <v>44685</v>
      </c>
      <c r="C112">
        <v>3022014</v>
      </c>
      <c r="D112" t="str">
        <f>VLOOKUP(C112,Schools!A:B,2,0)</f>
        <v>Colindale School</v>
      </c>
      <c r="E112" t="str">
        <f>VLOOKUP(C112,Schools!$A:$Z,3,0)</f>
        <v>M</v>
      </c>
      <c r="F112" s="192">
        <v>16050</v>
      </c>
      <c r="G112" s="190" t="s">
        <v>4667</v>
      </c>
      <c r="H112" t="s">
        <v>4674</v>
      </c>
      <c r="I112" t="str">
        <f t="shared" si="30"/>
        <v>10166/543965</v>
      </c>
      <c r="J112">
        <f>VLOOKUP(C112,Schools!$A:$Z,9,0)</f>
        <v>400050</v>
      </c>
      <c r="K112" s="70" t="s">
        <v>406</v>
      </c>
      <c r="L112" s="190" t="s">
        <v>4676</v>
      </c>
      <c r="M112" s="190" t="s">
        <v>1169</v>
      </c>
      <c r="N112" t="str">
        <f>VLOOKUP(C112,Schools!A:D,4,0)</f>
        <v>Primary</v>
      </c>
      <c r="O112">
        <v>10166</v>
      </c>
      <c r="P112">
        <f t="shared" si="17"/>
        <v>543965</v>
      </c>
      <c r="Q112" s="75">
        <f t="shared" si="22"/>
        <v>0</v>
      </c>
      <c r="R112" s="75">
        <f t="shared" si="29"/>
        <v>16050</v>
      </c>
      <c r="S112" s="75">
        <f t="shared" si="29"/>
        <v>0</v>
      </c>
      <c r="T112" s="75">
        <f t="shared" si="29"/>
        <v>0</v>
      </c>
      <c r="U112" s="75">
        <f t="shared" si="29"/>
        <v>0</v>
      </c>
      <c r="V112" s="75">
        <f t="shared" si="29"/>
        <v>0</v>
      </c>
      <c r="W112" s="75">
        <f t="shared" si="29"/>
        <v>0</v>
      </c>
      <c r="X112" s="75">
        <f t="shared" si="29"/>
        <v>0</v>
      </c>
      <c r="Y112" s="75">
        <f t="shared" si="29"/>
        <v>0</v>
      </c>
      <c r="Z112" s="75">
        <f t="shared" si="29"/>
        <v>0</v>
      </c>
      <c r="AA112" s="75">
        <f t="shared" si="29"/>
        <v>0</v>
      </c>
      <c r="AB112" s="75">
        <f t="shared" si="29"/>
        <v>0</v>
      </c>
      <c r="AC112" s="48">
        <f t="shared" si="26"/>
        <v>16050</v>
      </c>
      <c r="AD112" s="48">
        <f t="shared" si="27"/>
        <v>0</v>
      </c>
      <c r="AE112" s="47"/>
      <c r="AF112" s="60">
        <f>VLOOKUP(D112,Schools!$B$8:$F$143,5,FALSE)</f>
        <v>3022014</v>
      </c>
      <c r="AH112" s="314">
        <f t="shared" si="31"/>
        <v>16050</v>
      </c>
      <c r="AI112" s="314">
        <f t="shared" si="32"/>
        <v>16050</v>
      </c>
      <c r="AJ112" s="314">
        <f t="shared" si="33"/>
        <v>16050</v>
      </c>
      <c r="AK112" s="314">
        <f t="shared" si="34"/>
        <v>16050</v>
      </c>
      <c r="AL112"/>
      <c r="AM112"/>
      <c r="AN112"/>
      <c r="AO112"/>
      <c r="AP112"/>
      <c r="AQ112"/>
      <c r="AR112"/>
      <c r="AS112"/>
      <c r="AT112"/>
    </row>
    <row r="113" spans="1:46" x14ac:dyDescent="0.25">
      <c r="A113" t="str">
        <f t="shared" si="25"/>
        <v>COVID</v>
      </c>
      <c r="B113" s="71">
        <v>44685</v>
      </c>
      <c r="C113">
        <v>3022015</v>
      </c>
      <c r="D113" t="str">
        <f>VLOOKUP(C113,Schools!A:B,2,0)</f>
        <v>Coppetts Wood</v>
      </c>
      <c r="E113" t="str">
        <f>VLOOKUP(C113,Schools!$A:$Z,3,0)</f>
        <v>M</v>
      </c>
      <c r="F113" s="192">
        <v>5671.875</v>
      </c>
      <c r="G113" s="190" t="s">
        <v>4667</v>
      </c>
      <c r="H113" t="s">
        <v>4674</v>
      </c>
      <c r="I113" t="str">
        <f t="shared" si="30"/>
        <v>10166/543965</v>
      </c>
      <c r="J113">
        <f>VLOOKUP(C113,Schools!$A:$Z,9,0)</f>
        <v>400059</v>
      </c>
      <c r="K113" s="70" t="s">
        <v>406</v>
      </c>
      <c r="L113" s="190" t="s">
        <v>4676</v>
      </c>
      <c r="M113" s="190" t="s">
        <v>1169</v>
      </c>
      <c r="N113" t="str">
        <f>VLOOKUP(C113,Schools!A:D,4,0)</f>
        <v>Primary</v>
      </c>
      <c r="O113">
        <v>10166</v>
      </c>
      <c r="P113">
        <f t="shared" si="17"/>
        <v>543965</v>
      </c>
      <c r="Q113" s="75">
        <f t="shared" si="22"/>
        <v>0</v>
      </c>
      <c r="R113" s="75">
        <f t="shared" si="29"/>
        <v>5671.875</v>
      </c>
      <c r="S113" s="75">
        <f t="shared" si="29"/>
        <v>0</v>
      </c>
      <c r="T113" s="75">
        <f t="shared" si="29"/>
        <v>0</v>
      </c>
      <c r="U113" s="75">
        <f t="shared" si="29"/>
        <v>0</v>
      </c>
      <c r="V113" s="75">
        <f t="shared" si="29"/>
        <v>0</v>
      </c>
      <c r="W113" s="75">
        <f t="shared" si="29"/>
        <v>0</v>
      </c>
      <c r="X113" s="75">
        <f t="shared" si="29"/>
        <v>0</v>
      </c>
      <c r="Y113" s="75">
        <f t="shared" si="29"/>
        <v>0</v>
      </c>
      <c r="Z113" s="75">
        <f t="shared" si="29"/>
        <v>0</v>
      </c>
      <c r="AA113" s="75">
        <f t="shared" si="29"/>
        <v>0</v>
      </c>
      <c r="AB113" s="75">
        <f t="shared" si="29"/>
        <v>0</v>
      </c>
      <c r="AC113" s="48">
        <f t="shared" si="26"/>
        <v>5671.875</v>
      </c>
      <c r="AD113" s="48">
        <f t="shared" si="27"/>
        <v>0</v>
      </c>
      <c r="AE113" s="47"/>
      <c r="AF113" s="60">
        <f>VLOOKUP(D113,Schools!$B$8:$F$143,5,FALSE)</f>
        <v>3022015</v>
      </c>
      <c r="AH113" s="314">
        <f t="shared" si="31"/>
        <v>5671.875</v>
      </c>
      <c r="AI113" s="314">
        <f t="shared" si="32"/>
        <v>5671.875</v>
      </c>
      <c r="AJ113" s="314">
        <f t="shared" si="33"/>
        <v>5671.875</v>
      </c>
      <c r="AK113" s="314">
        <f t="shared" si="34"/>
        <v>5671.875</v>
      </c>
      <c r="AL113"/>
      <c r="AM113"/>
      <c r="AN113"/>
      <c r="AO113"/>
      <c r="AP113"/>
      <c r="AQ113"/>
      <c r="AR113"/>
      <c r="AS113"/>
      <c r="AT113"/>
    </row>
    <row r="114" spans="1:46" x14ac:dyDescent="0.25">
      <c r="A114" t="str">
        <f t="shared" si="25"/>
        <v>COVID</v>
      </c>
      <c r="B114" s="71">
        <v>44685</v>
      </c>
      <c r="C114" s="190">
        <v>3022016</v>
      </c>
      <c r="D114" t="str">
        <f>VLOOKUP(C114,Schools!A:B,2,0)</f>
        <v>Courtland School</v>
      </c>
      <c r="E114" t="str">
        <f>VLOOKUP(C114,Schools!$A:$Z,3,0)</f>
        <v>M</v>
      </c>
      <c r="F114" s="192">
        <v>1535.625</v>
      </c>
      <c r="G114" s="190" t="s">
        <v>4667</v>
      </c>
      <c r="H114" t="s">
        <v>4674</v>
      </c>
      <c r="I114" t="str">
        <f t="shared" si="30"/>
        <v>10166/543965</v>
      </c>
      <c r="J114">
        <f>VLOOKUP(C114,Schools!$A:$Z,9,0)</f>
        <v>400049</v>
      </c>
      <c r="K114" s="70" t="s">
        <v>406</v>
      </c>
      <c r="L114" s="190" t="s">
        <v>4676</v>
      </c>
      <c r="M114" s="190" t="s">
        <v>1169</v>
      </c>
      <c r="N114" t="str">
        <f>VLOOKUP(C114,Schools!A:D,4,0)</f>
        <v>Primary</v>
      </c>
      <c r="O114">
        <v>10166</v>
      </c>
      <c r="P114">
        <f t="shared" si="17"/>
        <v>543965</v>
      </c>
      <c r="Q114" s="75">
        <f t="shared" si="22"/>
        <v>0</v>
      </c>
      <c r="R114" s="75">
        <f t="shared" si="29"/>
        <v>1535.625</v>
      </c>
      <c r="S114" s="75">
        <f t="shared" si="29"/>
        <v>0</v>
      </c>
      <c r="T114" s="75">
        <f t="shared" si="29"/>
        <v>0</v>
      </c>
      <c r="U114" s="75">
        <f t="shared" si="29"/>
        <v>0</v>
      </c>
      <c r="V114" s="75">
        <f t="shared" si="29"/>
        <v>0</v>
      </c>
      <c r="W114" s="75">
        <f t="shared" si="29"/>
        <v>0</v>
      </c>
      <c r="X114" s="75">
        <f t="shared" si="29"/>
        <v>0</v>
      </c>
      <c r="Y114" s="75">
        <f t="shared" si="29"/>
        <v>0</v>
      </c>
      <c r="Z114" s="75">
        <f t="shared" si="29"/>
        <v>0</v>
      </c>
      <c r="AA114" s="75">
        <f t="shared" si="29"/>
        <v>0</v>
      </c>
      <c r="AB114" s="75">
        <f t="shared" si="29"/>
        <v>0</v>
      </c>
      <c r="AC114" s="48">
        <f t="shared" si="26"/>
        <v>1535.625</v>
      </c>
      <c r="AD114" s="48">
        <f t="shared" si="27"/>
        <v>0</v>
      </c>
      <c r="AE114" s="47"/>
      <c r="AF114" s="60">
        <f>VLOOKUP(D114,Schools!$B$8:$F$143,5,FALSE)</f>
        <v>3022016</v>
      </c>
      <c r="AH114" s="314">
        <f t="shared" si="31"/>
        <v>1535.625</v>
      </c>
      <c r="AI114" s="314">
        <f t="shared" si="32"/>
        <v>1535.625</v>
      </c>
      <c r="AJ114" s="314">
        <f t="shared" si="33"/>
        <v>1535.625</v>
      </c>
      <c r="AK114" s="314">
        <f t="shared" si="34"/>
        <v>1535.625</v>
      </c>
      <c r="AL114"/>
      <c r="AM114"/>
      <c r="AN114"/>
      <c r="AO114"/>
      <c r="AP114"/>
      <c r="AQ114"/>
      <c r="AR114"/>
      <c r="AS114"/>
      <c r="AT114"/>
    </row>
    <row r="115" spans="1:46" x14ac:dyDescent="0.25">
      <c r="A115" t="str">
        <f t="shared" si="25"/>
        <v>COVID</v>
      </c>
      <c r="B115" s="71">
        <v>44685</v>
      </c>
      <c r="C115">
        <v>3022017</v>
      </c>
      <c r="D115" t="str">
        <f>VLOOKUP(C115,Schools!A:B,2,0)</f>
        <v>Cromer Road Primary School</v>
      </c>
      <c r="E115" t="str">
        <f>VLOOKUP(C115,Schools!$A:$Z,3,0)</f>
        <v>M</v>
      </c>
      <c r="F115" s="192">
        <v>7762.5</v>
      </c>
      <c r="G115" s="190" t="s">
        <v>4667</v>
      </c>
      <c r="H115" t="s">
        <v>4674</v>
      </c>
      <c r="I115" t="str">
        <f t="shared" si="30"/>
        <v>10166/543965</v>
      </c>
      <c r="J115">
        <f>VLOOKUP(C115,Schools!$A:$Z,9,0)</f>
        <v>400080</v>
      </c>
      <c r="K115" s="70" t="s">
        <v>406</v>
      </c>
      <c r="L115" s="190" t="s">
        <v>4676</v>
      </c>
      <c r="M115" s="190" t="s">
        <v>1169</v>
      </c>
      <c r="N115" t="str">
        <f>VLOOKUP(C115,Schools!A:D,4,0)</f>
        <v>Primary</v>
      </c>
      <c r="O115">
        <v>10166</v>
      </c>
      <c r="P115">
        <f t="shared" si="17"/>
        <v>543965</v>
      </c>
      <c r="Q115" s="75">
        <f t="shared" si="22"/>
        <v>0</v>
      </c>
      <c r="R115" s="75">
        <f t="shared" si="29"/>
        <v>7762.5</v>
      </c>
      <c r="S115" s="75">
        <f t="shared" si="29"/>
        <v>0</v>
      </c>
      <c r="T115" s="75">
        <f t="shared" si="29"/>
        <v>0</v>
      </c>
      <c r="U115" s="75">
        <f t="shared" si="29"/>
        <v>0</v>
      </c>
      <c r="V115" s="75">
        <f t="shared" si="29"/>
        <v>0</v>
      </c>
      <c r="W115" s="75">
        <f t="shared" si="29"/>
        <v>0</v>
      </c>
      <c r="X115" s="75">
        <f t="shared" si="29"/>
        <v>0</v>
      </c>
      <c r="Y115" s="75">
        <f t="shared" si="29"/>
        <v>0</v>
      </c>
      <c r="Z115" s="75">
        <f t="shared" si="29"/>
        <v>0</v>
      </c>
      <c r="AA115" s="75">
        <f t="shared" si="29"/>
        <v>0</v>
      </c>
      <c r="AB115" s="75">
        <f t="shared" si="29"/>
        <v>0</v>
      </c>
      <c r="AC115" s="48">
        <f t="shared" si="26"/>
        <v>7762.5</v>
      </c>
      <c r="AD115" s="48">
        <f t="shared" si="27"/>
        <v>0</v>
      </c>
      <c r="AE115" s="47"/>
      <c r="AF115" s="60">
        <f>VLOOKUP(D115,Schools!$B$8:$F$143,5,FALSE)</f>
        <v>3022017</v>
      </c>
      <c r="AH115" s="314">
        <f t="shared" si="31"/>
        <v>7762.5</v>
      </c>
      <c r="AI115" s="314">
        <f t="shared" si="32"/>
        <v>7762.5</v>
      </c>
      <c r="AJ115" s="314">
        <f t="shared" si="33"/>
        <v>7762.5</v>
      </c>
      <c r="AK115" s="314">
        <f t="shared" si="34"/>
        <v>7762.5</v>
      </c>
      <c r="AL115"/>
      <c r="AM115"/>
      <c r="AN115"/>
      <c r="AO115"/>
      <c r="AP115"/>
      <c r="AQ115"/>
      <c r="AR115"/>
      <c r="AS115"/>
      <c r="AT115"/>
    </row>
    <row r="116" spans="1:46" x14ac:dyDescent="0.25">
      <c r="A116" t="str">
        <f t="shared" si="25"/>
        <v>COVID</v>
      </c>
      <c r="B116" s="71">
        <v>44685</v>
      </c>
      <c r="C116">
        <v>3022019</v>
      </c>
      <c r="D116" t="str">
        <f>VLOOKUP(C116,Schools!A:B,2,0)</f>
        <v>Deansbrook Infant School</v>
      </c>
      <c r="E116" t="str">
        <f>VLOOKUP(C116,Schools!$A:$Z,3,0)</f>
        <v>M</v>
      </c>
      <c r="F116" s="192">
        <v>2244.375</v>
      </c>
      <c r="G116" s="190" t="s">
        <v>4667</v>
      </c>
      <c r="H116" t="s">
        <v>4674</v>
      </c>
      <c r="I116" t="str">
        <f t="shared" si="30"/>
        <v>10167/543965</v>
      </c>
      <c r="J116">
        <f>VLOOKUP(C116,Schools!$A:$Z,9,0)</f>
        <v>400036</v>
      </c>
      <c r="K116" s="70" t="s">
        <v>406</v>
      </c>
      <c r="L116" s="190" t="s">
        <v>4676</v>
      </c>
      <c r="M116" s="190" t="s">
        <v>1169</v>
      </c>
      <c r="N116" t="str">
        <f>VLOOKUP(C116,Schools!A:D,4,0)</f>
        <v>Primary</v>
      </c>
      <c r="O116">
        <v>10167</v>
      </c>
      <c r="P116">
        <f t="shared" si="17"/>
        <v>543965</v>
      </c>
      <c r="Q116" s="75">
        <f t="shared" si="22"/>
        <v>0</v>
      </c>
      <c r="R116" s="75">
        <f t="shared" si="29"/>
        <v>2244.375</v>
      </c>
      <c r="S116" s="75">
        <f t="shared" si="29"/>
        <v>0</v>
      </c>
      <c r="T116" s="75">
        <f t="shared" si="29"/>
        <v>0</v>
      </c>
      <c r="U116" s="75">
        <f t="shared" si="29"/>
        <v>0</v>
      </c>
      <c r="V116" s="75">
        <f t="shared" si="29"/>
        <v>0</v>
      </c>
      <c r="W116" s="75">
        <f t="shared" si="29"/>
        <v>0</v>
      </c>
      <c r="X116" s="75">
        <f t="shared" si="29"/>
        <v>0</v>
      </c>
      <c r="Y116" s="75">
        <f t="shared" si="29"/>
        <v>0</v>
      </c>
      <c r="Z116" s="75">
        <f t="shared" si="29"/>
        <v>0</v>
      </c>
      <c r="AA116" s="75">
        <f t="shared" si="29"/>
        <v>0</v>
      </c>
      <c r="AB116" s="75">
        <f t="shared" si="29"/>
        <v>0</v>
      </c>
      <c r="AC116" s="48">
        <f t="shared" si="26"/>
        <v>2244.375</v>
      </c>
      <c r="AD116" s="48">
        <f t="shared" si="27"/>
        <v>0</v>
      </c>
      <c r="AE116" s="47"/>
      <c r="AF116" s="60">
        <f>VLOOKUP(D116,Schools!$B$8:$F$143,5,FALSE)</f>
        <v>3022019</v>
      </c>
      <c r="AH116" s="314">
        <f t="shared" si="31"/>
        <v>2244.375</v>
      </c>
      <c r="AI116" s="314">
        <f t="shared" si="32"/>
        <v>2244.375</v>
      </c>
      <c r="AJ116" s="314">
        <f t="shared" si="33"/>
        <v>2244.375</v>
      </c>
      <c r="AK116" s="314">
        <f t="shared" si="34"/>
        <v>2244.375</v>
      </c>
      <c r="AL116"/>
      <c r="AM116"/>
      <c r="AN116"/>
      <c r="AO116"/>
      <c r="AP116"/>
      <c r="AQ116"/>
      <c r="AR116"/>
      <c r="AS116"/>
      <c r="AT116"/>
    </row>
    <row r="117" spans="1:46" x14ac:dyDescent="0.25">
      <c r="A117" t="str">
        <f t="shared" si="25"/>
        <v>COVID</v>
      </c>
      <c r="B117" s="71">
        <v>44685</v>
      </c>
      <c r="C117" s="190">
        <v>3022021</v>
      </c>
      <c r="D117" t="str">
        <f>VLOOKUP(C117,Schools!A:B,2,0)</f>
        <v>Dollis Primary School</v>
      </c>
      <c r="E117" t="str">
        <f>VLOOKUP(C117,Schools!$A:$Z,3,0)</f>
        <v>M</v>
      </c>
      <c r="F117" s="192">
        <v>10665</v>
      </c>
      <c r="G117" s="190" t="s">
        <v>4667</v>
      </c>
      <c r="H117" t="s">
        <v>4674</v>
      </c>
      <c r="I117" t="str">
        <f t="shared" si="30"/>
        <v>10168/543965</v>
      </c>
      <c r="J117">
        <f>VLOOKUP(C117,Schools!$A:$Z,9,0)</f>
        <v>400042</v>
      </c>
      <c r="K117" s="70" t="s">
        <v>406</v>
      </c>
      <c r="L117" s="190" t="s">
        <v>4676</v>
      </c>
      <c r="M117" s="190" t="s">
        <v>1169</v>
      </c>
      <c r="N117" t="str">
        <f>VLOOKUP(C117,Schools!A:D,4,0)</f>
        <v>Primary</v>
      </c>
      <c r="O117">
        <v>10168</v>
      </c>
      <c r="P117">
        <f t="shared" si="17"/>
        <v>543965</v>
      </c>
      <c r="Q117" s="75">
        <f t="shared" si="22"/>
        <v>0</v>
      </c>
      <c r="R117" s="75">
        <f t="shared" si="29"/>
        <v>10665</v>
      </c>
      <c r="S117" s="75">
        <f t="shared" si="29"/>
        <v>0</v>
      </c>
      <c r="T117" s="75">
        <f t="shared" si="29"/>
        <v>0</v>
      </c>
      <c r="U117" s="75">
        <f t="shared" si="29"/>
        <v>0</v>
      </c>
      <c r="V117" s="75">
        <f t="shared" si="29"/>
        <v>0</v>
      </c>
      <c r="W117" s="75">
        <f t="shared" si="29"/>
        <v>0</v>
      </c>
      <c r="X117" s="75">
        <f t="shared" si="29"/>
        <v>0</v>
      </c>
      <c r="Y117" s="75">
        <f t="shared" si="29"/>
        <v>0</v>
      </c>
      <c r="Z117" s="75">
        <f t="shared" si="29"/>
        <v>0</v>
      </c>
      <c r="AA117" s="75">
        <f t="shared" si="29"/>
        <v>0</v>
      </c>
      <c r="AB117" s="75">
        <f t="shared" si="29"/>
        <v>0</v>
      </c>
      <c r="AC117" s="48">
        <f t="shared" ref="AC117:AC126" si="35">SUM(Q117:AB117)</f>
        <v>10665</v>
      </c>
      <c r="AD117" s="48">
        <f t="shared" ref="AD117:AD126" si="36">AC117-F117</f>
        <v>0</v>
      </c>
      <c r="AE117" s="47"/>
      <c r="AF117" s="60">
        <f>VLOOKUP(D117,Schools!$B$8:$F$143,5,FALSE)</f>
        <v>3022021</v>
      </c>
      <c r="AH117" s="314">
        <f t="shared" ref="AH117:AH126" si="37">SUM(Q117:S117)</f>
        <v>10665</v>
      </c>
      <c r="AI117" s="314">
        <f t="shared" ref="AI117:AI126" si="38">SUM(Q117:V117)</f>
        <v>10665</v>
      </c>
      <c r="AJ117" s="314">
        <f t="shared" ref="AJ117:AJ126" si="39">SUM(Q117:Y117)</f>
        <v>10665</v>
      </c>
      <c r="AK117" s="314">
        <f t="shared" ref="AK117:AK126" si="40">SUM(Q117:AB117)</f>
        <v>10665</v>
      </c>
      <c r="AL117"/>
      <c r="AM117"/>
      <c r="AN117"/>
      <c r="AO117"/>
      <c r="AP117"/>
      <c r="AQ117"/>
      <c r="AR117"/>
      <c r="AS117"/>
      <c r="AT117"/>
    </row>
    <row r="118" spans="1:46" x14ac:dyDescent="0.25">
      <c r="A118" t="str">
        <f t="shared" si="25"/>
        <v>COVID</v>
      </c>
      <c r="B118" s="71">
        <v>44685</v>
      </c>
      <c r="C118">
        <v>3022023</v>
      </c>
      <c r="D118" t="str">
        <f>VLOOKUP(C118,Schools!A:B,2,0)</f>
        <v>Edgware Primary School</v>
      </c>
      <c r="E118" t="str">
        <f>VLOOKUP(C118,Schools!$A:$Z,3,0)</f>
        <v>M</v>
      </c>
      <c r="F118" s="192">
        <v>15153.75</v>
      </c>
      <c r="G118" s="190" t="s">
        <v>4667</v>
      </c>
      <c r="H118" t="s">
        <v>4674</v>
      </c>
      <c r="I118" t="str">
        <f t="shared" si="30"/>
        <v>10167/543965</v>
      </c>
      <c r="J118">
        <f>VLOOKUP(C118,Schools!$A:$Z,9,0)</f>
        <v>400159</v>
      </c>
      <c r="K118" s="70" t="s">
        <v>406</v>
      </c>
      <c r="L118" s="190" t="s">
        <v>4676</v>
      </c>
      <c r="M118" s="190" t="s">
        <v>1169</v>
      </c>
      <c r="N118" t="str">
        <f>VLOOKUP(C118,Schools!A:D,4,0)</f>
        <v>Primary</v>
      </c>
      <c r="O118">
        <v>10167</v>
      </c>
      <c r="P118">
        <f t="shared" si="17"/>
        <v>543965</v>
      </c>
      <c r="Q118" s="75">
        <f t="shared" si="22"/>
        <v>0</v>
      </c>
      <c r="R118" s="75">
        <f t="shared" si="29"/>
        <v>15153.75</v>
      </c>
      <c r="S118" s="75">
        <f t="shared" si="29"/>
        <v>0</v>
      </c>
      <c r="T118" s="75">
        <f t="shared" si="29"/>
        <v>0</v>
      </c>
      <c r="U118" s="75">
        <f t="shared" si="29"/>
        <v>0</v>
      </c>
      <c r="V118" s="75">
        <f t="shared" si="29"/>
        <v>0</v>
      </c>
      <c r="W118" s="75">
        <f t="shared" si="29"/>
        <v>0</v>
      </c>
      <c r="X118" s="75">
        <f t="shared" si="29"/>
        <v>0</v>
      </c>
      <c r="Y118" s="75">
        <f t="shared" si="29"/>
        <v>0</v>
      </c>
      <c r="Z118" s="75">
        <f t="shared" si="29"/>
        <v>0</v>
      </c>
      <c r="AA118" s="75">
        <f t="shared" si="29"/>
        <v>0</v>
      </c>
      <c r="AB118" s="75">
        <f t="shared" si="29"/>
        <v>0</v>
      </c>
      <c r="AC118" s="48">
        <f t="shared" si="35"/>
        <v>15153.75</v>
      </c>
      <c r="AD118" s="48">
        <f t="shared" si="36"/>
        <v>0</v>
      </c>
      <c r="AE118" s="47"/>
      <c r="AF118" s="60">
        <f>VLOOKUP(D118,Schools!$B$8:$F$143,5,FALSE)</f>
        <v>3022023</v>
      </c>
      <c r="AH118" s="314">
        <f t="shared" si="37"/>
        <v>15153.75</v>
      </c>
      <c r="AI118" s="314">
        <f t="shared" si="38"/>
        <v>15153.75</v>
      </c>
      <c r="AJ118" s="314">
        <f t="shared" si="39"/>
        <v>15153.75</v>
      </c>
      <c r="AK118" s="314">
        <f t="shared" si="40"/>
        <v>15153.75</v>
      </c>
      <c r="AL118"/>
      <c r="AM118"/>
      <c r="AN118"/>
      <c r="AO118"/>
      <c r="AP118"/>
      <c r="AQ118"/>
      <c r="AR118"/>
      <c r="AS118"/>
      <c r="AT118"/>
    </row>
    <row r="119" spans="1:46" x14ac:dyDescent="0.25">
      <c r="A119" t="str">
        <f t="shared" si="25"/>
        <v>COVID</v>
      </c>
      <c r="B119" s="71">
        <v>44685</v>
      </c>
      <c r="C119">
        <v>3022024</v>
      </c>
      <c r="D119" t="str">
        <f>VLOOKUP(C119,Schools!A:B,2,0)</f>
        <v>Fairway Primary School</v>
      </c>
      <c r="E119" t="str">
        <f>VLOOKUP(C119,Schools!$A:$Z,3,0)</f>
        <v>M</v>
      </c>
      <c r="F119" s="192">
        <v>5231.25</v>
      </c>
      <c r="G119" s="190" t="s">
        <v>4667</v>
      </c>
      <c r="H119" t="s">
        <v>4674</v>
      </c>
      <c r="I119" t="str">
        <f t="shared" si="30"/>
        <v>10167/543965</v>
      </c>
      <c r="J119">
        <f>VLOOKUP(C119,Schools!$A:$Z,9,0)</f>
        <v>400047</v>
      </c>
      <c r="K119" s="70" t="s">
        <v>406</v>
      </c>
      <c r="L119" s="190" t="s">
        <v>4676</v>
      </c>
      <c r="M119" s="190" t="s">
        <v>1169</v>
      </c>
      <c r="N119" t="str">
        <f>VLOOKUP(C119,Schools!A:D,4,0)</f>
        <v>Primary</v>
      </c>
      <c r="O119">
        <v>10167</v>
      </c>
      <c r="P119">
        <f t="shared" si="17"/>
        <v>543965</v>
      </c>
      <c r="Q119" s="75">
        <f t="shared" si="22"/>
        <v>0</v>
      </c>
      <c r="R119" s="75">
        <f t="shared" si="29"/>
        <v>5231.25</v>
      </c>
      <c r="S119" s="75">
        <f t="shared" si="29"/>
        <v>0</v>
      </c>
      <c r="T119" s="75">
        <f t="shared" si="29"/>
        <v>0</v>
      </c>
      <c r="U119" s="75">
        <f t="shared" si="29"/>
        <v>0</v>
      </c>
      <c r="V119" s="75">
        <f t="shared" si="29"/>
        <v>0</v>
      </c>
      <c r="W119" s="75">
        <f t="shared" si="29"/>
        <v>0</v>
      </c>
      <c r="X119" s="75">
        <f t="shared" si="29"/>
        <v>0</v>
      </c>
      <c r="Y119" s="75">
        <f t="shared" si="29"/>
        <v>0</v>
      </c>
      <c r="Z119" s="75">
        <f t="shared" si="29"/>
        <v>0</v>
      </c>
      <c r="AA119" s="75">
        <f t="shared" si="29"/>
        <v>0</v>
      </c>
      <c r="AB119" s="75">
        <f t="shared" si="29"/>
        <v>0</v>
      </c>
      <c r="AC119" s="48">
        <f t="shared" si="35"/>
        <v>5231.25</v>
      </c>
      <c r="AD119" s="48">
        <f t="shared" si="36"/>
        <v>0</v>
      </c>
      <c r="AE119" s="47"/>
      <c r="AF119" s="60">
        <f>VLOOKUP(D119,Schools!$B$8:$F$143,5,FALSE)</f>
        <v>3022024</v>
      </c>
      <c r="AH119" s="314">
        <f t="shared" si="37"/>
        <v>5231.25</v>
      </c>
      <c r="AI119" s="314">
        <f t="shared" si="38"/>
        <v>5231.25</v>
      </c>
      <c r="AJ119" s="314">
        <f t="shared" si="39"/>
        <v>5231.25</v>
      </c>
      <c r="AK119" s="314">
        <f t="shared" si="40"/>
        <v>5231.25</v>
      </c>
      <c r="AL119"/>
      <c r="AM119"/>
      <c r="AN119"/>
      <c r="AO119"/>
      <c r="AP119"/>
      <c r="AQ119"/>
      <c r="AR119"/>
      <c r="AS119"/>
      <c r="AT119"/>
    </row>
    <row r="120" spans="1:46" x14ac:dyDescent="0.25">
      <c r="A120" t="str">
        <f t="shared" si="25"/>
        <v>COVID</v>
      </c>
      <c r="B120" s="71">
        <v>44685</v>
      </c>
      <c r="C120" s="190">
        <v>3022025</v>
      </c>
      <c r="D120" t="str">
        <f>VLOOKUP(C120,Schools!A:B,2,0)</f>
        <v>Foulds</v>
      </c>
      <c r="E120" t="str">
        <f>VLOOKUP(C120,Schools!$A:$Z,3,0)</f>
        <v>M</v>
      </c>
      <c r="F120" s="192">
        <v>793.125</v>
      </c>
      <c r="G120" s="190" t="s">
        <v>4667</v>
      </c>
      <c r="H120" t="s">
        <v>4674</v>
      </c>
      <c r="I120" t="str">
        <f t="shared" si="30"/>
        <v>10167/543965</v>
      </c>
      <c r="J120">
        <f>VLOOKUP(C120,Schools!$A:$Z,9,0)</f>
        <v>400001</v>
      </c>
      <c r="K120" s="70" t="s">
        <v>406</v>
      </c>
      <c r="L120" s="190" t="s">
        <v>4676</v>
      </c>
      <c r="M120" s="190" t="s">
        <v>1169</v>
      </c>
      <c r="N120" t="str">
        <f>VLOOKUP(C120,Schools!A:D,4,0)</f>
        <v>Primary</v>
      </c>
      <c r="O120">
        <v>10167</v>
      </c>
      <c r="P120">
        <f t="shared" ref="P120:P122" si="41">IF(E120="M",543965,516500)</f>
        <v>543965</v>
      </c>
      <c r="Q120" s="75">
        <f t="shared" si="22"/>
        <v>0</v>
      </c>
      <c r="R120" s="75">
        <f t="shared" si="29"/>
        <v>793.125</v>
      </c>
      <c r="S120" s="75">
        <f t="shared" si="29"/>
        <v>0</v>
      </c>
      <c r="T120" s="75">
        <f t="shared" si="29"/>
        <v>0</v>
      </c>
      <c r="U120" s="75">
        <f t="shared" si="29"/>
        <v>0</v>
      </c>
      <c r="V120" s="75">
        <f t="shared" si="29"/>
        <v>0</v>
      </c>
      <c r="W120" s="75">
        <f t="shared" si="29"/>
        <v>0</v>
      </c>
      <c r="X120" s="75">
        <f t="shared" si="29"/>
        <v>0</v>
      </c>
      <c r="Y120" s="75">
        <f t="shared" si="29"/>
        <v>0</v>
      </c>
      <c r="Z120" s="75">
        <f t="shared" si="29"/>
        <v>0</v>
      </c>
      <c r="AA120" s="75">
        <f t="shared" si="29"/>
        <v>0</v>
      </c>
      <c r="AB120" s="75">
        <f t="shared" si="29"/>
        <v>0</v>
      </c>
      <c r="AC120" s="48">
        <f t="shared" si="35"/>
        <v>793.125</v>
      </c>
      <c r="AD120" s="48">
        <f t="shared" si="36"/>
        <v>0</v>
      </c>
      <c r="AE120" s="47"/>
      <c r="AF120" s="60">
        <f>VLOOKUP(D120,Schools!$B$8:$F$143,5,FALSE)</f>
        <v>3022025</v>
      </c>
      <c r="AH120" s="314">
        <f t="shared" si="37"/>
        <v>793.125</v>
      </c>
      <c r="AI120" s="314">
        <f t="shared" si="38"/>
        <v>793.125</v>
      </c>
      <c r="AJ120" s="314">
        <f t="shared" si="39"/>
        <v>793.125</v>
      </c>
      <c r="AK120" s="314">
        <f t="shared" si="40"/>
        <v>793.125</v>
      </c>
      <c r="AL120"/>
      <c r="AM120"/>
      <c r="AN120"/>
      <c r="AO120"/>
      <c r="AP120"/>
      <c r="AQ120"/>
      <c r="AR120"/>
      <c r="AS120"/>
      <c r="AT120"/>
    </row>
    <row r="121" spans="1:46" x14ac:dyDescent="0.25">
      <c r="A121" t="str">
        <f t="shared" si="25"/>
        <v>COVID</v>
      </c>
      <c r="B121" s="71">
        <v>44685</v>
      </c>
      <c r="C121">
        <v>3022026</v>
      </c>
      <c r="D121" t="str">
        <f>VLOOKUP(C121,Schools!A:B,2,0)</f>
        <v>Frith Manor School</v>
      </c>
      <c r="E121" t="str">
        <f>VLOOKUP(C121,Schools!$A:$Z,3,0)</f>
        <v>M</v>
      </c>
      <c r="F121" s="192">
        <v>5602.5</v>
      </c>
      <c r="G121" s="190" t="s">
        <v>4667</v>
      </c>
      <c r="H121" t="s">
        <v>4674</v>
      </c>
      <c r="I121" t="str">
        <f t="shared" si="30"/>
        <v>10694/543965</v>
      </c>
      <c r="J121">
        <f>VLOOKUP(C121,Schools!$A:$Z,9,0)</f>
        <v>400082</v>
      </c>
      <c r="K121" s="70" t="s">
        <v>406</v>
      </c>
      <c r="L121" s="190" t="s">
        <v>4676</v>
      </c>
      <c r="M121" s="190" t="s">
        <v>1169</v>
      </c>
      <c r="N121" t="str">
        <f>VLOOKUP(C121,Schools!A:D,4,0)</f>
        <v>Primary</v>
      </c>
      <c r="O121">
        <v>10694</v>
      </c>
      <c r="P121">
        <f t="shared" si="41"/>
        <v>543965</v>
      </c>
      <c r="Q121" s="75">
        <f t="shared" si="22"/>
        <v>0</v>
      </c>
      <c r="R121" s="75">
        <f t="shared" si="29"/>
        <v>5602.5</v>
      </c>
      <c r="S121" s="75">
        <f t="shared" si="29"/>
        <v>0</v>
      </c>
      <c r="T121" s="75">
        <f t="shared" si="29"/>
        <v>0</v>
      </c>
      <c r="U121" s="75">
        <f t="shared" si="29"/>
        <v>0</v>
      </c>
      <c r="V121" s="75">
        <f t="shared" si="29"/>
        <v>0</v>
      </c>
      <c r="W121" s="75">
        <f t="shared" si="29"/>
        <v>0</v>
      </c>
      <c r="X121" s="75">
        <f t="shared" si="29"/>
        <v>0</v>
      </c>
      <c r="Y121" s="75">
        <f t="shared" si="29"/>
        <v>0</v>
      </c>
      <c r="Z121" s="75">
        <f t="shared" si="29"/>
        <v>0</v>
      </c>
      <c r="AA121" s="75">
        <f t="shared" si="29"/>
        <v>0</v>
      </c>
      <c r="AB121" s="75">
        <f t="shared" si="29"/>
        <v>0</v>
      </c>
      <c r="AC121" s="48">
        <f t="shared" si="35"/>
        <v>5602.5</v>
      </c>
      <c r="AD121" s="48">
        <f t="shared" si="36"/>
        <v>0</v>
      </c>
      <c r="AE121" s="47"/>
      <c r="AF121" s="60">
        <f>VLOOKUP(D121,Schools!$B$8:$F$143,5,FALSE)</f>
        <v>3022026</v>
      </c>
      <c r="AH121" s="314">
        <f t="shared" si="37"/>
        <v>5602.5</v>
      </c>
      <c r="AI121" s="314">
        <f t="shared" si="38"/>
        <v>5602.5</v>
      </c>
      <c r="AJ121" s="314">
        <f t="shared" si="39"/>
        <v>5602.5</v>
      </c>
      <c r="AK121" s="314">
        <f t="shared" si="40"/>
        <v>5602.5</v>
      </c>
      <c r="AL121"/>
      <c r="AM121"/>
      <c r="AN121"/>
      <c r="AO121"/>
      <c r="AP121"/>
      <c r="AQ121"/>
      <c r="AR121"/>
      <c r="AS121"/>
      <c r="AT121"/>
    </row>
    <row r="122" spans="1:46" x14ac:dyDescent="0.25">
      <c r="A122" t="str">
        <f t="shared" si="25"/>
        <v>COVID</v>
      </c>
      <c r="B122" s="71">
        <v>44685</v>
      </c>
      <c r="C122">
        <v>3022027</v>
      </c>
      <c r="D122" t="str">
        <f>VLOOKUP(C122,Schools!A:B,2,0)</f>
        <v>Garden Suburb Junior</v>
      </c>
      <c r="E122" t="str">
        <f>VLOOKUP(C122,Schools!$A:$Z,3,0)</f>
        <v>M</v>
      </c>
      <c r="F122" s="192">
        <v>5602.5</v>
      </c>
      <c r="G122" s="190" t="s">
        <v>4667</v>
      </c>
      <c r="H122" t="s">
        <v>4674</v>
      </c>
      <c r="I122" t="str">
        <f t="shared" si="30"/>
        <v>10168/543965</v>
      </c>
      <c r="J122">
        <f>VLOOKUP(C122,Schools!$A:$Z,9,0)</f>
        <v>400002</v>
      </c>
      <c r="K122" s="70" t="s">
        <v>406</v>
      </c>
      <c r="L122" s="190" t="s">
        <v>4676</v>
      </c>
      <c r="M122" s="190" t="s">
        <v>1169</v>
      </c>
      <c r="N122" t="str">
        <f>VLOOKUP(C122,Schools!A:D,4,0)</f>
        <v>Primary</v>
      </c>
      <c r="O122">
        <v>10168</v>
      </c>
      <c r="P122">
        <f t="shared" si="41"/>
        <v>543965</v>
      </c>
      <c r="Q122" s="75">
        <f t="shared" si="22"/>
        <v>0</v>
      </c>
      <c r="R122" s="75">
        <f t="shared" si="29"/>
        <v>5602.5</v>
      </c>
      <c r="S122" s="75">
        <f t="shared" si="29"/>
        <v>0</v>
      </c>
      <c r="T122" s="75">
        <f t="shared" si="29"/>
        <v>0</v>
      </c>
      <c r="U122" s="75">
        <f t="shared" si="29"/>
        <v>0</v>
      </c>
      <c r="V122" s="75">
        <f t="shared" si="29"/>
        <v>0</v>
      </c>
      <c r="W122" s="75">
        <f t="shared" si="29"/>
        <v>0</v>
      </c>
      <c r="X122" s="75">
        <f t="shared" si="29"/>
        <v>0</v>
      </c>
      <c r="Y122" s="75">
        <f t="shared" si="29"/>
        <v>0</v>
      </c>
      <c r="Z122" s="75">
        <f t="shared" si="29"/>
        <v>0</v>
      </c>
      <c r="AA122" s="75">
        <f t="shared" si="29"/>
        <v>0</v>
      </c>
      <c r="AB122" s="75">
        <f t="shared" si="29"/>
        <v>0</v>
      </c>
      <c r="AC122" s="48">
        <f t="shared" si="35"/>
        <v>5602.5</v>
      </c>
      <c r="AD122" s="48">
        <f t="shared" si="36"/>
        <v>0</v>
      </c>
      <c r="AE122" s="47"/>
      <c r="AF122" s="60">
        <f>VLOOKUP(D122,Schools!$B$8:$F$143,5,FALSE)</f>
        <v>3022027</v>
      </c>
      <c r="AH122" s="314">
        <f t="shared" si="37"/>
        <v>5602.5</v>
      </c>
      <c r="AI122" s="314">
        <f t="shared" si="38"/>
        <v>5602.5</v>
      </c>
      <c r="AJ122" s="314">
        <f t="shared" si="39"/>
        <v>5602.5</v>
      </c>
      <c r="AK122" s="314">
        <f t="shared" si="40"/>
        <v>5602.5</v>
      </c>
      <c r="AL122"/>
      <c r="AM122"/>
      <c r="AN122"/>
      <c r="AO122"/>
      <c r="AP122"/>
      <c r="AQ122"/>
      <c r="AR122"/>
      <c r="AS122"/>
      <c r="AT122"/>
    </row>
    <row r="123" spans="1:46" x14ac:dyDescent="0.25">
      <c r="A123" t="str">
        <f t="shared" si="25"/>
        <v>COVID</v>
      </c>
      <c r="B123" s="71">
        <v>44685</v>
      </c>
      <c r="C123" s="190">
        <v>3022028</v>
      </c>
      <c r="D123" t="str">
        <f>VLOOKUP(C123,Schools!A:B,2,0)</f>
        <v>Garden Suburb Infant School</v>
      </c>
      <c r="E123" t="str">
        <f>VLOOKUP(C123,Schools!$A:$Z,3,0)</f>
        <v>M</v>
      </c>
      <c r="F123" s="192">
        <v>2868.75</v>
      </c>
      <c r="G123" s="190" t="s">
        <v>4667</v>
      </c>
      <c r="H123" t="s">
        <v>4674</v>
      </c>
      <c r="I123" t="str">
        <f t="shared" si="30"/>
        <v>10167/543965</v>
      </c>
      <c r="J123">
        <f>VLOOKUP(C123,Schools!$A:$Z,9,0)</f>
        <v>400067</v>
      </c>
      <c r="K123" s="70" t="s">
        <v>406</v>
      </c>
      <c r="L123" s="190" t="s">
        <v>4676</v>
      </c>
      <c r="M123" s="190" t="s">
        <v>1169</v>
      </c>
      <c r="N123" t="str">
        <f>VLOOKUP(C123,Schools!A:D,4,0)</f>
        <v>Primary</v>
      </c>
      <c r="O123">
        <v>10167</v>
      </c>
      <c r="P123">
        <f t="shared" ref="P123" si="42">IF(E123="M",543965,516500)</f>
        <v>543965</v>
      </c>
      <c r="Q123" s="75">
        <f t="shared" si="22"/>
        <v>0</v>
      </c>
      <c r="R123" s="75">
        <f t="shared" si="29"/>
        <v>2868.75</v>
      </c>
      <c r="S123" s="75">
        <f t="shared" si="29"/>
        <v>0</v>
      </c>
      <c r="T123" s="75">
        <f t="shared" si="29"/>
        <v>0</v>
      </c>
      <c r="U123" s="75">
        <f t="shared" si="29"/>
        <v>0</v>
      </c>
      <c r="V123" s="75">
        <f t="shared" si="29"/>
        <v>0</v>
      </c>
      <c r="W123" s="75">
        <f t="shared" si="29"/>
        <v>0</v>
      </c>
      <c r="X123" s="75">
        <f t="shared" ref="R123:AB146" si="43">IFERROR(SUMPRODUCT(--(MONTH($B123)=MONTH(X$17)),$F123),0)</f>
        <v>0</v>
      </c>
      <c r="Y123" s="75">
        <f t="shared" si="43"/>
        <v>0</v>
      </c>
      <c r="Z123" s="75">
        <f t="shared" si="43"/>
        <v>0</v>
      </c>
      <c r="AA123" s="75">
        <f t="shared" si="43"/>
        <v>0</v>
      </c>
      <c r="AB123" s="75">
        <f t="shared" si="43"/>
        <v>0</v>
      </c>
      <c r="AC123" s="48">
        <f t="shared" si="35"/>
        <v>2868.75</v>
      </c>
      <c r="AD123" s="48">
        <f t="shared" si="36"/>
        <v>0</v>
      </c>
      <c r="AE123" s="47"/>
      <c r="AF123" s="60">
        <f>VLOOKUP(D123,Schools!$B$8:$F$143,5,FALSE)</f>
        <v>3022028</v>
      </c>
      <c r="AH123" s="314">
        <f t="shared" si="37"/>
        <v>2868.75</v>
      </c>
      <c r="AI123" s="314">
        <f t="shared" si="38"/>
        <v>2868.75</v>
      </c>
      <c r="AJ123" s="314">
        <f t="shared" si="39"/>
        <v>2868.75</v>
      </c>
      <c r="AK123" s="314">
        <f t="shared" si="40"/>
        <v>2868.75</v>
      </c>
      <c r="AL123"/>
      <c r="AM123"/>
      <c r="AN123"/>
      <c r="AO123"/>
      <c r="AP123"/>
      <c r="AQ123"/>
      <c r="AR123"/>
      <c r="AS123"/>
      <c r="AT123"/>
    </row>
    <row r="124" spans="1:46" x14ac:dyDescent="0.25">
      <c r="A124" t="str">
        <f t="shared" si="25"/>
        <v>COVID</v>
      </c>
      <c r="B124" s="71">
        <v>44685</v>
      </c>
      <c r="C124">
        <v>3022029</v>
      </c>
      <c r="D124" t="str">
        <f>VLOOKUP(C124,Schools!A:B,2,0)</f>
        <v>Goldbeaters Primary School</v>
      </c>
      <c r="E124" t="str">
        <f>VLOOKUP(C124,Schools!$A:$Z,3,0)</f>
        <v>M</v>
      </c>
      <c r="F124" s="192">
        <v>11913.75</v>
      </c>
      <c r="G124" s="190" t="s">
        <v>4667</v>
      </c>
      <c r="H124" t="s">
        <v>4674</v>
      </c>
      <c r="I124" t="str">
        <f t="shared" si="30"/>
        <v>10167/543965</v>
      </c>
      <c r="J124">
        <f>VLOOKUP(C124,Schools!$A:$Z,9,0)</f>
        <v>400035</v>
      </c>
      <c r="K124" s="70" t="s">
        <v>406</v>
      </c>
      <c r="L124" s="190" t="s">
        <v>4676</v>
      </c>
      <c r="M124" s="190" t="s">
        <v>1169</v>
      </c>
      <c r="N124" t="str">
        <f>VLOOKUP(C124,Schools!A:D,4,0)</f>
        <v>Primary</v>
      </c>
      <c r="O124">
        <v>10167</v>
      </c>
      <c r="P124">
        <f t="shared" ref="P124:P187" si="44">IF(E124="M",543965,516500)</f>
        <v>543965</v>
      </c>
      <c r="Q124" s="75">
        <f t="shared" si="22"/>
        <v>0</v>
      </c>
      <c r="R124" s="75">
        <f t="shared" si="43"/>
        <v>11913.75</v>
      </c>
      <c r="S124" s="75">
        <f t="shared" si="43"/>
        <v>0</v>
      </c>
      <c r="T124" s="75">
        <f t="shared" si="43"/>
        <v>0</v>
      </c>
      <c r="U124" s="75">
        <f t="shared" si="43"/>
        <v>0</v>
      </c>
      <c r="V124" s="75">
        <f t="shared" si="43"/>
        <v>0</v>
      </c>
      <c r="W124" s="75">
        <f t="shared" si="43"/>
        <v>0</v>
      </c>
      <c r="X124" s="75">
        <f t="shared" si="43"/>
        <v>0</v>
      </c>
      <c r="Y124" s="75">
        <f t="shared" si="43"/>
        <v>0</v>
      </c>
      <c r="Z124" s="75">
        <f t="shared" si="43"/>
        <v>0</v>
      </c>
      <c r="AA124" s="75">
        <f t="shared" si="43"/>
        <v>0</v>
      </c>
      <c r="AB124" s="75">
        <f t="shared" si="43"/>
        <v>0</v>
      </c>
      <c r="AC124" s="48">
        <f t="shared" si="35"/>
        <v>11913.75</v>
      </c>
      <c r="AD124" s="48">
        <f t="shared" si="36"/>
        <v>0</v>
      </c>
      <c r="AE124" s="47"/>
      <c r="AF124" s="60">
        <f>VLOOKUP(D124,Schools!$B$8:$F$143,5,FALSE)</f>
        <v>3022029</v>
      </c>
      <c r="AH124" s="314">
        <f t="shared" si="37"/>
        <v>11913.75</v>
      </c>
      <c r="AI124" s="314">
        <f t="shared" si="38"/>
        <v>11913.75</v>
      </c>
      <c r="AJ124" s="314">
        <f t="shared" si="39"/>
        <v>11913.75</v>
      </c>
      <c r="AK124" s="314">
        <f t="shared" si="40"/>
        <v>11913.75</v>
      </c>
      <c r="AL124"/>
      <c r="AM124"/>
      <c r="AN124"/>
      <c r="AO124"/>
      <c r="AP124"/>
      <c r="AQ124"/>
      <c r="AR124"/>
      <c r="AS124"/>
      <c r="AT124"/>
    </row>
    <row r="125" spans="1:46" x14ac:dyDescent="0.25">
      <c r="A125" t="str">
        <f t="shared" si="25"/>
        <v>COVID</v>
      </c>
      <c r="B125" s="71">
        <v>44685</v>
      </c>
      <c r="C125">
        <v>3022031</v>
      </c>
      <c r="D125" t="str">
        <f>VLOOKUP(C125,Schools!A:B,2,0)</f>
        <v>Hollickwood JMI School</v>
      </c>
      <c r="E125" t="str">
        <f>VLOOKUP(C125,Schools!$A:$Z,3,0)</f>
        <v>M</v>
      </c>
      <c r="F125" s="192">
        <v>4522.5</v>
      </c>
      <c r="G125" s="190" t="s">
        <v>4667</v>
      </c>
      <c r="H125" t="s">
        <v>4674</v>
      </c>
      <c r="I125" t="str">
        <f t="shared" si="30"/>
        <v>10168/543965</v>
      </c>
      <c r="J125">
        <f>VLOOKUP(C125,Schools!$A:$Z,9,0)</f>
        <v>400026</v>
      </c>
      <c r="K125" s="70" t="s">
        <v>406</v>
      </c>
      <c r="L125" s="190" t="s">
        <v>4676</v>
      </c>
      <c r="M125" s="190" t="s">
        <v>1169</v>
      </c>
      <c r="N125" t="str">
        <f>VLOOKUP(C125,Schools!A:D,4,0)</f>
        <v>Primary</v>
      </c>
      <c r="O125">
        <v>10168</v>
      </c>
      <c r="P125">
        <f t="shared" si="44"/>
        <v>543965</v>
      </c>
      <c r="Q125" s="75">
        <f t="shared" si="22"/>
        <v>0</v>
      </c>
      <c r="R125" s="75">
        <f t="shared" si="43"/>
        <v>4522.5</v>
      </c>
      <c r="S125" s="75">
        <f t="shared" si="43"/>
        <v>0</v>
      </c>
      <c r="T125" s="75">
        <f t="shared" si="43"/>
        <v>0</v>
      </c>
      <c r="U125" s="75">
        <f t="shared" si="43"/>
        <v>0</v>
      </c>
      <c r="V125" s="75">
        <f t="shared" si="43"/>
        <v>0</v>
      </c>
      <c r="W125" s="75">
        <f t="shared" si="43"/>
        <v>0</v>
      </c>
      <c r="X125" s="75">
        <f t="shared" si="43"/>
        <v>0</v>
      </c>
      <c r="Y125" s="75">
        <f t="shared" si="43"/>
        <v>0</v>
      </c>
      <c r="Z125" s="75">
        <f t="shared" si="43"/>
        <v>0</v>
      </c>
      <c r="AA125" s="75">
        <f t="shared" si="43"/>
        <v>0</v>
      </c>
      <c r="AB125" s="75">
        <f t="shared" si="43"/>
        <v>0</v>
      </c>
      <c r="AC125" s="48">
        <f t="shared" si="35"/>
        <v>4522.5</v>
      </c>
      <c r="AD125" s="48">
        <f t="shared" si="36"/>
        <v>0</v>
      </c>
      <c r="AE125" s="47"/>
      <c r="AF125" s="60">
        <f>VLOOKUP(D125,Schools!$B$8:$F$143,5,FALSE)</f>
        <v>3022031</v>
      </c>
      <c r="AH125" s="314">
        <f t="shared" si="37"/>
        <v>4522.5</v>
      </c>
      <c r="AI125" s="314">
        <f t="shared" si="38"/>
        <v>4522.5</v>
      </c>
      <c r="AJ125" s="314">
        <f t="shared" si="39"/>
        <v>4522.5</v>
      </c>
      <c r="AK125" s="314">
        <f t="shared" si="40"/>
        <v>4522.5</v>
      </c>
      <c r="AL125"/>
      <c r="AM125"/>
      <c r="AN125"/>
      <c r="AO125"/>
      <c r="AP125"/>
      <c r="AQ125"/>
      <c r="AR125"/>
      <c r="AS125"/>
      <c r="AT125"/>
    </row>
    <row r="126" spans="1:46" x14ac:dyDescent="0.25">
      <c r="A126" t="str">
        <f t="shared" si="25"/>
        <v>COVID</v>
      </c>
      <c r="B126" s="71">
        <v>44685</v>
      </c>
      <c r="C126" s="190">
        <v>3022032</v>
      </c>
      <c r="D126" t="str">
        <f>VLOOKUP(C126,Schools!A:B,2,0)</f>
        <v>Holly Park School</v>
      </c>
      <c r="E126" t="str">
        <f>VLOOKUP(C126,Schools!$A:$Z,3,0)</f>
        <v>M</v>
      </c>
      <c r="F126" s="192">
        <v>6851.25</v>
      </c>
      <c r="G126" s="190" t="s">
        <v>4667</v>
      </c>
      <c r="H126" t="s">
        <v>4674</v>
      </c>
      <c r="I126" t="str">
        <f t="shared" si="30"/>
        <v>10167/543965</v>
      </c>
      <c r="J126">
        <f>VLOOKUP(C126,Schools!$A:$Z,9,0)</f>
        <v>400084</v>
      </c>
      <c r="K126" s="70" t="s">
        <v>406</v>
      </c>
      <c r="L126" s="190" t="s">
        <v>4676</v>
      </c>
      <c r="M126" s="190" t="s">
        <v>1169</v>
      </c>
      <c r="N126" t="str">
        <f>VLOOKUP(C126,Schools!A:D,4,0)</f>
        <v>Primary</v>
      </c>
      <c r="O126">
        <v>10167</v>
      </c>
      <c r="P126">
        <f t="shared" si="44"/>
        <v>543965</v>
      </c>
      <c r="Q126" s="75">
        <f t="shared" si="22"/>
        <v>0</v>
      </c>
      <c r="R126" s="75">
        <f t="shared" si="43"/>
        <v>6851.25</v>
      </c>
      <c r="S126" s="75">
        <f t="shared" si="43"/>
        <v>0</v>
      </c>
      <c r="T126" s="75">
        <f t="shared" si="43"/>
        <v>0</v>
      </c>
      <c r="U126" s="75">
        <f t="shared" si="43"/>
        <v>0</v>
      </c>
      <c r="V126" s="75">
        <f t="shared" si="43"/>
        <v>0</v>
      </c>
      <c r="W126" s="75">
        <f t="shared" si="43"/>
        <v>0</v>
      </c>
      <c r="X126" s="75">
        <f t="shared" si="43"/>
        <v>0</v>
      </c>
      <c r="Y126" s="75">
        <f t="shared" si="43"/>
        <v>0</v>
      </c>
      <c r="Z126" s="75">
        <f t="shared" si="43"/>
        <v>0</v>
      </c>
      <c r="AA126" s="75">
        <f t="shared" si="43"/>
        <v>0</v>
      </c>
      <c r="AB126" s="75">
        <f t="shared" si="43"/>
        <v>0</v>
      </c>
      <c r="AC126" s="48">
        <f t="shared" si="35"/>
        <v>6851.25</v>
      </c>
      <c r="AD126" s="48">
        <f t="shared" si="36"/>
        <v>0</v>
      </c>
      <c r="AE126" s="47"/>
      <c r="AF126" s="60">
        <f>VLOOKUP(D126,Schools!$B$8:$F$143,5,FALSE)</f>
        <v>3022032</v>
      </c>
      <c r="AH126" s="314">
        <f t="shared" si="37"/>
        <v>6851.25</v>
      </c>
      <c r="AI126" s="314">
        <f t="shared" si="38"/>
        <v>6851.25</v>
      </c>
      <c r="AJ126" s="314">
        <f t="shared" si="39"/>
        <v>6851.25</v>
      </c>
      <c r="AK126" s="314">
        <f t="shared" si="40"/>
        <v>6851.25</v>
      </c>
      <c r="AL126"/>
      <c r="AM126"/>
      <c r="AN126"/>
      <c r="AO126"/>
      <c r="AP126"/>
      <c r="AQ126"/>
      <c r="AR126"/>
      <c r="AS126"/>
      <c r="AT126"/>
    </row>
    <row r="127" spans="1:46" x14ac:dyDescent="0.25">
      <c r="A127" t="str">
        <f t="shared" si="25"/>
        <v>COVID</v>
      </c>
      <c r="B127" s="71">
        <v>44685</v>
      </c>
      <c r="C127">
        <v>3022036</v>
      </c>
      <c r="D127" t="str">
        <f>VLOOKUP(C127,Schools!A:B,2,0)</f>
        <v>Livingstone School</v>
      </c>
      <c r="E127" t="str">
        <f>VLOOKUP(C127,Schools!$A:$Z,3,0)</f>
        <v>M</v>
      </c>
      <c r="F127" s="192">
        <v>9450.9375</v>
      </c>
      <c r="G127" s="190" t="s">
        <v>4667</v>
      </c>
      <c r="H127" t="s">
        <v>4674</v>
      </c>
      <c r="I127" t="str">
        <f t="shared" ref="I127:I190" si="45">O127&amp;"/"&amp;P127</f>
        <v>10166/543965</v>
      </c>
      <c r="J127">
        <f>VLOOKUP(C127,Schools!$A:$Z,9,0)</f>
        <v>400046</v>
      </c>
      <c r="K127" s="70" t="s">
        <v>406</v>
      </c>
      <c r="L127" s="190" t="s">
        <v>4676</v>
      </c>
      <c r="M127" s="190" t="s">
        <v>1169</v>
      </c>
      <c r="N127" t="str">
        <f>VLOOKUP(C127,Schools!A:D,4,0)</f>
        <v>Primary</v>
      </c>
      <c r="O127">
        <f>VLOOKUP(N127,CCs!$A$2:$F$7,6,FALSE)</f>
        <v>10166</v>
      </c>
      <c r="P127">
        <f t="shared" si="44"/>
        <v>543965</v>
      </c>
      <c r="Q127" s="75">
        <f t="shared" si="22"/>
        <v>0</v>
      </c>
      <c r="R127" s="75">
        <f t="shared" si="43"/>
        <v>9450.9375</v>
      </c>
      <c r="S127" s="75">
        <f t="shared" si="43"/>
        <v>0</v>
      </c>
      <c r="T127" s="75">
        <f t="shared" si="43"/>
        <v>0</v>
      </c>
      <c r="U127" s="75">
        <f t="shared" si="43"/>
        <v>0</v>
      </c>
      <c r="V127" s="75">
        <f t="shared" si="43"/>
        <v>0</v>
      </c>
      <c r="W127" s="75">
        <f t="shared" si="43"/>
        <v>0</v>
      </c>
      <c r="X127" s="75">
        <f t="shared" si="43"/>
        <v>0</v>
      </c>
      <c r="Y127" s="75">
        <f t="shared" si="43"/>
        <v>0</v>
      </c>
      <c r="Z127" s="75">
        <f t="shared" si="43"/>
        <v>0</v>
      </c>
      <c r="AA127" s="75">
        <f t="shared" si="43"/>
        <v>0</v>
      </c>
      <c r="AB127" s="75">
        <f t="shared" si="43"/>
        <v>0</v>
      </c>
      <c r="AC127" s="48">
        <f t="shared" ref="AC127:AC147" si="46">SUM(Q127:AB127)</f>
        <v>9450.9375</v>
      </c>
      <c r="AD127" s="48">
        <f t="shared" ref="AD127:AD147" si="47">AC127-F127</f>
        <v>0</v>
      </c>
      <c r="AE127" s="47"/>
      <c r="AJ127"/>
      <c r="AK127"/>
      <c r="AL127"/>
      <c r="AM127"/>
      <c r="AN127"/>
      <c r="AO127"/>
      <c r="AP127"/>
      <c r="AQ127"/>
      <c r="AR127"/>
      <c r="AS127"/>
      <c r="AT127"/>
    </row>
    <row r="128" spans="1:46" x14ac:dyDescent="0.25">
      <c r="A128" t="str">
        <f t="shared" si="25"/>
        <v>COVID</v>
      </c>
      <c r="B128" s="71">
        <v>44685</v>
      </c>
      <c r="C128">
        <v>3022037</v>
      </c>
      <c r="D128" t="str">
        <f>VLOOKUP(C128,Schools!A:B,2,0)</f>
        <v>Manorside Primary School</v>
      </c>
      <c r="E128" t="str">
        <f>VLOOKUP(C128,Schools!$A:$Z,3,0)</f>
        <v>M</v>
      </c>
      <c r="F128" s="192">
        <v>3240</v>
      </c>
      <c r="G128" s="190" t="s">
        <v>4667</v>
      </c>
      <c r="H128" t="s">
        <v>4674</v>
      </c>
      <c r="I128" t="str">
        <f t="shared" si="45"/>
        <v>10166/543965</v>
      </c>
      <c r="J128">
        <f>VLOOKUP(C128,Schools!$A:$Z,9,0)</f>
        <v>400030</v>
      </c>
      <c r="K128" s="70" t="s">
        <v>406</v>
      </c>
      <c r="L128" s="190" t="s">
        <v>4676</v>
      </c>
      <c r="M128" s="190" t="s">
        <v>1169</v>
      </c>
      <c r="N128" t="str">
        <f>VLOOKUP(C128,Schools!A:D,4,0)</f>
        <v>Primary</v>
      </c>
      <c r="O128">
        <f>VLOOKUP(N128,CCs!$A$2:$F$7,6,FALSE)</f>
        <v>10166</v>
      </c>
      <c r="P128">
        <f t="shared" si="44"/>
        <v>543965</v>
      </c>
      <c r="Q128" s="75">
        <f t="shared" si="22"/>
        <v>0</v>
      </c>
      <c r="R128" s="75">
        <f t="shared" si="43"/>
        <v>3240</v>
      </c>
      <c r="S128" s="75">
        <f t="shared" si="43"/>
        <v>0</v>
      </c>
      <c r="T128" s="75">
        <f t="shared" si="43"/>
        <v>0</v>
      </c>
      <c r="U128" s="75">
        <f t="shared" si="43"/>
        <v>0</v>
      </c>
      <c r="V128" s="75">
        <f t="shared" si="43"/>
        <v>0</v>
      </c>
      <c r="W128" s="75">
        <f t="shared" si="43"/>
        <v>0</v>
      </c>
      <c r="X128" s="75">
        <f t="shared" si="43"/>
        <v>0</v>
      </c>
      <c r="Y128" s="75">
        <f t="shared" si="43"/>
        <v>0</v>
      </c>
      <c r="Z128" s="75">
        <f t="shared" si="43"/>
        <v>0</v>
      </c>
      <c r="AA128" s="75">
        <f t="shared" si="43"/>
        <v>0</v>
      </c>
      <c r="AB128" s="75">
        <f t="shared" si="43"/>
        <v>0</v>
      </c>
      <c r="AC128" s="48">
        <f t="shared" si="46"/>
        <v>3240</v>
      </c>
      <c r="AD128" s="48">
        <f t="shared" si="47"/>
        <v>0</v>
      </c>
      <c r="AE128" s="47"/>
      <c r="AJ128"/>
      <c r="AK128"/>
      <c r="AL128"/>
      <c r="AM128"/>
      <c r="AN128"/>
      <c r="AO128"/>
      <c r="AP128"/>
      <c r="AQ128"/>
      <c r="AR128"/>
      <c r="AS128"/>
      <c r="AT128"/>
    </row>
    <row r="129" spans="1:46" x14ac:dyDescent="0.25">
      <c r="A129" t="str">
        <f t="shared" si="25"/>
        <v>COVID</v>
      </c>
      <c r="B129" s="71">
        <v>44685</v>
      </c>
      <c r="C129" s="190">
        <v>3022042</v>
      </c>
      <c r="D129" t="str">
        <f>VLOOKUP(C129,Schools!A:B,2,0)</f>
        <v>Monkfrith School</v>
      </c>
      <c r="E129" t="str">
        <f>VLOOKUP(C129,Schools!$A:$Z,3,0)</f>
        <v>M</v>
      </c>
      <c r="F129" s="192">
        <v>2986.875</v>
      </c>
      <c r="G129" s="190" t="s">
        <v>4667</v>
      </c>
      <c r="H129" t="s">
        <v>4674</v>
      </c>
      <c r="I129" t="str">
        <f t="shared" si="45"/>
        <v>10166/543965</v>
      </c>
      <c r="J129">
        <f>VLOOKUP(C129,Schools!$A:$Z,9,0)</f>
        <v>400048</v>
      </c>
      <c r="K129" s="70" t="s">
        <v>406</v>
      </c>
      <c r="L129" s="190" t="s">
        <v>4676</v>
      </c>
      <c r="M129" s="190" t="s">
        <v>1169</v>
      </c>
      <c r="N129" t="str">
        <f>VLOOKUP(C129,Schools!A:D,4,0)</f>
        <v>Primary</v>
      </c>
      <c r="O129">
        <f>VLOOKUP(N129,CCs!$A$2:$F$7,6,FALSE)</f>
        <v>10166</v>
      </c>
      <c r="P129">
        <f t="shared" si="44"/>
        <v>543965</v>
      </c>
      <c r="Q129" s="75">
        <f t="shared" si="22"/>
        <v>0</v>
      </c>
      <c r="R129" s="75">
        <f t="shared" si="43"/>
        <v>2986.875</v>
      </c>
      <c r="S129" s="75">
        <f t="shared" si="43"/>
        <v>0</v>
      </c>
      <c r="T129" s="75">
        <f t="shared" si="43"/>
        <v>0</v>
      </c>
      <c r="U129" s="75">
        <f t="shared" si="43"/>
        <v>0</v>
      </c>
      <c r="V129" s="75">
        <f t="shared" si="43"/>
        <v>0</v>
      </c>
      <c r="W129" s="75">
        <f t="shared" si="43"/>
        <v>0</v>
      </c>
      <c r="X129" s="75">
        <f t="shared" si="43"/>
        <v>0</v>
      </c>
      <c r="Y129" s="75">
        <f t="shared" si="43"/>
        <v>0</v>
      </c>
      <c r="Z129" s="75">
        <f t="shared" si="43"/>
        <v>0</v>
      </c>
      <c r="AA129" s="75">
        <f t="shared" si="43"/>
        <v>0</v>
      </c>
      <c r="AB129" s="75">
        <f t="shared" si="43"/>
        <v>0</v>
      </c>
      <c r="AC129" s="48">
        <f t="shared" si="46"/>
        <v>2986.875</v>
      </c>
      <c r="AD129" s="48">
        <f t="shared" si="47"/>
        <v>0</v>
      </c>
      <c r="AE129" s="47"/>
      <c r="AJ129"/>
      <c r="AK129"/>
      <c r="AL129"/>
      <c r="AM129"/>
      <c r="AN129"/>
      <c r="AO129"/>
      <c r="AP129"/>
      <c r="AQ129"/>
      <c r="AR129"/>
      <c r="AS129"/>
      <c r="AT129"/>
    </row>
    <row r="130" spans="1:46" x14ac:dyDescent="0.25">
      <c r="A130" t="str">
        <f t="shared" si="25"/>
        <v>COVID</v>
      </c>
      <c r="B130" s="71">
        <v>44685</v>
      </c>
      <c r="C130" s="144">
        <v>3022043</v>
      </c>
      <c r="D130" t="str">
        <f>VLOOKUP(C130,Schools!A:B,2,0)</f>
        <v>Moss Hall Junior School</v>
      </c>
      <c r="E130" t="str">
        <f>VLOOKUP(C130,Schools!$A:$Z,3,0)</f>
        <v>M</v>
      </c>
      <c r="F130" s="192">
        <v>7762.5</v>
      </c>
      <c r="G130" s="190" t="s">
        <v>4667</v>
      </c>
      <c r="H130" t="s">
        <v>4674</v>
      </c>
      <c r="I130" t="str">
        <f t="shared" si="45"/>
        <v>10166/543965</v>
      </c>
      <c r="J130">
        <f>VLOOKUP(C130,Schools!$A:$Z,9,0)</f>
        <v>400088</v>
      </c>
      <c r="K130" s="70" t="s">
        <v>406</v>
      </c>
      <c r="L130" s="190" t="s">
        <v>4676</v>
      </c>
      <c r="M130" s="190" t="s">
        <v>1169</v>
      </c>
      <c r="N130" t="str">
        <f>VLOOKUP(C130,Schools!A:D,4,0)</f>
        <v>Primary</v>
      </c>
      <c r="O130">
        <f>VLOOKUP(N130,CCs!$A$2:$F$7,6,FALSE)</f>
        <v>10166</v>
      </c>
      <c r="P130">
        <f t="shared" si="44"/>
        <v>543965</v>
      </c>
      <c r="Q130" s="75">
        <f t="shared" si="22"/>
        <v>0</v>
      </c>
      <c r="R130" s="75">
        <f t="shared" si="43"/>
        <v>7762.5</v>
      </c>
      <c r="S130" s="75">
        <f t="shared" si="43"/>
        <v>0</v>
      </c>
      <c r="T130" s="75">
        <f t="shared" si="43"/>
        <v>0</v>
      </c>
      <c r="U130" s="75">
        <f t="shared" si="43"/>
        <v>0</v>
      </c>
      <c r="V130" s="75">
        <f t="shared" si="43"/>
        <v>0</v>
      </c>
      <c r="W130" s="75">
        <f t="shared" si="43"/>
        <v>0</v>
      </c>
      <c r="X130" s="75">
        <f t="shared" si="43"/>
        <v>0</v>
      </c>
      <c r="Y130" s="75">
        <f t="shared" si="43"/>
        <v>0</v>
      </c>
      <c r="Z130" s="75">
        <f t="shared" si="43"/>
        <v>0</v>
      </c>
      <c r="AA130" s="75">
        <f t="shared" si="43"/>
        <v>0</v>
      </c>
      <c r="AB130" s="75">
        <f t="shared" si="43"/>
        <v>0</v>
      </c>
      <c r="AC130" s="48">
        <f t="shared" si="46"/>
        <v>7762.5</v>
      </c>
      <c r="AD130" s="48">
        <f t="shared" si="47"/>
        <v>0</v>
      </c>
      <c r="AE130" s="47"/>
      <c r="AJ130"/>
      <c r="AK130"/>
      <c r="AL130"/>
      <c r="AM130"/>
      <c r="AN130"/>
      <c r="AO130"/>
      <c r="AP130"/>
      <c r="AQ130"/>
      <c r="AR130"/>
      <c r="AS130"/>
      <c r="AT130"/>
    </row>
    <row r="131" spans="1:46" x14ac:dyDescent="0.25">
      <c r="A131" t="str">
        <f t="shared" si="25"/>
        <v>COVID</v>
      </c>
      <c r="B131" s="71">
        <v>44685</v>
      </c>
      <c r="C131">
        <v>3022044</v>
      </c>
      <c r="D131" t="str">
        <f>VLOOKUP(C131,Schools!A:B,2,0)</f>
        <v>Moss Hall Infant School</v>
      </c>
      <c r="E131" t="str">
        <f>VLOOKUP(C131,Schools!$A:$Z,3,0)</f>
        <v>M</v>
      </c>
      <c r="F131" s="192">
        <v>2160</v>
      </c>
      <c r="G131" s="190" t="s">
        <v>4667</v>
      </c>
      <c r="H131" t="s">
        <v>4674</v>
      </c>
      <c r="I131" t="str">
        <f t="shared" si="45"/>
        <v>10166/543965</v>
      </c>
      <c r="J131">
        <f>VLOOKUP(C131,Schools!$A:$Z,9,0)</f>
        <v>400087</v>
      </c>
      <c r="K131" s="70" t="s">
        <v>406</v>
      </c>
      <c r="L131" s="190" t="s">
        <v>4676</v>
      </c>
      <c r="M131" s="190" t="s">
        <v>1169</v>
      </c>
      <c r="N131" t="str">
        <f>VLOOKUP(C131,Schools!A:D,4,0)</f>
        <v>Primary</v>
      </c>
      <c r="O131">
        <f>VLOOKUP(N131,CCs!$A$2:$F$7,6,FALSE)</f>
        <v>10166</v>
      </c>
      <c r="P131">
        <f t="shared" si="44"/>
        <v>543965</v>
      </c>
      <c r="Q131" s="75">
        <f t="shared" si="22"/>
        <v>0</v>
      </c>
      <c r="R131" s="75">
        <f t="shared" si="43"/>
        <v>2160</v>
      </c>
      <c r="S131" s="75">
        <f t="shared" si="43"/>
        <v>0</v>
      </c>
      <c r="T131" s="75">
        <f t="shared" si="43"/>
        <v>0</v>
      </c>
      <c r="U131" s="75">
        <f t="shared" si="43"/>
        <v>0</v>
      </c>
      <c r="V131" s="75">
        <f t="shared" si="43"/>
        <v>0</v>
      </c>
      <c r="W131" s="75">
        <f t="shared" si="43"/>
        <v>0</v>
      </c>
      <c r="X131" s="75">
        <f t="shared" si="43"/>
        <v>0</v>
      </c>
      <c r="Y131" s="75">
        <f t="shared" si="43"/>
        <v>0</v>
      </c>
      <c r="Z131" s="75">
        <f t="shared" si="43"/>
        <v>0</v>
      </c>
      <c r="AA131" s="75">
        <f t="shared" si="43"/>
        <v>0</v>
      </c>
      <c r="AB131" s="75">
        <f t="shared" si="43"/>
        <v>0</v>
      </c>
      <c r="AC131" s="48">
        <f t="shared" si="46"/>
        <v>2160</v>
      </c>
      <c r="AD131" s="48">
        <f t="shared" si="47"/>
        <v>0</v>
      </c>
      <c r="AE131" s="47"/>
      <c r="AJ131"/>
      <c r="AK131"/>
      <c r="AL131"/>
      <c r="AM131"/>
      <c r="AN131"/>
      <c r="AO131"/>
      <c r="AP131"/>
      <c r="AQ131"/>
      <c r="AR131"/>
      <c r="AS131"/>
      <c r="AT131"/>
    </row>
    <row r="132" spans="1:46" x14ac:dyDescent="0.25">
      <c r="A132" t="str">
        <f t="shared" si="25"/>
        <v>COVID</v>
      </c>
      <c r="B132" s="71">
        <v>44685</v>
      </c>
      <c r="C132">
        <v>3022045</v>
      </c>
      <c r="D132" t="str">
        <f>VLOOKUP(C132,Schools!A:B,2,0)</f>
        <v>Northside School</v>
      </c>
      <c r="E132" t="str">
        <f>VLOOKUP(C132,Schools!$A:$Z,3,0)</f>
        <v>M</v>
      </c>
      <c r="F132" s="192">
        <v>3358.125</v>
      </c>
      <c r="G132" s="190" t="s">
        <v>4667</v>
      </c>
      <c r="H132" t="s">
        <v>4674</v>
      </c>
      <c r="I132" t="str">
        <f t="shared" si="45"/>
        <v>10166/543965</v>
      </c>
      <c r="J132">
        <f>VLOOKUP(C132,Schools!$A:$Z,9,0)</f>
        <v>400089</v>
      </c>
      <c r="K132" s="70" t="s">
        <v>406</v>
      </c>
      <c r="L132" s="190" t="s">
        <v>4676</v>
      </c>
      <c r="M132" s="190" t="s">
        <v>1169</v>
      </c>
      <c r="N132" t="str">
        <f>VLOOKUP(C132,Schools!A:D,4,0)</f>
        <v>Primary</v>
      </c>
      <c r="O132">
        <f>VLOOKUP(N132,CCs!$A$2:$F$7,6,FALSE)</f>
        <v>10166</v>
      </c>
      <c r="P132">
        <f t="shared" si="44"/>
        <v>543965</v>
      </c>
      <c r="Q132" s="75">
        <f t="shared" si="22"/>
        <v>0</v>
      </c>
      <c r="R132" s="75">
        <f t="shared" si="43"/>
        <v>3358.125</v>
      </c>
      <c r="S132" s="75">
        <f t="shared" si="43"/>
        <v>0</v>
      </c>
      <c r="T132" s="75">
        <f t="shared" si="43"/>
        <v>0</v>
      </c>
      <c r="U132" s="75">
        <f t="shared" si="43"/>
        <v>0</v>
      </c>
      <c r="V132" s="75">
        <f t="shared" si="43"/>
        <v>0</v>
      </c>
      <c r="W132" s="75">
        <f t="shared" si="43"/>
        <v>0</v>
      </c>
      <c r="X132" s="75">
        <f t="shared" si="43"/>
        <v>0</v>
      </c>
      <c r="Y132" s="75">
        <f t="shared" si="43"/>
        <v>0</v>
      </c>
      <c r="Z132" s="75">
        <f t="shared" si="43"/>
        <v>0</v>
      </c>
      <c r="AA132" s="75">
        <f t="shared" si="43"/>
        <v>0</v>
      </c>
      <c r="AB132" s="75">
        <f t="shared" si="43"/>
        <v>0</v>
      </c>
      <c r="AC132" s="48">
        <f t="shared" si="46"/>
        <v>3358.125</v>
      </c>
      <c r="AD132" s="48">
        <f t="shared" si="47"/>
        <v>0</v>
      </c>
      <c r="AE132" s="47"/>
      <c r="AJ132"/>
      <c r="AK132"/>
      <c r="AL132"/>
      <c r="AM132"/>
      <c r="AN132"/>
      <c r="AO132"/>
      <c r="AP132"/>
      <c r="AQ132"/>
      <c r="AR132"/>
      <c r="AS132"/>
      <c r="AT132"/>
    </row>
    <row r="133" spans="1:46" x14ac:dyDescent="0.25">
      <c r="A133" t="str">
        <f t="shared" si="25"/>
        <v>COVID</v>
      </c>
      <c r="B133" s="71">
        <v>44685</v>
      </c>
      <c r="C133" s="190">
        <v>3022053</v>
      </c>
      <c r="D133" t="str">
        <f>VLOOKUP(C133,Schools!A:B,2,0)</f>
        <v>Noam Primary School</v>
      </c>
      <c r="E133" t="str">
        <f>VLOOKUP(C133,Schools!$A:$Z,3,0)</f>
        <v>M</v>
      </c>
      <c r="F133" s="192">
        <v>286.875</v>
      </c>
      <c r="G133" s="190" t="s">
        <v>4667</v>
      </c>
      <c r="H133" t="s">
        <v>4674</v>
      </c>
      <c r="I133" t="str">
        <f t="shared" si="45"/>
        <v>10166/543965</v>
      </c>
      <c r="J133">
        <f>VLOOKUP(C133,Schools!$A:$Z,9,0)</f>
        <v>158733</v>
      </c>
      <c r="K133" s="70" t="s">
        <v>406</v>
      </c>
      <c r="L133" s="190" t="s">
        <v>4676</v>
      </c>
      <c r="M133" s="190" t="s">
        <v>1169</v>
      </c>
      <c r="N133" t="str">
        <f>VLOOKUP(C133,Schools!A:D,4,0)</f>
        <v>Primary</v>
      </c>
      <c r="O133">
        <f>VLOOKUP(N133,CCs!$A$2:$F$7,6,FALSE)</f>
        <v>10166</v>
      </c>
      <c r="P133">
        <f t="shared" si="44"/>
        <v>543965</v>
      </c>
      <c r="Q133" s="75">
        <f t="shared" si="22"/>
        <v>0</v>
      </c>
      <c r="R133" s="75">
        <f t="shared" si="43"/>
        <v>286.875</v>
      </c>
      <c r="S133" s="75">
        <f t="shared" si="43"/>
        <v>0</v>
      </c>
      <c r="T133" s="75">
        <f t="shared" si="43"/>
        <v>0</v>
      </c>
      <c r="U133" s="75">
        <f t="shared" si="43"/>
        <v>0</v>
      </c>
      <c r="V133" s="75">
        <f t="shared" si="43"/>
        <v>0</v>
      </c>
      <c r="W133" s="75">
        <f t="shared" si="43"/>
        <v>0</v>
      </c>
      <c r="X133" s="75">
        <f t="shared" si="43"/>
        <v>0</v>
      </c>
      <c r="Y133" s="75">
        <f t="shared" si="43"/>
        <v>0</v>
      </c>
      <c r="Z133" s="75">
        <f t="shared" si="43"/>
        <v>0</v>
      </c>
      <c r="AA133" s="75">
        <f t="shared" si="43"/>
        <v>0</v>
      </c>
      <c r="AB133" s="75">
        <f t="shared" si="43"/>
        <v>0</v>
      </c>
      <c r="AC133" s="48">
        <f t="shared" si="46"/>
        <v>286.875</v>
      </c>
      <c r="AD133" s="48">
        <f t="shared" si="47"/>
        <v>0</v>
      </c>
      <c r="AE133" s="47"/>
      <c r="AJ133"/>
      <c r="AK133"/>
      <c r="AL133"/>
      <c r="AM133"/>
      <c r="AN133"/>
      <c r="AO133"/>
      <c r="AP133"/>
      <c r="AQ133"/>
      <c r="AR133"/>
      <c r="AS133"/>
      <c r="AT133"/>
    </row>
    <row r="134" spans="1:46" x14ac:dyDescent="0.25">
      <c r="A134" t="str">
        <f t="shared" si="25"/>
        <v>COVID</v>
      </c>
      <c r="B134" s="71">
        <v>44685</v>
      </c>
      <c r="C134">
        <v>3022054</v>
      </c>
      <c r="D134" t="str">
        <f>VLOOKUP(C134,Schools!A:B,2,0)</f>
        <v>Woodridge  Primary School</v>
      </c>
      <c r="E134" t="str">
        <f>VLOOKUP(C134,Schools!$A:$Z,3,0)</f>
        <v>M</v>
      </c>
      <c r="F134" s="192">
        <v>911.25</v>
      </c>
      <c r="G134" s="190" t="s">
        <v>4667</v>
      </c>
      <c r="H134" t="s">
        <v>4674</v>
      </c>
      <c r="I134" t="str">
        <f t="shared" si="45"/>
        <v>10166/543965</v>
      </c>
      <c r="J134">
        <f>VLOOKUP(C134,Schools!$A:$Z,9,0)</f>
        <v>400004</v>
      </c>
      <c r="K134" s="70" t="s">
        <v>406</v>
      </c>
      <c r="L134" s="190" t="s">
        <v>4676</v>
      </c>
      <c r="M134" s="190" t="s">
        <v>1169</v>
      </c>
      <c r="N134" t="str">
        <f>VLOOKUP(C134,Schools!A:D,4,0)</f>
        <v>Primary</v>
      </c>
      <c r="O134">
        <f>VLOOKUP(N134,CCs!$A$2:$F$7,6,FALSE)</f>
        <v>10166</v>
      </c>
      <c r="P134">
        <f t="shared" si="44"/>
        <v>543965</v>
      </c>
      <c r="Q134" s="75">
        <f t="shared" si="22"/>
        <v>0</v>
      </c>
      <c r="R134" s="75">
        <f t="shared" si="43"/>
        <v>911.25</v>
      </c>
      <c r="S134" s="75">
        <f t="shared" si="43"/>
        <v>0</v>
      </c>
      <c r="T134" s="75">
        <f t="shared" si="43"/>
        <v>0</v>
      </c>
      <c r="U134" s="75">
        <f t="shared" si="43"/>
        <v>0</v>
      </c>
      <c r="V134" s="75">
        <f t="shared" si="43"/>
        <v>0</v>
      </c>
      <c r="W134" s="75">
        <f t="shared" si="43"/>
        <v>0</v>
      </c>
      <c r="X134" s="75">
        <f t="shared" si="43"/>
        <v>0</v>
      </c>
      <c r="Y134" s="75">
        <f t="shared" si="43"/>
        <v>0</v>
      </c>
      <c r="Z134" s="75">
        <f t="shared" si="43"/>
        <v>0</v>
      </c>
      <c r="AA134" s="75">
        <f t="shared" si="43"/>
        <v>0</v>
      </c>
      <c r="AB134" s="75">
        <f t="shared" si="43"/>
        <v>0</v>
      </c>
      <c r="AC134" s="48">
        <f t="shared" si="46"/>
        <v>911.25</v>
      </c>
      <c r="AD134" s="48">
        <f t="shared" si="47"/>
        <v>0</v>
      </c>
      <c r="AE134" s="47"/>
      <c r="AJ134"/>
      <c r="AK134"/>
      <c r="AL134"/>
      <c r="AM134"/>
      <c r="AN134"/>
      <c r="AO134"/>
      <c r="AP134"/>
      <c r="AQ134"/>
      <c r="AR134"/>
      <c r="AS134"/>
      <c r="AT134"/>
    </row>
    <row r="135" spans="1:46" x14ac:dyDescent="0.25">
      <c r="A135" t="str">
        <f t="shared" si="25"/>
        <v>COVID</v>
      </c>
      <c r="B135" s="71">
        <v>44685</v>
      </c>
      <c r="C135">
        <v>3022055</v>
      </c>
      <c r="D135" t="str">
        <f>VLOOKUP(C135,Schools!A:B,2,0)</f>
        <v>Tudor School</v>
      </c>
      <c r="E135" t="str">
        <f>VLOOKUP(C135,Schools!$A:$Z,3,0)</f>
        <v>M</v>
      </c>
      <c r="F135" s="192">
        <v>5940</v>
      </c>
      <c r="G135" s="190" t="s">
        <v>4667</v>
      </c>
      <c r="H135" t="s">
        <v>4674</v>
      </c>
      <c r="I135" t="str">
        <f t="shared" si="45"/>
        <v>10166/543965</v>
      </c>
      <c r="J135">
        <f>VLOOKUP(C135,Schools!$A:$Z,9,0)</f>
        <v>400101</v>
      </c>
      <c r="K135" s="70" t="s">
        <v>406</v>
      </c>
      <c r="L135" s="190" t="s">
        <v>4676</v>
      </c>
      <c r="M135" s="190" t="s">
        <v>1169</v>
      </c>
      <c r="N135" t="str">
        <f>VLOOKUP(C135,Schools!A:D,4,0)</f>
        <v>Primary</v>
      </c>
      <c r="O135">
        <f>VLOOKUP(N135,CCs!$A$2:$F$7,6,FALSE)</f>
        <v>10166</v>
      </c>
      <c r="P135">
        <f t="shared" si="44"/>
        <v>543965</v>
      </c>
      <c r="Q135" s="75">
        <f t="shared" si="22"/>
        <v>0</v>
      </c>
      <c r="R135" s="75">
        <f t="shared" si="43"/>
        <v>5940</v>
      </c>
      <c r="S135" s="75">
        <f t="shared" si="43"/>
        <v>0</v>
      </c>
      <c r="T135" s="75">
        <f t="shared" si="43"/>
        <v>0</v>
      </c>
      <c r="U135" s="75">
        <f t="shared" si="43"/>
        <v>0</v>
      </c>
      <c r="V135" s="75">
        <f t="shared" si="43"/>
        <v>0</v>
      </c>
      <c r="W135" s="75">
        <f t="shared" si="43"/>
        <v>0</v>
      </c>
      <c r="X135" s="75">
        <f t="shared" si="43"/>
        <v>0</v>
      </c>
      <c r="Y135" s="75">
        <f t="shared" si="43"/>
        <v>0</v>
      </c>
      <c r="Z135" s="75">
        <f t="shared" si="43"/>
        <v>0</v>
      </c>
      <c r="AA135" s="75">
        <f t="shared" si="43"/>
        <v>0</v>
      </c>
      <c r="AB135" s="75">
        <f t="shared" si="43"/>
        <v>0</v>
      </c>
      <c r="AC135" s="48">
        <f t="shared" si="46"/>
        <v>5940</v>
      </c>
      <c r="AD135" s="48">
        <f t="shared" si="47"/>
        <v>0</v>
      </c>
      <c r="AE135" s="47"/>
      <c r="AJ135"/>
      <c r="AK135"/>
      <c r="AL135"/>
      <c r="AM135"/>
      <c r="AN135"/>
      <c r="AO135"/>
      <c r="AP135"/>
      <c r="AQ135"/>
      <c r="AR135"/>
      <c r="AS135"/>
      <c r="AT135"/>
    </row>
    <row r="136" spans="1:46" x14ac:dyDescent="0.25">
      <c r="A136" t="str">
        <f t="shared" si="25"/>
        <v>COVID</v>
      </c>
      <c r="B136" s="71">
        <v>44685</v>
      </c>
      <c r="C136" s="190">
        <v>3022057</v>
      </c>
      <c r="D136" t="str">
        <f>VLOOKUP(C136,Schools!A:B,2,0)</f>
        <v>Underhill School</v>
      </c>
      <c r="E136" t="str">
        <f>VLOOKUP(C136,Schools!$A:$Z,3,0)</f>
        <v>M</v>
      </c>
      <c r="F136" s="192">
        <v>13989.375</v>
      </c>
      <c r="G136" s="190" t="s">
        <v>4667</v>
      </c>
      <c r="H136" t="s">
        <v>4674</v>
      </c>
      <c r="I136" t="str">
        <f t="shared" si="45"/>
        <v>10166/543965</v>
      </c>
      <c r="J136">
        <f>VLOOKUP(C136,Schools!$A:$Z,9,0)</f>
        <v>400053</v>
      </c>
      <c r="K136" s="70" t="s">
        <v>406</v>
      </c>
      <c r="L136" s="190" t="s">
        <v>4676</v>
      </c>
      <c r="M136" s="190" t="s">
        <v>1169</v>
      </c>
      <c r="N136" t="str">
        <f>VLOOKUP(C136,Schools!A:D,4,0)</f>
        <v>Primary</v>
      </c>
      <c r="O136">
        <f>VLOOKUP(N136,CCs!$A$2:$F$7,6,FALSE)</f>
        <v>10166</v>
      </c>
      <c r="P136">
        <f t="shared" si="44"/>
        <v>543965</v>
      </c>
      <c r="Q136" s="75">
        <f t="shared" si="22"/>
        <v>0</v>
      </c>
      <c r="R136" s="75">
        <f t="shared" si="43"/>
        <v>13989.375</v>
      </c>
      <c r="S136" s="75">
        <f t="shared" si="43"/>
        <v>0</v>
      </c>
      <c r="T136" s="75">
        <f t="shared" si="43"/>
        <v>0</v>
      </c>
      <c r="U136" s="75">
        <f t="shared" si="43"/>
        <v>0</v>
      </c>
      <c r="V136" s="75">
        <f t="shared" si="43"/>
        <v>0</v>
      </c>
      <c r="W136" s="75">
        <f t="shared" si="43"/>
        <v>0</v>
      </c>
      <c r="X136" s="75">
        <f t="shared" si="43"/>
        <v>0</v>
      </c>
      <c r="Y136" s="75">
        <f t="shared" si="43"/>
        <v>0</v>
      </c>
      <c r="Z136" s="75">
        <f t="shared" si="43"/>
        <v>0</v>
      </c>
      <c r="AA136" s="75">
        <f t="shared" si="43"/>
        <v>0</v>
      </c>
      <c r="AB136" s="75">
        <f t="shared" si="43"/>
        <v>0</v>
      </c>
      <c r="AC136" s="48">
        <f t="shared" si="46"/>
        <v>13989.375</v>
      </c>
      <c r="AD136" s="48">
        <f t="shared" si="47"/>
        <v>0</v>
      </c>
      <c r="AE136" s="47"/>
      <c r="AJ136"/>
      <c r="AK136"/>
      <c r="AL136"/>
      <c r="AM136"/>
      <c r="AN136"/>
      <c r="AO136"/>
      <c r="AP136"/>
      <c r="AQ136"/>
      <c r="AR136"/>
      <c r="AS136"/>
      <c r="AT136"/>
    </row>
    <row r="137" spans="1:46" x14ac:dyDescent="0.25">
      <c r="A137" t="str">
        <f t="shared" si="25"/>
        <v>COVID</v>
      </c>
      <c r="B137" s="71">
        <v>44685</v>
      </c>
      <c r="C137">
        <v>3022060</v>
      </c>
      <c r="D137" t="str">
        <f>VLOOKUP(C137,Schools!A:B,2,0)</f>
        <v>Whitings Hill Primary School</v>
      </c>
      <c r="E137" t="str">
        <f>VLOOKUP(C137,Schools!$A:$Z,3,0)</f>
        <v>M</v>
      </c>
      <c r="F137" s="192">
        <v>9585</v>
      </c>
      <c r="G137" s="190" t="s">
        <v>4667</v>
      </c>
      <c r="H137" t="s">
        <v>4674</v>
      </c>
      <c r="I137" t="str">
        <f t="shared" si="45"/>
        <v>10166/543965</v>
      </c>
      <c r="J137">
        <f>VLOOKUP(C137,Schools!$A:$Z,9,0)</f>
        <v>400011</v>
      </c>
      <c r="K137" s="70" t="s">
        <v>406</v>
      </c>
      <c r="L137" s="190" t="s">
        <v>4676</v>
      </c>
      <c r="M137" s="190" t="s">
        <v>1169</v>
      </c>
      <c r="N137" t="str">
        <f>VLOOKUP(C137,Schools!A:D,4,0)</f>
        <v>Primary</v>
      </c>
      <c r="O137">
        <f>VLOOKUP(N137,CCs!$A$2:$F$7,6,FALSE)</f>
        <v>10166</v>
      </c>
      <c r="P137">
        <f t="shared" si="44"/>
        <v>543965</v>
      </c>
      <c r="Q137" s="75">
        <f t="shared" si="22"/>
        <v>0</v>
      </c>
      <c r="R137" s="75">
        <f t="shared" si="43"/>
        <v>9585</v>
      </c>
      <c r="S137" s="75">
        <f t="shared" si="43"/>
        <v>0</v>
      </c>
      <c r="T137" s="75">
        <f t="shared" si="43"/>
        <v>0</v>
      </c>
      <c r="U137" s="75">
        <f t="shared" si="43"/>
        <v>0</v>
      </c>
      <c r="V137" s="75">
        <f t="shared" si="43"/>
        <v>0</v>
      </c>
      <c r="W137" s="75">
        <f t="shared" si="43"/>
        <v>0</v>
      </c>
      <c r="X137" s="75">
        <f t="shared" si="43"/>
        <v>0</v>
      </c>
      <c r="Y137" s="75">
        <f t="shared" si="43"/>
        <v>0</v>
      </c>
      <c r="Z137" s="75">
        <f t="shared" si="43"/>
        <v>0</v>
      </c>
      <c r="AA137" s="75">
        <f t="shared" si="43"/>
        <v>0</v>
      </c>
      <c r="AB137" s="75">
        <f t="shared" si="43"/>
        <v>0</v>
      </c>
      <c r="AC137" s="48">
        <f t="shared" si="46"/>
        <v>9585</v>
      </c>
      <c r="AD137" s="48">
        <f t="shared" si="47"/>
        <v>0</v>
      </c>
      <c r="AE137" s="47"/>
      <c r="AJ137"/>
      <c r="AK137"/>
      <c r="AL137"/>
      <c r="AM137"/>
      <c r="AN137"/>
      <c r="AO137"/>
      <c r="AP137"/>
      <c r="AQ137"/>
      <c r="AR137"/>
      <c r="AS137"/>
      <c r="AT137"/>
    </row>
    <row r="138" spans="1:46" x14ac:dyDescent="0.25">
      <c r="A138" t="str">
        <f t="shared" si="25"/>
        <v>COVID</v>
      </c>
      <c r="B138" s="71">
        <v>44685</v>
      </c>
      <c r="C138">
        <v>3022067</v>
      </c>
      <c r="D138" t="str">
        <f>VLOOKUP(C138,Schools!A:B,2,0)</f>
        <v>Chalgrove Primary School</v>
      </c>
      <c r="E138" t="str">
        <f>VLOOKUP(C138,Schools!$A:$Z,3,0)</f>
        <v>M</v>
      </c>
      <c r="F138" s="192">
        <v>4697.8125</v>
      </c>
      <c r="G138" s="190" t="s">
        <v>4667</v>
      </c>
      <c r="H138" t="s">
        <v>4674</v>
      </c>
      <c r="I138" t="str">
        <f t="shared" si="45"/>
        <v>10166/543965</v>
      </c>
      <c r="J138">
        <f>VLOOKUP(C138,Schools!$A:$Z,9,0)</f>
        <v>400065</v>
      </c>
      <c r="K138" s="70" t="s">
        <v>406</v>
      </c>
      <c r="L138" s="190" t="s">
        <v>4676</v>
      </c>
      <c r="M138" s="190" t="s">
        <v>1169</v>
      </c>
      <c r="N138" t="str">
        <f>VLOOKUP(C138,Schools!A:D,4,0)</f>
        <v>Primary</v>
      </c>
      <c r="O138">
        <f>VLOOKUP(N138,CCs!$A$2:$F$7,6,FALSE)</f>
        <v>10166</v>
      </c>
      <c r="P138">
        <f t="shared" si="44"/>
        <v>543965</v>
      </c>
      <c r="Q138" s="75">
        <f t="shared" si="22"/>
        <v>0</v>
      </c>
      <c r="R138" s="75">
        <f t="shared" si="43"/>
        <v>4697.8125</v>
      </c>
      <c r="S138" s="75">
        <f t="shared" si="43"/>
        <v>0</v>
      </c>
      <c r="T138" s="75">
        <f t="shared" si="43"/>
        <v>0</v>
      </c>
      <c r="U138" s="75">
        <f t="shared" si="43"/>
        <v>0</v>
      </c>
      <c r="V138" s="75">
        <f t="shared" si="43"/>
        <v>0</v>
      </c>
      <c r="W138" s="75">
        <f t="shared" si="43"/>
        <v>0</v>
      </c>
      <c r="X138" s="75">
        <f t="shared" si="43"/>
        <v>0</v>
      </c>
      <c r="Y138" s="75">
        <f t="shared" si="43"/>
        <v>0</v>
      </c>
      <c r="Z138" s="75">
        <f t="shared" si="43"/>
        <v>0</v>
      </c>
      <c r="AA138" s="75">
        <f t="shared" si="43"/>
        <v>0</v>
      </c>
      <c r="AB138" s="75">
        <f t="shared" si="43"/>
        <v>0</v>
      </c>
      <c r="AC138" s="48">
        <f t="shared" si="46"/>
        <v>4697.8125</v>
      </c>
      <c r="AD138" s="48">
        <f t="shared" si="47"/>
        <v>0</v>
      </c>
      <c r="AE138" s="47"/>
      <c r="AJ138"/>
      <c r="AK138"/>
      <c r="AL138"/>
      <c r="AM138"/>
      <c r="AN138"/>
      <c r="AO138"/>
      <c r="AP138"/>
      <c r="AQ138"/>
      <c r="AR138"/>
      <c r="AS138"/>
      <c r="AT138"/>
    </row>
    <row r="139" spans="1:46" x14ac:dyDescent="0.25">
      <c r="A139" t="str">
        <f t="shared" si="25"/>
        <v>COVID</v>
      </c>
      <c r="B139" s="71">
        <v>44685</v>
      </c>
      <c r="C139">
        <v>3022070</v>
      </c>
      <c r="D139" t="str">
        <f>VLOOKUP(C139,Schools!A:B,2,0)</f>
        <v>Sunnyfields Primary School</v>
      </c>
      <c r="E139" t="str">
        <f>VLOOKUP(C139,Schools!$A:$Z,3,0)</f>
        <v>M</v>
      </c>
      <c r="F139" s="192">
        <v>6682.5</v>
      </c>
      <c r="G139" s="190" t="s">
        <v>4667</v>
      </c>
      <c r="H139" t="s">
        <v>4674</v>
      </c>
      <c r="I139" t="str">
        <f t="shared" si="45"/>
        <v>10166/543965</v>
      </c>
      <c r="J139">
        <f>VLOOKUP(C139,Schools!$A:$Z,9,0)</f>
        <v>400038</v>
      </c>
      <c r="K139" s="70" t="s">
        <v>406</v>
      </c>
      <c r="L139" s="190" t="s">
        <v>4676</v>
      </c>
      <c r="M139" s="190" t="s">
        <v>1169</v>
      </c>
      <c r="N139" t="str">
        <f>VLOOKUP(C139,Schools!A:D,4,0)</f>
        <v>Primary</v>
      </c>
      <c r="O139">
        <f>VLOOKUP(N139,CCs!$A$2:$F$7,6,FALSE)</f>
        <v>10166</v>
      </c>
      <c r="P139">
        <f t="shared" si="44"/>
        <v>543965</v>
      </c>
      <c r="Q139" s="75">
        <f t="shared" si="22"/>
        <v>0</v>
      </c>
      <c r="R139" s="75">
        <f t="shared" si="43"/>
        <v>6682.5</v>
      </c>
      <c r="S139" s="75">
        <f t="shared" si="43"/>
        <v>0</v>
      </c>
      <c r="T139" s="75">
        <f t="shared" si="43"/>
        <v>0</v>
      </c>
      <c r="U139" s="75">
        <f t="shared" si="43"/>
        <v>0</v>
      </c>
      <c r="V139" s="75">
        <f t="shared" si="43"/>
        <v>0</v>
      </c>
      <c r="W139" s="75">
        <f t="shared" si="43"/>
        <v>0</v>
      </c>
      <c r="X139" s="75">
        <f t="shared" si="43"/>
        <v>0</v>
      </c>
      <c r="Y139" s="75">
        <f t="shared" si="43"/>
        <v>0</v>
      </c>
      <c r="Z139" s="75">
        <f t="shared" si="43"/>
        <v>0</v>
      </c>
      <c r="AA139" s="75">
        <f t="shared" si="43"/>
        <v>0</v>
      </c>
      <c r="AB139" s="75">
        <f t="shared" si="43"/>
        <v>0</v>
      </c>
      <c r="AC139" s="48">
        <f t="shared" si="46"/>
        <v>6682.5</v>
      </c>
      <c r="AD139" s="48">
        <f t="shared" si="47"/>
        <v>0</v>
      </c>
      <c r="AE139" s="47"/>
      <c r="AJ139"/>
      <c r="AK139"/>
      <c r="AL139"/>
      <c r="AM139"/>
      <c r="AN139"/>
      <c r="AO139"/>
      <c r="AP139"/>
      <c r="AQ139"/>
      <c r="AR139"/>
      <c r="AS139"/>
      <c r="AT139"/>
    </row>
    <row r="140" spans="1:46" x14ac:dyDescent="0.25">
      <c r="A140" t="str">
        <f t="shared" si="25"/>
        <v>COVID</v>
      </c>
      <c r="B140" s="71">
        <v>44685</v>
      </c>
      <c r="C140" s="190">
        <v>3022071</v>
      </c>
      <c r="D140" t="str">
        <f>VLOOKUP(C140,Schools!A:B,2,0)</f>
        <v>Queenswell Infant and Nursery School</v>
      </c>
      <c r="E140" t="str">
        <f>VLOOKUP(C140,Schools!$A:$Z,3,0)</f>
        <v>M</v>
      </c>
      <c r="F140" s="192">
        <v>2531.25</v>
      </c>
      <c r="G140" s="190" t="s">
        <v>4667</v>
      </c>
      <c r="H140" t="s">
        <v>4674</v>
      </c>
      <c r="I140" t="str">
        <f t="shared" si="45"/>
        <v>10166/543965</v>
      </c>
      <c r="J140">
        <f>VLOOKUP(C140,Schools!$A:$Z,9,0)</f>
        <v>400012</v>
      </c>
      <c r="K140" s="70" t="s">
        <v>406</v>
      </c>
      <c r="L140" s="190" t="s">
        <v>4676</v>
      </c>
      <c r="M140" s="190" t="s">
        <v>1169</v>
      </c>
      <c r="N140" t="str">
        <f>VLOOKUP(C140,Schools!A:D,4,0)</f>
        <v>Primary</v>
      </c>
      <c r="O140">
        <f>VLOOKUP(N140,CCs!$A$2:$F$7,6,FALSE)</f>
        <v>10166</v>
      </c>
      <c r="P140">
        <f t="shared" si="44"/>
        <v>543965</v>
      </c>
      <c r="Q140" s="75">
        <f t="shared" si="22"/>
        <v>0</v>
      </c>
      <c r="R140" s="75">
        <f t="shared" si="43"/>
        <v>2531.25</v>
      </c>
      <c r="S140" s="75">
        <f t="shared" si="43"/>
        <v>0</v>
      </c>
      <c r="T140" s="75">
        <f t="shared" si="43"/>
        <v>0</v>
      </c>
      <c r="U140" s="75">
        <f t="shared" si="43"/>
        <v>0</v>
      </c>
      <c r="V140" s="75">
        <f t="shared" si="43"/>
        <v>0</v>
      </c>
      <c r="W140" s="75">
        <f t="shared" si="43"/>
        <v>0</v>
      </c>
      <c r="X140" s="75">
        <f t="shared" si="43"/>
        <v>0</v>
      </c>
      <c r="Y140" s="75">
        <f t="shared" si="43"/>
        <v>0</v>
      </c>
      <c r="Z140" s="75">
        <f t="shared" si="43"/>
        <v>0</v>
      </c>
      <c r="AA140" s="75">
        <f t="shared" si="43"/>
        <v>0</v>
      </c>
      <c r="AB140" s="75">
        <f t="shared" si="43"/>
        <v>0</v>
      </c>
      <c r="AC140" s="48">
        <f t="shared" si="46"/>
        <v>2531.25</v>
      </c>
      <c r="AD140" s="48">
        <f t="shared" si="47"/>
        <v>0</v>
      </c>
      <c r="AE140" s="47"/>
      <c r="AJ140"/>
      <c r="AK140"/>
      <c r="AL140"/>
      <c r="AM140"/>
      <c r="AN140"/>
      <c r="AO140"/>
      <c r="AP140"/>
      <c r="AQ140"/>
      <c r="AR140"/>
      <c r="AS140"/>
      <c r="AT140"/>
    </row>
    <row r="141" spans="1:46" x14ac:dyDescent="0.25">
      <c r="A141" t="str">
        <f t="shared" si="25"/>
        <v>COVID</v>
      </c>
      <c r="B141" s="71">
        <v>44685</v>
      </c>
      <c r="C141">
        <v>3022072</v>
      </c>
      <c r="D141" t="str">
        <f>VLOOKUP(C141,Schools!A:B,2,0)</f>
        <v>Queenswell Junior School</v>
      </c>
      <c r="E141" t="str">
        <f>VLOOKUP(C141,Schools!$A:$Z,3,0)</f>
        <v>M</v>
      </c>
      <c r="F141" s="192">
        <v>9466.875</v>
      </c>
      <c r="G141" s="190" t="s">
        <v>4667</v>
      </c>
      <c r="H141" t="s">
        <v>4674</v>
      </c>
      <c r="I141" t="str">
        <f t="shared" si="45"/>
        <v>10166/543965</v>
      </c>
      <c r="J141">
        <f>VLOOKUP(C141,Schools!$A:$Z,9,0)</f>
        <v>400012</v>
      </c>
      <c r="K141" s="70" t="s">
        <v>406</v>
      </c>
      <c r="L141" s="190" t="s">
        <v>4676</v>
      </c>
      <c r="M141" s="190" t="s">
        <v>1169</v>
      </c>
      <c r="N141" t="str">
        <f>VLOOKUP(C141,Schools!A:D,4,0)</f>
        <v>Primary</v>
      </c>
      <c r="O141">
        <f>VLOOKUP(N141,CCs!$A$2:$F$7,6,FALSE)</f>
        <v>10166</v>
      </c>
      <c r="P141">
        <f t="shared" si="44"/>
        <v>543965</v>
      </c>
      <c r="Q141" s="75">
        <f t="shared" si="22"/>
        <v>0</v>
      </c>
      <c r="R141" s="75">
        <f t="shared" si="43"/>
        <v>9466.875</v>
      </c>
      <c r="S141" s="75">
        <f t="shared" si="43"/>
        <v>0</v>
      </c>
      <c r="T141" s="75">
        <f t="shared" si="43"/>
        <v>0</v>
      </c>
      <c r="U141" s="75">
        <f t="shared" si="43"/>
        <v>0</v>
      </c>
      <c r="V141" s="75">
        <f t="shared" si="43"/>
        <v>0</v>
      </c>
      <c r="W141" s="75">
        <f t="shared" si="43"/>
        <v>0</v>
      </c>
      <c r="X141" s="75">
        <f t="shared" si="43"/>
        <v>0</v>
      </c>
      <c r="Y141" s="75">
        <f t="shared" si="43"/>
        <v>0</v>
      </c>
      <c r="Z141" s="75">
        <f t="shared" si="43"/>
        <v>0</v>
      </c>
      <c r="AA141" s="75">
        <f t="shared" si="43"/>
        <v>0</v>
      </c>
      <c r="AB141" s="75">
        <f t="shared" si="43"/>
        <v>0</v>
      </c>
      <c r="AC141" s="48">
        <f t="shared" si="46"/>
        <v>9466.875</v>
      </c>
      <c r="AD141" s="48">
        <f t="shared" si="47"/>
        <v>0</v>
      </c>
      <c r="AE141" s="47"/>
      <c r="AJ141"/>
      <c r="AK141"/>
      <c r="AL141"/>
      <c r="AM141"/>
      <c r="AN141"/>
      <c r="AO141"/>
      <c r="AP141"/>
      <c r="AQ141"/>
      <c r="AR141"/>
      <c r="AS141"/>
      <c r="AT141"/>
    </row>
    <row r="142" spans="1:46" x14ac:dyDescent="0.25">
      <c r="A142" t="str">
        <f t="shared" si="25"/>
        <v>COVID</v>
      </c>
      <c r="B142" s="71">
        <v>44685</v>
      </c>
      <c r="C142">
        <v>3022073</v>
      </c>
      <c r="D142" t="str">
        <f>VLOOKUP(C142,Schools!A:B,2,0)</f>
        <v>Danegrove JMI School</v>
      </c>
      <c r="E142" t="str">
        <f>VLOOKUP(C142,Schools!$A:$Z,3,0)</f>
        <v>M</v>
      </c>
      <c r="F142" s="192">
        <v>12622.5</v>
      </c>
      <c r="G142" s="190" t="s">
        <v>4667</v>
      </c>
      <c r="H142" t="s">
        <v>4674</v>
      </c>
      <c r="I142" t="str">
        <f t="shared" si="45"/>
        <v>10166/543965</v>
      </c>
      <c r="J142">
        <f>VLOOKUP(C142,Schools!$A:$Z,9,0)</f>
        <v>400105</v>
      </c>
      <c r="K142" s="70" t="s">
        <v>406</v>
      </c>
      <c r="L142" s="190" t="s">
        <v>4676</v>
      </c>
      <c r="M142" s="190" t="s">
        <v>1169</v>
      </c>
      <c r="N142" t="str">
        <f>VLOOKUP(C142,Schools!A:D,4,0)</f>
        <v>Primary</v>
      </c>
      <c r="O142">
        <f>VLOOKUP(N142,CCs!$A$2:$F$7,6,FALSE)</f>
        <v>10166</v>
      </c>
      <c r="P142">
        <f t="shared" si="44"/>
        <v>543965</v>
      </c>
      <c r="Q142" s="75">
        <f t="shared" ref="Q142:Q205" si="48">IFERROR(SUMPRODUCT(--(MONTH($B142)=MONTH(Q$17)),$F142),0)</f>
        <v>0</v>
      </c>
      <c r="R142" s="75">
        <f t="shared" si="43"/>
        <v>12622.5</v>
      </c>
      <c r="S142" s="75">
        <f t="shared" si="43"/>
        <v>0</v>
      </c>
      <c r="T142" s="75">
        <f t="shared" si="43"/>
        <v>0</v>
      </c>
      <c r="U142" s="75">
        <f t="shared" si="43"/>
        <v>0</v>
      </c>
      <c r="V142" s="75">
        <f t="shared" si="43"/>
        <v>0</v>
      </c>
      <c r="W142" s="75">
        <f t="shared" si="43"/>
        <v>0</v>
      </c>
      <c r="X142" s="75">
        <f t="shared" si="43"/>
        <v>0</v>
      </c>
      <c r="Y142" s="75">
        <f t="shared" si="43"/>
        <v>0</v>
      </c>
      <c r="Z142" s="75">
        <f t="shared" si="43"/>
        <v>0</v>
      </c>
      <c r="AA142" s="75">
        <f t="shared" si="43"/>
        <v>0</v>
      </c>
      <c r="AB142" s="75">
        <f t="shared" si="43"/>
        <v>0</v>
      </c>
      <c r="AC142" s="48">
        <f t="shared" si="46"/>
        <v>12622.5</v>
      </c>
      <c r="AD142" s="48">
        <f t="shared" si="47"/>
        <v>0</v>
      </c>
      <c r="AE142" s="47"/>
      <c r="AJ142"/>
      <c r="AK142"/>
      <c r="AL142"/>
      <c r="AM142"/>
      <c r="AN142"/>
      <c r="AO142"/>
      <c r="AP142"/>
      <c r="AQ142"/>
      <c r="AR142"/>
      <c r="AS142"/>
      <c r="AT142"/>
    </row>
    <row r="143" spans="1:46" x14ac:dyDescent="0.25">
      <c r="A143" t="str">
        <f t="shared" si="25"/>
        <v>COVID</v>
      </c>
      <c r="B143" s="71">
        <v>44685</v>
      </c>
      <c r="C143">
        <v>3022076</v>
      </c>
      <c r="D143" t="str">
        <f>VLOOKUP(C143,Schools!A:B,2,0)</f>
        <v>Wessex  Gardens Primary School</v>
      </c>
      <c r="E143" t="str">
        <f>VLOOKUP(C143,Schools!$A:$Z,3,0)</f>
        <v>M</v>
      </c>
      <c r="F143" s="192">
        <v>9095.625</v>
      </c>
      <c r="G143" s="190" t="s">
        <v>4667</v>
      </c>
      <c r="H143" t="s">
        <v>4674</v>
      </c>
      <c r="I143" t="str">
        <f t="shared" si="45"/>
        <v>10166/543965</v>
      </c>
      <c r="J143">
        <f>VLOOKUP(C143,Schools!$A:$Z,9,0)</f>
        <v>400111</v>
      </c>
      <c r="K143" s="70" t="s">
        <v>406</v>
      </c>
      <c r="L143" s="190" t="s">
        <v>4676</v>
      </c>
      <c r="M143" s="190" t="s">
        <v>1169</v>
      </c>
      <c r="N143" t="str">
        <f>VLOOKUP(C143,Schools!A:D,4,0)</f>
        <v>Primary</v>
      </c>
      <c r="O143">
        <f>VLOOKUP(N143,CCs!$A$2:$F$7,6,FALSE)</f>
        <v>10166</v>
      </c>
      <c r="P143">
        <f t="shared" si="44"/>
        <v>543965</v>
      </c>
      <c r="Q143" s="75">
        <f t="shared" si="48"/>
        <v>0</v>
      </c>
      <c r="R143" s="75">
        <f t="shared" si="43"/>
        <v>9095.625</v>
      </c>
      <c r="S143" s="75">
        <f t="shared" si="43"/>
        <v>0</v>
      </c>
      <c r="T143" s="75">
        <f t="shared" si="43"/>
        <v>0</v>
      </c>
      <c r="U143" s="75">
        <f t="shared" si="43"/>
        <v>0</v>
      </c>
      <c r="V143" s="75">
        <f t="shared" si="43"/>
        <v>0</v>
      </c>
      <c r="W143" s="75">
        <f t="shared" si="43"/>
        <v>0</v>
      </c>
      <c r="X143" s="75">
        <f t="shared" si="43"/>
        <v>0</v>
      </c>
      <c r="Y143" s="75">
        <f t="shared" si="43"/>
        <v>0</v>
      </c>
      <c r="Z143" s="75">
        <f t="shared" si="43"/>
        <v>0</v>
      </c>
      <c r="AA143" s="75">
        <f t="shared" si="43"/>
        <v>0</v>
      </c>
      <c r="AB143" s="75">
        <f t="shared" si="43"/>
        <v>0</v>
      </c>
      <c r="AC143" s="48">
        <f t="shared" si="46"/>
        <v>9095.625</v>
      </c>
      <c r="AD143" s="48">
        <f t="shared" si="47"/>
        <v>0</v>
      </c>
      <c r="AE143" s="47"/>
      <c r="AJ143"/>
      <c r="AK143"/>
      <c r="AL143"/>
      <c r="AM143"/>
      <c r="AN143"/>
      <c r="AO143"/>
      <c r="AP143"/>
      <c r="AQ143"/>
      <c r="AR143"/>
      <c r="AS143"/>
      <c r="AT143"/>
    </row>
    <row r="144" spans="1:46" x14ac:dyDescent="0.25">
      <c r="A144" t="str">
        <f t="shared" si="25"/>
        <v>COVID</v>
      </c>
      <c r="B144" s="71">
        <v>44685</v>
      </c>
      <c r="C144" s="190">
        <v>3022077</v>
      </c>
      <c r="D144" t="str">
        <f>VLOOKUP(C144,Schools!A:B,2,0)</f>
        <v>Orion Primary School</v>
      </c>
      <c r="E144" t="str">
        <f>VLOOKUP(C144,Schools!$A:$Z,3,0)</f>
        <v>M</v>
      </c>
      <c r="F144" s="192">
        <v>33440.625</v>
      </c>
      <c r="G144" s="190" t="s">
        <v>4667</v>
      </c>
      <c r="H144" t="s">
        <v>4674</v>
      </c>
      <c r="I144" t="str">
        <f t="shared" si="45"/>
        <v>10166/543965</v>
      </c>
      <c r="J144">
        <f>VLOOKUP(C144,Schools!$A:$Z,9,0)</f>
        <v>400113</v>
      </c>
      <c r="K144" s="70" t="s">
        <v>406</v>
      </c>
      <c r="L144" s="190" t="s">
        <v>4676</v>
      </c>
      <c r="M144" s="190" t="s">
        <v>1169</v>
      </c>
      <c r="N144" t="str">
        <f>VLOOKUP(C144,Schools!A:D,4,0)</f>
        <v>Primary</v>
      </c>
      <c r="O144">
        <f>VLOOKUP(N144,CCs!$A$2:$F$7,6,FALSE)</f>
        <v>10166</v>
      </c>
      <c r="P144">
        <f t="shared" si="44"/>
        <v>543965</v>
      </c>
      <c r="Q144" s="75">
        <f t="shared" si="48"/>
        <v>0</v>
      </c>
      <c r="R144" s="75">
        <f t="shared" si="43"/>
        <v>33440.625</v>
      </c>
      <c r="S144" s="75">
        <f t="shared" si="43"/>
        <v>0</v>
      </c>
      <c r="T144" s="75">
        <f t="shared" si="43"/>
        <v>0</v>
      </c>
      <c r="U144" s="75">
        <f t="shared" si="43"/>
        <v>0</v>
      </c>
      <c r="V144" s="75">
        <f t="shared" si="43"/>
        <v>0</v>
      </c>
      <c r="W144" s="75">
        <f t="shared" si="43"/>
        <v>0</v>
      </c>
      <c r="X144" s="75">
        <f t="shared" si="43"/>
        <v>0</v>
      </c>
      <c r="Y144" s="75">
        <f t="shared" si="43"/>
        <v>0</v>
      </c>
      <c r="Z144" s="75">
        <f t="shared" si="43"/>
        <v>0</v>
      </c>
      <c r="AA144" s="75">
        <f t="shared" si="43"/>
        <v>0</v>
      </c>
      <c r="AB144" s="75">
        <f t="shared" si="43"/>
        <v>0</v>
      </c>
      <c r="AC144" s="48">
        <f t="shared" si="46"/>
        <v>33440.625</v>
      </c>
      <c r="AD144" s="48">
        <f t="shared" si="47"/>
        <v>0</v>
      </c>
      <c r="AE144" s="47"/>
      <c r="AJ144"/>
      <c r="AK144"/>
      <c r="AL144"/>
      <c r="AM144"/>
      <c r="AN144"/>
      <c r="AO144"/>
      <c r="AP144"/>
      <c r="AQ144"/>
      <c r="AR144"/>
      <c r="AS144"/>
      <c r="AT144"/>
    </row>
    <row r="145" spans="1:46" x14ac:dyDescent="0.25">
      <c r="A145" t="str">
        <f t="shared" si="25"/>
        <v>COVID</v>
      </c>
      <c r="B145" s="71">
        <v>44685</v>
      </c>
      <c r="C145">
        <v>3022078</v>
      </c>
      <c r="D145" t="str">
        <f>VLOOKUP(C145,Schools!A:B,2,0)</f>
        <v>Pardes House School</v>
      </c>
      <c r="E145" t="str">
        <f>VLOOKUP(C145,Schools!$A:$Z,3,0)</f>
        <v>M</v>
      </c>
      <c r="F145" s="192">
        <v>2075.625</v>
      </c>
      <c r="G145" s="190" t="s">
        <v>4667</v>
      </c>
      <c r="H145" t="s">
        <v>4674</v>
      </c>
      <c r="I145" t="str">
        <f t="shared" si="45"/>
        <v>10166/543965</v>
      </c>
      <c r="J145">
        <f>VLOOKUP(C145,Schools!$A:$Z,9,0)</f>
        <v>400014</v>
      </c>
      <c r="K145" s="70" t="s">
        <v>406</v>
      </c>
      <c r="L145" s="190" t="s">
        <v>4676</v>
      </c>
      <c r="M145" s="190" t="s">
        <v>1169</v>
      </c>
      <c r="N145" t="str">
        <f>VLOOKUP(C145,Schools!A:D,4,0)</f>
        <v>Primary</v>
      </c>
      <c r="O145">
        <f>VLOOKUP(N145,CCs!$A$2:$F$7,6,FALSE)</f>
        <v>10166</v>
      </c>
      <c r="P145">
        <f t="shared" si="44"/>
        <v>543965</v>
      </c>
      <c r="Q145" s="75">
        <f t="shared" si="48"/>
        <v>0</v>
      </c>
      <c r="R145" s="75">
        <f t="shared" si="43"/>
        <v>2075.625</v>
      </c>
      <c r="S145" s="75">
        <f t="shared" si="43"/>
        <v>0</v>
      </c>
      <c r="T145" s="75">
        <f t="shared" si="43"/>
        <v>0</v>
      </c>
      <c r="U145" s="75">
        <f t="shared" si="43"/>
        <v>0</v>
      </c>
      <c r="V145" s="75">
        <f t="shared" si="43"/>
        <v>0</v>
      </c>
      <c r="W145" s="75">
        <f t="shared" si="43"/>
        <v>0</v>
      </c>
      <c r="X145" s="75">
        <f t="shared" si="43"/>
        <v>0</v>
      </c>
      <c r="Y145" s="75">
        <f t="shared" si="43"/>
        <v>0</v>
      </c>
      <c r="Z145" s="75">
        <f t="shared" si="43"/>
        <v>0</v>
      </c>
      <c r="AA145" s="75">
        <f t="shared" si="43"/>
        <v>0</v>
      </c>
      <c r="AB145" s="75">
        <f t="shared" si="43"/>
        <v>0</v>
      </c>
      <c r="AC145" s="48">
        <f t="shared" si="46"/>
        <v>2075.625</v>
      </c>
      <c r="AD145" s="48">
        <f t="shared" si="47"/>
        <v>0</v>
      </c>
      <c r="AE145" s="47"/>
      <c r="AJ145"/>
      <c r="AK145"/>
      <c r="AL145"/>
      <c r="AM145"/>
      <c r="AN145"/>
      <c r="AO145"/>
      <c r="AP145"/>
      <c r="AQ145"/>
      <c r="AR145"/>
      <c r="AS145"/>
      <c r="AT145"/>
    </row>
    <row r="146" spans="1:46" x14ac:dyDescent="0.25">
      <c r="A146" t="str">
        <f t="shared" si="25"/>
        <v>COVID</v>
      </c>
      <c r="B146" s="71">
        <v>44685</v>
      </c>
      <c r="C146">
        <v>3022079</v>
      </c>
      <c r="D146" t="str">
        <f>VLOOKUP(C146,Schools!A:B,2,0)</f>
        <v>Beis Yaakov</v>
      </c>
      <c r="E146" t="str">
        <f>VLOOKUP(C146,Schools!$A:$Z,3,0)</f>
        <v>M</v>
      </c>
      <c r="F146" s="192">
        <v>2075.625</v>
      </c>
      <c r="G146" s="190" t="s">
        <v>4667</v>
      </c>
      <c r="H146" t="s">
        <v>4674</v>
      </c>
      <c r="I146" t="str">
        <f t="shared" si="45"/>
        <v>10166/543965</v>
      </c>
      <c r="J146">
        <f>VLOOKUP(C146,Schools!$A:$Z,9,0)</f>
        <v>400070</v>
      </c>
      <c r="K146" s="70" t="s">
        <v>406</v>
      </c>
      <c r="L146" s="190" t="s">
        <v>4676</v>
      </c>
      <c r="M146" s="190" t="s">
        <v>1169</v>
      </c>
      <c r="N146" t="str">
        <f>VLOOKUP(C146,Schools!A:D,4,0)</f>
        <v>Primary</v>
      </c>
      <c r="O146">
        <f>VLOOKUP(N146,CCs!$A$2:$F$7,6,FALSE)</f>
        <v>10166</v>
      </c>
      <c r="P146">
        <f t="shared" si="44"/>
        <v>543965</v>
      </c>
      <c r="Q146" s="75">
        <f t="shared" si="48"/>
        <v>0</v>
      </c>
      <c r="R146" s="75">
        <f t="shared" si="43"/>
        <v>2075.625</v>
      </c>
      <c r="S146" s="75">
        <f t="shared" si="43"/>
        <v>0</v>
      </c>
      <c r="T146" s="75">
        <f t="shared" si="43"/>
        <v>0</v>
      </c>
      <c r="U146" s="75">
        <f t="shared" si="43"/>
        <v>0</v>
      </c>
      <c r="V146" s="75">
        <f t="shared" si="43"/>
        <v>0</v>
      </c>
      <c r="W146" s="75">
        <f t="shared" si="43"/>
        <v>0</v>
      </c>
      <c r="X146" s="75">
        <f t="shared" si="43"/>
        <v>0</v>
      </c>
      <c r="Y146" s="75">
        <f t="shared" si="43"/>
        <v>0</v>
      </c>
      <c r="Z146" s="75">
        <f t="shared" ref="R146:AB169" si="49">IFERROR(SUMPRODUCT(--(MONTH($B146)=MONTH(Z$17)),$F146),0)</f>
        <v>0</v>
      </c>
      <c r="AA146" s="75">
        <f t="shared" si="49"/>
        <v>0</v>
      </c>
      <c r="AB146" s="75">
        <f t="shared" si="49"/>
        <v>0</v>
      </c>
      <c r="AC146" s="48">
        <f t="shared" si="46"/>
        <v>2075.625</v>
      </c>
      <c r="AD146" s="48">
        <f t="shared" si="47"/>
        <v>0</v>
      </c>
      <c r="AE146" s="47"/>
      <c r="AJ146"/>
      <c r="AK146"/>
      <c r="AL146"/>
      <c r="AM146"/>
      <c r="AN146"/>
      <c r="AO146"/>
      <c r="AP146"/>
      <c r="AQ146"/>
      <c r="AR146"/>
      <c r="AS146"/>
      <c r="AT146"/>
    </row>
    <row r="147" spans="1:46" x14ac:dyDescent="0.25">
      <c r="A147" t="str">
        <f t="shared" si="25"/>
        <v>COVID</v>
      </c>
      <c r="B147" s="71">
        <v>44685</v>
      </c>
      <c r="C147" s="190">
        <v>3023300</v>
      </c>
      <c r="D147" t="str">
        <f>VLOOKUP(C147,Schools!A:B,2,0)</f>
        <v>All Saints' CE Primary School NW2</v>
      </c>
      <c r="E147" t="str">
        <f>VLOOKUP(C147,Schools!$A:$Z,3,0)</f>
        <v>M</v>
      </c>
      <c r="F147" s="192">
        <v>6513.75</v>
      </c>
      <c r="G147" s="190" t="s">
        <v>4667</v>
      </c>
      <c r="H147" t="s">
        <v>4674</v>
      </c>
      <c r="I147" t="str">
        <f t="shared" si="45"/>
        <v>10166/543965</v>
      </c>
      <c r="J147">
        <f>VLOOKUP(C147,Schools!$A:$Z,9,0)</f>
        <v>400069</v>
      </c>
      <c r="K147" s="70" t="s">
        <v>406</v>
      </c>
      <c r="L147" s="190" t="s">
        <v>4676</v>
      </c>
      <c r="M147" s="190" t="s">
        <v>1169</v>
      </c>
      <c r="N147" t="str">
        <f>VLOOKUP(C147,Schools!A:D,4,0)</f>
        <v>Primary</v>
      </c>
      <c r="O147">
        <f>VLOOKUP(N147,CCs!$A$2:$F$7,6,FALSE)</f>
        <v>10166</v>
      </c>
      <c r="P147">
        <f t="shared" si="44"/>
        <v>543965</v>
      </c>
      <c r="Q147" s="75">
        <f t="shared" si="48"/>
        <v>0</v>
      </c>
      <c r="R147" s="75">
        <f t="shared" si="49"/>
        <v>6513.75</v>
      </c>
      <c r="S147" s="75">
        <f t="shared" si="49"/>
        <v>0</v>
      </c>
      <c r="T147" s="75">
        <f t="shared" si="49"/>
        <v>0</v>
      </c>
      <c r="U147" s="75">
        <f t="shared" si="49"/>
        <v>0</v>
      </c>
      <c r="V147" s="75">
        <f t="shared" si="49"/>
        <v>0</v>
      </c>
      <c r="W147" s="75">
        <f t="shared" si="49"/>
        <v>0</v>
      </c>
      <c r="X147" s="75">
        <f t="shared" si="49"/>
        <v>0</v>
      </c>
      <c r="Y147" s="75">
        <f t="shared" si="49"/>
        <v>0</v>
      </c>
      <c r="Z147" s="75">
        <f t="shared" si="49"/>
        <v>0</v>
      </c>
      <c r="AA147" s="75">
        <f t="shared" si="49"/>
        <v>0</v>
      </c>
      <c r="AB147" s="75">
        <f t="shared" si="49"/>
        <v>0</v>
      </c>
      <c r="AC147" s="48">
        <f t="shared" si="46"/>
        <v>6513.75</v>
      </c>
      <c r="AD147" s="48">
        <f t="shared" si="47"/>
        <v>0</v>
      </c>
      <c r="AE147" s="47"/>
      <c r="AJ147"/>
      <c r="AK147"/>
      <c r="AL147"/>
      <c r="AM147"/>
      <c r="AN147"/>
      <c r="AO147"/>
      <c r="AP147"/>
      <c r="AQ147"/>
      <c r="AR147"/>
      <c r="AS147"/>
      <c r="AT147"/>
    </row>
    <row r="148" spans="1:46" x14ac:dyDescent="0.25">
      <c r="A148" t="str">
        <f t="shared" si="25"/>
        <v>COVID</v>
      </c>
      <c r="B148" s="71">
        <v>44685</v>
      </c>
      <c r="C148">
        <v>3023302</v>
      </c>
      <c r="D148" t="str">
        <f>VLOOKUP(C148,Schools!A:B,2,0)</f>
        <v>Christ Church CE Primary School</v>
      </c>
      <c r="E148" t="str">
        <f>VLOOKUP(C148,Schools!$A:$Z,3,0)</f>
        <v>M</v>
      </c>
      <c r="F148" s="338">
        <v>1620</v>
      </c>
      <c r="G148" s="190" t="s">
        <v>4667</v>
      </c>
      <c r="H148" t="s">
        <v>4674</v>
      </c>
      <c r="I148" t="str">
        <f t="shared" si="45"/>
        <v>10166/543965</v>
      </c>
      <c r="J148">
        <f>VLOOKUP(C148,Schools!$A:$Z,9,0)</f>
        <v>400039</v>
      </c>
      <c r="K148" s="70" t="s">
        <v>406</v>
      </c>
      <c r="L148" s="190" t="s">
        <v>4676</v>
      </c>
      <c r="M148" s="190" t="s">
        <v>1169</v>
      </c>
      <c r="N148" t="str">
        <f>VLOOKUP(C148,Schools!A:D,4,0)</f>
        <v>Primary</v>
      </c>
      <c r="O148">
        <f>VLOOKUP(N148,CCs!$A$2:$F$7,6,FALSE)</f>
        <v>10166</v>
      </c>
      <c r="P148">
        <f t="shared" si="44"/>
        <v>543965</v>
      </c>
      <c r="Q148" s="75">
        <f t="shared" si="48"/>
        <v>0</v>
      </c>
      <c r="R148" s="75">
        <f t="shared" si="49"/>
        <v>1620</v>
      </c>
      <c r="S148" s="75">
        <f t="shared" si="49"/>
        <v>0</v>
      </c>
      <c r="T148" s="75">
        <f t="shared" si="49"/>
        <v>0</v>
      </c>
      <c r="U148" s="75">
        <f t="shared" si="49"/>
        <v>0</v>
      </c>
      <c r="V148" s="75">
        <f t="shared" si="49"/>
        <v>0</v>
      </c>
      <c r="W148" s="75">
        <f t="shared" si="49"/>
        <v>0</v>
      </c>
      <c r="X148" s="75">
        <f t="shared" si="49"/>
        <v>0</v>
      </c>
      <c r="Y148" s="75">
        <f t="shared" si="49"/>
        <v>0</v>
      </c>
      <c r="Z148" s="75">
        <f t="shared" si="49"/>
        <v>0</v>
      </c>
      <c r="AA148" s="75">
        <f t="shared" si="49"/>
        <v>0</v>
      </c>
      <c r="AB148" s="75">
        <f t="shared" si="49"/>
        <v>0</v>
      </c>
      <c r="AC148" s="48">
        <f t="shared" ref="AC148:AC211" si="50">SUM(Q148:AB148)</f>
        <v>1620</v>
      </c>
      <c r="AD148" s="48">
        <f t="shared" ref="AD148:AD211" si="51">AC148-F148</f>
        <v>0</v>
      </c>
      <c r="AE148" s="47"/>
      <c r="AJ148"/>
      <c r="AK148"/>
      <c r="AL148"/>
      <c r="AM148"/>
      <c r="AN148"/>
      <c r="AO148"/>
      <c r="AP148"/>
      <c r="AQ148"/>
      <c r="AR148"/>
      <c r="AS148"/>
      <c r="AT148"/>
    </row>
    <row r="149" spans="1:46" x14ac:dyDescent="0.25">
      <c r="A149" t="str">
        <f t="shared" ref="A149:A212" si="52">$B$3</f>
        <v>COVID</v>
      </c>
      <c r="B149" s="71">
        <v>44685</v>
      </c>
      <c r="C149">
        <v>3023304</v>
      </c>
      <c r="D149" t="str">
        <f>VLOOKUP(C149,Schools!A:B,2,0)</f>
        <v>Holy Trinity School</v>
      </c>
      <c r="E149" t="str">
        <f>VLOOKUP(C149,Schools!$A:$Z,3,0)</f>
        <v>M</v>
      </c>
      <c r="F149" s="338">
        <v>4066.875</v>
      </c>
      <c r="G149" s="190" t="s">
        <v>4667</v>
      </c>
      <c r="H149" t="s">
        <v>4674</v>
      </c>
      <c r="I149" t="str">
        <f t="shared" si="45"/>
        <v>10166/543965</v>
      </c>
      <c r="J149">
        <f>VLOOKUP(C149,Schools!$A:$Z,9,0)</f>
        <v>400008</v>
      </c>
      <c r="K149" s="70" t="s">
        <v>406</v>
      </c>
      <c r="L149" s="190" t="s">
        <v>4676</v>
      </c>
      <c r="M149" s="190" t="s">
        <v>1169</v>
      </c>
      <c r="N149" t="str">
        <f>VLOOKUP(C149,Schools!A:D,4,0)</f>
        <v>Primary</v>
      </c>
      <c r="O149">
        <f>VLOOKUP(N149,CCs!$A$2:$F$7,6,FALSE)</f>
        <v>10166</v>
      </c>
      <c r="P149">
        <f t="shared" si="44"/>
        <v>543965</v>
      </c>
      <c r="Q149" s="75">
        <f t="shared" si="48"/>
        <v>0</v>
      </c>
      <c r="R149" s="75">
        <f t="shared" si="49"/>
        <v>4066.875</v>
      </c>
      <c r="S149" s="75">
        <f t="shared" si="49"/>
        <v>0</v>
      </c>
      <c r="T149" s="75">
        <f t="shared" si="49"/>
        <v>0</v>
      </c>
      <c r="U149" s="75">
        <f t="shared" si="49"/>
        <v>0</v>
      </c>
      <c r="V149" s="75">
        <f t="shared" si="49"/>
        <v>0</v>
      </c>
      <c r="W149" s="75">
        <f t="shared" si="49"/>
        <v>0</v>
      </c>
      <c r="X149" s="75">
        <f t="shared" si="49"/>
        <v>0</v>
      </c>
      <c r="Y149" s="75">
        <f t="shared" si="49"/>
        <v>0</v>
      </c>
      <c r="Z149" s="75">
        <f t="shared" si="49"/>
        <v>0</v>
      </c>
      <c r="AA149" s="75">
        <f t="shared" si="49"/>
        <v>0</v>
      </c>
      <c r="AB149" s="75">
        <f t="shared" si="49"/>
        <v>0</v>
      </c>
      <c r="AC149" s="48">
        <f t="shared" si="50"/>
        <v>4066.875</v>
      </c>
      <c r="AD149" s="48">
        <f t="shared" si="51"/>
        <v>0</v>
      </c>
      <c r="AE149" s="47"/>
      <c r="AJ149"/>
      <c r="AK149"/>
      <c r="AL149"/>
      <c r="AM149"/>
      <c r="AN149"/>
      <c r="AO149"/>
      <c r="AP149"/>
      <c r="AQ149"/>
      <c r="AR149"/>
      <c r="AS149"/>
      <c r="AT149"/>
    </row>
    <row r="150" spans="1:46" x14ac:dyDescent="0.25">
      <c r="A150" t="str">
        <f t="shared" si="52"/>
        <v>COVID</v>
      </c>
      <c r="B150" s="71">
        <v>44685</v>
      </c>
      <c r="C150">
        <v>3023305</v>
      </c>
      <c r="D150" t="str">
        <f>VLOOKUP(C150,Schools!A:B,2,0)</f>
        <v>Monken Hadley C E Primary School</v>
      </c>
      <c r="E150" t="str">
        <f>VLOOKUP(C150,Schools!$A:$Z,3,0)</f>
        <v>M</v>
      </c>
      <c r="F150" s="338">
        <v>1282.5</v>
      </c>
      <c r="G150" s="190" t="s">
        <v>4667</v>
      </c>
      <c r="H150" t="s">
        <v>4674</v>
      </c>
      <c r="I150" t="str">
        <f t="shared" si="45"/>
        <v>10166/543965</v>
      </c>
      <c r="J150">
        <f>VLOOKUP(C150,Schools!$A:$Z,9,0)</f>
        <v>400086</v>
      </c>
      <c r="K150" s="70" t="s">
        <v>406</v>
      </c>
      <c r="L150" s="190" t="s">
        <v>4676</v>
      </c>
      <c r="M150" s="190" t="s">
        <v>1169</v>
      </c>
      <c r="N150" t="str">
        <f>VLOOKUP(C150,Schools!A:D,4,0)</f>
        <v>Primary</v>
      </c>
      <c r="O150">
        <f>VLOOKUP(N150,CCs!$A$2:$F$7,6,FALSE)</f>
        <v>10166</v>
      </c>
      <c r="P150">
        <f t="shared" si="44"/>
        <v>543965</v>
      </c>
      <c r="Q150" s="75">
        <f t="shared" si="48"/>
        <v>0</v>
      </c>
      <c r="R150" s="75">
        <f t="shared" si="49"/>
        <v>1282.5</v>
      </c>
      <c r="S150" s="75">
        <f t="shared" si="49"/>
        <v>0</v>
      </c>
      <c r="T150" s="75">
        <f t="shared" si="49"/>
        <v>0</v>
      </c>
      <c r="U150" s="75">
        <f t="shared" si="49"/>
        <v>0</v>
      </c>
      <c r="V150" s="75">
        <f t="shared" si="49"/>
        <v>0</v>
      </c>
      <c r="W150" s="75">
        <f t="shared" si="49"/>
        <v>0</v>
      </c>
      <c r="X150" s="75">
        <f t="shared" si="49"/>
        <v>0</v>
      </c>
      <c r="Y150" s="75">
        <f t="shared" si="49"/>
        <v>0</v>
      </c>
      <c r="Z150" s="75">
        <f t="shared" si="49"/>
        <v>0</v>
      </c>
      <c r="AA150" s="75">
        <f t="shared" si="49"/>
        <v>0</v>
      </c>
      <c r="AB150" s="75">
        <f t="shared" si="49"/>
        <v>0</v>
      </c>
      <c r="AC150" s="48">
        <f t="shared" si="50"/>
        <v>1282.5</v>
      </c>
      <c r="AD150" s="48">
        <f t="shared" si="51"/>
        <v>0</v>
      </c>
      <c r="AE150" s="47"/>
      <c r="AJ150"/>
      <c r="AK150"/>
      <c r="AL150"/>
      <c r="AM150"/>
      <c r="AN150"/>
      <c r="AO150"/>
      <c r="AP150"/>
      <c r="AQ150"/>
      <c r="AR150"/>
      <c r="AS150"/>
      <c r="AT150"/>
    </row>
    <row r="151" spans="1:46" x14ac:dyDescent="0.25">
      <c r="A151" t="str">
        <f t="shared" si="52"/>
        <v>COVID</v>
      </c>
      <c r="B151" s="71">
        <v>44685</v>
      </c>
      <c r="C151" s="190">
        <v>3023307</v>
      </c>
      <c r="D151" t="str">
        <f>VLOOKUP(C151,Schools!A:B,2,0)</f>
        <v>St John's CE School N11</v>
      </c>
      <c r="E151" t="str">
        <f>VLOOKUP(C151,Schools!$A:$Z,3,0)</f>
        <v>M</v>
      </c>
      <c r="F151" s="338">
        <v>1535.625</v>
      </c>
      <c r="G151" s="190" t="s">
        <v>4667</v>
      </c>
      <c r="H151" t="s">
        <v>4674</v>
      </c>
      <c r="I151" t="str">
        <f t="shared" si="45"/>
        <v>10166/543965</v>
      </c>
      <c r="J151">
        <f>VLOOKUP(C151,Schools!$A:$Z,9,0)</f>
        <v>400114</v>
      </c>
      <c r="K151" s="70" t="s">
        <v>406</v>
      </c>
      <c r="L151" s="190" t="s">
        <v>4676</v>
      </c>
      <c r="M151" s="190" t="s">
        <v>1169</v>
      </c>
      <c r="N151" t="str">
        <f>VLOOKUP(C151,Schools!A:D,4,0)</f>
        <v>Primary</v>
      </c>
      <c r="O151">
        <f>VLOOKUP(N151,CCs!$A$2:$F$7,6,FALSE)</f>
        <v>10166</v>
      </c>
      <c r="P151">
        <f t="shared" si="44"/>
        <v>543965</v>
      </c>
      <c r="Q151" s="75">
        <f t="shared" si="48"/>
        <v>0</v>
      </c>
      <c r="R151" s="75">
        <f t="shared" si="49"/>
        <v>1535.625</v>
      </c>
      <c r="S151" s="75">
        <f t="shared" si="49"/>
        <v>0</v>
      </c>
      <c r="T151" s="75">
        <f t="shared" si="49"/>
        <v>0</v>
      </c>
      <c r="U151" s="75">
        <f t="shared" si="49"/>
        <v>0</v>
      </c>
      <c r="V151" s="75">
        <f t="shared" si="49"/>
        <v>0</v>
      </c>
      <c r="W151" s="75">
        <f t="shared" si="49"/>
        <v>0</v>
      </c>
      <c r="X151" s="75">
        <f t="shared" si="49"/>
        <v>0</v>
      </c>
      <c r="Y151" s="75">
        <f t="shared" si="49"/>
        <v>0</v>
      </c>
      <c r="Z151" s="75">
        <f t="shared" si="49"/>
        <v>0</v>
      </c>
      <c r="AA151" s="75">
        <f t="shared" si="49"/>
        <v>0</v>
      </c>
      <c r="AB151" s="75">
        <f t="shared" si="49"/>
        <v>0</v>
      </c>
      <c r="AC151" s="48">
        <f t="shared" si="50"/>
        <v>1535.625</v>
      </c>
      <c r="AD151" s="48">
        <f t="shared" si="51"/>
        <v>0</v>
      </c>
      <c r="AE151" s="47"/>
      <c r="AJ151"/>
      <c r="AK151"/>
      <c r="AL151"/>
      <c r="AM151"/>
      <c r="AN151"/>
      <c r="AO151"/>
      <c r="AP151"/>
      <c r="AQ151"/>
      <c r="AR151"/>
      <c r="AS151"/>
      <c r="AT151"/>
    </row>
    <row r="152" spans="1:46" x14ac:dyDescent="0.25">
      <c r="A152" t="str">
        <f t="shared" si="52"/>
        <v>COVID</v>
      </c>
      <c r="B152" s="71">
        <v>44685</v>
      </c>
      <c r="C152">
        <v>3023309</v>
      </c>
      <c r="D152" t="str">
        <f>VLOOKUP(C152,Schools!A:B,2,0)</f>
        <v>St Johns CE N20</v>
      </c>
      <c r="E152" t="str">
        <f>VLOOKUP(C152,Schools!$A:$Z,3,0)</f>
        <v>M</v>
      </c>
      <c r="F152" s="338">
        <v>1704.375</v>
      </c>
      <c r="G152" s="190" t="s">
        <v>4667</v>
      </c>
      <c r="H152" t="s">
        <v>4674</v>
      </c>
      <c r="I152" t="str">
        <f t="shared" si="45"/>
        <v>10166/543965</v>
      </c>
      <c r="J152">
        <f>VLOOKUP(C152,Schools!$A:$Z,9,0)</f>
        <v>400098</v>
      </c>
      <c r="K152" s="70" t="s">
        <v>406</v>
      </c>
      <c r="L152" s="190" t="s">
        <v>4676</v>
      </c>
      <c r="M152" s="190" t="s">
        <v>1169</v>
      </c>
      <c r="N152" t="str">
        <f>VLOOKUP(C152,Schools!A:D,4,0)</f>
        <v>Primary</v>
      </c>
      <c r="O152">
        <f>VLOOKUP(N152,CCs!$A$2:$F$7,6,FALSE)</f>
        <v>10166</v>
      </c>
      <c r="P152">
        <f t="shared" si="44"/>
        <v>543965</v>
      </c>
      <c r="Q152" s="75">
        <f t="shared" si="48"/>
        <v>0</v>
      </c>
      <c r="R152" s="75">
        <f t="shared" si="49"/>
        <v>1704.375</v>
      </c>
      <c r="S152" s="75">
        <f t="shared" si="49"/>
        <v>0</v>
      </c>
      <c r="T152" s="75">
        <f t="shared" si="49"/>
        <v>0</v>
      </c>
      <c r="U152" s="75">
        <f t="shared" si="49"/>
        <v>0</v>
      </c>
      <c r="V152" s="75">
        <f t="shared" si="49"/>
        <v>0</v>
      </c>
      <c r="W152" s="75">
        <f t="shared" si="49"/>
        <v>0</v>
      </c>
      <c r="X152" s="75">
        <f t="shared" si="49"/>
        <v>0</v>
      </c>
      <c r="Y152" s="75">
        <f t="shared" si="49"/>
        <v>0</v>
      </c>
      <c r="Z152" s="75">
        <f t="shared" si="49"/>
        <v>0</v>
      </c>
      <c r="AA152" s="75">
        <f t="shared" si="49"/>
        <v>0</v>
      </c>
      <c r="AB152" s="75">
        <f t="shared" si="49"/>
        <v>0</v>
      </c>
      <c r="AC152" s="48">
        <f t="shared" si="50"/>
        <v>1704.375</v>
      </c>
      <c r="AD152" s="48">
        <f t="shared" si="51"/>
        <v>0</v>
      </c>
      <c r="AE152" s="47"/>
      <c r="AJ152"/>
      <c r="AK152"/>
      <c r="AL152"/>
      <c r="AM152"/>
      <c r="AN152"/>
      <c r="AO152"/>
      <c r="AP152"/>
      <c r="AQ152"/>
      <c r="AR152"/>
      <c r="AS152"/>
      <c r="AT152"/>
    </row>
    <row r="153" spans="1:46" x14ac:dyDescent="0.25">
      <c r="A153" t="str">
        <f t="shared" si="52"/>
        <v>COVID</v>
      </c>
      <c r="B153" s="71">
        <v>44685</v>
      </c>
      <c r="C153">
        <v>3023311</v>
      </c>
      <c r="D153" t="str">
        <f>VLOOKUP(C153,Schools!A:B,2,0)</f>
        <v>St Mary's C E Primary School N3</v>
      </c>
      <c r="E153" t="str">
        <f>VLOOKUP(C153,Schools!$A:$Z,3,0)</f>
        <v>M</v>
      </c>
      <c r="F153" s="338">
        <v>5231.25</v>
      </c>
      <c r="G153" s="190" t="s">
        <v>4667</v>
      </c>
      <c r="H153" t="s">
        <v>4674</v>
      </c>
      <c r="I153" t="str">
        <f t="shared" si="45"/>
        <v>10166/543965</v>
      </c>
      <c r="J153">
        <f>VLOOKUP(C153,Schools!$A:$Z,9,0)</f>
        <v>400058</v>
      </c>
      <c r="K153" s="70" t="s">
        <v>406</v>
      </c>
      <c r="L153" s="190" t="s">
        <v>4676</v>
      </c>
      <c r="M153" s="190" t="s">
        <v>1169</v>
      </c>
      <c r="N153" t="str">
        <f>VLOOKUP(C153,Schools!A:D,4,0)</f>
        <v>Primary</v>
      </c>
      <c r="O153">
        <f>VLOOKUP(N153,CCs!$A$2:$F$7,6,FALSE)</f>
        <v>10166</v>
      </c>
      <c r="P153">
        <f t="shared" si="44"/>
        <v>543965</v>
      </c>
      <c r="Q153" s="75">
        <f t="shared" si="48"/>
        <v>0</v>
      </c>
      <c r="R153" s="75">
        <f t="shared" si="49"/>
        <v>5231.25</v>
      </c>
      <c r="S153" s="75">
        <f t="shared" si="49"/>
        <v>0</v>
      </c>
      <c r="T153" s="75">
        <f t="shared" si="49"/>
        <v>0</v>
      </c>
      <c r="U153" s="75">
        <f t="shared" si="49"/>
        <v>0</v>
      </c>
      <c r="V153" s="75">
        <f t="shared" si="49"/>
        <v>0</v>
      </c>
      <c r="W153" s="75">
        <f t="shared" si="49"/>
        <v>0</v>
      </c>
      <c r="X153" s="75">
        <f t="shared" si="49"/>
        <v>0</v>
      </c>
      <c r="Y153" s="75">
        <f t="shared" si="49"/>
        <v>0</v>
      </c>
      <c r="Z153" s="75">
        <f t="shared" si="49"/>
        <v>0</v>
      </c>
      <c r="AA153" s="75">
        <f t="shared" si="49"/>
        <v>0</v>
      </c>
      <c r="AB153" s="75">
        <f t="shared" si="49"/>
        <v>0</v>
      </c>
      <c r="AC153" s="48">
        <f t="shared" si="50"/>
        <v>5231.25</v>
      </c>
      <c r="AD153" s="48">
        <f t="shared" si="51"/>
        <v>0</v>
      </c>
      <c r="AE153" s="47"/>
      <c r="AJ153"/>
      <c r="AK153"/>
      <c r="AL153"/>
      <c r="AM153"/>
      <c r="AN153"/>
      <c r="AO153"/>
      <c r="AP153"/>
      <c r="AQ153"/>
      <c r="AR153"/>
      <c r="AS153"/>
      <c r="AT153"/>
    </row>
    <row r="154" spans="1:46" x14ac:dyDescent="0.25">
      <c r="A154" t="str">
        <f t="shared" si="52"/>
        <v>COVID</v>
      </c>
      <c r="B154" s="71">
        <v>44685</v>
      </c>
      <c r="C154" s="190">
        <v>3023312</v>
      </c>
      <c r="D154" t="str">
        <f>VLOOKUP(C154,Schools!A:B,2,0)</f>
        <v>St Mary's School EN4</v>
      </c>
      <c r="E154" t="str">
        <f>VLOOKUP(C154,Schools!$A:$Z,3,0)</f>
        <v>M</v>
      </c>
      <c r="F154" s="338">
        <v>1535.625</v>
      </c>
      <c r="G154" s="190" t="s">
        <v>4667</v>
      </c>
      <c r="H154" t="s">
        <v>4674</v>
      </c>
      <c r="I154" t="str">
        <f t="shared" si="45"/>
        <v>10166/543965</v>
      </c>
      <c r="J154">
        <f>VLOOKUP(C154,Schools!$A:$Z,9,0)</f>
        <v>400017</v>
      </c>
      <c r="K154" s="70" t="s">
        <v>406</v>
      </c>
      <c r="L154" s="190" t="s">
        <v>4676</v>
      </c>
      <c r="M154" s="190" t="s">
        <v>1169</v>
      </c>
      <c r="N154" t="str">
        <f>VLOOKUP(C154,Schools!A:D,4,0)</f>
        <v>Primary</v>
      </c>
      <c r="O154">
        <f>VLOOKUP(N154,CCs!$A$2:$F$7,6,FALSE)</f>
        <v>10166</v>
      </c>
      <c r="P154">
        <f t="shared" si="44"/>
        <v>543965</v>
      </c>
      <c r="Q154" s="75">
        <f t="shared" si="48"/>
        <v>0</v>
      </c>
      <c r="R154" s="75">
        <f t="shared" si="49"/>
        <v>1535.625</v>
      </c>
      <c r="S154" s="75">
        <f t="shared" si="49"/>
        <v>0</v>
      </c>
      <c r="T154" s="75">
        <f t="shared" si="49"/>
        <v>0</v>
      </c>
      <c r="U154" s="75">
        <f t="shared" si="49"/>
        <v>0</v>
      </c>
      <c r="V154" s="75">
        <f t="shared" si="49"/>
        <v>0</v>
      </c>
      <c r="W154" s="75">
        <f t="shared" si="49"/>
        <v>0</v>
      </c>
      <c r="X154" s="75">
        <f t="shared" si="49"/>
        <v>0</v>
      </c>
      <c r="Y154" s="75">
        <f t="shared" si="49"/>
        <v>0</v>
      </c>
      <c r="Z154" s="75">
        <f t="shared" si="49"/>
        <v>0</v>
      </c>
      <c r="AA154" s="75">
        <f t="shared" si="49"/>
        <v>0</v>
      </c>
      <c r="AB154" s="75">
        <f t="shared" si="49"/>
        <v>0</v>
      </c>
      <c r="AC154" s="48">
        <f t="shared" si="50"/>
        <v>1535.625</v>
      </c>
      <c r="AD154" s="48">
        <f t="shared" si="51"/>
        <v>0</v>
      </c>
      <c r="AE154" s="47"/>
      <c r="AJ154"/>
      <c r="AK154"/>
      <c r="AL154"/>
      <c r="AM154"/>
      <c r="AN154"/>
      <c r="AO154"/>
      <c r="AP154"/>
      <c r="AQ154"/>
      <c r="AR154"/>
      <c r="AS154"/>
      <c r="AT154"/>
    </row>
    <row r="155" spans="1:46" x14ac:dyDescent="0.25">
      <c r="A155" t="str">
        <f t="shared" si="52"/>
        <v>COVID</v>
      </c>
      <c r="B155" s="71">
        <v>44685</v>
      </c>
      <c r="C155" s="144">
        <v>3023313</v>
      </c>
      <c r="D155" t="str">
        <f>VLOOKUP(C155,Schools!A:B,2,0)</f>
        <v>St. Pauls CE Primary School (N11)</v>
      </c>
      <c r="E155" t="str">
        <f>VLOOKUP(C155,Schools!$A:$Z,3,0)</f>
        <v>M</v>
      </c>
      <c r="F155" s="338">
        <v>3864.375</v>
      </c>
      <c r="G155" s="190" t="s">
        <v>4667</v>
      </c>
      <c r="H155" t="s">
        <v>4674</v>
      </c>
      <c r="I155" t="str">
        <f t="shared" si="45"/>
        <v>10166/543965</v>
      </c>
      <c r="J155">
        <f>VLOOKUP(C155,Schools!$A:$Z,9,0)</f>
        <v>400006</v>
      </c>
      <c r="K155" s="70" t="s">
        <v>406</v>
      </c>
      <c r="L155" s="190" t="s">
        <v>4676</v>
      </c>
      <c r="M155" s="190" t="s">
        <v>1169</v>
      </c>
      <c r="N155" t="str">
        <f>VLOOKUP(C155,Schools!A:D,4,0)</f>
        <v>Primary</v>
      </c>
      <c r="O155">
        <f>VLOOKUP(N155,CCs!$A$2:$F$7,6,FALSE)</f>
        <v>10166</v>
      </c>
      <c r="P155">
        <f t="shared" si="44"/>
        <v>543965</v>
      </c>
      <c r="Q155" s="75">
        <f t="shared" si="48"/>
        <v>0</v>
      </c>
      <c r="R155" s="75">
        <f t="shared" si="49"/>
        <v>3864.375</v>
      </c>
      <c r="S155" s="75">
        <f t="shared" si="49"/>
        <v>0</v>
      </c>
      <c r="T155" s="75">
        <f t="shared" si="49"/>
        <v>0</v>
      </c>
      <c r="U155" s="75">
        <f t="shared" si="49"/>
        <v>0</v>
      </c>
      <c r="V155" s="75">
        <f t="shared" si="49"/>
        <v>0</v>
      </c>
      <c r="W155" s="75">
        <f t="shared" si="49"/>
        <v>0</v>
      </c>
      <c r="X155" s="75">
        <f t="shared" si="49"/>
        <v>0</v>
      </c>
      <c r="Y155" s="75">
        <f t="shared" si="49"/>
        <v>0</v>
      </c>
      <c r="Z155" s="75">
        <f t="shared" si="49"/>
        <v>0</v>
      </c>
      <c r="AA155" s="75">
        <f t="shared" si="49"/>
        <v>0</v>
      </c>
      <c r="AB155" s="75">
        <f t="shared" si="49"/>
        <v>0</v>
      </c>
      <c r="AC155" s="48">
        <f t="shared" si="50"/>
        <v>3864.375</v>
      </c>
      <c r="AD155" s="48">
        <f t="shared" si="51"/>
        <v>0</v>
      </c>
      <c r="AE155" s="47"/>
      <c r="AJ155"/>
      <c r="AK155"/>
      <c r="AL155"/>
      <c r="AM155"/>
      <c r="AN155"/>
      <c r="AO155"/>
      <c r="AP155"/>
      <c r="AQ155"/>
      <c r="AR155"/>
      <c r="AS155"/>
      <c r="AT155"/>
    </row>
    <row r="156" spans="1:46" x14ac:dyDescent="0.25">
      <c r="A156" t="str">
        <f t="shared" si="52"/>
        <v>COVID</v>
      </c>
      <c r="B156" s="71">
        <v>44685</v>
      </c>
      <c r="C156">
        <v>3023314</v>
      </c>
      <c r="D156" t="str">
        <f>VLOOKUP(C156,Schools!A:B,2,0)</f>
        <v>St Pauls CE Primary, NW7</v>
      </c>
      <c r="E156" t="str">
        <f>VLOOKUP(C156,Schools!$A:$Z,3,0)</f>
        <v>M</v>
      </c>
      <c r="F156" s="338">
        <v>2700</v>
      </c>
      <c r="G156" s="190" t="s">
        <v>4667</v>
      </c>
      <c r="H156" t="s">
        <v>4674</v>
      </c>
      <c r="I156" t="str">
        <f t="shared" si="45"/>
        <v>10166/543965</v>
      </c>
      <c r="J156">
        <f>VLOOKUP(C156,Schools!$A:$Z,9,0)</f>
        <v>400094</v>
      </c>
      <c r="K156" s="70" t="s">
        <v>406</v>
      </c>
      <c r="L156" s="190" t="s">
        <v>4676</v>
      </c>
      <c r="M156" s="190" t="s">
        <v>1169</v>
      </c>
      <c r="N156" t="str">
        <f>VLOOKUP(C156,Schools!A:D,4,0)</f>
        <v>Primary</v>
      </c>
      <c r="O156">
        <f>VLOOKUP(N156,CCs!$A$2:$F$7,6,FALSE)</f>
        <v>10166</v>
      </c>
      <c r="P156">
        <f t="shared" si="44"/>
        <v>543965</v>
      </c>
      <c r="Q156" s="75">
        <f t="shared" si="48"/>
        <v>0</v>
      </c>
      <c r="R156" s="75">
        <f t="shared" si="49"/>
        <v>2700</v>
      </c>
      <c r="S156" s="75">
        <f t="shared" si="49"/>
        <v>0</v>
      </c>
      <c r="T156" s="75">
        <f t="shared" si="49"/>
        <v>0</v>
      </c>
      <c r="U156" s="75">
        <f t="shared" si="49"/>
        <v>0</v>
      </c>
      <c r="V156" s="75">
        <f t="shared" si="49"/>
        <v>0</v>
      </c>
      <c r="W156" s="75">
        <f t="shared" si="49"/>
        <v>0</v>
      </c>
      <c r="X156" s="75">
        <f t="shared" si="49"/>
        <v>0</v>
      </c>
      <c r="Y156" s="75">
        <f t="shared" si="49"/>
        <v>0</v>
      </c>
      <c r="Z156" s="75">
        <f t="shared" si="49"/>
        <v>0</v>
      </c>
      <c r="AA156" s="75">
        <f t="shared" si="49"/>
        <v>0</v>
      </c>
      <c r="AB156" s="75">
        <f t="shared" si="49"/>
        <v>0</v>
      </c>
      <c r="AC156" s="48">
        <f t="shared" si="50"/>
        <v>2700</v>
      </c>
      <c r="AD156" s="48">
        <f t="shared" si="51"/>
        <v>0</v>
      </c>
      <c r="AE156" s="47"/>
      <c r="AJ156"/>
      <c r="AK156"/>
      <c r="AL156"/>
      <c r="AM156"/>
      <c r="AN156"/>
      <c r="AO156"/>
      <c r="AP156"/>
      <c r="AQ156"/>
      <c r="AR156"/>
      <c r="AS156"/>
      <c r="AT156"/>
    </row>
    <row r="157" spans="1:46" x14ac:dyDescent="0.25">
      <c r="A157" t="str">
        <f t="shared" si="52"/>
        <v>COVID</v>
      </c>
      <c r="B157" s="71">
        <v>44685</v>
      </c>
      <c r="C157">
        <v>3023315</v>
      </c>
      <c r="D157" t="str">
        <f>VLOOKUP(C157,Schools!A:B,2,0)</f>
        <v>St Andrew's C E</v>
      </c>
      <c r="E157" t="str">
        <f>VLOOKUP(C157,Schools!$A:$Z,3,0)</f>
        <v>M</v>
      </c>
      <c r="F157" s="338">
        <v>1080</v>
      </c>
      <c r="G157" s="190" t="s">
        <v>4667</v>
      </c>
      <c r="H157" t="s">
        <v>4674</v>
      </c>
      <c r="I157" t="str">
        <f t="shared" si="45"/>
        <v>10166/543965</v>
      </c>
      <c r="J157">
        <f>VLOOKUP(C157,Schools!$A:$Z,9,0)</f>
        <v>400062</v>
      </c>
      <c r="K157" s="70" t="s">
        <v>406</v>
      </c>
      <c r="L157" s="190" t="s">
        <v>4676</v>
      </c>
      <c r="M157" s="190" t="s">
        <v>1169</v>
      </c>
      <c r="N157" t="str">
        <f>VLOOKUP(C157,Schools!A:D,4,0)</f>
        <v>Primary</v>
      </c>
      <c r="O157">
        <f>VLOOKUP(N157,CCs!$A$2:$F$7,6,FALSE)</f>
        <v>10166</v>
      </c>
      <c r="P157">
        <f t="shared" si="44"/>
        <v>543965</v>
      </c>
      <c r="Q157" s="75">
        <f t="shared" si="48"/>
        <v>0</v>
      </c>
      <c r="R157" s="75">
        <f t="shared" si="49"/>
        <v>1080</v>
      </c>
      <c r="S157" s="75">
        <f t="shared" si="49"/>
        <v>0</v>
      </c>
      <c r="T157" s="75">
        <f t="shared" si="49"/>
        <v>0</v>
      </c>
      <c r="U157" s="75">
        <f t="shared" si="49"/>
        <v>0</v>
      </c>
      <c r="V157" s="75">
        <f t="shared" si="49"/>
        <v>0</v>
      </c>
      <c r="W157" s="75">
        <f t="shared" si="49"/>
        <v>0</v>
      </c>
      <c r="X157" s="75">
        <f t="shared" si="49"/>
        <v>0</v>
      </c>
      <c r="Y157" s="75">
        <f t="shared" si="49"/>
        <v>0</v>
      </c>
      <c r="Z157" s="75">
        <f t="shared" si="49"/>
        <v>0</v>
      </c>
      <c r="AA157" s="75">
        <f t="shared" si="49"/>
        <v>0</v>
      </c>
      <c r="AB157" s="75">
        <f t="shared" si="49"/>
        <v>0</v>
      </c>
      <c r="AC157" s="48">
        <f t="shared" si="50"/>
        <v>1080</v>
      </c>
      <c r="AD157" s="48">
        <f t="shared" si="51"/>
        <v>0</v>
      </c>
      <c r="AE157" s="47"/>
      <c r="AJ157"/>
      <c r="AK157"/>
      <c r="AL157"/>
      <c r="AM157"/>
      <c r="AN157"/>
      <c r="AO157"/>
      <c r="AP157"/>
      <c r="AQ157"/>
      <c r="AR157"/>
      <c r="AS157"/>
      <c r="AT157"/>
    </row>
    <row r="158" spans="1:46" x14ac:dyDescent="0.25">
      <c r="A158" t="str">
        <f t="shared" si="52"/>
        <v>COVID</v>
      </c>
      <c r="B158" s="71">
        <v>44685</v>
      </c>
      <c r="C158">
        <v>3023316</v>
      </c>
      <c r="D158" t="str">
        <f>VLOOKUP(C158,Schools!A:B,2,0)</f>
        <v>Trent  C of E Primary School</v>
      </c>
      <c r="E158" t="str">
        <f>VLOOKUP(C158,Schools!$A:$Z,3,0)</f>
        <v>M</v>
      </c>
      <c r="F158" s="338">
        <v>1704.375</v>
      </c>
      <c r="G158" s="190" t="s">
        <v>4667</v>
      </c>
      <c r="H158" t="s">
        <v>4674</v>
      </c>
      <c r="I158" t="str">
        <f t="shared" si="45"/>
        <v>10166/543965</v>
      </c>
      <c r="J158">
        <f>VLOOKUP(C158,Schools!$A:$Z,9,0)</f>
        <v>400100</v>
      </c>
      <c r="K158" s="70" t="s">
        <v>406</v>
      </c>
      <c r="L158" s="190" t="s">
        <v>4676</v>
      </c>
      <c r="M158" s="190" t="s">
        <v>1169</v>
      </c>
      <c r="N158" t="str">
        <f>VLOOKUP(C158,Schools!A:D,4,0)</f>
        <v>Primary</v>
      </c>
      <c r="O158">
        <f>VLOOKUP(N158,CCs!$A$2:$F$7,6,FALSE)</f>
        <v>10166</v>
      </c>
      <c r="P158">
        <f t="shared" si="44"/>
        <v>543965</v>
      </c>
      <c r="Q158" s="75">
        <f t="shared" si="48"/>
        <v>0</v>
      </c>
      <c r="R158" s="75">
        <f t="shared" si="49"/>
        <v>1704.375</v>
      </c>
      <c r="S158" s="75">
        <f t="shared" si="49"/>
        <v>0</v>
      </c>
      <c r="T158" s="75">
        <f t="shared" si="49"/>
        <v>0</v>
      </c>
      <c r="U158" s="75">
        <f t="shared" si="49"/>
        <v>0</v>
      </c>
      <c r="V158" s="75">
        <f t="shared" si="49"/>
        <v>0</v>
      </c>
      <c r="W158" s="75">
        <f t="shared" si="49"/>
        <v>0</v>
      </c>
      <c r="X158" s="75">
        <f t="shared" si="49"/>
        <v>0</v>
      </c>
      <c r="Y158" s="75">
        <f t="shared" si="49"/>
        <v>0</v>
      </c>
      <c r="Z158" s="75">
        <f t="shared" si="49"/>
        <v>0</v>
      </c>
      <c r="AA158" s="75">
        <f t="shared" si="49"/>
        <v>0</v>
      </c>
      <c r="AB158" s="75">
        <f t="shared" si="49"/>
        <v>0</v>
      </c>
      <c r="AC158" s="48">
        <f t="shared" si="50"/>
        <v>1704.375</v>
      </c>
      <c r="AD158" s="48">
        <f t="shared" si="51"/>
        <v>0</v>
      </c>
      <c r="AE158" s="47"/>
      <c r="AJ158"/>
      <c r="AK158"/>
      <c r="AL158"/>
      <c r="AM158"/>
      <c r="AN158"/>
      <c r="AO158"/>
      <c r="AP158"/>
      <c r="AQ158"/>
      <c r="AR158"/>
      <c r="AS158"/>
      <c r="AT158"/>
    </row>
    <row r="159" spans="1:46" x14ac:dyDescent="0.25">
      <c r="A159" t="str">
        <f t="shared" si="52"/>
        <v>COVID</v>
      </c>
      <c r="B159" s="71">
        <v>44685</v>
      </c>
      <c r="C159" s="190">
        <v>3023317</v>
      </c>
      <c r="D159" t="str">
        <f>VLOOKUP(C159,Schools!A:B,2,0)</f>
        <v>All Saints' CE Primary School, N20</v>
      </c>
      <c r="E159" t="str">
        <f>VLOOKUP(C159,Schools!$A:$Z,3,0)</f>
        <v>M</v>
      </c>
      <c r="F159" s="338">
        <v>2986.875</v>
      </c>
      <c r="G159" s="190" t="s">
        <v>4667</v>
      </c>
      <c r="H159" t="s">
        <v>4674</v>
      </c>
      <c r="I159" t="str">
        <f t="shared" si="45"/>
        <v>10166/543965</v>
      </c>
      <c r="J159">
        <f>VLOOKUP(C159,Schools!$A:$Z,9,0)</f>
        <v>400015</v>
      </c>
      <c r="K159" s="70" t="s">
        <v>406</v>
      </c>
      <c r="L159" s="190" t="s">
        <v>4676</v>
      </c>
      <c r="M159" s="190" t="s">
        <v>1169</v>
      </c>
      <c r="N159" t="str">
        <f>VLOOKUP(C159,Schools!A:D,4,0)</f>
        <v>Primary</v>
      </c>
      <c r="O159">
        <f>VLOOKUP(N159,CCs!$A$2:$F$7,6,FALSE)</f>
        <v>10166</v>
      </c>
      <c r="P159">
        <f t="shared" si="44"/>
        <v>543965</v>
      </c>
      <c r="Q159" s="75">
        <f t="shared" si="48"/>
        <v>0</v>
      </c>
      <c r="R159" s="75">
        <f t="shared" si="49"/>
        <v>2986.875</v>
      </c>
      <c r="S159" s="75">
        <f t="shared" si="49"/>
        <v>0</v>
      </c>
      <c r="T159" s="75">
        <f t="shared" si="49"/>
        <v>0</v>
      </c>
      <c r="U159" s="75">
        <f t="shared" si="49"/>
        <v>0</v>
      </c>
      <c r="V159" s="75">
        <f t="shared" si="49"/>
        <v>0</v>
      </c>
      <c r="W159" s="75">
        <f t="shared" si="49"/>
        <v>0</v>
      </c>
      <c r="X159" s="75">
        <f t="shared" si="49"/>
        <v>0</v>
      </c>
      <c r="Y159" s="75">
        <f t="shared" si="49"/>
        <v>0</v>
      </c>
      <c r="Z159" s="75">
        <f t="shared" si="49"/>
        <v>0</v>
      </c>
      <c r="AA159" s="75">
        <f t="shared" si="49"/>
        <v>0</v>
      </c>
      <c r="AB159" s="75">
        <f t="shared" si="49"/>
        <v>0</v>
      </c>
      <c r="AC159" s="48">
        <f t="shared" si="50"/>
        <v>2986.875</v>
      </c>
      <c r="AD159" s="48">
        <f t="shared" si="51"/>
        <v>0</v>
      </c>
      <c r="AE159" s="47"/>
      <c r="AJ159"/>
      <c r="AK159"/>
      <c r="AL159"/>
      <c r="AM159"/>
      <c r="AN159"/>
      <c r="AO159"/>
      <c r="AP159"/>
      <c r="AQ159"/>
      <c r="AR159"/>
      <c r="AS159"/>
      <c r="AT159"/>
    </row>
    <row r="160" spans="1:46" x14ac:dyDescent="0.25">
      <c r="A160" t="str">
        <f t="shared" si="52"/>
        <v>COVID</v>
      </c>
      <c r="B160" s="71">
        <v>44685</v>
      </c>
      <c r="C160">
        <v>3023500</v>
      </c>
      <c r="D160" t="str">
        <f>VLOOKUP(C160,Schools!A:B,2,0)</f>
        <v>Annunciation Catholic Infant School</v>
      </c>
      <c r="E160" t="str">
        <f>VLOOKUP(C160,Schools!$A:$Z,3,0)</f>
        <v>M</v>
      </c>
      <c r="F160" s="338">
        <v>793.125</v>
      </c>
      <c r="G160" s="190" t="s">
        <v>4667</v>
      </c>
      <c r="H160" t="s">
        <v>4674</v>
      </c>
      <c r="I160" t="str">
        <f t="shared" si="45"/>
        <v>10166/543965</v>
      </c>
      <c r="J160">
        <f>VLOOKUP(C160,Schools!$A:$Z,9,0)</f>
        <v>400023</v>
      </c>
      <c r="K160" s="70" t="s">
        <v>406</v>
      </c>
      <c r="L160" s="190" t="s">
        <v>4676</v>
      </c>
      <c r="M160" s="190" t="s">
        <v>1169</v>
      </c>
      <c r="N160" t="str">
        <f>VLOOKUP(C160,Schools!A:D,4,0)</f>
        <v>Primary</v>
      </c>
      <c r="O160">
        <f>VLOOKUP(N160,CCs!$A$2:$F$7,6,FALSE)</f>
        <v>10166</v>
      </c>
      <c r="P160">
        <f t="shared" si="44"/>
        <v>543965</v>
      </c>
      <c r="Q160" s="75">
        <f t="shared" si="48"/>
        <v>0</v>
      </c>
      <c r="R160" s="75">
        <f t="shared" si="49"/>
        <v>793.125</v>
      </c>
      <c r="S160" s="75">
        <f t="shared" si="49"/>
        <v>0</v>
      </c>
      <c r="T160" s="75">
        <f t="shared" si="49"/>
        <v>0</v>
      </c>
      <c r="U160" s="75">
        <f t="shared" si="49"/>
        <v>0</v>
      </c>
      <c r="V160" s="75">
        <f t="shared" si="49"/>
        <v>0</v>
      </c>
      <c r="W160" s="75">
        <f t="shared" si="49"/>
        <v>0</v>
      </c>
      <c r="X160" s="75">
        <f t="shared" si="49"/>
        <v>0</v>
      </c>
      <c r="Y160" s="75">
        <f t="shared" si="49"/>
        <v>0</v>
      </c>
      <c r="Z160" s="75">
        <f t="shared" si="49"/>
        <v>0</v>
      </c>
      <c r="AA160" s="75">
        <f t="shared" si="49"/>
        <v>0</v>
      </c>
      <c r="AB160" s="75">
        <f t="shared" si="49"/>
        <v>0</v>
      </c>
      <c r="AC160" s="48">
        <f t="shared" si="50"/>
        <v>793.125</v>
      </c>
      <c r="AD160" s="48">
        <f t="shared" si="51"/>
        <v>0</v>
      </c>
      <c r="AE160" s="47"/>
      <c r="AJ160"/>
      <c r="AK160"/>
      <c r="AL160"/>
      <c r="AM160"/>
      <c r="AN160"/>
      <c r="AO160"/>
      <c r="AP160"/>
      <c r="AQ160"/>
      <c r="AR160"/>
      <c r="AS160"/>
      <c r="AT160"/>
    </row>
    <row r="161" spans="1:46" x14ac:dyDescent="0.25">
      <c r="A161" t="str">
        <f t="shared" si="52"/>
        <v>COVID</v>
      </c>
      <c r="B161" s="71">
        <v>44685</v>
      </c>
      <c r="C161">
        <v>3023501</v>
      </c>
      <c r="D161" t="str">
        <f>VLOOKUP(C161,Schools!A:B,2,0)</f>
        <v>Our Lady of Lourdes School</v>
      </c>
      <c r="E161" t="str">
        <f>VLOOKUP(C161,Schools!$A:$Z,3,0)</f>
        <v>M</v>
      </c>
      <c r="F161" s="338">
        <v>2244.375</v>
      </c>
      <c r="G161" s="190" t="s">
        <v>4667</v>
      </c>
      <c r="H161" t="s">
        <v>4674</v>
      </c>
      <c r="I161" t="str">
        <f t="shared" si="45"/>
        <v>10166/543965</v>
      </c>
      <c r="J161">
        <f>VLOOKUP(C161,Schools!$A:$Z,9,0)</f>
        <v>400003</v>
      </c>
      <c r="K161" s="70" t="s">
        <v>406</v>
      </c>
      <c r="L161" s="190" t="s">
        <v>4676</v>
      </c>
      <c r="M161" s="190" t="s">
        <v>1169</v>
      </c>
      <c r="N161" t="str">
        <f>VLOOKUP(C161,Schools!A:D,4,0)</f>
        <v>Primary</v>
      </c>
      <c r="O161">
        <f>VLOOKUP(N161,CCs!$A$2:$F$7,6,FALSE)</f>
        <v>10166</v>
      </c>
      <c r="P161">
        <f t="shared" si="44"/>
        <v>543965</v>
      </c>
      <c r="Q161" s="75">
        <f t="shared" si="48"/>
        <v>0</v>
      </c>
      <c r="R161" s="75">
        <f t="shared" si="49"/>
        <v>2244.375</v>
      </c>
      <c r="S161" s="75">
        <f t="shared" si="49"/>
        <v>0</v>
      </c>
      <c r="T161" s="75">
        <f t="shared" si="49"/>
        <v>0</v>
      </c>
      <c r="U161" s="75">
        <f t="shared" si="49"/>
        <v>0</v>
      </c>
      <c r="V161" s="75">
        <f t="shared" si="49"/>
        <v>0</v>
      </c>
      <c r="W161" s="75">
        <f t="shared" si="49"/>
        <v>0</v>
      </c>
      <c r="X161" s="75">
        <f t="shared" si="49"/>
        <v>0</v>
      </c>
      <c r="Y161" s="75">
        <f t="shared" si="49"/>
        <v>0</v>
      </c>
      <c r="Z161" s="75">
        <f t="shared" si="49"/>
        <v>0</v>
      </c>
      <c r="AA161" s="75">
        <f t="shared" si="49"/>
        <v>0</v>
      </c>
      <c r="AB161" s="75">
        <f t="shared" si="49"/>
        <v>0</v>
      </c>
      <c r="AC161" s="48">
        <f t="shared" si="50"/>
        <v>2244.375</v>
      </c>
      <c r="AD161" s="48">
        <f t="shared" si="51"/>
        <v>0</v>
      </c>
      <c r="AE161" s="47"/>
      <c r="AJ161"/>
      <c r="AK161"/>
      <c r="AL161"/>
      <c r="AM161"/>
      <c r="AN161"/>
      <c r="AO161"/>
      <c r="AP161"/>
      <c r="AQ161"/>
      <c r="AR161"/>
      <c r="AS161"/>
      <c r="AT161"/>
    </row>
    <row r="162" spans="1:46" x14ac:dyDescent="0.25">
      <c r="A162" t="str">
        <f t="shared" si="52"/>
        <v>COVID</v>
      </c>
      <c r="B162" s="71">
        <v>44685</v>
      </c>
      <c r="C162" s="190">
        <v>3023502</v>
      </c>
      <c r="D162" t="str">
        <f>VLOOKUP(C162,Schools!A:B,2,0)</f>
        <v>St Agnes RC Primary School</v>
      </c>
      <c r="E162" t="str">
        <f>VLOOKUP(C162,Schools!$A:$Z,3,0)</f>
        <v>M</v>
      </c>
      <c r="F162" s="338">
        <v>6766.875</v>
      </c>
      <c r="G162" s="190" t="s">
        <v>4667</v>
      </c>
      <c r="H162" t="s">
        <v>4674</v>
      </c>
      <c r="I162" t="str">
        <f t="shared" si="45"/>
        <v>10166/543965</v>
      </c>
      <c r="J162">
        <f>VLOOKUP(C162,Schools!$A:$Z,9,0)</f>
        <v>400096</v>
      </c>
      <c r="K162" s="70" t="s">
        <v>406</v>
      </c>
      <c r="L162" s="190" t="s">
        <v>4676</v>
      </c>
      <c r="M162" s="190" t="s">
        <v>1169</v>
      </c>
      <c r="N162" t="str">
        <f>VLOOKUP(C162,Schools!A:D,4,0)</f>
        <v>Primary</v>
      </c>
      <c r="O162">
        <f>VLOOKUP(N162,CCs!$A$2:$F$7,6,FALSE)</f>
        <v>10166</v>
      </c>
      <c r="P162">
        <f t="shared" si="44"/>
        <v>543965</v>
      </c>
      <c r="Q162" s="75">
        <f t="shared" si="48"/>
        <v>0</v>
      </c>
      <c r="R162" s="75">
        <f t="shared" si="49"/>
        <v>6766.875</v>
      </c>
      <c r="S162" s="75">
        <f t="shared" si="49"/>
        <v>0</v>
      </c>
      <c r="T162" s="75">
        <f t="shared" si="49"/>
        <v>0</v>
      </c>
      <c r="U162" s="75">
        <f t="shared" si="49"/>
        <v>0</v>
      </c>
      <c r="V162" s="75">
        <f t="shared" si="49"/>
        <v>0</v>
      </c>
      <c r="W162" s="75">
        <f t="shared" si="49"/>
        <v>0</v>
      </c>
      <c r="X162" s="75">
        <f t="shared" si="49"/>
        <v>0</v>
      </c>
      <c r="Y162" s="75">
        <f t="shared" si="49"/>
        <v>0</v>
      </c>
      <c r="Z162" s="75">
        <f t="shared" si="49"/>
        <v>0</v>
      </c>
      <c r="AA162" s="75">
        <f t="shared" si="49"/>
        <v>0</v>
      </c>
      <c r="AB162" s="75">
        <f t="shared" si="49"/>
        <v>0</v>
      </c>
      <c r="AC162" s="48">
        <f t="shared" si="50"/>
        <v>6766.875</v>
      </c>
      <c r="AD162" s="48">
        <f t="shared" si="51"/>
        <v>0</v>
      </c>
      <c r="AE162" s="47"/>
      <c r="AJ162"/>
      <c r="AK162"/>
      <c r="AL162"/>
      <c r="AM162"/>
      <c r="AN162"/>
      <c r="AO162"/>
      <c r="AP162"/>
      <c r="AQ162"/>
      <c r="AR162"/>
      <c r="AS162"/>
      <c r="AT162"/>
    </row>
    <row r="163" spans="1:46" x14ac:dyDescent="0.25">
      <c r="A163" t="str">
        <f t="shared" si="52"/>
        <v>COVID</v>
      </c>
      <c r="B163" s="71">
        <v>44685</v>
      </c>
      <c r="C163">
        <v>3023504</v>
      </c>
      <c r="D163" t="str">
        <f>VLOOKUP(C163,Schools!A:B,2,0)</f>
        <v>St Catherines R C Primary</v>
      </c>
      <c r="E163" t="str">
        <f>VLOOKUP(C163,Schools!$A:$Z,3,0)</f>
        <v>M</v>
      </c>
      <c r="F163" s="338">
        <v>3155.625</v>
      </c>
      <c r="G163" s="190" t="s">
        <v>4667</v>
      </c>
      <c r="H163" t="s">
        <v>4674</v>
      </c>
      <c r="I163" t="str">
        <f t="shared" si="45"/>
        <v>10166/543965</v>
      </c>
      <c r="J163">
        <f>VLOOKUP(C163,Schools!$A:$Z,9,0)</f>
        <v>400064</v>
      </c>
      <c r="K163" s="70" t="s">
        <v>406</v>
      </c>
      <c r="L163" s="190" t="s">
        <v>4676</v>
      </c>
      <c r="M163" s="190" t="s">
        <v>1169</v>
      </c>
      <c r="N163" t="str">
        <f>VLOOKUP(C163,Schools!A:D,4,0)</f>
        <v>Primary</v>
      </c>
      <c r="O163">
        <f>VLOOKUP(N163,CCs!$A$2:$F$7,6,FALSE)</f>
        <v>10166</v>
      </c>
      <c r="P163">
        <f t="shared" si="44"/>
        <v>543965</v>
      </c>
      <c r="Q163" s="75">
        <f t="shared" si="48"/>
        <v>0</v>
      </c>
      <c r="R163" s="75">
        <f t="shared" si="49"/>
        <v>3155.625</v>
      </c>
      <c r="S163" s="75">
        <f t="shared" si="49"/>
        <v>0</v>
      </c>
      <c r="T163" s="75">
        <f t="shared" si="49"/>
        <v>0</v>
      </c>
      <c r="U163" s="75">
        <f t="shared" si="49"/>
        <v>0</v>
      </c>
      <c r="V163" s="75">
        <f t="shared" si="49"/>
        <v>0</v>
      </c>
      <c r="W163" s="75">
        <f t="shared" si="49"/>
        <v>0</v>
      </c>
      <c r="X163" s="75">
        <f t="shared" si="49"/>
        <v>0</v>
      </c>
      <c r="Y163" s="75">
        <f t="shared" si="49"/>
        <v>0</v>
      </c>
      <c r="Z163" s="75">
        <f t="shared" si="49"/>
        <v>0</v>
      </c>
      <c r="AA163" s="75">
        <f t="shared" si="49"/>
        <v>0</v>
      </c>
      <c r="AB163" s="75">
        <f t="shared" si="49"/>
        <v>0</v>
      </c>
      <c r="AC163" s="48">
        <f t="shared" si="50"/>
        <v>3155.625</v>
      </c>
      <c r="AD163" s="48">
        <f t="shared" si="51"/>
        <v>0</v>
      </c>
      <c r="AE163" s="47"/>
      <c r="AJ163"/>
      <c r="AK163"/>
      <c r="AL163"/>
      <c r="AM163"/>
      <c r="AN163"/>
      <c r="AO163"/>
      <c r="AP163"/>
      <c r="AQ163"/>
      <c r="AR163"/>
      <c r="AS163"/>
      <c r="AT163"/>
    </row>
    <row r="164" spans="1:46" x14ac:dyDescent="0.25">
      <c r="A164" t="str">
        <f t="shared" si="52"/>
        <v>COVID</v>
      </c>
      <c r="B164" s="71">
        <v>44685</v>
      </c>
      <c r="C164">
        <v>3023506</v>
      </c>
      <c r="D164" t="str">
        <f>VLOOKUP(C164,Schools!A:B,2,0)</f>
        <v>St Vincent's Catholic Primary School</v>
      </c>
      <c r="E164" t="str">
        <f>VLOOKUP(C164,Schools!$A:$Z,3,0)</f>
        <v>M</v>
      </c>
      <c r="F164" s="338">
        <v>1164.375</v>
      </c>
      <c r="G164" s="190" t="s">
        <v>4667</v>
      </c>
      <c r="H164" t="s">
        <v>4674</v>
      </c>
      <c r="I164" t="str">
        <f t="shared" si="45"/>
        <v>10166/543965</v>
      </c>
      <c r="J164">
        <f>VLOOKUP(C164,Schools!$A:$Z,9,0)</f>
        <v>400009</v>
      </c>
      <c r="K164" s="70" t="s">
        <v>406</v>
      </c>
      <c r="L164" s="190" t="s">
        <v>4676</v>
      </c>
      <c r="M164" s="190" t="s">
        <v>1169</v>
      </c>
      <c r="N164" t="str">
        <f>VLOOKUP(C164,Schools!A:D,4,0)</f>
        <v>Primary</v>
      </c>
      <c r="O164">
        <f>VLOOKUP(N164,CCs!$A$2:$F$7,6,FALSE)</f>
        <v>10166</v>
      </c>
      <c r="P164">
        <f t="shared" si="44"/>
        <v>543965</v>
      </c>
      <c r="Q164" s="75">
        <f t="shared" si="48"/>
        <v>0</v>
      </c>
      <c r="R164" s="75">
        <f t="shared" si="49"/>
        <v>1164.375</v>
      </c>
      <c r="S164" s="75">
        <f t="shared" si="49"/>
        <v>0</v>
      </c>
      <c r="T164" s="75">
        <f t="shared" si="49"/>
        <v>0</v>
      </c>
      <c r="U164" s="75">
        <f t="shared" si="49"/>
        <v>0</v>
      </c>
      <c r="V164" s="75">
        <f t="shared" si="49"/>
        <v>0</v>
      </c>
      <c r="W164" s="75">
        <f t="shared" si="49"/>
        <v>0</v>
      </c>
      <c r="X164" s="75">
        <f t="shared" si="49"/>
        <v>0</v>
      </c>
      <c r="Y164" s="75">
        <f t="shared" si="49"/>
        <v>0</v>
      </c>
      <c r="Z164" s="75">
        <f t="shared" si="49"/>
        <v>0</v>
      </c>
      <c r="AA164" s="75">
        <f t="shared" si="49"/>
        <v>0</v>
      </c>
      <c r="AB164" s="75">
        <f t="shared" si="49"/>
        <v>0</v>
      </c>
      <c r="AC164" s="48">
        <f t="shared" si="50"/>
        <v>1164.375</v>
      </c>
      <c r="AD164" s="48">
        <f t="shared" si="51"/>
        <v>0</v>
      </c>
      <c r="AE164" s="47"/>
      <c r="AJ164"/>
      <c r="AK164"/>
      <c r="AL164"/>
      <c r="AM164"/>
      <c r="AN164"/>
      <c r="AO164"/>
      <c r="AP164"/>
      <c r="AQ164"/>
      <c r="AR164"/>
      <c r="AS164"/>
      <c r="AT164"/>
    </row>
    <row r="165" spans="1:46" x14ac:dyDescent="0.25">
      <c r="A165" t="str">
        <f t="shared" si="52"/>
        <v>COVID</v>
      </c>
      <c r="B165" s="71">
        <v>44685</v>
      </c>
      <c r="C165">
        <v>3023507</v>
      </c>
      <c r="D165" t="str">
        <f>VLOOKUP(C165,Schools!A:B,2,0)</f>
        <v>St Theresa's R.C. Primary School</v>
      </c>
      <c r="E165" t="str">
        <f>VLOOKUP(C165,Schools!$A:$Z,3,0)</f>
        <v>M</v>
      </c>
      <c r="F165" s="338">
        <v>1788.75</v>
      </c>
      <c r="G165" s="190" t="s">
        <v>4667</v>
      </c>
      <c r="H165" t="s">
        <v>4674</v>
      </c>
      <c r="I165" t="str">
        <f t="shared" si="45"/>
        <v>10166/543965</v>
      </c>
      <c r="J165">
        <f>VLOOKUP(C165,Schools!$A:$Z,9,0)</f>
        <v>400037</v>
      </c>
      <c r="K165" s="70" t="s">
        <v>406</v>
      </c>
      <c r="L165" s="190" t="s">
        <v>4676</v>
      </c>
      <c r="M165" s="190" t="s">
        <v>1169</v>
      </c>
      <c r="N165" t="str">
        <f>VLOOKUP(C165,Schools!A:D,4,0)</f>
        <v>Primary</v>
      </c>
      <c r="O165">
        <f>VLOOKUP(N165,CCs!$A$2:$F$7,6,FALSE)</f>
        <v>10166</v>
      </c>
      <c r="P165">
        <f t="shared" si="44"/>
        <v>543965</v>
      </c>
      <c r="Q165" s="75">
        <f t="shared" si="48"/>
        <v>0</v>
      </c>
      <c r="R165" s="75">
        <f t="shared" si="49"/>
        <v>1788.75</v>
      </c>
      <c r="S165" s="75">
        <f t="shared" si="49"/>
        <v>0</v>
      </c>
      <c r="T165" s="75">
        <f t="shared" si="49"/>
        <v>0</v>
      </c>
      <c r="U165" s="75">
        <f t="shared" si="49"/>
        <v>0</v>
      </c>
      <c r="V165" s="75">
        <f t="shared" si="49"/>
        <v>0</v>
      </c>
      <c r="W165" s="75">
        <f t="shared" si="49"/>
        <v>0</v>
      </c>
      <c r="X165" s="75">
        <f t="shared" si="49"/>
        <v>0</v>
      </c>
      <c r="Y165" s="75">
        <f t="shared" si="49"/>
        <v>0</v>
      </c>
      <c r="Z165" s="75">
        <f t="shared" si="49"/>
        <v>0</v>
      </c>
      <c r="AA165" s="75">
        <f t="shared" si="49"/>
        <v>0</v>
      </c>
      <c r="AB165" s="75">
        <f t="shared" si="49"/>
        <v>0</v>
      </c>
      <c r="AC165" s="48">
        <f t="shared" si="50"/>
        <v>1788.75</v>
      </c>
      <c r="AD165" s="48">
        <f t="shared" si="51"/>
        <v>0</v>
      </c>
      <c r="AE165" s="47"/>
      <c r="AJ165"/>
      <c r="AK165"/>
      <c r="AL165"/>
      <c r="AM165"/>
      <c r="AN165"/>
      <c r="AO165"/>
      <c r="AP165"/>
      <c r="AQ165"/>
      <c r="AR165"/>
      <c r="AS165"/>
      <c r="AT165"/>
    </row>
    <row r="166" spans="1:46" x14ac:dyDescent="0.25">
      <c r="A166" t="str">
        <f t="shared" si="52"/>
        <v>COVID</v>
      </c>
      <c r="B166" s="71">
        <v>44685</v>
      </c>
      <c r="C166" s="190">
        <v>3023509</v>
      </c>
      <c r="D166" t="str">
        <f>VLOOKUP(C166,Schools!A:B,2,0)</f>
        <v>St Joseph's Primary School</v>
      </c>
      <c r="E166" t="str">
        <f>VLOOKUP(C166,Schools!$A:$Z,3,0)</f>
        <v>M</v>
      </c>
      <c r="F166" s="338">
        <v>7222.5</v>
      </c>
      <c r="G166" s="190" t="s">
        <v>4667</v>
      </c>
      <c r="H166" t="s">
        <v>4674</v>
      </c>
      <c r="I166" t="str">
        <f t="shared" si="45"/>
        <v>10166/543965</v>
      </c>
      <c r="J166">
        <f>VLOOKUP(C166,Schools!$A:$Z,9,0)</f>
        <v>400066</v>
      </c>
      <c r="K166" s="70" t="s">
        <v>406</v>
      </c>
      <c r="L166" s="190" t="s">
        <v>4676</v>
      </c>
      <c r="M166" s="190" t="s">
        <v>1169</v>
      </c>
      <c r="N166" t="str">
        <f>VLOOKUP(C166,Schools!A:D,4,0)</f>
        <v>Primary</v>
      </c>
      <c r="O166">
        <f>VLOOKUP(N166,CCs!$A$2:$F$7,6,FALSE)</f>
        <v>10166</v>
      </c>
      <c r="P166">
        <f t="shared" si="44"/>
        <v>543965</v>
      </c>
      <c r="Q166" s="75">
        <f t="shared" si="48"/>
        <v>0</v>
      </c>
      <c r="R166" s="75">
        <f t="shared" si="49"/>
        <v>7222.5</v>
      </c>
      <c r="S166" s="75">
        <f t="shared" si="49"/>
        <v>0</v>
      </c>
      <c r="T166" s="75">
        <f t="shared" si="49"/>
        <v>0</v>
      </c>
      <c r="U166" s="75">
        <f t="shared" si="49"/>
        <v>0</v>
      </c>
      <c r="V166" s="75">
        <f t="shared" si="49"/>
        <v>0</v>
      </c>
      <c r="W166" s="75">
        <f t="shared" si="49"/>
        <v>0</v>
      </c>
      <c r="X166" s="75">
        <f t="shared" si="49"/>
        <v>0</v>
      </c>
      <c r="Y166" s="75">
        <f t="shared" si="49"/>
        <v>0</v>
      </c>
      <c r="Z166" s="75">
        <f t="shared" si="49"/>
        <v>0</v>
      </c>
      <c r="AA166" s="75">
        <f t="shared" si="49"/>
        <v>0</v>
      </c>
      <c r="AB166" s="75">
        <f t="shared" si="49"/>
        <v>0</v>
      </c>
      <c r="AC166" s="48">
        <f t="shared" si="50"/>
        <v>7222.5</v>
      </c>
      <c r="AD166" s="48">
        <f t="shared" si="51"/>
        <v>0</v>
      </c>
      <c r="AE166" s="47"/>
      <c r="AJ166"/>
      <c r="AK166"/>
      <c r="AL166"/>
      <c r="AM166"/>
      <c r="AN166"/>
      <c r="AO166"/>
      <c r="AP166"/>
      <c r="AQ166"/>
      <c r="AR166"/>
      <c r="AS166"/>
      <c r="AT166"/>
    </row>
    <row r="167" spans="1:46" x14ac:dyDescent="0.25">
      <c r="A167" t="str">
        <f t="shared" si="52"/>
        <v>COVID</v>
      </c>
      <c r="B167" s="71">
        <v>44685</v>
      </c>
      <c r="C167">
        <v>3023510</v>
      </c>
      <c r="D167" t="str">
        <f>VLOOKUP(C167,Schools!A:B,2,0)</f>
        <v>Sacred Heart School</v>
      </c>
      <c r="E167" t="str">
        <f>VLOOKUP(C167,Schools!$A:$Z,3,0)</f>
        <v>M</v>
      </c>
      <c r="F167" s="338">
        <v>2986.875</v>
      </c>
      <c r="G167" s="190" t="s">
        <v>4667</v>
      </c>
      <c r="H167" t="s">
        <v>4674</v>
      </c>
      <c r="I167" t="str">
        <f t="shared" si="45"/>
        <v>10166/543965</v>
      </c>
      <c r="J167">
        <f>VLOOKUP(C167,Schools!$A:$Z,9,0)</f>
        <v>400071</v>
      </c>
      <c r="K167" s="70" t="s">
        <v>406</v>
      </c>
      <c r="L167" s="190" t="s">
        <v>4676</v>
      </c>
      <c r="M167" s="190" t="s">
        <v>1169</v>
      </c>
      <c r="N167" t="str">
        <f>VLOOKUP(C167,Schools!A:D,4,0)</f>
        <v>Primary</v>
      </c>
      <c r="O167">
        <f>VLOOKUP(N167,CCs!$A$2:$F$7,6,FALSE)</f>
        <v>10166</v>
      </c>
      <c r="P167">
        <f t="shared" si="44"/>
        <v>543965</v>
      </c>
      <c r="Q167" s="75">
        <f t="shared" si="48"/>
        <v>0</v>
      </c>
      <c r="R167" s="75">
        <f t="shared" si="49"/>
        <v>2986.875</v>
      </c>
      <c r="S167" s="75">
        <f t="shared" si="49"/>
        <v>0</v>
      </c>
      <c r="T167" s="75">
        <f t="shared" si="49"/>
        <v>0</v>
      </c>
      <c r="U167" s="75">
        <f t="shared" si="49"/>
        <v>0</v>
      </c>
      <c r="V167" s="75">
        <f t="shared" si="49"/>
        <v>0</v>
      </c>
      <c r="W167" s="75">
        <f t="shared" si="49"/>
        <v>0</v>
      </c>
      <c r="X167" s="75">
        <f t="shared" si="49"/>
        <v>0</v>
      </c>
      <c r="Y167" s="75">
        <f t="shared" si="49"/>
        <v>0</v>
      </c>
      <c r="Z167" s="75">
        <f t="shared" si="49"/>
        <v>0</v>
      </c>
      <c r="AA167" s="75">
        <f t="shared" si="49"/>
        <v>0</v>
      </c>
      <c r="AB167" s="75">
        <f t="shared" si="49"/>
        <v>0</v>
      </c>
      <c r="AC167" s="48">
        <f t="shared" si="50"/>
        <v>2986.875</v>
      </c>
      <c r="AD167" s="48">
        <f t="shared" si="51"/>
        <v>0</v>
      </c>
      <c r="AE167" s="47"/>
      <c r="AJ167"/>
      <c r="AK167"/>
      <c r="AL167"/>
      <c r="AM167"/>
      <c r="AN167"/>
      <c r="AO167"/>
      <c r="AP167"/>
      <c r="AQ167"/>
      <c r="AR167"/>
      <c r="AS167"/>
      <c r="AT167"/>
    </row>
    <row r="168" spans="1:46" x14ac:dyDescent="0.25">
      <c r="A168" t="str">
        <f t="shared" si="52"/>
        <v>COVID</v>
      </c>
      <c r="B168" s="71">
        <v>44685</v>
      </c>
      <c r="C168">
        <v>3023511</v>
      </c>
      <c r="D168" t="str">
        <f>VLOOKUP(C168,Schools!A:B,2,0)</f>
        <v>Blessed Dominic School</v>
      </c>
      <c r="E168" t="str">
        <f>VLOOKUP(C168,Schools!$A:$Z,3,0)</f>
        <v>M</v>
      </c>
      <c r="F168" s="338">
        <v>8218.125</v>
      </c>
      <c r="G168" s="190" t="s">
        <v>4667</v>
      </c>
      <c r="H168" t="s">
        <v>4674</v>
      </c>
      <c r="I168" t="str">
        <f t="shared" si="45"/>
        <v>10166/543965</v>
      </c>
      <c r="J168">
        <f>VLOOKUP(C168,Schools!$A:$Z,9,0)</f>
        <v>400024</v>
      </c>
      <c r="K168" s="70" t="s">
        <v>406</v>
      </c>
      <c r="L168" s="190" t="s">
        <v>4676</v>
      </c>
      <c r="M168" s="190" t="s">
        <v>1169</v>
      </c>
      <c r="N168" t="str">
        <f>VLOOKUP(C168,Schools!A:D,4,0)</f>
        <v>Primary</v>
      </c>
      <c r="O168">
        <f>VLOOKUP(N168,CCs!$A$2:$F$7,6,FALSE)</f>
        <v>10166</v>
      </c>
      <c r="P168">
        <f t="shared" si="44"/>
        <v>543965</v>
      </c>
      <c r="Q168" s="75">
        <f t="shared" si="48"/>
        <v>0</v>
      </c>
      <c r="R168" s="75">
        <f t="shared" si="49"/>
        <v>8218.125</v>
      </c>
      <c r="S168" s="75">
        <f t="shared" si="49"/>
        <v>0</v>
      </c>
      <c r="T168" s="75">
        <f t="shared" si="49"/>
        <v>0</v>
      </c>
      <c r="U168" s="75">
        <f t="shared" si="49"/>
        <v>0</v>
      </c>
      <c r="V168" s="75">
        <f t="shared" si="49"/>
        <v>0</v>
      </c>
      <c r="W168" s="75">
        <f t="shared" si="49"/>
        <v>0</v>
      </c>
      <c r="X168" s="75">
        <f t="shared" si="49"/>
        <v>0</v>
      </c>
      <c r="Y168" s="75">
        <f t="shared" si="49"/>
        <v>0</v>
      </c>
      <c r="Z168" s="75">
        <f t="shared" si="49"/>
        <v>0</v>
      </c>
      <c r="AA168" s="75">
        <f t="shared" si="49"/>
        <v>0</v>
      </c>
      <c r="AB168" s="75">
        <f t="shared" si="49"/>
        <v>0</v>
      </c>
      <c r="AC168" s="48">
        <f t="shared" si="50"/>
        <v>8218.125</v>
      </c>
      <c r="AD168" s="48">
        <f t="shared" si="51"/>
        <v>0</v>
      </c>
      <c r="AE168" s="47"/>
      <c r="AJ168"/>
      <c r="AK168"/>
      <c r="AL168"/>
      <c r="AM168"/>
      <c r="AN168"/>
      <c r="AO168"/>
      <c r="AP168"/>
      <c r="AQ168"/>
      <c r="AR168"/>
      <c r="AS168"/>
      <c r="AT168"/>
    </row>
    <row r="169" spans="1:46" x14ac:dyDescent="0.25">
      <c r="A169" t="str">
        <f t="shared" si="52"/>
        <v>COVID</v>
      </c>
      <c r="B169" s="71">
        <v>44685</v>
      </c>
      <c r="C169" s="190">
        <v>3023512</v>
      </c>
      <c r="D169" t="str">
        <f>VLOOKUP(C169,Schools!A:B,2,0)</f>
        <v>Rosh Pinah</v>
      </c>
      <c r="E169" t="str">
        <f>VLOOKUP(C169,Schools!$A:$Z,3,0)</f>
        <v>M</v>
      </c>
      <c r="F169" s="338">
        <v>624.375</v>
      </c>
      <c r="G169" s="190" t="s">
        <v>4667</v>
      </c>
      <c r="H169" t="s">
        <v>4674</v>
      </c>
      <c r="I169" t="str">
        <f t="shared" si="45"/>
        <v>10166/543965</v>
      </c>
      <c r="J169">
        <f>VLOOKUP(C169,Schools!$A:$Z,9,0)</f>
        <v>400093</v>
      </c>
      <c r="K169" s="70" t="s">
        <v>406</v>
      </c>
      <c r="L169" s="190" t="s">
        <v>4676</v>
      </c>
      <c r="M169" s="190" t="s">
        <v>1169</v>
      </c>
      <c r="N169" t="str">
        <f>VLOOKUP(C169,Schools!A:D,4,0)</f>
        <v>Primary</v>
      </c>
      <c r="O169">
        <f>VLOOKUP(N169,CCs!$A$2:$F$7,6,FALSE)</f>
        <v>10166</v>
      </c>
      <c r="P169">
        <f t="shared" si="44"/>
        <v>543965</v>
      </c>
      <c r="Q169" s="75">
        <f t="shared" si="48"/>
        <v>0</v>
      </c>
      <c r="R169" s="75">
        <f t="shared" si="49"/>
        <v>624.375</v>
      </c>
      <c r="S169" s="75">
        <f t="shared" si="49"/>
        <v>0</v>
      </c>
      <c r="T169" s="75">
        <f t="shared" si="49"/>
        <v>0</v>
      </c>
      <c r="U169" s="75">
        <f t="shared" si="49"/>
        <v>0</v>
      </c>
      <c r="V169" s="75">
        <f t="shared" si="49"/>
        <v>0</v>
      </c>
      <c r="W169" s="75">
        <f t="shared" si="49"/>
        <v>0</v>
      </c>
      <c r="X169" s="75">
        <f t="shared" si="49"/>
        <v>0</v>
      </c>
      <c r="Y169" s="75">
        <f t="shared" si="49"/>
        <v>0</v>
      </c>
      <c r="Z169" s="75">
        <f t="shared" si="49"/>
        <v>0</v>
      </c>
      <c r="AA169" s="75">
        <f t="shared" si="49"/>
        <v>0</v>
      </c>
      <c r="AB169" s="75">
        <f t="shared" ref="R169:AB193" si="53">IFERROR(SUMPRODUCT(--(MONTH($B169)=MONTH(AB$17)),$F169),0)</f>
        <v>0</v>
      </c>
      <c r="AC169" s="48">
        <f t="shared" si="50"/>
        <v>624.375</v>
      </c>
      <c r="AD169" s="48">
        <f t="shared" si="51"/>
        <v>0</v>
      </c>
      <c r="AE169" s="47"/>
      <c r="AJ169"/>
      <c r="AK169"/>
      <c r="AL169"/>
      <c r="AM169"/>
      <c r="AN169"/>
      <c r="AO169"/>
      <c r="AP169"/>
      <c r="AQ169"/>
      <c r="AR169"/>
      <c r="AS169"/>
      <c r="AT169"/>
    </row>
    <row r="170" spans="1:46" x14ac:dyDescent="0.25">
      <c r="A170" t="str">
        <f t="shared" si="52"/>
        <v>COVID</v>
      </c>
      <c r="B170" s="71">
        <v>44685</v>
      </c>
      <c r="C170">
        <v>3023513</v>
      </c>
      <c r="D170" t="str">
        <f>VLOOKUP(C170,Schools!A:B,2,0)</f>
        <v>Menorah Primary School</v>
      </c>
      <c r="E170" t="str">
        <f>VLOOKUP(C170,Schools!$A:$Z,3,0)</f>
        <v>M</v>
      </c>
      <c r="F170" s="338">
        <v>1164.375</v>
      </c>
      <c r="G170" s="190" t="s">
        <v>4667</v>
      </c>
      <c r="H170" t="s">
        <v>4674</v>
      </c>
      <c r="I170" t="str">
        <f t="shared" si="45"/>
        <v>10166/543965</v>
      </c>
      <c r="J170">
        <f>VLOOKUP(C170,Schools!$A:$Z,9,0)</f>
        <v>400007</v>
      </c>
      <c r="K170" s="70" t="s">
        <v>406</v>
      </c>
      <c r="L170" s="190" t="s">
        <v>4676</v>
      </c>
      <c r="M170" s="190" t="s">
        <v>1169</v>
      </c>
      <c r="N170" t="str">
        <f>VLOOKUP(C170,Schools!A:D,4,0)</f>
        <v>Primary</v>
      </c>
      <c r="O170">
        <f>VLOOKUP(N170,CCs!$A$2:$F$7,6,FALSE)</f>
        <v>10166</v>
      </c>
      <c r="P170">
        <f t="shared" si="44"/>
        <v>543965</v>
      </c>
      <c r="Q170" s="75">
        <f t="shared" si="48"/>
        <v>0</v>
      </c>
      <c r="R170" s="75">
        <f t="shared" si="53"/>
        <v>1164.375</v>
      </c>
      <c r="S170" s="75">
        <f t="shared" si="53"/>
        <v>0</v>
      </c>
      <c r="T170" s="75">
        <f t="shared" si="53"/>
        <v>0</v>
      </c>
      <c r="U170" s="75">
        <f t="shared" si="53"/>
        <v>0</v>
      </c>
      <c r="V170" s="75">
        <f t="shared" si="53"/>
        <v>0</v>
      </c>
      <c r="W170" s="75">
        <f t="shared" si="53"/>
        <v>0</v>
      </c>
      <c r="X170" s="75">
        <f t="shared" si="53"/>
        <v>0</v>
      </c>
      <c r="Y170" s="75">
        <f t="shared" si="53"/>
        <v>0</v>
      </c>
      <c r="Z170" s="75">
        <f t="shared" si="53"/>
        <v>0</v>
      </c>
      <c r="AA170" s="75">
        <f t="shared" si="53"/>
        <v>0</v>
      </c>
      <c r="AB170" s="75">
        <f t="shared" si="53"/>
        <v>0</v>
      </c>
      <c r="AC170" s="48">
        <f t="shared" si="50"/>
        <v>1164.375</v>
      </c>
      <c r="AD170" s="48">
        <f t="shared" si="51"/>
        <v>0</v>
      </c>
      <c r="AE170" s="47"/>
      <c r="AJ170"/>
      <c r="AK170"/>
      <c r="AL170"/>
      <c r="AM170"/>
      <c r="AN170"/>
      <c r="AO170"/>
      <c r="AP170"/>
      <c r="AQ170"/>
      <c r="AR170"/>
      <c r="AS170"/>
      <c r="AT170"/>
    </row>
    <row r="171" spans="1:46" x14ac:dyDescent="0.25">
      <c r="A171" t="str">
        <f t="shared" si="52"/>
        <v>COVID</v>
      </c>
      <c r="B171" s="71">
        <v>44685</v>
      </c>
      <c r="C171">
        <v>3023514</v>
      </c>
      <c r="D171" t="str">
        <f>VLOOKUP(C171,Schools!A:B,2,0)</f>
        <v>Annunciation Catholic Junior School</v>
      </c>
      <c r="E171" t="str">
        <f>VLOOKUP(C171,Schools!$A:$Z,3,0)</f>
        <v>M</v>
      </c>
      <c r="F171" s="338">
        <v>4438.125</v>
      </c>
      <c r="G171" s="190" t="s">
        <v>4667</v>
      </c>
      <c r="H171" t="s">
        <v>4674</v>
      </c>
      <c r="I171" t="str">
        <f t="shared" si="45"/>
        <v>10166/543965</v>
      </c>
      <c r="J171">
        <f>VLOOKUP(C171,Schools!$A:$Z,9,0)</f>
        <v>400107</v>
      </c>
      <c r="K171" s="70" t="s">
        <v>406</v>
      </c>
      <c r="L171" s="190" t="s">
        <v>4676</v>
      </c>
      <c r="M171" s="190" t="s">
        <v>1169</v>
      </c>
      <c r="N171" t="str">
        <f>VLOOKUP(C171,Schools!A:D,4,0)</f>
        <v>Primary</v>
      </c>
      <c r="O171">
        <f>VLOOKUP(N171,CCs!$A$2:$F$7,6,FALSE)</f>
        <v>10166</v>
      </c>
      <c r="P171">
        <f t="shared" si="44"/>
        <v>543965</v>
      </c>
      <c r="Q171" s="75">
        <f t="shared" si="48"/>
        <v>0</v>
      </c>
      <c r="R171" s="75">
        <f t="shared" si="53"/>
        <v>4438.125</v>
      </c>
      <c r="S171" s="75">
        <f t="shared" si="53"/>
        <v>0</v>
      </c>
      <c r="T171" s="75">
        <f t="shared" si="53"/>
        <v>0</v>
      </c>
      <c r="U171" s="75">
        <f t="shared" si="53"/>
        <v>0</v>
      </c>
      <c r="V171" s="75">
        <f t="shared" si="53"/>
        <v>0</v>
      </c>
      <c r="W171" s="75">
        <f t="shared" si="53"/>
        <v>0</v>
      </c>
      <c r="X171" s="75">
        <f t="shared" si="53"/>
        <v>0</v>
      </c>
      <c r="Y171" s="75">
        <f t="shared" si="53"/>
        <v>0</v>
      </c>
      <c r="Z171" s="75">
        <f t="shared" si="53"/>
        <v>0</v>
      </c>
      <c r="AA171" s="75">
        <f t="shared" si="53"/>
        <v>0</v>
      </c>
      <c r="AB171" s="75">
        <f t="shared" si="53"/>
        <v>0</v>
      </c>
      <c r="AC171" s="48">
        <f t="shared" si="50"/>
        <v>4438.125</v>
      </c>
      <c r="AD171" s="48">
        <f t="shared" si="51"/>
        <v>0</v>
      </c>
      <c r="AE171" s="47"/>
      <c r="AJ171"/>
      <c r="AK171"/>
      <c r="AL171"/>
      <c r="AM171"/>
      <c r="AN171"/>
      <c r="AO171"/>
      <c r="AP171"/>
      <c r="AQ171"/>
      <c r="AR171"/>
      <c r="AS171"/>
      <c r="AT171"/>
    </row>
    <row r="172" spans="1:46" x14ac:dyDescent="0.25">
      <c r="A172" t="str">
        <f t="shared" si="52"/>
        <v>COVID</v>
      </c>
      <c r="B172" s="71">
        <v>44685</v>
      </c>
      <c r="C172">
        <v>3023516</v>
      </c>
      <c r="D172" t="str">
        <f>VLOOKUP(C172,Schools!A:B,2,0)</f>
        <v>Hasmonean Primary School</v>
      </c>
      <c r="E172" t="str">
        <f>VLOOKUP(C172,Schools!$A:$Z,3,0)</f>
        <v>M</v>
      </c>
      <c r="F172" s="338">
        <v>1906.875</v>
      </c>
      <c r="G172" s="190" t="s">
        <v>4667</v>
      </c>
      <c r="H172" t="s">
        <v>4674</v>
      </c>
      <c r="I172" t="str">
        <f t="shared" si="45"/>
        <v>10166/543965</v>
      </c>
      <c r="J172">
        <f>VLOOKUP(C172,Schools!$A:$Z,9,0)</f>
        <v>400108</v>
      </c>
      <c r="K172" s="70" t="s">
        <v>406</v>
      </c>
      <c r="L172" s="190" t="s">
        <v>4676</v>
      </c>
      <c r="M172" s="190" t="s">
        <v>1169</v>
      </c>
      <c r="N172" t="str">
        <f>VLOOKUP(C172,Schools!A:D,4,0)</f>
        <v>Primary</v>
      </c>
      <c r="O172">
        <f>VLOOKUP(N172,CCs!$A$2:$F$7,6,FALSE)</f>
        <v>10166</v>
      </c>
      <c r="P172">
        <f t="shared" si="44"/>
        <v>543965</v>
      </c>
      <c r="Q172" s="75">
        <f t="shared" si="48"/>
        <v>0</v>
      </c>
      <c r="R172" s="75">
        <f t="shared" si="53"/>
        <v>1906.875</v>
      </c>
      <c r="S172" s="75">
        <f t="shared" si="53"/>
        <v>0</v>
      </c>
      <c r="T172" s="75">
        <f t="shared" si="53"/>
        <v>0</v>
      </c>
      <c r="U172" s="75">
        <f t="shared" si="53"/>
        <v>0</v>
      </c>
      <c r="V172" s="75">
        <f t="shared" si="53"/>
        <v>0</v>
      </c>
      <c r="W172" s="75">
        <f t="shared" si="53"/>
        <v>0</v>
      </c>
      <c r="X172" s="75">
        <f t="shared" si="53"/>
        <v>0</v>
      </c>
      <c r="Y172" s="75">
        <f t="shared" si="53"/>
        <v>0</v>
      </c>
      <c r="Z172" s="75">
        <f t="shared" si="53"/>
        <v>0</v>
      </c>
      <c r="AA172" s="75">
        <f t="shared" si="53"/>
        <v>0</v>
      </c>
      <c r="AB172" s="75">
        <f t="shared" si="53"/>
        <v>0</v>
      </c>
      <c r="AC172" s="48">
        <f t="shared" si="50"/>
        <v>1906.875</v>
      </c>
      <c r="AD172" s="48">
        <f t="shared" si="51"/>
        <v>0</v>
      </c>
      <c r="AE172" s="47"/>
      <c r="AJ172"/>
      <c r="AK172"/>
      <c r="AL172"/>
      <c r="AM172"/>
      <c r="AN172"/>
      <c r="AO172"/>
      <c r="AP172"/>
      <c r="AQ172"/>
      <c r="AR172"/>
      <c r="AS172"/>
      <c r="AT172"/>
    </row>
    <row r="173" spans="1:46" x14ac:dyDescent="0.25">
      <c r="A173" t="str">
        <f t="shared" si="52"/>
        <v>COVID</v>
      </c>
      <c r="B173" s="71">
        <v>44685</v>
      </c>
      <c r="C173" s="190">
        <v>3023518</v>
      </c>
      <c r="D173" t="str">
        <f>VLOOKUP(C173,Schools!A:B,2,0)</f>
        <v>Woodcroft Primary School</v>
      </c>
      <c r="E173" t="str">
        <f>VLOOKUP(C173,Schools!$A:$Z,3,0)</f>
        <v>M</v>
      </c>
      <c r="F173" s="338">
        <v>11002.5</v>
      </c>
      <c r="G173" s="190" t="s">
        <v>4667</v>
      </c>
      <c r="H173" t="s">
        <v>4674</v>
      </c>
      <c r="I173" t="str">
        <f t="shared" si="45"/>
        <v>10166/543965</v>
      </c>
      <c r="J173">
        <f>VLOOKUP(C173,Schools!$A:$Z,9,0)</f>
        <v>400117</v>
      </c>
      <c r="K173" s="70" t="s">
        <v>406</v>
      </c>
      <c r="L173" s="190" t="s">
        <v>4676</v>
      </c>
      <c r="M173" s="190" t="s">
        <v>1169</v>
      </c>
      <c r="N173" t="str">
        <f>VLOOKUP(C173,Schools!A:D,4,0)</f>
        <v>Primary</v>
      </c>
      <c r="O173">
        <f>VLOOKUP(N173,CCs!$A$2:$F$7,6,FALSE)</f>
        <v>10166</v>
      </c>
      <c r="P173">
        <f t="shared" si="44"/>
        <v>543965</v>
      </c>
      <c r="Q173" s="75">
        <f t="shared" si="48"/>
        <v>0</v>
      </c>
      <c r="R173" s="75">
        <f t="shared" si="53"/>
        <v>11002.5</v>
      </c>
      <c r="S173" s="75">
        <f t="shared" si="53"/>
        <v>0</v>
      </c>
      <c r="T173" s="75">
        <f t="shared" si="53"/>
        <v>0</v>
      </c>
      <c r="U173" s="75">
        <f t="shared" si="53"/>
        <v>0</v>
      </c>
      <c r="V173" s="75">
        <f t="shared" si="53"/>
        <v>0</v>
      </c>
      <c r="W173" s="75">
        <f t="shared" si="53"/>
        <v>0</v>
      </c>
      <c r="X173" s="75">
        <f t="shared" si="53"/>
        <v>0</v>
      </c>
      <c r="Y173" s="75">
        <f t="shared" si="53"/>
        <v>0</v>
      </c>
      <c r="Z173" s="75">
        <f t="shared" si="53"/>
        <v>0</v>
      </c>
      <c r="AA173" s="75">
        <f t="shared" si="53"/>
        <v>0</v>
      </c>
      <c r="AB173" s="75">
        <f t="shared" si="53"/>
        <v>0</v>
      </c>
      <c r="AC173" s="48">
        <f t="shared" si="50"/>
        <v>11002.5</v>
      </c>
      <c r="AD173" s="48">
        <f t="shared" si="51"/>
        <v>0</v>
      </c>
      <c r="AE173" s="47"/>
      <c r="AJ173"/>
      <c r="AK173"/>
      <c r="AL173"/>
      <c r="AM173"/>
      <c r="AN173"/>
      <c r="AO173"/>
      <c r="AP173"/>
      <c r="AQ173"/>
      <c r="AR173"/>
      <c r="AS173"/>
      <c r="AT173"/>
    </row>
    <row r="174" spans="1:46" x14ac:dyDescent="0.25">
      <c r="A174" t="str">
        <f t="shared" si="52"/>
        <v>COVID</v>
      </c>
      <c r="B174" s="71">
        <v>44685</v>
      </c>
      <c r="C174">
        <v>3023520</v>
      </c>
      <c r="D174" t="str">
        <f>VLOOKUP(C174,Schools!A:B,2,0)</f>
        <v>Akiva School</v>
      </c>
      <c r="E174" t="str">
        <f>VLOOKUP(C174,Schools!$A:$Z,3,0)</f>
        <v>M</v>
      </c>
      <c r="F174" s="338">
        <v>84.374999999999986</v>
      </c>
      <c r="G174" s="190" t="s">
        <v>4667</v>
      </c>
      <c r="H174" t="s">
        <v>4674</v>
      </c>
      <c r="I174" t="str">
        <f t="shared" si="45"/>
        <v>10166/543965</v>
      </c>
      <c r="J174">
        <f>VLOOKUP(C174,Schools!$A:$Z,9,0)</f>
        <v>400125</v>
      </c>
      <c r="K174" s="70" t="s">
        <v>406</v>
      </c>
      <c r="L174" s="190" t="s">
        <v>4676</v>
      </c>
      <c r="M174" s="190" t="s">
        <v>1169</v>
      </c>
      <c r="N174" t="str">
        <f>VLOOKUP(C174,Schools!A:D,4,0)</f>
        <v>Primary</v>
      </c>
      <c r="O174">
        <f>VLOOKUP(N174,CCs!$A$2:$F$7,6,FALSE)</f>
        <v>10166</v>
      </c>
      <c r="P174">
        <f t="shared" si="44"/>
        <v>543965</v>
      </c>
      <c r="Q174" s="75">
        <f t="shared" si="48"/>
        <v>0</v>
      </c>
      <c r="R174" s="75">
        <f t="shared" si="53"/>
        <v>84.374999999999986</v>
      </c>
      <c r="S174" s="75">
        <f t="shared" si="53"/>
        <v>0</v>
      </c>
      <c r="T174" s="75">
        <f t="shared" si="53"/>
        <v>0</v>
      </c>
      <c r="U174" s="75">
        <f t="shared" si="53"/>
        <v>0</v>
      </c>
      <c r="V174" s="75">
        <f t="shared" si="53"/>
        <v>0</v>
      </c>
      <c r="W174" s="75">
        <f t="shared" si="53"/>
        <v>0</v>
      </c>
      <c r="X174" s="75">
        <f t="shared" si="53"/>
        <v>0</v>
      </c>
      <c r="Y174" s="75">
        <f t="shared" si="53"/>
        <v>0</v>
      </c>
      <c r="Z174" s="75">
        <f t="shared" si="53"/>
        <v>0</v>
      </c>
      <c r="AA174" s="75">
        <f t="shared" si="53"/>
        <v>0</v>
      </c>
      <c r="AB174" s="75">
        <f t="shared" si="53"/>
        <v>0</v>
      </c>
      <c r="AC174" s="48">
        <f t="shared" si="50"/>
        <v>84.374999999999986</v>
      </c>
      <c r="AD174" s="48">
        <f t="shared" si="51"/>
        <v>0</v>
      </c>
      <c r="AE174" s="47"/>
      <c r="AJ174"/>
      <c r="AK174"/>
      <c r="AL174"/>
      <c r="AM174"/>
      <c r="AN174"/>
      <c r="AO174"/>
      <c r="AP174"/>
      <c r="AQ174"/>
      <c r="AR174"/>
      <c r="AS174"/>
      <c r="AT174"/>
    </row>
    <row r="175" spans="1:46" x14ac:dyDescent="0.25">
      <c r="A175" t="str">
        <f t="shared" si="52"/>
        <v>COVID</v>
      </c>
      <c r="B175" s="71">
        <v>44685</v>
      </c>
      <c r="C175">
        <v>3023521</v>
      </c>
      <c r="D175" t="str">
        <f>VLOOKUP(C175,Schools!A:B,2,0)</f>
        <v>St Mary's &amp; St John's CE School</v>
      </c>
      <c r="E175" t="str">
        <f>VLOOKUP(C175,Schools!$A:$Z,3,0)</f>
        <v>M</v>
      </c>
      <c r="F175" s="338">
        <v>37985.625</v>
      </c>
      <c r="G175" s="190" t="s">
        <v>4667</v>
      </c>
      <c r="H175" t="s">
        <v>4674</v>
      </c>
      <c r="I175" t="str">
        <f t="shared" si="45"/>
        <v>10694/543965</v>
      </c>
      <c r="J175">
        <f>VLOOKUP(C175,Schools!$A:$Z,9,0)</f>
        <v>400135</v>
      </c>
      <c r="K175" s="70" t="s">
        <v>406</v>
      </c>
      <c r="L175" s="190" t="s">
        <v>4676</v>
      </c>
      <c r="M175" s="190" t="s">
        <v>1169</v>
      </c>
      <c r="N175" t="str">
        <f>VLOOKUP(C175,Schools!A:D,4,0)</f>
        <v>All through</v>
      </c>
      <c r="O175">
        <f>VLOOKUP(N175,CCs!$A$2:$F$7,6,FALSE)</f>
        <v>10694</v>
      </c>
      <c r="P175">
        <f t="shared" si="44"/>
        <v>543965</v>
      </c>
      <c r="Q175" s="75">
        <f t="shared" si="48"/>
        <v>0</v>
      </c>
      <c r="R175" s="75">
        <f t="shared" si="53"/>
        <v>37985.625</v>
      </c>
      <c r="S175" s="75">
        <f t="shared" si="53"/>
        <v>0</v>
      </c>
      <c r="T175" s="75">
        <f t="shared" si="53"/>
        <v>0</v>
      </c>
      <c r="U175" s="75">
        <f t="shared" si="53"/>
        <v>0</v>
      </c>
      <c r="V175" s="75">
        <f t="shared" si="53"/>
        <v>0</v>
      </c>
      <c r="W175" s="75">
        <f t="shared" si="53"/>
        <v>0</v>
      </c>
      <c r="X175" s="75">
        <f t="shared" si="53"/>
        <v>0</v>
      </c>
      <c r="Y175" s="75">
        <f t="shared" si="53"/>
        <v>0</v>
      </c>
      <c r="Z175" s="75">
        <f t="shared" si="53"/>
        <v>0</v>
      </c>
      <c r="AA175" s="75">
        <f t="shared" si="53"/>
        <v>0</v>
      </c>
      <c r="AB175" s="75">
        <f t="shared" si="53"/>
        <v>0</v>
      </c>
      <c r="AC175" s="48">
        <f t="shared" si="50"/>
        <v>37985.625</v>
      </c>
      <c r="AD175" s="48">
        <f t="shared" si="51"/>
        <v>0</v>
      </c>
      <c r="AE175" s="47"/>
      <c r="AJ175"/>
      <c r="AK175"/>
      <c r="AL175"/>
      <c r="AM175"/>
      <c r="AN175"/>
      <c r="AO175"/>
      <c r="AP175"/>
      <c r="AQ175"/>
      <c r="AR175"/>
      <c r="AS175"/>
      <c r="AT175"/>
    </row>
    <row r="176" spans="1:46" x14ac:dyDescent="0.25">
      <c r="A176" t="str">
        <f t="shared" si="52"/>
        <v>COVID</v>
      </c>
      <c r="B176" s="71">
        <v>44685</v>
      </c>
      <c r="C176" s="190">
        <v>3023523</v>
      </c>
      <c r="D176" t="str">
        <f>VLOOKUP(C176,Schools!A:B,2,0)</f>
        <v>Martin Primary School</v>
      </c>
      <c r="E176" t="str">
        <f>VLOOKUP(C176,Schools!$A:$Z,3,0)</f>
        <v>M</v>
      </c>
      <c r="F176" s="338">
        <v>8218.125</v>
      </c>
      <c r="G176" s="190" t="s">
        <v>4667</v>
      </c>
      <c r="H176" t="s">
        <v>4674</v>
      </c>
      <c r="I176" t="str">
        <f t="shared" si="45"/>
        <v>10166/543965</v>
      </c>
      <c r="J176">
        <f>VLOOKUP(C176,Schools!$A:$Z,9,0)</f>
        <v>400130</v>
      </c>
      <c r="K176" s="70" t="s">
        <v>406</v>
      </c>
      <c r="L176" s="190" t="s">
        <v>4676</v>
      </c>
      <c r="M176" s="190" t="s">
        <v>1169</v>
      </c>
      <c r="N176" t="str">
        <f>VLOOKUP(C176,Schools!A:D,4,0)</f>
        <v>Primary</v>
      </c>
      <c r="O176">
        <f>VLOOKUP(N176,CCs!$A$2:$F$7,6,FALSE)</f>
        <v>10166</v>
      </c>
      <c r="P176">
        <f t="shared" si="44"/>
        <v>543965</v>
      </c>
      <c r="Q176" s="75">
        <f t="shared" si="48"/>
        <v>0</v>
      </c>
      <c r="R176" s="75">
        <f t="shared" si="53"/>
        <v>8218.125</v>
      </c>
      <c r="S176" s="75">
        <f t="shared" si="53"/>
        <v>0</v>
      </c>
      <c r="T176" s="75">
        <f t="shared" si="53"/>
        <v>0</v>
      </c>
      <c r="U176" s="75">
        <f t="shared" si="53"/>
        <v>0</v>
      </c>
      <c r="V176" s="75">
        <f t="shared" si="53"/>
        <v>0</v>
      </c>
      <c r="W176" s="75">
        <f t="shared" si="53"/>
        <v>0</v>
      </c>
      <c r="X176" s="75">
        <f t="shared" si="53"/>
        <v>0</v>
      </c>
      <c r="Y176" s="75">
        <f t="shared" si="53"/>
        <v>0</v>
      </c>
      <c r="Z176" s="75">
        <f t="shared" si="53"/>
        <v>0</v>
      </c>
      <c r="AA176" s="75">
        <f t="shared" si="53"/>
        <v>0</v>
      </c>
      <c r="AB176" s="75">
        <f t="shared" si="53"/>
        <v>0</v>
      </c>
      <c r="AC176" s="48">
        <f t="shared" si="50"/>
        <v>8218.125</v>
      </c>
      <c r="AD176" s="48">
        <f t="shared" si="51"/>
        <v>0</v>
      </c>
      <c r="AE176" s="47"/>
      <c r="AJ176"/>
      <c r="AK176"/>
      <c r="AL176"/>
      <c r="AM176"/>
      <c r="AN176"/>
      <c r="AO176"/>
      <c r="AP176"/>
      <c r="AQ176"/>
      <c r="AR176"/>
      <c r="AS176"/>
      <c r="AT176"/>
    </row>
    <row r="177" spans="1:46" x14ac:dyDescent="0.25">
      <c r="A177" t="str">
        <f t="shared" si="52"/>
        <v>COVID</v>
      </c>
      <c r="B177" s="71">
        <v>44685</v>
      </c>
      <c r="C177">
        <v>3023524</v>
      </c>
      <c r="D177" t="str">
        <f>VLOOKUP(C177,Schools!A:B,2,0)</f>
        <v>Beit Shvidler Primary School</v>
      </c>
      <c r="E177" t="str">
        <f>VLOOKUP(C177,Schools!$A:$Z,3,0)</f>
        <v>M</v>
      </c>
      <c r="F177" s="338">
        <v>995.625</v>
      </c>
      <c r="G177" s="190" t="s">
        <v>4667</v>
      </c>
      <c r="H177" t="s">
        <v>4674</v>
      </c>
      <c r="I177" t="str">
        <f t="shared" si="45"/>
        <v>10166/543965</v>
      </c>
      <c r="J177">
        <f>VLOOKUP(C177,Schools!$A:$Z,9,0)</f>
        <v>400150</v>
      </c>
      <c r="K177" s="70" t="s">
        <v>406</v>
      </c>
      <c r="L177" s="190" t="s">
        <v>4676</v>
      </c>
      <c r="M177" s="190" t="s">
        <v>1169</v>
      </c>
      <c r="N177" t="str">
        <f>VLOOKUP(C177,Schools!A:D,4,0)</f>
        <v>Primary</v>
      </c>
      <c r="O177">
        <f>VLOOKUP(N177,CCs!$A$2:$F$7,6,FALSE)</f>
        <v>10166</v>
      </c>
      <c r="P177">
        <f t="shared" si="44"/>
        <v>543965</v>
      </c>
      <c r="Q177" s="75">
        <f t="shared" si="48"/>
        <v>0</v>
      </c>
      <c r="R177" s="75">
        <f t="shared" si="53"/>
        <v>995.625</v>
      </c>
      <c r="S177" s="75">
        <f t="shared" si="53"/>
        <v>0</v>
      </c>
      <c r="T177" s="75">
        <f t="shared" si="53"/>
        <v>0</v>
      </c>
      <c r="U177" s="75">
        <f t="shared" si="53"/>
        <v>0</v>
      </c>
      <c r="V177" s="75">
        <f t="shared" si="53"/>
        <v>0</v>
      </c>
      <c r="W177" s="75">
        <f t="shared" si="53"/>
        <v>0</v>
      </c>
      <c r="X177" s="75">
        <f t="shared" si="53"/>
        <v>0</v>
      </c>
      <c r="Y177" s="75">
        <f t="shared" si="53"/>
        <v>0</v>
      </c>
      <c r="Z177" s="75">
        <f t="shared" si="53"/>
        <v>0</v>
      </c>
      <c r="AA177" s="75">
        <f t="shared" si="53"/>
        <v>0</v>
      </c>
      <c r="AB177" s="75">
        <f t="shared" si="53"/>
        <v>0</v>
      </c>
      <c r="AC177" s="48">
        <f t="shared" si="50"/>
        <v>995.625</v>
      </c>
      <c r="AD177" s="48">
        <f t="shared" si="51"/>
        <v>0</v>
      </c>
      <c r="AE177" s="47"/>
      <c r="AJ177"/>
      <c r="AK177"/>
      <c r="AL177"/>
      <c r="AM177"/>
      <c r="AN177"/>
      <c r="AO177"/>
      <c r="AP177"/>
      <c r="AQ177"/>
      <c r="AR177"/>
      <c r="AS177"/>
      <c r="AT177"/>
    </row>
    <row r="178" spans="1:46" x14ac:dyDescent="0.25">
      <c r="A178" t="str">
        <f t="shared" si="52"/>
        <v>COVID</v>
      </c>
      <c r="B178" s="71">
        <v>44685</v>
      </c>
      <c r="C178">
        <v>3024003</v>
      </c>
      <c r="D178" t="str">
        <f>VLOOKUP(C178,Schools!A:B,2,0)</f>
        <v>Friern Barnet School</v>
      </c>
      <c r="E178" t="str">
        <f>VLOOKUP(C178,Schools!$A:$Z,3,0)</f>
        <v>M</v>
      </c>
      <c r="F178" s="338">
        <v>25987.5</v>
      </c>
      <c r="G178" s="190" t="s">
        <v>4667</v>
      </c>
      <c r="H178" t="s">
        <v>4674</v>
      </c>
      <c r="I178" t="str">
        <f t="shared" si="45"/>
        <v>10167/543965</v>
      </c>
      <c r="J178">
        <f>VLOOKUP(C178,Schools!$A:$Z,9,0)</f>
        <v>400033</v>
      </c>
      <c r="K178" s="70" t="s">
        <v>406</v>
      </c>
      <c r="L178" s="190" t="s">
        <v>4676</v>
      </c>
      <c r="M178" s="190" t="s">
        <v>1169</v>
      </c>
      <c r="N178" t="str">
        <f>VLOOKUP(C178,Schools!A:D,4,0)</f>
        <v>Secondary</v>
      </c>
      <c r="O178">
        <f>VLOOKUP(N178,CCs!$A$2:$F$7,6,FALSE)</f>
        <v>10167</v>
      </c>
      <c r="P178">
        <f t="shared" si="44"/>
        <v>543965</v>
      </c>
      <c r="Q178" s="75">
        <f t="shared" si="48"/>
        <v>0</v>
      </c>
      <c r="R178" s="75">
        <f t="shared" si="53"/>
        <v>25987.5</v>
      </c>
      <c r="S178" s="75">
        <f t="shared" si="53"/>
        <v>0</v>
      </c>
      <c r="T178" s="75">
        <f t="shared" si="53"/>
        <v>0</v>
      </c>
      <c r="U178" s="75">
        <f t="shared" si="53"/>
        <v>0</v>
      </c>
      <c r="V178" s="75">
        <f t="shared" si="53"/>
        <v>0</v>
      </c>
      <c r="W178" s="75">
        <f t="shared" si="53"/>
        <v>0</v>
      </c>
      <c r="X178" s="75">
        <f t="shared" si="53"/>
        <v>0</v>
      </c>
      <c r="Y178" s="75">
        <f t="shared" si="53"/>
        <v>0</v>
      </c>
      <c r="Z178" s="75">
        <f t="shared" si="53"/>
        <v>0</v>
      </c>
      <c r="AA178" s="75">
        <f t="shared" si="53"/>
        <v>0</v>
      </c>
      <c r="AB178" s="75">
        <f t="shared" si="53"/>
        <v>0</v>
      </c>
      <c r="AC178" s="48">
        <f t="shared" si="50"/>
        <v>25987.5</v>
      </c>
      <c r="AD178" s="48">
        <f t="shared" si="51"/>
        <v>0</v>
      </c>
      <c r="AE178" s="47"/>
      <c r="AJ178"/>
      <c r="AK178"/>
      <c r="AL178"/>
      <c r="AM178"/>
      <c r="AN178"/>
      <c r="AO178"/>
      <c r="AP178"/>
      <c r="AQ178"/>
      <c r="AR178"/>
      <c r="AS178"/>
      <c r="AT178"/>
    </row>
    <row r="179" spans="1:46" x14ac:dyDescent="0.25">
      <c r="A179" t="str">
        <f t="shared" si="52"/>
        <v>COVID</v>
      </c>
      <c r="B179" s="71">
        <v>44685</v>
      </c>
      <c r="C179" s="190">
        <v>3024004</v>
      </c>
      <c r="D179" t="str">
        <f>VLOOKUP(C179,Schools!A:B,2,0)</f>
        <v>Menorah High School (Girls)</v>
      </c>
      <c r="E179" t="str">
        <f>VLOOKUP(C179,Schools!$A:$Z,3,0)</f>
        <v>M</v>
      </c>
      <c r="F179" s="338">
        <v>1248.75</v>
      </c>
      <c r="G179" s="190" t="s">
        <v>4667</v>
      </c>
      <c r="H179" t="s">
        <v>4674</v>
      </c>
      <c r="I179" t="str">
        <f t="shared" si="45"/>
        <v>10167/543965</v>
      </c>
      <c r="J179">
        <f>VLOOKUP(C179,Schools!$A:$Z,9,0)</f>
        <v>107953</v>
      </c>
      <c r="K179" s="70" t="s">
        <v>406</v>
      </c>
      <c r="L179" s="190" t="s">
        <v>4676</v>
      </c>
      <c r="M179" s="190" t="s">
        <v>1169</v>
      </c>
      <c r="N179" t="str">
        <f>VLOOKUP(C179,Schools!A:D,4,0)</f>
        <v>Secondary</v>
      </c>
      <c r="O179">
        <f>VLOOKUP(N179,CCs!$A$2:$F$7,6,FALSE)</f>
        <v>10167</v>
      </c>
      <c r="P179">
        <f t="shared" si="44"/>
        <v>543965</v>
      </c>
      <c r="Q179" s="75">
        <f t="shared" si="48"/>
        <v>0</v>
      </c>
      <c r="R179" s="75">
        <f t="shared" si="53"/>
        <v>1248.75</v>
      </c>
      <c r="S179" s="75">
        <f t="shared" si="53"/>
        <v>0</v>
      </c>
      <c r="T179" s="75">
        <f t="shared" si="53"/>
        <v>0</v>
      </c>
      <c r="U179" s="75">
        <f t="shared" si="53"/>
        <v>0</v>
      </c>
      <c r="V179" s="75">
        <f t="shared" si="53"/>
        <v>0</v>
      </c>
      <c r="W179" s="75">
        <f t="shared" si="53"/>
        <v>0</v>
      </c>
      <c r="X179" s="75">
        <f t="shared" si="53"/>
        <v>0</v>
      </c>
      <c r="Y179" s="75">
        <f t="shared" si="53"/>
        <v>0</v>
      </c>
      <c r="Z179" s="75">
        <f t="shared" si="53"/>
        <v>0</v>
      </c>
      <c r="AA179" s="75">
        <f t="shared" si="53"/>
        <v>0</v>
      </c>
      <c r="AB179" s="75">
        <f t="shared" si="53"/>
        <v>0</v>
      </c>
      <c r="AC179" s="48">
        <f t="shared" si="50"/>
        <v>1248.75</v>
      </c>
      <c r="AD179" s="48">
        <f t="shared" si="51"/>
        <v>0</v>
      </c>
      <c r="AE179" s="47"/>
      <c r="AJ179"/>
      <c r="AK179"/>
      <c r="AL179"/>
      <c r="AM179"/>
      <c r="AN179"/>
      <c r="AO179"/>
      <c r="AP179"/>
      <c r="AQ179"/>
      <c r="AR179"/>
      <c r="AS179"/>
      <c r="AT179"/>
    </row>
    <row r="180" spans="1:46" x14ac:dyDescent="0.25">
      <c r="A180" t="str">
        <f t="shared" si="52"/>
        <v>COVID</v>
      </c>
      <c r="B180" s="71">
        <v>44685</v>
      </c>
      <c r="C180">
        <v>3025201</v>
      </c>
      <c r="D180" t="str">
        <f>VLOOKUP(C180,Schools!A:B,2,0)</f>
        <v>Osidge Primary School</v>
      </c>
      <c r="E180" t="str">
        <f>VLOOKUP(C180,Schools!$A:$Z,3,0)</f>
        <v>M</v>
      </c>
      <c r="F180" s="338">
        <v>5686.875</v>
      </c>
      <c r="G180" s="190" t="s">
        <v>4667</v>
      </c>
      <c r="H180" t="s">
        <v>4674</v>
      </c>
      <c r="I180" t="str">
        <f t="shared" si="45"/>
        <v>10166/543965</v>
      </c>
      <c r="J180">
        <f>VLOOKUP(C180,Schools!$A:$Z,9,0)</f>
        <v>400021</v>
      </c>
      <c r="K180" s="70" t="s">
        <v>406</v>
      </c>
      <c r="L180" s="190" t="s">
        <v>4676</v>
      </c>
      <c r="M180" s="190" t="s">
        <v>1169</v>
      </c>
      <c r="N180" t="str">
        <f>VLOOKUP(C180,Schools!A:D,4,0)</f>
        <v>Primary</v>
      </c>
      <c r="O180">
        <f>VLOOKUP(N180,CCs!$A$2:$F$7,6,FALSE)</f>
        <v>10166</v>
      </c>
      <c r="P180">
        <f t="shared" si="44"/>
        <v>543965</v>
      </c>
      <c r="Q180" s="75">
        <f t="shared" si="48"/>
        <v>0</v>
      </c>
      <c r="R180" s="75">
        <f t="shared" si="53"/>
        <v>5686.875</v>
      </c>
      <c r="S180" s="75">
        <f t="shared" si="53"/>
        <v>0</v>
      </c>
      <c r="T180" s="75">
        <f t="shared" si="53"/>
        <v>0</v>
      </c>
      <c r="U180" s="75">
        <f t="shared" si="53"/>
        <v>0</v>
      </c>
      <c r="V180" s="75">
        <f t="shared" si="53"/>
        <v>0</v>
      </c>
      <c r="W180" s="75">
        <f t="shared" si="53"/>
        <v>0</v>
      </c>
      <c r="X180" s="75">
        <f t="shared" si="53"/>
        <v>0</v>
      </c>
      <c r="Y180" s="75">
        <f t="shared" si="53"/>
        <v>0</v>
      </c>
      <c r="Z180" s="75">
        <f t="shared" si="53"/>
        <v>0</v>
      </c>
      <c r="AA180" s="75">
        <f t="shared" si="53"/>
        <v>0</v>
      </c>
      <c r="AB180" s="75">
        <f t="shared" si="53"/>
        <v>0</v>
      </c>
      <c r="AC180" s="48">
        <f t="shared" si="50"/>
        <v>5686.875</v>
      </c>
      <c r="AD180" s="48">
        <f t="shared" si="51"/>
        <v>0</v>
      </c>
      <c r="AE180" s="47"/>
      <c r="AJ180"/>
      <c r="AK180"/>
      <c r="AL180"/>
      <c r="AM180"/>
      <c r="AN180"/>
      <c r="AO180"/>
      <c r="AP180"/>
      <c r="AQ180"/>
      <c r="AR180"/>
      <c r="AS180"/>
      <c r="AT180"/>
    </row>
    <row r="181" spans="1:46" x14ac:dyDescent="0.25">
      <c r="A181" t="str">
        <f t="shared" si="52"/>
        <v>COVID</v>
      </c>
      <c r="B181" s="71">
        <v>44685</v>
      </c>
      <c r="C181">
        <v>3025404</v>
      </c>
      <c r="D181" t="str">
        <f>VLOOKUP(C181,Schools!A:B,2,0)</f>
        <v>St Michaels Catholic Grammar School</v>
      </c>
      <c r="E181" t="str">
        <f>VLOOKUP(C181,Schools!$A:$Z,3,0)</f>
        <v>M</v>
      </c>
      <c r="F181" s="338">
        <v>3611.25</v>
      </c>
      <c r="G181" s="190" t="s">
        <v>4667</v>
      </c>
      <c r="H181" t="s">
        <v>4674</v>
      </c>
      <c r="I181" t="str">
        <f t="shared" si="45"/>
        <v>10167/543965</v>
      </c>
      <c r="J181">
        <f>VLOOKUP(C181,Schools!$A:$Z,9,0)</f>
        <v>400029</v>
      </c>
      <c r="K181" s="70" t="s">
        <v>406</v>
      </c>
      <c r="L181" s="190" t="s">
        <v>4676</v>
      </c>
      <c r="M181" s="190" t="s">
        <v>1169</v>
      </c>
      <c r="N181" t="str">
        <f>VLOOKUP(C181,Schools!A:D,4,0)</f>
        <v>Secondary</v>
      </c>
      <c r="O181">
        <f>VLOOKUP(N181,CCs!$A$2:$F$7,6,FALSE)</f>
        <v>10167</v>
      </c>
      <c r="P181">
        <f t="shared" si="44"/>
        <v>543965</v>
      </c>
      <c r="Q181" s="75">
        <f t="shared" si="48"/>
        <v>0</v>
      </c>
      <c r="R181" s="75">
        <f t="shared" si="53"/>
        <v>3611.25</v>
      </c>
      <c r="S181" s="75">
        <f t="shared" si="53"/>
        <v>0</v>
      </c>
      <c r="T181" s="75">
        <f t="shared" si="53"/>
        <v>0</v>
      </c>
      <c r="U181" s="75">
        <f t="shared" si="53"/>
        <v>0</v>
      </c>
      <c r="V181" s="75">
        <f t="shared" si="53"/>
        <v>0</v>
      </c>
      <c r="W181" s="75">
        <f t="shared" si="53"/>
        <v>0</v>
      </c>
      <c r="X181" s="75">
        <f t="shared" si="53"/>
        <v>0</v>
      </c>
      <c r="Y181" s="75">
        <f t="shared" si="53"/>
        <v>0</v>
      </c>
      <c r="Z181" s="75">
        <f t="shared" si="53"/>
        <v>0</v>
      </c>
      <c r="AA181" s="75">
        <f t="shared" si="53"/>
        <v>0</v>
      </c>
      <c r="AB181" s="75">
        <f t="shared" si="53"/>
        <v>0</v>
      </c>
      <c r="AC181" s="48">
        <f t="shared" si="50"/>
        <v>3611.25</v>
      </c>
      <c r="AD181" s="48">
        <f t="shared" si="51"/>
        <v>0</v>
      </c>
      <c r="AE181" s="47"/>
      <c r="AJ181"/>
      <c r="AK181"/>
      <c r="AL181"/>
      <c r="AM181"/>
      <c r="AN181"/>
      <c r="AO181"/>
      <c r="AP181"/>
      <c r="AQ181"/>
      <c r="AR181"/>
      <c r="AS181"/>
      <c r="AT181"/>
    </row>
    <row r="182" spans="1:46" x14ac:dyDescent="0.25">
      <c r="A182" t="str">
        <f t="shared" si="52"/>
        <v>COVID</v>
      </c>
      <c r="B182" s="71">
        <v>44685</v>
      </c>
      <c r="C182" s="190">
        <v>3025405</v>
      </c>
      <c r="D182" t="str">
        <f>VLOOKUP(C182,Schools!A:B,2,0)</f>
        <v>Finchley Catholic High School</v>
      </c>
      <c r="E182" t="str">
        <f>VLOOKUP(C182,Schools!$A:$Z,3,0)</f>
        <v>M</v>
      </c>
      <c r="F182" s="338">
        <v>10006.875</v>
      </c>
      <c r="G182" s="190" t="s">
        <v>4667</v>
      </c>
      <c r="H182" t="s">
        <v>4674</v>
      </c>
      <c r="I182" t="str">
        <f t="shared" si="45"/>
        <v>10167/543965</v>
      </c>
      <c r="J182">
        <f>VLOOKUP(C182,Schools!$A:$Z,9,0)</f>
        <v>400041</v>
      </c>
      <c r="K182" s="70" t="s">
        <v>406</v>
      </c>
      <c r="L182" s="190" t="s">
        <v>4676</v>
      </c>
      <c r="M182" s="190" t="s">
        <v>1169</v>
      </c>
      <c r="N182" t="str">
        <f>VLOOKUP(C182,Schools!A:D,4,0)</f>
        <v>Secondary</v>
      </c>
      <c r="O182">
        <f>VLOOKUP(N182,CCs!$A$2:$F$7,6,FALSE)</f>
        <v>10167</v>
      </c>
      <c r="P182">
        <f t="shared" si="44"/>
        <v>543965</v>
      </c>
      <c r="Q182" s="75">
        <f t="shared" si="48"/>
        <v>0</v>
      </c>
      <c r="R182" s="75">
        <f t="shared" si="53"/>
        <v>10006.875</v>
      </c>
      <c r="S182" s="75">
        <f t="shared" si="53"/>
        <v>0</v>
      </c>
      <c r="T182" s="75">
        <f t="shared" si="53"/>
        <v>0</v>
      </c>
      <c r="U182" s="75">
        <f t="shared" si="53"/>
        <v>0</v>
      </c>
      <c r="V182" s="75">
        <f t="shared" si="53"/>
        <v>0</v>
      </c>
      <c r="W182" s="75">
        <f t="shared" si="53"/>
        <v>0</v>
      </c>
      <c r="X182" s="75">
        <f t="shared" si="53"/>
        <v>0</v>
      </c>
      <c r="Y182" s="75">
        <f t="shared" si="53"/>
        <v>0</v>
      </c>
      <c r="Z182" s="75">
        <f t="shared" si="53"/>
        <v>0</v>
      </c>
      <c r="AA182" s="75">
        <f t="shared" si="53"/>
        <v>0</v>
      </c>
      <c r="AB182" s="75">
        <f t="shared" si="53"/>
        <v>0</v>
      </c>
      <c r="AC182" s="48">
        <f t="shared" si="50"/>
        <v>10006.875</v>
      </c>
      <c r="AD182" s="48">
        <f t="shared" si="51"/>
        <v>0</v>
      </c>
      <c r="AE182" s="47"/>
      <c r="AJ182"/>
      <c r="AK182"/>
      <c r="AL182"/>
      <c r="AM182"/>
      <c r="AN182"/>
      <c r="AO182"/>
      <c r="AP182"/>
      <c r="AQ182"/>
      <c r="AR182"/>
      <c r="AS182"/>
      <c r="AT182"/>
    </row>
    <row r="183" spans="1:46" x14ac:dyDescent="0.25">
      <c r="A183" t="str">
        <f t="shared" si="52"/>
        <v>COVID</v>
      </c>
      <c r="B183" s="71">
        <v>44685</v>
      </c>
      <c r="C183">
        <v>3025407</v>
      </c>
      <c r="D183" t="str">
        <f>VLOOKUP(C183,Schools!A:B,2,0)</f>
        <v>St. James' Catholic High School</v>
      </c>
      <c r="E183" t="str">
        <f>VLOOKUP(C183,Schools!$A:$Z,3,0)</f>
        <v>M</v>
      </c>
      <c r="F183" s="338">
        <v>21296.25</v>
      </c>
      <c r="G183" s="190" t="s">
        <v>4667</v>
      </c>
      <c r="H183" t="s">
        <v>4674</v>
      </c>
      <c r="I183" t="str">
        <f t="shared" si="45"/>
        <v>10167/543965</v>
      </c>
      <c r="J183">
        <f>VLOOKUP(C183,Schools!$A:$Z,9,0)</f>
        <v>400013</v>
      </c>
      <c r="K183" s="70" t="s">
        <v>406</v>
      </c>
      <c r="L183" s="190" t="s">
        <v>4676</v>
      </c>
      <c r="M183" s="190" t="s">
        <v>1169</v>
      </c>
      <c r="N183" t="str">
        <f>VLOOKUP(C183,Schools!A:D,4,0)</f>
        <v>Secondary</v>
      </c>
      <c r="O183">
        <f>VLOOKUP(N183,CCs!$A$2:$F$7,6,FALSE)</f>
        <v>10167</v>
      </c>
      <c r="P183">
        <f t="shared" si="44"/>
        <v>543965</v>
      </c>
      <c r="Q183" s="75">
        <f t="shared" si="48"/>
        <v>0</v>
      </c>
      <c r="R183" s="75">
        <f t="shared" si="53"/>
        <v>21296.25</v>
      </c>
      <c r="S183" s="75">
        <f t="shared" si="53"/>
        <v>0</v>
      </c>
      <c r="T183" s="75">
        <f t="shared" si="53"/>
        <v>0</v>
      </c>
      <c r="U183" s="75">
        <f t="shared" si="53"/>
        <v>0</v>
      </c>
      <c r="V183" s="75">
        <f t="shared" si="53"/>
        <v>0</v>
      </c>
      <c r="W183" s="75">
        <f t="shared" si="53"/>
        <v>0</v>
      </c>
      <c r="X183" s="75">
        <f t="shared" si="53"/>
        <v>0</v>
      </c>
      <c r="Y183" s="75">
        <f t="shared" si="53"/>
        <v>0</v>
      </c>
      <c r="Z183" s="75">
        <f t="shared" si="53"/>
        <v>0</v>
      </c>
      <c r="AA183" s="75">
        <f t="shared" si="53"/>
        <v>0</v>
      </c>
      <c r="AB183" s="75">
        <f t="shared" si="53"/>
        <v>0</v>
      </c>
      <c r="AC183" s="48">
        <f t="shared" si="50"/>
        <v>21296.25</v>
      </c>
      <c r="AD183" s="48">
        <f t="shared" si="51"/>
        <v>0</v>
      </c>
      <c r="AE183" s="47"/>
      <c r="AJ183"/>
      <c r="AK183"/>
      <c r="AL183"/>
      <c r="AM183"/>
      <c r="AN183"/>
      <c r="AO183"/>
      <c r="AP183"/>
      <c r="AQ183"/>
      <c r="AR183"/>
      <c r="AS183"/>
      <c r="AT183"/>
    </row>
    <row r="184" spans="1:46" x14ac:dyDescent="0.25">
      <c r="A184" t="str">
        <f t="shared" si="52"/>
        <v>COVID</v>
      </c>
      <c r="B184" s="71">
        <v>44685</v>
      </c>
      <c r="C184">
        <v>3025427</v>
      </c>
      <c r="D184" t="str">
        <f>VLOOKUP(C184,Schools!A:B,2,0)</f>
        <v>JCoSS</v>
      </c>
      <c r="E184" t="str">
        <f>VLOOKUP(C184,Schools!$A:$Z,3,0)</f>
        <v>M</v>
      </c>
      <c r="F184" s="338">
        <v>5862.1875</v>
      </c>
      <c r="G184" s="190" t="s">
        <v>4667</v>
      </c>
      <c r="H184" t="s">
        <v>4674</v>
      </c>
      <c r="I184" t="str">
        <f t="shared" si="45"/>
        <v>10167/543965</v>
      </c>
      <c r="J184">
        <f>VLOOKUP(C184,Schools!$A:$Z,9,0)</f>
        <v>400140</v>
      </c>
      <c r="K184" s="70" t="s">
        <v>406</v>
      </c>
      <c r="L184" s="190" t="s">
        <v>4676</v>
      </c>
      <c r="M184" s="190" t="s">
        <v>1169</v>
      </c>
      <c r="N184" t="str">
        <f>VLOOKUP(C184,Schools!A:D,4,0)</f>
        <v>Secondary</v>
      </c>
      <c r="O184">
        <f>VLOOKUP(N184,CCs!$A$2:$F$7,6,FALSE)</f>
        <v>10167</v>
      </c>
      <c r="P184">
        <f t="shared" si="44"/>
        <v>543965</v>
      </c>
      <c r="Q184" s="75">
        <f t="shared" si="48"/>
        <v>0</v>
      </c>
      <c r="R184" s="75">
        <f t="shared" si="53"/>
        <v>5862.1875</v>
      </c>
      <c r="S184" s="75">
        <f t="shared" si="53"/>
        <v>0</v>
      </c>
      <c r="T184" s="75">
        <f t="shared" si="53"/>
        <v>0</v>
      </c>
      <c r="U184" s="75">
        <f t="shared" si="53"/>
        <v>0</v>
      </c>
      <c r="V184" s="75">
        <f t="shared" si="53"/>
        <v>0</v>
      </c>
      <c r="W184" s="75">
        <f t="shared" si="53"/>
        <v>0</v>
      </c>
      <c r="X184" s="75">
        <f t="shared" si="53"/>
        <v>0</v>
      </c>
      <c r="Y184" s="75">
        <f t="shared" si="53"/>
        <v>0</v>
      </c>
      <c r="Z184" s="75">
        <f t="shared" si="53"/>
        <v>0</v>
      </c>
      <c r="AA184" s="75">
        <f t="shared" si="53"/>
        <v>0</v>
      </c>
      <c r="AB184" s="75">
        <f t="shared" si="53"/>
        <v>0</v>
      </c>
      <c r="AC184" s="48">
        <f t="shared" si="50"/>
        <v>5862.1875</v>
      </c>
      <c r="AD184" s="48">
        <f t="shared" si="51"/>
        <v>0</v>
      </c>
      <c r="AE184" s="47"/>
      <c r="AJ184"/>
      <c r="AK184"/>
      <c r="AL184"/>
      <c r="AM184"/>
      <c r="AN184"/>
      <c r="AO184"/>
      <c r="AP184"/>
      <c r="AQ184"/>
      <c r="AR184"/>
      <c r="AS184"/>
      <c r="AT184"/>
    </row>
    <row r="185" spans="1:46" x14ac:dyDescent="0.25">
      <c r="A185" t="str">
        <f t="shared" si="52"/>
        <v>COVID</v>
      </c>
      <c r="B185" s="71">
        <v>44685</v>
      </c>
      <c r="C185">
        <v>3025948</v>
      </c>
      <c r="D185" t="str">
        <f>VLOOKUP(C185,Schools!A:B,2,0)</f>
        <v>Mathilda Marks-Kennedy School</v>
      </c>
      <c r="E185" t="str">
        <f>VLOOKUP(C185,Schools!$A:$Z,3,0)</f>
        <v>M</v>
      </c>
      <c r="F185" s="338">
        <v>540</v>
      </c>
      <c r="G185" s="190" t="s">
        <v>4667</v>
      </c>
      <c r="H185" t="s">
        <v>4674</v>
      </c>
      <c r="I185" t="str">
        <f t="shared" si="45"/>
        <v>10166/543965</v>
      </c>
      <c r="J185">
        <f>VLOOKUP(C185,Schools!$A:$Z,9,0)</f>
        <v>400112</v>
      </c>
      <c r="K185" s="70" t="s">
        <v>406</v>
      </c>
      <c r="L185" s="190" t="s">
        <v>4676</v>
      </c>
      <c r="M185" s="190" t="s">
        <v>1169</v>
      </c>
      <c r="N185" t="str">
        <f>VLOOKUP(C185,Schools!A:D,4,0)</f>
        <v>Primary</v>
      </c>
      <c r="O185">
        <f>VLOOKUP(N185,CCs!$A$2:$F$7,6,FALSE)</f>
        <v>10166</v>
      </c>
      <c r="P185">
        <f t="shared" si="44"/>
        <v>543965</v>
      </c>
      <c r="Q185" s="75">
        <f t="shared" si="48"/>
        <v>0</v>
      </c>
      <c r="R185" s="75">
        <f t="shared" si="53"/>
        <v>540</v>
      </c>
      <c r="S185" s="75">
        <f t="shared" si="53"/>
        <v>0</v>
      </c>
      <c r="T185" s="75">
        <f t="shared" si="53"/>
        <v>0</v>
      </c>
      <c r="U185" s="75">
        <f t="shared" si="53"/>
        <v>0</v>
      </c>
      <c r="V185" s="75">
        <f t="shared" si="53"/>
        <v>0</v>
      </c>
      <c r="W185" s="75">
        <f t="shared" si="53"/>
        <v>0</v>
      </c>
      <c r="X185" s="75">
        <f t="shared" si="53"/>
        <v>0</v>
      </c>
      <c r="Y185" s="75">
        <f t="shared" si="53"/>
        <v>0</v>
      </c>
      <c r="Z185" s="75">
        <f t="shared" si="53"/>
        <v>0</v>
      </c>
      <c r="AA185" s="75">
        <f t="shared" si="53"/>
        <v>0</v>
      </c>
      <c r="AB185" s="75">
        <f t="shared" si="53"/>
        <v>0</v>
      </c>
      <c r="AC185" s="48">
        <f t="shared" si="50"/>
        <v>540</v>
      </c>
      <c r="AD185" s="48">
        <f t="shared" si="51"/>
        <v>0</v>
      </c>
      <c r="AE185" s="47"/>
      <c r="AJ185"/>
      <c r="AK185"/>
      <c r="AL185"/>
      <c r="AM185"/>
      <c r="AN185"/>
      <c r="AO185"/>
      <c r="AP185"/>
      <c r="AQ185"/>
      <c r="AR185"/>
      <c r="AS185"/>
      <c r="AT185"/>
    </row>
    <row r="186" spans="1:46" x14ac:dyDescent="0.25">
      <c r="A186" t="str">
        <f t="shared" si="52"/>
        <v>COVID</v>
      </c>
      <c r="B186" s="71">
        <v>44685</v>
      </c>
      <c r="C186" s="190">
        <v>3025949</v>
      </c>
      <c r="D186" t="str">
        <f>VLOOKUP(C186,Schools!A:B,2,0)</f>
        <v>Menorah Foundation School</v>
      </c>
      <c r="E186" t="str">
        <f>VLOOKUP(C186,Schools!$A:$Z,3,0)</f>
        <v>M</v>
      </c>
      <c r="F186" s="338">
        <v>995.625</v>
      </c>
      <c r="G186" s="190" t="s">
        <v>4667</v>
      </c>
      <c r="H186" t="s">
        <v>4674</v>
      </c>
      <c r="I186" t="str">
        <f t="shared" si="45"/>
        <v>10166/543965</v>
      </c>
      <c r="J186">
        <f>VLOOKUP(C186,Schools!$A:$Z,9,0)</f>
        <v>400110</v>
      </c>
      <c r="K186" s="70" t="s">
        <v>406</v>
      </c>
      <c r="L186" s="190" t="s">
        <v>4676</v>
      </c>
      <c r="M186" s="190" t="s">
        <v>1169</v>
      </c>
      <c r="N186" t="str">
        <f>VLOOKUP(C186,Schools!A:D,4,0)</f>
        <v>Primary</v>
      </c>
      <c r="O186">
        <f>VLOOKUP(N186,CCs!$A$2:$F$7,6,FALSE)</f>
        <v>10166</v>
      </c>
      <c r="P186">
        <f t="shared" si="44"/>
        <v>543965</v>
      </c>
      <c r="Q186" s="75">
        <f t="shared" si="48"/>
        <v>0</v>
      </c>
      <c r="R186" s="75">
        <f t="shared" si="53"/>
        <v>995.625</v>
      </c>
      <c r="S186" s="75">
        <f t="shared" si="53"/>
        <v>0</v>
      </c>
      <c r="T186" s="75">
        <f t="shared" si="53"/>
        <v>0</v>
      </c>
      <c r="U186" s="75">
        <f t="shared" si="53"/>
        <v>0</v>
      </c>
      <c r="V186" s="75">
        <f t="shared" si="53"/>
        <v>0</v>
      </c>
      <c r="W186" s="75">
        <f t="shared" si="53"/>
        <v>0</v>
      </c>
      <c r="X186" s="75">
        <f t="shared" si="53"/>
        <v>0</v>
      </c>
      <c r="Y186" s="75">
        <f t="shared" si="53"/>
        <v>0</v>
      </c>
      <c r="Z186" s="75">
        <f t="shared" si="53"/>
        <v>0</v>
      </c>
      <c r="AA186" s="75">
        <f t="shared" si="53"/>
        <v>0</v>
      </c>
      <c r="AB186" s="75">
        <f t="shared" si="53"/>
        <v>0</v>
      </c>
      <c r="AC186" s="48">
        <f t="shared" si="50"/>
        <v>995.625</v>
      </c>
      <c r="AD186" s="48">
        <f t="shared" si="51"/>
        <v>0</v>
      </c>
      <c r="AE186" s="47"/>
      <c r="AJ186"/>
      <c r="AK186"/>
      <c r="AL186"/>
      <c r="AM186"/>
      <c r="AN186"/>
      <c r="AO186"/>
      <c r="AP186"/>
      <c r="AQ186"/>
      <c r="AR186"/>
      <c r="AS186"/>
      <c r="AT186"/>
    </row>
    <row r="187" spans="1:46" x14ac:dyDescent="0.25">
      <c r="A187" t="str">
        <f t="shared" si="52"/>
        <v>COVID</v>
      </c>
      <c r="B187" s="71">
        <v>44685</v>
      </c>
      <c r="C187">
        <v>3027005</v>
      </c>
      <c r="D187" t="str">
        <f>VLOOKUP(C187,Schools!A:B,2,0)</f>
        <v>Northway</v>
      </c>
      <c r="E187" t="str">
        <f>VLOOKUP(C187,Schools!$A:$Z,3,0)</f>
        <v>M</v>
      </c>
      <c r="F187" s="338">
        <v>9649.6875</v>
      </c>
      <c r="G187" s="190" t="s">
        <v>4667</v>
      </c>
      <c r="H187" t="s">
        <v>4674</v>
      </c>
      <c r="I187" t="str">
        <f t="shared" si="45"/>
        <v>10168/543965</v>
      </c>
      <c r="J187">
        <f>VLOOKUP(C187,Schools!$A:$Z,9,0)</f>
        <v>400034</v>
      </c>
      <c r="K187" s="70" t="s">
        <v>406</v>
      </c>
      <c r="L187" s="190" t="s">
        <v>4676</v>
      </c>
      <c r="M187" s="190" t="s">
        <v>1169</v>
      </c>
      <c r="N187" t="str">
        <f>VLOOKUP(C187,Schools!A:D,4,0)</f>
        <v>Special</v>
      </c>
      <c r="O187">
        <f>VLOOKUP(N187,CCs!$A$2:$F$7,6,FALSE)</f>
        <v>10168</v>
      </c>
      <c r="P187">
        <f t="shared" si="44"/>
        <v>543965</v>
      </c>
      <c r="Q187" s="75">
        <f t="shared" si="48"/>
        <v>0</v>
      </c>
      <c r="R187" s="75">
        <f t="shared" si="53"/>
        <v>9649.6875</v>
      </c>
      <c r="S187" s="75">
        <f t="shared" si="53"/>
        <v>0</v>
      </c>
      <c r="T187" s="75">
        <f t="shared" si="53"/>
        <v>0</v>
      </c>
      <c r="U187" s="75">
        <f t="shared" si="53"/>
        <v>0</v>
      </c>
      <c r="V187" s="75">
        <f t="shared" si="53"/>
        <v>0</v>
      </c>
      <c r="W187" s="75">
        <f t="shared" si="53"/>
        <v>0</v>
      </c>
      <c r="X187" s="75">
        <f t="shared" si="53"/>
        <v>0</v>
      </c>
      <c r="Y187" s="75">
        <f t="shared" si="53"/>
        <v>0</v>
      </c>
      <c r="Z187" s="75">
        <f t="shared" si="53"/>
        <v>0</v>
      </c>
      <c r="AA187" s="75">
        <f t="shared" si="53"/>
        <v>0</v>
      </c>
      <c r="AB187" s="75">
        <f t="shared" si="53"/>
        <v>0</v>
      </c>
      <c r="AC187" s="48">
        <f t="shared" si="50"/>
        <v>9649.6875</v>
      </c>
      <c r="AD187" s="48">
        <f t="shared" si="51"/>
        <v>0</v>
      </c>
      <c r="AE187" s="47"/>
      <c r="AJ187"/>
      <c r="AK187"/>
      <c r="AL187"/>
      <c r="AM187"/>
      <c r="AN187"/>
      <c r="AO187"/>
      <c r="AP187"/>
      <c r="AQ187"/>
      <c r="AR187"/>
      <c r="AS187"/>
      <c r="AT187"/>
    </row>
    <row r="188" spans="1:46" x14ac:dyDescent="0.25">
      <c r="A188" t="str">
        <f t="shared" si="52"/>
        <v>COVID</v>
      </c>
      <c r="B188" s="71">
        <v>44685</v>
      </c>
      <c r="C188">
        <v>3027009</v>
      </c>
      <c r="D188" t="str">
        <f>VLOOKUP(C188,Schools!A:B,2,0)</f>
        <v>Oakleigh</v>
      </c>
      <c r="E188" t="str">
        <f>VLOOKUP(C188,Schools!$A:$Z,3,0)</f>
        <v>M</v>
      </c>
      <c r="F188" s="338">
        <v>8460</v>
      </c>
      <c r="G188" s="190" t="s">
        <v>4667</v>
      </c>
      <c r="H188" t="s">
        <v>4674</v>
      </c>
      <c r="I188" t="str">
        <f t="shared" si="45"/>
        <v>10168/543965</v>
      </c>
      <c r="J188">
        <f>VLOOKUP(C188,Schools!$A:$Z,9,0)</f>
        <v>400091</v>
      </c>
      <c r="K188" s="70" t="s">
        <v>406</v>
      </c>
      <c r="L188" s="190" t="s">
        <v>4676</v>
      </c>
      <c r="M188" s="190" t="s">
        <v>1169</v>
      </c>
      <c r="N188" t="str">
        <f>VLOOKUP(C188,Schools!A:D,4,0)</f>
        <v>Special</v>
      </c>
      <c r="O188">
        <f>VLOOKUP(N188,CCs!$A$2:$F$7,6,FALSE)</f>
        <v>10168</v>
      </c>
      <c r="P188">
        <f t="shared" ref="P188:P251" si="54">IF(E188="M",543965,516500)</f>
        <v>543965</v>
      </c>
      <c r="Q188" s="75">
        <f t="shared" si="48"/>
        <v>0</v>
      </c>
      <c r="R188" s="75">
        <f t="shared" si="53"/>
        <v>8460</v>
      </c>
      <c r="S188" s="75">
        <f t="shared" si="53"/>
        <v>0</v>
      </c>
      <c r="T188" s="75">
        <f t="shared" si="53"/>
        <v>0</v>
      </c>
      <c r="U188" s="75">
        <f t="shared" si="53"/>
        <v>0</v>
      </c>
      <c r="V188" s="75">
        <f t="shared" si="53"/>
        <v>0</v>
      </c>
      <c r="W188" s="75">
        <f t="shared" si="53"/>
        <v>0</v>
      </c>
      <c r="X188" s="75">
        <f t="shared" si="53"/>
        <v>0</v>
      </c>
      <c r="Y188" s="75">
        <f t="shared" si="53"/>
        <v>0</v>
      </c>
      <c r="Z188" s="75">
        <f t="shared" si="53"/>
        <v>0</v>
      </c>
      <c r="AA188" s="75">
        <f t="shared" si="53"/>
        <v>0</v>
      </c>
      <c r="AB188" s="75">
        <f t="shared" si="53"/>
        <v>0</v>
      </c>
      <c r="AC188" s="48">
        <f t="shared" si="50"/>
        <v>8460</v>
      </c>
      <c r="AD188" s="48">
        <f t="shared" si="51"/>
        <v>0</v>
      </c>
      <c r="AE188" s="47"/>
      <c r="AJ188"/>
      <c r="AK188"/>
      <c r="AL188"/>
      <c r="AM188"/>
      <c r="AN188"/>
      <c r="AO188"/>
      <c r="AP188"/>
      <c r="AQ188"/>
      <c r="AR188"/>
      <c r="AS188"/>
      <c r="AT188"/>
    </row>
    <row r="189" spans="1:46" x14ac:dyDescent="0.25">
      <c r="A189" t="str">
        <f t="shared" si="52"/>
        <v>COVID</v>
      </c>
      <c r="B189" s="71">
        <v>44685</v>
      </c>
      <c r="C189" s="190">
        <v>3027010</v>
      </c>
      <c r="D189" t="str">
        <f>VLOOKUP(C189,Schools!A:B,2,0)</f>
        <v>Mapledown</v>
      </c>
      <c r="E189" t="str">
        <f>VLOOKUP(C189,Schools!$A:$Z,3,0)</f>
        <v>M</v>
      </c>
      <c r="F189" s="338">
        <v>7799.0625</v>
      </c>
      <c r="G189" s="190" t="s">
        <v>4667</v>
      </c>
      <c r="H189" t="s">
        <v>4674</v>
      </c>
      <c r="I189" t="str">
        <f t="shared" si="45"/>
        <v>10168/543965</v>
      </c>
      <c r="J189">
        <f>VLOOKUP(C189,Schools!$A:$Z,9,0)</f>
        <v>400063</v>
      </c>
      <c r="K189" s="70" t="s">
        <v>406</v>
      </c>
      <c r="L189" s="190" t="s">
        <v>4676</v>
      </c>
      <c r="M189" s="190" t="s">
        <v>1169</v>
      </c>
      <c r="N189" t="str">
        <f>VLOOKUP(C189,Schools!A:D,4,0)</f>
        <v>Special</v>
      </c>
      <c r="O189">
        <f>VLOOKUP(N189,CCs!$A$2:$F$7,6,FALSE)</f>
        <v>10168</v>
      </c>
      <c r="P189">
        <f t="shared" si="54"/>
        <v>543965</v>
      </c>
      <c r="Q189" s="75">
        <f t="shared" si="48"/>
        <v>0</v>
      </c>
      <c r="R189" s="75">
        <f t="shared" si="53"/>
        <v>7799.0625</v>
      </c>
      <c r="S189" s="75">
        <f t="shared" si="53"/>
        <v>0</v>
      </c>
      <c r="T189" s="75">
        <f t="shared" si="53"/>
        <v>0</v>
      </c>
      <c r="U189" s="75">
        <f t="shared" si="53"/>
        <v>0</v>
      </c>
      <c r="V189" s="75">
        <f t="shared" si="53"/>
        <v>0</v>
      </c>
      <c r="W189" s="75">
        <f t="shared" si="53"/>
        <v>0</v>
      </c>
      <c r="X189" s="75">
        <f t="shared" si="53"/>
        <v>0</v>
      </c>
      <c r="Y189" s="75">
        <f t="shared" si="53"/>
        <v>0</v>
      </c>
      <c r="Z189" s="75">
        <f t="shared" si="53"/>
        <v>0</v>
      </c>
      <c r="AA189" s="75">
        <f t="shared" si="53"/>
        <v>0</v>
      </c>
      <c r="AB189" s="75">
        <f t="shared" si="53"/>
        <v>0</v>
      </c>
      <c r="AC189" s="48">
        <f t="shared" si="50"/>
        <v>7799.0625</v>
      </c>
      <c r="AD189" s="48">
        <f t="shared" si="51"/>
        <v>0</v>
      </c>
      <c r="AE189" s="47"/>
      <c r="AJ189"/>
      <c r="AK189"/>
      <c r="AL189"/>
      <c r="AM189"/>
      <c r="AN189"/>
      <c r="AO189"/>
      <c r="AP189"/>
      <c r="AQ189"/>
      <c r="AR189"/>
      <c r="AS189"/>
      <c r="AT189"/>
    </row>
    <row r="190" spans="1:46" x14ac:dyDescent="0.25">
      <c r="A190" t="str">
        <f t="shared" si="52"/>
        <v>COVID</v>
      </c>
      <c r="B190" s="71">
        <v>44685</v>
      </c>
      <c r="C190">
        <v>3021100</v>
      </c>
      <c r="D190" t="str">
        <f>VLOOKUP(C190,Schools!A:B,2,0)</f>
        <v>Pavilion</v>
      </c>
      <c r="E190" t="str">
        <f>VLOOKUP(C190,Schools!$A:$Z,3,0)</f>
        <v>M</v>
      </c>
      <c r="F190" s="338">
        <v>6829.6875</v>
      </c>
      <c r="G190" s="190" t="s">
        <v>4667</v>
      </c>
      <c r="H190" t="s">
        <v>4674</v>
      </c>
      <c r="I190" t="str">
        <f t="shared" si="45"/>
        <v>10168/543965</v>
      </c>
      <c r="J190">
        <f>VLOOKUP(C190,Schools!$A:$Z,9,0)</f>
        <v>400156</v>
      </c>
      <c r="K190" s="70" t="s">
        <v>406</v>
      </c>
      <c r="L190" s="190" t="s">
        <v>4676</v>
      </c>
      <c r="M190" s="190" t="s">
        <v>1169</v>
      </c>
      <c r="N190" t="str">
        <f>VLOOKUP(C190,Schools!A:D,4,0)</f>
        <v>PRU</v>
      </c>
      <c r="O190">
        <f>VLOOKUP(N190,CCs!$A$2:$F$7,6,FALSE)</f>
        <v>10168</v>
      </c>
      <c r="P190">
        <f t="shared" si="54"/>
        <v>543965</v>
      </c>
      <c r="Q190" s="75">
        <f t="shared" si="48"/>
        <v>0</v>
      </c>
      <c r="R190" s="75">
        <f t="shared" si="53"/>
        <v>6829.6875</v>
      </c>
      <c r="S190" s="75">
        <f t="shared" si="53"/>
        <v>0</v>
      </c>
      <c r="T190" s="75">
        <f t="shared" si="53"/>
        <v>0</v>
      </c>
      <c r="U190" s="75">
        <f t="shared" si="53"/>
        <v>0</v>
      </c>
      <c r="V190" s="75">
        <f t="shared" si="53"/>
        <v>0</v>
      </c>
      <c r="W190" s="75">
        <f t="shared" si="53"/>
        <v>0</v>
      </c>
      <c r="X190" s="75">
        <f t="shared" si="53"/>
        <v>0</v>
      </c>
      <c r="Y190" s="75">
        <f t="shared" si="53"/>
        <v>0</v>
      </c>
      <c r="Z190" s="75">
        <f t="shared" si="53"/>
        <v>0</v>
      </c>
      <c r="AA190" s="75">
        <f t="shared" si="53"/>
        <v>0</v>
      </c>
      <c r="AB190" s="75">
        <f t="shared" si="53"/>
        <v>0</v>
      </c>
      <c r="AC190" s="48">
        <f t="shared" si="50"/>
        <v>6829.6875</v>
      </c>
      <c r="AD190" s="48">
        <f t="shared" si="51"/>
        <v>0</v>
      </c>
      <c r="AE190" s="47"/>
      <c r="AJ190"/>
      <c r="AK190"/>
      <c r="AL190"/>
      <c r="AM190"/>
      <c r="AN190"/>
      <c r="AO190"/>
      <c r="AP190"/>
      <c r="AQ190"/>
      <c r="AR190"/>
      <c r="AS190"/>
      <c r="AT190"/>
    </row>
    <row r="191" spans="1:46" x14ac:dyDescent="0.25">
      <c r="A191" t="str">
        <f t="shared" si="52"/>
        <v>COVID</v>
      </c>
      <c r="B191" s="71">
        <v>44685</v>
      </c>
      <c r="C191">
        <v>3021102</v>
      </c>
      <c r="D191" t="str">
        <f>VLOOKUP(C191,Schools!A:B,2,0)</f>
        <v>Northgate</v>
      </c>
      <c r="E191" t="str">
        <f>VLOOKUP(C191,Schools!$A:$Z,3,0)</f>
        <v>M</v>
      </c>
      <c r="F191" s="338">
        <v>969.375</v>
      </c>
      <c r="G191" s="190" t="s">
        <v>4667</v>
      </c>
      <c r="H191" t="s">
        <v>4674</v>
      </c>
      <c r="I191" t="str">
        <f t="shared" ref="I191:I254" si="55">O191&amp;"/"&amp;P191</f>
        <v>10168/543965</v>
      </c>
      <c r="J191">
        <f>VLOOKUP(C191,Schools!$A:$Z,9,0)</f>
        <v>400157</v>
      </c>
      <c r="K191" s="70" t="s">
        <v>406</v>
      </c>
      <c r="L191" s="190" t="s">
        <v>4676</v>
      </c>
      <c r="M191" s="190" t="s">
        <v>1169</v>
      </c>
      <c r="N191" t="str">
        <f>VLOOKUP(C191,Schools!A:D,4,0)</f>
        <v>PRU</v>
      </c>
      <c r="O191">
        <f>VLOOKUP(N191,CCs!$A$2:$F$7,6,FALSE)</f>
        <v>10168</v>
      </c>
      <c r="P191">
        <f t="shared" si="54"/>
        <v>543965</v>
      </c>
      <c r="Q191" s="75">
        <f t="shared" si="48"/>
        <v>0</v>
      </c>
      <c r="R191" s="75">
        <f t="shared" si="53"/>
        <v>969.375</v>
      </c>
      <c r="S191" s="75">
        <f t="shared" si="53"/>
        <v>0</v>
      </c>
      <c r="T191" s="75">
        <f t="shared" si="53"/>
        <v>0</v>
      </c>
      <c r="U191" s="75">
        <f t="shared" si="53"/>
        <v>0</v>
      </c>
      <c r="V191" s="75">
        <f t="shared" si="53"/>
        <v>0</v>
      </c>
      <c r="W191" s="75">
        <f t="shared" si="53"/>
        <v>0</v>
      </c>
      <c r="X191" s="75">
        <f t="shared" si="53"/>
        <v>0</v>
      </c>
      <c r="Y191" s="75">
        <f t="shared" si="53"/>
        <v>0</v>
      </c>
      <c r="Z191" s="75">
        <f t="shared" si="53"/>
        <v>0</v>
      </c>
      <c r="AA191" s="75">
        <f t="shared" si="53"/>
        <v>0</v>
      </c>
      <c r="AB191" s="75">
        <f t="shared" si="53"/>
        <v>0</v>
      </c>
      <c r="AC191" s="48">
        <f t="shared" si="50"/>
        <v>969.375</v>
      </c>
      <c r="AD191" s="48">
        <f t="shared" si="51"/>
        <v>0</v>
      </c>
      <c r="AE191" s="47"/>
      <c r="AJ191"/>
      <c r="AK191"/>
      <c r="AL191"/>
      <c r="AM191"/>
      <c r="AN191"/>
      <c r="AO191"/>
      <c r="AP191"/>
      <c r="AQ191"/>
      <c r="AR191"/>
      <c r="AS191"/>
      <c r="AT191"/>
    </row>
    <row r="192" spans="1:46" x14ac:dyDescent="0.25">
      <c r="A192" t="str">
        <f t="shared" si="52"/>
        <v>COVID</v>
      </c>
      <c r="B192" s="71">
        <v>44685</v>
      </c>
      <c r="C192" s="190">
        <v>3023521</v>
      </c>
      <c r="D192" t="str">
        <f>VLOOKUP(C192,Schools!A:B,2,0)</f>
        <v>St Mary's &amp; St John's CE School</v>
      </c>
      <c r="E192" t="str">
        <f>VLOOKUP(C192,Schools!$A:$Z,3,0)</f>
        <v>M</v>
      </c>
      <c r="F192" s="338">
        <v>5620</v>
      </c>
      <c r="G192" s="190" t="s">
        <v>4667</v>
      </c>
      <c r="H192" t="s">
        <v>4758</v>
      </c>
      <c r="I192" t="str">
        <f t="shared" si="55"/>
        <v>10694/543965</v>
      </c>
      <c r="J192">
        <f>VLOOKUP(C192,Schools!$A:$Z,9,0)</f>
        <v>400135</v>
      </c>
      <c r="K192" s="70" t="s">
        <v>406</v>
      </c>
      <c r="L192" s="190" t="s">
        <v>4677</v>
      </c>
      <c r="M192" s="190" t="s">
        <v>1146</v>
      </c>
      <c r="N192" t="str">
        <f>VLOOKUP(C192,Schools!A:D,4,0)</f>
        <v>All through</v>
      </c>
      <c r="O192">
        <f>VLOOKUP(N192,CCs!$A$2:$F$7,6,FALSE)</f>
        <v>10694</v>
      </c>
      <c r="P192">
        <f t="shared" si="54"/>
        <v>543965</v>
      </c>
      <c r="Q192" s="75">
        <f t="shared" si="48"/>
        <v>0</v>
      </c>
      <c r="R192" s="75">
        <f t="shared" si="53"/>
        <v>5620</v>
      </c>
      <c r="S192" s="75">
        <f t="shared" si="53"/>
        <v>0</v>
      </c>
      <c r="T192" s="75">
        <f t="shared" si="53"/>
        <v>0</v>
      </c>
      <c r="U192" s="75">
        <f t="shared" si="53"/>
        <v>0</v>
      </c>
      <c r="V192" s="75">
        <f t="shared" si="53"/>
        <v>0</v>
      </c>
      <c r="W192" s="75">
        <f t="shared" si="53"/>
        <v>0</v>
      </c>
      <c r="X192" s="75">
        <f t="shared" si="53"/>
        <v>0</v>
      </c>
      <c r="Y192" s="75">
        <f t="shared" si="53"/>
        <v>0</v>
      </c>
      <c r="Z192" s="75">
        <f t="shared" si="53"/>
        <v>0</v>
      </c>
      <c r="AA192" s="75">
        <f t="shared" si="53"/>
        <v>0</v>
      </c>
      <c r="AB192" s="75">
        <f t="shared" si="53"/>
        <v>0</v>
      </c>
      <c r="AC192" s="48">
        <f t="shared" si="50"/>
        <v>5620</v>
      </c>
      <c r="AD192" s="48">
        <f t="shared" si="51"/>
        <v>0</v>
      </c>
      <c r="AE192" s="47"/>
      <c r="AJ192"/>
      <c r="AK192"/>
      <c r="AL192"/>
      <c r="AM192"/>
      <c r="AN192"/>
      <c r="AO192"/>
      <c r="AP192"/>
      <c r="AQ192"/>
      <c r="AR192"/>
      <c r="AS192"/>
      <c r="AT192"/>
    </row>
    <row r="193" spans="1:46" x14ac:dyDescent="0.25">
      <c r="A193" t="str">
        <f t="shared" si="52"/>
        <v>COVID</v>
      </c>
      <c r="B193" s="71">
        <v>44685</v>
      </c>
      <c r="C193" s="144">
        <v>3024003</v>
      </c>
      <c r="D193" t="str">
        <f>VLOOKUP(C193,Schools!A:B,2,0)</f>
        <v>Friern Barnet School</v>
      </c>
      <c r="E193" t="str">
        <f>VLOOKUP(C193,Schools!$A:$Z,3,0)</f>
        <v>M</v>
      </c>
      <c r="F193" s="338">
        <v>4350</v>
      </c>
      <c r="G193" s="190" t="s">
        <v>4667</v>
      </c>
      <c r="H193" t="s">
        <v>4758</v>
      </c>
      <c r="I193" t="str">
        <f t="shared" si="55"/>
        <v>10167/543965</v>
      </c>
      <c r="J193">
        <f>VLOOKUP(C193,Schools!$A:$Z,9,0)</f>
        <v>400033</v>
      </c>
      <c r="K193" s="70" t="s">
        <v>406</v>
      </c>
      <c r="L193" s="190" t="s">
        <v>4677</v>
      </c>
      <c r="M193" s="190" t="s">
        <v>1146</v>
      </c>
      <c r="N193" t="str">
        <f>VLOOKUP(C193,Schools!A:D,4,0)</f>
        <v>Secondary</v>
      </c>
      <c r="O193">
        <f>VLOOKUP(N193,CCs!$A$2:$F$7,6,FALSE)</f>
        <v>10167</v>
      </c>
      <c r="P193">
        <f t="shared" si="54"/>
        <v>543965</v>
      </c>
      <c r="Q193" s="75">
        <f t="shared" si="48"/>
        <v>0</v>
      </c>
      <c r="R193" s="75">
        <f t="shared" si="53"/>
        <v>4350</v>
      </c>
      <c r="S193" s="75">
        <f t="shared" ref="R193:AB216" si="56">IFERROR(SUMPRODUCT(--(MONTH($B193)=MONTH(S$17)),$F193),0)</f>
        <v>0</v>
      </c>
      <c r="T193" s="75">
        <f t="shared" si="56"/>
        <v>0</v>
      </c>
      <c r="U193" s="75">
        <f t="shared" si="56"/>
        <v>0</v>
      </c>
      <c r="V193" s="75">
        <f t="shared" si="56"/>
        <v>0</v>
      </c>
      <c r="W193" s="75">
        <f t="shared" si="56"/>
        <v>0</v>
      </c>
      <c r="X193" s="75">
        <f t="shared" si="56"/>
        <v>0</v>
      </c>
      <c r="Y193" s="75">
        <f t="shared" si="56"/>
        <v>0</v>
      </c>
      <c r="Z193" s="75">
        <f t="shared" si="56"/>
        <v>0</v>
      </c>
      <c r="AA193" s="75">
        <f t="shared" si="56"/>
        <v>0</v>
      </c>
      <c r="AB193" s="75">
        <f t="shared" si="56"/>
        <v>0</v>
      </c>
      <c r="AC193" s="48">
        <f t="shared" si="50"/>
        <v>4350</v>
      </c>
      <c r="AD193" s="48">
        <f t="shared" si="51"/>
        <v>0</v>
      </c>
      <c r="AE193" s="47"/>
      <c r="AJ193"/>
      <c r="AK193"/>
      <c r="AL193"/>
      <c r="AM193"/>
      <c r="AN193"/>
      <c r="AO193"/>
      <c r="AP193"/>
      <c r="AQ193"/>
      <c r="AR193"/>
      <c r="AS193"/>
      <c r="AT193"/>
    </row>
    <row r="194" spans="1:46" x14ac:dyDescent="0.25">
      <c r="A194" t="str">
        <f t="shared" si="52"/>
        <v>COVID</v>
      </c>
      <c r="B194" s="71">
        <v>44685</v>
      </c>
      <c r="C194">
        <v>3025404</v>
      </c>
      <c r="D194" t="str">
        <f>VLOOKUP(C194,Schools!A:B,2,0)</f>
        <v>St Michaels Catholic Grammar School</v>
      </c>
      <c r="E194" t="str">
        <f>VLOOKUP(C194,Schools!$A:$Z,3,0)</f>
        <v>M</v>
      </c>
      <c r="F194" s="338">
        <v>5040</v>
      </c>
      <c r="G194" s="190" t="s">
        <v>4667</v>
      </c>
      <c r="H194" t="s">
        <v>4758</v>
      </c>
      <c r="I194" t="str">
        <f t="shared" si="55"/>
        <v>10167/543965</v>
      </c>
      <c r="J194">
        <f>VLOOKUP(C194,Schools!$A:$Z,9,0)</f>
        <v>400029</v>
      </c>
      <c r="K194" s="70" t="s">
        <v>406</v>
      </c>
      <c r="L194" s="190" t="s">
        <v>4677</v>
      </c>
      <c r="M194" s="190" t="s">
        <v>1146</v>
      </c>
      <c r="N194" t="str">
        <f>VLOOKUP(C194,Schools!A:D,4,0)</f>
        <v>Secondary</v>
      </c>
      <c r="O194">
        <f>VLOOKUP(N194,CCs!$A$2:$F$7,6,FALSE)</f>
        <v>10167</v>
      </c>
      <c r="P194">
        <f t="shared" si="54"/>
        <v>543965</v>
      </c>
      <c r="Q194" s="75">
        <f t="shared" si="48"/>
        <v>0</v>
      </c>
      <c r="R194" s="75">
        <f t="shared" si="56"/>
        <v>5040</v>
      </c>
      <c r="S194" s="75">
        <f t="shared" si="56"/>
        <v>0</v>
      </c>
      <c r="T194" s="75">
        <f t="shared" si="56"/>
        <v>0</v>
      </c>
      <c r="U194" s="75">
        <f t="shared" si="56"/>
        <v>0</v>
      </c>
      <c r="V194" s="75">
        <f t="shared" si="56"/>
        <v>0</v>
      </c>
      <c r="W194" s="75">
        <f t="shared" si="56"/>
        <v>0</v>
      </c>
      <c r="X194" s="75">
        <f t="shared" si="56"/>
        <v>0</v>
      </c>
      <c r="Y194" s="75">
        <f t="shared" si="56"/>
        <v>0</v>
      </c>
      <c r="Z194" s="75">
        <f t="shared" si="56"/>
        <v>0</v>
      </c>
      <c r="AA194" s="75">
        <f t="shared" si="56"/>
        <v>0</v>
      </c>
      <c r="AB194" s="75">
        <f t="shared" si="56"/>
        <v>0</v>
      </c>
      <c r="AC194" s="48">
        <f t="shared" si="50"/>
        <v>5040</v>
      </c>
      <c r="AD194" s="48">
        <f t="shared" si="51"/>
        <v>0</v>
      </c>
      <c r="AE194" s="47"/>
      <c r="AJ194"/>
      <c r="AK194"/>
      <c r="AL194"/>
      <c r="AM194"/>
      <c r="AN194"/>
      <c r="AO194"/>
      <c r="AP194"/>
      <c r="AQ194"/>
      <c r="AR194"/>
      <c r="AS194"/>
      <c r="AT194"/>
    </row>
    <row r="195" spans="1:46" x14ac:dyDescent="0.25">
      <c r="A195" t="str">
        <f t="shared" si="52"/>
        <v>COVID</v>
      </c>
      <c r="B195" s="71">
        <v>44685</v>
      </c>
      <c r="C195">
        <v>3025405</v>
      </c>
      <c r="D195" t="str">
        <f>VLOOKUP(C195,Schools!A:B,2,0)</f>
        <v>Finchley Catholic High School</v>
      </c>
      <c r="E195" t="str">
        <f>VLOOKUP(C195,Schools!$A:$Z,3,0)</f>
        <v>M</v>
      </c>
      <c r="F195" s="338">
        <v>10269</v>
      </c>
      <c r="G195" s="190" t="s">
        <v>4667</v>
      </c>
      <c r="H195" t="s">
        <v>4758</v>
      </c>
      <c r="I195" t="str">
        <f t="shared" si="55"/>
        <v>10167/543965</v>
      </c>
      <c r="J195">
        <f>VLOOKUP(C195,Schools!$A:$Z,9,0)</f>
        <v>400041</v>
      </c>
      <c r="K195" s="70" t="s">
        <v>406</v>
      </c>
      <c r="L195" s="190" t="s">
        <v>4677</v>
      </c>
      <c r="M195" s="190" t="s">
        <v>1146</v>
      </c>
      <c r="N195" t="str">
        <f>VLOOKUP(C195,Schools!A:D,4,0)</f>
        <v>Secondary</v>
      </c>
      <c r="O195">
        <f>VLOOKUP(N195,CCs!$A$2:$F$7,6,FALSE)</f>
        <v>10167</v>
      </c>
      <c r="P195">
        <f t="shared" si="54"/>
        <v>543965</v>
      </c>
      <c r="Q195" s="75">
        <f t="shared" si="48"/>
        <v>0</v>
      </c>
      <c r="R195" s="75">
        <f t="shared" si="56"/>
        <v>10269</v>
      </c>
      <c r="S195" s="75">
        <f t="shared" si="56"/>
        <v>0</v>
      </c>
      <c r="T195" s="75">
        <f t="shared" si="56"/>
        <v>0</v>
      </c>
      <c r="U195" s="75">
        <f t="shared" si="56"/>
        <v>0</v>
      </c>
      <c r="V195" s="75">
        <f t="shared" si="56"/>
        <v>0</v>
      </c>
      <c r="W195" s="75">
        <f t="shared" si="56"/>
        <v>0</v>
      </c>
      <c r="X195" s="75">
        <f t="shared" si="56"/>
        <v>0</v>
      </c>
      <c r="Y195" s="75">
        <f t="shared" si="56"/>
        <v>0</v>
      </c>
      <c r="Z195" s="75">
        <f t="shared" si="56"/>
        <v>0</v>
      </c>
      <c r="AA195" s="75">
        <f t="shared" si="56"/>
        <v>0</v>
      </c>
      <c r="AB195" s="75">
        <f t="shared" si="56"/>
        <v>0</v>
      </c>
      <c r="AC195" s="48">
        <f t="shared" si="50"/>
        <v>10269</v>
      </c>
      <c r="AD195" s="48">
        <f t="shared" si="51"/>
        <v>0</v>
      </c>
      <c r="AE195" s="47"/>
      <c r="AJ195"/>
      <c r="AK195"/>
      <c r="AL195"/>
      <c r="AM195"/>
      <c r="AN195"/>
      <c r="AO195"/>
      <c r="AP195"/>
      <c r="AQ195"/>
      <c r="AR195"/>
      <c r="AS195"/>
      <c r="AT195"/>
    </row>
    <row r="196" spans="1:46" x14ac:dyDescent="0.25">
      <c r="A196" t="str">
        <f t="shared" si="52"/>
        <v>COVID</v>
      </c>
      <c r="B196" s="71">
        <v>44685</v>
      </c>
      <c r="C196">
        <v>3025427</v>
      </c>
      <c r="D196" t="str">
        <f>VLOOKUP(C196,Schools!A:B,2,0)</f>
        <v>JCoSS</v>
      </c>
      <c r="E196" t="str">
        <f>VLOOKUP(C196,Schools!$A:$Z,3,0)</f>
        <v>M</v>
      </c>
      <c r="F196" s="338">
        <v>12374</v>
      </c>
      <c r="G196" s="190" t="s">
        <v>4667</v>
      </c>
      <c r="H196" t="s">
        <v>4758</v>
      </c>
      <c r="I196" t="str">
        <f t="shared" si="55"/>
        <v>10167/543965</v>
      </c>
      <c r="J196">
        <f>VLOOKUP(C196,Schools!$A:$Z,9,0)</f>
        <v>400140</v>
      </c>
      <c r="K196" s="70" t="s">
        <v>406</v>
      </c>
      <c r="L196" s="190" t="s">
        <v>4677</v>
      </c>
      <c r="M196" s="190" t="s">
        <v>1146</v>
      </c>
      <c r="N196" t="str">
        <f>VLOOKUP(C196,Schools!A:D,4,0)</f>
        <v>Secondary</v>
      </c>
      <c r="O196">
        <f>VLOOKUP(N196,CCs!$A$2:$F$7,6,FALSE)</f>
        <v>10167</v>
      </c>
      <c r="P196">
        <f t="shared" si="54"/>
        <v>543965</v>
      </c>
      <c r="Q196" s="75">
        <f t="shared" si="48"/>
        <v>0</v>
      </c>
      <c r="R196" s="75">
        <f t="shared" si="56"/>
        <v>12374</v>
      </c>
      <c r="S196" s="75">
        <f t="shared" si="56"/>
        <v>0</v>
      </c>
      <c r="T196" s="75">
        <f t="shared" si="56"/>
        <v>0</v>
      </c>
      <c r="U196" s="75">
        <f t="shared" si="56"/>
        <v>0</v>
      </c>
      <c r="V196" s="75">
        <f t="shared" si="56"/>
        <v>0</v>
      </c>
      <c r="W196" s="75">
        <f t="shared" si="56"/>
        <v>0</v>
      </c>
      <c r="X196" s="75">
        <f t="shared" si="56"/>
        <v>0</v>
      </c>
      <c r="Y196" s="75">
        <f t="shared" si="56"/>
        <v>0</v>
      </c>
      <c r="Z196" s="75">
        <f t="shared" si="56"/>
        <v>0</v>
      </c>
      <c r="AA196" s="75">
        <f t="shared" si="56"/>
        <v>0</v>
      </c>
      <c r="AB196" s="75">
        <f t="shared" si="56"/>
        <v>0</v>
      </c>
      <c r="AC196" s="48">
        <f t="shared" si="50"/>
        <v>12374</v>
      </c>
      <c r="AD196" s="48">
        <f t="shared" si="51"/>
        <v>0</v>
      </c>
      <c r="AE196" s="47"/>
      <c r="AJ196"/>
      <c r="AK196"/>
      <c r="AL196"/>
      <c r="AM196"/>
      <c r="AN196"/>
      <c r="AO196"/>
      <c r="AP196"/>
      <c r="AQ196"/>
      <c r="AR196"/>
      <c r="AS196"/>
      <c r="AT196"/>
    </row>
    <row r="197" spans="1:46" x14ac:dyDescent="0.25">
      <c r="A197" t="str">
        <f t="shared" si="52"/>
        <v>COVID</v>
      </c>
      <c r="B197" s="71">
        <v>44685</v>
      </c>
      <c r="C197" s="190">
        <v>3021102</v>
      </c>
      <c r="D197" t="str">
        <f>VLOOKUP(C197,Schools!A:B,2,0)</f>
        <v>Northgate</v>
      </c>
      <c r="E197" t="str">
        <f>VLOOKUP(C197,Schools!$A:$Z,3,0)</f>
        <v>M</v>
      </c>
      <c r="F197" s="338">
        <v>2372</v>
      </c>
      <c r="G197" s="190" t="s">
        <v>4667</v>
      </c>
      <c r="H197" t="s">
        <v>4758</v>
      </c>
      <c r="I197" t="str">
        <f t="shared" si="55"/>
        <v>10168/543965</v>
      </c>
      <c r="J197">
        <f>VLOOKUP(C197,Schools!$A:$Z,9,0)</f>
        <v>400157</v>
      </c>
      <c r="K197" s="70" t="s">
        <v>406</v>
      </c>
      <c r="L197" s="190" t="s">
        <v>4677</v>
      </c>
      <c r="M197" s="190" t="s">
        <v>1146</v>
      </c>
      <c r="N197" t="str">
        <f>VLOOKUP(C197,Schools!A:D,4,0)</f>
        <v>PRU</v>
      </c>
      <c r="O197">
        <f>VLOOKUP(N197,CCs!$A$2:$F$7,6,FALSE)</f>
        <v>10168</v>
      </c>
      <c r="P197">
        <f t="shared" si="54"/>
        <v>543965</v>
      </c>
      <c r="Q197" s="75">
        <f t="shared" si="48"/>
        <v>0</v>
      </c>
      <c r="R197" s="75">
        <f t="shared" si="56"/>
        <v>2372</v>
      </c>
      <c r="S197" s="75">
        <f t="shared" si="56"/>
        <v>0</v>
      </c>
      <c r="T197" s="75">
        <f t="shared" si="56"/>
        <v>0</v>
      </c>
      <c r="U197" s="75">
        <f t="shared" si="56"/>
        <v>0</v>
      </c>
      <c r="V197" s="75">
        <f t="shared" si="56"/>
        <v>0</v>
      </c>
      <c r="W197" s="75">
        <f t="shared" si="56"/>
        <v>0</v>
      </c>
      <c r="X197" s="75">
        <f t="shared" si="56"/>
        <v>0</v>
      </c>
      <c r="Y197" s="75">
        <f t="shared" si="56"/>
        <v>0</v>
      </c>
      <c r="Z197" s="75">
        <f t="shared" si="56"/>
        <v>0</v>
      </c>
      <c r="AA197" s="75">
        <f t="shared" si="56"/>
        <v>0</v>
      </c>
      <c r="AB197" s="75">
        <f t="shared" si="56"/>
        <v>0</v>
      </c>
      <c r="AC197" s="48">
        <f t="shared" si="50"/>
        <v>2372</v>
      </c>
      <c r="AD197" s="48">
        <f t="shared" si="51"/>
        <v>0</v>
      </c>
      <c r="AE197" s="47"/>
      <c r="AJ197"/>
      <c r="AK197"/>
      <c r="AL197"/>
      <c r="AM197"/>
      <c r="AN197"/>
      <c r="AO197"/>
      <c r="AP197"/>
      <c r="AQ197"/>
      <c r="AR197"/>
      <c r="AS197"/>
      <c r="AT197"/>
    </row>
    <row r="198" spans="1:46" x14ac:dyDescent="0.25">
      <c r="A198" t="str">
        <f t="shared" si="52"/>
        <v>COVID</v>
      </c>
      <c r="B198" s="71">
        <v>44685</v>
      </c>
      <c r="C198">
        <v>3027010</v>
      </c>
      <c r="D198" t="str">
        <f>VLOOKUP(C198,Schools!A:B,2,0)</f>
        <v>Mapledown</v>
      </c>
      <c r="E198" t="str">
        <f>VLOOKUP(C198,Schools!$A:$Z,3,0)</f>
        <v>M</v>
      </c>
      <c r="F198" s="338">
        <v>1063.8399999999999</v>
      </c>
      <c r="G198" s="190" t="s">
        <v>4667</v>
      </c>
      <c r="H198" t="s">
        <v>4758</v>
      </c>
      <c r="I198" t="str">
        <f t="shared" si="55"/>
        <v>10168/543965</v>
      </c>
      <c r="J198">
        <f>VLOOKUP(C198,Schools!$A:$Z,9,0)</f>
        <v>400063</v>
      </c>
      <c r="K198" s="70" t="s">
        <v>406</v>
      </c>
      <c r="L198" s="190" t="s">
        <v>4677</v>
      </c>
      <c r="M198" s="190" t="s">
        <v>1146</v>
      </c>
      <c r="N198" t="str">
        <f>VLOOKUP(C198,Schools!A:D,4,0)</f>
        <v>Special</v>
      </c>
      <c r="O198">
        <f>VLOOKUP(N198,CCs!$A$2:$F$7,6,FALSE)</f>
        <v>10168</v>
      </c>
      <c r="P198">
        <f t="shared" si="54"/>
        <v>543965</v>
      </c>
      <c r="Q198" s="75">
        <f t="shared" si="48"/>
        <v>0</v>
      </c>
      <c r="R198" s="75">
        <f t="shared" si="56"/>
        <v>1063.8399999999999</v>
      </c>
      <c r="S198" s="75">
        <f t="shared" si="56"/>
        <v>0</v>
      </c>
      <c r="T198" s="75">
        <f t="shared" si="56"/>
        <v>0</v>
      </c>
      <c r="U198" s="75">
        <f t="shared" si="56"/>
        <v>0</v>
      </c>
      <c r="V198" s="75">
        <f t="shared" si="56"/>
        <v>0</v>
      </c>
      <c r="W198" s="75">
        <f t="shared" si="56"/>
        <v>0</v>
      </c>
      <c r="X198" s="75">
        <f t="shared" si="56"/>
        <v>0</v>
      </c>
      <c r="Y198" s="75">
        <f t="shared" si="56"/>
        <v>0</v>
      </c>
      <c r="Z198" s="75">
        <f t="shared" si="56"/>
        <v>0</v>
      </c>
      <c r="AA198" s="75">
        <f t="shared" si="56"/>
        <v>0</v>
      </c>
      <c r="AB198" s="75">
        <f t="shared" si="56"/>
        <v>0</v>
      </c>
      <c r="AC198" s="48">
        <f t="shared" si="50"/>
        <v>1063.8399999999999</v>
      </c>
      <c r="AD198" s="48">
        <f t="shared" si="51"/>
        <v>0</v>
      </c>
      <c r="AE198" s="47"/>
      <c r="AJ198"/>
      <c r="AK198"/>
      <c r="AL198"/>
      <c r="AM198"/>
      <c r="AN198"/>
      <c r="AO198"/>
      <c r="AP198"/>
      <c r="AQ198"/>
      <c r="AR198"/>
      <c r="AS198"/>
      <c r="AT198"/>
    </row>
    <row r="199" spans="1:46" x14ac:dyDescent="0.25">
      <c r="A199" t="str">
        <f t="shared" si="52"/>
        <v>COVID</v>
      </c>
      <c r="B199" s="71">
        <v>44685</v>
      </c>
      <c r="C199">
        <v>3025427</v>
      </c>
      <c r="D199" t="str">
        <f>VLOOKUP(C199,Schools!A:B,2,0)</f>
        <v>JCoSS</v>
      </c>
      <c r="E199" t="str">
        <f>VLOOKUP(C199,Schools!$A:$Z,3,0)</f>
        <v>M</v>
      </c>
      <c r="F199" s="338">
        <v>1922.2599999999998</v>
      </c>
      <c r="G199" s="190" t="s">
        <v>4667</v>
      </c>
      <c r="H199" t="s">
        <v>4758</v>
      </c>
      <c r="I199" t="str">
        <f t="shared" si="55"/>
        <v>10167/543965</v>
      </c>
      <c r="J199">
        <f>VLOOKUP(C199,Schools!$A:$Z,9,0)</f>
        <v>400140</v>
      </c>
      <c r="K199" s="70" t="s">
        <v>406</v>
      </c>
      <c r="L199" s="190" t="s">
        <v>4677</v>
      </c>
      <c r="M199" s="190" t="s">
        <v>1146</v>
      </c>
      <c r="N199" t="str">
        <f>VLOOKUP(C199,Schools!A:D,4,0)</f>
        <v>Secondary</v>
      </c>
      <c r="O199">
        <f>VLOOKUP(N199,CCs!$A$2:$F$7,6,FALSE)</f>
        <v>10167</v>
      </c>
      <c r="P199">
        <f t="shared" si="54"/>
        <v>543965</v>
      </c>
      <c r="Q199" s="75">
        <f t="shared" si="48"/>
        <v>0</v>
      </c>
      <c r="R199" s="75">
        <f t="shared" si="56"/>
        <v>1922.2599999999998</v>
      </c>
      <c r="S199" s="75">
        <f t="shared" si="56"/>
        <v>0</v>
      </c>
      <c r="T199" s="75">
        <f t="shared" si="56"/>
        <v>0</v>
      </c>
      <c r="U199" s="75">
        <f t="shared" si="56"/>
        <v>0</v>
      </c>
      <c r="V199" s="75">
        <f t="shared" si="56"/>
        <v>0</v>
      </c>
      <c r="W199" s="75">
        <f t="shared" si="56"/>
        <v>0</v>
      </c>
      <c r="X199" s="75">
        <f t="shared" si="56"/>
        <v>0</v>
      </c>
      <c r="Y199" s="75">
        <f t="shared" si="56"/>
        <v>0</v>
      </c>
      <c r="Z199" s="75">
        <f t="shared" si="56"/>
        <v>0</v>
      </c>
      <c r="AA199" s="75">
        <f t="shared" si="56"/>
        <v>0</v>
      </c>
      <c r="AB199" s="75">
        <f t="shared" si="56"/>
        <v>0</v>
      </c>
      <c r="AC199" s="48">
        <f t="shared" si="50"/>
        <v>1922.2599999999998</v>
      </c>
      <c r="AD199" s="48">
        <f t="shared" si="51"/>
        <v>0</v>
      </c>
      <c r="AE199" s="47"/>
      <c r="AJ199"/>
      <c r="AK199"/>
      <c r="AL199"/>
      <c r="AM199"/>
      <c r="AN199"/>
      <c r="AO199"/>
      <c r="AP199"/>
      <c r="AQ199"/>
      <c r="AR199"/>
      <c r="AS199"/>
      <c r="AT199"/>
    </row>
    <row r="200" spans="1:46" x14ac:dyDescent="0.25">
      <c r="A200" t="str">
        <f t="shared" si="52"/>
        <v>COVID</v>
      </c>
      <c r="B200" s="71">
        <v>44685</v>
      </c>
      <c r="C200" s="190">
        <v>3025407</v>
      </c>
      <c r="D200" t="str">
        <f>VLOOKUP(C200,Schools!A:B,2,0)</f>
        <v>St. James' Catholic High School</v>
      </c>
      <c r="E200" t="str">
        <f>VLOOKUP(C200,Schools!$A:$Z,3,0)</f>
        <v>M</v>
      </c>
      <c r="F200" s="338">
        <v>1933.6599999999999</v>
      </c>
      <c r="G200" s="190" t="s">
        <v>4667</v>
      </c>
      <c r="H200" t="s">
        <v>4758</v>
      </c>
      <c r="I200" t="str">
        <f t="shared" si="55"/>
        <v>10167/543965</v>
      </c>
      <c r="J200">
        <f>VLOOKUP(C200,Schools!$A:$Z,9,0)</f>
        <v>400013</v>
      </c>
      <c r="K200" s="70" t="s">
        <v>406</v>
      </c>
      <c r="L200" s="190" t="s">
        <v>4677</v>
      </c>
      <c r="M200" s="190" t="s">
        <v>1146</v>
      </c>
      <c r="N200" t="str">
        <f>VLOOKUP(C200,Schools!A:D,4,0)</f>
        <v>Secondary</v>
      </c>
      <c r="O200">
        <f>VLOOKUP(N200,CCs!$A$2:$F$7,6,FALSE)</f>
        <v>10167</v>
      </c>
      <c r="P200">
        <f t="shared" si="54"/>
        <v>543965</v>
      </c>
      <c r="Q200" s="75">
        <f t="shared" si="48"/>
        <v>0</v>
      </c>
      <c r="R200" s="75">
        <f t="shared" si="56"/>
        <v>1933.6599999999999</v>
      </c>
      <c r="S200" s="75">
        <f t="shared" si="56"/>
        <v>0</v>
      </c>
      <c r="T200" s="75">
        <f t="shared" si="56"/>
        <v>0</v>
      </c>
      <c r="U200" s="75">
        <f t="shared" si="56"/>
        <v>0</v>
      </c>
      <c r="V200" s="75">
        <f t="shared" si="56"/>
        <v>0</v>
      </c>
      <c r="W200" s="75">
        <f t="shared" si="56"/>
        <v>0</v>
      </c>
      <c r="X200" s="75">
        <f t="shared" si="56"/>
        <v>0</v>
      </c>
      <c r="Y200" s="75">
        <f t="shared" si="56"/>
        <v>0</v>
      </c>
      <c r="Z200" s="75">
        <f t="shared" si="56"/>
        <v>0</v>
      </c>
      <c r="AA200" s="75">
        <f t="shared" si="56"/>
        <v>0</v>
      </c>
      <c r="AB200" s="75">
        <f t="shared" si="56"/>
        <v>0</v>
      </c>
      <c r="AC200" s="48">
        <f t="shared" si="50"/>
        <v>1933.6599999999999</v>
      </c>
      <c r="AD200" s="48">
        <f t="shared" si="51"/>
        <v>0</v>
      </c>
      <c r="AE200" s="47"/>
      <c r="AJ200"/>
      <c r="AK200"/>
      <c r="AL200"/>
      <c r="AM200"/>
      <c r="AN200"/>
      <c r="AO200"/>
      <c r="AP200"/>
      <c r="AQ200"/>
      <c r="AR200"/>
      <c r="AS200"/>
      <c r="AT200"/>
    </row>
    <row r="201" spans="1:46" x14ac:dyDescent="0.25">
      <c r="A201" t="str">
        <f t="shared" si="52"/>
        <v>COVID</v>
      </c>
      <c r="B201" s="71">
        <v>44685</v>
      </c>
      <c r="C201">
        <v>3025405</v>
      </c>
      <c r="D201" t="str">
        <f>VLOOKUP(C201,Schools!A:B,2,0)</f>
        <v>Finchley Catholic High School</v>
      </c>
      <c r="E201" t="str">
        <f>VLOOKUP(C201,Schools!$A:$Z,3,0)</f>
        <v>M</v>
      </c>
      <c r="F201" s="338">
        <v>1799.1399999999999</v>
      </c>
      <c r="G201" s="190" t="s">
        <v>4667</v>
      </c>
      <c r="H201" t="s">
        <v>4758</v>
      </c>
      <c r="I201" t="str">
        <f t="shared" si="55"/>
        <v>10167/543965</v>
      </c>
      <c r="J201">
        <f>VLOOKUP(C201,Schools!$A:$Z,9,0)</f>
        <v>400041</v>
      </c>
      <c r="K201" s="70" t="s">
        <v>406</v>
      </c>
      <c r="L201" s="190" t="s">
        <v>4677</v>
      </c>
      <c r="M201" s="190" t="s">
        <v>1146</v>
      </c>
      <c r="N201" t="str">
        <f>VLOOKUP(C201,Schools!A:D,4,0)</f>
        <v>Secondary</v>
      </c>
      <c r="O201">
        <f>VLOOKUP(N201,CCs!$A$2:$F$7,6,FALSE)</f>
        <v>10167</v>
      </c>
      <c r="P201">
        <f t="shared" si="54"/>
        <v>543965</v>
      </c>
      <c r="Q201" s="75">
        <f t="shared" si="48"/>
        <v>0</v>
      </c>
      <c r="R201" s="75">
        <f t="shared" si="56"/>
        <v>1799.1399999999999</v>
      </c>
      <c r="S201" s="75">
        <f t="shared" si="56"/>
        <v>0</v>
      </c>
      <c r="T201" s="75">
        <f t="shared" si="56"/>
        <v>0</v>
      </c>
      <c r="U201" s="75">
        <f t="shared" si="56"/>
        <v>0</v>
      </c>
      <c r="V201" s="75">
        <f t="shared" si="56"/>
        <v>0</v>
      </c>
      <c r="W201" s="75">
        <f t="shared" si="56"/>
        <v>0</v>
      </c>
      <c r="X201" s="75">
        <f t="shared" si="56"/>
        <v>0</v>
      </c>
      <c r="Y201" s="75">
        <f t="shared" si="56"/>
        <v>0</v>
      </c>
      <c r="Z201" s="75">
        <f t="shared" si="56"/>
        <v>0</v>
      </c>
      <c r="AA201" s="75">
        <f t="shared" si="56"/>
        <v>0</v>
      </c>
      <c r="AB201" s="75">
        <f t="shared" si="56"/>
        <v>0</v>
      </c>
      <c r="AC201" s="48">
        <f t="shared" si="50"/>
        <v>1799.1399999999999</v>
      </c>
      <c r="AD201" s="48">
        <f t="shared" si="51"/>
        <v>0</v>
      </c>
      <c r="AE201" s="47"/>
      <c r="AJ201"/>
      <c r="AK201"/>
      <c r="AL201"/>
      <c r="AM201"/>
      <c r="AN201"/>
      <c r="AO201"/>
      <c r="AP201"/>
      <c r="AQ201"/>
      <c r="AR201"/>
      <c r="AS201"/>
      <c r="AT201"/>
    </row>
    <row r="202" spans="1:46" x14ac:dyDescent="0.25">
      <c r="A202" t="str">
        <f t="shared" si="52"/>
        <v>COVID</v>
      </c>
      <c r="B202" s="71">
        <v>44685</v>
      </c>
      <c r="C202">
        <v>3025404</v>
      </c>
      <c r="D202" t="str">
        <f>VLOOKUP(C202,Schools!A:B,2,0)</f>
        <v>St Michaels Catholic Grammar School</v>
      </c>
      <c r="E202" t="str">
        <f>VLOOKUP(C202,Schools!$A:$Z,3,0)</f>
        <v>M</v>
      </c>
      <c r="F202" s="338">
        <v>1470.82</v>
      </c>
      <c r="G202" s="190" t="s">
        <v>4667</v>
      </c>
      <c r="H202" t="s">
        <v>4758</v>
      </c>
      <c r="I202" t="str">
        <f t="shared" si="55"/>
        <v>10167/543965</v>
      </c>
      <c r="J202">
        <f>VLOOKUP(C202,Schools!$A:$Z,9,0)</f>
        <v>400029</v>
      </c>
      <c r="K202" s="70" t="s">
        <v>406</v>
      </c>
      <c r="L202" s="190" t="s">
        <v>4677</v>
      </c>
      <c r="M202" s="190" t="s">
        <v>1146</v>
      </c>
      <c r="N202" t="str">
        <f>VLOOKUP(C202,Schools!A:D,4,0)</f>
        <v>Secondary</v>
      </c>
      <c r="O202">
        <f>VLOOKUP(N202,CCs!$A$2:$F$7,6,FALSE)</f>
        <v>10167</v>
      </c>
      <c r="P202">
        <f t="shared" si="54"/>
        <v>543965</v>
      </c>
      <c r="Q202" s="75">
        <f t="shared" si="48"/>
        <v>0</v>
      </c>
      <c r="R202" s="75">
        <f t="shared" si="56"/>
        <v>1470.82</v>
      </c>
      <c r="S202" s="75">
        <f t="shared" si="56"/>
        <v>0</v>
      </c>
      <c r="T202" s="75">
        <f t="shared" si="56"/>
        <v>0</v>
      </c>
      <c r="U202" s="75">
        <f t="shared" si="56"/>
        <v>0</v>
      </c>
      <c r="V202" s="75">
        <f t="shared" si="56"/>
        <v>0</v>
      </c>
      <c r="W202" s="75">
        <f t="shared" si="56"/>
        <v>0</v>
      </c>
      <c r="X202" s="75">
        <f t="shared" si="56"/>
        <v>0</v>
      </c>
      <c r="Y202" s="75">
        <f t="shared" si="56"/>
        <v>0</v>
      </c>
      <c r="Z202" s="75">
        <f t="shared" si="56"/>
        <v>0</v>
      </c>
      <c r="AA202" s="75">
        <f t="shared" si="56"/>
        <v>0</v>
      </c>
      <c r="AB202" s="75">
        <f t="shared" si="56"/>
        <v>0</v>
      </c>
      <c r="AC202" s="48">
        <f t="shared" si="50"/>
        <v>1470.82</v>
      </c>
      <c r="AD202" s="48">
        <f t="shared" si="51"/>
        <v>0</v>
      </c>
      <c r="AE202" s="47"/>
      <c r="AJ202"/>
      <c r="AK202"/>
      <c r="AL202"/>
      <c r="AM202"/>
      <c r="AN202"/>
      <c r="AO202"/>
      <c r="AP202"/>
      <c r="AQ202"/>
      <c r="AR202"/>
      <c r="AS202"/>
      <c r="AT202"/>
    </row>
    <row r="203" spans="1:46" x14ac:dyDescent="0.25">
      <c r="A203" t="str">
        <f t="shared" si="52"/>
        <v>COVID</v>
      </c>
      <c r="B203" s="71">
        <v>44685</v>
      </c>
      <c r="C203">
        <v>3025949</v>
      </c>
      <c r="D203" t="str">
        <f>VLOOKUP(C203,Schools!A:B,2,0)</f>
        <v>Menorah Foundation School</v>
      </c>
      <c r="E203" t="str">
        <f>VLOOKUP(C203,Schools!$A:$Z,3,0)</f>
        <v>M</v>
      </c>
      <c r="F203" s="338">
        <v>1245.0999999999999</v>
      </c>
      <c r="G203" s="190" t="s">
        <v>4667</v>
      </c>
      <c r="H203" t="s">
        <v>4758</v>
      </c>
      <c r="I203" t="str">
        <f t="shared" si="55"/>
        <v>10166/543965</v>
      </c>
      <c r="J203">
        <f>VLOOKUP(C203,Schools!$A:$Z,9,0)</f>
        <v>400110</v>
      </c>
      <c r="K203" s="70" t="s">
        <v>406</v>
      </c>
      <c r="L203" s="190" t="s">
        <v>4677</v>
      </c>
      <c r="M203" s="190" t="s">
        <v>1146</v>
      </c>
      <c r="N203" t="str">
        <f>VLOOKUP(C203,Schools!A:D,4,0)</f>
        <v>Primary</v>
      </c>
      <c r="O203">
        <f>VLOOKUP(N203,CCs!$A$2:$F$7,6,FALSE)</f>
        <v>10166</v>
      </c>
      <c r="P203">
        <f t="shared" si="54"/>
        <v>543965</v>
      </c>
      <c r="Q203" s="75">
        <f t="shared" si="48"/>
        <v>0</v>
      </c>
      <c r="R203" s="75">
        <f t="shared" si="56"/>
        <v>1245.0999999999999</v>
      </c>
      <c r="S203" s="75">
        <f t="shared" si="56"/>
        <v>0</v>
      </c>
      <c r="T203" s="75">
        <f t="shared" si="56"/>
        <v>0</v>
      </c>
      <c r="U203" s="75">
        <f t="shared" si="56"/>
        <v>0</v>
      </c>
      <c r="V203" s="75">
        <f t="shared" si="56"/>
        <v>0</v>
      </c>
      <c r="W203" s="75">
        <f t="shared" si="56"/>
        <v>0</v>
      </c>
      <c r="X203" s="75">
        <f t="shared" si="56"/>
        <v>0</v>
      </c>
      <c r="Y203" s="75">
        <f t="shared" si="56"/>
        <v>0</v>
      </c>
      <c r="Z203" s="75">
        <f t="shared" si="56"/>
        <v>0</v>
      </c>
      <c r="AA203" s="75">
        <f t="shared" si="56"/>
        <v>0</v>
      </c>
      <c r="AB203" s="75">
        <f t="shared" si="56"/>
        <v>0</v>
      </c>
      <c r="AC203" s="48">
        <f t="shared" si="50"/>
        <v>1245.0999999999999</v>
      </c>
      <c r="AD203" s="48">
        <f t="shared" si="51"/>
        <v>0</v>
      </c>
      <c r="AE203" s="47"/>
      <c r="AJ203"/>
      <c r="AK203"/>
      <c r="AL203"/>
      <c r="AM203"/>
      <c r="AN203"/>
      <c r="AO203"/>
      <c r="AP203"/>
      <c r="AQ203"/>
      <c r="AR203"/>
      <c r="AS203"/>
      <c r="AT203"/>
    </row>
    <row r="204" spans="1:46" x14ac:dyDescent="0.25">
      <c r="A204" t="str">
        <f t="shared" si="52"/>
        <v>COVID</v>
      </c>
      <c r="B204" s="71">
        <v>44685</v>
      </c>
      <c r="C204" s="190">
        <v>3024003</v>
      </c>
      <c r="D204" t="str">
        <f>VLOOKUP(C204,Schools!A:B,2,0)</f>
        <v>Friern Barnet School</v>
      </c>
      <c r="E204" t="str">
        <f>VLOOKUP(C204,Schools!$A:$Z,3,0)</f>
        <v>M</v>
      </c>
      <c r="F204" s="338">
        <v>1709.08</v>
      </c>
      <c r="G204" s="190" t="s">
        <v>4667</v>
      </c>
      <c r="H204" t="s">
        <v>4758</v>
      </c>
      <c r="I204" t="str">
        <f t="shared" si="55"/>
        <v>10167/543965</v>
      </c>
      <c r="J204">
        <f>VLOOKUP(C204,Schools!$A:$Z,9,0)</f>
        <v>400033</v>
      </c>
      <c r="K204" s="70" t="s">
        <v>406</v>
      </c>
      <c r="L204" s="190" t="s">
        <v>4677</v>
      </c>
      <c r="M204" s="190" t="s">
        <v>1146</v>
      </c>
      <c r="N204" t="str">
        <f>VLOOKUP(C204,Schools!A:D,4,0)</f>
        <v>Secondary</v>
      </c>
      <c r="O204">
        <f>VLOOKUP(N204,CCs!$A$2:$F$7,6,FALSE)</f>
        <v>10167</v>
      </c>
      <c r="P204">
        <f t="shared" si="54"/>
        <v>543965</v>
      </c>
      <c r="Q204" s="75">
        <f t="shared" si="48"/>
        <v>0</v>
      </c>
      <c r="R204" s="75">
        <f t="shared" si="56"/>
        <v>1709.08</v>
      </c>
      <c r="S204" s="75">
        <f t="shared" si="56"/>
        <v>0</v>
      </c>
      <c r="T204" s="75">
        <f t="shared" si="56"/>
        <v>0</v>
      </c>
      <c r="U204" s="75">
        <f t="shared" si="56"/>
        <v>0</v>
      </c>
      <c r="V204" s="75">
        <f t="shared" si="56"/>
        <v>0</v>
      </c>
      <c r="W204" s="75">
        <f t="shared" si="56"/>
        <v>0</v>
      </c>
      <c r="X204" s="75">
        <f t="shared" si="56"/>
        <v>0</v>
      </c>
      <c r="Y204" s="75">
        <f t="shared" si="56"/>
        <v>0</v>
      </c>
      <c r="Z204" s="75">
        <f t="shared" si="56"/>
        <v>0</v>
      </c>
      <c r="AA204" s="75">
        <f t="shared" si="56"/>
        <v>0</v>
      </c>
      <c r="AB204" s="75">
        <f t="shared" si="56"/>
        <v>0</v>
      </c>
      <c r="AC204" s="48">
        <f t="shared" si="50"/>
        <v>1709.08</v>
      </c>
      <c r="AD204" s="48">
        <f t="shared" si="51"/>
        <v>0</v>
      </c>
      <c r="AE204" s="47"/>
      <c r="AJ204"/>
      <c r="AK204"/>
      <c r="AL204"/>
      <c r="AM204"/>
      <c r="AN204"/>
      <c r="AO204"/>
      <c r="AP204"/>
      <c r="AQ204"/>
      <c r="AR204"/>
      <c r="AS204"/>
      <c r="AT204"/>
    </row>
    <row r="205" spans="1:46" x14ac:dyDescent="0.25">
      <c r="A205" t="str">
        <f t="shared" si="52"/>
        <v>COVID</v>
      </c>
      <c r="B205" s="71">
        <v>44685</v>
      </c>
      <c r="C205">
        <v>3023521</v>
      </c>
      <c r="D205" t="str">
        <f>VLOOKUP(C205,Schools!A:B,2,0)</f>
        <v>St Mary's &amp; St John's CE School</v>
      </c>
      <c r="E205" t="str">
        <f>VLOOKUP(C205,Schools!$A:$Z,3,0)</f>
        <v>M</v>
      </c>
      <c r="F205" s="338">
        <v>1744.42</v>
      </c>
      <c r="G205" s="190" t="s">
        <v>4667</v>
      </c>
      <c r="H205" t="s">
        <v>4758</v>
      </c>
      <c r="I205" t="str">
        <f t="shared" si="55"/>
        <v>10694/543965</v>
      </c>
      <c r="J205">
        <f>VLOOKUP(C205,Schools!$A:$Z,9,0)</f>
        <v>400135</v>
      </c>
      <c r="K205" s="70" t="s">
        <v>406</v>
      </c>
      <c r="L205" s="190" t="s">
        <v>4677</v>
      </c>
      <c r="M205" s="190" t="s">
        <v>1146</v>
      </c>
      <c r="N205" t="str">
        <f>VLOOKUP(C205,Schools!A:D,4,0)</f>
        <v>All through</v>
      </c>
      <c r="O205">
        <f>VLOOKUP(N205,CCs!$A$2:$F$7,6,FALSE)</f>
        <v>10694</v>
      </c>
      <c r="P205">
        <f t="shared" si="54"/>
        <v>543965</v>
      </c>
      <c r="Q205" s="75">
        <f t="shared" si="48"/>
        <v>0</v>
      </c>
      <c r="R205" s="75">
        <f t="shared" si="56"/>
        <v>1744.42</v>
      </c>
      <c r="S205" s="75">
        <f t="shared" si="56"/>
        <v>0</v>
      </c>
      <c r="T205" s="75">
        <f t="shared" si="56"/>
        <v>0</v>
      </c>
      <c r="U205" s="75">
        <f t="shared" si="56"/>
        <v>0</v>
      </c>
      <c r="V205" s="75">
        <f t="shared" si="56"/>
        <v>0</v>
      </c>
      <c r="W205" s="75">
        <f t="shared" si="56"/>
        <v>0</v>
      </c>
      <c r="X205" s="75">
        <f t="shared" si="56"/>
        <v>0</v>
      </c>
      <c r="Y205" s="75">
        <f t="shared" si="56"/>
        <v>0</v>
      </c>
      <c r="Z205" s="75">
        <f t="shared" si="56"/>
        <v>0</v>
      </c>
      <c r="AA205" s="75">
        <f t="shared" si="56"/>
        <v>0</v>
      </c>
      <c r="AB205" s="75">
        <f t="shared" si="56"/>
        <v>0</v>
      </c>
      <c r="AC205" s="48">
        <f t="shared" si="50"/>
        <v>1744.42</v>
      </c>
      <c r="AD205" s="48">
        <f t="shared" si="51"/>
        <v>0</v>
      </c>
      <c r="AE205" s="47"/>
      <c r="AJ205"/>
      <c r="AK205"/>
      <c r="AL205"/>
      <c r="AM205"/>
      <c r="AN205"/>
      <c r="AO205"/>
      <c r="AP205"/>
      <c r="AQ205"/>
      <c r="AR205"/>
      <c r="AS205"/>
      <c r="AT205"/>
    </row>
    <row r="206" spans="1:46" x14ac:dyDescent="0.25">
      <c r="A206" t="str">
        <f t="shared" si="52"/>
        <v>COVID</v>
      </c>
      <c r="B206" s="71">
        <v>44685</v>
      </c>
      <c r="C206">
        <v>3021102</v>
      </c>
      <c r="D206" t="str">
        <f>VLOOKUP(C206,Schools!A:B,2,0)</f>
        <v>Northgate</v>
      </c>
      <c r="E206" t="str">
        <f>VLOOKUP(C206,Schools!$A:$Z,3,0)</f>
        <v>M</v>
      </c>
      <c r="F206" s="338">
        <v>1005.7</v>
      </c>
      <c r="G206" s="190" t="s">
        <v>4667</v>
      </c>
      <c r="H206" t="s">
        <v>4758</v>
      </c>
      <c r="I206" t="str">
        <f t="shared" si="55"/>
        <v>10168/543965</v>
      </c>
      <c r="J206">
        <f>VLOOKUP(C206,Schools!$A:$Z,9,0)</f>
        <v>400157</v>
      </c>
      <c r="K206" s="70" t="s">
        <v>406</v>
      </c>
      <c r="L206" s="190" t="s">
        <v>4677</v>
      </c>
      <c r="M206" s="190" t="s">
        <v>1146</v>
      </c>
      <c r="N206" t="str">
        <f>VLOOKUP(C206,Schools!A:D,4,0)</f>
        <v>PRU</v>
      </c>
      <c r="O206">
        <f>VLOOKUP(N206,CCs!$A$2:$F$7,6,FALSE)</f>
        <v>10168</v>
      </c>
      <c r="P206">
        <f t="shared" si="54"/>
        <v>543965</v>
      </c>
      <c r="Q206" s="75">
        <f t="shared" ref="Q206:Q269" si="57">IFERROR(SUMPRODUCT(--(MONTH($B206)=MONTH(Q$17)),$F206),0)</f>
        <v>0</v>
      </c>
      <c r="R206" s="75">
        <f t="shared" si="56"/>
        <v>1005.7</v>
      </c>
      <c r="S206" s="75">
        <f t="shared" si="56"/>
        <v>0</v>
      </c>
      <c r="T206" s="75">
        <f t="shared" si="56"/>
        <v>0</v>
      </c>
      <c r="U206" s="75">
        <f t="shared" si="56"/>
        <v>0</v>
      </c>
      <c r="V206" s="75">
        <f t="shared" si="56"/>
        <v>0</v>
      </c>
      <c r="W206" s="75">
        <f t="shared" si="56"/>
        <v>0</v>
      </c>
      <c r="X206" s="75">
        <f t="shared" si="56"/>
        <v>0</v>
      </c>
      <c r="Y206" s="75">
        <f t="shared" si="56"/>
        <v>0</v>
      </c>
      <c r="Z206" s="75">
        <f t="shared" si="56"/>
        <v>0</v>
      </c>
      <c r="AA206" s="75">
        <f t="shared" si="56"/>
        <v>0</v>
      </c>
      <c r="AB206" s="75">
        <f t="shared" si="56"/>
        <v>0</v>
      </c>
      <c r="AC206" s="48">
        <f t="shared" si="50"/>
        <v>1005.7</v>
      </c>
      <c r="AD206" s="48">
        <f t="shared" si="51"/>
        <v>0</v>
      </c>
      <c r="AE206" s="47"/>
      <c r="AJ206"/>
      <c r="AK206"/>
      <c r="AL206"/>
      <c r="AM206"/>
      <c r="AN206"/>
      <c r="AO206"/>
      <c r="AP206"/>
      <c r="AQ206"/>
      <c r="AR206"/>
      <c r="AS206"/>
      <c r="AT206"/>
    </row>
    <row r="207" spans="1:46" x14ac:dyDescent="0.25">
      <c r="A207" t="str">
        <f t="shared" si="52"/>
        <v>COVID</v>
      </c>
      <c r="B207" s="71">
        <v>44685</v>
      </c>
      <c r="C207" s="190">
        <v>3021100</v>
      </c>
      <c r="D207" t="str">
        <f>VLOOKUP(C207,Schools!A:B,2,0)</f>
        <v>Pavilion</v>
      </c>
      <c r="E207" t="str">
        <f>VLOOKUP(C207,Schools!$A:$Z,3,0)</f>
        <v>M</v>
      </c>
      <c r="F207" s="338">
        <v>1051.3</v>
      </c>
      <c r="G207" s="190" t="s">
        <v>4667</v>
      </c>
      <c r="H207" t="s">
        <v>4758</v>
      </c>
      <c r="I207" t="str">
        <f t="shared" si="55"/>
        <v>10168/543965</v>
      </c>
      <c r="J207">
        <f>VLOOKUP(C207,Schools!$A:$Z,9,0)</f>
        <v>400156</v>
      </c>
      <c r="K207" s="70" t="s">
        <v>406</v>
      </c>
      <c r="L207" s="190" t="s">
        <v>4677</v>
      </c>
      <c r="M207" s="190" t="s">
        <v>1146</v>
      </c>
      <c r="N207" t="str">
        <f>VLOOKUP(C207,Schools!A:D,4,0)</f>
        <v>PRU</v>
      </c>
      <c r="O207">
        <f>VLOOKUP(N207,CCs!$A$2:$F$7,6,FALSE)</f>
        <v>10168</v>
      </c>
      <c r="P207">
        <f t="shared" si="54"/>
        <v>543965</v>
      </c>
      <c r="Q207" s="75">
        <f t="shared" si="57"/>
        <v>0</v>
      </c>
      <c r="R207" s="75">
        <f t="shared" si="56"/>
        <v>1051.3</v>
      </c>
      <c r="S207" s="75">
        <f t="shared" si="56"/>
        <v>0</v>
      </c>
      <c r="T207" s="75">
        <f t="shared" si="56"/>
        <v>0</v>
      </c>
      <c r="U207" s="75">
        <f t="shared" si="56"/>
        <v>0</v>
      </c>
      <c r="V207" s="75">
        <f t="shared" si="56"/>
        <v>0</v>
      </c>
      <c r="W207" s="75">
        <f t="shared" si="56"/>
        <v>0</v>
      </c>
      <c r="X207" s="75">
        <f t="shared" si="56"/>
        <v>0</v>
      </c>
      <c r="Y207" s="75">
        <f t="shared" si="56"/>
        <v>0</v>
      </c>
      <c r="Z207" s="75">
        <f t="shared" si="56"/>
        <v>0</v>
      </c>
      <c r="AA207" s="75">
        <f t="shared" si="56"/>
        <v>0</v>
      </c>
      <c r="AB207" s="75">
        <f t="shared" si="56"/>
        <v>0</v>
      </c>
      <c r="AC207" s="48">
        <f t="shared" si="50"/>
        <v>1051.3</v>
      </c>
      <c r="AD207" s="48">
        <f t="shared" si="51"/>
        <v>0</v>
      </c>
      <c r="AE207" s="47"/>
    </row>
    <row r="208" spans="1:46" x14ac:dyDescent="0.25">
      <c r="A208" t="str">
        <f t="shared" si="52"/>
        <v>COVID</v>
      </c>
      <c r="B208" s="71">
        <v>44685</v>
      </c>
      <c r="D208" t="str">
        <f>VLOOKUP(C208,Schools!A:B,2,0)</f>
        <v xml:space="preserve"> Please choose a school</v>
      </c>
      <c r="E208" t="str">
        <f>VLOOKUP(C208,Schools!$A:$Z,3,0)</f>
        <v>None</v>
      </c>
      <c r="F208" s="338"/>
      <c r="G208" s="338"/>
      <c r="I208" t="e">
        <f t="shared" si="55"/>
        <v>#N/A</v>
      </c>
      <c r="J208">
        <f>VLOOKUP(C208,Schools!$A:$Z,9,0)</f>
        <v>0</v>
      </c>
      <c r="K208" s="70" t="s">
        <v>406</v>
      </c>
      <c r="L208" s="190"/>
      <c r="M208" s="190"/>
      <c r="N208">
        <f>VLOOKUP(C208,Schools!A:D,4,0)</f>
        <v>0</v>
      </c>
      <c r="O208" t="e">
        <f>VLOOKUP(N208,CCs!$A$2:$F$7,6,FALSE)</f>
        <v>#N/A</v>
      </c>
      <c r="P208">
        <f t="shared" si="54"/>
        <v>516500</v>
      </c>
      <c r="Q208" s="75">
        <f t="shared" si="57"/>
        <v>0</v>
      </c>
      <c r="R208" s="75">
        <f t="shared" si="56"/>
        <v>0</v>
      </c>
      <c r="S208" s="75">
        <f t="shared" si="56"/>
        <v>0</v>
      </c>
      <c r="T208" s="75">
        <f t="shared" si="56"/>
        <v>0</v>
      </c>
      <c r="U208" s="75">
        <f t="shared" si="56"/>
        <v>0</v>
      </c>
      <c r="V208" s="75">
        <f t="shared" si="56"/>
        <v>0</v>
      </c>
      <c r="W208" s="75">
        <f t="shared" si="56"/>
        <v>0</v>
      </c>
      <c r="X208" s="75">
        <f t="shared" si="56"/>
        <v>0</v>
      </c>
      <c r="Y208" s="75">
        <f t="shared" si="56"/>
        <v>0</v>
      </c>
      <c r="Z208" s="75">
        <f t="shared" si="56"/>
        <v>0</v>
      </c>
      <c r="AA208" s="75">
        <f t="shared" si="56"/>
        <v>0</v>
      </c>
      <c r="AB208" s="75">
        <f t="shared" si="56"/>
        <v>0</v>
      </c>
      <c r="AC208" s="48">
        <f t="shared" si="50"/>
        <v>0</v>
      </c>
      <c r="AD208" s="48">
        <f t="shared" si="51"/>
        <v>0</v>
      </c>
      <c r="AE208" s="47"/>
    </row>
    <row r="209" spans="1:31" x14ac:dyDescent="0.25">
      <c r="A209" t="str">
        <f t="shared" si="52"/>
        <v>COVID</v>
      </c>
      <c r="B209" s="71">
        <v>44685</v>
      </c>
      <c r="D209" t="str">
        <f>VLOOKUP(C209,Schools!A:B,2,0)</f>
        <v xml:space="preserve"> Please choose a school</v>
      </c>
      <c r="E209" t="str">
        <f>VLOOKUP(C209,Schools!$A:$Z,3,0)</f>
        <v>None</v>
      </c>
      <c r="F209" s="338"/>
      <c r="G209" s="338"/>
      <c r="I209" t="e">
        <f t="shared" si="55"/>
        <v>#N/A</v>
      </c>
      <c r="J209">
        <f>VLOOKUP(C209,Schools!$A:$Z,9,0)</f>
        <v>0</v>
      </c>
      <c r="K209" s="70" t="s">
        <v>406</v>
      </c>
      <c r="L209" s="190"/>
      <c r="M209" s="190"/>
      <c r="N209">
        <f>VLOOKUP(C209,Schools!A:D,4,0)</f>
        <v>0</v>
      </c>
      <c r="O209" t="e">
        <f>VLOOKUP(N209,CCs!$A$2:$F$7,6,FALSE)</f>
        <v>#N/A</v>
      </c>
      <c r="P209">
        <f t="shared" si="54"/>
        <v>516500</v>
      </c>
      <c r="Q209" s="75">
        <f t="shared" si="57"/>
        <v>0</v>
      </c>
      <c r="R209" s="75">
        <f t="shared" si="56"/>
        <v>0</v>
      </c>
      <c r="S209" s="75">
        <f t="shared" si="56"/>
        <v>0</v>
      </c>
      <c r="T209" s="75">
        <f t="shared" si="56"/>
        <v>0</v>
      </c>
      <c r="U209" s="75">
        <f t="shared" si="56"/>
        <v>0</v>
      </c>
      <c r="V209" s="75">
        <f t="shared" si="56"/>
        <v>0</v>
      </c>
      <c r="W209" s="75">
        <f t="shared" si="56"/>
        <v>0</v>
      </c>
      <c r="X209" s="75">
        <f t="shared" si="56"/>
        <v>0</v>
      </c>
      <c r="Y209" s="75">
        <f t="shared" si="56"/>
        <v>0</v>
      </c>
      <c r="Z209" s="75">
        <f t="shared" si="56"/>
        <v>0</v>
      </c>
      <c r="AA209" s="75">
        <f t="shared" si="56"/>
        <v>0</v>
      </c>
      <c r="AB209" s="75">
        <f t="shared" si="56"/>
        <v>0</v>
      </c>
      <c r="AC209" s="48">
        <f t="shared" si="50"/>
        <v>0</v>
      </c>
      <c r="AD209" s="48">
        <f t="shared" si="51"/>
        <v>0</v>
      </c>
      <c r="AE209" s="47"/>
    </row>
    <row r="210" spans="1:31" x14ac:dyDescent="0.25">
      <c r="A210" t="str">
        <f t="shared" si="52"/>
        <v>COVID</v>
      </c>
      <c r="B210" s="71">
        <v>44685</v>
      </c>
      <c r="C210" s="190"/>
      <c r="D210" t="str">
        <f>VLOOKUP(C210,Schools!A:B,2,0)</f>
        <v xml:space="preserve"> Please choose a school</v>
      </c>
      <c r="E210" t="str">
        <f>VLOOKUP(C210,Schools!$A:$Z,3,0)</f>
        <v>None</v>
      </c>
      <c r="F210" s="338"/>
      <c r="G210" s="338"/>
      <c r="I210" t="e">
        <f t="shared" si="55"/>
        <v>#N/A</v>
      </c>
      <c r="J210">
        <f>VLOOKUP(C210,Schools!$A:$Z,9,0)</f>
        <v>0</v>
      </c>
      <c r="K210" s="70" t="s">
        <v>406</v>
      </c>
      <c r="L210" s="190"/>
      <c r="M210" s="190"/>
      <c r="N210">
        <f>VLOOKUP(C210,Schools!A:D,4,0)</f>
        <v>0</v>
      </c>
      <c r="O210" t="e">
        <f>VLOOKUP(N210,CCs!$A$2:$F$7,6,FALSE)</f>
        <v>#N/A</v>
      </c>
      <c r="P210">
        <f t="shared" si="54"/>
        <v>516500</v>
      </c>
      <c r="Q210" s="75">
        <f t="shared" si="57"/>
        <v>0</v>
      </c>
      <c r="R210" s="75">
        <f t="shared" si="56"/>
        <v>0</v>
      </c>
      <c r="S210" s="75">
        <f t="shared" si="56"/>
        <v>0</v>
      </c>
      <c r="T210" s="75">
        <f t="shared" si="56"/>
        <v>0</v>
      </c>
      <c r="U210" s="75">
        <f t="shared" si="56"/>
        <v>0</v>
      </c>
      <c r="V210" s="75">
        <f t="shared" si="56"/>
        <v>0</v>
      </c>
      <c r="W210" s="75">
        <f t="shared" si="56"/>
        <v>0</v>
      </c>
      <c r="X210" s="75">
        <f t="shared" si="56"/>
        <v>0</v>
      </c>
      <c r="Y210" s="75">
        <f t="shared" si="56"/>
        <v>0</v>
      </c>
      <c r="Z210" s="75">
        <f t="shared" si="56"/>
        <v>0</v>
      </c>
      <c r="AA210" s="75">
        <f t="shared" si="56"/>
        <v>0</v>
      </c>
      <c r="AB210" s="75">
        <f t="shared" si="56"/>
        <v>0</v>
      </c>
      <c r="AC210" s="48">
        <f t="shared" si="50"/>
        <v>0</v>
      </c>
      <c r="AD210" s="48">
        <f t="shared" si="51"/>
        <v>0</v>
      </c>
      <c r="AE210" s="47"/>
    </row>
    <row r="211" spans="1:31" x14ac:dyDescent="0.25">
      <c r="A211" t="str">
        <f t="shared" si="52"/>
        <v>COVID</v>
      </c>
      <c r="B211" s="71">
        <v>44685</v>
      </c>
      <c r="D211" t="str">
        <f>VLOOKUP(C211,Schools!A:B,2,0)</f>
        <v xml:space="preserve"> Please choose a school</v>
      </c>
      <c r="E211" t="str">
        <f>VLOOKUP(C211,Schools!$A:$Z,3,0)</f>
        <v>None</v>
      </c>
      <c r="F211" s="338"/>
      <c r="G211" s="338"/>
      <c r="I211" t="e">
        <f t="shared" si="55"/>
        <v>#N/A</v>
      </c>
      <c r="J211">
        <f>VLOOKUP(C211,Schools!$A:$Z,9,0)</f>
        <v>0</v>
      </c>
      <c r="K211" s="70" t="s">
        <v>406</v>
      </c>
      <c r="L211" s="190"/>
      <c r="M211" s="190"/>
      <c r="N211">
        <f>VLOOKUP(C211,Schools!A:D,4,0)</f>
        <v>0</v>
      </c>
      <c r="O211" t="e">
        <f>VLOOKUP(N211,CCs!$A$2:$F$7,6,FALSE)</f>
        <v>#N/A</v>
      </c>
      <c r="P211">
        <f t="shared" si="54"/>
        <v>516500</v>
      </c>
      <c r="Q211" s="75">
        <f t="shared" si="57"/>
        <v>0</v>
      </c>
      <c r="R211" s="75">
        <f t="shared" si="56"/>
        <v>0</v>
      </c>
      <c r="S211" s="75">
        <f t="shared" si="56"/>
        <v>0</v>
      </c>
      <c r="T211" s="75">
        <f t="shared" si="56"/>
        <v>0</v>
      </c>
      <c r="U211" s="75">
        <f t="shared" si="56"/>
        <v>0</v>
      </c>
      <c r="V211" s="75">
        <f t="shared" si="56"/>
        <v>0</v>
      </c>
      <c r="W211" s="75">
        <f t="shared" si="56"/>
        <v>0</v>
      </c>
      <c r="X211" s="75">
        <f t="shared" si="56"/>
        <v>0</v>
      </c>
      <c r="Y211" s="75">
        <f t="shared" si="56"/>
        <v>0</v>
      </c>
      <c r="Z211" s="75">
        <f t="shared" si="56"/>
        <v>0</v>
      </c>
      <c r="AA211" s="75">
        <f t="shared" si="56"/>
        <v>0</v>
      </c>
      <c r="AB211" s="75">
        <f t="shared" si="56"/>
        <v>0</v>
      </c>
      <c r="AC211" s="48">
        <f t="shared" si="50"/>
        <v>0</v>
      </c>
      <c r="AD211" s="48">
        <f t="shared" si="51"/>
        <v>0</v>
      </c>
      <c r="AE211" s="47"/>
    </row>
    <row r="212" spans="1:31" x14ac:dyDescent="0.25">
      <c r="A212" t="str">
        <f t="shared" si="52"/>
        <v>COVID</v>
      </c>
      <c r="B212" s="71">
        <v>44685</v>
      </c>
      <c r="D212" t="str">
        <f>VLOOKUP(C212,Schools!A:B,2,0)</f>
        <v xml:space="preserve"> Please choose a school</v>
      </c>
      <c r="E212" t="str">
        <f>VLOOKUP(C212,Schools!$A:$Z,3,0)</f>
        <v>None</v>
      </c>
      <c r="F212" s="338"/>
      <c r="G212" s="338"/>
      <c r="I212" t="e">
        <f t="shared" si="55"/>
        <v>#N/A</v>
      </c>
      <c r="J212">
        <f>VLOOKUP(C212,Schools!$A:$Z,9,0)</f>
        <v>0</v>
      </c>
      <c r="K212" s="70" t="s">
        <v>406</v>
      </c>
      <c r="L212" s="190"/>
      <c r="M212" s="190"/>
      <c r="N212">
        <f>VLOOKUP(C212,Schools!A:D,4,0)</f>
        <v>0</v>
      </c>
      <c r="O212" t="e">
        <f>VLOOKUP(N212,CCs!$A$2:$F$7,6,FALSE)</f>
        <v>#N/A</v>
      </c>
      <c r="P212">
        <f t="shared" si="54"/>
        <v>516500</v>
      </c>
      <c r="Q212" s="75">
        <f t="shared" si="57"/>
        <v>0</v>
      </c>
      <c r="R212" s="75">
        <f t="shared" si="56"/>
        <v>0</v>
      </c>
      <c r="S212" s="75">
        <f t="shared" si="56"/>
        <v>0</v>
      </c>
      <c r="T212" s="75">
        <f t="shared" si="56"/>
        <v>0</v>
      </c>
      <c r="U212" s="75">
        <f t="shared" si="56"/>
        <v>0</v>
      </c>
      <c r="V212" s="75">
        <f t="shared" si="56"/>
        <v>0</v>
      </c>
      <c r="W212" s="75">
        <f t="shared" si="56"/>
        <v>0</v>
      </c>
      <c r="X212" s="75">
        <f t="shared" si="56"/>
        <v>0</v>
      </c>
      <c r="Y212" s="75">
        <f t="shared" si="56"/>
        <v>0</v>
      </c>
      <c r="Z212" s="75">
        <f t="shared" si="56"/>
        <v>0</v>
      </c>
      <c r="AA212" s="75">
        <f t="shared" si="56"/>
        <v>0</v>
      </c>
      <c r="AB212" s="75">
        <f t="shared" si="56"/>
        <v>0</v>
      </c>
      <c r="AC212" s="48">
        <f t="shared" ref="AC212:AC233" si="58">SUM(Q212:AB212)</f>
        <v>0</v>
      </c>
      <c r="AD212" s="48">
        <f t="shared" ref="AD212:AD233" si="59">AC212-F212</f>
        <v>0</v>
      </c>
      <c r="AE212" s="47"/>
    </row>
    <row r="213" spans="1:31" x14ac:dyDescent="0.25">
      <c r="A213" t="str">
        <f t="shared" ref="A213:A276" si="60">$B$3</f>
        <v>COVID</v>
      </c>
      <c r="B213" s="71">
        <v>44685</v>
      </c>
      <c r="C213" s="190"/>
      <c r="D213" t="str">
        <f>VLOOKUP(C213,Schools!A:B,2,0)</f>
        <v xml:space="preserve"> Please choose a school</v>
      </c>
      <c r="E213" t="str">
        <f>VLOOKUP(C213,Schools!$A:$Z,3,0)</f>
        <v>None</v>
      </c>
      <c r="F213" s="338"/>
      <c r="G213" s="338"/>
      <c r="I213" t="e">
        <f t="shared" si="55"/>
        <v>#N/A</v>
      </c>
      <c r="J213">
        <f>VLOOKUP(C213,Schools!$A:$Z,9,0)</f>
        <v>0</v>
      </c>
      <c r="K213" s="70" t="s">
        <v>406</v>
      </c>
      <c r="L213" s="190"/>
      <c r="M213" s="190"/>
      <c r="N213">
        <f>VLOOKUP(C213,Schools!A:D,4,0)</f>
        <v>0</v>
      </c>
      <c r="O213" t="e">
        <f>VLOOKUP(N213,CCs!$A$2:$F$7,6,FALSE)</f>
        <v>#N/A</v>
      </c>
      <c r="P213">
        <f t="shared" si="54"/>
        <v>516500</v>
      </c>
      <c r="Q213" s="75">
        <f t="shared" si="57"/>
        <v>0</v>
      </c>
      <c r="R213" s="75">
        <f t="shared" si="56"/>
        <v>0</v>
      </c>
      <c r="S213" s="75">
        <f t="shared" si="56"/>
        <v>0</v>
      </c>
      <c r="T213" s="75">
        <f t="shared" si="56"/>
        <v>0</v>
      </c>
      <c r="U213" s="75">
        <f t="shared" si="56"/>
        <v>0</v>
      </c>
      <c r="V213" s="75">
        <f t="shared" si="56"/>
        <v>0</v>
      </c>
      <c r="W213" s="75">
        <f t="shared" si="56"/>
        <v>0</v>
      </c>
      <c r="X213" s="75">
        <f t="shared" si="56"/>
        <v>0</v>
      </c>
      <c r="Y213" s="75">
        <f t="shared" si="56"/>
        <v>0</v>
      </c>
      <c r="Z213" s="75">
        <f t="shared" si="56"/>
        <v>0</v>
      </c>
      <c r="AA213" s="75">
        <f t="shared" si="56"/>
        <v>0</v>
      </c>
      <c r="AB213" s="75">
        <f t="shared" si="56"/>
        <v>0</v>
      </c>
      <c r="AC213" s="48">
        <f t="shared" si="58"/>
        <v>0</v>
      </c>
      <c r="AD213" s="48">
        <f t="shared" si="59"/>
        <v>0</v>
      </c>
      <c r="AE213" s="47"/>
    </row>
    <row r="214" spans="1:31" x14ac:dyDescent="0.25">
      <c r="A214" t="str">
        <f t="shared" si="60"/>
        <v>COVID</v>
      </c>
      <c r="B214" s="71">
        <v>44685</v>
      </c>
      <c r="D214" t="str">
        <f>VLOOKUP(C214,Schools!A:B,2,0)</f>
        <v xml:space="preserve"> Please choose a school</v>
      </c>
      <c r="E214" t="str">
        <f>VLOOKUP(C214,Schools!$A:$Z,3,0)</f>
        <v>None</v>
      </c>
      <c r="F214" s="338"/>
      <c r="G214" s="338"/>
      <c r="I214" t="e">
        <f t="shared" si="55"/>
        <v>#N/A</v>
      </c>
      <c r="J214">
        <f>VLOOKUP(C214,Schools!$A:$Z,9,0)</f>
        <v>0</v>
      </c>
      <c r="K214" s="70" t="s">
        <v>406</v>
      </c>
      <c r="L214" s="190"/>
      <c r="M214" s="190"/>
      <c r="N214">
        <f>VLOOKUP(C214,Schools!A:D,4,0)</f>
        <v>0</v>
      </c>
      <c r="O214" t="e">
        <f>VLOOKUP(N214,CCs!$A$2:$F$7,6,FALSE)</f>
        <v>#N/A</v>
      </c>
      <c r="P214">
        <f t="shared" si="54"/>
        <v>516500</v>
      </c>
      <c r="Q214" s="75">
        <f t="shared" si="57"/>
        <v>0</v>
      </c>
      <c r="R214" s="75">
        <f t="shared" si="56"/>
        <v>0</v>
      </c>
      <c r="S214" s="75">
        <f t="shared" si="56"/>
        <v>0</v>
      </c>
      <c r="T214" s="75">
        <f t="shared" si="56"/>
        <v>0</v>
      </c>
      <c r="U214" s="75">
        <f t="shared" si="56"/>
        <v>0</v>
      </c>
      <c r="V214" s="75">
        <f t="shared" si="56"/>
        <v>0</v>
      </c>
      <c r="W214" s="75">
        <f t="shared" si="56"/>
        <v>0</v>
      </c>
      <c r="X214" s="75">
        <f t="shared" si="56"/>
        <v>0</v>
      </c>
      <c r="Y214" s="75">
        <f t="shared" si="56"/>
        <v>0</v>
      </c>
      <c r="Z214" s="75">
        <f t="shared" si="56"/>
        <v>0</v>
      </c>
      <c r="AA214" s="75">
        <f t="shared" si="56"/>
        <v>0</v>
      </c>
      <c r="AB214" s="75">
        <f t="shared" si="56"/>
        <v>0</v>
      </c>
      <c r="AC214" s="48">
        <f t="shared" si="58"/>
        <v>0</v>
      </c>
      <c r="AD214" s="48">
        <f t="shared" si="59"/>
        <v>0</v>
      </c>
      <c r="AE214" s="47"/>
    </row>
    <row r="215" spans="1:31" x14ac:dyDescent="0.25">
      <c r="A215" t="str">
        <f t="shared" si="60"/>
        <v>COVID</v>
      </c>
      <c r="B215" s="71">
        <v>44685</v>
      </c>
      <c r="D215" t="str">
        <f>VLOOKUP(C215,Schools!A:B,2,0)</f>
        <v xml:space="preserve"> Please choose a school</v>
      </c>
      <c r="E215" t="str">
        <f>VLOOKUP(C215,Schools!$A:$Z,3,0)</f>
        <v>None</v>
      </c>
      <c r="F215" s="338"/>
      <c r="G215" s="338"/>
      <c r="I215" t="e">
        <f t="shared" si="55"/>
        <v>#N/A</v>
      </c>
      <c r="J215">
        <f>VLOOKUP(C215,Schools!$A:$Z,9,0)</f>
        <v>0</v>
      </c>
      <c r="K215" s="70" t="s">
        <v>406</v>
      </c>
      <c r="L215" s="190"/>
      <c r="M215" s="190"/>
      <c r="N215">
        <f>VLOOKUP(C215,Schools!A:D,4,0)</f>
        <v>0</v>
      </c>
      <c r="O215" t="e">
        <f>VLOOKUP(N215,CCs!$A$2:$F$7,6,FALSE)</f>
        <v>#N/A</v>
      </c>
      <c r="P215">
        <f t="shared" si="54"/>
        <v>516500</v>
      </c>
      <c r="Q215" s="75">
        <f t="shared" si="57"/>
        <v>0</v>
      </c>
      <c r="R215" s="75">
        <f t="shared" si="56"/>
        <v>0</v>
      </c>
      <c r="S215" s="75">
        <f t="shared" si="56"/>
        <v>0</v>
      </c>
      <c r="T215" s="75">
        <f t="shared" si="56"/>
        <v>0</v>
      </c>
      <c r="U215" s="75">
        <f t="shared" si="56"/>
        <v>0</v>
      </c>
      <c r="V215" s="75">
        <f t="shared" si="56"/>
        <v>0</v>
      </c>
      <c r="W215" s="75">
        <f t="shared" si="56"/>
        <v>0</v>
      </c>
      <c r="X215" s="75">
        <f t="shared" si="56"/>
        <v>0</v>
      </c>
      <c r="Y215" s="75">
        <f t="shared" si="56"/>
        <v>0</v>
      </c>
      <c r="Z215" s="75">
        <f t="shared" si="56"/>
        <v>0</v>
      </c>
      <c r="AA215" s="75">
        <f t="shared" si="56"/>
        <v>0</v>
      </c>
      <c r="AB215" s="75">
        <f t="shared" si="56"/>
        <v>0</v>
      </c>
      <c r="AC215" s="48">
        <f t="shared" si="58"/>
        <v>0</v>
      </c>
      <c r="AD215" s="48">
        <f t="shared" si="59"/>
        <v>0</v>
      </c>
      <c r="AE215" s="47"/>
    </row>
    <row r="216" spans="1:31" x14ac:dyDescent="0.25">
      <c r="A216" t="str">
        <f t="shared" si="60"/>
        <v>COVID</v>
      </c>
      <c r="B216" s="71">
        <v>44685</v>
      </c>
      <c r="C216" s="190"/>
      <c r="D216" t="str">
        <f>VLOOKUP(C216,Schools!A:B,2,0)</f>
        <v xml:space="preserve"> Please choose a school</v>
      </c>
      <c r="E216" t="str">
        <f>VLOOKUP(C216,Schools!$A:$Z,3,0)</f>
        <v>None</v>
      </c>
      <c r="F216" s="338"/>
      <c r="G216" s="338"/>
      <c r="I216" t="e">
        <f t="shared" si="55"/>
        <v>#N/A</v>
      </c>
      <c r="J216">
        <f>VLOOKUP(C216,Schools!$A:$Z,9,0)</f>
        <v>0</v>
      </c>
      <c r="K216" s="70" t="s">
        <v>406</v>
      </c>
      <c r="L216" s="190"/>
      <c r="M216" s="190"/>
      <c r="N216">
        <f>VLOOKUP(C216,Schools!A:D,4,0)</f>
        <v>0</v>
      </c>
      <c r="O216" t="e">
        <f>VLOOKUP(N216,CCs!$A$2:$F$7,6,FALSE)</f>
        <v>#N/A</v>
      </c>
      <c r="P216">
        <f t="shared" si="54"/>
        <v>516500</v>
      </c>
      <c r="Q216" s="75">
        <f t="shared" si="57"/>
        <v>0</v>
      </c>
      <c r="R216" s="75">
        <f t="shared" si="56"/>
        <v>0</v>
      </c>
      <c r="S216" s="75">
        <f t="shared" si="56"/>
        <v>0</v>
      </c>
      <c r="T216" s="75">
        <f t="shared" si="56"/>
        <v>0</v>
      </c>
      <c r="U216" s="75">
        <f t="shared" ref="R216:AB239" si="61">IFERROR(SUMPRODUCT(--(MONTH($B216)=MONTH(U$17)),$F216),0)</f>
        <v>0</v>
      </c>
      <c r="V216" s="75">
        <f t="shared" si="61"/>
        <v>0</v>
      </c>
      <c r="W216" s="75">
        <f t="shared" si="61"/>
        <v>0</v>
      </c>
      <c r="X216" s="75">
        <f t="shared" si="61"/>
        <v>0</v>
      </c>
      <c r="Y216" s="75">
        <f t="shared" si="61"/>
        <v>0</v>
      </c>
      <c r="Z216" s="75">
        <f t="shared" si="61"/>
        <v>0</v>
      </c>
      <c r="AA216" s="75">
        <f t="shared" si="61"/>
        <v>0</v>
      </c>
      <c r="AB216" s="75">
        <f t="shared" si="61"/>
        <v>0</v>
      </c>
      <c r="AC216" s="48">
        <f t="shared" si="58"/>
        <v>0</v>
      </c>
      <c r="AD216" s="48">
        <f t="shared" si="59"/>
        <v>0</v>
      </c>
      <c r="AE216" s="47"/>
    </row>
    <row r="217" spans="1:31" x14ac:dyDescent="0.25">
      <c r="A217" t="str">
        <f t="shared" si="60"/>
        <v>COVID</v>
      </c>
      <c r="B217" s="71">
        <v>44685</v>
      </c>
      <c r="D217" t="str">
        <f>VLOOKUP(C217,Schools!A:B,2,0)</f>
        <v xml:space="preserve"> Please choose a school</v>
      </c>
      <c r="E217" t="str">
        <f>VLOOKUP(C217,Schools!$A:$Z,3,0)</f>
        <v>None</v>
      </c>
      <c r="F217" s="338"/>
      <c r="G217" s="338"/>
      <c r="I217" t="e">
        <f t="shared" si="55"/>
        <v>#N/A</v>
      </c>
      <c r="J217">
        <f>VLOOKUP(C217,Schools!$A:$Z,9,0)</f>
        <v>0</v>
      </c>
      <c r="K217" s="70" t="s">
        <v>406</v>
      </c>
      <c r="L217" s="190"/>
      <c r="M217" s="190"/>
      <c r="N217">
        <f>VLOOKUP(C217,Schools!A:D,4,0)</f>
        <v>0</v>
      </c>
      <c r="O217" t="e">
        <f>VLOOKUP(N217,CCs!$A$2:$F$7,6,FALSE)</f>
        <v>#N/A</v>
      </c>
      <c r="P217">
        <f t="shared" si="54"/>
        <v>516500</v>
      </c>
      <c r="Q217" s="75">
        <f t="shared" si="57"/>
        <v>0</v>
      </c>
      <c r="R217" s="75">
        <f t="shared" si="61"/>
        <v>0</v>
      </c>
      <c r="S217" s="75">
        <f t="shared" si="61"/>
        <v>0</v>
      </c>
      <c r="T217" s="75">
        <f t="shared" si="61"/>
        <v>0</v>
      </c>
      <c r="U217" s="75">
        <f t="shared" si="61"/>
        <v>0</v>
      </c>
      <c r="V217" s="75">
        <f t="shared" si="61"/>
        <v>0</v>
      </c>
      <c r="W217" s="75">
        <f t="shared" si="61"/>
        <v>0</v>
      </c>
      <c r="X217" s="75">
        <f t="shared" si="61"/>
        <v>0</v>
      </c>
      <c r="Y217" s="75">
        <f t="shared" si="61"/>
        <v>0</v>
      </c>
      <c r="Z217" s="75">
        <f t="shared" si="61"/>
        <v>0</v>
      </c>
      <c r="AA217" s="75">
        <f t="shared" si="61"/>
        <v>0</v>
      </c>
      <c r="AB217" s="75">
        <f t="shared" si="61"/>
        <v>0</v>
      </c>
      <c r="AC217" s="48">
        <f t="shared" si="58"/>
        <v>0</v>
      </c>
      <c r="AD217" s="48">
        <f t="shared" si="59"/>
        <v>0</v>
      </c>
      <c r="AE217" s="47"/>
    </row>
    <row r="218" spans="1:31" x14ac:dyDescent="0.25">
      <c r="A218" t="str">
        <f t="shared" si="60"/>
        <v>COVID</v>
      </c>
      <c r="B218" s="71">
        <v>44685</v>
      </c>
      <c r="D218" t="str">
        <f>VLOOKUP(C218,Schools!A:B,2,0)</f>
        <v xml:space="preserve"> Please choose a school</v>
      </c>
      <c r="E218" t="str">
        <f>VLOOKUP(C218,Schools!$A:$Z,3,0)</f>
        <v>None</v>
      </c>
      <c r="F218" s="338"/>
      <c r="G218" s="338"/>
      <c r="I218" t="e">
        <f t="shared" si="55"/>
        <v>#N/A</v>
      </c>
      <c r="J218">
        <f>VLOOKUP(C218,Schools!$A:$Z,9,0)</f>
        <v>0</v>
      </c>
      <c r="K218" s="70" t="s">
        <v>406</v>
      </c>
      <c r="L218" s="190"/>
      <c r="M218" s="190"/>
      <c r="N218">
        <f>VLOOKUP(C218,Schools!A:D,4,0)</f>
        <v>0</v>
      </c>
      <c r="O218" t="e">
        <f>VLOOKUP(N218,CCs!$A$2:$F$7,6,FALSE)</f>
        <v>#N/A</v>
      </c>
      <c r="P218">
        <f t="shared" si="54"/>
        <v>516500</v>
      </c>
      <c r="Q218" s="75">
        <f t="shared" si="57"/>
        <v>0</v>
      </c>
      <c r="R218" s="75">
        <f t="shared" si="61"/>
        <v>0</v>
      </c>
      <c r="S218" s="75">
        <f t="shared" si="61"/>
        <v>0</v>
      </c>
      <c r="T218" s="75">
        <f t="shared" si="61"/>
        <v>0</v>
      </c>
      <c r="U218" s="75">
        <f t="shared" si="61"/>
        <v>0</v>
      </c>
      <c r="V218" s="75">
        <f t="shared" si="61"/>
        <v>0</v>
      </c>
      <c r="W218" s="75">
        <f t="shared" si="61"/>
        <v>0</v>
      </c>
      <c r="X218" s="75">
        <f t="shared" si="61"/>
        <v>0</v>
      </c>
      <c r="Y218" s="75">
        <f t="shared" si="61"/>
        <v>0</v>
      </c>
      <c r="Z218" s="75">
        <f t="shared" si="61"/>
        <v>0</v>
      </c>
      <c r="AA218" s="75">
        <f t="shared" si="61"/>
        <v>0</v>
      </c>
      <c r="AB218" s="75">
        <f t="shared" si="61"/>
        <v>0</v>
      </c>
      <c r="AC218" s="48">
        <f t="shared" si="58"/>
        <v>0</v>
      </c>
      <c r="AD218" s="48">
        <f t="shared" si="59"/>
        <v>0</v>
      </c>
      <c r="AE218" s="47"/>
    </row>
    <row r="219" spans="1:31" x14ac:dyDescent="0.25">
      <c r="A219" t="str">
        <f t="shared" si="60"/>
        <v>COVID</v>
      </c>
      <c r="B219" s="71">
        <v>44685</v>
      </c>
      <c r="C219" s="190"/>
      <c r="D219" t="str">
        <f>VLOOKUP(C219,Schools!A:B,2,0)</f>
        <v xml:space="preserve"> Please choose a school</v>
      </c>
      <c r="E219" t="str">
        <f>VLOOKUP(C219,Schools!$A:$Z,3,0)</f>
        <v>None</v>
      </c>
      <c r="F219" s="338"/>
      <c r="G219" s="338"/>
      <c r="I219" t="e">
        <f t="shared" si="55"/>
        <v>#N/A</v>
      </c>
      <c r="J219">
        <f>VLOOKUP(C219,Schools!$A:$Z,9,0)</f>
        <v>0</v>
      </c>
      <c r="K219" s="70" t="s">
        <v>406</v>
      </c>
      <c r="L219" s="190"/>
      <c r="M219" s="190"/>
      <c r="N219">
        <f>VLOOKUP(C219,Schools!A:D,4,0)</f>
        <v>0</v>
      </c>
      <c r="O219" t="e">
        <f>VLOOKUP(N219,CCs!$A$2:$F$7,6,FALSE)</f>
        <v>#N/A</v>
      </c>
      <c r="P219">
        <f t="shared" si="54"/>
        <v>516500</v>
      </c>
      <c r="Q219" s="75">
        <f t="shared" si="57"/>
        <v>0</v>
      </c>
      <c r="R219" s="75">
        <f t="shared" si="61"/>
        <v>0</v>
      </c>
      <c r="S219" s="75">
        <f t="shared" si="61"/>
        <v>0</v>
      </c>
      <c r="T219" s="75">
        <f t="shared" si="61"/>
        <v>0</v>
      </c>
      <c r="U219" s="75">
        <f t="shared" si="61"/>
        <v>0</v>
      </c>
      <c r="V219" s="75">
        <f t="shared" si="61"/>
        <v>0</v>
      </c>
      <c r="W219" s="75">
        <f t="shared" si="61"/>
        <v>0</v>
      </c>
      <c r="X219" s="75">
        <f t="shared" si="61"/>
        <v>0</v>
      </c>
      <c r="Y219" s="75">
        <f t="shared" si="61"/>
        <v>0</v>
      </c>
      <c r="Z219" s="75">
        <f t="shared" si="61"/>
        <v>0</v>
      </c>
      <c r="AA219" s="75">
        <f t="shared" si="61"/>
        <v>0</v>
      </c>
      <c r="AB219" s="75">
        <f t="shared" si="61"/>
        <v>0</v>
      </c>
      <c r="AC219" s="48">
        <f t="shared" si="58"/>
        <v>0</v>
      </c>
      <c r="AD219" s="48">
        <f t="shared" si="59"/>
        <v>0</v>
      </c>
      <c r="AE219" s="47"/>
    </row>
    <row r="220" spans="1:31" x14ac:dyDescent="0.25">
      <c r="A220" t="str">
        <f t="shared" si="60"/>
        <v>COVID</v>
      </c>
      <c r="B220" s="71">
        <v>44685</v>
      </c>
      <c r="D220" t="str">
        <f>VLOOKUP(C220,Schools!A:B,2,0)</f>
        <v xml:space="preserve"> Please choose a school</v>
      </c>
      <c r="E220" t="str">
        <f>VLOOKUP(C220,Schools!$A:$Z,3,0)</f>
        <v>None</v>
      </c>
      <c r="F220" s="338"/>
      <c r="G220" s="338"/>
      <c r="I220" t="e">
        <f t="shared" si="55"/>
        <v>#N/A</v>
      </c>
      <c r="J220">
        <f>VLOOKUP(C220,Schools!$A:$Z,9,0)</f>
        <v>0</v>
      </c>
      <c r="K220" s="70" t="s">
        <v>406</v>
      </c>
      <c r="L220" s="190"/>
      <c r="M220" s="190"/>
      <c r="N220">
        <f>VLOOKUP(C220,Schools!A:D,4,0)</f>
        <v>0</v>
      </c>
      <c r="O220" t="e">
        <f>VLOOKUP(N220,CCs!$A$2:$F$7,6,FALSE)</f>
        <v>#N/A</v>
      </c>
      <c r="P220">
        <f t="shared" si="54"/>
        <v>516500</v>
      </c>
      <c r="Q220" s="75">
        <f t="shared" si="57"/>
        <v>0</v>
      </c>
      <c r="R220" s="75">
        <f t="shared" si="61"/>
        <v>0</v>
      </c>
      <c r="S220" s="75">
        <f t="shared" si="61"/>
        <v>0</v>
      </c>
      <c r="T220" s="75">
        <f t="shared" si="61"/>
        <v>0</v>
      </c>
      <c r="U220" s="75">
        <f t="shared" si="61"/>
        <v>0</v>
      </c>
      <c r="V220" s="75">
        <f t="shared" si="61"/>
        <v>0</v>
      </c>
      <c r="W220" s="75">
        <f t="shared" si="61"/>
        <v>0</v>
      </c>
      <c r="X220" s="75">
        <f t="shared" si="61"/>
        <v>0</v>
      </c>
      <c r="Y220" s="75">
        <f t="shared" si="61"/>
        <v>0</v>
      </c>
      <c r="Z220" s="75">
        <f t="shared" si="61"/>
        <v>0</v>
      </c>
      <c r="AA220" s="75">
        <f t="shared" si="61"/>
        <v>0</v>
      </c>
      <c r="AB220" s="75">
        <f t="shared" si="61"/>
        <v>0</v>
      </c>
      <c r="AC220" s="48">
        <f t="shared" si="58"/>
        <v>0</v>
      </c>
      <c r="AD220" s="48">
        <f t="shared" si="59"/>
        <v>0</v>
      </c>
      <c r="AE220" s="47"/>
    </row>
    <row r="221" spans="1:31" x14ac:dyDescent="0.25">
      <c r="A221" t="str">
        <f t="shared" si="60"/>
        <v>COVID</v>
      </c>
      <c r="B221" s="71">
        <v>44685</v>
      </c>
      <c r="D221" t="str">
        <f>VLOOKUP(C221,Schools!A:B,2,0)</f>
        <v xml:space="preserve"> Please choose a school</v>
      </c>
      <c r="E221" t="str">
        <f>VLOOKUP(C221,Schools!$A:$Z,3,0)</f>
        <v>None</v>
      </c>
      <c r="F221" s="338"/>
      <c r="G221" s="338"/>
      <c r="I221" t="e">
        <f t="shared" si="55"/>
        <v>#N/A</v>
      </c>
      <c r="J221">
        <f>VLOOKUP(C221,Schools!$A:$Z,9,0)</f>
        <v>0</v>
      </c>
      <c r="K221" s="70" t="s">
        <v>406</v>
      </c>
      <c r="L221" s="190"/>
      <c r="M221" s="190"/>
      <c r="N221">
        <f>VLOOKUP(C221,Schools!A:D,4,0)</f>
        <v>0</v>
      </c>
      <c r="O221" t="e">
        <f>VLOOKUP(N221,CCs!$A$2:$F$7,6,FALSE)</f>
        <v>#N/A</v>
      </c>
      <c r="P221">
        <f t="shared" si="54"/>
        <v>516500</v>
      </c>
      <c r="Q221" s="75">
        <f t="shared" si="57"/>
        <v>0</v>
      </c>
      <c r="R221" s="75">
        <f t="shared" si="61"/>
        <v>0</v>
      </c>
      <c r="S221" s="75">
        <f t="shared" si="61"/>
        <v>0</v>
      </c>
      <c r="T221" s="75">
        <f t="shared" si="61"/>
        <v>0</v>
      </c>
      <c r="U221" s="75">
        <f t="shared" si="61"/>
        <v>0</v>
      </c>
      <c r="V221" s="75">
        <f t="shared" si="61"/>
        <v>0</v>
      </c>
      <c r="W221" s="75">
        <f t="shared" si="61"/>
        <v>0</v>
      </c>
      <c r="X221" s="75">
        <f t="shared" si="61"/>
        <v>0</v>
      </c>
      <c r="Y221" s="75">
        <f t="shared" si="61"/>
        <v>0</v>
      </c>
      <c r="Z221" s="75">
        <f t="shared" si="61"/>
        <v>0</v>
      </c>
      <c r="AA221" s="75">
        <f t="shared" si="61"/>
        <v>0</v>
      </c>
      <c r="AB221" s="75">
        <f t="shared" si="61"/>
        <v>0</v>
      </c>
      <c r="AC221" s="48">
        <f t="shared" si="58"/>
        <v>0</v>
      </c>
      <c r="AD221" s="48">
        <f t="shared" si="59"/>
        <v>0</v>
      </c>
      <c r="AE221" s="47"/>
    </row>
    <row r="222" spans="1:31" x14ac:dyDescent="0.25">
      <c r="A222" t="str">
        <f t="shared" si="60"/>
        <v>COVID</v>
      </c>
      <c r="B222" s="71">
        <v>44685</v>
      </c>
      <c r="D222" t="str">
        <f>VLOOKUP(C222,Schools!A:B,2,0)</f>
        <v xml:space="preserve"> Please choose a school</v>
      </c>
      <c r="E222" t="str">
        <f>VLOOKUP(C222,Schools!$A:$Z,3,0)</f>
        <v>None</v>
      </c>
      <c r="F222" s="338"/>
      <c r="G222" s="338"/>
      <c r="I222" t="e">
        <f t="shared" si="55"/>
        <v>#N/A</v>
      </c>
      <c r="J222">
        <f>VLOOKUP(C222,Schools!$A:$Z,9,0)</f>
        <v>0</v>
      </c>
      <c r="K222" s="70" t="s">
        <v>406</v>
      </c>
      <c r="L222" s="190"/>
      <c r="M222" s="190"/>
      <c r="N222">
        <f>VLOOKUP(C222,Schools!A:D,4,0)</f>
        <v>0</v>
      </c>
      <c r="O222" t="e">
        <f>VLOOKUP(N222,CCs!$A$2:$F$7,6,FALSE)</f>
        <v>#N/A</v>
      </c>
      <c r="P222">
        <f t="shared" si="54"/>
        <v>516500</v>
      </c>
      <c r="Q222" s="75">
        <f t="shared" si="57"/>
        <v>0</v>
      </c>
      <c r="R222" s="75">
        <f t="shared" si="61"/>
        <v>0</v>
      </c>
      <c r="S222" s="75">
        <f t="shared" si="61"/>
        <v>0</v>
      </c>
      <c r="T222" s="75">
        <f t="shared" si="61"/>
        <v>0</v>
      </c>
      <c r="U222" s="75">
        <f t="shared" si="61"/>
        <v>0</v>
      </c>
      <c r="V222" s="75">
        <f t="shared" si="61"/>
        <v>0</v>
      </c>
      <c r="W222" s="75">
        <f t="shared" si="61"/>
        <v>0</v>
      </c>
      <c r="X222" s="75">
        <f t="shared" si="61"/>
        <v>0</v>
      </c>
      <c r="Y222" s="75">
        <f t="shared" si="61"/>
        <v>0</v>
      </c>
      <c r="Z222" s="75">
        <f t="shared" si="61"/>
        <v>0</v>
      </c>
      <c r="AA222" s="75">
        <f t="shared" si="61"/>
        <v>0</v>
      </c>
      <c r="AB222" s="75">
        <f t="shared" si="61"/>
        <v>0</v>
      </c>
      <c r="AC222" s="48">
        <f t="shared" si="58"/>
        <v>0</v>
      </c>
      <c r="AD222" s="48">
        <f t="shared" si="59"/>
        <v>0</v>
      </c>
      <c r="AE222" s="47"/>
    </row>
    <row r="223" spans="1:31" x14ac:dyDescent="0.25">
      <c r="A223" t="str">
        <f t="shared" si="60"/>
        <v>COVID</v>
      </c>
      <c r="B223" s="71">
        <v>44685</v>
      </c>
      <c r="C223" s="190"/>
      <c r="D223" t="str">
        <f>VLOOKUP(C223,Schools!A:B,2,0)</f>
        <v xml:space="preserve"> Please choose a school</v>
      </c>
      <c r="E223" t="str">
        <f>VLOOKUP(C223,Schools!$A:$Z,3,0)</f>
        <v>None</v>
      </c>
      <c r="F223" s="338"/>
      <c r="G223" s="338"/>
      <c r="I223" t="e">
        <f t="shared" si="55"/>
        <v>#N/A</v>
      </c>
      <c r="J223">
        <f>VLOOKUP(C223,Schools!$A:$Z,9,0)</f>
        <v>0</v>
      </c>
      <c r="K223" s="70" t="s">
        <v>406</v>
      </c>
      <c r="L223" s="190"/>
      <c r="M223" s="190"/>
      <c r="N223">
        <f>VLOOKUP(C223,Schools!A:D,4,0)</f>
        <v>0</v>
      </c>
      <c r="O223" t="e">
        <f>VLOOKUP(N223,CCs!$A$2:$F$7,6,FALSE)</f>
        <v>#N/A</v>
      </c>
      <c r="P223">
        <f t="shared" si="54"/>
        <v>516500</v>
      </c>
      <c r="Q223" s="75">
        <f t="shared" si="57"/>
        <v>0</v>
      </c>
      <c r="R223" s="75">
        <f t="shared" si="61"/>
        <v>0</v>
      </c>
      <c r="S223" s="75">
        <f t="shared" si="61"/>
        <v>0</v>
      </c>
      <c r="T223" s="75">
        <f t="shared" si="61"/>
        <v>0</v>
      </c>
      <c r="U223" s="75">
        <f t="shared" si="61"/>
        <v>0</v>
      </c>
      <c r="V223" s="75">
        <f t="shared" si="61"/>
        <v>0</v>
      </c>
      <c r="W223" s="75">
        <f t="shared" si="61"/>
        <v>0</v>
      </c>
      <c r="X223" s="75">
        <f t="shared" si="61"/>
        <v>0</v>
      </c>
      <c r="Y223" s="75">
        <f t="shared" si="61"/>
        <v>0</v>
      </c>
      <c r="Z223" s="75">
        <f t="shared" si="61"/>
        <v>0</v>
      </c>
      <c r="AA223" s="75">
        <f t="shared" si="61"/>
        <v>0</v>
      </c>
      <c r="AB223" s="75">
        <f t="shared" si="61"/>
        <v>0</v>
      </c>
      <c r="AC223" s="48">
        <f t="shared" si="58"/>
        <v>0</v>
      </c>
      <c r="AD223" s="48">
        <f t="shared" si="59"/>
        <v>0</v>
      </c>
      <c r="AE223" s="47"/>
    </row>
    <row r="224" spans="1:31" x14ac:dyDescent="0.25">
      <c r="A224" t="str">
        <f t="shared" si="60"/>
        <v>COVID</v>
      </c>
      <c r="B224" s="71">
        <v>44685</v>
      </c>
      <c r="D224" t="str">
        <f>VLOOKUP(C224,Schools!A:B,2,0)</f>
        <v xml:space="preserve"> Please choose a school</v>
      </c>
      <c r="E224" t="str">
        <f>VLOOKUP(C224,Schools!$A:$Z,3,0)</f>
        <v>None</v>
      </c>
      <c r="F224" s="338"/>
      <c r="G224" s="338"/>
      <c r="I224" t="e">
        <f t="shared" si="55"/>
        <v>#N/A</v>
      </c>
      <c r="J224">
        <f>VLOOKUP(C224,Schools!$A:$Z,9,0)</f>
        <v>0</v>
      </c>
      <c r="K224" s="70" t="s">
        <v>406</v>
      </c>
      <c r="L224" s="190"/>
      <c r="M224" s="190"/>
      <c r="N224">
        <f>VLOOKUP(C224,Schools!A:D,4,0)</f>
        <v>0</v>
      </c>
      <c r="O224" t="e">
        <f>VLOOKUP(N224,CCs!$A$2:$F$7,6,FALSE)</f>
        <v>#N/A</v>
      </c>
      <c r="P224">
        <f t="shared" si="54"/>
        <v>516500</v>
      </c>
      <c r="Q224" s="75">
        <f t="shared" si="57"/>
        <v>0</v>
      </c>
      <c r="R224" s="75">
        <f t="shared" si="61"/>
        <v>0</v>
      </c>
      <c r="S224" s="75">
        <f t="shared" si="61"/>
        <v>0</v>
      </c>
      <c r="T224" s="75">
        <f t="shared" si="61"/>
        <v>0</v>
      </c>
      <c r="U224" s="75">
        <f t="shared" si="61"/>
        <v>0</v>
      </c>
      <c r="V224" s="75">
        <f t="shared" si="61"/>
        <v>0</v>
      </c>
      <c r="W224" s="75">
        <f t="shared" si="61"/>
        <v>0</v>
      </c>
      <c r="X224" s="75">
        <f t="shared" si="61"/>
        <v>0</v>
      </c>
      <c r="Y224" s="75">
        <f t="shared" si="61"/>
        <v>0</v>
      </c>
      <c r="Z224" s="75">
        <f t="shared" si="61"/>
        <v>0</v>
      </c>
      <c r="AA224" s="75">
        <f t="shared" si="61"/>
        <v>0</v>
      </c>
      <c r="AB224" s="75">
        <f t="shared" si="61"/>
        <v>0</v>
      </c>
      <c r="AC224" s="48">
        <f t="shared" si="58"/>
        <v>0</v>
      </c>
      <c r="AD224" s="48">
        <f t="shared" si="59"/>
        <v>0</v>
      </c>
      <c r="AE224" s="47"/>
    </row>
    <row r="225" spans="1:31" x14ac:dyDescent="0.25">
      <c r="A225" t="str">
        <f t="shared" si="60"/>
        <v>COVID</v>
      </c>
      <c r="B225" s="71">
        <v>44685</v>
      </c>
      <c r="D225" t="str">
        <f>VLOOKUP(C225,Schools!A:B,2,0)</f>
        <v xml:space="preserve"> Please choose a school</v>
      </c>
      <c r="E225" t="str">
        <f>VLOOKUP(C225,Schools!$A:$Z,3,0)</f>
        <v>None</v>
      </c>
      <c r="F225" s="338"/>
      <c r="G225" s="338"/>
      <c r="I225" t="e">
        <f t="shared" si="55"/>
        <v>#N/A</v>
      </c>
      <c r="J225">
        <f>VLOOKUP(C225,Schools!$A:$Z,9,0)</f>
        <v>0</v>
      </c>
      <c r="K225" s="70" t="s">
        <v>406</v>
      </c>
      <c r="L225" s="190"/>
      <c r="M225" s="190"/>
      <c r="N225">
        <f>VLOOKUP(C225,Schools!A:D,4,0)</f>
        <v>0</v>
      </c>
      <c r="O225" t="e">
        <f>VLOOKUP(N225,CCs!$A$2:$F$7,6,FALSE)</f>
        <v>#N/A</v>
      </c>
      <c r="P225">
        <f t="shared" si="54"/>
        <v>516500</v>
      </c>
      <c r="Q225" s="75">
        <f t="shared" si="57"/>
        <v>0</v>
      </c>
      <c r="R225" s="75">
        <f t="shared" si="61"/>
        <v>0</v>
      </c>
      <c r="S225" s="75">
        <f t="shared" si="61"/>
        <v>0</v>
      </c>
      <c r="T225" s="75">
        <f t="shared" si="61"/>
        <v>0</v>
      </c>
      <c r="U225" s="75">
        <f t="shared" si="61"/>
        <v>0</v>
      </c>
      <c r="V225" s="75">
        <f t="shared" si="61"/>
        <v>0</v>
      </c>
      <c r="W225" s="75">
        <f t="shared" si="61"/>
        <v>0</v>
      </c>
      <c r="X225" s="75">
        <f t="shared" si="61"/>
        <v>0</v>
      </c>
      <c r="Y225" s="75">
        <f t="shared" si="61"/>
        <v>0</v>
      </c>
      <c r="Z225" s="75">
        <f t="shared" si="61"/>
        <v>0</v>
      </c>
      <c r="AA225" s="75">
        <f t="shared" si="61"/>
        <v>0</v>
      </c>
      <c r="AB225" s="75">
        <f t="shared" si="61"/>
        <v>0</v>
      </c>
      <c r="AC225" s="48">
        <f t="shared" si="58"/>
        <v>0</v>
      </c>
      <c r="AD225" s="48">
        <f t="shared" si="59"/>
        <v>0</v>
      </c>
      <c r="AE225" s="47"/>
    </row>
    <row r="226" spans="1:31" x14ac:dyDescent="0.25">
      <c r="A226" t="str">
        <f t="shared" si="60"/>
        <v>COVID</v>
      </c>
      <c r="B226" s="71">
        <v>44685</v>
      </c>
      <c r="C226" s="190"/>
      <c r="D226" t="str">
        <f>VLOOKUP(C226,Schools!A:B,2,0)</f>
        <v xml:space="preserve"> Please choose a school</v>
      </c>
      <c r="E226" t="str">
        <f>VLOOKUP(C226,Schools!$A:$Z,3,0)</f>
        <v>None</v>
      </c>
      <c r="F226" s="338"/>
      <c r="G226" s="338"/>
      <c r="I226" t="e">
        <f t="shared" si="55"/>
        <v>#N/A</v>
      </c>
      <c r="J226">
        <f>VLOOKUP(C226,Schools!$A:$Z,9,0)</f>
        <v>0</v>
      </c>
      <c r="K226" s="70" t="s">
        <v>406</v>
      </c>
      <c r="L226" s="190"/>
      <c r="M226" s="190"/>
      <c r="N226">
        <f>VLOOKUP(C226,Schools!A:D,4,0)</f>
        <v>0</v>
      </c>
      <c r="O226" t="e">
        <f>VLOOKUP(N226,CCs!$A$2:$F$7,6,FALSE)</f>
        <v>#N/A</v>
      </c>
      <c r="P226">
        <f t="shared" si="54"/>
        <v>516500</v>
      </c>
      <c r="Q226" s="75">
        <f t="shared" si="57"/>
        <v>0</v>
      </c>
      <c r="R226" s="75">
        <f t="shared" si="61"/>
        <v>0</v>
      </c>
      <c r="S226" s="75">
        <f t="shared" si="61"/>
        <v>0</v>
      </c>
      <c r="T226" s="75">
        <f t="shared" si="61"/>
        <v>0</v>
      </c>
      <c r="U226" s="75">
        <f t="shared" si="61"/>
        <v>0</v>
      </c>
      <c r="V226" s="75">
        <f t="shared" si="61"/>
        <v>0</v>
      </c>
      <c r="W226" s="75">
        <f t="shared" si="61"/>
        <v>0</v>
      </c>
      <c r="X226" s="75">
        <f t="shared" si="61"/>
        <v>0</v>
      </c>
      <c r="Y226" s="75">
        <f t="shared" si="61"/>
        <v>0</v>
      </c>
      <c r="Z226" s="75">
        <f t="shared" si="61"/>
        <v>0</v>
      </c>
      <c r="AA226" s="75">
        <f t="shared" si="61"/>
        <v>0</v>
      </c>
      <c r="AB226" s="75">
        <f t="shared" si="61"/>
        <v>0</v>
      </c>
      <c r="AC226" s="48">
        <f t="shared" si="58"/>
        <v>0</v>
      </c>
      <c r="AD226" s="48">
        <f t="shared" si="59"/>
        <v>0</v>
      </c>
      <c r="AE226" s="47"/>
    </row>
    <row r="227" spans="1:31" x14ac:dyDescent="0.25">
      <c r="A227" t="str">
        <f t="shared" si="60"/>
        <v>COVID</v>
      </c>
      <c r="B227" s="71">
        <v>44685</v>
      </c>
      <c r="D227" t="str">
        <f>VLOOKUP(C227,Schools!A:B,2,0)</f>
        <v xml:space="preserve"> Please choose a school</v>
      </c>
      <c r="E227" t="str">
        <f>VLOOKUP(C227,Schools!$A:$Z,3,0)</f>
        <v>None</v>
      </c>
      <c r="F227" s="338"/>
      <c r="G227" s="338"/>
      <c r="I227" t="e">
        <f t="shared" si="55"/>
        <v>#N/A</v>
      </c>
      <c r="J227">
        <f>VLOOKUP(C227,Schools!$A:$Z,9,0)</f>
        <v>0</v>
      </c>
      <c r="K227" s="70" t="s">
        <v>406</v>
      </c>
      <c r="L227" s="190"/>
      <c r="M227" s="190"/>
      <c r="N227">
        <f>VLOOKUP(C227,Schools!A:D,4,0)</f>
        <v>0</v>
      </c>
      <c r="O227" t="e">
        <f>VLOOKUP(N227,CCs!$A$2:$F$7,6,FALSE)</f>
        <v>#N/A</v>
      </c>
      <c r="P227">
        <f t="shared" si="54"/>
        <v>516500</v>
      </c>
      <c r="Q227" s="75">
        <f t="shared" si="57"/>
        <v>0</v>
      </c>
      <c r="R227" s="75">
        <f t="shared" si="61"/>
        <v>0</v>
      </c>
      <c r="S227" s="75">
        <f t="shared" si="61"/>
        <v>0</v>
      </c>
      <c r="T227" s="75">
        <f t="shared" si="61"/>
        <v>0</v>
      </c>
      <c r="U227" s="75">
        <f t="shared" si="61"/>
        <v>0</v>
      </c>
      <c r="V227" s="75">
        <f t="shared" si="61"/>
        <v>0</v>
      </c>
      <c r="W227" s="75">
        <f t="shared" si="61"/>
        <v>0</v>
      </c>
      <c r="X227" s="75">
        <f t="shared" si="61"/>
        <v>0</v>
      </c>
      <c r="Y227" s="75">
        <f t="shared" si="61"/>
        <v>0</v>
      </c>
      <c r="Z227" s="75">
        <f t="shared" si="61"/>
        <v>0</v>
      </c>
      <c r="AA227" s="75">
        <f t="shared" si="61"/>
        <v>0</v>
      </c>
      <c r="AB227" s="75">
        <f t="shared" si="61"/>
        <v>0</v>
      </c>
      <c r="AC227" s="48">
        <f t="shared" si="58"/>
        <v>0</v>
      </c>
      <c r="AD227" s="48">
        <f t="shared" si="59"/>
        <v>0</v>
      </c>
      <c r="AE227" s="47"/>
    </row>
    <row r="228" spans="1:31" x14ac:dyDescent="0.25">
      <c r="A228" t="str">
        <f t="shared" si="60"/>
        <v>COVID</v>
      </c>
      <c r="B228" s="71">
        <v>44685</v>
      </c>
      <c r="D228" t="str">
        <f>VLOOKUP(C228,Schools!A:B,2,0)</f>
        <v xml:space="preserve"> Please choose a school</v>
      </c>
      <c r="E228" t="str">
        <f>VLOOKUP(C228,Schools!$A:$Z,3,0)</f>
        <v>None</v>
      </c>
      <c r="F228" s="338"/>
      <c r="G228" s="338"/>
      <c r="I228" t="e">
        <f t="shared" si="55"/>
        <v>#N/A</v>
      </c>
      <c r="J228">
        <f>VLOOKUP(C228,Schools!$A:$Z,9,0)</f>
        <v>0</v>
      </c>
      <c r="K228" s="70" t="s">
        <v>406</v>
      </c>
      <c r="L228" s="190"/>
      <c r="M228" s="190"/>
      <c r="N228">
        <f>VLOOKUP(C228,Schools!A:D,4,0)</f>
        <v>0</v>
      </c>
      <c r="O228" t="e">
        <f>VLOOKUP(N228,CCs!$A$2:$F$7,6,FALSE)</f>
        <v>#N/A</v>
      </c>
      <c r="P228">
        <f t="shared" si="54"/>
        <v>516500</v>
      </c>
      <c r="Q228" s="75">
        <f t="shared" si="57"/>
        <v>0</v>
      </c>
      <c r="R228" s="75">
        <f t="shared" si="61"/>
        <v>0</v>
      </c>
      <c r="S228" s="75">
        <f t="shared" si="61"/>
        <v>0</v>
      </c>
      <c r="T228" s="75">
        <f t="shared" si="61"/>
        <v>0</v>
      </c>
      <c r="U228" s="75">
        <f t="shared" si="61"/>
        <v>0</v>
      </c>
      <c r="V228" s="75">
        <f t="shared" si="61"/>
        <v>0</v>
      </c>
      <c r="W228" s="75">
        <f t="shared" si="61"/>
        <v>0</v>
      </c>
      <c r="X228" s="75">
        <f t="shared" si="61"/>
        <v>0</v>
      </c>
      <c r="Y228" s="75">
        <f t="shared" si="61"/>
        <v>0</v>
      </c>
      <c r="Z228" s="75">
        <f t="shared" si="61"/>
        <v>0</v>
      </c>
      <c r="AA228" s="75">
        <f t="shared" si="61"/>
        <v>0</v>
      </c>
      <c r="AB228" s="75">
        <f t="shared" si="61"/>
        <v>0</v>
      </c>
      <c r="AC228" s="48">
        <f t="shared" si="58"/>
        <v>0</v>
      </c>
      <c r="AD228" s="48">
        <f t="shared" si="59"/>
        <v>0</v>
      </c>
      <c r="AE228" s="47"/>
    </row>
    <row r="229" spans="1:31" x14ac:dyDescent="0.25">
      <c r="A229" t="str">
        <f t="shared" si="60"/>
        <v>COVID</v>
      </c>
      <c r="B229" s="71">
        <v>44685</v>
      </c>
      <c r="C229" s="190"/>
      <c r="D229" t="str">
        <f>VLOOKUP(C229,Schools!A:B,2,0)</f>
        <v xml:space="preserve"> Please choose a school</v>
      </c>
      <c r="E229" t="str">
        <f>VLOOKUP(C229,Schools!$A:$Z,3,0)</f>
        <v>None</v>
      </c>
      <c r="F229" s="338"/>
      <c r="G229" s="338"/>
      <c r="I229" t="e">
        <f t="shared" si="55"/>
        <v>#N/A</v>
      </c>
      <c r="J229">
        <f>VLOOKUP(C229,Schools!$A:$Z,9,0)</f>
        <v>0</v>
      </c>
      <c r="K229" s="70" t="s">
        <v>406</v>
      </c>
      <c r="L229" s="190"/>
      <c r="M229" s="190"/>
      <c r="N229">
        <f>VLOOKUP(C229,Schools!A:D,4,0)</f>
        <v>0</v>
      </c>
      <c r="O229" t="e">
        <f>VLOOKUP(N229,CCs!$A$2:$F$7,6,FALSE)</f>
        <v>#N/A</v>
      </c>
      <c r="P229">
        <f t="shared" si="54"/>
        <v>516500</v>
      </c>
      <c r="Q229" s="75">
        <f t="shared" si="57"/>
        <v>0</v>
      </c>
      <c r="R229" s="75">
        <f t="shared" si="61"/>
        <v>0</v>
      </c>
      <c r="S229" s="75">
        <f t="shared" si="61"/>
        <v>0</v>
      </c>
      <c r="T229" s="75">
        <f t="shared" si="61"/>
        <v>0</v>
      </c>
      <c r="U229" s="75">
        <f t="shared" si="61"/>
        <v>0</v>
      </c>
      <c r="V229" s="75">
        <f t="shared" si="61"/>
        <v>0</v>
      </c>
      <c r="W229" s="75">
        <f t="shared" si="61"/>
        <v>0</v>
      </c>
      <c r="X229" s="75">
        <f t="shared" si="61"/>
        <v>0</v>
      </c>
      <c r="Y229" s="75">
        <f t="shared" si="61"/>
        <v>0</v>
      </c>
      <c r="Z229" s="75">
        <f t="shared" si="61"/>
        <v>0</v>
      </c>
      <c r="AA229" s="75">
        <f t="shared" si="61"/>
        <v>0</v>
      </c>
      <c r="AB229" s="75">
        <f t="shared" si="61"/>
        <v>0</v>
      </c>
      <c r="AC229" s="48">
        <f t="shared" si="58"/>
        <v>0</v>
      </c>
      <c r="AD229" s="48">
        <f t="shared" si="59"/>
        <v>0</v>
      </c>
      <c r="AE229" s="47"/>
    </row>
    <row r="230" spans="1:31" x14ac:dyDescent="0.25">
      <c r="A230" t="str">
        <f t="shared" si="60"/>
        <v>COVID</v>
      </c>
      <c r="B230" s="71">
        <v>44685</v>
      </c>
      <c r="D230" t="str">
        <f>VLOOKUP(C230,Schools!A:B,2,0)</f>
        <v xml:space="preserve"> Please choose a school</v>
      </c>
      <c r="E230" t="str">
        <f>VLOOKUP(C230,Schools!$A:$Z,3,0)</f>
        <v>None</v>
      </c>
      <c r="F230" s="338"/>
      <c r="G230" s="338"/>
      <c r="I230" t="e">
        <f t="shared" si="55"/>
        <v>#N/A</v>
      </c>
      <c r="J230">
        <f>VLOOKUP(C230,Schools!$A:$Z,9,0)</f>
        <v>0</v>
      </c>
      <c r="K230" s="70" t="s">
        <v>406</v>
      </c>
      <c r="L230" s="190"/>
      <c r="M230" s="190"/>
      <c r="N230">
        <f>VLOOKUP(C230,Schools!A:D,4,0)</f>
        <v>0</v>
      </c>
      <c r="O230" t="e">
        <f>VLOOKUP(N230,CCs!$A$2:$F$7,6,FALSE)</f>
        <v>#N/A</v>
      </c>
      <c r="P230">
        <f t="shared" si="54"/>
        <v>516500</v>
      </c>
      <c r="Q230" s="75">
        <f t="shared" si="57"/>
        <v>0</v>
      </c>
      <c r="R230" s="75">
        <f t="shared" si="61"/>
        <v>0</v>
      </c>
      <c r="S230" s="75">
        <f t="shared" si="61"/>
        <v>0</v>
      </c>
      <c r="T230" s="75">
        <f t="shared" si="61"/>
        <v>0</v>
      </c>
      <c r="U230" s="75">
        <f t="shared" si="61"/>
        <v>0</v>
      </c>
      <c r="V230" s="75">
        <f t="shared" si="61"/>
        <v>0</v>
      </c>
      <c r="W230" s="75">
        <f t="shared" si="61"/>
        <v>0</v>
      </c>
      <c r="X230" s="75">
        <f t="shared" si="61"/>
        <v>0</v>
      </c>
      <c r="Y230" s="75">
        <f t="shared" si="61"/>
        <v>0</v>
      </c>
      <c r="Z230" s="75">
        <f t="shared" si="61"/>
        <v>0</v>
      </c>
      <c r="AA230" s="75">
        <f t="shared" si="61"/>
        <v>0</v>
      </c>
      <c r="AB230" s="75">
        <f t="shared" si="61"/>
        <v>0</v>
      </c>
      <c r="AC230" s="48">
        <f t="shared" si="58"/>
        <v>0</v>
      </c>
      <c r="AD230" s="48">
        <f t="shared" si="59"/>
        <v>0</v>
      </c>
      <c r="AE230" s="47"/>
    </row>
    <row r="231" spans="1:31" x14ac:dyDescent="0.25">
      <c r="A231" t="str">
        <f t="shared" si="60"/>
        <v>COVID</v>
      </c>
      <c r="B231" s="71">
        <v>44685</v>
      </c>
      <c r="D231" t="str">
        <f>VLOOKUP(C231,Schools!A:B,2,0)</f>
        <v xml:space="preserve"> Please choose a school</v>
      </c>
      <c r="E231" t="str">
        <f>VLOOKUP(C231,Schools!$A:$Z,3,0)</f>
        <v>None</v>
      </c>
      <c r="F231" s="338"/>
      <c r="G231" s="338"/>
      <c r="I231" t="e">
        <f t="shared" si="55"/>
        <v>#N/A</v>
      </c>
      <c r="J231">
        <f>VLOOKUP(C231,Schools!$A:$Z,9,0)</f>
        <v>0</v>
      </c>
      <c r="K231" s="70" t="s">
        <v>406</v>
      </c>
      <c r="L231" s="190"/>
      <c r="M231" s="190"/>
      <c r="N231">
        <f>VLOOKUP(C231,Schools!A:D,4,0)</f>
        <v>0</v>
      </c>
      <c r="O231" t="e">
        <f>VLOOKUP(N231,CCs!$A$2:$F$7,6,FALSE)</f>
        <v>#N/A</v>
      </c>
      <c r="P231">
        <f t="shared" si="54"/>
        <v>516500</v>
      </c>
      <c r="Q231" s="75">
        <f t="shared" si="57"/>
        <v>0</v>
      </c>
      <c r="R231" s="75">
        <f t="shared" si="61"/>
        <v>0</v>
      </c>
      <c r="S231" s="75">
        <f t="shared" si="61"/>
        <v>0</v>
      </c>
      <c r="T231" s="75">
        <f t="shared" si="61"/>
        <v>0</v>
      </c>
      <c r="U231" s="75">
        <f t="shared" si="61"/>
        <v>0</v>
      </c>
      <c r="V231" s="75">
        <f t="shared" si="61"/>
        <v>0</v>
      </c>
      <c r="W231" s="75">
        <f t="shared" si="61"/>
        <v>0</v>
      </c>
      <c r="X231" s="75">
        <f t="shared" si="61"/>
        <v>0</v>
      </c>
      <c r="Y231" s="75">
        <f t="shared" si="61"/>
        <v>0</v>
      </c>
      <c r="Z231" s="75">
        <f t="shared" si="61"/>
        <v>0</v>
      </c>
      <c r="AA231" s="75">
        <f t="shared" si="61"/>
        <v>0</v>
      </c>
      <c r="AB231" s="75">
        <f t="shared" si="61"/>
        <v>0</v>
      </c>
      <c r="AC231" s="48">
        <f t="shared" si="58"/>
        <v>0</v>
      </c>
      <c r="AD231" s="48">
        <f t="shared" si="59"/>
        <v>0</v>
      </c>
      <c r="AE231" s="47"/>
    </row>
    <row r="232" spans="1:31" x14ac:dyDescent="0.25">
      <c r="A232" t="str">
        <f t="shared" si="60"/>
        <v>COVID</v>
      </c>
      <c r="B232" s="71">
        <v>44685</v>
      </c>
      <c r="C232" s="190"/>
      <c r="D232" t="str">
        <f>VLOOKUP(C232,Schools!A:B,2,0)</f>
        <v xml:space="preserve"> Please choose a school</v>
      </c>
      <c r="E232" t="str">
        <f>VLOOKUP(C232,Schools!$A:$Z,3,0)</f>
        <v>None</v>
      </c>
      <c r="F232" s="338"/>
      <c r="G232" s="338"/>
      <c r="I232" t="e">
        <f t="shared" si="55"/>
        <v>#N/A</v>
      </c>
      <c r="J232">
        <f>VLOOKUP(C232,Schools!$A:$Z,9,0)</f>
        <v>0</v>
      </c>
      <c r="K232" s="70" t="s">
        <v>406</v>
      </c>
      <c r="L232" s="190"/>
      <c r="M232" s="190"/>
      <c r="N232">
        <f>VLOOKUP(C232,Schools!A:D,4,0)</f>
        <v>0</v>
      </c>
      <c r="O232" t="e">
        <f>VLOOKUP(N232,CCs!$A$2:$F$7,6,FALSE)</f>
        <v>#N/A</v>
      </c>
      <c r="P232">
        <f t="shared" si="54"/>
        <v>516500</v>
      </c>
      <c r="Q232" s="75">
        <f t="shared" si="57"/>
        <v>0</v>
      </c>
      <c r="R232" s="75">
        <f t="shared" si="61"/>
        <v>0</v>
      </c>
      <c r="S232" s="75">
        <f t="shared" si="61"/>
        <v>0</v>
      </c>
      <c r="T232" s="75">
        <f t="shared" si="61"/>
        <v>0</v>
      </c>
      <c r="U232" s="75">
        <f t="shared" si="61"/>
        <v>0</v>
      </c>
      <c r="V232" s="75">
        <f t="shared" si="61"/>
        <v>0</v>
      </c>
      <c r="W232" s="75">
        <f t="shared" si="61"/>
        <v>0</v>
      </c>
      <c r="X232" s="75">
        <f t="shared" si="61"/>
        <v>0</v>
      </c>
      <c r="Y232" s="75">
        <f t="shared" si="61"/>
        <v>0</v>
      </c>
      <c r="Z232" s="75">
        <f t="shared" si="61"/>
        <v>0</v>
      </c>
      <c r="AA232" s="75">
        <f t="shared" si="61"/>
        <v>0</v>
      </c>
      <c r="AB232" s="75">
        <f t="shared" si="61"/>
        <v>0</v>
      </c>
      <c r="AC232" s="48">
        <f t="shared" si="58"/>
        <v>0</v>
      </c>
      <c r="AD232" s="48">
        <f t="shared" si="59"/>
        <v>0</v>
      </c>
      <c r="AE232" s="47"/>
    </row>
    <row r="233" spans="1:31" x14ac:dyDescent="0.25">
      <c r="A233" t="str">
        <f t="shared" si="60"/>
        <v>COVID</v>
      </c>
      <c r="B233" s="71">
        <v>44685</v>
      </c>
      <c r="D233" t="str">
        <f>VLOOKUP(C233,Schools!A:B,2,0)</f>
        <v xml:space="preserve"> Please choose a school</v>
      </c>
      <c r="E233" t="str">
        <f>VLOOKUP(C233,Schools!$A:$Z,3,0)</f>
        <v>None</v>
      </c>
      <c r="F233" s="338"/>
      <c r="G233" s="338"/>
      <c r="I233" t="e">
        <f t="shared" si="55"/>
        <v>#N/A</v>
      </c>
      <c r="J233">
        <f>VLOOKUP(C233,Schools!$A:$Z,9,0)</f>
        <v>0</v>
      </c>
      <c r="K233" s="70" t="s">
        <v>406</v>
      </c>
      <c r="L233" s="190"/>
      <c r="M233" s="190"/>
      <c r="N233">
        <f>VLOOKUP(C233,Schools!A:D,4,0)</f>
        <v>0</v>
      </c>
      <c r="O233" t="e">
        <f>VLOOKUP(N233,CCs!$A$2:$F$7,6,FALSE)</f>
        <v>#N/A</v>
      </c>
      <c r="P233">
        <f t="shared" si="54"/>
        <v>516500</v>
      </c>
      <c r="Q233" s="75">
        <f t="shared" si="57"/>
        <v>0</v>
      </c>
      <c r="R233" s="75">
        <f t="shared" si="61"/>
        <v>0</v>
      </c>
      <c r="S233" s="75">
        <f t="shared" si="61"/>
        <v>0</v>
      </c>
      <c r="T233" s="75">
        <f t="shared" si="61"/>
        <v>0</v>
      </c>
      <c r="U233" s="75">
        <f t="shared" si="61"/>
        <v>0</v>
      </c>
      <c r="V233" s="75">
        <f t="shared" si="61"/>
        <v>0</v>
      </c>
      <c r="W233" s="75">
        <f t="shared" si="61"/>
        <v>0</v>
      </c>
      <c r="X233" s="75">
        <f t="shared" si="61"/>
        <v>0</v>
      </c>
      <c r="Y233" s="75">
        <f t="shared" si="61"/>
        <v>0</v>
      </c>
      <c r="Z233" s="75">
        <f t="shared" si="61"/>
        <v>0</v>
      </c>
      <c r="AA233" s="75">
        <f t="shared" si="61"/>
        <v>0</v>
      </c>
      <c r="AB233" s="75">
        <f t="shared" si="61"/>
        <v>0</v>
      </c>
      <c r="AC233" s="48">
        <f t="shared" si="58"/>
        <v>0</v>
      </c>
      <c r="AD233" s="48">
        <f t="shared" si="59"/>
        <v>0</v>
      </c>
      <c r="AE233" s="47"/>
    </row>
    <row r="234" spans="1:31" x14ac:dyDescent="0.25">
      <c r="A234" t="str">
        <f t="shared" si="60"/>
        <v>COVID</v>
      </c>
      <c r="B234" s="71">
        <v>44685</v>
      </c>
      <c r="D234" t="str">
        <f>VLOOKUP(C234,Schools!A:B,2,0)</f>
        <v xml:space="preserve"> Please choose a school</v>
      </c>
      <c r="E234" t="str">
        <f>VLOOKUP(C234,Schools!$A:$Z,3,0)</f>
        <v>None</v>
      </c>
      <c r="F234" s="339"/>
      <c r="G234" s="75"/>
      <c r="H234" s="340"/>
      <c r="I234" t="e">
        <f t="shared" si="55"/>
        <v>#N/A</v>
      </c>
      <c r="J234">
        <f>VLOOKUP(C234,Schools!$A:$Z,9,0)</f>
        <v>0</v>
      </c>
      <c r="K234" s="70" t="s">
        <v>406</v>
      </c>
      <c r="L234" s="190"/>
      <c r="M234" s="190"/>
      <c r="N234">
        <f>VLOOKUP(C234,Schools!A:D,4,0)</f>
        <v>0</v>
      </c>
      <c r="O234" t="e">
        <f>VLOOKUP(N234,CCs!$A$2:$F$7,6,FALSE)</f>
        <v>#N/A</v>
      </c>
      <c r="P234">
        <f t="shared" si="54"/>
        <v>516500</v>
      </c>
      <c r="Q234" s="75">
        <f t="shared" si="57"/>
        <v>0</v>
      </c>
      <c r="R234" s="75">
        <f t="shared" si="61"/>
        <v>0</v>
      </c>
      <c r="S234" s="75">
        <f t="shared" si="61"/>
        <v>0</v>
      </c>
      <c r="T234" s="75">
        <f t="shared" si="61"/>
        <v>0</v>
      </c>
      <c r="U234" s="75">
        <f t="shared" si="61"/>
        <v>0</v>
      </c>
      <c r="V234" s="75">
        <f t="shared" si="61"/>
        <v>0</v>
      </c>
      <c r="W234" s="75">
        <f t="shared" si="61"/>
        <v>0</v>
      </c>
      <c r="X234" s="75">
        <f t="shared" si="61"/>
        <v>0</v>
      </c>
      <c r="Y234" s="75">
        <f t="shared" si="61"/>
        <v>0</v>
      </c>
      <c r="Z234" s="75">
        <f t="shared" si="61"/>
        <v>0</v>
      </c>
      <c r="AA234" s="75">
        <f t="shared" si="61"/>
        <v>0</v>
      </c>
      <c r="AB234" s="75">
        <f t="shared" si="61"/>
        <v>0</v>
      </c>
      <c r="AC234" s="48">
        <f t="shared" ref="AC234:AC297" si="62">SUM(Q234:AB234)</f>
        <v>0</v>
      </c>
      <c r="AD234" s="48">
        <f t="shared" ref="AD234:AD297" si="63">AC234-F234</f>
        <v>0</v>
      </c>
      <c r="AE234" s="47"/>
    </row>
    <row r="235" spans="1:31" x14ac:dyDescent="0.25">
      <c r="A235" t="str">
        <f t="shared" si="60"/>
        <v>COVID</v>
      </c>
      <c r="B235" s="71">
        <v>44685</v>
      </c>
      <c r="D235" t="str">
        <f>VLOOKUP(C235,Schools!A:B,2,0)</f>
        <v xml:space="preserve"> Please choose a school</v>
      </c>
      <c r="E235" t="str">
        <f>VLOOKUP(C235,Schools!$A:$Z,3,0)</f>
        <v>None</v>
      </c>
      <c r="F235" s="339"/>
      <c r="G235" s="75"/>
      <c r="H235" s="340"/>
      <c r="I235" t="e">
        <f t="shared" si="55"/>
        <v>#N/A</v>
      </c>
      <c r="J235">
        <f>VLOOKUP(C235,Schools!$A:$Z,9,0)</f>
        <v>0</v>
      </c>
      <c r="K235" s="70" t="s">
        <v>406</v>
      </c>
      <c r="L235" s="190"/>
      <c r="M235" s="190"/>
      <c r="N235">
        <f>VLOOKUP(C235,Schools!A:D,4,0)</f>
        <v>0</v>
      </c>
      <c r="O235" t="e">
        <f>VLOOKUP(N235,CCs!$A$2:$F$7,6,FALSE)</f>
        <v>#N/A</v>
      </c>
      <c r="P235">
        <f t="shared" si="54"/>
        <v>516500</v>
      </c>
      <c r="Q235" s="75">
        <f t="shared" si="57"/>
        <v>0</v>
      </c>
      <c r="R235" s="75">
        <f t="shared" si="61"/>
        <v>0</v>
      </c>
      <c r="S235" s="75">
        <f t="shared" si="61"/>
        <v>0</v>
      </c>
      <c r="T235" s="75">
        <f t="shared" si="61"/>
        <v>0</v>
      </c>
      <c r="U235" s="75">
        <f t="shared" si="61"/>
        <v>0</v>
      </c>
      <c r="V235" s="75">
        <f t="shared" si="61"/>
        <v>0</v>
      </c>
      <c r="W235" s="75">
        <f t="shared" si="61"/>
        <v>0</v>
      </c>
      <c r="X235" s="75">
        <f t="shared" si="61"/>
        <v>0</v>
      </c>
      <c r="Y235" s="75">
        <f t="shared" si="61"/>
        <v>0</v>
      </c>
      <c r="Z235" s="75">
        <f t="shared" si="61"/>
        <v>0</v>
      </c>
      <c r="AA235" s="75">
        <f t="shared" si="61"/>
        <v>0</v>
      </c>
      <c r="AB235" s="75">
        <f t="shared" si="61"/>
        <v>0</v>
      </c>
      <c r="AC235" s="48">
        <f t="shared" si="62"/>
        <v>0</v>
      </c>
      <c r="AD235" s="48">
        <f t="shared" si="63"/>
        <v>0</v>
      </c>
      <c r="AE235" s="47"/>
    </row>
    <row r="236" spans="1:31" x14ac:dyDescent="0.25">
      <c r="A236" t="str">
        <f t="shared" si="60"/>
        <v>COVID</v>
      </c>
      <c r="B236" s="71">
        <v>44685</v>
      </c>
      <c r="C236" s="190"/>
      <c r="D236" t="str">
        <f>VLOOKUP(C236,Schools!A:B,2,0)</f>
        <v xml:space="preserve"> Please choose a school</v>
      </c>
      <c r="E236" t="str">
        <f>VLOOKUP(C236,Schools!$A:$Z,3,0)</f>
        <v>None</v>
      </c>
      <c r="F236" s="339"/>
      <c r="G236" s="75"/>
      <c r="H236" s="340"/>
      <c r="I236" t="e">
        <f t="shared" si="55"/>
        <v>#N/A</v>
      </c>
      <c r="J236">
        <f>VLOOKUP(C236,Schools!$A:$Z,9,0)</f>
        <v>0</v>
      </c>
      <c r="K236" s="70" t="s">
        <v>406</v>
      </c>
      <c r="L236" s="190"/>
      <c r="M236" s="190"/>
      <c r="N236">
        <f>VLOOKUP(C236,Schools!A:D,4,0)</f>
        <v>0</v>
      </c>
      <c r="O236" t="e">
        <f>VLOOKUP(N236,CCs!$A$2:$F$7,6,FALSE)</f>
        <v>#N/A</v>
      </c>
      <c r="P236">
        <f t="shared" si="54"/>
        <v>516500</v>
      </c>
      <c r="Q236" s="75">
        <f t="shared" si="57"/>
        <v>0</v>
      </c>
      <c r="R236" s="75">
        <f t="shared" si="61"/>
        <v>0</v>
      </c>
      <c r="S236" s="75">
        <f t="shared" si="61"/>
        <v>0</v>
      </c>
      <c r="T236" s="75">
        <f t="shared" si="61"/>
        <v>0</v>
      </c>
      <c r="U236" s="75">
        <f t="shared" si="61"/>
        <v>0</v>
      </c>
      <c r="V236" s="75">
        <f t="shared" si="61"/>
        <v>0</v>
      </c>
      <c r="W236" s="75">
        <f t="shared" si="61"/>
        <v>0</v>
      </c>
      <c r="X236" s="75">
        <f t="shared" si="61"/>
        <v>0</v>
      </c>
      <c r="Y236" s="75">
        <f t="shared" si="61"/>
        <v>0</v>
      </c>
      <c r="Z236" s="75">
        <f t="shared" si="61"/>
        <v>0</v>
      </c>
      <c r="AA236" s="75">
        <f t="shared" si="61"/>
        <v>0</v>
      </c>
      <c r="AB236" s="75">
        <f t="shared" si="61"/>
        <v>0</v>
      </c>
      <c r="AC236" s="48">
        <f t="shared" si="62"/>
        <v>0</v>
      </c>
      <c r="AD236" s="48">
        <f t="shared" si="63"/>
        <v>0</v>
      </c>
      <c r="AE236" s="47"/>
    </row>
    <row r="237" spans="1:31" x14ac:dyDescent="0.25">
      <c r="A237" t="str">
        <f t="shared" si="60"/>
        <v>COVID</v>
      </c>
      <c r="B237" s="71">
        <v>44685</v>
      </c>
      <c r="D237" t="str">
        <f>VLOOKUP(C237,Schools!A:B,2,0)</f>
        <v xml:space="preserve"> Please choose a school</v>
      </c>
      <c r="E237" t="str">
        <f>VLOOKUP(C237,Schools!$A:$Z,3,0)</f>
        <v>None</v>
      </c>
      <c r="F237" s="339"/>
      <c r="G237" s="75"/>
      <c r="H237" s="340"/>
      <c r="I237" t="e">
        <f t="shared" si="55"/>
        <v>#N/A</v>
      </c>
      <c r="J237">
        <f>VLOOKUP(C237,Schools!$A:$Z,9,0)</f>
        <v>0</v>
      </c>
      <c r="K237" s="70" t="s">
        <v>406</v>
      </c>
      <c r="L237" s="190"/>
      <c r="M237" s="190"/>
      <c r="N237">
        <f>VLOOKUP(C237,Schools!A:D,4,0)</f>
        <v>0</v>
      </c>
      <c r="O237" t="e">
        <f>VLOOKUP(N237,CCs!$A$2:$F$7,6,FALSE)</f>
        <v>#N/A</v>
      </c>
      <c r="P237">
        <f t="shared" si="54"/>
        <v>516500</v>
      </c>
      <c r="Q237" s="75">
        <f t="shared" si="57"/>
        <v>0</v>
      </c>
      <c r="R237" s="75">
        <f t="shared" si="61"/>
        <v>0</v>
      </c>
      <c r="S237" s="75">
        <f t="shared" si="61"/>
        <v>0</v>
      </c>
      <c r="T237" s="75">
        <f t="shared" si="61"/>
        <v>0</v>
      </c>
      <c r="U237" s="75">
        <f t="shared" si="61"/>
        <v>0</v>
      </c>
      <c r="V237" s="75">
        <f t="shared" si="61"/>
        <v>0</v>
      </c>
      <c r="W237" s="75">
        <f t="shared" si="61"/>
        <v>0</v>
      </c>
      <c r="X237" s="75">
        <f t="shared" si="61"/>
        <v>0</v>
      </c>
      <c r="Y237" s="75">
        <f t="shared" si="61"/>
        <v>0</v>
      </c>
      <c r="Z237" s="75">
        <f t="shared" si="61"/>
        <v>0</v>
      </c>
      <c r="AA237" s="75">
        <f t="shared" si="61"/>
        <v>0</v>
      </c>
      <c r="AB237" s="75">
        <f t="shared" si="61"/>
        <v>0</v>
      </c>
      <c r="AC237" s="48">
        <f t="shared" si="62"/>
        <v>0</v>
      </c>
      <c r="AD237" s="48">
        <f t="shared" si="63"/>
        <v>0</v>
      </c>
      <c r="AE237" s="47"/>
    </row>
    <row r="238" spans="1:31" x14ac:dyDescent="0.25">
      <c r="A238" t="str">
        <f t="shared" si="60"/>
        <v>COVID</v>
      </c>
      <c r="B238" s="71">
        <v>44685</v>
      </c>
      <c r="D238" t="str">
        <f>VLOOKUP(C238,Schools!A:B,2,0)</f>
        <v xml:space="preserve"> Please choose a school</v>
      </c>
      <c r="E238" t="str">
        <f>VLOOKUP(C238,Schools!$A:$Z,3,0)</f>
        <v>None</v>
      </c>
      <c r="F238" s="339"/>
      <c r="G238" s="75"/>
      <c r="H238" s="340"/>
      <c r="I238" t="e">
        <f t="shared" si="55"/>
        <v>#N/A</v>
      </c>
      <c r="J238">
        <f>VLOOKUP(C238,Schools!$A:$Z,9,0)</f>
        <v>0</v>
      </c>
      <c r="K238" s="70" t="s">
        <v>406</v>
      </c>
      <c r="L238" s="190"/>
      <c r="M238" s="190"/>
      <c r="N238">
        <f>VLOOKUP(C238,Schools!A:D,4,0)</f>
        <v>0</v>
      </c>
      <c r="O238" t="e">
        <f>VLOOKUP(N238,CCs!$A$2:$F$7,6,FALSE)</f>
        <v>#N/A</v>
      </c>
      <c r="P238">
        <f t="shared" si="54"/>
        <v>516500</v>
      </c>
      <c r="Q238" s="75">
        <f t="shared" si="57"/>
        <v>0</v>
      </c>
      <c r="R238" s="75">
        <f t="shared" si="61"/>
        <v>0</v>
      </c>
      <c r="S238" s="75">
        <f t="shared" si="61"/>
        <v>0</v>
      </c>
      <c r="T238" s="75">
        <f t="shared" si="61"/>
        <v>0</v>
      </c>
      <c r="U238" s="75">
        <f t="shared" si="61"/>
        <v>0</v>
      </c>
      <c r="V238" s="75">
        <f t="shared" si="61"/>
        <v>0</v>
      </c>
      <c r="W238" s="75">
        <f t="shared" si="61"/>
        <v>0</v>
      </c>
      <c r="X238" s="75">
        <f t="shared" si="61"/>
        <v>0</v>
      </c>
      <c r="Y238" s="75">
        <f t="shared" si="61"/>
        <v>0</v>
      </c>
      <c r="Z238" s="75">
        <f t="shared" si="61"/>
        <v>0</v>
      </c>
      <c r="AA238" s="75">
        <f t="shared" si="61"/>
        <v>0</v>
      </c>
      <c r="AB238" s="75">
        <f t="shared" si="61"/>
        <v>0</v>
      </c>
      <c r="AC238" s="48">
        <f t="shared" si="62"/>
        <v>0</v>
      </c>
      <c r="AD238" s="48">
        <f t="shared" si="63"/>
        <v>0</v>
      </c>
      <c r="AE238" s="47"/>
    </row>
    <row r="239" spans="1:31" x14ac:dyDescent="0.25">
      <c r="A239" t="str">
        <f t="shared" si="60"/>
        <v>COVID</v>
      </c>
      <c r="B239" s="71">
        <v>44685</v>
      </c>
      <c r="C239" s="190"/>
      <c r="D239" t="str">
        <f>VLOOKUP(C239,Schools!A:B,2,0)</f>
        <v xml:space="preserve"> Please choose a school</v>
      </c>
      <c r="E239" t="str">
        <f>VLOOKUP(C239,Schools!$A:$Z,3,0)</f>
        <v>None</v>
      </c>
      <c r="F239" s="339"/>
      <c r="G239" s="75"/>
      <c r="H239" s="340"/>
      <c r="I239" t="e">
        <f t="shared" si="55"/>
        <v>#N/A</v>
      </c>
      <c r="J239">
        <f>VLOOKUP(C239,Schools!$A:$Z,9,0)</f>
        <v>0</v>
      </c>
      <c r="K239" s="70" t="s">
        <v>406</v>
      </c>
      <c r="L239" s="190"/>
      <c r="M239" s="190"/>
      <c r="N239">
        <f>VLOOKUP(C239,Schools!A:D,4,0)</f>
        <v>0</v>
      </c>
      <c r="O239" t="e">
        <f>VLOOKUP(N239,CCs!$A$2:$F$7,6,FALSE)</f>
        <v>#N/A</v>
      </c>
      <c r="P239">
        <f t="shared" si="54"/>
        <v>516500</v>
      </c>
      <c r="Q239" s="75">
        <f t="shared" si="57"/>
        <v>0</v>
      </c>
      <c r="R239" s="75">
        <f t="shared" si="61"/>
        <v>0</v>
      </c>
      <c r="S239" s="75">
        <f t="shared" si="61"/>
        <v>0</v>
      </c>
      <c r="T239" s="75">
        <f t="shared" si="61"/>
        <v>0</v>
      </c>
      <c r="U239" s="75">
        <f t="shared" si="61"/>
        <v>0</v>
      </c>
      <c r="V239" s="75">
        <f t="shared" si="61"/>
        <v>0</v>
      </c>
      <c r="W239" s="75">
        <f t="shared" ref="R239:AB262" si="64">IFERROR(SUMPRODUCT(--(MONTH($B239)=MONTH(W$17)),$F239),0)</f>
        <v>0</v>
      </c>
      <c r="X239" s="75">
        <f t="shared" si="64"/>
        <v>0</v>
      </c>
      <c r="Y239" s="75">
        <f t="shared" si="64"/>
        <v>0</v>
      </c>
      <c r="Z239" s="75">
        <f t="shared" si="64"/>
        <v>0</v>
      </c>
      <c r="AA239" s="75">
        <f t="shared" si="64"/>
        <v>0</v>
      </c>
      <c r="AB239" s="75">
        <f t="shared" si="64"/>
        <v>0</v>
      </c>
      <c r="AC239" s="48">
        <f t="shared" si="62"/>
        <v>0</v>
      </c>
      <c r="AD239" s="48">
        <f t="shared" si="63"/>
        <v>0</v>
      </c>
      <c r="AE239" s="47"/>
    </row>
    <row r="240" spans="1:31" x14ac:dyDescent="0.25">
      <c r="A240" t="str">
        <f t="shared" si="60"/>
        <v>COVID</v>
      </c>
      <c r="B240" s="71">
        <v>44685</v>
      </c>
      <c r="D240" t="str">
        <f>VLOOKUP(C240,Schools!A:B,2,0)</f>
        <v xml:space="preserve"> Please choose a school</v>
      </c>
      <c r="E240" t="str">
        <f>VLOOKUP(C240,Schools!$A:$Z,3,0)</f>
        <v>None</v>
      </c>
      <c r="F240" s="339"/>
      <c r="G240" s="75"/>
      <c r="H240" s="340"/>
      <c r="I240" t="e">
        <f t="shared" si="55"/>
        <v>#N/A</v>
      </c>
      <c r="J240">
        <f>VLOOKUP(C240,Schools!$A:$Z,9,0)</f>
        <v>0</v>
      </c>
      <c r="K240" s="70" t="s">
        <v>406</v>
      </c>
      <c r="L240" s="190"/>
      <c r="M240" s="190"/>
      <c r="N240">
        <f>VLOOKUP(C240,Schools!A:D,4,0)</f>
        <v>0</v>
      </c>
      <c r="O240" t="e">
        <f>VLOOKUP(N240,CCs!$A$2:$F$7,6,FALSE)</f>
        <v>#N/A</v>
      </c>
      <c r="P240">
        <f t="shared" si="54"/>
        <v>516500</v>
      </c>
      <c r="Q240" s="75">
        <f t="shared" si="57"/>
        <v>0</v>
      </c>
      <c r="R240" s="75">
        <f t="shared" si="64"/>
        <v>0</v>
      </c>
      <c r="S240" s="75">
        <f t="shared" si="64"/>
        <v>0</v>
      </c>
      <c r="T240" s="75">
        <f t="shared" si="64"/>
        <v>0</v>
      </c>
      <c r="U240" s="75">
        <f t="shared" si="64"/>
        <v>0</v>
      </c>
      <c r="V240" s="75">
        <f t="shared" si="64"/>
        <v>0</v>
      </c>
      <c r="W240" s="75">
        <f t="shared" si="64"/>
        <v>0</v>
      </c>
      <c r="X240" s="75">
        <f t="shared" si="64"/>
        <v>0</v>
      </c>
      <c r="Y240" s="75">
        <f t="shared" si="64"/>
        <v>0</v>
      </c>
      <c r="Z240" s="75">
        <f t="shared" si="64"/>
        <v>0</v>
      </c>
      <c r="AA240" s="75">
        <f t="shared" si="64"/>
        <v>0</v>
      </c>
      <c r="AB240" s="75">
        <f t="shared" si="64"/>
        <v>0</v>
      </c>
      <c r="AC240" s="48">
        <f t="shared" si="62"/>
        <v>0</v>
      </c>
      <c r="AD240" s="48">
        <f t="shared" si="63"/>
        <v>0</v>
      </c>
      <c r="AE240" s="47"/>
    </row>
    <row r="241" spans="1:31" x14ac:dyDescent="0.25">
      <c r="A241" t="str">
        <f t="shared" si="60"/>
        <v>COVID</v>
      </c>
      <c r="B241" s="71">
        <v>44685</v>
      </c>
      <c r="D241" t="str">
        <f>VLOOKUP(C241,Schools!A:B,2,0)</f>
        <v xml:space="preserve"> Please choose a school</v>
      </c>
      <c r="E241" t="str">
        <f>VLOOKUP(C241,Schools!$A:$Z,3,0)</f>
        <v>None</v>
      </c>
      <c r="F241" s="339"/>
      <c r="G241" s="75"/>
      <c r="H241" s="340"/>
      <c r="I241" t="e">
        <f t="shared" si="55"/>
        <v>#N/A</v>
      </c>
      <c r="J241">
        <f>VLOOKUP(C241,Schools!$A:$Z,9,0)</f>
        <v>0</v>
      </c>
      <c r="K241" s="70" t="s">
        <v>406</v>
      </c>
      <c r="L241" s="190"/>
      <c r="M241" s="190"/>
      <c r="N241">
        <f>VLOOKUP(C241,Schools!A:D,4,0)</f>
        <v>0</v>
      </c>
      <c r="O241" t="e">
        <f>VLOOKUP(N241,CCs!$A$2:$F$7,6,FALSE)</f>
        <v>#N/A</v>
      </c>
      <c r="P241">
        <f t="shared" si="54"/>
        <v>516500</v>
      </c>
      <c r="Q241" s="75">
        <f t="shared" si="57"/>
        <v>0</v>
      </c>
      <c r="R241" s="75">
        <f t="shared" si="64"/>
        <v>0</v>
      </c>
      <c r="S241" s="75">
        <f t="shared" si="64"/>
        <v>0</v>
      </c>
      <c r="T241" s="75">
        <f t="shared" si="64"/>
        <v>0</v>
      </c>
      <c r="U241" s="75">
        <f t="shared" si="64"/>
        <v>0</v>
      </c>
      <c r="V241" s="75">
        <f t="shared" si="64"/>
        <v>0</v>
      </c>
      <c r="W241" s="75">
        <f t="shared" si="64"/>
        <v>0</v>
      </c>
      <c r="X241" s="75">
        <f t="shared" si="64"/>
        <v>0</v>
      </c>
      <c r="Y241" s="75">
        <f t="shared" si="64"/>
        <v>0</v>
      </c>
      <c r="Z241" s="75">
        <f t="shared" si="64"/>
        <v>0</v>
      </c>
      <c r="AA241" s="75">
        <f t="shared" si="64"/>
        <v>0</v>
      </c>
      <c r="AB241" s="75">
        <f t="shared" si="64"/>
        <v>0</v>
      </c>
      <c r="AC241" s="48">
        <f t="shared" si="62"/>
        <v>0</v>
      </c>
      <c r="AD241" s="48">
        <f t="shared" si="63"/>
        <v>0</v>
      </c>
      <c r="AE241" s="47"/>
    </row>
    <row r="242" spans="1:31" x14ac:dyDescent="0.25">
      <c r="A242" t="str">
        <f t="shared" si="60"/>
        <v>COVID</v>
      </c>
      <c r="B242" s="71">
        <v>44685</v>
      </c>
      <c r="C242" s="190"/>
      <c r="D242" t="str">
        <f>VLOOKUP(C242,Schools!A:B,2,0)</f>
        <v xml:space="preserve"> Please choose a school</v>
      </c>
      <c r="E242" t="str">
        <f>VLOOKUP(C242,Schools!$A:$Z,3,0)</f>
        <v>None</v>
      </c>
      <c r="F242" s="339"/>
      <c r="G242" s="75"/>
      <c r="H242" s="340"/>
      <c r="I242" t="e">
        <f t="shared" si="55"/>
        <v>#N/A</v>
      </c>
      <c r="J242">
        <f>VLOOKUP(C242,Schools!$A:$Z,9,0)</f>
        <v>0</v>
      </c>
      <c r="K242" s="70" t="s">
        <v>406</v>
      </c>
      <c r="L242" s="190"/>
      <c r="M242" s="190"/>
      <c r="N242">
        <f>VLOOKUP(C242,Schools!A:D,4,0)</f>
        <v>0</v>
      </c>
      <c r="O242" t="e">
        <f>VLOOKUP(N242,CCs!$A$2:$F$7,6,FALSE)</f>
        <v>#N/A</v>
      </c>
      <c r="P242">
        <f t="shared" si="54"/>
        <v>516500</v>
      </c>
      <c r="Q242" s="75">
        <f t="shared" si="57"/>
        <v>0</v>
      </c>
      <c r="R242" s="75">
        <f t="shared" si="64"/>
        <v>0</v>
      </c>
      <c r="S242" s="75">
        <f t="shared" si="64"/>
        <v>0</v>
      </c>
      <c r="T242" s="75">
        <f t="shared" si="64"/>
        <v>0</v>
      </c>
      <c r="U242" s="75">
        <f t="shared" si="64"/>
        <v>0</v>
      </c>
      <c r="V242" s="75">
        <f t="shared" si="64"/>
        <v>0</v>
      </c>
      <c r="W242" s="75">
        <f t="shared" si="64"/>
        <v>0</v>
      </c>
      <c r="X242" s="75">
        <f t="shared" si="64"/>
        <v>0</v>
      </c>
      <c r="Y242" s="75">
        <f t="shared" si="64"/>
        <v>0</v>
      </c>
      <c r="Z242" s="75">
        <f t="shared" si="64"/>
        <v>0</v>
      </c>
      <c r="AA242" s="75">
        <f t="shared" si="64"/>
        <v>0</v>
      </c>
      <c r="AB242" s="75">
        <f t="shared" si="64"/>
        <v>0</v>
      </c>
      <c r="AC242" s="48">
        <f t="shared" si="62"/>
        <v>0</v>
      </c>
      <c r="AD242" s="48">
        <f t="shared" si="63"/>
        <v>0</v>
      </c>
      <c r="AE242" s="47"/>
    </row>
    <row r="243" spans="1:31" x14ac:dyDescent="0.25">
      <c r="A243" t="str">
        <f t="shared" si="60"/>
        <v>COVID</v>
      </c>
      <c r="B243" s="71">
        <v>44685</v>
      </c>
      <c r="D243" t="str">
        <f>VLOOKUP(C243,Schools!A:B,2,0)</f>
        <v xml:space="preserve"> Please choose a school</v>
      </c>
      <c r="E243" t="str">
        <f>VLOOKUP(C243,Schools!$A:$Z,3,0)</f>
        <v>None</v>
      </c>
      <c r="F243" s="339"/>
      <c r="G243" s="75"/>
      <c r="H243" s="340"/>
      <c r="I243" t="e">
        <f t="shared" si="55"/>
        <v>#N/A</v>
      </c>
      <c r="J243">
        <f>VLOOKUP(C243,Schools!$A:$Z,9,0)</f>
        <v>0</v>
      </c>
      <c r="K243" s="70" t="s">
        <v>406</v>
      </c>
      <c r="L243" s="190"/>
      <c r="M243" s="190"/>
      <c r="N243">
        <f>VLOOKUP(C243,Schools!A:D,4,0)</f>
        <v>0</v>
      </c>
      <c r="O243" t="e">
        <f>VLOOKUP(N243,CCs!$A$2:$F$7,6,FALSE)</f>
        <v>#N/A</v>
      </c>
      <c r="P243">
        <f t="shared" si="54"/>
        <v>516500</v>
      </c>
      <c r="Q243" s="75">
        <f t="shared" si="57"/>
        <v>0</v>
      </c>
      <c r="R243" s="75">
        <f t="shared" si="64"/>
        <v>0</v>
      </c>
      <c r="S243" s="75">
        <f t="shared" si="64"/>
        <v>0</v>
      </c>
      <c r="T243" s="75">
        <f t="shared" si="64"/>
        <v>0</v>
      </c>
      <c r="U243" s="75">
        <f t="shared" si="64"/>
        <v>0</v>
      </c>
      <c r="V243" s="75">
        <f t="shared" si="64"/>
        <v>0</v>
      </c>
      <c r="W243" s="75">
        <f t="shared" si="64"/>
        <v>0</v>
      </c>
      <c r="X243" s="75">
        <f t="shared" si="64"/>
        <v>0</v>
      </c>
      <c r="Y243" s="75">
        <f t="shared" si="64"/>
        <v>0</v>
      </c>
      <c r="Z243" s="75">
        <f t="shared" si="64"/>
        <v>0</v>
      </c>
      <c r="AA243" s="75">
        <f t="shared" si="64"/>
        <v>0</v>
      </c>
      <c r="AB243" s="75">
        <f t="shared" si="64"/>
        <v>0</v>
      </c>
      <c r="AC243" s="48">
        <f t="shared" si="62"/>
        <v>0</v>
      </c>
      <c r="AD243" s="48">
        <f t="shared" si="63"/>
        <v>0</v>
      </c>
      <c r="AE243" s="47"/>
    </row>
    <row r="244" spans="1:31" x14ac:dyDescent="0.25">
      <c r="A244" t="str">
        <f t="shared" si="60"/>
        <v>COVID</v>
      </c>
      <c r="B244" s="71">
        <v>44685</v>
      </c>
      <c r="D244" t="str">
        <f>VLOOKUP(C244,Schools!A:B,2,0)</f>
        <v xml:space="preserve"> Please choose a school</v>
      </c>
      <c r="E244" t="str">
        <f>VLOOKUP(C244,Schools!$A:$Z,3,0)</f>
        <v>None</v>
      </c>
      <c r="F244" s="339"/>
      <c r="G244" s="75"/>
      <c r="H244" s="340"/>
      <c r="I244" t="e">
        <f t="shared" si="55"/>
        <v>#N/A</v>
      </c>
      <c r="J244">
        <f>VLOOKUP(C244,Schools!$A:$Z,9,0)</f>
        <v>0</v>
      </c>
      <c r="K244" s="70" t="s">
        <v>406</v>
      </c>
      <c r="L244" s="190"/>
      <c r="M244" s="190"/>
      <c r="N244">
        <f>VLOOKUP(C244,Schools!A:D,4,0)</f>
        <v>0</v>
      </c>
      <c r="O244" t="e">
        <f>VLOOKUP(N244,CCs!$A$2:$F$7,6,FALSE)</f>
        <v>#N/A</v>
      </c>
      <c r="P244">
        <f t="shared" si="54"/>
        <v>516500</v>
      </c>
      <c r="Q244" s="75">
        <f t="shared" si="57"/>
        <v>0</v>
      </c>
      <c r="R244" s="75">
        <f t="shared" si="64"/>
        <v>0</v>
      </c>
      <c r="S244" s="75">
        <f t="shared" si="64"/>
        <v>0</v>
      </c>
      <c r="T244" s="75">
        <f t="shared" si="64"/>
        <v>0</v>
      </c>
      <c r="U244" s="75">
        <f t="shared" si="64"/>
        <v>0</v>
      </c>
      <c r="V244" s="75">
        <f t="shared" si="64"/>
        <v>0</v>
      </c>
      <c r="W244" s="75">
        <f t="shared" si="64"/>
        <v>0</v>
      </c>
      <c r="X244" s="75">
        <f t="shared" si="64"/>
        <v>0</v>
      </c>
      <c r="Y244" s="75">
        <f t="shared" si="64"/>
        <v>0</v>
      </c>
      <c r="Z244" s="75">
        <f t="shared" si="64"/>
        <v>0</v>
      </c>
      <c r="AA244" s="75">
        <f t="shared" si="64"/>
        <v>0</v>
      </c>
      <c r="AB244" s="75">
        <f t="shared" si="64"/>
        <v>0</v>
      </c>
      <c r="AC244" s="48">
        <f t="shared" si="62"/>
        <v>0</v>
      </c>
      <c r="AD244" s="48">
        <f t="shared" si="63"/>
        <v>0</v>
      </c>
      <c r="AE244" s="47"/>
    </row>
    <row r="245" spans="1:31" x14ac:dyDescent="0.25">
      <c r="A245" t="str">
        <f t="shared" si="60"/>
        <v>COVID</v>
      </c>
      <c r="B245" s="71">
        <v>44685</v>
      </c>
      <c r="C245" s="190"/>
      <c r="D245" t="str">
        <f>VLOOKUP(C245,Schools!A:B,2,0)</f>
        <v xml:space="preserve"> Please choose a school</v>
      </c>
      <c r="E245" t="str">
        <f>VLOOKUP(C245,Schools!$A:$Z,3,0)</f>
        <v>None</v>
      </c>
      <c r="F245" s="339"/>
      <c r="G245" s="75"/>
      <c r="H245" s="340"/>
      <c r="I245" t="e">
        <f t="shared" si="55"/>
        <v>#N/A</v>
      </c>
      <c r="J245">
        <f>VLOOKUP(C245,Schools!$A:$Z,9,0)</f>
        <v>0</v>
      </c>
      <c r="K245" s="70" t="s">
        <v>406</v>
      </c>
      <c r="L245" s="190"/>
      <c r="M245" s="190"/>
      <c r="N245">
        <f>VLOOKUP(C245,Schools!A:D,4,0)</f>
        <v>0</v>
      </c>
      <c r="O245" t="e">
        <f>VLOOKUP(N245,CCs!$A$2:$F$7,6,FALSE)</f>
        <v>#N/A</v>
      </c>
      <c r="P245">
        <f t="shared" si="54"/>
        <v>516500</v>
      </c>
      <c r="Q245" s="75">
        <f t="shared" si="57"/>
        <v>0</v>
      </c>
      <c r="R245" s="75">
        <f t="shared" si="64"/>
        <v>0</v>
      </c>
      <c r="S245" s="75">
        <f t="shared" si="64"/>
        <v>0</v>
      </c>
      <c r="T245" s="75">
        <f t="shared" si="64"/>
        <v>0</v>
      </c>
      <c r="U245" s="75">
        <f t="shared" si="64"/>
        <v>0</v>
      </c>
      <c r="V245" s="75">
        <f t="shared" si="64"/>
        <v>0</v>
      </c>
      <c r="W245" s="75">
        <f t="shared" si="64"/>
        <v>0</v>
      </c>
      <c r="X245" s="75">
        <f t="shared" si="64"/>
        <v>0</v>
      </c>
      <c r="Y245" s="75">
        <f t="shared" si="64"/>
        <v>0</v>
      </c>
      <c r="Z245" s="75">
        <f t="shared" si="64"/>
        <v>0</v>
      </c>
      <c r="AA245" s="75">
        <f t="shared" si="64"/>
        <v>0</v>
      </c>
      <c r="AB245" s="75">
        <f t="shared" si="64"/>
        <v>0</v>
      </c>
      <c r="AC245" s="48">
        <f t="shared" si="62"/>
        <v>0</v>
      </c>
      <c r="AD245" s="48">
        <f t="shared" si="63"/>
        <v>0</v>
      </c>
      <c r="AE245" s="47"/>
    </row>
    <row r="246" spans="1:31" x14ac:dyDescent="0.25">
      <c r="A246" t="str">
        <f t="shared" si="60"/>
        <v>COVID</v>
      </c>
      <c r="B246" s="71">
        <v>44685</v>
      </c>
      <c r="D246" t="str">
        <f>VLOOKUP(C246,Schools!A:B,2,0)</f>
        <v xml:space="preserve"> Please choose a school</v>
      </c>
      <c r="E246" t="str">
        <f>VLOOKUP(C246,Schools!$A:$Z,3,0)</f>
        <v>None</v>
      </c>
      <c r="F246" s="339"/>
      <c r="G246" s="75"/>
      <c r="H246" s="340"/>
      <c r="I246" t="e">
        <f t="shared" si="55"/>
        <v>#N/A</v>
      </c>
      <c r="J246">
        <f>VLOOKUP(C246,Schools!$A:$Z,9,0)</f>
        <v>0</v>
      </c>
      <c r="K246" s="70" t="s">
        <v>406</v>
      </c>
      <c r="L246" s="190"/>
      <c r="M246" s="190"/>
      <c r="N246">
        <f>VLOOKUP(C246,Schools!A:D,4,0)</f>
        <v>0</v>
      </c>
      <c r="O246" t="e">
        <f>VLOOKUP(N246,CCs!$A$2:$F$7,6,FALSE)</f>
        <v>#N/A</v>
      </c>
      <c r="P246">
        <f t="shared" si="54"/>
        <v>516500</v>
      </c>
      <c r="Q246" s="75">
        <f t="shared" si="57"/>
        <v>0</v>
      </c>
      <c r="R246" s="75">
        <f t="shared" si="64"/>
        <v>0</v>
      </c>
      <c r="S246" s="75">
        <f t="shared" si="64"/>
        <v>0</v>
      </c>
      <c r="T246" s="75">
        <f t="shared" si="64"/>
        <v>0</v>
      </c>
      <c r="U246" s="75">
        <f t="shared" si="64"/>
        <v>0</v>
      </c>
      <c r="V246" s="75">
        <f t="shared" si="64"/>
        <v>0</v>
      </c>
      <c r="W246" s="75">
        <f t="shared" si="64"/>
        <v>0</v>
      </c>
      <c r="X246" s="75">
        <f t="shared" si="64"/>
        <v>0</v>
      </c>
      <c r="Y246" s="75">
        <f t="shared" si="64"/>
        <v>0</v>
      </c>
      <c r="Z246" s="75">
        <f t="shared" si="64"/>
        <v>0</v>
      </c>
      <c r="AA246" s="75">
        <f t="shared" si="64"/>
        <v>0</v>
      </c>
      <c r="AB246" s="75">
        <f t="shared" si="64"/>
        <v>0</v>
      </c>
      <c r="AC246" s="48">
        <f t="shared" si="62"/>
        <v>0</v>
      </c>
      <c r="AD246" s="48">
        <f t="shared" si="63"/>
        <v>0</v>
      </c>
      <c r="AE246" s="47"/>
    </row>
    <row r="247" spans="1:31" x14ac:dyDescent="0.25">
      <c r="A247" t="str">
        <f t="shared" si="60"/>
        <v>COVID</v>
      </c>
      <c r="B247" s="71">
        <v>44685</v>
      </c>
      <c r="D247" t="str">
        <f>VLOOKUP(C247,Schools!A:B,2,0)</f>
        <v xml:space="preserve"> Please choose a school</v>
      </c>
      <c r="E247" t="str">
        <f>VLOOKUP(C247,Schools!$A:$Z,3,0)</f>
        <v>None</v>
      </c>
      <c r="F247" s="339"/>
      <c r="G247" s="75"/>
      <c r="H247" s="340"/>
      <c r="I247" t="e">
        <f t="shared" si="55"/>
        <v>#N/A</v>
      </c>
      <c r="J247">
        <f>VLOOKUP(C247,Schools!$A:$Z,9,0)</f>
        <v>0</v>
      </c>
      <c r="K247" s="70" t="s">
        <v>406</v>
      </c>
      <c r="L247" s="190"/>
      <c r="M247" s="190"/>
      <c r="N247">
        <f>VLOOKUP(C247,Schools!A:D,4,0)</f>
        <v>0</v>
      </c>
      <c r="O247" t="e">
        <f>VLOOKUP(N247,CCs!$A$2:$F$7,6,FALSE)</f>
        <v>#N/A</v>
      </c>
      <c r="P247">
        <f t="shared" si="54"/>
        <v>516500</v>
      </c>
      <c r="Q247" s="75">
        <f t="shared" si="57"/>
        <v>0</v>
      </c>
      <c r="R247" s="75">
        <f t="shared" si="64"/>
        <v>0</v>
      </c>
      <c r="S247" s="75">
        <f t="shared" si="64"/>
        <v>0</v>
      </c>
      <c r="T247" s="75">
        <f t="shared" si="64"/>
        <v>0</v>
      </c>
      <c r="U247" s="75">
        <f t="shared" si="64"/>
        <v>0</v>
      </c>
      <c r="V247" s="75">
        <f t="shared" si="64"/>
        <v>0</v>
      </c>
      <c r="W247" s="75">
        <f t="shared" si="64"/>
        <v>0</v>
      </c>
      <c r="X247" s="75">
        <f t="shared" si="64"/>
        <v>0</v>
      </c>
      <c r="Y247" s="75">
        <f t="shared" si="64"/>
        <v>0</v>
      </c>
      <c r="Z247" s="75">
        <f t="shared" si="64"/>
        <v>0</v>
      </c>
      <c r="AA247" s="75">
        <f t="shared" si="64"/>
        <v>0</v>
      </c>
      <c r="AB247" s="75">
        <f t="shared" si="64"/>
        <v>0</v>
      </c>
      <c r="AC247" s="48">
        <f t="shared" si="62"/>
        <v>0</v>
      </c>
      <c r="AD247" s="48">
        <f t="shared" si="63"/>
        <v>0</v>
      </c>
      <c r="AE247" s="47"/>
    </row>
    <row r="248" spans="1:31" x14ac:dyDescent="0.25">
      <c r="A248" t="str">
        <f t="shared" si="60"/>
        <v>COVID</v>
      </c>
      <c r="B248" s="71">
        <v>44685</v>
      </c>
      <c r="C248" s="190"/>
      <c r="D248" t="str">
        <f>VLOOKUP(C248,Schools!A:B,2,0)</f>
        <v xml:space="preserve"> Please choose a school</v>
      </c>
      <c r="E248" t="str">
        <f>VLOOKUP(C248,Schools!$A:$Z,3,0)</f>
        <v>None</v>
      </c>
      <c r="F248" s="339"/>
      <c r="G248" s="75"/>
      <c r="H248" s="340"/>
      <c r="I248" t="e">
        <f t="shared" si="55"/>
        <v>#N/A</v>
      </c>
      <c r="J248">
        <f>VLOOKUP(C248,Schools!$A:$Z,9,0)</f>
        <v>0</v>
      </c>
      <c r="K248" s="70" t="s">
        <v>406</v>
      </c>
      <c r="L248" s="190"/>
      <c r="M248" s="190"/>
      <c r="N248">
        <f>VLOOKUP(C248,Schools!A:D,4,0)</f>
        <v>0</v>
      </c>
      <c r="O248" t="e">
        <f>VLOOKUP(N248,CCs!$A$2:$F$7,6,FALSE)</f>
        <v>#N/A</v>
      </c>
      <c r="P248">
        <f t="shared" si="54"/>
        <v>516500</v>
      </c>
      <c r="Q248" s="75">
        <f t="shared" si="57"/>
        <v>0</v>
      </c>
      <c r="R248" s="75">
        <f t="shared" si="64"/>
        <v>0</v>
      </c>
      <c r="S248" s="75">
        <f t="shared" si="64"/>
        <v>0</v>
      </c>
      <c r="T248" s="75">
        <f t="shared" si="64"/>
        <v>0</v>
      </c>
      <c r="U248" s="75">
        <f t="shared" si="64"/>
        <v>0</v>
      </c>
      <c r="V248" s="75">
        <f t="shared" si="64"/>
        <v>0</v>
      </c>
      <c r="W248" s="75">
        <f t="shared" si="64"/>
        <v>0</v>
      </c>
      <c r="X248" s="75">
        <f t="shared" si="64"/>
        <v>0</v>
      </c>
      <c r="Y248" s="75">
        <f t="shared" si="64"/>
        <v>0</v>
      </c>
      <c r="Z248" s="75">
        <f t="shared" si="64"/>
        <v>0</v>
      </c>
      <c r="AA248" s="75">
        <f t="shared" si="64"/>
        <v>0</v>
      </c>
      <c r="AB248" s="75">
        <f t="shared" si="64"/>
        <v>0</v>
      </c>
      <c r="AC248" s="48">
        <f t="shared" si="62"/>
        <v>0</v>
      </c>
      <c r="AD248" s="48">
        <f t="shared" si="63"/>
        <v>0</v>
      </c>
      <c r="AE248" s="47"/>
    </row>
    <row r="249" spans="1:31" x14ac:dyDescent="0.25">
      <c r="A249" t="str">
        <f t="shared" si="60"/>
        <v>COVID</v>
      </c>
      <c r="B249" s="71">
        <v>44685</v>
      </c>
      <c r="D249" t="str">
        <f>VLOOKUP(C249,Schools!A:B,2,0)</f>
        <v xml:space="preserve"> Please choose a school</v>
      </c>
      <c r="E249" t="str">
        <f>VLOOKUP(C249,Schools!$A:$Z,3,0)</f>
        <v>None</v>
      </c>
      <c r="F249" s="339"/>
      <c r="G249" s="75"/>
      <c r="H249" s="340"/>
      <c r="I249" t="e">
        <f t="shared" si="55"/>
        <v>#N/A</v>
      </c>
      <c r="J249">
        <f>VLOOKUP(C249,Schools!$A:$Z,9,0)</f>
        <v>0</v>
      </c>
      <c r="K249" s="70" t="s">
        <v>406</v>
      </c>
      <c r="L249" s="190"/>
      <c r="M249" s="190"/>
      <c r="N249">
        <f>VLOOKUP(C249,Schools!A:D,4,0)</f>
        <v>0</v>
      </c>
      <c r="O249" t="e">
        <f>VLOOKUP(N249,CCs!$A$2:$F$7,6,FALSE)</f>
        <v>#N/A</v>
      </c>
      <c r="P249">
        <f t="shared" si="54"/>
        <v>516500</v>
      </c>
      <c r="Q249" s="75">
        <f t="shared" si="57"/>
        <v>0</v>
      </c>
      <c r="R249" s="75">
        <f t="shared" si="64"/>
        <v>0</v>
      </c>
      <c r="S249" s="75">
        <f t="shared" si="64"/>
        <v>0</v>
      </c>
      <c r="T249" s="75">
        <f t="shared" si="64"/>
        <v>0</v>
      </c>
      <c r="U249" s="75">
        <f t="shared" si="64"/>
        <v>0</v>
      </c>
      <c r="V249" s="75">
        <f t="shared" si="64"/>
        <v>0</v>
      </c>
      <c r="W249" s="75">
        <f t="shared" si="64"/>
        <v>0</v>
      </c>
      <c r="X249" s="75">
        <f t="shared" si="64"/>
        <v>0</v>
      </c>
      <c r="Y249" s="75">
        <f t="shared" si="64"/>
        <v>0</v>
      </c>
      <c r="Z249" s="75">
        <f t="shared" si="64"/>
        <v>0</v>
      </c>
      <c r="AA249" s="75">
        <f t="shared" si="64"/>
        <v>0</v>
      </c>
      <c r="AB249" s="75">
        <f t="shared" si="64"/>
        <v>0</v>
      </c>
      <c r="AC249" s="48">
        <f t="shared" si="62"/>
        <v>0</v>
      </c>
      <c r="AD249" s="48">
        <f t="shared" si="63"/>
        <v>0</v>
      </c>
      <c r="AE249" s="47"/>
    </row>
    <row r="250" spans="1:31" x14ac:dyDescent="0.25">
      <c r="A250" t="str">
        <f t="shared" si="60"/>
        <v>COVID</v>
      </c>
      <c r="B250" s="71">
        <v>44685</v>
      </c>
      <c r="D250" t="str">
        <f>VLOOKUP(C250,Schools!A:B,2,0)</f>
        <v xml:space="preserve"> Please choose a school</v>
      </c>
      <c r="E250" t="str">
        <f>VLOOKUP(C250,Schools!$A:$Z,3,0)</f>
        <v>None</v>
      </c>
      <c r="F250" s="339"/>
      <c r="G250" s="75"/>
      <c r="H250" s="340"/>
      <c r="I250" t="e">
        <f t="shared" si="55"/>
        <v>#N/A</v>
      </c>
      <c r="J250">
        <f>VLOOKUP(C250,Schools!$A:$Z,9,0)</f>
        <v>0</v>
      </c>
      <c r="K250" s="70" t="s">
        <v>406</v>
      </c>
      <c r="L250" s="190"/>
      <c r="M250" s="190"/>
      <c r="N250">
        <f>VLOOKUP(C250,Schools!A:D,4,0)</f>
        <v>0</v>
      </c>
      <c r="O250" t="e">
        <f>VLOOKUP(N250,CCs!$A$2:$F$7,6,FALSE)</f>
        <v>#N/A</v>
      </c>
      <c r="P250">
        <f t="shared" si="54"/>
        <v>516500</v>
      </c>
      <c r="Q250" s="75">
        <f t="shared" si="57"/>
        <v>0</v>
      </c>
      <c r="R250" s="75">
        <f t="shared" si="64"/>
        <v>0</v>
      </c>
      <c r="S250" s="75">
        <f t="shared" si="64"/>
        <v>0</v>
      </c>
      <c r="T250" s="75">
        <f t="shared" si="64"/>
        <v>0</v>
      </c>
      <c r="U250" s="75">
        <f t="shared" si="64"/>
        <v>0</v>
      </c>
      <c r="V250" s="75">
        <f t="shared" si="64"/>
        <v>0</v>
      </c>
      <c r="W250" s="75">
        <f t="shared" si="64"/>
        <v>0</v>
      </c>
      <c r="X250" s="75">
        <f t="shared" si="64"/>
        <v>0</v>
      </c>
      <c r="Y250" s="75">
        <f t="shared" si="64"/>
        <v>0</v>
      </c>
      <c r="Z250" s="75">
        <f t="shared" si="64"/>
        <v>0</v>
      </c>
      <c r="AA250" s="75">
        <f t="shared" si="64"/>
        <v>0</v>
      </c>
      <c r="AB250" s="75">
        <f t="shared" si="64"/>
        <v>0</v>
      </c>
      <c r="AC250" s="48">
        <f t="shared" si="62"/>
        <v>0</v>
      </c>
      <c r="AD250" s="48">
        <f t="shared" si="63"/>
        <v>0</v>
      </c>
      <c r="AE250" s="47"/>
    </row>
    <row r="251" spans="1:31" x14ac:dyDescent="0.25">
      <c r="A251" t="str">
        <f t="shared" si="60"/>
        <v>COVID</v>
      </c>
      <c r="B251" s="71">
        <v>44685</v>
      </c>
      <c r="C251" s="190"/>
      <c r="D251" t="str">
        <f>VLOOKUP(C251,Schools!A:B,2,0)</f>
        <v xml:space="preserve"> Please choose a school</v>
      </c>
      <c r="E251" t="str">
        <f>VLOOKUP(C251,Schools!$A:$Z,3,0)</f>
        <v>None</v>
      </c>
      <c r="F251" s="339"/>
      <c r="G251" s="75"/>
      <c r="H251" s="340"/>
      <c r="I251" t="e">
        <f t="shared" si="55"/>
        <v>#N/A</v>
      </c>
      <c r="J251">
        <f>VLOOKUP(C251,Schools!$A:$Z,9,0)</f>
        <v>0</v>
      </c>
      <c r="K251" s="70" t="s">
        <v>406</v>
      </c>
      <c r="L251" s="190"/>
      <c r="M251" s="190"/>
      <c r="N251">
        <f>VLOOKUP(C251,Schools!A:D,4,0)</f>
        <v>0</v>
      </c>
      <c r="O251" t="e">
        <f>VLOOKUP(N251,CCs!$A$2:$F$7,6,FALSE)</f>
        <v>#N/A</v>
      </c>
      <c r="P251">
        <f t="shared" si="54"/>
        <v>516500</v>
      </c>
      <c r="Q251" s="75">
        <f t="shared" si="57"/>
        <v>0</v>
      </c>
      <c r="R251" s="75">
        <f t="shared" si="64"/>
        <v>0</v>
      </c>
      <c r="S251" s="75">
        <f t="shared" si="64"/>
        <v>0</v>
      </c>
      <c r="T251" s="75">
        <f t="shared" si="64"/>
        <v>0</v>
      </c>
      <c r="U251" s="75">
        <f t="shared" si="64"/>
        <v>0</v>
      </c>
      <c r="V251" s="75">
        <f t="shared" si="64"/>
        <v>0</v>
      </c>
      <c r="W251" s="75">
        <f t="shared" si="64"/>
        <v>0</v>
      </c>
      <c r="X251" s="75">
        <f t="shared" si="64"/>
        <v>0</v>
      </c>
      <c r="Y251" s="75">
        <f t="shared" si="64"/>
        <v>0</v>
      </c>
      <c r="Z251" s="75">
        <f t="shared" si="64"/>
        <v>0</v>
      </c>
      <c r="AA251" s="75">
        <f t="shared" si="64"/>
        <v>0</v>
      </c>
      <c r="AB251" s="75">
        <f t="shared" si="64"/>
        <v>0</v>
      </c>
      <c r="AC251" s="48">
        <f t="shared" si="62"/>
        <v>0</v>
      </c>
      <c r="AD251" s="48">
        <f t="shared" si="63"/>
        <v>0</v>
      </c>
      <c r="AE251" s="47"/>
    </row>
    <row r="252" spans="1:31" x14ac:dyDescent="0.25">
      <c r="A252" t="str">
        <f t="shared" si="60"/>
        <v>COVID</v>
      </c>
      <c r="B252" s="71">
        <v>44685</v>
      </c>
      <c r="D252" t="str">
        <f>VLOOKUP(C252,Schools!A:B,2,0)</f>
        <v xml:space="preserve"> Please choose a school</v>
      </c>
      <c r="E252" t="str">
        <f>VLOOKUP(C252,Schools!$A:$Z,3,0)</f>
        <v>None</v>
      </c>
      <c r="F252" s="339"/>
      <c r="G252" s="75"/>
      <c r="H252" s="340"/>
      <c r="I252" t="e">
        <f t="shared" si="55"/>
        <v>#N/A</v>
      </c>
      <c r="J252">
        <f>VLOOKUP(C252,Schools!$A:$Z,9,0)</f>
        <v>0</v>
      </c>
      <c r="K252" s="70" t="s">
        <v>406</v>
      </c>
      <c r="L252" s="190"/>
      <c r="M252" s="190"/>
      <c r="N252">
        <f>VLOOKUP(C252,Schools!A:D,4,0)</f>
        <v>0</v>
      </c>
      <c r="O252" t="e">
        <f>VLOOKUP(N252,CCs!$A$2:$F$7,6,FALSE)</f>
        <v>#N/A</v>
      </c>
      <c r="P252">
        <f t="shared" ref="P252:P314" si="65">IF(E252="M",543965,516500)</f>
        <v>516500</v>
      </c>
      <c r="Q252" s="75">
        <f t="shared" si="57"/>
        <v>0</v>
      </c>
      <c r="R252" s="75">
        <f t="shared" si="64"/>
        <v>0</v>
      </c>
      <c r="S252" s="75">
        <f t="shared" si="64"/>
        <v>0</v>
      </c>
      <c r="T252" s="75">
        <f t="shared" si="64"/>
        <v>0</v>
      </c>
      <c r="U252" s="75">
        <f t="shared" si="64"/>
        <v>0</v>
      </c>
      <c r="V252" s="75">
        <f t="shared" si="64"/>
        <v>0</v>
      </c>
      <c r="W252" s="75">
        <f t="shared" si="64"/>
        <v>0</v>
      </c>
      <c r="X252" s="75">
        <f t="shared" si="64"/>
        <v>0</v>
      </c>
      <c r="Y252" s="75">
        <f t="shared" si="64"/>
        <v>0</v>
      </c>
      <c r="Z252" s="75">
        <f t="shared" si="64"/>
        <v>0</v>
      </c>
      <c r="AA252" s="75">
        <f t="shared" si="64"/>
        <v>0</v>
      </c>
      <c r="AB252" s="75">
        <f t="shared" si="64"/>
        <v>0</v>
      </c>
      <c r="AC252" s="48">
        <f t="shared" si="62"/>
        <v>0</v>
      </c>
      <c r="AD252" s="48">
        <f t="shared" si="63"/>
        <v>0</v>
      </c>
      <c r="AE252" s="47"/>
    </row>
    <row r="253" spans="1:31" x14ac:dyDescent="0.25">
      <c r="A253" t="str">
        <f t="shared" si="60"/>
        <v>COVID</v>
      </c>
      <c r="B253" s="71">
        <v>44685</v>
      </c>
      <c r="D253" t="str">
        <f>VLOOKUP(C253,Schools!A:B,2,0)</f>
        <v xml:space="preserve"> Please choose a school</v>
      </c>
      <c r="E253" t="str">
        <f>VLOOKUP(C253,Schools!$A:$Z,3,0)</f>
        <v>None</v>
      </c>
      <c r="F253" s="339"/>
      <c r="G253" s="75"/>
      <c r="H253" s="340"/>
      <c r="I253" t="e">
        <f t="shared" si="55"/>
        <v>#N/A</v>
      </c>
      <c r="J253">
        <f>VLOOKUP(C253,Schools!$A:$Z,9,0)</f>
        <v>0</v>
      </c>
      <c r="K253" s="70" t="s">
        <v>406</v>
      </c>
      <c r="L253" s="190"/>
      <c r="M253" s="190"/>
      <c r="N253">
        <f>VLOOKUP(C253,Schools!A:D,4,0)</f>
        <v>0</v>
      </c>
      <c r="O253" t="e">
        <f>VLOOKUP(N253,CCs!$A$2:$F$7,6,FALSE)</f>
        <v>#N/A</v>
      </c>
      <c r="P253">
        <f t="shared" si="65"/>
        <v>516500</v>
      </c>
      <c r="Q253" s="75">
        <f t="shared" si="57"/>
        <v>0</v>
      </c>
      <c r="R253" s="75">
        <f t="shared" si="64"/>
        <v>0</v>
      </c>
      <c r="S253" s="75">
        <f t="shared" si="64"/>
        <v>0</v>
      </c>
      <c r="T253" s="75">
        <f t="shared" si="64"/>
        <v>0</v>
      </c>
      <c r="U253" s="75">
        <f t="shared" si="64"/>
        <v>0</v>
      </c>
      <c r="V253" s="75">
        <f t="shared" si="64"/>
        <v>0</v>
      </c>
      <c r="W253" s="75">
        <f t="shared" si="64"/>
        <v>0</v>
      </c>
      <c r="X253" s="75">
        <f t="shared" si="64"/>
        <v>0</v>
      </c>
      <c r="Y253" s="75">
        <f t="shared" si="64"/>
        <v>0</v>
      </c>
      <c r="Z253" s="75">
        <f t="shared" si="64"/>
        <v>0</v>
      </c>
      <c r="AA253" s="75">
        <f t="shared" si="64"/>
        <v>0</v>
      </c>
      <c r="AB253" s="75">
        <f t="shared" si="64"/>
        <v>0</v>
      </c>
      <c r="AC253" s="48">
        <f t="shared" si="62"/>
        <v>0</v>
      </c>
      <c r="AD253" s="48">
        <f t="shared" si="63"/>
        <v>0</v>
      </c>
      <c r="AE253" s="47"/>
    </row>
    <row r="254" spans="1:31" x14ac:dyDescent="0.25">
      <c r="A254" t="str">
        <f t="shared" si="60"/>
        <v>COVID</v>
      </c>
      <c r="B254" s="71">
        <v>44685</v>
      </c>
      <c r="D254" t="str">
        <f>VLOOKUP(C254,Schools!A:B,2,0)</f>
        <v xml:space="preserve"> Please choose a school</v>
      </c>
      <c r="E254" t="str">
        <f>VLOOKUP(C254,Schools!$A:$Z,3,0)</f>
        <v>None</v>
      </c>
      <c r="F254" s="339"/>
      <c r="G254" s="75"/>
      <c r="H254" s="340"/>
      <c r="I254" t="e">
        <f t="shared" si="55"/>
        <v>#N/A</v>
      </c>
      <c r="J254">
        <f>VLOOKUP(C254,Schools!$A:$Z,9,0)</f>
        <v>0</v>
      </c>
      <c r="K254" s="70" t="s">
        <v>406</v>
      </c>
      <c r="L254" s="190"/>
      <c r="M254" s="190"/>
      <c r="N254">
        <f>VLOOKUP(C254,Schools!A:D,4,0)</f>
        <v>0</v>
      </c>
      <c r="O254" t="e">
        <f>VLOOKUP(N254,CCs!$A$2:$F$7,6,FALSE)</f>
        <v>#N/A</v>
      </c>
      <c r="P254">
        <f t="shared" si="65"/>
        <v>516500</v>
      </c>
      <c r="Q254" s="75">
        <f t="shared" si="57"/>
        <v>0</v>
      </c>
      <c r="R254" s="75">
        <f t="shared" si="64"/>
        <v>0</v>
      </c>
      <c r="S254" s="75">
        <f t="shared" si="64"/>
        <v>0</v>
      </c>
      <c r="T254" s="75">
        <f t="shared" si="64"/>
        <v>0</v>
      </c>
      <c r="U254" s="75">
        <f t="shared" si="64"/>
        <v>0</v>
      </c>
      <c r="V254" s="75">
        <f t="shared" si="64"/>
        <v>0</v>
      </c>
      <c r="W254" s="75">
        <f t="shared" si="64"/>
        <v>0</v>
      </c>
      <c r="X254" s="75">
        <f t="shared" si="64"/>
        <v>0</v>
      </c>
      <c r="Y254" s="75">
        <f t="shared" si="64"/>
        <v>0</v>
      </c>
      <c r="Z254" s="75">
        <f t="shared" si="64"/>
        <v>0</v>
      </c>
      <c r="AA254" s="75">
        <f t="shared" si="64"/>
        <v>0</v>
      </c>
      <c r="AB254" s="75">
        <f t="shared" si="64"/>
        <v>0</v>
      </c>
      <c r="AC254" s="48">
        <f t="shared" si="62"/>
        <v>0</v>
      </c>
      <c r="AD254" s="48">
        <f t="shared" si="63"/>
        <v>0</v>
      </c>
      <c r="AE254" s="47"/>
    </row>
    <row r="255" spans="1:31" x14ac:dyDescent="0.25">
      <c r="A255" t="str">
        <f t="shared" si="60"/>
        <v>COVID</v>
      </c>
      <c r="B255" s="71">
        <v>44685</v>
      </c>
      <c r="C255" s="190"/>
      <c r="D255" t="str">
        <f>VLOOKUP(C255,Schools!A:B,2,0)</f>
        <v xml:space="preserve"> Please choose a school</v>
      </c>
      <c r="E255" t="str">
        <f>VLOOKUP(C255,Schools!$A:$Z,3,0)</f>
        <v>None</v>
      </c>
      <c r="F255" s="339"/>
      <c r="G255" s="75"/>
      <c r="H255" s="340"/>
      <c r="I255" t="e">
        <f t="shared" ref="I255:I318" si="66">O255&amp;"/"&amp;P255</f>
        <v>#N/A</v>
      </c>
      <c r="J255">
        <f>VLOOKUP(C255,Schools!$A:$Z,9,0)</f>
        <v>0</v>
      </c>
      <c r="K255" s="70" t="s">
        <v>406</v>
      </c>
      <c r="L255" s="190"/>
      <c r="M255" s="190"/>
      <c r="N255">
        <f>VLOOKUP(C255,Schools!A:D,4,0)</f>
        <v>0</v>
      </c>
      <c r="O255" t="e">
        <f>VLOOKUP(N255,CCs!$A$2:$F$7,6,FALSE)</f>
        <v>#N/A</v>
      </c>
      <c r="P255">
        <f t="shared" si="65"/>
        <v>516500</v>
      </c>
      <c r="Q255" s="75">
        <f t="shared" si="57"/>
        <v>0</v>
      </c>
      <c r="R255" s="75">
        <f t="shared" si="64"/>
        <v>0</v>
      </c>
      <c r="S255" s="75">
        <f t="shared" si="64"/>
        <v>0</v>
      </c>
      <c r="T255" s="75">
        <f t="shared" si="64"/>
        <v>0</v>
      </c>
      <c r="U255" s="75">
        <f t="shared" si="64"/>
        <v>0</v>
      </c>
      <c r="V255" s="75">
        <f t="shared" si="64"/>
        <v>0</v>
      </c>
      <c r="W255" s="75">
        <f t="shared" si="64"/>
        <v>0</v>
      </c>
      <c r="X255" s="75">
        <f t="shared" si="64"/>
        <v>0</v>
      </c>
      <c r="Y255" s="75">
        <f t="shared" si="64"/>
        <v>0</v>
      </c>
      <c r="Z255" s="75">
        <f t="shared" si="64"/>
        <v>0</v>
      </c>
      <c r="AA255" s="75">
        <f t="shared" si="64"/>
        <v>0</v>
      </c>
      <c r="AB255" s="75">
        <f t="shared" si="64"/>
        <v>0</v>
      </c>
      <c r="AC255" s="48">
        <f t="shared" si="62"/>
        <v>0</v>
      </c>
      <c r="AD255" s="48">
        <f t="shared" si="63"/>
        <v>0</v>
      </c>
      <c r="AE255" s="47"/>
    </row>
    <row r="256" spans="1:31" x14ac:dyDescent="0.25">
      <c r="A256" t="str">
        <f t="shared" si="60"/>
        <v>COVID</v>
      </c>
      <c r="B256" s="71">
        <v>44685</v>
      </c>
      <c r="D256" t="str">
        <f>VLOOKUP(C256,Schools!A:B,2,0)</f>
        <v xml:space="preserve"> Please choose a school</v>
      </c>
      <c r="E256" t="str">
        <f>VLOOKUP(C256,Schools!$A:$Z,3,0)</f>
        <v>None</v>
      </c>
      <c r="F256" s="339"/>
      <c r="G256" s="75"/>
      <c r="H256" s="340"/>
      <c r="I256" t="e">
        <f t="shared" si="66"/>
        <v>#N/A</v>
      </c>
      <c r="J256">
        <f>VLOOKUP(C256,Schools!$A:$Z,9,0)</f>
        <v>0</v>
      </c>
      <c r="K256" s="70" t="s">
        <v>406</v>
      </c>
      <c r="L256" s="190"/>
      <c r="M256" s="190"/>
      <c r="N256">
        <f>VLOOKUP(C256,Schools!A:D,4,0)</f>
        <v>0</v>
      </c>
      <c r="O256" t="e">
        <f>VLOOKUP(N256,CCs!$A$2:$F$7,6,FALSE)</f>
        <v>#N/A</v>
      </c>
      <c r="P256">
        <f t="shared" si="65"/>
        <v>516500</v>
      </c>
      <c r="Q256" s="75">
        <f t="shared" si="57"/>
        <v>0</v>
      </c>
      <c r="R256" s="75">
        <f t="shared" si="64"/>
        <v>0</v>
      </c>
      <c r="S256" s="75">
        <f t="shared" si="64"/>
        <v>0</v>
      </c>
      <c r="T256" s="75">
        <f t="shared" si="64"/>
        <v>0</v>
      </c>
      <c r="U256" s="75">
        <f t="shared" si="64"/>
        <v>0</v>
      </c>
      <c r="V256" s="75">
        <f t="shared" si="64"/>
        <v>0</v>
      </c>
      <c r="W256" s="75">
        <f t="shared" si="64"/>
        <v>0</v>
      </c>
      <c r="X256" s="75">
        <f t="shared" si="64"/>
        <v>0</v>
      </c>
      <c r="Y256" s="75">
        <f t="shared" si="64"/>
        <v>0</v>
      </c>
      <c r="Z256" s="75">
        <f t="shared" si="64"/>
        <v>0</v>
      </c>
      <c r="AA256" s="75">
        <f t="shared" si="64"/>
        <v>0</v>
      </c>
      <c r="AB256" s="75">
        <f t="shared" si="64"/>
        <v>0</v>
      </c>
      <c r="AC256" s="48">
        <f t="shared" si="62"/>
        <v>0</v>
      </c>
      <c r="AD256" s="48">
        <f t="shared" si="63"/>
        <v>0</v>
      </c>
      <c r="AE256" s="47"/>
    </row>
    <row r="257" spans="1:31" x14ac:dyDescent="0.25">
      <c r="A257" t="str">
        <f t="shared" si="60"/>
        <v>COVID</v>
      </c>
      <c r="B257" s="71">
        <v>44685</v>
      </c>
      <c r="D257" t="str">
        <f>VLOOKUP(C257,Schools!A:B,2,0)</f>
        <v xml:space="preserve"> Please choose a school</v>
      </c>
      <c r="E257" t="str">
        <f>VLOOKUP(C257,Schools!$A:$Z,3,0)</f>
        <v>None</v>
      </c>
      <c r="F257" s="339"/>
      <c r="G257" s="75"/>
      <c r="H257" s="340"/>
      <c r="I257" t="e">
        <f t="shared" si="66"/>
        <v>#N/A</v>
      </c>
      <c r="J257">
        <f>VLOOKUP(C257,Schools!$A:$Z,9,0)</f>
        <v>0</v>
      </c>
      <c r="K257" s="70" t="s">
        <v>406</v>
      </c>
      <c r="L257" s="190"/>
      <c r="M257" s="190"/>
      <c r="N257">
        <f>VLOOKUP(C257,Schools!A:D,4,0)</f>
        <v>0</v>
      </c>
      <c r="O257" t="e">
        <f>VLOOKUP(N257,CCs!$A$2:$F$7,6,FALSE)</f>
        <v>#N/A</v>
      </c>
      <c r="P257">
        <f t="shared" si="65"/>
        <v>516500</v>
      </c>
      <c r="Q257" s="75">
        <f t="shared" si="57"/>
        <v>0</v>
      </c>
      <c r="R257" s="75">
        <f t="shared" si="64"/>
        <v>0</v>
      </c>
      <c r="S257" s="75">
        <f t="shared" si="64"/>
        <v>0</v>
      </c>
      <c r="T257" s="75">
        <f t="shared" si="64"/>
        <v>0</v>
      </c>
      <c r="U257" s="75">
        <f t="shared" si="64"/>
        <v>0</v>
      </c>
      <c r="V257" s="75">
        <f t="shared" si="64"/>
        <v>0</v>
      </c>
      <c r="W257" s="75">
        <f t="shared" si="64"/>
        <v>0</v>
      </c>
      <c r="X257" s="75">
        <f t="shared" si="64"/>
        <v>0</v>
      </c>
      <c r="Y257" s="75">
        <f t="shared" si="64"/>
        <v>0</v>
      </c>
      <c r="Z257" s="75">
        <f t="shared" si="64"/>
        <v>0</v>
      </c>
      <c r="AA257" s="75">
        <f t="shared" si="64"/>
        <v>0</v>
      </c>
      <c r="AB257" s="75">
        <f t="shared" si="64"/>
        <v>0</v>
      </c>
      <c r="AC257" s="48">
        <f t="shared" si="62"/>
        <v>0</v>
      </c>
      <c r="AD257" s="48">
        <f t="shared" si="63"/>
        <v>0</v>
      </c>
      <c r="AE257" s="47"/>
    </row>
    <row r="258" spans="1:31" x14ac:dyDescent="0.25">
      <c r="A258" t="str">
        <f t="shared" si="60"/>
        <v>COVID</v>
      </c>
      <c r="B258" s="71">
        <v>44685</v>
      </c>
      <c r="C258" s="190"/>
      <c r="D258" t="str">
        <f>VLOOKUP(C258,Schools!A:B,2,0)</f>
        <v xml:space="preserve"> Please choose a school</v>
      </c>
      <c r="E258" t="str">
        <f>VLOOKUP(C258,Schools!$A:$Z,3,0)</f>
        <v>None</v>
      </c>
      <c r="F258" s="339"/>
      <c r="G258" s="75"/>
      <c r="H258" s="340"/>
      <c r="I258" t="e">
        <f t="shared" si="66"/>
        <v>#N/A</v>
      </c>
      <c r="J258">
        <f>VLOOKUP(C258,Schools!$A:$Z,9,0)</f>
        <v>0</v>
      </c>
      <c r="K258" s="70" t="s">
        <v>406</v>
      </c>
      <c r="L258" s="190"/>
      <c r="M258" s="190"/>
      <c r="N258">
        <f>VLOOKUP(C258,Schools!A:D,4,0)</f>
        <v>0</v>
      </c>
      <c r="O258" t="e">
        <f>VLOOKUP(N258,CCs!$A$2:$F$7,6,FALSE)</f>
        <v>#N/A</v>
      </c>
      <c r="P258">
        <f t="shared" si="65"/>
        <v>516500</v>
      </c>
      <c r="Q258" s="75">
        <f t="shared" si="57"/>
        <v>0</v>
      </c>
      <c r="R258" s="75">
        <f t="shared" si="64"/>
        <v>0</v>
      </c>
      <c r="S258" s="75">
        <f t="shared" si="64"/>
        <v>0</v>
      </c>
      <c r="T258" s="75">
        <f t="shared" si="64"/>
        <v>0</v>
      </c>
      <c r="U258" s="75">
        <f t="shared" si="64"/>
        <v>0</v>
      </c>
      <c r="V258" s="75">
        <f t="shared" si="64"/>
        <v>0</v>
      </c>
      <c r="W258" s="75">
        <f t="shared" si="64"/>
        <v>0</v>
      </c>
      <c r="X258" s="75">
        <f t="shared" si="64"/>
        <v>0</v>
      </c>
      <c r="Y258" s="75">
        <f t="shared" si="64"/>
        <v>0</v>
      </c>
      <c r="Z258" s="75">
        <f t="shared" si="64"/>
        <v>0</v>
      </c>
      <c r="AA258" s="75">
        <f t="shared" si="64"/>
        <v>0</v>
      </c>
      <c r="AB258" s="75">
        <f t="shared" si="64"/>
        <v>0</v>
      </c>
      <c r="AC258" s="48">
        <f t="shared" si="62"/>
        <v>0</v>
      </c>
      <c r="AD258" s="48">
        <f t="shared" si="63"/>
        <v>0</v>
      </c>
      <c r="AE258" s="47"/>
    </row>
    <row r="259" spans="1:31" x14ac:dyDescent="0.25">
      <c r="A259" t="str">
        <f t="shared" si="60"/>
        <v>COVID</v>
      </c>
      <c r="B259" s="71">
        <v>44685</v>
      </c>
      <c r="D259" t="str">
        <f>VLOOKUP(C259,Schools!A:B,2,0)</f>
        <v xml:space="preserve"> Please choose a school</v>
      </c>
      <c r="E259" t="str">
        <f>VLOOKUP(C259,Schools!$A:$Z,3,0)</f>
        <v>None</v>
      </c>
      <c r="F259" s="339"/>
      <c r="G259" s="75"/>
      <c r="H259" s="340"/>
      <c r="I259" t="e">
        <f t="shared" si="66"/>
        <v>#N/A</v>
      </c>
      <c r="J259">
        <f>VLOOKUP(C259,Schools!$A:$Z,9,0)</f>
        <v>0</v>
      </c>
      <c r="K259" s="70" t="s">
        <v>406</v>
      </c>
      <c r="L259" s="190"/>
      <c r="M259" s="190"/>
      <c r="N259">
        <f>VLOOKUP(C259,Schools!A:D,4,0)</f>
        <v>0</v>
      </c>
      <c r="O259" t="e">
        <f>VLOOKUP(N259,CCs!$A$2:$F$7,6,FALSE)</f>
        <v>#N/A</v>
      </c>
      <c r="P259">
        <f t="shared" si="65"/>
        <v>516500</v>
      </c>
      <c r="Q259" s="75">
        <f t="shared" si="57"/>
        <v>0</v>
      </c>
      <c r="R259" s="75">
        <f t="shared" si="64"/>
        <v>0</v>
      </c>
      <c r="S259" s="75">
        <f t="shared" si="64"/>
        <v>0</v>
      </c>
      <c r="T259" s="75">
        <f t="shared" si="64"/>
        <v>0</v>
      </c>
      <c r="U259" s="75">
        <f t="shared" si="64"/>
        <v>0</v>
      </c>
      <c r="V259" s="75">
        <f t="shared" si="64"/>
        <v>0</v>
      </c>
      <c r="W259" s="75">
        <f t="shared" si="64"/>
        <v>0</v>
      </c>
      <c r="X259" s="75">
        <f t="shared" si="64"/>
        <v>0</v>
      </c>
      <c r="Y259" s="75">
        <f t="shared" si="64"/>
        <v>0</v>
      </c>
      <c r="Z259" s="75">
        <f t="shared" si="64"/>
        <v>0</v>
      </c>
      <c r="AA259" s="75">
        <f t="shared" si="64"/>
        <v>0</v>
      </c>
      <c r="AB259" s="75">
        <f t="shared" si="64"/>
        <v>0</v>
      </c>
      <c r="AC259" s="48">
        <f t="shared" si="62"/>
        <v>0</v>
      </c>
      <c r="AD259" s="48">
        <f t="shared" si="63"/>
        <v>0</v>
      </c>
      <c r="AE259" s="47"/>
    </row>
    <row r="260" spans="1:31" x14ac:dyDescent="0.25">
      <c r="A260" t="str">
        <f t="shared" si="60"/>
        <v>COVID</v>
      </c>
      <c r="B260" s="71">
        <v>44685</v>
      </c>
      <c r="D260" t="str">
        <f>VLOOKUP(C260,Schools!A:B,2,0)</f>
        <v xml:space="preserve"> Please choose a school</v>
      </c>
      <c r="E260" t="str">
        <f>VLOOKUP(C260,Schools!$A:$Z,3,0)</f>
        <v>None</v>
      </c>
      <c r="F260" s="339"/>
      <c r="G260" s="75"/>
      <c r="H260" s="340"/>
      <c r="I260" t="e">
        <f t="shared" si="66"/>
        <v>#N/A</v>
      </c>
      <c r="J260">
        <f>VLOOKUP(C260,Schools!$A:$Z,9,0)</f>
        <v>0</v>
      </c>
      <c r="K260" s="70" t="s">
        <v>406</v>
      </c>
      <c r="L260" s="190"/>
      <c r="M260" s="190"/>
      <c r="N260">
        <f>VLOOKUP(C260,Schools!A:D,4,0)</f>
        <v>0</v>
      </c>
      <c r="O260" t="e">
        <f>VLOOKUP(N260,CCs!$A$2:$F$7,6,FALSE)</f>
        <v>#N/A</v>
      </c>
      <c r="P260">
        <f t="shared" si="65"/>
        <v>516500</v>
      </c>
      <c r="Q260" s="75">
        <f t="shared" si="57"/>
        <v>0</v>
      </c>
      <c r="R260" s="75">
        <f t="shared" si="64"/>
        <v>0</v>
      </c>
      <c r="S260" s="75">
        <f t="shared" si="64"/>
        <v>0</v>
      </c>
      <c r="T260" s="75">
        <f t="shared" si="64"/>
        <v>0</v>
      </c>
      <c r="U260" s="75">
        <f t="shared" si="64"/>
        <v>0</v>
      </c>
      <c r="V260" s="75">
        <f t="shared" si="64"/>
        <v>0</v>
      </c>
      <c r="W260" s="75">
        <f t="shared" si="64"/>
        <v>0</v>
      </c>
      <c r="X260" s="75">
        <f t="shared" si="64"/>
        <v>0</v>
      </c>
      <c r="Y260" s="75">
        <f t="shared" si="64"/>
        <v>0</v>
      </c>
      <c r="Z260" s="75">
        <f t="shared" si="64"/>
        <v>0</v>
      </c>
      <c r="AA260" s="75">
        <f t="shared" si="64"/>
        <v>0</v>
      </c>
      <c r="AB260" s="75">
        <f t="shared" si="64"/>
        <v>0</v>
      </c>
      <c r="AC260" s="48">
        <f t="shared" si="62"/>
        <v>0</v>
      </c>
      <c r="AD260" s="48">
        <f t="shared" si="63"/>
        <v>0</v>
      </c>
      <c r="AE260" s="47"/>
    </row>
    <row r="261" spans="1:31" x14ac:dyDescent="0.25">
      <c r="A261" t="str">
        <f t="shared" si="60"/>
        <v>COVID</v>
      </c>
      <c r="B261" s="71">
        <v>44685</v>
      </c>
      <c r="C261" s="190"/>
      <c r="D261" t="str">
        <f>VLOOKUP(C261,Schools!A:B,2,0)</f>
        <v xml:space="preserve"> Please choose a school</v>
      </c>
      <c r="E261" t="str">
        <f>VLOOKUP(C261,Schools!$A:$Z,3,0)</f>
        <v>None</v>
      </c>
      <c r="F261" s="339"/>
      <c r="G261" s="75"/>
      <c r="H261" s="340"/>
      <c r="I261" t="e">
        <f t="shared" si="66"/>
        <v>#N/A</v>
      </c>
      <c r="J261">
        <f>VLOOKUP(C261,Schools!$A:$Z,9,0)</f>
        <v>0</v>
      </c>
      <c r="K261" s="70" t="s">
        <v>406</v>
      </c>
      <c r="L261" s="190"/>
      <c r="M261" s="190"/>
      <c r="N261">
        <f>VLOOKUP(C261,Schools!A:D,4,0)</f>
        <v>0</v>
      </c>
      <c r="O261" t="e">
        <f>VLOOKUP(N261,CCs!$A$2:$F$7,6,FALSE)</f>
        <v>#N/A</v>
      </c>
      <c r="P261">
        <f t="shared" si="65"/>
        <v>516500</v>
      </c>
      <c r="Q261" s="75">
        <f t="shared" si="57"/>
        <v>0</v>
      </c>
      <c r="R261" s="75">
        <f t="shared" si="64"/>
        <v>0</v>
      </c>
      <c r="S261" s="75">
        <f t="shared" si="64"/>
        <v>0</v>
      </c>
      <c r="T261" s="75">
        <f t="shared" si="64"/>
        <v>0</v>
      </c>
      <c r="U261" s="75">
        <f t="shared" si="64"/>
        <v>0</v>
      </c>
      <c r="V261" s="75">
        <f t="shared" si="64"/>
        <v>0</v>
      </c>
      <c r="W261" s="75">
        <f t="shared" si="64"/>
        <v>0</v>
      </c>
      <c r="X261" s="75">
        <f t="shared" si="64"/>
        <v>0</v>
      </c>
      <c r="Y261" s="75">
        <f t="shared" si="64"/>
        <v>0</v>
      </c>
      <c r="Z261" s="75">
        <f t="shared" si="64"/>
        <v>0</v>
      </c>
      <c r="AA261" s="75">
        <f t="shared" si="64"/>
        <v>0</v>
      </c>
      <c r="AB261" s="75">
        <f t="shared" si="64"/>
        <v>0</v>
      </c>
      <c r="AC261" s="48">
        <f t="shared" si="62"/>
        <v>0</v>
      </c>
      <c r="AD261" s="48">
        <f t="shared" si="63"/>
        <v>0</v>
      </c>
      <c r="AE261" s="47"/>
    </row>
    <row r="262" spans="1:31" x14ac:dyDescent="0.25">
      <c r="A262" t="str">
        <f t="shared" si="60"/>
        <v>COVID</v>
      </c>
      <c r="B262" s="71">
        <v>44685</v>
      </c>
      <c r="D262" t="str">
        <f>VLOOKUP(C262,Schools!A:B,2,0)</f>
        <v xml:space="preserve"> Please choose a school</v>
      </c>
      <c r="E262" t="str">
        <f>VLOOKUP(C262,Schools!$A:$Z,3,0)</f>
        <v>None</v>
      </c>
      <c r="F262" s="339"/>
      <c r="G262" s="75"/>
      <c r="H262" s="340"/>
      <c r="I262" t="e">
        <f t="shared" si="66"/>
        <v>#N/A</v>
      </c>
      <c r="J262">
        <f>VLOOKUP(C262,Schools!$A:$Z,9,0)</f>
        <v>0</v>
      </c>
      <c r="K262" s="70" t="s">
        <v>406</v>
      </c>
      <c r="L262" s="190"/>
      <c r="M262" s="190"/>
      <c r="N262">
        <f>VLOOKUP(C262,Schools!A:D,4,0)</f>
        <v>0</v>
      </c>
      <c r="O262" t="e">
        <f>VLOOKUP(N262,CCs!$A$2:$F$7,6,FALSE)</f>
        <v>#N/A</v>
      </c>
      <c r="P262">
        <f t="shared" si="65"/>
        <v>516500</v>
      </c>
      <c r="Q262" s="75">
        <f t="shared" si="57"/>
        <v>0</v>
      </c>
      <c r="R262" s="75">
        <f t="shared" si="64"/>
        <v>0</v>
      </c>
      <c r="S262" s="75">
        <f t="shared" si="64"/>
        <v>0</v>
      </c>
      <c r="T262" s="75">
        <f t="shared" si="64"/>
        <v>0</v>
      </c>
      <c r="U262" s="75">
        <f t="shared" si="64"/>
        <v>0</v>
      </c>
      <c r="V262" s="75">
        <f t="shared" si="64"/>
        <v>0</v>
      </c>
      <c r="W262" s="75">
        <f t="shared" si="64"/>
        <v>0</v>
      </c>
      <c r="X262" s="75">
        <f t="shared" si="64"/>
        <v>0</v>
      </c>
      <c r="Y262" s="75">
        <f t="shared" ref="R262:AB285" si="67">IFERROR(SUMPRODUCT(--(MONTH($B262)=MONTH(Y$17)),$F262),0)</f>
        <v>0</v>
      </c>
      <c r="Z262" s="75">
        <f t="shared" si="67"/>
        <v>0</v>
      </c>
      <c r="AA262" s="75">
        <f t="shared" si="67"/>
        <v>0</v>
      </c>
      <c r="AB262" s="75">
        <f t="shared" si="67"/>
        <v>0</v>
      </c>
      <c r="AC262" s="48">
        <f t="shared" si="62"/>
        <v>0</v>
      </c>
      <c r="AD262" s="48">
        <f t="shared" si="63"/>
        <v>0</v>
      </c>
      <c r="AE262" s="47"/>
    </row>
    <row r="263" spans="1:31" x14ac:dyDescent="0.25">
      <c r="A263" t="str">
        <f t="shared" si="60"/>
        <v>COVID</v>
      </c>
      <c r="B263" s="71">
        <v>44685</v>
      </c>
      <c r="D263" t="str">
        <f>VLOOKUP(C263,Schools!A:B,2,0)</f>
        <v xml:space="preserve"> Please choose a school</v>
      </c>
      <c r="E263" t="str">
        <f>VLOOKUP(C263,Schools!$A:$Z,3,0)</f>
        <v>None</v>
      </c>
      <c r="F263" s="339"/>
      <c r="G263" s="75"/>
      <c r="H263" s="340"/>
      <c r="I263" t="e">
        <f t="shared" si="66"/>
        <v>#N/A</v>
      </c>
      <c r="J263">
        <f>VLOOKUP(C263,Schools!$A:$Z,9,0)</f>
        <v>0</v>
      </c>
      <c r="K263" s="70" t="s">
        <v>406</v>
      </c>
      <c r="L263" s="190"/>
      <c r="M263" s="190"/>
      <c r="N263">
        <f>VLOOKUP(C263,Schools!A:D,4,0)</f>
        <v>0</v>
      </c>
      <c r="O263" t="e">
        <f>VLOOKUP(N263,CCs!$A$2:$F$7,6,FALSE)</f>
        <v>#N/A</v>
      </c>
      <c r="P263">
        <f t="shared" si="65"/>
        <v>516500</v>
      </c>
      <c r="Q263" s="75">
        <f t="shared" si="57"/>
        <v>0</v>
      </c>
      <c r="R263" s="75">
        <f t="shared" si="67"/>
        <v>0</v>
      </c>
      <c r="S263" s="75">
        <f t="shared" si="67"/>
        <v>0</v>
      </c>
      <c r="T263" s="75">
        <f t="shared" si="67"/>
        <v>0</v>
      </c>
      <c r="U263" s="75">
        <f t="shared" si="67"/>
        <v>0</v>
      </c>
      <c r="V263" s="75">
        <f t="shared" si="67"/>
        <v>0</v>
      </c>
      <c r="W263" s="75">
        <f t="shared" si="67"/>
        <v>0</v>
      </c>
      <c r="X263" s="75">
        <f t="shared" si="67"/>
        <v>0</v>
      </c>
      <c r="Y263" s="75">
        <f t="shared" si="67"/>
        <v>0</v>
      </c>
      <c r="Z263" s="75">
        <f t="shared" si="67"/>
        <v>0</v>
      </c>
      <c r="AA263" s="75">
        <f t="shared" si="67"/>
        <v>0</v>
      </c>
      <c r="AB263" s="75">
        <f t="shared" si="67"/>
        <v>0</v>
      </c>
      <c r="AC263" s="48">
        <f t="shared" si="62"/>
        <v>0</v>
      </c>
      <c r="AD263" s="48">
        <f t="shared" si="63"/>
        <v>0</v>
      </c>
      <c r="AE263" s="47"/>
    </row>
    <row r="264" spans="1:31" x14ac:dyDescent="0.25">
      <c r="A264" t="str">
        <f t="shared" si="60"/>
        <v>COVID</v>
      </c>
      <c r="B264" s="71">
        <v>44685</v>
      </c>
      <c r="C264" s="190"/>
      <c r="D264" t="str">
        <f>VLOOKUP(C264,Schools!A:B,2,0)</f>
        <v xml:space="preserve"> Please choose a school</v>
      </c>
      <c r="E264" t="str">
        <f>VLOOKUP(C264,Schools!$A:$Z,3,0)</f>
        <v>None</v>
      </c>
      <c r="F264" s="339"/>
      <c r="G264" s="75"/>
      <c r="H264" s="340"/>
      <c r="I264" t="e">
        <f t="shared" si="66"/>
        <v>#N/A</v>
      </c>
      <c r="J264">
        <f>VLOOKUP(C264,Schools!$A:$Z,9,0)</f>
        <v>0</v>
      </c>
      <c r="K264" s="70" t="s">
        <v>406</v>
      </c>
      <c r="L264" s="190"/>
      <c r="M264" s="190"/>
      <c r="N264">
        <f>VLOOKUP(C264,Schools!A:D,4,0)</f>
        <v>0</v>
      </c>
      <c r="O264" t="e">
        <f>VLOOKUP(N264,CCs!$A$2:$F$7,6,FALSE)</f>
        <v>#N/A</v>
      </c>
      <c r="P264">
        <f t="shared" si="65"/>
        <v>516500</v>
      </c>
      <c r="Q264" s="75">
        <f t="shared" si="57"/>
        <v>0</v>
      </c>
      <c r="R264" s="75">
        <f t="shared" si="67"/>
        <v>0</v>
      </c>
      <c r="S264" s="75">
        <f t="shared" si="67"/>
        <v>0</v>
      </c>
      <c r="T264" s="75">
        <f t="shared" si="67"/>
        <v>0</v>
      </c>
      <c r="U264" s="75">
        <f t="shared" si="67"/>
        <v>0</v>
      </c>
      <c r="V264" s="75">
        <f t="shared" si="67"/>
        <v>0</v>
      </c>
      <c r="W264" s="75">
        <f t="shared" si="67"/>
        <v>0</v>
      </c>
      <c r="X264" s="75">
        <f t="shared" si="67"/>
        <v>0</v>
      </c>
      <c r="Y264" s="75">
        <f t="shared" si="67"/>
        <v>0</v>
      </c>
      <c r="Z264" s="75">
        <f t="shared" si="67"/>
        <v>0</v>
      </c>
      <c r="AA264" s="75">
        <f t="shared" si="67"/>
        <v>0</v>
      </c>
      <c r="AB264" s="75">
        <f t="shared" si="67"/>
        <v>0</v>
      </c>
      <c r="AC264" s="48">
        <f t="shared" si="62"/>
        <v>0</v>
      </c>
      <c r="AD264" s="48">
        <f t="shared" si="63"/>
        <v>0</v>
      </c>
      <c r="AE264" s="47"/>
    </row>
    <row r="265" spans="1:31" x14ac:dyDescent="0.25">
      <c r="A265" t="str">
        <f t="shared" si="60"/>
        <v>COVID</v>
      </c>
      <c r="B265" s="71">
        <v>44685</v>
      </c>
      <c r="C265" s="190"/>
      <c r="D265" t="str">
        <f>VLOOKUP(C265,Schools!A:B,2,0)</f>
        <v xml:space="preserve"> Please choose a school</v>
      </c>
      <c r="E265" t="str">
        <f>VLOOKUP(C265,Schools!$A:$Z,3,0)</f>
        <v>None</v>
      </c>
      <c r="F265" s="339"/>
      <c r="G265" s="75"/>
      <c r="H265" s="340"/>
      <c r="I265" t="e">
        <f t="shared" si="66"/>
        <v>#N/A</v>
      </c>
      <c r="J265">
        <f>VLOOKUP(C265,Schools!$A:$Z,9,0)</f>
        <v>0</v>
      </c>
      <c r="K265" s="70" t="s">
        <v>406</v>
      </c>
      <c r="L265" s="190"/>
      <c r="M265" s="190"/>
      <c r="N265">
        <f>VLOOKUP(C265,Schools!A:D,4,0)</f>
        <v>0</v>
      </c>
      <c r="O265" t="e">
        <f>VLOOKUP(N265,CCs!$A$2:$F$7,6,FALSE)</f>
        <v>#N/A</v>
      </c>
      <c r="P265">
        <f t="shared" si="65"/>
        <v>516500</v>
      </c>
      <c r="Q265" s="75">
        <f t="shared" si="57"/>
        <v>0</v>
      </c>
      <c r="R265" s="75">
        <f t="shared" si="67"/>
        <v>0</v>
      </c>
      <c r="S265" s="75">
        <f t="shared" si="67"/>
        <v>0</v>
      </c>
      <c r="T265" s="75">
        <f t="shared" si="67"/>
        <v>0</v>
      </c>
      <c r="U265" s="75">
        <f t="shared" si="67"/>
        <v>0</v>
      </c>
      <c r="V265" s="75">
        <f t="shared" si="67"/>
        <v>0</v>
      </c>
      <c r="W265" s="75">
        <f t="shared" si="67"/>
        <v>0</v>
      </c>
      <c r="X265" s="75">
        <f t="shared" si="67"/>
        <v>0</v>
      </c>
      <c r="Y265" s="75">
        <f t="shared" si="67"/>
        <v>0</v>
      </c>
      <c r="Z265" s="75">
        <f t="shared" si="67"/>
        <v>0</v>
      </c>
      <c r="AA265" s="75">
        <f t="shared" si="67"/>
        <v>0</v>
      </c>
      <c r="AB265" s="75">
        <f t="shared" si="67"/>
        <v>0</v>
      </c>
      <c r="AC265" s="48">
        <f t="shared" si="62"/>
        <v>0</v>
      </c>
      <c r="AD265" s="48">
        <f t="shared" si="63"/>
        <v>0</v>
      </c>
      <c r="AE265" s="47"/>
    </row>
    <row r="266" spans="1:31" x14ac:dyDescent="0.25">
      <c r="A266" t="str">
        <f t="shared" si="60"/>
        <v>COVID</v>
      </c>
      <c r="B266" s="71">
        <v>44685</v>
      </c>
      <c r="D266" t="str">
        <f>VLOOKUP(C266,Schools!A:B,2,0)</f>
        <v xml:space="preserve"> Please choose a school</v>
      </c>
      <c r="E266" t="str">
        <f>VLOOKUP(C266,Schools!$A:$Z,3,0)</f>
        <v>None</v>
      </c>
      <c r="F266" s="339"/>
      <c r="G266" s="75"/>
      <c r="H266" s="340"/>
      <c r="I266" t="e">
        <f t="shared" si="66"/>
        <v>#N/A</v>
      </c>
      <c r="J266">
        <f>VLOOKUP(C266,Schools!$A:$Z,9,0)</f>
        <v>0</v>
      </c>
      <c r="K266" s="70" t="s">
        <v>406</v>
      </c>
      <c r="L266" s="190"/>
      <c r="M266" s="190"/>
      <c r="N266">
        <f>VLOOKUP(C266,Schools!A:D,4,0)</f>
        <v>0</v>
      </c>
      <c r="O266" t="e">
        <f>VLOOKUP(N266,CCs!$A$2:$F$7,6,FALSE)</f>
        <v>#N/A</v>
      </c>
      <c r="P266">
        <f t="shared" si="65"/>
        <v>516500</v>
      </c>
      <c r="Q266" s="75">
        <f t="shared" si="57"/>
        <v>0</v>
      </c>
      <c r="R266" s="75">
        <f t="shared" si="67"/>
        <v>0</v>
      </c>
      <c r="S266" s="75">
        <f t="shared" si="67"/>
        <v>0</v>
      </c>
      <c r="T266" s="75">
        <f t="shared" si="67"/>
        <v>0</v>
      </c>
      <c r="U266" s="75">
        <f t="shared" si="67"/>
        <v>0</v>
      </c>
      <c r="V266" s="75">
        <f t="shared" si="67"/>
        <v>0</v>
      </c>
      <c r="W266" s="75">
        <f t="shared" si="67"/>
        <v>0</v>
      </c>
      <c r="X266" s="75">
        <f t="shared" si="67"/>
        <v>0</v>
      </c>
      <c r="Y266" s="75">
        <f t="shared" si="67"/>
        <v>0</v>
      </c>
      <c r="Z266" s="75">
        <f t="shared" si="67"/>
        <v>0</v>
      </c>
      <c r="AA266" s="75">
        <f t="shared" si="67"/>
        <v>0</v>
      </c>
      <c r="AB266" s="75">
        <f t="shared" si="67"/>
        <v>0</v>
      </c>
      <c r="AC266" s="48">
        <f t="shared" si="62"/>
        <v>0</v>
      </c>
      <c r="AD266" s="48">
        <f t="shared" si="63"/>
        <v>0</v>
      </c>
      <c r="AE266" s="47"/>
    </row>
    <row r="267" spans="1:31" x14ac:dyDescent="0.25">
      <c r="A267" t="str">
        <f t="shared" si="60"/>
        <v>COVID</v>
      </c>
      <c r="B267" s="71">
        <v>44685</v>
      </c>
      <c r="D267" t="str">
        <f>VLOOKUP(C267,Schools!A:B,2,0)</f>
        <v xml:space="preserve"> Please choose a school</v>
      </c>
      <c r="E267" t="str">
        <f>VLOOKUP(C267,Schools!$A:$Z,3,0)</f>
        <v>None</v>
      </c>
      <c r="F267" s="339"/>
      <c r="G267" s="75"/>
      <c r="H267" s="340"/>
      <c r="I267" t="e">
        <f t="shared" si="66"/>
        <v>#N/A</v>
      </c>
      <c r="J267">
        <f>VLOOKUP(C267,Schools!$A:$Z,9,0)</f>
        <v>0</v>
      </c>
      <c r="K267" s="70" t="s">
        <v>406</v>
      </c>
      <c r="L267" s="190"/>
      <c r="M267" s="190"/>
      <c r="N267">
        <f>VLOOKUP(C267,Schools!A:D,4,0)</f>
        <v>0</v>
      </c>
      <c r="O267" t="e">
        <f>VLOOKUP(N267,CCs!$A$2:$F$7,6,FALSE)</f>
        <v>#N/A</v>
      </c>
      <c r="P267">
        <f t="shared" si="65"/>
        <v>516500</v>
      </c>
      <c r="Q267" s="75">
        <f t="shared" si="57"/>
        <v>0</v>
      </c>
      <c r="R267" s="75">
        <f t="shared" si="67"/>
        <v>0</v>
      </c>
      <c r="S267" s="75">
        <f t="shared" si="67"/>
        <v>0</v>
      </c>
      <c r="T267" s="75">
        <f t="shared" si="67"/>
        <v>0</v>
      </c>
      <c r="U267" s="75">
        <f t="shared" si="67"/>
        <v>0</v>
      </c>
      <c r="V267" s="75">
        <f t="shared" si="67"/>
        <v>0</v>
      </c>
      <c r="W267" s="75">
        <f t="shared" si="67"/>
        <v>0</v>
      </c>
      <c r="X267" s="75">
        <f t="shared" si="67"/>
        <v>0</v>
      </c>
      <c r="Y267" s="75">
        <f t="shared" si="67"/>
        <v>0</v>
      </c>
      <c r="Z267" s="75">
        <f t="shared" si="67"/>
        <v>0</v>
      </c>
      <c r="AA267" s="75">
        <f t="shared" si="67"/>
        <v>0</v>
      </c>
      <c r="AB267" s="75">
        <f t="shared" si="67"/>
        <v>0</v>
      </c>
      <c r="AC267" s="48">
        <f t="shared" si="62"/>
        <v>0</v>
      </c>
      <c r="AD267" s="48">
        <f t="shared" si="63"/>
        <v>0</v>
      </c>
      <c r="AE267" s="47"/>
    </row>
    <row r="268" spans="1:31" x14ac:dyDescent="0.25">
      <c r="A268" t="str">
        <f t="shared" si="60"/>
        <v>COVID</v>
      </c>
      <c r="B268" s="71">
        <v>44685</v>
      </c>
      <c r="C268" s="190"/>
      <c r="D268" t="str">
        <f>VLOOKUP(C268,Schools!A:B,2,0)</f>
        <v xml:space="preserve"> Please choose a school</v>
      </c>
      <c r="E268" t="str">
        <f>VLOOKUP(C268,Schools!$A:$Z,3,0)</f>
        <v>None</v>
      </c>
      <c r="F268" s="339"/>
      <c r="G268" s="75"/>
      <c r="H268" s="340"/>
      <c r="I268" t="e">
        <f t="shared" si="66"/>
        <v>#N/A</v>
      </c>
      <c r="J268">
        <f>VLOOKUP(C268,Schools!$A:$Z,9,0)</f>
        <v>0</v>
      </c>
      <c r="K268" s="70" t="s">
        <v>406</v>
      </c>
      <c r="L268" s="190"/>
      <c r="M268" s="190"/>
      <c r="N268">
        <f>VLOOKUP(C268,Schools!A:D,4,0)</f>
        <v>0</v>
      </c>
      <c r="O268" t="e">
        <f>VLOOKUP(N268,CCs!$A$2:$F$7,6,FALSE)</f>
        <v>#N/A</v>
      </c>
      <c r="P268">
        <f t="shared" si="65"/>
        <v>516500</v>
      </c>
      <c r="Q268" s="75">
        <f t="shared" si="57"/>
        <v>0</v>
      </c>
      <c r="R268" s="75">
        <f t="shared" si="67"/>
        <v>0</v>
      </c>
      <c r="S268" s="75">
        <f t="shared" si="67"/>
        <v>0</v>
      </c>
      <c r="T268" s="75">
        <f t="shared" si="67"/>
        <v>0</v>
      </c>
      <c r="U268" s="75">
        <f t="shared" si="67"/>
        <v>0</v>
      </c>
      <c r="V268" s="75">
        <f t="shared" si="67"/>
        <v>0</v>
      </c>
      <c r="W268" s="75">
        <f t="shared" si="67"/>
        <v>0</v>
      </c>
      <c r="X268" s="75">
        <f t="shared" si="67"/>
        <v>0</v>
      </c>
      <c r="Y268" s="75">
        <f t="shared" si="67"/>
        <v>0</v>
      </c>
      <c r="Z268" s="75">
        <f t="shared" si="67"/>
        <v>0</v>
      </c>
      <c r="AA268" s="75">
        <f t="shared" si="67"/>
        <v>0</v>
      </c>
      <c r="AB268" s="75">
        <f t="shared" si="67"/>
        <v>0</v>
      </c>
      <c r="AC268" s="48">
        <f t="shared" si="62"/>
        <v>0</v>
      </c>
      <c r="AD268" s="48">
        <f t="shared" si="63"/>
        <v>0</v>
      </c>
      <c r="AE268" s="47"/>
    </row>
    <row r="269" spans="1:31" x14ac:dyDescent="0.25">
      <c r="A269" t="str">
        <f t="shared" si="60"/>
        <v>COVID</v>
      </c>
      <c r="B269" s="71">
        <v>44685</v>
      </c>
      <c r="D269" t="str">
        <f>VLOOKUP(C269,Schools!A:B,2,0)</f>
        <v xml:space="preserve"> Please choose a school</v>
      </c>
      <c r="E269" t="str">
        <f>VLOOKUP(C269,Schools!$A:$Z,3,0)</f>
        <v>None</v>
      </c>
      <c r="F269" s="339"/>
      <c r="G269" s="75"/>
      <c r="H269" s="340"/>
      <c r="I269" t="e">
        <f t="shared" si="66"/>
        <v>#N/A</v>
      </c>
      <c r="J269">
        <f>VLOOKUP(C269,Schools!$A:$Z,9,0)</f>
        <v>0</v>
      </c>
      <c r="K269" s="70" t="s">
        <v>406</v>
      </c>
      <c r="L269" s="190"/>
      <c r="M269" s="190"/>
      <c r="N269">
        <f>VLOOKUP(C269,Schools!A:D,4,0)</f>
        <v>0</v>
      </c>
      <c r="O269" t="e">
        <f>VLOOKUP(N269,CCs!$A$2:$F$7,6,FALSE)</f>
        <v>#N/A</v>
      </c>
      <c r="P269">
        <f t="shared" si="65"/>
        <v>516500</v>
      </c>
      <c r="Q269" s="75">
        <f t="shared" si="57"/>
        <v>0</v>
      </c>
      <c r="R269" s="75">
        <f t="shared" si="67"/>
        <v>0</v>
      </c>
      <c r="S269" s="75">
        <f t="shared" si="67"/>
        <v>0</v>
      </c>
      <c r="T269" s="75">
        <f t="shared" si="67"/>
        <v>0</v>
      </c>
      <c r="U269" s="75">
        <f t="shared" si="67"/>
        <v>0</v>
      </c>
      <c r="V269" s="75">
        <f t="shared" si="67"/>
        <v>0</v>
      </c>
      <c r="W269" s="75">
        <f t="shared" si="67"/>
        <v>0</v>
      </c>
      <c r="X269" s="75">
        <f t="shared" si="67"/>
        <v>0</v>
      </c>
      <c r="Y269" s="75">
        <f t="shared" si="67"/>
        <v>0</v>
      </c>
      <c r="Z269" s="75">
        <f t="shared" si="67"/>
        <v>0</v>
      </c>
      <c r="AA269" s="75">
        <f t="shared" si="67"/>
        <v>0</v>
      </c>
      <c r="AB269" s="75">
        <f t="shared" si="67"/>
        <v>0</v>
      </c>
      <c r="AC269" s="48">
        <f t="shared" si="62"/>
        <v>0</v>
      </c>
      <c r="AD269" s="48">
        <f t="shared" si="63"/>
        <v>0</v>
      </c>
      <c r="AE269" s="47"/>
    </row>
    <row r="270" spans="1:31" x14ac:dyDescent="0.25">
      <c r="A270" t="str">
        <f t="shared" si="60"/>
        <v>COVID</v>
      </c>
      <c r="B270" s="71">
        <v>44685</v>
      </c>
      <c r="D270" t="str">
        <f>VLOOKUP(C270,Schools!A:B,2,0)</f>
        <v xml:space="preserve"> Please choose a school</v>
      </c>
      <c r="E270" t="str">
        <f>VLOOKUP(C270,Schools!$A:$Z,3,0)</f>
        <v>None</v>
      </c>
      <c r="F270" s="339"/>
      <c r="G270" s="75"/>
      <c r="H270" s="340"/>
      <c r="I270" t="e">
        <f t="shared" si="66"/>
        <v>#N/A</v>
      </c>
      <c r="J270">
        <f>VLOOKUP(C270,Schools!$A:$Z,9,0)</f>
        <v>0</v>
      </c>
      <c r="K270" s="70" t="s">
        <v>406</v>
      </c>
      <c r="L270" s="190"/>
      <c r="M270" s="190"/>
      <c r="N270">
        <f>VLOOKUP(C270,Schools!A:D,4,0)</f>
        <v>0</v>
      </c>
      <c r="O270" t="e">
        <f>VLOOKUP(N270,CCs!$A$2:$F$7,6,FALSE)</f>
        <v>#N/A</v>
      </c>
      <c r="P270">
        <f t="shared" si="65"/>
        <v>516500</v>
      </c>
      <c r="Q270" s="75">
        <f t="shared" ref="Q270:AB309" si="68">IFERROR(SUMPRODUCT(--(MONTH($B270)=MONTH(Q$17)),$F270),0)</f>
        <v>0</v>
      </c>
      <c r="R270" s="75">
        <f t="shared" si="67"/>
        <v>0</v>
      </c>
      <c r="S270" s="75">
        <f t="shared" si="67"/>
        <v>0</v>
      </c>
      <c r="T270" s="75">
        <f t="shared" si="67"/>
        <v>0</v>
      </c>
      <c r="U270" s="75">
        <f t="shared" si="67"/>
        <v>0</v>
      </c>
      <c r="V270" s="75">
        <f t="shared" si="67"/>
        <v>0</v>
      </c>
      <c r="W270" s="75">
        <f t="shared" si="67"/>
        <v>0</v>
      </c>
      <c r="X270" s="75">
        <f t="shared" si="67"/>
        <v>0</v>
      </c>
      <c r="Y270" s="75">
        <f t="shared" si="67"/>
        <v>0</v>
      </c>
      <c r="Z270" s="75">
        <f t="shared" si="67"/>
        <v>0</v>
      </c>
      <c r="AA270" s="75">
        <f t="shared" si="67"/>
        <v>0</v>
      </c>
      <c r="AB270" s="75">
        <f t="shared" si="67"/>
        <v>0</v>
      </c>
      <c r="AC270" s="48">
        <f t="shared" si="62"/>
        <v>0</v>
      </c>
      <c r="AD270" s="48">
        <f t="shared" si="63"/>
        <v>0</v>
      </c>
      <c r="AE270" s="47"/>
    </row>
    <row r="271" spans="1:31" x14ac:dyDescent="0.25">
      <c r="A271" t="str">
        <f t="shared" si="60"/>
        <v>COVID</v>
      </c>
      <c r="B271" s="71">
        <v>44685</v>
      </c>
      <c r="D271" t="str">
        <f>VLOOKUP(C271,Schools!A:B,2,0)</f>
        <v xml:space="preserve"> Please choose a school</v>
      </c>
      <c r="E271" t="str">
        <f>VLOOKUP(C271,Schools!$A:$Z,3,0)</f>
        <v>None</v>
      </c>
      <c r="F271" s="339"/>
      <c r="G271" s="75"/>
      <c r="H271" s="340"/>
      <c r="I271" t="e">
        <f t="shared" si="66"/>
        <v>#N/A</v>
      </c>
      <c r="J271">
        <f>VLOOKUP(C271,Schools!$A:$Z,9,0)</f>
        <v>0</v>
      </c>
      <c r="K271" s="70" t="s">
        <v>406</v>
      </c>
      <c r="L271" s="190"/>
      <c r="M271" s="190"/>
      <c r="N271">
        <f>VLOOKUP(C271,Schools!A:D,4,0)</f>
        <v>0</v>
      </c>
      <c r="O271" t="e">
        <f>VLOOKUP(N271,CCs!$A$2:$F$7,6,FALSE)</f>
        <v>#N/A</v>
      </c>
      <c r="P271">
        <f t="shared" si="65"/>
        <v>516500</v>
      </c>
      <c r="Q271" s="75">
        <f t="shared" si="68"/>
        <v>0</v>
      </c>
      <c r="R271" s="75">
        <f t="shared" si="67"/>
        <v>0</v>
      </c>
      <c r="S271" s="75">
        <f t="shared" si="67"/>
        <v>0</v>
      </c>
      <c r="T271" s="75">
        <f t="shared" si="67"/>
        <v>0</v>
      </c>
      <c r="U271" s="75">
        <f t="shared" si="67"/>
        <v>0</v>
      </c>
      <c r="V271" s="75">
        <f t="shared" si="67"/>
        <v>0</v>
      </c>
      <c r="W271" s="75">
        <f t="shared" si="67"/>
        <v>0</v>
      </c>
      <c r="X271" s="75">
        <f t="shared" si="67"/>
        <v>0</v>
      </c>
      <c r="Y271" s="75">
        <f t="shared" si="67"/>
        <v>0</v>
      </c>
      <c r="Z271" s="75">
        <f t="shared" si="67"/>
        <v>0</v>
      </c>
      <c r="AA271" s="75">
        <f t="shared" si="67"/>
        <v>0</v>
      </c>
      <c r="AB271" s="75">
        <f t="shared" si="67"/>
        <v>0</v>
      </c>
      <c r="AC271" s="48">
        <f t="shared" si="62"/>
        <v>0</v>
      </c>
      <c r="AD271" s="48">
        <f t="shared" si="63"/>
        <v>0</v>
      </c>
      <c r="AE271" s="47"/>
    </row>
    <row r="272" spans="1:31" x14ac:dyDescent="0.25">
      <c r="A272" t="str">
        <f t="shared" si="60"/>
        <v>COVID</v>
      </c>
      <c r="B272" s="71">
        <v>44685</v>
      </c>
      <c r="C272" s="190"/>
      <c r="D272" t="str">
        <f>VLOOKUP(C272,Schools!A:B,2,0)</f>
        <v xml:space="preserve"> Please choose a school</v>
      </c>
      <c r="E272" t="str">
        <f>VLOOKUP(C272,Schools!$A:$Z,3,0)</f>
        <v>None</v>
      </c>
      <c r="F272" s="339"/>
      <c r="G272" s="75"/>
      <c r="H272" s="340"/>
      <c r="I272" t="e">
        <f t="shared" si="66"/>
        <v>#N/A</v>
      </c>
      <c r="J272">
        <f>VLOOKUP(C272,Schools!$A:$Z,9,0)</f>
        <v>0</v>
      </c>
      <c r="K272" s="70" t="s">
        <v>406</v>
      </c>
      <c r="L272" s="190"/>
      <c r="M272" s="190"/>
      <c r="N272">
        <f>VLOOKUP(C272,Schools!A:D,4,0)</f>
        <v>0</v>
      </c>
      <c r="O272" t="e">
        <f>VLOOKUP(N272,CCs!$A$2:$F$7,6,FALSE)</f>
        <v>#N/A</v>
      </c>
      <c r="P272">
        <f t="shared" si="65"/>
        <v>516500</v>
      </c>
      <c r="Q272" s="75">
        <f t="shared" si="68"/>
        <v>0</v>
      </c>
      <c r="R272" s="75">
        <f t="shared" si="67"/>
        <v>0</v>
      </c>
      <c r="S272" s="75">
        <f t="shared" si="67"/>
        <v>0</v>
      </c>
      <c r="T272" s="75">
        <f t="shared" si="67"/>
        <v>0</v>
      </c>
      <c r="U272" s="75">
        <f t="shared" si="67"/>
        <v>0</v>
      </c>
      <c r="V272" s="75">
        <f t="shared" si="67"/>
        <v>0</v>
      </c>
      <c r="W272" s="75">
        <f t="shared" si="67"/>
        <v>0</v>
      </c>
      <c r="X272" s="75">
        <f t="shared" si="67"/>
        <v>0</v>
      </c>
      <c r="Y272" s="75">
        <f t="shared" si="67"/>
        <v>0</v>
      </c>
      <c r="Z272" s="75">
        <f t="shared" si="67"/>
        <v>0</v>
      </c>
      <c r="AA272" s="75">
        <f t="shared" si="67"/>
        <v>0</v>
      </c>
      <c r="AB272" s="75">
        <f t="shared" si="67"/>
        <v>0</v>
      </c>
      <c r="AC272" s="48">
        <f t="shared" si="62"/>
        <v>0</v>
      </c>
      <c r="AD272" s="48">
        <f t="shared" si="63"/>
        <v>0</v>
      </c>
      <c r="AE272" s="47"/>
    </row>
    <row r="273" spans="1:31" x14ac:dyDescent="0.25">
      <c r="A273" t="str">
        <f t="shared" si="60"/>
        <v>COVID</v>
      </c>
      <c r="B273" s="71">
        <v>44685</v>
      </c>
      <c r="D273" t="str">
        <f>VLOOKUP(C273,Schools!A:B,2,0)</f>
        <v xml:space="preserve"> Please choose a school</v>
      </c>
      <c r="E273" t="str">
        <f>VLOOKUP(C273,Schools!$A:$Z,3,0)</f>
        <v>None</v>
      </c>
      <c r="F273" s="339"/>
      <c r="G273" s="75"/>
      <c r="H273" s="340"/>
      <c r="I273" t="e">
        <f t="shared" si="66"/>
        <v>#N/A</v>
      </c>
      <c r="J273">
        <f>VLOOKUP(C273,Schools!$A:$Z,9,0)</f>
        <v>0</v>
      </c>
      <c r="K273" s="70" t="s">
        <v>406</v>
      </c>
      <c r="L273" s="190"/>
      <c r="M273" s="190"/>
      <c r="N273">
        <f>VLOOKUP(C273,Schools!A:D,4,0)</f>
        <v>0</v>
      </c>
      <c r="O273" t="e">
        <f>VLOOKUP(N273,CCs!$A$2:$F$7,6,FALSE)</f>
        <v>#N/A</v>
      </c>
      <c r="P273">
        <f t="shared" si="65"/>
        <v>516500</v>
      </c>
      <c r="Q273" s="75">
        <f t="shared" si="68"/>
        <v>0</v>
      </c>
      <c r="R273" s="75">
        <f t="shared" si="67"/>
        <v>0</v>
      </c>
      <c r="S273" s="75">
        <f t="shared" si="67"/>
        <v>0</v>
      </c>
      <c r="T273" s="75">
        <f t="shared" si="67"/>
        <v>0</v>
      </c>
      <c r="U273" s="75">
        <f t="shared" si="67"/>
        <v>0</v>
      </c>
      <c r="V273" s="75">
        <f t="shared" si="67"/>
        <v>0</v>
      </c>
      <c r="W273" s="75">
        <f t="shared" si="67"/>
        <v>0</v>
      </c>
      <c r="X273" s="75">
        <f t="shared" si="67"/>
        <v>0</v>
      </c>
      <c r="Y273" s="75">
        <f t="shared" si="67"/>
        <v>0</v>
      </c>
      <c r="Z273" s="75">
        <f t="shared" si="67"/>
        <v>0</v>
      </c>
      <c r="AA273" s="75">
        <f t="shared" si="67"/>
        <v>0</v>
      </c>
      <c r="AB273" s="75">
        <f t="shared" si="67"/>
        <v>0</v>
      </c>
      <c r="AC273" s="48">
        <f t="shared" si="62"/>
        <v>0</v>
      </c>
      <c r="AD273" s="48">
        <f t="shared" si="63"/>
        <v>0</v>
      </c>
      <c r="AE273" s="47"/>
    </row>
    <row r="274" spans="1:31" x14ac:dyDescent="0.25">
      <c r="A274" t="str">
        <f t="shared" si="60"/>
        <v>COVID</v>
      </c>
      <c r="B274" s="71">
        <v>44685</v>
      </c>
      <c r="D274" t="str">
        <f>VLOOKUP(C274,Schools!A:B,2,0)</f>
        <v xml:space="preserve"> Please choose a school</v>
      </c>
      <c r="E274" t="str">
        <f>VLOOKUP(C274,Schools!$A:$Z,3,0)</f>
        <v>None</v>
      </c>
      <c r="F274" s="339"/>
      <c r="G274" s="75"/>
      <c r="H274" s="340"/>
      <c r="I274" t="e">
        <f t="shared" si="66"/>
        <v>#N/A</v>
      </c>
      <c r="J274">
        <f>VLOOKUP(C274,Schools!$A:$Z,9,0)</f>
        <v>0</v>
      </c>
      <c r="K274" s="70" t="s">
        <v>406</v>
      </c>
      <c r="L274" s="190"/>
      <c r="M274" s="190"/>
      <c r="N274">
        <f>VLOOKUP(C274,Schools!A:D,4,0)</f>
        <v>0</v>
      </c>
      <c r="O274" t="e">
        <f>VLOOKUP(N274,CCs!$A$2:$F$7,6,FALSE)</f>
        <v>#N/A</v>
      </c>
      <c r="P274">
        <f t="shared" si="65"/>
        <v>516500</v>
      </c>
      <c r="Q274" s="75">
        <f t="shared" si="68"/>
        <v>0</v>
      </c>
      <c r="R274" s="75">
        <f t="shared" si="67"/>
        <v>0</v>
      </c>
      <c r="S274" s="75">
        <f t="shared" si="67"/>
        <v>0</v>
      </c>
      <c r="T274" s="75">
        <f t="shared" si="67"/>
        <v>0</v>
      </c>
      <c r="U274" s="75">
        <f t="shared" si="67"/>
        <v>0</v>
      </c>
      <c r="V274" s="75">
        <f t="shared" si="67"/>
        <v>0</v>
      </c>
      <c r="W274" s="75">
        <f t="shared" si="67"/>
        <v>0</v>
      </c>
      <c r="X274" s="75">
        <f t="shared" si="67"/>
        <v>0</v>
      </c>
      <c r="Y274" s="75">
        <f t="shared" si="67"/>
        <v>0</v>
      </c>
      <c r="Z274" s="75">
        <f t="shared" si="67"/>
        <v>0</v>
      </c>
      <c r="AA274" s="75">
        <f t="shared" si="67"/>
        <v>0</v>
      </c>
      <c r="AB274" s="75">
        <f t="shared" si="67"/>
        <v>0</v>
      </c>
      <c r="AC274" s="48">
        <f t="shared" si="62"/>
        <v>0</v>
      </c>
      <c r="AD274" s="48">
        <f t="shared" si="63"/>
        <v>0</v>
      </c>
      <c r="AE274" s="47"/>
    </row>
    <row r="275" spans="1:31" x14ac:dyDescent="0.25">
      <c r="A275" t="str">
        <f t="shared" si="60"/>
        <v>COVID</v>
      </c>
      <c r="B275" s="71">
        <v>44685</v>
      </c>
      <c r="C275" s="190"/>
      <c r="D275" t="str">
        <f>VLOOKUP(C275,Schools!A:B,2,0)</f>
        <v xml:space="preserve"> Please choose a school</v>
      </c>
      <c r="E275" t="str">
        <f>VLOOKUP(C275,Schools!$A:$Z,3,0)</f>
        <v>None</v>
      </c>
      <c r="F275" s="339"/>
      <c r="G275" s="75"/>
      <c r="H275" s="340"/>
      <c r="I275" t="e">
        <f t="shared" si="66"/>
        <v>#N/A</v>
      </c>
      <c r="J275">
        <f>VLOOKUP(C275,Schools!$A:$Z,9,0)</f>
        <v>0</v>
      </c>
      <c r="K275" s="70" t="s">
        <v>406</v>
      </c>
      <c r="L275" s="190"/>
      <c r="M275" s="190"/>
      <c r="N275">
        <f>VLOOKUP(C275,Schools!A:D,4,0)</f>
        <v>0</v>
      </c>
      <c r="O275" t="e">
        <f>VLOOKUP(N275,CCs!$A$2:$F$7,6,FALSE)</f>
        <v>#N/A</v>
      </c>
      <c r="P275">
        <f t="shared" si="65"/>
        <v>516500</v>
      </c>
      <c r="Q275" s="75">
        <f t="shared" si="68"/>
        <v>0</v>
      </c>
      <c r="R275" s="75">
        <f t="shared" si="67"/>
        <v>0</v>
      </c>
      <c r="S275" s="75">
        <f t="shared" si="67"/>
        <v>0</v>
      </c>
      <c r="T275" s="75">
        <f t="shared" si="67"/>
        <v>0</v>
      </c>
      <c r="U275" s="75">
        <f t="shared" si="67"/>
        <v>0</v>
      </c>
      <c r="V275" s="75">
        <f t="shared" si="67"/>
        <v>0</v>
      </c>
      <c r="W275" s="75">
        <f t="shared" si="67"/>
        <v>0</v>
      </c>
      <c r="X275" s="75">
        <f t="shared" si="67"/>
        <v>0</v>
      </c>
      <c r="Y275" s="75">
        <f t="shared" si="67"/>
        <v>0</v>
      </c>
      <c r="Z275" s="75">
        <f t="shared" si="67"/>
        <v>0</v>
      </c>
      <c r="AA275" s="75">
        <f t="shared" si="67"/>
        <v>0</v>
      </c>
      <c r="AB275" s="75">
        <f t="shared" si="67"/>
        <v>0</v>
      </c>
      <c r="AC275" s="48">
        <f t="shared" si="62"/>
        <v>0</v>
      </c>
      <c r="AD275" s="48">
        <f t="shared" si="63"/>
        <v>0</v>
      </c>
      <c r="AE275" s="47"/>
    </row>
    <row r="276" spans="1:31" x14ac:dyDescent="0.25">
      <c r="A276" t="str">
        <f t="shared" si="60"/>
        <v>COVID</v>
      </c>
      <c r="B276" s="71">
        <v>44685</v>
      </c>
      <c r="C276" s="144"/>
      <c r="D276" t="str">
        <f>VLOOKUP(C276,Schools!A:B,2,0)</f>
        <v xml:space="preserve"> Please choose a school</v>
      </c>
      <c r="E276" t="str">
        <f>VLOOKUP(C276,Schools!$A:$Z,3,0)</f>
        <v>None</v>
      </c>
      <c r="F276" s="339"/>
      <c r="G276" s="75"/>
      <c r="H276" s="340"/>
      <c r="I276" t="e">
        <f t="shared" si="66"/>
        <v>#N/A</v>
      </c>
      <c r="J276">
        <f>VLOOKUP(C276,Schools!$A:$Z,9,0)</f>
        <v>0</v>
      </c>
      <c r="K276" s="70" t="s">
        <v>406</v>
      </c>
      <c r="L276" s="190"/>
      <c r="M276" s="190"/>
      <c r="N276">
        <f>VLOOKUP(C276,Schools!A:D,4,0)</f>
        <v>0</v>
      </c>
      <c r="O276" t="e">
        <f>VLOOKUP(N276,CCs!$A$2:$F$7,6,FALSE)</f>
        <v>#N/A</v>
      </c>
      <c r="P276">
        <f t="shared" si="65"/>
        <v>516500</v>
      </c>
      <c r="Q276" s="75">
        <f t="shared" si="68"/>
        <v>0</v>
      </c>
      <c r="R276" s="75">
        <f t="shared" si="67"/>
        <v>0</v>
      </c>
      <c r="S276" s="75">
        <f t="shared" si="67"/>
        <v>0</v>
      </c>
      <c r="T276" s="75">
        <f t="shared" si="67"/>
        <v>0</v>
      </c>
      <c r="U276" s="75">
        <f t="shared" si="67"/>
        <v>0</v>
      </c>
      <c r="V276" s="75">
        <f t="shared" si="67"/>
        <v>0</v>
      </c>
      <c r="W276" s="75">
        <f t="shared" si="67"/>
        <v>0</v>
      </c>
      <c r="X276" s="75">
        <f t="shared" si="67"/>
        <v>0</v>
      </c>
      <c r="Y276" s="75">
        <f t="shared" si="67"/>
        <v>0</v>
      </c>
      <c r="Z276" s="75">
        <f t="shared" si="67"/>
        <v>0</v>
      </c>
      <c r="AA276" s="75">
        <f t="shared" si="67"/>
        <v>0</v>
      </c>
      <c r="AB276" s="75">
        <f t="shared" si="67"/>
        <v>0</v>
      </c>
      <c r="AC276" s="48">
        <f t="shared" si="62"/>
        <v>0</v>
      </c>
      <c r="AD276" s="48">
        <f t="shared" si="63"/>
        <v>0</v>
      </c>
      <c r="AE276" s="47"/>
    </row>
    <row r="277" spans="1:31" x14ac:dyDescent="0.25">
      <c r="A277" t="str">
        <f t="shared" ref="A277:A319" si="69">$B$3</f>
        <v>COVID</v>
      </c>
      <c r="B277" s="71">
        <v>44685</v>
      </c>
      <c r="C277" s="190"/>
      <c r="D277" t="str">
        <f>VLOOKUP(C277,Schools!A:B,2,0)</f>
        <v xml:space="preserve"> Please choose a school</v>
      </c>
      <c r="E277" t="str">
        <f>VLOOKUP(C277,Schools!$A:$Z,3,0)</f>
        <v>None</v>
      </c>
      <c r="F277" s="339"/>
      <c r="G277" s="75"/>
      <c r="H277" s="340"/>
      <c r="I277" t="e">
        <f t="shared" si="66"/>
        <v>#N/A</v>
      </c>
      <c r="J277">
        <f>VLOOKUP(C277,Schools!$A:$Z,9,0)</f>
        <v>0</v>
      </c>
      <c r="K277" s="70" t="s">
        <v>406</v>
      </c>
      <c r="L277" s="190"/>
      <c r="M277" s="190"/>
      <c r="N277">
        <f>VLOOKUP(C277,Schools!A:D,4,0)</f>
        <v>0</v>
      </c>
      <c r="O277" t="e">
        <f>VLOOKUP(N277,CCs!$A$2:$F$7,6,FALSE)</f>
        <v>#N/A</v>
      </c>
      <c r="P277">
        <f t="shared" si="65"/>
        <v>516500</v>
      </c>
      <c r="Q277" s="75">
        <f t="shared" si="68"/>
        <v>0</v>
      </c>
      <c r="R277" s="75">
        <f t="shared" si="67"/>
        <v>0</v>
      </c>
      <c r="S277" s="75">
        <f t="shared" si="67"/>
        <v>0</v>
      </c>
      <c r="T277" s="75">
        <f t="shared" si="67"/>
        <v>0</v>
      </c>
      <c r="U277" s="75">
        <f t="shared" si="67"/>
        <v>0</v>
      </c>
      <c r="V277" s="75">
        <f t="shared" si="67"/>
        <v>0</v>
      </c>
      <c r="W277" s="75">
        <f t="shared" si="67"/>
        <v>0</v>
      </c>
      <c r="X277" s="75">
        <f t="shared" si="67"/>
        <v>0</v>
      </c>
      <c r="Y277" s="75">
        <f t="shared" si="67"/>
        <v>0</v>
      </c>
      <c r="Z277" s="75">
        <f t="shared" si="67"/>
        <v>0</v>
      </c>
      <c r="AA277" s="75">
        <f t="shared" si="67"/>
        <v>0</v>
      </c>
      <c r="AB277" s="75">
        <f t="shared" si="67"/>
        <v>0</v>
      </c>
      <c r="AC277" s="48">
        <f t="shared" si="62"/>
        <v>0</v>
      </c>
      <c r="AD277" s="48">
        <f t="shared" si="63"/>
        <v>0</v>
      </c>
      <c r="AE277" s="47"/>
    </row>
    <row r="278" spans="1:31" x14ac:dyDescent="0.25">
      <c r="A278" t="str">
        <f t="shared" si="69"/>
        <v>COVID</v>
      </c>
      <c r="B278" s="71">
        <v>44685</v>
      </c>
      <c r="D278" t="str">
        <f>VLOOKUP(C278,Schools!A:B,2,0)</f>
        <v xml:space="preserve"> Please choose a school</v>
      </c>
      <c r="E278" t="str">
        <f>VLOOKUP(C278,Schools!$A:$Z,3,0)</f>
        <v>None</v>
      </c>
      <c r="F278" s="339"/>
      <c r="G278" s="75"/>
      <c r="H278" s="340"/>
      <c r="I278" t="e">
        <f t="shared" si="66"/>
        <v>#N/A</v>
      </c>
      <c r="J278">
        <f>VLOOKUP(C278,Schools!$A:$Z,9,0)</f>
        <v>0</v>
      </c>
      <c r="K278" s="70" t="s">
        <v>406</v>
      </c>
      <c r="L278" s="190"/>
      <c r="M278" s="190"/>
      <c r="N278">
        <f>VLOOKUP(C278,Schools!A:D,4,0)</f>
        <v>0</v>
      </c>
      <c r="O278" t="e">
        <f>VLOOKUP(N278,CCs!$A$2:$F$7,6,FALSE)</f>
        <v>#N/A</v>
      </c>
      <c r="P278">
        <f t="shared" si="65"/>
        <v>516500</v>
      </c>
      <c r="Q278" s="75">
        <f t="shared" si="68"/>
        <v>0</v>
      </c>
      <c r="R278" s="75">
        <f t="shared" si="67"/>
        <v>0</v>
      </c>
      <c r="S278" s="75">
        <f t="shared" si="67"/>
        <v>0</v>
      </c>
      <c r="T278" s="75">
        <f t="shared" si="67"/>
        <v>0</v>
      </c>
      <c r="U278" s="75">
        <f t="shared" si="67"/>
        <v>0</v>
      </c>
      <c r="V278" s="75">
        <f t="shared" si="67"/>
        <v>0</v>
      </c>
      <c r="W278" s="75">
        <f t="shared" si="67"/>
        <v>0</v>
      </c>
      <c r="X278" s="75">
        <f t="shared" si="67"/>
        <v>0</v>
      </c>
      <c r="Y278" s="75">
        <f t="shared" si="67"/>
        <v>0</v>
      </c>
      <c r="Z278" s="75">
        <f t="shared" si="67"/>
        <v>0</v>
      </c>
      <c r="AA278" s="75">
        <f t="shared" si="67"/>
        <v>0</v>
      </c>
      <c r="AB278" s="75">
        <f t="shared" si="67"/>
        <v>0</v>
      </c>
      <c r="AC278" s="48">
        <f t="shared" si="62"/>
        <v>0</v>
      </c>
      <c r="AD278" s="48">
        <f t="shared" si="63"/>
        <v>0</v>
      </c>
      <c r="AE278" s="47"/>
    </row>
    <row r="279" spans="1:31" x14ac:dyDescent="0.25">
      <c r="A279" t="str">
        <f t="shared" si="69"/>
        <v>COVID</v>
      </c>
      <c r="B279" s="71">
        <v>44685</v>
      </c>
      <c r="D279" t="str">
        <f>VLOOKUP(C279,Schools!A:B,2,0)</f>
        <v xml:space="preserve"> Please choose a school</v>
      </c>
      <c r="E279" t="str">
        <f>VLOOKUP(C279,Schools!$A:$Z,3,0)</f>
        <v>None</v>
      </c>
      <c r="F279" s="339"/>
      <c r="G279" s="75"/>
      <c r="H279" s="340"/>
      <c r="I279" t="e">
        <f t="shared" si="66"/>
        <v>#N/A</v>
      </c>
      <c r="J279">
        <f>VLOOKUP(C279,Schools!$A:$Z,9,0)</f>
        <v>0</v>
      </c>
      <c r="K279" s="70" t="s">
        <v>406</v>
      </c>
      <c r="L279" s="190"/>
      <c r="M279" s="190"/>
      <c r="N279">
        <f>VLOOKUP(C279,Schools!A:D,4,0)</f>
        <v>0</v>
      </c>
      <c r="O279" t="e">
        <f>VLOOKUP(N279,CCs!$A$2:$F$7,6,FALSE)</f>
        <v>#N/A</v>
      </c>
      <c r="P279">
        <f t="shared" si="65"/>
        <v>516500</v>
      </c>
      <c r="Q279" s="75">
        <f t="shared" si="68"/>
        <v>0</v>
      </c>
      <c r="R279" s="75">
        <f t="shared" si="67"/>
        <v>0</v>
      </c>
      <c r="S279" s="75">
        <f t="shared" si="67"/>
        <v>0</v>
      </c>
      <c r="T279" s="75">
        <f t="shared" si="67"/>
        <v>0</v>
      </c>
      <c r="U279" s="75">
        <f t="shared" si="67"/>
        <v>0</v>
      </c>
      <c r="V279" s="75">
        <f t="shared" si="67"/>
        <v>0</v>
      </c>
      <c r="W279" s="75">
        <f t="shared" si="67"/>
        <v>0</v>
      </c>
      <c r="X279" s="75">
        <f t="shared" si="67"/>
        <v>0</v>
      </c>
      <c r="Y279" s="75">
        <f t="shared" si="67"/>
        <v>0</v>
      </c>
      <c r="Z279" s="75">
        <f t="shared" si="67"/>
        <v>0</v>
      </c>
      <c r="AA279" s="75">
        <f t="shared" si="67"/>
        <v>0</v>
      </c>
      <c r="AB279" s="75">
        <f t="shared" si="67"/>
        <v>0</v>
      </c>
      <c r="AC279" s="48">
        <f t="shared" si="62"/>
        <v>0</v>
      </c>
      <c r="AD279" s="48">
        <f t="shared" si="63"/>
        <v>0</v>
      </c>
      <c r="AE279" s="47"/>
    </row>
    <row r="280" spans="1:31" x14ac:dyDescent="0.25">
      <c r="A280" t="str">
        <f t="shared" si="69"/>
        <v>COVID</v>
      </c>
      <c r="B280" s="71">
        <v>44685</v>
      </c>
      <c r="C280" s="190"/>
      <c r="D280" t="str">
        <f>VLOOKUP(C280,Schools!A:B,2,0)</f>
        <v xml:space="preserve"> Please choose a school</v>
      </c>
      <c r="E280" t="str">
        <f>VLOOKUP(C280,Schools!$A:$Z,3,0)</f>
        <v>None</v>
      </c>
      <c r="F280" s="339"/>
      <c r="G280" s="75"/>
      <c r="H280" s="340"/>
      <c r="I280" t="e">
        <f t="shared" si="66"/>
        <v>#N/A</v>
      </c>
      <c r="J280">
        <f>VLOOKUP(C280,Schools!$A:$Z,9,0)</f>
        <v>0</v>
      </c>
      <c r="K280" s="70" t="s">
        <v>406</v>
      </c>
      <c r="L280" s="190"/>
      <c r="M280" s="190"/>
      <c r="N280">
        <f>VLOOKUP(C280,Schools!A:D,4,0)</f>
        <v>0</v>
      </c>
      <c r="O280" t="e">
        <f>VLOOKUP(N280,CCs!$A$2:$F$7,6,FALSE)</f>
        <v>#N/A</v>
      </c>
      <c r="P280">
        <f t="shared" si="65"/>
        <v>516500</v>
      </c>
      <c r="Q280" s="75">
        <f t="shared" si="68"/>
        <v>0</v>
      </c>
      <c r="R280" s="75">
        <f t="shared" si="67"/>
        <v>0</v>
      </c>
      <c r="S280" s="75">
        <f t="shared" si="67"/>
        <v>0</v>
      </c>
      <c r="T280" s="75">
        <f t="shared" si="67"/>
        <v>0</v>
      </c>
      <c r="U280" s="75">
        <f t="shared" si="67"/>
        <v>0</v>
      </c>
      <c r="V280" s="75">
        <f t="shared" si="67"/>
        <v>0</v>
      </c>
      <c r="W280" s="75">
        <f t="shared" si="67"/>
        <v>0</v>
      </c>
      <c r="X280" s="75">
        <f t="shared" si="67"/>
        <v>0</v>
      </c>
      <c r="Y280" s="75">
        <f t="shared" si="67"/>
        <v>0</v>
      </c>
      <c r="Z280" s="75">
        <f t="shared" si="67"/>
        <v>0</v>
      </c>
      <c r="AA280" s="75">
        <f t="shared" si="67"/>
        <v>0</v>
      </c>
      <c r="AB280" s="75">
        <f t="shared" si="67"/>
        <v>0</v>
      </c>
      <c r="AC280" s="48">
        <f t="shared" si="62"/>
        <v>0</v>
      </c>
      <c r="AD280" s="48">
        <f t="shared" si="63"/>
        <v>0</v>
      </c>
      <c r="AE280" s="47"/>
    </row>
    <row r="281" spans="1:31" x14ac:dyDescent="0.25">
      <c r="A281" t="str">
        <f t="shared" si="69"/>
        <v>COVID</v>
      </c>
      <c r="B281" s="71">
        <v>44685</v>
      </c>
      <c r="C281" s="190"/>
      <c r="D281" t="str">
        <f>VLOOKUP(C281,Schools!A:B,2,0)</f>
        <v xml:space="preserve"> Please choose a school</v>
      </c>
      <c r="E281" t="str">
        <f>VLOOKUP(C281,Schools!$A:$Z,3,0)</f>
        <v>None</v>
      </c>
      <c r="F281" s="339"/>
      <c r="G281" s="75"/>
      <c r="H281" s="340"/>
      <c r="I281" t="e">
        <f t="shared" si="66"/>
        <v>#N/A</v>
      </c>
      <c r="J281">
        <f>VLOOKUP(C281,Schools!$A:$Z,9,0)</f>
        <v>0</v>
      </c>
      <c r="K281" s="70" t="s">
        <v>406</v>
      </c>
      <c r="L281" s="190"/>
      <c r="M281" s="190"/>
      <c r="N281">
        <f>VLOOKUP(C281,Schools!A:D,4,0)</f>
        <v>0</v>
      </c>
      <c r="O281" t="e">
        <f>VLOOKUP(N281,CCs!$A$2:$F$7,6,FALSE)</f>
        <v>#N/A</v>
      </c>
      <c r="P281">
        <f t="shared" si="65"/>
        <v>516500</v>
      </c>
      <c r="Q281" s="75">
        <f t="shared" si="68"/>
        <v>0</v>
      </c>
      <c r="R281" s="75">
        <f t="shared" si="67"/>
        <v>0</v>
      </c>
      <c r="S281" s="75">
        <f t="shared" si="67"/>
        <v>0</v>
      </c>
      <c r="T281" s="75">
        <f t="shared" si="67"/>
        <v>0</v>
      </c>
      <c r="U281" s="75">
        <f t="shared" si="67"/>
        <v>0</v>
      </c>
      <c r="V281" s="75">
        <f t="shared" si="67"/>
        <v>0</v>
      </c>
      <c r="W281" s="75">
        <f t="shared" si="67"/>
        <v>0</v>
      </c>
      <c r="X281" s="75">
        <f t="shared" si="67"/>
        <v>0</v>
      </c>
      <c r="Y281" s="75">
        <f t="shared" si="67"/>
        <v>0</v>
      </c>
      <c r="Z281" s="75">
        <f t="shared" si="67"/>
        <v>0</v>
      </c>
      <c r="AA281" s="75">
        <f t="shared" si="67"/>
        <v>0</v>
      </c>
      <c r="AB281" s="75">
        <f t="shared" si="67"/>
        <v>0</v>
      </c>
      <c r="AC281" s="48">
        <f t="shared" si="62"/>
        <v>0</v>
      </c>
      <c r="AD281" s="48">
        <f t="shared" si="63"/>
        <v>0</v>
      </c>
      <c r="AE281" s="47"/>
    </row>
    <row r="282" spans="1:31" x14ac:dyDescent="0.25">
      <c r="A282" t="str">
        <f t="shared" si="69"/>
        <v>COVID</v>
      </c>
      <c r="B282" s="71">
        <v>44685</v>
      </c>
      <c r="D282" t="str">
        <f>VLOOKUP(C282,Schools!A:B,2,0)</f>
        <v xml:space="preserve"> Please choose a school</v>
      </c>
      <c r="E282" t="str">
        <f>VLOOKUP(C282,Schools!$A:$Z,3,0)</f>
        <v>None</v>
      </c>
      <c r="F282" s="339"/>
      <c r="G282" s="75"/>
      <c r="H282" s="340"/>
      <c r="I282" t="e">
        <f t="shared" si="66"/>
        <v>#N/A</v>
      </c>
      <c r="J282">
        <f>VLOOKUP(C282,Schools!$A:$Z,9,0)</f>
        <v>0</v>
      </c>
      <c r="K282" s="70" t="s">
        <v>406</v>
      </c>
      <c r="L282" s="190"/>
      <c r="M282" s="190"/>
      <c r="N282">
        <f>VLOOKUP(C282,Schools!A:D,4,0)</f>
        <v>0</v>
      </c>
      <c r="O282" t="e">
        <f>VLOOKUP(N282,CCs!$A$2:$F$7,6,FALSE)</f>
        <v>#N/A</v>
      </c>
      <c r="P282">
        <f t="shared" si="65"/>
        <v>516500</v>
      </c>
      <c r="Q282" s="75">
        <f t="shared" si="68"/>
        <v>0</v>
      </c>
      <c r="R282" s="75">
        <f t="shared" si="67"/>
        <v>0</v>
      </c>
      <c r="S282" s="75">
        <f t="shared" si="67"/>
        <v>0</v>
      </c>
      <c r="T282" s="75">
        <f t="shared" si="67"/>
        <v>0</v>
      </c>
      <c r="U282" s="75">
        <f t="shared" si="67"/>
        <v>0</v>
      </c>
      <c r="V282" s="75">
        <f t="shared" si="67"/>
        <v>0</v>
      </c>
      <c r="W282" s="75">
        <f t="shared" si="67"/>
        <v>0</v>
      </c>
      <c r="X282" s="75">
        <f t="shared" si="67"/>
        <v>0</v>
      </c>
      <c r="Y282" s="75">
        <f t="shared" si="67"/>
        <v>0</v>
      </c>
      <c r="Z282" s="75">
        <f t="shared" si="67"/>
        <v>0</v>
      </c>
      <c r="AA282" s="75">
        <f t="shared" si="67"/>
        <v>0</v>
      </c>
      <c r="AB282" s="75">
        <f t="shared" si="67"/>
        <v>0</v>
      </c>
      <c r="AC282" s="48">
        <f t="shared" si="62"/>
        <v>0</v>
      </c>
      <c r="AD282" s="48">
        <f t="shared" si="63"/>
        <v>0</v>
      </c>
      <c r="AE282" s="47"/>
    </row>
    <row r="283" spans="1:31" x14ac:dyDescent="0.25">
      <c r="A283" t="str">
        <f t="shared" si="69"/>
        <v>COVID</v>
      </c>
      <c r="B283" s="71">
        <v>44685</v>
      </c>
      <c r="D283" t="str">
        <f>VLOOKUP(C283,Schools!A:B,2,0)</f>
        <v xml:space="preserve"> Please choose a school</v>
      </c>
      <c r="E283" t="str">
        <f>VLOOKUP(C283,Schools!$A:$Z,3,0)</f>
        <v>None</v>
      </c>
      <c r="F283" s="339"/>
      <c r="G283" s="75"/>
      <c r="H283" s="340"/>
      <c r="I283" t="e">
        <f t="shared" si="66"/>
        <v>#N/A</v>
      </c>
      <c r="J283">
        <f>VLOOKUP(C283,Schools!$A:$Z,9,0)</f>
        <v>0</v>
      </c>
      <c r="K283" s="70" t="s">
        <v>406</v>
      </c>
      <c r="L283" s="190"/>
      <c r="M283" s="190"/>
      <c r="N283">
        <f>VLOOKUP(C283,Schools!A:D,4,0)</f>
        <v>0</v>
      </c>
      <c r="O283" t="e">
        <f>VLOOKUP(N283,CCs!$A$2:$F$7,6,FALSE)</f>
        <v>#N/A</v>
      </c>
      <c r="P283">
        <f t="shared" si="65"/>
        <v>516500</v>
      </c>
      <c r="Q283" s="75">
        <f t="shared" si="68"/>
        <v>0</v>
      </c>
      <c r="R283" s="75">
        <f t="shared" si="67"/>
        <v>0</v>
      </c>
      <c r="S283" s="75">
        <f t="shared" si="67"/>
        <v>0</v>
      </c>
      <c r="T283" s="75">
        <f t="shared" si="67"/>
        <v>0</v>
      </c>
      <c r="U283" s="75">
        <f t="shared" si="67"/>
        <v>0</v>
      </c>
      <c r="V283" s="75">
        <f t="shared" si="67"/>
        <v>0</v>
      </c>
      <c r="W283" s="75">
        <f t="shared" si="67"/>
        <v>0</v>
      </c>
      <c r="X283" s="75">
        <f t="shared" si="67"/>
        <v>0</v>
      </c>
      <c r="Y283" s="75">
        <f t="shared" si="67"/>
        <v>0</v>
      </c>
      <c r="Z283" s="75">
        <f t="shared" si="67"/>
        <v>0</v>
      </c>
      <c r="AA283" s="75">
        <f t="shared" si="67"/>
        <v>0</v>
      </c>
      <c r="AB283" s="75">
        <f t="shared" si="67"/>
        <v>0</v>
      </c>
      <c r="AC283" s="48">
        <f t="shared" si="62"/>
        <v>0</v>
      </c>
      <c r="AD283" s="48">
        <f t="shared" si="63"/>
        <v>0</v>
      </c>
      <c r="AE283" s="47"/>
    </row>
    <row r="284" spans="1:31" x14ac:dyDescent="0.25">
      <c r="A284" t="str">
        <f t="shared" si="69"/>
        <v>COVID</v>
      </c>
      <c r="B284" s="71">
        <v>44685</v>
      </c>
      <c r="C284" s="190"/>
      <c r="D284" t="str">
        <f>VLOOKUP(C284,Schools!A:B,2,0)</f>
        <v xml:space="preserve"> Please choose a school</v>
      </c>
      <c r="E284" t="str">
        <f>VLOOKUP(C284,Schools!$A:$Z,3,0)</f>
        <v>None</v>
      </c>
      <c r="F284" s="339"/>
      <c r="G284" s="75"/>
      <c r="H284" s="340"/>
      <c r="I284" t="e">
        <f t="shared" si="66"/>
        <v>#N/A</v>
      </c>
      <c r="J284">
        <f>VLOOKUP(C284,Schools!$A:$Z,9,0)</f>
        <v>0</v>
      </c>
      <c r="K284" s="70" t="s">
        <v>406</v>
      </c>
      <c r="L284" s="190"/>
      <c r="M284" s="190"/>
      <c r="N284">
        <f>VLOOKUP(C284,Schools!A:D,4,0)</f>
        <v>0</v>
      </c>
      <c r="O284" t="e">
        <f>VLOOKUP(N284,CCs!$A$2:$F$7,6,FALSE)</f>
        <v>#N/A</v>
      </c>
      <c r="P284">
        <f t="shared" si="65"/>
        <v>516500</v>
      </c>
      <c r="Q284" s="75">
        <f t="shared" si="68"/>
        <v>0</v>
      </c>
      <c r="R284" s="75">
        <f t="shared" si="67"/>
        <v>0</v>
      </c>
      <c r="S284" s="75">
        <f t="shared" si="67"/>
        <v>0</v>
      </c>
      <c r="T284" s="75">
        <f t="shared" si="67"/>
        <v>0</v>
      </c>
      <c r="U284" s="75">
        <f t="shared" si="67"/>
        <v>0</v>
      </c>
      <c r="V284" s="75">
        <f t="shared" si="67"/>
        <v>0</v>
      </c>
      <c r="W284" s="75">
        <f t="shared" si="67"/>
        <v>0</v>
      </c>
      <c r="X284" s="75">
        <f t="shared" si="67"/>
        <v>0</v>
      </c>
      <c r="Y284" s="75">
        <f t="shared" si="67"/>
        <v>0</v>
      </c>
      <c r="Z284" s="75">
        <f t="shared" si="67"/>
        <v>0</v>
      </c>
      <c r="AA284" s="75">
        <f t="shared" si="67"/>
        <v>0</v>
      </c>
      <c r="AB284" s="75">
        <f t="shared" si="67"/>
        <v>0</v>
      </c>
      <c r="AC284" s="48">
        <f t="shared" si="62"/>
        <v>0</v>
      </c>
      <c r="AD284" s="48">
        <f t="shared" si="63"/>
        <v>0</v>
      </c>
      <c r="AE284" s="47"/>
    </row>
    <row r="285" spans="1:31" x14ac:dyDescent="0.25">
      <c r="A285" t="str">
        <f t="shared" si="69"/>
        <v>COVID</v>
      </c>
      <c r="B285" s="71">
        <v>44685</v>
      </c>
      <c r="D285" t="str">
        <f>VLOOKUP(C285,Schools!A:B,2,0)</f>
        <v xml:space="preserve"> Please choose a school</v>
      </c>
      <c r="E285" t="str">
        <f>VLOOKUP(C285,Schools!$A:$Z,3,0)</f>
        <v>None</v>
      </c>
      <c r="F285" s="339"/>
      <c r="G285" s="75"/>
      <c r="H285" s="340"/>
      <c r="I285" t="e">
        <f t="shared" si="66"/>
        <v>#N/A</v>
      </c>
      <c r="J285">
        <f>VLOOKUP(C285,Schools!$A:$Z,9,0)</f>
        <v>0</v>
      </c>
      <c r="K285" s="70" t="s">
        <v>406</v>
      </c>
      <c r="L285" s="190"/>
      <c r="M285" s="190"/>
      <c r="N285">
        <f>VLOOKUP(C285,Schools!A:D,4,0)</f>
        <v>0</v>
      </c>
      <c r="O285" t="e">
        <f>VLOOKUP(N285,CCs!$A$2:$F$7,6,FALSE)</f>
        <v>#N/A</v>
      </c>
      <c r="P285">
        <f t="shared" si="65"/>
        <v>516500</v>
      </c>
      <c r="Q285" s="75">
        <f t="shared" si="68"/>
        <v>0</v>
      </c>
      <c r="R285" s="75">
        <f t="shared" si="67"/>
        <v>0</v>
      </c>
      <c r="S285" s="75">
        <f t="shared" si="67"/>
        <v>0</v>
      </c>
      <c r="T285" s="75">
        <f t="shared" si="67"/>
        <v>0</v>
      </c>
      <c r="U285" s="75">
        <f t="shared" si="67"/>
        <v>0</v>
      </c>
      <c r="V285" s="75">
        <f t="shared" si="67"/>
        <v>0</v>
      </c>
      <c r="W285" s="75">
        <f t="shared" si="67"/>
        <v>0</v>
      </c>
      <c r="X285" s="75">
        <f t="shared" si="67"/>
        <v>0</v>
      </c>
      <c r="Y285" s="75">
        <f t="shared" si="67"/>
        <v>0</v>
      </c>
      <c r="Z285" s="75">
        <f t="shared" si="67"/>
        <v>0</v>
      </c>
      <c r="AA285" s="75">
        <f t="shared" ref="R285:AB308" si="70">IFERROR(SUMPRODUCT(--(MONTH($B285)=MONTH(AA$17)),$F285),0)</f>
        <v>0</v>
      </c>
      <c r="AB285" s="75">
        <f t="shared" si="70"/>
        <v>0</v>
      </c>
      <c r="AC285" s="48">
        <f t="shared" si="62"/>
        <v>0</v>
      </c>
      <c r="AD285" s="48">
        <f t="shared" si="63"/>
        <v>0</v>
      </c>
      <c r="AE285" s="47"/>
    </row>
    <row r="286" spans="1:31" x14ac:dyDescent="0.25">
      <c r="A286" t="str">
        <f t="shared" si="69"/>
        <v>COVID</v>
      </c>
      <c r="B286" s="71">
        <v>44685</v>
      </c>
      <c r="D286" t="str">
        <f>VLOOKUP(C286,Schools!A:B,2,0)</f>
        <v xml:space="preserve"> Please choose a school</v>
      </c>
      <c r="E286" t="str">
        <f>VLOOKUP(C286,Schools!$A:$Z,3,0)</f>
        <v>None</v>
      </c>
      <c r="F286" s="339"/>
      <c r="G286" s="75"/>
      <c r="H286" s="340"/>
      <c r="I286" t="e">
        <f t="shared" si="66"/>
        <v>#N/A</v>
      </c>
      <c r="J286">
        <f>VLOOKUP(C286,Schools!$A:$Z,9,0)</f>
        <v>0</v>
      </c>
      <c r="K286" s="70" t="s">
        <v>406</v>
      </c>
      <c r="L286" s="190"/>
      <c r="M286" s="190"/>
      <c r="N286">
        <f>VLOOKUP(C286,Schools!A:D,4,0)</f>
        <v>0</v>
      </c>
      <c r="O286" t="e">
        <f>VLOOKUP(N286,CCs!$A$2:$F$7,6,FALSE)</f>
        <v>#N/A</v>
      </c>
      <c r="P286">
        <f t="shared" si="65"/>
        <v>516500</v>
      </c>
      <c r="Q286" s="75">
        <f t="shared" si="68"/>
        <v>0</v>
      </c>
      <c r="R286" s="75">
        <f t="shared" si="70"/>
        <v>0</v>
      </c>
      <c r="S286" s="75">
        <f t="shared" si="70"/>
        <v>0</v>
      </c>
      <c r="T286" s="75">
        <f t="shared" si="70"/>
        <v>0</v>
      </c>
      <c r="U286" s="75">
        <f t="shared" si="70"/>
        <v>0</v>
      </c>
      <c r="V286" s="75">
        <f t="shared" si="70"/>
        <v>0</v>
      </c>
      <c r="W286" s="75">
        <f t="shared" si="70"/>
        <v>0</v>
      </c>
      <c r="X286" s="75">
        <f t="shared" si="70"/>
        <v>0</v>
      </c>
      <c r="Y286" s="75">
        <f t="shared" si="70"/>
        <v>0</v>
      </c>
      <c r="Z286" s="75">
        <f t="shared" si="70"/>
        <v>0</v>
      </c>
      <c r="AA286" s="75">
        <f t="shared" si="70"/>
        <v>0</v>
      </c>
      <c r="AB286" s="75">
        <f t="shared" si="70"/>
        <v>0</v>
      </c>
      <c r="AC286" s="48">
        <f t="shared" si="62"/>
        <v>0</v>
      </c>
      <c r="AD286" s="48">
        <f t="shared" si="63"/>
        <v>0</v>
      </c>
      <c r="AE286" s="47"/>
    </row>
    <row r="287" spans="1:31" x14ac:dyDescent="0.25">
      <c r="A287" t="str">
        <f t="shared" si="69"/>
        <v>COVID</v>
      </c>
      <c r="B287" s="71">
        <v>44685</v>
      </c>
      <c r="C287" s="190"/>
      <c r="D287" t="str">
        <f>VLOOKUP(C287,Schools!A:B,2,0)</f>
        <v xml:space="preserve"> Please choose a school</v>
      </c>
      <c r="E287" t="str">
        <f>VLOOKUP(C287,Schools!$A:$Z,3,0)</f>
        <v>None</v>
      </c>
      <c r="F287" s="339"/>
      <c r="G287" s="75"/>
      <c r="H287" s="340"/>
      <c r="I287" t="e">
        <f t="shared" si="66"/>
        <v>#N/A</v>
      </c>
      <c r="J287">
        <f>VLOOKUP(C287,Schools!$A:$Z,9,0)</f>
        <v>0</v>
      </c>
      <c r="K287" s="70" t="s">
        <v>406</v>
      </c>
      <c r="L287" s="190"/>
      <c r="M287" s="190"/>
      <c r="N287">
        <f>VLOOKUP(C287,Schools!A:D,4,0)</f>
        <v>0</v>
      </c>
      <c r="O287" t="e">
        <f>VLOOKUP(N287,CCs!$A$2:$F$7,6,FALSE)</f>
        <v>#N/A</v>
      </c>
      <c r="P287">
        <f t="shared" si="65"/>
        <v>516500</v>
      </c>
      <c r="Q287" s="75">
        <f t="shared" si="68"/>
        <v>0</v>
      </c>
      <c r="R287" s="75">
        <f t="shared" si="70"/>
        <v>0</v>
      </c>
      <c r="S287" s="75">
        <f t="shared" si="70"/>
        <v>0</v>
      </c>
      <c r="T287" s="75">
        <f t="shared" si="70"/>
        <v>0</v>
      </c>
      <c r="U287" s="75">
        <f t="shared" si="70"/>
        <v>0</v>
      </c>
      <c r="V287" s="75">
        <f t="shared" si="70"/>
        <v>0</v>
      </c>
      <c r="W287" s="75">
        <f t="shared" si="70"/>
        <v>0</v>
      </c>
      <c r="X287" s="75">
        <f t="shared" si="70"/>
        <v>0</v>
      </c>
      <c r="Y287" s="75">
        <f t="shared" si="70"/>
        <v>0</v>
      </c>
      <c r="Z287" s="75">
        <f t="shared" si="70"/>
        <v>0</v>
      </c>
      <c r="AA287" s="75">
        <f t="shared" si="70"/>
        <v>0</v>
      </c>
      <c r="AB287" s="75">
        <f t="shared" si="70"/>
        <v>0</v>
      </c>
      <c r="AC287" s="48">
        <f t="shared" si="62"/>
        <v>0</v>
      </c>
      <c r="AD287" s="48">
        <f t="shared" si="63"/>
        <v>0</v>
      </c>
      <c r="AE287" s="47"/>
    </row>
    <row r="288" spans="1:31" x14ac:dyDescent="0.25">
      <c r="A288" t="str">
        <f t="shared" si="69"/>
        <v>COVID</v>
      </c>
      <c r="B288" s="71">
        <v>44685</v>
      </c>
      <c r="C288" s="190"/>
      <c r="D288" t="str">
        <f>VLOOKUP(C288,Schools!A:B,2,0)</f>
        <v xml:space="preserve"> Please choose a school</v>
      </c>
      <c r="E288" t="str">
        <f>VLOOKUP(C288,Schools!$A:$Z,3,0)</f>
        <v>None</v>
      </c>
      <c r="F288" s="339"/>
      <c r="G288" s="75"/>
      <c r="H288" s="340"/>
      <c r="I288" t="e">
        <f t="shared" si="66"/>
        <v>#N/A</v>
      </c>
      <c r="J288">
        <f>VLOOKUP(C288,Schools!$A:$Z,9,0)</f>
        <v>0</v>
      </c>
      <c r="K288" s="70" t="s">
        <v>406</v>
      </c>
      <c r="L288" s="190"/>
      <c r="M288" s="190"/>
      <c r="N288">
        <f>VLOOKUP(C288,Schools!A:D,4,0)</f>
        <v>0</v>
      </c>
      <c r="O288" t="e">
        <f>VLOOKUP(N288,CCs!$A$2:$F$7,6,FALSE)</f>
        <v>#N/A</v>
      </c>
      <c r="P288">
        <f t="shared" si="65"/>
        <v>516500</v>
      </c>
      <c r="Q288" s="75">
        <f t="shared" si="68"/>
        <v>0</v>
      </c>
      <c r="R288" s="75">
        <f t="shared" si="70"/>
        <v>0</v>
      </c>
      <c r="S288" s="75">
        <f t="shared" si="70"/>
        <v>0</v>
      </c>
      <c r="T288" s="75">
        <f t="shared" si="70"/>
        <v>0</v>
      </c>
      <c r="U288" s="75">
        <f t="shared" si="70"/>
        <v>0</v>
      </c>
      <c r="V288" s="75">
        <f t="shared" si="70"/>
        <v>0</v>
      </c>
      <c r="W288" s="75">
        <f t="shared" si="70"/>
        <v>0</v>
      </c>
      <c r="X288" s="75">
        <f t="shared" si="70"/>
        <v>0</v>
      </c>
      <c r="Y288" s="75">
        <f t="shared" si="70"/>
        <v>0</v>
      </c>
      <c r="Z288" s="75">
        <f t="shared" si="70"/>
        <v>0</v>
      </c>
      <c r="AA288" s="75">
        <f t="shared" si="70"/>
        <v>0</v>
      </c>
      <c r="AB288" s="75">
        <f t="shared" si="70"/>
        <v>0</v>
      </c>
      <c r="AC288" s="48">
        <f t="shared" si="62"/>
        <v>0</v>
      </c>
      <c r="AD288" s="48">
        <f t="shared" si="63"/>
        <v>0</v>
      </c>
      <c r="AE288" s="47"/>
    </row>
    <row r="289" spans="1:31" x14ac:dyDescent="0.25">
      <c r="A289" t="str">
        <f t="shared" si="69"/>
        <v>COVID</v>
      </c>
      <c r="B289" s="71">
        <v>44685</v>
      </c>
      <c r="D289" t="str">
        <f>VLOOKUP(C289,Schools!A:B,2,0)</f>
        <v xml:space="preserve"> Please choose a school</v>
      </c>
      <c r="E289" t="str">
        <f>VLOOKUP(C289,Schools!$A:$Z,3,0)</f>
        <v>None</v>
      </c>
      <c r="F289" s="339"/>
      <c r="G289" s="75"/>
      <c r="H289" s="340"/>
      <c r="I289" t="e">
        <f t="shared" si="66"/>
        <v>#N/A</v>
      </c>
      <c r="J289">
        <f>VLOOKUP(C289,Schools!$A:$Z,9,0)</f>
        <v>0</v>
      </c>
      <c r="K289" s="70" t="s">
        <v>406</v>
      </c>
      <c r="L289" s="190"/>
      <c r="M289" s="190"/>
      <c r="N289">
        <f>VLOOKUP(C289,Schools!A:D,4,0)</f>
        <v>0</v>
      </c>
      <c r="O289" t="e">
        <f>VLOOKUP(N289,CCs!$A$2:$F$7,6,FALSE)</f>
        <v>#N/A</v>
      </c>
      <c r="P289">
        <f t="shared" si="65"/>
        <v>516500</v>
      </c>
      <c r="Q289" s="75">
        <f t="shared" si="68"/>
        <v>0</v>
      </c>
      <c r="R289" s="75">
        <f t="shared" si="70"/>
        <v>0</v>
      </c>
      <c r="S289" s="75">
        <f t="shared" si="70"/>
        <v>0</v>
      </c>
      <c r="T289" s="75">
        <f t="shared" si="70"/>
        <v>0</v>
      </c>
      <c r="U289" s="75">
        <f t="shared" si="70"/>
        <v>0</v>
      </c>
      <c r="V289" s="75">
        <f t="shared" si="70"/>
        <v>0</v>
      </c>
      <c r="W289" s="75">
        <f t="shared" si="70"/>
        <v>0</v>
      </c>
      <c r="X289" s="75">
        <f t="shared" si="70"/>
        <v>0</v>
      </c>
      <c r="Y289" s="75">
        <f t="shared" si="70"/>
        <v>0</v>
      </c>
      <c r="Z289" s="75">
        <f t="shared" si="70"/>
        <v>0</v>
      </c>
      <c r="AA289" s="75">
        <f t="shared" si="70"/>
        <v>0</v>
      </c>
      <c r="AB289" s="75">
        <f t="shared" si="70"/>
        <v>0</v>
      </c>
      <c r="AC289" s="48">
        <f t="shared" si="62"/>
        <v>0</v>
      </c>
      <c r="AD289" s="48">
        <f t="shared" si="63"/>
        <v>0</v>
      </c>
      <c r="AE289" s="47"/>
    </row>
    <row r="290" spans="1:31" x14ac:dyDescent="0.25">
      <c r="A290" t="str">
        <f t="shared" si="69"/>
        <v>COVID</v>
      </c>
      <c r="B290" s="71">
        <v>44685</v>
      </c>
      <c r="D290" t="str">
        <f>VLOOKUP(C290,Schools!A:B,2,0)</f>
        <v xml:space="preserve"> Please choose a school</v>
      </c>
      <c r="E290" t="str">
        <f>VLOOKUP(C290,Schools!$A:$Z,3,0)</f>
        <v>None</v>
      </c>
      <c r="F290" s="339"/>
      <c r="G290" s="75"/>
      <c r="H290" s="340"/>
      <c r="I290" t="e">
        <f t="shared" si="66"/>
        <v>#N/A</v>
      </c>
      <c r="J290">
        <f>VLOOKUP(C290,Schools!$A:$Z,9,0)</f>
        <v>0</v>
      </c>
      <c r="K290" s="70" t="s">
        <v>406</v>
      </c>
      <c r="L290" s="190"/>
      <c r="M290" s="190"/>
      <c r="N290">
        <f>VLOOKUP(C290,Schools!A:D,4,0)</f>
        <v>0</v>
      </c>
      <c r="O290" t="e">
        <f>VLOOKUP(N290,CCs!$A$2:$F$7,6,FALSE)</f>
        <v>#N/A</v>
      </c>
      <c r="P290">
        <f t="shared" si="65"/>
        <v>516500</v>
      </c>
      <c r="Q290" s="75">
        <f t="shared" si="68"/>
        <v>0</v>
      </c>
      <c r="R290" s="75">
        <f t="shared" si="70"/>
        <v>0</v>
      </c>
      <c r="S290" s="75">
        <f t="shared" si="70"/>
        <v>0</v>
      </c>
      <c r="T290" s="75">
        <f t="shared" si="70"/>
        <v>0</v>
      </c>
      <c r="U290" s="75">
        <f t="shared" si="70"/>
        <v>0</v>
      </c>
      <c r="V290" s="75">
        <f t="shared" si="70"/>
        <v>0</v>
      </c>
      <c r="W290" s="75">
        <f t="shared" si="70"/>
        <v>0</v>
      </c>
      <c r="X290" s="75">
        <f t="shared" si="70"/>
        <v>0</v>
      </c>
      <c r="Y290" s="75">
        <f t="shared" si="70"/>
        <v>0</v>
      </c>
      <c r="Z290" s="75">
        <f t="shared" si="70"/>
        <v>0</v>
      </c>
      <c r="AA290" s="75">
        <f t="shared" si="70"/>
        <v>0</v>
      </c>
      <c r="AB290" s="75">
        <f t="shared" si="70"/>
        <v>0</v>
      </c>
      <c r="AC290" s="48">
        <f t="shared" si="62"/>
        <v>0</v>
      </c>
      <c r="AD290" s="48">
        <f t="shared" si="63"/>
        <v>0</v>
      </c>
      <c r="AE290" s="47"/>
    </row>
    <row r="291" spans="1:31" x14ac:dyDescent="0.25">
      <c r="A291" t="str">
        <f t="shared" si="69"/>
        <v>COVID</v>
      </c>
      <c r="B291" s="71">
        <v>44685</v>
      </c>
      <c r="C291" s="190"/>
      <c r="D291" t="str">
        <f>VLOOKUP(C291,Schools!A:B,2,0)</f>
        <v xml:space="preserve"> Please choose a school</v>
      </c>
      <c r="E291" t="str">
        <f>VLOOKUP(C291,Schools!$A:$Z,3,0)</f>
        <v>None</v>
      </c>
      <c r="F291" s="339"/>
      <c r="G291" s="75"/>
      <c r="H291" s="340"/>
      <c r="I291" t="e">
        <f t="shared" si="66"/>
        <v>#N/A</v>
      </c>
      <c r="J291">
        <f>VLOOKUP(C291,Schools!$A:$Z,9,0)</f>
        <v>0</v>
      </c>
      <c r="K291" s="70" t="s">
        <v>406</v>
      </c>
      <c r="L291" s="190"/>
      <c r="M291" s="190"/>
      <c r="N291">
        <f>VLOOKUP(C291,Schools!A:D,4,0)</f>
        <v>0</v>
      </c>
      <c r="O291" t="e">
        <f>VLOOKUP(N291,CCs!$A$2:$F$7,6,FALSE)</f>
        <v>#N/A</v>
      </c>
      <c r="P291">
        <f t="shared" si="65"/>
        <v>516500</v>
      </c>
      <c r="Q291" s="75">
        <f t="shared" si="68"/>
        <v>0</v>
      </c>
      <c r="R291" s="75">
        <f t="shared" si="70"/>
        <v>0</v>
      </c>
      <c r="S291" s="75">
        <f t="shared" si="70"/>
        <v>0</v>
      </c>
      <c r="T291" s="75">
        <f t="shared" si="70"/>
        <v>0</v>
      </c>
      <c r="U291" s="75">
        <f t="shared" si="70"/>
        <v>0</v>
      </c>
      <c r="V291" s="75">
        <f t="shared" si="70"/>
        <v>0</v>
      </c>
      <c r="W291" s="75">
        <f t="shared" si="70"/>
        <v>0</v>
      </c>
      <c r="X291" s="75">
        <f t="shared" si="70"/>
        <v>0</v>
      </c>
      <c r="Y291" s="75">
        <f t="shared" si="70"/>
        <v>0</v>
      </c>
      <c r="Z291" s="75">
        <f t="shared" si="70"/>
        <v>0</v>
      </c>
      <c r="AA291" s="75">
        <f t="shared" si="70"/>
        <v>0</v>
      </c>
      <c r="AB291" s="75">
        <f t="shared" si="70"/>
        <v>0</v>
      </c>
      <c r="AC291" s="48">
        <f t="shared" si="62"/>
        <v>0</v>
      </c>
      <c r="AD291" s="48">
        <f t="shared" si="63"/>
        <v>0</v>
      </c>
      <c r="AE291" s="47"/>
    </row>
    <row r="292" spans="1:31" x14ac:dyDescent="0.25">
      <c r="A292" t="str">
        <f t="shared" si="69"/>
        <v>COVID</v>
      </c>
      <c r="B292" s="71">
        <v>44685</v>
      </c>
      <c r="C292" s="190"/>
      <c r="D292" t="str">
        <f>VLOOKUP(C292,Schools!A:B,2,0)</f>
        <v xml:space="preserve"> Please choose a school</v>
      </c>
      <c r="E292" t="str">
        <f>VLOOKUP(C292,Schools!$A:$Z,3,0)</f>
        <v>None</v>
      </c>
      <c r="F292" s="339"/>
      <c r="G292" s="75"/>
      <c r="H292" s="340"/>
      <c r="I292" t="e">
        <f t="shared" si="66"/>
        <v>#N/A</v>
      </c>
      <c r="J292">
        <f>VLOOKUP(C292,Schools!$A:$Z,9,0)</f>
        <v>0</v>
      </c>
      <c r="K292" s="70" t="s">
        <v>406</v>
      </c>
      <c r="L292" s="190"/>
      <c r="M292" s="190"/>
      <c r="N292">
        <f>VLOOKUP(C292,Schools!A:D,4,0)</f>
        <v>0</v>
      </c>
      <c r="O292" t="e">
        <f>VLOOKUP(N292,CCs!$A$2:$F$7,6,FALSE)</f>
        <v>#N/A</v>
      </c>
      <c r="P292">
        <f t="shared" si="65"/>
        <v>516500</v>
      </c>
      <c r="Q292" s="75">
        <f t="shared" si="68"/>
        <v>0</v>
      </c>
      <c r="R292" s="75">
        <f t="shared" si="70"/>
        <v>0</v>
      </c>
      <c r="S292" s="75">
        <f t="shared" si="70"/>
        <v>0</v>
      </c>
      <c r="T292" s="75">
        <f t="shared" si="70"/>
        <v>0</v>
      </c>
      <c r="U292" s="75">
        <f t="shared" si="70"/>
        <v>0</v>
      </c>
      <c r="V292" s="75">
        <f t="shared" si="70"/>
        <v>0</v>
      </c>
      <c r="W292" s="75">
        <f t="shared" si="70"/>
        <v>0</v>
      </c>
      <c r="X292" s="75">
        <f t="shared" si="70"/>
        <v>0</v>
      </c>
      <c r="Y292" s="75">
        <f t="shared" si="70"/>
        <v>0</v>
      </c>
      <c r="Z292" s="75">
        <f t="shared" si="70"/>
        <v>0</v>
      </c>
      <c r="AA292" s="75">
        <f t="shared" si="70"/>
        <v>0</v>
      </c>
      <c r="AB292" s="75">
        <f t="shared" si="70"/>
        <v>0</v>
      </c>
      <c r="AC292" s="48">
        <f t="shared" si="62"/>
        <v>0</v>
      </c>
      <c r="AD292" s="48">
        <f t="shared" si="63"/>
        <v>0</v>
      </c>
      <c r="AE292" s="47"/>
    </row>
    <row r="293" spans="1:31" x14ac:dyDescent="0.25">
      <c r="A293" t="str">
        <f t="shared" si="69"/>
        <v>COVID</v>
      </c>
      <c r="B293" s="71">
        <v>44685</v>
      </c>
      <c r="D293" t="str">
        <f>VLOOKUP(C293,Schools!A:B,2,0)</f>
        <v xml:space="preserve"> Please choose a school</v>
      </c>
      <c r="E293" t="str">
        <f>VLOOKUP(C293,Schools!$A:$Z,3,0)</f>
        <v>None</v>
      </c>
      <c r="F293" s="339"/>
      <c r="G293" s="75"/>
      <c r="H293" s="340"/>
      <c r="I293" t="e">
        <f t="shared" si="66"/>
        <v>#N/A</v>
      </c>
      <c r="J293">
        <f>VLOOKUP(C293,Schools!$A:$Z,9,0)</f>
        <v>0</v>
      </c>
      <c r="K293" s="70" t="s">
        <v>406</v>
      </c>
      <c r="L293" s="190"/>
      <c r="M293" s="190"/>
      <c r="N293">
        <f>VLOOKUP(C293,Schools!A:D,4,0)</f>
        <v>0</v>
      </c>
      <c r="O293" t="e">
        <f>VLOOKUP(N293,CCs!$A$2:$F$7,6,FALSE)</f>
        <v>#N/A</v>
      </c>
      <c r="P293">
        <f t="shared" si="65"/>
        <v>516500</v>
      </c>
      <c r="Q293" s="75">
        <f t="shared" si="68"/>
        <v>0</v>
      </c>
      <c r="R293" s="75">
        <f t="shared" si="70"/>
        <v>0</v>
      </c>
      <c r="S293" s="75">
        <f t="shared" si="70"/>
        <v>0</v>
      </c>
      <c r="T293" s="75">
        <f t="shared" si="70"/>
        <v>0</v>
      </c>
      <c r="U293" s="75">
        <f t="shared" si="70"/>
        <v>0</v>
      </c>
      <c r="V293" s="75">
        <f t="shared" si="70"/>
        <v>0</v>
      </c>
      <c r="W293" s="75">
        <f t="shared" si="70"/>
        <v>0</v>
      </c>
      <c r="X293" s="75">
        <f t="shared" si="70"/>
        <v>0</v>
      </c>
      <c r="Y293" s="75">
        <f t="shared" si="70"/>
        <v>0</v>
      </c>
      <c r="Z293" s="75">
        <f t="shared" si="70"/>
        <v>0</v>
      </c>
      <c r="AA293" s="75">
        <f t="shared" si="70"/>
        <v>0</v>
      </c>
      <c r="AB293" s="75">
        <f t="shared" si="70"/>
        <v>0</v>
      </c>
      <c r="AC293" s="48">
        <f t="shared" si="62"/>
        <v>0</v>
      </c>
      <c r="AD293" s="48">
        <f t="shared" si="63"/>
        <v>0</v>
      </c>
      <c r="AE293" s="47"/>
    </row>
    <row r="294" spans="1:31" x14ac:dyDescent="0.25">
      <c r="A294" t="str">
        <f t="shared" si="69"/>
        <v>COVID</v>
      </c>
      <c r="B294" s="71">
        <v>44685</v>
      </c>
      <c r="D294" t="str">
        <f>VLOOKUP(C294,Schools!A:B,2,0)</f>
        <v xml:space="preserve"> Please choose a school</v>
      </c>
      <c r="E294" t="str">
        <f>VLOOKUP(C294,Schools!$A:$Z,3,0)</f>
        <v>None</v>
      </c>
      <c r="F294" s="339"/>
      <c r="G294" s="75"/>
      <c r="H294" s="340"/>
      <c r="I294" t="e">
        <f t="shared" si="66"/>
        <v>#N/A</v>
      </c>
      <c r="J294">
        <f>VLOOKUP(C294,Schools!$A:$Z,9,0)</f>
        <v>0</v>
      </c>
      <c r="K294" s="70" t="s">
        <v>406</v>
      </c>
      <c r="L294" s="190"/>
      <c r="M294" s="190"/>
      <c r="N294">
        <f>VLOOKUP(C294,Schools!A:D,4,0)</f>
        <v>0</v>
      </c>
      <c r="O294" t="e">
        <f>VLOOKUP(N294,CCs!$A$2:$F$7,6,FALSE)</f>
        <v>#N/A</v>
      </c>
      <c r="P294">
        <f t="shared" si="65"/>
        <v>516500</v>
      </c>
      <c r="Q294" s="75">
        <f t="shared" si="68"/>
        <v>0</v>
      </c>
      <c r="R294" s="75">
        <f t="shared" si="70"/>
        <v>0</v>
      </c>
      <c r="S294" s="75">
        <f t="shared" si="70"/>
        <v>0</v>
      </c>
      <c r="T294" s="75">
        <f t="shared" si="70"/>
        <v>0</v>
      </c>
      <c r="U294" s="75">
        <f t="shared" si="70"/>
        <v>0</v>
      </c>
      <c r="V294" s="75">
        <f t="shared" si="70"/>
        <v>0</v>
      </c>
      <c r="W294" s="75">
        <f t="shared" si="70"/>
        <v>0</v>
      </c>
      <c r="X294" s="75">
        <f t="shared" si="70"/>
        <v>0</v>
      </c>
      <c r="Y294" s="75">
        <f t="shared" si="70"/>
        <v>0</v>
      </c>
      <c r="Z294" s="75">
        <f t="shared" si="70"/>
        <v>0</v>
      </c>
      <c r="AA294" s="75">
        <f t="shared" si="70"/>
        <v>0</v>
      </c>
      <c r="AB294" s="75">
        <f t="shared" si="70"/>
        <v>0</v>
      </c>
      <c r="AC294" s="48">
        <f t="shared" si="62"/>
        <v>0</v>
      </c>
      <c r="AD294" s="48">
        <f t="shared" si="63"/>
        <v>0</v>
      </c>
      <c r="AE294" s="47"/>
    </row>
    <row r="295" spans="1:31" x14ac:dyDescent="0.25">
      <c r="A295" t="str">
        <f t="shared" si="69"/>
        <v>COVID</v>
      </c>
      <c r="B295" s="71">
        <v>44685</v>
      </c>
      <c r="C295" s="190"/>
      <c r="D295" t="str">
        <f>VLOOKUP(C295,Schools!A:B,2,0)</f>
        <v xml:space="preserve"> Please choose a school</v>
      </c>
      <c r="E295" t="str">
        <f>VLOOKUP(C295,Schools!$A:$Z,3,0)</f>
        <v>None</v>
      </c>
      <c r="F295" s="339"/>
      <c r="G295" s="75"/>
      <c r="H295" s="340"/>
      <c r="I295" t="e">
        <f t="shared" si="66"/>
        <v>#N/A</v>
      </c>
      <c r="J295">
        <f>VLOOKUP(C295,Schools!$A:$Z,9,0)</f>
        <v>0</v>
      </c>
      <c r="K295" s="70" t="s">
        <v>406</v>
      </c>
      <c r="L295" s="190"/>
      <c r="M295" s="190"/>
      <c r="N295">
        <f>VLOOKUP(C295,Schools!A:D,4,0)</f>
        <v>0</v>
      </c>
      <c r="O295" t="e">
        <f>VLOOKUP(N295,CCs!$A$2:$F$7,6,FALSE)</f>
        <v>#N/A</v>
      </c>
      <c r="P295">
        <f t="shared" si="65"/>
        <v>516500</v>
      </c>
      <c r="Q295" s="75">
        <f t="shared" si="68"/>
        <v>0</v>
      </c>
      <c r="R295" s="75">
        <f t="shared" si="70"/>
        <v>0</v>
      </c>
      <c r="S295" s="75">
        <f t="shared" si="70"/>
        <v>0</v>
      </c>
      <c r="T295" s="75">
        <f t="shared" si="70"/>
        <v>0</v>
      </c>
      <c r="U295" s="75">
        <f t="shared" si="70"/>
        <v>0</v>
      </c>
      <c r="V295" s="75">
        <f t="shared" si="70"/>
        <v>0</v>
      </c>
      <c r="W295" s="75">
        <f t="shared" si="70"/>
        <v>0</v>
      </c>
      <c r="X295" s="75">
        <f t="shared" si="70"/>
        <v>0</v>
      </c>
      <c r="Y295" s="75">
        <f t="shared" si="70"/>
        <v>0</v>
      </c>
      <c r="Z295" s="75">
        <f t="shared" si="70"/>
        <v>0</v>
      </c>
      <c r="AA295" s="75">
        <f t="shared" si="70"/>
        <v>0</v>
      </c>
      <c r="AB295" s="75">
        <f t="shared" si="70"/>
        <v>0</v>
      </c>
      <c r="AC295" s="48">
        <f t="shared" si="62"/>
        <v>0</v>
      </c>
      <c r="AD295" s="48">
        <f t="shared" si="63"/>
        <v>0</v>
      </c>
      <c r="AE295" s="47"/>
    </row>
    <row r="296" spans="1:31" x14ac:dyDescent="0.25">
      <c r="A296" t="str">
        <f t="shared" si="69"/>
        <v>COVID</v>
      </c>
      <c r="B296" s="71">
        <v>44685</v>
      </c>
      <c r="C296" s="190"/>
      <c r="D296" t="str">
        <f>VLOOKUP(C296,Schools!A:B,2,0)</f>
        <v xml:space="preserve"> Please choose a school</v>
      </c>
      <c r="E296" t="str">
        <f>VLOOKUP(C296,Schools!$A:$Z,3,0)</f>
        <v>None</v>
      </c>
      <c r="F296" s="339"/>
      <c r="G296" s="75"/>
      <c r="H296" s="340"/>
      <c r="I296" t="e">
        <f t="shared" si="66"/>
        <v>#N/A</v>
      </c>
      <c r="J296">
        <f>VLOOKUP(C296,Schools!$A:$Z,9,0)</f>
        <v>0</v>
      </c>
      <c r="K296" s="70" t="s">
        <v>406</v>
      </c>
      <c r="L296" s="190"/>
      <c r="M296" s="190"/>
      <c r="N296">
        <f>VLOOKUP(C296,Schools!A:D,4,0)</f>
        <v>0</v>
      </c>
      <c r="O296" t="e">
        <f>VLOOKUP(N296,CCs!$A$2:$F$7,6,FALSE)</f>
        <v>#N/A</v>
      </c>
      <c r="P296">
        <f t="shared" si="65"/>
        <v>516500</v>
      </c>
      <c r="Q296" s="75">
        <f t="shared" si="68"/>
        <v>0</v>
      </c>
      <c r="R296" s="75">
        <f t="shared" si="70"/>
        <v>0</v>
      </c>
      <c r="S296" s="75">
        <f t="shared" si="70"/>
        <v>0</v>
      </c>
      <c r="T296" s="75">
        <f t="shared" si="70"/>
        <v>0</v>
      </c>
      <c r="U296" s="75">
        <f t="shared" si="70"/>
        <v>0</v>
      </c>
      <c r="V296" s="75">
        <f t="shared" si="70"/>
        <v>0</v>
      </c>
      <c r="W296" s="75">
        <f t="shared" si="70"/>
        <v>0</v>
      </c>
      <c r="X296" s="75">
        <f t="shared" si="70"/>
        <v>0</v>
      </c>
      <c r="Y296" s="75">
        <f t="shared" si="70"/>
        <v>0</v>
      </c>
      <c r="Z296" s="75">
        <f t="shared" si="70"/>
        <v>0</v>
      </c>
      <c r="AA296" s="75">
        <f t="shared" si="70"/>
        <v>0</v>
      </c>
      <c r="AB296" s="75">
        <f t="shared" si="70"/>
        <v>0</v>
      </c>
      <c r="AC296" s="48">
        <f t="shared" si="62"/>
        <v>0</v>
      </c>
      <c r="AD296" s="48">
        <f t="shared" si="63"/>
        <v>0</v>
      </c>
      <c r="AE296" s="47"/>
    </row>
    <row r="297" spans="1:31" x14ac:dyDescent="0.25">
      <c r="A297" t="str">
        <f t="shared" si="69"/>
        <v>COVID</v>
      </c>
      <c r="B297" s="71">
        <v>44685</v>
      </c>
      <c r="D297" t="str">
        <f>VLOOKUP(C297,Schools!A:B,2,0)</f>
        <v xml:space="preserve"> Please choose a school</v>
      </c>
      <c r="E297" t="str">
        <f>VLOOKUP(C297,Schools!$A:$Z,3,0)</f>
        <v>None</v>
      </c>
      <c r="F297" s="339"/>
      <c r="G297" s="75"/>
      <c r="H297" s="340"/>
      <c r="I297" t="e">
        <f t="shared" si="66"/>
        <v>#N/A</v>
      </c>
      <c r="J297">
        <f>VLOOKUP(C297,Schools!$A:$Z,9,0)</f>
        <v>0</v>
      </c>
      <c r="K297" s="70" t="s">
        <v>406</v>
      </c>
      <c r="L297" s="190"/>
      <c r="M297" s="190"/>
      <c r="N297">
        <f>VLOOKUP(C297,Schools!A:D,4,0)</f>
        <v>0</v>
      </c>
      <c r="O297" t="e">
        <f>VLOOKUP(N297,CCs!$A$2:$F$7,6,FALSE)</f>
        <v>#N/A</v>
      </c>
      <c r="P297">
        <f t="shared" si="65"/>
        <v>516500</v>
      </c>
      <c r="Q297" s="75">
        <f t="shared" si="68"/>
        <v>0</v>
      </c>
      <c r="R297" s="75">
        <f t="shared" si="70"/>
        <v>0</v>
      </c>
      <c r="S297" s="75">
        <f t="shared" si="70"/>
        <v>0</v>
      </c>
      <c r="T297" s="75">
        <f t="shared" si="70"/>
        <v>0</v>
      </c>
      <c r="U297" s="75">
        <f t="shared" si="70"/>
        <v>0</v>
      </c>
      <c r="V297" s="75">
        <f t="shared" si="70"/>
        <v>0</v>
      </c>
      <c r="W297" s="75">
        <f t="shared" si="70"/>
        <v>0</v>
      </c>
      <c r="X297" s="75">
        <f t="shared" si="70"/>
        <v>0</v>
      </c>
      <c r="Y297" s="75">
        <f t="shared" si="70"/>
        <v>0</v>
      </c>
      <c r="Z297" s="75">
        <f t="shared" si="70"/>
        <v>0</v>
      </c>
      <c r="AA297" s="75">
        <f t="shared" si="70"/>
        <v>0</v>
      </c>
      <c r="AB297" s="75">
        <f t="shared" si="70"/>
        <v>0</v>
      </c>
      <c r="AC297" s="48">
        <f t="shared" si="62"/>
        <v>0</v>
      </c>
      <c r="AD297" s="48">
        <f t="shared" si="63"/>
        <v>0</v>
      </c>
      <c r="AE297" s="47"/>
    </row>
    <row r="298" spans="1:31" x14ac:dyDescent="0.25">
      <c r="A298" t="str">
        <f t="shared" si="69"/>
        <v>COVID</v>
      </c>
      <c r="B298" s="71">
        <v>44685</v>
      </c>
      <c r="D298" t="str">
        <f>VLOOKUP(C298,Schools!A:B,2,0)</f>
        <v xml:space="preserve"> Please choose a school</v>
      </c>
      <c r="E298" t="str">
        <f>VLOOKUP(C298,Schools!$A:$Z,3,0)</f>
        <v>None</v>
      </c>
      <c r="F298" s="339"/>
      <c r="G298" s="75"/>
      <c r="H298" s="340"/>
      <c r="I298" t="e">
        <f t="shared" si="66"/>
        <v>#N/A</v>
      </c>
      <c r="J298">
        <f>VLOOKUP(C298,Schools!$A:$Z,9,0)</f>
        <v>0</v>
      </c>
      <c r="K298" s="70" t="s">
        <v>406</v>
      </c>
      <c r="L298" s="190"/>
      <c r="M298" s="190"/>
      <c r="N298">
        <f>VLOOKUP(C298,Schools!A:D,4,0)</f>
        <v>0</v>
      </c>
      <c r="O298" t="e">
        <f>VLOOKUP(N298,CCs!$A$2:$F$7,6,FALSE)</f>
        <v>#N/A</v>
      </c>
      <c r="P298">
        <f t="shared" si="65"/>
        <v>516500</v>
      </c>
      <c r="Q298" s="75">
        <f t="shared" si="68"/>
        <v>0</v>
      </c>
      <c r="R298" s="75">
        <f t="shared" si="70"/>
        <v>0</v>
      </c>
      <c r="S298" s="75">
        <f t="shared" si="70"/>
        <v>0</v>
      </c>
      <c r="T298" s="75">
        <f t="shared" si="70"/>
        <v>0</v>
      </c>
      <c r="U298" s="75">
        <f t="shared" si="70"/>
        <v>0</v>
      </c>
      <c r="V298" s="75">
        <f t="shared" si="70"/>
        <v>0</v>
      </c>
      <c r="W298" s="75">
        <f t="shared" si="70"/>
        <v>0</v>
      </c>
      <c r="X298" s="75">
        <f t="shared" si="70"/>
        <v>0</v>
      </c>
      <c r="Y298" s="75">
        <f t="shared" si="70"/>
        <v>0</v>
      </c>
      <c r="Z298" s="75">
        <f t="shared" si="70"/>
        <v>0</v>
      </c>
      <c r="AA298" s="75">
        <f t="shared" si="70"/>
        <v>0</v>
      </c>
      <c r="AB298" s="75">
        <f t="shared" si="70"/>
        <v>0</v>
      </c>
      <c r="AC298" s="48">
        <f t="shared" ref="AC298:AC314" si="71">SUM(Q298:AB298)</f>
        <v>0</v>
      </c>
      <c r="AD298" s="48">
        <f t="shared" ref="AD298:AD314" si="72">AC298-F298</f>
        <v>0</v>
      </c>
      <c r="AE298" s="47"/>
    </row>
    <row r="299" spans="1:31" x14ac:dyDescent="0.25">
      <c r="A299" t="str">
        <f t="shared" si="69"/>
        <v>COVID</v>
      </c>
      <c r="B299" s="71">
        <v>44685</v>
      </c>
      <c r="D299" t="str">
        <f>VLOOKUP(C299,Schools!A:B,2,0)</f>
        <v xml:space="preserve"> Please choose a school</v>
      </c>
      <c r="E299" t="str">
        <f>VLOOKUP(C299,Schools!$A:$Z,3,0)</f>
        <v>None</v>
      </c>
      <c r="F299" s="339"/>
      <c r="G299" s="75"/>
      <c r="H299" s="340"/>
      <c r="I299" t="e">
        <f t="shared" si="66"/>
        <v>#N/A</v>
      </c>
      <c r="J299">
        <f>VLOOKUP(C299,Schools!$A:$Z,9,0)</f>
        <v>0</v>
      </c>
      <c r="K299" s="70" t="s">
        <v>406</v>
      </c>
      <c r="L299" s="190"/>
      <c r="M299" s="190"/>
      <c r="N299">
        <f>VLOOKUP(C299,Schools!A:D,4,0)</f>
        <v>0</v>
      </c>
      <c r="O299" t="e">
        <f>VLOOKUP(N299,CCs!$A$2:$F$7,6,FALSE)</f>
        <v>#N/A</v>
      </c>
      <c r="P299">
        <f t="shared" si="65"/>
        <v>516500</v>
      </c>
      <c r="Q299" s="75">
        <f t="shared" si="68"/>
        <v>0</v>
      </c>
      <c r="R299" s="75">
        <f t="shared" si="70"/>
        <v>0</v>
      </c>
      <c r="S299" s="75">
        <f t="shared" si="70"/>
        <v>0</v>
      </c>
      <c r="T299" s="75">
        <f t="shared" si="70"/>
        <v>0</v>
      </c>
      <c r="U299" s="75">
        <f t="shared" si="70"/>
        <v>0</v>
      </c>
      <c r="V299" s="75">
        <f t="shared" si="70"/>
        <v>0</v>
      </c>
      <c r="W299" s="75">
        <f t="shared" si="70"/>
        <v>0</v>
      </c>
      <c r="X299" s="75">
        <f t="shared" si="70"/>
        <v>0</v>
      </c>
      <c r="Y299" s="75">
        <f t="shared" si="70"/>
        <v>0</v>
      </c>
      <c r="Z299" s="75">
        <f t="shared" si="70"/>
        <v>0</v>
      </c>
      <c r="AA299" s="75">
        <f t="shared" si="70"/>
        <v>0</v>
      </c>
      <c r="AB299" s="75">
        <f t="shared" si="70"/>
        <v>0</v>
      </c>
      <c r="AC299" s="48">
        <f t="shared" si="71"/>
        <v>0</v>
      </c>
      <c r="AD299" s="48">
        <f t="shared" si="72"/>
        <v>0</v>
      </c>
      <c r="AE299" s="47"/>
    </row>
    <row r="300" spans="1:31" x14ac:dyDescent="0.25">
      <c r="A300" t="str">
        <f t="shared" si="69"/>
        <v>COVID</v>
      </c>
      <c r="B300" s="71">
        <v>44685</v>
      </c>
      <c r="C300" s="190"/>
      <c r="D300" t="str">
        <f>VLOOKUP(C300,Schools!A:B,2,0)</f>
        <v xml:space="preserve"> Please choose a school</v>
      </c>
      <c r="E300" t="str">
        <f>VLOOKUP(C300,Schools!$A:$Z,3,0)</f>
        <v>None</v>
      </c>
      <c r="F300" s="339"/>
      <c r="G300" s="75"/>
      <c r="H300" s="340"/>
      <c r="I300" t="e">
        <f t="shared" si="66"/>
        <v>#N/A</v>
      </c>
      <c r="J300">
        <f>VLOOKUP(C300,Schools!$A:$Z,9,0)</f>
        <v>0</v>
      </c>
      <c r="K300" s="70" t="s">
        <v>406</v>
      </c>
      <c r="L300" s="190"/>
      <c r="M300" s="190"/>
      <c r="N300">
        <f>VLOOKUP(C300,Schools!A:D,4,0)</f>
        <v>0</v>
      </c>
      <c r="O300" t="e">
        <f>VLOOKUP(N300,CCs!$A$2:$F$7,6,FALSE)</f>
        <v>#N/A</v>
      </c>
      <c r="P300">
        <f t="shared" si="65"/>
        <v>516500</v>
      </c>
      <c r="Q300" s="75">
        <f t="shared" si="68"/>
        <v>0</v>
      </c>
      <c r="R300" s="75">
        <f t="shared" si="70"/>
        <v>0</v>
      </c>
      <c r="S300" s="75">
        <f t="shared" si="70"/>
        <v>0</v>
      </c>
      <c r="T300" s="75">
        <f t="shared" si="70"/>
        <v>0</v>
      </c>
      <c r="U300" s="75">
        <f t="shared" si="70"/>
        <v>0</v>
      </c>
      <c r="V300" s="75">
        <f t="shared" si="70"/>
        <v>0</v>
      </c>
      <c r="W300" s="75">
        <f t="shared" si="70"/>
        <v>0</v>
      </c>
      <c r="X300" s="75">
        <f t="shared" si="70"/>
        <v>0</v>
      </c>
      <c r="Y300" s="75">
        <f t="shared" si="70"/>
        <v>0</v>
      </c>
      <c r="Z300" s="75">
        <f t="shared" si="70"/>
        <v>0</v>
      </c>
      <c r="AA300" s="75">
        <f t="shared" si="70"/>
        <v>0</v>
      </c>
      <c r="AB300" s="75">
        <f t="shared" si="70"/>
        <v>0</v>
      </c>
      <c r="AC300" s="48">
        <f t="shared" si="71"/>
        <v>0</v>
      </c>
      <c r="AD300" s="48">
        <f t="shared" si="72"/>
        <v>0</v>
      </c>
      <c r="AE300" s="47"/>
    </row>
    <row r="301" spans="1:31" x14ac:dyDescent="0.25">
      <c r="A301" t="str">
        <f t="shared" si="69"/>
        <v>COVID</v>
      </c>
      <c r="B301" s="71">
        <v>44685</v>
      </c>
      <c r="C301" s="190"/>
      <c r="D301" t="str">
        <f>VLOOKUP(C301,Schools!A:B,2,0)</f>
        <v xml:space="preserve"> Please choose a school</v>
      </c>
      <c r="E301" t="str">
        <f>VLOOKUP(C301,Schools!$A:$Z,3,0)</f>
        <v>None</v>
      </c>
      <c r="F301" s="339"/>
      <c r="G301" s="75"/>
      <c r="H301" s="340"/>
      <c r="I301" t="e">
        <f t="shared" si="66"/>
        <v>#N/A</v>
      </c>
      <c r="J301">
        <f>VLOOKUP(C301,Schools!$A:$Z,9,0)</f>
        <v>0</v>
      </c>
      <c r="K301" s="70" t="s">
        <v>406</v>
      </c>
      <c r="L301" s="190"/>
      <c r="M301" s="190"/>
      <c r="N301">
        <f>VLOOKUP(C301,Schools!A:D,4,0)</f>
        <v>0</v>
      </c>
      <c r="O301" t="e">
        <f>VLOOKUP(N301,CCs!$A$2:$F$7,6,FALSE)</f>
        <v>#N/A</v>
      </c>
      <c r="P301">
        <f t="shared" si="65"/>
        <v>516500</v>
      </c>
      <c r="Q301" s="75">
        <f t="shared" si="68"/>
        <v>0</v>
      </c>
      <c r="R301" s="75">
        <f t="shared" si="70"/>
        <v>0</v>
      </c>
      <c r="S301" s="75">
        <f t="shared" si="70"/>
        <v>0</v>
      </c>
      <c r="T301" s="75">
        <f t="shared" si="70"/>
        <v>0</v>
      </c>
      <c r="U301" s="75">
        <f t="shared" si="70"/>
        <v>0</v>
      </c>
      <c r="V301" s="75">
        <f t="shared" si="70"/>
        <v>0</v>
      </c>
      <c r="W301" s="75">
        <f t="shared" si="70"/>
        <v>0</v>
      </c>
      <c r="X301" s="75">
        <f t="shared" si="70"/>
        <v>0</v>
      </c>
      <c r="Y301" s="75">
        <f t="shared" si="70"/>
        <v>0</v>
      </c>
      <c r="Z301" s="75">
        <f t="shared" si="70"/>
        <v>0</v>
      </c>
      <c r="AA301" s="75">
        <f t="shared" si="70"/>
        <v>0</v>
      </c>
      <c r="AB301" s="75">
        <f t="shared" si="70"/>
        <v>0</v>
      </c>
      <c r="AC301" s="48">
        <f t="shared" si="71"/>
        <v>0</v>
      </c>
      <c r="AD301" s="48">
        <f t="shared" si="72"/>
        <v>0</v>
      </c>
      <c r="AE301" s="47"/>
    </row>
    <row r="302" spans="1:31" x14ac:dyDescent="0.25">
      <c r="A302" t="str">
        <f t="shared" si="69"/>
        <v>COVID</v>
      </c>
      <c r="B302" s="71">
        <v>44685</v>
      </c>
      <c r="D302" t="str">
        <f>VLOOKUP(C302,Schools!A:B,2,0)</f>
        <v xml:space="preserve"> Please choose a school</v>
      </c>
      <c r="E302" t="str">
        <f>VLOOKUP(C302,Schools!$A:$Z,3,0)</f>
        <v>None</v>
      </c>
      <c r="F302" s="339"/>
      <c r="G302" s="75"/>
      <c r="H302" s="340"/>
      <c r="I302" t="e">
        <f t="shared" si="66"/>
        <v>#N/A</v>
      </c>
      <c r="J302">
        <f>VLOOKUP(C302,Schools!$A:$Z,9,0)</f>
        <v>0</v>
      </c>
      <c r="K302" s="70" t="s">
        <v>406</v>
      </c>
      <c r="L302" s="190"/>
      <c r="M302" s="190"/>
      <c r="N302">
        <f>VLOOKUP(C302,Schools!A:D,4,0)</f>
        <v>0</v>
      </c>
      <c r="O302" t="e">
        <f>VLOOKUP(N302,CCs!$A$2:$F$7,6,FALSE)</f>
        <v>#N/A</v>
      </c>
      <c r="P302">
        <f t="shared" si="65"/>
        <v>516500</v>
      </c>
      <c r="Q302" s="75">
        <f t="shared" si="68"/>
        <v>0</v>
      </c>
      <c r="R302" s="75">
        <f t="shared" si="70"/>
        <v>0</v>
      </c>
      <c r="S302" s="75">
        <f t="shared" si="70"/>
        <v>0</v>
      </c>
      <c r="T302" s="75">
        <f t="shared" si="70"/>
        <v>0</v>
      </c>
      <c r="U302" s="75">
        <f t="shared" si="70"/>
        <v>0</v>
      </c>
      <c r="V302" s="75">
        <f t="shared" si="70"/>
        <v>0</v>
      </c>
      <c r="W302" s="75">
        <f t="shared" si="70"/>
        <v>0</v>
      </c>
      <c r="X302" s="75">
        <f t="shared" si="70"/>
        <v>0</v>
      </c>
      <c r="Y302" s="75">
        <f t="shared" si="70"/>
        <v>0</v>
      </c>
      <c r="Z302" s="75">
        <f t="shared" si="70"/>
        <v>0</v>
      </c>
      <c r="AA302" s="75">
        <f t="shared" si="70"/>
        <v>0</v>
      </c>
      <c r="AB302" s="75">
        <f t="shared" si="70"/>
        <v>0</v>
      </c>
      <c r="AC302" s="48">
        <f t="shared" si="71"/>
        <v>0</v>
      </c>
      <c r="AD302" s="48">
        <f t="shared" si="72"/>
        <v>0</v>
      </c>
      <c r="AE302" s="47"/>
    </row>
    <row r="303" spans="1:31" x14ac:dyDescent="0.25">
      <c r="A303" t="str">
        <f t="shared" si="69"/>
        <v>COVID</v>
      </c>
      <c r="B303" s="71">
        <v>44685</v>
      </c>
      <c r="D303" t="str">
        <f>VLOOKUP(C303,Schools!A:B,2,0)</f>
        <v xml:space="preserve"> Please choose a school</v>
      </c>
      <c r="E303" t="str">
        <f>VLOOKUP(C303,Schools!$A:$Z,3,0)</f>
        <v>None</v>
      </c>
      <c r="F303" s="339"/>
      <c r="G303" s="75"/>
      <c r="H303" s="340"/>
      <c r="I303" t="e">
        <f t="shared" si="66"/>
        <v>#N/A</v>
      </c>
      <c r="J303">
        <f>VLOOKUP(C303,Schools!$A:$Z,9,0)</f>
        <v>0</v>
      </c>
      <c r="K303" s="70" t="s">
        <v>406</v>
      </c>
      <c r="L303" s="190"/>
      <c r="M303" s="190"/>
      <c r="N303">
        <f>VLOOKUP(C303,Schools!A:D,4,0)</f>
        <v>0</v>
      </c>
      <c r="O303" t="e">
        <f>VLOOKUP(N303,CCs!$A$2:$F$7,6,FALSE)</f>
        <v>#N/A</v>
      </c>
      <c r="P303">
        <f t="shared" si="65"/>
        <v>516500</v>
      </c>
      <c r="Q303" s="75">
        <f t="shared" si="68"/>
        <v>0</v>
      </c>
      <c r="R303" s="75">
        <f t="shared" si="70"/>
        <v>0</v>
      </c>
      <c r="S303" s="75">
        <f t="shared" si="70"/>
        <v>0</v>
      </c>
      <c r="T303" s="75">
        <f t="shared" si="70"/>
        <v>0</v>
      </c>
      <c r="U303" s="75">
        <f t="shared" si="70"/>
        <v>0</v>
      </c>
      <c r="V303" s="75">
        <f t="shared" si="70"/>
        <v>0</v>
      </c>
      <c r="W303" s="75">
        <f t="shared" si="70"/>
        <v>0</v>
      </c>
      <c r="X303" s="75">
        <f t="shared" si="70"/>
        <v>0</v>
      </c>
      <c r="Y303" s="75">
        <f t="shared" si="70"/>
        <v>0</v>
      </c>
      <c r="Z303" s="75">
        <f t="shared" si="70"/>
        <v>0</v>
      </c>
      <c r="AA303" s="75">
        <f t="shared" si="70"/>
        <v>0</v>
      </c>
      <c r="AB303" s="75">
        <f t="shared" si="70"/>
        <v>0</v>
      </c>
      <c r="AC303" s="48">
        <f t="shared" si="71"/>
        <v>0</v>
      </c>
      <c r="AD303" s="48">
        <f t="shared" si="72"/>
        <v>0</v>
      </c>
      <c r="AE303" s="47"/>
    </row>
    <row r="304" spans="1:31" x14ac:dyDescent="0.25">
      <c r="A304" t="str">
        <f t="shared" si="69"/>
        <v>COVID</v>
      </c>
      <c r="B304" s="71">
        <v>44685</v>
      </c>
      <c r="C304" s="190"/>
      <c r="D304" t="str">
        <f>VLOOKUP(C304,Schools!A:B,2,0)</f>
        <v xml:space="preserve"> Please choose a school</v>
      </c>
      <c r="E304" t="str">
        <f>VLOOKUP(C304,Schools!$A:$Z,3,0)</f>
        <v>None</v>
      </c>
      <c r="F304" s="339"/>
      <c r="G304" s="75"/>
      <c r="H304" s="340"/>
      <c r="I304" t="e">
        <f t="shared" si="66"/>
        <v>#N/A</v>
      </c>
      <c r="J304">
        <f>VLOOKUP(C304,Schools!$A:$Z,9,0)</f>
        <v>0</v>
      </c>
      <c r="K304" s="70" t="s">
        <v>406</v>
      </c>
      <c r="L304" s="190"/>
      <c r="M304" s="190"/>
      <c r="N304">
        <f>VLOOKUP(C304,Schools!A:D,4,0)</f>
        <v>0</v>
      </c>
      <c r="O304" t="e">
        <f>VLOOKUP(N304,CCs!$A$2:$F$7,6,FALSE)</f>
        <v>#N/A</v>
      </c>
      <c r="P304">
        <f t="shared" si="65"/>
        <v>516500</v>
      </c>
      <c r="Q304" s="75">
        <f t="shared" si="68"/>
        <v>0</v>
      </c>
      <c r="R304" s="75">
        <f t="shared" si="70"/>
        <v>0</v>
      </c>
      <c r="S304" s="75">
        <f t="shared" si="70"/>
        <v>0</v>
      </c>
      <c r="T304" s="75">
        <f t="shared" si="70"/>
        <v>0</v>
      </c>
      <c r="U304" s="75">
        <f t="shared" si="70"/>
        <v>0</v>
      </c>
      <c r="V304" s="75">
        <f t="shared" si="70"/>
        <v>0</v>
      </c>
      <c r="W304" s="75">
        <f t="shared" si="70"/>
        <v>0</v>
      </c>
      <c r="X304" s="75">
        <f t="shared" si="70"/>
        <v>0</v>
      </c>
      <c r="Y304" s="75">
        <f t="shared" si="70"/>
        <v>0</v>
      </c>
      <c r="Z304" s="75">
        <f t="shared" si="70"/>
        <v>0</v>
      </c>
      <c r="AA304" s="75">
        <f t="shared" si="70"/>
        <v>0</v>
      </c>
      <c r="AB304" s="75">
        <f t="shared" si="70"/>
        <v>0</v>
      </c>
      <c r="AC304" s="48">
        <f t="shared" si="71"/>
        <v>0</v>
      </c>
      <c r="AD304" s="48">
        <f t="shared" si="72"/>
        <v>0</v>
      </c>
      <c r="AE304" s="47"/>
    </row>
    <row r="305" spans="1:31" x14ac:dyDescent="0.25">
      <c r="A305" t="str">
        <f t="shared" si="69"/>
        <v>COVID</v>
      </c>
      <c r="B305" s="71">
        <v>44685</v>
      </c>
      <c r="D305" t="str">
        <f>VLOOKUP(C305,Schools!A:B,2,0)</f>
        <v xml:space="preserve"> Please choose a school</v>
      </c>
      <c r="E305" t="str">
        <f>VLOOKUP(C305,Schools!$A:$Z,3,0)</f>
        <v>None</v>
      </c>
      <c r="F305" s="339"/>
      <c r="G305" s="75"/>
      <c r="H305" s="340"/>
      <c r="I305" t="e">
        <f t="shared" si="66"/>
        <v>#N/A</v>
      </c>
      <c r="J305">
        <f>VLOOKUP(C305,Schools!$A:$Z,9,0)</f>
        <v>0</v>
      </c>
      <c r="K305" s="70" t="s">
        <v>406</v>
      </c>
      <c r="L305" s="190"/>
      <c r="M305" s="190"/>
      <c r="N305">
        <f>VLOOKUP(C305,Schools!A:D,4,0)</f>
        <v>0</v>
      </c>
      <c r="O305" t="e">
        <f>VLOOKUP(N305,CCs!$A$2:$F$7,6,FALSE)</f>
        <v>#N/A</v>
      </c>
      <c r="P305">
        <f t="shared" si="65"/>
        <v>516500</v>
      </c>
      <c r="Q305" s="75">
        <f t="shared" si="68"/>
        <v>0</v>
      </c>
      <c r="R305" s="75">
        <f t="shared" si="70"/>
        <v>0</v>
      </c>
      <c r="S305" s="75">
        <f t="shared" si="70"/>
        <v>0</v>
      </c>
      <c r="T305" s="75">
        <f t="shared" si="70"/>
        <v>0</v>
      </c>
      <c r="U305" s="75">
        <f t="shared" si="70"/>
        <v>0</v>
      </c>
      <c r="V305" s="75">
        <f t="shared" si="70"/>
        <v>0</v>
      </c>
      <c r="W305" s="75">
        <f t="shared" si="70"/>
        <v>0</v>
      </c>
      <c r="X305" s="75">
        <f t="shared" si="70"/>
        <v>0</v>
      </c>
      <c r="Y305" s="75">
        <f t="shared" si="70"/>
        <v>0</v>
      </c>
      <c r="Z305" s="75">
        <f t="shared" si="70"/>
        <v>0</v>
      </c>
      <c r="AA305" s="75">
        <f t="shared" si="70"/>
        <v>0</v>
      </c>
      <c r="AB305" s="75">
        <f t="shared" si="70"/>
        <v>0</v>
      </c>
      <c r="AC305" s="48">
        <f t="shared" si="71"/>
        <v>0</v>
      </c>
      <c r="AD305" s="48">
        <f t="shared" si="72"/>
        <v>0</v>
      </c>
      <c r="AE305" s="47"/>
    </row>
    <row r="306" spans="1:31" x14ac:dyDescent="0.25">
      <c r="A306" t="str">
        <f t="shared" si="69"/>
        <v>COVID</v>
      </c>
      <c r="B306" s="71">
        <v>44685</v>
      </c>
      <c r="D306" t="str">
        <f>VLOOKUP(C306,Schools!A:B,2,0)</f>
        <v xml:space="preserve"> Please choose a school</v>
      </c>
      <c r="E306" t="str">
        <f>VLOOKUP(C306,Schools!$A:$Z,3,0)</f>
        <v>None</v>
      </c>
      <c r="F306" s="339"/>
      <c r="G306" s="75"/>
      <c r="H306" s="340"/>
      <c r="I306" t="e">
        <f t="shared" si="66"/>
        <v>#N/A</v>
      </c>
      <c r="J306">
        <f>VLOOKUP(C306,Schools!$A:$Z,9,0)</f>
        <v>0</v>
      </c>
      <c r="K306" s="70" t="s">
        <v>406</v>
      </c>
      <c r="L306" s="190"/>
      <c r="M306" s="190"/>
      <c r="N306">
        <f>VLOOKUP(C306,Schools!A:D,4,0)</f>
        <v>0</v>
      </c>
      <c r="O306" t="e">
        <f>VLOOKUP(N306,CCs!$A$2:$F$7,6,FALSE)</f>
        <v>#N/A</v>
      </c>
      <c r="P306">
        <f t="shared" si="65"/>
        <v>516500</v>
      </c>
      <c r="Q306" s="75">
        <f t="shared" si="68"/>
        <v>0</v>
      </c>
      <c r="R306" s="75">
        <f t="shared" si="70"/>
        <v>0</v>
      </c>
      <c r="S306" s="75">
        <f t="shared" si="70"/>
        <v>0</v>
      </c>
      <c r="T306" s="75">
        <f t="shared" si="70"/>
        <v>0</v>
      </c>
      <c r="U306" s="75">
        <f t="shared" si="70"/>
        <v>0</v>
      </c>
      <c r="V306" s="75">
        <f t="shared" si="70"/>
        <v>0</v>
      </c>
      <c r="W306" s="75">
        <f t="shared" si="70"/>
        <v>0</v>
      </c>
      <c r="X306" s="75">
        <f t="shared" si="70"/>
        <v>0</v>
      </c>
      <c r="Y306" s="75">
        <f t="shared" si="70"/>
        <v>0</v>
      </c>
      <c r="Z306" s="75">
        <f t="shared" si="70"/>
        <v>0</v>
      </c>
      <c r="AA306" s="75">
        <f t="shared" si="70"/>
        <v>0</v>
      </c>
      <c r="AB306" s="75">
        <f t="shared" si="70"/>
        <v>0</v>
      </c>
      <c r="AC306" s="48">
        <f t="shared" si="71"/>
        <v>0</v>
      </c>
      <c r="AD306" s="48">
        <f t="shared" si="72"/>
        <v>0</v>
      </c>
      <c r="AE306" s="47"/>
    </row>
    <row r="307" spans="1:31" x14ac:dyDescent="0.25">
      <c r="A307" t="str">
        <f t="shared" si="69"/>
        <v>COVID</v>
      </c>
      <c r="B307" s="71">
        <v>44685</v>
      </c>
      <c r="C307" s="190"/>
      <c r="D307" t="str">
        <f>VLOOKUP(C307,Schools!A:B,2,0)</f>
        <v xml:space="preserve"> Please choose a school</v>
      </c>
      <c r="E307" t="str">
        <f>VLOOKUP(C307,Schools!$A:$Z,3,0)</f>
        <v>None</v>
      </c>
      <c r="F307" s="339"/>
      <c r="G307" s="75"/>
      <c r="H307" s="340"/>
      <c r="I307" t="e">
        <f t="shared" si="66"/>
        <v>#N/A</v>
      </c>
      <c r="J307">
        <f>VLOOKUP(C307,Schools!$A:$Z,9,0)</f>
        <v>0</v>
      </c>
      <c r="K307" s="70" t="s">
        <v>406</v>
      </c>
      <c r="L307" s="190"/>
      <c r="M307" s="190"/>
      <c r="N307">
        <f>VLOOKUP(C307,Schools!A:D,4,0)</f>
        <v>0</v>
      </c>
      <c r="O307" t="e">
        <f>VLOOKUP(N307,CCs!$A$2:$F$7,6,FALSE)</f>
        <v>#N/A</v>
      </c>
      <c r="P307">
        <f t="shared" si="65"/>
        <v>516500</v>
      </c>
      <c r="Q307" s="75">
        <f t="shared" si="68"/>
        <v>0</v>
      </c>
      <c r="R307" s="75">
        <f t="shared" si="70"/>
        <v>0</v>
      </c>
      <c r="S307" s="75">
        <f t="shared" si="70"/>
        <v>0</v>
      </c>
      <c r="T307" s="75">
        <f t="shared" si="70"/>
        <v>0</v>
      </c>
      <c r="U307" s="75">
        <f t="shared" si="70"/>
        <v>0</v>
      </c>
      <c r="V307" s="75">
        <f t="shared" si="70"/>
        <v>0</v>
      </c>
      <c r="W307" s="75">
        <f t="shared" si="70"/>
        <v>0</v>
      </c>
      <c r="X307" s="75">
        <f t="shared" si="70"/>
        <v>0</v>
      </c>
      <c r="Y307" s="75">
        <f t="shared" si="70"/>
        <v>0</v>
      </c>
      <c r="Z307" s="75">
        <f t="shared" si="70"/>
        <v>0</v>
      </c>
      <c r="AA307" s="75">
        <f t="shared" si="70"/>
        <v>0</v>
      </c>
      <c r="AB307" s="75">
        <f t="shared" si="70"/>
        <v>0</v>
      </c>
      <c r="AC307" s="48">
        <f t="shared" si="71"/>
        <v>0</v>
      </c>
      <c r="AD307" s="48">
        <f t="shared" si="72"/>
        <v>0</v>
      </c>
      <c r="AE307" s="47"/>
    </row>
    <row r="308" spans="1:31" x14ac:dyDescent="0.25">
      <c r="A308" t="str">
        <f t="shared" si="69"/>
        <v>COVID</v>
      </c>
      <c r="B308" s="71">
        <v>44685</v>
      </c>
      <c r="D308" t="str">
        <f>VLOOKUP(C308,Schools!A:B,2,0)</f>
        <v xml:space="preserve"> Please choose a school</v>
      </c>
      <c r="E308" t="str">
        <f>VLOOKUP(C308,Schools!$A:$Z,3,0)</f>
        <v>None</v>
      </c>
      <c r="F308" s="339"/>
      <c r="G308" s="75"/>
      <c r="H308" s="340"/>
      <c r="I308" t="e">
        <f t="shared" si="66"/>
        <v>#N/A</v>
      </c>
      <c r="J308">
        <f>VLOOKUP(C308,Schools!$A:$Z,9,0)</f>
        <v>0</v>
      </c>
      <c r="K308" s="70" t="s">
        <v>406</v>
      </c>
      <c r="L308" s="190"/>
      <c r="M308" s="190"/>
      <c r="N308">
        <f>VLOOKUP(C308,Schools!A:D,4,0)</f>
        <v>0</v>
      </c>
      <c r="O308" t="e">
        <f>VLOOKUP(N308,CCs!$A$2:$F$7,6,FALSE)</f>
        <v>#N/A</v>
      </c>
      <c r="P308">
        <f t="shared" si="65"/>
        <v>516500</v>
      </c>
      <c r="Q308" s="75">
        <f t="shared" si="68"/>
        <v>0</v>
      </c>
      <c r="R308" s="75">
        <f t="shared" si="70"/>
        <v>0</v>
      </c>
      <c r="S308" s="75">
        <f t="shared" si="70"/>
        <v>0</v>
      </c>
      <c r="T308" s="75">
        <f t="shared" si="70"/>
        <v>0</v>
      </c>
      <c r="U308" s="75">
        <f t="shared" si="70"/>
        <v>0</v>
      </c>
      <c r="V308" s="75">
        <f t="shared" si="70"/>
        <v>0</v>
      </c>
      <c r="W308" s="75">
        <f t="shared" si="70"/>
        <v>0</v>
      </c>
      <c r="X308" s="75">
        <f t="shared" si="70"/>
        <v>0</v>
      </c>
      <c r="Y308" s="75">
        <f t="shared" si="70"/>
        <v>0</v>
      </c>
      <c r="Z308" s="75">
        <f t="shared" si="70"/>
        <v>0</v>
      </c>
      <c r="AA308" s="75">
        <f t="shared" si="70"/>
        <v>0</v>
      </c>
      <c r="AB308" s="75">
        <f t="shared" si="70"/>
        <v>0</v>
      </c>
      <c r="AC308" s="48">
        <f t="shared" si="71"/>
        <v>0</v>
      </c>
      <c r="AD308" s="48">
        <f t="shared" si="72"/>
        <v>0</v>
      </c>
      <c r="AE308" s="47"/>
    </row>
    <row r="309" spans="1:31" x14ac:dyDescent="0.25">
      <c r="A309" t="str">
        <f t="shared" si="69"/>
        <v>COVID</v>
      </c>
      <c r="B309" s="71">
        <v>44685</v>
      </c>
      <c r="D309" t="str">
        <f>VLOOKUP(C309,Schools!A:B,2,0)</f>
        <v xml:space="preserve"> Please choose a school</v>
      </c>
      <c r="E309" t="str">
        <f>VLOOKUP(C309,Schools!$A:$Z,3,0)</f>
        <v>None</v>
      </c>
      <c r="F309" s="339"/>
      <c r="G309" s="75"/>
      <c r="H309" s="340"/>
      <c r="I309" t="e">
        <f t="shared" si="66"/>
        <v>#N/A</v>
      </c>
      <c r="J309">
        <f>VLOOKUP(C309,Schools!$A:$Z,9,0)</f>
        <v>0</v>
      </c>
      <c r="K309" s="70" t="s">
        <v>406</v>
      </c>
      <c r="L309" s="190"/>
      <c r="M309" s="190"/>
      <c r="N309">
        <f>VLOOKUP(C309,Schools!A:D,4,0)</f>
        <v>0</v>
      </c>
      <c r="O309" t="e">
        <f>VLOOKUP(N309,CCs!$A$2:$F$7,6,FALSE)</f>
        <v>#N/A</v>
      </c>
      <c r="P309">
        <f t="shared" si="65"/>
        <v>516500</v>
      </c>
      <c r="Q309" s="75">
        <f t="shared" si="68"/>
        <v>0</v>
      </c>
      <c r="R309" s="75">
        <f t="shared" si="68"/>
        <v>0</v>
      </c>
      <c r="S309" s="75">
        <f t="shared" si="68"/>
        <v>0</v>
      </c>
      <c r="T309" s="75">
        <f t="shared" si="68"/>
        <v>0</v>
      </c>
      <c r="U309" s="75">
        <f t="shared" si="68"/>
        <v>0</v>
      </c>
      <c r="V309" s="75">
        <f t="shared" si="68"/>
        <v>0</v>
      </c>
      <c r="W309" s="75">
        <f t="shared" si="68"/>
        <v>0</v>
      </c>
      <c r="X309" s="75">
        <f t="shared" si="68"/>
        <v>0</v>
      </c>
      <c r="Y309" s="75">
        <f t="shared" si="68"/>
        <v>0</v>
      </c>
      <c r="Z309" s="75">
        <f t="shared" si="68"/>
        <v>0</v>
      </c>
      <c r="AA309" s="75">
        <f t="shared" si="68"/>
        <v>0</v>
      </c>
      <c r="AB309" s="75">
        <f t="shared" si="68"/>
        <v>0</v>
      </c>
      <c r="AC309" s="48">
        <f t="shared" si="71"/>
        <v>0</v>
      </c>
      <c r="AD309" s="48">
        <f t="shared" si="72"/>
        <v>0</v>
      </c>
      <c r="AE309" s="47"/>
    </row>
    <row r="310" spans="1:31" x14ac:dyDescent="0.25">
      <c r="A310" t="str">
        <f t="shared" si="69"/>
        <v>COVID</v>
      </c>
      <c r="B310" s="71">
        <v>44685</v>
      </c>
      <c r="C310" s="190"/>
      <c r="D310" t="str">
        <f>VLOOKUP(C310,Schools!A:B,2,0)</f>
        <v xml:space="preserve"> Please choose a school</v>
      </c>
      <c r="E310" t="str">
        <f>VLOOKUP(C310,Schools!$A:$Z,3,0)</f>
        <v>None</v>
      </c>
      <c r="F310" s="339"/>
      <c r="G310" s="75"/>
      <c r="H310" s="340"/>
      <c r="I310" t="e">
        <f t="shared" si="66"/>
        <v>#N/A</v>
      </c>
      <c r="J310">
        <f>VLOOKUP(C310,Schools!$A:$Z,9,0)</f>
        <v>0</v>
      </c>
      <c r="K310" s="70" t="s">
        <v>406</v>
      </c>
      <c r="L310" s="190"/>
      <c r="M310" s="190"/>
      <c r="N310">
        <f>VLOOKUP(C310,Schools!A:D,4,0)</f>
        <v>0</v>
      </c>
      <c r="O310" t="e">
        <f>VLOOKUP(N310,CCs!$A$2:$F$7,6,FALSE)</f>
        <v>#N/A</v>
      </c>
      <c r="P310">
        <f t="shared" si="65"/>
        <v>516500</v>
      </c>
      <c r="Q310" s="75">
        <f t="shared" ref="Q310:AB319" si="73">IFERROR(SUMPRODUCT(--(MONTH($B310)=MONTH(Q$17)),$F310),0)</f>
        <v>0</v>
      </c>
      <c r="R310" s="75">
        <f t="shared" si="73"/>
        <v>0</v>
      </c>
      <c r="S310" s="75">
        <f t="shared" si="73"/>
        <v>0</v>
      </c>
      <c r="T310" s="75">
        <f t="shared" si="73"/>
        <v>0</v>
      </c>
      <c r="U310" s="75">
        <f t="shared" si="73"/>
        <v>0</v>
      </c>
      <c r="V310" s="75">
        <f t="shared" si="73"/>
        <v>0</v>
      </c>
      <c r="W310" s="75">
        <f t="shared" si="73"/>
        <v>0</v>
      </c>
      <c r="X310" s="75">
        <f t="shared" si="73"/>
        <v>0</v>
      </c>
      <c r="Y310" s="75">
        <f t="shared" si="73"/>
        <v>0</v>
      </c>
      <c r="Z310" s="75">
        <f t="shared" si="73"/>
        <v>0</v>
      </c>
      <c r="AA310" s="75">
        <f t="shared" si="73"/>
        <v>0</v>
      </c>
      <c r="AB310" s="75">
        <f t="shared" si="73"/>
        <v>0</v>
      </c>
      <c r="AC310" s="48">
        <f t="shared" si="71"/>
        <v>0</v>
      </c>
      <c r="AD310" s="48">
        <f t="shared" si="72"/>
        <v>0</v>
      </c>
      <c r="AE310" s="47"/>
    </row>
    <row r="311" spans="1:31" x14ac:dyDescent="0.25">
      <c r="A311" t="str">
        <f t="shared" si="69"/>
        <v>COVID</v>
      </c>
      <c r="B311" s="71">
        <v>44685</v>
      </c>
      <c r="D311" t="str">
        <f>VLOOKUP(C311,Schools!A:B,2,0)</f>
        <v xml:space="preserve"> Please choose a school</v>
      </c>
      <c r="E311" t="str">
        <f>VLOOKUP(C311,Schools!$A:$Z,3,0)</f>
        <v>None</v>
      </c>
      <c r="F311" s="339"/>
      <c r="G311" s="75"/>
      <c r="H311" s="340"/>
      <c r="I311" t="e">
        <f t="shared" si="66"/>
        <v>#N/A</v>
      </c>
      <c r="J311">
        <f>VLOOKUP(C311,Schools!$A:$Z,9,0)</f>
        <v>0</v>
      </c>
      <c r="K311" s="70" t="s">
        <v>406</v>
      </c>
      <c r="L311" s="190"/>
      <c r="M311" s="190"/>
      <c r="N311">
        <f>VLOOKUP(C311,Schools!A:D,4,0)</f>
        <v>0</v>
      </c>
      <c r="O311" t="e">
        <f>VLOOKUP(N311,CCs!$A$2:$F$7,6,FALSE)</f>
        <v>#N/A</v>
      </c>
      <c r="P311">
        <f t="shared" si="65"/>
        <v>516500</v>
      </c>
      <c r="Q311" s="75">
        <f t="shared" si="73"/>
        <v>0</v>
      </c>
      <c r="R311" s="75">
        <f t="shared" si="73"/>
        <v>0</v>
      </c>
      <c r="S311" s="75">
        <f t="shared" si="73"/>
        <v>0</v>
      </c>
      <c r="T311" s="75">
        <f t="shared" si="73"/>
        <v>0</v>
      </c>
      <c r="U311" s="75">
        <f t="shared" si="73"/>
        <v>0</v>
      </c>
      <c r="V311" s="75">
        <f t="shared" si="73"/>
        <v>0</v>
      </c>
      <c r="W311" s="75">
        <f t="shared" si="73"/>
        <v>0</v>
      </c>
      <c r="X311" s="75">
        <f t="shared" si="73"/>
        <v>0</v>
      </c>
      <c r="Y311" s="75">
        <f t="shared" si="73"/>
        <v>0</v>
      </c>
      <c r="Z311" s="75">
        <f t="shared" si="73"/>
        <v>0</v>
      </c>
      <c r="AA311" s="75">
        <f t="shared" si="73"/>
        <v>0</v>
      </c>
      <c r="AB311" s="75">
        <f t="shared" si="73"/>
        <v>0</v>
      </c>
      <c r="AC311" s="48">
        <f t="shared" si="71"/>
        <v>0</v>
      </c>
      <c r="AD311" s="48">
        <f t="shared" si="72"/>
        <v>0</v>
      </c>
      <c r="AE311" s="47"/>
    </row>
    <row r="312" spans="1:31" x14ac:dyDescent="0.25">
      <c r="A312" t="str">
        <f t="shared" si="69"/>
        <v>COVID</v>
      </c>
      <c r="B312" s="71">
        <v>44685</v>
      </c>
      <c r="D312" t="str">
        <f>VLOOKUP(C312,Schools!A:B,2,0)</f>
        <v xml:space="preserve"> Please choose a school</v>
      </c>
      <c r="E312" t="str">
        <f>VLOOKUP(C312,Schools!$A:$Z,3,0)</f>
        <v>None</v>
      </c>
      <c r="F312" s="339"/>
      <c r="G312" s="75"/>
      <c r="H312" s="340"/>
      <c r="I312" t="e">
        <f t="shared" si="66"/>
        <v>#N/A</v>
      </c>
      <c r="J312">
        <f>VLOOKUP(C312,Schools!$A:$Z,9,0)</f>
        <v>0</v>
      </c>
      <c r="K312" s="70" t="s">
        <v>406</v>
      </c>
      <c r="L312" s="190"/>
      <c r="M312" s="190"/>
      <c r="N312">
        <f>VLOOKUP(C312,Schools!A:D,4,0)</f>
        <v>0</v>
      </c>
      <c r="O312" t="e">
        <f>VLOOKUP(N312,CCs!$A$2:$F$7,6,FALSE)</f>
        <v>#N/A</v>
      </c>
      <c r="P312">
        <f t="shared" si="65"/>
        <v>516500</v>
      </c>
      <c r="Q312" s="75">
        <f t="shared" si="73"/>
        <v>0</v>
      </c>
      <c r="R312" s="75">
        <f t="shared" si="73"/>
        <v>0</v>
      </c>
      <c r="S312" s="75">
        <f t="shared" si="73"/>
        <v>0</v>
      </c>
      <c r="T312" s="75">
        <f t="shared" si="73"/>
        <v>0</v>
      </c>
      <c r="U312" s="75">
        <f t="shared" si="73"/>
        <v>0</v>
      </c>
      <c r="V312" s="75">
        <f t="shared" si="73"/>
        <v>0</v>
      </c>
      <c r="W312" s="75">
        <f t="shared" si="73"/>
        <v>0</v>
      </c>
      <c r="X312" s="75">
        <f t="shared" si="73"/>
        <v>0</v>
      </c>
      <c r="Y312" s="75">
        <f t="shared" si="73"/>
        <v>0</v>
      </c>
      <c r="Z312" s="75">
        <f t="shared" si="73"/>
        <v>0</v>
      </c>
      <c r="AA312" s="75">
        <f t="shared" si="73"/>
        <v>0</v>
      </c>
      <c r="AB312" s="75">
        <f t="shared" si="73"/>
        <v>0</v>
      </c>
      <c r="AC312" s="48">
        <f t="shared" si="71"/>
        <v>0</v>
      </c>
      <c r="AD312" s="48">
        <f t="shared" si="72"/>
        <v>0</v>
      </c>
      <c r="AE312" s="47"/>
    </row>
    <row r="313" spans="1:31" x14ac:dyDescent="0.25">
      <c r="A313" t="str">
        <f t="shared" si="69"/>
        <v>COVID</v>
      </c>
      <c r="B313" s="71">
        <v>44685</v>
      </c>
      <c r="C313" s="190"/>
      <c r="D313" t="str">
        <f>VLOOKUP(C313,Schools!A:B,2,0)</f>
        <v xml:space="preserve"> Please choose a school</v>
      </c>
      <c r="E313" t="str">
        <f>VLOOKUP(C313,Schools!$A:$Z,3,0)</f>
        <v>None</v>
      </c>
      <c r="F313" s="339"/>
      <c r="G313" s="75"/>
      <c r="H313" s="340"/>
      <c r="I313" t="e">
        <f t="shared" si="66"/>
        <v>#N/A</v>
      </c>
      <c r="J313">
        <f>VLOOKUP(C313,Schools!$A:$Z,9,0)</f>
        <v>0</v>
      </c>
      <c r="K313" s="70" t="s">
        <v>406</v>
      </c>
      <c r="L313" s="190"/>
      <c r="M313" s="190"/>
      <c r="N313">
        <f>VLOOKUP(C313,Schools!A:D,4,0)</f>
        <v>0</v>
      </c>
      <c r="O313" t="e">
        <f>VLOOKUP(N313,CCs!$A$2:$F$7,6,FALSE)</f>
        <v>#N/A</v>
      </c>
      <c r="P313">
        <f t="shared" si="65"/>
        <v>516500</v>
      </c>
      <c r="Q313" s="75">
        <f t="shared" si="73"/>
        <v>0</v>
      </c>
      <c r="R313" s="75">
        <f t="shared" si="73"/>
        <v>0</v>
      </c>
      <c r="S313" s="75">
        <f t="shared" si="73"/>
        <v>0</v>
      </c>
      <c r="T313" s="75">
        <f t="shared" si="73"/>
        <v>0</v>
      </c>
      <c r="U313" s="75">
        <f t="shared" si="73"/>
        <v>0</v>
      </c>
      <c r="V313" s="75">
        <f t="shared" si="73"/>
        <v>0</v>
      </c>
      <c r="W313" s="75">
        <f t="shared" si="73"/>
        <v>0</v>
      </c>
      <c r="X313" s="75">
        <f t="shared" si="73"/>
        <v>0</v>
      </c>
      <c r="Y313" s="75">
        <f t="shared" si="73"/>
        <v>0</v>
      </c>
      <c r="Z313" s="75">
        <f t="shared" si="73"/>
        <v>0</v>
      </c>
      <c r="AA313" s="75">
        <f t="shared" si="73"/>
        <v>0</v>
      </c>
      <c r="AB313" s="75">
        <f t="shared" si="73"/>
        <v>0</v>
      </c>
      <c r="AC313" s="48">
        <f t="shared" si="71"/>
        <v>0</v>
      </c>
      <c r="AD313" s="48">
        <f t="shared" si="72"/>
        <v>0</v>
      </c>
      <c r="AE313" s="47"/>
    </row>
    <row r="314" spans="1:31" x14ac:dyDescent="0.25">
      <c r="A314" t="str">
        <f t="shared" si="69"/>
        <v>COVID</v>
      </c>
      <c r="B314" s="71">
        <v>44685</v>
      </c>
      <c r="D314" t="str">
        <f>VLOOKUP(C314,Schools!A:B,2,0)</f>
        <v xml:space="preserve"> Please choose a school</v>
      </c>
      <c r="E314" t="str">
        <f>VLOOKUP(C314,Schools!$A:$Z,3,0)</f>
        <v>None</v>
      </c>
      <c r="F314" s="339"/>
      <c r="G314" s="75"/>
      <c r="H314" s="340"/>
      <c r="I314" t="e">
        <f t="shared" si="66"/>
        <v>#N/A</v>
      </c>
      <c r="J314">
        <f>VLOOKUP(C314,Schools!$A:$Z,9,0)</f>
        <v>0</v>
      </c>
      <c r="K314" s="70" t="s">
        <v>406</v>
      </c>
      <c r="L314" s="190"/>
      <c r="M314" s="190"/>
      <c r="N314">
        <f>VLOOKUP(C314,Schools!A:D,4,0)</f>
        <v>0</v>
      </c>
      <c r="O314" t="e">
        <f>VLOOKUP(N314,CCs!$A$2:$F$7,6,FALSE)</f>
        <v>#N/A</v>
      </c>
      <c r="P314">
        <f t="shared" si="65"/>
        <v>516500</v>
      </c>
      <c r="Q314" s="75">
        <f t="shared" si="73"/>
        <v>0</v>
      </c>
      <c r="R314" s="75">
        <f t="shared" si="73"/>
        <v>0</v>
      </c>
      <c r="S314" s="75">
        <f t="shared" si="73"/>
        <v>0</v>
      </c>
      <c r="T314" s="75">
        <f t="shared" si="73"/>
        <v>0</v>
      </c>
      <c r="U314" s="75">
        <f t="shared" si="73"/>
        <v>0</v>
      </c>
      <c r="V314" s="75">
        <f t="shared" si="73"/>
        <v>0</v>
      </c>
      <c r="W314" s="75">
        <f t="shared" si="73"/>
        <v>0</v>
      </c>
      <c r="X314" s="75">
        <f t="shared" si="73"/>
        <v>0</v>
      </c>
      <c r="Y314" s="75">
        <f t="shared" si="73"/>
        <v>0</v>
      </c>
      <c r="Z314" s="75">
        <f t="shared" si="73"/>
        <v>0</v>
      </c>
      <c r="AA314" s="75">
        <f t="shared" si="73"/>
        <v>0</v>
      </c>
      <c r="AB314" s="75">
        <f t="shared" si="73"/>
        <v>0</v>
      </c>
      <c r="AC314" s="48">
        <f t="shared" si="71"/>
        <v>0</v>
      </c>
      <c r="AD314" s="48">
        <f t="shared" si="72"/>
        <v>0</v>
      </c>
      <c r="AE314" s="47"/>
    </row>
    <row r="315" spans="1:31" x14ac:dyDescent="0.25">
      <c r="A315" t="str">
        <f t="shared" si="69"/>
        <v>COVID</v>
      </c>
      <c r="B315" s="71">
        <v>44685</v>
      </c>
      <c r="D315" t="str">
        <f>VLOOKUP(C315,Schools!A:B,2,0)</f>
        <v xml:space="preserve"> Please choose a school</v>
      </c>
      <c r="E315" t="str">
        <f>VLOOKUP(C315,Schools!$A:$Z,3,0)</f>
        <v>None</v>
      </c>
      <c r="F315" s="339"/>
      <c r="G315" s="75"/>
      <c r="H315" s="340"/>
      <c r="I315" t="e">
        <f t="shared" si="66"/>
        <v>#N/A</v>
      </c>
      <c r="J315">
        <f>VLOOKUP(C315,Schools!$A:$Z,9,0)</f>
        <v>0</v>
      </c>
      <c r="K315" s="70" t="s">
        <v>406</v>
      </c>
      <c r="L315" s="190"/>
      <c r="M315" s="190"/>
      <c r="N315">
        <f>VLOOKUP(C315,Schools!A:D,4,0)</f>
        <v>0</v>
      </c>
      <c r="O315" t="e">
        <f>VLOOKUP(N315,CCs!$A$2:$F$7,6,FALSE)</f>
        <v>#N/A</v>
      </c>
      <c r="P315">
        <f t="shared" ref="P315:P319" si="74">IF(E315="M",543965,516500)</f>
        <v>516500</v>
      </c>
      <c r="Q315" s="75">
        <f t="shared" si="73"/>
        <v>0</v>
      </c>
      <c r="R315" s="75">
        <f t="shared" si="73"/>
        <v>0</v>
      </c>
      <c r="S315" s="75">
        <f t="shared" si="73"/>
        <v>0</v>
      </c>
      <c r="T315" s="75">
        <f t="shared" si="73"/>
        <v>0</v>
      </c>
      <c r="U315" s="75">
        <f t="shared" si="73"/>
        <v>0</v>
      </c>
      <c r="V315" s="75">
        <f t="shared" si="73"/>
        <v>0</v>
      </c>
      <c r="W315" s="75">
        <f t="shared" si="73"/>
        <v>0</v>
      </c>
      <c r="X315" s="75">
        <f t="shared" si="73"/>
        <v>0</v>
      </c>
      <c r="Y315" s="75">
        <f t="shared" si="73"/>
        <v>0</v>
      </c>
      <c r="Z315" s="75">
        <f t="shared" si="73"/>
        <v>0</v>
      </c>
      <c r="AA315" s="75">
        <f t="shared" si="73"/>
        <v>0</v>
      </c>
      <c r="AB315" s="75">
        <f t="shared" si="73"/>
        <v>0</v>
      </c>
      <c r="AC315" s="48">
        <f t="shared" ref="AC315:AC319" si="75">SUM(Q315:AB315)</f>
        <v>0</v>
      </c>
      <c r="AD315" s="48">
        <f t="shared" ref="AD315:AD319" si="76">AC315-F315</f>
        <v>0</v>
      </c>
      <c r="AE315" s="47"/>
    </row>
    <row r="316" spans="1:31" x14ac:dyDescent="0.25">
      <c r="A316" t="str">
        <f t="shared" si="69"/>
        <v>COVID</v>
      </c>
      <c r="B316" s="71">
        <v>44685</v>
      </c>
      <c r="C316" s="190"/>
      <c r="D316" t="str">
        <f>VLOOKUP(C316,Schools!A:B,2,0)</f>
        <v xml:space="preserve"> Please choose a school</v>
      </c>
      <c r="E316" t="str">
        <f>VLOOKUP(C316,Schools!$A:$Z,3,0)</f>
        <v>None</v>
      </c>
      <c r="F316" s="339"/>
      <c r="G316" s="75"/>
      <c r="H316" s="340"/>
      <c r="I316" t="e">
        <f t="shared" si="66"/>
        <v>#N/A</v>
      </c>
      <c r="J316">
        <f>VLOOKUP(C316,Schools!$A:$Z,9,0)</f>
        <v>0</v>
      </c>
      <c r="K316" s="70" t="s">
        <v>406</v>
      </c>
      <c r="L316" s="190"/>
      <c r="M316" s="190"/>
      <c r="N316">
        <f>VLOOKUP(C316,Schools!A:D,4,0)</f>
        <v>0</v>
      </c>
      <c r="O316" t="e">
        <f>VLOOKUP(N316,CCs!$A$2:$F$7,6,FALSE)</f>
        <v>#N/A</v>
      </c>
      <c r="P316">
        <f t="shared" si="74"/>
        <v>516500</v>
      </c>
      <c r="Q316" s="75">
        <f t="shared" si="73"/>
        <v>0</v>
      </c>
      <c r="R316" s="75">
        <f t="shared" si="73"/>
        <v>0</v>
      </c>
      <c r="S316" s="75">
        <f t="shared" si="73"/>
        <v>0</v>
      </c>
      <c r="T316" s="75">
        <f t="shared" si="73"/>
        <v>0</v>
      </c>
      <c r="U316" s="75">
        <f t="shared" si="73"/>
        <v>0</v>
      </c>
      <c r="V316" s="75">
        <f t="shared" si="73"/>
        <v>0</v>
      </c>
      <c r="W316" s="75">
        <f t="shared" si="73"/>
        <v>0</v>
      </c>
      <c r="X316" s="75">
        <f t="shared" si="73"/>
        <v>0</v>
      </c>
      <c r="Y316" s="75">
        <f t="shared" si="73"/>
        <v>0</v>
      </c>
      <c r="Z316" s="75">
        <f t="shared" si="73"/>
        <v>0</v>
      </c>
      <c r="AA316" s="75">
        <f t="shared" si="73"/>
        <v>0</v>
      </c>
      <c r="AB316" s="75">
        <f t="shared" si="73"/>
        <v>0</v>
      </c>
      <c r="AC316" s="48">
        <f t="shared" si="75"/>
        <v>0</v>
      </c>
      <c r="AD316" s="48">
        <f t="shared" si="76"/>
        <v>0</v>
      </c>
      <c r="AE316" s="47"/>
    </row>
    <row r="317" spans="1:31" x14ac:dyDescent="0.25">
      <c r="A317" t="str">
        <f t="shared" si="69"/>
        <v>COVID</v>
      </c>
      <c r="B317" s="71">
        <v>44685</v>
      </c>
      <c r="C317" s="190"/>
      <c r="D317" t="str">
        <f>VLOOKUP(C317,Schools!A:B,2,0)</f>
        <v xml:space="preserve"> Please choose a school</v>
      </c>
      <c r="E317" t="str">
        <f>VLOOKUP(C317,Schools!$A:$Z,3,0)</f>
        <v>None</v>
      </c>
      <c r="F317" s="339"/>
      <c r="G317" s="75"/>
      <c r="H317" s="340"/>
      <c r="I317" t="e">
        <f t="shared" si="66"/>
        <v>#N/A</v>
      </c>
      <c r="J317">
        <f>VLOOKUP(C317,Schools!$A:$Z,9,0)</f>
        <v>0</v>
      </c>
      <c r="K317" s="70" t="s">
        <v>406</v>
      </c>
      <c r="L317" s="190"/>
      <c r="M317" s="190"/>
      <c r="N317">
        <f>VLOOKUP(C317,Schools!A:D,4,0)</f>
        <v>0</v>
      </c>
      <c r="O317" t="e">
        <f>VLOOKUP(N317,CCs!$A$2:$F$7,6,FALSE)</f>
        <v>#N/A</v>
      </c>
      <c r="P317">
        <f t="shared" si="74"/>
        <v>516500</v>
      </c>
      <c r="Q317" s="75">
        <f t="shared" si="73"/>
        <v>0</v>
      </c>
      <c r="R317" s="75">
        <f t="shared" si="73"/>
        <v>0</v>
      </c>
      <c r="S317" s="75">
        <f t="shared" si="73"/>
        <v>0</v>
      </c>
      <c r="T317" s="75">
        <f t="shared" si="73"/>
        <v>0</v>
      </c>
      <c r="U317" s="75">
        <f t="shared" si="73"/>
        <v>0</v>
      </c>
      <c r="V317" s="75">
        <f t="shared" si="73"/>
        <v>0</v>
      </c>
      <c r="W317" s="75">
        <f t="shared" si="73"/>
        <v>0</v>
      </c>
      <c r="X317" s="75">
        <f t="shared" si="73"/>
        <v>0</v>
      </c>
      <c r="Y317" s="75">
        <f t="shared" si="73"/>
        <v>0</v>
      </c>
      <c r="Z317" s="75">
        <f t="shared" si="73"/>
        <v>0</v>
      </c>
      <c r="AA317" s="75">
        <f t="shared" si="73"/>
        <v>0</v>
      </c>
      <c r="AB317" s="75">
        <f t="shared" si="73"/>
        <v>0</v>
      </c>
      <c r="AC317" s="48">
        <f t="shared" si="75"/>
        <v>0</v>
      </c>
      <c r="AD317" s="48">
        <f t="shared" si="76"/>
        <v>0</v>
      </c>
      <c r="AE317" s="47"/>
    </row>
    <row r="318" spans="1:31" x14ac:dyDescent="0.25">
      <c r="A318" t="str">
        <f t="shared" si="69"/>
        <v>COVID</v>
      </c>
      <c r="B318" s="71">
        <v>44685</v>
      </c>
      <c r="D318" t="str">
        <f>VLOOKUP(C318,Schools!A:B,2,0)</f>
        <v xml:space="preserve"> Please choose a school</v>
      </c>
      <c r="E318" t="str">
        <f>VLOOKUP(C318,Schools!$A:$Z,3,0)</f>
        <v>None</v>
      </c>
      <c r="F318" s="339"/>
      <c r="G318" s="75"/>
      <c r="H318" s="340"/>
      <c r="I318" t="e">
        <f t="shared" si="66"/>
        <v>#N/A</v>
      </c>
      <c r="J318">
        <f>VLOOKUP(C318,Schools!$A:$Z,9,0)</f>
        <v>0</v>
      </c>
      <c r="K318" s="70" t="s">
        <v>406</v>
      </c>
      <c r="L318" s="190"/>
      <c r="M318" s="190"/>
      <c r="N318">
        <f>VLOOKUP(C318,Schools!A:D,4,0)</f>
        <v>0</v>
      </c>
      <c r="O318" t="e">
        <f>VLOOKUP(N318,CCs!$A$2:$F$7,6,FALSE)</f>
        <v>#N/A</v>
      </c>
      <c r="P318">
        <f t="shared" si="74"/>
        <v>516500</v>
      </c>
      <c r="Q318" s="75">
        <f t="shared" si="73"/>
        <v>0</v>
      </c>
      <c r="R318" s="75">
        <f t="shared" si="73"/>
        <v>0</v>
      </c>
      <c r="S318" s="75">
        <f t="shared" si="73"/>
        <v>0</v>
      </c>
      <c r="T318" s="75">
        <f t="shared" si="73"/>
        <v>0</v>
      </c>
      <c r="U318" s="75">
        <f t="shared" si="73"/>
        <v>0</v>
      </c>
      <c r="V318" s="75">
        <f t="shared" si="73"/>
        <v>0</v>
      </c>
      <c r="W318" s="75">
        <f t="shared" si="73"/>
        <v>0</v>
      </c>
      <c r="X318" s="75">
        <f t="shared" si="73"/>
        <v>0</v>
      </c>
      <c r="Y318" s="75">
        <f t="shared" si="73"/>
        <v>0</v>
      </c>
      <c r="Z318" s="75">
        <f t="shared" si="73"/>
        <v>0</v>
      </c>
      <c r="AA318" s="75">
        <f t="shared" si="73"/>
        <v>0</v>
      </c>
      <c r="AB318" s="75">
        <f t="shared" si="73"/>
        <v>0</v>
      </c>
      <c r="AC318" s="48">
        <f t="shared" si="75"/>
        <v>0</v>
      </c>
      <c r="AD318" s="48">
        <f t="shared" si="76"/>
        <v>0</v>
      </c>
      <c r="AE318" s="47"/>
    </row>
    <row r="319" spans="1:31" x14ac:dyDescent="0.25">
      <c r="A319" t="str">
        <f t="shared" si="69"/>
        <v>COVID</v>
      </c>
      <c r="B319" s="71">
        <v>44685</v>
      </c>
      <c r="D319" t="str">
        <f>VLOOKUP(C319,Schools!A:B,2,0)</f>
        <v xml:space="preserve"> Please choose a school</v>
      </c>
      <c r="E319" t="str">
        <f>VLOOKUP(C319,Schools!$A:$Z,3,0)</f>
        <v>None</v>
      </c>
      <c r="F319" s="339"/>
      <c r="G319" s="75"/>
      <c r="H319" s="340"/>
      <c r="I319" t="e">
        <f t="shared" ref="I319" si="77">O319&amp;"/"&amp;P319</f>
        <v>#N/A</v>
      </c>
      <c r="J319">
        <f>VLOOKUP(C319,Schools!$A:$Z,9,0)</f>
        <v>0</v>
      </c>
      <c r="K319" s="70" t="s">
        <v>406</v>
      </c>
      <c r="L319" s="190"/>
      <c r="M319" s="190"/>
      <c r="N319">
        <f>VLOOKUP(C319,Schools!A:D,4,0)</f>
        <v>0</v>
      </c>
      <c r="O319" t="e">
        <f>VLOOKUP(N319,CCs!$A$2:$F$7,6,FALSE)</f>
        <v>#N/A</v>
      </c>
      <c r="P319">
        <f t="shared" si="74"/>
        <v>516500</v>
      </c>
      <c r="Q319" s="75">
        <f t="shared" si="73"/>
        <v>0</v>
      </c>
      <c r="R319" s="75">
        <f t="shared" si="73"/>
        <v>0</v>
      </c>
      <c r="S319" s="75">
        <f t="shared" si="73"/>
        <v>0</v>
      </c>
      <c r="T319" s="75">
        <f t="shared" si="73"/>
        <v>0</v>
      </c>
      <c r="U319" s="75">
        <f t="shared" si="73"/>
        <v>0</v>
      </c>
      <c r="V319" s="75">
        <f t="shared" si="73"/>
        <v>0</v>
      </c>
      <c r="W319" s="75">
        <f t="shared" si="73"/>
        <v>0</v>
      </c>
      <c r="X319" s="75">
        <f t="shared" si="73"/>
        <v>0</v>
      </c>
      <c r="Y319" s="75">
        <f t="shared" si="73"/>
        <v>0</v>
      </c>
      <c r="Z319" s="75">
        <f t="shared" si="73"/>
        <v>0</v>
      </c>
      <c r="AA319" s="75">
        <f t="shared" si="73"/>
        <v>0</v>
      </c>
      <c r="AB319" s="75">
        <f t="shared" si="73"/>
        <v>0</v>
      </c>
      <c r="AC319" s="48">
        <f t="shared" si="75"/>
        <v>0</v>
      </c>
      <c r="AD319" s="48">
        <f t="shared" si="76"/>
        <v>0</v>
      </c>
      <c r="AE319" s="47"/>
    </row>
    <row r="320" spans="1:31" x14ac:dyDescent="0.25">
      <c r="G320" s="75"/>
      <c r="R320" s="73"/>
      <c r="S320" s="73"/>
      <c r="T320" s="73"/>
      <c r="U320" s="73"/>
      <c r="V320" s="73"/>
      <c r="W320" s="73"/>
      <c r="X320" s="73"/>
      <c r="Y320" s="73"/>
      <c r="Z320" s="73"/>
      <c r="AA320" s="73"/>
      <c r="AB320" s="73"/>
      <c r="AC320" s="73"/>
      <c r="AD320" s="47"/>
      <c r="AE320" s="47"/>
    </row>
    <row r="321" spans="7:31" x14ac:dyDescent="0.25">
      <c r="G321" s="75"/>
      <c r="R321" s="73"/>
      <c r="S321" s="73"/>
      <c r="T321" s="73"/>
      <c r="U321" s="73"/>
      <c r="V321" s="73"/>
      <c r="W321" s="73"/>
      <c r="X321" s="73"/>
      <c r="Y321" s="73"/>
      <c r="Z321" s="73"/>
      <c r="AA321" s="73"/>
      <c r="AB321" s="73"/>
      <c r="AC321" s="73"/>
      <c r="AD321" s="47"/>
      <c r="AE321" s="47"/>
    </row>
    <row r="322" spans="7:31" x14ac:dyDescent="0.25">
      <c r="G322" s="75"/>
      <c r="R322" s="73"/>
      <c r="S322" s="73"/>
      <c r="T322" s="73"/>
      <c r="U322" s="73"/>
      <c r="V322" s="73"/>
      <c r="W322" s="73"/>
      <c r="X322" s="73"/>
      <c r="Y322" s="73"/>
      <c r="Z322" s="73"/>
      <c r="AA322" s="73"/>
      <c r="AB322" s="73"/>
      <c r="AC322" s="73"/>
      <c r="AD322" s="47"/>
      <c r="AE322" s="47"/>
    </row>
    <row r="323" spans="7:31" x14ac:dyDescent="0.25">
      <c r="G323" s="75"/>
      <c r="R323" s="73"/>
      <c r="S323" s="73"/>
      <c r="T323" s="73"/>
      <c r="U323" s="73"/>
      <c r="V323" s="73"/>
      <c r="W323" s="73"/>
      <c r="X323" s="73"/>
      <c r="Y323" s="73"/>
      <c r="Z323" s="73"/>
      <c r="AA323" s="73"/>
      <c r="AB323" s="73"/>
      <c r="AC323" s="73"/>
      <c r="AD323" s="47"/>
      <c r="AE323" s="47"/>
    </row>
    <row r="324" spans="7:31" x14ac:dyDescent="0.25">
      <c r="G324" s="75"/>
      <c r="R324" s="73"/>
      <c r="S324" s="73"/>
      <c r="T324" s="73"/>
      <c r="U324" s="73"/>
      <c r="V324" s="73"/>
      <c r="W324" s="73"/>
      <c r="X324" s="73"/>
      <c r="Y324" s="73"/>
      <c r="Z324" s="73"/>
      <c r="AA324" s="73"/>
      <c r="AB324" s="73"/>
      <c r="AC324" s="73"/>
      <c r="AD324" s="47"/>
      <c r="AE324" s="47"/>
    </row>
    <row r="325" spans="7:31" x14ac:dyDescent="0.25">
      <c r="G325" s="75"/>
      <c r="R325" s="73"/>
      <c r="S325" s="73"/>
      <c r="T325" s="73"/>
      <c r="U325" s="73"/>
      <c r="V325" s="73"/>
      <c r="W325" s="73"/>
      <c r="X325" s="73"/>
      <c r="Y325" s="73"/>
      <c r="Z325" s="73"/>
      <c r="AA325" s="73"/>
      <c r="AB325" s="73"/>
      <c r="AC325" s="73"/>
      <c r="AD325" s="47"/>
      <c r="AE325" s="47"/>
    </row>
    <row r="326" spans="7:31" x14ac:dyDescent="0.25">
      <c r="G326" s="75"/>
      <c r="R326" s="73"/>
      <c r="S326" s="73"/>
      <c r="T326" s="73"/>
      <c r="U326" s="73"/>
      <c r="V326" s="73"/>
      <c r="W326" s="73"/>
      <c r="X326" s="73"/>
      <c r="Y326" s="73"/>
      <c r="Z326" s="73"/>
      <c r="AA326" s="73"/>
      <c r="AB326" s="73"/>
      <c r="AC326" s="73"/>
      <c r="AD326" s="47"/>
      <c r="AE326" s="47"/>
    </row>
    <row r="327" spans="7:31" x14ac:dyDescent="0.25">
      <c r="G327" s="75"/>
      <c r="R327" s="73"/>
      <c r="S327" s="73"/>
      <c r="T327" s="73"/>
      <c r="U327" s="73"/>
      <c r="V327" s="73"/>
      <c r="W327" s="73"/>
      <c r="X327" s="73"/>
      <c r="Y327" s="73"/>
      <c r="Z327" s="73"/>
      <c r="AA327" s="73"/>
      <c r="AB327" s="73"/>
      <c r="AC327" s="73"/>
      <c r="AD327" s="47"/>
      <c r="AE327" s="47"/>
    </row>
    <row r="328" spans="7:31" x14ac:dyDescent="0.25">
      <c r="G328" s="75"/>
      <c r="R328" s="73"/>
      <c r="S328" s="73"/>
      <c r="T328" s="73"/>
      <c r="U328" s="73"/>
      <c r="V328" s="73"/>
      <c r="W328" s="73"/>
      <c r="X328" s="73"/>
      <c r="Y328" s="73"/>
      <c r="Z328" s="73"/>
      <c r="AA328" s="73"/>
      <c r="AB328" s="73"/>
      <c r="AC328" s="73"/>
      <c r="AD328" s="47"/>
      <c r="AE328" s="47"/>
    </row>
    <row r="329" spans="7:31" x14ac:dyDescent="0.25">
      <c r="G329" s="75"/>
      <c r="R329" s="73"/>
      <c r="S329" s="73"/>
      <c r="T329" s="73"/>
      <c r="U329" s="73"/>
      <c r="V329" s="73"/>
      <c r="W329" s="73"/>
      <c r="X329" s="73"/>
      <c r="Y329" s="73"/>
      <c r="Z329" s="73"/>
      <c r="AA329" s="73"/>
      <c r="AB329" s="73"/>
      <c r="AC329" s="73"/>
      <c r="AD329" s="47"/>
      <c r="AE329" s="47"/>
    </row>
    <row r="330" spans="7:31" x14ac:dyDescent="0.25">
      <c r="G330" s="75"/>
      <c r="R330" s="73"/>
      <c r="S330" s="73"/>
      <c r="T330" s="73"/>
      <c r="U330" s="73"/>
      <c r="V330" s="73"/>
      <c r="W330" s="73"/>
      <c r="X330" s="73"/>
      <c r="Y330" s="73"/>
      <c r="Z330" s="73"/>
      <c r="AA330" s="73"/>
      <c r="AB330" s="73"/>
      <c r="AC330" s="73"/>
      <c r="AD330" s="47"/>
      <c r="AE330" s="47"/>
    </row>
    <row r="331" spans="7:31" x14ac:dyDescent="0.25">
      <c r="G331" s="75"/>
      <c r="R331" s="73"/>
      <c r="S331" s="73"/>
      <c r="T331" s="73"/>
      <c r="U331" s="73"/>
      <c r="V331" s="73"/>
      <c r="W331" s="73"/>
      <c r="X331" s="73"/>
      <c r="Y331" s="73"/>
      <c r="Z331" s="73"/>
      <c r="AA331" s="73"/>
      <c r="AB331" s="73"/>
      <c r="AC331" s="73"/>
      <c r="AD331" s="47"/>
      <c r="AE331" s="47"/>
    </row>
    <row r="332" spans="7:31" x14ac:dyDescent="0.25">
      <c r="G332" s="75"/>
      <c r="R332" s="73"/>
      <c r="S332" s="73"/>
      <c r="T332" s="73"/>
      <c r="U332" s="73"/>
      <c r="V332" s="73"/>
      <c r="W332" s="73"/>
      <c r="X332" s="73"/>
      <c r="Y332" s="73"/>
      <c r="Z332" s="73"/>
      <c r="AA332" s="73"/>
      <c r="AB332" s="73"/>
      <c r="AC332" s="73"/>
      <c r="AD332" s="47"/>
      <c r="AE332" s="47"/>
    </row>
    <row r="333" spans="7:31" x14ac:dyDescent="0.25">
      <c r="G333" s="75"/>
      <c r="R333" s="73"/>
      <c r="S333" s="73"/>
      <c r="T333" s="73"/>
      <c r="U333" s="73"/>
      <c r="V333" s="73"/>
      <c r="W333" s="73"/>
      <c r="X333" s="73"/>
      <c r="Y333" s="73"/>
      <c r="Z333" s="73"/>
      <c r="AA333" s="73"/>
      <c r="AB333" s="73"/>
      <c r="AC333" s="73"/>
      <c r="AD333" s="47"/>
      <c r="AE333" s="47"/>
    </row>
    <row r="334" spans="7:31" x14ac:dyDescent="0.25">
      <c r="G334" s="75"/>
      <c r="R334" s="73"/>
      <c r="S334" s="73"/>
      <c r="T334" s="73"/>
      <c r="U334" s="73"/>
      <c r="V334" s="73"/>
      <c r="W334" s="73"/>
      <c r="X334" s="73"/>
      <c r="Y334" s="73"/>
      <c r="Z334" s="73"/>
      <c r="AA334" s="73"/>
      <c r="AB334" s="73"/>
      <c r="AC334" s="73"/>
      <c r="AD334" s="47"/>
      <c r="AE334" s="47"/>
    </row>
    <row r="335" spans="7:31" x14ac:dyDescent="0.25">
      <c r="G335" s="75"/>
      <c r="R335" s="73"/>
      <c r="S335" s="73"/>
      <c r="T335" s="73"/>
      <c r="U335" s="73"/>
      <c r="V335" s="73"/>
      <c r="W335" s="73"/>
      <c r="X335" s="73"/>
      <c r="Y335" s="73"/>
      <c r="Z335" s="73"/>
      <c r="AA335" s="73"/>
      <c r="AB335" s="73"/>
      <c r="AC335" s="73"/>
      <c r="AD335" s="47"/>
      <c r="AE335" s="47"/>
    </row>
    <row r="336" spans="7:31" x14ac:dyDescent="0.25">
      <c r="R336" s="73"/>
      <c r="S336" s="73"/>
      <c r="T336" s="73"/>
      <c r="U336" s="73"/>
      <c r="V336" s="73"/>
      <c r="W336" s="73"/>
      <c r="X336" s="73"/>
      <c r="Y336" s="73"/>
      <c r="Z336" s="73"/>
      <c r="AA336" s="73"/>
      <c r="AB336" s="73"/>
      <c r="AC336" s="73"/>
      <c r="AD336" s="47"/>
      <c r="AE336" s="47"/>
    </row>
    <row r="337" spans="18:31" x14ac:dyDescent="0.25">
      <c r="R337" s="73"/>
      <c r="S337" s="73"/>
      <c r="T337" s="73"/>
      <c r="U337" s="73"/>
      <c r="V337" s="73"/>
      <c r="W337" s="73"/>
      <c r="X337" s="73"/>
      <c r="Y337" s="73"/>
      <c r="Z337" s="73"/>
      <c r="AA337" s="73"/>
      <c r="AB337" s="73"/>
      <c r="AC337" s="73"/>
      <c r="AD337" s="47"/>
      <c r="AE337" s="47"/>
    </row>
    <row r="338" spans="18:31" x14ac:dyDescent="0.25">
      <c r="R338" s="73"/>
      <c r="S338" s="73"/>
      <c r="T338" s="73"/>
      <c r="U338" s="73"/>
      <c r="V338" s="73"/>
      <c r="W338" s="73"/>
      <c r="X338" s="73"/>
      <c r="Y338" s="73"/>
      <c r="Z338" s="73"/>
      <c r="AA338" s="73"/>
      <c r="AB338" s="73"/>
      <c r="AC338" s="73"/>
      <c r="AD338" s="47"/>
      <c r="AE338" s="47"/>
    </row>
    <row r="339" spans="18:31" x14ac:dyDescent="0.25">
      <c r="R339" s="73"/>
      <c r="S339" s="73"/>
      <c r="T339" s="73"/>
      <c r="U339" s="73"/>
      <c r="V339" s="73"/>
      <c r="W339" s="73"/>
      <c r="X339" s="73"/>
      <c r="Y339" s="73"/>
      <c r="Z339" s="73"/>
      <c r="AA339" s="73"/>
      <c r="AB339" s="73"/>
      <c r="AC339" s="73"/>
      <c r="AD339" s="47"/>
      <c r="AE339" s="47"/>
    </row>
    <row r="340" spans="18:31" x14ac:dyDescent="0.25">
      <c r="R340" s="73"/>
      <c r="S340" s="73"/>
      <c r="T340" s="73"/>
      <c r="U340" s="73"/>
      <c r="V340" s="73"/>
      <c r="W340" s="73"/>
      <c r="X340" s="73"/>
      <c r="Y340" s="73"/>
      <c r="Z340" s="73"/>
      <c r="AA340" s="73"/>
      <c r="AB340" s="73"/>
      <c r="AC340" s="73"/>
      <c r="AD340" s="47"/>
      <c r="AE340" s="47"/>
    </row>
    <row r="341" spans="18:31" x14ac:dyDescent="0.25">
      <c r="R341" s="73"/>
      <c r="S341" s="73"/>
      <c r="T341" s="73"/>
      <c r="U341" s="73"/>
      <c r="V341" s="73"/>
      <c r="W341" s="73"/>
      <c r="X341" s="73"/>
      <c r="Y341" s="73"/>
      <c r="Z341" s="73"/>
      <c r="AA341" s="73"/>
      <c r="AB341" s="73"/>
      <c r="AC341" s="73"/>
      <c r="AD341" s="47"/>
      <c r="AE341" s="47"/>
    </row>
    <row r="342" spans="18:31" x14ac:dyDescent="0.25">
      <c r="R342" s="73"/>
      <c r="S342" s="73"/>
      <c r="T342" s="73"/>
      <c r="U342" s="73"/>
      <c r="V342" s="73"/>
      <c r="W342" s="73"/>
      <c r="X342" s="73"/>
      <c r="Y342" s="73"/>
      <c r="Z342" s="73"/>
      <c r="AA342" s="73"/>
      <c r="AB342" s="73"/>
      <c r="AC342" s="73"/>
      <c r="AD342" s="47"/>
      <c r="AE342" s="47"/>
    </row>
    <row r="343" spans="18:31" x14ac:dyDescent="0.25">
      <c r="R343" s="73"/>
      <c r="S343" s="73"/>
      <c r="T343" s="73"/>
      <c r="U343" s="73"/>
      <c r="V343" s="73"/>
      <c r="W343" s="73"/>
      <c r="X343" s="73"/>
      <c r="Y343" s="73"/>
      <c r="Z343" s="73"/>
      <c r="AA343" s="73"/>
      <c r="AB343" s="73"/>
      <c r="AC343" s="73"/>
      <c r="AD343" s="47"/>
      <c r="AE343" s="47"/>
    </row>
    <row r="344" spans="18:31" x14ac:dyDescent="0.25">
      <c r="R344" s="73"/>
      <c r="S344" s="73"/>
      <c r="T344" s="73"/>
      <c r="U344" s="73"/>
      <c r="V344" s="73"/>
      <c r="W344" s="73"/>
      <c r="X344" s="73"/>
      <c r="Y344" s="73"/>
      <c r="Z344" s="73"/>
      <c r="AA344" s="73"/>
      <c r="AB344" s="73"/>
      <c r="AC344" s="73"/>
      <c r="AD344" s="47"/>
      <c r="AE344" s="47"/>
    </row>
    <row r="345" spans="18:31" x14ac:dyDescent="0.25">
      <c r="R345" s="73"/>
      <c r="S345" s="73"/>
      <c r="T345" s="73"/>
      <c r="U345" s="73"/>
      <c r="V345" s="73"/>
      <c r="W345" s="73"/>
      <c r="X345" s="73"/>
      <c r="Y345" s="73"/>
      <c r="Z345" s="73"/>
      <c r="AA345" s="73"/>
      <c r="AB345" s="73"/>
      <c r="AC345" s="73"/>
      <c r="AD345" s="47"/>
      <c r="AE345" s="47"/>
    </row>
    <row r="346" spans="18:31" x14ac:dyDescent="0.25">
      <c r="R346" s="73"/>
      <c r="S346" s="73"/>
      <c r="T346" s="73"/>
      <c r="U346" s="73"/>
      <c r="V346" s="73"/>
      <c r="W346" s="73"/>
      <c r="X346" s="73"/>
      <c r="Y346" s="73"/>
      <c r="Z346" s="73"/>
      <c r="AA346" s="73"/>
      <c r="AB346" s="73"/>
      <c r="AC346" s="73"/>
      <c r="AD346" s="47"/>
      <c r="AE346" s="47"/>
    </row>
    <row r="347" spans="18:31" x14ac:dyDescent="0.25">
      <c r="R347" s="73"/>
      <c r="S347" s="73"/>
      <c r="T347" s="73"/>
      <c r="U347" s="73"/>
      <c r="V347" s="73"/>
      <c r="W347" s="73"/>
      <c r="X347" s="73"/>
      <c r="Y347" s="73"/>
      <c r="Z347" s="73"/>
      <c r="AA347" s="73"/>
      <c r="AB347" s="73"/>
      <c r="AC347" s="73"/>
      <c r="AD347" s="47"/>
      <c r="AE347" s="47"/>
    </row>
    <row r="348" spans="18:31" x14ac:dyDescent="0.25">
      <c r="R348" s="73"/>
      <c r="S348" s="73"/>
      <c r="T348" s="73"/>
      <c r="U348" s="73"/>
      <c r="V348" s="73"/>
      <c r="W348" s="73"/>
      <c r="X348" s="73"/>
      <c r="Y348" s="73"/>
      <c r="Z348" s="73"/>
      <c r="AA348" s="73"/>
      <c r="AB348" s="73"/>
      <c r="AC348" s="73"/>
      <c r="AD348" s="47"/>
      <c r="AE348" s="47"/>
    </row>
    <row r="349" spans="18:31" x14ac:dyDescent="0.25">
      <c r="R349" s="73"/>
      <c r="S349" s="73"/>
      <c r="T349" s="73"/>
      <c r="U349" s="73"/>
      <c r="V349" s="73"/>
      <c r="W349" s="73"/>
      <c r="X349" s="73"/>
      <c r="Y349" s="73"/>
      <c r="Z349" s="73"/>
      <c r="AA349" s="73"/>
      <c r="AB349" s="73"/>
      <c r="AC349" s="73"/>
      <c r="AD349" s="47"/>
      <c r="AE349" s="47"/>
    </row>
    <row r="350" spans="18:31" x14ac:dyDescent="0.25">
      <c r="R350" s="73"/>
      <c r="S350" s="73"/>
      <c r="T350" s="73"/>
      <c r="U350" s="73"/>
      <c r="V350" s="73"/>
      <c r="W350" s="73"/>
      <c r="X350" s="73"/>
      <c r="Y350" s="73"/>
      <c r="Z350" s="73"/>
      <c r="AA350" s="73"/>
      <c r="AB350" s="73"/>
      <c r="AC350" s="73"/>
      <c r="AD350" s="47"/>
      <c r="AE350" s="47"/>
    </row>
    <row r="351" spans="18:31" x14ac:dyDescent="0.25">
      <c r="R351" s="73"/>
      <c r="S351" s="73"/>
      <c r="T351" s="73"/>
      <c r="U351" s="73"/>
      <c r="V351" s="73"/>
      <c r="W351" s="73"/>
      <c r="X351" s="73"/>
      <c r="Y351" s="73"/>
      <c r="Z351" s="73"/>
      <c r="AA351" s="73"/>
      <c r="AB351" s="73"/>
      <c r="AC351" s="73"/>
      <c r="AD351" s="47"/>
      <c r="AE351" s="47"/>
    </row>
    <row r="352" spans="18:31" x14ac:dyDescent="0.25">
      <c r="R352" s="73"/>
      <c r="S352" s="73"/>
      <c r="T352" s="73"/>
      <c r="U352" s="73"/>
      <c r="V352" s="73"/>
      <c r="W352" s="73"/>
      <c r="X352" s="73"/>
      <c r="Y352" s="73"/>
      <c r="Z352" s="73"/>
      <c r="AA352" s="73"/>
      <c r="AB352" s="73"/>
      <c r="AC352" s="73"/>
      <c r="AD352" s="47"/>
      <c r="AE352" s="47"/>
    </row>
    <row r="353" spans="18:31" x14ac:dyDescent="0.25">
      <c r="R353" s="73"/>
      <c r="S353" s="73"/>
      <c r="T353" s="73"/>
      <c r="U353" s="73"/>
      <c r="V353" s="73"/>
      <c r="W353" s="73"/>
      <c r="X353" s="73"/>
      <c r="Y353" s="73"/>
      <c r="Z353" s="73"/>
      <c r="AA353" s="73"/>
      <c r="AB353" s="73"/>
      <c r="AC353" s="73"/>
      <c r="AD353" s="47"/>
      <c r="AE353" s="47"/>
    </row>
    <row r="354" spans="18:31" x14ac:dyDescent="0.25">
      <c r="R354" s="73"/>
      <c r="S354" s="73"/>
      <c r="T354" s="73"/>
      <c r="U354" s="73"/>
      <c r="V354" s="73"/>
      <c r="W354" s="73"/>
      <c r="X354" s="73"/>
      <c r="Y354" s="73"/>
      <c r="Z354" s="73"/>
      <c r="AA354" s="73"/>
      <c r="AB354" s="73"/>
      <c r="AC354" s="73"/>
      <c r="AD354" s="47"/>
      <c r="AE354" s="47"/>
    </row>
    <row r="355" spans="18:31" x14ac:dyDescent="0.25">
      <c r="R355" s="73"/>
      <c r="S355" s="73"/>
      <c r="T355" s="73"/>
      <c r="U355" s="73"/>
      <c r="V355" s="73"/>
      <c r="W355" s="73"/>
      <c r="X355" s="73"/>
      <c r="Y355" s="73"/>
      <c r="Z355" s="73"/>
      <c r="AA355" s="73"/>
      <c r="AB355" s="73"/>
      <c r="AC355" s="73"/>
      <c r="AD355" s="47"/>
      <c r="AE355" s="47"/>
    </row>
    <row r="356" spans="18:31" x14ac:dyDescent="0.25">
      <c r="R356" s="73"/>
      <c r="S356" s="73"/>
      <c r="T356" s="73"/>
      <c r="U356" s="73"/>
      <c r="V356" s="73"/>
      <c r="W356" s="73"/>
      <c r="X356" s="73"/>
      <c r="Y356" s="73"/>
      <c r="Z356" s="73"/>
      <c r="AA356" s="73"/>
      <c r="AB356" s="73"/>
      <c r="AC356" s="73"/>
      <c r="AD356" s="47"/>
      <c r="AE356" s="47"/>
    </row>
    <row r="357" spans="18:31" x14ac:dyDescent="0.25">
      <c r="R357" s="73"/>
      <c r="S357" s="73"/>
      <c r="T357" s="73"/>
      <c r="U357" s="73"/>
      <c r="V357" s="73"/>
      <c r="W357" s="73"/>
      <c r="X357" s="73"/>
      <c r="Y357" s="73"/>
      <c r="Z357" s="73"/>
      <c r="AA357" s="73"/>
      <c r="AB357" s="73"/>
      <c r="AC357" s="73"/>
      <c r="AD357" s="47"/>
      <c r="AE357" s="47"/>
    </row>
    <row r="358" spans="18:31" x14ac:dyDescent="0.25">
      <c r="R358" s="73"/>
      <c r="S358" s="73"/>
      <c r="T358" s="73"/>
      <c r="U358" s="73"/>
      <c r="V358" s="73"/>
      <c r="W358" s="73"/>
      <c r="X358" s="73"/>
      <c r="Y358" s="73"/>
      <c r="Z358" s="73"/>
      <c r="AA358" s="73"/>
      <c r="AB358" s="73"/>
      <c r="AC358" s="73"/>
      <c r="AD358" s="47"/>
      <c r="AE358" s="47"/>
    </row>
    <row r="359" spans="18:31" x14ac:dyDescent="0.25">
      <c r="R359" s="73"/>
      <c r="S359" s="73"/>
      <c r="T359" s="73"/>
      <c r="U359" s="73"/>
      <c r="V359" s="73"/>
      <c r="W359" s="73"/>
      <c r="X359" s="73"/>
      <c r="Y359" s="73"/>
      <c r="Z359" s="73"/>
      <c r="AA359" s="73"/>
      <c r="AB359" s="73"/>
      <c r="AC359" s="73"/>
      <c r="AD359" s="47"/>
      <c r="AE359" s="47"/>
    </row>
    <row r="360" spans="18:31" x14ac:dyDescent="0.25">
      <c r="R360" s="73"/>
      <c r="S360" s="73"/>
      <c r="T360" s="73"/>
      <c r="U360" s="73"/>
      <c r="V360" s="73"/>
      <c r="W360" s="73"/>
      <c r="X360" s="73"/>
      <c r="Y360" s="73"/>
      <c r="Z360" s="73"/>
      <c r="AA360" s="73"/>
      <c r="AB360" s="73"/>
      <c r="AC360" s="73"/>
      <c r="AD360" s="47"/>
      <c r="AE360" s="47"/>
    </row>
    <row r="361" spans="18:31" x14ac:dyDescent="0.25">
      <c r="R361" s="73"/>
      <c r="S361" s="73"/>
      <c r="T361" s="73"/>
      <c r="U361" s="73"/>
      <c r="V361" s="73"/>
      <c r="W361" s="73"/>
      <c r="X361" s="73"/>
      <c r="Y361" s="73"/>
      <c r="Z361" s="73"/>
      <c r="AA361" s="73"/>
      <c r="AB361" s="73"/>
      <c r="AC361" s="73"/>
      <c r="AD361" s="47"/>
      <c r="AE361" s="47"/>
    </row>
    <row r="362" spans="18:31" x14ac:dyDescent="0.25">
      <c r="R362" s="73"/>
      <c r="S362" s="73"/>
      <c r="T362" s="73"/>
      <c r="U362" s="73"/>
      <c r="V362" s="73"/>
      <c r="W362" s="73"/>
      <c r="X362" s="73"/>
      <c r="Y362" s="73"/>
      <c r="Z362" s="73"/>
      <c r="AA362" s="73"/>
      <c r="AB362" s="73"/>
      <c r="AC362" s="73"/>
      <c r="AD362" s="47"/>
      <c r="AE362" s="47"/>
    </row>
    <row r="363" spans="18:31" x14ac:dyDescent="0.25">
      <c r="R363" s="73"/>
      <c r="S363" s="73"/>
      <c r="T363" s="73"/>
      <c r="U363" s="73"/>
      <c r="V363" s="73"/>
      <c r="W363" s="73"/>
      <c r="X363" s="73"/>
      <c r="Y363" s="73"/>
      <c r="Z363" s="73"/>
      <c r="AA363" s="73"/>
      <c r="AB363" s="73"/>
      <c r="AC363" s="73"/>
      <c r="AD363" s="47"/>
      <c r="AE363" s="47"/>
    </row>
    <row r="364" spans="18:31" x14ac:dyDescent="0.25">
      <c r="R364" s="73"/>
      <c r="S364" s="73"/>
      <c r="T364" s="73"/>
      <c r="U364" s="73"/>
      <c r="V364" s="73"/>
      <c r="W364" s="73"/>
      <c r="X364" s="73"/>
      <c r="Y364" s="73"/>
      <c r="Z364" s="73"/>
      <c r="AA364" s="73"/>
      <c r="AB364" s="73"/>
      <c r="AC364" s="73"/>
      <c r="AD364" s="47"/>
      <c r="AE364" s="47"/>
    </row>
    <row r="365" spans="18:31" x14ac:dyDescent="0.25">
      <c r="R365" s="73"/>
      <c r="S365" s="73"/>
      <c r="T365" s="73"/>
      <c r="U365" s="73"/>
      <c r="V365" s="73"/>
      <c r="W365" s="73"/>
      <c r="X365" s="73"/>
      <c r="Y365" s="73"/>
      <c r="Z365" s="73"/>
      <c r="AA365" s="73"/>
      <c r="AB365" s="73"/>
      <c r="AC365" s="73"/>
      <c r="AD365" s="47"/>
      <c r="AE365" s="47"/>
    </row>
    <row r="366" spans="18:31" x14ac:dyDescent="0.25">
      <c r="R366" s="73"/>
      <c r="S366" s="73"/>
      <c r="T366" s="73"/>
      <c r="U366" s="73"/>
      <c r="V366" s="73"/>
      <c r="W366" s="73"/>
      <c r="X366" s="73"/>
      <c r="Y366" s="73"/>
      <c r="Z366" s="73"/>
      <c r="AA366" s="73"/>
      <c r="AB366" s="73"/>
      <c r="AC366" s="73"/>
      <c r="AD366" s="47"/>
      <c r="AE366" s="47"/>
    </row>
    <row r="367" spans="18:31" x14ac:dyDescent="0.25">
      <c r="R367" s="73"/>
      <c r="S367" s="73"/>
      <c r="T367" s="73"/>
      <c r="U367" s="73"/>
      <c r="V367" s="73"/>
      <c r="W367" s="73"/>
      <c r="X367" s="73"/>
      <c r="Y367" s="73"/>
      <c r="Z367" s="73"/>
      <c r="AA367" s="73"/>
      <c r="AB367" s="73"/>
      <c r="AC367" s="73"/>
      <c r="AD367" s="47"/>
      <c r="AE367" s="47"/>
    </row>
    <row r="368" spans="18:31" x14ac:dyDescent="0.25">
      <c r="R368" s="73"/>
      <c r="S368" s="73"/>
      <c r="T368" s="73"/>
      <c r="U368" s="73"/>
      <c r="V368" s="73"/>
      <c r="W368" s="73"/>
      <c r="X368" s="73"/>
      <c r="Y368" s="73"/>
      <c r="Z368" s="73"/>
      <c r="AA368" s="73"/>
      <c r="AB368" s="73"/>
      <c r="AC368" s="73"/>
      <c r="AD368" s="47"/>
      <c r="AE368" s="47"/>
    </row>
    <row r="369" spans="18:31" x14ac:dyDescent="0.25">
      <c r="R369" s="73"/>
      <c r="S369" s="73"/>
      <c r="T369" s="73"/>
      <c r="U369" s="73"/>
      <c r="V369" s="73"/>
      <c r="W369" s="73"/>
      <c r="X369" s="73"/>
      <c r="Y369" s="73"/>
      <c r="Z369" s="73"/>
      <c r="AA369" s="73"/>
      <c r="AB369" s="73"/>
      <c r="AC369" s="73"/>
      <c r="AD369" s="47"/>
      <c r="AE369" s="47"/>
    </row>
    <row r="370" spans="18:31" x14ac:dyDescent="0.25">
      <c r="R370" s="73"/>
      <c r="S370" s="73"/>
      <c r="T370" s="73"/>
      <c r="U370" s="73"/>
      <c r="V370" s="73"/>
      <c r="W370" s="73"/>
      <c r="X370" s="73"/>
      <c r="Y370" s="73"/>
      <c r="Z370" s="73"/>
      <c r="AA370" s="73"/>
      <c r="AB370" s="73"/>
      <c r="AC370" s="73"/>
      <c r="AD370" s="47"/>
      <c r="AE370" s="47"/>
    </row>
    <row r="371" spans="18:31" x14ac:dyDescent="0.25">
      <c r="R371" s="73"/>
      <c r="S371" s="73"/>
      <c r="T371" s="73"/>
      <c r="U371" s="73"/>
      <c r="V371" s="73"/>
      <c r="W371" s="73"/>
      <c r="X371" s="73"/>
      <c r="Y371" s="73"/>
      <c r="Z371" s="73"/>
      <c r="AA371" s="73"/>
      <c r="AB371" s="73"/>
      <c r="AC371" s="73"/>
      <c r="AD371" s="47"/>
      <c r="AE371" s="47"/>
    </row>
    <row r="372" spans="18:31" x14ac:dyDescent="0.25">
      <c r="R372" s="73"/>
      <c r="S372" s="73"/>
      <c r="T372" s="73"/>
      <c r="U372" s="73"/>
      <c r="V372" s="73"/>
      <c r="W372" s="73"/>
      <c r="X372" s="73"/>
      <c r="Y372" s="73"/>
      <c r="Z372" s="73"/>
      <c r="AA372" s="73"/>
      <c r="AB372" s="73"/>
      <c r="AC372" s="73"/>
      <c r="AD372" s="47"/>
      <c r="AE372" s="47"/>
    </row>
    <row r="373" spans="18:31" x14ac:dyDescent="0.25">
      <c r="R373" s="73"/>
      <c r="S373" s="73"/>
      <c r="T373" s="73"/>
      <c r="U373" s="73"/>
      <c r="V373" s="73"/>
      <c r="W373" s="73"/>
      <c r="X373" s="73"/>
      <c r="Y373" s="73"/>
      <c r="Z373" s="73"/>
      <c r="AA373" s="73"/>
      <c r="AB373" s="73"/>
      <c r="AC373" s="73"/>
      <c r="AD373" s="47"/>
      <c r="AE373" s="47"/>
    </row>
    <row r="374" spans="18:31" x14ac:dyDescent="0.25">
      <c r="R374" s="73"/>
      <c r="S374" s="73"/>
      <c r="T374" s="73"/>
      <c r="U374" s="73"/>
      <c r="V374" s="73"/>
      <c r="W374" s="73"/>
      <c r="X374" s="73"/>
      <c r="Y374" s="73"/>
      <c r="Z374" s="73"/>
      <c r="AA374" s="73"/>
      <c r="AB374" s="73"/>
      <c r="AC374" s="73"/>
      <c r="AD374" s="47"/>
      <c r="AE374" s="47"/>
    </row>
    <row r="375" spans="18:31" x14ac:dyDescent="0.25">
      <c r="R375" s="73"/>
      <c r="S375" s="73"/>
      <c r="T375" s="73"/>
      <c r="U375" s="73"/>
      <c r="V375" s="73"/>
      <c r="W375" s="73"/>
      <c r="X375" s="73"/>
      <c r="Y375" s="73"/>
      <c r="Z375" s="73"/>
      <c r="AA375" s="73"/>
      <c r="AB375" s="73"/>
      <c r="AC375" s="73"/>
      <c r="AD375" s="47"/>
      <c r="AE375" s="47"/>
    </row>
    <row r="376" spans="18:31" x14ac:dyDescent="0.25">
      <c r="R376" s="73"/>
      <c r="S376" s="73"/>
      <c r="T376" s="73"/>
      <c r="U376" s="73"/>
      <c r="V376" s="73"/>
      <c r="W376" s="73"/>
      <c r="X376" s="73"/>
      <c r="Y376" s="73"/>
      <c r="Z376" s="73"/>
      <c r="AA376" s="73"/>
      <c r="AB376" s="73"/>
      <c r="AC376" s="73"/>
      <c r="AD376" s="47"/>
      <c r="AE376" s="47"/>
    </row>
    <row r="377" spans="18:31" x14ac:dyDescent="0.25">
      <c r="R377" s="73"/>
      <c r="S377" s="73"/>
      <c r="T377" s="73"/>
      <c r="U377" s="73"/>
      <c r="V377" s="73"/>
      <c r="W377" s="73"/>
      <c r="X377" s="73"/>
      <c r="Y377" s="73"/>
      <c r="Z377" s="73"/>
      <c r="AA377" s="73"/>
      <c r="AB377" s="73"/>
      <c r="AC377" s="73"/>
      <c r="AD377" s="47"/>
      <c r="AE377" s="47"/>
    </row>
    <row r="378" spans="18:31" x14ac:dyDescent="0.25">
      <c r="R378" s="73"/>
      <c r="S378" s="73"/>
      <c r="T378" s="73"/>
      <c r="U378" s="73"/>
      <c r="V378" s="73"/>
      <c r="W378" s="73"/>
      <c r="X378" s="73"/>
      <c r="Y378" s="73"/>
      <c r="Z378" s="73"/>
      <c r="AA378" s="73"/>
      <c r="AB378" s="73"/>
      <c r="AC378" s="73"/>
      <c r="AD378" s="47"/>
      <c r="AE378" s="47"/>
    </row>
    <row r="379" spans="18:31" x14ac:dyDescent="0.25">
      <c r="R379" s="73"/>
      <c r="S379" s="73"/>
      <c r="T379" s="73"/>
      <c r="U379" s="73"/>
      <c r="V379" s="73"/>
      <c r="W379" s="73"/>
      <c r="X379" s="73"/>
      <c r="Y379" s="73"/>
      <c r="Z379" s="73"/>
      <c r="AA379" s="73"/>
      <c r="AB379" s="73"/>
      <c r="AC379" s="73"/>
      <c r="AD379" s="47"/>
      <c r="AE379" s="47"/>
    </row>
    <row r="380" spans="18:31" x14ac:dyDescent="0.25">
      <c r="R380" s="73"/>
      <c r="S380" s="73"/>
      <c r="T380" s="73"/>
      <c r="U380" s="73"/>
      <c r="V380" s="73"/>
      <c r="W380" s="73"/>
      <c r="X380" s="73"/>
      <c r="Y380" s="73"/>
      <c r="Z380" s="73"/>
      <c r="AA380" s="73"/>
      <c r="AB380" s="73"/>
      <c r="AC380" s="73"/>
      <c r="AD380" s="47"/>
      <c r="AE380" s="47"/>
    </row>
    <row r="381" spans="18:31" x14ac:dyDescent="0.25">
      <c r="R381" s="73"/>
      <c r="S381" s="73"/>
      <c r="T381" s="73"/>
      <c r="U381" s="73"/>
      <c r="V381" s="73"/>
      <c r="W381" s="73"/>
      <c r="X381" s="73"/>
      <c r="Y381" s="73"/>
      <c r="Z381" s="73"/>
      <c r="AA381" s="73"/>
      <c r="AB381" s="73"/>
      <c r="AC381" s="73"/>
      <c r="AD381" s="47"/>
      <c r="AE381" s="47"/>
    </row>
    <row r="382" spans="18:31" x14ac:dyDescent="0.25">
      <c r="R382" s="73"/>
      <c r="S382" s="73"/>
      <c r="T382" s="73"/>
      <c r="U382" s="73"/>
      <c r="V382" s="73"/>
      <c r="W382" s="73"/>
      <c r="X382" s="73"/>
      <c r="Y382" s="73"/>
      <c r="Z382" s="73"/>
      <c r="AA382" s="73"/>
      <c r="AB382" s="73"/>
      <c r="AC382" s="73"/>
      <c r="AD382" s="47"/>
      <c r="AE382" s="47"/>
    </row>
    <row r="383" spans="18:31" x14ac:dyDescent="0.25">
      <c r="R383" s="73"/>
      <c r="S383" s="73"/>
      <c r="T383" s="73"/>
      <c r="U383" s="73"/>
      <c r="V383" s="73"/>
      <c r="W383" s="73"/>
      <c r="X383" s="73"/>
      <c r="Y383" s="73"/>
      <c r="Z383" s="73"/>
      <c r="AA383" s="73"/>
      <c r="AB383" s="73"/>
      <c r="AC383" s="73"/>
      <c r="AD383" s="47"/>
      <c r="AE383" s="47"/>
    </row>
    <row r="384" spans="18:31" x14ac:dyDescent="0.25">
      <c r="R384" s="73"/>
      <c r="S384" s="73"/>
      <c r="T384" s="73"/>
      <c r="U384" s="73"/>
      <c r="V384" s="73"/>
      <c r="W384" s="73"/>
      <c r="X384" s="73"/>
      <c r="Y384" s="73"/>
      <c r="Z384" s="73"/>
      <c r="AA384" s="73"/>
      <c r="AB384" s="73"/>
      <c r="AC384" s="73"/>
      <c r="AD384" s="47"/>
      <c r="AE384" s="47"/>
    </row>
    <row r="385" spans="18:31" x14ac:dyDescent="0.25">
      <c r="R385" s="73"/>
      <c r="S385" s="73"/>
      <c r="T385" s="73"/>
      <c r="U385" s="73"/>
      <c r="V385" s="73"/>
      <c r="W385" s="73"/>
      <c r="X385" s="73"/>
      <c r="Y385" s="73"/>
      <c r="Z385" s="73"/>
      <c r="AA385" s="73"/>
      <c r="AB385" s="73"/>
      <c r="AC385" s="73"/>
      <c r="AD385" s="47"/>
      <c r="AE385" s="47"/>
    </row>
    <row r="386" spans="18:31" x14ac:dyDescent="0.25">
      <c r="R386" s="73"/>
      <c r="S386" s="73"/>
      <c r="T386" s="73"/>
      <c r="U386" s="73"/>
      <c r="V386" s="73"/>
      <c r="W386" s="73"/>
      <c r="X386" s="73"/>
      <c r="Y386" s="73"/>
      <c r="Z386" s="73"/>
      <c r="AA386" s="73"/>
      <c r="AB386" s="73"/>
      <c r="AC386" s="73"/>
      <c r="AD386" s="47"/>
      <c r="AE386" s="47"/>
    </row>
    <row r="387" spans="18:31" x14ac:dyDescent="0.25">
      <c r="R387" s="73"/>
      <c r="S387" s="73"/>
      <c r="T387" s="73"/>
      <c r="U387" s="73"/>
      <c r="V387" s="73"/>
      <c r="W387" s="73"/>
      <c r="X387" s="73"/>
      <c r="Y387" s="73"/>
      <c r="Z387" s="73"/>
      <c r="AA387" s="73"/>
      <c r="AB387" s="73"/>
      <c r="AC387" s="73"/>
      <c r="AD387" s="47"/>
      <c r="AE387" s="47"/>
    </row>
    <row r="388" spans="18:31" x14ac:dyDescent="0.25">
      <c r="R388" s="73"/>
      <c r="S388" s="73"/>
      <c r="T388" s="73"/>
      <c r="U388" s="73"/>
      <c r="V388" s="73"/>
      <c r="W388" s="73"/>
      <c r="X388" s="73"/>
      <c r="Y388" s="73"/>
      <c r="Z388" s="73"/>
      <c r="AA388" s="73"/>
      <c r="AB388" s="73"/>
      <c r="AC388" s="73"/>
      <c r="AD388" s="47"/>
      <c r="AE388" s="47"/>
    </row>
    <row r="389" spans="18:31" x14ac:dyDescent="0.25">
      <c r="R389" s="73"/>
      <c r="S389" s="73"/>
      <c r="T389" s="73"/>
      <c r="U389" s="73"/>
      <c r="V389" s="73"/>
      <c r="W389" s="73"/>
      <c r="X389" s="73"/>
      <c r="Y389" s="73"/>
      <c r="Z389" s="73"/>
      <c r="AA389" s="73"/>
      <c r="AB389" s="73"/>
      <c r="AC389" s="73"/>
      <c r="AD389" s="47"/>
      <c r="AE389" s="47"/>
    </row>
    <row r="390" spans="18:31" x14ac:dyDescent="0.25">
      <c r="R390" s="73"/>
      <c r="S390" s="73"/>
      <c r="T390" s="73"/>
      <c r="U390" s="73"/>
      <c r="V390" s="73"/>
      <c r="W390" s="73"/>
      <c r="X390" s="73"/>
      <c r="Y390" s="73"/>
      <c r="Z390" s="73"/>
      <c r="AA390" s="73"/>
      <c r="AB390" s="73"/>
      <c r="AC390" s="73"/>
      <c r="AD390" s="47"/>
      <c r="AE390" s="47"/>
    </row>
    <row r="391" spans="18:31" x14ac:dyDescent="0.25">
      <c r="R391" s="73"/>
      <c r="S391" s="73"/>
      <c r="T391" s="73"/>
      <c r="U391" s="73"/>
      <c r="V391" s="73"/>
      <c r="W391" s="73"/>
      <c r="X391" s="73"/>
      <c r="Y391" s="73"/>
      <c r="Z391" s="73"/>
      <c r="AA391" s="73"/>
      <c r="AB391" s="73"/>
      <c r="AC391" s="73"/>
      <c r="AD391" s="47"/>
      <c r="AE391" s="47"/>
    </row>
    <row r="392" spans="18:31" x14ac:dyDescent="0.25">
      <c r="R392" s="73"/>
      <c r="S392" s="73"/>
      <c r="T392" s="73"/>
      <c r="U392" s="73"/>
      <c r="V392" s="73"/>
      <c r="W392" s="73"/>
      <c r="X392" s="73"/>
      <c r="Y392" s="73"/>
      <c r="Z392" s="73"/>
      <c r="AA392" s="73"/>
      <c r="AB392" s="73"/>
      <c r="AC392" s="73"/>
      <c r="AD392" s="47"/>
      <c r="AE392" s="47"/>
    </row>
    <row r="393" spans="18:31" x14ac:dyDescent="0.25">
      <c r="R393" s="73"/>
      <c r="S393" s="73"/>
      <c r="T393" s="73"/>
      <c r="U393" s="73"/>
      <c r="V393" s="73"/>
      <c r="W393" s="73"/>
      <c r="X393" s="73"/>
      <c r="Y393" s="73"/>
      <c r="Z393" s="73"/>
      <c r="AA393" s="73"/>
      <c r="AB393" s="73"/>
      <c r="AC393" s="73"/>
      <c r="AD393" s="47"/>
      <c r="AE393" s="47"/>
    </row>
    <row r="394" spans="18:31" x14ac:dyDescent="0.25">
      <c r="R394" s="73"/>
      <c r="S394" s="73"/>
      <c r="T394" s="73"/>
      <c r="U394" s="73"/>
      <c r="V394" s="73"/>
      <c r="W394" s="73"/>
      <c r="X394" s="73"/>
      <c r="Y394" s="73"/>
      <c r="Z394" s="73"/>
      <c r="AA394" s="73"/>
      <c r="AB394" s="73"/>
      <c r="AC394" s="73"/>
      <c r="AD394" s="47"/>
      <c r="AE394" s="47"/>
    </row>
    <row r="395" spans="18:31" x14ac:dyDescent="0.25">
      <c r="R395" s="73"/>
      <c r="S395" s="73"/>
      <c r="T395" s="73"/>
      <c r="U395" s="73"/>
      <c r="V395" s="73"/>
      <c r="W395" s="73"/>
      <c r="X395" s="73"/>
      <c r="Y395" s="73"/>
      <c r="Z395" s="73"/>
      <c r="AA395" s="73"/>
      <c r="AB395" s="73"/>
      <c r="AC395" s="73"/>
      <c r="AD395" s="47"/>
      <c r="AE395" s="47"/>
    </row>
    <row r="396" spans="18:31" x14ac:dyDescent="0.25">
      <c r="R396" s="73"/>
      <c r="S396" s="73"/>
      <c r="T396" s="73"/>
      <c r="U396" s="73"/>
      <c r="V396" s="73"/>
      <c r="W396" s="73"/>
      <c r="X396" s="73"/>
      <c r="Y396" s="73"/>
      <c r="Z396" s="73"/>
      <c r="AA396" s="73"/>
      <c r="AB396" s="73"/>
      <c r="AC396" s="73"/>
      <c r="AD396" s="47"/>
      <c r="AE396" s="47"/>
    </row>
    <row r="397" spans="18:31" x14ac:dyDescent="0.25">
      <c r="R397" s="73"/>
      <c r="S397" s="73"/>
      <c r="T397" s="73"/>
      <c r="U397" s="73"/>
      <c r="V397" s="73"/>
      <c r="W397" s="73"/>
      <c r="X397" s="73"/>
      <c r="Y397" s="73"/>
      <c r="Z397" s="73"/>
      <c r="AA397" s="73"/>
      <c r="AB397" s="73"/>
      <c r="AC397" s="73"/>
      <c r="AD397" s="47"/>
      <c r="AE397" s="47"/>
    </row>
    <row r="398" spans="18:31" x14ac:dyDescent="0.25">
      <c r="R398" s="73"/>
      <c r="S398" s="73"/>
      <c r="T398" s="73"/>
      <c r="U398" s="73"/>
      <c r="V398" s="73"/>
      <c r="W398" s="73"/>
      <c r="X398" s="73"/>
      <c r="Y398" s="73"/>
      <c r="Z398" s="73"/>
      <c r="AA398" s="73"/>
      <c r="AB398" s="73"/>
      <c r="AC398" s="73"/>
      <c r="AD398" s="47"/>
      <c r="AE398" s="47"/>
    </row>
    <row r="399" spans="18:31" x14ac:dyDescent="0.25">
      <c r="R399" s="73"/>
      <c r="S399" s="73"/>
      <c r="T399" s="73"/>
      <c r="U399" s="73"/>
      <c r="V399" s="73"/>
      <c r="W399" s="73"/>
      <c r="X399" s="73"/>
      <c r="Y399" s="73"/>
      <c r="Z399" s="73"/>
      <c r="AA399" s="73"/>
      <c r="AB399" s="73"/>
      <c r="AC399" s="73"/>
      <c r="AD399" s="47"/>
      <c r="AE399" s="47"/>
    </row>
    <row r="400" spans="18:31" x14ac:dyDescent="0.25">
      <c r="R400" s="73"/>
      <c r="S400" s="73"/>
      <c r="T400" s="73"/>
      <c r="U400" s="73"/>
      <c r="V400" s="73"/>
      <c r="W400" s="73"/>
      <c r="X400" s="73"/>
      <c r="Y400" s="73"/>
      <c r="Z400" s="73"/>
      <c r="AA400" s="73"/>
      <c r="AB400" s="73"/>
      <c r="AC400" s="73"/>
      <c r="AD400" s="47"/>
      <c r="AE400" s="47"/>
    </row>
    <row r="401" spans="18:31" x14ac:dyDescent="0.25">
      <c r="R401" s="73"/>
      <c r="S401" s="73"/>
      <c r="T401" s="73"/>
      <c r="U401" s="73"/>
      <c r="V401" s="73"/>
      <c r="W401" s="73"/>
      <c r="X401" s="73"/>
      <c r="Y401" s="73"/>
      <c r="Z401" s="73"/>
      <c r="AA401" s="73"/>
      <c r="AB401" s="73"/>
      <c r="AC401" s="73"/>
      <c r="AD401" s="47"/>
      <c r="AE401" s="47"/>
    </row>
    <row r="402" spans="18:31" x14ac:dyDescent="0.25">
      <c r="R402" s="73"/>
      <c r="S402" s="73"/>
      <c r="T402" s="73"/>
      <c r="U402" s="73"/>
      <c r="V402" s="73"/>
      <c r="W402" s="73"/>
      <c r="X402" s="73"/>
      <c r="Y402" s="73"/>
      <c r="Z402" s="73"/>
      <c r="AA402" s="73"/>
      <c r="AB402" s="73"/>
      <c r="AC402" s="73"/>
      <c r="AD402" s="47"/>
      <c r="AE402" s="47"/>
    </row>
    <row r="403" spans="18:31" x14ac:dyDescent="0.25">
      <c r="R403" s="73"/>
      <c r="S403" s="73"/>
      <c r="T403" s="73"/>
      <c r="U403" s="73"/>
      <c r="V403" s="73"/>
      <c r="W403" s="73"/>
      <c r="X403" s="73"/>
      <c r="Y403" s="73"/>
      <c r="Z403" s="73"/>
      <c r="AA403" s="73"/>
      <c r="AB403" s="73"/>
      <c r="AC403" s="73"/>
      <c r="AD403" s="47"/>
      <c r="AE403" s="47"/>
    </row>
    <row r="404" spans="18:31" x14ac:dyDescent="0.25">
      <c r="R404" s="73"/>
      <c r="S404" s="73"/>
      <c r="T404" s="73"/>
      <c r="U404" s="73"/>
      <c r="V404" s="73"/>
      <c r="W404" s="73"/>
      <c r="X404" s="73"/>
      <c r="Y404" s="73"/>
      <c r="Z404" s="73"/>
      <c r="AA404" s="73"/>
      <c r="AB404" s="73"/>
      <c r="AC404" s="73"/>
      <c r="AD404" s="47"/>
      <c r="AE404" s="47"/>
    </row>
    <row r="405" spans="18:31" x14ac:dyDescent="0.25">
      <c r="R405" s="73"/>
      <c r="S405" s="73"/>
      <c r="T405" s="73"/>
      <c r="U405" s="73"/>
      <c r="V405" s="73"/>
      <c r="W405" s="73"/>
      <c r="X405" s="73"/>
      <c r="Y405" s="73"/>
      <c r="Z405" s="73"/>
      <c r="AA405" s="73"/>
      <c r="AB405" s="73"/>
      <c r="AC405" s="73"/>
      <c r="AD405" s="47"/>
      <c r="AE405" s="47"/>
    </row>
    <row r="406" spans="18:31" x14ac:dyDescent="0.25">
      <c r="R406" s="73"/>
      <c r="S406" s="73"/>
      <c r="T406" s="73"/>
      <c r="U406" s="73"/>
      <c r="V406" s="73"/>
      <c r="W406" s="73"/>
      <c r="X406" s="73"/>
      <c r="Y406" s="73"/>
      <c r="Z406" s="73"/>
      <c r="AA406" s="73"/>
      <c r="AB406" s="73"/>
      <c r="AC406" s="73"/>
      <c r="AD406" s="47"/>
      <c r="AE406" s="47"/>
    </row>
    <row r="407" spans="18:31" x14ac:dyDescent="0.25">
      <c r="R407" s="73"/>
      <c r="S407" s="73"/>
      <c r="T407" s="73"/>
      <c r="U407" s="73"/>
      <c r="V407" s="73"/>
      <c r="W407" s="73"/>
      <c r="X407" s="73"/>
      <c r="Y407" s="73"/>
      <c r="Z407" s="73"/>
      <c r="AA407" s="73"/>
      <c r="AB407" s="73"/>
      <c r="AC407" s="73"/>
      <c r="AD407" s="47"/>
      <c r="AE407" s="47"/>
    </row>
    <row r="408" spans="18:31" x14ac:dyDescent="0.25">
      <c r="R408" s="73"/>
      <c r="S408" s="73"/>
      <c r="T408" s="73"/>
      <c r="U408" s="73"/>
      <c r="V408" s="73"/>
      <c r="W408" s="73"/>
      <c r="X408" s="73"/>
      <c r="Y408" s="73"/>
      <c r="Z408" s="73"/>
      <c r="AA408" s="73"/>
      <c r="AB408" s="73"/>
      <c r="AC408" s="73"/>
      <c r="AD408" s="47"/>
      <c r="AE408" s="47"/>
    </row>
    <row r="409" spans="18:31" x14ac:dyDescent="0.25">
      <c r="R409" s="73"/>
      <c r="S409" s="73"/>
      <c r="T409" s="73"/>
      <c r="U409" s="73"/>
      <c r="V409" s="73"/>
      <c r="W409" s="73"/>
      <c r="X409" s="73"/>
      <c r="Y409" s="73"/>
      <c r="Z409" s="73"/>
      <c r="AA409" s="73"/>
      <c r="AB409" s="73"/>
      <c r="AC409" s="73"/>
      <c r="AD409" s="47"/>
      <c r="AE409" s="47"/>
    </row>
    <row r="410" spans="18:31" x14ac:dyDescent="0.25">
      <c r="R410" s="73"/>
      <c r="S410" s="73"/>
      <c r="T410" s="73"/>
      <c r="U410" s="73"/>
      <c r="V410" s="73"/>
      <c r="W410" s="73"/>
      <c r="X410" s="73"/>
      <c r="Y410" s="73"/>
      <c r="Z410" s="73"/>
      <c r="AA410" s="73"/>
      <c r="AB410" s="73"/>
      <c r="AC410" s="73"/>
      <c r="AD410" s="47"/>
      <c r="AE410" s="47"/>
    </row>
    <row r="411" spans="18:31" x14ac:dyDescent="0.25">
      <c r="R411" s="73"/>
      <c r="S411" s="73"/>
      <c r="T411" s="73"/>
      <c r="U411" s="73"/>
      <c r="V411" s="73"/>
      <c r="W411" s="73"/>
      <c r="X411" s="73"/>
      <c r="Y411" s="73"/>
      <c r="Z411" s="73"/>
      <c r="AA411" s="73"/>
      <c r="AB411" s="73"/>
      <c r="AC411" s="73"/>
      <c r="AD411" s="47"/>
      <c r="AE411" s="47"/>
    </row>
    <row r="412" spans="18:31" x14ac:dyDescent="0.25">
      <c r="R412" s="73"/>
      <c r="S412" s="73"/>
      <c r="T412" s="73"/>
      <c r="U412" s="73"/>
      <c r="V412" s="73"/>
      <c r="W412" s="73"/>
      <c r="X412" s="73"/>
      <c r="Y412" s="73"/>
      <c r="Z412" s="73"/>
      <c r="AA412" s="73"/>
      <c r="AB412" s="73"/>
      <c r="AC412" s="73"/>
      <c r="AD412" s="47"/>
      <c r="AE412" s="47"/>
    </row>
    <row r="413" spans="18:31" x14ac:dyDescent="0.25">
      <c r="R413" s="73"/>
      <c r="S413" s="73"/>
      <c r="T413" s="73"/>
      <c r="U413" s="73"/>
      <c r="V413" s="73"/>
      <c r="W413" s="73"/>
      <c r="X413" s="73"/>
      <c r="Y413" s="73"/>
      <c r="Z413" s="73"/>
      <c r="AA413" s="73"/>
      <c r="AB413" s="73"/>
      <c r="AC413" s="73"/>
      <c r="AD413" s="47"/>
      <c r="AE413" s="47"/>
    </row>
    <row r="414" spans="18:31" x14ac:dyDescent="0.25">
      <c r="R414" s="73"/>
      <c r="S414" s="73"/>
      <c r="T414" s="73"/>
      <c r="U414" s="73"/>
      <c r="V414" s="73"/>
      <c r="W414" s="73"/>
      <c r="X414" s="73"/>
      <c r="Y414" s="73"/>
      <c r="Z414" s="73"/>
      <c r="AA414" s="73"/>
      <c r="AB414" s="73"/>
      <c r="AC414" s="73"/>
      <c r="AD414" s="47"/>
      <c r="AE414" s="47"/>
    </row>
    <row r="415" spans="18:31" x14ac:dyDescent="0.25">
      <c r="R415" s="73"/>
      <c r="S415" s="73"/>
      <c r="T415" s="73"/>
      <c r="U415" s="73"/>
      <c r="V415" s="73"/>
      <c r="W415" s="73"/>
      <c r="X415" s="73"/>
      <c r="Y415" s="73"/>
      <c r="Z415" s="73"/>
      <c r="AA415" s="73"/>
      <c r="AB415" s="73"/>
      <c r="AC415" s="73"/>
      <c r="AD415" s="47"/>
      <c r="AE415" s="47"/>
    </row>
    <row r="416" spans="18:31" x14ac:dyDescent="0.25">
      <c r="R416" s="73"/>
      <c r="S416" s="73"/>
      <c r="T416" s="73"/>
      <c r="U416" s="73"/>
      <c r="V416" s="73"/>
      <c r="W416" s="73"/>
      <c r="X416" s="73"/>
      <c r="Y416" s="73"/>
      <c r="Z416" s="73"/>
      <c r="AA416" s="73"/>
      <c r="AB416" s="73"/>
      <c r="AC416" s="73"/>
      <c r="AD416" s="47"/>
      <c r="AE416" s="47"/>
    </row>
    <row r="417" spans="18:31" x14ac:dyDescent="0.25">
      <c r="R417" s="73"/>
      <c r="S417" s="73"/>
      <c r="T417" s="73"/>
      <c r="U417" s="73"/>
      <c r="V417" s="73"/>
      <c r="W417" s="73"/>
      <c r="X417" s="73"/>
      <c r="Y417" s="73"/>
      <c r="Z417" s="73"/>
      <c r="AA417" s="73"/>
      <c r="AB417" s="73"/>
      <c r="AC417" s="73"/>
      <c r="AD417" s="47"/>
      <c r="AE417" s="47"/>
    </row>
    <row r="418" spans="18:31" x14ac:dyDescent="0.25">
      <c r="R418" s="73"/>
      <c r="S418" s="73"/>
      <c r="T418" s="73"/>
      <c r="U418" s="73"/>
      <c r="V418" s="73"/>
      <c r="W418" s="73"/>
      <c r="X418" s="73"/>
      <c r="Y418" s="73"/>
      <c r="Z418" s="73"/>
      <c r="AA418" s="73"/>
      <c r="AB418" s="73"/>
      <c r="AC418" s="73"/>
      <c r="AD418" s="47"/>
      <c r="AE418" s="47"/>
    </row>
    <row r="419" spans="18:31" x14ac:dyDescent="0.25">
      <c r="R419" s="73"/>
      <c r="S419" s="73"/>
      <c r="T419" s="73"/>
      <c r="U419" s="73"/>
      <c r="V419" s="73"/>
      <c r="W419" s="73"/>
      <c r="X419" s="73"/>
      <c r="Y419" s="73"/>
      <c r="Z419" s="73"/>
      <c r="AA419" s="73"/>
      <c r="AB419" s="73"/>
      <c r="AC419" s="73"/>
      <c r="AD419" s="47"/>
      <c r="AE419" s="47"/>
    </row>
    <row r="420" spans="18:31" x14ac:dyDescent="0.25">
      <c r="R420" s="73"/>
      <c r="S420" s="73"/>
      <c r="T420" s="73"/>
      <c r="U420" s="73"/>
      <c r="V420" s="73"/>
      <c r="W420" s="73"/>
      <c r="X420" s="73"/>
      <c r="Y420" s="73"/>
      <c r="Z420" s="73"/>
      <c r="AA420" s="73"/>
      <c r="AB420" s="73"/>
      <c r="AC420" s="73"/>
      <c r="AD420" s="47"/>
      <c r="AE420" s="47"/>
    </row>
    <row r="421" spans="18:31" x14ac:dyDescent="0.25">
      <c r="R421" s="73"/>
      <c r="S421" s="73"/>
      <c r="T421" s="73"/>
      <c r="U421" s="73"/>
      <c r="V421" s="73"/>
      <c r="W421" s="73"/>
      <c r="X421" s="73"/>
      <c r="Y421" s="73"/>
      <c r="Z421" s="73"/>
      <c r="AA421" s="73"/>
      <c r="AB421" s="73"/>
      <c r="AC421" s="73"/>
      <c r="AD421" s="47"/>
      <c r="AE421" s="47"/>
    </row>
    <row r="422" spans="18:31" x14ac:dyDescent="0.25">
      <c r="R422" s="73"/>
      <c r="S422" s="73"/>
      <c r="T422" s="73"/>
      <c r="U422" s="73"/>
      <c r="V422" s="73"/>
      <c r="W422" s="73"/>
      <c r="X422" s="73"/>
      <c r="Y422" s="73"/>
      <c r="Z422" s="73"/>
      <c r="AA422" s="73"/>
      <c r="AB422" s="73"/>
      <c r="AC422" s="73"/>
      <c r="AD422" s="47"/>
      <c r="AE422" s="47"/>
    </row>
    <row r="423" spans="18:31" x14ac:dyDescent="0.25">
      <c r="R423" s="73"/>
      <c r="S423" s="73"/>
      <c r="T423" s="73"/>
      <c r="U423" s="73"/>
      <c r="V423" s="73"/>
      <c r="W423" s="73"/>
      <c r="X423" s="73"/>
      <c r="Y423" s="73"/>
      <c r="Z423" s="73"/>
      <c r="AA423" s="73"/>
      <c r="AB423" s="73"/>
      <c r="AC423" s="73"/>
      <c r="AD423" s="47"/>
      <c r="AE423" s="47"/>
    </row>
    <row r="424" spans="18:31" x14ac:dyDescent="0.25">
      <c r="R424" s="73"/>
      <c r="S424" s="73"/>
      <c r="T424" s="73"/>
      <c r="U424" s="73"/>
      <c r="V424" s="73"/>
      <c r="W424" s="73"/>
      <c r="X424" s="73"/>
      <c r="Y424" s="73"/>
      <c r="Z424" s="73"/>
      <c r="AA424" s="73"/>
      <c r="AB424" s="73"/>
      <c r="AC424" s="73"/>
      <c r="AD424" s="47"/>
      <c r="AE424" s="47"/>
    </row>
    <row r="425" spans="18:31" x14ac:dyDescent="0.25">
      <c r="R425" s="73"/>
      <c r="S425" s="73"/>
      <c r="T425" s="73"/>
      <c r="U425" s="73"/>
      <c r="V425" s="73"/>
      <c r="W425" s="73"/>
      <c r="X425" s="73"/>
      <c r="Y425" s="73"/>
      <c r="Z425" s="73"/>
      <c r="AA425" s="73"/>
      <c r="AB425" s="73"/>
      <c r="AC425" s="73"/>
      <c r="AD425" s="47"/>
      <c r="AE425" s="47"/>
    </row>
    <row r="426" spans="18:31" x14ac:dyDescent="0.25">
      <c r="R426" s="73"/>
      <c r="S426" s="73"/>
      <c r="T426" s="73"/>
      <c r="U426" s="73"/>
      <c r="V426" s="73"/>
      <c r="W426" s="73"/>
      <c r="X426" s="73"/>
      <c r="Y426" s="73"/>
      <c r="Z426" s="73"/>
      <c r="AA426" s="73"/>
      <c r="AB426" s="73"/>
      <c r="AC426" s="73"/>
      <c r="AD426" s="47"/>
      <c r="AE426" s="47"/>
    </row>
    <row r="427" spans="18:31" x14ac:dyDescent="0.25">
      <c r="R427" s="73"/>
      <c r="S427" s="73"/>
      <c r="T427" s="73"/>
      <c r="U427" s="73"/>
      <c r="V427" s="73"/>
      <c r="W427" s="73"/>
      <c r="X427" s="73"/>
      <c r="Y427" s="73"/>
      <c r="Z427" s="73"/>
      <c r="AA427" s="73"/>
      <c r="AB427" s="73"/>
      <c r="AC427" s="73"/>
      <c r="AD427" s="47"/>
      <c r="AE427" s="47"/>
    </row>
    <row r="428" spans="18:31" x14ac:dyDescent="0.25">
      <c r="R428" s="73"/>
      <c r="S428" s="73"/>
      <c r="T428" s="73"/>
      <c r="U428" s="73"/>
      <c r="V428" s="73"/>
      <c r="W428" s="73"/>
      <c r="X428" s="73"/>
      <c r="Y428" s="73"/>
      <c r="Z428" s="73"/>
      <c r="AA428" s="73"/>
      <c r="AB428" s="73"/>
      <c r="AC428" s="73"/>
      <c r="AD428" s="47"/>
      <c r="AE428" s="47"/>
    </row>
    <row r="429" spans="18:31" x14ac:dyDescent="0.25">
      <c r="R429" s="73"/>
      <c r="S429" s="73"/>
      <c r="T429" s="73"/>
      <c r="U429" s="73"/>
      <c r="V429" s="73"/>
      <c r="W429" s="73"/>
      <c r="X429" s="73"/>
      <c r="Y429" s="73"/>
      <c r="Z429" s="73"/>
      <c r="AA429" s="73"/>
      <c r="AB429" s="73"/>
      <c r="AC429" s="73"/>
      <c r="AD429" s="47"/>
      <c r="AE429" s="47"/>
    </row>
    <row r="430" spans="18:31" x14ac:dyDescent="0.25">
      <c r="R430" s="73"/>
      <c r="S430" s="73"/>
      <c r="T430" s="73"/>
      <c r="U430" s="73"/>
      <c r="V430" s="73"/>
      <c r="W430" s="73"/>
      <c r="X430" s="73"/>
      <c r="Y430" s="73"/>
      <c r="Z430" s="73"/>
      <c r="AA430" s="73"/>
      <c r="AB430" s="73"/>
      <c r="AC430" s="73"/>
      <c r="AD430" s="47"/>
      <c r="AE430" s="47"/>
    </row>
    <row r="431" spans="18:31" x14ac:dyDescent="0.25">
      <c r="R431" s="73"/>
      <c r="S431" s="73"/>
      <c r="T431" s="73"/>
      <c r="U431" s="73"/>
      <c r="V431" s="73"/>
      <c r="W431" s="73"/>
      <c r="X431" s="73"/>
      <c r="Y431" s="73"/>
      <c r="Z431" s="73"/>
      <c r="AA431" s="73"/>
      <c r="AB431" s="73"/>
      <c r="AC431" s="73"/>
      <c r="AD431" s="47"/>
      <c r="AE431" s="47"/>
    </row>
    <row r="432" spans="18:31" x14ac:dyDescent="0.25">
      <c r="R432" s="73"/>
      <c r="S432" s="73"/>
      <c r="T432" s="73"/>
      <c r="U432" s="73"/>
      <c r="V432" s="73"/>
      <c r="W432" s="73"/>
      <c r="X432" s="73"/>
      <c r="Y432" s="73"/>
      <c r="Z432" s="73"/>
      <c r="AA432" s="73"/>
      <c r="AB432" s="73"/>
      <c r="AC432" s="73"/>
      <c r="AD432" s="47"/>
      <c r="AE432" s="47"/>
    </row>
    <row r="433" spans="18:31" x14ac:dyDescent="0.25">
      <c r="R433" s="73"/>
      <c r="S433" s="73"/>
      <c r="T433" s="73"/>
      <c r="U433" s="73"/>
      <c r="V433" s="73"/>
      <c r="W433" s="73"/>
      <c r="X433" s="73"/>
      <c r="Y433" s="73"/>
      <c r="Z433" s="73"/>
      <c r="AA433" s="73"/>
      <c r="AB433" s="73"/>
      <c r="AC433" s="73"/>
      <c r="AD433" s="47"/>
      <c r="AE433" s="47"/>
    </row>
    <row r="434" spans="18:31" x14ac:dyDescent="0.25">
      <c r="R434" s="73"/>
      <c r="S434" s="73"/>
      <c r="T434" s="73"/>
      <c r="U434" s="73"/>
      <c r="V434" s="73"/>
      <c r="W434" s="73"/>
      <c r="X434" s="73"/>
      <c r="Y434" s="73"/>
      <c r="Z434" s="73"/>
      <c r="AA434" s="73"/>
      <c r="AB434" s="73"/>
      <c r="AC434" s="73"/>
      <c r="AD434" s="47"/>
      <c r="AE434" s="47"/>
    </row>
    <row r="435" spans="18:31" x14ac:dyDescent="0.25">
      <c r="R435" s="73"/>
      <c r="S435" s="73"/>
      <c r="T435" s="73"/>
      <c r="U435" s="73"/>
      <c r="V435" s="73"/>
      <c r="W435" s="73"/>
      <c r="X435" s="73"/>
      <c r="Y435" s="73"/>
      <c r="Z435" s="73"/>
      <c r="AA435" s="73"/>
      <c r="AB435" s="73"/>
      <c r="AC435" s="73"/>
      <c r="AD435" s="47"/>
      <c r="AE435" s="47"/>
    </row>
    <row r="436" spans="18:31" x14ac:dyDescent="0.25">
      <c r="R436" s="73"/>
      <c r="S436" s="73"/>
      <c r="T436" s="73"/>
      <c r="U436" s="73"/>
      <c r="V436" s="73"/>
      <c r="W436" s="73"/>
      <c r="X436" s="73"/>
      <c r="Y436" s="73"/>
      <c r="Z436" s="73"/>
      <c r="AA436" s="73"/>
      <c r="AB436" s="73"/>
      <c r="AC436" s="73"/>
      <c r="AD436" s="47"/>
      <c r="AE436" s="47"/>
    </row>
    <row r="437" spans="18:31" x14ac:dyDescent="0.25">
      <c r="R437" s="73"/>
      <c r="S437" s="73"/>
      <c r="T437" s="73"/>
      <c r="U437" s="73"/>
      <c r="V437" s="73"/>
      <c r="W437" s="73"/>
      <c r="X437" s="73"/>
      <c r="Y437" s="73"/>
      <c r="Z437" s="73"/>
      <c r="AA437" s="73"/>
      <c r="AB437" s="73"/>
      <c r="AC437" s="73"/>
      <c r="AD437" s="47"/>
      <c r="AE437" s="47"/>
    </row>
    <row r="438" spans="18:31" x14ac:dyDescent="0.25">
      <c r="R438" s="73"/>
      <c r="S438" s="73"/>
      <c r="T438" s="73"/>
      <c r="U438" s="73"/>
      <c r="V438" s="73"/>
      <c r="W438" s="73"/>
      <c r="X438" s="73"/>
      <c r="Y438" s="73"/>
      <c r="Z438" s="73"/>
      <c r="AA438" s="73"/>
      <c r="AB438" s="73"/>
      <c r="AC438" s="73"/>
      <c r="AD438" s="47"/>
      <c r="AE438" s="47"/>
    </row>
    <row r="439" spans="18:31" x14ac:dyDescent="0.25">
      <c r="R439" s="73"/>
      <c r="S439" s="73"/>
      <c r="T439" s="73"/>
      <c r="U439" s="73"/>
      <c r="V439" s="73"/>
      <c r="W439" s="73"/>
      <c r="X439" s="73"/>
      <c r="Y439" s="73"/>
      <c r="Z439" s="73"/>
      <c r="AA439" s="73"/>
      <c r="AB439" s="73"/>
      <c r="AC439" s="73"/>
      <c r="AD439" s="47"/>
      <c r="AE439" s="47"/>
    </row>
    <row r="440" spans="18:31" x14ac:dyDescent="0.25">
      <c r="R440" s="73"/>
      <c r="S440" s="73"/>
      <c r="T440" s="73"/>
      <c r="U440" s="73"/>
      <c r="V440" s="73"/>
      <c r="W440" s="73"/>
      <c r="X440" s="73"/>
      <c r="Y440" s="73"/>
      <c r="Z440" s="73"/>
      <c r="AA440" s="73"/>
      <c r="AB440" s="73"/>
      <c r="AC440" s="73"/>
      <c r="AD440" s="47"/>
      <c r="AE440" s="47"/>
    </row>
    <row r="441" spans="18:31" x14ac:dyDescent="0.25">
      <c r="R441" s="73"/>
      <c r="S441" s="73"/>
      <c r="T441" s="73"/>
      <c r="U441" s="73"/>
      <c r="V441" s="73"/>
      <c r="W441" s="73"/>
      <c r="X441" s="73"/>
      <c r="Y441" s="73"/>
      <c r="Z441" s="73"/>
      <c r="AA441" s="73"/>
      <c r="AB441" s="73"/>
      <c r="AC441" s="73"/>
      <c r="AD441" s="47"/>
      <c r="AE441" s="47"/>
    </row>
    <row r="442" spans="18:31" x14ac:dyDescent="0.25">
      <c r="R442" s="73"/>
      <c r="S442" s="73"/>
      <c r="T442" s="73"/>
      <c r="U442" s="73"/>
      <c r="V442" s="73"/>
      <c r="W442" s="73"/>
      <c r="X442" s="73"/>
      <c r="Y442" s="73"/>
      <c r="Z442" s="73"/>
      <c r="AA442" s="73"/>
      <c r="AB442" s="73"/>
      <c r="AC442" s="73"/>
      <c r="AD442" s="47"/>
      <c r="AE442" s="47"/>
    </row>
    <row r="443" spans="18:31" x14ac:dyDescent="0.25">
      <c r="R443" s="73"/>
      <c r="S443" s="73"/>
      <c r="T443" s="73"/>
      <c r="U443" s="73"/>
      <c r="V443" s="73"/>
      <c r="W443" s="73"/>
      <c r="X443" s="73"/>
      <c r="Y443" s="73"/>
      <c r="Z443" s="73"/>
      <c r="AA443" s="73"/>
      <c r="AB443" s="73"/>
      <c r="AC443" s="73"/>
      <c r="AD443" s="47"/>
      <c r="AE443" s="47"/>
    </row>
    <row r="444" spans="18:31" x14ac:dyDescent="0.25">
      <c r="R444" s="73"/>
      <c r="S444" s="73"/>
      <c r="T444" s="73"/>
      <c r="U444" s="73"/>
      <c r="V444" s="73"/>
      <c r="W444" s="73"/>
      <c r="X444" s="73"/>
      <c r="Y444" s="73"/>
      <c r="Z444" s="73"/>
      <c r="AA444" s="73"/>
      <c r="AB444" s="73"/>
      <c r="AC444" s="73"/>
      <c r="AD444" s="47"/>
      <c r="AE444" s="47"/>
    </row>
    <row r="445" spans="18:31" x14ac:dyDescent="0.25">
      <c r="R445" s="73"/>
      <c r="S445" s="73"/>
      <c r="T445" s="73"/>
      <c r="U445" s="73"/>
      <c r="V445" s="73"/>
      <c r="W445" s="73"/>
      <c r="X445" s="73"/>
      <c r="Y445" s="73"/>
      <c r="Z445" s="73"/>
      <c r="AA445" s="73"/>
      <c r="AB445" s="73"/>
      <c r="AC445" s="73"/>
      <c r="AD445" s="47"/>
      <c r="AE445" s="47"/>
    </row>
    <row r="446" spans="18:31" x14ac:dyDescent="0.25">
      <c r="R446" s="73"/>
      <c r="S446" s="73"/>
      <c r="T446" s="73"/>
      <c r="U446" s="73"/>
      <c r="V446" s="73"/>
      <c r="W446" s="73"/>
      <c r="X446" s="73"/>
      <c r="Y446" s="73"/>
      <c r="Z446" s="73"/>
      <c r="AA446" s="73"/>
      <c r="AB446" s="73"/>
      <c r="AC446" s="73"/>
      <c r="AD446" s="47"/>
      <c r="AE446" s="47"/>
    </row>
    <row r="447" spans="18:31" x14ac:dyDescent="0.25">
      <c r="R447" s="73"/>
      <c r="S447" s="73"/>
      <c r="T447" s="73"/>
      <c r="U447" s="73"/>
      <c r="V447" s="73"/>
      <c r="W447" s="73"/>
      <c r="X447" s="73"/>
      <c r="Y447" s="73"/>
      <c r="Z447" s="73"/>
      <c r="AA447" s="73"/>
      <c r="AB447" s="73"/>
      <c r="AC447" s="73"/>
      <c r="AD447" s="47"/>
      <c r="AE447" s="47"/>
    </row>
    <row r="448" spans="18:31" x14ac:dyDescent="0.25">
      <c r="R448" s="73"/>
      <c r="S448" s="73"/>
      <c r="T448" s="73"/>
      <c r="U448" s="73"/>
      <c r="V448" s="73"/>
      <c r="W448" s="73"/>
      <c r="X448" s="73"/>
      <c r="Y448" s="73"/>
      <c r="Z448" s="73"/>
      <c r="AA448" s="73"/>
      <c r="AB448" s="73"/>
      <c r="AC448" s="73"/>
      <c r="AD448" s="47"/>
      <c r="AE448" s="47"/>
    </row>
    <row r="449" spans="18:31" x14ac:dyDescent="0.25">
      <c r="R449" s="73"/>
      <c r="S449" s="73"/>
      <c r="T449" s="73"/>
      <c r="U449" s="73"/>
      <c r="V449" s="73"/>
      <c r="W449" s="73"/>
      <c r="X449" s="73"/>
      <c r="Y449" s="73"/>
      <c r="Z449" s="73"/>
      <c r="AA449" s="73"/>
      <c r="AB449" s="73"/>
      <c r="AC449" s="73"/>
      <c r="AD449" s="47"/>
      <c r="AE449" s="47"/>
    </row>
    <row r="450" spans="18:31" x14ac:dyDescent="0.25">
      <c r="R450" s="73"/>
      <c r="S450" s="73"/>
      <c r="T450" s="73"/>
      <c r="U450" s="73"/>
      <c r="V450" s="73"/>
      <c r="W450" s="73"/>
      <c r="X450" s="73"/>
      <c r="Y450" s="73"/>
      <c r="Z450" s="73"/>
      <c r="AA450" s="73"/>
      <c r="AB450" s="73"/>
      <c r="AC450" s="73"/>
      <c r="AD450" s="47"/>
      <c r="AE450" s="47"/>
    </row>
    <row r="451" spans="18:31" x14ac:dyDescent="0.25">
      <c r="R451" s="73"/>
      <c r="S451" s="73"/>
      <c r="T451" s="73"/>
      <c r="U451" s="73"/>
      <c r="V451" s="73"/>
      <c r="W451" s="73"/>
      <c r="X451" s="73"/>
      <c r="Y451" s="73"/>
      <c r="Z451" s="73"/>
      <c r="AA451" s="73"/>
      <c r="AB451" s="73"/>
      <c r="AC451" s="73"/>
      <c r="AD451" s="47"/>
      <c r="AE451" s="47"/>
    </row>
    <row r="452" spans="18:31" x14ac:dyDescent="0.25">
      <c r="R452" s="73"/>
      <c r="S452" s="73"/>
      <c r="T452" s="73"/>
      <c r="U452" s="73"/>
      <c r="V452" s="73"/>
      <c r="W452" s="73"/>
      <c r="X452" s="73"/>
      <c r="Y452" s="73"/>
      <c r="Z452" s="73"/>
      <c r="AA452" s="73"/>
      <c r="AB452" s="73"/>
      <c r="AC452" s="73"/>
      <c r="AD452" s="47"/>
      <c r="AE452" s="47"/>
    </row>
    <row r="453" spans="18:31" x14ac:dyDescent="0.25">
      <c r="R453" s="73"/>
      <c r="S453" s="73"/>
      <c r="T453" s="73"/>
      <c r="U453" s="73"/>
      <c r="V453" s="73"/>
      <c r="W453" s="73"/>
      <c r="X453" s="73"/>
      <c r="Y453" s="73"/>
      <c r="Z453" s="73"/>
      <c r="AA453" s="73"/>
      <c r="AB453" s="73"/>
      <c r="AC453" s="73"/>
      <c r="AD453" s="47"/>
      <c r="AE453" s="47"/>
    </row>
    <row r="454" spans="18:31" x14ac:dyDescent="0.25">
      <c r="R454" s="73"/>
      <c r="S454" s="73"/>
      <c r="T454" s="73"/>
      <c r="U454" s="73"/>
      <c r="V454" s="73"/>
      <c r="W454" s="73"/>
      <c r="X454" s="73"/>
      <c r="Y454" s="73"/>
      <c r="Z454" s="73"/>
      <c r="AA454" s="73"/>
      <c r="AB454" s="73"/>
      <c r="AC454" s="73"/>
      <c r="AD454" s="47"/>
      <c r="AE454" s="47"/>
    </row>
    <row r="455" spans="18:31" x14ac:dyDescent="0.25">
      <c r="R455" s="73"/>
      <c r="S455" s="73"/>
      <c r="T455" s="73"/>
      <c r="U455" s="73"/>
      <c r="V455" s="73"/>
      <c r="W455" s="73"/>
      <c r="X455" s="73"/>
      <c r="Y455" s="73"/>
      <c r="Z455" s="73"/>
      <c r="AA455" s="73"/>
      <c r="AB455" s="73"/>
      <c r="AC455" s="73"/>
      <c r="AD455" s="47"/>
      <c r="AE455" s="47"/>
    </row>
    <row r="456" spans="18:31" x14ac:dyDescent="0.25">
      <c r="R456" s="73"/>
      <c r="S456" s="73"/>
      <c r="T456" s="73"/>
      <c r="U456" s="73"/>
      <c r="V456" s="73"/>
      <c r="W456" s="73"/>
      <c r="X456" s="73"/>
      <c r="Y456" s="73"/>
      <c r="Z456" s="73"/>
      <c r="AA456" s="73"/>
      <c r="AB456" s="73"/>
      <c r="AC456" s="73"/>
      <c r="AD456" s="47"/>
      <c r="AE456" s="47"/>
    </row>
    <row r="457" spans="18:31" x14ac:dyDescent="0.25">
      <c r="R457" s="73"/>
      <c r="S457" s="73"/>
      <c r="T457" s="73"/>
      <c r="U457" s="73"/>
      <c r="V457" s="73"/>
      <c r="W457" s="73"/>
      <c r="X457" s="73"/>
      <c r="Y457" s="73"/>
      <c r="Z457" s="73"/>
      <c r="AA457" s="73"/>
      <c r="AB457" s="73"/>
      <c r="AC457" s="73"/>
      <c r="AD457" s="47"/>
      <c r="AE457" s="47"/>
    </row>
    <row r="458" spans="18:31" x14ac:dyDescent="0.25">
      <c r="R458" s="73"/>
      <c r="S458" s="73"/>
      <c r="T458" s="73"/>
      <c r="U458" s="73"/>
      <c r="V458" s="73"/>
      <c r="W458" s="73"/>
      <c r="X458" s="73"/>
      <c r="Y458" s="73"/>
      <c r="Z458" s="73"/>
      <c r="AA458" s="73"/>
      <c r="AB458" s="73"/>
      <c r="AC458" s="73"/>
      <c r="AD458" s="47"/>
      <c r="AE458" s="47"/>
    </row>
    <row r="459" spans="18:31" x14ac:dyDescent="0.25">
      <c r="R459" s="73"/>
      <c r="S459" s="73"/>
      <c r="T459" s="73"/>
      <c r="U459" s="73"/>
      <c r="V459" s="73"/>
      <c r="W459" s="73"/>
      <c r="X459" s="73"/>
      <c r="Y459" s="73"/>
      <c r="Z459" s="73"/>
      <c r="AA459" s="73"/>
      <c r="AB459" s="73"/>
      <c r="AC459" s="73"/>
      <c r="AD459" s="47"/>
      <c r="AE459" s="47"/>
    </row>
    <row r="460" spans="18:31" x14ac:dyDescent="0.25">
      <c r="R460" s="73"/>
      <c r="S460" s="73"/>
      <c r="T460" s="73"/>
      <c r="U460" s="73"/>
      <c r="V460" s="73"/>
      <c r="W460" s="73"/>
      <c r="X460" s="73"/>
      <c r="Y460" s="73"/>
      <c r="Z460" s="73"/>
      <c r="AA460" s="73"/>
      <c r="AB460" s="73"/>
      <c r="AC460" s="73"/>
      <c r="AD460" s="47"/>
      <c r="AE460" s="47"/>
    </row>
    <row r="461" spans="18:31" x14ac:dyDescent="0.25">
      <c r="R461" s="73"/>
      <c r="S461" s="73"/>
      <c r="T461" s="73"/>
      <c r="U461" s="73"/>
      <c r="V461" s="73"/>
      <c r="W461" s="73"/>
      <c r="X461" s="73"/>
      <c r="Y461" s="73"/>
      <c r="Z461" s="73"/>
      <c r="AA461" s="73"/>
      <c r="AB461" s="73"/>
      <c r="AC461" s="73"/>
      <c r="AD461" s="47"/>
      <c r="AE461" s="47"/>
    </row>
    <row r="462" spans="18:31" x14ac:dyDescent="0.25">
      <c r="R462" s="73"/>
      <c r="S462" s="73"/>
      <c r="T462" s="73"/>
      <c r="U462" s="73"/>
      <c r="V462" s="73"/>
      <c r="W462" s="73"/>
      <c r="X462" s="73"/>
      <c r="Y462" s="73"/>
      <c r="Z462" s="73"/>
      <c r="AA462" s="73"/>
      <c r="AB462" s="73"/>
      <c r="AC462" s="73"/>
      <c r="AD462" s="47"/>
      <c r="AE462" s="47"/>
    </row>
    <row r="463" spans="18:31" x14ac:dyDescent="0.25">
      <c r="R463" s="73"/>
      <c r="S463" s="73"/>
      <c r="T463" s="73"/>
      <c r="U463" s="73"/>
      <c r="V463" s="73"/>
      <c r="W463" s="73"/>
      <c r="X463" s="73"/>
      <c r="Y463" s="73"/>
      <c r="Z463" s="73"/>
      <c r="AA463" s="73"/>
      <c r="AB463" s="73"/>
      <c r="AC463" s="73"/>
      <c r="AD463" s="47"/>
      <c r="AE463" s="47"/>
    </row>
    <row r="464" spans="18:31" x14ac:dyDescent="0.25">
      <c r="R464" s="73"/>
      <c r="S464" s="73"/>
      <c r="T464" s="73"/>
      <c r="U464" s="73"/>
      <c r="V464" s="73"/>
      <c r="W464" s="73"/>
      <c r="X464" s="73"/>
      <c r="Y464" s="73"/>
      <c r="Z464" s="73"/>
      <c r="AA464" s="73"/>
      <c r="AB464" s="73"/>
      <c r="AC464" s="73"/>
      <c r="AD464" s="47"/>
      <c r="AE464" s="47"/>
    </row>
    <row r="465" spans="18:31" x14ac:dyDescent="0.25">
      <c r="R465" s="73"/>
      <c r="S465" s="73"/>
      <c r="T465" s="73"/>
      <c r="U465" s="73"/>
      <c r="V465" s="73"/>
      <c r="W465" s="73"/>
      <c r="X465" s="73"/>
      <c r="Y465" s="73"/>
      <c r="Z465" s="73"/>
      <c r="AA465" s="73"/>
      <c r="AB465" s="73"/>
      <c r="AC465" s="73"/>
      <c r="AD465" s="47"/>
      <c r="AE465" s="47"/>
    </row>
    <row r="466" spans="18:31" x14ac:dyDescent="0.25">
      <c r="R466" s="73"/>
      <c r="S466" s="73"/>
      <c r="T466" s="73"/>
      <c r="U466" s="73"/>
      <c r="V466" s="73"/>
      <c r="W466" s="73"/>
      <c r="X466" s="73"/>
      <c r="Y466" s="73"/>
      <c r="Z466" s="73"/>
      <c r="AA466" s="73"/>
      <c r="AB466" s="73"/>
      <c r="AC466" s="73"/>
      <c r="AD466" s="47"/>
      <c r="AE466" s="47"/>
    </row>
    <row r="467" spans="18:31" x14ac:dyDescent="0.25">
      <c r="R467" s="73"/>
      <c r="S467" s="73"/>
      <c r="T467" s="73"/>
      <c r="U467" s="73"/>
      <c r="V467" s="73"/>
      <c r="W467" s="73"/>
      <c r="X467" s="73"/>
      <c r="Y467" s="73"/>
      <c r="Z467" s="73"/>
      <c r="AA467" s="73"/>
      <c r="AB467" s="73"/>
      <c r="AC467" s="73"/>
      <c r="AD467" s="47"/>
      <c r="AE467" s="47"/>
    </row>
    <row r="468" spans="18:31" x14ac:dyDescent="0.25">
      <c r="R468" s="73"/>
      <c r="S468" s="73"/>
      <c r="T468" s="73"/>
      <c r="U468" s="73"/>
      <c r="V468" s="73"/>
      <c r="W468" s="73"/>
      <c r="X468" s="73"/>
      <c r="Y468" s="73"/>
      <c r="Z468" s="73"/>
      <c r="AA468" s="73"/>
      <c r="AB468" s="73"/>
      <c r="AC468" s="73"/>
      <c r="AD468" s="47"/>
      <c r="AE468" s="47"/>
    </row>
    <row r="469" spans="18:31" x14ac:dyDescent="0.25">
      <c r="R469" s="73"/>
      <c r="S469" s="73"/>
      <c r="T469" s="73"/>
      <c r="U469" s="73"/>
      <c r="V469" s="73"/>
      <c r="W469" s="73"/>
      <c r="X469" s="73"/>
      <c r="Y469" s="73"/>
      <c r="Z469" s="73"/>
      <c r="AA469" s="73"/>
      <c r="AB469" s="73"/>
      <c r="AC469" s="73"/>
      <c r="AD469" s="47"/>
      <c r="AE469" s="47"/>
    </row>
    <row r="470" spans="18:31" x14ac:dyDescent="0.25">
      <c r="R470" s="73"/>
      <c r="S470" s="73"/>
      <c r="T470" s="73"/>
      <c r="U470" s="73"/>
      <c r="V470" s="73"/>
      <c r="W470" s="73"/>
      <c r="X470" s="73"/>
      <c r="Y470" s="73"/>
      <c r="Z470" s="73"/>
      <c r="AA470" s="73"/>
      <c r="AB470" s="73"/>
      <c r="AC470" s="73"/>
      <c r="AD470" s="47"/>
      <c r="AE470" s="47"/>
    </row>
    <row r="471" spans="18:31" x14ac:dyDescent="0.25">
      <c r="R471" s="73"/>
      <c r="S471" s="73"/>
      <c r="T471" s="73"/>
      <c r="U471" s="73"/>
      <c r="V471" s="73"/>
      <c r="W471" s="73"/>
      <c r="X471" s="73"/>
      <c r="Y471" s="73"/>
      <c r="Z471" s="73"/>
      <c r="AA471" s="73"/>
      <c r="AB471" s="73"/>
      <c r="AC471" s="73"/>
      <c r="AD471" s="47"/>
      <c r="AE471" s="47"/>
    </row>
    <row r="472" spans="18:31" x14ac:dyDescent="0.25">
      <c r="R472" s="73"/>
      <c r="S472" s="73"/>
      <c r="T472" s="73"/>
      <c r="U472" s="73"/>
      <c r="V472" s="73"/>
      <c r="W472" s="73"/>
      <c r="X472" s="73"/>
      <c r="Y472" s="73"/>
      <c r="Z472" s="73"/>
      <c r="AA472" s="73"/>
      <c r="AB472" s="73"/>
      <c r="AC472" s="73"/>
      <c r="AD472" s="47"/>
      <c r="AE472" s="47"/>
    </row>
    <row r="473" spans="18:31" x14ac:dyDescent="0.25">
      <c r="R473" s="73"/>
      <c r="S473" s="73"/>
      <c r="T473" s="73"/>
      <c r="U473" s="73"/>
      <c r="V473" s="73"/>
      <c r="W473" s="73"/>
      <c r="X473" s="73"/>
      <c r="Y473" s="73"/>
      <c r="Z473" s="73"/>
      <c r="AA473" s="73"/>
      <c r="AB473" s="73"/>
      <c r="AC473" s="73"/>
      <c r="AD473" s="47"/>
      <c r="AE473" s="47"/>
    </row>
    <row r="474" spans="18:31" x14ac:dyDescent="0.25">
      <c r="R474" s="73"/>
      <c r="S474" s="73"/>
      <c r="T474" s="73"/>
      <c r="U474" s="73"/>
      <c r="V474" s="73"/>
      <c r="W474" s="73"/>
      <c r="X474" s="73"/>
      <c r="Y474" s="73"/>
      <c r="Z474" s="73"/>
      <c r="AA474" s="73"/>
      <c r="AB474" s="73"/>
      <c r="AC474" s="73"/>
      <c r="AD474" s="47"/>
      <c r="AE474" s="47"/>
    </row>
    <row r="475" spans="18:31" x14ac:dyDescent="0.25">
      <c r="R475" s="73"/>
      <c r="S475" s="73"/>
      <c r="T475" s="73"/>
      <c r="U475" s="73"/>
      <c r="V475" s="73"/>
      <c r="W475" s="73"/>
      <c r="X475" s="73"/>
      <c r="Y475" s="73"/>
      <c r="Z475" s="73"/>
      <c r="AA475" s="73"/>
      <c r="AB475" s="73"/>
      <c r="AC475" s="73"/>
      <c r="AD475" s="47"/>
      <c r="AE475" s="47"/>
    </row>
    <row r="476" spans="18:31" x14ac:dyDescent="0.25">
      <c r="R476" s="73"/>
      <c r="S476" s="73"/>
      <c r="T476" s="73"/>
      <c r="U476" s="73"/>
      <c r="V476" s="73"/>
      <c r="W476" s="73"/>
      <c r="X476" s="73"/>
      <c r="Y476" s="73"/>
      <c r="Z476" s="73"/>
      <c r="AA476" s="73"/>
      <c r="AB476" s="73"/>
      <c r="AC476" s="73"/>
      <c r="AD476" s="47"/>
      <c r="AE476" s="47"/>
    </row>
    <row r="477" spans="18:31" x14ac:dyDescent="0.25">
      <c r="R477" s="73"/>
      <c r="S477" s="73"/>
      <c r="T477" s="73"/>
      <c r="U477" s="73"/>
      <c r="V477" s="73"/>
      <c r="W477" s="73"/>
      <c r="X477" s="73"/>
      <c r="Y477" s="73"/>
      <c r="Z477" s="73"/>
      <c r="AA477" s="73"/>
      <c r="AB477" s="73"/>
      <c r="AC477" s="73"/>
      <c r="AD477" s="47"/>
      <c r="AE477" s="47"/>
    </row>
    <row r="478" spans="18:31" x14ac:dyDescent="0.25">
      <c r="R478" s="73"/>
      <c r="S478" s="73"/>
      <c r="T478" s="73"/>
      <c r="U478" s="73"/>
      <c r="V478" s="73"/>
      <c r="W478" s="73"/>
      <c r="X478" s="73"/>
      <c r="Y478" s="73"/>
      <c r="Z478" s="73"/>
      <c r="AA478" s="73"/>
      <c r="AB478" s="73"/>
      <c r="AC478" s="73"/>
      <c r="AD478" s="47"/>
      <c r="AE478" s="47"/>
    </row>
    <row r="479" spans="18:31" x14ac:dyDescent="0.25">
      <c r="R479" s="73"/>
      <c r="S479" s="73"/>
      <c r="T479" s="73"/>
      <c r="U479" s="73"/>
      <c r="V479" s="73"/>
      <c r="W479" s="73"/>
      <c r="X479" s="73"/>
      <c r="Y479" s="73"/>
      <c r="Z479" s="73"/>
      <c r="AA479" s="73"/>
      <c r="AB479" s="73"/>
      <c r="AC479" s="73"/>
      <c r="AD479" s="47"/>
      <c r="AE479" s="47"/>
    </row>
    <row r="480" spans="18:31" x14ac:dyDescent="0.25">
      <c r="R480" s="73"/>
      <c r="S480" s="73"/>
      <c r="T480" s="73"/>
      <c r="U480" s="73"/>
      <c r="V480" s="73"/>
      <c r="W480" s="73"/>
      <c r="X480" s="73"/>
      <c r="Y480" s="73"/>
      <c r="Z480" s="73"/>
      <c r="AA480" s="73"/>
      <c r="AB480" s="73"/>
      <c r="AC480" s="73"/>
      <c r="AD480" s="47"/>
      <c r="AE480" s="47"/>
    </row>
    <row r="481" spans="18:31" x14ac:dyDescent="0.25">
      <c r="R481" s="73"/>
      <c r="S481" s="73"/>
      <c r="T481" s="73"/>
      <c r="U481" s="73"/>
      <c r="V481" s="73"/>
      <c r="W481" s="73"/>
      <c r="X481" s="73"/>
      <c r="Y481" s="73"/>
      <c r="Z481" s="73"/>
      <c r="AA481" s="73"/>
      <c r="AB481" s="73"/>
      <c r="AC481" s="73"/>
      <c r="AD481" s="47"/>
      <c r="AE481" s="47"/>
    </row>
    <row r="482" spans="18:31" x14ac:dyDescent="0.25">
      <c r="R482" s="73"/>
      <c r="S482" s="73"/>
      <c r="T482" s="73"/>
      <c r="U482" s="73"/>
      <c r="V482" s="73"/>
      <c r="W482" s="73"/>
      <c r="X482" s="73"/>
      <c r="Y482" s="73"/>
      <c r="Z482" s="73"/>
      <c r="AA482" s="73"/>
      <c r="AB482" s="73"/>
      <c r="AC482" s="73"/>
      <c r="AD482" s="47"/>
      <c r="AE482" s="47"/>
    </row>
    <row r="483" spans="18:31" x14ac:dyDescent="0.25">
      <c r="R483" s="73"/>
      <c r="S483" s="73"/>
      <c r="T483" s="73"/>
      <c r="U483" s="73"/>
      <c r="V483" s="73"/>
      <c r="W483" s="73"/>
      <c r="X483" s="73"/>
      <c r="Y483" s="73"/>
      <c r="Z483" s="73"/>
      <c r="AA483" s="73"/>
      <c r="AB483" s="73"/>
      <c r="AC483" s="73"/>
      <c r="AD483" s="47"/>
      <c r="AE483" s="47"/>
    </row>
    <row r="484" spans="18:31" x14ac:dyDescent="0.25">
      <c r="R484" s="73"/>
      <c r="S484" s="73"/>
      <c r="T484" s="73"/>
      <c r="U484" s="73"/>
      <c r="V484" s="73"/>
      <c r="W484" s="73"/>
      <c r="X484" s="73"/>
      <c r="Y484" s="73"/>
      <c r="Z484" s="73"/>
      <c r="AA484" s="73"/>
      <c r="AB484" s="73"/>
      <c r="AC484" s="73"/>
      <c r="AD484" s="47"/>
      <c r="AE484" s="47"/>
    </row>
    <row r="485" spans="18:31" x14ac:dyDescent="0.25">
      <c r="R485" s="73"/>
      <c r="S485" s="73"/>
      <c r="T485" s="73"/>
      <c r="U485" s="73"/>
      <c r="V485" s="73"/>
      <c r="W485" s="73"/>
      <c r="X485" s="73"/>
      <c r="Y485" s="73"/>
      <c r="Z485" s="73"/>
      <c r="AA485" s="73"/>
      <c r="AB485" s="73"/>
      <c r="AC485" s="73"/>
      <c r="AD485" s="47"/>
      <c r="AE485" s="47"/>
    </row>
    <row r="486" spans="18:31" x14ac:dyDescent="0.25">
      <c r="R486" s="73"/>
      <c r="S486" s="73"/>
      <c r="T486" s="73"/>
      <c r="U486" s="73"/>
      <c r="V486" s="73"/>
      <c r="W486" s="73"/>
      <c r="X486" s="73"/>
      <c r="Y486" s="73"/>
      <c r="Z486" s="73"/>
      <c r="AA486" s="73"/>
      <c r="AB486" s="73"/>
      <c r="AC486" s="73"/>
      <c r="AD486" s="47"/>
      <c r="AE486" s="47"/>
    </row>
    <row r="487" spans="18:31" x14ac:dyDescent="0.25">
      <c r="R487" s="73"/>
      <c r="S487" s="73"/>
      <c r="T487" s="73"/>
      <c r="U487" s="73"/>
      <c r="V487" s="73"/>
      <c r="W487" s="73"/>
      <c r="X487" s="73"/>
      <c r="Y487" s="73"/>
      <c r="Z487" s="73"/>
      <c r="AA487" s="73"/>
      <c r="AB487" s="73"/>
      <c r="AC487" s="73"/>
      <c r="AD487" s="47"/>
      <c r="AE487" s="47"/>
    </row>
    <row r="488" spans="18:31" x14ac:dyDescent="0.25">
      <c r="R488" s="73"/>
      <c r="S488" s="73"/>
      <c r="T488" s="73"/>
      <c r="U488" s="73"/>
      <c r="V488" s="73"/>
      <c r="W488" s="73"/>
      <c r="X488" s="73"/>
      <c r="Y488" s="73"/>
      <c r="Z488" s="73"/>
      <c r="AA488" s="73"/>
      <c r="AB488" s="73"/>
      <c r="AC488" s="73"/>
      <c r="AD488" s="47"/>
      <c r="AE488" s="47"/>
    </row>
    <row r="489" spans="18:31" x14ac:dyDescent="0.25">
      <c r="R489" s="73"/>
      <c r="S489" s="73"/>
      <c r="T489" s="73"/>
      <c r="U489" s="73"/>
      <c r="V489" s="73"/>
      <c r="W489" s="73"/>
      <c r="X489" s="73"/>
      <c r="Y489" s="73"/>
      <c r="Z489" s="73"/>
      <c r="AA489" s="73"/>
      <c r="AB489" s="73"/>
      <c r="AC489" s="73"/>
      <c r="AD489" s="47"/>
      <c r="AE489" s="47"/>
    </row>
    <row r="490" spans="18:31" x14ac:dyDescent="0.25">
      <c r="R490" s="73"/>
      <c r="S490" s="73"/>
      <c r="T490" s="73"/>
      <c r="U490" s="73"/>
      <c r="V490" s="73"/>
      <c r="W490" s="73"/>
      <c r="X490" s="73"/>
      <c r="Y490" s="73"/>
      <c r="Z490" s="73"/>
      <c r="AA490" s="73"/>
      <c r="AB490" s="73"/>
      <c r="AC490" s="73"/>
      <c r="AD490" s="47"/>
      <c r="AE490" s="47"/>
    </row>
    <row r="491" spans="18:31" x14ac:dyDescent="0.25">
      <c r="R491" s="73"/>
      <c r="S491" s="73"/>
      <c r="T491" s="73"/>
      <c r="U491" s="73"/>
      <c r="V491" s="73"/>
      <c r="W491" s="73"/>
      <c r="X491" s="73"/>
      <c r="Y491" s="73"/>
      <c r="Z491" s="73"/>
      <c r="AA491" s="73"/>
      <c r="AB491" s="73"/>
      <c r="AC491" s="73"/>
      <c r="AD491" s="47"/>
      <c r="AE491" s="47"/>
    </row>
    <row r="492" spans="18:31" x14ac:dyDescent="0.25">
      <c r="R492" s="73"/>
      <c r="S492" s="73"/>
      <c r="T492" s="73"/>
      <c r="U492" s="73"/>
      <c r="V492" s="73"/>
      <c r="W492" s="73"/>
      <c r="X492" s="73"/>
      <c r="Y492" s="73"/>
      <c r="Z492" s="73"/>
      <c r="AA492" s="73"/>
      <c r="AB492" s="73"/>
      <c r="AC492" s="73"/>
      <c r="AD492" s="47"/>
      <c r="AE492" s="47"/>
    </row>
    <row r="493" spans="18:31" x14ac:dyDescent="0.25">
      <c r="R493" s="73"/>
      <c r="S493" s="73"/>
      <c r="T493" s="73"/>
      <c r="U493" s="73"/>
      <c r="V493" s="73"/>
      <c r="W493" s="73"/>
      <c r="X493" s="73"/>
      <c r="Y493" s="73"/>
      <c r="Z493" s="73"/>
      <c r="AA493" s="73"/>
      <c r="AB493" s="73"/>
      <c r="AC493" s="73"/>
      <c r="AD493" s="47"/>
      <c r="AE493" s="47"/>
    </row>
    <row r="494" spans="18:31" x14ac:dyDescent="0.25">
      <c r="R494" s="73"/>
      <c r="S494" s="73"/>
      <c r="T494" s="73"/>
      <c r="U494" s="73"/>
      <c r="V494" s="73"/>
      <c r="W494" s="73"/>
      <c r="X494" s="73"/>
      <c r="Y494" s="73"/>
      <c r="Z494" s="73"/>
      <c r="AA494" s="73"/>
      <c r="AB494" s="73"/>
      <c r="AC494" s="73"/>
      <c r="AD494" s="47"/>
      <c r="AE494" s="47"/>
    </row>
    <row r="495" spans="18:31" x14ac:dyDescent="0.25">
      <c r="R495" s="73"/>
      <c r="S495" s="73"/>
      <c r="T495" s="73"/>
      <c r="U495" s="73"/>
      <c r="V495" s="73"/>
      <c r="W495" s="73"/>
      <c r="X495" s="73"/>
      <c r="Y495" s="73"/>
      <c r="Z495" s="73"/>
      <c r="AA495" s="73"/>
      <c r="AB495" s="73"/>
      <c r="AC495" s="73"/>
      <c r="AD495" s="47"/>
      <c r="AE495" s="47"/>
    </row>
    <row r="496" spans="18:31" x14ac:dyDescent="0.25">
      <c r="R496" s="73"/>
      <c r="S496" s="73"/>
      <c r="T496" s="73"/>
      <c r="U496" s="73"/>
      <c r="V496" s="73"/>
      <c r="W496" s="73"/>
      <c r="X496" s="73"/>
      <c r="Y496" s="73"/>
      <c r="Z496" s="73"/>
      <c r="AA496" s="73"/>
      <c r="AB496" s="73"/>
      <c r="AC496" s="73"/>
      <c r="AD496" s="47"/>
      <c r="AE496" s="47"/>
    </row>
    <row r="497" spans="18:31" x14ac:dyDescent="0.25">
      <c r="R497" s="73"/>
      <c r="S497" s="73"/>
      <c r="T497" s="73"/>
      <c r="U497" s="73"/>
      <c r="V497" s="73"/>
      <c r="W497" s="73"/>
      <c r="X497" s="73"/>
      <c r="Y497" s="73"/>
      <c r="Z497" s="73"/>
      <c r="AA497" s="73"/>
      <c r="AB497" s="73"/>
      <c r="AC497" s="73"/>
      <c r="AD497" s="47"/>
      <c r="AE497" s="47"/>
    </row>
    <row r="498" spans="18:31" x14ac:dyDescent="0.25">
      <c r="R498" s="73"/>
      <c r="S498" s="73"/>
      <c r="T498" s="73"/>
      <c r="U498" s="73"/>
      <c r="V498" s="73"/>
      <c r="W498" s="73"/>
      <c r="X498" s="73"/>
      <c r="Y498" s="73"/>
      <c r="Z498" s="73"/>
      <c r="AA498" s="73"/>
      <c r="AB498" s="73"/>
      <c r="AC498" s="73"/>
      <c r="AD498" s="47"/>
      <c r="AE498" s="47"/>
    </row>
    <row r="499" spans="18:31" x14ac:dyDescent="0.25">
      <c r="R499" s="73"/>
      <c r="S499" s="73"/>
      <c r="T499" s="73"/>
      <c r="U499" s="73"/>
      <c r="V499" s="73"/>
      <c r="W499" s="73"/>
      <c r="X499" s="73"/>
      <c r="Y499" s="73"/>
      <c r="Z499" s="73"/>
      <c r="AA499" s="73"/>
      <c r="AB499" s="73"/>
      <c r="AC499" s="73"/>
      <c r="AD499" s="47"/>
      <c r="AE499" s="47"/>
    </row>
    <row r="500" spans="18:31" x14ac:dyDescent="0.25">
      <c r="R500" s="73"/>
      <c r="S500" s="73"/>
      <c r="T500" s="73"/>
      <c r="U500" s="73"/>
      <c r="V500" s="73"/>
      <c r="W500" s="73"/>
      <c r="X500" s="73"/>
      <c r="Y500" s="73"/>
      <c r="Z500" s="73"/>
      <c r="AA500" s="73"/>
      <c r="AB500" s="73"/>
      <c r="AC500" s="73"/>
      <c r="AD500" s="47"/>
      <c r="AE500" s="47"/>
    </row>
    <row r="501" spans="18:31" x14ac:dyDescent="0.25">
      <c r="R501" s="73"/>
      <c r="S501" s="73"/>
      <c r="T501" s="73"/>
      <c r="U501" s="73"/>
      <c r="V501" s="73"/>
      <c r="W501" s="73"/>
      <c r="X501" s="73"/>
      <c r="Y501" s="73"/>
      <c r="Z501" s="73"/>
      <c r="AA501" s="73"/>
      <c r="AB501" s="73"/>
      <c r="AC501" s="73"/>
      <c r="AD501" s="47"/>
      <c r="AE501" s="47"/>
    </row>
    <row r="502" spans="18:31" x14ac:dyDescent="0.25">
      <c r="R502" s="73"/>
      <c r="S502" s="73"/>
      <c r="T502" s="73"/>
      <c r="U502" s="73"/>
      <c r="V502" s="73"/>
      <c r="W502" s="73"/>
      <c r="X502" s="73"/>
      <c r="Y502" s="73"/>
      <c r="Z502" s="73"/>
      <c r="AA502" s="73"/>
      <c r="AB502" s="73"/>
      <c r="AC502" s="73"/>
      <c r="AD502" s="47"/>
      <c r="AE502" s="47"/>
    </row>
    <row r="503" spans="18:31" x14ac:dyDescent="0.25">
      <c r="R503" s="73"/>
      <c r="S503" s="73"/>
      <c r="T503" s="73"/>
      <c r="U503" s="73"/>
      <c r="V503" s="73"/>
      <c r="W503" s="73"/>
      <c r="X503" s="73"/>
      <c r="Y503" s="73"/>
      <c r="Z503" s="73"/>
      <c r="AA503" s="73"/>
      <c r="AB503" s="73"/>
      <c r="AC503" s="73"/>
      <c r="AD503" s="47"/>
      <c r="AE503" s="47"/>
    </row>
    <row r="504" spans="18:31" x14ac:dyDescent="0.25">
      <c r="R504" s="73"/>
      <c r="S504" s="73"/>
      <c r="T504" s="73"/>
      <c r="U504" s="73"/>
      <c r="V504" s="73"/>
      <c r="W504" s="73"/>
      <c r="X504" s="73"/>
      <c r="Y504" s="73"/>
      <c r="Z504" s="73"/>
      <c r="AA504" s="73"/>
      <c r="AB504" s="73"/>
      <c r="AC504" s="73"/>
      <c r="AD504" s="47"/>
      <c r="AE504" s="47"/>
    </row>
    <row r="505" spans="18:31" x14ac:dyDescent="0.25">
      <c r="R505" s="73"/>
      <c r="S505" s="73"/>
      <c r="T505" s="73"/>
      <c r="U505" s="73"/>
      <c r="V505" s="73"/>
      <c r="W505" s="73"/>
      <c r="X505" s="73"/>
      <c r="Y505" s="73"/>
      <c r="Z505" s="73"/>
      <c r="AA505" s="73"/>
      <c r="AB505" s="73"/>
      <c r="AC505" s="73"/>
      <c r="AD505" s="47"/>
      <c r="AE505" s="47"/>
    </row>
    <row r="506" spans="18:31" x14ac:dyDescent="0.25">
      <c r="R506" s="73"/>
      <c r="S506" s="73"/>
      <c r="T506" s="73"/>
      <c r="U506" s="73"/>
      <c r="V506" s="73"/>
      <c r="W506" s="73"/>
      <c r="X506" s="73"/>
      <c r="Y506" s="73"/>
      <c r="Z506" s="73"/>
      <c r="AA506" s="73"/>
      <c r="AB506" s="73"/>
      <c r="AC506" s="73"/>
      <c r="AD506" s="47"/>
      <c r="AE506" s="47"/>
    </row>
    <row r="507" spans="18:31" x14ac:dyDescent="0.25">
      <c r="R507" s="73"/>
      <c r="S507" s="73"/>
      <c r="T507" s="73"/>
      <c r="U507" s="73"/>
      <c r="V507" s="73"/>
      <c r="W507" s="73"/>
      <c r="X507" s="73"/>
      <c r="Y507" s="73"/>
      <c r="Z507" s="73"/>
      <c r="AA507" s="73"/>
      <c r="AB507" s="73"/>
      <c r="AC507" s="73"/>
      <c r="AD507" s="47"/>
      <c r="AE507" s="47"/>
    </row>
    <row r="508" spans="18:31" x14ac:dyDescent="0.25">
      <c r="R508" s="73"/>
      <c r="S508" s="73"/>
      <c r="T508" s="73"/>
      <c r="U508" s="73"/>
      <c r="V508" s="73"/>
      <c r="W508" s="73"/>
      <c r="X508" s="73"/>
      <c r="Y508" s="73"/>
      <c r="Z508" s="73"/>
      <c r="AA508" s="73"/>
      <c r="AB508" s="73"/>
      <c r="AC508" s="73"/>
      <c r="AD508" s="47"/>
      <c r="AE508" s="47"/>
    </row>
    <row r="509" spans="18:31" x14ac:dyDescent="0.25">
      <c r="R509" s="73"/>
      <c r="S509" s="73"/>
      <c r="T509" s="73"/>
      <c r="U509" s="73"/>
      <c r="V509" s="73"/>
      <c r="W509" s="73"/>
      <c r="X509" s="73"/>
      <c r="Y509" s="73"/>
      <c r="Z509" s="73"/>
      <c r="AA509" s="73"/>
      <c r="AB509" s="73"/>
      <c r="AC509" s="73"/>
      <c r="AD509" s="47"/>
      <c r="AE509" s="47"/>
    </row>
    <row r="510" spans="18:31" x14ac:dyDescent="0.25">
      <c r="R510" s="73"/>
      <c r="S510" s="73"/>
      <c r="T510" s="73"/>
      <c r="U510" s="73"/>
      <c r="V510" s="73"/>
      <c r="W510" s="73"/>
      <c r="X510" s="73"/>
      <c r="Y510" s="73"/>
      <c r="Z510" s="73"/>
      <c r="AA510" s="73"/>
      <c r="AB510" s="73"/>
      <c r="AC510" s="73"/>
      <c r="AD510" s="47"/>
      <c r="AE510" s="47"/>
    </row>
    <row r="511" spans="18:31" x14ac:dyDescent="0.25">
      <c r="R511" s="73"/>
      <c r="S511" s="73"/>
      <c r="T511" s="73"/>
      <c r="U511" s="73"/>
      <c r="V511" s="73"/>
      <c r="W511" s="73"/>
      <c r="X511" s="73"/>
      <c r="Y511" s="73"/>
      <c r="Z511" s="73"/>
      <c r="AA511" s="73"/>
      <c r="AB511" s="73"/>
      <c r="AC511" s="73"/>
      <c r="AD511" s="47"/>
      <c r="AE511" s="47"/>
    </row>
    <row r="512" spans="18:31" x14ac:dyDescent="0.25">
      <c r="R512" s="73"/>
      <c r="S512" s="73"/>
      <c r="T512" s="73"/>
      <c r="U512" s="73"/>
      <c r="V512" s="73"/>
      <c r="W512" s="73"/>
      <c r="X512" s="73"/>
      <c r="Y512" s="73"/>
      <c r="Z512" s="73"/>
      <c r="AA512" s="73"/>
      <c r="AB512" s="73"/>
      <c r="AC512" s="73"/>
      <c r="AD512" s="47"/>
      <c r="AE512" s="47"/>
    </row>
    <row r="513" spans="18:31" x14ac:dyDescent="0.25">
      <c r="R513" s="73"/>
      <c r="S513" s="73"/>
      <c r="T513" s="73"/>
      <c r="U513" s="73"/>
      <c r="V513" s="73"/>
      <c r="W513" s="73"/>
      <c r="X513" s="73"/>
      <c r="Y513" s="73"/>
      <c r="Z513" s="73"/>
      <c r="AA513" s="73"/>
      <c r="AB513" s="73"/>
      <c r="AC513" s="73"/>
      <c r="AD513" s="47"/>
      <c r="AE513" s="47"/>
    </row>
    <row r="514" spans="18:31" x14ac:dyDescent="0.25">
      <c r="R514" s="73"/>
      <c r="S514" s="73"/>
      <c r="T514" s="73"/>
      <c r="U514" s="73"/>
      <c r="V514" s="73"/>
      <c r="W514" s="73"/>
      <c r="X514" s="73"/>
      <c r="Y514" s="73"/>
      <c r="Z514" s="73"/>
      <c r="AA514" s="73"/>
      <c r="AB514" s="73"/>
      <c r="AC514" s="73"/>
      <c r="AD514" s="47"/>
      <c r="AE514" s="47"/>
    </row>
    <row r="515" spans="18:31" x14ac:dyDescent="0.25">
      <c r="R515" s="73"/>
      <c r="S515" s="73"/>
      <c r="T515" s="73"/>
      <c r="U515" s="73"/>
      <c r="V515" s="73"/>
      <c r="W515" s="73"/>
      <c r="X515" s="73"/>
      <c r="Y515" s="73"/>
      <c r="Z515" s="73"/>
      <c r="AA515" s="73"/>
      <c r="AB515" s="73"/>
      <c r="AC515" s="73"/>
      <c r="AD515" s="47"/>
      <c r="AE515" s="47"/>
    </row>
    <row r="516" spans="18:31" x14ac:dyDescent="0.25">
      <c r="R516" s="73"/>
      <c r="S516" s="73"/>
      <c r="T516" s="73"/>
      <c r="U516" s="73"/>
      <c r="V516" s="73"/>
      <c r="W516" s="73"/>
      <c r="X516" s="73"/>
      <c r="Y516" s="73"/>
      <c r="Z516" s="73"/>
      <c r="AA516" s="73"/>
      <c r="AB516" s="73"/>
      <c r="AC516" s="73"/>
      <c r="AD516" s="47"/>
      <c r="AE516" s="47"/>
    </row>
    <row r="517" spans="18:31" x14ac:dyDescent="0.25">
      <c r="R517" s="73"/>
      <c r="S517" s="73"/>
      <c r="T517" s="73"/>
      <c r="U517" s="73"/>
      <c r="V517" s="73"/>
      <c r="W517" s="73"/>
      <c r="X517" s="73"/>
      <c r="Y517" s="73"/>
      <c r="Z517" s="73"/>
      <c r="AA517" s="73"/>
      <c r="AB517" s="73"/>
      <c r="AC517" s="73"/>
      <c r="AD517" s="47"/>
      <c r="AE517" s="47"/>
    </row>
    <row r="518" spans="18:31" x14ac:dyDescent="0.25">
      <c r="R518" s="73"/>
      <c r="S518" s="73"/>
      <c r="T518" s="73"/>
      <c r="U518" s="73"/>
      <c r="V518" s="73"/>
      <c r="W518" s="73"/>
      <c r="X518" s="73"/>
      <c r="Y518" s="73"/>
      <c r="Z518" s="73"/>
      <c r="AA518" s="73"/>
      <c r="AB518" s="73"/>
      <c r="AC518" s="73"/>
      <c r="AD518" s="47"/>
      <c r="AE518" s="47"/>
    </row>
    <row r="519" spans="18:31" x14ac:dyDescent="0.25">
      <c r="R519" s="73"/>
      <c r="S519" s="73"/>
      <c r="T519" s="73"/>
      <c r="U519" s="73"/>
      <c r="V519" s="73"/>
      <c r="W519" s="73"/>
      <c r="X519" s="73"/>
      <c r="Y519" s="73"/>
      <c r="Z519" s="73"/>
      <c r="AA519" s="73"/>
      <c r="AB519" s="73"/>
      <c r="AC519" s="73"/>
      <c r="AD519" s="47"/>
      <c r="AE519" s="47"/>
    </row>
    <row r="520" spans="18:31" x14ac:dyDescent="0.25">
      <c r="R520" s="73"/>
      <c r="S520" s="73"/>
      <c r="T520" s="73"/>
      <c r="U520" s="73"/>
      <c r="V520" s="73"/>
      <c r="W520" s="73"/>
      <c r="X520" s="73"/>
      <c r="Y520" s="73"/>
      <c r="Z520" s="73"/>
      <c r="AA520" s="73"/>
      <c r="AB520" s="73"/>
      <c r="AC520" s="73"/>
      <c r="AD520" s="47"/>
      <c r="AE520" s="47"/>
    </row>
    <row r="521" spans="18:31" x14ac:dyDescent="0.25">
      <c r="R521" s="73"/>
      <c r="S521" s="73"/>
      <c r="T521" s="73"/>
      <c r="U521" s="73"/>
      <c r="V521" s="73"/>
      <c r="W521" s="73"/>
      <c r="X521" s="73"/>
      <c r="Y521" s="73"/>
      <c r="Z521" s="73"/>
      <c r="AA521" s="73"/>
      <c r="AB521" s="73"/>
      <c r="AC521" s="73"/>
      <c r="AD521" s="47"/>
      <c r="AE521" s="47"/>
    </row>
    <row r="522" spans="18:31" x14ac:dyDescent="0.25">
      <c r="R522" s="73"/>
      <c r="S522" s="73"/>
      <c r="T522" s="73"/>
      <c r="U522" s="73"/>
      <c r="V522" s="73"/>
      <c r="W522" s="73"/>
      <c r="X522" s="73"/>
      <c r="Y522" s="73"/>
      <c r="Z522" s="73"/>
      <c r="AA522" s="73"/>
      <c r="AB522" s="73"/>
      <c r="AC522" s="73"/>
      <c r="AD522" s="47"/>
      <c r="AE522" s="47"/>
    </row>
    <row r="523" spans="18:31" x14ac:dyDescent="0.25">
      <c r="R523" s="73"/>
      <c r="S523" s="73"/>
      <c r="T523" s="73"/>
      <c r="U523" s="73"/>
      <c r="V523" s="73"/>
      <c r="W523" s="73"/>
      <c r="X523" s="73"/>
      <c r="Y523" s="73"/>
      <c r="Z523" s="73"/>
      <c r="AA523" s="73"/>
      <c r="AB523" s="73"/>
      <c r="AC523" s="73"/>
      <c r="AD523" s="47"/>
      <c r="AE523" s="47"/>
    </row>
    <row r="524" spans="18:31" x14ac:dyDescent="0.25">
      <c r="R524" s="73"/>
      <c r="S524" s="73"/>
      <c r="T524" s="73"/>
      <c r="U524" s="73"/>
      <c r="V524" s="73"/>
      <c r="W524" s="73"/>
      <c r="X524" s="73"/>
      <c r="Y524" s="73"/>
      <c r="Z524" s="73"/>
      <c r="AA524" s="73"/>
      <c r="AB524" s="73"/>
      <c r="AC524" s="73"/>
      <c r="AD524" s="47"/>
      <c r="AE524" s="47"/>
    </row>
    <row r="525" spans="18:31" x14ac:dyDescent="0.25">
      <c r="R525" s="73"/>
      <c r="S525" s="73"/>
      <c r="T525" s="73"/>
      <c r="U525" s="73"/>
      <c r="V525" s="73"/>
      <c r="W525" s="73"/>
      <c r="X525" s="73"/>
      <c r="Y525" s="73"/>
      <c r="Z525" s="73"/>
      <c r="AA525" s="73"/>
      <c r="AB525" s="73"/>
      <c r="AC525" s="73"/>
      <c r="AD525" s="47"/>
      <c r="AE525" s="47"/>
    </row>
    <row r="526" spans="18:31" x14ac:dyDescent="0.25">
      <c r="R526" s="73"/>
      <c r="S526" s="73"/>
      <c r="T526" s="73"/>
      <c r="U526" s="73"/>
      <c r="V526" s="73"/>
      <c r="W526" s="73"/>
      <c r="X526" s="73"/>
      <c r="Y526" s="73"/>
      <c r="Z526" s="73"/>
      <c r="AA526" s="73"/>
      <c r="AB526" s="73"/>
      <c r="AC526" s="73"/>
      <c r="AD526" s="47"/>
      <c r="AE526" s="47"/>
    </row>
    <row r="527" spans="18:31" x14ac:dyDescent="0.25">
      <c r="R527" s="73"/>
      <c r="S527" s="73"/>
      <c r="T527" s="73"/>
      <c r="U527" s="73"/>
      <c r="V527" s="73"/>
      <c r="W527" s="73"/>
      <c r="X527" s="73"/>
      <c r="Y527" s="73"/>
      <c r="Z527" s="73"/>
      <c r="AA527" s="73"/>
      <c r="AB527" s="73"/>
      <c r="AC527" s="73"/>
      <c r="AD527" s="47"/>
      <c r="AE527" s="47"/>
    </row>
    <row r="528" spans="18:31" x14ac:dyDescent="0.25">
      <c r="R528" s="73"/>
      <c r="S528" s="73"/>
      <c r="T528" s="73"/>
      <c r="U528" s="73"/>
      <c r="V528" s="73"/>
      <c r="W528" s="73"/>
      <c r="X528" s="73"/>
      <c r="Y528" s="73"/>
      <c r="Z528" s="73"/>
      <c r="AA528" s="73"/>
      <c r="AB528" s="73"/>
      <c r="AC528" s="73"/>
      <c r="AD528" s="47"/>
      <c r="AE528" s="47"/>
    </row>
    <row r="529" spans="18:31" x14ac:dyDescent="0.25">
      <c r="R529" s="73"/>
      <c r="S529" s="73"/>
      <c r="T529" s="73"/>
      <c r="U529" s="73"/>
      <c r="V529" s="73"/>
      <c r="W529" s="73"/>
      <c r="X529" s="73"/>
      <c r="Y529" s="73"/>
      <c r="Z529" s="73"/>
      <c r="AA529" s="73"/>
      <c r="AB529" s="73"/>
      <c r="AC529" s="73"/>
      <c r="AD529" s="47"/>
      <c r="AE529" s="47"/>
    </row>
    <row r="530" spans="18:31" x14ac:dyDescent="0.25">
      <c r="R530" s="73"/>
      <c r="S530" s="73"/>
      <c r="T530" s="73"/>
      <c r="U530" s="73"/>
      <c r="V530" s="73"/>
      <c r="W530" s="73"/>
      <c r="X530" s="73"/>
      <c r="Y530" s="73"/>
      <c r="Z530" s="73"/>
      <c r="AA530" s="73"/>
      <c r="AB530" s="73"/>
      <c r="AC530" s="73"/>
      <c r="AD530" s="47"/>
      <c r="AE530" s="47"/>
    </row>
    <row r="531" spans="18:31" x14ac:dyDescent="0.25">
      <c r="R531" s="73"/>
      <c r="S531" s="73"/>
      <c r="T531" s="73"/>
      <c r="U531" s="73"/>
      <c r="V531" s="73"/>
      <c r="W531" s="73"/>
      <c r="X531" s="73"/>
      <c r="Y531" s="73"/>
      <c r="Z531" s="73"/>
      <c r="AA531" s="73"/>
      <c r="AB531" s="73"/>
      <c r="AC531" s="73"/>
      <c r="AD531" s="47"/>
      <c r="AE531" s="47"/>
    </row>
    <row r="532" spans="18:31" x14ac:dyDescent="0.25">
      <c r="R532" s="73"/>
      <c r="S532" s="73"/>
      <c r="T532" s="73"/>
      <c r="U532" s="73"/>
      <c r="V532" s="73"/>
      <c r="W532" s="73"/>
      <c r="X532" s="73"/>
      <c r="Y532" s="73"/>
      <c r="Z532" s="73"/>
      <c r="AA532" s="73"/>
      <c r="AB532" s="73"/>
      <c r="AC532" s="73"/>
      <c r="AD532" s="47"/>
      <c r="AE532" s="47"/>
    </row>
    <row r="533" spans="18:31" x14ac:dyDescent="0.25">
      <c r="R533" s="73"/>
      <c r="S533" s="73"/>
      <c r="T533" s="73"/>
      <c r="U533" s="73"/>
      <c r="V533" s="73"/>
      <c r="W533" s="73"/>
      <c r="X533" s="73"/>
      <c r="Y533" s="73"/>
      <c r="Z533" s="73"/>
      <c r="AA533" s="73"/>
      <c r="AB533" s="73"/>
      <c r="AC533" s="73"/>
      <c r="AD533" s="47"/>
      <c r="AE533" s="47"/>
    </row>
    <row r="534" spans="18:31" x14ac:dyDescent="0.25">
      <c r="R534" s="73"/>
      <c r="S534" s="73"/>
      <c r="T534" s="73"/>
      <c r="U534" s="73"/>
      <c r="V534" s="73"/>
      <c r="W534" s="73"/>
      <c r="X534" s="73"/>
      <c r="Y534" s="73"/>
      <c r="Z534" s="73"/>
      <c r="AA534" s="73"/>
      <c r="AB534" s="73"/>
      <c r="AC534" s="73"/>
      <c r="AD534" s="47"/>
      <c r="AE534" s="47"/>
    </row>
    <row r="535" spans="18:31" x14ac:dyDescent="0.25">
      <c r="R535" s="73"/>
      <c r="S535" s="73"/>
      <c r="T535" s="73"/>
      <c r="U535" s="73"/>
      <c r="V535" s="73"/>
      <c r="W535" s="73"/>
      <c r="X535" s="73"/>
      <c r="Y535" s="73"/>
      <c r="Z535" s="73"/>
      <c r="AA535" s="73"/>
      <c r="AB535" s="73"/>
      <c r="AC535" s="73"/>
      <c r="AD535" s="47"/>
      <c r="AE535" s="47"/>
    </row>
    <row r="536" spans="18:31" x14ac:dyDescent="0.25">
      <c r="R536" s="73"/>
      <c r="S536" s="73"/>
      <c r="T536" s="73"/>
      <c r="U536" s="73"/>
      <c r="V536" s="73"/>
      <c r="W536" s="73"/>
      <c r="X536" s="73"/>
      <c r="Y536" s="73"/>
      <c r="Z536" s="73"/>
      <c r="AA536" s="73"/>
      <c r="AB536" s="73"/>
      <c r="AC536" s="73"/>
      <c r="AD536" s="47"/>
      <c r="AE536" s="47"/>
    </row>
    <row r="537" spans="18:31" x14ac:dyDescent="0.25">
      <c r="R537" s="73"/>
      <c r="S537" s="73"/>
      <c r="T537" s="73"/>
      <c r="U537" s="73"/>
      <c r="V537" s="73"/>
      <c r="W537" s="73"/>
      <c r="X537" s="73"/>
      <c r="Y537" s="73"/>
      <c r="Z537" s="73"/>
      <c r="AA537" s="73"/>
      <c r="AB537" s="73"/>
      <c r="AC537" s="73"/>
      <c r="AD537" s="47"/>
      <c r="AE537" s="47"/>
    </row>
    <row r="538" spans="18:31" x14ac:dyDescent="0.25">
      <c r="R538" s="73"/>
      <c r="S538" s="73"/>
      <c r="T538" s="73"/>
      <c r="U538" s="73"/>
      <c r="V538" s="73"/>
      <c r="W538" s="73"/>
      <c r="X538" s="73"/>
      <c r="Y538" s="73"/>
      <c r="Z538" s="73"/>
      <c r="AA538" s="73"/>
      <c r="AB538" s="73"/>
      <c r="AC538" s="73"/>
      <c r="AD538" s="47"/>
      <c r="AE538" s="47"/>
    </row>
    <row r="539" spans="18:31" x14ac:dyDescent="0.25">
      <c r="R539" s="73"/>
      <c r="S539" s="73"/>
      <c r="T539" s="73"/>
      <c r="U539" s="73"/>
      <c r="V539" s="73"/>
      <c r="W539" s="73"/>
      <c r="X539" s="73"/>
      <c r="Y539" s="73"/>
      <c r="Z539" s="73"/>
      <c r="AA539" s="73"/>
      <c r="AB539" s="73"/>
      <c r="AC539" s="73"/>
      <c r="AD539" s="47"/>
      <c r="AE539" s="47"/>
    </row>
    <row r="540" spans="18:31" x14ac:dyDescent="0.25">
      <c r="R540" s="73"/>
      <c r="S540" s="73"/>
      <c r="T540" s="73"/>
      <c r="U540" s="73"/>
      <c r="V540" s="73"/>
      <c r="W540" s="73"/>
      <c r="X540" s="73"/>
      <c r="Y540" s="73"/>
      <c r="Z540" s="73"/>
      <c r="AA540" s="73"/>
      <c r="AB540" s="73"/>
      <c r="AC540" s="73"/>
      <c r="AD540" s="47"/>
      <c r="AE540" s="47"/>
    </row>
    <row r="541" spans="18:31" x14ac:dyDescent="0.25">
      <c r="R541" s="73"/>
      <c r="S541" s="73"/>
      <c r="T541" s="73"/>
      <c r="U541" s="73"/>
      <c r="V541" s="73"/>
      <c r="W541" s="73"/>
      <c r="X541" s="73"/>
      <c r="Y541" s="73"/>
      <c r="Z541" s="73"/>
      <c r="AA541" s="73"/>
      <c r="AB541" s="73"/>
      <c r="AC541" s="73"/>
      <c r="AD541" s="47"/>
      <c r="AE541" s="47"/>
    </row>
    <row r="542" spans="18:31" x14ac:dyDescent="0.25">
      <c r="R542" s="73"/>
      <c r="S542" s="73"/>
      <c r="T542" s="73"/>
      <c r="U542" s="73"/>
      <c r="V542" s="73"/>
      <c r="W542" s="73"/>
      <c r="X542" s="73"/>
      <c r="Y542" s="73"/>
      <c r="Z542" s="73"/>
      <c r="AA542" s="73"/>
      <c r="AB542" s="73"/>
      <c r="AC542" s="73"/>
      <c r="AD542" s="47"/>
      <c r="AE542" s="47"/>
    </row>
    <row r="543" spans="18:31" x14ac:dyDescent="0.25">
      <c r="R543" s="73"/>
      <c r="S543" s="73"/>
      <c r="T543" s="73"/>
      <c r="U543" s="73"/>
      <c r="V543" s="73"/>
      <c r="W543" s="73"/>
      <c r="X543" s="73"/>
      <c r="Y543" s="73"/>
      <c r="Z543" s="73"/>
      <c r="AA543" s="73"/>
      <c r="AB543" s="73"/>
      <c r="AC543" s="73"/>
      <c r="AD543" s="47"/>
      <c r="AE543" s="47"/>
    </row>
    <row r="544" spans="18:31" x14ac:dyDescent="0.25">
      <c r="R544" s="73"/>
      <c r="S544" s="73"/>
      <c r="T544" s="73"/>
      <c r="U544" s="73"/>
      <c r="V544" s="73"/>
      <c r="W544" s="73"/>
      <c r="X544" s="73"/>
      <c r="Y544" s="73"/>
      <c r="Z544" s="73"/>
      <c r="AA544" s="73"/>
      <c r="AB544" s="73"/>
      <c r="AC544" s="73"/>
      <c r="AD544" s="47"/>
      <c r="AE544" s="47"/>
    </row>
    <row r="545" spans="18:31" x14ac:dyDescent="0.25">
      <c r="R545" s="73"/>
      <c r="S545" s="73"/>
      <c r="T545" s="73"/>
      <c r="U545" s="73"/>
      <c r="V545" s="73"/>
      <c r="W545" s="73"/>
      <c r="X545" s="73"/>
      <c r="Y545" s="73"/>
      <c r="Z545" s="73"/>
      <c r="AA545" s="73"/>
      <c r="AB545" s="73"/>
      <c r="AC545" s="73"/>
      <c r="AD545" s="47"/>
      <c r="AE545" s="47"/>
    </row>
    <row r="546" spans="18:31" x14ac:dyDescent="0.25">
      <c r="R546" s="73"/>
      <c r="S546" s="73"/>
      <c r="T546" s="73"/>
      <c r="U546" s="73"/>
      <c r="V546" s="73"/>
      <c r="W546" s="73"/>
      <c r="X546" s="73"/>
      <c r="Y546" s="73"/>
      <c r="Z546" s="73"/>
      <c r="AA546" s="73"/>
      <c r="AB546" s="73"/>
      <c r="AC546" s="73"/>
      <c r="AD546" s="47"/>
      <c r="AE546" s="47"/>
    </row>
    <row r="547" spans="18:31" x14ac:dyDescent="0.25">
      <c r="R547" s="73"/>
      <c r="S547" s="73"/>
      <c r="T547" s="73"/>
      <c r="U547" s="73"/>
      <c r="V547" s="73"/>
      <c r="W547" s="73"/>
      <c r="X547" s="73"/>
      <c r="Y547" s="73"/>
      <c r="Z547" s="73"/>
      <c r="AA547" s="73"/>
      <c r="AB547" s="73"/>
      <c r="AC547" s="73"/>
      <c r="AD547" s="47"/>
      <c r="AE547" s="47"/>
    </row>
    <row r="548" spans="18:31" x14ac:dyDescent="0.25">
      <c r="R548" s="73"/>
      <c r="S548" s="73"/>
      <c r="T548" s="73"/>
      <c r="U548" s="73"/>
      <c r="V548" s="73"/>
      <c r="W548" s="73"/>
      <c r="X548" s="73"/>
      <c r="Y548" s="73"/>
      <c r="Z548" s="73"/>
      <c r="AA548" s="73"/>
      <c r="AB548" s="73"/>
      <c r="AC548" s="73"/>
      <c r="AD548" s="47"/>
      <c r="AE548" s="47"/>
    </row>
    <row r="549" spans="18:31" x14ac:dyDescent="0.25">
      <c r="R549" s="73"/>
      <c r="S549" s="73"/>
      <c r="T549" s="73"/>
      <c r="U549" s="73"/>
      <c r="V549" s="73"/>
      <c r="W549" s="73"/>
      <c r="X549" s="73"/>
      <c r="Y549" s="73"/>
      <c r="Z549" s="73"/>
      <c r="AA549" s="73"/>
      <c r="AB549" s="73"/>
      <c r="AC549" s="73"/>
      <c r="AD549" s="47"/>
      <c r="AE549" s="47"/>
    </row>
    <row r="550" spans="18:31" x14ac:dyDescent="0.25">
      <c r="R550" s="73"/>
      <c r="S550" s="73"/>
      <c r="T550" s="73"/>
      <c r="U550" s="73"/>
      <c r="V550" s="73"/>
      <c r="W550" s="73"/>
      <c r="X550" s="73"/>
      <c r="Y550" s="73"/>
      <c r="Z550" s="73"/>
      <c r="AA550" s="73"/>
      <c r="AB550" s="73"/>
      <c r="AC550" s="73"/>
      <c r="AD550" s="47"/>
      <c r="AE550" s="47"/>
    </row>
    <row r="551" spans="18:31" x14ac:dyDescent="0.25">
      <c r="R551" s="73"/>
      <c r="S551" s="73"/>
      <c r="T551" s="73"/>
      <c r="U551" s="73"/>
      <c r="V551" s="73"/>
      <c r="W551" s="73"/>
      <c r="X551" s="73"/>
      <c r="Y551" s="73"/>
      <c r="Z551" s="73"/>
      <c r="AA551" s="73"/>
      <c r="AB551" s="73"/>
      <c r="AC551" s="73"/>
      <c r="AD551" s="47"/>
      <c r="AE551" s="47"/>
    </row>
    <row r="552" spans="18:31" x14ac:dyDescent="0.25">
      <c r="R552" s="73"/>
      <c r="S552" s="73"/>
      <c r="T552" s="73"/>
      <c r="U552" s="73"/>
      <c r="V552" s="73"/>
      <c r="W552" s="73"/>
      <c r="X552" s="73"/>
      <c r="Y552" s="73"/>
      <c r="Z552" s="73"/>
      <c r="AA552" s="73"/>
      <c r="AB552" s="73"/>
      <c r="AC552" s="73"/>
      <c r="AD552" s="47"/>
      <c r="AE552" s="47"/>
    </row>
    <row r="553" spans="18:31" x14ac:dyDescent="0.25">
      <c r="R553" s="73"/>
      <c r="S553" s="73"/>
      <c r="T553" s="73"/>
      <c r="U553" s="73"/>
      <c r="V553" s="73"/>
      <c r="W553" s="73"/>
      <c r="X553" s="73"/>
      <c r="Y553" s="73"/>
      <c r="Z553" s="73"/>
      <c r="AA553" s="73"/>
      <c r="AB553" s="73"/>
      <c r="AC553" s="73"/>
      <c r="AD553" s="47"/>
      <c r="AE553" s="47"/>
    </row>
    <row r="554" spans="18:31" x14ac:dyDescent="0.25">
      <c r="R554" s="73"/>
      <c r="S554" s="73"/>
      <c r="T554" s="73"/>
      <c r="U554" s="73"/>
      <c r="V554" s="73"/>
      <c r="W554" s="73"/>
      <c r="X554" s="73"/>
      <c r="Y554" s="73"/>
      <c r="Z554" s="73"/>
      <c r="AA554" s="73"/>
      <c r="AB554" s="73"/>
      <c r="AC554" s="73"/>
      <c r="AD554" s="47"/>
      <c r="AE554" s="47"/>
    </row>
    <row r="555" spans="18:31" x14ac:dyDescent="0.25">
      <c r="R555" s="73"/>
      <c r="S555" s="73"/>
      <c r="T555" s="73"/>
      <c r="U555" s="73"/>
      <c r="V555" s="73"/>
      <c r="W555" s="73"/>
      <c r="X555" s="73"/>
      <c r="Y555" s="73"/>
      <c r="Z555" s="73"/>
      <c r="AA555" s="73"/>
      <c r="AB555" s="73"/>
      <c r="AC555" s="73"/>
      <c r="AD555" s="47"/>
      <c r="AE555" s="47"/>
    </row>
    <row r="556" spans="18:31" x14ac:dyDescent="0.25">
      <c r="R556" s="73"/>
      <c r="S556" s="73"/>
      <c r="T556" s="73"/>
      <c r="U556" s="73"/>
      <c r="V556" s="73"/>
      <c r="W556" s="73"/>
      <c r="X556" s="73"/>
      <c r="Y556" s="73"/>
      <c r="Z556" s="73"/>
      <c r="AA556" s="73"/>
      <c r="AB556" s="73"/>
      <c r="AC556" s="73"/>
      <c r="AD556" s="47"/>
      <c r="AE556" s="47"/>
    </row>
    <row r="557" spans="18:31" x14ac:dyDescent="0.25">
      <c r="R557" s="73"/>
      <c r="S557" s="73"/>
      <c r="T557" s="73"/>
      <c r="U557" s="73"/>
      <c r="V557" s="73"/>
      <c r="W557" s="73"/>
      <c r="X557" s="73"/>
      <c r="Y557" s="73"/>
      <c r="Z557" s="73"/>
      <c r="AA557" s="73"/>
      <c r="AB557" s="73"/>
      <c r="AC557" s="73"/>
      <c r="AD557" s="47"/>
      <c r="AE557" s="47"/>
    </row>
    <row r="558" spans="18:31" x14ac:dyDescent="0.25">
      <c r="R558" s="73"/>
      <c r="S558" s="73"/>
      <c r="T558" s="73"/>
      <c r="U558" s="73"/>
      <c r="V558" s="73"/>
      <c r="W558" s="73"/>
      <c r="X558" s="73"/>
      <c r="Y558" s="73"/>
      <c r="Z558" s="73"/>
      <c r="AA558" s="73"/>
      <c r="AB558" s="73"/>
      <c r="AC558" s="73"/>
      <c r="AD558" s="47"/>
      <c r="AE558" s="47"/>
    </row>
    <row r="559" spans="18:31" x14ac:dyDescent="0.25">
      <c r="R559" s="73"/>
      <c r="S559" s="73"/>
      <c r="T559" s="73"/>
      <c r="U559" s="73"/>
      <c r="V559" s="73"/>
      <c r="W559" s="73"/>
      <c r="X559" s="73"/>
      <c r="Y559" s="73"/>
      <c r="Z559" s="73"/>
      <c r="AA559" s="73"/>
      <c r="AB559" s="73"/>
      <c r="AC559" s="73"/>
      <c r="AD559" s="47"/>
      <c r="AE559" s="47"/>
    </row>
    <row r="560" spans="18:31" x14ac:dyDescent="0.25">
      <c r="R560" s="73"/>
      <c r="S560" s="73"/>
      <c r="T560" s="73"/>
      <c r="U560" s="73"/>
      <c r="V560" s="73"/>
      <c r="W560" s="73"/>
      <c r="X560" s="73"/>
      <c r="Y560" s="73"/>
      <c r="Z560" s="73"/>
      <c r="AA560" s="73"/>
      <c r="AB560" s="73"/>
      <c r="AC560" s="73"/>
      <c r="AD560" s="47"/>
      <c r="AE560" s="47"/>
    </row>
    <row r="561" spans="18:31" x14ac:dyDescent="0.25">
      <c r="R561" s="73"/>
      <c r="S561" s="73"/>
      <c r="T561" s="73"/>
      <c r="U561" s="73"/>
      <c r="V561" s="73"/>
      <c r="W561" s="73"/>
      <c r="X561" s="73"/>
      <c r="Y561" s="73"/>
      <c r="Z561" s="73"/>
      <c r="AA561" s="73"/>
      <c r="AB561" s="73"/>
      <c r="AC561" s="73"/>
      <c r="AD561" s="47"/>
      <c r="AE561" s="47"/>
    </row>
    <row r="562" spans="18:31" x14ac:dyDescent="0.25">
      <c r="R562" s="73"/>
      <c r="S562" s="73"/>
      <c r="T562" s="73"/>
      <c r="U562" s="73"/>
      <c r="V562" s="73"/>
      <c r="W562" s="73"/>
      <c r="X562" s="73"/>
      <c r="Y562" s="73"/>
      <c r="Z562" s="73"/>
      <c r="AA562" s="73"/>
      <c r="AB562" s="73"/>
      <c r="AC562" s="73"/>
      <c r="AD562" s="47"/>
      <c r="AE562" s="47"/>
    </row>
    <row r="563" spans="18:31" x14ac:dyDescent="0.25">
      <c r="R563" s="73"/>
      <c r="S563" s="73"/>
      <c r="T563" s="73"/>
      <c r="U563" s="73"/>
      <c r="V563" s="73"/>
      <c r="W563" s="73"/>
      <c r="X563" s="73"/>
      <c r="Y563" s="73"/>
      <c r="Z563" s="73"/>
      <c r="AA563" s="73"/>
      <c r="AB563" s="73"/>
      <c r="AC563" s="73"/>
      <c r="AD563" s="47"/>
      <c r="AE563" s="47"/>
    </row>
    <row r="564" spans="18:31" x14ac:dyDescent="0.25">
      <c r="R564" s="73"/>
      <c r="S564" s="73"/>
      <c r="T564" s="73"/>
      <c r="U564" s="73"/>
      <c r="V564" s="73"/>
      <c r="W564" s="73"/>
      <c r="X564" s="73"/>
      <c r="Y564" s="73"/>
      <c r="Z564" s="73"/>
      <c r="AA564" s="73"/>
      <c r="AB564" s="73"/>
      <c r="AC564" s="73"/>
      <c r="AD564" s="47"/>
      <c r="AE564" s="47"/>
    </row>
    <row r="565" spans="18:31" x14ac:dyDescent="0.25">
      <c r="R565" s="73"/>
      <c r="S565" s="73"/>
      <c r="T565" s="73"/>
      <c r="U565" s="73"/>
      <c r="V565" s="73"/>
      <c r="W565" s="73"/>
      <c r="X565" s="73"/>
      <c r="Y565" s="73"/>
      <c r="Z565" s="73"/>
      <c r="AA565" s="73"/>
      <c r="AB565" s="73"/>
      <c r="AC565" s="73"/>
      <c r="AD565" s="47"/>
      <c r="AE565" s="47"/>
    </row>
    <row r="566" spans="18:31" x14ac:dyDescent="0.25">
      <c r="R566" s="73"/>
      <c r="S566" s="73"/>
      <c r="T566" s="73"/>
      <c r="U566" s="73"/>
      <c r="V566" s="73"/>
      <c r="W566" s="73"/>
      <c r="X566" s="73"/>
      <c r="Y566" s="73"/>
      <c r="Z566" s="73"/>
      <c r="AA566" s="73"/>
      <c r="AB566" s="73"/>
      <c r="AC566" s="73"/>
      <c r="AD566" s="47"/>
      <c r="AE566" s="47"/>
    </row>
    <row r="567" spans="18:31" x14ac:dyDescent="0.25">
      <c r="R567" s="73"/>
      <c r="S567" s="73"/>
      <c r="T567" s="73"/>
      <c r="U567" s="73"/>
      <c r="V567" s="73"/>
      <c r="W567" s="73"/>
      <c r="X567" s="73"/>
      <c r="Y567" s="73"/>
      <c r="Z567" s="73"/>
      <c r="AA567" s="73"/>
      <c r="AB567" s="73"/>
      <c r="AC567" s="73"/>
      <c r="AD567" s="47"/>
      <c r="AE567" s="47"/>
    </row>
    <row r="568" spans="18:31" x14ac:dyDescent="0.25">
      <c r="R568" s="73"/>
      <c r="S568" s="73"/>
      <c r="T568" s="73"/>
      <c r="U568" s="73"/>
      <c r="V568" s="73"/>
      <c r="W568" s="73"/>
      <c r="X568" s="73"/>
      <c r="Y568" s="73"/>
      <c r="Z568" s="73"/>
      <c r="AA568" s="73"/>
      <c r="AB568" s="73"/>
      <c r="AC568" s="73"/>
      <c r="AD568" s="47"/>
      <c r="AE568" s="47"/>
    </row>
    <row r="569" spans="18:31" x14ac:dyDescent="0.25">
      <c r="R569" s="73"/>
      <c r="S569" s="73"/>
      <c r="T569" s="73"/>
      <c r="U569" s="73"/>
      <c r="V569" s="73"/>
      <c r="W569" s="73"/>
      <c r="X569" s="73"/>
      <c r="Y569" s="73"/>
      <c r="Z569" s="73"/>
      <c r="AA569" s="73"/>
      <c r="AB569" s="73"/>
      <c r="AC569" s="73"/>
      <c r="AD569" s="47"/>
      <c r="AE569" s="47"/>
    </row>
    <row r="570" spans="18:31" x14ac:dyDescent="0.25">
      <c r="R570" s="73"/>
      <c r="S570" s="73"/>
      <c r="T570" s="73"/>
      <c r="U570" s="73"/>
      <c r="V570" s="73"/>
      <c r="W570" s="73"/>
      <c r="X570" s="73"/>
      <c r="Y570" s="73"/>
      <c r="Z570" s="73"/>
      <c r="AA570" s="73"/>
      <c r="AB570" s="73"/>
      <c r="AC570" s="73"/>
      <c r="AD570" s="47"/>
      <c r="AE570" s="47"/>
    </row>
    <row r="571" spans="18:31" x14ac:dyDescent="0.25">
      <c r="R571" s="73"/>
      <c r="S571" s="73"/>
      <c r="T571" s="73"/>
      <c r="U571" s="73"/>
      <c r="V571" s="73"/>
      <c r="W571" s="73"/>
      <c r="X571" s="73"/>
      <c r="Y571" s="73"/>
      <c r="Z571" s="73"/>
      <c r="AA571" s="73"/>
      <c r="AB571" s="73"/>
      <c r="AC571" s="73"/>
      <c r="AD571" s="47"/>
      <c r="AE571" s="47"/>
    </row>
    <row r="572" spans="18:31" x14ac:dyDescent="0.25">
      <c r="R572" s="73"/>
      <c r="S572" s="73"/>
      <c r="T572" s="73"/>
      <c r="U572" s="73"/>
      <c r="V572" s="73"/>
      <c r="W572" s="73"/>
      <c r="X572" s="73"/>
      <c r="Y572" s="73"/>
      <c r="Z572" s="73"/>
      <c r="AA572" s="73"/>
      <c r="AB572" s="73"/>
      <c r="AC572" s="73"/>
      <c r="AD572" s="47"/>
      <c r="AE572" s="47"/>
    </row>
    <row r="573" spans="18:31" x14ac:dyDescent="0.25">
      <c r="R573" s="73"/>
      <c r="S573" s="73"/>
      <c r="T573" s="73"/>
      <c r="U573" s="73"/>
      <c r="V573" s="73"/>
      <c r="W573" s="73"/>
      <c r="X573" s="73"/>
      <c r="Y573" s="73"/>
      <c r="Z573" s="73"/>
      <c r="AA573" s="73"/>
      <c r="AB573" s="73"/>
      <c r="AC573" s="73"/>
      <c r="AD573" s="47"/>
      <c r="AE573" s="47"/>
    </row>
    <row r="574" spans="18:31" x14ac:dyDescent="0.25">
      <c r="R574" s="73"/>
      <c r="S574" s="73"/>
      <c r="T574" s="73"/>
      <c r="U574" s="73"/>
      <c r="V574" s="73"/>
      <c r="W574" s="73"/>
      <c r="X574" s="73"/>
      <c r="Y574" s="73"/>
      <c r="Z574" s="73"/>
      <c r="AA574" s="73"/>
      <c r="AB574" s="73"/>
      <c r="AC574" s="73"/>
      <c r="AD574" s="47"/>
      <c r="AE574" s="47"/>
    </row>
    <row r="575" spans="18:31" x14ac:dyDescent="0.25">
      <c r="R575" s="73"/>
      <c r="S575" s="73"/>
      <c r="T575" s="73"/>
      <c r="U575" s="73"/>
      <c r="V575" s="73"/>
      <c r="W575" s="73"/>
      <c r="X575" s="73"/>
      <c r="Y575" s="73"/>
      <c r="Z575" s="73"/>
      <c r="AA575" s="73"/>
      <c r="AB575" s="73"/>
      <c r="AC575" s="73"/>
      <c r="AD575" s="47"/>
      <c r="AE575" s="47"/>
    </row>
    <row r="576" spans="18:31" x14ac:dyDescent="0.25">
      <c r="R576" s="73"/>
      <c r="S576" s="73"/>
      <c r="T576" s="73"/>
      <c r="U576" s="73"/>
      <c r="V576" s="73"/>
      <c r="W576" s="73"/>
      <c r="X576" s="73"/>
      <c r="Y576" s="73"/>
      <c r="Z576" s="73"/>
      <c r="AA576" s="73"/>
      <c r="AB576" s="73"/>
      <c r="AC576" s="73"/>
      <c r="AD576" s="47"/>
      <c r="AE576" s="47"/>
    </row>
    <row r="577" spans="18:31" x14ac:dyDescent="0.25">
      <c r="R577" s="73"/>
      <c r="S577" s="73"/>
      <c r="T577" s="73"/>
      <c r="U577" s="73"/>
      <c r="V577" s="73"/>
      <c r="W577" s="73"/>
      <c r="X577" s="73"/>
      <c r="Y577" s="73"/>
      <c r="Z577" s="73"/>
      <c r="AA577" s="73"/>
      <c r="AB577" s="73"/>
      <c r="AC577" s="73"/>
      <c r="AD577" s="47"/>
      <c r="AE577" s="47"/>
    </row>
    <row r="578" spans="18:31" x14ac:dyDescent="0.25">
      <c r="R578" s="73"/>
      <c r="S578" s="73"/>
      <c r="T578" s="73"/>
      <c r="U578" s="73"/>
      <c r="V578" s="73"/>
      <c r="W578" s="73"/>
      <c r="X578" s="73"/>
      <c r="Y578" s="73"/>
      <c r="Z578" s="73"/>
      <c r="AA578" s="73"/>
      <c r="AB578" s="73"/>
      <c r="AC578" s="73"/>
      <c r="AD578" s="47"/>
      <c r="AE578" s="47"/>
    </row>
    <row r="579" spans="18:31" x14ac:dyDescent="0.25">
      <c r="R579" s="73"/>
      <c r="S579" s="73"/>
      <c r="T579" s="73"/>
      <c r="U579" s="73"/>
      <c r="V579" s="73"/>
      <c r="W579" s="73"/>
      <c r="X579" s="73"/>
      <c r="Y579" s="73"/>
      <c r="Z579" s="73"/>
      <c r="AA579" s="73"/>
      <c r="AB579" s="73"/>
      <c r="AC579" s="73"/>
      <c r="AD579" s="47"/>
      <c r="AE579" s="47"/>
    </row>
    <row r="580" spans="18:31" x14ac:dyDescent="0.25">
      <c r="R580" s="73"/>
      <c r="S580" s="73"/>
      <c r="T580" s="73"/>
      <c r="U580" s="73"/>
      <c r="V580" s="73"/>
      <c r="W580" s="73"/>
      <c r="X580" s="73"/>
      <c r="Y580" s="73"/>
      <c r="Z580" s="73"/>
      <c r="AA580" s="73"/>
      <c r="AB580" s="73"/>
      <c r="AC580" s="73"/>
      <c r="AD580" s="47"/>
      <c r="AE580" s="47"/>
    </row>
    <row r="581" spans="18:31" x14ac:dyDescent="0.25">
      <c r="R581" s="73"/>
      <c r="S581" s="73"/>
      <c r="T581" s="73"/>
      <c r="U581" s="73"/>
      <c r="V581" s="73"/>
      <c r="W581" s="73"/>
      <c r="X581" s="73"/>
      <c r="Y581" s="73"/>
      <c r="Z581" s="73"/>
      <c r="AA581" s="73"/>
      <c r="AB581" s="73"/>
      <c r="AC581" s="73"/>
      <c r="AD581" s="47"/>
      <c r="AE581" s="47"/>
    </row>
    <row r="582" spans="18:31" x14ac:dyDescent="0.25">
      <c r="R582" s="73"/>
      <c r="S582" s="73"/>
      <c r="T582" s="73"/>
      <c r="U582" s="73"/>
      <c r="V582" s="73"/>
      <c r="W582" s="73"/>
      <c r="X582" s="73"/>
      <c r="Y582" s="73"/>
      <c r="Z582" s="73"/>
      <c r="AA582" s="73"/>
      <c r="AB582" s="73"/>
      <c r="AC582" s="73"/>
      <c r="AD582" s="47"/>
      <c r="AE582" s="47"/>
    </row>
    <row r="583" spans="18:31" x14ac:dyDescent="0.25">
      <c r="R583" s="73"/>
      <c r="S583" s="73"/>
      <c r="T583" s="73"/>
      <c r="U583" s="73"/>
      <c r="V583" s="73"/>
      <c r="W583" s="73"/>
      <c r="X583" s="73"/>
      <c r="Y583" s="73"/>
      <c r="Z583" s="73"/>
      <c r="AA583" s="73"/>
      <c r="AB583" s="73"/>
      <c r="AC583" s="73"/>
      <c r="AD583" s="47"/>
      <c r="AE583" s="47"/>
    </row>
    <row r="584" spans="18:31" x14ac:dyDescent="0.25">
      <c r="R584" s="73"/>
      <c r="S584" s="73"/>
      <c r="T584" s="73"/>
      <c r="U584" s="73"/>
      <c r="V584" s="73"/>
      <c r="W584" s="73"/>
      <c r="X584" s="73"/>
      <c r="Y584" s="73"/>
      <c r="Z584" s="73"/>
      <c r="AA584" s="73"/>
      <c r="AB584" s="73"/>
      <c r="AC584" s="73"/>
      <c r="AD584" s="47"/>
      <c r="AE584" s="47"/>
    </row>
    <row r="585" spans="18:31" x14ac:dyDescent="0.25">
      <c r="R585" s="73"/>
      <c r="S585" s="73"/>
      <c r="T585" s="73"/>
      <c r="U585" s="73"/>
      <c r="V585" s="73"/>
      <c r="W585" s="73"/>
      <c r="X585" s="73"/>
      <c r="Y585" s="73"/>
      <c r="Z585" s="73"/>
      <c r="AA585" s="73"/>
      <c r="AB585" s="73"/>
      <c r="AC585" s="73"/>
      <c r="AD585" s="47"/>
      <c r="AE585" s="47"/>
    </row>
    <row r="586" spans="18:31" x14ac:dyDescent="0.25">
      <c r="R586" s="73"/>
      <c r="S586" s="73"/>
      <c r="T586" s="73"/>
      <c r="U586" s="73"/>
      <c r="V586" s="73"/>
      <c r="W586" s="73"/>
      <c r="X586" s="73"/>
      <c r="Y586" s="73"/>
      <c r="Z586" s="73"/>
      <c r="AA586" s="73"/>
      <c r="AB586" s="73"/>
      <c r="AC586" s="73"/>
      <c r="AD586" s="47"/>
      <c r="AE586" s="47"/>
    </row>
    <row r="587" spans="18:31" x14ac:dyDescent="0.25">
      <c r="R587" s="73"/>
      <c r="S587" s="73"/>
      <c r="T587" s="73"/>
      <c r="U587" s="73"/>
      <c r="V587" s="73"/>
      <c r="W587" s="73"/>
      <c r="X587" s="73"/>
      <c r="Y587" s="73"/>
      <c r="Z587" s="73"/>
      <c r="AA587" s="73"/>
      <c r="AB587" s="73"/>
      <c r="AC587" s="73"/>
      <c r="AD587" s="47"/>
      <c r="AE587" s="47"/>
    </row>
    <row r="588" spans="18:31" x14ac:dyDescent="0.25">
      <c r="R588" s="73"/>
      <c r="S588" s="73"/>
      <c r="T588" s="73"/>
      <c r="U588" s="73"/>
      <c r="V588" s="73"/>
      <c r="W588" s="73"/>
      <c r="X588" s="73"/>
      <c r="Y588" s="73"/>
      <c r="Z588" s="73"/>
      <c r="AA588" s="73"/>
      <c r="AB588" s="73"/>
      <c r="AC588" s="73"/>
      <c r="AD588" s="47"/>
      <c r="AE588" s="47"/>
    </row>
    <row r="589" spans="18:31" x14ac:dyDescent="0.25">
      <c r="R589" s="73"/>
      <c r="S589" s="73"/>
      <c r="T589" s="73"/>
      <c r="U589" s="73"/>
      <c r="V589" s="73"/>
      <c r="W589" s="73"/>
      <c r="X589" s="73"/>
      <c r="Y589" s="73"/>
      <c r="Z589" s="73"/>
      <c r="AA589" s="73"/>
      <c r="AB589" s="73"/>
      <c r="AC589" s="73"/>
      <c r="AD589" s="47"/>
      <c r="AE589" s="47"/>
    </row>
    <row r="590" spans="18:31" x14ac:dyDescent="0.25">
      <c r="R590" s="73"/>
      <c r="S590" s="73"/>
      <c r="T590" s="73"/>
      <c r="U590" s="73"/>
      <c r="V590" s="73"/>
      <c r="W590" s="73"/>
      <c r="X590" s="73"/>
      <c r="Y590" s="73"/>
      <c r="Z590" s="73"/>
      <c r="AA590" s="73"/>
      <c r="AB590" s="73"/>
      <c r="AC590" s="73"/>
      <c r="AD590" s="47"/>
      <c r="AE590" s="47"/>
    </row>
    <row r="591" spans="18:31" x14ac:dyDescent="0.25">
      <c r="R591" s="73"/>
      <c r="S591" s="73"/>
      <c r="T591" s="73"/>
      <c r="U591" s="73"/>
      <c r="V591" s="73"/>
      <c r="W591" s="73"/>
      <c r="X591" s="73"/>
      <c r="Y591" s="73"/>
      <c r="Z591" s="73"/>
      <c r="AA591" s="73"/>
      <c r="AB591" s="73"/>
      <c r="AC591" s="73"/>
      <c r="AD591" s="47"/>
      <c r="AE591" s="47"/>
    </row>
    <row r="592" spans="18:31" x14ac:dyDescent="0.25">
      <c r="R592" s="73"/>
      <c r="S592" s="73"/>
      <c r="T592" s="73"/>
      <c r="U592" s="73"/>
      <c r="V592" s="73"/>
      <c r="W592" s="73"/>
      <c r="X592" s="73"/>
      <c r="Y592" s="73"/>
      <c r="Z592" s="73"/>
      <c r="AA592" s="73"/>
      <c r="AB592" s="73"/>
      <c r="AC592" s="73"/>
      <c r="AD592" s="47"/>
      <c r="AE592" s="47"/>
    </row>
    <row r="593" spans="18:31" x14ac:dyDescent="0.25">
      <c r="R593" s="73"/>
      <c r="S593" s="73"/>
      <c r="T593" s="73"/>
      <c r="U593" s="73"/>
      <c r="V593" s="73"/>
      <c r="W593" s="73"/>
      <c r="X593" s="73"/>
      <c r="Y593" s="73"/>
      <c r="Z593" s="73"/>
      <c r="AA593" s="73"/>
      <c r="AB593" s="73"/>
      <c r="AC593" s="73"/>
      <c r="AD593" s="47"/>
      <c r="AE593" s="47"/>
    </row>
    <row r="594" spans="18:31" x14ac:dyDescent="0.25">
      <c r="R594" s="73"/>
      <c r="S594" s="73"/>
      <c r="T594" s="73"/>
      <c r="U594" s="73"/>
      <c r="V594" s="73"/>
      <c r="W594" s="73"/>
      <c r="X594" s="73"/>
      <c r="Y594" s="73"/>
      <c r="Z594" s="73"/>
      <c r="AA594" s="73"/>
      <c r="AB594" s="73"/>
      <c r="AC594" s="73"/>
      <c r="AD594" s="47"/>
      <c r="AE594" s="47"/>
    </row>
    <row r="595" spans="18:31" x14ac:dyDescent="0.25">
      <c r="R595" s="73"/>
      <c r="S595" s="73"/>
      <c r="T595" s="73"/>
      <c r="U595" s="73"/>
      <c r="V595" s="73"/>
      <c r="W595" s="73"/>
      <c r="X595" s="73"/>
      <c r="Y595" s="73"/>
      <c r="Z595" s="73"/>
      <c r="AA595" s="73"/>
      <c r="AB595" s="73"/>
      <c r="AC595" s="73"/>
      <c r="AD595" s="47"/>
      <c r="AE595" s="47"/>
    </row>
    <row r="596" spans="18:31" x14ac:dyDescent="0.25">
      <c r="R596" s="73"/>
      <c r="S596" s="73"/>
      <c r="T596" s="73"/>
      <c r="U596" s="73"/>
      <c r="V596" s="73"/>
      <c r="W596" s="73"/>
      <c r="X596" s="73"/>
      <c r="Y596" s="73"/>
      <c r="Z596" s="73"/>
      <c r="AA596" s="73"/>
      <c r="AB596" s="73"/>
      <c r="AC596" s="73"/>
      <c r="AD596" s="47"/>
      <c r="AE596" s="47"/>
    </row>
    <row r="597" spans="18:31" x14ac:dyDescent="0.25">
      <c r="R597" s="73"/>
      <c r="S597" s="73"/>
      <c r="T597" s="73"/>
      <c r="U597" s="73"/>
      <c r="V597" s="73"/>
      <c r="W597" s="73"/>
      <c r="X597" s="73"/>
      <c r="Y597" s="73"/>
      <c r="Z597" s="73"/>
      <c r="AA597" s="73"/>
      <c r="AB597" s="73"/>
      <c r="AC597" s="73"/>
      <c r="AD597" s="47"/>
      <c r="AE597" s="47"/>
    </row>
    <row r="598" spans="18:31" x14ac:dyDescent="0.25">
      <c r="R598" s="73"/>
      <c r="S598" s="73"/>
      <c r="T598" s="73"/>
      <c r="U598" s="73"/>
      <c r="V598" s="73"/>
      <c r="W598" s="73"/>
      <c r="X598" s="73"/>
      <c r="Y598" s="73"/>
      <c r="Z598" s="73"/>
      <c r="AA598" s="73"/>
      <c r="AB598" s="73"/>
      <c r="AC598" s="73"/>
      <c r="AD598" s="47"/>
      <c r="AE598" s="47"/>
    </row>
    <row r="599" spans="18:31" x14ac:dyDescent="0.25">
      <c r="R599" s="73"/>
      <c r="S599" s="73"/>
      <c r="T599" s="73"/>
      <c r="U599" s="73"/>
      <c r="V599" s="73"/>
      <c r="W599" s="73"/>
      <c r="X599" s="73"/>
      <c r="Y599" s="73"/>
      <c r="Z599" s="73"/>
      <c r="AA599" s="73"/>
      <c r="AB599" s="73"/>
      <c r="AC599" s="73"/>
      <c r="AD599" s="47"/>
      <c r="AE599" s="47"/>
    </row>
    <row r="600" spans="18:31" x14ac:dyDescent="0.25">
      <c r="R600" s="73"/>
      <c r="S600" s="73"/>
      <c r="T600" s="73"/>
      <c r="U600" s="73"/>
      <c r="V600" s="73"/>
      <c r="W600" s="73"/>
      <c r="X600" s="73"/>
      <c r="Y600" s="73"/>
      <c r="Z600" s="73"/>
      <c r="AA600" s="73"/>
      <c r="AB600" s="73"/>
      <c r="AC600" s="73"/>
      <c r="AD600" s="47"/>
      <c r="AE600" s="47"/>
    </row>
    <row r="601" spans="18:31" x14ac:dyDescent="0.25">
      <c r="R601" s="73"/>
      <c r="S601" s="73"/>
      <c r="T601" s="73"/>
      <c r="U601" s="73"/>
      <c r="V601" s="73"/>
      <c r="W601" s="73"/>
      <c r="X601" s="73"/>
      <c r="Y601" s="73"/>
      <c r="Z601" s="73"/>
      <c r="AA601" s="73"/>
      <c r="AB601" s="73"/>
      <c r="AC601" s="73"/>
      <c r="AD601" s="47"/>
      <c r="AE601" s="47"/>
    </row>
    <row r="602" spans="18:31" x14ac:dyDescent="0.25">
      <c r="R602" s="73"/>
      <c r="S602" s="73"/>
      <c r="T602" s="73"/>
      <c r="U602" s="73"/>
      <c r="V602" s="73"/>
      <c r="W602" s="73"/>
      <c r="X602" s="73"/>
      <c r="Y602" s="73"/>
      <c r="Z602" s="73"/>
      <c r="AA602" s="73"/>
      <c r="AB602" s="73"/>
      <c r="AC602" s="73"/>
      <c r="AD602" s="47"/>
      <c r="AE602" s="47"/>
    </row>
    <row r="603" spans="18:31" x14ac:dyDescent="0.25">
      <c r="R603" s="73"/>
      <c r="S603" s="73"/>
      <c r="T603" s="73"/>
      <c r="U603" s="73"/>
      <c r="V603" s="73"/>
      <c r="W603" s="73"/>
      <c r="X603" s="73"/>
      <c r="Y603" s="73"/>
      <c r="Z603" s="73"/>
      <c r="AA603" s="73"/>
      <c r="AB603" s="73"/>
      <c r="AC603" s="73"/>
      <c r="AD603" s="47"/>
      <c r="AE603" s="47"/>
    </row>
    <row r="604" spans="18:31" x14ac:dyDescent="0.25">
      <c r="R604" s="73"/>
      <c r="S604" s="73"/>
      <c r="T604" s="73"/>
      <c r="U604" s="73"/>
      <c r="V604" s="73"/>
      <c r="W604" s="73"/>
      <c r="X604" s="73"/>
      <c r="Y604" s="73"/>
      <c r="Z604" s="73"/>
      <c r="AA604" s="73"/>
      <c r="AB604" s="73"/>
      <c r="AC604" s="73"/>
      <c r="AD604" s="47"/>
      <c r="AE604" s="47"/>
    </row>
    <row r="605" spans="18:31" x14ac:dyDescent="0.25">
      <c r="R605" s="73"/>
      <c r="S605" s="73"/>
      <c r="T605" s="73"/>
      <c r="U605" s="73"/>
      <c r="V605" s="73"/>
      <c r="W605" s="73"/>
      <c r="X605" s="73"/>
      <c r="Y605" s="73"/>
      <c r="Z605" s="73"/>
      <c r="AA605" s="73"/>
      <c r="AB605" s="73"/>
      <c r="AC605" s="73"/>
      <c r="AD605" s="47"/>
      <c r="AE605" s="47"/>
    </row>
    <row r="606" spans="18:31" x14ac:dyDescent="0.25">
      <c r="R606" s="73"/>
      <c r="S606" s="73"/>
      <c r="T606" s="73"/>
      <c r="U606" s="73"/>
      <c r="V606" s="73"/>
      <c r="W606" s="73"/>
      <c r="X606" s="73"/>
      <c r="Y606" s="73"/>
      <c r="Z606" s="73"/>
      <c r="AA606" s="73"/>
      <c r="AB606" s="73"/>
      <c r="AC606" s="73"/>
      <c r="AD606" s="47"/>
      <c r="AE606" s="47"/>
    </row>
    <row r="607" spans="18:31" x14ac:dyDescent="0.25">
      <c r="R607" s="73"/>
      <c r="S607" s="73"/>
      <c r="T607" s="73"/>
      <c r="U607" s="73"/>
      <c r="V607" s="73"/>
      <c r="W607" s="73"/>
      <c r="X607" s="73"/>
      <c r="Y607" s="73"/>
      <c r="Z607" s="73"/>
      <c r="AA607" s="73"/>
      <c r="AB607" s="73"/>
      <c r="AC607" s="73"/>
      <c r="AD607" s="47"/>
      <c r="AE607" s="47"/>
    </row>
    <row r="608" spans="18:31" x14ac:dyDescent="0.25">
      <c r="R608" s="73"/>
      <c r="S608" s="73"/>
      <c r="T608" s="73"/>
      <c r="U608" s="73"/>
      <c r="V608" s="73"/>
      <c r="W608" s="73"/>
      <c r="X608" s="73"/>
      <c r="Y608" s="73"/>
      <c r="Z608" s="73"/>
      <c r="AA608" s="73"/>
      <c r="AB608" s="73"/>
      <c r="AC608" s="73"/>
      <c r="AD608" s="47"/>
      <c r="AE608" s="47"/>
    </row>
    <row r="609" spans="18:31" x14ac:dyDescent="0.25">
      <c r="R609" s="73"/>
      <c r="S609" s="73"/>
      <c r="T609" s="73"/>
      <c r="U609" s="73"/>
      <c r="V609" s="73"/>
      <c r="W609" s="73"/>
      <c r="X609" s="73"/>
      <c r="Y609" s="73"/>
      <c r="Z609" s="73"/>
      <c r="AA609" s="73"/>
      <c r="AB609" s="73"/>
      <c r="AC609" s="73"/>
      <c r="AD609" s="47"/>
      <c r="AE609" s="47"/>
    </row>
    <row r="610" spans="18:31" x14ac:dyDescent="0.25">
      <c r="R610" s="73"/>
      <c r="S610" s="73"/>
      <c r="T610" s="73"/>
      <c r="U610" s="73"/>
      <c r="V610" s="73"/>
      <c r="W610" s="73"/>
      <c r="X610" s="73"/>
      <c r="Y610" s="73"/>
      <c r="Z610" s="73"/>
      <c r="AA610" s="73"/>
      <c r="AB610" s="73"/>
      <c r="AC610" s="73"/>
      <c r="AD610" s="47"/>
      <c r="AE610" s="47"/>
    </row>
    <row r="611" spans="18:31" x14ac:dyDescent="0.25">
      <c r="R611" s="73"/>
      <c r="S611" s="73"/>
      <c r="T611" s="73"/>
      <c r="U611" s="73"/>
      <c r="V611" s="73"/>
      <c r="W611" s="73"/>
      <c r="X611" s="73"/>
      <c r="Y611" s="73"/>
      <c r="Z611" s="73"/>
      <c r="AA611" s="73"/>
      <c r="AB611" s="73"/>
      <c r="AC611" s="73"/>
      <c r="AD611" s="47"/>
      <c r="AE611" s="47"/>
    </row>
    <row r="612" spans="18:31" x14ac:dyDescent="0.25">
      <c r="R612" s="73"/>
      <c r="S612" s="73"/>
      <c r="T612" s="73"/>
      <c r="U612" s="73"/>
      <c r="V612" s="73"/>
      <c r="W612" s="73"/>
      <c r="X612" s="73"/>
      <c r="Y612" s="73"/>
      <c r="Z612" s="73"/>
      <c r="AA612" s="73"/>
      <c r="AB612" s="73"/>
      <c r="AC612" s="73"/>
      <c r="AD612" s="47"/>
      <c r="AE612" s="47"/>
    </row>
    <row r="613" spans="18:31" x14ac:dyDescent="0.25">
      <c r="R613" s="73"/>
      <c r="S613" s="73"/>
      <c r="T613" s="73"/>
      <c r="U613" s="73"/>
      <c r="V613" s="73"/>
      <c r="W613" s="73"/>
      <c r="X613" s="73"/>
      <c r="Y613" s="73"/>
      <c r="Z613" s="73"/>
      <c r="AA613" s="73"/>
      <c r="AB613" s="73"/>
      <c r="AC613" s="73"/>
      <c r="AD613" s="47"/>
      <c r="AE613" s="47"/>
    </row>
    <row r="614" spans="18:31" x14ac:dyDescent="0.25">
      <c r="R614" s="73"/>
      <c r="S614" s="73"/>
      <c r="T614" s="73"/>
      <c r="U614" s="73"/>
      <c r="V614" s="73"/>
      <c r="W614" s="73"/>
      <c r="X614" s="73"/>
      <c r="Y614" s="73"/>
      <c r="Z614" s="73"/>
      <c r="AA614" s="73"/>
      <c r="AB614" s="73"/>
      <c r="AC614" s="73"/>
      <c r="AD614" s="47"/>
      <c r="AE614" s="47"/>
    </row>
    <row r="615" spans="18:31" x14ac:dyDescent="0.25">
      <c r="R615" s="73"/>
      <c r="S615" s="73"/>
      <c r="T615" s="73"/>
      <c r="U615" s="73"/>
      <c r="V615" s="73"/>
      <c r="W615" s="73"/>
      <c r="X615" s="73"/>
      <c r="Y615" s="73"/>
      <c r="Z615" s="73"/>
      <c r="AA615" s="73"/>
      <c r="AB615" s="73"/>
      <c r="AC615" s="73"/>
      <c r="AD615" s="47"/>
      <c r="AE615" s="47"/>
    </row>
    <row r="616" spans="18:31" x14ac:dyDescent="0.25">
      <c r="R616" s="73"/>
      <c r="S616" s="73"/>
      <c r="T616" s="73"/>
      <c r="U616" s="73"/>
      <c r="V616" s="73"/>
      <c r="W616" s="73"/>
      <c r="X616" s="73"/>
      <c r="Y616" s="73"/>
      <c r="Z616" s="73"/>
      <c r="AA616" s="73"/>
      <c r="AB616" s="73"/>
      <c r="AC616" s="73"/>
      <c r="AD616" s="47"/>
      <c r="AE616" s="47"/>
    </row>
    <row r="617" spans="18:31" x14ac:dyDescent="0.25">
      <c r="R617" s="73"/>
      <c r="S617" s="73"/>
      <c r="T617" s="73"/>
      <c r="U617" s="73"/>
      <c r="V617" s="73"/>
      <c r="W617" s="73"/>
      <c r="X617" s="73"/>
      <c r="Y617" s="73"/>
      <c r="Z617" s="73"/>
      <c r="AA617" s="73"/>
      <c r="AB617" s="73"/>
      <c r="AC617" s="73"/>
      <c r="AD617" s="47"/>
      <c r="AE617" s="47"/>
    </row>
    <row r="618" spans="18:31" x14ac:dyDescent="0.25">
      <c r="R618" s="73"/>
      <c r="S618" s="73"/>
      <c r="T618" s="73"/>
      <c r="U618" s="73"/>
      <c r="V618" s="73"/>
      <c r="W618" s="73"/>
      <c r="X618" s="73"/>
      <c r="Y618" s="73"/>
      <c r="Z618" s="73"/>
      <c r="AA618" s="73"/>
      <c r="AB618" s="73"/>
      <c r="AC618" s="73"/>
      <c r="AD618" s="47"/>
      <c r="AE618" s="47"/>
    </row>
    <row r="619" spans="18:31" x14ac:dyDescent="0.25">
      <c r="R619" s="73"/>
      <c r="S619" s="73"/>
      <c r="T619" s="73"/>
      <c r="U619" s="73"/>
      <c r="V619" s="73"/>
      <c r="W619" s="73"/>
      <c r="X619" s="73"/>
      <c r="Y619" s="73"/>
      <c r="Z619" s="73"/>
      <c r="AA619" s="73"/>
      <c r="AB619" s="73"/>
      <c r="AC619" s="73"/>
      <c r="AD619" s="47"/>
      <c r="AE619" s="47"/>
    </row>
    <row r="620" spans="18:31" x14ac:dyDescent="0.25">
      <c r="R620" s="73"/>
      <c r="S620" s="73"/>
      <c r="T620" s="73"/>
      <c r="U620" s="73"/>
      <c r="V620" s="73"/>
      <c r="W620" s="73"/>
      <c r="X620" s="73"/>
      <c r="Y620" s="73"/>
      <c r="Z620" s="73"/>
      <c r="AA620" s="73"/>
      <c r="AB620" s="73"/>
      <c r="AC620" s="73"/>
      <c r="AD620" s="47"/>
      <c r="AE620" s="47"/>
    </row>
    <row r="621" spans="18:31" x14ac:dyDescent="0.25">
      <c r="R621" s="73"/>
      <c r="S621" s="73"/>
      <c r="T621" s="73"/>
      <c r="U621" s="73"/>
      <c r="V621" s="73"/>
      <c r="W621" s="73"/>
      <c r="X621" s="73"/>
      <c r="Y621" s="73"/>
      <c r="Z621" s="73"/>
      <c r="AA621" s="73"/>
      <c r="AB621" s="73"/>
      <c r="AC621" s="73"/>
      <c r="AD621" s="47"/>
      <c r="AE621" s="47"/>
    </row>
    <row r="622" spans="18:31" x14ac:dyDescent="0.25">
      <c r="R622" s="73"/>
      <c r="S622" s="73"/>
      <c r="T622" s="73"/>
      <c r="U622" s="73"/>
      <c r="V622" s="73"/>
      <c r="W622" s="73"/>
      <c r="X622" s="73"/>
      <c r="Y622" s="73"/>
      <c r="Z622" s="73"/>
      <c r="AA622" s="73"/>
      <c r="AB622" s="73"/>
      <c r="AC622" s="73"/>
      <c r="AD622" s="47"/>
      <c r="AE622" s="47"/>
    </row>
    <row r="623" spans="18:31" x14ac:dyDescent="0.25">
      <c r="R623" s="73"/>
      <c r="S623" s="73"/>
      <c r="T623" s="73"/>
      <c r="U623" s="73"/>
      <c r="V623" s="73"/>
      <c r="W623" s="73"/>
      <c r="X623" s="73"/>
      <c r="Y623" s="73"/>
      <c r="Z623" s="73"/>
      <c r="AA623" s="73"/>
      <c r="AB623" s="73"/>
      <c r="AC623" s="73"/>
      <c r="AD623" s="47"/>
      <c r="AE623" s="47"/>
    </row>
    <row r="624" spans="18:31" x14ac:dyDescent="0.25">
      <c r="R624" s="73"/>
      <c r="S624" s="73"/>
      <c r="T624" s="73"/>
      <c r="U624" s="73"/>
      <c r="V624" s="73"/>
      <c r="W624" s="73"/>
      <c r="X624" s="73"/>
      <c r="Y624" s="73"/>
      <c r="Z624" s="73"/>
      <c r="AA624" s="73"/>
      <c r="AB624" s="73"/>
      <c r="AC624" s="73"/>
      <c r="AD624" s="47"/>
      <c r="AE624" s="47"/>
    </row>
    <row r="625" spans="18:31" x14ac:dyDescent="0.25">
      <c r="R625" s="73"/>
      <c r="S625" s="73"/>
      <c r="T625" s="73"/>
      <c r="U625" s="73"/>
      <c r="V625" s="73"/>
      <c r="W625" s="73"/>
      <c r="X625" s="73"/>
      <c r="Y625" s="73"/>
      <c r="Z625" s="73"/>
      <c r="AA625" s="73"/>
      <c r="AB625" s="73"/>
      <c r="AC625" s="73"/>
      <c r="AD625" s="47"/>
      <c r="AE625" s="47"/>
    </row>
    <row r="626" spans="18:31" x14ac:dyDescent="0.25">
      <c r="R626" s="73"/>
      <c r="S626" s="73"/>
      <c r="T626" s="73"/>
      <c r="U626" s="73"/>
      <c r="V626" s="73"/>
      <c r="W626" s="73"/>
      <c r="X626" s="73"/>
      <c r="Y626" s="73"/>
      <c r="Z626" s="73"/>
      <c r="AA626" s="73"/>
      <c r="AB626" s="73"/>
      <c r="AC626" s="73"/>
      <c r="AD626" s="47"/>
      <c r="AE626" s="47"/>
    </row>
    <row r="627" spans="18:31" x14ac:dyDescent="0.25">
      <c r="R627" s="73"/>
      <c r="S627" s="73"/>
      <c r="T627" s="73"/>
      <c r="U627" s="73"/>
      <c r="V627" s="73"/>
      <c r="W627" s="73"/>
      <c r="X627" s="73"/>
      <c r="Y627" s="73"/>
      <c r="Z627" s="73"/>
      <c r="AA627" s="73"/>
      <c r="AB627" s="73"/>
      <c r="AC627" s="73"/>
      <c r="AD627" s="47"/>
      <c r="AE627" s="47"/>
    </row>
    <row r="628" spans="18:31" x14ac:dyDescent="0.25">
      <c r="R628" s="73"/>
      <c r="S628" s="73"/>
      <c r="T628" s="73"/>
      <c r="U628" s="73"/>
      <c r="V628" s="73"/>
      <c r="W628" s="73"/>
      <c r="X628" s="73"/>
      <c r="Y628" s="73"/>
      <c r="Z628" s="73"/>
      <c r="AA628" s="73"/>
      <c r="AB628" s="73"/>
      <c r="AC628" s="73"/>
      <c r="AD628" s="47"/>
      <c r="AE628" s="47"/>
    </row>
    <row r="629" spans="18:31" x14ac:dyDescent="0.25">
      <c r="R629" s="73"/>
      <c r="S629" s="73"/>
      <c r="T629" s="73"/>
      <c r="U629" s="73"/>
      <c r="V629" s="73"/>
      <c r="W629" s="73"/>
      <c r="X629" s="73"/>
      <c r="Y629" s="73"/>
      <c r="Z629" s="73"/>
      <c r="AA629" s="73"/>
      <c r="AB629" s="73"/>
      <c r="AC629" s="73"/>
      <c r="AD629" s="47"/>
      <c r="AE629" s="47"/>
    </row>
    <row r="630" spans="18:31" x14ac:dyDescent="0.25">
      <c r="R630" s="73"/>
      <c r="S630" s="73"/>
      <c r="T630" s="73"/>
      <c r="U630" s="73"/>
      <c r="V630" s="73"/>
      <c r="W630" s="73"/>
      <c r="X630" s="73"/>
      <c r="Y630" s="73"/>
      <c r="Z630" s="73"/>
      <c r="AA630" s="73"/>
      <c r="AB630" s="73"/>
      <c r="AC630" s="73"/>
      <c r="AD630" s="47"/>
      <c r="AE630" s="47"/>
    </row>
    <row r="631" spans="18:31" x14ac:dyDescent="0.25">
      <c r="R631" s="73"/>
      <c r="S631" s="73"/>
      <c r="T631" s="73"/>
      <c r="U631" s="73"/>
      <c r="V631" s="73"/>
      <c r="W631" s="73"/>
      <c r="X631" s="73"/>
      <c r="Y631" s="73"/>
      <c r="Z631" s="73"/>
      <c r="AA631" s="73"/>
      <c r="AB631" s="73"/>
      <c r="AC631" s="73"/>
      <c r="AD631" s="47"/>
      <c r="AE631" s="47"/>
    </row>
    <row r="632" spans="18:31" x14ac:dyDescent="0.25">
      <c r="R632" s="73"/>
      <c r="S632" s="73"/>
      <c r="T632" s="73"/>
      <c r="U632" s="73"/>
      <c r="V632" s="73"/>
      <c r="W632" s="73"/>
      <c r="X632" s="73"/>
      <c r="Y632" s="73"/>
      <c r="Z632" s="73"/>
      <c r="AA632" s="73"/>
      <c r="AB632" s="73"/>
      <c r="AC632" s="73"/>
      <c r="AD632" s="47"/>
      <c r="AE632" s="47"/>
    </row>
    <row r="633" spans="18:31" x14ac:dyDescent="0.25">
      <c r="R633" s="73"/>
      <c r="S633" s="73"/>
      <c r="T633" s="73"/>
      <c r="U633" s="73"/>
      <c r="V633" s="73"/>
      <c r="W633" s="73"/>
      <c r="X633" s="73"/>
      <c r="Y633" s="73"/>
      <c r="Z633" s="73"/>
      <c r="AA633" s="73"/>
      <c r="AB633" s="73"/>
      <c r="AC633" s="73"/>
      <c r="AD633" s="47"/>
      <c r="AE633" s="47"/>
    </row>
    <row r="634" spans="18:31" x14ac:dyDescent="0.25">
      <c r="R634" s="73"/>
      <c r="S634" s="73"/>
      <c r="T634" s="73"/>
      <c r="U634" s="73"/>
      <c r="V634" s="73"/>
      <c r="W634" s="73"/>
      <c r="X634" s="73"/>
      <c r="Y634" s="73"/>
      <c r="Z634" s="73"/>
      <c r="AA634" s="73"/>
      <c r="AB634" s="73"/>
      <c r="AC634" s="73"/>
      <c r="AD634" s="47"/>
      <c r="AE634" s="47"/>
    </row>
    <row r="635" spans="18:31" x14ac:dyDescent="0.25">
      <c r="R635" s="73"/>
      <c r="S635" s="73"/>
      <c r="T635" s="73"/>
      <c r="U635" s="73"/>
      <c r="V635" s="73"/>
      <c r="W635" s="73"/>
      <c r="X635" s="73"/>
      <c r="Y635" s="73"/>
      <c r="Z635" s="73"/>
      <c r="AA635" s="73"/>
      <c r="AB635" s="73"/>
      <c r="AC635" s="73"/>
      <c r="AD635" s="47"/>
      <c r="AE635" s="47"/>
    </row>
    <row r="636" spans="18:31" x14ac:dyDescent="0.25">
      <c r="R636" s="73"/>
      <c r="S636" s="73"/>
      <c r="T636" s="73"/>
      <c r="U636" s="73"/>
      <c r="V636" s="73"/>
      <c r="W636" s="73"/>
      <c r="X636" s="73"/>
      <c r="Y636" s="73"/>
      <c r="Z636" s="73"/>
      <c r="AA636" s="73"/>
      <c r="AB636" s="73"/>
      <c r="AC636" s="73"/>
      <c r="AD636" s="47"/>
      <c r="AE636" s="47"/>
    </row>
    <row r="637" spans="18:31" x14ac:dyDescent="0.25">
      <c r="R637" s="73"/>
      <c r="S637" s="73"/>
      <c r="T637" s="73"/>
      <c r="U637" s="73"/>
      <c r="V637" s="73"/>
      <c r="W637" s="73"/>
      <c r="X637" s="73"/>
      <c r="Y637" s="73"/>
      <c r="Z637" s="73"/>
      <c r="AA637" s="73"/>
      <c r="AB637" s="73"/>
      <c r="AC637" s="73"/>
      <c r="AD637" s="47"/>
      <c r="AE637" s="47"/>
    </row>
    <row r="638" spans="18:31" x14ac:dyDescent="0.25">
      <c r="R638" s="73"/>
      <c r="S638" s="73"/>
      <c r="T638" s="73"/>
      <c r="U638" s="73"/>
      <c r="V638" s="73"/>
      <c r="W638" s="73"/>
      <c r="X638" s="73"/>
      <c r="Y638" s="73"/>
      <c r="Z638" s="73"/>
      <c r="AA638" s="73"/>
      <c r="AB638" s="73"/>
      <c r="AC638" s="73"/>
      <c r="AD638" s="47"/>
      <c r="AE638" s="47"/>
    </row>
    <row r="639" spans="18:31" x14ac:dyDescent="0.25">
      <c r="R639" s="73"/>
      <c r="S639" s="73"/>
      <c r="T639" s="73"/>
      <c r="U639" s="73"/>
      <c r="V639" s="73"/>
      <c r="W639" s="73"/>
      <c r="X639" s="73"/>
      <c r="Y639" s="73"/>
      <c r="Z639" s="73"/>
      <c r="AA639" s="73"/>
      <c r="AB639" s="73"/>
      <c r="AC639" s="73"/>
      <c r="AD639" s="47"/>
      <c r="AE639" s="47"/>
    </row>
    <row r="640" spans="18:31" x14ac:dyDescent="0.25">
      <c r="R640" s="73"/>
      <c r="S640" s="73"/>
      <c r="T640" s="73"/>
      <c r="U640" s="73"/>
      <c r="V640" s="73"/>
      <c r="W640" s="73"/>
      <c r="X640" s="73"/>
      <c r="Y640" s="73"/>
      <c r="Z640" s="73"/>
      <c r="AA640" s="73"/>
      <c r="AB640" s="73"/>
      <c r="AC640" s="73"/>
      <c r="AD640" s="47"/>
      <c r="AE640" s="47"/>
    </row>
    <row r="641" spans="18:31" x14ac:dyDescent="0.25">
      <c r="R641" s="73"/>
      <c r="S641" s="73"/>
      <c r="T641" s="73"/>
      <c r="U641" s="73"/>
      <c r="V641" s="73"/>
      <c r="W641" s="73"/>
      <c r="X641" s="73"/>
      <c r="Y641" s="73"/>
      <c r="Z641" s="73"/>
      <c r="AA641" s="73"/>
      <c r="AB641" s="73"/>
      <c r="AC641" s="73"/>
      <c r="AD641" s="47"/>
      <c r="AE641" s="47"/>
    </row>
    <row r="642" spans="18:31" x14ac:dyDescent="0.25">
      <c r="R642" s="73"/>
      <c r="S642" s="73"/>
      <c r="T642" s="73"/>
      <c r="U642" s="73"/>
      <c r="V642" s="73"/>
      <c r="W642" s="73"/>
      <c r="X642" s="73"/>
      <c r="Y642" s="73"/>
      <c r="Z642" s="73"/>
      <c r="AA642" s="73"/>
      <c r="AB642" s="73"/>
      <c r="AC642" s="73"/>
      <c r="AD642" s="47"/>
      <c r="AE642" s="47"/>
    </row>
    <row r="643" spans="18:31" x14ac:dyDescent="0.25">
      <c r="R643" s="73"/>
      <c r="S643" s="73"/>
      <c r="T643" s="73"/>
      <c r="U643" s="73"/>
      <c r="V643" s="73"/>
      <c r="W643" s="73"/>
      <c r="X643" s="73"/>
      <c r="Y643" s="73"/>
      <c r="Z643" s="73"/>
      <c r="AA643" s="73"/>
      <c r="AB643" s="73"/>
      <c r="AC643" s="73"/>
      <c r="AD643" s="47"/>
      <c r="AE643" s="47"/>
    </row>
    <row r="644" spans="18:31" x14ac:dyDescent="0.25">
      <c r="R644" s="73"/>
      <c r="S644" s="73"/>
      <c r="T644" s="73"/>
      <c r="U644" s="73"/>
      <c r="V644" s="73"/>
      <c r="W644" s="73"/>
      <c r="X644" s="73"/>
      <c r="Y644" s="73"/>
      <c r="Z644" s="73"/>
      <c r="AA644" s="73"/>
      <c r="AB644" s="73"/>
      <c r="AC644" s="73"/>
      <c r="AD644" s="47"/>
      <c r="AE644" s="47"/>
    </row>
    <row r="645" spans="18:31" x14ac:dyDescent="0.25">
      <c r="R645" s="73"/>
      <c r="S645" s="73"/>
      <c r="T645" s="73"/>
      <c r="U645" s="73"/>
      <c r="V645" s="73"/>
      <c r="W645" s="73"/>
      <c r="X645" s="73"/>
      <c r="Y645" s="73"/>
      <c r="Z645" s="73"/>
      <c r="AA645" s="73"/>
      <c r="AB645" s="73"/>
      <c r="AC645" s="73"/>
      <c r="AD645" s="47"/>
      <c r="AE645" s="47"/>
    </row>
    <row r="646" spans="18:31" x14ac:dyDescent="0.25">
      <c r="R646" s="73"/>
      <c r="S646" s="73"/>
      <c r="T646" s="73"/>
      <c r="U646" s="73"/>
      <c r="V646" s="73"/>
      <c r="W646" s="73"/>
      <c r="X646" s="73"/>
      <c r="Y646" s="73"/>
      <c r="Z646" s="73"/>
      <c r="AA646" s="73"/>
      <c r="AB646" s="73"/>
      <c r="AC646" s="73"/>
      <c r="AD646" s="47"/>
      <c r="AE646" s="47"/>
    </row>
    <row r="647" spans="18:31" x14ac:dyDescent="0.25">
      <c r="R647" s="73"/>
      <c r="S647" s="73"/>
      <c r="T647" s="73"/>
      <c r="U647" s="73"/>
      <c r="V647" s="73"/>
      <c r="W647" s="73"/>
      <c r="X647" s="73"/>
      <c r="Y647" s="73"/>
      <c r="Z647" s="73"/>
      <c r="AA647" s="73"/>
      <c r="AB647" s="73"/>
      <c r="AC647" s="73"/>
      <c r="AD647" s="47"/>
      <c r="AE647" s="47"/>
    </row>
    <row r="648" spans="18:31" x14ac:dyDescent="0.25">
      <c r="R648" s="73"/>
      <c r="S648" s="73"/>
      <c r="T648" s="73"/>
      <c r="U648" s="73"/>
      <c r="V648" s="73"/>
      <c r="W648" s="73"/>
      <c r="X648" s="73"/>
      <c r="Y648" s="73"/>
      <c r="Z648" s="73"/>
      <c r="AA648" s="73"/>
      <c r="AB648" s="73"/>
      <c r="AC648" s="73"/>
      <c r="AD648" s="47"/>
      <c r="AE648" s="47"/>
    </row>
    <row r="649" spans="18:31" x14ac:dyDescent="0.25">
      <c r="R649" s="73"/>
      <c r="S649" s="73"/>
      <c r="T649" s="73"/>
      <c r="U649" s="73"/>
      <c r="V649" s="73"/>
      <c r="W649" s="73"/>
      <c r="X649" s="73"/>
      <c r="Y649" s="73"/>
      <c r="Z649" s="73"/>
      <c r="AA649" s="73"/>
      <c r="AB649" s="73"/>
      <c r="AC649" s="73"/>
      <c r="AD649" s="47"/>
      <c r="AE649" s="47"/>
    </row>
    <row r="650" spans="18:31" x14ac:dyDescent="0.25">
      <c r="R650" s="73"/>
      <c r="S650" s="73"/>
      <c r="T650" s="73"/>
      <c r="U650" s="73"/>
      <c r="V650" s="73"/>
      <c r="W650" s="73"/>
      <c r="X650" s="73"/>
      <c r="Y650" s="73"/>
      <c r="Z650" s="73"/>
      <c r="AA650" s="73"/>
      <c r="AB650" s="73"/>
      <c r="AC650" s="73"/>
      <c r="AD650" s="47"/>
      <c r="AE650" s="47"/>
    </row>
    <row r="651" spans="18:31" x14ac:dyDescent="0.25">
      <c r="R651" s="73"/>
      <c r="S651" s="73"/>
      <c r="T651" s="73"/>
      <c r="U651" s="73"/>
      <c r="V651" s="73"/>
      <c r="W651" s="73"/>
      <c r="X651" s="73"/>
      <c r="Y651" s="73"/>
      <c r="Z651" s="73"/>
      <c r="AA651" s="73"/>
      <c r="AB651" s="73"/>
      <c r="AC651" s="73"/>
      <c r="AD651" s="47"/>
      <c r="AE651" s="47"/>
    </row>
    <row r="652" spans="18:31" x14ac:dyDescent="0.25">
      <c r="R652" s="73"/>
      <c r="S652" s="73"/>
      <c r="T652" s="73"/>
      <c r="U652" s="73"/>
      <c r="V652" s="73"/>
      <c r="W652" s="73"/>
      <c r="X652" s="73"/>
      <c r="Y652" s="73"/>
      <c r="Z652" s="73"/>
      <c r="AA652" s="73"/>
      <c r="AB652" s="73"/>
      <c r="AC652" s="73"/>
      <c r="AD652" s="47"/>
      <c r="AE652" s="47"/>
    </row>
    <row r="653" spans="18:31" x14ac:dyDescent="0.25">
      <c r="R653" s="73"/>
      <c r="S653" s="73"/>
      <c r="T653" s="73"/>
      <c r="U653" s="73"/>
      <c r="V653" s="73"/>
      <c r="W653" s="73"/>
      <c r="X653" s="73"/>
      <c r="Y653" s="73"/>
      <c r="Z653" s="73"/>
      <c r="AA653" s="73"/>
      <c r="AB653" s="73"/>
      <c r="AC653" s="73"/>
      <c r="AD653" s="47"/>
      <c r="AE653" s="47"/>
    </row>
    <row r="654" spans="18:31" x14ac:dyDescent="0.25">
      <c r="R654" s="73"/>
      <c r="S654" s="73"/>
      <c r="T654" s="73"/>
      <c r="U654" s="73"/>
      <c r="V654" s="73"/>
      <c r="W654" s="73"/>
      <c r="X654" s="73"/>
      <c r="Y654" s="73"/>
      <c r="Z654" s="73"/>
      <c r="AA654" s="73"/>
      <c r="AB654" s="73"/>
      <c r="AC654" s="73"/>
      <c r="AD654" s="47"/>
      <c r="AE654" s="47"/>
    </row>
    <row r="655" spans="18:31" x14ac:dyDescent="0.25">
      <c r="R655" s="73"/>
      <c r="S655" s="73"/>
      <c r="T655" s="73"/>
      <c r="U655" s="73"/>
      <c r="V655" s="73"/>
      <c r="W655" s="73"/>
      <c r="X655" s="73"/>
      <c r="Y655" s="73"/>
      <c r="Z655" s="73"/>
      <c r="AA655" s="73"/>
      <c r="AB655" s="73"/>
      <c r="AC655" s="73"/>
      <c r="AD655" s="47"/>
      <c r="AE655" s="47"/>
    </row>
    <row r="656" spans="18:31" x14ac:dyDescent="0.25">
      <c r="R656" s="73"/>
      <c r="S656" s="73"/>
      <c r="T656" s="73"/>
      <c r="U656" s="73"/>
      <c r="V656" s="73"/>
      <c r="W656" s="73"/>
      <c r="X656" s="73"/>
      <c r="Y656" s="73"/>
      <c r="Z656" s="73"/>
      <c r="AA656" s="73"/>
      <c r="AB656" s="73"/>
      <c r="AC656" s="73"/>
      <c r="AD656" s="47"/>
      <c r="AE656" s="47"/>
    </row>
    <row r="657" spans="18:31" x14ac:dyDescent="0.25">
      <c r="R657" s="73"/>
      <c r="S657" s="73"/>
      <c r="T657" s="73"/>
      <c r="U657" s="73"/>
      <c r="V657" s="73"/>
      <c r="W657" s="73"/>
      <c r="X657" s="73"/>
      <c r="Y657" s="73"/>
      <c r="Z657" s="73"/>
      <c r="AA657" s="73"/>
      <c r="AB657" s="73"/>
      <c r="AC657" s="73"/>
      <c r="AD657" s="47"/>
      <c r="AE657" s="47"/>
    </row>
    <row r="658" spans="18:31" x14ac:dyDescent="0.25">
      <c r="R658" s="73"/>
      <c r="S658" s="73"/>
      <c r="T658" s="73"/>
      <c r="U658" s="73"/>
      <c r="V658" s="73"/>
      <c r="W658" s="73"/>
      <c r="X658" s="73"/>
      <c r="Y658" s="73"/>
      <c r="Z658" s="73"/>
      <c r="AA658" s="73"/>
      <c r="AB658" s="73"/>
      <c r="AC658" s="73"/>
      <c r="AD658" s="47"/>
      <c r="AE658" s="47"/>
    </row>
    <row r="659" spans="18:31" x14ac:dyDescent="0.25">
      <c r="R659" s="73"/>
      <c r="S659" s="73"/>
      <c r="T659" s="73"/>
      <c r="U659" s="73"/>
      <c r="V659" s="73"/>
      <c r="W659" s="73"/>
      <c r="X659" s="73"/>
      <c r="Y659" s="73"/>
      <c r="Z659" s="73"/>
      <c r="AA659" s="73"/>
      <c r="AB659" s="73"/>
      <c r="AC659" s="73"/>
      <c r="AD659" s="47"/>
      <c r="AE659" s="47"/>
    </row>
    <row r="660" spans="18:31" x14ac:dyDescent="0.25">
      <c r="R660" s="73"/>
      <c r="S660" s="73"/>
      <c r="T660" s="73"/>
      <c r="U660" s="73"/>
      <c r="V660" s="73"/>
      <c r="W660" s="73"/>
      <c r="X660" s="73"/>
      <c r="Y660" s="73"/>
      <c r="Z660" s="73"/>
      <c r="AA660" s="73"/>
      <c r="AB660" s="73"/>
      <c r="AC660" s="73"/>
      <c r="AD660" s="47"/>
      <c r="AE660" s="47"/>
    </row>
    <row r="661" spans="18:31" x14ac:dyDescent="0.25">
      <c r="R661" s="73"/>
      <c r="S661" s="73"/>
      <c r="T661" s="73"/>
      <c r="U661" s="73"/>
      <c r="V661" s="73"/>
      <c r="W661" s="73"/>
      <c r="X661" s="73"/>
      <c r="Y661" s="73"/>
      <c r="Z661" s="73"/>
      <c r="AA661" s="73"/>
      <c r="AB661" s="73"/>
      <c r="AC661" s="73"/>
      <c r="AD661" s="47"/>
      <c r="AE661" s="47"/>
    </row>
    <row r="662" spans="18:31" x14ac:dyDescent="0.25">
      <c r="R662" s="73"/>
      <c r="S662" s="73"/>
      <c r="T662" s="73"/>
      <c r="U662" s="73"/>
      <c r="V662" s="73"/>
      <c r="W662" s="73"/>
      <c r="X662" s="73"/>
      <c r="Y662" s="73"/>
      <c r="Z662" s="73"/>
      <c r="AA662" s="73"/>
      <c r="AB662" s="73"/>
      <c r="AC662" s="73"/>
      <c r="AD662" s="47"/>
      <c r="AE662" s="47"/>
    </row>
    <row r="663" spans="18:31" x14ac:dyDescent="0.25">
      <c r="R663" s="73"/>
      <c r="S663" s="73"/>
      <c r="T663" s="73"/>
      <c r="U663" s="73"/>
      <c r="V663" s="73"/>
      <c r="W663" s="73"/>
      <c r="X663" s="73"/>
      <c r="Y663" s="73"/>
      <c r="Z663" s="73"/>
      <c r="AA663" s="73"/>
      <c r="AB663" s="73"/>
      <c r="AC663" s="73"/>
      <c r="AD663" s="47"/>
      <c r="AE663" s="47"/>
    </row>
    <row r="664" spans="18:31" x14ac:dyDescent="0.25">
      <c r="R664" s="73"/>
      <c r="S664" s="73"/>
      <c r="T664" s="73"/>
      <c r="U664" s="73"/>
      <c r="V664" s="73"/>
      <c r="W664" s="73"/>
      <c r="X664" s="73"/>
      <c r="Y664" s="73"/>
      <c r="Z664" s="73"/>
      <c r="AA664" s="73"/>
      <c r="AB664" s="73"/>
      <c r="AC664" s="73"/>
      <c r="AD664" s="47"/>
      <c r="AE664" s="47"/>
    </row>
    <row r="665" spans="18:31" x14ac:dyDescent="0.25">
      <c r="R665" s="73"/>
      <c r="S665" s="73"/>
      <c r="T665" s="73"/>
      <c r="U665" s="73"/>
      <c r="V665" s="73"/>
      <c r="W665" s="73"/>
      <c r="X665" s="73"/>
      <c r="Y665" s="73"/>
      <c r="Z665" s="73"/>
      <c r="AA665" s="73"/>
      <c r="AB665" s="73"/>
      <c r="AC665" s="73"/>
      <c r="AD665" s="47"/>
      <c r="AE665" s="47"/>
    </row>
    <row r="666" spans="18:31" x14ac:dyDescent="0.25">
      <c r="R666" s="73"/>
      <c r="S666" s="73"/>
      <c r="T666" s="73"/>
      <c r="U666" s="73"/>
      <c r="V666" s="73"/>
      <c r="W666" s="73"/>
      <c r="X666" s="73"/>
      <c r="Y666" s="73"/>
      <c r="Z666" s="73"/>
      <c r="AA666" s="73"/>
      <c r="AB666" s="73"/>
      <c r="AC666" s="73"/>
      <c r="AD666" s="47"/>
      <c r="AE666" s="47"/>
    </row>
    <row r="667" spans="18:31" x14ac:dyDescent="0.25">
      <c r="R667" s="73"/>
      <c r="S667" s="73"/>
      <c r="T667" s="73"/>
      <c r="U667" s="73"/>
      <c r="V667" s="73"/>
      <c r="W667" s="73"/>
      <c r="X667" s="73"/>
      <c r="Y667" s="73"/>
      <c r="Z667" s="73"/>
      <c r="AA667" s="73"/>
      <c r="AB667" s="73"/>
      <c r="AC667" s="73"/>
      <c r="AD667" s="47"/>
      <c r="AE667" s="47"/>
    </row>
    <row r="668" spans="18:31" x14ac:dyDescent="0.25">
      <c r="R668" s="73"/>
      <c r="S668" s="73"/>
      <c r="T668" s="73"/>
      <c r="U668" s="73"/>
      <c r="V668" s="73"/>
      <c r="W668" s="73"/>
      <c r="X668" s="73"/>
      <c r="Y668" s="73"/>
      <c r="Z668" s="73"/>
      <c r="AA668" s="73"/>
      <c r="AB668" s="73"/>
      <c r="AC668" s="73"/>
      <c r="AD668" s="47"/>
      <c r="AE668" s="47"/>
    </row>
    <row r="669" spans="18:31" x14ac:dyDescent="0.25">
      <c r="R669" s="73"/>
      <c r="S669" s="73"/>
      <c r="T669" s="73"/>
      <c r="U669" s="73"/>
      <c r="V669" s="73"/>
      <c r="W669" s="73"/>
      <c r="X669" s="73"/>
      <c r="Y669" s="73"/>
      <c r="Z669" s="73"/>
      <c r="AA669" s="73"/>
      <c r="AB669" s="73"/>
      <c r="AC669" s="73"/>
      <c r="AD669" s="47"/>
      <c r="AE669" s="47"/>
    </row>
    <row r="670" spans="18:31" x14ac:dyDescent="0.25">
      <c r="R670" s="73"/>
      <c r="S670" s="73"/>
      <c r="T670" s="73"/>
      <c r="U670" s="73"/>
      <c r="V670" s="73"/>
      <c r="W670" s="73"/>
      <c r="X670" s="73"/>
      <c r="Y670" s="73"/>
      <c r="Z670" s="73"/>
      <c r="AA670" s="73"/>
      <c r="AB670" s="73"/>
      <c r="AC670" s="73"/>
      <c r="AD670" s="47"/>
      <c r="AE670" s="47"/>
    </row>
    <row r="671" spans="18:31" x14ac:dyDescent="0.25">
      <c r="R671" s="73"/>
      <c r="S671" s="73"/>
      <c r="T671" s="73"/>
      <c r="U671" s="73"/>
      <c r="V671" s="73"/>
      <c r="W671" s="73"/>
      <c r="X671" s="73"/>
      <c r="Y671" s="73"/>
      <c r="Z671" s="73"/>
      <c r="AA671" s="73"/>
      <c r="AB671" s="73"/>
      <c r="AC671" s="73"/>
      <c r="AD671" s="47"/>
      <c r="AE671" s="47"/>
    </row>
    <row r="672" spans="18:31" x14ac:dyDescent="0.25">
      <c r="R672" s="73"/>
      <c r="S672" s="73"/>
      <c r="T672" s="73"/>
      <c r="U672" s="73"/>
      <c r="V672" s="73"/>
      <c r="W672" s="73"/>
      <c r="X672" s="73"/>
      <c r="Y672" s="73"/>
      <c r="Z672" s="73"/>
      <c r="AA672" s="73"/>
      <c r="AB672" s="73"/>
      <c r="AC672" s="73"/>
      <c r="AD672" s="47"/>
      <c r="AE672" s="47"/>
    </row>
    <row r="673" spans="18:31" x14ac:dyDescent="0.25">
      <c r="R673" s="73"/>
      <c r="S673" s="73"/>
      <c r="T673" s="73"/>
      <c r="U673" s="73"/>
      <c r="V673" s="73"/>
      <c r="W673" s="73"/>
      <c r="X673" s="73"/>
      <c r="Y673" s="73"/>
      <c r="Z673" s="73"/>
      <c r="AA673" s="73"/>
      <c r="AB673" s="73"/>
      <c r="AC673" s="73"/>
      <c r="AD673" s="47"/>
      <c r="AE673" s="47"/>
    </row>
    <row r="674" spans="18:31" x14ac:dyDescent="0.25">
      <c r="R674" s="73"/>
      <c r="S674" s="73"/>
      <c r="T674" s="73"/>
      <c r="U674" s="73"/>
      <c r="V674" s="73"/>
      <c r="W674" s="73"/>
      <c r="X674" s="73"/>
      <c r="Y674" s="73"/>
      <c r="Z674" s="73"/>
      <c r="AA674" s="73"/>
      <c r="AB674" s="73"/>
      <c r="AC674" s="73"/>
      <c r="AD674" s="47"/>
      <c r="AE674" s="47"/>
    </row>
    <row r="675" spans="18:31" x14ac:dyDescent="0.25">
      <c r="R675" s="73"/>
      <c r="S675" s="73"/>
      <c r="T675" s="73"/>
      <c r="U675" s="73"/>
      <c r="V675" s="73"/>
      <c r="W675" s="73"/>
      <c r="X675" s="73"/>
      <c r="Y675" s="73"/>
      <c r="Z675" s="73"/>
      <c r="AA675" s="73"/>
      <c r="AB675" s="73"/>
      <c r="AC675" s="73"/>
      <c r="AD675" s="47"/>
      <c r="AE675" s="47"/>
    </row>
    <row r="676" spans="18:31" x14ac:dyDescent="0.25">
      <c r="R676" s="73"/>
      <c r="S676" s="73"/>
      <c r="T676" s="73"/>
      <c r="U676" s="73"/>
      <c r="V676" s="73"/>
      <c r="W676" s="73"/>
      <c r="X676" s="73"/>
      <c r="Y676" s="73"/>
      <c r="Z676" s="73"/>
      <c r="AA676" s="73"/>
      <c r="AB676" s="73"/>
      <c r="AC676" s="73"/>
      <c r="AD676" s="47"/>
      <c r="AE676" s="47"/>
    </row>
    <row r="677" spans="18:31" x14ac:dyDescent="0.25">
      <c r="R677" s="73"/>
      <c r="S677" s="73"/>
      <c r="T677" s="73"/>
      <c r="U677" s="73"/>
      <c r="V677" s="73"/>
      <c r="W677" s="73"/>
      <c r="X677" s="73"/>
      <c r="Y677" s="73"/>
      <c r="Z677" s="73"/>
      <c r="AA677" s="73"/>
      <c r="AB677" s="73"/>
      <c r="AC677" s="73"/>
      <c r="AD677" s="47"/>
      <c r="AE677" s="47"/>
    </row>
    <row r="678" spans="18:31" x14ac:dyDescent="0.25">
      <c r="R678" s="73"/>
      <c r="S678" s="73"/>
      <c r="T678" s="73"/>
      <c r="U678" s="73"/>
      <c r="V678" s="73"/>
      <c r="W678" s="73"/>
      <c r="X678" s="73"/>
      <c r="Y678" s="73"/>
      <c r="Z678" s="73"/>
      <c r="AA678" s="73"/>
      <c r="AB678" s="73"/>
      <c r="AC678" s="73"/>
      <c r="AD678" s="47"/>
      <c r="AE678" s="47"/>
    </row>
    <row r="679" spans="18:31" x14ac:dyDescent="0.25">
      <c r="R679" s="73"/>
      <c r="S679" s="73"/>
      <c r="T679" s="73"/>
      <c r="U679" s="73"/>
      <c r="V679" s="73"/>
      <c r="W679" s="73"/>
      <c r="X679" s="73"/>
      <c r="Y679" s="73"/>
      <c r="Z679" s="73"/>
      <c r="AA679" s="73"/>
      <c r="AB679" s="73"/>
      <c r="AC679" s="73"/>
      <c r="AD679" s="47"/>
      <c r="AE679" s="47"/>
    </row>
    <row r="680" spans="18:31" x14ac:dyDescent="0.25">
      <c r="R680" s="73"/>
      <c r="S680" s="73"/>
      <c r="T680" s="73"/>
      <c r="U680" s="73"/>
      <c r="V680" s="73"/>
      <c r="W680" s="73"/>
      <c r="X680" s="73"/>
      <c r="Y680" s="73"/>
      <c r="Z680" s="73"/>
      <c r="AA680" s="73"/>
      <c r="AB680" s="73"/>
      <c r="AC680" s="73"/>
      <c r="AD680" s="47"/>
      <c r="AE680" s="47"/>
    </row>
    <row r="681" spans="18:31" x14ac:dyDescent="0.25">
      <c r="R681" s="73"/>
      <c r="S681" s="73"/>
      <c r="T681" s="73"/>
      <c r="U681" s="73"/>
      <c r="V681" s="73"/>
      <c r="W681" s="73"/>
      <c r="X681" s="73"/>
      <c r="Y681" s="73"/>
      <c r="Z681" s="73"/>
      <c r="AA681" s="73"/>
      <c r="AB681" s="73"/>
      <c r="AC681" s="73"/>
      <c r="AD681" s="47"/>
      <c r="AE681" s="47"/>
    </row>
    <row r="682" spans="18:31" x14ac:dyDescent="0.25">
      <c r="R682" s="73"/>
      <c r="S682" s="73"/>
      <c r="T682" s="73"/>
      <c r="U682" s="73"/>
      <c r="V682" s="73"/>
      <c r="W682" s="73"/>
      <c r="X682" s="73"/>
      <c r="Y682" s="73"/>
      <c r="Z682" s="73"/>
      <c r="AA682" s="73"/>
      <c r="AB682" s="73"/>
      <c r="AC682" s="73"/>
      <c r="AD682" s="47"/>
      <c r="AE682" s="47"/>
    </row>
    <row r="683" spans="18:31" x14ac:dyDescent="0.25">
      <c r="R683" s="73"/>
      <c r="S683" s="73"/>
      <c r="T683" s="73"/>
      <c r="U683" s="73"/>
      <c r="V683" s="73"/>
      <c r="W683" s="73"/>
      <c r="X683" s="73"/>
      <c r="Y683" s="73"/>
      <c r="Z683" s="73"/>
      <c r="AA683" s="73"/>
      <c r="AB683" s="73"/>
      <c r="AC683" s="73"/>
      <c r="AD683" s="47"/>
      <c r="AE683" s="47"/>
    </row>
    <row r="684" spans="18:31" x14ac:dyDescent="0.25">
      <c r="R684" s="73"/>
      <c r="S684" s="73"/>
      <c r="T684" s="73"/>
      <c r="U684" s="73"/>
      <c r="V684" s="73"/>
      <c r="W684" s="73"/>
      <c r="X684" s="73"/>
      <c r="Y684" s="73"/>
      <c r="Z684" s="73"/>
      <c r="AA684" s="73"/>
      <c r="AB684" s="73"/>
      <c r="AC684" s="73"/>
      <c r="AD684" s="47"/>
      <c r="AE684" s="47"/>
    </row>
    <row r="685" spans="18:31" x14ac:dyDescent="0.25">
      <c r="R685" s="73"/>
      <c r="S685" s="73"/>
      <c r="T685" s="73"/>
      <c r="U685" s="73"/>
      <c r="V685" s="73"/>
      <c r="W685" s="73"/>
      <c r="X685" s="73"/>
      <c r="Y685" s="73"/>
      <c r="Z685" s="73"/>
      <c r="AA685" s="73"/>
      <c r="AB685" s="73"/>
      <c r="AC685" s="73"/>
      <c r="AD685" s="47"/>
      <c r="AE685" s="47"/>
    </row>
    <row r="686" spans="18:31" x14ac:dyDescent="0.25">
      <c r="R686" s="73"/>
      <c r="S686" s="73"/>
      <c r="T686" s="73"/>
      <c r="U686" s="73"/>
      <c r="V686" s="73"/>
      <c r="W686" s="73"/>
      <c r="X686" s="73"/>
      <c r="Y686" s="73"/>
      <c r="Z686" s="73"/>
      <c r="AA686" s="73"/>
      <c r="AB686" s="73"/>
      <c r="AC686" s="73"/>
      <c r="AD686" s="47"/>
      <c r="AE686" s="47"/>
    </row>
    <row r="687" spans="18:31" x14ac:dyDescent="0.25">
      <c r="R687" s="73"/>
      <c r="S687" s="73"/>
      <c r="T687" s="73"/>
      <c r="U687" s="73"/>
      <c r="V687" s="73"/>
      <c r="W687" s="73"/>
      <c r="X687" s="73"/>
      <c r="Y687" s="73"/>
      <c r="Z687" s="73"/>
      <c r="AA687" s="73"/>
      <c r="AB687" s="73"/>
      <c r="AC687" s="73"/>
      <c r="AD687" s="47"/>
      <c r="AE687" s="47"/>
    </row>
    <row r="688" spans="18:31" x14ac:dyDescent="0.25">
      <c r="R688" s="73"/>
      <c r="S688" s="73"/>
      <c r="T688" s="73"/>
      <c r="U688" s="73"/>
      <c r="V688" s="73"/>
      <c r="W688" s="73"/>
      <c r="X688" s="73"/>
      <c r="Y688" s="73"/>
      <c r="Z688" s="73"/>
      <c r="AA688" s="73"/>
      <c r="AB688" s="73"/>
      <c r="AC688" s="73"/>
      <c r="AD688" s="47"/>
      <c r="AE688" s="47"/>
    </row>
    <row r="689" spans="18:31" x14ac:dyDescent="0.25">
      <c r="R689" s="73"/>
      <c r="S689" s="73"/>
      <c r="T689" s="73"/>
      <c r="U689" s="73"/>
      <c r="V689" s="73"/>
      <c r="W689" s="73"/>
      <c r="X689" s="73"/>
      <c r="Y689" s="73"/>
      <c r="Z689" s="73"/>
      <c r="AA689" s="73"/>
      <c r="AB689" s="73"/>
      <c r="AC689" s="73"/>
      <c r="AD689" s="47"/>
      <c r="AE689" s="47"/>
    </row>
    <row r="690" spans="18:31" x14ac:dyDescent="0.25">
      <c r="R690" s="73"/>
      <c r="S690" s="73"/>
      <c r="T690" s="73"/>
      <c r="U690" s="73"/>
      <c r="V690" s="73"/>
      <c r="W690" s="73"/>
      <c r="X690" s="73"/>
      <c r="Y690" s="73"/>
      <c r="Z690" s="73"/>
      <c r="AA690" s="73"/>
      <c r="AB690" s="73"/>
      <c r="AC690" s="73"/>
      <c r="AD690" s="47"/>
      <c r="AE690" s="47"/>
    </row>
    <row r="691" spans="18:31" x14ac:dyDescent="0.25">
      <c r="R691" s="73"/>
      <c r="S691" s="73"/>
      <c r="T691" s="73"/>
      <c r="U691" s="73"/>
      <c r="V691" s="73"/>
      <c r="W691" s="73"/>
      <c r="X691" s="73"/>
      <c r="Y691" s="73"/>
      <c r="Z691" s="73"/>
      <c r="AA691" s="73"/>
      <c r="AB691" s="73"/>
      <c r="AC691" s="73"/>
      <c r="AD691" s="47"/>
      <c r="AE691" s="47"/>
    </row>
    <row r="692" spans="18:31" x14ac:dyDescent="0.25">
      <c r="R692" s="73"/>
      <c r="S692" s="73"/>
      <c r="T692" s="73"/>
      <c r="U692" s="73"/>
      <c r="V692" s="73"/>
      <c r="W692" s="73"/>
      <c r="X692" s="73"/>
      <c r="Y692" s="73"/>
      <c r="Z692" s="73"/>
      <c r="AA692" s="73"/>
      <c r="AB692" s="73"/>
      <c r="AC692" s="73"/>
      <c r="AD692" s="47"/>
      <c r="AE692" s="47"/>
    </row>
    <row r="693" spans="18:31" x14ac:dyDescent="0.25">
      <c r="R693" s="73"/>
      <c r="S693" s="73"/>
      <c r="T693" s="73"/>
      <c r="U693" s="73"/>
      <c r="V693" s="73"/>
      <c r="W693" s="73"/>
      <c r="X693" s="73"/>
      <c r="Y693" s="73"/>
      <c r="Z693" s="73"/>
      <c r="AA693" s="73"/>
      <c r="AB693" s="73"/>
      <c r="AC693" s="73"/>
      <c r="AD693" s="47"/>
      <c r="AE693" s="47"/>
    </row>
    <row r="694" spans="18:31" x14ac:dyDescent="0.25">
      <c r="R694" s="73"/>
      <c r="S694" s="73"/>
      <c r="T694" s="73"/>
      <c r="U694" s="73"/>
      <c r="V694" s="73"/>
      <c r="W694" s="73"/>
      <c r="X694" s="73"/>
      <c r="Y694" s="73"/>
      <c r="Z694" s="73"/>
      <c r="AA694" s="73"/>
      <c r="AB694" s="73"/>
      <c r="AC694" s="73"/>
      <c r="AD694" s="47"/>
      <c r="AE694" s="47"/>
    </row>
    <row r="695" spans="18:31" x14ac:dyDescent="0.25">
      <c r="R695" s="73"/>
      <c r="S695" s="73"/>
      <c r="T695" s="73"/>
      <c r="U695" s="73"/>
      <c r="V695" s="73"/>
      <c r="W695" s="73"/>
      <c r="X695" s="73"/>
      <c r="Y695" s="73"/>
      <c r="Z695" s="73"/>
      <c r="AA695" s="73"/>
      <c r="AB695" s="73"/>
      <c r="AC695" s="73"/>
      <c r="AD695" s="47"/>
      <c r="AE695" s="47"/>
    </row>
    <row r="696" spans="18:31" x14ac:dyDescent="0.25">
      <c r="R696" s="73"/>
      <c r="S696" s="73"/>
      <c r="T696" s="73"/>
      <c r="U696" s="73"/>
      <c r="V696" s="73"/>
      <c r="W696" s="73"/>
      <c r="X696" s="73"/>
      <c r="Y696" s="73"/>
      <c r="Z696" s="73"/>
      <c r="AA696" s="73"/>
      <c r="AB696" s="73"/>
      <c r="AC696" s="73"/>
      <c r="AD696" s="47"/>
      <c r="AE696" s="47"/>
    </row>
    <row r="697" spans="18:31" x14ac:dyDescent="0.25">
      <c r="R697" s="73"/>
      <c r="S697" s="73"/>
      <c r="T697" s="73"/>
      <c r="U697" s="73"/>
      <c r="V697" s="73"/>
      <c r="W697" s="73"/>
      <c r="X697" s="73"/>
      <c r="Y697" s="73"/>
      <c r="Z697" s="73"/>
      <c r="AA697" s="73"/>
      <c r="AB697" s="73"/>
      <c r="AC697" s="73"/>
      <c r="AD697" s="47"/>
      <c r="AE697" s="47"/>
    </row>
    <row r="698" spans="18:31" x14ac:dyDescent="0.25">
      <c r="R698" s="73"/>
      <c r="S698" s="73"/>
      <c r="T698" s="73"/>
      <c r="U698" s="73"/>
      <c r="V698" s="73"/>
      <c r="W698" s="73"/>
      <c r="X698" s="73"/>
      <c r="Y698" s="73"/>
      <c r="Z698" s="73"/>
      <c r="AA698" s="73"/>
      <c r="AB698" s="73"/>
      <c r="AC698" s="73"/>
      <c r="AD698" s="47"/>
      <c r="AE698" s="47"/>
    </row>
    <row r="699" spans="18:31" x14ac:dyDescent="0.25">
      <c r="R699" s="73"/>
      <c r="S699" s="73"/>
      <c r="T699" s="73"/>
      <c r="U699" s="73"/>
      <c r="V699" s="73"/>
      <c r="W699" s="73"/>
      <c r="X699" s="73"/>
      <c r="Y699" s="73"/>
      <c r="Z699" s="73"/>
      <c r="AA699" s="73"/>
      <c r="AB699" s="73"/>
      <c r="AC699" s="73"/>
      <c r="AD699" s="47"/>
      <c r="AE699" s="47"/>
    </row>
    <row r="700" spans="18:31" x14ac:dyDescent="0.25">
      <c r="R700" s="73"/>
      <c r="S700" s="73"/>
      <c r="T700" s="73"/>
      <c r="U700" s="73"/>
      <c r="V700" s="73"/>
      <c r="W700" s="73"/>
      <c r="X700" s="73"/>
      <c r="Y700" s="73"/>
      <c r="Z700" s="73"/>
      <c r="AA700" s="73"/>
      <c r="AB700" s="73"/>
      <c r="AC700" s="73"/>
      <c r="AD700" s="47"/>
      <c r="AE700" s="47"/>
    </row>
    <row r="701" spans="18:31" x14ac:dyDescent="0.25">
      <c r="R701" s="73"/>
      <c r="S701" s="73"/>
      <c r="T701" s="73"/>
      <c r="U701" s="73"/>
      <c r="V701" s="73"/>
      <c r="W701" s="73"/>
      <c r="X701" s="73"/>
      <c r="Y701" s="73"/>
      <c r="Z701" s="73"/>
      <c r="AA701" s="73"/>
      <c r="AB701" s="73"/>
      <c r="AC701" s="73"/>
      <c r="AD701" s="47"/>
      <c r="AE701" s="47"/>
    </row>
    <row r="702" spans="18:31" x14ac:dyDescent="0.25">
      <c r="R702" s="73"/>
      <c r="S702" s="73"/>
      <c r="T702" s="73"/>
      <c r="U702" s="73"/>
      <c r="V702" s="73"/>
      <c r="W702" s="73"/>
      <c r="X702" s="73"/>
      <c r="Y702" s="73"/>
      <c r="Z702" s="73"/>
      <c r="AA702" s="73"/>
      <c r="AB702" s="73"/>
      <c r="AC702" s="73"/>
      <c r="AD702" s="47"/>
      <c r="AE702" s="47"/>
    </row>
    <row r="703" spans="18:31" x14ac:dyDescent="0.25">
      <c r="R703" s="73"/>
      <c r="S703" s="73"/>
      <c r="T703" s="73"/>
      <c r="U703" s="73"/>
      <c r="V703" s="73"/>
      <c r="W703" s="73"/>
      <c r="X703" s="73"/>
      <c r="Y703" s="73"/>
      <c r="Z703" s="73"/>
      <c r="AA703" s="73"/>
      <c r="AB703" s="73"/>
      <c r="AC703" s="73"/>
      <c r="AD703" s="47"/>
      <c r="AE703" s="47"/>
    </row>
    <row r="704" spans="18:31" x14ac:dyDescent="0.25">
      <c r="R704" s="73"/>
      <c r="S704" s="73"/>
      <c r="T704" s="73"/>
      <c r="U704" s="73"/>
      <c r="V704" s="73"/>
      <c r="W704" s="73"/>
      <c r="X704" s="73"/>
      <c r="Y704" s="73"/>
      <c r="Z704" s="73"/>
      <c r="AA704" s="73"/>
      <c r="AB704" s="73"/>
      <c r="AC704" s="73"/>
      <c r="AD704" s="47"/>
      <c r="AE704" s="47"/>
    </row>
    <row r="705" spans="18:31" x14ac:dyDescent="0.25">
      <c r="R705" s="73"/>
      <c r="S705" s="73"/>
      <c r="T705" s="73"/>
      <c r="U705" s="73"/>
      <c r="V705" s="73"/>
      <c r="W705" s="73"/>
      <c r="X705" s="73"/>
      <c r="Y705" s="73"/>
      <c r="Z705" s="73"/>
      <c r="AA705" s="73"/>
      <c r="AB705" s="73"/>
      <c r="AC705" s="73"/>
      <c r="AD705" s="47"/>
      <c r="AE705" s="47"/>
    </row>
    <row r="706" spans="18:31" x14ac:dyDescent="0.25">
      <c r="R706" s="73"/>
      <c r="S706" s="73"/>
      <c r="T706" s="73"/>
      <c r="U706" s="73"/>
      <c r="V706" s="73"/>
      <c r="W706" s="73"/>
      <c r="X706" s="73"/>
      <c r="Y706" s="73"/>
      <c r="Z706" s="73"/>
      <c r="AA706" s="73"/>
      <c r="AB706" s="73"/>
      <c r="AC706" s="73"/>
      <c r="AD706" s="47"/>
      <c r="AE706" s="47"/>
    </row>
    <row r="707" spans="18:31" x14ac:dyDescent="0.25">
      <c r="R707" s="73"/>
      <c r="S707" s="73"/>
      <c r="T707" s="73"/>
      <c r="U707" s="73"/>
      <c r="V707" s="73"/>
      <c r="W707" s="73"/>
      <c r="X707" s="73"/>
      <c r="Y707" s="73"/>
      <c r="Z707" s="73"/>
      <c r="AA707" s="73"/>
      <c r="AB707" s="73"/>
      <c r="AC707" s="73"/>
      <c r="AD707" s="47"/>
      <c r="AE707" s="47"/>
    </row>
    <row r="708" spans="18:31" x14ac:dyDescent="0.25">
      <c r="R708" s="73"/>
      <c r="S708" s="73"/>
      <c r="T708" s="73"/>
      <c r="U708" s="73"/>
      <c r="V708" s="73"/>
      <c r="W708" s="73"/>
      <c r="X708" s="73"/>
      <c r="Y708" s="73"/>
      <c r="Z708" s="73"/>
      <c r="AA708" s="73"/>
      <c r="AB708" s="73"/>
      <c r="AC708" s="73"/>
      <c r="AD708" s="47"/>
      <c r="AE708" s="47"/>
    </row>
    <row r="709" spans="18:31" x14ac:dyDescent="0.25">
      <c r="R709" s="73"/>
      <c r="S709" s="73"/>
      <c r="T709" s="73"/>
      <c r="U709" s="73"/>
      <c r="V709" s="73"/>
      <c r="W709" s="73"/>
      <c r="X709" s="73"/>
      <c r="Y709" s="73"/>
      <c r="Z709" s="73"/>
      <c r="AA709" s="73"/>
      <c r="AB709" s="73"/>
      <c r="AC709" s="73"/>
      <c r="AD709" s="47"/>
      <c r="AE709" s="47"/>
    </row>
    <row r="710" spans="18:31" x14ac:dyDescent="0.25">
      <c r="R710" s="73"/>
      <c r="S710" s="73"/>
      <c r="T710" s="73"/>
      <c r="U710" s="73"/>
      <c r="V710" s="73"/>
      <c r="W710" s="73"/>
      <c r="X710" s="73"/>
      <c r="Y710" s="73"/>
      <c r="Z710" s="73"/>
      <c r="AA710" s="73"/>
      <c r="AB710" s="73"/>
      <c r="AC710" s="73"/>
      <c r="AD710" s="47"/>
      <c r="AE710" s="47"/>
    </row>
    <row r="711" spans="18:31" x14ac:dyDescent="0.25">
      <c r="R711" s="73"/>
      <c r="S711" s="73"/>
      <c r="T711" s="73"/>
      <c r="U711" s="73"/>
      <c r="V711" s="73"/>
      <c r="W711" s="73"/>
      <c r="X711" s="73"/>
      <c r="Y711" s="73"/>
      <c r="Z711" s="73"/>
      <c r="AA711" s="73"/>
      <c r="AB711" s="73"/>
      <c r="AC711" s="73"/>
      <c r="AD711" s="47"/>
      <c r="AE711" s="47"/>
    </row>
    <row r="712" spans="18:31" x14ac:dyDescent="0.25">
      <c r="R712" s="73"/>
      <c r="S712" s="73"/>
      <c r="T712" s="73"/>
      <c r="U712" s="73"/>
      <c r="V712" s="73"/>
      <c r="W712" s="73"/>
      <c r="X712" s="73"/>
      <c r="Y712" s="73"/>
      <c r="Z712" s="73"/>
      <c r="AA712" s="73"/>
      <c r="AB712" s="73"/>
      <c r="AC712" s="73"/>
      <c r="AD712" s="47"/>
      <c r="AE712" s="47"/>
    </row>
    <row r="713" spans="18:31" x14ac:dyDescent="0.25">
      <c r="R713" s="73"/>
      <c r="S713" s="73"/>
      <c r="T713" s="73"/>
      <c r="U713" s="73"/>
      <c r="V713" s="73"/>
      <c r="W713" s="73"/>
      <c r="X713" s="73"/>
      <c r="Y713" s="73"/>
      <c r="Z713" s="73"/>
      <c r="AA713" s="73"/>
      <c r="AB713" s="73"/>
      <c r="AC713" s="73"/>
      <c r="AD713" s="47"/>
      <c r="AE713" s="47"/>
    </row>
    <row r="714" spans="18:31" x14ac:dyDescent="0.25">
      <c r="R714" s="73"/>
      <c r="S714" s="73"/>
      <c r="T714" s="73"/>
      <c r="U714" s="73"/>
      <c r="V714" s="73"/>
      <c r="W714" s="73"/>
      <c r="X714" s="73"/>
      <c r="Y714" s="73"/>
      <c r="Z714" s="73"/>
      <c r="AA714" s="73"/>
      <c r="AB714" s="73"/>
      <c r="AC714" s="73"/>
      <c r="AD714" s="47"/>
      <c r="AE714" s="47"/>
    </row>
    <row r="715" spans="18:31" x14ac:dyDescent="0.25">
      <c r="R715" s="73"/>
      <c r="S715" s="73"/>
      <c r="T715" s="73"/>
      <c r="U715" s="73"/>
      <c r="V715" s="73"/>
      <c r="W715" s="73"/>
      <c r="X715" s="73"/>
      <c r="Y715" s="73"/>
      <c r="Z715" s="73"/>
      <c r="AA715" s="73"/>
      <c r="AB715" s="73"/>
      <c r="AC715" s="73"/>
      <c r="AD715" s="47"/>
      <c r="AE715" s="47"/>
    </row>
    <row r="716" spans="18:31" x14ac:dyDescent="0.25">
      <c r="R716" s="73"/>
      <c r="S716" s="73"/>
      <c r="T716" s="73"/>
      <c r="U716" s="73"/>
      <c r="V716" s="73"/>
      <c r="W716" s="73"/>
      <c r="X716" s="73"/>
      <c r="Y716" s="73"/>
      <c r="Z716" s="73"/>
      <c r="AA716" s="73"/>
      <c r="AB716" s="73"/>
      <c r="AC716" s="73"/>
      <c r="AD716" s="47"/>
      <c r="AE716" s="47"/>
    </row>
    <row r="717" spans="18:31" x14ac:dyDescent="0.25">
      <c r="R717" s="73"/>
      <c r="S717" s="73"/>
      <c r="T717" s="73"/>
      <c r="U717" s="73"/>
      <c r="V717" s="73"/>
      <c r="W717" s="73"/>
      <c r="X717" s="73"/>
      <c r="Y717" s="73"/>
      <c r="Z717" s="73"/>
      <c r="AA717" s="73"/>
      <c r="AB717" s="73"/>
      <c r="AC717" s="73"/>
      <c r="AD717" s="47"/>
      <c r="AE717" s="47"/>
    </row>
    <row r="718" spans="18:31" x14ac:dyDescent="0.25">
      <c r="R718" s="73"/>
      <c r="S718" s="73"/>
      <c r="T718" s="73"/>
      <c r="U718" s="73"/>
      <c r="V718" s="73"/>
      <c r="W718" s="73"/>
      <c r="X718" s="73"/>
      <c r="Y718" s="73"/>
      <c r="Z718" s="73"/>
      <c r="AA718" s="73"/>
      <c r="AB718" s="73"/>
      <c r="AC718" s="73"/>
      <c r="AD718" s="47"/>
      <c r="AE718" s="47"/>
    </row>
    <row r="719" spans="18:31" x14ac:dyDescent="0.25">
      <c r="R719" s="73"/>
      <c r="S719" s="73"/>
      <c r="T719" s="73"/>
      <c r="U719" s="73"/>
      <c r="V719" s="73"/>
      <c r="W719" s="73"/>
      <c r="X719" s="73"/>
      <c r="Y719" s="73"/>
      <c r="Z719" s="73"/>
      <c r="AA719" s="73"/>
      <c r="AB719" s="73"/>
      <c r="AC719" s="73"/>
      <c r="AD719" s="47"/>
      <c r="AE719" s="47"/>
    </row>
    <row r="720" spans="18:31" x14ac:dyDescent="0.25">
      <c r="R720" s="73"/>
      <c r="S720" s="73"/>
      <c r="T720" s="73"/>
      <c r="U720" s="73"/>
      <c r="V720" s="73"/>
      <c r="W720" s="73"/>
      <c r="X720" s="73"/>
      <c r="Y720" s="73"/>
      <c r="Z720" s="73"/>
      <c r="AA720" s="73"/>
      <c r="AB720" s="73"/>
      <c r="AC720" s="73"/>
      <c r="AD720" s="47"/>
      <c r="AE720" s="47"/>
    </row>
    <row r="721" spans="18:31" x14ac:dyDescent="0.25">
      <c r="R721" s="73"/>
      <c r="S721" s="73"/>
      <c r="T721" s="73"/>
      <c r="U721" s="73"/>
      <c r="V721" s="73"/>
      <c r="W721" s="73"/>
      <c r="X721" s="73"/>
      <c r="Y721" s="73"/>
      <c r="Z721" s="73"/>
      <c r="AA721" s="73"/>
      <c r="AB721" s="73"/>
      <c r="AC721" s="73"/>
      <c r="AD721" s="47"/>
      <c r="AE721" s="47"/>
    </row>
    <row r="722" spans="18:31" x14ac:dyDescent="0.25">
      <c r="R722" s="73"/>
      <c r="S722" s="73"/>
      <c r="T722" s="73"/>
      <c r="U722" s="73"/>
      <c r="V722" s="73"/>
      <c r="W722" s="73"/>
      <c r="X722" s="73"/>
      <c r="Y722" s="73"/>
      <c r="Z722" s="73"/>
      <c r="AA722" s="73"/>
      <c r="AB722" s="73"/>
      <c r="AC722" s="73"/>
      <c r="AD722" s="47"/>
      <c r="AE722" s="47"/>
    </row>
    <row r="723" spans="18:31" x14ac:dyDescent="0.25">
      <c r="R723" s="73"/>
      <c r="S723" s="73"/>
      <c r="T723" s="73"/>
      <c r="U723" s="73"/>
      <c r="V723" s="73"/>
      <c r="W723" s="73"/>
      <c r="X723" s="73"/>
      <c r="Y723" s="73"/>
      <c r="Z723" s="73"/>
      <c r="AA723" s="73"/>
      <c r="AB723" s="73"/>
      <c r="AC723" s="73"/>
      <c r="AD723" s="47"/>
      <c r="AE723" s="47"/>
    </row>
    <row r="724" spans="18:31" x14ac:dyDescent="0.25">
      <c r="R724" s="73"/>
      <c r="S724" s="73"/>
      <c r="T724" s="73"/>
      <c r="U724" s="73"/>
      <c r="V724" s="73"/>
      <c r="W724" s="73"/>
      <c r="X724" s="73"/>
      <c r="Y724" s="73"/>
      <c r="Z724" s="73"/>
      <c r="AA724" s="73"/>
      <c r="AB724" s="73"/>
      <c r="AC724" s="73"/>
      <c r="AD724" s="47"/>
      <c r="AE724" s="47"/>
    </row>
    <row r="725" spans="18:31" x14ac:dyDescent="0.25">
      <c r="R725" s="73"/>
      <c r="S725" s="73"/>
      <c r="T725" s="73"/>
      <c r="U725" s="73"/>
      <c r="V725" s="73"/>
      <c r="W725" s="73"/>
      <c r="X725" s="73"/>
      <c r="Y725" s="73"/>
      <c r="Z725" s="73"/>
      <c r="AA725" s="73"/>
      <c r="AB725" s="73"/>
      <c r="AC725" s="73"/>
      <c r="AD725" s="47"/>
      <c r="AE725" s="47"/>
    </row>
    <row r="726" spans="18:31" x14ac:dyDescent="0.25">
      <c r="R726" s="73"/>
      <c r="S726" s="73"/>
      <c r="T726" s="73"/>
      <c r="U726" s="73"/>
      <c r="V726" s="73"/>
      <c r="W726" s="73"/>
      <c r="X726" s="73"/>
      <c r="Y726" s="73"/>
      <c r="Z726" s="73"/>
      <c r="AA726" s="73"/>
      <c r="AB726" s="73"/>
      <c r="AC726" s="73"/>
      <c r="AD726" s="47"/>
      <c r="AE726" s="47"/>
    </row>
    <row r="727" spans="18:31" x14ac:dyDescent="0.25">
      <c r="R727" s="73"/>
      <c r="S727" s="73"/>
      <c r="T727" s="73"/>
      <c r="U727" s="73"/>
      <c r="V727" s="73"/>
      <c r="W727" s="73"/>
      <c r="X727" s="73"/>
      <c r="Y727" s="73"/>
      <c r="Z727" s="73"/>
      <c r="AA727" s="73"/>
      <c r="AB727" s="73"/>
      <c r="AC727" s="73"/>
      <c r="AD727" s="47"/>
      <c r="AE727" s="47"/>
    </row>
    <row r="728" spans="18:31" x14ac:dyDescent="0.25">
      <c r="R728" s="73"/>
      <c r="S728" s="73"/>
      <c r="T728" s="73"/>
      <c r="U728" s="73"/>
      <c r="V728" s="73"/>
      <c r="W728" s="73"/>
      <c r="X728" s="73"/>
      <c r="Y728" s="73"/>
      <c r="Z728" s="73"/>
      <c r="AA728" s="73"/>
      <c r="AB728" s="73"/>
      <c r="AC728" s="73"/>
      <c r="AD728" s="47"/>
      <c r="AE728" s="47"/>
    </row>
    <row r="729" spans="18:31" x14ac:dyDescent="0.25">
      <c r="R729" s="73"/>
      <c r="S729" s="73"/>
      <c r="T729" s="73"/>
      <c r="U729" s="73"/>
      <c r="V729" s="73"/>
      <c r="W729" s="73"/>
      <c r="X729" s="73"/>
      <c r="Y729" s="73"/>
      <c r="Z729" s="73"/>
      <c r="AA729" s="73"/>
      <c r="AB729" s="73"/>
      <c r="AC729" s="73"/>
      <c r="AD729" s="47"/>
      <c r="AE729" s="47"/>
    </row>
    <row r="730" spans="18:31" x14ac:dyDescent="0.25">
      <c r="R730" s="73"/>
      <c r="S730" s="73"/>
      <c r="T730" s="73"/>
      <c r="U730" s="73"/>
      <c r="V730" s="73"/>
      <c r="W730" s="73"/>
      <c r="X730" s="73"/>
      <c r="Y730" s="73"/>
      <c r="Z730" s="73"/>
      <c r="AA730" s="73"/>
      <c r="AB730" s="73"/>
      <c r="AC730" s="73"/>
      <c r="AD730" s="47"/>
      <c r="AE730" s="47"/>
    </row>
    <row r="731" spans="18:31" x14ac:dyDescent="0.25">
      <c r="R731" s="73"/>
      <c r="S731" s="73"/>
      <c r="T731" s="73"/>
      <c r="U731" s="73"/>
      <c r="V731" s="73"/>
      <c r="W731" s="73"/>
      <c r="X731" s="73"/>
      <c r="Y731" s="73"/>
      <c r="Z731" s="73"/>
      <c r="AA731" s="73"/>
      <c r="AB731" s="73"/>
      <c r="AC731" s="73"/>
      <c r="AD731" s="47"/>
      <c r="AE731" s="47"/>
    </row>
    <row r="732" spans="18:31" x14ac:dyDescent="0.25">
      <c r="R732" s="73"/>
      <c r="S732" s="73"/>
      <c r="T732" s="73"/>
      <c r="U732" s="73"/>
      <c r="V732" s="73"/>
      <c r="W732" s="73"/>
      <c r="X732" s="73"/>
      <c r="Y732" s="73"/>
      <c r="Z732" s="73"/>
      <c r="AA732" s="73"/>
      <c r="AB732" s="73"/>
      <c r="AC732" s="73"/>
      <c r="AD732" s="47"/>
      <c r="AE732" s="47"/>
    </row>
    <row r="733" spans="18:31" x14ac:dyDescent="0.25">
      <c r="R733" s="73"/>
      <c r="S733" s="73"/>
      <c r="T733" s="73"/>
      <c r="U733" s="73"/>
      <c r="V733" s="73"/>
      <c r="W733" s="73"/>
      <c r="X733" s="73"/>
      <c r="Y733" s="73"/>
      <c r="Z733" s="73"/>
      <c r="AA733" s="73"/>
      <c r="AB733" s="73"/>
      <c r="AC733" s="73"/>
      <c r="AD733" s="47"/>
      <c r="AE733" s="47"/>
    </row>
    <row r="734" spans="18:31" x14ac:dyDescent="0.25">
      <c r="R734" s="73"/>
      <c r="S734" s="73"/>
      <c r="T734" s="73"/>
      <c r="U734" s="73"/>
      <c r="V734" s="73"/>
      <c r="W734" s="73"/>
      <c r="X734" s="73"/>
      <c r="Y734" s="73"/>
      <c r="Z734" s="73"/>
      <c r="AA734" s="73"/>
      <c r="AB734" s="73"/>
      <c r="AC734" s="73"/>
      <c r="AD734" s="47"/>
      <c r="AE734" s="47"/>
    </row>
    <row r="735" spans="18:31" x14ac:dyDescent="0.25">
      <c r="R735" s="73"/>
      <c r="S735" s="73"/>
      <c r="T735" s="73"/>
      <c r="U735" s="73"/>
      <c r="V735" s="73"/>
      <c r="W735" s="73"/>
      <c r="X735" s="73"/>
      <c r="Y735" s="73"/>
      <c r="Z735" s="73"/>
      <c r="AA735" s="73"/>
      <c r="AB735" s="73"/>
      <c r="AC735" s="73"/>
      <c r="AD735" s="47"/>
      <c r="AE735" s="47"/>
    </row>
    <row r="736" spans="18:31" x14ac:dyDescent="0.25">
      <c r="R736" s="73"/>
      <c r="S736" s="73"/>
      <c r="T736" s="73"/>
      <c r="U736" s="73"/>
      <c r="V736" s="73"/>
      <c r="W736" s="73"/>
      <c r="X736" s="73"/>
      <c r="Y736" s="73"/>
      <c r="Z736" s="73"/>
      <c r="AA736" s="73"/>
      <c r="AB736" s="73"/>
      <c r="AC736" s="73"/>
      <c r="AD736" s="47"/>
      <c r="AE736" s="47"/>
    </row>
    <row r="737" spans="18:31" x14ac:dyDescent="0.25">
      <c r="R737" s="73"/>
      <c r="S737" s="73"/>
      <c r="T737" s="73"/>
      <c r="U737" s="73"/>
      <c r="V737" s="73"/>
      <c r="W737" s="73"/>
      <c r="X737" s="73"/>
      <c r="Y737" s="73"/>
      <c r="Z737" s="73"/>
      <c r="AA737" s="73"/>
      <c r="AB737" s="73"/>
      <c r="AC737" s="73"/>
      <c r="AD737" s="47"/>
      <c r="AE737" s="47"/>
    </row>
    <row r="738" spans="18:31" x14ac:dyDescent="0.25">
      <c r="R738" s="73"/>
      <c r="S738" s="73"/>
      <c r="T738" s="73"/>
      <c r="U738" s="73"/>
      <c r="V738" s="73"/>
      <c r="W738" s="73"/>
      <c r="X738" s="73"/>
      <c r="Y738" s="73"/>
      <c r="Z738" s="73"/>
      <c r="AA738" s="73"/>
      <c r="AB738" s="73"/>
      <c r="AC738" s="73"/>
      <c r="AD738" s="47"/>
      <c r="AE738" s="47"/>
    </row>
    <row r="739" spans="18:31" x14ac:dyDescent="0.25">
      <c r="R739" s="73"/>
      <c r="S739" s="73"/>
      <c r="T739" s="73"/>
      <c r="U739" s="73"/>
      <c r="V739" s="73"/>
      <c r="W739" s="73"/>
      <c r="X739" s="73"/>
      <c r="Y739" s="73"/>
      <c r="Z739" s="73"/>
      <c r="AA739" s="73"/>
      <c r="AB739" s="73"/>
      <c r="AC739" s="73"/>
      <c r="AD739" s="47"/>
      <c r="AE739" s="47"/>
    </row>
    <row r="740" spans="18:31" x14ac:dyDescent="0.25">
      <c r="R740" s="73"/>
      <c r="S740" s="73"/>
      <c r="T740" s="73"/>
      <c r="U740" s="73"/>
      <c r="V740" s="73"/>
      <c r="W740" s="73"/>
      <c r="X740" s="73"/>
      <c r="Y740" s="73"/>
      <c r="Z740" s="73"/>
      <c r="AA740" s="73"/>
      <c r="AB740" s="73"/>
      <c r="AC740" s="73"/>
      <c r="AD740" s="47"/>
      <c r="AE740" s="47"/>
    </row>
    <row r="741" spans="18:31" x14ac:dyDescent="0.25">
      <c r="R741" s="73"/>
      <c r="S741" s="73"/>
      <c r="T741" s="73"/>
      <c r="U741" s="73"/>
      <c r="V741" s="73"/>
      <c r="W741" s="73"/>
      <c r="X741" s="73"/>
      <c r="Y741" s="73"/>
      <c r="Z741" s="73"/>
      <c r="AA741" s="73"/>
      <c r="AB741" s="73"/>
      <c r="AC741" s="73"/>
      <c r="AD741" s="47"/>
      <c r="AE741" s="47"/>
    </row>
    <row r="742" spans="18:31" x14ac:dyDescent="0.25">
      <c r="R742" s="73"/>
      <c r="S742" s="73"/>
      <c r="T742" s="73"/>
      <c r="U742" s="73"/>
      <c r="V742" s="73"/>
      <c r="W742" s="73"/>
      <c r="X742" s="73"/>
      <c r="Y742" s="73"/>
      <c r="Z742" s="73"/>
      <c r="AA742" s="73"/>
      <c r="AB742" s="73"/>
      <c r="AC742" s="73"/>
      <c r="AD742" s="47"/>
      <c r="AE742" s="47"/>
    </row>
    <row r="743" spans="18:31" x14ac:dyDescent="0.25">
      <c r="R743" s="73"/>
      <c r="S743" s="73"/>
      <c r="T743" s="73"/>
      <c r="U743" s="73"/>
      <c r="V743" s="73"/>
      <c r="W743" s="73"/>
      <c r="X743" s="73"/>
      <c r="Y743" s="73"/>
      <c r="Z743" s="73"/>
      <c r="AA743" s="73"/>
      <c r="AB743" s="73"/>
      <c r="AC743" s="73"/>
      <c r="AD743" s="47"/>
      <c r="AE743" s="47"/>
    </row>
    <row r="744" spans="18:31" x14ac:dyDescent="0.25">
      <c r="R744" s="73"/>
      <c r="S744" s="73"/>
      <c r="T744" s="73"/>
      <c r="U744" s="73"/>
      <c r="V744" s="73"/>
      <c r="W744" s="73"/>
      <c r="X744" s="73"/>
      <c r="Y744" s="73"/>
      <c r="Z744" s="73"/>
      <c r="AA744" s="73"/>
      <c r="AB744" s="73"/>
      <c r="AC744" s="73"/>
      <c r="AD744" s="47"/>
      <c r="AE744" s="47"/>
    </row>
    <row r="745" spans="18:31" x14ac:dyDescent="0.25">
      <c r="R745" s="73"/>
      <c r="S745" s="73"/>
      <c r="T745" s="73"/>
      <c r="U745" s="73"/>
      <c r="V745" s="73"/>
      <c r="W745" s="73"/>
      <c r="X745" s="73"/>
      <c r="Y745" s="73"/>
      <c r="Z745" s="73"/>
      <c r="AA745" s="73"/>
      <c r="AB745" s="73"/>
      <c r="AC745" s="73"/>
      <c r="AD745" s="47"/>
      <c r="AE745" s="47"/>
    </row>
    <row r="746" spans="18:31" x14ac:dyDescent="0.25">
      <c r="R746" s="73"/>
      <c r="S746" s="73"/>
      <c r="T746" s="73"/>
      <c r="U746" s="73"/>
      <c r="V746" s="73"/>
      <c r="W746" s="73"/>
      <c r="X746" s="73"/>
      <c r="Y746" s="73"/>
      <c r="Z746" s="73"/>
      <c r="AA746" s="73"/>
      <c r="AB746" s="73"/>
      <c r="AC746" s="73"/>
      <c r="AD746" s="47"/>
      <c r="AE746" s="47"/>
    </row>
    <row r="747" spans="18:31" x14ac:dyDescent="0.25">
      <c r="R747" s="73"/>
      <c r="S747" s="73"/>
      <c r="T747" s="73"/>
      <c r="U747" s="73"/>
      <c r="V747" s="73"/>
      <c r="W747" s="73"/>
      <c r="X747" s="73"/>
      <c r="Y747" s="73"/>
      <c r="Z747" s="73"/>
      <c r="AA747" s="73"/>
      <c r="AB747" s="73"/>
      <c r="AC747" s="73"/>
      <c r="AD747" s="47"/>
      <c r="AE747" s="47"/>
    </row>
    <row r="748" spans="18:31" x14ac:dyDescent="0.25">
      <c r="R748" s="73"/>
      <c r="S748" s="73"/>
      <c r="T748" s="73"/>
      <c r="U748" s="73"/>
      <c r="V748" s="73"/>
      <c r="W748" s="73"/>
      <c r="X748" s="73"/>
      <c r="Y748" s="73"/>
      <c r="Z748" s="73"/>
      <c r="AA748" s="73"/>
      <c r="AB748" s="73"/>
      <c r="AC748" s="73"/>
      <c r="AD748" s="47"/>
      <c r="AE748" s="47"/>
    </row>
    <row r="749" spans="18:31" x14ac:dyDescent="0.25">
      <c r="R749" s="73"/>
      <c r="S749" s="73"/>
      <c r="T749" s="73"/>
      <c r="U749" s="73"/>
      <c r="V749" s="73"/>
      <c r="W749" s="73"/>
      <c r="X749" s="73"/>
      <c r="Y749" s="73"/>
      <c r="Z749" s="73"/>
      <c r="AA749" s="73"/>
      <c r="AB749" s="73"/>
      <c r="AC749" s="73"/>
      <c r="AD749" s="47"/>
      <c r="AE749" s="47"/>
    </row>
    <row r="750" spans="18:31" x14ac:dyDescent="0.25">
      <c r="R750" s="73"/>
      <c r="S750" s="73"/>
      <c r="T750" s="73"/>
      <c r="U750" s="73"/>
      <c r="V750" s="73"/>
      <c r="W750" s="73"/>
      <c r="X750" s="73"/>
      <c r="Y750" s="73"/>
      <c r="Z750" s="73"/>
      <c r="AA750" s="73"/>
      <c r="AB750" s="73"/>
      <c r="AC750" s="73"/>
      <c r="AD750" s="47"/>
      <c r="AE750" s="47"/>
    </row>
    <row r="751" spans="18:31" x14ac:dyDescent="0.25">
      <c r="R751" s="73"/>
      <c r="S751" s="73"/>
      <c r="T751" s="73"/>
      <c r="U751" s="73"/>
      <c r="V751" s="73"/>
      <c r="W751" s="73"/>
      <c r="X751" s="73"/>
      <c r="Y751" s="73"/>
      <c r="Z751" s="73"/>
      <c r="AA751" s="73"/>
      <c r="AB751" s="73"/>
      <c r="AC751" s="73"/>
      <c r="AD751" s="47"/>
      <c r="AE751" s="47"/>
    </row>
    <row r="752" spans="18:31" x14ac:dyDescent="0.25">
      <c r="R752" s="73"/>
      <c r="S752" s="73"/>
      <c r="T752" s="73"/>
      <c r="U752" s="73"/>
      <c r="V752" s="73"/>
      <c r="W752" s="73"/>
      <c r="X752" s="73"/>
      <c r="Y752" s="73"/>
      <c r="Z752" s="73"/>
      <c r="AA752" s="73"/>
      <c r="AB752" s="73"/>
      <c r="AC752" s="73"/>
      <c r="AD752" s="47"/>
      <c r="AE752" s="47"/>
    </row>
    <row r="753" spans="18:31" x14ac:dyDescent="0.25">
      <c r="R753" s="73"/>
      <c r="S753" s="73"/>
      <c r="T753" s="73"/>
      <c r="U753" s="73"/>
      <c r="V753" s="73"/>
      <c r="W753" s="73"/>
      <c r="X753" s="73"/>
      <c r="Y753" s="73"/>
      <c r="Z753" s="73"/>
      <c r="AA753" s="73"/>
      <c r="AB753" s="73"/>
      <c r="AC753" s="73"/>
      <c r="AD753" s="47"/>
      <c r="AE753" s="47"/>
    </row>
    <row r="754" spans="18:31" x14ac:dyDescent="0.25">
      <c r="R754" s="73"/>
      <c r="S754" s="73"/>
      <c r="T754" s="73"/>
      <c r="U754" s="73"/>
      <c r="V754" s="73"/>
      <c r="W754" s="73"/>
      <c r="X754" s="73"/>
      <c r="Y754" s="73"/>
      <c r="Z754" s="73"/>
      <c r="AA754" s="73"/>
      <c r="AB754" s="73"/>
      <c r="AC754" s="73"/>
      <c r="AD754" s="47"/>
      <c r="AE754" s="47"/>
    </row>
    <row r="755" spans="18:31" x14ac:dyDescent="0.25">
      <c r="R755" s="73"/>
      <c r="S755" s="73"/>
      <c r="T755" s="73"/>
      <c r="U755" s="73"/>
      <c r="V755" s="73"/>
      <c r="W755" s="73"/>
      <c r="X755" s="73"/>
      <c r="Y755" s="73"/>
      <c r="Z755" s="73"/>
      <c r="AA755" s="73"/>
      <c r="AB755" s="73"/>
      <c r="AC755" s="73"/>
      <c r="AD755" s="47"/>
      <c r="AE755" s="47"/>
    </row>
    <row r="756" spans="18:31" x14ac:dyDescent="0.25">
      <c r="R756" s="73"/>
      <c r="S756" s="73"/>
      <c r="T756" s="73"/>
      <c r="U756" s="73"/>
      <c r="V756" s="73"/>
      <c r="W756" s="73"/>
      <c r="X756" s="73"/>
      <c r="Y756" s="73"/>
      <c r="Z756" s="73"/>
      <c r="AA756" s="73"/>
      <c r="AB756" s="73"/>
      <c r="AC756" s="73"/>
      <c r="AD756" s="47"/>
      <c r="AE756" s="47"/>
    </row>
    <row r="757" spans="18:31" x14ac:dyDescent="0.25">
      <c r="R757" s="73"/>
      <c r="S757" s="73"/>
      <c r="T757" s="73"/>
      <c r="U757" s="73"/>
      <c r="V757" s="73"/>
      <c r="W757" s="73"/>
      <c r="X757" s="73"/>
      <c r="Y757" s="73"/>
      <c r="Z757" s="73"/>
      <c r="AA757" s="73"/>
      <c r="AB757" s="73"/>
      <c r="AC757" s="73"/>
      <c r="AD757" s="47"/>
      <c r="AE757" s="47"/>
    </row>
    <row r="758" spans="18:31" x14ac:dyDescent="0.25">
      <c r="R758" s="73"/>
      <c r="S758" s="73"/>
      <c r="T758" s="73"/>
      <c r="U758" s="73"/>
      <c r="V758" s="73"/>
      <c r="W758" s="73"/>
      <c r="X758" s="73"/>
      <c r="Y758" s="73"/>
      <c r="Z758" s="73"/>
      <c r="AA758" s="73"/>
      <c r="AB758" s="73"/>
      <c r="AC758" s="73"/>
      <c r="AD758" s="47"/>
      <c r="AE758" s="47"/>
    </row>
    <row r="759" spans="18:31" x14ac:dyDescent="0.25">
      <c r="R759" s="73"/>
      <c r="S759" s="73"/>
      <c r="T759" s="73"/>
      <c r="U759" s="73"/>
      <c r="V759" s="73"/>
      <c r="W759" s="73"/>
      <c r="X759" s="73"/>
      <c r="Y759" s="73"/>
      <c r="Z759" s="73"/>
      <c r="AA759" s="73"/>
      <c r="AB759" s="73"/>
      <c r="AC759" s="73"/>
      <c r="AD759" s="47"/>
      <c r="AE759" s="47"/>
    </row>
    <row r="760" spans="18:31" x14ac:dyDescent="0.25">
      <c r="R760" s="73"/>
      <c r="S760" s="73"/>
      <c r="T760" s="73"/>
      <c r="U760" s="73"/>
      <c r="V760" s="73"/>
      <c r="W760" s="73"/>
      <c r="X760" s="73"/>
      <c r="Y760" s="73"/>
      <c r="Z760" s="73"/>
      <c r="AA760" s="73"/>
      <c r="AB760" s="73"/>
      <c r="AC760" s="73"/>
      <c r="AD760" s="47"/>
      <c r="AE760" s="47"/>
    </row>
    <row r="761" spans="18:31" x14ac:dyDescent="0.25">
      <c r="R761" s="73"/>
      <c r="S761" s="73"/>
      <c r="T761" s="73"/>
      <c r="U761" s="73"/>
      <c r="V761" s="73"/>
      <c r="W761" s="73"/>
      <c r="X761" s="73"/>
      <c r="Y761" s="73"/>
      <c r="Z761" s="73"/>
      <c r="AA761" s="73"/>
      <c r="AB761" s="73"/>
      <c r="AC761" s="73"/>
      <c r="AD761" s="47"/>
      <c r="AE761" s="47"/>
    </row>
    <row r="762" spans="18:31" x14ac:dyDescent="0.25">
      <c r="R762" s="73"/>
      <c r="S762" s="73"/>
      <c r="T762" s="73"/>
      <c r="U762" s="73"/>
      <c r="V762" s="73"/>
      <c r="W762" s="73"/>
      <c r="X762" s="73"/>
      <c r="Y762" s="73"/>
      <c r="Z762" s="73"/>
      <c r="AA762" s="73"/>
      <c r="AB762" s="73"/>
      <c r="AC762" s="73"/>
      <c r="AD762" s="47"/>
      <c r="AE762" s="47"/>
    </row>
    <row r="763" spans="18:31" x14ac:dyDescent="0.25">
      <c r="R763" s="73"/>
      <c r="S763" s="73"/>
      <c r="T763" s="73"/>
      <c r="U763" s="73"/>
      <c r="V763" s="73"/>
      <c r="W763" s="73"/>
      <c r="X763" s="73"/>
      <c r="Y763" s="73"/>
      <c r="Z763" s="73"/>
      <c r="AA763" s="73"/>
      <c r="AB763" s="73"/>
      <c r="AC763" s="73"/>
      <c r="AD763" s="47"/>
      <c r="AE763" s="47"/>
    </row>
    <row r="764" spans="18:31" x14ac:dyDescent="0.25">
      <c r="R764" s="73"/>
      <c r="S764" s="73"/>
      <c r="T764" s="73"/>
      <c r="U764" s="73"/>
      <c r="V764" s="73"/>
      <c r="W764" s="73"/>
      <c r="X764" s="73"/>
      <c r="Y764" s="73"/>
      <c r="Z764" s="73"/>
      <c r="AA764" s="73"/>
      <c r="AB764" s="73"/>
      <c r="AC764" s="73"/>
      <c r="AD764" s="47"/>
      <c r="AE764" s="47"/>
    </row>
    <row r="765" spans="18:31" x14ac:dyDescent="0.25">
      <c r="R765" s="73"/>
      <c r="S765" s="73"/>
      <c r="T765" s="73"/>
      <c r="U765" s="73"/>
      <c r="V765" s="73"/>
      <c r="W765" s="73"/>
      <c r="X765" s="73"/>
      <c r="Y765" s="73"/>
      <c r="Z765" s="73"/>
      <c r="AA765" s="73"/>
      <c r="AB765" s="73"/>
      <c r="AC765" s="73"/>
      <c r="AD765" s="47"/>
      <c r="AE765" s="47"/>
    </row>
    <row r="766" spans="18:31" x14ac:dyDescent="0.25">
      <c r="R766" s="73"/>
      <c r="S766" s="73"/>
      <c r="T766" s="73"/>
      <c r="U766" s="73"/>
      <c r="V766" s="73"/>
      <c r="W766" s="73"/>
      <c r="X766" s="73"/>
      <c r="Y766" s="73"/>
      <c r="Z766" s="73"/>
      <c r="AA766" s="73"/>
      <c r="AB766" s="73"/>
      <c r="AC766" s="73"/>
      <c r="AD766" s="47"/>
      <c r="AE766" s="47"/>
    </row>
    <row r="767" spans="18:31" x14ac:dyDescent="0.25">
      <c r="R767" s="73"/>
      <c r="S767" s="73"/>
      <c r="T767" s="73"/>
      <c r="U767" s="73"/>
      <c r="V767" s="73"/>
      <c r="W767" s="73"/>
      <c r="X767" s="73"/>
      <c r="Y767" s="73"/>
      <c r="Z767" s="73"/>
      <c r="AA767" s="73"/>
      <c r="AB767" s="73"/>
      <c r="AC767" s="73"/>
      <c r="AD767" s="47"/>
      <c r="AE767" s="47"/>
    </row>
    <row r="768" spans="18:31" x14ac:dyDescent="0.25">
      <c r="R768" s="73"/>
      <c r="S768" s="73"/>
      <c r="T768" s="73"/>
      <c r="U768" s="73"/>
      <c r="V768" s="73"/>
      <c r="W768" s="73"/>
      <c r="X768" s="73"/>
      <c r="Y768" s="73"/>
      <c r="Z768" s="73"/>
      <c r="AA768" s="73"/>
      <c r="AB768" s="73"/>
      <c r="AC768" s="73"/>
      <c r="AD768" s="47"/>
      <c r="AE768" s="47"/>
    </row>
    <row r="769" spans="18:31" x14ac:dyDescent="0.25">
      <c r="R769" s="73"/>
      <c r="S769" s="73"/>
      <c r="T769" s="73"/>
      <c r="U769" s="73"/>
      <c r="V769" s="73"/>
      <c r="W769" s="73"/>
      <c r="X769" s="73"/>
      <c r="Y769" s="73"/>
      <c r="Z769" s="73"/>
      <c r="AA769" s="73"/>
      <c r="AB769" s="73"/>
      <c r="AC769" s="73"/>
      <c r="AD769" s="47"/>
      <c r="AE769" s="47"/>
    </row>
  </sheetData>
  <autoFilter ref="A19:AE319" xr:uid="{00000000-0009-0000-0000-000021000000}"/>
  <sortState xmlns:xlrd2="http://schemas.microsoft.com/office/spreadsheetml/2017/richdata2" ref="C20:C319">
    <sortCondition ref="C20:C319"/>
  </sortState>
  <mergeCells count="20">
    <mergeCell ref="B7:N7"/>
    <mergeCell ref="B3:F3"/>
    <mergeCell ref="B4:C4"/>
    <mergeCell ref="B5:N5"/>
    <mergeCell ref="B6:N6"/>
    <mergeCell ref="B8:N8"/>
    <mergeCell ref="B9:N9"/>
    <mergeCell ref="B11:E11"/>
    <mergeCell ref="F11:N11"/>
    <mergeCell ref="B12:E12"/>
    <mergeCell ref="F12:N12"/>
    <mergeCell ref="B16:E16"/>
    <mergeCell ref="F16:N16"/>
    <mergeCell ref="B17:E17"/>
    <mergeCell ref="B13:E13"/>
    <mergeCell ref="F13:N13"/>
    <mergeCell ref="B14:E14"/>
    <mergeCell ref="F14:N14"/>
    <mergeCell ref="B15:E15"/>
    <mergeCell ref="F15:N15"/>
  </mergeCells>
  <phoneticPr fontId="37" type="noConversion"/>
  <hyperlinks>
    <hyperlink ref="G17" r:id="rId1" xr:uid="{00000000-0004-0000-2100-000000000000}"/>
    <hyperlink ref="G18" r:id="rId2" xr:uid="{00000000-0004-0000-2100-000001000000}"/>
  </hyperlinks>
  <pageMargins left="0.7" right="0.7" top="0.75" bottom="0.75" header="0.3" footer="0.3"/>
  <pageSetup paperSize="9" orientation="portrait" r:id="rId3"/>
  <legacy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sheetPr>
  <dimension ref="A1:V398"/>
  <sheetViews>
    <sheetView workbookViewId="0"/>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364"/>
      <c r="B1" s="365"/>
      <c r="C1" s="365"/>
      <c r="D1" s="365" t="str">
        <f>SchoolReport!F1&amp;" "&amp;SchoolReport!H1</f>
        <v>Barnet Schools Funding 2022-23</v>
      </c>
      <c r="E1" s="365"/>
      <c r="F1" s="365"/>
      <c r="G1" s="365"/>
      <c r="H1" s="365"/>
      <c r="I1" s="365"/>
      <c r="J1" s="365"/>
      <c r="K1" s="365"/>
      <c r="L1" s="365"/>
      <c r="M1" s="365"/>
      <c r="N1" s="366"/>
      <c r="P1" s="27"/>
      <c r="Q1" s="27"/>
      <c r="R1" s="27"/>
      <c r="S1" s="27"/>
      <c r="U1" s="27" t="s">
        <v>1228</v>
      </c>
      <c r="V1" s="28">
        <v>11392</v>
      </c>
    </row>
    <row r="2" spans="1:22" ht="15.75" thickBot="1" x14ac:dyDescent="0.3">
      <c r="P2" s="27"/>
      <c r="Q2" s="27"/>
      <c r="R2" s="27"/>
      <c r="S2" s="27"/>
      <c r="U2" s="27" t="s">
        <v>1229</v>
      </c>
      <c r="V2" s="28">
        <v>10161</v>
      </c>
    </row>
    <row r="3" spans="1:22" ht="30.75" thickTop="1" thickBot="1" x14ac:dyDescent="0.55000000000000004">
      <c r="A3" s="76" t="s">
        <v>1230</v>
      </c>
      <c r="B3" s="479" t="s">
        <v>936</v>
      </c>
      <c r="C3" s="480"/>
      <c r="D3" s="480"/>
      <c r="E3" s="481"/>
      <c r="F3" s="77"/>
      <c r="H3" s="482" t="s">
        <v>1231</v>
      </c>
      <c r="I3" s="483"/>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1235</v>
      </c>
      <c r="V4" s="28">
        <v>11438</v>
      </c>
    </row>
    <row r="5" spans="1:22" ht="16.5" thickTop="1" thickBot="1" x14ac:dyDescent="0.3">
      <c r="A5" s="78" t="s">
        <v>1236</v>
      </c>
      <c r="B5" s="79" t="str">
        <f>SchoolReport!D1</f>
        <v>May</v>
      </c>
      <c r="C5" s="77" t="str">
        <f>VLOOKUP(B5,P1:R14,3,0)</f>
        <v>Ma22</v>
      </c>
      <c r="D5" s="77" t="str">
        <f>VLOOKUP(B5,P1:S14,4,0)</f>
        <v>R</v>
      </c>
      <c r="P5" s="27" t="s">
        <v>1208</v>
      </c>
      <c r="Q5" s="27">
        <v>19</v>
      </c>
      <c r="R5" s="27" t="str">
        <f>LEFT(P5,2)&amp;MID(SchoolReport!$H$1,3,2)</f>
        <v>Ju22</v>
      </c>
      <c r="S5" s="27" t="s">
        <v>1237</v>
      </c>
      <c r="U5" s="27" t="s">
        <v>1238</v>
      </c>
      <c r="V5" s="28">
        <v>11438</v>
      </c>
    </row>
    <row r="6" spans="1:22" ht="16.5" thickTop="1" thickBot="1" x14ac:dyDescent="0.3">
      <c r="P6" s="27" t="s">
        <v>1209</v>
      </c>
      <c r="Q6" s="27">
        <v>20</v>
      </c>
      <c r="R6" s="27" t="str">
        <f>LEFT(P6,2)&amp;MID(SchoolReport!$H$1,3,2)</f>
        <v>Ju22</v>
      </c>
      <c r="S6" s="27" t="s">
        <v>1239</v>
      </c>
      <c r="U6" s="27" t="s">
        <v>1240</v>
      </c>
      <c r="V6" s="28">
        <v>11336</v>
      </c>
    </row>
    <row r="7" spans="1:22" ht="16.5" customHeight="1" thickTop="1" thickBot="1" x14ac:dyDescent="0.3">
      <c r="A7" s="78" t="s">
        <v>1241</v>
      </c>
      <c r="B7" s="371">
        <f>INDEX(COVID!Q18:AB18,MATCH(B5,COVID!Q19:AB19,0))</f>
        <v>831656.44499999995</v>
      </c>
      <c r="C7" s="484" t="str">
        <f>IF(ROUND(ABS(B7-B8),0)&gt;0,"Error","OK")</f>
        <v>OK</v>
      </c>
      <c r="D7" s="485"/>
      <c r="P7" s="27" t="s">
        <v>1210</v>
      </c>
      <c r="Q7" s="27">
        <v>21</v>
      </c>
      <c r="R7" s="27" t="str">
        <f>LEFT(P7,2)&amp;MID(SchoolReport!$H$1,3,2)</f>
        <v>Au22</v>
      </c>
      <c r="S7" s="27" t="s">
        <v>1242</v>
      </c>
    </row>
    <row r="8" spans="1:22" ht="16.5" thickTop="1" thickBot="1" x14ac:dyDescent="0.3">
      <c r="A8" s="78" t="s">
        <v>1243</v>
      </c>
      <c r="B8" s="80">
        <f>SUM(G20:G875)</f>
        <v>831656.44499999995</v>
      </c>
      <c r="C8" s="484"/>
      <c r="D8" s="485"/>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77">
        <f ca="1">COUNTIFS(INDIRECT(B3&amp;"!"&amp;D5&amp;"20:"&amp;D5&amp;"1000"),"&gt;0")</f>
        <v>188</v>
      </c>
      <c r="C10" s="484" t="str">
        <f ca="1">IF(ROUND(ABS(B10-B11),0)&gt;0,"Error","OK")</f>
        <v>OK</v>
      </c>
      <c r="D10" s="485"/>
      <c r="P10" s="27" t="s">
        <v>1213</v>
      </c>
      <c r="Q10" s="27">
        <v>24</v>
      </c>
      <c r="R10" s="27" t="str">
        <f>LEFT(P10,2)&amp;MID(SchoolReport!$H$1,3,2)</f>
        <v>No22</v>
      </c>
      <c r="S10" s="27" t="s">
        <v>1247</v>
      </c>
    </row>
    <row r="11" spans="1:22" ht="16.5" thickTop="1" thickBot="1" x14ac:dyDescent="0.3">
      <c r="A11" s="78" t="s">
        <v>1248</v>
      </c>
      <c r="B11" s="78">
        <f>COUNTIF(G20:G884,"&gt;0")</f>
        <v>188</v>
      </c>
      <c r="C11" s="484"/>
      <c r="D11" s="485"/>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1257</v>
      </c>
      <c r="F17" s="83"/>
      <c r="G17" s="84">
        <f>SUM(G20:G840)</f>
        <v>831656.44499999995</v>
      </c>
      <c r="H17" s="83"/>
      <c r="I17" s="85"/>
      <c r="J17" t="s">
        <v>1258</v>
      </c>
      <c r="O17" s="81"/>
    </row>
    <row r="18" spans="1:21" ht="15.75" thickBot="1" x14ac:dyDescent="0.3">
      <c r="A18" s="82"/>
      <c r="B18" s="95"/>
      <c r="C18" s="82"/>
      <c r="E18" t="s">
        <v>1259</v>
      </c>
      <c r="F18" s="83"/>
      <c r="G18" s="96"/>
      <c r="H18" s="83"/>
      <c r="I18" s="85"/>
      <c r="O18" s="81"/>
    </row>
    <row r="19" spans="1:21" ht="15.75" thickBot="1" x14ac:dyDescent="0.3">
      <c r="A19" s="97" t="s">
        <v>1260</v>
      </c>
      <c r="B19" s="98" t="s">
        <v>1261</v>
      </c>
      <c r="C19" s="99" t="s">
        <v>1262</v>
      </c>
      <c r="D19" s="100" t="s">
        <v>1263</v>
      </c>
      <c r="E19" s="101" t="s">
        <v>1264</v>
      </c>
      <c r="F19" s="102" t="s">
        <v>1265</v>
      </c>
      <c r="G19" s="103" t="s">
        <v>1266</v>
      </c>
      <c r="H19" s="104" t="s">
        <v>1267</v>
      </c>
      <c r="I19" s="105" t="s">
        <v>1268</v>
      </c>
      <c r="J19" s="101" t="s">
        <v>1269</v>
      </c>
      <c r="K19" s="100" t="s">
        <v>1263</v>
      </c>
      <c r="L19" s="100" t="s">
        <v>1270</v>
      </c>
      <c r="M19" s="100" t="s">
        <v>1263</v>
      </c>
      <c r="N19" s="100" t="s">
        <v>1271</v>
      </c>
      <c r="O19" s="106" t="s">
        <v>1272</v>
      </c>
      <c r="P19" s="100" t="s">
        <v>1273</v>
      </c>
      <c r="Q19" s="100" t="s">
        <v>1263</v>
      </c>
      <c r="R19" s="107" t="s">
        <v>1274</v>
      </c>
    </row>
    <row r="20" spans="1:21" x14ac:dyDescent="0.25">
      <c r="A20" s="108">
        <v>1</v>
      </c>
      <c r="B20" s="109">
        <v>2</v>
      </c>
      <c r="C20" s="110">
        <f>COVID!J20</f>
        <v>400005</v>
      </c>
      <c r="D20" s="111" t="b">
        <v>1</v>
      </c>
      <c r="E20" s="112" t="str">
        <f>RIGHT(COVID!C20,4)&amp;"."&amp;COVID!M20&amp;"."&amp;COVID!K20&amp;"."&amp;$C$5</f>
        <v>2002.RecPrem.I18.Ma22</v>
      </c>
      <c r="F20" s="113">
        <f ca="1">TODAY()</f>
        <v>44697</v>
      </c>
      <c r="G20" s="114" cm="1">
        <f t="array" ref="G20">IF(SUMPRODUCT((COVID!$Q$19:$AB$19=$B$5)*COVID!Q20:AB20)&gt;0,SUMPRODUCT((COVID!$Q$19:$AB$19=$B$5)*COVID!Q20:AB20),0)</f>
        <v>4350</v>
      </c>
      <c r="H20" s="115">
        <f ca="1">F20</f>
        <v>44697</v>
      </c>
      <c r="I20" s="116">
        <v>0</v>
      </c>
      <c r="J20" s="112" t="str">
        <f>LEFT(COVID!D20,20)&amp;"."&amp;COVIDPAY!E20</f>
        <v>Barnfield School.2002.RecPrem.I18.Ma22</v>
      </c>
      <c r="K20" s="111" t="b">
        <v>1</v>
      </c>
      <c r="L20" s="117" t="s">
        <v>1275</v>
      </c>
      <c r="M20" s="111" t="b">
        <v>1</v>
      </c>
      <c r="N20" s="111" t="s">
        <v>1276</v>
      </c>
      <c r="O20" s="118" t="str">
        <f>COVID!I20</f>
        <v>10166/543965</v>
      </c>
      <c r="P20" s="111" t="b">
        <v>1</v>
      </c>
      <c r="Q20" s="111" t="b">
        <v>1</v>
      </c>
      <c r="R20" s="111" t="b">
        <v>1</v>
      </c>
      <c r="T20" s="10"/>
      <c r="U20" s="1"/>
    </row>
    <row r="21" spans="1:21" x14ac:dyDescent="0.25">
      <c r="A21" s="108">
        <v>1</v>
      </c>
      <c r="B21" s="109">
        <v>2</v>
      </c>
      <c r="C21" s="110">
        <f>COVID!J21</f>
        <v>400051</v>
      </c>
      <c r="D21" s="111" t="b">
        <v>1</v>
      </c>
      <c r="E21" s="112" t="str">
        <f>RIGHT(COVID!C21,4)&amp;"."&amp;COVID!M21&amp;"."&amp;COVID!K21&amp;"."&amp;$C$5</f>
        <v>2003.RecPrem.I18.Ma22</v>
      </c>
      <c r="F21" s="113">
        <f t="shared" ref="F21:F84" ca="1" si="0">TODAY()</f>
        <v>44697</v>
      </c>
      <c r="G21" s="114" cm="1">
        <f t="array" ref="G21">IF(SUMPRODUCT((COVID!$Q$19:$AB$19=$B$5)*COVID!Q21:AB21)&gt;0,SUMPRODUCT((COVID!$Q$19:$AB$19=$B$5)*COVID!Q21:AB21),0)</f>
        <v>5038.75</v>
      </c>
      <c r="H21" s="115">
        <f t="shared" ref="H21:H84" ca="1" si="1">F21</f>
        <v>44697</v>
      </c>
      <c r="I21" s="116">
        <v>0</v>
      </c>
      <c r="J21" s="112" t="str">
        <f>LEFT(COVID!D21,20)&amp;"."&amp;COVIDPAY!E21</f>
        <v>Bell Lane Primary Sc.2003.RecPrem.I18.Ma22</v>
      </c>
      <c r="K21" s="111" t="b">
        <v>1</v>
      </c>
      <c r="L21" s="117" t="s">
        <v>1275</v>
      </c>
      <c r="M21" s="111" t="b">
        <v>1</v>
      </c>
      <c r="N21" s="111" t="s">
        <v>1276</v>
      </c>
      <c r="O21" s="118" t="str">
        <f>COVID!I21</f>
        <v>10166/543965</v>
      </c>
      <c r="P21" s="111" t="b">
        <v>1</v>
      </c>
      <c r="Q21" s="111" t="b">
        <v>1</v>
      </c>
      <c r="R21" s="111" t="b">
        <v>1</v>
      </c>
      <c r="T21" s="10"/>
      <c r="U21" s="1"/>
    </row>
    <row r="22" spans="1:21" x14ac:dyDescent="0.25">
      <c r="A22" s="108">
        <v>1</v>
      </c>
      <c r="B22" s="109">
        <v>2</v>
      </c>
      <c r="C22" s="110">
        <f>COVID!J22</f>
        <v>400040</v>
      </c>
      <c r="D22" s="111" t="b">
        <v>1</v>
      </c>
      <c r="E22" s="112" t="str">
        <f>RIGHT(COVID!C22,4)&amp;"."&amp;COVID!M22&amp;"."&amp;COVID!K22&amp;"."&amp;$C$5</f>
        <v>2007.RecPrem.I18.Ma22</v>
      </c>
      <c r="F22" s="113">
        <f t="shared" ca="1" si="0"/>
        <v>44697</v>
      </c>
      <c r="G22" s="114" cm="1">
        <f t="array" ref="G22">IF(SUMPRODUCT((COVID!$Q$19:$AB$19=$B$5)*COVID!Q22:AB22)&gt;0,SUMPRODUCT((COVID!$Q$19:$AB$19=$B$5)*COVID!Q22:AB22),0)</f>
        <v>2646.25</v>
      </c>
      <c r="H22" s="115">
        <f t="shared" ca="1" si="1"/>
        <v>44697</v>
      </c>
      <c r="I22" s="116">
        <v>0</v>
      </c>
      <c r="J22" s="112" t="str">
        <f>LEFT(COVID!D22,20)&amp;"."&amp;COVIDPAY!E22</f>
        <v>Brookland Junior Sch.2007.RecPrem.I18.Ma22</v>
      </c>
      <c r="K22" s="111" t="b">
        <v>1</v>
      </c>
      <c r="L22" s="117" t="s">
        <v>1275</v>
      </c>
      <c r="M22" s="111" t="b">
        <v>1</v>
      </c>
      <c r="N22" s="111" t="s">
        <v>1276</v>
      </c>
      <c r="O22" s="118" t="str">
        <f>COVID!I22</f>
        <v>10166/543965</v>
      </c>
      <c r="P22" s="111" t="b">
        <v>1</v>
      </c>
      <c r="Q22" s="111" t="b">
        <v>1</v>
      </c>
      <c r="R22" s="111" t="b">
        <v>1</v>
      </c>
      <c r="T22" s="10"/>
      <c r="U22" s="1"/>
    </row>
    <row r="23" spans="1:21" x14ac:dyDescent="0.25">
      <c r="A23" s="108">
        <v>1</v>
      </c>
      <c r="B23" s="109">
        <v>2</v>
      </c>
      <c r="C23" s="110">
        <f>COVID!J23</f>
        <v>400057</v>
      </c>
      <c r="D23" s="111" t="b">
        <v>1</v>
      </c>
      <c r="E23" s="112" t="str">
        <f>RIGHT(COVID!C23,4)&amp;"."&amp;COVID!M23&amp;"."&amp;COVID!K23&amp;"."&amp;$C$5</f>
        <v>2008.RecPrem.I18.Ma22</v>
      </c>
      <c r="F23" s="113">
        <f t="shared" ca="1" si="0"/>
        <v>44697</v>
      </c>
      <c r="G23" s="114" cm="1">
        <f t="array" ref="G23">IF(SUMPRODUCT((COVID!$Q$19:$AB$19=$B$5)*COVID!Q23:AB23)&gt;0,SUMPRODUCT((COVID!$Q$19:$AB$19=$B$5)*COVID!Q23:AB23),0)</f>
        <v>1631.25</v>
      </c>
      <c r="H23" s="115">
        <f t="shared" ca="1" si="1"/>
        <v>44697</v>
      </c>
      <c r="I23" s="116">
        <v>0</v>
      </c>
      <c r="J23" s="112" t="str">
        <f>LEFT(COVID!D23,20)&amp;"."&amp;COVIDPAY!E23</f>
        <v>Brookland Infant  &amp; .2008.RecPrem.I18.Ma22</v>
      </c>
      <c r="K23" s="111" t="b">
        <v>1</v>
      </c>
      <c r="L23" s="117" t="s">
        <v>1275</v>
      </c>
      <c r="M23" s="111" t="b">
        <v>1</v>
      </c>
      <c r="N23" s="111" t="s">
        <v>1276</v>
      </c>
      <c r="O23" s="118" t="str">
        <f>COVID!I23</f>
        <v>10166/543965</v>
      </c>
      <c r="P23" s="111" t="b">
        <v>1</v>
      </c>
      <c r="Q23" s="111" t="b">
        <v>1</v>
      </c>
      <c r="R23" s="111" t="b">
        <v>1</v>
      </c>
    </row>
    <row r="24" spans="1:21" x14ac:dyDescent="0.25">
      <c r="A24" s="108">
        <v>1</v>
      </c>
      <c r="B24" s="109">
        <v>2</v>
      </c>
      <c r="C24" s="110">
        <f>COVID!J24</f>
        <v>400061</v>
      </c>
      <c r="D24" s="111" t="b">
        <v>1</v>
      </c>
      <c r="E24" s="112" t="str">
        <f>RIGHT(COVID!C24,4)&amp;"."&amp;COVID!M24&amp;"."&amp;COVID!K24&amp;"."&amp;$C$5</f>
        <v>2009.RecPrem.I18.Ma22</v>
      </c>
      <c r="F24" s="113">
        <f t="shared" ca="1" si="0"/>
        <v>44697</v>
      </c>
      <c r="G24" s="114" cm="1">
        <f t="array" ref="G24">IF(SUMPRODUCT((COVID!$Q$19:$AB$19=$B$5)*COVID!Q24:AB24)&gt;0,SUMPRODUCT((COVID!$Q$19:$AB$19=$B$5)*COVID!Q24:AB24),0)</f>
        <v>3045</v>
      </c>
      <c r="H24" s="115">
        <f t="shared" ca="1" si="1"/>
        <v>44697</v>
      </c>
      <c r="I24" s="116">
        <v>0</v>
      </c>
      <c r="J24" s="112" t="str">
        <f>LEFT(COVID!D24,20)&amp;"."&amp;COVIDPAY!E24</f>
        <v>Brunswick Park Prima.2009.RecPrem.I18.Ma22</v>
      </c>
      <c r="K24" s="111" t="b">
        <v>1</v>
      </c>
      <c r="L24" s="117" t="s">
        <v>1275</v>
      </c>
      <c r="M24" s="111" t="b">
        <v>1</v>
      </c>
      <c r="N24" s="111" t="s">
        <v>1276</v>
      </c>
      <c r="O24" s="118" t="str">
        <f>COVID!I24</f>
        <v>10166/543965</v>
      </c>
      <c r="P24" s="111" t="b">
        <v>1</v>
      </c>
      <c r="Q24" s="111" t="b">
        <v>1</v>
      </c>
      <c r="R24" s="111" t="b">
        <v>1</v>
      </c>
    </row>
    <row r="25" spans="1:21" x14ac:dyDescent="0.25">
      <c r="A25" s="108">
        <v>1</v>
      </c>
      <c r="B25" s="109">
        <v>2</v>
      </c>
      <c r="C25" s="110">
        <f>COVID!J25</f>
        <v>400020</v>
      </c>
      <c r="D25" s="111" t="b">
        <v>1</v>
      </c>
      <c r="E25" s="112" t="str">
        <f>RIGHT(COVID!C25,4)&amp;"."&amp;COVID!M25&amp;"."&amp;COVID!K25&amp;"."&amp;$C$5</f>
        <v>2011.RecPrem.I18.Ma22</v>
      </c>
      <c r="F25" s="113">
        <f t="shared" ca="1" si="0"/>
        <v>44697</v>
      </c>
      <c r="G25" s="114" cm="1">
        <f t="array" ref="G25">IF(SUMPRODUCT((COVID!$Q$19:$AB$19=$B$5)*COVID!Q25:AB25)&gt;0,SUMPRODUCT((COVID!$Q$19:$AB$19=$B$5)*COVID!Q25:AB25),0)</f>
        <v>1268.75</v>
      </c>
      <c r="H25" s="115">
        <f t="shared" ca="1" si="1"/>
        <v>44697</v>
      </c>
      <c r="I25" s="116">
        <v>0</v>
      </c>
      <c r="J25" s="112" t="str">
        <f>LEFT(COVID!D25,20)&amp;"."&amp;COVIDPAY!E25</f>
        <v>Church Hill Primary .2011.RecPrem.I18.Ma22</v>
      </c>
      <c r="K25" s="111" t="b">
        <v>1</v>
      </c>
      <c r="L25" s="117" t="s">
        <v>1275</v>
      </c>
      <c r="M25" s="111" t="b">
        <v>1</v>
      </c>
      <c r="N25" s="111" t="s">
        <v>1276</v>
      </c>
      <c r="O25" s="118" t="str">
        <f>COVID!I25</f>
        <v>10166/543965</v>
      </c>
      <c r="P25" s="111" t="b">
        <v>1</v>
      </c>
      <c r="Q25" s="111" t="b">
        <v>1</v>
      </c>
      <c r="R25" s="111" t="b">
        <v>1</v>
      </c>
    </row>
    <row r="26" spans="1:21" x14ac:dyDescent="0.25">
      <c r="A26" s="108">
        <v>1</v>
      </c>
      <c r="B26" s="109">
        <v>2</v>
      </c>
      <c r="C26" s="110">
        <f>COVID!J26</f>
        <v>400050</v>
      </c>
      <c r="D26" s="111" t="b">
        <v>1</v>
      </c>
      <c r="E26" s="112" t="str">
        <f>RIGHT(COVID!C26,4)&amp;"."&amp;COVID!M26&amp;"."&amp;COVID!K26&amp;"."&amp;$C$5</f>
        <v>2014.RecPrem.I18.Ma22</v>
      </c>
      <c r="F26" s="113">
        <f t="shared" ca="1" si="0"/>
        <v>44697</v>
      </c>
      <c r="G26" s="114" cm="1">
        <f t="array" ref="G26">IF(SUMPRODUCT((COVID!$Q$19:$AB$19=$B$5)*COVID!Q26:AB26)&gt;0,SUMPRODUCT((COVID!$Q$19:$AB$19=$B$5)*COVID!Q26:AB26),0)</f>
        <v>7648</v>
      </c>
      <c r="H26" s="115">
        <f t="shared" ca="1" si="1"/>
        <v>44697</v>
      </c>
      <c r="I26" s="116">
        <v>0</v>
      </c>
      <c r="J26" s="112" t="str">
        <f>LEFT(COVID!D26,20)&amp;"."&amp;COVIDPAY!E26</f>
        <v>Colindale School.2014.RecPrem.I18.Ma22</v>
      </c>
      <c r="K26" s="111" t="b">
        <v>1</v>
      </c>
      <c r="L26" s="117" t="s">
        <v>1275</v>
      </c>
      <c r="M26" s="111" t="b">
        <v>1</v>
      </c>
      <c r="N26" s="111" t="s">
        <v>1276</v>
      </c>
      <c r="O26" s="118" t="str">
        <f>COVID!I26</f>
        <v>10166/543965</v>
      </c>
      <c r="P26" s="111" t="b">
        <v>1</v>
      </c>
      <c r="Q26" s="111" t="b">
        <v>1</v>
      </c>
      <c r="R26" s="111" t="b">
        <v>1</v>
      </c>
    </row>
    <row r="27" spans="1:21" x14ac:dyDescent="0.25">
      <c r="A27" s="108">
        <v>1</v>
      </c>
      <c r="B27" s="109">
        <v>2</v>
      </c>
      <c r="C27" s="110">
        <f>COVID!J27</f>
        <v>400059</v>
      </c>
      <c r="D27" s="111" t="b">
        <v>1</v>
      </c>
      <c r="E27" s="112" t="str">
        <f>RIGHT(COVID!C27,4)&amp;"."&amp;COVID!M27&amp;"."&amp;COVID!K27&amp;"."&amp;$C$5</f>
        <v>2015.RecPrem.I18.Ma22</v>
      </c>
      <c r="F27" s="113">
        <f t="shared" ca="1" si="0"/>
        <v>44697</v>
      </c>
      <c r="G27" s="114" cm="1">
        <f t="array" ref="G27">IF(SUMPRODUCT((COVID!$Q$19:$AB$19=$B$5)*COVID!Q27:AB27)&gt;0,SUMPRODUCT((COVID!$Q$19:$AB$19=$B$5)*COVID!Q27:AB27),0)</f>
        <v>2810.25</v>
      </c>
      <c r="H27" s="115">
        <f t="shared" ca="1" si="1"/>
        <v>44697</v>
      </c>
      <c r="I27" s="116">
        <v>0</v>
      </c>
      <c r="J27" s="112" t="str">
        <f>LEFT(COVID!D27,20)&amp;"."&amp;COVIDPAY!E27</f>
        <v>Coppetts Wood.2015.RecPrem.I18.Ma22</v>
      </c>
      <c r="K27" s="111" t="b">
        <v>1</v>
      </c>
      <c r="L27" s="117" t="s">
        <v>1275</v>
      </c>
      <c r="M27" s="111" t="b">
        <v>1</v>
      </c>
      <c r="N27" s="111" t="s">
        <v>1276</v>
      </c>
      <c r="O27" s="118" t="str">
        <f>COVID!I27</f>
        <v>10166/543965</v>
      </c>
      <c r="P27" s="111" t="b">
        <v>1</v>
      </c>
      <c r="Q27" s="111" t="b">
        <v>1</v>
      </c>
      <c r="R27" s="111" t="b">
        <v>1</v>
      </c>
    </row>
    <row r="28" spans="1:21" x14ac:dyDescent="0.25">
      <c r="A28" s="108">
        <v>1</v>
      </c>
      <c r="B28" s="109">
        <v>2</v>
      </c>
      <c r="C28" s="110">
        <f>COVID!J28</f>
        <v>400049</v>
      </c>
      <c r="D28" s="111" t="b">
        <v>1</v>
      </c>
      <c r="E28" s="112" t="str">
        <f>RIGHT(COVID!C28,4)&amp;"."&amp;COVID!M28&amp;"."&amp;COVID!K28&amp;"."&amp;$C$5</f>
        <v>2016.RecPrem.I18.Ma22</v>
      </c>
      <c r="F28" s="113">
        <f t="shared" ca="1" si="0"/>
        <v>44697</v>
      </c>
      <c r="G28" s="114" cm="1">
        <f t="array" ref="G28">IF(SUMPRODUCT((COVID!$Q$19:$AB$19=$B$5)*COVID!Q28:AB28)&gt;0,SUMPRODUCT((COVID!$Q$19:$AB$19=$B$5)*COVID!Q28:AB28),0)</f>
        <v>725</v>
      </c>
      <c r="H28" s="115">
        <f t="shared" ca="1" si="1"/>
        <v>44697</v>
      </c>
      <c r="I28" s="116">
        <v>0</v>
      </c>
      <c r="J28" s="112" t="str">
        <f>LEFT(COVID!D28,20)&amp;"."&amp;COVIDPAY!E28</f>
        <v>Courtland School.2016.RecPrem.I18.Ma22</v>
      </c>
      <c r="K28" s="111" t="b">
        <v>1</v>
      </c>
      <c r="L28" s="117" t="s">
        <v>1275</v>
      </c>
      <c r="M28" s="111" t="b">
        <v>1</v>
      </c>
      <c r="N28" s="111" t="s">
        <v>1276</v>
      </c>
      <c r="O28" s="118" t="str">
        <f>COVID!I28</f>
        <v>10166/543965</v>
      </c>
      <c r="P28" s="111" t="b">
        <v>1</v>
      </c>
      <c r="Q28" s="111" t="b">
        <v>1</v>
      </c>
      <c r="R28" s="111" t="b">
        <v>1</v>
      </c>
    </row>
    <row r="29" spans="1:21" x14ac:dyDescent="0.25">
      <c r="A29" s="108">
        <v>1</v>
      </c>
      <c r="B29" s="109">
        <v>2</v>
      </c>
      <c r="C29" s="110">
        <f>COVID!J29</f>
        <v>400080</v>
      </c>
      <c r="D29" s="111" t="b">
        <v>1</v>
      </c>
      <c r="E29" s="112" t="str">
        <f>RIGHT(COVID!C29,4)&amp;"."&amp;COVID!M29&amp;"."&amp;COVID!K29&amp;"."&amp;$C$5</f>
        <v>2017.RecPrem.I18.Ma22</v>
      </c>
      <c r="F29" s="113">
        <f t="shared" ca="1" si="0"/>
        <v>44697</v>
      </c>
      <c r="G29" s="114" cm="1">
        <f t="array" ref="G29">IF(SUMPRODUCT((COVID!$Q$19:$AB$19=$B$5)*COVID!Q29:AB29)&gt;0,SUMPRODUCT((COVID!$Q$19:$AB$19=$B$5)*COVID!Q29:AB29),0)</f>
        <v>3588.75</v>
      </c>
      <c r="H29" s="115">
        <f t="shared" ca="1" si="1"/>
        <v>44697</v>
      </c>
      <c r="I29" s="116">
        <v>0</v>
      </c>
      <c r="J29" s="112" t="str">
        <f>LEFT(COVID!D29,20)&amp;"."&amp;COVIDPAY!E29</f>
        <v>Cromer Road Primary .2017.RecPrem.I18.Ma22</v>
      </c>
      <c r="K29" s="111" t="b">
        <v>1</v>
      </c>
      <c r="L29" s="117" t="s">
        <v>1275</v>
      </c>
      <c r="M29" s="111" t="b">
        <v>1</v>
      </c>
      <c r="N29" s="111" t="s">
        <v>1276</v>
      </c>
      <c r="O29" s="118" t="str">
        <f>COVID!I29</f>
        <v>10166/543965</v>
      </c>
      <c r="P29" s="111" t="b">
        <v>1</v>
      </c>
      <c r="Q29" s="111" t="b">
        <v>1</v>
      </c>
      <c r="R29" s="111" t="b">
        <v>1</v>
      </c>
    </row>
    <row r="30" spans="1:21" x14ac:dyDescent="0.25">
      <c r="A30" s="108">
        <v>1</v>
      </c>
      <c r="B30" s="109">
        <v>2</v>
      </c>
      <c r="C30" s="110">
        <f>COVID!J30</f>
        <v>400036</v>
      </c>
      <c r="D30" s="111" t="b">
        <v>1</v>
      </c>
      <c r="E30" s="112" t="str">
        <f>RIGHT(COVID!C30,4)&amp;"."&amp;COVID!M30&amp;"."&amp;COVID!K30&amp;"."&amp;$C$5</f>
        <v>2019.RecPrem.I18.Ma22</v>
      </c>
      <c r="F30" s="113">
        <f t="shared" ca="1" si="0"/>
        <v>44697</v>
      </c>
      <c r="G30" s="114" cm="1">
        <f t="array" ref="G30">IF(SUMPRODUCT((COVID!$Q$19:$AB$19=$B$5)*COVID!Q30:AB30)&gt;0,SUMPRODUCT((COVID!$Q$19:$AB$19=$B$5)*COVID!Q30:AB30),0)</f>
        <v>1413.75</v>
      </c>
      <c r="H30" s="115">
        <f t="shared" ca="1" si="1"/>
        <v>44697</v>
      </c>
      <c r="I30" s="116">
        <v>0</v>
      </c>
      <c r="J30" s="112" t="str">
        <f>LEFT(COVID!D30,20)&amp;"."&amp;COVIDPAY!E30</f>
        <v>Deansbrook Infant Sc.2019.RecPrem.I18.Ma22</v>
      </c>
      <c r="K30" s="111" t="b">
        <v>1</v>
      </c>
      <c r="L30" s="117" t="s">
        <v>1275</v>
      </c>
      <c r="M30" s="111" t="b">
        <v>1</v>
      </c>
      <c r="N30" s="111" t="s">
        <v>1276</v>
      </c>
      <c r="O30" s="118" t="str">
        <f>COVID!I30</f>
        <v>10166/543965</v>
      </c>
      <c r="P30" s="111" t="b">
        <v>1</v>
      </c>
      <c r="Q30" s="111" t="b">
        <v>1</v>
      </c>
      <c r="R30" s="111" t="b">
        <v>1</v>
      </c>
    </row>
    <row r="31" spans="1:21" x14ac:dyDescent="0.25">
      <c r="A31" s="108">
        <v>1</v>
      </c>
      <c r="B31" s="109">
        <v>2</v>
      </c>
      <c r="C31" s="110">
        <f>COVID!J31</f>
        <v>400042</v>
      </c>
      <c r="D31" s="111" t="b">
        <v>1</v>
      </c>
      <c r="E31" s="112" t="str">
        <f>RIGHT(COVID!C31,4)&amp;"."&amp;COVID!M31&amp;"."&amp;COVID!K31&amp;"."&amp;$C$5</f>
        <v>2021.RecPrem.I18.Ma22</v>
      </c>
      <c r="F31" s="113">
        <f t="shared" ca="1" si="0"/>
        <v>44697</v>
      </c>
      <c r="G31" s="114" cm="1">
        <f t="array" ref="G31">IF(SUMPRODUCT((COVID!$Q$19:$AB$19=$B$5)*COVID!Q31:AB31)&gt;0,SUMPRODUCT((COVID!$Q$19:$AB$19=$B$5)*COVID!Q31:AB31),0)</f>
        <v>5220</v>
      </c>
      <c r="H31" s="115">
        <f t="shared" ca="1" si="1"/>
        <v>44697</v>
      </c>
      <c r="I31" s="116">
        <v>0</v>
      </c>
      <c r="J31" s="112" t="str">
        <f>LEFT(COVID!D31,20)&amp;"."&amp;COVIDPAY!E31</f>
        <v>Dollis Primary Schoo.2021.RecPrem.I18.Ma22</v>
      </c>
      <c r="K31" s="111" t="b">
        <v>1</v>
      </c>
      <c r="L31" s="117" t="s">
        <v>1275</v>
      </c>
      <c r="M31" s="111" t="b">
        <v>1</v>
      </c>
      <c r="N31" s="111" t="s">
        <v>1276</v>
      </c>
      <c r="O31" s="118" t="str">
        <f>COVID!I31</f>
        <v>10166/543965</v>
      </c>
      <c r="P31" s="111" t="b">
        <v>1</v>
      </c>
      <c r="Q31" s="111" t="b">
        <v>1</v>
      </c>
      <c r="R31" s="111" t="b">
        <v>1</v>
      </c>
    </row>
    <row r="32" spans="1:21" x14ac:dyDescent="0.25">
      <c r="A32" s="108">
        <v>1</v>
      </c>
      <c r="B32" s="109">
        <v>2</v>
      </c>
      <c r="C32" s="110">
        <f>COVID!J32</f>
        <v>400159</v>
      </c>
      <c r="D32" s="111" t="b">
        <v>1</v>
      </c>
      <c r="E32" s="112" t="str">
        <f>RIGHT(COVID!C32,4)&amp;"."&amp;COVID!M32&amp;"."&amp;COVID!K32&amp;"."&amp;$C$5</f>
        <v>2023.RecPrem.I18.Ma22</v>
      </c>
      <c r="F32" s="113">
        <f t="shared" ca="1" si="0"/>
        <v>44697</v>
      </c>
      <c r="G32" s="114" cm="1">
        <f t="array" ref="G32">IF(SUMPRODUCT((COVID!$Q$19:$AB$19=$B$5)*COVID!Q32:AB32)&gt;0,SUMPRODUCT((COVID!$Q$19:$AB$19=$B$5)*COVID!Q32:AB32),0)</f>
        <v>7123.25</v>
      </c>
      <c r="H32" s="115">
        <f t="shared" ca="1" si="1"/>
        <v>44697</v>
      </c>
      <c r="I32" s="116">
        <v>0</v>
      </c>
      <c r="J32" s="112" t="str">
        <f>LEFT(COVID!D32,20)&amp;"."&amp;COVIDPAY!E32</f>
        <v>Edgware Primary Scho.2023.RecPrem.I18.Ma22</v>
      </c>
      <c r="K32" s="111" t="b">
        <v>1</v>
      </c>
      <c r="L32" s="117" t="s">
        <v>1275</v>
      </c>
      <c r="M32" s="111" t="b">
        <v>1</v>
      </c>
      <c r="N32" s="111" t="s">
        <v>1276</v>
      </c>
      <c r="O32" s="118" t="str">
        <f>COVID!I32</f>
        <v>10166/543965</v>
      </c>
      <c r="P32" s="111" t="b">
        <v>1</v>
      </c>
      <c r="Q32" s="111" t="b">
        <v>1</v>
      </c>
      <c r="R32" s="111" t="b">
        <v>1</v>
      </c>
    </row>
    <row r="33" spans="1:18" x14ac:dyDescent="0.25">
      <c r="A33" s="108">
        <v>1</v>
      </c>
      <c r="B33" s="109">
        <v>2</v>
      </c>
      <c r="C33" s="110">
        <f>COVID!J33</f>
        <v>400047</v>
      </c>
      <c r="D33" s="111" t="b">
        <v>1</v>
      </c>
      <c r="E33" s="112" t="str">
        <f>RIGHT(COVID!C33,4)&amp;"."&amp;COVID!M33&amp;"."&amp;COVID!K33&amp;"."&amp;$C$5</f>
        <v>2024.RecPrem.I18.Ma22</v>
      </c>
      <c r="F33" s="113">
        <f t="shared" ca="1" si="0"/>
        <v>44697</v>
      </c>
      <c r="G33" s="114" cm="1">
        <f t="array" ref="G33">IF(SUMPRODUCT((COVID!$Q$19:$AB$19=$B$5)*COVID!Q33:AB33)&gt;0,SUMPRODUCT((COVID!$Q$19:$AB$19=$B$5)*COVID!Q33:AB33),0)</f>
        <v>2447</v>
      </c>
      <c r="H33" s="115">
        <f t="shared" ca="1" si="1"/>
        <v>44697</v>
      </c>
      <c r="I33" s="116">
        <v>0</v>
      </c>
      <c r="J33" s="112" t="str">
        <f>LEFT(COVID!D33,20)&amp;"."&amp;COVIDPAY!E33</f>
        <v>Fairway Primary Scho.2024.RecPrem.I18.Ma22</v>
      </c>
      <c r="K33" s="111" t="b">
        <v>1</v>
      </c>
      <c r="L33" s="117" t="s">
        <v>1275</v>
      </c>
      <c r="M33" s="111" t="b">
        <v>1</v>
      </c>
      <c r="N33" s="111" t="s">
        <v>1276</v>
      </c>
      <c r="O33" s="118" t="str">
        <f>COVID!I33</f>
        <v>10166/543965</v>
      </c>
      <c r="P33" s="111" t="b">
        <v>1</v>
      </c>
      <c r="Q33" s="111" t="b">
        <v>1</v>
      </c>
      <c r="R33" s="111" t="b">
        <v>1</v>
      </c>
    </row>
    <row r="34" spans="1:18" x14ac:dyDescent="0.25">
      <c r="A34" s="108">
        <v>1</v>
      </c>
      <c r="B34" s="109">
        <v>2</v>
      </c>
      <c r="C34" s="110">
        <f>COVID!J34</f>
        <v>400001</v>
      </c>
      <c r="D34" s="111" t="b">
        <v>1</v>
      </c>
      <c r="E34" s="112" t="str">
        <f>RIGHT(COVID!C34,4)&amp;"."&amp;COVID!M34&amp;"."&amp;COVID!K34&amp;"."&amp;$C$5</f>
        <v>2025.RecPrem.I18.Ma22</v>
      </c>
      <c r="F34" s="113">
        <f t="shared" ca="1" si="0"/>
        <v>44697</v>
      </c>
      <c r="G34" s="114" cm="1">
        <f t="array" ref="G34">IF(SUMPRODUCT((COVID!$Q$19:$AB$19=$B$5)*COVID!Q34:AB34)&gt;0,SUMPRODUCT((COVID!$Q$19:$AB$19=$B$5)*COVID!Q34:AB34),0)</f>
        <v>500</v>
      </c>
      <c r="H34" s="115">
        <f t="shared" ca="1" si="1"/>
        <v>44697</v>
      </c>
      <c r="I34" s="116">
        <v>0</v>
      </c>
      <c r="J34" s="112" t="str">
        <f>LEFT(COVID!D34,20)&amp;"."&amp;COVIDPAY!E34</f>
        <v>Foulds.2025.RecPrem.I18.Ma22</v>
      </c>
      <c r="K34" s="111" t="b">
        <v>1</v>
      </c>
      <c r="L34" s="117" t="s">
        <v>1275</v>
      </c>
      <c r="M34" s="111" t="b">
        <v>1</v>
      </c>
      <c r="N34" s="111" t="s">
        <v>1276</v>
      </c>
      <c r="O34" s="118" t="str">
        <f>COVID!I34</f>
        <v>10166/543965</v>
      </c>
      <c r="P34" s="111" t="b">
        <v>1</v>
      </c>
      <c r="Q34" s="111" t="b">
        <v>1</v>
      </c>
      <c r="R34" s="111" t="b">
        <v>1</v>
      </c>
    </row>
    <row r="35" spans="1:18" x14ac:dyDescent="0.25">
      <c r="A35" s="108">
        <v>1</v>
      </c>
      <c r="B35" s="109">
        <v>2</v>
      </c>
      <c r="C35" s="110">
        <f>COVID!J35</f>
        <v>400082</v>
      </c>
      <c r="D35" s="111" t="b">
        <v>1</v>
      </c>
      <c r="E35" s="112" t="str">
        <f>RIGHT(COVID!C35,4)&amp;"."&amp;COVID!M35&amp;"."&amp;COVID!K35&amp;"."&amp;$C$5</f>
        <v>2026.RecPrem.I18.Ma22</v>
      </c>
      <c r="F35" s="113">
        <f t="shared" ca="1" si="0"/>
        <v>44697</v>
      </c>
      <c r="G35" s="114" cm="1">
        <f t="array" ref="G35">IF(SUMPRODUCT((COVID!$Q$19:$AB$19=$B$5)*COVID!Q35:AB35)&gt;0,SUMPRODUCT((COVID!$Q$19:$AB$19=$B$5)*COVID!Q35:AB35),0)</f>
        <v>2501.25</v>
      </c>
      <c r="H35" s="115">
        <f t="shared" ca="1" si="1"/>
        <v>44697</v>
      </c>
      <c r="I35" s="116">
        <v>0</v>
      </c>
      <c r="J35" s="112" t="str">
        <f>LEFT(COVID!D35,20)&amp;"."&amp;COVIDPAY!E35</f>
        <v>Frith Manor School.2026.RecPrem.I18.Ma22</v>
      </c>
      <c r="K35" s="111" t="b">
        <v>1</v>
      </c>
      <c r="L35" s="117" t="s">
        <v>1275</v>
      </c>
      <c r="M35" s="111" t="b">
        <v>1</v>
      </c>
      <c r="N35" s="111" t="s">
        <v>1276</v>
      </c>
      <c r="O35" s="118" t="str">
        <f>COVID!I35</f>
        <v>10166/543965</v>
      </c>
      <c r="P35" s="111" t="b">
        <v>1</v>
      </c>
      <c r="Q35" s="111" t="b">
        <v>1</v>
      </c>
      <c r="R35" s="111" t="b">
        <v>1</v>
      </c>
    </row>
    <row r="36" spans="1:18" x14ac:dyDescent="0.25">
      <c r="A36" s="108">
        <v>1</v>
      </c>
      <c r="B36" s="109">
        <v>2</v>
      </c>
      <c r="C36" s="110">
        <f>COVID!J36</f>
        <v>400002</v>
      </c>
      <c r="D36" s="111" t="b">
        <v>1</v>
      </c>
      <c r="E36" s="112" t="str">
        <f>RIGHT(COVID!C36,4)&amp;"."&amp;COVID!M36&amp;"."&amp;COVID!K36&amp;"."&amp;$C$5</f>
        <v>2027.RecPrem.I18.Ma22</v>
      </c>
      <c r="F36" s="113">
        <f t="shared" ca="1" si="0"/>
        <v>44697</v>
      </c>
      <c r="G36" s="114" cm="1">
        <f t="array" ref="G36">IF(SUMPRODUCT((COVID!$Q$19:$AB$19=$B$5)*COVID!Q36:AB36)&gt;0,SUMPRODUCT((COVID!$Q$19:$AB$19=$B$5)*COVID!Q36:AB36),0)</f>
        <v>2428.75</v>
      </c>
      <c r="H36" s="115">
        <f t="shared" ca="1" si="1"/>
        <v>44697</v>
      </c>
      <c r="I36" s="116">
        <v>0</v>
      </c>
      <c r="J36" s="112" t="str">
        <f>LEFT(COVID!D36,20)&amp;"."&amp;COVIDPAY!E36</f>
        <v>Garden Suburb Junior.2027.RecPrem.I18.Ma22</v>
      </c>
      <c r="K36" s="111" t="b">
        <v>1</v>
      </c>
      <c r="L36" s="117" t="s">
        <v>1275</v>
      </c>
      <c r="M36" s="111" t="b">
        <v>1</v>
      </c>
      <c r="N36" s="111" t="s">
        <v>1276</v>
      </c>
      <c r="O36" s="118" t="str">
        <f>COVID!I36</f>
        <v>10166/543965</v>
      </c>
      <c r="P36" s="111" t="b">
        <v>1</v>
      </c>
      <c r="Q36" s="111" t="b">
        <v>1</v>
      </c>
      <c r="R36" s="111" t="b">
        <v>1</v>
      </c>
    </row>
    <row r="37" spans="1:18" x14ac:dyDescent="0.25">
      <c r="A37" s="108">
        <v>1</v>
      </c>
      <c r="B37" s="109">
        <v>2</v>
      </c>
      <c r="C37" s="110">
        <f>COVID!J37</f>
        <v>400067</v>
      </c>
      <c r="D37" s="111" t="b">
        <v>1</v>
      </c>
      <c r="E37" s="112" t="str">
        <f>RIGHT(COVID!C37,4)&amp;"."&amp;COVID!M37&amp;"."&amp;COVID!K37&amp;"."&amp;$C$5</f>
        <v>2028.RecPrem.I18.Ma22</v>
      </c>
      <c r="F37" s="113">
        <f t="shared" ca="1" si="0"/>
        <v>44697</v>
      </c>
      <c r="G37" s="114" cm="1">
        <f t="array" ref="G37">IF(SUMPRODUCT((COVID!$Q$19:$AB$19=$B$5)*COVID!Q37:AB37)&gt;0,SUMPRODUCT((COVID!$Q$19:$AB$19=$B$5)*COVID!Q37:AB37),0)</f>
        <v>1740</v>
      </c>
      <c r="H37" s="115">
        <f t="shared" ca="1" si="1"/>
        <v>44697</v>
      </c>
      <c r="I37" s="116">
        <v>0</v>
      </c>
      <c r="J37" s="112" t="str">
        <f>LEFT(COVID!D37,20)&amp;"."&amp;COVIDPAY!E37</f>
        <v>Garden Suburb Infant.2028.RecPrem.I18.Ma22</v>
      </c>
      <c r="K37" s="111" t="b">
        <v>1</v>
      </c>
      <c r="L37" s="117" t="s">
        <v>1275</v>
      </c>
      <c r="M37" s="111" t="b">
        <v>1</v>
      </c>
      <c r="N37" s="111" t="s">
        <v>1276</v>
      </c>
      <c r="O37" s="118" t="str">
        <f>COVID!I37</f>
        <v>10166/543965</v>
      </c>
      <c r="P37" s="111" t="b">
        <v>1</v>
      </c>
      <c r="Q37" s="111" t="b">
        <v>1</v>
      </c>
      <c r="R37" s="111" t="b">
        <v>1</v>
      </c>
    </row>
    <row r="38" spans="1:18" x14ac:dyDescent="0.25">
      <c r="A38" s="108">
        <v>1</v>
      </c>
      <c r="B38" s="109">
        <v>2</v>
      </c>
      <c r="C38" s="110">
        <f>COVID!J38</f>
        <v>400035</v>
      </c>
      <c r="D38" s="111" t="b">
        <v>1</v>
      </c>
      <c r="E38" s="112" t="str">
        <f>RIGHT(COVID!C38,4)&amp;"."&amp;COVID!M38&amp;"."&amp;COVID!K38&amp;"."&amp;$C$5</f>
        <v>2029.RecPrem.I18.Ma22</v>
      </c>
      <c r="F38" s="113">
        <f t="shared" ca="1" si="0"/>
        <v>44697</v>
      </c>
      <c r="G38" s="114" cm="1">
        <f t="array" ref="G38">IF(SUMPRODUCT((COVID!$Q$19:$AB$19=$B$5)*COVID!Q38:AB38)&gt;0,SUMPRODUCT((COVID!$Q$19:$AB$19=$B$5)*COVID!Q38:AB38),0)</f>
        <v>5655</v>
      </c>
      <c r="H38" s="115">
        <f t="shared" ca="1" si="1"/>
        <v>44697</v>
      </c>
      <c r="I38" s="116">
        <v>0</v>
      </c>
      <c r="J38" s="112" t="str">
        <f>LEFT(COVID!D38,20)&amp;"."&amp;COVIDPAY!E38</f>
        <v>Goldbeaters Primary .2029.RecPrem.I18.Ma22</v>
      </c>
      <c r="K38" s="111" t="b">
        <v>1</v>
      </c>
      <c r="L38" s="117" t="s">
        <v>1275</v>
      </c>
      <c r="M38" s="111" t="b">
        <v>1</v>
      </c>
      <c r="N38" s="111" t="s">
        <v>1276</v>
      </c>
      <c r="O38" s="118" t="str">
        <f>COVID!I38</f>
        <v>10166/543965</v>
      </c>
      <c r="P38" s="111" t="b">
        <v>1</v>
      </c>
      <c r="Q38" s="111" t="b">
        <v>1</v>
      </c>
      <c r="R38" s="111" t="b">
        <v>1</v>
      </c>
    </row>
    <row r="39" spans="1:18" x14ac:dyDescent="0.25">
      <c r="A39" s="108">
        <v>1</v>
      </c>
      <c r="B39" s="109">
        <v>2</v>
      </c>
      <c r="C39" s="110">
        <f>COVID!J39</f>
        <v>400026</v>
      </c>
      <c r="D39" s="111" t="b">
        <v>1</v>
      </c>
      <c r="E39" s="112" t="str">
        <f>RIGHT(COVID!C39,4)&amp;"."&amp;COVID!M39&amp;"."&amp;COVID!K39&amp;"."&amp;$C$5</f>
        <v>2031.RecPrem.I18.Ma22</v>
      </c>
      <c r="F39" s="113">
        <f t="shared" ca="1" si="0"/>
        <v>44697</v>
      </c>
      <c r="G39" s="114" cm="1">
        <f t="array" ref="G39">IF(SUMPRODUCT((COVID!$Q$19:$AB$19=$B$5)*COVID!Q39:AB39)&gt;0,SUMPRODUCT((COVID!$Q$19:$AB$19=$B$5)*COVID!Q39:AB39),0)</f>
        <v>2211.25</v>
      </c>
      <c r="H39" s="115">
        <f t="shared" ca="1" si="1"/>
        <v>44697</v>
      </c>
      <c r="I39" s="116">
        <v>0</v>
      </c>
      <c r="J39" s="112" t="str">
        <f>LEFT(COVID!D39,20)&amp;"."&amp;COVIDPAY!E39</f>
        <v>Hollickwood JMI Scho.2031.RecPrem.I18.Ma22</v>
      </c>
      <c r="K39" s="111" t="b">
        <v>1</v>
      </c>
      <c r="L39" s="117" t="s">
        <v>1275</v>
      </c>
      <c r="M39" s="111" t="b">
        <v>1</v>
      </c>
      <c r="N39" s="111" t="s">
        <v>1276</v>
      </c>
      <c r="O39" s="118" t="str">
        <f>COVID!I39</f>
        <v>10166/543965</v>
      </c>
      <c r="P39" s="111" t="b">
        <v>1</v>
      </c>
      <c r="Q39" s="111" t="b">
        <v>1</v>
      </c>
      <c r="R39" s="111" t="b">
        <v>1</v>
      </c>
    </row>
    <row r="40" spans="1:18" x14ac:dyDescent="0.25">
      <c r="A40" s="108">
        <v>1</v>
      </c>
      <c r="B40" s="109">
        <v>2</v>
      </c>
      <c r="C40" s="110">
        <f>COVID!J40</f>
        <v>400084</v>
      </c>
      <c r="D40" s="111" t="b">
        <v>1</v>
      </c>
      <c r="E40" s="112" t="str">
        <f>RIGHT(COVID!C40,4)&amp;"."&amp;COVID!M40&amp;"."&amp;COVID!K40&amp;"."&amp;$C$5</f>
        <v>2032.RecPrem.I18.Ma22</v>
      </c>
      <c r="F40" s="113">
        <f t="shared" ca="1" si="0"/>
        <v>44697</v>
      </c>
      <c r="G40" s="114" cm="1">
        <f t="array" ref="G40">IF(SUMPRODUCT((COVID!$Q$19:$AB$19=$B$5)*COVID!Q40:AB40)&gt;0,SUMPRODUCT((COVID!$Q$19:$AB$19=$B$5)*COVID!Q40:AB40),0)</f>
        <v>3117.5</v>
      </c>
      <c r="H40" s="115">
        <f t="shared" ca="1" si="1"/>
        <v>44697</v>
      </c>
      <c r="I40" s="116">
        <v>0</v>
      </c>
      <c r="J40" s="112" t="str">
        <f>LEFT(COVID!D40,20)&amp;"."&amp;COVIDPAY!E40</f>
        <v>Holly Park School.2032.RecPrem.I18.Ma22</v>
      </c>
      <c r="K40" s="111" t="b">
        <v>1</v>
      </c>
      <c r="L40" s="117" t="s">
        <v>1275</v>
      </c>
      <c r="M40" s="111" t="b">
        <v>1</v>
      </c>
      <c r="N40" s="111" t="s">
        <v>1276</v>
      </c>
      <c r="O40" s="118" t="str">
        <f>COVID!I40</f>
        <v>10166/543965</v>
      </c>
      <c r="P40" s="111" t="b">
        <v>1</v>
      </c>
      <c r="Q40" s="111" t="b">
        <v>1</v>
      </c>
      <c r="R40" s="111" t="b">
        <v>1</v>
      </c>
    </row>
    <row r="41" spans="1:18" x14ac:dyDescent="0.25">
      <c r="A41" s="108">
        <v>1</v>
      </c>
      <c r="B41" s="109">
        <v>2</v>
      </c>
      <c r="C41" s="110">
        <f>COVID!J41</f>
        <v>400046</v>
      </c>
      <c r="D41" s="111" t="b">
        <v>1</v>
      </c>
      <c r="E41" s="112" t="str">
        <f>RIGHT(COVID!C41,4)&amp;"."&amp;COVID!M41&amp;"."&amp;COVID!K41&amp;"."&amp;$C$5</f>
        <v>2036.RecPrem.I18.Ma22</v>
      </c>
      <c r="F41" s="113">
        <f t="shared" ca="1" si="0"/>
        <v>44697</v>
      </c>
      <c r="G41" s="114" cm="1">
        <f t="array" ref="G41">IF(SUMPRODUCT((COVID!$Q$19:$AB$19=$B$5)*COVID!Q41:AB41)&gt;0,SUMPRODUCT((COVID!$Q$19:$AB$19=$B$5)*COVID!Q41:AB41),0)</f>
        <v>4176.75</v>
      </c>
      <c r="H41" s="115">
        <f t="shared" ca="1" si="1"/>
        <v>44697</v>
      </c>
      <c r="I41" s="116">
        <v>0</v>
      </c>
      <c r="J41" s="112" t="str">
        <f>LEFT(COVID!D41,20)&amp;"."&amp;COVIDPAY!E41</f>
        <v>Livingstone School.2036.RecPrem.I18.Ma22</v>
      </c>
      <c r="K41" s="111" t="b">
        <v>1</v>
      </c>
      <c r="L41" s="117" t="s">
        <v>1275</v>
      </c>
      <c r="M41" s="111" t="b">
        <v>1</v>
      </c>
      <c r="N41" s="111" t="s">
        <v>1276</v>
      </c>
      <c r="O41" s="118" t="str">
        <f>COVID!I41</f>
        <v>10166/543965</v>
      </c>
      <c r="P41" s="111" t="b">
        <v>1</v>
      </c>
      <c r="Q41" s="111" t="b">
        <v>1</v>
      </c>
      <c r="R41" s="111" t="b">
        <v>1</v>
      </c>
    </row>
    <row r="42" spans="1:18" x14ac:dyDescent="0.25">
      <c r="A42" s="108">
        <v>1</v>
      </c>
      <c r="B42" s="109">
        <v>2</v>
      </c>
      <c r="C42" s="110">
        <f>COVID!J42</f>
        <v>400030</v>
      </c>
      <c r="D42" s="111" t="b">
        <v>1</v>
      </c>
      <c r="E42" s="112" t="str">
        <f>RIGHT(COVID!C42,4)&amp;"."&amp;COVID!M42&amp;"."&amp;COVID!K42&amp;"."&amp;$C$5</f>
        <v>2037.RecPrem.I18.Ma22</v>
      </c>
      <c r="F42" s="113">
        <f t="shared" ca="1" si="0"/>
        <v>44697</v>
      </c>
      <c r="G42" s="114" cm="1">
        <f t="array" ref="G42">IF(SUMPRODUCT((COVID!$Q$19:$AB$19=$B$5)*COVID!Q42:AB42)&gt;0,SUMPRODUCT((COVID!$Q$19:$AB$19=$B$5)*COVID!Q42:AB42),0)</f>
        <v>1558.75</v>
      </c>
      <c r="H42" s="115">
        <f t="shared" ca="1" si="1"/>
        <v>44697</v>
      </c>
      <c r="I42" s="116">
        <v>0</v>
      </c>
      <c r="J42" s="112" t="str">
        <f>LEFT(COVID!D42,20)&amp;"."&amp;COVIDPAY!E42</f>
        <v>Manorside Primary Sc.2037.RecPrem.I18.Ma22</v>
      </c>
      <c r="K42" s="111" t="b">
        <v>1</v>
      </c>
      <c r="L42" s="117" t="s">
        <v>1275</v>
      </c>
      <c r="M42" s="111" t="b">
        <v>1</v>
      </c>
      <c r="N42" s="111" t="s">
        <v>1276</v>
      </c>
      <c r="O42" s="118" t="str">
        <f>COVID!I42</f>
        <v>10166/543965</v>
      </c>
      <c r="P42" s="111" t="b">
        <v>1</v>
      </c>
      <c r="Q42" s="111" t="b">
        <v>1</v>
      </c>
      <c r="R42" s="111" t="b">
        <v>1</v>
      </c>
    </row>
    <row r="43" spans="1:18" x14ac:dyDescent="0.25">
      <c r="A43" s="108">
        <v>1</v>
      </c>
      <c r="B43" s="109">
        <v>2</v>
      </c>
      <c r="C43" s="110">
        <f>COVID!J43</f>
        <v>400048</v>
      </c>
      <c r="D43" s="111" t="b">
        <v>1</v>
      </c>
      <c r="E43" s="112" t="str">
        <f>RIGHT(COVID!C43,4)&amp;"."&amp;COVID!M43&amp;"."&amp;COVID!K43&amp;"."&amp;$C$5</f>
        <v>2042.RecPrem.I18.Ma22</v>
      </c>
      <c r="F43" s="113">
        <f t="shared" ca="1" si="0"/>
        <v>44697</v>
      </c>
      <c r="G43" s="114" cm="1">
        <f t="array" ref="G43">IF(SUMPRODUCT((COVID!$Q$19:$AB$19=$B$5)*COVID!Q43:AB43)&gt;0,SUMPRODUCT((COVID!$Q$19:$AB$19=$B$5)*COVID!Q43:AB43),0)</f>
        <v>1268.75</v>
      </c>
      <c r="H43" s="115">
        <f t="shared" ca="1" si="1"/>
        <v>44697</v>
      </c>
      <c r="I43" s="116">
        <v>0</v>
      </c>
      <c r="J43" s="112" t="str">
        <f>LEFT(COVID!D43,20)&amp;"."&amp;COVIDPAY!E43</f>
        <v>Monkfrith School.2042.RecPrem.I18.Ma22</v>
      </c>
      <c r="K43" s="111" t="b">
        <v>1</v>
      </c>
      <c r="L43" s="117" t="s">
        <v>1275</v>
      </c>
      <c r="M43" s="111" t="b">
        <v>1</v>
      </c>
      <c r="N43" s="111" t="s">
        <v>1276</v>
      </c>
      <c r="O43" s="118" t="str">
        <f>COVID!I43</f>
        <v>10166/543965</v>
      </c>
      <c r="P43" s="111" t="b">
        <v>1</v>
      </c>
      <c r="Q43" s="111" t="b">
        <v>1</v>
      </c>
      <c r="R43" s="111" t="b">
        <v>1</v>
      </c>
    </row>
    <row r="44" spans="1:18" x14ac:dyDescent="0.25">
      <c r="A44" s="108">
        <v>1</v>
      </c>
      <c r="B44" s="109">
        <v>2</v>
      </c>
      <c r="C44" s="110">
        <f>COVID!J44</f>
        <v>400088</v>
      </c>
      <c r="D44" s="111" t="b">
        <v>1</v>
      </c>
      <c r="E44" s="112" t="str">
        <f>RIGHT(COVID!C44,4)&amp;"."&amp;COVID!M44&amp;"."&amp;COVID!K44&amp;"."&amp;$C$5</f>
        <v>2043.RecPrem.I18.Ma22</v>
      </c>
      <c r="F44" s="113">
        <f t="shared" ca="1" si="0"/>
        <v>44697</v>
      </c>
      <c r="G44" s="114" cm="1">
        <f t="array" ref="G44">IF(SUMPRODUCT((COVID!$Q$19:$AB$19=$B$5)*COVID!Q44:AB44)&gt;0,SUMPRODUCT((COVID!$Q$19:$AB$19=$B$5)*COVID!Q44:AB44),0)</f>
        <v>3371.25</v>
      </c>
      <c r="H44" s="115">
        <f t="shared" ca="1" si="1"/>
        <v>44697</v>
      </c>
      <c r="I44" s="116">
        <v>0</v>
      </c>
      <c r="J44" s="112" t="str">
        <f>LEFT(COVID!D44,20)&amp;"."&amp;COVIDPAY!E44</f>
        <v>Moss Hall Junior Sch.2043.RecPrem.I18.Ma22</v>
      </c>
      <c r="K44" s="111" t="b">
        <v>1</v>
      </c>
      <c r="L44" s="117" t="s">
        <v>1275</v>
      </c>
      <c r="M44" s="111" t="b">
        <v>1</v>
      </c>
      <c r="N44" s="111" t="s">
        <v>1276</v>
      </c>
      <c r="O44" s="118" t="str">
        <f>COVID!I44</f>
        <v>10166/543965</v>
      </c>
      <c r="P44" s="111" t="b">
        <v>1</v>
      </c>
      <c r="Q44" s="111" t="b">
        <v>1</v>
      </c>
      <c r="R44" s="111" t="b">
        <v>1</v>
      </c>
    </row>
    <row r="45" spans="1:18" x14ac:dyDescent="0.25">
      <c r="A45" s="108">
        <v>1</v>
      </c>
      <c r="B45" s="109">
        <v>2</v>
      </c>
      <c r="C45" s="110">
        <f>COVID!J45</f>
        <v>400087</v>
      </c>
      <c r="D45" s="111" t="b">
        <v>1</v>
      </c>
      <c r="E45" s="112" t="str">
        <f>RIGHT(COVID!C45,4)&amp;"."&amp;COVID!M45&amp;"."&amp;COVID!K45&amp;"."&amp;$C$5</f>
        <v>2044.RecPrem.I18.Ma22</v>
      </c>
      <c r="F45" s="113">
        <f t="shared" ca="1" si="0"/>
        <v>44697</v>
      </c>
      <c r="G45" s="114" cm="1">
        <f t="array" ref="G45">IF(SUMPRODUCT((COVID!$Q$19:$AB$19=$B$5)*COVID!Q45:AB45)&gt;0,SUMPRODUCT((COVID!$Q$19:$AB$19=$B$5)*COVID!Q45:AB45),0)</f>
        <v>1196.25</v>
      </c>
      <c r="H45" s="115">
        <f t="shared" ca="1" si="1"/>
        <v>44697</v>
      </c>
      <c r="I45" s="116">
        <v>0</v>
      </c>
      <c r="J45" s="112" t="str">
        <f>LEFT(COVID!D45,20)&amp;"."&amp;COVIDPAY!E45</f>
        <v>Moss Hall Infant Sch.2044.RecPrem.I18.Ma22</v>
      </c>
      <c r="K45" s="111" t="b">
        <v>1</v>
      </c>
      <c r="L45" s="117" t="s">
        <v>1275</v>
      </c>
      <c r="M45" s="111" t="b">
        <v>1</v>
      </c>
      <c r="N45" s="111" t="s">
        <v>1276</v>
      </c>
      <c r="O45" s="118" t="str">
        <f>COVID!I45</f>
        <v>10166/543965</v>
      </c>
      <c r="P45" s="111" t="b">
        <v>1</v>
      </c>
      <c r="Q45" s="111" t="b">
        <v>1</v>
      </c>
      <c r="R45" s="111" t="b">
        <v>1</v>
      </c>
    </row>
    <row r="46" spans="1:18" x14ac:dyDescent="0.25">
      <c r="A46" s="108">
        <v>1</v>
      </c>
      <c r="B46" s="109">
        <v>2</v>
      </c>
      <c r="C46" s="110">
        <f>COVID!J46</f>
        <v>400089</v>
      </c>
      <c r="D46" s="111" t="b">
        <v>1</v>
      </c>
      <c r="E46" s="112" t="str">
        <f>RIGHT(COVID!C46,4)&amp;"."&amp;COVID!M46&amp;"."&amp;COVID!K46&amp;"."&amp;$C$5</f>
        <v>2045.RecPrem.I18.Ma22</v>
      </c>
      <c r="F46" s="113">
        <f t="shared" ca="1" si="0"/>
        <v>44697</v>
      </c>
      <c r="G46" s="114" cm="1">
        <f t="array" ref="G46">IF(SUMPRODUCT((COVID!$Q$19:$AB$19=$B$5)*COVID!Q46:AB46)&gt;0,SUMPRODUCT((COVID!$Q$19:$AB$19=$B$5)*COVID!Q46:AB46),0)</f>
        <v>1667.5</v>
      </c>
      <c r="H46" s="115">
        <f t="shared" ca="1" si="1"/>
        <v>44697</v>
      </c>
      <c r="I46" s="116">
        <v>0</v>
      </c>
      <c r="J46" s="112" t="str">
        <f>LEFT(COVID!D46,20)&amp;"."&amp;COVIDPAY!E46</f>
        <v>Northside School.2045.RecPrem.I18.Ma22</v>
      </c>
      <c r="K46" s="111" t="b">
        <v>1</v>
      </c>
      <c r="L46" s="117" t="s">
        <v>1275</v>
      </c>
      <c r="M46" s="111" t="b">
        <v>1</v>
      </c>
      <c r="N46" s="111" t="s">
        <v>1276</v>
      </c>
      <c r="O46" s="118" t="str">
        <f>COVID!I46</f>
        <v>10166/543965</v>
      </c>
      <c r="P46" s="111" t="b">
        <v>1</v>
      </c>
      <c r="Q46" s="111" t="b">
        <v>1</v>
      </c>
      <c r="R46" s="111" t="b">
        <v>1</v>
      </c>
    </row>
    <row r="47" spans="1:18" x14ac:dyDescent="0.25">
      <c r="A47" s="108">
        <v>1</v>
      </c>
      <c r="B47" s="109">
        <v>2</v>
      </c>
      <c r="C47" s="110">
        <f>COVID!J47</f>
        <v>158733</v>
      </c>
      <c r="D47" s="111" t="b">
        <v>1</v>
      </c>
      <c r="E47" s="112" t="str">
        <f>RIGHT(COVID!C47,4)&amp;"."&amp;COVID!M47&amp;"."&amp;COVID!K47&amp;"."&amp;$C$5</f>
        <v>2053.RecPrem.I18.Ma22</v>
      </c>
      <c r="F47" s="113">
        <f t="shared" ca="1" si="0"/>
        <v>44697</v>
      </c>
      <c r="G47" s="114" cm="1">
        <f t="array" ref="G47">IF(SUMPRODUCT((COVID!$Q$19:$AB$19=$B$5)*COVID!Q47:AB47)&gt;0,SUMPRODUCT((COVID!$Q$19:$AB$19=$B$5)*COVID!Q47:AB47),0)</f>
        <v>500</v>
      </c>
      <c r="H47" s="115">
        <f t="shared" ca="1" si="1"/>
        <v>44697</v>
      </c>
      <c r="I47" s="116">
        <v>0</v>
      </c>
      <c r="J47" s="112" t="str">
        <f>LEFT(COVID!D47,20)&amp;"."&amp;COVIDPAY!E47</f>
        <v>Noam Primary School.2053.RecPrem.I18.Ma22</v>
      </c>
      <c r="K47" s="111" t="b">
        <v>1</v>
      </c>
      <c r="L47" s="117" t="s">
        <v>1275</v>
      </c>
      <c r="M47" s="111" t="b">
        <v>1</v>
      </c>
      <c r="N47" s="111" t="s">
        <v>1276</v>
      </c>
      <c r="O47" s="118" t="str">
        <f>COVID!I47</f>
        <v>10166/543965</v>
      </c>
      <c r="P47" s="111" t="b">
        <v>1</v>
      </c>
      <c r="Q47" s="111" t="b">
        <v>1</v>
      </c>
      <c r="R47" s="111" t="b">
        <v>1</v>
      </c>
    </row>
    <row r="48" spans="1:18" x14ac:dyDescent="0.25">
      <c r="A48" s="108">
        <v>1</v>
      </c>
      <c r="B48" s="109">
        <v>2</v>
      </c>
      <c r="C48" s="110">
        <f>COVID!J48</f>
        <v>400004</v>
      </c>
      <c r="D48" s="111" t="b">
        <v>1</v>
      </c>
      <c r="E48" s="112" t="str">
        <f>RIGHT(COVID!C48,4)&amp;"."&amp;COVID!M48&amp;"."&amp;COVID!K48&amp;"."&amp;$C$5</f>
        <v>2054.RecPrem.I18.Ma22</v>
      </c>
      <c r="F48" s="113">
        <f t="shared" ca="1" si="0"/>
        <v>44697</v>
      </c>
      <c r="G48" s="114" cm="1">
        <f t="array" ref="G48">IF(SUMPRODUCT((COVID!$Q$19:$AB$19=$B$5)*COVID!Q48:AB48)&gt;0,SUMPRODUCT((COVID!$Q$19:$AB$19=$B$5)*COVID!Q48:AB48),0)</f>
        <v>500</v>
      </c>
      <c r="H48" s="115">
        <f t="shared" ca="1" si="1"/>
        <v>44697</v>
      </c>
      <c r="I48" s="116">
        <v>0</v>
      </c>
      <c r="J48" s="112" t="str">
        <f>LEFT(COVID!D48,20)&amp;"."&amp;COVIDPAY!E48</f>
        <v>Woodridge  Primary S.2054.RecPrem.I18.Ma22</v>
      </c>
      <c r="K48" s="111" t="b">
        <v>1</v>
      </c>
      <c r="L48" s="117" t="s">
        <v>1275</v>
      </c>
      <c r="M48" s="111" t="b">
        <v>1</v>
      </c>
      <c r="N48" s="111" t="s">
        <v>1276</v>
      </c>
      <c r="O48" s="118" t="str">
        <f>COVID!I48</f>
        <v>10166/543965</v>
      </c>
      <c r="P48" s="111" t="b">
        <v>1</v>
      </c>
      <c r="Q48" s="111" t="b">
        <v>1</v>
      </c>
      <c r="R48" s="111" t="b">
        <v>1</v>
      </c>
    </row>
    <row r="49" spans="1:18" x14ac:dyDescent="0.25">
      <c r="A49" s="108">
        <v>1</v>
      </c>
      <c r="B49" s="109">
        <v>2</v>
      </c>
      <c r="C49" s="110">
        <f>COVID!J49</f>
        <v>400101</v>
      </c>
      <c r="D49" s="111" t="b">
        <v>1</v>
      </c>
      <c r="E49" s="112" t="str">
        <f>RIGHT(COVID!C49,4)&amp;"."&amp;COVID!M49&amp;"."&amp;COVID!K49&amp;"."&amp;$C$5</f>
        <v>2055.RecPrem.I18.Ma22</v>
      </c>
      <c r="F49" s="113">
        <f t="shared" ca="1" si="0"/>
        <v>44697</v>
      </c>
      <c r="G49" s="114" cm="1">
        <f t="array" ref="G49">IF(SUMPRODUCT((COVID!$Q$19:$AB$19=$B$5)*COVID!Q49:AB49)&gt;0,SUMPRODUCT((COVID!$Q$19:$AB$19=$B$5)*COVID!Q49:AB49),0)</f>
        <v>2791.25</v>
      </c>
      <c r="H49" s="115">
        <f t="shared" ca="1" si="1"/>
        <v>44697</v>
      </c>
      <c r="I49" s="116">
        <v>0</v>
      </c>
      <c r="J49" s="112" t="str">
        <f>LEFT(COVID!D49,20)&amp;"."&amp;COVIDPAY!E49</f>
        <v>Tudor School.2055.RecPrem.I18.Ma22</v>
      </c>
      <c r="K49" s="111" t="b">
        <v>1</v>
      </c>
      <c r="L49" s="117" t="s">
        <v>1275</v>
      </c>
      <c r="M49" s="111" t="b">
        <v>1</v>
      </c>
      <c r="N49" s="111" t="s">
        <v>1276</v>
      </c>
      <c r="O49" s="118" t="str">
        <f>COVID!I49</f>
        <v>10166/543965</v>
      </c>
      <c r="P49" s="111" t="b">
        <v>1</v>
      </c>
      <c r="Q49" s="111" t="b">
        <v>1</v>
      </c>
      <c r="R49" s="111" t="b">
        <v>1</v>
      </c>
    </row>
    <row r="50" spans="1:18" x14ac:dyDescent="0.25">
      <c r="A50" s="108">
        <v>1</v>
      </c>
      <c r="B50" s="109">
        <v>2</v>
      </c>
      <c r="C50" s="110">
        <f>COVID!J50</f>
        <v>400053</v>
      </c>
      <c r="D50" s="111" t="b">
        <v>1</v>
      </c>
      <c r="E50" s="112" t="str">
        <f>RIGHT(COVID!C50,4)&amp;"."&amp;COVID!M50&amp;"."&amp;COVID!K50&amp;"."&amp;$C$5</f>
        <v>2057.RecPrem.I18.Ma22</v>
      </c>
      <c r="F50" s="113">
        <f t="shared" ca="1" si="0"/>
        <v>44697</v>
      </c>
      <c r="G50" s="114" cm="1">
        <f t="array" ref="G50">IF(SUMPRODUCT((COVID!$Q$19:$AB$19=$B$5)*COVID!Q50:AB50)&gt;0,SUMPRODUCT((COVID!$Q$19:$AB$19=$B$5)*COVID!Q50:AB50),0)</f>
        <v>6597.5</v>
      </c>
      <c r="H50" s="115">
        <f t="shared" ca="1" si="1"/>
        <v>44697</v>
      </c>
      <c r="I50" s="116">
        <v>0</v>
      </c>
      <c r="J50" s="112" t="str">
        <f>LEFT(COVID!D50,20)&amp;"."&amp;COVIDPAY!E50</f>
        <v>Underhill School.2057.RecPrem.I18.Ma22</v>
      </c>
      <c r="K50" s="111" t="b">
        <v>1</v>
      </c>
      <c r="L50" s="117" t="s">
        <v>1275</v>
      </c>
      <c r="M50" s="111" t="b">
        <v>1</v>
      </c>
      <c r="N50" s="111" t="s">
        <v>1276</v>
      </c>
      <c r="O50" s="118" t="str">
        <f>COVID!I50</f>
        <v>10166/543965</v>
      </c>
      <c r="P50" s="111" t="b">
        <v>1</v>
      </c>
      <c r="Q50" s="111" t="b">
        <v>1</v>
      </c>
      <c r="R50" s="111" t="b">
        <v>1</v>
      </c>
    </row>
    <row r="51" spans="1:18" x14ac:dyDescent="0.25">
      <c r="A51" s="108">
        <v>1</v>
      </c>
      <c r="B51" s="109">
        <v>2</v>
      </c>
      <c r="C51" s="110">
        <f>COVID!J51</f>
        <v>400011</v>
      </c>
      <c r="D51" s="111" t="b">
        <v>1</v>
      </c>
      <c r="E51" s="112" t="str">
        <f>RIGHT(COVID!C51,4)&amp;"."&amp;COVID!M51&amp;"."&amp;COVID!K51&amp;"."&amp;$C$5</f>
        <v>2060.RecPrem.I18.Ma22</v>
      </c>
      <c r="F51" s="113">
        <f t="shared" ca="1" si="0"/>
        <v>44697</v>
      </c>
      <c r="G51" s="114" cm="1">
        <f t="array" ref="G51">IF(SUMPRODUCT((COVID!$Q$19:$AB$19=$B$5)*COVID!Q51:AB51)&gt;0,SUMPRODUCT((COVID!$Q$19:$AB$19=$B$5)*COVID!Q51:AB51),0)</f>
        <v>4785</v>
      </c>
      <c r="H51" s="115">
        <f t="shared" ca="1" si="1"/>
        <v>44697</v>
      </c>
      <c r="I51" s="116">
        <v>0</v>
      </c>
      <c r="J51" s="112" t="str">
        <f>LEFT(COVID!D51,20)&amp;"."&amp;COVIDPAY!E51</f>
        <v>Whitings Hill Primar.2060.RecPrem.I18.Ma22</v>
      </c>
      <c r="K51" s="111" t="b">
        <v>1</v>
      </c>
      <c r="L51" s="117" t="s">
        <v>1275</v>
      </c>
      <c r="M51" s="111" t="b">
        <v>1</v>
      </c>
      <c r="N51" s="111" t="s">
        <v>1276</v>
      </c>
      <c r="O51" s="118" t="str">
        <f>COVID!I51</f>
        <v>10166/543965</v>
      </c>
      <c r="P51" s="111" t="b">
        <v>1</v>
      </c>
      <c r="Q51" s="111" t="b">
        <v>1</v>
      </c>
      <c r="R51" s="111" t="b">
        <v>1</v>
      </c>
    </row>
    <row r="52" spans="1:18" x14ac:dyDescent="0.25">
      <c r="A52" s="108">
        <v>1</v>
      </c>
      <c r="B52" s="109">
        <v>2</v>
      </c>
      <c r="C52" s="110">
        <f>COVID!J52</f>
        <v>400065</v>
      </c>
      <c r="D52" s="111" t="b">
        <v>1</v>
      </c>
      <c r="E52" s="112" t="str">
        <f>RIGHT(COVID!C52,4)&amp;"."&amp;COVID!M52&amp;"."&amp;COVID!K52&amp;"."&amp;$C$5</f>
        <v>2067.RecPrem.I18.Ma22</v>
      </c>
      <c r="F52" s="113">
        <f t="shared" ca="1" si="0"/>
        <v>44697</v>
      </c>
      <c r="G52" s="114" cm="1">
        <f t="array" ref="G52">IF(SUMPRODUCT((COVID!$Q$19:$AB$19=$B$5)*COVID!Q52:AB52)&gt;0,SUMPRODUCT((COVID!$Q$19:$AB$19=$B$5)*COVID!Q52:AB52),0)</f>
        <v>2154.5</v>
      </c>
      <c r="H52" s="115">
        <f t="shared" ca="1" si="1"/>
        <v>44697</v>
      </c>
      <c r="I52" s="116">
        <v>0</v>
      </c>
      <c r="J52" s="112" t="str">
        <f>LEFT(COVID!D52,20)&amp;"."&amp;COVIDPAY!E52</f>
        <v>Chalgrove Primary Sc.2067.RecPrem.I18.Ma22</v>
      </c>
      <c r="K52" s="111" t="b">
        <v>1</v>
      </c>
      <c r="L52" s="117" t="s">
        <v>1275</v>
      </c>
      <c r="M52" s="111" t="b">
        <v>1</v>
      </c>
      <c r="N52" s="111" t="s">
        <v>1276</v>
      </c>
      <c r="O52" s="118" t="str">
        <f>COVID!I52</f>
        <v>10166/543965</v>
      </c>
      <c r="P52" s="111" t="b">
        <v>1</v>
      </c>
      <c r="Q52" s="111" t="b">
        <v>1</v>
      </c>
      <c r="R52" s="111" t="b">
        <v>1</v>
      </c>
    </row>
    <row r="53" spans="1:18" x14ac:dyDescent="0.25">
      <c r="A53" s="108">
        <v>1</v>
      </c>
      <c r="B53" s="109">
        <v>2</v>
      </c>
      <c r="C53" s="110">
        <f>COVID!J53</f>
        <v>400038</v>
      </c>
      <c r="D53" s="111" t="b">
        <v>1</v>
      </c>
      <c r="E53" s="112" t="str">
        <f>RIGHT(COVID!C53,4)&amp;"."&amp;COVID!M53&amp;"."&amp;COVID!K53&amp;"."&amp;$C$5</f>
        <v>2070.RecPrem.I18.Ma22</v>
      </c>
      <c r="F53" s="113">
        <f t="shared" ca="1" si="0"/>
        <v>44697</v>
      </c>
      <c r="G53" s="114" cm="1">
        <f t="array" ref="G53">IF(SUMPRODUCT((COVID!$Q$19:$AB$19=$B$5)*COVID!Q53:AB53)&gt;0,SUMPRODUCT((COVID!$Q$19:$AB$19=$B$5)*COVID!Q53:AB53),0)</f>
        <v>2936.25</v>
      </c>
      <c r="H53" s="115">
        <f t="shared" ca="1" si="1"/>
        <v>44697</v>
      </c>
      <c r="I53" s="116">
        <v>0</v>
      </c>
      <c r="J53" s="112" t="str">
        <f>LEFT(COVID!D53,20)&amp;"."&amp;COVIDPAY!E53</f>
        <v>Sunnyfields Primary .2070.RecPrem.I18.Ma22</v>
      </c>
      <c r="K53" s="111" t="b">
        <v>1</v>
      </c>
      <c r="L53" s="117" t="s">
        <v>1275</v>
      </c>
      <c r="M53" s="111" t="b">
        <v>1</v>
      </c>
      <c r="N53" s="111" t="s">
        <v>1276</v>
      </c>
      <c r="O53" s="118" t="str">
        <f>COVID!I53</f>
        <v>10166/543965</v>
      </c>
      <c r="P53" s="111" t="b">
        <v>1</v>
      </c>
      <c r="Q53" s="111" t="b">
        <v>1</v>
      </c>
      <c r="R53" s="111" t="b">
        <v>1</v>
      </c>
    </row>
    <row r="54" spans="1:18" x14ac:dyDescent="0.25">
      <c r="A54" s="108">
        <v>1</v>
      </c>
      <c r="B54" s="109">
        <v>2</v>
      </c>
      <c r="C54" s="110">
        <f>COVID!J54</f>
        <v>400012</v>
      </c>
      <c r="D54" s="111" t="b">
        <v>1</v>
      </c>
      <c r="E54" s="112" t="str">
        <f>RIGHT(COVID!C54,4)&amp;"."&amp;COVID!M54&amp;"."&amp;COVID!K54&amp;"."&amp;$C$5</f>
        <v>2071.RecPrem.I18.Ma22</v>
      </c>
      <c r="F54" s="113">
        <f t="shared" ca="1" si="0"/>
        <v>44697</v>
      </c>
      <c r="G54" s="114" cm="1">
        <f t="array" ref="G54">IF(SUMPRODUCT((COVID!$Q$19:$AB$19=$B$5)*COVID!Q54:AB54)&gt;0,SUMPRODUCT((COVID!$Q$19:$AB$19=$B$5)*COVID!Q54:AB54),0)</f>
        <v>1268.75</v>
      </c>
      <c r="H54" s="115">
        <f t="shared" ca="1" si="1"/>
        <v>44697</v>
      </c>
      <c r="I54" s="116">
        <v>0</v>
      </c>
      <c r="J54" s="112" t="str">
        <f>LEFT(COVID!D54,20)&amp;"."&amp;COVIDPAY!E54</f>
        <v>Queenswell Infant an.2071.RecPrem.I18.Ma22</v>
      </c>
      <c r="K54" s="111" t="b">
        <v>1</v>
      </c>
      <c r="L54" s="117" t="s">
        <v>1275</v>
      </c>
      <c r="M54" s="111" t="b">
        <v>1</v>
      </c>
      <c r="N54" s="111" t="s">
        <v>1276</v>
      </c>
      <c r="O54" s="118" t="str">
        <f>COVID!I54</f>
        <v>10166/543965</v>
      </c>
      <c r="P54" s="111" t="b">
        <v>1</v>
      </c>
      <c r="Q54" s="111" t="b">
        <v>1</v>
      </c>
      <c r="R54" s="111" t="b">
        <v>1</v>
      </c>
    </row>
    <row r="55" spans="1:18" x14ac:dyDescent="0.25">
      <c r="A55" s="108">
        <v>1</v>
      </c>
      <c r="B55" s="109">
        <v>2</v>
      </c>
      <c r="C55" s="110">
        <f>COVID!J55</f>
        <v>400012</v>
      </c>
      <c r="D55" s="111" t="b">
        <v>1</v>
      </c>
      <c r="E55" s="112" t="str">
        <f>RIGHT(COVID!C55,4)&amp;"."&amp;COVID!M55&amp;"."&amp;COVID!K55&amp;"."&amp;$C$5</f>
        <v>2072.RecPrem.I18.Ma22</v>
      </c>
      <c r="F55" s="113">
        <f t="shared" ca="1" si="0"/>
        <v>44697</v>
      </c>
      <c r="G55" s="114" cm="1">
        <f t="array" ref="G55">IF(SUMPRODUCT((COVID!$Q$19:$AB$19=$B$5)*COVID!Q55:AB55)&gt;0,SUMPRODUCT((COVID!$Q$19:$AB$19=$B$5)*COVID!Q55:AB55),0)</f>
        <v>4168.75</v>
      </c>
      <c r="H55" s="115">
        <f t="shared" ca="1" si="1"/>
        <v>44697</v>
      </c>
      <c r="I55" s="116">
        <v>0</v>
      </c>
      <c r="J55" s="112" t="str">
        <f>LEFT(COVID!D55,20)&amp;"."&amp;COVIDPAY!E55</f>
        <v>Queenswell Junior Sc.2072.RecPrem.I18.Ma22</v>
      </c>
      <c r="K55" s="111" t="b">
        <v>1</v>
      </c>
      <c r="L55" s="117" t="s">
        <v>1275</v>
      </c>
      <c r="M55" s="111" t="b">
        <v>1</v>
      </c>
      <c r="N55" s="111" t="s">
        <v>1276</v>
      </c>
      <c r="O55" s="118" t="str">
        <f>COVID!I55</f>
        <v>10166/543965</v>
      </c>
      <c r="P55" s="111" t="b">
        <v>1</v>
      </c>
      <c r="Q55" s="111" t="b">
        <v>1</v>
      </c>
      <c r="R55" s="111" t="b">
        <v>1</v>
      </c>
    </row>
    <row r="56" spans="1:18" x14ac:dyDescent="0.25">
      <c r="A56" s="108">
        <v>1</v>
      </c>
      <c r="B56" s="109">
        <v>2</v>
      </c>
      <c r="C56" s="110">
        <f>COVID!J56</f>
        <v>400105</v>
      </c>
      <c r="D56" s="111" t="b">
        <v>1</v>
      </c>
      <c r="E56" s="112" t="str">
        <f>RIGHT(COVID!C56,4)&amp;"."&amp;COVID!M56&amp;"."&amp;COVID!K56&amp;"."&amp;$C$5</f>
        <v>2073.RecPrem.I18.Ma22</v>
      </c>
      <c r="F56" s="113">
        <f t="shared" ca="1" si="0"/>
        <v>44697</v>
      </c>
      <c r="G56" s="114" cm="1">
        <f t="array" ref="G56">IF(SUMPRODUCT((COVID!$Q$19:$AB$19=$B$5)*COVID!Q56:AB56)&gt;0,SUMPRODUCT((COVID!$Q$19:$AB$19=$B$5)*COVID!Q56:AB56),0)</f>
        <v>6271.25</v>
      </c>
      <c r="H56" s="115">
        <f t="shared" ca="1" si="1"/>
        <v>44697</v>
      </c>
      <c r="I56" s="116">
        <v>0</v>
      </c>
      <c r="J56" s="112" t="str">
        <f>LEFT(COVID!D56,20)&amp;"."&amp;COVIDPAY!E56</f>
        <v>Danegrove JMI School.2073.RecPrem.I18.Ma22</v>
      </c>
      <c r="K56" s="111" t="b">
        <v>1</v>
      </c>
      <c r="L56" s="117" t="s">
        <v>1275</v>
      </c>
      <c r="M56" s="111" t="b">
        <v>1</v>
      </c>
      <c r="N56" s="111" t="s">
        <v>1276</v>
      </c>
      <c r="O56" s="118" t="str">
        <f>COVID!I56</f>
        <v>10166/543965</v>
      </c>
      <c r="P56" s="111" t="b">
        <v>1</v>
      </c>
      <c r="Q56" s="111" t="b">
        <v>1</v>
      </c>
      <c r="R56" s="111" t="b">
        <v>1</v>
      </c>
    </row>
    <row r="57" spans="1:18" x14ac:dyDescent="0.25">
      <c r="A57" s="108">
        <v>1</v>
      </c>
      <c r="B57" s="109">
        <v>2</v>
      </c>
      <c r="C57" s="110">
        <f>COVID!J57</f>
        <v>400111</v>
      </c>
      <c r="D57" s="111" t="b">
        <v>1</v>
      </c>
      <c r="E57" s="112" t="str">
        <f>RIGHT(COVID!C57,4)&amp;"."&amp;COVID!M57&amp;"."&amp;COVID!K57&amp;"."&amp;$C$5</f>
        <v>2076.RecPrem.I18.Ma22</v>
      </c>
      <c r="F57" s="113">
        <f t="shared" ca="1" si="0"/>
        <v>44697</v>
      </c>
      <c r="G57" s="114" cm="1">
        <f t="array" ref="G57">IF(SUMPRODUCT((COVID!$Q$19:$AB$19=$B$5)*COVID!Q57:AB57)&gt;0,SUMPRODUCT((COVID!$Q$19:$AB$19=$B$5)*COVID!Q57:AB57),0)</f>
        <v>4386.25</v>
      </c>
      <c r="H57" s="115">
        <f t="shared" ca="1" si="1"/>
        <v>44697</v>
      </c>
      <c r="I57" s="116">
        <v>0</v>
      </c>
      <c r="J57" s="112" t="str">
        <f>LEFT(COVID!D57,20)&amp;"."&amp;COVIDPAY!E57</f>
        <v>Wessex  Gardens Prim.2076.RecPrem.I18.Ma22</v>
      </c>
      <c r="K57" s="111" t="b">
        <v>1</v>
      </c>
      <c r="L57" s="117" t="s">
        <v>1275</v>
      </c>
      <c r="M57" s="111" t="b">
        <v>1</v>
      </c>
      <c r="N57" s="111" t="s">
        <v>1276</v>
      </c>
      <c r="O57" s="118" t="str">
        <f>COVID!I57</f>
        <v>10166/543965</v>
      </c>
      <c r="P57" s="111" t="b">
        <v>1</v>
      </c>
      <c r="Q57" s="111" t="b">
        <v>1</v>
      </c>
      <c r="R57" s="111" t="b">
        <v>1</v>
      </c>
    </row>
    <row r="58" spans="1:18" x14ac:dyDescent="0.25">
      <c r="A58" s="108">
        <v>1</v>
      </c>
      <c r="B58" s="109">
        <v>2</v>
      </c>
      <c r="C58" s="110">
        <f>COVID!J58</f>
        <v>400113</v>
      </c>
      <c r="D58" s="111" t="b">
        <v>1</v>
      </c>
      <c r="E58" s="112" t="str">
        <f>RIGHT(COVID!C58,4)&amp;"."&amp;COVID!M58&amp;"."&amp;COVID!K58&amp;"."&amp;$C$5</f>
        <v>2077.RecPrem.I18.Ma22</v>
      </c>
      <c r="F58" s="113">
        <f t="shared" ca="1" si="0"/>
        <v>44697</v>
      </c>
      <c r="G58" s="114" cm="1">
        <f t="array" ref="G58">IF(SUMPRODUCT((COVID!$Q$19:$AB$19=$B$5)*COVID!Q58:AB58)&gt;0,SUMPRODUCT((COVID!$Q$19:$AB$19=$B$5)*COVID!Q58:AB58),0)</f>
        <v>16411</v>
      </c>
      <c r="H58" s="115">
        <f t="shared" ca="1" si="1"/>
        <v>44697</v>
      </c>
      <c r="I58" s="116">
        <v>0</v>
      </c>
      <c r="J58" s="112" t="str">
        <f>LEFT(COVID!D58,20)&amp;"."&amp;COVIDPAY!E58</f>
        <v>Orion Primary School.2077.RecPrem.I18.Ma22</v>
      </c>
      <c r="K58" s="111" t="b">
        <v>1</v>
      </c>
      <c r="L58" s="117" t="s">
        <v>1275</v>
      </c>
      <c r="M58" s="111" t="b">
        <v>1</v>
      </c>
      <c r="N58" s="111" t="s">
        <v>1276</v>
      </c>
      <c r="O58" s="118" t="str">
        <f>COVID!I58</f>
        <v>10166/543965</v>
      </c>
      <c r="P58" s="111" t="b">
        <v>1</v>
      </c>
      <c r="Q58" s="111" t="b">
        <v>1</v>
      </c>
      <c r="R58" s="111" t="b">
        <v>1</v>
      </c>
    </row>
    <row r="59" spans="1:18" x14ac:dyDescent="0.25">
      <c r="A59" s="108">
        <v>1</v>
      </c>
      <c r="B59" s="109">
        <v>2</v>
      </c>
      <c r="C59" s="110">
        <f>COVID!J59</f>
        <v>400014</v>
      </c>
      <c r="D59" s="111" t="b">
        <v>1</v>
      </c>
      <c r="E59" s="112" t="str">
        <f>RIGHT(COVID!C59,4)&amp;"."&amp;COVID!M59&amp;"."&amp;COVID!K59&amp;"."&amp;$C$5</f>
        <v>2078.RecPrem.I18.Ma22</v>
      </c>
      <c r="F59" s="113">
        <f t="shared" ca="1" si="0"/>
        <v>44697</v>
      </c>
      <c r="G59" s="114" cm="1">
        <f t="array" ref="G59">IF(SUMPRODUCT((COVID!$Q$19:$AB$19=$B$5)*COVID!Q59:AB59)&gt;0,SUMPRODUCT((COVID!$Q$19:$AB$19=$B$5)*COVID!Q59:AB59),0)</f>
        <v>906.25</v>
      </c>
      <c r="H59" s="115">
        <f t="shared" ca="1" si="1"/>
        <v>44697</v>
      </c>
      <c r="I59" s="116">
        <v>0</v>
      </c>
      <c r="J59" s="112" t="str">
        <f>LEFT(COVID!D59,20)&amp;"."&amp;COVIDPAY!E59</f>
        <v>Pardes House School.2078.RecPrem.I18.Ma22</v>
      </c>
      <c r="K59" s="111" t="b">
        <v>1</v>
      </c>
      <c r="L59" s="117" t="s">
        <v>1275</v>
      </c>
      <c r="M59" s="111" t="b">
        <v>1</v>
      </c>
      <c r="N59" s="111" t="s">
        <v>1276</v>
      </c>
      <c r="O59" s="118" t="str">
        <f>COVID!I59</f>
        <v>10166/543965</v>
      </c>
      <c r="P59" s="111" t="b">
        <v>1</v>
      </c>
      <c r="Q59" s="111" t="b">
        <v>1</v>
      </c>
      <c r="R59" s="111" t="b">
        <v>1</v>
      </c>
    </row>
    <row r="60" spans="1:18" x14ac:dyDescent="0.25">
      <c r="A60" s="108">
        <v>1</v>
      </c>
      <c r="B60" s="109">
        <v>2</v>
      </c>
      <c r="C60" s="110">
        <f>COVID!J60</f>
        <v>400070</v>
      </c>
      <c r="D60" s="111" t="b">
        <v>1</v>
      </c>
      <c r="E60" s="112" t="str">
        <f>RIGHT(COVID!C60,4)&amp;"."&amp;COVID!M60&amp;"."&amp;COVID!K60&amp;"."&amp;$C$5</f>
        <v>2079.RecPrem.I18.Ma22</v>
      </c>
      <c r="F60" s="113">
        <f t="shared" ca="1" si="0"/>
        <v>44697</v>
      </c>
      <c r="G60" s="114" cm="1">
        <f t="array" ref="G60">IF(SUMPRODUCT((COVID!$Q$19:$AB$19=$B$5)*COVID!Q60:AB60)&gt;0,SUMPRODUCT((COVID!$Q$19:$AB$19=$B$5)*COVID!Q60:AB60),0)</f>
        <v>978.75</v>
      </c>
      <c r="H60" s="115">
        <f t="shared" ca="1" si="1"/>
        <v>44697</v>
      </c>
      <c r="I60" s="116">
        <v>0</v>
      </c>
      <c r="J60" s="112" t="str">
        <f>LEFT(COVID!D60,20)&amp;"."&amp;COVIDPAY!E60</f>
        <v>Beis Yaakov.2079.RecPrem.I18.Ma22</v>
      </c>
      <c r="K60" s="111" t="b">
        <v>1</v>
      </c>
      <c r="L60" s="117" t="s">
        <v>1275</v>
      </c>
      <c r="M60" s="111" t="b">
        <v>1</v>
      </c>
      <c r="N60" s="111" t="s">
        <v>1276</v>
      </c>
      <c r="O60" s="118" t="str">
        <f>COVID!I60</f>
        <v>10166/543965</v>
      </c>
      <c r="P60" s="111" t="b">
        <v>1</v>
      </c>
      <c r="Q60" s="111" t="b">
        <v>1</v>
      </c>
      <c r="R60" s="111" t="b">
        <v>1</v>
      </c>
    </row>
    <row r="61" spans="1:18" x14ac:dyDescent="0.25">
      <c r="A61" s="108">
        <v>1</v>
      </c>
      <c r="B61" s="109">
        <v>2</v>
      </c>
      <c r="C61" s="110">
        <f>COVID!J61</f>
        <v>400069</v>
      </c>
      <c r="D61" s="111" t="b">
        <v>1</v>
      </c>
      <c r="E61" s="112" t="str">
        <f>RIGHT(COVID!C61,4)&amp;"."&amp;COVID!M61&amp;"."&amp;COVID!K61&amp;"."&amp;$C$5</f>
        <v>3300.RecPrem.I18.Ma22</v>
      </c>
      <c r="F61" s="113">
        <f t="shared" ca="1" si="0"/>
        <v>44697</v>
      </c>
      <c r="G61" s="114" cm="1">
        <f t="array" ref="G61">IF(SUMPRODUCT((COVID!$Q$19:$AB$19=$B$5)*COVID!Q61:AB61)&gt;0,SUMPRODUCT((COVID!$Q$19:$AB$19=$B$5)*COVID!Q61:AB61),0)</f>
        <v>3081.25</v>
      </c>
      <c r="H61" s="115">
        <f t="shared" ca="1" si="1"/>
        <v>44697</v>
      </c>
      <c r="I61" s="116">
        <v>0</v>
      </c>
      <c r="J61" s="112" t="str">
        <f>LEFT(COVID!D61,20)&amp;"."&amp;COVIDPAY!E61</f>
        <v>All Saints' CE Prima.3300.RecPrem.I18.Ma22</v>
      </c>
      <c r="K61" s="111" t="b">
        <v>1</v>
      </c>
      <c r="L61" s="117" t="s">
        <v>1275</v>
      </c>
      <c r="M61" s="111" t="b">
        <v>1</v>
      </c>
      <c r="N61" s="111" t="s">
        <v>1276</v>
      </c>
      <c r="O61" s="118" t="str">
        <f>COVID!I61</f>
        <v>10166/543965</v>
      </c>
      <c r="P61" s="111" t="b">
        <v>1</v>
      </c>
      <c r="Q61" s="111" t="b">
        <v>1</v>
      </c>
      <c r="R61" s="111" t="b">
        <v>1</v>
      </c>
    </row>
    <row r="62" spans="1:18" x14ac:dyDescent="0.25">
      <c r="A62" s="108">
        <v>1</v>
      </c>
      <c r="B62" s="109">
        <v>2</v>
      </c>
      <c r="C62" s="110">
        <f>COVID!J62</f>
        <v>400039</v>
      </c>
      <c r="D62" s="111" t="b">
        <v>1</v>
      </c>
      <c r="E62" s="112" t="str">
        <f>RIGHT(COVID!C62,4)&amp;"."&amp;COVID!M62&amp;"."&amp;COVID!K62&amp;"."&amp;$C$5</f>
        <v>3302.RecPrem.I18.Ma22</v>
      </c>
      <c r="F62" s="113">
        <f t="shared" ca="1" si="0"/>
        <v>44697</v>
      </c>
      <c r="G62" s="114" cm="1">
        <f t="array" ref="G62">IF(SUMPRODUCT((COVID!$Q$19:$AB$19=$B$5)*COVID!Q62:AB62)&gt;0,SUMPRODUCT((COVID!$Q$19:$AB$19=$B$5)*COVID!Q62:AB62),0)</f>
        <v>833.75</v>
      </c>
      <c r="H62" s="115">
        <f t="shared" ca="1" si="1"/>
        <v>44697</v>
      </c>
      <c r="I62" s="116">
        <v>0</v>
      </c>
      <c r="J62" s="112" t="str">
        <f>LEFT(COVID!D62,20)&amp;"."&amp;COVIDPAY!E62</f>
        <v>Christ Church CE Pri.3302.RecPrem.I18.Ma22</v>
      </c>
      <c r="K62" s="111" t="b">
        <v>1</v>
      </c>
      <c r="L62" s="117" t="s">
        <v>1275</v>
      </c>
      <c r="M62" s="111" t="b">
        <v>1</v>
      </c>
      <c r="N62" s="111" t="s">
        <v>1276</v>
      </c>
      <c r="O62" s="118" t="str">
        <f>COVID!I62</f>
        <v>10166/543965</v>
      </c>
      <c r="P62" s="111" t="b">
        <v>1</v>
      </c>
      <c r="Q62" s="111" t="b">
        <v>1</v>
      </c>
      <c r="R62" s="111" t="b">
        <v>1</v>
      </c>
    </row>
    <row r="63" spans="1:18" x14ac:dyDescent="0.25">
      <c r="A63" s="108">
        <v>1</v>
      </c>
      <c r="B63" s="109">
        <v>2</v>
      </c>
      <c r="C63" s="110">
        <f>COVID!J63</f>
        <v>400008</v>
      </c>
      <c r="D63" s="111" t="b">
        <v>1</v>
      </c>
      <c r="E63" s="112" t="str">
        <f>RIGHT(COVID!C63,4)&amp;"."&amp;COVID!M63&amp;"."&amp;COVID!K63&amp;"."&amp;$C$5</f>
        <v>3304.RecPrem.I18.Ma22</v>
      </c>
      <c r="F63" s="113">
        <f t="shared" ca="1" si="0"/>
        <v>44697</v>
      </c>
      <c r="G63" s="114" cm="1">
        <f t="array" ref="G63">IF(SUMPRODUCT((COVID!$Q$19:$AB$19=$B$5)*COVID!Q63:AB63)&gt;0,SUMPRODUCT((COVID!$Q$19:$AB$19=$B$5)*COVID!Q63:AB63),0)</f>
        <v>1921.25</v>
      </c>
      <c r="H63" s="115">
        <f t="shared" ca="1" si="1"/>
        <v>44697</v>
      </c>
      <c r="I63" s="116">
        <v>0</v>
      </c>
      <c r="J63" s="112" t="str">
        <f>LEFT(COVID!D63,20)&amp;"."&amp;COVIDPAY!E63</f>
        <v>Holy Trinity School.3304.RecPrem.I18.Ma22</v>
      </c>
      <c r="K63" s="111" t="b">
        <v>1</v>
      </c>
      <c r="L63" s="117" t="s">
        <v>1275</v>
      </c>
      <c r="M63" s="111" t="b">
        <v>1</v>
      </c>
      <c r="N63" s="111" t="s">
        <v>1276</v>
      </c>
      <c r="O63" s="118" t="str">
        <f>COVID!I63</f>
        <v>10166/543965</v>
      </c>
      <c r="P63" s="111" t="b">
        <v>1</v>
      </c>
      <c r="Q63" s="111" t="b">
        <v>1</v>
      </c>
      <c r="R63" s="111" t="b">
        <v>1</v>
      </c>
    </row>
    <row r="64" spans="1:18" x14ac:dyDescent="0.25">
      <c r="A64" s="108">
        <v>1</v>
      </c>
      <c r="B64" s="109">
        <v>2</v>
      </c>
      <c r="C64" s="110">
        <f>COVID!J64</f>
        <v>400086</v>
      </c>
      <c r="D64" s="111" t="b">
        <v>1</v>
      </c>
      <c r="E64" s="112" t="str">
        <f>RIGHT(COVID!C64,4)&amp;"."&amp;COVID!M64&amp;"."&amp;COVID!K64&amp;"."&amp;$C$5</f>
        <v>3305.RecPrem.I18.Ma22</v>
      </c>
      <c r="F64" s="113">
        <f t="shared" ca="1" si="0"/>
        <v>44697</v>
      </c>
      <c r="G64" s="114" cm="1">
        <f t="array" ref="G64">IF(SUMPRODUCT((COVID!$Q$19:$AB$19=$B$5)*COVID!Q64:AB64)&gt;0,SUMPRODUCT((COVID!$Q$19:$AB$19=$B$5)*COVID!Q64:AB64),0)</f>
        <v>580</v>
      </c>
      <c r="H64" s="115">
        <f t="shared" ca="1" si="1"/>
        <v>44697</v>
      </c>
      <c r="I64" s="116">
        <v>0</v>
      </c>
      <c r="J64" s="112" t="str">
        <f>LEFT(COVID!D64,20)&amp;"."&amp;COVIDPAY!E64</f>
        <v>Monken Hadley C E Pr.3305.RecPrem.I18.Ma22</v>
      </c>
      <c r="K64" s="111" t="b">
        <v>1</v>
      </c>
      <c r="L64" s="117" t="s">
        <v>1275</v>
      </c>
      <c r="M64" s="111" t="b">
        <v>1</v>
      </c>
      <c r="N64" s="111" t="s">
        <v>1276</v>
      </c>
      <c r="O64" s="118" t="str">
        <f>COVID!I64</f>
        <v>10166/543965</v>
      </c>
      <c r="P64" s="111" t="b">
        <v>1</v>
      </c>
      <c r="Q64" s="111" t="b">
        <v>1</v>
      </c>
      <c r="R64" s="111" t="b">
        <v>1</v>
      </c>
    </row>
    <row r="65" spans="1:18" x14ac:dyDescent="0.25">
      <c r="A65" s="108">
        <v>1</v>
      </c>
      <c r="B65" s="109">
        <v>2</v>
      </c>
      <c r="C65" s="110">
        <f>COVID!J65</f>
        <v>400114</v>
      </c>
      <c r="D65" s="111" t="b">
        <v>1</v>
      </c>
      <c r="E65" s="112" t="str">
        <f>RIGHT(COVID!C65,4)&amp;"."&amp;COVID!M65&amp;"."&amp;COVID!K65&amp;"."&amp;$C$5</f>
        <v>3307.RecPrem.I18.Ma22</v>
      </c>
      <c r="F65" s="113">
        <f t="shared" ca="1" si="0"/>
        <v>44697</v>
      </c>
      <c r="G65" s="114" cm="1">
        <f t="array" ref="G65">IF(SUMPRODUCT((COVID!$Q$19:$AB$19=$B$5)*COVID!Q65:AB65)&gt;0,SUMPRODUCT((COVID!$Q$19:$AB$19=$B$5)*COVID!Q65:AB65),0)</f>
        <v>725</v>
      </c>
      <c r="H65" s="115">
        <f t="shared" ca="1" si="1"/>
        <v>44697</v>
      </c>
      <c r="I65" s="116">
        <v>0</v>
      </c>
      <c r="J65" s="112" t="str">
        <f>LEFT(COVID!D65,20)&amp;"."&amp;COVIDPAY!E65</f>
        <v>St John's CE School .3307.RecPrem.I18.Ma22</v>
      </c>
      <c r="K65" s="111" t="b">
        <v>1</v>
      </c>
      <c r="L65" s="117" t="s">
        <v>1275</v>
      </c>
      <c r="M65" s="111" t="b">
        <v>1</v>
      </c>
      <c r="N65" s="111" t="s">
        <v>1276</v>
      </c>
      <c r="O65" s="118" t="str">
        <f>COVID!I65</f>
        <v>10166/543965</v>
      </c>
      <c r="P65" s="111" t="b">
        <v>1</v>
      </c>
      <c r="Q65" s="111" t="b">
        <v>1</v>
      </c>
      <c r="R65" s="111" t="b">
        <v>1</v>
      </c>
    </row>
    <row r="66" spans="1:18" x14ac:dyDescent="0.25">
      <c r="A66" s="108">
        <v>1</v>
      </c>
      <c r="B66" s="109">
        <v>2</v>
      </c>
      <c r="C66" s="110">
        <f>COVID!J66</f>
        <v>400098</v>
      </c>
      <c r="D66" s="111" t="b">
        <v>1</v>
      </c>
      <c r="E66" s="112" t="str">
        <f>RIGHT(COVID!C66,4)&amp;"."&amp;COVID!M66&amp;"."&amp;COVID!K66&amp;"."&amp;$C$5</f>
        <v>3309.RecPrem.I18.Ma22</v>
      </c>
      <c r="F66" s="113">
        <f t="shared" ca="1" si="0"/>
        <v>44697</v>
      </c>
      <c r="G66" s="114" cm="1">
        <f t="array" ref="G66">IF(SUMPRODUCT((COVID!$Q$19:$AB$19=$B$5)*COVID!Q66:AB66)&gt;0,SUMPRODUCT((COVID!$Q$19:$AB$19=$B$5)*COVID!Q66:AB66),0)</f>
        <v>833.75</v>
      </c>
      <c r="H66" s="115">
        <f t="shared" ca="1" si="1"/>
        <v>44697</v>
      </c>
      <c r="I66" s="116">
        <v>0</v>
      </c>
      <c r="J66" s="112" t="str">
        <f>LEFT(COVID!D66,20)&amp;"."&amp;COVIDPAY!E66</f>
        <v>St Johns CE N20.3309.RecPrem.I18.Ma22</v>
      </c>
      <c r="K66" s="111" t="b">
        <v>1</v>
      </c>
      <c r="L66" s="117" t="s">
        <v>1275</v>
      </c>
      <c r="M66" s="111" t="b">
        <v>1</v>
      </c>
      <c r="N66" s="111" t="s">
        <v>1276</v>
      </c>
      <c r="O66" s="118" t="str">
        <f>COVID!I66</f>
        <v>10166/543965</v>
      </c>
      <c r="P66" s="111" t="b">
        <v>1</v>
      </c>
      <c r="Q66" s="111" t="b">
        <v>1</v>
      </c>
      <c r="R66" s="111" t="b">
        <v>1</v>
      </c>
    </row>
    <row r="67" spans="1:18" x14ac:dyDescent="0.25">
      <c r="A67" s="108">
        <v>1</v>
      </c>
      <c r="B67" s="109">
        <v>2</v>
      </c>
      <c r="C67" s="110">
        <f>COVID!J67</f>
        <v>400058</v>
      </c>
      <c r="D67" s="111" t="b">
        <v>1</v>
      </c>
      <c r="E67" s="112" t="str">
        <f>RIGHT(COVID!C67,4)&amp;"."&amp;COVID!M67&amp;"."&amp;COVID!K67&amp;"."&amp;$C$5</f>
        <v>3311.RecPrem.I18.Ma22</v>
      </c>
      <c r="F67" s="113">
        <f t="shared" ca="1" si="0"/>
        <v>44697</v>
      </c>
      <c r="G67" s="114" cm="1">
        <f t="array" ref="G67">IF(SUMPRODUCT((COVID!$Q$19:$AB$19=$B$5)*COVID!Q67:AB67)&gt;0,SUMPRODUCT((COVID!$Q$19:$AB$19=$B$5)*COVID!Q67:AB67),0)</f>
        <v>2428.75</v>
      </c>
      <c r="H67" s="115">
        <f t="shared" ca="1" si="1"/>
        <v>44697</v>
      </c>
      <c r="I67" s="116">
        <v>0</v>
      </c>
      <c r="J67" s="112" t="str">
        <f>LEFT(COVID!D67,20)&amp;"."&amp;COVIDPAY!E67</f>
        <v>St Mary's C E Primar.3311.RecPrem.I18.Ma22</v>
      </c>
      <c r="K67" s="111" t="b">
        <v>1</v>
      </c>
      <c r="L67" s="117" t="s">
        <v>1275</v>
      </c>
      <c r="M67" s="111" t="b">
        <v>1</v>
      </c>
      <c r="N67" s="111" t="s">
        <v>1276</v>
      </c>
      <c r="O67" s="118" t="str">
        <f>COVID!I67</f>
        <v>10166/543965</v>
      </c>
      <c r="P67" s="111" t="b">
        <v>1</v>
      </c>
      <c r="Q67" s="111" t="b">
        <v>1</v>
      </c>
      <c r="R67" s="111" t="b">
        <v>1</v>
      </c>
    </row>
    <row r="68" spans="1:18" x14ac:dyDescent="0.25">
      <c r="A68" s="108">
        <v>1</v>
      </c>
      <c r="B68" s="109">
        <v>2</v>
      </c>
      <c r="C68" s="110">
        <f>COVID!J68</f>
        <v>400017</v>
      </c>
      <c r="D68" s="111" t="b">
        <v>1</v>
      </c>
      <c r="E68" s="112" t="str">
        <f>RIGHT(COVID!C68,4)&amp;"."&amp;COVID!M68&amp;"."&amp;COVID!K68&amp;"."&amp;$C$5</f>
        <v>3312.RecPrem.I18.Ma22</v>
      </c>
      <c r="F68" s="113">
        <f t="shared" ca="1" si="0"/>
        <v>44697</v>
      </c>
      <c r="G68" s="114" cm="1">
        <f t="array" ref="G68">IF(SUMPRODUCT((COVID!$Q$19:$AB$19=$B$5)*COVID!Q68:AB68)&gt;0,SUMPRODUCT((COVID!$Q$19:$AB$19=$B$5)*COVID!Q68:AB68),0)</f>
        <v>761.25</v>
      </c>
      <c r="H68" s="115">
        <f t="shared" ca="1" si="1"/>
        <v>44697</v>
      </c>
      <c r="I68" s="116">
        <v>0</v>
      </c>
      <c r="J68" s="112" t="str">
        <f>LEFT(COVID!D68,20)&amp;"."&amp;COVIDPAY!E68</f>
        <v>St Mary's School EN4.3312.RecPrem.I18.Ma22</v>
      </c>
      <c r="K68" s="111" t="b">
        <v>1</v>
      </c>
      <c r="L68" s="117" t="s">
        <v>1275</v>
      </c>
      <c r="M68" s="111" t="b">
        <v>1</v>
      </c>
      <c r="N68" s="111" t="s">
        <v>1276</v>
      </c>
      <c r="O68" s="118" t="str">
        <f>COVID!I68</f>
        <v>10166/543965</v>
      </c>
      <c r="P68" s="111" t="b">
        <v>1</v>
      </c>
      <c r="Q68" s="111" t="b">
        <v>1</v>
      </c>
      <c r="R68" s="111" t="b">
        <v>1</v>
      </c>
    </row>
    <row r="69" spans="1:18" x14ac:dyDescent="0.25">
      <c r="A69" s="108">
        <v>1</v>
      </c>
      <c r="B69" s="109">
        <v>2</v>
      </c>
      <c r="C69" s="110">
        <f>COVID!J69</f>
        <v>400006</v>
      </c>
      <c r="D69" s="111" t="b">
        <v>1</v>
      </c>
      <c r="E69" s="112" t="str">
        <f>RIGHT(COVID!C69,4)&amp;"."&amp;COVID!M69&amp;"."&amp;COVID!K69&amp;"."&amp;$C$5</f>
        <v>3313.RecPrem.I18.Ma22</v>
      </c>
      <c r="F69" s="113">
        <f t="shared" ca="1" si="0"/>
        <v>44697</v>
      </c>
      <c r="G69" s="114" cm="1">
        <f t="array" ref="G69">IF(SUMPRODUCT((COVID!$Q$19:$AB$19=$B$5)*COVID!Q69:AB69)&gt;0,SUMPRODUCT((COVID!$Q$19:$AB$19=$B$5)*COVID!Q69:AB69),0)</f>
        <v>1885</v>
      </c>
      <c r="H69" s="115">
        <f t="shared" ca="1" si="1"/>
        <v>44697</v>
      </c>
      <c r="I69" s="116">
        <v>0</v>
      </c>
      <c r="J69" s="112" t="str">
        <f>LEFT(COVID!D69,20)&amp;"."&amp;COVIDPAY!E69</f>
        <v>St. Pauls CE Primary.3313.RecPrem.I18.Ma22</v>
      </c>
      <c r="K69" s="111" t="b">
        <v>1</v>
      </c>
      <c r="L69" s="117" t="s">
        <v>1275</v>
      </c>
      <c r="M69" s="111" t="b">
        <v>1</v>
      </c>
      <c r="N69" s="111" t="s">
        <v>1276</v>
      </c>
      <c r="O69" s="118" t="str">
        <f>COVID!I69</f>
        <v>10166/543965</v>
      </c>
      <c r="P69" s="111" t="b">
        <v>1</v>
      </c>
      <c r="Q69" s="111" t="b">
        <v>1</v>
      </c>
      <c r="R69" s="111" t="b">
        <v>1</v>
      </c>
    </row>
    <row r="70" spans="1:18" x14ac:dyDescent="0.25">
      <c r="A70" s="108">
        <v>1</v>
      </c>
      <c r="B70" s="109">
        <v>2</v>
      </c>
      <c r="C70" s="110">
        <f>COVID!J70</f>
        <v>400094</v>
      </c>
      <c r="D70" s="111" t="b">
        <v>1</v>
      </c>
      <c r="E70" s="112" t="str">
        <f>RIGHT(COVID!C70,4)&amp;"."&amp;COVID!M70&amp;"."&amp;COVID!K70&amp;"."&amp;$C$5</f>
        <v>3314.RecPrem.I18.Ma22</v>
      </c>
      <c r="F70" s="113">
        <f t="shared" ca="1" si="0"/>
        <v>44697</v>
      </c>
      <c r="G70" s="114" cm="1">
        <f t="array" ref="G70">IF(SUMPRODUCT((COVID!$Q$19:$AB$19=$B$5)*COVID!Q70:AB70)&gt;0,SUMPRODUCT((COVID!$Q$19:$AB$19=$B$5)*COVID!Q70:AB70),0)</f>
        <v>1341.25</v>
      </c>
      <c r="H70" s="115">
        <f t="shared" ca="1" si="1"/>
        <v>44697</v>
      </c>
      <c r="I70" s="116">
        <v>0</v>
      </c>
      <c r="J70" s="112" t="str">
        <f>LEFT(COVID!D70,20)&amp;"."&amp;COVIDPAY!E70</f>
        <v>St Pauls CE Primary,.3314.RecPrem.I18.Ma22</v>
      </c>
      <c r="K70" s="111" t="b">
        <v>1</v>
      </c>
      <c r="L70" s="117" t="s">
        <v>1275</v>
      </c>
      <c r="M70" s="111" t="b">
        <v>1</v>
      </c>
      <c r="N70" s="111" t="s">
        <v>1276</v>
      </c>
      <c r="O70" s="118" t="str">
        <f>COVID!I70</f>
        <v>10166/543965</v>
      </c>
      <c r="P70" s="111" t="b">
        <v>1</v>
      </c>
      <c r="Q70" s="111" t="b">
        <v>1</v>
      </c>
      <c r="R70" s="111" t="b">
        <v>1</v>
      </c>
    </row>
    <row r="71" spans="1:18" x14ac:dyDescent="0.25">
      <c r="A71" s="108">
        <v>1</v>
      </c>
      <c r="B71" s="109">
        <v>2</v>
      </c>
      <c r="C71" s="110">
        <f>COVID!J71</f>
        <v>400062</v>
      </c>
      <c r="D71" s="111" t="b">
        <v>1</v>
      </c>
      <c r="E71" s="112" t="str">
        <f>RIGHT(COVID!C71,4)&amp;"."&amp;COVID!M71&amp;"."&amp;COVID!K71&amp;"."&amp;$C$5</f>
        <v>3315.RecPrem.I18.Ma22</v>
      </c>
      <c r="F71" s="113">
        <f t="shared" ca="1" si="0"/>
        <v>44697</v>
      </c>
      <c r="G71" s="114" cm="1">
        <f t="array" ref="G71">IF(SUMPRODUCT((COVID!$Q$19:$AB$19=$B$5)*COVID!Q71:AB71)&gt;0,SUMPRODUCT((COVID!$Q$19:$AB$19=$B$5)*COVID!Q71:AB71),0)</f>
        <v>543.75</v>
      </c>
      <c r="H71" s="115">
        <f t="shared" ca="1" si="1"/>
        <v>44697</v>
      </c>
      <c r="I71" s="116">
        <v>0</v>
      </c>
      <c r="J71" s="112" t="str">
        <f>LEFT(COVID!D71,20)&amp;"."&amp;COVIDPAY!E71</f>
        <v>St Andrew's C E.3315.RecPrem.I18.Ma22</v>
      </c>
      <c r="K71" s="111" t="b">
        <v>1</v>
      </c>
      <c r="L71" s="117" t="s">
        <v>1275</v>
      </c>
      <c r="M71" s="111" t="b">
        <v>1</v>
      </c>
      <c r="N71" s="111" t="s">
        <v>1276</v>
      </c>
      <c r="O71" s="118" t="str">
        <f>COVID!I71</f>
        <v>10166/543965</v>
      </c>
      <c r="P71" s="111" t="b">
        <v>1</v>
      </c>
      <c r="Q71" s="111" t="b">
        <v>1</v>
      </c>
      <c r="R71" s="111" t="b">
        <v>1</v>
      </c>
    </row>
    <row r="72" spans="1:18" x14ac:dyDescent="0.25">
      <c r="A72" s="108">
        <v>1</v>
      </c>
      <c r="B72" s="109">
        <v>2</v>
      </c>
      <c r="C72" s="110">
        <f>COVID!J72</f>
        <v>400100</v>
      </c>
      <c r="D72" s="111" t="b">
        <v>1</v>
      </c>
      <c r="E72" s="112" t="str">
        <f>RIGHT(COVID!C72,4)&amp;"."&amp;COVID!M72&amp;"."&amp;COVID!K72&amp;"."&amp;$C$5</f>
        <v>3316.RecPrem.I18.Ma22</v>
      </c>
      <c r="F72" s="113">
        <f t="shared" ca="1" si="0"/>
        <v>44697</v>
      </c>
      <c r="G72" s="114" cm="1">
        <f t="array" ref="G72">IF(SUMPRODUCT((COVID!$Q$19:$AB$19=$B$5)*COVID!Q72:AB72)&gt;0,SUMPRODUCT((COVID!$Q$19:$AB$19=$B$5)*COVID!Q72:AB72),0)</f>
        <v>797.5</v>
      </c>
      <c r="H72" s="115">
        <f t="shared" ca="1" si="1"/>
        <v>44697</v>
      </c>
      <c r="I72" s="116">
        <v>0</v>
      </c>
      <c r="J72" s="112" t="str">
        <f>LEFT(COVID!D72,20)&amp;"."&amp;COVIDPAY!E72</f>
        <v>Trent  C of E Primar.3316.RecPrem.I18.Ma22</v>
      </c>
      <c r="K72" s="111" t="b">
        <v>1</v>
      </c>
      <c r="L72" s="117" t="s">
        <v>1275</v>
      </c>
      <c r="M72" s="111" t="b">
        <v>1</v>
      </c>
      <c r="N72" s="111" t="s">
        <v>1276</v>
      </c>
      <c r="O72" s="118" t="str">
        <f>COVID!I72</f>
        <v>10166/543965</v>
      </c>
      <c r="P72" s="111" t="b">
        <v>1</v>
      </c>
      <c r="Q72" s="111" t="b">
        <v>1</v>
      </c>
      <c r="R72" s="111" t="b">
        <v>1</v>
      </c>
    </row>
    <row r="73" spans="1:18" x14ac:dyDescent="0.25">
      <c r="A73" s="108">
        <v>1</v>
      </c>
      <c r="B73" s="109">
        <v>2</v>
      </c>
      <c r="C73" s="110">
        <f>COVID!J73</f>
        <v>400015</v>
      </c>
      <c r="D73" s="111" t="b">
        <v>1</v>
      </c>
      <c r="E73" s="112" t="str">
        <f>RIGHT(COVID!C73,4)&amp;"."&amp;COVID!M73&amp;"."&amp;COVID!K73&amp;"."&amp;$C$5</f>
        <v>3317.RecPrem.I18.Ma22</v>
      </c>
      <c r="F73" s="113">
        <f t="shared" ca="1" si="0"/>
        <v>44697</v>
      </c>
      <c r="G73" s="114" cm="1">
        <f t="array" ref="G73">IF(SUMPRODUCT((COVID!$Q$19:$AB$19=$B$5)*COVID!Q73:AB73)&gt;0,SUMPRODUCT((COVID!$Q$19:$AB$19=$B$5)*COVID!Q73:AB73),0)</f>
        <v>1812.5</v>
      </c>
      <c r="H73" s="115">
        <f t="shared" ca="1" si="1"/>
        <v>44697</v>
      </c>
      <c r="I73" s="116">
        <v>0</v>
      </c>
      <c r="J73" s="112" t="str">
        <f>LEFT(COVID!D73,20)&amp;"."&amp;COVIDPAY!E73</f>
        <v>All Saints' CE Prima.3317.RecPrem.I18.Ma22</v>
      </c>
      <c r="K73" s="111" t="b">
        <v>1</v>
      </c>
      <c r="L73" s="117" t="s">
        <v>1275</v>
      </c>
      <c r="M73" s="111" t="b">
        <v>1</v>
      </c>
      <c r="N73" s="111" t="s">
        <v>1276</v>
      </c>
      <c r="O73" s="118" t="str">
        <f>COVID!I73</f>
        <v>10166/543965</v>
      </c>
      <c r="P73" s="111" t="b">
        <v>1</v>
      </c>
      <c r="Q73" s="111" t="b">
        <v>1</v>
      </c>
      <c r="R73" s="111" t="b">
        <v>1</v>
      </c>
    </row>
    <row r="74" spans="1:18" x14ac:dyDescent="0.25">
      <c r="A74" s="108">
        <v>1</v>
      </c>
      <c r="B74" s="109">
        <v>2</v>
      </c>
      <c r="C74" s="110">
        <f>COVID!J74</f>
        <v>400023</v>
      </c>
      <c r="D74" s="111" t="b">
        <v>1</v>
      </c>
      <c r="E74" s="112" t="str">
        <f>RIGHT(COVID!C74,4)&amp;"."&amp;COVID!M74&amp;"."&amp;COVID!K74&amp;"."&amp;$C$5</f>
        <v>3500.RecPrem.I18.Ma22</v>
      </c>
      <c r="F74" s="113">
        <f t="shared" ca="1" si="0"/>
        <v>44697</v>
      </c>
      <c r="G74" s="114" cm="1">
        <f t="array" ref="G74">IF(SUMPRODUCT((COVID!$Q$19:$AB$19=$B$5)*COVID!Q74:AB74)&gt;0,SUMPRODUCT((COVID!$Q$19:$AB$19=$B$5)*COVID!Q74:AB74),0)</f>
        <v>507.5</v>
      </c>
      <c r="H74" s="115">
        <f t="shared" ca="1" si="1"/>
        <v>44697</v>
      </c>
      <c r="I74" s="116">
        <v>0</v>
      </c>
      <c r="J74" s="112" t="str">
        <f>LEFT(COVID!D74,20)&amp;"."&amp;COVIDPAY!E74</f>
        <v>Annunciation Catholi.3500.RecPrem.I18.Ma22</v>
      </c>
      <c r="K74" s="111" t="b">
        <v>1</v>
      </c>
      <c r="L74" s="117" t="s">
        <v>1275</v>
      </c>
      <c r="M74" s="111" t="b">
        <v>1</v>
      </c>
      <c r="N74" s="111" t="s">
        <v>1276</v>
      </c>
      <c r="O74" s="118" t="str">
        <f>COVID!I74</f>
        <v>10166/543965</v>
      </c>
      <c r="P74" s="111" t="b">
        <v>1</v>
      </c>
      <c r="Q74" s="111" t="b">
        <v>1</v>
      </c>
      <c r="R74" s="111" t="b">
        <v>1</v>
      </c>
    </row>
    <row r="75" spans="1:18" x14ac:dyDescent="0.25">
      <c r="A75" s="108">
        <v>1</v>
      </c>
      <c r="B75" s="109">
        <v>2</v>
      </c>
      <c r="C75" s="110">
        <f>COVID!J75</f>
        <v>400003</v>
      </c>
      <c r="D75" s="111" t="b">
        <v>1</v>
      </c>
      <c r="E75" s="112" t="str">
        <f>RIGHT(COVID!C75,4)&amp;"."&amp;COVID!M75&amp;"."&amp;COVID!K75&amp;"."&amp;$C$5</f>
        <v>3501.RecPrem.I18.Ma22</v>
      </c>
      <c r="F75" s="113">
        <f t="shared" ca="1" si="0"/>
        <v>44697</v>
      </c>
      <c r="G75" s="114" cm="1">
        <f t="array" ref="G75">IF(SUMPRODUCT((COVID!$Q$19:$AB$19=$B$5)*COVID!Q75:AB75)&gt;0,SUMPRODUCT((COVID!$Q$19:$AB$19=$B$5)*COVID!Q75:AB75),0)</f>
        <v>1232.5</v>
      </c>
      <c r="H75" s="115">
        <f t="shared" ca="1" si="1"/>
        <v>44697</v>
      </c>
      <c r="I75" s="116">
        <v>0</v>
      </c>
      <c r="J75" s="112" t="str">
        <f>LEFT(COVID!D75,20)&amp;"."&amp;COVIDPAY!E75</f>
        <v>Our Lady of Lourdes .3501.RecPrem.I18.Ma22</v>
      </c>
      <c r="K75" s="111" t="b">
        <v>1</v>
      </c>
      <c r="L75" s="117" t="s">
        <v>1275</v>
      </c>
      <c r="M75" s="111" t="b">
        <v>1</v>
      </c>
      <c r="N75" s="111" t="s">
        <v>1276</v>
      </c>
      <c r="O75" s="118" t="str">
        <f>COVID!I75</f>
        <v>10166/543965</v>
      </c>
      <c r="P75" s="111" t="b">
        <v>1</v>
      </c>
      <c r="Q75" s="111" t="b">
        <v>1</v>
      </c>
      <c r="R75" s="111" t="b">
        <v>1</v>
      </c>
    </row>
    <row r="76" spans="1:18" x14ac:dyDescent="0.25">
      <c r="A76" s="108">
        <v>1</v>
      </c>
      <c r="B76" s="109">
        <v>2</v>
      </c>
      <c r="C76" s="110">
        <f>COVID!J76</f>
        <v>400096</v>
      </c>
      <c r="D76" s="111" t="b">
        <v>1</v>
      </c>
      <c r="E76" s="112" t="str">
        <f>RIGHT(COVID!C76,4)&amp;"."&amp;COVID!M76&amp;"."&amp;COVID!K76&amp;"."&amp;$C$5</f>
        <v>3502.RecPrem.I18.Ma22</v>
      </c>
      <c r="F76" s="113">
        <f t="shared" ca="1" si="0"/>
        <v>44697</v>
      </c>
      <c r="G76" s="114" cm="1">
        <f t="array" ref="G76">IF(SUMPRODUCT((COVID!$Q$19:$AB$19=$B$5)*COVID!Q76:AB76)&gt;0,SUMPRODUCT((COVID!$Q$19:$AB$19=$B$5)*COVID!Q76:AB76),0)</f>
        <v>3262.5</v>
      </c>
      <c r="H76" s="115">
        <f t="shared" ca="1" si="1"/>
        <v>44697</v>
      </c>
      <c r="I76" s="116">
        <v>0</v>
      </c>
      <c r="J76" s="112" t="str">
        <f>LEFT(COVID!D76,20)&amp;"."&amp;COVIDPAY!E76</f>
        <v>St Agnes RC Primary .3502.RecPrem.I18.Ma22</v>
      </c>
      <c r="K76" s="111" t="b">
        <v>1</v>
      </c>
      <c r="L76" s="117" t="s">
        <v>1275</v>
      </c>
      <c r="M76" s="111" t="b">
        <v>1</v>
      </c>
      <c r="N76" s="111" t="s">
        <v>1276</v>
      </c>
      <c r="O76" s="118" t="str">
        <f>COVID!I76</f>
        <v>10166/543965</v>
      </c>
      <c r="P76" s="111" t="b">
        <v>1</v>
      </c>
      <c r="Q76" s="111" t="b">
        <v>1</v>
      </c>
      <c r="R76" s="111" t="b">
        <v>1</v>
      </c>
    </row>
    <row r="77" spans="1:18" x14ac:dyDescent="0.25">
      <c r="A77" s="108">
        <v>1</v>
      </c>
      <c r="B77" s="109">
        <v>2</v>
      </c>
      <c r="C77" s="110">
        <f>COVID!J77</f>
        <v>400064</v>
      </c>
      <c r="D77" s="111" t="b">
        <v>1</v>
      </c>
      <c r="E77" s="112" t="str">
        <f>RIGHT(COVID!C77,4)&amp;"."&amp;COVID!M77&amp;"."&amp;COVID!K77&amp;"."&amp;$C$5</f>
        <v>3504.RecPrem.I18.Ma22</v>
      </c>
      <c r="F77" s="113">
        <f t="shared" ca="1" si="0"/>
        <v>44697</v>
      </c>
      <c r="G77" s="114" cm="1">
        <f t="array" ref="G77">IF(SUMPRODUCT((COVID!$Q$19:$AB$19=$B$5)*COVID!Q77:AB77)&gt;0,SUMPRODUCT((COVID!$Q$19:$AB$19=$B$5)*COVID!Q77:AB77),0)</f>
        <v>1522.5</v>
      </c>
      <c r="H77" s="115">
        <f t="shared" ca="1" si="1"/>
        <v>44697</v>
      </c>
      <c r="I77" s="116">
        <v>0</v>
      </c>
      <c r="J77" s="112" t="str">
        <f>LEFT(COVID!D77,20)&amp;"."&amp;COVIDPAY!E77</f>
        <v>St Catherines R C Pr.3504.RecPrem.I18.Ma22</v>
      </c>
      <c r="K77" s="111" t="b">
        <v>1</v>
      </c>
      <c r="L77" s="117" t="s">
        <v>1275</v>
      </c>
      <c r="M77" s="111" t="b">
        <v>1</v>
      </c>
      <c r="N77" s="111" t="s">
        <v>1276</v>
      </c>
      <c r="O77" s="118" t="str">
        <f>COVID!I77</f>
        <v>10166/543965</v>
      </c>
      <c r="P77" s="111" t="b">
        <v>1</v>
      </c>
      <c r="Q77" s="111" t="b">
        <v>1</v>
      </c>
      <c r="R77" s="111" t="b">
        <v>1</v>
      </c>
    </row>
    <row r="78" spans="1:18" x14ac:dyDescent="0.25">
      <c r="A78" s="108">
        <v>1</v>
      </c>
      <c r="B78" s="109">
        <v>2</v>
      </c>
      <c r="C78" s="110">
        <f>COVID!J78</f>
        <v>400009</v>
      </c>
      <c r="D78" s="111" t="b">
        <v>1</v>
      </c>
      <c r="E78" s="112" t="str">
        <f>RIGHT(COVID!C78,4)&amp;"."&amp;COVID!M78&amp;"."&amp;COVID!K78&amp;"."&amp;$C$5</f>
        <v>3506.RecPrem.I18.Ma22</v>
      </c>
      <c r="F78" s="113">
        <f t="shared" ca="1" si="0"/>
        <v>44697</v>
      </c>
      <c r="G78" s="114" cm="1">
        <f t="array" ref="G78">IF(SUMPRODUCT((COVID!$Q$19:$AB$19=$B$5)*COVID!Q78:AB78)&gt;0,SUMPRODUCT((COVID!$Q$19:$AB$19=$B$5)*COVID!Q78:AB78),0)</f>
        <v>580</v>
      </c>
      <c r="H78" s="115">
        <f t="shared" ca="1" si="1"/>
        <v>44697</v>
      </c>
      <c r="I78" s="116">
        <v>0</v>
      </c>
      <c r="J78" s="112" t="str">
        <f>LEFT(COVID!D78,20)&amp;"."&amp;COVIDPAY!E78</f>
        <v>St Vincent's Catholi.3506.RecPrem.I18.Ma22</v>
      </c>
      <c r="K78" s="111" t="b">
        <v>1</v>
      </c>
      <c r="L78" s="117" t="s">
        <v>1275</v>
      </c>
      <c r="M78" s="111" t="b">
        <v>1</v>
      </c>
      <c r="N78" s="111" t="s">
        <v>1276</v>
      </c>
      <c r="O78" s="118" t="str">
        <f>COVID!I78</f>
        <v>10166/543965</v>
      </c>
      <c r="P78" s="111" t="b">
        <v>1</v>
      </c>
      <c r="Q78" s="111" t="b">
        <v>1</v>
      </c>
      <c r="R78" s="111" t="b">
        <v>1</v>
      </c>
    </row>
    <row r="79" spans="1:18" x14ac:dyDescent="0.25">
      <c r="A79" s="108">
        <v>1</v>
      </c>
      <c r="B79" s="109">
        <v>2</v>
      </c>
      <c r="C79" s="110">
        <f>COVID!J79</f>
        <v>400037</v>
      </c>
      <c r="D79" s="111" t="b">
        <v>1</v>
      </c>
      <c r="E79" s="112" t="str">
        <f>RIGHT(COVID!C79,4)&amp;"."&amp;COVID!M79&amp;"."&amp;COVID!K79&amp;"."&amp;$C$5</f>
        <v>3507.RecPrem.I18.Ma22</v>
      </c>
      <c r="F79" s="113">
        <f t="shared" ca="1" si="0"/>
        <v>44697</v>
      </c>
      <c r="G79" s="114" cm="1">
        <f t="array" ref="G79">IF(SUMPRODUCT((COVID!$Q$19:$AB$19=$B$5)*COVID!Q79:AB79)&gt;0,SUMPRODUCT((COVID!$Q$19:$AB$19=$B$5)*COVID!Q79:AB79),0)</f>
        <v>833.75</v>
      </c>
      <c r="H79" s="115">
        <f t="shared" ca="1" si="1"/>
        <v>44697</v>
      </c>
      <c r="I79" s="116">
        <v>0</v>
      </c>
      <c r="J79" s="112" t="str">
        <f>LEFT(COVID!D79,20)&amp;"."&amp;COVIDPAY!E79</f>
        <v>St Theresa's R.C. Pr.3507.RecPrem.I18.Ma22</v>
      </c>
      <c r="K79" s="111" t="b">
        <v>1</v>
      </c>
      <c r="L79" s="117" t="s">
        <v>1275</v>
      </c>
      <c r="M79" s="111" t="b">
        <v>1</v>
      </c>
      <c r="N79" s="111" t="s">
        <v>1276</v>
      </c>
      <c r="O79" s="118" t="str">
        <f>COVID!I79</f>
        <v>10166/543965</v>
      </c>
      <c r="P79" s="111" t="b">
        <v>1</v>
      </c>
      <c r="Q79" s="111" t="b">
        <v>1</v>
      </c>
      <c r="R79" s="111" t="b">
        <v>1</v>
      </c>
    </row>
    <row r="80" spans="1:18" x14ac:dyDescent="0.25">
      <c r="A80" s="108">
        <v>1</v>
      </c>
      <c r="B80" s="109">
        <v>2</v>
      </c>
      <c r="C80" s="110">
        <f>COVID!J80</f>
        <v>400066</v>
      </c>
      <c r="D80" s="111" t="b">
        <v>1</v>
      </c>
      <c r="E80" s="112" t="str">
        <f>RIGHT(COVID!C80,4)&amp;"."&amp;COVID!M80&amp;"."&amp;COVID!K80&amp;"."&amp;$C$5</f>
        <v>3509.RecPrem.I18.Ma22</v>
      </c>
      <c r="F80" s="113">
        <f t="shared" ca="1" si="0"/>
        <v>44697</v>
      </c>
      <c r="G80" s="114" cm="1">
        <f t="array" ref="G80">IF(SUMPRODUCT((COVID!$Q$19:$AB$19=$B$5)*COVID!Q80:AB80)&gt;0,SUMPRODUCT((COVID!$Q$19:$AB$19=$B$5)*COVID!Q80:AB80),0)</f>
        <v>3335</v>
      </c>
      <c r="H80" s="115">
        <f t="shared" ca="1" si="1"/>
        <v>44697</v>
      </c>
      <c r="I80" s="116">
        <v>0</v>
      </c>
      <c r="J80" s="112" t="str">
        <f>LEFT(COVID!D80,20)&amp;"."&amp;COVIDPAY!E80</f>
        <v>St Joseph's Primary .3509.RecPrem.I18.Ma22</v>
      </c>
      <c r="K80" s="111" t="b">
        <v>1</v>
      </c>
      <c r="L80" s="117" t="s">
        <v>1275</v>
      </c>
      <c r="M80" s="111" t="b">
        <v>1</v>
      </c>
      <c r="N80" s="111" t="s">
        <v>1276</v>
      </c>
      <c r="O80" s="118" t="str">
        <f>COVID!I80</f>
        <v>10166/543965</v>
      </c>
      <c r="P80" s="111" t="b">
        <v>1</v>
      </c>
      <c r="Q80" s="111" t="b">
        <v>1</v>
      </c>
      <c r="R80" s="111" t="b">
        <v>1</v>
      </c>
    </row>
    <row r="81" spans="1:18" x14ac:dyDescent="0.25">
      <c r="A81" s="108">
        <v>1</v>
      </c>
      <c r="B81" s="109">
        <v>2</v>
      </c>
      <c r="C81" s="110">
        <f>COVID!J81</f>
        <v>400071</v>
      </c>
      <c r="D81" s="111" t="b">
        <v>1</v>
      </c>
      <c r="E81" s="112" t="str">
        <f>RIGHT(COVID!C81,4)&amp;"."&amp;COVID!M81&amp;"."&amp;COVID!K81&amp;"."&amp;$C$5</f>
        <v>3510.RecPrem.I18.Ma22</v>
      </c>
      <c r="F81" s="113">
        <f t="shared" ca="1" si="0"/>
        <v>44697</v>
      </c>
      <c r="G81" s="114" cm="1">
        <f t="array" ref="G81">IF(SUMPRODUCT((COVID!$Q$19:$AB$19=$B$5)*COVID!Q81:AB81)&gt;0,SUMPRODUCT((COVID!$Q$19:$AB$19=$B$5)*COVID!Q81:AB81),0)</f>
        <v>1558.75</v>
      </c>
      <c r="H81" s="115">
        <f t="shared" ca="1" si="1"/>
        <v>44697</v>
      </c>
      <c r="I81" s="116">
        <v>0</v>
      </c>
      <c r="J81" s="112" t="str">
        <f>LEFT(COVID!D81,20)&amp;"."&amp;COVIDPAY!E81</f>
        <v>Sacred Heart School.3510.RecPrem.I18.Ma22</v>
      </c>
      <c r="K81" s="111" t="b">
        <v>1</v>
      </c>
      <c r="L81" s="117" t="s">
        <v>1275</v>
      </c>
      <c r="M81" s="111" t="b">
        <v>1</v>
      </c>
      <c r="N81" s="111" t="s">
        <v>1276</v>
      </c>
      <c r="O81" s="118" t="str">
        <f>COVID!I81</f>
        <v>10166/543965</v>
      </c>
      <c r="P81" s="111" t="b">
        <v>1</v>
      </c>
      <c r="Q81" s="111" t="b">
        <v>1</v>
      </c>
      <c r="R81" s="111" t="b">
        <v>1</v>
      </c>
    </row>
    <row r="82" spans="1:18" x14ac:dyDescent="0.25">
      <c r="A82" s="108">
        <v>1</v>
      </c>
      <c r="B82" s="109">
        <v>2</v>
      </c>
      <c r="C82" s="110">
        <f>COVID!J82</f>
        <v>400024</v>
      </c>
      <c r="D82" s="111" t="b">
        <v>1</v>
      </c>
      <c r="E82" s="112" t="str">
        <f>RIGHT(COVID!C82,4)&amp;"."&amp;COVID!M82&amp;"."&amp;COVID!K82&amp;"."&amp;$C$5</f>
        <v>3511.RecPrem.I18.Ma22</v>
      </c>
      <c r="F82" s="113">
        <f t="shared" ca="1" si="0"/>
        <v>44697</v>
      </c>
      <c r="G82" s="114" cm="1">
        <f t="array" ref="G82">IF(SUMPRODUCT((COVID!$Q$19:$AB$19=$B$5)*COVID!Q82:AB82)&gt;0,SUMPRODUCT((COVID!$Q$19:$AB$19=$B$5)*COVID!Q82:AB82),0)</f>
        <v>3878.75</v>
      </c>
      <c r="H82" s="115">
        <f t="shared" ca="1" si="1"/>
        <v>44697</v>
      </c>
      <c r="I82" s="116">
        <v>0</v>
      </c>
      <c r="J82" s="112" t="str">
        <f>LEFT(COVID!D82,20)&amp;"."&amp;COVIDPAY!E82</f>
        <v>Blessed Dominic Scho.3511.RecPrem.I18.Ma22</v>
      </c>
      <c r="K82" s="111" t="b">
        <v>1</v>
      </c>
      <c r="L82" s="117" t="s">
        <v>1275</v>
      </c>
      <c r="M82" s="111" t="b">
        <v>1</v>
      </c>
      <c r="N82" s="111" t="s">
        <v>1276</v>
      </c>
      <c r="O82" s="118" t="str">
        <f>COVID!I82</f>
        <v>10166/543965</v>
      </c>
      <c r="P82" s="111" t="b">
        <v>1</v>
      </c>
      <c r="Q82" s="111" t="b">
        <v>1</v>
      </c>
      <c r="R82" s="111" t="b">
        <v>1</v>
      </c>
    </row>
    <row r="83" spans="1:18" x14ac:dyDescent="0.25">
      <c r="A83" s="108">
        <v>1</v>
      </c>
      <c r="B83" s="109">
        <v>2</v>
      </c>
      <c r="C83" s="110">
        <f>COVID!J83</f>
        <v>400093</v>
      </c>
      <c r="D83" s="111" t="b">
        <v>1</v>
      </c>
      <c r="E83" s="112" t="str">
        <f>RIGHT(COVID!C83,4)&amp;"."&amp;COVID!M83&amp;"."&amp;COVID!K83&amp;"."&amp;$C$5</f>
        <v>3512.RecPrem.I18.Ma22</v>
      </c>
      <c r="F83" s="113">
        <f t="shared" ca="1" si="0"/>
        <v>44697</v>
      </c>
      <c r="G83" s="114" cm="1">
        <f t="array" ref="G83">IF(SUMPRODUCT((COVID!$Q$19:$AB$19=$B$5)*COVID!Q83:AB83)&gt;0,SUMPRODUCT((COVID!$Q$19:$AB$19=$B$5)*COVID!Q83:AB83),0)</f>
        <v>500</v>
      </c>
      <c r="H83" s="115">
        <f t="shared" ca="1" si="1"/>
        <v>44697</v>
      </c>
      <c r="I83" s="116">
        <v>0</v>
      </c>
      <c r="J83" s="112" t="str">
        <f>LEFT(COVID!D83,20)&amp;"."&amp;COVIDPAY!E83</f>
        <v>Rosh Pinah.3512.RecPrem.I18.Ma22</v>
      </c>
      <c r="K83" s="111" t="b">
        <v>1</v>
      </c>
      <c r="L83" s="117" t="s">
        <v>1275</v>
      </c>
      <c r="M83" s="111" t="b">
        <v>1</v>
      </c>
      <c r="N83" s="111" t="s">
        <v>1276</v>
      </c>
      <c r="O83" s="118" t="str">
        <f>COVID!I83</f>
        <v>10166/543965</v>
      </c>
      <c r="P83" s="111" t="b">
        <v>1</v>
      </c>
      <c r="Q83" s="111" t="b">
        <v>1</v>
      </c>
      <c r="R83" s="111" t="b">
        <v>1</v>
      </c>
    </row>
    <row r="84" spans="1:18" x14ac:dyDescent="0.25">
      <c r="A84" s="108">
        <v>1</v>
      </c>
      <c r="B84" s="109">
        <v>2</v>
      </c>
      <c r="C84" s="110">
        <f>COVID!J84</f>
        <v>400007</v>
      </c>
      <c r="D84" s="111" t="b">
        <v>1</v>
      </c>
      <c r="E84" s="112" t="str">
        <f>RIGHT(COVID!C84,4)&amp;"."&amp;COVID!M84&amp;"."&amp;COVID!K84&amp;"."&amp;$C$5</f>
        <v>3513.RecPrem.I18.Ma22</v>
      </c>
      <c r="F84" s="113">
        <f t="shared" ca="1" si="0"/>
        <v>44697</v>
      </c>
      <c r="G84" s="114" cm="1">
        <f t="array" ref="G84">IF(SUMPRODUCT((COVID!$Q$19:$AB$19=$B$5)*COVID!Q84:AB84)&gt;0,SUMPRODUCT((COVID!$Q$19:$AB$19=$B$5)*COVID!Q84:AB84),0)</f>
        <v>543.75</v>
      </c>
      <c r="H84" s="115">
        <f t="shared" ca="1" si="1"/>
        <v>44697</v>
      </c>
      <c r="I84" s="116">
        <v>0</v>
      </c>
      <c r="J84" s="112" t="str">
        <f>LEFT(COVID!D84,20)&amp;"."&amp;COVIDPAY!E84</f>
        <v>Menorah Primary Scho.3513.RecPrem.I18.Ma22</v>
      </c>
      <c r="K84" s="111" t="b">
        <v>1</v>
      </c>
      <c r="L84" s="117" t="s">
        <v>1275</v>
      </c>
      <c r="M84" s="111" t="b">
        <v>1</v>
      </c>
      <c r="N84" s="111" t="s">
        <v>1276</v>
      </c>
      <c r="O84" s="118" t="str">
        <f>COVID!I84</f>
        <v>10166/543965</v>
      </c>
      <c r="P84" s="111" t="b">
        <v>1</v>
      </c>
      <c r="Q84" s="111" t="b">
        <v>1</v>
      </c>
      <c r="R84" s="111" t="b">
        <v>1</v>
      </c>
    </row>
    <row r="85" spans="1:18" x14ac:dyDescent="0.25">
      <c r="A85" s="108">
        <v>1</v>
      </c>
      <c r="B85" s="109">
        <v>2</v>
      </c>
      <c r="C85" s="110">
        <f>COVID!J85</f>
        <v>400107</v>
      </c>
      <c r="D85" s="111" t="b">
        <v>1</v>
      </c>
      <c r="E85" s="112" t="str">
        <f>RIGHT(COVID!C85,4)&amp;"."&amp;COVID!M85&amp;"."&amp;COVID!K85&amp;"."&amp;$C$5</f>
        <v>3514.RecPrem.I18.Ma22</v>
      </c>
      <c r="F85" s="113">
        <f t="shared" ref="F85:F148" ca="1" si="2">TODAY()</f>
        <v>44697</v>
      </c>
      <c r="G85" s="114" cm="1">
        <f t="array" ref="G85">IF(SUMPRODUCT((COVID!$Q$19:$AB$19=$B$5)*COVID!Q85:AB85)&gt;0,SUMPRODUCT((COVID!$Q$19:$AB$19=$B$5)*COVID!Q85:AB85),0)</f>
        <v>1885</v>
      </c>
      <c r="H85" s="115">
        <f t="shared" ref="H85:H148" ca="1" si="3">F85</f>
        <v>44697</v>
      </c>
      <c r="I85" s="116">
        <v>0</v>
      </c>
      <c r="J85" s="112" t="str">
        <f>LEFT(COVID!D85,20)&amp;"."&amp;COVIDPAY!E85</f>
        <v>Annunciation Catholi.3514.RecPrem.I18.Ma22</v>
      </c>
      <c r="K85" s="111" t="b">
        <v>1</v>
      </c>
      <c r="L85" s="117" t="s">
        <v>1275</v>
      </c>
      <c r="M85" s="111" t="b">
        <v>1</v>
      </c>
      <c r="N85" s="111" t="s">
        <v>1276</v>
      </c>
      <c r="O85" s="118" t="str">
        <f>COVID!I85</f>
        <v>10166/543965</v>
      </c>
      <c r="P85" s="111" t="b">
        <v>1</v>
      </c>
      <c r="Q85" s="111" t="b">
        <v>1</v>
      </c>
      <c r="R85" s="111" t="b">
        <v>1</v>
      </c>
    </row>
    <row r="86" spans="1:18" x14ac:dyDescent="0.25">
      <c r="A86" s="108">
        <v>1</v>
      </c>
      <c r="B86" s="109">
        <v>2</v>
      </c>
      <c r="C86" s="110">
        <f>COVID!J86</f>
        <v>400108</v>
      </c>
      <c r="D86" s="111" t="b">
        <v>1</v>
      </c>
      <c r="E86" s="112" t="str">
        <f>RIGHT(COVID!C86,4)&amp;"."&amp;COVID!M86&amp;"."&amp;COVID!K86&amp;"."&amp;$C$5</f>
        <v>3516.RecPrem.I18.Ma22</v>
      </c>
      <c r="F86" s="113">
        <f t="shared" ca="1" si="2"/>
        <v>44697</v>
      </c>
      <c r="G86" s="114" cm="1">
        <f t="array" ref="G86">IF(SUMPRODUCT((COVID!$Q$19:$AB$19=$B$5)*COVID!Q86:AB86)&gt;0,SUMPRODUCT((COVID!$Q$19:$AB$19=$B$5)*COVID!Q86:AB86),0)</f>
        <v>906.25</v>
      </c>
      <c r="H86" s="115">
        <f t="shared" ca="1" si="3"/>
        <v>44697</v>
      </c>
      <c r="I86" s="116">
        <v>0</v>
      </c>
      <c r="J86" s="112" t="str">
        <f>LEFT(COVID!D86,20)&amp;"."&amp;COVIDPAY!E86</f>
        <v>Hasmonean Primary Sc.3516.RecPrem.I18.Ma22</v>
      </c>
      <c r="K86" s="111" t="b">
        <v>1</v>
      </c>
      <c r="L86" s="117" t="s">
        <v>1275</v>
      </c>
      <c r="M86" s="111" t="b">
        <v>1</v>
      </c>
      <c r="N86" s="111" t="s">
        <v>1276</v>
      </c>
      <c r="O86" s="118" t="str">
        <f>COVID!I86</f>
        <v>10166/543965</v>
      </c>
      <c r="P86" s="111" t="b">
        <v>1</v>
      </c>
      <c r="Q86" s="111" t="b">
        <v>1</v>
      </c>
      <c r="R86" s="111" t="b">
        <v>1</v>
      </c>
    </row>
    <row r="87" spans="1:18" x14ac:dyDescent="0.25">
      <c r="A87" s="108">
        <v>1</v>
      </c>
      <c r="B87" s="109">
        <v>2</v>
      </c>
      <c r="C87" s="110">
        <f>COVID!J87</f>
        <v>400117</v>
      </c>
      <c r="D87" s="111" t="b">
        <v>1</v>
      </c>
      <c r="E87" s="112" t="str">
        <f>RIGHT(COVID!C87,4)&amp;"."&amp;COVID!M87&amp;"."&amp;COVID!K87&amp;"."&amp;$C$5</f>
        <v>3518.RecPrem.I18.Ma22</v>
      </c>
      <c r="F87" s="113">
        <f t="shared" ca="1" si="2"/>
        <v>44697</v>
      </c>
      <c r="G87" s="114" cm="1">
        <f t="array" ref="G87">IF(SUMPRODUCT((COVID!$Q$19:$AB$19=$B$5)*COVID!Q87:AB87)&gt;0,SUMPRODUCT((COVID!$Q$19:$AB$19=$B$5)*COVID!Q87:AB87),0)</f>
        <v>5292.5</v>
      </c>
      <c r="H87" s="115">
        <f t="shared" ca="1" si="3"/>
        <v>44697</v>
      </c>
      <c r="I87" s="116">
        <v>0</v>
      </c>
      <c r="J87" s="112" t="str">
        <f>LEFT(COVID!D87,20)&amp;"."&amp;COVIDPAY!E87</f>
        <v>Woodcroft Primary Sc.3518.RecPrem.I18.Ma22</v>
      </c>
      <c r="K87" s="111" t="b">
        <v>1</v>
      </c>
      <c r="L87" s="117" t="s">
        <v>1275</v>
      </c>
      <c r="M87" s="111" t="b">
        <v>1</v>
      </c>
      <c r="N87" s="111" t="s">
        <v>1276</v>
      </c>
      <c r="O87" s="118" t="str">
        <f>COVID!I87</f>
        <v>10166/543965</v>
      </c>
      <c r="P87" s="111" t="b">
        <v>1</v>
      </c>
      <c r="Q87" s="111" t="b">
        <v>1</v>
      </c>
      <c r="R87" s="111" t="b">
        <v>1</v>
      </c>
    </row>
    <row r="88" spans="1:18" x14ac:dyDescent="0.25">
      <c r="A88" s="108">
        <v>1</v>
      </c>
      <c r="B88" s="109">
        <v>2</v>
      </c>
      <c r="C88" s="110">
        <f>COVID!J88</f>
        <v>400125</v>
      </c>
      <c r="D88" s="111" t="b">
        <v>1</v>
      </c>
      <c r="E88" s="112" t="str">
        <f>RIGHT(COVID!C88,4)&amp;"."&amp;COVID!M88&amp;"."&amp;COVID!K88&amp;"."&amp;$C$5</f>
        <v>3520.RecPrem.I18.Ma22</v>
      </c>
      <c r="F88" s="113">
        <f t="shared" ca="1" si="2"/>
        <v>44697</v>
      </c>
      <c r="G88" s="114" cm="1">
        <f t="array" ref="G88">IF(SUMPRODUCT((COVID!$Q$19:$AB$19=$B$5)*COVID!Q88:AB88)&gt;0,SUMPRODUCT((COVID!$Q$19:$AB$19=$B$5)*COVID!Q88:AB88),0)</f>
        <v>500</v>
      </c>
      <c r="H88" s="115">
        <f t="shared" ca="1" si="3"/>
        <v>44697</v>
      </c>
      <c r="I88" s="116">
        <v>0</v>
      </c>
      <c r="J88" s="112" t="str">
        <f>LEFT(COVID!D88,20)&amp;"."&amp;COVIDPAY!E88</f>
        <v>Akiva School.3520.RecPrem.I18.Ma22</v>
      </c>
      <c r="K88" s="111" t="b">
        <v>1</v>
      </c>
      <c r="L88" s="117" t="s">
        <v>1275</v>
      </c>
      <c r="M88" s="111" t="b">
        <v>1</v>
      </c>
      <c r="N88" s="111" t="s">
        <v>1276</v>
      </c>
      <c r="O88" s="118" t="str">
        <f>COVID!I88</f>
        <v>10166/543965</v>
      </c>
      <c r="P88" s="111" t="b">
        <v>1</v>
      </c>
      <c r="Q88" s="111" t="b">
        <v>1</v>
      </c>
      <c r="R88" s="111" t="b">
        <v>1</v>
      </c>
    </row>
    <row r="89" spans="1:18" x14ac:dyDescent="0.25">
      <c r="A89" s="108">
        <v>1</v>
      </c>
      <c r="B89" s="109">
        <v>2</v>
      </c>
      <c r="C89" s="110">
        <f>COVID!J89</f>
        <v>400135</v>
      </c>
      <c r="D89" s="111" t="b">
        <v>1</v>
      </c>
      <c r="E89" s="112" t="str">
        <f>RIGHT(COVID!C89,4)&amp;"."&amp;COVID!M89&amp;"."&amp;COVID!K89&amp;"."&amp;$C$5</f>
        <v>3521.RecPrem.I18.Ma22</v>
      </c>
      <c r="F89" s="113">
        <f t="shared" ca="1" si="2"/>
        <v>44697</v>
      </c>
      <c r="G89" s="114" cm="1">
        <f t="array" ref="G89">IF(SUMPRODUCT((COVID!$Q$19:$AB$19=$B$5)*COVID!Q89:AB89)&gt;0,SUMPRODUCT((COVID!$Q$19:$AB$19=$B$5)*COVID!Q89:AB89),0)</f>
        <v>17291.25</v>
      </c>
      <c r="H89" s="115">
        <f t="shared" ca="1" si="3"/>
        <v>44697</v>
      </c>
      <c r="I89" s="116">
        <v>0</v>
      </c>
      <c r="J89" s="112" t="str">
        <f>LEFT(COVID!D89,20)&amp;"."&amp;COVIDPAY!E89</f>
        <v>St Mary's &amp; St John'.3521.RecPrem.I18.Ma22</v>
      </c>
      <c r="K89" s="111" t="b">
        <v>1</v>
      </c>
      <c r="L89" s="117" t="s">
        <v>1275</v>
      </c>
      <c r="M89" s="111" t="b">
        <v>1</v>
      </c>
      <c r="N89" s="111" t="s">
        <v>1276</v>
      </c>
      <c r="O89" s="118" t="str">
        <f>COVID!I89</f>
        <v>10694/543965</v>
      </c>
      <c r="P89" s="111" t="b">
        <v>1</v>
      </c>
      <c r="Q89" s="111" t="b">
        <v>1</v>
      </c>
      <c r="R89" s="111" t="b">
        <v>1</v>
      </c>
    </row>
    <row r="90" spans="1:18" x14ac:dyDescent="0.25">
      <c r="A90" s="108">
        <v>1</v>
      </c>
      <c r="B90" s="109">
        <v>2</v>
      </c>
      <c r="C90" s="110">
        <f>COVID!J90</f>
        <v>400130</v>
      </c>
      <c r="D90" s="111" t="b">
        <v>1</v>
      </c>
      <c r="E90" s="112" t="str">
        <f>RIGHT(COVID!C90,4)&amp;"."&amp;COVID!M90&amp;"."&amp;COVID!K90&amp;"."&amp;$C$5</f>
        <v>3523.RecPrem.I18.Ma22</v>
      </c>
      <c r="F90" s="113">
        <f t="shared" ca="1" si="2"/>
        <v>44697</v>
      </c>
      <c r="G90" s="114" cm="1">
        <f t="array" ref="G90">IF(SUMPRODUCT((COVID!$Q$19:$AB$19=$B$5)*COVID!Q90:AB90)&gt;0,SUMPRODUCT((COVID!$Q$19:$AB$19=$B$5)*COVID!Q90:AB90),0)</f>
        <v>3915</v>
      </c>
      <c r="H90" s="115">
        <f t="shared" ca="1" si="3"/>
        <v>44697</v>
      </c>
      <c r="I90" s="116">
        <v>0</v>
      </c>
      <c r="J90" s="112" t="str">
        <f>LEFT(COVID!D90,20)&amp;"."&amp;COVIDPAY!E90</f>
        <v>Martin Primary Schoo.3523.RecPrem.I18.Ma22</v>
      </c>
      <c r="K90" s="111" t="b">
        <v>1</v>
      </c>
      <c r="L90" s="117" t="s">
        <v>1275</v>
      </c>
      <c r="M90" s="111" t="b">
        <v>1</v>
      </c>
      <c r="N90" s="111" t="s">
        <v>1276</v>
      </c>
      <c r="O90" s="118" t="str">
        <f>COVID!I90</f>
        <v>10166/543965</v>
      </c>
      <c r="P90" s="111" t="b">
        <v>1</v>
      </c>
      <c r="Q90" s="111" t="b">
        <v>1</v>
      </c>
      <c r="R90" s="111" t="b">
        <v>1</v>
      </c>
    </row>
    <row r="91" spans="1:18" x14ac:dyDescent="0.25">
      <c r="A91" s="108">
        <v>1</v>
      </c>
      <c r="B91" s="109">
        <v>2</v>
      </c>
      <c r="C91" s="110">
        <f>COVID!J91</f>
        <v>400150</v>
      </c>
      <c r="D91" s="111" t="b">
        <v>1</v>
      </c>
      <c r="E91" s="112" t="str">
        <f>RIGHT(COVID!C91,4)&amp;"."&amp;COVID!M91&amp;"."&amp;COVID!K91&amp;"."&amp;$C$5</f>
        <v>3524.RecPrem.I18.Ma22</v>
      </c>
      <c r="F91" s="113">
        <f t="shared" ca="1" si="2"/>
        <v>44697</v>
      </c>
      <c r="G91" s="114" cm="1">
        <f t="array" ref="G91">IF(SUMPRODUCT((COVID!$Q$19:$AB$19=$B$5)*COVID!Q91:AB91)&gt;0,SUMPRODUCT((COVID!$Q$19:$AB$19=$B$5)*COVID!Q91:AB91),0)</f>
        <v>500</v>
      </c>
      <c r="H91" s="115">
        <f t="shared" ca="1" si="3"/>
        <v>44697</v>
      </c>
      <c r="I91" s="116">
        <v>0</v>
      </c>
      <c r="J91" s="112" t="str">
        <f>LEFT(COVID!D91,20)&amp;"."&amp;COVIDPAY!E91</f>
        <v>Beit Shvidler Primar.3524.RecPrem.I18.Ma22</v>
      </c>
      <c r="K91" s="111" t="b">
        <v>1</v>
      </c>
      <c r="L91" s="117" t="s">
        <v>1275</v>
      </c>
      <c r="M91" s="111" t="b">
        <v>1</v>
      </c>
      <c r="N91" s="111" t="s">
        <v>1276</v>
      </c>
      <c r="O91" s="118" t="str">
        <f>COVID!I91</f>
        <v>10166/543965</v>
      </c>
      <c r="P91" s="111" t="b">
        <v>1</v>
      </c>
      <c r="Q91" s="111" t="b">
        <v>1</v>
      </c>
      <c r="R91" s="111" t="b">
        <v>1</v>
      </c>
    </row>
    <row r="92" spans="1:18" x14ac:dyDescent="0.25">
      <c r="A92" s="108">
        <v>1</v>
      </c>
      <c r="B92" s="109">
        <v>2</v>
      </c>
      <c r="C92" s="110">
        <f>COVID!J92</f>
        <v>400033</v>
      </c>
      <c r="D92" s="111" t="b">
        <v>1</v>
      </c>
      <c r="E92" s="112" t="str">
        <f>RIGHT(COVID!C92,4)&amp;"."&amp;COVID!M92&amp;"."&amp;COVID!K92&amp;"."&amp;$C$5</f>
        <v>4003.RecPrem.I18.Ma22</v>
      </c>
      <c r="F92" s="113">
        <f t="shared" ca="1" si="2"/>
        <v>44697</v>
      </c>
      <c r="G92" s="114" cm="1">
        <f t="array" ref="G92">IF(SUMPRODUCT((COVID!$Q$19:$AB$19=$B$5)*COVID!Q92:AB92)&gt;0,SUMPRODUCT((COVID!$Q$19:$AB$19=$B$5)*COVID!Q92:AB92),0)</f>
        <v>11328.25</v>
      </c>
      <c r="H92" s="115">
        <f t="shared" ca="1" si="3"/>
        <v>44697</v>
      </c>
      <c r="I92" s="116">
        <v>0</v>
      </c>
      <c r="J92" s="112" t="str">
        <f>LEFT(COVID!D92,20)&amp;"."&amp;COVIDPAY!E92</f>
        <v>Friern Barnet School.4003.RecPrem.I18.Ma22</v>
      </c>
      <c r="K92" s="111" t="b">
        <v>1</v>
      </c>
      <c r="L92" s="117" t="s">
        <v>1275</v>
      </c>
      <c r="M92" s="111" t="b">
        <v>1</v>
      </c>
      <c r="N92" s="111" t="s">
        <v>1276</v>
      </c>
      <c r="O92" s="118" t="str">
        <f>COVID!I92</f>
        <v>10167/543965</v>
      </c>
      <c r="P92" s="111" t="b">
        <v>1</v>
      </c>
      <c r="Q92" s="111" t="b">
        <v>1</v>
      </c>
      <c r="R92" s="111" t="b">
        <v>1</v>
      </c>
    </row>
    <row r="93" spans="1:18" x14ac:dyDescent="0.25">
      <c r="A93" s="108">
        <v>1</v>
      </c>
      <c r="B93" s="109">
        <v>2</v>
      </c>
      <c r="C93" s="110">
        <f>COVID!J93</f>
        <v>107953</v>
      </c>
      <c r="D93" s="111" t="b">
        <v>1</v>
      </c>
      <c r="E93" s="112" t="str">
        <f>RIGHT(COVID!C93,4)&amp;"."&amp;COVID!M93&amp;"."&amp;COVID!K93&amp;"."&amp;$C$5</f>
        <v>4004.RecPrem.I18.Ma22</v>
      </c>
      <c r="F93" s="113">
        <f t="shared" ca="1" si="2"/>
        <v>44697</v>
      </c>
      <c r="G93" s="114" cm="1">
        <f t="array" ref="G93">IF(SUMPRODUCT((COVID!$Q$19:$AB$19=$B$5)*COVID!Q93:AB93)&gt;0,SUMPRODUCT((COVID!$Q$19:$AB$19=$B$5)*COVID!Q93:AB93),0)</f>
        <v>1500</v>
      </c>
      <c r="H93" s="115">
        <f t="shared" ca="1" si="3"/>
        <v>44697</v>
      </c>
      <c r="I93" s="116">
        <v>0</v>
      </c>
      <c r="J93" s="112" t="str">
        <f>LEFT(COVID!D93,20)&amp;"."&amp;COVIDPAY!E93</f>
        <v>Menorah High School .4004.RecPrem.I18.Ma22</v>
      </c>
      <c r="K93" s="111" t="b">
        <v>1</v>
      </c>
      <c r="L93" s="117" t="s">
        <v>1275</v>
      </c>
      <c r="M93" s="111" t="b">
        <v>1</v>
      </c>
      <c r="N93" s="111" t="s">
        <v>1276</v>
      </c>
      <c r="O93" s="118" t="str">
        <f>COVID!I93</f>
        <v>10167/543965</v>
      </c>
      <c r="P93" s="111" t="b">
        <v>1</v>
      </c>
      <c r="Q93" s="111" t="b">
        <v>1</v>
      </c>
      <c r="R93" s="111" t="b">
        <v>1</v>
      </c>
    </row>
    <row r="94" spans="1:18" x14ac:dyDescent="0.25">
      <c r="A94" s="108">
        <v>1</v>
      </c>
      <c r="B94" s="109">
        <v>2</v>
      </c>
      <c r="C94" s="110">
        <f>COVID!J94</f>
        <v>400021</v>
      </c>
      <c r="D94" s="111" t="b">
        <v>1</v>
      </c>
      <c r="E94" s="112" t="str">
        <f>RIGHT(COVID!C94,4)&amp;"."&amp;COVID!M94&amp;"."&amp;COVID!K94&amp;"."&amp;$C$5</f>
        <v>5201.RecPrem.I18.Ma22</v>
      </c>
      <c r="F94" s="113">
        <f t="shared" ca="1" si="2"/>
        <v>44697</v>
      </c>
      <c r="G94" s="114" cm="1">
        <f t="array" ref="G94">IF(SUMPRODUCT((COVID!$Q$19:$AB$19=$B$5)*COVID!Q94:AB94)&gt;0,SUMPRODUCT((COVID!$Q$19:$AB$19=$B$5)*COVID!Q94:AB94),0)</f>
        <v>2863.75</v>
      </c>
      <c r="H94" s="115">
        <f t="shared" ca="1" si="3"/>
        <v>44697</v>
      </c>
      <c r="I94" s="116">
        <v>0</v>
      </c>
      <c r="J94" s="112" t="str">
        <f>LEFT(COVID!D94,20)&amp;"."&amp;COVIDPAY!E94</f>
        <v>Osidge Primary Schoo.5201.RecPrem.I18.Ma22</v>
      </c>
      <c r="K94" s="111" t="b">
        <v>1</v>
      </c>
      <c r="L94" s="117" t="s">
        <v>1275</v>
      </c>
      <c r="M94" s="111" t="b">
        <v>1</v>
      </c>
      <c r="N94" s="111" t="s">
        <v>1276</v>
      </c>
      <c r="O94" s="118" t="str">
        <f>COVID!I94</f>
        <v>10166/543965</v>
      </c>
      <c r="P94" s="111" t="b">
        <v>1</v>
      </c>
      <c r="Q94" s="111" t="b">
        <v>1</v>
      </c>
      <c r="R94" s="111" t="b">
        <v>1</v>
      </c>
    </row>
    <row r="95" spans="1:18" x14ac:dyDescent="0.25">
      <c r="A95" s="108">
        <v>1</v>
      </c>
      <c r="B95" s="109">
        <v>2</v>
      </c>
      <c r="C95" s="110">
        <f>COVID!J95</f>
        <v>400029</v>
      </c>
      <c r="D95" s="111" t="b">
        <v>1</v>
      </c>
      <c r="E95" s="112" t="str">
        <f>RIGHT(COVID!C95,4)&amp;"."&amp;COVID!M95&amp;"."&amp;COVID!K95&amp;"."&amp;$C$5</f>
        <v>5404.RecPrem.I18.Ma22</v>
      </c>
      <c r="F95" s="113">
        <f t="shared" ca="1" si="2"/>
        <v>44697</v>
      </c>
      <c r="G95" s="114" cm="1">
        <f t="array" ref="G95">IF(SUMPRODUCT((COVID!$Q$19:$AB$19=$B$5)*COVID!Q95:AB95)&gt;0,SUMPRODUCT((COVID!$Q$19:$AB$19=$B$5)*COVID!Q95:AB95),0)</f>
        <v>1595</v>
      </c>
      <c r="H95" s="115">
        <f t="shared" ca="1" si="3"/>
        <v>44697</v>
      </c>
      <c r="I95" s="116">
        <v>0</v>
      </c>
      <c r="J95" s="112" t="str">
        <f>LEFT(COVID!D95,20)&amp;"."&amp;COVIDPAY!E95</f>
        <v>St Michaels Catholic.5404.RecPrem.I18.Ma22</v>
      </c>
      <c r="K95" s="111" t="b">
        <v>1</v>
      </c>
      <c r="L95" s="117" t="s">
        <v>1275</v>
      </c>
      <c r="M95" s="111" t="b">
        <v>1</v>
      </c>
      <c r="N95" s="111" t="s">
        <v>1276</v>
      </c>
      <c r="O95" s="118" t="str">
        <f>COVID!I95</f>
        <v>10167/543965</v>
      </c>
      <c r="P95" s="111" t="b">
        <v>1</v>
      </c>
      <c r="Q95" s="111" t="b">
        <v>1</v>
      </c>
      <c r="R95" s="111" t="b">
        <v>1</v>
      </c>
    </row>
    <row r="96" spans="1:18" x14ac:dyDescent="0.25">
      <c r="A96" s="108">
        <v>1</v>
      </c>
      <c r="B96" s="109">
        <v>2</v>
      </c>
      <c r="C96" s="110">
        <f>COVID!J96</f>
        <v>400041</v>
      </c>
      <c r="D96" s="111" t="b">
        <v>1</v>
      </c>
      <c r="E96" s="112" t="str">
        <f>RIGHT(COVID!C96,4)&amp;"."&amp;COVID!M96&amp;"."&amp;COVID!K96&amp;"."&amp;$C$5</f>
        <v>5405.RecPrem.I18.Ma22</v>
      </c>
      <c r="F96" s="113">
        <f t="shared" ca="1" si="2"/>
        <v>44697</v>
      </c>
      <c r="G96" s="114" cm="1">
        <f t="array" ref="G96">IF(SUMPRODUCT((COVID!$Q$19:$AB$19=$B$5)*COVID!Q96:AB96)&gt;0,SUMPRODUCT((COVID!$Q$19:$AB$19=$B$5)*COVID!Q96:AB96),0)</f>
        <v>4386.25</v>
      </c>
      <c r="H96" s="115">
        <f t="shared" ca="1" si="3"/>
        <v>44697</v>
      </c>
      <c r="I96" s="116">
        <v>0</v>
      </c>
      <c r="J96" s="112" t="str">
        <f>LEFT(COVID!D96,20)&amp;"."&amp;COVIDPAY!E96</f>
        <v>Finchley Catholic Hi.5405.RecPrem.I18.Ma22</v>
      </c>
      <c r="K96" s="111" t="b">
        <v>1</v>
      </c>
      <c r="L96" s="117" t="s">
        <v>1275</v>
      </c>
      <c r="M96" s="111" t="b">
        <v>1</v>
      </c>
      <c r="N96" s="111" t="s">
        <v>1276</v>
      </c>
      <c r="O96" s="118" t="str">
        <f>COVID!I96</f>
        <v>10167/543965</v>
      </c>
      <c r="P96" s="111" t="b">
        <v>1</v>
      </c>
      <c r="Q96" s="111" t="b">
        <v>1</v>
      </c>
      <c r="R96" s="111" t="b">
        <v>1</v>
      </c>
    </row>
    <row r="97" spans="1:18" x14ac:dyDescent="0.25">
      <c r="A97" s="108">
        <v>1</v>
      </c>
      <c r="B97" s="109">
        <v>2</v>
      </c>
      <c r="C97" s="110">
        <f>COVID!J97</f>
        <v>400013</v>
      </c>
      <c r="D97" s="111" t="b">
        <v>1</v>
      </c>
      <c r="E97" s="112" t="str">
        <f>RIGHT(COVID!C97,4)&amp;"."&amp;COVID!M97&amp;"."&amp;COVID!K97&amp;"."&amp;$C$5</f>
        <v>5407.RecPrem.I18.Ma22</v>
      </c>
      <c r="F97" s="113">
        <f t="shared" ca="1" si="2"/>
        <v>44697</v>
      </c>
      <c r="G97" s="114" cm="1">
        <f t="array" ref="G97">IF(SUMPRODUCT((COVID!$Q$19:$AB$19=$B$5)*COVID!Q97:AB97)&gt;0,SUMPRODUCT((COVID!$Q$19:$AB$19=$B$5)*COVID!Q97:AB97),0)</f>
        <v>9316.25</v>
      </c>
      <c r="H97" s="115">
        <f t="shared" ca="1" si="3"/>
        <v>44697</v>
      </c>
      <c r="I97" s="116">
        <v>0</v>
      </c>
      <c r="J97" s="112" t="str">
        <f>LEFT(COVID!D97,20)&amp;"."&amp;COVIDPAY!E97</f>
        <v>St. James' Catholic .5407.RecPrem.I18.Ma22</v>
      </c>
      <c r="K97" s="111" t="b">
        <v>1</v>
      </c>
      <c r="L97" s="117" t="s">
        <v>1275</v>
      </c>
      <c r="M97" s="111" t="b">
        <v>1</v>
      </c>
      <c r="N97" s="111" t="s">
        <v>1276</v>
      </c>
      <c r="O97" s="118" t="str">
        <f>COVID!I97</f>
        <v>10167/543965</v>
      </c>
      <c r="P97" s="111" t="b">
        <v>1</v>
      </c>
      <c r="Q97" s="111" t="b">
        <v>1</v>
      </c>
      <c r="R97" s="111" t="b">
        <v>1</v>
      </c>
    </row>
    <row r="98" spans="1:18" x14ac:dyDescent="0.25">
      <c r="A98" s="108">
        <v>1</v>
      </c>
      <c r="B98" s="109">
        <v>2</v>
      </c>
      <c r="C98" s="110">
        <f>COVID!J98</f>
        <v>400140</v>
      </c>
      <c r="D98" s="111" t="b">
        <v>1</v>
      </c>
      <c r="E98" s="112" t="str">
        <f>RIGHT(COVID!C98,4)&amp;"."&amp;COVID!M98&amp;"."&amp;COVID!K98&amp;"."&amp;$C$5</f>
        <v>5427.RecPrem.I18.Ma22</v>
      </c>
      <c r="F98" s="113">
        <f t="shared" ca="1" si="2"/>
        <v>44697</v>
      </c>
      <c r="G98" s="114" cm="1">
        <f t="array" ref="G98">IF(SUMPRODUCT((COVID!$Q$19:$AB$19=$B$5)*COVID!Q98:AB98)&gt;0,SUMPRODUCT((COVID!$Q$19:$AB$19=$B$5)*COVID!Q98:AB98),0)</f>
        <v>2481.5</v>
      </c>
      <c r="H98" s="115">
        <f t="shared" ca="1" si="3"/>
        <v>44697</v>
      </c>
      <c r="I98" s="116">
        <v>0</v>
      </c>
      <c r="J98" s="112" t="str">
        <f>LEFT(COVID!D98,20)&amp;"."&amp;COVIDPAY!E98</f>
        <v>JCoSS.5427.RecPrem.I18.Ma22</v>
      </c>
      <c r="K98" s="111" t="b">
        <v>1</v>
      </c>
      <c r="L98" s="117" t="s">
        <v>1275</v>
      </c>
      <c r="M98" s="111" t="b">
        <v>1</v>
      </c>
      <c r="N98" s="111" t="s">
        <v>1276</v>
      </c>
      <c r="O98" s="118" t="str">
        <f>COVID!I98</f>
        <v>10167/543965</v>
      </c>
      <c r="P98" s="111" t="b">
        <v>1</v>
      </c>
      <c r="Q98" s="111" t="b">
        <v>1</v>
      </c>
      <c r="R98" s="111" t="b">
        <v>1</v>
      </c>
    </row>
    <row r="99" spans="1:18" x14ac:dyDescent="0.25">
      <c r="A99" s="108">
        <v>1</v>
      </c>
      <c r="B99" s="109">
        <v>2</v>
      </c>
      <c r="C99" s="110">
        <f>COVID!J99</f>
        <v>400112</v>
      </c>
      <c r="D99" s="111" t="b">
        <v>1</v>
      </c>
      <c r="E99" s="112" t="str">
        <f>RIGHT(COVID!C99,4)&amp;"."&amp;COVID!M99&amp;"."&amp;COVID!K99&amp;"."&amp;$C$5</f>
        <v>5948.RecPrem.I18.Ma22</v>
      </c>
      <c r="F99" s="113">
        <f t="shared" ca="1" si="2"/>
        <v>44697</v>
      </c>
      <c r="G99" s="114" cm="1">
        <f t="array" ref="G99">IF(SUMPRODUCT((COVID!$Q$19:$AB$19=$B$5)*COVID!Q99:AB99)&gt;0,SUMPRODUCT((COVID!$Q$19:$AB$19=$B$5)*COVID!Q99:AB99),0)</f>
        <v>500</v>
      </c>
      <c r="H99" s="115">
        <f t="shared" ca="1" si="3"/>
        <v>44697</v>
      </c>
      <c r="I99" s="116">
        <v>0</v>
      </c>
      <c r="J99" s="112" t="str">
        <f>LEFT(COVID!D99,20)&amp;"."&amp;COVIDPAY!E99</f>
        <v>Mathilda Marks-Kenne.5948.RecPrem.I18.Ma22</v>
      </c>
      <c r="K99" s="111" t="b">
        <v>1</v>
      </c>
      <c r="L99" s="117" t="s">
        <v>1275</v>
      </c>
      <c r="M99" s="111" t="b">
        <v>1</v>
      </c>
      <c r="N99" s="111" t="s">
        <v>1276</v>
      </c>
      <c r="O99" s="118" t="str">
        <f>COVID!I99</f>
        <v>10166/543965</v>
      </c>
      <c r="P99" s="111" t="b">
        <v>1</v>
      </c>
      <c r="Q99" s="111" t="b">
        <v>1</v>
      </c>
      <c r="R99" s="111" t="b">
        <v>1</v>
      </c>
    </row>
    <row r="100" spans="1:18" x14ac:dyDescent="0.25">
      <c r="A100" s="108">
        <v>1</v>
      </c>
      <c r="B100" s="109">
        <v>2</v>
      </c>
      <c r="C100" s="110">
        <f>COVID!J100</f>
        <v>400110</v>
      </c>
      <c r="D100" s="111" t="b">
        <v>1</v>
      </c>
      <c r="E100" s="112" t="str">
        <f>RIGHT(COVID!C100,4)&amp;"."&amp;COVID!M100&amp;"."&amp;COVID!K100&amp;"."&amp;$C$5</f>
        <v>5949.RecPrem.I18.Ma22</v>
      </c>
      <c r="F100" s="113">
        <f t="shared" ca="1" si="2"/>
        <v>44697</v>
      </c>
      <c r="G100" s="114" cm="1">
        <f t="array" ref="G100">IF(SUMPRODUCT((COVID!$Q$19:$AB$19=$B$5)*COVID!Q100:AB100)&gt;0,SUMPRODUCT((COVID!$Q$19:$AB$19=$B$5)*COVID!Q100:AB100),0)</f>
        <v>500</v>
      </c>
      <c r="H100" s="115">
        <f t="shared" ca="1" si="3"/>
        <v>44697</v>
      </c>
      <c r="I100" s="116">
        <v>0</v>
      </c>
      <c r="J100" s="112" t="str">
        <f>LEFT(COVID!D100,20)&amp;"."&amp;COVIDPAY!E100</f>
        <v>Menorah Foundation S.5949.RecPrem.I18.Ma22</v>
      </c>
      <c r="K100" s="111" t="b">
        <v>1</v>
      </c>
      <c r="L100" s="117" t="s">
        <v>1275</v>
      </c>
      <c r="M100" s="111" t="b">
        <v>1</v>
      </c>
      <c r="N100" s="111" t="s">
        <v>1276</v>
      </c>
      <c r="O100" s="118" t="str">
        <f>COVID!I100</f>
        <v>10166/543965</v>
      </c>
      <c r="P100" s="111" t="b">
        <v>1</v>
      </c>
      <c r="Q100" s="111" t="b">
        <v>1</v>
      </c>
      <c r="R100" s="111" t="b">
        <v>1</v>
      </c>
    </row>
    <row r="101" spans="1:18" x14ac:dyDescent="0.25">
      <c r="A101" s="108">
        <v>1</v>
      </c>
      <c r="B101" s="109">
        <v>2</v>
      </c>
      <c r="C101" s="110">
        <f>COVID!J101</f>
        <v>400034</v>
      </c>
      <c r="D101" s="111" t="b">
        <v>1</v>
      </c>
      <c r="E101" s="112" t="str">
        <f>RIGHT(COVID!C101,4)&amp;"."&amp;COVID!M101&amp;"."&amp;COVID!K101&amp;"."&amp;$C$5</f>
        <v>7005.RecPrem.I18.Ma22</v>
      </c>
      <c r="F101" s="113">
        <f t="shared" ca="1" si="2"/>
        <v>44697</v>
      </c>
      <c r="G101" s="114" cm="1">
        <f t="array" ref="G101">IF(SUMPRODUCT((COVID!$Q$19:$AB$19=$B$5)*COVID!Q101:AB101)&gt;0,SUMPRODUCT((COVID!$Q$19:$AB$19=$B$5)*COVID!Q101:AB101),0)</f>
        <v>3335</v>
      </c>
      <c r="H101" s="115">
        <f t="shared" ca="1" si="3"/>
        <v>44697</v>
      </c>
      <c r="I101" s="116">
        <v>0</v>
      </c>
      <c r="J101" s="112" t="str">
        <f>LEFT(COVID!D101,20)&amp;"."&amp;COVIDPAY!E101</f>
        <v>Northway.7005.RecPrem.I18.Ma22</v>
      </c>
      <c r="K101" s="111" t="b">
        <v>1</v>
      </c>
      <c r="L101" s="117" t="s">
        <v>1275</v>
      </c>
      <c r="M101" s="111" t="b">
        <v>1</v>
      </c>
      <c r="N101" s="111" t="s">
        <v>1276</v>
      </c>
      <c r="O101" s="118" t="str">
        <f>COVID!I101</f>
        <v>10168/543965</v>
      </c>
      <c r="P101" s="111" t="b">
        <v>1</v>
      </c>
      <c r="Q101" s="111" t="b">
        <v>1</v>
      </c>
      <c r="R101" s="111" t="b">
        <v>1</v>
      </c>
    </row>
    <row r="102" spans="1:18" x14ac:dyDescent="0.25">
      <c r="A102" s="108">
        <v>1</v>
      </c>
      <c r="B102" s="109">
        <v>2</v>
      </c>
      <c r="C102" s="110">
        <f>COVID!J102</f>
        <v>400091</v>
      </c>
      <c r="D102" s="111" t="b">
        <v>1</v>
      </c>
      <c r="E102" s="112" t="str">
        <f>RIGHT(COVID!C102,4)&amp;"."&amp;COVID!M102&amp;"."&amp;COVID!K102&amp;"."&amp;$C$5</f>
        <v>7009.RecPrem.I18.Ma22</v>
      </c>
      <c r="F102" s="113">
        <f t="shared" ca="1" si="2"/>
        <v>44697</v>
      </c>
      <c r="G102" s="114" cm="1">
        <f t="array" ref="G102">IF(SUMPRODUCT((COVID!$Q$19:$AB$19=$B$5)*COVID!Q102:AB102)&gt;0,SUMPRODUCT((COVID!$Q$19:$AB$19=$B$5)*COVID!Q102:AB102),0)</f>
        <v>3117.5</v>
      </c>
      <c r="H102" s="115">
        <f t="shared" ca="1" si="3"/>
        <v>44697</v>
      </c>
      <c r="I102" s="116">
        <v>0</v>
      </c>
      <c r="J102" s="112" t="str">
        <f>LEFT(COVID!D102,20)&amp;"."&amp;COVIDPAY!E102</f>
        <v>Oakleigh.7009.RecPrem.I18.Ma22</v>
      </c>
      <c r="K102" s="111" t="b">
        <v>1</v>
      </c>
      <c r="L102" s="117" t="s">
        <v>1275</v>
      </c>
      <c r="M102" s="111" t="b">
        <v>1</v>
      </c>
      <c r="N102" s="111" t="s">
        <v>1276</v>
      </c>
      <c r="O102" s="118" t="str">
        <f>COVID!I102</f>
        <v>10168/543965</v>
      </c>
      <c r="P102" s="111" t="b">
        <v>1</v>
      </c>
      <c r="Q102" s="111" t="b">
        <v>1</v>
      </c>
      <c r="R102" s="111" t="b">
        <v>1</v>
      </c>
    </row>
    <row r="103" spans="1:18" x14ac:dyDescent="0.25">
      <c r="A103" s="108">
        <v>1</v>
      </c>
      <c r="B103" s="109">
        <v>2</v>
      </c>
      <c r="C103" s="110">
        <f>COVID!J103</f>
        <v>400063</v>
      </c>
      <c r="D103" s="111" t="b">
        <v>1</v>
      </c>
      <c r="E103" s="112" t="str">
        <f>RIGHT(COVID!C103,4)&amp;"."&amp;COVID!M103&amp;"."&amp;COVID!K103&amp;"."&amp;$C$5</f>
        <v>7010.RecPrem.I18.Ma22</v>
      </c>
      <c r="F103" s="113">
        <f t="shared" ca="1" si="2"/>
        <v>44697</v>
      </c>
      <c r="G103" s="114" cm="1">
        <f t="array" ref="G103">IF(SUMPRODUCT((COVID!$Q$19:$AB$19=$B$5)*COVID!Q103:AB103)&gt;0,SUMPRODUCT((COVID!$Q$19:$AB$19=$B$5)*COVID!Q103:AB103),0)</f>
        <v>2537.5</v>
      </c>
      <c r="H103" s="115">
        <f t="shared" ca="1" si="3"/>
        <v>44697</v>
      </c>
      <c r="I103" s="116">
        <v>0</v>
      </c>
      <c r="J103" s="112" t="str">
        <f>LEFT(COVID!D103,20)&amp;"."&amp;COVIDPAY!E103</f>
        <v>Mapledown.7010.RecPrem.I18.Ma22</v>
      </c>
      <c r="K103" s="111" t="b">
        <v>1</v>
      </c>
      <c r="L103" s="117" t="s">
        <v>1275</v>
      </c>
      <c r="M103" s="111" t="b">
        <v>1</v>
      </c>
      <c r="N103" s="111" t="s">
        <v>1276</v>
      </c>
      <c r="O103" s="118" t="str">
        <f>COVID!I103</f>
        <v>10168/543965</v>
      </c>
      <c r="P103" s="111" t="b">
        <v>1</v>
      </c>
      <c r="Q103" s="111" t="b">
        <v>1</v>
      </c>
      <c r="R103" s="111" t="b">
        <v>1</v>
      </c>
    </row>
    <row r="104" spans="1:18" x14ac:dyDescent="0.25">
      <c r="A104" s="108">
        <v>1</v>
      </c>
      <c r="B104" s="109">
        <v>2</v>
      </c>
      <c r="C104" s="110">
        <f>COVID!J104</f>
        <v>400156</v>
      </c>
      <c r="D104" s="111" t="b">
        <v>1</v>
      </c>
      <c r="E104" s="112" t="str">
        <f>RIGHT(COVID!C104,4)&amp;"."&amp;COVID!M104&amp;"."&amp;COVID!K104&amp;"."&amp;$C$5</f>
        <v>1100.RecPrem.I18.Ma22</v>
      </c>
      <c r="F104" s="113">
        <f t="shared" ca="1" si="2"/>
        <v>44697</v>
      </c>
      <c r="G104" s="114" cm="1">
        <f t="array" ref="G104">IF(SUMPRODUCT((COVID!$Q$19:$AB$19=$B$5)*COVID!Q104:AB104)&gt;0,SUMPRODUCT((COVID!$Q$19:$AB$19=$B$5)*COVID!Q104:AB104),0)</f>
        <v>2247.5</v>
      </c>
      <c r="H104" s="115">
        <f t="shared" ca="1" si="3"/>
        <v>44697</v>
      </c>
      <c r="I104" s="116">
        <v>0</v>
      </c>
      <c r="J104" s="112" t="str">
        <f>LEFT(COVID!D104,20)&amp;"."&amp;COVIDPAY!E104</f>
        <v>Pavilion.1100.RecPrem.I18.Ma22</v>
      </c>
      <c r="K104" s="111" t="b">
        <v>1</v>
      </c>
      <c r="L104" s="117" t="s">
        <v>1275</v>
      </c>
      <c r="M104" s="111" t="b">
        <v>1</v>
      </c>
      <c r="N104" s="111" t="s">
        <v>1276</v>
      </c>
      <c r="O104" s="118" t="str">
        <f>COVID!I104</f>
        <v>10168/543965</v>
      </c>
      <c r="P104" s="111" t="b">
        <v>1</v>
      </c>
      <c r="Q104" s="111" t="b">
        <v>1</v>
      </c>
      <c r="R104" s="111" t="b">
        <v>1</v>
      </c>
    </row>
    <row r="105" spans="1:18" x14ac:dyDescent="0.25">
      <c r="A105" s="108">
        <v>1</v>
      </c>
      <c r="B105" s="109">
        <v>2</v>
      </c>
      <c r="C105" s="110">
        <f>COVID!J105</f>
        <v>400157</v>
      </c>
      <c r="D105" s="111" t="b">
        <v>1</v>
      </c>
      <c r="E105" s="112" t="str">
        <f>RIGHT(COVID!C105,4)&amp;"."&amp;COVID!M105&amp;"."&amp;COVID!K105&amp;"."&amp;$C$5</f>
        <v>1102.RecPrem.I18.Ma22</v>
      </c>
      <c r="F105" s="113">
        <f t="shared" ca="1" si="2"/>
        <v>44697</v>
      </c>
      <c r="G105" s="114" cm="1">
        <f t="array" ref="G105">IF(SUMPRODUCT((COVID!$Q$19:$AB$19=$B$5)*COVID!Q105:AB105)&gt;0,SUMPRODUCT((COVID!$Q$19:$AB$19=$B$5)*COVID!Q105:AB105),0)</f>
        <v>1500</v>
      </c>
      <c r="H105" s="115">
        <f t="shared" ca="1" si="3"/>
        <v>44697</v>
      </c>
      <c r="I105" s="116">
        <v>0</v>
      </c>
      <c r="J105" s="112" t="str">
        <f>LEFT(COVID!D105,20)&amp;"."&amp;COVIDPAY!E105</f>
        <v>Northgate.1102.RecPrem.I18.Ma22</v>
      </c>
      <c r="K105" s="111" t="b">
        <v>1</v>
      </c>
      <c r="L105" s="117" t="s">
        <v>1275</v>
      </c>
      <c r="M105" s="111" t="b">
        <v>1</v>
      </c>
      <c r="N105" s="111" t="s">
        <v>1276</v>
      </c>
      <c r="O105" s="118" t="str">
        <f>COVID!I105</f>
        <v>10168/543965</v>
      </c>
      <c r="P105" s="111" t="b">
        <v>1</v>
      </c>
      <c r="Q105" s="111" t="b">
        <v>1</v>
      </c>
      <c r="R105" s="111" t="b">
        <v>1</v>
      </c>
    </row>
    <row r="106" spans="1:18" x14ac:dyDescent="0.25">
      <c r="A106" s="108">
        <v>1</v>
      </c>
      <c r="B106" s="109">
        <v>2</v>
      </c>
      <c r="C106" s="110">
        <f>COVID!J106</f>
        <v>400005</v>
      </c>
      <c r="D106" s="111" t="b">
        <v>1</v>
      </c>
      <c r="E106" s="112" t="str">
        <f>RIGHT(COVID!C106,4)&amp;"."&amp;COVID!M106&amp;"."&amp;COVID!K106&amp;"."&amp;$C$5</f>
        <v>2002.SchTut.I18.Ma22</v>
      </c>
      <c r="F106" s="113">
        <f t="shared" ca="1" si="2"/>
        <v>44697</v>
      </c>
      <c r="G106" s="114" cm="1">
        <f t="array" ref="G106">IF(SUMPRODUCT((COVID!$Q$19:$AB$19=$B$5)*COVID!Q106:AB106)&gt;0,SUMPRODUCT((COVID!$Q$19:$AB$19=$B$5)*COVID!Q106:AB106),0)</f>
        <v>9551.25</v>
      </c>
      <c r="H106" s="115">
        <f t="shared" ca="1" si="3"/>
        <v>44697</v>
      </c>
      <c r="I106" s="116">
        <v>0</v>
      </c>
      <c r="J106" s="112" t="str">
        <f>LEFT(COVID!D106,20)&amp;"."&amp;COVIDPAY!E106</f>
        <v>Barnfield School.2002.SchTut.I18.Ma22</v>
      </c>
      <c r="K106" s="111" t="b">
        <v>1</v>
      </c>
      <c r="L106" s="117" t="s">
        <v>1275</v>
      </c>
      <c r="M106" s="111" t="b">
        <v>1</v>
      </c>
      <c r="N106" s="111" t="s">
        <v>1276</v>
      </c>
      <c r="O106" s="118" t="str">
        <f>COVID!I106</f>
        <v>10166/543965</v>
      </c>
      <c r="P106" s="111" t="b">
        <v>1</v>
      </c>
      <c r="Q106" s="111" t="b">
        <v>1</v>
      </c>
      <c r="R106" s="111" t="b">
        <v>1</v>
      </c>
    </row>
    <row r="107" spans="1:18" x14ac:dyDescent="0.25">
      <c r="A107" s="108">
        <v>1</v>
      </c>
      <c r="B107" s="109">
        <v>2</v>
      </c>
      <c r="C107" s="110">
        <f>COVID!J107</f>
        <v>400051</v>
      </c>
      <c r="D107" s="111" t="b">
        <v>1</v>
      </c>
      <c r="E107" s="112" t="str">
        <f>RIGHT(COVID!C107,4)&amp;"."&amp;COVID!M107&amp;"."&amp;COVID!K107&amp;"."&amp;$C$5</f>
        <v>2003.SchTut.I18.Ma22</v>
      </c>
      <c r="F107" s="113">
        <f t="shared" ca="1" si="2"/>
        <v>44697</v>
      </c>
      <c r="G107" s="114" cm="1">
        <f t="array" ref="G107">IF(SUMPRODUCT((COVID!$Q$19:$AB$19=$B$5)*COVID!Q107:AB107)&gt;0,SUMPRODUCT((COVID!$Q$19:$AB$19=$B$5)*COVID!Q107:AB107),0)</f>
        <v>10749.375</v>
      </c>
      <c r="H107" s="115">
        <f t="shared" ca="1" si="3"/>
        <v>44697</v>
      </c>
      <c r="I107" s="116">
        <v>0</v>
      </c>
      <c r="J107" s="112" t="str">
        <f>LEFT(COVID!D107,20)&amp;"."&amp;COVIDPAY!E107</f>
        <v>Bell Lane Primary Sc.2003.SchTut.I18.Ma22</v>
      </c>
      <c r="K107" s="111" t="b">
        <v>1</v>
      </c>
      <c r="L107" s="117" t="s">
        <v>1275</v>
      </c>
      <c r="M107" s="111" t="b">
        <v>1</v>
      </c>
      <c r="N107" s="111" t="s">
        <v>1276</v>
      </c>
      <c r="O107" s="118" t="str">
        <f>COVID!I107</f>
        <v>10166/543965</v>
      </c>
      <c r="P107" s="111" t="b">
        <v>1</v>
      </c>
      <c r="Q107" s="111" t="b">
        <v>1</v>
      </c>
      <c r="R107" s="111" t="b">
        <v>1</v>
      </c>
    </row>
    <row r="108" spans="1:18" x14ac:dyDescent="0.25">
      <c r="A108" s="108">
        <v>1</v>
      </c>
      <c r="B108" s="109">
        <v>2</v>
      </c>
      <c r="C108" s="110">
        <f>COVID!J108</f>
        <v>400040</v>
      </c>
      <c r="D108" s="111" t="b">
        <v>1</v>
      </c>
      <c r="E108" s="112" t="str">
        <f>RIGHT(COVID!C108,4)&amp;"."&amp;COVID!M108&amp;"."&amp;COVID!K108&amp;"."&amp;$C$5</f>
        <v>2007.SchTut.I18.Ma22</v>
      </c>
      <c r="F108" s="113">
        <f t="shared" ca="1" si="2"/>
        <v>44697</v>
      </c>
      <c r="G108" s="114" cm="1">
        <f t="array" ref="G108">IF(SUMPRODUCT((COVID!$Q$19:$AB$19=$B$5)*COVID!Q108:AB108)&gt;0,SUMPRODUCT((COVID!$Q$19:$AB$19=$B$5)*COVID!Q108:AB108),0)</f>
        <v>5940</v>
      </c>
      <c r="H108" s="115">
        <f t="shared" ca="1" si="3"/>
        <v>44697</v>
      </c>
      <c r="I108" s="116">
        <v>0</v>
      </c>
      <c r="J108" s="112" t="str">
        <f>LEFT(COVID!D108,20)&amp;"."&amp;COVIDPAY!E108</f>
        <v>Brookland Junior Sch.2007.SchTut.I18.Ma22</v>
      </c>
      <c r="K108" s="111" t="b">
        <v>1</v>
      </c>
      <c r="L108" s="117" t="s">
        <v>1275</v>
      </c>
      <c r="M108" s="111" t="b">
        <v>1</v>
      </c>
      <c r="N108" s="111" t="s">
        <v>1276</v>
      </c>
      <c r="O108" s="118" t="str">
        <f>COVID!I108</f>
        <v>10166/543965</v>
      </c>
      <c r="P108" s="111" t="b">
        <v>1</v>
      </c>
      <c r="Q108" s="111" t="b">
        <v>1</v>
      </c>
      <c r="R108" s="111" t="b">
        <v>1</v>
      </c>
    </row>
    <row r="109" spans="1:18" x14ac:dyDescent="0.25">
      <c r="A109" s="108">
        <v>1</v>
      </c>
      <c r="B109" s="109">
        <v>2</v>
      </c>
      <c r="C109" s="110">
        <f>COVID!J109</f>
        <v>400057</v>
      </c>
      <c r="D109" s="111" t="b">
        <v>1</v>
      </c>
      <c r="E109" s="112" t="str">
        <f>RIGHT(COVID!C109,4)&amp;"."&amp;COVID!M109&amp;"."&amp;COVID!K109&amp;"."&amp;$C$5</f>
        <v>2008.SchTut.I18.Ma22</v>
      </c>
      <c r="F109" s="113">
        <f t="shared" ca="1" si="2"/>
        <v>44697</v>
      </c>
      <c r="G109" s="114" cm="1">
        <f t="array" ref="G109">IF(SUMPRODUCT((COVID!$Q$19:$AB$19=$B$5)*COVID!Q109:AB109)&gt;0,SUMPRODUCT((COVID!$Q$19:$AB$19=$B$5)*COVID!Q109:AB109),0)</f>
        <v>2615.625</v>
      </c>
      <c r="H109" s="115">
        <f t="shared" ca="1" si="3"/>
        <v>44697</v>
      </c>
      <c r="I109" s="116">
        <v>0</v>
      </c>
      <c r="J109" s="112" t="str">
        <f>LEFT(COVID!D109,20)&amp;"."&amp;COVIDPAY!E109</f>
        <v>Brookland Infant  &amp; .2008.SchTut.I18.Ma22</v>
      </c>
      <c r="K109" s="111" t="b">
        <v>1</v>
      </c>
      <c r="L109" s="117" t="s">
        <v>1275</v>
      </c>
      <c r="M109" s="111" t="b">
        <v>1</v>
      </c>
      <c r="N109" s="111" t="s">
        <v>1276</v>
      </c>
      <c r="O109" s="118" t="str">
        <f>COVID!I109</f>
        <v>10166/543965</v>
      </c>
      <c r="P109" s="111" t="b">
        <v>1</v>
      </c>
      <c r="Q109" s="111" t="b">
        <v>1</v>
      </c>
      <c r="R109" s="111" t="b">
        <v>1</v>
      </c>
    </row>
    <row r="110" spans="1:18" x14ac:dyDescent="0.25">
      <c r="A110" s="108">
        <v>1</v>
      </c>
      <c r="B110" s="109">
        <v>2</v>
      </c>
      <c r="C110" s="110">
        <f>COVID!J110</f>
        <v>400061</v>
      </c>
      <c r="D110" s="111" t="b">
        <v>1</v>
      </c>
      <c r="E110" s="112" t="str">
        <f>RIGHT(COVID!C110,4)&amp;"."&amp;COVID!M110&amp;"."&amp;COVID!K110&amp;"."&amp;$C$5</f>
        <v>2009.SchTut.I18.Ma22</v>
      </c>
      <c r="F110" s="113">
        <f t="shared" ca="1" si="2"/>
        <v>44697</v>
      </c>
      <c r="G110" s="114" cm="1">
        <f t="array" ref="G110">IF(SUMPRODUCT((COVID!$Q$19:$AB$19=$B$5)*COVID!Q110:AB110)&gt;0,SUMPRODUCT((COVID!$Q$19:$AB$19=$B$5)*COVID!Q110:AB110),0)</f>
        <v>6682.5</v>
      </c>
      <c r="H110" s="115">
        <f t="shared" ca="1" si="3"/>
        <v>44697</v>
      </c>
      <c r="I110" s="116">
        <v>0</v>
      </c>
      <c r="J110" s="112" t="str">
        <f>LEFT(COVID!D110,20)&amp;"."&amp;COVIDPAY!E110</f>
        <v>Brunswick Park Prima.2009.SchTut.I18.Ma22</v>
      </c>
      <c r="K110" s="111" t="b">
        <v>1</v>
      </c>
      <c r="L110" s="117" t="s">
        <v>1275</v>
      </c>
      <c r="M110" s="111" t="b">
        <v>1</v>
      </c>
      <c r="N110" s="111" t="s">
        <v>1276</v>
      </c>
      <c r="O110" s="118" t="str">
        <f>COVID!I110</f>
        <v>10166/543965</v>
      </c>
      <c r="P110" s="111" t="b">
        <v>1</v>
      </c>
      <c r="Q110" s="111" t="b">
        <v>1</v>
      </c>
      <c r="R110" s="111" t="b">
        <v>1</v>
      </c>
    </row>
    <row r="111" spans="1:18" x14ac:dyDescent="0.25">
      <c r="A111" s="108">
        <v>1</v>
      </c>
      <c r="B111" s="109">
        <v>2</v>
      </c>
      <c r="C111" s="110">
        <f>COVID!J111</f>
        <v>400020</v>
      </c>
      <c r="D111" s="111" t="b">
        <v>1</v>
      </c>
      <c r="E111" s="112" t="str">
        <f>RIGHT(COVID!C111,4)&amp;"."&amp;COVID!M111&amp;"."&amp;COVID!K111&amp;"."&amp;$C$5</f>
        <v>2011.SchTut.I18.Ma22</v>
      </c>
      <c r="F111" s="113">
        <f t="shared" ca="1" si="2"/>
        <v>44697</v>
      </c>
      <c r="G111" s="114" cm="1">
        <f t="array" ref="G111">IF(SUMPRODUCT((COVID!$Q$19:$AB$19=$B$5)*COVID!Q111:AB111)&gt;0,SUMPRODUCT((COVID!$Q$19:$AB$19=$B$5)*COVID!Q111:AB111),0)</f>
        <v>2986.875</v>
      </c>
      <c r="H111" s="115">
        <f t="shared" ca="1" si="3"/>
        <v>44697</v>
      </c>
      <c r="I111" s="116">
        <v>0</v>
      </c>
      <c r="J111" s="112" t="str">
        <f>LEFT(COVID!D111,20)&amp;"."&amp;COVIDPAY!E111</f>
        <v>Church Hill Primary .2011.SchTut.I18.Ma22</v>
      </c>
      <c r="K111" s="111" t="b">
        <v>1</v>
      </c>
      <c r="L111" s="117" t="s">
        <v>1275</v>
      </c>
      <c r="M111" s="111" t="b">
        <v>1</v>
      </c>
      <c r="N111" s="111" t="s">
        <v>1276</v>
      </c>
      <c r="O111" s="118" t="str">
        <f>COVID!I111</f>
        <v>10166/543965</v>
      </c>
      <c r="P111" s="111" t="b">
        <v>1</v>
      </c>
      <c r="Q111" s="111" t="b">
        <v>1</v>
      </c>
      <c r="R111" s="111" t="b">
        <v>1</v>
      </c>
    </row>
    <row r="112" spans="1:18" x14ac:dyDescent="0.25">
      <c r="A112" s="108">
        <v>1</v>
      </c>
      <c r="B112" s="109">
        <v>2</v>
      </c>
      <c r="C112" s="110">
        <f>COVID!J112</f>
        <v>400050</v>
      </c>
      <c r="D112" s="111" t="b">
        <v>1</v>
      </c>
      <c r="E112" s="112" t="str">
        <f>RIGHT(COVID!C112,4)&amp;"."&amp;COVID!M112&amp;"."&amp;COVID!K112&amp;"."&amp;$C$5</f>
        <v>2014.SchTut.I18.Ma22</v>
      </c>
      <c r="F112" s="113">
        <f t="shared" ca="1" si="2"/>
        <v>44697</v>
      </c>
      <c r="G112" s="114" cm="1">
        <f t="array" ref="G112">IF(SUMPRODUCT((COVID!$Q$19:$AB$19=$B$5)*COVID!Q112:AB112)&gt;0,SUMPRODUCT((COVID!$Q$19:$AB$19=$B$5)*COVID!Q112:AB112),0)</f>
        <v>16050</v>
      </c>
      <c r="H112" s="115">
        <f t="shared" ca="1" si="3"/>
        <v>44697</v>
      </c>
      <c r="I112" s="116">
        <v>0</v>
      </c>
      <c r="J112" s="112" t="str">
        <f>LEFT(COVID!D112,20)&amp;"."&amp;COVIDPAY!E112</f>
        <v>Colindale School.2014.SchTut.I18.Ma22</v>
      </c>
      <c r="K112" s="111" t="b">
        <v>1</v>
      </c>
      <c r="L112" s="117" t="s">
        <v>1275</v>
      </c>
      <c r="M112" s="111" t="b">
        <v>1</v>
      </c>
      <c r="N112" s="111" t="s">
        <v>1276</v>
      </c>
      <c r="O112" s="118" t="str">
        <f>COVID!I112</f>
        <v>10166/543965</v>
      </c>
      <c r="P112" s="111" t="b">
        <v>1</v>
      </c>
      <c r="Q112" s="111" t="b">
        <v>1</v>
      </c>
      <c r="R112" s="111" t="b">
        <v>1</v>
      </c>
    </row>
    <row r="113" spans="1:18" x14ac:dyDescent="0.25">
      <c r="A113" s="108">
        <v>1</v>
      </c>
      <c r="B113" s="109">
        <v>2</v>
      </c>
      <c r="C113" s="110">
        <f>COVID!J113</f>
        <v>400059</v>
      </c>
      <c r="D113" s="111" t="b">
        <v>1</v>
      </c>
      <c r="E113" s="112" t="str">
        <f>RIGHT(COVID!C113,4)&amp;"."&amp;COVID!M113&amp;"."&amp;COVID!K113&amp;"."&amp;$C$5</f>
        <v>2015.SchTut.I18.Ma22</v>
      </c>
      <c r="F113" s="113">
        <f t="shared" ca="1" si="2"/>
        <v>44697</v>
      </c>
      <c r="G113" s="114" cm="1">
        <f t="array" ref="G113">IF(SUMPRODUCT((COVID!$Q$19:$AB$19=$B$5)*COVID!Q113:AB113)&gt;0,SUMPRODUCT((COVID!$Q$19:$AB$19=$B$5)*COVID!Q113:AB113),0)</f>
        <v>5671.875</v>
      </c>
      <c r="H113" s="115">
        <f t="shared" ca="1" si="3"/>
        <v>44697</v>
      </c>
      <c r="I113" s="116">
        <v>0</v>
      </c>
      <c r="J113" s="112" t="str">
        <f>LEFT(COVID!D113,20)&amp;"."&amp;COVIDPAY!E113</f>
        <v>Coppetts Wood.2015.SchTut.I18.Ma22</v>
      </c>
      <c r="K113" s="111" t="b">
        <v>1</v>
      </c>
      <c r="L113" s="117" t="s">
        <v>1275</v>
      </c>
      <c r="M113" s="111" t="b">
        <v>1</v>
      </c>
      <c r="N113" s="111" t="s">
        <v>1276</v>
      </c>
      <c r="O113" s="118" t="str">
        <f>COVID!I113</f>
        <v>10166/543965</v>
      </c>
      <c r="P113" s="111" t="b">
        <v>1</v>
      </c>
      <c r="Q113" s="111" t="b">
        <v>1</v>
      </c>
      <c r="R113" s="111" t="b">
        <v>1</v>
      </c>
    </row>
    <row r="114" spans="1:18" x14ac:dyDescent="0.25">
      <c r="A114" s="108">
        <v>1</v>
      </c>
      <c r="B114" s="109">
        <v>2</v>
      </c>
      <c r="C114" s="110">
        <f>COVID!J114</f>
        <v>400049</v>
      </c>
      <c r="D114" s="111" t="b">
        <v>1</v>
      </c>
      <c r="E114" s="112" t="str">
        <f>RIGHT(COVID!C114,4)&amp;"."&amp;COVID!M114&amp;"."&amp;COVID!K114&amp;"."&amp;$C$5</f>
        <v>2016.SchTut.I18.Ma22</v>
      </c>
      <c r="F114" s="113">
        <f t="shared" ca="1" si="2"/>
        <v>44697</v>
      </c>
      <c r="G114" s="114" cm="1">
        <f t="array" ref="G114">IF(SUMPRODUCT((COVID!$Q$19:$AB$19=$B$5)*COVID!Q114:AB114)&gt;0,SUMPRODUCT((COVID!$Q$19:$AB$19=$B$5)*COVID!Q114:AB114),0)</f>
        <v>1535.625</v>
      </c>
      <c r="H114" s="115">
        <f t="shared" ca="1" si="3"/>
        <v>44697</v>
      </c>
      <c r="I114" s="116">
        <v>0</v>
      </c>
      <c r="J114" s="112" t="str">
        <f>LEFT(COVID!D114,20)&amp;"."&amp;COVIDPAY!E114</f>
        <v>Courtland School.2016.SchTut.I18.Ma22</v>
      </c>
      <c r="K114" s="111" t="b">
        <v>1</v>
      </c>
      <c r="L114" s="117" t="s">
        <v>1275</v>
      </c>
      <c r="M114" s="111" t="b">
        <v>1</v>
      </c>
      <c r="N114" s="111" t="s">
        <v>1276</v>
      </c>
      <c r="O114" s="118" t="str">
        <f>COVID!I114</f>
        <v>10166/543965</v>
      </c>
      <c r="P114" s="111" t="b">
        <v>1</v>
      </c>
      <c r="Q114" s="111" t="b">
        <v>1</v>
      </c>
      <c r="R114" s="111" t="b">
        <v>1</v>
      </c>
    </row>
    <row r="115" spans="1:18" x14ac:dyDescent="0.25">
      <c r="A115" s="108">
        <v>1</v>
      </c>
      <c r="B115" s="109">
        <v>2</v>
      </c>
      <c r="C115" s="110">
        <f>COVID!J115</f>
        <v>400080</v>
      </c>
      <c r="D115" s="111" t="b">
        <v>1</v>
      </c>
      <c r="E115" s="112" t="str">
        <f>RIGHT(COVID!C115,4)&amp;"."&amp;COVID!M115&amp;"."&amp;COVID!K115&amp;"."&amp;$C$5</f>
        <v>2017.SchTut.I18.Ma22</v>
      </c>
      <c r="F115" s="113">
        <f t="shared" ca="1" si="2"/>
        <v>44697</v>
      </c>
      <c r="G115" s="114" cm="1">
        <f t="array" ref="G115">IF(SUMPRODUCT((COVID!$Q$19:$AB$19=$B$5)*COVID!Q115:AB115)&gt;0,SUMPRODUCT((COVID!$Q$19:$AB$19=$B$5)*COVID!Q115:AB115),0)</f>
        <v>7762.5</v>
      </c>
      <c r="H115" s="115">
        <f t="shared" ca="1" si="3"/>
        <v>44697</v>
      </c>
      <c r="I115" s="116">
        <v>0</v>
      </c>
      <c r="J115" s="112" t="str">
        <f>LEFT(COVID!D115,20)&amp;"."&amp;COVIDPAY!E115</f>
        <v>Cromer Road Primary .2017.SchTut.I18.Ma22</v>
      </c>
      <c r="K115" s="111" t="b">
        <v>1</v>
      </c>
      <c r="L115" s="117" t="s">
        <v>1275</v>
      </c>
      <c r="M115" s="111" t="b">
        <v>1</v>
      </c>
      <c r="N115" s="111" t="s">
        <v>1276</v>
      </c>
      <c r="O115" s="118" t="str">
        <f>COVID!I115</f>
        <v>10166/543965</v>
      </c>
      <c r="P115" s="111" t="b">
        <v>1</v>
      </c>
      <c r="Q115" s="111" t="b">
        <v>1</v>
      </c>
      <c r="R115" s="111" t="b">
        <v>1</v>
      </c>
    </row>
    <row r="116" spans="1:18" x14ac:dyDescent="0.25">
      <c r="A116" s="108">
        <v>1</v>
      </c>
      <c r="B116" s="109">
        <v>2</v>
      </c>
      <c r="C116" s="110">
        <f>COVID!J116</f>
        <v>400036</v>
      </c>
      <c r="D116" s="111" t="b">
        <v>1</v>
      </c>
      <c r="E116" s="112" t="str">
        <f>RIGHT(COVID!C116,4)&amp;"."&amp;COVID!M116&amp;"."&amp;COVID!K116&amp;"."&amp;$C$5</f>
        <v>2019.SchTut.I18.Ma22</v>
      </c>
      <c r="F116" s="113">
        <f t="shared" ca="1" si="2"/>
        <v>44697</v>
      </c>
      <c r="G116" s="114" cm="1">
        <f t="array" ref="G116">IF(SUMPRODUCT((COVID!$Q$19:$AB$19=$B$5)*COVID!Q116:AB116)&gt;0,SUMPRODUCT((COVID!$Q$19:$AB$19=$B$5)*COVID!Q116:AB116),0)</f>
        <v>2244.375</v>
      </c>
      <c r="H116" s="115">
        <f t="shared" ca="1" si="3"/>
        <v>44697</v>
      </c>
      <c r="I116" s="116">
        <v>0</v>
      </c>
      <c r="J116" s="112" t="str">
        <f>LEFT(COVID!D116,20)&amp;"."&amp;COVIDPAY!E116</f>
        <v>Deansbrook Infant Sc.2019.SchTut.I18.Ma22</v>
      </c>
      <c r="K116" s="111" t="b">
        <v>1</v>
      </c>
      <c r="L116" s="117" t="s">
        <v>1275</v>
      </c>
      <c r="M116" s="111" t="b">
        <v>1</v>
      </c>
      <c r="N116" s="111" t="s">
        <v>1276</v>
      </c>
      <c r="O116" s="118" t="str">
        <f>COVID!I116</f>
        <v>10167/543965</v>
      </c>
      <c r="P116" s="111" t="b">
        <v>1</v>
      </c>
      <c r="Q116" s="111" t="b">
        <v>1</v>
      </c>
      <c r="R116" s="111" t="b">
        <v>1</v>
      </c>
    </row>
    <row r="117" spans="1:18" x14ac:dyDescent="0.25">
      <c r="A117" s="108">
        <v>1</v>
      </c>
      <c r="B117" s="109">
        <v>2</v>
      </c>
      <c r="C117" s="110">
        <f>COVID!J117</f>
        <v>400042</v>
      </c>
      <c r="D117" s="111" t="b">
        <v>1</v>
      </c>
      <c r="E117" s="112" t="str">
        <f>RIGHT(COVID!C117,4)&amp;"."&amp;COVID!M117&amp;"."&amp;COVID!K117&amp;"."&amp;$C$5</f>
        <v>2021.SchTut.I18.Ma22</v>
      </c>
      <c r="F117" s="113">
        <f t="shared" ca="1" si="2"/>
        <v>44697</v>
      </c>
      <c r="G117" s="114" cm="1">
        <f t="array" ref="G117">IF(SUMPRODUCT((COVID!$Q$19:$AB$19=$B$5)*COVID!Q117:AB117)&gt;0,SUMPRODUCT((COVID!$Q$19:$AB$19=$B$5)*COVID!Q117:AB117),0)</f>
        <v>10665</v>
      </c>
      <c r="H117" s="115">
        <f t="shared" ca="1" si="3"/>
        <v>44697</v>
      </c>
      <c r="I117" s="116">
        <v>0</v>
      </c>
      <c r="J117" s="112" t="str">
        <f>LEFT(COVID!D117,20)&amp;"."&amp;COVIDPAY!E117</f>
        <v>Dollis Primary Schoo.2021.SchTut.I18.Ma22</v>
      </c>
      <c r="K117" s="111" t="b">
        <v>1</v>
      </c>
      <c r="L117" s="117" t="s">
        <v>1275</v>
      </c>
      <c r="M117" s="111" t="b">
        <v>1</v>
      </c>
      <c r="N117" s="111" t="s">
        <v>1276</v>
      </c>
      <c r="O117" s="118" t="str">
        <f>COVID!I117</f>
        <v>10168/543965</v>
      </c>
      <c r="P117" s="111" t="b">
        <v>1</v>
      </c>
      <c r="Q117" s="111" t="b">
        <v>1</v>
      </c>
      <c r="R117" s="111" t="b">
        <v>1</v>
      </c>
    </row>
    <row r="118" spans="1:18" x14ac:dyDescent="0.25">
      <c r="A118" s="108">
        <v>1</v>
      </c>
      <c r="B118" s="109">
        <v>2</v>
      </c>
      <c r="C118" s="110">
        <f>COVID!J118</f>
        <v>400159</v>
      </c>
      <c r="D118" s="111" t="b">
        <v>1</v>
      </c>
      <c r="E118" s="112" t="str">
        <f>RIGHT(COVID!C118,4)&amp;"."&amp;COVID!M118&amp;"."&amp;COVID!K118&amp;"."&amp;$C$5</f>
        <v>2023.SchTut.I18.Ma22</v>
      </c>
      <c r="F118" s="113">
        <f t="shared" ca="1" si="2"/>
        <v>44697</v>
      </c>
      <c r="G118" s="114" cm="1">
        <f t="array" ref="G118">IF(SUMPRODUCT((COVID!$Q$19:$AB$19=$B$5)*COVID!Q118:AB118)&gt;0,SUMPRODUCT((COVID!$Q$19:$AB$19=$B$5)*COVID!Q118:AB118),0)</f>
        <v>15153.75</v>
      </c>
      <c r="H118" s="115">
        <f t="shared" ca="1" si="3"/>
        <v>44697</v>
      </c>
      <c r="I118" s="116">
        <v>0</v>
      </c>
      <c r="J118" s="112" t="str">
        <f>LEFT(COVID!D118,20)&amp;"."&amp;COVIDPAY!E118</f>
        <v>Edgware Primary Scho.2023.SchTut.I18.Ma22</v>
      </c>
      <c r="K118" s="111" t="b">
        <v>1</v>
      </c>
      <c r="L118" s="117" t="s">
        <v>1275</v>
      </c>
      <c r="M118" s="111" t="b">
        <v>1</v>
      </c>
      <c r="N118" s="111" t="s">
        <v>1276</v>
      </c>
      <c r="O118" s="118" t="str">
        <f>COVID!I118</f>
        <v>10167/543965</v>
      </c>
      <c r="P118" s="111" t="b">
        <v>1</v>
      </c>
      <c r="Q118" s="111" t="b">
        <v>1</v>
      </c>
      <c r="R118" s="111" t="b">
        <v>1</v>
      </c>
    </row>
    <row r="119" spans="1:18" x14ac:dyDescent="0.25">
      <c r="A119" s="108">
        <v>1</v>
      </c>
      <c r="B119" s="109">
        <v>2</v>
      </c>
      <c r="C119" s="110">
        <f>COVID!J119</f>
        <v>400047</v>
      </c>
      <c r="D119" s="111" t="b">
        <v>1</v>
      </c>
      <c r="E119" s="112" t="str">
        <f>RIGHT(COVID!C119,4)&amp;"."&amp;COVID!M119&amp;"."&amp;COVID!K119&amp;"."&amp;$C$5</f>
        <v>2024.SchTut.I18.Ma22</v>
      </c>
      <c r="F119" s="113">
        <f t="shared" ca="1" si="2"/>
        <v>44697</v>
      </c>
      <c r="G119" s="114" cm="1">
        <f t="array" ref="G119">IF(SUMPRODUCT((COVID!$Q$19:$AB$19=$B$5)*COVID!Q119:AB119)&gt;0,SUMPRODUCT((COVID!$Q$19:$AB$19=$B$5)*COVID!Q119:AB119),0)</f>
        <v>5231.25</v>
      </c>
      <c r="H119" s="115">
        <f t="shared" ca="1" si="3"/>
        <v>44697</v>
      </c>
      <c r="I119" s="116">
        <v>0</v>
      </c>
      <c r="J119" s="112" t="str">
        <f>LEFT(COVID!D119,20)&amp;"."&amp;COVIDPAY!E119</f>
        <v>Fairway Primary Scho.2024.SchTut.I18.Ma22</v>
      </c>
      <c r="K119" s="111" t="b">
        <v>1</v>
      </c>
      <c r="L119" s="117" t="s">
        <v>1275</v>
      </c>
      <c r="M119" s="111" t="b">
        <v>1</v>
      </c>
      <c r="N119" s="111" t="s">
        <v>1276</v>
      </c>
      <c r="O119" s="118" t="str">
        <f>COVID!I119</f>
        <v>10167/543965</v>
      </c>
      <c r="P119" s="111" t="b">
        <v>1</v>
      </c>
      <c r="Q119" s="111" t="b">
        <v>1</v>
      </c>
      <c r="R119" s="111" t="b">
        <v>1</v>
      </c>
    </row>
    <row r="120" spans="1:18" x14ac:dyDescent="0.25">
      <c r="A120" s="108">
        <v>1</v>
      </c>
      <c r="B120" s="109">
        <v>2</v>
      </c>
      <c r="C120" s="110">
        <f>COVID!J120</f>
        <v>400001</v>
      </c>
      <c r="D120" s="111" t="b">
        <v>1</v>
      </c>
      <c r="E120" s="112" t="str">
        <f>RIGHT(COVID!C120,4)&amp;"."&amp;COVID!M120&amp;"."&amp;COVID!K120&amp;"."&amp;$C$5</f>
        <v>2025.SchTut.I18.Ma22</v>
      </c>
      <c r="F120" s="113">
        <f t="shared" ca="1" si="2"/>
        <v>44697</v>
      </c>
      <c r="G120" s="114" cm="1">
        <f t="array" ref="G120">IF(SUMPRODUCT((COVID!$Q$19:$AB$19=$B$5)*COVID!Q120:AB120)&gt;0,SUMPRODUCT((COVID!$Q$19:$AB$19=$B$5)*COVID!Q120:AB120),0)</f>
        <v>793.125</v>
      </c>
      <c r="H120" s="115">
        <f t="shared" ca="1" si="3"/>
        <v>44697</v>
      </c>
      <c r="I120" s="116">
        <v>0</v>
      </c>
      <c r="J120" s="112" t="str">
        <f>LEFT(COVID!D120,20)&amp;"."&amp;COVIDPAY!E120</f>
        <v>Foulds.2025.SchTut.I18.Ma22</v>
      </c>
      <c r="K120" s="111" t="b">
        <v>1</v>
      </c>
      <c r="L120" s="117" t="s">
        <v>1275</v>
      </c>
      <c r="M120" s="111" t="b">
        <v>1</v>
      </c>
      <c r="N120" s="111" t="s">
        <v>1276</v>
      </c>
      <c r="O120" s="118" t="str">
        <f>COVID!I120</f>
        <v>10167/543965</v>
      </c>
      <c r="P120" s="111" t="b">
        <v>1</v>
      </c>
      <c r="Q120" s="111" t="b">
        <v>1</v>
      </c>
      <c r="R120" s="111" t="b">
        <v>1</v>
      </c>
    </row>
    <row r="121" spans="1:18" x14ac:dyDescent="0.25">
      <c r="A121" s="108">
        <v>1</v>
      </c>
      <c r="B121" s="109">
        <v>2</v>
      </c>
      <c r="C121" s="110">
        <f>COVID!J121</f>
        <v>400082</v>
      </c>
      <c r="D121" s="111" t="b">
        <v>1</v>
      </c>
      <c r="E121" s="112" t="str">
        <f>RIGHT(COVID!C121,4)&amp;"."&amp;COVID!M121&amp;"."&amp;COVID!K121&amp;"."&amp;$C$5</f>
        <v>2026.SchTut.I18.Ma22</v>
      </c>
      <c r="F121" s="113">
        <f t="shared" ca="1" si="2"/>
        <v>44697</v>
      </c>
      <c r="G121" s="114" cm="1">
        <f t="array" ref="G121">IF(SUMPRODUCT((COVID!$Q$19:$AB$19=$B$5)*COVID!Q121:AB121)&gt;0,SUMPRODUCT((COVID!$Q$19:$AB$19=$B$5)*COVID!Q121:AB121),0)</f>
        <v>5602.5</v>
      </c>
      <c r="H121" s="115">
        <f t="shared" ca="1" si="3"/>
        <v>44697</v>
      </c>
      <c r="I121" s="116">
        <v>0</v>
      </c>
      <c r="J121" s="112" t="str">
        <f>LEFT(COVID!D121,20)&amp;"."&amp;COVIDPAY!E121</f>
        <v>Frith Manor School.2026.SchTut.I18.Ma22</v>
      </c>
      <c r="K121" s="111" t="b">
        <v>1</v>
      </c>
      <c r="L121" s="117" t="s">
        <v>1275</v>
      </c>
      <c r="M121" s="111" t="b">
        <v>1</v>
      </c>
      <c r="N121" s="111" t="s">
        <v>1276</v>
      </c>
      <c r="O121" s="118" t="str">
        <f>COVID!I121</f>
        <v>10694/543965</v>
      </c>
      <c r="P121" s="111" t="b">
        <v>1</v>
      </c>
      <c r="Q121" s="111" t="b">
        <v>1</v>
      </c>
      <c r="R121" s="111" t="b">
        <v>1</v>
      </c>
    </row>
    <row r="122" spans="1:18" x14ac:dyDescent="0.25">
      <c r="A122" s="108">
        <v>1</v>
      </c>
      <c r="B122" s="109">
        <v>2</v>
      </c>
      <c r="C122" s="110">
        <f>COVID!J122</f>
        <v>400002</v>
      </c>
      <c r="D122" s="111" t="b">
        <v>1</v>
      </c>
      <c r="E122" s="112" t="str">
        <f>RIGHT(COVID!C122,4)&amp;"."&amp;COVID!M122&amp;"."&amp;COVID!K122&amp;"."&amp;$C$5</f>
        <v>2027.SchTut.I18.Ma22</v>
      </c>
      <c r="F122" s="113">
        <f t="shared" ca="1" si="2"/>
        <v>44697</v>
      </c>
      <c r="G122" s="114" cm="1">
        <f t="array" ref="G122">IF(SUMPRODUCT((COVID!$Q$19:$AB$19=$B$5)*COVID!Q122:AB122)&gt;0,SUMPRODUCT((COVID!$Q$19:$AB$19=$B$5)*COVID!Q122:AB122),0)</f>
        <v>5602.5</v>
      </c>
      <c r="H122" s="115">
        <f t="shared" ca="1" si="3"/>
        <v>44697</v>
      </c>
      <c r="I122" s="116">
        <v>0</v>
      </c>
      <c r="J122" s="112" t="str">
        <f>LEFT(COVID!D122,20)&amp;"."&amp;COVIDPAY!E122</f>
        <v>Garden Suburb Junior.2027.SchTut.I18.Ma22</v>
      </c>
      <c r="K122" s="111" t="b">
        <v>1</v>
      </c>
      <c r="L122" s="117" t="s">
        <v>1275</v>
      </c>
      <c r="M122" s="111" t="b">
        <v>1</v>
      </c>
      <c r="N122" s="111" t="s">
        <v>1276</v>
      </c>
      <c r="O122" s="118" t="str">
        <f>COVID!I122</f>
        <v>10168/543965</v>
      </c>
      <c r="P122" s="111" t="b">
        <v>1</v>
      </c>
      <c r="Q122" s="111" t="b">
        <v>1</v>
      </c>
      <c r="R122" s="111" t="b">
        <v>1</v>
      </c>
    </row>
    <row r="123" spans="1:18" x14ac:dyDescent="0.25">
      <c r="A123" s="108">
        <v>1</v>
      </c>
      <c r="B123" s="109">
        <v>2</v>
      </c>
      <c r="C123" s="110">
        <f>COVID!J123</f>
        <v>400067</v>
      </c>
      <c r="D123" s="111" t="b">
        <v>1</v>
      </c>
      <c r="E123" s="112" t="str">
        <f>RIGHT(COVID!C123,4)&amp;"."&amp;COVID!M123&amp;"."&amp;COVID!K123&amp;"."&amp;$C$5</f>
        <v>2028.SchTut.I18.Ma22</v>
      </c>
      <c r="F123" s="113">
        <f t="shared" ca="1" si="2"/>
        <v>44697</v>
      </c>
      <c r="G123" s="114" cm="1">
        <f t="array" ref="G123">IF(SUMPRODUCT((COVID!$Q$19:$AB$19=$B$5)*COVID!Q123:AB123)&gt;0,SUMPRODUCT((COVID!$Q$19:$AB$19=$B$5)*COVID!Q123:AB123),0)</f>
        <v>2868.75</v>
      </c>
      <c r="H123" s="115">
        <f t="shared" ca="1" si="3"/>
        <v>44697</v>
      </c>
      <c r="I123" s="116">
        <v>0</v>
      </c>
      <c r="J123" s="112" t="str">
        <f>LEFT(COVID!D123,20)&amp;"."&amp;COVIDPAY!E123</f>
        <v>Garden Suburb Infant.2028.SchTut.I18.Ma22</v>
      </c>
      <c r="K123" s="111" t="b">
        <v>1</v>
      </c>
      <c r="L123" s="117" t="s">
        <v>1275</v>
      </c>
      <c r="M123" s="111" t="b">
        <v>1</v>
      </c>
      <c r="N123" s="111" t="s">
        <v>1276</v>
      </c>
      <c r="O123" s="118" t="str">
        <f>COVID!I123</f>
        <v>10167/543965</v>
      </c>
      <c r="P123" s="111" t="b">
        <v>1</v>
      </c>
      <c r="Q123" s="111" t="b">
        <v>1</v>
      </c>
      <c r="R123" s="111" t="b">
        <v>1</v>
      </c>
    </row>
    <row r="124" spans="1:18" x14ac:dyDescent="0.25">
      <c r="A124" s="108">
        <v>1</v>
      </c>
      <c r="B124" s="109">
        <v>2</v>
      </c>
      <c r="C124" s="110">
        <f>COVID!J124</f>
        <v>400035</v>
      </c>
      <c r="D124" s="111" t="b">
        <v>1</v>
      </c>
      <c r="E124" s="112" t="str">
        <f>RIGHT(COVID!C124,4)&amp;"."&amp;COVID!M124&amp;"."&amp;COVID!K124&amp;"."&amp;$C$5</f>
        <v>2029.SchTut.I18.Ma22</v>
      </c>
      <c r="F124" s="113">
        <f t="shared" ca="1" si="2"/>
        <v>44697</v>
      </c>
      <c r="G124" s="114" cm="1">
        <f t="array" ref="G124">IF(SUMPRODUCT((COVID!$Q$19:$AB$19=$B$5)*COVID!Q124:AB124)&gt;0,SUMPRODUCT((COVID!$Q$19:$AB$19=$B$5)*COVID!Q124:AB124),0)</f>
        <v>11913.75</v>
      </c>
      <c r="H124" s="115">
        <f t="shared" ca="1" si="3"/>
        <v>44697</v>
      </c>
      <c r="I124" s="116">
        <v>0</v>
      </c>
      <c r="J124" s="112" t="str">
        <f>LEFT(COVID!D124,20)&amp;"."&amp;COVIDPAY!E124</f>
        <v>Goldbeaters Primary .2029.SchTut.I18.Ma22</v>
      </c>
      <c r="K124" s="111" t="b">
        <v>1</v>
      </c>
      <c r="L124" s="117" t="s">
        <v>1275</v>
      </c>
      <c r="M124" s="111" t="b">
        <v>1</v>
      </c>
      <c r="N124" s="111" t="s">
        <v>1276</v>
      </c>
      <c r="O124" s="118" t="str">
        <f>COVID!I124</f>
        <v>10167/543965</v>
      </c>
      <c r="P124" s="111" t="b">
        <v>1</v>
      </c>
      <c r="Q124" s="111" t="b">
        <v>1</v>
      </c>
      <c r="R124" s="111" t="b">
        <v>1</v>
      </c>
    </row>
    <row r="125" spans="1:18" x14ac:dyDescent="0.25">
      <c r="A125" s="108">
        <v>1</v>
      </c>
      <c r="B125" s="109">
        <v>2</v>
      </c>
      <c r="C125" s="110">
        <f>COVID!J125</f>
        <v>400026</v>
      </c>
      <c r="D125" s="111" t="b">
        <v>1</v>
      </c>
      <c r="E125" s="112" t="str">
        <f>RIGHT(COVID!C125,4)&amp;"."&amp;COVID!M125&amp;"."&amp;COVID!K125&amp;"."&amp;$C$5</f>
        <v>2031.SchTut.I18.Ma22</v>
      </c>
      <c r="F125" s="113">
        <f t="shared" ca="1" si="2"/>
        <v>44697</v>
      </c>
      <c r="G125" s="114" cm="1">
        <f t="array" ref="G125">IF(SUMPRODUCT((COVID!$Q$19:$AB$19=$B$5)*COVID!Q125:AB125)&gt;0,SUMPRODUCT((COVID!$Q$19:$AB$19=$B$5)*COVID!Q125:AB125),0)</f>
        <v>4522.5</v>
      </c>
      <c r="H125" s="115">
        <f t="shared" ca="1" si="3"/>
        <v>44697</v>
      </c>
      <c r="I125" s="116">
        <v>0</v>
      </c>
      <c r="J125" s="112" t="str">
        <f>LEFT(COVID!D125,20)&amp;"."&amp;COVIDPAY!E125</f>
        <v>Hollickwood JMI Scho.2031.SchTut.I18.Ma22</v>
      </c>
      <c r="K125" s="111" t="b">
        <v>1</v>
      </c>
      <c r="L125" s="117" t="s">
        <v>1275</v>
      </c>
      <c r="M125" s="111" t="b">
        <v>1</v>
      </c>
      <c r="N125" s="111" t="s">
        <v>1276</v>
      </c>
      <c r="O125" s="118" t="str">
        <f>COVID!I125</f>
        <v>10168/543965</v>
      </c>
      <c r="P125" s="111" t="b">
        <v>1</v>
      </c>
      <c r="Q125" s="111" t="b">
        <v>1</v>
      </c>
      <c r="R125" s="111" t="b">
        <v>1</v>
      </c>
    </row>
    <row r="126" spans="1:18" x14ac:dyDescent="0.25">
      <c r="A126" s="108">
        <v>1</v>
      </c>
      <c r="B126" s="109">
        <v>2</v>
      </c>
      <c r="C126" s="110">
        <f>COVID!J126</f>
        <v>400084</v>
      </c>
      <c r="D126" s="111" t="b">
        <v>1</v>
      </c>
      <c r="E126" s="112" t="str">
        <f>RIGHT(COVID!C126,4)&amp;"."&amp;COVID!M126&amp;"."&amp;COVID!K126&amp;"."&amp;$C$5</f>
        <v>2032.SchTut.I18.Ma22</v>
      </c>
      <c r="F126" s="113">
        <f t="shared" ca="1" si="2"/>
        <v>44697</v>
      </c>
      <c r="G126" s="114" cm="1">
        <f t="array" ref="G126">IF(SUMPRODUCT((COVID!$Q$19:$AB$19=$B$5)*COVID!Q126:AB126)&gt;0,SUMPRODUCT((COVID!$Q$19:$AB$19=$B$5)*COVID!Q126:AB126),0)</f>
        <v>6851.25</v>
      </c>
      <c r="H126" s="115">
        <f t="shared" ca="1" si="3"/>
        <v>44697</v>
      </c>
      <c r="I126" s="116">
        <v>0</v>
      </c>
      <c r="J126" s="112" t="str">
        <f>LEFT(COVID!D126,20)&amp;"."&amp;COVIDPAY!E126</f>
        <v>Holly Park School.2032.SchTut.I18.Ma22</v>
      </c>
      <c r="K126" s="111" t="b">
        <v>1</v>
      </c>
      <c r="L126" s="117" t="s">
        <v>1275</v>
      </c>
      <c r="M126" s="111" t="b">
        <v>1</v>
      </c>
      <c r="N126" s="111" t="s">
        <v>1276</v>
      </c>
      <c r="O126" s="118" t="str">
        <f>COVID!I126</f>
        <v>10167/543965</v>
      </c>
      <c r="P126" s="111" t="b">
        <v>1</v>
      </c>
      <c r="Q126" s="111" t="b">
        <v>1</v>
      </c>
      <c r="R126" s="111" t="b">
        <v>1</v>
      </c>
    </row>
    <row r="127" spans="1:18" x14ac:dyDescent="0.25">
      <c r="A127" s="108">
        <v>1</v>
      </c>
      <c r="B127" s="109">
        <v>2</v>
      </c>
      <c r="C127" s="110">
        <f>COVID!J127</f>
        <v>400046</v>
      </c>
      <c r="D127" s="111" t="b">
        <v>1</v>
      </c>
      <c r="E127" s="112" t="str">
        <f>RIGHT(COVID!C127,4)&amp;"."&amp;COVID!M127&amp;"."&amp;COVID!K127&amp;"."&amp;$C$5</f>
        <v>2036.SchTut.I18.Ma22</v>
      </c>
      <c r="F127" s="113">
        <f t="shared" ca="1" si="2"/>
        <v>44697</v>
      </c>
      <c r="G127" s="114" cm="1">
        <f t="array" ref="G127">IF(SUMPRODUCT((COVID!$Q$19:$AB$19=$B$5)*COVID!Q127:AB127)&gt;0,SUMPRODUCT((COVID!$Q$19:$AB$19=$B$5)*COVID!Q127:AB127),0)</f>
        <v>9450.9375</v>
      </c>
      <c r="H127" s="115">
        <f t="shared" ca="1" si="3"/>
        <v>44697</v>
      </c>
      <c r="I127" s="116">
        <v>0</v>
      </c>
      <c r="J127" s="112" t="str">
        <f>LEFT(COVID!D127,20)&amp;"."&amp;COVIDPAY!E127</f>
        <v>Livingstone School.2036.SchTut.I18.Ma22</v>
      </c>
      <c r="K127" s="111" t="b">
        <v>1</v>
      </c>
      <c r="L127" s="117" t="s">
        <v>1275</v>
      </c>
      <c r="M127" s="111" t="b">
        <v>1</v>
      </c>
      <c r="N127" s="111" t="s">
        <v>1276</v>
      </c>
      <c r="O127" s="118" t="str">
        <f>COVID!I127</f>
        <v>10166/543965</v>
      </c>
      <c r="P127" s="111" t="b">
        <v>1</v>
      </c>
      <c r="Q127" s="111" t="b">
        <v>1</v>
      </c>
      <c r="R127" s="111" t="b">
        <v>1</v>
      </c>
    </row>
    <row r="128" spans="1:18" x14ac:dyDescent="0.25">
      <c r="A128" s="108">
        <v>1</v>
      </c>
      <c r="B128" s="109">
        <v>2</v>
      </c>
      <c r="C128" s="110">
        <f>COVID!J128</f>
        <v>400030</v>
      </c>
      <c r="D128" s="111" t="b">
        <v>1</v>
      </c>
      <c r="E128" s="112" t="str">
        <f>RIGHT(COVID!C128,4)&amp;"."&amp;COVID!M128&amp;"."&amp;COVID!K128&amp;"."&amp;$C$5</f>
        <v>2037.SchTut.I18.Ma22</v>
      </c>
      <c r="F128" s="113">
        <f t="shared" ca="1" si="2"/>
        <v>44697</v>
      </c>
      <c r="G128" s="114" cm="1">
        <f t="array" ref="G128">IF(SUMPRODUCT((COVID!$Q$19:$AB$19=$B$5)*COVID!Q128:AB128)&gt;0,SUMPRODUCT((COVID!$Q$19:$AB$19=$B$5)*COVID!Q128:AB128),0)</f>
        <v>3240</v>
      </c>
      <c r="H128" s="115">
        <f t="shared" ca="1" si="3"/>
        <v>44697</v>
      </c>
      <c r="I128" s="116">
        <v>0</v>
      </c>
      <c r="J128" s="112" t="str">
        <f>LEFT(COVID!D128,20)&amp;"."&amp;COVIDPAY!E128</f>
        <v>Manorside Primary Sc.2037.SchTut.I18.Ma22</v>
      </c>
      <c r="K128" s="111" t="b">
        <v>1</v>
      </c>
      <c r="L128" s="117" t="s">
        <v>1275</v>
      </c>
      <c r="M128" s="111" t="b">
        <v>1</v>
      </c>
      <c r="N128" s="111" t="s">
        <v>1276</v>
      </c>
      <c r="O128" s="118" t="str">
        <f>COVID!I128</f>
        <v>10166/543965</v>
      </c>
      <c r="P128" s="111" t="b">
        <v>1</v>
      </c>
      <c r="Q128" s="111" t="b">
        <v>1</v>
      </c>
      <c r="R128" s="111" t="b">
        <v>1</v>
      </c>
    </row>
    <row r="129" spans="1:18" x14ac:dyDescent="0.25">
      <c r="A129" s="108">
        <v>1</v>
      </c>
      <c r="B129" s="109">
        <v>2</v>
      </c>
      <c r="C129" s="110">
        <f>COVID!J129</f>
        <v>400048</v>
      </c>
      <c r="D129" s="111" t="b">
        <v>1</v>
      </c>
      <c r="E129" s="112" t="str">
        <f>RIGHT(COVID!C129,4)&amp;"."&amp;COVID!M129&amp;"."&amp;COVID!K129&amp;"."&amp;$C$5</f>
        <v>2042.SchTut.I18.Ma22</v>
      </c>
      <c r="F129" s="113">
        <f t="shared" ca="1" si="2"/>
        <v>44697</v>
      </c>
      <c r="G129" s="114" cm="1">
        <f t="array" ref="G129">IF(SUMPRODUCT((COVID!$Q$19:$AB$19=$B$5)*COVID!Q129:AB129)&gt;0,SUMPRODUCT((COVID!$Q$19:$AB$19=$B$5)*COVID!Q129:AB129),0)</f>
        <v>2986.875</v>
      </c>
      <c r="H129" s="115">
        <f t="shared" ca="1" si="3"/>
        <v>44697</v>
      </c>
      <c r="I129" s="116">
        <v>0</v>
      </c>
      <c r="J129" s="112" t="str">
        <f>LEFT(COVID!D129,20)&amp;"."&amp;COVIDPAY!E129</f>
        <v>Monkfrith School.2042.SchTut.I18.Ma22</v>
      </c>
      <c r="K129" s="111" t="b">
        <v>1</v>
      </c>
      <c r="L129" s="117" t="s">
        <v>1275</v>
      </c>
      <c r="M129" s="111" t="b">
        <v>1</v>
      </c>
      <c r="N129" s="111" t="s">
        <v>1276</v>
      </c>
      <c r="O129" s="118" t="str">
        <f>COVID!I129</f>
        <v>10166/543965</v>
      </c>
      <c r="P129" s="111" t="b">
        <v>1</v>
      </c>
      <c r="Q129" s="111" t="b">
        <v>1</v>
      </c>
      <c r="R129" s="111" t="b">
        <v>1</v>
      </c>
    </row>
    <row r="130" spans="1:18" x14ac:dyDescent="0.25">
      <c r="A130" s="108">
        <v>1</v>
      </c>
      <c r="B130" s="109">
        <v>2</v>
      </c>
      <c r="C130" s="110">
        <f>COVID!J130</f>
        <v>400088</v>
      </c>
      <c r="D130" s="111" t="b">
        <v>1</v>
      </c>
      <c r="E130" s="112" t="str">
        <f>RIGHT(COVID!C130,4)&amp;"."&amp;COVID!M130&amp;"."&amp;COVID!K130&amp;"."&amp;$C$5</f>
        <v>2043.SchTut.I18.Ma22</v>
      </c>
      <c r="F130" s="113">
        <f t="shared" ca="1" si="2"/>
        <v>44697</v>
      </c>
      <c r="G130" s="114" cm="1">
        <f t="array" ref="G130">IF(SUMPRODUCT((COVID!$Q$19:$AB$19=$B$5)*COVID!Q130:AB130)&gt;0,SUMPRODUCT((COVID!$Q$19:$AB$19=$B$5)*COVID!Q130:AB130),0)</f>
        <v>7762.5</v>
      </c>
      <c r="H130" s="115">
        <f t="shared" ca="1" si="3"/>
        <v>44697</v>
      </c>
      <c r="I130" s="116">
        <v>0</v>
      </c>
      <c r="J130" s="112" t="str">
        <f>LEFT(COVID!D130,20)&amp;"."&amp;COVIDPAY!E130</f>
        <v>Moss Hall Junior Sch.2043.SchTut.I18.Ma22</v>
      </c>
      <c r="K130" s="111" t="b">
        <v>1</v>
      </c>
      <c r="L130" s="117" t="s">
        <v>1275</v>
      </c>
      <c r="M130" s="111" t="b">
        <v>1</v>
      </c>
      <c r="N130" s="111" t="s">
        <v>1276</v>
      </c>
      <c r="O130" s="118" t="str">
        <f>COVID!I130</f>
        <v>10166/543965</v>
      </c>
      <c r="P130" s="111" t="b">
        <v>1</v>
      </c>
      <c r="Q130" s="111" t="b">
        <v>1</v>
      </c>
      <c r="R130" s="111" t="b">
        <v>1</v>
      </c>
    </row>
    <row r="131" spans="1:18" x14ac:dyDescent="0.25">
      <c r="A131" s="108">
        <v>1</v>
      </c>
      <c r="B131" s="109">
        <v>2</v>
      </c>
      <c r="C131" s="110">
        <f>COVID!J131</f>
        <v>400087</v>
      </c>
      <c r="D131" s="111" t="b">
        <v>1</v>
      </c>
      <c r="E131" s="112" t="str">
        <f>RIGHT(COVID!C131,4)&amp;"."&amp;COVID!M131&amp;"."&amp;COVID!K131&amp;"."&amp;$C$5</f>
        <v>2044.SchTut.I18.Ma22</v>
      </c>
      <c r="F131" s="113">
        <f t="shared" ca="1" si="2"/>
        <v>44697</v>
      </c>
      <c r="G131" s="114" cm="1">
        <f t="array" ref="G131">IF(SUMPRODUCT((COVID!$Q$19:$AB$19=$B$5)*COVID!Q131:AB131)&gt;0,SUMPRODUCT((COVID!$Q$19:$AB$19=$B$5)*COVID!Q131:AB131),0)</f>
        <v>2160</v>
      </c>
      <c r="H131" s="115">
        <f t="shared" ca="1" si="3"/>
        <v>44697</v>
      </c>
      <c r="I131" s="116">
        <v>0</v>
      </c>
      <c r="J131" s="112" t="str">
        <f>LEFT(COVID!D131,20)&amp;"."&amp;COVIDPAY!E131</f>
        <v>Moss Hall Infant Sch.2044.SchTut.I18.Ma22</v>
      </c>
      <c r="K131" s="111" t="b">
        <v>1</v>
      </c>
      <c r="L131" s="117" t="s">
        <v>1275</v>
      </c>
      <c r="M131" s="111" t="b">
        <v>1</v>
      </c>
      <c r="N131" s="111" t="s">
        <v>1276</v>
      </c>
      <c r="O131" s="118" t="str">
        <f>COVID!I131</f>
        <v>10166/543965</v>
      </c>
      <c r="P131" s="111" t="b">
        <v>1</v>
      </c>
      <c r="Q131" s="111" t="b">
        <v>1</v>
      </c>
      <c r="R131" s="111" t="b">
        <v>1</v>
      </c>
    </row>
    <row r="132" spans="1:18" x14ac:dyDescent="0.25">
      <c r="A132" s="108">
        <v>1</v>
      </c>
      <c r="B132" s="109">
        <v>2</v>
      </c>
      <c r="C132" s="110">
        <f>COVID!J132</f>
        <v>400089</v>
      </c>
      <c r="D132" s="111" t="b">
        <v>1</v>
      </c>
      <c r="E132" s="112" t="str">
        <f>RIGHT(COVID!C132,4)&amp;"."&amp;COVID!M132&amp;"."&amp;COVID!K132&amp;"."&amp;$C$5</f>
        <v>2045.SchTut.I18.Ma22</v>
      </c>
      <c r="F132" s="113">
        <f t="shared" ca="1" si="2"/>
        <v>44697</v>
      </c>
      <c r="G132" s="114" cm="1">
        <f t="array" ref="G132">IF(SUMPRODUCT((COVID!$Q$19:$AB$19=$B$5)*COVID!Q132:AB132)&gt;0,SUMPRODUCT((COVID!$Q$19:$AB$19=$B$5)*COVID!Q132:AB132),0)</f>
        <v>3358.125</v>
      </c>
      <c r="H132" s="115">
        <f t="shared" ca="1" si="3"/>
        <v>44697</v>
      </c>
      <c r="I132" s="116">
        <v>0</v>
      </c>
      <c r="J132" s="112" t="str">
        <f>LEFT(COVID!D132,20)&amp;"."&amp;COVIDPAY!E132</f>
        <v>Northside School.2045.SchTut.I18.Ma22</v>
      </c>
      <c r="K132" s="111" t="b">
        <v>1</v>
      </c>
      <c r="L132" s="117" t="s">
        <v>1275</v>
      </c>
      <c r="M132" s="111" t="b">
        <v>1</v>
      </c>
      <c r="N132" s="111" t="s">
        <v>1276</v>
      </c>
      <c r="O132" s="118" t="str">
        <f>COVID!I132</f>
        <v>10166/543965</v>
      </c>
      <c r="P132" s="111" t="b">
        <v>1</v>
      </c>
      <c r="Q132" s="111" t="b">
        <v>1</v>
      </c>
      <c r="R132" s="111" t="b">
        <v>1</v>
      </c>
    </row>
    <row r="133" spans="1:18" x14ac:dyDescent="0.25">
      <c r="A133" s="108">
        <v>1</v>
      </c>
      <c r="B133" s="109">
        <v>2</v>
      </c>
      <c r="C133" s="110">
        <f>COVID!J133</f>
        <v>158733</v>
      </c>
      <c r="D133" s="111" t="b">
        <v>1</v>
      </c>
      <c r="E133" s="112" t="str">
        <f>RIGHT(COVID!C133,4)&amp;"."&amp;COVID!M133&amp;"."&amp;COVID!K133&amp;"."&amp;$C$5</f>
        <v>2053.SchTut.I18.Ma22</v>
      </c>
      <c r="F133" s="113">
        <f t="shared" ca="1" si="2"/>
        <v>44697</v>
      </c>
      <c r="G133" s="114" cm="1">
        <f t="array" ref="G133">IF(SUMPRODUCT((COVID!$Q$19:$AB$19=$B$5)*COVID!Q133:AB133)&gt;0,SUMPRODUCT((COVID!$Q$19:$AB$19=$B$5)*COVID!Q133:AB133),0)</f>
        <v>286.875</v>
      </c>
      <c r="H133" s="115">
        <f t="shared" ca="1" si="3"/>
        <v>44697</v>
      </c>
      <c r="I133" s="116">
        <v>0</v>
      </c>
      <c r="J133" s="112" t="str">
        <f>LEFT(COVID!D133,20)&amp;"."&amp;COVIDPAY!E133</f>
        <v>Noam Primary School.2053.SchTut.I18.Ma22</v>
      </c>
      <c r="K133" s="111" t="b">
        <v>1</v>
      </c>
      <c r="L133" s="117" t="s">
        <v>1275</v>
      </c>
      <c r="M133" s="111" t="b">
        <v>1</v>
      </c>
      <c r="N133" s="111" t="s">
        <v>1276</v>
      </c>
      <c r="O133" s="118" t="str">
        <f>COVID!I133</f>
        <v>10166/543965</v>
      </c>
      <c r="P133" s="111" t="b">
        <v>1</v>
      </c>
      <c r="Q133" s="111" t="b">
        <v>1</v>
      </c>
      <c r="R133" s="111" t="b">
        <v>1</v>
      </c>
    </row>
    <row r="134" spans="1:18" x14ac:dyDescent="0.25">
      <c r="A134" s="108">
        <v>1</v>
      </c>
      <c r="B134" s="109">
        <v>2</v>
      </c>
      <c r="C134" s="110">
        <f>COVID!J134</f>
        <v>400004</v>
      </c>
      <c r="D134" s="111" t="b">
        <v>1</v>
      </c>
      <c r="E134" s="112" t="str">
        <f>RIGHT(COVID!C134,4)&amp;"."&amp;COVID!M134&amp;"."&amp;COVID!K134&amp;"."&amp;$C$5</f>
        <v>2054.SchTut.I18.Ma22</v>
      </c>
      <c r="F134" s="113">
        <f t="shared" ca="1" si="2"/>
        <v>44697</v>
      </c>
      <c r="G134" s="114" cm="1">
        <f t="array" ref="G134">IF(SUMPRODUCT((COVID!$Q$19:$AB$19=$B$5)*COVID!Q134:AB134)&gt;0,SUMPRODUCT((COVID!$Q$19:$AB$19=$B$5)*COVID!Q134:AB134),0)</f>
        <v>911.25</v>
      </c>
      <c r="H134" s="115">
        <f t="shared" ca="1" si="3"/>
        <v>44697</v>
      </c>
      <c r="I134" s="116">
        <v>0</v>
      </c>
      <c r="J134" s="112" t="str">
        <f>LEFT(COVID!D134,20)&amp;"."&amp;COVIDPAY!E134</f>
        <v>Woodridge  Primary S.2054.SchTut.I18.Ma22</v>
      </c>
      <c r="K134" s="111" t="b">
        <v>1</v>
      </c>
      <c r="L134" s="117" t="s">
        <v>1275</v>
      </c>
      <c r="M134" s="111" t="b">
        <v>1</v>
      </c>
      <c r="N134" s="111" t="s">
        <v>1276</v>
      </c>
      <c r="O134" s="118" t="str">
        <f>COVID!I134</f>
        <v>10166/543965</v>
      </c>
      <c r="P134" s="111" t="b">
        <v>1</v>
      </c>
      <c r="Q134" s="111" t="b">
        <v>1</v>
      </c>
      <c r="R134" s="111" t="b">
        <v>1</v>
      </c>
    </row>
    <row r="135" spans="1:18" x14ac:dyDescent="0.25">
      <c r="A135" s="108">
        <v>1</v>
      </c>
      <c r="B135" s="109">
        <v>2</v>
      </c>
      <c r="C135" s="110">
        <f>COVID!J135</f>
        <v>400101</v>
      </c>
      <c r="D135" s="111" t="b">
        <v>1</v>
      </c>
      <c r="E135" s="112" t="str">
        <f>RIGHT(COVID!C135,4)&amp;"."&amp;COVID!M135&amp;"."&amp;COVID!K135&amp;"."&amp;$C$5</f>
        <v>2055.SchTut.I18.Ma22</v>
      </c>
      <c r="F135" s="113">
        <f t="shared" ca="1" si="2"/>
        <v>44697</v>
      </c>
      <c r="G135" s="114" cm="1">
        <f t="array" ref="G135">IF(SUMPRODUCT((COVID!$Q$19:$AB$19=$B$5)*COVID!Q135:AB135)&gt;0,SUMPRODUCT((COVID!$Q$19:$AB$19=$B$5)*COVID!Q135:AB135),0)</f>
        <v>5940</v>
      </c>
      <c r="H135" s="115">
        <f t="shared" ca="1" si="3"/>
        <v>44697</v>
      </c>
      <c r="I135" s="116">
        <v>0</v>
      </c>
      <c r="J135" s="112" t="str">
        <f>LEFT(COVID!D135,20)&amp;"."&amp;COVIDPAY!E135</f>
        <v>Tudor School.2055.SchTut.I18.Ma22</v>
      </c>
      <c r="K135" s="111" t="b">
        <v>1</v>
      </c>
      <c r="L135" s="117" t="s">
        <v>1275</v>
      </c>
      <c r="M135" s="111" t="b">
        <v>1</v>
      </c>
      <c r="N135" s="111" t="s">
        <v>1276</v>
      </c>
      <c r="O135" s="118" t="str">
        <f>COVID!I135</f>
        <v>10166/543965</v>
      </c>
      <c r="P135" s="111" t="b">
        <v>1</v>
      </c>
      <c r="Q135" s="111" t="b">
        <v>1</v>
      </c>
      <c r="R135" s="111" t="b">
        <v>1</v>
      </c>
    </row>
    <row r="136" spans="1:18" x14ac:dyDescent="0.25">
      <c r="A136" s="108">
        <v>1</v>
      </c>
      <c r="B136" s="109">
        <v>2</v>
      </c>
      <c r="C136" s="110">
        <f>COVID!J136</f>
        <v>400053</v>
      </c>
      <c r="D136" s="111" t="b">
        <v>1</v>
      </c>
      <c r="E136" s="112" t="str">
        <f>RIGHT(COVID!C136,4)&amp;"."&amp;COVID!M136&amp;"."&amp;COVID!K136&amp;"."&amp;$C$5</f>
        <v>2057.SchTut.I18.Ma22</v>
      </c>
      <c r="F136" s="113">
        <f t="shared" ca="1" si="2"/>
        <v>44697</v>
      </c>
      <c r="G136" s="114" cm="1">
        <f t="array" ref="G136">IF(SUMPRODUCT((COVID!$Q$19:$AB$19=$B$5)*COVID!Q136:AB136)&gt;0,SUMPRODUCT((COVID!$Q$19:$AB$19=$B$5)*COVID!Q136:AB136),0)</f>
        <v>13989.375</v>
      </c>
      <c r="H136" s="115">
        <f t="shared" ca="1" si="3"/>
        <v>44697</v>
      </c>
      <c r="I136" s="116">
        <v>0</v>
      </c>
      <c r="J136" s="112" t="str">
        <f>LEFT(COVID!D136,20)&amp;"."&amp;COVIDPAY!E136</f>
        <v>Underhill School.2057.SchTut.I18.Ma22</v>
      </c>
      <c r="K136" s="111" t="b">
        <v>1</v>
      </c>
      <c r="L136" s="117" t="s">
        <v>1275</v>
      </c>
      <c r="M136" s="111" t="b">
        <v>1</v>
      </c>
      <c r="N136" s="111" t="s">
        <v>1276</v>
      </c>
      <c r="O136" s="118" t="str">
        <f>COVID!I136</f>
        <v>10166/543965</v>
      </c>
      <c r="P136" s="111" t="b">
        <v>1</v>
      </c>
      <c r="Q136" s="111" t="b">
        <v>1</v>
      </c>
      <c r="R136" s="111" t="b">
        <v>1</v>
      </c>
    </row>
    <row r="137" spans="1:18" x14ac:dyDescent="0.25">
      <c r="A137" s="108">
        <v>1</v>
      </c>
      <c r="B137" s="109">
        <v>2</v>
      </c>
      <c r="C137" s="110">
        <f>COVID!J137</f>
        <v>400011</v>
      </c>
      <c r="D137" s="111" t="b">
        <v>1</v>
      </c>
      <c r="E137" s="112" t="str">
        <f>RIGHT(COVID!C137,4)&amp;"."&amp;COVID!M137&amp;"."&amp;COVID!K137&amp;"."&amp;$C$5</f>
        <v>2060.SchTut.I18.Ma22</v>
      </c>
      <c r="F137" s="113">
        <f t="shared" ca="1" si="2"/>
        <v>44697</v>
      </c>
      <c r="G137" s="114" cm="1">
        <f t="array" ref="G137">IF(SUMPRODUCT((COVID!$Q$19:$AB$19=$B$5)*COVID!Q137:AB137)&gt;0,SUMPRODUCT((COVID!$Q$19:$AB$19=$B$5)*COVID!Q137:AB137),0)</f>
        <v>9585</v>
      </c>
      <c r="H137" s="115">
        <f t="shared" ca="1" si="3"/>
        <v>44697</v>
      </c>
      <c r="I137" s="116">
        <v>0</v>
      </c>
      <c r="J137" s="112" t="str">
        <f>LEFT(COVID!D137,20)&amp;"."&amp;COVIDPAY!E137</f>
        <v>Whitings Hill Primar.2060.SchTut.I18.Ma22</v>
      </c>
      <c r="K137" s="111" t="b">
        <v>1</v>
      </c>
      <c r="L137" s="117" t="s">
        <v>1275</v>
      </c>
      <c r="M137" s="111" t="b">
        <v>1</v>
      </c>
      <c r="N137" s="111" t="s">
        <v>1276</v>
      </c>
      <c r="O137" s="118" t="str">
        <f>COVID!I137</f>
        <v>10166/543965</v>
      </c>
      <c r="P137" s="111" t="b">
        <v>1</v>
      </c>
      <c r="Q137" s="111" t="b">
        <v>1</v>
      </c>
      <c r="R137" s="111" t="b">
        <v>1</v>
      </c>
    </row>
    <row r="138" spans="1:18" x14ac:dyDescent="0.25">
      <c r="A138" s="108">
        <v>1</v>
      </c>
      <c r="B138" s="109">
        <v>2</v>
      </c>
      <c r="C138" s="110">
        <f>COVID!J138</f>
        <v>400065</v>
      </c>
      <c r="D138" s="111" t="b">
        <v>1</v>
      </c>
      <c r="E138" s="112" t="str">
        <f>RIGHT(COVID!C138,4)&amp;"."&amp;COVID!M138&amp;"."&amp;COVID!K138&amp;"."&amp;$C$5</f>
        <v>2067.SchTut.I18.Ma22</v>
      </c>
      <c r="F138" s="113">
        <f t="shared" ca="1" si="2"/>
        <v>44697</v>
      </c>
      <c r="G138" s="114" cm="1">
        <f t="array" ref="G138">IF(SUMPRODUCT((COVID!$Q$19:$AB$19=$B$5)*COVID!Q138:AB138)&gt;0,SUMPRODUCT((COVID!$Q$19:$AB$19=$B$5)*COVID!Q138:AB138),0)</f>
        <v>4697.8125</v>
      </c>
      <c r="H138" s="115">
        <f t="shared" ca="1" si="3"/>
        <v>44697</v>
      </c>
      <c r="I138" s="116">
        <v>0</v>
      </c>
      <c r="J138" s="112" t="str">
        <f>LEFT(COVID!D138,20)&amp;"."&amp;COVIDPAY!E138</f>
        <v>Chalgrove Primary Sc.2067.SchTut.I18.Ma22</v>
      </c>
      <c r="K138" s="111" t="b">
        <v>1</v>
      </c>
      <c r="L138" s="117" t="s">
        <v>1275</v>
      </c>
      <c r="M138" s="111" t="b">
        <v>1</v>
      </c>
      <c r="N138" s="111" t="s">
        <v>1276</v>
      </c>
      <c r="O138" s="118" t="str">
        <f>COVID!I138</f>
        <v>10166/543965</v>
      </c>
      <c r="P138" s="111" t="b">
        <v>1</v>
      </c>
      <c r="Q138" s="111" t="b">
        <v>1</v>
      </c>
      <c r="R138" s="111" t="b">
        <v>1</v>
      </c>
    </row>
    <row r="139" spans="1:18" x14ac:dyDescent="0.25">
      <c r="A139" s="108">
        <v>1</v>
      </c>
      <c r="B139" s="109">
        <v>2</v>
      </c>
      <c r="C139" s="110">
        <f>COVID!J139</f>
        <v>400038</v>
      </c>
      <c r="D139" s="111" t="b">
        <v>1</v>
      </c>
      <c r="E139" s="112" t="str">
        <f>RIGHT(COVID!C139,4)&amp;"."&amp;COVID!M139&amp;"."&amp;COVID!K139&amp;"."&amp;$C$5</f>
        <v>2070.SchTut.I18.Ma22</v>
      </c>
      <c r="F139" s="113">
        <f t="shared" ca="1" si="2"/>
        <v>44697</v>
      </c>
      <c r="G139" s="114" cm="1">
        <f t="array" ref="G139">IF(SUMPRODUCT((COVID!$Q$19:$AB$19=$B$5)*COVID!Q139:AB139)&gt;0,SUMPRODUCT((COVID!$Q$19:$AB$19=$B$5)*COVID!Q139:AB139),0)</f>
        <v>6682.5</v>
      </c>
      <c r="H139" s="115">
        <f t="shared" ca="1" si="3"/>
        <v>44697</v>
      </c>
      <c r="I139" s="116">
        <v>0</v>
      </c>
      <c r="J139" s="112" t="str">
        <f>LEFT(COVID!D139,20)&amp;"."&amp;COVIDPAY!E139</f>
        <v>Sunnyfields Primary .2070.SchTut.I18.Ma22</v>
      </c>
      <c r="K139" s="111" t="b">
        <v>1</v>
      </c>
      <c r="L139" s="117" t="s">
        <v>1275</v>
      </c>
      <c r="M139" s="111" t="b">
        <v>1</v>
      </c>
      <c r="N139" s="111" t="s">
        <v>1276</v>
      </c>
      <c r="O139" s="118" t="str">
        <f>COVID!I139</f>
        <v>10166/543965</v>
      </c>
      <c r="P139" s="111" t="b">
        <v>1</v>
      </c>
      <c r="Q139" s="111" t="b">
        <v>1</v>
      </c>
      <c r="R139" s="111" t="b">
        <v>1</v>
      </c>
    </row>
    <row r="140" spans="1:18" x14ac:dyDescent="0.25">
      <c r="A140" s="108">
        <v>1</v>
      </c>
      <c r="B140" s="109">
        <v>2</v>
      </c>
      <c r="C140" s="110">
        <f>COVID!J140</f>
        <v>400012</v>
      </c>
      <c r="D140" s="111" t="b">
        <v>1</v>
      </c>
      <c r="E140" s="112" t="str">
        <f>RIGHT(COVID!C140,4)&amp;"."&amp;COVID!M140&amp;"."&amp;COVID!K140&amp;"."&amp;$C$5</f>
        <v>2071.SchTut.I18.Ma22</v>
      </c>
      <c r="F140" s="113">
        <f t="shared" ca="1" si="2"/>
        <v>44697</v>
      </c>
      <c r="G140" s="114" cm="1">
        <f t="array" ref="G140">IF(SUMPRODUCT((COVID!$Q$19:$AB$19=$B$5)*COVID!Q140:AB140)&gt;0,SUMPRODUCT((COVID!$Q$19:$AB$19=$B$5)*COVID!Q140:AB140),0)</f>
        <v>2531.25</v>
      </c>
      <c r="H140" s="115">
        <f t="shared" ca="1" si="3"/>
        <v>44697</v>
      </c>
      <c r="I140" s="116">
        <v>0</v>
      </c>
      <c r="J140" s="112" t="str">
        <f>LEFT(COVID!D140,20)&amp;"."&amp;COVIDPAY!E140</f>
        <v>Queenswell Infant an.2071.SchTut.I18.Ma22</v>
      </c>
      <c r="K140" s="111" t="b">
        <v>1</v>
      </c>
      <c r="L140" s="117" t="s">
        <v>1275</v>
      </c>
      <c r="M140" s="111" t="b">
        <v>1</v>
      </c>
      <c r="N140" s="111" t="s">
        <v>1276</v>
      </c>
      <c r="O140" s="118" t="str">
        <f>COVID!I140</f>
        <v>10166/543965</v>
      </c>
      <c r="P140" s="111" t="b">
        <v>1</v>
      </c>
      <c r="Q140" s="111" t="b">
        <v>1</v>
      </c>
      <c r="R140" s="111" t="b">
        <v>1</v>
      </c>
    </row>
    <row r="141" spans="1:18" x14ac:dyDescent="0.25">
      <c r="A141" s="108">
        <v>1</v>
      </c>
      <c r="B141" s="109">
        <v>2</v>
      </c>
      <c r="C141" s="110">
        <f>COVID!J141</f>
        <v>400012</v>
      </c>
      <c r="D141" s="111" t="b">
        <v>1</v>
      </c>
      <c r="E141" s="112" t="str">
        <f>RIGHT(COVID!C141,4)&amp;"."&amp;COVID!M141&amp;"."&amp;COVID!K141&amp;"."&amp;$C$5</f>
        <v>2072.SchTut.I18.Ma22</v>
      </c>
      <c r="F141" s="113">
        <f t="shared" ca="1" si="2"/>
        <v>44697</v>
      </c>
      <c r="G141" s="114" cm="1">
        <f t="array" ref="G141">IF(SUMPRODUCT((COVID!$Q$19:$AB$19=$B$5)*COVID!Q141:AB141)&gt;0,SUMPRODUCT((COVID!$Q$19:$AB$19=$B$5)*COVID!Q141:AB141),0)</f>
        <v>9466.875</v>
      </c>
      <c r="H141" s="115">
        <f t="shared" ca="1" si="3"/>
        <v>44697</v>
      </c>
      <c r="I141" s="116">
        <v>0</v>
      </c>
      <c r="J141" s="112" t="str">
        <f>LEFT(COVID!D141,20)&amp;"."&amp;COVIDPAY!E141</f>
        <v>Queenswell Junior Sc.2072.SchTut.I18.Ma22</v>
      </c>
      <c r="K141" s="111" t="b">
        <v>1</v>
      </c>
      <c r="L141" s="117" t="s">
        <v>1275</v>
      </c>
      <c r="M141" s="111" t="b">
        <v>1</v>
      </c>
      <c r="N141" s="111" t="s">
        <v>1276</v>
      </c>
      <c r="O141" s="118" t="str">
        <f>COVID!I141</f>
        <v>10166/543965</v>
      </c>
      <c r="P141" s="111" t="b">
        <v>1</v>
      </c>
      <c r="Q141" s="111" t="b">
        <v>1</v>
      </c>
      <c r="R141" s="111" t="b">
        <v>1</v>
      </c>
    </row>
    <row r="142" spans="1:18" x14ac:dyDescent="0.25">
      <c r="A142" s="108">
        <v>1</v>
      </c>
      <c r="B142" s="109">
        <v>2</v>
      </c>
      <c r="C142" s="110">
        <f>COVID!J142</f>
        <v>400105</v>
      </c>
      <c r="D142" s="111" t="b">
        <v>1</v>
      </c>
      <c r="E142" s="112" t="str">
        <f>RIGHT(COVID!C142,4)&amp;"."&amp;COVID!M142&amp;"."&amp;COVID!K142&amp;"."&amp;$C$5</f>
        <v>2073.SchTut.I18.Ma22</v>
      </c>
      <c r="F142" s="113">
        <f t="shared" ca="1" si="2"/>
        <v>44697</v>
      </c>
      <c r="G142" s="114" cm="1">
        <f t="array" ref="G142">IF(SUMPRODUCT((COVID!$Q$19:$AB$19=$B$5)*COVID!Q142:AB142)&gt;0,SUMPRODUCT((COVID!$Q$19:$AB$19=$B$5)*COVID!Q142:AB142),0)</f>
        <v>12622.5</v>
      </c>
      <c r="H142" s="115">
        <f t="shared" ca="1" si="3"/>
        <v>44697</v>
      </c>
      <c r="I142" s="116">
        <v>0</v>
      </c>
      <c r="J142" s="112" t="str">
        <f>LEFT(COVID!D142,20)&amp;"."&amp;COVIDPAY!E142</f>
        <v>Danegrove JMI School.2073.SchTut.I18.Ma22</v>
      </c>
      <c r="K142" s="111" t="b">
        <v>1</v>
      </c>
      <c r="L142" s="117" t="s">
        <v>1275</v>
      </c>
      <c r="M142" s="111" t="b">
        <v>1</v>
      </c>
      <c r="N142" s="111" t="s">
        <v>1276</v>
      </c>
      <c r="O142" s="118" t="str">
        <f>COVID!I142</f>
        <v>10166/543965</v>
      </c>
      <c r="P142" s="111" t="b">
        <v>1</v>
      </c>
      <c r="Q142" s="111" t="b">
        <v>1</v>
      </c>
      <c r="R142" s="111" t="b">
        <v>1</v>
      </c>
    </row>
    <row r="143" spans="1:18" x14ac:dyDescent="0.25">
      <c r="A143" s="108">
        <v>1</v>
      </c>
      <c r="B143" s="109">
        <v>2</v>
      </c>
      <c r="C143" s="110">
        <f>COVID!J143</f>
        <v>400111</v>
      </c>
      <c r="D143" s="111" t="b">
        <v>1</v>
      </c>
      <c r="E143" s="112" t="str">
        <f>RIGHT(COVID!C143,4)&amp;"."&amp;COVID!M143&amp;"."&amp;COVID!K143&amp;"."&amp;$C$5</f>
        <v>2076.SchTut.I18.Ma22</v>
      </c>
      <c r="F143" s="113">
        <f t="shared" ca="1" si="2"/>
        <v>44697</v>
      </c>
      <c r="G143" s="114" cm="1">
        <f t="array" ref="G143">IF(SUMPRODUCT((COVID!$Q$19:$AB$19=$B$5)*COVID!Q143:AB143)&gt;0,SUMPRODUCT((COVID!$Q$19:$AB$19=$B$5)*COVID!Q143:AB143),0)</f>
        <v>9095.625</v>
      </c>
      <c r="H143" s="115">
        <f t="shared" ca="1" si="3"/>
        <v>44697</v>
      </c>
      <c r="I143" s="116">
        <v>0</v>
      </c>
      <c r="J143" s="112" t="str">
        <f>LEFT(COVID!D143,20)&amp;"."&amp;COVIDPAY!E143</f>
        <v>Wessex  Gardens Prim.2076.SchTut.I18.Ma22</v>
      </c>
      <c r="K143" s="111" t="b">
        <v>1</v>
      </c>
      <c r="L143" s="117" t="s">
        <v>1275</v>
      </c>
      <c r="M143" s="111" t="b">
        <v>1</v>
      </c>
      <c r="N143" s="111" t="s">
        <v>1276</v>
      </c>
      <c r="O143" s="118" t="str">
        <f>COVID!I143</f>
        <v>10166/543965</v>
      </c>
      <c r="P143" s="111" t="b">
        <v>1</v>
      </c>
      <c r="Q143" s="111" t="b">
        <v>1</v>
      </c>
      <c r="R143" s="111" t="b">
        <v>1</v>
      </c>
    </row>
    <row r="144" spans="1:18" x14ac:dyDescent="0.25">
      <c r="A144" s="108">
        <v>1</v>
      </c>
      <c r="B144" s="109">
        <v>2</v>
      </c>
      <c r="C144" s="110">
        <f>COVID!J144</f>
        <v>400113</v>
      </c>
      <c r="D144" s="111" t="b">
        <v>1</v>
      </c>
      <c r="E144" s="112" t="str">
        <f>RIGHT(COVID!C144,4)&amp;"."&amp;COVID!M144&amp;"."&amp;COVID!K144&amp;"."&amp;$C$5</f>
        <v>2077.SchTut.I18.Ma22</v>
      </c>
      <c r="F144" s="113">
        <f t="shared" ca="1" si="2"/>
        <v>44697</v>
      </c>
      <c r="G144" s="114" cm="1">
        <f t="array" ref="G144">IF(SUMPRODUCT((COVID!$Q$19:$AB$19=$B$5)*COVID!Q144:AB144)&gt;0,SUMPRODUCT((COVID!$Q$19:$AB$19=$B$5)*COVID!Q144:AB144),0)</f>
        <v>33440.625</v>
      </c>
      <c r="H144" s="115">
        <f t="shared" ca="1" si="3"/>
        <v>44697</v>
      </c>
      <c r="I144" s="116">
        <v>0</v>
      </c>
      <c r="J144" s="112" t="str">
        <f>LEFT(COVID!D144,20)&amp;"."&amp;COVIDPAY!E144</f>
        <v>Orion Primary School.2077.SchTut.I18.Ma22</v>
      </c>
      <c r="K144" s="111" t="b">
        <v>1</v>
      </c>
      <c r="L144" s="117" t="s">
        <v>1275</v>
      </c>
      <c r="M144" s="111" t="b">
        <v>1</v>
      </c>
      <c r="N144" s="111" t="s">
        <v>1276</v>
      </c>
      <c r="O144" s="118" t="str">
        <f>COVID!I144</f>
        <v>10166/543965</v>
      </c>
      <c r="P144" s="111" t="b">
        <v>1</v>
      </c>
      <c r="Q144" s="111" t="b">
        <v>1</v>
      </c>
      <c r="R144" s="111" t="b">
        <v>1</v>
      </c>
    </row>
    <row r="145" spans="1:18" x14ac:dyDescent="0.25">
      <c r="A145" s="108">
        <v>1</v>
      </c>
      <c r="B145" s="109">
        <v>2</v>
      </c>
      <c r="C145" s="110">
        <f>COVID!J145</f>
        <v>400014</v>
      </c>
      <c r="D145" s="111" t="b">
        <v>1</v>
      </c>
      <c r="E145" s="112" t="str">
        <f>RIGHT(COVID!C145,4)&amp;"."&amp;COVID!M145&amp;"."&amp;COVID!K145&amp;"."&amp;$C$5</f>
        <v>2078.SchTut.I18.Ma22</v>
      </c>
      <c r="F145" s="113">
        <f t="shared" ca="1" si="2"/>
        <v>44697</v>
      </c>
      <c r="G145" s="114" cm="1">
        <f t="array" ref="G145">IF(SUMPRODUCT((COVID!$Q$19:$AB$19=$B$5)*COVID!Q145:AB145)&gt;0,SUMPRODUCT((COVID!$Q$19:$AB$19=$B$5)*COVID!Q145:AB145),0)</f>
        <v>2075.625</v>
      </c>
      <c r="H145" s="115">
        <f t="shared" ca="1" si="3"/>
        <v>44697</v>
      </c>
      <c r="I145" s="116">
        <v>0</v>
      </c>
      <c r="J145" s="112" t="str">
        <f>LEFT(COVID!D145,20)&amp;"."&amp;COVIDPAY!E145</f>
        <v>Pardes House School.2078.SchTut.I18.Ma22</v>
      </c>
      <c r="K145" s="111" t="b">
        <v>1</v>
      </c>
      <c r="L145" s="117" t="s">
        <v>1275</v>
      </c>
      <c r="M145" s="111" t="b">
        <v>1</v>
      </c>
      <c r="N145" s="111" t="s">
        <v>1276</v>
      </c>
      <c r="O145" s="118" t="str">
        <f>COVID!I145</f>
        <v>10166/543965</v>
      </c>
      <c r="P145" s="111" t="b">
        <v>1</v>
      </c>
      <c r="Q145" s="111" t="b">
        <v>1</v>
      </c>
      <c r="R145" s="111" t="b">
        <v>1</v>
      </c>
    </row>
    <row r="146" spans="1:18" x14ac:dyDescent="0.25">
      <c r="A146" s="108">
        <v>1</v>
      </c>
      <c r="B146" s="109">
        <v>2</v>
      </c>
      <c r="C146" s="110">
        <f>COVID!J146</f>
        <v>400070</v>
      </c>
      <c r="D146" s="111" t="b">
        <v>1</v>
      </c>
      <c r="E146" s="112" t="str">
        <f>RIGHT(COVID!C146,4)&amp;"."&amp;COVID!M146&amp;"."&amp;COVID!K146&amp;"."&amp;$C$5</f>
        <v>2079.SchTut.I18.Ma22</v>
      </c>
      <c r="F146" s="113">
        <f t="shared" ca="1" si="2"/>
        <v>44697</v>
      </c>
      <c r="G146" s="114" cm="1">
        <f t="array" ref="G146">IF(SUMPRODUCT((COVID!$Q$19:$AB$19=$B$5)*COVID!Q146:AB146)&gt;0,SUMPRODUCT((COVID!$Q$19:$AB$19=$B$5)*COVID!Q146:AB146),0)</f>
        <v>2075.625</v>
      </c>
      <c r="H146" s="115">
        <f t="shared" ca="1" si="3"/>
        <v>44697</v>
      </c>
      <c r="I146" s="116">
        <v>0</v>
      </c>
      <c r="J146" s="112" t="str">
        <f>LEFT(COVID!D146,20)&amp;"."&amp;COVIDPAY!E146</f>
        <v>Beis Yaakov.2079.SchTut.I18.Ma22</v>
      </c>
      <c r="K146" s="111" t="b">
        <v>1</v>
      </c>
      <c r="L146" s="117" t="s">
        <v>1275</v>
      </c>
      <c r="M146" s="111" t="b">
        <v>1</v>
      </c>
      <c r="N146" s="111" t="s">
        <v>1276</v>
      </c>
      <c r="O146" s="118" t="str">
        <f>COVID!I146</f>
        <v>10166/543965</v>
      </c>
      <c r="P146" s="111" t="b">
        <v>1</v>
      </c>
      <c r="Q146" s="111" t="b">
        <v>1</v>
      </c>
      <c r="R146" s="111" t="b">
        <v>1</v>
      </c>
    </row>
    <row r="147" spans="1:18" x14ac:dyDescent="0.25">
      <c r="A147" s="108">
        <v>1</v>
      </c>
      <c r="B147" s="109">
        <v>2</v>
      </c>
      <c r="C147" s="110">
        <f>COVID!J147</f>
        <v>400069</v>
      </c>
      <c r="D147" s="111" t="b">
        <v>1</v>
      </c>
      <c r="E147" s="112" t="str">
        <f>RIGHT(COVID!C147,4)&amp;"."&amp;COVID!M147&amp;"."&amp;COVID!K147&amp;"."&amp;$C$5</f>
        <v>3300.SchTut.I18.Ma22</v>
      </c>
      <c r="F147" s="113">
        <f t="shared" ca="1" si="2"/>
        <v>44697</v>
      </c>
      <c r="G147" s="114" cm="1">
        <f t="array" ref="G147">IF(SUMPRODUCT((COVID!$Q$19:$AB$19=$B$5)*COVID!Q147:AB147)&gt;0,SUMPRODUCT((COVID!$Q$19:$AB$19=$B$5)*COVID!Q147:AB147),0)</f>
        <v>6513.75</v>
      </c>
      <c r="H147" s="115">
        <f t="shared" ca="1" si="3"/>
        <v>44697</v>
      </c>
      <c r="I147" s="116">
        <v>0</v>
      </c>
      <c r="J147" s="112" t="str">
        <f>LEFT(COVID!D147,20)&amp;"."&amp;COVIDPAY!E147</f>
        <v>All Saints' CE Prima.3300.SchTut.I18.Ma22</v>
      </c>
      <c r="K147" s="111" t="b">
        <v>1</v>
      </c>
      <c r="L147" s="117" t="s">
        <v>1275</v>
      </c>
      <c r="M147" s="111" t="b">
        <v>1</v>
      </c>
      <c r="N147" s="111" t="s">
        <v>1276</v>
      </c>
      <c r="O147" s="118" t="str">
        <f>COVID!I147</f>
        <v>10166/543965</v>
      </c>
      <c r="P147" s="111" t="b">
        <v>1</v>
      </c>
      <c r="Q147" s="111" t="b">
        <v>1</v>
      </c>
      <c r="R147" s="111" t="b">
        <v>1</v>
      </c>
    </row>
    <row r="148" spans="1:18" x14ac:dyDescent="0.25">
      <c r="A148" s="108">
        <v>1</v>
      </c>
      <c r="B148" s="109">
        <v>2</v>
      </c>
      <c r="C148" s="110">
        <f>COVID!J148</f>
        <v>400039</v>
      </c>
      <c r="D148" s="111" t="b">
        <v>1</v>
      </c>
      <c r="E148" s="112" t="str">
        <f>RIGHT(COVID!C148,4)&amp;"."&amp;COVID!M148&amp;"."&amp;COVID!K148&amp;"."&amp;$C$5</f>
        <v>3302.SchTut.I18.Ma22</v>
      </c>
      <c r="F148" s="113">
        <f t="shared" ca="1" si="2"/>
        <v>44697</v>
      </c>
      <c r="G148" s="114" cm="1">
        <f t="array" ref="G148">IF(SUMPRODUCT((COVID!$Q$19:$AB$19=$B$5)*COVID!Q148:AB148)&gt;0,SUMPRODUCT((COVID!$Q$19:$AB$19=$B$5)*COVID!Q148:AB148),0)</f>
        <v>1620</v>
      </c>
      <c r="H148" s="115">
        <f t="shared" ca="1" si="3"/>
        <v>44697</v>
      </c>
      <c r="I148" s="116">
        <v>0</v>
      </c>
      <c r="J148" s="112" t="str">
        <f>LEFT(COVID!D148,20)&amp;"."&amp;COVIDPAY!E148</f>
        <v>Christ Church CE Pri.3302.SchTut.I18.Ma22</v>
      </c>
      <c r="K148" s="111" t="b">
        <v>1</v>
      </c>
      <c r="L148" s="117" t="s">
        <v>1275</v>
      </c>
      <c r="M148" s="111" t="b">
        <v>1</v>
      </c>
      <c r="N148" s="111" t="s">
        <v>1276</v>
      </c>
      <c r="O148" s="118" t="str">
        <f>COVID!I148</f>
        <v>10166/543965</v>
      </c>
      <c r="P148" s="111" t="b">
        <v>1</v>
      </c>
      <c r="Q148" s="111" t="b">
        <v>1</v>
      </c>
      <c r="R148" s="111" t="b">
        <v>1</v>
      </c>
    </row>
    <row r="149" spans="1:18" x14ac:dyDescent="0.25">
      <c r="A149" s="108">
        <v>1</v>
      </c>
      <c r="B149" s="109">
        <v>2</v>
      </c>
      <c r="C149" s="110">
        <f>COVID!J149</f>
        <v>400008</v>
      </c>
      <c r="D149" s="111" t="b">
        <v>1</v>
      </c>
      <c r="E149" s="112" t="str">
        <f>RIGHT(COVID!C149,4)&amp;"."&amp;COVID!M149&amp;"."&amp;COVID!K149&amp;"."&amp;$C$5</f>
        <v>3304.SchTut.I18.Ma22</v>
      </c>
      <c r="F149" s="113">
        <f t="shared" ref="F149:F212" ca="1" si="4">TODAY()</f>
        <v>44697</v>
      </c>
      <c r="G149" s="114" cm="1">
        <f t="array" ref="G149">IF(SUMPRODUCT((COVID!$Q$19:$AB$19=$B$5)*COVID!Q149:AB149)&gt;0,SUMPRODUCT((COVID!$Q$19:$AB$19=$B$5)*COVID!Q149:AB149),0)</f>
        <v>4066.875</v>
      </c>
      <c r="H149" s="115">
        <f t="shared" ref="H149:H212" ca="1" si="5">F149</f>
        <v>44697</v>
      </c>
      <c r="I149" s="116">
        <v>0</v>
      </c>
      <c r="J149" s="112" t="str">
        <f>LEFT(COVID!D149,20)&amp;"."&amp;COVIDPAY!E149</f>
        <v>Holy Trinity School.3304.SchTut.I18.Ma22</v>
      </c>
      <c r="K149" s="111" t="b">
        <v>1</v>
      </c>
      <c r="L149" s="117" t="s">
        <v>1275</v>
      </c>
      <c r="M149" s="111" t="b">
        <v>1</v>
      </c>
      <c r="N149" s="111" t="s">
        <v>1276</v>
      </c>
      <c r="O149" s="118" t="str">
        <f>COVID!I149</f>
        <v>10166/543965</v>
      </c>
      <c r="P149" s="111" t="b">
        <v>1</v>
      </c>
      <c r="Q149" s="111" t="b">
        <v>1</v>
      </c>
      <c r="R149" s="111" t="b">
        <v>1</v>
      </c>
    </row>
    <row r="150" spans="1:18" x14ac:dyDescent="0.25">
      <c r="A150" s="108">
        <v>1</v>
      </c>
      <c r="B150" s="109">
        <v>2</v>
      </c>
      <c r="C150" s="110">
        <f>COVID!J150</f>
        <v>400086</v>
      </c>
      <c r="D150" s="111" t="b">
        <v>1</v>
      </c>
      <c r="E150" s="112" t="str">
        <f>RIGHT(COVID!C150,4)&amp;"."&amp;COVID!M150&amp;"."&amp;COVID!K150&amp;"."&amp;$C$5</f>
        <v>3305.SchTut.I18.Ma22</v>
      </c>
      <c r="F150" s="113">
        <f t="shared" ca="1" si="4"/>
        <v>44697</v>
      </c>
      <c r="G150" s="114" cm="1">
        <f t="array" ref="G150">IF(SUMPRODUCT((COVID!$Q$19:$AB$19=$B$5)*COVID!Q150:AB150)&gt;0,SUMPRODUCT((COVID!$Q$19:$AB$19=$B$5)*COVID!Q150:AB150),0)</f>
        <v>1282.5</v>
      </c>
      <c r="H150" s="115">
        <f t="shared" ca="1" si="5"/>
        <v>44697</v>
      </c>
      <c r="I150" s="116">
        <v>0</v>
      </c>
      <c r="J150" s="112" t="str">
        <f>LEFT(COVID!D150,20)&amp;"."&amp;COVIDPAY!E150</f>
        <v>Monken Hadley C E Pr.3305.SchTut.I18.Ma22</v>
      </c>
      <c r="K150" s="111" t="b">
        <v>1</v>
      </c>
      <c r="L150" s="117" t="s">
        <v>1275</v>
      </c>
      <c r="M150" s="111" t="b">
        <v>1</v>
      </c>
      <c r="N150" s="111" t="s">
        <v>1276</v>
      </c>
      <c r="O150" s="118" t="str">
        <f>COVID!I150</f>
        <v>10166/543965</v>
      </c>
      <c r="P150" s="111" t="b">
        <v>1</v>
      </c>
      <c r="Q150" s="111" t="b">
        <v>1</v>
      </c>
      <c r="R150" s="111" t="b">
        <v>1</v>
      </c>
    </row>
    <row r="151" spans="1:18" x14ac:dyDescent="0.25">
      <c r="A151" s="108">
        <v>1</v>
      </c>
      <c r="B151" s="109">
        <v>2</v>
      </c>
      <c r="C151" s="110">
        <f>COVID!J151</f>
        <v>400114</v>
      </c>
      <c r="D151" s="111" t="b">
        <v>1</v>
      </c>
      <c r="E151" s="112" t="str">
        <f>RIGHT(COVID!C151,4)&amp;"."&amp;COVID!M151&amp;"."&amp;COVID!K151&amp;"."&amp;$C$5</f>
        <v>3307.SchTut.I18.Ma22</v>
      </c>
      <c r="F151" s="113">
        <f t="shared" ca="1" si="4"/>
        <v>44697</v>
      </c>
      <c r="G151" s="114" cm="1">
        <f t="array" ref="G151">IF(SUMPRODUCT((COVID!$Q$19:$AB$19=$B$5)*COVID!Q151:AB151)&gt;0,SUMPRODUCT((COVID!$Q$19:$AB$19=$B$5)*COVID!Q151:AB151),0)</f>
        <v>1535.625</v>
      </c>
      <c r="H151" s="115">
        <f t="shared" ca="1" si="5"/>
        <v>44697</v>
      </c>
      <c r="I151" s="116">
        <v>0</v>
      </c>
      <c r="J151" s="112" t="str">
        <f>LEFT(COVID!D151,20)&amp;"."&amp;COVIDPAY!E151</f>
        <v>St John's CE School .3307.SchTut.I18.Ma22</v>
      </c>
      <c r="K151" s="111" t="b">
        <v>1</v>
      </c>
      <c r="L151" s="117" t="s">
        <v>1275</v>
      </c>
      <c r="M151" s="111" t="b">
        <v>1</v>
      </c>
      <c r="N151" s="111" t="s">
        <v>1276</v>
      </c>
      <c r="O151" s="118" t="str">
        <f>COVID!I151</f>
        <v>10166/543965</v>
      </c>
      <c r="P151" s="111" t="b">
        <v>1</v>
      </c>
      <c r="Q151" s="111" t="b">
        <v>1</v>
      </c>
      <c r="R151" s="111" t="b">
        <v>1</v>
      </c>
    </row>
    <row r="152" spans="1:18" x14ac:dyDescent="0.25">
      <c r="A152" s="108">
        <v>1</v>
      </c>
      <c r="B152" s="109">
        <v>2</v>
      </c>
      <c r="C152" s="110">
        <f>COVID!J152</f>
        <v>400098</v>
      </c>
      <c r="D152" s="111" t="b">
        <v>1</v>
      </c>
      <c r="E152" s="112" t="str">
        <f>RIGHT(COVID!C152,4)&amp;"."&amp;COVID!M152&amp;"."&amp;COVID!K152&amp;"."&amp;$C$5</f>
        <v>3309.SchTut.I18.Ma22</v>
      </c>
      <c r="F152" s="113">
        <f t="shared" ca="1" si="4"/>
        <v>44697</v>
      </c>
      <c r="G152" s="114" cm="1">
        <f t="array" ref="G152">IF(SUMPRODUCT((COVID!$Q$19:$AB$19=$B$5)*COVID!Q152:AB152)&gt;0,SUMPRODUCT((COVID!$Q$19:$AB$19=$B$5)*COVID!Q152:AB152),0)</f>
        <v>1704.375</v>
      </c>
      <c r="H152" s="115">
        <f t="shared" ca="1" si="5"/>
        <v>44697</v>
      </c>
      <c r="I152" s="116">
        <v>0</v>
      </c>
      <c r="J152" s="112" t="str">
        <f>LEFT(COVID!D152,20)&amp;"."&amp;COVIDPAY!E152</f>
        <v>St Johns CE N20.3309.SchTut.I18.Ma22</v>
      </c>
      <c r="K152" s="111" t="b">
        <v>1</v>
      </c>
      <c r="L152" s="117" t="s">
        <v>1275</v>
      </c>
      <c r="M152" s="111" t="b">
        <v>1</v>
      </c>
      <c r="N152" s="111" t="s">
        <v>1276</v>
      </c>
      <c r="O152" s="118" t="str">
        <f>COVID!I152</f>
        <v>10166/543965</v>
      </c>
      <c r="P152" s="111" t="b">
        <v>1</v>
      </c>
      <c r="Q152" s="111" t="b">
        <v>1</v>
      </c>
      <c r="R152" s="111" t="b">
        <v>1</v>
      </c>
    </row>
    <row r="153" spans="1:18" x14ac:dyDescent="0.25">
      <c r="A153" s="108">
        <v>1</v>
      </c>
      <c r="B153" s="109">
        <v>2</v>
      </c>
      <c r="C153" s="110">
        <f>COVID!J153</f>
        <v>400058</v>
      </c>
      <c r="D153" s="111" t="b">
        <v>1</v>
      </c>
      <c r="E153" s="112" t="str">
        <f>RIGHT(COVID!C153,4)&amp;"."&amp;COVID!M153&amp;"."&amp;COVID!K153&amp;"."&amp;$C$5</f>
        <v>3311.SchTut.I18.Ma22</v>
      </c>
      <c r="F153" s="113">
        <f t="shared" ca="1" si="4"/>
        <v>44697</v>
      </c>
      <c r="G153" s="114" cm="1">
        <f t="array" ref="G153">IF(SUMPRODUCT((COVID!$Q$19:$AB$19=$B$5)*COVID!Q153:AB153)&gt;0,SUMPRODUCT((COVID!$Q$19:$AB$19=$B$5)*COVID!Q153:AB153),0)</f>
        <v>5231.25</v>
      </c>
      <c r="H153" s="115">
        <f t="shared" ca="1" si="5"/>
        <v>44697</v>
      </c>
      <c r="I153" s="116">
        <v>0</v>
      </c>
      <c r="J153" s="112" t="str">
        <f>LEFT(COVID!D153,20)&amp;"."&amp;COVIDPAY!E153</f>
        <v>St Mary's C E Primar.3311.SchTut.I18.Ma22</v>
      </c>
      <c r="K153" s="111" t="b">
        <v>1</v>
      </c>
      <c r="L153" s="117" t="s">
        <v>1275</v>
      </c>
      <c r="M153" s="111" t="b">
        <v>1</v>
      </c>
      <c r="N153" s="111" t="s">
        <v>1276</v>
      </c>
      <c r="O153" s="118" t="str">
        <f>COVID!I153</f>
        <v>10166/543965</v>
      </c>
      <c r="P153" s="111" t="b">
        <v>1</v>
      </c>
      <c r="Q153" s="111" t="b">
        <v>1</v>
      </c>
      <c r="R153" s="111" t="b">
        <v>1</v>
      </c>
    </row>
    <row r="154" spans="1:18" x14ac:dyDescent="0.25">
      <c r="A154" s="108">
        <v>1</v>
      </c>
      <c r="B154" s="109">
        <v>2</v>
      </c>
      <c r="C154" s="110">
        <f>COVID!J154</f>
        <v>400017</v>
      </c>
      <c r="D154" s="111" t="b">
        <v>1</v>
      </c>
      <c r="E154" s="112" t="str">
        <f>RIGHT(COVID!C154,4)&amp;"."&amp;COVID!M154&amp;"."&amp;COVID!K154&amp;"."&amp;$C$5</f>
        <v>3312.SchTut.I18.Ma22</v>
      </c>
      <c r="F154" s="113">
        <f t="shared" ca="1" si="4"/>
        <v>44697</v>
      </c>
      <c r="G154" s="114" cm="1">
        <f t="array" ref="G154">IF(SUMPRODUCT((COVID!$Q$19:$AB$19=$B$5)*COVID!Q154:AB154)&gt;0,SUMPRODUCT((COVID!$Q$19:$AB$19=$B$5)*COVID!Q154:AB154),0)</f>
        <v>1535.625</v>
      </c>
      <c r="H154" s="115">
        <f t="shared" ca="1" si="5"/>
        <v>44697</v>
      </c>
      <c r="I154" s="116">
        <v>0</v>
      </c>
      <c r="J154" s="112" t="str">
        <f>LEFT(COVID!D154,20)&amp;"."&amp;COVIDPAY!E154</f>
        <v>St Mary's School EN4.3312.SchTut.I18.Ma22</v>
      </c>
      <c r="K154" s="111" t="b">
        <v>1</v>
      </c>
      <c r="L154" s="117" t="s">
        <v>1275</v>
      </c>
      <c r="M154" s="111" t="b">
        <v>1</v>
      </c>
      <c r="N154" s="111" t="s">
        <v>1276</v>
      </c>
      <c r="O154" s="118" t="str">
        <f>COVID!I154</f>
        <v>10166/543965</v>
      </c>
      <c r="P154" s="111" t="b">
        <v>1</v>
      </c>
      <c r="Q154" s="111" t="b">
        <v>1</v>
      </c>
      <c r="R154" s="111" t="b">
        <v>1</v>
      </c>
    </row>
    <row r="155" spans="1:18" x14ac:dyDescent="0.25">
      <c r="A155" s="108">
        <v>1</v>
      </c>
      <c r="B155" s="109">
        <v>2</v>
      </c>
      <c r="C155" s="110">
        <f>COVID!J155</f>
        <v>400006</v>
      </c>
      <c r="D155" s="111" t="b">
        <v>1</v>
      </c>
      <c r="E155" s="112" t="str">
        <f>RIGHT(COVID!C155,4)&amp;"."&amp;COVID!M155&amp;"."&amp;COVID!K155&amp;"."&amp;$C$5</f>
        <v>3313.SchTut.I18.Ma22</v>
      </c>
      <c r="F155" s="113">
        <f t="shared" ca="1" si="4"/>
        <v>44697</v>
      </c>
      <c r="G155" s="114" cm="1">
        <f t="array" ref="G155">IF(SUMPRODUCT((COVID!$Q$19:$AB$19=$B$5)*COVID!Q155:AB155)&gt;0,SUMPRODUCT((COVID!$Q$19:$AB$19=$B$5)*COVID!Q155:AB155),0)</f>
        <v>3864.375</v>
      </c>
      <c r="H155" s="115">
        <f t="shared" ca="1" si="5"/>
        <v>44697</v>
      </c>
      <c r="I155" s="116">
        <v>0</v>
      </c>
      <c r="J155" s="112" t="str">
        <f>LEFT(COVID!D155,20)&amp;"."&amp;COVIDPAY!E155</f>
        <v>St. Pauls CE Primary.3313.SchTut.I18.Ma22</v>
      </c>
      <c r="K155" s="111" t="b">
        <v>1</v>
      </c>
      <c r="L155" s="117" t="s">
        <v>1275</v>
      </c>
      <c r="M155" s="111" t="b">
        <v>1</v>
      </c>
      <c r="N155" s="111" t="s">
        <v>1276</v>
      </c>
      <c r="O155" s="118" t="str">
        <f>COVID!I155</f>
        <v>10166/543965</v>
      </c>
      <c r="P155" s="111" t="b">
        <v>1</v>
      </c>
      <c r="Q155" s="111" t="b">
        <v>1</v>
      </c>
      <c r="R155" s="111" t="b">
        <v>1</v>
      </c>
    </row>
    <row r="156" spans="1:18" x14ac:dyDescent="0.25">
      <c r="A156" s="108">
        <v>1</v>
      </c>
      <c r="B156" s="109">
        <v>2</v>
      </c>
      <c r="C156" s="110">
        <f>COVID!J156</f>
        <v>400094</v>
      </c>
      <c r="D156" s="111" t="b">
        <v>1</v>
      </c>
      <c r="E156" s="112" t="str">
        <f>RIGHT(COVID!C156,4)&amp;"."&amp;COVID!M156&amp;"."&amp;COVID!K156&amp;"."&amp;$C$5</f>
        <v>3314.SchTut.I18.Ma22</v>
      </c>
      <c r="F156" s="113">
        <f t="shared" ca="1" si="4"/>
        <v>44697</v>
      </c>
      <c r="G156" s="114" cm="1">
        <f t="array" ref="G156">IF(SUMPRODUCT((COVID!$Q$19:$AB$19=$B$5)*COVID!Q156:AB156)&gt;0,SUMPRODUCT((COVID!$Q$19:$AB$19=$B$5)*COVID!Q156:AB156),0)</f>
        <v>2700</v>
      </c>
      <c r="H156" s="115">
        <f t="shared" ca="1" si="5"/>
        <v>44697</v>
      </c>
      <c r="I156" s="116">
        <v>0</v>
      </c>
      <c r="J156" s="112" t="str">
        <f>LEFT(COVID!D156,20)&amp;"."&amp;COVIDPAY!E156</f>
        <v>St Pauls CE Primary,.3314.SchTut.I18.Ma22</v>
      </c>
      <c r="K156" s="111" t="b">
        <v>1</v>
      </c>
      <c r="L156" s="117" t="s">
        <v>1275</v>
      </c>
      <c r="M156" s="111" t="b">
        <v>1</v>
      </c>
      <c r="N156" s="111" t="s">
        <v>1276</v>
      </c>
      <c r="O156" s="118" t="str">
        <f>COVID!I156</f>
        <v>10166/543965</v>
      </c>
      <c r="P156" s="111" t="b">
        <v>1</v>
      </c>
      <c r="Q156" s="111" t="b">
        <v>1</v>
      </c>
      <c r="R156" s="111" t="b">
        <v>1</v>
      </c>
    </row>
    <row r="157" spans="1:18" x14ac:dyDescent="0.25">
      <c r="A157" s="108">
        <v>1</v>
      </c>
      <c r="B157" s="109">
        <v>2</v>
      </c>
      <c r="C157" s="110">
        <f>COVID!J157</f>
        <v>400062</v>
      </c>
      <c r="D157" s="111" t="b">
        <v>1</v>
      </c>
      <c r="E157" s="112" t="str">
        <f>RIGHT(COVID!C157,4)&amp;"."&amp;COVID!M157&amp;"."&amp;COVID!K157&amp;"."&amp;$C$5</f>
        <v>3315.SchTut.I18.Ma22</v>
      </c>
      <c r="F157" s="113">
        <f t="shared" ca="1" si="4"/>
        <v>44697</v>
      </c>
      <c r="G157" s="114" cm="1">
        <f t="array" ref="G157">IF(SUMPRODUCT((COVID!$Q$19:$AB$19=$B$5)*COVID!Q157:AB157)&gt;0,SUMPRODUCT((COVID!$Q$19:$AB$19=$B$5)*COVID!Q157:AB157),0)</f>
        <v>1080</v>
      </c>
      <c r="H157" s="115">
        <f t="shared" ca="1" si="5"/>
        <v>44697</v>
      </c>
      <c r="I157" s="116">
        <v>0</v>
      </c>
      <c r="J157" s="112" t="str">
        <f>LEFT(COVID!D157,20)&amp;"."&amp;COVIDPAY!E157</f>
        <v>St Andrew's C E.3315.SchTut.I18.Ma22</v>
      </c>
      <c r="K157" s="111" t="b">
        <v>1</v>
      </c>
      <c r="L157" s="117" t="s">
        <v>1275</v>
      </c>
      <c r="M157" s="111" t="b">
        <v>1</v>
      </c>
      <c r="N157" s="111" t="s">
        <v>1276</v>
      </c>
      <c r="O157" s="118" t="str">
        <f>COVID!I157</f>
        <v>10166/543965</v>
      </c>
      <c r="P157" s="111" t="b">
        <v>1</v>
      </c>
      <c r="Q157" s="111" t="b">
        <v>1</v>
      </c>
      <c r="R157" s="111" t="b">
        <v>1</v>
      </c>
    </row>
    <row r="158" spans="1:18" x14ac:dyDescent="0.25">
      <c r="A158" s="108">
        <v>1</v>
      </c>
      <c r="B158" s="109">
        <v>2</v>
      </c>
      <c r="C158" s="110">
        <f>COVID!J158</f>
        <v>400100</v>
      </c>
      <c r="D158" s="111" t="b">
        <v>1</v>
      </c>
      <c r="E158" s="112" t="str">
        <f>RIGHT(COVID!C158,4)&amp;"."&amp;COVID!M158&amp;"."&amp;COVID!K158&amp;"."&amp;$C$5</f>
        <v>3316.SchTut.I18.Ma22</v>
      </c>
      <c r="F158" s="113">
        <f t="shared" ca="1" si="4"/>
        <v>44697</v>
      </c>
      <c r="G158" s="114" cm="1">
        <f t="array" ref="G158">IF(SUMPRODUCT((COVID!$Q$19:$AB$19=$B$5)*COVID!Q158:AB158)&gt;0,SUMPRODUCT((COVID!$Q$19:$AB$19=$B$5)*COVID!Q158:AB158),0)</f>
        <v>1704.375</v>
      </c>
      <c r="H158" s="115">
        <f t="shared" ca="1" si="5"/>
        <v>44697</v>
      </c>
      <c r="I158" s="116">
        <v>0</v>
      </c>
      <c r="J158" s="112" t="str">
        <f>LEFT(COVID!D158,20)&amp;"."&amp;COVIDPAY!E158</f>
        <v>Trent  C of E Primar.3316.SchTut.I18.Ma22</v>
      </c>
      <c r="K158" s="111" t="b">
        <v>1</v>
      </c>
      <c r="L158" s="117" t="s">
        <v>1275</v>
      </c>
      <c r="M158" s="111" t="b">
        <v>1</v>
      </c>
      <c r="N158" s="111" t="s">
        <v>1276</v>
      </c>
      <c r="O158" s="118" t="str">
        <f>COVID!I158</f>
        <v>10166/543965</v>
      </c>
      <c r="P158" s="111" t="b">
        <v>1</v>
      </c>
      <c r="Q158" s="111" t="b">
        <v>1</v>
      </c>
      <c r="R158" s="111" t="b">
        <v>1</v>
      </c>
    </row>
    <row r="159" spans="1:18" x14ac:dyDescent="0.25">
      <c r="A159" s="108">
        <v>1</v>
      </c>
      <c r="B159" s="109">
        <v>2</v>
      </c>
      <c r="C159" s="110">
        <f>COVID!J159</f>
        <v>400015</v>
      </c>
      <c r="D159" s="111" t="b">
        <v>1</v>
      </c>
      <c r="E159" s="112" t="str">
        <f>RIGHT(COVID!C159,4)&amp;"."&amp;COVID!M159&amp;"."&amp;COVID!K159&amp;"."&amp;$C$5</f>
        <v>3317.SchTut.I18.Ma22</v>
      </c>
      <c r="F159" s="113">
        <f t="shared" ca="1" si="4"/>
        <v>44697</v>
      </c>
      <c r="G159" s="114" cm="1">
        <f t="array" ref="G159">IF(SUMPRODUCT((COVID!$Q$19:$AB$19=$B$5)*COVID!Q159:AB159)&gt;0,SUMPRODUCT((COVID!$Q$19:$AB$19=$B$5)*COVID!Q159:AB159),0)</f>
        <v>2986.875</v>
      </c>
      <c r="H159" s="115">
        <f t="shared" ca="1" si="5"/>
        <v>44697</v>
      </c>
      <c r="I159" s="116">
        <v>0</v>
      </c>
      <c r="J159" s="112" t="str">
        <f>LEFT(COVID!D159,20)&amp;"."&amp;COVIDPAY!E159</f>
        <v>All Saints' CE Prima.3317.SchTut.I18.Ma22</v>
      </c>
      <c r="K159" s="111" t="b">
        <v>1</v>
      </c>
      <c r="L159" s="117" t="s">
        <v>1275</v>
      </c>
      <c r="M159" s="111" t="b">
        <v>1</v>
      </c>
      <c r="N159" s="111" t="s">
        <v>1276</v>
      </c>
      <c r="O159" s="118" t="str">
        <f>COVID!I159</f>
        <v>10166/543965</v>
      </c>
      <c r="P159" s="111" t="b">
        <v>1</v>
      </c>
      <c r="Q159" s="111" t="b">
        <v>1</v>
      </c>
      <c r="R159" s="111" t="b">
        <v>1</v>
      </c>
    </row>
    <row r="160" spans="1:18" x14ac:dyDescent="0.25">
      <c r="A160" s="108">
        <v>1</v>
      </c>
      <c r="B160" s="109">
        <v>2</v>
      </c>
      <c r="C160" s="110">
        <f>COVID!J160</f>
        <v>400023</v>
      </c>
      <c r="D160" s="111" t="b">
        <v>1</v>
      </c>
      <c r="E160" s="112" t="str">
        <f>RIGHT(COVID!C160,4)&amp;"."&amp;COVID!M160&amp;"."&amp;COVID!K160&amp;"."&amp;$C$5</f>
        <v>3500.SchTut.I18.Ma22</v>
      </c>
      <c r="F160" s="113">
        <f t="shared" ca="1" si="4"/>
        <v>44697</v>
      </c>
      <c r="G160" s="114" cm="1">
        <f t="array" ref="G160">IF(SUMPRODUCT((COVID!$Q$19:$AB$19=$B$5)*COVID!Q160:AB160)&gt;0,SUMPRODUCT((COVID!$Q$19:$AB$19=$B$5)*COVID!Q160:AB160),0)</f>
        <v>793.125</v>
      </c>
      <c r="H160" s="115">
        <f t="shared" ca="1" si="5"/>
        <v>44697</v>
      </c>
      <c r="I160" s="116">
        <v>0</v>
      </c>
      <c r="J160" s="112" t="str">
        <f>LEFT(COVID!D160,20)&amp;"."&amp;COVIDPAY!E160</f>
        <v>Annunciation Catholi.3500.SchTut.I18.Ma22</v>
      </c>
      <c r="K160" s="111" t="b">
        <v>1</v>
      </c>
      <c r="L160" s="117" t="s">
        <v>1275</v>
      </c>
      <c r="M160" s="111" t="b">
        <v>1</v>
      </c>
      <c r="N160" s="111" t="s">
        <v>1276</v>
      </c>
      <c r="O160" s="118" t="str">
        <f>COVID!I160</f>
        <v>10166/543965</v>
      </c>
      <c r="P160" s="111" t="b">
        <v>1</v>
      </c>
      <c r="Q160" s="111" t="b">
        <v>1</v>
      </c>
      <c r="R160" s="111" t="b">
        <v>1</v>
      </c>
    </row>
    <row r="161" spans="1:18" x14ac:dyDescent="0.25">
      <c r="A161" s="108">
        <v>1</v>
      </c>
      <c r="B161" s="109">
        <v>2</v>
      </c>
      <c r="C161" s="110">
        <f>COVID!J161</f>
        <v>400003</v>
      </c>
      <c r="D161" s="111" t="b">
        <v>1</v>
      </c>
      <c r="E161" s="112" t="str">
        <f>RIGHT(COVID!C161,4)&amp;"."&amp;COVID!M161&amp;"."&amp;COVID!K161&amp;"."&amp;$C$5</f>
        <v>3501.SchTut.I18.Ma22</v>
      </c>
      <c r="F161" s="113">
        <f t="shared" ca="1" si="4"/>
        <v>44697</v>
      </c>
      <c r="G161" s="114" cm="1">
        <f t="array" ref="G161">IF(SUMPRODUCT((COVID!$Q$19:$AB$19=$B$5)*COVID!Q161:AB161)&gt;0,SUMPRODUCT((COVID!$Q$19:$AB$19=$B$5)*COVID!Q161:AB161),0)</f>
        <v>2244.375</v>
      </c>
      <c r="H161" s="115">
        <f t="shared" ca="1" si="5"/>
        <v>44697</v>
      </c>
      <c r="I161" s="116">
        <v>0</v>
      </c>
      <c r="J161" s="112" t="str">
        <f>LEFT(COVID!D161,20)&amp;"."&amp;COVIDPAY!E161</f>
        <v>Our Lady of Lourdes .3501.SchTut.I18.Ma22</v>
      </c>
      <c r="K161" s="111" t="b">
        <v>1</v>
      </c>
      <c r="L161" s="117" t="s">
        <v>1275</v>
      </c>
      <c r="M161" s="111" t="b">
        <v>1</v>
      </c>
      <c r="N161" s="111" t="s">
        <v>1276</v>
      </c>
      <c r="O161" s="118" t="str">
        <f>COVID!I161</f>
        <v>10166/543965</v>
      </c>
      <c r="P161" s="111" t="b">
        <v>1</v>
      </c>
      <c r="Q161" s="111" t="b">
        <v>1</v>
      </c>
      <c r="R161" s="111" t="b">
        <v>1</v>
      </c>
    </row>
    <row r="162" spans="1:18" x14ac:dyDescent="0.25">
      <c r="A162" s="108">
        <v>1</v>
      </c>
      <c r="B162" s="109">
        <v>2</v>
      </c>
      <c r="C162" s="110">
        <f>COVID!J162</f>
        <v>400096</v>
      </c>
      <c r="D162" s="111" t="b">
        <v>1</v>
      </c>
      <c r="E162" s="112" t="str">
        <f>RIGHT(COVID!C162,4)&amp;"."&amp;COVID!M162&amp;"."&amp;COVID!K162&amp;"."&amp;$C$5</f>
        <v>3502.SchTut.I18.Ma22</v>
      </c>
      <c r="F162" s="113">
        <f t="shared" ca="1" si="4"/>
        <v>44697</v>
      </c>
      <c r="G162" s="114" cm="1">
        <f t="array" ref="G162">IF(SUMPRODUCT((COVID!$Q$19:$AB$19=$B$5)*COVID!Q162:AB162)&gt;0,SUMPRODUCT((COVID!$Q$19:$AB$19=$B$5)*COVID!Q162:AB162),0)</f>
        <v>6766.875</v>
      </c>
      <c r="H162" s="115">
        <f t="shared" ca="1" si="5"/>
        <v>44697</v>
      </c>
      <c r="I162" s="116">
        <v>0</v>
      </c>
      <c r="J162" s="112" t="str">
        <f>LEFT(COVID!D162,20)&amp;"."&amp;COVIDPAY!E162</f>
        <v>St Agnes RC Primary .3502.SchTut.I18.Ma22</v>
      </c>
      <c r="K162" s="111" t="b">
        <v>1</v>
      </c>
      <c r="L162" s="117" t="s">
        <v>1275</v>
      </c>
      <c r="M162" s="111" t="b">
        <v>1</v>
      </c>
      <c r="N162" s="111" t="s">
        <v>1276</v>
      </c>
      <c r="O162" s="118" t="str">
        <f>COVID!I162</f>
        <v>10166/543965</v>
      </c>
      <c r="P162" s="111" t="b">
        <v>1</v>
      </c>
      <c r="Q162" s="111" t="b">
        <v>1</v>
      </c>
      <c r="R162" s="111" t="b">
        <v>1</v>
      </c>
    </row>
    <row r="163" spans="1:18" x14ac:dyDescent="0.25">
      <c r="A163" s="108">
        <v>1</v>
      </c>
      <c r="B163" s="109">
        <v>2</v>
      </c>
      <c r="C163" s="110">
        <f>COVID!J163</f>
        <v>400064</v>
      </c>
      <c r="D163" s="111" t="b">
        <v>1</v>
      </c>
      <c r="E163" s="112" t="str">
        <f>RIGHT(COVID!C163,4)&amp;"."&amp;COVID!M163&amp;"."&amp;COVID!K163&amp;"."&amp;$C$5</f>
        <v>3504.SchTut.I18.Ma22</v>
      </c>
      <c r="F163" s="113">
        <f t="shared" ca="1" si="4"/>
        <v>44697</v>
      </c>
      <c r="G163" s="114" cm="1">
        <f t="array" ref="G163">IF(SUMPRODUCT((COVID!$Q$19:$AB$19=$B$5)*COVID!Q163:AB163)&gt;0,SUMPRODUCT((COVID!$Q$19:$AB$19=$B$5)*COVID!Q163:AB163),0)</f>
        <v>3155.625</v>
      </c>
      <c r="H163" s="115">
        <f t="shared" ca="1" si="5"/>
        <v>44697</v>
      </c>
      <c r="I163" s="116">
        <v>0</v>
      </c>
      <c r="J163" s="112" t="str">
        <f>LEFT(COVID!D163,20)&amp;"."&amp;COVIDPAY!E163</f>
        <v>St Catherines R C Pr.3504.SchTut.I18.Ma22</v>
      </c>
      <c r="K163" s="111" t="b">
        <v>1</v>
      </c>
      <c r="L163" s="117" t="s">
        <v>1275</v>
      </c>
      <c r="M163" s="111" t="b">
        <v>1</v>
      </c>
      <c r="N163" s="111" t="s">
        <v>1276</v>
      </c>
      <c r="O163" s="118" t="str">
        <f>COVID!I163</f>
        <v>10166/543965</v>
      </c>
      <c r="P163" s="111" t="b">
        <v>1</v>
      </c>
      <c r="Q163" s="111" t="b">
        <v>1</v>
      </c>
      <c r="R163" s="111" t="b">
        <v>1</v>
      </c>
    </row>
    <row r="164" spans="1:18" x14ac:dyDescent="0.25">
      <c r="A164" s="108">
        <v>1</v>
      </c>
      <c r="B164" s="109">
        <v>2</v>
      </c>
      <c r="C164" s="110">
        <f>COVID!J164</f>
        <v>400009</v>
      </c>
      <c r="D164" s="111" t="b">
        <v>1</v>
      </c>
      <c r="E164" s="112" t="str">
        <f>RIGHT(COVID!C164,4)&amp;"."&amp;COVID!M164&amp;"."&amp;COVID!K164&amp;"."&amp;$C$5</f>
        <v>3506.SchTut.I18.Ma22</v>
      </c>
      <c r="F164" s="113">
        <f t="shared" ca="1" si="4"/>
        <v>44697</v>
      </c>
      <c r="G164" s="114" cm="1">
        <f t="array" ref="G164">IF(SUMPRODUCT((COVID!$Q$19:$AB$19=$B$5)*COVID!Q164:AB164)&gt;0,SUMPRODUCT((COVID!$Q$19:$AB$19=$B$5)*COVID!Q164:AB164),0)</f>
        <v>1164.375</v>
      </c>
      <c r="H164" s="115">
        <f t="shared" ca="1" si="5"/>
        <v>44697</v>
      </c>
      <c r="I164" s="116">
        <v>0</v>
      </c>
      <c r="J164" s="112" t="str">
        <f>LEFT(COVID!D164,20)&amp;"."&amp;COVIDPAY!E164</f>
        <v>St Vincent's Catholi.3506.SchTut.I18.Ma22</v>
      </c>
      <c r="K164" s="111" t="b">
        <v>1</v>
      </c>
      <c r="L164" s="117" t="s">
        <v>1275</v>
      </c>
      <c r="M164" s="111" t="b">
        <v>1</v>
      </c>
      <c r="N164" s="111" t="s">
        <v>1276</v>
      </c>
      <c r="O164" s="118" t="str">
        <f>COVID!I164</f>
        <v>10166/543965</v>
      </c>
      <c r="P164" s="111" t="b">
        <v>1</v>
      </c>
      <c r="Q164" s="111" t="b">
        <v>1</v>
      </c>
      <c r="R164" s="111" t="b">
        <v>1</v>
      </c>
    </row>
    <row r="165" spans="1:18" x14ac:dyDescent="0.25">
      <c r="A165" s="108">
        <v>1</v>
      </c>
      <c r="B165" s="109">
        <v>2</v>
      </c>
      <c r="C165" s="110">
        <f>COVID!J165</f>
        <v>400037</v>
      </c>
      <c r="D165" s="111" t="b">
        <v>1</v>
      </c>
      <c r="E165" s="112" t="str">
        <f>RIGHT(COVID!C165,4)&amp;"."&amp;COVID!M165&amp;"."&amp;COVID!K165&amp;"."&amp;$C$5</f>
        <v>3507.SchTut.I18.Ma22</v>
      </c>
      <c r="F165" s="113">
        <f t="shared" ca="1" si="4"/>
        <v>44697</v>
      </c>
      <c r="G165" s="114" cm="1">
        <f t="array" ref="G165">IF(SUMPRODUCT((COVID!$Q$19:$AB$19=$B$5)*COVID!Q165:AB165)&gt;0,SUMPRODUCT((COVID!$Q$19:$AB$19=$B$5)*COVID!Q165:AB165),0)</f>
        <v>1788.75</v>
      </c>
      <c r="H165" s="115">
        <f t="shared" ca="1" si="5"/>
        <v>44697</v>
      </c>
      <c r="I165" s="116">
        <v>0</v>
      </c>
      <c r="J165" s="112" t="str">
        <f>LEFT(COVID!D165,20)&amp;"."&amp;COVIDPAY!E165</f>
        <v>St Theresa's R.C. Pr.3507.SchTut.I18.Ma22</v>
      </c>
      <c r="K165" s="111" t="b">
        <v>1</v>
      </c>
      <c r="L165" s="117" t="s">
        <v>1275</v>
      </c>
      <c r="M165" s="111" t="b">
        <v>1</v>
      </c>
      <c r="N165" s="111" t="s">
        <v>1276</v>
      </c>
      <c r="O165" s="118" t="str">
        <f>COVID!I165</f>
        <v>10166/543965</v>
      </c>
      <c r="P165" s="111" t="b">
        <v>1</v>
      </c>
      <c r="Q165" s="111" t="b">
        <v>1</v>
      </c>
      <c r="R165" s="111" t="b">
        <v>1</v>
      </c>
    </row>
    <row r="166" spans="1:18" x14ac:dyDescent="0.25">
      <c r="A166" s="108">
        <v>1</v>
      </c>
      <c r="B166" s="109">
        <v>2</v>
      </c>
      <c r="C166" s="110">
        <f>COVID!J166</f>
        <v>400066</v>
      </c>
      <c r="D166" s="111" t="b">
        <v>1</v>
      </c>
      <c r="E166" s="112" t="str">
        <f>RIGHT(COVID!C166,4)&amp;"."&amp;COVID!M166&amp;"."&amp;COVID!K166&amp;"."&amp;$C$5</f>
        <v>3509.SchTut.I18.Ma22</v>
      </c>
      <c r="F166" s="113">
        <f t="shared" ca="1" si="4"/>
        <v>44697</v>
      </c>
      <c r="G166" s="114" cm="1">
        <f t="array" ref="G166">IF(SUMPRODUCT((COVID!$Q$19:$AB$19=$B$5)*COVID!Q166:AB166)&gt;0,SUMPRODUCT((COVID!$Q$19:$AB$19=$B$5)*COVID!Q166:AB166),0)</f>
        <v>7222.5</v>
      </c>
      <c r="H166" s="115">
        <f t="shared" ca="1" si="5"/>
        <v>44697</v>
      </c>
      <c r="I166" s="116">
        <v>0</v>
      </c>
      <c r="J166" s="112" t="str">
        <f>LEFT(COVID!D166,20)&amp;"."&amp;COVIDPAY!E166</f>
        <v>St Joseph's Primary .3509.SchTut.I18.Ma22</v>
      </c>
      <c r="K166" s="111" t="b">
        <v>1</v>
      </c>
      <c r="L166" s="117" t="s">
        <v>1275</v>
      </c>
      <c r="M166" s="111" t="b">
        <v>1</v>
      </c>
      <c r="N166" s="111" t="s">
        <v>1276</v>
      </c>
      <c r="O166" s="118" t="str">
        <f>COVID!I166</f>
        <v>10166/543965</v>
      </c>
      <c r="P166" s="111" t="b">
        <v>1</v>
      </c>
      <c r="Q166" s="111" t="b">
        <v>1</v>
      </c>
      <c r="R166" s="111" t="b">
        <v>1</v>
      </c>
    </row>
    <row r="167" spans="1:18" x14ac:dyDescent="0.25">
      <c r="A167" s="108">
        <v>1</v>
      </c>
      <c r="B167" s="109">
        <v>2</v>
      </c>
      <c r="C167" s="110">
        <f>COVID!J167</f>
        <v>400071</v>
      </c>
      <c r="D167" s="111" t="b">
        <v>1</v>
      </c>
      <c r="E167" s="112" t="str">
        <f>RIGHT(COVID!C167,4)&amp;"."&amp;COVID!M167&amp;"."&amp;COVID!K167&amp;"."&amp;$C$5</f>
        <v>3510.SchTut.I18.Ma22</v>
      </c>
      <c r="F167" s="113">
        <f t="shared" ca="1" si="4"/>
        <v>44697</v>
      </c>
      <c r="G167" s="114" cm="1">
        <f t="array" ref="G167">IF(SUMPRODUCT((COVID!$Q$19:$AB$19=$B$5)*COVID!Q167:AB167)&gt;0,SUMPRODUCT((COVID!$Q$19:$AB$19=$B$5)*COVID!Q167:AB167),0)</f>
        <v>2986.875</v>
      </c>
      <c r="H167" s="115">
        <f t="shared" ca="1" si="5"/>
        <v>44697</v>
      </c>
      <c r="I167" s="116">
        <v>0</v>
      </c>
      <c r="J167" s="112" t="str">
        <f>LEFT(COVID!D167,20)&amp;"."&amp;COVIDPAY!E167</f>
        <v>Sacred Heart School.3510.SchTut.I18.Ma22</v>
      </c>
      <c r="K167" s="111" t="b">
        <v>1</v>
      </c>
      <c r="L167" s="117" t="s">
        <v>1275</v>
      </c>
      <c r="M167" s="111" t="b">
        <v>1</v>
      </c>
      <c r="N167" s="111" t="s">
        <v>1276</v>
      </c>
      <c r="O167" s="118" t="str">
        <f>COVID!I167</f>
        <v>10166/543965</v>
      </c>
      <c r="P167" s="111" t="b">
        <v>1</v>
      </c>
      <c r="Q167" s="111" t="b">
        <v>1</v>
      </c>
      <c r="R167" s="111" t="b">
        <v>1</v>
      </c>
    </row>
    <row r="168" spans="1:18" x14ac:dyDescent="0.25">
      <c r="A168" s="108">
        <v>1</v>
      </c>
      <c r="B168" s="109">
        <v>2</v>
      </c>
      <c r="C168" s="110">
        <f>COVID!J168</f>
        <v>400024</v>
      </c>
      <c r="D168" s="111" t="b">
        <v>1</v>
      </c>
      <c r="E168" s="112" t="str">
        <f>RIGHT(COVID!C168,4)&amp;"."&amp;COVID!M168&amp;"."&amp;COVID!K168&amp;"."&amp;$C$5</f>
        <v>3511.SchTut.I18.Ma22</v>
      </c>
      <c r="F168" s="113">
        <f t="shared" ca="1" si="4"/>
        <v>44697</v>
      </c>
      <c r="G168" s="114" cm="1">
        <f t="array" ref="G168">IF(SUMPRODUCT((COVID!$Q$19:$AB$19=$B$5)*COVID!Q168:AB168)&gt;0,SUMPRODUCT((COVID!$Q$19:$AB$19=$B$5)*COVID!Q168:AB168),0)</f>
        <v>8218.125</v>
      </c>
      <c r="H168" s="115">
        <f t="shared" ca="1" si="5"/>
        <v>44697</v>
      </c>
      <c r="I168" s="116">
        <v>0</v>
      </c>
      <c r="J168" s="112" t="str">
        <f>LEFT(COVID!D168,20)&amp;"."&amp;COVIDPAY!E168</f>
        <v>Blessed Dominic Scho.3511.SchTut.I18.Ma22</v>
      </c>
      <c r="K168" s="111" t="b">
        <v>1</v>
      </c>
      <c r="L168" s="117" t="s">
        <v>1275</v>
      </c>
      <c r="M168" s="111" t="b">
        <v>1</v>
      </c>
      <c r="N168" s="111" t="s">
        <v>1276</v>
      </c>
      <c r="O168" s="118" t="str">
        <f>COVID!I168</f>
        <v>10166/543965</v>
      </c>
      <c r="P168" s="111" t="b">
        <v>1</v>
      </c>
      <c r="Q168" s="111" t="b">
        <v>1</v>
      </c>
      <c r="R168" s="111" t="b">
        <v>1</v>
      </c>
    </row>
    <row r="169" spans="1:18" x14ac:dyDescent="0.25">
      <c r="A169" s="108">
        <v>1</v>
      </c>
      <c r="B169" s="109">
        <v>2</v>
      </c>
      <c r="C169" s="110">
        <f>COVID!J169</f>
        <v>400093</v>
      </c>
      <c r="D169" s="111" t="b">
        <v>1</v>
      </c>
      <c r="E169" s="112" t="str">
        <f>RIGHT(COVID!C169,4)&amp;"."&amp;COVID!M169&amp;"."&amp;COVID!K169&amp;"."&amp;$C$5</f>
        <v>3512.SchTut.I18.Ma22</v>
      </c>
      <c r="F169" s="113">
        <f t="shared" ca="1" si="4"/>
        <v>44697</v>
      </c>
      <c r="G169" s="114" cm="1">
        <f t="array" ref="G169">IF(SUMPRODUCT((COVID!$Q$19:$AB$19=$B$5)*COVID!Q169:AB169)&gt;0,SUMPRODUCT((COVID!$Q$19:$AB$19=$B$5)*COVID!Q169:AB169),0)</f>
        <v>624.375</v>
      </c>
      <c r="H169" s="115">
        <f t="shared" ca="1" si="5"/>
        <v>44697</v>
      </c>
      <c r="I169" s="116">
        <v>0</v>
      </c>
      <c r="J169" s="112" t="str">
        <f>LEFT(COVID!D169,20)&amp;"."&amp;COVIDPAY!E169</f>
        <v>Rosh Pinah.3512.SchTut.I18.Ma22</v>
      </c>
      <c r="K169" s="111" t="b">
        <v>1</v>
      </c>
      <c r="L169" s="117" t="s">
        <v>1275</v>
      </c>
      <c r="M169" s="111" t="b">
        <v>1</v>
      </c>
      <c r="N169" s="111" t="s">
        <v>1276</v>
      </c>
      <c r="O169" s="118" t="str">
        <f>COVID!I169</f>
        <v>10166/543965</v>
      </c>
      <c r="P169" s="111" t="b">
        <v>1</v>
      </c>
      <c r="Q169" s="111" t="b">
        <v>1</v>
      </c>
      <c r="R169" s="111" t="b">
        <v>1</v>
      </c>
    </row>
    <row r="170" spans="1:18" x14ac:dyDescent="0.25">
      <c r="A170" s="108">
        <v>1</v>
      </c>
      <c r="B170" s="109">
        <v>2</v>
      </c>
      <c r="C170" s="110">
        <f>COVID!J170</f>
        <v>400007</v>
      </c>
      <c r="D170" s="111" t="b">
        <v>1</v>
      </c>
      <c r="E170" s="112" t="str">
        <f>RIGHT(COVID!C170,4)&amp;"."&amp;COVID!M170&amp;"."&amp;COVID!K170&amp;"."&amp;$C$5</f>
        <v>3513.SchTut.I18.Ma22</v>
      </c>
      <c r="F170" s="113">
        <f t="shared" ca="1" si="4"/>
        <v>44697</v>
      </c>
      <c r="G170" s="114" cm="1">
        <f t="array" ref="G170">IF(SUMPRODUCT((COVID!$Q$19:$AB$19=$B$5)*COVID!Q170:AB170)&gt;0,SUMPRODUCT((COVID!$Q$19:$AB$19=$B$5)*COVID!Q170:AB170),0)</f>
        <v>1164.375</v>
      </c>
      <c r="H170" s="115">
        <f t="shared" ca="1" si="5"/>
        <v>44697</v>
      </c>
      <c r="I170" s="116">
        <v>0</v>
      </c>
      <c r="J170" s="112" t="str">
        <f>LEFT(COVID!D170,20)&amp;"."&amp;COVIDPAY!E170</f>
        <v>Menorah Primary Scho.3513.SchTut.I18.Ma22</v>
      </c>
      <c r="K170" s="111" t="b">
        <v>1</v>
      </c>
      <c r="L170" s="117" t="s">
        <v>1275</v>
      </c>
      <c r="M170" s="111" t="b">
        <v>1</v>
      </c>
      <c r="N170" s="111" t="s">
        <v>1276</v>
      </c>
      <c r="O170" s="118" t="str">
        <f>COVID!I170</f>
        <v>10166/543965</v>
      </c>
      <c r="P170" s="111" t="b">
        <v>1</v>
      </c>
      <c r="Q170" s="111" t="b">
        <v>1</v>
      </c>
      <c r="R170" s="111" t="b">
        <v>1</v>
      </c>
    </row>
    <row r="171" spans="1:18" x14ac:dyDescent="0.25">
      <c r="A171" s="108">
        <v>1</v>
      </c>
      <c r="B171" s="109">
        <v>2</v>
      </c>
      <c r="C171" s="110">
        <f>COVID!J171</f>
        <v>400107</v>
      </c>
      <c r="D171" s="111" t="b">
        <v>1</v>
      </c>
      <c r="E171" s="112" t="str">
        <f>RIGHT(COVID!C171,4)&amp;"."&amp;COVID!M171&amp;"."&amp;COVID!K171&amp;"."&amp;$C$5</f>
        <v>3514.SchTut.I18.Ma22</v>
      </c>
      <c r="F171" s="113">
        <f t="shared" ca="1" si="4"/>
        <v>44697</v>
      </c>
      <c r="G171" s="114" cm="1">
        <f t="array" ref="G171">IF(SUMPRODUCT((COVID!$Q$19:$AB$19=$B$5)*COVID!Q171:AB171)&gt;0,SUMPRODUCT((COVID!$Q$19:$AB$19=$B$5)*COVID!Q171:AB171),0)</f>
        <v>4438.125</v>
      </c>
      <c r="H171" s="115">
        <f t="shared" ca="1" si="5"/>
        <v>44697</v>
      </c>
      <c r="I171" s="116">
        <v>0</v>
      </c>
      <c r="J171" s="112" t="str">
        <f>LEFT(COVID!D171,20)&amp;"."&amp;COVIDPAY!E171</f>
        <v>Annunciation Catholi.3514.SchTut.I18.Ma22</v>
      </c>
      <c r="K171" s="111" t="b">
        <v>1</v>
      </c>
      <c r="L171" s="117" t="s">
        <v>1275</v>
      </c>
      <c r="M171" s="111" t="b">
        <v>1</v>
      </c>
      <c r="N171" s="111" t="s">
        <v>1276</v>
      </c>
      <c r="O171" s="118" t="str">
        <f>COVID!I171</f>
        <v>10166/543965</v>
      </c>
      <c r="P171" s="111" t="b">
        <v>1</v>
      </c>
      <c r="Q171" s="111" t="b">
        <v>1</v>
      </c>
      <c r="R171" s="111" t="b">
        <v>1</v>
      </c>
    </row>
    <row r="172" spans="1:18" x14ac:dyDescent="0.25">
      <c r="A172" s="108">
        <v>1</v>
      </c>
      <c r="B172" s="109">
        <v>2</v>
      </c>
      <c r="C172" s="110">
        <f>COVID!J172</f>
        <v>400108</v>
      </c>
      <c r="D172" s="111" t="b">
        <v>1</v>
      </c>
      <c r="E172" s="112" t="str">
        <f>RIGHT(COVID!C172,4)&amp;"."&amp;COVID!M172&amp;"."&amp;COVID!K172&amp;"."&amp;$C$5</f>
        <v>3516.SchTut.I18.Ma22</v>
      </c>
      <c r="F172" s="113">
        <f t="shared" ca="1" si="4"/>
        <v>44697</v>
      </c>
      <c r="G172" s="114" cm="1">
        <f t="array" ref="G172">IF(SUMPRODUCT((COVID!$Q$19:$AB$19=$B$5)*COVID!Q172:AB172)&gt;0,SUMPRODUCT((COVID!$Q$19:$AB$19=$B$5)*COVID!Q172:AB172),0)</f>
        <v>1906.875</v>
      </c>
      <c r="H172" s="115">
        <f t="shared" ca="1" si="5"/>
        <v>44697</v>
      </c>
      <c r="I172" s="116">
        <v>0</v>
      </c>
      <c r="J172" s="112" t="str">
        <f>LEFT(COVID!D172,20)&amp;"."&amp;COVIDPAY!E172</f>
        <v>Hasmonean Primary Sc.3516.SchTut.I18.Ma22</v>
      </c>
      <c r="K172" s="111" t="b">
        <v>1</v>
      </c>
      <c r="L172" s="117" t="s">
        <v>1275</v>
      </c>
      <c r="M172" s="111" t="b">
        <v>1</v>
      </c>
      <c r="N172" s="111" t="s">
        <v>1276</v>
      </c>
      <c r="O172" s="118" t="str">
        <f>COVID!I172</f>
        <v>10166/543965</v>
      </c>
      <c r="P172" s="111" t="b">
        <v>1</v>
      </c>
      <c r="Q172" s="111" t="b">
        <v>1</v>
      </c>
      <c r="R172" s="111" t="b">
        <v>1</v>
      </c>
    </row>
    <row r="173" spans="1:18" x14ac:dyDescent="0.25">
      <c r="A173" s="108">
        <v>1</v>
      </c>
      <c r="B173" s="109">
        <v>2</v>
      </c>
      <c r="C173" s="110">
        <f>COVID!J173</f>
        <v>400117</v>
      </c>
      <c r="D173" s="111" t="b">
        <v>1</v>
      </c>
      <c r="E173" s="112" t="str">
        <f>RIGHT(COVID!C173,4)&amp;"."&amp;COVID!M173&amp;"."&amp;COVID!K173&amp;"."&amp;$C$5</f>
        <v>3518.SchTut.I18.Ma22</v>
      </c>
      <c r="F173" s="113">
        <f t="shared" ca="1" si="4"/>
        <v>44697</v>
      </c>
      <c r="G173" s="114" cm="1">
        <f t="array" ref="G173">IF(SUMPRODUCT((COVID!$Q$19:$AB$19=$B$5)*COVID!Q173:AB173)&gt;0,SUMPRODUCT((COVID!$Q$19:$AB$19=$B$5)*COVID!Q173:AB173),0)</f>
        <v>11002.5</v>
      </c>
      <c r="H173" s="115">
        <f t="shared" ca="1" si="5"/>
        <v>44697</v>
      </c>
      <c r="I173" s="116">
        <v>0</v>
      </c>
      <c r="J173" s="112" t="str">
        <f>LEFT(COVID!D173,20)&amp;"."&amp;COVIDPAY!E173</f>
        <v>Woodcroft Primary Sc.3518.SchTut.I18.Ma22</v>
      </c>
      <c r="K173" s="111" t="b">
        <v>1</v>
      </c>
      <c r="L173" s="117" t="s">
        <v>1275</v>
      </c>
      <c r="M173" s="111" t="b">
        <v>1</v>
      </c>
      <c r="N173" s="111" t="s">
        <v>1276</v>
      </c>
      <c r="O173" s="118" t="str">
        <f>COVID!I173</f>
        <v>10166/543965</v>
      </c>
      <c r="P173" s="111" t="b">
        <v>1</v>
      </c>
      <c r="Q173" s="111" t="b">
        <v>1</v>
      </c>
      <c r="R173" s="111" t="b">
        <v>1</v>
      </c>
    </row>
    <row r="174" spans="1:18" x14ac:dyDescent="0.25">
      <c r="A174" s="108">
        <v>1</v>
      </c>
      <c r="B174" s="109">
        <v>2</v>
      </c>
      <c r="C174" s="110">
        <f>COVID!J174</f>
        <v>400125</v>
      </c>
      <c r="D174" s="111" t="b">
        <v>1</v>
      </c>
      <c r="E174" s="112" t="str">
        <f>RIGHT(COVID!C174,4)&amp;"."&amp;COVID!M174&amp;"."&amp;COVID!K174&amp;"."&amp;$C$5</f>
        <v>3520.SchTut.I18.Ma22</v>
      </c>
      <c r="F174" s="113">
        <f t="shared" ca="1" si="4"/>
        <v>44697</v>
      </c>
      <c r="G174" s="114" cm="1">
        <f t="array" ref="G174">IF(SUMPRODUCT((COVID!$Q$19:$AB$19=$B$5)*COVID!Q174:AB174)&gt;0,SUMPRODUCT((COVID!$Q$19:$AB$19=$B$5)*COVID!Q174:AB174),0)</f>
        <v>84.374999999999986</v>
      </c>
      <c r="H174" s="115">
        <f t="shared" ca="1" si="5"/>
        <v>44697</v>
      </c>
      <c r="I174" s="116">
        <v>0</v>
      </c>
      <c r="J174" s="112" t="str">
        <f>LEFT(COVID!D174,20)&amp;"."&amp;COVIDPAY!E174</f>
        <v>Akiva School.3520.SchTut.I18.Ma22</v>
      </c>
      <c r="K174" s="111" t="b">
        <v>1</v>
      </c>
      <c r="L174" s="117" t="s">
        <v>1275</v>
      </c>
      <c r="M174" s="111" t="b">
        <v>1</v>
      </c>
      <c r="N174" s="111" t="s">
        <v>1276</v>
      </c>
      <c r="O174" s="118" t="str">
        <f>COVID!I174</f>
        <v>10166/543965</v>
      </c>
      <c r="P174" s="111" t="b">
        <v>1</v>
      </c>
      <c r="Q174" s="111" t="b">
        <v>1</v>
      </c>
      <c r="R174" s="111" t="b">
        <v>1</v>
      </c>
    </row>
    <row r="175" spans="1:18" x14ac:dyDescent="0.25">
      <c r="A175" s="108">
        <v>1</v>
      </c>
      <c r="B175" s="109">
        <v>2</v>
      </c>
      <c r="C175" s="110">
        <f>COVID!J175</f>
        <v>400135</v>
      </c>
      <c r="D175" s="111" t="b">
        <v>1</v>
      </c>
      <c r="E175" s="112" t="str">
        <f>RIGHT(COVID!C175,4)&amp;"."&amp;COVID!M175&amp;"."&amp;COVID!K175&amp;"."&amp;$C$5</f>
        <v>3521.SchTut.I18.Ma22</v>
      </c>
      <c r="F175" s="113">
        <f t="shared" ca="1" si="4"/>
        <v>44697</v>
      </c>
      <c r="G175" s="114" cm="1">
        <f t="array" ref="G175">IF(SUMPRODUCT((COVID!$Q$19:$AB$19=$B$5)*COVID!Q175:AB175)&gt;0,SUMPRODUCT((COVID!$Q$19:$AB$19=$B$5)*COVID!Q175:AB175),0)</f>
        <v>37985.625</v>
      </c>
      <c r="H175" s="115">
        <f t="shared" ca="1" si="5"/>
        <v>44697</v>
      </c>
      <c r="I175" s="116">
        <v>0</v>
      </c>
      <c r="J175" s="112" t="str">
        <f>LEFT(COVID!D175,20)&amp;"."&amp;COVIDPAY!E175</f>
        <v>St Mary's &amp; St John'.3521.SchTut.I18.Ma22</v>
      </c>
      <c r="K175" s="111" t="b">
        <v>1</v>
      </c>
      <c r="L175" s="117" t="s">
        <v>1275</v>
      </c>
      <c r="M175" s="111" t="b">
        <v>1</v>
      </c>
      <c r="N175" s="111" t="s">
        <v>1276</v>
      </c>
      <c r="O175" s="118" t="str">
        <f>COVID!I175</f>
        <v>10694/543965</v>
      </c>
      <c r="P175" s="111" t="b">
        <v>1</v>
      </c>
      <c r="Q175" s="111" t="b">
        <v>1</v>
      </c>
      <c r="R175" s="111" t="b">
        <v>1</v>
      </c>
    </row>
    <row r="176" spans="1:18" x14ac:dyDescent="0.25">
      <c r="A176" s="108">
        <v>1</v>
      </c>
      <c r="B176" s="109">
        <v>2</v>
      </c>
      <c r="C176" s="110">
        <f>COVID!J176</f>
        <v>400130</v>
      </c>
      <c r="D176" s="111" t="b">
        <v>1</v>
      </c>
      <c r="E176" s="112" t="str">
        <f>RIGHT(COVID!C176,4)&amp;"."&amp;COVID!M176&amp;"."&amp;COVID!K176&amp;"."&amp;$C$5</f>
        <v>3523.SchTut.I18.Ma22</v>
      </c>
      <c r="F176" s="113">
        <f t="shared" ca="1" si="4"/>
        <v>44697</v>
      </c>
      <c r="G176" s="114" cm="1">
        <f t="array" ref="G176">IF(SUMPRODUCT((COVID!$Q$19:$AB$19=$B$5)*COVID!Q176:AB176)&gt;0,SUMPRODUCT((COVID!$Q$19:$AB$19=$B$5)*COVID!Q176:AB176),0)</f>
        <v>8218.125</v>
      </c>
      <c r="H176" s="115">
        <f t="shared" ca="1" si="5"/>
        <v>44697</v>
      </c>
      <c r="I176" s="116">
        <v>0</v>
      </c>
      <c r="J176" s="112" t="str">
        <f>LEFT(COVID!D176,20)&amp;"."&amp;COVIDPAY!E176</f>
        <v>Martin Primary Schoo.3523.SchTut.I18.Ma22</v>
      </c>
      <c r="K176" s="111" t="b">
        <v>1</v>
      </c>
      <c r="L176" s="117" t="s">
        <v>1275</v>
      </c>
      <c r="M176" s="111" t="b">
        <v>1</v>
      </c>
      <c r="N176" s="111" t="s">
        <v>1276</v>
      </c>
      <c r="O176" s="118" t="str">
        <f>COVID!I176</f>
        <v>10166/543965</v>
      </c>
      <c r="P176" s="111" t="b">
        <v>1</v>
      </c>
      <c r="Q176" s="111" t="b">
        <v>1</v>
      </c>
      <c r="R176" s="111" t="b">
        <v>1</v>
      </c>
    </row>
    <row r="177" spans="1:18" x14ac:dyDescent="0.25">
      <c r="A177" s="108">
        <v>1</v>
      </c>
      <c r="B177" s="109">
        <v>2</v>
      </c>
      <c r="C177" s="110">
        <f>COVID!J177</f>
        <v>400150</v>
      </c>
      <c r="D177" s="111" t="b">
        <v>1</v>
      </c>
      <c r="E177" s="112" t="str">
        <f>RIGHT(COVID!C177,4)&amp;"."&amp;COVID!M177&amp;"."&amp;COVID!K177&amp;"."&amp;$C$5</f>
        <v>3524.SchTut.I18.Ma22</v>
      </c>
      <c r="F177" s="113">
        <f t="shared" ca="1" si="4"/>
        <v>44697</v>
      </c>
      <c r="G177" s="114" cm="1">
        <f t="array" ref="G177">IF(SUMPRODUCT((COVID!$Q$19:$AB$19=$B$5)*COVID!Q177:AB177)&gt;0,SUMPRODUCT((COVID!$Q$19:$AB$19=$B$5)*COVID!Q177:AB177),0)</f>
        <v>995.625</v>
      </c>
      <c r="H177" s="115">
        <f t="shared" ca="1" si="5"/>
        <v>44697</v>
      </c>
      <c r="I177" s="116">
        <v>0</v>
      </c>
      <c r="J177" s="112" t="str">
        <f>LEFT(COVID!D177,20)&amp;"."&amp;COVIDPAY!E177</f>
        <v>Beit Shvidler Primar.3524.SchTut.I18.Ma22</v>
      </c>
      <c r="K177" s="111" t="b">
        <v>1</v>
      </c>
      <c r="L177" s="117" t="s">
        <v>1275</v>
      </c>
      <c r="M177" s="111" t="b">
        <v>1</v>
      </c>
      <c r="N177" s="111" t="s">
        <v>1276</v>
      </c>
      <c r="O177" s="118" t="str">
        <f>COVID!I177</f>
        <v>10166/543965</v>
      </c>
      <c r="P177" s="111" t="b">
        <v>1</v>
      </c>
      <c r="Q177" s="111" t="b">
        <v>1</v>
      </c>
      <c r="R177" s="111" t="b">
        <v>1</v>
      </c>
    </row>
    <row r="178" spans="1:18" x14ac:dyDescent="0.25">
      <c r="A178" s="108">
        <v>1</v>
      </c>
      <c r="B178" s="109">
        <v>2</v>
      </c>
      <c r="C178" s="110">
        <f>COVID!J178</f>
        <v>400033</v>
      </c>
      <c r="D178" s="111" t="b">
        <v>1</v>
      </c>
      <c r="E178" s="112" t="str">
        <f>RIGHT(COVID!C178,4)&amp;"."&amp;COVID!M178&amp;"."&amp;COVID!K178&amp;"."&amp;$C$5</f>
        <v>4003.SchTut.I18.Ma22</v>
      </c>
      <c r="F178" s="113">
        <f t="shared" ca="1" si="4"/>
        <v>44697</v>
      </c>
      <c r="G178" s="114" cm="1">
        <f t="array" ref="G178">IF(SUMPRODUCT((COVID!$Q$19:$AB$19=$B$5)*COVID!Q178:AB178)&gt;0,SUMPRODUCT((COVID!$Q$19:$AB$19=$B$5)*COVID!Q178:AB178),0)</f>
        <v>25987.5</v>
      </c>
      <c r="H178" s="115">
        <f t="shared" ca="1" si="5"/>
        <v>44697</v>
      </c>
      <c r="I178" s="116">
        <v>0</v>
      </c>
      <c r="J178" s="112" t="str">
        <f>LEFT(COVID!D178,20)&amp;"."&amp;COVIDPAY!E178</f>
        <v>Friern Barnet School.4003.SchTut.I18.Ma22</v>
      </c>
      <c r="K178" s="111" t="b">
        <v>1</v>
      </c>
      <c r="L178" s="117" t="s">
        <v>1275</v>
      </c>
      <c r="M178" s="111" t="b">
        <v>1</v>
      </c>
      <c r="N178" s="111" t="s">
        <v>1276</v>
      </c>
      <c r="O178" s="118" t="str">
        <f>COVID!I178</f>
        <v>10167/543965</v>
      </c>
      <c r="P178" s="111" t="b">
        <v>1</v>
      </c>
      <c r="Q178" s="111" t="b">
        <v>1</v>
      </c>
      <c r="R178" s="111" t="b">
        <v>1</v>
      </c>
    </row>
    <row r="179" spans="1:18" x14ac:dyDescent="0.25">
      <c r="A179" s="108">
        <v>1</v>
      </c>
      <c r="B179" s="109">
        <v>2</v>
      </c>
      <c r="C179" s="110">
        <f>COVID!J179</f>
        <v>107953</v>
      </c>
      <c r="D179" s="111" t="b">
        <v>1</v>
      </c>
      <c r="E179" s="112" t="str">
        <f>RIGHT(COVID!C179,4)&amp;"."&amp;COVID!M179&amp;"."&amp;COVID!K179&amp;"."&amp;$C$5</f>
        <v>4004.SchTut.I18.Ma22</v>
      </c>
      <c r="F179" s="113">
        <f t="shared" ca="1" si="4"/>
        <v>44697</v>
      </c>
      <c r="G179" s="114" cm="1">
        <f t="array" ref="G179">IF(SUMPRODUCT((COVID!$Q$19:$AB$19=$B$5)*COVID!Q179:AB179)&gt;0,SUMPRODUCT((COVID!$Q$19:$AB$19=$B$5)*COVID!Q179:AB179),0)</f>
        <v>1248.75</v>
      </c>
      <c r="H179" s="115">
        <f t="shared" ca="1" si="5"/>
        <v>44697</v>
      </c>
      <c r="I179" s="116">
        <v>0</v>
      </c>
      <c r="J179" s="112" t="str">
        <f>LEFT(COVID!D179,20)&amp;"."&amp;COVIDPAY!E179</f>
        <v>Menorah High School .4004.SchTut.I18.Ma22</v>
      </c>
      <c r="K179" s="111" t="b">
        <v>1</v>
      </c>
      <c r="L179" s="117" t="s">
        <v>1275</v>
      </c>
      <c r="M179" s="111" t="b">
        <v>1</v>
      </c>
      <c r="N179" s="111" t="s">
        <v>1276</v>
      </c>
      <c r="O179" s="118" t="str">
        <f>COVID!I179</f>
        <v>10167/543965</v>
      </c>
      <c r="P179" s="111" t="b">
        <v>1</v>
      </c>
      <c r="Q179" s="111" t="b">
        <v>1</v>
      </c>
      <c r="R179" s="111" t="b">
        <v>1</v>
      </c>
    </row>
    <row r="180" spans="1:18" x14ac:dyDescent="0.25">
      <c r="A180" s="108">
        <v>1</v>
      </c>
      <c r="B180" s="109">
        <v>2</v>
      </c>
      <c r="C180" s="110">
        <f>COVID!J180</f>
        <v>400021</v>
      </c>
      <c r="D180" s="111" t="b">
        <v>1</v>
      </c>
      <c r="E180" s="112" t="str">
        <f>RIGHT(COVID!C180,4)&amp;"."&amp;COVID!M180&amp;"."&amp;COVID!K180&amp;"."&amp;$C$5</f>
        <v>5201.SchTut.I18.Ma22</v>
      </c>
      <c r="F180" s="113">
        <f t="shared" ca="1" si="4"/>
        <v>44697</v>
      </c>
      <c r="G180" s="114" cm="1">
        <f t="array" ref="G180">IF(SUMPRODUCT((COVID!$Q$19:$AB$19=$B$5)*COVID!Q180:AB180)&gt;0,SUMPRODUCT((COVID!$Q$19:$AB$19=$B$5)*COVID!Q180:AB180),0)</f>
        <v>5686.875</v>
      </c>
      <c r="H180" s="115">
        <f t="shared" ca="1" si="5"/>
        <v>44697</v>
      </c>
      <c r="I180" s="116">
        <v>0</v>
      </c>
      <c r="J180" s="112" t="str">
        <f>LEFT(COVID!D180,20)&amp;"."&amp;COVIDPAY!E180</f>
        <v>Osidge Primary Schoo.5201.SchTut.I18.Ma22</v>
      </c>
      <c r="K180" s="111" t="b">
        <v>1</v>
      </c>
      <c r="L180" s="117" t="s">
        <v>1275</v>
      </c>
      <c r="M180" s="111" t="b">
        <v>1</v>
      </c>
      <c r="N180" s="111" t="s">
        <v>1276</v>
      </c>
      <c r="O180" s="118" t="str">
        <f>COVID!I180</f>
        <v>10166/543965</v>
      </c>
      <c r="P180" s="111" t="b">
        <v>1</v>
      </c>
      <c r="Q180" s="111" t="b">
        <v>1</v>
      </c>
      <c r="R180" s="111" t="b">
        <v>1</v>
      </c>
    </row>
    <row r="181" spans="1:18" x14ac:dyDescent="0.25">
      <c r="A181" s="108">
        <v>1</v>
      </c>
      <c r="B181" s="109">
        <v>2</v>
      </c>
      <c r="C181" s="110">
        <f>COVID!J181</f>
        <v>400029</v>
      </c>
      <c r="D181" s="111" t="b">
        <v>1</v>
      </c>
      <c r="E181" s="112" t="str">
        <f>RIGHT(COVID!C181,4)&amp;"."&amp;COVID!M181&amp;"."&amp;COVID!K181&amp;"."&amp;$C$5</f>
        <v>5404.SchTut.I18.Ma22</v>
      </c>
      <c r="F181" s="113">
        <f t="shared" ca="1" si="4"/>
        <v>44697</v>
      </c>
      <c r="G181" s="114" cm="1">
        <f t="array" ref="G181">IF(SUMPRODUCT((COVID!$Q$19:$AB$19=$B$5)*COVID!Q181:AB181)&gt;0,SUMPRODUCT((COVID!$Q$19:$AB$19=$B$5)*COVID!Q181:AB181),0)</f>
        <v>3611.25</v>
      </c>
      <c r="H181" s="115">
        <f t="shared" ca="1" si="5"/>
        <v>44697</v>
      </c>
      <c r="I181" s="116">
        <v>0</v>
      </c>
      <c r="J181" s="112" t="str">
        <f>LEFT(COVID!D181,20)&amp;"."&amp;COVIDPAY!E181</f>
        <v>St Michaels Catholic.5404.SchTut.I18.Ma22</v>
      </c>
      <c r="K181" s="111" t="b">
        <v>1</v>
      </c>
      <c r="L181" s="117" t="s">
        <v>1275</v>
      </c>
      <c r="M181" s="111" t="b">
        <v>1</v>
      </c>
      <c r="N181" s="111" t="s">
        <v>1276</v>
      </c>
      <c r="O181" s="118" t="str">
        <f>COVID!I181</f>
        <v>10167/543965</v>
      </c>
      <c r="P181" s="111" t="b">
        <v>1</v>
      </c>
      <c r="Q181" s="111" t="b">
        <v>1</v>
      </c>
      <c r="R181" s="111" t="b">
        <v>1</v>
      </c>
    </row>
    <row r="182" spans="1:18" x14ac:dyDescent="0.25">
      <c r="A182" s="108">
        <v>1</v>
      </c>
      <c r="B182" s="109">
        <v>2</v>
      </c>
      <c r="C182" s="110">
        <f>COVID!J182</f>
        <v>400041</v>
      </c>
      <c r="D182" s="111" t="b">
        <v>1</v>
      </c>
      <c r="E182" s="112" t="str">
        <f>RIGHT(COVID!C182,4)&amp;"."&amp;COVID!M182&amp;"."&amp;COVID!K182&amp;"."&amp;$C$5</f>
        <v>5405.SchTut.I18.Ma22</v>
      </c>
      <c r="F182" s="113">
        <f t="shared" ca="1" si="4"/>
        <v>44697</v>
      </c>
      <c r="G182" s="114" cm="1">
        <f t="array" ref="G182">IF(SUMPRODUCT((COVID!$Q$19:$AB$19=$B$5)*COVID!Q182:AB182)&gt;0,SUMPRODUCT((COVID!$Q$19:$AB$19=$B$5)*COVID!Q182:AB182),0)</f>
        <v>10006.875</v>
      </c>
      <c r="H182" s="115">
        <f t="shared" ca="1" si="5"/>
        <v>44697</v>
      </c>
      <c r="I182" s="116">
        <v>0</v>
      </c>
      <c r="J182" s="112" t="str">
        <f>LEFT(COVID!D182,20)&amp;"."&amp;COVIDPAY!E182</f>
        <v>Finchley Catholic Hi.5405.SchTut.I18.Ma22</v>
      </c>
      <c r="K182" s="111" t="b">
        <v>1</v>
      </c>
      <c r="L182" s="117" t="s">
        <v>1275</v>
      </c>
      <c r="M182" s="111" t="b">
        <v>1</v>
      </c>
      <c r="N182" s="111" t="s">
        <v>1276</v>
      </c>
      <c r="O182" s="118" t="str">
        <f>COVID!I182</f>
        <v>10167/543965</v>
      </c>
      <c r="P182" s="111" t="b">
        <v>1</v>
      </c>
      <c r="Q182" s="111" t="b">
        <v>1</v>
      </c>
      <c r="R182" s="111" t="b">
        <v>1</v>
      </c>
    </row>
    <row r="183" spans="1:18" x14ac:dyDescent="0.25">
      <c r="A183" s="108">
        <v>1</v>
      </c>
      <c r="B183" s="109">
        <v>2</v>
      </c>
      <c r="C183" s="110">
        <f>COVID!J183</f>
        <v>400013</v>
      </c>
      <c r="D183" s="111" t="b">
        <v>1</v>
      </c>
      <c r="E183" s="112" t="str">
        <f>RIGHT(COVID!C183,4)&amp;"."&amp;COVID!M183&amp;"."&amp;COVID!K183&amp;"."&amp;$C$5</f>
        <v>5407.SchTut.I18.Ma22</v>
      </c>
      <c r="F183" s="113">
        <f t="shared" ca="1" si="4"/>
        <v>44697</v>
      </c>
      <c r="G183" s="114" cm="1">
        <f t="array" ref="G183">IF(SUMPRODUCT((COVID!$Q$19:$AB$19=$B$5)*COVID!Q183:AB183)&gt;0,SUMPRODUCT((COVID!$Q$19:$AB$19=$B$5)*COVID!Q183:AB183),0)</f>
        <v>21296.25</v>
      </c>
      <c r="H183" s="115">
        <f t="shared" ca="1" si="5"/>
        <v>44697</v>
      </c>
      <c r="I183" s="116">
        <v>0</v>
      </c>
      <c r="J183" s="112" t="str">
        <f>LEFT(COVID!D183,20)&amp;"."&amp;COVIDPAY!E183</f>
        <v>St. James' Catholic .5407.SchTut.I18.Ma22</v>
      </c>
      <c r="K183" s="111" t="b">
        <v>1</v>
      </c>
      <c r="L183" s="117" t="s">
        <v>1275</v>
      </c>
      <c r="M183" s="111" t="b">
        <v>1</v>
      </c>
      <c r="N183" s="111" t="s">
        <v>1276</v>
      </c>
      <c r="O183" s="118" t="str">
        <f>COVID!I183</f>
        <v>10167/543965</v>
      </c>
      <c r="P183" s="111" t="b">
        <v>1</v>
      </c>
      <c r="Q183" s="111" t="b">
        <v>1</v>
      </c>
      <c r="R183" s="111" t="b">
        <v>1</v>
      </c>
    </row>
    <row r="184" spans="1:18" x14ac:dyDescent="0.25">
      <c r="A184" s="108">
        <v>1</v>
      </c>
      <c r="B184" s="109">
        <v>2</v>
      </c>
      <c r="C184" s="110">
        <f>COVID!J184</f>
        <v>400140</v>
      </c>
      <c r="D184" s="111" t="b">
        <v>1</v>
      </c>
      <c r="E184" s="112" t="str">
        <f>RIGHT(COVID!C184,4)&amp;"."&amp;COVID!M184&amp;"."&amp;COVID!K184&amp;"."&amp;$C$5</f>
        <v>5427.SchTut.I18.Ma22</v>
      </c>
      <c r="F184" s="113">
        <f t="shared" ca="1" si="4"/>
        <v>44697</v>
      </c>
      <c r="G184" s="114" cm="1">
        <f t="array" ref="G184">IF(SUMPRODUCT((COVID!$Q$19:$AB$19=$B$5)*COVID!Q184:AB184)&gt;0,SUMPRODUCT((COVID!$Q$19:$AB$19=$B$5)*COVID!Q184:AB184),0)</f>
        <v>5862.1875</v>
      </c>
      <c r="H184" s="115">
        <f t="shared" ca="1" si="5"/>
        <v>44697</v>
      </c>
      <c r="I184" s="116">
        <v>0</v>
      </c>
      <c r="J184" s="112" t="str">
        <f>LEFT(COVID!D184,20)&amp;"."&amp;COVIDPAY!E184</f>
        <v>JCoSS.5427.SchTut.I18.Ma22</v>
      </c>
      <c r="K184" s="111" t="b">
        <v>1</v>
      </c>
      <c r="L184" s="117" t="s">
        <v>1275</v>
      </c>
      <c r="M184" s="111" t="b">
        <v>1</v>
      </c>
      <c r="N184" s="111" t="s">
        <v>1276</v>
      </c>
      <c r="O184" s="118" t="str">
        <f>COVID!I184</f>
        <v>10167/543965</v>
      </c>
      <c r="P184" s="111" t="b">
        <v>1</v>
      </c>
      <c r="Q184" s="111" t="b">
        <v>1</v>
      </c>
      <c r="R184" s="111" t="b">
        <v>1</v>
      </c>
    </row>
    <row r="185" spans="1:18" x14ac:dyDescent="0.25">
      <c r="A185" s="108">
        <v>1</v>
      </c>
      <c r="B185" s="109">
        <v>2</v>
      </c>
      <c r="C185" s="110">
        <f>COVID!J185</f>
        <v>400112</v>
      </c>
      <c r="D185" s="111" t="b">
        <v>1</v>
      </c>
      <c r="E185" s="112" t="str">
        <f>RIGHT(COVID!C185,4)&amp;"."&amp;COVID!M185&amp;"."&amp;COVID!K185&amp;"."&amp;$C$5</f>
        <v>5948.SchTut.I18.Ma22</v>
      </c>
      <c r="F185" s="113">
        <f t="shared" ca="1" si="4"/>
        <v>44697</v>
      </c>
      <c r="G185" s="114" cm="1">
        <f t="array" ref="G185">IF(SUMPRODUCT((COVID!$Q$19:$AB$19=$B$5)*COVID!Q185:AB185)&gt;0,SUMPRODUCT((COVID!$Q$19:$AB$19=$B$5)*COVID!Q185:AB185),0)</f>
        <v>540</v>
      </c>
      <c r="H185" s="115">
        <f t="shared" ca="1" si="5"/>
        <v>44697</v>
      </c>
      <c r="I185" s="116">
        <v>0</v>
      </c>
      <c r="J185" s="112" t="str">
        <f>LEFT(COVID!D185,20)&amp;"."&amp;COVIDPAY!E185</f>
        <v>Mathilda Marks-Kenne.5948.SchTut.I18.Ma22</v>
      </c>
      <c r="K185" s="111" t="b">
        <v>1</v>
      </c>
      <c r="L185" s="117" t="s">
        <v>1275</v>
      </c>
      <c r="M185" s="111" t="b">
        <v>1</v>
      </c>
      <c r="N185" s="111" t="s">
        <v>1276</v>
      </c>
      <c r="O185" s="118" t="str">
        <f>COVID!I185</f>
        <v>10166/543965</v>
      </c>
      <c r="P185" s="111" t="b">
        <v>1</v>
      </c>
      <c r="Q185" s="111" t="b">
        <v>1</v>
      </c>
      <c r="R185" s="111" t="b">
        <v>1</v>
      </c>
    </row>
    <row r="186" spans="1:18" x14ac:dyDescent="0.25">
      <c r="A186" s="108">
        <v>1</v>
      </c>
      <c r="B186" s="109">
        <v>2</v>
      </c>
      <c r="C186" s="110">
        <f>COVID!J186</f>
        <v>400110</v>
      </c>
      <c r="D186" s="111" t="b">
        <v>1</v>
      </c>
      <c r="E186" s="112" t="str">
        <f>RIGHT(COVID!C186,4)&amp;"."&amp;COVID!M186&amp;"."&amp;COVID!K186&amp;"."&amp;$C$5</f>
        <v>5949.SchTut.I18.Ma22</v>
      </c>
      <c r="F186" s="113">
        <f t="shared" ca="1" si="4"/>
        <v>44697</v>
      </c>
      <c r="G186" s="114" cm="1">
        <f t="array" ref="G186">IF(SUMPRODUCT((COVID!$Q$19:$AB$19=$B$5)*COVID!Q186:AB186)&gt;0,SUMPRODUCT((COVID!$Q$19:$AB$19=$B$5)*COVID!Q186:AB186),0)</f>
        <v>995.625</v>
      </c>
      <c r="H186" s="115">
        <f t="shared" ca="1" si="5"/>
        <v>44697</v>
      </c>
      <c r="I186" s="116">
        <v>0</v>
      </c>
      <c r="J186" s="112" t="str">
        <f>LEFT(COVID!D186,20)&amp;"."&amp;COVIDPAY!E186</f>
        <v>Menorah Foundation S.5949.SchTut.I18.Ma22</v>
      </c>
      <c r="K186" s="111" t="b">
        <v>1</v>
      </c>
      <c r="L186" s="117" t="s">
        <v>1275</v>
      </c>
      <c r="M186" s="111" t="b">
        <v>1</v>
      </c>
      <c r="N186" s="111" t="s">
        <v>1276</v>
      </c>
      <c r="O186" s="118" t="str">
        <f>COVID!I186</f>
        <v>10166/543965</v>
      </c>
      <c r="P186" s="111" t="b">
        <v>1</v>
      </c>
      <c r="Q186" s="111" t="b">
        <v>1</v>
      </c>
      <c r="R186" s="111" t="b">
        <v>1</v>
      </c>
    </row>
    <row r="187" spans="1:18" x14ac:dyDescent="0.25">
      <c r="A187" s="108">
        <v>1</v>
      </c>
      <c r="B187" s="109">
        <v>2</v>
      </c>
      <c r="C187" s="110">
        <f>COVID!J187</f>
        <v>400034</v>
      </c>
      <c r="D187" s="111" t="b">
        <v>1</v>
      </c>
      <c r="E187" s="112" t="str">
        <f>RIGHT(COVID!C187,4)&amp;"."&amp;COVID!M187&amp;"."&amp;COVID!K187&amp;"."&amp;$C$5</f>
        <v>7005.SchTut.I18.Ma22</v>
      </c>
      <c r="F187" s="113">
        <f t="shared" ca="1" si="4"/>
        <v>44697</v>
      </c>
      <c r="G187" s="114" cm="1">
        <f t="array" ref="G187">IF(SUMPRODUCT((COVID!$Q$19:$AB$19=$B$5)*COVID!Q187:AB187)&gt;0,SUMPRODUCT((COVID!$Q$19:$AB$19=$B$5)*COVID!Q187:AB187),0)</f>
        <v>9649.6875</v>
      </c>
      <c r="H187" s="115">
        <f t="shared" ca="1" si="5"/>
        <v>44697</v>
      </c>
      <c r="I187" s="116">
        <v>0</v>
      </c>
      <c r="J187" s="112" t="str">
        <f>LEFT(COVID!D187,20)&amp;"."&amp;COVIDPAY!E187</f>
        <v>Northway.7005.SchTut.I18.Ma22</v>
      </c>
      <c r="K187" s="111" t="b">
        <v>1</v>
      </c>
      <c r="L187" s="117" t="s">
        <v>1275</v>
      </c>
      <c r="M187" s="111" t="b">
        <v>1</v>
      </c>
      <c r="N187" s="111" t="s">
        <v>1276</v>
      </c>
      <c r="O187" s="118" t="str">
        <f>COVID!I187</f>
        <v>10168/543965</v>
      </c>
      <c r="P187" s="111" t="b">
        <v>1</v>
      </c>
      <c r="Q187" s="111" t="b">
        <v>1</v>
      </c>
      <c r="R187" s="111" t="b">
        <v>1</v>
      </c>
    </row>
    <row r="188" spans="1:18" x14ac:dyDescent="0.25">
      <c r="A188" s="108">
        <v>1</v>
      </c>
      <c r="B188" s="109">
        <v>2</v>
      </c>
      <c r="C188" s="110">
        <f>COVID!J188</f>
        <v>400091</v>
      </c>
      <c r="D188" s="111" t="b">
        <v>1</v>
      </c>
      <c r="E188" s="112" t="str">
        <f>RIGHT(COVID!C188,4)&amp;"."&amp;COVID!M188&amp;"."&amp;COVID!K188&amp;"."&amp;$C$5</f>
        <v>7009.SchTut.I18.Ma22</v>
      </c>
      <c r="F188" s="113">
        <f t="shared" ca="1" si="4"/>
        <v>44697</v>
      </c>
      <c r="G188" s="114" cm="1">
        <f t="array" ref="G188">IF(SUMPRODUCT((COVID!$Q$19:$AB$19=$B$5)*COVID!Q188:AB188)&gt;0,SUMPRODUCT((COVID!$Q$19:$AB$19=$B$5)*COVID!Q188:AB188),0)</f>
        <v>8460</v>
      </c>
      <c r="H188" s="115">
        <f t="shared" ca="1" si="5"/>
        <v>44697</v>
      </c>
      <c r="I188" s="116">
        <v>0</v>
      </c>
      <c r="J188" s="112" t="str">
        <f>LEFT(COVID!D188,20)&amp;"."&amp;COVIDPAY!E188</f>
        <v>Oakleigh.7009.SchTut.I18.Ma22</v>
      </c>
      <c r="K188" s="111" t="b">
        <v>1</v>
      </c>
      <c r="L188" s="117" t="s">
        <v>1275</v>
      </c>
      <c r="M188" s="111" t="b">
        <v>1</v>
      </c>
      <c r="N188" s="111" t="s">
        <v>1276</v>
      </c>
      <c r="O188" s="118" t="str">
        <f>COVID!I188</f>
        <v>10168/543965</v>
      </c>
      <c r="P188" s="111" t="b">
        <v>1</v>
      </c>
      <c r="Q188" s="111" t="b">
        <v>1</v>
      </c>
      <c r="R188" s="111" t="b">
        <v>1</v>
      </c>
    </row>
    <row r="189" spans="1:18" x14ac:dyDescent="0.25">
      <c r="A189" s="108">
        <v>1</v>
      </c>
      <c r="B189" s="109">
        <v>2</v>
      </c>
      <c r="C189" s="110">
        <f>COVID!J189</f>
        <v>400063</v>
      </c>
      <c r="D189" s="111" t="b">
        <v>1</v>
      </c>
      <c r="E189" s="112" t="str">
        <f>RIGHT(COVID!C189,4)&amp;"."&amp;COVID!M189&amp;"."&amp;COVID!K189&amp;"."&amp;$C$5</f>
        <v>7010.SchTut.I18.Ma22</v>
      </c>
      <c r="F189" s="113">
        <f t="shared" ca="1" si="4"/>
        <v>44697</v>
      </c>
      <c r="G189" s="114" cm="1">
        <f t="array" ref="G189">IF(SUMPRODUCT((COVID!$Q$19:$AB$19=$B$5)*COVID!Q189:AB189)&gt;0,SUMPRODUCT((COVID!$Q$19:$AB$19=$B$5)*COVID!Q189:AB189),0)</f>
        <v>7799.0625</v>
      </c>
      <c r="H189" s="115">
        <f t="shared" ca="1" si="5"/>
        <v>44697</v>
      </c>
      <c r="I189" s="116">
        <v>0</v>
      </c>
      <c r="J189" s="112" t="str">
        <f>LEFT(COVID!D189,20)&amp;"."&amp;COVIDPAY!E189</f>
        <v>Mapledown.7010.SchTut.I18.Ma22</v>
      </c>
      <c r="K189" s="111" t="b">
        <v>1</v>
      </c>
      <c r="L189" s="117" t="s">
        <v>1275</v>
      </c>
      <c r="M189" s="111" t="b">
        <v>1</v>
      </c>
      <c r="N189" s="111" t="s">
        <v>1276</v>
      </c>
      <c r="O189" s="118" t="str">
        <f>COVID!I189</f>
        <v>10168/543965</v>
      </c>
      <c r="P189" s="111" t="b">
        <v>1</v>
      </c>
      <c r="Q189" s="111" t="b">
        <v>1</v>
      </c>
      <c r="R189" s="111" t="b">
        <v>1</v>
      </c>
    </row>
    <row r="190" spans="1:18" x14ac:dyDescent="0.25">
      <c r="A190" s="108">
        <v>1</v>
      </c>
      <c r="B190" s="109">
        <v>2</v>
      </c>
      <c r="C190" s="110">
        <f>COVID!J190</f>
        <v>400156</v>
      </c>
      <c r="D190" s="111" t="b">
        <v>1</v>
      </c>
      <c r="E190" s="112" t="str">
        <f>RIGHT(COVID!C190,4)&amp;"."&amp;COVID!M190&amp;"."&amp;COVID!K190&amp;"."&amp;$C$5</f>
        <v>1100.SchTut.I18.Ma22</v>
      </c>
      <c r="F190" s="113">
        <f t="shared" ca="1" si="4"/>
        <v>44697</v>
      </c>
      <c r="G190" s="114" cm="1">
        <f t="array" ref="G190">IF(SUMPRODUCT((COVID!$Q$19:$AB$19=$B$5)*COVID!Q190:AB190)&gt;0,SUMPRODUCT((COVID!$Q$19:$AB$19=$B$5)*COVID!Q190:AB190),0)</f>
        <v>6829.6875</v>
      </c>
      <c r="H190" s="115">
        <f t="shared" ca="1" si="5"/>
        <v>44697</v>
      </c>
      <c r="I190" s="116">
        <v>0</v>
      </c>
      <c r="J190" s="112" t="str">
        <f>LEFT(COVID!D190,20)&amp;"."&amp;COVIDPAY!E190</f>
        <v>Pavilion.1100.SchTut.I18.Ma22</v>
      </c>
      <c r="K190" s="111" t="b">
        <v>1</v>
      </c>
      <c r="L190" s="117" t="s">
        <v>1275</v>
      </c>
      <c r="M190" s="111" t="b">
        <v>1</v>
      </c>
      <c r="N190" s="111" t="s">
        <v>1276</v>
      </c>
      <c r="O190" s="118" t="str">
        <f>COVID!I190</f>
        <v>10168/543965</v>
      </c>
      <c r="P190" s="111" t="b">
        <v>1</v>
      </c>
      <c r="Q190" s="111" t="b">
        <v>1</v>
      </c>
      <c r="R190" s="111" t="b">
        <v>1</v>
      </c>
    </row>
    <row r="191" spans="1:18" x14ac:dyDescent="0.25">
      <c r="A191" s="108">
        <v>1</v>
      </c>
      <c r="B191" s="109">
        <v>2</v>
      </c>
      <c r="C191" s="110">
        <f>COVID!J191</f>
        <v>400157</v>
      </c>
      <c r="D191" s="111" t="b">
        <v>1</v>
      </c>
      <c r="E191" s="112" t="str">
        <f>RIGHT(COVID!C191,4)&amp;"."&amp;COVID!M191&amp;"."&amp;COVID!K191&amp;"."&amp;$C$5</f>
        <v>1102.SchTut.I18.Ma22</v>
      </c>
      <c r="F191" s="113">
        <f t="shared" ca="1" si="4"/>
        <v>44697</v>
      </c>
      <c r="G191" s="114" cm="1">
        <f t="array" ref="G191">IF(SUMPRODUCT((COVID!$Q$19:$AB$19=$B$5)*COVID!Q191:AB191)&gt;0,SUMPRODUCT((COVID!$Q$19:$AB$19=$B$5)*COVID!Q191:AB191),0)</f>
        <v>969.375</v>
      </c>
      <c r="H191" s="115">
        <f t="shared" ca="1" si="5"/>
        <v>44697</v>
      </c>
      <c r="I191" s="116">
        <v>0</v>
      </c>
      <c r="J191" s="112" t="str">
        <f>LEFT(COVID!D191,20)&amp;"."&amp;COVIDPAY!E191</f>
        <v>Northgate.1102.SchTut.I18.Ma22</v>
      </c>
      <c r="K191" s="111" t="b">
        <v>1</v>
      </c>
      <c r="L191" s="117" t="s">
        <v>1275</v>
      </c>
      <c r="M191" s="111" t="b">
        <v>1</v>
      </c>
      <c r="N191" s="111" t="s">
        <v>1276</v>
      </c>
      <c r="O191" s="118" t="str">
        <f>COVID!I191</f>
        <v>10168/543965</v>
      </c>
      <c r="P191" s="111" t="b">
        <v>1</v>
      </c>
      <c r="Q191" s="111" t="b">
        <v>1</v>
      </c>
      <c r="R191" s="111" t="b">
        <v>1</v>
      </c>
    </row>
    <row r="192" spans="1:18" x14ac:dyDescent="0.25">
      <c r="A192" s="108">
        <v>1</v>
      </c>
      <c r="B192" s="109">
        <v>2</v>
      </c>
      <c r="C192" s="110">
        <f>COVID!J192</f>
        <v>400135</v>
      </c>
      <c r="D192" s="111" t="b">
        <v>1</v>
      </c>
      <c r="E192" s="112" t="str">
        <f>RIGHT(COVID!C192,4)&amp;"."&amp;COVID!M192&amp;"."&amp;COVID!K192&amp;"."&amp;$C$5</f>
        <v>3521.covmt.I18.Ma22</v>
      </c>
      <c r="F192" s="113">
        <f t="shared" ca="1" si="4"/>
        <v>44697</v>
      </c>
      <c r="G192" s="114" cm="1">
        <f t="array" ref="G192">IF(SUMPRODUCT((COVID!$Q$19:$AB$19=$B$5)*COVID!Q192:AB192)&gt;0,SUMPRODUCT((COVID!$Q$19:$AB$19=$B$5)*COVID!Q192:AB192),0)</f>
        <v>5620</v>
      </c>
      <c r="H192" s="115">
        <f t="shared" ca="1" si="5"/>
        <v>44697</v>
      </c>
      <c r="I192" s="116">
        <v>0</v>
      </c>
      <c r="J192" s="112" t="str">
        <f>LEFT(COVID!D192,20)&amp;"."&amp;COVIDPAY!E192</f>
        <v>St Mary's &amp; St John'.3521.covmt.I18.Ma22</v>
      </c>
      <c r="K192" s="111" t="b">
        <v>1</v>
      </c>
      <c r="L192" s="117" t="s">
        <v>1275</v>
      </c>
      <c r="M192" s="111" t="b">
        <v>1</v>
      </c>
      <c r="N192" s="111" t="s">
        <v>1276</v>
      </c>
      <c r="O192" s="118" t="str">
        <f>COVID!I192</f>
        <v>10694/543965</v>
      </c>
      <c r="P192" s="111" t="b">
        <v>1</v>
      </c>
      <c r="Q192" s="111" t="b">
        <v>1</v>
      </c>
      <c r="R192" s="111" t="b">
        <v>1</v>
      </c>
    </row>
    <row r="193" spans="1:18" x14ac:dyDescent="0.25">
      <c r="A193" s="108">
        <v>1</v>
      </c>
      <c r="B193" s="109">
        <v>2</v>
      </c>
      <c r="C193" s="110">
        <f>COVID!J193</f>
        <v>400033</v>
      </c>
      <c r="D193" s="111" t="b">
        <v>1</v>
      </c>
      <c r="E193" s="112" t="str">
        <f>RIGHT(COVID!C193,4)&amp;"."&amp;COVID!M193&amp;"."&amp;COVID!K193&amp;"."&amp;$C$5</f>
        <v>4003.covmt.I18.Ma22</v>
      </c>
      <c r="F193" s="113">
        <f t="shared" ca="1" si="4"/>
        <v>44697</v>
      </c>
      <c r="G193" s="114" cm="1">
        <f t="array" ref="G193">IF(SUMPRODUCT((COVID!$Q$19:$AB$19=$B$5)*COVID!Q193:AB193)&gt;0,SUMPRODUCT((COVID!$Q$19:$AB$19=$B$5)*COVID!Q193:AB193),0)</f>
        <v>4350</v>
      </c>
      <c r="H193" s="115">
        <f t="shared" ca="1" si="5"/>
        <v>44697</v>
      </c>
      <c r="I193" s="116">
        <v>0</v>
      </c>
      <c r="J193" s="112" t="str">
        <f>LEFT(COVID!D193,20)&amp;"."&amp;COVIDPAY!E193</f>
        <v>Friern Barnet School.4003.covmt.I18.Ma22</v>
      </c>
      <c r="K193" s="111" t="b">
        <v>1</v>
      </c>
      <c r="L193" s="117" t="s">
        <v>1275</v>
      </c>
      <c r="M193" s="111" t="b">
        <v>1</v>
      </c>
      <c r="N193" s="111" t="s">
        <v>1276</v>
      </c>
      <c r="O193" s="118" t="str">
        <f>COVID!I193</f>
        <v>10167/543965</v>
      </c>
      <c r="P193" s="111" t="b">
        <v>1</v>
      </c>
      <c r="Q193" s="111" t="b">
        <v>1</v>
      </c>
      <c r="R193" s="111" t="b">
        <v>1</v>
      </c>
    </row>
    <row r="194" spans="1:18" x14ac:dyDescent="0.25">
      <c r="A194" s="108">
        <v>1</v>
      </c>
      <c r="B194" s="109">
        <v>2</v>
      </c>
      <c r="C194" s="110">
        <f>COVID!J194</f>
        <v>400029</v>
      </c>
      <c r="D194" s="111" t="b">
        <v>1</v>
      </c>
      <c r="E194" s="112" t="str">
        <f>RIGHT(COVID!C194,4)&amp;"."&amp;COVID!M194&amp;"."&amp;COVID!K194&amp;"."&amp;$C$5</f>
        <v>5404.covmt.I18.Ma22</v>
      </c>
      <c r="F194" s="113">
        <f t="shared" ca="1" si="4"/>
        <v>44697</v>
      </c>
      <c r="G194" s="114" cm="1">
        <f t="array" ref="G194">IF(SUMPRODUCT((COVID!$Q$19:$AB$19=$B$5)*COVID!Q194:AB194)&gt;0,SUMPRODUCT((COVID!$Q$19:$AB$19=$B$5)*COVID!Q194:AB194),0)</f>
        <v>5040</v>
      </c>
      <c r="H194" s="115">
        <f t="shared" ca="1" si="5"/>
        <v>44697</v>
      </c>
      <c r="I194" s="116">
        <v>0</v>
      </c>
      <c r="J194" s="112" t="str">
        <f>LEFT(COVID!D194,20)&amp;"."&amp;COVIDPAY!E194</f>
        <v>St Michaels Catholic.5404.covmt.I18.Ma22</v>
      </c>
      <c r="K194" s="111" t="b">
        <v>1</v>
      </c>
      <c r="L194" s="117" t="s">
        <v>1275</v>
      </c>
      <c r="M194" s="111" t="b">
        <v>1</v>
      </c>
      <c r="N194" s="111" t="s">
        <v>1276</v>
      </c>
      <c r="O194" s="118" t="str">
        <f>COVID!I194</f>
        <v>10167/543965</v>
      </c>
      <c r="P194" s="111" t="b">
        <v>1</v>
      </c>
      <c r="Q194" s="111" t="b">
        <v>1</v>
      </c>
      <c r="R194" s="111" t="b">
        <v>1</v>
      </c>
    </row>
    <row r="195" spans="1:18" x14ac:dyDescent="0.25">
      <c r="A195" s="108">
        <v>1</v>
      </c>
      <c r="B195" s="109">
        <v>2</v>
      </c>
      <c r="C195" s="110">
        <f>COVID!J195</f>
        <v>400041</v>
      </c>
      <c r="D195" s="111" t="b">
        <v>1</v>
      </c>
      <c r="E195" s="112" t="str">
        <f>RIGHT(COVID!C195,4)&amp;"."&amp;COVID!M195&amp;"."&amp;COVID!K195&amp;"."&amp;$C$5</f>
        <v>5405.covmt.I18.Ma22</v>
      </c>
      <c r="F195" s="113">
        <f t="shared" ca="1" si="4"/>
        <v>44697</v>
      </c>
      <c r="G195" s="114" cm="1">
        <f t="array" ref="G195">IF(SUMPRODUCT((COVID!$Q$19:$AB$19=$B$5)*COVID!Q195:AB195)&gt;0,SUMPRODUCT((COVID!$Q$19:$AB$19=$B$5)*COVID!Q195:AB195),0)</f>
        <v>10269</v>
      </c>
      <c r="H195" s="115">
        <f t="shared" ca="1" si="5"/>
        <v>44697</v>
      </c>
      <c r="I195" s="116">
        <v>0</v>
      </c>
      <c r="J195" s="112" t="str">
        <f>LEFT(COVID!D195,20)&amp;"."&amp;COVIDPAY!E195</f>
        <v>Finchley Catholic Hi.5405.covmt.I18.Ma22</v>
      </c>
      <c r="K195" s="111" t="b">
        <v>1</v>
      </c>
      <c r="L195" s="117" t="s">
        <v>1275</v>
      </c>
      <c r="M195" s="111" t="b">
        <v>1</v>
      </c>
      <c r="N195" s="111" t="s">
        <v>1276</v>
      </c>
      <c r="O195" s="118" t="str">
        <f>COVID!I195</f>
        <v>10167/543965</v>
      </c>
      <c r="P195" s="111" t="b">
        <v>1</v>
      </c>
      <c r="Q195" s="111" t="b">
        <v>1</v>
      </c>
      <c r="R195" s="111" t="b">
        <v>1</v>
      </c>
    </row>
    <row r="196" spans="1:18" x14ac:dyDescent="0.25">
      <c r="A196" s="108">
        <v>1</v>
      </c>
      <c r="B196" s="109">
        <v>2</v>
      </c>
      <c r="C196" s="110">
        <f>COVID!J196</f>
        <v>400140</v>
      </c>
      <c r="D196" s="111" t="b">
        <v>1</v>
      </c>
      <c r="E196" s="112" t="str">
        <f>RIGHT(COVID!C196,4)&amp;"."&amp;COVID!M196&amp;"."&amp;COVID!K196&amp;"."&amp;$C$5</f>
        <v>5427.covmt.I18.Ma22</v>
      </c>
      <c r="F196" s="113">
        <f t="shared" ca="1" si="4"/>
        <v>44697</v>
      </c>
      <c r="G196" s="114" cm="1">
        <f t="array" ref="G196">IF(SUMPRODUCT((COVID!$Q$19:$AB$19=$B$5)*COVID!Q196:AB196)&gt;0,SUMPRODUCT((COVID!$Q$19:$AB$19=$B$5)*COVID!Q196:AB196),0)</f>
        <v>12374</v>
      </c>
      <c r="H196" s="115">
        <f t="shared" ca="1" si="5"/>
        <v>44697</v>
      </c>
      <c r="I196" s="116">
        <v>0</v>
      </c>
      <c r="J196" s="112" t="str">
        <f>LEFT(COVID!D196,20)&amp;"."&amp;COVIDPAY!E196</f>
        <v>JCoSS.5427.covmt.I18.Ma22</v>
      </c>
      <c r="K196" s="111" t="b">
        <v>1</v>
      </c>
      <c r="L196" s="117" t="s">
        <v>1275</v>
      </c>
      <c r="M196" s="111" t="b">
        <v>1</v>
      </c>
      <c r="N196" s="111" t="s">
        <v>1276</v>
      </c>
      <c r="O196" s="118" t="str">
        <f>COVID!I196</f>
        <v>10167/543965</v>
      </c>
      <c r="P196" s="111" t="b">
        <v>1</v>
      </c>
      <c r="Q196" s="111" t="b">
        <v>1</v>
      </c>
      <c r="R196" s="111" t="b">
        <v>1</v>
      </c>
    </row>
    <row r="197" spans="1:18" x14ac:dyDescent="0.25">
      <c r="A197" s="108">
        <v>1</v>
      </c>
      <c r="B197" s="109">
        <v>2</v>
      </c>
      <c r="C197" s="110">
        <f>COVID!J197</f>
        <v>400157</v>
      </c>
      <c r="D197" s="111" t="b">
        <v>1</v>
      </c>
      <c r="E197" s="112" t="str">
        <f>RIGHT(COVID!C197,4)&amp;"."&amp;COVID!M197&amp;"."&amp;COVID!K197&amp;"."&amp;$C$5</f>
        <v>1102.covmt.I18.Ma22</v>
      </c>
      <c r="F197" s="113">
        <f t="shared" ca="1" si="4"/>
        <v>44697</v>
      </c>
      <c r="G197" s="114" cm="1">
        <f t="array" ref="G197">IF(SUMPRODUCT((COVID!$Q$19:$AB$19=$B$5)*COVID!Q197:AB197)&gt;0,SUMPRODUCT((COVID!$Q$19:$AB$19=$B$5)*COVID!Q197:AB197),0)</f>
        <v>2372</v>
      </c>
      <c r="H197" s="115">
        <f t="shared" ca="1" si="5"/>
        <v>44697</v>
      </c>
      <c r="I197" s="116">
        <v>0</v>
      </c>
      <c r="J197" s="112" t="str">
        <f>LEFT(COVID!D197,20)&amp;"."&amp;COVIDPAY!E197</f>
        <v>Northgate.1102.covmt.I18.Ma22</v>
      </c>
      <c r="K197" s="111" t="b">
        <v>1</v>
      </c>
      <c r="L197" s="117" t="s">
        <v>1275</v>
      </c>
      <c r="M197" s="111" t="b">
        <v>1</v>
      </c>
      <c r="N197" s="111" t="s">
        <v>1276</v>
      </c>
      <c r="O197" s="118" t="str">
        <f>COVID!I197</f>
        <v>10168/543965</v>
      </c>
      <c r="P197" s="111" t="b">
        <v>1</v>
      </c>
      <c r="Q197" s="111" t="b">
        <v>1</v>
      </c>
      <c r="R197" s="111" t="b">
        <v>1</v>
      </c>
    </row>
    <row r="198" spans="1:18" x14ac:dyDescent="0.25">
      <c r="A198" s="108">
        <v>1</v>
      </c>
      <c r="B198" s="109">
        <v>2</v>
      </c>
      <c r="C198" s="110">
        <f>COVID!J198</f>
        <v>400063</v>
      </c>
      <c r="D198" s="111" t="b">
        <v>1</v>
      </c>
      <c r="E198" s="112" t="str">
        <f>RIGHT(COVID!C198,4)&amp;"."&amp;COVID!M198&amp;"."&amp;COVID!K198&amp;"."&amp;$C$5</f>
        <v>7010.covmt.I18.Ma22</v>
      </c>
      <c r="F198" s="113">
        <f t="shared" ca="1" si="4"/>
        <v>44697</v>
      </c>
      <c r="G198" s="114" cm="1">
        <f t="array" ref="G198">IF(SUMPRODUCT((COVID!$Q$19:$AB$19=$B$5)*COVID!Q198:AB198)&gt;0,SUMPRODUCT((COVID!$Q$19:$AB$19=$B$5)*COVID!Q198:AB198),0)</f>
        <v>1063.8399999999999</v>
      </c>
      <c r="H198" s="115">
        <f t="shared" ca="1" si="5"/>
        <v>44697</v>
      </c>
      <c r="I198" s="116">
        <v>0</v>
      </c>
      <c r="J198" s="112" t="str">
        <f>LEFT(COVID!D198,20)&amp;"."&amp;COVIDPAY!E198</f>
        <v>Mapledown.7010.covmt.I18.Ma22</v>
      </c>
      <c r="K198" s="111" t="b">
        <v>1</v>
      </c>
      <c r="L198" s="117" t="s">
        <v>1275</v>
      </c>
      <c r="M198" s="111" t="b">
        <v>1</v>
      </c>
      <c r="N198" s="111" t="s">
        <v>1276</v>
      </c>
      <c r="O198" s="118" t="str">
        <f>COVID!I198</f>
        <v>10168/543965</v>
      </c>
      <c r="P198" s="111" t="b">
        <v>1</v>
      </c>
      <c r="Q198" s="111" t="b">
        <v>1</v>
      </c>
      <c r="R198" s="111" t="b">
        <v>1</v>
      </c>
    </row>
    <row r="199" spans="1:18" x14ac:dyDescent="0.25">
      <c r="A199" s="108">
        <v>1</v>
      </c>
      <c r="B199" s="109">
        <v>2</v>
      </c>
      <c r="C199" s="110">
        <f>COVID!J199</f>
        <v>400140</v>
      </c>
      <c r="D199" s="111" t="b">
        <v>1</v>
      </c>
      <c r="E199" s="112" t="str">
        <f>RIGHT(COVID!C199,4)&amp;"."&amp;COVID!M199&amp;"."&amp;COVID!K199&amp;"."&amp;$C$5</f>
        <v>5427.covmt.I18.Ma22</v>
      </c>
      <c r="F199" s="113">
        <f t="shared" ca="1" si="4"/>
        <v>44697</v>
      </c>
      <c r="G199" s="114" cm="1">
        <f t="array" ref="G199">IF(SUMPRODUCT((COVID!$Q$19:$AB$19=$B$5)*COVID!Q199:AB199)&gt;0,SUMPRODUCT((COVID!$Q$19:$AB$19=$B$5)*COVID!Q199:AB199),0)</f>
        <v>1922.2599999999998</v>
      </c>
      <c r="H199" s="115">
        <f t="shared" ca="1" si="5"/>
        <v>44697</v>
      </c>
      <c r="I199" s="116">
        <v>0</v>
      </c>
      <c r="J199" s="112" t="str">
        <f>LEFT(COVID!D199,20)&amp;"."&amp;COVIDPAY!E199</f>
        <v>JCoSS.5427.covmt.I18.Ma22</v>
      </c>
      <c r="K199" s="111" t="b">
        <v>1</v>
      </c>
      <c r="L199" s="117" t="s">
        <v>1275</v>
      </c>
      <c r="M199" s="111" t="b">
        <v>1</v>
      </c>
      <c r="N199" s="111" t="s">
        <v>1276</v>
      </c>
      <c r="O199" s="118" t="str">
        <f>COVID!I199</f>
        <v>10167/543965</v>
      </c>
      <c r="P199" s="111" t="b">
        <v>1</v>
      </c>
      <c r="Q199" s="111" t="b">
        <v>1</v>
      </c>
      <c r="R199" s="111" t="b">
        <v>1</v>
      </c>
    </row>
    <row r="200" spans="1:18" x14ac:dyDescent="0.25">
      <c r="A200" s="108">
        <v>1</v>
      </c>
      <c r="B200" s="109">
        <v>2</v>
      </c>
      <c r="C200" s="110">
        <f>COVID!J200</f>
        <v>400013</v>
      </c>
      <c r="D200" s="111" t="b">
        <v>1</v>
      </c>
      <c r="E200" s="112" t="str">
        <f>RIGHT(COVID!C200,4)&amp;"."&amp;COVID!M200&amp;"."&amp;COVID!K200&amp;"."&amp;$C$5</f>
        <v>5407.covmt.I18.Ma22</v>
      </c>
      <c r="F200" s="113">
        <f t="shared" ca="1" si="4"/>
        <v>44697</v>
      </c>
      <c r="G200" s="114" cm="1">
        <f t="array" ref="G200">IF(SUMPRODUCT((COVID!$Q$19:$AB$19=$B$5)*COVID!Q200:AB200)&gt;0,SUMPRODUCT((COVID!$Q$19:$AB$19=$B$5)*COVID!Q200:AB200),0)</f>
        <v>1933.6599999999999</v>
      </c>
      <c r="H200" s="115">
        <f t="shared" ca="1" si="5"/>
        <v>44697</v>
      </c>
      <c r="I200" s="116">
        <v>0</v>
      </c>
      <c r="J200" s="112" t="str">
        <f>LEFT(COVID!D200,20)&amp;"."&amp;COVIDPAY!E200</f>
        <v>St. James' Catholic .5407.covmt.I18.Ma22</v>
      </c>
      <c r="K200" s="111" t="b">
        <v>1</v>
      </c>
      <c r="L200" s="117" t="s">
        <v>1275</v>
      </c>
      <c r="M200" s="111" t="b">
        <v>1</v>
      </c>
      <c r="N200" s="111" t="s">
        <v>1276</v>
      </c>
      <c r="O200" s="118" t="str">
        <f>COVID!I200</f>
        <v>10167/543965</v>
      </c>
      <c r="P200" s="111" t="b">
        <v>1</v>
      </c>
      <c r="Q200" s="111" t="b">
        <v>1</v>
      </c>
      <c r="R200" s="111" t="b">
        <v>1</v>
      </c>
    </row>
    <row r="201" spans="1:18" x14ac:dyDescent="0.25">
      <c r="A201" s="108">
        <v>1</v>
      </c>
      <c r="B201" s="109">
        <v>2</v>
      </c>
      <c r="C201" s="110">
        <f>COVID!J201</f>
        <v>400041</v>
      </c>
      <c r="D201" s="111" t="b">
        <v>1</v>
      </c>
      <c r="E201" s="112" t="str">
        <f>RIGHT(COVID!C201,4)&amp;"."&amp;COVID!M201&amp;"."&amp;COVID!K201&amp;"."&amp;$C$5</f>
        <v>5405.covmt.I18.Ma22</v>
      </c>
      <c r="F201" s="113">
        <f t="shared" ca="1" si="4"/>
        <v>44697</v>
      </c>
      <c r="G201" s="114" cm="1">
        <f t="array" ref="G201">IF(SUMPRODUCT((COVID!$Q$19:$AB$19=$B$5)*COVID!Q201:AB201)&gt;0,SUMPRODUCT((COVID!$Q$19:$AB$19=$B$5)*COVID!Q201:AB201),0)</f>
        <v>1799.1399999999999</v>
      </c>
      <c r="H201" s="115">
        <f t="shared" ca="1" si="5"/>
        <v>44697</v>
      </c>
      <c r="I201" s="116">
        <v>0</v>
      </c>
      <c r="J201" s="112" t="str">
        <f>LEFT(COVID!D201,20)&amp;"."&amp;COVIDPAY!E201</f>
        <v>Finchley Catholic Hi.5405.covmt.I18.Ma22</v>
      </c>
      <c r="K201" s="111" t="b">
        <v>1</v>
      </c>
      <c r="L201" s="117" t="s">
        <v>1275</v>
      </c>
      <c r="M201" s="111" t="b">
        <v>1</v>
      </c>
      <c r="N201" s="111" t="s">
        <v>1276</v>
      </c>
      <c r="O201" s="118" t="str">
        <f>COVID!I201</f>
        <v>10167/543965</v>
      </c>
      <c r="P201" s="111" t="b">
        <v>1</v>
      </c>
      <c r="Q201" s="111" t="b">
        <v>1</v>
      </c>
      <c r="R201" s="111" t="b">
        <v>1</v>
      </c>
    </row>
    <row r="202" spans="1:18" x14ac:dyDescent="0.25">
      <c r="A202" s="108">
        <v>1</v>
      </c>
      <c r="B202" s="109">
        <v>2</v>
      </c>
      <c r="C202" s="110">
        <f>COVID!J202</f>
        <v>400029</v>
      </c>
      <c r="D202" s="111" t="b">
        <v>1</v>
      </c>
      <c r="E202" s="112" t="str">
        <f>RIGHT(COVID!C202,4)&amp;"."&amp;COVID!M202&amp;"."&amp;COVID!K202&amp;"."&amp;$C$5</f>
        <v>5404.covmt.I18.Ma22</v>
      </c>
      <c r="F202" s="113">
        <f t="shared" ca="1" si="4"/>
        <v>44697</v>
      </c>
      <c r="G202" s="114" cm="1">
        <f t="array" ref="G202">IF(SUMPRODUCT((COVID!$Q$19:$AB$19=$B$5)*COVID!Q202:AB202)&gt;0,SUMPRODUCT((COVID!$Q$19:$AB$19=$B$5)*COVID!Q202:AB202),0)</f>
        <v>1470.82</v>
      </c>
      <c r="H202" s="115">
        <f t="shared" ca="1" si="5"/>
        <v>44697</v>
      </c>
      <c r="I202" s="116">
        <v>0</v>
      </c>
      <c r="J202" s="112" t="str">
        <f>LEFT(COVID!D202,20)&amp;"."&amp;COVIDPAY!E202</f>
        <v>St Michaels Catholic.5404.covmt.I18.Ma22</v>
      </c>
      <c r="K202" s="111" t="b">
        <v>1</v>
      </c>
      <c r="L202" s="117" t="s">
        <v>1275</v>
      </c>
      <c r="M202" s="111" t="b">
        <v>1</v>
      </c>
      <c r="N202" s="111" t="s">
        <v>1276</v>
      </c>
      <c r="O202" s="118" t="str">
        <f>COVID!I202</f>
        <v>10167/543965</v>
      </c>
      <c r="P202" s="111" t="b">
        <v>1</v>
      </c>
      <c r="Q202" s="111" t="b">
        <v>1</v>
      </c>
      <c r="R202" s="111" t="b">
        <v>1</v>
      </c>
    </row>
    <row r="203" spans="1:18" x14ac:dyDescent="0.25">
      <c r="A203" s="108">
        <v>1</v>
      </c>
      <c r="B203" s="109">
        <v>2</v>
      </c>
      <c r="C203" s="110">
        <f>COVID!J203</f>
        <v>400110</v>
      </c>
      <c r="D203" s="111" t="b">
        <v>1</v>
      </c>
      <c r="E203" s="112" t="str">
        <f>RIGHT(COVID!C203,4)&amp;"."&amp;COVID!M203&amp;"."&amp;COVID!K203&amp;"."&amp;$C$5</f>
        <v>5949.covmt.I18.Ma22</v>
      </c>
      <c r="F203" s="113">
        <f t="shared" ca="1" si="4"/>
        <v>44697</v>
      </c>
      <c r="G203" s="114" cm="1">
        <f t="array" ref="G203">IF(SUMPRODUCT((COVID!$Q$19:$AB$19=$B$5)*COVID!Q203:AB203)&gt;0,SUMPRODUCT((COVID!$Q$19:$AB$19=$B$5)*COVID!Q203:AB203),0)</f>
        <v>1245.0999999999999</v>
      </c>
      <c r="H203" s="115">
        <f t="shared" ca="1" si="5"/>
        <v>44697</v>
      </c>
      <c r="I203" s="116">
        <v>0</v>
      </c>
      <c r="J203" s="112" t="str">
        <f>LEFT(COVID!D203,20)&amp;"."&amp;COVIDPAY!E203</f>
        <v>Menorah Foundation S.5949.covmt.I18.Ma22</v>
      </c>
      <c r="K203" s="111" t="b">
        <v>1</v>
      </c>
      <c r="L203" s="117" t="s">
        <v>1275</v>
      </c>
      <c r="M203" s="111" t="b">
        <v>1</v>
      </c>
      <c r="N203" s="111" t="s">
        <v>1276</v>
      </c>
      <c r="O203" s="118" t="str">
        <f>COVID!I203</f>
        <v>10166/543965</v>
      </c>
      <c r="P203" s="111" t="b">
        <v>1</v>
      </c>
      <c r="Q203" s="111" t="b">
        <v>1</v>
      </c>
      <c r="R203" s="111" t="b">
        <v>1</v>
      </c>
    </row>
    <row r="204" spans="1:18" x14ac:dyDescent="0.25">
      <c r="A204" s="108">
        <v>1</v>
      </c>
      <c r="B204" s="109">
        <v>2</v>
      </c>
      <c r="C204" s="110">
        <f>COVID!J204</f>
        <v>400033</v>
      </c>
      <c r="D204" s="111" t="b">
        <v>1</v>
      </c>
      <c r="E204" s="112" t="str">
        <f>RIGHT(COVID!C204,4)&amp;"."&amp;COVID!M204&amp;"."&amp;COVID!K204&amp;"."&amp;$C$5</f>
        <v>4003.covmt.I18.Ma22</v>
      </c>
      <c r="F204" s="113">
        <f t="shared" ca="1" si="4"/>
        <v>44697</v>
      </c>
      <c r="G204" s="114" cm="1">
        <f t="array" ref="G204">IF(SUMPRODUCT((COVID!$Q$19:$AB$19=$B$5)*COVID!Q204:AB204)&gt;0,SUMPRODUCT((COVID!$Q$19:$AB$19=$B$5)*COVID!Q204:AB204),0)</f>
        <v>1709.08</v>
      </c>
      <c r="H204" s="115">
        <f t="shared" ca="1" si="5"/>
        <v>44697</v>
      </c>
      <c r="I204" s="116">
        <v>0</v>
      </c>
      <c r="J204" s="112" t="str">
        <f>LEFT(COVID!D204,20)&amp;"."&amp;COVIDPAY!E204</f>
        <v>Friern Barnet School.4003.covmt.I18.Ma22</v>
      </c>
      <c r="K204" s="111" t="b">
        <v>1</v>
      </c>
      <c r="L204" s="117" t="s">
        <v>1275</v>
      </c>
      <c r="M204" s="111" t="b">
        <v>1</v>
      </c>
      <c r="N204" s="111" t="s">
        <v>1276</v>
      </c>
      <c r="O204" s="118" t="str">
        <f>COVID!I204</f>
        <v>10167/543965</v>
      </c>
      <c r="P204" s="111" t="b">
        <v>1</v>
      </c>
      <c r="Q204" s="111" t="b">
        <v>1</v>
      </c>
      <c r="R204" s="111" t="b">
        <v>1</v>
      </c>
    </row>
    <row r="205" spans="1:18" x14ac:dyDescent="0.25">
      <c r="A205" s="108">
        <v>1</v>
      </c>
      <c r="B205" s="109">
        <v>2</v>
      </c>
      <c r="C205" s="110">
        <f>COVID!J205</f>
        <v>400135</v>
      </c>
      <c r="D205" s="111" t="b">
        <v>1</v>
      </c>
      <c r="E205" s="112" t="str">
        <f>RIGHT(COVID!C205,4)&amp;"."&amp;COVID!M205&amp;"."&amp;COVID!K205&amp;"."&amp;$C$5</f>
        <v>3521.covmt.I18.Ma22</v>
      </c>
      <c r="F205" s="113">
        <f t="shared" ca="1" si="4"/>
        <v>44697</v>
      </c>
      <c r="G205" s="114" cm="1">
        <f t="array" ref="G205">IF(SUMPRODUCT((COVID!$Q$19:$AB$19=$B$5)*COVID!Q205:AB205)&gt;0,SUMPRODUCT((COVID!$Q$19:$AB$19=$B$5)*COVID!Q205:AB205),0)</f>
        <v>1744.42</v>
      </c>
      <c r="H205" s="115">
        <f t="shared" ca="1" si="5"/>
        <v>44697</v>
      </c>
      <c r="I205" s="116">
        <v>0</v>
      </c>
      <c r="J205" s="112" t="str">
        <f>LEFT(COVID!D205,20)&amp;"."&amp;COVIDPAY!E205</f>
        <v>St Mary's &amp; St John'.3521.covmt.I18.Ma22</v>
      </c>
      <c r="K205" s="111" t="b">
        <v>1</v>
      </c>
      <c r="L205" s="117" t="s">
        <v>1275</v>
      </c>
      <c r="M205" s="111" t="b">
        <v>1</v>
      </c>
      <c r="N205" s="111" t="s">
        <v>1276</v>
      </c>
      <c r="O205" s="118" t="str">
        <f>COVID!I205</f>
        <v>10694/543965</v>
      </c>
      <c r="P205" s="111" t="b">
        <v>1</v>
      </c>
      <c r="Q205" s="111" t="b">
        <v>1</v>
      </c>
      <c r="R205" s="111" t="b">
        <v>1</v>
      </c>
    </row>
    <row r="206" spans="1:18" x14ac:dyDescent="0.25">
      <c r="A206" s="108">
        <v>1</v>
      </c>
      <c r="B206" s="109">
        <v>2</v>
      </c>
      <c r="C206" s="110">
        <f>COVID!J206</f>
        <v>400157</v>
      </c>
      <c r="D206" s="111" t="b">
        <v>1</v>
      </c>
      <c r="E206" s="112" t="str">
        <f>RIGHT(COVID!C206,4)&amp;"."&amp;COVID!M206&amp;"."&amp;COVID!K206&amp;"."&amp;$C$5</f>
        <v>1102.covmt.I18.Ma22</v>
      </c>
      <c r="F206" s="113">
        <f t="shared" ca="1" si="4"/>
        <v>44697</v>
      </c>
      <c r="G206" s="114" cm="1">
        <f t="array" ref="G206">IF(SUMPRODUCT((COVID!$Q$19:$AB$19=$B$5)*COVID!Q206:AB206)&gt;0,SUMPRODUCT((COVID!$Q$19:$AB$19=$B$5)*COVID!Q206:AB206),0)</f>
        <v>1005.7</v>
      </c>
      <c r="H206" s="115">
        <f t="shared" ca="1" si="5"/>
        <v>44697</v>
      </c>
      <c r="I206" s="116">
        <v>0</v>
      </c>
      <c r="J206" s="112" t="str">
        <f>LEFT(COVID!D206,20)&amp;"."&amp;COVIDPAY!E206</f>
        <v>Northgate.1102.covmt.I18.Ma22</v>
      </c>
      <c r="K206" s="111" t="b">
        <v>1</v>
      </c>
      <c r="L206" s="117" t="s">
        <v>1275</v>
      </c>
      <c r="M206" s="111" t="b">
        <v>1</v>
      </c>
      <c r="N206" s="111" t="s">
        <v>1276</v>
      </c>
      <c r="O206" s="118" t="str">
        <f>COVID!I206</f>
        <v>10168/543965</v>
      </c>
      <c r="P206" s="111" t="b">
        <v>1</v>
      </c>
      <c r="Q206" s="111" t="b">
        <v>1</v>
      </c>
      <c r="R206" s="111" t="b">
        <v>1</v>
      </c>
    </row>
    <row r="207" spans="1:18" x14ac:dyDescent="0.25">
      <c r="A207" s="108">
        <v>1</v>
      </c>
      <c r="B207" s="109">
        <v>2</v>
      </c>
      <c r="C207" s="110">
        <f>COVID!J207</f>
        <v>400156</v>
      </c>
      <c r="D207" s="111" t="b">
        <v>1</v>
      </c>
      <c r="E207" s="112" t="str">
        <f>RIGHT(COVID!C207,4)&amp;"."&amp;COVID!M207&amp;"."&amp;COVID!K207&amp;"."&amp;$C$5</f>
        <v>1100.covmt.I18.Ma22</v>
      </c>
      <c r="F207" s="113">
        <f t="shared" ca="1" si="4"/>
        <v>44697</v>
      </c>
      <c r="G207" s="114" cm="1">
        <f t="array" ref="G207">IF(SUMPRODUCT((COVID!$Q$19:$AB$19=$B$5)*COVID!Q207:AB207)&gt;0,SUMPRODUCT((COVID!$Q$19:$AB$19=$B$5)*COVID!Q207:AB207),0)</f>
        <v>1051.3</v>
      </c>
      <c r="H207" s="115">
        <f t="shared" ca="1" si="5"/>
        <v>44697</v>
      </c>
      <c r="I207" s="116">
        <v>0</v>
      </c>
      <c r="J207" s="112" t="str">
        <f>LEFT(COVID!D207,20)&amp;"."&amp;COVIDPAY!E207</f>
        <v>Pavilion.1100.covmt.I18.Ma22</v>
      </c>
      <c r="K207" s="111" t="b">
        <v>1</v>
      </c>
      <c r="L207" s="117" t="s">
        <v>1275</v>
      </c>
      <c r="M207" s="111" t="b">
        <v>1</v>
      </c>
      <c r="N207" s="111" t="s">
        <v>1276</v>
      </c>
      <c r="O207" s="118" t="str">
        <f>COVID!I207</f>
        <v>10168/543965</v>
      </c>
      <c r="P207" s="111" t="b">
        <v>1</v>
      </c>
      <c r="Q207" s="111" t="b">
        <v>1</v>
      </c>
      <c r="R207" s="111" t="b">
        <v>1</v>
      </c>
    </row>
    <row r="208" spans="1:18" x14ac:dyDescent="0.25">
      <c r="A208" s="108">
        <v>1</v>
      </c>
      <c r="B208" s="109">
        <v>2</v>
      </c>
      <c r="C208" s="110">
        <f>COVID!J208</f>
        <v>0</v>
      </c>
      <c r="D208" s="111" t="b">
        <v>1</v>
      </c>
      <c r="E208" s="112" t="str">
        <f>RIGHT(COVID!C208,4)&amp;"."&amp;COVID!M208&amp;"."&amp;COVID!K208&amp;"."&amp;$C$5</f>
        <v>..I18.Ma22</v>
      </c>
      <c r="F208" s="113">
        <f t="shared" ca="1" si="4"/>
        <v>44697</v>
      </c>
      <c r="G208" s="114" cm="1">
        <f t="array" ref="G208">IF(SUMPRODUCT((COVID!$Q$19:$AB$19=$B$5)*COVID!Q208:AB208)&gt;0,SUMPRODUCT((COVID!$Q$19:$AB$19=$B$5)*COVID!Q208:AB208),0)</f>
        <v>0</v>
      </c>
      <c r="H208" s="115">
        <f t="shared" ca="1" si="5"/>
        <v>44697</v>
      </c>
      <c r="I208" s="116">
        <v>0</v>
      </c>
      <c r="J208" s="112" t="str">
        <f>LEFT(COVID!D208,20)&amp;"."&amp;COVIDPAY!E208</f>
        <v xml:space="preserve"> Please choose a sch...I18.Ma22</v>
      </c>
      <c r="K208" s="111" t="b">
        <v>1</v>
      </c>
      <c r="L208" s="117" t="s">
        <v>1275</v>
      </c>
      <c r="M208" s="111" t="b">
        <v>1</v>
      </c>
      <c r="N208" s="111" t="s">
        <v>1276</v>
      </c>
      <c r="O208" s="118" t="e">
        <f>COVID!I208</f>
        <v>#N/A</v>
      </c>
      <c r="P208" s="111" t="b">
        <v>1</v>
      </c>
      <c r="Q208" s="111" t="b">
        <v>1</v>
      </c>
      <c r="R208" s="111" t="b">
        <v>1</v>
      </c>
    </row>
    <row r="209" spans="1:18" x14ac:dyDescent="0.25">
      <c r="A209" s="108">
        <v>1</v>
      </c>
      <c r="B209" s="109">
        <v>2</v>
      </c>
      <c r="C209" s="110">
        <f>COVID!J209</f>
        <v>0</v>
      </c>
      <c r="D209" s="111" t="b">
        <v>1</v>
      </c>
      <c r="E209" s="112" t="str">
        <f>RIGHT(COVID!C209,4)&amp;"."&amp;COVID!M209&amp;"."&amp;COVID!K209&amp;"."&amp;$C$5</f>
        <v>..I18.Ma22</v>
      </c>
      <c r="F209" s="113">
        <f t="shared" ca="1" si="4"/>
        <v>44697</v>
      </c>
      <c r="G209" s="114" cm="1">
        <f t="array" ref="G209">IF(SUMPRODUCT((COVID!$Q$19:$AB$19=$B$5)*COVID!Q209:AB209)&gt;0,SUMPRODUCT((COVID!$Q$19:$AB$19=$B$5)*COVID!Q209:AB209),0)</f>
        <v>0</v>
      </c>
      <c r="H209" s="115">
        <f t="shared" ca="1" si="5"/>
        <v>44697</v>
      </c>
      <c r="I209" s="116">
        <v>0</v>
      </c>
      <c r="J209" s="112" t="str">
        <f>LEFT(COVID!D209,20)&amp;"."&amp;COVIDPAY!E209</f>
        <v xml:space="preserve"> Please choose a sch...I18.Ma22</v>
      </c>
      <c r="K209" s="111" t="b">
        <v>1</v>
      </c>
      <c r="L209" s="117" t="s">
        <v>1275</v>
      </c>
      <c r="M209" s="111" t="b">
        <v>1</v>
      </c>
      <c r="N209" s="111" t="s">
        <v>1276</v>
      </c>
      <c r="O209" s="118" t="e">
        <f>COVID!I209</f>
        <v>#N/A</v>
      </c>
      <c r="P209" s="111" t="b">
        <v>1</v>
      </c>
      <c r="Q209" s="111" t="b">
        <v>1</v>
      </c>
      <c r="R209" s="111" t="b">
        <v>1</v>
      </c>
    </row>
    <row r="210" spans="1:18" x14ac:dyDescent="0.25">
      <c r="A210" s="108">
        <v>1</v>
      </c>
      <c r="B210" s="109">
        <v>2</v>
      </c>
      <c r="C210" s="110">
        <f>COVID!J210</f>
        <v>0</v>
      </c>
      <c r="D210" s="111" t="b">
        <v>1</v>
      </c>
      <c r="E210" s="112" t="str">
        <f>RIGHT(COVID!C210,4)&amp;"."&amp;COVID!M210&amp;"."&amp;COVID!K210&amp;"."&amp;$C$5</f>
        <v>..I18.Ma22</v>
      </c>
      <c r="F210" s="113">
        <f t="shared" ca="1" si="4"/>
        <v>44697</v>
      </c>
      <c r="G210" s="114" cm="1">
        <f t="array" ref="G210">IF(SUMPRODUCT((COVID!$Q$19:$AB$19=$B$5)*COVID!Q210:AB210)&gt;0,SUMPRODUCT((COVID!$Q$19:$AB$19=$B$5)*COVID!Q210:AB210),0)</f>
        <v>0</v>
      </c>
      <c r="H210" s="115">
        <f t="shared" ca="1" si="5"/>
        <v>44697</v>
      </c>
      <c r="I210" s="116">
        <v>0</v>
      </c>
      <c r="J210" s="112" t="str">
        <f>LEFT(COVID!D210,20)&amp;"."&amp;COVIDPAY!E210</f>
        <v xml:space="preserve"> Please choose a sch...I18.Ma22</v>
      </c>
      <c r="K210" s="111" t="b">
        <v>1</v>
      </c>
      <c r="L210" s="117" t="s">
        <v>1275</v>
      </c>
      <c r="M210" s="111" t="b">
        <v>1</v>
      </c>
      <c r="N210" s="111" t="s">
        <v>1276</v>
      </c>
      <c r="O210" s="118" t="e">
        <f>COVID!I210</f>
        <v>#N/A</v>
      </c>
      <c r="P210" s="111" t="b">
        <v>1</v>
      </c>
      <c r="Q210" s="111" t="b">
        <v>1</v>
      </c>
      <c r="R210" s="111" t="b">
        <v>1</v>
      </c>
    </row>
    <row r="211" spans="1:18" x14ac:dyDescent="0.25">
      <c r="A211" s="108">
        <v>1</v>
      </c>
      <c r="B211" s="109">
        <v>2</v>
      </c>
      <c r="C211" s="110">
        <f>COVID!J211</f>
        <v>0</v>
      </c>
      <c r="D211" s="111" t="b">
        <v>1</v>
      </c>
      <c r="E211" s="112" t="str">
        <f>RIGHT(COVID!C211,4)&amp;"."&amp;COVID!M211&amp;"."&amp;COVID!K211&amp;"."&amp;$C$5</f>
        <v>..I18.Ma22</v>
      </c>
      <c r="F211" s="113">
        <f t="shared" ca="1" si="4"/>
        <v>44697</v>
      </c>
      <c r="G211" s="114" cm="1">
        <f t="array" ref="G211">IF(SUMPRODUCT((COVID!$Q$19:$AB$19=$B$5)*COVID!Q211:AB211)&gt;0,SUMPRODUCT((COVID!$Q$19:$AB$19=$B$5)*COVID!Q211:AB211),0)</f>
        <v>0</v>
      </c>
      <c r="H211" s="115">
        <f t="shared" ca="1" si="5"/>
        <v>44697</v>
      </c>
      <c r="I211" s="116">
        <v>0</v>
      </c>
      <c r="J211" s="112" t="str">
        <f>LEFT(COVID!D211,20)&amp;"."&amp;COVIDPAY!E211</f>
        <v xml:space="preserve"> Please choose a sch...I18.Ma22</v>
      </c>
      <c r="K211" s="111" t="b">
        <v>1</v>
      </c>
      <c r="L211" s="117" t="s">
        <v>1275</v>
      </c>
      <c r="M211" s="111" t="b">
        <v>1</v>
      </c>
      <c r="N211" s="111" t="s">
        <v>1276</v>
      </c>
      <c r="O211" s="118" t="e">
        <f>COVID!I211</f>
        <v>#N/A</v>
      </c>
      <c r="P211" s="111" t="b">
        <v>1</v>
      </c>
      <c r="Q211" s="111" t="b">
        <v>1</v>
      </c>
      <c r="R211" s="111" t="b">
        <v>1</v>
      </c>
    </row>
    <row r="212" spans="1:18" x14ac:dyDescent="0.25">
      <c r="A212" s="108">
        <v>1</v>
      </c>
      <c r="B212" s="109">
        <v>2</v>
      </c>
      <c r="C212" s="110">
        <f>COVID!J212</f>
        <v>0</v>
      </c>
      <c r="D212" s="111" t="b">
        <v>1</v>
      </c>
      <c r="E212" s="112" t="str">
        <f>RIGHT(COVID!C212,4)&amp;"."&amp;COVID!M212&amp;"."&amp;COVID!K212&amp;"."&amp;$C$5</f>
        <v>..I18.Ma22</v>
      </c>
      <c r="F212" s="113">
        <f t="shared" ca="1" si="4"/>
        <v>44697</v>
      </c>
      <c r="G212" s="114" cm="1">
        <f t="array" ref="G212">IF(SUMPRODUCT((COVID!$Q$19:$AB$19=$B$5)*COVID!Q212:AB212)&gt;0,SUMPRODUCT((COVID!$Q$19:$AB$19=$B$5)*COVID!Q212:AB212),0)</f>
        <v>0</v>
      </c>
      <c r="H212" s="115">
        <f t="shared" ca="1" si="5"/>
        <v>44697</v>
      </c>
      <c r="I212" s="116">
        <v>0</v>
      </c>
      <c r="J212" s="112" t="str">
        <f>LEFT(COVID!D212,20)&amp;"."&amp;COVIDPAY!E212</f>
        <v xml:space="preserve"> Please choose a sch...I18.Ma22</v>
      </c>
      <c r="K212" s="111" t="b">
        <v>1</v>
      </c>
      <c r="L212" s="117" t="s">
        <v>1275</v>
      </c>
      <c r="M212" s="111" t="b">
        <v>1</v>
      </c>
      <c r="N212" s="111" t="s">
        <v>1276</v>
      </c>
      <c r="O212" s="118" t="e">
        <f>COVID!I212</f>
        <v>#N/A</v>
      </c>
      <c r="P212" s="111" t="b">
        <v>1</v>
      </c>
      <c r="Q212" s="111" t="b">
        <v>1</v>
      </c>
      <c r="R212" s="111" t="b">
        <v>1</v>
      </c>
    </row>
    <row r="213" spans="1:18" x14ac:dyDescent="0.25">
      <c r="A213" s="108">
        <v>1</v>
      </c>
      <c r="B213" s="109">
        <v>2</v>
      </c>
      <c r="C213" s="110">
        <f>COVID!J213</f>
        <v>0</v>
      </c>
      <c r="D213" s="111" t="b">
        <v>1</v>
      </c>
      <c r="E213" s="112" t="str">
        <f>RIGHT(COVID!C213,4)&amp;"."&amp;COVID!M213&amp;"."&amp;COVID!K213&amp;"."&amp;$C$5</f>
        <v>..I18.Ma22</v>
      </c>
      <c r="F213" s="113">
        <f t="shared" ref="F213:F276" ca="1" si="6">TODAY()</f>
        <v>44697</v>
      </c>
      <c r="G213" s="114" cm="1">
        <f t="array" ref="G213">IF(SUMPRODUCT((COVID!$Q$19:$AB$19=$B$5)*COVID!Q213:AB213)&gt;0,SUMPRODUCT((COVID!$Q$19:$AB$19=$B$5)*COVID!Q213:AB213),0)</f>
        <v>0</v>
      </c>
      <c r="H213" s="115">
        <f t="shared" ref="H213:H276" ca="1" si="7">F213</f>
        <v>44697</v>
      </c>
      <c r="I213" s="116">
        <v>0</v>
      </c>
      <c r="J213" s="112" t="str">
        <f>LEFT(COVID!D213,20)&amp;"."&amp;COVIDPAY!E213</f>
        <v xml:space="preserve"> Please choose a sch...I18.Ma22</v>
      </c>
      <c r="K213" s="111" t="b">
        <v>1</v>
      </c>
      <c r="L213" s="117" t="s">
        <v>1275</v>
      </c>
      <c r="M213" s="111" t="b">
        <v>1</v>
      </c>
      <c r="N213" s="111" t="s">
        <v>1276</v>
      </c>
      <c r="O213" s="118" t="e">
        <f>COVID!I213</f>
        <v>#N/A</v>
      </c>
      <c r="P213" s="111" t="b">
        <v>1</v>
      </c>
      <c r="Q213" s="111" t="b">
        <v>1</v>
      </c>
      <c r="R213" s="111" t="b">
        <v>1</v>
      </c>
    </row>
    <row r="214" spans="1:18" x14ac:dyDescent="0.25">
      <c r="A214" s="108">
        <v>1</v>
      </c>
      <c r="B214" s="109">
        <v>2</v>
      </c>
      <c r="C214" s="110">
        <f>COVID!J214</f>
        <v>0</v>
      </c>
      <c r="D214" s="111" t="b">
        <v>1</v>
      </c>
      <c r="E214" s="112" t="str">
        <f>RIGHT(COVID!C214,4)&amp;"."&amp;COVID!M214&amp;"."&amp;COVID!K214&amp;"."&amp;$C$5</f>
        <v>..I18.Ma22</v>
      </c>
      <c r="F214" s="113">
        <f t="shared" ca="1" si="6"/>
        <v>44697</v>
      </c>
      <c r="G214" s="114" cm="1">
        <f t="array" ref="G214">IF(SUMPRODUCT((COVID!$Q$19:$AB$19=$B$5)*COVID!Q214:AB214)&gt;0,SUMPRODUCT((COVID!$Q$19:$AB$19=$B$5)*COVID!Q214:AB214),0)</f>
        <v>0</v>
      </c>
      <c r="H214" s="115">
        <f t="shared" ca="1" si="7"/>
        <v>44697</v>
      </c>
      <c r="I214" s="116">
        <v>0</v>
      </c>
      <c r="J214" s="112" t="str">
        <f>LEFT(COVID!D214,20)&amp;"."&amp;COVIDPAY!E214</f>
        <v xml:space="preserve"> Please choose a sch...I18.Ma22</v>
      </c>
      <c r="K214" s="111" t="b">
        <v>1</v>
      </c>
      <c r="L214" s="117" t="s">
        <v>1275</v>
      </c>
      <c r="M214" s="111" t="b">
        <v>1</v>
      </c>
      <c r="N214" s="111" t="s">
        <v>1276</v>
      </c>
      <c r="O214" s="118" t="e">
        <f>COVID!I214</f>
        <v>#N/A</v>
      </c>
      <c r="P214" s="111" t="b">
        <v>1</v>
      </c>
      <c r="Q214" s="111" t="b">
        <v>1</v>
      </c>
      <c r="R214" s="111" t="b">
        <v>1</v>
      </c>
    </row>
    <row r="215" spans="1:18" x14ac:dyDescent="0.25">
      <c r="A215" s="108">
        <v>1</v>
      </c>
      <c r="B215" s="109">
        <v>2</v>
      </c>
      <c r="C215" s="110">
        <f>COVID!J215</f>
        <v>0</v>
      </c>
      <c r="D215" s="111" t="b">
        <v>1</v>
      </c>
      <c r="E215" s="112" t="str">
        <f>RIGHT(COVID!C215,4)&amp;"."&amp;COVID!M215&amp;"."&amp;COVID!K215&amp;"."&amp;$C$5</f>
        <v>..I18.Ma22</v>
      </c>
      <c r="F215" s="113">
        <f t="shared" ca="1" si="6"/>
        <v>44697</v>
      </c>
      <c r="G215" s="114" cm="1">
        <f t="array" ref="G215">IF(SUMPRODUCT((COVID!$Q$19:$AB$19=$B$5)*COVID!Q215:AB215)&gt;0,SUMPRODUCT((COVID!$Q$19:$AB$19=$B$5)*COVID!Q215:AB215),0)</f>
        <v>0</v>
      </c>
      <c r="H215" s="115">
        <f t="shared" ca="1" si="7"/>
        <v>44697</v>
      </c>
      <c r="I215" s="116">
        <v>0</v>
      </c>
      <c r="J215" s="112" t="str">
        <f>LEFT(COVID!D215,20)&amp;"."&amp;COVIDPAY!E215</f>
        <v xml:space="preserve"> Please choose a sch...I18.Ma22</v>
      </c>
      <c r="K215" s="111" t="b">
        <v>1</v>
      </c>
      <c r="L215" s="117" t="s">
        <v>1275</v>
      </c>
      <c r="M215" s="111" t="b">
        <v>1</v>
      </c>
      <c r="N215" s="111" t="s">
        <v>1276</v>
      </c>
      <c r="O215" s="118" t="e">
        <f>COVID!I215</f>
        <v>#N/A</v>
      </c>
      <c r="P215" s="111" t="b">
        <v>1</v>
      </c>
      <c r="Q215" s="111" t="b">
        <v>1</v>
      </c>
      <c r="R215" s="111" t="b">
        <v>1</v>
      </c>
    </row>
    <row r="216" spans="1:18" x14ac:dyDescent="0.25">
      <c r="A216" s="108">
        <v>1</v>
      </c>
      <c r="B216" s="109">
        <v>2</v>
      </c>
      <c r="C216" s="110">
        <f>COVID!J216</f>
        <v>0</v>
      </c>
      <c r="D216" s="111" t="b">
        <v>1</v>
      </c>
      <c r="E216" s="112" t="str">
        <f>RIGHT(COVID!C216,4)&amp;"."&amp;COVID!M216&amp;"."&amp;COVID!K216&amp;"."&amp;$C$5</f>
        <v>..I18.Ma22</v>
      </c>
      <c r="F216" s="113">
        <f t="shared" ca="1" si="6"/>
        <v>44697</v>
      </c>
      <c r="G216" s="114" cm="1">
        <f t="array" ref="G216">IF(SUMPRODUCT((COVID!$Q$19:$AB$19=$B$5)*COVID!Q216:AB216)&gt;0,SUMPRODUCT((COVID!$Q$19:$AB$19=$B$5)*COVID!Q216:AB216),0)</f>
        <v>0</v>
      </c>
      <c r="H216" s="115">
        <f t="shared" ca="1" si="7"/>
        <v>44697</v>
      </c>
      <c r="I216" s="116">
        <v>0</v>
      </c>
      <c r="J216" s="112" t="str">
        <f>LEFT(COVID!D216,20)&amp;"."&amp;COVIDPAY!E216</f>
        <v xml:space="preserve"> Please choose a sch...I18.Ma22</v>
      </c>
      <c r="K216" s="111" t="b">
        <v>1</v>
      </c>
      <c r="L216" s="117" t="s">
        <v>1275</v>
      </c>
      <c r="M216" s="111" t="b">
        <v>1</v>
      </c>
      <c r="N216" s="111" t="s">
        <v>1276</v>
      </c>
      <c r="O216" s="118" t="e">
        <f>COVID!I216</f>
        <v>#N/A</v>
      </c>
      <c r="P216" s="111" t="b">
        <v>1</v>
      </c>
      <c r="Q216" s="111" t="b">
        <v>1</v>
      </c>
      <c r="R216" s="111" t="b">
        <v>1</v>
      </c>
    </row>
    <row r="217" spans="1:18" x14ac:dyDescent="0.25">
      <c r="A217" s="108">
        <v>1</v>
      </c>
      <c r="B217" s="109">
        <v>2</v>
      </c>
      <c r="C217" s="110">
        <f>COVID!J217</f>
        <v>0</v>
      </c>
      <c r="D217" s="111" t="b">
        <v>1</v>
      </c>
      <c r="E217" s="112" t="str">
        <f>RIGHT(COVID!C217,4)&amp;"."&amp;COVID!M217&amp;"."&amp;COVID!K217&amp;"."&amp;$C$5</f>
        <v>..I18.Ma22</v>
      </c>
      <c r="F217" s="113">
        <f t="shared" ca="1" si="6"/>
        <v>44697</v>
      </c>
      <c r="G217" s="114" cm="1">
        <f t="array" ref="G217">IF(SUMPRODUCT((COVID!$Q$19:$AB$19=$B$5)*COVID!Q217:AB217)&gt;0,SUMPRODUCT((COVID!$Q$19:$AB$19=$B$5)*COVID!Q217:AB217),0)</f>
        <v>0</v>
      </c>
      <c r="H217" s="115">
        <f t="shared" ca="1" si="7"/>
        <v>44697</v>
      </c>
      <c r="I217" s="116">
        <v>0</v>
      </c>
      <c r="J217" s="112" t="str">
        <f>LEFT(COVID!D217,20)&amp;"."&amp;COVIDPAY!E217</f>
        <v xml:space="preserve"> Please choose a sch...I18.Ma22</v>
      </c>
      <c r="K217" s="111" t="b">
        <v>1</v>
      </c>
      <c r="L217" s="117" t="s">
        <v>1275</v>
      </c>
      <c r="M217" s="111" t="b">
        <v>1</v>
      </c>
      <c r="N217" s="111" t="s">
        <v>1276</v>
      </c>
      <c r="O217" s="118" t="e">
        <f>COVID!I217</f>
        <v>#N/A</v>
      </c>
      <c r="P217" s="111" t="b">
        <v>1</v>
      </c>
      <c r="Q217" s="111" t="b">
        <v>1</v>
      </c>
      <c r="R217" s="111" t="b">
        <v>1</v>
      </c>
    </row>
    <row r="218" spans="1:18" x14ac:dyDescent="0.25">
      <c r="A218" s="108">
        <v>1</v>
      </c>
      <c r="B218" s="109">
        <v>2</v>
      </c>
      <c r="C218" s="110">
        <f>COVID!J218</f>
        <v>0</v>
      </c>
      <c r="D218" s="111" t="b">
        <v>1</v>
      </c>
      <c r="E218" s="112" t="str">
        <f>RIGHT(COVID!C218,4)&amp;"."&amp;COVID!M218&amp;"."&amp;COVID!K218&amp;"."&amp;$C$5</f>
        <v>..I18.Ma22</v>
      </c>
      <c r="F218" s="113">
        <f t="shared" ca="1" si="6"/>
        <v>44697</v>
      </c>
      <c r="G218" s="114" cm="1">
        <f t="array" ref="G218">IF(SUMPRODUCT((COVID!$Q$19:$AB$19=$B$5)*COVID!Q218:AB218)&gt;0,SUMPRODUCT((COVID!$Q$19:$AB$19=$B$5)*COVID!Q218:AB218),0)</f>
        <v>0</v>
      </c>
      <c r="H218" s="115">
        <f t="shared" ca="1" si="7"/>
        <v>44697</v>
      </c>
      <c r="I218" s="116">
        <v>0</v>
      </c>
      <c r="J218" s="112" t="str">
        <f>LEFT(COVID!D218,20)&amp;"."&amp;COVIDPAY!E218</f>
        <v xml:space="preserve"> Please choose a sch...I18.Ma22</v>
      </c>
      <c r="K218" s="111" t="b">
        <v>1</v>
      </c>
      <c r="L218" s="117" t="s">
        <v>1275</v>
      </c>
      <c r="M218" s="111" t="b">
        <v>1</v>
      </c>
      <c r="N218" s="111" t="s">
        <v>1276</v>
      </c>
      <c r="O218" s="118" t="e">
        <f>COVID!I218</f>
        <v>#N/A</v>
      </c>
      <c r="P218" s="111" t="b">
        <v>1</v>
      </c>
      <c r="Q218" s="111" t="b">
        <v>1</v>
      </c>
      <c r="R218" s="111" t="b">
        <v>1</v>
      </c>
    </row>
    <row r="219" spans="1:18" x14ac:dyDescent="0.25">
      <c r="A219" s="108">
        <v>1</v>
      </c>
      <c r="B219" s="109">
        <v>2</v>
      </c>
      <c r="C219" s="110">
        <f>COVID!J219</f>
        <v>0</v>
      </c>
      <c r="D219" s="111" t="b">
        <v>1</v>
      </c>
      <c r="E219" s="112" t="str">
        <f>RIGHT(COVID!C219,4)&amp;"."&amp;COVID!M219&amp;"."&amp;COVID!K219&amp;"."&amp;$C$5</f>
        <v>..I18.Ma22</v>
      </c>
      <c r="F219" s="113">
        <f t="shared" ca="1" si="6"/>
        <v>44697</v>
      </c>
      <c r="G219" s="114" cm="1">
        <f t="array" ref="G219">IF(SUMPRODUCT((COVID!$Q$19:$AB$19=$B$5)*COVID!Q219:AB219)&gt;0,SUMPRODUCT((COVID!$Q$19:$AB$19=$B$5)*COVID!Q219:AB219),0)</f>
        <v>0</v>
      </c>
      <c r="H219" s="115">
        <f t="shared" ca="1" si="7"/>
        <v>44697</v>
      </c>
      <c r="I219" s="116">
        <v>0</v>
      </c>
      <c r="J219" s="112" t="str">
        <f>LEFT(COVID!D219,20)&amp;"."&amp;COVIDPAY!E219</f>
        <v xml:space="preserve"> Please choose a sch...I18.Ma22</v>
      </c>
      <c r="K219" s="111" t="b">
        <v>1</v>
      </c>
      <c r="L219" s="117" t="s">
        <v>1275</v>
      </c>
      <c r="M219" s="111" t="b">
        <v>1</v>
      </c>
      <c r="N219" s="111" t="s">
        <v>1276</v>
      </c>
      <c r="O219" s="118" t="e">
        <f>COVID!I219</f>
        <v>#N/A</v>
      </c>
      <c r="P219" s="111" t="b">
        <v>1</v>
      </c>
      <c r="Q219" s="111" t="b">
        <v>1</v>
      </c>
      <c r="R219" s="111" t="b">
        <v>1</v>
      </c>
    </row>
    <row r="220" spans="1:18" x14ac:dyDescent="0.25">
      <c r="A220" s="108">
        <v>1</v>
      </c>
      <c r="B220" s="109">
        <v>2</v>
      </c>
      <c r="C220" s="110">
        <f>COVID!J220</f>
        <v>0</v>
      </c>
      <c r="D220" s="111" t="b">
        <v>1</v>
      </c>
      <c r="E220" s="112" t="str">
        <f>RIGHT(COVID!C220,4)&amp;"."&amp;COVID!M220&amp;"."&amp;COVID!K220&amp;"."&amp;$C$5</f>
        <v>..I18.Ma22</v>
      </c>
      <c r="F220" s="113">
        <f t="shared" ca="1" si="6"/>
        <v>44697</v>
      </c>
      <c r="G220" s="114" cm="1">
        <f t="array" ref="G220">IF(SUMPRODUCT((COVID!$Q$19:$AB$19=$B$5)*COVID!Q220:AB220)&gt;0,SUMPRODUCT((COVID!$Q$19:$AB$19=$B$5)*COVID!Q220:AB220),0)</f>
        <v>0</v>
      </c>
      <c r="H220" s="115">
        <f t="shared" ca="1" si="7"/>
        <v>44697</v>
      </c>
      <c r="I220" s="116">
        <v>0</v>
      </c>
      <c r="J220" s="112" t="str">
        <f>LEFT(COVID!D220,20)&amp;"."&amp;COVIDPAY!E220</f>
        <v xml:space="preserve"> Please choose a sch...I18.Ma22</v>
      </c>
      <c r="K220" s="111" t="b">
        <v>1</v>
      </c>
      <c r="L220" s="117" t="s">
        <v>1275</v>
      </c>
      <c r="M220" s="111" t="b">
        <v>1</v>
      </c>
      <c r="N220" s="111" t="s">
        <v>1276</v>
      </c>
      <c r="O220" s="118" t="e">
        <f>COVID!I220</f>
        <v>#N/A</v>
      </c>
      <c r="P220" s="111" t="b">
        <v>1</v>
      </c>
      <c r="Q220" s="111" t="b">
        <v>1</v>
      </c>
      <c r="R220" s="111" t="b">
        <v>1</v>
      </c>
    </row>
    <row r="221" spans="1:18" x14ac:dyDescent="0.25">
      <c r="A221" s="108">
        <v>1</v>
      </c>
      <c r="B221" s="109">
        <v>2</v>
      </c>
      <c r="C221" s="110">
        <f>COVID!J221</f>
        <v>0</v>
      </c>
      <c r="D221" s="111" t="b">
        <v>1</v>
      </c>
      <c r="E221" s="112" t="str">
        <f>RIGHT(COVID!C221,4)&amp;"."&amp;COVID!M221&amp;"."&amp;COVID!K221&amp;"."&amp;$C$5</f>
        <v>..I18.Ma22</v>
      </c>
      <c r="F221" s="113">
        <f t="shared" ca="1" si="6"/>
        <v>44697</v>
      </c>
      <c r="G221" s="114" cm="1">
        <f t="array" ref="G221">IF(SUMPRODUCT((COVID!$Q$19:$AB$19=$B$5)*COVID!Q221:AB221)&gt;0,SUMPRODUCT((COVID!$Q$19:$AB$19=$B$5)*COVID!Q221:AB221),0)</f>
        <v>0</v>
      </c>
      <c r="H221" s="115">
        <f t="shared" ca="1" si="7"/>
        <v>44697</v>
      </c>
      <c r="I221" s="116">
        <v>0</v>
      </c>
      <c r="J221" s="112" t="str">
        <f>LEFT(COVID!D221,20)&amp;"."&amp;COVIDPAY!E221</f>
        <v xml:space="preserve"> Please choose a sch...I18.Ma22</v>
      </c>
      <c r="K221" s="111" t="b">
        <v>1</v>
      </c>
      <c r="L221" s="117" t="s">
        <v>1275</v>
      </c>
      <c r="M221" s="111" t="b">
        <v>1</v>
      </c>
      <c r="N221" s="111" t="s">
        <v>1276</v>
      </c>
      <c r="O221" s="118" t="e">
        <f>COVID!I221</f>
        <v>#N/A</v>
      </c>
      <c r="P221" s="111" t="b">
        <v>1</v>
      </c>
      <c r="Q221" s="111" t="b">
        <v>1</v>
      </c>
      <c r="R221" s="111" t="b">
        <v>1</v>
      </c>
    </row>
    <row r="222" spans="1:18" x14ac:dyDescent="0.25">
      <c r="A222" s="108">
        <v>1</v>
      </c>
      <c r="B222" s="109">
        <v>2</v>
      </c>
      <c r="C222" s="110">
        <f>COVID!J222</f>
        <v>0</v>
      </c>
      <c r="D222" s="111" t="b">
        <v>1</v>
      </c>
      <c r="E222" s="112" t="str">
        <f>RIGHT(COVID!C222,4)&amp;"."&amp;COVID!M222&amp;"."&amp;COVID!K222&amp;"."&amp;$C$5</f>
        <v>..I18.Ma22</v>
      </c>
      <c r="F222" s="113">
        <f t="shared" ca="1" si="6"/>
        <v>44697</v>
      </c>
      <c r="G222" s="114" cm="1">
        <f t="array" ref="G222">IF(SUMPRODUCT((COVID!$Q$19:$AB$19=$B$5)*COVID!Q222:AB222)&gt;0,SUMPRODUCT((COVID!$Q$19:$AB$19=$B$5)*COVID!Q222:AB222),0)</f>
        <v>0</v>
      </c>
      <c r="H222" s="115">
        <f t="shared" ca="1" si="7"/>
        <v>44697</v>
      </c>
      <c r="I222" s="116">
        <v>0</v>
      </c>
      <c r="J222" s="112" t="str">
        <f>LEFT(COVID!D222,20)&amp;"."&amp;COVIDPAY!E222</f>
        <v xml:space="preserve"> Please choose a sch...I18.Ma22</v>
      </c>
      <c r="K222" s="111" t="b">
        <v>1</v>
      </c>
      <c r="L222" s="117" t="s">
        <v>1275</v>
      </c>
      <c r="M222" s="111" t="b">
        <v>1</v>
      </c>
      <c r="N222" s="111" t="s">
        <v>1276</v>
      </c>
      <c r="O222" s="118" t="e">
        <f>COVID!I222</f>
        <v>#N/A</v>
      </c>
      <c r="P222" s="111" t="b">
        <v>1</v>
      </c>
      <c r="Q222" s="111" t="b">
        <v>1</v>
      </c>
      <c r="R222" s="111" t="b">
        <v>1</v>
      </c>
    </row>
    <row r="223" spans="1:18" x14ac:dyDescent="0.25">
      <c r="A223" s="108">
        <v>1</v>
      </c>
      <c r="B223" s="109">
        <v>2</v>
      </c>
      <c r="C223" s="110">
        <f>COVID!J223</f>
        <v>0</v>
      </c>
      <c r="D223" s="111" t="b">
        <v>1</v>
      </c>
      <c r="E223" s="112" t="str">
        <f>RIGHT(COVID!C223,4)&amp;"."&amp;COVID!M223&amp;"."&amp;COVID!K223&amp;"."&amp;$C$5</f>
        <v>..I18.Ma22</v>
      </c>
      <c r="F223" s="113">
        <f t="shared" ca="1" si="6"/>
        <v>44697</v>
      </c>
      <c r="G223" s="114" cm="1">
        <f t="array" ref="G223">IF(SUMPRODUCT((COVID!$Q$19:$AB$19=$B$5)*COVID!Q223:AB223)&gt;0,SUMPRODUCT((COVID!$Q$19:$AB$19=$B$5)*COVID!Q223:AB223),0)</f>
        <v>0</v>
      </c>
      <c r="H223" s="115">
        <f t="shared" ca="1" si="7"/>
        <v>44697</v>
      </c>
      <c r="I223" s="116">
        <v>0</v>
      </c>
      <c r="J223" s="112" t="str">
        <f>LEFT(COVID!D223,20)&amp;"."&amp;COVIDPAY!E223</f>
        <v xml:space="preserve"> Please choose a sch...I18.Ma22</v>
      </c>
      <c r="K223" s="111" t="b">
        <v>1</v>
      </c>
      <c r="L223" s="117" t="s">
        <v>1275</v>
      </c>
      <c r="M223" s="111" t="b">
        <v>1</v>
      </c>
      <c r="N223" s="111" t="s">
        <v>1276</v>
      </c>
      <c r="O223" s="118" t="e">
        <f>COVID!I223</f>
        <v>#N/A</v>
      </c>
      <c r="P223" s="111" t="b">
        <v>1</v>
      </c>
      <c r="Q223" s="111" t="b">
        <v>1</v>
      </c>
      <c r="R223" s="111" t="b">
        <v>1</v>
      </c>
    </row>
    <row r="224" spans="1:18" x14ac:dyDescent="0.25">
      <c r="A224" s="108">
        <v>1</v>
      </c>
      <c r="B224" s="109">
        <v>2</v>
      </c>
      <c r="C224" s="110">
        <f>COVID!J224</f>
        <v>0</v>
      </c>
      <c r="D224" s="111" t="b">
        <v>1</v>
      </c>
      <c r="E224" s="112" t="str">
        <f>RIGHT(COVID!C224,4)&amp;"."&amp;COVID!M224&amp;"."&amp;COVID!K224&amp;"."&amp;$C$5</f>
        <v>..I18.Ma22</v>
      </c>
      <c r="F224" s="113">
        <f t="shared" ca="1" si="6"/>
        <v>44697</v>
      </c>
      <c r="G224" s="114" cm="1">
        <f t="array" ref="G224">IF(SUMPRODUCT((COVID!$Q$19:$AB$19=$B$5)*COVID!Q224:AB224)&gt;0,SUMPRODUCT((COVID!$Q$19:$AB$19=$B$5)*COVID!Q224:AB224),0)</f>
        <v>0</v>
      </c>
      <c r="H224" s="115">
        <f t="shared" ca="1" si="7"/>
        <v>44697</v>
      </c>
      <c r="I224" s="116">
        <v>0</v>
      </c>
      <c r="J224" s="112" t="str">
        <f>LEFT(COVID!D224,20)&amp;"."&amp;COVIDPAY!E224</f>
        <v xml:space="preserve"> Please choose a sch...I18.Ma22</v>
      </c>
      <c r="K224" s="111" t="b">
        <v>1</v>
      </c>
      <c r="L224" s="117" t="s">
        <v>1275</v>
      </c>
      <c r="M224" s="111" t="b">
        <v>1</v>
      </c>
      <c r="N224" s="111" t="s">
        <v>1276</v>
      </c>
      <c r="O224" s="118" t="e">
        <f>COVID!I224</f>
        <v>#N/A</v>
      </c>
      <c r="P224" s="111" t="b">
        <v>1</v>
      </c>
      <c r="Q224" s="111" t="b">
        <v>1</v>
      </c>
      <c r="R224" s="111" t="b">
        <v>1</v>
      </c>
    </row>
    <row r="225" spans="1:18" x14ac:dyDescent="0.25">
      <c r="A225" s="108">
        <v>1</v>
      </c>
      <c r="B225" s="109">
        <v>2</v>
      </c>
      <c r="C225" s="110">
        <f>COVID!J225</f>
        <v>0</v>
      </c>
      <c r="D225" s="111" t="b">
        <v>1</v>
      </c>
      <c r="E225" s="112" t="str">
        <f>RIGHT(COVID!C225,4)&amp;"."&amp;COVID!M225&amp;"."&amp;COVID!K225&amp;"."&amp;$C$5</f>
        <v>..I18.Ma22</v>
      </c>
      <c r="F225" s="113">
        <f t="shared" ca="1" si="6"/>
        <v>44697</v>
      </c>
      <c r="G225" s="114" cm="1">
        <f t="array" ref="G225">IF(SUMPRODUCT((COVID!$Q$19:$AB$19=$B$5)*COVID!Q225:AB225)&gt;0,SUMPRODUCT((COVID!$Q$19:$AB$19=$B$5)*COVID!Q225:AB225),0)</f>
        <v>0</v>
      </c>
      <c r="H225" s="115">
        <f t="shared" ca="1" si="7"/>
        <v>44697</v>
      </c>
      <c r="I225" s="116">
        <v>0</v>
      </c>
      <c r="J225" s="112" t="str">
        <f>LEFT(COVID!D225,20)&amp;"."&amp;COVIDPAY!E225</f>
        <v xml:space="preserve"> Please choose a sch...I18.Ma22</v>
      </c>
      <c r="K225" s="111" t="b">
        <v>1</v>
      </c>
      <c r="L225" s="117" t="s">
        <v>1275</v>
      </c>
      <c r="M225" s="111" t="b">
        <v>1</v>
      </c>
      <c r="N225" s="111" t="s">
        <v>1276</v>
      </c>
      <c r="O225" s="118" t="e">
        <f>COVID!I225</f>
        <v>#N/A</v>
      </c>
      <c r="P225" s="111" t="b">
        <v>1</v>
      </c>
      <c r="Q225" s="111" t="b">
        <v>1</v>
      </c>
      <c r="R225" s="111" t="b">
        <v>1</v>
      </c>
    </row>
    <row r="226" spans="1:18" x14ac:dyDescent="0.25">
      <c r="A226" s="108">
        <v>1</v>
      </c>
      <c r="B226" s="109">
        <v>2</v>
      </c>
      <c r="C226" s="110">
        <f>COVID!J226</f>
        <v>0</v>
      </c>
      <c r="D226" s="111" t="b">
        <v>1</v>
      </c>
      <c r="E226" s="112" t="str">
        <f>RIGHT(COVID!C226,4)&amp;"."&amp;COVID!M226&amp;"."&amp;COVID!K226&amp;"."&amp;$C$5</f>
        <v>..I18.Ma22</v>
      </c>
      <c r="F226" s="113">
        <f t="shared" ca="1" si="6"/>
        <v>44697</v>
      </c>
      <c r="G226" s="114" cm="1">
        <f t="array" ref="G226">IF(SUMPRODUCT((COVID!$Q$19:$AB$19=$B$5)*COVID!Q226:AB226)&gt;0,SUMPRODUCT((COVID!$Q$19:$AB$19=$B$5)*COVID!Q226:AB226),0)</f>
        <v>0</v>
      </c>
      <c r="H226" s="115">
        <f t="shared" ca="1" si="7"/>
        <v>44697</v>
      </c>
      <c r="I226" s="116">
        <v>0</v>
      </c>
      <c r="J226" s="112" t="str">
        <f>LEFT(COVID!D226,20)&amp;"."&amp;COVIDPAY!E226</f>
        <v xml:space="preserve"> Please choose a sch...I18.Ma22</v>
      </c>
      <c r="K226" s="111" t="b">
        <v>1</v>
      </c>
      <c r="L226" s="117" t="s">
        <v>1275</v>
      </c>
      <c r="M226" s="111" t="b">
        <v>1</v>
      </c>
      <c r="N226" s="111" t="s">
        <v>1276</v>
      </c>
      <c r="O226" s="118" t="e">
        <f>COVID!I226</f>
        <v>#N/A</v>
      </c>
      <c r="P226" s="111" t="b">
        <v>1</v>
      </c>
      <c r="Q226" s="111" t="b">
        <v>1</v>
      </c>
      <c r="R226" s="111" t="b">
        <v>1</v>
      </c>
    </row>
    <row r="227" spans="1:18" x14ac:dyDescent="0.25">
      <c r="A227" s="108">
        <v>1</v>
      </c>
      <c r="B227" s="109">
        <v>2</v>
      </c>
      <c r="C227" s="110">
        <f>COVID!J227</f>
        <v>0</v>
      </c>
      <c r="D227" s="111" t="b">
        <v>1</v>
      </c>
      <c r="E227" s="112" t="str">
        <f>RIGHT(COVID!C227,4)&amp;"."&amp;COVID!M227&amp;"."&amp;COVID!K227&amp;"."&amp;$C$5</f>
        <v>..I18.Ma22</v>
      </c>
      <c r="F227" s="113">
        <f t="shared" ca="1" si="6"/>
        <v>44697</v>
      </c>
      <c r="G227" s="114" cm="1">
        <f t="array" ref="G227">IF(SUMPRODUCT((COVID!$Q$19:$AB$19=$B$5)*COVID!Q227:AB227)&gt;0,SUMPRODUCT((COVID!$Q$19:$AB$19=$B$5)*COVID!Q227:AB227),0)</f>
        <v>0</v>
      </c>
      <c r="H227" s="115">
        <f t="shared" ca="1" si="7"/>
        <v>44697</v>
      </c>
      <c r="I227" s="116">
        <v>0</v>
      </c>
      <c r="J227" s="112" t="str">
        <f>LEFT(COVID!D227,20)&amp;"."&amp;COVIDPAY!E227</f>
        <v xml:space="preserve"> Please choose a sch...I18.Ma22</v>
      </c>
      <c r="K227" s="111" t="b">
        <v>1</v>
      </c>
      <c r="L227" s="117" t="s">
        <v>1275</v>
      </c>
      <c r="M227" s="111" t="b">
        <v>1</v>
      </c>
      <c r="N227" s="111" t="s">
        <v>1276</v>
      </c>
      <c r="O227" s="118" t="e">
        <f>COVID!I227</f>
        <v>#N/A</v>
      </c>
      <c r="P227" s="111" t="b">
        <v>1</v>
      </c>
      <c r="Q227" s="111" t="b">
        <v>1</v>
      </c>
      <c r="R227" s="111" t="b">
        <v>1</v>
      </c>
    </row>
    <row r="228" spans="1:18" x14ac:dyDescent="0.25">
      <c r="A228" s="108">
        <v>1</v>
      </c>
      <c r="B228" s="109">
        <v>2</v>
      </c>
      <c r="C228" s="110">
        <f>COVID!J228</f>
        <v>0</v>
      </c>
      <c r="D228" s="111" t="b">
        <v>1</v>
      </c>
      <c r="E228" s="112" t="str">
        <f>RIGHT(COVID!C228,4)&amp;"."&amp;COVID!M228&amp;"."&amp;COVID!K228&amp;"."&amp;$C$5</f>
        <v>..I18.Ma22</v>
      </c>
      <c r="F228" s="113">
        <f t="shared" ca="1" si="6"/>
        <v>44697</v>
      </c>
      <c r="G228" s="114" cm="1">
        <f t="array" ref="G228">IF(SUMPRODUCT((COVID!$Q$19:$AB$19=$B$5)*COVID!Q228:AB228)&gt;0,SUMPRODUCT((COVID!$Q$19:$AB$19=$B$5)*COVID!Q228:AB228),0)</f>
        <v>0</v>
      </c>
      <c r="H228" s="115">
        <f t="shared" ca="1" si="7"/>
        <v>44697</v>
      </c>
      <c r="I228" s="116">
        <v>0</v>
      </c>
      <c r="J228" s="112" t="str">
        <f>LEFT(COVID!D228,20)&amp;"."&amp;COVIDPAY!E228</f>
        <v xml:space="preserve"> Please choose a sch...I18.Ma22</v>
      </c>
      <c r="K228" s="111" t="b">
        <v>1</v>
      </c>
      <c r="L228" s="117" t="s">
        <v>1275</v>
      </c>
      <c r="M228" s="111" t="b">
        <v>1</v>
      </c>
      <c r="N228" s="111" t="s">
        <v>1276</v>
      </c>
      <c r="O228" s="118" t="e">
        <f>COVID!I228</f>
        <v>#N/A</v>
      </c>
      <c r="P228" s="111" t="b">
        <v>1</v>
      </c>
      <c r="Q228" s="111" t="b">
        <v>1</v>
      </c>
      <c r="R228" s="111" t="b">
        <v>1</v>
      </c>
    </row>
    <row r="229" spans="1:18" x14ac:dyDescent="0.25">
      <c r="A229" s="108">
        <v>1</v>
      </c>
      <c r="B229" s="109">
        <v>2</v>
      </c>
      <c r="C229" s="110">
        <f>COVID!J229</f>
        <v>0</v>
      </c>
      <c r="D229" s="111" t="b">
        <v>1</v>
      </c>
      <c r="E229" s="112" t="str">
        <f>RIGHT(COVID!C229,4)&amp;"."&amp;COVID!M229&amp;"."&amp;COVID!K229&amp;"."&amp;$C$5</f>
        <v>..I18.Ma22</v>
      </c>
      <c r="F229" s="113">
        <f t="shared" ca="1" si="6"/>
        <v>44697</v>
      </c>
      <c r="G229" s="114" cm="1">
        <f t="array" ref="G229">IF(SUMPRODUCT((COVID!$Q$19:$AB$19=$B$5)*COVID!Q229:AB229)&gt;0,SUMPRODUCT((COVID!$Q$19:$AB$19=$B$5)*COVID!Q229:AB229),0)</f>
        <v>0</v>
      </c>
      <c r="H229" s="115">
        <f t="shared" ca="1" si="7"/>
        <v>44697</v>
      </c>
      <c r="I229" s="116">
        <v>0</v>
      </c>
      <c r="J229" s="112" t="str">
        <f>LEFT(COVID!D229,20)&amp;"."&amp;COVIDPAY!E229</f>
        <v xml:space="preserve"> Please choose a sch...I18.Ma22</v>
      </c>
      <c r="K229" s="111" t="b">
        <v>1</v>
      </c>
      <c r="L229" s="117" t="s">
        <v>1275</v>
      </c>
      <c r="M229" s="111" t="b">
        <v>1</v>
      </c>
      <c r="N229" s="111" t="s">
        <v>1276</v>
      </c>
      <c r="O229" s="118" t="e">
        <f>COVID!I229</f>
        <v>#N/A</v>
      </c>
      <c r="P229" s="111" t="b">
        <v>1</v>
      </c>
      <c r="Q229" s="111" t="b">
        <v>1</v>
      </c>
      <c r="R229" s="111" t="b">
        <v>1</v>
      </c>
    </row>
    <row r="230" spans="1:18" x14ac:dyDescent="0.25">
      <c r="A230" s="108">
        <v>1</v>
      </c>
      <c r="B230" s="109">
        <v>2</v>
      </c>
      <c r="C230" s="110">
        <f>COVID!J230</f>
        <v>0</v>
      </c>
      <c r="D230" s="111" t="b">
        <v>1</v>
      </c>
      <c r="E230" s="112" t="str">
        <f>RIGHT(COVID!C230,4)&amp;"."&amp;COVID!M230&amp;"."&amp;COVID!K230&amp;"."&amp;$C$5</f>
        <v>..I18.Ma22</v>
      </c>
      <c r="F230" s="113">
        <f t="shared" ca="1" si="6"/>
        <v>44697</v>
      </c>
      <c r="G230" s="114" cm="1">
        <f t="array" ref="G230">IF(SUMPRODUCT((COVID!$Q$19:$AB$19=$B$5)*COVID!Q230:AB230)&gt;0,SUMPRODUCT((COVID!$Q$19:$AB$19=$B$5)*COVID!Q230:AB230),0)</f>
        <v>0</v>
      </c>
      <c r="H230" s="115">
        <f t="shared" ca="1" si="7"/>
        <v>44697</v>
      </c>
      <c r="I230" s="116">
        <v>0</v>
      </c>
      <c r="J230" s="112" t="str">
        <f>LEFT(COVID!D230,20)&amp;"."&amp;COVIDPAY!E230</f>
        <v xml:space="preserve"> Please choose a sch...I18.Ma22</v>
      </c>
      <c r="K230" s="111" t="b">
        <v>1</v>
      </c>
      <c r="L230" s="117" t="s">
        <v>1275</v>
      </c>
      <c r="M230" s="111" t="b">
        <v>1</v>
      </c>
      <c r="N230" s="111" t="s">
        <v>1276</v>
      </c>
      <c r="O230" s="118" t="e">
        <f>COVID!I230</f>
        <v>#N/A</v>
      </c>
      <c r="P230" s="111" t="b">
        <v>1</v>
      </c>
      <c r="Q230" s="111" t="b">
        <v>1</v>
      </c>
      <c r="R230" s="111" t="b">
        <v>1</v>
      </c>
    </row>
    <row r="231" spans="1:18" x14ac:dyDescent="0.25">
      <c r="A231" s="108">
        <v>1</v>
      </c>
      <c r="B231" s="109">
        <v>2</v>
      </c>
      <c r="C231" s="110">
        <f>COVID!J231</f>
        <v>0</v>
      </c>
      <c r="D231" s="111" t="b">
        <v>1</v>
      </c>
      <c r="E231" s="112" t="str">
        <f>RIGHT(COVID!C231,4)&amp;"."&amp;COVID!M231&amp;"."&amp;COVID!K231&amp;"."&amp;$C$5</f>
        <v>..I18.Ma22</v>
      </c>
      <c r="F231" s="113">
        <f t="shared" ca="1" si="6"/>
        <v>44697</v>
      </c>
      <c r="G231" s="114" cm="1">
        <f t="array" ref="G231">IF(SUMPRODUCT((COVID!$Q$19:$AB$19=$B$5)*COVID!Q231:AB231)&gt;0,SUMPRODUCT((COVID!$Q$19:$AB$19=$B$5)*COVID!Q231:AB231),0)</f>
        <v>0</v>
      </c>
      <c r="H231" s="115">
        <f t="shared" ca="1" si="7"/>
        <v>44697</v>
      </c>
      <c r="I231" s="116">
        <v>0</v>
      </c>
      <c r="J231" s="112" t="str">
        <f>LEFT(COVID!D231,20)&amp;"."&amp;COVIDPAY!E231</f>
        <v xml:space="preserve"> Please choose a sch...I18.Ma22</v>
      </c>
      <c r="K231" s="111" t="b">
        <v>1</v>
      </c>
      <c r="L231" s="117" t="s">
        <v>1275</v>
      </c>
      <c r="M231" s="111" t="b">
        <v>1</v>
      </c>
      <c r="N231" s="111" t="s">
        <v>1276</v>
      </c>
      <c r="O231" s="118" t="e">
        <f>COVID!I231</f>
        <v>#N/A</v>
      </c>
      <c r="P231" s="111" t="b">
        <v>1</v>
      </c>
      <c r="Q231" s="111" t="b">
        <v>1</v>
      </c>
      <c r="R231" s="111" t="b">
        <v>1</v>
      </c>
    </row>
    <row r="232" spans="1:18" x14ac:dyDescent="0.25">
      <c r="A232" s="108">
        <v>1</v>
      </c>
      <c r="B232" s="109">
        <v>2</v>
      </c>
      <c r="C232" s="110">
        <f>COVID!J232</f>
        <v>0</v>
      </c>
      <c r="D232" s="111" t="b">
        <v>1</v>
      </c>
      <c r="E232" s="112" t="str">
        <f>RIGHT(COVID!C232,4)&amp;"."&amp;COVID!M232&amp;"."&amp;COVID!K232&amp;"."&amp;$C$5</f>
        <v>..I18.Ma22</v>
      </c>
      <c r="F232" s="113">
        <f t="shared" ca="1" si="6"/>
        <v>44697</v>
      </c>
      <c r="G232" s="114" cm="1">
        <f t="array" ref="G232">IF(SUMPRODUCT((COVID!$Q$19:$AB$19=$B$5)*COVID!Q232:AB232)&gt;0,SUMPRODUCT((COVID!$Q$19:$AB$19=$B$5)*COVID!Q232:AB232),0)</f>
        <v>0</v>
      </c>
      <c r="H232" s="115">
        <f t="shared" ca="1" si="7"/>
        <v>44697</v>
      </c>
      <c r="I232" s="116">
        <v>0</v>
      </c>
      <c r="J232" s="112" t="str">
        <f>LEFT(COVID!D232,20)&amp;"."&amp;COVIDPAY!E232</f>
        <v xml:space="preserve"> Please choose a sch...I18.Ma22</v>
      </c>
      <c r="K232" s="111" t="b">
        <v>1</v>
      </c>
      <c r="L232" s="117" t="s">
        <v>1275</v>
      </c>
      <c r="M232" s="111" t="b">
        <v>1</v>
      </c>
      <c r="N232" s="111" t="s">
        <v>1276</v>
      </c>
      <c r="O232" s="118" t="e">
        <f>COVID!I232</f>
        <v>#N/A</v>
      </c>
      <c r="P232" s="111" t="b">
        <v>1</v>
      </c>
      <c r="Q232" s="111" t="b">
        <v>1</v>
      </c>
      <c r="R232" s="111" t="b">
        <v>1</v>
      </c>
    </row>
    <row r="233" spans="1:18" x14ac:dyDescent="0.25">
      <c r="A233" s="108">
        <v>1</v>
      </c>
      <c r="B233" s="109">
        <v>2</v>
      </c>
      <c r="C233" s="110">
        <f>COVID!J233</f>
        <v>0</v>
      </c>
      <c r="D233" s="111" t="b">
        <v>1</v>
      </c>
      <c r="E233" s="112" t="str">
        <f>RIGHT(COVID!C233,4)&amp;"."&amp;COVID!M233&amp;"."&amp;COVID!K233&amp;"."&amp;$C$5</f>
        <v>..I18.Ma22</v>
      </c>
      <c r="F233" s="113">
        <f t="shared" ca="1" si="6"/>
        <v>44697</v>
      </c>
      <c r="G233" s="114" cm="1">
        <f t="array" ref="G233">IF(SUMPRODUCT((COVID!$Q$19:$AB$19=$B$5)*COVID!Q233:AB233)&gt;0,SUMPRODUCT((COVID!$Q$19:$AB$19=$B$5)*COVID!Q233:AB233),0)</f>
        <v>0</v>
      </c>
      <c r="H233" s="115">
        <f t="shared" ca="1" si="7"/>
        <v>44697</v>
      </c>
      <c r="I233" s="116">
        <v>0</v>
      </c>
      <c r="J233" s="112" t="str">
        <f>LEFT(COVID!D233,20)&amp;"."&amp;COVIDPAY!E233</f>
        <v xml:space="preserve"> Please choose a sch...I18.Ma22</v>
      </c>
      <c r="K233" s="111" t="b">
        <v>1</v>
      </c>
      <c r="L233" s="117" t="s">
        <v>1275</v>
      </c>
      <c r="M233" s="111" t="b">
        <v>1</v>
      </c>
      <c r="N233" s="111" t="s">
        <v>1276</v>
      </c>
      <c r="O233" s="118" t="e">
        <f>COVID!I233</f>
        <v>#N/A</v>
      </c>
      <c r="P233" s="111" t="b">
        <v>1</v>
      </c>
      <c r="Q233" s="111" t="b">
        <v>1</v>
      </c>
      <c r="R233" s="111" t="b">
        <v>1</v>
      </c>
    </row>
    <row r="234" spans="1:18" x14ac:dyDescent="0.25">
      <c r="A234" s="108">
        <v>1</v>
      </c>
      <c r="B234" s="109">
        <v>2</v>
      </c>
      <c r="C234" s="110">
        <f>COVID!J234</f>
        <v>0</v>
      </c>
      <c r="D234" s="111" t="b">
        <v>1</v>
      </c>
      <c r="E234" s="112" t="str">
        <f>RIGHT(COVID!C234,4)&amp;"."&amp;COVID!M234&amp;"."&amp;COVID!K234&amp;"."&amp;$C$5</f>
        <v>..I18.Ma22</v>
      </c>
      <c r="F234" s="113">
        <f t="shared" ca="1" si="6"/>
        <v>44697</v>
      </c>
      <c r="G234" s="114" cm="1">
        <f t="array" ref="G234">IF(SUMPRODUCT((COVID!$Q$19:$AB$19=$B$5)*COVID!Q234:AB234)&gt;0,SUMPRODUCT((COVID!$Q$19:$AB$19=$B$5)*COVID!Q234:AB234),0)</f>
        <v>0</v>
      </c>
      <c r="H234" s="115">
        <f t="shared" ca="1" si="7"/>
        <v>44697</v>
      </c>
      <c r="I234" s="116">
        <v>0</v>
      </c>
      <c r="J234" s="112" t="str">
        <f>LEFT(COVID!D234,20)&amp;"."&amp;COVIDPAY!E234</f>
        <v xml:space="preserve"> Please choose a sch...I18.Ma22</v>
      </c>
      <c r="K234" s="111" t="b">
        <v>1</v>
      </c>
      <c r="L234" s="117" t="s">
        <v>1275</v>
      </c>
      <c r="M234" s="111" t="b">
        <v>1</v>
      </c>
      <c r="N234" s="111" t="s">
        <v>1276</v>
      </c>
      <c r="O234" s="118" t="e">
        <f>COVID!I234</f>
        <v>#N/A</v>
      </c>
      <c r="P234" s="111" t="b">
        <v>1</v>
      </c>
      <c r="Q234" s="111" t="b">
        <v>1</v>
      </c>
      <c r="R234" s="111" t="b">
        <v>1</v>
      </c>
    </row>
    <row r="235" spans="1:18" x14ac:dyDescent="0.25">
      <c r="A235" s="108">
        <v>1</v>
      </c>
      <c r="B235" s="109">
        <v>2</v>
      </c>
      <c r="C235" s="110">
        <f>COVID!J235</f>
        <v>0</v>
      </c>
      <c r="D235" s="111" t="b">
        <v>1</v>
      </c>
      <c r="E235" s="112" t="str">
        <f>RIGHT(COVID!C235,4)&amp;"."&amp;COVID!M235&amp;"."&amp;COVID!K235&amp;"."&amp;$C$5</f>
        <v>..I18.Ma22</v>
      </c>
      <c r="F235" s="113">
        <f t="shared" ca="1" si="6"/>
        <v>44697</v>
      </c>
      <c r="G235" s="114" cm="1">
        <f t="array" ref="G235">IF(SUMPRODUCT((COVID!$Q$19:$AB$19=$B$5)*COVID!Q235:AB235)&gt;0,SUMPRODUCT((COVID!$Q$19:$AB$19=$B$5)*COVID!Q235:AB235),0)</f>
        <v>0</v>
      </c>
      <c r="H235" s="115">
        <f t="shared" ca="1" si="7"/>
        <v>44697</v>
      </c>
      <c r="I235" s="116">
        <v>0</v>
      </c>
      <c r="J235" s="112" t="str">
        <f>LEFT(COVID!D235,20)&amp;"."&amp;COVIDPAY!E235</f>
        <v xml:space="preserve"> Please choose a sch...I18.Ma22</v>
      </c>
      <c r="K235" s="111" t="b">
        <v>1</v>
      </c>
      <c r="L235" s="117" t="s">
        <v>1275</v>
      </c>
      <c r="M235" s="111" t="b">
        <v>1</v>
      </c>
      <c r="N235" s="111" t="s">
        <v>1276</v>
      </c>
      <c r="O235" s="118" t="e">
        <f>COVID!I235</f>
        <v>#N/A</v>
      </c>
      <c r="P235" s="111" t="b">
        <v>1</v>
      </c>
      <c r="Q235" s="111" t="b">
        <v>1</v>
      </c>
      <c r="R235" s="111" t="b">
        <v>1</v>
      </c>
    </row>
    <row r="236" spans="1:18" x14ac:dyDescent="0.25">
      <c r="A236" s="108">
        <v>1</v>
      </c>
      <c r="B236" s="109">
        <v>2</v>
      </c>
      <c r="C236" s="110">
        <f>COVID!J236</f>
        <v>0</v>
      </c>
      <c r="D236" s="111" t="b">
        <v>1</v>
      </c>
      <c r="E236" s="112" t="str">
        <f>RIGHT(COVID!C236,4)&amp;"."&amp;COVID!M236&amp;"."&amp;COVID!K236&amp;"."&amp;$C$5</f>
        <v>..I18.Ma22</v>
      </c>
      <c r="F236" s="113">
        <f t="shared" ca="1" si="6"/>
        <v>44697</v>
      </c>
      <c r="G236" s="114" cm="1">
        <f t="array" ref="G236">IF(SUMPRODUCT((COVID!$Q$19:$AB$19=$B$5)*COVID!Q236:AB236)&gt;0,SUMPRODUCT((COVID!$Q$19:$AB$19=$B$5)*COVID!Q236:AB236),0)</f>
        <v>0</v>
      </c>
      <c r="H236" s="115">
        <f t="shared" ca="1" si="7"/>
        <v>44697</v>
      </c>
      <c r="I236" s="116">
        <v>0</v>
      </c>
      <c r="J236" s="112" t="str">
        <f>LEFT(COVID!D236,20)&amp;"."&amp;COVIDPAY!E236</f>
        <v xml:space="preserve"> Please choose a sch...I18.Ma22</v>
      </c>
      <c r="K236" s="111" t="b">
        <v>1</v>
      </c>
      <c r="L236" s="117" t="s">
        <v>1275</v>
      </c>
      <c r="M236" s="111" t="b">
        <v>1</v>
      </c>
      <c r="N236" s="111" t="s">
        <v>1276</v>
      </c>
      <c r="O236" s="118" t="e">
        <f>COVID!I236</f>
        <v>#N/A</v>
      </c>
      <c r="P236" s="111" t="b">
        <v>1</v>
      </c>
      <c r="Q236" s="111" t="b">
        <v>1</v>
      </c>
      <c r="R236" s="111" t="b">
        <v>1</v>
      </c>
    </row>
    <row r="237" spans="1:18" x14ac:dyDescent="0.25">
      <c r="A237" s="108">
        <v>1</v>
      </c>
      <c r="B237" s="109">
        <v>2</v>
      </c>
      <c r="C237" s="110">
        <f>COVID!J237</f>
        <v>0</v>
      </c>
      <c r="D237" s="111" t="b">
        <v>1</v>
      </c>
      <c r="E237" s="112" t="str">
        <f>RIGHT(COVID!C237,4)&amp;"."&amp;COVID!M237&amp;"."&amp;COVID!K237&amp;"."&amp;$C$5</f>
        <v>..I18.Ma22</v>
      </c>
      <c r="F237" s="113">
        <f t="shared" ca="1" si="6"/>
        <v>44697</v>
      </c>
      <c r="G237" s="114" cm="1">
        <f t="array" ref="G237">IF(SUMPRODUCT((COVID!$Q$19:$AB$19=$B$5)*COVID!Q237:AB237)&gt;0,SUMPRODUCT((COVID!$Q$19:$AB$19=$B$5)*COVID!Q237:AB237),0)</f>
        <v>0</v>
      </c>
      <c r="H237" s="115">
        <f t="shared" ca="1" si="7"/>
        <v>44697</v>
      </c>
      <c r="I237" s="116">
        <v>0</v>
      </c>
      <c r="J237" s="112" t="str">
        <f>LEFT(COVID!D237,20)&amp;"."&amp;COVIDPAY!E237</f>
        <v xml:space="preserve"> Please choose a sch...I18.Ma22</v>
      </c>
      <c r="K237" s="111" t="b">
        <v>1</v>
      </c>
      <c r="L237" s="117" t="s">
        <v>1275</v>
      </c>
      <c r="M237" s="111" t="b">
        <v>1</v>
      </c>
      <c r="N237" s="111" t="s">
        <v>1276</v>
      </c>
      <c r="O237" s="118" t="e">
        <f>COVID!I237</f>
        <v>#N/A</v>
      </c>
      <c r="P237" s="111" t="b">
        <v>1</v>
      </c>
      <c r="Q237" s="111" t="b">
        <v>1</v>
      </c>
      <c r="R237" s="111" t="b">
        <v>1</v>
      </c>
    </row>
    <row r="238" spans="1:18" x14ac:dyDescent="0.25">
      <c r="A238" s="108">
        <v>1</v>
      </c>
      <c r="B238" s="109">
        <v>2</v>
      </c>
      <c r="C238" s="110">
        <f>COVID!J238</f>
        <v>0</v>
      </c>
      <c r="D238" s="111" t="b">
        <v>1</v>
      </c>
      <c r="E238" s="112" t="str">
        <f>RIGHT(COVID!C238,4)&amp;"."&amp;COVID!M238&amp;"."&amp;COVID!K238&amp;"."&amp;$C$5</f>
        <v>..I18.Ma22</v>
      </c>
      <c r="F238" s="113">
        <f t="shared" ca="1" si="6"/>
        <v>44697</v>
      </c>
      <c r="G238" s="114" cm="1">
        <f t="array" ref="G238">IF(SUMPRODUCT((COVID!$Q$19:$AB$19=$B$5)*COVID!Q238:AB238)&gt;0,SUMPRODUCT((COVID!$Q$19:$AB$19=$B$5)*COVID!Q238:AB238),0)</f>
        <v>0</v>
      </c>
      <c r="H238" s="115">
        <f t="shared" ca="1" si="7"/>
        <v>44697</v>
      </c>
      <c r="I238" s="116">
        <v>0</v>
      </c>
      <c r="J238" s="112" t="str">
        <f>LEFT(COVID!D238,20)&amp;"."&amp;COVIDPAY!E238</f>
        <v xml:space="preserve"> Please choose a sch...I18.Ma22</v>
      </c>
      <c r="K238" s="111" t="b">
        <v>1</v>
      </c>
      <c r="L238" s="117" t="s">
        <v>1275</v>
      </c>
      <c r="M238" s="111" t="b">
        <v>1</v>
      </c>
      <c r="N238" s="111" t="s">
        <v>1276</v>
      </c>
      <c r="O238" s="118" t="e">
        <f>COVID!I238</f>
        <v>#N/A</v>
      </c>
      <c r="P238" s="111" t="b">
        <v>1</v>
      </c>
      <c r="Q238" s="111" t="b">
        <v>1</v>
      </c>
      <c r="R238" s="111" t="b">
        <v>1</v>
      </c>
    </row>
    <row r="239" spans="1:18" x14ac:dyDescent="0.25">
      <c r="A239" s="108">
        <v>1</v>
      </c>
      <c r="B239" s="109">
        <v>2</v>
      </c>
      <c r="C239" s="110">
        <f>COVID!J239</f>
        <v>0</v>
      </c>
      <c r="D239" s="111" t="b">
        <v>1</v>
      </c>
      <c r="E239" s="112" t="str">
        <f>RIGHT(COVID!C239,4)&amp;"."&amp;COVID!M239&amp;"."&amp;COVID!K239&amp;"."&amp;$C$5</f>
        <v>..I18.Ma22</v>
      </c>
      <c r="F239" s="113">
        <f t="shared" ca="1" si="6"/>
        <v>44697</v>
      </c>
      <c r="G239" s="114" cm="1">
        <f t="array" ref="G239">IF(SUMPRODUCT((COVID!$Q$19:$AB$19=$B$5)*COVID!Q239:AB239)&gt;0,SUMPRODUCT((COVID!$Q$19:$AB$19=$B$5)*COVID!Q239:AB239),0)</f>
        <v>0</v>
      </c>
      <c r="H239" s="115">
        <f t="shared" ca="1" si="7"/>
        <v>44697</v>
      </c>
      <c r="I239" s="116">
        <v>0</v>
      </c>
      <c r="J239" s="112" t="str">
        <f>LEFT(COVID!D239,20)&amp;"."&amp;COVIDPAY!E239</f>
        <v xml:space="preserve"> Please choose a sch...I18.Ma22</v>
      </c>
      <c r="K239" s="111" t="b">
        <v>1</v>
      </c>
      <c r="L239" s="117" t="s">
        <v>1275</v>
      </c>
      <c r="M239" s="111" t="b">
        <v>1</v>
      </c>
      <c r="N239" s="111" t="s">
        <v>1276</v>
      </c>
      <c r="O239" s="118" t="e">
        <f>COVID!I239</f>
        <v>#N/A</v>
      </c>
      <c r="P239" s="111" t="b">
        <v>1</v>
      </c>
      <c r="Q239" s="111" t="b">
        <v>1</v>
      </c>
      <c r="R239" s="111" t="b">
        <v>1</v>
      </c>
    </row>
    <row r="240" spans="1:18" x14ac:dyDescent="0.25">
      <c r="A240" s="108">
        <v>1</v>
      </c>
      <c r="B240" s="109">
        <v>2</v>
      </c>
      <c r="C240" s="110">
        <f>COVID!J240</f>
        <v>0</v>
      </c>
      <c r="D240" s="111" t="b">
        <v>1</v>
      </c>
      <c r="E240" s="112" t="str">
        <f>RIGHT(COVID!C240,4)&amp;"."&amp;COVID!M240&amp;"."&amp;COVID!K240&amp;"."&amp;$C$5</f>
        <v>..I18.Ma22</v>
      </c>
      <c r="F240" s="113">
        <f t="shared" ca="1" si="6"/>
        <v>44697</v>
      </c>
      <c r="G240" s="114" cm="1">
        <f t="array" ref="G240">IF(SUMPRODUCT((COVID!$Q$19:$AB$19=$B$5)*COVID!Q240:AB240)&gt;0,SUMPRODUCT((COVID!$Q$19:$AB$19=$B$5)*COVID!Q240:AB240),0)</f>
        <v>0</v>
      </c>
      <c r="H240" s="115">
        <f t="shared" ca="1" si="7"/>
        <v>44697</v>
      </c>
      <c r="I240" s="116">
        <v>0</v>
      </c>
      <c r="J240" s="112" t="str">
        <f>LEFT(COVID!D240,20)&amp;"."&amp;COVIDPAY!E240</f>
        <v xml:space="preserve"> Please choose a sch...I18.Ma22</v>
      </c>
      <c r="K240" s="111" t="b">
        <v>1</v>
      </c>
      <c r="L240" s="117" t="s">
        <v>1275</v>
      </c>
      <c r="M240" s="111" t="b">
        <v>1</v>
      </c>
      <c r="N240" s="111" t="s">
        <v>1276</v>
      </c>
      <c r="O240" s="118" t="e">
        <f>COVID!I240</f>
        <v>#N/A</v>
      </c>
      <c r="P240" s="111" t="b">
        <v>1</v>
      </c>
      <c r="Q240" s="111" t="b">
        <v>1</v>
      </c>
      <c r="R240" s="111" t="b">
        <v>1</v>
      </c>
    </row>
    <row r="241" spans="1:18" x14ac:dyDescent="0.25">
      <c r="A241" s="108">
        <v>1</v>
      </c>
      <c r="B241" s="109">
        <v>2</v>
      </c>
      <c r="C241" s="110">
        <f>COVID!J241</f>
        <v>0</v>
      </c>
      <c r="D241" s="111" t="b">
        <v>1</v>
      </c>
      <c r="E241" s="112" t="str">
        <f>RIGHT(COVID!C241,4)&amp;"."&amp;COVID!M241&amp;"."&amp;COVID!K241&amp;"."&amp;$C$5</f>
        <v>..I18.Ma22</v>
      </c>
      <c r="F241" s="113">
        <f t="shared" ca="1" si="6"/>
        <v>44697</v>
      </c>
      <c r="G241" s="114" cm="1">
        <f t="array" ref="G241">IF(SUMPRODUCT((COVID!$Q$19:$AB$19=$B$5)*COVID!Q241:AB241)&gt;0,SUMPRODUCT((COVID!$Q$19:$AB$19=$B$5)*COVID!Q241:AB241),0)</f>
        <v>0</v>
      </c>
      <c r="H241" s="115">
        <f t="shared" ca="1" si="7"/>
        <v>44697</v>
      </c>
      <c r="I241" s="116">
        <v>0</v>
      </c>
      <c r="J241" s="112" t="str">
        <f>LEFT(COVID!D241,20)&amp;"."&amp;COVIDPAY!E241</f>
        <v xml:space="preserve"> Please choose a sch...I18.Ma22</v>
      </c>
      <c r="K241" s="111" t="b">
        <v>1</v>
      </c>
      <c r="L241" s="117" t="s">
        <v>1275</v>
      </c>
      <c r="M241" s="111" t="b">
        <v>1</v>
      </c>
      <c r="N241" s="111" t="s">
        <v>1276</v>
      </c>
      <c r="O241" s="118" t="e">
        <f>COVID!I241</f>
        <v>#N/A</v>
      </c>
      <c r="P241" s="111" t="b">
        <v>1</v>
      </c>
      <c r="Q241" s="111" t="b">
        <v>1</v>
      </c>
      <c r="R241" s="111" t="b">
        <v>1</v>
      </c>
    </row>
    <row r="242" spans="1:18" x14ac:dyDescent="0.25">
      <c r="A242" s="108">
        <v>1</v>
      </c>
      <c r="B242" s="109">
        <v>2</v>
      </c>
      <c r="C242" s="110">
        <f>COVID!J242</f>
        <v>0</v>
      </c>
      <c r="D242" s="111" t="b">
        <v>1</v>
      </c>
      <c r="E242" s="112" t="str">
        <f>RIGHT(COVID!C242,4)&amp;"."&amp;COVID!M242&amp;"."&amp;COVID!K242&amp;"."&amp;$C$5</f>
        <v>..I18.Ma22</v>
      </c>
      <c r="F242" s="113">
        <f t="shared" ca="1" si="6"/>
        <v>44697</v>
      </c>
      <c r="G242" s="114" cm="1">
        <f t="array" ref="G242">IF(SUMPRODUCT((COVID!$Q$19:$AB$19=$B$5)*COVID!Q242:AB242)&gt;0,SUMPRODUCT((COVID!$Q$19:$AB$19=$B$5)*COVID!Q242:AB242),0)</f>
        <v>0</v>
      </c>
      <c r="H242" s="115">
        <f t="shared" ca="1" si="7"/>
        <v>44697</v>
      </c>
      <c r="I242" s="116">
        <v>0</v>
      </c>
      <c r="J242" s="112" t="str">
        <f>LEFT(COVID!D242,20)&amp;"."&amp;COVIDPAY!E242</f>
        <v xml:space="preserve"> Please choose a sch...I18.Ma22</v>
      </c>
      <c r="K242" s="111" t="b">
        <v>1</v>
      </c>
      <c r="L242" s="117" t="s">
        <v>1275</v>
      </c>
      <c r="M242" s="111" t="b">
        <v>1</v>
      </c>
      <c r="N242" s="111" t="s">
        <v>1276</v>
      </c>
      <c r="O242" s="118" t="e">
        <f>COVID!I242</f>
        <v>#N/A</v>
      </c>
      <c r="P242" s="111" t="b">
        <v>1</v>
      </c>
      <c r="Q242" s="111" t="b">
        <v>1</v>
      </c>
      <c r="R242" s="111" t="b">
        <v>1</v>
      </c>
    </row>
    <row r="243" spans="1:18" x14ac:dyDescent="0.25">
      <c r="A243" s="108">
        <v>1</v>
      </c>
      <c r="B243" s="109">
        <v>2</v>
      </c>
      <c r="C243" s="110">
        <f>COVID!J243</f>
        <v>0</v>
      </c>
      <c r="D243" s="111" t="b">
        <v>1</v>
      </c>
      <c r="E243" s="112" t="str">
        <f>RIGHT(COVID!C243,4)&amp;"."&amp;COVID!M243&amp;"."&amp;COVID!K243&amp;"."&amp;$C$5</f>
        <v>..I18.Ma22</v>
      </c>
      <c r="F243" s="113">
        <f t="shared" ca="1" si="6"/>
        <v>44697</v>
      </c>
      <c r="G243" s="114" cm="1">
        <f t="array" ref="G243">IF(SUMPRODUCT((COVID!$Q$19:$AB$19=$B$5)*COVID!Q243:AB243)&gt;0,SUMPRODUCT((COVID!$Q$19:$AB$19=$B$5)*COVID!Q243:AB243),0)</f>
        <v>0</v>
      </c>
      <c r="H243" s="115">
        <f t="shared" ca="1" si="7"/>
        <v>44697</v>
      </c>
      <c r="I243" s="116">
        <v>0</v>
      </c>
      <c r="J243" s="112" t="str">
        <f>LEFT(COVID!D243,20)&amp;"."&amp;COVIDPAY!E243</f>
        <v xml:space="preserve"> Please choose a sch...I18.Ma22</v>
      </c>
      <c r="K243" s="111" t="b">
        <v>1</v>
      </c>
      <c r="L243" s="117" t="s">
        <v>1275</v>
      </c>
      <c r="M243" s="111" t="b">
        <v>1</v>
      </c>
      <c r="N243" s="111" t="s">
        <v>1276</v>
      </c>
      <c r="O243" s="118" t="e">
        <f>COVID!I243</f>
        <v>#N/A</v>
      </c>
      <c r="P243" s="111" t="b">
        <v>1</v>
      </c>
      <c r="Q243" s="111" t="b">
        <v>1</v>
      </c>
      <c r="R243" s="111" t="b">
        <v>1</v>
      </c>
    </row>
    <row r="244" spans="1:18" x14ac:dyDescent="0.25">
      <c r="A244" s="108">
        <v>1</v>
      </c>
      <c r="B244" s="109">
        <v>2</v>
      </c>
      <c r="C244" s="110">
        <f>COVID!J244</f>
        <v>0</v>
      </c>
      <c r="D244" s="111" t="b">
        <v>1</v>
      </c>
      <c r="E244" s="112" t="str">
        <f>RIGHT(COVID!C244,4)&amp;"."&amp;COVID!M244&amp;"."&amp;COVID!K244&amp;"."&amp;$C$5</f>
        <v>..I18.Ma22</v>
      </c>
      <c r="F244" s="113">
        <f t="shared" ca="1" si="6"/>
        <v>44697</v>
      </c>
      <c r="G244" s="114" cm="1">
        <f t="array" ref="G244">IF(SUMPRODUCT((COVID!$Q$19:$AB$19=$B$5)*COVID!Q244:AB244)&gt;0,SUMPRODUCT((COVID!$Q$19:$AB$19=$B$5)*COVID!Q244:AB244),0)</f>
        <v>0</v>
      </c>
      <c r="H244" s="115">
        <f t="shared" ca="1" si="7"/>
        <v>44697</v>
      </c>
      <c r="I244" s="116">
        <v>0</v>
      </c>
      <c r="J244" s="112" t="str">
        <f>LEFT(COVID!D244,20)&amp;"."&amp;COVIDPAY!E244</f>
        <v xml:space="preserve"> Please choose a sch...I18.Ma22</v>
      </c>
      <c r="K244" s="111" t="b">
        <v>1</v>
      </c>
      <c r="L244" s="117" t="s">
        <v>1275</v>
      </c>
      <c r="M244" s="111" t="b">
        <v>1</v>
      </c>
      <c r="N244" s="111" t="s">
        <v>1276</v>
      </c>
      <c r="O244" s="118" t="e">
        <f>COVID!I244</f>
        <v>#N/A</v>
      </c>
      <c r="P244" s="111" t="b">
        <v>1</v>
      </c>
      <c r="Q244" s="111" t="b">
        <v>1</v>
      </c>
      <c r="R244" s="111" t="b">
        <v>1</v>
      </c>
    </row>
    <row r="245" spans="1:18" x14ac:dyDescent="0.25">
      <c r="A245" s="108">
        <v>1</v>
      </c>
      <c r="B245" s="109">
        <v>2</v>
      </c>
      <c r="C245" s="110">
        <f>COVID!J245</f>
        <v>0</v>
      </c>
      <c r="D245" s="111" t="b">
        <v>1</v>
      </c>
      <c r="E245" s="112" t="str">
        <f>RIGHT(COVID!C245,4)&amp;"."&amp;COVID!M245&amp;"."&amp;COVID!K245&amp;"."&amp;$C$5</f>
        <v>..I18.Ma22</v>
      </c>
      <c r="F245" s="113">
        <f t="shared" ca="1" si="6"/>
        <v>44697</v>
      </c>
      <c r="G245" s="114" cm="1">
        <f t="array" ref="G245">IF(SUMPRODUCT((COVID!$Q$19:$AB$19=$B$5)*COVID!Q245:AB245)&gt;0,SUMPRODUCT((COVID!$Q$19:$AB$19=$B$5)*COVID!Q245:AB245),0)</f>
        <v>0</v>
      </c>
      <c r="H245" s="115">
        <f t="shared" ca="1" si="7"/>
        <v>44697</v>
      </c>
      <c r="I245" s="116">
        <v>0</v>
      </c>
      <c r="J245" s="112" t="str">
        <f>LEFT(COVID!D245,20)&amp;"."&amp;COVIDPAY!E245</f>
        <v xml:space="preserve"> Please choose a sch...I18.Ma22</v>
      </c>
      <c r="K245" s="111" t="b">
        <v>1</v>
      </c>
      <c r="L245" s="117" t="s">
        <v>1275</v>
      </c>
      <c r="M245" s="111" t="b">
        <v>1</v>
      </c>
      <c r="N245" s="111" t="s">
        <v>1276</v>
      </c>
      <c r="O245" s="118" t="e">
        <f>COVID!I245</f>
        <v>#N/A</v>
      </c>
      <c r="P245" s="111" t="b">
        <v>1</v>
      </c>
      <c r="Q245" s="111" t="b">
        <v>1</v>
      </c>
      <c r="R245" s="111" t="b">
        <v>1</v>
      </c>
    </row>
    <row r="246" spans="1:18" x14ac:dyDescent="0.25">
      <c r="A246" s="108">
        <v>1</v>
      </c>
      <c r="B246" s="109">
        <v>2</v>
      </c>
      <c r="C246" s="110">
        <f>COVID!J246</f>
        <v>0</v>
      </c>
      <c r="D246" s="111" t="b">
        <v>1</v>
      </c>
      <c r="E246" s="112" t="str">
        <f>RIGHT(COVID!C246,4)&amp;"."&amp;COVID!M246&amp;"."&amp;COVID!K246&amp;"."&amp;$C$5</f>
        <v>..I18.Ma22</v>
      </c>
      <c r="F246" s="113">
        <f t="shared" ca="1" si="6"/>
        <v>44697</v>
      </c>
      <c r="G246" s="114" cm="1">
        <f t="array" ref="G246">IF(SUMPRODUCT((COVID!$Q$19:$AB$19=$B$5)*COVID!Q246:AB246)&gt;0,SUMPRODUCT((COVID!$Q$19:$AB$19=$B$5)*COVID!Q246:AB246),0)</f>
        <v>0</v>
      </c>
      <c r="H246" s="115">
        <f t="shared" ca="1" si="7"/>
        <v>44697</v>
      </c>
      <c r="I246" s="116">
        <v>0</v>
      </c>
      <c r="J246" s="112" t="str">
        <f>LEFT(COVID!D246,20)&amp;"."&amp;COVIDPAY!E246</f>
        <v xml:space="preserve"> Please choose a sch...I18.Ma22</v>
      </c>
      <c r="K246" s="111" t="b">
        <v>1</v>
      </c>
      <c r="L246" s="117" t="s">
        <v>1275</v>
      </c>
      <c r="M246" s="111" t="b">
        <v>1</v>
      </c>
      <c r="N246" s="111" t="s">
        <v>1276</v>
      </c>
      <c r="O246" s="118" t="e">
        <f>COVID!I246</f>
        <v>#N/A</v>
      </c>
      <c r="P246" s="111" t="b">
        <v>1</v>
      </c>
      <c r="Q246" s="111" t="b">
        <v>1</v>
      </c>
      <c r="R246" s="111" t="b">
        <v>1</v>
      </c>
    </row>
    <row r="247" spans="1:18" x14ac:dyDescent="0.25">
      <c r="A247" s="108">
        <v>1</v>
      </c>
      <c r="B247" s="109">
        <v>2</v>
      </c>
      <c r="C247" s="110">
        <f>COVID!J247</f>
        <v>0</v>
      </c>
      <c r="D247" s="111" t="b">
        <v>1</v>
      </c>
      <c r="E247" s="112" t="str">
        <f>RIGHT(COVID!C247,4)&amp;"."&amp;COVID!M247&amp;"."&amp;COVID!K247&amp;"."&amp;$C$5</f>
        <v>..I18.Ma22</v>
      </c>
      <c r="F247" s="113">
        <f t="shared" ca="1" si="6"/>
        <v>44697</v>
      </c>
      <c r="G247" s="114" cm="1">
        <f t="array" ref="G247">IF(SUMPRODUCT((COVID!$Q$19:$AB$19=$B$5)*COVID!Q247:AB247)&gt;0,SUMPRODUCT((COVID!$Q$19:$AB$19=$B$5)*COVID!Q247:AB247),0)</f>
        <v>0</v>
      </c>
      <c r="H247" s="115">
        <f t="shared" ca="1" si="7"/>
        <v>44697</v>
      </c>
      <c r="I247" s="116">
        <v>0</v>
      </c>
      <c r="J247" s="112" t="str">
        <f>LEFT(COVID!D247,20)&amp;"."&amp;COVIDPAY!E247</f>
        <v xml:space="preserve"> Please choose a sch...I18.Ma22</v>
      </c>
      <c r="K247" s="111" t="b">
        <v>1</v>
      </c>
      <c r="L247" s="117" t="s">
        <v>1275</v>
      </c>
      <c r="M247" s="111" t="b">
        <v>1</v>
      </c>
      <c r="N247" s="111" t="s">
        <v>1276</v>
      </c>
      <c r="O247" s="118" t="e">
        <f>COVID!I247</f>
        <v>#N/A</v>
      </c>
      <c r="P247" s="111" t="b">
        <v>1</v>
      </c>
      <c r="Q247" s="111" t="b">
        <v>1</v>
      </c>
      <c r="R247" s="111" t="b">
        <v>1</v>
      </c>
    </row>
    <row r="248" spans="1:18" x14ac:dyDescent="0.25">
      <c r="A248" s="108">
        <v>1</v>
      </c>
      <c r="B248" s="109">
        <v>2</v>
      </c>
      <c r="C248" s="110">
        <f>COVID!J248</f>
        <v>0</v>
      </c>
      <c r="D248" s="111" t="b">
        <v>1</v>
      </c>
      <c r="E248" s="112" t="str">
        <f>RIGHT(COVID!C248,4)&amp;"."&amp;COVID!M248&amp;"."&amp;COVID!K248&amp;"."&amp;$C$5</f>
        <v>..I18.Ma22</v>
      </c>
      <c r="F248" s="113">
        <f t="shared" ca="1" si="6"/>
        <v>44697</v>
      </c>
      <c r="G248" s="114" cm="1">
        <f t="array" ref="G248">IF(SUMPRODUCT((COVID!$Q$19:$AB$19=$B$5)*COVID!Q248:AB248)&gt;0,SUMPRODUCT((COVID!$Q$19:$AB$19=$B$5)*COVID!Q248:AB248),0)</f>
        <v>0</v>
      </c>
      <c r="H248" s="115">
        <f t="shared" ca="1" si="7"/>
        <v>44697</v>
      </c>
      <c r="I248" s="116">
        <v>0</v>
      </c>
      <c r="J248" s="112" t="str">
        <f>LEFT(COVID!D248,20)&amp;"."&amp;COVIDPAY!E248</f>
        <v xml:space="preserve"> Please choose a sch...I18.Ma22</v>
      </c>
      <c r="K248" s="111" t="b">
        <v>1</v>
      </c>
      <c r="L248" s="117" t="s">
        <v>1275</v>
      </c>
      <c r="M248" s="111" t="b">
        <v>1</v>
      </c>
      <c r="N248" s="111" t="s">
        <v>1276</v>
      </c>
      <c r="O248" s="118" t="e">
        <f>COVID!I248</f>
        <v>#N/A</v>
      </c>
      <c r="P248" s="111" t="b">
        <v>1</v>
      </c>
      <c r="Q248" s="111" t="b">
        <v>1</v>
      </c>
      <c r="R248" s="111" t="b">
        <v>1</v>
      </c>
    </row>
    <row r="249" spans="1:18" x14ac:dyDescent="0.25">
      <c r="A249" s="108">
        <v>1</v>
      </c>
      <c r="B249" s="109">
        <v>2</v>
      </c>
      <c r="C249" s="110">
        <f>COVID!J249</f>
        <v>0</v>
      </c>
      <c r="D249" s="111" t="b">
        <v>1</v>
      </c>
      <c r="E249" s="112" t="str">
        <f>RIGHT(COVID!C249,4)&amp;"."&amp;COVID!M249&amp;"."&amp;COVID!K249&amp;"."&amp;$C$5</f>
        <v>..I18.Ma22</v>
      </c>
      <c r="F249" s="113">
        <f t="shared" ca="1" si="6"/>
        <v>44697</v>
      </c>
      <c r="G249" s="114" cm="1">
        <f t="array" ref="G249">IF(SUMPRODUCT((COVID!$Q$19:$AB$19=$B$5)*COVID!Q249:AB249)&gt;0,SUMPRODUCT((COVID!$Q$19:$AB$19=$B$5)*COVID!Q249:AB249),0)</f>
        <v>0</v>
      </c>
      <c r="H249" s="115">
        <f t="shared" ca="1" si="7"/>
        <v>44697</v>
      </c>
      <c r="I249" s="116">
        <v>0</v>
      </c>
      <c r="J249" s="112" t="str">
        <f>LEFT(COVID!D249,20)&amp;"."&amp;COVIDPAY!E249</f>
        <v xml:space="preserve"> Please choose a sch...I18.Ma22</v>
      </c>
      <c r="K249" s="111" t="b">
        <v>1</v>
      </c>
      <c r="L249" s="117" t="s">
        <v>1275</v>
      </c>
      <c r="M249" s="111" t="b">
        <v>1</v>
      </c>
      <c r="N249" s="111" t="s">
        <v>1276</v>
      </c>
      <c r="O249" s="118" t="e">
        <f>COVID!I249</f>
        <v>#N/A</v>
      </c>
      <c r="P249" s="111" t="b">
        <v>1</v>
      </c>
      <c r="Q249" s="111" t="b">
        <v>1</v>
      </c>
      <c r="R249" s="111" t="b">
        <v>1</v>
      </c>
    </row>
    <row r="250" spans="1:18" x14ac:dyDescent="0.25">
      <c r="A250" s="108">
        <v>1</v>
      </c>
      <c r="B250" s="109">
        <v>2</v>
      </c>
      <c r="C250" s="110">
        <f>COVID!J250</f>
        <v>0</v>
      </c>
      <c r="D250" s="111" t="b">
        <v>1</v>
      </c>
      <c r="E250" s="112" t="str">
        <f>RIGHT(COVID!C250,4)&amp;"."&amp;COVID!M250&amp;"."&amp;COVID!K250&amp;"."&amp;$C$5</f>
        <v>..I18.Ma22</v>
      </c>
      <c r="F250" s="113">
        <f t="shared" ca="1" si="6"/>
        <v>44697</v>
      </c>
      <c r="G250" s="114" cm="1">
        <f t="array" ref="G250">IF(SUMPRODUCT((COVID!$Q$19:$AB$19=$B$5)*COVID!Q250:AB250)&gt;0,SUMPRODUCT((COVID!$Q$19:$AB$19=$B$5)*COVID!Q250:AB250),0)</f>
        <v>0</v>
      </c>
      <c r="H250" s="115">
        <f t="shared" ca="1" si="7"/>
        <v>44697</v>
      </c>
      <c r="I250" s="116">
        <v>0</v>
      </c>
      <c r="J250" s="112" t="str">
        <f>LEFT(COVID!D250,20)&amp;"."&amp;COVIDPAY!E250</f>
        <v xml:space="preserve"> Please choose a sch...I18.Ma22</v>
      </c>
      <c r="K250" s="111" t="b">
        <v>1</v>
      </c>
      <c r="L250" s="117" t="s">
        <v>1275</v>
      </c>
      <c r="M250" s="111" t="b">
        <v>1</v>
      </c>
      <c r="N250" s="111" t="s">
        <v>1276</v>
      </c>
      <c r="O250" s="118" t="e">
        <f>COVID!I250</f>
        <v>#N/A</v>
      </c>
      <c r="P250" s="111" t="b">
        <v>1</v>
      </c>
      <c r="Q250" s="111" t="b">
        <v>1</v>
      </c>
      <c r="R250" s="111" t="b">
        <v>1</v>
      </c>
    </row>
    <row r="251" spans="1:18" x14ac:dyDescent="0.25">
      <c r="A251" s="108">
        <v>1</v>
      </c>
      <c r="B251" s="109">
        <v>2</v>
      </c>
      <c r="C251" s="110">
        <f>COVID!J251</f>
        <v>0</v>
      </c>
      <c r="D251" s="111" t="b">
        <v>1</v>
      </c>
      <c r="E251" s="112" t="str">
        <f>RIGHT(COVID!C251,4)&amp;"."&amp;COVID!M251&amp;"."&amp;COVID!K251&amp;"."&amp;$C$5</f>
        <v>..I18.Ma22</v>
      </c>
      <c r="F251" s="113">
        <f t="shared" ca="1" si="6"/>
        <v>44697</v>
      </c>
      <c r="G251" s="114" cm="1">
        <f t="array" ref="G251">IF(SUMPRODUCT((COVID!$Q$19:$AB$19=$B$5)*COVID!Q251:AB251)&gt;0,SUMPRODUCT((COVID!$Q$19:$AB$19=$B$5)*COVID!Q251:AB251),0)</f>
        <v>0</v>
      </c>
      <c r="H251" s="115">
        <f t="shared" ca="1" si="7"/>
        <v>44697</v>
      </c>
      <c r="I251" s="116">
        <v>0</v>
      </c>
      <c r="J251" s="112" t="str">
        <f>LEFT(COVID!D251,20)&amp;"."&amp;COVIDPAY!E251</f>
        <v xml:space="preserve"> Please choose a sch...I18.Ma22</v>
      </c>
      <c r="K251" s="111" t="b">
        <v>1</v>
      </c>
      <c r="L251" s="117" t="s">
        <v>1275</v>
      </c>
      <c r="M251" s="111" t="b">
        <v>1</v>
      </c>
      <c r="N251" s="111" t="s">
        <v>1276</v>
      </c>
      <c r="O251" s="118" t="e">
        <f>COVID!I251</f>
        <v>#N/A</v>
      </c>
      <c r="P251" s="111" t="b">
        <v>1</v>
      </c>
      <c r="Q251" s="111" t="b">
        <v>1</v>
      </c>
      <c r="R251" s="111" t="b">
        <v>1</v>
      </c>
    </row>
    <row r="252" spans="1:18" x14ac:dyDescent="0.25">
      <c r="A252" s="108">
        <v>1</v>
      </c>
      <c r="B252" s="109">
        <v>2</v>
      </c>
      <c r="C252" s="110">
        <f>COVID!J252</f>
        <v>0</v>
      </c>
      <c r="D252" s="111" t="b">
        <v>1</v>
      </c>
      <c r="E252" s="112" t="str">
        <f>RIGHT(COVID!C252,4)&amp;"."&amp;COVID!M252&amp;"."&amp;COVID!K252&amp;"."&amp;$C$5</f>
        <v>..I18.Ma22</v>
      </c>
      <c r="F252" s="113">
        <f t="shared" ca="1" si="6"/>
        <v>44697</v>
      </c>
      <c r="G252" s="114" cm="1">
        <f t="array" ref="G252">IF(SUMPRODUCT((COVID!$Q$19:$AB$19=$B$5)*COVID!Q252:AB252)&gt;0,SUMPRODUCT((COVID!$Q$19:$AB$19=$B$5)*COVID!Q252:AB252),0)</f>
        <v>0</v>
      </c>
      <c r="H252" s="115">
        <f t="shared" ca="1" si="7"/>
        <v>44697</v>
      </c>
      <c r="I252" s="116">
        <v>0</v>
      </c>
      <c r="J252" s="112" t="str">
        <f>LEFT(COVID!D252,20)&amp;"."&amp;COVIDPAY!E252</f>
        <v xml:space="preserve"> Please choose a sch...I18.Ma22</v>
      </c>
      <c r="K252" s="111" t="b">
        <v>1</v>
      </c>
      <c r="L252" s="117" t="s">
        <v>1275</v>
      </c>
      <c r="M252" s="111" t="b">
        <v>1</v>
      </c>
      <c r="N252" s="111" t="s">
        <v>1276</v>
      </c>
      <c r="O252" s="118" t="e">
        <f>COVID!I252</f>
        <v>#N/A</v>
      </c>
      <c r="P252" s="111" t="b">
        <v>1</v>
      </c>
      <c r="Q252" s="111" t="b">
        <v>1</v>
      </c>
      <c r="R252" s="111" t="b">
        <v>1</v>
      </c>
    </row>
    <row r="253" spans="1:18" x14ac:dyDescent="0.25">
      <c r="A253" s="108">
        <v>1</v>
      </c>
      <c r="B253" s="109">
        <v>2</v>
      </c>
      <c r="C253" s="110">
        <f>COVID!J253</f>
        <v>0</v>
      </c>
      <c r="D253" s="111" t="b">
        <v>1</v>
      </c>
      <c r="E253" s="112" t="str">
        <f>RIGHT(COVID!C253,4)&amp;"."&amp;COVID!M253&amp;"."&amp;COVID!K253&amp;"."&amp;$C$5</f>
        <v>..I18.Ma22</v>
      </c>
      <c r="F253" s="113">
        <f t="shared" ca="1" si="6"/>
        <v>44697</v>
      </c>
      <c r="G253" s="114" cm="1">
        <f t="array" ref="G253">IF(SUMPRODUCT((COVID!$Q$19:$AB$19=$B$5)*COVID!Q253:AB253)&gt;0,SUMPRODUCT((COVID!$Q$19:$AB$19=$B$5)*COVID!Q253:AB253),0)</f>
        <v>0</v>
      </c>
      <c r="H253" s="115">
        <f t="shared" ca="1" si="7"/>
        <v>44697</v>
      </c>
      <c r="I253" s="116">
        <v>0</v>
      </c>
      <c r="J253" s="112" t="str">
        <f>LEFT(COVID!D253,20)&amp;"."&amp;COVIDPAY!E253</f>
        <v xml:space="preserve"> Please choose a sch...I18.Ma22</v>
      </c>
      <c r="K253" s="111" t="b">
        <v>1</v>
      </c>
      <c r="L253" s="117" t="s">
        <v>1275</v>
      </c>
      <c r="M253" s="111" t="b">
        <v>1</v>
      </c>
      <c r="N253" s="111" t="s">
        <v>1276</v>
      </c>
      <c r="O253" s="118" t="e">
        <f>COVID!I253</f>
        <v>#N/A</v>
      </c>
      <c r="P253" s="111" t="b">
        <v>1</v>
      </c>
      <c r="Q253" s="111" t="b">
        <v>1</v>
      </c>
      <c r="R253" s="111" t="b">
        <v>1</v>
      </c>
    </row>
    <row r="254" spans="1:18" x14ac:dyDescent="0.25">
      <c r="A254" s="108">
        <v>1</v>
      </c>
      <c r="B254" s="109">
        <v>2</v>
      </c>
      <c r="C254" s="110">
        <f>COVID!J254</f>
        <v>0</v>
      </c>
      <c r="D254" s="111" t="b">
        <v>1</v>
      </c>
      <c r="E254" s="112" t="str">
        <f>RIGHT(COVID!C254,4)&amp;"."&amp;COVID!M254&amp;"."&amp;COVID!K254&amp;"."&amp;$C$5</f>
        <v>..I18.Ma22</v>
      </c>
      <c r="F254" s="113">
        <f t="shared" ca="1" si="6"/>
        <v>44697</v>
      </c>
      <c r="G254" s="114" cm="1">
        <f t="array" ref="G254">IF(SUMPRODUCT((COVID!$Q$19:$AB$19=$B$5)*COVID!Q254:AB254)&gt;0,SUMPRODUCT((COVID!$Q$19:$AB$19=$B$5)*COVID!Q254:AB254),0)</f>
        <v>0</v>
      </c>
      <c r="H254" s="115">
        <f t="shared" ca="1" si="7"/>
        <v>44697</v>
      </c>
      <c r="I254" s="116">
        <v>0</v>
      </c>
      <c r="J254" s="112" t="str">
        <f>LEFT(COVID!D254,20)&amp;"."&amp;COVIDPAY!E254</f>
        <v xml:space="preserve"> Please choose a sch...I18.Ma22</v>
      </c>
      <c r="K254" s="111" t="b">
        <v>1</v>
      </c>
      <c r="L254" s="117" t="s">
        <v>1275</v>
      </c>
      <c r="M254" s="111" t="b">
        <v>1</v>
      </c>
      <c r="N254" s="111" t="s">
        <v>1276</v>
      </c>
      <c r="O254" s="118" t="e">
        <f>COVID!I254</f>
        <v>#N/A</v>
      </c>
      <c r="P254" s="111" t="b">
        <v>1</v>
      </c>
      <c r="Q254" s="111" t="b">
        <v>1</v>
      </c>
      <c r="R254" s="111" t="b">
        <v>1</v>
      </c>
    </row>
    <row r="255" spans="1:18" x14ac:dyDescent="0.25">
      <c r="A255" s="108">
        <v>1</v>
      </c>
      <c r="B255" s="109">
        <v>2</v>
      </c>
      <c r="C255" s="110">
        <f>COVID!J255</f>
        <v>0</v>
      </c>
      <c r="D255" s="111" t="b">
        <v>1</v>
      </c>
      <c r="E255" s="112" t="str">
        <f>RIGHT(COVID!C255,4)&amp;"."&amp;COVID!M255&amp;"."&amp;COVID!K255&amp;"."&amp;$C$5</f>
        <v>..I18.Ma22</v>
      </c>
      <c r="F255" s="113">
        <f t="shared" ca="1" si="6"/>
        <v>44697</v>
      </c>
      <c r="G255" s="114" cm="1">
        <f t="array" ref="G255">IF(SUMPRODUCT((COVID!$Q$19:$AB$19=$B$5)*COVID!Q255:AB255)&gt;0,SUMPRODUCT((COVID!$Q$19:$AB$19=$B$5)*COVID!Q255:AB255),0)</f>
        <v>0</v>
      </c>
      <c r="H255" s="115">
        <f t="shared" ca="1" si="7"/>
        <v>44697</v>
      </c>
      <c r="I255" s="116">
        <v>0</v>
      </c>
      <c r="J255" s="112" t="str">
        <f>LEFT(COVID!D255,20)&amp;"."&amp;COVIDPAY!E255</f>
        <v xml:space="preserve"> Please choose a sch...I18.Ma22</v>
      </c>
      <c r="K255" s="111" t="b">
        <v>1</v>
      </c>
      <c r="L255" s="117" t="s">
        <v>1275</v>
      </c>
      <c r="M255" s="111" t="b">
        <v>1</v>
      </c>
      <c r="N255" s="111" t="s">
        <v>1276</v>
      </c>
      <c r="O255" s="118" t="e">
        <f>COVID!I255</f>
        <v>#N/A</v>
      </c>
      <c r="P255" s="111" t="b">
        <v>1</v>
      </c>
      <c r="Q255" s="111" t="b">
        <v>1</v>
      </c>
      <c r="R255" s="111" t="b">
        <v>1</v>
      </c>
    </row>
    <row r="256" spans="1:18" x14ac:dyDescent="0.25">
      <c r="A256" s="108">
        <v>1</v>
      </c>
      <c r="B256" s="109">
        <v>2</v>
      </c>
      <c r="C256" s="110">
        <f>COVID!J256</f>
        <v>0</v>
      </c>
      <c r="D256" s="111" t="b">
        <v>1</v>
      </c>
      <c r="E256" s="112" t="str">
        <f>RIGHT(COVID!C256,4)&amp;"."&amp;COVID!M256&amp;"."&amp;COVID!K256&amp;"."&amp;$C$5</f>
        <v>..I18.Ma22</v>
      </c>
      <c r="F256" s="113">
        <f t="shared" ca="1" si="6"/>
        <v>44697</v>
      </c>
      <c r="G256" s="114" cm="1">
        <f t="array" ref="G256">IF(SUMPRODUCT((COVID!$Q$19:$AB$19=$B$5)*COVID!Q256:AB256)&gt;0,SUMPRODUCT((COVID!$Q$19:$AB$19=$B$5)*COVID!Q256:AB256),0)</f>
        <v>0</v>
      </c>
      <c r="H256" s="115">
        <f t="shared" ca="1" si="7"/>
        <v>44697</v>
      </c>
      <c r="I256" s="116">
        <v>0</v>
      </c>
      <c r="J256" s="112" t="str">
        <f>LEFT(COVID!D256,20)&amp;"."&amp;COVIDPAY!E256</f>
        <v xml:space="preserve"> Please choose a sch...I18.Ma22</v>
      </c>
      <c r="K256" s="111" t="b">
        <v>1</v>
      </c>
      <c r="L256" s="117" t="s">
        <v>1275</v>
      </c>
      <c r="M256" s="111" t="b">
        <v>1</v>
      </c>
      <c r="N256" s="111" t="s">
        <v>1276</v>
      </c>
      <c r="O256" s="118" t="e">
        <f>COVID!I256</f>
        <v>#N/A</v>
      </c>
      <c r="P256" s="111" t="b">
        <v>1</v>
      </c>
      <c r="Q256" s="111" t="b">
        <v>1</v>
      </c>
      <c r="R256" s="111" t="b">
        <v>1</v>
      </c>
    </row>
    <row r="257" spans="1:18" x14ac:dyDescent="0.25">
      <c r="A257" s="108">
        <v>1</v>
      </c>
      <c r="B257" s="109">
        <v>2</v>
      </c>
      <c r="C257" s="110">
        <f>COVID!J257</f>
        <v>0</v>
      </c>
      <c r="D257" s="111" t="b">
        <v>1</v>
      </c>
      <c r="E257" s="112" t="str">
        <f>RIGHT(COVID!C257,4)&amp;"."&amp;COVID!M257&amp;"."&amp;COVID!K257&amp;"."&amp;$C$5</f>
        <v>..I18.Ma22</v>
      </c>
      <c r="F257" s="113">
        <f t="shared" ca="1" si="6"/>
        <v>44697</v>
      </c>
      <c r="G257" s="114" cm="1">
        <f t="array" ref="G257">IF(SUMPRODUCT((COVID!$Q$19:$AB$19=$B$5)*COVID!Q257:AB257)&gt;0,SUMPRODUCT((COVID!$Q$19:$AB$19=$B$5)*COVID!Q257:AB257),0)</f>
        <v>0</v>
      </c>
      <c r="H257" s="115">
        <f t="shared" ca="1" si="7"/>
        <v>44697</v>
      </c>
      <c r="I257" s="116">
        <v>0</v>
      </c>
      <c r="J257" s="112" t="str">
        <f>LEFT(COVID!D257,20)&amp;"."&amp;COVIDPAY!E257</f>
        <v xml:space="preserve"> Please choose a sch...I18.Ma22</v>
      </c>
      <c r="K257" s="111" t="b">
        <v>1</v>
      </c>
      <c r="L257" s="117" t="s">
        <v>1275</v>
      </c>
      <c r="M257" s="111" t="b">
        <v>1</v>
      </c>
      <c r="N257" s="111" t="s">
        <v>1276</v>
      </c>
      <c r="O257" s="118" t="e">
        <f>COVID!I257</f>
        <v>#N/A</v>
      </c>
      <c r="P257" s="111" t="b">
        <v>1</v>
      </c>
      <c r="Q257" s="111" t="b">
        <v>1</v>
      </c>
      <c r="R257" s="111" t="b">
        <v>1</v>
      </c>
    </row>
    <row r="258" spans="1:18" x14ac:dyDescent="0.25">
      <c r="A258" s="108">
        <v>1</v>
      </c>
      <c r="B258" s="109">
        <v>2</v>
      </c>
      <c r="C258" s="110">
        <f>COVID!J258</f>
        <v>0</v>
      </c>
      <c r="D258" s="111" t="b">
        <v>1</v>
      </c>
      <c r="E258" s="112" t="str">
        <f>RIGHT(COVID!C258,4)&amp;"."&amp;COVID!M258&amp;"."&amp;COVID!K258&amp;"."&amp;$C$5</f>
        <v>..I18.Ma22</v>
      </c>
      <c r="F258" s="113">
        <f t="shared" ca="1" si="6"/>
        <v>44697</v>
      </c>
      <c r="G258" s="114" cm="1">
        <f t="array" ref="G258">IF(SUMPRODUCT((COVID!$Q$19:$AB$19=$B$5)*COVID!Q258:AB258)&gt;0,SUMPRODUCT((COVID!$Q$19:$AB$19=$B$5)*COVID!Q258:AB258),0)</f>
        <v>0</v>
      </c>
      <c r="H258" s="115">
        <f t="shared" ca="1" si="7"/>
        <v>44697</v>
      </c>
      <c r="I258" s="116">
        <v>0</v>
      </c>
      <c r="J258" s="112" t="str">
        <f>LEFT(COVID!D258,20)&amp;"."&amp;COVIDPAY!E258</f>
        <v xml:space="preserve"> Please choose a sch...I18.Ma22</v>
      </c>
      <c r="K258" s="111" t="b">
        <v>1</v>
      </c>
      <c r="L258" s="117" t="s">
        <v>1275</v>
      </c>
      <c r="M258" s="111" t="b">
        <v>1</v>
      </c>
      <c r="N258" s="111" t="s">
        <v>1276</v>
      </c>
      <c r="O258" s="118" t="e">
        <f>COVID!I258</f>
        <v>#N/A</v>
      </c>
      <c r="P258" s="111" t="b">
        <v>1</v>
      </c>
      <c r="Q258" s="111" t="b">
        <v>1</v>
      </c>
      <c r="R258" s="111" t="b">
        <v>1</v>
      </c>
    </row>
    <row r="259" spans="1:18" x14ac:dyDescent="0.25">
      <c r="A259" s="108">
        <v>1</v>
      </c>
      <c r="B259" s="109">
        <v>2</v>
      </c>
      <c r="C259" s="110">
        <f>COVID!J259</f>
        <v>0</v>
      </c>
      <c r="D259" s="111" t="b">
        <v>1</v>
      </c>
      <c r="E259" s="112" t="str">
        <f>RIGHT(COVID!C259,4)&amp;"."&amp;COVID!M259&amp;"."&amp;COVID!K259&amp;"."&amp;$C$5</f>
        <v>..I18.Ma22</v>
      </c>
      <c r="F259" s="113">
        <f t="shared" ca="1" si="6"/>
        <v>44697</v>
      </c>
      <c r="G259" s="114" cm="1">
        <f t="array" ref="G259">IF(SUMPRODUCT((COVID!$Q$19:$AB$19=$B$5)*COVID!Q259:AB259)&gt;0,SUMPRODUCT((COVID!$Q$19:$AB$19=$B$5)*COVID!Q259:AB259),0)</f>
        <v>0</v>
      </c>
      <c r="H259" s="115">
        <f t="shared" ca="1" si="7"/>
        <v>44697</v>
      </c>
      <c r="I259" s="116">
        <v>0</v>
      </c>
      <c r="J259" s="112" t="str">
        <f>LEFT(COVID!D259,20)&amp;"."&amp;COVIDPAY!E259</f>
        <v xml:space="preserve"> Please choose a sch...I18.Ma22</v>
      </c>
      <c r="K259" s="111" t="b">
        <v>1</v>
      </c>
      <c r="L259" s="117" t="s">
        <v>1275</v>
      </c>
      <c r="M259" s="111" t="b">
        <v>1</v>
      </c>
      <c r="N259" s="111" t="s">
        <v>1276</v>
      </c>
      <c r="O259" s="118" t="e">
        <f>COVID!I259</f>
        <v>#N/A</v>
      </c>
      <c r="P259" s="111" t="b">
        <v>1</v>
      </c>
      <c r="Q259" s="111" t="b">
        <v>1</v>
      </c>
      <c r="R259" s="111" t="b">
        <v>1</v>
      </c>
    </row>
    <row r="260" spans="1:18" x14ac:dyDescent="0.25">
      <c r="A260" s="108">
        <v>1</v>
      </c>
      <c r="B260" s="109">
        <v>2</v>
      </c>
      <c r="C260" s="110">
        <f>COVID!J260</f>
        <v>0</v>
      </c>
      <c r="D260" s="111" t="b">
        <v>1</v>
      </c>
      <c r="E260" s="112" t="str">
        <f>RIGHT(COVID!C260,4)&amp;"."&amp;COVID!M260&amp;"."&amp;COVID!K260&amp;"."&amp;$C$5</f>
        <v>..I18.Ma22</v>
      </c>
      <c r="F260" s="113">
        <f t="shared" ca="1" si="6"/>
        <v>44697</v>
      </c>
      <c r="G260" s="114" cm="1">
        <f t="array" ref="G260">IF(SUMPRODUCT((COVID!$Q$19:$AB$19=$B$5)*COVID!Q260:AB260)&gt;0,SUMPRODUCT((COVID!$Q$19:$AB$19=$B$5)*COVID!Q260:AB260),0)</f>
        <v>0</v>
      </c>
      <c r="H260" s="115">
        <f t="shared" ca="1" si="7"/>
        <v>44697</v>
      </c>
      <c r="I260" s="116">
        <v>0</v>
      </c>
      <c r="J260" s="112" t="str">
        <f>LEFT(COVID!D260,20)&amp;"."&amp;COVIDPAY!E260</f>
        <v xml:space="preserve"> Please choose a sch...I18.Ma22</v>
      </c>
      <c r="K260" s="111" t="b">
        <v>1</v>
      </c>
      <c r="L260" s="117" t="s">
        <v>1275</v>
      </c>
      <c r="M260" s="111" t="b">
        <v>1</v>
      </c>
      <c r="N260" s="111" t="s">
        <v>1276</v>
      </c>
      <c r="O260" s="118" t="e">
        <f>COVID!I260</f>
        <v>#N/A</v>
      </c>
      <c r="P260" s="111" t="b">
        <v>1</v>
      </c>
      <c r="Q260" s="111" t="b">
        <v>1</v>
      </c>
      <c r="R260" s="111" t="b">
        <v>1</v>
      </c>
    </row>
    <row r="261" spans="1:18" x14ac:dyDescent="0.25">
      <c r="A261" s="108">
        <v>1</v>
      </c>
      <c r="B261" s="109">
        <v>2</v>
      </c>
      <c r="C261" s="110">
        <f>COVID!J261</f>
        <v>0</v>
      </c>
      <c r="D261" s="111" t="b">
        <v>1</v>
      </c>
      <c r="E261" s="112" t="str">
        <f>RIGHT(COVID!C261,4)&amp;"."&amp;COVID!M261&amp;"."&amp;COVID!K261&amp;"."&amp;$C$5</f>
        <v>..I18.Ma22</v>
      </c>
      <c r="F261" s="113">
        <f t="shared" ca="1" si="6"/>
        <v>44697</v>
      </c>
      <c r="G261" s="114" cm="1">
        <f t="array" ref="G261">IF(SUMPRODUCT((COVID!$Q$19:$AB$19=$B$5)*COVID!Q261:AB261)&gt;0,SUMPRODUCT((COVID!$Q$19:$AB$19=$B$5)*COVID!Q261:AB261),0)</f>
        <v>0</v>
      </c>
      <c r="H261" s="115">
        <f t="shared" ca="1" si="7"/>
        <v>44697</v>
      </c>
      <c r="I261" s="116">
        <v>0</v>
      </c>
      <c r="J261" s="112" t="str">
        <f>LEFT(COVID!D261,20)&amp;"."&amp;COVIDPAY!E261</f>
        <v xml:space="preserve"> Please choose a sch...I18.Ma22</v>
      </c>
      <c r="K261" s="111" t="b">
        <v>1</v>
      </c>
      <c r="L261" s="117" t="s">
        <v>1275</v>
      </c>
      <c r="M261" s="111" t="b">
        <v>1</v>
      </c>
      <c r="N261" s="111" t="s">
        <v>1276</v>
      </c>
      <c r="O261" s="118" t="e">
        <f>COVID!I261</f>
        <v>#N/A</v>
      </c>
      <c r="P261" s="111" t="b">
        <v>1</v>
      </c>
      <c r="Q261" s="111" t="b">
        <v>1</v>
      </c>
      <c r="R261" s="111" t="b">
        <v>1</v>
      </c>
    </row>
    <row r="262" spans="1:18" x14ac:dyDescent="0.25">
      <c r="A262" s="108">
        <v>1</v>
      </c>
      <c r="B262" s="109">
        <v>2</v>
      </c>
      <c r="C262" s="110">
        <f>COVID!J262</f>
        <v>0</v>
      </c>
      <c r="D262" s="111" t="b">
        <v>1</v>
      </c>
      <c r="E262" s="112" t="str">
        <f>RIGHT(COVID!C262,4)&amp;"."&amp;COVID!M262&amp;"."&amp;COVID!K262&amp;"."&amp;$C$5</f>
        <v>..I18.Ma22</v>
      </c>
      <c r="F262" s="113">
        <f t="shared" ca="1" si="6"/>
        <v>44697</v>
      </c>
      <c r="G262" s="114" cm="1">
        <f t="array" ref="G262">IF(SUMPRODUCT((COVID!$Q$19:$AB$19=$B$5)*COVID!Q262:AB262)&gt;0,SUMPRODUCT((COVID!$Q$19:$AB$19=$B$5)*COVID!Q262:AB262),0)</f>
        <v>0</v>
      </c>
      <c r="H262" s="115">
        <f t="shared" ca="1" si="7"/>
        <v>44697</v>
      </c>
      <c r="I262" s="116">
        <v>0</v>
      </c>
      <c r="J262" s="112" t="str">
        <f>LEFT(COVID!D262,20)&amp;"."&amp;COVIDPAY!E262</f>
        <v xml:space="preserve"> Please choose a sch...I18.Ma22</v>
      </c>
      <c r="K262" s="111" t="b">
        <v>1</v>
      </c>
      <c r="L262" s="117" t="s">
        <v>1275</v>
      </c>
      <c r="M262" s="111" t="b">
        <v>1</v>
      </c>
      <c r="N262" s="111" t="s">
        <v>1276</v>
      </c>
      <c r="O262" s="118" t="e">
        <f>COVID!I262</f>
        <v>#N/A</v>
      </c>
      <c r="P262" s="111" t="b">
        <v>1</v>
      </c>
      <c r="Q262" s="111" t="b">
        <v>1</v>
      </c>
      <c r="R262" s="111" t="b">
        <v>1</v>
      </c>
    </row>
    <row r="263" spans="1:18" x14ac:dyDescent="0.25">
      <c r="A263" s="108">
        <v>1</v>
      </c>
      <c r="B263" s="109">
        <v>2</v>
      </c>
      <c r="C263" s="110">
        <f>COVID!J263</f>
        <v>0</v>
      </c>
      <c r="D263" s="111" t="b">
        <v>1</v>
      </c>
      <c r="E263" s="112" t="str">
        <f>RIGHT(COVID!C263,4)&amp;"."&amp;COVID!M263&amp;"."&amp;COVID!K263&amp;"."&amp;$C$5</f>
        <v>..I18.Ma22</v>
      </c>
      <c r="F263" s="113">
        <f t="shared" ca="1" si="6"/>
        <v>44697</v>
      </c>
      <c r="G263" s="114" cm="1">
        <f t="array" ref="G263">IF(SUMPRODUCT((COVID!$Q$19:$AB$19=$B$5)*COVID!Q263:AB263)&gt;0,SUMPRODUCT((COVID!$Q$19:$AB$19=$B$5)*COVID!Q263:AB263),0)</f>
        <v>0</v>
      </c>
      <c r="H263" s="115">
        <f t="shared" ca="1" si="7"/>
        <v>44697</v>
      </c>
      <c r="I263" s="116">
        <v>0</v>
      </c>
      <c r="J263" s="112" t="str">
        <f>LEFT(COVID!D263,20)&amp;"."&amp;COVIDPAY!E263</f>
        <v xml:space="preserve"> Please choose a sch...I18.Ma22</v>
      </c>
      <c r="K263" s="111" t="b">
        <v>1</v>
      </c>
      <c r="L263" s="117" t="s">
        <v>1275</v>
      </c>
      <c r="M263" s="111" t="b">
        <v>1</v>
      </c>
      <c r="N263" s="111" t="s">
        <v>1276</v>
      </c>
      <c r="O263" s="118" t="e">
        <f>COVID!I263</f>
        <v>#N/A</v>
      </c>
      <c r="P263" s="111" t="b">
        <v>1</v>
      </c>
      <c r="Q263" s="111" t="b">
        <v>1</v>
      </c>
      <c r="R263" s="111" t="b">
        <v>1</v>
      </c>
    </row>
    <row r="264" spans="1:18" x14ac:dyDescent="0.25">
      <c r="A264" s="108">
        <v>1</v>
      </c>
      <c r="B264" s="109">
        <v>2</v>
      </c>
      <c r="C264" s="110">
        <f>COVID!J264</f>
        <v>0</v>
      </c>
      <c r="D264" s="111" t="b">
        <v>1</v>
      </c>
      <c r="E264" s="112" t="str">
        <f>RIGHT(COVID!C264,4)&amp;"."&amp;COVID!M264&amp;"."&amp;COVID!K264&amp;"."&amp;$C$5</f>
        <v>..I18.Ma22</v>
      </c>
      <c r="F264" s="113">
        <f t="shared" ca="1" si="6"/>
        <v>44697</v>
      </c>
      <c r="G264" s="114" cm="1">
        <f t="array" ref="G264">IF(SUMPRODUCT((COVID!$Q$19:$AB$19=$B$5)*COVID!Q264:AB264)&gt;0,SUMPRODUCT((COVID!$Q$19:$AB$19=$B$5)*COVID!Q264:AB264),0)</f>
        <v>0</v>
      </c>
      <c r="H264" s="115">
        <f t="shared" ca="1" si="7"/>
        <v>44697</v>
      </c>
      <c r="I264" s="116">
        <v>0</v>
      </c>
      <c r="J264" s="112" t="str">
        <f>LEFT(COVID!D264,20)&amp;"."&amp;COVIDPAY!E264</f>
        <v xml:space="preserve"> Please choose a sch...I18.Ma22</v>
      </c>
      <c r="K264" s="111" t="b">
        <v>1</v>
      </c>
      <c r="L264" s="117" t="s">
        <v>1275</v>
      </c>
      <c r="M264" s="111" t="b">
        <v>1</v>
      </c>
      <c r="N264" s="111" t="s">
        <v>1276</v>
      </c>
      <c r="O264" s="118" t="e">
        <f>COVID!I264</f>
        <v>#N/A</v>
      </c>
      <c r="P264" s="111" t="b">
        <v>1</v>
      </c>
      <c r="Q264" s="111" t="b">
        <v>1</v>
      </c>
      <c r="R264" s="111" t="b">
        <v>1</v>
      </c>
    </row>
    <row r="265" spans="1:18" x14ac:dyDescent="0.25">
      <c r="A265" s="108">
        <v>1</v>
      </c>
      <c r="B265" s="109">
        <v>2</v>
      </c>
      <c r="C265" s="110">
        <f>COVID!J265</f>
        <v>0</v>
      </c>
      <c r="D265" s="111" t="b">
        <v>1</v>
      </c>
      <c r="E265" s="112" t="str">
        <f>RIGHT(COVID!C265,4)&amp;"."&amp;COVID!M265&amp;"."&amp;COVID!K265&amp;"."&amp;$C$5</f>
        <v>..I18.Ma22</v>
      </c>
      <c r="F265" s="113">
        <f t="shared" ca="1" si="6"/>
        <v>44697</v>
      </c>
      <c r="G265" s="114" cm="1">
        <f t="array" ref="G265">IF(SUMPRODUCT((COVID!$Q$19:$AB$19=$B$5)*COVID!Q265:AB265)&gt;0,SUMPRODUCT((COVID!$Q$19:$AB$19=$B$5)*COVID!Q265:AB265),0)</f>
        <v>0</v>
      </c>
      <c r="H265" s="115">
        <f t="shared" ca="1" si="7"/>
        <v>44697</v>
      </c>
      <c r="I265" s="116">
        <v>0</v>
      </c>
      <c r="J265" s="112" t="str">
        <f>LEFT(COVID!D265,20)&amp;"."&amp;COVIDPAY!E265</f>
        <v xml:space="preserve"> Please choose a sch...I18.Ma22</v>
      </c>
      <c r="K265" s="111" t="b">
        <v>1</v>
      </c>
      <c r="L265" s="117" t="s">
        <v>1275</v>
      </c>
      <c r="M265" s="111" t="b">
        <v>1</v>
      </c>
      <c r="N265" s="111" t="s">
        <v>1276</v>
      </c>
      <c r="O265" s="118" t="e">
        <f>COVID!I265</f>
        <v>#N/A</v>
      </c>
      <c r="P265" s="111" t="b">
        <v>1</v>
      </c>
      <c r="Q265" s="111" t="b">
        <v>1</v>
      </c>
      <c r="R265" s="111" t="b">
        <v>1</v>
      </c>
    </row>
    <row r="266" spans="1:18" x14ac:dyDescent="0.25">
      <c r="A266" s="108">
        <v>1</v>
      </c>
      <c r="B266" s="109">
        <v>2</v>
      </c>
      <c r="C266" s="110">
        <f>COVID!J266</f>
        <v>0</v>
      </c>
      <c r="D266" s="111" t="b">
        <v>1</v>
      </c>
      <c r="E266" s="112" t="str">
        <f>RIGHT(COVID!C266,4)&amp;"."&amp;COVID!M266&amp;"."&amp;COVID!K266&amp;"."&amp;$C$5</f>
        <v>..I18.Ma22</v>
      </c>
      <c r="F266" s="113">
        <f t="shared" ca="1" si="6"/>
        <v>44697</v>
      </c>
      <c r="G266" s="114" cm="1">
        <f t="array" ref="G266">IF(SUMPRODUCT((COVID!$Q$19:$AB$19=$B$5)*COVID!Q266:AB266)&gt;0,SUMPRODUCT((COVID!$Q$19:$AB$19=$B$5)*COVID!Q266:AB266),0)</f>
        <v>0</v>
      </c>
      <c r="H266" s="115">
        <f t="shared" ca="1" si="7"/>
        <v>44697</v>
      </c>
      <c r="I266" s="116">
        <v>0</v>
      </c>
      <c r="J266" s="112" t="str">
        <f>LEFT(COVID!D266,20)&amp;"."&amp;COVIDPAY!E266</f>
        <v xml:space="preserve"> Please choose a sch...I18.Ma22</v>
      </c>
      <c r="K266" s="111" t="b">
        <v>1</v>
      </c>
      <c r="L266" s="117" t="s">
        <v>1275</v>
      </c>
      <c r="M266" s="111" t="b">
        <v>1</v>
      </c>
      <c r="N266" s="111" t="s">
        <v>1276</v>
      </c>
      <c r="O266" s="118" t="e">
        <f>COVID!I266</f>
        <v>#N/A</v>
      </c>
      <c r="P266" s="111" t="b">
        <v>1</v>
      </c>
      <c r="Q266" s="111" t="b">
        <v>1</v>
      </c>
      <c r="R266" s="111" t="b">
        <v>1</v>
      </c>
    </row>
    <row r="267" spans="1:18" x14ac:dyDescent="0.25">
      <c r="A267" s="108">
        <v>1</v>
      </c>
      <c r="B267" s="109">
        <v>2</v>
      </c>
      <c r="C267" s="110">
        <f>COVID!J267</f>
        <v>0</v>
      </c>
      <c r="D267" s="111" t="b">
        <v>1</v>
      </c>
      <c r="E267" s="112" t="str">
        <f>RIGHT(COVID!C267,4)&amp;"."&amp;COVID!M267&amp;"."&amp;COVID!K267&amp;"."&amp;$C$5</f>
        <v>..I18.Ma22</v>
      </c>
      <c r="F267" s="113">
        <f t="shared" ca="1" si="6"/>
        <v>44697</v>
      </c>
      <c r="G267" s="114" cm="1">
        <f t="array" ref="G267">IF(SUMPRODUCT((COVID!$Q$19:$AB$19=$B$5)*COVID!Q267:AB267)&gt;0,SUMPRODUCT((COVID!$Q$19:$AB$19=$B$5)*COVID!Q267:AB267),0)</f>
        <v>0</v>
      </c>
      <c r="H267" s="115">
        <f t="shared" ca="1" si="7"/>
        <v>44697</v>
      </c>
      <c r="I267" s="116">
        <v>0</v>
      </c>
      <c r="J267" s="112" t="str">
        <f>LEFT(COVID!D267,20)&amp;"."&amp;COVIDPAY!E267</f>
        <v xml:space="preserve"> Please choose a sch...I18.Ma22</v>
      </c>
      <c r="K267" s="111" t="b">
        <v>1</v>
      </c>
      <c r="L267" s="117" t="s">
        <v>1275</v>
      </c>
      <c r="M267" s="111" t="b">
        <v>1</v>
      </c>
      <c r="N267" s="111" t="s">
        <v>1276</v>
      </c>
      <c r="O267" s="118" t="e">
        <f>COVID!I267</f>
        <v>#N/A</v>
      </c>
      <c r="P267" s="111" t="b">
        <v>1</v>
      </c>
      <c r="Q267" s="111" t="b">
        <v>1</v>
      </c>
      <c r="R267" s="111" t="b">
        <v>1</v>
      </c>
    </row>
    <row r="268" spans="1:18" x14ac:dyDescent="0.25">
      <c r="A268" s="108">
        <v>1</v>
      </c>
      <c r="B268" s="109">
        <v>2</v>
      </c>
      <c r="C268" s="110">
        <f>COVID!J268</f>
        <v>0</v>
      </c>
      <c r="D268" s="111" t="b">
        <v>1</v>
      </c>
      <c r="E268" s="112" t="str">
        <f>RIGHT(COVID!C268,4)&amp;"."&amp;COVID!M268&amp;"."&amp;COVID!K268&amp;"."&amp;$C$5</f>
        <v>..I18.Ma22</v>
      </c>
      <c r="F268" s="113">
        <f t="shared" ca="1" si="6"/>
        <v>44697</v>
      </c>
      <c r="G268" s="114" cm="1">
        <f t="array" ref="G268">IF(SUMPRODUCT((COVID!$Q$19:$AB$19=$B$5)*COVID!Q268:AB268)&gt;0,SUMPRODUCT((COVID!$Q$19:$AB$19=$B$5)*COVID!Q268:AB268),0)</f>
        <v>0</v>
      </c>
      <c r="H268" s="115">
        <f t="shared" ca="1" si="7"/>
        <v>44697</v>
      </c>
      <c r="I268" s="116">
        <v>0</v>
      </c>
      <c r="J268" s="112" t="str">
        <f>LEFT(COVID!D268,20)&amp;"."&amp;COVIDPAY!E268</f>
        <v xml:space="preserve"> Please choose a sch...I18.Ma22</v>
      </c>
      <c r="K268" s="111" t="b">
        <v>1</v>
      </c>
      <c r="L268" s="117" t="s">
        <v>1275</v>
      </c>
      <c r="M268" s="111" t="b">
        <v>1</v>
      </c>
      <c r="N268" s="111" t="s">
        <v>1276</v>
      </c>
      <c r="O268" s="118" t="e">
        <f>COVID!I268</f>
        <v>#N/A</v>
      </c>
      <c r="P268" s="111" t="b">
        <v>1</v>
      </c>
      <c r="Q268" s="111" t="b">
        <v>1</v>
      </c>
      <c r="R268" s="111" t="b">
        <v>1</v>
      </c>
    </row>
    <row r="269" spans="1:18" x14ac:dyDescent="0.25">
      <c r="A269" s="108">
        <v>1</v>
      </c>
      <c r="B269" s="109">
        <v>2</v>
      </c>
      <c r="C269" s="110">
        <f>COVID!J269</f>
        <v>0</v>
      </c>
      <c r="D269" s="111" t="b">
        <v>1</v>
      </c>
      <c r="E269" s="112" t="str">
        <f>RIGHT(COVID!C269,4)&amp;"."&amp;COVID!M269&amp;"."&amp;COVID!K269&amp;"."&amp;$C$5</f>
        <v>..I18.Ma22</v>
      </c>
      <c r="F269" s="113">
        <f t="shared" ca="1" si="6"/>
        <v>44697</v>
      </c>
      <c r="G269" s="114" cm="1">
        <f t="array" ref="G269">IF(SUMPRODUCT((COVID!$Q$19:$AB$19=$B$5)*COVID!Q269:AB269)&gt;0,SUMPRODUCT((COVID!$Q$19:$AB$19=$B$5)*COVID!Q269:AB269),0)</f>
        <v>0</v>
      </c>
      <c r="H269" s="115">
        <f t="shared" ca="1" si="7"/>
        <v>44697</v>
      </c>
      <c r="I269" s="116">
        <v>0</v>
      </c>
      <c r="J269" s="112" t="str">
        <f>LEFT(COVID!D269,20)&amp;"."&amp;COVIDPAY!E269</f>
        <v xml:space="preserve"> Please choose a sch...I18.Ma22</v>
      </c>
      <c r="K269" s="111" t="b">
        <v>1</v>
      </c>
      <c r="L269" s="117" t="s">
        <v>1275</v>
      </c>
      <c r="M269" s="111" t="b">
        <v>1</v>
      </c>
      <c r="N269" s="111" t="s">
        <v>1276</v>
      </c>
      <c r="O269" s="118" t="e">
        <f>COVID!I269</f>
        <v>#N/A</v>
      </c>
      <c r="P269" s="111" t="b">
        <v>1</v>
      </c>
      <c r="Q269" s="111" t="b">
        <v>1</v>
      </c>
      <c r="R269" s="111" t="b">
        <v>1</v>
      </c>
    </row>
    <row r="270" spans="1:18" x14ac:dyDescent="0.25">
      <c r="A270" s="108">
        <v>1</v>
      </c>
      <c r="B270" s="109">
        <v>2</v>
      </c>
      <c r="C270" s="110">
        <f>COVID!J270</f>
        <v>0</v>
      </c>
      <c r="D270" s="111" t="b">
        <v>1</v>
      </c>
      <c r="E270" s="112" t="str">
        <f>RIGHT(COVID!C270,4)&amp;"."&amp;COVID!M270&amp;"."&amp;COVID!K270&amp;"."&amp;$C$5</f>
        <v>..I18.Ma22</v>
      </c>
      <c r="F270" s="113">
        <f t="shared" ca="1" si="6"/>
        <v>44697</v>
      </c>
      <c r="G270" s="114" cm="1">
        <f t="array" ref="G270">IF(SUMPRODUCT((COVID!$Q$19:$AB$19=$B$5)*COVID!Q270:AB270)&gt;0,SUMPRODUCT((COVID!$Q$19:$AB$19=$B$5)*COVID!Q270:AB270),0)</f>
        <v>0</v>
      </c>
      <c r="H270" s="115">
        <f t="shared" ca="1" si="7"/>
        <v>44697</v>
      </c>
      <c r="I270" s="116">
        <v>0</v>
      </c>
      <c r="J270" s="112" t="str">
        <f>LEFT(COVID!D270,20)&amp;"."&amp;COVIDPAY!E270</f>
        <v xml:space="preserve"> Please choose a sch...I18.Ma22</v>
      </c>
      <c r="K270" s="111" t="b">
        <v>1</v>
      </c>
      <c r="L270" s="117" t="s">
        <v>1275</v>
      </c>
      <c r="M270" s="111" t="b">
        <v>1</v>
      </c>
      <c r="N270" s="111" t="s">
        <v>1276</v>
      </c>
      <c r="O270" s="118" t="e">
        <f>COVID!I270</f>
        <v>#N/A</v>
      </c>
      <c r="P270" s="111" t="b">
        <v>1</v>
      </c>
      <c r="Q270" s="111" t="b">
        <v>1</v>
      </c>
      <c r="R270" s="111" t="b">
        <v>1</v>
      </c>
    </row>
    <row r="271" spans="1:18" x14ac:dyDescent="0.25">
      <c r="A271" s="108">
        <v>1</v>
      </c>
      <c r="B271" s="109">
        <v>2</v>
      </c>
      <c r="C271" s="110">
        <f>COVID!J271</f>
        <v>0</v>
      </c>
      <c r="D271" s="111" t="b">
        <v>1</v>
      </c>
      <c r="E271" s="112" t="str">
        <f>RIGHT(COVID!C271,4)&amp;"."&amp;COVID!M271&amp;"."&amp;COVID!K271&amp;"."&amp;$C$5</f>
        <v>..I18.Ma22</v>
      </c>
      <c r="F271" s="113">
        <f t="shared" ca="1" si="6"/>
        <v>44697</v>
      </c>
      <c r="G271" s="114" cm="1">
        <f t="array" ref="G271">IF(SUMPRODUCT((COVID!$Q$19:$AB$19=$B$5)*COVID!Q271:AB271)&gt;0,SUMPRODUCT((COVID!$Q$19:$AB$19=$B$5)*COVID!Q271:AB271),0)</f>
        <v>0</v>
      </c>
      <c r="H271" s="115">
        <f t="shared" ca="1" si="7"/>
        <v>44697</v>
      </c>
      <c r="I271" s="116">
        <v>0</v>
      </c>
      <c r="J271" s="112" t="str">
        <f>LEFT(COVID!D271,20)&amp;"."&amp;COVIDPAY!E271</f>
        <v xml:space="preserve"> Please choose a sch...I18.Ma22</v>
      </c>
      <c r="K271" s="111" t="b">
        <v>1</v>
      </c>
      <c r="L271" s="117" t="s">
        <v>1275</v>
      </c>
      <c r="M271" s="111" t="b">
        <v>1</v>
      </c>
      <c r="N271" s="111" t="s">
        <v>1276</v>
      </c>
      <c r="O271" s="118" t="e">
        <f>COVID!I271</f>
        <v>#N/A</v>
      </c>
      <c r="P271" s="111" t="b">
        <v>1</v>
      </c>
      <c r="Q271" s="111" t="b">
        <v>1</v>
      </c>
      <c r="R271" s="111" t="b">
        <v>1</v>
      </c>
    </row>
    <row r="272" spans="1:18" x14ac:dyDescent="0.25">
      <c r="A272" s="108">
        <v>1</v>
      </c>
      <c r="B272" s="109">
        <v>2</v>
      </c>
      <c r="C272" s="110">
        <f>COVID!J272</f>
        <v>0</v>
      </c>
      <c r="D272" s="111" t="b">
        <v>1</v>
      </c>
      <c r="E272" s="112" t="str">
        <f>RIGHT(COVID!C272,4)&amp;"."&amp;COVID!M272&amp;"."&amp;COVID!K272&amp;"."&amp;$C$5</f>
        <v>..I18.Ma22</v>
      </c>
      <c r="F272" s="113">
        <f t="shared" ca="1" si="6"/>
        <v>44697</v>
      </c>
      <c r="G272" s="114" cm="1">
        <f t="array" ref="G272">IF(SUMPRODUCT((COVID!$Q$19:$AB$19=$B$5)*COVID!Q272:AB272)&gt;0,SUMPRODUCT((COVID!$Q$19:$AB$19=$B$5)*COVID!Q272:AB272),0)</f>
        <v>0</v>
      </c>
      <c r="H272" s="115">
        <f t="shared" ca="1" si="7"/>
        <v>44697</v>
      </c>
      <c r="I272" s="116">
        <v>0</v>
      </c>
      <c r="J272" s="112" t="str">
        <f>LEFT(COVID!D272,20)&amp;"."&amp;COVIDPAY!E272</f>
        <v xml:space="preserve"> Please choose a sch...I18.Ma22</v>
      </c>
      <c r="K272" s="111" t="b">
        <v>1</v>
      </c>
      <c r="L272" s="117" t="s">
        <v>1275</v>
      </c>
      <c r="M272" s="111" t="b">
        <v>1</v>
      </c>
      <c r="N272" s="111" t="s">
        <v>1276</v>
      </c>
      <c r="O272" s="118" t="e">
        <f>COVID!I272</f>
        <v>#N/A</v>
      </c>
      <c r="P272" s="111" t="b">
        <v>1</v>
      </c>
      <c r="Q272" s="111" t="b">
        <v>1</v>
      </c>
      <c r="R272" s="111" t="b">
        <v>1</v>
      </c>
    </row>
    <row r="273" spans="1:18" x14ac:dyDescent="0.25">
      <c r="A273" s="108">
        <v>1</v>
      </c>
      <c r="B273" s="109">
        <v>2</v>
      </c>
      <c r="C273" s="110">
        <f>COVID!J273</f>
        <v>0</v>
      </c>
      <c r="D273" s="111" t="b">
        <v>1</v>
      </c>
      <c r="E273" s="112" t="str">
        <f>RIGHT(COVID!C273,4)&amp;"."&amp;COVID!M273&amp;"."&amp;COVID!K273&amp;"."&amp;$C$5</f>
        <v>..I18.Ma22</v>
      </c>
      <c r="F273" s="113">
        <f t="shared" ca="1" si="6"/>
        <v>44697</v>
      </c>
      <c r="G273" s="114" cm="1">
        <f t="array" ref="G273">IF(SUMPRODUCT((COVID!$Q$19:$AB$19=$B$5)*COVID!Q273:AB273)&gt;0,SUMPRODUCT((COVID!$Q$19:$AB$19=$B$5)*COVID!Q273:AB273),0)</f>
        <v>0</v>
      </c>
      <c r="H273" s="115">
        <f t="shared" ca="1" si="7"/>
        <v>44697</v>
      </c>
      <c r="I273" s="116">
        <v>0</v>
      </c>
      <c r="J273" s="112" t="str">
        <f>LEFT(COVID!D273,20)&amp;"."&amp;COVIDPAY!E273</f>
        <v xml:space="preserve"> Please choose a sch...I18.Ma22</v>
      </c>
      <c r="K273" s="111" t="b">
        <v>1</v>
      </c>
      <c r="L273" s="117" t="s">
        <v>1275</v>
      </c>
      <c r="M273" s="111" t="b">
        <v>1</v>
      </c>
      <c r="N273" s="111" t="s">
        <v>1276</v>
      </c>
      <c r="O273" s="118" t="e">
        <f>COVID!I273</f>
        <v>#N/A</v>
      </c>
      <c r="P273" s="111" t="b">
        <v>1</v>
      </c>
      <c r="Q273" s="111" t="b">
        <v>1</v>
      </c>
      <c r="R273" s="111" t="b">
        <v>1</v>
      </c>
    </row>
    <row r="274" spans="1:18" x14ac:dyDescent="0.25">
      <c r="A274" s="108">
        <v>1</v>
      </c>
      <c r="B274" s="109">
        <v>2</v>
      </c>
      <c r="C274" s="110">
        <f>COVID!J274</f>
        <v>0</v>
      </c>
      <c r="D274" s="111" t="b">
        <v>1</v>
      </c>
      <c r="E274" s="112" t="str">
        <f>RIGHT(COVID!C274,4)&amp;"."&amp;COVID!M274&amp;"."&amp;COVID!K274&amp;"."&amp;$C$5</f>
        <v>..I18.Ma22</v>
      </c>
      <c r="F274" s="113">
        <f t="shared" ca="1" si="6"/>
        <v>44697</v>
      </c>
      <c r="G274" s="114" cm="1">
        <f t="array" ref="G274">IF(SUMPRODUCT((COVID!$Q$19:$AB$19=$B$5)*COVID!Q274:AB274)&gt;0,SUMPRODUCT((COVID!$Q$19:$AB$19=$B$5)*COVID!Q274:AB274),0)</f>
        <v>0</v>
      </c>
      <c r="H274" s="115">
        <f t="shared" ca="1" si="7"/>
        <v>44697</v>
      </c>
      <c r="I274" s="116">
        <v>0</v>
      </c>
      <c r="J274" s="112" t="str">
        <f>LEFT(COVID!D274,20)&amp;"."&amp;COVIDPAY!E274</f>
        <v xml:space="preserve"> Please choose a sch...I18.Ma22</v>
      </c>
      <c r="K274" s="111" t="b">
        <v>1</v>
      </c>
      <c r="L274" s="117" t="s">
        <v>1275</v>
      </c>
      <c r="M274" s="111" t="b">
        <v>1</v>
      </c>
      <c r="N274" s="111" t="s">
        <v>1276</v>
      </c>
      <c r="O274" s="118" t="e">
        <f>COVID!I274</f>
        <v>#N/A</v>
      </c>
      <c r="P274" s="111" t="b">
        <v>1</v>
      </c>
      <c r="Q274" s="111" t="b">
        <v>1</v>
      </c>
      <c r="R274" s="111" t="b">
        <v>1</v>
      </c>
    </row>
    <row r="275" spans="1:18" x14ac:dyDescent="0.25">
      <c r="A275" s="108">
        <v>1</v>
      </c>
      <c r="B275" s="109">
        <v>2</v>
      </c>
      <c r="C275" s="110">
        <f>COVID!J275</f>
        <v>0</v>
      </c>
      <c r="D275" s="111" t="b">
        <v>1</v>
      </c>
      <c r="E275" s="112" t="str">
        <f>RIGHT(COVID!C275,4)&amp;"."&amp;COVID!M275&amp;"."&amp;COVID!K275&amp;"."&amp;$C$5</f>
        <v>..I18.Ma22</v>
      </c>
      <c r="F275" s="113">
        <f t="shared" ca="1" si="6"/>
        <v>44697</v>
      </c>
      <c r="G275" s="114" cm="1">
        <f t="array" ref="G275">IF(SUMPRODUCT((COVID!$Q$19:$AB$19=$B$5)*COVID!Q275:AB275)&gt;0,SUMPRODUCT((COVID!$Q$19:$AB$19=$B$5)*COVID!Q275:AB275),0)</f>
        <v>0</v>
      </c>
      <c r="H275" s="115">
        <f t="shared" ca="1" si="7"/>
        <v>44697</v>
      </c>
      <c r="I275" s="116">
        <v>0</v>
      </c>
      <c r="J275" s="112" t="str">
        <f>LEFT(COVID!D275,20)&amp;"."&amp;COVIDPAY!E275</f>
        <v xml:space="preserve"> Please choose a sch...I18.Ma22</v>
      </c>
      <c r="K275" s="111" t="b">
        <v>1</v>
      </c>
      <c r="L275" s="117" t="s">
        <v>1275</v>
      </c>
      <c r="M275" s="111" t="b">
        <v>1</v>
      </c>
      <c r="N275" s="111" t="s">
        <v>1276</v>
      </c>
      <c r="O275" s="118" t="e">
        <f>COVID!I275</f>
        <v>#N/A</v>
      </c>
      <c r="P275" s="111" t="b">
        <v>1</v>
      </c>
      <c r="Q275" s="111" t="b">
        <v>1</v>
      </c>
      <c r="R275" s="111" t="b">
        <v>1</v>
      </c>
    </row>
    <row r="276" spans="1:18" x14ac:dyDescent="0.25">
      <c r="A276" s="108">
        <v>1</v>
      </c>
      <c r="B276" s="109">
        <v>2</v>
      </c>
      <c r="C276" s="110">
        <f>COVID!J276</f>
        <v>0</v>
      </c>
      <c r="D276" s="111" t="b">
        <v>1</v>
      </c>
      <c r="E276" s="112" t="str">
        <f>RIGHT(COVID!C276,4)&amp;"."&amp;COVID!M276&amp;"."&amp;COVID!K276&amp;"."&amp;$C$5</f>
        <v>..I18.Ma22</v>
      </c>
      <c r="F276" s="113">
        <f t="shared" ca="1" si="6"/>
        <v>44697</v>
      </c>
      <c r="G276" s="114" cm="1">
        <f t="array" ref="G276">IF(SUMPRODUCT((COVID!$Q$19:$AB$19=$B$5)*COVID!Q276:AB276)&gt;0,SUMPRODUCT((COVID!$Q$19:$AB$19=$B$5)*COVID!Q276:AB276),0)</f>
        <v>0</v>
      </c>
      <c r="H276" s="115">
        <f t="shared" ca="1" si="7"/>
        <v>44697</v>
      </c>
      <c r="I276" s="116">
        <v>0</v>
      </c>
      <c r="J276" s="112" t="str">
        <f>LEFT(COVID!D276,20)&amp;"."&amp;COVIDPAY!E276</f>
        <v xml:space="preserve"> Please choose a sch...I18.Ma22</v>
      </c>
      <c r="K276" s="111" t="b">
        <v>1</v>
      </c>
      <c r="L276" s="117" t="s">
        <v>1275</v>
      </c>
      <c r="M276" s="111" t="b">
        <v>1</v>
      </c>
      <c r="N276" s="111" t="s">
        <v>1276</v>
      </c>
      <c r="O276" s="118" t="e">
        <f>COVID!I276</f>
        <v>#N/A</v>
      </c>
      <c r="P276" s="111" t="b">
        <v>1</v>
      </c>
      <c r="Q276" s="111" t="b">
        <v>1</v>
      </c>
      <c r="R276" s="111" t="b">
        <v>1</v>
      </c>
    </row>
    <row r="277" spans="1:18" x14ac:dyDescent="0.25">
      <c r="A277" s="108">
        <v>1</v>
      </c>
      <c r="B277" s="109">
        <v>2</v>
      </c>
      <c r="C277" s="110">
        <f>COVID!J277</f>
        <v>0</v>
      </c>
      <c r="D277" s="111" t="b">
        <v>1</v>
      </c>
      <c r="E277" s="112" t="str">
        <f>RIGHT(COVID!C277,4)&amp;"."&amp;COVID!M277&amp;"."&amp;COVID!K277&amp;"."&amp;$C$5</f>
        <v>..I18.Ma22</v>
      </c>
      <c r="F277" s="113">
        <f t="shared" ref="F277:F340" ca="1" si="8">TODAY()</f>
        <v>44697</v>
      </c>
      <c r="G277" s="114" cm="1">
        <f t="array" ref="G277">IF(SUMPRODUCT((COVID!$Q$19:$AB$19=$B$5)*COVID!Q277:AB277)&gt;0,SUMPRODUCT((COVID!$Q$19:$AB$19=$B$5)*COVID!Q277:AB277),0)</f>
        <v>0</v>
      </c>
      <c r="H277" s="115">
        <f t="shared" ref="H277:H340" ca="1" si="9">F277</f>
        <v>44697</v>
      </c>
      <c r="I277" s="116">
        <v>0</v>
      </c>
      <c r="J277" s="112" t="str">
        <f>LEFT(COVID!D277,20)&amp;"."&amp;COVIDPAY!E277</f>
        <v xml:space="preserve"> Please choose a sch...I18.Ma22</v>
      </c>
      <c r="K277" s="111" t="b">
        <v>1</v>
      </c>
      <c r="L277" s="117" t="s">
        <v>1275</v>
      </c>
      <c r="M277" s="111" t="b">
        <v>1</v>
      </c>
      <c r="N277" s="111" t="s">
        <v>1276</v>
      </c>
      <c r="O277" s="118" t="e">
        <f>COVID!I277</f>
        <v>#N/A</v>
      </c>
      <c r="P277" s="111" t="b">
        <v>1</v>
      </c>
      <c r="Q277" s="111" t="b">
        <v>1</v>
      </c>
      <c r="R277" s="111" t="b">
        <v>1</v>
      </c>
    </row>
    <row r="278" spans="1:18" x14ac:dyDescent="0.25">
      <c r="A278" s="108">
        <v>1</v>
      </c>
      <c r="B278" s="109">
        <v>2</v>
      </c>
      <c r="C278" s="110">
        <f>COVID!J278</f>
        <v>0</v>
      </c>
      <c r="D278" s="111" t="b">
        <v>1</v>
      </c>
      <c r="E278" s="112" t="str">
        <f>RIGHT(COVID!C278,4)&amp;"."&amp;COVID!M278&amp;"."&amp;COVID!K278&amp;"."&amp;$C$5</f>
        <v>..I18.Ma22</v>
      </c>
      <c r="F278" s="113">
        <f t="shared" ca="1" si="8"/>
        <v>44697</v>
      </c>
      <c r="G278" s="114" cm="1">
        <f t="array" ref="G278">IF(SUMPRODUCT((COVID!$Q$19:$AB$19=$B$5)*COVID!Q278:AB278)&gt;0,SUMPRODUCT((COVID!$Q$19:$AB$19=$B$5)*COVID!Q278:AB278),0)</f>
        <v>0</v>
      </c>
      <c r="H278" s="115">
        <f t="shared" ca="1" si="9"/>
        <v>44697</v>
      </c>
      <c r="I278" s="116">
        <v>0</v>
      </c>
      <c r="J278" s="112" t="str">
        <f>LEFT(COVID!D278,20)&amp;"."&amp;COVIDPAY!E278</f>
        <v xml:space="preserve"> Please choose a sch...I18.Ma22</v>
      </c>
      <c r="K278" s="111" t="b">
        <v>1</v>
      </c>
      <c r="L278" s="117" t="s">
        <v>1275</v>
      </c>
      <c r="M278" s="111" t="b">
        <v>1</v>
      </c>
      <c r="N278" s="111" t="s">
        <v>1276</v>
      </c>
      <c r="O278" s="118" t="e">
        <f>COVID!I278</f>
        <v>#N/A</v>
      </c>
      <c r="P278" s="111" t="b">
        <v>1</v>
      </c>
      <c r="Q278" s="111" t="b">
        <v>1</v>
      </c>
      <c r="R278" s="111" t="b">
        <v>1</v>
      </c>
    </row>
    <row r="279" spans="1:18" x14ac:dyDescent="0.25">
      <c r="A279" s="108">
        <v>1</v>
      </c>
      <c r="B279" s="109">
        <v>2</v>
      </c>
      <c r="C279" s="110">
        <f>COVID!J279</f>
        <v>0</v>
      </c>
      <c r="D279" s="111" t="b">
        <v>1</v>
      </c>
      <c r="E279" s="112" t="str">
        <f>RIGHT(COVID!C279,4)&amp;"."&amp;COVID!M279&amp;"."&amp;COVID!K279&amp;"."&amp;$C$5</f>
        <v>..I18.Ma22</v>
      </c>
      <c r="F279" s="113">
        <f t="shared" ca="1" si="8"/>
        <v>44697</v>
      </c>
      <c r="G279" s="114" cm="1">
        <f t="array" ref="G279">IF(SUMPRODUCT((COVID!$Q$19:$AB$19=$B$5)*COVID!Q279:AB279)&gt;0,SUMPRODUCT((COVID!$Q$19:$AB$19=$B$5)*COVID!Q279:AB279),0)</f>
        <v>0</v>
      </c>
      <c r="H279" s="115">
        <f t="shared" ca="1" si="9"/>
        <v>44697</v>
      </c>
      <c r="I279" s="116">
        <v>0</v>
      </c>
      <c r="J279" s="112" t="str">
        <f>LEFT(COVID!D279,20)&amp;"."&amp;COVIDPAY!E279</f>
        <v xml:space="preserve"> Please choose a sch...I18.Ma22</v>
      </c>
      <c r="K279" s="111" t="b">
        <v>1</v>
      </c>
      <c r="L279" s="117" t="s">
        <v>1275</v>
      </c>
      <c r="M279" s="111" t="b">
        <v>1</v>
      </c>
      <c r="N279" s="111" t="s">
        <v>1276</v>
      </c>
      <c r="O279" s="118" t="e">
        <f>COVID!I279</f>
        <v>#N/A</v>
      </c>
      <c r="P279" s="111" t="b">
        <v>1</v>
      </c>
      <c r="Q279" s="111" t="b">
        <v>1</v>
      </c>
      <c r="R279" s="111" t="b">
        <v>1</v>
      </c>
    </row>
    <row r="280" spans="1:18" x14ac:dyDescent="0.25">
      <c r="A280" s="108">
        <v>1</v>
      </c>
      <c r="B280" s="109">
        <v>2</v>
      </c>
      <c r="C280" s="110">
        <f>COVID!J280</f>
        <v>0</v>
      </c>
      <c r="D280" s="111" t="b">
        <v>1</v>
      </c>
      <c r="E280" s="112" t="str">
        <f>RIGHT(COVID!C280,4)&amp;"."&amp;COVID!M280&amp;"."&amp;COVID!K280&amp;"."&amp;$C$5</f>
        <v>..I18.Ma22</v>
      </c>
      <c r="F280" s="113">
        <f t="shared" ca="1" si="8"/>
        <v>44697</v>
      </c>
      <c r="G280" s="114" cm="1">
        <f t="array" ref="G280">IF(SUMPRODUCT((COVID!$Q$19:$AB$19=$B$5)*COVID!Q280:AB280)&gt;0,SUMPRODUCT((COVID!$Q$19:$AB$19=$B$5)*COVID!Q280:AB280),0)</f>
        <v>0</v>
      </c>
      <c r="H280" s="115">
        <f t="shared" ca="1" si="9"/>
        <v>44697</v>
      </c>
      <c r="I280" s="116">
        <v>0</v>
      </c>
      <c r="J280" s="112" t="str">
        <f>LEFT(COVID!D280,20)&amp;"."&amp;COVIDPAY!E280</f>
        <v xml:space="preserve"> Please choose a sch...I18.Ma22</v>
      </c>
      <c r="K280" s="111" t="b">
        <v>1</v>
      </c>
      <c r="L280" s="117" t="s">
        <v>1275</v>
      </c>
      <c r="M280" s="111" t="b">
        <v>1</v>
      </c>
      <c r="N280" s="111" t="s">
        <v>1276</v>
      </c>
      <c r="O280" s="118" t="e">
        <f>COVID!I280</f>
        <v>#N/A</v>
      </c>
      <c r="P280" s="111" t="b">
        <v>1</v>
      </c>
      <c r="Q280" s="111" t="b">
        <v>1</v>
      </c>
      <c r="R280" s="111" t="b">
        <v>1</v>
      </c>
    </row>
    <row r="281" spans="1:18" x14ac:dyDescent="0.25">
      <c r="A281" s="108">
        <v>1</v>
      </c>
      <c r="B281" s="109">
        <v>2</v>
      </c>
      <c r="C281" s="110">
        <f>COVID!J281</f>
        <v>0</v>
      </c>
      <c r="D281" s="111" t="b">
        <v>1</v>
      </c>
      <c r="E281" s="112" t="str">
        <f>RIGHT(COVID!C281,4)&amp;"."&amp;COVID!M281&amp;"."&amp;COVID!K281&amp;"."&amp;$C$5</f>
        <v>..I18.Ma22</v>
      </c>
      <c r="F281" s="113">
        <f t="shared" ca="1" si="8"/>
        <v>44697</v>
      </c>
      <c r="G281" s="114" cm="1">
        <f t="array" ref="G281">IF(SUMPRODUCT((COVID!$Q$19:$AB$19=$B$5)*COVID!Q281:AB281)&gt;0,SUMPRODUCT((COVID!$Q$19:$AB$19=$B$5)*COVID!Q281:AB281),0)</f>
        <v>0</v>
      </c>
      <c r="H281" s="115">
        <f t="shared" ca="1" si="9"/>
        <v>44697</v>
      </c>
      <c r="I281" s="116">
        <v>0</v>
      </c>
      <c r="J281" s="112" t="str">
        <f>LEFT(COVID!D281,20)&amp;"."&amp;COVIDPAY!E281</f>
        <v xml:space="preserve"> Please choose a sch...I18.Ma22</v>
      </c>
      <c r="K281" s="111" t="b">
        <v>1</v>
      </c>
      <c r="L281" s="117" t="s">
        <v>1275</v>
      </c>
      <c r="M281" s="111" t="b">
        <v>1</v>
      </c>
      <c r="N281" s="111" t="s">
        <v>1276</v>
      </c>
      <c r="O281" s="118" t="e">
        <f>COVID!I281</f>
        <v>#N/A</v>
      </c>
      <c r="P281" s="111" t="b">
        <v>1</v>
      </c>
      <c r="Q281" s="111" t="b">
        <v>1</v>
      </c>
      <c r="R281" s="111" t="b">
        <v>1</v>
      </c>
    </row>
    <row r="282" spans="1:18" x14ac:dyDescent="0.25">
      <c r="A282" s="108">
        <v>1</v>
      </c>
      <c r="B282" s="109">
        <v>2</v>
      </c>
      <c r="C282" s="110">
        <f>COVID!J282</f>
        <v>0</v>
      </c>
      <c r="D282" s="111" t="b">
        <v>1</v>
      </c>
      <c r="E282" s="112" t="str">
        <f>RIGHT(COVID!C282,4)&amp;"."&amp;COVID!M282&amp;"."&amp;COVID!K282&amp;"."&amp;$C$5</f>
        <v>..I18.Ma22</v>
      </c>
      <c r="F282" s="113">
        <f t="shared" ca="1" si="8"/>
        <v>44697</v>
      </c>
      <c r="G282" s="114" cm="1">
        <f t="array" ref="G282">IF(SUMPRODUCT((COVID!$Q$19:$AB$19=$B$5)*COVID!Q282:AB282)&gt;0,SUMPRODUCT((COVID!$Q$19:$AB$19=$B$5)*COVID!Q282:AB282),0)</f>
        <v>0</v>
      </c>
      <c r="H282" s="115">
        <f t="shared" ca="1" si="9"/>
        <v>44697</v>
      </c>
      <c r="I282" s="116">
        <v>0</v>
      </c>
      <c r="J282" s="112" t="str">
        <f>LEFT(COVID!D282,20)&amp;"."&amp;COVIDPAY!E282</f>
        <v xml:space="preserve"> Please choose a sch...I18.Ma22</v>
      </c>
      <c r="K282" s="111" t="b">
        <v>1</v>
      </c>
      <c r="L282" s="117" t="s">
        <v>1275</v>
      </c>
      <c r="M282" s="111" t="b">
        <v>1</v>
      </c>
      <c r="N282" s="111" t="s">
        <v>1276</v>
      </c>
      <c r="O282" s="118" t="e">
        <f>COVID!I282</f>
        <v>#N/A</v>
      </c>
      <c r="P282" s="111" t="b">
        <v>1</v>
      </c>
      <c r="Q282" s="111" t="b">
        <v>1</v>
      </c>
      <c r="R282" s="111" t="b">
        <v>1</v>
      </c>
    </row>
    <row r="283" spans="1:18" x14ac:dyDescent="0.25">
      <c r="A283" s="108">
        <v>1</v>
      </c>
      <c r="B283" s="109">
        <v>2</v>
      </c>
      <c r="C283" s="110">
        <f>COVID!J283</f>
        <v>0</v>
      </c>
      <c r="D283" s="111" t="b">
        <v>1</v>
      </c>
      <c r="E283" s="112" t="str">
        <f>RIGHT(COVID!C283,4)&amp;"."&amp;COVID!M283&amp;"."&amp;COVID!K283&amp;"."&amp;$C$5</f>
        <v>..I18.Ma22</v>
      </c>
      <c r="F283" s="113">
        <f t="shared" ca="1" si="8"/>
        <v>44697</v>
      </c>
      <c r="G283" s="114" cm="1">
        <f t="array" ref="G283">IF(SUMPRODUCT((COVID!$Q$19:$AB$19=$B$5)*COVID!Q283:AB283)&gt;0,SUMPRODUCT((COVID!$Q$19:$AB$19=$B$5)*COVID!Q283:AB283),0)</f>
        <v>0</v>
      </c>
      <c r="H283" s="115">
        <f t="shared" ca="1" si="9"/>
        <v>44697</v>
      </c>
      <c r="I283" s="116">
        <v>0</v>
      </c>
      <c r="J283" s="112" t="str">
        <f>LEFT(COVID!D283,20)&amp;"."&amp;COVIDPAY!E283</f>
        <v xml:space="preserve"> Please choose a sch...I18.Ma22</v>
      </c>
      <c r="K283" s="111" t="b">
        <v>1</v>
      </c>
      <c r="L283" s="117" t="s">
        <v>1275</v>
      </c>
      <c r="M283" s="111" t="b">
        <v>1</v>
      </c>
      <c r="N283" s="111" t="s">
        <v>1276</v>
      </c>
      <c r="O283" s="118" t="e">
        <f>COVID!I283</f>
        <v>#N/A</v>
      </c>
      <c r="P283" s="111" t="b">
        <v>1</v>
      </c>
      <c r="Q283" s="111" t="b">
        <v>1</v>
      </c>
      <c r="R283" s="111" t="b">
        <v>1</v>
      </c>
    </row>
    <row r="284" spans="1:18" x14ac:dyDescent="0.25">
      <c r="A284" s="108">
        <v>1</v>
      </c>
      <c r="B284" s="109">
        <v>2</v>
      </c>
      <c r="C284" s="110">
        <f>COVID!J284</f>
        <v>0</v>
      </c>
      <c r="D284" s="111" t="b">
        <v>1</v>
      </c>
      <c r="E284" s="112" t="str">
        <f>RIGHT(COVID!C284,4)&amp;"."&amp;COVID!M284&amp;"."&amp;COVID!K284&amp;"."&amp;$C$5</f>
        <v>..I18.Ma22</v>
      </c>
      <c r="F284" s="113">
        <f t="shared" ca="1" si="8"/>
        <v>44697</v>
      </c>
      <c r="G284" s="114" cm="1">
        <f t="array" ref="G284">IF(SUMPRODUCT((COVID!$Q$19:$AB$19=$B$5)*COVID!Q284:AB284)&gt;0,SUMPRODUCT((COVID!$Q$19:$AB$19=$B$5)*COVID!Q284:AB284),0)</f>
        <v>0</v>
      </c>
      <c r="H284" s="115">
        <f t="shared" ca="1" si="9"/>
        <v>44697</v>
      </c>
      <c r="I284" s="116">
        <v>0</v>
      </c>
      <c r="J284" s="112" t="str">
        <f>LEFT(COVID!D284,20)&amp;"."&amp;COVIDPAY!E284</f>
        <v xml:space="preserve"> Please choose a sch...I18.Ma22</v>
      </c>
      <c r="K284" s="111" t="b">
        <v>1</v>
      </c>
      <c r="L284" s="117" t="s">
        <v>1275</v>
      </c>
      <c r="M284" s="111" t="b">
        <v>1</v>
      </c>
      <c r="N284" s="111" t="s">
        <v>1276</v>
      </c>
      <c r="O284" s="118" t="e">
        <f>COVID!I284</f>
        <v>#N/A</v>
      </c>
      <c r="P284" s="111" t="b">
        <v>1</v>
      </c>
      <c r="Q284" s="111" t="b">
        <v>1</v>
      </c>
      <c r="R284" s="111" t="b">
        <v>1</v>
      </c>
    </row>
    <row r="285" spans="1:18" x14ac:dyDescent="0.25">
      <c r="A285" s="108">
        <v>1</v>
      </c>
      <c r="B285" s="109">
        <v>2</v>
      </c>
      <c r="C285" s="110">
        <f>COVID!J285</f>
        <v>0</v>
      </c>
      <c r="D285" s="111" t="b">
        <v>1</v>
      </c>
      <c r="E285" s="112" t="str">
        <f>RIGHT(COVID!C285,4)&amp;"."&amp;COVID!M285&amp;"."&amp;COVID!K285&amp;"."&amp;$C$5</f>
        <v>..I18.Ma22</v>
      </c>
      <c r="F285" s="113">
        <f t="shared" ca="1" si="8"/>
        <v>44697</v>
      </c>
      <c r="G285" s="114" cm="1">
        <f t="array" ref="G285">IF(SUMPRODUCT((COVID!$Q$19:$AB$19=$B$5)*COVID!Q285:AB285)&gt;0,SUMPRODUCT((COVID!$Q$19:$AB$19=$B$5)*COVID!Q285:AB285),0)</f>
        <v>0</v>
      </c>
      <c r="H285" s="115">
        <f t="shared" ca="1" si="9"/>
        <v>44697</v>
      </c>
      <c r="I285" s="116">
        <v>0</v>
      </c>
      <c r="J285" s="112" t="str">
        <f>LEFT(COVID!D285,20)&amp;"."&amp;COVIDPAY!E285</f>
        <v xml:space="preserve"> Please choose a sch...I18.Ma22</v>
      </c>
      <c r="K285" s="111" t="b">
        <v>1</v>
      </c>
      <c r="L285" s="117" t="s">
        <v>1275</v>
      </c>
      <c r="M285" s="111" t="b">
        <v>1</v>
      </c>
      <c r="N285" s="111" t="s">
        <v>1276</v>
      </c>
      <c r="O285" s="118" t="e">
        <f>COVID!I285</f>
        <v>#N/A</v>
      </c>
      <c r="P285" s="111" t="b">
        <v>1</v>
      </c>
      <c r="Q285" s="111" t="b">
        <v>1</v>
      </c>
      <c r="R285" s="111" t="b">
        <v>1</v>
      </c>
    </row>
    <row r="286" spans="1:18" x14ac:dyDescent="0.25">
      <c r="A286" s="108">
        <v>1</v>
      </c>
      <c r="B286" s="109">
        <v>2</v>
      </c>
      <c r="C286" s="110">
        <f>COVID!J286</f>
        <v>0</v>
      </c>
      <c r="D286" s="111" t="b">
        <v>1</v>
      </c>
      <c r="E286" s="112" t="str">
        <f>RIGHT(COVID!C286,4)&amp;"."&amp;COVID!M286&amp;"."&amp;COVID!K286&amp;"."&amp;$C$5</f>
        <v>..I18.Ma22</v>
      </c>
      <c r="F286" s="113">
        <f t="shared" ca="1" si="8"/>
        <v>44697</v>
      </c>
      <c r="G286" s="114" cm="1">
        <f t="array" ref="G286">IF(SUMPRODUCT((COVID!$Q$19:$AB$19=$B$5)*COVID!Q286:AB286)&gt;0,SUMPRODUCT((COVID!$Q$19:$AB$19=$B$5)*COVID!Q286:AB286),0)</f>
        <v>0</v>
      </c>
      <c r="H286" s="115">
        <f t="shared" ca="1" si="9"/>
        <v>44697</v>
      </c>
      <c r="I286" s="116">
        <v>0</v>
      </c>
      <c r="J286" s="112" t="str">
        <f>LEFT(COVID!D286,20)&amp;"."&amp;COVIDPAY!E286</f>
        <v xml:space="preserve"> Please choose a sch...I18.Ma22</v>
      </c>
      <c r="K286" s="111" t="b">
        <v>1</v>
      </c>
      <c r="L286" s="117" t="s">
        <v>1275</v>
      </c>
      <c r="M286" s="111" t="b">
        <v>1</v>
      </c>
      <c r="N286" s="111" t="s">
        <v>1276</v>
      </c>
      <c r="O286" s="118" t="e">
        <f>COVID!I286</f>
        <v>#N/A</v>
      </c>
      <c r="P286" s="111" t="b">
        <v>1</v>
      </c>
      <c r="Q286" s="111" t="b">
        <v>1</v>
      </c>
      <c r="R286" s="111" t="b">
        <v>1</v>
      </c>
    </row>
    <row r="287" spans="1:18" x14ac:dyDescent="0.25">
      <c r="A287" s="108">
        <v>1</v>
      </c>
      <c r="B287" s="109">
        <v>2</v>
      </c>
      <c r="C287" s="110">
        <f>COVID!J287</f>
        <v>0</v>
      </c>
      <c r="D287" s="111" t="b">
        <v>1</v>
      </c>
      <c r="E287" s="112" t="str">
        <f>RIGHT(COVID!C287,4)&amp;"."&amp;COVID!M287&amp;"."&amp;COVID!K287&amp;"."&amp;$C$5</f>
        <v>..I18.Ma22</v>
      </c>
      <c r="F287" s="113">
        <f t="shared" ca="1" si="8"/>
        <v>44697</v>
      </c>
      <c r="G287" s="114" cm="1">
        <f t="array" ref="G287">IF(SUMPRODUCT((COVID!$Q$19:$AB$19=$B$5)*COVID!Q287:AB287)&gt;0,SUMPRODUCT((COVID!$Q$19:$AB$19=$B$5)*COVID!Q287:AB287),0)</f>
        <v>0</v>
      </c>
      <c r="H287" s="115">
        <f t="shared" ca="1" si="9"/>
        <v>44697</v>
      </c>
      <c r="I287" s="116">
        <v>0</v>
      </c>
      <c r="J287" s="112" t="str">
        <f>LEFT(COVID!D287,20)&amp;"."&amp;COVIDPAY!E287</f>
        <v xml:space="preserve"> Please choose a sch...I18.Ma22</v>
      </c>
      <c r="K287" s="111" t="b">
        <v>1</v>
      </c>
      <c r="L287" s="117" t="s">
        <v>1275</v>
      </c>
      <c r="M287" s="111" t="b">
        <v>1</v>
      </c>
      <c r="N287" s="111" t="s">
        <v>1276</v>
      </c>
      <c r="O287" s="118" t="e">
        <f>COVID!I287</f>
        <v>#N/A</v>
      </c>
      <c r="P287" s="111" t="b">
        <v>1</v>
      </c>
      <c r="Q287" s="111" t="b">
        <v>1</v>
      </c>
      <c r="R287" s="111" t="b">
        <v>1</v>
      </c>
    </row>
    <row r="288" spans="1:18" x14ac:dyDescent="0.25">
      <c r="A288" s="108">
        <v>1</v>
      </c>
      <c r="B288" s="109">
        <v>2</v>
      </c>
      <c r="C288" s="110">
        <f>COVID!J288</f>
        <v>0</v>
      </c>
      <c r="D288" s="111" t="b">
        <v>1</v>
      </c>
      <c r="E288" s="112" t="str">
        <f>RIGHT(COVID!C288,4)&amp;"."&amp;COVID!M288&amp;"."&amp;COVID!K288&amp;"."&amp;$C$5</f>
        <v>..I18.Ma22</v>
      </c>
      <c r="F288" s="113">
        <f t="shared" ca="1" si="8"/>
        <v>44697</v>
      </c>
      <c r="G288" s="114" cm="1">
        <f t="array" ref="G288">IF(SUMPRODUCT((COVID!$Q$19:$AB$19=$B$5)*COVID!Q288:AB288)&gt;0,SUMPRODUCT((COVID!$Q$19:$AB$19=$B$5)*COVID!Q288:AB288),0)</f>
        <v>0</v>
      </c>
      <c r="H288" s="115">
        <f t="shared" ca="1" si="9"/>
        <v>44697</v>
      </c>
      <c r="I288" s="116">
        <v>0</v>
      </c>
      <c r="J288" s="112" t="str">
        <f>LEFT(COVID!D288,20)&amp;"."&amp;COVIDPAY!E288</f>
        <v xml:space="preserve"> Please choose a sch...I18.Ma22</v>
      </c>
      <c r="K288" s="111" t="b">
        <v>1</v>
      </c>
      <c r="L288" s="117" t="s">
        <v>1275</v>
      </c>
      <c r="M288" s="111" t="b">
        <v>1</v>
      </c>
      <c r="N288" s="111" t="s">
        <v>1276</v>
      </c>
      <c r="O288" s="118" t="e">
        <f>COVID!I288</f>
        <v>#N/A</v>
      </c>
      <c r="P288" s="111" t="b">
        <v>1</v>
      </c>
      <c r="Q288" s="111" t="b">
        <v>1</v>
      </c>
      <c r="R288" s="111" t="b">
        <v>1</v>
      </c>
    </row>
    <row r="289" spans="1:18" x14ac:dyDescent="0.25">
      <c r="A289" s="108">
        <v>1</v>
      </c>
      <c r="B289" s="109">
        <v>2</v>
      </c>
      <c r="C289" s="110">
        <f>COVID!J289</f>
        <v>0</v>
      </c>
      <c r="D289" s="111" t="b">
        <v>1</v>
      </c>
      <c r="E289" s="112" t="str">
        <f>RIGHT(COVID!C289,4)&amp;"."&amp;COVID!M289&amp;"."&amp;COVID!K289&amp;"."&amp;$C$5</f>
        <v>..I18.Ma22</v>
      </c>
      <c r="F289" s="113">
        <f t="shared" ca="1" si="8"/>
        <v>44697</v>
      </c>
      <c r="G289" s="114" cm="1">
        <f t="array" ref="G289">IF(SUMPRODUCT((COVID!$Q$19:$AB$19=$B$5)*COVID!Q289:AB289)&gt;0,SUMPRODUCT((COVID!$Q$19:$AB$19=$B$5)*COVID!Q289:AB289),0)</f>
        <v>0</v>
      </c>
      <c r="H289" s="115">
        <f t="shared" ca="1" si="9"/>
        <v>44697</v>
      </c>
      <c r="I289" s="116">
        <v>0</v>
      </c>
      <c r="J289" s="112" t="str">
        <f>LEFT(COVID!D289,20)&amp;"."&amp;COVIDPAY!E289</f>
        <v xml:space="preserve"> Please choose a sch...I18.Ma22</v>
      </c>
      <c r="K289" s="111" t="b">
        <v>1</v>
      </c>
      <c r="L289" s="117" t="s">
        <v>1275</v>
      </c>
      <c r="M289" s="111" t="b">
        <v>1</v>
      </c>
      <c r="N289" s="111" t="s">
        <v>1276</v>
      </c>
      <c r="O289" s="118" t="e">
        <f>COVID!I289</f>
        <v>#N/A</v>
      </c>
      <c r="P289" s="111" t="b">
        <v>1</v>
      </c>
      <c r="Q289" s="111" t="b">
        <v>1</v>
      </c>
      <c r="R289" s="111" t="b">
        <v>1</v>
      </c>
    </row>
    <row r="290" spans="1:18" x14ac:dyDescent="0.25">
      <c r="A290" s="108">
        <v>1</v>
      </c>
      <c r="B290" s="109">
        <v>2</v>
      </c>
      <c r="C290" s="110">
        <f>COVID!J290</f>
        <v>0</v>
      </c>
      <c r="D290" s="111" t="b">
        <v>1</v>
      </c>
      <c r="E290" s="112" t="str">
        <f>RIGHT(COVID!C290,4)&amp;"."&amp;COVID!M290&amp;"."&amp;COVID!K290&amp;"."&amp;$C$5</f>
        <v>..I18.Ma22</v>
      </c>
      <c r="F290" s="113">
        <f t="shared" ca="1" si="8"/>
        <v>44697</v>
      </c>
      <c r="G290" s="114" cm="1">
        <f t="array" ref="G290">IF(SUMPRODUCT((COVID!$Q$19:$AB$19=$B$5)*COVID!Q290:AB290)&gt;0,SUMPRODUCT((COVID!$Q$19:$AB$19=$B$5)*COVID!Q290:AB290),0)</f>
        <v>0</v>
      </c>
      <c r="H290" s="115">
        <f t="shared" ca="1" si="9"/>
        <v>44697</v>
      </c>
      <c r="I290" s="116">
        <v>0</v>
      </c>
      <c r="J290" s="112" t="str">
        <f>LEFT(COVID!D290,20)&amp;"."&amp;COVIDPAY!E290</f>
        <v xml:space="preserve"> Please choose a sch...I18.Ma22</v>
      </c>
      <c r="K290" s="111" t="b">
        <v>1</v>
      </c>
      <c r="L290" s="117" t="s">
        <v>1275</v>
      </c>
      <c r="M290" s="111" t="b">
        <v>1</v>
      </c>
      <c r="N290" s="111" t="s">
        <v>1276</v>
      </c>
      <c r="O290" s="118" t="e">
        <f>COVID!I290</f>
        <v>#N/A</v>
      </c>
      <c r="P290" s="111" t="b">
        <v>1</v>
      </c>
      <c r="Q290" s="111" t="b">
        <v>1</v>
      </c>
      <c r="R290" s="111" t="b">
        <v>1</v>
      </c>
    </row>
    <row r="291" spans="1:18" x14ac:dyDescent="0.25">
      <c r="A291" s="108">
        <v>1</v>
      </c>
      <c r="B291" s="109">
        <v>2</v>
      </c>
      <c r="C291" s="110">
        <f>COVID!J291</f>
        <v>0</v>
      </c>
      <c r="D291" s="111" t="b">
        <v>1</v>
      </c>
      <c r="E291" s="112" t="str">
        <f>RIGHT(COVID!C291,4)&amp;"."&amp;COVID!M291&amp;"."&amp;COVID!K291&amp;"."&amp;$C$5</f>
        <v>..I18.Ma22</v>
      </c>
      <c r="F291" s="113">
        <f t="shared" ca="1" si="8"/>
        <v>44697</v>
      </c>
      <c r="G291" s="114" cm="1">
        <f t="array" ref="G291">IF(SUMPRODUCT((COVID!$Q$19:$AB$19=$B$5)*COVID!Q291:AB291)&gt;0,SUMPRODUCT((COVID!$Q$19:$AB$19=$B$5)*COVID!Q291:AB291),0)</f>
        <v>0</v>
      </c>
      <c r="H291" s="115">
        <f t="shared" ca="1" si="9"/>
        <v>44697</v>
      </c>
      <c r="I291" s="116">
        <v>0</v>
      </c>
      <c r="J291" s="112" t="str">
        <f>LEFT(COVID!D291,20)&amp;"."&amp;COVIDPAY!E291</f>
        <v xml:space="preserve"> Please choose a sch...I18.Ma22</v>
      </c>
      <c r="K291" s="111" t="b">
        <v>1</v>
      </c>
      <c r="L291" s="117" t="s">
        <v>1275</v>
      </c>
      <c r="M291" s="111" t="b">
        <v>1</v>
      </c>
      <c r="N291" s="111" t="s">
        <v>1276</v>
      </c>
      <c r="O291" s="118" t="e">
        <f>COVID!I291</f>
        <v>#N/A</v>
      </c>
      <c r="P291" s="111" t="b">
        <v>1</v>
      </c>
      <c r="Q291" s="111" t="b">
        <v>1</v>
      </c>
      <c r="R291" s="111" t="b">
        <v>1</v>
      </c>
    </row>
    <row r="292" spans="1:18" x14ac:dyDescent="0.25">
      <c r="A292" s="108">
        <v>1</v>
      </c>
      <c r="B292" s="109">
        <v>2</v>
      </c>
      <c r="C292" s="110">
        <f>COVID!J292</f>
        <v>0</v>
      </c>
      <c r="D292" s="111" t="b">
        <v>1</v>
      </c>
      <c r="E292" s="112" t="str">
        <f>RIGHT(COVID!C292,4)&amp;"."&amp;COVID!M292&amp;"."&amp;COVID!K292&amp;"."&amp;$C$5</f>
        <v>..I18.Ma22</v>
      </c>
      <c r="F292" s="113">
        <f t="shared" ca="1" si="8"/>
        <v>44697</v>
      </c>
      <c r="G292" s="114" cm="1">
        <f t="array" ref="G292">IF(SUMPRODUCT((COVID!$Q$19:$AB$19=$B$5)*COVID!Q292:AB292)&gt;0,SUMPRODUCT((COVID!$Q$19:$AB$19=$B$5)*COVID!Q292:AB292),0)</f>
        <v>0</v>
      </c>
      <c r="H292" s="115">
        <f t="shared" ca="1" si="9"/>
        <v>44697</v>
      </c>
      <c r="I292" s="116">
        <v>0</v>
      </c>
      <c r="J292" s="112" t="str">
        <f>LEFT(COVID!D292,20)&amp;"."&amp;COVIDPAY!E292</f>
        <v xml:space="preserve"> Please choose a sch...I18.Ma22</v>
      </c>
      <c r="K292" s="111" t="b">
        <v>1</v>
      </c>
      <c r="L292" s="117" t="s">
        <v>1275</v>
      </c>
      <c r="M292" s="111" t="b">
        <v>1</v>
      </c>
      <c r="N292" s="111" t="s">
        <v>1276</v>
      </c>
      <c r="O292" s="118" t="e">
        <f>COVID!I292</f>
        <v>#N/A</v>
      </c>
      <c r="P292" s="111" t="b">
        <v>1</v>
      </c>
      <c r="Q292" s="111" t="b">
        <v>1</v>
      </c>
      <c r="R292" s="111" t="b">
        <v>1</v>
      </c>
    </row>
    <row r="293" spans="1:18" x14ac:dyDescent="0.25">
      <c r="A293" s="108">
        <v>1</v>
      </c>
      <c r="B293" s="109">
        <v>2</v>
      </c>
      <c r="C293" s="110">
        <f>COVID!J293</f>
        <v>0</v>
      </c>
      <c r="D293" s="111" t="b">
        <v>1</v>
      </c>
      <c r="E293" s="112" t="str">
        <f>RIGHT(COVID!C293,4)&amp;"."&amp;COVID!M293&amp;"."&amp;COVID!K293&amp;"."&amp;$C$5</f>
        <v>..I18.Ma22</v>
      </c>
      <c r="F293" s="113">
        <f t="shared" ca="1" si="8"/>
        <v>44697</v>
      </c>
      <c r="G293" s="114" cm="1">
        <f t="array" ref="G293">IF(SUMPRODUCT((COVID!$Q$19:$AB$19=$B$5)*COVID!Q293:AB293)&gt;0,SUMPRODUCT((COVID!$Q$19:$AB$19=$B$5)*COVID!Q293:AB293),0)</f>
        <v>0</v>
      </c>
      <c r="H293" s="115">
        <f t="shared" ca="1" si="9"/>
        <v>44697</v>
      </c>
      <c r="I293" s="116">
        <v>0</v>
      </c>
      <c r="J293" s="112" t="str">
        <f>LEFT(COVID!D293,20)&amp;"."&amp;COVIDPAY!E293</f>
        <v xml:space="preserve"> Please choose a sch...I18.Ma22</v>
      </c>
      <c r="K293" s="111" t="b">
        <v>1</v>
      </c>
      <c r="L293" s="117" t="s">
        <v>1275</v>
      </c>
      <c r="M293" s="111" t="b">
        <v>1</v>
      </c>
      <c r="N293" s="111" t="s">
        <v>1276</v>
      </c>
      <c r="O293" s="118" t="e">
        <f>COVID!I293</f>
        <v>#N/A</v>
      </c>
      <c r="P293" s="111" t="b">
        <v>1</v>
      </c>
      <c r="Q293" s="111" t="b">
        <v>1</v>
      </c>
      <c r="R293" s="111" t="b">
        <v>1</v>
      </c>
    </row>
    <row r="294" spans="1:18" x14ac:dyDescent="0.25">
      <c r="A294" s="108">
        <v>1</v>
      </c>
      <c r="B294" s="109">
        <v>2</v>
      </c>
      <c r="C294" s="110">
        <f>COVID!J294</f>
        <v>0</v>
      </c>
      <c r="D294" s="111" t="b">
        <v>1</v>
      </c>
      <c r="E294" s="112" t="str">
        <f>RIGHT(COVID!C294,4)&amp;"."&amp;COVID!M294&amp;"."&amp;COVID!K294&amp;"."&amp;$C$5</f>
        <v>..I18.Ma22</v>
      </c>
      <c r="F294" s="113">
        <f t="shared" ca="1" si="8"/>
        <v>44697</v>
      </c>
      <c r="G294" s="114" cm="1">
        <f t="array" ref="G294">IF(SUMPRODUCT((COVID!$Q$19:$AB$19=$B$5)*COVID!Q294:AB294)&gt;0,SUMPRODUCT((COVID!$Q$19:$AB$19=$B$5)*COVID!Q294:AB294),0)</f>
        <v>0</v>
      </c>
      <c r="H294" s="115">
        <f t="shared" ca="1" si="9"/>
        <v>44697</v>
      </c>
      <c r="I294" s="116">
        <v>0</v>
      </c>
      <c r="J294" s="112" t="str">
        <f>LEFT(COVID!D294,20)&amp;"."&amp;COVIDPAY!E294</f>
        <v xml:space="preserve"> Please choose a sch...I18.Ma22</v>
      </c>
      <c r="K294" s="111" t="b">
        <v>1</v>
      </c>
      <c r="L294" s="117" t="s">
        <v>1275</v>
      </c>
      <c r="M294" s="111" t="b">
        <v>1</v>
      </c>
      <c r="N294" s="111" t="s">
        <v>1276</v>
      </c>
      <c r="O294" s="118" t="e">
        <f>COVID!I294</f>
        <v>#N/A</v>
      </c>
      <c r="P294" s="111" t="b">
        <v>1</v>
      </c>
      <c r="Q294" s="111" t="b">
        <v>1</v>
      </c>
      <c r="R294" s="111" t="b">
        <v>1</v>
      </c>
    </row>
    <row r="295" spans="1:18" x14ac:dyDescent="0.25">
      <c r="A295" s="108">
        <v>1</v>
      </c>
      <c r="B295" s="109">
        <v>2</v>
      </c>
      <c r="C295" s="110">
        <f>COVID!J295</f>
        <v>0</v>
      </c>
      <c r="D295" s="111" t="b">
        <v>1</v>
      </c>
      <c r="E295" s="112" t="str">
        <f>RIGHT(COVID!C295,4)&amp;"."&amp;COVID!M295&amp;"."&amp;COVID!K295&amp;"."&amp;$C$5</f>
        <v>..I18.Ma22</v>
      </c>
      <c r="F295" s="113">
        <f t="shared" ca="1" si="8"/>
        <v>44697</v>
      </c>
      <c r="G295" s="114" cm="1">
        <f t="array" ref="G295">IF(SUMPRODUCT((COVID!$Q$19:$AB$19=$B$5)*COVID!Q295:AB295)&gt;0,SUMPRODUCT((COVID!$Q$19:$AB$19=$B$5)*COVID!Q295:AB295),0)</f>
        <v>0</v>
      </c>
      <c r="H295" s="115">
        <f t="shared" ca="1" si="9"/>
        <v>44697</v>
      </c>
      <c r="I295" s="116">
        <v>0</v>
      </c>
      <c r="J295" s="112" t="str">
        <f>LEFT(COVID!D295,20)&amp;"."&amp;COVIDPAY!E295</f>
        <v xml:space="preserve"> Please choose a sch...I18.Ma22</v>
      </c>
      <c r="K295" s="111" t="b">
        <v>1</v>
      </c>
      <c r="L295" s="117" t="s">
        <v>1275</v>
      </c>
      <c r="M295" s="111" t="b">
        <v>1</v>
      </c>
      <c r="N295" s="111" t="s">
        <v>1276</v>
      </c>
      <c r="O295" s="118" t="e">
        <f>COVID!I295</f>
        <v>#N/A</v>
      </c>
      <c r="P295" s="111" t="b">
        <v>1</v>
      </c>
      <c r="Q295" s="111" t="b">
        <v>1</v>
      </c>
      <c r="R295" s="111" t="b">
        <v>1</v>
      </c>
    </row>
    <row r="296" spans="1:18" x14ac:dyDescent="0.25">
      <c r="A296" s="108">
        <v>1</v>
      </c>
      <c r="B296" s="109">
        <v>2</v>
      </c>
      <c r="C296" s="110">
        <f>COVID!J296</f>
        <v>0</v>
      </c>
      <c r="D296" s="111" t="b">
        <v>1</v>
      </c>
      <c r="E296" s="112" t="str">
        <f>RIGHT(COVID!C296,4)&amp;"."&amp;COVID!M296&amp;"."&amp;COVID!K296&amp;"."&amp;$C$5</f>
        <v>..I18.Ma22</v>
      </c>
      <c r="F296" s="113">
        <f t="shared" ca="1" si="8"/>
        <v>44697</v>
      </c>
      <c r="G296" s="114" cm="1">
        <f t="array" ref="G296">IF(SUMPRODUCT((COVID!$Q$19:$AB$19=$B$5)*COVID!Q296:AB296)&gt;0,SUMPRODUCT((COVID!$Q$19:$AB$19=$B$5)*COVID!Q296:AB296),0)</f>
        <v>0</v>
      </c>
      <c r="H296" s="115">
        <f t="shared" ca="1" si="9"/>
        <v>44697</v>
      </c>
      <c r="I296" s="116">
        <v>0</v>
      </c>
      <c r="J296" s="112" t="str">
        <f>LEFT(COVID!D296,20)&amp;"."&amp;COVIDPAY!E296</f>
        <v xml:space="preserve"> Please choose a sch...I18.Ma22</v>
      </c>
      <c r="K296" s="111" t="b">
        <v>1</v>
      </c>
      <c r="L296" s="117" t="s">
        <v>1275</v>
      </c>
      <c r="M296" s="111" t="b">
        <v>1</v>
      </c>
      <c r="N296" s="111" t="s">
        <v>1276</v>
      </c>
      <c r="O296" s="118" t="e">
        <f>COVID!I296</f>
        <v>#N/A</v>
      </c>
      <c r="P296" s="111" t="b">
        <v>1</v>
      </c>
      <c r="Q296" s="111" t="b">
        <v>1</v>
      </c>
      <c r="R296" s="111" t="b">
        <v>1</v>
      </c>
    </row>
    <row r="297" spans="1:18" x14ac:dyDescent="0.25">
      <c r="A297" s="108">
        <v>1</v>
      </c>
      <c r="B297" s="109">
        <v>2</v>
      </c>
      <c r="C297" s="110">
        <f>COVID!J297</f>
        <v>0</v>
      </c>
      <c r="D297" s="111" t="b">
        <v>1</v>
      </c>
      <c r="E297" s="112" t="str">
        <f>RIGHT(COVID!C297,4)&amp;"."&amp;COVID!M297&amp;"."&amp;COVID!K297&amp;"."&amp;$C$5</f>
        <v>..I18.Ma22</v>
      </c>
      <c r="F297" s="113">
        <f t="shared" ca="1" si="8"/>
        <v>44697</v>
      </c>
      <c r="G297" s="114" cm="1">
        <f t="array" ref="G297">IF(SUMPRODUCT((COVID!$Q$19:$AB$19=$B$5)*COVID!Q297:AB297)&gt;0,SUMPRODUCT((COVID!$Q$19:$AB$19=$B$5)*COVID!Q297:AB297),0)</f>
        <v>0</v>
      </c>
      <c r="H297" s="115">
        <f t="shared" ca="1" si="9"/>
        <v>44697</v>
      </c>
      <c r="I297" s="116">
        <v>0</v>
      </c>
      <c r="J297" s="112" t="str">
        <f>LEFT(COVID!D297,20)&amp;"."&amp;COVIDPAY!E297</f>
        <v xml:space="preserve"> Please choose a sch...I18.Ma22</v>
      </c>
      <c r="K297" s="111" t="b">
        <v>1</v>
      </c>
      <c r="L297" s="117" t="s">
        <v>1275</v>
      </c>
      <c r="M297" s="111" t="b">
        <v>1</v>
      </c>
      <c r="N297" s="111" t="s">
        <v>1276</v>
      </c>
      <c r="O297" s="118" t="e">
        <f>COVID!I297</f>
        <v>#N/A</v>
      </c>
      <c r="P297" s="111" t="b">
        <v>1</v>
      </c>
      <c r="Q297" s="111" t="b">
        <v>1</v>
      </c>
      <c r="R297" s="111" t="b">
        <v>1</v>
      </c>
    </row>
    <row r="298" spans="1:18" x14ac:dyDescent="0.25">
      <c r="A298" s="108">
        <v>1</v>
      </c>
      <c r="B298" s="109">
        <v>2</v>
      </c>
      <c r="C298" s="110">
        <f>COVID!J298</f>
        <v>0</v>
      </c>
      <c r="D298" s="111" t="b">
        <v>1</v>
      </c>
      <c r="E298" s="112" t="str">
        <f>RIGHT(COVID!C298,4)&amp;"."&amp;COVID!M298&amp;"."&amp;COVID!K298&amp;"."&amp;$C$5</f>
        <v>..I18.Ma22</v>
      </c>
      <c r="F298" s="113">
        <f t="shared" ca="1" si="8"/>
        <v>44697</v>
      </c>
      <c r="G298" s="114" cm="1">
        <f t="array" ref="G298">IF(SUMPRODUCT((COVID!$Q$19:$AB$19=$B$5)*COVID!Q298:AB298)&gt;0,SUMPRODUCT((COVID!$Q$19:$AB$19=$B$5)*COVID!Q298:AB298),0)</f>
        <v>0</v>
      </c>
      <c r="H298" s="115">
        <f t="shared" ca="1" si="9"/>
        <v>44697</v>
      </c>
      <c r="I298" s="116">
        <v>0</v>
      </c>
      <c r="J298" s="112" t="str">
        <f>LEFT(COVID!D298,20)&amp;"."&amp;COVIDPAY!E298</f>
        <v xml:space="preserve"> Please choose a sch...I18.Ma22</v>
      </c>
      <c r="K298" s="111" t="b">
        <v>1</v>
      </c>
      <c r="L298" s="117" t="s">
        <v>1275</v>
      </c>
      <c r="M298" s="111" t="b">
        <v>1</v>
      </c>
      <c r="N298" s="111" t="s">
        <v>1276</v>
      </c>
      <c r="O298" s="118" t="e">
        <f>COVID!I298</f>
        <v>#N/A</v>
      </c>
      <c r="P298" s="111" t="b">
        <v>1</v>
      </c>
      <c r="Q298" s="111" t="b">
        <v>1</v>
      </c>
      <c r="R298" s="111" t="b">
        <v>1</v>
      </c>
    </row>
    <row r="299" spans="1:18" x14ac:dyDescent="0.25">
      <c r="A299" s="108">
        <v>1</v>
      </c>
      <c r="B299" s="109">
        <v>2</v>
      </c>
      <c r="C299" s="110">
        <f>COVID!J299</f>
        <v>0</v>
      </c>
      <c r="D299" s="111" t="b">
        <v>1</v>
      </c>
      <c r="E299" s="112" t="str">
        <f>RIGHT(COVID!C299,4)&amp;"."&amp;COVID!M299&amp;"."&amp;COVID!K299&amp;"."&amp;$C$5</f>
        <v>..I18.Ma22</v>
      </c>
      <c r="F299" s="113">
        <f t="shared" ca="1" si="8"/>
        <v>44697</v>
      </c>
      <c r="G299" s="114" cm="1">
        <f t="array" ref="G299">IF(SUMPRODUCT((COVID!$Q$19:$AB$19=$B$5)*COVID!Q299:AB299)&gt;0,SUMPRODUCT((COVID!$Q$19:$AB$19=$B$5)*COVID!Q299:AB299),0)</f>
        <v>0</v>
      </c>
      <c r="H299" s="115">
        <f t="shared" ca="1" si="9"/>
        <v>44697</v>
      </c>
      <c r="I299" s="116">
        <v>0</v>
      </c>
      <c r="J299" s="112" t="str">
        <f>LEFT(COVID!D299,20)&amp;"."&amp;COVIDPAY!E299</f>
        <v xml:space="preserve"> Please choose a sch...I18.Ma22</v>
      </c>
      <c r="K299" s="111" t="b">
        <v>1</v>
      </c>
      <c r="L299" s="117" t="s">
        <v>1275</v>
      </c>
      <c r="M299" s="111" t="b">
        <v>1</v>
      </c>
      <c r="N299" s="111" t="s">
        <v>1276</v>
      </c>
      <c r="O299" s="118" t="e">
        <f>COVID!I299</f>
        <v>#N/A</v>
      </c>
      <c r="P299" s="111" t="b">
        <v>1</v>
      </c>
      <c r="Q299" s="111" t="b">
        <v>1</v>
      </c>
      <c r="R299" s="111" t="b">
        <v>1</v>
      </c>
    </row>
    <row r="300" spans="1:18" x14ac:dyDescent="0.25">
      <c r="A300" s="108">
        <v>1</v>
      </c>
      <c r="B300" s="109">
        <v>2</v>
      </c>
      <c r="C300" s="110">
        <f>COVID!J300</f>
        <v>0</v>
      </c>
      <c r="D300" s="111" t="b">
        <v>1</v>
      </c>
      <c r="E300" s="112" t="str">
        <f>RIGHT(COVID!C300,4)&amp;"."&amp;COVID!M300&amp;"."&amp;COVID!K300&amp;"."&amp;$C$5</f>
        <v>..I18.Ma22</v>
      </c>
      <c r="F300" s="113">
        <f t="shared" ca="1" si="8"/>
        <v>44697</v>
      </c>
      <c r="G300" s="114" cm="1">
        <f t="array" ref="G300">IF(SUMPRODUCT((COVID!$Q$19:$AB$19=$B$5)*COVID!Q300:AB300)&gt;0,SUMPRODUCT((COVID!$Q$19:$AB$19=$B$5)*COVID!Q300:AB300),0)</f>
        <v>0</v>
      </c>
      <c r="H300" s="115">
        <f t="shared" ca="1" si="9"/>
        <v>44697</v>
      </c>
      <c r="I300" s="116">
        <v>0</v>
      </c>
      <c r="J300" s="112" t="str">
        <f>LEFT(COVID!D300,20)&amp;"."&amp;COVIDPAY!E300</f>
        <v xml:space="preserve"> Please choose a sch...I18.Ma22</v>
      </c>
      <c r="K300" s="111" t="b">
        <v>1</v>
      </c>
      <c r="L300" s="117" t="s">
        <v>1275</v>
      </c>
      <c r="M300" s="111" t="b">
        <v>1</v>
      </c>
      <c r="N300" s="111" t="s">
        <v>1276</v>
      </c>
      <c r="O300" s="118" t="e">
        <f>COVID!I300</f>
        <v>#N/A</v>
      </c>
      <c r="P300" s="111" t="b">
        <v>1</v>
      </c>
      <c r="Q300" s="111" t="b">
        <v>1</v>
      </c>
      <c r="R300" s="111" t="b">
        <v>1</v>
      </c>
    </row>
    <row r="301" spans="1:18" x14ac:dyDescent="0.25">
      <c r="A301" s="108">
        <v>1</v>
      </c>
      <c r="B301" s="109">
        <v>2</v>
      </c>
      <c r="C301" s="110">
        <f>COVID!J301</f>
        <v>0</v>
      </c>
      <c r="D301" s="111" t="b">
        <v>1</v>
      </c>
      <c r="E301" s="112" t="str">
        <f>RIGHT(COVID!C301,4)&amp;"."&amp;COVID!M301&amp;"."&amp;COVID!K301&amp;"."&amp;$C$5</f>
        <v>..I18.Ma22</v>
      </c>
      <c r="F301" s="113">
        <f t="shared" ca="1" si="8"/>
        <v>44697</v>
      </c>
      <c r="G301" s="114" cm="1">
        <f t="array" ref="G301">IF(SUMPRODUCT((COVID!$Q$19:$AB$19=$B$5)*COVID!Q301:AB301)&gt;0,SUMPRODUCT((COVID!$Q$19:$AB$19=$B$5)*COVID!Q301:AB301),0)</f>
        <v>0</v>
      </c>
      <c r="H301" s="115">
        <f t="shared" ca="1" si="9"/>
        <v>44697</v>
      </c>
      <c r="I301" s="116">
        <v>0</v>
      </c>
      <c r="J301" s="112" t="str">
        <f>LEFT(COVID!D301,20)&amp;"."&amp;COVIDPAY!E301</f>
        <v xml:space="preserve"> Please choose a sch...I18.Ma22</v>
      </c>
      <c r="K301" s="111" t="b">
        <v>1</v>
      </c>
      <c r="L301" s="117" t="s">
        <v>1275</v>
      </c>
      <c r="M301" s="111" t="b">
        <v>1</v>
      </c>
      <c r="N301" s="111" t="s">
        <v>1276</v>
      </c>
      <c r="O301" s="118" t="e">
        <f>COVID!I301</f>
        <v>#N/A</v>
      </c>
      <c r="P301" s="111" t="b">
        <v>1</v>
      </c>
      <c r="Q301" s="111" t="b">
        <v>1</v>
      </c>
      <c r="R301" s="111" t="b">
        <v>1</v>
      </c>
    </row>
    <row r="302" spans="1:18" x14ac:dyDescent="0.25">
      <c r="A302" s="108">
        <v>1</v>
      </c>
      <c r="B302" s="109">
        <v>2</v>
      </c>
      <c r="C302" s="110">
        <f>COVID!J302</f>
        <v>0</v>
      </c>
      <c r="D302" s="111" t="b">
        <v>1</v>
      </c>
      <c r="E302" s="112" t="str">
        <f>RIGHT(COVID!C302,4)&amp;"."&amp;COVID!M302&amp;"."&amp;COVID!K302&amp;"."&amp;$C$5</f>
        <v>..I18.Ma22</v>
      </c>
      <c r="F302" s="113">
        <f t="shared" ca="1" si="8"/>
        <v>44697</v>
      </c>
      <c r="G302" s="114" cm="1">
        <f t="array" ref="G302">IF(SUMPRODUCT((COVID!$Q$19:$AB$19=$B$5)*COVID!Q302:AB302)&gt;0,SUMPRODUCT((COVID!$Q$19:$AB$19=$B$5)*COVID!Q302:AB302),0)</f>
        <v>0</v>
      </c>
      <c r="H302" s="115">
        <f t="shared" ca="1" si="9"/>
        <v>44697</v>
      </c>
      <c r="I302" s="116">
        <v>0</v>
      </c>
      <c r="J302" s="112" t="str">
        <f>LEFT(COVID!D302,20)&amp;"."&amp;COVIDPAY!E302</f>
        <v xml:space="preserve"> Please choose a sch...I18.Ma22</v>
      </c>
      <c r="K302" s="111" t="b">
        <v>1</v>
      </c>
      <c r="L302" s="117" t="s">
        <v>1275</v>
      </c>
      <c r="M302" s="111" t="b">
        <v>1</v>
      </c>
      <c r="N302" s="111" t="s">
        <v>1276</v>
      </c>
      <c r="O302" s="118" t="e">
        <f>COVID!I302</f>
        <v>#N/A</v>
      </c>
      <c r="P302" s="111" t="b">
        <v>1</v>
      </c>
      <c r="Q302" s="111" t="b">
        <v>1</v>
      </c>
      <c r="R302" s="111" t="b">
        <v>1</v>
      </c>
    </row>
    <row r="303" spans="1:18" x14ac:dyDescent="0.25">
      <c r="A303" s="108">
        <v>1</v>
      </c>
      <c r="B303" s="109">
        <v>2</v>
      </c>
      <c r="C303" s="110">
        <f>COVID!J303</f>
        <v>0</v>
      </c>
      <c r="D303" s="111" t="b">
        <v>1</v>
      </c>
      <c r="E303" s="112" t="str">
        <f>RIGHT(COVID!C303,4)&amp;"."&amp;COVID!M303&amp;"."&amp;COVID!K303&amp;"."&amp;$C$5</f>
        <v>..I18.Ma22</v>
      </c>
      <c r="F303" s="113">
        <f t="shared" ca="1" si="8"/>
        <v>44697</v>
      </c>
      <c r="G303" s="114" cm="1">
        <f t="array" ref="G303">IF(SUMPRODUCT((COVID!$Q$19:$AB$19=$B$5)*COVID!Q303:AB303)&gt;0,SUMPRODUCT((COVID!$Q$19:$AB$19=$B$5)*COVID!Q303:AB303),0)</f>
        <v>0</v>
      </c>
      <c r="H303" s="115">
        <f t="shared" ca="1" si="9"/>
        <v>44697</v>
      </c>
      <c r="I303" s="116">
        <v>0</v>
      </c>
      <c r="J303" s="112" t="str">
        <f>LEFT(COVID!D303,20)&amp;"."&amp;COVIDPAY!E303</f>
        <v xml:space="preserve"> Please choose a sch...I18.Ma22</v>
      </c>
      <c r="K303" s="111" t="b">
        <v>1</v>
      </c>
      <c r="L303" s="117" t="s">
        <v>1275</v>
      </c>
      <c r="M303" s="111" t="b">
        <v>1</v>
      </c>
      <c r="N303" s="111" t="s">
        <v>1276</v>
      </c>
      <c r="O303" s="118" t="e">
        <f>COVID!I303</f>
        <v>#N/A</v>
      </c>
      <c r="P303" s="111" t="b">
        <v>1</v>
      </c>
      <c r="Q303" s="111" t="b">
        <v>1</v>
      </c>
      <c r="R303" s="111" t="b">
        <v>1</v>
      </c>
    </row>
    <row r="304" spans="1:18" x14ac:dyDescent="0.25">
      <c r="A304" s="108">
        <v>1</v>
      </c>
      <c r="B304" s="109">
        <v>2</v>
      </c>
      <c r="C304" s="110">
        <f>COVID!J304</f>
        <v>0</v>
      </c>
      <c r="D304" s="111" t="b">
        <v>1</v>
      </c>
      <c r="E304" s="112" t="str">
        <f>RIGHT(COVID!C304,4)&amp;"."&amp;COVID!M304&amp;"."&amp;COVID!K304&amp;"."&amp;$C$5</f>
        <v>..I18.Ma22</v>
      </c>
      <c r="F304" s="113">
        <f t="shared" ca="1" si="8"/>
        <v>44697</v>
      </c>
      <c r="G304" s="114" cm="1">
        <f t="array" ref="G304">IF(SUMPRODUCT((COVID!$Q$19:$AB$19=$B$5)*COVID!Q304:AB304)&gt;0,SUMPRODUCT((COVID!$Q$19:$AB$19=$B$5)*COVID!Q304:AB304),0)</f>
        <v>0</v>
      </c>
      <c r="H304" s="115">
        <f t="shared" ca="1" si="9"/>
        <v>44697</v>
      </c>
      <c r="I304" s="116">
        <v>0</v>
      </c>
      <c r="J304" s="112" t="str">
        <f>LEFT(COVID!D304,20)&amp;"."&amp;COVIDPAY!E304</f>
        <v xml:space="preserve"> Please choose a sch...I18.Ma22</v>
      </c>
      <c r="K304" s="111" t="b">
        <v>1</v>
      </c>
      <c r="L304" s="117" t="s">
        <v>1275</v>
      </c>
      <c r="M304" s="111" t="b">
        <v>1</v>
      </c>
      <c r="N304" s="111" t="s">
        <v>1276</v>
      </c>
      <c r="O304" s="118" t="e">
        <f>COVID!I304</f>
        <v>#N/A</v>
      </c>
      <c r="P304" s="111" t="b">
        <v>1</v>
      </c>
      <c r="Q304" s="111" t="b">
        <v>1</v>
      </c>
      <c r="R304" s="111" t="b">
        <v>1</v>
      </c>
    </row>
    <row r="305" spans="1:18" x14ac:dyDescent="0.25">
      <c r="A305" s="108">
        <v>1</v>
      </c>
      <c r="B305" s="109">
        <v>2</v>
      </c>
      <c r="C305" s="110">
        <f>COVID!J305</f>
        <v>0</v>
      </c>
      <c r="D305" s="111" t="b">
        <v>1</v>
      </c>
      <c r="E305" s="112" t="str">
        <f>RIGHT(COVID!C305,4)&amp;"."&amp;COVID!M305&amp;"."&amp;COVID!K305&amp;"."&amp;$C$5</f>
        <v>..I18.Ma22</v>
      </c>
      <c r="F305" s="113">
        <f t="shared" ca="1" si="8"/>
        <v>44697</v>
      </c>
      <c r="G305" s="114" cm="1">
        <f t="array" ref="G305">IF(SUMPRODUCT((COVID!$Q$19:$AB$19=$B$5)*COVID!Q305:AB305)&gt;0,SUMPRODUCT((COVID!$Q$19:$AB$19=$B$5)*COVID!Q305:AB305),0)</f>
        <v>0</v>
      </c>
      <c r="H305" s="115">
        <f t="shared" ca="1" si="9"/>
        <v>44697</v>
      </c>
      <c r="I305" s="116">
        <v>0</v>
      </c>
      <c r="J305" s="112" t="str">
        <f>LEFT(COVID!D305,20)&amp;"."&amp;COVIDPAY!E305</f>
        <v xml:space="preserve"> Please choose a sch...I18.Ma22</v>
      </c>
      <c r="K305" s="111" t="b">
        <v>1</v>
      </c>
      <c r="L305" s="117" t="s">
        <v>1275</v>
      </c>
      <c r="M305" s="111" t="b">
        <v>1</v>
      </c>
      <c r="N305" s="111" t="s">
        <v>1276</v>
      </c>
      <c r="O305" s="118" t="e">
        <f>COVID!I305</f>
        <v>#N/A</v>
      </c>
      <c r="P305" s="111" t="b">
        <v>1</v>
      </c>
      <c r="Q305" s="111" t="b">
        <v>1</v>
      </c>
      <c r="R305" s="111" t="b">
        <v>1</v>
      </c>
    </row>
    <row r="306" spans="1:18" x14ac:dyDescent="0.25">
      <c r="A306" s="108">
        <v>1</v>
      </c>
      <c r="B306" s="109">
        <v>2</v>
      </c>
      <c r="C306" s="110">
        <f>COVID!J306</f>
        <v>0</v>
      </c>
      <c r="D306" s="111" t="b">
        <v>1</v>
      </c>
      <c r="E306" s="112" t="str">
        <f>RIGHT(COVID!C306,4)&amp;"."&amp;COVID!M306&amp;"."&amp;COVID!K306&amp;"."&amp;$C$5</f>
        <v>..I18.Ma22</v>
      </c>
      <c r="F306" s="113">
        <f t="shared" ca="1" si="8"/>
        <v>44697</v>
      </c>
      <c r="G306" s="114" cm="1">
        <f t="array" ref="G306">IF(SUMPRODUCT((COVID!$Q$19:$AB$19=$B$5)*COVID!Q306:AB306)&gt;0,SUMPRODUCT((COVID!$Q$19:$AB$19=$B$5)*COVID!Q306:AB306),0)</f>
        <v>0</v>
      </c>
      <c r="H306" s="115">
        <f t="shared" ca="1" si="9"/>
        <v>44697</v>
      </c>
      <c r="I306" s="116">
        <v>0</v>
      </c>
      <c r="J306" s="112" t="str">
        <f>LEFT(COVID!D306,20)&amp;"."&amp;COVIDPAY!E306</f>
        <v xml:space="preserve"> Please choose a sch...I18.Ma22</v>
      </c>
      <c r="K306" s="111" t="b">
        <v>1</v>
      </c>
      <c r="L306" s="117" t="s">
        <v>1275</v>
      </c>
      <c r="M306" s="111" t="b">
        <v>1</v>
      </c>
      <c r="N306" s="111" t="s">
        <v>1276</v>
      </c>
      <c r="O306" s="118" t="e">
        <f>COVID!I306</f>
        <v>#N/A</v>
      </c>
      <c r="P306" s="111" t="b">
        <v>1</v>
      </c>
      <c r="Q306" s="111" t="b">
        <v>1</v>
      </c>
      <c r="R306" s="111" t="b">
        <v>1</v>
      </c>
    </row>
    <row r="307" spans="1:18" x14ac:dyDescent="0.25">
      <c r="A307" s="108">
        <v>1</v>
      </c>
      <c r="B307" s="109">
        <v>2</v>
      </c>
      <c r="C307" s="110">
        <f>COVID!J307</f>
        <v>0</v>
      </c>
      <c r="D307" s="111" t="b">
        <v>1</v>
      </c>
      <c r="E307" s="112" t="str">
        <f>RIGHT(COVID!C307,4)&amp;"."&amp;COVID!M307&amp;"."&amp;COVID!K307&amp;"."&amp;$C$5</f>
        <v>..I18.Ma22</v>
      </c>
      <c r="F307" s="113">
        <f t="shared" ca="1" si="8"/>
        <v>44697</v>
      </c>
      <c r="G307" s="114" cm="1">
        <f t="array" ref="G307">IF(SUMPRODUCT((COVID!$Q$19:$AB$19=$B$5)*COVID!Q307:AB307)&gt;0,SUMPRODUCT((COVID!$Q$19:$AB$19=$B$5)*COVID!Q307:AB307),0)</f>
        <v>0</v>
      </c>
      <c r="H307" s="115">
        <f t="shared" ca="1" si="9"/>
        <v>44697</v>
      </c>
      <c r="I307" s="116">
        <v>0</v>
      </c>
      <c r="J307" s="112" t="str">
        <f>LEFT(COVID!D307,20)&amp;"."&amp;COVIDPAY!E307</f>
        <v xml:space="preserve"> Please choose a sch...I18.Ma22</v>
      </c>
      <c r="K307" s="111" t="b">
        <v>1</v>
      </c>
      <c r="L307" s="117" t="s">
        <v>1275</v>
      </c>
      <c r="M307" s="111" t="b">
        <v>1</v>
      </c>
      <c r="N307" s="111" t="s">
        <v>1276</v>
      </c>
      <c r="O307" s="118" t="e">
        <f>COVID!I307</f>
        <v>#N/A</v>
      </c>
      <c r="P307" s="111" t="b">
        <v>1</v>
      </c>
      <c r="Q307" s="111" t="b">
        <v>1</v>
      </c>
      <c r="R307" s="111" t="b">
        <v>1</v>
      </c>
    </row>
    <row r="308" spans="1:18" x14ac:dyDescent="0.25">
      <c r="A308" s="108">
        <v>1</v>
      </c>
      <c r="B308" s="109">
        <v>2</v>
      </c>
      <c r="C308" s="110">
        <f>COVID!J308</f>
        <v>0</v>
      </c>
      <c r="D308" s="111" t="b">
        <v>1</v>
      </c>
      <c r="E308" s="112" t="str">
        <f>RIGHT(COVID!C308,4)&amp;"."&amp;COVID!M308&amp;"."&amp;COVID!K308&amp;"."&amp;$C$5</f>
        <v>..I18.Ma22</v>
      </c>
      <c r="F308" s="113">
        <f t="shared" ca="1" si="8"/>
        <v>44697</v>
      </c>
      <c r="G308" s="114" cm="1">
        <f t="array" ref="G308">IF(SUMPRODUCT((COVID!$Q$19:$AB$19=$B$5)*COVID!Q308:AB308)&gt;0,SUMPRODUCT((COVID!$Q$19:$AB$19=$B$5)*COVID!Q308:AB308),0)</f>
        <v>0</v>
      </c>
      <c r="H308" s="115">
        <f t="shared" ca="1" si="9"/>
        <v>44697</v>
      </c>
      <c r="I308" s="116">
        <v>0</v>
      </c>
      <c r="J308" s="112" t="str">
        <f>LEFT(COVID!D308,20)&amp;"."&amp;COVIDPAY!E308</f>
        <v xml:space="preserve"> Please choose a sch...I18.Ma22</v>
      </c>
      <c r="K308" s="111" t="b">
        <v>1</v>
      </c>
      <c r="L308" s="117" t="s">
        <v>1275</v>
      </c>
      <c r="M308" s="111" t="b">
        <v>1</v>
      </c>
      <c r="N308" s="111" t="s">
        <v>1276</v>
      </c>
      <c r="O308" s="118" t="e">
        <f>COVID!I308</f>
        <v>#N/A</v>
      </c>
      <c r="P308" s="111" t="b">
        <v>1</v>
      </c>
      <c r="Q308" s="111" t="b">
        <v>1</v>
      </c>
      <c r="R308" s="111" t="b">
        <v>1</v>
      </c>
    </row>
    <row r="309" spans="1:18" x14ac:dyDescent="0.25">
      <c r="A309" s="108">
        <v>1</v>
      </c>
      <c r="B309" s="109">
        <v>2</v>
      </c>
      <c r="C309" s="110">
        <f>COVID!J309</f>
        <v>0</v>
      </c>
      <c r="D309" s="111" t="b">
        <v>1</v>
      </c>
      <c r="E309" s="112" t="str">
        <f>RIGHT(COVID!C309,4)&amp;"."&amp;COVID!M309&amp;"."&amp;COVID!K309&amp;"."&amp;$C$5</f>
        <v>..I18.Ma22</v>
      </c>
      <c r="F309" s="113">
        <f t="shared" ca="1" si="8"/>
        <v>44697</v>
      </c>
      <c r="G309" s="114" cm="1">
        <f t="array" ref="G309">IF(SUMPRODUCT((COVID!$Q$19:$AB$19=$B$5)*COVID!Q309:AB309)&gt;0,SUMPRODUCT((COVID!$Q$19:$AB$19=$B$5)*COVID!Q309:AB309),0)</f>
        <v>0</v>
      </c>
      <c r="H309" s="115">
        <f t="shared" ca="1" si="9"/>
        <v>44697</v>
      </c>
      <c r="I309" s="116">
        <v>0</v>
      </c>
      <c r="J309" s="112" t="str">
        <f>LEFT(COVID!D309,20)&amp;"."&amp;COVIDPAY!E309</f>
        <v xml:space="preserve"> Please choose a sch...I18.Ma22</v>
      </c>
      <c r="K309" s="111" t="b">
        <v>1</v>
      </c>
      <c r="L309" s="117" t="s">
        <v>1275</v>
      </c>
      <c r="M309" s="111" t="b">
        <v>1</v>
      </c>
      <c r="N309" s="111" t="s">
        <v>1276</v>
      </c>
      <c r="O309" s="118" t="e">
        <f>COVID!I309</f>
        <v>#N/A</v>
      </c>
      <c r="P309" s="111" t="b">
        <v>1</v>
      </c>
      <c r="Q309" s="111" t="b">
        <v>1</v>
      </c>
      <c r="R309" s="111" t="b">
        <v>1</v>
      </c>
    </row>
    <row r="310" spans="1:18" x14ac:dyDescent="0.25">
      <c r="A310" s="108">
        <v>1</v>
      </c>
      <c r="B310" s="109">
        <v>2</v>
      </c>
      <c r="C310" s="110">
        <f>COVID!J310</f>
        <v>0</v>
      </c>
      <c r="D310" s="111" t="b">
        <v>1</v>
      </c>
      <c r="E310" s="112" t="str">
        <f>RIGHT(COVID!C310,4)&amp;"."&amp;COVID!M310&amp;"."&amp;COVID!K310&amp;"."&amp;$C$5</f>
        <v>..I18.Ma22</v>
      </c>
      <c r="F310" s="113">
        <f t="shared" ca="1" si="8"/>
        <v>44697</v>
      </c>
      <c r="G310" s="114" cm="1">
        <f t="array" ref="G310">IF(SUMPRODUCT((COVID!$Q$19:$AB$19=$B$5)*COVID!Q310:AB310)&gt;0,SUMPRODUCT((COVID!$Q$19:$AB$19=$B$5)*COVID!Q310:AB310),0)</f>
        <v>0</v>
      </c>
      <c r="H310" s="115">
        <f t="shared" ca="1" si="9"/>
        <v>44697</v>
      </c>
      <c r="I310" s="116">
        <v>0</v>
      </c>
      <c r="J310" s="112" t="str">
        <f>LEFT(COVID!D310,20)&amp;"."&amp;COVIDPAY!E310</f>
        <v xml:space="preserve"> Please choose a sch...I18.Ma22</v>
      </c>
      <c r="K310" s="111" t="b">
        <v>1</v>
      </c>
      <c r="L310" s="117" t="s">
        <v>1275</v>
      </c>
      <c r="M310" s="111" t="b">
        <v>1</v>
      </c>
      <c r="N310" s="111" t="s">
        <v>1276</v>
      </c>
      <c r="O310" s="118" t="e">
        <f>COVID!I310</f>
        <v>#N/A</v>
      </c>
      <c r="P310" s="111" t="b">
        <v>1</v>
      </c>
      <c r="Q310" s="111" t="b">
        <v>1</v>
      </c>
      <c r="R310" s="111" t="b">
        <v>1</v>
      </c>
    </row>
    <row r="311" spans="1:18" x14ac:dyDescent="0.25">
      <c r="A311" s="108">
        <v>1</v>
      </c>
      <c r="B311" s="109">
        <v>2</v>
      </c>
      <c r="C311" s="110">
        <f>COVID!J311</f>
        <v>0</v>
      </c>
      <c r="D311" s="111" t="b">
        <v>1</v>
      </c>
      <c r="E311" s="112" t="str">
        <f>RIGHT(COVID!C311,4)&amp;"."&amp;COVID!M311&amp;"."&amp;COVID!K311&amp;"."&amp;$C$5</f>
        <v>..I18.Ma22</v>
      </c>
      <c r="F311" s="113">
        <f t="shared" ca="1" si="8"/>
        <v>44697</v>
      </c>
      <c r="G311" s="114" cm="1">
        <f t="array" ref="G311">IF(SUMPRODUCT((COVID!$Q$19:$AB$19=$B$5)*COVID!Q311:AB311)&gt;0,SUMPRODUCT((COVID!$Q$19:$AB$19=$B$5)*COVID!Q311:AB311),0)</f>
        <v>0</v>
      </c>
      <c r="H311" s="115">
        <f t="shared" ca="1" si="9"/>
        <v>44697</v>
      </c>
      <c r="I311" s="116">
        <v>0</v>
      </c>
      <c r="J311" s="112" t="str">
        <f>LEFT(COVID!D311,20)&amp;"."&amp;COVIDPAY!E311</f>
        <v xml:space="preserve"> Please choose a sch...I18.Ma22</v>
      </c>
      <c r="K311" s="111" t="b">
        <v>1</v>
      </c>
      <c r="L311" s="117" t="s">
        <v>1275</v>
      </c>
      <c r="M311" s="111" t="b">
        <v>1</v>
      </c>
      <c r="N311" s="111" t="s">
        <v>1276</v>
      </c>
      <c r="O311" s="118" t="e">
        <f>COVID!I311</f>
        <v>#N/A</v>
      </c>
      <c r="P311" s="111" t="b">
        <v>1</v>
      </c>
      <c r="Q311" s="111" t="b">
        <v>1</v>
      </c>
      <c r="R311" s="111" t="b">
        <v>1</v>
      </c>
    </row>
    <row r="312" spans="1:18" x14ac:dyDescent="0.25">
      <c r="A312" s="108">
        <v>1</v>
      </c>
      <c r="B312" s="109">
        <v>2</v>
      </c>
      <c r="C312" s="110">
        <f>COVID!J312</f>
        <v>0</v>
      </c>
      <c r="D312" s="111" t="b">
        <v>1</v>
      </c>
      <c r="E312" s="112" t="str">
        <f>RIGHT(COVID!C312,4)&amp;"."&amp;COVID!M312&amp;"."&amp;COVID!K312&amp;"."&amp;$C$5</f>
        <v>..I18.Ma22</v>
      </c>
      <c r="F312" s="113">
        <f t="shared" ca="1" si="8"/>
        <v>44697</v>
      </c>
      <c r="G312" s="114" cm="1">
        <f t="array" ref="G312">IF(SUMPRODUCT((COVID!$Q$19:$AB$19=$B$5)*COVID!Q312:AB312)&gt;0,SUMPRODUCT((COVID!$Q$19:$AB$19=$B$5)*COVID!Q312:AB312),0)</f>
        <v>0</v>
      </c>
      <c r="H312" s="115">
        <f t="shared" ca="1" si="9"/>
        <v>44697</v>
      </c>
      <c r="I312" s="116">
        <v>0</v>
      </c>
      <c r="J312" s="112" t="str">
        <f>LEFT(COVID!D312,20)&amp;"."&amp;COVIDPAY!E312</f>
        <v xml:space="preserve"> Please choose a sch...I18.Ma22</v>
      </c>
      <c r="K312" s="111" t="b">
        <v>1</v>
      </c>
      <c r="L312" s="117" t="s">
        <v>1275</v>
      </c>
      <c r="M312" s="111" t="b">
        <v>1</v>
      </c>
      <c r="N312" s="111" t="s">
        <v>1276</v>
      </c>
      <c r="O312" s="118" t="e">
        <f>COVID!I312</f>
        <v>#N/A</v>
      </c>
      <c r="P312" s="111" t="b">
        <v>1</v>
      </c>
      <c r="Q312" s="111" t="b">
        <v>1</v>
      </c>
      <c r="R312" s="111" t="b">
        <v>1</v>
      </c>
    </row>
    <row r="313" spans="1:18" x14ac:dyDescent="0.25">
      <c r="A313" s="108">
        <v>1</v>
      </c>
      <c r="B313" s="109">
        <v>2</v>
      </c>
      <c r="C313" s="110">
        <f>COVID!J313</f>
        <v>0</v>
      </c>
      <c r="D313" s="111" t="b">
        <v>1</v>
      </c>
      <c r="E313" s="112" t="str">
        <f>RIGHT(COVID!C313,4)&amp;"."&amp;COVID!M313&amp;"."&amp;COVID!K313&amp;"."&amp;$C$5</f>
        <v>..I18.Ma22</v>
      </c>
      <c r="F313" s="113">
        <f t="shared" ca="1" si="8"/>
        <v>44697</v>
      </c>
      <c r="G313" s="114" cm="1">
        <f t="array" ref="G313">IF(SUMPRODUCT((COVID!$Q$19:$AB$19=$B$5)*COVID!Q313:AB313)&gt;0,SUMPRODUCT((COVID!$Q$19:$AB$19=$B$5)*COVID!Q313:AB313),0)</f>
        <v>0</v>
      </c>
      <c r="H313" s="115">
        <f t="shared" ca="1" si="9"/>
        <v>44697</v>
      </c>
      <c r="I313" s="116">
        <v>0</v>
      </c>
      <c r="J313" s="112" t="str">
        <f>LEFT(COVID!D313,20)&amp;"."&amp;COVIDPAY!E313</f>
        <v xml:space="preserve"> Please choose a sch...I18.Ma22</v>
      </c>
      <c r="K313" s="111" t="b">
        <v>1</v>
      </c>
      <c r="L313" s="117" t="s">
        <v>1275</v>
      </c>
      <c r="M313" s="111" t="b">
        <v>1</v>
      </c>
      <c r="N313" s="111" t="s">
        <v>1276</v>
      </c>
      <c r="O313" s="118" t="e">
        <f>COVID!I313</f>
        <v>#N/A</v>
      </c>
      <c r="P313" s="111" t="b">
        <v>1</v>
      </c>
      <c r="Q313" s="111" t="b">
        <v>1</v>
      </c>
      <c r="R313" s="111" t="b">
        <v>1</v>
      </c>
    </row>
    <row r="314" spans="1:18" x14ac:dyDescent="0.25">
      <c r="A314" s="108">
        <v>1</v>
      </c>
      <c r="B314" s="109">
        <v>2</v>
      </c>
      <c r="C314" s="110">
        <f>COVID!J314</f>
        <v>0</v>
      </c>
      <c r="D314" s="111" t="b">
        <v>1</v>
      </c>
      <c r="E314" s="112" t="str">
        <f>RIGHT(COVID!C314,4)&amp;"."&amp;COVID!M314&amp;"."&amp;COVID!K314&amp;"."&amp;$C$5</f>
        <v>..I18.Ma22</v>
      </c>
      <c r="F314" s="113">
        <f t="shared" ca="1" si="8"/>
        <v>44697</v>
      </c>
      <c r="G314" s="114" cm="1">
        <f t="array" ref="G314">IF(SUMPRODUCT((COVID!$Q$19:$AB$19=$B$5)*COVID!Q314:AB314)&gt;0,SUMPRODUCT((COVID!$Q$19:$AB$19=$B$5)*COVID!Q314:AB314),0)</f>
        <v>0</v>
      </c>
      <c r="H314" s="115">
        <f t="shared" ca="1" si="9"/>
        <v>44697</v>
      </c>
      <c r="I314" s="116">
        <v>0</v>
      </c>
      <c r="J314" s="112" t="str">
        <f>LEFT(COVID!D314,20)&amp;"."&amp;COVIDPAY!E314</f>
        <v xml:space="preserve"> Please choose a sch...I18.Ma22</v>
      </c>
      <c r="K314" s="111" t="b">
        <v>1</v>
      </c>
      <c r="L314" s="117" t="s">
        <v>1275</v>
      </c>
      <c r="M314" s="111" t="b">
        <v>1</v>
      </c>
      <c r="N314" s="111" t="s">
        <v>1276</v>
      </c>
      <c r="O314" s="118" t="e">
        <f>COVID!I314</f>
        <v>#N/A</v>
      </c>
      <c r="P314" s="111" t="b">
        <v>1</v>
      </c>
      <c r="Q314" s="111" t="b">
        <v>1</v>
      </c>
      <c r="R314" s="111" t="b">
        <v>1</v>
      </c>
    </row>
    <row r="315" spans="1:18" x14ac:dyDescent="0.25">
      <c r="A315" s="108">
        <v>1</v>
      </c>
      <c r="B315" s="109">
        <v>2</v>
      </c>
      <c r="C315" s="110">
        <f>COVID!J315</f>
        <v>0</v>
      </c>
      <c r="D315" s="111" t="b">
        <v>1</v>
      </c>
      <c r="E315" s="112" t="str">
        <f>RIGHT(COVID!C315,4)&amp;"."&amp;COVID!M315&amp;"."&amp;COVID!K315&amp;"."&amp;$C$5</f>
        <v>..I18.Ma22</v>
      </c>
      <c r="F315" s="113">
        <f t="shared" ca="1" si="8"/>
        <v>44697</v>
      </c>
      <c r="G315" s="114" cm="1">
        <f t="array" ref="G315">IF(SUMPRODUCT((COVID!$Q$19:$AB$19=$B$5)*COVID!Q315:AB315)&gt;0,SUMPRODUCT((COVID!$Q$19:$AB$19=$B$5)*COVID!Q315:AB315),0)</f>
        <v>0</v>
      </c>
      <c r="H315" s="115">
        <f t="shared" ca="1" si="9"/>
        <v>44697</v>
      </c>
      <c r="I315" s="116">
        <v>0</v>
      </c>
      <c r="J315" s="112" t="str">
        <f>LEFT(COVID!D315,20)&amp;"."&amp;COVIDPAY!E315</f>
        <v xml:space="preserve"> Please choose a sch...I18.Ma22</v>
      </c>
      <c r="K315" s="111" t="b">
        <v>1</v>
      </c>
      <c r="L315" s="117" t="s">
        <v>1275</v>
      </c>
      <c r="M315" s="111" t="b">
        <v>1</v>
      </c>
      <c r="N315" s="111" t="s">
        <v>1276</v>
      </c>
      <c r="O315" s="118" t="e">
        <f>COVID!I315</f>
        <v>#N/A</v>
      </c>
      <c r="P315" s="111" t="b">
        <v>1</v>
      </c>
      <c r="Q315" s="111" t="b">
        <v>1</v>
      </c>
      <c r="R315" s="111" t="b">
        <v>1</v>
      </c>
    </row>
    <row r="316" spans="1:18" x14ac:dyDescent="0.25">
      <c r="A316" s="108">
        <v>1</v>
      </c>
      <c r="B316" s="109">
        <v>2</v>
      </c>
      <c r="C316" s="110">
        <f>COVID!J316</f>
        <v>0</v>
      </c>
      <c r="D316" s="111" t="b">
        <v>1</v>
      </c>
      <c r="E316" s="112" t="str">
        <f>RIGHT(COVID!C316,4)&amp;"."&amp;COVID!M316&amp;"."&amp;COVID!K316&amp;"."&amp;$C$5</f>
        <v>..I18.Ma22</v>
      </c>
      <c r="F316" s="113">
        <f t="shared" ca="1" si="8"/>
        <v>44697</v>
      </c>
      <c r="G316" s="114" cm="1">
        <f t="array" ref="G316">IF(SUMPRODUCT((COVID!$Q$19:$AB$19=$B$5)*COVID!Q316:AB316)&gt;0,SUMPRODUCT((COVID!$Q$19:$AB$19=$B$5)*COVID!Q316:AB316),0)</f>
        <v>0</v>
      </c>
      <c r="H316" s="115">
        <f t="shared" ca="1" si="9"/>
        <v>44697</v>
      </c>
      <c r="I316" s="116">
        <v>0</v>
      </c>
      <c r="J316" s="112" t="str">
        <f>LEFT(COVID!D316,20)&amp;"."&amp;COVIDPAY!E316</f>
        <v xml:space="preserve"> Please choose a sch...I18.Ma22</v>
      </c>
      <c r="K316" s="111" t="b">
        <v>1</v>
      </c>
      <c r="L316" s="117" t="s">
        <v>1275</v>
      </c>
      <c r="M316" s="111" t="b">
        <v>1</v>
      </c>
      <c r="N316" s="111" t="s">
        <v>1276</v>
      </c>
      <c r="O316" s="118" t="e">
        <f>COVID!I316</f>
        <v>#N/A</v>
      </c>
      <c r="P316" s="111" t="b">
        <v>1</v>
      </c>
      <c r="Q316" s="111" t="b">
        <v>1</v>
      </c>
      <c r="R316" s="111" t="b">
        <v>1</v>
      </c>
    </row>
    <row r="317" spans="1:18" x14ac:dyDescent="0.25">
      <c r="A317" s="108">
        <v>1</v>
      </c>
      <c r="B317" s="109">
        <v>2</v>
      </c>
      <c r="C317" s="110">
        <f>COVID!J317</f>
        <v>0</v>
      </c>
      <c r="D317" s="111" t="b">
        <v>1</v>
      </c>
      <c r="E317" s="112" t="str">
        <f>RIGHT(COVID!C317,4)&amp;"."&amp;COVID!M317&amp;"."&amp;COVID!K317&amp;"."&amp;$C$5</f>
        <v>..I18.Ma22</v>
      </c>
      <c r="F317" s="113">
        <f t="shared" ca="1" si="8"/>
        <v>44697</v>
      </c>
      <c r="G317" s="114" cm="1">
        <f t="array" ref="G317">IF(SUMPRODUCT((COVID!$Q$19:$AB$19=$B$5)*COVID!Q317:AB317)&gt;0,SUMPRODUCT((COVID!$Q$19:$AB$19=$B$5)*COVID!Q317:AB317),0)</f>
        <v>0</v>
      </c>
      <c r="H317" s="115">
        <f t="shared" ca="1" si="9"/>
        <v>44697</v>
      </c>
      <c r="I317" s="116">
        <v>0</v>
      </c>
      <c r="J317" s="112" t="str">
        <f>LEFT(COVID!D317,20)&amp;"."&amp;COVIDPAY!E317</f>
        <v xml:space="preserve"> Please choose a sch...I18.Ma22</v>
      </c>
      <c r="K317" s="111" t="b">
        <v>1</v>
      </c>
      <c r="L317" s="117" t="s">
        <v>1275</v>
      </c>
      <c r="M317" s="111" t="b">
        <v>1</v>
      </c>
      <c r="N317" s="111" t="s">
        <v>1276</v>
      </c>
      <c r="O317" s="118" t="e">
        <f>COVID!I317</f>
        <v>#N/A</v>
      </c>
      <c r="P317" s="111" t="b">
        <v>1</v>
      </c>
      <c r="Q317" s="111" t="b">
        <v>1</v>
      </c>
      <c r="R317" s="111" t="b">
        <v>1</v>
      </c>
    </row>
    <row r="318" spans="1:18" x14ac:dyDescent="0.25">
      <c r="A318" s="108">
        <v>1</v>
      </c>
      <c r="B318" s="109">
        <v>2</v>
      </c>
      <c r="C318" s="110">
        <f>COVID!J318</f>
        <v>0</v>
      </c>
      <c r="D318" s="111" t="b">
        <v>1</v>
      </c>
      <c r="E318" s="112" t="str">
        <f>RIGHT(COVID!C318,4)&amp;"."&amp;COVID!M318&amp;"."&amp;COVID!K318&amp;"."&amp;$C$5</f>
        <v>..I18.Ma22</v>
      </c>
      <c r="F318" s="113">
        <f t="shared" ca="1" si="8"/>
        <v>44697</v>
      </c>
      <c r="G318" s="114" cm="1">
        <f t="array" ref="G318">IF(SUMPRODUCT((COVID!$Q$19:$AB$19=$B$5)*COVID!Q318:AB318)&gt;0,SUMPRODUCT((COVID!$Q$19:$AB$19=$B$5)*COVID!Q318:AB318),0)</f>
        <v>0</v>
      </c>
      <c r="H318" s="115">
        <f t="shared" ca="1" si="9"/>
        <v>44697</v>
      </c>
      <c r="I318" s="116">
        <v>0</v>
      </c>
      <c r="J318" s="112" t="str">
        <f>LEFT(COVID!D318,20)&amp;"."&amp;COVIDPAY!E318</f>
        <v xml:space="preserve"> Please choose a sch...I18.Ma22</v>
      </c>
      <c r="K318" s="111" t="b">
        <v>1</v>
      </c>
      <c r="L318" s="117" t="s">
        <v>1275</v>
      </c>
      <c r="M318" s="111" t="b">
        <v>1</v>
      </c>
      <c r="N318" s="111" t="s">
        <v>1276</v>
      </c>
      <c r="O318" s="118" t="e">
        <f>COVID!I318</f>
        <v>#N/A</v>
      </c>
      <c r="P318" s="111" t="b">
        <v>1</v>
      </c>
      <c r="Q318" s="111" t="b">
        <v>1</v>
      </c>
      <c r="R318" s="111" t="b">
        <v>1</v>
      </c>
    </row>
    <row r="319" spans="1:18" x14ac:dyDescent="0.25">
      <c r="A319" s="108">
        <v>1</v>
      </c>
      <c r="B319" s="109">
        <v>2</v>
      </c>
      <c r="C319" s="110">
        <f>COVID!J319</f>
        <v>0</v>
      </c>
      <c r="D319" s="111" t="b">
        <v>1</v>
      </c>
      <c r="E319" s="112" t="str">
        <f>RIGHT(COVID!C319,4)&amp;"."&amp;COVID!M319&amp;"."&amp;COVID!K319&amp;"."&amp;$C$5</f>
        <v>..I18.Ma22</v>
      </c>
      <c r="F319" s="113">
        <f t="shared" ca="1" si="8"/>
        <v>44697</v>
      </c>
      <c r="G319" s="114" cm="1">
        <f t="array" ref="G319">IF(SUMPRODUCT((COVID!$Q$19:$AB$19=$B$5)*COVID!Q319:AB319)&gt;0,SUMPRODUCT((COVID!$Q$19:$AB$19=$B$5)*COVID!Q319:AB319),0)</f>
        <v>0</v>
      </c>
      <c r="H319" s="115">
        <f t="shared" ca="1" si="9"/>
        <v>44697</v>
      </c>
      <c r="I319" s="116">
        <v>0</v>
      </c>
      <c r="J319" s="112" t="str">
        <f>LEFT(COVID!D319,20)&amp;"."&amp;COVIDPAY!E319</f>
        <v xml:space="preserve"> Please choose a sch...I18.Ma22</v>
      </c>
      <c r="K319" s="111" t="b">
        <v>1</v>
      </c>
      <c r="L319" s="117" t="s">
        <v>1275</v>
      </c>
      <c r="M319" s="111" t="b">
        <v>1</v>
      </c>
      <c r="N319" s="111" t="s">
        <v>1276</v>
      </c>
      <c r="O319" s="118" t="e">
        <f>COVID!I319</f>
        <v>#N/A</v>
      </c>
      <c r="P319" s="111" t="b">
        <v>1</v>
      </c>
      <c r="Q319" s="111" t="b">
        <v>1</v>
      </c>
      <c r="R319" s="111" t="b">
        <v>1</v>
      </c>
    </row>
    <row r="320" spans="1:18" x14ac:dyDescent="0.25">
      <c r="A320" s="108">
        <v>1</v>
      </c>
      <c r="B320" s="109">
        <v>2</v>
      </c>
      <c r="C320" s="110">
        <f>COVID!J320</f>
        <v>0</v>
      </c>
      <c r="D320" s="111" t="b">
        <v>1</v>
      </c>
      <c r="E320" s="112" t="str">
        <f>RIGHT(COVID!C320,4)&amp;"."&amp;COVID!M320&amp;"."&amp;COVID!K320&amp;"."&amp;$C$5</f>
        <v>...Ma22</v>
      </c>
      <c r="F320" s="113">
        <f t="shared" ca="1" si="8"/>
        <v>44697</v>
      </c>
      <c r="G320" s="114" cm="1">
        <f t="array" ref="G320">IF(SUMPRODUCT((COVID!$Q$19:$AB$19=$B$5)*COVID!Q320:AB320)&gt;0,SUMPRODUCT((COVID!$Q$19:$AB$19=$B$5)*COVID!Q320:AB320),0)</f>
        <v>0</v>
      </c>
      <c r="H320" s="115">
        <f t="shared" ca="1" si="9"/>
        <v>44697</v>
      </c>
      <c r="I320" s="116">
        <v>0</v>
      </c>
      <c r="J320" s="112" t="str">
        <f>LEFT(COVID!D320,20)&amp;"."&amp;COVIDPAY!E320</f>
        <v>....Ma22</v>
      </c>
      <c r="K320" s="111" t="b">
        <v>1</v>
      </c>
      <c r="L320" s="117" t="s">
        <v>1275</v>
      </c>
      <c r="M320" s="111" t="b">
        <v>1</v>
      </c>
      <c r="N320" s="111" t="s">
        <v>1276</v>
      </c>
      <c r="O320" s="118">
        <f>COVID!I320</f>
        <v>0</v>
      </c>
      <c r="P320" s="111" t="b">
        <v>1</v>
      </c>
      <c r="Q320" s="111" t="b">
        <v>1</v>
      </c>
      <c r="R320" s="111" t="b">
        <v>1</v>
      </c>
    </row>
    <row r="321" spans="1:18" x14ac:dyDescent="0.25">
      <c r="A321" s="108">
        <v>1</v>
      </c>
      <c r="B321" s="109">
        <v>2</v>
      </c>
      <c r="C321" s="110">
        <f>COVID!J321</f>
        <v>0</v>
      </c>
      <c r="D321" s="111" t="b">
        <v>1</v>
      </c>
      <c r="E321" s="112" t="str">
        <f>RIGHT(COVID!C321,4)&amp;"."&amp;COVID!M321&amp;"."&amp;COVID!K321&amp;"."&amp;$C$5</f>
        <v>...Ma22</v>
      </c>
      <c r="F321" s="113">
        <f t="shared" ca="1" si="8"/>
        <v>44697</v>
      </c>
      <c r="G321" s="114" cm="1">
        <f t="array" ref="G321">IF(SUMPRODUCT((COVID!$Q$19:$AB$19=$B$5)*COVID!Q321:AB321)&gt;0,SUMPRODUCT((COVID!$Q$19:$AB$19=$B$5)*COVID!Q321:AB321),0)</f>
        <v>0</v>
      </c>
      <c r="H321" s="115">
        <f t="shared" ca="1" si="9"/>
        <v>44697</v>
      </c>
      <c r="I321" s="116">
        <v>0</v>
      </c>
      <c r="J321" s="112" t="str">
        <f>LEFT(COVID!D321,20)&amp;"."&amp;COVIDPAY!E321</f>
        <v>....Ma22</v>
      </c>
      <c r="K321" s="111" t="b">
        <v>1</v>
      </c>
      <c r="L321" s="117" t="s">
        <v>1275</v>
      </c>
      <c r="M321" s="111" t="b">
        <v>1</v>
      </c>
      <c r="N321" s="111" t="s">
        <v>1276</v>
      </c>
      <c r="O321" s="118">
        <f>COVID!I321</f>
        <v>0</v>
      </c>
      <c r="P321" s="111" t="b">
        <v>1</v>
      </c>
      <c r="Q321" s="111" t="b">
        <v>1</v>
      </c>
      <c r="R321" s="111" t="b">
        <v>1</v>
      </c>
    </row>
    <row r="322" spans="1:18" x14ac:dyDescent="0.25">
      <c r="A322" s="108">
        <v>1</v>
      </c>
      <c r="B322" s="109">
        <v>2</v>
      </c>
      <c r="C322" s="110">
        <f>COVID!J322</f>
        <v>0</v>
      </c>
      <c r="D322" s="111" t="b">
        <v>1</v>
      </c>
      <c r="E322" s="112" t="str">
        <f>RIGHT(COVID!C322,4)&amp;"."&amp;COVID!M322&amp;"."&amp;COVID!K322&amp;"."&amp;$C$5</f>
        <v>...Ma22</v>
      </c>
      <c r="F322" s="113">
        <f t="shared" ca="1" si="8"/>
        <v>44697</v>
      </c>
      <c r="G322" s="114" cm="1">
        <f t="array" ref="G322">IF(SUMPRODUCT((COVID!$Q$19:$AB$19=$B$5)*COVID!Q322:AB322)&gt;0,SUMPRODUCT((COVID!$Q$19:$AB$19=$B$5)*COVID!Q322:AB322),0)</f>
        <v>0</v>
      </c>
      <c r="H322" s="115">
        <f t="shared" ca="1" si="9"/>
        <v>44697</v>
      </c>
      <c r="I322" s="116">
        <v>0</v>
      </c>
      <c r="J322" s="112" t="str">
        <f>LEFT(COVID!D322,20)&amp;"."&amp;COVIDPAY!E322</f>
        <v>....Ma22</v>
      </c>
      <c r="K322" s="111" t="b">
        <v>1</v>
      </c>
      <c r="L322" s="117" t="s">
        <v>1275</v>
      </c>
      <c r="M322" s="111" t="b">
        <v>1</v>
      </c>
      <c r="N322" s="111" t="s">
        <v>1276</v>
      </c>
      <c r="O322" s="118">
        <f>COVID!I322</f>
        <v>0</v>
      </c>
      <c r="P322" s="111" t="b">
        <v>1</v>
      </c>
      <c r="Q322" s="111" t="b">
        <v>1</v>
      </c>
      <c r="R322" s="111" t="b">
        <v>1</v>
      </c>
    </row>
    <row r="323" spans="1:18" x14ac:dyDescent="0.25">
      <c r="A323" s="108">
        <v>1</v>
      </c>
      <c r="B323" s="109">
        <v>2</v>
      </c>
      <c r="C323" s="110">
        <f>COVID!J323</f>
        <v>0</v>
      </c>
      <c r="D323" s="111" t="b">
        <v>1</v>
      </c>
      <c r="E323" s="112" t="str">
        <f>RIGHT(COVID!C323,4)&amp;"."&amp;COVID!M323&amp;"."&amp;COVID!K323&amp;"."&amp;$C$5</f>
        <v>...Ma22</v>
      </c>
      <c r="F323" s="113">
        <f t="shared" ca="1" si="8"/>
        <v>44697</v>
      </c>
      <c r="G323" s="114" cm="1">
        <f t="array" ref="G323">IF(SUMPRODUCT((COVID!$Q$19:$AB$19=$B$5)*COVID!Q323:AB323)&gt;0,SUMPRODUCT((COVID!$Q$19:$AB$19=$B$5)*COVID!Q323:AB323),0)</f>
        <v>0</v>
      </c>
      <c r="H323" s="115">
        <f t="shared" ca="1" si="9"/>
        <v>44697</v>
      </c>
      <c r="I323" s="116">
        <v>0</v>
      </c>
      <c r="J323" s="112" t="str">
        <f>LEFT(COVID!D323,20)&amp;"."&amp;COVIDPAY!E323</f>
        <v>....Ma22</v>
      </c>
      <c r="K323" s="111" t="b">
        <v>1</v>
      </c>
      <c r="L323" s="117" t="s">
        <v>1275</v>
      </c>
      <c r="M323" s="111" t="b">
        <v>1</v>
      </c>
      <c r="N323" s="111" t="s">
        <v>1276</v>
      </c>
      <c r="O323" s="118">
        <f>COVID!I323</f>
        <v>0</v>
      </c>
      <c r="P323" s="111" t="b">
        <v>1</v>
      </c>
      <c r="Q323" s="111" t="b">
        <v>1</v>
      </c>
      <c r="R323" s="111" t="b">
        <v>1</v>
      </c>
    </row>
    <row r="324" spans="1:18" x14ac:dyDescent="0.25">
      <c r="A324" s="108">
        <v>1</v>
      </c>
      <c r="B324" s="109">
        <v>2</v>
      </c>
      <c r="C324" s="110">
        <f>COVID!J324</f>
        <v>0</v>
      </c>
      <c r="D324" s="111" t="b">
        <v>1</v>
      </c>
      <c r="E324" s="112" t="str">
        <f>RIGHT(COVID!C324,4)&amp;"."&amp;COVID!M324&amp;"."&amp;COVID!K324&amp;"."&amp;$C$5</f>
        <v>...Ma22</v>
      </c>
      <c r="F324" s="113">
        <f t="shared" ca="1" si="8"/>
        <v>44697</v>
      </c>
      <c r="G324" s="114" cm="1">
        <f t="array" ref="G324">IF(SUMPRODUCT((COVID!$Q$19:$AB$19=$B$5)*COVID!Q324:AB324)&gt;0,SUMPRODUCT((COVID!$Q$19:$AB$19=$B$5)*COVID!Q324:AB324),0)</f>
        <v>0</v>
      </c>
      <c r="H324" s="115">
        <f t="shared" ca="1" si="9"/>
        <v>44697</v>
      </c>
      <c r="I324" s="116">
        <v>0</v>
      </c>
      <c r="J324" s="112" t="str">
        <f>LEFT(COVID!D324,20)&amp;"."&amp;COVIDPAY!E324</f>
        <v>....Ma22</v>
      </c>
      <c r="K324" s="111" t="b">
        <v>1</v>
      </c>
      <c r="L324" s="117" t="s">
        <v>1275</v>
      </c>
      <c r="M324" s="111" t="b">
        <v>1</v>
      </c>
      <c r="N324" s="111" t="s">
        <v>1276</v>
      </c>
      <c r="O324" s="118">
        <f>COVID!I324</f>
        <v>0</v>
      </c>
      <c r="P324" s="111" t="b">
        <v>1</v>
      </c>
      <c r="Q324" s="111" t="b">
        <v>1</v>
      </c>
      <c r="R324" s="111" t="b">
        <v>1</v>
      </c>
    </row>
    <row r="325" spans="1:18" x14ac:dyDescent="0.25">
      <c r="A325" s="108">
        <v>1</v>
      </c>
      <c r="B325" s="109">
        <v>2</v>
      </c>
      <c r="C325" s="110">
        <f>COVID!J325</f>
        <v>0</v>
      </c>
      <c r="D325" s="111" t="b">
        <v>1</v>
      </c>
      <c r="E325" s="112" t="str">
        <f>RIGHT(COVID!C325,4)&amp;"."&amp;COVID!M325&amp;"."&amp;COVID!K325&amp;"."&amp;$C$5</f>
        <v>...Ma22</v>
      </c>
      <c r="F325" s="113">
        <f t="shared" ca="1" si="8"/>
        <v>44697</v>
      </c>
      <c r="G325" s="114" cm="1">
        <f t="array" ref="G325">IF(SUMPRODUCT((COVID!$Q$19:$AB$19=$B$5)*COVID!Q325:AB325)&gt;0,SUMPRODUCT((COVID!$Q$19:$AB$19=$B$5)*COVID!Q325:AB325),0)</f>
        <v>0</v>
      </c>
      <c r="H325" s="115">
        <f t="shared" ca="1" si="9"/>
        <v>44697</v>
      </c>
      <c r="I325" s="116">
        <v>0</v>
      </c>
      <c r="J325" s="112" t="str">
        <f>LEFT(COVID!D325,20)&amp;"."&amp;COVIDPAY!E325</f>
        <v>....Ma22</v>
      </c>
      <c r="K325" s="111" t="b">
        <v>1</v>
      </c>
      <c r="L325" s="117" t="s">
        <v>1275</v>
      </c>
      <c r="M325" s="111" t="b">
        <v>1</v>
      </c>
      <c r="N325" s="111" t="s">
        <v>1276</v>
      </c>
      <c r="O325" s="118">
        <f>COVID!I325</f>
        <v>0</v>
      </c>
      <c r="P325" s="111" t="b">
        <v>1</v>
      </c>
      <c r="Q325" s="111" t="b">
        <v>1</v>
      </c>
      <c r="R325" s="111" t="b">
        <v>1</v>
      </c>
    </row>
    <row r="326" spans="1:18" x14ac:dyDescent="0.25">
      <c r="A326" s="108">
        <v>1</v>
      </c>
      <c r="B326" s="109">
        <v>2</v>
      </c>
      <c r="C326" s="110">
        <f>COVID!J326</f>
        <v>0</v>
      </c>
      <c r="D326" s="111" t="b">
        <v>1</v>
      </c>
      <c r="E326" s="112" t="str">
        <f>RIGHT(COVID!C326,4)&amp;"."&amp;COVID!M326&amp;"."&amp;COVID!K326&amp;"."&amp;$C$5</f>
        <v>...Ma22</v>
      </c>
      <c r="F326" s="113">
        <f t="shared" ca="1" si="8"/>
        <v>44697</v>
      </c>
      <c r="G326" s="114" cm="1">
        <f t="array" ref="G326">IF(SUMPRODUCT((COVID!$Q$19:$AB$19=$B$5)*COVID!Q326:AB326)&gt;0,SUMPRODUCT((COVID!$Q$19:$AB$19=$B$5)*COVID!Q326:AB326),0)</f>
        <v>0</v>
      </c>
      <c r="H326" s="115">
        <f t="shared" ca="1" si="9"/>
        <v>44697</v>
      </c>
      <c r="I326" s="116">
        <v>0</v>
      </c>
      <c r="J326" s="112" t="str">
        <f>LEFT(COVID!D326,20)&amp;"."&amp;COVIDPAY!E326</f>
        <v>....Ma22</v>
      </c>
      <c r="K326" s="111" t="b">
        <v>1</v>
      </c>
      <c r="L326" s="117" t="s">
        <v>1275</v>
      </c>
      <c r="M326" s="111" t="b">
        <v>1</v>
      </c>
      <c r="N326" s="111" t="s">
        <v>1276</v>
      </c>
      <c r="O326" s="118">
        <f>COVID!I326</f>
        <v>0</v>
      </c>
      <c r="P326" s="111" t="b">
        <v>1</v>
      </c>
      <c r="Q326" s="111" t="b">
        <v>1</v>
      </c>
      <c r="R326" s="111" t="b">
        <v>1</v>
      </c>
    </row>
    <row r="327" spans="1:18" x14ac:dyDescent="0.25">
      <c r="A327" s="108">
        <v>1</v>
      </c>
      <c r="B327" s="109">
        <v>2</v>
      </c>
      <c r="C327" s="110">
        <f>COVID!J327</f>
        <v>0</v>
      </c>
      <c r="D327" s="111" t="b">
        <v>1</v>
      </c>
      <c r="E327" s="112" t="str">
        <f>RIGHT(COVID!C327,4)&amp;"."&amp;COVID!M327&amp;"."&amp;COVID!K327&amp;"."&amp;$C$5</f>
        <v>...Ma22</v>
      </c>
      <c r="F327" s="113">
        <f t="shared" ca="1" si="8"/>
        <v>44697</v>
      </c>
      <c r="G327" s="114" cm="1">
        <f t="array" ref="G327">IF(SUMPRODUCT((COVID!$Q$19:$AB$19=$B$5)*COVID!Q327:AB327)&gt;0,SUMPRODUCT((COVID!$Q$19:$AB$19=$B$5)*COVID!Q327:AB327),0)</f>
        <v>0</v>
      </c>
      <c r="H327" s="115">
        <f t="shared" ca="1" si="9"/>
        <v>44697</v>
      </c>
      <c r="I327" s="116">
        <v>0</v>
      </c>
      <c r="J327" s="112" t="str">
        <f>LEFT(COVID!D327,20)&amp;"."&amp;COVIDPAY!E327</f>
        <v>....Ma22</v>
      </c>
      <c r="K327" s="111" t="b">
        <v>1</v>
      </c>
      <c r="L327" s="117" t="s">
        <v>1275</v>
      </c>
      <c r="M327" s="111" t="b">
        <v>1</v>
      </c>
      <c r="N327" s="111" t="s">
        <v>1276</v>
      </c>
      <c r="O327" s="118">
        <f>COVID!I327</f>
        <v>0</v>
      </c>
      <c r="P327" s="111" t="b">
        <v>1</v>
      </c>
      <c r="Q327" s="111" t="b">
        <v>1</v>
      </c>
      <c r="R327" s="111" t="b">
        <v>1</v>
      </c>
    </row>
    <row r="328" spans="1:18" x14ac:dyDescent="0.25">
      <c r="A328" s="108">
        <v>1</v>
      </c>
      <c r="B328" s="109">
        <v>2</v>
      </c>
      <c r="C328" s="110">
        <f>COVID!J328</f>
        <v>0</v>
      </c>
      <c r="D328" s="111" t="b">
        <v>1</v>
      </c>
      <c r="E328" s="112" t="str">
        <f>RIGHT(COVID!C328,4)&amp;"."&amp;COVID!M328&amp;"."&amp;COVID!K328&amp;"."&amp;$C$5</f>
        <v>...Ma22</v>
      </c>
      <c r="F328" s="113">
        <f t="shared" ca="1" si="8"/>
        <v>44697</v>
      </c>
      <c r="G328" s="114" cm="1">
        <f t="array" ref="G328">IF(SUMPRODUCT((COVID!$Q$19:$AB$19=$B$5)*COVID!Q328:AB328)&gt;0,SUMPRODUCT((COVID!$Q$19:$AB$19=$B$5)*COVID!Q328:AB328),0)</f>
        <v>0</v>
      </c>
      <c r="H328" s="115">
        <f t="shared" ca="1" si="9"/>
        <v>44697</v>
      </c>
      <c r="I328" s="116">
        <v>0</v>
      </c>
      <c r="J328" s="112" t="str">
        <f>LEFT(COVID!D328,20)&amp;"."&amp;COVIDPAY!E328</f>
        <v>....Ma22</v>
      </c>
      <c r="K328" s="111" t="b">
        <v>1</v>
      </c>
      <c r="L328" s="117" t="s">
        <v>1275</v>
      </c>
      <c r="M328" s="111" t="b">
        <v>1</v>
      </c>
      <c r="N328" s="111" t="s">
        <v>1276</v>
      </c>
      <c r="O328" s="118">
        <f>COVID!I328</f>
        <v>0</v>
      </c>
      <c r="P328" s="111" t="b">
        <v>1</v>
      </c>
      <c r="Q328" s="111" t="b">
        <v>1</v>
      </c>
      <c r="R328" s="111" t="b">
        <v>1</v>
      </c>
    </row>
    <row r="329" spans="1:18" x14ac:dyDescent="0.25">
      <c r="A329" s="108">
        <v>1</v>
      </c>
      <c r="B329" s="109">
        <v>2</v>
      </c>
      <c r="C329" s="110">
        <f>COVID!J329</f>
        <v>0</v>
      </c>
      <c r="D329" s="111" t="b">
        <v>1</v>
      </c>
      <c r="E329" s="112" t="str">
        <f>RIGHT(COVID!C329,4)&amp;"."&amp;COVID!M329&amp;"."&amp;COVID!K329&amp;"."&amp;$C$5</f>
        <v>...Ma22</v>
      </c>
      <c r="F329" s="113">
        <f t="shared" ca="1" si="8"/>
        <v>44697</v>
      </c>
      <c r="G329" s="114" cm="1">
        <f t="array" ref="G329">IF(SUMPRODUCT((COVID!$Q$19:$AB$19=$B$5)*COVID!Q329:AB329)&gt;0,SUMPRODUCT((COVID!$Q$19:$AB$19=$B$5)*COVID!Q329:AB329),0)</f>
        <v>0</v>
      </c>
      <c r="H329" s="115">
        <f t="shared" ca="1" si="9"/>
        <v>44697</v>
      </c>
      <c r="I329" s="116">
        <v>0</v>
      </c>
      <c r="J329" s="112" t="str">
        <f>LEFT(COVID!D329,20)&amp;"."&amp;COVIDPAY!E329</f>
        <v>....Ma22</v>
      </c>
      <c r="K329" s="111" t="b">
        <v>1</v>
      </c>
      <c r="L329" s="117" t="s">
        <v>1275</v>
      </c>
      <c r="M329" s="111" t="b">
        <v>1</v>
      </c>
      <c r="N329" s="111" t="s">
        <v>1276</v>
      </c>
      <c r="O329" s="118">
        <f>COVID!I329</f>
        <v>0</v>
      </c>
      <c r="P329" s="111" t="b">
        <v>1</v>
      </c>
      <c r="Q329" s="111" t="b">
        <v>1</v>
      </c>
      <c r="R329" s="111" t="b">
        <v>1</v>
      </c>
    </row>
    <row r="330" spans="1:18" x14ac:dyDescent="0.25">
      <c r="A330" s="108">
        <v>1</v>
      </c>
      <c r="B330" s="109">
        <v>2</v>
      </c>
      <c r="C330" s="110">
        <f>COVID!J330</f>
        <v>0</v>
      </c>
      <c r="D330" s="111" t="b">
        <v>1</v>
      </c>
      <c r="E330" s="112" t="str">
        <f>RIGHT(COVID!C330,4)&amp;"."&amp;COVID!M330&amp;"."&amp;COVID!K330&amp;"."&amp;$C$5</f>
        <v>...Ma22</v>
      </c>
      <c r="F330" s="113">
        <f t="shared" ca="1" si="8"/>
        <v>44697</v>
      </c>
      <c r="G330" s="114" cm="1">
        <f t="array" ref="G330">IF(SUMPRODUCT((COVID!$Q$19:$AB$19=$B$5)*COVID!Q330:AB330)&gt;0,SUMPRODUCT((COVID!$Q$19:$AB$19=$B$5)*COVID!Q330:AB330),0)</f>
        <v>0</v>
      </c>
      <c r="H330" s="115">
        <f t="shared" ca="1" si="9"/>
        <v>44697</v>
      </c>
      <c r="I330" s="116">
        <v>0</v>
      </c>
      <c r="J330" s="112" t="str">
        <f>LEFT(COVID!D330,20)&amp;"."&amp;COVIDPAY!E330</f>
        <v>....Ma22</v>
      </c>
      <c r="K330" s="111" t="b">
        <v>1</v>
      </c>
      <c r="L330" s="117" t="s">
        <v>1275</v>
      </c>
      <c r="M330" s="111" t="b">
        <v>1</v>
      </c>
      <c r="N330" s="111" t="s">
        <v>1276</v>
      </c>
      <c r="O330" s="118">
        <f>COVID!I330</f>
        <v>0</v>
      </c>
      <c r="P330" s="111" t="b">
        <v>1</v>
      </c>
      <c r="Q330" s="111" t="b">
        <v>1</v>
      </c>
      <c r="R330" s="111" t="b">
        <v>1</v>
      </c>
    </row>
    <row r="331" spans="1:18" x14ac:dyDescent="0.25">
      <c r="A331" s="108">
        <v>1</v>
      </c>
      <c r="B331" s="109">
        <v>2</v>
      </c>
      <c r="C331" s="110">
        <f>COVID!J331</f>
        <v>0</v>
      </c>
      <c r="D331" s="111" t="b">
        <v>1</v>
      </c>
      <c r="E331" s="112" t="str">
        <f>RIGHT(COVID!C331,4)&amp;"."&amp;COVID!M331&amp;"."&amp;COVID!K331&amp;"."&amp;$C$5</f>
        <v>...Ma22</v>
      </c>
      <c r="F331" s="113">
        <f t="shared" ca="1" si="8"/>
        <v>44697</v>
      </c>
      <c r="G331" s="114" cm="1">
        <f t="array" ref="G331">IF(SUMPRODUCT((COVID!$Q$19:$AB$19=$B$5)*COVID!Q331:AB331)&gt;0,SUMPRODUCT((COVID!$Q$19:$AB$19=$B$5)*COVID!Q331:AB331),0)</f>
        <v>0</v>
      </c>
      <c r="H331" s="115">
        <f t="shared" ca="1" si="9"/>
        <v>44697</v>
      </c>
      <c r="I331" s="116">
        <v>0</v>
      </c>
      <c r="J331" s="112" t="str">
        <f>LEFT(COVID!D331,20)&amp;"."&amp;COVIDPAY!E331</f>
        <v>....Ma22</v>
      </c>
      <c r="K331" s="111" t="b">
        <v>1</v>
      </c>
      <c r="L331" s="117" t="s">
        <v>1275</v>
      </c>
      <c r="M331" s="111" t="b">
        <v>1</v>
      </c>
      <c r="N331" s="111" t="s">
        <v>1276</v>
      </c>
      <c r="O331" s="118">
        <f>COVID!I331</f>
        <v>0</v>
      </c>
      <c r="P331" s="111" t="b">
        <v>1</v>
      </c>
      <c r="Q331" s="111" t="b">
        <v>1</v>
      </c>
      <c r="R331" s="111" t="b">
        <v>1</v>
      </c>
    </row>
    <row r="332" spans="1:18" x14ac:dyDescent="0.25">
      <c r="A332" s="108">
        <v>1</v>
      </c>
      <c r="B332" s="109">
        <v>2</v>
      </c>
      <c r="C332" s="110">
        <f>COVID!J332</f>
        <v>0</v>
      </c>
      <c r="D332" s="111" t="b">
        <v>1</v>
      </c>
      <c r="E332" s="112" t="str">
        <f>RIGHT(COVID!C332,4)&amp;"."&amp;COVID!M332&amp;"."&amp;COVID!K332&amp;"."&amp;$C$5</f>
        <v>...Ma22</v>
      </c>
      <c r="F332" s="113">
        <f t="shared" ca="1" si="8"/>
        <v>44697</v>
      </c>
      <c r="G332" s="114" cm="1">
        <f t="array" ref="G332">IF(SUMPRODUCT((COVID!$Q$19:$AB$19=$B$5)*COVID!Q332:AB332)&gt;0,SUMPRODUCT((COVID!$Q$19:$AB$19=$B$5)*COVID!Q332:AB332),0)</f>
        <v>0</v>
      </c>
      <c r="H332" s="115">
        <f t="shared" ca="1" si="9"/>
        <v>44697</v>
      </c>
      <c r="I332" s="116">
        <v>0</v>
      </c>
      <c r="J332" s="112" t="str">
        <f>LEFT(COVID!D332,20)&amp;"."&amp;COVIDPAY!E332</f>
        <v>....Ma22</v>
      </c>
      <c r="K332" s="111" t="b">
        <v>1</v>
      </c>
      <c r="L332" s="117" t="s">
        <v>1275</v>
      </c>
      <c r="M332" s="111" t="b">
        <v>1</v>
      </c>
      <c r="N332" s="111" t="s">
        <v>1276</v>
      </c>
      <c r="O332" s="118">
        <f>COVID!I332</f>
        <v>0</v>
      </c>
      <c r="P332" s="111" t="b">
        <v>1</v>
      </c>
      <c r="Q332" s="111" t="b">
        <v>1</v>
      </c>
      <c r="R332" s="111" t="b">
        <v>1</v>
      </c>
    </row>
    <row r="333" spans="1:18" x14ac:dyDescent="0.25">
      <c r="A333" s="108">
        <v>1</v>
      </c>
      <c r="B333" s="109">
        <v>2</v>
      </c>
      <c r="C333" s="110">
        <f>COVID!J333</f>
        <v>0</v>
      </c>
      <c r="D333" s="111" t="b">
        <v>1</v>
      </c>
      <c r="E333" s="112" t="str">
        <f>RIGHT(COVID!C333,4)&amp;"."&amp;COVID!M333&amp;"."&amp;COVID!K333&amp;"."&amp;$C$5</f>
        <v>...Ma22</v>
      </c>
      <c r="F333" s="113">
        <f t="shared" ca="1" si="8"/>
        <v>44697</v>
      </c>
      <c r="G333" s="114" cm="1">
        <f t="array" ref="G333">IF(SUMPRODUCT((COVID!$Q$19:$AB$19=$B$5)*COVID!Q333:AB333)&gt;0,SUMPRODUCT((COVID!$Q$19:$AB$19=$B$5)*COVID!Q333:AB333),0)</f>
        <v>0</v>
      </c>
      <c r="H333" s="115">
        <f t="shared" ca="1" si="9"/>
        <v>44697</v>
      </c>
      <c r="I333" s="116">
        <v>0</v>
      </c>
      <c r="J333" s="112" t="str">
        <f>LEFT(COVID!D333,20)&amp;"."&amp;COVIDPAY!E333</f>
        <v>....Ma22</v>
      </c>
      <c r="K333" s="111" t="b">
        <v>1</v>
      </c>
      <c r="L333" s="117" t="s">
        <v>1275</v>
      </c>
      <c r="M333" s="111" t="b">
        <v>1</v>
      </c>
      <c r="N333" s="111" t="s">
        <v>1276</v>
      </c>
      <c r="O333" s="118">
        <f>COVID!I333</f>
        <v>0</v>
      </c>
      <c r="P333" s="111" t="b">
        <v>1</v>
      </c>
      <c r="Q333" s="111" t="b">
        <v>1</v>
      </c>
      <c r="R333" s="111" t="b">
        <v>1</v>
      </c>
    </row>
    <row r="334" spans="1:18" x14ac:dyDescent="0.25">
      <c r="A334" s="108">
        <v>1</v>
      </c>
      <c r="B334" s="109">
        <v>2</v>
      </c>
      <c r="C334" s="110">
        <f>COVID!J334</f>
        <v>0</v>
      </c>
      <c r="D334" s="111" t="b">
        <v>1</v>
      </c>
      <c r="E334" s="112" t="str">
        <f>RIGHT(COVID!C334,4)&amp;"."&amp;COVID!M334&amp;"."&amp;COVID!K334&amp;"."&amp;$C$5</f>
        <v>...Ma22</v>
      </c>
      <c r="F334" s="113">
        <f t="shared" ca="1" si="8"/>
        <v>44697</v>
      </c>
      <c r="G334" s="114" cm="1">
        <f t="array" ref="G334">IF(SUMPRODUCT((COVID!$Q$19:$AB$19=$B$5)*COVID!Q334:AB334)&gt;0,SUMPRODUCT((COVID!$Q$19:$AB$19=$B$5)*COVID!Q334:AB334),0)</f>
        <v>0</v>
      </c>
      <c r="H334" s="115">
        <f t="shared" ca="1" si="9"/>
        <v>44697</v>
      </c>
      <c r="I334" s="116">
        <v>0</v>
      </c>
      <c r="J334" s="112" t="str">
        <f>LEFT(COVID!D334,20)&amp;"."&amp;COVIDPAY!E334</f>
        <v>....Ma22</v>
      </c>
      <c r="K334" s="111" t="b">
        <v>1</v>
      </c>
      <c r="L334" s="117" t="s">
        <v>1275</v>
      </c>
      <c r="M334" s="111" t="b">
        <v>1</v>
      </c>
      <c r="N334" s="111" t="s">
        <v>1276</v>
      </c>
      <c r="O334" s="118">
        <f>COVID!I334</f>
        <v>0</v>
      </c>
      <c r="P334" s="111" t="b">
        <v>1</v>
      </c>
      <c r="Q334" s="111" t="b">
        <v>1</v>
      </c>
      <c r="R334" s="111" t="b">
        <v>1</v>
      </c>
    </row>
    <row r="335" spans="1:18" x14ac:dyDescent="0.25">
      <c r="A335" s="108">
        <v>1</v>
      </c>
      <c r="B335" s="109">
        <v>2</v>
      </c>
      <c r="C335" s="110">
        <f>COVID!J335</f>
        <v>0</v>
      </c>
      <c r="D335" s="111" t="b">
        <v>1</v>
      </c>
      <c r="E335" s="112" t="str">
        <f>RIGHT(COVID!C335,4)&amp;"."&amp;COVID!M335&amp;"."&amp;COVID!K335&amp;"."&amp;$C$5</f>
        <v>...Ma22</v>
      </c>
      <c r="F335" s="113">
        <f t="shared" ca="1" si="8"/>
        <v>44697</v>
      </c>
      <c r="G335" s="114" cm="1">
        <f t="array" ref="G335">IF(SUMPRODUCT((COVID!$Q$19:$AB$19=$B$5)*COVID!Q335:AB335)&gt;0,SUMPRODUCT((COVID!$Q$19:$AB$19=$B$5)*COVID!Q335:AB335),0)</f>
        <v>0</v>
      </c>
      <c r="H335" s="115">
        <f t="shared" ca="1" si="9"/>
        <v>44697</v>
      </c>
      <c r="I335" s="116">
        <v>0</v>
      </c>
      <c r="J335" s="112" t="str">
        <f>LEFT(COVID!D335,20)&amp;"."&amp;COVIDPAY!E335</f>
        <v>....Ma22</v>
      </c>
      <c r="K335" s="111" t="b">
        <v>1</v>
      </c>
      <c r="L335" s="117" t="s">
        <v>1275</v>
      </c>
      <c r="M335" s="111" t="b">
        <v>1</v>
      </c>
      <c r="N335" s="111" t="s">
        <v>1276</v>
      </c>
      <c r="O335" s="118">
        <f>COVID!I335</f>
        <v>0</v>
      </c>
      <c r="P335" s="111" t="b">
        <v>1</v>
      </c>
      <c r="Q335" s="111" t="b">
        <v>1</v>
      </c>
      <c r="R335" s="111" t="b">
        <v>1</v>
      </c>
    </row>
    <row r="336" spans="1:18" x14ac:dyDescent="0.25">
      <c r="A336" s="108">
        <v>1</v>
      </c>
      <c r="B336" s="109">
        <v>2</v>
      </c>
      <c r="C336" s="110">
        <f>COVID!J336</f>
        <v>0</v>
      </c>
      <c r="D336" s="111" t="b">
        <v>1</v>
      </c>
      <c r="E336" s="112" t="str">
        <f>RIGHT(COVID!C336,4)&amp;"."&amp;COVID!M336&amp;"."&amp;COVID!K336&amp;"."&amp;$C$5</f>
        <v>...Ma22</v>
      </c>
      <c r="F336" s="113">
        <f t="shared" ca="1" si="8"/>
        <v>44697</v>
      </c>
      <c r="G336" s="114" cm="1">
        <f t="array" ref="G336">IF(SUMPRODUCT((COVID!$Q$19:$AB$19=$B$5)*COVID!Q336:AB336)&gt;0,SUMPRODUCT((COVID!$Q$19:$AB$19=$B$5)*COVID!Q336:AB336),0)</f>
        <v>0</v>
      </c>
      <c r="H336" s="115">
        <f t="shared" ca="1" si="9"/>
        <v>44697</v>
      </c>
      <c r="I336" s="116">
        <v>0</v>
      </c>
      <c r="J336" s="112" t="str">
        <f>LEFT(COVID!D336,20)&amp;"."&amp;COVIDPAY!E336</f>
        <v>....Ma22</v>
      </c>
      <c r="K336" s="111" t="b">
        <v>1</v>
      </c>
      <c r="L336" s="117" t="s">
        <v>1275</v>
      </c>
      <c r="M336" s="111" t="b">
        <v>1</v>
      </c>
      <c r="N336" s="111" t="s">
        <v>1276</v>
      </c>
      <c r="O336" s="118">
        <f>COVID!I336</f>
        <v>0</v>
      </c>
      <c r="P336" s="111" t="b">
        <v>1</v>
      </c>
      <c r="Q336" s="111" t="b">
        <v>1</v>
      </c>
      <c r="R336" s="111" t="b">
        <v>1</v>
      </c>
    </row>
    <row r="337" spans="1:18" x14ac:dyDescent="0.25">
      <c r="A337" s="108">
        <v>1</v>
      </c>
      <c r="B337" s="109">
        <v>2</v>
      </c>
      <c r="C337" s="110">
        <f>COVID!J337</f>
        <v>0</v>
      </c>
      <c r="D337" s="111" t="b">
        <v>1</v>
      </c>
      <c r="E337" s="112" t="str">
        <f>RIGHT(COVID!C337,4)&amp;"."&amp;COVID!M337&amp;"."&amp;COVID!K337&amp;"."&amp;$C$5</f>
        <v>...Ma22</v>
      </c>
      <c r="F337" s="113">
        <f t="shared" ca="1" si="8"/>
        <v>44697</v>
      </c>
      <c r="G337" s="114" cm="1">
        <f t="array" ref="G337">IF(SUMPRODUCT((COVID!$Q$19:$AB$19=$B$5)*COVID!Q337:AB337)&gt;0,SUMPRODUCT((COVID!$Q$19:$AB$19=$B$5)*COVID!Q337:AB337),0)</f>
        <v>0</v>
      </c>
      <c r="H337" s="115">
        <f t="shared" ca="1" si="9"/>
        <v>44697</v>
      </c>
      <c r="I337" s="116">
        <v>0</v>
      </c>
      <c r="J337" s="112" t="str">
        <f>LEFT(COVID!D337,20)&amp;"."&amp;COVIDPAY!E337</f>
        <v>....Ma22</v>
      </c>
      <c r="K337" s="111" t="b">
        <v>1</v>
      </c>
      <c r="L337" s="117" t="s">
        <v>1275</v>
      </c>
      <c r="M337" s="111" t="b">
        <v>1</v>
      </c>
      <c r="N337" s="111" t="s">
        <v>1276</v>
      </c>
      <c r="O337" s="118">
        <f>COVID!I337</f>
        <v>0</v>
      </c>
      <c r="P337" s="111" t="b">
        <v>1</v>
      </c>
      <c r="Q337" s="111" t="b">
        <v>1</v>
      </c>
      <c r="R337" s="111" t="b">
        <v>1</v>
      </c>
    </row>
    <row r="338" spans="1:18" x14ac:dyDescent="0.25">
      <c r="A338" s="108">
        <v>1</v>
      </c>
      <c r="B338" s="109">
        <v>2</v>
      </c>
      <c r="C338" s="110">
        <f>COVID!J338</f>
        <v>0</v>
      </c>
      <c r="D338" s="111" t="b">
        <v>1</v>
      </c>
      <c r="E338" s="112" t="str">
        <f>RIGHT(COVID!C338,4)&amp;"."&amp;COVID!M338&amp;"."&amp;COVID!K338&amp;"."&amp;$C$5</f>
        <v>...Ma22</v>
      </c>
      <c r="F338" s="113">
        <f t="shared" ca="1" si="8"/>
        <v>44697</v>
      </c>
      <c r="G338" s="114" cm="1">
        <f t="array" ref="G338">IF(SUMPRODUCT((COVID!$Q$19:$AB$19=$B$5)*COVID!Q338:AB338)&gt;0,SUMPRODUCT((COVID!$Q$19:$AB$19=$B$5)*COVID!Q338:AB338),0)</f>
        <v>0</v>
      </c>
      <c r="H338" s="115">
        <f t="shared" ca="1" si="9"/>
        <v>44697</v>
      </c>
      <c r="I338" s="116">
        <v>0</v>
      </c>
      <c r="J338" s="112" t="str">
        <f>LEFT(COVID!D338,20)&amp;"."&amp;COVIDPAY!E338</f>
        <v>....Ma22</v>
      </c>
      <c r="K338" s="111" t="b">
        <v>1</v>
      </c>
      <c r="L338" s="117" t="s">
        <v>1275</v>
      </c>
      <c r="M338" s="111" t="b">
        <v>1</v>
      </c>
      <c r="N338" s="111" t="s">
        <v>1276</v>
      </c>
      <c r="O338" s="118">
        <f>COVID!I338</f>
        <v>0</v>
      </c>
      <c r="P338" s="111" t="b">
        <v>1</v>
      </c>
      <c r="Q338" s="111" t="b">
        <v>1</v>
      </c>
      <c r="R338" s="111" t="b">
        <v>1</v>
      </c>
    </row>
    <row r="339" spans="1:18" x14ac:dyDescent="0.25">
      <c r="A339" s="108">
        <v>1</v>
      </c>
      <c r="B339" s="109">
        <v>2</v>
      </c>
      <c r="C339" s="110">
        <f>COVID!J339</f>
        <v>0</v>
      </c>
      <c r="D339" s="111" t="b">
        <v>1</v>
      </c>
      <c r="E339" s="112" t="str">
        <f>RIGHT(COVID!C339,4)&amp;"."&amp;COVID!M339&amp;"."&amp;COVID!K339&amp;"."&amp;$C$5</f>
        <v>...Ma22</v>
      </c>
      <c r="F339" s="113">
        <f t="shared" ca="1" si="8"/>
        <v>44697</v>
      </c>
      <c r="G339" s="114" cm="1">
        <f t="array" ref="G339">IF(SUMPRODUCT((COVID!$Q$19:$AB$19=$B$5)*COVID!Q339:AB339)&gt;0,SUMPRODUCT((COVID!$Q$19:$AB$19=$B$5)*COVID!Q339:AB339),0)</f>
        <v>0</v>
      </c>
      <c r="H339" s="115">
        <f t="shared" ca="1" si="9"/>
        <v>44697</v>
      </c>
      <c r="I339" s="116">
        <v>0</v>
      </c>
      <c r="J339" s="112" t="str">
        <f>LEFT(COVID!D339,20)&amp;"."&amp;COVIDPAY!E339</f>
        <v>....Ma22</v>
      </c>
      <c r="K339" s="111" t="b">
        <v>1</v>
      </c>
      <c r="L339" s="117" t="s">
        <v>1275</v>
      </c>
      <c r="M339" s="111" t="b">
        <v>1</v>
      </c>
      <c r="N339" s="111" t="s">
        <v>1276</v>
      </c>
      <c r="O339" s="118">
        <f>COVID!I339</f>
        <v>0</v>
      </c>
      <c r="P339" s="111" t="b">
        <v>1</v>
      </c>
      <c r="Q339" s="111" t="b">
        <v>1</v>
      </c>
      <c r="R339" s="111" t="b">
        <v>1</v>
      </c>
    </row>
    <row r="340" spans="1:18" x14ac:dyDescent="0.25">
      <c r="A340" s="108">
        <v>1</v>
      </c>
      <c r="B340" s="109">
        <v>2</v>
      </c>
      <c r="C340" s="110">
        <f>COVID!J340</f>
        <v>0</v>
      </c>
      <c r="D340" s="111" t="b">
        <v>1</v>
      </c>
      <c r="E340" s="112" t="str">
        <f>RIGHT(COVID!C340,4)&amp;"."&amp;COVID!M340&amp;"."&amp;COVID!K340&amp;"."&amp;$C$5</f>
        <v>...Ma22</v>
      </c>
      <c r="F340" s="113">
        <f t="shared" ca="1" si="8"/>
        <v>44697</v>
      </c>
      <c r="G340" s="114" cm="1">
        <f t="array" ref="G340">IF(SUMPRODUCT((COVID!$Q$19:$AB$19=$B$5)*COVID!Q340:AB340)&gt;0,SUMPRODUCT((COVID!$Q$19:$AB$19=$B$5)*COVID!Q340:AB340),0)</f>
        <v>0</v>
      </c>
      <c r="H340" s="115">
        <f t="shared" ca="1" si="9"/>
        <v>44697</v>
      </c>
      <c r="I340" s="116">
        <v>0</v>
      </c>
      <c r="J340" s="112" t="str">
        <f>LEFT(COVID!D340,20)&amp;"."&amp;COVIDPAY!E340</f>
        <v>....Ma22</v>
      </c>
      <c r="K340" s="111" t="b">
        <v>1</v>
      </c>
      <c r="L340" s="117" t="s">
        <v>1275</v>
      </c>
      <c r="M340" s="111" t="b">
        <v>1</v>
      </c>
      <c r="N340" s="111" t="s">
        <v>1276</v>
      </c>
      <c r="O340" s="118">
        <f>COVID!I340</f>
        <v>0</v>
      </c>
      <c r="P340" s="111" t="b">
        <v>1</v>
      </c>
      <c r="Q340" s="111" t="b">
        <v>1</v>
      </c>
      <c r="R340" s="111" t="b">
        <v>1</v>
      </c>
    </row>
    <row r="341" spans="1:18" x14ac:dyDescent="0.25">
      <c r="A341" s="108">
        <v>1</v>
      </c>
      <c r="B341" s="109">
        <v>2</v>
      </c>
      <c r="C341" s="110">
        <f>COVID!J341</f>
        <v>0</v>
      </c>
      <c r="D341" s="111" t="b">
        <v>1</v>
      </c>
      <c r="E341" s="112" t="str">
        <f>RIGHT(COVID!C341,4)&amp;"."&amp;COVID!M341&amp;"."&amp;COVID!K341&amp;"."&amp;$C$5</f>
        <v>...Ma22</v>
      </c>
      <c r="F341" s="113">
        <f t="shared" ref="F341:F398" ca="1" si="10">TODAY()</f>
        <v>44697</v>
      </c>
      <c r="G341" s="114" cm="1">
        <f t="array" ref="G341">IF(SUMPRODUCT((COVID!$Q$19:$AB$19=$B$5)*COVID!Q341:AB341)&gt;0,SUMPRODUCT((COVID!$Q$19:$AB$19=$B$5)*COVID!Q341:AB341),0)</f>
        <v>0</v>
      </c>
      <c r="H341" s="115">
        <f t="shared" ref="H341:H398" ca="1" si="11">F341</f>
        <v>44697</v>
      </c>
      <c r="I341" s="116">
        <v>0</v>
      </c>
      <c r="J341" s="112" t="str">
        <f>LEFT(COVID!D341,20)&amp;"."&amp;COVIDPAY!E341</f>
        <v>....Ma22</v>
      </c>
      <c r="K341" s="111" t="b">
        <v>1</v>
      </c>
      <c r="L341" s="117" t="s">
        <v>1275</v>
      </c>
      <c r="M341" s="111" t="b">
        <v>1</v>
      </c>
      <c r="N341" s="111" t="s">
        <v>1276</v>
      </c>
      <c r="O341" s="118">
        <f>COVID!I341</f>
        <v>0</v>
      </c>
      <c r="P341" s="111" t="b">
        <v>1</v>
      </c>
      <c r="Q341" s="111" t="b">
        <v>1</v>
      </c>
      <c r="R341" s="111" t="b">
        <v>1</v>
      </c>
    </row>
    <row r="342" spans="1:18" x14ac:dyDescent="0.25">
      <c r="A342" s="108">
        <v>1</v>
      </c>
      <c r="B342" s="109">
        <v>2</v>
      </c>
      <c r="C342" s="110">
        <f>COVID!J342</f>
        <v>0</v>
      </c>
      <c r="D342" s="111" t="b">
        <v>1</v>
      </c>
      <c r="E342" s="112" t="str">
        <f>RIGHT(COVID!C342,4)&amp;"."&amp;COVID!M342&amp;"."&amp;COVID!K342&amp;"."&amp;$C$5</f>
        <v>...Ma22</v>
      </c>
      <c r="F342" s="113">
        <f t="shared" ca="1" si="10"/>
        <v>44697</v>
      </c>
      <c r="G342" s="114" cm="1">
        <f t="array" ref="G342">IF(SUMPRODUCT((COVID!$Q$19:$AB$19=$B$5)*COVID!Q342:AB342)&gt;0,SUMPRODUCT((COVID!$Q$19:$AB$19=$B$5)*COVID!Q342:AB342),0)</f>
        <v>0</v>
      </c>
      <c r="H342" s="115">
        <f t="shared" ca="1" si="11"/>
        <v>44697</v>
      </c>
      <c r="I342" s="116">
        <v>0</v>
      </c>
      <c r="J342" s="112" t="str">
        <f>LEFT(COVID!D342,20)&amp;"."&amp;COVIDPAY!E342</f>
        <v>....Ma22</v>
      </c>
      <c r="K342" s="111" t="b">
        <v>1</v>
      </c>
      <c r="L342" s="117" t="s">
        <v>1275</v>
      </c>
      <c r="M342" s="111" t="b">
        <v>1</v>
      </c>
      <c r="N342" s="111" t="s">
        <v>1276</v>
      </c>
      <c r="O342" s="118">
        <f>COVID!I342</f>
        <v>0</v>
      </c>
      <c r="P342" s="111" t="b">
        <v>1</v>
      </c>
      <c r="Q342" s="111" t="b">
        <v>1</v>
      </c>
      <c r="R342" s="111" t="b">
        <v>1</v>
      </c>
    </row>
    <row r="343" spans="1:18" x14ac:dyDescent="0.25">
      <c r="A343" s="108">
        <v>1</v>
      </c>
      <c r="B343" s="109">
        <v>2</v>
      </c>
      <c r="C343" s="110">
        <f>COVID!J343</f>
        <v>0</v>
      </c>
      <c r="D343" s="111" t="b">
        <v>1</v>
      </c>
      <c r="E343" s="112" t="str">
        <f>RIGHT(COVID!C343,4)&amp;"."&amp;COVID!M343&amp;"."&amp;COVID!K343&amp;"."&amp;$C$5</f>
        <v>...Ma22</v>
      </c>
      <c r="F343" s="113">
        <f t="shared" ca="1" si="10"/>
        <v>44697</v>
      </c>
      <c r="G343" s="114" cm="1">
        <f t="array" ref="G343">IF(SUMPRODUCT((COVID!$Q$19:$AB$19=$B$5)*COVID!Q343:AB343)&gt;0,SUMPRODUCT((COVID!$Q$19:$AB$19=$B$5)*COVID!Q343:AB343),0)</f>
        <v>0</v>
      </c>
      <c r="H343" s="115">
        <f t="shared" ca="1" si="11"/>
        <v>44697</v>
      </c>
      <c r="I343" s="116">
        <v>0</v>
      </c>
      <c r="J343" s="112" t="str">
        <f>LEFT(COVID!D343,20)&amp;"."&amp;COVIDPAY!E343</f>
        <v>....Ma22</v>
      </c>
      <c r="K343" s="111" t="b">
        <v>1</v>
      </c>
      <c r="L343" s="117" t="s">
        <v>1275</v>
      </c>
      <c r="M343" s="111" t="b">
        <v>1</v>
      </c>
      <c r="N343" s="111" t="s">
        <v>1276</v>
      </c>
      <c r="O343" s="118">
        <f>COVID!I343</f>
        <v>0</v>
      </c>
      <c r="P343" s="111" t="b">
        <v>1</v>
      </c>
      <c r="Q343" s="111" t="b">
        <v>1</v>
      </c>
      <c r="R343" s="111" t="b">
        <v>1</v>
      </c>
    </row>
    <row r="344" spans="1:18" x14ac:dyDescent="0.25">
      <c r="A344" s="108">
        <v>1</v>
      </c>
      <c r="B344" s="109">
        <v>2</v>
      </c>
      <c r="C344" s="110">
        <f>COVID!J344</f>
        <v>0</v>
      </c>
      <c r="D344" s="111" t="b">
        <v>1</v>
      </c>
      <c r="E344" s="112" t="str">
        <f>RIGHT(COVID!C344,4)&amp;"."&amp;COVID!M344&amp;"."&amp;COVID!K344&amp;"."&amp;$C$5</f>
        <v>...Ma22</v>
      </c>
      <c r="F344" s="113">
        <f t="shared" ca="1" si="10"/>
        <v>44697</v>
      </c>
      <c r="G344" s="114" cm="1">
        <f t="array" ref="G344">IF(SUMPRODUCT((COVID!$Q$19:$AB$19=$B$5)*COVID!Q344:AB344)&gt;0,SUMPRODUCT((COVID!$Q$19:$AB$19=$B$5)*COVID!Q344:AB344),0)</f>
        <v>0</v>
      </c>
      <c r="H344" s="115">
        <f t="shared" ca="1" si="11"/>
        <v>44697</v>
      </c>
      <c r="I344" s="116">
        <v>0</v>
      </c>
      <c r="J344" s="112" t="str">
        <f>LEFT(COVID!D344,20)&amp;"."&amp;COVIDPAY!E344</f>
        <v>....Ma22</v>
      </c>
      <c r="K344" s="111" t="b">
        <v>1</v>
      </c>
      <c r="L344" s="117" t="s">
        <v>1275</v>
      </c>
      <c r="M344" s="111" t="b">
        <v>1</v>
      </c>
      <c r="N344" s="111" t="s">
        <v>1276</v>
      </c>
      <c r="O344" s="118">
        <f>COVID!I344</f>
        <v>0</v>
      </c>
      <c r="P344" s="111" t="b">
        <v>1</v>
      </c>
      <c r="Q344" s="111" t="b">
        <v>1</v>
      </c>
      <c r="R344" s="111" t="b">
        <v>1</v>
      </c>
    </row>
    <row r="345" spans="1:18" x14ac:dyDescent="0.25">
      <c r="A345" s="108">
        <v>1</v>
      </c>
      <c r="B345" s="109">
        <v>2</v>
      </c>
      <c r="C345" s="110">
        <f>COVID!J345</f>
        <v>0</v>
      </c>
      <c r="D345" s="111" t="b">
        <v>1</v>
      </c>
      <c r="E345" s="112" t="str">
        <f>RIGHT(COVID!C345,4)&amp;"."&amp;COVID!M345&amp;"."&amp;COVID!K345&amp;"."&amp;$C$5</f>
        <v>...Ma22</v>
      </c>
      <c r="F345" s="113">
        <f t="shared" ca="1" si="10"/>
        <v>44697</v>
      </c>
      <c r="G345" s="114" cm="1">
        <f t="array" ref="G345">IF(SUMPRODUCT((COVID!$Q$19:$AB$19=$B$5)*COVID!Q345:AB345)&gt;0,SUMPRODUCT((COVID!$Q$19:$AB$19=$B$5)*COVID!Q345:AB345),0)</f>
        <v>0</v>
      </c>
      <c r="H345" s="115">
        <f t="shared" ca="1" si="11"/>
        <v>44697</v>
      </c>
      <c r="I345" s="116">
        <v>0</v>
      </c>
      <c r="J345" s="112" t="str">
        <f>LEFT(COVID!D345,20)&amp;"."&amp;COVIDPAY!E345</f>
        <v>....Ma22</v>
      </c>
      <c r="K345" s="111" t="b">
        <v>1</v>
      </c>
      <c r="L345" s="117" t="s">
        <v>1275</v>
      </c>
      <c r="M345" s="111" t="b">
        <v>1</v>
      </c>
      <c r="N345" s="111" t="s">
        <v>1276</v>
      </c>
      <c r="O345" s="118">
        <f>COVID!I345</f>
        <v>0</v>
      </c>
      <c r="P345" s="111" t="b">
        <v>1</v>
      </c>
      <c r="Q345" s="111" t="b">
        <v>1</v>
      </c>
      <c r="R345" s="111" t="b">
        <v>1</v>
      </c>
    </row>
    <row r="346" spans="1:18" x14ac:dyDescent="0.25">
      <c r="A346" s="108">
        <v>1</v>
      </c>
      <c r="B346" s="109">
        <v>2</v>
      </c>
      <c r="C346" s="110">
        <f>COVID!J346</f>
        <v>0</v>
      </c>
      <c r="D346" s="111" t="b">
        <v>1</v>
      </c>
      <c r="E346" s="112" t="str">
        <f>RIGHT(COVID!C346,4)&amp;"."&amp;COVID!M346&amp;"."&amp;COVID!K346&amp;"."&amp;$C$5</f>
        <v>...Ma22</v>
      </c>
      <c r="F346" s="113">
        <f t="shared" ca="1" si="10"/>
        <v>44697</v>
      </c>
      <c r="G346" s="114" cm="1">
        <f t="array" ref="G346">IF(SUMPRODUCT((COVID!$Q$19:$AB$19=$B$5)*COVID!Q346:AB346)&gt;0,SUMPRODUCT((COVID!$Q$19:$AB$19=$B$5)*COVID!Q346:AB346),0)</f>
        <v>0</v>
      </c>
      <c r="H346" s="115">
        <f t="shared" ca="1" si="11"/>
        <v>44697</v>
      </c>
      <c r="I346" s="116">
        <v>0</v>
      </c>
      <c r="J346" s="112" t="str">
        <f>LEFT(COVID!D346,20)&amp;"."&amp;COVIDPAY!E346</f>
        <v>....Ma22</v>
      </c>
      <c r="K346" s="111" t="b">
        <v>1</v>
      </c>
      <c r="L346" s="117" t="s">
        <v>1275</v>
      </c>
      <c r="M346" s="111" t="b">
        <v>1</v>
      </c>
      <c r="N346" s="111" t="s">
        <v>1276</v>
      </c>
      <c r="O346" s="118">
        <f>COVID!I346</f>
        <v>0</v>
      </c>
      <c r="P346" s="111" t="b">
        <v>1</v>
      </c>
      <c r="Q346" s="111" t="b">
        <v>1</v>
      </c>
      <c r="R346" s="111" t="b">
        <v>1</v>
      </c>
    </row>
    <row r="347" spans="1:18" x14ac:dyDescent="0.25">
      <c r="A347" s="108">
        <v>1</v>
      </c>
      <c r="B347" s="109">
        <v>2</v>
      </c>
      <c r="C347" s="110">
        <f>COVID!J347</f>
        <v>0</v>
      </c>
      <c r="D347" s="111" t="b">
        <v>1</v>
      </c>
      <c r="E347" s="112" t="str">
        <f>RIGHT(COVID!C347,4)&amp;"."&amp;COVID!M347&amp;"."&amp;COVID!K347&amp;"."&amp;$C$5</f>
        <v>...Ma22</v>
      </c>
      <c r="F347" s="113">
        <f t="shared" ca="1" si="10"/>
        <v>44697</v>
      </c>
      <c r="G347" s="114" cm="1">
        <f t="array" ref="G347">IF(SUMPRODUCT((COVID!$Q$19:$AB$19=$B$5)*COVID!Q347:AB347)&gt;0,SUMPRODUCT((COVID!$Q$19:$AB$19=$B$5)*COVID!Q347:AB347),0)</f>
        <v>0</v>
      </c>
      <c r="H347" s="115">
        <f t="shared" ca="1" si="11"/>
        <v>44697</v>
      </c>
      <c r="I347" s="116">
        <v>0</v>
      </c>
      <c r="J347" s="112" t="str">
        <f>LEFT(COVID!D347,20)&amp;"."&amp;COVIDPAY!E347</f>
        <v>....Ma22</v>
      </c>
      <c r="K347" s="111" t="b">
        <v>1</v>
      </c>
      <c r="L347" s="117" t="s">
        <v>1275</v>
      </c>
      <c r="M347" s="111" t="b">
        <v>1</v>
      </c>
      <c r="N347" s="111" t="s">
        <v>1276</v>
      </c>
      <c r="O347" s="118">
        <f>COVID!I347</f>
        <v>0</v>
      </c>
      <c r="P347" s="111" t="b">
        <v>1</v>
      </c>
      <c r="Q347" s="111" t="b">
        <v>1</v>
      </c>
      <c r="R347" s="111" t="b">
        <v>1</v>
      </c>
    </row>
    <row r="348" spans="1:18" x14ac:dyDescent="0.25">
      <c r="A348" s="108">
        <v>1</v>
      </c>
      <c r="B348" s="109">
        <v>2</v>
      </c>
      <c r="C348" s="110">
        <f>COVID!J348</f>
        <v>0</v>
      </c>
      <c r="D348" s="111" t="b">
        <v>1</v>
      </c>
      <c r="E348" s="112" t="str">
        <f>RIGHT(COVID!C348,4)&amp;"."&amp;COVID!M348&amp;"."&amp;COVID!K348&amp;"."&amp;$C$5</f>
        <v>...Ma22</v>
      </c>
      <c r="F348" s="113">
        <f t="shared" ca="1" si="10"/>
        <v>44697</v>
      </c>
      <c r="G348" s="114" cm="1">
        <f t="array" ref="G348">IF(SUMPRODUCT((COVID!$Q$19:$AB$19=$B$5)*COVID!Q348:AB348)&gt;0,SUMPRODUCT((COVID!$Q$19:$AB$19=$B$5)*COVID!Q348:AB348),0)</f>
        <v>0</v>
      </c>
      <c r="H348" s="115">
        <f t="shared" ca="1" si="11"/>
        <v>44697</v>
      </c>
      <c r="I348" s="116">
        <v>0</v>
      </c>
      <c r="J348" s="112" t="str">
        <f>LEFT(COVID!D348,20)&amp;"."&amp;COVIDPAY!E348</f>
        <v>....Ma22</v>
      </c>
      <c r="K348" s="111" t="b">
        <v>1</v>
      </c>
      <c r="L348" s="117" t="s">
        <v>1275</v>
      </c>
      <c r="M348" s="111" t="b">
        <v>1</v>
      </c>
      <c r="N348" s="111" t="s">
        <v>1276</v>
      </c>
      <c r="O348" s="118">
        <f>COVID!I348</f>
        <v>0</v>
      </c>
      <c r="P348" s="111" t="b">
        <v>1</v>
      </c>
      <c r="Q348" s="111" t="b">
        <v>1</v>
      </c>
      <c r="R348" s="111" t="b">
        <v>1</v>
      </c>
    </row>
    <row r="349" spans="1:18" x14ac:dyDescent="0.25">
      <c r="A349" s="108">
        <v>1</v>
      </c>
      <c r="B349" s="109">
        <v>2</v>
      </c>
      <c r="C349" s="110">
        <f>COVID!J349</f>
        <v>0</v>
      </c>
      <c r="D349" s="111" t="b">
        <v>1</v>
      </c>
      <c r="E349" s="112" t="str">
        <f>RIGHT(COVID!C349,4)&amp;"."&amp;COVID!M349&amp;"."&amp;COVID!K349&amp;"."&amp;$C$5</f>
        <v>...Ma22</v>
      </c>
      <c r="F349" s="113">
        <f t="shared" ca="1" si="10"/>
        <v>44697</v>
      </c>
      <c r="G349" s="114" cm="1">
        <f t="array" ref="G349">IF(SUMPRODUCT((COVID!$Q$19:$AB$19=$B$5)*COVID!Q349:AB349)&gt;0,SUMPRODUCT((COVID!$Q$19:$AB$19=$B$5)*COVID!Q349:AB349),0)</f>
        <v>0</v>
      </c>
      <c r="H349" s="115">
        <f t="shared" ca="1" si="11"/>
        <v>44697</v>
      </c>
      <c r="I349" s="116">
        <v>0</v>
      </c>
      <c r="J349" s="112" t="str">
        <f>LEFT(COVID!D349,20)&amp;"."&amp;COVIDPAY!E349</f>
        <v>....Ma22</v>
      </c>
      <c r="K349" s="111" t="b">
        <v>1</v>
      </c>
      <c r="L349" s="117" t="s">
        <v>1275</v>
      </c>
      <c r="M349" s="111" t="b">
        <v>1</v>
      </c>
      <c r="N349" s="111" t="s">
        <v>1276</v>
      </c>
      <c r="O349" s="118">
        <f>COVID!I349</f>
        <v>0</v>
      </c>
      <c r="P349" s="111" t="b">
        <v>1</v>
      </c>
      <c r="Q349" s="111" t="b">
        <v>1</v>
      </c>
      <c r="R349" s="111" t="b">
        <v>1</v>
      </c>
    </row>
    <row r="350" spans="1:18" x14ac:dyDescent="0.25">
      <c r="A350" s="108">
        <v>1</v>
      </c>
      <c r="B350" s="109">
        <v>2</v>
      </c>
      <c r="C350" s="110">
        <f>COVID!J350</f>
        <v>0</v>
      </c>
      <c r="D350" s="111" t="b">
        <v>1</v>
      </c>
      <c r="E350" s="112" t="str">
        <f>RIGHT(COVID!C350,4)&amp;"."&amp;COVID!M350&amp;"."&amp;COVID!K350&amp;"."&amp;$C$5</f>
        <v>...Ma22</v>
      </c>
      <c r="F350" s="113">
        <f t="shared" ca="1" si="10"/>
        <v>44697</v>
      </c>
      <c r="G350" s="114" cm="1">
        <f t="array" ref="G350">IF(SUMPRODUCT((COVID!$Q$19:$AB$19=$B$5)*COVID!Q350:AB350)&gt;0,SUMPRODUCT((COVID!$Q$19:$AB$19=$B$5)*COVID!Q350:AB350),0)</f>
        <v>0</v>
      </c>
      <c r="H350" s="115">
        <f t="shared" ca="1" si="11"/>
        <v>44697</v>
      </c>
      <c r="I350" s="116">
        <v>0</v>
      </c>
      <c r="J350" s="112" t="str">
        <f>LEFT(COVID!D350,20)&amp;"."&amp;COVIDPAY!E350</f>
        <v>....Ma22</v>
      </c>
      <c r="K350" s="111" t="b">
        <v>1</v>
      </c>
      <c r="L350" s="117" t="s">
        <v>1275</v>
      </c>
      <c r="M350" s="111" t="b">
        <v>1</v>
      </c>
      <c r="N350" s="111" t="s">
        <v>1276</v>
      </c>
      <c r="O350" s="118">
        <f>COVID!I350</f>
        <v>0</v>
      </c>
      <c r="P350" s="111" t="b">
        <v>1</v>
      </c>
      <c r="Q350" s="111" t="b">
        <v>1</v>
      </c>
      <c r="R350" s="111" t="b">
        <v>1</v>
      </c>
    </row>
    <row r="351" spans="1:18" x14ac:dyDescent="0.25">
      <c r="A351" s="108">
        <v>1</v>
      </c>
      <c r="B351" s="109">
        <v>2</v>
      </c>
      <c r="C351" s="110">
        <f>COVID!J351</f>
        <v>0</v>
      </c>
      <c r="D351" s="111" t="b">
        <v>1</v>
      </c>
      <c r="E351" s="112" t="str">
        <f>RIGHT(COVID!C351,4)&amp;"."&amp;COVID!M351&amp;"."&amp;COVID!K351&amp;"."&amp;$C$5</f>
        <v>...Ma22</v>
      </c>
      <c r="F351" s="113">
        <f t="shared" ca="1" si="10"/>
        <v>44697</v>
      </c>
      <c r="G351" s="114" cm="1">
        <f t="array" ref="G351">IF(SUMPRODUCT((COVID!$Q$19:$AB$19=$B$5)*COVID!Q351:AB351)&gt;0,SUMPRODUCT((COVID!$Q$19:$AB$19=$B$5)*COVID!Q351:AB351),0)</f>
        <v>0</v>
      </c>
      <c r="H351" s="115">
        <f t="shared" ca="1" si="11"/>
        <v>44697</v>
      </c>
      <c r="I351" s="116">
        <v>0</v>
      </c>
      <c r="J351" s="112" t="str">
        <f>LEFT(COVID!D351,20)&amp;"."&amp;COVIDPAY!E351</f>
        <v>....Ma22</v>
      </c>
      <c r="K351" s="111" t="b">
        <v>1</v>
      </c>
      <c r="L351" s="117" t="s">
        <v>1275</v>
      </c>
      <c r="M351" s="111" t="b">
        <v>1</v>
      </c>
      <c r="N351" s="111" t="s">
        <v>1276</v>
      </c>
      <c r="O351" s="118">
        <f>COVID!I351</f>
        <v>0</v>
      </c>
      <c r="P351" s="111" t="b">
        <v>1</v>
      </c>
      <c r="Q351" s="111" t="b">
        <v>1</v>
      </c>
      <c r="R351" s="111" t="b">
        <v>1</v>
      </c>
    </row>
    <row r="352" spans="1:18" x14ac:dyDescent="0.25">
      <c r="A352" s="108">
        <v>1</v>
      </c>
      <c r="B352" s="109">
        <v>2</v>
      </c>
      <c r="C352" s="110">
        <f>COVID!J352</f>
        <v>0</v>
      </c>
      <c r="D352" s="111" t="b">
        <v>1</v>
      </c>
      <c r="E352" s="112" t="str">
        <f>RIGHT(COVID!C352,4)&amp;"."&amp;COVID!M352&amp;"."&amp;COVID!K352&amp;"."&amp;$C$5</f>
        <v>...Ma22</v>
      </c>
      <c r="F352" s="113">
        <f t="shared" ca="1" si="10"/>
        <v>44697</v>
      </c>
      <c r="G352" s="114" cm="1">
        <f t="array" ref="G352">IF(SUMPRODUCT((COVID!$Q$19:$AB$19=$B$5)*COVID!Q352:AB352)&gt;0,SUMPRODUCT((COVID!$Q$19:$AB$19=$B$5)*COVID!Q352:AB352),0)</f>
        <v>0</v>
      </c>
      <c r="H352" s="115">
        <f t="shared" ca="1" si="11"/>
        <v>44697</v>
      </c>
      <c r="I352" s="116">
        <v>0</v>
      </c>
      <c r="J352" s="112" t="str">
        <f>LEFT(COVID!D352,20)&amp;"."&amp;COVIDPAY!E352</f>
        <v>....Ma22</v>
      </c>
      <c r="K352" s="111" t="b">
        <v>1</v>
      </c>
      <c r="L352" s="117" t="s">
        <v>1275</v>
      </c>
      <c r="M352" s="111" t="b">
        <v>1</v>
      </c>
      <c r="N352" s="111" t="s">
        <v>1276</v>
      </c>
      <c r="O352" s="118">
        <f>COVID!I352</f>
        <v>0</v>
      </c>
      <c r="P352" s="111" t="b">
        <v>1</v>
      </c>
      <c r="Q352" s="111" t="b">
        <v>1</v>
      </c>
      <c r="R352" s="111" t="b">
        <v>1</v>
      </c>
    </row>
    <row r="353" spans="1:18" x14ac:dyDescent="0.25">
      <c r="A353" s="108">
        <v>1</v>
      </c>
      <c r="B353" s="109">
        <v>2</v>
      </c>
      <c r="C353" s="110">
        <f>COVID!J353</f>
        <v>0</v>
      </c>
      <c r="D353" s="111" t="b">
        <v>1</v>
      </c>
      <c r="E353" s="112" t="str">
        <f>RIGHT(COVID!C353,4)&amp;"."&amp;COVID!M353&amp;"."&amp;COVID!K353&amp;"."&amp;$C$5</f>
        <v>...Ma22</v>
      </c>
      <c r="F353" s="113">
        <f t="shared" ca="1" si="10"/>
        <v>44697</v>
      </c>
      <c r="G353" s="114" cm="1">
        <f t="array" ref="G353">IF(SUMPRODUCT((COVID!$Q$19:$AB$19=$B$5)*COVID!Q353:AB353)&gt;0,SUMPRODUCT((COVID!$Q$19:$AB$19=$B$5)*COVID!Q353:AB353),0)</f>
        <v>0</v>
      </c>
      <c r="H353" s="115">
        <f t="shared" ca="1" si="11"/>
        <v>44697</v>
      </c>
      <c r="I353" s="116">
        <v>0</v>
      </c>
      <c r="J353" s="112" t="str">
        <f>LEFT(COVID!D353,20)&amp;"."&amp;COVIDPAY!E353</f>
        <v>....Ma22</v>
      </c>
      <c r="K353" s="111" t="b">
        <v>1</v>
      </c>
      <c r="L353" s="117" t="s">
        <v>1275</v>
      </c>
      <c r="M353" s="111" t="b">
        <v>1</v>
      </c>
      <c r="N353" s="111" t="s">
        <v>1276</v>
      </c>
      <c r="O353" s="118">
        <f>COVID!I353</f>
        <v>0</v>
      </c>
      <c r="P353" s="111" t="b">
        <v>1</v>
      </c>
      <c r="Q353" s="111" t="b">
        <v>1</v>
      </c>
      <c r="R353" s="111" t="b">
        <v>1</v>
      </c>
    </row>
    <row r="354" spans="1:18" x14ac:dyDescent="0.25">
      <c r="A354" s="108">
        <v>1</v>
      </c>
      <c r="B354" s="109">
        <v>2</v>
      </c>
      <c r="C354" s="110">
        <f>COVID!J354</f>
        <v>0</v>
      </c>
      <c r="D354" s="111" t="b">
        <v>1</v>
      </c>
      <c r="E354" s="112" t="str">
        <f>RIGHT(COVID!C354,4)&amp;"."&amp;COVID!M354&amp;"."&amp;COVID!K354&amp;"."&amp;$C$5</f>
        <v>...Ma22</v>
      </c>
      <c r="F354" s="113">
        <f t="shared" ca="1" si="10"/>
        <v>44697</v>
      </c>
      <c r="G354" s="114" cm="1">
        <f t="array" ref="G354">IF(SUMPRODUCT((COVID!$Q$19:$AB$19=$B$5)*COVID!Q354:AB354)&gt;0,SUMPRODUCT((COVID!$Q$19:$AB$19=$B$5)*COVID!Q354:AB354),0)</f>
        <v>0</v>
      </c>
      <c r="H354" s="115">
        <f t="shared" ca="1" si="11"/>
        <v>44697</v>
      </c>
      <c r="I354" s="116">
        <v>0</v>
      </c>
      <c r="J354" s="112" t="str">
        <f>LEFT(COVID!D354,20)&amp;"."&amp;COVIDPAY!E354</f>
        <v>....Ma22</v>
      </c>
      <c r="K354" s="111" t="b">
        <v>1</v>
      </c>
      <c r="L354" s="117" t="s">
        <v>1275</v>
      </c>
      <c r="M354" s="111" t="b">
        <v>1</v>
      </c>
      <c r="N354" s="111" t="s">
        <v>1276</v>
      </c>
      <c r="O354" s="118">
        <f>COVID!I354</f>
        <v>0</v>
      </c>
      <c r="P354" s="111" t="b">
        <v>1</v>
      </c>
      <c r="Q354" s="111" t="b">
        <v>1</v>
      </c>
      <c r="R354" s="111" t="b">
        <v>1</v>
      </c>
    </row>
    <row r="355" spans="1:18" x14ac:dyDescent="0.25">
      <c r="A355" s="108">
        <v>1</v>
      </c>
      <c r="B355" s="109">
        <v>2</v>
      </c>
      <c r="C355" s="110">
        <f>COVID!J355</f>
        <v>0</v>
      </c>
      <c r="D355" s="111" t="b">
        <v>1</v>
      </c>
      <c r="E355" s="112" t="str">
        <f>RIGHT(COVID!C355,4)&amp;"."&amp;COVID!M355&amp;"."&amp;COVID!K355&amp;"."&amp;$C$5</f>
        <v>...Ma22</v>
      </c>
      <c r="F355" s="113">
        <f t="shared" ca="1" si="10"/>
        <v>44697</v>
      </c>
      <c r="G355" s="114" cm="1">
        <f t="array" ref="G355">IF(SUMPRODUCT((COVID!$Q$19:$AB$19=$B$5)*COVID!Q355:AB355)&gt;0,SUMPRODUCT((COVID!$Q$19:$AB$19=$B$5)*COVID!Q355:AB355),0)</f>
        <v>0</v>
      </c>
      <c r="H355" s="115">
        <f t="shared" ca="1" si="11"/>
        <v>44697</v>
      </c>
      <c r="I355" s="116">
        <v>0</v>
      </c>
      <c r="J355" s="112" t="str">
        <f>LEFT(COVID!D355,20)&amp;"."&amp;COVIDPAY!E355</f>
        <v>....Ma22</v>
      </c>
      <c r="K355" s="111" t="b">
        <v>1</v>
      </c>
      <c r="L355" s="117" t="s">
        <v>1275</v>
      </c>
      <c r="M355" s="111" t="b">
        <v>1</v>
      </c>
      <c r="N355" s="111" t="s">
        <v>1276</v>
      </c>
      <c r="O355" s="118">
        <f>COVID!I355</f>
        <v>0</v>
      </c>
      <c r="P355" s="111" t="b">
        <v>1</v>
      </c>
      <c r="Q355" s="111" t="b">
        <v>1</v>
      </c>
      <c r="R355" s="111" t="b">
        <v>1</v>
      </c>
    </row>
    <row r="356" spans="1:18" x14ac:dyDescent="0.25">
      <c r="A356" s="108">
        <v>1</v>
      </c>
      <c r="B356" s="109">
        <v>2</v>
      </c>
      <c r="C356" s="110">
        <f>COVID!J356</f>
        <v>0</v>
      </c>
      <c r="D356" s="111" t="b">
        <v>1</v>
      </c>
      <c r="E356" s="112" t="str">
        <f>RIGHT(COVID!C356,4)&amp;"."&amp;COVID!M356&amp;"."&amp;COVID!K356&amp;"."&amp;$C$5</f>
        <v>...Ma22</v>
      </c>
      <c r="F356" s="113">
        <f t="shared" ca="1" si="10"/>
        <v>44697</v>
      </c>
      <c r="G356" s="114" cm="1">
        <f t="array" ref="G356">IF(SUMPRODUCT((COVID!$Q$19:$AB$19=$B$5)*COVID!Q356:AB356)&gt;0,SUMPRODUCT((COVID!$Q$19:$AB$19=$B$5)*COVID!Q356:AB356),0)</f>
        <v>0</v>
      </c>
      <c r="H356" s="115">
        <f t="shared" ca="1" si="11"/>
        <v>44697</v>
      </c>
      <c r="I356" s="116">
        <v>0</v>
      </c>
      <c r="J356" s="112" t="str">
        <f>LEFT(COVID!D356,20)&amp;"."&amp;COVIDPAY!E356</f>
        <v>....Ma22</v>
      </c>
      <c r="K356" s="111" t="b">
        <v>1</v>
      </c>
      <c r="L356" s="117" t="s">
        <v>1275</v>
      </c>
      <c r="M356" s="111" t="b">
        <v>1</v>
      </c>
      <c r="N356" s="111" t="s">
        <v>1276</v>
      </c>
      <c r="O356" s="118">
        <f>COVID!I356</f>
        <v>0</v>
      </c>
      <c r="P356" s="111" t="b">
        <v>1</v>
      </c>
      <c r="Q356" s="111" t="b">
        <v>1</v>
      </c>
      <c r="R356" s="111" t="b">
        <v>1</v>
      </c>
    </row>
    <row r="357" spans="1:18" x14ac:dyDescent="0.25">
      <c r="A357" s="108">
        <v>1</v>
      </c>
      <c r="B357" s="109">
        <v>2</v>
      </c>
      <c r="C357" s="110">
        <f>COVID!J357</f>
        <v>0</v>
      </c>
      <c r="D357" s="111" t="b">
        <v>1</v>
      </c>
      <c r="E357" s="112" t="str">
        <f>RIGHT(COVID!C357,4)&amp;"."&amp;COVID!M357&amp;"."&amp;COVID!K357&amp;"."&amp;$C$5</f>
        <v>...Ma22</v>
      </c>
      <c r="F357" s="113">
        <f t="shared" ca="1" si="10"/>
        <v>44697</v>
      </c>
      <c r="G357" s="114" cm="1">
        <f t="array" ref="G357">IF(SUMPRODUCT((COVID!$Q$19:$AB$19=$B$5)*COVID!Q357:AB357)&gt;0,SUMPRODUCT((COVID!$Q$19:$AB$19=$B$5)*COVID!Q357:AB357),0)</f>
        <v>0</v>
      </c>
      <c r="H357" s="115">
        <f t="shared" ca="1" si="11"/>
        <v>44697</v>
      </c>
      <c r="I357" s="116">
        <v>0</v>
      </c>
      <c r="J357" s="112" t="str">
        <f>LEFT(COVID!D357,20)&amp;"."&amp;COVIDPAY!E357</f>
        <v>....Ma22</v>
      </c>
      <c r="K357" s="111" t="b">
        <v>1</v>
      </c>
      <c r="L357" s="117" t="s">
        <v>1275</v>
      </c>
      <c r="M357" s="111" t="b">
        <v>1</v>
      </c>
      <c r="N357" s="111" t="s">
        <v>1276</v>
      </c>
      <c r="O357" s="118">
        <f>COVID!I357</f>
        <v>0</v>
      </c>
      <c r="P357" s="111" t="b">
        <v>1</v>
      </c>
      <c r="Q357" s="111" t="b">
        <v>1</v>
      </c>
      <c r="R357" s="111" t="b">
        <v>1</v>
      </c>
    </row>
    <row r="358" spans="1:18" x14ac:dyDescent="0.25">
      <c r="A358" s="108">
        <v>1</v>
      </c>
      <c r="B358" s="109">
        <v>2</v>
      </c>
      <c r="C358" s="110">
        <f>COVID!J358</f>
        <v>0</v>
      </c>
      <c r="D358" s="111" t="b">
        <v>1</v>
      </c>
      <c r="E358" s="112" t="str">
        <f>RIGHT(COVID!C358,4)&amp;"."&amp;COVID!M358&amp;"."&amp;COVID!K358&amp;"."&amp;$C$5</f>
        <v>...Ma22</v>
      </c>
      <c r="F358" s="113">
        <f t="shared" ca="1" si="10"/>
        <v>44697</v>
      </c>
      <c r="G358" s="114" cm="1">
        <f t="array" ref="G358">IF(SUMPRODUCT((COVID!$Q$19:$AB$19=$B$5)*COVID!Q358:AB358)&gt;0,SUMPRODUCT((COVID!$Q$19:$AB$19=$B$5)*COVID!Q358:AB358),0)</f>
        <v>0</v>
      </c>
      <c r="H358" s="115">
        <f t="shared" ca="1" si="11"/>
        <v>44697</v>
      </c>
      <c r="I358" s="116">
        <v>0</v>
      </c>
      <c r="J358" s="112" t="str">
        <f>LEFT(COVID!D358,20)&amp;"."&amp;COVIDPAY!E358</f>
        <v>....Ma22</v>
      </c>
      <c r="K358" s="111" t="b">
        <v>1</v>
      </c>
      <c r="L358" s="117" t="s">
        <v>1275</v>
      </c>
      <c r="M358" s="111" t="b">
        <v>1</v>
      </c>
      <c r="N358" s="111" t="s">
        <v>1276</v>
      </c>
      <c r="O358" s="118">
        <f>COVID!I358</f>
        <v>0</v>
      </c>
      <c r="P358" s="111" t="b">
        <v>1</v>
      </c>
      <c r="Q358" s="111" t="b">
        <v>1</v>
      </c>
      <c r="R358" s="111" t="b">
        <v>1</v>
      </c>
    </row>
    <row r="359" spans="1:18" x14ac:dyDescent="0.25">
      <c r="A359" s="108">
        <v>1</v>
      </c>
      <c r="B359" s="109">
        <v>2</v>
      </c>
      <c r="C359" s="110">
        <f>COVID!J359</f>
        <v>0</v>
      </c>
      <c r="D359" s="111" t="b">
        <v>1</v>
      </c>
      <c r="E359" s="112" t="str">
        <f>RIGHT(COVID!C359,4)&amp;"."&amp;COVID!M359&amp;"."&amp;COVID!K359&amp;"."&amp;$C$5</f>
        <v>...Ma22</v>
      </c>
      <c r="F359" s="113">
        <f t="shared" ca="1" si="10"/>
        <v>44697</v>
      </c>
      <c r="G359" s="114" cm="1">
        <f t="array" ref="G359">IF(SUMPRODUCT((COVID!$Q$19:$AB$19=$B$5)*COVID!Q359:AB359)&gt;0,SUMPRODUCT((COVID!$Q$19:$AB$19=$B$5)*COVID!Q359:AB359),0)</f>
        <v>0</v>
      </c>
      <c r="H359" s="115">
        <f t="shared" ca="1" si="11"/>
        <v>44697</v>
      </c>
      <c r="I359" s="116">
        <v>0</v>
      </c>
      <c r="J359" s="112" t="str">
        <f>LEFT(COVID!D359,20)&amp;"."&amp;COVIDPAY!E359</f>
        <v>....Ma22</v>
      </c>
      <c r="K359" s="111" t="b">
        <v>1</v>
      </c>
      <c r="L359" s="117" t="s">
        <v>1275</v>
      </c>
      <c r="M359" s="111" t="b">
        <v>1</v>
      </c>
      <c r="N359" s="111" t="s">
        <v>1276</v>
      </c>
      <c r="O359" s="118">
        <f>COVID!I359</f>
        <v>0</v>
      </c>
      <c r="P359" s="111" t="b">
        <v>1</v>
      </c>
      <c r="Q359" s="111" t="b">
        <v>1</v>
      </c>
      <c r="R359" s="111" t="b">
        <v>1</v>
      </c>
    </row>
    <row r="360" spans="1:18" x14ac:dyDescent="0.25">
      <c r="A360" s="108">
        <v>1</v>
      </c>
      <c r="B360" s="109">
        <v>2</v>
      </c>
      <c r="C360" s="110">
        <f>COVID!J360</f>
        <v>0</v>
      </c>
      <c r="D360" s="111" t="b">
        <v>1</v>
      </c>
      <c r="E360" s="112" t="str">
        <f>RIGHT(COVID!C360,4)&amp;"."&amp;COVID!M360&amp;"."&amp;COVID!K360&amp;"."&amp;$C$5</f>
        <v>...Ma22</v>
      </c>
      <c r="F360" s="113">
        <f t="shared" ca="1" si="10"/>
        <v>44697</v>
      </c>
      <c r="G360" s="114" cm="1">
        <f t="array" ref="G360">IF(SUMPRODUCT((COVID!$Q$19:$AB$19=$B$5)*COVID!Q360:AB360)&gt;0,SUMPRODUCT((COVID!$Q$19:$AB$19=$B$5)*COVID!Q360:AB360),0)</f>
        <v>0</v>
      </c>
      <c r="H360" s="115">
        <f t="shared" ca="1" si="11"/>
        <v>44697</v>
      </c>
      <c r="I360" s="116">
        <v>0</v>
      </c>
      <c r="J360" s="112" t="str">
        <f>LEFT(COVID!D360,20)&amp;"."&amp;COVIDPAY!E360</f>
        <v>....Ma22</v>
      </c>
      <c r="K360" s="111" t="b">
        <v>1</v>
      </c>
      <c r="L360" s="117" t="s">
        <v>1275</v>
      </c>
      <c r="M360" s="111" t="b">
        <v>1</v>
      </c>
      <c r="N360" s="111" t="s">
        <v>1276</v>
      </c>
      <c r="O360" s="118">
        <f>COVID!I360</f>
        <v>0</v>
      </c>
      <c r="P360" s="111" t="b">
        <v>1</v>
      </c>
      <c r="Q360" s="111" t="b">
        <v>1</v>
      </c>
      <c r="R360" s="111" t="b">
        <v>1</v>
      </c>
    </row>
    <row r="361" spans="1:18" x14ac:dyDescent="0.25">
      <c r="A361" s="108">
        <v>1</v>
      </c>
      <c r="B361" s="109">
        <v>2</v>
      </c>
      <c r="C361" s="110">
        <f>COVID!J361</f>
        <v>0</v>
      </c>
      <c r="D361" s="111" t="b">
        <v>1</v>
      </c>
      <c r="E361" s="112" t="str">
        <f>RIGHT(COVID!C361,4)&amp;"."&amp;COVID!M361&amp;"."&amp;COVID!K361&amp;"."&amp;$C$5</f>
        <v>...Ma22</v>
      </c>
      <c r="F361" s="113">
        <f t="shared" ca="1" si="10"/>
        <v>44697</v>
      </c>
      <c r="G361" s="114" cm="1">
        <f t="array" ref="G361">IF(SUMPRODUCT((COVID!$Q$19:$AB$19=$B$5)*COVID!Q361:AB361)&gt;0,SUMPRODUCT((COVID!$Q$19:$AB$19=$B$5)*COVID!Q361:AB361),0)</f>
        <v>0</v>
      </c>
      <c r="H361" s="115">
        <f t="shared" ca="1" si="11"/>
        <v>44697</v>
      </c>
      <c r="I361" s="116">
        <v>0</v>
      </c>
      <c r="J361" s="112" t="str">
        <f>LEFT(COVID!D361,20)&amp;"."&amp;COVIDPAY!E361</f>
        <v>....Ma22</v>
      </c>
      <c r="K361" s="111" t="b">
        <v>1</v>
      </c>
      <c r="L361" s="117" t="s">
        <v>1275</v>
      </c>
      <c r="M361" s="111" t="b">
        <v>1</v>
      </c>
      <c r="N361" s="111" t="s">
        <v>1276</v>
      </c>
      <c r="O361" s="118">
        <f>COVID!I361</f>
        <v>0</v>
      </c>
      <c r="P361" s="111" t="b">
        <v>1</v>
      </c>
      <c r="Q361" s="111" t="b">
        <v>1</v>
      </c>
      <c r="R361" s="111" t="b">
        <v>1</v>
      </c>
    </row>
    <row r="362" spans="1:18" x14ac:dyDescent="0.25">
      <c r="A362" s="108">
        <v>1</v>
      </c>
      <c r="B362" s="109">
        <v>2</v>
      </c>
      <c r="C362" s="110">
        <f>COVID!J362</f>
        <v>0</v>
      </c>
      <c r="D362" s="111" t="b">
        <v>1</v>
      </c>
      <c r="E362" s="112" t="str">
        <f>RIGHT(COVID!C362,4)&amp;"."&amp;COVID!M362&amp;"."&amp;COVID!K362&amp;"."&amp;$C$5</f>
        <v>...Ma22</v>
      </c>
      <c r="F362" s="113">
        <f t="shared" ca="1" si="10"/>
        <v>44697</v>
      </c>
      <c r="G362" s="114" cm="1">
        <f t="array" ref="G362">IF(SUMPRODUCT((COVID!$Q$19:$AB$19=$B$5)*COVID!Q362:AB362)&gt;0,SUMPRODUCT((COVID!$Q$19:$AB$19=$B$5)*COVID!Q362:AB362),0)</f>
        <v>0</v>
      </c>
      <c r="H362" s="115">
        <f t="shared" ca="1" si="11"/>
        <v>44697</v>
      </c>
      <c r="I362" s="116">
        <v>0</v>
      </c>
      <c r="J362" s="112" t="str">
        <f>LEFT(COVID!D362,20)&amp;"."&amp;COVIDPAY!E362</f>
        <v>....Ma22</v>
      </c>
      <c r="K362" s="111" t="b">
        <v>1</v>
      </c>
      <c r="L362" s="117" t="s">
        <v>1275</v>
      </c>
      <c r="M362" s="111" t="b">
        <v>1</v>
      </c>
      <c r="N362" s="111" t="s">
        <v>1276</v>
      </c>
      <c r="O362" s="118">
        <f>COVID!I362</f>
        <v>0</v>
      </c>
      <c r="P362" s="111" t="b">
        <v>1</v>
      </c>
      <c r="Q362" s="111" t="b">
        <v>1</v>
      </c>
      <c r="R362" s="111" t="b">
        <v>1</v>
      </c>
    </row>
    <row r="363" spans="1:18" x14ac:dyDescent="0.25">
      <c r="A363" s="108">
        <v>1</v>
      </c>
      <c r="B363" s="109">
        <v>2</v>
      </c>
      <c r="C363" s="110">
        <f>COVID!J363</f>
        <v>0</v>
      </c>
      <c r="D363" s="111" t="b">
        <v>1</v>
      </c>
      <c r="E363" s="112" t="str">
        <f>RIGHT(COVID!C363,4)&amp;"."&amp;COVID!M363&amp;"."&amp;COVID!K363&amp;"."&amp;$C$5</f>
        <v>...Ma22</v>
      </c>
      <c r="F363" s="113">
        <f t="shared" ca="1" si="10"/>
        <v>44697</v>
      </c>
      <c r="G363" s="114" cm="1">
        <f t="array" ref="G363">IF(SUMPRODUCT((COVID!$Q$19:$AB$19=$B$5)*COVID!Q363:AB363)&gt;0,SUMPRODUCT((COVID!$Q$19:$AB$19=$B$5)*COVID!Q363:AB363),0)</f>
        <v>0</v>
      </c>
      <c r="H363" s="115">
        <f t="shared" ca="1" si="11"/>
        <v>44697</v>
      </c>
      <c r="I363" s="116">
        <v>0</v>
      </c>
      <c r="J363" s="112" t="str">
        <f>LEFT(COVID!D363,20)&amp;"."&amp;COVIDPAY!E363</f>
        <v>....Ma22</v>
      </c>
      <c r="K363" s="111" t="b">
        <v>1</v>
      </c>
      <c r="L363" s="117" t="s">
        <v>1275</v>
      </c>
      <c r="M363" s="111" t="b">
        <v>1</v>
      </c>
      <c r="N363" s="111" t="s">
        <v>1276</v>
      </c>
      <c r="O363" s="118">
        <f>COVID!I363</f>
        <v>0</v>
      </c>
      <c r="P363" s="111" t="b">
        <v>1</v>
      </c>
      <c r="Q363" s="111" t="b">
        <v>1</v>
      </c>
      <c r="R363" s="111" t="b">
        <v>1</v>
      </c>
    </row>
    <row r="364" spans="1:18" x14ac:dyDescent="0.25">
      <c r="A364" s="108">
        <v>1</v>
      </c>
      <c r="B364" s="109">
        <v>2</v>
      </c>
      <c r="C364" s="110">
        <f>COVID!J364</f>
        <v>0</v>
      </c>
      <c r="D364" s="111" t="b">
        <v>1</v>
      </c>
      <c r="E364" s="112" t="str">
        <f>RIGHT(COVID!C364,4)&amp;"."&amp;COVID!M364&amp;"."&amp;COVID!K364&amp;"."&amp;$C$5</f>
        <v>...Ma22</v>
      </c>
      <c r="F364" s="113">
        <f t="shared" ca="1" si="10"/>
        <v>44697</v>
      </c>
      <c r="G364" s="114" cm="1">
        <f t="array" ref="G364">IF(SUMPRODUCT((COVID!$Q$19:$AB$19=$B$5)*COVID!Q364:AB364)&gt;0,SUMPRODUCT((COVID!$Q$19:$AB$19=$B$5)*COVID!Q364:AB364),0)</f>
        <v>0</v>
      </c>
      <c r="H364" s="115">
        <f t="shared" ca="1" si="11"/>
        <v>44697</v>
      </c>
      <c r="I364" s="116">
        <v>0</v>
      </c>
      <c r="J364" s="112" t="str">
        <f>LEFT(COVID!D364,20)&amp;"."&amp;COVIDPAY!E364</f>
        <v>....Ma22</v>
      </c>
      <c r="K364" s="111" t="b">
        <v>1</v>
      </c>
      <c r="L364" s="117" t="s">
        <v>1275</v>
      </c>
      <c r="M364" s="111" t="b">
        <v>1</v>
      </c>
      <c r="N364" s="111" t="s">
        <v>1276</v>
      </c>
      <c r="O364" s="118">
        <f>COVID!I364</f>
        <v>0</v>
      </c>
      <c r="P364" s="111" t="b">
        <v>1</v>
      </c>
      <c r="Q364" s="111" t="b">
        <v>1</v>
      </c>
      <c r="R364" s="111" t="b">
        <v>1</v>
      </c>
    </row>
    <row r="365" spans="1:18" x14ac:dyDescent="0.25">
      <c r="A365" s="108">
        <v>1</v>
      </c>
      <c r="B365" s="109">
        <v>2</v>
      </c>
      <c r="C365" s="110">
        <f>COVID!J365</f>
        <v>0</v>
      </c>
      <c r="D365" s="111" t="b">
        <v>1</v>
      </c>
      <c r="E365" s="112" t="str">
        <f>RIGHT(COVID!C365,4)&amp;"."&amp;COVID!M365&amp;"."&amp;COVID!K365&amp;"."&amp;$C$5</f>
        <v>...Ma22</v>
      </c>
      <c r="F365" s="113">
        <f t="shared" ca="1" si="10"/>
        <v>44697</v>
      </c>
      <c r="G365" s="114" cm="1">
        <f t="array" ref="G365">IF(SUMPRODUCT((COVID!$Q$19:$AB$19=$B$5)*COVID!Q365:AB365)&gt;0,SUMPRODUCT((COVID!$Q$19:$AB$19=$B$5)*COVID!Q365:AB365),0)</f>
        <v>0</v>
      </c>
      <c r="H365" s="115">
        <f t="shared" ca="1" si="11"/>
        <v>44697</v>
      </c>
      <c r="I365" s="116">
        <v>0</v>
      </c>
      <c r="J365" s="112" t="str">
        <f>LEFT(COVID!D365,20)&amp;"."&amp;COVIDPAY!E365</f>
        <v>....Ma22</v>
      </c>
      <c r="K365" s="111" t="b">
        <v>1</v>
      </c>
      <c r="L365" s="117" t="s">
        <v>1275</v>
      </c>
      <c r="M365" s="111" t="b">
        <v>1</v>
      </c>
      <c r="N365" s="111" t="s">
        <v>1276</v>
      </c>
      <c r="O365" s="118">
        <f>COVID!I365</f>
        <v>0</v>
      </c>
      <c r="P365" s="111" t="b">
        <v>1</v>
      </c>
      <c r="Q365" s="111" t="b">
        <v>1</v>
      </c>
      <c r="R365" s="111" t="b">
        <v>1</v>
      </c>
    </row>
    <row r="366" spans="1:18" x14ac:dyDescent="0.25">
      <c r="A366" s="108">
        <v>1</v>
      </c>
      <c r="B366" s="109">
        <v>2</v>
      </c>
      <c r="C366" s="110">
        <f>COVID!J366</f>
        <v>0</v>
      </c>
      <c r="D366" s="111" t="b">
        <v>1</v>
      </c>
      <c r="E366" s="112" t="str">
        <f>RIGHT(COVID!C366,4)&amp;"."&amp;COVID!M366&amp;"."&amp;COVID!K366&amp;"."&amp;$C$5</f>
        <v>...Ma22</v>
      </c>
      <c r="F366" s="113">
        <f t="shared" ca="1" si="10"/>
        <v>44697</v>
      </c>
      <c r="G366" s="114" cm="1">
        <f t="array" ref="G366">IF(SUMPRODUCT((COVID!$Q$19:$AB$19=$B$5)*COVID!Q366:AB366)&gt;0,SUMPRODUCT((COVID!$Q$19:$AB$19=$B$5)*COVID!Q366:AB366),0)</f>
        <v>0</v>
      </c>
      <c r="H366" s="115">
        <f t="shared" ca="1" si="11"/>
        <v>44697</v>
      </c>
      <c r="I366" s="116">
        <v>0</v>
      </c>
      <c r="J366" s="112" t="str">
        <f>LEFT(COVID!D366,20)&amp;"."&amp;COVIDPAY!E366</f>
        <v>....Ma22</v>
      </c>
      <c r="K366" s="111" t="b">
        <v>1</v>
      </c>
      <c r="L366" s="117" t="s">
        <v>1275</v>
      </c>
      <c r="M366" s="111" t="b">
        <v>1</v>
      </c>
      <c r="N366" s="111" t="s">
        <v>1276</v>
      </c>
      <c r="O366" s="118">
        <f>COVID!I366</f>
        <v>0</v>
      </c>
      <c r="P366" s="111" t="b">
        <v>1</v>
      </c>
      <c r="Q366" s="111" t="b">
        <v>1</v>
      </c>
      <c r="R366" s="111" t="b">
        <v>1</v>
      </c>
    </row>
    <row r="367" spans="1:18" x14ac:dyDescent="0.25">
      <c r="A367" s="108">
        <v>1</v>
      </c>
      <c r="B367" s="109">
        <v>2</v>
      </c>
      <c r="C367" s="110">
        <f>COVID!J367</f>
        <v>0</v>
      </c>
      <c r="D367" s="111" t="b">
        <v>1</v>
      </c>
      <c r="E367" s="112" t="str">
        <f>RIGHT(COVID!C367,4)&amp;"."&amp;COVID!M367&amp;"."&amp;COVID!K367&amp;"."&amp;$C$5</f>
        <v>...Ma22</v>
      </c>
      <c r="F367" s="113">
        <f t="shared" ca="1" si="10"/>
        <v>44697</v>
      </c>
      <c r="G367" s="114" cm="1">
        <f t="array" ref="G367">IF(SUMPRODUCT((COVID!$Q$19:$AB$19=$B$5)*COVID!Q367:AB367)&gt;0,SUMPRODUCT((COVID!$Q$19:$AB$19=$B$5)*COVID!Q367:AB367),0)</f>
        <v>0</v>
      </c>
      <c r="H367" s="115">
        <f t="shared" ca="1" si="11"/>
        <v>44697</v>
      </c>
      <c r="I367" s="116">
        <v>0</v>
      </c>
      <c r="J367" s="112" t="str">
        <f>LEFT(COVID!D367,20)&amp;"."&amp;COVIDPAY!E367</f>
        <v>....Ma22</v>
      </c>
      <c r="K367" s="111" t="b">
        <v>1</v>
      </c>
      <c r="L367" s="117" t="s">
        <v>1275</v>
      </c>
      <c r="M367" s="111" t="b">
        <v>1</v>
      </c>
      <c r="N367" s="111" t="s">
        <v>1276</v>
      </c>
      <c r="O367" s="118">
        <f>COVID!I367</f>
        <v>0</v>
      </c>
      <c r="P367" s="111" t="b">
        <v>1</v>
      </c>
      <c r="Q367" s="111" t="b">
        <v>1</v>
      </c>
      <c r="R367" s="111" t="b">
        <v>1</v>
      </c>
    </row>
    <row r="368" spans="1:18" x14ac:dyDescent="0.25">
      <c r="A368" s="108">
        <v>1</v>
      </c>
      <c r="B368" s="109">
        <v>2</v>
      </c>
      <c r="C368" s="110">
        <f>COVID!J368</f>
        <v>0</v>
      </c>
      <c r="D368" s="111" t="b">
        <v>1</v>
      </c>
      <c r="E368" s="112" t="str">
        <f>RIGHT(COVID!C368,4)&amp;"."&amp;COVID!M368&amp;"."&amp;COVID!K368&amp;"."&amp;$C$5</f>
        <v>...Ma22</v>
      </c>
      <c r="F368" s="113">
        <f t="shared" ca="1" si="10"/>
        <v>44697</v>
      </c>
      <c r="G368" s="114" cm="1">
        <f t="array" ref="G368">IF(SUMPRODUCT((COVID!$Q$19:$AB$19=$B$5)*COVID!Q368:AB368)&gt;0,SUMPRODUCT((COVID!$Q$19:$AB$19=$B$5)*COVID!Q368:AB368),0)</f>
        <v>0</v>
      </c>
      <c r="H368" s="115">
        <f t="shared" ca="1" si="11"/>
        <v>44697</v>
      </c>
      <c r="I368" s="116">
        <v>0</v>
      </c>
      <c r="J368" s="112" t="str">
        <f>LEFT(COVID!D368,20)&amp;"."&amp;COVIDPAY!E368</f>
        <v>....Ma22</v>
      </c>
      <c r="K368" s="111" t="b">
        <v>1</v>
      </c>
      <c r="L368" s="117" t="s">
        <v>1275</v>
      </c>
      <c r="M368" s="111" t="b">
        <v>1</v>
      </c>
      <c r="N368" s="111" t="s">
        <v>1276</v>
      </c>
      <c r="O368" s="118">
        <f>COVID!I368</f>
        <v>0</v>
      </c>
      <c r="P368" s="111" t="b">
        <v>1</v>
      </c>
      <c r="Q368" s="111" t="b">
        <v>1</v>
      </c>
      <c r="R368" s="111" t="b">
        <v>1</v>
      </c>
    </row>
    <row r="369" spans="1:18" x14ac:dyDescent="0.25">
      <c r="A369" s="108">
        <v>1</v>
      </c>
      <c r="B369" s="109">
        <v>2</v>
      </c>
      <c r="C369" s="110">
        <f>COVID!J369</f>
        <v>0</v>
      </c>
      <c r="D369" s="111" t="b">
        <v>1</v>
      </c>
      <c r="E369" s="112" t="str">
        <f>RIGHT(COVID!C369,4)&amp;"."&amp;COVID!M369&amp;"."&amp;COVID!K369&amp;"."&amp;$C$5</f>
        <v>...Ma22</v>
      </c>
      <c r="F369" s="113">
        <f t="shared" ca="1" si="10"/>
        <v>44697</v>
      </c>
      <c r="G369" s="114" cm="1">
        <f t="array" ref="G369">IF(SUMPRODUCT((COVID!$Q$19:$AB$19=$B$5)*COVID!Q369:AB369)&gt;0,SUMPRODUCT((COVID!$Q$19:$AB$19=$B$5)*COVID!Q369:AB369),0)</f>
        <v>0</v>
      </c>
      <c r="H369" s="115">
        <f t="shared" ca="1" si="11"/>
        <v>44697</v>
      </c>
      <c r="I369" s="116">
        <v>0</v>
      </c>
      <c r="J369" s="112" t="str">
        <f>LEFT(COVID!D369,20)&amp;"."&amp;COVIDPAY!E369</f>
        <v>....Ma22</v>
      </c>
      <c r="K369" s="111" t="b">
        <v>1</v>
      </c>
      <c r="L369" s="117" t="s">
        <v>1275</v>
      </c>
      <c r="M369" s="111" t="b">
        <v>1</v>
      </c>
      <c r="N369" s="111" t="s">
        <v>1276</v>
      </c>
      <c r="O369" s="118">
        <f>COVID!I369</f>
        <v>0</v>
      </c>
      <c r="P369" s="111" t="b">
        <v>1</v>
      </c>
      <c r="Q369" s="111" t="b">
        <v>1</v>
      </c>
      <c r="R369" s="111" t="b">
        <v>1</v>
      </c>
    </row>
    <row r="370" spans="1:18" x14ac:dyDescent="0.25">
      <c r="A370" s="108">
        <v>1</v>
      </c>
      <c r="B370" s="109">
        <v>2</v>
      </c>
      <c r="C370" s="110">
        <f>COVID!J370</f>
        <v>0</v>
      </c>
      <c r="D370" s="111" t="b">
        <v>1</v>
      </c>
      <c r="E370" s="112" t="str">
        <f>RIGHT(COVID!C370,4)&amp;"."&amp;COVID!M370&amp;"."&amp;COVID!K370&amp;"."&amp;$C$5</f>
        <v>...Ma22</v>
      </c>
      <c r="F370" s="113">
        <f t="shared" ca="1" si="10"/>
        <v>44697</v>
      </c>
      <c r="G370" s="114" cm="1">
        <f t="array" ref="G370">IF(SUMPRODUCT((COVID!$Q$19:$AB$19=$B$5)*COVID!Q370:AB370)&gt;0,SUMPRODUCT((COVID!$Q$19:$AB$19=$B$5)*COVID!Q370:AB370),0)</f>
        <v>0</v>
      </c>
      <c r="H370" s="115">
        <f t="shared" ca="1" si="11"/>
        <v>44697</v>
      </c>
      <c r="I370" s="116">
        <v>0</v>
      </c>
      <c r="J370" s="112" t="str">
        <f>LEFT(COVID!D370,20)&amp;"."&amp;COVIDPAY!E370</f>
        <v>....Ma22</v>
      </c>
      <c r="K370" s="111" t="b">
        <v>1</v>
      </c>
      <c r="L370" s="117" t="s">
        <v>1275</v>
      </c>
      <c r="M370" s="111" t="b">
        <v>1</v>
      </c>
      <c r="N370" s="111" t="s">
        <v>1276</v>
      </c>
      <c r="O370" s="118">
        <f>COVID!I370</f>
        <v>0</v>
      </c>
      <c r="P370" s="111" t="b">
        <v>1</v>
      </c>
      <c r="Q370" s="111" t="b">
        <v>1</v>
      </c>
      <c r="R370" s="111" t="b">
        <v>1</v>
      </c>
    </row>
    <row r="371" spans="1:18" x14ac:dyDescent="0.25">
      <c r="A371" s="108">
        <v>1</v>
      </c>
      <c r="B371" s="109">
        <v>2</v>
      </c>
      <c r="C371" s="110">
        <f>COVID!J371</f>
        <v>0</v>
      </c>
      <c r="D371" s="111" t="b">
        <v>1</v>
      </c>
      <c r="E371" s="112" t="str">
        <f>RIGHT(COVID!C371,4)&amp;"."&amp;COVID!M371&amp;"."&amp;COVID!K371&amp;"."&amp;$C$5</f>
        <v>...Ma22</v>
      </c>
      <c r="F371" s="113">
        <f t="shared" ca="1" si="10"/>
        <v>44697</v>
      </c>
      <c r="G371" s="114" cm="1">
        <f t="array" ref="G371">IF(SUMPRODUCT((COVID!$Q$19:$AB$19=$B$5)*COVID!Q371:AB371)&gt;0,SUMPRODUCT((COVID!$Q$19:$AB$19=$B$5)*COVID!Q371:AB371),0)</f>
        <v>0</v>
      </c>
      <c r="H371" s="115">
        <f t="shared" ca="1" si="11"/>
        <v>44697</v>
      </c>
      <c r="I371" s="116">
        <v>0</v>
      </c>
      <c r="J371" s="112" t="str">
        <f>LEFT(COVID!D371,20)&amp;"."&amp;COVIDPAY!E371</f>
        <v>....Ma22</v>
      </c>
      <c r="K371" s="111" t="b">
        <v>1</v>
      </c>
      <c r="L371" s="117" t="s">
        <v>1275</v>
      </c>
      <c r="M371" s="111" t="b">
        <v>1</v>
      </c>
      <c r="N371" s="111" t="s">
        <v>1276</v>
      </c>
      <c r="O371" s="118">
        <f>COVID!I371</f>
        <v>0</v>
      </c>
      <c r="P371" s="111" t="b">
        <v>1</v>
      </c>
      <c r="Q371" s="111" t="b">
        <v>1</v>
      </c>
      <c r="R371" s="111" t="b">
        <v>1</v>
      </c>
    </row>
    <row r="372" spans="1:18" x14ac:dyDescent="0.25">
      <c r="A372" s="108">
        <v>1</v>
      </c>
      <c r="B372" s="109">
        <v>2</v>
      </c>
      <c r="C372" s="110">
        <f>COVID!J372</f>
        <v>0</v>
      </c>
      <c r="D372" s="111" t="b">
        <v>1</v>
      </c>
      <c r="E372" s="112" t="str">
        <f>RIGHT(COVID!C372,4)&amp;"."&amp;COVID!M372&amp;"."&amp;COVID!K372&amp;"."&amp;$C$5</f>
        <v>...Ma22</v>
      </c>
      <c r="F372" s="113">
        <f t="shared" ca="1" si="10"/>
        <v>44697</v>
      </c>
      <c r="G372" s="114" cm="1">
        <f t="array" ref="G372">IF(SUMPRODUCT((COVID!$Q$19:$AB$19=$B$5)*COVID!Q372:AB372)&gt;0,SUMPRODUCT((COVID!$Q$19:$AB$19=$B$5)*COVID!Q372:AB372),0)</f>
        <v>0</v>
      </c>
      <c r="H372" s="115">
        <f t="shared" ca="1" si="11"/>
        <v>44697</v>
      </c>
      <c r="I372" s="116">
        <v>0</v>
      </c>
      <c r="J372" s="112" t="str">
        <f>LEFT(COVID!D372,20)&amp;"."&amp;COVIDPAY!E372</f>
        <v>....Ma22</v>
      </c>
      <c r="K372" s="111" t="b">
        <v>1</v>
      </c>
      <c r="L372" s="117" t="s">
        <v>1275</v>
      </c>
      <c r="M372" s="111" t="b">
        <v>1</v>
      </c>
      <c r="N372" s="111" t="s">
        <v>1276</v>
      </c>
      <c r="O372" s="118">
        <f>COVID!I372</f>
        <v>0</v>
      </c>
      <c r="P372" s="111" t="b">
        <v>1</v>
      </c>
      <c r="Q372" s="111" t="b">
        <v>1</v>
      </c>
      <c r="R372" s="111" t="b">
        <v>1</v>
      </c>
    </row>
    <row r="373" spans="1:18" x14ac:dyDescent="0.25">
      <c r="A373" s="108">
        <v>1</v>
      </c>
      <c r="B373" s="109">
        <v>2</v>
      </c>
      <c r="C373" s="110">
        <f>COVID!J373</f>
        <v>0</v>
      </c>
      <c r="D373" s="111" t="b">
        <v>1</v>
      </c>
      <c r="E373" s="112" t="str">
        <f>RIGHT(COVID!C373,4)&amp;"."&amp;COVID!M373&amp;"."&amp;COVID!K373&amp;"."&amp;$C$5</f>
        <v>...Ma22</v>
      </c>
      <c r="F373" s="113">
        <f t="shared" ca="1" si="10"/>
        <v>44697</v>
      </c>
      <c r="G373" s="114" cm="1">
        <f t="array" ref="G373">IF(SUMPRODUCT((COVID!$Q$19:$AB$19=$B$5)*COVID!Q373:AB373)&gt;0,SUMPRODUCT((COVID!$Q$19:$AB$19=$B$5)*COVID!Q373:AB373),0)</f>
        <v>0</v>
      </c>
      <c r="H373" s="115">
        <f t="shared" ca="1" si="11"/>
        <v>44697</v>
      </c>
      <c r="I373" s="116">
        <v>0</v>
      </c>
      <c r="J373" s="112" t="str">
        <f>LEFT(COVID!D373,20)&amp;"."&amp;COVIDPAY!E373</f>
        <v>....Ma22</v>
      </c>
      <c r="K373" s="111" t="b">
        <v>1</v>
      </c>
      <c r="L373" s="117" t="s">
        <v>1275</v>
      </c>
      <c r="M373" s="111" t="b">
        <v>1</v>
      </c>
      <c r="N373" s="111" t="s">
        <v>1276</v>
      </c>
      <c r="O373" s="118">
        <f>COVID!I373</f>
        <v>0</v>
      </c>
      <c r="P373" s="111" t="b">
        <v>1</v>
      </c>
      <c r="Q373" s="111" t="b">
        <v>1</v>
      </c>
      <c r="R373" s="111" t="b">
        <v>1</v>
      </c>
    </row>
    <row r="374" spans="1:18" x14ac:dyDescent="0.25">
      <c r="A374" s="108">
        <v>1</v>
      </c>
      <c r="B374" s="109">
        <v>2</v>
      </c>
      <c r="C374" s="110">
        <f>COVID!J374</f>
        <v>0</v>
      </c>
      <c r="D374" s="111" t="b">
        <v>1</v>
      </c>
      <c r="E374" s="112" t="str">
        <f>RIGHT(COVID!C374,4)&amp;"."&amp;COVID!M374&amp;"."&amp;COVID!K374&amp;"."&amp;$C$5</f>
        <v>...Ma22</v>
      </c>
      <c r="F374" s="113">
        <f t="shared" ca="1" si="10"/>
        <v>44697</v>
      </c>
      <c r="G374" s="114" cm="1">
        <f t="array" ref="G374">IF(SUMPRODUCT((COVID!$Q$19:$AB$19=$B$5)*COVID!Q374:AB374)&gt;0,SUMPRODUCT((COVID!$Q$19:$AB$19=$B$5)*COVID!Q374:AB374),0)</f>
        <v>0</v>
      </c>
      <c r="H374" s="115">
        <f t="shared" ca="1" si="11"/>
        <v>44697</v>
      </c>
      <c r="I374" s="116">
        <v>0</v>
      </c>
      <c r="J374" s="112" t="str">
        <f>LEFT(COVID!D374,20)&amp;"."&amp;COVIDPAY!E374</f>
        <v>....Ma22</v>
      </c>
      <c r="K374" s="111" t="b">
        <v>1</v>
      </c>
      <c r="L374" s="117" t="s">
        <v>1275</v>
      </c>
      <c r="M374" s="111" t="b">
        <v>1</v>
      </c>
      <c r="N374" s="111" t="s">
        <v>1276</v>
      </c>
      <c r="O374" s="118">
        <f>COVID!I374</f>
        <v>0</v>
      </c>
      <c r="P374" s="111" t="b">
        <v>1</v>
      </c>
      <c r="Q374" s="111" t="b">
        <v>1</v>
      </c>
      <c r="R374" s="111" t="b">
        <v>1</v>
      </c>
    </row>
    <row r="375" spans="1:18" x14ac:dyDescent="0.25">
      <c r="A375" s="108">
        <v>1</v>
      </c>
      <c r="B375" s="109">
        <v>2</v>
      </c>
      <c r="C375" s="110">
        <f>COVID!J375</f>
        <v>0</v>
      </c>
      <c r="D375" s="111" t="b">
        <v>1</v>
      </c>
      <c r="E375" s="112" t="str">
        <f>RIGHT(COVID!C375,4)&amp;"."&amp;COVID!M375&amp;"."&amp;COVID!K375&amp;"."&amp;$C$5</f>
        <v>...Ma22</v>
      </c>
      <c r="F375" s="113">
        <f t="shared" ca="1" si="10"/>
        <v>44697</v>
      </c>
      <c r="G375" s="114" cm="1">
        <f t="array" ref="G375">IF(SUMPRODUCT((COVID!$Q$19:$AB$19=$B$5)*COVID!Q375:AB375)&gt;0,SUMPRODUCT((COVID!$Q$19:$AB$19=$B$5)*COVID!Q375:AB375),0)</f>
        <v>0</v>
      </c>
      <c r="H375" s="115">
        <f t="shared" ca="1" si="11"/>
        <v>44697</v>
      </c>
      <c r="I375" s="116">
        <v>0</v>
      </c>
      <c r="J375" s="112" t="str">
        <f>LEFT(COVID!D375,20)&amp;"."&amp;COVIDPAY!E375</f>
        <v>....Ma22</v>
      </c>
      <c r="K375" s="111" t="b">
        <v>1</v>
      </c>
      <c r="L375" s="117" t="s">
        <v>1275</v>
      </c>
      <c r="M375" s="111" t="b">
        <v>1</v>
      </c>
      <c r="N375" s="111" t="s">
        <v>1276</v>
      </c>
      <c r="O375" s="118">
        <f>COVID!I375</f>
        <v>0</v>
      </c>
      <c r="P375" s="111" t="b">
        <v>1</v>
      </c>
      <c r="Q375" s="111" t="b">
        <v>1</v>
      </c>
      <c r="R375" s="111" t="b">
        <v>1</v>
      </c>
    </row>
    <row r="376" spans="1:18" x14ac:dyDescent="0.25">
      <c r="A376" s="108">
        <v>1</v>
      </c>
      <c r="B376" s="109">
        <v>2</v>
      </c>
      <c r="C376" s="110">
        <f>COVID!J376</f>
        <v>0</v>
      </c>
      <c r="D376" s="111" t="b">
        <v>1</v>
      </c>
      <c r="E376" s="112" t="str">
        <f>RIGHT(COVID!C376,4)&amp;"."&amp;COVID!M376&amp;"."&amp;COVID!K376&amp;"."&amp;$C$5</f>
        <v>...Ma22</v>
      </c>
      <c r="F376" s="113">
        <f t="shared" ca="1" si="10"/>
        <v>44697</v>
      </c>
      <c r="G376" s="114" cm="1">
        <f t="array" ref="G376">IF(SUMPRODUCT((COVID!$Q$19:$AB$19=$B$5)*COVID!Q376:AB376)&gt;0,SUMPRODUCT((COVID!$Q$19:$AB$19=$B$5)*COVID!Q376:AB376),0)</f>
        <v>0</v>
      </c>
      <c r="H376" s="115">
        <f t="shared" ca="1" si="11"/>
        <v>44697</v>
      </c>
      <c r="I376" s="116">
        <v>0</v>
      </c>
      <c r="J376" s="112" t="str">
        <f>LEFT(COVID!D376,20)&amp;"."&amp;COVIDPAY!E376</f>
        <v>....Ma22</v>
      </c>
      <c r="K376" s="111" t="b">
        <v>1</v>
      </c>
      <c r="L376" s="117" t="s">
        <v>1275</v>
      </c>
      <c r="M376" s="111" t="b">
        <v>1</v>
      </c>
      <c r="N376" s="111" t="s">
        <v>1276</v>
      </c>
      <c r="O376" s="118">
        <f>COVID!I376</f>
        <v>0</v>
      </c>
      <c r="P376" s="111" t="b">
        <v>1</v>
      </c>
      <c r="Q376" s="111" t="b">
        <v>1</v>
      </c>
      <c r="R376" s="111" t="b">
        <v>1</v>
      </c>
    </row>
    <row r="377" spans="1:18" x14ac:dyDescent="0.25">
      <c r="A377" s="108">
        <v>1</v>
      </c>
      <c r="B377" s="109">
        <v>2</v>
      </c>
      <c r="C377" s="110">
        <f>COVID!J377</f>
        <v>0</v>
      </c>
      <c r="D377" s="111" t="b">
        <v>1</v>
      </c>
      <c r="E377" s="112" t="str">
        <f>RIGHT(COVID!C377,4)&amp;"."&amp;COVID!M377&amp;"."&amp;COVID!K377&amp;"."&amp;$C$5</f>
        <v>...Ma22</v>
      </c>
      <c r="F377" s="113">
        <f t="shared" ca="1" si="10"/>
        <v>44697</v>
      </c>
      <c r="G377" s="114" cm="1">
        <f t="array" ref="G377">IF(SUMPRODUCT((COVID!$Q$19:$AB$19=$B$5)*COVID!Q377:AB377)&gt;0,SUMPRODUCT((COVID!$Q$19:$AB$19=$B$5)*COVID!Q377:AB377),0)</f>
        <v>0</v>
      </c>
      <c r="H377" s="115">
        <f t="shared" ca="1" si="11"/>
        <v>44697</v>
      </c>
      <c r="I377" s="116">
        <v>0</v>
      </c>
      <c r="J377" s="112" t="str">
        <f>LEFT(COVID!D377,20)&amp;"."&amp;COVIDPAY!E377</f>
        <v>....Ma22</v>
      </c>
      <c r="K377" s="111" t="b">
        <v>1</v>
      </c>
      <c r="L377" s="117" t="s">
        <v>1275</v>
      </c>
      <c r="M377" s="111" t="b">
        <v>1</v>
      </c>
      <c r="N377" s="111" t="s">
        <v>1276</v>
      </c>
      <c r="O377" s="118">
        <f>COVID!I377</f>
        <v>0</v>
      </c>
      <c r="P377" s="111" t="b">
        <v>1</v>
      </c>
      <c r="Q377" s="111" t="b">
        <v>1</v>
      </c>
      <c r="R377" s="111" t="b">
        <v>1</v>
      </c>
    </row>
    <row r="378" spans="1:18" x14ac:dyDescent="0.25">
      <c r="A378" s="108">
        <v>1</v>
      </c>
      <c r="B378" s="109">
        <v>2</v>
      </c>
      <c r="C378" s="110">
        <f>COVID!J378</f>
        <v>0</v>
      </c>
      <c r="D378" s="111" t="b">
        <v>1</v>
      </c>
      <c r="E378" s="112" t="str">
        <f>RIGHT(COVID!C378,4)&amp;"."&amp;COVID!M378&amp;"."&amp;COVID!K378&amp;"."&amp;$C$5</f>
        <v>...Ma22</v>
      </c>
      <c r="F378" s="113">
        <f t="shared" ca="1" si="10"/>
        <v>44697</v>
      </c>
      <c r="G378" s="114" cm="1">
        <f t="array" ref="G378">IF(SUMPRODUCT((COVID!$Q$19:$AB$19=$B$5)*COVID!Q378:AB378)&gt;0,SUMPRODUCT((COVID!$Q$19:$AB$19=$B$5)*COVID!Q378:AB378),0)</f>
        <v>0</v>
      </c>
      <c r="H378" s="115">
        <f t="shared" ca="1" si="11"/>
        <v>44697</v>
      </c>
      <c r="I378" s="116">
        <v>0</v>
      </c>
      <c r="J378" s="112" t="str">
        <f>LEFT(COVID!D378,20)&amp;"."&amp;COVIDPAY!E378</f>
        <v>....Ma22</v>
      </c>
      <c r="K378" s="111" t="b">
        <v>1</v>
      </c>
      <c r="L378" s="117" t="s">
        <v>1275</v>
      </c>
      <c r="M378" s="111" t="b">
        <v>1</v>
      </c>
      <c r="N378" s="111" t="s">
        <v>1276</v>
      </c>
      <c r="O378" s="118">
        <f>COVID!I378</f>
        <v>0</v>
      </c>
      <c r="P378" s="111" t="b">
        <v>1</v>
      </c>
      <c r="Q378" s="111" t="b">
        <v>1</v>
      </c>
      <c r="R378" s="111" t="b">
        <v>1</v>
      </c>
    </row>
    <row r="379" spans="1:18" x14ac:dyDescent="0.25">
      <c r="A379" s="108">
        <v>1</v>
      </c>
      <c r="B379" s="109">
        <v>2</v>
      </c>
      <c r="C379" s="110">
        <f>COVID!J379</f>
        <v>0</v>
      </c>
      <c r="D379" s="111" t="b">
        <v>1</v>
      </c>
      <c r="E379" s="112" t="str">
        <f>RIGHT(COVID!C379,4)&amp;"."&amp;COVID!M379&amp;"."&amp;COVID!K379&amp;"."&amp;$C$5</f>
        <v>...Ma22</v>
      </c>
      <c r="F379" s="113">
        <f t="shared" ca="1" si="10"/>
        <v>44697</v>
      </c>
      <c r="G379" s="114" cm="1">
        <f t="array" ref="G379">IF(SUMPRODUCT((COVID!$Q$19:$AB$19=$B$5)*COVID!Q379:AB379)&gt;0,SUMPRODUCT((COVID!$Q$19:$AB$19=$B$5)*COVID!Q379:AB379),0)</f>
        <v>0</v>
      </c>
      <c r="H379" s="115">
        <f t="shared" ca="1" si="11"/>
        <v>44697</v>
      </c>
      <c r="I379" s="116">
        <v>0</v>
      </c>
      <c r="J379" s="112" t="str">
        <f>LEFT(COVID!D379,20)&amp;"."&amp;COVIDPAY!E379</f>
        <v>....Ma22</v>
      </c>
      <c r="K379" s="111" t="b">
        <v>1</v>
      </c>
      <c r="L379" s="117" t="s">
        <v>1275</v>
      </c>
      <c r="M379" s="111" t="b">
        <v>1</v>
      </c>
      <c r="N379" s="111" t="s">
        <v>1276</v>
      </c>
      <c r="O379" s="118">
        <f>COVID!I379</f>
        <v>0</v>
      </c>
      <c r="P379" s="111" t="b">
        <v>1</v>
      </c>
      <c r="Q379" s="111" t="b">
        <v>1</v>
      </c>
      <c r="R379" s="111" t="b">
        <v>1</v>
      </c>
    </row>
    <row r="380" spans="1:18" x14ac:dyDescent="0.25">
      <c r="A380" s="108">
        <v>1</v>
      </c>
      <c r="B380" s="109">
        <v>2</v>
      </c>
      <c r="C380" s="110">
        <f>COVID!J380</f>
        <v>0</v>
      </c>
      <c r="D380" s="111" t="b">
        <v>1</v>
      </c>
      <c r="E380" s="112" t="str">
        <f>RIGHT(COVID!C380,4)&amp;"."&amp;COVID!M380&amp;"."&amp;COVID!K380&amp;"."&amp;$C$5</f>
        <v>...Ma22</v>
      </c>
      <c r="F380" s="113">
        <f t="shared" ca="1" si="10"/>
        <v>44697</v>
      </c>
      <c r="G380" s="114" cm="1">
        <f t="array" ref="G380">IF(SUMPRODUCT((COVID!$Q$19:$AB$19=$B$5)*COVID!Q380:AB380)&gt;0,SUMPRODUCT((COVID!$Q$19:$AB$19=$B$5)*COVID!Q380:AB380),0)</f>
        <v>0</v>
      </c>
      <c r="H380" s="115">
        <f t="shared" ca="1" si="11"/>
        <v>44697</v>
      </c>
      <c r="I380" s="116">
        <v>0</v>
      </c>
      <c r="J380" s="112" t="str">
        <f>LEFT(COVID!D380,20)&amp;"."&amp;COVIDPAY!E380</f>
        <v>....Ma22</v>
      </c>
      <c r="K380" s="111" t="b">
        <v>1</v>
      </c>
      <c r="L380" s="117" t="s">
        <v>1275</v>
      </c>
      <c r="M380" s="111" t="b">
        <v>1</v>
      </c>
      <c r="N380" s="111" t="s">
        <v>1276</v>
      </c>
      <c r="O380" s="118">
        <f>COVID!I380</f>
        <v>0</v>
      </c>
      <c r="P380" s="111" t="b">
        <v>1</v>
      </c>
      <c r="Q380" s="111" t="b">
        <v>1</v>
      </c>
      <c r="R380" s="111" t="b">
        <v>1</v>
      </c>
    </row>
    <row r="381" spans="1:18" x14ac:dyDescent="0.25">
      <c r="A381" s="108">
        <v>1</v>
      </c>
      <c r="B381" s="109">
        <v>2</v>
      </c>
      <c r="C381" s="110">
        <f>COVID!J381</f>
        <v>0</v>
      </c>
      <c r="D381" s="111" t="b">
        <v>1</v>
      </c>
      <c r="E381" s="112" t="str">
        <f>RIGHT(COVID!C381,4)&amp;"."&amp;COVID!M381&amp;"."&amp;COVID!K381&amp;"."&amp;$C$5</f>
        <v>...Ma22</v>
      </c>
      <c r="F381" s="113">
        <f t="shared" ca="1" si="10"/>
        <v>44697</v>
      </c>
      <c r="G381" s="114" cm="1">
        <f t="array" ref="G381">IF(SUMPRODUCT((COVID!$Q$19:$AB$19=$B$5)*COVID!Q381:AB381)&gt;0,SUMPRODUCT((COVID!$Q$19:$AB$19=$B$5)*COVID!Q381:AB381),0)</f>
        <v>0</v>
      </c>
      <c r="H381" s="115">
        <f t="shared" ca="1" si="11"/>
        <v>44697</v>
      </c>
      <c r="I381" s="116">
        <v>0</v>
      </c>
      <c r="J381" s="112" t="str">
        <f>LEFT(COVID!D381,20)&amp;"."&amp;COVIDPAY!E381</f>
        <v>....Ma22</v>
      </c>
      <c r="K381" s="111" t="b">
        <v>1</v>
      </c>
      <c r="L381" s="117" t="s">
        <v>1275</v>
      </c>
      <c r="M381" s="111" t="b">
        <v>1</v>
      </c>
      <c r="N381" s="111" t="s">
        <v>1276</v>
      </c>
      <c r="O381" s="118">
        <f>COVID!I381</f>
        <v>0</v>
      </c>
      <c r="P381" s="111" t="b">
        <v>1</v>
      </c>
      <c r="Q381" s="111" t="b">
        <v>1</v>
      </c>
      <c r="R381" s="111" t="b">
        <v>1</v>
      </c>
    </row>
    <row r="382" spans="1:18" x14ac:dyDescent="0.25">
      <c r="A382" s="108">
        <v>1</v>
      </c>
      <c r="B382" s="109">
        <v>2</v>
      </c>
      <c r="C382" s="110">
        <f>COVID!J382</f>
        <v>0</v>
      </c>
      <c r="D382" s="111" t="b">
        <v>1</v>
      </c>
      <c r="E382" s="112" t="str">
        <f>RIGHT(COVID!C382,4)&amp;"."&amp;COVID!M382&amp;"."&amp;COVID!K382&amp;"."&amp;$C$5</f>
        <v>...Ma22</v>
      </c>
      <c r="F382" s="113">
        <f t="shared" ca="1" si="10"/>
        <v>44697</v>
      </c>
      <c r="G382" s="114" cm="1">
        <f t="array" ref="G382">IF(SUMPRODUCT((COVID!$Q$19:$AB$19=$B$5)*COVID!Q382:AB382)&gt;0,SUMPRODUCT((COVID!$Q$19:$AB$19=$B$5)*COVID!Q382:AB382),0)</f>
        <v>0</v>
      </c>
      <c r="H382" s="115">
        <f t="shared" ca="1" si="11"/>
        <v>44697</v>
      </c>
      <c r="I382" s="116">
        <v>0</v>
      </c>
      <c r="J382" s="112" t="str">
        <f>LEFT(COVID!D382,20)&amp;"."&amp;COVIDPAY!E382</f>
        <v>....Ma22</v>
      </c>
      <c r="K382" s="111" t="b">
        <v>1</v>
      </c>
      <c r="L382" s="117" t="s">
        <v>1275</v>
      </c>
      <c r="M382" s="111" t="b">
        <v>1</v>
      </c>
      <c r="N382" s="111" t="s">
        <v>1276</v>
      </c>
      <c r="O382" s="118">
        <f>COVID!I382</f>
        <v>0</v>
      </c>
      <c r="P382" s="111" t="b">
        <v>1</v>
      </c>
      <c r="Q382" s="111" t="b">
        <v>1</v>
      </c>
      <c r="R382" s="111" t="b">
        <v>1</v>
      </c>
    </row>
    <row r="383" spans="1:18" x14ac:dyDescent="0.25">
      <c r="A383" s="108">
        <v>1</v>
      </c>
      <c r="B383" s="109">
        <v>2</v>
      </c>
      <c r="C383" s="110">
        <f>COVID!J383</f>
        <v>0</v>
      </c>
      <c r="D383" s="111" t="b">
        <v>1</v>
      </c>
      <c r="E383" s="112" t="str">
        <f>RIGHT(COVID!C383,4)&amp;"."&amp;COVID!M383&amp;"."&amp;COVID!K383&amp;"."&amp;$C$5</f>
        <v>...Ma22</v>
      </c>
      <c r="F383" s="113">
        <f t="shared" ca="1" si="10"/>
        <v>44697</v>
      </c>
      <c r="G383" s="114" cm="1">
        <f t="array" ref="G383">IF(SUMPRODUCT((COVID!$Q$19:$AB$19=$B$5)*COVID!Q383:AB383)&gt;0,SUMPRODUCT((COVID!$Q$19:$AB$19=$B$5)*COVID!Q383:AB383),0)</f>
        <v>0</v>
      </c>
      <c r="H383" s="115">
        <f t="shared" ca="1" si="11"/>
        <v>44697</v>
      </c>
      <c r="I383" s="116">
        <v>0</v>
      </c>
      <c r="J383" s="112" t="str">
        <f>LEFT(COVID!D383,20)&amp;"."&amp;COVIDPAY!E383</f>
        <v>....Ma22</v>
      </c>
      <c r="K383" s="111" t="b">
        <v>1</v>
      </c>
      <c r="L383" s="117" t="s">
        <v>1275</v>
      </c>
      <c r="M383" s="111" t="b">
        <v>1</v>
      </c>
      <c r="N383" s="111" t="s">
        <v>1276</v>
      </c>
      <c r="O383" s="118">
        <f>COVID!I383</f>
        <v>0</v>
      </c>
      <c r="P383" s="111" t="b">
        <v>1</v>
      </c>
      <c r="Q383" s="111" t="b">
        <v>1</v>
      </c>
      <c r="R383" s="111" t="b">
        <v>1</v>
      </c>
    </row>
    <row r="384" spans="1:18" x14ac:dyDescent="0.25">
      <c r="A384" s="108">
        <v>1</v>
      </c>
      <c r="B384" s="109">
        <v>2</v>
      </c>
      <c r="C384" s="110">
        <f>COVID!J384</f>
        <v>0</v>
      </c>
      <c r="D384" s="111" t="b">
        <v>1</v>
      </c>
      <c r="E384" s="112" t="str">
        <f>RIGHT(COVID!C384,4)&amp;"."&amp;COVID!M384&amp;"."&amp;COVID!K384&amp;"."&amp;$C$5</f>
        <v>...Ma22</v>
      </c>
      <c r="F384" s="113">
        <f t="shared" ca="1" si="10"/>
        <v>44697</v>
      </c>
      <c r="G384" s="114" cm="1">
        <f t="array" ref="G384">IF(SUMPRODUCT((COVID!$Q$19:$AB$19=$B$5)*COVID!Q384:AB384)&gt;0,SUMPRODUCT((COVID!$Q$19:$AB$19=$B$5)*COVID!Q384:AB384),0)</f>
        <v>0</v>
      </c>
      <c r="H384" s="115">
        <f t="shared" ca="1" si="11"/>
        <v>44697</v>
      </c>
      <c r="I384" s="116">
        <v>0</v>
      </c>
      <c r="J384" s="112" t="str">
        <f>LEFT(COVID!D384,20)&amp;"."&amp;COVIDPAY!E384</f>
        <v>....Ma22</v>
      </c>
      <c r="K384" s="111" t="b">
        <v>1</v>
      </c>
      <c r="L384" s="117" t="s">
        <v>1275</v>
      </c>
      <c r="M384" s="111" t="b">
        <v>1</v>
      </c>
      <c r="N384" s="111" t="s">
        <v>1276</v>
      </c>
      <c r="O384" s="118">
        <f>COVID!I384</f>
        <v>0</v>
      </c>
      <c r="P384" s="111" t="b">
        <v>1</v>
      </c>
      <c r="Q384" s="111" t="b">
        <v>1</v>
      </c>
      <c r="R384" s="111" t="b">
        <v>1</v>
      </c>
    </row>
    <row r="385" spans="1:18" x14ac:dyDescent="0.25">
      <c r="A385" s="108">
        <v>1</v>
      </c>
      <c r="B385" s="109">
        <v>2</v>
      </c>
      <c r="C385" s="110">
        <f>COVID!J385</f>
        <v>0</v>
      </c>
      <c r="D385" s="111" t="b">
        <v>1</v>
      </c>
      <c r="E385" s="112" t="str">
        <f>RIGHT(COVID!C385,4)&amp;"."&amp;COVID!M385&amp;"."&amp;COVID!K385&amp;"."&amp;$C$5</f>
        <v>...Ma22</v>
      </c>
      <c r="F385" s="113">
        <f t="shared" ca="1" si="10"/>
        <v>44697</v>
      </c>
      <c r="G385" s="114" cm="1">
        <f t="array" ref="G385">IF(SUMPRODUCT((COVID!$Q$19:$AB$19=$B$5)*COVID!Q385:AB385)&gt;0,SUMPRODUCT((COVID!$Q$19:$AB$19=$B$5)*COVID!Q385:AB385),0)</f>
        <v>0</v>
      </c>
      <c r="H385" s="115">
        <f t="shared" ca="1" si="11"/>
        <v>44697</v>
      </c>
      <c r="I385" s="116">
        <v>0</v>
      </c>
      <c r="J385" s="112" t="str">
        <f>LEFT(COVID!D385,20)&amp;"."&amp;COVIDPAY!E385</f>
        <v>....Ma22</v>
      </c>
      <c r="K385" s="111" t="b">
        <v>1</v>
      </c>
      <c r="L385" s="117" t="s">
        <v>1275</v>
      </c>
      <c r="M385" s="111" t="b">
        <v>1</v>
      </c>
      <c r="N385" s="111" t="s">
        <v>1276</v>
      </c>
      <c r="O385" s="118">
        <f>COVID!I385</f>
        <v>0</v>
      </c>
      <c r="P385" s="111" t="b">
        <v>1</v>
      </c>
      <c r="Q385" s="111" t="b">
        <v>1</v>
      </c>
      <c r="R385" s="111" t="b">
        <v>1</v>
      </c>
    </row>
    <row r="386" spans="1:18" x14ac:dyDescent="0.25">
      <c r="A386" s="108">
        <v>1</v>
      </c>
      <c r="B386" s="109">
        <v>2</v>
      </c>
      <c r="C386" s="110">
        <f>COVID!J386</f>
        <v>0</v>
      </c>
      <c r="D386" s="111" t="b">
        <v>1</v>
      </c>
      <c r="E386" s="112" t="str">
        <f>RIGHT(COVID!C386,4)&amp;"."&amp;COVID!M386&amp;"."&amp;COVID!K386&amp;"."&amp;$C$5</f>
        <v>...Ma22</v>
      </c>
      <c r="F386" s="113">
        <f t="shared" ca="1" si="10"/>
        <v>44697</v>
      </c>
      <c r="G386" s="114" cm="1">
        <f t="array" ref="G386">IF(SUMPRODUCT((COVID!$Q$19:$AB$19=$B$5)*COVID!Q386:AB386)&gt;0,SUMPRODUCT((COVID!$Q$19:$AB$19=$B$5)*COVID!Q386:AB386),0)</f>
        <v>0</v>
      </c>
      <c r="H386" s="115">
        <f t="shared" ca="1" si="11"/>
        <v>44697</v>
      </c>
      <c r="I386" s="116">
        <v>0</v>
      </c>
      <c r="J386" s="112" t="str">
        <f>LEFT(COVID!D386,20)&amp;"."&amp;COVIDPAY!E386</f>
        <v>....Ma22</v>
      </c>
      <c r="K386" s="111" t="b">
        <v>1</v>
      </c>
      <c r="L386" s="117" t="s">
        <v>1275</v>
      </c>
      <c r="M386" s="111" t="b">
        <v>1</v>
      </c>
      <c r="N386" s="111" t="s">
        <v>1276</v>
      </c>
      <c r="O386" s="118">
        <f>COVID!I386</f>
        <v>0</v>
      </c>
      <c r="P386" s="111" t="b">
        <v>1</v>
      </c>
      <c r="Q386" s="111" t="b">
        <v>1</v>
      </c>
      <c r="R386" s="111" t="b">
        <v>1</v>
      </c>
    </row>
    <row r="387" spans="1:18" x14ac:dyDescent="0.25">
      <c r="A387" s="108">
        <v>1</v>
      </c>
      <c r="B387" s="109">
        <v>2</v>
      </c>
      <c r="C387" s="110">
        <f>COVID!J387</f>
        <v>0</v>
      </c>
      <c r="D387" s="111" t="b">
        <v>1</v>
      </c>
      <c r="E387" s="112" t="str">
        <f>RIGHT(COVID!C387,4)&amp;"."&amp;COVID!M387&amp;"."&amp;COVID!K387&amp;"."&amp;$C$5</f>
        <v>...Ma22</v>
      </c>
      <c r="F387" s="113">
        <f t="shared" ca="1" si="10"/>
        <v>44697</v>
      </c>
      <c r="G387" s="114" cm="1">
        <f t="array" ref="G387">IF(SUMPRODUCT((COVID!$Q$19:$AB$19=$B$5)*COVID!Q387:AB387)&gt;0,SUMPRODUCT((COVID!$Q$19:$AB$19=$B$5)*COVID!Q387:AB387),0)</f>
        <v>0</v>
      </c>
      <c r="H387" s="115">
        <f t="shared" ca="1" si="11"/>
        <v>44697</v>
      </c>
      <c r="I387" s="116">
        <v>0</v>
      </c>
      <c r="J387" s="112" t="str">
        <f>LEFT(COVID!D387,20)&amp;"."&amp;COVIDPAY!E387</f>
        <v>....Ma22</v>
      </c>
      <c r="K387" s="111" t="b">
        <v>1</v>
      </c>
      <c r="L387" s="117" t="s">
        <v>1275</v>
      </c>
      <c r="M387" s="111" t="b">
        <v>1</v>
      </c>
      <c r="N387" s="111" t="s">
        <v>1276</v>
      </c>
      <c r="O387" s="118">
        <f>COVID!I387</f>
        <v>0</v>
      </c>
      <c r="P387" s="111" t="b">
        <v>1</v>
      </c>
      <c r="Q387" s="111" t="b">
        <v>1</v>
      </c>
      <c r="R387" s="111" t="b">
        <v>1</v>
      </c>
    </row>
    <row r="388" spans="1:18" x14ac:dyDescent="0.25">
      <c r="A388" s="108">
        <v>1</v>
      </c>
      <c r="B388" s="109">
        <v>2</v>
      </c>
      <c r="C388" s="110">
        <f>COVID!J388</f>
        <v>0</v>
      </c>
      <c r="D388" s="111" t="b">
        <v>1</v>
      </c>
      <c r="E388" s="112" t="str">
        <f>RIGHT(COVID!C388,4)&amp;"."&amp;COVID!M388&amp;"."&amp;COVID!K388&amp;"."&amp;$C$5</f>
        <v>...Ma22</v>
      </c>
      <c r="F388" s="113">
        <f t="shared" ca="1" si="10"/>
        <v>44697</v>
      </c>
      <c r="G388" s="114" cm="1">
        <f t="array" ref="G388">IF(SUMPRODUCT((COVID!$Q$19:$AB$19=$B$5)*COVID!Q388:AB388)&gt;0,SUMPRODUCT((COVID!$Q$19:$AB$19=$B$5)*COVID!Q388:AB388),0)</f>
        <v>0</v>
      </c>
      <c r="H388" s="115">
        <f t="shared" ca="1" si="11"/>
        <v>44697</v>
      </c>
      <c r="I388" s="116">
        <v>0</v>
      </c>
      <c r="J388" s="112" t="str">
        <f>LEFT(COVID!D388,20)&amp;"."&amp;COVIDPAY!E388</f>
        <v>....Ma22</v>
      </c>
      <c r="K388" s="111" t="b">
        <v>1</v>
      </c>
      <c r="L388" s="117" t="s">
        <v>1275</v>
      </c>
      <c r="M388" s="111" t="b">
        <v>1</v>
      </c>
      <c r="N388" s="111" t="s">
        <v>1276</v>
      </c>
      <c r="O388" s="118">
        <f>COVID!I388</f>
        <v>0</v>
      </c>
      <c r="P388" s="111" t="b">
        <v>1</v>
      </c>
      <c r="Q388" s="111" t="b">
        <v>1</v>
      </c>
      <c r="R388" s="111" t="b">
        <v>1</v>
      </c>
    </row>
    <row r="389" spans="1:18" x14ac:dyDescent="0.25">
      <c r="A389" s="108">
        <v>1</v>
      </c>
      <c r="B389" s="109">
        <v>2</v>
      </c>
      <c r="C389" s="110">
        <f>COVID!J389</f>
        <v>0</v>
      </c>
      <c r="D389" s="111" t="b">
        <v>1</v>
      </c>
      <c r="E389" s="112" t="str">
        <f>RIGHT(COVID!C389,4)&amp;"."&amp;COVID!M389&amp;"."&amp;COVID!K389&amp;"."&amp;$C$5</f>
        <v>...Ma22</v>
      </c>
      <c r="F389" s="113">
        <f t="shared" ca="1" si="10"/>
        <v>44697</v>
      </c>
      <c r="G389" s="114" cm="1">
        <f t="array" ref="G389">IF(SUMPRODUCT((COVID!$Q$19:$AB$19=$B$5)*COVID!Q389:AB389)&gt;0,SUMPRODUCT((COVID!$Q$19:$AB$19=$B$5)*COVID!Q389:AB389),0)</f>
        <v>0</v>
      </c>
      <c r="H389" s="115">
        <f t="shared" ca="1" si="11"/>
        <v>44697</v>
      </c>
      <c r="I389" s="116">
        <v>0</v>
      </c>
      <c r="J389" s="112" t="str">
        <f>LEFT(COVID!D389,20)&amp;"."&amp;COVIDPAY!E389</f>
        <v>....Ma22</v>
      </c>
      <c r="K389" s="111" t="b">
        <v>1</v>
      </c>
      <c r="L389" s="117" t="s">
        <v>1275</v>
      </c>
      <c r="M389" s="111" t="b">
        <v>1</v>
      </c>
      <c r="N389" s="111" t="s">
        <v>1276</v>
      </c>
      <c r="O389" s="118">
        <f>COVID!I389</f>
        <v>0</v>
      </c>
      <c r="P389" s="111" t="b">
        <v>1</v>
      </c>
      <c r="Q389" s="111" t="b">
        <v>1</v>
      </c>
      <c r="R389" s="111" t="b">
        <v>1</v>
      </c>
    </row>
    <row r="390" spans="1:18" x14ac:dyDescent="0.25">
      <c r="A390" s="108">
        <v>1</v>
      </c>
      <c r="B390" s="109">
        <v>2</v>
      </c>
      <c r="C390" s="110">
        <f>COVID!J390</f>
        <v>0</v>
      </c>
      <c r="D390" s="111" t="b">
        <v>1</v>
      </c>
      <c r="E390" s="112" t="str">
        <f>RIGHT(COVID!C390,4)&amp;"."&amp;COVID!M390&amp;"."&amp;COVID!K390&amp;"."&amp;$C$5</f>
        <v>...Ma22</v>
      </c>
      <c r="F390" s="113">
        <f t="shared" ca="1" si="10"/>
        <v>44697</v>
      </c>
      <c r="G390" s="114" cm="1">
        <f t="array" ref="G390">IF(SUMPRODUCT((COVID!$Q$19:$AB$19=$B$5)*COVID!Q390:AB390)&gt;0,SUMPRODUCT((COVID!$Q$19:$AB$19=$B$5)*COVID!Q390:AB390),0)</f>
        <v>0</v>
      </c>
      <c r="H390" s="115">
        <f t="shared" ca="1" si="11"/>
        <v>44697</v>
      </c>
      <c r="I390" s="116">
        <v>0</v>
      </c>
      <c r="J390" s="112" t="str">
        <f>LEFT(COVID!D390,20)&amp;"."&amp;COVIDPAY!E390</f>
        <v>....Ma22</v>
      </c>
      <c r="K390" s="111" t="b">
        <v>1</v>
      </c>
      <c r="L390" s="117" t="s">
        <v>1275</v>
      </c>
      <c r="M390" s="111" t="b">
        <v>1</v>
      </c>
      <c r="N390" s="111" t="s">
        <v>1276</v>
      </c>
      <c r="O390" s="118">
        <f>COVID!I390</f>
        <v>0</v>
      </c>
      <c r="P390" s="111" t="b">
        <v>1</v>
      </c>
      <c r="Q390" s="111" t="b">
        <v>1</v>
      </c>
      <c r="R390" s="111" t="b">
        <v>1</v>
      </c>
    </row>
    <row r="391" spans="1:18" x14ac:dyDescent="0.25">
      <c r="A391" s="108">
        <v>1</v>
      </c>
      <c r="B391" s="109">
        <v>2</v>
      </c>
      <c r="C391" s="110">
        <f>COVID!J391</f>
        <v>0</v>
      </c>
      <c r="D391" s="111" t="b">
        <v>1</v>
      </c>
      <c r="E391" s="112" t="str">
        <f>RIGHT(COVID!C391,4)&amp;"."&amp;COVID!M391&amp;"."&amp;COVID!K391&amp;"."&amp;$C$5</f>
        <v>...Ma22</v>
      </c>
      <c r="F391" s="113">
        <f t="shared" ca="1" si="10"/>
        <v>44697</v>
      </c>
      <c r="G391" s="114" cm="1">
        <f t="array" ref="G391">IF(SUMPRODUCT((COVID!$Q$19:$AB$19=$B$5)*COVID!Q391:AB391)&gt;0,SUMPRODUCT((COVID!$Q$19:$AB$19=$B$5)*COVID!Q391:AB391),0)</f>
        <v>0</v>
      </c>
      <c r="H391" s="115">
        <f t="shared" ca="1" si="11"/>
        <v>44697</v>
      </c>
      <c r="I391" s="116">
        <v>0</v>
      </c>
      <c r="J391" s="112" t="str">
        <f>LEFT(COVID!D391,20)&amp;"."&amp;COVIDPAY!E391</f>
        <v>....Ma22</v>
      </c>
      <c r="K391" s="111" t="b">
        <v>1</v>
      </c>
      <c r="L391" s="117" t="s">
        <v>1275</v>
      </c>
      <c r="M391" s="111" t="b">
        <v>1</v>
      </c>
      <c r="N391" s="111" t="s">
        <v>1276</v>
      </c>
      <c r="O391" s="118">
        <f>COVID!I391</f>
        <v>0</v>
      </c>
      <c r="P391" s="111" t="b">
        <v>1</v>
      </c>
      <c r="Q391" s="111" t="b">
        <v>1</v>
      </c>
      <c r="R391" s="111" t="b">
        <v>1</v>
      </c>
    </row>
    <row r="392" spans="1:18" x14ac:dyDescent="0.25">
      <c r="A392" s="108">
        <v>1</v>
      </c>
      <c r="B392" s="109">
        <v>2</v>
      </c>
      <c r="C392" s="110">
        <f>COVID!J392</f>
        <v>0</v>
      </c>
      <c r="D392" s="111" t="b">
        <v>1</v>
      </c>
      <c r="E392" s="112" t="str">
        <f>RIGHT(COVID!C392,4)&amp;"."&amp;COVID!M392&amp;"."&amp;COVID!K392&amp;"."&amp;$C$5</f>
        <v>...Ma22</v>
      </c>
      <c r="F392" s="113">
        <f t="shared" ca="1" si="10"/>
        <v>44697</v>
      </c>
      <c r="G392" s="114" cm="1">
        <f t="array" ref="G392">IF(SUMPRODUCT((COVID!$Q$19:$AB$19=$B$5)*COVID!Q392:AB392)&gt;0,SUMPRODUCT((COVID!$Q$19:$AB$19=$B$5)*COVID!Q392:AB392),0)</f>
        <v>0</v>
      </c>
      <c r="H392" s="115">
        <f t="shared" ca="1" si="11"/>
        <v>44697</v>
      </c>
      <c r="I392" s="116">
        <v>0</v>
      </c>
      <c r="J392" s="112" t="str">
        <f>LEFT(COVID!D392,20)&amp;"."&amp;COVIDPAY!E392</f>
        <v>....Ma22</v>
      </c>
      <c r="K392" s="111" t="b">
        <v>1</v>
      </c>
      <c r="L392" s="117" t="s">
        <v>1275</v>
      </c>
      <c r="M392" s="111" t="b">
        <v>1</v>
      </c>
      <c r="N392" s="111" t="s">
        <v>1276</v>
      </c>
      <c r="O392" s="118">
        <f>COVID!I392</f>
        <v>0</v>
      </c>
      <c r="P392" s="111" t="b">
        <v>1</v>
      </c>
      <c r="Q392" s="111" t="b">
        <v>1</v>
      </c>
      <c r="R392" s="111" t="b">
        <v>1</v>
      </c>
    </row>
    <row r="393" spans="1:18" x14ac:dyDescent="0.25">
      <c r="A393" s="108">
        <v>1</v>
      </c>
      <c r="B393" s="109">
        <v>2</v>
      </c>
      <c r="C393" s="110">
        <f>COVID!J393</f>
        <v>0</v>
      </c>
      <c r="D393" s="111" t="b">
        <v>1</v>
      </c>
      <c r="E393" s="112" t="str">
        <f>RIGHT(COVID!C393,4)&amp;"."&amp;COVID!M393&amp;"."&amp;COVID!K393&amp;"."&amp;$C$5</f>
        <v>...Ma22</v>
      </c>
      <c r="F393" s="113">
        <f t="shared" ca="1" si="10"/>
        <v>44697</v>
      </c>
      <c r="G393" s="114" cm="1">
        <f t="array" ref="G393">IF(SUMPRODUCT((COVID!$Q$19:$AB$19=$B$5)*COVID!Q393:AB393)&gt;0,SUMPRODUCT((COVID!$Q$19:$AB$19=$B$5)*COVID!Q393:AB393),0)</f>
        <v>0</v>
      </c>
      <c r="H393" s="115">
        <f t="shared" ca="1" si="11"/>
        <v>44697</v>
      </c>
      <c r="I393" s="116">
        <v>0</v>
      </c>
      <c r="J393" s="112" t="str">
        <f>LEFT(COVID!D393,20)&amp;"."&amp;COVIDPAY!E393</f>
        <v>....Ma22</v>
      </c>
      <c r="K393" s="111" t="b">
        <v>1</v>
      </c>
      <c r="L393" s="117" t="s">
        <v>1275</v>
      </c>
      <c r="M393" s="111" t="b">
        <v>1</v>
      </c>
      <c r="N393" s="111" t="s">
        <v>1276</v>
      </c>
      <c r="O393" s="118">
        <f>COVID!I393</f>
        <v>0</v>
      </c>
      <c r="P393" s="111" t="b">
        <v>1</v>
      </c>
      <c r="Q393" s="111" t="b">
        <v>1</v>
      </c>
      <c r="R393" s="111" t="b">
        <v>1</v>
      </c>
    </row>
    <row r="394" spans="1:18" x14ac:dyDescent="0.25">
      <c r="A394" s="108">
        <v>1</v>
      </c>
      <c r="B394" s="109">
        <v>2</v>
      </c>
      <c r="C394" s="110">
        <f>COVID!J394</f>
        <v>0</v>
      </c>
      <c r="D394" s="111" t="b">
        <v>1</v>
      </c>
      <c r="E394" s="112" t="str">
        <f>RIGHT(COVID!C394,4)&amp;"."&amp;COVID!M394&amp;"."&amp;COVID!K394&amp;"."&amp;$C$5</f>
        <v>...Ma22</v>
      </c>
      <c r="F394" s="113">
        <f t="shared" ca="1" si="10"/>
        <v>44697</v>
      </c>
      <c r="G394" s="114" cm="1">
        <f t="array" ref="G394">IF(SUMPRODUCT((COVID!$Q$19:$AB$19=$B$5)*COVID!Q394:AB394)&gt;0,SUMPRODUCT((COVID!$Q$19:$AB$19=$B$5)*COVID!Q394:AB394),0)</f>
        <v>0</v>
      </c>
      <c r="H394" s="115">
        <f t="shared" ca="1" si="11"/>
        <v>44697</v>
      </c>
      <c r="I394" s="116">
        <v>0</v>
      </c>
      <c r="J394" s="112" t="str">
        <f>LEFT(COVID!D394,20)&amp;"."&amp;COVIDPAY!E394</f>
        <v>....Ma22</v>
      </c>
      <c r="K394" s="111" t="b">
        <v>1</v>
      </c>
      <c r="L394" s="117" t="s">
        <v>1275</v>
      </c>
      <c r="M394" s="111" t="b">
        <v>1</v>
      </c>
      <c r="N394" s="111" t="s">
        <v>1276</v>
      </c>
      <c r="O394" s="118">
        <f>COVID!I394</f>
        <v>0</v>
      </c>
      <c r="P394" s="111" t="b">
        <v>1</v>
      </c>
      <c r="Q394" s="111" t="b">
        <v>1</v>
      </c>
      <c r="R394" s="111" t="b">
        <v>1</v>
      </c>
    </row>
    <row r="395" spans="1:18" x14ac:dyDescent="0.25">
      <c r="A395" s="108">
        <v>1</v>
      </c>
      <c r="B395" s="109">
        <v>2</v>
      </c>
      <c r="C395" s="110">
        <f>COVID!J395</f>
        <v>0</v>
      </c>
      <c r="D395" s="111" t="b">
        <v>1</v>
      </c>
      <c r="E395" s="112" t="str">
        <f>RIGHT(COVID!C395,4)&amp;"."&amp;COVID!M395&amp;"."&amp;COVID!K395&amp;"."&amp;$C$5</f>
        <v>...Ma22</v>
      </c>
      <c r="F395" s="113">
        <f t="shared" ca="1" si="10"/>
        <v>44697</v>
      </c>
      <c r="G395" s="114" cm="1">
        <f t="array" ref="G395">IF(SUMPRODUCT((COVID!$Q$19:$AB$19=$B$5)*COVID!Q395:AB395)&gt;0,SUMPRODUCT((COVID!$Q$19:$AB$19=$B$5)*COVID!Q395:AB395),0)</f>
        <v>0</v>
      </c>
      <c r="H395" s="115">
        <f t="shared" ca="1" si="11"/>
        <v>44697</v>
      </c>
      <c r="I395" s="116">
        <v>0</v>
      </c>
      <c r="J395" s="112" t="str">
        <f>LEFT(COVID!D395,20)&amp;"."&amp;COVIDPAY!E395</f>
        <v>....Ma22</v>
      </c>
      <c r="K395" s="111" t="b">
        <v>1</v>
      </c>
      <c r="L395" s="117" t="s">
        <v>1275</v>
      </c>
      <c r="M395" s="111" t="b">
        <v>1</v>
      </c>
      <c r="N395" s="111" t="s">
        <v>1276</v>
      </c>
      <c r="O395" s="118">
        <f>COVID!I395</f>
        <v>0</v>
      </c>
      <c r="P395" s="111" t="b">
        <v>1</v>
      </c>
      <c r="Q395" s="111" t="b">
        <v>1</v>
      </c>
      <c r="R395" s="111" t="b">
        <v>1</v>
      </c>
    </row>
    <row r="396" spans="1:18" x14ac:dyDescent="0.25">
      <c r="A396" s="108">
        <v>1</v>
      </c>
      <c r="B396" s="109">
        <v>2</v>
      </c>
      <c r="C396" s="110">
        <f>COVID!J396</f>
        <v>0</v>
      </c>
      <c r="D396" s="111" t="b">
        <v>1</v>
      </c>
      <c r="E396" s="112" t="str">
        <f>RIGHT(COVID!C396,4)&amp;"."&amp;COVID!M396&amp;"."&amp;COVID!K396&amp;"."&amp;$C$5</f>
        <v>...Ma22</v>
      </c>
      <c r="F396" s="113">
        <f t="shared" ca="1" si="10"/>
        <v>44697</v>
      </c>
      <c r="G396" s="114" cm="1">
        <f t="array" ref="G396">IF(SUMPRODUCT((COVID!$Q$19:$AB$19=$B$5)*COVID!Q396:AB396)&gt;0,SUMPRODUCT((COVID!$Q$19:$AB$19=$B$5)*COVID!Q396:AB396),0)</f>
        <v>0</v>
      </c>
      <c r="H396" s="115">
        <f t="shared" ca="1" si="11"/>
        <v>44697</v>
      </c>
      <c r="I396" s="116">
        <v>0</v>
      </c>
      <c r="J396" s="112" t="str">
        <f>LEFT(COVID!D396,20)&amp;"."&amp;COVIDPAY!E396</f>
        <v>....Ma22</v>
      </c>
      <c r="K396" s="111" t="b">
        <v>1</v>
      </c>
      <c r="L396" s="117" t="s">
        <v>1275</v>
      </c>
      <c r="M396" s="111" t="b">
        <v>1</v>
      </c>
      <c r="N396" s="111" t="s">
        <v>1276</v>
      </c>
      <c r="O396" s="118">
        <f>COVID!I396</f>
        <v>0</v>
      </c>
      <c r="P396" s="111" t="b">
        <v>1</v>
      </c>
      <c r="Q396" s="111" t="b">
        <v>1</v>
      </c>
      <c r="R396" s="111" t="b">
        <v>1</v>
      </c>
    </row>
    <row r="397" spans="1:18" x14ac:dyDescent="0.25">
      <c r="A397" s="108">
        <v>1</v>
      </c>
      <c r="B397" s="109">
        <v>2</v>
      </c>
      <c r="C397" s="110">
        <f>COVID!J397</f>
        <v>0</v>
      </c>
      <c r="D397" s="111" t="b">
        <v>1</v>
      </c>
      <c r="E397" s="112" t="str">
        <f>RIGHT(COVID!C397,4)&amp;"."&amp;COVID!M397&amp;"."&amp;COVID!K397&amp;"."&amp;$C$5</f>
        <v>...Ma22</v>
      </c>
      <c r="F397" s="113">
        <f t="shared" ca="1" si="10"/>
        <v>44697</v>
      </c>
      <c r="G397" s="114" cm="1">
        <f t="array" ref="G397">IF(SUMPRODUCT((COVID!$Q$19:$AB$19=$B$5)*COVID!Q397:AB397)&gt;0,SUMPRODUCT((COVID!$Q$19:$AB$19=$B$5)*COVID!Q397:AB397),0)</f>
        <v>0</v>
      </c>
      <c r="H397" s="115">
        <f t="shared" ca="1" si="11"/>
        <v>44697</v>
      </c>
      <c r="I397" s="116">
        <v>0</v>
      </c>
      <c r="J397" s="112" t="str">
        <f>LEFT(COVID!D397,20)&amp;"."&amp;COVIDPAY!E397</f>
        <v>....Ma22</v>
      </c>
      <c r="K397" s="111" t="b">
        <v>1</v>
      </c>
      <c r="L397" s="117" t="s">
        <v>1275</v>
      </c>
      <c r="M397" s="111" t="b">
        <v>1</v>
      </c>
      <c r="N397" s="111" t="s">
        <v>1276</v>
      </c>
      <c r="O397" s="118">
        <f>COVID!I397</f>
        <v>0</v>
      </c>
      <c r="P397" s="111" t="b">
        <v>1</v>
      </c>
      <c r="Q397" s="111" t="b">
        <v>1</v>
      </c>
      <c r="R397" s="111" t="b">
        <v>1</v>
      </c>
    </row>
    <row r="398" spans="1:18" x14ac:dyDescent="0.25">
      <c r="A398" s="108">
        <v>1</v>
      </c>
      <c r="B398" s="109">
        <v>2</v>
      </c>
      <c r="C398" s="110">
        <f>COVID!J398</f>
        <v>0</v>
      </c>
      <c r="D398" s="111" t="b">
        <v>1</v>
      </c>
      <c r="E398" s="112" t="str">
        <f>RIGHT(COVID!C398,4)&amp;"."&amp;COVID!M398&amp;"."&amp;COVID!K398&amp;"."&amp;$C$5</f>
        <v>...Ma22</v>
      </c>
      <c r="F398" s="113">
        <f t="shared" ca="1" si="10"/>
        <v>44697</v>
      </c>
      <c r="G398" s="114" cm="1">
        <f t="array" ref="G398">IF(SUMPRODUCT((COVID!$Q$19:$AB$19=$B$5)*COVID!Q398:AB398)&gt;0,SUMPRODUCT((COVID!$Q$19:$AB$19=$B$5)*COVID!Q398:AB398),0)</f>
        <v>0</v>
      </c>
      <c r="H398" s="115">
        <f t="shared" ca="1" si="11"/>
        <v>44697</v>
      </c>
      <c r="I398" s="116">
        <v>0</v>
      </c>
      <c r="J398" s="112" t="str">
        <f>LEFT(COVID!D398,20)&amp;"."&amp;COVIDPAY!E398</f>
        <v>....Ma22</v>
      </c>
      <c r="K398" s="111" t="b">
        <v>1</v>
      </c>
      <c r="L398" s="117" t="s">
        <v>1275</v>
      </c>
      <c r="M398" s="111" t="b">
        <v>1</v>
      </c>
      <c r="N398" s="111" t="s">
        <v>1276</v>
      </c>
      <c r="O398" s="118">
        <f>COVID!I398</f>
        <v>0</v>
      </c>
      <c r="P398" s="111" t="b">
        <v>1</v>
      </c>
      <c r="Q398" s="111" t="b">
        <v>1</v>
      </c>
      <c r="R398" s="111" t="b">
        <v>1</v>
      </c>
    </row>
  </sheetData>
  <autoFilter ref="A19:J398" xr:uid="{00000000-0009-0000-0000-000022000000}"/>
  <mergeCells count="4">
    <mergeCell ref="B3:E3"/>
    <mergeCell ref="H3:I3"/>
    <mergeCell ref="C7:D8"/>
    <mergeCell ref="C10:D11"/>
  </mergeCells>
  <conditionalFormatting sqref="G20:G398">
    <cfRule type="cellIs" dxfId="22" priority="6" operator="lessThan">
      <formula>0</formula>
    </cfRule>
    <cfRule type="cellIs" dxfId="21" priority="7" operator="equal">
      <formula>0</formula>
    </cfRule>
  </conditionalFormatting>
  <conditionalFormatting sqref="C7:D8">
    <cfRule type="cellIs" dxfId="20" priority="5" operator="equal">
      <formula>"Error"</formula>
    </cfRule>
  </conditionalFormatting>
  <conditionalFormatting sqref="C10:D11">
    <cfRule type="cellIs" dxfId="19" priority="4" operator="equal">
      <formula>"Error"</formula>
    </cfRule>
  </conditionalFormatting>
  <conditionalFormatting sqref="C7:D8 C10:D11">
    <cfRule type="cellIs" dxfId="18" priority="3" operator="equal">
      <formula>"OK"</formula>
    </cfRule>
  </conditionalFormatting>
  <conditionalFormatting sqref="B5">
    <cfRule type="expression" dxfId="17" priority="1">
      <formula>B5=TEXT(TODAY(), "mmm")</formula>
    </cfRule>
    <cfRule type="expression" dxfId="16" priority="2">
      <formula>B5&lt;&gt;TEXT(TODAY(), "mmm")</formula>
    </cfRule>
  </conditionalFormatting>
  <dataValidations count="1">
    <dataValidation type="list" allowBlank="1" showInputMessage="1" showErrorMessage="1" sqref="B5" xr:uid="{0180A90A-7347-49B8-BB43-0C1640E60ED5}">
      <formula1>$P$1:$P$14</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V304"/>
  <sheetViews>
    <sheetView topLeftCell="A10" workbookViewId="0"/>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364"/>
      <c r="B1" s="365"/>
      <c r="C1" s="365"/>
      <c r="D1" s="365" t="str">
        <f>SchoolReport!F1&amp;" "&amp;SchoolReport!H1</f>
        <v>Barnet Schools Funding 2022-23</v>
      </c>
      <c r="E1" s="365"/>
      <c r="F1" s="365"/>
      <c r="G1" s="365"/>
      <c r="H1" s="365"/>
      <c r="I1" s="365"/>
      <c r="J1" s="365"/>
      <c r="K1" s="365"/>
      <c r="L1" s="365"/>
      <c r="M1" s="365"/>
      <c r="N1" s="366"/>
      <c r="P1" s="27"/>
      <c r="Q1" s="27"/>
      <c r="R1" s="27"/>
      <c r="S1" s="27"/>
      <c r="U1" s="27" t="s">
        <v>522</v>
      </c>
      <c r="V1" s="28">
        <v>11392</v>
      </c>
    </row>
    <row r="2" spans="1:22" ht="15.75" thickBot="1" x14ac:dyDescent="0.3">
      <c r="P2" s="27"/>
      <c r="Q2" s="27"/>
      <c r="R2" s="27"/>
      <c r="S2" s="27"/>
      <c r="U2" s="27" t="s">
        <v>1304</v>
      </c>
      <c r="V2" s="28">
        <v>10161</v>
      </c>
    </row>
    <row r="3" spans="1:22" ht="33" thickTop="1" thickBot="1" x14ac:dyDescent="0.55000000000000004">
      <c r="A3" s="76" t="s">
        <v>1230</v>
      </c>
      <c r="B3" s="479" t="s">
        <v>959</v>
      </c>
      <c r="C3" s="480"/>
      <c r="D3" s="480"/>
      <c r="E3" s="481"/>
      <c r="F3" s="77" t="s">
        <v>959</v>
      </c>
      <c r="I3" s="486" t="s">
        <v>37</v>
      </c>
      <c r="J3" s="486"/>
      <c r="K3" s="486"/>
      <c r="L3" s="486"/>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1305</v>
      </c>
      <c r="V4" s="28">
        <v>11438</v>
      </c>
    </row>
    <row r="5" spans="1:22" ht="16.5" thickTop="1" thickBot="1" x14ac:dyDescent="0.3">
      <c r="A5" s="78" t="s">
        <v>1236</v>
      </c>
      <c r="B5" s="79" t="str">
        <f>SchoolReport!D1</f>
        <v>May</v>
      </c>
      <c r="C5" s="77" t="str">
        <f>VLOOKUP(B5,P1:R14,3,0)</f>
        <v>Ma22</v>
      </c>
      <c r="D5" s="77" t="str">
        <f>VLOOKUP(B5,P1:S14,4,0)</f>
        <v>R</v>
      </c>
      <c r="P5" s="27" t="s">
        <v>1208</v>
      </c>
      <c r="Q5" s="27">
        <v>19</v>
      </c>
      <c r="R5" s="27" t="str">
        <f>LEFT(P5,2)&amp;MID(SchoolReport!$H$1,3,2)</f>
        <v>Ju22</v>
      </c>
      <c r="S5" s="27" t="s">
        <v>1237</v>
      </c>
      <c r="U5" s="27" t="s">
        <v>1238</v>
      </c>
      <c r="V5" s="28">
        <v>11438</v>
      </c>
    </row>
    <row r="6" spans="1:22" ht="16.5" thickTop="1" thickBot="1" x14ac:dyDescent="0.3">
      <c r="P6" s="27" t="s">
        <v>1209</v>
      </c>
      <c r="Q6" s="27">
        <v>20</v>
      </c>
      <c r="R6" s="27" t="str">
        <f>LEFT(P6,2)&amp;MID(SchoolReport!$H$1,3,2)</f>
        <v>Ju22</v>
      </c>
      <c r="S6" s="27" t="s">
        <v>1239</v>
      </c>
      <c r="U6" s="27" t="s">
        <v>1240</v>
      </c>
      <c r="V6" s="28">
        <v>11336</v>
      </c>
    </row>
    <row r="7" spans="1:22" ht="16.5" customHeight="1" thickTop="1" thickBot="1" x14ac:dyDescent="0.3">
      <c r="A7" s="78" t="s">
        <v>1241</v>
      </c>
      <c r="B7" s="318">
        <f ca="1">-SUMIF(INDIRECT("COVID!"&amp;D5&amp;20&amp;":"&amp;D5&amp;1000),"&lt;0")</f>
        <v>0</v>
      </c>
      <c r="C7" s="484" t="str">
        <f ca="1">IF(ROUND(ABS(B7-B8),0)&gt;0,"Error","OK")</f>
        <v>OK</v>
      </c>
      <c r="D7" s="485"/>
      <c r="P7" s="27" t="s">
        <v>1210</v>
      </c>
      <c r="Q7" s="27">
        <v>21</v>
      </c>
      <c r="R7" s="27" t="str">
        <f>LEFT(P7,2)&amp;MID(SchoolReport!$H$1,3,2)</f>
        <v>Au22</v>
      </c>
      <c r="S7" s="27" t="s">
        <v>1242</v>
      </c>
    </row>
    <row r="8" spans="1:22" ht="16.5" thickTop="1" thickBot="1" x14ac:dyDescent="0.3">
      <c r="A8" s="78" t="s">
        <v>1243</v>
      </c>
      <c r="B8" s="80">
        <f>SUM(H20:H982)</f>
        <v>0</v>
      </c>
      <c r="C8" s="484"/>
      <c r="D8" s="485"/>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17">
        <f ca="1">COUNTIFS(INDIRECT("COVID!"&amp;D5&amp;"20:"&amp;D5&amp;"1000"),"&lt;0")</f>
        <v>0</v>
      </c>
      <c r="C10" s="484" t="str">
        <f ca="1">IF(ROUND(ABS(B10-B11),0)&gt;0,"Error","OK")</f>
        <v>OK</v>
      </c>
      <c r="D10" s="485"/>
      <c r="P10" s="27" t="s">
        <v>1213</v>
      </c>
      <c r="Q10" s="27">
        <v>24</v>
      </c>
      <c r="R10" s="27" t="str">
        <f>LEFT(P10,2)&amp;MID(SchoolReport!$H$1,3,2)</f>
        <v>No22</v>
      </c>
      <c r="S10" s="27" t="s">
        <v>1247</v>
      </c>
    </row>
    <row r="11" spans="1:22" ht="16.5" thickTop="1" thickBot="1" x14ac:dyDescent="0.3">
      <c r="A11" s="78" t="s">
        <v>1248</v>
      </c>
      <c r="B11" s="78">
        <f>COUNTIF(H20:H1000,"&gt;0")</f>
        <v>0</v>
      </c>
      <c r="C11" s="484"/>
      <c r="D11" s="485"/>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0" x14ac:dyDescent="0.25">
      <c r="B17" s="82"/>
      <c r="D17" s="82"/>
      <c r="F17" t="s">
        <v>1257</v>
      </c>
      <c r="G17" s="83"/>
      <c r="H17" s="6">
        <f>SUM(H20:H1007)</f>
        <v>0</v>
      </c>
      <c r="I17" s="83"/>
      <c r="O17" t="s">
        <v>1258</v>
      </c>
      <c r="P17" s="81"/>
    </row>
    <row r="18" spans="1:20" ht="15.75" thickBot="1" x14ac:dyDescent="0.3">
      <c r="B18" s="82"/>
      <c r="D18" s="82"/>
      <c r="F18" t="s">
        <v>1308</v>
      </c>
      <c r="G18" s="83"/>
      <c r="H18" s="96"/>
      <c r="I18" s="6"/>
      <c r="P18" s="81"/>
    </row>
    <row r="19" spans="1:20" ht="15.75" thickBot="1" x14ac:dyDescent="0.3">
      <c r="A19" s="170" t="s">
        <v>1309</v>
      </c>
      <c r="B19" s="171" t="s">
        <v>1260</v>
      </c>
      <c r="C19" s="172" t="s">
        <v>1261</v>
      </c>
      <c r="D19" s="173" t="s">
        <v>1262</v>
      </c>
      <c r="E19" s="172" t="s">
        <v>1263</v>
      </c>
      <c r="F19" s="174" t="s">
        <v>1264</v>
      </c>
      <c r="G19" s="175" t="s">
        <v>1265</v>
      </c>
      <c r="H19" s="176" t="s">
        <v>1266</v>
      </c>
      <c r="I19" s="177" t="s">
        <v>1267</v>
      </c>
      <c r="J19" s="172" t="s">
        <v>1310</v>
      </c>
      <c r="K19" s="172" t="s">
        <v>1263</v>
      </c>
      <c r="L19" s="172" t="s">
        <v>1270</v>
      </c>
      <c r="M19" s="172" t="s">
        <v>1263</v>
      </c>
      <c r="N19" s="172" t="s">
        <v>1271</v>
      </c>
      <c r="O19" s="174" t="s">
        <v>1311</v>
      </c>
      <c r="P19" s="178" t="s">
        <v>1272</v>
      </c>
      <c r="Q19" s="172" t="s">
        <v>1273</v>
      </c>
      <c r="R19" s="172" t="s">
        <v>1263</v>
      </c>
      <c r="S19" s="179" t="s">
        <v>1274</v>
      </c>
      <c r="T19" s="2"/>
    </row>
    <row r="20" spans="1:20" x14ac:dyDescent="0.25">
      <c r="A20" s="117" t="s">
        <v>1312</v>
      </c>
      <c r="B20" s="180">
        <v>1</v>
      </c>
      <c r="C20" s="117">
        <v>2</v>
      </c>
      <c r="D20" s="181">
        <f>COVID!J20</f>
        <v>400005</v>
      </c>
      <c r="E20" s="117" t="b">
        <v>1</v>
      </c>
      <c r="F20" s="182" t="str">
        <f>RIGHT(COVID!C20,4)&amp;"."&amp;COVID!M20&amp;"."&amp;COVID!K20&amp;"."&amp;$C$5</f>
        <v>2002.RecPrem.I18.Ma22</v>
      </c>
      <c r="G20" s="183">
        <f ca="1">TODAY()</f>
        <v>44697</v>
      </c>
      <c r="H20" s="316" cm="1">
        <f t="array" ref="H20">-IF(SUMPRODUCT((COVID!$Q$19:$AB$19=$B$5)*COVID!Q20:AB20)&lt;0,SUMPRODUCT((COVID!$Q$19:$AB$19=$B$5)*COVID!Q20:AB20),0)</f>
        <v>0</v>
      </c>
      <c r="I20" s="115">
        <f ca="1">G20</f>
        <v>44697</v>
      </c>
      <c r="J20" s="117">
        <v>3</v>
      </c>
      <c r="K20" s="117" t="b">
        <v>1</v>
      </c>
      <c r="L20" s="117" t="s">
        <v>1313</v>
      </c>
      <c r="M20" s="117" t="b">
        <v>1</v>
      </c>
      <c r="N20" s="117" t="s">
        <v>1276</v>
      </c>
      <c r="O20" s="182" t="str">
        <f>LEFT(COVID!D20,19)&amp;"."&amp;COVIDCR!F20</f>
        <v>Barnfield School.2002.RecPrem.I18.Ma22</v>
      </c>
      <c r="P20" s="185" t="str">
        <f>COVID!I20</f>
        <v>10166/543965</v>
      </c>
      <c r="Q20" s="117" t="b">
        <v>1</v>
      </c>
      <c r="R20" s="117" t="b">
        <v>1</v>
      </c>
      <c r="S20" s="117" t="b">
        <v>1</v>
      </c>
    </row>
    <row r="21" spans="1:20" x14ac:dyDescent="0.25">
      <c r="A21" s="117" t="s">
        <v>1312</v>
      </c>
      <c r="B21" s="180">
        <v>1</v>
      </c>
      <c r="C21" s="117">
        <v>2</v>
      </c>
      <c r="D21" s="181">
        <f>COVID!J21</f>
        <v>400051</v>
      </c>
      <c r="E21" s="117" t="b">
        <v>1</v>
      </c>
      <c r="F21" s="182" t="str">
        <f>RIGHT(COVID!C21,4)&amp;"."&amp;COVID!M21&amp;"."&amp;COVID!K21&amp;"."&amp;$C$5</f>
        <v>2003.RecPrem.I18.Ma22</v>
      </c>
      <c r="G21" s="183">
        <f t="shared" ref="G21:G84" ca="1" si="0">TODAY()</f>
        <v>44697</v>
      </c>
      <c r="H21" s="316" cm="1">
        <f t="array" ref="H21">-IF(SUMPRODUCT((COVID!$Q$19:$AB$19=$B$5)*COVID!Q21:AB21)&lt;0,SUMPRODUCT((COVID!$Q$19:$AB$19=$B$5)*COVID!Q21:AB21),0)</f>
        <v>0</v>
      </c>
      <c r="I21" s="115">
        <f t="shared" ref="I21:I84" ca="1" si="1">G21</f>
        <v>44697</v>
      </c>
      <c r="J21" s="117">
        <v>3</v>
      </c>
      <c r="K21" s="117" t="b">
        <v>1</v>
      </c>
      <c r="L21" s="117" t="s">
        <v>1313</v>
      </c>
      <c r="M21" s="117" t="b">
        <v>1</v>
      </c>
      <c r="N21" s="117" t="s">
        <v>1276</v>
      </c>
      <c r="O21" s="182" t="str">
        <f>LEFT(COVID!D21,19)&amp;"."&amp;COVIDCR!F21</f>
        <v>Bell Lane Primary S.2003.RecPrem.I18.Ma22</v>
      </c>
      <c r="P21" s="185" t="str">
        <f>COVID!I21</f>
        <v>10166/543965</v>
      </c>
      <c r="Q21" s="117" t="b">
        <v>1</v>
      </c>
      <c r="R21" s="117" t="b">
        <v>1</v>
      </c>
      <c r="S21" s="117" t="b">
        <v>1</v>
      </c>
    </row>
    <row r="22" spans="1:20" x14ac:dyDescent="0.25">
      <c r="A22" s="117" t="s">
        <v>1312</v>
      </c>
      <c r="B22" s="180">
        <v>1</v>
      </c>
      <c r="C22" s="117">
        <v>2</v>
      </c>
      <c r="D22" s="181">
        <f>COVID!J22</f>
        <v>400040</v>
      </c>
      <c r="E22" s="117" t="b">
        <v>1</v>
      </c>
      <c r="F22" s="182" t="str">
        <f>RIGHT(COVID!C22,4)&amp;"."&amp;COVID!M22&amp;"."&amp;COVID!K22&amp;"."&amp;$C$5</f>
        <v>2007.RecPrem.I18.Ma22</v>
      </c>
      <c r="G22" s="183">
        <f t="shared" ca="1" si="0"/>
        <v>44697</v>
      </c>
      <c r="H22" s="316" cm="1">
        <f t="array" ref="H22">-IF(SUMPRODUCT((COVID!$Q$19:$AB$19=$B$5)*COVID!Q22:AB22)&lt;0,SUMPRODUCT((COVID!$Q$19:$AB$19=$B$5)*COVID!Q22:AB22),0)</f>
        <v>0</v>
      </c>
      <c r="I22" s="115">
        <f t="shared" ca="1" si="1"/>
        <v>44697</v>
      </c>
      <c r="J22" s="117">
        <v>3</v>
      </c>
      <c r="K22" s="117" t="b">
        <v>1</v>
      </c>
      <c r="L22" s="117" t="s">
        <v>1313</v>
      </c>
      <c r="M22" s="117" t="b">
        <v>1</v>
      </c>
      <c r="N22" s="117" t="s">
        <v>1276</v>
      </c>
      <c r="O22" s="182" t="str">
        <f>LEFT(COVID!D22,19)&amp;"."&amp;COVIDCR!F22</f>
        <v>Brookland Junior Sc.2007.RecPrem.I18.Ma22</v>
      </c>
      <c r="P22" s="185" t="str">
        <f>COVID!I22</f>
        <v>10166/543965</v>
      </c>
      <c r="Q22" s="117" t="b">
        <v>1</v>
      </c>
      <c r="R22" s="117" t="b">
        <v>1</v>
      </c>
      <c r="S22" s="117" t="b">
        <v>1</v>
      </c>
    </row>
    <row r="23" spans="1:20" x14ac:dyDescent="0.25">
      <c r="A23" s="117" t="s">
        <v>1312</v>
      </c>
      <c r="B23" s="180">
        <v>1</v>
      </c>
      <c r="C23" s="117">
        <v>2</v>
      </c>
      <c r="D23" s="181">
        <f>COVID!J23</f>
        <v>400057</v>
      </c>
      <c r="E23" s="117" t="b">
        <v>1</v>
      </c>
      <c r="F23" s="182" t="str">
        <f>RIGHT(COVID!C23,4)&amp;"."&amp;COVID!M23&amp;"."&amp;COVID!K23&amp;"."&amp;$C$5</f>
        <v>2008.RecPrem.I18.Ma22</v>
      </c>
      <c r="G23" s="183">
        <f t="shared" ca="1" si="0"/>
        <v>44697</v>
      </c>
      <c r="H23" s="316" cm="1">
        <f t="array" ref="H23">-IF(SUMPRODUCT((COVID!$Q$19:$AB$19=$B$5)*COVID!Q23:AB23)&lt;0,SUMPRODUCT((COVID!$Q$19:$AB$19=$B$5)*COVID!Q23:AB23),0)</f>
        <v>0</v>
      </c>
      <c r="I23" s="115">
        <f t="shared" ca="1" si="1"/>
        <v>44697</v>
      </c>
      <c r="J23" s="117">
        <v>3</v>
      </c>
      <c r="K23" s="117" t="b">
        <v>1</v>
      </c>
      <c r="L23" s="117" t="s">
        <v>1313</v>
      </c>
      <c r="M23" s="117" t="b">
        <v>1</v>
      </c>
      <c r="N23" s="117" t="s">
        <v>1276</v>
      </c>
      <c r="O23" s="182" t="str">
        <f>LEFT(COVID!D23,19)&amp;"."&amp;COVIDCR!F23</f>
        <v>Brookland Infant  &amp;.2008.RecPrem.I18.Ma22</v>
      </c>
      <c r="P23" s="185" t="str">
        <f>COVID!I23</f>
        <v>10166/543965</v>
      </c>
      <c r="Q23" s="117" t="b">
        <v>1</v>
      </c>
      <c r="R23" s="117" t="b">
        <v>1</v>
      </c>
      <c r="S23" s="117" t="b">
        <v>1</v>
      </c>
    </row>
    <row r="24" spans="1:20" x14ac:dyDescent="0.25">
      <c r="A24" s="117" t="s">
        <v>1312</v>
      </c>
      <c r="B24" s="180">
        <v>1</v>
      </c>
      <c r="C24" s="117">
        <v>2</v>
      </c>
      <c r="D24" s="181">
        <f>COVID!J24</f>
        <v>400061</v>
      </c>
      <c r="E24" s="117" t="b">
        <v>1</v>
      </c>
      <c r="F24" s="182" t="str">
        <f>RIGHT(COVID!C24,4)&amp;"."&amp;COVID!M24&amp;"."&amp;COVID!K24&amp;"."&amp;$C$5</f>
        <v>2009.RecPrem.I18.Ma22</v>
      </c>
      <c r="G24" s="183">
        <f t="shared" ca="1" si="0"/>
        <v>44697</v>
      </c>
      <c r="H24" s="316" cm="1">
        <f t="array" ref="H24">-IF(SUMPRODUCT((COVID!$Q$19:$AB$19=$B$5)*COVID!Q24:AB24)&lt;0,SUMPRODUCT((COVID!$Q$19:$AB$19=$B$5)*COVID!Q24:AB24),0)</f>
        <v>0</v>
      </c>
      <c r="I24" s="115">
        <f t="shared" ca="1" si="1"/>
        <v>44697</v>
      </c>
      <c r="J24" s="117">
        <v>3</v>
      </c>
      <c r="K24" s="117" t="b">
        <v>1</v>
      </c>
      <c r="L24" s="117" t="s">
        <v>1313</v>
      </c>
      <c r="M24" s="117" t="b">
        <v>1</v>
      </c>
      <c r="N24" s="117" t="s">
        <v>1276</v>
      </c>
      <c r="O24" s="182" t="str">
        <f>LEFT(COVID!D24,19)&amp;"."&amp;COVIDCR!F24</f>
        <v>Brunswick Park Prim.2009.RecPrem.I18.Ma22</v>
      </c>
      <c r="P24" s="185" t="str">
        <f>COVID!I24</f>
        <v>10166/543965</v>
      </c>
      <c r="Q24" s="117" t="b">
        <v>1</v>
      </c>
      <c r="R24" s="117" t="b">
        <v>1</v>
      </c>
      <c r="S24" s="117" t="b">
        <v>1</v>
      </c>
    </row>
    <row r="25" spans="1:20" x14ac:dyDescent="0.25">
      <c r="A25" s="117" t="s">
        <v>1312</v>
      </c>
      <c r="B25" s="180">
        <v>1</v>
      </c>
      <c r="C25" s="117">
        <v>2</v>
      </c>
      <c r="D25" s="181">
        <f>COVID!J25</f>
        <v>400020</v>
      </c>
      <c r="E25" s="117" t="b">
        <v>1</v>
      </c>
      <c r="F25" s="182" t="str">
        <f>RIGHT(COVID!C25,4)&amp;"."&amp;COVID!M25&amp;"."&amp;COVID!K25&amp;"."&amp;$C$5</f>
        <v>2011.RecPrem.I18.Ma22</v>
      </c>
      <c r="G25" s="183">
        <f t="shared" ca="1" si="0"/>
        <v>44697</v>
      </c>
      <c r="H25" s="316" cm="1">
        <f t="array" ref="H25">-IF(SUMPRODUCT((COVID!$Q$19:$AB$19=$B$5)*COVID!Q25:AB25)&lt;0,SUMPRODUCT((COVID!$Q$19:$AB$19=$B$5)*COVID!Q25:AB25),0)</f>
        <v>0</v>
      </c>
      <c r="I25" s="115">
        <f t="shared" ca="1" si="1"/>
        <v>44697</v>
      </c>
      <c r="J25" s="117">
        <v>3</v>
      </c>
      <c r="K25" s="117" t="b">
        <v>1</v>
      </c>
      <c r="L25" s="117" t="s">
        <v>1313</v>
      </c>
      <c r="M25" s="117" t="b">
        <v>1</v>
      </c>
      <c r="N25" s="117" t="s">
        <v>1276</v>
      </c>
      <c r="O25" s="182" t="str">
        <f>LEFT(COVID!D25,19)&amp;"."&amp;COVIDCR!F25</f>
        <v>Church Hill Primary.2011.RecPrem.I18.Ma22</v>
      </c>
      <c r="P25" s="185" t="str">
        <f>COVID!I25</f>
        <v>10166/543965</v>
      </c>
      <c r="Q25" s="117" t="b">
        <v>1</v>
      </c>
      <c r="R25" s="117" t="b">
        <v>1</v>
      </c>
      <c r="S25" s="117" t="b">
        <v>1</v>
      </c>
    </row>
    <row r="26" spans="1:20" x14ac:dyDescent="0.25">
      <c r="A26" s="117" t="s">
        <v>1312</v>
      </c>
      <c r="B26" s="180">
        <v>1</v>
      </c>
      <c r="C26" s="117">
        <v>2</v>
      </c>
      <c r="D26" s="181">
        <f>COVID!J26</f>
        <v>400050</v>
      </c>
      <c r="E26" s="117" t="b">
        <v>1</v>
      </c>
      <c r="F26" s="182" t="str">
        <f>RIGHT(COVID!C26,4)&amp;"."&amp;COVID!M26&amp;"."&amp;COVID!K26&amp;"."&amp;$C$5</f>
        <v>2014.RecPrem.I18.Ma22</v>
      </c>
      <c r="G26" s="183">
        <f t="shared" ca="1" si="0"/>
        <v>44697</v>
      </c>
      <c r="H26" s="316" cm="1">
        <f t="array" ref="H26">-IF(SUMPRODUCT((COVID!$Q$19:$AB$19=$B$5)*COVID!Q26:AB26)&lt;0,SUMPRODUCT((COVID!$Q$19:$AB$19=$B$5)*COVID!Q26:AB26),0)</f>
        <v>0</v>
      </c>
      <c r="I26" s="115">
        <f t="shared" ca="1" si="1"/>
        <v>44697</v>
      </c>
      <c r="J26" s="117">
        <v>3</v>
      </c>
      <c r="K26" s="117" t="b">
        <v>1</v>
      </c>
      <c r="L26" s="117" t="s">
        <v>1313</v>
      </c>
      <c r="M26" s="117" t="b">
        <v>1</v>
      </c>
      <c r="N26" s="117" t="s">
        <v>1276</v>
      </c>
      <c r="O26" s="182" t="str">
        <f>LEFT(COVID!D26,19)&amp;"."&amp;COVIDCR!F26</f>
        <v>Colindale School.2014.RecPrem.I18.Ma22</v>
      </c>
      <c r="P26" s="185" t="str">
        <f>COVID!I26</f>
        <v>10166/543965</v>
      </c>
      <c r="Q26" s="117" t="b">
        <v>1</v>
      </c>
      <c r="R26" s="117" t="b">
        <v>1</v>
      </c>
      <c r="S26" s="117" t="b">
        <v>1</v>
      </c>
    </row>
    <row r="27" spans="1:20" x14ac:dyDescent="0.25">
      <c r="A27" s="117" t="s">
        <v>1312</v>
      </c>
      <c r="B27" s="180">
        <v>1</v>
      </c>
      <c r="C27" s="117">
        <v>2</v>
      </c>
      <c r="D27" s="181">
        <f>COVID!J27</f>
        <v>400059</v>
      </c>
      <c r="E27" s="117" t="b">
        <v>1</v>
      </c>
      <c r="F27" s="182" t="str">
        <f>RIGHT(COVID!C27,4)&amp;"."&amp;COVID!M27&amp;"."&amp;COVID!K27&amp;"."&amp;$C$5</f>
        <v>2015.RecPrem.I18.Ma22</v>
      </c>
      <c r="G27" s="183">
        <f t="shared" ca="1" si="0"/>
        <v>44697</v>
      </c>
      <c r="H27" s="316" cm="1">
        <f t="array" ref="H27">-IF(SUMPRODUCT((COVID!$Q$19:$AB$19=$B$5)*COVID!Q27:AB27)&lt;0,SUMPRODUCT((COVID!$Q$19:$AB$19=$B$5)*COVID!Q27:AB27),0)</f>
        <v>0</v>
      </c>
      <c r="I27" s="115">
        <f t="shared" ca="1" si="1"/>
        <v>44697</v>
      </c>
      <c r="J27" s="117">
        <v>3</v>
      </c>
      <c r="K27" s="117" t="b">
        <v>1</v>
      </c>
      <c r="L27" s="117" t="s">
        <v>1313</v>
      </c>
      <c r="M27" s="117" t="b">
        <v>1</v>
      </c>
      <c r="N27" s="117" t="s">
        <v>1276</v>
      </c>
      <c r="O27" s="182" t="str">
        <f>LEFT(COVID!D27,19)&amp;"."&amp;COVIDCR!F27</f>
        <v>Coppetts Wood.2015.RecPrem.I18.Ma22</v>
      </c>
      <c r="P27" s="185" t="str">
        <f>COVID!I27</f>
        <v>10166/543965</v>
      </c>
      <c r="Q27" s="117" t="b">
        <v>1</v>
      </c>
      <c r="R27" s="117" t="b">
        <v>1</v>
      </c>
      <c r="S27" s="117" t="b">
        <v>1</v>
      </c>
    </row>
    <row r="28" spans="1:20" x14ac:dyDescent="0.25">
      <c r="A28" s="117" t="s">
        <v>1312</v>
      </c>
      <c r="B28" s="180">
        <v>1</v>
      </c>
      <c r="C28" s="117">
        <v>2</v>
      </c>
      <c r="D28" s="181">
        <f>COVID!J28</f>
        <v>400049</v>
      </c>
      <c r="E28" s="117" t="b">
        <v>1</v>
      </c>
      <c r="F28" s="182" t="str">
        <f>RIGHT(COVID!C28,4)&amp;"."&amp;COVID!M28&amp;"."&amp;COVID!K28&amp;"."&amp;$C$5</f>
        <v>2016.RecPrem.I18.Ma22</v>
      </c>
      <c r="G28" s="183">
        <f t="shared" ca="1" si="0"/>
        <v>44697</v>
      </c>
      <c r="H28" s="316" cm="1">
        <f t="array" ref="H28">-IF(SUMPRODUCT((COVID!$Q$19:$AB$19=$B$5)*COVID!Q28:AB28)&lt;0,SUMPRODUCT((COVID!$Q$19:$AB$19=$B$5)*COVID!Q28:AB28),0)</f>
        <v>0</v>
      </c>
      <c r="I28" s="115">
        <f t="shared" ca="1" si="1"/>
        <v>44697</v>
      </c>
      <c r="J28" s="117">
        <v>3</v>
      </c>
      <c r="K28" s="117" t="b">
        <v>1</v>
      </c>
      <c r="L28" s="117" t="s">
        <v>1313</v>
      </c>
      <c r="M28" s="117" t="b">
        <v>1</v>
      </c>
      <c r="N28" s="117" t="s">
        <v>1276</v>
      </c>
      <c r="O28" s="182" t="str">
        <f>LEFT(COVID!D28,19)&amp;"."&amp;COVIDCR!F28</f>
        <v>Courtland School.2016.RecPrem.I18.Ma22</v>
      </c>
      <c r="P28" s="185" t="str">
        <f>COVID!I28</f>
        <v>10166/543965</v>
      </c>
      <c r="Q28" s="117" t="b">
        <v>1</v>
      </c>
      <c r="R28" s="117" t="b">
        <v>1</v>
      </c>
      <c r="S28" s="117" t="b">
        <v>1</v>
      </c>
    </row>
    <row r="29" spans="1:20" x14ac:dyDescent="0.25">
      <c r="A29" s="117" t="s">
        <v>1312</v>
      </c>
      <c r="B29" s="180">
        <v>1</v>
      </c>
      <c r="C29" s="117">
        <v>2</v>
      </c>
      <c r="D29" s="181">
        <f>COVID!J29</f>
        <v>400080</v>
      </c>
      <c r="E29" s="117" t="b">
        <v>1</v>
      </c>
      <c r="F29" s="182" t="str">
        <f>RIGHT(COVID!C29,4)&amp;"."&amp;COVID!M29&amp;"."&amp;COVID!K29&amp;"."&amp;$C$5</f>
        <v>2017.RecPrem.I18.Ma22</v>
      </c>
      <c r="G29" s="183">
        <f t="shared" ca="1" si="0"/>
        <v>44697</v>
      </c>
      <c r="H29" s="316" cm="1">
        <f t="array" ref="H29">-IF(SUMPRODUCT((COVID!$Q$19:$AB$19=$B$5)*COVID!Q29:AB29)&lt;0,SUMPRODUCT((COVID!$Q$19:$AB$19=$B$5)*COVID!Q29:AB29),0)</f>
        <v>0</v>
      </c>
      <c r="I29" s="115">
        <f t="shared" ca="1" si="1"/>
        <v>44697</v>
      </c>
      <c r="J29" s="117">
        <v>3</v>
      </c>
      <c r="K29" s="117" t="b">
        <v>1</v>
      </c>
      <c r="L29" s="117" t="s">
        <v>1313</v>
      </c>
      <c r="M29" s="117" t="b">
        <v>1</v>
      </c>
      <c r="N29" s="117" t="s">
        <v>1276</v>
      </c>
      <c r="O29" s="182" t="str">
        <f>LEFT(COVID!D29,19)&amp;"."&amp;COVIDCR!F29</f>
        <v>Cromer Road Primary.2017.RecPrem.I18.Ma22</v>
      </c>
      <c r="P29" s="185" t="str">
        <f>COVID!I29</f>
        <v>10166/543965</v>
      </c>
      <c r="Q29" s="117" t="b">
        <v>1</v>
      </c>
      <c r="R29" s="117" t="b">
        <v>1</v>
      </c>
      <c r="S29" s="117" t="b">
        <v>1</v>
      </c>
    </row>
    <row r="30" spans="1:20" x14ac:dyDescent="0.25">
      <c r="A30" s="117" t="s">
        <v>1312</v>
      </c>
      <c r="B30" s="180">
        <v>1</v>
      </c>
      <c r="C30" s="117">
        <v>2</v>
      </c>
      <c r="D30" s="181">
        <f>COVID!J30</f>
        <v>400036</v>
      </c>
      <c r="E30" s="117" t="b">
        <v>1</v>
      </c>
      <c r="F30" s="182" t="str">
        <f>RIGHT(COVID!C30,4)&amp;"."&amp;COVID!M30&amp;"."&amp;COVID!K30&amp;"."&amp;$C$5</f>
        <v>2019.RecPrem.I18.Ma22</v>
      </c>
      <c r="G30" s="183">
        <f t="shared" ca="1" si="0"/>
        <v>44697</v>
      </c>
      <c r="H30" s="316" cm="1">
        <f t="array" ref="H30">-IF(SUMPRODUCT((COVID!$Q$19:$AB$19=$B$5)*COVID!Q30:AB30)&lt;0,SUMPRODUCT((COVID!$Q$19:$AB$19=$B$5)*COVID!Q30:AB30),0)</f>
        <v>0</v>
      </c>
      <c r="I30" s="115">
        <f t="shared" ca="1" si="1"/>
        <v>44697</v>
      </c>
      <c r="J30" s="117">
        <v>3</v>
      </c>
      <c r="K30" s="117" t="b">
        <v>1</v>
      </c>
      <c r="L30" s="117" t="s">
        <v>1313</v>
      </c>
      <c r="M30" s="117" t="b">
        <v>1</v>
      </c>
      <c r="N30" s="117" t="s">
        <v>1276</v>
      </c>
      <c r="O30" s="182" t="str">
        <f>LEFT(COVID!D30,19)&amp;"."&amp;COVIDCR!F30</f>
        <v>Deansbrook Infant S.2019.RecPrem.I18.Ma22</v>
      </c>
      <c r="P30" s="185" t="str">
        <f>COVID!I30</f>
        <v>10166/543965</v>
      </c>
      <c r="Q30" s="117" t="b">
        <v>1</v>
      </c>
      <c r="R30" s="117" t="b">
        <v>1</v>
      </c>
      <c r="S30" s="117" t="b">
        <v>1</v>
      </c>
    </row>
    <row r="31" spans="1:20" x14ac:dyDescent="0.25">
      <c r="A31" s="117" t="s">
        <v>1312</v>
      </c>
      <c r="B31" s="180">
        <v>1</v>
      </c>
      <c r="C31" s="117">
        <v>2</v>
      </c>
      <c r="D31" s="181">
        <f>COVID!J31</f>
        <v>400042</v>
      </c>
      <c r="E31" s="117" t="b">
        <v>1</v>
      </c>
      <c r="F31" s="182" t="str">
        <f>RIGHT(COVID!C31,4)&amp;"."&amp;COVID!M31&amp;"."&amp;COVID!K31&amp;"."&amp;$C$5</f>
        <v>2021.RecPrem.I18.Ma22</v>
      </c>
      <c r="G31" s="183">
        <f t="shared" ca="1" si="0"/>
        <v>44697</v>
      </c>
      <c r="H31" s="316" cm="1">
        <f t="array" ref="H31">-IF(SUMPRODUCT((COVID!$Q$19:$AB$19=$B$5)*COVID!Q31:AB31)&lt;0,SUMPRODUCT((COVID!$Q$19:$AB$19=$B$5)*COVID!Q31:AB31),0)</f>
        <v>0</v>
      </c>
      <c r="I31" s="115">
        <f t="shared" ca="1" si="1"/>
        <v>44697</v>
      </c>
      <c r="J31" s="117">
        <v>3</v>
      </c>
      <c r="K31" s="117" t="b">
        <v>1</v>
      </c>
      <c r="L31" s="117" t="s">
        <v>1313</v>
      </c>
      <c r="M31" s="117" t="b">
        <v>1</v>
      </c>
      <c r="N31" s="117" t="s">
        <v>1276</v>
      </c>
      <c r="O31" s="182" t="str">
        <f>LEFT(COVID!D31,19)&amp;"."&amp;COVIDCR!F31</f>
        <v>Dollis Primary Scho.2021.RecPrem.I18.Ma22</v>
      </c>
      <c r="P31" s="185" t="str">
        <f>COVID!I31</f>
        <v>10166/543965</v>
      </c>
      <c r="Q31" s="117" t="b">
        <v>1</v>
      </c>
      <c r="R31" s="117" t="b">
        <v>1</v>
      </c>
      <c r="S31" s="117" t="b">
        <v>1</v>
      </c>
    </row>
    <row r="32" spans="1:20" x14ac:dyDescent="0.25">
      <c r="A32" s="117" t="s">
        <v>1312</v>
      </c>
      <c r="B32" s="180">
        <v>1</v>
      </c>
      <c r="C32" s="117">
        <v>2</v>
      </c>
      <c r="D32" s="181">
        <f>COVID!J32</f>
        <v>400159</v>
      </c>
      <c r="E32" s="117" t="b">
        <v>1</v>
      </c>
      <c r="F32" s="182" t="str">
        <f>RIGHT(COVID!C32,4)&amp;"."&amp;COVID!M32&amp;"."&amp;COVID!K32&amp;"."&amp;$C$5</f>
        <v>2023.RecPrem.I18.Ma22</v>
      </c>
      <c r="G32" s="183">
        <f t="shared" ca="1" si="0"/>
        <v>44697</v>
      </c>
      <c r="H32" s="316" cm="1">
        <f t="array" ref="H32">-IF(SUMPRODUCT((COVID!$Q$19:$AB$19=$B$5)*COVID!Q32:AB32)&lt;0,SUMPRODUCT((COVID!$Q$19:$AB$19=$B$5)*COVID!Q32:AB32),0)</f>
        <v>0</v>
      </c>
      <c r="I32" s="115">
        <f t="shared" ca="1" si="1"/>
        <v>44697</v>
      </c>
      <c r="J32" s="117">
        <v>3</v>
      </c>
      <c r="K32" s="117" t="b">
        <v>1</v>
      </c>
      <c r="L32" s="117" t="s">
        <v>1313</v>
      </c>
      <c r="M32" s="117" t="b">
        <v>1</v>
      </c>
      <c r="N32" s="117" t="s">
        <v>1276</v>
      </c>
      <c r="O32" s="182" t="str">
        <f>LEFT(COVID!D32,19)&amp;"."&amp;COVIDCR!F32</f>
        <v>Edgware Primary Sch.2023.RecPrem.I18.Ma22</v>
      </c>
      <c r="P32" s="185" t="str">
        <f>COVID!I32</f>
        <v>10166/543965</v>
      </c>
      <c r="Q32" s="117" t="b">
        <v>1</v>
      </c>
      <c r="R32" s="117" t="b">
        <v>1</v>
      </c>
      <c r="S32" s="117" t="b">
        <v>1</v>
      </c>
    </row>
    <row r="33" spans="1:19" x14ac:dyDescent="0.25">
      <c r="A33" s="117" t="s">
        <v>1312</v>
      </c>
      <c r="B33" s="180">
        <v>1</v>
      </c>
      <c r="C33" s="117">
        <v>2</v>
      </c>
      <c r="D33" s="181">
        <f>COVID!J33</f>
        <v>400047</v>
      </c>
      <c r="E33" s="117" t="b">
        <v>1</v>
      </c>
      <c r="F33" s="182" t="str">
        <f>RIGHT(COVID!C33,4)&amp;"."&amp;COVID!M33&amp;"."&amp;COVID!K33&amp;"."&amp;$C$5</f>
        <v>2024.RecPrem.I18.Ma22</v>
      </c>
      <c r="G33" s="183">
        <f t="shared" ca="1" si="0"/>
        <v>44697</v>
      </c>
      <c r="H33" s="316" cm="1">
        <f t="array" ref="H33">-IF(SUMPRODUCT((COVID!$Q$19:$AB$19=$B$5)*COVID!Q33:AB33)&lt;0,SUMPRODUCT((COVID!$Q$19:$AB$19=$B$5)*COVID!Q33:AB33),0)</f>
        <v>0</v>
      </c>
      <c r="I33" s="115">
        <f t="shared" ca="1" si="1"/>
        <v>44697</v>
      </c>
      <c r="J33" s="117">
        <v>3</v>
      </c>
      <c r="K33" s="117" t="b">
        <v>1</v>
      </c>
      <c r="L33" s="117" t="s">
        <v>1313</v>
      </c>
      <c r="M33" s="117" t="b">
        <v>1</v>
      </c>
      <c r="N33" s="117" t="s">
        <v>1276</v>
      </c>
      <c r="O33" s="182" t="str">
        <f>LEFT(COVID!D33,19)&amp;"."&amp;COVIDCR!F33</f>
        <v>Fairway Primary Sch.2024.RecPrem.I18.Ma22</v>
      </c>
      <c r="P33" s="185" t="str">
        <f>COVID!I33</f>
        <v>10166/543965</v>
      </c>
      <c r="Q33" s="117" t="b">
        <v>1</v>
      </c>
      <c r="R33" s="117" t="b">
        <v>1</v>
      </c>
      <c r="S33" s="117" t="b">
        <v>1</v>
      </c>
    </row>
    <row r="34" spans="1:19" x14ac:dyDescent="0.25">
      <c r="A34" s="117" t="s">
        <v>1312</v>
      </c>
      <c r="B34" s="180">
        <v>1</v>
      </c>
      <c r="C34" s="117">
        <v>2</v>
      </c>
      <c r="D34" s="181">
        <f>COVID!J34</f>
        <v>400001</v>
      </c>
      <c r="E34" s="117" t="b">
        <v>1</v>
      </c>
      <c r="F34" s="182" t="str">
        <f>RIGHT(COVID!C34,4)&amp;"."&amp;COVID!M34&amp;"."&amp;COVID!K34&amp;"."&amp;$C$5</f>
        <v>2025.RecPrem.I18.Ma22</v>
      </c>
      <c r="G34" s="183">
        <f t="shared" ca="1" si="0"/>
        <v>44697</v>
      </c>
      <c r="H34" s="316" cm="1">
        <f t="array" ref="H34">-IF(SUMPRODUCT((COVID!$Q$19:$AB$19=$B$5)*COVID!Q34:AB34)&lt;0,SUMPRODUCT((COVID!$Q$19:$AB$19=$B$5)*COVID!Q34:AB34),0)</f>
        <v>0</v>
      </c>
      <c r="I34" s="115">
        <f t="shared" ca="1" si="1"/>
        <v>44697</v>
      </c>
      <c r="J34" s="117">
        <v>3</v>
      </c>
      <c r="K34" s="117" t="b">
        <v>1</v>
      </c>
      <c r="L34" s="117" t="s">
        <v>1313</v>
      </c>
      <c r="M34" s="117" t="b">
        <v>1</v>
      </c>
      <c r="N34" s="117" t="s">
        <v>1276</v>
      </c>
      <c r="O34" s="182" t="str">
        <f>LEFT(COVID!D34,19)&amp;"."&amp;COVIDCR!F34</f>
        <v>Foulds.2025.RecPrem.I18.Ma22</v>
      </c>
      <c r="P34" s="185" t="str">
        <f>COVID!I34</f>
        <v>10166/543965</v>
      </c>
      <c r="Q34" s="117" t="b">
        <v>1</v>
      </c>
      <c r="R34" s="117" t="b">
        <v>1</v>
      </c>
      <c r="S34" s="117" t="b">
        <v>1</v>
      </c>
    </row>
    <row r="35" spans="1:19" x14ac:dyDescent="0.25">
      <c r="A35" s="117" t="s">
        <v>1312</v>
      </c>
      <c r="B35" s="180">
        <v>1</v>
      </c>
      <c r="C35" s="117">
        <v>2</v>
      </c>
      <c r="D35" s="181">
        <f>COVID!J35</f>
        <v>400082</v>
      </c>
      <c r="E35" s="117" t="b">
        <v>1</v>
      </c>
      <c r="F35" s="182" t="str">
        <f>RIGHT(COVID!C35,4)&amp;"."&amp;COVID!M35&amp;"."&amp;COVID!K35&amp;"."&amp;$C$5</f>
        <v>2026.RecPrem.I18.Ma22</v>
      </c>
      <c r="G35" s="183">
        <f t="shared" ca="1" si="0"/>
        <v>44697</v>
      </c>
      <c r="H35" s="316" cm="1">
        <f t="array" ref="H35">-IF(SUMPRODUCT((COVID!$Q$19:$AB$19=$B$5)*COVID!Q35:AB35)&lt;0,SUMPRODUCT((COVID!$Q$19:$AB$19=$B$5)*COVID!Q35:AB35),0)</f>
        <v>0</v>
      </c>
      <c r="I35" s="115">
        <f t="shared" ca="1" si="1"/>
        <v>44697</v>
      </c>
      <c r="J35" s="117">
        <v>3</v>
      </c>
      <c r="K35" s="117" t="b">
        <v>1</v>
      </c>
      <c r="L35" s="117" t="s">
        <v>1313</v>
      </c>
      <c r="M35" s="117" t="b">
        <v>1</v>
      </c>
      <c r="N35" s="117" t="s">
        <v>1276</v>
      </c>
      <c r="O35" s="182" t="str">
        <f>LEFT(COVID!D35,19)&amp;"."&amp;COVIDCR!F35</f>
        <v>Frith Manor School.2026.RecPrem.I18.Ma22</v>
      </c>
      <c r="P35" s="185" t="str">
        <f>COVID!I35</f>
        <v>10166/543965</v>
      </c>
      <c r="Q35" s="117" t="b">
        <v>1</v>
      </c>
      <c r="R35" s="117" t="b">
        <v>1</v>
      </c>
      <c r="S35" s="117" t="b">
        <v>1</v>
      </c>
    </row>
    <row r="36" spans="1:19" x14ac:dyDescent="0.25">
      <c r="A36" s="117" t="s">
        <v>1312</v>
      </c>
      <c r="B36" s="180">
        <v>1</v>
      </c>
      <c r="C36" s="117">
        <v>2</v>
      </c>
      <c r="D36" s="181">
        <f>COVID!J36</f>
        <v>400002</v>
      </c>
      <c r="E36" s="117" t="b">
        <v>1</v>
      </c>
      <c r="F36" s="182" t="str">
        <f>RIGHT(COVID!C36,4)&amp;"."&amp;COVID!M36&amp;"."&amp;COVID!K36&amp;"."&amp;$C$5</f>
        <v>2027.RecPrem.I18.Ma22</v>
      </c>
      <c r="G36" s="183">
        <f t="shared" ca="1" si="0"/>
        <v>44697</v>
      </c>
      <c r="H36" s="316" cm="1">
        <f t="array" ref="H36">-IF(SUMPRODUCT((COVID!$Q$19:$AB$19=$B$5)*COVID!Q36:AB36)&lt;0,SUMPRODUCT((COVID!$Q$19:$AB$19=$B$5)*COVID!Q36:AB36),0)</f>
        <v>0</v>
      </c>
      <c r="I36" s="115">
        <f t="shared" ca="1" si="1"/>
        <v>44697</v>
      </c>
      <c r="J36" s="117">
        <v>3</v>
      </c>
      <c r="K36" s="117" t="b">
        <v>1</v>
      </c>
      <c r="L36" s="117" t="s">
        <v>1313</v>
      </c>
      <c r="M36" s="117" t="b">
        <v>1</v>
      </c>
      <c r="N36" s="117" t="s">
        <v>1276</v>
      </c>
      <c r="O36" s="182" t="str">
        <f>LEFT(COVID!D36,19)&amp;"."&amp;COVIDCR!F36</f>
        <v>Garden Suburb Junio.2027.RecPrem.I18.Ma22</v>
      </c>
      <c r="P36" s="185" t="str">
        <f>COVID!I36</f>
        <v>10166/543965</v>
      </c>
      <c r="Q36" s="117" t="b">
        <v>1</v>
      </c>
      <c r="R36" s="117" t="b">
        <v>1</v>
      </c>
      <c r="S36" s="117" t="b">
        <v>1</v>
      </c>
    </row>
    <row r="37" spans="1:19" x14ac:dyDescent="0.25">
      <c r="A37" s="117" t="s">
        <v>1312</v>
      </c>
      <c r="B37" s="180">
        <v>1</v>
      </c>
      <c r="C37" s="117">
        <v>2</v>
      </c>
      <c r="D37" s="181">
        <f>COVID!J37</f>
        <v>400067</v>
      </c>
      <c r="E37" s="117" t="b">
        <v>1</v>
      </c>
      <c r="F37" s="182" t="str">
        <f>RIGHT(COVID!C37,4)&amp;"."&amp;COVID!M37&amp;"."&amp;COVID!K37&amp;"."&amp;$C$5</f>
        <v>2028.RecPrem.I18.Ma22</v>
      </c>
      <c r="G37" s="183">
        <f t="shared" ca="1" si="0"/>
        <v>44697</v>
      </c>
      <c r="H37" s="316" cm="1">
        <f t="array" ref="H37">-IF(SUMPRODUCT((COVID!$Q$19:$AB$19=$B$5)*COVID!Q37:AB37)&lt;0,SUMPRODUCT((COVID!$Q$19:$AB$19=$B$5)*COVID!Q37:AB37),0)</f>
        <v>0</v>
      </c>
      <c r="I37" s="115">
        <f t="shared" ca="1" si="1"/>
        <v>44697</v>
      </c>
      <c r="J37" s="117">
        <v>3</v>
      </c>
      <c r="K37" s="117" t="b">
        <v>1</v>
      </c>
      <c r="L37" s="117" t="s">
        <v>1313</v>
      </c>
      <c r="M37" s="117" t="b">
        <v>1</v>
      </c>
      <c r="N37" s="117" t="s">
        <v>1276</v>
      </c>
      <c r="O37" s="182" t="str">
        <f>LEFT(COVID!D37,19)&amp;"."&amp;COVIDCR!F37</f>
        <v>Garden Suburb Infan.2028.RecPrem.I18.Ma22</v>
      </c>
      <c r="P37" s="185" t="str">
        <f>COVID!I37</f>
        <v>10166/543965</v>
      </c>
      <c r="Q37" s="117" t="b">
        <v>1</v>
      </c>
      <c r="R37" s="117" t="b">
        <v>1</v>
      </c>
      <c r="S37" s="117" t="b">
        <v>1</v>
      </c>
    </row>
    <row r="38" spans="1:19" x14ac:dyDescent="0.25">
      <c r="A38" s="117" t="s">
        <v>1312</v>
      </c>
      <c r="B38" s="180">
        <v>1</v>
      </c>
      <c r="C38" s="117">
        <v>2</v>
      </c>
      <c r="D38" s="181">
        <f>COVID!J38</f>
        <v>400035</v>
      </c>
      <c r="E38" s="117" t="b">
        <v>1</v>
      </c>
      <c r="F38" s="182" t="str">
        <f>RIGHT(COVID!C38,4)&amp;"."&amp;COVID!M38&amp;"."&amp;COVID!K38&amp;"."&amp;$C$5</f>
        <v>2029.RecPrem.I18.Ma22</v>
      </c>
      <c r="G38" s="183">
        <f t="shared" ca="1" si="0"/>
        <v>44697</v>
      </c>
      <c r="H38" s="316" cm="1">
        <f t="array" ref="H38">-IF(SUMPRODUCT((COVID!$Q$19:$AB$19=$B$5)*COVID!Q38:AB38)&lt;0,SUMPRODUCT((COVID!$Q$19:$AB$19=$B$5)*COVID!Q38:AB38),0)</f>
        <v>0</v>
      </c>
      <c r="I38" s="115">
        <f t="shared" ca="1" si="1"/>
        <v>44697</v>
      </c>
      <c r="J38" s="117">
        <v>3</v>
      </c>
      <c r="K38" s="117" t="b">
        <v>1</v>
      </c>
      <c r="L38" s="117" t="s">
        <v>1313</v>
      </c>
      <c r="M38" s="117" t="b">
        <v>1</v>
      </c>
      <c r="N38" s="117" t="s">
        <v>1276</v>
      </c>
      <c r="O38" s="182" t="str">
        <f>LEFT(COVID!D38,19)&amp;"."&amp;COVIDCR!F38</f>
        <v>Goldbeaters Primary.2029.RecPrem.I18.Ma22</v>
      </c>
      <c r="P38" s="185" t="str">
        <f>COVID!I38</f>
        <v>10166/543965</v>
      </c>
      <c r="Q38" s="117" t="b">
        <v>1</v>
      </c>
      <c r="R38" s="117" t="b">
        <v>1</v>
      </c>
      <c r="S38" s="117" t="b">
        <v>1</v>
      </c>
    </row>
    <row r="39" spans="1:19" x14ac:dyDescent="0.25">
      <c r="A39" s="117" t="s">
        <v>1312</v>
      </c>
      <c r="B39" s="180">
        <v>1</v>
      </c>
      <c r="C39" s="117">
        <v>2</v>
      </c>
      <c r="D39" s="181">
        <f>COVID!J39</f>
        <v>400026</v>
      </c>
      <c r="E39" s="117" t="b">
        <v>1</v>
      </c>
      <c r="F39" s="182" t="str">
        <f>RIGHT(COVID!C39,4)&amp;"."&amp;COVID!M39&amp;"."&amp;COVID!K39&amp;"."&amp;$C$5</f>
        <v>2031.RecPrem.I18.Ma22</v>
      </c>
      <c r="G39" s="183">
        <f t="shared" ca="1" si="0"/>
        <v>44697</v>
      </c>
      <c r="H39" s="316" cm="1">
        <f t="array" ref="H39">-IF(SUMPRODUCT((COVID!$Q$19:$AB$19=$B$5)*COVID!Q39:AB39)&lt;0,SUMPRODUCT((COVID!$Q$19:$AB$19=$B$5)*COVID!Q39:AB39),0)</f>
        <v>0</v>
      </c>
      <c r="I39" s="115">
        <f t="shared" ca="1" si="1"/>
        <v>44697</v>
      </c>
      <c r="J39" s="117">
        <v>3</v>
      </c>
      <c r="K39" s="117" t="b">
        <v>1</v>
      </c>
      <c r="L39" s="117" t="s">
        <v>1313</v>
      </c>
      <c r="M39" s="117" t="b">
        <v>1</v>
      </c>
      <c r="N39" s="117" t="s">
        <v>1276</v>
      </c>
      <c r="O39" s="182" t="str">
        <f>LEFT(COVID!D39,19)&amp;"."&amp;COVIDCR!F39</f>
        <v>Hollickwood JMI Sch.2031.RecPrem.I18.Ma22</v>
      </c>
      <c r="P39" s="185" t="str">
        <f>COVID!I39</f>
        <v>10166/543965</v>
      </c>
      <c r="Q39" s="117" t="b">
        <v>1</v>
      </c>
      <c r="R39" s="117" t="b">
        <v>1</v>
      </c>
      <c r="S39" s="117" t="b">
        <v>1</v>
      </c>
    </row>
    <row r="40" spans="1:19" x14ac:dyDescent="0.25">
      <c r="A40" s="117" t="s">
        <v>1312</v>
      </c>
      <c r="B40" s="180">
        <v>1</v>
      </c>
      <c r="C40" s="117">
        <v>2</v>
      </c>
      <c r="D40" s="181">
        <f>COVID!J40</f>
        <v>400084</v>
      </c>
      <c r="E40" s="117" t="b">
        <v>1</v>
      </c>
      <c r="F40" s="182" t="str">
        <f>RIGHT(COVID!C40,4)&amp;"."&amp;COVID!M40&amp;"."&amp;COVID!K40&amp;"."&amp;$C$5</f>
        <v>2032.RecPrem.I18.Ma22</v>
      </c>
      <c r="G40" s="183">
        <f t="shared" ca="1" si="0"/>
        <v>44697</v>
      </c>
      <c r="H40" s="316" cm="1">
        <f t="array" ref="H40">-IF(SUMPRODUCT((COVID!$Q$19:$AB$19=$B$5)*COVID!Q40:AB40)&lt;0,SUMPRODUCT((COVID!$Q$19:$AB$19=$B$5)*COVID!Q40:AB40),0)</f>
        <v>0</v>
      </c>
      <c r="I40" s="115">
        <f t="shared" ca="1" si="1"/>
        <v>44697</v>
      </c>
      <c r="J40" s="117">
        <v>3</v>
      </c>
      <c r="K40" s="117" t="b">
        <v>1</v>
      </c>
      <c r="L40" s="117" t="s">
        <v>1313</v>
      </c>
      <c r="M40" s="117" t="b">
        <v>1</v>
      </c>
      <c r="N40" s="117" t="s">
        <v>1276</v>
      </c>
      <c r="O40" s="182" t="str">
        <f>LEFT(COVID!D40,19)&amp;"."&amp;COVIDCR!F40</f>
        <v>Holly Park School.2032.RecPrem.I18.Ma22</v>
      </c>
      <c r="P40" s="185" t="str">
        <f>COVID!I40</f>
        <v>10166/543965</v>
      </c>
      <c r="Q40" s="117" t="b">
        <v>1</v>
      </c>
      <c r="R40" s="117" t="b">
        <v>1</v>
      </c>
      <c r="S40" s="117" t="b">
        <v>1</v>
      </c>
    </row>
    <row r="41" spans="1:19" x14ac:dyDescent="0.25">
      <c r="A41" s="117" t="s">
        <v>1312</v>
      </c>
      <c r="B41" s="180">
        <v>1</v>
      </c>
      <c r="C41" s="117">
        <v>2</v>
      </c>
      <c r="D41" s="181">
        <f>COVID!J41</f>
        <v>400046</v>
      </c>
      <c r="E41" s="117" t="b">
        <v>1</v>
      </c>
      <c r="F41" s="182" t="str">
        <f>RIGHT(COVID!C41,4)&amp;"."&amp;COVID!M41&amp;"."&amp;COVID!K41&amp;"."&amp;$C$5</f>
        <v>2036.RecPrem.I18.Ma22</v>
      </c>
      <c r="G41" s="183">
        <f t="shared" ca="1" si="0"/>
        <v>44697</v>
      </c>
      <c r="H41" s="316" cm="1">
        <f t="array" ref="H41">-IF(SUMPRODUCT((COVID!$Q$19:$AB$19=$B$5)*COVID!Q41:AB41)&lt;0,SUMPRODUCT((COVID!$Q$19:$AB$19=$B$5)*COVID!Q41:AB41),0)</f>
        <v>0</v>
      </c>
      <c r="I41" s="115">
        <f t="shared" ca="1" si="1"/>
        <v>44697</v>
      </c>
      <c r="J41" s="117">
        <v>3</v>
      </c>
      <c r="K41" s="117" t="b">
        <v>1</v>
      </c>
      <c r="L41" s="117" t="s">
        <v>1313</v>
      </c>
      <c r="M41" s="117" t="b">
        <v>1</v>
      </c>
      <c r="N41" s="117" t="s">
        <v>1276</v>
      </c>
      <c r="O41" s="182" t="str">
        <f>LEFT(COVID!D41,19)&amp;"."&amp;COVIDCR!F41</f>
        <v>Livingstone School.2036.RecPrem.I18.Ma22</v>
      </c>
      <c r="P41" s="185" t="str">
        <f>COVID!I41</f>
        <v>10166/543965</v>
      </c>
      <c r="Q41" s="117" t="b">
        <v>1</v>
      </c>
      <c r="R41" s="117" t="b">
        <v>1</v>
      </c>
      <c r="S41" s="117" t="b">
        <v>1</v>
      </c>
    </row>
    <row r="42" spans="1:19" x14ac:dyDescent="0.25">
      <c r="A42" s="117" t="s">
        <v>1312</v>
      </c>
      <c r="B42" s="180">
        <v>1</v>
      </c>
      <c r="C42" s="117">
        <v>2</v>
      </c>
      <c r="D42" s="181">
        <f>COVID!J42</f>
        <v>400030</v>
      </c>
      <c r="E42" s="117" t="b">
        <v>1</v>
      </c>
      <c r="F42" s="182" t="str">
        <f>RIGHT(COVID!C42,4)&amp;"."&amp;COVID!M42&amp;"."&amp;COVID!K42&amp;"."&amp;$C$5</f>
        <v>2037.RecPrem.I18.Ma22</v>
      </c>
      <c r="G42" s="183">
        <f t="shared" ca="1" si="0"/>
        <v>44697</v>
      </c>
      <c r="H42" s="316" cm="1">
        <f t="array" ref="H42">-IF(SUMPRODUCT((COVID!$Q$19:$AB$19=$B$5)*COVID!Q42:AB42)&lt;0,SUMPRODUCT((COVID!$Q$19:$AB$19=$B$5)*COVID!Q42:AB42),0)</f>
        <v>0</v>
      </c>
      <c r="I42" s="115">
        <f t="shared" ca="1" si="1"/>
        <v>44697</v>
      </c>
      <c r="J42" s="117">
        <v>3</v>
      </c>
      <c r="K42" s="117" t="b">
        <v>1</v>
      </c>
      <c r="L42" s="117" t="s">
        <v>1313</v>
      </c>
      <c r="M42" s="117" t="b">
        <v>1</v>
      </c>
      <c r="N42" s="117" t="s">
        <v>1276</v>
      </c>
      <c r="O42" s="182" t="str">
        <f>LEFT(COVID!D42,19)&amp;"."&amp;COVIDCR!F42</f>
        <v>Manorside Primary S.2037.RecPrem.I18.Ma22</v>
      </c>
      <c r="P42" s="185" t="str">
        <f>COVID!I42</f>
        <v>10166/543965</v>
      </c>
      <c r="Q42" s="117" t="b">
        <v>1</v>
      </c>
      <c r="R42" s="117" t="b">
        <v>1</v>
      </c>
      <c r="S42" s="117" t="b">
        <v>1</v>
      </c>
    </row>
    <row r="43" spans="1:19" x14ac:dyDescent="0.25">
      <c r="A43" s="117" t="s">
        <v>1312</v>
      </c>
      <c r="B43" s="180">
        <v>1</v>
      </c>
      <c r="C43" s="117">
        <v>2</v>
      </c>
      <c r="D43" s="181">
        <f>COVID!J43</f>
        <v>400048</v>
      </c>
      <c r="E43" s="117" t="b">
        <v>1</v>
      </c>
      <c r="F43" s="182" t="str">
        <f>RIGHT(COVID!C43,4)&amp;"."&amp;COVID!M43&amp;"."&amp;COVID!K43&amp;"."&amp;$C$5</f>
        <v>2042.RecPrem.I18.Ma22</v>
      </c>
      <c r="G43" s="183">
        <f t="shared" ca="1" si="0"/>
        <v>44697</v>
      </c>
      <c r="H43" s="316" cm="1">
        <f t="array" ref="H43">-IF(SUMPRODUCT((COVID!$Q$19:$AB$19=$B$5)*COVID!Q43:AB43)&lt;0,SUMPRODUCT((COVID!$Q$19:$AB$19=$B$5)*COVID!Q43:AB43),0)</f>
        <v>0</v>
      </c>
      <c r="I43" s="115">
        <f t="shared" ca="1" si="1"/>
        <v>44697</v>
      </c>
      <c r="J43" s="117">
        <v>3</v>
      </c>
      <c r="K43" s="117" t="b">
        <v>1</v>
      </c>
      <c r="L43" s="117" t="s">
        <v>1313</v>
      </c>
      <c r="M43" s="117" t="b">
        <v>1</v>
      </c>
      <c r="N43" s="117" t="s">
        <v>1276</v>
      </c>
      <c r="O43" s="182" t="str">
        <f>LEFT(COVID!D43,19)&amp;"."&amp;COVIDCR!F43</f>
        <v>Monkfrith School.2042.RecPrem.I18.Ma22</v>
      </c>
      <c r="P43" s="185" t="str">
        <f>COVID!I43</f>
        <v>10166/543965</v>
      </c>
      <c r="Q43" s="117" t="b">
        <v>1</v>
      </c>
      <c r="R43" s="117" t="b">
        <v>1</v>
      </c>
      <c r="S43" s="117" t="b">
        <v>1</v>
      </c>
    </row>
    <row r="44" spans="1:19" x14ac:dyDescent="0.25">
      <c r="A44" s="117" t="s">
        <v>1312</v>
      </c>
      <c r="B44" s="180">
        <v>1</v>
      </c>
      <c r="C44" s="117">
        <v>2</v>
      </c>
      <c r="D44" s="181">
        <f>COVID!J44</f>
        <v>400088</v>
      </c>
      <c r="E44" s="117" t="b">
        <v>1</v>
      </c>
      <c r="F44" s="182" t="str">
        <f>RIGHT(COVID!C44,4)&amp;"."&amp;COVID!M44&amp;"."&amp;COVID!K44&amp;"."&amp;$C$5</f>
        <v>2043.RecPrem.I18.Ma22</v>
      </c>
      <c r="G44" s="183">
        <f t="shared" ca="1" si="0"/>
        <v>44697</v>
      </c>
      <c r="H44" s="316" cm="1">
        <f t="array" ref="H44">-IF(SUMPRODUCT((COVID!$Q$19:$AB$19=$B$5)*COVID!Q44:AB44)&lt;0,SUMPRODUCT((COVID!$Q$19:$AB$19=$B$5)*COVID!Q44:AB44),0)</f>
        <v>0</v>
      </c>
      <c r="I44" s="115">
        <f t="shared" ca="1" si="1"/>
        <v>44697</v>
      </c>
      <c r="J44" s="117">
        <v>3</v>
      </c>
      <c r="K44" s="117" t="b">
        <v>1</v>
      </c>
      <c r="L44" s="117" t="s">
        <v>1313</v>
      </c>
      <c r="M44" s="117" t="b">
        <v>1</v>
      </c>
      <c r="N44" s="117" t="s">
        <v>1276</v>
      </c>
      <c r="O44" s="182" t="str">
        <f>LEFT(COVID!D44,19)&amp;"."&amp;COVIDCR!F44</f>
        <v>Moss Hall Junior Sc.2043.RecPrem.I18.Ma22</v>
      </c>
      <c r="P44" s="185" t="str">
        <f>COVID!I44</f>
        <v>10166/543965</v>
      </c>
      <c r="Q44" s="117" t="b">
        <v>1</v>
      </c>
      <c r="R44" s="117" t="b">
        <v>1</v>
      </c>
      <c r="S44" s="117" t="b">
        <v>1</v>
      </c>
    </row>
    <row r="45" spans="1:19" x14ac:dyDescent="0.25">
      <c r="A45" s="117" t="s">
        <v>1312</v>
      </c>
      <c r="B45" s="180">
        <v>1</v>
      </c>
      <c r="C45" s="117">
        <v>2</v>
      </c>
      <c r="D45" s="181">
        <f>COVID!J45</f>
        <v>400087</v>
      </c>
      <c r="E45" s="117" t="b">
        <v>1</v>
      </c>
      <c r="F45" s="182" t="str">
        <f>RIGHT(COVID!C45,4)&amp;"."&amp;COVID!M45&amp;"."&amp;COVID!K45&amp;"."&amp;$C$5</f>
        <v>2044.RecPrem.I18.Ma22</v>
      </c>
      <c r="G45" s="183">
        <f t="shared" ca="1" si="0"/>
        <v>44697</v>
      </c>
      <c r="H45" s="316" cm="1">
        <f t="array" ref="H45">-IF(SUMPRODUCT((COVID!$Q$19:$AB$19=$B$5)*COVID!Q45:AB45)&lt;0,SUMPRODUCT((COVID!$Q$19:$AB$19=$B$5)*COVID!Q45:AB45),0)</f>
        <v>0</v>
      </c>
      <c r="I45" s="115">
        <f t="shared" ca="1" si="1"/>
        <v>44697</v>
      </c>
      <c r="J45" s="117">
        <v>3</v>
      </c>
      <c r="K45" s="117" t="b">
        <v>1</v>
      </c>
      <c r="L45" s="117" t="s">
        <v>1313</v>
      </c>
      <c r="M45" s="117" t="b">
        <v>1</v>
      </c>
      <c r="N45" s="117" t="s">
        <v>1276</v>
      </c>
      <c r="O45" s="182" t="str">
        <f>LEFT(COVID!D45,19)&amp;"."&amp;COVIDCR!F45</f>
        <v>Moss Hall Infant Sc.2044.RecPrem.I18.Ma22</v>
      </c>
      <c r="P45" s="185" t="str">
        <f>COVID!I45</f>
        <v>10166/543965</v>
      </c>
      <c r="Q45" s="117" t="b">
        <v>1</v>
      </c>
      <c r="R45" s="117" t="b">
        <v>1</v>
      </c>
      <c r="S45" s="117" t="b">
        <v>1</v>
      </c>
    </row>
    <row r="46" spans="1:19" x14ac:dyDescent="0.25">
      <c r="A46" s="117" t="s">
        <v>1312</v>
      </c>
      <c r="B46" s="180">
        <v>1</v>
      </c>
      <c r="C46" s="117">
        <v>2</v>
      </c>
      <c r="D46" s="181">
        <f>COVID!J46</f>
        <v>400089</v>
      </c>
      <c r="E46" s="117" t="b">
        <v>1</v>
      </c>
      <c r="F46" s="182" t="str">
        <f>RIGHT(COVID!C46,4)&amp;"."&amp;COVID!M46&amp;"."&amp;COVID!K46&amp;"."&amp;$C$5</f>
        <v>2045.RecPrem.I18.Ma22</v>
      </c>
      <c r="G46" s="183">
        <f t="shared" ca="1" si="0"/>
        <v>44697</v>
      </c>
      <c r="H46" s="316" cm="1">
        <f t="array" ref="H46">-IF(SUMPRODUCT((COVID!$Q$19:$AB$19=$B$5)*COVID!Q46:AB46)&lt;0,SUMPRODUCT((COVID!$Q$19:$AB$19=$B$5)*COVID!Q46:AB46),0)</f>
        <v>0</v>
      </c>
      <c r="I46" s="115">
        <f t="shared" ca="1" si="1"/>
        <v>44697</v>
      </c>
      <c r="J46" s="117">
        <v>3</v>
      </c>
      <c r="K46" s="117" t="b">
        <v>1</v>
      </c>
      <c r="L46" s="117" t="s">
        <v>1313</v>
      </c>
      <c r="M46" s="117" t="b">
        <v>1</v>
      </c>
      <c r="N46" s="117" t="s">
        <v>1276</v>
      </c>
      <c r="O46" s="182" t="str">
        <f>LEFT(COVID!D46,19)&amp;"."&amp;COVIDCR!F46</f>
        <v>Northside School.2045.RecPrem.I18.Ma22</v>
      </c>
      <c r="P46" s="185" t="str">
        <f>COVID!I46</f>
        <v>10166/543965</v>
      </c>
      <c r="Q46" s="117" t="b">
        <v>1</v>
      </c>
      <c r="R46" s="117" t="b">
        <v>1</v>
      </c>
      <c r="S46" s="117" t="b">
        <v>1</v>
      </c>
    </row>
    <row r="47" spans="1:19" x14ac:dyDescent="0.25">
      <c r="A47" s="117" t="s">
        <v>1312</v>
      </c>
      <c r="B47" s="180">
        <v>1</v>
      </c>
      <c r="C47" s="117">
        <v>2</v>
      </c>
      <c r="D47" s="181">
        <f>COVID!J47</f>
        <v>158733</v>
      </c>
      <c r="E47" s="117" t="b">
        <v>1</v>
      </c>
      <c r="F47" s="182" t="str">
        <f>RIGHT(COVID!C47,4)&amp;"."&amp;COVID!M47&amp;"."&amp;COVID!K47&amp;"."&amp;$C$5</f>
        <v>2053.RecPrem.I18.Ma22</v>
      </c>
      <c r="G47" s="183">
        <f t="shared" ca="1" si="0"/>
        <v>44697</v>
      </c>
      <c r="H47" s="316" cm="1">
        <f t="array" ref="H47">-IF(SUMPRODUCT((COVID!$Q$19:$AB$19=$B$5)*COVID!Q47:AB47)&lt;0,SUMPRODUCT((COVID!$Q$19:$AB$19=$B$5)*COVID!Q47:AB47),0)</f>
        <v>0</v>
      </c>
      <c r="I47" s="115">
        <f t="shared" ca="1" si="1"/>
        <v>44697</v>
      </c>
      <c r="J47" s="117">
        <v>3</v>
      </c>
      <c r="K47" s="117" t="b">
        <v>1</v>
      </c>
      <c r="L47" s="117" t="s">
        <v>1313</v>
      </c>
      <c r="M47" s="117" t="b">
        <v>1</v>
      </c>
      <c r="N47" s="117" t="s">
        <v>1276</v>
      </c>
      <c r="O47" s="182" t="str">
        <f>LEFT(COVID!D47,19)&amp;"."&amp;COVIDCR!F47</f>
        <v>Noam Primary School.2053.RecPrem.I18.Ma22</v>
      </c>
      <c r="P47" s="185" t="str">
        <f>COVID!I47</f>
        <v>10166/543965</v>
      </c>
      <c r="Q47" s="117" t="b">
        <v>1</v>
      </c>
      <c r="R47" s="117" t="b">
        <v>1</v>
      </c>
      <c r="S47" s="117" t="b">
        <v>1</v>
      </c>
    </row>
    <row r="48" spans="1:19" x14ac:dyDescent="0.25">
      <c r="A48" s="117" t="s">
        <v>1312</v>
      </c>
      <c r="B48" s="180">
        <v>1</v>
      </c>
      <c r="C48" s="117">
        <v>2</v>
      </c>
      <c r="D48" s="181">
        <f>COVID!J48</f>
        <v>400004</v>
      </c>
      <c r="E48" s="117" t="b">
        <v>1</v>
      </c>
      <c r="F48" s="182" t="str">
        <f>RIGHT(COVID!C48,4)&amp;"."&amp;COVID!M48&amp;"."&amp;COVID!K48&amp;"."&amp;$C$5</f>
        <v>2054.RecPrem.I18.Ma22</v>
      </c>
      <c r="G48" s="183">
        <f t="shared" ca="1" si="0"/>
        <v>44697</v>
      </c>
      <c r="H48" s="316" cm="1">
        <f t="array" ref="H48">-IF(SUMPRODUCT((COVID!$Q$19:$AB$19=$B$5)*COVID!Q48:AB48)&lt;0,SUMPRODUCT((COVID!$Q$19:$AB$19=$B$5)*COVID!Q48:AB48),0)</f>
        <v>0</v>
      </c>
      <c r="I48" s="115">
        <f t="shared" ca="1" si="1"/>
        <v>44697</v>
      </c>
      <c r="J48" s="117">
        <v>3</v>
      </c>
      <c r="K48" s="117" t="b">
        <v>1</v>
      </c>
      <c r="L48" s="117" t="s">
        <v>1313</v>
      </c>
      <c r="M48" s="117" t="b">
        <v>1</v>
      </c>
      <c r="N48" s="117" t="s">
        <v>1276</v>
      </c>
      <c r="O48" s="182" t="str">
        <f>LEFT(COVID!D48,19)&amp;"."&amp;COVIDCR!F48</f>
        <v>Woodridge  Primary .2054.RecPrem.I18.Ma22</v>
      </c>
      <c r="P48" s="185" t="str">
        <f>COVID!I48</f>
        <v>10166/543965</v>
      </c>
      <c r="Q48" s="117" t="b">
        <v>1</v>
      </c>
      <c r="R48" s="117" t="b">
        <v>1</v>
      </c>
      <c r="S48" s="117" t="b">
        <v>1</v>
      </c>
    </row>
    <row r="49" spans="1:19" x14ac:dyDescent="0.25">
      <c r="A49" s="117" t="s">
        <v>1312</v>
      </c>
      <c r="B49" s="180">
        <v>1</v>
      </c>
      <c r="C49" s="117">
        <v>2</v>
      </c>
      <c r="D49" s="181">
        <f>COVID!J49</f>
        <v>400101</v>
      </c>
      <c r="E49" s="117" t="b">
        <v>1</v>
      </c>
      <c r="F49" s="182" t="str">
        <f>RIGHT(COVID!C49,4)&amp;"."&amp;COVID!M49&amp;"."&amp;COVID!K49&amp;"."&amp;$C$5</f>
        <v>2055.RecPrem.I18.Ma22</v>
      </c>
      <c r="G49" s="183">
        <f t="shared" ca="1" si="0"/>
        <v>44697</v>
      </c>
      <c r="H49" s="316" cm="1">
        <f t="array" ref="H49">-IF(SUMPRODUCT((COVID!$Q$19:$AB$19=$B$5)*COVID!Q49:AB49)&lt;0,SUMPRODUCT((COVID!$Q$19:$AB$19=$B$5)*COVID!Q49:AB49),0)</f>
        <v>0</v>
      </c>
      <c r="I49" s="115">
        <f t="shared" ca="1" si="1"/>
        <v>44697</v>
      </c>
      <c r="J49" s="117">
        <v>3</v>
      </c>
      <c r="K49" s="117" t="b">
        <v>1</v>
      </c>
      <c r="L49" s="117" t="s">
        <v>1313</v>
      </c>
      <c r="M49" s="117" t="b">
        <v>1</v>
      </c>
      <c r="N49" s="117" t="s">
        <v>1276</v>
      </c>
      <c r="O49" s="182" t="str">
        <f>LEFT(COVID!D49,19)&amp;"."&amp;COVIDCR!F49</f>
        <v>Tudor School.2055.RecPrem.I18.Ma22</v>
      </c>
      <c r="P49" s="185" t="str">
        <f>COVID!I49</f>
        <v>10166/543965</v>
      </c>
      <c r="Q49" s="117" t="b">
        <v>1</v>
      </c>
      <c r="R49" s="117" t="b">
        <v>1</v>
      </c>
      <c r="S49" s="117" t="b">
        <v>1</v>
      </c>
    </row>
    <row r="50" spans="1:19" x14ac:dyDescent="0.25">
      <c r="A50" s="117" t="s">
        <v>1312</v>
      </c>
      <c r="B50" s="180">
        <v>1</v>
      </c>
      <c r="C50" s="117">
        <v>2</v>
      </c>
      <c r="D50" s="181">
        <f>COVID!J50</f>
        <v>400053</v>
      </c>
      <c r="E50" s="117" t="b">
        <v>1</v>
      </c>
      <c r="F50" s="182" t="str">
        <f>RIGHT(COVID!C50,4)&amp;"."&amp;COVID!M50&amp;"."&amp;COVID!K50&amp;"."&amp;$C$5</f>
        <v>2057.RecPrem.I18.Ma22</v>
      </c>
      <c r="G50" s="183">
        <f t="shared" ca="1" si="0"/>
        <v>44697</v>
      </c>
      <c r="H50" s="316" cm="1">
        <f t="array" ref="H50">-IF(SUMPRODUCT((COVID!$Q$19:$AB$19=$B$5)*COVID!Q50:AB50)&lt;0,SUMPRODUCT((COVID!$Q$19:$AB$19=$B$5)*COVID!Q50:AB50),0)</f>
        <v>0</v>
      </c>
      <c r="I50" s="115">
        <f t="shared" ca="1" si="1"/>
        <v>44697</v>
      </c>
      <c r="J50" s="117">
        <v>3</v>
      </c>
      <c r="K50" s="117" t="b">
        <v>1</v>
      </c>
      <c r="L50" s="117" t="s">
        <v>1313</v>
      </c>
      <c r="M50" s="117" t="b">
        <v>1</v>
      </c>
      <c r="N50" s="117" t="s">
        <v>1276</v>
      </c>
      <c r="O50" s="182" t="str">
        <f>LEFT(COVID!D50,19)&amp;"."&amp;COVIDCR!F50</f>
        <v>Underhill School.2057.RecPrem.I18.Ma22</v>
      </c>
      <c r="P50" s="185" t="str">
        <f>COVID!I50</f>
        <v>10166/543965</v>
      </c>
      <c r="Q50" s="117" t="b">
        <v>1</v>
      </c>
      <c r="R50" s="117" t="b">
        <v>1</v>
      </c>
      <c r="S50" s="117" t="b">
        <v>1</v>
      </c>
    </row>
    <row r="51" spans="1:19" x14ac:dyDescent="0.25">
      <c r="A51" s="117" t="s">
        <v>1312</v>
      </c>
      <c r="B51" s="180">
        <v>1</v>
      </c>
      <c r="C51" s="117">
        <v>2</v>
      </c>
      <c r="D51" s="181">
        <f>COVID!J51</f>
        <v>400011</v>
      </c>
      <c r="E51" s="117" t="b">
        <v>1</v>
      </c>
      <c r="F51" s="182" t="str">
        <f>RIGHT(COVID!C51,4)&amp;"."&amp;COVID!M51&amp;"."&amp;COVID!K51&amp;"."&amp;$C$5</f>
        <v>2060.RecPrem.I18.Ma22</v>
      </c>
      <c r="G51" s="183">
        <f t="shared" ca="1" si="0"/>
        <v>44697</v>
      </c>
      <c r="H51" s="316" cm="1">
        <f t="array" ref="H51">-IF(SUMPRODUCT((COVID!$Q$19:$AB$19=$B$5)*COVID!Q51:AB51)&lt;0,SUMPRODUCT((COVID!$Q$19:$AB$19=$B$5)*COVID!Q51:AB51),0)</f>
        <v>0</v>
      </c>
      <c r="I51" s="115">
        <f t="shared" ca="1" si="1"/>
        <v>44697</v>
      </c>
      <c r="J51" s="117">
        <v>3</v>
      </c>
      <c r="K51" s="117" t="b">
        <v>1</v>
      </c>
      <c r="L51" s="117" t="s">
        <v>1313</v>
      </c>
      <c r="M51" s="117" t="b">
        <v>1</v>
      </c>
      <c r="N51" s="117" t="s">
        <v>1276</v>
      </c>
      <c r="O51" s="182" t="str">
        <f>LEFT(COVID!D51,19)&amp;"."&amp;COVIDCR!F51</f>
        <v>Whitings Hill Prima.2060.RecPrem.I18.Ma22</v>
      </c>
      <c r="P51" s="185" t="str">
        <f>COVID!I51</f>
        <v>10166/543965</v>
      </c>
      <c r="Q51" s="117" t="b">
        <v>1</v>
      </c>
      <c r="R51" s="117" t="b">
        <v>1</v>
      </c>
      <c r="S51" s="117" t="b">
        <v>1</v>
      </c>
    </row>
    <row r="52" spans="1:19" x14ac:dyDescent="0.25">
      <c r="A52" s="117" t="s">
        <v>1312</v>
      </c>
      <c r="B52" s="180">
        <v>1</v>
      </c>
      <c r="C52" s="117">
        <v>2</v>
      </c>
      <c r="D52" s="181">
        <f>COVID!J52</f>
        <v>400065</v>
      </c>
      <c r="E52" s="117" t="b">
        <v>1</v>
      </c>
      <c r="F52" s="182" t="str">
        <f>RIGHT(COVID!C52,4)&amp;"."&amp;COVID!M52&amp;"."&amp;COVID!K52&amp;"."&amp;$C$5</f>
        <v>2067.RecPrem.I18.Ma22</v>
      </c>
      <c r="G52" s="183">
        <f t="shared" ca="1" si="0"/>
        <v>44697</v>
      </c>
      <c r="H52" s="316" cm="1">
        <f t="array" ref="H52">-IF(SUMPRODUCT((COVID!$Q$19:$AB$19=$B$5)*COVID!Q52:AB52)&lt;0,SUMPRODUCT((COVID!$Q$19:$AB$19=$B$5)*COVID!Q52:AB52),0)</f>
        <v>0</v>
      </c>
      <c r="I52" s="115">
        <f t="shared" ca="1" si="1"/>
        <v>44697</v>
      </c>
      <c r="J52" s="117">
        <v>3</v>
      </c>
      <c r="K52" s="117" t="b">
        <v>1</v>
      </c>
      <c r="L52" s="117" t="s">
        <v>1313</v>
      </c>
      <c r="M52" s="117" t="b">
        <v>1</v>
      </c>
      <c r="N52" s="117" t="s">
        <v>1276</v>
      </c>
      <c r="O52" s="182" t="str">
        <f>LEFT(COVID!D52,19)&amp;"."&amp;COVIDCR!F52</f>
        <v>Chalgrove Primary S.2067.RecPrem.I18.Ma22</v>
      </c>
      <c r="P52" s="185" t="str">
        <f>COVID!I52</f>
        <v>10166/543965</v>
      </c>
      <c r="Q52" s="117" t="b">
        <v>1</v>
      </c>
      <c r="R52" s="117" t="b">
        <v>1</v>
      </c>
      <c r="S52" s="117" t="b">
        <v>1</v>
      </c>
    </row>
    <row r="53" spans="1:19" x14ac:dyDescent="0.25">
      <c r="A53" s="117" t="s">
        <v>1312</v>
      </c>
      <c r="B53" s="180">
        <v>1</v>
      </c>
      <c r="C53" s="117">
        <v>2</v>
      </c>
      <c r="D53" s="181">
        <f>COVID!J53</f>
        <v>400038</v>
      </c>
      <c r="E53" s="117" t="b">
        <v>1</v>
      </c>
      <c r="F53" s="182" t="str">
        <f>RIGHT(COVID!C53,4)&amp;"."&amp;COVID!M53&amp;"."&amp;COVID!K53&amp;"."&amp;$C$5</f>
        <v>2070.RecPrem.I18.Ma22</v>
      </c>
      <c r="G53" s="183">
        <f t="shared" ca="1" si="0"/>
        <v>44697</v>
      </c>
      <c r="H53" s="316" cm="1">
        <f t="array" ref="H53">-IF(SUMPRODUCT((COVID!$Q$19:$AB$19=$B$5)*COVID!Q53:AB53)&lt;0,SUMPRODUCT((COVID!$Q$19:$AB$19=$B$5)*COVID!Q53:AB53),0)</f>
        <v>0</v>
      </c>
      <c r="I53" s="115">
        <f t="shared" ca="1" si="1"/>
        <v>44697</v>
      </c>
      <c r="J53" s="117">
        <v>3</v>
      </c>
      <c r="K53" s="117" t="b">
        <v>1</v>
      </c>
      <c r="L53" s="117" t="s">
        <v>1313</v>
      </c>
      <c r="M53" s="117" t="b">
        <v>1</v>
      </c>
      <c r="N53" s="117" t="s">
        <v>1276</v>
      </c>
      <c r="O53" s="182" t="str">
        <f>LEFT(COVID!D53,19)&amp;"."&amp;COVIDCR!F53</f>
        <v>Sunnyfields Primary.2070.RecPrem.I18.Ma22</v>
      </c>
      <c r="P53" s="185" t="str">
        <f>COVID!I53</f>
        <v>10166/543965</v>
      </c>
      <c r="Q53" s="117" t="b">
        <v>1</v>
      </c>
      <c r="R53" s="117" t="b">
        <v>1</v>
      </c>
      <c r="S53" s="117" t="b">
        <v>1</v>
      </c>
    </row>
    <row r="54" spans="1:19" x14ac:dyDescent="0.25">
      <c r="A54" s="117" t="s">
        <v>1312</v>
      </c>
      <c r="B54" s="180">
        <v>1</v>
      </c>
      <c r="C54" s="117">
        <v>2</v>
      </c>
      <c r="D54" s="181">
        <f>COVID!J54</f>
        <v>400012</v>
      </c>
      <c r="E54" s="117" t="b">
        <v>1</v>
      </c>
      <c r="F54" s="182" t="str">
        <f>RIGHT(COVID!C54,4)&amp;"."&amp;COVID!M54&amp;"."&amp;COVID!K54&amp;"."&amp;$C$5</f>
        <v>2071.RecPrem.I18.Ma22</v>
      </c>
      <c r="G54" s="183">
        <f t="shared" ca="1" si="0"/>
        <v>44697</v>
      </c>
      <c r="H54" s="316" cm="1">
        <f t="array" ref="H54">-IF(SUMPRODUCT((COVID!$Q$19:$AB$19=$B$5)*COVID!Q54:AB54)&lt;0,SUMPRODUCT((COVID!$Q$19:$AB$19=$B$5)*COVID!Q54:AB54),0)</f>
        <v>0</v>
      </c>
      <c r="I54" s="115">
        <f t="shared" ca="1" si="1"/>
        <v>44697</v>
      </c>
      <c r="J54" s="117">
        <v>3</v>
      </c>
      <c r="K54" s="117" t="b">
        <v>1</v>
      </c>
      <c r="L54" s="117" t="s">
        <v>1313</v>
      </c>
      <c r="M54" s="117" t="b">
        <v>1</v>
      </c>
      <c r="N54" s="117" t="s">
        <v>1276</v>
      </c>
      <c r="O54" s="182" t="str">
        <f>LEFT(COVID!D54,19)&amp;"."&amp;COVIDCR!F54</f>
        <v>Queenswell Infant a.2071.RecPrem.I18.Ma22</v>
      </c>
      <c r="P54" s="185" t="str">
        <f>COVID!I54</f>
        <v>10166/543965</v>
      </c>
      <c r="Q54" s="117" t="b">
        <v>1</v>
      </c>
      <c r="R54" s="117" t="b">
        <v>1</v>
      </c>
      <c r="S54" s="117" t="b">
        <v>1</v>
      </c>
    </row>
    <row r="55" spans="1:19" x14ac:dyDescent="0.25">
      <c r="A55" s="117" t="s">
        <v>1312</v>
      </c>
      <c r="B55" s="180">
        <v>1</v>
      </c>
      <c r="C55" s="117">
        <v>2</v>
      </c>
      <c r="D55" s="181">
        <f>COVID!J55</f>
        <v>400012</v>
      </c>
      <c r="E55" s="117" t="b">
        <v>1</v>
      </c>
      <c r="F55" s="182" t="str">
        <f>RIGHT(COVID!C55,4)&amp;"."&amp;COVID!M55&amp;"."&amp;COVID!K55&amp;"."&amp;$C$5</f>
        <v>2072.RecPrem.I18.Ma22</v>
      </c>
      <c r="G55" s="183">
        <f t="shared" ca="1" si="0"/>
        <v>44697</v>
      </c>
      <c r="H55" s="316" cm="1">
        <f t="array" ref="H55">-IF(SUMPRODUCT((COVID!$Q$19:$AB$19=$B$5)*COVID!Q55:AB55)&lt;0,SUMPRODUCT((COVID!$Q$19:$AB$19=$B$5)*COVID!Q55:AB55),0)</f>
        <v>0</v>
      </c>
      <c r="I55" s="115">
        <f t="shared" ca="1" si="1"/>
        <v>44697</v>
      </c>
      <c r="J55" s="117">
        <v>3</v>
      </c>
      <c r="K55" s="117" t="b">
        <v>1</v>
      </c>
      <c r="L55" s="117" t="s">
        <v>1313</v>
      </c>
      <c r="M55" s="117" t="b">
        <v>1</v>
      </c>
      <c r="N55" s="117" t="s">
        <v>1276</v>
      </c>
      <c r="O55" s="182" t="str">
        <f>LEFT(COVID!D55,19)&amp;"."&amp;COVIDCR!F55</f>
        <v>Queenswell Junior S.2072.RecPrem.I18.Ma22</v>
      </c>
      <c r="P55" s="185" t="str">
        <f>COVID!I55</f>
        <v>10166/543965</v>
      </c>
      <c r="Q55" s="117" t="b">
        <v>1</v>
      </c>
      <c r="R55" s="117" t="b">
        <v>1</v>
      </c>
      <c r="S55" s="117" t="b">
        <v>1</v>
      </c>
    </row>
    <row r="56" spans="1:19" x14ac:dyDescent="0.25">
      <c r="A56" s="117" t="s">
        <v>1312</v>
      </c>
      <c r="B56" s="180">
        <v>1</v>
      </c>
      <c r="C56" s="117">
        <v>2</v>
      </c>
      <c r="D56" s="181">
        <f>COVID!J56</f>
        <v>400105</v>
      </c>
      <c r="E56" s="117" t="b">
        <v>1</v>
      </c>
      <c r="F56" s="182" t="str">
        <f>RIGHT(COVID!C56,4)&amp;"."&amp;COVID!M56&amp;"."&amp;COVID!K56&amp;"."&amp;$C$5</f>
        <v>2073.RecPrem.I18.Ma22</v>
      </c>
      <c r="G56" s="183">
        <f t="shared" ca="1" si="0"/>
        <v>44697</v>
      </c>
      <c r="H56" s="316" cm="1">
        <f t="array" ref="H56">-IF(SUMPRODUCT((COVID!$Q$19:$AB$19=$B$5)*COVID!Q56:AB56)&lt;0,SUMPRODUCT((COVID!$Q$19:$AB$19=$B$5)*COVID!Q56:AB56),0)</f>
        <v>0</v>
      </c>
      <c r="I56" s="115">
        <f t="shared" ca="1" si="1"/>
        <v>44697</v>
      </c>
      <c r="J56" s="117">
        <v>3</v>
      </c>
      <c r="K56" s="117" t="b">
        <v>1</v>
      </c>
      <c r="L56" s="117" t="s">
        <v>1313</v>
      </c>
      <c r="M56" s="117" t="b">
        <v>1</v>
      </c>
      <c r="N56" s="117" t="s">
        <v>1276</v>
      </c>
      <c r="O56" s="182" t="str">
        <f>LEFT(COVID!D56,19)&amp;"."&amp;COVIDCR!F56</f>
        <v>Danegrove JMI Schoo.2073.RecPrem.I18.Ma22</v>
      </c>
      <c r="P56" s="185" t="str">
        <f>COVID!I56</f>
        <v>10166/543965</v>
      </c>
      <c r="Q56" s="117" t="b">
        <v>1</v>
      </c>
      <c r="R56" s="117" t="b">
        <v>1</v>
      </c>
      <c r="S56" s="117" t="b">
        <v>1</v>
      </c>
    </row>
    <row r="57" spans="1:19" x14ac:dyDescent="0.25">
      <c r="A57" s="117" t="s">
        <v>1312</v>
      </c>
      <c r="B57" s="180">
        <v>1</v>
      </c>
      <c r="C57" s="117">
        <v>2</v>
      </c>
      <c r="D57" s="181">
        <f>COVID!J57</f>
        <v>400111</v>
      </c>
      <c r="E57" s="117" t="b">
        <v>1</v>
      </c>
      <c r="F57" s="182" t="str">
        <f>RIGHT(COVID!C57,4)&amp;"."&amp;COVID!M57&amp;"."&amp;COVID!K57&amp;"."&amp;$C$5</f>
        <v>2076.RecPrem.I18.Ma22</v>
      </c>
      <c r="G57" s="183">
        <f t="shared" ca="1" si="0"/>
        <v>44697</v>
      </c>
      <c r="H57" s="316" cm="1">
        <f t="array" ref="H57">-IF(SUMPRODUCT((COVID!$Q$19:$AB$19=$B$5)*COVID!Q57:AB57)&lt;0,SUMPRODUCT((COVID!$Q$19:$AB$19=$B$5)*COVID!Q57:AB57),0)</f>
        <v>0</v>
      </c>
      <c r="I57" s="115">
        <f t="shared" ca="1" si="1"/>
        <v>44697</v>
      </c>
      <c r="J57" s="117">
        <v>3</v>
      </c>
      <c r="K57" s="117" t="b">
        <v>1</v>
      </c>
      <c r="L57" s="117" t="s">
        <v>1313</v>
      </c>
      <c r="M57" s="117" t="b">
        <v>1</v>
      </c>
      <c r="N57" s="117" t="s">
        <v>1276</v>
      </c>
      <c r="O57" s="182" t="str">
        <f>LEFT(COVID!D57,19)&amp;"."&amp;COVIDCR!F57</f>
        <v>Wessex  Gardens Pri.2076.RecPrem.I18.Ma22</v>
      </c>
      <c r="P57" s="185" t="str">
        <f>COVID!I57</f>
        <v>10166/543965</v>
      </c>
      <c r="Q57" s="117" t="b">
        <v>1</v>
      </c>
      <c r="R57" s="117" t="b">
        <v>1</v>
      </c>
      <c r="S57" s="117" t="b">
        <v>1</v>
      </c>
    </row>
    <row r="58" spans="1:19" x14ac:dyDescent="0.25">
      <c r="A58" s="117" t="s">
        <v>1312</v>
      </c>
      <c r="B58" s="180">
        <v>1</v>
      </c>
      <c r="C58" s="117">
        <v>2</v>
      </c>
      <c r="D58" s="181">
        <f>COVID!J58</f>
        <v>400113</v>
      </c>
      <c r="E58" s="117" t="b">
        <v>1</v>
      </c>
      <c r="F58" s="182" t="str">
        <f>RIGHT(COVID!C58,4)&amp;"."&amp;COVID!M58&amp;"."&amp;COVID!K58&amp;"."&amp;$C$5</f>
        <v>2077.RecPrem.I18.Ma22</v>
      </c>
      <c r="G58" s="183">
        <f t="shared" ca="1" si="0"/>
        <v>44697</v>
      </c>
      <c r="H58" s="316" cm="1">
        <f t="array" ref="H58">-IF(SUMPRODUCT((COVID!$Q$19:$AB$19=$B$5)*COVID!Q58:AB58)&lt;0,SUMPRODUCT((COVID!$Q$19:$AB$19=$B$5)*COVID!Q58:AB58),0)</f>
        <v>0</v>
      </c>
      <c r="I58" s="115">
        <f t="shared" ca="1" si="1"/>
        <v>44697</v>
      </c>
      <c r="J58" s="117">
        <v>3</v>
      </c>
      <c r="K58" s="117" t="b">
        <v>1</v>
      </c>
      <c r="L58" s="117" t="s">
        <v>1313</v>
      </c>
      <c r="M58" s="117" t="b">
        <v>1</v>
      </c>
      <c r="N58" s="117" t="s">
        <v>1276</v>
      </c>
      <c r="O58" s="182" t="str">
        <f>LEFT(COVID!D58,19)&amp;"."&amp;COVIDCR!F58</f>
        <v>Orion Primary Schoo.2077.RecPrem.I18.Ma22</v>
      </c>
      <c r="P58" s="185" t="str">
        <f>COVID!I58</f>
        <v>10166/543965</v>
      </c>
      <c r="Q58" s="117" t="b">
        <v>1</v>
      </c>
      <c r="R58" s="117" t="b">
        <v>1</v>
      </c>
      <c r="S58" s="117" t="b">
        <v>1</v>
      </c>
    </row>
    <row r="59" spans="1:19" x14ac:dyDescent="0.25">
      <c r="A59" s="117" t="s">
        <v>1312</v>
      </c>
      <c r="B59" s="180">
        <v>1</v>
      </c>
      <c r="C59" s="117">
        <v>2</v>
      </c>
      <c r="D59" s="181">
        <f>COVID!J59</f>
        <v>400014</v>
      </c>
      <c r="E59" s="117" t="b">
        <v>1</v>
      </c>
      <c r="F59" s="182" t="str">
        <f>RIGHT(COVID!C59,4)&amp;"."&amp;COVID!M59&amp;"."&amp;COVID!K59&amp;"."&amp;$C$5</f>
        <v>2078.RecPrem.I18.Ma22</v>
      </c>
      <c r="G59" s="183">
        <f t="shared" ca="1" si="0"/>
        <v>44697</v>
      </c>
      <c r="H59" s="316" cm="1">
        <f t="array" ref="H59">-IF(SUMPRODUCT((COVID!$Q$19:$AB$19=$B$5)*COVID!Q59:AB59)&lt;0,SUMPRODUCT((COVID!$Q$19:$AB$19=$B$5)*COVID!Q59:AB59),0)</f>
        <v>0</v>
      </c>
      <c r="I59" s="115">
        <f t="shared" ca="1" si="1"/>
        <v>44697</v>
      </c>
      <c r="J59" s="117">
        <v>3</v>
      </c>
      <c r="K59" s="117" t="b">
        <v>1</v>
      </c>
      <c r="L59" s="117" t="s">
        <v>1313</v>
      </c>
      <c r="M59" s="117" t="b">
        <v>1</v>
      </c>
      <c r="N59" s="117" t="s">
        <v>1276</v>
      </c>
      <c r="O59" s="182" t="str">
        <f>LEFT(COVID!D59,19)&amp;"."&amp;COVIDCR!F59</f>
        <v>Pardes House School.2078.RecPrem.I18.Ma22</v>
      </c>
      <c r="P59" s="185" t="str">
        <f>COVID!I59</f>
        <v>10166/543965</v>
      </c>
      <c r="Q59" s="117" t="b">
        <v>1</v>
      </c>
      <c r="R59" s="117" t="b">
        <v>1</v>
      </c>
      <c r="S59" s="117" t="b">
        <v>1</v>
      </c>
    </row>
    <row r="60" spans="1:19" x14ac:dyDescent="0.25">
      <c r="A60" s="117" t="s">
        <v>1312</v>
      </c>
      <c r="B60" s="180">
        <v>1</v>
      </c>
      <c r="C60" s="117">
        <v>2</v>
      </c>
      <c r="D60" s="181">
        <f>COVID!J60</f>
        <v>400070</v>
      </c>
      <c r="E60" s="117" t="b">
        <v>1</v>
      </c>
      <c r="F60" s="182" t="str">
        <f>RIGHT(COVID!C60,4)&amp;"."&amp;COVID!M60&amp;"."&amp;COVID!K60&amp;"."&amp;$C$5</f>
        <v>2079.RecPrem.I18.Ma22</v>
      </c>
      <c r="G60" s="183">
        <f t="shared" ca="1" si="0"/>
        <v>44697</v>
      </c>
      <c r="H60" s="316" cm="1">
        <f t="array" ref="H60">-IF(SUMPRODUCT((COVID!$Q$19:$AB$19=$B$5)*COVID!Q60:AB60)&lt;0,SUMPRODUCT((COVID!$Q$19:$AB$19=$B$5)*COVID!Q60:AB60),0)</f>
        <v>0</v>
      </c>
      <c r="I60" s="115">
        <f t="shared" ca="1" si="1"/>
        <v>44697</v>
      </c>
      <c r="J60" s="117">
        <v>3</v>
      </c>
      <c r="K60" s="117" t="b">
        <v>1</v>
      </c>
      <c r="L60" s="117" t="s">
        <v>1313</v>
      </c>
      <c r="M60" s="117" t="b">
        <v>1</v>
      </c>
      <c r="N60" s="117" t="s">
        <v>1276</v>
      </c>
      <c r="O60" s="182" t="str">
        <f>LEFT(COVID!D60,19)&amp;"."&amp;COVIDCR!F60</f>
        <v>Beis Yaakov.2079.RecPrem.I18.Ma22</v>
      </c>
      <c r="P60" s="185" t="str">
        <f>COVID!I60</f>
        <v>10166/543965</v>
      </c>
      <c r="Q60" s="117" t="b">
        <v>1</v>
      </c>
      <c r="R60" s="117" t="b">
        <v>1</v>
      </c>
      <c r="S60" s="117" t="b">
        <v>1</v>
      </c>
    </row>
    <row r="61" spans="1:19" x14ac:dyDescent="0.25">
      <c r="A61" s="117" t="s">
        <v>1312</v>
      </c>
      <c r="B61" s="180">
        <v>1</v>
      </c>
      <c r="C61" s="117">
        <v>2</v>
      </c>
      <c r="D61" s="181">
        <f>COVID!J61</f>
        <v>400069</v>
      </c>
      <c r="E61" s="117" t="b">
        <v>1</v>
      </c>
      <c r="F61" s="182" t="str">
        <f>RIGHT(COVID!C61,4)&amp;"."&amp;COVID!M61&amp;"."&amp;COVID!K61&amp;"."&amp;$C$5</f>
        <v>3300.RecPrem.I18.Ma22</v>
      </c>
      <c r="G61" s="183">
        <f t="shared" ca="1" si="0"/>
        <v>44697</v>
      </c>
      <c r="H61" s="316" cm="1">
        <f t="array" ref="H61">-IF(SUMPRODUCT((COVID!$Q$19:$AB$19=$B$5)*COVID!Q61:AB61)&lt;0,SUMPRODUCT((COVID!$Q$19:$AB$19=$B$5)*COVID!Q61:AB61),0)</f>
        <v>0</v>
      </c>
      <c r="I61" s="115">
        <f t="shared" ca="1" si="1"/>
        <v>44697</v>
      </c>
      <c r="J61" s="117">
        <v>3</v>
      </c>
      <c r="K61" s="117" t="b">
        <v>1</v>
      </c>
      <c r="L61" s="117" t="s">
        <v>1313</v>
      </c>
      <c r="M61" s="117" t="b">
        <v>1</v>
      </c>
      <c r="N61" s="117" t="s">
        <v>1276</v>
      </c>
      <c r="O61" s="182" t="str">
        <f>LEFT(COVID!D61,19)&amp;"."&amp;COVIDCR!F61</f>
        <v>All Saints' CE Prim.3300.RecPrem.I18.Ma22</v>
      </c>
      <c r="P61" s="185" t="str">
        <f>COVID!I61</f>
        <v>10166/543965</v>
      </c>
      <c r="Q61" s="117" t="b">
        <v>1</v>
      </c>
      <c r="R61" s="117" t="b">
        <v>1</v>
      </c>
      <c r="S61" s="117" t="b">
        <v>1</v>
      </c>
    </row>
    <row r="62" spans="1:19" x14ac:dyDescent="0.25">
      <c r="A62" s="117" t="s">
        <v>1312</v>
      </c>
      <c r="B62" s="180">
        <v>1</v>
      </c>
      <c r="C62" s="117">
        <v>2</v>
      </c>
      <c r="D62" s="181">
        <f>COVID!J62</f>
        <v>400039</v>
      </c>
      <c r="E62" s="117" t="b">
        <v>1</v>
      </c>
      <c r="F62" s="182" t="str">
        <f>RIGHT(COVID!C62,4)&amp;"."&amp;COVID!M62&amp;"."&amp;COVID!K62&amp;"."&amp;$C$5</f>
        <v>3302.RecPrem.I18.Ma22</v>
      </c>
      <c r="G62" s="183">
        <f t="shared" ca="1" si="0"/>
        <v>44697</v>
      </c>
      <c r="H62" s="316" cm="1">
        <f t="array" ref="H62">-IF(SUMPRODUCT((COVID!$Q$19:$AB$19=$B$5)*COVID!Q62:AB62)&lt;0,SUMPRODUCT((COVID!$Q$19:$AB$19=$B$5)*COVID!Q62:AB62),0)</f>
        <v>0</v>
      </c>
      <c r="I62" s="115">
        <f t="shared" ca="1" si="1"/>
        <v>44697</v>
      </c>
      <c r="J62" s="117">
        <v>3</v>
      </c>
      <c r="K62" s="117" t="b">
        <v>1</v>
      </c>
      <c r="L62" s="117" t="s">
        <v>1313</v>
      </c>
      <c r="M62" s="117" t="b">
        <v>1</v>
      </c>
      <c r="N62" s="117" t="s">
        <v>1276</v>
      </c>
      <c r="O62" s="182" t="str">
        <f>LEFT(COVID!D62,19)&amp;"."&amp;COVIDCR!F62</f>
        <v>Christ Church CE Pr.3302.RecPrem.I18.Ma22</v>
      </c>
      <c r="P62" s="185" t="str">
        <f>COVID!I62</f>
        <v>10166/543965</v>
      </c>
      <c r="Q62" s="117" t="b">
        <v>1</v>
      </c>
      <c r="R62" s="117" t="b">
        <v>1</v>
      </c>
      <c r="S62" s="117" t="b">
        <v>1</v>
      </c>
    </row>
    <row r="63" spans="1:19" x14ac:dyDescent="0.25">
      <c r="A63" s="117" t="s">
        <v>1312</v>
      </c>
      <c r="B63" s="180">
        <v>1</v>
      </c>
      <c r="C63" s="117">
        <v>2</v>
      </c>
      <c r="D63" s="181">
        <f>COVID!J63</f>
        <v>400008</v>
      </c>
      <c r="E63" s="117" t="b">
        <v>1</v>
      </c>
      <c r="F63" s="182" t="str">
        <f>RIGHT(COVID!C63,4)&amp;"."&amp;COVID!M63&amp;"."&amp;COVID!K63&amp;"."&amp;$C$5</f>
        <v>3304.RecPrem.I18.Ma22</v>
      </c>
      <c r="G63" s="183">
        <f t="shared" ca="1" si="0"/>
        <v>44697</v>
      </c>
      <c r="H63" s="316" cm="1">
        <f t="array" ref="H63">-IF(SUMPRODUCT((COVID!$Q$19:$AB$19=$B$5)*COVID!Q63:AB63)&lt;0,SUMPRODUCT((COVID!$Q$19:$AB$19=$B$5)*COVID!Q63:AB63),0)</f>
        <v>0</v>
      </c>
      <c r="I63" s="115">
        <f t="shared" ca="1" si="1"/>
        <v>44697</v>
      </c>
      <c r="J63" s="117">
        <v>3</v>
      </c>
      <c r="K63" s="117" t="b">
        <v>1</v>
      </c>
      <c r="L63" s="117" t="s">
        <v>1313</v>
      </c>
      <c r="M63" s="117" t="b">
        <v>1</v>
      </c>
      <c r="N63" s="117" t="s">
        <v>1276</v>
      </c>
      <c r="O63" s="182" t="str">
        <f>LEFT(COVID!D63,19)&amp;"."&amp;COVIDCR!F63</f>
        <v>Holy Trinity School.3304.RecPrem.I18.Ma22</v>
      </c>
      <c r="P63" s="185" t="str">
        <f>COVID!I63</f>
        <v>10166/543965</v>
      </c>
      <c r="Q63" s="117" t="b">
        <v>1</v>
      </c>
      <c r="R63" s="117" t="b">
        <v>1</v>
      </c>
      <c r="S63" s="117" t="b">
        <v>1</v>
      </c>
    </row>
    <row r="64" spans="1:19" x14ac:dyDescent="0.25">
      <c r="A64" s="117" t="s">
        <v>1312</v>
      </c>
      <c r="B64" s="180">
        <v>1</v>
      </c>
      <c r="C64" s="117">
        <v>2</v>
      </c>
      <c r="D64" s="181">
        <f>COVID!J64</f>
        <v>400086</v>
      </c>
      <c r="E64" s="117" t="b">
        <v>1</v>
      </c>
      <c r="F64" s="182" t="str">
        <f>RIGHT(COVID!C64,4)&amp;"."&amp;COVID!M64&amp;"."&amp;COVID!K64&amp;"."&amp;$C$5</f>
        <v>3305.RecPrem.I18.Ma22</v>
      </c>
      <c r="G64" s="183">
        <f t="shared" ca="1" si="0"/>
        <v>44697</v>
      </c>
      <c r="H64" s="316" cm="1">
        <f t="array" ref="H64">-IF(SUMPRODUCT((COVID!$Q$19:$AB$19=$B$5)*COVID!Q64:AB64)&lt;0,SUMPRODUCT((COVID!$Q$19:$AB$19=$B$5)*COVID!Q64:AB64),0)</f>
        <v>0</v>
      </c>
      <c r="I64" s="115">
        <f t="shared" ca="1" si="1"/>
        <v>44697</v>
      </c>
      <c r="J64" s="117">
        <v>3</v>
      </c>
      <c r="K64" s="117" t="b">
        <v>1</v>
      </c>
      <c r="L64" s="117" t="s">
        <v>1313</v>
      </c>
      <c r="M64" s="117" t="b">
        <v>1</v>
      </c>
      <c r="N64" s="117" t="s">
        <v>1276</v>
      </c>
      <c r="O64" s="182" t="str">
        <f>LEFT(COVID!D64,19)&amp;"."&amp;COVIDCR!F64</f>
        <v>Monken Hadley C E P.3305.RecPrem.I18.Ma22</v>
      </c>
      <c r="P64" s="185" t="str">
        <f>COVID!I64</f>
        <v>10166/543965</v>
      </c>
      <c r="Q64" s="117" t="b">
        <v>1</v>
      </c>
      <c r="R64" s="117" t="b">
        <v>1</v>
      </c>
      <c r="S64" s="117" t="b">
        <v>1</v>
      </c>
    </row>
    <row r="65" spans="1:19" x14ac:dyDescent="0.25">
      <c r="A65" s="117" t="s">
        <v>1312</v>
      </c>
      <c r="B65" s="180">
        <v>1</v>
      </c>
      <c r="C65" s="117">
        <v>2</v>
      </c>
      <c r="D65" s="181">
        <f>COVID!J65</f>
        <v>400114</v>
      </c>
      <c r="E65" s="117" t="b">
        <v>1</v>
      </c>
      <c r="F65" s="182" t="str">
        <f>RIGHT(COVID!C65,4)&amp;"."&amp;COVID!M65&amp;"."&amp;COVID!K65&amp;"."&amp;$C$5</f>
        <v>3307.RecPrem.I18.Ma22</v>
      </c>
      <c r="G65" s="183">
        <f t="shared" ca="1" si="0"/>
        <v>44697</v>
      </c>
      <c r="H65" s="316" cm="1">
        <f t="array" ref="H65">-IF(SUMPRODUCT((COVID!$Q$19:$AB$19=$B$5)*COVID!Q65:AB65)&lt;0,SUMPRODUCT((COVID!$Q$19:$AB$19=$B$5)*COVID!Q65:AB65),0)</f>
        <v>0</v>
      </c>
      <c r="I65" s="115">
        <f t="shared" ca="1" si="1"/>
        <v>44697</v>
      </c>
      <c r="J65" s="117">
        <v>3</v>
      </c>
      <c r="K65" s="117" t="b">
        <v>1</v>
      </c>
      <c r="L65" s="117" t="s">
        <v>1313</v>
      </c>
      <c r="M65" s="117" t="b">
        <v>1</v>
      </c>
      <c r="N65" s="117" t="s">
        <v>1276</v>
      </c>
      <c r="O65" s="182" t="str">
        <f>LEFT(COVID!D65,19)&amp;"."&amp;COVIDCR!F65</f>
        <v>St John's CE School.3307.RecPrem.I18.Ma22</v>
      </c>
      <c r="P65" s="185" t="str">
        <f>COVID!I65</f>
        <v>10166/543965</v>
      </c>
      <c r="Q65" s="117" t="b">
        <v>1</v>
      </c>
      <c r="R65" s="117" t="b">
        <v>1</v>
      </c>
      <c r="S65" s="117" t="b">
        <v>1</v>
      </c>
    </row>
    <row r="66" spans="1:19" x14ac:dyDescent="0.25">
      <c r="A66" s="117" t="s">
        <v>1312</v>
      </c>
      <c r="B66" s="180">
        <v>1</v>
      </c>
      <c r="C66" s="117">
        <v>2</v>
      </c>
      <c r="D66" s="181">
        <f>COVID!J66</f>
        <v>400098</v>
      </c>
      <c r="E66" s="117" t="b">
        <v>1</v>
      </c>
      <c r="F66" s="182" t="str">
        <f>RIGHT(COVID!C66,4)&amp;"."&amp;COVID!M66&amp;"."&amp;COVID!K66&amp;"."&amp;$C$5</f>
        <v>3309.RecPrem.I18.Ma22</v>
      </c>
      <c r="G66" s="183">
        <f t="shared" ca="1" si="0"/>
        <v>44697</v>
      </c>
      <c r="H66" s="316" cm="1">
        <f t="array" ref="H66">-IF(SUMPRODUCT((COVID!$Q$19:$AB$19=$B$5)*COVID!Q66:AB66)&lt;0,SUMPRODUCT((COVID!$Q$19:$AB$19=$B$5)*COVID!Q66:AB66),0)</f>
        <v>0</v>
      </c>
      <c r="I66" s="115">
        <f t="shared" ca="1" si="1"/>
        <v>44697</v>
      </c>
      <c r="J66" s="117">
        <v>3</v>
      </c>
      <c r="K66" s="117" t="b">
        <v>1</v>
      </c>
      <c r="L66" s="117" t="s">
        <v>1313</v>
      </c>
      <c r="M66" s="117" t="b">
        <v>1</v>
      </c>
      <c r="N66" s="117" t="s">
        <v>1276</v>
      </c>
      <c r="O66" s="182" t="str">
        <f>LEFT(COVID!D66,19)&amp;"."&amp;COVIDCR!F66</f>
        <v>St Johns CE N20.3309.RecPrem.I18.Ma22</v>
      </c>
      <c r="P66" s="185" t="str">
        <f>COVID!I66</f>
        <v>10166/543965</v>
      </c>
      <c r="Q66" s="117" t="b">
        <v>1</v>
      </c>
      <c r="R66" s="117" t="b">
        <v>1</v>
      </c>
      <c r="S66" s="117" t="b">
        <v>1</v>
      </c>
    </row>
    <row r="67" spans="1:19" x14ac:dyDescent="0.25">
      <c r="A67" s="117" t="s">
        <v>1312</v>
      </c>
      <c r="B67" s="180">
        <v>1</v>
      </c>
      <c r="C67" s="117">
        <v>2</v>
      </c>
      <c r="D67" s="181">
        <f>COVID!J67</f>
        <v>400058</v>
      </c>
      <c r="E67" s="117" t="b">
        <v>1</v>
      </c>
      <c r="F67" s="182" t="str">
        <f>RIGHT(COVID!C67,4)&amp;"."&amp;COVID!M67&amp;"."&amp;COVID!K67&amp;"."&amp;$C$5</f>
        <v>3311.RecPrem.I18.Ma22</v>
      </c>
      <c r="G67" s="183">
        <f t="shared" ca="1" si="0"/>
        <v>44697</v>
      </c>
      <c r="H67" s="316" cm="1">
        <f t="array" ref="H67">-IF(SUMPRODUCT((COVID!$Q$19:$AB$19=$B$5)*COVID!Q67:AB67)&lt;0,SUMPRODUCT((COVID!$Q$19:$AB$19=$B$5)*COVID!Q67:AB67),0)</f>
        <v>0</v>
      </c>
      <c r="I67" s="115">
        <f t="shared" ca="1" si="1"/>
        <v>44697</v>
      </c>
      <c r="J67" s="117">
        <v>3</v>
      </c>
      <c r="K67" s="117" t="b">
        <v>1</v>
      </c>
      <c r="L67" s="117" t="s">
        <v>1313</v>
      </c>
      <c r="M67" s="117" t="b">
        <v>1</v>
      </c>
      <c r="N67" s="117" t="s">
        <v>1276</v>
      </c>
      <c r="O67" s="182" t="str">
        <f>LEFT(COVID!D67,19)&amp;"."&amp;COVIDCR!F67</f>
        <v>St Mary's C E Prima.3311.RecPrem.I18.Ma22</v>
      </c>
      <c r="P67" s="185" t="str">
        <f>COVID!I67</f>
        <v>10166/543965</v>
      </c>
      <c r="Q67" s="117" t="b">
        <v>1</v>
      </c>
      <c r="R67" s="117" t="b">
        <v>1</v>
      </c>
      <c r="S67" s="117" t="b">
        <v>1</v>
      </c>
    </row>
    <row r="68" spans="1:19" x14ac:dyDescent="0.25">
      <c r="A68" s="117" t="s">
        <v>1312</v>
      </c>
      <c r="B68" s="180">
        <v>1</v>
      </c>
      <c r="C68" s="117">
        <v>2</v>
      </c>
      <c r="D68" s="181">
        <f>COVID!J68</f>
        <v>400017</v>
      </c>
      <c r="E68" s="117" t="b">
        <v>1</v>
      </c>
      <c r="F68" s="182" t="str">
        <f>RIGHT(COVID!C68,4)&amp;"."&amp;COVID!M68&amp;"."&amp;COVID!K68&amp;"."&amp;$C$5</f>
        <v>3312.RecPrem.I18.Ma22</v>
      </c>
      <c r="G68" s="183">
        <f t="shared" ca="1" si="0"/>
        <v>44697</v>
      </c>
      <c r="H68" s="316" cm="1">
        <f t="array" ref="H68">-IF(SUMPRODUCT((COVID!$Q$19:$AB$19=$B$5)*COVID!Q68:AB68)&lt;0,SUMPRODUCT((COVID!$Q$19:$AB$19=$B$5)*COVID!Q68:AB68),0)</f>
        <v>0</v>
      </c>
      <c r="I68" s="115">
        <f t="shared" ca="1" si="1"/>
        <v>44697</v>
      </c>
      <c r="J68" s="117">
        <v>3</v>
      </c>
      <c r="K68" s="117" t="b">
        <v>1</v>
      </c>
      <c r="L68" s="117" t="s">
        <v>1313</v>
      </c>
      <c r="M68" s="117" t="b">
        <v>1</v>
      </c>
      <c r="N68" s="117" t="s">
        <v>1276</v>
      </c>
      <c r="O68" s="182" t="str">
        <f>LEFT(COVID!D68,19)&amp;"."&amp;COVIDCR!F68</f>
        <v>St Mary's School EN.3312.RecPrem.I18.Ma22</v>
      </c>
      <c r="P68" s="185" t="str">
        <f>COVID!I68</f>
        <v>10166/543965</v>
      </c>
      <c r="Q68" s="117" t="b">
        <v>1</v>
      </c>
      <c r="R68" s="117" t="b">
        <v>1</v>
      </c>
      <c r="S68" s="117" t="b">
        <v>1</v>
      </c>
    </row>
    <row r="69" spans="1:19" x14ac:dyDescent="0.25">
      <c r="A69" s="117" t="s">
        <v>1312</v>
      </c>
      <c r="B69" s="180">
        <v>1</v>
      </c>
      <c r="C69" s="117">
        <v>2</v>
      </c>
      <c r="D69" s="181">
        <f>COVID!J69</f>
        <v>400006</v>
      </c>
      <c r="E69" s="117" t="b">
        <v>1</v>
      </c>
      <c r="F69" s="182" t="str">
        <f>RIGHT(COVID!C69,4)&amp;"."&amp;COVID!M69&amp;"."&amp;COVID!K69&amp;"."&amp;$C$5</f>
        <v>3313.RecPrem.I18.Ma22</v>
      </c>
      <c r="G69" s="183">
        <f t="shared" ca="1" si="0"/>
        <v>44697</v>
      </c>
      <c r="H69" s="316" cm="1">
        <f t="array" ref="H69">-IF(SUMPRODUCT((COVID!$Q$19:$AB$19=$B$5)*COVID!Q69:AB69)&lt;0,SUMPRODUCT((COVID!$Q$19:$AB$19=$B$5)*COVID!Q69:AB69),0)</f>
        <v>0</v>
      </c>
      <c r="I69" s="115">
        <f t="shared" ca="1" si="1"/>
        <v>44697</v>
      </c>
      <c r="J69" s="117">
        <v>3</v>
      </c>
      <c r="K69" s="117" t="b">
        <v>1</v>
      </c>
      <c r="L69" s="117" t="s">
        <v>1313</v>
      </c>
      <c r="M69" s="117" t="b">
        <v>1</v>
      </c>
      <c r="N69" s="117" t="s">
        <v>1276</v>
      </c>
      <c r="O69" s="182" t="str">
        <f>LEFT(COVID!D69,19)&amp;"."&amp;COVIDCR!F69</f>
        <v>St. Pauls CE Primar.3313.RecPrem.I18.Ma22</v>
      </c>
      <c r="P69" s="185" t="str">
        <f>COVID!I69</f>
        <v>10166/543965</v>
      </c>
      <c r="Q69" s="117" t="b">
        <v>1</v>
      </c>
      <c r="R69" s="117" t="b">
        <v>1</v>
      </c>
      <c r="S69" s="117" t="b">
        <v>1</v>
      </c>
    </row>
    <row r="70" spans="1:19" x14ac:dyDescent="0.25">
      <c r="A70" s="117" t="s">
        <v>1312</v>
      </c>
      <c r="B70" s="180">
        <v>1</v>
      </c>
      <c r="C70" s="117">
        <v>2</v>
      </c>
      <c r="D70" s="181">
        <f>COVID!J70</f>
        <v>400094</v>
      </c>
      <c r="E70" s="117" t="b">
        <v>1</v>
      </c>
      <c r="F70" s="182" t="str">
        <f>RIGHT(COVID!C70,4)&amp;"."&amp;COVID!M70&amp;"."&amp;COVID!K70&amp;"."&amp;$C$5</f>
        <v>3314.RecPrem.I18.Ma22</v>
      </c>
      <c r="G70" s="183">
        <f t="shared" ca="1" si="0"/>
        <v>44697</v>
      </c>
      <c r="H70" s="316" cm="1">
        <f t="array" ref="H70">-IF(SUMPRODUCT((COVID!$Q$19:$AB$19=$B$5)*COVID!Q70:AB70)&lt;0,SUMPRODUCT((COVID!$Q$19:$AB$19=$B$5)*COVID!Q70:AB70),0)</f>
        <v>0</v>
      </c>
      <c r="I70" s="115">
        <f t="shared" ca="1" si="1"/>
        <v>44697</v>
      </c>
      <c r="J70" s="117">
        <v>3</v>
      </c>
      <c r="K70" s="117" t="b">
        <v>1</v>
      </c>
      <c r="L70" s="117" t="s">
        <v>1313</v>
      </c>
      <c r="M70" s="117" t="b">
        <v>1</v>
      </c>
      <c r="N70" s="117" t="s">
        <v>1276</v>
      </c>
      <c r="O70" s="182" t="str">
        <f>LEFT(COVID!D70,19)&amp;"."&amp;COVIDCR!F70</f>
        <v>St Pauls CE Primary.3314.RecPrem.I18.Ma22</v>
      </c>
      <c r="P70" s="185" t="str">
        <f>COVID!I70</f>
        <v>10166/543965</v>
      </c>
      <c r="Q70" s="117" t="b">
        <v>1</v>
      </c>
      <c r="R70" s="117" t="b">
        <v>1</v>
      </c>
      <c r="S70" s="117" t="b">
        <v>1</v>
      </c>
    </row>
    <row r="71" spans="1:19" x14ac:dyDescent="0.25">
      <c r="A71" s="117" t="s">
        <v>1312</v>
      </c>
      <c r="B71" s="180">
        <v>1</v>
      </c>
      <c r="C71" s="117">
        <v>2</v>
      </c>
      <c r="D71" s="181">
        <f>COVID!J71</f>
        <v>400062</v>
      </c>
      <c r="E71" s="117" t="b">
        <v>1</v>
      </c>
      <c r="F71" s="182" t="str">
        <f>RIGHT(COVID!C71,4)&amp;"."&amp;COVID!M71&amp;"."&amp;COVID!K71&amp;"."&amp;$C$5</f>
        <v>3315.RecPrem.I18.Ma22</v>
      </c>
      <c r="G71" s="183">
        <f t="shared" ca="1" si="0"/>
        <v>44697</v>
      </c>
      <c r="H71" s="316" cm="1">
        <f t="array" ref="H71">-IF(SUMPRODUCT((COVID!$Q$19:$AB$19=$B$5)*COVID!Q71:AB71)&lt;0,SUMPRODUCT((COVID!$Q$19:$AB$19=$B$5)*COVID!Q71:AB71),0)</f>
        <v>0</v>
      </c>
      <c r="I71" s="115">
        <f t="shared" ca="1" si="1"/>
        <v>44697</v>
      </c>
      <c r="J71" s="117">
        <v>3</v>
      </c>
      <c r="K71" s="117" t="b">
        <v>1</v>
      </c>
      <c r="L71" s="117" t="s">
        <v>1313</v>
      </c>
      <c r="M71" s="117" t="b">
        <v>1</v>
      </c>
      <c r="N71" s="117" t="s">
        <v>1276</v>
      </c>
      <c r="O71" s="182" t="str">
        <f>LEFT(COVID!D71,19)&amp;"."&amp;COVIDCR!F71</f>
        <v>St Andrew's C E.3315.RecPrem.I18.Ma22</v>
      </c>
      <c r="P71" s="185" t="str">
        <f>COVID!I71</f>
        <v>10166/543965</v>
      </c>
      <c r="Q71" s="117" t="b">
        <v>1</v>
      </c>
      <c r="R71" s="117" t="b">
        <v>1</v>
      </c>
      <c r="S71" s="117" t="b">
        <v>1</v>
      </c>
    </row>
    <row r="72" spans="1:19" x14ac:dyDescent="0.25">
      <c r="A72" s="117" t="s">
        <v>1312</v>
      </c>
      <c r="B72" s="180">
        <v>1</v>
      </c>
      <c r="C72" s="117">
        <v>2</v>
      </c>
      <c r="D72" s="181">
        <f>COVID!J72</f>
        <v>400100</v>
      </c>
      <c r="E72" s="117" t="b">
        <v>1</v>
      </c>
      <c r="F72" s="182" t="str">
        <f>RIGHT(COVID!C72,4)&amp;"."&amp;COVID!M72&amp;"."&amp;COVID!K72&amp;"."&amp;$C$5</f>
        <v>3316.RecPrem.I18.Ma22</v>
      </c>
      <c r="G72" s="183">
        <f t="shared" ca="1" si="0"/>
        <v>44697</v>
      </c>
      <c r="H72" s="316" cm="1">
        <f t="array" ref="H72">-IF(SUMPRODUCT((COVID!$Q$19:$AB$19=$B$5)*COVID!Q72:AB72)&lt;0,SUMPRODUCT((COVID!$Q$19:$AB$19=$B$5)*COVID!Q72:AB72),0)</f>
        <v>0</v>
      </c>
      <c r="I72" s="115">
        <f t="shared" ca="1" si="1"/>
        <v>44697</v>
      </c>
      <c r="J72" s="117">
        <v>3</v>
      </c>
      <c r="K72" s="117" t="b">
        <v>1</v>
      </c>
      <c r="L72" s="117" t="s">
        <v>1313</v>
      </c>
      <c r="M72" s="117" t="b">
        <v>1</v>
      </c>
      <c r="N72" s="117" t="s">
        <v>1276</v>
      </c>
      <c r="O72" s="182" t="str">
        <f>LEFT(COVID!D72,19)&amp;"."&amp;COVIDCR!F72</f>
        <v>Trent  C of E Prima.3316.RecPrem.I18.Ma22</v>
      </c>
      <c r="P72" s="185" t="str">
        <f>COVID!I72</f>
        <v>10166/543965</v>
      </c>
      <c r="Q72" s="117" t="b">
        <v>1</v>
      </c>
      <c r="R72" s="117" t="b">
        <v>1</v>
      </c>
      <c r="S72" s="117" t="b">
        <v>1</v>
      </c>
    </row>
    <row r="73" spans="1:19" x14ac:dyDescent="0.25">
      <c r="A73" s="117" t="s">
        <v>1312</v>
      </c>
      <c r="B73" s="180">
        <v>1</v>
      </c>
      <c r="C73" s="117">
        <v>2</v>
      </c>
      <c r="D73" s="181">
        <f>COVID!J73</f>
        <v>400015</v>
      </c>
      <c r="E73" s="117" t="b">
        <v>1</v>
      </c>
      <c r="F73" s="182" t="str">
        <f>RIGHT(COVID!C73,4)&amp;"."&amp;COVID!M73&amp;"."&amp;COVID!K73&amp;"."&amp;$C$5</f>
        <v>3317.RecPrem.I18.Ma22</v>
      </c>
      <c r="G73" s="183">
        <f t="shared" ca="1" si="0"/>
        <v>44697</v>
      </c>
      <c r="H73" s="316" cm="1">
        <f t="array" ref="H73">-IF(SUMPRODUCT((COVID!$Q$19:$AB$19=$B$5)*COVID!Q73:AB73)&lt;0,SUMPRODUCT((COVID!$Q$19:$AB$19=$B$5)*COVID!Q73:AB73),0)</f>
        <v>0</v>
      </c>
      <c r="I73" s="115">
        <f t="shared" ca="1" si="1"/>
        <v>44697</v>
      </c>
      <c r="J73" s="117">
        <v>3</v>
      </c>
      <c r="K73" s="117" t="b">
        <v>1</v>
      </c>
      <c r="L73" s="117" t="s">
        <v>1313</v>
      </c>
      <c r="M73" s="117" t="b">
        <v>1</v>
      </c>
      <c r="N73" s="117" t="s">
        <v>1276</v>
      </c>
      <c r="O73" s="182" t="str">
        <f>LEFT(COVID!D73,19)&amp;"."&amp;COVIDCR!F73</f>
        <v>All Saints' CE Prim.3317.RecPrem.I18.Ma22</v>
      </c>
      <c r="P73" s="185" t="str">
        <f>COVID!I73</f>
        <v>10166/543965</v>
      </c>
      <c r="Q73" s="117" t="b">
        <v>1</v>
      </c>
      <c r="R73" s="117" t="b">
        <v>1</v>
      </c>
      <c r="S73" s="117" t="b">
        <v>1</v>
      </c>
    </row>
    <row r="74" spans="1:19" x14ac:dyDescent="0.25">
      <c r="A74" s="117" t="s">
        <v>1312</v>
      </c>
      <c r="B74" s="180">
        <v>1</v>
      </c>
      <c r="C74" s="117">
        <v>2</v>
      </c>
      <c r="D74" s="181">
        <f>COVID!J74</f>
        <v>400023</v>
      </c>
      <c r="E74" s="117" t="b">
        <v>1</v>
      </c>
      <c r="F74" s="182" t="str">
        <f>RIGHT(COVID!C74,4)&amp;"."&amp;COVID!M74&amp;"."&amp;COVID!K74&amp;"."&amp;$C$5</f>
        <v>3500.RecPrem.I18.Ma22</v>
      </c>
      <c r="G74" s="183">
        <f t="shared" ca="1" si="0"/>
        <v>44697</v>
      </c>
      <c r="H74" s="316" cm="1">
        <f t="array" ref="H74">-IF(SUMPRODUCT((COVID!$Q$19:$AB$19=$B$5)*COVID!Q74:AB74)&lt;0,SUMPRODUCT((COVID!$Q$19:$AB$19=$B$5)*COVID!Q74:AB74),0)</f>
        <v>0</v>
      </c>
      <c r="I74" s="115">
        <f t="shared" ca="1" si="1"/>
        <v>44697</v>
      </c>
      <c r="J74" s="117">
        <v>3</v>
      </c>
      <c r="K74" s="117" t="b">
        <v>1</v>
      </c>
      <c r="L74" s="117" t="s">
        <v>1313</v>
      </c>
      <c r="M74" s="117" t="b">
        <v>1</v>
      </c>
      <c r="N74" s="117" t="s">
        <v>1276</v>
      </c>
      <c r="O74" s="182" t="str">
        <f>LEFT(COVID!D74,19)&amp;"."&amp;COVIDCR!F74</f>
        <v>Annunciation Cathol.3500.RecPrem.I18.Ma22</v>
      </c>
      <c r="P74" s="185" t="str">
        <f>COVID!I74</f>
        <v>10166/543965</v>
      </c>
      <c r="Q74" s="117" t="b">
        <v>1</v>
      </c>
      <c r="R74" s="117" t="b">
        <v>1</v>
      </c>
      <c r="S74" s="117" t="b">
        <v>1</v>
      </c>
    </row>
    <row r="75" spans="1:19" x14ac:dyDescent="0.25">
      <c r="A75" s="117" t="s">
        <v>1312</v>
      </c>
      <c r="B75" s="180">
        <v>1</v>
      </c>
      <c r="C75" s="117">
        <v>2</v>
      </c>
      <c r="D75" s="181">
        <f>COVID!J75</f>
        <v>400003</v>
      </c>
      <c r="E75" s="117" t="b">
        <v>1</v>
      </c>
      <c r="F75" s="182" t="str">
        <f>RIGHT(COVID!C75,4)&amp;"."&amp;COVID!M75&amp;"."&amp;COVID!K75&amp;"."&amp;$C$5</f>
        <v>3501.RecPrem.I18.Ma22</v>
      </c>
      <c r="G75" s="183">
        <f t="shared" ca="1" si="0"/>
        <v>44697</v>
      </c>
      <c r="H75" s="316" cm="1">
        <f t="array" ref="H75">-IF(SUMPRODUCT((COVID!$Q$19:$AB$19=$B$5)*COVID!Q75:AB75)&lt;0,SUMPRODUCT((COVID!$Q$19:$AB$19=$B$5)*COVID!Q75:AB75),0)</f>
        <v>0</v>
      </c>
      <c r="I75" s="115">
        <f t="shared" ca="1" si="1"/>
        <v>44697</v>
      </c>
      <c r="J75" s="117">
        <v>3</v>
      </c>
      <c r="K75" s="117" t="b">
        <v>1</v>
      </c>
      <c r="L75" s="117" t="s">
        <v>1313</v>
      </c>
      <c r="M75" s="117" t="b">
        <v>1</v>
      </c>
      <c r="N75" s="117" t="s">
        <v>1276</v>
      </c>
      <c r="O75" s="182" t="str">
        <f>LEFT(COVID!D75,19)&amp;"."&amp;COVIDCR!F75</f>
        <v>Our Lady of Lourdes.3501.RecPrem.I18.Ma22</v>
      </c>
      <c r="P75" s="185" t="str">
        <f>COVID!I75</f>
        <v>10166/543965</v>
      </c>
      <c r="Q75" s="117" t="b">
        <v>1</v>
      </c>
      <c r="R75" s="117" t="b">
        <v>1</v>
      </c>
      <c r="S75" s="117" t="b">
        <v>1</v>
      </c>
    </row>
    <row r="76" spans="1:19" x14ac:dyDescent="0.25">
      <c r="A76" s="117" t="s">
        <v>1312</v>
      </c>
      <c r="B76" s="180">
        <v>1</v>
      </c>
      <c r="C76" s="117">
        <v>2</v>
      </c>
      <c r="D76" s="181">
        <f>COVID!J76</f>
        <v>400096</v>
      </c>
      <c r="E76" s="117" t="b">
        <v>1</v>
      </c>
      <c r="F76" s="182" t="str">
        <f>RIGHT(COVID!C76,4)&amp;"."&amp;COVID!M76&amp;"."&amp;COVID!K76&amp;"."&amp;$C$5</f>
        <v>3502.RecPrem.I18.Ma22</v>
      </c>
      <c r="G76" s="183">
        <f t="shared" ca="1" si="0"/>
        <v>44697</v>
      </c>
      <c r="H76" s="316" cm="1">
        <f t="array" ref="H76">-IF(SUMPRODUCT((COVID!$Q$19:$AB$19=$B$5)*COVID!Q76:AB76)&lt;0,SUMPRODUCT((COVID!$Q$19:$AB$19=$B$5)*COVID!Q76:AB76),0)</f>
        <v>0</v>
      </c>
      <c r="I76" s="115">
        <f t="shared" ca="1" si="1"/>
        <v>44697</v>
      </c>
      <c r="J76" s="117">
        <v>3</v>
      </c>
      <c r="K76" s="117" t="b">
        <v>1</v>
      </c>
      <c r="L76" s="117" t="s">
        <v>1313</v>
      </c>
      <c r="M76" s="117" t="b">
        <v>1</v>
      </c>
      <c r="N76" s="117" t="s">
        <v>1276</v>
      </c>
      <c r="O76" s="182" t="str">
        <f>LEFT(COVID!D76,19)&amp;"."&amp;COVIDCR!F76</f>
        <v>St Agnes RC Primary.3502.RecPrem.I18.Ma22</v>
      </c>
      <c r="P76" s="185" t="str">
        <f>COVID!I76</f>
        <v>10166/543965</v>
      </c>
      <c r="Q76" s="117" t="b">
        <v>1</v>
      </c>
      <c r="R76" s="117" t="b">
        <v>1</v>
      </c>
      <c r="S76" s="117" t="b">
        <v>1</v>
      </c>
    </row>
    <row r="77" spans="1:19" x14ac:dyDescent="0.25">
      <c r="A77" s="117" t="s">
        <v>1312</v>
      </c>
      <c r="B77" s="180">
        <v>1</v>
      </c>
      <c r="C77" s="117">
        <v>2</v>
      </c>
      <c r="D77" s="181">
        <f>COVID!J77</f>
        <v>400064</v>
      </c>
      <c r="E77" s="117" t="b">
        <v>1</v>
      </c>
      <c r="F77" s="182" t="str">
        <f>RIGHT(COVID!C77,4)&amp;"."&amp;COVID!M77&amp;"."&amp;COVID!K77&amp;"."&amp;$C$5</f>
        <v>3504.RecPrem.I18.Ma22</v>
      </c>
      <c r="G77" s="183">
        <f t="shared" ca="1" si="0"/>
        <v>44697</v>
      </c>
      <c r="H77" s="316" cm="1">
        <f t="array" ref="H77">-IF(SUMPRODUCT((COVID!$Q$19:$AB$19=$B$5)*COVID!Q77:AB77)&lt;0,SUMPRODUCT((COVID!$Q$19:$AB$19=$B$5)*COVID!Q77:AB77),0)</f>
        <v>0</v>
      </c>
      <c r="I77" s="115">
        <f t="shared" ca="1" si="1"/>
        <v>44697</v>
      </c>
      <c r="J77" s="117">
        <v>3</v>
      </c>
      <c r="K77" s="117" t="b">
        <v>1</v>
      </c>
      <c r="L77" s="117" t="s">
        <v>1313</v>
      </c>
      <c r="M77" s="117" t="b">
        <v>1</v>
      </c>
      <c r="N77" s="117" t="s">
        <v>1276</v>
      </c>
      <c r="O77" s="182" t="str">
        <f>LEFT(COVID!D77,19)&amp;"."&amp;COVIDCR!F77</f>
        <v>St Catherines R C P.3504.RecPrem.I18.Ma22</v>
      </c>
      <c r="P77" s="185" t="str">
        <f>COVID!I77</f>
        <v>10166/543965</v>
      </c>
      <c r="Q77" s="117" t="b">
        <v>1</v>
      </c>
      <c r="R77" s="117" t="b">
        <v>1</v>
      </c>
      <c r="S77" s="117" t="b">
        <v>1</v>
      </c>
    </row>
    <row r="78" spans="1:19" x14ac:dyDescent="0.25">
      <c r="A78" s="117" t="s">
        <v>1312</v>
      </c>
      <c r="B78" s="180">
        <v>1</v>
      </c>
      <c r="C78" s="117">
        <v>2</v>
      </c>
      <c r="D78" s="181">
        <f>COVID!J78</f>
        <v>400009</v>
      </c>
      <c r="E78" s="117" t="b">
        <v>1</v>
      </c>
      <c r="F78" s="182" t="str">
        <f>RIGHT(COVID!C78,4)&amp;"."&amp;COVID!M78&amp;"."&amp;COVID!K78&amp;"."&amp;$C$5</f>
        <v>3506.RecPrem.I18.Ma22</v>
      </c>
      <c r="G78" s="183">
        <f t="shared" ca="1" si="0"/>
        <v>44697</v>
      </c>
      <c r="H78" s="316" cm="1">
        <f t="array" ref="H78">-IF(SUMPRODUCT((COVID!$Q$19:$AB$19=$B$5)*COVID!Q78:AB78)&lt;0,SUMPRODUCT((COVID!$Q$19:$AB$19=$B$5)*COVID!Q78:AB78),0)</f>
        <v>0</v>
      </c>
      <c r="I78" s="115">
        <f t="shared" ca="1" si="1"/>
        <v>44697</v>
      </c>
      <c r="J78" s="117">
        <v>3</v>
      </c>
      <c r="K78" s="117" t="b">
        <v>1</v>
      </c>
      <c r="L78" s="117" t="s">
        <v>1313</v>
      </c>
      <c r="M78" s="117" t="b">
        <v>1</v>
      </c>
      <c r="N78" s="117" t="s">
        <v>1276</v>
      </c>
      <c r="O78" s="182" t="str">
        <f>LEFT(COVID!D78,19)&amp;"."&amp;COVIDCR!F78</f>
        <v>St Vincent's Cathol.3506.RecPrem.I18.Ma22</v>
      </c>
      <c r="P78" s="185" t="str">
        <f>COVID!I78</f>
        <v>10166/543965</v>
      </c>
      <c r="Q78" s="117" t="b">
        <v>1</v>
      </c>
      <c r="R78" s="117" t="b">
        <v>1</v>
      </c>
      <c r="S78" s="117" t="b">
        <v>1</v>
      </c>
    </row>
    <row r="79" spans="1:19" x14ac:dyDescent="0.25">
      <c r="A79" s="117" t="s">
        <v>1312</v>
      </c>
      <c r="B79" s="180">
        <v>1</v>
      </c>
      <c r="C79" s="117">
        <v>2</v>
      </c>
      <c r="D79" s="181">
        <f>COVID!J79</f>
        <v>400037</v>
      </c>
      <c r="E79" s="117" t="b">
        <v>1</v>
      </c>
      <c r="F79" s="182" t="str">
        <f>RIGHT(COVID!C79,4)&amp;"."&amp;COVID!M79&amp;"."&amp;COVID!K79&amp;"."&amp;$C$5</f>
        <v>3507.RecPrem.I18.Ma22</v>
      </c>
      <c r="G79" s="183">
        <f t="shared" ca="1" si="0"/>
        <v>44697</v>
      </c>
      <c r="H79" s="316" cm="1">
        <f t="array" ref="H79">-IF(SUMPRODUCT((COVID!$Q$19:$AB$19=$B$5)*COVID!Q79:AB79)&lt;0,SUMPRODUCT((COVID!$Q$19:$AB$19=$B$5)*COVID!Q79:AB79),0)</f>
        <v>0</v>
      </c>
      <c r="I79" s="115">
        <f t="shared" ca="1" si="1"/>
        <v>44697</v>
      </c>
      <c r="J79" s="117">
        <v>3</v>
      </c>
      <c r="K79" s="117" t="b">
        <v>1</v>
      </c>
      <c r="L79" s="117" t="s">
        <v>1313</v>
      </c>
      <c r="M79" s="117" t="b">
        <v>1</v>
      </c>
      <c r="N79" s="117" t="s">
        <v>1276</v>
      </c>
      <c r="O79" s="182" t="str">
        <f>LEFT(COVID!D79,19)&amp;"."&amp;COVIDCR!F79</f>
        <v>St Theresa's R.C. P.3507.RecPrem.I18.Ma22</v>
      </c>
      <c r="P79" s="185" t="str">
        <f>COVID!I79</f>
        <v>10166/543965</v>
      </c>
      <c r="Q79" s="117" t="b">
        <v>1</v>
      </c>
      <c r="R79" s="117" t="b">
        <v>1</v>
      </c>
      <c r="S79" s="117" t="b">
        <v>1</v>
      </c>
    </row>
    <row r="80" spans="1:19" x14ac:dyDescent="0.25">
      <c r="A80" s="117" t="s">
        <v>1312</v>
      </c>
      <c r="B80" s="180">
        <v>1</v>
      </c>
      <c r="C80" s="117">
        <v>2</v>
      </c>
      <c r="D80" s="181">
        <f>COVID!J80</f>
        <v>400066</v>
      </c>
      <c r="E80" s="117" t="b">
        <v>1</v>
      </c>
      <c r="F80" s="182" t="str">
        <f>RIGHT(COVID!C80,4)&amp;"."&amp;COVID!M80&amp;"."&amp;COVID!K80&amp;"."&amp;$C$5</f>
        <v>3509.RecPrem.I18.Ma22</v>
      </c>
      <c r="G80" s="183">
        <f t="shared" ca="1" si="0"/>
        <v>44697</v>
      </c>
      <c r="H80" s="316" cm="1">
        <f t="array" ref="H80">-IF(SUMPRODUCT((COVID!$Q$19:$AB$19=$B$5)*COVID!Q80:AB80)&lt;0,SUMPRODUCT((COVID!$Q$19:$AB$19=$B$5)*COVID!Q80:AB80),0)</f>
        <v>0</v>
      </c>
      <c r="I80" s="115">
        <f t="shared" ca="1" si="1"/>
        <v>44697</v>
      </c>
      <c r="J80" s="117">
        <v>3</v>
      </c>
      <c r="K80" s="117" t="b">
        <v>1</v>
      </c>
      <c r="L80" s="117" t="s">
        <v>1313</v>
      </c>
      <c r="M80" s="117" t="b">
        <v>1</v>
      </c>
      <c r="N80" s="117" t="s">
        <v>1276</v>
      </c>
      <c r="O80" s="182" t="str">
        <f>LEFT(COVID!D80,19)&amp;"."&amp;COVIDCR!F80</f>
        <v>St Joseph's Primary.3509.RecPrem.I18.Ma22</v>
      </c>
      <c r="P80" s="185" t="str">
        <f>COVID!I80</f>
        <v>10166/543965</v>
      </c>
      <c r="Q80" s="117" t="b">
        <v>1</v>
      </c>
      <c r="R80" s="117" t="b">
        <v>1</v>
      </c>
      <c r="S80" s="117" t="b">
        <v>1</v>
      </c>
    </row>
    <row r="81" spans="1:19" x14ac:dyDescent="0.25">
      <c r="A81" s="117" t="s">
        <v>1312</v>
      </c>
      <c r="B81" s="180">
        <v>1</v>
      </c>
      <c r="C81" s="117">
        <v>2</v>
      </c>
      <c r="D81" s="181">
        <f>COVID!J81</f>
        <v>400071</v>
      </c>
      <c r="E81" s="117" t="b">
        <v>1</v>
      </c>
      <c r="F81" s="182" t="str">
        <f>RIGHT(COVID!C81,4)&amp;"."&amp;COVID!M81&amp;"."&amp;COVID!K81&amp;"."&amp;$C$5</f>
        <v>3510.RecPrem.I18.Ma22</v>
      </c>
      <c r="G81" s="183">
        <f t="shared" ca="1" si="0"/>
        <v>44697</v>
      </c>
      <c r="H81" s="316" cm="1">
        <f t="array" ref="H81">-IF(SUMPRODUCT((COVID!$Q$19:$AB$19=$B$5)*COVID!Q81:AB81)&lt;0,SUMPRODUCT((COVID!$Q$19:$AB$19=$B$5)*COVID!Q81:AB81),0)</f>
        <v>0</v>
      </c>
      <c r="I81" s="115">
        <f t="shared" ca="1" si="1"/>
        <v>44697</v>
      </c>
      <c r="J81" s="117">
        <v>3</v>
      </c>
      <c r="K81" s="117" t="b">
        <v>1</v>
      </c>
      <c r="L81" s="117" t="s">
        <v>1313</v>
      </c>
      <c r="M81" s="117" t="b">
        <v>1</v>
      </c>
      <c r="N81" s="117" t="s">
        <v>1276</v>
      </c>
      <c r="O81" s="182" t="str">
        <f>LEFT(COVID!D81,19)&amp;"."&amp;COVIDCR!F81</f>
        <v>Sacred Heart School.3510.RecPrem.I18.Ma22</v>
      </c>
      <c r="P81" s="185" t="str">
        <f>COVID!I81</f>
        <v>10166/543965</v>
      </c>
      <c r="Q81" s="117" t="b">
        <v>1</v>
      </c>
      <c r="R81" s="117" t="b">
        <v>1</v>
      </c>
      <c r="S81" s="117" t="b">
        <v>1</v>
      </c>
    </row>
    <row r="82" spans="1:19" x14ac:dyDescent="0.25">
      <c r="A82" s="117" t="s">
        <v>1312</v>
      </c>
      <c r="B82" s="180">
        <v>1</v>
      </c>
      <c r="C82" s="117">
        <v>2</v>
      </c>
      <c r="D82" s="181">
        <f>COVID!J82</f>
        <v>400024</v>
      </c>
      <c r="E82" s="117" t="b">
        <v>1</v>
      </c>
      <c r="F82" s="182" t="str">
        <f>RIGHT(COVID!C82,4)&amp;"."&amp;COVID!M82&amp;"."&amp;COVID!K82&amp;"."&amp;$C$5</f>
        <v>3511.RecPrem.I18.Ma22</v>
      </c>
      <c r="G82" s="183">
        <f t="shared" ca="1" si="0"/>
        <v>44697</v>
      </c>
      <c r="H82" s="316" cm="1">
        <f t="array" ref="H82">-IF(SUMPRODUCT((COVID!$Q$19:$AB$19=$B$5)*COVID!Q82:AB82)&lt;0,SUMPRODUCT((COVID!$Q$19:$AB$19=$B$5)*COVID!Q82:AB82),0)</f>
        <v>0</v>
      </c>
      <c r="I82" s="115">
        <f t="shared" ca="1" si="1"/>
        <v>44697</v>
      </c>
      <c r="J82" s="117">
        <v>3</v>
      </c>
      <c r="K82" s="117" t="b">
        <v>1</v>
      </c>
      <c r="L82" s="117" t="s">
        <v>1313</v>
      </c>
      <c r="M82" s="117" t="b">
        <v>1</v>
      </c>
      <c r="N82" s="117" t="s">
        <v>1276</v>
      </c>
      <c r="O82" s="182" t="str">
        <f>LEFT(COVID!D82,19)&amp;"."&amp;COVIDCR!F82</f>
        <v>Blessed Dominic Sch.3511.RecPrem.I18.Ma22</v>
      </c>
      <c r="P82" s="185" t="str">
        <f>COVID!I82</f>
        <v>10166/543965</v>
      </c>
      <c r="Q82" s="117" t="b">
        <v>1</v>
      </c>
      <c r="R82" s="117" t="b">
        <v>1</v>
      </c>
      <c r="S82" s="117" t="b">
        <v>1</v>
      </c>
    </row>
    <row r="83" spans="1:19" x14ac:dyDescent="0.25">
      <c r="A83" s="117" t="s">
        <v>1312</v>
      </c>
      <c r="B83" s="180">
        <v>1</v>
      </c>
      <c r="C83" s="117">
        <v>2</v>
      </c>
      <c r="D83" s="181">
        <f>COVID!J83</f>
        <v>400093</v>
      </c>
      <c r="E83" s="117" t="b">
        <v>1</v>
      </c>
      <c r="F83" s="182" t="str">
        <f>RIGHT(COVID!C83,4)&amp;"."&amp;COVID!M83&amp;"."&amp;COVID!K83&amp;"."&amp;$C$5</f>
        <v>3512.RecPrem.I18.Ma22</v>
      </c>
      <c r="G83" s="183">
        <f t="shared" ca="1" si="0"/>
        <v>44697</v>
      </c>
      <c r="H83" s="316" cm="1">
        <f t="array" ref="H83">-IF(SUMPRODUCT((COVID!$Q$19:$AB$19=$B$5)*COVID!Q83:AB83)&lt;0,SUMPRODUCT((COVID!$Q$19:$AB$19=$B$5)*COVID!Q83:AB83),0)</f>
        <v>0</v>
      </c>
      <c r="I83" s="115">
        <f t="shared" ca="1" si="1"/>
        <v>44697</v>
      </c>
      <c r="J83" s="117">
        <v>3</v>
      </c>
      <c r="K83" s="117" t="b">
        <v>1</v>
      </c>
      <c r="L83" s="117" t="s">
        <v>1313</v>
      </c>
      <c r="M83" s="117" t="b">
        <v>1</v>
      </c>
      <c r="N83" s="117" t="s">
        <v>1276</v>
      </c>
      <c r="O83" s="182" t="str">
        <f>LEFT(COVID!D83,19)&amp;"."&amp;COVIDCR!F83</f>
        <v>Rosh Pinah.3512.RecPrem.I18.Ma22</v>
      </c>
      <c r="P83" s="185" t="str">
        <f>COVID!I83</f>
        <v>10166/543965</v>
      </c>
      <c r="Q83" s="117" t="b">
        <v>1</v>
      </c>
      <c r="R83" s="117" t="b">
        <v>1</v>
      </c>
      <c r="S83" s="117" t="b">
        <v>1</v>
      </c>
    </row>
    <row r="84" spans="1:19" x14ac:dyDescent="0.25">
      <c r="A84" s="117" t="s">
        <v>1312</v>
      </c>
      <c r="B84" s="180">
        <v>1</v>
      </c>
      <c r="C84" s="117">
        <v>2</v>
      </c>
      <c r="D84" s="181">
        <f>COVID!J84</f>
        <v>400007</v>
      </c>
      <c r="E84" s="117" t="b">
        <v>1</v>
      </c>
      <c r="F84" s="182" t="str">
        <f>RIGHT(COVID!C84,4)&amp;"."&amp;COVID!M84&amp;"."&amp;COVID!K84&amp;"."&amp;$C$5</f>
        <v>3513.RecPrem.I18.Ma22</v>
      </c>
      <c r="G84" s="183">
        <f t="shared" ca="1" si="0"/>
        <v>44697</v>
      </c>
      <c r="H84" s="316" cm="1">
        <f t="array" ref="H84">-IF(SUMPRODUCT((COVID!$Q$19:$AB$19=$B$5)*COVID!Q84:AB84)&lt;0,SUMPRODUCT((COVID!$Q$19:$AB$19=$B$5)*COVID!Q84:AB84),0)</f>
        <v>0</v>
      </c>
      <c r="I84" s="115">
        <f t="shared" ca="1" si="1"/>
        <v>44697</v>
      </c>
      <c r="J84" s="117">
        <v>3</v>
      </c>
      <c r="K84" s="117" t="b">
        <v>1</v>
      </c>
      <c r="L84" s="117" t="s">
        <v>1313</v>
      </c>
      <c r="M84" s="117" t="b">
        <v>1</v>
      </c>
      <c r="N84" s="117" t="s">
        <v>1276</v>
      </c>
      <c r="O84" s="182" t="str">
        <f>LEFT(COVID!D84,19)&amp;"."&amp;COVIDCR!F84</f>
        <v>Menorah Primary Sch.3513.RecPrem.I18.Ma22</v>
      </c>
      <c r="P84" s="185" t="str">
        <f>COVID!I84</f>
        <v>10166/543965</v>
      </c>
      <c r="Q84" s="117" t="b">
        <v>1</v>
      </c>
      <c r="R84" s="117" t="b">
        <v>1</v>
      </c>
      <c r="S84" s="117" t="b">
        <v>1</v>
      </c>
    </row>
    <row r="85" spans="1:19" x14ac:dyDescent="0.25">
      <c r="A85" s="117" t="s">
        <v>1312</v>
      </c>
      <c r="B85" s="180">
        <v>1</v>
      </c>
      <c r="C85" s="117">
        <v>2</v>
      </c>
      <c r="D85" s="181">
        <f>COVID!J85</f>
        <v>400107</v>
      </c>
      <c r="E85" s="117" t="b">
        <v>1</v>
      </c>
      <c r="F85" s="182" t="str">
        <f>RIGHT(COVID!C85,4)&amp;"."&amp;COVID!M85&amp;"."&amp;COVID!K85&amp;"."&amp;$C$5</f>
        <v>3514.RecPrem.I18.Ma22</v>
      </c>
      <c r="G85" s="183">
        <f t="shared" ref="G85:G148" ca="1" si="2">TODAY()</f>
        <v>44697</v>
      </c>
      <c r="H85" s="316" cm="1">
        <f t="array" ref="H85">-IF(SUMPRODUCT((COVID!$Q$19:$AB$19=$B$5)*COVID!Q85:AB85)&lt;0,SUMPRODUCT((COVID!$Q$19:$AB$19=$B$5)*COVID!Q85:AB85),0)</f>
        <v>0</v>
      </c>
      <c r="I85" s="115">
        <f ca="1">G85</f>
        <v>44697</v>
      </c>
      <c r="J85" s="117">
        <v>3</v>
      </c>
      <c r="K85" s="117" t="b">
        <v>1</v>
      </c>
      <c r="L85" s="117" t="s">
        <v>1313</v>
      </c>
      <c r="M85" s="117" t="b">
        <v>1</v>
      </c>
      <c r="N85" s="117" t="s">
        <v>1276</v>
      </c>
      <c r="O85" s="182" t="str">
        <f>LEFT(COVID!D85,19)&amp;"."&amp;COVIDCR!F85</f>
        <v>Annunciation Cathol.3514.RecPrem.I18.Ma22</v>
      </c>
      <c r="P85" s="185" t="str">
        <f>COVID!I85</f>
        <v>10166/543965</v>
      </c>
      <c r="Q85" s="117" t="b">
        <v>1</v>
      </c>
      <c r="R85" s="117" t="b">
        <v>1</v>
      </c>
      <c r="S85" s="117" t="b">
        <v>1</v>
      </c>
    </row>
    <row r="86" spans="1:19" x14ac:dyDescent="0.25">
      <c r="A86" s="117" t="s">
        <v>1312</v>
      </c>
      <c r="B86" s="180">
        <v>1</v>
      </c>
      <c r="C86" s="117">
        <v>2</v>
      </c>
      <c r="D86" s="181">
        <f>COVID!J86</f>
        <v>400108</v>
      </c>
      <c r="E86" s="117" t="b">
        <v>1</v>
      </c>
      <c r="F86" s="182" t="str">
        <f>RIGHT(COVID!C86,4)&amp;"."&amp;COVID!M86&amp;"."&amp;COVID!K86&amp;"."&amp;$C$5</f>
        <v>3516.RecPrem.I18.Ma22</v>
      </c>
      <c r="G86" s="183">
        <f t="shared" ca="1" si="2"/>
        <v>44697</v>
      </c>
      <c r="H86" s="316" cm="1">
        <f t="array" ref="H86">-IF(SUMPRODUCT((COVID!$Q$19:$AB$19=$B$5)*COVID!Q86:AB86)&lt;0,SUMPRODUCT((COVID!$Q$19:$AB$19=$B$5)*COVID!Q86:AB86),0)</f>
        <v>0</v>
      </c>
      <c r="I86" s="115">
        <f ca="1">G86</f>
        <v>44697</v>
      </c>
      <c r="J86" s="117">
        <v>3</v>
      </c>
      <c r="K86" s="117" t="b">
        <v>1</v>
      </c>
      <c r="L86" s="117" t="s">
        <v>1313</v>
      </c>
      <c r="M86" s="117" t="b">
        <v>1</v>
      </c>
      <c r="N86" s="117" t="s">
        <v>1276</v>
      </c>
      <c r="O86" s="182" t="str">
        <f>LEFT(COVID!D86,19)&amp;"."&amp;COVIDCR!F86</f>
        <v>Hasmonean Primary S.3516.RecPrem.I18.Ma22</v>
      </c>
      <c r="P86" s="185" t="str">
        <f>COVID!I86</f>
        <v>10166/543965</v>
      </c>
      <c r="Q86" s="117" t="b">
        <v>1</v>
      </c>
      <c r="R86" s="117" t="b">
        <v>1</v>
      </c>
      <c r="S86" s="117" t="b">
        <v>1</v>
      </c>
    </row>
    <row r="87" spans="1:19" x14ac:dyDescent="0.25">
      <c r="A87" s="117" t="s">
        <v>1312</v>
      </c>
      <c r="B87" s="180">
        <v>1</v>
      </c>
      <c r="C87" s="117">
        <v>2</v>
      </c>
      <c r="D87" s="181">
        <f>COVID!J87</f>
        <v>400117</v>
      </c>
      <c r="E87" s="117" t="b">
        <v>1</v>
      </c>
      <c r="F87" s="182" t="str">
        <f>RIGHT(COVID!C87,4)&amp;"."&amp;COVID!M87&amp;"."&amp;COVID!K87&amp;"."&amp;$C$5</f>
        <v>3518.RecPrem.I18.Ma22</v>
      </c>
      <c r="G87" s="183">
        <f t="shared" ca="1" si="2"/>
        <v>44697</v>
      </c>
      <c r="H87" s="316" cm="1">
        <f t="array" ref="H87">-IF(SUMPRODUCT((COVID!$Q$19:$AB$19=$B$5)*COVID!Q87:AB87)&lt;0,SUMPRODUCT((COVID!$Q$19:$AB$19=$B$5)*COVID!Q87:AB87),0)</f>
        <v>0</v>
      </c>
      <c r="I87" s="115">
        <f ca="1">G87</f>
        <v>44697</v>
      </c>
      <c r="J87" s="117">
        <v>3</v>
      </c>
      <c r="K87" s="117" t="b">
        <v>1</v>
      </c>
      <c r="L87" s="117" t="s">
        <v>1313</v>
      </c>
      <c r="M87" s="117" t="b">
        <v>1</v>
      </c>
      <c r="N87" s="117" t="s">
        <v>1276</v>
      </c>
      <c r="O87" s="182" t="str">
        <f>LEFT(COVID!D87,19)&amp;"."&amp;COVIDCR!F87</f>
        <v>Woodcroft Primary S.3518.RecPrem.I18.Ma22</v>
      </c>
      <c r="P87" s="185" t="str">
        <f>COVID!I87</f>
        <v>10166/543965</v>
      </c>
      <c r="Q87" s="117" t="b">
        <v>1</v>
      </c>
      <c r="R87" s="117" t="b">
        <v>1</v>
      </c>
      <c r="S87" s="117" t="b">
        <v>1</v>
      </c>
    </row>
    <row r="88" spans="1:19" x14ac:dyDescent="0.25">
      <c r="A88" s="117" t="s">
        <v>1312</v>
      </c>
      <c r="B88" s="180">
        <v>1</v>
      </c>
      <c r="C88" s="117">
        <v>2</v>
      </c>
      <c r="D88" s="181">
        <f>COVID!J88</f>
        <v>400125</v>
      </c>
      <c r="E88" s="117" t="b">
        <v>1</v>
      </c>
      <c r="F88" s="182" t="str">
        <f>RIGHT(COVID!C88,4)&amp;"."&amp;COVID!M88&amp;"."&amp;COVID!K88&amp;"."&amp;$C$5</f>
        <v>3520.RecPrem.I18.Ma22</v>
      </c>
      <c r="G88" s="183">
        <f t="shared" ca="1" si="2"/>
        <v>44697</v>
      </c>
      <c r="H88" s="316" cm="1">
        <f t="array" ref="H88">-IF(SUMPRODUCT((COVID!$Q$19:$AB$19=$B$5)*COVID!Q88:AB88)&lt;0,SUMPRODUCT((COVID!$Q$19:$AB$19=$B$5)*COVID!Q88:AB88),0)</f>
        <v>0</v>
      </c>
      <c r="I88" s="115">
        <f ca="1">G88</f>
        <v>44697</v>
      </c>
      <c r="J88" s="117">
        <v>3</v>
      </c>
      <c r="K88" s="117" t="b">
        <v>1</v>
      </c>
      <c r="L88" s="117" t="s">
        <v>1313</v>
      </c>
      <c r="M88" s="117" t="b">
        <v>1</v>
      </c>
      <c r="N88" s="117" t="s">
        <v>1276</v>
      </c>
      <c r="O88" s="182" t="str">
        <f>LEFT(COVID!D88,19)&amp;"."&amp;COVIDCR!F88</f>
        <v>Akiva School.3520.RecPrem.I18.Ma22</v>
      </c>
      <c r="P88" s="185" t="str">
        <f>COVID!I88</f>
        <v>10166/543965</v>
      </c>
      <c r="Q88" s="117" t="b">
        <v>1</v>
      </c>
      <c r="R88" s="117" t="b">
        <v>1</v>
      </c>
      <c r="S88" s="117" t="b">
        <v>1</v>
      </c>
    </row>
    <row r="89" spans="1:19" x14ac:dyDescent="0.25">
      <c r="A89" s="117" t="s">
        <v>1312</v>
      </c>
      <c r="B89" s="180">
        <v>1</v>
      </c>
      <c r="C89" s="117">
        <v>2</v>
      </c>
      <c r="D89" s="181">
        <f>COVID!J89</f>
        <v>400135</v>
      </c>
      <c r="E89" s="117" t="b">
        <v>1</v>
      </c>
      <c r="F89" s="182" t="str">
        <f>RIGHT(COVID!C89,4)&amp;"."&amp;COVID!M89&amp;"."&amp;COVID!K89&amp;"."&amp;$C$5</f>
        <v>3521.RecPrem.I18.Ma22</v>
      </c>
      <c r="G89" s="183">
        <f t="shared" ca="1" si="2"/>
        <v>44697</v>
      </c>
      <c r="H89" s="316" cm="1">
        <f t="array" ref="H89">-IF(SUMPRODUCT((COVID!$Q$19:$AB$19=$B$5)*COVID!Q89:AB89)&lt;0,SUMPRODUCT((COVID!$Q$19:$AB$19=$B$5)*COVID!Q89:AB89),0)</f>
        <v>0</v>
      </c>
      <c r="I89" s="115">
        <f ca="1">G89</f>
        <v>44697</v>
      </c>
      <c r="J89" s="117">
        <v>3</v>
      </c>
      <c r="K89" s="117" t="b">
        <v>1</v>
      </c>
      <c r="L89" s="117" t="s">
        <v>1313</v>
      </c>
      <c r="M89" s="117" t="b">
        <v>1</v>
      </c>
      <c r="N89" s="117" t="s">
        <v>1276</v>
      </c>
      <c r="O89" s="182" t="str">
        <f>LEFT(COVID!D89,19)&amp;"."&amp;COVIDCR!F89</f>
        <v>St Mary's &amp; St John.3521.RecPrem.I18.Ma22</v>
      </c>
      <c r="P89" s="185" t="str">
        <f>COVID!I89</f>
        <v>10694/543965</v>
      </c>
      <c r="Q89" s="117" t="b">
        <v>1</v>
      </c>
      <c r="R89" s="117" t="b">
        <v>1</v>
      </c>
      <c r="S89" s="117" t="b">
        <v>1</v>
      </c>
    </row>
    <row r="90" spans="1:19" x14ac:dyDescent="0.25">
      <c r="A90" s="117" t="s">
        <v>1312</v>
      </c>
      <c r="B90" s="180">
        <v>1</v>
      </c>
      <c r="C90" s="117">
        <v>2</v>
      </c>
      <c r="D90" s="181">
        <f>COVID!J90</f>
        <v>400130</v>
      </c>
      <c r="E90" s="117" t="b">
        <v>1</v>
      </c>
      <c r="F90" s="182" t="str">
        <f>RIGHT(COVID!C90,4)&amp;"."&amp;COVID!M90&amp;"."&amp;COVID!K90&amp;"."&amp;$C$5</f>
        <v>3523.RecPrem.I18.Ma22</v>
      </c>
      <c r="G90" s="183">
        <f t="shared" ca="1" si="2"/>
        <v>44697</v>
      </c>
      <c r="H90" s="316" cm="1">
        <f t="array" ref="H90">-IF(SUMPRODUCT((COVID!$Q$19:$AB$19=$B$5)*COVID!Q90:AB90)&lt;0,SUMPRODUCT((COVID!$Q$19:$AB$19=$B$5)*COVID!Q90:AB90),0)</f>
        <v>0</v>
      </c>
      <c r="I90" s="115">
        <f t="shared" ref="I90:I153" ca="1" si="3">G90</f>
        <v>44697</v>
      </c>
      <c r="J90" s="117">
        <v>4</v>
      </c>
      <c r="K90" s="117" t="b">
        <v>1</v>
      </c>
      <c r="L90" s="117" t="s">
        <v>1313</v>
      </c>
      <c r="M90" s="117" t="b">
        <v>1</v>
      </c>
      <c r="N90" s="117" t="s">
        <v>1276</v>
      </c>
      <c r="O90" s="182" t="str">
        <f>LEFT(COVID!D90,19)&amp;"."&amp;COVIDCR!F90</f>
        <v>Martin Primary Scho.3523.RecPrem.I18.Ma22</v>
      </c>
      <c r="P90" s="185" t="str">
        <f>COVID!I90</f>
        <v>10166/543965</v>
      </c>
      <c r="Q90" s="117" t="b">
        <v>1</v>
      </c>
      <c r="R90" s="117" t="b">
        <v>1</v>
      </c>
      <c r="S90" s="117" t="b">
        <v>1</v>
      </c>
    </row>
    <row r="91" spans="1:19" x14ac:dyDescent="0.25">
      <c r="A91" s="117" t="s">
        <v>1312</v>
      </c>
      <c r="B91" s="180">
        <v>1</v>
      </c>
      <c r="C91" s="117">
        <v>2</v>
      </c>
      <c r="D91" s="181">
        <f>COVID!J91</f>
        <v>400150</v>
      </c>
      <c r="E91" s="117" t="b">
        <v>1</v>
      </c>
      <c r="F91" s="182" t="str">
        <f>RIGHT(COVID!C91,4)&amp;"."&amp;COVID!M91&amp;"."&amp;COVID!K91&amp;"."&amp;$C$5</f>
        <v>3524.RecPrem.I18.Ma22</v>
      </c>
      <c r="G91" s="183">
        <f t="shared" ca="1" si="2"/>
        <v>44697</v>
      </c>
      <c r="H91" s="316" cm="1">
        <f t="array" ref="H91">-IF(SUMPRODUCT((COVID!$Q$19:$AB$19=$B$5)*COVID!Q91:AB91)&lt;0,SUMPRODUCT((COVID!$Q$19:$AB$19=$B$5)*COVID!Q91:AB91),0)</f>
        <v>0</v>
      </c>
      <c r="I91" s="115">
        <f t="shared" ca="1" si="3"/>
        <v>44697</v>
      </c>
      <c r="J91" s="117">
        <v>5</v>
      </c>
      <c r="K91" s="117" t="b">
        <v>1</v>
      </c>
      <c r="L91" s="117" t="s">
        <v>1313</v>
      </c>
      <c r="M91" s="117" t="b">
        <v>1</v>
      </c>
      <c r="N91" s="117" t="s">
        <v>1276</v>
      </c>
      <c r="O91" s="182" t="str">
        <f>LEFT(COVID!D91,19)&amp;"."&amp;COVIDCR!F91</f>
        <v>Beit Shvidler Prima.3524.RecPrem.I18.Ma22</v>
      </c>
      <c r="P91" s="185" t="str">
        <f>COVID!I91</f>
        <v>10166/543965</v>
      </c>
      <c r="Q91" s="117" t="b">
        <v>1</v>
      </c>
      <c r="R91" s="117" t="b">
        <v>1</v>
      </c>
      <c r="S91" s="117" t="b">
        <v>1</v>
      </c>
    </row>
    <row r="92" spans="1:19" x14ac:dyDescent="0.25">
      <c r="A92" s="117" t="s">
        <v>1312</v>
      </c>
      <c r="B92" s="180">
        <v>1</v>
      </c>
      <c r="C92" s="117">
        <v>2</v>
      </c>
      <c r="D92" s="181">
        <f>COVID!J92</f>
        <v>400033</v>
      </c>
      <c r="E92" s="117" t="b">
        <v>1</v>
      </c>
      <c r="F92" s="182" t="str">
        <f>RIGHT(COVID!C92,4)&amp;"."&amp;COVID!M92&amp;"."&amp;COVID!K92&amp;"."&amp;$C$5</f>
        <v>4003.RecPrem.I18.Ma22</v>
      </c>
      <c r="G92" s="183">
        <f t="shared" ca="1" si="2"/>
        <v>44697</v>
      </c>
      <c r="H92" s="316" cm="1">
        <f t="array" ref="H92">-IF(SUMPRODUCT((COVID!$Q$19:$AB$19=$B$5)*COVID!Q92:AB92)&lt;0,SUMPRODUCT((COVID!$Q$19:$AB$19=$B$5)*COVID!Q92:AB92),0)</f>
        <v>0</v>
      </c>
      <c r="I92" s="115">
        <f t="shared" ca="1" si="3"/>
        <v>44697</v>
      </c>
      <c r="J92" s="117">
        <v>6</v>
      </c>
      <c r="K92" s="117" t="b">
        <v>1</v>
      </c>
      <c r="L92" s="117" t="s">
        <v>1313</v>
      </c>
      <c r="M92" s="117" t="b">
        <v>1</v>
      </c>
      <c r="N92" s="117" t="s">
        <v>1276</v>
      </c>
      <c r="O92" s="182" t="str">
        <f>LEFT(COVID!D92,19)&amp;"."&amp;COVIDCR!F92</f>
        <v>Friern Barnet Schoo.4003.RecPrem.I18.Ma22</v>
      </c>
      <c r="P92" s="185" t="str">
        <f>COVID!I92</f>
        <v>10167/543965</v>
      </c>
      <c r="Q92" s="117" t="b">
        <v>1</v>
      </c>
      <c r="R92" s="117" t="b">
        <v>1</v>
      </c>
      <c r="S92" s="117" t="b">
        <v>1</v>
      </c>
    </row>
    <row r="93" spans="1:19" x14ac:dyDescent="0.25">
      <c r="A93" s="117" t="s">
        <v>1312</v>
      </c>
      <c r="B93" s="180">
        <v>1</v>
      </c>
      <c r="C93" s="117">
        <v>2</v>
      </c>
      <c r="D93" s="181">
        <f>COVID!J93</f>
        <v>107953</v>
      </c>
      <c r="E93" s="117" t="b">
        <v>1</v>
      </c>
      <c r="F93" s="182" t="str">
        <f>RIGHT(COVID!C93,4)&amp;"."&amp;COVID!M93&amp;"."&amp;COVID!K93&amp;"."&amp;$C$5</f>
        <v>4004.RecPrem.I18.Ma22</v>
      </c>
      <c r="G93" s="183">
        <f t="shared" ca="1" si="2"/>
        <v>44697</v>
      </c>
      <c r="H93" s="316" cm="1">
        <f t="array" ref="H93">-IF(SUMPRODUCT((COVID!$Q$19:$AB$19=$B$5)*COVID!Q93:AB93)&lt;0,SUMPRODUCT((COVID!$Q$19:$AB$19=$B$5)*COVID!Q93:AB93),0)</f>
        <v>0</v>
      </c>
      <c r="I93" s="115">
        <f t="shared" ca="1" si="3"/>
        <v>44697</v>
      </c>
      <c r="J93" s="117">
        <v>7</v>
      </c>
      <c r="K93" s="117" t="b">
        <v>1</v>
      </c>
      <c r="L93" s="117" t="s">
        <v>1313</v>
      </c>
      <c r="M93" s="117" t="b">
        <v>1</v>
      </c>
      <c r="N93" s="117" t="s">
        <v>1276</v>
      </c>
      <c r="O93" s="182" t="str">
        <f>LEFT(COVID!D93,19)&amp;"."&amp;COVIDCR!F93</f>
        <v>Menorah High School.4004.RecPrem.I18.Ma22</v>
      </c>
      <c r="P93" s="185" t="str">
        <f>COVID!I93</f>
        <v>10167/543965</v>
      </c>
      <c r="Q93" s="117" t="b">
        <v>1</v>
      </c>
      <c r="R93" s="117" t="b">
        <v>1</v>
      </c>
      <c r="S93" s="117" t="b">
        <v>1</v>
      </c>
    </row>
    <row r="94" spans="1:19" x14ac:dyDescent="0.25">
      <c r="A94" s="117" t="s">
        <v>1312</v>
      </c>
      <c r="B94" s="180">
        <v>1</v>
      </c>
      <c r="C94" s="117">
        <v>2</v>
      </c>
      <c r="D94" s="181">
        <f>COVID!J94</f>
        <v>400021</v>
      </c>
      <c r="E94" s="117" t="b">
        <v>1</v>
      </c>
      <c r="F94" s="182" t="str">
        <f>RIGHT(COVID!C94,4)&amp;"."&amp;COVID!M94&amp;"."&amp;COVID!K94&amp;"."&amp;$C$5</f>
        <v>5201.RecPrem.I18.Ma22</v>
      </c>
      <c r="G94" s="183">
        <f t="shared" ca="1" si="2"/>
        <v>44697</v>
      </c>
      <c r="H94" s="316" cm="1">
        <f t="array" ref="H94">-IF(SUMPRODUCT((COVID!$Q$19:$AB$19=$B$5)*COVID!Q94:AB94)&lt;0,SUMPRODUCT((COVID!$Q$19:$AB$19=$B$5)*COVID!Q94:AB94),0)</f>
        <v>0</v>
      </c>
      <c r="I94" s="115">
        <f t="shared" ca="1" si="3"/>
        <v>44697</v>
      </c>
      <c r="J94" s="117">
        <v>8</v>
      </c>
      <c r="K94" s="117" t="b">
        <v>1</v>
      </c>
      <c r="L94" s="117" t="s">
        <v>1313</v>
      </c>
      <c r="M94" s="117" t="b">
        <v>1</v>
      </c>
      <c r="N94" s="117" t="s">
        <v>1276</v>
      </c>
      <c r="O94" s="182" t="str">
        <f>LEFT(COVID!D94,19)&amp;"."&amp;COVIDCR!F94</f>
        <v>Osidge Primary Scho.5201.RecPrem.I18.Ma22</v>
      </c>
      <c r="P94" s="185" t="str">
        <f>COVID!I94</f>
        <v>10166/543965</v>
      </c>
      <c r="Q94" s="117" t="b">
        <v>1</v>
      </c>
      <c r="R94" s="117" t="b">
        <v>1</v>
      </c>
      <c r="S94" s="117" t="b">
        <v>1</v>
      </c>
    </row>
    <row r="95" spans="1:19" x14ac:dyDescent="0.25">
      <c r="A95" s="117" t="s">
        <v>1312</v>
      </c>
      <c r="B95" s="180">
        <v>1</v>
      </c>
      <c r="C95" s="117">
        <v>2</v>
      </c>
      <c r="D95" s="181">
        <f>COVID!J95</f>
        <v>400029</v>
      </c>
      <c r="E95" s="117" t="b">
        <v>1</v>
      </c>
      <c r="F95" s="182" t="str">
        <f>RIGHT(COVID!C95,4)&amp;"."&amp;COVID!M95&amp;"."&amp;COVID!K95&amp;"."&amp;$C$5</f>
        <v>5404.RecPrem.I18.Ma22</v>
      </c>
      <c r="G95" s="183">
        <f t="shared" ca="1" si="2"/>
        <v>44697</v>
      </c>
      <c r="H95" s="316" cm="1">
        <f t="array" ref="H95">-IF(SUMPRODUCT((COVID!$Q$19:$AB$19=$B$5)*COVID!Q95:AB95)&lt;0,SUMPRODUCT((COVID!$Q$19:$AB$19=$B$5)*COVID!Q95:AB95),0)</f>
        <v>0</v>
      </c>
      <c r="I95" s="115">
        <f t="shared" ca="1" si="3"/>
        <v>44697</v>
      </c>
      <c r="J95" s="117">
        <v>9</v>
      </c>
      <c r="K95" s="117" t="b">
        <v>1</v>
      </c>
      <c r="L95" s="117" t="s">
        <v>1313</v>
      </c>
      <c r="M95" s="117" t="b">
        <v>1</v>
      </c>
      <c r="N95" s="117" t="s">
        <v>1276</v>
      </c>
      <c r="O95" s="182" t="str">
        <f>LEFT(COVID!D95,19)&amp;"."&amp;COVIDCR!F95</f>
        <v>St Michaels Catholi.5404.RecPrem.I18.Ma22</v>
      </c>
      <c r="P95" s="185" t="str">
        <f>COVID!I95</f>
        <v>10167/543965</v>
      </c>
      <c r="Q95" s="117" t="b">
        <v>1</v>
      </c>
      <c r="R95" s="117" t="b">
        <v>1</v>
      </c>
      <c r="S95" s="117" t="b">
        <v>1</v>
      </c>
    </row>
    <row r="96" spans="1:19" x14ac:dyDescent="0.25">
      <c r="A96" s="117" t="s">
        <v>1312</v>
      </c>
      <c r="B96" s="180">
        <v>1</v>
      </c>
      <c r="C96" s="117">
        <v>2</v>
      </c>
      <c r="D96" s="181">
        <f>COVID!J96</f>
        <v>400041</v>
      </c>
      <c r="E96" s="117" t="b">
        <v>1</v>
      </c>
      <c r="F96" s="182" t="str">
        <f>RIGHT(COVID!C96,4)&amp;"."&amp;COVID!M96&amp;"."&amp;COVID!K96&amp;"."&amp;$C$5</f>
        <v>5405.RecPrem.I18.Ma22</v>
      </c>
      <c r="G96" s="183">
        <f t="shared" ca="1" si="2"/>
        <v>44697</v>
      </c>
      <c r="H96" s="316" cm="1">
        <f t="array" ref="H96">-IF(SUMPRODUCT((COVID!$Q$19:$AB$19=$B$5)*COVID!Q96:AB96)&lt;0,SUMPRODUCT((COVID!$Q$19:$AB$19=$B$5)*COVID!Q96:AB96),0)</f>
        <v>0</v>
      </c>
      <c r="I96" s="115">
        <f t="shared" ca="1" si="3"/>
        <v>44697</v>
      </c>
      <c r="J96" s="117">
        <v>10</v>
      </c>
      <c r="K96" s="117" t="b">
        <v>1</v>
      </c>
      <c r="L96" s="117" t="s">
        <v>1313</v>
      </c>
      <c r="M96" s="117" t="b">
        <v>1</v>
      </c>
      <c r="N96" s="117" t="s">
        <v>1276</v>
      </c>
      <c r="O96" s="182" t="str">
        <f>LEFT(COVID!D96,19)&amp;"."&amp;COVIDCR!F96</f>
        <v>Finchley Catholic H.5405.RecPrem.I18.Ma22</v>
      </c>
      <c r="P96" s="185" t="str">
        <f>COVID!I96</f>
        <v>10167/543965</v>
      </c>
      <c r="Q96" s="117" t="b">
        <v>1</v>
      </c>
      <c r="R96" s="117" t="b">
        <v>1</v>
      </c>
      <c r="S96" s="117" t="b">
        <v>1</v>
      </c>
    </row>
    <row r="97" spans="1:19" x14ac:dyDescent="0.25">
      <c r="A97" s="117" t="s">
        <v>1312</v>
      </c>
      <c r="B97" s="180">
        <v>1</v>
      </c>
      <c r="C97" s="117">
        <v>2</v>
      </c>
      <c r="D97" s="181">
        <f>COVID!J97</f>
        <v>400013</v>
      </c>
      <c r="E97" s="117" t="b">
        <v>1</v>
      </c>
      <c r="F97" s="182" t="str">
        <f>RIGHT(COVID!C97,4)&amp;"."&amp;COVID!M97&amp;"."&amp;COVID!K97&amp;"."&amp;$C$5</f>
        <v>5407.RecPrem.I18.Ma22</v>
      </c>
      <c r="G97" s="183">
        <f t="shared" ca="1" si="2"/>
        <v>44697</v>
      </c>
      <c r="H97" s="316" cm="1">
        <f t="array" ref="H97">-IF(SUMPRODUCT((COVID!$Q$19:$AB$19=$B$5)*COVID!Q97:AB97)&lt;0,SUMPRODUCT((COVID!$Q$19:$AB$19=$B$5)*COVID!Q97:AB97),0)</f>
        <v>0</v>
      </c>
      <c r="I97" s="115">
        <f t="shared" ca="1" si="3"/>
        <v>44697</v>
      </c>
      <c r="J97" s="117">
        <v>11</v>
      </c>
      <c r="K97" s="117" t="b">
        <v>1</v>
      </c>
      <c r="L97" s="117" t="s">
        <v>1313</v>
      </c>
      <c r="M97" s="117" t="b">
        <v>1</v>
      </c>
      <c r="N97" s="117" t="s">
        <v>1276</v>
      </c>
      <c r="O97" s="182" t="str">
        <f>LEFT(COVID!D97,19)&amp;"."&amp;COVIDCR!F97</f>
        <v>St. James' Catholic.5407.RecPrem.I18.Ma22</v>
      </c>
      <c r="P97" s="185" t="str">
        <f>COVID!I97</f>
        <v>10167/543965</v>
      </c>
      <c r="Q97" s="117" t="b">
        <v>1</v>
      </c>
      <c r="R97" s="117" t="b">
        <v>1</v>
      </c>
      <c r="S97" s="117" t="b">
        <v>1</v>
      </c>
    </row>
    <row r="98" spans="1:19" x14ac:dyDescent="0.25">
      <c r="A98" s="117" t="s">
        <v>1312</v>
      </c>
      <c r="B98" s="180">
        <v>1</v>
      </c>
      <c r="C98" s="117">
        <v>2</v>
      </c>
      <c r="D98" s="181">
        <f>COVID!J98</f>
        <v>400140</v>
      </c>
      <c r="E98" s="117" t="b">
        <v>1</v>
      </c>
      <c r="F98" s="182" t="str">
        <f>RIGHT(COVID!C98,4)&amp;"."&amp;COVID!M98&amp;"."&amp;COVID!K98&amp;"."&amp;$C$5</f>
        <v>5427.RecPrem.I18.Ma22</v>
      </c>
      <c r="G98" s="183">
        <f t="shared" ca="1" si="2"/>
        <v>44697</v>
      </c>
      <c r="H98" s="316" cm="1">
        <f t="array" ref="H98">-IF(SUMPRODUCT((COVID!$Q$19:$AB$19=$B$5)*COVID!Q98:AB98)&lt;0,SUMPRODUCT((COVID!$Q$19:$AB$19=$B$5)*COVID!Q98:AB98),0)</f>
        <v>0</v>
      </c>
      <c r="I98" s="115">
        <f t="shared" ca="1" si="3"/>
        <v>44697</v>
      </c>
      <c r="J98" s="117">
        <v>12</v>
      </c>
      <c r="K98" s="117" t="b">
        <v>1</v>
      </c>
      <c r="L98" s="117" t="s">
        <v>1313</v>
      </c>
      <c r="M98" s="117" t="b">
        <v>1</v>
      </c>
      <c r="N98" s="117" t="s">
        <v>1276</v>
      </c>
      <c r="O98" s="182" t="str">
        <f>LEFT(COVID!D98,19)&amp;"."&amp;COVIDCR!F98</f>
        <v>JCoSS.5427.RecPrem.I18.Ma22</v>
      </c>
      <c r="P98" s="185" t="str">
        <f>COVID!I98</f>
        <v>10167/543965</v>
      </c>
      <c r="Q98" s="117" t="b">
        <v>1</v>
      </c>
      <c r="R98" s="117" t="b">
        <v>1</v>
      </c>
      <c r="S98" s="117" t="b">
        <v>1</v>
      </c>
    </row>
    <row r="99" spans="1:19" x14ac:dyDescent="0.25">
      <c r="A99" s="117" t="s">
        <v>1312</v>
      </c>
      <c r="B99" s="180">
        <v>1</v>
      </c>
      <c r="C99" s="117">
        <v>2</v>
      </c>
      <c r="D99" s="181">
        <f>COVID!J99</f>
        <v>400112</v>
      </c>
      <c r="E99" s="117" t="b">
        <v>1</v>
      </c>
      <c r="F99" s="182" t="str">
        <f>RIGHT(COVID!C99,4)&amp;"."&amp;COVID!M99&amp;"."&amp;COVID!K99&amp;"."&amp;$C$5</f>
        <v>5948.RecPrem.I18.Ma22</v>
      </c>
      <c r="G99" s="183">
        <f t="shared" ca="1" si="2"/>
        <v>44697</v>
      </c>
      <c r="H99" s="316" cm="1">
        <f t="array" ref="H99">-IF(SUMPRODUCT((COVID!$Q$19:$AB$19=$B$5)*COVID!Q99:AB99)&lt;0,SUMPRODUCT((COVID!$Q$19:$AB$19=$B$5)*COVID!Q99:AB99),0)</f>
        <v>0</v>
      </c>
      <c r="I99" s="115">
        <f t="shared" ca="1" si="3"/>
        <v>44697</v>
      </c>
      <c r="J99" s="117">
        <v>13</v>
      </c>
      <c r="K99" s="117" t="b">
        <v>1</v>
      </c>
      <c r="L99" s="117" t="s">
        <v>1313</v>
      </c>
      <c r="M99" s="117" t="b">
        <v>1</v>
      </c>
      <c r="N99" s="117" t="s">
        <v>1276</v>
      </c>
      <c r="O99" s="182" t="str">
        <f>LEFT(COVID!D99,19)&amp;"."&amp;COVIDCR!F99</f>
        <v>Mathilda Marks-Kenn.5948.RecPrem.I18.Ma22</v>
      </c>
      <c r="P99" s="185" t="str">
        <f>COVID!I99</f>
        <v>10166/543965</v>
      </c>
      <c r="Q99" s="117" t="b">
        <v>1</v>
      </c>
      <c r="R99" s="117" t="b">
        <v>1</v>
      </c>
      <c r="S99" s="117" t="b">
        <v>1</v>
      </c>
    </row>
    <row r="100" spans="1:19" x14ac:dyDescent="0.25">
      <c r="A100" s="117" t="s">
        <v>1312</v>
      </c>
      <c r="B100" s="180">
        <v>1</v>
      </c>
      <c r="C100" s="117">
        <v>2</v>
      </c>
      <c r="D100" s="181">
        <f>COVID!J100</f>
        <v>400110</v>
      </c>
      <c r="E100" s="117" t="b">
        <v>1</v>
      </c>
      <c r="F100" s="182" t="str">
        <f>RIGHT(COVID!C100,4)&amp;"."&amp;COVID!M100&amp;"."&amp;COVID!K100&amp;"."&amp;$C$5</f>
        <v>5949.RecPrem.I18.Ma22</v>
      </c>
      <c r="G100" s="183">
        <f t="shared" ca="1" si="2"/>
        <v>44697</v>
      </c>
      <c r="H100" s="316" cm="1">
        <f t="array" ref="H100">-IF(SUMPRODUCT((COVID!$Q$19:$AB$19=$B$5)*COVID!Q100:AB100)&lt;0,SUMPRODUCT((COVID!$Q$19:$AB$19=$B$5)*COVID!Q100:AB100),0)</f>
        <v>0</v>
      </c>
      <c r="I100" s="115">
        <f t="shared" ca="1" si="3"/>
        <v>44697</v>
      </c>
      <c r="J100" s="117">
        <v>14</v>
      </c>
      <c r="K100" s="117" t="b">
        <v>1</v>
      </c>
      <c r="L100" s="117" t="s">
        <v>1313</v>
      </c>
      <c r="M100" s="117" t="b">
        <v>1</v>
      </c>
      <c r="N100" s="117" t="s">
        <v>1276</v>
      </c>
      <c r="O100" s="182" t="str">
        <f>LEFT(COVID!D100,19)&amp;"."&amp;COVIDCR!F100</f>
        <v>Menorah Foundation .5949.RecPrem.I18.Ma22</v>
      </c>
      <c r="P100" s="185" t="str">
        <f>COVID!I100</f>
        <v>10166/543965</v>
      </c>
      <c r="Q100" s="117" t="b">
        <v>1</v>
      </c>
      <c r="R100" s="117" t="b">
        <v>1</v>
      </c>
      <c r="S100" s="117" t="b">
        <v>1</v>
      </c>
    </row>
    <row r="101" spans="1:19" x14ac:dyDescent="0.25">
      <c r="A101" s="117" t="s">
        <v>1312</v>
      </c>
      <c r="B101" s="180">
        <v>1</v>
      </c>
      <c r="C101" s="117">
        <v>2</v>
      </c>
      <c r="D101" s="181">
        <f>COVID!J101</f>
        <v>400034</v>
      </c>
      <c r="E101" s="117" t="b">
        <v>1</v>
      </c>
      <c r="F101" s="182" t="str">
        <f>RIGHT(COVID!C101,4)&amp;"."&amp;COVID!M101&amp;"."&amp;COVID!K101&amp;"."&amp;$C$5</f>
        <v>7005.RecPrem.I18.Ma22</v>
      </c>
      <c r="G101" s="183">
        <f t="shared" ca="1" si="2"/>
        <v>44697</v>
      </c>
      <c r="H101" s="316" cm="1">
        <f t="array" ref="H101">-IF(SUMPRODUCT((COVID!$Q$19:$AB$19=$B$5)*COVID!Q101:AB101)&lt;0,SUMPRODUCT((COVID!$Q$19:$AB$19=$B$5)*COVID!Q101:AB101),0)</f>
        <v>0</v>
      </c>
      <c r="I101" s="115">
        <f t="shared" ca="1" si="3"/>
        <v>44697</v>
      </c>
      <c r="J101" s="117">
        <v>15</v>
      </c>
      <c r="K101" s="117" t="b">
        <v>1</v>
      </c>
      <c r="L101" s="117" t="s">
        <v>1313</v>
      </c>
      <c r="M101" s="117" t="b">
        <v>1</v>
      </c>
      <c r="N101" s="117" t="s">
        <v>1276</v>
      </c>
      <c r="O101" s="182" t="str">
        <f>LEFT(COVID!D101,19)&amp;"."&amp;COVIDCR!F101</f>
        <v>Northway.7005.RecPrem.I18.Ma22</v>
      </c>
      <c r="P101" s="185" t="str">
        <f>COVID!I101</f>
        <v>10168/543965</v>
      </c>
      <c r="Q101" s="117" t="b">
        <v>1</v>
      </c>
      <c r="R101" s="117" t="b">
        <v>1</v>
      </c>
      <c r="S101" s="117" t="b">
        <v>1</v>
      </c>
    </row>
    <row r="102" spans="1:19" x14ac:dyDescent="0.25">
      <c r="A102" s="117" t="s">
        <v>1312</v>
      </c>
      <c r="B102" s="180">
        <v>1</v>
      </c>
      <c r="C102" s="117">
        <v>2</v>
      </c>
      <c r="D102" s="181">
        <f>COVID!J102</f>
        <v>400091</v>
      </c>
      <c r="E102" s="117" t="b">
        <v>1</v>
      </c>
      <c r="F102" s="182" t="str">
        <f>RIGHT(COVID!C102,4)&amp;"."&amp;COVID!M102&amp;"."&amp;COVID!K102&amp;"."&amp;$C$5</f>
        <v>7009.RecPrem.I18.Ma22</v>
      </c>
      <c r="G102" s="183">
        <f t="shared" ca="1" si="2"/>
        <v>44697</v>
      </c>
      <c r="H102" s="316" cm="1">
        <f t="array" ref="H102">-IF(SUMPRODUCT((COVID!$Q$19:$AB$19=$B$5)*COVID!Q102:AB102)&lt;0,SUMPRODUCT((COVID!$Q$19:$AB$19=$B$5)*COVID!Q102:AB102),0)</f>
        <v>0</v>
      </c>
      <c r="I102" s="115">
        <f t="shared" ca="1" si="3"/>
        <v>44697</v>
      </c>
      <c r="J102" s="117">
        <v>16</v>
      </c>
      <c r="K102" s="117" t="b">
        <v>1</v>
      </c>
      <c r="L102" s="117" t="s">
        <v>1313</v>
      </c>
      <c r="M102" s="117" t="b">
        <v>1</v>
      </c>
      <c r="N102" s="117" t="s">
        <v>1276</v>
      </c>
      <c r="O102" s="182" t="str">
        <f>LEFT(COVID!D102,19)&amp;"."&amp;COVIDCR!F102</f>
        <v>Oakleigh.7009.RecPrem.I18.Ma22</v>
      </c>
      <c r="P102" s="185" t="str">
        <f>COVID!I102</f>
        <v>10168/543965</v>
      </c>
      <c r="Q102" s="117" t="b">
        <v>1</v>
      </c>
      <c r="R102" s="117" t="b">
        <v>1</v>
      </c>
      <c r="S102" s="117" t="b">
        <v>1</v>
      </c>
    </row>
    <row r="103" spans="1:19" x14ac:dyDescent="0.25">
      <c r="A103" s="117" t="s">
        <v>1312</v>
      </c>
      <c r="B103" s="180">
        <v>1</v>
      </c>
      <c r="C103" s="117">
        <v>2</v>
      </c>
      <c r="D103" s="181">
        <f>COVID!J103</f>
        <v>400063</v>
      </c>
      <c r="E103" s="117" t="b">
        <v>1</v>
      </c>
      <c r="F103" s="182" t="str">
        <f>RIGHT(COVID!C103,4)&amp;"."&amp;COVID!M103&amp;"."&amp;COVID!K103&amp;"."&amp;$C$5</f>
        <v>7010.RecPrem.I18.Ma22</v>
      </c>
      <c r="G103" s="183">
        <f t="shared" ca="1" si="2"/>
        <v>44697</v>
      </c>
      <c r="H103" s="316" cm="1">
        <f t="array" ref="H103">-IF(SUMPRODUCT((COVID!$Q$19:$AB$19=$B$5)*COVID!Q103:AB103)&lt;0,SUMPRODUCT((COVID!$Q$19:$AB$19=$B$5)*COVID!Q103:AB103),0)</f>
        <v>0</v>
      </c>
      <c r="I103" s="115">
        <f t="shared" ca="1" si="3"/>
        <v>44697</v>
      </c>
      <c r="J103" s="117">
        <v>17</v>
      </c>
      <c r="K103" s="117" t="b">
        <v>1</v>
      </c>
      <c r="L103" s="117" t="s">
        <v>1313</v>
      </c>
      <c r="M103" s="117" t="b">
        <v>1</v>
      </c>
      <c r="N103" s="117" t="s">
        <v>1276</v>
      </c>
      <c r="O103" s="182" t="str">
        <f>LEFT(COVID!D103,19)&amp;"."&amp;COVIDCR!F103</f>
        <v>Mapledown.7010.RecPrem.I18.Ma22</v>
      </c>
      <c r="P103" s="185" t="str">
        <f>COVID!I103</f>
        <v>10168/543965</v>
      </c>
      <c r="Q103" s="117" t="b">
        <v>1</v>
      </c>
      <c r="R103" s="117" t="b">
        <v>1</v>
      </c>
      <c r="S103" s="117" t="b">
        <v>1</v>
      </c>
    </row>
    <row r="104" spans="1:19" x14ac:dyDescent="0.25">
      <c r="A104" s="117" t="s">
        <v>1312</v>
      </c>
      <c r="B104" s="180">
        <v>1</v>
      </c>
      <c r="C104" s="117">
        <v>2</v>
      </c>
      <c r="D104" s="181">
        <f>COVID!J104</f>
        <v>400156</v>
      </c>
      <c r="E104" s="117" t="b">
        <v>1</v>
      </c>
      <c r="F104" s="182" t="str">
        <f>RIGHT(COVID!C104,4)&amp;"."&amp;COVID!M104&amp;"."&amp;COVID!K104&amp;"."&amp;$C$5</f>
        <v>1100.RecPrem.I18.Ma22</v>
      </c>
      <c r="G104" s="183">
        <f t="shared" ca="1" si="2"/>
        <v>44697</v>
      </c>
      <c r="H104" s="316" cm="1">
        <f t="array" ref="H104">-IF(SUMPRODUCT((COVID!$Q$19:$AB$19=$B$5)*COVID!Q104:AB104)&lt;0,SUMPRODUCT((COVID!$Q$19:$AB$19=$B$5)*COVID!Q104:AB104),0)</f>
        <v>0</v>
      </c>
      <c r="I104" s="115">
        <f t="shared" ca="1" si="3"/>
        <v>44697</v>
      </c>
      <c r="J104" s="117">
        <v>18</v>
      </c>
      <c r="K104" s="117" t="b">
        <v>1</v>
      </c>
      <c r="L104" s="117" t="s">
        <v>1313</v>
      </c>
      <c r="M104" s="117" t="b">
        <v>1</v>
      </c>
      <c r="N104" s="117" t="s">
        <v>1276</v>
      </c>
      <c r="O104" s="182" t="str">
        <f>LEFT(COVID!D104,19)&amp;"."&amp;COVIDCR!F104</f>
        <v>Pavilion.1100.RecPrem.I18.Ma22</v>
      </c>
      <c r="P104" s="185" t="str">
        <f>COVID!I104</f>
        <v>10168/543965</v>
      </c>
      <c r="Q104" s="117" t="b">
        <v>1</v>
      </c>
      <c r="R104" s="117" t="b">
        <v>1</v>
      </c>
      <c r="S104" s="117" t="b">
        <v>1</v>
      </c>
    </row>
    <row r="105" spans="1:19" x14ac:dyDescent="0.25">
      <c r="A105" s="117" t="s">
        <v>1312</v>
      </c>
      <c r="B105" s="180">
        <v>1</v>
      </c>
      <c r="C105" s="117">
        <v>2</v>
      </c>
      <c r="D105" s="181">
        <f>COVID!J105</f>
        <v>400157</v>
      </c>
      <c r="E105" s="117" t="b">
        <v>1</v>
      </c>
      <c r="F105" s="182" t="str">
        <f>RIGHT(COVID!C105,4)&amp;"."&amp;COVID!M105&amp;"."&amp;COVID!K105&amp;"."&amp;$C$5</f>
        <v>1102.RecPrem.I18.Ma22</v>
      </c>
      <c r="G105" s="183">
        <f t="shared" ca="1" si="2"/>
        <v>44697</v>
      </c>
      <c r="H105" s="316" cm="1">
        <f t="array" ref="H105">-IF(SUMPRODUCT((COVID!$Q$19:$AB$19=$B$5)*COVID!Q105:AB105)&lt;0,SUMPRODUCT((COVID!$Q$19:$AB$19=$B$5)*COVID!Q105:AB105),0)</f>
        <v>0</v>
      </c>
      <c r="I105" s="115">
        <f t="shared" ca="1" si="3"/>
        <v>44697</v>
      </c>
      <c r="J105" s="117">
        <v>19</v>
      </c>
      <c r="K105" s="117" t="b">
        <v>1</v>
      </c>
      <c r="L105" s="117" t="s">
        <v>1313</v>
      </c>
      <c r="M105" s="117" t="b">
        <v>1</v>
      </c>
      <c r="N105" s="117" t="s">
        <v>1276</v>
      </c>
      <c r="O105" s="182" t="str">
        <f>LEFT(COVID!D105,19)&amp;"."&amp;COVIDCR!F105</f>
        <v>Northgate.1102.RecPrem.I18.Ma22</v>
      </c>
      <c r="P105" s="185" t="str">
        <f>COVID!I105</f>
        <v>10168/543965</v>
      </c>
      <c r="Q105" s="117" t="b">
        <v>1</v>
      </c>
      <c r="R105" s="117" t="b">
        <v>1</v>
      </c>
      <c r="S105" s="117" t="b">
        <v>1</v>
      </c>
    </row>
    <row r="106" spans="1:19" x14ac:dyDescent="0.25">
      <c r="A106" s="117" t="s">
        <v>1312</v>
      </c>
      <c r="B106" s="180">
        <v>1</v>
      </c>
      <c r="C106" s="117">
        <v>2</v>
      </c>
      <c r="D106" s="181">
        <f>COVID!J106</f>
        <v>400005</v>
      </c>
      <c r="E106" s="117" t="b">
        <v>1</v>
      </c>
      <c r="F106" s="182" t="str">
        <f>RIGHT(COVID!C106,4)&amp;"."&amp;COVID!M106&amp;"."&amp;COVID!K106&amp;"."&amp;$C$5</f>
        <v>2002.SchTut.I18.Ma22</v>
      </c>
      <c r="G106" s="183">
        <f t="shared" ca="1" si="2"/>
        <v>44697</v>
      </c>
      <c r="H106" s="316" cm="1">
        <f t="array" ref="H106">-IF(SUMPRODUCT((COVID!$Q$19:$AB$19=$B$5)*COVID!Q106:AB106)&lt;0,SUMPRODUCT((COVID!$Q$19:$AB$19=$B$5)*COVID!Q106:AB106),0)</f>
        <v>0</v>
      </c>
      <c r="I106" s="115">
        <f t="shared" ca="1" si="3"/>
        <v>44697</v>
      </c>
      <c r="J106" s="117">
        <v>20</v>
      </c>
      <c r="K106" s="117" t="b">
        <v>1</v>
      </c>
      <c r="L106" s="117" t="s">
        <v>1313</v>
      </c>
      <c r="M106" s="117" t="b">
        <v>1</v>
      </c>
      <c r="N106" s="117" t="s">
        <v>1276</v>
      </c>
      <c r="O106" s="182" t="str">
        <f>LEFT(COVID!D106,19)&amp;"."&amp;COVIDCR!F106</f>
        <v>Barnfield School.2002.SchTut.I18.Ma22</v>
      </c>
      <c r="P106" s="185" t="str">
        <f>COVID!I106</f>
        <v>10166/543965</v>
      </c>
      <c r="Q106" s="117" t="b">
        <v>1</v>
      </c>
      <c r="R106" s="117" t="b">
        <v>1</v>
      </c>
      <c r="S106" s="117" t="b">
        <v>1</v>
      </c>
    </row>
    <row r="107" spans="1:19" x14ac:dyDescent="0.25">
      <c r="A107" s="117" t="s">
        <v>1312</v>
      </c>
      <c r="B107" s="180">
        <v>1</v>
      </c>
      <c r="C107" s="117">
        <v>2</v>
      </c>
      <c r="D107" s="181">
        <f>COVID!J107</f>
        <v>400051</v>
      </c>
      <c r="E107" s="117" t="b">
        <v>1</v>
      </c>
      <c r="F107" s="182" t="str">
        <f>RIGHT(COVID!C107,4)&amp;"."&amp;COVID!M107&amp;"."&amp;COVID!K107&amp;"."&amp;$C$5</f>
        <v>2003.SchTut.I18.Ma22</v>
      </c>
      <c r="G107" s="183">
        <f t="shared" ca="1" si="2"/>
        <v>44697</v>
      </c>
      <c r="H107" s="316" cm="1">
        <f t="array" ref="H107">-IF(SUMPRODUCT((COVID!$Q$19:$AB$19=$B$5)*COVID!Q107:AB107)&lt;0,SUMPRODUCT((COVID!$Q$19:$AB$19=$B$5)*COVID!Q107:AB107),0)</f>
        <v>0</v>
      </c>
      <c r="I107" s="115">
        <f t="shared" ca="1" si="3"/>
        <v>44697</v>
      </c>
      <c r="J107" s="117">
        <v>21</v>
      </c>
      <c r="K107" s="117" t="b">
        <v>1</v>
      </c>
      <c r="L107" s="117" t="s">
        <v>1313</v>
      </c>
      <c r="M107" s="117" t="b">
        <v>1</v>
      </c>
      <c r="N107" s="117" t="s">
        <v>1276</v>
      </c>
      <c r="O107" s="182" t="str">
        <f>LEFT(COVID!D107,19)&amp;"."&amp;COVIDCR!F107</f>
        <v>Bell Lane Primary S.2003.SchTut.I18.Ma22</v>
      </c>
      <c r="P107" s="185" t="str">
        <f>COVID!I107</f>
        <v>10166/543965</v>
      </c>
      <c r="Q107" s="117" t="b">
        <v>1</v>
      </c>
      <c r="R107" s="117" t="b">
        <v>1</v>
      </c>
      <c r="S107" s="117" t="b">
        <v>1</v>
      </c>
    </row>
    <row r="108" spans="1:19" x14ac:dyDescent="0.25">
      <c r="A108" s="117" t="s">
        <v>1312</v>
      </c>
      <c r="B108" s="180">
        <v>1</v>
      </c>
      <c r="C108" s="117">
        <v>2</v>
      </c>
      <c r="D108" s="181">
        <f>COVID!J108</f>
        <v>400040</v>
      </c>
      <c r="E108" s="117" t="b">
        <v>1</v>
      </c>
      <c r="F108" s="182" t="str">
        <f>RIGHT(COVID!C108,4)&amp;"."&amp;COVID!M108&amp;"."&amp;COVID!K108&amp;"."&amp;$C$5</f>
        <v>2007.SchTut.I18.Ma22</v>
      </c>
      <c r="G108" s="183">
        <f t="shared" ca="1" si="2"/>
        <v>44697</v>
      </c>
      <c r="H108" s="316" cm="1">
        <f t="array" ref="H108">-IF(SUMPRODUCT((COVID!$Q$19:$AB$19=$B$5)*COVID!Q108:AB108)&lt;0,SUMPRODUCT((COVID!$Q$19:$AB$19=$B$5)*COVID!Q108:AB108),0)</f>
        <v>0</v>
      </c>
      <c r="I108" s="115">
        <f t="shared" ca="1" si="3"/>
        <v>44697</v>
      </c>
      <c r="J108" s="117">
        <v>22</v>
      </c>
      <c r="K108" s="117" t="b">
        <v>1</v>
      </c>
      <c r="L108" s="117" t="s">
        <v>1313</v>
      </c>
      <c r="M108" s="117" t="b">
        <v>1</v>
      </c>
      <c r="N108" s="117" t="s">
        <v>1276</v>
      </c>
      <c r="O108" s="182" t="str">
        <f>LEFT(COVID!D108,19)&amp;"."&amp;COVIDCR!F108</f>
        <v>Brookland Junior Sc.2007.SchTut.I18.Ma22</v>
      </c>
      <c r="P108" s="185" t="str">
        <f>COVID!I108</f>
        <v>10166/543965</v>
      </c>
      <c r="Q108" s="117" t="b">
        <v>1</v>
      </c>
      <c r="R108" s="117" t="b">
        <v>1</v>
      </c>
      <c r="S108" s="117" t="b">
        <v>1</v>
      </c>
    </row>
    <row r="109" spans="1:19" x14ac:dyDescent="0.25">
      <c r="A109" s="117" t="s">
        <v>1312</v>
      </c>
      <c r="B109" s="180">
        <v>1</v>
      </c>
      <c r="C109" s="117">
        <v>2</v>
      </c>
      <c r="D109" s="181">
        <f>COVID!J109</f>
        <v>400057</v>
      </c>
      <c r="E109" s="117" t="b">
        <v>1</v>
      </c>
      <c r="F109" s="182" t="str">
        <f>RIGHT(COVID!C109,4)&amp;"."&amp;COVID!M109&amp;"."&amp;COVID!K109&amp;"."&amp;$C$5</f>
        <v>2008.SchTut.I18.Ma22</v>
      </c>
      <c r="G109" s="183">
        <f t="shared" ca="1" si="2"/>
        <v>44697</v>
      </c>
      <c r="H109" s="316" cm="1">
        <f t="array" ref="H109">-IF(SUMPRODUCT((COVID!$Q$19:$AB$19=$B$5)*COVID!Q109:AB109)&lt;0,SUMPRODUCT((COVID!$Q$19:$AB$19=$B$5)*COVID!Q109:AB109),0)</f>
        <v>0</v>
      </c>
      <c r="I109" s="115">
        <f t="shared" ca="1" si="3"/>
        <v>44697</v>
      </c>
      <c r="J109" s="117">
        <v>23</v>
      </c>
      <c r="K109" s="117" t="b">
        <v>1</v>
      </c>
      <c r="L109" s="117" t="s">
        <v>1313</v>
      </c>
      <c r="M109" s="117" t="b">
        <v>1</v>
      </c>
      <c r="N109" s="117" t="s">
        <v>1276</v>
      </c>
      <c r="O109" s="182" t="str">
        <f>LEFT(COVID!D109,19)&amp;"."&amp;COVIDCR!F109</f>
        <v>Brookland Infant  &amp;.2008.SchTut.I18.Ma22</v>
      </c>
      <c r="P109" s="185" t="str">
        <f>COVID!I109</f>
        <v>10166/543965</v>
      </c>
      <c r="Q109" s="117" t="b">
        <v>1</v>
      </c>
      <c r="R109" s="117" t="b">
        <v>1</v>
      </c>
      <c r="S109" s="117" t="b">
        <v>1</v>
      </c>
    </row>
    <row r="110" spans="1:19" x14ac:dyDescent="0.25">
      <c r="A110" s="117" t="s">
        <v>1312</v>
      </c>
      <c r="B110" s="180">
        <v>1</v>
      </c>
      <c r="C110" s="117">
        <v>2</v>
      </c>
      <c r="D110" s="181">
        <f>COVID!J110</f>
        <v>400061</v>
      </c>
      <c r="E110" s="117" t="b">
        <v>1</v>
      </c>
      <c r="F110" s="182" t="str">
        <f>RIGHT(COVID!C110,4)&amp;"."&amp;COVID!M110&amp;"."&amp;COVID!K110&amp;"."&amp;$C$5</f>
        <v>2009.SchTut.I18.Ma22</v>
      </c>
      <c r="G110" s="183">
        <f t="shared" ca="1" si="2"/>
        <v>44697</v>
      </c>
      <c r="H110" s="316" cm="1">
        <f t="array" ref="H110">-IF(SUMPRODUCT((COVID!$Q$19:$AB$19=$B$5)*COVID!Q110:AB110)&lt;0,SUMPRODUCT((COVID!$Q$19:$AB$19=$B$5)*COVID!Q110:AB110),0)</f>
        <v>0</v>
      </c>
      <c r="I110" s="115">
        <f t="shared" ca="1" si="3"/>
        <v>44697</v>
      </c>
      <c r="J110" s="117">
        <v>24</v>
      </c>
      <c r="K110" s="117" t="b">
        <v>1</v>
      </c>
      <c r="L110" s="117" t="s">
        <v>1313</v>
      </c>
      <c r="M110" s="117" t="b">
        <v>1</v>
      </c>
      <c r="N110" s="117" t="s">
        <v>1276</v>
      </c>
      <c r="O110" s="182" t="str">
        <f>LEFT(COVID!D110,19)&amp;"."&amp;COVIDCR!F110</f>
        <v>Brunswick Park Prim.2009.SchTut.I18.Ma22</v>
      </c>
      <c r="P110" s="185" t="str">
        <f>COVID!I110</f>
        <v>10166/543965</v>
      </c>
      <c r="Q110" s="117" t="b">
        <v>1</v>
      </c>
      <c r="R110" s="117" t="b">
        <v>1</v>
      </c>
      <c r="S110" s="117" t="b">
        <v>1</v>
      </c>
    </row>
    <row r="111" spans="1:19" x14ac:dyDescent="0.25">
      <c r="A111" s="117" t="s">
        <v>1312</v>
      </c>
      <c r="B111" s="180">
        <v>1</v>
      </c>
      <c r="C111" s="117">
        <v>2</v>
      </c>
      <c r="D111" s="181">
        <f>COVID!J111</f>
        <v>400020</v>
      </c>
      <c r="E111" s="117" t="b">
        <v>1</v>
      </c>
      <c r="F111" s="182" t="str">
        <f>RIGHT(COVID!C111,4)&amp;"."&amp;COVID!M111&amp;"."&amp;COVID!K111&amp;"."&amp;$C$5</f>
        <v>2011.SchTut.I18.Ma22</v>
      </c>
      <c r="G111" s="183">
        <f t="shared" ca="1" si="2"/>
        <v>44697</v>
      </c>
      <c r="H111" s="316" cm="1">
        <f t="array" ref="H111">-IF(SUMPRODUCT((COVID!$Q$19:$AB$19=$B$5)*COVID!Q111:AB111)&lt;0,SUMPRODUCT((COVID!$Q$19:$AB$19=$B$5)*COVID!Q111:AB111),0)</f>
        <v>0</v>
      </c>
      <c r="I111" s="115">
        <f t="shared" ca="1" si="3"/>
        <v>44697</v>
      </c>
      <c r="J111" s="117">
        <v>25</v>
      </c>
      <c r="K111" s="117" t="b">
        <v>1</v>
      </c>
      <c r="L111" s="117" t="s">
        <v>1313</v>
      </c>
      <c r="M111" s="117" t="b">
        <v>1</v>
      </c>
      <c r="N111" s="117" t="s">
        <v>1276</v>
      </c>
      <c r="O111" s="182" t="str">
        <f>LEFT(COVID!D111,19)&amp;"."&amp;COVIDCR!F111</f>
        <v>Church Hill Primary.2011.SchTut.I18.Ma22</v>
      </c>
      <c r="P111" s="185" t="str">
        <f>COVID!I111</f>
        <v>10166/543965</v>
      </c>
      <c r="Q111" s="117" t="b">
        <v>1</v>
      </c>
      <c r="R111" s="117" t="b">
        <v>1</v>
      </c>
      <c r="S111" s="117" t="b">
        <v>1</v>
      </c>
    </row>
    <row r="112" spans="1:19" x14ac:dyDescent="0.25">
      <c r="A112" s="117" t="s">
        <v>1312</v>
      </c>
      <c r="B112" s="180">
        <v>1</v>
      </c>
      <c r="C112" s="117">
        <v>2</v>
      </c>
      <c r="D112" s="181">
        <f>COVID!J112</f>
        <v>400050</v>
      </c>
      <c r="E112" s="117" t="b">
        <v>1</v>
      </c>
      <c r="F112" s="182" t="str">
        <f>RIGHT(COVID!C112,4)&amp;"."&amp;COVID!M112&amp;"."&amp;COVID!K112&amp;"."&amp;$C$5</f>
        <v>2014.SchTut.I18.Ma22</v>
      </c>
      <c r="G112" s="183">
        <f t="shared" ca="1" si="2"/>
        <v>44697</v>
      </c>
      <c r="H112" s="316" cm="1">
        <f t="array" ref="H112">-IF(SUMPRODUCT((COVID!$Q$19:$AB$19=$B$5)*COVID!Q112:AB112)&lt;0,SUMPRODUCT((COVID!$Q$19:$AB$19=$B$5)*COVID!Q112:AB112),0)</f>
        <v>0</v>
      </c>
      <c r="I112" s="115">
        <f t="shared" ca="1" si="3"/>
        <v>44697</v>
      </c>
      <c r="J112" s="117">
        <v>26</v>
      </c>
      <c r="K112" s="117" t="b">
        <v>1</v>
      </c>
      <c r="L112" s="117" t="s">
        <v>1313</v>
      </c>
      <c r="M112" s="117" t="b">
        <v>1</v>
      </c>
      <c r="N112" s="117" t="s">
        <v>1276</v>
      </c>
      <c r="O112" s="182" t="str">
        <f>LEFT(COVID!D112,19)&amp;"."&amp;COVIDCR!F112</f>
        <v>Colindale School.2014.SchTut.I18.Ma22</v>
      </c>
      <c r="P112" s="185" t="str">
        <f>COVID!I112</f>
        <v>10166/543965</v>
      </c>
      <c r="Q112" s="117" t="b">
        <v>1</v>
      </c>
      <c r="R112" s="117" t="b">
        <v>1</v>
      </c>
      <c r="S112" s="117" t="b">
        <v>1</v>
      </c>
    </row>
    <row r="113" spans="1:19" x14ac:dyDescent="0.25">
      <c r="A113" s="117" t="s">
        <v>1312</v>
      </c>
      <c r="B113" s="180">
        <v>1</v>
      </c>
      <c r="C113" s="117">
        <v>2</v>
      </c>
      <c r="D113" s="181">
        <f>COVID!J113</f>
        <v>400059</v>
      </c>
      <c r="E113" s="117" t="b">
        <v>1</v>
      </c>
      <c r="F113" s="182" t="str">
        <f>RIGHT(COVID!C113,4)&amp;"."&amp;COVID!M113&amp;"."&amp;COVID!K113&amp;"."&amp;$C$5</f>
        <v>2015.SchTut.I18.Ma22</v>
      </c>
      <c r="G113" s="183">
        <f t="shared" ca="1" si="2"/>
        <v>44697</v>
      </c>
      <c r="H113" s="316" cm="1">
        <f t="array" ref="H113">-IF(SUMPRODUCT((COVID!$Q$19:$AB$19=$B$5)*COVID!Q113:AB113)&lt;0,SUMPRODUCT((COVID!$Q$19:$AB$19=$B$5)*COVID!Q113:AB113),0)</f>
        <v>0</v>
      </c>
      <c r="I113" s="115">
        <f t="shared" ca="1" si="3"/>
        <v>44697</v>
      </c>
      <c r="J113" s="117">
        <v>27</v>
      </c>
      <c r="K113" s="117" t="b">
        <v>1</v>
      </c>
      <c r="L113" s="117" t="s">
        <v>1313</v>
      </c>
      <c r="M113" s="117" t="b">
        <v>1</v>
      </c>
      <c r="N113" s="117" t="s">
        <v>1276</v>
      </c>
      <c r="O113" s="182" t="str">
        <f>LEFT(COVID!D113,19)&amp;"."&amp;COVIDCR!F113</f>
        <v>Coppetts Wood.2015.SchTut.I18.Ma22</v>
      </c>
      <c r="P113" s="185" t="str">
        <f>COVID!I113</f>
        <v>10166/543965</v>
      </c>
      <c r="Q113" s="117" t="b">
        <v>1</v>
      </c>
      <c r="R113" s="117" t="b">
        <v>1</v>
      </c>
      <c r="S113" s="117" t="b">
        <v>1</v>
      </c>
    </row>
    <row r="114" spans="1:19" x14ac:dyDescent="0.25">
      <c r="A114" s="117" t="s">
        <v>1312</v>
      </c>
      <c r="B114" s="180">
        <v>1</v>
      </c>
      <c r="C114" s="117">
        <v>2</v>
      </c>
      <c r="D114" s="181">
        <f>COVID!J114</f>
        <v>400049</v>
      </c>
      <c r="E114" s="117" t="b">
        <v>1</v>
      </c>
      <c r="F114" s="182" t="str">
        <f>RIGHT(COVID!C114,4)&amp;"."&amp;COVID!M114&amp;"."&amp;COVID!K114&amp;"."&amp;$C$5</f>
        <v>2016.SchTut.I18.Ma22</v>
      </c>
      <c r="G114" s="183">
        <f t="shared" ca="1" si="2"/>
        <v>44697</v>
      </c>
      <c r="H114" s="316" cm="1">
        <f t="array" ref="H114">-IF(SUMPRODUCT((COVID!$Q$19:$AB$19=$B$5)*COVID!Q114:AB114)&lt;0,SUMPRODUCT((COVID!$Q$19:$AB$19=$B$5)*COVID!Q114:AB114),0)</f>
        <v>0</v>
      </c>
      <c r="I114" s="115">
        <f t="shared" ca="1" si="3"/>
        <v>44697</v>
      </c>
      <c r="J114" s="117">
        <v>28</v>
      </c>
      <c r="K114" s="117" t="b">
        <v>1</v>
      </c>
      <c r="L114" s="117" t="s">
        <v>1313</v>
      </c>
      <c r="M114" s="117" t="b">
        <v>1</v>
      </c>
      <c r="N114" s="117" t="s">
        <v>1276</v>
      </c>
      <c r="O114" s="182" t="str">
        <f>LEFT(COVID!D114,19)&amp;"."&amp;COVIDCR!F114</f>
        <v>Courtland School.2016.SchTut.I18.Ma22</v>
      </c>
      <c r="P114" s="185" t="str">
        <f>COVID!I114</f>
        <v>10166/543965</v>
      </c>
      <c r="Q114" s="117" t="b">
        <v>1</v>
      </c>
      <c r="R114" s="117" t="b">
        <v>1</v>
      </c>
      <c r="S114" s="117" t="b">
        <v>1</v>
      </c>
    </row>
    <row r="115" spans="1:19" x14ac:dyDescent="0.25">
      <c r="A115" s="117" t="s">
        <v>1312</v>
      </c>
      <c r="B115" s="180">
        <v>1</v>
      </c>
      <c r="C115" s="117">
        <v>2</v>
      </c>
      <c r="D115" s="181">
        <f>COVID!J115</f>
        <v>400080</v>
      </c>
      <c r="E115" s="117" t="b">
        <v>1</v>
      </c>
      <c r="F115" s="182" t="str">
        <f>RIGHT(COVID!C115,4)&amp;"."&amp;COVID!M115&amp;"."&amp;COVID!K115&amp;"."&amp;$C$5</f>
        <v>2017.SchTut.I18.Ma22</v>
      </c>
      <c r="G115" s="183">
        <f t="shared" ca="1" si="2"/>
        <v>44697</v>
      </c>
      <c r="H115" s="316" cm="1">
        <f t="array" ref="H115">-IF(SUMPRODUCT((COVID!$Q$19:$AB$19=$B$5)*COVID!Q115:AB115)&lt;0,SUMPRODUCT((COVID!$Q$19:$AB$19=$B$5)*COVID!Q115:AB115),0)</f>
        <v>0</v>
      </c>
      <c r="I115" s="115">
        <f t="shared" ca="1" si="3"/>
        <v>44697</v>
      </c>
      <c r="J115" s="117">
        <v>29</v>
      </c>
      <c r="K115" s="117" t="b">
        <v>1</v>
      </c>
      <c r="L115" s="117" t="s">
        <v>1313</v>
      </c>
      <c r="M115" s="117" t="b">
        <v>1</v>
      </c>
      <c r="N115" s="117" t="s">
        <v>1276</v>
      </c>
      <c r="O115" s="182" t="str">
        <f>LEFT(COVID!D115,19)&amp;"."&amp;COVIDCR!F115</f>
        <v>Cromer Road Primary.2017.SchTut.I18.Ma22</v>
      </c>
      <c r="P115" s="185" t="str">
        <f>COVID!I115</f>
        <v>10166/543965</v>
      </c>
      <c r="Q115" s="117" t="b">
        <v>1</v>
      </c>
      <c r="R115" s="117" t="b">
        <v>1</v>
      </c>
      <c r="S115" s="117" t="b">
        <v>1</v>
      </c>
    </row>
    <row r="116" spans="1:19" x14ac:dyDescent="0.25">
      <c r="A116" s="117" t="s">
        <v>1312</v>
      </c>
      <c r="B116" s="180">
        <v>1</v>
      </c>
      <c r="C116" s="117">
        <v>2</v>
      </c>
      <c r="D116" s="181">
        <f>COVID!J116</f>
        <v>400036</v>
      </c>
      <c r="E116" s="117" t="b">
        <v>1</v>
      </c>
      <c r="F116" s="182" t="str">
        <f>RIGHT(COVID!C116,4)&amp;"."&amp;COVID!M116&amp;"."&amp;COVID!K116&amp;"."&amp;$C$5</f>
        <v>2019.SchTut.I18.Ma22</v>
      </c>
      <c r="G116" s="183">
        <f t="shared" ca="1" si="2"/>
        <v>44697</v>
      </c>
      <c r="H116" s="316" cm="1">
        <f t="array" ref="H116">-IF(SUMPRODUCT((COVID!$Q$19:$AB$19=$B$5)*COVID!Q116:AB116)&lt;0,SUMPRODUCT((COVID!$Q$19:$AB$19=$B$5)*COVID!Q116:AB116),0)</f>
        <v>0</v>
      </c>
      <c r="I116" s="115">
        <f t="shared" ca="1" si="3"/>
        <v>44697</v>
      </c>
      <c r="J116" s="117">
        <v>30</v>
      </c>
      <c r="K116" s="117" t="b">
        <v>1</v>
      </c>
      <c r="L116" s="117" t="s">
        <v>1313</v>
      </c>
      <c r="M116" s="117" t="b">
        <v>1</v>
      </c>
      <c r="N116" s="117" t="s">
        <v>1276</v>
      </c>
      <c r="O116" s="182" t="str">
        <f>LEFT(COVID!D116,19)&amp;"."&amp;COVIDCR!F116</f>
        <v>Deansbrook Infant S.2019.SchTut.I18.Ma22</v>
      </c>
      <c r="P116" s="185" t="str">
        <f>COVID!I116</f>
        <v>10167/543965</v>
      </c>
      <c r="Q116" s="117" t="b">
        <v>1</v>
      </c>
      <c r="R116" s="117" t="b">
        <v>1</v>
      </c>
      <c r="S116" s="117" t="b">
        <v>1</v>
      </c>
    </row>
    <row r="117" spans="1:19" x14ac:dyDescent="0.25">
      <c r="A117" s="117" t="s">
        <v>1312</v>
      </c>
      <c r="B117" s="180">
        <v>1</v>
      </c>
      <c r="C117" s="117">
        <v>2</v>
      </c>
      <c r="D117" s="181">
        <f>COVID!J117</f>
        <v>400042</v>
      </c>
      <c r="E117" s="117" t="b">
        <v>1</v>
      </c>
      <c r="F117" s="182" t="str">
        <f>RIGHT(COVID!C117,4)&amp;"."&amp;COVID!M117&amp;"."&amp;COVID!K117&amp;"."&amp;$C$5</f>
        <v>2021.SchTut.I18.Ma22</v>
      </c>
      <c r="G117" s="183">
        <f t="shared" ca="1" si="2"/>
        <v>44697</v>
      </c>
      <c r="H117" s="316" cm="1">
        <f t="array" ref="H117">-IF(SUMPRODUCT((COVID!$Q$19:$AB$19=$B$5)*COVID!Q117:AB117)&lt;0,SUMPRODUCT((COVID!$Q$19:$AB$19=$B$5)*COVID!Q117:AB117),0)</f>
        <v>0</v>
      </c>
      <c r="I117" s="115">
        <f t="shared" ca="1" si="3"/>
        <v>44697</v>
      </c>
      <c r="J117" s="117">
        <v>31</v>
      </c>
      <c r="K117" s="117" t="b">
        <v>1</v>
      </c>
      <c r="L117" s="117" t="s">
        <v>1313</v>
      </c>
      <c r="M117" s="117" t="b">
        <v>1</v>
      </c>
      <c r="N117" s="117" t="s">
        <v>1276</v>
      </c>
      <c r="O117" s="182" t="str">
        <f>LEFT(COVID!D117,19)&amp;"."&amp;COVIDCR!F117</f>
        <v>Dollis Primary Scho.2021.SchTut.I18.Ma22</v>
      </c>
      <c r="P117" s="185" t="str">
        <f>COVID!I117</f>
        <v>10168/543965</v>
      </c>
      <c r="Q117" s="117" t="b">
        <v>1</v>
      </c>
      <c r="R117" s="117" t="b">
        <v>1</v>
      </c>
      <c r="S117" s="117" t="b">
        <v>1</v>
      </c>
    </row>
    <row r="118" spans="1:19" x14ac:dyDescent="0.25">
      <c r="A118" s="117" t="s">
        <v>1312</v>
      </c>
      <c r="B118" s="180">
        <v>1</v>
      </c>
      <c r="C118" s="117">
        <v>2</v>
      </c>
      <c r="D118" s="181">
        <f>COVID!J118</f>
        <v>400159</v>
      </c>
      <c r="E118" s="117" t="b">
        <v>1</v>
      </c>
      <c r="F118" s="182" t="str">
        <f>RIGHT(COVID!C118,4)&amp;"."&amp;COVID!M118&amp;"."&amp;COVID!K118&amp;"."&amp;$C$5</f>
        <v>2023.SchTut.I18.Ma22</v>
      </c>
      <c r="G118" s="183">
        <f t="shared" ca="1" si="2"/>
        <v>44697</v>
      </c>
      <c r="H118" s="316" cm="1">
        <f t="array" ref="H118">-IF(SUMPRODUCT((COVID!$Q$19:$AB$19=$B$5)*COVID!Q118:AB118)&lt;0,SUMPRODUCT((COVID!$Q$19:$AB$19=$B$5)*COVID!Q118:AB118),0)</f>
        <v>0</v>
      </c>
      <c r="I118" s="115">
        <f t="shared" ca="1" si="3"/>
        <v>44697</v>
      </c>
      <c r="J118" s="117">
        <v>32</v>
      </c>
      <c r="K118" s="117" t="b">
        <v>1</v>
      </c>
      <c r="L118" s="117" t="s">
        <v>1313</v>
      </c>
      <c r="M118" s="117" t="b">
        <v>1</v>
      </c>
      <c r="N118" s="117" t="s">
        <v>1276</v>
      </c>
      <c r="O118" s="182" t="str">
        <f>LEFT(COVID!D118,19)&amp;"."&amp;COVIDCR!F118</f>
        <v>Edgware Primary Sch.2023.SchTut.I18.Ma22</v>
      </c>
      <c r="P118" s="185" t="str">
        <f>COVID!I118</f>
        <v>10167/543965</v>
      </c>
      <c r="Q118" s="117" t="b">
        <v>1</v>
      </c>
      <c r="R118" s="117" t="b">
        <v>1</v>
      </c>
      <c r="S118" s="117" t="b">
        <v>1</v>
      </c>
    </row>
    <row r="119" spans="1:19" x14ac:dyDescent="0.25">
      <c r="A119" s="117" t="s">
        <v>1312</v>
      </c>
      <c r="B119" s="180">
        <v>1</v>
      </c>
      <c r="C119" s="117">
        <v>2</v>
      </c>
      <c r="D119" s="181">
        <f>COVID!J119</f>
        <v>400047</v>
      </c>
      <c r="E119" s="117" t="b">
        <v>1</v>
      </c>
      <c r="F119" s="182" t="str">
        <f>RIGHT(COVID!C119,4)&amp;"."&amp;COVID!M119&amp;"."&amp;COVID!K119&amp;"."&amp;$C$5</f>
        <v>2024.SchTut.I18.Ma22</v>
      </c>
      <c r="G119" s="183">
        <f t="shared" ca="1" si="2"/>
        <v>44697</v>
      </c>
      <c r="H119" s="316" cm="1">
        <f t="array" ref="H119">-IF(SUMPRODUCT((COVID!$Q$19:$AB$19=$B$5)*COVID!Q119:AB119)&lt;0,SUMPRODUCT((COVID!$Q$19:$AB$19=$B$5)*COVID!Q119:AB119),0)</f>
        <v>0</v>
      </c>
      <c r="I119" s="115">
        <f t="shared" ca="1" si="3"/>
        <v>44697</v>
      </c>
      <c r="J119" s="117">
        <v>33</v>
      </c>
      <c r="K119" s="117" t="b">
        <v>1</v>
      </c>
      <c r="L119" s="117" t="s">
        <v>1313</v>
      </c>
      <c r="M119" s="117" t="b">
        <v>1</v>
      </c>
      <c r="N119" s="117" t="s">
        <v>1276</v>
      </c>
      <c r="O119" s="182" t="str">
        <f>LEFT(COVID!D119,19)&amp;"."&amp;COVIDCR!F119</f>
        <v>Fairway Primary Sch.2024.SchTut.I18.Ma22</v>
      </c>
      <c r="P119" s="185" t="str">
        <f>COVID!I119</f>
        <v>10167/543965</v>
      </c>
      <c r="Q119" s="117" t="b">
        <v>1</v>
      </c>
      <c r="R119" s="117" t="b">
        <v>1</v>
      </c>
      <c r="S119" s="117" t="b">
        <v>1</v>
      </c>
    </row>
    <row r="120" spans="1:19" x14ac:dyDescent="0.25">
      <c r="A120" s="117" t="s">
        <v>1312</v>
      </c>
      <c r="B120" s="180">
        <v>1</v>
      </c>
      <c r="C120" s="117">
        <v>2</v>
      </c>
      <c r="D120" s="181">
        <f>COVID!J120</f>
        <v>400001</v>
      </c>
      <c r="E120" s="117" t="b">
        <v>1</v>
      </c>
      <c r="F120" s="182" t="str">
        <f>RIGHT(COVID!C120,4)&amp;"."&amp;COVID!M120&amp;"."&amp;COVID!K120&amp;"."&amp;$C$5</f>
        <v>2025.SchTut.I18.Ma22</v>
      </c>
      <c r="G120" s="183">
        <f t="shared" ca="1" si="2"/>
        <v>44697</v>
      </c>
      <c r="H120" s="316" cm="1">
        <f t="array" ref="H120">-IF(SUMPRODUCT((COVID!$Q$19:$AB$19=$B$5)*COVID!Q120:AB120)&lt;0,SUMPRODUCT((COVID!$Q$19:$AB$19=$B$5)*COVID!Q120:AB120),0)</f>
        <v>0</v>
      </c>
      <c r="I120" s="115">
        <f t="shared" ca="1" si="3"/>
        <v>44697</v>
      </c>
      <c r="J120" s="117">
        <v>34</v>
      </c>
      <c r="K120" s="117" t="b">
        <v>1</v>
      </c>
      <c r="L120" s="117" t="s">
        <v>1313</v>
      </c>
      <c r="M120" s="117" t="b">
        <v>1</v>
      </c>
      <c r="N120" s="117" t="s">
        <v>1276</v>
      </c>
      <c r="O120" s="182" t="str">
        <f>LEFT(COVID!D120,19)&amp;"."&amp;COVIDCR!F120</f>
        <v>Foulds.2025.SchTut.I18.Ma22</v>
      </c>
      <c r="P120" s="185" t="str">
        <f>COVID!I120</f>
        <v>10167/543965</v>
      </c>
      <c r="Q120" s="117" t="b">
        <v>1</v>
      </c>
      <c r="R120" s="117" t="b">
        <v>1</v>
      </c>
      <c r="S120" s="117" t="b">
        <v>1</v>
      </c>
    </row>
    <row r="121" spans="1:19" x14ac:dyDescent="0.25">
      <c r="A121" s="117" t="s">
        <v>1312</v>
      </c>
      <c r="B121" s="180">
        <v>1</v>
      </c>
      <c r="C121" s="117">
        <v>2</v>
      </c>
      <c r="D121" s="181">
        <f>COVID!J121</f>
        <v>400082</v>
      </c>
      <c r="E121" s="117" t="b">
        <v>1</v>
      </c>
      <c r="F121" s="182" t="str">
        <f>RIGHT(COVID!C121,4)&amp;"."&amp;COVID!M121&amp;"."&amp;COVID!K121&amp;"."&amp;$C$5</f>
        <v>2026.SchTut.I18.Ma22</v>
      </c>
      <c r="G121" s="183">
        <f t="shared" ca="1" si="2"/>
        <v>44697</v>
      </c>
      <c r="H121" s="316" cm="1">
        <f t="array" ref="H121">-IF(SUMPRODUCT((COVID!$Q$19:$AB$19=$B$5)*COVID!Q121:AB121)&lt;0,SUMPRODUCT((COVID!$Q$19:$AB$19=$B$5)*COVID!Q121:AB121),0)</f>
        <v>0</v>
      </c>
      <c r="I121" s="115">
        <f t="shared" ca="1" si="3"/>
        <v>44697</v>
      </c>
      <c r="J121" s="117">
        <v>35</v>
      </c>
      <c r="K121" s="117" t="b">
        <v>1</v>
      </c>
      <c r="L121" s="117" t="s">
        <v>1313</v>
      </c>
      <c r="M121" s="117" t="b">
        <v>1</v>
      </c>
      <c r="N121" s="117" t="s">
        <v>1276</v>
      </c>
      <c r="O121" s="182" t="str">
        <f>LEFT(COVID!D121,19)&amp;"."&amp;COVIDCR!F121</f>
        <v>Frith Manor School.2026.SchTut.I18.Ma22</v>
      </c>
      <c r="P121" s="185" t="str">
        <f>COVID!I121</f>
        <v>10694/543965</v>
      </c>
      <c r="Q121" s="117" t="b">
        <v>1</v>
      </c>
      <c r="R121" s="117" t="b">
        <v>1</v>
      </c>
      <c r="S121" s="117" t="b">
        <v>1</v>
      </c>
    </row>
    <row r="122" spans="1:19" x14ac:dyDescent="0.25">
      <c r="A122" s="117" t="s">
        <v>1312</v>
      </c>
      <c r="B122" s="180">
        <v>1</v>
      </c>
      <c r="C122" s="117">
        <v>2</v>
      </c>
      <c r="D122" s="181">
        <f>COVID!J122</f>
        <v>400002</v>
      </c>
      <c r="E122" s="117" t="b">
        <v>1</v>
      </c>
      <c r="F122" s="182" t="str">
        <f>RIGHT(COVID!C122,4)&amp;"."&amp;COVID!M122&amp;"."&amp;COVID!K122&amp;"."&amp;$C$5</f>
        <v>2027.SchTut.I18.Ma22</v>
      </c>
      <c r="G122" s="183">
        <f t="shared" ca="1" si="2"/>
        <v>44697</v>
      </c>
      <c r="H122" s="316" cm="1">
        <f t="array" ref="H122">-IF(SUMPRODUCT((COVID!$Q$19:$AB$19=$B$5)*COVID!Q122:AB122)&lt;0,SUMPRODUCT((COVID!$Q$19:$AB$19=$B$5)*COVID!Q122:AB122),0)</f>
        <v>0</v>
      </c>
      <c r="I122" s="115">
        <f t="shared" ca="1" si="3"/>
        <v>44697</v>
      </c>
      <c r="J122" s="117">
        <v>36</v>
      </c>
      <c r="K122" s="117" t="b">
        <v>1</v>
      </c>
      <c r="L122" s="117" t="s">
        <v>1313</v>
      </c>
      <c r="M122" s="117" t="b">
        <v>1</v>
      </c>
      <c r="N122" s="117" t="s">
        <v>1276</v>
      </c>
      <c r="O122" s="182" t="str">
        <f>LEFT(COVID!D122,19)&amp;"."&amp;COVIDCR!F122</f>
        <v>Garden Suburb Junio.2027.SchTut.I18.Ma22</v>
      </c>
      <c r="P122" s="185" t="str">
        <f>COVID!I122</f>
        <v>10168/543965</v>
      </c>
      <c r="Q122" s="117" t="b">
        <v>1</v>
      </c>
      <c r="R122" s="117" t="b">
        <v>1</v>
      </c>
      <c r="S122" s="117" t="b">
        <v>1</v>
      </c>
    </row>
    <row r="123" spans="1:19" x14ac:dyDescent="0.25">
      <c r="A123" s="117" t="s">
        <v>1312</v>
      </c>
      <c r="B123" s="180">
        <v>1</v>
      </c>
      <c r="C123" s="117">
        <v>2</v>
      </c>
      <c r="D123" s="181">
        <f>COVID!J123</f>
        <v>400067</v>
      </c>
      <c r="E123" s="117" t="b">
        <v>1</v>
      </c>
      <c r="F123" s="182" t="str">
        <f>RIGHT(COVID!C123,4)&amp;"."&amp;COVID!M123&amp;"."&amp;COVID!K123&amp;"."&amp;$C$5</f>
        <v>2028.SchTut.I18.Ma22</v>
      </c>
      <c r="G123" s="183">
        <f t="shared" ca="1" si="2"/>
        <v>44697</v>
      </c>
      <c r="H123" s="316" cm="1">
        <f t="array" ref="H123">-IF(SUMPRODUCT((COVID!$Q$19:$AB$19=$B$5)*COVID!Q123:AB123)&lt;0,SUMPRODUCT((COVID!$Q$19:$AB$19=$B$5)*COVID!Q123:AB123),0)</f>
        <v>0</v>
      </c>
      <c r="I123" s="115">
        <f t="shared" ca="1" si="3"/>
        <v>44697</v>
      </c>
      <c r="J123" s="117">
        <v>37</v>
      </c>
      <c r="K123" s="117" t="b">
        <v>1</v>
      </c>
      <c r="L123" s="117" t="s">
        <v>1313</v>
      </c>
      <c r="M123" s="117" t="b">
        <v>1</v>
      </c>
      <c r="N123" s="117" t="s">
        <v>1276</v>
      </c>
      <c r="O123" s="182" t="str">
        <f>LEFT(COVID!D123,19)&amp;"."&amp;COVIDCR!F123</f>
        <v>Garden Suburb Infan.2028.SchTut.I18.Ma22</v>
      </c>
      <c r="P123" s="185" t="str">
        <f>COVID!I123</f>
        <v>10167/543965</v>
      </c>
      <c r="Q123" s="117" t="b">
        <v>1</v>
      </c>
      <c r="R123" s="117" t="b">
        <v>1</v>
      </c>
      <c r="S123" s="117" t="b">
        <v>1</v>
      </c>
    </row>
    <row r="124" spans="1:19" x14ac:dyDescent="0.25">
      <c r="A124" s="117" t="s">
        <v>1312</v>
      </c>
      <c r="B124" s="180">
        <v>1</v>
      </c>
      <c r="C124" s="117">
        <v>2</v>
      </c>
      <c r="D124" s="181">
        <f>COVID!J124</f>
        <v>400035</v>
      </c>
      <c r="E124" s="117" t="b">
        <v>1</v>
      </c>
      <c r="F124" s="182" t="str">
        <f>RIGHT(COVID!C124,4)&amp;"."&amp;COVID!M124&amp;"."&amp;COVID!K124&amp;"."&amp;$C$5</f>
        <v>2029.SchTut.I18.Ma22</v>
      </c>
      <c r="G124" s="183">
        <f t="shared" ca="1" si="2"/>
        <v>44697</v>
      </c>
      <c r="H124" s="316" cm="1">
        <f t="array" ref="H124">-IF(SUMPRODUCT((COVID!$Q$19:$AB$19=$B$5)*COVID!Q124:AB124)&lt;0,SUMPRODUCT((COVID!$Q$19:$AB$19=$B$5)*COVID!Q124:AB124),0)</f>
        <v>0</v>
      </c>
      <c r="I124" s="115">
        <f t="shared" ca="1" si="3"/>
        <v>44697</v>
      </c>
      <c r="J124" s="117">
        <v>38</v>
      </c>
      <c r="K124" s="117" t="b">
        <v>1</v>
      </c>
      <c r="L124" s="117" t="s">
        <v>1313</v>
      </c>
      <c r="M124" s="117" t="b">
        <v>1</v>
      </c>
      <c r="N124" s="117" t="s">
        <v>1276</v>
      </c>
      <c r="O124" s="182" t="str">
        <f>LEFT(COVID!D124,19)&amp;"."&amp;COVIDCR!F124</f>
        <v>Goldbeaters Primary.2029.SchTut.I18.Ma22</v>
      </c>
      <c r="P124" s="185" t="str">
        <f>COVID!I124</f>
        <v>10167/543965</v>
      </c>
      <c r="Q124" s="117" t="b">
        <v>1</v>
      </c>
      <c r="R124" s="117" t="b">
        <v>1</v>
      </c>
      <c r="S124" s="117" t="b">
        <v>1</v>
      </c>
    </row>
    <row r="125" spans="1:19" x14ac:dyDescent="0.25">
      <c r="A125" s="117" t="s">
        <v>1312</v>
      </c>
      <c r="B125" s="180">
        <v>1</v>
      </c>
      <c r="C125" s="117">
        <v>2</v>
      </c>
      <c r="D125" s="181">
        <f>COVID!J125</f>
        <v>400026</v>
      </c>
      <c r="E125" s="117" t="b">
        <v>1</v>
      </c>
      <c r="F125" s="182" t="str">
        <f>RIGHT(COVID!C125,4)&amp;"."&amp;COVID!M125&amp;"."&amp;COVID!K125&amp;"."&amp;$C$5</f>
        <v>2031.SchTut.I18.Ma22</v>
      </c>
      <c r="G125" s="183">
        <f t="shared" ca="1" si="2"/>
        <v>44697</v>
      </c>
      <c r="H125" s="316" cm="1">
        <f t="array" ref="H125">-IF(SUMPRODUCT((COVID!$Q$19:$AB$19=$B$5)*COVID!Q125:AB125)&lt;0,SUMPRODUCT((COVID!$Q$19:$AB$19=$B$5)*COVID!Q125:AB125),0)</f>
        <v>0</v>
      </c>
      <c r="I125" s="115">
        <f t="shared" ca="1" si="3"/>
        <v>44697</v>
      </c>
      <c r="J125" s="117">
        <v>39</v>
      </c>
      <c r="K125" s="117" t="b">
        <v>1</v>
      </c>
      <c r="L125" s="117" t="s">
        <v>1313</v>
      </c>
      <c r="M125" s="117" t="b">
        <v>1</v>
      </c>
      <c r="N125" s="117" t="s">
        <v>1276</v>
      </c>
      <c r="O125" s="182" t="str">
        <f>LEFT(COVID!D125,19)&amp;"."&amp;COVIDCR!F125</f>
        <v>Hollickwood JMI Sch.2031.SchTut.I18.Ma22</v>
      </c>
      <c r="P125" s="185" t="str">
        <f>COVID!I125</f>
        <v>10168/543965</v>
      </c>
      <c r="Q125" s="117" t="b">
        <v>1</v>
      </c>
      <c r="R125" s="117" t="b">
        <v>1</v>
      </c>
      <c r="S125" s="117" t="b">
        <v>1</v>
      </c>
    </row>
    <row r="126" spans="1:19" x14ac:dyDescent="0.25">
      <c r="A126" s="117" t="s">
        <v>1312</v>
      </c>
      <c r="B126" s="180">
        <v>1</v>
      </c>
      <c r="C126" s="117">
        <v>2</v>
      </c>
      <c r="D126" s="181">
        <f>COVID!J126</f>
        <v>400084</v>
      </c>
      <c r="E126" s="117" t="b">
        <v>1</v>
      </c>
      <c r="F126" s="182" t="str">
        <f>RIGHT(COVID!C126,4)&amp;"."&amp;COVID!M126&amp;"."&amp;COVID!K126&amp;"."&amp;$C$5</f>
        <v>2032.SchTut.I18.Ma22</v>
      </c>
      <c r="G126" s="183">
        <f t="shared" ca="1" si="2"/>
        <v>44697</v>
      </c>
      <c r="H126" s="316" cm="1">
        <f t="array" ref="H126">-IF(SUMPRODUCT((COVID!$Q$19:$AB$19=$B$5)*COVID!Q126:AB126)&lt;0,SUMPRODUCT((COVID!$Q$19:$AB$19=$B$5)*COVID!Q126:AB126),0)</f>
        <v>0</v>
      </c>
      <c r="I126" s="115">
        <f t="shared" ca="1" si="3"/>
        <v>44697</v>
      </c>
      <c r="J126" s="117">
        <v>40</v>
      </c>
      <c r="K126" s="117" t="b">
        <v>1</v>
      </c>
      <c r="L126" s="117" t="s">
        <v>1313</v>
      </c>
      <c r="M126" s="117" t="b">
        <v>1</v>
      </c>
      <c r="N126" s="117" t="s">
        <v>1276</v>
      </c>
      <c r="O126" s="182" t="str">
        <f>LEFT(COVID!D126,19)&amp;"."&amp;COVIDCR!F126</f>
        <v>Holly Park School.2032.SchTut.I18.Ma22</v>
      </c>
      <c r="P126" s="185" t="str">
        <f>COVID!I126</f>
        <v>10167/543965</v>
      </c>
      <c r="Q126" s="117" t="b">
        <v>1</v>
      </c>
      <c r="R126" s="117" t="b">
        <v>1</v>
      </c>
      <c r="S126" s="117" t="b">
        <v>1</v>
      </c>
    </row>
    <row r="127" spans="1:19" x14ac:dyDescent="0.25">
      <c r="A127" s="117" t="s">
        <v>1312</v>
      </c>
      <c r="B127" s="180">
        <v>1</v>
      </c>
      <c r="C127" s="117">
        <v>2</v>
      </c>
      <c r="D127" s="181">
        <f>COVID!J127</f>
        <v>400046</v>
      </c>
      <c r="E127" s="117" t="b">
        <v>1</v>
      </c>
      <c r="F127" s="182" t="str">
        <f>RIGHT(COVID!C127,4)&amp;"."&amp;COVID!M127&amp;"."&amp;COVID!K127&amp;"."&amp;$C$5</f>
        <v>2036.SchTut.I18.Ma22</v>
      </c>
      <c r="G127" s="183">
        <f t="shared" ca="1" si="2"/>
        <v>44697</v>
      </c>
      <c r="H127" s="316" cm="1">
        <f t="array" ref="H127">-IF(SUMPRODUCT((COVID!$Q$19:$AB$19=$B$5)*COVID!Q127:AB127)&lt;0,SUMPRODUCT((COVID!$Q$19:$AB$19=$B$5)*COVID!Q127:AB127),0)</f>
        <v>0</v>
      </c>
      <c r="I127" s="115">
        <f t="shared" ca="1" si="3"/>
        <v>44697</v>
      </c>
      <c r="J127" s="117">
        <v>41</v>
      </c>
      <c r="K127" s="117" t="b">
        <v>1</v>
      </c>
      <c r="L127" s="117" t="s">
        <v>1313</v>
      </c>
      <c r="M127" s="117" t="b">
        <v>1</v>
      </c>
      <c r="N127" s="117" t="s">
        <v>1276</v>
      </c>
      <c r="O127" s="182" t="str">
        <f>LEFT(COVID!D127,19)&amp;"."&amp;COVIDCR!F127</f>
        <v>Livingstone School.2036.SchTut.I18.Ma22</v>
      </c>
      <c r="P127" s="185" t="str">
        <f>COVID!I127</f>
        <v>10166/543965</v>
      </c>
      <c r="Q127" s="117" t="b">
        <v>1</v>
      </c>
      <c r="R127" s="117" t="b">
        <v>1</v>
      </c>
      <c r="S127" s="117" t="b">
        <v>1</v>
      </c>
    </row>
    <row r="128" spans="1:19" x14ac:dyDescent="0.25">
      <c r="A128" s="117" t="s">
        <v>1312</v>
      </c>
      <c r="B128" s="180">
        <v>1</v>
      </c>
      <c r="C128" s="117">
        <v>2</v>
      </c>
      <c r="D128" s="181">
        <f>COVID!J128</f>
        <v>400030</v>
      </c>
      <c r="E128" s="117" t="b">
        <v>1</v>
      </c>
      <c r="F128" s="182" t="str">
        <f>RIGHT(COVID!C128,4)&amp;"."&amp;COVID!M128&amp;"."&amp;COVID!K128&amp;"."&amp;$C$5</f>
        <v>2037.SchTut.I18.Ma22</v>
      </c>
      <c r="G128" s="183">
        <f t="shared" ca="1" si="2"/>
        <v>44697</v>
      </c>
      <c r="H128" s="316" cm="1">
        <f t="array" ref="H128">-IF(SUMPRODUCT((COVID!$Q$19:$AB$19=$B$5)*COVID!Q128:AB128)&lt;0,SUMPRODUCT((COVID!$Q$19:$AB$19=$B$5)*COVID!Q128:AB128),0)</f>
        <v>0</v>
      </c>
      <c r="I128" s="115">
        <f t="shared" ca="1" si="3"/>
        <v>44697</v>
      </c>
      <c r="J128" s="117">
        <v>42</v>
      </c>
      <c r="K128" s="117" t="b">
        <v>1</v>
      </c>
      <c r="L128" s="117" t="s">
        <v>1313</v>
      </c>
      <c r="M128" s="117" t="b">
        <v>1</v>
      </c>
      <c r="N128" s="117" t="s">
        <v>1276</v>
      </c>
      <c r="O128" s="182" t="str">
        <f>LEFT(COVID!D128,19)&amp;"."&amp;COVIDCR!F128</f>
        <v>Manorside Primary S.2037.SchTut.I18.Ma22</v>
      </c>
      <c r="P128" s="185" t="str">
        <f>COVID!I128</f>
        <v>10166/543965</v>
      </c>
      <c r="Q128" s="117" t="b">
        <v>1</v>
      </c>
      <c r="R128" s="117" t="b">
        <v>1</v>
      </c>
      <c r="S128" s="117" t="b">
        <v>1</v>
      </c>
    </row>
    <row r="129" spans="1:19" x14ac:dyDescent="0.25">
      <c r="A129" s="117" t="s">
        <v>1312</v>
      </c>
      <c r="B129" s="180">
        <v>1</v>
      </c>
      <c r="C129" s="117">
        <v>2</v>
      </c>
      <c r="D129" s="181">
        <f>COVID!J129</f>
        <v>400048</v>
      </c>
      <c r="E129" s="117" t="b">
        <v>1</v>
      </c>
      <c r="F129" s="182" t="str">
        <f>RIGHT(COVID!C129,4)&amp;"."&amp;COVID!M129&amp;"."&amp;COVID!K129&amp;"."&amp;$C$5</f>
        <v>2042.SchTut.I18.Ma22</v>
      </c>
      <c r="G129" s="183">
        <f t="shared" ca="1" si="2"/>
        <v>44697</v>
      </c>
      <c r="H129" s="316" cm="1">
        <f t="array" ref="H129">-IF(SUMPRODUCT((COVID!$Q$19:$AB$19=$B$5)*COVID!Q129:AB129)&lt;0,SUMPRODUCT((COVID!$Q$19:$AB$19=$B$5)*COVID!Q129:AB129),0)</f>
        <v>0</v>
      </c>
      <c r="I129" s="115">
        <f t="shared" ca="1" si="3"/>
        <v>44697</v>
      </c>
      <c r="J129" s="117">
        <v>43</v>
      </c>
      <c r="K129" s="117" t="b">
        <v>1</v>
      </c>
      <c r="L129" s="117" t="s">
        <v>1313</v>
      </c>
      <c r="M129" s="117" t="b">
        <v>1</v>
      </c>
      <c r="N129" s="117" t="s">
        <v>1276</v>
      </c>
      <c r="O129" s="182" t="str">
        <f>LEFT(COVID!D129,19)&amp;"."&amp;COVIDCR!F129</f>
        <v>Monkfrith School.2042.SchTut.I18.Ma22</v>
      </c>
      <c r="P129" s="185" t="str">
        <f>COVID!I129</f>
        <v>10166/543965</v>
      </c>
      <c r="Q129" s="117" t="b">
        <v>1</v>
      </c>
      <c r="R129" s="117" t="b">
        <v>1</v>
      </c>
      <c r="S129" s="117" t="b">
        <v>1</v>
      </c>
    </row>
    <row r="130" spans="1:19" x14ac:dyDescent="0.25">
      <c r="A130" s="117" t="s">
        <v>1312</v>
      </c>
      <c r="B130" s="180">
        <v>1</v>
      </c>
      <c r="C130" s="117">
        <v>2</v>
      </c>
      <c r="D130" s="181">
        <f>COVID!J130</f>
        <v>400088</v>
      </c>
      <c r="E130" s="117" t="b">
        <v>1</v>
      </c>
      <c r="F130" s="182" t="str">
        <f>RIGHT(COVID!C130,4)&amp;"."&amp;COVID!M130&amp;"."&amp;COVID!K130&amp;"."&amp;$C$5</f>
        <v>2043.SchTut.I18.Ma22</v>
      </c>
      <c r="G130" s="183">
        <f t="shared" ca="1" si="2"/>
        <v>44697</v>
      </c>
      <c r="H130" s="316" cm="1">
        <f t="array" ref="H130">-IF(SUMPRODUCT((COVID!$Q$19:$AB$19=$B$5)*COVID!Q130:AB130)&lt;0,SUMPRODUCT((COVID!$Q$19:$AB$19=$B$5)*COVID!Q130:AB130),0)</f>
        <v>0</v>
      </c>
      <c r="I130" s="115">
        <f t="shared" ca="1" si="3"/>
        <v>44697</v>
      </c>
      <c r="J130" s="117">
        <v>44</v>
      </c>
      <c r="K130" s="117" t="b">
        <v>1</v>
      </c>
      <c r="L130" s="117" t="s">
        <v>1313</v>
      </c>
      <c r="M130" s="117" t="b">
        <v>1</v>
      </c>
      <c r="N130" s="117" t="s">
        <v>1276</v>
      </c>
      <c r="O130" s="182" t="str">
        <f>LEFT(COVID!D130,19)&amp;"."&amp;COVIDCR!F130</f>
        <v>Moss Hall Junior Sc.2043.SchTut.I18.Ma22</v>
      </c>
      <c r="P130" s="185" t="str">
        <f>COVID!I130</f>
        <v>10166/543965</v>
      </c>
      <c r="Q130" s="117" t="b">
        <v>1</v>
      </c>
      <c r="R130" s="117" t="b">
        <v>1</v>
      </c>
      <c r="S130" s="117" t="b">
        <v>1</v>
      </c>
    </row>
    <row r="131" spans="1:19" x14ac:dyDescent="0.25">
      <c r="A131" s="117" t="s">
        <v>1312</v>
      </c>
      <c r="B131" s="180">
        <v>1</v>
      </c>
      <c r="C131" s="117">
        <v>2</v>
      </c>
      <c r="D131" s="181">
        <f>COVID!J131</f>
        <v>400087</v>
      </c>
      <c r="E131" s="117" t="b">
        <v>1</v>
      </c>
      <c r="F131" s="182" t="str">
        <f>RIGHT(COVID!C131,4)&amp;"."&amp;COVID!M131&amp;"."&amp;COVID!K131&amp;"."&amp;$C$5</f>
        <v>2044.SchTut.I18.Ma22</v>
      </c>
      <c r="G131" s="183">
        <f t="shared" ca="1" si="2"/>
        <v>44697</v>
      </c>
      <c r="H131" s="316" cm="1">
        <f t="array" ref="H131">-IF(SUMPRODUCT((COVID!$Q$19:$AB$19=$B$5)*COVID!Q131:AB131)&lt;0,SUMPRODUCT((COVID!$Q$19:$AB$19=$B$5)*COVID!Q131:AB131),0)</f>
        <v>0</v>
      </c>
      <c r="I131" s="115">
        <f t="shared" ca="1" si="3"/>
        <v>44697</v>
      </c>
      <c r="J131" s="117">
        <v>45</v>
      </c>
      <c r="K131" s="117" t="b">
        <v>1</v>
      </c>
      <c r="L131" s="117" t="s">
        <v>1313</v>
      </c>
      <c r="M131" s="117" t="b">
        <v>1</v>
      </c>
      <c r="N131" s="117" t="s">
        <v>1276</v>
      </c>
      <c r="O131" s="182" t="str">
        <f>LEFT(COVID!D131,19)&amp;"."&amp;COVIDCR!F131</f>
        <v>Moss Hall Infant Sc.2044.SchTut.I18.Ma22</v>
      </c>
      <c r="P131" s="185" t="str">
        <f>COVID!I131</f>
        <v>10166/543965</v>
      </c>
      <c r="Q131" s="117" t="b">
        <v>1</v>
      </c>
      <c r="R131" s="117" t="b">
        <v>1</v>
      </c>
      <c r="S131" s="117" t="b">
        <v>1</v>
      </c>
    </row>
    <row r="132" spans="1:19" x14ac:dyDescent="0.25">
      <c r="A132" s="117" t="s">
        <v>1312</v>
      </c>
      <c r="B132" s="180">
        <v>1</v>
      </c>
      <c r="C132" s="117">
        <v>2</v>
      </c>
      <c r="D132" s="181">
        <f>COVID!J132</f>
        <v>400089</v>
      </c>
      <c r="E132" s="117" t="b">
        <v>1</v>
      </c>
      <c r="F132" s="182" t="str">
        <f>RIGHT(COVID!C132,4)&amp;"."&amp;COVID!M132&amp;"."&amp;COVID!K132&amp;"."&amp;$C$5</f>
        <v>2045.SchTut.I18.Ma22</v>
      </c>
      <c r="G132" s="183">
        <f t="shared" ca="1" si="2"/>
        <v>44697</v>
      </c>
      <c r="H132" s="316" cm="1">
        <f t="array" ref="H132">-IF(SUMPRODUCT((COVID!$Q$19:$AB$19=$B$5)*COVID!Q132:AB132)&lt;0,SUMPRODUCT((COVID!$Q$19:$AB$19=$B$5)*COVID!Q132:AB132),0)</f>
        <v>0</v>
      </c>
      <c r="I132" s="115">
        <f t="shared" ca="1" si="3"/>
        <v>44697</v>
      </c>
      <c r="J132" s="117">
        <v>46</v>
      </c>
      <c r="K132" s="117" t="b">
        <v>1</v>
      </c>
      <c r="L132" s="117" t="s">
        <v>1313</v>
      </c>
      <c r="M132" s="117" t="b">
        <v>1</v>
      </c>
      <c r="N132" s="117" t="s">
        <v>1276</v>
      </c>
      <c r="O132" s="182" t="str">
        <f>LEFT(COVID!D132,19)&amp;"."&amp;COVIDCR!F132</f>
        <v>Northside School.2045.SchTut.I18.Ma22</v>
      </c>
      <c r="P132" s="185" t="str">
        <f>COVID!I132</f>
        <v>10166/543965</v>
      </c>
      <c r="Q132" s="117" t="b">
        <v>1</v>
      </c>
      <c r="R132" s="117" t="b">
        <v>1</v>
      </c>
      <c r="S132" s="117" t="b">
        <v>1</v>
      </c>
    </row>
    <row r="133" spans="1:19" x14ac:dyDescent="0.25">
      <c r="A133" s="117" t="s">
        <v>1312</v>
      </c>
      <c r="B133" s="180">
        <v>1</v>
      </c>
      <c r="C133" s="117">
        <v>2</v>
      </c>
      <c r="D133" s="181">
        <f>COVID!J133</f>
        <v>158733</v>
      </c>
      <c r="E133" s="117" t="b">
        <v>1</v>
      </c>
      <c r="F133" s="182" t="str">
        <f>RIGHT(COVID!C133,4)&amp;"."&amp;COVID!M133&amp;"."&amp;COVID!K133&amp;"."&amp;$C$5</f>
        <v>2053.SchTut.I18.Ma22</v>
      </c>
      <c r="G133" s="183">
        <f t="shared" ca="1" si="2"/>
        <v>44697</v>
      </c>
      <c r="H133" s="316" cm="1">
        <f t="array" ref="H133">-IF(SUMPRODUCT((COVID!$Q$19:$AB$19=$B$5)*COVID!Q133:AB133)&lt;0,SUMPRODUCT((COVID!$Q$19:$AB$19=$B$5)*COVID!Q133:AB133),0)</f>
        <v>0</v>
      </c>
      <c r="I133" s="115">
        <f t="shared" ca="1" si="3"/>
        <v>44697</v>
      </c>
      <c r="J133" s="117">
        <v>47</v>
      </c>
      <c r="K133" s="117" t="b">
        <v>1</v>
      </c>
      <c r="L133" s="117" t="s">
        <v>1313</v>
      </c>
      <c r="M133" s="117" t="b">
        <v>1</v>
      </c>
      <c r="N133" s="117" t="s">
        <v>1276</v>
      </c>
      <c r="O133" s="182" t="str">
        <f>LEFT(COVID!D133,19)&amp;"."&amp;COVIDCR!F133</f>
        <v>Noam Primary School.2053.SchTut.I18.Ma22</v>
      </c>
      <c r="P133" s="185" t="str">
        <f>COVID!I133</f>
        <v>10166/543965</v>
      </c>
      <c r="Q133" s="117" t="b">
        <v>1</v>
      </c>
      <c r="R133" s="117" t="b">
        <v>1</v>
      </c>
      <c r="S133" s="117" t="b">
        <v>1</v>
      </c>
    </row>
    <row r="134" spans="1:19" x14ac:dyDescent="0.25">
      <c r="A134" s="117" t="s">
        <v>1312</v>
      </c>
      <c r="B134" s="180">
        <v>1</v>
      </c>
      <c r="C134" s="117">
        <v>2</v>
      </c>
      <c r="D134" s="181">
        <f>COVID!J134</f>
        <v>400004</v>
      </c>
      <c r="E134" s="117" t="b">
        <v>1</v>
      </c>
      <c r="F134" s="182" t="str">
        <f>RIGHT(COVID!C134,4)&amp;"."&amp;COVID!M134&amp;"."&amp;COVID!K134&amp;"."&amp;$C$5</f>
        <v>2054.SchTut.I18.Ma22</v>
      </c>
      <c r="G134" s="183">
        <f t="shared" ca="1" si="2"/>
        <v>44697</v>
      </c>
      <c r="H134" s="316" cm="1">
        <f t="array" ref="H134">-IF(SUMPRODUCT((COVID!$Q$19:$AB$19=$B$5)*COVID!Q134:AB134)&lt;0,SUMPRODUCT((COVID!$Q$19:$AB$19=$B$5)*COVID!Q134:AB134),0)</f>
        <v>0</v>
      </c>
      <c r="I134" s="115">
        <f t="shared" ca="1" si="3"/>
        <v>44697</v>
      </c>
      <c r="J134" s="117">
        <v>48</v>
      </c>
      <c r="K134" s="117" t="b">
        <v>1</v>
      </c>
      <c r="L134" s="117" t="s">
        <v>1313</v>
      </c>
      <c r="M134" s="117" t="b">
        <v>1</v>
      </c>
      <c r="N134" s="117" t="s">
        <v>1276</v>
      </c>
      <c r="O134" s="182" t="str">
        <f>LEFT(COVID!D134,19)&amp;"."&amp;COVIDCR!F134</f>
        <v>Woodridge  Primary .2054.SchTut.I18.Ma22</v>
      </c>
      <c r="P134" s="185" t="str">
        <f>COVID!I134</f>
        <v>10166/543965</v>
      </c>
      <c r="Q134" s="117" t="b">
        <v>1</v>
      </c>
      <c r="R134" s="117" t="b">
        <v>1</v>
      </c>
      <c r="S134" s="117" t="b">
        <v>1</v>
      </c>
    </row>
    <row r="135" spans="1:19" x14ac:dyDescent="0.25">
      <c r="A135" s="117" t="s">
        <v>1312</v>
      </c>
      <c r="B135" s="180">
        <v>1</v>
      </c>
      <c r="C135" s="117">
        <v>2</v>
      </c>
      <c r="D135" s="181">
        <f>COVID!J135</f>
        <v>400101</v>
      </c>
      <c r="E135" s="117" t="b">
        <v>1</v>
      </c>
      <c r="F135" s="182" t="str">
        <f>RIGHT(COVID!C135,4)&amp;"."&amp;COVID!M135&amp;"."&amp;COVID!K135&amp;"."&amp;$C$5</f>
        <v>2055.SchTut.I18.Ma22</v>
      </c>
      <c r="G135" s="183">
        <f t="shared" ca="1" si="2"/>
        <v>44697</v>
      </c>
      <c r="H135" s="316" cm="1">
        <f t="array" ref="H135">-IF(SUMPRODUCT((COVID!$Q$19:$AB$19=$B$5)*COVID!Q135:AB135)&lt;0,SUMPRODUCT((COVID!$Q$19:$AB$19=$B$5)*COVID!Q135:AB135),0)</f>
        <v>0</v>
      </c>
      <c r="I135" s="115">
        <f t="shared" ca="1" si="3"/>
        <v>44697</v>
      </c>
      <c r="J135" s="117">
        <v>49</v>
      </c>
      <c r="K135" s="117" t="b">
        <v>1</v>
      </c>
      <c r="L135" s="117" t="s">
        <v>1313</v>
      </c>
      <c r="M135" s="117" t="b">
        <v>1</v>
      </c>
      <c r="N135" s="117" t="s">
        <v>1276</v>
      </c>
      <c r="O135" s="182" t="str">
        <f>LEFT(COVID!D135,19)&amp;"."&amp;COVIDCR!F135</f>
        <v>Tudor School.2055.SchTut.I18.Ma22</v>
      </c>
      <c r="P135" s="185" t="str">
        <f>COVID!I135</f>
        <v>10166/543965</v>
      </c>
      <c r="Q135" s="117" t="b">
        <v>1</v>
      </c>
      <c r="R135" s="117" t="b">
        <v>1</v>
      </c>
      <c r="S135" s="117" t="b">
        <v>1</v>
      </c>
    </row>
    <row r="136" spans="1:19" x14ac:dyDescent="0.25">
      <c r="A136" s="117" t="s">
        <v>1312</v>
      </c>
      <c r="B136" s="180">
        <v>1</v>
      </c>
      <c r="C136" s="117">
        <v>2</v>
      </c>
      <c r="D136" s="181">
        <f>COVID!J136</f>
        <v>400053</v>
      </c>
      <c r="E136" s="117" t="b">
        <v>1</v>
      </c>
      <c r="F136" s="182" t="str">
        <f>RIGHT(COVID!C136,4)&amp;"."&amp;COVID!M136&amp;"."&amp;COVID!K136&amp;"."&amp;$C$5</f>
        <v>2057.SchTut.I18.Ma22</v>
      </c>
      <c r="G136" s="183">
        <f t="shared" ca="1" si="2"/>
        <v>44697</v>
      </c>
      <c r="H136" s="316" cm="1">
        <f t="array" ref="H136">-IF(SUMPRODUCT((COVID!$Q$19:$AB$19=$B$5)*COVID!Q136:AB136)&lt;0,SUMPRODUCT((COVID!$Q$19:$AB$19=$B$5)*COVID!Q136:AB136),0)</f>
        <v>0</v>
      </c>
      <c r="I136" s="115">
        <f t="shared" ca="1" si="3"/>
        <v>44697</v>
      </c>
      <c r="J136" s="117">
        <v>50</v>
      </c>
      <c r="K136" s="117" t="b">
        <v>1</v>
      </c>
      <c r="L136" s="117" t="s">
        <v>1313</v>
      </c>
      <c r="M136" s="117" t="b">
        <v>1</v>
      </c>
      <c r="N136" s="117" t="s">
        <v>1276</v>
      </c>
      <c r="O136" s="182" t="str">
        <f>LEFT(COVID!D136,19)&amp;"."&amp;COVIDCR!F136</f>
        <v>Underhill School.2057.SchTut.I18.Ma22</v>
      </c>
      <c r="P136" s="185" t="str">
        <f>COVID!I136</f>
        <v>10166/543965</v>
      </c>
      <c r="Q136" s="117" t="b">
        <v>1</v>
      </c>
      <c r="R136" s="117" t="b">
        <v>1</v>
      </c>
      <c r="S136" s="117" t="b">
        <v>1</v>
      </c>
    </row>
    <row r="137" spans="1:19" x14ac:dyDescent="0.25">
      <c r="A137" s="117" t="s">
        <v>1312</v>
      </c>
      <c r="B137" s="180">
        <v>1</v>
      </c>
      <c r="C137" s="117">
        <v>2</v>
      </c>
      <c r="D137" s="181">
        <f>COVID!J137</f>
        <v>400011</v>
      </c>
      <c r="E137" s="117" t="b">
        <v>1</v>
      </c>
      <c r="F137" s="182" t="str">
        <f>RIGHT(COVID!C137,4)&amp;"."&amp;COVID!M137&amp;"."&amp;COVID!K137&amp;"."&amp;$C$5</f>
        <v>2060.SchTut.I18.Ma22</v>
      </c>
      <c r="G137" s="183">
        <f t="shared" ca="1" si="2"/>
        <v>44697</v>
      </c>
      <c r="H137" s="316" cm="1">
        <f t="array" ref="H137">-IF(SUMPRODUCT((COVID!$Q$19:$AB$19=$B$5)*COVID!Q137:AB137)&lt;0,SUMPRODUCT((COVID!$Q$19:$AB$19=$B$5)*COVID!Q137:AB137),0)</f>
        <v>0</v>
      </c>
      <c r="I137" s="115">
        <f t="shared" ca="1" si="3"/>
        <v>44697</v>
      </c>
      <c r="J137" s="117">
        <v>51</v>
      </c>
      <c r="K137" s="117" t="b">
        <v>1</v>
      </c>
      <c r="L137" s="117" t="s">
        <v>1313</v>
      </c>
      <c r="M137" s="117" t="b">
        <v>1</v>
      </c>
      <c r="N137" s="117" t="s">
        <v>1276</v>
      </c>
      <c r="O137" s="182" t="str">
        <f>LEFT(COVID!D137,19)&amp;"."&amp;COVIDCR!F137</f>
        <v>Whitings Hill Prima.2060.SchTut.I18.Ma22</v>
      </c>
      <c r="P137" s="185" t="str">
        <f>COVID!I137</f>
        <v>10166/543965</v>
      </c>
      <c r="Q137" s="117" t="b">
        <v>1</v>
      </c>
      <c r="R137" s="117" t="b">
        <v>1</v>
      </c>
      <c r="S137" s="117" t="b">
        <v>1</v>
      </c>
    </row>
    <row r="138" spans="1:19" x14ac:dyDescent="0.25">
      <c r="A138" s="117" t="s">
        <v>1312</v>
      </c>
      <c r="B138" s="180">
        <v>1</v>
      </c>
      <c r="C138" s="117">
        <v>2</v>
      </c>
      <c r="D138" s="181">
        <f>COVID!J138</f>
        <v>400065</v>
      </c>
      <c r="E138" s="117" t="b">
        <v>1</v>
      </c>
      <c r="F138" s="182" t="str">
        <f>RIGHT(COVID!C138,4)&amp;"."&amp;COVID!M138&amp;"."&amp;COVID!K138&amp;"."&amp;$C$5</f>
        <v>2067.SchTut.I18.Ma22</v>
      </c>
      <c r="G138" s="183">
        <f t="shared" ca="1" si="2"/>
        <v>44697</v>
      </c>
      <c r="H138" s="316" cm="1">
        <f t="array" ref="H138">-IF(SUMPRODUCT((COVID!$Q$19:$AB$19=$B$5)*COVID!Q138:AB138)&lt;0,SUMPRODUCT((COVID!$Q$19:$AB$19=$B$5)*COVID!Q138:AB138),0)</f>
        <v>0</v>
      </c>
      <c r="I138" s="115">
        <f t="shared" ca="1" si="3"/>
        <v>44697</v>
      </c>
      <c r="J138" s="117">
        <v>52</v>
      </c>
      <c r="K138" s="117" t="b">
        <v>1</v>
      </c>
      <c r="L138" s="117" t="s">
        <v>1313</v>
      </c>
      <c r="M138" s="117" t="b">
        <v>1</v>
      </c>
      <c r="N138" s="117" t="s">
        <v>1276</v>
      </c>
      <c r="O138" s="182" t="str">
        <f>LEFT(COVID!D138,19)&amp;"."&amp;COVIDCR!F138</f>
        <v>Chalgrove Primary S.2067.SchTut.I18.Ma22</v>
      </c>
      <c r="P138" s="185" t="str">
        <f>COVID!I138</f>
        <v>10166/543965</v>
      </c>
      <c r="Q138" s="117" t="b">
        <v>1</v>
      </c>
      <c r="R138" s="117" t="b">
        <v>1</v>
      </c>
      <c r="S138" s="117" t="b">
        <v>1</v>
      </c>
    </row>
    <row r="139" spans="1:19" x14ac:dyDescent="0.25">
      <c r="A139" s="117" t="s">
        <v>1312</v>
      </c>
      <c r="B139" s="180">
        <v>1</v>
      </c>
      <c r="C139" s="117">
        <v>2</v>
      </c>
      <c r="D139" s="181">
        <f>COVID!J139</f>
        <v>400038</v>
      </c>
      <c r="E139" s="117" t="b">
        <v>1</v>
      </c>
      <c r="F139" s="182" t="str">
        <f>RIGHT(COVID!C139,4)&amp;"."&amp;COVID!M139&amp;"."&amp;COVID!K139&amp;"."&amp;$C$5</f>
        <v>2070.SchTut.I18.Ma22</v>
      </c>
      <c r="G139" s="183">
        <f t="shared" ca="1" si="2"/>
        <v>44697</v>
      </c>
      <c r="H139" s="316" cm="1">
        <f t="array" ref="H139">-IF(SUMPRODUCT((COVID!$Q$19:$AB$19=$B$5)*COVID!Q139:AB139)&lt;0,SUMPRODUCT((COVID!$Q$19:$AB$19=$B$5)*COVID!Q139:AB139),0)</f>
        <v>0</v>
      </c>
      <c r="I139" s="115">
        <f t="shared" ca="1" si="3"/>
        <v>44697</v>
      </c>
      <c r="J139" s="117">
        <v>53</v>
      </c>
      <c r="K139" s="117" t="b">
        <v>1</v>
      </c>
      <c r="L139" s="117" t="s">
        <v>1313</v>
      </c>
      <c r="M139" s="117" t="b">
        <v>1</v>
      </c>
      <c r="N139" s="117" t="s">
        <v>1276</v>
      </c>
      <c r="O139" s="182" t="str">
        <f>LEFT(COVID!D139,19)&amp;"."&amp;COVIDCR!F139</f>
        <v>Sunnyfields Primary.2070.SchTut.I18.Ma22</v>
      </c>
      <c r="P139" s="185" t="str">
        <f>COVID!I139</f>
        <v>10166/543965</v>
      </c>
      <c r="Q139" s="117" t="b">
        <v>1</v>
      </c>
      <c r="R139" s="117" t="b">
        <v>1</v>
      </c>
      <c r="S139" s="117" t="b">
        <v>1</v>
      </c>
    </row>
    <row r="140" spans="1:19" x14ac:dyDescent="0.25">
      <c r="A140" s="117" t="s">
        <v>1312</v>
      </c>
      <c r="B140" s="180">
        <v>1</v>
      </c>
      <c r="C140" s="117">
        <v>2</v>
      </c>
      <c r="D140" s="181">
        <f>COVID!J140</f>
        <v>400012</v>
      </c>
      <c r="E140" s="117" t="b">
        <v>1</v>
      </c>
      <c r="F140" s="182" t="str">
        <f>RIGHT(COVID!C140,4)&amp;"."&amp;COVID!M140&amp;"."&amp;COVID!K140&amp;"."&amp;$C$5</f>
        <v>2071.SchTut.I18.Ma22</v>
      </c>
      <c r="G140" s="183">
        <f t="shared" ca="1" si="2"/>
        <v>44697</v>
      </c>
      <c r="H140" s="316" cm="1">
        <f t="array" ref="H140">-IF(SUMPRODUCT((COVID!$Q$19:$AB$19=$B$5)*COVID!Q140:AB140)&lt;0,SUMPRODUCT((COVID!$Q$19:$AB$19=$B$5)*COVID!Q140:AB140),0)</f>
        <v>0</v>
      </c>
      <c r="I140" s="115">
        <f t="shared" ca="1" si="3"/>
        <v>44697</v>
      </c>
      <c r="J140" s="117">
        <v>54</v>
      </c>
      <c r="K140" s="117" t="b">
        <v>1</v>
      </c>
      <c r="L140" s="117" t="s">
        <v>1313</v>
      </c>
      <c r="M140" s="117" t="b">
        <v>1</v>
      </c>
      <c r="N140" s="117" t="s">
        <v>1276</v>
      </c>
      <c r="O140" s="182" t="str">
        <f>LEFT(COVID!D140,19)&amp;"."&amp;COVIDCR!F140</f>
        <v>Queenswell Infant a.2071.SchTut.I18.Ma22</v>
      </c>
      <c r="P140" s="185" t="str">
        <f>COVID!I140</f>
        <v>10166/543965</v>
      </c>
      <c r="Q140" s="117" t="b">
        <v>1</v>
      </c>
      <c r="R140" s="117" t="b">
        <v>1</v>
      </c>
      <c r="S140" s="117" t="b">
        <v>1</v>
      </c>
    </row>
    <row r="141" spans="1:19" x14ac:dyDescent="0.25">
      <c r="A141" s="117" t="s">
        <v>1312</v>
      </c>
      <c r="B141" s="180">
        <v>1</v>
      </c>
      <c r="C141" s="117">
        <v>2</v>
      </c>
      <c r="D141" s="181">
        <f>COVID!J141</f>
        <v>400012</v>
      </c>
      <c r="E141" s="117" t="b">
        <v>1</v>
      </c>
      <c r="F141" s="182" t="str">
        <f>RIGHT(COVID!C141,4)&amp;"."&amp;COVID!M141&amp;"."&amp;COVID!K141&amp;"."&amp;$C$5</f>
        <v>2072.SchTut.I18.Ma22</v>
      </c>
      <c r="G141" s="183">
        <f t="shared" ca="1" si="2"/>
        <v>44697</v>
      </c>
      <c r="H141" s="316" cm="1">
        <f t="array" ref="H141">-IF(SUMPRODUCT((COVID!$Q$19:$AB$19=$B$5)*COVID!Q141:AB141)&lt;0,SUMPRODUCT((COVID!$Q$19:$AB$19=$B$5)*COVID!Q141:AB141),0)</f>
        <v>0</v>
      </c>
      <c r="I141" s="115">
        <f t="shared" ca="1" si="3"/>
        <v>44697</v>
      </c>
      <c r="J141" s="117">
        <v>55</v>
      </c>
      <c r="K141" s="117" t="b">
        <v>1</v>
      </c>
      <c r="L141" s="117" t="s">
        <v>1313</v>
      </c>
      <c r="M141" s="117" t="b">
        <v>1</v>
      </c>
      <c r="N141" s="117" t="s">
        <v>1276</v>
      </c>
      <c r="O141" s="182" t="str">
        <f>LEFT(COVID!D141,19)&amp;"."&amp;COVIDCR!F141</f>
        <v>Queenswell Junior S.2072.SchTut.I18.Ma22</v>
      </c>
      <c r="P141" s="185" t="str">
        <f>COVID!I141</f>
        <v>10166/543965</v>
      </c>
      <c r="Q141" s="117" t="b">
        <v>1</v>
      </c>
      <c r="R141" s="117" t="b">
        <v>1</v>
      </c>
      <c r="S141" s="117" t="b">
        <v>1</v>
      </c>
    </row>
    <row r="142" spans="1:19" x14ac:dyDescent="0.25">
      <c r="A142" s="117" t="s">
        <v>1312</v>
      </c>
      <c r="B142" s="180">
        <v>1</v>
      </c>
      <c r="C142" s="117">
        <v>2</v>
      </c>
      <c r="D142" s="181">
        <f>COVID!J142</f>
        <v>400105</v>
      </c>
      <c r="E142" s="117" t="b">
        <v>1</v>
      </c>
      <c r="F142" s="182" t="str">
        <f>RIGHT(COVID!C142,4)&amp;"."&amp;COVID!M142&amp;"."&amp;COVID!K142&amp;"."&amp;$C$5</f>
        <v>2073.SchTut.I18.Ma22</v>
      </c>
      <c r="G142" s="183">
        <f t="shared" ca="1" si="2"/>
        <v>44697</v>
      </c>
      <c r="H142" s="316" cm="1">
        <f t="array" ref="H142">-IF(SUMPRODUCT((COVID!$Q$19:$AB$19=$B$5)*COVID!Q142:AB142)&lt;0,SUMPRODUCT((COVID!$Q$19:$AB$19=$B$5)*COVID!Q142:AB142),0)</f>
        <v>0</v>
      </c>
      <c r="I142" s="115">
        <f t="shared" ca="1" si="3"/>
        <v>44697</v>
      </c>
      <c r="J142" s="117">
        <v>56</v>
      </c>
      <c r="K142" s="117" t="b">
        <v>1</v>
      </c>
      <c r="L142" s="117" t="s">
        <v>1313</v>
      </c>
      <c r="M142" s="117" t="b">
        <v>1</v>
      </c>
      <c r="N142" s="117" t="s">
        <v>1276</v>
      </c>
      <c r="O142" s="182" t="str">
        <f>LEFT(COVID!D142,19)&amp;"."&amp;COVIDCR!F142</f>
        <v>Danegrove JMI Schoo.2073.SchTut.I18.Ma22</v>
      </c>
      <c r="P142" s="185" t="str">
        <f>COVID!I142</f>
        <v>10166/543965</v>
      </c>
      <c r="Q142" s="117" t="b">
        <v>1</v>
      </c>
      <c r="R142" s="117" t="b">
        <v>1</v>
      </c>
      <c r="S142" s="117" t="b">
        <v>1</v>
      </c>
    </row>
    <row r="143" spans="1:19" x14ac:dyDescent="0.25">
      <c r="A143" s="117" t="s">
        <v>1312</v>
      </c>
      <c r="B143" s="180">
        <v>1</v>
      </c>
      <c r="C143" s="117">
        <v>2</v>
      </c>
      <c r="D143" s="181">
        <f>COVID!J143</f>
        <v>400111</v>
      </c>
      <c r="E143" s="117" t="b">
        <v>1</v>
      </c>
      <c r="F143" s="182" t="str">
        <f>RIGHT(COVID!C143,4)&amp;"."&amp;COVID!M143&amp;"."&amp;COVID!K143&amp;"."&amp;$C$5</f>
        <v>2076.SchTut.I18.Ma22</v>
      </c>
      <c r="G143" s="183">
        <f t="shared" ca="1" si="2"/>
        <v>44697</v>
      </c>
      <c r="H143" s="316" cm="1">
        <f t="array" ref="H143">-IF(SUMPRODUCT((COVID!$Q$19:$AB$19=$B$5)*COVID!Q143:AB143)&lt;0,SUMPRODUCT((COVID!$Q$19:$AB$19=$B$5)*COVID!Q143:AB143),0)</f>
        <v>0</v>
      </c>
      <c r="I143" s="115">
        <f t="shared" ca="1" si="3"/>
        <v>44697</v>
      </c>
      <c r="J143" s="117">
        <v>57</v>
      </c>
      <c r="K143" s="117" t="b">
        <v>1</v>
      </c>
      <c r="L143" s="117" t="s">
        <v>1313</v>
      </c>
      <c r="M143" s="117" t="b">
        <v>1</v>
      </c>
      <c r="N143" s="117" t="s">
        <v>1276</v>
      </c>
      <c r="O143" s="182" t="str">
        <f>LEFT(COVID!D143,19)&amp;"."&amp;COVIDCR!F143</f>
        <v>Wessex  Gardens Pri.2076.SchTut.I18.Ma22</v>
      </c>
      <c r="P143" s="185" t="str">
        <f>COVID!I143</f>
        <v>10166/543965</v>
      </c>
      <c r="Q143" s="117" t="b">
        <v>1</v>
      </c>
      <c r="R143" s="117" t="b">
        <v>1</v>
      </c>
      <c r="S143" s="117" t="b">
        <v>1</v>
      </c>
    </row>
    <row r="144" spans="1:19" x14ac:dyDescent="0.25">
      <c r="A144" s="117" t="s">
        <v>1312</v>
      </c>
      <c r="B144" s="180">
        <v>1</v>
      </c>
      <c r="C144" s="117">
        <v>2</v>
      </c>
      <c r="D144" s="181">
        <f>COVID!J144</f>
        <v>400113</v>
      </c>
      <c r="E144" s="117" t="b">
        <v>1</v>
      </c>
      <c r="F144" s="182" t="str">
        <f>RIGHT(COVID!C144,4)&amp;"."&amp;COVID!M144&amp;"."&amp;COVID!K144&amp;"."&amp;$C$5</f>
        <v>2077.SchTut.I18.Ma22</v>
      </c>
      <c r="G144" s="183">
        <f t="shared" ca="1" si="2"/>
        <v>44697</v>
      </c>
      <c r="H144" s="316" cm="1">
        <f t="array" ref="H144">-IF(SUMPRODUCT((COVID!$Q$19:$AB$19=$B$5)*COVID!Q144:AB144)&lt;0,SUMPRODUCT((COVID!$Q$19:$AB$19=$B$5)*COVID!Q144:AB144),0)</f>
        <v>0</v>
      </c>
      <c r="I144" s="115">
        <f t="shared" ca="1" si="3"/>
        <v>44697</v>
      </c>
      <c r="J144" s="117">
        <v>58</v>
      </c>
      <c r="K144" s="117" t="b">
        <v>1</v>
      </c>
      <c r="L144" s="117" t="s">
        <v>1313</v>
      </c>
      <c r="M144" s="117" t="b">
        <v>1</v>
      </c>
      <c r="N144" s="117" t="s">
        <v>1276</v>
      </c>
      <c r="O144" s="182" t="str">
        <f>LEFT(COVID!D144,19)&amp;"."&amp;COVIDCR!F144</f>
        <v>Orion Primary Schoo.2077.SchTut.I18.Ma22</v>
      </c>
      <c r="P144" s="185" t="str">
        <f>COVID!I144</f>
        <v>10166/543965</v>
      </c>
      <c r="Q144" s="117" t="b">
        <v>1</v>
      </c>
      <c r="R144" s="117" t="b">
        <v>1</v>
      </c>
      <c r="S144" s="117" t="b">
        <v>1</v>
      </c>
    </row>
    <row r="145" spans="1:19" x14ac:dyDescent="0.25">
      <c r="A145" s="117" t="s">
        <v>1312</v>
      </c>
      <c r="B145" s="180">
        <v>1</v>
      </c>
      <c r="C145" s="117">
        <v>2</v>
      </c>
      <c r="D145" s="181">
        <f>COVID!J145</f>
        <v>400014</v>
      </c>
      <c r="E145" s="117" t="b">
        <v>1</v>
      </c>
      <c r="F145" s="182" t="str">
        <f>RIGHT(COVID!C145,4)&amp;"."&amp;COVID!M145&amp;"."&amp;COVID!K145&amp;"."&amp;$C$5</f>
        <v>2078.SchTut.I18.Ma22</v>
      </c>
      <c r="G145" s="183">
        <f t="shared" ca="1" si="2"/>
        <v>44697</v>
      </c>
      <c r="H145" s="316" cm="1">
        <f t="array" ref="H145">-IF(SUMPRODUCT((COVID!$Q$19:$AB$19=$B$5)*COVID!Q145:AB145)&lt;0,SUMPRODUCT((COVID!$Q$19:$AB$19=$B$5)*COVID!Q145:AB145),0)</f>
        <v>0</v>
      </c>
      <c r="I145" s="115">
        <f t="shared" ca="1" si="3"/>
        <v>44697</v>
      </c>
      <c r="J145" s="117">
        <v>59</v>
      </c>
      <c r="K145" s="117" t="b">
        <v>1</v>
      </c>
      <c r="L145" s="117" t="s">
        <v>1313</v>
      </c>
      <c r="M145" s="117" t="b">
        <v>1</v>
      </c>
      <c r="N145" s="117" t="s">
        <v>1276</v>
      </c>
      <c r="O145" s="182" t="str">
        <f>LEFT(COVID!D145,19)&amp;"."&amp;COVIDCR!F145</f>
        <v>Pardes House School.2078.SchTut.I18.Ma22</v>
      </c>
      <c r="P145" s="185" t="str">
        <f>COVID!I145</f>
        <v>10166/543965</v>
      </c>
      <c r="Q145" s="117" t="b">
        <v>1</v>
      </c>
      <c r="R145" s="117" t="b">
        <v>1</v>
      </c>
      <c r="S145" s="117" t="b">
        <v>1</v>
      </c>
    </row>
    <row r="146" spans="1:19" x14ac:dyDescent="0.25">
      <c r="A146" s="117" t="s">
        <v>1312</v>
      </c>
      <c r="B146" s="180">
        <v>1</v>
      </c>
      <c r="C146" s="117">
        <v>2</v>
      </c>
      <c r="D146" s="181">
        <f>COVID!J146</f>
        <v>400070</v>
      </c>
      <c r="E146" s="117" t="b">
        <v>1</v>
      </c>
      <c r="F146" s="182" t="str">
        <f>RIGHT(COVID!C146,4)&amp;"."&amp;COVID!M146&amp;"."&amp;COVID!K146&amp;"."&amp;$C$5</f>
        <v>2079.SchTut.I18.Ma22</v>
      </c>
      <c r="G146" s="183">
        <f t="shared" ca="1" si="2"/>
        <v>44697</v>
      </c>
      <c r="H146" s="316" cm="1">
        <f t="array" ref="H146">-IF(SUMPRODUCT((COVID!$Q$19:$AB$19=$B$5)*COVID!Q146:AB146)&lt;0,SUMPRODUCT((COVID!$Q$19:$AB$19=$B$5)*COVID!Q146:AB146),0)</f>
        <v>0</v>
      </c>
      <c r="I146" s="115">
        <f t="shared" ca="1" si="3"/>
        <v>44697</v>
      </c>
      <c r="J146" s="117">
        <v>60</v>
      </c>
      <c r="K146" s="117" t="b">
        <v>1</v>
      </c>
      <c r="L146" s="117" t="s">
        <v>1313</v>
      </c>
      <c r="M146" s="117" t="b">
        <v>1</v>
      </c>
      <c r="N146" s="117" t="s">
        <v>1276</v>
      </c>
      <c r="O146" s="182" t="str">
        <f>LEFT(COVID!D146,19)&amp;"."&amp;COVIDCR!F146</f>
        <v>Beis Yaakov.2079.SchTut.I18.Ma22</v>
      </c>
      <c r="P146" s="185" t="str">
        <f>COVID!I146</f>
        <v>10166/543965</v>
      </c>
      <c r="Q146" s="117" t="b">
        <v>1</v>
      </c>
      <c r="R146" s="117" t="b">
        <v>1</v>
      </c>
      <c r="S146" s="117" t="b">
        <v>1</v>
      </c>
    </row>
    <row r="147" spans="1:19" x14ac:dyDescent="0.25">
      <c r="A147" s="117" t="s">
        <v>1312</v>
      </c>
      <c r="B147" s="180">
        <v>1</v>
      </c>
      <c r="C147" s="117">
        <v>2</v>
      </c>
      <c r="D147" s="181">
        <f>COVID!J147</f>
        <v>400069</v>
      </c>
      <c r="E147" s="117" t="b">
        <v>1</v>
      </c>
      <c r="F147" s="182" t="str">
        <f>RIGHT(COVID!C147,4)&amp;"."&amp;COVID!M147&amp;"."&amp;COVID!K147&amp;"."&amp;$C$5</f>
        <v>3300.SchTut.I18.Ma22</v>
      </c>
      <c r="G147" s="183">
        <f t="shared" ca="1" si="2"/>
        <v>44697</v>
      </c>
      <c r="H147" s="316" cm="1">
        <f t="array" ref="H147">-IF(SUMPRODUCT((COVID!$Q$19:$AB$19=$B$5)*COVID!Q147:AB147)&lt;0,SUMPRODUCT((COVID!$Q$19:$AB$19=$B$5)*COVID!Q147:AB147),0)</f>
        <v>0</v>
      </c>
      <c r="I147" s="115">
        <f t="shared" ca="1" si="3"/>
        <v>44697</v>
      </c>
      <c r="J147" s="117">
        <v>61</v>
      </c>
      <c r="K147" s="117" t="b">
        <v>1</v>
      </c>
      <c r="L147" s="117" t="s">
        <v>1313</v>
      </c>
      <c r="M147" s="117" t="b">
        <v>1</v>
      </c>
      <c r="N147" s="117" t="s">
        <v>1276</v>
      </c>
      <c r="O147" s="182" t="str">
        <f>LEFT(COVID!D147,19)&amp;"."&amp;COVIDCR!F147</f>
        <v>All Saints' CE Prim.3300.SchTut.I18.Ma22</v>
      </c>
      <c r="P147" s="185" t="str">
        <f>COVID!I147</f>
        <v>10166/543965</v>
      </c>
      <c r="Q147" s="117" t="b">
        <v>1</v>
      </c>
      <c r="R147" s="117" t="b">
        <v>1</v>
      </c>
      <c r="S147" s="117" t="b">
        <v>1</v>
      </c>
    </row>
    <row r="148" spans="1:19" x14ac:dyDescent="0.25">
      <c r="A148" s="117" t="s">
        <v>1312</v>
      </c>
      <c r="B148" s="180">
        <v>1</v>
      </c>
      <c r="C148" s="117">
        <v>2</v>
      </c>
      <c r="D148" s="181">
        <f>COVID!J148</f>
        <v>400039</v>
      </c>
      <c r="E148" s="117" t="b">
        <v>1</v>
      </c>
      <c r="F148" s="182" t="e">
        <f>RIGHT(COVID!#REF!,4)&amp;"."&amp;COVID!M148&amp;"."&amp;COVID!K148&amp;"."&amp;$C$5</f>
        <v>#REF!</v>
      </c>
      <c r="G148" s="183">
        <f t="shared" ca="1" si="2"/>
        <v>44697</v>
      </c>
      <c r="H148" s="316" cm="1">
        <f t="array" ref="H148">-IF(SUMPRODUCT((COVID!$Q$19:$AB$19=$B$5)*COVID!Q148:AB148)&lt;0,SUMPRODUCT((COVID!$Q$19:$AB$19=$B$5)*COVID!Q148:AB148),0)</f>
        <v>0</v>
      </c>
      <c r="I148" s="115">
        <f t="shared" ca="1" si="3"/>
        <v>44697</v>
      </c>
      <c r="J148" s="117">
        <v>62</v>
      </c>
      <c r="K148" s="117" t="b">
        <v>1</v>
      </c>
      <c r="L148" s="117" t="s">
        <v>1313</v>
      </c>
      <c r="M148" s="117" t="b">
        <v>1</v>
      </c>
      <c r="N148" s="117" t="s">
        <v>1276</v>
      </c>
      <c r="O148" s="182" t="e">
        <f>LEFT(COVID!#REF!,19)&amp;"."&amp;COVIDCR!F148</f>
        <v>#REF!</v>
      </c>
      <c r="P148" s="185" t="str">
        <f>COVID!I148</f>
        <v>10166/543965</v>
      </c>
      <c r="Q148" s="117" t="b">
        <v>1</v>
      </c>
      <c r="R148" s="117" t="b">
        <v>1</v>
      </c>
      <c r="S148" s="117" t="b">
        <v>1</v>
      </c>
    </row>
    <row r="149" spans="1:19" x14ac:dyDescent="0.25">
      <c r="A149" s="117" t="s">
        <v>1312</v>
      </c>
      <c r="B149" s="180">
        <v>1</v>
      </c>
      <c r="C149" s="117">
        <v>2</v>
      </c>
      <c r="D149" s="181">
        <f>COVID!J149</f>
        <v>400008</v>
      </c>
      <c r="E149" s="117" t="b">
        <v>1</v>
      </c>
      <c r="F149" s="182" t="e">
        <f>RIGHT(COVID!#REF!,4)&amp;"."&amp;COVID!M149&amp;"."&amp;COVID!K149&amp;"."&amp;$C$5</f>
        <v>#REF!</v>
      </c>
      <c r="G149" s="183">
        <f t="shared" ref="G149:G212" ca="1" si="4">TODAY()</f>
        <v>44697</v>
      </c>
      <c r="H149" s="316" cm="1">
        <f t="array" ref="H149">-IF(SUMPRODUCT((COVID!$Q$19:$AB$19=$B$5)*COVID!Q149:AB149)&lt;0,SUMPRODUCT((COVID!$Q$19:$AB$19=$B$5)*COVID!Q149:AB149),0)</f>
        <v>0</v>
      </c>
      <c r="I149" s="115">
        <f t="shared" ca="1" si="3"/>
        <v>44697</v>
      </c>
      <c r="J149" s="117">
        <v>63</v>
      </c>
      <c r="K149" s="117" t="b">
        <v>1</v>
      </c>
      <c r="L149" s="117" t="s">
        <v>1313</v>
      </c>
      <c r="M149" s="117" t="b">
        <v>1</v>
      </c>
      <c r="N149" s="117" t="s">
        <v>1276</v>
      </c>
      <c r="O149" s="182" t="e">
        <f>LEFT(COVID!#REF!,19)&amp;"."&amp;COVIDCR!F149</f>
        <v>#REF!</v>
      </c>
      <c r="P149" s="185" t="str">
        <f>COVID!I149</f>
        <v>10166/543965</v>
      </c>
      <c r="Q149" s="117" t="b">
        <v>1</v>
      </c>
      <c r="R149" s="117" t="b">
        <v>1</v>
      </c>
      <c r="S149" s="117" t="b">
        <v>1</v>
      </c>
    </row>
    <row r="150" spans="1:19" x14ac:dyDescent="0.25">
      <c r="A150" s="117" t="s">
        <v>1312</v>
      </c>
      <c r="B150" s="180">
        <v>1</v>
      </c>
      <c r="C150" s="117">
        <v>2</v>
      </c>
      <c r="D150" s="181">
        <f>COVID!J150</f>
        <v>400086</v>
      </c>
      <c r="E150" s="117" t="b">
        <v>1</v>
      </c>
      <c r="F150" s="182" t="e">
        <f>RIGHT(COVID!#REF!,4)&amp;"."&amp;COVID!M150&amp;"."&amp;COVID!K150&amp;"."&amp;$C$5</f>
        <v>#REF!</v>
      </c>
      <c r="G150" s="183">
        <f t="shared" ca="1" si="4"/>
        <v>44697</v>
      </c>
      <c r="H150" s="316" cm="1">
        <f t="array" ref="H150">-IF(SUMPRODUCT((COVID!$Q$19:$AB$19=$B$5)*COVID!Q150:AB150)&lt;0,SUMPRODUCT((COVID!$Q$19:$AB$19=$B$5)*COVID!Q150:AB150),0)</f>
        <v>0</v>
      </c>
      <c r="I150" s="115">
        <f t="shared" ca="1" si="3"/>
        <v>44697</v>
      </c>
      <c r="J150" s="117">
        <v>64</v>
      </c>
      <c r="K150" s="117" t="b">
        <v>1</v>
      </c>
      <c r="L150" s="117" t="s">
        <v>1313</v>
      </c>
      <c r="M150" s="117" t="b">
        <v>1</v>
      </c>
      <c r="N150" s="117" t="s">
        <v>1276</v>
      </c>
      <c r="O150" s="182" t="e">
        <f>LEFT(COVID!#REF!,19)&amp;"."&amp;COVIDCR!F150</f>
        <v>#REF!</v>
      </c>
      <c r="P150" s="185" t="str">
        <f>COVID!I150</f>
        <v>10166/543965</v>
      </c>
      <c r="Q150" s="117" t="b">
        <v>1</v>
      </c>
      <c r="R150" s="117" t="b">
        <v>1</v>
      </c>
      <c r="S150" s="117" t="b">
        <v>1</v>
      </c>
    </row>
    <row r="151" spans="1:19" x14ac:dyDescent="0.25">
      <c r="A151" s="117" t="s">
        <v>1312</v>
      </c>
      <c r="B151" s="180">
        <v>1</v>
      </c>
      <c r="C151" s="117">
        <v>2</v>
      </c>
      <c r="D151" s="181">
        <f>COVID!J151</f>
        <v>400114</v>
      </c>
      <c r="E151" s="117" t="b">
        <v>1</v>
      </c>
      <c r="F151" s="182" t="e">
        <f>RIGHT(COVID!#REF!,4)&amp;"."&amp;COVID!M151&amp;"."&amp;COVID!K151&amp;"."&amp;$C$5</f>
        <v>#REF!</v>
      </c>
      <c r="G151" s="183">
        <f t="shared" ca="1" si="4"/>
        <v>44697</v>
      </c>
      <c r="H151" s="316" cm="1">
        <f t="array" ref="H151">-IF(SUMPRODUCT((COVID!$Q$19:$AB$19=$B$5)*COVID!Q151:AB151)&lt;0,SUMPRODUCT((COVID!$Q$19:$AB$19=$B$5)*COVID!Q151:AB151),0)</f>
        <v>0</v>
      </c>
      <c r="I151" s="115">
        <f t="shared" ca="1" si="3"/>
        <v>44697</v>
      </c>
      <c r="J151" s="117">
        <v>65</v>
      </c>
      <c r="K151" s="117" t="b">
        <v>1</v>
      </c>
      <c r="L151" s="117" t="s">
        <v>1313</v>
      </c>
      <c r="M151" s="117" t="b">
        <v>1</v>
      </c>
      <c r="N151" s="117" t="s">
        <v>1276</v>
      </c>
      <c r="O151" s="182" t="e">
        <f>LEFT(COVID!#REF!,19)&amp;"."&amp;COVIDCR!F151</f>
        <v>#REF!</v>
      </c>
      <c r="P151" s="185" t="str">
        <f>COVID!I151</f>
        <v>10166/543965</v>
      </c>
      <c r="Q151" s="117" t="b">
        <v>1</v>
      </c>
      <c r="R151" s="117" t="b">
        <v>1</v>
      </c>
      <c r="S151" s="117" t="b">
        <v>1</v>
      </c>
    </row>
    <row r="152" spans="1:19" x14ac:dyDescent="0.25">
      <c r="A152" s="117" t="s">
        <v>1312</v>
      </c>
      <c r="B152" s="180">
        <v>1</v>
      </c>
      <c r="C152" s="117">
        <v>2</v>
      </c>
      <c r="D152" s="181">
        <f>COVID!J152</f>
        <v>400098</v>
      </c>
      <c r="E152" s="117" t="b">
        <v>1</v>
      </c>
      <c r="F152" s="182" t="e">
        <f>RIGHT(COVID!#REF!,4)&amp;"."&amp;COVID!M152&amp;"."&amp;COVID!K152&amp;"."&amp;$C$5</f>
        <v>#REF!</v>
      </c>
      <c r="G152" s="183">
        <f t="shared" ca="1" si="4"/>
        <v>44697</v>
      </c>
      <c r="H152" s="316" cm="1">
        <f t="array" ref="H152">-IF(SUMPRODUCT((COVID!$Q$19:$AB$19=$B$5)*COVID!Q152:AB152)&lt;0,SUMPRODUCT((COVID!$Q$19:$AB$19=$B$5)*COVID!Q152:AB152),0)</f>
        <v>0</v>
      </c>
      <c r="I152" s="115">
        <f t="shared" ca="1" si="3"/>
        <v>44697</v>
      </c>
      <c r="J152" s="117">
        <v>66</v>
      </c>
      <c r="K152" s="117" t="b">
        <v>1</v>
      </c>
      <c r="L152" s="117" t="s">
        <v>1313</v>
      </c>
      <c r="M152" s="117" t="b">
        <v>1</v>
      </c>
      <c r="N152" s="117" t="s">
        <v>1276</v>
      </c>
      <c r="O152" s="182" t="e">
        <f>LEFT(COVID!#REF!,19)&amp;"."&amp;COVIDCR!F152</f>
        <v>#REF!</v>
      </c>
      <c r="P152" s="185" t="str">
        <f>COVID!I152</f>
        <v>10166/543965</v>
      </c>
      <c r="Q152" s="117" t="b">
        <v>1</v>
      </c>
      <c r="R152" s="117" t="b">
        <v>1</v>
      </c>
      <c r="S152" s="117" t="b">
        <v>1</v>
      </c>
    </row>
    <row r="153" spans="1:19" x14ac:dyDescent="0.25">
      <c r="A153" s="117" t="s">
        <v>1312</v>
      </c>
      <c r="B153" s="180">
        <v>1</v>
      </c>
      <c r="C153" s="117">
        <v>2</v>
      </c>
      <c r="D153" s="181">
        <f>COVID!J153</f>
        <v>400058</v>
      </c>
      <c r="E153" s="117" t="b">
        <v>1</v>
      </c>
      <c r="F153" s="182" t="e">
        <f>RIGHT(COVID!#REF!,4)&amp;"."&amp;COVID!M153&amp;"."&amp;COVID!K153&amp;"."&amp;$C$5</f>
        <v>#REF!</v>
      </c>
      <c r="G153" s="183">
        <f t="shared" ca="1" si="4"/>
        <v>44697</v>
      </c>
      <c r="H153" s="316" cm="1">
        <f t="array" ref="H153">-IF(SUMPRODUCT((COVID!$Q$19:$AB$19=$B$5)*COVID!Q153:AB153)&lt;0,SUMPRODUCT((COVID!$Q$19:$AB$19=$B$5)*COVID!Q153:AB153),0)</f>
        <v>0</v>
      </c>
      <c r="I153" s="115">
        <f t="shared" ca="1" si="3"/>
        <v>44697</v>
      </c>
      <c r="J153" s="117">
        <v>67</v>
      </c>
      <c r="K153" s="117" t="b">
        <v>1</v>
      </c>
      <c r="L153" s="117" t="s">
        <v>1313</v>
      </c>
      <c r="M153" s="117" t="b">
        <v>1</v>
      </c>
      <c r="N153" s="117" t="s">
        <v>1276</v>
      </c>
      <c r="O153" s="182" t="e">
        <f>LEFT(COVID!#REF!,19)&amp;"."&amp;COVIDCR!F153</f>
        <v>#REF!</v>
      </c>
      <c r="P153" s="185" t="str">
        <f>COVID!I153</f>
        <v>10166/543965</v>
      </c>
      <c r="Q153" s="117" t="b">
        <v>1</v>
      </c>
      <c r="R153" s="117" t="b">
        <v>1</v>
      </c>
      <c r="S153" s="117" t="b">
        <v>1</v>
      </c>
    </row>
    <row r="154" spans="1:19" x14ac:dyDescent="0.25">
      <c r="A154" s="117" t="s">
        <v>1312</v>
      </c>
      <c r="B154" s="180">
        <v>1</v>
      </c>
      <c r="C154" s="117">
        <v>2</v>
      </c>
      <c r="D154" s="181">
        <f>COVID!J154</f>
        <v>400017</v>
      </c>
      <c r="E154" s="117" t="b">
        <v>1</v>
      </c>
      <c r="F154" s="182" t="e">
        <f>RIGHT(COVID!#REF!,4)&amp;"."&amp;COVID!M154&amp;"."&amp;COVID!K154&amp;"."&amp;$C$5</f>
        <v>#REF!</v>
      </c>
      <c r="G154" s="183">
        <f t="shared" ca="1" si="4"/>
        <v>44697</v>
      </c>
      <c r="H154" s="316" cm="1">
        <f t="array" ref="H154">-IF(SUMPRODUCT((COVID!$Q$19:$AB$19=$B$5)*COVID!Q154:AB154)&lt;0,SUMPRODUCT((COVID!$Q$19:$AB$19=$B$5)*COVID!Q154:AB154),0)</f>
        <v>0</v>
      </c>
      <c r="I154" s="115">
        <f t="shared" ref="I154:I217" ca="1" si="5">G154</f>
        <v>44697</v>
      </c>
      <c r="J154" s="117">
        <v>68</v>
      </c>
      <c r="K154" s="117" t="b">
        <v>1</v>
      </c>
      <c r="L154" s="117" t="s">
        <v>1313</v>
      </c>
      <c r="M154" s="117" t="b">
        <v>1</v>
      </c>
      <c r="N154" s="117" t="s">
        <v>1276</v>
      </c>
      <c r="O154" s="182" t="e">
        <f>LEFT(COVID!#REF!,19)&amp;"."&amp;COVIDCR!F154</f>
        <v>#REF!</v>
      </c>
      <c r="P154" s="185" t="str">
        <f>COVID!I154</f>
        <v>10166/543965</v>
      </c>
      <c r="Q154" s="117" t="b">
        <v>1</v>
      </c>
      <c r="R154" s="117" t="b">
        <v>1</v>
      </c>
      <c r="S154" s="117" t="b">
        <v>1</v>
      </c>
    </row>
    <row r="155" spans="1:19" x14ac:dyDescent="0.25">
      <c r="A155" s="117" t="s">
        <v>1312</v>
      </c>
      <c r="B155" s="180">
        <v>1</v>
      </c>
      <c r="C155" s="117">
        <v>2</v>
      </c>
      <c r="D155" s="181">
        <f>COVID!J155</f>
        <v>400006</v>
      </c>
      <c r="E155" s="117" t="b">
        <v>1</v>
      </c>
      <c r="F155" s="182" t="e">
        <f>RIGHT(COVID!#REF!,4)&amp;"."&amp;COVID!M155&amp;"."&amp;COVID!K155&amp;"."&amp;$C$5</f>
        <v>#REF!</v>
      </c>
      <c r="G155" s="183">
        <f t="shared" ca="1" si="4"/>
        <v>44697</v>
      </c>
      <c r="H155" s="316" cm="1">
        <f t="array" ref="H155">-IF(SUMPRODUCT((COVID!$Q$19:$AB$19=$B$5)*COVID!Q155:AB155)&lt;0,SUMPRODUCT((COVID!$Q$19:$AB$19=$B$5)*COVID!Q155:AB155),0)</f>
        <v>0</v>
      </c>
      <c r="I155" s="115">
        <f t="shared" ca="1" si="5"/>
        <v>44697</v>
      </c>
      <c r="J155" s="117">
        <v>69</v>
      </c>
      <c r="K155" s="117" t="b">
        <v>1</v>
      </c>
      <c r="L155" s="117" t="s">
        <v>1313</v>
      </c>
      <c r="M155" s="117" t="b">
        <v>1</v>
      </c>
      <c r="N155" s="117" t="s">
        <v>1276</v>
      </c>
      <c r="O155" s="182" t="e">
        <f>LEFT(COVID!#REF!,19)&amp;"."&amp;COVIDCR!F155</f>
        <v>#REF!</v>
      </c>
      <c r="P155" s="185" t="str">
        <f>COVID!I155</f>
        <v>10166/543965</v>
      </c>
      <c r="Q155" s="117" t="b">
        <v>1</v>
      </c>
      <c r="R155" s="117" t="b">
        <v>1</v>
      </c>
      <c r="S155" s="117" t="b">
        <v>1</v>
      </c>
    </row>
    <row r="156" spans="1:19" x14ac:dyDescent="0.25">
      <c r="A156" s="117" t="s">
        <v>1312</v>
      </c>
      <c r="B156" s="180">
        <v>1</v>
      </c>
      <c r="C156" s="117">
        <v>2</v>
      </c>
      <c r="D156" s="181">
        <f>COVID!J156</f>
        <v>400094</v>
      </c>
      <c r="E156" s="117" t="b">
        <v>1</v>
      </c>
      <c r="F156" s="182" t="e">
        <f>RIGHT(COVID!#REF!,4)&amp;"."&amp;COVID!M156&amp;"."&amp;COVID!K156&amp;"."&amp;$C$5</f>
        <v>#REF!</v>
      </c>
      <c r="G156" s="183">
        <f t="shared" ca="1" si="4"/>
        <v>44697</v>
      </c>
      <c r="H156" s="316" cm="1">
        <f t="array" ref="H156">-IF(SUMPRODUCT((COVID!$Q$19:$AB$19=$B$5)*COVID!Q156:AB156)&lt;0,SUMPRODUCT((COVID!$Q$19:$AB$19=$B$5)*COVID!Q156:AB156),0)</f>
        <v>0</v>
      </c>
      <c r="I156" s="115">
        <f t="shared" ca="1" si="5"/>
        <v>44697</v>
      </c>
      <c r="J156" s="117">
        <v>70</v>
      </c>
      <c r="K156" s="117" t="b">
        <v>1</v>
      </c>
      <c r="L156" s="117" t="s">
        <v>1313</v>
      </c>
      <c r="M156" s="117" t="b">
        <v>1</v>
      </c>
      <c r="N156" s="117" t="s">
        <v>1276</v>
      </c>
      <c r="O156" s="182" t="e">
        <f>LEFT(COVID!#REF!,19)&amp;"."&amp;COVIDCR!F156</f>
        <v>#REF!</v>
      </c>
      <c r="P156" s="185" t="str">
        <f>COVID!I156</f>
        <v>10166/543965</v>
      </c>
      <c r="Q156" s="117" t="b">
        <v>1</v>
      </c>
      <c r="R156" s="117" t="b">
        <v>1</v>
      </c>
      <c r="S156" s="117" t="b">
        <v>1</v>
      </c>
    </row>
    <row r="157" spans="1:19" x14ac:dyDescent="0.25">
      <c r="A157" s="117" t="s">
        <v>1312</v>
      </c>
      <c r="B157" s="180">
        <v>1</v>
      </c>
      <c r="C157" s="117">
        <v>2</v>
      </c>
      <c r="D157" s="181">
        <f>COVID!J157</f>
        <v>400062</v>
      </c>
      <c r="E157" s="117" t="b">
        <v>1</v>
      </c>
      <c r="F157" s="182" t="e">
        <f>RIGHT(COVID!#REF!,4)&amp;"."&amp;COVID!M157&amp;"."&amp;COVID!K157&amp;"."&amp;$C$5</f>
        <v>#REF!</v>
      </c>
      <c r="G157" s="183">
        <f t="shared" ca="1" si="4"/>
        <v>44697</v>
      </c>
      <c r="H157" s="316" cm="1">
        <f t="array" ref="H157">-IF(SUMPRODUCT((COVID!$Q$19:$AB$19=$B$5)*COVID!Q157:AB157)&lt;0,SUMPRODUCT((COVID!$Q$19:$AB$19=$B$5)*COVID!Q157:AB157),0)</f>
        <v>0</v>
      </c>
      <c r="I157" s="115">
        <f t="shared" ca="1" si="5"/>
        <v>44697</v>
      </c>
      <c r="J157" s="117">
        <v>71</v>
      </c>
      <c r="K157" s="117" t="b">
        <v>1</v>
      </c>
      <c r="L157" s="117" t="s">
        <v>1313</v>
      </c>
      <c r="M157" s="117" t="b">
        <v>1</v>
      </c>
      <c r="N157" s="117" t="s">
        <v>1276</v>
      </c>
      <c r="O157" s="182" t="e">
        <f>LEFT(COVID!#REF!,19)&amp;"."&amp;COVIDCR!F157</f>
        <v>#REF!</v>
      </c>
      <c r="P157" s="185" t="str">
        <f>COVID!I157</f>
        <v>10166/543965</v>
      </c>
      <c r="Q157" s="117" t="b">
        <v>1</v>
      </c>
      <c r="R157" s="117" t="b">
        <v>1</v>
      </c>
      <c r="S157" s="117" t="b">
        <v>1</v>
      </c>
    </row>
    <row r="158" spans="1:19" x14ac:dyDescent="0.25">
      <c r="A158" s="117" t="s">
        <v>1312</v>
      </c>
      <c r="B158" s="180">
        <v>1</v>
      </c>
      <c r="C158" s="117">
        <v>2</v>
      </c>
      <c r="D158" s="181">
        <f>COVID!J158</f>
        <v>400100</v>
      </c>
      <c r="E158" s="117" t="b">
        <v>1</v>
      </c>
      <c r="F158" s="182" t="e">
        <f>RIGHT(COVID!#REF!,4)&amp;"."&amp;COVID!M158&amp;"."&amp;COVID!K158&amp;"."&amp;$C$5</f>
        <v>#REF!</v>
      </c>
      <c r="G158" s="183">
        <f t="shared" ca="1" si="4"/>
        <v>44697</v>
      </c>
      <c r="H158" s="316" cm="1">
        <f t="array" ref="H158">-IF(SUMPRODUCT((COVID!$Q$19:$AB$19=$B$5)*COVID!Q158:AB158)&lt;0,SUMPRODUCT((COVID!$Q$19:$AB$19=$B$5)*COVID!Q158:AB158),0)</f>
        <v>0</v>
      </c>
      <c r="I158" s="115">
        <f t="shared" ca="1" si="5"/>
        <v>44697</v>
      </c>
      <c r="J158" s="117">
        <v>72</v>
      </c>
      <c r="K158" s="117" t="b">
        <v>1</v>
      </c>
      <c r="L158" s="117" t="s">
        <v>1313</v>
      </c>
      <c r="M158" s="117" t="b">
        <v>1</v>
      </c>
      <c r="N158" s="117" t="s">
        <v>1276</v>
      </c>
      <c r="O158" s="182" t="e">
        <f>LEFT(COVID!#REF!,19)&amp;"."&amp;COVIDCR!F158</f>
        <v>#REF!</v>
      </c>
      <c r="P158" s="185" t="str">
        <f>COVID!I158</f>
        <v>10166/543965</v>
      </c>
      <c r="Q158" s="117" t="b">
        <v>1</v>
      </c>
      <c r="R158" s="117" t="b">
        <v>1</v>
      </c>
      <c r="S158" s="117" t="b">
        <v>1</v>
      </c>
    </row>
    <row r="159" spans="1:19" x14ac:dyDescent="0.25">
      <c r="A159" s="117" t="s">
        <v>1312</v>
      </c>
      <c r="B159" s="180">
        <v>1</v>
      </c>
      <c r="C159" s="117">
        <v>2</v>
      </c>
      <c r="D159" s="181">
        <f>COVID!J159</f>
        <v>400015</v>
      </c>
      <c r="E159" s="117" t="b">
        <v>1</v>
      </c>
      <c r="F159" s="182" t="e">
        <f>RIGHT(COVID!#REF!,4)&amp;"."&amp;COVID!M159&amp;"."&amp;COVID!K159&amp;"."&amp;$C$5</f>
        <v>#REF!</v>
      </c>
      <c r="G159" s="183">
        <f t="shared" ca="1" si="4"/>
        <v>44697</v>
      </c>
      <c r="H159" s="316" cm="1">
        <f t="array" ref="H159">-IF(SUMPRODUCT((COVID!$Q$19:$AB$19=$B$5)*COVID!Q159:AB159)&lt;0,SUMPRODUCT((COVID!$Q$19:$AB$19=$B$5)*COVID!Q159:AB159),0)</f>
        <v>0</v>
      </c>
      <c r="I159" s="115">
        <f t="shared" ca="1" si="5"/>
        <v>44697</v>
      </c>
      <c r="J159" s="117">
        <v>73</v>
      </c>
      <c r="K159" s="117" t="b">
        <v>1</v>
      </c>
      <c r="L159" s="117" t="s">
        <v>1313</v>
      </c>
      <c r="M159" s="117" t="b">
        <v>1</v>
      </c>
      <c r="N159" s="117" t="s">
        <v>1276</v>
      </c>
      <c r="O159" s="182" t="e">
        <f>LEFT(COVID!#REF!,19)&amp;"."&amp;COVIDCR!F159</f>
        <v>#REF!</v>
      </c>
      <c r="P159" s="185" t="str">
        <f>COVID!I159</f>
        <v>10166/543965</v>
      </c>
      <c r="Q159" s="117" t="b">
        <v>1</v>
      </c>
      <c r="R159" s="117" t="b">
        <v>1</v>
      </c>
      <c r="S159" s="117" t="b">
        <v>1</v>
      </c>
    </row>
    <row r="160" spans="1:19" x14ac:dyDescent="0.25">
      <c r="A160" s="117" t="s">
        <v>1312</v>
      </c>
      <c r="B160" s="180">
        <v>1</v>
      </c>
      <c r="C160" s="117">
        <v>2</v>
      </c>
      <c r="D160" s="181">
        <f>COVID!J160</f>
        <v>400023</v>
      </c>
      <c r="E160" s="117" t="b">
        <v>1</v>
      </c>
      <c r="F160" s="182" t="e">
        <f>RIGHT(COVID!#REF!,4)&amp;"."&amp;COVID!M160&amp;"."&amp;COVID!K160&amp;"."&amp;$C$5</f>
        <v>#REF!</v>
      </c>
      <c r="G160" s="183">
        <f t="shared" ca="1" si="4"/>
        <v>44697</v>
      </c>
      <c r="H160" s="316" cm="1">
        <f t="array" ref="H160">-IF(SUMPRODUCT((COVID!$Q$19:$AB$19=$B$5)*COVID!Q160:AB160)&lt;0,SUMPRODUCT((COVID!$Q$19:$AB$19=$B$5)*COVID!Q160:AB160),0)</f>
        <v>0</v>
      </c>
      <c r="I160" s="115">
        <f t="shared" ca="1" si="5"/>
        <v>44697</v>
      </c>
      <c r="J160" s="117">
        <v>74</v>
      </c>
      <c r="K160" s="117" t="b">
        <v>1</v>
      </c>
      <c r="L160" s="117" t="s">
        <v>1313</v>
      </c>
      <c r="M160" s="117" t="b">
        <v>1</v>
      </c>
      <c r="N160" s="117" t="s">
        <v>1276</v>
      </c>
      <c r="O160" s="182" t="e">
        <f>LEFT(COVID!#REF!,19)&amp;"."&amp;COVIDCR!F160</f>
        <v>#REF!</v>
      </c>
      <c r="P160" s="185" t="str">
        <f>COVID!I160</f>
        <v>10166/543965</v>
      </c>
      <c r="Q160" s="117" t="b">
        <v>1</v>
      </c>
      <c r="R160" s="117" t="b">
        <v>1</v>
      </c>
      <c r="S160" s="117" t="b">
        <v>1</v>
      </c>
    </row>
    <row r="161" spans="1:19" x14ac:dyDescent="0.25">
      <c r="A161" s="117" t="s">
        <v>1312</v>
      </c>
      <c r="B161" s="180">
        <v>1</v>
      </c>
      <c r="C161" s="117">
        <v>2</v>
      </c>
      <c r="D161" s="181">
        <f>COVID!J161</f>
        <v>400003</v>
      </c>
      <c r="E161" s="117" t="b">
        <v>1</v>
      </c>
      <c r="F161" s="182" t="e">
        <f>RIGHT(COVID!#REF!,4)&amp;"."&amp;COVID!M161&amp;"."&amp;COVID!K161&amp;"."&amp;$C$5</f>
        <v>#REF!</v>
      </c>
      <c r="G161" s="183">
        <f t="shared" ca="1" si="4"/>
        <v>44697</v>
      </c>
      <c r="H161" s="316" cm="1">
        <f t="array" ref="H161">-IF(SUMPRODUCT((COVID!$Q$19:$AB$19=$B$5)*COVID!Q161:AB161)&lt;0,SUMPRODUCT((COVID!$Q$19:$AB$19=$B$5)*COVID!Q161:AB161),0)</f>
        <v>0</v>
      </c>
      <c r="I161" s="115">
        <f t="shared" ca="1" si="5"/>
        <v>44697</v>
      </c>
      <c r="J161" s="117">
        <v>75</v>
      </c>
      <c r="K161" s="117" t="b">
        <v>1</v>
      </c>
      <c r="L161" s="117" t="s">
        <v>1313</v>
      </c>
      <c r="M161" s="117" t="b">
        <v>1</v>
      </c>
      <c r="N161" s="117" t="s">
        <v>1276</v>
      </c>
      <c r="O161" s="182" t="e">
        <f>LEFT(COVID!#REF!,19)&amp;"."&amp;COVIDCR!F161</f>
        <v>#REF!</v>
      </c>
      <c r="P161" s="185" t="str">
        <f>COVID!I161</f>
        <v>10166/543965</v>
      </c>
      <c r="Q161" s="117" t="b">
        <v>1</v>
      </c>
      <c r="R161" s="117" t="b">
        <v>1</v>
      </c>
      <c r="S161" s="117" t="b">
        <v>1</v>
      </c>
    </row>
    <row r="162" spans="1:19" x14ac:dyDescent="0.25">
      <c r="A162" s="117" t="s">
        <v>1312</v>
      </c>
      <c r="B162" s="180">
        <v>1</v>
      </c>
      <c r="C162" s="117">
        <v>2</v>
      </c>
      <c r="D162" s="181">
        <f>COVID!J162</f>
        <v>400096</v>
      </c>
      <c r="E162" s="117" t="b">
        <v>1</v>
      </c>
      <c r="F162" s="182" t="e">
        <f>RIGHT(COVID!#REF!,4)&amp;"."&amp;COVID!M162&amp;"."&amp;COVID!K162&amp;"."&amp;$C$5</f>
        <v>#REF!</v>
      </c>
      <c r="G162" s="183">
        <f t="shared" ca="1" si="4"/>
        <v>44697</v>
      </c>
      <c r="H162" s="316" cm="1">
        <f t="array" ref="H162">-IF(SUMPRODUCT((COVID!$Q$19:$AB$19=$B$5)*COVID!Q162:AB162)&lt;0,SUMPRODUCT((COVID!$Q$19:$AB$19=$B$5)*COVID!Q162:AB162),0)</f>
        <v>0</v>
      </c>
      <c r="I162" s="115">
        <f t="shared" ca="1" si="5"/>
        <v>44697</v>
      </c>
      <c r="J162" s="117">
        <v>76</v>
      </c>
      <c r="K162" s="117" t="b">
        <v>1</v>
      </c>
      <c r="L162" s="117" t="s">
        <v>1313</v>
      </c>
      <c r="M162" s="117" t="b">
        <v>1</v>
      </c>
      <c r="N162" s="117" t="s">
        <v>1276</v>
      </c>
      <c r="O162" s="182" t="e">
        <f>LEFT(COVID!#REF!,19)&amp;"."&amp;COVIDCR!F162</f>
        <v>#REF!</v>
      </c>
      <c r="P162" s="185" t="str">
        <f>COVID!I162</f>
        <v>10166/543965</v>
      </c>
      <c r="Q162" s="117" t="b">
        <v>1</v>
      </c>
      <c r="R162" s="117" t="b">
        <v>1</v>
      </c>
      <c r="S162" s="117" t="b">
        <v>1</v>
      </c>
    </row>
    <row r="163" spans="1:19" x14ac:dyDescent="0.25">
      <c r="A163" s="117" t="s">
        <v>1312</v>
      </c>
      <c r="B163" s="180">
        <v>1</v>
      </c>
      <c r="C163" s="117">
        <v>2</v>
      </c>
      <c r="D163" s="181">
        <f>COVID!J163</f>
        <v>400064</v>
      </c>
      <c r="E163" s="117" t="b">
        <v>1</v>
      </c>
      <c r="F163" s="182" t="e">
        <f>RIGHT(COVID!#REF!,4)&amp;"."&amp;COVID!M163&amp;"."&amp;COVID!K163&amp;"."&amp;$C$5</f>
        <v>#REF!</v>
      </c>
      <c r="G163" s="183">
        <f t="shared" ca="1" si="4"/>
        <v>44697</v>
      </c>
      <c r="H163" s="316" cm="1">
        <f t="array" ref="H163">-IF(SUMPRODUCT((COVID!$Q$19:$AB$19=$B$5)*COVID!Q163:AB163)&lt;0,SUMPRODUCT((COVID!$Q$19:$AB$19=$B$5)*COVID!Q163:AB163),0)</f>
        <v>0</v>
      </c>
      <c r="I163" s="115">
        <f t="shared" ca="1" si="5"/>
        <v>44697</v>
      </c>
      <c r="J163" s="117">
        <v>77</v>
      </c>
      <c r="K163" s="117" t="b">
        <v>1</v>
      </c>
      <c r="L163" s="117" t="s">
        <v>1313</v>
      </c>
      <c r="M163" s="117" t="b">
        <v>1</v>
      </c>
      <c r="N163" s="117" t="s">
        <v>1276</v>
      </c>
      <c r="O163" s="182" t="e">
        <f>LEFT(COVID!#REF!,19)&amp;"."&amp;COVIDCR!F163</f>
        <v>#REF!</v>
      </c>
      <c r="P163" s="185" t="str">
        <f>COVID!I163</f>
        <v>10166/543965</v>
      </c>
      <c r="Q163" s="117" t="b">
        <v>1</v>
      </c>
      <c r="R163" s="117" t="b">
        <v>1</v>
      </c>
      <c r="S163" s="117" t="b">
        <v>1</v>
      </c>
    </row>
    <row r="164" spans="1:19" x14ac:dyDescent="0.25">
      <c r="A164" s="117" t="s">
        <v>1312</v>
      </c>
      <c r="B164" s="180">
        <v>1</v>
      </c>
      <c r="C164" s="117">
        <v>2</v>
      </c>
      <c r="D164" s="181">
        <f>COVID!J164</f>
        <v>400009</v>
      </c>
      <c r="E164" s="117" t="b">
        <v>1</v>
      </c>
      <c r="F164" s="182" t="e">
        <f>RIGHT(COVID!#REF!,4)&amp;"."&amp;COVID!M164&amp;"."&amp;COVID!K164&amp;"."&amp;$C$5</f>
        <v>#REF!</v>
      </c>
      <c r="G164" s="183">
        <f t="shared" ca="1" si="4"/>
        <v>44697</v>
      </c>
      <c r="H164" s="316" cm="1">
        <f t="array" ref="H164">-IF(SUMPRODUCT((COVID!$Q$19:$AB$19=$B$5)*COVID!Q164:AB164)&lt;0,SUMPRODUCT((COVID!$Q$19:$AB$19=$B$5)*COVID!Q164:AB164),0)</f>
        <v>0</v>
      </c>
      <c r="I164" s="115">
        <f t="shared" ca="1" si="5"/>
        <v>44697</v>
      </c>
      <c r="J164" s="117">
        <v>78</v>
      </c>
      <c r="K164" s="117" t="b">
        <v>1</v>
      </c>
      <c r="L164" s="117" t="s">
        <v>1313</v>
      </c>
      <c r="M164" s="117" t="b">
        <v>1</v>
      </c>
      <c r="N164" s="117" t="s">
        <v>1276</v>
      </c>
      <c r="O164" s="182" t="e">
        <f>LEFT(COVID!#REF!,19)&amp;"."&amp;COVIDCR!F164</f>
        <v>#REF!</v>
      </c>
      <c r="P164" s="185" t="str">
        <f>COVID!I164</f>
        <v>10166/543965</v>
      </c>
      <c r="Q164" s="117" t="b">
        <v>1</v>
      </c>
      <c r="R164" s="117" t="b">
        <v>1</v>
      </c>
      <c r="S164" s="117" t="b">
        <v>1</v>
      </c>
    </row>
    <row r="165" spans="1:19" x14ac:dyDescent="0.25">
      <c r="A165" s="117" t="s">
        <v>1312</v>
      </c>
      <c r="B165" s="180">
        <v>1</v>
      </c>
      <c r="C165" s="117">
        <v>2</v>
      </c>
      <c r="D165" s="181">
        <f>COVID!J165</f>
        <v>400037</v>
      </c>
      <c r="E165" s="117" t="b">
        <v>1</v>
      </c>
      <c r="F165" s="182" t="e">
        <f>RIGHT(COVID!#REF!,4)&amp;"."&amp;COVID!M165&amp;"."&amp;COVID!K165&amp;"."&amp;$C$5</f>
        <v>#REF!</v>
      </c>
      <c r="G165" s="183">
        <f t="shared" ca="1" si="4"/>
        <v>44697</v>
      </c>
      <c r="H165" s="316" cm="1">
        <f t="array" ref="H165">-IF(SUMPRODUCT((COVID!$Q$19:$AB$19=$B$5)*COVID!Q165:AB165)&lt;0,SUMPRODUCT((COVID!$Q$19:$AB$19=$B$5)*COVID!Q165:AB165),0)</f>
        <v>0</v>
      </c>
      <c r="I165" s="115">
        <f t="shared" ca="1" si="5"/>
        <v>44697</v>
      </c>
      <c r="J165" s="117">
        <v>79</v>
      </c>
      <c r="K165" s="117" t="b">
        <v>1</v>
      </c>
      <c r="L165" s="117" t="s">
        <v>1313</v>
      </c>
      <c r="M165" s="117" t="b">
        <v>1</v>
      </c>
      <c r="N165" s="117" t="s">
        <v>1276</v>
      </c>
      <c r="O165" s="182" t="e">
        <f>LEFT(COVID!#REF!,19)&amp;"."&amp;COVIDCR!F165</f>
        <v>#REF!</v>
      </c>
      <c r="P165" s="185" t="str">
        <f>COVID!I165</f>
        <v>10166/543965</v>
      </c>
      <c r="Q165" s="117" t="b">
        <v>1</v>
      </c>
      <c r="R165" s="117" t="b">
        <v>1</v>
      </c>
      <c r="S165" s="117" t="b">
        <v>1</v>
      </c>
    </row>
    <row r="166" spans="1:19" x14ac:dyDescent="0.25">
      <c r="A166" s="117" t="s">
        <v>1312</v>
      </c>
      <c r="B166" s="180">
        <v>1</v>
      </c>
      <c r="C166" s="117">
        <v>2</v>
      </c>
      <c r="D166" s="181">
        <f>COVID!J166</f>
        <v>400066</v>
      </c>
      <c r="E166" s="117" t="b">
        <v>1</v>
      </c>
      <c r="F166" s="182" t="e">
        <f>RIGHT(COVID!#REF!,4)&amp;"."&amp;COVID!M166&amp;"."&amp;COVID!K166&amp;"."&amp;$C$5</f>
        <v>#REF!</v>
      </c>
      <c r="G166" s="183">
        <f t="shared" ca="1" si="4"/>
        <v>44697</v>
      </c>
      <c r="H166" s="316" cm="1">
        <f t="array" ref="H166">-IF(SUMPRODUCT((COVID!$Q$19:$AB$19=$B$5)*COVID!Q166:AB166)&lt;0,SUMPRODUCT((COVID!$Q$19:$AB$19=$B$5)*COVID!Q166:AB166),0)</f>
        <v>0</v>
      </c>
      <c r="I166" s="115">
        <f t="shared" ca="1" si="5"/>
        <v>44697</v>
      </c>
      <c r="J166" s="117">
        <v>80</v>
      </c>
      <c r="K166" s="117" t="b">
        <v>1</v>
      </c>
      <c r="L166" s="117" t="s">
        <v>1313</v>
      </c>
      <c r="M166" s="117" t="b">
        <v>1</v>
      </c>
      <c r="N166" s="117" t="s">
        <v>1276</v>
      </c>
      <c r="O166" s="182" t="e">
        <f>LEFT(COVID!#REF!,19)&amp;"."&amp;COVIDCR!F166</f>
        <v>#REF!</v>
      </c>
      <c r="P166" s="185" t="str">
        <f>COVID!I166</f>
        <v>10166/543965</v>
      </c>
      <c r="Q166" s="117" t="b">
        <v>1</v>
      </c>
      <c r="R166" s="117" t="b">
        <v>1</v>
      </c>
      <c r="S166" s="117" t="b">
        <v>1</v>
      </c>
    </row>
    <row r="167" spans="1:19" x14ac:dyDescent="0.25">
      <c r="A167" s="117" t="s">
        <v>1312</v>
      </c>
      <c r="B167" s="180">
        <v>1</v>
      </c>
      <c r="C167" s="117">
        <v>2</v>
      </c>
      <c r="D167" s="181">
        <f>COVID!J167</f>
        <v>400071</v>
      </c>
      <c r="E167" s="117" t="b">
        <v>1</v>
      </c>
      <c r="F167" s="182" t="e">
        <f>RIGHT(COVID!#REF!,4)&amp;"."&amp;COVID!M167&amp;"."&amp;COVID!K167&amp;"."&amp;$C$5</f>
        <v>#REF!</v>
      </c>
      <c r="G167" s="183">
        <f t="shared" ca="1" si="4"/>
        <v>44697</v>
      </c>
      <c r="H167" s="316" cm="1">
        <f t="array" ref="H167">-IF(SUMPRODUCT((COVID!$Q$19:$AB$19=$B$5)*COVID!Q167:AB167)&lt;0,SUMPRODUCT((COVID!$Q$19:$AB$19=$B$5)*COVID!Q167:AB167),0)</f>
        <v>0</v>
      </c>
      <c r="I167" s="115">
        <f t="shared" ca="1" si="5"/>
        <v>44697</v>
      </c>
      <c r="J167" s="117">
        <v>81</v>
      </c>
      <c r="K167" s="117" t="b">
        <v>1</v>
      </c>
      <c r="L167" s="117" t="s">
        <v>1313</v>
      </c>
      <c r="M167" s="117" t="b">
        <v>1</v>
      </c>
      <c r="N167" s="117" t="s">
        <v>1276</v>
      </c>
      <c r="O167" s="182" t="e">
        <f>LEFT(COVID!#REF!,19)&amp;"."&amp;COVIDCR!F167</f>
        <v>#REF!</v>
      </c>
      <c r="P167" s="185" t="str">
        <f>COVID!I167</f>
        <v>10166/543965</v>
      </c>
      <c r="Q167" s="117" t="b">
        <v>1</v>
      </c>
      <c r="R167" s="117" t="b">
        <v>1</v>
      </c>
      <c r="S167" s="117" t="b">
        <v>1</v>
      </c>
    </row>
    <row r="168" spans="1:19" x14ac:dyDescent="0.25">
      <c r="A168" s="117" t="s">
        <v>1312</v>
      </c>
      <c r="B168" s="180">
        <v>1</v>
      </c>
      <c r="C168" s="117">
        <v>2</v>
      </c>
      <c r="D168" s="181">
        <f>COVID!J168</f>
        <v>400024</v>
      </c>
      <c r="E168" s="117" t="b">
        <v>1</v>
      </c>
      <c r="F168" s="182" t="e">
        <f>RIGHT(COVID!#REF!,4)&amp;"."&amp;COVID!M168&amp;"."&amp;COVID!K168&amp;"."&amp;$C$5</f>
        <v>#REF!</v>
      </c>
      <c r="G168" s="183">
        <f t="shared" ca="1" si="4"/>
        <v>44697</v>
      </c>
      <c r="H168" s="316" cm="1">
        <f t="array" ref="H168">-IF(SUMPRODUCT((COVID!$Q$19:$AB$19=$B$5)*COVID!Q168:AB168)&lt;0,SUMPRODUCT((COVID!$Q$19:$AB$19=$B$5)*COVID!Q168:AB168),0)</f>
        <v>0</v>
      </c>
      <c r="I168" s="115">
        <f t="shared" ca="1" si="5"/>
        <v>44697</v>
      </c>
      <c r="J168" s="117">
        <v>82</v>
      </c>
      <c r="K168" s="117" t="b">
        <v>1</v>
      </c>
      <c r="L168" s="117" t="s">
        <v>1313</v>
      </c>
      <c r="M168" s="117" t="b">
        <v>1</v>
      </c>
      <c r="N168" s="117" t="s">
        <v>1276</v>
      </c>
      <c r="O168" s="182" t="e">
        <f>LEFT(COVID!#REF!,19)&amp;"."&amp;COVIDCR!F168</f>
        <v>#REF!</v>
      </c>
      <c r="P168" s="185" t="str">
        <f>COVID!I168</f>
        <v>10166/543965</v>
      </c>
      <c r="Q168" s="117" t="b">
        <v>1</v>
      </c>
      <c r="R168" s="117" t="b">
        <v>1</v>
      </c>
      <c r="S168" s="117" t="b">
        <v>1</v>
      </c>
    </row>
    <row r="169" spans="1:19" x14ac:dyDescent="0.25">
      <c r="A169" s="117" t="s">
        <v>1312</v>
      </c>
      <c r="B169" s="180">
        <v>1</v>
      </c>
      <c r="C169" s="117">
        <v>2</v>
      </c>
      <c r="D169" s="181">
        <f>COVID!J169</f>
        <v>400093</v>
      </c>
      <c r="E169" s="117" t="b">
        <v>1</v>
      </c>
      <c r="F169" s="182" t="e">
        <f>RIGHT(COVID!#REF!,4)&amp;"."&amp;COVID!M169&amp;"."&amp;COVID!K169&amp;"."&amp;$C$5</f>
        <v>#REF!</v>
      </c>
      <c r="G169" s="183">
        <f t="shared" ca="1" si="4"/>
        <v>44697</v>
      </c>
      <c r="H169" s="316" cm="1">
        <f t="array" ref="H169">-IF(SUMPRODUCT((COVID!$Q$19:$AB$19=$B$5)*COVID!Q169:AB169)&lt;0,SUMPRODUCT((COVID!$Q$19:$AB$19=$B$5)*COVID!Q169:AB169),0)</f>
        <v>0</v>
      </c>
      <c r="I169" s="115">
        <f t="shared" ca="1" si="5"/>
        <v>44697</v>
      </c>
      <c r="J169" s="117">
        <v>83</v>
      </c>
      <c r="K169" s="117" t="b">
        <v>1</v>
      </c>
      <c r="L169" s="117" t="s">
        <v>1313</v>
      </c>
      <c r="M169" s="117" t="b">
        <v>1</v>
      </c>
      <c r="N169" s="117" t="s">
        <v>1276</v>
      </c>
      <c r="O169" s="182" t="e">
        <f>LEFT(COVID!#REF!,19)&amp;"."&amp;COVIDCR!F169</f>
        <v>#REF!</v>
      </c>
      <c r="P169" s="185" t="str">
        <f>COVID!I169</f>
        <v>10166/543965</v>
      </c>
      <c r="Q169" s="117" t="b">
        <v>1</v>
      </c>
      <c r="R169" s="117" t="b">
        <v>1</v>
      </c>
      <c r="S169" s="117" t="b">
        <v>1</v>
      </c>
    </row>
    <row r="170" spans="1:19" x14ac:dyDescent="0.25">
      <c r="A170" s="117" t="s">
        <v>1312</v>
      </c>
      <c r="B170" s="180">
        <v>1</v>
      </c>
      <c r="C170" s="117">
        <v>2</v>
      </c>
      <c r="D170" s="181">
        <f>COVID!J170</f>
        <v>400007</v>
      </c>
      <c r="E170" s="117" t="b">
        <v>1</v>
      </c>
      <c r="F170" s="182" t="e">
        <f>RIGHT(COVID!#REF!,4)&amp;"."&amp;COVID!M170&amp;"."&amp;COVID!K170&amp;"."&amp;$C$5</f>
        <v>#REF!</v>
      </c>
      <c r="G170" s="183">
        <f t="shared" ca="1" si="4"/>
        <v>44697</v>
      </c>
      <c r="H170" s="316" cm="1">
        <f t="array" ref="H170">-IF(SUMPRODUCT((COVID!$Q$19:$AB$19=$B$5)*COVID!Q170:AB170)&lt;0,SUMPRODUCT((COVID!$Q$19:$AB$19=$B$5)*COVID!Q170:AB170),0)</f>
        <v>0</v>
      </c>
      <c r="I170" s="115">
        <f t="shared" ca="1" si="5"/>
        <v>44697</v>
      </c>
      <c r="J170" s="117">
        <v>84</v>
      </c>
      <c r="K170" s="117" t="b">
        <v>1</v>
      </c>
      <c r="L170" s="117" t="s">
        <v>1313</v>
      </c>
      <c r="M170" s="117" t="b">
        <v>1</v>
      </c>
      <c r="N170" s="117" t="s">
        <v>1276</v>
      </c>
      <c r="O170" s="182" t="e">
        <f>LEFT(COVID!#REF!,19)&amp;"."&amp;COVIDCR!F170</f>
        <v>#REF!</v>
      </c>
      <c r="P170" s="185" t="str">
        <f>COVID!I170</f>
        <v>10166/543965</v>
      </c>
      <c r="Q170" s="117" t="b">
        <v>1</v>
      </c>
      <c r="R170" s="117" t="b">
        <v>1</v>
      </c>
      <c r="S170" s="117" t="b">
        <v>1</v>
      </c>
    </row>
    <row r="171" spans="1:19" x14ac:dyDescent="0.25">
      <c r="A171" s="117" t="s">
        <v>1312</v>
      </c>
      <c r="B171" s="180">
        <v>1</v>
      </c>
      <c r="C171" s="117">
        <v>2</v>
      </c>
      <c r="D171" s="181">
        <f>COVID!J171</f>
        <v>400107</v>
      </c>
      <c r="E171" s="117" t="b">
        <v>1</v>
      </c>
      <c r="F171" s="182" t="e">
        <f>RIGHT(COVID!#REF!,4)&amp;"."&amp;COVID!M171&amp;"."&amp;COVID!K171&amp;"."&amp;$C$5</f>
        <v>#REF!</v>
      </c>
      <c r="G171" s="183">
        <f t="shared" ca="1" si="4"/>
        <v>44697</v>
      </c>
      <c r="H171" s="316" cm="1">
        <f t="array" ref="H171">-IF(SUMPRODUCT((COVID!$Q$19:$AB$19=$B$5)*COVID!Q171:AB171)&lt;0,SUMPRODUCT((COVID!$Q$19:$AB$19=$B$5)*COVID!Q171:AB171),0)</f>
        <v>0</v>
      </c>
      <c r="I171" s="115">
        <f t="shared" ca="1" si="5"/>
        <v>44697</v>
      </c>
      <c r="J171" s="117">
        <v>85</v>
      </c>
      <c r="K171" s="117" t="b">
        <v>1</v>
      </c>
      <c r="L171" s="117" t="s">
        <v>1313</v>
      </c>
      <c r="M171" s="117" t="b">
        <v>1</v>
      </c>
      <c r="N171" s="117" t="s">
        <v>1276</v>
      </c>
      <c r="O171" s="182" t="e">
        <f>LEFT(COVID!#REF!,19)&amp;"."&amp;COVIDCR!F171</f>
        <v>#REF!</v>
      </c>
      <c r="P171" s="185" t="str">
        <f>COVID!I171</f>
        <v>10166/543965</v>
      </c>
      <c r="Q171" s="117" t="b">
        <v>1</v>
      </c>
      <c r="R171" s="117" t="b">
        <v>1</v>
      </c>
      <c r="S171" s="117" t="b">
        <v>1</v>
      </c>
    </row>
    <row r="172" spans="1:19" x14ac:dyDescent="0.25">
      <c r="A172" s="117" t="s">
        <v>1312</v>
      </c>
      <c r="B172" s="180">
        <v>1</v>
      </c>
      <c r="C172" s="117">
        <v>2</v>
      </c>
      <c r="D172" s="181">
        <f>COVID!J172</f>
        <v>400108</v>
      </c>
      <c r="E172" s="117" t="b">
        <v>1</v>
      </c>
      <c r="F172" s="182" t="e">
        <f>RIGHT(COVID!#REF!,4)&amp;"."&amp;COVID!M172&amp;"."&amp;COVID!K172&amp;"."&amp;$C$5</f>
        <v>#REF!</v>
      </c>
      <c r="G172" s="183">
        <f t="shared" ca="1" si="4"/>
        <v>44697</v>
      </c>
      <c r="H172" s="316" cm="1">
        <f t="array" ref="H172">-IF(SUMPRODUCT((COVID!$Q$19:$AB$19=$B$5)*COVID!Q172:AB172)&lt;0,SUMPRODUCT((COVID!$Q$19:$AB$19=$B$5)*COVID!Q172:AB172),0)</f>
        <v>0</v>
      </c>
      <c r="I172" s="115">
        <f t="shared" ca="1" si="5"/>
        <v>44697</v>
      </c>
      <c r="J172" s="117">
        <v>86</v>
      </c>
      <c r="K172" s="117" t="b">
        <v>1</v>
      </c>
      <c r="L172" s="117" t="s">
        <v>1313</v>
      </c>
      <c r="M172" s="117" t="b">
        <v>1</v>
      </c>
      <c r="N172" s="117" t="s">
        <v>1276</v>
      </c>
      <c r="O172" s="182" t="e">
        <f>LEFT(COVID!#REF!,19)&amp;"."&amp;COVIDCR!F172</f>
        <v>#REF!</v>
      </c>
      <c r="P172" s="185" t="str">
        <f>COVID!I172</f>
        <v>10166/543965</v>
      </c>
      <c r="Q172" s="117" t="b">
        <v>1</v>
      </c>
      <c r="R172" s="117" t="b">
        <v>1</v>
      </c>
      <c r="S172" s="117" t="b">
        <v>1</v>
      </c>
    </row>
    <row r="173" spans="1:19" x14ac:dyDescent="0.25">
      <c r="A173" s="117" t="s">
        <v>1312</v>
      </c>
      <c r="B173" s="180">
        <v>1</v>
      </c>
      <c r="C173" s="117">
        <v>2</v>
      </c>
      <c r="D173" s="181">
        <f>COVID!J173</f>
        <v>400117</v>
      </c>
      <c r="E173" s="117" t="b">
        <v>1</v>
      </c>
      <c r="F173" s="182" t="e">
        <f>RIGHT(COVID!#REF!,4)&amp;"."&amp;COVID!M173&amp;"."&amp;COVID!K173&amp;"."&amp;$C$5</f>
        <v>#REF!</v>
      </c>
      <c r="G173" s="183">
        <f t="shared" ca="1" si="4"/>
        <v>44697</v>
      </c>
      <c r="H173" s="316" cm="1">
        <f t="array" ref="H173">-IF(SUMPRODUCT((COVID!$Q$19:$AB$19=$B$5)*COVID!Q173:AB173)&lt;0,SUMPRODUCT((COVID!$Q$19:$AB$19=$B$5)*COVID!Q173:AB173),0)</f>
        <v>0</v>
      </c>
      <c r="I173" s="115">
        <f t="shared" ca="1" si="5"/>
        <v>44697</v>
      </c>
      <c r="J173" s="117">
        <v>87</v>
      </c>
      <c r="K173" s="117" t="b">
        <v>1</v>
      </c>
      <c r="L173" s="117" t="s">
        <v>1313</v>
      </c>
      <c r="M173" s="117" t="b">
        <v>1</v>
      </c>
      <c r="N173" s="117" t="s">
        <v>1276</v>
      </c>
      <c r="O173" s="182" t="e">
        <f>LEFT(COVID!#REF!,19)&amp;"."&amp;COVIDCR!F173</f>
        <v>#REF!</v>
      </c>
      <c r="P173" s="185" t="str">
        <f>COVID!I173</f>
        <v>10166/543965</v>
      </c>
      <c r="Q173" s="117" t="b">
        <v>1</v>
      </c>
      <c r="R173" s="117" t="b">
        <v>1</v>
      </c>
      <c r="S173" s="117" t="b">
        <v>1</v>
      </c>
    </row>
    <row r="174" spans="1:19" x14ac:dyDescent="0.25">
      <c r="A174" s="117" t="s">
        <v>1312</v>
      </c>
      <c r="B174" s="180">
        <v>1</v>
      </c>
      <c r="C174" s="117">
        <v>2</v>
      </c>
      <c r="D174" s="181">
        <f>COVID!J174</f>
        <v>400125</v>
      </c>
      <c r="E174" s="117" t="b">
        <v>1</v>
      </c>
      <c r="F174" s="182" t="e">
        <f>RIGHT(COVID!#REF!,4)&amp;"."&amp;COVID!M174&amp;"."&amp;COVID!K174&amp;"."&amp;$C$5</f>
        <v>#REF!</v>
      </c>
      <c r="G174" s="183">
        <f t="shared" ca="1" si="4"/>
        <v>44697</v>
      </c>
      <c r="H174" s="316" cm="1">
        <f t="array" ref="H174">-IF(SUMPRODUCT((COVID!$Q$19:$AB$19=$B$5)*COVID!Q174:AB174)&lt;0,SUMPRODUCT((COVID!$Q$19:$AB$19=$B$5)*COVID!Q174:AB174),0)</f>
        <v>0</v>
      </c>
      <c r="I174" s="115">
        <f t="shared" ca="1" si="5"/>
        <v>44697</v>
      </c>
      <c r="J174" s="117">
        <v>88</v>
      </c>
      <c r="K174" s="117" t="b">
        <v>1</v>
      </c>
      <c r="L174" s="117" t="s">
        <v>1313</v>
      </c>
      <c r="M174" s="117" t="b">
        <v>1</v>
      </c>
      <c r="N174" s="117" t="s">
        <v>1276</v>
      </c>
      <c r="O174" s="182" t="e">
        <f>LEFT(COVID!#REF!,19)&amp;"."&amp;COVIDCR!F174</f>
        <v>#REF!</v>
      </c>
      <c r="P174" s="185" t="str">
        <f>COVID!I174</f>
        <v>10166/543965</v>
      </c>
      <c r="Q174" s="117" t="b">
        <v>1</v>
      </c>
      <c r="R174" s="117" t="b">
        <v>1</v>
      </c>
      <c r="S174" s="117" t="b">
        <v>1</v>
      </c>
    </row>
    <row r="175" spans="1:19" x14ac:dyDescent="0.25">
      <c r="A175" s="117" t="s">
        <v>1312</v>
      </c>
      <c r="B175" s="180">
        <v>1</v>
      </c>
      <c r="C175" s="117">
        <v>2</v>
      </c>
      <c r="D175" s="181">
        <f>COVID!J175</f>
        <v>400135</v>
      </c>
      <c r="E175" s="117" t="b">
        <v>1</v>
      </c>
      <c r="F175" s="182" t="e">
        <f>RIGHT(COVID!#REF!,4)&amp;"."&amp;COVID!M175&amp;"."&amp;COVID!K175&amp;"."&amp;$C$5</f>
        <v>#REF!</v>
      </c>
      <c r="G175" s="183">
        <f t="shared" ca="1" si="4"/>
        <v>44697</v>
      </c>
      <c r="H175" s="316" cm="1">
        <f t="array" ref="H175">-IF(SUMPRODUCT((COVID!$Q$19:$AB$19=$B$5)*COVID!Q175:AB175)&lt;0,SUMPRODUCT((COVID!$Q$19:$AB$19=$B$5)*COVID!Q175:AB175),0)</f>
        <v>0</v>
      </c>
      <c r="I175" s="115">
        <f t="shared" ca="1" si="5"/>
        <v>44697</v>
      </c>
      <c r="J175" s="117">
        <v>89</v>
      </c>
      <c r="K175" s="117" t="b">
        <v>1</v>
      </c>
      <c r="L175" s="117" t="s">
        <v>1313</v>
      </c>
      <c r="M175" s="117" t="b">
        <v>1</v>
      </c>
      <c r="N175" s="117" t="s">
        <v>1276</v>
      </c>
      <c r="O175" s="182" t="e">
        <f>LEFT(COVID!#REF!,19)&amp;"."&amp;COVIDCR!F175</f>
        <v>#REF!</v>
      </c>
      <c r="P175" s="185" t="str">
        <f>COVID!I175</f>
        <v>10694/543965</v>
      </c>
      <c r="Q175" s="117" t="b">
        <v>1</v>
      </c>
      <c r="R175" s="117" t="b">
        <v>1</v>
      </c>
      <c r="S175" s="117" t="b">
        <v>1</v>
      </c>
    </row>
    <row r="176" spans="1:19" x14ac:dyDescent="0.25">
      <c r="A176" s="117" t="s">
        <v>1312</v>
      </c>
      <c r="B176" s="180">
        <v>1</v>
      </c>
      <c r="C176" s="117">
        <v>2</v>
      </c>
      <c r="D176" s="181">
        <f>COVID!J176</f>
        <v>400130</v>
      </c>
      <c r="E176" s="117" t="b">
        <v>1</v>
      </c>
      <c r="F176" s="182" t="e">
        <f>RIGHT(COVID!#REF!,4)&amp;"."&amp;COVID!M176&amp;"."&amp;COVID!K176&amp;"."&amp;$C$5</f>
        <v>#REF!</v>
      </c>
      <c r="G176" s="183">
        <f t="shared" ca="1" si="4"/>
        <v>44697</v>
      </c>
      <c r="H176" s="316" cm="1">
        <f t="array" ref="H176">-IF(SUMPRODUCT((COVID!$Q$19:$AB$19=$B$5)*COVID!Q176:AB176)&lt;0,SUMPRODUCT((COVID!$Q$19:$AB$19=$B$5)*COVID!Q176:AB176),0)</f>
        <v>0</v>
      </c>
      <c r="I176" s="115">
        <f t="shared" ca="1" si="5"/>
        <v>44697</v>
      </c>
      <c r="J176" s="117">
        <v>90</v>
      </c>
      <c r="K176" s="117" t="b">
        <v>1</v>
      </c>
      <c r="L176" s="117" t="s">
        <v>1313</v>
      </c>
      <c r="M176" s="117" t="b">
        <v>1</v>
      </c>
      <c r="N176" s="117" t="s">
        <v>1276</v>
      </c>
      <c r="O176" s="182" t="e">
        <f>LEFT(COVID!#REF!,19)&amp;"."&amp;COVIDCR!F176</f>
        <v>#REF!</v>
      </c>
      <c r="P176" s="185" t="str">
        <f>COVID!I176</f>
        <v>10166/543965</v>
      </c>
      <c r="Q176" s="117" t="b">
        <v>1</v>
      </c>
      <c r="R176" s="117" t="b">
        <v>1</v>
      </c>
      <c r="S176" s="117" t="b">
        <v>1</v>
      </c>
    </row>
    <row r="177" spans="1:19" x14ac:dyDescent="0.25">
      <c r="A177" s="117" t="s">
        <v>1312</v>
      </c>
      <c r="B177" s="180">
        <v>1</v>
      </c>
      <c r="C177" s="117">
        <v>2</v>
      </c>
      <c r="D177" s="181">
        <f>COVID!J177</f>
        <v>400150</v>
      </c>
      <c r="E177" s="117" t="b">
        <v>1</v>
      </c>
      <c r="F177" s="182" t="e">
        <f>RIGHT(COVID!#REF!,4)&amp;"."&amp;COVID!M177&amp;"."&amp;COVID!K177&amp;"."&amp;$C$5</f>
        <v>#REF!</v>
      </c>
      <c r="G177" s="183">
        <f t="shared" ca="1" si="4"/>
        <v>44697</v>
      </c>
      <c r="H177" s="316" cm="1">
        <f t="array" ref="H177">-IF(SUMPRODUCT((COVID!$Q$19:$AB$19=$B$5)*COVID!Q177:AB177)&lt;0,SUMPRODUCT((COVID!$Q$19:$AB$19=$B$5)*COVID!Q177:AB177),0)</f>
        <v>0</v>
      </c>
      <c r="I177" s="115">
        <f t="shared" ca="1" si="5"/>
        <v>44697</v>
      </c>
      <c r="J177" s="117">
        <v>91</v>
      </c>
      <c r="K177" s="117" t="b">
        <v>1</v>
      </c>
      <c r="L177" s="117" t="s">
        <v>1313</v>
      </c>
      <c r="M177" s="117" t="b">
        <v>1</v>
      </c>
      <c r="N177" s="117" t="s">
        <v>1276</v>
      </c>
      <c r="O177" s="182" t="e">
        <f>LEFT(COVID!#REF!,19)&amp;"."&amp;COVIDCR!F177</f>
        <v>#REF!</v>
      </c>
      <c r="P177" s="185" t="str">
        <f>COVID!I177</f>
        <v>10166/543965</v>
      </c>
      <c r="Q177" s="117" t="b">
        <v>1</v>
      </c>
      <c r="R177" s="117" t="b">
        <v>1</v>
      </c>
      <c r="S177" s="117" t="b">
        <v>1</v>
      </c>
    </row>
    <row r="178" spans="1:19" x14ac:dyDescent="0.25">
      <c r="A178" s="117" t="s">
        <v>1312</v>
      </c>
      <c r="B178" s="180">
        <v>1</v>
      </c>
      <c r="C178" s="117">
        <v>2</v>
      </c>
      <c r="D178" s="181">
        <f>COVID!J178</f>
        <v>400033</v>
      </c>
      <c r="E178" s="117" t="b">
        <v>1</v>
      </c>
      <c r="F178" s="182" t="e">
        <f>RIGHT(COVID!#REF!,4)&amp;"."&amp;COVID!M178&amp;"."&amp;COVID!K178&amp;"."&amp;$C$5</f>
        <v>#REF!</v>
      </c>
      <c r="G178" s="183">
        <f t="shared" ca="1" si="4"/>
        <v>44697</v>
      </c>
      <c r="H178" s="316" cm="1">
        <f t="array" ref="H178">-IF(SUMPRODUCT((COVID!$Q$19:$AB$19=$B$5)*COVID!Q178:AB178)&lt;0,SUMPRODUCT((COVID!$Q$19:$AB$19=$B$5)*COVID!Q178:AB178),0)</f>
        <v>0</v>
      </c>
      <c r="I178" s="115">
        <f t="shared" ca="1" si="5"/>
        <v>44697</v>
      </c>
      <c r="J178" s="117">
        <v>92</v>
      </c>
      <c r="K178" s="117" t="b">
        <v>1</v>
      </c>
      <c r="L178" s="117" t="s">
        <v>1313</v>
      </c>
      <c r="M178" s="117" t="b">
        <v>1</v>
      </c>
      <c r="N178" s="117" t="s">
        <v>1276</v>
      </c>
      <c r="O178" s="182" t="e">
        <f>LEFT(COVID!#REF!,19)&amp;"."&amp;COVIDCR!F178</f>
        <v>#REF!</v>
      </c>
      <c r="P178" s="185" t="str">
        <f>COVID!I178</f>
        <v>10167/543965</v>
      </c>
      <c r="Q178" s="117" t="b">
        <v>1</v>
      </c>
      <c r="R178" s="117" t="b">
        <v>1</v>
      </c>
      <c r="S178" s="117" t="b">
        <v>1</v>
      </c>
    </row>
    <row r="179" spans="1:19" x14ac:dyDescent="0.25">
      <c r="A179" s="117" t="s">
        <v>1312</v>
      </c>
      <c r="B179" s="180">
        <v>1</v>
      </c>
      <c r="C179" s="117">
        <v>2</v>
      </c>
      <c r="D179" s="181">
        <f>COVID!J179</f>
        <v>107953</v>
      </c>
      <c r="E179" s="117" t="b">
        <v>1</v>
      </c>
      <c r="F179" s="182" t="e">
        <f>RIGHT(COVID!#REF!,4)&amp;"."&amp;COVID!M179&amp;"."&amp;COVID!K179&amp;"."&amp;$C$5</f>
        <v>#REF!</v>
      </c>
      <c r="G179" s="183">
        <f t="shared" ca="1" si="4"/>
        <v>44697</v>
      </c>
      <c r="H179" s="316" cm="1">
        <f t="array" ref="H179">-IF(SUMPRODUCT((COVID!$Q$19:$AB$19=$B$5)*COVID!Q179:AB179)&lt;0,SUMPRODUCT((COVID!$Q$19:$AB$19=$B$5)*COVID!Q179:AB179),0)</f>
        <v>0</v>
      </c>
      <c r="I179" s="115">
        <f t="shared" ca="1" si="5"/>
        <v>44697</v>
      </c>
      <c r="J179" s="117">
        <v>93</v>
      </c>
      <c r="K179" s="117" t="b">
        <v>1</v>
      </c>
      <c r="L179" s="117" t="s">
        <v>1313</v>
      </c>
      <c r="M179" s="117" t="b">
        <v>1</v>
      </c>
      <c r="N179" s="117" t="s">
        <v>1276</v>
      </c>
      <c r="O179" s="182" t="e">
        <f>LEFT(COVID!#REF!,19)&amp;"."&amp;COVIDCR!F179</f>
        <v>#REF!</v>
      </c>
      <c r="P179" s="185" t="str">
        <f>COVID!I179</f>
        <v>10167/543965</v>
      </c>
      <c r="Q179" s="117" t="b">
        <v>1</v>
      </c>
      <c r="R179" s="117" t="b">
        <v>1</v>
      </c>
      <c r="S179" s="117" t="b">
        <v>1</v>
      </c>
    </row>
    <row r="180" spans="1:19" x14ac:dyDescent="0.25">
      <c r="A180" s="117" t="s">
        <v>1312</v>
      </c>
      <c r="B180" s="180">
        <v>1</v>
      </c>
      <c r="C180" s="117">
        <v>2</v>
      </c>
      <c r="D180" s="181">
        <f>COVID!J180</f>
        <v>400021</v>
      </c>
      <c r="E180" s="117" t="b">
        <v>1</v>
      </c>
      <c r="F180" s="182" t="e">
        <f>RIGHT(COVID!#REF!,4)&amp;"."&amp;COVID!M180&amp;"."&amp;COVID!K180&amp;"."&amp;$C$5</f>
        <v>#REF!</v>
      </c>
      <c r="G180" s="183">
        <f t="shared" ca="1" si="4"/>
        <v>44697</v>
      </c>
      <c r="H180" s="316" cm="1">
        <f t="array" ref="H180">-IF(SUMPRODUCT((COVID!$Q$19:$AB$19=$B$5)*COVID!Q180:AB180)&lt;0,SUMPRODUCT((COVID!$Q$19:$AB$19=$B$5)*COVID!Q180:AB180),0)</f>
        <v>0</v>
      </c>
      <c r="I180" s="115">
        <f t="shared" ca="1" si="5"/>
        <v>44697</v>
      </c>
      <c r="J180" s="117">
        <v>94</v>
      </c>
      <c r="K180" s="117" t="b">
        <v>1</v>
      </c>
      <c r="L180" s="117" t="s">
        <v>1313</v>
      </c>
      <c r="M180" s="117" t="b">
        <v>1</v>
      </c>
      <c r="N180" s="117" t="s">
        <v>1276</v>
      </c>
      <c r="O180" s="182" t="e">
        <f>LEFT(COVID!#REF!,19)&amp;"."&amp;COVIDCR!F180</f>
        <v>#REF!</v>
      </c>
      <c r="P180" s="185" t="str">
        <f>COVID!I180</f>
        <v>10166/543965</v>
      </c>
      <c r="Q180" s="117" t="b">
        <v>1</v>
      </c>
      <c r="R180" s="117" t="b">
        <v>1</v>
      </c>
      <c r="S180" s="117" t="b">
        <v>1</v>
      </c>
    </row>
    <row r="181" spans="1:19" x14ac:dyDescent="0.25">
      <c r="A181" s="117" t="s">
        <v>1312</v>
      </c>
      <c r="B181" s="180">
        <v>1</v>
      </c>
      <c r="C181" s="117">
        <v>2</v>
      </c>
      <c r="D181" s="181">
        <f>COVID!J181</f>
        <v>400029</v>
      </c>
      <c r="E181" s="117" t="b">
        <v>1</v>
      </c>
      <c r="F181" s="182" t="e">
        <f>RIGHT(COVID!#REF!,4)&amp;"."&amp;COVID!M181&amp;"."&amp;COVID!K181&amp;"."&amp;$C$5</f>
        <v>#REF!</v>
      </c>
      <c r="G181" s="183">
        <f t="shared" ca="1" si="4"/>
        <v>44697</v>
      </c>
      <c r="H181" s="316" cm="1">
        <f t="array" ref="H181">-IF(SUMPRODUCT((COVID!$Q$19:$AB$19=$B$5)*COVID!Q181:AB181)&lt;0,SUMPRODUCT((COVID!$Q$19:$AB$19=$B$5)*COVID!Q181:AB181),0)</f>
        <v>0</v>
      </c>
      <c r="I181" s="115">
        <f t="shared" ca="1" si="5"/>
        <v>44697</v>
      </c>
      <c r="J181" s="117">
        <v>95</v>
      </c>
      <c r="K181" s="117" t="b">
        <v>1</v>
      </c>
      <c r="L181" s="117" t="s">
        <v>1313</v>
      </c>
      <c r="M181" s="117" t="b">
        <v>1</v>
      </c>
      <c r="N181" s="117" t="s">
        <v>1276</v>
      </c>
      <c r="O181" s="182" t="e">
        <f>LEFT(COVID!#REF!,19)&amp;"."&amp;COVIDCR!F181</f>
        <v>#REF!</v>
      </c>
      <c r="P181" s="185" t="str">
        <f>COVID!I181</f>
        <v>10167/543965</v>
      </c>
      <c r="Q181" s="117" t="b">
        <v>1</v>
      </c>
      <c r="R181" s="117" t="b">
        <v>1</v>
      </c>
      <c r="S181" s="117" t="b">
        <v>1</v>
      </c>
    </row>
    <row r="182" spans="1:19" x14ac:dyDescent="0.25">
      <c r="A182" s="117" t="s">
        <v>1312</v>
      </c>
      <c r="B182" s="180">
        <v>1</v>
      </c>
      <c r="C182" s="117">
        <v>2</v>
      </c>
      <c r="D182" s="181">
        <f>COVID!J182</f>
        <v>400041</v>
      </c>
      <c r="E182" s="117" t="b">
        <v>1</v>
      </c>
      <c r="F182" s="182" t="e">
        <f>RIGHT(COVID!#REF!,4)&amp;"."&amp;COVID!M182&amp;"."&amp;COVID!K182&amp;"."&amp;$C$5</f>
        <v>#REF!</v>
      </c>
      <c r="G182" s="183">
        <f t="shared" ca="1" si="4"/>
        <v>44697</v>
      </c>
      <c r="H182" s="316" cm="1">
        <f t="array" ref="H182">-IF(SUMPRODUCT((COVID!$Q$19:$AB$19=$B$5)*COVID!Q182:AB182)&lt;0,SUMPRODUCT((COVID!$Q$19:$AB$19=$B$5)*COVID!Q182:AB182),0)</f>
        <v>0</v>
      </c>
      <c r="I182" s="115">
        <f t="shared" ca="1" si="5"/>
        <v>44697</v>
      </c>
      <c r="J182" s="117">
        <v>96</v>
      </c>
      <c r="K182" s="117" t="b">
        <v>1</v>
      </c>
      <c r="L182" s="117" t="s">
        <v>1313</v>
      </c>
      <c r="M182" s="117" t="b">
        <v>1</v>
      </c>
      <c r="N182" s="117" t="s">
        <v>1276</v>
      </c>
      <c r="O182" s="182" t="e">
        <f>LEFT(COVID!#REF!,19)&amp;"."&amp;COVIDCR!F182</f>
        <v>#REF!</v>
      </c>
      <c r="P182" s="185" t="str">
        <f>COVID!I182</f>
        <v>10167/543965</v>
      </c>
      <c r="Q182" s="117" t="b">
        <v>1</v>
      </c>
      <c r="R182" s="117" t="b">
        <v>1</v>
      </c>
      <c r="S182" s="117" t="b">
        <v>1</v>
      </c>
    </row>
    <row r="183" spans="1:19" x14ac:dyDescent="0.25">
      <c r="A183" s="117" t="s">
        <v>1312</v>
      </c>
      <c r="B183" s="180">
        <v>1</v>
      </c>
      <c r="C183" s="117">
        <v>2</v>
      </c>
      <c r="D183" s="181">
        <f>COVID!J183</f>
        <v>400013</v>
      </c>
      <c r="E183" s="117" t="b">
        <v>1</v>
      </c>
      <c r="F183" s="182" t="e">
        <f>RIGHT(COVID!#REF!,4)&amp;"."&amp;COVID!M183&amp;"."&amp;COVID!K183&amp;"."&amp;$C$5</f>
        <v>#REF!</v>
      </c>
      <c r="G183" s="183">
        <f t="shared" ca="1" si="4"/>
        <v>44697</v>
      </c>
      <c r="H183" s="316" cm="1">
        <f t="array" ref="H183">-IF(SUMPRODUCT((COVID!$Q$19:$AB$19=$B$5)*COVID!Q183:AB183)&lt;0,SUMPRODUCT((COVID!$Q$19:$AB$19=$B$5)*COVID!Q183:AB183),0)</f>
        <v>0</v>
      </c>
      <c r="I183" s="115">
        <f t="shared" ca="1" si="5"/>
        <v>44697</v>
      </c>
      <c r="J183" s="117">
        <v>97</v>
      </c>
      <c r="K183" s="117" t="b">
        <v>1</v>
      </c>
      <c r="L183" s="117" t="s">
        <v>1313</v>
      </c>
      <c r="M183" s="117" t="b">
        <v>1</v>
      </c>
      <c r="N183" s="117" t="s">
        <v>1276</v>
      </c>
      <c r="O183" s="182" t="e">
        <f>LEFT(COVID!#REF!,19)&amp;"."&amp;COVIDCR!F183</f>
        <v>#REF!</v>
      </c>
      <c r="P183" s="185" t="str">
        <f>COVID!I183</f>
        <v>10167/543965</v>
      </c>
      <c r="Q183" s="117" t="b">
        <v>1</v>
      </c>
      <c r="R183" s="117" t="b">
        <v>1</v>
      </c>
      <c r="S183" s="117" t="b">
        <v>1</v>
      </c>
    </row>
    <row r="184" spans="1:19" x14ac:dyDescent="0.25">
      <c r="A184" s="117" t="s">
        <v>1312</v>
      </c>
      <c r="B184" s="180">
        <v>1</v>
      </c>
      <c r="C184" s="117">
        <v>2</v>
      </c>
      <c r="D184" s="181">
        <f>COVID!J184</f>
        <v>400140</v>
      </c>
      <c r="E184" s="117" t="b">
        <v>1</v>
      </c>
      <c r="F184" s="182" t="e">
        <f>RIGHT(COVID!#REF!,4)&amp;"."&amp;COVID!M184&amp;"."&amp;COVID!K184&amp;"."&amp;$C$5</f>
        <v>#REF!</v>
      </c>
      <c r="G184" s="183">
        <f t="shared" ca="1" si="4"/>
        <v>44697</v>
      </c>
      <c r="H184" s="316" cm="1">
        <f t="array" ref="H184">-IF(SUMPRODUCT((COVID!$Q$19:$AB$19=$B$5)*COVID!Q184:AB184)&lt;0,SUMPRODUCT((COVID!$Q$19:$AB$19=$B$5)*COVID!Q184:AB184),0)</f>
        <v>0</v>
      </c>
      <c r="I184" s="115">
        <f t="shared" ca="1" si="5"/>
        <v>44697</v>
      </c>
      <c r="J184" s="117">
        <v>98</v>
      </c>
      <c r="K184" s="117" t="b">
        <v>1</v>
      </c>
      <c r="L184" s="117" t="s">
        <v>1313</v>
      </c>
      <c r="M184" s="117" t="b">
        <v>1</v>
      </c>
      <c r="N184" s="117" t="s">
        <v>1276</v>
      </c>
      <c r="O184" s="182" t="e">
        <f>LEFT(COVID!#REF!,19)&amp;"."&amp;COVIDCR!F184</f>
        <v>#REF!</v>
      </c>
      <c r="P184" s="185" t="str">
        <f>COVID!I184</f>
        <v>10167/543965</v>
      </c>
      <c r="Q184" s="117" t="b">
        <v>1</v>
      </c>
      <c r="R184" s="117" t="b">
        <v>1</v>
      </c>
      <c r="S184" s="117" t="b">
        <v>1</v>
      </c>
    </row>
    <row r="185" spans="1:19" x14ac:dyDescent="0.25">
      <c r="A185" s="117" t="s">
        <v>1312</v>
      </c>
      <c r="B185" s="180">
        <v>1</v>
      </c>
      <c r="C185" s="117">
        <v>2</v>
      </c>
      <c r="D185" s="181">
        <f>COVID!J185</f>
        <v>400112</v>
      </c>
      <c r="E185" s="117" t="b">
        <v>1</v>
      </c>
      <c r="F185" s="182" t="e">
        <f>RIGHT(COVID!#REF!,4)&amp;"."&amp;COVID!M185&amp;"."&amp;COVID!K185&amp;"."&amp;$C$5</f>
        <v>#REF!</v>
      </c>
      <c r="G185" s="183">
        <f t="shared" ca="1" si="4"/>
        <v>44697</v>
      </c>
      <c r="H185" s="316" cm="1">
        <f t="array" ref="H185">-IF(SUMPRODUCT((COVID!$Q$19:$AB$19=$B$5)*COVID!Q185:AB185)&lt;0,SUMPRODUCT((COVID!$Q$19:$AB$19=$B$5)*COVID!Q185:AB185),0)</f>
        <v>0</v>
      </c>
      <c r="I185" s="115">
        <f t="shared" ca="1" si="5"/>
        <v>44697</v>
      </c>
      <c r="J185" s="117">
        <v>99</v>
      </c>
      <c r="K185" s="117" t="b">
        <v>1</v>
      </c>
      <c r="L185" s="117" t="s">
        <v>1313</v>
      </c>
      <c r="M185" s="117" t="b">
        <v>1</v>
      </c>
      <c r="N185" s="117" t="s">
        <v>1276</v>
      </c>
      <c r="O185" s="182" t="e">
        <f>LEFT(COVID!#REF!,19)&amp;"."&amp;COVIDCR!F185</f>
        <v>#REF!</v>
      </c>
      <c r="P185" s="185" t="str">
        <f>COVID!I185</f>
        <v>10166/543965</v>
      </c>
      <c r="Q185" s="117" t="b">
        <v>1</v>
      </c>
      <c r="R185" s="117" t="b">
        <v>1</v>
      </c>
      <c r="S185" s="117" t="b">
        <v>1</v>
      </c>
    </row>
    <row r="186" spans="1:19" x14ac:dyDescent="0.25">
      <c r="A186" s="117" t="s">
        <v>1312</v>
      </c>
      <c r="B186" s="180">
        <v>1</v>
      </c>
      <c r="C186" s="117">
        <v>2</v>
      </c>
      <c r="D186" s="181">
        <f>COVID!J186</f>
        <v>400110</v>
      </c>
      <c r="E186" s="117" t="b">
        <v>1</v>
      </c>
      <c r="F186" s="182" t="e">
        <f>RIGHT(COVID!#REF!,4)&amp;"."&amp;COVID!M186&amp;"."&amp;COVID!K186&amp;"."&amp;$C$5</f>
        <v>#REF!</v>
      </c>
      <c r="G186" s="183">
        <f t="shared" ca="1" si="4"/>
        <v>44697</v>
      </c>
      <c r="H186" s="316" cm="1">
        <f t="array" ref="H186">-IF(SUMPRODUCT((COVID!$Q$19:$AB$19=$B$5)*COVID!Q186:AB186)&lt;0,SUMPRODUCT((COVID!$Q$19:$AB$19=$B$5)*COVID!Q186:AB186),0)</f>
        <v>0</v>
      </c>
      <c r="I186" s="115">
        <f t="shared" ca="1" si="5"/>
        <v>44697</v>
      </c>
      <c r="J186" s="117">
        <v>100</v>
      </c>
      <c r="K186" s="117" t="b">
        <v>1</v>
      </c>
      <c r="L186" s="117" t="s">
        <v>1313</v>
      </c>
      <c r="M186" s="117" t="b">
        <v>1</v>
      </c>
      <c r="N186" s="117" t="s">
        <v>1276</v>
      </c>
      <c r="O186" s="182" t="e">
        <f>LEFT(COVID!#REF!,19)&amp;"."&amp;COVIDCR!F186</f>
        <v>#REF!</v>
      </c>
      <c r="P186" s="185" t="str">
        <f>COVID!I186</f>
        <v>10166/543965</v>
      </c>
      <c r="Q186" s="117" t="b">
        <v>1</v>
      </c>
      <c r="R186" s="117" t="b">
        <v>1</v>
      </c>
      <c r="S186" s="117" t="b">
        <v>1</v>
      </c>
    </row>
    <row r="187" spans="1:19" x14ac:dyDescent="0.25">
      <c r="A187" s="117" t="s">
        <v>1312</v>
      </c>
      <c r="B187" s="180">
        <v>1</v>
      </c>
      <c r="C187" s="117">
        <v>2</v>
      </c>
      <c r="D187" s="181">
        <f>COVID!J187</f>
        <v>400034</v>
      </c>
      <c r="E187" s="117" t="b">
        <v>1</v>
      </c>
      <c r="F187" s="182" t="e">
        <f>RIGHT(COVID!#REF!,4)&amp;"."&amp;COVID!M187&amp;"."&amp;COVID!K187&amp;"."&amp;$C$5</f>
        <v>#REF!</v>
      </c>
      <c r="G187" s="183">
        <f t="shared" ca="1" si="4"/>
        <v>44697</v>
      </c>
      <c r="H187" s="316" cm="1">
        <f t="array" ref="H187">-IF(SUMPRODUCT((COVID!$Q$19:$AB$19=$B$5)*COVID!Q187:AB187)&lt;0,SUMPRODUCT((COVID!$Q$19:$AB$19=$B$5)*COVID!Q187:AB187),0)</f>
        <v>0</v>
      </c>
      <c r="I187" s="115">
        <f t="shared" ca="1" si="5"/>
        <v>44697</v>
      </c>
      <c r="J187" s="117">
        <v>101</v>
      </c>
      <c r="K187" s="117" t="b">
        <v>1</v>
      </c>
      <c r="L187" s="117" t="s">
        <v>1313</v>
      </c>
      <c r="M187" s="117" t="b">
        <v>1</v>
      </c>
      <c r="N187" s="117" t="s">
        <v>1276</v>
      </c>
      <c r="O187" s="182" t="e">
        <f>LEFT(COVID!#REF!,19)&amp;"."&amp;COVIDCR!F187</f>
        <v>#REF!</v>
      </c>
      <c r="P187" s="185" t="str">
        <f>COVID!I187</f>
        <v>10168/543965</v>
      </c>
      <c r="Q187" s="117" t="b">
        <v>1</v>
      </c>
      <c r="R187" s="117" t="b">
        <v>1</v>
      </c>
      <c r="S187" s="117" t="b">
        <v>1</v>
      </c>
    </row>
    <row r="188" spans="1:19" x14ac:dyDescent="0.25">
      <c r="A188" s="117" t="s">
        <v>1312</v>
      </c>
      <c r="B188" s="180">
        <v>1</v>
      </c>
      <c r="C188" s="117">
        <v>2</v>
      </c>
      <c r="D188" s="181">
        <f>COVID!J188</f>
        <v>400091</v>
      </c>
      <c r="E188" s="117" t="b">
        <v>1</v>
      </c>
      <c r="F188" s="182" t="e">
        <f>RIGHT(COVID!#REF!,4)&amp;"."&amp;COVID!M188&amp;"."&amp;COVID!K188&amp;"."&amp;$C$5</f>
        <v>#REF!</v>
      </c>
      <c r="G188" s="183">
        <f t="shared" ca="1" si="4"/>
        <v>44697</v>
      </c>
      <c r="H188" s="316" cm="1">
        <f t="array" ref="H188">-IF(SUMPRODUCT((COVID!$Q$19:$AB$19=$B$5)*COVID!Q188:AB188)&lt;0,SUMPRODUCT((COVID!$Q$19:$AB$19=$B$5)*COVID!Q188:AB188),0)</f>
        <v>0</v>
      </c>
      <c r="I188" s="115">
        <f t="shared" ca="1" si="5"/>
        <v>44697</v>
      </c>
      <c r="J188" s="117">
        <v>102</v>
      </c>
      <c r="K188" s="117" t="b">
        <v>1</v>
      </c>
      <c r="L188" s="117" t="s">
        <v>1313</v>
      </c>
      <c r="M188" s="117" t="b">
        <v>1</v>
      </c>
      <c r="N188" s="117" t="s">
        <v>1276</v>
      </c>
      <c r="O188" s="182" t="e">
        <f>LEFT(COVID!#REF!,19)&amp;"."&amp;COVIDCR!F188</f>
        <v>#REF!</v>
      </c>
      <c r="P188" s="185" t="str">
        <f>COVID!I188</f>
        <v>10168/543965</v>
      </c>
      <c r="Q188" s="117" t="b">
        <v>1</v>
      </c>
      <c r="R188" s="117" t="b">
        <v>1</v>
      </c>
      <c r="S188" s="117" t="b">
        <v>1</v>
      </c>
    </row>
    <row r="189" spans="1:19" x14ac:dyDescent="0.25">
      <c r="A189" s="117" t="s">
        <v>1312</v>
      </c>
      <c r="B189" s="180">
        <v>1</v>
      </c>
      <c r="C189" s="117">
        <v>2</v>
      </c>
      <c r="D189" s="181">
        <f>COVID!J189</f>
        <v>400063</v>
      </c>
      <c r="E189" s="117" t="b">
        <v>1</v>
      </c>
      <c r="F189" s="182" t="e">
        <f>RIGHT(COVID!#REF!,4)&amp;"."&amp;COVID!M189&amp;"."&amp;COVID!K189&amp;"."&amp;$C$5</f>
        <v>#REF!</v>
      </c>
      <c r="G189" s="183">
        <f t="shared" ca="1" si="4"/>
        <v>44697</v>
      </c>
      <c r="H189" s="316" cm="1">
        <f t="array" ref="H189">-IF(SUMPRODUCT((COVID!$Q$19:$AB$19=$B$5)*COVID!Q189:AB189)&lt;0,SUMPRODUCT((COVID!$Q$19:$AB$19=$B$5)*COVID!Q189:AB189),0)</f>
        <v>0</v>
      </c>
      <c r="I189" s="115">
        <f t="shared" ca="1" si="5"/>
        <v>44697</v>
      </c>
      <c r="J189" s="117">
        <v>103</v>
      </c>
      <c r="K189" s="117" t="b">
        <v>1</v>
      </c>
      <c r="L189" s="117" t="s">
        <v>1313</v>
      </c>
      <c r="M189" s="117" t="b">
        <v>1</v>
      </c>
      <c r="N189" s="117" t="s">
        <v>1276</v>
      </c>
      <c r="O189" s="182" t="e">
        <f>LEFT(COVID!#REF!,19)&amp;"."&amp;COVIDCR!F189</f>
        <v>#REF!</v>
      </c>
      <c r="P189" s="185" t="str">
        <f>COVID!I189</f>
        <v>10168/543965</v>
      </c>
      <c r="Q189" s="117" t="b">
        <v>1</v>
      </c>
      <c r="R189" s="117" t="b">
        <v>1</v>
      </c>
      <c r="S189" s="117" t="b">
        <v>1</v>
      </c>
    </row>
    <row r="190" spans="1:19" x14ac:dyDescent="0.25">
      <c r="A190" s="117" t="s">
        <v>1312</v>
      </c>
      <c r="B190" s="180">
        <v>1</v>
      </c>
      <c r="C190" s="117">
        <v>2</v>
      </c>
      <c r="D190" s="181">
        <f>COVID!J190</f>
        <v>400156</v>
      </c>
      <c r="E190" s="117" t="b">
        <v>1</v>
      </c>
      <c r="F190" s="182" t="e">
        <f>RIGHT(COVID!#REF!,4)&amp;"."&amp;COVID!M190&amp;"."&amp;COVID!K190&amp;"."&amp;$C$5</f>
        <v>#REF!</v>
      </c>
      <c r="G190" s="183">
        <f t="shared" ca="1" si="4"/>
        <v>44697</v>
      </c>
      <c r="H190" s="316" cm="1">
        <f t="array" ref="H190">-IF(SUMPRODUCT((COVID!$Q$19:$AB$19=$B$5)*COVID!Q190:AB190)&lt;0,SUMPRODUCT((COVID!$Q$19:$AB$19=$B$5)*COVID!Q190:AB190),0)</f>
        <v>0</v>
      </c>
      <c r="I190" s="115">
        <f t="shared" ca="1" si="5"/>
        <v>44697</v>
      </c>
      <c r="J190" s="117">
        <v>104</v>
      </c>
      <c r="K190" s="117" t="b">
        <v>1</v>
      </c>
      <c r="L190" s="117" t="s">
        <v>1313</v>
      </c>
      <c r="M190" s="117" t="b">
        <v>1</v>
      </c>
      <c r="N190" s="117" t="s">
        <v>1276</v>
      </c>
      <c r="O190" s="182" t="e">
        <f>LEFT(COVID!#REF!,19)&amp;"."&amp;COVIDCR!F190</f>
        <v>#REF!</v>
      </c>
      <c r="P190" s="185" t="str">
        <f>COVID!I190</f>
        <v>10168/543965</v>
      </c>
      <c r="Q190" s="117" t="b">
        <v>1</v>
      </c>
      <c r="R190" s="117" t="b">
        <v>1</v>
      </c>
      <c r="S190" s="117" t="b">
        <v>1</v>
      </c>
    </row>
    <row r="191" spans="1:19" x14ac:dyDescent="0.25">
      <c r="A191" s="117" t="s">
        <v>1312</v>
      </c>
      <c r="B191" s="180">
        <v>1</v>
      </c>
      <c r="C191" s="117">
        <v>2</v>
      </c>
      <c r="D191" s="181">
        <f>COVID!J191</f>
        <v>400157</v>
      </c>
      <c r="E191" s="117" t="b">
        <v>1</v>
      </c>
      <c r="F191" s="182" t="e">
        <f>RIGHT(COVID!#REF!,4)&amp;"."&amp;COVID!M191&amp;"."&amp;COVID!K191&amp;"."&amp;$C$5</f>
        <v>#REF!</v>
      </c>
      <c r="G191" s="183">
        <f t="shared" ca="1" si="4"/>
        <v>44697</v>
      </c>
      <c r="H191" s="316" cm="1">
        <f t="array" ref="H191">-IF(SUMPRODUCT((COVID!$Q$19:$AB$19=$B$5)*COVID!Q191:AB191)&lt;0,SUMPRODUCT((COVID!$Q$19:$AB$19=$B$5)*COVID!Q191:AB191),0)</f>
        <v>0</v>
      </c>
      <c r="I191" s="115">
        <f t="shared" ca="1" si="5"/>
        <v>44697</v>
      </c>
      <c r="J191" s="117">
        <v>105</v>
      </c>
      <c r="K191" s="117" t="b">
        <v>1</v>
      </c>
      <c r="L191" s="117" t="s">
        <v>1313</v>
      </c>
      <c r="M191" s="117" t="b">
        <v>1</v>
      </c>
      <c r="N191" s="117" t="s">
        <v>1276</v>
      </c>
      <c r="O191" s="182" t="e">
        <f>LEFT(COVID!#REF!,19)&amp;"."&amp;COVIDCR!F191</f>
        <v>#REF!</v>
      </c>
      <c r="P191" s="185" t="str">
        <f>COVID!I191</f>
        <v>10168/543965</v>
      </c>
      <c r="Q191" s="117" t="b">
        <v>1</v>
      </c>
      <c r="R191" s="117" t="b">
        <v>1</v>
      </c>
      <c r="S191" s="117" t="b">
        <v>1</v>
      </c>
    </row>
    <row r="192" spans="1:19" x14ac:dyDescent="0.25">
      <c r="A192" s="117" t="s">
        <v>1312</v>
      </c>
      <c r="B192" s="180">
        <v>1</v>
      </c>
      <c r="C192" s="117">
        <v>2</v>
      </c>
      <c r="D192" s="181">
        <f>COVID!J192</f>
        <v>400135</v>
      </c>
      <c r="E192" s="117" t="b">
        <v>1</v>
      </c>
      <c r="F192" s="182" t="e">
        <f>RIGHT(COVID!#REF!,4)&amp;"."&amp;COVID!M192&amp;"."&amp;COVID!K192&amp;"."&amp;$C$5</f>
        <v>#REF!</v>
      </c>
      <c r="G192" s="183">
        <f t="shared" ca="1" si="4"/>
        <v>44697</v>
      </c>
      <c r="H192" s="316" cm="1">
        <f t="array" ref="H192">-IF(SUMPRODUCT((COVID!$Q$19:$AB$19=$B$5)*COVID!Q192:AB192)&lt;0,SUMPRODUCT((COVID!$Q$19:$AB$19=$B$5)*COVID!Q192:AB192),0)</f>
        <v>0</v>
      </c>
      <c r="I192" s="115">
        <f t="shared" ca="1" si="5"/>
        <v>44697</v>
      </c>
      <c r="J192" s="117">
        <v>106</v>
      </c>
      <c r="K192" s="117" t="b">
        <v>1</v>
      </c>
      <c r="L192" s="117" t="s">
        <v>1313</v>
      </c>
      <c r="M192" s="117" t="b">
        <v>1</v>
      </c>
      <c r="N192" s="117" t="s">
        <v>1276</v>
      </c>
      <c r="O192" s="182" t="e">
        <f>LEFT(COVID!#REF!,19)&amp;"."&amp;COVIDCR!F192</f>
        <v>#REF!</v>
      </c>
      <c r="P192" s="185" t="str">
        <f>COVID!I192</f>
        <v>10694/543965</v>
      </c>
      <c r="Q192" s="117" t="b">
        <v>1</v>
      </c>
      <c r="R192" s="117" t="b">
        <v>1</v>
      </c>
      <c r="S192" s="117" t="b">
        <v>1</v>
      </c>
    </row>
    <row r="193" spans="1:19" x14ac:dyDescent="0.25">
      <c r="A193" s="117" t="s">
        <v>1312</v>
      </c>
      <c r="B193" s="180">
        <v>1</v>
      </c>
      <c r="C193" s="117">
        <v>2</v>
      </c>
      <c r="D193" s="181">
        <f>COVID!J193</f>
        <v>400033</v>
      </c>
      <c r="E193" s="117" t="b">
        <v>1</v>
      </c>
      <c r="F193" s="182" t="e">
        <f>RIGHT(COVID!#REF!,4)&amp;"."&amp;COVID!M193&amp;"."&amp;COVID!K193&amp;"."&amp;$C$5</f>
        <v>#REF!</v>
      </c>
      <c r="G193" s="183">
        <f t="shared" ca="1" si="4"/>
        <v>44697</v>
      </c>
      <c r="H193" s="316" cm="1">
        <f t="array" ref="H193">-IF(SUMPRODUCT((COVID!$Q$19:$AB$19=$B$5)*COVID!Q193:AB193)&lt;0,SUMPRODUCT((COVID!$Q$19:$AB$19=$B$5)*COVID!Q193:AB193),0)</f>
        <v>0</v>
      </c>
      <c r="I193" s="115">
        <f t="shared" ca="1" si="5"/>
        <v>44697</v>
      </c>
      <c r="J193" s="117">
        <v>107</v>
      </c>
      <c r="K193" s="117" t="b">
        <v>1</v>
      </c>
      <c r="L193" s="117" t="s">
        <v>1313</v>
      </c>
      <c r="M193" s="117" t="b">
        <v>1</v>
      </c>
      <c r="N193" s="117" t="s">
        <v>1276</v>
      </c>
      <c r="O193" s="182" t="e">
        <f>LEFT(COVID!#REF!,19)&amp;"."&amp;COVIDCR!F193</f>
        <v>#REF!</v>
      </c>
      <c r="P193" s="185" t="str">
        <f>COVID!I193</f>
        <v>10167/543965</v>
      </c>
      <c r="Q193" s="117" t="b">
        <v>1</v>
      </c>
      <c r="R193" s="117" t="b">
        <v>1</v>
      </c>
      <c r="S193" s="117" t="b">
        <v>1</v>
      </c>
    </row>
    <row r="194" spans="1:19" x14ac:dyDescent="0.25">
      <c r="A194" s="117" t="s">
        <v>1312</v>
      </c>
      <c r="B194" s="180">
        <v>1</v>
      </c>
      <c r="C194" s="117">
        <v>2</v>
      </c>
      <c r="D194" s="181">
        <f>COVID!J194</f>
        <v>400029</v>
      </c>
      <c r="E194" s="117" t="b">
        <v>1</v>
      </c>
      <c r="F194" s="182" t="e">
        <f>RIGHT(COVID!#REF!,4)&amp;"."&amp;COVID!M194&amp;"."&amp;COVID!K194&amp;"."&amp;$C$5</f>
        <v>#REF!</v>
      </c>
      <c r="G194" s="183">
        <f t="shared" ca="1" si="4"/>
        <v>44697</v>
      </c>
      <c r="H194" s="316" cm="1">
        <f t="array" ref="H194">-IF(SUMPRODUCT((COVID!$Q$19:$AB$19=$B$5)*COVID!Q194:AB194)&lt;0,SUMPRODUCT((COVID!$Q$19:$AB$19=$B$5)*COVID!Q194:AB194),0)</f>
        <v>0</v>
      </c>
      <c r="I194" s="115">
        <f t="shared" ca="1" si="5"/>
        <v>44697</v>
      </c>
      <c r="J194" s="117">
        <v>108</v>
      </c>
      <c r="K194" s="117" t="b">
        <v>1</v>
      </c>
      <c r="L194" s="117" t="s">
        <v>1313</v>
      </c>
      <c r="M194" s="117" t="b">
        <v>1</v>
      </c>
      <c r="N194" s="117" t="s">
        <v>1276</v>
      </c>
      <c r="O194" s="182" t="e">
        <f>LEFT(COVID!#REF!,19)&amp;"."&amp;COVIDCR!F194</f>
        <v>#REF!</v>
      </c>
      <c r="P194" s="185" t="str">
        <f>COVID!I194</f>
        <v>10167/543965</v>
      </c>
      <c r="Q194" s="117" t="b">
        <v>1</v>
      </c>
      <c r="R194" s="117" t="b">
        <v>1</v>
      </c>
      <c r="S194" s="117" t="b">
        <v>1</v>
      </c>
    </row>
    <row r="195" spans="1:19" x14ac:dyDescent="0.25">
      <c r="A195" s="117" t="s">
        <v>1312</v>
      </c>
      <c r="B195" s="180">
        <v>1</v>
      </c>
      <c r="C195" s="117">
        <v>2</v>
      </c>
      <c r="D195" s="181">
        <f>COVID!J195</f>
        <v>400041</v>
      </c>
      <c r="E195" s="117" t="b">
        <v>1</v>
      </c>
      <c r="F195" s="182" t="e">
        <f>RIGHT(COVID!#REF!,4)&amp;"."&amp;COVID!M195&amp;"."&amp;COVID!K195&amp;"."&amp;$C$5</f>
        <v>#REF!</v>
      </c>
      <c r="G195" s="183">
        <f t="shared" ca="1" si="4"/>
        <v>44697</v>
      </c>
      <c r="H195" s="316" cm="1">
        <f t="array" ref="H195">-IF(SUMPRODUCT((COVID!$Q$19:$AB$19=$B$5)*COVID!Q195:AB195)&lt;0,SUMPRODUCT((COVID!$Q$19:$AB$19=$B$5)*COVID!Q195:AB195),0)</f>
        <v>0</v>
      </c>
      <c r="I195" s="115">
        <f t="shared" ca="1" si="5"/>
        <v>44697</v>
      </c>
      <c r="J195" s="117">
        <v>109</v>
      </c>
      <c r="K195" s="117" t="b">
        <v>1</v>
      </c>
      <c r="L195" s="117" t="s">
        <v>1313</v>
      </c>
      <c r="M195" s="117" t="b">
        <v>1</v>
      </c>
      <c r="N195" s="117" t="s">
        <v>1276</v>
      </c>
      <c r="O195" s="182" t="e">
        <f>LEFT(COVID!#REF!,19)&amp;"."&amp;COVIDCR!F195</f>
        <v>#REF!</v>
      </c>
      <c r="P195" s="185" t="str">
        <f>COVID!I195</f>
        <v>10167/543965</v>
      </c>
      <c r="Q195" s="117" t="b">
        <v>1</v>
      </c>
      <c r="R195" s="117" t="b">
        <v>1</v>
      </c>
      <c r="S195" s="117" t="b">
        <v>1</v>
      </c>
    </row>
    <row r="196" spans="1:19" x14ac:dyDescent="0.25">
      <c r="A196" s="117" t="s">
        <v>1312</v>
      </c>
      <c r="B196" s="180">
        <v>1</v>
      </c>
      <c r="C196" s="117">
        <v>2</v>
      </c>
      <c r="D196" s="181">
        <f>COVID!J196</f>
        <v>400140</v>
      </c>
      <c r="E196" s="117" t="b">
        <v>1</v>
      </c>
      <c r="F196" s="182" t="e">
        <f>RIGHT(COVID!#REF!,4)&amp;"."&amp;COVID!M196&amp;"."&amp;COVID!K196&amp;"."&amp;$C$5</f>
        <v>#REF!</v>
      </c>
      <c r="G196" s="183">
        <f t="shared" ca="1" si="4"/>
        <v>44697</v>
      </c>
      <c r="H196" s="316" cm="1">
        <f t="array" ref="H196">-IF(SUMPRODUCT((COVID!$Q$19:$AB$19=$B$5)*COVID!Q196:AB196)&lt;0,SUMPRODUCT((COVID!$Q$19:$AB$19=$B$5)*COVID!Q196:AB196),0)</f>
        <v>0</v>
      </c>
      <c r="I196" s="115">
        <f t="shared" ca="1" si="5"/>
        <v>44697</v>
      </c>
      <c r="J196" s="117">
        <v>110</v>
      </c>
      <c r="K196" s="117" t="b">
        <v>1</v>
      </c>
      <c r="L196" s="117" t="s">
        <v>1313</v>
      </c>
      <c r="M196" s="117" t="b">
        <v>1</v>
      </c>
      <c r="N196" s="117" t="s">
        <v>1276</v>
      </c>
      <c r="O196" s="182" t="e">
        <f>LEFT(COVID!#REF!,19)&amp;"."&amp;COVIDCR!F196</f>
        <v>#REF!</v>
      </c>
      <c r="P196" s="185" t="str">
        <f>COVID!I196</f>
        <v>10167/543965</v>
      </c>
      <c r="Q196" s="117" t="b">
        <v>1</v>
      </c>
      <c r="R196" s="117" t="b">
        <v>1</v>
      </c>
      <c r="S196" s="117" t="b">
        <v>1</v>
      </c>
    </row>
    <row r="197" spans="1:19" x14ac:dyDescent="0.25">
      <c r="A197" s="117" t="s">
        <v>1312</v>
      </c>
      <c r="B197" s="180">
        <v>1</v>
      </c>
      <c r="C197" s="117">
        <v>2</v>
      </c>
      <c r="D197" s="181">
        <f>COVID!J197</f>
        <v>400157</v>
      </c>
      <c r="E197" s="117" t="b">
        <v>1</v>
      </c>
      <c r="F197" s="182" t="e">
        <f>RIGHT(COVID!#REF!,4)&amp;"."&amp;COVID!M197&amp;"."&amp;COVID!K197&amp;"."&amp;$C$5</f>
        <v>#REF!</v>
      </c>
      <c r="G197" s="183">
        <f t="shared" ca="1" si="4"/>
        <v>44697</v>
      </c>
      <c r="H197" s="316" cm="1">
        <f t="array" ref="H197">-IF(SUMPRODUCT((COVID!$Q$19:$AB$19=$B$5)*COVID!Q197:AB197)&lt;0,SUMPRODUCT((COVID!$Q$19:$AB$19=$B$5)*COVID!Q197:AB197),0)</f>
        <v>0</v>
      </c>
      <c r="I197" s="115">
        <f t="shared" ca="1" si="5"/>
        <v>44697</v>
      </c>
      <c r="J197" s="117">
        <v>111</v>
      </c>
      <c r="K197" s="117" t="b">
        <v>1</v>
      </c>
      <c r="L197" s="117" t="s">
        <v>1313</v>
      </c>
      <c r="M197" s="117" t="b">
        <v>1</v>
      </c>
      <c r="N197" s="117" t="s">
        <v>1276</v>
      </c>
      <c r="O197" s="182" t="e">
        <f>LEFT(COVID!#REF!,19)&amp;"."&amp;COVIDCR!F197</f>
        <v>#REF!</v>
      </c>
      <c r="P197" s="185" t="str">
        <f>COVID!I197</f>
        <v>10168/543965</v>
      </c>
      <c r="Q197" s="117" t="b">
        <v>1</v>
      </c>
      <c r="R197" s="117" t="b">
        <v>1</v>
      </c>
      <c r="S197" s="117" t="b">
        <v>1</v>
      </c>
    </row>
    <row r="198" spans="1:19" x14ac:dyDescent="0.25">
      <c r="A198" s="117" t="s">
        <v>1312</v>
      </c>
      <c r="B198" s="180">
        <v>1</v>
      </c>
      <c r="C198" s="117">
        <v>2</v>
      </c>
      <c r="D198" s="181">
        <f>COVID!J198</f>
        <v>400063</v>
      </c>
      <c r="E198" s="117" t="b">
        <v>1</v>
      </c>
      <c r="F198" s="182" t="e">
        <f>RIGHT(COVID!#REF!,4)&amp;"."&amp;COVID!M198&amp;"."&amp;COVID!K198&amp;"."&amp;$C$5</f>
        <v>#REF!</v>
      </c>
      <c r="G198" s="183">
        <f t="shared" ca="1" si="4"/>
        <v>44697</v>
      </c>
      <c r="H198" s="316" cm="1">
        <f t="array" ref="H198">-IF(SUMPRODUCT((COVID!$Q$19:$AB$19=$B$5)*COVID!Q198:AB198)&lt;0,SUMPRODUCT((COVID!$Q$19:$AB$19=$B$5)*COVID!Q198:AB198),0)</f>
        <v>0</v>
      </c>
      <c r="I198" s="115">
        <f t="shared" ca="1" si="5"/>
        <v>44697</v>
      </c>
      <c r="J198" s="117">
        <v>112</v>
      </c>
      <c r="K198" s="117" t="b">
        <v>1</v>
      </c>
      <c r="L198" s="117" t="s">
        <v>1313</v>
      </c>
      <c r="M198" s="117" t="b">
        <v>1</v>
      </c>
      <c r="N198" s="117" t="s">
        <v>1276</v>
      </c>
      <c r="O198" s="182" t="e">
        <f>LEFT(COVID!#REF!,19)&amp;"."&amp;COVIDCR!F198</f>
        <v>#REF!</v>
      </c>
      <c r="P198" s="185" t="str">
        <f>COVID!I198</f>
        <v>10168/543965</v>
      </c>
      <c r="Q198" s="117" t="b">
        <v>1</v>
      </c>
      <c r="R198" s="117" t="b">
        <v>1</v>
      </c>
      <c r="S198" s="117" t="b">
        <v>1</v>
      </c>
    </row>
    <row r="199" spans="1:19" x14ac:dyDescent="0.25">
      <c r="A199" s="117" t="s">
        <v>1312</v>
      </c>
      <c r="B199" s="180">
        <v>1</v>
      </c>
      <c r="C199" s="117">
        <v>2</v>
      </c>
      <c r="D199" s="181">
        <f>COVID!J199</f>
        <v>400140</v>
      </c>
      <c r="E199" s="117" t="b">
        <v>1</v>
      </c>
      <c r="F199" s="182" t="e">
        <f>RIGHT(COVID!#REF!,4)&amp;"."&amp;COVID!M199&amp;"."&amp;COVID!K199&amp;"."&amp;$C$5</f>
        <v>#REF!</v>
      </c>
      <c r="G199" s="183">
        <f t="shared" ca="1" si="4"/>
        <v>44697</v>
      </c>
      <c r="H199" s="316" cm="1">
        <f t="array" ref="H199">-IF(SUMPRODUCT((COVID!$Q$19:$AB$19=$B$5)*COVID!Q199:AB199)&lt;0,SUMPRODUCT((COVID!$Q$19:$AB$19=$B$5)*COVID!Q199:AB199),0)</f>
        <v>0</v>
      </c>
      <c r="I199" s="115">
        <f t="shared" ca="1" si="5"/>
        <v>44697</v>
      </c>
      <c r="J199" s="117">
        <v>113</v>
      </c>
      <c r="K199" s="117" t="b">
        <v>1</v>
      </c>
      <c r="L199" s="117" t="s">
        <v>1313</v>
      </c>
      <c r="M199" s="117" t="b">
        <v>1</v>
      </c>
      <c r="N199" s="117" t="s">
        <v>1276</v>
      </c>
      <c r="O199" s="182" t="e">
        <f>LEFT(COVID!#REF!,19)&amp;"."&amp;COVIDCR!F199</f>
        <v>#REF!</v>
      </c>
      <c r="P199" s="185" t="str">
        <f>COVID!I199</f>
        <v>10167/543965</v>
      </c>
      <c r="Q199" s="117" t="b">
        <v>1</v>
      </c>
      <c r="R199" s="117" t="b">
        <v>1</v>
      </c>
      <c r="S199" s="117" t="b">
        <v>1</v>
      </c>
    </row>
    <row r="200" spans="1:19" x14ac:dyDescent="0.25">
      <c r="A200" s="117" t="s">
        <v>1312</v>
      </c>
      <c r="B200" s="180">
        <v>1</v>
      </c>
      <c r="C200" s="117">
        <v>2</v>
      </c>
      <c r="D200" s="181">
        <f>COVID!J200</f>
        <v>400013</v>
      </c>
      <c r="E200" s="117" t="b">
        <v>1</v>
      </c>
      <c r="F200" s="182" t="e">
        <f>RIGHT(COVID!#REF!,4)&amp;"."&amp;COVID!M200&amp;"."&amp;COVID!K200&amp;"."&amp;$C$5</f>
        <v>#REF!</v>
      </c>
      <c r="G200" s="183">
        <f t="shared" ca="1" si="4"/>
        <v>44697</v>
      </c>
      <c r="H200" s="316" cm="1">
        <f t="array" ref="H200">-IF(SUMPRODUCT((COVID!$Q$19:$AB$19=$B$5)*COVID!Q200:AB200)&lt;0,SUMPRODUCT((COVID!$Q$19:$AB$19=$B$5)*COVID!Q200:AB200),0)</f>
        <v>0</v>
      </c>
      <c r="I200" s="115">
        <f t="shared" ca="1" si="5"/>
        <v>44697</v>
      </c>
      <c r="J200" s="117">
        <v>114</v>
      </c>
      <c r="K200" s="117" t="b">
        <v>1</v>
      </c>
      <c r="L200" s="117" t="s">
        <v>1313</v>
      </c>
      <c r="M200" s="117" t="b">
        <v>1</v>
      </c>
      <c r="N200" s="117" t="s">
        <v>1276</v>
      </c>
      <c r="O200" s="182" t="e">
        <f>LEFT(COVID!#REF!,19)&amp;"."&amp;COVIDCR!F200</f>
        <v>#REF!</v>
      </c>
      <c r="P200" s="185" t="str">
        <f>COVID!I200</f>
        <v>10167/543965</v>
      </c>
      <c r="Q200" s="117" t="b">
        <v>1</v>
      </c>
      <c r="R200" s="117" t="b">
        <v>1</v>
      </c>
      <c r="S200" s="117" t="b">
        <v>1</v>
      </c>
    </row>
    <row r="201" spans="1:19" x14ac:dyDescent="0.25">
      <c r="A201" s="117" t="s">
        <v>1312</v>
      </c>
      <c r="B201" s="180">
        <v>1</v>
      </c>
      <c r="C201" s="117">
        <v>2</v>
      </c>
      <c r="D201" s="181">
        <f>COVID!J201</f>
        <v>400041</v>
      </c>
      <c r="E201" s="117" t="b">
        <v>1</v>
      </c>
      <c r="F201" s="182" t="e">
        <f>RIGHT(COVID!#REF!,4)&amp;"."&amp;COVID!M201&amp;"."&amp;COVID!K201&amp;"."&amp;$C$5</f>
        <v>#REF!</v>
      </c>
      <c r="G201" s="183">
        <f t="shared" ca="1" si="4"/>
        <v>44697</v>
      </c>
      <c r="H201" s="316" cm="1">
        <f t="array" ref="H201">-IF(SUMPRODUCT((COVID!$Q$19:$AB$19=$B$5)*COVID!Q201:AB201)&lt;0,SUMPRODUCT((COVID!$Q$19:$AB$19=$B$5)*COVID!Q201:AB201),0)</f>
        <v>0</v>
      </c>
      <c r="I201" s="115">
        <f t="shared" ca="1" si="5"/>
        <v>44697</v>
      </c>
      <c r="J201" s="117">
        <v>115</v>
      </c>
      <c r="K201" s="117" t="b">
        <v>1</v>
      </c>
      <c r="L201" s="117" t="s">
        <v>1313</v>
      </c>
      <c r="M201" s="117" t="b">
        <v>1</v>
      </c>
      <c r="N201" s="117" t="s">
        <v>1276</v>
      </c>
      <c r="O201" s="182" t="e">
        <f>LEFT(COVID!#REF!,19)&amp;"."&amp;COVIDCR!F201</f>
        <v>#REF!</v>
      </c>
      <c r="P201" s="185" t="str">
        <f>COVID!I201</f>
        <v>10167/543965</v>
      </c>
      <c r="Q201" s="117" t="b">
        <v>1</v>
      </c>
      <c r="R201" s="117" t="b">
        <v>1</v>
      </c>
      <c r="S201" s="117" t="b">
        <v>1</v>
      </c>
    </row>
    <row r="202" spans="1:19" x14ac:dyDescent="0.25">
      <c r="A202" s="117" t="s">
        <v>1312</v>
      </c>
      <c r="B202" s="180">
        <v>1</v>
      </c>
      <c r="C202" s="117">
        <v>2</v>
      </c>
      <c r="D202" s="181">
        <f>COVID!J202</f>
        <v>400029</v>
      </c>
      <c r="E202" s="117" t="b">
        <v>1</v>
      </c>
      <c r="F202" s="182" t="e">
        <f>RIGHT(COVID!#REF!,4)&amp;"."&amp;COVID!M202&amp;"."&amp;COVID!K202&amp;"."&amp;$C$5</f>
        <v>#REF!</v>
      </c>
      <c r="G202" s="183">
        <f t="shared" ca="1" si="4"/>
        <v>44697</v>
      </c>
      <c r="H202" s="316" cm="1">
        <f t="array" ref="H202">-IF(SUMPRODUCT((COVID!$Q$19:$AB$19=$B$5)*COVID!Q202:AB202)&lt;0,SUMPRODUCT((COVID!$Q$19:$AB$19=$B$5)*COVID!Q202:AB202),0)</f>
        <v>0</v>
      </c>
      <c r="I202" s="115">
        <f t="shared" ca="1" si="5"/>
        <v>44697</v>
      </c>
      <c r="J202" s="117">
        <v>116</v>
      </c>
      <c r="K202" s="117" t="b">
        <v>1</v>
      </c>
      <c r="L202" s="117" t="s">
        <v>1313</v>
      </c>
      <c r="M202" s="117" t="b">
        <v>1</v>
      </c>
      <c r="N202" s="117" t="s">
        <v>1276</v>
      </c>
      <c r="O202" s="182" t="e">
        <f>LEFT(COVID!#REF!,19)&amp;"."&amp;COVIDCR!F202</f>
        <v>#REF!</v>
      </c>
      <c r="P202" s="185" t="str">
        <f>COVID!I202</f>
        <v>10167/543965</v>
      </c>
      <c r="Q202" s="117" t="b">
        <v>1</v>
      </c>
      <c r="R202" s="117" t="b">
        <v>1</v>
      </c>
      <c r="S202" s="117" t="b">
        <v>1</v>
      </c>
    </row>
    <row r="203" spans="1:19" x14ac:dyDescent="0.25">
      <c r="A203" s="117" t="s">
        <v>1312</v>
      </c>
      <c r="B203" s="180">
        <v>1</v>
      </c>
      <c r="C203" s="117">
        <v>2</v>
      </c>
      <c r="D203" s="181">
        <f>COVID!J203</f>
        <v>400110</v>
      </c>
      <c r="E203" s="117" t="b">
        <v>1</v>
      </c>
      <c r="F203" s="182" t="e">
        <f>RIGHT(COVID!#REF!,4)&amp;"."&amp;COVID!M203&amp;"."&amp;COVID!K203&amp;"."&amp;$C$5</f>
        <v>#REF!</v>
      </c>
      <c r="G203" s="183">
        <f t="shared" ca="1" si="4"/>
        <v>44697</v>
      </c>
      <c r="H203" s="316" cm="1">
        <f t="array" ref="H203">-IF(SUMPRODUCT((COVID!$Q$19:$AB$19=$B$5)*COVID!Q203:AB203)&lt;0,SUMPRODUCT((COVID!$Q$19:$AB$19=$B$5)*COVID!Q203:AB203),0)</f>
        <v>0</v>
      </c>
      <c r="I203" s="115">
        <f t="shared" ca="1" si="5"/>
        <v>44697</v>
      </c>
      <c r="J203" s="117">
        <v>117</v>
      </c>
      <c r="K203" s="117" t="b">
        <v>1</v>
      </c>
      <c r="L203" s="117" t="s">
        <v>1313</v>
      </c>
      <c r="M203" s="117" t="b">
        <v>1</v>
      </c>
      <c r="N203" s="117" t="s">
        <v>1276</v>
      </c>
      <c r="O203" s="182" t="e">
        <f>LEFT(COVID!#REF!,19)&amp;"."&amp;COVIDCR!F203</f>
        <v>#REF!</v>
      </c>
      <c r="P203" s="185" t="str">
        <f>COVID!I203</f>
        <v>10166/543965</v>
      </c>
      <c r="Q203" s="117" t="b">
        <v>1</v>
      </c>
      <c r="R203" s="117" t="b">
        <v>1</v>
      </c>
      <c r="S203" s="117" t="b">
        <v>1</v>
      </c>
    </row>
    <row r="204" spans="1:19" x14ac:dyDescent="0.25">
      <c r="A204" s="117" t="s">
        <v>1312</v>
      </c>
      <c r="B204" s="180">
        <v>1</v>
      </c>
      <c r="C204" s="117">
        <v>2</v>
      </c>
      <c r="D204" s="181">
        <f>COVID!J204</f>
        <v>400033</v>
      </c>
      <c r="E204" s="117" t="b">
        <v>1</v>
      </c>
      <c r="F204" s="182" t="e">
        <f>RIGHT(COVID!#REF!,4)&amp;"."&amp;COVID!M204&amp;"."&amp;COVID!K204&amp;"."&amp;$C$5</f>
        <v>#REF!</v>
      </c>
      <c r="G204" s="183">
        <f t="shared" ca="1" si="4"/>
        <v>44697</v>
      </c>
      <c r="H204" s="316" cm="1">
        <f t="array" ref="H204">-IF(SUMPRODUCT((COVID!$Q$19:$AB$19=$B$5)*COVID!Q204:AB204)&lt;0,SUMPRODUCT((COVID!$Q$19:$AB$19=$B$5)*COVID!Q204:AB204),0)</f>
        <v>0</v>
      </c>
      <c r="I204" s="115">
        <f t="shared" ca="1" si="5"/>
        <v>44697</v>
      </c>
      <c r="J204" s="117">
        <v>118</v>
      </c>
      <c r="K204" s="117" t="b">
        <v>1</v>
      </c>
      <c r="L204" s="117" t="s">
        <v>1313</v>
      </c>
      <c r="M204" s="117" t="b">
        <v>1</v>
      </c>
      <c r="N204" s="117" t="s">
        <v>1276</v>
      </c>
      <c r="O204" s="182" t="e">
        <f>LEFT(COVID!#REF!,19)&amp;"."&amp;COVIDCR!F204</f>
        <v>#REF!</v>
      </c>
      <c r="P204" s="185" t="str">
        <f>COVID!I204</f>
        <v>10167/543965</v>
      </c>
      <c r="Q204" s="117" t="b">
        <v>1</v>
      </c>
      <c r="R204" s="117" t="b">
        <v>1</v>
      </c>
      <c r="S204" s="117" t="b">
        <v>1</v>
      </c>
    </row>
    <row r="205" spans="1:19" x14ac:dyDescent="0.25">
      <c r="A205" s="117" t="s">
        <v>1312</v>
      </c>
      <c r="B205" s="180">
        <v>1</v>
      </c>
      <c r="C205" s="117">
        <v>2</v>
      </c>
      <c r="D205" s="181">
        <f>COVID!J205</f>
        <v>400135</v>
      </c>
      <c r="E205" s="117" t="b">
        <v>1</v>
      </c>
      <c r="F205" s="182" t="e">
        <f>RIGHT(COVID!#REF!,4)&amp;"."&amp;COVID!M205&amp;"."&amp;COVID!K205&amp;"."&amp;$C$5</f>
        <v>#REF!</v>
      </c>
      <c r="G205" s="183">
        <f t="shared" ca="1" si="4"/>
        <v>44697</v>
      </c>
      <c r="H205" s="316" cm="1">
        <f t="array" ref="H205">-IF(SUMPRODUCT((COVID!$Q$19:$AB$19=$B$5)*COVID!Q205:AB205)&lt;0,SUMPRODUCT((COVID!$Q$19:$AB$19=$B$5)*COVID!Q205:AB205),0)</f>
        <v>0</v>
      </c>
      <c r="I205" s="115">
        <f t="shared" ca="1" si="5"/>
        <v>44697</v>
      </c>
      <c r="J205" s="117">
        <v>119</v>
      </c>
      <c r="K205" s="117" t="b">
        <v>1</v>
      </c>
      <c r="L205" s="117" t="s">
        <v>1313</v>
      </c>
      <c r="M205" s="117" t="b">
        <v>1</v>
      </c>
      <c r="N205" s="117" t="s">
        <v>1276</v>
      </c>
      <c r="O205" s="182" t="e">
        <f>LEFT(COVID!#REF!,19)&amp;"."&amp;COVIDCR!F205</f>
        <v>#REF!</v>
      </c>
      <c r="P205" s="185" t="str">
        <f>COVID!I205</f>
        <v>10694/543965</v>
      </c>
      <c r="Q205" s="117" t="b">
        <v>1</v>
      </c>
      <c r="R205" s="117" t="b">
        <v>1</v>
      </c>
      <c r="S205" s="117" t="b">
        <v>1</v>
      </c>
    </row>
    <row r="206" spans="1:19" x14ac:dyDescent="0.25">
      <c r="A206" s="117" t="s">
        <v>1312</v>
      </c>
      <c r="B206" s="180">
        <v>1</v>
      </c>
      <c r="C206" s="117">
        <v>2</v>
      </c>
      <c r="D206" s="181">
        <f>COVID!J206</f>
        <v>400157</v>
      </c>
      <c r="E206" s="117" t="b">
        <v>1</v>
      </c>
      <c r="F206" s="182" t="e">
        <f>RIGHT(COVID!#REF!,4)&amp;"."&amp;COVID!M206&amp;"."&amp;COVID!K206&amp;"."&amp;$C$5</f>
        <v>#REF!</v>
      </c>
      <c r="G206" s="183">
        <f t="shared" ca="1" si="4"/>
        <v>44697</v>
      </c>
      <c r="H206" s="316" cm="1">
        <f t="array" ref="H206">-IF(SUMPRODUCT((COVID!$Q$19:$AB$19=$B$5)*COVID!Q206:AB206)&lt;0,SUMPRODUCT((COVID!$Q$19:$AB$19=$B$5)*COVID!Q206:AB206),0)</f>
        <v>0</v>
      </c>
      <c r="I206" s="115">
        <f t="shared" ca="1" si="5"/>
        <v>44697</v>
      </c>
      <c r="J206" s="117">
        <v>120</v>
      </c>
      <c r="K206" s="117" t="b">
        <v>1</v>
      </c>
      <c r="L206" s="117" t="s">
        <v>1313</v>
      </c>
      <c r="M206" s="117" t="b">
        <v>1</v>
      </c>
      <c r="N206" s="117" t="s">
        <v>1276</v>
      </c>
      <c r="O206" s="182" t="e">
        <f>LEFT(COVID!#REF!,19)&amp;"."&amp;COVIDCR!F206</f>
        <v>#REF!</v>
      </c>
      <c r="P206" s="185" t="str">
        <f>COVID!I206</f>
        <v>10168/543965</v>
      </c>
      <c r="Q206" s="117" t="b">
        <v>1</v>
      </c>
      <c r="R206" s="117" t="b">
        <v>1</v>
      </c>
      <c r="S206" s="117" t="b">
        <v>1</v>
      </c>
    </row>
    <row r="207" spans="1:19" x14ac:dyDescent="0.25">
      <c r="A207" s="117" t="s">
        <v>1312</v>
      </c>
      <c r="B207" s="180">
        <v>1</v>
      </c>
      <c r="C207" s="117">
        <v>2</v>
      </c>
      <c r="D207" s="181">
        <f>COVID!J207</f>
        <v>400156</v>
      </c>
      <c r="E207" s="117" t="b">
        <v>1</v>
      </c>
      <c r="F207" s="182" t="e">
        <f>RIGHT(COVID!#REF!,4)&amp;"."&amp;COVID!M207&amp;"."&amp;COVID!K207&amp;"."&amp;$C$5</f>
        <v>#REF!</v>
      </c>
      <c r="G207" s="183">
        <f t="shared" ca="1" si="4"/>
        <v>44697</v>
      </c>
      <c r="H207" s="316" cm="1">
        <f t="array" ref="H207">-IF(SUMPRODUCT((COVID!$Q$19:$AB$19=$B$5)*COVID!Q207:AB207)&lt;0,SUMPRODUCT((COVID!$Q$19:$AB$19=$B$5)*COVID!Q207:AB207),0)</f>
        <v>0</v>
      </c>
      <c r="I207" s="115">
        <f t="shared" ca="1" si="5"/>
        <v>44697</v>
      </c>
      <c r="J207" s="117">
        <v>121</v>
      </c>
      <c r="K207" s="117" t="b">
        <v>1</v>
      </c>
      <c r="L207" s="117" t="s">
        <v>1313</v>
      </c>
      <c r="M207" s="117" t="b">
        <v>1</v>
      </c>
      <c r="N207" s="117" t="s">
        <v>1276</v>
      </c>
      <c r="O207" s="182" t="e">
        <f>LEFT(COVID!#REF!,19)&amp;"."&amp;COVIDCR!F207</f>
        <v>#REF!</v>
      </c>
      <c r="P207" s="185" t="str">
        <f>COVID!I207</f>
        <v>10168/543965</v>
      </c>
      <c r="Q207" s="117" t="b">
        <v>1</v>
      </c>
      <c r="R207" s="117" t="b">
        <v>1</v>
      </c>
      <c r="S207" s="117" t="b">
        <v>1</v>
      </c>
    </row>
    <row r="208" spans="1:19" x14ac:dyDescent="0.25">
      <c r="A208" s="117" t="s">
        <v>1312</v>
      </c>
      <c r="B208" s="180">
        <v>1</v>
      </c>
      <c r="C208" s="117">
        <v>2</v>
      </c>
      <c r="D208" s="181">
        <f>COVID!J208</f>
        <v>0</v>
      </c>
      <c r="E208" s="117" t="b">
        <v>1</v>
      </c>
      <c r="F208" s="182" t="e">
        <f>RIGHT(COVID!#REF!,4)&amp;"."&amp;COVID!M208&amp;"."&amp;COVID!K208&amp;"."&amp;$C$5</f>
        <v>#REF!</v>
      </c>
      <c r="G208" s="183">
        <f t="shared" ca="1" si="4"/>
        <v>44697</v>
      </c>
      <c r="H208" s="316" cm="1">
        <f t="array" ref="H208">-IF(SUMPRODUCT((COVID!$Q$19:$AB$19=$B$5)*COVID!Q208:AB208)&lt;0,SUMPRODUCT((COVID!$Q$19:$AB$19=$B$5)*COVID!Q208:AB208),0)</f>
        <v>0</v>
      </c>
      <c r="I208" s="115">
        <f t="shared" ca="1" si="5"/>
        <v>44697</v>
      </c>
      <c r="J208" s="117">
        <v>122</v>
      </c>
      <c r="K208" s="117" t="b">
        <v>1</v>
      </c>
      <c r="L208" s="117" t="s">
        <v>1313</v>
      </c>
      <c r="M208" s="117" t="b">
        <v>1</v>
      </c>
      <c r="N208" s="117" t="s">
        <v>1276</v>
      </c>
      <c r="O208" s="182" t="e">
        <f>LEFT(COVID!#REF!,19)&amp;"."&amp;COVIDCR!F208</f>
        <v>#REF!</v>
      </c>
      <c r="P208" s="185" t="e">
        <f>COVID!I208</f>
        <v>#N/A</v>
      </c>
      <c r="Q208" s="117" t="b">
        <v>1</v>
      </c>
      <c r="R208" s="117" t="b">
        <v>1</v>
      </c>
      <c r="S208" s="117" t="b">
        <v>1</v>
      </c>
    </row>
    <row r="209" spans="1:19" x14ac:dyDescent="0.25">
      <c r="A209" s="117" t="s">
        <v>1312</v>
      </c>
      <c r="B209" s="180">
        <v>1</v>
      </c>
      <c r="C209" s="117">
        <v>2</v>
      </c>
      <c r="D209" s="181">
        <f>COVID!J209</f>
        <v>0</v>
      </c>
      <c r="E209" s="117" t="b">
        <v>1</v>
      </c>
      <c r="F209" s="182" t="e">
        <f>RIGHT(COVID!#REF!,4)&amp;"."&amp;COVID!M209&amp;"."&amp;COVID!K209&amp;"."&amp;$C$5</f>
        <v>#REF!</v>
      </c>
      <c r="G209" s="183">
        <f t="shared" ca="1" si="4"/>
        <v>44697</v>
      </c>
      <c r="H209" s="316" cm="1">
        <f t="array" ref="H209">-IF(SUMPRODUCT((COVID!$Q$19:$AB$19=$B$5)*COVID!Q209:AB209)&lt;0,SUMPRODUCT((COVID!$Q$19:$AB$19=$B$5)*COVID!Q209:AB209),0)</f>
        <v>0</v>
      </c>
      <c r="I209" s="115">
        <f t="shared" ca="1" si="5"/>
        <v>44697</v>
      </c>
      <c r="J209" s="117">
        <v>123</v>
      </c>
      <c r="K209" s="117" t="b">
        <v>1</v>
      </c>
      <c r="L209" s="117" t="s">
        <v>1313</v>
      </c>
      <c r="M209" s="117" t="b">
        <v>1</v>
      </c>
      <c r="N209" s="117" t="s">
        <v>1276</v>
      </c>
      <c r="O209" s="182" t="e">
        <f>LEFT(COVID!#REF!,19)&amp;"."&amp;COVIDCR!F209</f>
        <v>#REF!</v>
      </c>
      <c r="P209" s="185" t="e">
        <f>COVID!I209</f>
        <v>#N/A</v>
      </c>
      <c r="Q209" s="117" t="b">
        <v>1</v>
      </c>
      <c r="R209" s="117" t="b">
        <v>1</v>
      </c>
      <c r="S209" s="117" t="b">
        <v>1</v>
      </c>
    </row>
    <row r="210" spans="1:19" x14ac:dyDescent="0.25">
      <c r="A210" s="117" t="s">
        <v>1312</v>
      </c>
      <c r="B210" s="180">
        <v>1</v>
      </c>
      <c r="C210" s="117">
        <v>2</v>
      </c>
      <c r="D210" s="181">
        <f>COVID!J210</f>
        <v>0</v>
      </c>
      <c r="E210" s="117" t="b">
        <v>1</v>
      </c>
      <c r="F210" s="182" t="e">
        <f>RIGHT(COVID!#REF!,4)&amp;"."&amp;COVID!M210&amp;"."&amp;COVID!K210&amp;"."&amp;$C$5</f>
        <v>#REF!</v>
      </c>
      <c r="G210" s="183">
        <f t="shared" ca="1" si="4"/>
        <v>44697</v>
      </c>
      <c r="H210" s="316" cm="1">
        <f t="array" ref="H210">-IF(SUMPRODUCT((COVID!$Q$19:$AB$19=$B$5)*COVID!Q210:AB210)&lt;0,SUMPRODUCT((COVID!$Q$19:$AB$19=$B$5)*COVID!Q210:AB210),0)</f>
        <v>0</v>
      </c>
      <c r="I210" s="115">
        <f t="shared" ca="1" si="5"/>
        <v>44697</v>
      </c>
      <c r="J210" s="117">
        <v>124</v>
      </c>
      <c r="K210" s="117" t="b">
        <v>1</v>
      </c>
      <c r="L210" s="117" t="s">
        <v>1313</v>
      </c>
      <c r="M210" s="117" t="b">
        <v>1</v>
      </c>
      <c r="N210" s="117" t="s">
        <v>1276</v>
      </c>
      <c r="O210" s="182" t="e">
        <f>LEFT(COVID!#REF!,19)&amp;"."&amp;COVIDCR!F210</f>
        <v>#REF!</v>
      </c>
      <c r="P210" s="185" t="e">
        <f>COVID!I210</f>
        <v>#N/A</v>
      </c>
      <c r="Q210" s="117" t="b">
        <v>1</v>
      </c>
      <c r="R210" s="117" t="b">
        <v>1</v>
      </c>
      <c r="S210" s="117" t="b">
        <v>1</v>
      </c>
    </row>
    <row r="211" spans="1:19" x14ac:dyDescent="0.25">
      <c r="A211" s="117" t="s">
        <v>1312</v>
      </c>
      <c r="B211" s="180">
        <v>1</v>
      </c>
      <c r="C211" s="117">
        <v>2</v>
      </c>
      <c r="D211" s="181">
        <f>COVID!J211</f>
        <v>0</v>
      </c>
      <c r="E211" s="117" t="b">
        <v>1</v>
      </c>
      <c r="F211" s="182" t="e">
        <f>RIGHT(COVID!#REF!,4)&amp;"."&amp;COVID!M211&amp;"."&amp;COVID!K211&amp;"."&amp;$C$5</f>
        <v>#REF!</v>
      </c>
      <c r="G211" s="183">
        <f t="shared" ca="1" si="4"/>
        <v>44697</v>
      </c>
      <c r="H211" s="316" cm="1">
        <f t="array" ref="H211">-IF(SUMPRODUCT((COVID!$Q$19:$AB$19=$B$5)*COVID!Q211:AB211)&lt;0,SUMPRODUCT((COVID!$Q$19:$AB$19=$B$5)*COVID!Q211:AB211),0)</f>
        <v>0</v>
      </c>
      <c r="I211" s="115">
        <f t="shared" ca="1" si="5"/>
        <v>44697</v>
      </c>
      <c r="J211" s="117">
        <v>125</v>
      </c>
      <c r="K211" s="117" t="b">
        <v>1</v>
      </c>
      <c r="L211" s="117" t="s">
        <v>1313</v>
      </c>
      <c r="M211" s="117" t="b">
        <v>1</v>
      </c>
      <c r="N211" s="117" t="s">
        <v>1276</v>
      </c>
      <c r="O211" s="182" t="e">
        <f>LEFT(COVID!#REF!,19)&amp;"."&amp;COVIDCR!F211</f>
        <v>#REF!</v>
      </c>
      <c r="P211" s="185" t="e">
        <f>COVID!I211</f>
        <v>#N/A</v>
      </c>
      <c r="Q211" s="117" t="b">
        <v>1</v>
      </c>
      <c r="R211" s="117" t="b">
        <v>1</v>
      </c>
      <c r="S211" s="117" t="b">
        <v>1</v>
      </c>
    </row>
    <row r="212" spans="1:19" x14ac:dyDescent="0.25">
      <c r="A212" s="117" t="s">
        <v>1312</v>
      </c>
      <c r="B212" s="180">
        <v>1</v>
      </c>
      <c r="C212" s="117">
        <v>2</v>
      </c>
      <c r="D212" s="181">
        <f>COVID!J212</f>
        <v>0</v>
      </c>
      <c r="E212" s="117" t="b">
        <v>1</v>
      </c>
      <c r="F212" s="182" t="e">
        <f>RIGHT(COVID!#REF!,4)&amp;"."&amp;COVID!M212&amp;"."&amp;COVID!K212&amp;"."&amp;$C$5</f>
        <v>#REF!</v>
      </c>
      <c r="G212" s="183">
        <f t="shared" ca="1" si="4"/>
        <v>44697</v>
      </c>
      <c r="H212" s="316" cm="1">
        <f t="array" ref="H212">-IF(SUMPRODUCT((COVID!$Q$19:$AB$19=$B$5)*COVID!Q212:AB212)&lt;0,SUMPRODUCT((COVID!$Q$19:$AB$19=$B$5)*COVID!Q212:AB212),0)</f>
        <v>0</v>
      </c>
      <c r="I212" s="115">
        <f t="shared" ca="1" si="5"/>
        <v>44697</v>
      </c>
      <c r="J212" s="117">
        <v>126</v>
      </c>
      <c r="K212" s="117" t="b">
        <v>1</v>
      </c>
      <c r="L212" s="117" t="s">
        <v>1313</v>
      </c>
      <c r="M212" s="117" t="b">
        <v>1</v>
      </c>
      <c r="N212" s="117" t="s">
        <v>1276</v>
      </c>
      <c r="O212" s="182" t="e">
        <f>LEFT(COVID!#REF!,19)&amp;"."&amp;COVIDCR!F212</f>
        <v>#REF!</v>
      </c>
      <c r="P212" s="185" t="e">
        <f>COVID!I212</f>
        <v>#N/A</v>
      </c>
      <c r="Q212" s="117" t="b">
        <v>1</v>
      </c>
      <c r="R212" s="117" t="b">
        <v>1</v>
      </c>
      <c r="S212" s="117" t="b">
        <v>1</v>
      </c>
    </row>
    <row r="213" spans="1:19" x14ac:dyDescent="0.25">
      <c r="A213" s="117" t="s">
        <v>1312</v>
      </c>
      <c r="B213" s="180">
        <v>1</v>
      </c>
      <c r="C213" s="117">
        <v>2</v>
      </c>
      <c r="D213" s="181">
        <f>COVID!J213</f>
        <v>0</v>
      </c>
      <c r="E213" s="117" t="b">
        <v>1</v>
      </c>
      <c r="F213" s="182" t="e">
        <f>RIGHT(COVID!#REF!,4)&amp;"."&amp;COVID!M213&amp;"."&amp;COVID!K213&amp;"."&amp;$C$5</f>
        <v>#REF!</v>
      </c>
      <c r="G213" s="183">
        <f t="shared" ref="G213:G238" ca="1" si="6">TODAY()</f>
        <v>44697</v>
      </c>
      <c r="H213" s="316" cm="1">
        <f t="array" ref="H213">-IF(SUMPRODUCT((COVID!$Q$19:$AB$19=$B$5)*COVID!Q213:AB213)&lt;0,SUMPRODUCT((COVID!$Q$19:$AB$19=$B$5)*COVID!Q213:AB213),0)</f>
        <v>0</v>
      </c>
      <c r="I213" s="115">
        <f t="shared" ca="1" si="5"/>
        <v>44697</v>
      </c>
      <c r="J213" s="117">
        <v>127</v>
      </c>
      <c r="K213" s="117" t="b">
        <v>1</v>
      </c>
      <c r="L213" s="117" t="s">
        <v>1313</v>
      </c>
      <c r="M213" s="117" t="b">
        <v>1</v>
      </c>
      <c r="N213" s="117" t="s">
        <v>1276</v>
      </c>
      <c r="O213" s="182" t="e">
        <f>LEFT(COVID!#REF!,19)&amp;"."&amp;COVIDCR!F213</f>
        <v>#REF!</v>
      </c>
      <c r="P213" s="185" t="e">
        <f>COVID!I213</f>
        <v>#N/A</v>
      </c>
      <c r="Q213" s="117" t="b">
        <v>1</v>
      </c>
      <c r="R213" s="117" t="b">
        <v>1</v>
      </c>
      <c r="S213" s="117" t="b">
        <v>1</v>
      </c>
    </row>
    <row r="214" spans="1:19" x14ac:dyDescent="0.25">
      <c r="A214" s="117" t="s">
        <v>1312</v>
      </c>
      <c r="B214" s="180">
        <v>1</v>
      </c>
      <c r="C214" s="117">
        <v>2</v>
      </c>
      <c r="D214" s="181">
        <f>COVID!J214</f>
        <v>0</v>
      </c>
      <c r="E214" s="117" t="b">
        <v>1</v>
      </c>
      <c r="F214" s="182" t="e">
        <f>RIGHT(COVID!#REF!,4)&amp;"."&amp;COVID!M214&amp;"."&amp;COVID!K214&amp;"."&amp;$C$5</f>
        <v>#REF!</v>
      </c>
      <c r="G214" s="183">
        <f t="shared" ca="1" si="6"/>
        <v>44697</v>
      </c>
      <c r="H214" s="316" cm="1">
        <f t="array" ref="H214">-IF(SUMPRODUCT((COVID!$Q$19:$AB$19=$B$5)*COVID!Q214:AB214)&lt;0,SUMPRODUCT((COVID!$Q$19:$AB$19=$B$5)*COVID!Q214:AB214),0)</f>
        <v>0</v>
      </c>
      <c r="I214" s="115">
        <f t="shared" ca="1" si="5"/>
        <v>44697</v>
      </c>
      <c r="J214" s="117">
        <v>128</v>
      </c>
      <c r="K214" s="117" t="b">
        <v>1</v>
      </c>
      <c r="L214" s="117" t="s">
        <v>1313</v>
      </c>
      <c r="M214" s="117" t="b">
        <v>1</v>
      </c>
      <c r="N214" s="117" t="s">
        <v>1276</v>
      </c>
      <c r="O214" s="182" t="e">
        <f>LEFT(COVID!#REF!,19)&amp;"."&amp;COVIDCR!F214</f>
        <v>#REF!</v>
      </c>
      <c r="P214" s="185" t="e">
        <f>COVID!I214</f>
        <v>#N/A</v>
      </c>
      <c r="Q214" s="117" t="b">
        <v>1</v>
      </c>
      <c r="R214" s="117" t="b">
        <v>1</v>
      </c>
      <c r="S214" s="117" t="b">
        <v>1</v>
      </c>
    </row>
    <row r="215" spans="1:19" x14ac:dyDescent="0.25">
      <c r="A215" s="117" t="s">
        <v>1312</v>
      </c>
      <c r="B215" s="180">
        <v>1</v>
      </c>
      <c r="C215" s="117">
        <v>2</v>
      </c>
      <c r="D215" s="181">
        <f>COVID!J215</f>
        <v>0</v>
      </c>
      <c r="E215" s="117" t="b">
        <v>1</v>
      </c>
      <c r="F215" s="182" t="e">
        <f>RIGHT(COVID!#REF!,4)&amp;"."&amp;COVID!M215&amp;"."&amp;COVID!K215&amp;"."&amp;$C$5</f>
        <v>#REF!</v>
      </c>
      <c r="G215" s="183">
        <f t="shared" ca="1" si="6"/>
        <v>44697</v>
      </c>
      <c r="H215" s="316" cm="1">
        <f t="array" ref="H215">-IF(SUMPRODUCT((COVID!$Q$19:$AB$19=$B$5)*COVID!Q215:AB215)&lt;0,SUMPRODUCT((COVID!$Q$19:$AB$19=$B$5)*COVID!Q215:AB215),0)</f>
        <v>0</v>
      </c>
      <c r="I215" s="115">
        <f t="shared" ca="1" si="5"/>
        <v>44697</v>
      </c>
      <c r="J215" s="117">
        <v>129</v>
      </c>
      <c r="K215" s="117" t="b">
        <v>1</v>
      </c>
      <c r="L215" s="117" t="s">
        <v>1313</v>
      </c>
      <c r="M215" s="117" t="b">
        <v>1</v>
      </c>
      <c r="N215" s="117" t="s">
        <v>1276</v>
      </c>
      <c r="O215" s="182" t="e">
        <f>LEFT(COVID!#REF!,19)&amp;"."&amp;COVIDCR!F215</f>
        <v>#REF!</v>
      </c>
      <c r="P215" s="185" t="e">
        <f>COVID!I215</f>
        <v>#N/A</v>
      </c>
      <c r="Q215" s="117" t="b">
        <v>1</v>
      </c>
      <c r="R215" s="117" t="b">
        <v>1</v>
      </c>
      <c r="S215" s="117" t="b">
        <v>1</v>
      </c>
    </row>
    <row r="216" spans="1:19" x14ac:dyDescent="0.25">
      <c r="A216" s="117" t="s">
        <v>1312</v>
      </c>
      <c r="B216" s="180">
        <v>1</v>
      </c>
      <c r="C216" s="117">
        <v>2</v>
      </c>
      <c r="D216" s="181">
        <f>COVID!J216</f>
        <v>0</v>
      </c>
      <c r="E216" s="117" t="b">
        <v>1</v>
      </c>
      <c r="F216" s="182" t="e">
        <f>RIGHT(COVID!#REF!,4)&amp;"."&amp;COVID!M216&amp;"."&amp;COVID!K216&amp;"."&amp;$C$5</f>
        <v>#REF!</v>
      </c>
      <c r="G216" s="183">
        <f t="shared" ca="1" si="6"/>
        <v>44697</v>
      </c>
      <c r="H216" s="316" cm="1">
        <f t="array" ref="H216">-IF(SUMPRODUCT((COVID!$Q$19:$AB$19=$B$5)*COVID!Q216:AB216)&lt;0,SUMPRODUCT((COVID!$Q$19:$AB$19=$B$5)*COVID!Q216:AB216),0)</f>
        <v>0</v>
      </c>
      <c r="I216" s="115">
        <f t="shared" ca="1" si="5"/>
        <v>44697</v>
      </c>
      <c r="J216" s="117">
        <v>130</v>
      </c>
      <c r="K216" s="117" t="b">
        <v>1</v>
      </c>
      <c r="L216" s="117" t="s">
        <v>1313</v>
      </c>
      <c r="M216" s="117" t="b">
        <v>1</v>
      </c>
      <c r="N216" s="117" t="s">
        <v>1276</v>
      </c>
      <c r="O216" s="182" t="e">
        <f>LEFT(COVID!#REF!,19)&amp;"."&amp;COVIDCR!F216</f>
        <v>#REF!</v>
      </c>
      <c r="P216" s="185" t="e">
        <f>COVID!I216</f>
        <v>#N/A</v>
      </c>
      <c r="Q216" s="117" t="b">
        <v>1</v>
      </c>
      <c r="R216" s="117" t="b">
        <v>1</v>
      </c>
      <c r="S216" s="117" t="b">
        <v>1</v>
      </c>
    </row>
    <row r="217" spans="1:19" x14ac:dyDescent="0.25">
      <c r="A217" s="117" t="s">
        <v>1312</v>
      </c>
      <c r="B217" s="180">
        <v>1</v>
      </c>
      <c r="C217" s="117">
        <v>2</v>
      </c>
      <c r="D217" s="181">
        <f>COVID!J217</f>
        <v>0</v>
      </c>
      <c r="E217" s="117" t="b">
        <v>1</v>
      </c>
      <c r="F217" s="182" t="e">
        <f>RIGHT(COVID!#REF!,4)&amp;"."&amp;COVID!M217&amp;"."&amp;COVID!K217&amp;"."&amp;$C$5</f>
        <v>#REF!</v>
      </c>
      <c r="G217" s="183">
        <f t="shared" ca="1" si="6"/>
        <v>44697</v>
      </c>
      <c r="H217" s="316" cm="1">
        <f t="array" ref="H217">-IF(SUMPRODUCT((COVID!$Q$19:$AB$19=$B$5)*COVID!Q217:AB217)&lt;0,SUMPRODUCT((COVID!$Q$19:$AB$19=$B$5)*COVID!Q217:AB217),0)</f>
        <v>0</v>
      </c>
      <c r="I217" s="115">
        <f t="shared" ca="1" si="5"/>
        <v>44697</v>
      </c>
      <c r="J217" s="117">
        <v>131</v>
      </c>
      <c r="K217" s="117" t="b">
        <v>1</v>
      </c>
      <c r="L217" s="117" t="s">
        <v>1313</v>
      </c>
      <c r="M217" s="117" t="b">
        <v>1</v>
      </c>
      <c r="N217" s="117" t="s">
        <v>1276</v>
      </c>
      <c r="O217" s="182" t="e">
        <f>LEFT(COVID!#REF!,19)&amp;"."&amp;COVIDCR!F217</f>
        <v>#REF!</v>
      </c>
      <c r="P217" s="185" t="e">
        <f>COVID!I217</f>
        <v>#N/A</v>
      </c>
      <c r="Q217" s="117" t="b">
        <v>1</v>
      </c>
      <c r="R217" s="117" t="b">
        <v>1</v>
      </c>
      <c r="S217" s="117" t="b">
        <v>1</v>
      </c>
    </row>
    <row r="218" spans="1:19" x14ac:dyDescent="0.25">
      <c r="A218" s="117" t="s">
        <v>1312</v>
      </c>
      <c r="B218" s="180">
        <v>1</v>
      </c>
      <c r="C218" s="117">
        <v>2</v>
      </c>
      <c r="D218" s="181">
        <f>COVID!J218</f>
        <v>0</v>
      </c>
      <c r="E218" s="117" t="b">
        <v>1</v>
      </c>
      <c r="F218" s="182" t="e">
        <f>RIGHT(COVID!#REF!,4)&amp;"."&amp;COVID!M218&amp;"."&amp;COVID!K218&amp;"."&amp;$C$5</f>
        <v>#REF!</v>
      </c>
      <c r="G218" s="183">
        <f t="shared" ca="1" si="6"/>
        <v>44697</v>
      </c>
      <c r="H218" s="316" cm="1">
        <f t="array" ref="H218">-IF(SUMPRODUCT((COVID!$Q$19:$AB$19=$B$5)*COVID!Q218:AB218)&lt;0,SUMPRODUCT((COVID!$Q$19:$AB$19=$B$5)*COVID!Q218:AB218),0)</f>
        <v>0</v>
      </c>
      <c r="I218" s="115">
        <f t="shared" ref="I218:I238" ca="1" si="7">G218</f>
        <v>44697</v>
      </c>
      <c r="J218" s="117">
        <v>132</v>
      </c>
      <c r="K218" s="117" t="b">
        <v>1</v>
      </c>
      <c r="L218" s="117" t="s">
        <v>1313</v>
      </c>
      <c r="M218" s="117" t="b">
        <v>1</v>
      </c>
      <c r="N218" s="117" t="s">
        <v>1276</v>
      </c>
      <c r="O218" s="182" t="e">
        <f>LEFT(COVID!#REF!,19)&amp;"."&amp;COVIDCR!F218</f>
        <v>#REF!</v>
      </c>
      <c r="P218" s="185" t="e">
        <f>COVID!I218</f>
        <v>#N/A</v>
      </c>
      <c r="Q218" s="117" t="b">
        <v>1</v>
      </c>
      <c r="R218" s="117" t="b">
        <v>1</v>
      </c>
      <c r="S218" s="117" t="b">
        <v>1</v>
      </c>
    </row>
    <row r="219" spans="1:19" x14ac:dyDescent="0.25">
      <c r="A219" s="117" t="s">
        <v>1312</v>
      </c>
      <c r="B219" s="180">
        <v>1</v>
      </c>
      <c r="C219" s="117">
        <v>2</v>
      </c>
      <c r="D219" s="181">
        <f>COVID!J219</f>
        <v>0</v>
      </c>
      <c r="E219" s="117" t="b">
        <v>1</v>
      </c>
      <c r="F219" s="182" t="e">
        <f>RIGHT(COVID!#REF!,4)&amp;"."&amp;COVID!M219&amp;"."&amp;COVID!K219&amp;"."&amp;$C$5</f>
        <v>#REF!</v>
      </c>
      <c r="G219" s="183">
        <f t="shared" ca="1" si="6"/>
        <v>44697</v>
      </c>
      <c r="H219" s="316" cm="1">
        <f t="array" ref="H219">-IF(SUMPRODUCT((COVID!$Q$19:$AB$19=$B$5)*COVID!Q219:AB219)&lt;0,SUMPRODUCT((COVID!$Q$19:$AB$19=$B$5)*COVID!Q219:AB219),0)</f>
        <v>0</v>
      </c>
      <c r="I219" s="115">
        <f t="shared" ca="1" si="7"/>
        <v>44697</v>
      </c>
      <c r="J219" s="117">
        <v>133</v>
      </c>
      <c r="K219" s="117" t="b">
        <v>1</v>
      </c>
      <c r="L219" s="117" t="s">
        <v>1313</v>
      </c>
      <c r="M219" s="117" t="b">
        <v>1</v>
      </c>
      <c r="N219" s="117" t="s">
        <v>1276</v>
      </c>
      <c r="O219" s="182" t="e">
        <f>LEFT(COVID!#REF!,19)&amp;"."&amp;COVIDCR!F219</f>
        <v>#REF!</v>
      </c>
      <c r="P219" s="185" t="e">
        <f>COVID!I219</f>
        <v>#N/A</v>
      </c>
      <c r="Q219" s="117" t="b">
        <v>1</v>
      </c>
      <c r="R219" s="117" t="b">
        <v>1</v>
      </c>
      <c r="S219" s="117" t="b">
        <v>1</v>
      </c>
    </row>
    <row r="220" spans="1:19" x14ac:dyDescent="0.25">
      <c r="A220" s="117" t="s">
        <v>1312</v>
      </c>
      <c r="B220" s="180">
        <v>1</v>
      </c>
      <c r="C220" s="117">
        <v>2</v>
      </c>
      <c r="D220" s="181">
        <f>COVID!J220</f>
        <v>0</v>
      </c>
      <c r="E220" s="117" t="b">
        <v>1</v>
      </c>
      <c r="F220" s="182" t="e">
        <f>RIGHT(COVID!#REF!,4)&amp;"."&amp;COVID!M220&amp;"."&amp;COVID!K220&amp;"."&amp;$C$5</f>
        <v>#REF!</v>
      </c>
      <c r="G220" s="183">
        <f t="shared" ca="1" si="6"/>
        <v>44697</v>
      </c>
      <c r="H220" s="316" cm="1">
        <f t="array" ref="H220">-IF(SUMPRODUCT((COVID!$Q$19:$AB$19=$B$5)*COVID!Q220:AB220)&lt;0,SUMPRODUCT((COVID!$Q$19:$AB$19=$B$5)*COVID!Q220:AB220),0)</f>
        <v>0</v>
      </c>
      <c r="I220" s="115">
        <f t="shared" ca="1" si="7"/>
        <v>44697</v>
      </c>
      <c r="J220" s="117">
        <v>134</v>
      </c>
      <c r="K220" s="117" t="b">
        <v>1</v>
      </c>
      <c r="L220" s="117" t="s">
        <v>1313</v>
      </c>
      <c r="M220" s="117" t="b">
        <v>1</v>
      </c>
      <c r="N220" s="117" t="s">
        <v>1276</v>
      </c>
      <c r="O220" s="182" t="e">
        <f>LEFT(COVID!#REF!,19)&amp;"."&amp;COVIDCR!F220</f>
        <v>#REF!</v>
      </c>
      <c r="P220" s="185" t="e">
        <f>COVID!I220</f>
        <v>#N/A</v>
      </c>
      <c r="Q220" s="117" t="b">
        <v>1</v>
      </c>
      <c r="R220" s="117" t="b">
        <v>1</v>
      </c>
      <c r="S220" s="117" t="b">
        <v>1</v>
      </c>
    </row>
    <row r="221" spans="1:19" x14ac:dyDescent="0.25">
      <c r="A221" s="117" t="s">
        <v>1312</v>
      </c>
      <c r="B221" s="180">
        <v>1</v>
      </c>
      <c r="C221" s="117">
        <v>2</v>
      </c>
      <c r="D221" s="181">
        <f>COVID!J221</f>
        <v>0</v>
      </c>
      <c r="E221" s="117" t="b">
        <v>1</v>
      </c>
      <c r="F221" s="182" t="e">
        <f>RIGHT(COVID!#REF!,4)&amp;"."&amp;COVID!M221&amp;"."&amp;COVID!K221&amp;"."&amp;$C$5</f>
        <v>#REF!</v>
      </c>
      <c r="G221" s="183">
        <f t="shared" ca="1" si="6"/>
        <v>44697</v>
      </c>
      <c r="H221" s="316" cm="1">
        <f t="array" ref="H221">-IF(SUMPRODUCT((COVID!$Q$19:$AB$19=$B$5)*COVID!Q221:AB221)&lt;0,SUMPRODUCT((COVID!$Q$19:$AB$19=$B$5)*COVID!Q221:AB221),0)</f>
        <v>0</v>
      </c>
      <c r="I221" s="115">
        <f t="shared" ca="1" si="7"/>
        <v>44697</v>
      </c>
      <c r="J221" s="117">
        <v>135</v>
      </c>
      <c r="K221" s="117" t="b">
        <v>1</v>
      </c>
      <c r="L221" s="117" t="s">
        <v>1313</v>
      </c>
      <c r="M221" s="117" t="b">
        <v>1</v>
      </c>
      <c r="N221" s="117" t="s">
        <v>1276</v>
      </c>
      <c r="O221" s="182" t="e">
        <f>LEFT(COVID!#REF!,19)&amp;"."&amp;COVIDCR!F221</f>
        <v>#REF!</v>
      </c>
      <c r="P221" s="185" t="e">
        <f>COVID!I221</f>
        <v>#N/A</v>
      </c>
      <c r="Q221" s="117" t="b">
        <v>1</v>
      </c>
      <c r="R221" s="117" t="b">
        <v>1</v>
      </c>
      <c r="S221" s="117" t="b">
        <v>1</v>
      </c>
    </row>
    <row r="222" spans="1:19" x14ac:dyDescent="0.25">
      <c r="A222" s="117" t="s">
        <v>1312</v>
      </c>
      <c r="B222" s="180">
        <v>1</v>
      </c>
      <c r="C222" s="117">
        <v>2</v>
      </c>
      <c r="D222" s="181">
        <f>COVID!J222</f>
        <v>0</v>
      </c>
      <c r="E222" s="117" t="b">
        <v>1</v>
      </c>
      <c r="F222" s="182" t="e">
        <f>RIGHT(COVID!#REF!,4)&amp;"."&amp;COVID!M222&amp;"."&amp;COVID!K222&amp;"."&amp;$C$5</f>
        <v>#REF!</v>
      </c>
      <c r="G222" s="183">
        <f t="shared" ca="1" si="6"/>
        <v>44697</v>
      </c>
      <c r="H222" s="316" cm="1">
        <f t="array" ref="H222">-IF(SUMPRODUCT((COVID!$Q$19:$AB$19=$B$5)*COVID!Q222:AB222)&lt;0,SUMPRODUCT((COVID!$Q$19:$AB$19=$B$5)*COVID!Q222:AB222),0)</f>
        <v>0</v>
      </c>
      <c r="I222" s="115">
        <f t="shared" ca="1" si="7"/>
        <v>44697</v>
      </c>
      <c r="J222" s="117">
        <v>136</v>
      </c>
      <c r="K222" s="117" t="b">
        <v>1</v>
      </c>
      <c r="L222" s="117" t="s">
        <v>1313</v>
      </c>
      <c r="M222" s="117" t="b">
        <v>1</v>
      </c>
      <c r="N222" s="117" t="s">
        <v>1276</v>
      </c>
      <c r="O222" s="182" t="e">
        <f>LEFT(COVID!#REF!,19)&amp;"."&amp;COVIDCR!F222</f>
        <v>#REF!</v>
      </c>
      <c r="P222" s="185" t="e">
        <f>COVID!I222</f>
        <v>#N/A</v>
      </c>
      <c r="Q222" s="117" t="b">
        <v>1</v>
      </c>
      <c r="R222" s="117" t="b">
        <v>1</v>
      </c>
      <c r="S222" s="117" t="b">
        <v>1</v>
      </c>
    </row>
    <row r="223" spans="1:19" x14ac:dyDescent="0.25">
      <c r="A223" s="117" t="s">
        <v>1312</v>
      </c>
      <c r="B223" s="180">
        <v>1</v>
      </c>
      <c r="C223" s="117">
        <v>2</v>
      </c>
      <c r="D223" s="181">
        <f>COVID!J223</f>
        <v>0</v>
      </c>
      <c r="E223" s="117" t="b">
        <v>1</v>
      </c>
      <c r="F223" s="182" t="e">
        <f>RIGHT(COVID!#REF!,4)&amp;"."&amp;COVID!M223&amp;"."&amp;COVID!K223&amp;"."&amp;$C$5</f>
        <v>#REF!</v>
      </c>
      <c r="G223" s="183">
        <f t="shared" ca="1" si="6"/>
        <v>44697</v>
      </c>
      <c r="H223" s="316" cm="1">
        <f t="array" ref="H223">-IF(SUMPRODUCT((COVID!$Q$19:$AB$19=$B$5)*COVID!Q223:AB223)&lt;0,SUMPRODUCT((COVID!$Q$19:$AB$19=$B$5)*COVID!Q223:AB223),0)</f>
        <v>0</v>
      </c>
      <c r="I223" s="115">
        <f t="shared" ca="1" si="7"/>
        <v>44697</v>
      </c>
      <c r="J223" s="117">
        <v>137</v>
      </c>
      <c r="K223" s="117" t="b">
        <v>1</v>
      </c>
      <c r="L223" s="117" t="s">
        <v>1313</v>
      </c>
      <c r="M223" s="117" t="b">
        <v>1</v>
      </c>
      <c r="N223" s="117" t="s">
        <v>1276</v>
      </c>
      <c r="O223" s="182" t="e">
        <f>LEFT(COVID!#REF!,19)&amp;"."&amp;COVIDCR!F223</f>
        <v>#REF!</v>
      </c>
      <c r="P223" s="185" t="e">
        <f>COVID!I223</f>
        <v>#N/A</v>
      </c>
      <c r="Q223" s="117" t="b">
        <v>1</v>
      </c>
      <c r="R223" s="117" t="b">
        <v>1</v>
      </c>
      <c r="S223" s="117" t="b">
        <v>1</v>
      </c>
    </row>
    <row r="224" spans="1:19" x14ac:dyDescent="0.25">
      <c r="A224" s="117" t="s">
        <v>1312</v>
      </c>
      <c r="B224" s="180">
        <v>1</v>
      </c>
      <c r="C224" s="117">
        <v>2</v>
      </c>
      <c r="D224" s="181">
        <f>COVID!J224</f>
        <v>0</v>
      </c>
      <c r="E224" s="117" t="b">
        <v>1</v>
      </c>
      <c r="F224" s="182" t="e">
        <f>RIGHT(COVID!#REF!,4)&amp;"."&amp;COVID!M224&amp;"."&amp;COVID!K224&amp;"."&amp;$C$5</f>
        <v>#REF!</v>
      </c>
      <c r="G224" s="183">
        <f t="shared" ca="1" si="6"/>
        <v>44697</v>
      </c>
      <c r="H224" s="316" cm="1">
        <f t="array" ref="H224">-IF(SUMPRODUCT((COVID!$Q$19:$AB$19=$B$5)*COVID!Q224:AB224)&lt;0,SUMPRODUCT((COVID!$Q$19:$AB$19=$B$5)*COVID!Q224:AB224),0)</f>
        <v>0</v>
      </c>
      <c r="I224" s="115">
        <f t="shared" ca="1" si="7"/>
        <v>44697</v>
      </c>
      <c r="J224" s="117">
        <v>138</v>
      </c>
      <c r="K224" s="117" t="b">
        <v>1</v>
      </c>
      <c r="L224" s="117" t="s">
        <v>1313</v>
      </c>
      <c r="M224" s="117" t="b">
        <v>1</v>
      </c>
      <c r="N224" s="117" t="s">
        <v>1276</v>
      </c>
      <c r="O224" s="182" t="e">
        <f>LEFT(COVID!#REF!,19)&amp;"."&amp;COVIDCR!F224</f>
        <v>#REF!</v>
      </c>
      <c r="P224" s="185" t="e">
        <f>COVID!I224</f>
        <v>#N/A</v>
      </c>
      <c r="Q224" s="117" t="b">
        <v>1</v>
      </c>
      <c r="R224" s="117" t="b">
        <v>1</v>
      </c>
      <c r="S224" s="117" t="b">
        <v>1</v>
      </c>
    </row>
    <row r="225" spans="1:19" x14ac:dyDescent="0.25">
      <c r="A225" s="117" t="s">
        <v>1312</v>
      </c>
      <c r="B225" s="180">
        <v>1</v>
      </c>
      <c r="C225" s="117">
        <v>2</v>
      </c>
      <c r="D225" s="181">
        <f>COVID!J225</f>
        <v>0</v>
      </c>
      <c r="E225" s="117" t="b">
        <v>1</v>
      </c>
      <c r="F225" s="182" t="e">
        <f>RIGHT(COVID!#REF!,4)&amp;"."&amp;COVID!M225&amp;"."&amp;COVID!K225&amp;"."&amp;$C$5</f>
        <v>#REF!</v>
      </c>
      <c r="G225" s="183">
        <f t="shared" ca="1" si="6"/>
        <v>44697</v>
      </c>
      <c r="H225" s="316" cm="1">
        <f t="array" ref="H225">-IF(SUMPRODUCT((COVID!$Q$19:$AB$19=$B$5)*COVID!Q225:AB225)&lt;0,SUMPRODUCT((COVID!$Q$19:$AB$19=$B$5)*COVID!Q225:AB225),0)</f>
        <v>0</v>
      </c>
      <c r="I225" s="115">
        <f t="shared" ca="1" si="7"/>
        <v>44697</v>
      </c>
      <c r="J225" s="117">
        <v>139</v>
      </c>
      <c r="K225" s="117" t="b">
        <v>1</v>
      </c>
      <c r="L225" s="117" t="s">
        <v>1313</v>
      </c>
      <c r="M225" s="117" t="b">
        <v>1</v>
      </c>
      <c r="N225" s="117" t="s">
        <v>1276</v>
      </c>
      <c r="O225" s="182" t="e">
        <f>LEFT(COVID!#REF!,19)&amp;"."&amp;COVIDCR!F225</f>
        <v>#REF!</v>
      </c>
      <c r="P225" s="185" t="e">
        <f>COVID!I225</f>
        <v>#N/A</v>
      </c>
      <c r="Q225" s="117" t="b">
        <v>1</v>
      </c>
      <c r="R225" s="117" t="b">
        <v>1</v>
      </c>
      <c r="S225" s="117" t="b">
        <v>1</v>
      </c>
    </row>
    <row r="226" spans="1:19" x14ac:dyDescent="0.25">
      <c r="A226" s="117" t="s">
        <v>1312</v>
      </c>
      <c r="B226" s="180">
        <v>1</v>
      </c>
      <c r="C226" s="117">
        <v>2</v>
      </c>
      <c r="D226" s="181">
        <f>COVID!J226</f>
        <v>0</v>
      </c>
      <c r="E226" s="117" t="b">
        <v>1</v>
      </c>
      <c r="F226" s="182" t="e">
        <f>RIGHT(COVID!#REF!,4)&amp;"."&amp;COVID!M226&amp;"."&amp;COVID!K226&amp;"."&amp;$C$5</f>
        <v>#REF!</v>
      </c>
      <c r="G226" s="183">
        <f t="shared" ca="1" si="6"/>
        <v>44697</v>
      </c>
      <c r="H226" s="316" cm="1">
        <f t="array" ref="H226">-IF(SUMPRODUCT((COVID!$Q$19:$AB$19=$B$5)*COVID!Q226:AB226)&lt;0,SUMPRODUCT((COVID!$Q$19:$AB$19=$B$5)*COVID!Q226:AB226),0)</f>
        <v>0</v>
      </c>
      <c r="I226" s="115">
        <f t="shared" ca="1" si="7"/>
        <v>44697</v>
      </c>
      <c r="J226" s="117">
        <v>140</v>
      </c>
      <c r="K226" s="117" t="b">
        <v>1</v>
      </c>
      <c r="L226" s="117" t="s">
        <v>1313</v>
      </c>
      <c r="M226" s="117" t="b">
        <v>1</v>
      </c>
      <c r="N226" s="117" t="s">
        <v>1276</v>
      </c>
      <c r="O226" s="182" t="e">
        <f>LEFT(COVID!#REF!,19)&amp;"."&amp;COVIDCR!F226</f>
        <v>#REF!</v>
      </c>
      <c r="P226" s="185" t="e">
        <f>COVID!I226</f>
        <v>#N/A</v>
      </c>
      <c r="Q226" s="117" t="b">
        <v>1</v>
      </c>
      <c r="R226" s="117" t="b">
        <v>1</v>
      </c>
      <c r="S226" s="117" t="b">
        <v>1</v>
      </c>
    </row>
    <row r="227" spans="1:19" x14ac:dyDescent="0.25">
      <c r="A227" s="117" t="s">
        <v>1312</v>
      </c>
      <c r="B227" s="180">
        <v>1</v>
      </c>
      <c r="C227" s="117">
        <v>2</v>
      </c>
      <c r="D227" s="181">
        <f>COVID!J227</f>
        <v>0</v>
      </c>
      <c r="E227" s="117" t="b">
        <v>1</v>
      </c>
      <c r="F227" s="182" t="e">
        <f>RIGHT(COVID!#REF!,4)&amp;"."&amp;COVID!M227&amp;"."&amp;COVID!K227&amp;"."&amp;$C$5</f>
        <v>#REF!</v>
      </c>
      <c r="G227" s="183">
        <f t="shared" ca="1" si="6"/>
        <v>44697</v>
      </c>
      <c r="H227" s="316" cm="1">
        <f t="array" ref="H227">-IF(SUMPRODUCT((COVID!$Q$19:$AB$19=$B$5)*COVID!Q227:AB227)&lt;0,SUMPRODUCT((COVID!$Q$19:$AB$19=$B$5)*COVID!Q227:AB227),0)</f>
        <v>0</v>
      </c>
      <c r="I227" s="115">
        <f t="shared" ca="1" si="7"/>
        <v>44697</v>
      </c>
      <c r="J227" s="117">
        <v>141</v>
      </c>
      <c r="K227" s="117" t="b">
        <v>1</v>
      </c>
      <c r="L227" s="117" t="s">
        <v>1313</v>
      </c>
      <c r="M227" s="117" t="b">
        <v>1</v>
      </c>
      <c r="N227" s="117" t="s">
        <v>1276</v>
      </c>
      <c r="O227" s="182" t="e">
        <f>LEFT(COVID!#REF!,19)&amp;"."&amp;COVIDCR!F227</f>
        <v>#REF!</v>
      </c>
      <c r="P227" s="185" t="e">
        <f>COVID!I227</f>
        <v>#N/A</v>
      </c>
      <c r="Q227" s="117" t="b">
        <v>1</v>
      </c>
      <c r="R227" s="117" t="b">
        <v>1</v>
      </c>
      <c r="S227" s="117" t="b">
        <v>1</v>
      </c>
    </row>
    <row r="228" spans="1:19" x14ac:dyDescent="0.25">
      <c r="A228" s="117" t="s">
        <v>1312</v>
      </c>
      <c r="B228" s="180">
        <v>1</v>
      </c>
      <c r="C228" s="117">
        <v>2</v>
      </c>
      <c r="D228" s="181">
        <f>COVID!J228</f>
        <v>0</v>
      </c>
      <c r="E228" s="117" t="b">
        <v>1</v>
      </c>
      <c r="F228" s="182" t="e">
        <f>RIGHT(COVID!#REF!,4)&amp;"."&amp;COVID!M228&amp;"."&amp;COVID!K228&amp;"."&amp;$C$5</f>
        <v>#REF!</v>
      </c>
      <c r="G228" s="183">
        <f t="shared" ca="1" si="6"/>
        <v>44697</v>
      </c>
      <c r="H228" s="316" cm="1">
        <f t="array" ref="H228">-IF(SUMPRODUCT((COVID!$Q$19:$AB$19=$B$5)*COVID!Q228:AB228)&lt;0,SUMPRODUCT((COVID!$Q$19:$AB$19=$B$5)*COVID!Q228:AB228),0)</f>
        <v>0</v>
      </c>
      <c r="I228" s="115">
        <f t="shared" ca="1" si="7"/>
        <v>44697</v>
      </c>
      <c r="J228" s="117">
        <v>142</v>
      </c>
      <c r="K228" s="117" t="b">
        <v>1</v>
      </c>
      <c r="L228" s="117" t="s">
        <v>1313</v>
      </c>
      <c r="M228" s="117" t="b">
        <v>1</v>
      </c>
      <c r="N228" s="117" t="s">
        <v>1276</v>
      </c>
      <c r="O228" s="182" t="e">
        <f>LEFT(COVID!#REF!,19)&amp;"."&amp;COVIDCR!F228</f>
        <v>#REF!</v>
      </c>
      <c r="P228" s="185" t="e">
        <f>COVID!I228</f>
        <v>#N/A</v>
      </c>
      <c r="Q228" s="117" t="b">
        <v>1</v>
      </c>
      <c r="R228" s="117" t="b">
        <v>1</v>
      </c>
      <c r="S228" s="117" t="b">
        <v>1</v>
      </c>
    </row>
    <row r="229" spans="1:19" x14ac:dyDescent="0.25">
      <c r="A229" s="117" t="s">
        <v>1312</v>
      </c>
      <c r="B229" s="180">
        <v>1</v>
      </c>
      <c r="C229" s="117">
        <v>2</v>
      </c>
      <c r="D229" s="181">
        <f>COVID!J229</f>
        <v>0</v>
      </c>
      <c r="E229" s="117" t="b">
        <v>1</v>
      </c>
      <c r="F229" s="182" t="str">
        <f>RIGHT(COVID!C229,4)&amp;"."&amp;COVID!M229&amp;"."&amp;COVID!K229&amp;"."&amp;$C$5</f>
        <v>..I18.Ma22</v>
      </c>
      <c r="G229" s="183">
        <f t="shared" ca="1" si="6"/>
        <v>44697</v>
      </c>
      <c r="H229" s="316" cm="1">
        <f t="array" ref="H229">-IF(SUMPRODUCT((COVID!$Q$19:$AB$19=$B$5)*COVID!Q229:AB229)&lt;0,SUMPRODUCT((COVID!$Q$19:$AB$19=$B$5)*COVID!Q229:AB229),0)</f>
        <v>0</v>
      </c>
      <c r="I229" s="115">
        <f t="shared" ca="1" si="7"/>
        <v>44697</v>
      </c>
      <c r="J229" s="117">
        <v>143</v>
      </c>
      <c r="K229" s="117" t="b">
        <v>1</v>
      </c>
      <c r="L229" s="117" t="s">
        <v>1313</v>
      </c>
      <c r="M229" s="117" t="b">
        <v>1</v>
      </c>
      <c r="N229" s="117" t="s">
        <v>1276</v>
      </c>
      <c r="O229" s="182" t="str">
        <f>LEFT(COVID!D229,19)&amp;"."&amp;COVIDCR!F229</f>
        <v xml:space="preserve"> Please choose a sc...I18.Ma22</v>
      </c>
      <c r="P229" s="185" t="e">
        <f>COVID!I229</f>
        <v>#N/A</v>
      </c>
      <c r="Q229" s="117" t="b">
        <v>1</v>
      </c>
      <c r="R229" s="117" t="b">
        <v>1</v>
      </c>
      <c r="S229" s="117" t="b">
        <v>1</v>
      </c>
    </row>
    <row r="230" spans="1:19" x14ac:dyDescent="0.25">
      <c r="A230" s="117" t="s">
        <v>1312</v>
      </c>
      <c r="B230" s="180">
        <v>1</v>
      </c>
      <c r="C230" s="117">
        <v>2</v>
      </c>
      <c r="D230" s="181">
        <f>COVID!J230</f>
        <v>0</v>
      </c>
      <c r="E230" s="117" t="b">
        <v>1</v>
      </c>
      <c r="F230" s="182" t="str">
        <f>RIGHT(COVID!C230,4)&amp;"."&amp;COVID!M230&amp;"."&amp;COVID!K230&amp;"."&amp;$C$5</f>
        <v>..I18.Ma22</v>
      </c>
      <c r="G230" s="183">
        <f t="shared" ca="1" si="6"/>
        <v>44697</v>
      </c>
      <c r="H230" s="316" cm="1">
        <f t="array" ref="H230">-IF(SUMPRODUCT((COVID!$Q$19:$AB$19=$B$5)*COVID!Q230:AB230)&lt;0,SUMPRODUCT((COVID!$Q$19:$AB$19=$B$5)*COVID!Q230:AB230),0)</f>
        <v>0</v>
      </c>
      <c r="I230" s="115">
        <f t="shared" ca="1" si="7"/>
        <v>44697</v>
      </c>
      <c r="J230" s="117">
        <v>144</v>
      </c>
      <c r="K230" s="117" t="b">
        <v>1</v>
      </c>
      <c r="L230" s="117" t="s">
        <v>1313</v>
      </c>
      <c r="M230" s="117" t="b">
        <v>1</v>
      </c>
      <c r="N230" s="117" t="s">
        <v>1276</v>
      </c>
      <c r="O230" s="182" t="str">
        <f>LEFT(COVID!D230,19)&amp;"."&amp;COVIDCR!F230</f>
        <v xml:space="preserve"> Please choose a sc...I18.Ma22</v>
      </c>
      <c r="P230" s="185" t="e">
        <f>COVID!I230</f>
        <v>#N/A</v>
      </c>
      <c r="Q230" s="117" t="b">
        <v>1</v>
      </c>
      <c r="R230" s="117" t="b">
        <v>1</v>
      </c>
      <c r="S230" s="117" t="b">
        <v>1</v>
      </c>
    </row>
    <row r="231" spans="1:19" x14ac:dyDescent="0.25">
      <c r="A231" s="117" t="s">
        <v>1312</v>
      </c>
      <c r="B231" s="180">
        <v>1</v>
      </c>
      <c r="C231" s="117">
        <v>2</v>
      </c>
      <c r="D231" s="181">
        <f>COVID!J231</f>
        <v>0</v>
      </c>
      <c r="E231" s="117" t="b">
        <v>1</v>
      </c>
      <c r="F231" s="182" t="str">
        <f>RIGHT(COVID!C231,4)&amp;"."&amp;COVID!M231&amp;"."&amp;COVID!K231&amp;"."&amp;$C$5</f>
        <v>..I18.Ma22</v>
      </c>
      <c r="G231" s="183">
        <f t="shared" ca="1" si="6"/>
        <v>44697</v>
      </c>
      <c r="H231" s="316" cm="1">
        <f t="array" ref="H231">-IF(SUMPRODUCT((COVID!$Q$19:$AB$19=$B$5)*COVID!Q231:AB231)&lt;0,SUMPRODUCT((COVID!$Q$19:$AB$19=$B$5)*COVID!Q231:AB231),0)</f>
        <v>0</v>
      </c>
      <c r="I231" s="115">
        <f t="shared" ca="1" si="7"/>
        <v>44697</v>
      </c>
      <c r="J231" s="117">
        <v>145</v>
      </c>
      <c r="K231" s="117" t="b">
        <v>1</v>
      </c>
      <c r="L231" s="117" t="s">
        <v>1313</v>
      </c>
      <c r="M231" s="117" t="b">
        <v>1</v>
      </c>
      <c r="N231" s="117" t="s">
        <v>1276</v>
      </c>
      <c r="O231" s="182" t="str">
        <f>LEFT(COVID!D231,19)&amp;"."&amp;COVIDCR!F231</f>
        <v xml:space="preserve"> Please choose a sc...I18.Ma22</v>
      </c>
      <c r="P231" s="185" t="e">
        <f>COVID!I231</f>
        <v>#N/A</v>
      </c>
      <c r="Q231" s="117" t="b">
        <v>1</v>
      </c>
      <c r="R231" s="117" t="b">
        <v>1</v>
      </c>
      <c r="S231" s="117" t="b">
        <v>1</v>
      </c>
    </row>
    <row r="232" spans="1:19" x14ac:dyDescent="0.25">
      <c r="A232" s="117" t="s">
        <v>1312</v>
      </c>
      <c r="B232" s="180">
        <v>1</v>
      </c>
      <c r="C232" s="117">
        <v>2</v>
      </c>
      <c r="D232" s="181">
        <f>COVID!J232</f>
        <v>0</v>
      </c>
      <c r="E232" s="117" t="b">
        <v>1</v>
      </c>
      <c r="F232" s="182" t="str">
        <f>RIGHT(COVID!C232,4)&amp;"."&amp;COVID!M232&amp;"."&amp;COVID!K232&amp;"."&amp;$C$5</f>
        <v>..I18.Ma22</v>
      </c>
      <c r="G232" s="183">
        <f t="shared" ca="1" si="6"/>
        <v>44697</v>
      </c>
      <c r="H232" s="316" cm="1">
        <f t="array" ref="H232">-IF(SUMPRODUCT((COVID!$Q$19:$AB$19=$B$5)*COVID!Q232:AB232)&lt;0,SUMPRODUCT((COVID!$Q$19:$AB$19=$B$5)*COVID!Q232:AB232),0)</f>
        <v>0</v>
      </c>
      <c r="I232" s="115">
        <f t="shared" ca="1" si="7"/>
        <v>44697</v>
      </c>
      <c r="J232" s="117">
        <v>146</v>
      </c>
      <c r="K232" s="117" t="b">
        <v>1</v>
      </c>
      <c r="L232" s="117" t="s">
        <v>1313</v>
      </c>
      <c r="M232" s="117" t="b">
        <v>1</v>
      </c>
      <c r="N232" s="117" t="s">
        <v>1276</v>
      </c>
      <c r="O232" s="182" t="str">
        <f>LEFT(COVID!D232,19)&amp;"."&amp;COVIDCR!F232</f>
        <v xml:space="preserve"> Please choose a sc...I18.Ma22</v>
      </c>
      <c r="P232" s="185" t="e">
        <f>COVID!I232</f>
        <v>#N/A</v>
      </c>
      <c r="Q232" s="117" t="b">
        <v>1</v>
      </c>
      <c r="R232" s="117" t="b">
        <v>1</v>
      </c>
      <c r="S232" s="117" t="b">
        <v>1</v>
      </c>
    </row>
    <row r="233" spans="1:19" x14ac:dyDescent="0.25">
      <c r="A233" s="117" t="s">
        <v>1312</v>
      </c>
      <c r="B233" s="180">
        <v>1</v>
      </c>
      <c r="C233" s="117">
        <v>2</v>
      </c>
      <c r="D233" s="181">
        <f>COVID!J233</f>
        <v>0</v>
      </c>
      <c r="E233" s="117" t="b">
        <v>1</v>
      </c>
      <c r="F233" s="182" t="str">
        <f>RIGHT(COVID!C233,4)&amp;"."&amp;COVID!M233&amp;"."&amp;COVID!K233&amp;"."&amp;$C$5</f>
        <v>..I18.Ma22</v>
      </c>
      <c r="G233" s="183">
        <f t="shared" ca="1" si="6"/>
        <v>44697</v>
      </c>
      <c r="H233" s="316" cm="1">
        <f t="array" ref="H233">-IF(SUMPRODUCT((COVID!$Q$19:$AB$19=$B$5)*COVID!Q233:AB233)&lt;0,SUMPRODUCT((COVID!$Q$19:$AB$19=$B$5)*COVID!Q233:AB233),0)</f>
        <v>0</v>
      </c>
      <c r="I233" s="115">
        <f t="shared" ca="1" si="7"/>
        <v>44697</v>
      </c>
      <c r="J233" s="117">
        <v>147</v>
      </c>
      <c r="K233" s="117" t="b">
        <v>1</v>
      </c>
      <c r="L233" s="117" t="s">
        <v>1313</v>
      </c>
      <c r="M233" s="117" t="b">
        <v>1</v>
      </c>
      <c r="N233" s="117" t="s">
        <v>1276</v>
      </c>
      <c r="O233" s="182" t="str">
        <f>LEFT(COVID!D233,19)&amp;"."&amp;COVIDCR!F233</f>
        <v xml:space="preserve"> Please choose a sc...I18.Ma22</v>
      </c>
      <c r="P233" s="185" t="e">
        <f>COVID!I233</f>
        <v>#N/A</v>
      </c>
      <c r="Q233" s="117" t="b">
        <v>1</v>
      </c>
      <c r="R233" s="117" t="b">
        <v>1</v>
      </c>
      <c r="S233" s="117" t="b">
        <v>1</v>
      </c>
    </row>
    <row r="234" spans="1:19" x14ac:dyDescent="0.25">
      <c r="A234" s="117" t="s">
        <v>1312</v>
      </c>
      <c r="B234" s="180">
        <v>1</v>
      </c>
      <c r="C234" s="117">
        <v>2</v>
      </c>
      <c r="D234" s="181">
        <f>COVID!J234</f>
        <v>0</v>
      </c>
      <c r="E234" s="117" t="b">
        <v>1</v>
      </c>
      <c r="F234" s="182" t="str">
        <f>RIGHT(COVID!C234,4)&amp;"."&amp;COVID!M234&amp;"."&amp;COVID!K234&amp;"."&amp;$C$5</f>
        <v>..I18.Ma22</v>
      </c>
      <c r="G234" s="183">
        <f t="shared" ca="1" si="6"/>
        <v>44697</v>
      </c>
      <c r="H234" s="316" cm="1">
        <f t="array" ref="H234">-IF(SUMPRODUCT((COVID!$Q$19:$AB$19=$B$5)*COVID!Q234:AB234)&lt;0,SUMPRODUCT((COVID!$Q$19:$AB$19=$B$5)*COVID!Q234:AB234),0)</f>
        <v>0</v>
      </c>
      <c r="I234" s="115">
        <f t="shared" ca="1" si="7"/>
        <v>44697</v>
      </c>
      <c r="J234" s="117">
        <v>148</v>
      </c>
      <c r="K234" s="117" t="b">
        <v>1</v>
      </c>
      <c r="L234" s="117" t="s">
        <v>1313</v>
      </c>
      <c r="M234" s="117" t="b">
        <v>1</v>
      </c>
      <c r="N234" s="117" t="s">
        <v>1276</v>
      </c>
      <c r="O234" s="182" t="str">
        <f>LEFT(COVID!D234,19)&amp;"."&amp;COVIDCR!F234</f>
        <v xml:space="preserve"> Please choose a sc...I18.Ma22</v>
      </c>
      <c r="P234" s="185" t="e">
        <f>COVID!I234</f>
        <v>#N/A</v>
      </c>
      <c r="Q234" s="117" t="b">
        <v>1</v>
      </c>
      <c r="R234" s="117" t="b">
        <v>1</v>
      </c>
      <c r="S234" s="117" t="b">
        <v>1</v>
      </c>
    </row>
    <row r="235" spans="1:19" x14ac:dyDescent="0.25">
      <c r="A235" s="117" t="s">
        <v>1312</v>
      </c>
      <c r="B235" s="180">
        <v>1</v>
      </c>
      <c r="C235" s="117">
        <v>2</v>
      </c>
      <c r="D235" s="181">
        <f>COVID!J235</f>
        <v>0</v>
      </c>
      <c r="E235" s="117" t="b">
        <v>1</v>
      </c>
      <c r="F235" s="182" t="str">
        <f>RIGHT(COVID!C235,4)&amp;"."&amp;COVID!M235&amp;"."&amp;COVID!K235&amp;"."&amp;$C$5</f>
        <v>..I18.Ma22</v>
      </c>
      <c r="G235" s="183">
        <f t="shared" ca="1" si="6"/>
        <v>44697</v>
      </c>
      <c r="H235" s="316" cm="1">
        <f t="array" ref="H235">-IF(SUMPRODUCT((COVID!$Q$19:$AB$19=$B$5)*COVID!Q235:AB235)&lt;0,SUMPRODUCT((COVID!$Q$19:$AB$19=$B$5)*COVID!Q235:AB235),0)</f>
        <v>0</v>
      </c>
      <c r="I235" s="115">
        <f t="shared" ca="1" si="7"/>
        <v>44697</v>
      </c>
      <c r="J235" s="117">
        <v>149</v>
      </c>
      <c r="K235" s="117" t="b">
        <v>1</v>
      </c>
      <c r="L235" s="117" t="s">
        <v>1313</v>
      </c>
      <c r="M235" s="117" t="b">
        <v>1</v>
      </c>
      <c r="N235" s="117" t="s">
        <v>1276</v>
      </c>
      <c r="O235" s="182" t="str">
        <f>LEFT(COVID!D235,19)&amp;"."&amp;COVIDCR!F235</f>
        <v xml:space="preserve"> Please choose a sc...I18.Ma22</v>
      </c>
      <c r="P235" s="185" t="e">
        <f>COVID!I235</f>
        <v>#N/A</v>
      </c>
      <c r="Q235" s="117" t="b">
        <v>1</v>
      </c>
      <c r="R235" s="117" t="b">
        <v>1</v>
      </c>
      <c r="S235" s="117" t="b">
        <v>1</v>
      </c>
    </row>
    <row r="236" spans="1:19" x14ac:dyDescent="0.25">
      <c r="A236" s="117" t="s">
        <v>1312</v>
      </c>
      <c r="B236" s="180">
        <v>1</v>
      </c>
      <c r="C236" s="117">
        <v>2</v>
      </c>
      <c r="D236" s="181">
        <f>COVID!J236</f>
        <v>0</v>
      </c>
      <c r="E236" s="117" t="b">
        <v>1</v>
      </c>
      <c r="F236" s="182" t="str">
        <f>RIGHT(COVID!C236,4)&amp;"."&amp;COVID!M236&amp;"."&amp;COVID!K236&amp;"."&amp;$C$5</f>
        <v>..I18.Ma22</v>
      </c>
      <c r="G236" s="183">
        <f t="shared" ca="1" si="6"/>
        <v>44697</v>
      </c>
      <c r="H236" s="316" cm="1">
        <f t="array" ref="H236">-IF(SUMPRODUCT((COVID!$Q$19:$AB$19=$B$5)*COVID!Q236:AB236)&lt;0,SUMPRODUCT((COVID!$Q$19:$AB$19=$B$5)*COVID!Q236:AB236),0)</f>
        <v>0</v>
      </c>
      <c r="I236" s="115">
        <f t="shared" ca="1" si="7"/>
        <v>44697</v>
      </c>
      <c r="J236" s="117">
        <v>150</v>
      </c>
      <c r="K236" s="117" t="b">
        <v>1</v>
      </c>
      <c r="L236" s="117" t="s">
        <v>1313</v>
      </c>
      <c r="M236" s="117" t="b">
        <v>1</v>
      </c>
      <c r="N236" s="117" t="s">
        <v>1276</v>
      </c>
      <c r="O236" s="182" t="str">
        <f>LEFT(COVID!D236,19)&amp;"."&amp;COVIDCR!F236</f>
        <v xml:space="preserve"> Please choose a sc...I18.Ma22</v>
      </c>
      <c r="P236" s="185" t="e">
        <f>COVID!I236</f>
        <v>#N/A</v>
      </c>
      <c r="Q236" s="117" t="b">
        <v>1</v>
      </c>
      <c r="R236" s="117" t="b">
        <v>1</v>
      </c>
      <c r="S236" s="117" t="b">
        <v>1</v>
      </c>
    </row>
    <row r="237" spans="1:19" x14ac:dyDescent="0.25">
      <c r="A237" s="117" t="s">
        <v>1312</v>
      </c>
      <c r="B237" s="180">
        <v>1</v>
      </c>
      <c r="C237" s="117">
        <v>2</v>
      </c>
      <c r="D237" s="181">
        <f>COVID!J237</f>
        <v>0</v>
      </c>
      <c r="E237" s="117" t="b">
        <v>1</v>
      </c>
      <c r="F237" s="182" t="str">
        <f>RIGHT(COVID!C237,4)&amp;"."&amp;COVID!M237&amp;"."&amp;COVID!K237&amp;"."&amp;$C$5</f>
        <v>..I18.Ma22</v>
      </c>
      <c r="G237" s="183">
        <f t="shared" ca="1" si="6"/>
        <v>44697</v>
      </c>
      <c r="H237" s="316" cm="1">
        <f t="array" ref="H237">-IF(SUMPRODUCT((COVID!$Q$19:$AB$19=$B$5)*COVID!Q237:AB237)&lt;0,SUMPRODUCT((COVID!$Q$19:$AB$19=$B$5)*COVID!Q237:AB237),0)</f>
        <v>0</v>
      </c>
      <c r="I237" s="115">
        <f t="shared" ca="1" si="7"/>
        <v>44697</v>
      </c>
      <c r="J237" s="117">
        <v>151</v>
      </c>
      <c r="K237" s="117" t="b">
        <v>1</v>
      </c>
      <c r="L237" s="117" t="s">
        <v>1313</v>
      </c>
      <c r="M237" s="117" t="b">
        <v>1</v>
      </c>
      <c r="N237" s="117" t="s">
        <v>1276</v>
      </c>
      <c r="O237" s="182" t="str">
        <f>LEFT(COVID!D237,19)&amp;"."&amp;COVIDCR!F237</f>
        <v xml:space="preserve"> Please choose a sc...I18.Ma22</v>
      </c>
      <c r="P237" s="185" t="e">
        <f>COVID!I237</f>
        <v>#N/A</v>
      </c>
      <c r="Q237" s="117" t="b">
        <v>1</v>
      </c>
      <c r="R237" s="117" t="b">
        <v>1</v>
      </c>
      <c r="S237" s="117" t="b">
        <v>1</v>
      </c>
    </row>
    <row r="238" spans="1:19" x14ac:dyDescent="0.25">
      <c r="A238" s="117" t="s">
        <v>1312</v>
      </c>
      <c r="B238" s="180">
        <v>1</v>
      </c>
      <c r="C238" s="117">
        <v>2</v>
      </c>
      <c r="D238" s="181">
        <f>COVID!J238</f>
        <v>0</v>
      </c>
      <c r="E238" s="117" t="b">
        <v>1</v>
      </c>
      <c r="F238" s="182" t="str">
        <f>RIGHT(COVID!C238,4)&amp;"."&amp;COVID!M238&amp;"."&amp;COVID!K238&amp;"."&amp;$C$5</f>
        <v>..I18.Ma22</v>
      </c>
      <c r="G238" s="183">
        <f t="shared" ca="1" si="6"/>
        <v>44697</v>
      </c>
      <c r="H238" s="316" cm="1">
        <f t="array" ref="H238">-IF(SUMPRODUCT((COVID!$Q$19:$AB$19=$B$5)*COVID!Q238:AB238)&lt;0,SUMPRODUCT((COVID!$Q$19:$AB$19=$B$5)*COVID!Q238:AB238),0)</f>
        <v>0</v>
      </c>
      <c r="I238" s="115">
        <f t="shared" ca="1" si="7"/>
        <v>44697</v>
      </c>
      <c r="J238" s="117">
        <v>152</v>
      </c>
      <c r="K238" s="117" t="b">
        <v>1</v>
      </c>
      <c r="L238" s="117" t="s">
        <v>1313</v>
      </c>
      <c r="M238" s="117" t="b">
        <v>1</v>
      </c>
      <c r="N238" s="117" t="s">
        <v>1276</v>
      </c>
      <c r="O238" s="182" t="str">
        <f>LEFT(COVID!D238,19)&amp;"."&amp;COVIDCR!F238</f>
        <v xml:space="preserve"> Please choose a sc...I18.Ma22</v>
      </c>
      <c r="P238" s="185" t="e">
        <f>COVID!I238</f>
        <v>#N/A</v>
      </c>
      <c r="Q238" s="117" t="b">
        <v>1</v>
      </c>
      <c r="R238" s="117" t="b">
        <v>1</v>
      </c>
      <c r="S238" s="117" t="b">
        <v>1</v>
      </c>
    </row>
    <row r="239" spans="1:19" x14ac:dyDescent="0.25">
      <c r="A239" s="117"/>
      <c r="B239" s="180"/>
      <c r="C239" s="117"/>
      <c r="D239" s="181"/>
      <c r="E239" s="117"/>
      <c r="F239" s="182"/>
      <c r="G239" s="183"/>
      <c r="H239" s="184"/>
      <c r="I239" s="115"/>
      <c r="J239" s="117"/>
      <c r="K239" s="117"/>
      <c r="L239" s="117"/>
      <c r="M239" s="117"/>
      <c r="N239" s="117"/>
      <c r="O239" s="182"/>
      <c r="P239" s="185"/>
      <c r="Q239" s="117"/>
      <c r="R239" s="117"/>
      <c r="S239" s="117"/>
    </row>
    <row r="240" spans="1:19" x14ac:dyDescent="0.25">
      <c r="A240" s="117"/>
      <c r="B240" s="180"/>
      <c r="C240" s="117"/>
      <c r="D240" s="181"/>
      <c r="E240" s="117"/>
      <c r="F240" s="182"/>
      <c r="G240" s="183"/>
      <c r="H240" s="184"/>
      <c r="I240" s="115"/>
      <c r="J240" s="117"/>
      <c r="K240" s="117"/>
      <c r="L240" s="117"/>
      <c r="M240" s="117"/>
      <c r="N240" s="117"/>
      <c r="O240" s="182"/>
      <c r="P240" s="185"/>
      <c r="Q240" s="117"/>
      <c r="R240" s="117"/>
      <c r="S240" s="117"/>
    </row>
    <row r="241" spans="1:19" x14ac:dyDescent="0.25">
      <c r="A241" s="117"/>
      <c r="B241" s="180"/>
      <c r="C241" s="117"/>
      <c r="D241" s="181"/>
      <c r="E241" s="117"/>
      <c r="F241" s="182"/>
      <c r="G241" s="183"/>
      <c r="H241" s="184"/>
      <c r="I241" s="115"/>
      <c r="J241" s="117"/>
      <c r="K241" s="117"/>
      <c r="L241" s="117"/>
      <c r="M241" s="117"/>
      <c r="N241" s="117"/>
      <c r="O241" s="182"/>
      <c r="P241" s="185"/>
      <c r="Q241" s="117"/>
      <c r="R241" s="117"/>
      <c r="S241" s="117"/>
    </row>
    <row r="242" spans="1:19" x14ac:dyDescent="0.25">
      <c r="A242" s="117"/>
      <c r="B242" s="180"/>
      <c r="C242" s="117"/>
      <c r="D242" s="181"/>
      <c r="E242" s="117"/>
      <c r="F242" s="182"/>
      <c r="G242" s="183"/>
      <c r="H242" s="184"/>
      <c r="I242" s="115"/>
      <c r="J242" s="117"/>
      <c r="K242" s="117"/>
      <c r="L242" s="117"/>
      <c r="M242" s="117"/>
      <c r="N242" s="117"/>
      <c r="O242" s="182"/>
      <c r="P242" s="185"/>
      <c r="Q242" s="117"/>
      <c r="R242" s="117"/>
      <c r="S242" s="117"/>
    </row>
    <row r="243" spans="1:19" x14ac:dyDescent="0.25">
      <c r="A243" s="117"/>
      <c r="B243" s="180"/>
      <c r="C243" s="117"/>
      <c r="D243" s="181"/>
      <c r="E243" s="117"/>
      <c r="F243" s="182"/>
      <c r="G243" s="183"/>
      <c r="H243" s="184"/>
      <c r="I243" s="115"/>
      <c r="J243" s="117"/>
      <c r="K243" s="117"/>
      <c r="L243" s="117"/>
      <c r="M243" s="117"/>
      <c r="N243" s="117"/>
      <c r="O243" s="182"/>
      <c r="P243" s="185"/>
      <c r="Q243" s="117"/>
      <c r="R243" s="117"/>
      <c r="S243" s="117"/>
    </row>
    <row r="244" spans="1:19" x14ac:dyDescent="0.25">
      <c r="A244" s="117"/>
      <c r="B244" s="180"/>
      <c r="C244" s="117"/>
      <c r="D244" s="181"/>
      <c r="E244" s="117"/>
      <c r="F244" s="182"/>
      <c r="G244" s="183"/>
      <c r="H244" s="184"/>
      <c r="I244" s="115"/>
      <c r="J244" s="117"/>
      <c r="K244" s="117"/>
      <c r="L244" s="117"/>
      <c r="M244" s="117"/>
      <c r="N244" s="117"/>
      <c r="O244" s="182"/>
      <c r="P244" s="185"/>
      <c r="Q244" s="117"/>
      <c r="R244" s="117"/>
      <c r="S244" s="117"/>
    </row>
    <row r="245" spans="1:19" x14ac:dyDescent="0.25">
      <c r="A245" s="117"/>
      <c r="B245" s="180"/>
      <c r="C245" s="117"/>
      <c r="D245" s="181"/>
      <c r="E245" s="117"/>
      <c r="F245" s="182"/>
      <c r="G245" s="183"/>
      <c r="H245" s="184"/>
      <c r="I245" s="115"/>
      <c r="J245" s="117"/>
      <c r="K245" s="117"/>
      <c r="L245" s="117"/>
      <c r="M245" s="117"/>
      <c r="N245" s="117"/>
      <c r="O245" s="182"/>
      <c r="P245" s="185"/>
      <c r="Q245" s="117"/>
      <c r="R245" s="117"/>
      <c r="S245" s="117"/>
    </row>
    <row r="246" spans="1:19" x14ac:dyDescent="0.25">
      <c r="A246" s="117"/>
      <c r="B246" s="180"/>
      <c r="C246" s="117"/>
      <c r="D246" s="181"/>
      <c r="E246" s="117"/>
      <c r="F246" s="182"/>
      <c r="G246" s="183"/>
      <c r="H246" s="184"/>
      <c r="I246" s="115"/>
      <c r="J246" s="117"/>
      <c r="K246" s="117"/>
      <c r="L246" s="117"/>
      <c r="M246" s="117"/>
      <c r="N246" s="117"/>
      <c r="O246" s="182"/>
      <c r="P246" s="185"/>
      <c r="Q246" s="117"/>
      <c r="R246" s="117"/>
      <c r="S246" s="117"/>
    </row>
    <row r="247" spans="1:19" x14ac:dyDescent="0.25">
      <c r="A247" s="117"/>
      <c r="B247" s="180"/>
      <c r="C247" s="117"/>
      <c r="D247" s="181"/>
      <c r="E247" s="117"/>
      <c r="F247" s="182"/>
      <c r="G247" s="183"/>
      <c r="H247" s="184"/>
      <c r="I247" s="115"/>
      <c r="J247" s="117"/>
      <c r="K247" s="117"/>
      <c r="L247" s="117"/>
      <c r="M247" s="117"/>
      <c r="N247" s="117"/>
      <c r="O247" s="182"/>
      <c r="P247" s="185"/>
      <c r="Q247" s="117"/>
      <c r="R247" s="117"/>
      <c r="S247" s="117"/>
    </row>
    <row r="248" spans="1:19" x14ac:dyDescent="0.25">
      <c r="A248" s="117"/>
      <c r="B248" s="180"/>
      <c r="C248" s="117"/>
      <c r="D248" s="181"/>
      <c r="E248" s="117"/>
      <c r="F248" s="182"/>
      <c r="G248" s="183"/>
      <c r="H248" s="184"/>
      <c r="I248" s="115"/>
      <c r="J248" s="117"/>
      <c r="K248" s="117"/>
      <c r="L248" s="117"/>
      <c r="M248" s="117"/>
      <c r="N248" s="117"/>
      <c r="O248" s="182"/>
      <c r="P248" s="185"/>
      <c r="Q248" s="117"/>
      <c r="R248" s="117"/>
      <c r="S248" s="117"/>
    </row>
    <row r="249" spans="1:19" x14ac:dyDescent="0.25">
      <c r="A249" s="117"/>
      <c r="B249" s="180"/>
      <c r="C249" s="117"/>
      <c r="D249" s="181"/>
      <c r="E249" s="117"/>
      <c r="F249" s="182"/>
      <c r="G249" s="183"/>
      <c r="H249" s="184"/>
      <c r="I249" s="115"/>
      <c r="J249" s="117"/>
      <c r="K249" s="117"/>
      <c r="L249" s="117"/>
      <c r="M249" s="117"/>
      <c r="N249" s="117"/>
      <c r="O249" s="182"/>
      <c r="P249" s="185"/>
      <c r="Q249" s="117"/>
      <c r="R249" s="117"/>
      <c r="S249" s="117"/>
    </row>
    <row r="250" spans="1:19" x14ac:dyDescent="0.25">
      <c r="A250" s="117"/>
      <c r="B250" s="180"/>
      <c r="C250" s="117"/>
      <c r="D250" s="181"/>
      <c r="E250" s="117"/>
      <c r="F250" s="182"/>
      <c r="G250" s="183"/>
      <c r="H250" s="184"/>
      <c r="I250" s="115"/>
      <c r="J250" s="117"/>
      <c r="K250" s="117"/>
      <c r="L250" s="117"/>
      <c r="M250" s="117"/>
      <c r="N250" s="117"/>
      <c r="O250" s="182"/>
      <c r="P250" s="185"/>
      <c r="Q250" s="117"/>
      <c r="R250" s="117"/>
      <c r="S250" s="117"/>
    </row>
    <row r="251" spans="1:19" x14ac:dyDescent="0.25">
      <c r="A251" s="117"/>
      <c r="B251" s="180"/>
      <c r="C251" s="117"/>
      <c r="D251" s="181"/>
      <c r="E251" s="117"/>
      <c r="F251" s="182"/>
      <c r="G251" s="183"/>
      <c r="H251" s="184"/>
      <c r="I251" s="115"/>
      <c r="J251" s="117"/>
      <c r="K251" s="117"/>
      <c r="L251" s="117"/>
      <c r="M251" s="117"/>
      <c r="N251" s="117"/>
      <c r="O251" s="182"/>
      <c r="P251" s="185"/>
      <c r="Q251" s="117"/>
      <c r="R251" s="117"/>
      <c r="S251" s="117"/>
    </row>
    <row r="252" spans="1:19" x14ac:dyDescent="0.25">
      <c r="A252" s="117"/>
      <c r="B252" s="180"/>
      <c r="C252" s="117"/>
      <c r="D252" s="181"/>
      <c r="E252" s="117"/>
      <c r="F252" s="182"/>
      <c r="G252" s="183"/>
      <c r="H252" s="184"/>
      <c r="I252" s="115"/>
      <c r="J252" s="117"/>
      <c r="K252" s="117"/>
      <c r="L252" s="117"/>
      <c r="M252" s="117"/>
      <c r="N252" s="117"/>
      <c r="O252" s="182"/>
      <c r="P252" s="185"/>
      <c r="Q252" s="117"/>
      <c r="R252" s="117"/>
      <c r="S252" s="117"/>
    </row>
    <row r="253" spans="1:19" x14ac:dyDescent="0.25">
      <c r="A253" s="117"/>
      <c r="B253" s="180"/>
      <c r="C253" s="117"/>
      <c r="D253" s="181"/>
      <c r="E253" s="117"/>
      <c r="F253" s="182"/>
      <c r="G253" s="183"/>
      <c r="H253" s="184"/>
      <c r="I253" s="115"/>
      <c r="J253" s="117"/>
      <c r="K253" s="117"/>
      <c r="L253" s="117"/>
      <c r="M253" s="117"/>
      <c r="N253" s="117"/>
      <c r="O253" s="182"/>
      <c r="P253" s="185"/>
      <c r="Q253" s="117"/>
      <c r="R253" s="117"/>
      <c r="S253" s="117"/>
    </row>
    <row r="254" spans="1:19" x14ac:dyDescent="0.25">
      <c r="A254" s="117"/>
      <c r="B254" s="180"/>
      <c r="C254" s="117"/>
      <c r="D254" s="181"/>
      <c r="E254" s="117"/>
      <c r="F254" s="182"/>
      <c r="G254" s="183"/>
      <c r="H254" s="184"/>
      <c r="I254" s="115"/>
      <c r="J254" s="117"/>
      <c r="K254" s="117"/>
      <c r="L254" s="117"/>
      <c r="M254" s="117"/>
      <c r="N254" s="117"/>
      <c r="O254" s="182"/>
      <c r="P254" s="185"/>
      <c r="Q254" s="117"/>
      <c r="R254" s="117"/>
      <c r="S254" s="117"/>
    </row>
    <row r="255" spans="1:19" x14ac:dyDescent="0.25">
      <c r="A255" s="117"/>
      <c r="B255" s="180"/>
      <c r="C255" s="117"/>
      <c r="D255" s="181"/>
      <c r="E255" s="117"/>
      <c r="F255" s="182"/>
      <c r="G255" s="183"/>
      <c r="H255" s="184"/>
      <c r="I255" s="115"/>
      <c r="J255" s="117"/>
      <c r="K255" s="117"/>
      <c r="L255" s="117"/>
      <c r="M255" s="117"/>
      <c r="N255" s="117"/>
      <c r="O255" s="182"/>
      <c r="P255" s="185"/>
      <c r="Q255" s="117"/>
      <c r="R255" s="117"/>
      <c r="S255" s="117"/>
    </row>
    <row r="256" spans="1:19" x14ac:dyDescent="0.25">
      <c r="A256" s="117"/>
      <c r="B256" s="180"/>
      <c r="C256" s="117"/>
      <c r="D256" s="181"/>
      <c r="E256" s="117"/>
      <c r="F256" s="182"/>
      <c r="G256" s="183"/>
      <c r="H256" s="184"/>
      <c r="I256" s="115"/>
      <c r="J256" s="117"/>
      <c r="K256" s="117"/>
      <c r="L256" s="117"/>
      <c r="M256" s="117"/>
      <c r="N256" s="117"/>
      <c r="O256" s="182"/>
      <c r="P256" s="185"/>
      <c r="Q256" s="117"/>
      <c r="R256" s="117"/>
      <c r="S256" s="117"/>
    </row>
    <row r="257" spans="1:19" x14ac:dyDescent="0.25">
      <c r="A257" s="117"/>
      <c r="B257" s="180"/>
      <c r="C257" s="117"/>
      <c r="D257" s="181"/>
      <c r="E257" s="117"/>
      <c r="F257" s="182"/>
      <c r="G257" s="183"/>
      <c r="H257" s="184"/>
      <c r="I257" s="115"/>
      <c r="J257" s="117"/>
      <c r="K257" s="117"/>
      <c r="L257" s="117"/>
      <c r="M257" s="117"/>
      <c r="N257" s="117"/>
      <c r="O257" s="182"/>
      <c r="P257" s="185"/>
      <c r="Q257" s="117"/>
      <c r="R257" s="117"/>
      <c r="S257" s="117"/>
    </row>
    <row r="258" spans="1:19" x14ac:dyDescent="0.25">
      <c r="A258" s="117"/>
      <c r="B258" s="180"/>
      <c r="C258" s="117"/>
      <c r="D258" s="181"/>
      <c r="E258" s="117"/>
      <c r="F258" s="182"/>
      <c r="G258" s="183"/>
      <c r="H258" s="184"/>
      <c r="I258" s="115"/>
      <c r="J258" s="117"/>
      <c r="K258" s="117"/>
      <c r="L258" s="117"/>
      <c r="M258" s="117"/>
      <c r="N258" s="117"/>
      <c r="O258" s="182"/>
      <c r="P258" s="185"/>
      <c r="Q258" s="117"/>
      <c r="R258" s="117"/>
      <c r="S258" s="117"/>
    </row>
    <row r="259" spans="1:19" x14ac:dyDescent="0.25">
      <c r="A259" s="117"/>
      <c r="B259" s="180"/>
      <c r="C259" s="117"/>
      <c r="D259" s="181"/>
      <c r="E259" s="117"/>
      <c r="F259" s="182"/>
      <c r="G259" s="183"/>
      <c r="H259" s="184"/>
      <c r="I259" s="115"/>
      <c r="J259" s="117"/>
      <c r="K259" s="117"/>
      <c r="L259" s="117"/>
      <c r="M259" s="117"/>
      <c r="N259" s="117"/>
      <c r="O259" s="182"/>
      <c r="P259" s="185"/>
      <c r="Q259" s="117"/>
      <c r="R259" s="117"/>
      <c r="S259" s="117"/>
    </row>
    <row r="260" spans="1:19" x14ac:dyDescent="0.25">
      <c r="A260" s="117"/>
      <c r="B260" s="180"/>
      <c r="C260" s="117"/>
      <c r="D260" s="181"/>
      <c r="E260" s="117"/>
      <c r="F260" s="182"/>
      <c r="G260" s="183"/>
      <c r="H260" s="184"/>
      <c r="I260" s="115"/>
      <c r="J260" s="117"/>
      <c r="K260" s="117"/>
      <c r="L260" s="117"/>
      <c r="M260" s="117"/>
      <c r="N260" s="117"/>
      <c r="O260" s="182"/>
      <c r="P260" s="185"/>
      <c r="Q260" s="117"/>
      <c r="R260" s="117"/>
      <c r="S260" s="117"/>
    </row>
    <row r="261" spans="1:19" x14ac:dyDescent="0.25">
      <c r="A261" s="117"/>
      <c r="B261" s="180"/>
      <c r="C261" s="117"/>
      <c r="D261" s="181"/>
      <c r="E261" s="117"/>
      <c r="F261" s="182"/>
      <c r="G261" s="183"/>
      <c r="H261" s="184"/>
      <c r="I261" s="115"/>
      <c r="J261" s="117"/>
      <c r="K261" s="117"/>
      <c r="L261" s="117"/>
      <c r="M261" s="117"/>
      <c r="N261" s="117"/>
      <c r="O261" s="182"/>
      <c r="P261" s="185"/>
      <c r="Q261" s="117"/>
      <c r="R261" s="117"/>
      <c r="S261" s="117"/>
    </row>
    <row r="262" spans="1:19" x14ac:dyDescent="0.25">
      <c r="A262" s="117"/>
      <c r="B262" s="180"/>
      <c r="C262" s="117"/>
      <c r="D262" s="181"/>
      <c r="E262" s="117"/>
      <c r="F262" s="182"/>
      <c r="G262" s="183"/>
      <c r="H262" s="184"/>
      <c r="I262" s="115"/>
      <c r="J262" s="117"/>
      <c r="K262" s="117"/>
      <c r="L262" s="117"/>
      <c r="M262" s="117"/>
      <c r="N262" s="117"/>
      <c r="O262" s="182"/>
      <c r="P262" s="185"/>
      <c r="Q262" s="117"/>
      <c r="R262" s="117"/>
      <c r="S262" s="117"/>
    </row>
    <row r="263" spans="1:19" x14ac:dyDescent="0.25">
      <c r="A263" s="117"/>
      <c r="B263" s="180"/>
      <c r="C263" s="117"/>
      <c r="D263" s="181"/>
      <c r="E263" s="117"/>
      <c r="F263" s="182"/>
      <c r="G263" s="183"/>
      <c r="H263" s="184"/>
      <c r="I263" s="115"/>
      <c r="J263" s="117"/>
      <c r="K263" s="117"/>
      <c r="L263" s="117"/>
      <c r="M263" s="117"/>
      <c r="N263" s="117"/>
      <c r="O263" s="182"/>
      <c r="P263" s="185"/>
      <c r="Q263" s="117"/>
      <c r="R263" s="117"/>
      <c r="S263" s="117"/>
    </row>
    <row r="264" spans="1:19" x14ac:dyDescent="0.25">
      <c r="A264" s="117"/>
      <c r="B264" s="180"/>
      <c r="C264" s="117"/>
      <c r="D264" s="181"/>
      <c r="E264" s="117"/>
      <c r="F264" s="182"/>
      <c r="G264" s="183"/>
      <c r="H264" s="184"/>
      <c r="I264" s="115"/>
      <c r="J264" s="117"/>
      <c r="K264" s="117"/>
      <c r="L264" s="117"/>
      <c r="M264" s="117"/>
      <c r="N264" s="117"/>
      <c r="O264" s="182"/>
      <c r="P264" s="185"/>
      <c r="Q264" s="117"/>
      <c r="R264" s="117"/>
      <c r="S264" s="117"/>
    </row>
    <row r="265" spans="1:19" x14ac:dyDescent="0.25">
      <c r="A265" s="117"/>
      <c r="B265" s="180"/>
      <c r="C265" s="117"/>
      <c r="D265" s="181"/>
      <c r="E265" s="117"/>
      <c r="F265" s="182"/>
      <c r="G265" s="183"/>
      <c r="H265" s="184"/>
      <c r="I265" s="115"/>
      <c r="J265" s="117"/>
      <c r="K265" s="117"/>
      <c r="L265" s="117"/>
      <c r="M265" s="117"/>
      <c r="N265" s="117"/>
      <c r="O265" s="182"/>
      <c r="P265" s="185"/>
      <c r="Q265" s="117"/>
      <c r="R265" s="117"/>
      <c r="S265" s="117"/>
    </row>
    <row r="266" spans="1:19" x14ac:dyDescent="0.25">
      <c r="A266" s="117"/>
      <c r="B266" s="180"/>
      <c r="C266" s="117"/>
      <c r="D266" s="181"/>
      <c r="E266" s="117"/>
      <c r="F266" s="182"/>
      <c r="G266" s="183"/>
      <c r="H266" s="184"/>
      <c r="I266" s="115"/>
      <c r="J266" s="117"/>
      <c r="K266" s="117"/>
      <c r="L266" s="117"/>
      <c r="M266" s="117"/>
      <c r="N266" s="117"/>
      <c r="O266" s="182"/>
      <c r="P266" s="185"/>
      <c r="Q266" s="117"/>
      <c r="R266" s="117"/>
      <c r="S266" s="117"/>
    </row>
    <row r="267" spans="1:19" x14ac:dyDescent="0.25">
      <c r="A267" s="117"/>
      <c r="B267" s="180"/>
      <c r="C267" s="117"/>
      <c r="D267" s="181"/>
      <c r="E267" s="117"/>
      <c r="F267" s="182"/>
      <c r="G267" s="183"/>
      <c r="H267" s="184"/>
      <c r="I267" s="115"/>
      <c r="J267" s="117"/>
      <c r="K267" s="117"/>
      <c r="L267" s="117"/>
      <c r="M267" s="117"/>
      <c r="N267" s="117"/>
      <c r="O267" s="182"/>
      <c r="P267" s="185"/>
      <c r="Q267" s="117"/>
      <c r="R267" s="117"/>
      <c r="S267" s="117"/>
    </row>
    <row r="268" spans="1:19" x14ac:dyDescent="0.25">
      <c r="A268" s="117"/>
      <c r="B268" s="180"/>
      <c r="C268" s="117"/>
      <c r="D268" s="181"/>
      <c r="E268" s="117"/>
      <c r="F268" s="182"/>
      <c r="G268" s="183"/>
      <c r="H268" s="184"/>
      <c r="I268" s="115"/>
      <c r="J268" s="117"/>
      <c r="K268" s="117"/>
      <c r="L268" s="117"/>
      <c r="M268" s="117"/>
      <c r="N268" s="117"/>
      <c r="O268" s="182"/>
      <c r="P268" s="185"/>
      <c r="Q268" s="117"/>
      <c r="R268" s="117"/>
      <c r="S268" s="117"/>
    </row>
    <row r="269" spans="1:19" x14ac:dyDescent="0.25">
      <c r="A269" s="117"/>
      <c r="B269" s="180"/>
      <c r="C269" s="117"/>
      <c r="D269" s="181"/>
      <c r="E269" s="117"/>
      <c r="F269" s="182"/>
      <c r="G269" s="183"/>
      <c r="H269" s="184"/>
      <c r="I269" s="115"/>
      <c r="J269" s="117"/>
      <c r="K269" s="117"/>
      <c r="L269" s="117"/>
      <c r="M269" s="117"/>
      <c r="N269" s="117"/>
      <c r="O269" s="182"/>
      <c r="P269" s="185"/>
      <c r="Q269" s="117"/>
      <c r="R269" s="117"/>
      <c r="S269" s="117"/>
    </row>
    <row r="270" spans="1:19" x14ac:dyDescent="0.25">
      <c r="A270" s="117"/>
      <c r="B270" s="180"/>
      <c r="C270" s="117"/>
      <c r="D270" s="181"/>
      <c r="E270" s="117"/>
      <c r="F270" s="182"/>
      <c r="G270" s="183"/>
      <c r="H270" s="184"/>
      <c r="I270" s="115"/>
      <c r="J270" s="117"/>
      <c r="K270" s="117"/>
      <c r="L270" s="117"/>
      <c r="M270" s="117"/>
      <c r="N270" s="117"/>
      <c r="O270" s="182"/>
      <c r="P270" s="185"/>
      <c r="Q270" s="117"/>
      <c r="R270" s="117"/>
      <c r="S270" s="117"/>
    </row>
    <row r="271" spans="1:19" x14ac:dyDescent="0.25">
      <c r="A271" s="117"/>
      <c r="B271" s="180"/>
      <c r="C271" s="117"/>
      <c r="D271" s="181"/>
      <c r="E271" s="117"/>
      <c r="F271" s="182"/>
      <c r="G271" s="183"/>
      <c r="H271" s="184"/>
      <c r="I271" s="115"/>
      <c r="J271" s="117"/>
      <c r="K271" s="117"/>
      <c r="L271" s="117"/>
      <c r="M271" s="117"/>
      <c r="N271" s="117"/>
      <c r="O271" s="182"/>
      <c r="P271" s="185"/>
      <c r="Q271" s="117"/>
      <c r="R271" s="117"/>
      <c r="S271" s="117"/>
    </row>
    <row r="272" spans="1:19" x14ac:dyDescent="0.25">
      <c r="A272" s="117"/>
      <c r="B272" s="180"/>
      <c r="C272" s="117"/>
      <c r="D272" s="181"/>
      <c r="E272" s="117"/>
      <c r="F272" s="182"/>
      <c r="G272" s="183"/>
      <c r="H272" s="184"/>
      <c r="I272" s="115"/>
      <c r="J272" s="117"/>
      <c r="K272" s="117"/>
      <c r="L272" s="117"/>
      <c r="M272" s="117"/>
      <c r="N272" s="117"/>
      <c r="O272" s="182"/>
      <c r="P272" s="185"/>
      <c r="Q272" s="117"/>
      <c r="R272" s="117"/>
      <c r="S272" s="117"/>
    </row>
    <row r="273" spans="1:19" x14ac:dyDescent="0.25">
      <c r="A273" s="117"/>
      <c r="B273" s="180"/>
      <c r="C273" s="117"/>
      <c r="D273" s="181"/>
      <c r="E273" s="117"/>
      <c r="F273" s="182"/>
      <c r="G273" s="183"/>
      <c r="H273" s="184"/>
      <c r="I273" s="115"/>
      <c r="J273" s="117"/>
      <c r="K273" s="117"/>
      <c r="L273" s="117"/>
      <c r="M273" s="117"/>
      <c r="N273" s="117"/>
      <c r="O273" s="182"/>
      <c r="P273" s="185"/>
      <c r="Q273" s="117"/>
      <c r="R273" s="117"/>
      <c r="S273" s="117"/>
    </row>
    <row r="274" spans="1:19" x14ac:dyDescent="0.25">
      <c r="A274" s="117"/>
      <c r="B274" s="180"/>
      <c r="C274" s="117"/>
      <c r="D274" s="181"/>
      <c r="E274" s="117"/>
      <c r="F274" s="182"/>
      <c r="G274" s="183"/>
      <c r="H274" s="184"/>
      <c r="I274" s="115"/>
      <c r="J274" s="117"/>
      <c r="K274" s="117"/>
      <c r="L274" s="117"/>
      <c r="M274" s="117"/>
      <c r="N274" s="117"/>
      <c r="O274" s="182"/>
      <c r="P274" s="185"/>
      <c r="Q274" s="117"/>
      <c r="R274" s="117"/>
      <c r="S274" s="117"/>
    </row>
    <row r="275" spans="1:19" x14ac:dyDescent="0.25">
      <c r="A275" s="117"/>
      <c r="B275" s="180"/>
      <c r="C275" s="117"/>
      <c r="D275" s="181"/>
      <c r="E275" s="117"/>
      <c r="F275" s="182"/>
      <c r="G275" s="183"/>
      <c r="H275" s="184"/>
      <c r="I275" s="115"/>
      <c r="J275" s="117"/>
      <c r="K275" s="117"/>
      <c r="L275" s="117"/>
      <c r="M275" s="117"/>
      <c r="N275" s="117"/>
      <c r="O275" s="182"/>
      <c r="P275" s="185"/>
      <c r="Q275" s="117"/>
      <c r="R275" s="117"/>
      <c r="S275" s="117"/>
    </row>
    <row r="276" spans="1:19" x14ac:dyDescent="0.25">
      <c r="A276" s="117"/>
      <c r="B276" s="180"/>
      <c r="C276" s="117"/>
      <c r="D276" s="181"/>
      <c r="E276" s="117"/>
      <c r="F276" s="182"/>
      <c r="G276" s="183"/>
      <c r="H276" s="184"/>
      <c r="I276" s="115"/>
      <c r="J276" s="117"/>
      <c r="K276" s="117"/>
      <c r="L276" s="117"/>
      <c r="M276" s="117"/>
      <c r="N276" s="117"/>
      <c r="O276" s="182"/>
      <c r="P276" s="185"/>
      <c r="Q276" s="117"/>
      <c r="R276" s="117"/>
      <c r="S276" s="117"/>
    </row>
    <row r="277" spans="1:19" x14ac:dyDescent="0.25">
      <c r="A277" s="117"/>
      <c r="B277" s="180"/>
      <c r="C277" s="117"/>
      <c r="D277" s="181"/>
      <c r="E277" s="117"/>
      <c r="F277" s="182"/>
      <c r="G277" s="183"/>
      <c r="H277" s="184"/>
      <c r="I277" s="115"/>
      <c r="J277" s="117"/>
      <c r="K277" s="117"/>
      <c r="L277" s="117"/>
      <c r="M277" s="117"/>
      <c r="N277" s="117"/>
      <c r="O277" s="182"/>
      <c r="P277" s="185"/>
      <c r="Q277" s="117"/>
      <c r="R277" s="117"/>
      <c r="S277" s="117"/>
    </row>
    <row r="278" spans="1:19" x14ac:dyDescent="0.25">
      <c r="A278" s="117"/>
      <c r="B278" s="180"/>
      <c r="C278" s="117"/>
      <c r="D278" s="181"/>
      <c r="E278" s="117"/>
      <c r="F278" s="182"/>
      <c r="G278" s="183"/>
      <c r="H278" s="184"/>
      <c r="I278" s="115"/>
      <c r="J278" s="117"/>
      <c r="K278" s="117"/>
      <c r="L278" s="117"/>
      <c r="M278" s="117"/>
      <c r="N278" s="117"/>
      <c r="O278" s="182"/>
      <c r="P278" s="185"/>
      <c r="Q278" s="117"/>
      <c r="R278" s="117"/>
      <c r="S278" s="117"/>
    </row>
    <row r="279" spans="1:19" x14ac:dyDescent="0.25">
      <c r="A279" s="117"/>
      <c r="B279" s="180"/>
      <c r="C279" s="117"/>
      <c r="D279" s="181"/>
      <c r="E279" s="117"/>
      <c r="F279" s="182"/>
      <c r="G279" s="183"/>
      <c r="H279" s="184"/>
      <c r="I279" s="115"/>
      <c r="J279" s="117"/>
      <c r="K279" s="117"/>
      <c r="L279" s="117"/>
      <c r="M279" s="117"/>
      <c r="N279" s="117"/>
      <c r="O279" s="182"/>
      <c r="P279" s="185"/>
      <c r="Q279" s="117"/>
      <c r="R279" s="117"/>
      <c r="S279" s="117"/>
    </row>
    <row r="280" spans="1:19" x14ac:dyDescent="0.25">
      <c r="A280" s="117"/>
      <c r="B280" s="180"/>
      <c r="C280" s="117"/>
      <c r="D280" s="181"/>
      <c r="E280" s="117"/>
      <c r="F280" s="182"/>
      <c r="G280" s="183"/>
      <c r="H280" s="184"/>
      <c r="I280" s="115"/>
      <c r="J280" s="117"/>
      <c r="K280" s="117"/>
      <c r="L280" s="117"/>
      <c r="M280" s="117"/>
      <c r="N280" s="117"/>
      <c r="O280" s="182"/>
      <c r="P280" s="185"/>
      <c r="Q280" s="117"/>
      <c r="R280" s="117"/>
      <c r="S280" s="117"/>
    </row>
    <row r="281" spans="1:19" x14ac:dyDescent="0.25">
      <c r="A281" s="117"/>
      <c r="B281" s="180"/>
      <c r="C281" s="117"/>
      <c r="D281" s="181"/>
      <c r="E281" s="117"/>
      <c r="F281" s="182"/>
      <c r="G281" s="183"/>
      <c r="H281" s="184"/>
      <c r="I281" s="115"/>
      <c r="J281" s="117"/>
      <c r="K281" s="117"/>
      <c r="L281" s="117"/>
      <c r="M281" s="117"/>
      <c r="N281" s="117"/>
      <c r="O281" s="182"/>
      <c r="P281" s="185"/>
      <c r="Q281" s="117"/>
      <c r="R281" s="117"/>
      <c r="S281" s="117"/>
    </row>
    <row r="282" spans="1:19" x14ac:dyDescent="0.25">
      <c r="A282" s="117"/>
      <c r="B282" s="180"/>
      <c r="C282" s="117"/>
      <c r="D282" s="181"/>
      <c r="E282" s="117"/>
      <c r="F282" s="182"/>
      <c r="G282" s="183"/>
      <c r="H282" s="184"/>
      <c r="I282" s="115"/>
      <c r="J282" s="117"/>
      <c r="K282" s="117"/>
      <c r="L282" s="117"/>
      <c r="M282" s="117"/>
      <c r="N282" s="117"/>
      <c r="O282" s="182"/>
      <c r="P282" s="185"/>
      <c r="Q282" s="117"/>
      <c r="R282" s="117"/>
      <c r="S282" s="117"/>
    </row>
    <row r="283" spans="1:19" x14ac:dyDescent="0.25">
      <c r="A283" s="117"/>
      <c r="B283" s="180"/>
      <c r="C283" s="117"/>
      <c r="D283" s="181"/>
      <c r="E283" s="117"/>
      <c r="F283" s="182"/>
      <c r="G283" s="183"/>
      <c r="H283" s="184"/>
      <c r="I283" s="115"/>
      <c r="J283" s="117"/>
      <c r="K283" s="117"/>
      <c r="L283" s="117"/>
      <c r="M283" s="117"/>
      <c r="N283" s="117"/>
      <c r="O283" s="182"/>
      <c r="P283" s="185"/>
      <c r="Q283" s="117"/>
      <c r="R283" s="117"/>
      <c r="S283" s="117"/>
    </row>
    <row r="284" spans="1:19" x14ac:dyDescent="0.25">
      <c r="A284" s="117"/>
      <c r="B284" s="180"/>
      <c r="C284" s="117"/>
      <c r="D284" s="181"/>
      <c r="E284" s="117"/>
      <c r="F284" s="182"/>
      <c r="G284" s="183"/>
      <c r="H284" s="184"/>
      <c r="I284" s="115"/>
      <c r="J284" s="117"/>
      <c r="K284" s="117"/>
      <c r="L284" s="117"/>
      <c r="M284" s="117"/>
      <c r="N284" s="117"/>
      <c r="O284" s="182"/>
      <c r="P284" s="185"/>
      <c r="Q284" s="117"/>
      <c r="R284" s="117"/>
      <c r="S284" s="117"/>
    </row>
    <row r="285" spans="1:19" x14ac:dyDescent="0.25">
      <c r="A285" s="117"/>
      <c r="B285" s="180"/>
      <c r="C285" s="117"/>
      <c r="D285" s="181"/>
      <c r="E285" s="117"/>
      <c r="F285" s="182"/>
      <c r="G285" s="183"/>
      <c r="H285" s="184"/>
      <c r="I285" s="115"/>
      <c r="J285" s="117"/>
      <c r="K285" s="117"/>
      <c r="L285" s="117"/>
      <c r="M285" s="117"/>
      <c r="N285" s="117"/>
      <c r="O285" s="182"/>
      <c r="P285" s="185"/>
      <c r="Q285" s="117"/>
      <c r="R285" s="117"/>
      <c r="S285" s="117"/>
    </row>
    <row r="286" spans="1:19" x14ac:dyDescent="0.25">
      <c r="A286" s="117"/>
      <c r="B286" s="180"/>
      <c r="C286" s="117"/>
      <c r="D286" s="181"/>
      <c r="E286" s="117"/>
      <c r="F286" s="182"/>
      <c r="G286" s="183"/>
      <c r="H286" s="184"/>
      <c r="I286" s="115"/>
      <c r="J286" s="117"/>
      <c r="K286" s="117"/>
      <c r="L286" s="117"/>
      <c r="M286" s="117"/>
      <c r="N286" s="117"/>
      <c r="O286" s="182"/>
      <c r="P286" s="185"/>
      <c r="Q286" s="117"/>
      <c r="R286" s="117"/>
      <c r="S286" s="117"/>
    </row>
    <row r="287" spans="1:19" x14ac:dyDescent="0.25">
      <c r="A287" s="117"/>
      <c r="B287" s="180"/>
      <c r="C287" s="117"/>
      <c r="D287" s="181"/>
      <c r="E287" s="117"/>
      <c r="F287" s="182"/>
      <c r="G287" s="183"/>
      <c r="H287" s="184"/>
      <c r="I287" s="115"/>
      <c r="J287" s="117"/>
      <c r="K287" s="117"/>
      <c r="L287" s="117"/>
      <c r="M287" s="117"/>
      <c r="N287" s="117"/>
      <c r="O287" s="182"/>
      <c r="P287" s="185"/>
      <c r="Q287" s="117"/>
      <c r="R287" s="117"/>
      <c r="S287" s="117"/>
    </row>
    <row r="288" spans="1:19" x14ac:dyDescent="0.25">
      <c r="A288" s="117"/>
      <c r="B288" s="180"/>
      <c r="C288" s="117"/>
      <c r="D288" s="181"/>
      <c r="E288" s="117"/>
      <c r="F288" s="182"/>
      <c r="G288" s="183"/>
      <c r="H288" s="184"/>
      <c r="I288" s="115"/>
      <c r="J288" s="117"/>
      <c r="K288" s="117"/>
      <c r="L288" s="117"/>
      <c r="M288" s="117"/>
      <c r="N288" s="117"/>
      <c r="O288" s="182"/>
      <c r="P288" s="185"/>
      <c r="Q288" s="117"/>
      <c r="R288" s="117"/>
      <c r="S288" s="117"/>
    </row>
    <row r="289" spans="1:19" x14ac:dyDescent="0.25">
      <c r="A289" s="117"/>
      <c r="B289" s="180"/>
      <c r="C289" s="117"/>
      <c r="D289" s="181"/>
      <c r="E289" s="117"/>
      <c r="F289" s="182"/>
      <c r="G289" s="183"/>
      <c r="H289" s="184"/>
      <c r="I289" s="115"/>
      <c r="J289" s="117"/>
      <c r="K289" s="117"/>
      <c r="L289" s="117"/>
      <c r="M289" s="117"/>
      <c r="N289" s="117"/>
      <c r="O289" s="182"/>
      <c r="P289" s="185"/>
      <c r="Q289" s="117"/>
      <c r="R289" s="117"/>
      <c r="S289" s="117"/>
    </row>
    <row r="290" spans="1:19" x14ac:dyDescent="0.25">
      <c r="A290" s="117"/>
      <c r="B290" s="180"/>
      <c r="C290" s="117"/>
      <c r="D290" s="181"/>
      <c r="E290" s="117"/>
      <c r="F290" s="182"/>
      <c r="G290" s="183"/>
      <c r="H290" s="184"/>
      <c r="I290" s="115"/>
      <c r="J290" s="117"/>
      <c r="K290" s="117"/>
      <c r="L290" s="117"/>
      <c r="M290" s="117"/>
      <c r="N290" s="117"/>
      <c r="O290" s="182"/>
      <c r="P290" s="185"/>
      <c r="Q290" s="117"/>
      <c r="R290" s="117"/>
      <c r="S290" s="117"/>
    </row>
    <row r="291" spans="1:19" x14ac:dyDescent="0.25">
      <c r="A291" s="117"/>
      <c r="B291" s="180"/>
      <c r="C291" s="117"/>
      <c r="D291" s="181"/>
      <c r="E291" s="117"/>
      <c r="F291" s="182"/>
      <c r="G291" s="183"/>
      <c r="H291" s="184"/>
      <c r="I291" s="115"/>
      <c r="J291" s="117"/>
      <c r="K291" s="117"/>
      <c r="L291" s="117"/>
      <c r="M291" s="117"/>
      <c r="N291" s="117"/>
      <c r="O291" s="182"/>
      <c r="P291" s="185"/>
      <c r="Q291" s="117"/>
      <c r="R291" s="117"/>
      <c r="S291" s="117"/>
    </row>
    <row r="292" spans="1:19" x14ac:dyDescent="0.25">
      <c r="A292" s="117"/>
      <c r="B292" s="180"/>
      <c r="C292" s="117"/>
      <c r="D292" s="181"/>
      <c r="E292" s="117"/>
      <c r="F292" s="182"/>
      <c r="G292" s="183"/>
      <c r="H292" s="184"/>
      <c r="I292" s="115"/>
      <c r="J292" s="117"/>
      <c r="K292" s="117"/>
      <c r="L292" s="117"/>
      <c r="M292" s="117"/>
      <c r="N292" s="117"/>
      <c r="O292" s="182"/>
      <c r="P292" s="185"/>
      <c r="Q292" s="117"/>
      <c r="R292" s="117"/>
      <c r="S292" s="117"/>
    </row>
    <row r="293" spans="1:19" x14ac:dyDescent="0.25">
      <c r="A293" s="117"/>
      <c r="B293" s="180"/>
      <c r="C293" s="117"/>
      <c r="D293" s="181"/>
      <c r="E293" s="117"/>
      <c r="F293" s="182"/>
      <c r="G293" s="183"/>
      <c r="H293" s="184"/>
      <c r="I293" s="115"/>
      <c r="J293" s="117"/>
      <c r="K293" s="117"/>
      <c r="L293" s="117"/>
      <c r="M293" s="117"/>
      <c r="N293" s="117"/>
      <c r="O293" s="182"/>
      <c r="P293" s="185"/>
      <c r="Q293" s="117"/>
      <c r="R293" s="117"/>
      <c r="S293" s="117"/>
    </row>
    <row r="294" spans="1:19" x14ac:dyDescent="0.25">
      <c r="A294" s="117"/>
      <c r="B294" s="180"/>
      <c r="C294" s="117"/>
      <c r="D294" s="181"/>
      <c r="E294" s="117"/>
      <c r="F294" s="182"/>
      <c r="G294" s="183"/>
      <c r="H294" s="184"/>
      <c r="I294" s="115"/>
      <c r="J294" s="117"/>
      <c r="K294" s="117"/>
      <c r="L294" s="117"/>
      <c r="M294" s="117"/>
      <c r="N294" s="117"/>
      <c r="O294" s="182"/>
      <c r="P294" s="185"/>
      <c r="Q294" s="117"/>
      <c r="R294" s="117"/>
      <c r="S294" s="117"/>
    </row>
    <row r="295" spans="1:19" x14ac:dyDescent="0.25">
      <c r="A295" s="117"/>
      <c r="B295" s="180"/>
      <c r="C295" s="117"/>
      <c r="D295" s="181"/>
      <c r="E295" s="117"/>
      <c r="F295" s="182"/>
      <c r="G295" s="183"/>
      <c r="H295" s="184"/>
      <c r="I295" s="115"/>
      <c r="J295" s="117"/>
      <c r="K295" s="117"/>
      <c r="L295" s="117"/>
      <c r="M295" s="117"/>
      <c r="N295" s="117"/>
      <c r="O295" s="182"/>
      <c r="P295" s="185"/>
      <c r="Q295" s="117"/>
      <c r="R295" s="117"/>
      <c r="S295" s="117"/>
    </row>
    <row r="296" spans="1:19" x14ac:dyDescent="0.25">
      <c r="A296" s="117"/>
      <c r="B296" s="180"/>
      <c r="C296" s="117"/>
      <c r="D296" s="181"/>
      <c r="E296" s="117"/>
      <c r="F296" s="182"/>
      <c r="G296" s="183"/>
      <c r="H296" s="184"/>
      <c r="I296" s="115"/>
      <c r="J296" s="117"/>
      <c r="K296" s="117"/>
      <c r="L296" s="117"/>
      <c r="M296" s="117"/>
      <c r="N296" s="117"/>
      <c r="O296" s="182"/>
      <c r="P296" s="185"/>
      <c r="Q296" s="117"/>
      <c r="R296" s="117"/>
      <c r="S296" s="117"/>
    </row>
    <row r="297" spans="1:19" x14ac:dyDescent="0.25">
      <c r="A297" s="117"/>
      <c r="B297" s="180"/>
      <c r="C297" s="117"/>
      <c r="D297" s="181"/>
      <c r="E297" s="117"/>
      <c r="F297" s="182"/>
      <c r="G297" s="183"/>
      <c r="H297" s="184"/>
      <c r="I297" s="115"/>
      <c r="J297" s="117"/>
      <c r="K297" s="117"/>
      <c r="L297" s="117"/>
      <c r="M297" s="117"/>
      <c r="N297" s="117"/>
      <c r="O297" s="182"/>
      <c r="P297" s="185"/>
      <c r="Q297" s="117"/>
      <c r="R297" s="117"/>
      <c r="S297" s="117"/>
    </row>
    <row r="298" spans="1:19" x14ac:dyDescent="0.25">
      <c r="A298" s="117"/>
      <c r="B298" s="180"/>
      <c r="C298" s="117"/>
      <c r="D298" s="181"/>
      <c r="E298" s="117"/>
      <c r="F298" s="182"/>
      <c r="G298" s="183"/>
      <c r="H298" s="184"/>
      <c r="I298" s="115"/>
      <c r="J298" s="117"/>
      <c r="K298" s="117"/>
      <c r="L298" s="117"/>
      <c r="M298" s="117"/>
      <c r="N298" s="117"/>
      <c r="O298" s="182"/>
      <c r="P298" s="185"/>
      <c r="Q298" s="117"/>
      <c r="R298" s="117"/>
      <c r="S298" s="117"/>
    </row>
    <row r="299" spans="1:19" x14ac:dyDescent="0.25">
      <c r="A299" s="117"/>
      <c r="B299" s="180"/>
      <c r="C299" s="117"/>
      <c r="D299" s="181"/>
      <c r="E299" s="117"/>
      <c r="F299" s="182"/>
      <c r="G299" s="183"/>
      <c r="H299" s="184"/>
      <c r="I299" s="115"/>
      <c r="J299" s="117"/>
      <c r="K299" s="117"/>
      <c r="L299" s="117"/>
      <c r="M299" s="117"/>
      <c r="N299" s="117"/>
      <c r="O299" s="182"/>
      <c r="P299" s="185"/>
      <c r="Q299" s="117"/>
      <c r="R299" s="117"/>
      <c r="S299" s="117"/>
    </row>
    <row r="300" spans="1:19" x14ac:dyDescent="0.25">
      <c r="A300" s="117"/>
      <c r="B300" s="180"/>
      <c r="C300" s="117"/>
      <c r="D300" s="181"/>
      <c r="E300" s="117"/>
      <c r="F300" s="182"/>
      <c r="G300" s="183"/>
      <c r="H300" s="184"/>
      <c r="I300" s="115"/>
      <c r="J300" s="117"/>
      <c r="K300" s="117"/>
      <c r="L300" s="117"/>
      <c r="M300" s="117"/>
      <c r="N300" s="117"/>
      <c r="O300" s="182"/>
      <c r="P300" s="185"/>
      <c r="Q300" s="117"/>
      <c r="R300" s="117"/>
      <c r="S300" s="117"/>
    </row>
    <row r="301" spans="1:19" x14ac:dyDescent="0.25">
      <c r="A301" s="117"/>
      <c r="B301" s="180"/>
      <c r="C301" s="117"/>
      <c r="D301" s="181"/>
      <c r="E301" s="117"/>
      <c r="F301" s="182"/>
      <c r="G301" s="183"/>
      <c r="H301" s="184"/>
      <c r="I301" s="115"/>
      <c r="J301" s="117"/>
      <c r="K301" s="117"/>
      <c r="L301" s="117"/>
      <c r="M301" s="117"/>
      <c r="N301" s="117"/>
      <c r="O301" s="182"/>
      <c r="P301" s="185"/>
      <c r="Q301" s="117"/>
      <c r="R301" s="117"/>
      <c r="S301" s="117"/>
    </row>
    <row r="302" spans="1:19" x14ac:dyDescent="0.25">
      <c r="A302" s="117"/>
      <c r="B302" s="180"/>
      <c r="C302" s="117"/>
      <c r="D302" s="181"/>
      <c r="E302" s="117"/>
      <c r="F302" s="182"/>
      <c r="G302" s="183"/>
      <c r="H302" s="184"/>
      <c r="I302" s="115"/>
      <c r="J302" s="117"/>
      <c r="K302" s="117"/>
      <c r="L302" s="117"/>
      <c r="M302" s="117"/>
      <c r="N302" s="117"/>
      <c r="O302" s="182"/>
      <c r="P302" s="185"/>
      <c r="Q302" s="117"/>
      <c r="R302" s="117"/>
      <c r="S302" s="117"/>
    </row>
    <row r="303" spans="1:19" x14ac:dyDescent="0.25">
      <c r="A303" s="117"/>
      <c r="B303" s="180"/>
      <c r="C303" s="117"/>
      <c r="D303" s="181"/>
      <c r="E303" s="117"/>
      <c r="F303" s="182"/>
      <c r="G303" s="183"/>
      <c r="H303" s="184"/>
      <c r="I303" s="115"/>
      <c r="J303" s="117"/>
      <c r="K303" s="117"/>
      <c r="L303" s="117"/>
      <c r="M303" s="117"/>
      <c r="N303" s="117"/>
      <c r="O303" s="182"/>
      <c r="P303" s="185"/>
      <c r="Q303" s="117"/>
      <c r="R303" s="117"/>
      <c r="S303" s="117"/>
    </row>
    <row r="304" spans="1:19" x14ac:dyDescent="0.25">
      <c r="A304" s="117"/>
      <c r="B304" s="180"/>
      <c r="C304" s="117"/>
      <c r="D304" s="181"/>
      <c r="E304" s="117"/>
      <c r="F304" s="182"/>
      <c r="G304" s="183"/>
      <c r="H304" s="184"/>
      <c r="I304" s="115"/>
      <c r="J304" s="117"/>
      <c r="K304" s="117"/>
      <c r="L304" s="117"/>
      <c r="M304" s="117"/>
      <c r="N304" s="117"/>
      <c r="O304" s="182"/>
      <c r="P304" s="185"/>
      <c r="Q304" s="117"/>
      <c r="R304" s="117"/>
      <c r="S304" s="117"/>
    </row>
  </sheetData>
  <autoFilter ref="A19:S238" xr:uid="{00000000-0009-0000-0000-000023000000}"/>
  <mergeCells count="4">
    <mergeCell ref="B3:E3"/>
    <mergeCell ref="I3:L3"/>
    <mergeCell ref="C7:D8"/>
    <mergeCell ref="C10:D11"/>
  </mergeCells>
  <conditionalFormatting sqref="H239:H304">
    <cfRule type="cellIs" dxfId="15" priority="7" operator="equal">
      <formula>0</formula>
    </cfRule>
  </conditionalFormatting>
  <conditionalFormatting sqref="C7:D8">
    <cfRule type="cellIs" dxfId="14" priority="6" operator="equal">
      <formula>"Error"</formula>
    </cfRule>
  </conditionalFormatting>
  <conditionalFormatting sqref="C10:D11">
    <cfRule type="cellIs" dxfId="13" priority="5" operator="equal">
      <formula>"Error"</formula>
    </cfRule>
  </conditionalFormatting>
  <conditionalFormatting sqref="C7:D8 C10:D11">
    <cfRule type="cellIs" dxfId="12" priority="4" operator="equal">
      <formula>"OK"</formula>
    </cfRule>
  </conditionalFormatting>
  <conditionalFormatting sqref="B5">
    <cfRule type="expression" dxfId="11" priority="2">
      <formula>B5=TEXT(TODAY(), "mmm")</formula>
    </cfRule>
    <cfRule type="expression" dxfId="10" priority="3">
      <formula>B5&lt;&gt;TEXT(TODAY(), "mmm")</formula>
    </cfRule>
  </conditionalFormatting>
  <conditionalFormatting sqref="H20:H238">
    <cfRule type="cellIs" dxfId="9" priority="1" operator="equal">
      <formula>0</formula>
    </cfRule>
  </conditionalFormatting>
  <dataValidations count="1">
    <dataValidation type="list" allowBlank="1" showInputMessage="1" showErrorMessage="1" sqref="B5" xr:uid="{B3F3ADA3-C047-4084-BD7A-CD45B31ACD5B}">
      <formula1>$P$1:$P$14</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BC74"/>
  <sheetViews>
    <sheetView workbookViewId="0"/>
  </sheetViews>
  <sheetFormatPr defaultRowHeight="15" x14ac:dyDescent="0.25"/>
  <cols>
    <col min="1" max="1" width="16.42578125" style="12" customWidth="1"/>
    <col min="2" max="2" width="13.7109375" style="12" customWidth="1"/>
    <col min="3" max="3" width="38.140625" style="12" customWidth="1"/>
    <col min="4" max="4" width="18.5703125" style="12" customWidth="1"/>
    <col min="5" max="6" width="19.28515625" style="12" customWidth="1"/>
    <col min="7" max="7" width="26.5703125" style="12" bestFit="1" customWidth="1"/>
    <col min="8" max="9" width="19.28515625" style="12" customWidth="1"/>
    <col min="10" max="10" width="19.42578125" style="12" bestFit="1" customWidth="1"/>
    <col min="11" max="11" width="26.85546875" style="12" bestFit="1" customWidth="1"/>
    <col min="12" max="12" width="34.7109375" style="12" customWidth="1"/>
    <col min="13" max="14" width="14.85546875" style="12" customWidth="1"/>
    <col min="15" max="15" width="23.85546875" style="12" bestFit="1" customWidth="1"/>
    <col min="16" max="16" width="26" style="12" customWidth="1"/>
    <col min="17" max="17" width="14.85546875" style="12" customWidth="1"/>
    <col min="18" max="19" width="25.5703125" style="12" customWidth="1"/>
    <col min="20" max="20" width="25.28515625" style="12" customWidth="1"/>
    <col min="21" max="21" width="14.85546875" style="12" customWidth="1"/>
    <col min="22" max="23" width="29.28515625" style="12" customWidth="1"/>
    <col min="24" max="24" width="22.42578125" style="12" customWidth="1"/>
    <col min="25" max="25" width="30.28515625" style="12" customWidth="1"/>
    <col min="26" max="29" width="22.42578125" style="12" customWidth="1"/>
    <col min="30" max="30" width="29.85546875" style="12" bestFit="1" customWidth="1"/>
    <col min="31" max="36" width="29.85546875" style="12" customWidth="1"/>
    <col min="37" max="39" width="29.85546875" style="310" customWidth="1"/>
    <col min="40" max="47" width="29.85546875" style="12" customWidth="1"/>
    <col min="48" max="48" width="22.42578125" style="12" customWidth="1"/>
    <col min="49" max="49" width="38.85546875" style="12" bestFit="1" customWidth="1"/>
    <col min="50" max="52" width="38.85546875" style="12" customWidth="1"/>
    <col min="53" max="53" width="23.28515625" style="12" bestFit="1" customWidth="1"/>
    <col min="54" max="54" width="17.5703125" style="12" customWidth="1"/>
    <col min="55" max="55" width="30" style="12" customWidth="1"/>
    <col min="56" max="16384" width="9.140625" style="12"/>
  </cols>
  <sheetData>
    <row r="1" spans="1:55" x14ac:dyDescent="0.25">
      <c r="F1" s="513" t="s">
        <v>1757</v>
      </c>
      <c r="G1" s="514"/>
      <c r="H1" s="514"/>
      <c r="I1" s="515"/>
      <c r="J1" s="513" t="s">
        <v>1758</v>
      </c>
      <c r="K1" s="514"/>
      <c r="L1" s="514"/>
      <c r="M1" s="515"/>
      <c r="N1" s="513" t="s">
        <v>1759</v>
      </c>
      <c r="O1" s="514"/>
      <c r="P1" s="514"/>
      <c r="Q1" s="515"/>
      <c r="R1" s="513" t="s">
        <v>906</v>
      </c>
      <c r="S1" s="514"/>
      <c r="T1" s="514"/>
      <c r="U1" s="515"/>
      <c r="V1" s="513" t="s">
        <v>1210</v>
      </c>
      <c r="W1" s="514"/>
      <c r="X1" s="514"/>
      <c r="Y1" s="515"/>
      <c r="Z1" s="513" t="s">
        <v>1211</v>
      </c>
      <c r="AA1" s="514"/>
      <c r="AB1" s="514"/>
      <c r="AC1" s="515"/>
      <c r="AD1" s="513" t="s">
        <v>1212</v>
      </c>
      <c r="AE1" s="514"/>
      <c r="AF1" s="514"/>
      <c r="AG1" s="515"/>
      <c r="AH1" s="513" t="s">
        <v>1213</v>
      </c>
      <c r="AI1" s="514"/>
      <c r="AJ1" s="514"/>
      <c r="AK1" s="515"/>
      <c r="AL1" s="513" t="s">
        <v>1214</v>
      </c>
      <c r="AM1" s="514"/>
      <c r="AN1" s="514"/>
      <c r="AO1" s="515"/>
      <c r="AP1" s="513" t="s">
        <v>1215</v>
      </c>
      <c r="AQ1" s="514"/>
      <c r="AR1" s="514"/>
      <c r="AS1" s="515"/>
      <c r="AT1" s="513" t="s">
        <v>1216</v>
      </c>
      <c r="AU1" s="514"/>
      <c r="AV1" s="514"/>
      <c r="AW1" s="515"/>
      <c r="AX1" s="513" t="s">
        <v>1217</v>
      </c>
      <c r="AY1" s="514"/>
      <c r="AZ1" s="515"/>
      <c r="BA1" s="257" t="s">
        <v>1760</v>
      </c>
      <c r="BB1" s="257"/>
      <c r="BC1" s="249"/>
    </row>
    <row r="2" spans="1:55" s="320" customFormat="1" x14ac:dyDescent="0.25">
      <c r="A2" s="321" t="s">
        <v>1205</v>
      </c>
      <c r="B2" s="321" t="s">
        <v>901</v>
      </c>
      <c r="C2" s="321" t="s">
        <v>1761</v>
      </c>
      <c r="D2" s="321" t="s">
        <v>1762</v>
      </c>
      <c r="E2" s="321" t="s">
        <v>1763</v>
      </c>
      <c r="F2" s="321" t="s">
        <v>1764</v>
      </c>
      <c r="G2" s="321" t="s">
        <v>1765</v>
      </c>
      <c r="H2" s="321" t="s">
        <v>1766</v>
      </c>
      <c r="I2" s="321" t="s">
        <v>1767</v>
      </c>
      <c r="J2" s="321" t="s">
        <v>1764</v>
      </c>
      <c r="K2" s="321" t="s">
        <v>1768</v>
      </c>
      <c r="L2" s="321" t="s">
        <v>1769</v>
      </c>
      <c r="M2" s="321" t="s">
        <v>1770</v>
      </c>
      <c r="N2" s="321" t="s">
        <v>1764</v>
      </c>
      <c r="O2" s="335" t="s">
        <v>1771</v>
      </c>
      <c r="P2" s="321" t="s">
        <v>1772</v>
      </c>
      <c r="Q2" s="321" t="s">
        <v>1773</v>
      </c>
      <c r="R2" s="321" t="s">
        <v>1764</v>
      </c>
      <c r="S2" s="321" t="s">
        <v>1774</v>
      </c>
      <c r="T2" s="321" t="s">
        <v>1775</v>
      </c>
      <c r="U2" s="321" t="s">
        <v>1776</v>
      </c>
      <c r="V2" s="321" t="s">
        <v>1764</v>
      </c>
      <c r="W2" s="321" t="s">
        <v>1777</v>
      </c>
      <c r="X2" s="321" t="s">
        <v>1778</v>
      </c>
      <c r="Y2" s="321" t="s">
        <v>1779</v>
      </c>
      <c r="Z2" s="321" t="s">
        <v>1764</v>
      </c>
      <c r="AA2" s="321" t="s">
        <v>1780</v>
      </c>
      <c r="AB2" s="321" t="s">
        <v>1781</v>
      </c>
      <c r="AC2" s="321" t="s">
        <v>1782</v>
      </c>
      <c r="AD2" s="321" t="s">
        <v>1764</v>
      </c>
      <c r="AE2" s="321" t="s">
        <v>1783</v>
      </c>
      <c r="AF2" s="321" t="s">
        <v>1784</v>
      </c>
      <c r="AG2" s="321" t="s">
        <v>1785</v>
      </c>
      <c r="AH2" s="321" t="s">
        <v>1764</v>
      </c>
      <c r="AI2" s="321" t="s">
        <v>1786</v>
      </c>
      <c r="AJ2" s="321" t="s">
        <v>1787</v>
      </c>
      <c r="AK2" s="321" t="s">
        <v>1788</v>
      </c>
      <c r="AL2" s="321" t="s">
        <v>1764</v>
      </c>
      <c r="AM2" s="321" t="s">
        <v>1789</v>
      </c>
      <c r="AN2" s="321" t="s">
        <v>1790</v>
      </c>
      <c r="AO2" s="321" t="s">
        <v>1791</v>
      </c>
      <c r="AP2" s="321" t="s">
        <v>1764</v>
      </c>
      <c r="AQ2" s="321" t="s">
        <v>4648</v>
      </c>
      <c r="AR2" s="321" t="s">
        <v>1792</v>
      </c>
      <c r="AS2" s="321" t="s">
        <v>1793</v>
      </c>
      <c r="AT2" s="321" t="s">
        <v>1764</v>
      </c>
      <c r="AU2" s="321" t="s">
        <v>4656</v>
      </c>
      <c r="AV2" s="321" t="s">
        <v>1794</v>
      </c>
      <c r="AW2" s="321" t="s">
        <v>1795</v>
      </c>
      <c r="AX2" s="321" t="s">
        <v>1764</v>
      </c>
      <c r="AY2" s="321" t="s">
        <v>1796</v>
      </c>
      <c r="AZ2" s="321" t="s">
        <v>1797</v>
      </c>
      <c r="BA2" s="321"/>
      <c r="BB2" s="321" t="s">
        <v>921</v>
      </c>
      <c r="BC2" s="322"/>
    </row>
    <row r="3" spans="1:55" x14ac:dyDescent="0.25">
      <c r="A3" s="256">
        <v>10040</v>
      </c>
      <c r="B3" s="256">
        <v>3023300</v>
      </c>
      <c r="C3" s="256" t="s">
        <v>964</v>
      </c>
      <c r="D3" s="256">
        <f>VLOOKUP(B3,Schools!$A$8:$I$143,9,FALSE)</f>
        <v>400069</v>
      </c>
      <c r="E3" s="256" t="s">
        <v>1798</v>
      </c>
      <c r="F3" s="327">
        <v>0</v>
      </c>
      <c r="G3" s="327">
        <f>SUMIFS('All Transactions'!F:F,'All Transactions'!B:B,'Payroll Totals by Month'!B3)</f>
        <v>111044.04142253696</v>
      </c>
      <c r="H3" s="328">
        <f>IF(G3&gt;F3,F3,G3)</f>
        <v>0</v>
      </c>
      <c r="I3" s="328">
        <f>F3-H3</f>
        <v>0</v>
      </c>
      <c r="J3" s="258"/>
      <c r="K3" s="258"/>
      <c r="L3" s="258"/>
      <c r="M3" s="258"/>
      <c r="N3" s="258"/>
      <c r="O3" s="258"/>
      <c r="P3" s="258"/>
      <c r="Q3" s="258"/>
      <c r="R3" s="258"/>
      <c r="S3" s="258"/>
      <c r="T3" s="258"/>
      <c r="U3" s="258"/>
      <c r="V3" s="258"/>
      <c r="W3" s="258"/>
      <c r="X3" s="258"/>
      <c r="Y3" s="258"/>
      <c r="Z3" s="341"/>
      <c r="AA3" s="341"/>
      <c r="AB3" s="341"/>
      <c r="AC3" s="341"/>
      <c r="AD3" s="259"/>
      <c r="AE3" s="341"/>
      <c r="AF3" s="341"/>
      <c r="AG3" s="341"/>
      <c r="AH3" s="259"/>
      <c r="AI3" s="341"/>
      <c r="AJ3" s="341"/>
      <c r="AK3" s="341"/>
      <c r="AL3" s="341"/>
      <c r="AM3" s="341"/>
      <c r="AN3" s="341"/>
      <c r="AO3" s="341"/>
      <c r="AP3" s="259"/>
      <c r="AQ3" s="341"/>
      <c r="AR3" s="341"/>
      <c r="AS3" s="341"/>
      <c r="AT3" s="259"/>
      <c r="AU3" s="341"/>
      <c r="AV3" s="341"/>
      <c r="AW3" s="341"/>
      <c r="AX3" s="259"/>
      <c r="AY3" s="259"/>
      <c r="AZ3" s="259"/>
      <c r="BA3" s="259"/>
      <c r="BB3" s="259"/>
    </row>
    <row r="4" spans="1:55" x14ac:dyDescent="0.25">
      <c r="A4" s="256">
        <v>10042</v>
      </c>
      <c r="B4" s="256">
        <v>3023317</v>
      </c>
      <c r="C4" s="256" t="s">
        <v>966</v>
      </c>
      <c r="D4" s="256">
        <f>VLOOKUP(B4,Schools!$A$8:$I$143,9,FALSE)</f>
        <v>400015</v>
      </c>
      <c r="E4" s="256" t="s">
        <v>1798</v>
      </c>
      <c r="F4" s="327">
        <v>101006.54000000001</v>
      </c>
      <c r="G4" s="327">
        <f>SUMIFS('All Transactions'!F:F,'All Transactions'!B:B,'Payroll Totals by Month'!B4)</f>
        <v>112856.82571162841</v>
      </c>
      <c r="H4" s="328">
        <f>IF(G4&gt;F4,F4,G4)</f>
        <v>101006.54000000001</v>
      </c>
      <c r="I4" s="328">
        <f t="shared" ref="I4:I56" si="0">F4-H4</f>
        <v>0</v>
      </c>
      <c r="J4" s="258"/>
      <c r="K4" s="258"/>
      <c r="L4" s="258"/>
      <c r="M4" s="258"/>
      <c r="N4" s="258"/>
      <c r="O4" s="258"/>
      <c r="P4" s="258"/>
      <c r="Q4" s="258"/>
      <c r="R4" s="258"/>
      <c r="S4" s="258"/>
      <c r="T4" s="258"/>
      <c r="U4" s="258"/>
      <c r="V4" s="258"/>
      <c r="W4" s="258"/>
      <c r="X4" s="258"/>
      <c r="Y4" s="258"/>
      <c r="Z4" s="341"/>
      <c r="AA4" s="341"/>
      <c r="AB4" s="341"/>
      <c r="AC4" s="341"/>
      <c r="AD4" s="259"/>
      <c r="AE4" s="341"/>
      <c r="AF4" s="341"/>
      <c r="AG4" s="341"/>
      <c r="AH4" s="259"/>
      <c r="AI4" s="341"/>
      <c r="AJ4" s="341"/>
      <c r="AK4" s="341"/>
      <c r="AL4" s="341"/>
      <c r="AM4" s="341"/>
      <c r="AN4" s="341"/>
      <c r="AO4" s="341"/>
      <c r="AP4" s="259"/>
      <c r="AQ4" s="341"/>
      <c r="AR4" s="341"/>
      <c r="AS4" s="341"/>
      <c r="AT4" s="259"/>
      <c r="AU4" s="341"/>
      <c r="AV4" s="341"/>
      <c r="AW4" s="341"/>
      <c r="AX4" s="259"/>
      <c r="AY4" s="259"/>
      <c r="AZ4" s="259"/>
      <c r="BA4" s="259"/>
      <c r="BB4" s="259" t="s">
        <v>1799</v>
      </c>
    </row>
    <row r="5" spans="1:55" x14ac:dyDescent="0.25">
      <c r="A5" s="256">
        <v>10043</v>
      </c>
      <c r="B5" s="256">
        <v>3023500</v>
      </c>
      <c r="C5" s="256" t="s">
        <v>968</v>
      </c>
      <c r="D5" s="256">
        <f>VLOOKUP(B5,Schools!$A$8:$I$143,9,FALSE)</f>
        <v>400023</v>
      </c>
      <c r="E5" s="256" t="s">
        <v>1798</v>
      </c>
      <c r="F5" s="327">
        <v>66470.67</v>
      </c>
      <c r="G5" s="327">
        <f>SUMIFS('All Transactions'!F:F,'All Transactions'!B:B,'Payroll Totals by Month'!B5)</f>
        <v>70014.304362061957</v>
      </c>
      <c r="H5" s="328">
        <f t="shared" ref="H5:H56" si="1">IF(G5&gt;F5,F5,G5)</f>
        <v>66470.67</v>
      </c>
      <c r="I5" s="328">
        <f t="shared" si="0"/>
        <v>0</v>
      </c>
      <c r="J5" s="258"/>
      <c r="K5" s="258"/>
      <c r="L5" s="258"/>
      <c r="M5" s="258"/>
      <c r="N5" s="258"/>
      <c r="O5" s="258"/>
      <c r="P5" s="258"/>
      <c r="Q5" s="258"/>
      <c r="R5" s="258"/>
      <c r="S5" s="258"/>
      <c r="T5" s="258"/>
      <c r="U5" s="258"/>
      <c r="V5" s="258"/>
      <c r="W5" s="258"/>
      <c r="X5" s="258"/>
      <c r="Y5" s="258"/>
      <c r="Z5" s="341"/>
      <c r="AA5" s="341"/>
      <c r="AB5" s="341"/>
      <c r="AC5" s="341"/>
      <c r="AD5" s="259"/>
      <c r="AE5" s="341"/>
      <c r="AF5" s="341"/>
      <c r="AG5" s="341"/>
      <c r="AH5" s="259"/>
      <c r="AI5" s="341"/>
      <c r="AJ5" s="341"/>
      <c r="AK5" s="341"/>
      <c r="AL5" s="341"/>
      <c r="AM5" s="341"/>
      <c r="AN5" s="341"/>
      <c r="AO5" s="341"/>
      <c r="AP5" s="259"/>
      <c r="AQ5" s="341"/>
      <c r="AR5" s="341"/>
      <c r="AS5" s="341"/>
      <c r="AT5" s="259"/>
      <c r="AU5" s="341"/>
      <c r="AV5" s="341"/>
      <c r="AW5" s="341"/>
      <c r="AX5" s="259"/>
      <c r="AY5" s="259"/>
      <c r="AZ5" s="259"/>
      <c r="BA5" s="259"/>
      <c r="BB5" s="259"/>
    </row>
    <row r="6" spans="1:55" x14ac:dyDescent="0.25">
      <c r="A6" s="256">
        <v>10045</v>
      </c>
      <c r="B6" s="256">
        <v>3022003</v>
      </c>
      <c r="C6" s="256" t="s">
        <v>973</v>
      </c>
      <c r="D6" s="256">
        <f>VLOOKUP(B6,Schools!$A$8:$I$143,9,FALSE)</f>
        <v>400051</v>
      </c>
      <c r="E6" s="256" t="s">
        <v>1798</v>
      </c>
      <c r="F6" s="327">
        <v>192165</v>
      </c>
      <c r="G6" s="327">
        <f>SUMIFS('All Transactions'!F:F,'All Transactions'!B:B,'Payroll Totals by Month'!B6)</f>
        <v>227948.7459718668</v>
      </c>
      <c r="H6" s="328">
        <f t="shared" si="1"/>
        <v>192165</v>
      </c>
      <c r="I6" s="328">
        <f t="shared" si="0"/>
        <v>0</v>
      </c>
      <c r="J6" s="258"/>
      <c r="K6" s="258"/>
      <c r="L6" s="258"/>
      <c r="M6" s="258"/>
      <c r="N6" s="258"/>
      <c r="O6" s="258"/>
      <c r="P6" s="258"/>
      <c r="Q6" s="258"/>
      <c r="R6" s="258"/>
      <c r="S6" s="258"/>
      <c r="T6" s="258"/>
      <c r="U6" s="258"/>
      <c r="V6" s="258"/>
      <c r="W6" s="258"/>
      <c r="X6" s="258"/>
      <c r="Y6" s="258"/>
      <c r="Z6" s="341"/>
      <c r="AA6" s="341"/>
      <c r="AB6" s="341"/>
      <c r="AC6" s="341"/>
      <c r="AD6" s="259"/>
      <c r="AE6" s="341"/>
      <c r="AF6" s="341"/>
      <c r="AG6" s="341"/>
      <c r="AH6" s="259"/>
      <c r="AI6" s="341"/>
      <c r="AJ6" s="341"/>
      <c r="AK6" s="341"/>
      <c r="AL6" s="341"/>
      <c r="AM6" s="341"/>
      <c r="AN6" s="341"/>
      <c r="AO6" s="341"/>
      <c r="AP6" s="259"/>
      <c r="AQ6" s="341"/>
      <c r="AR6" s="341"/>
      <c r="AS6" s="341"/>
      <c r="AT6" s="259"/>
      <c r="AU6" s="341"/>
      <c r="AV6" s="341"/>
      <c r="AW6" s="341"/>
      <c r="AX6" s="259"/>
      <c r="AY6" s="259"/>
      <c r="AZ6" s="259"/>
      <c r="BA6" s="259"/>
      <c r="BB6" s="259"/>
    </row>
    <row r="7" spans="1:55" x14ac:dyDescent="0.25">
      <c r="A7" s="256">
        <v>10048</v>
      </c>
      <c r="B7" s="256">
        <v>3022009</v>
      </c>
      <c r="C7" s="256" t="s">
        <v>977</v>
      </c>
      <c r="D7" s="256">
        <f>VLOOKUP(B7,Schools!$A$8:$I$143,9,FALSE)</f>
        <v>400061</v>
      </c>
      <c r="E7" s="256" t="s">
        <v>1798</v>
      </c>
      <c r="F7" s="327">
        <v>191156.32</v>
      </c>
      <c r="G7" s="327">
        <f>SUMIFS('All Transactions'!F:F,'All Transactions'!B:B,'Payroll Totals by Month'!B7)</f>
        <v>218858.99742860219</v>
      </c>
      <c r="H7" s="328">
        <f t="shared" si="1"/>
        <v>191156.32</v>
      </c>
      <c r="I7" s="328">
        <f t="shared" si="0"/>
        <v>0</v>
      </c>
      <c r="J7" s="258"/>
      <c r="K7" s="258"/>
      <c r="L7" s="258"/>
      <c r="M7" s="258"/>
      <c r="N7" s="258"/>
      <c r="O7" s="258"/>
      <c r="P7" s="258"/>
      <c r="Q7" s="258"/>
      <c r="R7" s="258"/>
      <c r="S7" s="258"/>
      <c r="T7" s="258"/>
      <c r="U7" s="258"/>
      <c r="V7" s="258"/>
      <c r="W7" s="258"/>
      <c r="X7" s="258"/>
      <c r="Y7" s="258"/>
      <c r="Z7" s="341"/>
      <c r="AA7" s="341"/>
      <c r="AB7" s="341"/>
      <c r="AC7" s="341"/>
      <c r="AD7" s="259"/>
      <c r="AE7" s="341"/>
      <c r="AF7" s="341"/>
      <c r="AG7" s="341"/>
      <c r="AH7" s="259"/>
      <c r="AI7" s="341"/>
      <c r="AJ7" s="341"/>
      <c r="AK7" s="341"/>
      <c r="AL7" s="341"/>
      <c r="AM7" s="341"/>
      <c r="AN7" s="341"/>
      <c r="AO7" s="341"/>
      <c r="AP7" s="259"/>
      <c r="AQ7" s="341"/>
      <c r="AR7" s="341"/>
      <c r="AS7" s="341"/>
      <c r="AT7" s="259"/>
      <c r="AU7" s="341"/>
      <c r="AV7" s="341"/>
      <c r="AW7" s="341"/>
      <c r="AX7" s="259"/>
      <c r="AY7" s="259"/>
      <c r="AZ7" s="259"/>
      <c r="BA7" s="259"/>
      <c r="BB7" s="259"/>
    </row>
    <row r="8" spans="1:55" x14ac:dyDescent="0.25">
      <c r="A8" s="256">
        <v>10051</v>
      </c>
      <c r="B8" s="256">
        <v>3022011</v>
      </c>
      <c r="C8" s="256" t="s">
        <v>980</v>
      </c>
      <c r="D8" s="256">
        <f>VLOOKUP(B8,Schools!$A$8:$I$143,9,FALSE)</f>
        <v>400020</v>
      </c>
      <c r="E8" s="256" t="s">
        <v>1798</v>
      </c>
      <c r="F8" s="327">
        <v>66642.86</v>
      </c>
      <c r="G8" s="327">
        <f>SUMIFS('All Transactions'!F:F,'All Transactions'!B:B,'Payroll Totals by Month'!B8)</f>
        <v>105245.56946375867</v>
      </c>
      <c r="H8" s="328">
        <f t="shared" si="1"/>
        <v>66642.86</v>
      </c>
      <c r="I8" s="328">
        <f t="shared" si="0"/>
        <v>0</v>
      </c>
      <c r="J8" s="258"/>
      <c r="K8" s="258"/>
      <c r="L8" s="258"/>
      <c r="M8" s="258"/>
      <c r="N8" s="258"/>
      <c r="O8" s="258"/>
      <c r="P8" s="258"/>
      <c r="Q8" s="258"/>
      <c r="R8" s="258"/>
      <c r="S8" s="258"/>
      <c r="T8" s="258"/>
      <c r="U8" s="258"/>
      <c r="V8" s="258"/>
      <c r="W8" s="258"/>
      <c r="X8" s="258"/>
      <c r="Y8" s="258"/>
      <c r="Z8" s="341"/>
      <c r="AA8" s="341"/>
      <c r="AB8" s="341"/>
      <c r="AC8" s="341"/>
      <c r="AD8" s="259"/>
      <c r="AE8" s="341"/>
      <c r="AF8" s="341"/>
      <c r="AG8" s="341"/>
      <c r="AH8" s="259"/>
      <c r="AI8" s="341"/>
      <c r="AJ8" s="341"/>
      <c r="AK8" s="341"/>
      <c r="AL8" s="341"/>
      <c r="AM8" s="341"/>
      <c r="AN8" s="341"/>
      <c r="AO8" s="341"/>
      <c r="AP8" s="259"/>
      <c r="AQ8" s="341"/>
      <c r="AR8" s="341"/>
      <c r="AS8" s="341"/>
      <c r="AT8" s="259"/>
      <c r="AU8" s="341"/>
      <c r="AV8" s="341"/>
      <c r="AW8" s="341"/>
      <c r="AX8" s="259"/>
      <c r="AY8" s="259"/>
      <c r="AZ8" s="259"/>
      <c r="BA8" s="259"/>
      <c r="BB8" s="259"/>
    </row>
    <row r="9" spans="1:55" x14ac:dyDescent="0.25">
      <c r="A9" s="256">
        <v>10055</v>
      </c>
      <c r="B9" s="256">
        <v>3022015</v>
      </c>
      <c r="C9" s="256" t="s">
        <v>982</v>
      </c>
      <c r="D9" s="256">
        <f>VLOOKUP(B9,Schools!$A$8:$I$143,9,FALSE)</f>
        <v>400059</v>
      </c>
      <c r="E9" s="256" t="s">
        <v>1798</v>
      </c>
      <c r="F9" s="327">
        <v>151017.29</v>
      </c>
      <c r="G9" s="327">
        <f>SUMIFS('All Transactions'!F:F,'All Transactions'!B:B,'Payroll Totals by Month'!B9)</f>
        <v>163584.39644502566</v>
      </c>
      <c r="H9" s="328">
        <f t="shared" si="1"/>
        <v>151017.29</v>
      </c>
      <c r="I9" s="328">
        <f t="shared" si="0"/>
        <v>0</v>
      </c>
      <c r="J9" s="258"/>
      <c r="K9" s="258"/>
      <c r="L9" s="258"/>
      <c r="M9" s="258"/>
      <c r="N9" s="258"/>
      <c r="O9" s="258"/>
      <c r="P9" s="258"/>
      <c r="Q9" s="258"/>
      <c r="R9" s="258"/>
      <c r="S9" s="258"/>
      <c r="T9" s="258"/>
      <c r="U9" s="258"/>
      <c r="V9" s="258"/>
      <c r="W9" s="258"/>
      <c r="X9" s="258"/>
      <c r="Y9" s="258"/>
      <c r="Z9" s="341"/>
      <c r="AA9" s="341"/>
      <c r="AB9" s="341"/>
      <c r="AC9" s="341"/>
      <c r="AD9" s="259"/>
      <c r="AE9" s="341"/>
      <c r="AF9" s="341"/>
      <c r="AG9" s="341"/>
      <c r="AH9" s="259"/>
      <c r="AI9" s="341"/>
      <c r="AJ9" s="341"/>
      <c r="AK9" s="341"/>
      <c r="AL9" s="341"/>
      <c r="AM9" s="341"/>
      <c r="AN9" s="341"/>
      <c r="AO9" s="341"/>
      <c r="AP9" s="259"/>
      <c r="AQ9" s="341"/>
      <c r="AR9" s="341"/>
      <c r="AS9" s="341"/>
      <c r="AT9" s="259"/>
      <c r="AU9" s="341"/>
      <c r="AV9" s="341"/>
      <c r="AW9" s="341"/>
      <c r="AX9" s="259"/>
      <c r="AY9" s="259"/>
      <c r="AZ9" s="259"/>
      <c r="BA9" s="259"/>
      <c r="BB9" s="259"/>
    </row>
    <row r="10" spans="1:55" x14ac:dyDescent="0.25">
      <c r="A10" s="256">
        <v>10056</v>
      </c>
      <c r="B10" s="256">
        <v>3022016</v>
      </c>
      <c r="C10" s="256" t="s">
        <v>983</v>
      </c>
      <c r="D10" s="256">
        <f>VLOOKUP(B10,Schools!$A$8:$I$143,9,FALSE)</f>
        <v>400049</v>
      </c>
      <c r="E10" s="256" t="s">
        <v>1798</v>
      </c>
      <c r="F10" s="327">
        <v>74967.040000000023</v>
      </c>
      <c r="G10" s="327">
        <f>SUMIFS('All Transactions'!F:F,'All Transactions'!B:B,'Payroll Totals by Month'!B10)</f>
        <v>104655.93392113681</v>
      </c>
      <c r="H10" s="328">
        <f t="shared" si="1"/>
        <v>74967.040000000023</v>
      </c>
      <c r="I10" s="328">
        <f t="shared" si="0"/>
        <v>0</v>
      </c>
      <c r="J10" s="258"/>
      <c r="K10" s="258"/>
      <c r="L10" s="258"/>
      <c r="M10" s="258"/>
      <c r="N10" s="258"/>
      <c r="O10" s="258"/>
      <c r="P10" s="258"/>
      <c r="Q10" s="258"/>
      <c r="R10" s="258"/>
      <c r="S10" s="258"/>
      <c r="T10" s="258"/>
      <c r="U10" s="258"/>
      <c r="V10" s="258"/>
      <c r="W10" s="258"/>
      <c r="X10" s="258"/>
      <c r="Y10" s="258"/>
      <c r="Z10" s="341"/>
      <c r="AA10" s="341"/>
      <c r="AB10" s="341"/>
      <c r="AC10" s="341"/>
      <c r="AD10" s="259"/>
      <c r="AE10" s="341"/>
      <c r="AF10" s="341"/>
      <c r="AG10" s="341"/>
      <c r="AH10" s="259"/>
      <c r="AI10" s="341"/>
      <c r="AJ10" s="341"/>
      <c r="AK10" s="341"/>
      <c r="AL10" s="341"/>
      <c r="AM10" s="341"/>
      <c r="AN10" s="341"/>
      <c r="AO10" s="341"/>
      <c r="AP10" s="259"/>
      <c r="AQ10" s="341"/>
      <c r="AR10" s="341"/>
      <c r="AS10" s="341"/>
      <c r="AT10" s="259"/>
      <c r="AU10" s="341"/>
      <c r="AV10" s="341"/>
      <c r="AW10" s="341"/>
      <c r="AX10" s="259"/>
      <c r="AY10" s="259"/>
      <c r="AZ10" s="259"/>
      <c r="BA10" s="259"/>
      <c r="BB10" s="259"/>
    </row>
    <row r="11" spans="1:55" x14ac:dyDescent="0.25">
      <c r="A11" s="256">
        <v>10057</v>
      </c>
      <c r="B11" s="256">
        <v>3022017</v>
      </c>
      <c r="C11" s="256" t="s">
        <v>984</v>
      </c>
      <c r="D11" s="256">
        <f>VLOOKUP(B11,Schools!$A$8:$I$143,9,FALSE)</f>
        <v>400080</v>
      </c>
      <c r="E11" s="256" t="s">
        <v>1798</v>
      </c>
      <c r="F11" s="327">
        <v>149516.26</v>
      </c>
      <c r="G11" s="327">
        <f>SUMIFS('All Transactions'!F:F,'All Transactions'!B:B,'Payroll Totals by Month'!B11)</f>
        <v>208333.73601600775</v>
      </c>
      <c r="H11" s="328">
        <f t="shared" si="1"/>
        <v>149516.26</v>
      </c>
      <c r="I11" s="328">
        <f t="shared" si="0"/>
        <v>0</v>
      </c>
      <c r="J11" s="258"/>
      <c r="K11" s="258"/>
      <c r="L11" s="258"/>
      <c r="M11" s="258"/>
      <c r="N11" s="258"/>
      <c r="O11" s="258"/>
      <c r="P11" s="258"/>
      <c r="Q11" s="258"/>
      <c r="R11" s="258"/>
      <c r="S11" s="258"/>
      <c r="T11" s="258"/>
      <c r="U11" s="258"/>
      <c r="V11" s="258"/>
      <c r="W11" s="258"/>
      <c r="X11" s="258"/>
      <c r="Y11" s="258"/>
      <c r="Z11" s="341"/>
      <c r="AA11" s="341"/>
      <c r="AB11" s="341"/>
      <c r="AC11" s="341"/>
      <c r="AD11" s="259"/>
      <c r="AE11" s="341"/>
      <c r="AF11" s="341"/>
      <c r="AG11" s="341"/>
      <c r="AH11" s="259"/>
      <c r="AI11" s="341"/>
      <c r="AJ11" s="341"/>
      <c r="AK11" s="341"/>
      <c r="AL11" s="341"/>
      <c r="AM11" s="341"/>
      <c r="AN11" s="341"/>
      <c r="AO11" s="341"/>
      <c r="AP11" s="259"/>
      <c r="AQ11" s="341"/>
      <c r="AR11" s="341"/>
      <c r="AS11" s="341"/>
      <c r="AT11" s="259"/>
      <c r="AU11" s="341"/>
      <c r="AV11" s="341"/>
      <c r="AW11" s="341"/>
      <c r="AX11" s="259"/>
      <c r="AY11" s="259"/>
      <c r="AZ11" s="259"/>
      <c r="BA11" s="259"/>
      <c r="BB11" s="259"/>
    </row>
    <row r="12" spans="1:55" x14ac:dyDescent="0.25">
      <c r="A12" s="256">
        <v>10059</v>
      </c>
      <c r="B12" s="256">
        <v>3022019</v>
      </c>
      <c r="C12" s="256" t="s">
        <v>986</v>
      </c>
      <c r="D12" s="256">
        <f>VLOOKUP(B12,Schools!$A$8:$I$143,9,FALSE)</f>
        <v>400036</v>
      </c>
      <c r="E12" s="256" t="s">
        <v>1798</v>
      </c>
      <c r="F12" s="327">
        <v>114083.40999999999</v>
      </c>
      <c r="G12" s="327">
        <f>SUMIFS('All Transactions'!F:F,'All Transactions'!B:B,'Payroll Totals by Month'!B12)</f>
        <v>130167.73734906547</v>
      </c>
      <c r="H12" s="328">
        <f t="shared" si="1"/>
        <v>114083.40999999999</v>
      </c>
      <c r="I12" s="328">
        <f t="shared" si="0"/>
        <v>0</v>
      </c>
      <c r="J12" s="258"/>
      <c r="K12" s="258"/>
      <c r="L12" s="258"/>
      <c r="M12" s="258"/>
      <c r="N12" s="258"/>
      <c r="O12" s="258"/>
      <c r="P12" s="258"/>
      <c r="Q12" s="258"/>
      <c r="R12" s="258"/>
      <c r="S12" s="258"/>
      <c r="T12" s="258"/>
      <c r="U12" s="258"/>
      <c r="V12" s="258"/>
      <c r="W12" s="258"/>
      <c r="X12" s="258"/>
      <c r="Y12" s="258"/>
      <c r="Z12" s="341"/>
      <c r="AA12" s="341"/>
      <c r="AB12" s="341"/>
      <c r="AC12" s="341"/>
      <c r="AD12" s="259"/>
      <c r="AE12" s="341"/>
      <c r="AF12" s="341"/>
      <c r="AG12" s="341"/>
      <c r="AH12" s="259"/>
      <c r="AI12" s="341"/>
      <c r="AJ12" s="341"/>
      <c r="AK12" s="341"/>
      <c r="AL12" s="341"/>
      <c r="AM12" s="341"/>
      <c r="AN12" s="341"/>
      <c r="AO12" s="341"/>
      <c r="AP12" s="259"/>
      <c r="AQ12" s="341"/>
      <c r="AR12" s="341"/>
      <c r="AS12" s="341"/>
      <c r="AT12" s="259"/>
      <c r="AU12" s="341"/>
      <c r="AV12" s="341"/>
      <c r="AW12" s="341"/>
      <c r="AX12" s="259"/>
      <c r="AY12" s="259"/>
      <c r="AZ12" s="259"/>
      <c r="BA12" s="259"/>
      <c r="BB12" s="259"/>
    </row>
    <row r="13" spans="1:55" x14ac:dyDescent="0.25">
      <c r="A13" s="256">
        <v>10064</v>
      </c>
      <c r="B13" s="256">
        <v>3022024</v>
      </c>
      <c r="C13" s="256" t="s">
        <v>989</v>
      </c>
      <c r="D13" s="256">
        <f>VLOOKUP(B13,Schools!$A$8:$I$143,9,FALSE)</f>
        <v>400047</v>
      </c>
      <c r="E13" s="256" t="s">
        <v>1798</v>
      </c>
      <c r="F13" s="327">
        <v>118931.32999999999</v>
      </c>
      <c r="G13" s="327">
        <f>SUMIFS('All Transactions'!F:F,'All Transactions'!B:B,'Payroll Totals by Month'!B13)</f>
        <v>133574.17587625241</v>
      </c>
      <c r="H13" s="328">
        <f t="shared" si="1"/>
        <v>118931.32999999999</v>
      </c>
      <c r="I13" s="328">
        <f t="shared" si="0"/>
        <v>0</v>
      </c>
      <c r="J13" s="258"/>
      <c r="K13" s="258"/>
      <c r="L13" s="258"/>
      <c r="M13" s="258"/>
      <c r="N13" s="258"/>
      <c r="O13" s="258"/>
      <c r="P13" s="258"/>
      <c r="Q13" s="258"/>
      <c r="R13" s="258"/>
      <c r="S13" s="258"/>
      <c r="T13" s="258"/>
      <c r="U13" s="258"/>
      <c r="V13" s="258"/>
      <c r="W13" s="258"/>
      <c r="X13" s="258"/>
      <c r="Y13" s="258"/>
      <c r="Z13" s="341"/>
      <c r="AA13" s="341"/>
      <c r="AB13" s="341"/>
      <c r="AC13" s="341"/>
      <c r="AD13" s="259"/>
      <c r="AE13" s="341"/>
      <c r="AF13" s="341"/>
      <c r="AG13" s="341"/>
      <c r="AH13" s="259"/>
      <c r="AI13" s="341"/>
      <c r="AJ13" s="341"/>
      <c r="AK13" s="341"/>
      <c r="AL13" s="341"/>
      <c r="AM13" s="341"/>
      <c r="AN13" s="341"/>
      <c r="AO13" s="341"/>
      <c r="AP13" s="259"/>
      <c r="AQ13" s="341"/>
      <c r="AR13" s="341"/>
      <c r="AS13" s="341"/>
      <c r="AT13" s="259"/>
      <c r="AU13" s="341"/>
      <c r="AV13" s="341"/>
      <c r="AW13" s="341"/>
      <c r="AX13" s="259"/>
      <c r="AY13" s="259"/>
      <c r="AZ13" s="259"/>
      <c r="BA13" s="259"/>
      <c r="BB13" s="259"/>
    </row>
    <row r="14" spans="1:55" x14ac:dyDescent="0.25">
      <c r="A14" s="256">
        <v>10065</v>
      </c>
      <c r="B14" s="256">
        <v>3022025</v>
      </c>
      <c r="C14" s="256" t="s">
        <v>990</v>
      </c>
      <c r="D14" s="256">
        <f>VLOOKUP(B14,Schools!$A$8:$I$143,9,FALSE)</f>
        <v>400001</v>
      </c>
      <c r="E14" s="256" t="s">
        <v>1798</v>
      </c>
      <c r="F14" s="327">
        <v>108695.30000000002</v>
      </c>
      <c r="G14" s="327">
        <f>SUMIFS('All Transactions'!F:F,'All Transactions'!B:B,'Payroll Totals by Month'!B14)</f>
        <v>131357.52432425757</v>
      </c>
      <c r="H14" s="328">
        <f t="shared" si="1"/>
        <v>108695.30000000002</v>
      </c>
      <c r="I14" s="328">
        <f t="shared" si="0"/>
        <v>0</v>
      </c>
      <c r="J14" s="258"/>
      <c r="K14" s="258"/>
      <c r="L14" s="258"/>
      <c r="M14" s="258"/>
      <c r="N14" s="258"/>
      <c r="O14" s="258"/>
      <c r="P14" s="258"/>
      <c r="Q14" s="258"/>
      <c r="R14" s="258"/>
      <c r="S14" s="258"/>
      <c r="T14" s="258"/>
      <c r="U14" s="258"/>
      <c r="V14" s="258"/>
      <c r="W14" s="258"/>
      <c r="X14" s="258"/>
      <c r="Y14" s="258"/>
      <c r="Z14" s="341"/>
      <c r="AA14" s="341"/>
      <c r="AB14" s="341"/>
      <c r="AC14" s="341"/>
      <c r="AD14" s="259"/>
      <c r="AE14" s="341"/>
      <c r="AF14" s="341"/>
      <c r="AG14" s="341"/>
      <c r="AH14" s="259"/>
      <c r="AI14" s="341"/>
      <c r="AJ14" s="341"/>
      <c r="AK14" s="341"/>
      <c r="AL14" s="341"/>
      <c r="AM14" s="341"/>
      <c r="AN14" s="341"/>
      <c r="AO14" s="341"/>
      <c r="AP14" s="259"/>
      <c r="AQ14" s="341"/>
      <c r="AR14" s="341"/>
      <c r="AS14" s="341"/>
      <c r="AT14" s="259"/>
      <c r="AU14" s="341"/>
      <c r="AV14" s="341"/>
      <c r="AW14" s="341"/>
      <c r="AX14" s="259"/>
      <c r="AY14" s="259"/>
      <c r="AZ14" s="259"/>
      <c r="BA14" s="259"/>
      <c r="BB14" s="259"/>
    </row>
    <row r="15" spans="1:55" x14ac:dyDescent="0.25">
      <c r="A15" s="256">
        <v>10066</v>
      </c>
      <c r="B15" s="256">
        <v>3022026</v>
      </c>
      <c r="C15" s="256" t="s">
        <v>991</v>
      </c>
      <c r="D15" s="256">
        <f>VLOOKUP(B15,Schools!$A$8:$I$143,9,FALSE)</f>
        <v>400082</v>
      </c>
      <c r="E15" s="256" t="s">
        <v>1798</v>
      </c>
      <c r="F15" s="327">
        <v>196886.55</v>
      </c>
      <c r="G15" s="327">
        <f>SUMIFS('All Transactions'!F:F,'All Transactions'!B:B,'Payroll Totals by Month'!B15)</f>
        <v>220378.81312652328</v>
      </c>
      <c r="H15" s="328">
        <f t="shared" si="1"/>
        <v>196886.55</v>
      </c>
      <c r="I15" s="328">
        <f t="shared" si="0"/>
        <v>0</v>
      </c>
      <c r="J15" s="258"/>
      <c r="K15" s="258"/>
      <c r="L15" s="258"/>
      <c r="M15" s="258"/>
      <c r="N15" s="258"/>
      <c r="O15" s="258"/>
      <c r="P15" s="258"/>
      <c r="Q15" s="258"/>
      <c r="R15" s="258"/>
      <c r="S15" s="258"/>
      <c r="T15" s="258"/>
      <c r="U15" s="258"/>
      <c r="V15" s="258"/>
      <c r="W15" s="258"/>
      <c r="X15" s="258"/>
      <c r="Y15" s="258"/>
      <c r="Z15" s="341"/>
      <c r="AA15" s="341"/>
      <c r="AB15" s="341"/>
      <c r="AC15" s="341"/>
      <c r="AD15" s="259"/>
      <c r="AE15" s="341"/>
      <c r="AF15" s="341"/>
      <c r="AG15" s="341"/>
      <c r="AH15" s="259"/>
      <c r="AI15" s="341"/>
      <c r="AJ15" s="341"/>
      <c r="AK15" s="341"/>
      <c r="AL15" s="341"/>
      <c r="AM15" s="341"/>
      <c r="AN15" s="341"/>
      <c r="AO15" s="341"/>
      <c r="AP15" s="259"/>
      <c r="AQ15" s="341"/>
      <c r="AR15" s="341"/>
      <c r="AS15" s="341"/>
      <c r="AT15" s="259"/>
      <c r="AU15" s="341"/>
      <c r="AV15" s="341"/>
      <c r="AW15" s="341"/>
      <c r="AX15" s="259"/>
      <c r="AY15" s="259"/>
      <c r="AZ15" s="259"/>
      <c r="BA15" s="259"/>
      <c r="BB15" s="259"/>
    </row>
    <row r="16" spans="1:55" x14ac:dyDescent="0.25">
      <c r="A16" s="256">
        <v>10067</v>
      </c>
      <c r="B16" s="256">
        <v>3022027</v>
      </c>
      <c r="C16" s="256" t="s">
        <v>993</v>
      </c>
      <c r="D16" s="256">
        <f>VLOOKUP(B16,Schools!$A$8:$I$143,9,FALSE)</f>
        <v>400002</v>
      </c>
      <c r="E16" s="256" t="s">
        <v>1798</v>
      </c>
      <c r="F16" s="327">
        <v>120162.50000000003</v>
      </c>
      <c r="G16" s="327">
        <f>SUMIFS('All Transactions'!F:F,'All Transactions'!B:B,'Payroll Totals by Month'!B16)</f>
        <v>169923.45957590756</v>
      </c>
      <c r="H16" s="328">
        <f t="shared" si="1"/>
        <v>120162.50000000003</v>
      </c>
      <c r="I16" s="328">
        <f t="shared" si="0"/>
        <v>0</v>
      </c>
      <c r="J16" s="258"/>
      <c r="K16" s="258"/>
      <c r="L16" s="258"/>
      <c r="M16" s="258"/>
      <c r="N16" s="258"/>
      <c r="O16" s="258"/>
      <c r="P16" s="258"/>
      <c r="Q16" s="258"/>
      <c r="R16" s="258"/>
      <c r="S16" s="258"/>
      <c r="T16" s="258"/>
      <c r="U16" s="258"/>
      <c r="V16" s="258"/>
      <c r="W16" s="258"/>
      <c r="X16" s="258"/>
      <c r="Y16" s="258"/>
      <c r="Z16" s="341"/>
      <c r="AA16" s="341"/>
      <c r="AB16" s="341"/>
      <c r="AC16" s="341"/>
      <c r="AD16" s="259"/>
      <c r="AE16" s="341"/>
      <c r="AF16" s="341"/>
      <c r="AG16" s="341"/>
      <c r="AH16" s="259"/>
      <c r="AI16" s="341"/>
      <c r="AJ16" s="341"/>
      <c r="AK16" s="341"/>
      <c r="AL16" s="341"/>
      <c r="AM16" s="341"/>
      <c r="AN16" s="341"/>
      <c r="AO16" s="341"/>
      <c r="AP16" s="259"/>
      <c r="AQ16" s="341"/>
      <c r="AR16" s="341"/>
      <c r="AS16" s="341"/>
      <c r="AT16" s="259"/>
      <c r="AU16" s="341"/>
      <c r="AV16" s="341"/>
      <c r="AW16" s="341"/>
      <c r="AX16" s="259"/>
      <c r="AY16" s="259"/>
      <c r="AZ16" s="259"/>
      <c r="BA16" s="259"/>
      <c r="BB16" s="259"/>
    </row>
    <row r="17" spans="1:54" x14ac:dyDescent="0.25">
      <c r="A17" s="256">
        <v>10068</v>
      </c>
      <c r="B17" s="256">
        <v>3022028</v>
      </c>
      <c r="C17" s="256" t="s">
        <v>992</v>
      </c>
      <c r="D17" s="256">
        <f>VLOOKUP(B17,Schools!$A$8:$I$143,9,FALSE)</f>
        <v>400067</v>
      </c>
      <c r="E17" s="256" t="s">
        <v>1798</v>
      </c>
      <c r="F17" s="327">
        <v>101779.16999999998</v>
      </c>
      <c r="G17" s="327">
        <f>SUMIFS('All Transactions'!F:F,'All Transactions'!B:B,'Payroll Totals by Month'!B17)</f>
        <v>124403.1890154111</v>
      </c>
      <c r="H17" s="328">
        <f t="shared" si="1"/>
        <v>101779.16999999998</v>
      </c>
      <c r="I17" s="328">
        <f t="shared" si="0"/>
        <v>0</v>
      </c>
      <c r="J17" s="258"/>
      <c r="K17" s="258"/>
      <c r="L17" s="258"/>
      <c r="M17" s="258"/>
      <c r="N17" s="258"/>
      <c r="O17" s="258"/>
      <c r="P17" s="258"/>
      <c r="Q17" s="258"/>
      <c r="R17" s="258"/>
      <c r="S17" s="258"/>
      <c r="T17" s="258"/>
      <c r="U17" s="258"/>
      <c r="V17" s="258"/>
      <c r="W17" s="258"/>
      <c r="X17" s="258"/>
      <c r="Y17" s="258"/>
      <c r="Z17" s="341"/>
      <c r="AA17" s="341"/>
      <c r="AB17" s="341"/>
      <c r="AC17" s="341"/>
      <c r="AD17" s="259"/>
      <c r="AE17" s="341"/>
      <c r="AF17" s="341"/>
      <c r="AG17" s="341"/>
      <c r="AH17" s="259"/>
      <c r="AI17" s="341"/>
      <c r="AJ17" s="341"/>
      <c r="AK17" s="341"/>
      <c r="AL17" s="341"/>
      <c r="AM17" s="341"/>
      <c r="AN17" s="341"/>
      <c r="AO17" s="341"/>
      <c r="AP17" s="259"/>
      <c r="AQ17" s="341"/>
      <c r="AR17" s="341"/>
      <c r="AS17" s="341"/>
      <c r="AT17" s="259"/>
      <c r="AU17" s="341"/>
      <c r="AV17" s="341"/>
      <c r="AW17" s="341"/>
      <c r="AX17" s="259"/>
      <c r="AY17" s="259"/>
      <c r="AZ17" s="259"/>
      <c r="BA17" s="259"/>
      <c r="BB17" s="259"/>
    </row>
    <row r="18" spans="1:54" x14ac:dyDescent="0.25">
      <c r="A18" s="256">
        <v>10069</v>
      </c>
      <c r="B18" s="256">
        <v>3022029</v>
      </c>
      <c r="C18" s="256" t="s">
        <v>994</v>
      </c>
      <c r="D18" s="256">
        <f>VLOOKUP(B18,Schools!$A$8:$I$143,9,FALSE)</f>
        <v>400035</v>
      </c>
      <c r="E18" s="256" t="s">
        <v>1798</v>
      </c>
      <c r="F18" s="327">
        <v>224952.60000000003</v>
      </c>
      <c r="G18" s="327">
        <f>SUMIFS('All Transactions'!F:F,'All Transactions'!B:B,'Payroll Totals by Month'!B18)</f>
        <v>260232.81638676926</v>
      </c>
      <c r="H18" s="328">
        <f t="shared" si="1"/>
        <v>224952.60000000003</v>
      </c>
      <c r="I18" s="328">
        <f t="shared" si="0"/>
        <v>0</v>
      </c>
      <c r="J18" s="258"/>
      <c r="K18" s="258"/>
      <c r="L18" s="258"/>
      <c r="M18" s="258"/>
      <c r="N18" s="258"/>
      <c r="O18" s="258"/>
      <c r="P18" s="258"/>
      <c r="Q18" s="258"/>
      <c r="R18" s="258"/>
      <c r="S18" s="258"/>
      <c r="T18" s="258"/>
      <c r="U18" s="258"/>
      <c r="V18" s="258"/>
      <c r="W18" s="258"/>
      <c r="X18" s="258"/>
      <c r="Y18" s="258"/>
      <c r="Z18" s="341"/>
      <c r="AA18" s="341"/>
      <c r="AB18" s="341"/>
      <c r="AC18" s="341"/>
      <c r="AD18" s="259"/>
      <c r="AE18" s="341"/>
      <c r="AF18" s="341"/>
      <c r="AG18" s="341"/>
      <c r="AH18" s="259"/>
      <c r="AI18" s="341"/>
      <c r="AJ18" s="341"/>
      <c r="AK18" s="341"/>
      <c r="AL18" s="341"/>
      <c r="AM18" s="341"/>
      <c r="AN18" s="341"/>
      <c r="AO18" s="341"/>
      <c r="AP18" s="259"/>
      <c r="AQ18" s="341"/>
      <c r="AR18" s="341"/>
      <c r="AS18" s="341"/>
      <c r="AT18" s="259"/>
      <c r="AU18" s="341"/>
      <c r="AV18" s="341"/>
      <c r="AW18" s="341"/>
      <c r="AX18" s="259"/>
      <c r="AY18" s="259"/>
      <c r="AZ18" s="259"/>
      <c r="BA18" s="259"/>
      <c r="BB18" s="259" t="s">
        <v>1799</v>
      </c>
    </row>
    <row r="19" spans="1:54" x14ac:dyDescent="0.25">
      <c r="A19" s="256">
        <v>10071</v>
      </c>
      <c r="B19" s="256">
        <v>3022031</v>
      </c>
      <c r="C19" s="256" t="s">
        <v>996</v>
      </c>
      <c r="D19" s="256">
        <f>VLOOKUP(B19,Schools!$A$8:$I$143,9,FALSE)</f>
        <v>400026</v>
      </c>
      <c r="E19" s="256" t="s">
        <v>1798</v>
      </c>
      <c r="F19" s="327">
        <v>94034.489999999991</v>
      </c>
      <c r="G19" s="327">
        <f>SUMIFS('All Transactions'!F:F,'All Transactions'!B:B,'Payroll Totals by Month'!B19)</f>
        <v>123527.68744535155</v>
      </c>
      <c r="H19" s="328">
        <f t="shared" si="1"/>
        <v>94034.489999999991</v>
      </c>
      <c r="I19" s="328">
        <f t="shared" si="0"/>
        <v>0</v>
      </c>
      <c r="J19" s="258"/>
      <c r="K19" s="258"/>
      <c r="L19" s="258"/>
      <c r="M19" s="258"/>
      <c r="N19" s="258"/>
      <c r="O19" s="258"/>
      <c r="P19" s="258"/>
      <c r="Q19" s="258"/>
      <c r="R19" s="258"/>
      <c r="S19" s="258"/>
      <c r="T19" s="258"/>
      <c r="U19" s="258"/>
      <c r="V19" s="258"/>
      <c r="W19" s="258"/>
      <c r="X19" s="258"/>
      <c r="Y19" s="258"/>
      <c r="Z19" s="341"/>
      <c r="AA19" s="341"/>
      <c r="AB19" s="341"/>
      <c r="AC19" s="341"/>
      <c r="AD19" s="259"/>
      <c r="AE19" s="341"/>
      <c r="AF19" s="341"/>
      <c r="AG19" s="341"/>
      <c r="AH19" s="259"/>
      <c r="AI19" s="341"/>
      <c r="AJ19" s="341"/>
      <c r="AK19" s="341"/>
      <c r="AL19" s="341"/>
      <c r="AM19" s="341"/>
      <c r="AN19" s="341"/>
      <c r="AO19" s="341"/>
      <c r="AP19" s="259"/>
      <c r="AQ19" s="341"/>
      <c r="AR19" s="341"/>
      <c r="AS19" s="341"/>
      <c r="AT19" s="259"/>
      <c r="AU19" s="341"/>
      <c r="AV19" s="341"/>
      <c r="AW19" s="341"/>
      <c r="AX19" s="259"/>
      <c r="AY19" s="259"/>
      <c r="AZ19" s="259"/>
      <c r="BA19" s="259"/>
      <c r="BB19" s="259"/>
    </row>
    <row r="20" spans="1:54" x14ac:dyDescent="0.25">
      <c r="A20" s="256">
        <v>10072</v>
      </c>
      <c r="B20" s="256">
        <v>3022032</v>
      </c>
      <c r="C20" s="256" t="s">
        <v>997</v>
      </c>
      <c r="D20" s="256">
        <f>VLOOKUP(B20,Schools!$A$8:$I$143,9,FALSE)</f>
        <v>400084</v>
      </c>
      <c r="E20" s="256" t="s">
        <v>1798</v>
      </c>
      <c r="F20" s="327">
        <v>181135.39999999997</v>
      </c>
      <c r="G20" s="327">
        <f>SUMIFS('All Transactions'!F:F,'All Transactions'!B:B,'Payroll Totals by Month'!B20)</f>
        <v>211313.88191450934</v>
      </c>
      <c r="H20" s="328">
        <f t="shared" si="1"/>
        <v>181135.39999999997</v>
      </c>
      <c r="I20" s="328">
        <f t="shared" si="0"/>
        <v>0</v>
      </c>
      <c r="J20" s="258"/>
      <c r="K20" s="258"/>
      <c r="L20" s="258"/>
      <c r="M20" s="258"/>
      <c r="N20" s="258"/>
      <c r="O20" s="258"/>
      <c r="P20" s="258"/>
      <c r="Q20" s="258"/>
      <c r="R20" s="258"/>
      <c r="S20" s="258"/>
      <c r="T20" s="258"/>
      <c r="U20" s="258"/>
      <c r="V20" s="258"/>
      <c r="W20" s="258"/>
      <c r="X20" s="258"/>
      <c r="Y20" s="258"/>
      <c r="Z20" s="341"/>
      <c r="AA20" s="341"/>
      <c r="AB20" s="341"/>
      <c r="AC20" s="341"/>
      <c r="AD20" s="259"/>
      <c r="AE20" s="341"/>
      <c r="AF20" s="341"/>
      <c r="AG20" s="341"/>
      <c r="AH20" s="259"/>
      <c r="AI20" s="341"/>
      <c r="AJ20" s="341"/>
      <c r="AK20" s="341"/>
      <c r="AL20" s="341"/>
      <c r="AM20" s="341"/>
      <c r="AN20" s="341"/>
      <c r="AO20" s="341"/>
      <c r="AP20" s="259"/>
      <c r="AQ20" s="341"/>
      <c r="AR20" s="341"/>
      <c r="AS20" s="341"/>
      <c r="AT20" s="259"/>
      <c r="AU20" s="341"/>
      <c r="AV20" s="341"/>
      <c r="AW20" s="341"/>
      <c r="AX20" s="259"/>
      <c r="AY20" s="259"/>
      <c r="AZ20" s="259"/>
      <c r="BA20" s="259"/>
      <c r="BB20" s="259"/>
    </row>
    <row r="21" spans="1:54" x14ac:dyDescent="0.25">
      <c r="A21" s="256">
        <v>10073</v>
      </c>
      <c r="B21" s="256">
        <v>3023304</v>
      </c>
      <c r="C21" s="256" t="s">
        <v>998</v>
      </c>
      <c r="D21" s="256">
        <f>VLOOKUP(B21,Schools!$A$8:$I$143,9,FALSE)</f>
        <v>400008</v>
      </c>
      <c r="E21" s="256" t="s">
        <v>1798</v>
      </c>
      <c r="F21" s="327">
        <v>84399.11</v>
      </c>
      <c r="G21" s="327">
        <f>SUMIFS('All Transactions'!F:F,'All Transactions'!B:B,'Payroll Totals by Month'!B21)</f>
        <v>107347.96074145722</v>
      </c>
      <c r="H21" s="328">
        <f t="shared" si="1"/>
        <v>84399.11</v>
      </c>
      <c r="I21" s="328">
        <f t="shared" si="0"/>
        <v>0</v>
      </c>
      <c r="J21" s="258"/>
      <c r="K21" s="258"/>
      <c r="L21" s="258"/>
      <c r="M21" s="258"/>
      <c r="N21" s="258"/>
      <c r="O21" s="258"/>
      <c r="P21" s="258"/>
      <c r="Q21" s="258"/>
      <c r="R21" s="258"/>
      <c r="S21" s="258"/>
      <c r="T21" s="258"/>
      <c r="U21" s="258"/>
      <c r="V21" s="258"/>
      <c r="W21" s="258"/>
      <c r="X21" s="258"/>
      <c r="Y21" s="258"/>
      <c r="Z21" s="341"/>
      <c r="AA21" s="341"/>
      <c r="AB21" s="341"/>
      <c r="AC21" s="341"/>
      <c r="AD21" s="259"/>
      <c r="AE21" s="341"/>
      <c r="AF21" s="341"/>
      <c r="AG21" s="341"/>
      <c r="AH21" s="259"/>
      <c r="AI21" s="341"/>
      <c r="AJ21" s="341"/>
      <c r="AK21" s="341"/>
      <c r="AL21" s="341"/>
      <c r="AM21" s="341"/>
      <c r="AN21" s="341"/>
      <c r="AO21" s="341"/>
      <c r="AP21" s="259"/>
      <c r="AQ21" s="341"/>
      <c r="AR21" s="341"/>
      <c r="AS21" s="341"/>
      <c r="AT21" s="259"/>
      <c r="AU21" s="341"/>
      <c r="AV21" s="341"/>
      <c r="AW21" s="341"/>
      <c r="AX21" s="259"/>
      <c r="AY21" s="259"/>
      <c r="AZ21" s="259"/>
      <c r="BA21" s="259"/>
      <c r="BB21" s="259"/>
    </row>
    <row r="22" spans="1:54" x14ac:dyDescent="0.25">
      <c r="A22" s="256">
        <v>10074</v>
      </c>
      <c r="B22" s="256">
        <v>3022036</v>
      </c>
      <c r="C22" s="256" t="s">
        <v>999</v>
      </c>
      <c r="D22" s="256">
        <f>VLOOKUP(B22,Schools!$A$8:$I$143,9,FALSE)</f>
        <v>400046</v>
      </c>
      <c r="E22" s="256" t="s">
        <v>1798</v>
      </c>
      <c r="F22" s="327">
        <v>162308.38999999998</v>
      </c>
      <c r="G22" s="327">
        <f>SUMIFS('All Transactions'!F:F,'All Transactions'!B:B,'Payroll Totals by Month'!B22)</f>
        <v>195114.59348304628</v>
      </c>
      <c r="H22" s="328">
        <f t="shared" si="1"/>
        <v>162308.38999999998</v>
      </c>
      <c r="I22" s="328">
        <f t="shared" si="0"/>
        <v>0</v>
      </c>
      <c r="J22" s="258"/>
      <c r="K22" s="258"/>
      <c r="L22" s="258"/>
      <c r="M22" s="258"/>
      <c r="N22" s="258"/>
      <c r="O22" s="258"/>
      <c r="P22" s="258"/>
      <c r="Q22" s="258"/>
      <c r="R22" s="258"/>
      <c r="S22" s="258"/>
      <c r="T22" s="258"/>
      <c r="U22" s="258"/>
      <c r="V22" s="258"/>
      <c r="W22" s="258"/>
      <c r="X22" s="258"/>
      <c r="Y22" s="258"/>
      <c r="Z22" s="341"/>
      <c r="AA22" s="341"/>
      <c r="AB22" s="341"/>
      <c r="AC22" s="341"/>
      <c r="AD22" s="259"/>
      <c r="AE22" s="341"/>
      <c r="AF22" s="341"/>
      <c r="AG22" s="341"/>
      <c r="AH22" s="259"/>
      <c r="AI22" s="341"/>
      <c r="AJ22" s="341"/>
      <c r="AK22" s="341"/>
      <c r="AL22" s="341"/>
      <c r="AM22" s="341"/>
      <c r="AN22" s="341"/>
      <c r="AO22" s="341"/>
      <c r="AP22" s="259"/>
      <c r="AQ22" s="341"/>
      <c r="AR22" s="341"/>
      <c r="AS22" s="341"/>
      <c r="AT22" s="259"/>
      <c r="AU22" s="341"/>
      <c r="AV22" s="341"/>
      <c r="AW22" s="341"/>
      <c r="AX22" s="259"/>
      <c r="AY22" s="259"/>
      <c r="AZ22" s="259"/>
      <c r="BA22" s="259"/>
      <c r="BB22" s="259"/>
    </row>
    <row r="23" spans="1:54" x14ac:dyDescent="0.25">
      <c r="A23" s="256">
        <v>10075</v>
      </c>
      <c r="B23" s="256">
        <v>3022037</v>
      </c>
      <c r="C23" s="256" t="s">
        <v>1000</v>
      </c>
      <c r="D23" s="256">
        <f>VLOOKUP(B23,Schools!$A$8:$I$143,9,FALSE)</f>
        <v>400030</v>
      </c>
      <c r="E23" s="256" t="s">
        <v>1798</v>
      </c>
      <c r="F23" s="327">
        <v>109323.79</v>
      </c>
      <c r="G23" s="327">
        <f>SUMIFS('All Transactions'!F:F,'All Transactions'!B:B,'Payroll Totals by Month'!B23)</f>
        <v>130819.61621298346</v>
      </c>
      <c r="H23" s="328">
        <f t="shared" si="1"/>
        <v>109323.79</v>
      </c>
      <c r="I23" s="328">
        <f t="shared" si="0"/>
        <v>0</v>
      </c>
      <c r="J23" s="258"/>
      <c r="K23" s="258"/>
      <c r="L23" s="258"/>
      <c r="M23" s="258"/>
      <c r="N23" s="258"/>
      <c r="O23" s="258"/>
      <c r="P23" s="258"/>
      <c r="Q23" s="258"/>
      <c r="R23" s="258"/>
      <c r="S23" s="258"/>
      <c r="T23" s="258"/>
      <c r="U23" s="258"/>
      <c r="V23" s="258"/>
      <c r="W23" s="258"/>
      <c r="X23" s="258"/>
      <c r="Y23" s="258"/>
      <c r="Z23" s="341"/>
      <c r="AA23" s="341"/>
      <c r="AB23" s="341"/>
      <c r="AC23" s="341"/>
      <c r="AD23" s="259"/>
      <c r="AE23" s="341"/>
      <c r="AF23" s="341"/>
      <c r="AG23" s="341"/>
      <c r="AH23" s="259"/>
      <c r="AI23" s="341"/>
      <c r="AJ23" s="341"/>
      <c r="AK23" s="341"/>
      <c r="AL23" s="341"/>
      <c r="AM23" s="341"/>
      <c r="AN23" s="341"/>
      <c r="AO23" s="341"/>
      <c r="AP23" s="259"/>
      <c r="AQ23" s="341"/>
      <c r="AR23" s="341"/>
      <c r="AS23" s="341"/>
      <c r="AT23" s="259"/>
      <c r="AU23" s="341"/>
      <c r="AV23" s="341"/>
      <c r="AW23" s="341"/>
      <c r="AX23" s="259"/>
      <c r="AY23" s="259"/>
      <c r="AZ23" s="259"/>
      <c r="BA23" s="259"/>
      <c r="BB23" s="259"/>
    </row>
    <row r="24" spans="1:54" x14ac:dyDescent="0.25">
      <c r="A24" s="256">
        <v>10080</v>
      </c>
      <c r="B24" s="256">
        <v>3022043</v>
      </c>
      <c r="C24" s="256" t="s">
        <v>1008</v>
      </c>
      <c r="D24" s="256">
        <f>VLOOKUP(B24,Schools!$A$8:$I$143,9,FALSE)</f>
        <v>400088</v>
      </c>
      <c r="E24" s="256" t="s">
        <v>1798</v>
      </c>
      <c r="F24" s="327">
        <v>140554.18</v>
      </c>
      <c r="G24" s="327">
        <f>SUMIFS('All Transactions'!F:F,'All Transactions'!B:B,'Payroll Totals by Month'!B24)</f>
        <v>311298.46002136753</v>
      </c>
      <c r="H24" s="328">
        <f t="shared" si="1"/>
        <v>140554.18</v>
      </c>
      <c r="I24" s="328">
        <f t="shared" si="0"/>
        <v>0</v>
      </c>
      <c r="J24" s="258"/>
      <c r="K24" s="258"/>
      <c r="L24" s="258"/>
      <c r="M24" s="258"/>
      <c r="N24" s="258"/>
      <c r="O24" s="258"/>
      <c r="P24" s="258"/>
      <c r="Q24" s="258"/>
      <c r="R24" s="258"/>
      <c r="S24" s="258"/>
      <c r="T24" s="258"/>
      <c r="U24" s="258"/>
      <c r="V24" s="258"/>
      <c r="W24" s="258"/>
      <c r="X24" s="258"/>
      <c r="Y24" s="258"/>
      <c r="Z24" s="341"/>
      <c r="AA24" s="341"/>
      <c r="AB24" s="341"/>
      <c r="AC24" s="341"/>
      <c r="AD24" s="259"/>
      <c r="AE24" s="341"/>
      <c r="AF24" s="341"/>
      <c r="AG24" s="341"/>
      <c r="AH24" s="259"/>
      <c r="AI24" s="341"/>
      <c r="AJ24" s="341"/>
      <c r="AK24" s="341"/>
      <c r="AL24" s="341"/>
      <c r="AM24" s="341"/>
      <c r="AN24" s="341"/>
      <c r="AO24" s="341"/>
      <c r="AP24" s="259"/>
      <c r="AQ24" s="341"/>
      <c r="AR24" s="341"/>
      <c r="AS24" s="341"/>
      <c r="AT24" s="259"/>
      <c r="AU24" s="341"/>
      <c r="AV24" s="341"/>
      <c r="AW24" s="341"/>
      <c r="AX24" s="259"/>
      <c r="AY24" s="259"/>
      <c r="AZ24" s="259"/>
      <c r="BA24" s="259"/>
      <c r="BB24" s="259"/>
    </row>
    <row r="25" spans="1:54" x14ac:dyDescent="0.25">
      <c r="A25" s="256">
        <v>10081</v>
      </c>
      <c r="B25" s="256">
        <v>3022044</v>
      </c>
      <c r="C25" s="256" t="s">
        <v>1007</v>
      </c>
      <c r="D25" s="256">
        <f>VLOOKUP(B25,Schools!$A$8:$I$143,9,FALSE)</f>
        <v>400087</v>
      </c>
      <c r="E25" s="256" t="s">
        <v>1798</v>
      </c>
      <c r="F25" s="327">
        <v>123958.76000000001</v>
      </c>
      <c r="G25" s="327">
        <f>SUMIFS('All Transactions'!F:F,'All Transactions'!B:B,'Payroll Totals by Month'!B25)</f>
        <v>164804.92703080436</v>
      </c>
      <c r="H25" s="328">
        <f t="shared" si="1"/>
        <v>123958.76000000001</v>
      </c>
      <c r="I25" s="328">
        <f t="shared" si="0"/>
        <v>0</v>
      </c>
      <c r="J25" s="258"/>
      <c r="K25" s="258"/>
      <c r="L25" s="258"/>
      <c r="M25" s="258"/>
      <c r="N25" s="258"/>
      <c r="O25" s="258"/>
      <c r="P25" s="258"/>
      <c r="Q25" s="258"/>
      <c r="R25" s="258"/>
      <c r="S25" s="258"/>
      <c r="T25" s="258"/>
      <c r="U25" s="258"/>
      <c r="V25" s="258"/>
      <c r="W25" s="258"/>
      <c r="X25" s="258"/>
      <c r="Y25" s="258"/>
      <c r="Z25" s="341"/>
      <c r="AA25" s="341"/>
      <c r="AB25" s="341"/>
      <c r="AC25" s="341"/>
      <c r="AD25" s="259"/>
      <c r="AE25" s="341"/>
      <c r="AF25" s="341"/>
      <c r="AG25" s="341"/>
      <c r="AH25" s="259"/>
      <c r="AI25" s="341"/>
      <c r="AJ25" s="341"/>
      <c r="AK25" s="341"/>
      <c r="AL25" s="341"/>
      <c r="AM25" s="341"/>
      <c r="AN25" s="341"/>
      <c r="AO25" s="341"/>
      <c r="AP25" s="259"/>
      <c r="AQ25" s="341"/>
      <c r="AR25" s="341"/>
      <c r="AS25" s="341"/>
      <c r="AT25" s="259"/>
      <c r="AU25" s="341"/>
      <c r="AV25" s="341"/>
      <c r="AW25" s="341"/>
      <c r="AX25" s="259"/>
      <c r="AY25" s="259"/>
      <c r="AZ25" s="259"/>
      <c r="BA25" s="259"/>
      <c r="BB25" s="259"/>
    </row>
    <row r="26" spans="1:54" x14ac:dyDescent="0.25">
      <c r="A26" s="256">
        <v>10082</v>
      </c>
      <c r="B26" s="256">
        <v>3022045</v>
      </c>
      <c r="C26" s="256" t="s">
        <v>1010</v>
      </c>
      <c r="D26" s="256">
        <f>VLOOKUP(B26,Schools!$A$8:$I$143,9,FALSE)</f>
        <v>400089</v>
      </c>
      <c r="E26" s="256" t="s">
        <v>1798</v>
      </c>
      <c r="F26" s="327">
        <v>117505.34</v>
      </c>
      <c r="G26" s="327">
        <f>SUMIFS('All Transactions'!F:F,'All Transactions'!B:B,'Payroll Totals by Month'!B26)</f>
        <v>126167.89377959653</v>
      </c>
      <c r="H26" s="328">
        <f t="shared" si="1"/>
        <v>117505.34</v>
      </c>
      <c r="I26" s="328">
        <f t="shared" si="0"/>
        <v>0</v>
      </c>
      <c r="J26" s="258"/>
      <c r="K26" s="258"/>
      <c r="L26" s="258"/>
      <c r="M26" s="258"/>
      <c r="N26" s="258"/>
      <c r="O26" s="258"/>
      <c r="P26" s="258"/>
      <c r="Q26" s="258"/>
      <c r="R26" s="258"/>
      <c r="S26" s="258"/>
      <c r="T26" s="258"/>
      <c r="U26" s="258"/>
      <c r="V26" s="258"/>
      <c r="W26" s="258"/>
      <c r="X26" s="258"/>
      <c r="Y26" s="258"/>
      <c r="Z26" s="341"/>
      <c r="AA26" s="341"/>
      <c r="AB26" s="341"/>
      <c r="AC26" s="341"/>
      <c r="AD26" s="259"/>
      <c r="AE26" s="341"/>
      <c r="AF26" s="341"/>
      <c r="AG26" s="341"/>
      <c r="AH26" s="259"/>
      <c r="AI26" s="341"/>
      <c r="AJ26" s="341"/>
      <c r="AK26" s="341"/>
      <c r="AL26" s="341"/>
      <c r="AM26" s="341"/>
      <c r="AN26" s="341"/>
      <c r="AO26" s="341"/>
      <c r="AP26" s="259"/>
      <c r="AQ26" s="341"/>
      <c r="AR26" s="341"/>
      <c r="AS26" s="341"/>
      <c r="AT26" s="259"/>
      <c r="AU26" s="341"/>
      <c r="AV26" s="341"/>
      <c r="AW26" s="341"/>
      <c r="AX26" s="259"/>
      <c r="AY26" s="259"/>
      <c r="AZ26" s="259"/>
      <c r="BA26" s="259"/>
      <c r="BB26" s="259"/>
    </row>
    <row r="27" spans="1:54" x14ac:dyDescent="0.25">
      <c r="A27" s="256">
        <v>10085</v>
      </c>
      <c r="B27" s="256">
        <v>3023501</v>
      </c>
      <c r="C27" s="256" t="s">
        <v>1013</v>
      </c>
      <c r="D27" s="256">
        <f>VLOOKUP(B27,Schools!$A$8:$I$143,9,FALSE)</f>
        <v>400003</v>
      </c>
      <c r="E27" s="256" t="s">
        <v>1798</v>
      </c>
      <c r="F27" s="327">
        <v>89618.059999999983</v>
      </c>
      <c r="G27" s="327">
        <f>SUMIFS('All Transactions'!F:F,'All Transactions'!B:B,'Payroll Totals by Month'!B27)</f>
        <v>103155.30960129465</v>
      </c>
      <c r="H27" s="328">
        <f t="shared" si="1"/>
        <v>89618.059999999983</v>
      </c>
      <c r="I27" s="328">
        <f t="shared" si="0"/>
        <v>0</v>
      </c>
      <c r="J27" s="258"/>
      <c r="K27" s="258"/>
      <c r="L27" s="258"/>
      <c r="M27" s="258"/>
      <c r="N27" s="258"/>
      <c r="O27" s="258"/>
      <c r="P27" s="258"/>
      <c r="Q27" s="258"/>
      <c r="R27" s="258"/>
      <c r="S27" s="258"/>
      <c r="T27" s="258"/>
      <c r="U27" s="258"/>
      <c r="V27" s="258"/>
      <c r="W27" s="258"/>
      <c r="X27" s="258"/>
      <c r="Y27" s="258"/>
      <c r="Z27" s="341"/>
      <c r="AA27" s="341"/>
      <c r="AB27" s="341"/>
      <c r="AC27" s="341"/>
      <c r="AD27" s="259"/>
      <c r="AE27" s="341"/>
      <c r="AF27" s="341"/>
      <c r="AG27" s="341"/>
      <c r="AH27" s="259"/>
      <c r="AI27" s="341"/>
      <c r="AJ27" s="341"/>
      <c r="AK27" s="341"/>
      <c r="AL27" s="341"/>
      <c r="AM27" s="341"/>
      <c r="AN27" s="341"/>
      <c r="AO27" s="341"/>
      <c r="AP27" s="259"/>
      <c r="AQ27" s="341"/>
      <c r="AR27" s="341"/>
      <c r="AS27" s="341"/>
      <c r="AT27" s="259"/>
      <c r="AU27" s="341"/>
      <c r="AV27" s="341"/>
      <c r="AW27" s="341"/>
      <c r="AX27" s="259"/>
      <c r="AY27" s="259"/>
      <c r="AZ27" s="259"/>
      <c r="BA27" s="259"/>
      <c r="BB27" s="259"/>
    </row>
    <row r="28" spans="1:54" x14ac:dyDescent="0.25">
      <c r="A28" s="256">
        <v>10087</v>
      </c>
      <c r="B28" s="256">
        <v>3023502</v>
      </c>
      <c r="C28" s="256" t="s">
        <v>1019</v>
      </c>
      <c r="D28" s="256">
        <f>VLOOKUP(B28,Schools!$A$8:$I$143,9,FALSE)</f>
        <v>400096</v>
      </c>
      <c r="E28" s="256" t="s">
        <v>1798</v>
      </c>
      <c r="F28" s="327">
        <v>150315.63</v>
      </c>
      <c r="G28" s="327">
        <f>SUMIFS('All Transactions'!F:F,'All Transactions'!B:B,'Payroll Totals by Month'!B28)</f>
        <v>201466.42969924724</v>
      </c>
      <c r="H28" s="328">
        <f t="shared" si="1"/>
        <v>150315.63</v>
      </c>
      <c r="I28" s="328">
        <f t="shared" si="0"/>
        <v>0</v>
      </c>
      <c r="J28" s="258"/>
      <c r="K28" s="258"/>
      <c r="L28" s="258"/>
      <c r="M28" s="258"/>
      <c r="N28" s="258"/>
      <c r="O28" s="258"/>
      <c r="P28" s="258"/>
      <c r="Q28" s="258"/>
      <c r="R28" s="258"/>
      <c r="S28" s="258"/>
      <c r="T28" s="258"/>
      <c r="U28" s="258"/>
      <c r="V28" s="258"/>
      <c r="W28" s="258"/>
      <c r="X28" s="258"/>
      <c r="Y28" s="258"/>
      <c r="Z28" s="341"/>
      <c r="AA28" s="341"/>
      <c r="AB28" s="341"/>
      <c r="AC28" s="341"/>
      <c r="AD28" s="259"/>
      <c r="AE28" s="341"/>
      <c r="AF28" s="341"/>
      <c r="AG28" s="341"/>
      <c r="AH28" s="259"/>
      <c r="AI28" s="341"/>
      <c r="AJ28" s="341"/>
      <c r="AK28" s="341"/>
      <c r="AL28" s="341"/>
      <c r="AM28" s="341"/>
      <c r="AN28" s="341"/>
      <c r="AO28" s="341"/>
      <c r="AP28" s="259"/>
      <c r="AQ28" s="341"/>
      <c r="AR28" s="341"/>
      <c r="AS28" s="341"/>
      <c r="AT28" s="259"/>
      <c r="AU28" s="341"/>
      <c r="AV28" s="341"/>
      <c r="AW28" s="341"/>
      <c r="AX28" s="259"/>
      <c r="AY28" s="259"/>
      <c r="AZ28" s="259"/>
      <c r="BA28" s="259"/>
      <c r="BB28" s="259"/>
    </row>
    <row r="29" spans="1:54" x14ac:dyDescent="0.25">
      <c r="A29" s="256">
        <v>10088</v>
      </c>
      <c r="B29" s="256">
        <v>3023504</v>
      </c>
      <c r="C29" s="256" t="s">
        <v>1800</v>
      </c>
      <c r="D29" s="256">
        <f>VLOOKUP(B29,Schools!$A$8:$I$143,9,FALSE)</f>
        <v>400064</v>
      </c>
      <c r="E29" s="256" t="s">
        <v>1798</v>
      </c>
      <c r="F29" s="327">
        <v>159604.37</v>
      </c>
      <c r="G29" s="327">
        <f>SUMIFS('All Transactions'!F:F,'All Transactions'!B:B,'Payroll Totals by Month'!B29)</f>
        <v>177286.81732104297</v>
      </c>
      <c r="H29" s="328">
        <f t="shared" si="1"/>
        <v>159604.37</v>
      </c>
      <c r="I29" s="328">
        <f t="shared" si="0"/>
        <v>0</v>
      </c>
      <c r="J29" s="258"/>
      <c r="K29" s="258"/>
      <c r="L29" s="258"/>
      <c r="M29" s="258"/>
      <c r="N29" s="258"/>
      <c r="O29" s="258"/>
      <c r="P29" s="258"/>
      <c r="Q29" s="258"/>
      <c r="R29" s="258"/>
      <c r="S29" s="258"/>
      <c r="T29" s="258"/>
      <c r="U29" s="258"/>
      <c r="V29" s="258"/>
      <c r="W29" s="258"/>
      <c r="X29" s="258"/>
      <c r="Y29" s="258"/>
      <c r="Z29" s="341"/>
      <c r="AA29" s="341"/>
      <c r="AB29" s="341"/>
      <c r="AC29" s="341"/>
      <c r="AD29" s="259"/>
      <c r="AE29" s="341"/>
      <c r="AF29" s="341"/>
      <c r="AG29" s="341"/>
      <c r="AH29" s="259"/>
      <c r="AI29" s="341"/>
      <c r="AJ29" s="341"/>
      <c r="AK29" s="341"/>
      <c r="AL29" s="341"/>
      <c r="AM29" s="341"/>
      <c r="AN29" s="341"/>
      <c r="AO29" s="341"/>
      <c r="AP29" s="259"/>
      <c r="AQ29" s="341"/>
      <c r="AR29" s="341"/>
      <c r="AS29" s="341"/>
      <c r="AT29" s="259"/>
      <c r="AU29" s="341"/>
      <c r="AV29" s="341"/>
      <c r="AW29" s="341"/>
      <c r="AX29" s="259"/>
      <c r="AY29" s="259"/>
      <c r="AZ29" s="259"/>
      <c r="BA29" s="259"/>
      <c r="BB29" s="259" t="s">
        <v>1799</v>
      </c>
    </row>
    <row r="30" spans="1:54" x14ac:dyDescent="0.25">
      <c r="A30" s="256">
        <v>10089</v>
      </c>
      <c r="B30" s="256">
        <v>3023307</v>
      </c>
      <c r="C30" s="256" t="s">
        <v>1023</v>
      </c>
      <c r="D30" s="256">
        <f>VLOOKUP(B30,Schools!$A$8:$I$143,9,FALSE)</f>
        <v>400114</v>
      </c>
      <c r="E30" s="256" t="s">
        <v>1798</v>
      </c>
      <c r="F30" s="327">
        <v>83951.24000000002</v>
      </c>
      <c r="G30" s="327">
        <f>SUMIFS('All Transactions'!F:F,'All Transactions'!B:B,'Payroll Totals by Month'!B30)</f>
        <v>95307.652229743588</v>
      </c>
      <c r="H30" s="328">
        <f t="shared" si="1"/>
        <v>83951.24000000002</v>
      </c>
      <c r="I30" s="328">
        <f t="shared" si="0"/>
        <v>0</v>
      </c>
      <c r="J30" s="258"/>
      <c r="K30" s="258"/>
      <c r="L30" s="258"/>
      <c r="M30" s="258"/>
      <c r="N30" s="258"/>
      <c r="O30" s="258"/>
      <c r="P30" s="258"/>
      <c r="Q30" s="258"/>
      <c r="R30" s="258"/>
      <c r="S30" s="258"/>
      <c r="T30" s="258"/>
      <c r="U30" s="258"/>
      <c r="V30" s="258"/>
      <c r="W30" s="258"/>
      <c r="X30" s="258"/>
      <c r="Y30" s="258"/>
      <c r="Z30" s="341"/>
      <c r="AA30" s="341"/>
      <c r="AB30" s="341"/>
      <c r="AC30" s="341"/>
      <c r="AD30" s="259"/>
      <c r="AE30" s="341"/>
      <c r="AF30" s="341"/>
      <c r="AG30" s="341"/>
      <c r="AH30" s="259"/>
      <c r="AI30" s="341"/>
      <c r="AJ30" s="341"/>
      <c r="AK30" s="341"/>
      <c r="AL30" s="341"/>
      <c r="AM30" s="341"/>
      <c r="AN30" s="341"/>
      <c r="AO30" s="341"/>
      <c r="AP30" s="259"/>
      <c r="AQ30" s="341"/>
      <c r="AR30" s="341"/>
      <c r="AS30" s="341"/>
      <c r="AT30" s="259"/>
      <c r="AU30" s="341"/>
      <c r="AV30" s="341"/>
      <c r="AW30" s="341"/>
      <c r="AX30" s="259"/>
      <c r="AY30" s="259"/>
      <c r="AZ30" s="259"/>
      <c r="BA30" s="259"/>
      <c r="BB30" s="259"/>
    </row>
    <row r="31" spans="1:54" x14ac:dyDescent="0.25">
      <c r="A31" s="256">
        <v>10092</v>
      </c>
      <c r="B31" s="256">
        <v>3023311</v>
      </c>
      <c r="C31" s="256" t="s">
        <v>1025</v>
      </c>
      <c r="D31" s="256">
        <f>VLOOKUP(B31,Schools!$A$8:$I$143,9,FALSE)</f>
        <v>400058</v>
      </c>
      <c r="E31" s="256" t="s">
        <v>1798</v>
      </c>
      <c r="F31" s="327">
        <v>0</v>
      </c>
      <c r="G31" s="327">
        <f>SUMIFS('All Transactions'!F:F,'All Transactions'!B:B,'Payroll Totals by Month'!B31)</f>
        <v>184611.38445082569</v>
      </c>
      <c r="H31" s="328">
        <f t="shared" si="1"/>
        <v>0</v>
      </c>
      <c r="I31" s="328">
        <f t="shared" si="0"/>
        <v>0</v>
      </c>
      <c r="J31" s="258"/>
      <c r="K31" s="258"/>
      <c r="L31" s="258"/>
      <c r="M31" s="258"/>
      <c r="N31" s="258"/>
      <c r="O31" s="258"/>
      <c r="P31" s="258"/>
      <c r="Q31" s="258"/>
      <c r="R31" s="258"/>
      <c r="S31" s="258"/>
      <c r="T31" s="258"/>
      <c r="U31" s="258"/>
      <c r="V31" s="258"/>
      <c r="W31" s="258"/>
      <c r="X31" s="258"/>
      <c r="Y31" s="258"/>
      <c r="Z31" s="341"/>
      <c r="AA31" s="341"/>
      <c r="AB31" s="341"/>
      <c r="AC31" s="341"/>
      <c r="AD31" s="259"/>
      <c r="AE31" s="341"/>
      <c r="AF31" s="341"/>
      <c r="AG31" s="341"/>
      <c r="AH31" s="259"/>
      <c r="AI31" s="341"/>
      <c r="AJ31" s="341"/>
      <c r="AK31" s="341"/>
      <c r="AL31" s="341"/>
      <c r="AM31" s="341"/>
      <c r="AN31" s="341"/>
      <c r="AO31" s="341"/>
      <c r="AP31" s="259"/>
      <c r="AQ31" s="341"/>
      <c r="AR31" s="341"/>
      <c r="AS31" s="341"/>
      <c r="AT31" s="259"/>
      <c r="AU31" s="341"/>
      <c r="AV31" s="341"/>
      <c r="AW31" s="341"/>
      <c r="AX31" s="259"/>
      <c r="AY31" s="259"/>
      <c r="AZ31" s="259"/>
      <c r="BA31" s="259"/>
      <c r="BB31" s="259"/>
    </row>
    <row r="32" spans="1:54" x14ac:dyDescent="0.25">
      <c r="A32" s="256">
        <v>10093</v>
      </c>
      <c r="B32" s="256">
        <v>3023312</v>
      </c>
      <c r="C32" s="256" t="s">
        <v>1026</v>
      </c>
      <c r="D32" s="256">
        <f>VLOOKUP(B32,Schools!$A$8:$I$143,9,FALSE)</f>
        <v>400017</v>
      </c>
      <c r="E32" s="256" t="s">
        <v>1798</v>
      </c>
      <c r="F32" s="327">
        <v>71772.59</v>
      </c>
      <c r="G32" s="327">
        <f>SUMIFS('All Transactions'!F:F,'All Transactions'!B:B,'Payroll Totals by Month'!B32)</f>
        <v>91944.074684036721</v>
      </c>
      <c r="H32" s="328">
        <f t="shared" si="1"/>
        <v>71772.59</v>
      </c>
      <c r="I32" s="328">
        <f t="shared" si="0"/>
        <v>0</v>
      </c>
      <c r="J32" s="258"/>
      <c r="K32" s="258"/>
      <c r="L32" s="258"/>
      <c r="M32" s="258"/>
      <c r="N32" s="258"/>
      <c r="O32" s="258"/>
      <c r="P32" s="258"/>
      <c r="Q32" s="258"/>
      <c r="R32" s="258"/>
      <c r="S32" s="258"/>
      <c r="T32" s="258"/>
      <c r="U32" s="258"/>
      <c r="V32" s="258"/>
      <c r="W32" s="258"/>
      <c r="X32" s="258"/>
      <c r="Y32" s="258"/>
      <c r="Z32" s="341"/>
      <c r="AA32" s="341"/>
      <c r="AB32" s="341"/>
      <c r="AC32" s="341"/>
      <c r="AD32" s="259"/>
      <c r="AE32" s="341"/>
      <c r="AF32" s="341"/>
      <c r="AG32" s="341"/>
      <c r="AH32" s="259"/>
      <c r="AI32" s="341"/>
      <c r="AJ32" s="341"/>
      <c r="AK32" s="341"/>
      <c r="AL32" s="341"/>
      <c r="AM32" s="341"/>
      <c r="AN32" s="341"/>
      <c r="AO32" s="341"/>
      <c r="AP32" s="259"/>
      <c r="AQ32" s="341"/>
      <c r="AR32" s="341"/>
      <c r="AS32" s="341"/>
      <c r="AT32" s="259"/>
      <c r="AU32" s="341"/>
      <c r="AV32" s="341"/>
      <c r="AW32" s="341"/>
      <c r="AX32" s="259"/>
      <c r="AY32" s="259"/>
      <c r="AZ32" s="259"/>
      <c r="BA32" s="259"/>
      <c r="BB32" s="259"/>
    </row>
    <row r="33" spans="1:54" x14ac:dyDescent="0.25">
      <c r="A33" s="256">
        <v>10094</v>
      </c>
      <c r="B33" s="256">
        <v>3023313</v>
      </c>
      <c r="C33" s="256" t="s">
        <v>1028</v>
      </c>
      <c r="D33" s="256">
        <f>VLOOKUP(B33,Schools!$A$8:$I$143,9,FALSE)</f>
        <v>400006</v>
      </c>
      <c r="E33" s="256" t="s">
        <v>1798</v>
      </c>
      <c r="F33" s="327">
        <v>81086.259999999966</v>
      </c>
      <c r="G33" s="327">
        <f>SUMIFS('All Transactions'!F:F,'All Transactions'!B:B,'Payroll Totals by Month'!B33)</f>
        <v>113613.54379771028</v>
      </c>
      <c r="H33" s="328">
        <f t="shared" si="1"/>
        <v>81086.259999999966</v>
      </c>
      <c r="I33" s="328">
        <f t="shared" si="0"/>
        <v>0</v>
      </c>
      <c r="J33" s="258"/>
      <c r="K33" s="258"/>
      <c r="L33" s="258"/>
      <c r="M33" s="258"/>
      <c r="N33" s="258"/>
      <c r="O33" s="258"/>
      <c r="P33" s="258"/>
      <c r="Q33" s="258"/>
      <c r="R33" s="258"/>
      <c r="S33" s="258"/>
      <c r="T33" s="258"/>
      <c r="U33" s="258"/>
      <c r="V33" s="258"/>
      <c r="W33" s="258"/>
      <c r="X33" s="258"/>
      <c r="Y33" s="258"/>
      <c r="Z33" s="341"/>
      <c r="AA33" s="341"/>
      <c r="AB33" s="341"/>
      <c r="AC33" s="341"/>
      <c r="AD33" s="259"/>
      <c r="AE33" s="341"/>
      <c r="AF33" s="341"/>
      <c r="AG33" s="341"/>
      <c r="AH33" s="259"/>
      <c r="AI33" s="341"/>
      <c r="AJ33" s="341"/>
      <c r="AK33" s="341"/>
      <c r="AL33" s="341"/>
      <c r="AM33" s="341"/>
      <c r="AN33" s="341"/>
      <c r="AO33" s="341"/>
      <c r="AP33" s="259"/>
      <c r="AQ33" s="341"/>
      <c r="AR33" s="341"/>
      <c r="AS33" s="341"/>
      <c r="AT33" s="259"/>
      <c r="AU33" s="341"/>
      <c r="AV33" s="341"/>
      <c r="AW33" s="341"/>
      <c r="AX33" s="259"/>
      <c r="AY33" s="259"/>
      <c r="AZ33" s="259"/>
      <c r="BA33" s="259"/>
      <c r="BB33" s="259"/>
    </row>
    <row r="34" spans="1:54" x14ac:dyDescent="0.25">
      <c r="A34" s="256">
        <v>10095</v>
      </c>
      <c r="B34" s="256">
        <v>3023314</v>
      </c>
      <c r="C34" s="256" t="s">
        <v>1801</v>
      </c>
      <c r="D34" s="256">
        <f>VLOOKUP(B34,Schools!$A$8:$I$143,9,FALSE)</f>
        <v>400094</v>
      </c>
      <c r="E34" s="256" t="s">
        <v>1798</v>
      </c>
      <c r="F34" s="327">
        <v>0</v>
      </c>
      <c r="G34" s="327">
        <f>SUMIFS('All Transactions'!F:F,'All Transactions'!B:B,'Payroll Totals by Month'!B34)</f>
        <v>101373.76733060101</v>
      </c>
      <c r="H34" s="328">
        <f t="shared" si="1"/>
        <v>0</v>
      </c>
      <c r="I34" s="328">
        <f t="shared" si="0"/>
        <v>0</v>
      </c>
      <c r="J34" s="258"/>
      <c r="K34" s="258"/>
      <c r="L34" s="258"/>
      <c r="M34" s="258"/>
      <c r="N34" s="258"/>
      <c r="O34" s="258"/>
      <c r="P34" s="258"/>
      <c r="Q34" s="258"/>
      <c r="R34" s="258"/>
      <c r="S34" s="258"/>
      <c r="T34" s="258"/>
      <c r="U34" s="258"/>
      <c r="V34" s="258"/>
      <c r="W34" s="258"/>
      <c r="X34" s="258"/>
      <c r="Y34" s="258"/>
      <c r="Z34" s="341"/>
      <c r="AA34" s="341"/>
      <c r="AB34" s="341"/>
      <c r="AC34" s="341"/>
      <c r="AD34" s="259"/>
      <c r="AE34" s="341"/>
      <c r="AF34" s="341"/>
      <c r="AG34" s="341"/>
      <c r="AH34" s="259"/>
      <c r="AI34" s="341"/>
      <c r="AJ34" s="341"/>
      <c r="AK34" s="341"/>
      <c r="AL34" s="341"/>
      <c r="AM34" s="341"/>
      <c r="AN34" s="341"/>
      <c r="AO34" s="341"/>
      <c r="AP34" s="259"/>
      <c r="AQ34" s="341"/>
      <c r="AR34" s="341"/>
      <c r="AS34" s="341"/>
      <c r="AT34" s="259"/>
      <c r="AU34" s="341"/>
      <c r="AV34" s="341"/>
      <c r="AW34" s="341"/>
      <c r="AX34" s="259"/>
      <c r="AY34" s="259"/>
      <c r="AZ34" s="259"/>
      <c r="BA34" s="259"/>
      <c r="BB34" s="259"/>
    </row>
    <row r="35" spans="1:54" x14ac:dyDescent="0.25">
      <c r="A35" s="256">
        <v>10096</v>
      </c>
      <c r="B35" s="256">
        <v>3023506</v>
      </c>
      <c r="C35" s="256" t="s">
        <v>1030</v>
      </c>
      <c r="D35" s="256">
        <f>VLOOKUP(B35,Schools!$A$8:$I$143,9,FALSE)</f>
        <v>400009</v>
      </c>
      <c r="E35" s="256" t="s">
        <v>1798</v>
      </c>
      <c r="F35" s="327">
        <v>107669.69999999998</v>
      </c>
      <c r="G35" s="327">
        <f>SUMIFS('All Transactions'!F:F,'All Transactions'!B:B,'Payroll Totals by Month'!B35)</f>
        <v>121625.38605086034</v>
      </c>
      <c r="H35" s="328">
        <f t="shared" si="1"/>
        <v>107669.69999999998</v>
      </c>
      <c r="I35" s="328">
        <f t="shared" si="0"/>
        <v>0</v>
      </c>
      <c r="J35" s="258"/>
      <c r="K35" s="258"/>
      <c r="L35" s="258"/>
      <c r="M35" s="258"/>
      <c r="N35" s="258"/>
      <c r="O35" s="258"/>
      <c r="P35" s="258"/>
      <c r="Q35" s="258"/>
      <c r="R35" s="258"/>
      <c r="S35" s="258"/>
      <c r="T35" s="258"/>
      <c r="U35" s="258"/>
      <c r="V35" s="258"/>
      <c r="W35" s="258"/>
      <c r="X35" s="258"/>
      <c r="Y35" s="258"/>
      <c r="Z35" s="341"/>
      <c r="AA35" s="341"/>
      <c r="AB35" s="341"/>
      <c r="AC35" s="341"/>
      <c r="AD35" s="259"/>
      <c r="AE35" s="341"/>
      <c r="AF35" s="341"/>
      <c r="AG35" s="341"/>
      <c r="AH35" s="259"/>
      <c r="AI35" s="341"/>
      <c r="AJ35" s="341"/>
      <c r="AK35" s="341"/>
      <c r="AL35" s="341"/>
      <c r="AM35" s="341"/>
      <c r="AN35" s="341"/>
      <c r="AO35" s="341"/>
      <c r="AP35" s="259"/>
      <c r="AQ35" s="341"/>
      <c r="AR35" s="341"/>
      <c r="AS35" s="341"/>
      <c r="AT35" s="259"/>
      <c r="AU35" s="341"/>
      <c r="AV35" s="341"/>
      <c r="AW35" s="341"/>
      <c r="AX35" s="259"/>
      <c r="AY35" s="259"/>
      <c r="AZ35" s="259"/>
      <c r="BA35" s="259"/>
      <c r="BB35" s="259"/>
    </row>
    <row r="36" spans="1:54" x14ac:dyDescent="0.25">
      <c r="A36" s="256">
        <v>10100</v>
      </c>
      <c r="B36" s="256">
        <v>3023316</v>
      </c>
      <c r="C36" s="256" t="s">
        <v>1032</v>
      </c>
      <c r="D36" s="256">
        <f>VLOOKUP(B36,Schools!$A$8:$I$143,9,FALSE)</f>
        <v>400100</v>
      </c>
      <c r="E36" s="256" t="s">
        <v>1798</v>
      </c>
      <c r="F36" s="327">
        <v>74177.799999999988</v>
      </c>
      <c r="G36" s="327">
        <f>SUMIFS('All Transactions'!F:F,'All Transactions'!B:B,'Payroll Totals by Month'!B36)</f>
        <v>94005.630508140574</v>
      </c>
      <c r="H36" s="328">
        <f t="shared" si="1"/>
        <v>74177.799999999988</v>
      </c>
      <c r="I36" s="328">
        <f t="shared" si="0"/>
        <v>0</v>
      </c>
      <c r="J36" s="258"/>
      <c r="K36" s="258"/>
      <c r="L36" s="258"/>
      <c r="M36" s="258"/>
      <c r="N36" s="258"/>
      <c r="O36" s="258"/>
      <c r="P36" s="258"/>
      <c r="Q36" s="258"/>
      <c r="R36" s="258"/>
      <c r="S36" s="258"/>
      <c r="T36" s="258"/>
      <c r="U36" s="258"/>
      <c r="V36" s="258"/>
      <c r="W36" s="258"/>
      <c r="X36" s="258"/>
      <c r="Y36" s="258"/>
      <c r="Z36" s="341"/>
      <c r="AA36" s="341"/>
      <c r="AB36" s="341"/>
      <c r="AC36" s="341"/>
      <c r="AD36" s="259"/>
      <c r="AE36" s="341"/>
      <c r="AF36" s="341"/>
      <c r="AG36" s="341"/>
      <c r="AH36" s="259"/>
      <c r="AI36" s="341"/>
      <c r="AJ36" s="341"/>
      <c r="AK36" s="341"/>
      <c r="AL36" s="341"/>
      <c r="AM36" s="341"/>
      <c r="AN36" s="341"/>
      <c r="AO36" s="341"/>
      <c r="AP36" s="259"/>
      <c r="AQ36" s="341"/>
      <c r="AR36" s="341"/>
      <c r="AS36" s="341"/>
      <c r="AT36" s="259"/>
      <c r="AU36" s="341"/>
      <c r="AV36" s="341"/>
      <c r="AW36" s="341"/>
      <c r="AX36" s="259"/>
      <c r="AY36" s="259"/>
      <c r="AZ36" s="259"/>
      <c r="BA36" s="259"/>
      <c r="BB36" s="259"/>
    </row>
    <row r="37" spans="1:54" x14ac:dyDescent="0.25">
      <c r="A37" s="256">
        <v>10101</v>
      </c>
      <c r="B37" s="256">
        <v>3022055</v>
      </c>
      <c r="C37" s="256" t="s">
        <v>1033</v>
      </c>
      <c r="D37" s="256">
        <f>VLOOKUP(B37,Schools!$A$8:$I$143,9,FALSE)</f>
        <v>400101</v>
      </c>
      <c r="E37" s="256" t="s">
        <v>1798</v>
      </c>
      <c r="F37" s="327">
        <v>92870.680000000008</v>
      </c>
      <c r="G37" s="327">
        <f>SUMIFS('All Transactions'!F:F,'All Transactions'!B:B,'Payroll Totals by Month'!B37)</f>
        <v>139065.58169731731</v>
      </c>
      <c r="H37" s="328">
        <f t="shared" si="1"/>
        <v>92870.680000000008</v>
      </c>
      <c r="I37" s="328">
        <f t="shared" si="0"/>
        <v>0</v>
      </c>
      <c r="J37" s="258"/>
      <c r="K37" s="258"/>
      <c r="L37" s="258"/>
      <c r="M37" s="258"/>
      <c r="N37" s="258"/>
      <c r="O37" s="258"/>
      <c r="P37" s="258"/>
      <c r="Q37" s="258"/>
      <c r="R37" s="258"/>
      <c r="S37" s="258"/>
      <c r="T37" s="258"/>
      <c r="U37" s="258"/>
      <c r="V37" s="258"/>
      <c r="W37" s="258"/>
      <c r="X37" s="258"/>
      <c r="Y37" s="258"/>
      <c r="Z37" s="341"/>
      <c r="AA37" s="341"/>
      <c r="AB37" s="341"/>
      <c r="AC37" s="341"/>
      <c r="AD37" s="259"/>
      <c r="AE37" s="341"/>
      <c r="AF37" s="341"/>
      <c r="AG37" s="341"/>
      <c r="AH37" s="259"/>
      <c r="AI37" s="341"/>
      <c r="AJ37" s="341"/>
      <c r="AK37" s="341"/>
      <c r="AL37" s="341"/>
      <c r="AM37" s="341"/>
      <c r="AN37" s="341"/>
      <c r="AO37" s="341"/>
      <c r="AP37" s="259"/>
      <c r="AQ37" s="341"/>
      <c r="AR37" s="341"/>
      <c r="AS37" s="341"/>
      <c r="AT37" s="259"/>
      <c r="AU37" s="341"/>
      <c r="AV37" s="341"/>
      <c r="AW37" s="341"/>
      <c r="AX37" s="259"/>
      <c r="AY37" s="259"/>
      <c r="AZ37" s="259"/>
      <c r="BA37" s="259"/>
      <c r="BB37" s="259"/>
    </row>
    <row r="38" spans="1:54" x14ac:dyDescent="0.25">
      <c r="A38" s="256">
        <v>10105</v>
      </c>
      <c r="B38" s="256">
        <v>3022060</v>
      </c>
      <c r="C38" s="256" t="s">
        <v>1036</v>
      </c>
      <c r="D38" s="256">
        <f>VLOOKUP(B38,Schools!$A$8:$I$143,9,FALSE)</f>
        <v>400011</v>
      </c>
      <c r="E38" s="256" t="s">
        <v>1798</v>
      </c>
      <c r="F38" s="327">
        <v>197565.43</v>
      </c>
      <c r="G38" s="327">
        <f>SUMIFS('All Transactions'!F:F,'All Transactions'!B:B,'Payroll Totals by Month'!B38)</f>
        <v>263055.56259041023</v>
      </c>
      <c r="H38" s="328">
        <f t="shared" si="1"/>
        <v>197565.43</v>
      </c>
      <c r="I38" s="328">
        <f t="shared" si="0"/>
        <v>0</v>
      </c>
      <c r="J38" s="258"/>
      <c r="K38" s="258"/>
      <c r="L38" s="258"/>
      <c r="M38" s="258"/>
      <c r="N38" s="258"/>
      <c r="O38" s="258"/>
      <c r="P38" s="258"/>
      <c r="Q38" s="258"/>
      <c r="R38" s="258"/>
      <c r="S38" s="258"/>
      <c r="T38" s="258"/>
      <c r="U38" s="258"/>
      <c r="V38" s="258"/>
      <c r="W38" s="258"/>
      <c r="X38" s="258"/>
      <c r="Y38" s="258"/>
      <c r="Z38" s="341"/>
      <c r="AA38" s="341"/>
      <c r="AB38" s="341"/>
      <c r="AC38" s="341"/>
      <c r="AD38" s="259"/>
      <c r="AE38" s="341"/>
      <c r="AF38" s="341"/>
      <c r="AG38" s="341"/>
      <c r="AH38" s="259"/>
      <c r="AI38" s="341"/>
      <c r="AJ38" s="341"/>
      <c r="AK38" s="341"/>
      <c r="AL38" s="341"/>
      <c r="AM38" s="341"/>
      <c r="AN38" s="341"/>
      <c r="AO38" s="341"/>
      <c r="AP38" s="259"/>
      <c r="AQ38" s="341"/>
      <c r="AR38" s="341"/>
      <c r="AS38" s="341"/>
      <c r="AT38" s="259"/>
      <c r="AU38" s="341"/>
      <c r="AV38" s="341"/>
      <c r="AW38" s="341"/>
      <c r="AX38" s="259"/>
      <c r="AY38" s="259"/>
      <c r="AZ38" s="259"/>
      <c r="BA38" s="259"/>
      <c r="BB38" s="259"/>
    </row>
    <row r="39" spans="1:54" x14ac:dyDescent="0.25">
      <c r="A39" s="256">
        <v>10107</v>
      </c>
      <c r="B39" s="256">
        <v>3023509</v>
      </c>
      <c r="C39" s="256" t="s">
        <v>1024</v>
      </c>
      <c r="D39" s="256">
        <f>VLOOKUP(B39,Schools!$A$8:$I$143,9,FALSE)</f>
        <v>400066</v>
      </c>
      <c r="E39" s="256" t="s">
        <v>1798</v>
      </c>
      <c r="F39" s="327">
        <v>171692.39999999997</v>
      </c>
      <c r="G39" s="327">
        <f>SUMIFS('All Transactions'!F:F,'All Transactions'!B:B,'Payroll Totals by Month'!B39)</f>
        <v>215494.81963769617</v>
      </c>
      <c r="H39" s="328">
        <f t="shared" si="1"/>
        <v>171692.39999999997</v>
      </c>
      <c r="I39" s="328">
        <f t="shared" si="0"/>
        <v>0</v>
      </c>
      <c r="J39" s="258"/>
      <c r="K39" s="258"/>
      <c r="L39" s="258"/>
      <c r="M39" s="258"/>
      <c r="N39" s="258"/>
      <c r="O39" s="258"/>
      <c r="P39" s="258"/>
      <c r="Q39" s="258"/>
      <c r="R39" s="258"/>
      <c r="S39" s="258"/>
      <c r="T39" s="258"/>
      <c r="U39" s="258"/>
      <c r="V39" s="258"/>
      <c r="W39" s="258"/>
      <c r="X39" s="258"/>
      <c r="Y39" s="258"/>
      <c r="Z39" s="341"/>
      <c r="AA39" s="341"/>
      <c r="AB39" s="341"/>
      <c r="AC39" s="341"/>
      <c r="AD39" s="259"/>
      <c r="AE39" s="341"/>
      <c r="AF39" s="341"/>
      <c r="AG39" s="341"/>
      <c r="AH39" s="259"/>
      <c r="AI39" s="341"/>
      <c r="AJ39" s="341"/>
      <c r="AK39" s="341"/>
      <c r="AL39" s="341"/>
      <c r="AM39" s="341"/>
      <c r="AN39" s="341"/>
      <c r="AO39" s="341"/>
      <c r="AP39" s="259"/>
      <c r="AQ39" s="341"/>
      <c r="AR39" s="341"/>
      <c r="AS39" s="341"/>
      <c r="AT39" s="259"/>
      <c r="AU39" s="341"/>
      <c r="AV39" s="341"/>
      <c r="AW39" s="341"/>
      <c r="AX39" s="259"/>
      <c r="AY39" s="259"/>
      <c r="AZ39" s="259"/>
      <c r="BA39" s="259"/>
      <c r="BB39" s="259"/>
    </row>
    <row r="40" spans="1:54" x14ac:dyDescent="0.25">
      <c r="A40" s="256">
        <v>10108</v>
      </c>
      <c r="B40" s="256">
        <v>3023507</v>
      </c>
      <c r="C40" s="256" t="s">
        <v>1029</v>
      </c>
      <c r="D40" s="256">
        <f>VLOOKUP(B40,Schools!$A$8:$I$143,9,FALSE)</f>
        <v>400037</v>
      </c>
      <c r="E40" s="256" t="s">
        <v>1798</v>
      </c>
      <c r="F40" s="327">
        <v>63135.240000000005</v>
      </c>
      <c r="G40" s="327">
        <f>SUMIFS('All Transactions'!F:F,'All Transactions'!B:B,'Payroll Totals by Month'!B40)</f>
        <v>88350.253672441308</v>
      </c>
      <c r="H40" s="328">
        <f t="shared" si="1"/>
        <v>63135.240000000005</v>
      </c>
      <c r="I40" s="328">
        <f t="shared" si="0"/>
        <v>0</v>
      </c>
      <c r="J40" s="258"/>
      <c r="K40" s="258"/>
      <c r="L40" s="258"/>
      <c r="M40" s="258"/>
      <c r="N40" s="258"/>
      <c r="O40" s="258"/>
      <c r="P40" s="258"/>
      <c r="Q40" s="258"/>
      <c r="R40" s="258"/>
      <c r="S40" s="258"/>
      <c r="T40" s="258"/>
      <c r="U40" s="258"/>
      <c r="V40" s="258"/>
      <c r="W40" s="258"/>
      <c r="X40" s="258"/>
      <c r="Y40" s="258"/>
      <c r="Z40" s="341"/>
      <c r="AA40" s="341"/>
      <c r="AB40" s="341"/>
      <c r="AC40" s="341"/>
      <c r="AD40" s="259"/>
      <c r="AE40" s="341"/>
      <c r="AF40" s="341"/>
      <c r="AG40" s="341"/>
      <c r="AH40" s="259"/>
      <c r="AI40" s="341"/>
      <c r="AJ40" s="341"/>
      <c r="AK40" s="341"/>
      <c r="AL40" s="341"/>
      <c r="AM40" s="341"/>
      <c r="AN40" s="341"/>
      <c r="AO40" s="341"/>
      <c r="AP40" s="259"/>
      <c r="AQ40" s="341"/>
      <c r="AR40" s="341"/>
      <c r="AS40" s="341"/>
      <c r="AT40" s="259"/>
      <c r="AU40" s="341"/>
      <c r="AV40" s="341"/>
      <c r="AW40" s="341"/>
      <c r="AX40" s="259"/>
      <c r="AY40" s="259"/>
      <c r="AZ40" s="259"/>
      <c r="BA40" s="259"/>
      <c r="BB40" s="259"/>
    </row>
    <row r="41" spans="1:54" x14ac:dyDescent="0.25">
      <c r="A41" s="256">
        <v>10109</v>
      </c>
      <c r="B41" s="256">
        <v>3022054</v>
      </c>
      <c r="C41" s="256" t="s">
        <v>1038</v>
      </c>
      <c r="D41" s="256">
        <f>VLOOKUP(B41,Schools!$A$8:$I$143,9,FALSE)</f>
        <v>400004</v>
      </c>
      <c r="E41" s="256" t="s">
        <v>1798</v>
      </c>
      <c r="F41" s="327">
        <v>75553.789999999994</v>
      </c>
      <c r="G41" s="327">
        <f>SUMIFS('All Transactions'!F:F,'All Transactions'!B:B,'Payroll Totals by Month'!B41)</f>
        <v>97714.40769761274</v>
      </c>
      <c r="H41" s="328">
        <f t="shared" si="1"/>
        <v>75553.789999999994</v>
      </c>
      <c r="I41" s="328">
        <f t="shared" si="0"/>
        <v>0</v>
      </c>
      <c r="J41" s="258"/>
      <c r="K41" s="258"/>
      <c r="L41" s="258"/>
      <c r="M41" s="258"/>
      <c r="N41" s="258"/>
      <c r="O41" s="258"/>
      <c r="P41" s="258"/>
      <c r="Q41" s="258"/>
      <c r="R41" s="258"/>
      <c r="S41" s="258"/>
      <c r="T41" s="258"/>
      <c r="U41" s="258"/>
      <c r="V41" s="258"/>
      <c r="W41" s="258"/>
      <c r="X41" s="258"/>
      <c r="Y41" s="258"/>
      <c r="Z41" s="341"/>
      <c r="AA41" s="341"/>
      <c r="AB41" s="341"/>
      <c r="AC41" s="341"/>
      <c r="AD41" s="259"/>
      <c r="AE41" s="341"/>
      <c r="AF41" s="341"/>
      <c r="AG41" s="341"/>
      <c r="AH41" s="259"/>
      <c r="AI41" s="341"/>
      <c r="AJ41" s="341"/>
      <c r="AK41" s="341"/>
      <c r="AL41" s="341"/>
      <c r="AM41" s="341"/>
      <c r="AN41" s="341"/>
      <c r="AO41" s="341"/>
      <c r="AP41" s="259"/>
      <c r="AQ41" s="341"/>
      <c r="AR41" s="341"/>
      <c r="AS41" s="341"/>
      <c r="AT41" s="259"/>
      <c r="AU41" s="341"/>
      <c r="AV41" s="341"/>
      <c r="AW41" s="341"/>
      <c r="AX41" s="259"/>
      <c r="AY41" s="259"/>
      <c r="AZ41" s="259"/>
      <c r="BA41" s="259"/>
      <c r="BB41" s="259"/>
    </row>
    <row r="42" spans="1:54" x14ac:dyDescent="0.25">
      <c r="A42" s="256">
        <v>10110</v>
      </c>
      <c r="B42" s="256">
        <v>3023510</v>
      </c>
      <c r="C42" s="256" t="s">
        <v>1018</v>
      </c>
      <c r="D42" s="256">
        <f>VLOOKUP(B42,Schools!$A$8:$I$143,9,FALSE)</f>
        <v>400071</v>
      </c>
      <c r="E42" s="256" t="s">
        <v>1798</v>
      </c>
      <c r="F42" s="327">
        <v>120800.81999999999</v>
      </c>
      <c r="G42" s="327">
        <f>SUMIFS('All Transactions'!F:F,'All Transactions'!B:B,'Payroll Totals by Month'!B42)</f>
        <v>161562.21595490933</v>
      </c>
      <c r="H42" s="328">
        <f t="shared" si="1"/>
        <v>120800.81999999999</v>
      </c>
      <c r="I42" s="328">
        <f t="shared" si="0"/>
        <v>0</v>
      </c>
      <c r="J42" s="258"/>
      <c r="K42" s="258"/>
      <c r="L42" s="258"/>
      <c r="M42" s="258"/>
      <c r="N42" s="258"/>
      <c r="O42" s="258"/>
      <c r="P42" s="258"/>
      <c r="Q42" s="258"/>
      <c r="R42" s="258"/>
      <c r="S42" s="258"/>
      <c r="T42" s="258"/>
      <c r="U42" s="258"/>
      <c r="V42" s="258"/>
      <c r="W42" s="258"/>
      <c r="X42" s="258"/>
      <c r="Y42" s="258"/>
      <c r="Z42" s="341"/>
      <c r="AA42" s="341"/>
      <c r="AB42" s="341"/>
      <c r="AC42" s="341"/>
      <c r="AD42" s="259"/>
      <c r="AE42" s="341"/>
      <c r="AF42" s="341"/>
      <c r="AG42" s="341"/>
      <c r="AH42" s="259"/>
      <c r="AI42" s="341"/>
      <c r="AJ42" s="341"/>
      <c r="AK42" s="341"/>
      <c r="AL42" s="341"/>
      <c r="AM42" s="341"/>
      <c r="AN42" s="341"/>
      <c r="AO42" s="341"/>
      <c r="AP42" s="259"/>
      <c r="AQ42" s="341"/>
      <c r="AR42" s="341"/>
      <c r="AS42" s="341"/>
      <c r="AT42" s="259"/>
      <c r="AU42" s="341"/>
      <c r="AV42" s="341"/>
      <c r="AW42" s="341"/>
      <c r="AX42" s="259"/>
      <c r="AY42" s="259"/>
      <c r="AZ42" s="259"/>
      <c r="BA42" s="259"/>
      <c r="BB42" s="259"/>
    </row>
    <row r="43" spans="1:54" x14ac:dyDescent="0.25">
      <c r="A43" s="256">
        <v>10114</v>
      </c>
      <c r="B43" s="256">
        <v>3023513</v>
      </c>
      <c r="C43" s="256" t="s">
        <v>1004</v>
      </c>
      <c r="D43" s="256">
        <f>VLOOKUP(B43,Schools!$A$8:$I$143,9,FALSE)</f>
        <v>400007</v>
      </c>
      <c r="E43" s="256" t="s">
        <v>1798</v>
      </c>
      <c r="F43" s="327">
        <v>137218.55000000002</v>
      </c>
      <c r="G43" s="327">
        <f>SUMIFS('All Transactions'!F:F,'All Transactions'!B:B,'Payroll Totals by Month'!B43)</f>
        <v>147207.4386482051</v>
      </c>
      <c r="H43" s="328">
        <f t="shared" si="1"/>
        <v>137218.55000000002</v>
      </c>
      <c r="I43" s="328">
        <f t="shared" si="0"/>
        <v>0</v>
      </c>
      <c r="J43" s="258"/>
      <c r="K43" s="258"/>
      <c r="L43" s="258"/>
      <c r="M43" s="258"/>
      <c r="N43" s="258"/>
      <c r="O43" s="258"/>
      <c r="P43" s="258"/>
      <c r="Q43" s="258"/>
      <c r="R43" s="258"/>
      <c r="S43" s="258"/>
      <c r="T43" s="258"/>
      <c r="U43" s="258"/>
      <c r="V43" s="258"/>
      <c r="W43" s="258"/>
      <c r="X43" s="258"/>
      <c r="Y43" s="258"/>
      <c r="Z43" s="341"/>
      <c r="AA43" s="341"/>
      <c r="AB43" s="341"/>
      <c r="AC43" s="341"/>
      <c r="AD43" s="259"/>
      <c r="AE43" s="341"/>
      <c r="AF43" s="341"/>
      <c r="AG43" s="341"/>
      <c r="AH43" s="259"/>
      <c r="AI43" s="341"/>
      <c r="AJ43" s="341"/>
      <c r="AK43" s="341"/>
      <c r="AL43" s="341"/>
      <c r="AM43" s="341"/>
      <c r="AN43" s="341"/>
      <c r="AO43" s="341"/>
      <c r="AP43" s="259"/>
      <c r="AQ43" s="341"/>
      <c r="AR43" s="341"/>
      <c r="AS43" s="341"/>
      <c r="AT43" s="259"/>
      <c r="AU43" s="341"/>
      <c r="AV43" s="341"/>
      <c r="AW43" s="341"/>
      <c r="AX43" s="259"/>
      <c r="AY43" s="259"/>
      <c r="AZ43" s="259"/>
      <c r="BA43" s="259"/>
      <c r="BB43" s="259"/>
    </row>
    <row r="44" spans="1:54" x14ac:dyDescent="0.25">
      <c r="A44" s="256">
        <v>10115</v>
      </c>
      <c r="B44" s="256">
        <v>3023511</v>
      </c>
      <c r="C44" s="256" t="s">
        <v>974</v>
      </c>
      <c r="D44" s="256">
        <f>VLOOKUP(B44,Schools!$A$8:$I$143,9,FALSE)</f>
        <v>400024</v>
      </c>
      <c r="E44" s="256" t="s">
        <v>1798</v>
      </c>
      <c r="F44" s="327">
        <v>147603.33999999997</v>
      </c>
      <c r="G44" s="327">
        <f>SUMIFS('All Transactions'!F:F,'All Transactions'!B:B,'Payroll Totals by Month'!B44)</f>
        <v>212516.62755713731</v>
      </c>
      <c r="H44" s="328">
        <f t="shared" si="1"/>
        <v>147603.33999999997</v>
      </c>
      <c r="I44" s="328">
        <f t="shared" si="0"/>
        <v>0</v>
      </c>
      <c r="J44" s="258"/>
      <c r="K44" s="258"/>
      <c r="L44" s="258"/>
      <c r="M44" s="258"/>
      <c r="N44" s="258"/>
      <c r="O44" s="258"/>
      <c r="P44" s="258"/>
      <c r="Q44" s="258"/>
      <c r="R44" s="258"/>
      <c r="S44" s="258"/>
      <c r="T44" s="258"/>
      <c r="U44" s="258"/>
      <c r="V44" s="258"/>
      <c r="W44" s="258"/>
      <c r="X44" s="258"/>
      <c r="Y44" s="258"/>
      <c r="Z44" s="341"/>
      <c r="AA44" s="341"/>
      <c r="AB44" s="341"/>
      <c r="AC44" s="341"/>
      <c r="AD44" s="259"/>
      <c r="AE44" s="341"/>
      <c r="AF44" s="341"/>
      <c r="AG44" s="341"/>
      <c r="AH44" s="259"/>
      <c r="AI44" s="341"/>
      <c r="AJ44" s="341"/>
      <c r="AK44" s="341"/>
      <c r="AL44" s="341"/>
      <c r="AM44" s="341"/>
      <c r="AN44" s="341"/>
      <c r="AO44" s="341"/>
      <c r="AP44" s="259"/>
      <c r="AQ44" s="341"/>
      <c r="AR44" s="341"/>
      <c r="AS44" s="341"/>
      <c r="AT44" s="259"/>
      <c r="AU44" s="341"/>
      <c r="AV44" s="341"/>
      <c r="AW44" s="341"/>
      <c r="AX44" s="259"/>
      <c r="AY44" s="259"/>
      <c r="AZ44" s="259"/>
      <c r="BA44" s="259"/>
      <c r="BB44" s="259"/>
    </row>
    <row r="45" spans="1:54" x14ac:dyDescent="0.25">
      <c r="A45" s="256">
        <v>10117</v>
      </c>
      <c r="B45" s="256">
        <v>3023514</v>
      </c>
      <c r="C45" s="256" t="s">
        <v>969</v>
      </c>
      <c r="D45" s="256">
        <f>VLOOKUP(B45,Schools!$A$8:$I$143,9,FALSE)</f>
        <v>400107</v>
      </c>
      <c r="E45" s="256" t="s">
        <v>1798</v>
      </c>
      <c r="F45" s="327">
        <v>69475.710000000006</v>
      </c>
      <c r="G45" s="327">
        <f>SUMIFS('All Transactions'!F:F,'All Transactions'!B:B,'Payroll Totals by Month'!B45)</f>
        <v>98797.366920951972</v>
      </c>
      <c r="H45" s="328">
        <f t="shared" si="1"/>
        <v>69475.710000000006</v>
      </c>
      <c r="I45" s="328">
        <f t="shared" si="0"/>
        <v>0</v>
      </c>
      <c r="J45" s="258"/>
      <c r="K45" s="258"/>
      <c r="L45" s="258"/>
      <c r="M45" s="258"/>
      <c r="N45" s="258"/>
      <c r="O45" s="258"/>
      <c r="P45" s="258"/>
      <c r="Q45" s="258"/>
      <c r="R45" s="258"/>
      <c r="S45" s="258"/>
      <c r="T45" s="258"/>
      <c r="U45" s="258"/>
      <c r="V45" s="258"/>
      <c r="W45" s="258"/>
      <c r="X45" s="258"/>
      <c r="Y45" s="258"/>
      <c r="Z45" s="341"/>
      <c r="AA45" s="341"/>
      <c r="AB45" s="341"/>
      <c r="AC45" s="341"/>
      <c r="AD45" s="259"/>
      <c r="AE45" s="341"/>
      <c r="AF45" s="341"/>
      <c r="AG45" s="341"/>
      <c r="AH45" s="259"/>
      <c r="AI45" s="341"/>
      <c r="AJ45" s="341"/>
      <c r="AK45" s="341"/>
      <c r="AL45" s="341"/>
      <c r="AM45" s="341"/>
      <c r="AN45" s="341"/>
      <c r="AO45" s="341"/>
      <c r="AP45" s="259"/>
      <c r="AQ45" s="341"/>
      <c r="AR45" s="341"/>
      <c r="AS45" s="341"/>
      <c r="AT45" s="259"/>
      <c r="AU45" s="341"/>
      <c r="AV45" s="341"/>
      <c r="AW45" s="341"/>
      <c r="AX45" s="259"/>
      <c r="AY45" s="259"/>
      <c r="AZ45" s="259"/>
      <c r="BA45" s="259"/>
      <c r="BB45" s="259"/>
    </row>
    <row r="46" spans="1:54" x14ac:dyDescent="0.25">
      <c r="A46" s="256">
        <v>10118</v>
      </c>
      <c r="B46" s="256">
        <v>3022067</v>
      </c>
      <c r="C46" s="256" t="s">
        <v>978</v>
      </c>
      <c r="D46" s="256">
        <f>VLOOKUP(B46,Schools!$A$8:$I$143,9,FALSE)</f>
        <v>400065</v>
      </c>
      <c r="E46" s="256" t="s">
        <v>1798</v>
      </c>
      <c r="F46" s="327">
        <v>108538.03</v>
      </c>
      <c r="G46" s="327">
        <f>SUMIFS('All Transactions'!F:F,'All Transactions'!B:B,'Payroll Totals by Month'!B46)</f>
        <v>152570.00584920397</v>
      </c>
      <c r="H46" s="328">
        <f t="shared" si="1"/>
        <v>108538.03</v>
      </c>
      <c r="I46" s="328">
        <f t="shared" si="0"/>
        <v>0</v>
      </c>
      <c r="J46" s="258"/>
      <c r="K46" s="258"/>
      <c r="L46" s="258"/>
      <c r="M46" s="258"/>
      <c r="N46" s="258"/>
      <c r="O46" s="258"/>
      <c r="P46" s="258"/>
      <c r="Q46" s="258"/>
      <c r="R46" s="258"/>
      <c r="S46" s="258"/>
      <c r="T46" s="258"/>
      <c r="U46" s="258"/>
      <c r="V46" s="258"/>
      <c r="W46" s="258"/>
      <c r="X46" s="258"/>
      <c r="Y46" s="258"/>
      <c r="Z46" s="341"/>
      <c r="AA46" s="341"/>
      <c r="AB46" s="341"/>
      <c r="AC46" s="341"/>
      <c r="AD46" s="259"/>
      <c r="AE46" s="341"/>
      <c r="AF46" s="341"/>
      <c r="AG46" s="341"/>
      <c r="AH46" s="259"/>
      <c r="AI46" s="341"/>
      <c r="AJ46" s="341"/>
      <c r="AK46" s="341"/>
      <c r="AL46" s="341"/>
      <c r="AM46" s="341"/>
      <c r="AN46" s="341"/>
      <c r="AO46" s="341"/>
      <c r="AP46" s="259"/>
      <c r="AQ46" s="341"/>
      <c r="AR46" s="341"/>
      <c r="AS46" s="341"/>
      <c r="AT46" s="259"/>
      <c r="AU46" s="341"/>
      <c r="AV46" s="341"/>
      <c r="AW46" s="341"/>
      <c r="AX46" s="259"/>
      <c r="AY46" s="259"/>
      <c r="AZ46" s="259"/>
      <c r="BA46" s="259"/>
      <c r="BB46" s="259"/>
    </row>
    <row r="47" spans="1:54" x14ac:dyDescent="0.25">
      <c r="A47" s="256">
        <v>10121</v>
      </c>
      <c r="B47" s="256">
        <v>3023516</v>
      </c>
      <c r="C47" s="256" t="s">
        <v>995</v>
      </c>
      <c r="D47" s="256">
        <f>VLOOKUP(B47,Schools!$A$8:$I$143,9,FALSE)</f>
        <v>400108</v>
      </c>
      <c r="E47" s="256" t="s">
        <v>1798</v>
      </c>
      <c r="F47" s="327">
        <v>111599.10999999996</v>
      </c>
      <c r="G47" s="327">
        <f>SUMIFS('All Transactions'!F:F,'All Transactions'!B:B,'Payroll Totals by Month'!B47)</f>
        <v>98193.485182297387</v>
      </c>
      <c r="H47" s="328">
        <f t="shared" si="1"/>
        <v>98193.485182297387</v>
      </c>
      <c r="I47" s="328">
        <f t="shared" si="0"/>
        <v>13405.62481770257</v>
      </c>
      <c r="J47" s="258"/>
      <c r="K47" s="258"/>
      <c r="L47" s="258"/>
      <c r="M47" s="258"/>
      <c r="N47" s="258"/>
      <c r="O47" s="258"/>
      <c r="P47" s="258"/>
      <c r="Q47" s="258"/>
      <c r="R47" s="258"/>
      <c r="S47" s="258"/>
      <c r="T47" s="258"/>
      <c r="U47" s="258"/>
      <c r="V47" s="258"/>
      <c r="W47" s="258"/>
      <c r="X47" s="258"/>
      <c r="Y47" s="258"/>
      <c r="Z47" s="341"/>
      <c r="AA47" s="341"/>
      <c r="AB47" s="341"/>
      <c r="AC47" s="341"/>
      <c r="AD47" s="259"/>
      <c r="AE47" s="341"/>
      <c r="AF47" s="341"/>
      <c r="AG47" s="341"/>
      <c r="AH47" s="259"/>
      <c r="AI47" s="341"/>
      <c r="AJ47" s="341"/>
      <c r="AK47" s="341"/>
      <c r="AL47" s="341"/>
      <c r="AM47" s="341"/>
      <c r="AN47" s="341"/>
      <c r="AO47" s="341"/>
      <c r="AP47" s="259"/>
      <c r="AQ47" s="341"/>
      <c r="AR47" s="341"/>
      <c r="AS47" s="341"/>
      <c r="AT47" s="259"/>
      <c r="AU47" s="341"/>
      <c r="AV47" s="341"/>
      <c r="AW47" s="341"/>
      <c r="AX47" s="259"/>
      <c r="AY47" s="259"/>
      <c r="AZ47" s="259"/>
      <c r="BA47" s="259"/>
      <c r="BB47" s="259"/>
    </row>
    <row r="48" spans="1:54" x14ac:dyDescent="0.25">
      <c r="A48" s="256">
        <v>10127</v>
      </c>
      <c r="B48" s="256">
        <v>3022077</v>
      </c>
      <c r="C48" s="256" t="s">
        <v>1011</v>
      </c>
      <c r="D48" s="256">
        <f>VLOOKUP(B48,Schools!$A$8:$I$143,9,FALSE)</f>
        <v>400113</v>
      </c>
      <c r="E48" s="256" t="s">
        <v>1798</v>
      </c>
      <c r="F48" s="327">
        <v>509651.19000000006</v>
      </c>
      <c r="G48" s="327">
        <f>SUMIFS('All Transactions'!F:F,'All Transactions'!B:B,'Payroll Totals by Month'!B48)</f>
        <v>624356.64906420163</v>
      </c>
      <c r="H48" s="328">
        <f t="shared" si="1"/>
        <v>509651.19000000006</v>
      </c>
      <c r="I48" s="328">
        <f t="shared" si="0"/>
        <v>0</v>
      </c>
      <c r="J48" s="258"/>
      <c r="K48" s="258"/>
      <c r="L48" s="258"/>
      <c r="M48" s="258"/>
      <c r="N48" s="258"/>
      <c r="O48" s="258"/>
      <c r="P48" s="258"/>
      <c r="Q48" s="258"/>
      <c r="R48" s="258"/>
      <c r="S48" s="258"/>
      <c r="T48" s="258"/>
      <c r="U48" s="258"/>
      <c r="V48" s="258"/>
      <c r="W48" s="258"/>
      <c r="X48" s="258"/>
      <c r="Y48" s="258"/>
      <c r="Z48" s="341"/>
      <c r="AA48" s="341"/>
      <c r="AB48" s="341"/>
      <c r="AC48" s="341"/>
      <c r="AD48" s="259"/>
      <c r="AE48" s="341"/>
      <c r="AF48" s="341"/>
      <c r="AG48" s="341"/>
      <c r="AH48" s="259"/>
      <c r="AI48" s="341"/>
      <c r="AJ48" s="341"/>
      <c r="AK48" s="341"/>
      <c r="AL48" s="341"/>
      <c r="AM48" s="341"/>
      <c r="AN48" s="341"/>
      <c r="AO48" s="341"/>
      <c r="AP48" s="259"/>
      <c r="AQ48" s="341"/>
      <c r="AR48" s="341"/>
      <c r="AS48" s="341"/>
      <c r="AT48" s="259"/>
      <c r="AU48" s="341"/>
      <c r="AV48" s="341"/>
      <c r="AW48" s="341"/>
      <c r="AX48" s="259"/>
      <c r="AY48" s="259"/>
      <c r="AZ48" s="259"/>
      <c r="BA48" s="259"/>
      <c r="BB48" s="259" t="s">
        <v>1799</v>
      </c>
    </row>
    <row r="49" spans="1:54" x14ac:dyDescent="0.25">
      <c r="A49" s="256">
        <v>10128</v>
      </c>
      <c r="B49" s="256">
        <v>3022079</v>
      </c>
      <c r="C49" s="256" t="s">
        <v>971</v>
      </c>
      <c r="D49" s="256">
        <f>VLOOKUP(B49,Schools!$A$8:$I$143,9,FALSE)</f>
        <v>400070</v>
      </c>
      <c r="E49" s="256" t="s">
        <v>1798</v>
      </c>
      <c r="F49" s="327">
        <v>153663.74999999997</v>
      </c>
      <c r="G49" s="327">
        <f>SUMIFS('All Transactions'!F:F,'All Transactions'!B:B,'Payroll Totals by Month'!B49)</f>
        <v>160910.10614143923</v>
      </c>
      <c r="H49" s="328">
        <f t="shared" si="1"/>
        <v>153663.74999999997</v>
      </c>
      <c r="I49" s="328">
        <f t="shared" si="0"/>
        <v>0</v>
      </c>
      <c r="J49" s="258"/>
      <c r="K49" s="258"/>
      <c r="L49" s="258"/>
      <c r="M49" s="258"/>
      <c r="N49" s="258"/>
      <c r="O49" s="258"/>
      <c r="P49" s="258"/>
      <c r="Q49" s="258"/>
      <c r="R49" s="258"/>
      <c r="S49" s="258"/>
      <c r="T49" s="258"/>
      <c r="U49" s="258"/>
      <c r="V49" s="258"/>
      <c r="W49" s="258"/>
      <c r="X49" s="258"/>
      <c r="Y49" s="258"/>
      <c r="Z49" s="341"/>
      <c r="AA49" s="341"/>
      <c r="AB49" s="341"/>
      <c r="AC49" s="341"/>
      <c r="AD49" s="259"/>
      <c r="AE49" s="341"/>
      <c r="AF49" s="341"/>
      <c r="AG49" s="341"/>
      <c r="AH49" s="259"/>
      <c r="AI49" s="341"/>
      <c r="AJ49" s="341"/>
      <c r="AK49" s="341"/>
      <c r="AL49" s="341"/>
      <c r="AM49" s="341"/>
      <c r="AN49" s="341"/>
      <c r="AO49" s="341"/>
      <c r="AP49" s="259"/>
      <c r="AQ49" s="341"/>
      <c r="AR49" s="341"/>
      <c r="AS49" s="341"/>
      <c r="AT49" s="259"/>
      <c r="AU49" s="341"/>
      <c r="AV49" s="341"/>
      <c r="AW49" s="341"/>
      <c r="AX49" s="259"/>
      <c r="AY49" s="259"/>
      <c r="AZ49" s="259"/>
      <c r="BA49" s="259"/>
      <c r="BB49" s="259"/>
    </row>
    <row r="50" spans="1:54" x14ac:dyDescent="0.25">
      <c r="A50" s="256">
        <v>10129</v>
      </c>
      <c r="B50" s="256">
        <v>3022078</v>
      </c>
      <c r="C50" s="256" t="s">
        <v>1014</v>
      </c>
      <c r="D50" s="256">
        <f>VLOOKUP(B50,Schools!$A$8:$I$143,9,FALSE)</f>
        <v>400014</v>
      </c>
      <c r="E50" s="256" t="s">
        <v>1798</v>
      </c>
      <c r="F50" s="327">
        <v>117354.71000000002</v>
      </c>
      <c r="G50" s="327">
        <f>SUMIFS('All Transactions'!F:F,'All Transactions'!B:B,'Payroll Totals by Month'!B50)</f>
        <v>140241.23853484384</v>
      </c>
      <c r="H50" s="328">
        <f t="shared" si="1"/>
        <v>117354.71000000002</v>
      </c>
      <c r="I50" s="328">
        <f t="shared" si="0"/>
        <v>0</v>
      </c>
      <c r="J50" s="258"/>
      <c r="K50" s="258"/>
      <c r="L50" s="258"/>
      <c r="M50" s="258"/>
      <c r="N50" s="258"/>
      <c r="O50" s="258"/>
      <c r="P50" s="258"/>
      <c r="Q50" s="258"/>
      <c r="R50" s="258"/>
      <c r="S50" s="258"/>
      <c r="T50" s="258"/>
      <c r="U50" s="258"/>
      <c r="V50" s="258"/>
      <c r="W50" s="258"/>
      <c r="X50" s="258"/>
      <c r="Y50" s="258"/>
      <c r="Z50" s="341"/>
      <c r="AA50" s="341"/>
      <c r="AB50" s="341"/>
      <c r="AC50" s="341"/>
      <c r="AD50" s="259"/>
      <c r="AE50" s="341"/>
      <c r="AF50" s="341"/>
      <c r="AG50" s="341"/>
      <c r="AH50" s="259"/>
      <c r="AI50" s="341"/>
      <c r="AJ50" s="341"/>
      <c r="AK50" s="341"/>
      <c r="AL50" s="341"/>
      <c r="AM50" s="341"/>
      <c r="AN50" s="341"/>
      <c r="AO50" s="341"/>
      <c r="AP50" s="259"/>
      <c r="AQ50" s="341"/>
      <c r="AR50" s="341"/>
      <c r="AS50" s="341"/>
      <c r="AT50" s="259"/>
      <c r="AU50" s="341"/>
      <c r="AV50" s="341"/>
      <c r="AW50" s="341"/>
      <c r="AX50" s="259"/>
      <c r="AY50" s="259"/>
      <c r="AZ50" s="259"/>
      <c r="BA50" s="259"/>
      <c r="BB50" s="259"/>
    </row>
    <row r="51" spans="1:54" x14ac:dyDescent="0.25">
      <c r="A51" s="256">
        <v>10132</v>
      </c>
      <c r="B51" s="256">
        <v>3021002</v>
      </c>
      <c r="C51" s="256" t="s">
        <v>1054</v>
      </c>
      <c r="D51" s="256">
        <f>VLOOKUP(B51,Schools!$A$8:$I$143,9,FALSE)</f>
        <v>400072</v>
      </c>
      <c r="E51" s="256" t="s">
        <v>213</v>
      </c>
      <c r="F51" s="327">
        <v>79695.960000000006</v>
      </c>
      <c r="G51" s="327">
        <f>SUMIFS('All Transactions'!F:F,'All Transactions'!B:B,'Payroll Totals by Month'!B51)</f>
        <v>115411.93807692308</v>
      </c>
      <c r="H51" s="328">
        <f t="shared" si="1"/>
        <v>79695.960000000006</v>
      </c>
      <c r="I51" s="328">
        <f t="shared" si="0"/>
        <v>0</v>
      </c>
      <c r="J51" s="258"/>
      <c r="K51" s="258"/>
      <c r="L51" s="258"/>
      <c r="M51" s="258"/>
      <c r="N51" s="258"/>
      <c r="O51" s="258"/>
      <c r="P51" s="258"/>
      <c r="Q51" s="258"/>
      <c r="R51" s="258"/>
      <c r="S51" s="258"/>
      <c r="T51" s="258"/>
      <c r="U51" s="258"/>
      <c r="V51" s="258"/>
      <c r="W51" s="258"/>
      <c r="X51" s="258"/>
      <c r="Y51" s="258"/>
      <c r="Z51" s="341"/>
      <c r="AA51" s="341"/>
      <c r="AB51" s="341"/>
      <c r="AC51" s="341"/>
      <c r="AD51" s="259"/>
      <c r="AE51" s="341"/>
      <c r="AF51" s="341"/>
      <c r="AG51" s="341"/>
      <c r="AH51" s="259"/>
      <c r="AI51" s="341"/>
      <c r="AJ51" s="341"/>
      <c r="AK51" s="341"/>
      <c r="AL51" s="341"/>
      <c r="AM51" s="341"/>
      <c r="AN51" s="341"/>
      <c r="AO51" s="341"/>
      <c r="AP51" s="259"/>
      <c r="AQ51" s="341"/>
      <c r="AR51" s="341"/>
      <c r="AS51" s="341"/>
      <c r="AT51" s="259"/>
      <c r="AU51" s="341"/>
      <c r="AV51" s="341"/>
      <c r="AW51" s="341"/>
      <c r="AX51" s="259"/>
      <c r="AY51" s="259"/>
      <c r="AZ51" s="259"/>
      <c r="BA51" s="259"/>
      <c r="BB51" s="259" t="s">
        <v>213</v>
      </c>
    </row>
    <row r="52" spans="1:54" x14ac:dyDescent="0.25">
      <c r="A52" s="256">
        <v>10135</v>
      </c>
      <c r="B52" s="256">
        <v>3020135</v>
      </c>
      <c r="C52" s="256" t="s">
        <v>1381</v>
      </c>
      <c r="D52" s="256">
        <f>VLOOKUP(B52,Schools!$A$8:$I$143,9,FALSE)</f>
        <v>400102</v>
      </c>
      <c r="E52" s="256" t="s">
        <v>213</v>
      </c>
      <c r="F52" s="327">
        <v>182100.72999999995</v>
      </c>
      <c r="G52" s="327">
        <f>SUMIFS('All Transactions'!F:F,'All Transactions'!B:B,'Payroll Totals by Month'!B52)</f>
        <v>0</v>
      </c>
      <c r="H52" s="328">
        <f t="shared" si="1"/>
        <v>0</v>
      </c>
      <c r="I52" s="328">
        <f t="shared" si="0"/>
        <v>182100.72999999995</v>
      </c>
      <c r="J52" s="258"/>
      <c r="K52" s="258"/>
      <c r="L52" s="258"/>
      <c r="M52" s="258"/>
      <c r="N52" s="258"/>
      <c r="O52" s="258"/>
      <c r="P52" s="258"/>
      <c r="Q52" s="258"/>
      <c r="R52" s="258"/>
      <c r="S52" s="258"/>
      <c r="T52" s="258"/>
      <c r="U52" s="258"/>
      <c r="V52" s="258"/>
      <c r="W52" s="258"/>
      <c r="X52" s="258"/>
      <c r="Y52" s="258"/>
      <c r="Z52" s="341"/>
      <c r="AA52" s="341"/>
      <c r="AB52" s="341"/>
      <c r="AC52" s="341"/>
      <c r="AD52" s="259"/>
      <c r="AE52" s="341"/>
      <c r="AF52" s="341"/>
      <c r="AG52" s="341"/>
      <c r="AH52" s="259"/>
      <c r="AI52" s="341"/>
      <c r="AJ52" s="341"/>
      <c r="AK52" s="341"/>
      <c r="AL52" s="341"/>
      <c r="AM52" s="341"/>
      <c r="AN52" s="341"/>
      <c r="AO52" s="341"/>
      <c r="AP52" s="259"/>
      <c r="AQ52" s="341"/>
      <c r="AR52" s="341"/>
      <c r="AS52" s="341"/>
      <c r="AT52" s="259"/>
      <c r="AU52" s="341"/>
      <c r="AV52" s="341"/>
      <c r="AW52" s="341"/>
      <c r="AX52" s="259"/>
      <c r="AY52" s="259"/>
      <c r="AZ52" s="259"/>
      <c r="BA52" s="259"/>
      <c r="BB52" s="259" t="s">
        <v>213</v>
      </c>
    </row>
    <row r="53" spans="1:54" x14ac:dyDescent="0.25">
      <c r="A53" s="256">
        <v>10157</v>
      </c>
      <c r="B53" s="256">
        <v>3027005</v>
      </c>
      <c r="C53" s="256" t="s">
        <v>1048</v>
      </c>
      <c r="D53" s="256">
        <f>VLOOKUP(B53,Schools!$A$8:$I$143,9,FALSE)</f>
        <v>400034</v>
      </c>
      <c r="E53" s="256" t="s">
        <v>1315</v>
      </c>
      <c r="F53" s="327">
        <v>189751.12</v>
      </c>
      <c r="G53" s="327">
        <f>SUMIFS('All Transactions'!F:F,'All Transactions'!B:B,'Payroll Totals by Month'!B53)</f>
        <v>282701.51416666666</v>
      </c>
      <c r="H53" s="328">
        <f t="shared" si="1"/>
        <v>189751.12</v>
      </c>
      <c r="I53" s="328">
        <f t="shared" si="0"/>
        <v>0</v>
      </c>
      <c r="J53" s="258"/>
      <c r="K53" s="258"/>
      <c r="L53" s="258"/>
      <c r="M53" s="258"/>
      <c r="N53" s="258"/>
      <c r="O53" s="258"/>
      <c r="P53" s="258"/>
      <c r="Q53" s="258"/>
      <c r="R53" s="258"/>
      <c r="S53" s="258"/>
      <c r="T53" s="258"/>
      <c r="U53" s="258"/>
      <c r="V53" s="258"/>
      <c r="W53" s="258"/>
      <c r="X53" s="258"/>
      <c r="Y53" s="258"/>
      <c r="Z53" s="341"/>
      <c r="AA53" s="341"/>
      <c r="AB53" s="341"/>
      <c r="AC53" s="341"/>
      <c r="AD53" s="259"/>
      <c r="AE53" s="341"/>
      <c r="AF53" s="341"/>
      <c r="AG53" s="341"/>
      <c r="AH53" s="259"/>
      <c r="AI53" s="341"/>
      <c r="AJ53" s="341"/>
      <c r="AK53" s="341"/>
      <c r="AL53" s="341"/>
      <c r="AM53" s="341"/>
      <c r="AN53" s="341"/>
      <c r="AO53" s="341"/>
      <c r="AP53" s="259"/>
      <c r="AQ53" s="341"/>
      <c r="AR53" s="341"/>
      <c r="AS53" s="341"/>
      <c r="AT53" s="259"/>
      <c r="AU53" s="341"/>
      <c r="AV53" s="341"/>
      <c r="AW53" s="341"/>
      <c r="AX53" s="259"/>
      <c r="AY53" s="259"/>
      <c r="AZ53" s="259"/>
      <c r="BA53" s="259"/>
      <c r="BB53" s="259"/>
    </row>
    <row r="54" spans="1:54" x14ac:dyDescent="0.25">
      <c r="A54" s="256">
        <v>10185</v>
      </c>
      <c r="B54" s="256">
        <v>3021102</v>
      </c>
      <c r="C54" s="256" t="s">
        <v>1039</v>
      </c>
      <c r="D54" s="256">
        <f>VLOOKUP(B54,Schools!$A$8:$I$143,9,FALSE)</f>
        <v>400157</v>
      </c>
      <c r="E54" s="256" t="s">
        <v>1315</v>
      </c>
      <c r="F54" s="327">
        <v>48604.880000000005</v>
      </c>
      <c r="G54" s="327">
        <f>SUMIFS('All Transactions'!F:F,'All Transactions'!B:B,'Payroll Totals by Month'!B54)</f>
        <v>49615.158333333333</v>
      </c>
      <c r="H54" s="328">
        <f t="shared" si="1"/>
        <v>48604.880000000005</v>
      </c>
      <c r="I54" s="328">
        <f t="shared" si="0"/>
        <v>0</v>
      </c>
      <c r="J54" s="258"/>
      <c r="K54" s="258"/>
      <c r="L54" s="258"/>
      <c r="M54" s="258"/>
      <c r="N54" s="258"/>
      <c r="O54" s="258"/>
      <c r="P54" s="258"/>
      <c r="Q54" s="258"/>
      <c r="R54" s="258"/>
      <c r="S54" s="258"/>
      <c r="T54" s="258"/>
      <c r="U54" s="258"/>
      <c r="V54" s="258"/>
      <c r="W54" s="258"/>
      <c r="X54" s="258"/>
      <c r="Y54" s="258"/>
      <c r="Z54" s="341"/>
      <c r="AA54" s="341"/>
      <c r="AB54" s="341"/>
      <c r="AC54" s="341"/>
      <c r="AD54" s="259"/>
      <c r="AE54" s="341"/>
      <c r="AF54" s="341"/>
      <c r="AG54" s="341"/>
      <c r="AH54" s="259"/>
      <c r="AI54" s="341"/>
      <c r="AJ54" s="341"/>
      <c r="AK54" s="341"/>
      <c r="AL54" s="341"/>
      <c r="AM54" s="341"/>
      <c r="AN54" s="341"/>
      <c r="AO54" s="341"/>
      <c r="AP54" s="259"/>
      <c r="AQ54" s="341"/>
      <c r="AR54" s="341"/>
      <c r="AS54" s="341"/>
      <c r="AT54" s="259"/>
      <c r="AU54" s="341"/>
      <c r="AV54" s="341"/>
      <c r="AW54" s="341"/>
      <c r="AX54" s="259"/>
      <c r="AY54" s="259"/>
      <c r="AZ54" s="259"/>
      <c r="BA54" s="259"/>
      <c r="BB54" s="259"/>
    </row>
    <row r="55" spans="1:54" x14ac:dyDescent="0.25">
      <c r="A55" s="39">
        <v>11094</v>
      </c>
      <c r="B55" s="256">
        <v>3023520</v>
      </c>
      <c r="C55" t="s">
        <v>961</v>
      </c>
      <c r="D55" s="256">
        <f>VLOOKUP(B55,Schools!$A$8:$I$143,9,FALSE)</f>
        <v>400125</v>
      </c>
      <c r="E55" s="256" t="s">
        <v>1798</v>
      </c>
      <c r="F55" s="327">
        <v>153914.12</v>
      </c>
      <c r="G55" s="327">
        <f>SUMIFS('All Transactions'!F:F,'All Transactions'!B:B,'Payroll Totals by Month'!B55)</f>
        <v>158271.44935897438</v>
      </c>
      <c r="H55" s="328">
        <f t="shared" si="1"/>
        <v>153914.12</v>
      </c>
      <c r="I55" s="328">
        <f t="shared" si="0"/>
        <v>0</v>
      </c>
      <c r="J55" s="258"/>
      <c r="K55" s="258"/>
      <c r="L55" s="258"/>
      <c r="M55" s="258"/>
      <c r="N55" s="258"/>
      <c r="O55" s="258"/>
      <c r="P55" s="258"/>
      <c r="Q55" s="258"/>
      <c r="R55" s="258"/>
      <c r="S55" s="258"/>
      <c r="T55" s="258"/>
      <c r="U55" s="258"/>
      <c r="V55" s="258"/>
      <c r="W55" s="258"/>
      <c r="X55" s="258"/>
      <c r="Y55" s="258"/>
      <c r="Z55" s="341"/>
      <c r="AA55" s="341"/>
      <c r="AB55" s="341"/>
      <c r="AC55" s="341"/>
      <c r="AD55" s="259"/>
      <c r="AE55" s="341"/>
      <c r="AF55" s="341"/>
      <c r="AG55" s="341"/>
      <c r="AH55" s="259"/>
      <c r="AI55" s="341"/>
      <c r="AJ55" s="341"/>
      <c r="AK55" s="341"/>
      <c r="AL55" s="341"/>
      <c r="AM55" s="341"/>
      <c r="AN55" s="341"/>
      <c r="AO55" s="341"/>
      <c r="AP55" s="259"/>
      <c r="AQ55" s="341"/>
      <c r="AR55" s="341"/>
      <c r="AS55" s="341"/>
      <c r="AT55" s="259"/>
      <c r="AU55" s="341"/>
      <c r="AV55" s="341"/>
      <c r="AW55" s="341"/>
      <c r="AX55" s="259"/>
      <c r="AY55" s="259"/>
      <c r="AZ55" s="259"/>
      <c r="BA55" s="259"/>
      <c r="BB55" s="259"/>
    </row>
    <row r="56" spans="1:54" x14ac:dyDescent="0.25">
      <c r="A56" s="39">
        <v>11278</v>
      </c>
      <c r="B56" s="256">
        <v>3023524</v>
      </c>
      <c r="C56" s="39" t="s">
        <v>972</v>
      </c>
      <c r="D56" s="256">
        <f>VLOOKUP(B56,Schools!$A$8:$I$143,9,FALSE)</f>
        <v>400150</v>
      </c>
      <c r="E56" s="256" t="s">
        <v>1798</v>
      </c>
      <c r="F56" s="327">
        <v>99711.87000000001</v>
      </c>
      <c r="G56" s="327">
        <f>SUMIFS('All Transactions'!F:F,'All Transactions'!B:B,'Payroll Totals by Month'!B56)</f>
        <v>91140.040383698244</v>
      </c>
      <c r="H56" s="328">
        <f t="shared" si="1"/>
        <v>91140.040383698244</v>
      </c>
      <c r="I56" s="328">
        <f t="shared" si="0"/>
        <v>8571.8296163017658</v>
      </c>
      <c r="J56" s="258"/>
      <c r="K56" s="258"/>
      <c r="L56" s="258"/>
      <c r="M56" s="258"/>
      <c r="N56" s="258"/>
      <c r="O56" s="258"/>
      <c r="P56" s="258"/>
      <c r="Q56" s="258"/>
      <c r="R56" s="258"/>
      <c r="S56" s="258"/>
      <c r="T56" s="258"/>
      <c r="U56" s="258"/>
      <c r="V56" s="258"/>
      <c r="W56" s="258"/>
      <c r="X56" s="258"/>
      <c r="Y56" s="258"/>
      <c r="Z56" s="341"/>
      <c r="AA56" s="341"/>
      <c r="AB56" s="341"/>
      <c r="AC56" s="341"/>
      <c r="AD56" s="259"/>
      <c r="AE56" s="341"/>
      <c r="AF56" s="341"/>
      <c r="AG56" s="341"/>
      <c r="AH56" s="259"/>
      <c r="AI56" s="341"/>
      <c r="AJ56" s="341"/>
      <c r="AK56" s="341"/>
      <c r="AL56" s="341"/>
      <c r="AM56" s="341"/>
      <c r="AN56" s="341"/>
      <c r="AO56" s="341"/>
      <c r="AP56" s="259"/>
      <c r="AQ56" s="341"/>
      <c r="AR56" s="341"/>
      <c r="AS56" s="341"/>
      <c r="AT56" s="259"/>
      <c r="AU56" s="341"/>
      <c r="AV56" s="341"/>
      <c r="AW56" s="341"/>
      <c r="AX56" s="259"/>
      <c r="AY56" s="259"/>
      <c r="AZ56" s="259"/>
      <c r="BA56" s="259"/>
      <c r="BB56" s="259"/>
    </row>
    <row r="57" spans="1:54" x14ac:dyDescent="0.25">
      <c r="X57" s="291"/>
      <c r="Y57" s="291"/>
      <c r="AC57" s="259"/>
      <c r="AK57" s="259"/>
    </row>
    <row r="58" spans="1:54" x14ac:dyDescent="0.25">
      <c r="AK58" s="259"/>
    </row>
    <row r="59" spans="1:54" x14ac:dyDescent="0.25">
      <c r="X59" s="291"/>
      <c r="Y59" s="291"/>
      <c r="AK59" s="259"/>
    </row>
    <row r="60" spans="1:54" x14ac:dyDescent="0.25">
      <c r="AK60" s="259"/>
    </row>
    <row r="61" spans="1:54" x14ac:dyDescent="0.25">
      <c r="AK61" s="259"/>
    </row>
    <row r="62" spans="1:54" x14ac:dyDescent="0.25">
      <c r="A62" s="12" t="s">
        <v>1802</v>
      </c>
      <c r="AK62" s="259"/>
    </row>
    <row r="63" spans="1:54" x14ac:dyDescent="0.25">
      <c r="AD63" s="291"/>
      <c r="AE63" s="291"/>
      <c r="AF63" s="291"/>
      <c r="AG63" s="291"/>
      <c r="AH63" s="291"/>
      <c r="AI63" s="291"/>
      <c r="AJ63" s="291"/>
      <c r="AK63" s="259"/>
      <c r="AL63" s="311"/>
      <c r="AM63" s="311"/>
      <c r="AN63" s="291"/>
      <c r="AO63" s="291"/>
      <c r="AP63" s="291"/>
      <c r="AQ63" s="291"/>
      <c r="AR63" s="291"/>
      <c r="AS63" s="291"/>
      <c r="AT63" s="291"/>
      <c r="AU63" s="291"/>
      <c r="AV63" s="291"/>
    </row>
    <row r="64" spans="1:54" x14ac:dyDescent="0.25">
      <c r="A64" s="12" t="s">
        <v>1803</v>
      </c>
      <c r="C64" s="250"/>
      <c r="D64" s="250"/>
      <c r="E64" s="250"/>
      <c r="F64" s="250"/>
      <c r="G64" s="250"/>
      <c r="H64" s="250"/>
      <c r="I64" s="250"/>
      <c r="AD64" s="291"/>
      <c r="AE64" s="291"/>
      <c r="AF64" s="291"/>
      <c r="AG64" s="291"/>
      <c r="AH64" s="291"/>
      <c r="AI64" s="291"/>
      <c r="AJ64" s="291"/>
      <c r="AK64" s="259"/>
      <c r="AL64" s="311"/>
      <c r="AM64" s="311"/>
      <c r="AN64" s="291"/>
      <c r="AO64" s="291"/>
      <c r="AP64" s="291"/>
      <c r="AQ64" s="282"/>
      <c r="AR64" s="282"/>
      <c r="AS64" s="291"/>
      <c r="AT64" s="291"/>
      <c r="AU64" s="291"/>
      <c r="AV64" s="291"/>
    </row>
    <row r="65" spans="37:44" x14ac:dyDescent="0.25">
      <c r="AK65" s="259"/>
      <c r="AQ65" s="282"/>
      <c r="AR65" s="282"/>
    </row>
    <row r="66" spans="37:44" x14ac:dyDescent="0.25">
      <c r="AK66" s="259"/>
      <c r="AQ66" s="36"/>
      <c r="AR66" s="344"/>
    </row>
    <row r="67" spans="37:44" x14ac:dyDescent="0.25">
      <c r="AK67" s="259"/>
      <c r="AQ67" s="36"/>
      <c r="AR67" s="344"/>
    </row>
    <row r="68" spans="37:44" x14ac:dyDescent="0.25">
      <c r="AK68" s="259"/>
      <c r="AQ68" s="282"/>
      <c r="AR68" s="282"/>
    </row>
    <row r="69" spans="37:44" x14ac:dyDescent="0.25">
      <c r="AK69" s="259"/>
      <c r="AQ69" s="282"/>
      <c r="AR69" s="282"/>
    </row>
    <row r="70" spans="37:44" x14ac:dyDescent="0.25">
      <c r="AK70" s="259"/>
      <c r="AQ70" s="282"/>
      <c r="AR70" s="282"/>
    </row>
    <row r="71" spans="37:44" x14ac:dyDescent="0.25">
      <c r="AK71" s="259"/>
      <c r="AQ71" s="282"/>
      <c r="AR71" s="282"/>
    </row>
    <row r="72" spans="37:44" x14ac:dyDescent="0.25">
      <c r="AK72" s="259"/>
      <c r="AP72" s="36"/>
      <c r="AQ72" s="282"/>
      <c r="AR72" s="282"/>
    </row>
    <row r="73" spans="37:44" x14ac:dyDescent="0.25">
      <c r="AK73" s="259"/>
      <c r="AP73" s="36"/>
      <c r="AQ73" s="282"/>
      <c r="AR73" s="282"/>
    </row>
    <row r="74" spans="37:44" x14ac:dyDescent="0.25">
      <c r="AK74" s="259"/>
      <c r="AP74" s="36"/>
      <c r="AQ74" s="282"/>
      <c r="AR74" s="282"/>
    </row>
  </sheetData>
  <autoFilter ref="A2:BB56" xr:uid="{00000000-0009-0000-0000-000025000000}"/>
  <mergeCells count="12">
    <mergeCell ref="AX1:AZ1"/>
    <mergeCell ref="F1:I1"/>
    <mergeCell ref="J1:M1"/>
    <mergeCell ref="N1:Q1"/>
    <mergeCell ref="R1:U1"/>
    <mergeCell ref="V1:Y1"/>
    <mergeCell ref="Z1:AC1"/>
    <mergeCell ref="AD1:AG1"/>
    <mergeCell ref="AH1:AK1"/>
    <mergeCell ref="AL1:AO1"/>
    <mergeCell ref="AP1:AS1"/>
    <mergeCell ref="AT1:AW1"/>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4" tint="0.59999389629810485"/>
  </sheetPr>
  <dimension ref="A1:V185"/>
  <sheetViews>
    <sheetView workbookViewId="0"/>
  </sheetViews>
  <sheetFormatPr defaultRowHeight="15" x14ac:dyDescent="0.25"/>
  <cols>
    <col min="1" max="1" width="19.7109375" customWidth="1"/>
    <col min="2" max="2" width="14.28515625" customWidth="1"/>
    <col min="6" max="6" width="20.85546875" bestFit="1" customWidth="1"/>
    <col min="7" max="7" width="10.5703125" bestFit="1" customWidth="1"/>
    <col min="8" max="8" width="16.7109375" customWidth="1"/>
    <col min="9" max="9" width="14.7109375" bestFit="1" customWidth="1"/>
    <col min="15" max="15" width="41.42578125" bestFit="1" customWidth="1"/>
    <col min="16" max="16" width="14" bestFit="1" customWidth="1"/>
  </cols>
  <sheetData>
    <row r="1" spans="1:22" ht="31.5" x14ac:dyDescent="0.5">
      <c r="A1" s="364"/>
      <c r="B1" s="365"/>
      <c r="C1" s="365"/>
      <c r="D1" s="365"/>
      <c r="E1" s="365" t="str">
        <f>SchoolReport!F1&amp;" "&amp;SchoolReport!H1</f>
        <v>Barnet Schools Funding 2022-23</v>
      </c>
      <c r="F1" s="365"/>
      <c r="G1" s="365"/>
      <c r="H1" s="365"/>
      <c r="I1" s="365"/>
      <c r="J1" s="365"/>
      <c r="K1" s="365"/>
      <c r="L1" s="365"/>
      <c r="M1" s="365"/>
      <c r="N1" s="366"/>
      <c r="O1">
        <v>111400</v>
      </c>
      <c r="P1" s="27"/>
      <c r="Q1" s="27"/>
      <c r="R1" s="27"/>
      <c r="S1" s="27"/>
      <c r="U1" s="27" t="s">
        <v>522</v>
      </c>
      <c r="V1" s="28">
        <v>11392</v>
      </c>
    </row>
    <row r="2" spans="1:22" ht="15.75" thickBot="1" x14ac:dyDescent="0.3">
      <c r="P2" s="27"/>
      <c r="Q2" s="27"/>
      <c r="R2" s="27"/>
      <c r="S2" s="27"/>
      <c r="U2" s="27" t="s">
        <v>1304</v>
      </c>
      <c r="V2" s="28">
        <v>10161</v>
      </c>
    </row>
    <row r="3" spans="1:22" ht="33" thickTop="1" thickBot="1" x14ac:dyDescent="0.55000000000000004">
      <c r="A3" s="186" t="s">
        <v>1230</v>
      </c>
      <c r="B3" s="504" t="s">
        <v>1804</v>
      </c>
      <c r="C3" s="505"/>
      <c r="D3" s="505"/>
      <c r="E3" s="506"/>
      <c r="F3" s="187" t="s">
        <v>24</v>
      </c>
      <c r="I3" s="486" t="s">
        <v>37</v>
      </c>
      <c r="J3" s="486"/>
      <c r="K3" s="486"/>
      <c r="L3" s="486"/>
      <c r="P3" s="27" t="s">
        <v>1207</v>
      </c>
      <c r="Q3" s="27">
        <v>17</v>
      </c>
      <c r="R3" s="27" t="str">
        <f>LEFT(P3,2)&amp;MID(SchoolReport!$H$1,3,2)</f>
        <v>Ap22</v>
      </c>
      <c r="S3" s="27" t="s">
        <v>1805</v>
      </c>
      <c r="U3" s="27" t="s">
        <v>1233</v>
      </c>
      <c r="V3" s="28">
        <v>10161</v>
      </c>
    </row>
    <row r="4" spans="1:22" ht="16.5" thickTop="1" thickBot="1" x14ac:dyDescent="0.3">
      <c r="P4" s="27" t="s">
        <v>904</v>
      </c>
      <c r="Q4" s="27">
        <v>18</v>
      </c>
      <c r="R4" s="27" t="str">
        <f>LEFT(P4,2)&amp;MID(SchoolReport!$H$1,3,2)</f>
        <v>Ma22</v>
      </c>
      <c r="S4" s="27" t="s">
        <v>1806</v>
      </c>
      <c r="U4" s="27" t="s">
        <v>1305</v>
      </c>
      <c r="V4" s="28">
        <v>11438</v>
      </c>
    </row>
    <row r="5" spans="1:22" ht="16.5" thickTop="1" thickBot="1" x14ac:dyDescent="0.3">
      <c r="A5" s="188" t="s">
        <v>1236</v>
      </c>
      <c r="B5" s="79" t="s">
        <v>904</v>
      </c>
      <c r="C5" s="187" t="str">
        <f>VLOOKUP(B5,P1:R14,3,0)</f>
        <v>Ma22</v>
      </c>
      <c r="D5" s="187" t="str">
        <f>VLOOKUP(B5,P1:S14,4,0)</f>
        <v>K</v>
      </c>
      <c r="P5" s="27" t="s">
        <v>1208</v>
      </c>
      <c r="Q5" s="27">
        <v>19</v>
      </c>
      <c r="R5" s="27" t="str">
        <f>LEFT(P5,2)&amp;MID(SchoolReport!$H$1,3,2)</f>
        <v>Ju22</v>
      </c>
      <c r="S5" s="27" t="s">
        <v>1807</v>
      </c>
      <c r="U5" s="27" t="s">
        <v>1238</v>
      </c>
      <c r="V5" s="28">
        <v>11438</v>
      </c>
    </row>
    <row r="6" spans="1:22" ht="16.5" thickTop="1" thickBot="1" x14ac:dyDescent="0.3">
      <c r="C6" t="s">
        <v>1808</v>
      </c>
      <c r="P6" s="27" t="s">
        <v>1209</v>
      </c>
      <c r="Q6" s="27">
        <v>20</v>
      </c>
      <c r="R6" s="27" t="str">
        <f>LEFT(P6,2)&amp;MID(SchoolReport!$H$1,3,2)</f>
        <v>Ju22</v>
      </c>
      <c r="S6" s="323" t="s">
        <v>1239</v>
      </c>
      <c r="U6" s="27" t="s">
        <v>1240</v>
      </c>
      <c r="V6" s="28">
        <v>11336</v>
      </c>
    </row>
    <row r="7" spans="1:22" ht="16.5" customHeight="1" thickTop="1" thickBot="1" x14ac:dyDescent="0.3">
      <c r="A7" s="188" t="s">
        <v>1241</v>
      </c>
      <c r="B7" s="189">
        <f>SUM('Payroll Totals by Month'!AV3:AV56)</f>
        <v>0</v>
      </c>
      <c r="C7" s="484" t="str">
        <f>IF(ROUND(ABS(B7-B8),0)&gt;0,"Error","OK")</f>
        <v>Error</v>
      </c>
      <c r="D7" s="485"/>
      <c r="P7" s="27" t="s">
        <v>1210</v>
      </c>
      <c r="Q7" s="27">
        <v>21</v>
      </c>
      <c r="R7" s="27" t="str">
        <f>LEFT(P7,2)&amp;MID(SchoolReport!$H$1,3,2)</f>
        <v>Au22</v>
      </c>
      <c r="S7" s="323" t="s">
        <v>1242</v>
      </c>
    </row>
    <row r="8" spans="1:22" ht="16.5" thickTop="1" thickBot="1" x14ac:dyDescent="0.3">
      <c r="A8" s="188" t="s">
        <v>1243</v>
      </c>
      <c r="B8" s="189">
        <f>SUM(H20:H863)</f>
        <v>6436271.1955659976</v>
      </c>
      <c r="C8" s="484"/>
      <c r="D8" s="485"/>
      <c r="P8" s="27" t="s">
        <v>1211</v>
      </c>
      <c r="Q8" s="27">
        <v>22</v>
      </c>
      <c r="R8" s="27" t="str">
        <f>LEFT(P8,2)&amp;MID(SchoolReport!$H$1,3,2)</f>
        <v>Se22</v>
      </c>
      <c r="S8" s="323" t="s">
        <v>1244</v>
      </c>
    </row>
    <row r="9" spans="1:22" ht="16.5" thickTop="1" thickBot="1" x14ac:dyDescent="0.3">
      <c r="P9" s="27" t="s">
        <v>1212</v>
      </c>
      <c r="Q9" s="27">
        <v>23</v>
      </c>
      <c r="R9" s="27" t="str">
        <f>LEFT(P9,2)&amp;MID(SchoolReport!$H$1,3,2)</f>
        <v>Oc22</v>
      </c>
      <c r="S9" s="323" t="s">
        <v>1245</v>
      </c>
    </row>
    <row r="10" spans="1:22" ht="16.5" thickTop="1" thickBot="1" x14ac:dyDescent="0.3">
      <c r="A10" s="188" t="s">
        <v>1246</v>
      </c>
      <c r="B10" s="188">
        <f>COUNTIF('Payroll Totals by Month'!AV3:AV56,"&gt;0")</f>
        <v>0</v>
      </c>
      <c r="C10" s="484" t="str">
        <f>IF(ROUND(ABS(B10-B11),0)&gt;0,"Error","OK")</f>
        <v>Error</v>
      </c>
      <c r="D10" s="485"/>
      <c r="P10" s="27" t="s">
        <v>1213</v>
      </c>
      <c r="Q10" s="27">
        <v>24</v>
      </c>
      <c r="R10" s="27" t="str">
        <f>LEFT(P10,2)&amp;MID(SchoolReport!$H$1,3,2)</f>
        <v>No22</v>
      </c>
      <c r="S10" s="323" t="s">
        <v>1247</v>
      </c>
    </row>
    <row r="11" spans="1:22" ht="16.5" thickTop="1" thickBot="1" x14ac:dyDescent="0.3">
      <c r="A11" s="188" t="s">
        <v>1248</v>
      </c>
      <c r="B11" s="188">
        <f>COUNTIF(H20:H200,"&gt;0")</f>
        <v>50</v>
      </c>
      <c r="C11" s="484"/>
      <c r="D11" s="485"/>
      <c r="O11" s="81"/>
      <c r="P11" s="27" t="s">
        <v>1214</v>
      </c>
      <c r="Q11" s="27">
        <v>25</v>
      </c>
      <c r="R11" s="27" t="str">
        <f>LEFT(P11,2)&amp;MID(SchoolReport!$H$1,3,2)</f>
        <v>De22</v>
      </c>
      <c r="S11" s="323" t="s">
        <v>1249</v>
      </c>
    </row>
    <row r="12" spans="1:22" ht="15.75" thickTop="1" x14ac:dyDescent="0.25">
      <c r="A12" s="82"/>
      <c r="B12" s="82"/>
      <c r="C12" s="82"/>
      <c r="F12" s="83"/>
      <c r="G12" s="84"/>
      <c r="H12" s="83"/>
      <c r="I12" s="85"/>
      <c r="O12" s="81"/>
      <c r="P12" s="27" t="s">
        <v>1215</v>
      </c>
      <c r="Q12" s="27">
        <v>26</v>
      </c>
      <c r="R12" s="27" t="str">
        <f>LEFT(P12,2)&amp;RIGHT(SchoolReport!$H$1,2)</f>
        <v>Ja23</v>
      </c>
      <c r="S12" s="323" t="s">
        <v>1250</v>
      </c>
    </row>
    <row r="13" spans="1:22" x14ac:dyDescent="0.25">
      <c r="A13" s="82"/>
      <c r="B13" s="82"/>
      <c r="C13" s="82"/>
      <c r="F13" s="83"/>
      <c r="G13" s="84"/>
      <c r="H13" s="83"/>
      <c r="I13" s="85"/>
      <c r="O13" s="81"/>
      <c r="P13" s="27" t="s">
        <v>1216</v>
      </c>
      <c r="Q13" s="27">
        <v>27</v>
      </c>
      <c r="R13" s="27" t="str">
        <f>LEFT(P13,2)&amp;RIGHT(SchoolReport!$H$1,2)</f>
        <v>Fe23</v>
      </c>
      <c r="S13" s="323" t="s">
        <v>1251</v>
      </c>
    </row>
    <row r="14" spans="1:22" x14ac:dyDescent="0.25">
      <c r="A14" s="82"/>
      <c r="B14" s="82"/>
      <c r="C14" s="82"/>
      <c r="F14" s="83"/>
      <c r="G14" s="84"/>
      <c r="H14" s="83"/>
      <c r="I14" s="85"/>
      <c r="O14" s="81"/>
      <c r="P14" s="27" t="s">
        <v>1217</v>
      </c>
      <c r="Q14" s="27">
        <v>28</v>
      </c>
      <c r="R14" s="27" t="str">
        <f>LEFT(P14,2)&amp;RIGHT(SchoolReport!$H$1,2)</f>
        <v>Ma23</v>
      </c>
      <c r="S14" s="323"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2" x14ac:dyDescent="0.25">
      <c r="B17" s="82"/>
      <c r="D17" s="82"/>
      <c r="F17" t="s">
        <v>1257</v>
      </c>
      <c r="G17" s="83"/>
      <c r="H17" s="6">
        <f>SUM(H20:H888)</f>
        <v>6436271.1955659976</v>
      </c>
      <c r="I17" s="83"/>
      <c r="O17" t="s">
        <v>1258</v>
      </c>
      <c r="P17" s="81"/>
    </row>
    <row r="18" spans="1:22" ht="15.75" thickBot="1" x14ac:dyDescent="0.3">
      <c r="B18" s="82"/>
      <c r="D18" s="82"/>
      <c r="F18" t="s">
        <v>1308</v>
      </c>
      <c r="G18" s="83"/>
      <c r="H18" s="96"/>
      <c r="I18" s="6"/>
      <c r="P18" s="81"/>
    </row>
    <row r="19" spans="1:22" ht="15.75" thickBot="1" x14ac:dyDescent="0.3">
      <c r="A19" s="170" t="s">
        <v>1309</v>
      </c>
      <c r="B19" s="171" t="s">
        <v>1260</v>
      </c>
      <c r="C19" s="172" t="s">
        <v>1261</v>
      </c>
      <c r="D19" s="173" t="s">
        <v>1262</v>
      </c>
      <c r="E19" s="172" t="s">
        <v>1263</v>
      </c>
      <c r="F19" s="174" t="s">
        <v>1264</v>
      </c>
      <c r="G19" s="175" t="s">
        <v>1265</v>
      </c>
      <c r="H19" s="176" t="s">
        <v>1266</v>
      </c>
      <c r="I19" s="177" t="s">
        <v>1267</v>
      </c>
      <c r="J19" s="172" t="s">
        <v>1310</v>
      </c>
      <c r="K19" s="172" t="s">
        <v>1263</v>
      </c>
      <c r="L19" s="172" t="s">
        <v>1270</v>
      </c>
      <c r="M19" s="172" t="s">
        <v>1263</v>
      </c>
      <c r="N19" s="172" t="s">
        <v>1271</v>
      </c>
      <c r="O19" s="174" t="s">
        <v>1311</v>
      </c>
      <c r="P19" s="178" t="s">
        <v>1272</v>
      </c>
      <c r="Q19" s="172" t="s">
        <v>1273</v>
      </c>
      <c r="R19" s="172" t="s">
        <v>1263</v>
      </c>
      <c r="S19" s="179" t="s">
        <v>1274</v>
      </c>
      <c r="T19" s="2"/>
      <c r="U19" s="347" t="s">
        <v>1668</v>
      </c>
      <c r="V19" s="347" t="s">
        <v>1668</v>
      </c>
    </row>
    <row r="20" spans="1:22" x14ac:dyDescent="0.25">
      <c r="A20" s="117" t="s">
        <v>1312</v>
      </c>
      <c r="B20" s="180">
        <v>1</v>
      </c>
      <c r="C20" s="117">
        <v>2</v>
      </c>
      <c r="D20" s="181">
        <f>'Payroll Totals by Month'!D3</f>
        <v>400069</v>
      </c>
      <c r="E20" s="117" t="b">
        <v>1</v>
      </c>
      <c r="F20" s="182" t="str">
        <f>RIGHT('Payroll Totals by Month'!B3,4)&amp;"."&amp;"salaries"&amp;"."&amp;PayrollCR!$C$5</f>
        <v>3300.salaries.Ma22</v>
      </c>
      <c r="G20" s="183">
        <f t="shared" ref="G20:G83" ca="1" si="0">TODAY()</f>
        <v>44697</v>
      </c>
      <c r="H20" s="184">
        <f>'Payroll Totals by Month'!H3</f>
        <v>0</v>
      </c>
      <c r="I20" s="115">
        <f t="shared" ref="I20:I83" ca="1" si="1">G20</f>
        <v>44697</v>
      </c>
      <c r="J20" s="117">
        <v>3</v>
      </c>
      <c r="K20" s="117" t="b">
        <v>1</v>
      </c>
      <c r="L20" s="117" t="s">
        <v>1313</v>
      </c>
      <c r="M20" s="117" t="b">
        <v>1</v>
      </c>
      <c r="N20" s="117" t="s">
        <v>1276</v>
      </c>
      <c r="O20" s="182" t="str">
        <f>LEFT('Payroll Totals by Month'!C3,13)&amp;"."&amp;F20</f>
        <v>All Saints' C.3300.salaries.Ma22</v>
      </c>
      <c r="P20" s="185" t="str">
        <f>'Payroll Totals by Month'!A3&amp;"/"&amp;PayrollCR!$O$1</f>
        <v>10040/111400</v>
      </c>
      <c r="Q20" s="117" t="b">
        <v>1</v>
      </c>
      <c r="R20" s="117" t="b">
        <v>1</v>
      </c>
      <c r="S20" s="117" t="b">
        <v>1</v>
      </c>
      <c r="U20">
        <f>LEN(F20)</f>
        <v>18</v>
      </c>
      <c r="V20">
        <f>LEN(O20)</f>
        <v>32</v>
      </c>
    </row>
    <row r="21" spans="1:22" x14ac:dyDescent="0.25">
      <c r="A21" s="117" t="s">
        <v>1312</v>
      </c>
      <c r="B21" s="180">
        <v>1</v>
      </c>
      <c r="C21" s="117">
        <v>2</v>
      </c>
      <c r="D21" s="181">
        <f>'Payroll Totals by Month'!D4</f>
        <v>400015</v>
      </c>
      <c r="E21" s="117" t="b">
        <v>1</v>
      </c>
      <c r="F21" s="182" t="str">
        <f>RIGHT('Payroll Totals by Month'!B4,4)&amp;"."&amp;"salaries"&amp;"."&amp;PayrollCR!$C$5</f>
        <v>3317.salaries.Ma22</v>
      </c>
      <c r="G21" s="183">
        <f t="shared" ca="1" si="0"/>
        <v>44697</v>
      </c>
      <c r="H21" s="184">
        <f>'Payroll Totals by Month'!H4</f>
        <v>101006.54000000001</v>
      </c>
      <c r="I21" s="115">
        <f t="shared" ca="1" si="1"/>
        <v>44697</v>
      </c>
      <c r="J21" s="117">
        <v>3</v>
      </c>
      <c r="K21" s="117" t="b">
        <v>1</v>
      </c>
      <c r="L21" s="117" t="s">
        <v>1313</v>
      </c>
      <c r="M21" s="117" t="b">
        <v>1</v>
      </c>
      <c r="N21" s="117" t="s">
        <v>1276</v>
      </c>
      <c r="O21" s="182" t="str">
        <f>LEFT('Payroll Totals by Month'!C4,13)&amp;"."&amp;F21</f>
        <v>All Saints' C.3317.salaries.Ma22</v>
      </c>
      <c r="P21" s="185" t="str">
        <f>'Payroll Totals by Month'!A4&amp;"/"&amp;PayrollCR!$O$1</f>
        <v>10042/111400</v>
      </c>
      <c r="Q21" s="117" t="b">
        <v>1</v>
      </c>
      <c r="R21" s="117" t="b">
        <v>1</v>
      </c>
      <c r="S21" s="117" t="b">
        <v>1</v>
      </c>
      <c r="U21">
        <f>LEN(F21)</f>
        <v>18</v>
      </c>
      <c r="V21">
        <f>LEN(O21)</f>
        <v>32</v>
      </c>
    </row>
    <row r="22" spans="1:22" x14ac:dyDescent="0.25">
      <c r="A22" s="117" t="s">
        <v>1312</v>
      </c>
      <c r="B22" s="180">
        <v>1</v>
      </c>
      <c r="C22" s="117">
        <v>2</v>
      </c>
      <c r="D22" s="181">
        <f>'Payroll Totals by Month'!D5</f>
        <v>400023</v>
      </c>
      <c r="E22" s="117" t="b">
        <v>1</v>
      </c>
      <c r="F22" s="182" t="str">
        <f>RIGHT('Payroll Totals by Month'!B5,4)&amp;"."&amp;"salaries"&amp;"."&amp;PayrollCR!$C$5</f>
        <v>3500.salaries.Ma22</v>
      </c>
      <c r="G22" s="183">
        <f t="shared" ca="1" si="0"/>
        <v>44697</v>
      </c>
      <c r="H22" s="184">
        <f>'Payroll Totals by Month'!H5</f>
        <v>66470.67</v>
      </c>
      <c r="I22" s="115">
        <f t="shared" ca="1" si="1"/>
        <v>44697</v>
      </c>
      <c r="J22" s="117">
        <v>3</v>
      </c>
      <c r="K22" s="117" t="b">
        <v>1</v>
      </c>
      <c r="L22" s="117" t="s">
        <v>1313</v>
      </c>
      <c r="M22" s="117" t="b">
        <v>1</v>
      </c>
      <c r="N22" s="117" t="s">
        <v>1276</v>
      </c>
      <c r="O22" s="182" t="str">
        <f>LEFT('Payroll Totals by Month'!C5,13)&amp;"."&amp;F22</f>
        <v>Annunciation .3500.salaries.Ma22</v>
      </c>
      <c r="P22" s="185" t="str">
        <f>'Payroll Totals by Month'!A5&amp;"/"&amp;PayrollCR!$O$1</f>
        <v>10043/111400</v>
      </c>
      <c r="Q22" s="117" t="b">
        <v>1</v>
      </c>
      <c r="R22" s="117" t="b">
        <v>1</v>
      </c>
      <c r="S22" s="117" t="b">
        <v>1</v>
      </c>
      <c r="U22">
        <f t="shared" ref="U22:U47" si="2">LEN(F22)</f>
        <v>18</v>
      </c>
      <c r="V22">
        <f t="shared" ref="V22:V47" si="3">LEN(O22)</f>
        <v>32</v>
      </c>
    </row>
    <row r="23" spans="1:22" x14ac:dyDescent="0.25">
      <c r="A23" s="117" t="s">
        <v>1312</v>
      </c>
      <c r="B23" s="180">
        <v>1</v>
      </c>
      <c r="C23" s="117">
        <v>2</v>
      </c>
      <c r="D23" s="181">
        <f>'Payroll Totals by Month'!D6</f>
        <v>400051</v>
      </c>
      <c r="E23" s="117" t="b">
        <v>1</v>
      </c>
      <c r="F23" s="182" t="str">
        <f>RIGHT('Payroll Totals by Month'!B6,4)&amp;"."&amp;"salaries"&amp;"."&amp;PayrollCR!$C$5</f>
        <v>2003.salaries.Ma22</v>
      </c>
      <c r="G23" s="183">
        <f t="shared" ca="1" si="0"/>
        <v>44697</v>
      </c>
      <c r="H23" s="184">
        <f>'Payroll Totals by Month'!H6</f>
        <v>192165</v>
      </c>
      <c r="I23" s="115">
        <f t="shared" ca="1" si="1"/>
        <v>44697</v>
      </c>
      <c r="J23" s="117">
        <v>3</v>
      </c>
      <c r="K23" s="117" t="b">
        <v>1</v>
      </c>
      <c r="L23" s="117" t="s">
        <v>1313</v>
      </c>
      <c r="M23" s="117" t="b">
        <v>1</v>
      </c>
      <c r="N23" s="117" t="s">
        <v>1276</v>
      </c>
      <c r="O23" s="182" t="str">
        <f>LEFT('Payroll Totals by Month'!C6,13)&amp;"."&amp;F23</f>
        <v>Bell Lane Pri.2003.salaries.Ma22</v>
      </c>
      <c r="P23" s="185" t="str">
        <f>'Payroll Totals by Month'!A6&amp;"/"&amp;PayrollCR!$O$1</f>
        <v>10045/111400</v>
      </c>
      <c r="Q23" s="117" t="b">
        <v>1</v>
      </c>
      <c r="R23" s="117" t="b">
        <v>1</v>
      </c>
      <c r="S23" s="117" t="b">
        <v>1</v>
      </c>
      <c r="U23">
        <f t="shared" si="2"/>
        <v>18</v>
      </c>
      <c r="V23">
        <f t="shared" si="3"/>
        <v>32</v>
      </c>
    </row>
    <row r="24" spans="1:22" x14ac:dyDescent="0.25">
      <c r="A24" s="117" t="s">
        <v>1312</v>
      </c>
      <c r="B24" s="180">
        <v>1</v>
      </c>
      <c r="C24" s="117">
        <v>2</v>
      </c>
      <c r="D24" s="181">
        <f>'Payroll Totals by Month'!D7</f>
        <v>400061</v>
      </c>
      <c r="E24" s="117" t="b">
        <v>1</v>
      </c>
      <c r="F24" s="182" t="str">
        <f>RIGHT('Payroll Totals by Month'!B7,4)&amp;"."&amp;"salaries"&amp;"."&amp;PayrollCR!$C$5</f>
        <v>2009.salaries.Ma22</v>
      </c>
      <c r="G24" s="183">
        <f t="shared" ca="1" si="0"/>
        <v>44697</v>
      </c>
      <c r="H24" s="184">
        <f>'Payroll Totals by Month'!H7</f>
        <v>191156.32</v>
      </c>
      <c r="I24" s="115">
        <f t="shared" ca="1" si="1"/>
        <v>44697</v>
      </c>
      <c r="J24" s="117">
        <v>3</v>
      </c>
      <c r="K24" s="117" t="b">
        <v>1</v>
      </c>
      <c r="L24" s="117" t="s">
        <v>1313</v>
      </c>
      <c r="M24" s="117" t="b">
        <v>1</v>
      </c>
      <c r="N24" s="117" t="s">
        <v>1276</v>
      </c>
      <c r="O24" s="182" t="str">
        <f>LEFT('Payroll Totals by Month'!C7,13)&amp;"."&amp;F24</f>
        <v>Brunswick Par.2009.salaries.Ma22</v>
      </c>
      <c r="P24" s="185" t="str">
        <f>'Payroll Totals by Month'!A7&amp;"/"&amp;PayrollCR!$O$1</f>
        <v>10048/111400</v>
      </c>
      <c r="Q24" s="117" t="b">
        <v>1</v>
      </c>
      <c r="R24" s="117" t="b">
        <v>1</v>
      </c>
      <c r="S24" s="117" t="b">
        <v>1</v>
      </c>
      <c r="U24">
        <f t="shared" si="2"/>
        <v>18</v>
      </c>
      <c r="V24">
        <f t="shared" si="3"/>
        <v>32</v>
      </c>
    </row>
    <row r="25" spans="1:22" x14ac:dyDescent="0.25">
      <c r="A25" s="117" t="s">
        <v>1312</v>
      </c>
      <c r="B25" s="180">
        <v>1</v>
      </c>
      <c r="C25" s="117">
        <v>2</v>
      </c>
      <c r="D25" s="181">
        <f>'Payroll Totals by Month'!D8</f>
        <v>400020</v>
      </c>
      <c r="E25" s="117" t="b">
        <v>1</v>
      </c>
      <c r="F25" s="182" t="str">
        <f>RIGHT('Payroll Totals by Month'!B8,4)&amp;"."&amp;"salaries"&amp;"."&amp;PayrollCR!$C$5</f>
        <v>2011.salaries.Ma22</v>
      </c>
      <c r="G25" s="183">
        <f t="shared" ca="1" si="0"/>
        <v>44697</v>
      </c>
      <c r="H25" s="184">
        <f>'Payroll Totals by Month'!H8</f>
        <v>66642.86</v>
      </c>
      <c r="I25" s="115">
        <f t="shared" ca="1" si="1"/>
        <v>44697</v>
      </c>
      <c r="J25" s="117">
        <v>3</v>
      </c>
      <c r="K25" s="117" t="b">
        <v>1</v>
      </c>
      <c r="L25" s="117" t="s">
        <v>1313</v>
      </c>
      <c r="M25" s="117" t="b">
        <v>1</v>
      </c>
      <c r="N25" s="117" t="s">
        <v>1276</v>
      </c>
      <c r="O25" s="182" t="str">
        <f>LEFT('Payroll Totals by Month'!C8,13)&amp;"."&amp;F25</f>
        <v>Church Hill P.2011.salaries.Ma22</v>
      </c>
      <c r="P25" s="185" t="str">
        <f>'Payroll Totals by Month'!A8&amp;"/"&amp;PayrollCR!$O$1</f>
        <v>10051/111400</v>
      </c>
      <c r="Q25" s="117" t="b">
        <v>1</v>
      </c>
      <c r="R25" s="117" t="b">
        <v>1</v>
      </c>
      <c r="S25" s="117" t="b">
        <v>1</v>
      </c>
      <c r="U25">
        <f t="shared" si="2"/>
        <v>18</v>
      </c>
      <c r="V25">
        <f t="shared" si="3"/>
        <v>32</v>
      </c>
    </row>
    <row r="26" spans="1:22" x14ac:dyDescent="0.25">
      <c r="A26" s="117" t="s">
        <v>1312</v>
      </c>
      <c r="B26" s="180">
        <v>1</v>
      </c>
      <c r="C26" s="117">
        <v>2</v>
      </c>
      <c r="D26" s="181">
        <f>'Payroll Totals by Month'!D9</f>
        <v>400059</v>
      </c>
      <c r="E26" s="117" t="b">
        <v>1</v>
      </c>
      <c r="F26" s="182" t="str">
        <f>RIGHT('Payroll Totals by Month'!B9,4)&amp;"."&amp;"salaries"&amp;"."&amp;PayrollCR!$C$5</f>
        <v>2015.salaries.Ma22</v>
      </c>
      <c r="G26" s="183">
        <f t="shared" ca="1" si="0"/>
        <v>44697</v>
      </c>
      <c r="H26" s="184">
        <f>'Payroll Totals by Month'!H9</f>
        <v>151017.29</v>
      </c>
      <c r="I26" s="115">
        <f t="shared" ca="1" si="1"/>
        <v>44697</v>
      </c>
      <c r="J26" s="117">
        <v>3</v>
      </c>
      <c r="K26" s="117" t="b">
        <v>1</v>
      </c>
      <c r="L26" s="117" t="s">
        <v>1313</v>
      </c>
      <c r="M26" s="117" t="b">
        <v>1</v>
      </c>
      <c r="N26" s="117" t="s">
        <v>1276</v>
      </c>
      <c r="O26" s="182" t="str">
        <f>LEFT('Payroll Totals by Month'!C9,13)&amp;"."&amp;F26</f>
        <v>Coppetts Wood.2015.salaries.Ma22</v>
      </c>
      <c r="P26" s="185" t="str">
        <f>'Payroll Totals by Month'!A9&amp;"/"&amp;PayrollCR!$O$1</f>
        <v>10055/111400</v>
      </c>
      <c r="Q26" s="117" t="b">
        <v>1</v>
      </c>
      <c r="R26" s="117" t="b">
        <v>1</v>
      </c>
      <c r="S26" s="117" t="b">
        <v>1</v>
      </c>
      <c r="U26">
        <f t="shared" si="2"/>
        <v>18</v>
      </c>
      <c r="V26">
        <f t="shared" si="3"/>
        <v>32</v>
      </c>
    </row>
    <row r="27" spans="1:22" x14ac:dyDescent="0.25">
      <c r="A27" s="117" t="s">
        <v>1312</v>
      </c>
      <c r="B27" s="180">
        <v>1</v>
      </c>
      <c r="C27" s="117">
        <v>2</v>
      </c>
      <c r="D27" s="181">
        <f>'Payroll Totals by Month'!D10</f>
        <v>400049</v>
      </c>
      <c r="E27" s="117" t="b">
        <v>1</v>
      </c>
      <c r="F27" s="182" t="str">
        <f>RIGHT('Payroll Totals by Month'!B10,4)&amp;"."&amp;"salaries"&amp;"."&amp;PayrollCR!$C$5</f>
        <v>2016.salaries.Ma22</v>
      </c>
      <c r="G27" s="183">
        <f t="shared" ca="1" si="0"/>
        <v>44697</v>
      </c>
      <c r="H27" s="184">
        <f>'Payroll Totals by Month'!H10</f>
        <v>74967.040000000023</v>
      </c>
      <c r="I27" s="115">
        <f t="shared" ca="1" si="1"/>
        <v>44697</v>
      </c>
      <c r="J27" s="117">
        <v>3</v>
      </c>
      <c r="K27" s="117" t="b">
        <v>1</v>
      </c>
      <c r="L27" s="117" t="s">
        <v>1313</v>
      </c>
      <c r="M27" s="117" t="b">
        <v>1</v>
      </c>
      <c r="N27" s="117" t="s">
        <v>1276</v>
      </c>
      <c r="O27" s="182" t="str">
        <f>LEFT('Payroll Totals by Month'!C10,13)&amp;"."&amp;F27</f>
        <v>Courtland Sch.2016.salaries.Ma22</v>
      </c>
      <c r="P27" s="185" t="str">
        <f>'Payroll Totals by Month'!A10&amp;"/"&amp;PayrollCR!$O$1</f>
        <v>10056/111400</v>
      </c>
      <c r="Q27" s="117" t="b">
        <v>1</v>
      </c>
      <c r="R27" s="117" t="b">
        <v>1</v>
      </c>
      <c r="S27" s="117" t="b">
        <v>1</v>
      </c>
      <c r="U27">
        <f t="shared" si="2"/>
        <v>18</v>
      </c>
      <c r="V27">
        <f t="shared" si="3"/>
        <v>32</v>
      </c>
    </row>
    <row r="28" spans="1:22" x14ac:dyDescent="0.25">
      <c r="A28" s="117" t="s">
        <v>1312</v>
      </c>
      <c r="B28" s="180">
        <v>1</v>
      </c>
      <c r="C28" s="117">
        <v>2</v>
      </c>
      <c r="D28" s="181">
        <f>'Payroll Totals by Month'!D11</f>
        <v>400080</v>
      </c>
      <c r="E28" s="117" t="b">
        <v>1</v>
      </c>
      <c r="F28" s="182" t="str">
        <f>RIGHT('Payroll Totals by Month'!B11,4)&amp;"."&amp;"salaries"&amp;"."&amp;PayrollCR!$C$5</f>
        <v>2017.salaries.Ma22</v>
      </c>
      <c r="G28" s="183">
        <f t="shared" ca="1" si="0"/>
        <v>44697</v>
      </c>
      <c r="H28" s="184">
        <f>'Payroll Totals by Month'!H11</f>
        <v>149516.26</v>
      </c>
      <c r="I28" s="115">
        <f t="shared" ca="1" si="1"/>
        <v>44697</v>
      </c>
      <c r="J28" s="117">
        <v>3</v>
      </c>
      <c r="K28" s="117" t="b">
        <v>1</v>
      </c>
      <c r="L28" s="117" t="s">
        <v>1313</v>
      </c>
      <c r="M28" s="117" t="b">
        <v>1</v>
      </c>
      <c r="N28" s="117" t="s">
        <v>1276</v>
      </c>
      <c r="O28" s="182" t="str">
        <f>LEFT('Payroll Totals by Month'!C11,13)&amp;"."&amp;F28</f>
        <v>Cromer Road P.2017.salaries.Ma22</v>
      </c>
      <c r="P28" s="185" t="str">
        <f>'Payroll Totals by Month'!A11&amp;"/"&amp;PayrollCR!$O$1</f>
        <v>10057/111400</v>
      </c>
      <c r="Q28" s="117" t="b">
        <v>1</v>
      </c>
      <c r="R28" s="117" t="b">
        <v>1</v>
      </c>
      <c r="S28" s="117" t="b">
        <v>1</v>
      </c>
      <c r="U28">
        <f t="shared" si="2"/>
        <v>18</v>
      </c>
      <c r="V28">
        <f t="shared" si="3"/>
        <v>32</v>
      </c>
    </row>
    <row r="29" spans="1:22" x14ac:dyDescent="0.25">
      <c r="A29" s="117" t="s">
        <v>1312</v>
      </c>
      <c r="B29" s="180">
        <v>1</v>
      </c>
      <c r="C29" s="117">
        <v>2</v>
      </c>
      <c r="D29" s="181">
        <f>'Payroll Totals by Month'!D12</f>
        <v>400036</v>
      </c>
      <c r="E29" s="117" t="b">
        <v>1</v>
      </c>
      <c r="F29" s="182" t="str">
        <f>RIGHT('Payroll Totals by Month'!B12,4)&amp;"."&amp;"salaries"&amp;"."&amp;PayrollCR!$C$5</f>
        <v>2019.salaries.Ma22</v>
      </c>
      <c r="G29" s="183">
        <f t="shared" ca="1" si="0"/>
        <v>44697</v>
      </c>
      <c r="H29" s="184">
        <f>'Payroll Totals by Month'!H12</f>
        <v>114083.40999999999</v>
      </c>
      <c r="I29" s="115">
        <f t="shared" ca="1" si="1"/>
        <v>44697</v>
      </c>
      <c r="J29" s="117">
        <v>3</v>
      </c>
      <c r="K29" s="117" t="b">
        <v>1</v>
      </c>
      <c r="L29" s="117" t="s">
        <v>1313</v>
      </c>
      <c r="M29" s="117" t="b">
        <v>1</v>
      </c>
      <c r="N29" s="117" t="s">
        <v>1276</v>
      </c>
      <c r="O29" s="182" t="str">
        <f>LEFT('Payroll Totals by Month'!C12,13)&amp;"."&amp;F29</f>
        <v>Deansbrook In.2019.salaries.Ma22</v>
      </c>
      <c r="P29" s="185" t="str">
        <f>'Payroll Totals by Month'!A12&amp;"/"&amp;PayrollCR!$O$1</f>
        <v>10059/111400</v>
      </c>
      <c r="Q29" s="117" t="b">
        <v>1</v>
      </c>
      <c r="R29" s="117" t="b">
        <v>1</v>
      </c>
      <c r="S29" s="117" t="b">
        <v>1</v>
      </c>
      <c r="U29">
        <f t="shared" si="2"/>
        <v>18</v>
      </c>
      <c r="V29">
        <f t="shared" si="3"/>
        <v>32</v>
      </c>
    </row>
    <row r="30" spans="1:22" x14ac:dyDescent="0.25">
      <c r="A30" s="117" t="s">
        <v>1312</v>
      </c>
      <c r="B30" s="180">
        <v>1</v>
      </c>
      <c r="C30" s="117">
        <v>2</v>
      </c>
      <c r="D30" s="181">
        <f>'Payroll Totals by Month'!D13</f>
        <v>400047</v>
      </c>
      <c r="E30" s="117" t="b">
        <v>1</v>
      </c>
      <c r="F30" s="182" t="str">
        <f>RIGHT('Payroll Totals by Month'!B13,4)&amp;"."&amp;"salaries"&amp;"."&amp;PayrollCR!$C$5</f>
        <v>2024.salaries.Ma22</v>
      </c>
      <c r="G30" s="183">
        <f t="shared" ca="1" si="0"/>
        <v>44697</v>
      </c>
      <c r="H30" s="184">
        <f>'Payroll Totals by Month'!H13</f>
        <v>118931.32999999999</v>
      </c>
      <c r="I30" s="115">
        <f t="shared" ca="1" si="1"/>
        <v>44697</v>
      </c>
      <c r="J30" s="117">
        <v>3</v>
      </c>
      <c r="K30" s="117" t="b">
        <v>1</v>
      </c>
      <c r="L30" s="117" t="s">
        <v>1313</v>
      </c>
      <c r="M30" s="117" t="b">
        <v>1</v>
      </c>
      <c r="N30" s="117" t="s">
        <v>1276</v>
      </c>
      <c r="O30" s="182" t="str">
        <f>LEFT('Payroll Totals by Month'!C13,13)&amp;"."&amp;F30</f>
        <v>Fairway Prima.2024.salaries.Ma22</v>
      </c>
      <c r="P30" s="185" t="str">
        <f>'Payroll Totals by Month'!A13&amp;"/"&amp;PayrollCR!$O$1</f>
        <v>10064/111400</v>
      </c>
      <c r="Q30" s="117" t="b">
        <v>1</v>
      </c>
      <c r="R30" s="117" t="b">
        <v>1</v>
      </c>
      <c r="S30" s="117" t="b">
        <v>1</v>
      </c>
      <c r="U30">
        <f t="shared" si="2"/>
        <v>18</v>
      </c>
      <c r="V30">
        <f t="shared" si="3"/>
        <v>32</v>
      </c>
    </row>
    <row r="31" spans="1:22" x14ac:dyDescent="0.25">
      <c r="A31" s="117" t="s">
        <v>1312</v>
      </c>
      <c r="B31" s="180">
        <v>1</v>
      </c>
      <c r="C31" s="117">
        <v>2</v>
      </c>
      <c r="D31" s="181">
        <f>'Payroll Totals by Month'!D14</f>
        <v>400001</v>
      </c>
      <c r="E31" s="117" t="b">
        <v>1</v>
      </c>
      <c r="F31" s="182" t="str">
        <f>RIGHT('Payroll Totals by Month'!B14,4)&amp;"."&amp;"salaries"&amp;"."&amp;PayrollCR!$C$5</f>
        <v>2025.salaries.Ma22</v>
      </c>
      <c r="G31" s="183">
        <f t="shared" ca="1" si="0"/>
        <v>44697</v>
      </c>
      <c r="H31" s="184">
        <f>'Payroll Totals by Month'!H14</f>
        <v>108695.30000000002</v>
      </c>
      <c r="I31" s="115">
        <f t="shared" ca="1" si="1"/>
        <v>44697</v>
      </c>
      <c r="J31" s="117">
        <v>3</v>
      </c>
      <c r="K31" s="117" t="b">
        <v>1</v>
      </c>
      <c r="L31" s="117" t="s">
        <v>1313</v>
      </c>
      <c r="M31" s="117" t="b">
        <v>1</v>
      </c>
      <c r="N31" s="117" t="s">
        <v>1276</v>
      </c>
      <c r="O31" s="182" t="str">
        <f>LEFT('Payroll Totals by Month'!C14,13)&amp;"."&amp;F31</f>
        <v>Foulds.2025.salaries.Ma22</v>
      </c>
      <c r="P31" s="185" t="str">
        <f>'Payroll Totals by Month'!A14&amp;"/"&amp;PayrollCR!$O$1</f>
        <v>10065/111400</v>
      </c>
      <c r="Q31" s="117" t="b">
        <v>1</v>
      </c>
      <c r="R31" s="117" t="b">
        <v>1</v>
      </c>
      <c r="S31" s="117" t="b">
        <v>1</v>
      </c>
      <c r="U31">
        <f t="shared" si="2"/>
        <v>18</v>
      </c>
      <c r="V31">
        <f t="shared" si="3"/>
        <v>25</v>
      </c>
    </row>
    <row r="32" spans="1:22" x14ac:dyDescent="0.25">
      <c r="A32" s="117" t="s">
        <v>1312</v>
      </c>
      <c r="B32" s="180">
        <v>1</v>
      </c>
      <c r="C32" s="117">
        <v>2</v>
      </c>
      <c r="D32" s="181">
        <f>'Payroll Totals by Month'!D15</f>
        <v>400082</v>
      </c>
      <c r="E32" s="117" t="b">
        <v>1</v>
      </c>
      <c r="F32" s="182" t="str">
        <f>RIGHT('Payroll Totals by Month'!B15,4)&amp;"."&amp;"salaries"&amp;"."&amp;PayrollCR!$C$5</f>
        <v>2026.salaries.Ma22</v>
      </c>
      <c r="G32" s="183">
        <f t="shared" ca="1" si="0"/>
        <v>44697</v>
      </c>
      <c r="H32" s="184">
        <f>'Payroll Totals by Month'!H15</f>
        <v>196886.55</v>
      </c>
      <c r="I32" s="115">
        <f t="shared" ca="1" si="1"/>
        <v>44697</v>
      </c>
      <c r="J32" s="117">
        <v>3</v>
      </c>
      <c r="K32" s="117" t="b">
        <v>1</v>
      </c>
      <c r="L32" s="117" t="s">
        <v>1313</v>
      </c>
      <c r="M32" s="117" t="b">
        <v>1</v>
      </c>
      <c r="N32" s="117" t="s">
        <v>1276</v>
      </c>
      <c r="O32" s="182" t="str">
        <f>LEFT('Payroll Totals by Month'!C15,13)&amp;"."&amp;F32</f>
        <v>Frith Manor S.2026.salaries.Ma22</v>
      </c>
      <c r="P32" s="185" t="str">
        <f>'Payroll Totals by Month'!A15&amp;"/"&amp;PayrollCR!$O$1</f>
        <v>10066/111400</v>
      </c>
      <c r="Q32" s="117" t="b">
        <v>1</v>
      </c>
      <c r="R32" s="117" t="b">
        <v>1</v>
      </c>
      <c r="S32" s="117" t="b">
        <v>1</v>
      </c>
      <c r="U32">
        <f t="shared" si="2"/>
        <v>18</v>
      </c>
      <c r="V32">
        <f t="shared" si="3"/>
        <v>32</v>
      </c>
    </row>
    <row r="33" spans="1:22" x14ac:dyDescent="0.25">
      <c r="A33" s="117" t="s">
        <v>1312</v>
      </c>
      <c r="B33" s="180">
        <v>1</v>
      </c>
      <c r="C33" s="117">
        <v>2</v>
      </c>
      <c r="D33" s="181">
        <f>'Payroll Totals by Month'!D16</f>
        <v>400002</v>
      </c>
      <c r="E33" s="117" t="b">
        <v>1</v>
      </c>
      <c r="F33" s="182" t="str">
        <f>RIGHT('Payroll Totals by Month'!B16,4)&amp;"."&amp;"salaries"&amp;"."&amp;PayrollCR!$C$5</f>
        <v>2027.salaries.Ma22</v>
      </c>
      <c r="G33" s="183">
        <f t="shared" ca="1" si="0"/>
        <v>44697</v>
      </c>
      <c r="H33" s="184">
        <f>'Payroll Totals by Month'!H16</f>
        <v>120162.50000000003</v>
      </c>
      <c r="I33" s="115">
        <f t="shared" ca="1" si="1"/>
        <v>44697</v>
      </c>
      <c r="J33" s="117">
        <v>3</v>
      </c>
      <c r="K33" s="117" t="b">
        <v>1</v>
      </c>
      <c r="L33" s="117" t="s">
        <v>1313</v>
      </c>
      <c r="M33" s="117" t="b">
        <v>1</v>
      </c>
      <c r="N33" s="117" t="s">
        <v>1276</v>
      </c>
      <c r="O33" s="182" t="str">
        <f>LEFT('Payroll Totals by Month'!C16,13)&amp;"."&amp;F33</f>
        <v>Garden Suburb.2027.salaries.Ma22</v>
      </c>
      <c r="P33" s="185" t="str">
        <f>'Payroll Totals by Month'!A16&amp;"/"&amp;PayrollCR!$O$1</f>
        <v>10067/111400</v>
      </c>
      <c r="Q33" s="117" t="b">
        <v>1</v>
      </c>
      <c r="R33" s="117" t="b">
        <v>1</v>
      </c>
      <c r="S33" s="117" t="b">
        <v>1</v>
      </c>
      <c r="U33">
        <f t="shared" si="2"/>
        <v>18</v>
      </c>
      <c r="V33">
        <f t="shared" si="3"/>
        <v>32</v>
      </c>
    </row>
    <row r="34" spans="1:22" x14ac:dyDescent="0.25">
      <c r="A34" s="117" t="s">
        <v>1312</v>
      </c>
      <c r="B34" s="180">
        <v>1</v>
      </c>
      <c r="C34" s="117">
        <v>2</v>
      </c>
      <c r="D34" s="181">
        <f>'Payroll Totals by Month'!D17</f>
        <v>400067</v>
      </c>
      <c r="E34" s="117" t="b">
        <v>1</v>
      </c>
      <c r="F34" s="182" t="str">
        <f>RIGHT('Payroll Totals by Month'!B17,4)&amp;"."&amp;"salaries"&amp;"."&amp;PayrollCR!$C$5</f>
        <v>2028.salaries.Ma22</v>
      </c>
      <c r="G34" s="183">
        <f t="shared" ca="1" si="0"/>
        <v>44697</v>
      </c>
      <c r="H34" s="184">
        <f>'Payroll Totals by Month'!H17</f>
        <v>101779.16999999998</v>
      </c>
      <c r="I34" s="115">
        <f t="shared" ca="1" si="1"/>
        <v>44697</v>
      </c>
      <c r="J34" s="117">
        <v>3</v>
      </c>
      <c r="K34" s="117" t="b">
        <v>1</v>
      </c>
      <c r="L34" s="117" t="s">
        <v>1313</v>
      </c>
      <c r="M34" s="117" t="b">
        <v>1</v>
      </c>
      <c r="N34" s="117" t="s">
        <v>1276</v>
      </c>
      <c r="O34" s="182" t="str">
        <f>LEFT('Payroll Totals by Month'!C17,13)&amp;"."&amp;F34</f>
        <v>Garden Suburb.2028.salaries.Ma22</v>
      </c>
      <c r="P34" s="185" t="str">
        <f>'Payroll Totals by Month'!A17&amp;"/"&amp;PayrollCR!$O$1</f>
        <v>10068/111400</v>
      </c>
      <c r="Q34" s="117" t="b">
        <v>1</v>
      </c>
      <c r="R34" s="117" t="b">
        <v>1</v>
      </c>
      <c r="S34" s="117" t="b">
        <v>1</v>
      </c>
      <c r="U34">
        <f t="shared" si="2"/>
        <v>18</v>
      </c>
      <c r="V34">
        <f t="shared" si="3"/>
        <v>32</v>
      </c>
    </row>
    <row r="35" spans="1:22" x14ac:dyDescent="0.25">
      <c r="A35" s="117" t="s">
        <v>1312</v>
      </c>
      <c r="B35" s="180">
        <v>1</v>
      </c>
      <c r="C35" s="117">
        <v>2</v>
      </c>
      <c r="D35" s="181">
        <f>'Payroll Totals by Month'!D18</f>
        <v>400035</v>
      </c>
      <c r="E35" s="117" t="b">
        <v>1</v>
      </c>
      <c r="F35" s="182" t="str">
        <f>RIGHT('Payroll Totals by Month'!B18,4)&amp;"."&amp;"salaries"&amp;"."&amp;PayrollCR!$C$5</f>
        <v>2029.salaries.Ma22</v>
      </c>
      <c r="G35" s="183">
        <f t="shared" ca="1" si="0"/>
        <v>44697</v>
      </c>
      <c r="H35" s="184">
        <f>'Payroll Totals by Month'!H18</f>
        <v>224952.60000000003</v>
      </c>
      <c r="I35" s="115">
        <f t="shared" ca="1" si="1"/>
        <v>44697</v>
      </c>
      <c r="J35" s="117">
        <v>3</v>
      </c>
      <c r="K35" s="117" t="b">
        <v>1</v>
      </c>
      <c r="L35" s="117" t="s">
        <v>1313</v>
      </c>
      <c r="M35" s="117" t="b">
        <v>1</v>
      </c>
      <c r="N35" s="117" t="s">
        <v>1276</v>
      </c>
      <c r="O35" s="182" t="str">
        <f>LEFT('Payroll Totals by Month'!C18,13)&amp;"."&amp;F35</f>
        <v>Goldbeaters P.2029.salaries.Ma22</v>
      </c>
      <c r="P35" s="185" t="str">
        <f>'Payroll Totals by Month'!A18&amp;"/"&amp;PayrollCR!$O$1</f>
        <v>10069/111400</v>
      </c>
      <c r="Q35" s="117" t="b">
        <v>1</v>
      </c>
      <c r="R35" s="117" t="b">
        <v>1</v>
      </c>
      <c r="S35" s="117" t="b">
        <v>1</v>
      </c>
      <c r="U35">
        <f t="shared" si="2"/>
        <v>18</v>
      </c>
      <c r="V35">
        <f t="shared" si="3"/>
        <v>32</v>
      </c>
    </row>
    <row r="36" spans="1:22" x14ac:dyDescent="0.25">
      <c r="A36" s="117" t="s">
        <v>1312</v>
      </c>
      <c r="B36" s="180">
        <v>1</v>
      </c>
      <c r="C36" s="117">
        <v>2</v>
      </c>
      <c r="D36" s="181">
        <f>'Payroll Totals by Month'!D19</f>
        <v>400026</v>
      </c>
      <c r="E36" s="117" t="b">
        <v>1</v>
      </c>
      <c r="F36" s="182" t="str">
        <f>RIGHT('Payroll Totals by Month'!B19,4)&amp;"."&amp;"salaries"&amp;"."&amp;PayrollCR!$C$5</f>
        <v>2031.salaries.Ma22</v>
      </c>
      <c r="G36" s="183">
        <f t="shared" ca="1" si="0"/>
        <v>44697</v>
      </c>
      <c r="H36" s="184">
        <f>'Payroll Totals by Month'!H19</f>
        <v>94034.489999999991</v>
      </c>
      <c r="I36" s="115">
        <f t="shared" ca="1" si="1"/>
        <v>44697</v>
      </c>
      <c r="J36" s="117">
        <v>3</v>
      </c>
      <c r="K36" s="117" t="b">
        <v>1</v>
      </c>
      <c r="L36" s="117" t="s">
        <v>1313</v>
      </c>
      <c r="M36" s="117" t="b">
        <v>1</v>
      </c>
      <c r="N36" s="117" t="s">
        <v>1276</v>
      </c>
      <c r="O36" s="182" t="str">
        <f>LEFT('Payroll Totals by Month'!C19,13)&amp;"."&amp;F36</f>
        <v>Hollickwood J.2031.salaries.Ma22</v>
      </c>
      <c r="P36" s="185" t="str">
        <f>'Payroll Totals by Month'!A19&amp;"/"&amp;PayrollCR!$O$1</f>
        <v>10071/111400</v>
      </c>
      <c r="Q36" s="117" t="b">
        <v>1</v>
      </c>
      <c r="R36" s="117" t="b">
        <v>1</v>
      </c>
      <c r="S36" s="117" t="b">
        <v>1</v>
      </c>
      <c r="U36">
        <f t="shared" si="2"/>
        <v>18</v>
      </c>
      <c r="V36">
        <f t="shared" si="3"/>
        <v>32</v>
      </c>
    </row>
    <row r="37" spans="1:22" x14ac:dyDescent="0.25">
      <c r="A37" s="117" t="s">
        <v>1312</v>
      </c>
      <c r="B37" s="180">
        <v>1</v>
      </c>
      <c r="C37" s="117">
        <v>2</v>
      </c>
      <c r="D37" s="181">
        <f>'Payroll Totals by Month'!D20</f>
        <v>400084</v>
      </c>
      <c r="E37" s="117" t="b">
        <v>1</v>
      </c>
      <c r="F37" s="182" t="str">
        <f>RIGHT('Payroll Totals by Month'!B20,4)&amp;"."&amp;"salaries"&amp;"."&amp;PayrollCR!$C$5</f>
        <v>2032.salaries.Ma22</v>
      </c>
      <c r="G37" s="183">
        <f t="shared" ca="1" si="0"/>
        <v>44697</v>
      </c>
      <c r="H37" s="184">
        <f>'Payroll Totals by Month'!H20</f>
        <v>181135.39999999997</v>
      </c>
      <c r="I37" s="115">
        <f t="shared" ca="1" si="1"/>
        <v>44697</v>
      </c>
      <c r="J37" s="117">
        <v>3</v>
      </c>
      <c r="K37" s="117" t="b">
        <v>1</v>
      </c>
      <c r="L37" s="117" t="s">
        <v>1313</v>
      </c>
      <c r="M37" s="117" t="b">
        <v>1</v>
      </c>
      <c r="N37" s="117" t="s">
        <v>1276</v>
      </c>
      <c r="O37" s="182" t="str">
        <f>LEFT('Payroll Totals by Month'!C20,13)&amp;"."&amp;F37</f>
        <v>Holly Park Sc.2032.salaries.Ma22</v>
      </c>
      <c r="P37" s="185" t="str">
        <f>'Payroll Totals by Month'!A20&amp;"/"&amp;PayrollCR!$O$1</f>
        <v>10072/111400</v>
      </c>
      <c r="Q37" s="117" t="b">
        <v>1</v>
      </c>
      <c r="R37" s="117" t="b">
        <v>1</v>
      </c>
      <c r="S37" s="117" t="b">
        <v>1</v>
      </c>
      <c r="U37">
        <f t="shared" si="2"/>
        <v>18</v>
      </c>
      <c r="V37">
        <f t="shared" si="3"/>
        <v>32</v>
      </c>
    </row>
    <row r="38" spans="1:22" x14ac:dyDescent="0.25">
      <c r="A38" s="117" t="s">
        <v>1312</v>
      </c>
      <c r="B38" s="180">
        <v>1</v>
      </c>
      <c r="C38" s="117">
        <v>2</v>
      </c>
      <c r="D38" s="181">
        <f>'Payroll Totals by Month'!D21</f>
        <v>400008</v>
      </c>
      <c r="E38" s="117" t="b">
        <v>1</v>
      </c>
      <c r="F38" s="182" t="str">
        <f>RIGHT('Payroll Totals by Month'!B21,4)&amp;"."&amp;"salaries"&amp;"."&amp;PayrollCR!$C$5</f>
        <v>3304.salaries.Ma22</v>
      </c>
      <c r="G38" s="183">
        <f t="shared" ca="1" si="0"/>
        <v>44697</v>
      </c>
      <c r="H38" s="184">
        <f>'Payroll Totals by Month'!H21</f>
        <v>84399.11</v>
      </c>
      <c r="I38" s="115">
        <f t="shared" ca="1" si="1"/>
        <v>44697</v>
      </c>
      <c r="J38" s="117">
        <v>3</v>
      </c>
      <c r="K38" s="117" t="b">
        <v>1</v>
      </c>
      <c r="L38" s="117" t="s">
        <v>1313</v>
      </c>
      <c r="M38" s="117" t="b">
        <v>1</v>
      </c>
      <c r="N38" s="117" t="s">
        <v>1276</v>
      </c>
      <c r="O38" s="182" t="str">
        <f>LEFT('Payroll Totals by Month'!C21,13)&amp;"."&amp;F38</f>
        <v>Holy Trinity .3304.salaries.Ma22</v>
      </c>
      <c r="P38" s="185" t="str">
        <f>'Payroll Totals by Month'!A21&amp;"/"&amp;PayrollCR!$O$1</f>
        <v>10073/111400</v>
      </c>
      <c r="Q38" s="117" t="b">
        <v>1</v>
      </c>
      <c r="R38" s="117" t="b">
        <v>1</v>
      </c>
      <c r="S38" s="117" t="b">
        <v>1</v>
      </c>
      <c r="U38">
        <f t="shared" si="2"/>
        <v>18</v>
      </c>
      <c r="V38">
        <f t="shared" si="3"/>
        <v>32</v>
      </c>
    </row>
    <row r="39" spans="1:22" x14ac:dyDescent="0.25">
      <c r="A39" s="117" t="s">
        <v>1312</v>
      </c>
      <c r="B39" s="180">
        <v>1</v>
      </c>
      <c r="C39" s="117">
        <v>2</v>
      </c>
      <c r="D39" s="181">
        <f>'Payroll Totals by Month'!D22</f>
        <v>400046</v>
      </c>
      <c r="E39" s="117" t="b">
        <v>1</v>
      </c>
      <c r="F39" s="182" t="str">
        <f>RIGHT('Payroll Totals by Month'!B22,4)&amp;"."&amp;"salaries"&amp;"."&amp;PayrollCR!$C$5</f>
        <v>2036.salaries.Ma22</v>
      </c>
      <c r="G39" s="183">
        <f t="shared" ca="1" si="0"/>
        <v>44697</v>
      </c>
      <c r="H39" s="184">
        <f>'Payroll Totals by Month'!H22</f>
        <v>162308.38999999998</v>
      </c>
      <c r="I39" s="115">
        <f t="shared" ca="1" si="1"/>
        <v>44697</v>
      </c>
      <c r="J39" s="117">
        <v>3</v>
      </c>
      <c r="K39" s="117" t="b">
        <v>1</v>
      </c>
      <c r="L39" s="117" t="s">
        <v>1313</v>
      </c>
      <c r="M39" s="117" t="b">
        <v>1</v>
      </c>
      <c r="N39" s="117" t="s">
        <v>1276</v>
      </c>
      <c r="O39" s="182" t="str">
        <f>LEFT('Payroll Totals by Month'!C22,13)&amp;"."&amp;F39</f>
        <v>Livingstone S.2036.salaries.Ma22</v>
      </c>
      <c r="P39" s="185" t="str">
        <f>'Payroll Totals by Month'!A22&amp;"/"&amp;PayrollCR!$O$1</f>
        <v>10074/111400</v>
      </c>
      <c r="Q39" s="117" t="b">
        <v>1</v>
      </c>
      <c r="R39" s="117" t="b">
        <v>1</v>
      </c>
      <c r="S39" s="117" t="b">
        <v>1</v>
      </c>
      <c r="U39">
        <f t="shared" si="2"/>
        <v>18</v>
      </c>
      <c r="V39">
        <f t="shared" si="3"/>
        <v>32</v>
      </c>
    </row>
    <row r="40" spans="1:22" x14ac:dyDescent="0.25">
      <c r="A40" s="117" t="s">
        <v>1312</v>
      </c>
      <c r="B40" s="180">
        <v>1</v>
      </c>
      <c r="C40" s="117">
        <v>2</v>
      </c>
      <c r="D40" s="181">
        <f>'Payroll Totals by Month'!D23</f>
        <v>400030</v>
      </c>
      <c r="E40" s="117" t="b">
        <v>1</v>
      </c>
      <c r="F40" s="182" t="str">
        <f>RIGHT('Payroll Totals by Month'!B23,4)&amp;"."&amp;"salaries"&amp;"."&amp;PayrollCR!$C$5</f>
        <v>2037.salaries.Ma22</v>
      </c>
      <c r="G40" s="183">
        <f t="shared" ca="1" si="0"/>
        <v>44697</v>
      </c>
      <c r="H40" s="184">
        <f>'Payroll Totals by Month'!H23</f>
        <v>109323.79</v>
      </c>
      <c r="I40" s="115">
        <f t="shared" ca="1" si="1"/>
        <v>44697</v>
      </c>
      <c r="J40" s="117">
        <v>3</v>
      </c>
      <c r="K40" s="117" t="b">
        <v>1</v>
      </c>
      <c r="L40" s="117" t="s">
        <v>1313</v>
      </c>
      <c r="M40" s="117" t="b">
        <v>1</v>
      </c>
      <c r="N40" s="117" t="s">
        <v>1276</v>
      </c>
      <c r="O40" s="182" t="str">
        <f>LEFT('Payroll Totals by Month'!C23,13)&amp;"."&amp;F40</f>
        <v>Manorside Pri.2037.salaries.Ma22</v>
      </c>
      <c r="P40" s="185" t="str">
        <f>'Payroll Totals by Month'!A23&amp;"/"&amp;PayrollCR!$O$1</f>
        <v>10075/111400</v>
      </c>
      <c r="Q40" s="117" t="b">
        <v>1</v>
      </c>
      <c r="R40" s="117" t="b">
        <v>1</v>
      </c>
      <c r="S40" s="117" t="b">
        <v>1</v>
      </c>
      <c r="U40">
        <f t="shared" si="2"/>
        <v>18</v>
      </c>
      <c r="V40">
        <f t="shared" si="3"/>
        <v>32</v>
      </c>
    </row>
    <row r="41" spans="1:22" x14ac:dyDescent="0.25">
      <c r="A41" s="117" t="s">
        <v>1312</v>
      </c>
      <c r="B41" s="180">
        <v>1</v>
      </c>
      <c r="C41" s="117">
        <v>2</v>
      </c>
      <c r="D41" s="181">
        <f>'Payroll Totals by Month'!D24</f>
        <v>400088</v>
      </c>
      <c r="E41" s="117" t="b">
        <v>1</v>
      </c>
      <c r="F41" s="182" t="str">
        <f>RIGHT('Payroll Totals by Month'!B24,4)&amp;"."&amp;"salaries"&amp;"."&amp;PayrollCR!$C$5</f>
        <v>2043.salaries.Ma22</v>
      </c>
      <c r="G41" s="183">
        <f t="shared" ca="1" si="0"/>
        <v>44697</v>
      </c>
      <c r="H41" s="184">
        <f>'Payroll Totals by Month'!H24</f>
        <v>140554.18</v>
      </c>
      <c r="I41" s="115">
        <f t="shared" ca="1" si="1"/>
        <v>44697</v>
      </c>
      <c r="J41" s="117">
        <v>3</v>
      </c>
      <c r="K41" s="117" t="b">
        <v>1</v>
      </c>
      <c r="L41" s="117" t="s">
        <v>1313</v>
      </c>
      <c r="M41" s="117" t="b">
        <v>1</v>
      </c>
      <c r="N41" s="117" t="s">
        <v>1276</v>
      </c>
      <c r="O41" s="182" t="str">
        <f>LEFT('Payroll Totals by Month'!C24,13)&amp;"."&amp;F41</f>
        <v>Moss Hall Jun.2043.salaries.Ma22</v>
      </c>
      <c r="P41" s="185" t="str">
        <f>'Payroll Totals by Month'!A24&amp;"/"&amp;PayrollCR!$O$1</f>
        <v>10080/111400</v>
      </c>
      <c r="Q41" s="117" t="b">
        <v>1</v>
      </c>
      <c r="R41" s="117" t="b">
        <v>1</v>
      </c>
      <c r="S41" s="117" t="b">
        <v>1</v>
      </c>
      <c r="U41">
        <f t="shared" si="2"/>
        <v>18</v>
      </c>
      <c r="V41">
        <f t="shared" si="3"/>
        <v>32</v>
      </c>
    </row>
    <row r="42" spans="1:22" x14ac:dyDescent="0.25">
      <c r="A42" s="117" t="s">
        <v>1312</v>
      </c>
      <c r="B42" s="180">
        <v>1</v>
      </c>
      <c r="C42" s="117">
        <v>2</v>
      </c>
      <c r="D42" s="181">
        <f>'Payroll Totals by Month'!D25</f>
        <v>400087</v>
      </c>
      <c r="E42" s="117" t="b">
        <v>1</v>
      </c>
      <c r="F42" s="182" t="str">
        <f>RIGHT('Payroll Totals by Month'!B25,4)&amp;"."&amp;"salaries"&amp;"."&amp;PayrollCR!$C$5</f>
        <v>2044.salaries.Ma22</v>
      </c>
      <c r="G42" s="183">
        <f t="shared" ca="1" si="0"/>
        <v>44697</v>
      </c>
      <c r="H42" s="184">
        <f>'Payroll Totals by Month'!H25</f>
        <v>123958.76000000001</v>
      </c>
      <c r="I42" s="115">
        <f t="shared" ca="1" si="1"/>
        <v>44697</v>
      </c>
      <c r="J42" s="117">
        <v>3</v>
      </c>
      <c r="K42" s="117" t="b">
        <v>1</v>
      </c>
      <c r="L42" s="117" t="s">
        <v>1313</v>
      </c>
      <c r="M42" s="117" t="b">
        <v>1</v>
      </c>
      <c r="N42" s="117" t="s">
        <v>1276</v>
      </c>
      <c r="O42" s="182" t="str">
        <f>LEFT('Payroll Totals by Month'!C25,13)&amp;"."&amp;F42</f>
        <v>Moss Hall Inf.2044.salaries.Ma22</v>
      </c>
      <c r="P42" s="185" t="str">
        <f>'Payroll Totals by Month'!A25&amp;"/"&amp;PayrollCR!$O$1</f>
        <v>10081/111400</v>
      </c>
      <c r="Q42" s="117" t="b">
        <v>1</v>
      </c>
      <c r="R42" s="117" t="b">
        <v>1</v>
      </c>
      <c r="S42" s="117" t="b">
        <v>1</v>
      </c>
      <c r="U42">
        <f t="shared" si="2"/>
        <v>18</v>
      </c>
      <c r="V42">
        <f t="shared" si="3"/>
        <v>32</v>
      </c>
    </row>
    <row r="43" spans="1:22" x14ac:dyDescent="0.25">
      <c r="A43" s="117" t="s">
        <v>1312</v>
      </c>
      <c r="B43" s="180">
        <v>1</v>
      </c>
      <c r="C43" s="117">
        <v>2</v>
      </c>
      <c r="D43" s="181">
        <f>'Payroll Totals by Month'!D26</f>
        <v>400089</v>
      </c>
      <c r="E43" s="117" t="b">
        <v>1</v>
      </c>
      <c r="F43" s="182" t="str">
        <f>RIGHT('Payroll Totals by Month'!B26,4)&amp;"."&amp;"salaries"&amp;"."&amp;PayrollCR!$C$5</f>
        <v>2045.salaries.Ma22</v>
      </c>
      <c r="G43" s="183">
        <f t="shared" ca="1" si="0"/>
        <v>44697</v>
      </c>
      <c r="H43" s="184">
        <f>'Payroll Totals by Month'!H26</f>
        <v>117505.34</v>
      </c>
      <c r="I43" s="115">
        <f t="shared" ca="1" si="1"/>
        <v>44697</v>
      </c>
      <c r="J43" s="117">
        <v>3</v>
      </c>
      <c r="K43" s="117" t="b">
        <v>1</v>
      </c>
      <c r="L43" s="117" t="s">
        <v>1313</v>
      </c>
      <c r="M43" s="117" t="b">
        <v>1</v>
      </c>
      <c r="N43" s="117" t="s">
        <v>1276</v>
      </c>
      <c r="O43" s="182" t="str">
        <f>LEFT('Payroll Totals by Month'!C26,13)&amp;"."&amp;F43</f>
        <v>Northside Sch.2045.salaries.Ma22</v>
      </c>
      <c r="P43" s="185" t="str">
        <f>'Payroll Totals by Month'!A26&amp;"/"&amp;PayrollCR!$O$1</f>
        <v>10082/111400</v>
      </c>
      <c r="Q43" s="117" t="b">
        <v>1</v>
      </c>
      <c r="R43" s="117" t="b">
        <v>1</v>
      </c>
      <c r="S43" s="117" t="b">
        <v>1</v>
      </c>
      <c r="U43">
        <f t="shared" si="2"/>
        <v>18</v>
      </c>
      <c r="V43">
        <f t="shared" si="3"/>
        <v>32</v>
      </c>
    </row>
    <row r="44" spans="1:22" x14ac:dyDescent="0.25">
      <c r="A44" s="117" t="s">
        <v>1312</v>
      </c>
      <c r="B44" s="180">
        <v>1</v>
      </c>
      <c r="C44" s="117">
        <v>2</v>
      </c>
      <c r="D44" s="181">
        <f>'Payroll Totals by Month'!D27</f>
        <v>400003</v>
      </c>
      <c r="E44" s="117" t="b">
        <v>1</v>
      </c>
      <c r="F44" s="182" t="str">
        <f>RIGHT('Payroll Totals by Month'!B27,4)&amp;"."&amp;"salaries"&amp;"."&amp;PayrollCR!$C$5</f>
        <v>3501.salaries.Ma22</v>
      </c>
      <c r="G44" s="183">
        <f t="shared" ca="1" si="0"/>
        <v>44697</v>
      </c>
      <c r="H44" s="184">
        <f>'Payroll Totals by Month'!H27</f>
        <v>89618.059999999983</v>
      </c>
      <c r="I44" s="115">
        <f t="shared" ca="1" si="1"/>
        <v>44697</v>
      </c>
      <c r="J44" s="117">
        <v>3</v>
      </c>
      <c r="K44" s="117" t="b">
        <v>1</v>
      </c>
      <c r="L44" s="117" t="s">
        <v>1313</v>
      </c>
      <c r="M44" s="117" t="b">
        <v>1</v>
      </c>
      <c r="N44" s="117" t="s">
        <v>1276</v>
      </c>
      <c r="O44" s="182" t="str">
        <f>LEFT('Payroll Totals by Month'!C27,13)&amp;"."&amp;F44</f>
        <v>Our Lady of L.3501.salaries.Ma22</v>
      </c>
      <c r="P44" s="185" t="str">
        <f>'Payroll Totals by Month'!A27&amp;"/"&amp;PayrollCR!$O$1</f>
        <v>10085/111400</v>
      </c>
      <c r="Q44" s="117" t="b">
        <v>1</v>
      </c>
      <c r="R44" s="117" t="b">
        <v>1</v>
      </c>
      <c r="S44" s="117" t="b">
        <v>1</v>
      </c>
      <c r="U44">
        <f t="shared" si="2"/>
        <v>18</v>
      </c>
      <c r="V44">
        <f t="shared" si="3"/>
        <v>32</v>
      </c>
    </row>
    <row r="45" spans="1:22" x14ac:dyDescent="0.25">
      <c r="A45" s="117" t="s">
        <v>1312</v>
      </c>
      <c r="B45" s="180">
        <v>1</v>
      </c>
      <c r="C45" s="117">
        <v>2</v>
      </c>
      <c r="D45" s="181">
        <f>'Payroll Totals by Month'!D28</f>
        <v>400096</v>
      </c>
      <c r="E45" s="117" t="b">
        <v>1</v>
      </c>
      <c r="F45" s="182" t="str">
        <f>RIGHT('Payroll Totals by Month'!B28,4)&amp;"."&amp;"salaries"&amp;"."&amp;PayrollCR!$C$5</f>
        <v>3502.salaries.Ma22</v>
      </c>
      <c r="G45" s="183">
        <f t="shared" ca="1" si="0"/>
        <v>44697</v>
      </c>
      <c r="H45" s="184">
        <f>'Payroll Totals by Month'!H28</f>
        <v>150315.63</v>
      </c>
      <c r="I45" s="115">
        <f t="shared" ca="1" si="1"/>
        <v>44697</v>
      </c>
      <c r="J45" s="117">
        <v>3</v>
      </c>
      <c r="K45" s="117" t="b">
        <v>1</v>
      </c>
      <c r="L45" s="117" t="s">
        <v>1313</v>
      </c>
      <c r="M45" s="117" t="b">
        <v>1</v>
      </c>
      <c r="N45" s="117" t="s">
        <v>1276</v>
      </c>
      <c r="O45" s="182" t="str">
        <f>LEFT('Payroll Totals by Month'!C28,13)&amp;"."&amp;F45</f>
        <v>St Agnes RC P.3502.salaries.Ma22</v>
      </c>
      <c r="P45" s="185" t="str">
        <f>'Payroll Totals by Month'!A28&amp;"/"&amp;PayrollCR!$O$1</f>
        <v>10087/111400</v>
      </c>
      <c r="Q45" s="117" t="b">
        <v>1</v>
      </c>
      <c r="R45" s="117" t="b">
        <v>1</v>
      </c>
      <c r="S45" s="117" t="b">
        <v>1</v>
      </c>
      <c r="U45">
        <f t="shared" si="2"/>
        <v>18</v>
      </c>
      <c r="V45">
        <f t="shared" si="3"/>
        <v>32</v>
      </c>
    </row>
    <row r="46" spans="1:22" x14ac:dyDescent="0.25">
      <c r="A46" s="117" t="s">
        <v>1312</v>
      </c>
      <c r="B46" s="180">
        <v>1</v>
      </c>
      <c r="C46" s="117">
        <v>2</v>
      </c>
      <c r="D46" s="181">
        <f>'Payroll Totals by Month'!D29</f>
        <v>400064</v>
      </c>
      <c r="E46" s="117" t="b">
        <v>1</v>
      </c>
      <c r="F46" s="182" t="str">
        <f>RIGHT('Payroll Totals by Month'!B29,4)&amp;"."&amp;"salaries"&amp;"."&amp;PayrollCR!$C$5</f>
        <v>3504.salaries.Ma22</v>
      </c>
      <c r="G46" s="183">
        <f t="shared" ca="1" si="0"/>
        <v>44697</v>
      </c>
      <c r="H46" s="184">
        <f>'Payroll Totals by Month'!H29</f>
        <v>159604.37</v>
      </c>
      <c r="I46" s="115">
        <f t="shared" ca="1" si="1"/>
        <v>44697</v>
      </c>
      <c r="J46" s="117">
        <v>3</v>
      </c>
      <c r="K46" s="117" t="b">
        <v>1</v>
      </c>
      <c r="L46" s="117" t="s">
        <v>1313</v>
      </c>
      <c r="M46" s="117" t="b">
        <v>1</v>
      </c>
      <c r="N46" s="117" t="s">
        <v>1276</v>
      </c>
      <c r="O46" s="182" t="str">
        <f>LEFT('Payroll Totals by Month'!C29,13)&amp;"."&amp;F46</f>
        <v>St Catherine'.3504.salaries.Ma22</v>
      </c>
      <c r="P46" s="185" t="str">
        <f>'Payroll Totals by Month'!A29&amp;"/"&amp;PayrollCR!$O$1</f>
        <v>10088/111400</v>
      </c>
      <c r="Q46" s="117" t="b">
        <v>1</v>
      </c>
      <c r="R46" s="117" t="b">
        <v>1</v>
      </c>
      <c r="S46" s="117" t="b">
        <v>1</v>
      </c>
      <c r="U46">
        <f t="shared" si="2"/>
        <v>18</v>
      </c>
      <c r="V46">
        <f t="shared" si="3"/>
        <v>32</v>
      </c>
    </row>
    <row r="47" spans="1:22" x14ac:dyDescent="0.25">
      <c r="A47" s="117" t="s">
        <v>1312</v>
      </c>
      <c r="B47" s="180">
        <v>1</v>
      </c>
      <c r="C47" s="117">
        <v>2</v>
      </c>
      <c r="D47" s="181">
        <f>'Payroll Totals by Month'!D30</f>
        <v>400114</v>
      </c>
      <c r="E47" s="117" t="b">
        <v>1</v>
      </c>
      <c r="F47" s="182" t="str">
        <f>RIGHT('Payroll Totals by Month'!B30,4)&amp;"."&amp;"salaries"&amp;"."&amp;PayrollCR!$C$5</f>
        <v>3307.salaries.Ma22</v>
      </c>
      <c r="G47" s="183">
        <f t="shared" ca="1" si="0"/>
        <v>44697</v>
      </c>
      <c r="H47" s="184">
        <f>'Payroll Totals by Month'!H30</f>
        <v>83951.24000000002</v>
      </c>
      <c r="I47" s="115">
        <f t="shared" ca="1" si="1"/>
        <v>44697</v>
      </c>
      <c r="J47" s="117">
        <v>3</v>
      </c>
      <c r="K47" s="117" t="b">
        <v>1</v>
      </c>
      <c r="L47" s="117" t="s">
        <v>1313</v>
      </c>
      <c r="M47" s="117" t="b">
        <v>1</v>
      </c>
      <c r="N47" s="117" t="s">
        <v>1276</v>
      </c>
      <c r="O47" s="182" t="str">
        <f>LEFT('Payroll Totals by Month'!C30,13)&amp;"."&amp;F47</f>
        <v>St John's CE .3307.salaries.Ma22</v>
      </c>
      <c r="P47" s="185" t="str">
        <f>'Payroll Totals by Month'!A30&amp;"/"&amp;PayrollCR!$O$1</f>
        <v>10089/111400</v>
      </c>
      <c r="Q47" s="117" t="b">
        <v>1</v>
      </c>
      <c r="R47" s="117" t="b">
        <v>1</v>
      </c>
      <c r="S47" s="117" t="b">
        <v>1</v>
      </c>
      <c r="U47">
        <f t="shared" si="2"/>
        <v>18</v>
      </c>
      <c r="V47">
        <f t="shared" si="3"/>
        <v>32</v>
      </c>
    </row>
    <row r="48" spans="1:22" x14ac:dyDescent="0.25">
      <c r="A48" s="117" t="s">
        <v>1312</v>
      </c>
      <c r="B48" s="180">
        <v>1</v>
      </c>
      <c r="C48" s="117">
        <v>2</v>
      </c>
      <c r="D48" s="181">
        <f>'Payroll Totals by Month'!D31</f>
        <v>400058</v>
      </c>
      <c r="E48" s="117" t="b">
        <v>1</v>
      </c>
      <c r="F48" s="182" t="str">
        <f>RIGHT('Payroll Totals by Month'!B31,4)&amp;"."&amp;"salaries"&amp;"."&amp;PayrollCR!$C$5</f>
        <v>3311.salaries.Ma22</v>
      </c>
      <c r="G48" s="183">
        <f t="shared" ca="1" si="0"/>
        <v>44697</v>
      </c>
      <c r="H48" s="184">
        <f>'Payroll Totals by Month'!H31</f>
        <v>0</v>
      </c>
      <c r="I48" s="115">
        <f t="shared" ca="1" si="1"/>
        <v>44697</v>
      </c>
      <c r="J48" s="117">
        <v>3</v>
      </c>
      <c r="K48" s="117" t="b">
        <v>1</v>
      </c>
      <c r="L48" s="117" t="s">
        <v>1313</v>
      </c>
      <c r="M48" s="117" t="b">
        <v>1</v>
      </c>
      <c r="N48" s="117" t="s">
        <v>1276</v>
      </c>
      <c r="O48" s="182" t="str">
        <f>LEFT('Payroll Totals by Month'!C31,13)&amp;"."&amp;F48</f>
        <v>St Mary's C E.3311.salaries.Ma22</v>
      </c>
      <c r="P48" s="185" t="str">
        <f>'Payroll Totals by Month'!A31&amp;"/"&amp;PayrollCR!$O$1</f>
        <v>10092/111400</v>
      </c>
      <c r="Q48" s="117" t="b">
        <v>1</v>
      </c>
      <c r="R48" s="117" t="b">
        <v>1</v>
      </c>
      <c r="S48" s="117" t="b">
        <v>1</v>
      </c>
    </row>
    <row r="49" spans="1:22" x14ac:dyDescent="0.25">
      <c r="A49" s="117" t="s">
        <v>1312</v>
      </c>
      <c r="B49" s="180">
        <v>1</v>
      </c>
      <c r="C49" s="117">
        <v>2</v>
      </c>
      <c r="D49" s="181">
        <f>'Payroll Totals by Month'!D32</f>
        <v>400017</v>
      </c>
      <c r="E49" s="117" t="b">
        <v>1</v>
      </c>
      <c r="F49" s="182" t="str">
        <f>RIGHT('Payroll Totals by Month'!B32,4)&amp;"."&amp;"salaries"&amp;"."&amp;PayrollCR!$C$5</f>
        <v>3312.salaries.Ma22</v>
      </c>
      <c r="G49" s="183">
        <f t="shared" ca="1" si="0"/>
        <v>44697</v>
      </c>
      <c r="H49" s="184">
        <f>'Payroll Totals by Month'!H32</f>
        <v>71772.59</v>
      </c>
      <c r="I49" s="115">
        <f t="shared" ca="1" si="1"/>
        <v>44697</v>
      </c>
      <c r="J49" s="117">
        <v>3</v>
      </c>
      <c r="K49" s="117" t="b">
        <v>1</v>
      </c>
      <c r="L49" s="117" t="s">
        <v>1313</v>
      </c>
      <c r="M49" s="117" t="b">
        <v>1</v>
      </c>
      <c r="N49" s="117" t="s">
        <v>1276</v>
      </c>
      <c r="O49" s="182" t="str">
        <f>LEFT('Payroll Totals by Month'!C32,13)&amp;"."&amp;F49</f>
        <v>St Mary's Sch.3312.salaries.Ma22</v>
      </c>
      <c r="P49" s="185" t="str">
        <f>'Payroll Totals by Month'!A32&amp;"/"&amp;PayrollCR!$O$1</f>
        <v>10093/111400</v>
      </c>
      <c r="Q49" s="117" t="b">
        <v>1</v>
      </c>
      <c r="R49" s="117" t="b">
        <v>1</v>
      </c>
      <c r="S49" s="117" t="b">
        <v>1</v>
      </c>
      <c r="U49">
        <f t="shared" ref="U49:U50" si="4">LEN(F49)</f>
        <v>18</v>
      </c>
      <c r="V49">
        <f t="shared" ref="V49:V50" si="5">LEN(O49)</f>
        <v>32</v>
      </c>
    </row>
    <row r="50" spans="1:22" x14ac:dyDescent="0.25">
      <c r="A50" s="117" t="s">
        <v>1312</v>
      </c>
      <c r="B50" s="180">
        <v>1</v>
      </c>
      <c r="C50" s="117">
        <v>2</v>
      </c>
      <c r="D50" s="181">
        <f>'Payroll Totals by Month'!D33</f>
        <v>400006</v>
      </c>
      <c r="E50" s="117" t="b">
        <v>1</v>
      </c>
      <c r="F50" s="182" t="str">
        <f>RIGHT('Payroll Totals by Month'!B33,4)&amp;"."&amp;"salaries"&amp;"."&amp;PayrollCR!$C$5</f>
        <v>3313.salaries.Ma22</v>
      </c>
      <c r="G50" s="183">
        <f t="shared" ca="1" si="0"/>
        <v>44697</v>
      </c>
      <c r="H50" s="184">
        <f>'Payroll Totals by Month'!H33</f>
        <v>81086.259999999966</v>
      </c>
      <c r="I50" s="115">
        <f t="shared" ca="1" si="1"/>
        <v>44697</v>
      </c>
      <c r="J50" s="117">
        <v>3</v>
      </c>
      <c r="K50" s="117" t="b">
        <v>1</v>
      </c>
      <c r="L50" s="117" t="s">
        <v>1313</v>
      </c>
      <c r="M50" s="117" t="b">
        <v>1</v>
      </c>
      <c r="N50" s="117" t="s">
        <v>1276</v>
      </c>
      <c r="O50" s="182" t="str">
        <f>LEFT('Payroll Totals by Month'!C33,13)&amp;"."&amp;F50</f>
        <v>St Paul's Sch.3313.salaries.Ma22</v>
      </c>
      <c r="P50" s="185" t="str">
        <f>'Payroll Totals by Month'!A33&amp;"/"&amp;PayrollCR!$O$1</f>
        <v>10094/111400</v>
      </c>
      <c r="Q50" s="117" t="b">
        <v>1</v>
      </c>
      <c r="R50" s="117" t="b">
        <v>1</v>
      </c>
      <c r="S50" s="117" t="b">
        <v>1</v>
      </c>
      <c r="U50">
        <f t="shared" si="4"/>
        <v>18</v>
      </c>
      <c r="V50">
        <f t="shared" si="5"/>
        <v>32</v>
      </c>
    </row>
    <row r="51" spans="1:22" x14ac:dyDescent="0.25">
      <c r="A51" s="117" t="s">
        <v>1312</v>
      </c>
      <c r="B51" s="180">
        <v>1</v>
      </c>
      <c r="C51" s="117">
        <v>2</v>
      </c>
      <c r="D51" s="181">
        <f>'Payroll Totals by Month'!D34</f>
        <v>400094</v>
      </c>
      <c r="E51" s="117" t="b">
        <v>1</v>
      </c>
      <c r="F51" s="182" t="str">
        <f>RIGHT('Payroll Totals by Month'!B34,4)&amp;"."&amp;"salaries"&amp;"."&amp;PayrollCR!$C$5</f>
        <v>3314.salaries.Ma22</v>
      </c>
      <c r="G51" s="183">
        <f t="shared" ca="1" si="0"/>
        <v>44697</v>
      </c>
      <c r="H51" s="184">
        <f>'Payroll Totals by Month'!H34</f>
        <v>0</v>
      </c>
      <c r="I51" s="115">
        <f t="shared" ca="1" si="1"/>
        <v>44697</v>
      </c>
      <c r="J51" s="117">
        <v>3</v>
      </c>
      <c r="K51" s="117" t="b">
        <v>1</v>
      </c>
      <c r="L51" s="117" t="s">
        <v>1313</v>
      </c>
      <c r="M51" s="117" t="b">
        <v>1</v>
      </c>
      <c r="N51" s="117" t="s">
        <v>1276</v>
      </c>
      <c r="O51" s="182" t="str">
        <f>LEFT('Payroll Totals by Month'!C34,13)&amp;"."&amp;F51</f>
        <v>St Paul's CE .3314.salaries.Ma22</v>
      </c>
      <c r="P51" s="185" t="str">
        <f>'Payroll Totals by Month'!A34&amp;"/"&amp;PayrollCR!$O$1</f>
        <v>10095/111400</v>
      </c>
      <c r="Q51" s="117" t="b">
        <v>1</v>
      </c>
      <c r="R51" s="117" t="b">
        <v>1</v>
      </c>
      <c r="S51" s="117" t="b">
        <v>1</v>
      </c>
    </row>
    <row r="52" spans="1:22" x14ac:dyDescent="0.25">
      <c r="A52" s="117" t="s">
        <v>1312</v>
      </c>
      <c r="B52" s="180">
        <v>1</v>
      </c>
      <c r="C52" s="117">
        <v>2</v>
      </c>
      <c r="D52" s="181">
        <f>'Payroll Totals by Month'!D35</f>
        <v>400009</v>
      </c>
      <c r="E52" s="117" t="b">
        <v>1</v>
      </c>
      <c r="F52" s="182" t="str">
        <f>RIGHT('Payroll Totals by Month'!B35,4)&amp;"."&amp;"salaries"&amp;"."&amp;PayrollCR!$C$5</f>
        <v>3506.salaries.Ma22</v>
      </c>
      <c r="G52" s="183">
        <f t="shared" ca="1" si="0"/>
        <v>44697</v>
      </c>
      <c r="H52" s="184">
        <f>'Payroll Totals by Month'!H35</f>
        <v>107669.69999999998</v>
      </c>
      <c r="I52" s="115">
        <f t="shared" ca="1" si="1"/>
        <v>44697</v>
      </c>
      <c r="J52" s="117">
        <v>3</v>
      </c>
      <c r="K52" s="117" t="b">
        <v>1</v>
      </c>
      <c r="L52" s="117" t="s">
        <v>1313</v>
      </c>
      <c r="M52" s="117" t="b">
        <v>1</v>
      </c>
      <c r="N52" s="117" t="s">
        <v>1276</v>
      </c>
      <c r="O52" s="182" t="str">
        <f>LEFT('Payroll Totals by Month'!C35,13)&amp;"."&amp;F52</f>
        <v>St Vincent's .3506.salaries.Ma22</v>
      </c>
      <c r="P52" s="185" t="str">
        <f>'Payroll Totals by Month'!A35&amp;"/"&amp;PayrollCR!$O$1</f>
        <v>10096/111400</v>
      </c>
      <c r="Q52" s="117" t="b">
        <v>1</v>
      </c>
      <c r="R52" s="117" t="b">
        <v>1</v>
      </c>
      <c r="S52" s="117" t="b">
        <v>1</v>
      </c>
      <c r="U52">
        <f t="shared" ref="U52:U73" si="6">LEN(F52)</f>
        <v>18</v>
      </c>
      <c r="V52">
        <f t="shared" ref="V52:V73" si="7">LEN(O52)</f>
        <v>32</v>
      </c>
    </row>
    <row r="53" spans="1:22" x14ac:dyDescent="0.25">
      <c r="A53" s="117" t="s">
        <v>1312</v>
      </c>
      <c r="B53" s="180">
        <v>1</v>
      </c>
      <c r="C53" s="117">
        <v>2</v>
      </c>
      <c r="D53" s="181">
        <f>'Payroll Totals by Month'!D36</f>
        <v>400100</v>
      </c>
      <c r="E53" s="117" t="b">
        <v>1</v>
      </c>
      <c r="F53" s="182" t="str">
        <f>RIGHT('Payroll Totals by Month'!B36,4)&amp;"."&amp;"salaries"&amp;"."&amp;PayrollCR!$C$5</f>
        <v>3316.salaries.Ma22</v>
      </c>
      <c r="G53" s="183">
        <f t="shared" ca="1" si="0"/>
        <v>44697</v>
      </c>
      <c r="H53" s="184">
        <f>'Payroll Totals by Month'!H36</f>
        <v>74177.799999999988</v>
      </c>
      <c r="I53" s="115">
        <f t="shared" ca="1" si="1"/>
        <v>44697</v>
      </c>
      <c r="J53" s="117">
        <v>3</v>
      </c>
      <c r="K53" s="117" t="b">
        <v>1</v>
      </c>
      <c r="L53" s="117" t="s">
        <v>1313</v>
      </c>
      <c r="M53" s="117" t="b">
        <v>1</v>
      </c>
      <c r="N53" s="117" t="s">
        <v>1276</v>
      </c>
      <c r="O53" s="182" t="str">
        <f>LEFT('Payroll Totals by Month'!C36,13)&amp;"."&amp;F53</f>
        <v>Trent  C of E.3316.salaries.Ma22</v>
      </c>
      <c r="P53" s="185" t="str">
        <f>'Payroll Totals by Month'!A36&amp;"/"&amp;PayrollCR!$O$1</f>
        <v>10100/111400</v>
      </c>
      <c r="Q53" s="117" t="b">
        <v>1</v>
      </c>
      <c r="R53" s="117" t="b">
        <v>1</v>
      </c>
      <c r="S53" s="117" t="b">
        <v>1</v>
      </c>
      <c r="U53">
        <f t="shared" si="6"/>
        <v>18</v>
      </c>
      <c r="V53">
        <f t="shared" si="7"/>
        <v>32</v>
      </c>
    </row>
    <row r="54" spans="1:22" x14ac:dyDescent="0.25">
      <c r="A54" s="117" t="s">
        <v>1312</v>
      </c>
      <c r="B54" s="180">
        <v>1</v>
      </c>
      <c r="C54" s="117">
        <v>2</v>
      </c>
      <c r="D54" s="181">
        <f>'Payroll Totals by Month'!D37</f>
        <v>400101</v>
      </c>
      <c r="E54" s="117" t="b">
        <v>1</v>
      </c>
      <c r="F54" s="182" t="str">
        <f>RIGHT('Payroll Totals by Month'!B37,4)&amp;"."&amp;"salaries"&amp;"."&amp;PayrollCR!$C$5</f>
        <v>2055.salaries.Ma22</v>
      </c>
      <c r="G54" s="183">
        <f t="shared" ca="1" si="0"/>
        <v>44697</v>
      </c>
      <c r="H54" s="184">
        <f>'Payroll Totals by Month'!H37</f>
        <v>92870.680000000008</v>
      </c>
      <c r="I54" s="115">
        <f t="shared" ca="1" si="1"/>
        <v>44697</v>
      </c>
      <c r="J54" s="117">
        <v>3</v>
      </c>
      <c r="K54" s="117" t="b">
        <v>1</v>
      </c>
      <c r="L54" s="117" t="s">
        <v>1313</v>
      </c>
      <c r="M54" s="117" t="b">
        <v>1</v>
      </c>
      <c r="N54" s="117" t="s">
        <v>1276</v>
      </c>
      <c r="O54" s="182" t="str">
        <f>LEFT('Payroll Totals by Month'!C37,13)&amp;"."&amp;F54</f>
        <v>Tudor School.2055.salaries.Ma22</v>
      </c>
      <c r="P54" s="185" t="str">
        <f>'Payroll Totals by Month'!A37&amp;"/"&amp;PayrollCR!$O$1</f>
        <v>10101/111400</v>
      </c>
      <c r="Q54" s="117" t="b">
        <v>1</v>
      </c>
      <c r="R54" s="117" t="b">
        <v>1</v>
      </c>
      <c r="S54" s="117" t="b">
        <v>1</v>
      </c>
      <c r="U54">
        <f t="shared" si="6"/>
        <v>18</v>
      </c>
      <c r="V54">
        <f t="shared" si="7"/>
        <v>31</v>
      </c>
    </row>
    <row r="55" spans="1:22" x14ac:dyDescent="0.25">
      <c r="A55" s="117" t="s">
        <v>1312</v>
      </c>
      <c r="B55" s="180">
        <v>1</v>
      </c>
      <c r="C55" s="117">
        <v>2</v>
      </c>
      <c r="D55" s="181">
        <f>'Payroll Totals by Month'!D38</f>
        <v>400011</v>
      </c>
      <c r="E55" s="117" t="b">
        <v>1</v>
      </c>
      <c r="F55" s="182" t="str">
        <f>RIGHT('Payroll Totals by Month'!B38,4)&amp;"."&amp;"salaries"&amp;"."&amp;PayrollCR!$C$5</f>
        <v>2060.salaries.Ma22</v>
      </c>
      <c r="G55" s="183">
        <f t="shared" ca="1" si="0"/>
        <v>44697</v>
      </c>
      <c r="H55" s="184">
        <f>'Payroll Totals by Month'!H38</f>
        <v>197565.43</v>
      </c>
      <c r="I55" s="115">
        <f t="shared" ca="1" si="1"/>
        <v>44697</v>
      </c>
      <c r="J55" s="117">
        <v>3</v>
      </c>
      <c r="K55" s="117" t="b">
        <v>1</v>
      </c>
      <c r="L55" s="117" t="s">
        <v>1313</v>
      </c>
      <c r="M55" s="117" t="b">
        <v>1</v>
      </c>
      <c r="N55" s="117" t="s">
        <v>1276</v>
      </c>
      <c r="O55" s="182" t="str">
        <f>LEFT('Payroll Totals by Month'!C38,13)&amp;"."&amp;F55</f>
        <v>Whitings Hill.2060.salaries.Ma22</v>
      </c>
      <c r="P55" s="185" t="str">
        <f>'Payroll Totals by Month'!A38&amp;"/"&amp;PayrollCR!$O$1</f>
        <v>10105/111400</v>
      </c>
      <c r="Q55" s="117" t="b">
        <v>1</v>
      </c>
      <c r="R55" s="117" t="b">
        <v>1</v>
      </c>
      <c r="S55" s="117" t="b">
        <v>1</v>
      </c>
      <c r="U55">
        <f t="shared" si="6"/>
        <v>18</v>
      </c>
      <c r="V55">
        <f t="shared" si="7"/>
        <v>32</v>
      </c>
    </row>
    <row r="56" spans="1:22" x14ac:dyDescent="0.25">
      <c r="A56" s="117" t="s">
        <v>1312</v>
      </c>
      <c r="B56" s="180">
        <v>1</v>
      </c>
      <c r="C56" s="117">
        <v>2</v>
      </c>
      <c r="D56" s="181">
        <f>'Payroll Totals by Month'!D39</f>
        <v>400066</v>
      </c>
      <c r="E56" s="117" t="b">
        <v>1</v>
      </c>
      <c r="F56" s="182" t="str">
        <f>RIGHT('Payroll Totals by Month'!B39,4)&amp;"."&amp;"salaries"&amp;"."&amp;PayrollCR!$C$5</f>
        <v>3509.salaries.Ma22</v>
      </c>
      <c r="G56" s="183">
        <f t="shared" ca="1" si="0"/>
        <v>44697</v>
      </c>
      <c r="H56" s="184">
        <f>'Payroll Totals by Month'!H39</f>
        <v>171692.39999999997</v>
      </c>
      <c r="I56" s="115">
        <f t="shared" ca="1" si="1"/>
        <v>44697</v>
      </c>
      <c r="J56" s="117">
        <v>3</v>
      </c>
      <c r="K56" s="117" t="b">
        <v>1</v>
      </c>
      <c r="L56" s="117" t="s">
        <v>1313</v>
      </c>
      <c r="M56" s="117" t="b">
        <v>1</v>
      </c>
      <c r="N56" s="117" t="s">
        <v>1276</v>
      </c>
      <c r="O56" s="182" t="str">
        <f>LEFT('Payroll Totals by Month'!C39,13)&amp;"."&amp;F56</f>
        <v>St Joseph's P.3509.salaries.Ma22</v>
      </c>
      <c r="P56" s="185" t="str">
        <f>'Payroll Totals by Month'!A39&amp;"/"&amp;PayrollCR!$O$1</f>
        <v>10107/111400</v>
      </c>
      <c r="Q56" s="117" t="b">
        <v>1</v>
      </c>
      <c r="R56" s="117" t="b">
        <v>1</v>
      </c>
      <c r="S56" s="117" t="b">
        <v>1</v>
      </c>
      <c r="U56">
        <f t="shared" si="6"/>
        <v>18</v>
      </c>
      <c r="V56">
        <f t="shared" si="7"/>
        <v>32</v>
      </c>
    </row>
    <row r="57" spans="1:22" x14ac:dyDescent="0.25">
      <c r="A57" s="117" t="s">
        <v>1312</v>
      </c>
      <c r="B57" s="180">
        <v>1</v>
      </c>
      <c r="C57" s="117">
        <v>2</v>
      </c>
      <c r="D57" s="181">
        <f>'Payroll Totals by Month'!D40</f>
        <v>400037</v>
      </c>
      <c r="E57" s="117" t="b">
        <v>1</v>
      </c>
      <c r="F57" s="182" t="str">
        <f>RIGHT('Payroll Totals by Month'!B40,4)&amp;"."&amp;"salaries"&amp;"."&amp;PayrollCR!$C$5</f>
        <v>3507.salaries.Ma22</v>
      </c>
      <c r="G57" s="183">
        <f t="shared" ca="1" si="0"/>
        <v>44697</v>
      </c>
      <c r="H57" s="184">
        <f>'Payroll Totals by Month'!H40</f>
        <v>63135.240000000005</v>
      </c>
      <c r="I57" s="115">
        <f t="shared" ca="1" si="1"/>
        <v>44697</v>
      </c>
      <c r="J57" s="117">
        <v>3</v>
      </c>
      <c r="K57" s="117" t="b">
        <v>1</v>
      </c>
      <c r="L57" s="117" t="s">
        <v>1313</v>
      </c>
      <c r="M57" s="117" t="b">
        <v>1</v>
      </c>
      <c r="N57" s="117" t="s">
        <v>1276</v>
      </c>
      <c r="O57" s="182" t="str">
        <f>LEFT('Payroll Totals by Month'!C40,13)&amp;"."&amp;F57</f>
        <v>St Theresa's .3507.salaries.Ma22</v>
      </c>
      <c r="P57" s="185" t="str">
        <f>'Payroll Totals by Month'!A40&amp;"/"&amp;PayrollCR!$O$1</f>
        <v>10108/111400</v>
      </c>
      <c r="Q57" s="117" t="b">
        <v>1</v>
      </c>
      <c r="R57" s="117" t="b">
        <v>1</v>
      </c>
      <c r="S57" s="117" t="b">
        <v>1</v>
      </c>
      <c r="U57">
        <f t="shared" si="6"/>
        <v>18</v>
      </c>
      <c r="V57">
        <f t="shared" si="7"/>
        <v>32</v>
      </c>
    </row>
    <row r="58" spans="1:22" x14ac:dyDescent="0.25">
      <c r="A58" s="117" t="s">
        <v>1312</v>
      </c>
      <c r="B58" s="180">
        <v>1</v>
      </c>
      <c r="C58" s="117">
        <v>2</v>
      </c>
      <c r="D58" s="181">
        <f>'Payroll Totals by Month'!D41</f>
        <v>400004</v>
      </c>
      <c r="E58" s="117" t="b">
        <v>1</v>
      </c>
      <c r="F58" s="182" t="str">
        <f>RIGHT('Payroll Totals by Month'!B41,4)&amp;"."&amp;"salaries"&amp;"."&amp;PayrollCR!$C$5</f>
        <v>2054.salaries.Ma22</v>
      </c>
      <c r="G58" s="183">
        <f t="shared" ca="1" si="0"/>
        <v>44697</v>
      </c>
      <c r="H58" s="184">
        <f>'Payroll Totals by Month'!H41</f>
        <v>75553.789999999994</v>
      </c>
      <c r="I58" s="115">
        <f t="shared" ca="1" si="1"/>
        <v>44697</v>
      </c>
      <c r="J58" s="117">
        <v>3</v>
      </c>
      <c r="K58" s="117" t="b">
        <v>1</v>
      </c>
      <c r="L58" s="117" t="s">
        <v>1313</v>
      </c>
      <c r="M58" s="117" t="b">
        <v>1</v>
      </c>
      <c r="N58" s="117" t="s">
        <v>1276</v>
      </c>
      <c r="O58" s="182" t="str">
        <f>LEFT('Payroll Totals by Month'!C41,13)&amp;"."&amp;F58</f>
        <v>Woodridge  Pr.2054.salaries.Ma22</v>
      </c>
      <c r="P58" s="185" t="str">
        <f>'Payroll Totals by Month'!A41&amp;"/"&amp;PayrollCR!$O$1</f>
        <v>10109/111400</v>
      </c>
      <c r="Q58" s="117" t="b">
        <v>1</v>
      </c>
      <c r="R58" s="117" t="b">
        <v>1</v>
      </c>
      <c r="S58" s="117" t="b">
        <v>1</v>
      </c>
      <c r="U58">
        <f t="shared" si="6"/>
        <v>18</v>
      </c>
      <c r="V58">
        <f t="shared" si="7"/>
        <v>32</v>
      </c>
    </row>
    <row r="59" spans="1:22" x14ac:dyDescent="0.25">
      <c r="A59" s="117" t="s">
        <v>1312</v>
      </c>
      <c r="B59" s="180">
        <v>1</v>
      </c>
      <c r="C59" s="117">
        <v>2</v>
      </c>
      <c r="D59" s="181">
        <f>'Payroll Totals by Month'!D42</f>
        <v>400071</v>
      </c>
      <c r="E59" s="117" t="b">
        <v>1</v>
      </c>
      <c r="F59" s="182" t="str">
        <f>RIGHT('Payroll Totals by Month'!B42,4)&amp;"."&amp;"salaries"&amp;"."&amp;PayrollCR!$C$5</f>
        <v>3510.salaries.Ma22</v>
      </c>
      <c r="G59" s="183">
        <f t="shared" ca="1" si="0"/>
        <v>44697</v>
      </c>
      <c r="H59" s="184">
        <f>'Payroll Totals by Month'!H42</f>
        <v>120800.81999999999</v>
      </c>
      <c r="I59" s="115">
        <f t="shared" ca="1" si="1"/>
        <v>44697</v>
      </c>
      <c r="J59" s="117">
        <v>3</v>
      </c>
      <c r="K59" s="117" t="b">
        <v>1</v>
      </c>
      <c r="L59" s="117" t="s">
        <v>1313</v>
      </c>
      <c r="M59" s="117" t="b">
        <v>1</v>
      </c>
      <c r="N59" s="117" t="s">
        <v>1276</v>
      </c>
      <c r="O59" s="182" t="str">
        <f>LEFT('Payroll Totals by Month'!C42,13)&amp;"."&amp;F59</f>
        <v>Sacred Heart .3510.salaries.Ma22</v>
      </c>
      <c r="P59" s="185" t="str">
        <f>'Payroll Totals by Month'!A42&amp;"/"&amp;PayrollCR!$O$1</f>
        <v>10110/111400</v>
      </c>
      <c r="Q59" s="117" t="b">
        <v>1</v>
      </c>
      <c r="R59" s="117" t="b">
        <v>1</v>
      </c>
      <c r="S59" s="117" t="b">
        <v>1</v>
      </c>
      <c r="U59">
        <f t="shared" si="6"/>
        <v>18</v>
      </c>
      <c r="V59">
        <f t="shared" si="7"/>
        <v>32</v>
      </c>
    </row>
    <row r="60" spans="1:22" x14ac:dyDescent="0.25">
      <c r="A60" s="117" t="s">
        <v>1312</v>
      </c>
      <c r="B60" s="180">
        <v>1</v>
      </c>
      <c r="C60" s="117">
        <v>2</v>
      </c>
      <c r="D60" s="181">
        <f>'Payroll Totals by Month'!D43</f>
        <v>400007</v>
      </c>
      <c r="E60" s="117" t="b">
        <v>1</v>
      </c>
      <c r="F60" s="182" t="str">
        <f>RIGHT('Payroll Totals by Month'!B43,4)&amp;"."&amp;"salaries"&amp;"."&amp;PayrollCR!$C$5</f>
        <v>3513.salaries.Ma22</v>
      </c>
      <c r="G60" s="183">
        <f t="shared" ca="1" si="0"/>
        <v>44697</v>
      </c>
      <c r="H60" s="184">
        <f>'Payroll Totals by Month'!H43</f>
        <v>137218.55000000002</v>
      </c>
      <c r="I60" s="115">
        <f t="shared" ca="1" si="1"/>
        <v>44697</v>
      </c>
      <c r="J60" s="117">
        <v>3</v>
      </c>
      <c r="K60" s="117" t="b">
        <v>1</v>
      </c>
      <c r="L60" s="117" t="s">
        <v>1313</v>
      </c>
      <c r="M60" s="117" t="b">
        <v>1</v>
      </c>
      <c r="N60" s="117" t="s">
        <v>1276</v>
      </c>
      <c r="O60" s="182" t="str">
        <f>LEFT('Payroll Totals by Month'!C43,13)&amp;"."&amp;F60</f>
        <v>Menorah Prima.3513.salaries.Ma22</v>
      </c>
      <c r="P60" s="185" t="str">
        <f>'Payroll Totals by Month'!A43&amp;"/"&amp;PayrollCR!$O$1</f>
        <v>10114/111400</v>
      </c>
      <c r="Q60" s="117" t="b">
        <v>1</v>
      </c>
      <c r="R60" s="117" t="b">
        <v>1</v>
      </c>
      <c r="S60" s="117" t="b">
        <v>1</v>
      </c>
      <c r="U60">
        <f t="shared" si="6"/>
        <v>18</v>
      </c>
      <c r="V60">
        <f t="shared" si="7"/>
        <v>32</v>
      </c>
    </row>
    <row r="61" spans="1:22" x14ac:dyDescent="0.25">
      <c r="A61" s="117" t="s">
        <v>1312</v>
      </c>
      <c r="B61" s="180">
        <v>1</v>
      </c>
      <c r="C61" s="117">
        <v>2</v>
      </c>
      <c r="D61" s="181">
        <f>'Payroll Totals by Month'!D44</f>
        <v>400024</v>
      </c>
      <c r="E61" s="117" t="b">
        <v>1</v>
      </c>
      <c r="F61" s="182" t="str">
        <f>RIGHT('Payroll Totals by Month'!B44,4)&amp;"."&amp;"salaries"&amp;"."&amp;PayrollCR!$C$5</f>
        <v>3511.salaries.Ma22</v>
      </c>
      <c r="G61" s="183">
        <f t="shared" ca="1" si="0"/>
        <v>44697</v>
      </c>
      <c r="H61" s="184">
        <f>'Payroll Totals by Month'!H44</f>
        <v>147603.33999999997</v>
      </c>
      <c r="I61" s="115">
        <f t="shared" ca="1" si="1"/>
        <v>44697</v>
      </c>
      <c r="J61" s="117">
        <v>3</v>
      </c>
      <c r="K61" s="117" t="b">
        <v>1</v>
      </c>
      <c r="L61" s="117" t="s">
        <v>1313</v>
      </c>
      <c r="M61" s="117" t="b">
        <v>1</v>
      </c>
      <c r="N61" s="117" t="s">
        <v>1276</v>
      </c>
      <c r="O61" s="182" t="str">
        <f>LEFT('Payroll Totals by Month'!C44,13)&amp;"."&amp;F61</f>
        <v>Blessed Domin.3511.salaries.Ma22</v>
      </c>
      <c r="P61" s="185" t="str">
        <f>'Payroll Totals by Month'!A44&amp;"/"&amp;PayrollCR!$O$1</f>
        <v>10115/111400</v>
      </c>
      <c r="Q61" s="117" t="b">
        <v>1</v>
      </c>
      <c r="R61" s="117" t="b">
        <v>1</v>
      </c>
      <c r="S61" s="117" t="b">
        <v>1</v>
      </c>
      <c r="U61">
        <f t="shared" si="6"/>
        <v>18</v>
      </c>
      <c r="V61">
        <f t="shared" si="7"/>
        <v>32</v>
      </c>
    </row>
    <row r="62" spans="1:22" x14ac:dyDescent="0.25">
      <c r="A62" s="117" t="s">
        <v>1312</v>
      </c>
      <c r="B62" s="180">
        <v>1</v>
      </c>
      <c r="C62" s="117">
        <v>2</v>
      </c>
      <c r="D62" s="181">
        <f>'Payroll Totals by Month'!D45</f>
        <v>400107</v>
      </c>
      <c r="E62" s="117" t="b">
        <v>1</v>
      </c>
      <c r="F62" s="182" t="str">
        <f>RIGHT('Payroll Totals by Month'!B45,4)&amp;"."&amp;"salaries"&amp;"."&amp;PayrollCR!$C$5</f>
        <v>3514.salaries.Ma22</v>
      </c>
      <c r="G62" s="183">
        <f t="shared" ca="1" si="0"/>
        <v>44697</v>
      </c>
      <c r="H62" s="184">
        <f>'Payroll Totals by Month'!H45</f>
        <v>69475.710000000006</v>
      </c>
      <c r="I62" s="115">
        <f t="shared" ca="1" si="1"/>
        <v>44697</v>
      </c>
      <c r="J62" s="117">
        <v>3</v>
      </c>
      <c r="K62" s="117" t="b">
        <v>1</v>
      </c>
      <c r="L62" s="117" t="s">
        <v>1313</v>
      </c>
      <c r="M62" s="117" t="b">
        <v>1</v>
      </c>
      <c r="N62" s="117" t="s">
        <v>1276</v>
      </c>
      <c r="O62" s="182" t="str">
        <f>LEFT('Payroll Totals by Month'!C45,13)&amp;"."&amp;F62</f>
        <v>Annunciation .3514.salaries.Ma22</v>
      </c>
      <c r="P62" s="185" t="str">
        <f>'Payroll Totals by Month'!A45&amp;"/"&amp;PayrollCR!$O$1</f>
        <v>10117/111400</v>
      </c>
      <c r="Q62" s="117" t="b">
        <v>1</v>
      </c>
      <c r="R62" s="117" t="b">
        <v>1</v>
      </c>
      <c r="S62" s="117" t="b">
        <v>1</v>
      </c>
      <c r="U62">
        <f t="shared" si="6"/>
        <v>18</v>
      </c>
      <c r="V62">
        <f t="shared" si="7"/>
        <v>32</v>
      </c>
    </row>
    <row r="63" spans="1:22" x14ac:dyDescent="0.25">
      <c r="A63" s="117" t="s">
        <v>1312</v>
      </c>
      <c r="B63" s="180">
        <v>1</v>
      </c>
      <c r="C63" s="117">
        <v>2</v>
      </c>
      <c r="D63" s="181">
        <f>'Payroll Totals by Month'!D46</f>
        <v>400065</v>
      </c>
      <c r="E63" s="117" t="b">
        <v>1</v>
      </c>
      <c r="F63" s="182" t="str">
        <f>RIGHT('Payroll Totals by Month'!B46,4)&amp;"."&amp;"salaries"&amp;"."&amp;PayrollCR!$C$5</f>
        <v>2067.salaries.Ma22</v>
      </c>
      <c r="G63" s="183">
        <f t="shared" ca="1" si="0"/>
        <v>44697</v>
      </c>
      <c r="H63" s="184">
        <f>'Payroll Totals by Month'!H46</f>
        <v>108538.03</v>
      </c>
      <c r="I63" s="115">
        <f t="shared" ca="1" si="1"/>
        <v>44697</v>
      </c>
      <c r="J63" s="117">
        <v>3</v>
      </c>
      <c r="K63" s="117" t="b">
        <v>1</v>
      </c>
      <c r="L63" s="117" t="s">
        <v>1313</v>
      </c>
      <c r="M63" s="117" t="b">
        <v>1</v>
      </c>
      <c r="N63" s="117" t="s">
        <v>1276</v>
      </c>
      <c r="O63" s="182" t="str">
        <f>LEFT('Payroll Totals by Month'!C46,13)&amp;"."&amp;F63</f>
        <v>Chalgrove Pri.2067.salaries.Ma22</v>
      </c>
      <c r="P63" s="185" t="str">
        <f>'Payroll Totals by Month'!A46&amp;"/"&amp;PayrollCR!$O$1</f>
        <v>10118/111400</v>
      </c>
      <c r="Q63" s="117" t="b">
        <v>1</v>
      </c>
      <c r="R63" s="117" t="b">
        <v>1</v>
      </c>
      <c r="S63" s="117" t="b">
        <v>1</v>
      </c>
      <c r="U63">
        <f t="shared" si="6"/>
        <v>18</v>
      </c>
      <c r="V63">
        <f t="shared" si="7"/>
        <v>32</v>
      </c>
    </row>
    <row r="64" spans="1:22" x14ac:dyDescent="0.25">
      <c r="A64" s="117" t="s">
        <v>1312</v>
      </c>
      <c r="B64" s="180">
        <v>1</v>
      </c>
      <c r="C64" s="117">
        <v>2</v>
      </c>
      <c r="D64" s="181">
        <f>'Payroll Totals by Month'!D47</f>
        <v>400108</v>
      </c>
      <c r="E64" s="117" t="b">
        <v>1</v>
      </c>
      <c r="F64" s="182" t="str">
        <f>RIGHT('Payroll Totals by Month'!B47,4)&amp;"."&amp;"salaries"&amp;"."&amp;PayrollCR!$C$5</f>
        <v>3516.salaries.Ma22</v>
      </c>
      <c r="G64" s="183">
        <f t="shared" ca="1" si="0"/>
        <v>44697</v>
      </c>
      <c r="H64" s="184">
        <f>'Payroll Totals by Month'!H47</f>
        <v>98193.485182297387</v>
      </c>
      <c r="I64" s="115">
        <f t="shared" ca="1" si="1"/>
        <v>44697</v>
      </c>
      <c r="J64" s="117">
        <v>3</v>
      </c>
      <c r="K64" s="117" t="b">
        <v>1</v>
      </c>
      <c r="L64" s="117" t="s">
        <v>1313</v>
      </c>
      <c r="M64" s="117" t="b">
        <v>1</v>
      </c>
      <c r="N64" s="117" t="s">
        <v>1276</v>
      </c>
      <c r="O64" s="182" t="str">
        <f>LEFT('Payroll Totals by Month'!C47,13)&amp;"."&amp;F64</f>
        <v>Hasmonean Pri.3516.salaries.Ma22</v>
      </c>
      <c r="P64" s="185" t="str">
        <f>'Payroll Totals by Month'!A47&amp;"/"&amp;PayrollCR!$O$1</f>
        <v>10121/111400</v>
      </c>
      <c r="Q64" s="117" t="b">
        <v>1</v>
      </c>
      <c r="R64" s="117" t="b">
        <v>1</v>
      </c>
      <c r="S64" s="117" t="b">
        <v>1</v>
      </c>
      <c r="U64">
        <f t="shared" si="6"/>
        <v>18</v>
      </c>
      <c r="V64">
        <f t="shared" si="7"/>
        <v>32</v>
      </c>
    </row>
    <row r="65" spans="1:22" x14ac:dyDescent="0.25">
      <c r="A65" s="117" t="s">
        <v>1312</v>
      </c>
      <c r="B65" s="180">
        <v>1</v>
      </c>
      <c r="C65" s="117">
        <v>2</v>
      </c>
      <c r="D65" s="181">
        <f>'Payroll Totals by Month'!D48</f>
        <v>400113</v>
      </c>
      <c r="E65" s="117" t="b">
        <v>1</v>
      </c>
      <c r="F65" s="182" t="str">
        <f>RIGHT('Payroll Totals by Month'!B48,4)&amp;"."&amp;"salaries"&amp;"."&amp;PayrollCR!$C$5</f>
        <v>2077.salaries.Ma22</v>
      </c>
      <c r="G65" s="183">
        <f t="shared" ca="1" si="0"/>
        <v>44697</v>
      </c>
      <c r="H65" s="184">
        <f>'Payroll Totals by Month'!H48</f>
        <v>509651.19000000006</v>
      </c>
      <c r="I65" s="115">
        <f t="shared" ca="1" si="1"/>
        <v>44697</v>
      </c>
      <c r="J65" s="117">
        <v>3</v>
      </c>
      <c r="K65" s="117" t="b">
        <v>1</v>
      </c>
      <c r="L65" s="117" t="s">
        <v>1313</v>
      </c>
      <c r="M65" s="117" t="b">
        <v>1</v>
      </c>
      <c r="N65" s="117" t="s">
        <v>1276</v>
      </c>
      <c r="O65" s="182" t="str">
        <f>LEFT('Payroll Totals by Month'!C48,13)&amp;"."&amp;F65</f>
        <v>Orion Primary.2077.salaries.Ma22</v>
      </c>
      <c r="P65" s="185" t="str">
        <f>'Payroll Totals by Month'!A48&amp;"/"&amp;PayrollCR!$O$1</f>
        <v>10127/111400</v>
      </c>
      <c r="Q65" s="117" t="b">
        <v>1</v>
      </c>
      <c r="R65" s="117" t="b">
        <v>1</v>
      </c>
      <c r="S65" s="117" t="b">
        <v>1</v>
      </c>
      <c r="U65">
        <f t="shared" si="6"/>
        <v>18</v>
      </c>
      <c r="V65">
        <f t="shared" si="7"/>
        <v>32</v>
      </c>
    </row>
    <row r="66" spans="1:22" x14ac:dyDescent="0.25">
      <c r="A66" s="117" t="s">
        <v>1312</v>
      </c>
      <c r="B66" s="180">
        <v>1</v>
      </c>
      <c r="C66" s="117">
        <v>2</v>
      </c>
      <c r="D66" s="181">
        <f>'Payroll Totals by Month'!D49</f>
        <v>400070</v>
      </c>
      <c r="E66" s="117" t="b">
        <v>1</v>
      </c>
      <c r="F66" s="182" t="str">
        <f>RIGHT('Payroll Totals by Month'!B49,4)&amp;"."&amp;"salaries"&amp;"."&amp;PayrollCR!$C$5</f>
        <v>2079.salaries.Ma22</v>
      </c>
      <c r="G66" s="183">
        <f t="shared" ca="1" si="0"/>
        <v>44697</v>
      </c>
      <c r="H66" s="184">
        <f>'Payroll Totals by Month'!H49</f>
        <v>153663.74999999997</v>
      </c>
      <c r="I66" s="115">
        <f t="shared" ca="1" si="1"/>
        <v>44697</v>
      </c>
      <c r="J66" s="117">
        <v>3</v>
      </c>
      <c r="K66" s="117" t="b">
        <v>1</v>
      </c>
      <c r="L66" s="117" t="s">
        <v>1313</v>
      </c>
      <c r="M66" s="117" t="b">
        <v>1</v>
      </c>
      <c r="N66" s="117" t="s">
        <v>1276</v>
      </c>
      <c r="O66" s="182" t="str">
        <f>LEFT('Payroll Totals by Month'!C49,13)&amp;"."&amp;F66</f>
        <v>Beis Yaakov.2079.salaries.Ma22</v>
      </c>
      <c r="P66" s="185" t="str">
        <f>'Payroll Totals by Month'!A49&amp;"/"&amp;PayrollCR!$O$1</f>
        <v>10128/111400</v>
      </c>
      <c r="Q66" s="117" t="b">
        <v>1</v>
      </c>
      <c r="R66" s="117" t="b">
        <v>1</v>
      </c>
      <c r="S66" s="117" t="b">
        <v>1</v>
      </c>
      <c r="U66">
        <f t="shared" si="6"/>
        <v>18</v>
      </c>
      <c r="V66">
        <f t="shared" si="7"/>
        <v>30</v>
      </c>
    </row>
    <row r="67" spans="1:22" x14ac:dyDescent="0.25">
      <c r="A67" s="117" t="s">
        <v>1312</v>
      </c>
      <c r="B67" s="180">
        <v>1</v>
      </c>
      <c r="C67" s="117">
        <v>2</v>
      </c>
      <c r="D67" s="181">
        <f>'Payroll Totals by Month'!D50</f>
        <v>400014</v>
      </c>
      <c r="E67" s="117" t="b">
        <v>1</v>
      </c>
      <c r="F67" s="182" t="str">
        <f>RIGHT('Payroll Totals by Month'!B50,4)&amp;"."&amp;"salaries"&amp;"."&amp;PayrollCR!$C$5</f>
        <v>2078.salaries.Ma22</v>
      </c>
      <c r="G67" s="183">
        <f t="shared" ca="1" si="0"/>
        <v>44697</v>
      </c>
      <c r="H67" s="184">
        <f>'Payroll Totals by Month'!H50</f>
        <v>117354.71000000002</v>
      </c>
      <c r="I67" s="115">
        <f t="shared" ca="1" si="1"/>
        <v>44697</v>
      </c>
      <c r="J67" s="117">
        <v>3</v>
      </c>
      <c r="K67" s="117" t="b">
        <v>1</v>
      </c>
      <c r="L67" s="117" t="s">
        <v>1313</v>
      </c>
      <c r="M67" s="117" t="b">
        <v>1</v>
      </c>
      <c r="N67" s="117" t="s">
        <v>1276</v>
      </c>
      <c r="O67" s="182" t="str">
        <f>LEFT('Payroll Totals by Month'!C50,13)&amp;"."&amp;F67</f>
        <v>Pardes House .2078.salaries.Ma22</v>
      </c>
      <c r="P67" s="185" t="str">
        <f>'Payroll Totals by Month'!A50&amp;"/"&amp;PayrollCR!$O$1</f>
        <v>10129/111400</v>
      </c>
      <c r="Q67" s="117" t="b">
        <v>1</v>
      </c>
      <c r="R67" s="117" t="b">
        <v>1</v>
      </c>
      <c r="S67" s="117" t="b">
        <v>1</v>
      </c>
      <c r="U67">
        <f t="shared" si="6"/>
        <v>18</v>
      </c>
      <c r="V67">
        <f t="shared" si="7"/>
        <v>32</v>
      </c>
    </row>
    <row r="68" spans="1:22" x14ac:dyDescent="0.25">
      <c r="A68" s="117" t="s">
        <v>1312</v>
      </c>
      <c r="B68" s="180">
        <v>1</v>
      </c>
      <c r="C68" s="117">
        <v>2</v>
      </c>
      <c r="D68" s="181">
        <f>'Payroll Totals by Month'!D51</f>
        <v>400072</v>
      </c>
      <c r="E68" s="117" t="b">
        <v>1</v>
      </c>
      <c r="F68" s="182" t="str">
        <f>RIGHT('Payroll Totals by Month'!B51,4)&amp;"."&amp;"salaries"&amp;"."&amp;PayrollCR!$C$5</f>
        <v>1002.salaries.Ma22</v>
      </c>
      <c r="G68" s="183">
        <f t="shared" ca="1" si="0"/>
        <v>44697</v>
      </c>
      <c r="H68" s="184">
        <f>'Payroll Totals by Month'!H51</f>
        <v>79695.960000000006</v>
      </c>
      <c r="I68" s="115">
        <f t="shared" ca="1" si="1"/>
        <v>44697</v>
      </c>
      <c r="J68" s="117">
        <v>3</v>
      </c>
      <c r="K68" s="117" t="b">
        <v>1</v>
      </c>
      <c r="L68" s="117" t="s">
        <v>1313</v>
      </c>
      <c r="M68" s="117" t="b">
        <v>1</v>
      </c>
      <c r="N68" s="117" t="s">
        <v>1276</v>
      </c>
      <c r="O68" s="182" t="str">
        <f>LEFT('Payroll Totals by Month'!C51,13)&amp;"."&amp;F68</f>
        <v>Moss Hall Nur.1002.salaries.Ma22</v>
      </c>
      <c r="P68" s="185" t="str">
        <f>'Payroll Totals by Month'!A51&amp;"/"&amp;PayrollCR!$O$1</f>
        <v>10132/111400</v>
      </c>
      <c r="Q68" s="117" t="b">
        <v>1</v>
      </c>
      <c r="R68" s="117" t="b">
        <v>1</v>
      </c>
      <c r="S68" s="117" t="b">
        <v>1</v>
      </c>
      <c r="U68">
        <f t="shared" si="6"/>
        <v>18</v>
      </c>
      <c r="V68">
        <f t="shared" si="7"/>
        <v>32</v>
      </c>
    </row>
    <row r="69" spans="1:22" x14ac:dyDescent="0.25">
      <c r="A69" s="117" t="s">
        <v>1312</v>
      </c>
      <c r="B69" s="180">
        <v>1</v>
      </c>
      <c r="C69" s="117">
        <v>2</v>
      </c>
      <c r="D69" s="181">
        <f>'Payroll Totals by Month'!D52</f>
        <v>400102</v>
      </c>
      <c r="E69" s="117" t="b">
        <v>1</v>
      </c>
      <c r="F69" s="182" t="str">
        <f>RIGHT('Payroll Totals by Month'!B52,4)&amp;"."&amp;"salaries"&amp;"."&amp;PayrollCR!$C$5</f>
        <v>0135.salaries.Ma22</v>
      </c>
      <c r="G69" s="183">
        <f t="shared" ca="1" si="0"/>
        <v>44697</v>
      </c>
      <c r="H69" s="184">
        <f>'Payroll Totals by Month'!H52</f>
        <v>0</v>
      </c>
      <c r="I69" s="115">
        <f t="shared" ca="1" si="1"/>
        <v>44697</v>
      </c>
      <c r="J69" s="117">
        <v>3</v>
      </c>
      <c r="K69" s="117" t="b">
        <v>1</v>
      </c>
      <c r="L69" s="117" t="s">
        <v>1313</v>
      </c>
      <c r="M69" s="117" t="b">
        <v>1</v>
      </c>
      <c r="N69" s="117" t="s">
        <v>1276</v>
      </c>
      <c r="O69" s="182" t="str">
        <f>LEFT('Payroll Totals by Month'!C52,13)&amp;"."&amp;F69</f>
        <v>BEYA.0135.salaries.Ma22</v>
      </c>
      <c r="P69" s="185" t="str">
        <f>'Payroll Totals by Month'!A52&amp;"/"&amp;PayrollCR!$O$1</f>
        <v>10135/111400</v>
      </c>
      <c r="Q69" s="117" t="b">
        <v>1</v>
      </c>
      <c r="R69" s="117" t="b">
        <v>1</v>
      </c>
      <c r="S69" s="117" t="b">
        <v>1</v>
      </c>
      <c r="U69">
        <f t="shared" si="6"/>
        <v>18</v>
      </c>
      <c r="V69">
        <f t="shared" si="7"/>
        <v>23</v>
      </c>
    </row>
    <row r="70" spans="1:22" x14ac:dyDescent="0.25">
      <c r="A70" s="117" t="s">
        <v>1312</v>
      </c>
      <c r="B70" s="180">
        <v>1</v>
      </c>
      <c r="C70" s="117">
        <v>2</v>
      </c>
      <c r="D70" s="181">
        <f>'Payroll Totals by Month'!D53</f>
        <v>400034</v>
      </c>
      <c r="E70" s="117" t="b">
        <v>1</v>
      </c>
      <c r="F70" s="182" t="str">
        <f>RIGHT('Payroll Totals by Month'!B53,4)&amp;"."&amp;"salaries"&amp;"."&amp;PayrollCR!$C$5</f>
        <v>7005.salaries.Ma22</v>
      </c>
      <c r="G70" s="183">
        <f t="shared" ca="1" si="0"/>
        <v>44697</v>
      </c>
      <c r="H70" s="184">
        <f>'Payroll Totals by Month'!H53</f>
        <v>189751.12</v>
      </c>
      <c r="I70" s="115">
        <f t="shared" ca="1" si="1"/>
        <v>44697</v>
      </c>
      <c r="J70" s="117">
        <v>3</v>
      </c>
      <c r="K70" s="117" t="b">
        <v>1</v>
      </c>
      <c r="L70" s="117" t="s">
        <v>1313</v>
      </c>
      <c r="M70" s="117" t="b">
        <v>1</v>
      </c>
      <c r="N70" s="117" t="s">
        <v>1276</v>
      </c>
      <c r="O70" s="182" t="str">
        <f>LEFT('Payroll Totals by Month'!C53,13)&amp;"."&amp;F70</f>
        <v>Northway.7005.salaries.Ma22</v>
      </c>
      <c r="P70" s="185" t="str">
        <f>'Payroll Totals by Month'!A53&amp;"/"&amp;PayrollCR!$O$1</f>
        <v>10157/111400</v>
      </c>
      <c r="Q70" s="117" t="b">
        <v>1</v>
      </c>
      <c r="R70" s="117" t="b">
        <v>1</v>
      </c>
      <c r="S70" s="117" t="b">
        <v>1</v>
      </c>
      <c r="U70">
        <f t="shared" si="6"/>
        <v>18</v>
      </c>
      <c r="V70">
        <f t="shared" si="7"/>
        <v>27</v>
      </c>
    </row>
    <row r="71" spans="1:22" x14ac:dyDescent="0.25">
      <c r="A71" s="117" t="s">
        <v>1312</v>
      </c>
      <c r="B71" s="180">
        <v>1</v>
      </c>
      <c r="C71" s="117">
        <v>2</v>
      </c>
      <c r="D71" s="181">
        <f>'Payroll Totals by Month'!D54</f>
        <v>400157</v>
      </c>
      <c r="E71" s="117" t="b">
        <v>1</v>
      </c>
      <c r="F71" s="182" t="str">
        <f>RIGHT('Payroll Totals by Month'!B54,4)&amp;"."&amp;"salaries"&amp;"."&amp;PayrollCR!$C$5</f>
        <v>1102.salaries.Ma22</v>
      </c>
      <c r="G71" s="183">
        <f t="shared" ca="1" si="0"/>
        <v>44697</v>
      </c>
      <c r="H71" s="184">
        <f>'Payroll Totals by Month'!H54</f>
        <v>48604.880000000005</v>
      </c>
      <c r="I71" s="115">
        <f t="shared" ca="1" si="1"/>
        <v>44697</v>
      </c>
      <c r="J71" s="117">
        <v>3</v>
      </c>
      <c r="K71" s="117" t="b">
        <v>1</v>
      </c>
      <c r="L71" s="117" t="s">
        <v>1313</v>
      </c>
      <c r="M71" s="117" t="b">
        <v>1</v>
      </c>
      <c r="N71" s="117" t="s">
        <v>1276</v>
      </c>
      <c r="O71" s="182" t="str">
        <f>LEFT('Payroll Totals by Month'!C54,13)&amp;"."&amp;F71</f>
        <v>Northgate.1102.salaries.Ma22</v>
      </c>
      <c r="P71" s="185" t="str">
        <f>'Payroll Totals by Month'!A54&amp;"/"&amp;PayrollCR!$O$1</f>
        <v>10185/111400</v>
      </c>
      <c r="Q71" s="117" t="b">
        <v>1</v>
      </c>
      <c r="R71" s="117" t="b">
        <v>1</v>
      </c>
      <c r="S71" s="117" t="b">
        <v>1</v>
      </c>
      <c r="U71">
        <f t="shared" si="6"/>
        <v>18</v>
      </c>
      <c r="V71">
        <f t="shared" si="7"/>
        <v>28</v>
      </c>
    </row>
    <row r="72" spans="1:22" x14ac:dyDescent="0.25">
      <c r="A72" s="117" t="s">
        <v>1312</v>
      </c>
      <c r="B72" s="180">
        <v>1</v>
      </c>
      <c r="C72" s="117">
        <v>2</v>
      </c>
      <c r="D72" s="181">
        <f>'Payroll Totals by Month'!D55</f>
        <v>400125</v>
      </c>
      <c r="E72" s="117" t="b">
        <v>1</v>
      </c>
      <c r="F72" s="182" t="str">
        <f>RIGHT('Payroll Totals by Month'!B55,4)&amp;"."&amp;"salaries"&amp;"."&amp;PayrollCR!$C$5</f>
        <v>3520.salaries.Ma22</v>
      </c>
      <c r="G72" s="183">
        <f t="shared" ca="1" si="0"/>
        <v>44697</v>
      </c>
      <c r="H72" s="184">
        <f>'Payroll Totals by Month'!H55</f>
        <v>153914.12</v>
      </c>
      <c r="I72" s="115">
        <f t="shared" ca="1" si="1"/>
        <v>44697</v>
      </c>
      <c r="J72" s="117">
        <v>3</v>
      </c>
      <c r="K72" s="117" t="b">
        <v>1</v>
      </c>
      <c r="L72" s="117" t="s">
        <v>1313</v>
      </c>
      <c r="M72" s="117" t="b">
        <v>1</v>
      </c>
      <c r="N72" s="117" t="s">
        <v>1276</v>
      </c>
      <c r="O72" s="182" t="str">
        <f>LEFT('Payroll Totals by Month'!C55,13)&amp;"."&amp;F72</f>
        <v>Akiva School.3520.salaries.Ma22</v>
      </c>
      <c r="P72" s="185" t="str">
        <f>'Payroll Totals by Month'!A55&amp;"/"&amp;PayrollCR!$O$1</f>
        <v>11094/111400</v>
      </c>
      <c r="Q72" s="117" t="b">
        <v>1</v>
      </c>
      <c r="R72" s="117" t="b">
        <v>1</v>
      </c>
      <c r="S72" s="117" t="b">
        <v>1</v>
      </c>
      <c r="U72">
        <f t="shared" si="6"/>
        <v>18</v>
      </c>
      <c r="V72">
        <f t="shared" si="7"/>
        <v>31</v>
      </c>
    </row>
    <row r="73" spans="1:22" x14ac:dyDescent="0.25">
      <c r="A73" s="117" t="s">
        <v>1312</v>
      </c>
      <c r="B73" s="180">
        <v>1</v>
      </c>
      <c r="C73" s="117">
        <v>2</v>
      </c>
      <c r="D73" s="181">
        <f>'Payroll Totals by Month'!D56</f>
        <v>400150</v>
      </c>
      <c r="E73" s="117" t="b">
        <v>1</v>
      </c>
      <c r="F73" s="182" t="str">
        <f>RIGHT('Payroll Totals by Month'!B56,4)&amp;"."&amp;"salaries"&amp;"."&amp;PayrollCR!$C$5</f>
        <v>3524.salaries.Ma22</v>
      </c>
      <c r="G73" s="183">
        <f t="shared" ca="1" si="0"/>
        <v>44697</v>
      </c>
      <c r="H73" s="184">
        <f>'Payroll Totals by Month'!H56</f>
        <v>91140.040383698244</v>
      </c>
      <c r="I73" s="115">
        <f t="shared" ca="1" si="1"/>
        <v>44697</v>
      </c>
      <c r="J73" s="117">
        <v>3</v>
      </c>
      <c r="K73" s="117" t="b">
        <v>1</v>
      </c>
      <c r="L73" s="117" t="s">
        <v>1313</v>
      </c>
      <c r="M73" s="117" t="b">
        <v>1</v>
      </c>
      <c r="N73" s="117" t="s">
        <v>1276</v>
      </c>
      <c r="O73" s="182" t="str">
        <f>LEFT('Payroll Totals by Month'!C56,13)&amp;"."&amp;F73</f>
        <v>Beit Shvidler.3524.salaries.Ma22</v>
      </c>
      <c r="P73" s="185" t="str">
        <f>'Payroll Totals by Month'!A56&amp;"/"&amp;PayrollCR!$O$1</f>
        <v>11278/111400</v>
      </c>
      <c r="Q73" s="117" t="b">
        <v>1</v>
      </c>
      <c r="R73" s="117" t="b">
        <v>1</v>
      </c>
      <c r="S73" s="117" t="b">
        <v>1</v>
      </c>
      <c r="U73">
        <f t="shared" si="6"/>
        <v>18</v>
      </c>
      <c r="V73">
        <f t="shared" si="7"/>
        <v>32</v>
      </c>
    </row>
    <row r="74" spans="1:22" x14ac:dyDescent="0.25">
      <c r="A74" s="117" t="s">
        <v>1312</v>
      </c>
      <c r="B74" s="180">
        <v>1</v>
      </c>
      <c r="C74" s="117">
        <v>2</v>
      </c>
      <c r="D74" s="181">
        <f>'Payroll Totals by Month'!D57</f>
        <v>0</v>
      </c>
      <c r="E74" s="117" t="b">
        <v>1</v>
      </c>
      <c r="F74" s="182" t="str">
        <f>RIGHT('Payroll Totals by Month'!B57,4)&amp;"."&amp;"salaries"&amp;"."&amp;PayrollCR!$C$5</f>
        <v>.salaries.Ma22</v>
      </c>
      <c r="G74" s="183">
        <f t="shared" ca="1" si="0"/>
        <v>44697</v>
      </c>
      <c r="H74" s="184">
        <f>'Payroll Totals by Month'!H57</f>
        <v>0</v>
      </c>
      <c r="I74" s="115">
        <f t="shared" ca="1" si="1"/>
        <v>44697</v>
      </c>
      <c r="J74" s="117">
        <v>3</v>
      </c>
      <c r="K74" s="117" t="b">
        <v>1</v>
      </c>
      <c r="L74" s="117" t="s">
        <v>1313</v>
      </c>
      <c r="M74" s="117" t="b">
        <v>1</v>
      </c>
      <c r="N74" s="117" t="s">
        <v>1276</v>
      </c>
      <c r="O74" s="182" t="str">
        <f>LEFT('Payroll Totals by Month'!C57,13)&amp;"."&amp;F74</f>
        <v>..salaries.Ma22</v>
      </c>
      <c r="P74" s="185" t="str">
        <f>'Payroll Totals by Month'!A57&amp;"/"&amp;PayrollCR!$O$1</f>
        <v>/111400</v>
      </c>
      <c r="Q74" s="117" t="b">
        <v>1</v>
      </c>
      <c r="R74" s="117" t="b">
        <v>1</v>
      </c>
      <c r="S74" s="117" t="b">
        <v>1</v>
      </c>
    </row>
    <row r="75" spans="1:22" x14ac:dyDescent="0.25">
      <c r="A75" s="117" t="s">
        <v>1312</v>
      </c>
      <c r="B75" s="180">
        <v>1</v>
      </c>
      <c r="C75" s="117">
        <v>2</v>
      </c>
      <c r="D75" s="181">
        <f>'Payroll Totals by Month'!D58</f>
        <v>0</v>
      </c>
      <c r="E75" s="117" t="b">
        <v>1</v>
      </c>
      <c r="F75" s="182" t="str">
        <f>RIGHT('Payroll Totals by Month'!B58,4)&amp;"."&amp;"salaries"&amp;"."&amp;PayrollCR!$C$5</f>
        <v>.salaries.Ma22</v>
      </c>
      <c r="G75" s="183">
        <f t="shared" ca="1" si="0"/>
        <v>44697</v>
      </c>
      <c r="H75" s="184">
        <f>'Payroll Totals by Month'!H58</f>
        <v>0</v>
      </c>
      <c r="I75" s="115">
        <f t="shared" ca="1" si="1"/>
        <v>44697</v>
      </c>
      <c r="J75" s="117">
        <v>3</v>
      </c>
      <c r="K75" s="117" t="b">
        <v>1</v>
      </c>
      <c r="L75" s="117" t="s">
        <v>1313</v>
      </c>
      <c r="M75" s="117" t="b">
        <v>1</v>
      </c>
      <c r="N75" s="117" t="s">
        <v>1276</v>
      </c>
      <c r="O75" s="182" t="str">
        <f>LEFT('Payroll Totals by Month'!C58,13)&amp;"."&amp;F75</f>
        <v>..salaries.Ma22</v>
      </c>
      <c r="P75" s="185" t="str">
        <f>'Payroll Totals by Month'!A58&amp;"/"&amp;PayrollCR!$O$1</f>
        <v>/111400</v>
      </c>
      <c r="Q75" s="117" t="b">
        <v>1</v>
      </c>
      <c r="R75" s="117" t="b">
        <v>1</v>
      </c>
      <c r="S75" s="117" t="b">
        <v>1</v>
      </c>
    </row>
    <row r="76" spans="1:22" x14ac:dyDescent="0.25">
      <c r="A76" s="117" t="s">
        <v>1312</v>
      </c>
      <c r="B76" s="180">
        <v>1</v>
      </c>
      <c r="C76" s="117">
        <v>2</v>
      </c>
      <c r="D76" s="181">
        <f>'Payroll Totals by Month'!D59</f>
        <v>0</v>
      </c>
      <c r="E76" s="117" t="b">
        <v>1</v>
      </c>
      <c r="F76" s="182" t="str">
        <f>RIGHT('Payroll Totals by Month'!B59,4)&amp;"."&amp;"salaries"&amp;"."&amp;PayrollCR!$C$5</f>
        <v>.salaries.Ma22</v>
      </c>
      <c r="G76" s="183">
        <f t="shared" ca="1" si="0"/>
        <v>44697</v>
      </c>
      <c r="H76" s="184">
        <f>'Payroll Totals by Month'!H59</f>
        <v>0</v>
      </c>
      <c r="I76" s="115">
        <f t="shared" ca="1" si="1"/>
        <v>44697</v>
      </c>
      <c r="J76" s="117">
        <v>3</v>
      </c>
      <c r="K76" s="117" t="b">
        <v>1</v>
      </c>
      <c r="L76" s="117" t="s">
        <v>1313</v>
      </c>
      <c r="M76" s="117" t="b">
        <v>1</v>
      </c>
      <c r="N76" s="117" t="s">
        <v>1276</v>
      </c>
      <c r="O76" s="182" t="str">
        <f>LEFT('Payroll Totals by Month'!C59,13)&amp;"."&amp;F76</f>
        <v>..salaries.Ma22</v>
      </c>
      <c r="P76" s="185" t="str">
        <f>'Payroll Totals by Month'!A59&amp;"/"&amp;PayrollCR!$O$1</f>
        <v>/111400</v>
      </c>
      <c r="Q76" s="117" t="b">
        <v>1</v>
      </c>
      <c r="R76" s="117" t="b">
        <v>1</v>
      </c>
      <c r="S76" s="117" t="b">
        <v>1</v>
      </c>
    </row>
    <row r="77" spans="1:22" x14ac:dyDescent="0.25">
      <c r="A77" s="117" t="s">
        <v>1312</v>
      </c>
      <c r="B77" s="180">
        <v>1</v>
      </c>
      <c r="C77" s="117">
        <v>2</v>
      </c>
      <c r="D77" s="181">
        <f>'Payroll Totals by Month'!D60</f>
        <v>0</v>
      </c>
      <c r="E77" s="117" t="b">
        <v>1</v>
      </c>
      <c r="F77" s="182" t="str">
        <f>RIGHT('Payroll Totals by Month'!B60,4)&amp;"."&amp;"salaries"&amp;"."&amp;PayrollCR!$C$5</f>
        <v>.salaries.Ma22</v>
      </c>
      <c r="G77" s="183">
        <f t="shared" ca="1" si="0"/>
        <v>44697</v>
      </c>
      <c r="H77" s="184">
        <f>'Payroll Totals by Month'!H60</f>
        <v>0</v>
      </c>
      <c r="I77" s="115">
        <f t="shared" ca="1" si="1"/>
        <v>44697</v>
      </c>
      <c r="J77" s="117">
        <v>3</v>
      </c>
      <c r="K77" s="117" t="b">
        <v>1</v>
      </c>
      <c r="L77" s="117" t="s">
        <v>1313</v>
      </c>
      <c r="M77" s="117" t="b">
        <v>1</v>
      </c>
      <c r="N77" s="117" t="s">
        <v>1276</v>
      </c>
      <c r="O77" s="182" t="str">
        <f>LEFT('Payroll Totals by Month'!C60,13)&amp;"."&amp;F77</f>
        <v>..salaries.Ma22</v>
      </c>
      <c r="P77" s="185" t="str">
        <f>'Payroll Totals by Month'!A60&amp;"/"&amp;PayrollCR!$O$1</f>
        <v>/111400</v>
      </c>
      <c r="Q77" s="117" t="b">
        <v>1</v>
      </c>
      <c r="R77" s="117" t="b">
        <v>1</v>
      </c>
      <c r="S77" s="117" t="b">
        <v>1</v>
      </c>
    </row>
    <row r="78" spans="1:22" x14ac:dyDescent="0.25">
      <c r="A78" s="117" t="s">
        <v>1312</v>
      </c>
      <c r="B78" s="180">
        <v>1</v>
      </c>
      <c r="C78" s="117">
        <v>2</v>
      </c>
      <c r="D78" s="181">
        <f>'Payroll Totals by Month'!D61</f>
        <v>0</v>
      </c>
      <c r="E78" s="117" t="b">
        <v>1</v>
      </c>
      <c r="F78" s="182" t="str">
        <f>RIGHT('Payroll Totals by Month'!B61,4)&amp;"."&amp;"salaries"&amp;"."&amp;PayrollCR!$C$5</f>
        <v>.salaries.Ma22</v>
      </c>
      <c r="G78" s="183">
        <f t="shared" ca="1" si="0"/>
        <v>44697</v>
      </c>
      <c r="H78" s="184">
        <f>'Payroll Totals by Month'!H61</f>
        <v>0</v>
      </c>
      <c r="I78" s="115">
        <f t="shared" ca="1" si="1"/>
        <v>44697</v>
      </c>
      <c r="J78" s="117">
        <v>3</v>
      </c>
      <c r="K78" s="117" t="b">
        <v>1</v>
      </c>
      <c r="L78" s="117" t="s">
        <v>1313</v>
      </c>
      <c r="M78" s="117" t="b">
        <v>1</v>
      </c>
      <c r="N78" s="117" t="s">
        <v>1276</v>
      </c>
      <c r="O78" s="182" t="str">
        <f>LEFT('Payroll Totals by Month'!C61,13)&amp;"."&amp;F78</f>
        <v>..salaries.Ma22</v>
      </c>
      <c r="P78" s="185" t="str">
        <f>'Payroll Totals by Month'!A61&amp;"/"&amp;PayrollCR!$O$1</f>
        <v>/111400</v>
      </c>
      <c r="Q78" s="117" t="b">
        <v>1</v>
      </c>
      <c r="R78" s="117" t="b">
        <v>1</v>
      </c>
      <c r="S78" s="117" t="b">
        <v>1</v>
      </c>
    </row>
    <row r="79" spans="1:22" x14ac:dyDescent="0.25">
      <c r="A79" s="117" t="s">
        <v>1312</v>
      </c>
      <c r="B79" s="180">
        <v>1</v>
      </c>
      <c r="C79" s="117">
        <v>2</v>
      </c>
      <c r="D79" s="181">
        <f>'Payroll Totals by Month'!D62</f>
        <v>0</v>
      </c>
      <c r="E79" s="117" t="b">
        <v>1</v>
      </c>
      <c r="F79" s="182" t="str">
        <f>RIGHT('Payroll Totals by Month'!B62,4)&amp;"."&amp;"salaries"&amp;"."&amp;PayrollCR!$C$5</f>
        <v>.salaries.Ma22</v>
      </c>
      <c r="G79" s="183">
        <f t="shared" ca="1" si="0"/>
        <v>44697</v>
      </c>
      <c r="H79" s="184">
        <f>'Payroll Totals by Month'!H62</f>
        <v>0</v>
      </c>
      <c r="I79" s="115">
        <f t="shared" ca="1" si="1"/>
        <v>44697</v>
      </c>
      <c r="J79" s="117">
        <v>3</v>
      </c>
      <c r="K79" s="117" t="b">
        <v>1</v>
      </c>
      <c r="L79" s="117" t="s">
        <v>1313</v>
      </c>
      <c r="M79" s="117" t="b">
        <v>1</v>
      </c>
      <c r="N79" s="117" t="s">
        <v>1276</v>
      </c>
      <c r="O79" s="182" t="str">
        <f>LEFT('Payroll Totals by Month'!C62,13)&amp;"."&amp;F79</f>
        <v>..salaries.Ma22</v>
      </c>
      <c r="P79" s="185" t="str">
        <f>'Payroll Totals by Month'!A62&amp;"/"&amp;PayrollCR!$O$1</f>
        <v>CHECK TABLE/111400</v>
      </c>
      <c r="Q79" s="117" t="b">
        <v>1</v>
      </c>
      <c r="R79" s="117" t="b">
        <v>1</v>
      </c>
      <c r="S79" s="117" t="b">
        <v>1</v>
      </c>
    </row>
    <row r="80" spans="1:22" x14ac:dyDescent="0.25">
      <c r="A80" s="117" t="s">
        <v>1312</v>
      </c>
      <c r="B80" s="180">
        <v>1</v>
      </c>
      <c r="C80" s="117">
        <v>2</v>
      </c>
      <c r="D80" s="181">
        <f>'Payroll Totals by Month'!D63</f>
        <v>0</v>
      </c>
      <c r="E80" s="117" t="b">
        <v>1</v>
      </c>
      <c r="F80" s="182" t="str">
        <f>RIGHT('Payroll Totals by Month'!B63,4)&amp;"."&amp;"salaries"&amp;"."&amp;PayrollCR!$C$5</f>
        <v>.salaries.Ma22</v>
      </c>
      <c r="G80" s="183">
        <f t="shared" ca="1" si="0"/>
        <v>44697</v>
      </c>
      <c r="H80" s="184">
        <f>'Payroll Totals by Month'!H63</f>
        <v>0</v>
      </c>
      <c r="I80" s="115">
        <f t="shared" ca="1" si="1"/>
        <v>44697</v>
      </c>
      <c r="J80" s="117">
        <v>3</v>
      </c>
      <c r="K80" s="117" t="b">
        <v>1</v>
      </c>
      <c r="L80" s="117" t="s">
        <v>1313</v>
      </c>
      <c r="M80" s="117" t="b">
        <v>1</v>
      </c>
      <c r="N80" s="117" t="s">
        <v>1276</v>
      </c>
      <c r="O80" s="182" t="str">
        <f>LEFT('Payroll Totals by Month'!C63,13)&amp;"."&amp;F80</f>
        <v>..salaries.Ma22</v>
      </c>
      <c r="P80" s="185" t="str">
        <f>'Payroll Totals by Month'!A63&amp;"/"&amp;PayrollCR!$O$1</f>
        <v>/111400</v>
      </c>
      <c r="Q80" s="117" t="b">
        <v>1</v>
      </c>
      <c r="R80" s="117" t="b">
        <v>1</v>
      </c>
      <c r="S80" s="117" t="b">
        <v>1</v>
      </c>
    </row>
    <row r="81" spans="1:19" x14ac:dyDescent="0.25">
      <c r="A81" s="117" t="s">
        <v>1312</v>
      </c>
      <c r="B81" s="180">
        <v>1</v>
      </c>
      <c r="C81" s="117">
        <v>2</v>
      </c>
      <c r="D81" s="181">
        <f>'Payroll Totals by Month'!D64</f>
        <v>0</v>
      </c>
      <c r="E81" s="117" t="b">
        <v>1</v>
      </c>
      <c r="F81" s="182" t="str">
        <f>RIGHT('Payroll Totals by Month'!B64,4)&amp;"."&amp;"salaries"&amp;"."&amp;PayrollCR!$C$5</f>
        <v>.salaries.Ma22</v>
      </c>
      <c r="G81" s="183">
        <f t="shared" ca="1" si="0"/>
        <v>44697</v>
      </c>
      <c r="H81" s="184">
        <f>'Payroll Totals by Month'!H64</f>
        <v>0</v>
      </c>
      <c r="I81" s="115">
        <f t="shared" ca="1" si="1"/>
        <v>44697</v>
      </c>
      <c r="J81" s="117">
        <v>3</v>
      </c>
      <c r="K81" s="117" t="b">
        <v>1</v>
      </c>
      <c r="L81" s="117" t="s">
        <v>1313</v>
      </c>
      <c r="M81" s="117" t="b">
        <v>1</v>
      </c>
      <c r="N81" s="117" t="s">
        <v>1276</v>
      </c>
      <c r="O81" s="182" t="str">
        <f>LEFT('Payroll Totals by Month'!C64,13)&amp;"."&amp;F81</f>
        <v>..salaries.Ma22</v>
      </c>
      <c r="P81" s="185" t="str">
        <f>'Payroll Totals by Month'!A64&amp;"/"&amp;PayrollCR!$O$1</f>
        <v>APT SHEET CHECK/111400</v>
      </c>
      <c r="Q81" s="117" t="b">
        <v>1</v>
      </c>
      <c r="R81" s="117" t="b">
        <v>1</v>
      </c>
      <c r="S81" s="117" t="b">
        <v>1</v>
      </c>
    </row>
    <row r="82" spans="1:19" x14ac:dyDescent="0.25">
      <c r="A82" s="117" t="s">
        <v>1312</v>
      </c>
      <c r="B82" s="180">
        <v>1</v>
      </c>
      <c r="C82" s="117">
        <v>2</v>
      </c>
      <c r="D82" s="181">
        <f>'Payroll Totals by Month'!D65</f>
        <v>0</v>
      </c>
      <c r="E82" s="117" t="b">
        <v>1</v>
      </c>
      <c r="F82" s="182" t="str">
        <f>RIGHT('Payroll Totals by Month'!B65,4)&amp;"."&amp;"salaries"&amp;"."&amp;PayrollCR!$C$5</f>
        <v>.salaries.Ma22</v>
      </c>
      <c r="G82" s="183">
        <f t="shared" ca="1" si="0"/>
        <v>44697</v>
      </c>
      <c r="H82" s="184">
        <f>'Payroll Totals by Month'!H65</f>
        <v>0</v>
      </c>
      <c r="I82" s="115">
        <f t="shared" ca="1" si="1"/>
        <v>44697</v>
      </c>
      <c r="J82" s="117">
        <v>3</v>
      </c>
      <c r="K82" s="117" t="b">
        <v>1</v>
      </c>
      <c r="L82" s="117" t="s">
        <v>1313</v>
      </c>
      <c r="M82" s="117" t="b">
        <v>1</v>
      </c>
      <c r="N82" s="117" t="s">
        <v>1276</v>
      </c>
      <c r="O82" s="182" t="str">
        <f>LEFT('Payroll Totals by Month'!C65,13)&amp;"."&amp;F82</f>
        <v>..salaries.Ma22</v>
      </c>
      <c r="P82" s="185" t="str">
        <f>'Payroll Totals by Month'!A65&amp;"/"&amp;PayrollCR!$O$1</f>
        <v>/111400</v>
      </c>
      <c r="Q82" s="117" t="b">
        <v>1</v>
      </c>
      <c r="R82" s="117" t="b">
        <v>1</v>
      </c>
      <c r="S82" s="117" t="b">
        <v>1</v>
      </c>
    </row>
    <row r="83" spans="1:19" x14ac:dyDescent="0.25">
      <c r="A83" s="117" t="s">
        <v>1312</v>
      </c>
      <c r="B83" s="180">
        <v>1</v>
      </c>
      <c r="C83" s="117">
        <v>2</v>
      </c>
      <c r="D83" s="181">
        <f>'Payroll Totals by Month'!D66</f>
        <v>0</v>
      </c>
      <c r="E83" s="117" t="b">
        <v>1</v>
      </c>
      <c r="F83" s="182" t="str">
        <f>RIGHT('Payroll Totals by Month'!B66,4)&amp;"."&amp;"salaries"&amp;"."&amp;PayrollCR!$C$5</f>
        <v>.salaries.Ma22</v>
      </c>
      <c r="G83" s="183">
        <f t="shared" ca="1" si="0"/>
        <v>44697</v>
      </c>
      <c r="H83" s="184">
        <f>'Payroll Totals by Month'!H66</f>
        <v>0</v>
      </c>
      <c r="I83" s="115">
        <f t="shared" ca="1" si="1"/>
        <v>44697</v>
      </c>
      <c r="J83" s="117">
        <v>3</v>
      </c>
      <c r="K83" s="117" t="b">
        <v>1</v>
      </c>
      <c r="L83" s="117" t="s">
        <v>1313</v>
      </c>
      <c r="M83" s="117" t="b">
        <v>1</v>
      </c>
      <c r="N83" s="117" t="s">
        <v>1276</v>
      </c>
      <c r="O83" s="182" t="str">
        <f>LEFT('Payroll Totals by Month'!C66,13)&amp;"."&amp;F83</f>
        <v>..salaries.Ma22</v>
      </c>
      <c r="P83" s="185" t="str">
        <f>'Payroll Totals by Month'!A66&amp;"/"&amp;PayrollCR!$O$1</f>
        <v>/111400</v>
      </c>
      <c r="Q83" s="117" t="b">
        <v>1</v>
      </c>
      <c r="R83" s="117" t="b">
        <v>1</v>
      </c>
      <c r="S83" s="117" t="b">
        <v>1</v>
      </c>
    </row>
    <row r="84" spans="1:19" x14ac:dyDescent="0.25">
      <c r="A84" s="117" t="s">
        <v>1312</v>
      </c>
      <c r="B84" s="180">
        <v>1</v>
      </c>
      <c r="C84" s="117">
        <v>2</v>
      </c>
      <c r="D84" s="181">
        <f>'Payroll Totals by Month'!D67</f>
        <v>0</v>
      </c>
      <c r="E84" s="117" t="b">
        <v>1</v>
      </c>
      <c r="F84" s="182" t="str">
        <f>RIGHT('Payroll Totals by Month'!B67,4)&amp;"."&amp;"salaries"&amp;"."&amp;PayrollCR!$C$5</f>
        <v>.salaries.Ma22</v>
      </c>
      <c r="G84" s="183">
        <f t="shared" ref="G84:G147" ca="1" si="8">TODAY()</f>
        <v>44697</v>
      </c>
      <c r="H84" s="184">
        <f>'Payroll Totals by Month'!H67</f>
        <v>0</v>
      </c>
      <c r="I84" s="115">
        <f t="shared" ref="I84:I147" ca="1" si="9">G84</f>
        <v>44697</v>
      </c>
      <c r="J84" s="117">
        <v>3</v>
      </c>
      <c r="K84" s="117" t="b">
        <v>1</v>
      </c>
      <c r="L84" s="117" t="s">
        <v>1313</v>
      </c>
      <c r="M84" s="117" t="b">
        <v>1</v>
      </c>
      <c r="N84" s="117" t="s">
        <v>1276</v>
      </c>
      <c r="O84" s="182" t="str">
        <f>LEFT('Payroll Totals by Month'!C67,13)&amp;"."&amp;F84</f>
        <v>..salaries.Ma22</v>
      </c>
      <c r="P84" s="185" t="str">
        <f>'Payroll Totals by Month'!A67&amp;"/"&amp;PayrollCR!$O$1</f>
        <v>/111400</v>
      </c>
      <c r="Q84" s="117" t="b">
        <v>1</v>
      </c>
      <c r="R84" s="117" t="b">
        <v>1</v>
      </c>
      <c r="S84" s="117" t="b">
        <v>1</v>
      </c>
    </row>
    <row r="85" spans="1:19" x14ac:dyDescent="0.25">
      <c r="A85" s="117" t="s">
        <v>1312</v>
      </c>
      <c r="B85" s="180">
        <v>1</v>
      </c>
      <c r="C85" s="117">
        <v>2</v>
      </c>
      <c r="D85" s="181">
        <f>'Payroll Totals by Month'!D68</f>
        <v>0</v>
      </c>
      <c r="E85" s="117" t="b">
        <v>1</v>
      </c>
      <c r="F85" s="182" t="str">
        <f>RIGHT('Payroll Totals by Month'!B68,4)&amp;"."&amp;"salaries"&amp;"."&amp;PayrollCR!$C$5</f>
        <v>.salaries.Ma22</v>
      </c>
      <c r="G85" s="183">
        <f t="shared" ca="1" si="8"/>
        <v>44697</v>
      </c>
      <c r="H85" s="184">
        <f>'Payroll Totals by Month'!H68</f>
        <v>0</v>
      </c>
      <c r="I85" s="115">
        <f t="shared" ca="1" si="9"/>
        <v>44697</v>
      </c>
      <c r="J85" s="117">
        <v>3</v>
      </c>
      <c r="K85" s="117" t="b">
        <v>1</v>
      </c>
      <c r="L85" s="117" t="s">
        <v>1313</v>
      </c>
      <c r="M85" s="117" t="b">
        <v>1</v>
      </c>
      <c r="N85" s="117" t="s">
        <v>1276</v>
      </c>
      <c r="O85" s="182" t="str">
        <f>LEFT('Payroll Totals by Month'!C68,13)&amp;"."&amp;F85</f>
        <v>..salaries.Ma22</v>
      </c>
      <c r="P85" s="185" t="str">
        <f>'Payroll Totals by Month'!A68&amp;"/"&amp;PayrollCR!$O$1</f>
        <v>/111400</v>
      </c>
      <c r="Q85" s="117" t="b">
        <v>1</v>
      </c>
      <c r="R85" s="117" t="b">
        <v>1</v>
      </c>
      <c r="S85" s="117" t="b">
        <v>1</v>
      </c>
    </row>
    <row r="86" spans="1:19" x14ac:dyDescent="0.25">
      <c r="A86" s="117" t="s">
        <v>1312</v>
      </c>
      <c r="B86" s="180">
        <v>1</v>
      </c>
      <c r="C86" s="117">
        <v>2</v>
      </c>
      <c r="D86" s="181">
        <f>'Payroll Totals by Month'!D69</f>
        <v>0</v>
      </c>
      <c r="E86" s="117" t="b">
        <v>1</v>
      </c>
      <c r="F86" s="182" t="str">
        <f>RIGHT('Payroll Totals by Month'!B69,4)&amp;"."&amp;"salaries"&amp;"."&amp;PayrollCR!$C$5</f>
        <v>.salaries.Ma22</v>
      </c>
      <c r="G86" s="183">
        <f t="shared" ca="1" si="8"/>
        <v>44697</v>
      </c>
      <c r="H86" s="184">
        <f>'Payroll Totals by Month'!H69</f>
        <v>0</v>
      </c>
      <c r="I86" s="115">
        <f t="shared" ca="1" si="9"/>
        <v>44697</v>
      </c>
      <c r="J86" s="117">
        <v>3</v>
      </c>
      <c r="K86" s="117" t="b">
        <v>1</v>
      </c>
      <c r="L86" s="117" t="s">
        <v>1313</v>
      </c>
      <c r="M86" s="117" t="b">
        <v>1</v>
      </c>
      <c r="N86" s="117" t="s">
        <v>1276</v>
      </c>
      <c r="O86" s="182" t="str">
        <f>LEFT('Payroll Totals by Month'!C69,13)&amp;"."&amp;F86</f>
        <v>..salaries.Ma22</v>
      </c>
      <c r="P86" s="185" t="str">
        <f>'Payroll Totals by Month'!A69&amp;"/"&amp;PayrollCR!$O$1</f>
        <v>/111400</v>
      </c>
      <c r="Q86" s="117" t="b">
        <v>1</v>
      </c>
      <c r="R86" s="117" t="b">
        <v>1</v>
      </c>
      <c r="S86" s="117" t="b">
        <v>1</v>
      </c>
    </row>
    <row r="87" spans="1:19" x14ac:dyDescent="0.25">
      <c r="A87" s="117" t="s">
        <v>1312</v>
      </c>
      <c r="B87" s="180">
        <v>1</v>
      </c>
      <c r="C87" s="117">
        <v>2</v>
      </c>
      <c r="D87" s="181">
        <f>'Payroll Totals by Month'!D70</f>
        <v>0</v>
      </c>
      <c r="E87" s="117" t="b">
        <v>1</v>
      </c>
      <c r="F87" s="182" t="str">
        <f>RIGHT('Payroll Totals by Month'!B70,4)&amp;"."&amp;"salaries"&amp;"."&amp;PayrollCR!$C$5</f>
        <v>.salaries.Ma22</v>
      </c>
      <c r="G87" s="183">
        <f t="shared" ca="1" si="8"/>
        <v>44697</v>
      </c>
      <c r="H87" s="184">
        <f>'Payroll Totals by Month'!H70</f>
        <v>0</v>
      </c>
      <c r="I87" s="115">
        <f t="shared" ca="1" si="9"/>
        <v>44697</v>
      </c>
      <c r="J87" s="117">
        <v>3</v>
      </c>
      <c r="K87" s="117" t="b">
        <v>1</v>
      </c>
      <c r="L87" s="117" t="s">
        <v>1313</v>
      </c>
      <c r="M87" s="117" t="b">
        <v>1</v>
      </c>
      <c r="N87" s="117" t="s">
        <v>1276</v>
      </c>
      <c r="O87" s="182" t="str">
        <f>LEFT('Payroll Totals by Month'!C70,13)&amp;"."&amp;F87</f>
        <v>..salaries.Ma22</v>
      </c>
      <c r="P87" s="185" t="str">
        <f>'Payroll Totals by Month'!A70&amp;"/"&amp;PayrollCR!$O$1</f>
        <v>/111400</v>
      </c>
      <c r="Q87" s="117" t="b">
        <v>1</v>
      </c>
      <c r="R87" s="117" t="b">
        <v>1</v>
      </c>
      <c r="S87" s="117" t="b">
        <v>1</v>
      </c>
    </row>
    <row r="88" spans="1:19" x14ac:dyDescent="0.25">
      <c r="A88" s="117" t="s">
        <v>1312</v>
      </c>
      <c r="B88" s="180">
        <v>1</v>
      </c>
      <c r="C88" s="117">
        <v>2</v>
      </c>
      <c r="D88" s="181">
        <f>'Payroll Totals by Month'!D71</f>
        <v>0</v>
      </c>
      <c r="E88" s="117" t="b">
        <v>1</v>
      </c>
      <c r="F88" s="182" t="str">
        <f>RIGHT('Payroll Totals by Month'!B71,4)&amp;"."&amp;"salaries"&amp;"."&amp;PayrollCR!$C$5</f>
        <v>.salaries.Ma22</v>
      </c>
      <c r="G88" s="183">
        <f t="shared" ca="1" si="8"/>
        <v>44697</v>
      </c>
      <c r="H88" s="184">
        <f>'Payroll Totals by Month'!H71</f>
        <v>0</v>
      </c>
      <c r="I88" s="115">
        <f t="shared" ca="1" si="9"/>
        <v>44697</v>
      </c>
      <c r="J88" s="117">
        <v>3</v>
      </c>
      <c r="K88" s="117" t="b">
        <v>1</v>
      </c>
      <c r="L88" s="117" t="s">
        <v>1313</v>
      </c>
      <c r="M88" s="117" t="b">
        <v>1</v>
      </c>
      <c r="N88" s="117" t="s">
        <v>1276</v>
      </c>
      <c r="O88" s="182" t="str">
        <f>LEFT('Payroll Totals by Month'!C71,13)&amp;"."&amp;F88</f>
        <v>..salaries.Ma22</v>
      </c>
      <c r="P88" s="185" t="str">
        <f>'Payroll Totals by Month'!A71&amp;"/"&amp;PayrollCR!$O$1</f>
        <v>/111400</v>
      </c>
      <c r="Q88" s="117" t="b">
        <v>1</v>
      </c>
      <c r="R88" s="117" t="b">
        <v>1</v>
      </c>
      <c r="S88" s="117" t="b">
        <v>1</v>
      </c>
    </row>
    <row r="89" spans="1:19" x14ac:dyDescent="0.25">
      <c r="A89" s="117" t="s">
        <v>1312</v>
      </c>
      <c r="B89" s="180">
        <v>1</v>
      </c>
      <c r="C89" s="117">
        <v>2</v>
      </c>
      <c r="D89" s="181">
        <f>'Payroll Totals by Month'!D72</f>
        <v>0</v>
      </c>
      <c r="E89" s="117" t="b">
        <v>1</v>
      </c>
      <c r="F89" s="182" t="str">
        <f>RIGHT('Payroll Totals by Month'!B72,4)&amp;"."&amp;"salaries"&amp;"."&amp;PayrollCR!$C$5</f>
        <v>.salaries.Ma22</v>
      </c>
      <c r="G89" s="183">
        <f t="shared" ca="1" si="8"/>
        <v>44697</v>
      </c>
      <c r="H89" s="184">
        <f>'Payroll Totals by Month'!H72</f>
        <v>0</v>
      </c>
      <c r="I89" s="115">
        <f t="shared" ca="1" si="9"/>
        <v>44697</v>
      </c>
      <c r="J89" s="117">
        <v>3</v>
      </c>
      <c r="K89" s="117" t="b">
        <v>1</v>
      </c>
      <c r="L89" s="117" t="s">
        <v>1313</v>
      </c>
      <c r="M89" s="117" t="b">
        <v>1</v>
      </c>
      <c r="N89" s="117" t="s">
        <v>1276</v>
      </c>
      <c r="O89" s="182" t="str">
        <f>LEFT('Payroll Totals by Month'!C72,13)&amp;"."&amp;F89</f>
        <v>..salaries.Ma22</v>
      </c>
      <c r="P89" s="185" t="str">
        <f>'Payroll Totals by Month'!A72&amp;"/"&amp;PayrollCR!$O$1</f>
        <v>/111400</v>
      </c>
      <c r="Q89" s="117" t="b">
        <v>1</v>
      </c>
      <c r="R89" s="117" t="b">
        <v>1</v>
      </c>
      <c r="S89" s="117" t="b">
        <v>1</v>
      </c>
    </row>
    <row r="90" spans="1:19" x14ac:dyDescent="0.25">
      <c r="A90" s="117" t="s">
        <v>1312</v>
      </c>
      <c r="B90" s="180">
        <v>1</v>
      </c>
      <c r="C90" s="117">
        <v>2</v>
      </c>
      <c r="D90" s="181">
        <f>'Payroll Totals by Month'!D73</f>
        <v>0</v>
      </c>
      <c r="E90" s="117" t="b">
        <v>1</v>
      </c>
      <c r="F90" s="182" t="str">
        <f>RIGHT('Payroll Totals by Month'!B73,4)&amp;"."&amp;"salaries"&amp;"."&amp;PayrollCR!$C$5</f>
        <v>.salaries.Ma22</v>
      </c>
      <c r="G90" s="183">
        <f t="shared" ca="1" si="8"/>
        <v>44697</v>
      </c>
      <c r="H90" s="184">
        <f>'Payroll Totals by Month'!H73</f>
        <v>0</v>
      </c>
      <c r="I90" s="115">
        <f t="shared" ca="1" si="9"/>
        <v>44697</v>
      </c>
      <c r="J90" s="117">
        <v>3</v>
      </c>
      <c r="K90" s="117" t="b">
        <v>1</v>
      </c>
      <c r="L90" s="117" t="s">
        <v>1313</v>
      </c>
      <c r="M90" s="117" t="b">
        <v>1</v>
      </c>
      <c r="N90" s="117" t="s">
        <v>1276</v>
      </c>
      <c r="O90" s="182" t="str">
        <f>LEFT('Payroll Totals by Month'!C73,13)&amp;"."&amp;F90</f>
        <v>..salaries.Ma22</v>
      </c>
      <c r="P90" s="185" t="str">
        <f>'Payroll Totals by Month'!A73&amp;"/"&amp;PayrollCR!$O$1</f>
        <v>/111400</v>
      </c>
      <c r="Q90" s="117" t="b">
        <v>1</v>
      </c>
      <c r="R90" s="117" t="b">
        <v>1</v>
      </c>
      <c r="S90" s="117" t="b">
        <v>1</v>
      </c>
    </row>
    <row r="91" spans="1:19" x14ac:dyDescent="0.25">
      <c r="A91" s="117" t="s">
        <v>1312</v>
      </c>
      <c r="B91" s="180">
        <v>1</v>
      </c>
      <c r="C91" s="117">
        <v>2</v>
      </c>
      <c r="D91" s="181">
        <f>'Payroll Totals by Month'!D74</f>
        <v>0</v>
      </c>
      <c r="E91" s="117" t="b">
        <v>1</v>
      </c>
      <c r="F91" s="182" t="str">
        <f>RIGHT('Payroll Totals by Month'!B74,4)&amp;"."&amp;"salaries"&amp;"."&amp;PayrollCR!$C$5</f>
        <v>.salaries.Ma22</v>
      </c>
      <c r="G91" s="183">
        <f t="shared" ca="1" si="8"/>
        <v>44697</v>
      </c>
      <c r="H91" s="184">
        <f>'Payroll Totals by Month'!H74</f>
        <v>0</v>
      </c>
      <c r="I91" s="115">
        <f t="shared" ca="1" si="9"/>
        <v>44697</v>
      </c>
      <c r="J91" s="117">
        <v>3</v>
      </c>
      <c r="K91" s="117" t="b">
        <v>1</v>
      </c>
      <c r="L91" s="117" t="s">
        <v>1313</v>
      </c>
      <c r="M91" s="117" t="b">
        <v>1</v>
      </c>
      <c r="N91" s="117" t="s">
        <v>1276</v>
      </c>
      <c r="O91" s="182" t="str">
        <f>LEFT('Payroll Totals by Month'!C74,13)&amp;"."&amp;F91</f>
        <v>..salaries.Ma22</v>
      </c>
      <c r="P91" s="185" t="str">
        <f>'Payroll Totals by Month'!A74&amp;"/"&amp;PayrollCR!$O$1</f>
        <v>/111400</v>
      </c>
      <c r="Q91" s="117" t="b">
        <v>1</v>
      </c>
      <c r="R91" s="117" t="b">
        <v>1</v>
      </c>
      <c r="S91" s="117" t="b">
        <v>1</v>
      </c>
    </row>
    <row r="92" spans="1:19" x14ac:dyDescent="0.25">
      <c r="A92" s="117" t="s">
        <v>1312</v>
      </c>
      <c r="B92" s="180">
        <v>1</v>
      </c>
      <c r="C92" s="117">
        <v>2</v>
      </c>
      <c r="D92" s="181">
        <f>'Payroll Totals by Month'!D75</f>
        <v>0</v>
      </c>
      <c r="E92" s="117" t="b">
        <v>1</v>
      </c>
      <c r="F92" s="182" t="str">
        <f>RIGHT('Payroll Totals by Month'!B75,4)&amp;"."&amp;"salaries"&amp;"."&amp;PayrollCR!$C$5</f>
        <v>.salaries.Ma22</v>
      </c>
      <c r="G92" s="183">
        <f t="shared" ca="1" si="8"/>
        <v>44697</v>
      </c>
      <c r="H92" s="184">
        <f>'Payroll Totals by Month'!H75</f>
        <v>0</v>
      </c>
      <c r="I92" s="115">
        <f t="shared" ca="1" si="9"/>
        <v>44697</v>
      </c>
      <c r="J92" s="117">
        <v>3</v>
      </c>
      <c r="K92" s="117" t="b">
        <v>1</v>
      </c>
      <c r="L92" s="117" t="s">
        <v>1313</v>
      </c>
      <c r="M92" s="117" t="b">
        <v>1</v>
      </c>
      <c r="N92" s="117" t="s">
        <v>1276</v>
      </c>
      <c r="O92" s="182" t="str">
        <f>LEFT('Payroll Totals by Month'!C75,13)&amp;"."&amp;F92</f>
        <v>..salaries.Ma22</v>
      </c>
      <c r="P92" s="185" t="str">
        <f>'Payroll Totals by Month'!A75&amp;"/"&amp;PayrollCR!$O$1</f>
        <v>/111400</v>
      </c>
      <c r="Q92" s="117" t="b">
        <v>1</v>
      </c>
      <c r="R92" s="117" t="b">
        <v>1</v>
      </c>
      <c r="S92" s="117" t="b">
        <v>1</v>
      </c>
    </row>
    <row r="93" spans="1:19" x14ac:dyDescent="0.25">
      <c r="A93" s="117" t="s">
        <v>1312</v>
      </c>
      <c r="B93" s="180">
        <v>1</v>
      </c>
      <c r="C93" s="117">
        <v>2</v>
      </c>
      <c r="D93" s="181">
        <f>'Payroll Totals by Month'!D76</f>
        <v>0</v>
      </c>
      <c r="E93" s="117" t="b">
        <v>1</v>
      </c>
      <c r="F93" s="182" t="str">
        <f>RIGHT('Payroll Totals by Month'!B76,4)&amp;"."&amp;"salaries"&amp;"."&amp;PayrollCR!$C$5</f>
        <v>.salaries.Ma22</v>
      </c>
      <c r="G93" s="183">
        <f t="shared" ca="1" si="8"/>
        <v>44697</v>
      </c>
      <c r="H93" s="184">
        <f>'Payroll Totals by Month'!H76</f>
        <v>0</v>
      </c>
      <c r="I93" s="115">
        <f t="shared" ca="1" si="9"/>
        <v>44697</v>
      </c>
      <c r="J93" s="117">
        <v>3</v>
      </c>
      <c r="K93" s="117" t="b">
        <v>1</v>
      </c>
      <c r="L93" s="117" t="s">
        <v>1313</v>
      </c>
      <c r="M93" s="117" t="b">
        <v>1</v>
      </c>
      <c r="N93" s="117" t="s">
        <v>1276</v>
      </c>
      <c r="O93" s="182" t="str">
        <f>LEFT('Payroll Totals by Month'!C76,13)&amp;"."&amp;F93</f>
        <v>..salaries.Ma22</v>
      </c>
      <c r="P93" s="185" t="str">
        <f>'Payroll Totals by Month'!A76&amp;"/"&amp;PayrollCR!$O$1</f>
        <v>/111400</v>
      </c>
      <c r="Q93" s="117" t="b">
        <v>1</v>
      </c>
      <c r="R93" s="117" t="b">
        <v>1</v>
      </c>
      <c r="S93" s="117" t="b">
        <v>1</v>
      </c>
    </row>
    <row r="94" spans="1:19" x14ac:dyDescent="0.25">
      <c r="A94" s="117" t="s">
        <v>1312</v>
      </c>
      <c r="B94" s="180">
        <v>1</v>
      </c>
      <c r="C94" s="117">
        <v>2</v>
      </c>
      <c r="D94" s="181">
        <f>'Payroll Totals by Month'!D77</f>
        <v>0</v>
      </c>
      <c r="E94" s="117" t="b">
        <v>1</v>
      </c>
      <c r="F94" s="182" t="str">
        <f>RIGHT('Payroll Totals by Month'!B77,4)&amp;"."&amp;"salaries"&amp;"."&amp;PayrollCR!$C$5</f>
        <v>.salaries.Ma22</v>
      </c>
      <c r="G94" s="183">
        <f t="shared" ca="1" si="8"/>
        <v>44697</v>
      </c>
      <c r="H94" s="184">
        <f>'Payroll Totals by Month'!H77</f>
        <v>0</v>
      </c>
      <c r="I94" s="115">
        <f t="shared" ca="1" si="9"/>
        <v>44697</v>
      </c>
      <c r="J94" s="117">
        <v>3</v>
      </c>
      <c r="K94" s="117" t="b">
        <v>1</v>
      </c>
      <c r="L94" s="117" t="s">
        <v>1313</v>
      </c>
      <c r="M94" s="117" t="b">
        <v>1</v>
      </c>
      <c r="N94" s="117" t="s">
        <v>1276</v>
      </c>
      <c r="O94" s="182" t="str">
        <f>LEFT('Payroll Totals by Month'!C77,13)&amp;"."&amp;F94</f>
        <v>..salaries.Ma22</v>
      </c>
      <c r="P94" s="185" t="str">
        <f>'Payroll Totals by Month'!A77&amp;"/"&amp;PayrollCR!$O$1</f>
        <v>/111400</v>
      </c>
      <c r="Q94" s="117" t="b">
        <v>1</v>
      </c>
      <c r="R94" s="117" t="b">
        <v>1</v>
      </c>
      <c r="S94" s="117" t="b">
        <v>1</v>
      </c>
    </row>
    <row r="95" spans="1:19" x14ac:dyDescent="0.25">
      <c r="A95" s="117" t="s">
        <v>1312</v>
      </c>
      <c r="B95" s="180">
        <v>1</v>
      </c>
      <c r="C95" s="117">
        <v>2</v>
      </c>
      <c r="D95" s="181">
        <f>'Payroll Totals by Month'!D78</f>
        <v>0</v>
      </c>
      <c r="E95" s="117" t="b">
        <v>1</v>
      </c>
      <c r="F95" s="182" t="str">
        <f>RIGHT('Payroll Totals by Month'!B78,4)&amp;"."&amp;"salaries"&amp;"."&amp;PayrollCR!$C$5</f>
        <v>.salaries.Ma22</v>
      </c>
      <c r="G95" s="183">
        <f t="shared" ca="1" si="8"/>
        <v>44697</v>
      </c>
      <c r="H95" s="184">
        <f>'Payroll Totals by Month'!H78</f>
        <v>0</v>
      </c>
      <c r="I95" s="115">
        <f t="shared" ca="1" si="9"/>
        <v>44697</v>
      </c>
      <c r="J95" s="117">
        <v>3</v>
      </c>
      <c r="K95" s="117" t="b">
        <v>1</v>
      </c>
      <c r="L95" s="117" t="s">
        <v>1313</v>
      </c>
      <c r="M95" s="117" t="b">
        <v>1</v>
      </c>
      <c r="N95" s="117" t="s">
        <v>1276</v>
      </c>
      <c r="O95" s="182" t="str">
        <f>LEFT('Payroll Totals by Month'!C78,13)&amp;"."&amp;F95</f>
        <v>..salaries.Ma22</v>
      </c>
      <c r="P95" s="185" t="str">
        <f>'Payroll Totals by Month'!A78&amp;"/"&amp;PayrollCR!$O$1</f>
        <v>/111400</v>
      </c>
      <c r="Q95" s="117" t="b">
        <v>1</v>
      </c>
      <c r="R95" s="117" t="b">
        <v>1</v>
      </c>
      <c r="S95" s="117" t="b">
        <v>1</v>
      </c>
    </row>
    <row r="96" spans="1:19" x14ac:dyDescent="0.25">
      <c r="A96" s="117" t="s">
        <v>1312</v>
      </c>
      <c r="B96" s="180">
        <v>1</v>
      </c>
      <c r="C96" s="117">
        <v>2</v>
      </c>
      <c r="D96" s="181">
        <f>'Payroll Totals by Month'!D79</f>
        <v>0</v>
      </c>
      <c r="E96" s="117" t="b">
        <v>1</v>
      </c>
      <c r="F96" s="182" t="str">
        <f>RIGHT('Payroll Totals by Month'!B79,4)&amp;"."&amp;"salaries"&amp;"."&amp;PayrollCR!$C$5</f>
        <v>.salaries.Ma22</v>
      </c>
      <c r="G96" s="183">
        <f t="shared" ca="1" si="8"/>
        <v>44697</v>
      </c>
      <c r="H96" s="184">
        <f>'Payroll Totals by Month'!H79</f>
        <v>0</v>
      </c>
      <c r="I96" s="115">
        <f t="shared" ca="1" si="9"/>
        <v>44697</v>
      </c>
      <c r="J96" s="117">
        <v>3</v>
      </c>
      <c r="K96" s="117" t="b">
        <v>1</v>
      </c>
      <c r="L96" s="117" t="s">
        <v>1313</v>
      </c>
      <c r="M96" s="117" t="b">
        <v>1</v>
      </c>
      <c r="N96" s="117" t="s">
        <v>1276</v>
      </c>
      <c r="O96" s="182" t="str">
        <f>LEFT('Payroll Totals by Month'!C79,13)&amp;"."&amp;F96</f>
        <v>..salaries.Ma22</v>
      </c>
      <c r="P96" s="185" t="str">
        <f>'Payroll Totals by Month'!A79&amp;"/"&amp;PayrollCR!$O$1</f>
        <v>/111400</v>
      </c>
      <c r="Q96" s="117" t="b">
        <v>1</v>
      </c>
      <c r="R96" s="117" t="b">
        <v>1</v>
      </c>
      <c r="S96" s="117" t="b">
        <v>1</v>
      </c>
    </row>
    <row r="97" spans="1:19" x14ac:dyDescent="0.25">
      <c r="A97" s="117" t="s">
        <v>1312</v>
      </c>
      <c r="B97" s="180">
        <v>1</v>
      </c>
      <c r="C97" s="117">
        <v>2</v>
      </c>
      <c r="D97" s="181">
        <f>'Payroll Totals by Month'!D80</f>
        <v>0</v>
      </c>
      <c r="E97" s="117" t="b">
        <v>1</v>
      </c>
      <c r="F97" s="182" t="str">
        <f>RIGHT('Payroll Totals by Month'!B80,4)&amp;"."&amp;"salaries"&amp;"."&amp;PayrollCR!$C$5</f>
        <v>.salaries.Ma22</v>
      </c>
      <c r="G97" s="183">
        <f t="shared" ca="1" si="8"/>
        <v>44697</v>
      </c>
      <c r="H97" s="184">
        <f>'Payroll Totals by Month'!H80</f>
        <v>0</v>
      </c>
      <c r="I97" s="115">
        <f t="shared" ca="1" si="9"/>
        <v>44697</v>
      </c>
      <c r="J97" s="117">
        <v>3</v>
      </c>
      <c r="K97" s="117" t="b">
        <v>1</v>
      </c>
      <c r="L97" s="117" t="s">
        <v>1313</v>
      </c>
      <c r="M97" s="117" t="b">
        <v>1</v>
      </c>
      <c r="N97" s="117" t="s">
        <v>1276</v>
      </c>
      <c r="O97" s="182" t="str">
        <f>LEFT('Payroll Totals by Month'!C80,13)&amp;"."&amp;F97</f>
        <v>..salaries.Ma22</v>
      </c>
      <c r="P97" s="185" t="str">
        <f>'Payroll Totals by Month'!A80&amp;"/"&amp;PayrollCR!$O$1</f>
        <v>/111400</v>
      </c>
      <c r="Q97" s="117" t="b">
        <v>1</v>
      </c>
      <c r="R97" s="117" t="b">
        <v>1</v>
      </c>
      <c r="S97" s="117" t="b">
        <v>1</v>
      </c>
    </row>
    <row r="98" spans="1:19" x14ac:dyDescent="0.25">
      <c r="A98" s="117" t="s">
        <v>1312</v>
      </c>
      <c r="B98" s="180">
        <v>1</v>
      </c>
      <c r="C98" s="117">
        <v>2</v>
      </c>
      <c r="D98" s="181">
        <f>'Payroll Totals by Month'!D81</f>
        <v>0</v>
      </c>
      <c r="E98" s="117" t="b">
        <v>1</v>
      </c>
      <c r="F98" s="182" t="str">
        <f>RIGHT('Payroll Totals by Month'!B81,4)&amp;"."&amp;"salaries"&amp;"."&amp;PayrollCR!$C$5</f>
        <v>.salaries.Ma22</v>
      </c>
      <c r="G98" s="183">
        <f t="shared" ca="1" si="8"/>
        <v>44697</v>
      </c>
      <c r="H98" s="184">
        <f>'Payroll Totals by Month'!H81</f>
        <v>0</v>
      </c>
      <c r="I98" s="115">
        <f t="shared" ca="1" si="9"/>
        <v>44697</v>
      </c>
      <c r="J98" s="117">
        <v>3</v>
      </c>
      <c r="K98" s="117" t="b">
        <v>1</v>
      </c>
      <c r="L98" s="117" t="s">
        <v>1313</v>
      </c>
      <c r="M98" s="117" t="b">
        <v>1</v>
      </c>
      <c r="N98" s="117" t="s">
        <v>1276</v>
      </c>
      <c r="O98" s="182" t="str">
        <f>LEFT('Payroll Totals by Month'!C81,13)&amp;"."&amp;F98</f>
        <v>..salaries.Ma22</v>
      </c>
      <c r="P98" s="185" t="str">
        <f>'Payroll Totals by Month'!A81&amp;"/"&amp;PayrollCR!$O$1</f>
        <v>/111400</v>
      </c>
      <c r="Q98" s="117" t="b">
        <v>1</v>
      </c>
      <c r="R98" s="117" t="b">
        <v>1</v>
      </c>
      <c r="S98" s="117" t="b">
        <v>1</v>
      </c>
    </row>
    <row r="99" spans="1:19" x14ac:dyDescent="0.25">
      <c r="A99" s="117" t="s">
        <v>1312</v>
      </c>
      <c r="B99" s="180">
        <v>1</v>
      </c>
      <c r="C99" s="117">
        <v>2</v>
      </c>
      <c r="D99" s="181">
        <f>'Payroll Totals by Month'!D82</f>
        <v>0</v>
      </c>
      <c r="E99" s="117" t="b">
        <v>1</v>
      </c>
      <c r="F99" s="182" t="str">
        <f>RIGHT('Payroll Totals by Month'!B82,4)&amp;"."&amp;"salaries"&amp;"."&amp;PayrollCR!$C$5</f>
        <v>.salaries.Ma22</v>
      </c>
      <c r="G99" s="183">
        <f t="shared" ca="1" si="8"/>
        <v>44697</v>
      </c>
      <c r="H99" s="184">
        <f>'Payroll Totals by Month'!H82</f>
        <v>0</v>
      </c>
      <c r="I99" s="115">
        <f t="shared" ca="1" si="9"/>
        <v>44697</v>
      </c>
      <c r="J99" s="117">
        <v>3</v>
      </c>
      <c r="K99" s="117" t="b">
        <v>1</v>
      </c>
      <c r="L99" s="117" t="s">
        <v>1313</v>
      </c>
      <c r="M99" s="117" t="b">
        <v>1</v>
      </c>
      <c r="N99" s="117" t="s">
        <v>1276</v>
      </c>
      <c r="O99" s="182" t="str">
        <f>LEFT('Payroll Totals by Month'!C82,13)&amp;"."&amp;F99</f>
        <v>..salaries.Ma22</v>
      </c>
      <c r="P99" s="185" t="str">
        <f>'Payroll Totals by Month'!A82&amp;"/"&amp;PayrollCR!$O$1</f>
        <v>/111400</v>
      </c>
      <c r="Q99" s="117" t="b">
        <v>1</v>
      </c>
      <c r="R99" s="117" t="b">
        <v>1</v>
      </c>
      <c r="S99" s="117" t="b">
        <v>1</v>
      </c>
    </row>
    <row r="100" spans="1:19" x14ac:dyDescent="0.25">
      <c r="A100" s="117" t="s">
        <v>1312</v>
      </c>
      <c r="B100" s="180">
        <v>1</v>
      </c>
      <c r="C100" s="117">
        <v>2</v>
      </c>
      <c r="D100" s="181">
        <f>'Payroll Totals by Month'!D83</f>
        <v>0</v>
      </c>
      <c r="E100" s="117" t="b">
        <v>1</v>
      </c>
      <c r="F100" s="182" t="str">
        <f>RIGHT('Payroll Totals by Month'!B83,4)&amp;"."&amp;"salaries"&amp;"."&amp;PayrollCR!$C$5</f>
        <v>.salaries.Ma22</v>
      </c>
      <c r="G100" s="183">
        <f t="shared" ca="1" si="8"/>
        <v>44697</v>
      </c>
      <c r="H100" s="184">
        <f>'Payroll Totals by Month'!H83</f>
        <v>0</v>
      </c>
      <c r="I100" s="115">
        <f t="shared" ca="1" si="9"/>
        <v>44697</v>
      </c>
      <c r="J100" s="117">
        <v>3</v>
      </c>
      <c r="K100" s="117" t="b">
        <v>1</v>
      </c>
      <c r="L100" s="117" t="s">
        <v>1313</v>
      </c>
      <c r="M100" s="117" t="b">
        <v>1</v>
      </c>
      <c r="N100" s="117" t="s">
        <v>1276</v>
      </c>
      <c r="O100" s="182" t="str">
        <f>LEFT('Payroll Totals by Month'!C83,13)&amp;"."&amp;F100</f>
        <v>..salaries.Ma22</v>
      </c>
      <c r="P100" s="185" t="str">
        <f>'Payroll Totals by Month'!A83&amp;"/"&amp;PayrollCR!$O$1</f>
        <v>/111400</v>
      </c>
      <c r="Q100" s="117" t="b">
        <v>1</v>
      </c>
      <c r="R100" s="117" t="b">
        <v>1</v>
      </c>
      <c r="S100" s="117" t="b">
        <v>1</v>
      </c>
    </row>
    <row r="101" spans="1:19" x14ac:dyDescent="0.25">
      <c r="A101" s="117" t="s">
        <v>1312</v>
      </c>
      <c r="B101" s="180">
        <v>1</v>
      </c>
      <c r="C101" s="117">
        <v>2</v>
      </c>
      <c r="D101" s="181">
        <f>'Payroll Totals by Month'!D84</f>
        <v>0</v>
      </c>
      <c r="E101" s="117" t="b">
        <v>1</v>
      </c>
      <c r="F101" s="182" t="str">
        <f>RIGHT('Payroll Totals by Month'!B84,4)&amp;"."&amp;"salaries"&amp;"."&amp;PayrollCR!$C$5</f>
        <v>.salaries.Ma22</v>
      </c>
      <c r="G101" s="183">
        <f t="shared" ca="1" si="8"/>
        <v>44697</v>
      </c>
      <c r="H101" s="184">
        <f>'Payroll Totals by Month'!H84</f>
        <v>0</v>
      </c>
      <c r="I101" s="115">
        <f t="shared" ca="1" si="9"/>
        <v>44697</v>
      </c>
      <c r="J101" s="117">
        <v>3</v>
      </c>
      <c r="K101" s="117" t="b">
        <v>1</v>
      </c>
      <c r="L101" s="117" t="s">
        <v>1313</v>
      </c>
      <c r="M101" s="117" t="b">
        <v>1</v>
      </c>
      <c r="N101" s="117" t="s">
        <v>1276</v>
      </c>
      <c r="O101" s="182" t="str">
        <f>LEFT('Payroll Totals by Month'!C84,13)&amp;"."&amp;F101</f>
        <v>..salaries.Ma22</v>
      </c>
      <c r="P101" s="185" t="str">
        <f>'Payroll Totals by Month'!A84&amp;"/"&amp;PayrollCR!$O$1</f>
        <v>/111400</v>
      </c>
      <c r="Q101" s="117" t="b">
        <v>1</v>
      </c>
      <c r="R101" s="117" t="b">
        <v>1</v>
      </c>
      <c r="S101" s="117" t="b">
        <v>1</v>
      </c>
    </row>
    <row r="102" spans="1:19" x14ac:dyDescent="0.25">
      <c r="A102" s="117" t="s">
        <v>1312</v>
      </c>
      <c r="B102" s="180">
        <v>1</v>
      </c>
      <c r="C102" s="117">
        <v>2</v>
      </c>
      <c r="D102" s="181">
        <f>'Payroll Totals by Month'!D85</f>
        <v>0</v>
      </c>
      <c r="E102" s="117" t="b">
        <v>1</v>
      </c>
      <c r="F102" s="182" t="str">
        <f>RIGHT('Payroll Totals by Month'!B85,4)&amp;"."&amp;"salaries"&amp;"."&amp;PayrollCR!$C$5</f>
        <v>.salaries.Ma22</v>
      </c>
      <c r="G102" s="183">
        <f t="shared" ca="1" si="8"/>
        <v>44697</v>
      </c>
      <c r="H102" s="184">
        <f>'Payroll Totals by Month'!H85</f>
        <v>0</v>
      </c>
      <c r="I102" s="115">
        <f t="shared" ca="1" si="9"/>
        <v>44697</v>
      </c>
      <c r="J102" s="117">
        <v>3</v>
      </c>
      <c r="K102" s="117" t="b">
        <v>1</v>
      </c>
      <c r="L102" s="117" t="s">
        <v>1313</v>
      </c>
      <c r="M102" s="117" t="b">
        <v>1</v>
      </c>
      <c r="N102" s="117" t="s">
        <v>1276</v>
      </c>
      <c r="O102" s="182" t="str">
        <f>LEFT('Payroll Totals by Month'!C85,13)&amp;"."&amp;F102</f>
        <v>..salaries.Ma22</v>
      </c>
      <c r="P102" s="185" t="str">
        <f>'Payroll Totals by Month'!A85&amp;"/"&amp;PayrollCR!$O$1</f>
        <v>/111400</v>
      </c>
      <c r="Q102" s="117" t="b">
        <v>1</v>
      </c>
      <c r="R102" s="117" t="b">
        <v>1</v>
      </c>
      <c r="S102" s="117" t="b">
        <v>1</v>
      </c>
    </row>
    <row r="103" spans="1:19" x14ac:dyDescent="0.25">
      <c r="A103" s="117" t="s">
        <v>1312</v>
      </c>
      <c r="B103" s="180">
        <v>1</v>
      </c>
      <c r="C103" s="117">
        <v>2</v>
      </c>
      <c r="D103" s="181">
        <f>'Payroll Totals by Month'!D86</f>
        <v>0</v>
      </c>
      <c r="E103" s="117" t="b">
        <v>1</v>
      </c>
      <c r="F103" s="182" t="str">
        <f>RIGHT('Payroll Totals by Month'!B86,4)&amp;"."&amp;"salaries"&amp;"."&amp;PayrollCR!$C$5</f>
        <v>.salaries.Ma22</v>
      </c>
      <c r="G103" s="183">
        <f t="shared" ca="1" si="8"/>
        <v>44697</v>
      </c>
      <c r="H103" s="184">
        <f>'Payroll Totals by Month'!H86</f>
        <v>0</v>
      </c>
      <c r="I103" s="115">
        <f t="shared" ca="1" si="9"/>
        <v>44697</v>
      </c>
      <c r="J103" s="117">
        <v>3</v>
      </c>
      <c r="K103" s="117" t="b">
        <v>1</v>
      </c>
      <c r="L103" s="117" t="s">
        <v>1313</v>
      </c>
      <c r="M103" s="117" t="b">
        <v>1</v>
      </c>
      <c r="N103" s="117" t="s">
        <v>1276</v>
      </c>
      <c r="O103" s="182" t="str">
        <f>LEFT('Payroll Totals by Month'!C86,13)&amp;"."&amp;F103</f>
        <v>..salaries.Ma22</v>
      </c>
      <c r="P103" s="185" t="str">
        <f>'Payroll Totals by Month'!A86&amp;"/"&amp;PayrollCR!$O$1</f>
        <v>/111400</v>
      </c>
      <c r="Q103" s="117" t="b">
        <v>1</v>
      </c>
      <c r="R103" s="117" t="b">
        <v>1</v>
      </c>
      <c r="S103" s="117" t="b">
        <v>1</v>
      </c>
    </row>
    <row r="104" spans="1:19" x14ac:dyDescent="0.25">
      <c r="A104" s="117" t="s">
        <v>1312</v>
      </c>
      <c r="B104" s="180">
        <v>1</v>
      </c>
      <c r="C104" s="117">
        <v>2</v>
      </c>
      <c r="D104" s="181">
        <f>'Payroll Totals by Month'!D87</f>
        <v>0</v>
      </c>
      <c r="E104" s="117" t="b">
        <v>1</v>
      </c>
      <c r="F104" s="182" t="str">
        <f>RIGHT('Payroll Totals by Month'!B87,4)&amp;"."&amp;"salaries"&amp;"."&amp;PayrollCR!$C$5</f>
        <v>.salaries.Ma22</v>
      </c>
      <c r="G104" s="183">
        <f t="shared" ca="1" si="8"/>
        <v>44697</v>
      </c>
      <c r="H104" s="184">
        <f>'Payroll Totals by Month'!H87</f>
        <v>0</v>
      </c>
      <c r="I104" s="115">
        <f t="shared" ca="1" si="9"/>
        <v>44697</v>
      </c>
      <c r="J104" s="117">
        <v>3</v>
      </c>
      <c r="K104" s="117" t="b">
        <v>1</v>
      </c>
      <c r="L104" s="117" t="s">
        <v>1313</v>
      </c>
      <c r="M104" s="117" t="b">
        <v>1</v>
      </c>
      <c r="N104" s="117" t="s">
        <v>1276</v>
      </c>
      <c r="O104" s="182" t="str">
        <f>LEFT('Payroll Totals by Month'!C87,13)&amp;"."&amp;F104</f>
        <v>..salaries.Ma22</v>
      </c>
      <c r="P104" s="185" t="str">
        <f>'Payroll Totals by Month'!A87&amp;"/"&amp;PayrollCR!$O$1</f>
        <v>/111400</v>
      </c>
      <c r="Q104" s="117" t="b">
        <v>1</v>
      </c>
      <c r="R104" s="117" t="b">
        <v>1</v>
      </c>
      <c r="S104" s="117" t="b">
        <v>1</v>
      </c>
    </row>
    <row r="105" spans="1:19" x14ac:dyDescent="0.25">
      <c r="A105" s="117" t="s">
        <v>1312</v>
      </c>
      <c r="B105" s="180">
        <v>1</v>
      </c>
      <c r="C105" s="117">
        <v>2</v>
      </c>
      <c r="D105" s="181">
        <f>'Payroll Totals by Month'!D88</f>
        <v>0</v>
      </c>
      <c r="E105" s="117" t="b">
        <v>1</v>
      </c>
      <c r="F105" s="182" t="str">
        <f>RIGHT('Payroll Totals by Month'!B88,4)&amp;"."&amp;"salaries"&amp;"."&amp;PayrollCR!$C$5</f>
        <v>.salaries.Ma22</v>
      </c>
      <c r="G105" s="183">
        <f t="shared" ca="1" si="8"/>
        <v>44697</v>
      </c>
      <c r="H105" s="184">
        <f>'Payroll Totals by Month'!H88</f>
        <v>0</v>
      </c>
      <c r="I105" s="115">
        <f t="shared" ca="1" si="9"/>
        <v>44697</v>
      </c>
      <c r="J105" s="117">
        <v>3</v>
      </c>
      <c r="K105" s="117" t="b">
        <v>1</v>
      </c>
      <c r="L105" s="117" t="s">
        <v>1313</v>
      </c>
      <c r="M105" s="117" t="b">
        <v>1</v>
      </c>
      <c r="N105" s="117" t="s">
        <v>1276</v>
      </c>
      <c r="O105" s="182" t="str">
        <f>LEFT('Payroll Totals by Month'!C88,13)&amp;"."&amp;F105</f>
        <v>..salaries.Ma22</v>
      </c>
      <c r="P105" s="185" t="str">
        <f>'Payroll Totals by Month'!A88&amp;"/"&amp;PayrollCR!$O$1</f>
        <v>/111400</v>
      </c>
      <c r="Q105" s="117" t="b">
        <v>1</v>
      </c>
      <c r="R105" s="117" t="b">
        <v>1</v>
      </c>
      <c r="S105" s="117" t="b">
        <v>1</v>
      </c>
    </row>
    <row r="106" spans="1:19" x14ac:dyDescent="0.25">
      <c r="A106" s="117" t="s">
        <v>1312</v>
      </c>
      <c r="B106" s="180">
        <v>1</v>
      </c>
      <c r="C106" s="117">
        <v>2</v>
      </c>
      <c r="D106" s="181">
        <f>'Payroll Totals by Month'!D89</f>
        <v>0</v>
      </c>
      <c r="E106" s="117" t="b">
        <v>1</v>
      </c>
      <c r="F106" s="182" t="str">
        <f>RIGHT('Payroll Totals by Month'!B89,4)&amp;"."&amp;"salaries"&amp;"."&amp;PayrollCR!$C$5</f>
        <v>.salaries.Ma22</v>
      </c>
      <c r="G106" s="183">
        <f t="shared" ca="1" si="8"/>
        <v>44697</v>
      </c>
      <c r="H106" s="184">
        <f>'Payroll Totals by Month'!H89</f>
        <v>0</v>
      </c>
      <c r="I106" s="115">
        <f t="shared" ca="1" si="9"/>
        <v>44697</v>
      </c>
      <c r="J106" s="117">
        <v>3</v>
      </c>
      <c r="K106" s="117" t="b">
        <v>1</v>
      </c>
      <c r="L106" s="117" t="s">
        <v>1313</v>
      </c>
      <c r="M106" s="117" t="b">
        <v>1</v>
      </c>
      <c r="N106" s="117" t="s">
        <v>1276</v>
      </c>
      <c r="O106" s="182" t="str">
        <f>LEFT('Payroll Totals by Month'!C89,13)&amp;"."&amp;F106</f>
        <v>..salaries.Ma22</v>
      </c>
      <c r="P106" s="185" t="str">
        <f>'Payroll Totals by Month'!A89&amp;"/"&amp;PayrollCR!$O$1</f>
        <v>/111400</v>
      </c>
      <c r="Q106" s="117" t="b">
        <v>1</v>
      </c>
      <c r="R106" s="117" t="b">
        <v>1</v>
      </c>
      <c r="S106" s="117" t="b">
        <v>1</v>
      </c>
    </row>
    <row r="107" spans="1:19" x14ac:dyDescent="0.25">
      <c r="A107" s="117" t="s">
        <v>1312</v>
      </c>
      <c r="B107" s="180">
        <v>1</v>
      </c>
      <c r="C107" s="117">
        <v>2</v>
      </c>
      <c r="D107" s="181">
        <f>'Payroll Totals by Month'!D90</f>
        <v>0</v>
      </c>
      <c r="E107" s="117" t="b">
        <v>1</v>
      </c>
      <c r="F107" s="182" t="str">
        <f>RIGHT('Payroll Totals by Month'!B90,4)&amp;"."&amp;"salaries"&amp;"."&amp;PayrollCR!$C$5</f>
        <v>.salaries.Ma22</v>
      </c>
      <c r="G107" s="183">
        <f t="shared" ca="1" si="8"/>
        <v>44697</v>
      </c>
      <c r="H107" s="184">
        <f>'Payroll Totals by Month'!H90</f>
        <v>0</v>
      </c>
      <c r="I107" s="115">
        <f t="shared" ca="1" si="9"/>
        <v>44697</v>
      </c>
      <c r="J107" s="117">
        <v>3</v>
      </c>
      <c r="K107" s="117" t="b">
        <v>1</v>
      </c>
      <c r="L107" s="117" t="s">
        <v>1313</v>
      </c>
      <c r="M107" s="117" t="b">
        <v>1</v>
      </c>
      <c r="N107" s="117" t="s">
        <v>1276</v>
      </c>
      <c r="O107" s="182" t="str">
        <f>LEFT('Payroll Totals by Month'!C90,13)&amp;"."&amp;F107</f>
        <v>..salaries.Ma22</v>
      </c>
      <c r="P107" s="185" t="str">
        <f>'Payroll Totals by Month'!A90&amp;"/"&amp;PayrollCR!$O$1</f>
        <v>/111400</v>
      </c>
      <c r="Q107" s="117" t="b">
        <v>1</v>
      </c>
      <c r="R107" s="117" t="b">
        <v>1</v>
      </c>
      <c r="S107" s="117" t="b">
        <v>1</v>
      </c>
    </row>
    <row r="108" spans="1:19" x14ac:dyDescent="0.25">
      <c r="A108" s="117" t="s">
        <v>1312</v>
      </c>
      <c r="B108" s="180">
        <v>1</v>
      </c>
      <c r="C108" s="117">
        <v>2</v>
      </c>
      <c r="D108" s="181">
        <f>'Payroll Totals by Month'!D91</f>
        <v>0</v>
      </c>
      <c r="E108" s="117" t="b">
        <v>1</v>
      </c>
      <c r="F108" s="182" t="str">
        <f>RIGHT('Payroll Totals by Month'!B91,4)&amp;"."&amp;"salaries"&amp;"."&amp;PayrollCR!$C$5</f>
        <v>.salaries.Ma22</v>
      </c>
      <c r="G108" s="183">
        <f t="shared" ca="1" si="8"/>
        <v>44697</v>
      </c>
      <c r="H108" s="184">
        <f>'Payroll Totals by Month'!H91</f>
        <v>0</v>
      </c>
      <c r="I108" s="115">
        <f t="shared" ca="1" si="9"/>
        <v>44697</v>
      </c>
      <c r="J108" s="117">
        <v>3</v>
      </c>
      <c r="K108" s="117" t="b">
        <v>1</v>
      </c>
      <c r="L108" s="117" t="s">
        <v>1313</v>
      </c>
      <c r="M108" s="117" t="b">
        <v>1</v>
      </c>
      <c r="N108" s="117" t="s">
        <v>1276</v>
      </c>
      <c r="O108" s="182" t="str">
        <f>LEFT('Payroll Totals by Month'!C91,13)&amp;"."&amp;F108</f>
        <v>..salaries.Ma22</v>
      </c>
      <c r="P108" s="185" t="str">
        <f>'Payroll Totals by Month'!A91&amp;"/"&amp;PayrollCR!$O$1</f>
        <v>/111400</v>
      </c>
      <c r="Q108" s="117" t="b">
        <v>1</v>
      </c>
      <c r="R108" s="117" t="b">
        <v>1</v>
      </c>
      <c r="S108" s="117" t="b">
        <v>1</v>
      </c>
    </row>
    <row r="109" spans="1:19" x14ac:dyDescent="0.25">
      <c r="A109" s="117" t="s">
        <v>1312</v>
      </c>
      <c r="B109" s="180">
        <v>1</v>
      </c>
      <c r="C109" s="117">
        <v>2</v>
      </c>
      <c r="D109" s="181">
        <f>'Payroll Totals by Month'!D92</f>
        <v>0</v>
      </c>
      <c r="E109" s="117" t="b">
        <v>1</v>
      </c>
      <c r="F109" s="182" t="str">
        <f>RIGHT('Payroll Totals by Month'!B92,4)&amp;"."&amp;"salaries"&amp;"."&amp;PayrollCR!$C$5</f>
        <v>.salaries.Ma22</v>
      </c>
      <c r="G109" s="183">
        <f t="shared" ca="1" si="8"/>
        <v>44697</v>
      </c>
      <c r="H109" s="184">
        <f>'Payroll Totals by Month'!H92</f>
        <v>0</v>
      </c>
      <c r="I109" s="115">
        <f t="shared" ca="1" si="9"/>
        <v>44697</v>
      </c>
      <c r="J109" s="117">
        <v>3</v>
      </c>
      <c r="K109" s="117" t="b">
        <v>1</v>
      </c>
      <c r="L109" s="117" t="s">
        <v>1313</v>
      </c>
      <c r="M109" s="117" t="b">
        <v>1</v>
      </c>
      <c r="N109" s="117" t="s">
        <v>1276</v>
      </c>
      <c r="O109" s="182" t="str">
        <f>LEFT('Payroll Totals by Month'!C92,13)&amp;"."&amp;F109</f>
        <v>..salaries.Ma22</v>
      </c>
      <c r="P109" s="185" t="str">
        <f>'Payroll Totals by Month'!A92&amp;"/"&amp;PayrollCR!$O$1</f>
        <v>/111400</v>
      </c>
      <c r="Q109" s="117" t="b">
        <v>1</v>
      </c>
      <c r="R109" s="117" t="b">
        <v>1</v>
      </c>
      <c r="S109" s="117" t="b">
        <v>1</v>
      </c>
    </row>
    <row r="110" spans="1:19" x14ac:dyDescent="0.25">
      <c r="A110" s="117" t="s">
        <v>1312</v>
      </c>
      <c r="B110" s="180">
        <v>1</v>
      </c>
      <c r="C110" s="117">
        <v>2</v>
      </c>
      <c r="D110" s="181">
        <f>'Payroll Totals by Month'!D93</f>
        <v>0</v>
      </c>
      <c r="E110" s="117" t="b">
        <v>1</v>
      </c>
      <c r="F110" s="182" t="str">
        <f>RIGHT('Payroll Totals by Month'!B93,4)&amp;"."&amp;"salaries"&amp;"."&amp;PayrollCR!$C$5</f>
        <v>.salaries.Ma22</v>
      </c>
      <c r="G110" s="183">
        <f t="shared" ca="1" si="8"/>
        <v>44697</v>
      </c>
      <c r="H110" s="184">
        <f>'Payroll Totals by Month'!H93</f>
        <v>0</v>
      </c>
      <c r="I110" s="115">
        <f t="shared" ca="1" si="9"/>
        <v>44697</v>
      </c>
      <c r="J110" s="117">
        <v>3</v>
      </c>
      <c r="K110" s="117" t="b">
        <v>1</v>
      </c>
      <c r="L110" s="117" t="s">
        <v>1313</v>
      </c>
      <c r="M110" s="117" t="b">
        <v>1</v>
      </c>
      <c r="N110" s="117" t="s">
        <v>1276</v>
      </c>
      <c r="O110" s="182" t="str">
        <f>LEFT('Payroll Totals by Month'!C93,13)&amp;"."&amp;F110</f>
        <v>..salaries.Ma22</v>
      </c>
      <c r="P110" s="185" t="str">
        <f>'Payroll Totals by Month'!A93&amp;"/"&amp;PayrollCR!$O$1</f>
        <v>/111400</v>
      </c>
      <c r="Q110" s="117" t="b">
        <v>1</v>
      </c>
      <c r="R110" s="117" t="b">
        <v>1</v>
      </c>
      <c r="S110" s="117" t="b">
        <v>1</v>
      </c>
    </row>
    <row r="111" spans="1:19" x14ac:dyDescent="0.25">
      <c r="A111" s="117" t="s">
        <v>1312</v>
      </c>
      <c r="B111" s="180">
        <v>1</v>
      </c>
      <c r="C111" s="117">
        <v>2</v>
      </c>
      <c r="D111" s="181">
        <f>'Payroll Totals by Month'!D94</f>
        <v>0</v>
      </c>
      <c r="E111" s="117" t="b">
        <v>1</v>
      </c>
      <c r="F111" s="182" t="str">
        <f>RIGHT('Payroll Totals by Month'!B94,4)&amp;"."&amp;"salaries"&amp;"."&amp;PayrollCR!$C$5</f>
        <v>.salaries.Ma22</v>
      </c>
      <c r="G111" s="183">
        <f t="shared" ca="1" si="8"/>
        <v>44697</v>
      </c>
      <c r="H111" s="184">
        <f>'Payroll Totals by Month'!H94</f>
        <v>0</v>
      </c>
      <c r="I111" s="115">
        <f t="shared" ca="1" si="9"/>
        <v>44697</v>
      </c>
      <c r="J111" s="117">
        <v>3</v>
      </c>
      <c r="K111" s="117" t="b">
        <v>1</v>
      </c>
      <c r="L111" s="117" t="s">
        <v>1313</v>
      </c>
      <c r="M111" s="117" t="b">
        <v>1</v>
      </c>
      <c r="N111" s="117" t="s">
        <v>1276</v>
      </c>
      <c r="O111" s="182" t="str">
        <f>LEFT('Payroll Totals by Month'!C94,13)&amp;"."&amp;F111</f>
        <v>..salaries.Ma22</v>
      </c>
      <c r="P111" s="185" t="str">
        <f>'Payroll Totals by Month'!A94&amp;"/"&amp;PayrollCR!$O$1</f>
        <v>/111400</v>
      </c>
      <c r="Q111" s="117" t="b">
        <v>1</v>
      </c>
      <c r="R111" s="117" t="b">
        <v>1</v>
      </c>
      <c r="S111" s="117" t="b">
        <v>1</v>
      </c>
    </row>
    <row r="112" spans="1:19" x14ac:dyDescent="0.25">
      <c r="A112" s="117" t="s">
        <v>1312</v>
      </c>
      <c r="B112" s="180">
        <v>1</v>
      </c>
      <c r="C112" s="117">
        <v>2</v>
      </c>
      <c r="D112" s="181">
        <f>'Payroll Totals by Month'!D95</f>
        <v>0</v>
      </c>
      <c r="E112" s="117" t="b">
        <v>1</v>
      </c>
      <c r="F112" s="182" t="str">
        <f>RIGHT('Payroll Totals by Month'!B95,4)&amp;"."&amp;"salaries"&amp;"."&amp;PayrollCR!$C$5</f>
        <v>.salaries.Ma22</v>
      </c>
      <c r="G112" s="183">
        <f t="shared" ca="1" si="8"/>
        <v>44697</v>
      </c>
      <c r="H112" s="184">
        <f>'Payroll Totals by Month'!H95</f>
        <v>0</v>
      </c>
      <c r="I112" s="115">
        <f t="shared" ca="1" si="9"/>
        <v>44697</v>
      </c>
      <c r="J112" s="117">
        <v>3</v>
      </c>
      <c r="K112" s="117" t="b">
        <v>1</v>
      </c>
      <c r="L112" s="117" t="s">
        <v>1313</v>
      </c>
      <c r="M112" s="117" t="b">
        <v>1</v>
      </c>
      <c r="N112" s="117" t="s">
        <v>1276</v>
      </c>
      <c r="O112" s="182" t="str">
        <f>LEFT('Payroll Totals by Month'!C95,13)&amp;"."&amp;F112</f>
        <v>..salaries.Ma22</v>
      </c>
      <c r="P112" s="185" t="str">
        <f>'Payroll Totals by Month'!A95&amp;"/"&amp;PayrollCR!$O$1</f>
        <v>/111400</v>
      </c>
      <c r="Q112" s="117" t="b">
        <v>1</v>
      </c>
      <c r="R112" s="117" t="b">
        <v>1</v>
      </c>
      <c r="S112" s="117" t="b">
        <v>1</v>
      </c>
    </row>
    <row r="113" spans="1:19" x14ac:dyDescent="0.25">
      <c r="A113" s="117" t="s">
        <v>1312</v>
      </c>
      <c r="B113" s="180">
        <v>1</v>
      </c>
      <c r="C113" s="117">
        <v>2</v>
      </c>
      <c r="D113" s="181">
        <f>'Payroll Totals by Month'!D96</f>
        <v>0</v>
      </c>
      <c r="E113" s="117" t="b">
        <v>1</v>
      </c>
      <c r="F113" s="182" t="str">
        <f>RIGHT('Payroll Totals by Month'!B96,4)&amp;"."&amp;"salaries"&amp;"."&amp;PayrollCR!$C$5</f>
        <v>.salaries.Ma22</v>
      </c>
      <c r="G113" s="183">
        <f t="shared" ca="1" si="8"/>
        <v>44697</v>
      </c>
      <c r="H113" s="184">
        <f>'Payroll Totals by Month'!H96</f>
        <v>0</v>
      </c>
      <c r="I113" s="115">
        <f t="shared" ca="1" si="9"/>
        <v>44697</v>
      </c>
      <c r="J113" s="117">
        <v>3</v>
      </c>
      <c r="K113" s="117" t="b">
        <v>1</v>
      </c>
      <c r="L113" s="117" t="s">
        <v>1313</v>
      </c>
      <c r="M113" s="117" t="b">
        <v>1</v>
      </c>
      <c r="N113" s="117" t="s">
        <v>1276</v>
      </c>
      <c r="O113" s="182" t="str">
        <f>LEFT('Payroll Totals by Month'!C96,13)&amp;"."&amp;F113</f>
        <v>..salaries.Ma22</v>
      </c>
      <c r="P113" s="185" t="str">
        <f>'Payroll Totals by Month'!A96&amp;"/"&amp;PayrollCR!$O$1</f>
        <v>/111400</v>
      </c>
      <c r="Q113" s="117" t="b">
        <v>1</v>
      </c>
      <c r="R113" s="117" t="b">
        <v>1</v>
      </c>
      <c r="S113" s="117" t="b">
        <v>1</v>
      </c>
    </row>
    <row r="114" spans="1:19" x14ac:dyDescent="0.25">
      <c r="A114" s="117" t="s">
        <v>1312</v>
      </c>
      <c r="B114" s="180">
        <v>1</v>
      </c>
      <c r="C114" s="117">
        <v>2</v>
      </c>
      <c r="D114" s="181">
        <f>'Payroll Totals by Month'!D97</f>
        <v>0</v>
      </c>
      <c r="E114" s="117" t="b">
        <v>1</v>
      </c>
      <c r="F114" s="182" t="str">
        <f>RIGHT('Payroll Totals by Month'!B97,4)&amp;"."&amp;"salaries"&amp;"."&amp;PayrollCR!$C$5</f>
        <v>.salaries.Ma22</v>
      </c>
      <c r="G114" s="183">
        <f t="shared" ca="1" si="8"/>
        <v>44697</v>
      </c>
      <c r="H114" s="184">
        <f>'Payroll Totals by Month'!H97</f>
        <v>0</v>
      </c>
      <c r="I114" s="115">
        <f t="shared" ca="1" si="9"/>
        <v>44697</v>
      </c>
      <c r="J114" s="117">
        <v>3</v>
      </c>
      <c r="K114" s="117" t="b">
        <v>1</v>
      </c>
      <c r="L114" s="117" t="s">
        <v>1313</v>
      </c>
      <c r="M114" s="117" t="b">
        <v>1</v>
      </c>
      <c r="N114" s="117" t="s">
        <v>1276</v>
      </c>
      <c r="O114" s="182" t="str">
        <f>LEFT('Payroll Totals by Month'!C97,13)&amp;"."&amp;F114</f>
        <v>..salaries.Ma22</v>
      </c>
      <c r="P114" s="185" t="str">
        <f>'Payroll Totals by Month'!A97&amp;"/"&amp;PayrollCR!$O$1</f>
        <v>/111400</v>
      </c>
      <c r="Q114" s="117" t="b">
        <v>1</v>
      </c>
      <c r="R114" s="117" t="b">
        <v>1</v>
      </c>
      <c r="S114" s="117" t="b">
        <v>1</v>
      </c>
    </row>
    <row r="115" spans="1:19" x14ac:dyDescent="0.25">
      <c r="A115" s="117" t="s">
        <v>1312</v>
      </c>
      <c r="B115" s="180">
        <v>1</v>
      </c>
      <c r="C115" s="117">
        <v>2</v>
      </c>
      <c r="D115" s="181">
        <f>'Payroll Totals by Month'!D98</f>
        <v>0</v>
      </c>
      <c r="E115" s="117" t="b">
        <v>1</v>
      </c>
      <c r="F115" s="182" t="str">
        <f>RIGHT('Payroll Totals by Month'!B98,4)&amp;"."&amp;"salaries"&amp;"."&amp;PayrollCR!$C$5</f>
        <v>.salaries.Ma22</v>
      </c>
      <c r="G115" s="183">
        <f t="shared" ca="1" si="8"/>
        <v>44697</v>
      </c>
      <c r="H115" s="184">
        <f>'Payroll Totals by Month'!H98</f>
        <v>0</v>
      </c>
      <c r="I115" s="115">
        <f t="shared" ca="1" si="9"/>
        <v>44697</v>
      </c>
      <c r="J115" s="117">
        <v>3</v>
      </c>
      <c r="K115" s="117" t="b">
        <v>1</v>
      </c>
      <c r="L115" s="117" t="s">
        <v>1313</v>
      </c>
      <c r="M115" s="117" t="b">
        <v>1</v>
      </c>
      <c r="N115" s="117" t="s">
        <v>1276</v>
      </c>
      <c r="O115" s="182" t="str">
        <f>LEFT('Payroll Totals by Month'!C98,13)&amp;"."&amp;F115</f>
        <v>..salaries.Ma22</v>
      </c>
      <c r="P115" s="185" t="str">
        <f>'Payroll Totals by Month'!A98&amp;"/"&amp;PayrollCR!$O$1</f>
        <v>/111400</v>
      </c>
      <c r="Q115" s="117" t="b">
        <v>1</v>
      </c>
      <c r="R115" s="117" t="b">
        <v>1</v>
      </c>
      <c r="S115" s="117" t="b">
        <v>1</v>
      </c>
    </row>
    <row r="116" spans="1:19" x14ac:dyDescent="0.25">
      <c r="A116" s="117" t="s">
        <v>1312</v>
      </c>
      <c r="B116" s="180">
        <v>1</v>
      </c>
      <c r="C116" s="117">
        <v>2</v>
      </c>
      <c r="D116" s="181">
        <f>'Payroll Totals by Month'!D99</f>
        <v>0</v>
      </c>
      <c r="E116" s="117" t="b">
        <v>1</v>
      </c>
      <c r="F116" s="182" t="str">
        <f>RIGHT('Payroll Totals by Month'!B99,4)&amp;"."&amp;"salaries"&amp;"."&amp;PayrollCR!$C$5</f>
        <v>.salaries.Ma22</v>
      </c>
      <c r="G116" s="183">
        <f t="shared" ca="1" si="8"/>
        <v>44697</v>
      </c>
      <c r="H116" s="184">
        <f>'Payroll Totals by Month'!H99</f>
        <v>0</v>
      </c>
      <c r="I116" s="115">
        <f t="shared" ca="1" si="9"/>
        <v>44697</v>
      </c>
      <c r="J116" s="117">
        <v>3</v>
      </c>
      <c r="K116" s="117" t="b">
        <v>1</v>
      </c>
      <c r="L116" s="117" t="s">
        <v>1313</v>
      </c>
      <c r="M116" s="117" t="b">
        <v>1</v>
      </c>
      <c r="N116" s="117" t="s">
        <v>1276</v>
      </c>
      <c r="O116" s="182" t="str">
        <f>LEFT('Payroll Totals by Month'!C99,13)&amp;"."&amp;F116</f>
        <v>..salaries.Ma22</v>
      </c>
      <c r="P116" s="185" t="str">
        <f>'Payroll Totals by Month'!A99&amp;"/"&amp;PayrollCR!$O$1</f>
        <v>/111400</v>
      </c>
      <c r="Q116" s="117" t="b">
        <v>1</v>
      </c>
      <c r="R116" s="117" t="b">
        <v>1</v>
      </c>
      <c r="S116" s="117" t="b">
        <v>1</v>
      </c>
    </row>
    <row r="117" spans="1:19" x14ac:dyDescent="0.25">
      <c r="A117" s="117" t="s">
        <v>1312</v>
      </c>
      <c r="B117" s="180">
        <v>1</v>
      </c>
      <c r="C117" s="117">
        <v>2</v>
      </c>
      <c r="D117" s="181">
        <f>'Payroll Totals by Month'!D100</f>
        <v>0</v>
      </c>
      <c r="E117" s="117" t="b">
        <v>1</v>
      </c>
      <c r="F117" s="182" t="str">
        <f>RIGHT('Payroll Totals by Month'!B100,4)&amp;"."&amp;"salaries"&amp;"."&amp;PayrollCR!$C$5</f>
        <v>.salaries.Ma22</v>
      </c>
      <c r="G117" s="183">
        <f t="shared" ca="1" si="8"/>
        <v>44697</v>
      </c>
      <c r="H117" s="184">
        <f>'Payroll Totals by Month'!H100</f>
        <v>0</v>
      </c>
      <c r="I117" s="115">
        <f t="shared" ca="1" si="9"/>
        <v>44697</v>
      </c>
      <c r="J117" s="117">
        <v>3</v>
      </c>
      <c r="K117" s="117" t="b">
        <v>1</v>
      </c>
      <c r="L117" s="117" t="s">
        <v>1313</v>
      </c>
      <c r="M117" s="117" t="b">
        <v>1</v>
      </c>
      <c r="N117" s="117" t="s">
        <v>1276</v>
      </c>
      <c r="O117" s="182" t="str">
        <f>LEFT('Payroll Totals by Month'!C100,13)&amp;"."&amp;F117</f>
        <v>..salaries.Ma22</v>
      </c>
      <c r="P117" s="185" t="str">
        <f>'Payroll Totals by Month'!A100&amp;"/"&amp;PayrollCR!$O$1</f>
        <v>/111400</v>
      </c>
      <c r="Q117" s="117" t="b">
        <v>1</v>
      </c>
      <c r="R117" s="117" t="b">
        <v>1</v>
      </c>
      <c r="S117" s="117" t="b">
        <v>1</v>
      </c>
    </row>
    <row r="118" spans="1:19" x14ac:dyDescent="0.25">
      <c r="A118" s="117" t="s">
        <v>1312</v>
      </c>
      <c r="B118" s="180">
        <v>1</v>
      </c>
      <c r="C118" s="117">
        <v>2</v>
      </c>
      <c r="D118" s="181">
        <f>'Payroll Totals by Month'!D101</f>
        <v>0</v>
      </c>
      <c r="E118" s="117" t="b">
        <v>1</v>
      </c>
      <c r="F118" s="182" t="str">
        <f>RIGHT('Payroll Totals by Month'!B101,4)&amp;"."&amp;"salaries"&amp;"."&amp;PayrollCR!$C$5</f>
        <v>.salaries.Ma22</v>
      </c>
      <c r="G118" s="183">
        <f t="shared" ca="1" si="8"/>
        <v>44697</v>
      </c>
      <c r="H118" s="184">
        <f>'Payroll Totals by Month'!H101</f>
        <v>0</v>
      </c>
      <c r="I118" s="115">
        <f t="shared" ca="1" si="9"/>
        <v>44697</v>
      </c>
      <c r="J118" s="117">
        <v>3</v>
      </c>
      <c r="K118" s="117" t="b">
        <v>1</v>
      </c>
      <c r="L118" s="117" t="s">
        <v>1313</v>
      </c>
      <c r="M118" s="117" t="b">
        <v>1</v>
      </c>
      <c r="N118" s="117" t="s">
        <v>1276</v>
      </c>
      <c r="O118" s="182" t="str">
        <f>LEFT('Payroll Totals by Month'!C101,13)&amp;"."&amp;F118</f>
        <v>..salaries.Ma22</v>
      </c>
      <c r="P118" s="185" t="str">
        <f>'Payroll Totals by Month'!A101&amp;"/"&amp;PayrollCR!$O$1</f>
        <v>/111400</v>
      </c>
      <c r="Q118" s="117" t="b">
        <v>1</v>
      </c>
      <c r="R118" s="117" t="b">
        <v>1</v>
      </c>
      <c r="S118" s="117" t="b">
        <v>1</v>
      </c>
    </row>
    <row r="119" spans="1:19" x14ac:dyDescent="0.25">
      <c r="A119" s="117" t="s">
        <v>1312</v>
      </c>
      <c r="B119" s="180">
        <v>1</v>
      </c>
      <c r="C119" s="117">
        <v>2</v>
      </c>
      <c r="D119" s="181">
        <f>'Payroll Totals by Month'!D102</f>
        <v>0</v>
      </c>
      <c r="E119" s="117" t="b">
        <v>1</v>
      </c>
      <c r="F119" s="182" t="str">
        <f>RIGHT('Payroll Totals by Month'!B102,4)&amp;"."&amp;"salaries"&amp;"."&amp;PayrollCR!$C$5</f>
        <v>.salaries.Ma22</v>
      </c>
      <c r="G119" s="183">
        <f t="shared" ca="1" si="8"/>
        <v>44697</v>
      </c>
      <c r="H119" s="184">
        <f>'Payroll Totals by Month'!H102</f>
        <v>0</v>
      </c>
      <c r="I119" s="115">
        <f t="shared" ca="1" si="9"/>
        <v>44697</v>
      </c>
      <c r="J119" s="117">
        <v>3</v>
      </c>
      <c r="K119" s="117" t="b">
        <v>1</v>
      </c>
      <c r="L119" s="117" t="s">
        <v>1313</v>
      </c>
      <c r="M119" s="117" t="b">
        <v>1</v>
      </c>
      <c r="N119" s="117" t="s">
        <v>1276</v>
      </c>
      <c r="O119" s="182" t="str">
        <f>LEFT('Payroll Totals by Month'!C102,13)&amp;"."&amp;F119</f>
        <v>..salaries.Ma22</v>
      </c>
      <c r="P119" s="185" t="str">
        <f>'Payroll Totals by Month'!A102&amp;"/"&amp;PayrollCR!$O$1</f>
        <v>/111400</v>
      </c>
      <c r="Q119" s="117" t="b">
        <v>1</v>
      </c>
      <c r="R119" s="117" t="b">
        <v>1</v>
      </c>
      <c r="S119" s="117" t="b">
        <v>1</v>
      </c>
    </row>
    <row r="120" spans="1:19" x14ac:dyDescent="0.25">
      <c r="A120" s="117" t="s">
        <v>1312</v>
      </c>
      <c r="B120" s="180">
        <v>1</v>
      </c>
      <c r="C120" s="117">
        <v>2</v>
      </c>
      <c r="D120" s="181">
        <f>'Payroll Totals by Month'!D103</f>
        <v>0</v>
      </c>
      <c r="E120" s="117" t="b">
        <v>1</v>
      </c>
      <c r="F120" s="182" t="str">
        <f>RIGHT('Payroll Totals by Month'!B103,4)&amp;"."&amp;"salaries"&amp;"."&amp;PayrollCR!$C$5</f>
        <v>.salaries.Ma22</v>
      </c>
      <c r="G120" s="183">
        <f t="shared" ca="1" si="8"/>
        <v>44697</v>
      </c>
      <c r="H120" s="184">
        <f>'Payroll Totals by Month'!H103</f>
        <v>0</v>
      </c>
      <c r="I120" s="115">
        <f t="shared" ca="1" si="9"/>
        <v>44697</v>
      </c>
      <c r="J120" s="117">
        <v>3</v>
      </c>
      <c r="K120" s="117" t="b">
        <v>1</v>
      </c>
      <c r="L120" s="117" t="s">
        <v>1313</v>
      </c>
      <c r="M120" s="117" t="b">
        <v>1</v>
      </c>
      <c r="N120" s="117" t="s">
        <v>1276</v>
      </c>
      <c r="O120" s="182" t="str">
        <f>LEFT('Payroll Totals by Month'!C103,13)&amp;"."&amp;F120</f>
        <v>..salaries.Ma22</v>
      </c>
      <c r="P120" s="185" t="str">
        <f>'Payroll Totals by Month'!A103&amp;"/"&amp;PayrollCR!$O$1</f>
        <v>/111400</v>
      </c>
      <c r="Q120" s="117" t="b">
        <v>1</v>
      </c>
      <c r="R120" s="117" t="b">
        <v>1</v>
      </c>
      <c r="S120" s="117" t="b">
        <v>1</v>
      </c>
    </row>
    <row r="121" spans="1:19" x14ac:dyDescent="0.25">
      <c r="A121" s="117" t="s">
        <v>1312</v>
      </c>
      <c r="B121" s="180">
        <v>1</v>
      </c>
      <c r="C121" s="117">
        <v>2</v>
      </c>
      <c r="D121" s="181">
        <f>'Payroll Totals by Month'!D104</f>
        <v>0</v>
      </c>
      <c r="E121" s="117" t="b">
        <v>1</v>
      </c>
      <c r="F121" s="182" t="str">
        <f>RIGHT('Payroll Totals by Month'!B104,4)&amp;"."&amp;"salaries"&amp;"."&amp;PayrollCR!$C$5</f>
        <v>.salaries.Ma22</v>
      </c>
      <c r="G121" s="183">
        <f t="shared" ca="1" si="8"/>
        <v>44697</v>
      </c>
      <c r="H121" s="184">
        <f>'Payroll Totals by Month'!H104</f>
        <v>0</v>
      </c>
      <c r="I121" s="115">
        <f t="shared" ca="1" si="9"/>
        <v>44697</v>
      </c>
      <c r="J121" s="117">
        <v>3</v>
      </c>
      <c r="K121" s="117" t="b">
        <v>1</v>
      </c>
      <c r="L121" s="117" t="s">
        <v>1313</v>
      </c>
      <c r="M121" s="117" t="b">
        <v>1</v>
      </c>
      <c r="N121" s="117" t="s">
        <v>1276</v>
      </c>
      <c r="O121" s="182" t="str">
        <f>LEFT('Payroll Totals by Month'!C104,13)&amp;"."&amp;F121</f>
        <v>..salaries.Ma22</v>
      </c>
      <c r="P121" s="185" t="str">
        <f>'Payroll Totals by Month'!A104&amp;"/"&amp;PayrollCR!$O$1</f>
        <v>/111400</v>
      </c>
      <c r="Q121" s="117" t="b">
        <v>1</v>
      </c>
      <c r="R121" s="117" t="b">
        <v>1</v>
      </c>
      <c r="S121" s="117" t="b">
        <v>1</v>
      </c>
    </row>
    <row r="122" spans="1:19" x14ac:dyDescent="0.25">
      <c r="A122" s="117" t="s">
        <v>1312</v>
      </c>
      <c r="B122" s="180">
        <v>1</v>
      </c>
      <c r="C122" s="117">
        <v>2</v>
      </c>
      <c r="D122" s="181">
        <f>'Payroll Totals by Month'!D105</f>
        <v>0</v>
      </c>
      <c r="E122" s="117" t="b">
        <v>1</v>
      </c>
      <c r="F122" s="182" t="str">
        <f>RIGHT('Payroll Totals by Month'!B105,4)&amp;"."&amp;"salaries"&amp;"."&amp;PayrollCR!$C$5</f>
        <v>.salaries.Ma22</v>
      </c>
      <c r="G122" s="183">
        <f t="shared" ca="1" si="8"/>
        <v>44697</v>
      </c>
      <c r="H122" s="184">
        <f>'Payroll Totals by Month'!H105</f>
        <v>0</v>
      </c>
      <c r="I122" s="115">
        <f t="shared" ca="1" si="9"/>
        <v>44697</v>
      </c>
      <c r="J122" s="117">
        <v>3</v>
      </c>
      <c r="K122" s="117" t="b">
        <v>1</v>
      </c>
      <c r="L122" s="117" t="s">
        <v>1313</v>
      </c>
      <c r="M122" s="117" t="b">
        <v>1</v>
      </c>
      <c r="N122" s="117" t="s">
        <v>1276</v>
      </c>
      <c r="O122" s="182" t="str">
        <f>LEFT('Payroll Totals by Month'!C105,13)&amp;"."&amp;F122</f>
        <v>..salaries.Ma22</v>
      </c>
      <c r="P122" s="185" t="str">
        <f>'Payroll Totals by Month'!A105&amp;"/"&amp;PayrollCR!$O$1</f>
        <v>/111400</v>
      </c>
      <c r="Q122" s="117" t="b">
        <v>1</v>
      </c>
      <c r="R122" s="117" t="b">
        <v>1</v>
      </c>
      <c r="S122" s="117" t="b">
        <v>1</v>
      </c>
    </row>
    <row r="123" spans="1:19" x14ac:dyDescent="0.25">
      <c r="A123" s="117" t="s">
        <v>1312</v>
      </c>
      <c r="B123" s="180">
        <v>1</v>
      </c>
      <c r="C123" s="117">
        <v>2</v>
      </c>
      <c r="D123" s="181">
        <f>'Payroll Totals by Month'!D106</f>
        <v>0</v>
      </c>
      <c r="E123" s="117" t="b">
        <v>1</v>
      </c>
      <c r="F123" s="182" t="str">
        <f>RIGHT('Payroll Totals by Month'!B106,4)&amp;"."&amp;"salaries"&amp;"."&amp;PayrollCR!$C$5</f>
        <v>.salaries.Ma22</v>
      </c>
      <c r="G123" s="183">
        <f t="shared" ca="1" si="8"/>
        <v>44697</v>
      </c>
      <c r="H123" s="184">
        <f>'Payroll Totals by Month'!H106</f>
        <v>0</v>
      </c>
      <c r="I123" s="115">
        <f t="shared" ca="1" si="9"/>
        <v>44697</v>
      </c>
      <c r="J123" s="117">
        <v>3</v>
      </c>
      <c r="K123" s="117" t="b">
        <v>1</v>
      </c>
      <c r="L123" s="117" t="s">
        <v>1313</v>
      </c>
      <c r="M123" s="117" t="b">
        <v>1</v>
      </c>
      <c r="N123" s="117" t="s">
        <v>1276</v>
      </c>
      <c r="O123" s="182" t="str">
        <f>LEFT('Payroll Totals by Month'!C106,13)&amp;"."&amp;F123</f>
        <v>..salaries.Ma22</v>
      </c>
      <c r="P123" s="185" t="str">
        <f>'Payroll Totals by Month'!A106&amp;"/"&amp;PayrollCR!$O$1</f>
        <v>/111400</v>
      </c>
      <c r="Q123" s="117" t="b">
        <v>1</v>
      </c>
      <c r="R123" s="117" t="b">
        <v>1</v>
      </c>
      <c r="S123" s="117" t="b">
        <v>1</v>
      </c>
    </row>
    <row r="124" spans="1:19" x14ac:dyDescent="0.25">
      <c r="A124" s="117" t="s">
        <v>1312</v>
      </c>
      <c r="B124" s="180">
        <v>1</v>
      </c>
      <c r="C124" s="117">
        <v>2</v>
      </c>
      <c r="D124" s="181">
        <f>'Payroll Totals by Month'!D107</f>
        <v>0</v>
      </c>
      <c r="E124" s="117" t="b">
        <v>1</v>
      </c>
      <c r="F124" s="182" t="str">
        <f>RIGHT('Payroll Totals by Month'!B107,4)&amp;"."&amp;"salaries"&amp;"."&amp;PayrollCR!$C$5</f>
        <v>.salaries.Ma22</v>
      </c>
      <c r="G124" s="183">
        <f t="shared" ca="1" si="8"/>
        <v>44697</v>
      </c>
      <c r="H124" s="184">
        <f>'Payroll Totals by Month'!H107</f>
        <v>0</v>
      </c>
      <c r="I124" s="115">
        <f t="shared" ca="1" si="9"/>
        <v>44697</v>
      </c>
      <c r="J124" s="117">
        <v>3</v>
      </c>
      <c r="K124" s="117" t="b">
        <v>1</v>
      </c>
      <c r="L124" s="117" t="s">
        <v>1313</v>
      </c>
      <c r="M124" s="117" t="b">
        <v>1</v>
      </c>
      <c r="N124" s="117" t="s">
        <v>1276</v>
      </c>
      <c r="O124" s="182" t="str">
        <f>LEFT('Payroll Totals by Month'!C107,13)&amp;"."&amp;F124</f>
        <v>..salaries.Ma22</v>
      </c>
      <c r="P124" s="185" t="str">
        <f>'Payroll Totals by Month'!A107&amp;"/"&amp;PayrollCR!$O$1</f>
        <v>/111400</v>
      </c>
      <c r="Q124" s="117" t="b">
        <v>1</v>
      </c>
      <c r="R124" s="117" t="b">
        <v>1</v>
      </c>
      <c r="S124" s="117" t="b">
        <v>1</v>
      </c>
    </row>
    <row r="125" spans="1:19" x14ac:dyDescent="0.25">
      <c r="A125" s="117" t="s">
        <v>1312</v>
      </c>
      <c r="B125" s="180">
        <v>1</v>
      </c>
      <c r="C125" s="117">
        <v>2</v>
      </c>
      <c r="D125" s="181">
        <f>'Payroll Totals by Month'!D108</f>
        <v>0</v>
      </c>
      <c r="E125" s="117" t="b">
        <v>1</v>
      </c>
      <c r="F125" s="182" t="str">
        <f>RIGHT('Payroll Totals by Month'!B108,4)&amp;"."&amp;"salaries"&amp;"."&amp;PayrollCR!$C$5</f>
        <v>.salaries.Ma22</v>
      </c>
      <c r="G125" s="183">
        <f t="shared" ca="1" si="8"/>
        <v>44697</v>
      </c>
      <c r="H125" s="184">
        <f>'Payroll Totals by Month'!H108</f>
        <v>0</v>
      </c>
      <c r="I125" s="115">
        <f t="shared" ca="1" si="9"/>
        <v>44697</v>
      </c>
      <c r="J125" s="117">
        <v>3</v>
      </c>
      <c r="K125" s="117" t="b">
        <v>1</v>
      </c>
      <c r="L125" s="117" t="s">
        <v>1313</v>
      </c>
      <c r="M125" s="117" t="b">
        <v>1</v>
      </c>
      <c r="N125" s="117" t="s">
        <v>1276</v>
      </c>
      <c r="O125" s="182" t="str">
        <f>LEFT('Payroll Totals by Month'!C108,13)&amp;"."&amp;F125</f>
        <v>..salaries.Ma22</v>
      </c>
      <c r="P125" s="185" t="str">
        <f>'Payroll Totals by Month'!A108&amp;"/"&amp;PayrollCR!$O$1</f>
        <v>/111400</v>
      </c>
      <c r="Q125" s="117" t="b">
        <v>1</v>
      </c>
      <c r="R125" s="117" t="b">
        <v>1</v>
      </c>
      <c r="S125" s="117" t="b">
        <v>1</v>
      </c>
    </row>
    <row r="126" spans="1:19" x14ac:dyDescent="0.25">
      <c r="A126" s="117" t="s">
        <v>1312</v>
      </c>
      <c r="B126" s="180">
        <v>1</v>
      </c>
      <c r="C126" s="117">
        <v>2</v>
      </c>
      <c r="D126" s="181">
        <f>'Payroll Totals by Month'!D109</f>
        <v>0</v>
      </c>
      <c r="E126" s="117" t="b">
        <v>1</v>
      </c>
      <c r="F126" s="182" t="str">
        <f>RIGHT('Payroll Totals by Month'!B109,4)&amp;"."&amp;"salaries"&amp;"."&amp;PayrollCR!$C$5</f>
        <v>.salaries.Ma22</v>
      </c>
      <c r="G126" s="183">
        <f t="shared" ca="1" si="8"/>
        <v>44697</v>
      </c>
      <c r="H126" s="184">
        <f>'Payroll Totals by Month'!H109</f>
        <v>0</v>
      </c>
      <c r="I126" s="115">
        <f t="shared" ca="1" si="9"/>
        <v>44697</v>
      </c>
      <c r="J126" s="117">
        <v>3</v>
      </c>
      <c r="K126" s="117" t="b">
        <v>1</v>
      </c>
      <c r="L126" s="117" t="s">
        <v>1313</v>
      </c>
      <c r="M126" s="117" t="b">
        <v>1</v>
      </c>
      <c r="N126" s="117" t="s">
        <v>1276</v>
      </c>
      <c r="O126" s="182" t="str">
        <f>LEFT('Payroll Totals by Month'!C109,13)&amp;"."&amp;F126</f>
        <v>..salaries.Ma22</v>
      </c>
      <c r="P126" s="185" t="str">
        <f>'Payroll Totals by Month'!A109&amp;"/"&amp;PayrollCR!$O$1</f>
        <v>/111400</v>
      </c>
      <c r="Q126" s="117" t="b">
        <v>1</v>
      </c>
      <c r="R126" s="117" t="b">
        <v>1</v>
      </c>
      <c r="S126" s="117" t="b">
        <v>1</v>
      </c>
    </row>
    <row r="127" spans="1:19" x14ac:dyDescent="0.25">
      <c r="A127" s="117" t="s">
        <v>1312</v>
      </c>
      <c r="B127" s="180">
        <v>1</v>
      </c>
      <c r="C127" s="117">
        <v>2</v>
      </c>
      <c r="D127" s="181">
        <f>'Payroll Totals by Month'!D110</f>
        <v>0</v>
      </c>
      <c r="E127" s="117" t="b">
        <v>1</v>
      </c>
      <c r="F127" s="182" t="str">
        <f>RIGHT('Payroll Totals by Month'!B110,4)&amp;"."&amp;"salaries"&amp;"."&amp;PayrollCR!$C$5</f>
        <v>.salaries.Ma22</v>
      </c>
      <c r="G127" s="183">
        <f t="shared" ca="1" si="8"/>
        <v>44697</v>
      </c>
      <c r="H127" s="184">
        <f>'Payroll Totals by Month'!H110</f>
        <v>0</v>
      </c>
      <c r="I127" s="115">
        <f t="shared" ca="1" si="9"/>
        <v>44697</v>
      </c>
      <c r="J127" s="117">
        <v>3</v>
      </c>
      <c r="K127" s="117" t="b">
        <v>1</v>
      </c>
      <c r="L127" s="117" t="s">
        <v>1313</v>
      </c>
      <c r="M127" s="117" t="b">
        <v>1</v>
      </c>
      <c r="N127" s="117" t="s">
        <v>1276</v>
      </c>
      <c r="O127" s="182" t="str">
        <f>LEFT('Payroll Totals by Month'!C110,13)&amp;"."&amp;F127</f>
        <v>..salaries.Ma22</v>
      </c>
      <c r="P127" s="185" t="str">
        <f>'Payroll Totals by Month'!A110&amp;"/"&amp;PayrollCR!$O$1</f>
        <v>/111400</v>
      </c>
      <c r="Q127" s="117" t="b">
        <v>1</v>
      </c>
      <c r="R127" s="117" t="b">
        <v>1</v>
      </c>
      <c r="S127" s="117" t="b">
        <v>1</v>
      </c>
    </row>
    <row r="128" spans="1:19" x14ac:dyDescent="0.25">
      <c r="A128" s="117" t="s">
        <v>1312</v>
      </c>
      <c r="B128" s="180">
        <v>1</v>
      </c>
      <c r="C128" s="117">
        <v>2</v>
      </c>
      <c r="D128" s="181">
        <f>'Payroll Totals by Month'!D111</f>
        <v>0</v>
      </c>
      <c r="E128" s="117" t="b">
        <v>1</v>
      </c>
      <c r="F128" s="182" t="str">
        <f>RIGHT('Payroll Totals by Month'!B111,4)&amp;"."&amp;"salaries"&amp;"."&amp;PayrollCR!$C$5</f>
        <v>.salaries.Ma22</v>
      </c>
      <c r="G128" s="183">
        <f t="shared" ca="1" si="8"/>
        <v>44697</v>
      </c>
      <c r="H128" s="184">
        <f>'Payroll Totals by Month'!H111</f>
        <v>0</v>
      </c>
      <c r="I128" s="115">
        <f t="shared" ca="1" si="9"/>
        <v>44697</v>
      </c>
      <c r="J128" s="117">
        <v>3</v>
      </c>
      <c r="K128" s="117" t="b">
        <v>1</v>
      </c>
      <c r="L128" s="117" t="s">
        <v>1313</v>
      </c>
      <c r="M128" s="117" t="b">
        <v>1</v>
      </c>
      <c r="N128" s="117" t="s">
        <v>1276</v>
      </c>
      <c r="O128" s="182" t="str">
        <f>LEFT('Payroll Totals by Month'!C111,13)&amp;"."&amp;F128</f>
        <v>..salaries.Ma22</v>
      </c>
      <c r="P128" s="185" t="str">
        <f>'Payroll Totals by Month'!A111&amp;"/"&amp;PayrollCR!$O$1</f>
        <v>/111400</v>
      </c>
      <c r="Q128" s="117" t="b">
        <v>1</v>
      </c>
      <c r="R128" s="117" t="b">
        <v>1</v>
      </c>
      <c r="S128" s="117" t="b">
        <v>1</v>
      </c>
    </row>
    <row r="129" spans="1:19" x14ac:dyDescent="0.25">
      <c r="A129" s="117" t="s">
        <v>1312</v>
      </c>
      <c r="B129" s="180">
        <v>1</v>
      </c>
      <c r="C129" s="117">
        <v>2</v>
      </c>
      <c r="D129" s="181">
        <f>'Payroll Totals by Month'!D112</f>
        <v>0</v>
      </c>
      <c r="E129" s="117" t="b">
        <v>1</v>
      </c>
      <c r="F129" s="182" t="str">
        <f>RIGHT('Payroll Totals by Month'!B112,4)&amp;"."&amp;"salaries"&amp;"."&amp;PayrollCR!$C$5</f>
        <v>.salaries.Ma22</v>
      </c>
      <c r="G129" s="183">
        <f t="shared" ca="1" si="8"/>
        <v>44697</v>
      </c>
      <c r="H129" s="184">
        <f>'Payroll Totals by Month'!H112</f>
        <v>0</v>
      </c>
      <c r="I129" s="115">
        <f t="shared" ca="1" si="9"/>
        <v>44697</v>
      </c>
      <c r="J129" s="117">
        <v>3</v>
      </c>
      <c r="K129" s="117" t="b">
        <v>1</v>
      </c>
      <c r="L129" s="117" t="s">
        <v>1313</v>
      </c>
      <c r="M129" s="117" t="b">
        <v>1</v>
      </c>
      <c r="N129" s="117" t="s">
        <v>1276</v>
      </c>
      <c r="O129" s="182" t="str">
        <f>LEFT('Payroll Totals by Month'!C112,13)&amp;"."&amp;F129</f>
        <v>..salaries.Ma22</v>
      </c>
      <c r="P129" s="185" t="str">
        <f>'Payroll Totals by Month'!A112&amp;"/"&amp;PayrollCR!$O$1</f>
        <v>/111400</v>
      </c>
      <c r="Q129" s="117" t="b">
        <v>1</v>
      </c>
      <c r="R129" s="117" t="b">
        <v>1</v>
      </c>
      <c r="S129" s="117" t="b">
        <v>1</v>
      </c>
    </row>
    <row r="130" spans="1:19" x14ac:dyDescent="0.25">
      <c r="A130" s="117" t="s">
        <v>1312</v>
      </c>
      <c r="B130" s="180">
        <v>1</v>
      </c>
      <c r="C130" s="117">
        <v>2</v>
      </c>
      <c r="D130" s="181">
        <f>'Payroll Totals by Month'!D113</f>
        <v>0</v>
      </c>
      <c r="E130" s="117" t="b">
        <v>1</v>
      </c>
      <c r="F130" s="182" t="str">
        <f>RIGHT('Payroll Totals by Month'!B113,4)&amp;"."&amp;"salaries"&amp;"."&amp;PayrollCR!$C$5</f>
        <v>.salaries.Ma22</v>
      </c>
      <c r="G130" s="183">
        <f t="shared" ca="1" si="8"/>
        <v>44697</v>
      </c>
      <c r="H130" s="184">
        <f>'Payroll Totals by Month'!H113</f>
        <v>0</v>
      </c>
      <c r="I130" s="115">
        <f t="shared" ca="1" si="9"/>
        <v>44697</v>
      </c>
      <c r="J130" s="117">
        <v>3</v>
      </c>
      <c r="K130" s="117" t="b">
        <v>1</v>
      </c>
      <c r="L130" s="117" t="s">
        <v>1313</v>
      </c>
      <c r="M130" s="117" t="b">
        <v>1</v>
      </c>
      <c r="N130" s="117" t="s">
        <v>1276</v>
      </c>
      <c r="O130" s="182" t="str">
        <f>LEFT('Payroll Totals by Month'!C113,13)&amp;"."&amp;F130</f>
        <v>..salaries.Ma22</v>
      </c>
      <c r="P130" s="185" t="str">
        <f>'Payroll Totals by Month'!A113&amp;"/"&amp;PayrollCR!$O$1</f>
        <v>/111400</v>
      </c>
      <c r="Q130" s="117" t="b">
        <v>1</v>
      </c>
      <c r="R130" s="117" t="b">
        <v>1</v>
      </c>
      <c r="S130" s="117" t="b">
        <v>1</v>
      </c>
    </row>
    <row r="131" spans="1:19" x14ac:dyDescent="0.25">
      <c r="A131" s="117" t="s">
        <v>1312</v>
      </c>
      <c r="B131" s="180">
        <v>1</v>
      </c>
      <c r="C131" s="117">
        <v>2</v>
      </c>
      <c r="D131" s="181">
        <f>'Payroll Totals by Month'!D114</f>
        <v>0</v>
      </c>
      <c r="E131" s="117" t="b">
        <v>1</v>
      </c>
      <c r="F131" s="182" t="str">
        <f>RIGHT('Payroll Totals by Month'!B114,4)&amp;"."&amp;"salaries"&amp;"."&amp;PayrollCR!$C$5</f>
        <v>.salaries.Ma22</v>
      </c>
      <c r="G131" s="183">
        <f t="shared" ca="1" si="8"/>
        <v>44697</v>
      </c>
      <c r="H131" s="184">
        <f>'Payroll Totals by Month'!H114</f>
        <v>0</v>
      </c>
      <c r="I131" s="115">
        <f t="shared" ca="1" si="9"/>
        <v>44697</v>
      </c>
      <c r="J131" s="117">
        <v>3</v>
      </c>
      <c r="K131" s="117" t="b">
        <v>1</v>
      </c>
      <c r="L131" s="117" t="s">
        <v>1313</v>
      </c>
      <c r="M131" s="117" t="b">
        <v>1</v>
      </c>
      <c r="N131" s="117" t="s">
        <v>1276</v>
      </c>
      <c r="O131" s="182" t="str">
        <f>LEFT('Payroll Totals by Month'!C114,13)&amp;"."&amp;F131</f>
        <v>..salaries.Ma22</v>
      </c>
      <c r="P131" s="185" t="str">
        <f>'Payroll Totals by Month'!A114&amp;"/"&amp;PayrollCR!$O$1</f>
        <v>/111400</v>
      </c>
      <c r="Q131" s="117" t="b">
        <v>1</v>
      </c>
      <c r="R131" s="117" t="b">
        <v>1</v>
      </c>
      <c r="S131" s="117" t="b">
        <v>1</v>
      </c>
    </row>
    <row r="132" spans="1:19" x14ac:dyDescent="0.25">
      <c r="A132" s="117" t="s">
        <v>1312</v>
      </c>
      <c r="B132" s="180">
        <v>1</v>
      </c>
      <c r="C132" s="117">
        <v>2</v>
      </c>
      <c r="D132" s="181">
        <f>'Payroll Totals by Month'!D115</f>
        <v>0</v>
      </c>
      <c r="E132" s="117" t="b">
        <v>1</v>
      </c>
      <c r="F132" s="182" t="str">
        <f>RIGHT('Payroll Totals by Month'!B115,4)&amp;"."&amp;"salaries"&amp;"."&amp;PayrollCR!$C$5</f>
        <v>.salaries.Ma22</v>
      </c>
      <c r="G132" s="183">
        <f t="shared" ca="1" si="8"/>
        <v>44697</v>
      </c>
      <c r="H132" s="184">
        <f>'Payroll Totals by Month'!H115</f>
        <v>0</v>
      </c>
      <c r="I132" s="115">
        <f t="shared" ca="1" si="9"/>
        <v>44697</v>
      </c>
      <c r="J132" s="117">
        <v>3</v>
      </c>
      <c r="K132" s="117" t="b">
        <v>1</v>
      </c>
      <c r="L132" s="117" t="s">
        <v>1313</v>
      </c>
      <c r="M132" s="117" t="b">
        <v>1</v>
      </c>
      <c r="N132" s="117" t="s">
        <v>1276</v>
      </c>
      <c r="O132" s="182" t="str">
        <f>LEFT('Payroll Totals by Month'!C115,13)&amp;"."&amp;F132</f>
        <v>..salaries.Ma22</v>
      </c>
      <c r="P132" s="185" t="str">
        <f>'Payroll Totals by Month'!A115&amp;"/"&amp;PayrollCR!$O$1</f>
        <v>/111400</v>
      </c>
      <c r="Q132" s="117" t="b">
        <v>1</v>
      </c>
      <c r="R132" s="117" t="b">
        <v>1</v>
      </c>
      <c r="S132" s="117" t="b">
        <v>1</v>
      </c>
    </row>
    <row r="133" spans="1:19" x14ac:dyDescent="0.25">
      <c r="A133" s="117" t="s">
        <v>1312</v>
      </c>
      <c r="B133" s="180">
        <v>1</v>
      </c>
      <c r="C133" s="117">
        <v>2</v>
      </c>
      <c r="D133" s="181">
        <f>'Payroll Totals by Month'!D116</f>
        <v>0</v>
      </c>
      <c r="E133" s="117" t="b">
        <v>1</v>
      </c>
      <c r="F133" s="182" t="str">
        <f>RIGHT('Payroll Totals by Month'!B116,4)&amp;"."&amp;"salaries"&amp;"."&amp;PayrollCR!$C$5</f>
        <v>.salaries.Ma22</v>
      </c>
      <c r="G133" s="183">
        <f t="shared" ca="1" si="8"/>
        <v>44697</v>
      </c>
      <c r="H133" s="184">
        <f>'Payroll Totals by Month'!H116</f>
        <v>0</v>
      </c>
      <c r="I133" s="115">
        <f t="shared" ca="1" si="9"/>
        <v>44697</v>
      </c>
      <c r="J133" s="117">
        <v>3</v>
      </c>
      <c r="K133" s="117" t="b">
        <v>1</v>
      </c>
      <c r="L133" s="117" t="s">
        <v>1313</v>
      </c>
      <c r="M133" s="117" t="b">
        <v>1</v>
      </c>
      <c r="N133" s="117" t="s">
        <v>1276</v>
      </c>
      <c r="O133" s="182" t="str">
        <f>LEFT('Payroll Totals by Month'!C116,13)&amp;"."&amp;F133</f>
        <v>..salaries.Ma22</v>
      </c>
      <c r="P133" s="185" t="str">
        <f>'Payroll Totals by Month'!A116&amp;"/"&amp;PayrollCR!$O$1</f>
        <v>/111400</v>
      </c>
      <c r="Q133" s="117" t="b">
        <v>1</v>
      </c>
      <c r="R133" s="117" t="b">
        <v>1</v>
      </c>
      <c r="S133" s="117" t="b">
        <v>1</v>
      </c>
    </row>
    <row r="134" spans="1:19" x14ac:dyDescent="0.25">
      <c r="A134" s="117" t="s">
        <v>1312</v>
      </c>
      <c r="B134" s="180">
        <v>1</v>
      </c>
      <c r="C134" s="117">
        <v>2</v>
      </c>
      <c r="D134" s="181">
        <f>'Payroll Totals by Month'!D117</f>
        <v>0</v>
      </c>
      <c r="E134" s="117" t="b">
        <v>1</v>
      </c>
      <c r="F134" s="182" t="str">
        <f>RIGHT('Payroll Totals by Month'!B117,4)&amp;"."&amp;"salaries"&amp;"."&amp;PayrollCR!$C$5</f>
        <v>.salaries.Ma22</v>
      </c>
      <c r="G134" s="183">
        <f t="shared" ca="1" si="8"/>
        <v>44697</v>
      </c>
      <c r="H134" s="184">
        <f>'Payroll Totals by Month'!H117</f>
        <v>0</v>
      </c>
      <c r="I134" s="115">
        <f t="shared" ca="1" si="9"/>
        <v>44697</v>
      </c>
      <c r="J134" s="117">
        <v>3</v>
      </c>
      <c r="K134" s="117" t="b">
        <v>1</v>
      </c>
      <c r="L134" s="117" t="s">
        <v>1313</v>
      </c>
      <c r="M134" s="117" t="b">
        <v>1</v>
      </c>
      <c r="N134" s="117" t="s">
        <v>1276</v>
      </c>
      <c r="O134" s="182" t="str">
        <f>LEFT('Payroll Totals by Month'!C117,13)&amp;"."&amp;F134</f>
        <v>..salaries.Ma22</v>
      </c>
      <c r="P134" s="185" t="str">
        <f>'Payroll Totals by Month'!A117&amp;"/"&amp;PayrollCR!$O$1</f>
        <v>/111400</v>
      </c>
      <c r="Q134" s="117" t="b">
        <v>1</v>
      </c>
      <c r="R134" s="117" t="b">
        <v>1</v>
      </c>
      <c r="S134" s="117" t="b">
        <v>1</v>
      </c>
    </row>
    <row r="135" spans="1:19" x14ac:dyDescent="0.25">
      <c r="A135" s="117" t="s">
        <v>1312</v>
      </c>
      <c r="B135" s="180">
        <v>1</v>
      </c>
      <c r="C135" s="117">
        <v>2</v>
      </c>
      <c r="D135" s="181">
        <f>'Payroll Totals by Month'!D118</f>
        <v>0</v>
      </c>
      <c r="E135" s="117" t="b">
        <v>1</v>
      </c>
      <c r="F135" s="182" t="str">
        <f>RIGHT('Payroll Totals by Month'!B118,4)&amp;"."&amp;"salaries"&amp;"."&amp;PayrollCR!$C$5</f>
        <v>.salaries.Ma22</v>
      </c>
      <c r="G135" s="183">
        <f t="shared" ca="1" si="8"/>
        <v>44697</v>
      </c>
      <c r="H135" s="184">
        <f>'Payroll Totals by Month'!H118</f>
        <v>0</v>
      </c>
      <c r="I135" s="115">
        <f t="shared" ca="1" si="9"/>
        <v>44697</v>
      </c>
      <c r="J135" s="117">
        <v>3</v>
      </c>
      <c r="K135" s="117" t="b">
        <v>1</v>
      </c>
      <c r="L135" s="117" t="s">
        <v>1313</v>
      </c>
      <c r="M135" s="117" t="b">
        <v>1</v>
      </c>
      <c r="N135" s="117" t="s">
        <v>1276</v>
      </c>
      <c r="O135" s="182" t="str">
        <f>LEFT('Payroll Totals by Month'!C118,13)&amp;"."&amp;F135</f>
        <v>..salaries.Ma22</v>
      </c>
      <c r="P135" s="185" t="str">
        <f>'Payroll Totals by Month'!A118&amp;"/"&amp;PayrollCR!$O$1</f>
        <v>/111400</v>
      </c>
      <c r="Q135" s="117" t="b">
        <v>1</v>
      </c>
      <c r="R135" s="117" t="b">
        <v>1</v>
      </c>
      <c r="S135" s="117" t="b">
        <v>1</v>
      </c>
    </row>
    <row r="136" spans="1:19" x14ac:dyDescent="0.25">
      <c r="A136" s="117" t="s">
        <v>1312</v>
      </c>
      <c r="B136" s="180">
        <v>1</v>
      </c>
      <c r="C136" s="117">
        <v>2</v>
      </c>
      <c r="D136" s="181">
        <f>'Payroll Totals by Month'!D119</f>
        <v>0</v>
      </c>
      <c r="E136" s="117" t="b">
        <v>1</v>
      </c>
      <c r="F136" s="182" t="str">
        <f>RIGHT('Payroll Totals by Month'!B119,4)&amp;"."&amp;"salaries"&amp;"."&amp;PayrollCR!$C$5</f>
        <v>.salaries.Ma22</v>
      </c>
      <c r="G136" s="183">
        <f t="shared" ca="1" si="8"/>
        <v>44697</v>
      </c>
      <c r="H136" s="184">
        <f>'Payroll Totals by Month'!H119</f>
        <v>0</v>
      </c>
      <c r="I136" s="115">
        <f t="shared" ca="1" si="9"/>
        <v>44697</v>
      </c>
      <c r="J136" s="117">
        <v>3</v>
      </c>
      <c r="K136" s="117" t="b">
        <v>1</v>
      </c>
      <c r="L136" s="117" t="s">
        <v>1313</v>
      </c>
      <c r="M136" s="117" t="b">
        <v>1</v>
      </c>
      <c r="N136" s="117" t="s">
        <v>1276</v>
      </c>
      <c r="O136" s="182" t="str">
        <f>LEFT('Payroll Totals by Month'!C119,13)&amp;"."&amp;F136</f>
        <v>..salaries.Ma22</v>
      </c>
      <c r="P136" s="185" t="str">
        <f>'Payroll Totals by Month'!A119&amp;"/"&amp;PayrollCR!$O$1</f>
        <v>/111400</v>
      </c>
      <c r="Q136" s="117" t="b">
        <v>1</v>
      </c>
      <c r="R136" s="117" t="b">
        <v>1</v>
      </c>
      <c r="S136" s="117" t="b">
        <v>1</v>
      </c>
    </row>
    <row r="137" spans="1:19" x14ac:dyDescent="0.25">
      <c r="A137" s="117" t="s">
        <v>1312</v>
      </c>
      <c r="B137" s="180">
        <v>1</v>
      </c>
      <c r="C137" s="117">
        <v>2</v>
      </c>
      <c r="D137" s="181">
        <f>'Payroll Totals by Month'!D120</f>
        <v>0</v>
      </c>
      <c r="E137" s="117" t="b">
        <v>1</v>
      </c>
      <c r="F137" s="182" t="str">
        <f>RIGHT('Payroll Totals by Month'!B120,4)&amp;"."&amp;"salaries"&amp;"."&amp;PayrollCR!$C$5</f>
        <v>.salaries.Ma22</v>
      </c>
      <c r="G137" s="183">
        <f t="shared" ca="1" si="8"/>
        <v>44697</v>
      </c>
      <c r="H137" s="184">
        <f>'Payroll Totals by Month'!H120</f>
        <v>0</v>
      </c>
      <c r="I137" s="115">
        <f t="shared" ca="1" si="9"/>
        <v>44697</v>
      </c>
      <c r="J137" s="117">
        <v>3</v>
      </c>
      <c r="K137" s="117" t="b">
        <v>1</v>
      </c>
      <c r="L137" s="117" t="s">
        <v>1313</v>
      </c>
      <c r="M137" s="117" t="b">
        <v>1</v>
      </c>
      <c r="N137" s="117" t="s">
        <v>1276</v>
      </c>
      <c r="O137" s="182" t="str">
        <f>LEFT('Payroll Totals by Month'!C120,13)&amp;"."&amp;F137</f>
        <v>..salaries.Ma22</v>
      </c>
      <c r="P137" s="185" t="str">
        <f>'Payroll Totals by Month'!A120&amp;"/"&amp;PayrollCR!$O$1</f>
        <v>/111400</v>
      </c>
      <c r="Q137" s="117" t="b">
        <v>1</v>
      </c>
      <c r="R137" s="117" t="b">
        <v>1</v>
      </c>
      <c r="S137" s="117" t="b">
        <v>1</v>
      </c>
    </row>
    <row r="138" spans="1:19" x14ac:dyDescent="0.25">
      <c r="A138" s="117" t="s">
        <v>1312</v>
      </c>
      <c r="B138" s="180">
        <v>1</v>
      </c>
      <c r="C138" s="117">
        <v>2</v>
      </c>
      <c r="D138" s="181">
        <f>'Payroll Totals by Month'!D121</f>
        <v>0</v>
      </c>
      <c r="E138" s="117" t="b">
        <v>1</v>
      </c>
      <c r="F138" s="182" t="str">
        <f>RIGHT('Payroll Totals by Month'!B121,4)&amp;"."&amp;"salaries"&amp;"."&amp;PayrollCR!$C$5</f>
        <v>.salaries.Ma22</v>
      </c>
      <c r="G138" s="183">
        <f t="shared" ca="1" si="8"/>
        <v>44697</v>
      </c>
      <c r="H138" s="184">
        <f>'Payroll Totals by Month'!H121</f>
        <v>0</v>
      </c>
      <c r="I138" s="115">
        <f t="shared" ca="1" si="9"/>
        <v>44697</v>
      </c>
      <c r="J138" s="117">
        <v>3</v>
      </c>
      <c r="K138" s="117" t="b">
        <v>1</v>
      </c>
      <c r="L138" s="117" t="s">
        <v>1313</v>
      </c>
      <c r="M138" s="117" t="b">
        <v>1</v>
      </c>
      <c r="N138" s="117" t="s">
        <v>1276</v>
      </c>
      <c r="O138" s="182" t="str">
        <f>LEFT('Payroll Totals by Month'!C121,13)&amp;"."&amp;F138</f>
        <v>..salaries.Ma22</v>
      </c>
      <c r="P138" s="185" t="str">
        <f>'Payroll Totals by Month'!A121&amp;"/"&amp;PayrollCR!$O$1</f>
        <v>/111400</v>
      </c>
      <c r="Q138" s="117" t="b">
        <v>1</v>
      </c>
      <c r="R138" s="117" t="b">
        <v>1</v>
      </c>
      <c r="S138" s="117" t="b">
        <v>1</v>
      </c>
    </row>
    <row r="139" spans="1:19" x14ac:dyDescent="0.25">
      <c r="A139" s="117" t="s">
        <v>1312</v>
      </c>
      <c r="B139" s="180">
        <v>1</v>
      </c>
      <c r="C139" s="117">
        <v>2</v>
      </c>
      <c r="D139" s="181">
        <f>'Payroll Totals by Month'!D122</f>
        <v>0</v>
      </c>
      <c r="E139" s="117" t="b">
        <v>1</v>
      </c>
      <c r="F139" s="182" t="str">
        <f>RIGHT('Payroll Totals by Month'!B122,4)&amp;"."&amp;"salaries"&amp;"."&amp;PayrollCR!$C$5</f>
        <v>.salaries.Ma22</v>
      </c>
      <c r="G139" s="183">
        <f t="shared" ca="1" si="8"/>
        <v>44697</v>
      </c>
      <c r="H139" s="184">
        <f>'Payroll Totals by Month'!H122</f>
        <v>0</v>
      </c>
      <c r="I139" s="115">
        <f t="shared" ca="1" si="9"/>
        <v>44697</v>
      </c>
      <c r="J139" s="117">
        <v>3</v>
      </c>
      <c r="K139" s="117" t="b">
        <v>1</v>
      </c>
      <c r="L139" s="117" t="s">
        <v>1313</v>
      </c>
      <c r="M139" s="117" t="b">
        <v>1</v>
      </c>
      <c r="N139" s="117" t="s">
        <v>1276</v>
      </c>
      <c r="O139" s="182" t="str">
        <f>LEFT('Payroll Totals by Month'!C122,13)&amp;"."&amp;F139</f>
        <v>..salaries.Ma22</v>
      </c>
      <c r="P139" s="185" t="str">
        <f>'Payroll Totals by Month'!A122&amp;"/"&amp;PayrollCR!$O$1</f>
        <v>/111400</v>
      </c>
      <c r="Q139" s="117" t="b">
        <v>1</v>
      </c>
      <c r="R139" s="117" t="b">
        <v>1</v>
      </c>
      <c r="S139" s="117" t="b">
        <v>1</v>
      </c>
    </row>
    <row r="140" spans="1:19" x14ac:dyDescent="0.25">
      <c r="A140" s="117" t="s">
        <v>1312</v>
      </c>
      <c r="B140" s="180">
        <v>1</v>
      </c>
      <c r="C140" s="117">
        <v>2</v>
      </c>
      <c r="D140" s="181">
        <f>'Payroll Totals by Month'!D123</f>
        <v>0</v>
      </c>
      <c r="E140" s="117" t="b">
        <v>1</v>
      </c>
      <c r="F140" s="182" t="str">
        <f>RIGHT('Payroll Totals by Month'!B123,4)&amp;"."&amp;"salaries"&amp;"."&amp;PayrollCR!$C$5</f>
        <v>.salaries.Ma22</v>
      </c>
      <c r="G140" s="183">
        <f t="shared" ca="1" si="8"/>
        <v>44697</v>
      </c>
      <c r="H140" s="184">
        <f>'Payroll Totals by Month'!H123</f>
        <v>0</v>
      </c>
      <c r="I140" s="115">
        <f t="shared" ca="1" si="9"/>
        <v>44697</v>
      </c>
      <c r="J140" s="117">
        <v>3</v>
      </c>
      <c r="K140" s="117" t="b">
        <v>1</v>
      </c>
      <c r="L140" s="117" t="s">
        <v>1313</v>
      </c>
      <c r="M140" s="117" t="b">
        <v>1</v>
      </c>
      <c r="N140" s="117" t="s">
        <v>1276</v>
      </c>
      <c r="O140" s="182" t="str">
        <f>LEFT('Payroll Totals by Month'!C123,13)&amp;"."&amp;F140</f>
        <v>..salaries.Ma22</v>
      </c>
      <c r="P140" s="185" t="str">
        <f>'Payroll Totals by Month'!A123&amp;"/"&amp;PayrollCR!$O$1</f>
        <v>/111400</v>
      </c>
      <c r="Q140" s="117" t="b">
        <v>1</v>
      </c>
      <c r="R140" s="117" t="b">
        <v>1</v>
      </c>
      <c r="S140" s="117" t="b">
        <v>1</v>
      </c>
    </row>
    <row r="141" spans="1:19" x14ac:dyDescent="0.25">
      <c r="A141" s="117" t="s">
        <v>1312</v>
      </c>
      <c r="B141" s="180">
        <v>1</v>
      </c>
      <c r="C141" s="117">
        <v>2</v>
      </c>
      <c r="D141" s="181">
        <f>'Payroll Totals by Month'!D124</f>
        <v>0</v>
      </c>
      <c r="E141" s="117" t="b">
        <v>1</v>
      </c>
      <c r="F141" s="182" t="str">
        <f>RIGHT('Payroll Totals by Month'!B124,4)&amp;"."&amp;"salaries"&amp;"."&amp;PayrollCR!$C$5</f>
        <v>.salaries.Ma22</v>
      </c>
      <c r="G141" s="183">
        <f t="shared" ca="1" si="8"/>
        <v>44697</v>
      </c>
      <c r="H141" s="184">
        <f>'Payroll Totals by Month'!H124</f>
        <v>0</v>
      </c>
      <c r="I141" s="115">
        <f t="shared" ca="1" si="9"/>
        <v>44697</v>
      </c>
      <c r="J141" s="117">
        <v>3</v>
      </c>
      <c r="K141" s="117" t="b">
        <v>1</v>
      </c>
      <c r="L141" s="117" t="s">
        <v>1313</v>
      </c>
      <c r="M141" s="117" t="b">
        <v>1</v>
      </c>
      <c r="N141" s="117" t="s">
        <v>1276</v>
      </c>
      <c r="O141" s="182" t="str">
        <f>LEFT('Payroll Totals by Month'!C124,13)&amp;"."&amp;F141</f>
        <v>..salaries.Ma22</v>
      </c>
      <c r="P141" s="185" t="str">
        <f>'Payroll Totals by Month'!A124&amp;"/"&amp;PayrollCR!$O$1</f>
        <v>/111400</v>
      </c>
      <c r="Q141" s="117" t="b">
        <v>1</v>
      </c>
      <c r="R141" s="117" t="b">
        <v>1</v>
      </c>
      <c r="S141" s="117" t="b">
        <v>1</v>
      </c>
    </row>
    <row r="142" spans="1:19" x14ac:dyDescent="0.25">
      <c r="A142" s="117" t="s">
        <v>1312</v>
      </c>
      <c r="B142" s="180">
        <v>1</v>
      </c>
      <c r="C142" s="117">
        <v>2</v>
      </c>
      <c r="D142" s="181">
        <f>'Payroll Totals by Month'!D125</f>
        <v>0</v>
      </c>
      <c r="E142" s="117" t="b">
        <v>1</v>
      </c>
      <c r="F142" s="182" t="str">
        <f>RIGHT('Payroll Totals by Month'!B125,4)&amp;"."&amp;"salaries"&amp;"."&amp;PayrollCR!$C$5</f>
        <v>.salaries.Ma22</v>
      </c>
      <c r="G142" s="183">
        <f t="shared" ca="1" si="8"/>
        <v>44697</v>
      </c>
      <c r="H142" s="184">
        <f>'Payroll Totals by Month'!H125</f>
        <v>0</v>
      </c>
      <c r="I142" s="115">
        <f t="shared" ca="1" si="9"/>
        <v>44697</v>
      </c>
      <c r="J142" s="117">
        <v>3</v>
      </c>
      <c r="K142" s="117" t="b">
        <v>1</v>
      </c>
      <c r="L142" s="117" t="s">
        <v>1313</v>
      </c>
      <c r="M142" s="117" t="b">
        <v>1</v>
      </c>
      <c r="N142" s="117" t="s">
        <v>1276</v>
      </c>
      <c r="O142" s="182" t="str">
        <f>LEFT('Payroll Totals by Month'!C125,13)&amp;"."&amp;F142</f>
        <v>..salaries.Ma22</v>
      </c>
      <c r="P142" s="185" t="str">
        <f>'Payroll Totals by Month'!A125&amp;"/"&amp;PayrollCR!$O$1</f>
        <v>/111400</v>
      </c>
      <c r="Q142" s="117" t="b">
        <v>1</v>
      </c>
      <c r="R142" s="117" t="b">
        <v>1</v>
      </c>
      <c r="S142" s="117" t="b">
        <v>1</v>
      </c>
    </row>
    <row r="143" spans="1:19" x14ac:dyDescent="0.25">
      <c r="A143" s="117" t="s">
        <v>1312</v>
      </c>
      <c r="B143" s="180">
        <v>1</v>
      </c>
      <c r="C143" s="117">
        <v>2</v>
      </c>
      <c r="D143" s="181">
        <f>'Payroll Totals by Month'!D126</f>
        <v>0</v>
      </c>
      <c r="E143" s="117" t="b">
        <v>1</v>
      </c>
      <c r="F143" s="182" t="str">
        <f>RIGHT('Payroll Totals by Month'!B126,4)&amp;"."&amp;"salaries"&amp;"."&amp;PayrollCR!$C$5</f>
        <v>.salaries.Ma22</v>
      </c>
      <c r="G143" s="183">
        <f t="shared" ca="1" si="8"/>
        <v>44697</v>
      </c>
      <c r="H143" s="184">
        <f>'Payroll Totals by Month'!H126</f>
        <v>0</v>
      </c>
      <c r="I143" s="115">
        <f t="shared" ca="1" si="9"/>
        <v>44697</v>
      </c>
      <c r="J143" s="117">
        <v>3</v>
      </c>
      <c r="K143" s="117" t="b">
        <v>1</v>
      </c>
      <c r="L143" s="117" t="s">
        <v>1313</v>
      </c>
      <c r="M143" s="117" t="b">
        <v>1</v>
      </c>
      <c r="N143" s="117" t="s">
        <v>1276</v>
      </c>
      <c r="O143" s="182" t="str">
        <f>LEFT('Payroll Totals by Month'!C126,13)&amp;"."&amp;F143</f>
        <v>..salaries.Ma22</v>
      </c>
      <c r="P143" s="185" t="str">
        <f>'Payroll Totals by Month'!A126&amp;"/"&amp;PayrollCR!$O$1</f>
        <v>/111400</v>
      </c>
      <c r="Q143" s="117" t="b">
        <v>1</v>
      </c>
      <c r="R143" s="117" t="b">
        <v>1</v>
      </c>
      <c r="S143" s="117" t="b">
        <v>1</v>
      </c>
    </row>
    <row r="144" spans="1:19" x14ac:dyDescent="0.25">
      <c r="A144" s="117" t="s">
        <v>1312</v>
      </c>
      <c r="B144" s="180">
        <v>1</v>
      </c>
      <c r="C144" s="117">
        <v>2</v>
      </c>
      <c r="D144" s="181">
        <f>'Payroll Totals by Month'!D127</f>
        <v>0</v>
      </c>
      <c r="E144" s="117" t="b">
        <v>1</v>
      </c>
      <c r="F144" s="182" t="str">
        <f>RIGHT('Payroll Totals by Month'!B127,4)&amp;"."&amp;"salaries"&amp;"."&amp;PayrollCR!$C$5</f>
        <v>.salaries.Ma22</v>
      </c>
      <c r="G144" s="183">
        <f t="shared" ca="1" si="8"/>
        <v>44697</v>
      </c>
      <c r="H144" s="184">
        <f>'Payroll Totals by Month'!H127</f>
        <v>0</v>
      </c>
      <c r="I144" s="115">
        <f t="shared" ca="1" si="9"/>
        <v>44697</v>
      </c>
      <c r="J144" s="117">
        <v>3</v>
      </c>
      <c r="K144" s="117" t="b">
        <v>1</v>
      </c>
      <c r="L144" s="117" t="s">
        <v>1313</v>
      </c>
      <c r="M144" s="117" t="b">
        <v>1</v>
      </c>
      <c r="N144" s="117" t="s">
        <v>1276</v>
      </c>
      <c r="O144" s="182" t="str">
        <f>LEFT('Payroll Totals by Month'!C127,13)&amp;"."&amp;F144</f>
        <v>..salaries.Ma22</v>
      </c>
      <c r="P144" s="185" t="str">
        <f>'Payroll Totals by Month'!A127&amp;"/"&amp;PayrollCR!$O$1</f>
        <v>/111400</v>
      </c>
      <c r="Q144" s="117" t="b">
        <v>1</v>
      </c>
      <c r="R144" s="117" t="b">
        <v>1</v>
      </c>
      <c r="S144" s="117" t="b">
        <v>1</v>
      </c>
    </row>
    <row r="145" spans="1:19" x14ac:dyDescent="0.25">
      <c r="A145" s="117" t="s">
        <v>1312</v>
      </c>
      <c r="B145" s="180">
        <v>1</v>
      </c>
      <c r="C145" s="117">
        <v>2</v>
      </c>
      <c r="D145" s="181">
        <f>'Payroll Totals by Month'!D128</f>
        <v>0</v>
      </c>
      <c r="E145" s="117" t="b">
        <v>1</v>
      </c>
      <c r="F145" s="182" t="str">
        <f>RIGHT('Payroll Totals by Month'!B128,4)&amp;"."&amp;"salaries"&amp;"."&amp;PayrollCR!$C$5</f>
        <v>.salaries.Ma22</v>
      </c>
      <c r="G145" s="183">
        <f t="shared" ca="1" si="8"/>
        <v>44697</v>
      </c>
      <c r="H145" s="184">
        <f>'Payroll Totals by Month'!H128</f>
        <v>0</v>
      </c>
      <c r="I145" s="115">
        <f t="shared" ca="1" si="9"/>
        <v>44697</v>
      </c>
      <c r="J145" s="117">
        <v>3</v>
      </c>
      <c r="K145" s="117" t="b">
        <v>1</v>
      </c>
      <c r="L145" s="117" t="s">
        <v>1313</v>
      </c>
      <c r="M145" s="117" t="b">
        <v>1</v>
      </c>
      <c r="N145" s="117" t="s">
        <v>1276</v>
      </c>
      <c r="O145" s="182" t="str">
        <f>LEFT('Payroll Totals by Month'!C128,13)&amp;"."&amp;F145</f>
        <v>..salaries.Ma22</v>
      </c>
      <c r="P145" s="185" t="str">
        <f>'Payroll Totals by Month'!A128&amp;"/"&amp;PayrollCR!$O$1</f>
        <v>/111400</v>
      </c>
      <c r="Q145" s="117" t="b">
        <v>1</v>
      </c>
      <c r="R145" s="117" t="b">
        <v>1</v>
      </c>
      <c r="S145" s="117" t="b">
        <v>1</v>
      </c>
    </row>
    <row r="146" spans="1:19" x14ac:dyDescent="0.25">
      <c r="A146" s="117" t="s">
        <v>1312</v>
      </c>
      <c r="B146" s="180">
        <v>1</v>
      </c>
      <c r="C146" s="117">
        <v>2</v>
      </c>
      <c r="D146" s="181">
        <f>'Payroll Totals by Month'!D129</f>
        <v>0</v>
      </c>
      <c r="E146" s="117" t="b">
        <v>1</v>
      </c>
      <c r="F146" s="182" t="str">
        <f>RIGHT('Payroll Totals by Month'!B129,4)&amp;"."&amp;"salaries"&amp;"."&amp;PayrollCR!$C$5</f>
        <v>.salaries.Ma22</v>
      </c>
      <c r="G146" s="183">
        <f t="shared" ca="1" si="8"/>
        <v>44697</v>
      </c>
      <c r="H146" s="184">
        <f>'Payroll Totals by Month'!H129</f>
        <v>0</v>
      </c>
      <c r="I146" s="115">
        <f t="shared" ca="1" si="9"/>
        <v>44697</v>
      </c>
      <c r="J146" s="117">
        <v>3</v>
      </c>
      <c r="K146" s="117" t="b">
        <v>1</v>
      </c>
      <c r="L146" s="117" t="s">
        <v>1313</v>
      </c>
      <c r="M146" s="117" t="b">
        <v>1</v>
      </c>
      <c r="N146" s="117" t="s">
        <v>1276</v>
      </c>
      <c r="O146" s="182" t="str">
        <f>LEFT('Payroll Totals by Month'!C129,13)&amp;"."&amp;F146</f>
        <v>..salaries.Ma22</v>
      </c>
      <c r="P146" s="185" t="str">
        <f>'Payroll Totals by Month'!A129&amp;"/"&amp;PayrollCR!$O$1</f>
        <v>/111400</v>
      </c>
      <c r="Q146" s="117" t="b">
        <v>1</v>
      </c>
      <c r="R146" s="117" t="b">
        <v>1</v>
      </c>
      <c r="S146" s="117" t="b">
        <v>1</v>
      </c>
    </row>
    <row r="147" spans="1:19" x14ac:dyDescent="0.25">
      <c r="A147" s="117" t="s">
        <v>1312</v>
      </c>
      <c r="B147" s="180">
        <v>1</v>
      </c>
      <c r="C147" s="117">
        <v>2</v>
      </c>
      <c r="D147" s="181">
        <f>'Payroll Totals by Month'!D130</f>
        <v>0</v>
      </c>
      <c r="E147" s="117" t="b">
        <v>1</v>
      </c>
      <c r="F147" s="182" t="str">
        <f>RIGHT('Payroll Totals by Month'!B130,4)&amp;"."&amp;"salaries"&amp;"."&amp;PayrollCR!$C$5</f>
        <v>.salaries.Ma22</v>
      </c>
      <c r="G147" s="183">
        <f t="shared" ca="1" si="8"/>
        <v>44697</v>
      </c>
      <c r="H147" s="184">
        <f>'Payroll Totals by Month'!H130</f>
        <v>0</v>
      </c>
      <c r="I147" s="115">
        <f t="shared" ca="1" si="9"/>
        <v>44697</v>
      </c>
      <c r="J147" s="117">
        <v>3</v>
      </c>
      <c r="K147" s="117" t="b">
        <v>1</v>
      </c>
      <c r="L147" s="117" t="s">
        <v>1313</v>
      </c>
      <c r="M147" s="117" t="b">
        <v>1</v>
      </c>
      <c r="N147" s="117" t="s">
        <v>1276</v>
      </c>
      <c r="O147" s="182" t="str">
        <f>LEFT('Payroll Totals by Month'!C130,13)&amp;"."&amp;F147</f>
        <v>..salaries.Ma22</v>
      </c>
      <c r="P147" s="185" t="str">
        <f>'Payroll Totals by Month'!A130&amp;"/"&amp;PayrollCR!$O$1</f>
        <v>/111400</v>
      </c>
      <c r="Q147" s="117" t="b">
        <v>1</v>
      </c>
      <c r="R147" s="117" t="b">
        <v>1</v>
      </c>
      <c r="S147" s="117" t="b">
        <v>1</v>
      </c>
    </row>
    <row r="148" spans="1:19" x14ac:dyDescent="0.25">
      <c r="A148" s="117" t="s">
        <v>1312</v>
      </c>
      <c r="B148" s="180">
        <v>1</v>
      </c>
      <c r="C148" s="117">
        <v>2</v>
      </c>
      <c r="D148" s="181">
        <f>'Payroll Totals by Month'!D131</f>
        <v>0</v>
      </c>
      <c r="E148" s="117" t="b">
        <v>1</v>
      </c>
      <c r="F148" s="182" t="str">
        <f>RIGHT('Payroll Totals by Month'!B131,4)&amp;"."&amp;"salaries"&amp;"."&amp;PayrollCR!$C$5</f>
        <v>.salaries.Ma22</v>
      </c>
      <c r="G148" s="183">
        <f t="shared" ref="G148:G185" ca="1" si="10">TODAY()</f>
        <v>44697</v>
      </c>
      <c r="H148" s="184">
        <f>'Payroll Totals by Month'!H131</f>
        <v>0</v>
      </c>
      <c r="I148" s="115">
        <f t="shared" ref="I148:I185" ca="1" si="11">G148</f>
        <v>44697</v>
      </c>
      <c r="J148" s="117">
        <v>3</v>
      </c>
      <c r="K148" s="117" t="b">
        <v>1</v>
      </c>
      <c r="L148" s="117" t="s">
        <v>1313</v>
      </c>
      <c r="M148" s="117" t="b">
        <v>1</v>
      </c>
      <c r="N148" s="117" t="s">
        <v>1276</v>
      </c>
      <c r="O148" s="182" t="str">
        <f>LEFT('Payroll Totals by Month'!C131,13)&amp;"."&amp;F148</f>
        <v>..salaries.Ma22</v>
      </c>
      <c r="P148" s="185" t="str">
        <f>'Payroll Totals by Month'!A131&amp;"/"&amp;PayrollCR!$O$1</f>
        <v>/111400</v>
      </c>
      <c r="Q148" s="117" t="b">
        <v>1</v>
      </c>
      <c r="R148" s="117" t="b">
        <v>1</v>
      </c>
      <c r="S148" s="117" t="b">
        <v>1</v>
      </c>
    </row>
    <row r="149" spans="1:19" x14ac:dyDescent="0.25">
      <c r="A149" s="117" t="s">
        <v>1312</v>
      </c>
      <c r="B149" s="180">
        <v>1</v>
      </c>
      <c r="C149" s="117">
        <v>2</v>
      </c>
      <c r="D149" s="181">
        <f>'Payroll Totals by Month'!D132</f>
        <v>0</v>
      </c>
      <c r="E149" s="117" t="b">
        <v>1</v>
      </c>
      <c r="F149" s="182" t="str">
        <f>RIGHT('Payroll Totals by Month'!B132,4)&amp;"."&amp;"salaries"&amp;"."&amp;PayrollCR!$C$5</f>
        <v>.salaries.Ma22</v>
      </c>
      <c r="G149" s="183">
        <f t="shared" ca="1" si="10"/>
        <v>44697</v>
      </c>
      <c r="H149" s="184">
        <f>'Payroll Totals by Month'!H132</f>
        <v>0</v>
      </c>
      <c r="I149" s="115">
        <f t="shared" ca="1" si="11"/>
        <v>44697</v>
      </c>
      <c r="J149" s="117">
        <v>3</v>
      </c>
      <c r="K149" s="117" t="b">
        <v>1</v>
      </c>
      <c r="L149" s="117" t="s">
        <v>1313</v>
      </c>
      <c r="M149" s="117" t="b">
        <v>1</v>
      </c>
      <c r="N149" s="117" t="s">
        <v>1276</v>
      </c>
      <c r="O149" s="182" t="str">
        <f>LEFT('Payroll Totals by Month'!C132,13)&amp;"."&amp;F149</f>
        <v>..salaries.Ma22</v>
      </c>
      <c r="P149" s="185" t="str">
        <f>'Payroll Totals by Month'!A132&amp;"/"&amp;PayrollCR!$O$1</f>
        <v>/111400</v>
      </c>
      <c r="Q149" s="117" t="b">
        <v>1</v>
      </c>
      <c r="R149" s="117" t="b">
        <v>1</v>
      </c>
      <c r="S149" s="117" t="b">
        <v>1</v>
      </c>
    </row>
    <row r="150" spans="1:19" x14ac:dyDescent="0.25">
      <c r="A150" s="117" t="s">
        <v>1312</v>
      </c>
      <c r="B150" s="180">
        <v>1</v>
      </c>
      <c r="C150" s="117">
        <v>2</v>
      </c>
      <c r="D150" s="181">
        <f>'Payroll Totals by Month'!D133</f>
        <v>0</v>
      </c>
      <c r="E150" s="117" t="b">
        <v>1</v>
      </c>
      <c r="F150" s="182" t="str">
        <f>RIGHT('Payroll Totals by Month'!B133,4)&amp;"."&amp;"salaries"&amp;"."&amp;PayrollCR!$C$5</f>
        <v>.salaries.Ma22</v>
      </c>
      <c r="G150" s="183">
        <f t="shared" ca="1" si="10"/>
        <v>44697</v>
      </c>
      <c r="H150" s="184">
        <f>'Payroll Totals by Month'!H133</f>
        <v>0</v>
      </c>
      <c r="I150" s="115">
        <f t="shared" ca="1" si="11"/>
        <v>44697</v>
      </c>
      <c r="J150" s="117">
        <v>3</v>
      </c>
      <c r="K150" s="117" t="b">
        <v>1</v>
      </c>
      <c r="L150" s="117" t="s">
        <v>1313</v>
      </c>
      <c r="M150" s="117" t="b">
        <v>1</v>
      </c>
      <c r="N150" s="117" t="s">
        <v>1276</v>
      </c>
      <c r="O150" s="182" t="str">
        <f>LEFT('Payroll Totals by Month'!C133,13)&amp;"."&amp;F150</f>
        <v>..salaries.Ma22</v>
      </c>
      <c r="P150" s="185" t="str">
        <f>'Payroll Totals by Month'!A133&amp;"/"&amp;PayrollCR!$O$1</f>
        <v>/111400</v>
      </c>
      <c r="Q150" s="117" t="b">
        <v>1</v>
      </c>
      <c r="R150" s="117" t="b">
        <v>1</v>
      </c>
      <c r="S150" s="117" t="b">
        <v>1</v>
      </c>
    </row>
    <row r="151" spans="1:19" x14ac:dyDescent="0.25">
      <c r="A151" s="117" t="s">
        <v>1312</v>
      </c>
      <c r="B151" s="180">
        <v>1</v>
      </c>
      <c r="C151" s="117">
        <v>2</v>
      </c>
      <c r="D151" s="181">
        <f>'Payroll Totals by Month'!D134</f>
        <v>0</v>
      </c>
      <c r="E151" s="117" t="b">
        <v>1</v>
      </c>
      <c r="F151" s="182" t="str">
        <f>RIGHT('Payroll Totals by Month'!B134,4)&amp;"."&amp;"salaries"&amp;"."&amp;PayrollCR!$C$5</f>
        <v>.salaries.Ma22</v>
      </c>
      <c r="G151" s="183">
        <f t="shared" ca="1" si="10"/>
        <v>44697</v>
      </c>
      <c r="H151" s="184">
        <f>'Payroll Totals by Month'!H134</f>
        <v>0</v>
      </c>
      <c r="I151" s="115">
        <f t="shared" ca="1" si="11"/>
        <v>44697</v>
      </c>
      <c r="J151" s="117">
        <v>3</v>
      </c>
      <c r="K151" s="117" t="b">
        <v>1</v>
      </c>
      <c r="L151" s="117" t="s">
        <v>1313</v>
      </c>
      <c r="M151" s="117" t="b">
        <v>1</v>
      </c>
      <c r="N151" s="117" t="s">
        <v>1276</v>
      </c>
      <c r="O151" s="182" t="str">
        <f>LEFT('Payroll Totals by Month'!C134,13)&amp;"."&amp;F151</f>
        <v>..salaries.Ma22</v>
      </c>
      <c r="P151" s="185" t="str">
        <f>'Payroll Totals by Month'!A134&amp;"/"&amp;PayrollCR!$O$1</f>
        <v>/111400</v>
      </c>
      <c r="Q151" s="117" t="b">
        <v>1</v>
      </c>
      <c r="R151" s="117" t="b">
        <v>1</v>
      </c>
      <c r="S151" s="117" t="b">
        <v>1</v>
      </c>
    </row>
    <row r="152" spans="1:19" x14ac:dyDescent="0.25">
      <c r="A152" s="117" t="s">
        <v>1312</v>
      </c>
      <c r="B152" s="180">
        <v>1</v>
      </c>
      <c r="C152" s="117">
        <v>2</v>
      </c>
      <c r="D152" s="181">
        <f>'Payroll Totals by Month'!D135</f>
        <v>0</v>
      </c>
      <c r="E152" s="117" t="b">
        <v>1</v>
      </c>
      <c r="F152" s="182" t="str">
        <f>RIGHT('Payroll Totals by Month'!B135,4)&amp;"."&amp;"salaries"&amp;"."&amp;PayrollCR!$C$5</f>
        <v>.salaries.Ma22</v>
      </c>
      <c r="G152" s="183">
        <f t="shared" ca="1" si="10"/>
        <v>44697</v>
      </c>
      <c r="H152" s="184">
        <f>'Payroll Totals by Month'!H135</f>
        <v>0</v>
      </c>
      <c r="I152" s="115">
        <f t="shared" ca="1" si="11"/>
        <v>44697</v>
      </c>
      <c r="J152" s="117">
        <v>3</v>
      </c>
      <c r="K152" s="117" t="b">
        <v>1</v>
      </c>
      <c r="L152" s="117" t="s">
        <v>1313</v>
      </c>
      <c r="M152" s="117" t="b">
        <v>1</v>
      </c>
      <c r="N152" s="117" t="s">
        <v>1276</v>
      </c>
      <c r="O152" s="182" t="str">
        <f>LEFT('Payroll Totals by Month'!C135,13)&amp;"."&amp;F152</f>
        <v>..salaries.Ma22</v>
      </c>
      <c r="P152" s="185" t="str">
        <f>'Payroll Totals by Month'!A135&amp;"/"&amp;PayrollCR!$O$1</f>
        <v>/111400</v>
      </c>
      <c r="Q152" s="117" t="b">
        <v>1</v>
      </c>
      <c r="R152" s="117" t="b">
        <v>1</v>
      </c>
      <c r="S152" s="117" t="b">
        <v>1</v>
      </c>
    </row>
    <row r="153" spans="1:19" x14ac:dyDescent="0.25">
      <c r="A153" s="117" t="s">
        <v>1312</v>
      </c>
      <c r="B153" s="180">
        <v>1</v>
      </c>
      <c r="C153" s="117">
        <v>2</v>
      </c>
      <c r="D153" s="181">
        <f>'Payroll Totals by Month'!D136</f>
        <v>0</v>
      </c>
      <c r="E153" s="117" t="b">
        <v>1</v>
      </c>
      <c r="F153" s="182" t="str">
        <f>RIGHT('Payroll Totals by Month'!B136,4)&amp;"."&amp;"salaries"&amp;"."&amp;PayrollCR!$C$5</f>
        <v>.salaries.Ma22</v>
      </c>
      <c r="G153" s="183">
        <f t="shared" ca="1" si="10"/>
        <v>44697</v>
      </c>
      <c r="H153" s="184">
        <f>'Payroll Totals by Month'!H136</f>
        <v>0</v>
      </c>
      <c r="I153" s="115">
        <f t="shared" ca="1" si="11"/>
        <v>44697</v>
      </c>
      <c r="J153" s="117">
        <v>3</v>
      </c>
      <c r="K153" s="117" t="b">
        <v>1</v>
      </c>
      <c r="L153" s="117" t="s">
        <v>1313</v>
      </c>
      <c r="M153" s="117" t="b">
        <v>1</v>
      </c>
      <c r="N153" s="117" t="s">
        <v>1276</v>
      </c>
      <c r="O153" s="182" t="str">
        <f>LEFT('Payroll Totals by Month'!C136,13)&amp;"."&amp;F153</f>
        <v>..salaries.Ma22</v>
      </c>
      <c r="P153" s="185" t="str">
        <f>'Payroll Totals by Month'!A136&amp;"/"&amp;PayrollCR!$O$1</f>
        <v>/111400</v>
      </c>
      <c r="Q153" s="117" t="b">
        <v>1</v>
      </c>
      <c r="R153" s="117" t="b">
        <v>1</v>
      </c>
      <c r="S153" s="117" t="b">
        <v>1</v>
      </c>
    </row>
    <row r="154" spans="1:19" x14ac:dyDescent="0.25">
      <c r="A154" s="117" t="s">
        <v>1312</v>
      </c>
      <c r="B154" s="180">
        <v>1</v>
      </c>
      <c r="C154" s="117">
        <v>2</v>
      </c>
      <c r="D154" s="181">
        <f>'Payroll Totals by Month'!D137</f>
        <v>0</v>
      </c>
      <c r="E154" s="117" t="b">
        <v>1</v>
      </c>
      <c r="F154" s="182" t="str">
        <f>RIGHT('Payroll Totals by Month'!B137,4)&amp;"."&amp;"salaries"&amp;"."&amp;PayrollCR!$C$5</f>
        <v>.salaries.Ma22</v>
      </c>
      <c r="G154" s="183">
        <f t="shared" ca="1" si="10"/>
        <v>44697</v>
      </c>
      <c r="H154" s="184">
        <f>'Payroll Totals by Month'!H137</f>
        <v>0</v>
      </c>
      <c r="I154" s="115">
        <f t="shared" ca="1" si="11"/>
        <v>44697</v>
      </c>
      <c r="J154" s="117">
        <v>3</v>
      </c>
      <c r="K154" s="117" t="b">
        <v>1</v>
      </c>
      <c r="L154" s="117" t="s">
        <v>1313</v>
      </c>
      <c r="M154" s="117" t="b">
        <v>1</v>
      </c>
      <c r="N154" s="117" t="s">
        <v>1276</v>
      </c>
      <c r="O154" s="182" t="str">
        <f>LEFT('Payroll Totals by Month'!C137,13)&amp;"."&amp;F154</f>
        <v>..salaries.Ma22</v>
      </c>
      <c r="P154" s="185" t="str">
        <f>'Payroll Totals by Month'!A137&amp;"/"&amp;PayrollCR!$O$1</f>
        <v>/111400</v>
      </c>
      <c r="Q154" s="117" t="b">
        <v>1</v>
      </c>
      <c r="R154" s="117" t="b">
        <v>1</v>
      </c>
      <c r="S154" s="117" t="b">
        <v>1</v>
      </c>
    </row>
    <row r="155" spans="1:19" x14ac:dyDescent="0.25">
      <c r="A155" s="117" t="s">
        <v>1312</v>
      </c>
      <c r="B155" s="180">
        <v>1</v>
      </c>
      <c r="C155" s="117">
        <v>2</v>
      </c>
      <c r="D155" s="181">
        <f>'Payroll Totals by Month'!D138</f>
        <v>0</v>
      </c>
      <c r="E155" s="117" t="b">
        <v>1</v>
      </c>
      <c r="F155" s="182" t="str">
        <f>RIGHT('Payroll Totals by Month'!B138,4)&amp;"."&amp;"salaries"&amp;"."&amp;PayrollCR!$C$5</f>
        <v>.salaries.Ma22</v>
      </c>
      <c r="G155" s="183">
        <f t="shared" ca="1" si="10"/>
        <v>44697</v>
      </c>
      <c r="H155" s="184">
        <f>'Payroll Totals by Month'!H138</f>
        <v>0</v>
      </c>
      <c r="I155" s="115">
        <f t="shared" ca="1" si="11"/>
        <v>44697</v>
      </c>
      <c r="J155" s="117">
        <v>3</v>
      </c>
      <c r="K155" s="117" t="b">
        <v>1</v>
      </c>
      <c r="L155" s="117" t="s">
        <v>1313</v>
      </c>
      <c r="M155" s="117" t="b">
        <v>1</v>
      </c>
      <c r="N155" s="117" t="s">
        <v>1276</v>
      </c>
      <c r="O155" s="182" t="str">
        <f>LEFT('Payroll Totals by Month'!C138,13)&amp;"."&amp;F155</f>
        <v>..salaries.Ma22</v>
      </c>
      <c r="P155" s="185" t="str">
        <f>'Payroll Totals by Month'!A138&amp;"/"&amp;PayrollCR!$O$1</f>
        <v>/111400</v>
      </c>
      <c r="Q155" s="117" t="b">
        <v>1</v>
      </c>
      <c r="R155" s="117" t="b">
        <v>1</v>
      </c>
      <c r="S155" s="117" t="b">
        <v>1</v>
      </c>
    </row>
    <row r="156" spans="1:19" x14ac:dyDescent="0.25">
      <c r="A156" s="117" t="s">
        <v>1312</v>
      </c>
      <c r="B156" s="180">
        <v>1</v>
      </c>
      <c r="C156" s="117">
        <v>2</v>
      </c>
      <c r="D156" s="181">
        <f>'Payroll Totals by Month'!D139</f>
        <v>0</v>
      </c>
      <c r="E156" s="117" t="b">
        <v>1</v>
      </c>
      <c r="F156" s="182" t="str">
        <f>RIGHT('Payroll Totals by Month'!B139,4)&amp;"."&amp;"salaries"&amp;"."&amp;PayrollCR!$C$5</f>
        <v>.salaries.Ma22</v>
      </c>
      <c r="G156" s="183">
        <f t="shared" ca="1" si="10"/>
        <v>44697</v>
      </c>
      <c r="H156" s="184">
        <f>'Payroll Totals by Month'!H139</f>
        <v>0</v>
      </c>
      <c r="I156" s="115">
        <f t="shared" ca="1" si="11"/>
        <v>44697</v>
      </c>
      <c r="J156" s="117">
        <v>3</v>
      </c>
      <c r="K156" s="117" t="b">
        <v>1</v>
      </c>
      <c r="L156" s="117" t="s">
        <v>1313</v>
      </c>
      <c r="M156" s="117" t="b">
        <v>1</v>
      </c>
      <c r="N156" s="117" t="s">
        <v>1276</v>
      </c>
      <c r="O156" s="182" t="str">
        <f>LEFT('Payroll Totals by Month'!C139,13)&amp;"."&amp;F156</f>
        <v>..salaries.Ma22</v>
      </c>
      <c r="P156" s="185" t="str">
        <f>'Payroll Totals by Month'!A139&amp;"/"&amp;PayrollCR!$O$1</f>
        <v>/111400</v>
      </c>
      <c r="Q156" s="117" t="b">
        <v>1</v>
      </c>
      <c r="R156" s="117" t="b">
        <v>1</v>
      </c>
      <c r="S156" s="117" t="b">
        <v>1</v>
      </c>
    </row>
    <row r="157" spans="1:19" x14ac:dyDescent="0.25">
      <c r="A157" s="117" t="s">
        <v>1312</v>
      </c>
      <c r="B157" s="180">
        <v>1</v>
      </c>
      <c r="C157" s="117">
        <v>2</v>
      </c>
      <c r="D157" s="181">
        <f>'Payroll Totals by Month'!D140</f>
        <v>0</v>
      </c>
      <c r="E157" s="117" t="b">
        <v>1</v>
      </c>
      <c r="F157" s="182" t="str">
        <f>RIGHT('Payroll Totals by Month'!B140,4)&amp;"."&amp;"salaries"&amp;"."&amp;PayrollCR!$C$5</f>
        <v>.salaries.Ma22</v>
      </c>
      <c r="G157" s="183">
        <f t="shared" ca="1" si="10"/>
        <v>44697</v>
      </c>
      <c r="H157" s="184">
        <f>'Payroll Totals by Month'!H140</f>
        <v>0</v>
      </c>
      <c r="I157" s="115">
        <f t="shared" ca="1" si="11"/>
        <v>44697</v>
      </c>
      <c r="J157" s="117">
        <v>3</v>
      </c>
      <c r="K157" s="117" t="b">
        <v>1</v>
      </c>
      <c r="L157" s="117" t="s">
        <v>1313</v>
      </c>
      <c r="M157" s="117" t="b">
        <v>1</v>
      </c>
      <c r="N157" s="117" t="s">
        <v>1276</v>
      </c>
      <c r="O157" s="182" t="str">
        <f>LEFT('Payroll Totals by Month'!C140,13)&amp;"."&amp;F157</f>
        <v>..salaries.Ma22</v>
      </c>
      <c r="P157" s="185" t="str">
        <f>'Payroll Totals by Month'!A140&amp;"/"&amp;PayrollCR!$O$1</f>
        <v>/111400</v>
      </c>
      <c r="Q157" s="117" t="b">
        <v>1</v>
      </c>
      <c r="R157" s="117" t="b">
        <v>1</v>
      </c>
      <c r="S157" s="117" t="b">
        <v>1</v>
      </c>
    </row>
    <row r="158" spans="1:19" x14ac:dyDescent="0.25">
      <c r="A158" s="117" t="s">
        <v>1312</v>
      </c>
      <c r="B158" s="180">
        <v>1</v>
      </c>
      <c r="C158" s="117">
        <v>2</v>
      </c>
      <c r="D158" s="181">
        <f>'Payroll Totals by Month'!D141</f>
        <v>0</v>
      </c>
      <c r="E158" s="117" t="b">
        <v>1</v>
      </c>
      <c r="F158" s="182" t="str">
        <f>RIGHT('Payroll Totals by Month'!B141,4)&amp;"."&amp;"salaries"&amp;"."&amp;PayrollCR!$C$5</f>
        <v>.salaries.Ma22</v>
      </c>
      <c r="G158" s="183">
        <f t="shared" ca="1" si="10"/>
        <v>44697</v>
      </c>
      <c r="H158" s="184">
        <f>'Payroll Totals by Month'!H141</f>
        <v>0</v>
      </c>
      <c r="I158" s="115">
        <f t="shared" ca="1" si="11"/>
        <v>44697</v>
      </c>
      <c r="J158" s="117">
        <v>3</v>
      </c>
      <c r="K158" s="117" t="b">
        <v>1</v>
      </c>
      <c r="L158" s="117" t="s">
        <v>1313</v>
      </c>
      <c r="M158" s="117" t="b">
        <v>1</v>
      </c>
      <c r="N158" s="117" t="s">
        <v>1276</v>
      </c>
      <c r="O158" s="182" t="str">
        <f>LEFT('Payroll Totals by Month'!C141,13)&amp;"."&amp;F158</f>
        <v>..salaries.Ma22</v>
      </c>
      <c r="P158" s="185" t="str">
        <f>'Payroll Totals by Month'!A141&amp;"/"&amp;PayrollCR!$O$1</f>
        <v>/111400</v>
      </c>
      <c r="Q158" s="117" t="b">
        <v>1</v>
      </c>
      <c r="R158" s="117" t="b">
        <v>1</v>
      </c>
      <c r="S158" s="117" t="b">
        <v>1</v>
      </c>
    </row>
    <row r="159" spans="1:19" x14ac:dyDescent="0.25">
      <c r="A159" s="117" t="s">
        <v>1312</v>
      </c>
      <c r="B159" s="180">
        <v>1</v>
      </c>
      <c r="C159" s="117">
        <v>2</v>
      </c>
      <c r="D159" s="181">
        <f>'Payroll Totals by Month'!D142</f>
        <v>0</v>
      </c>
      <c r="E159" s="117" t="b">
        <v>1</v>
      </c>
      <c r="F159" s="182" t="str">
        <f>RIGHT('Payroll Totals by Month'!B142,4)&amp;"."&amp;"salaries"&amp;"."&amp;PayrollCR!$C$5</f>
        <v>.salaries.Ma22</v>
      </c>
      <c r="G159" s="183">
        <f t="shared" ca="1" si="10"/>
        <v>44697</v>
      </c>
      <c r="H159" s="184">
        <f>'Payroll Totals by Month'!H142</f>
        <v>0</v>
      </c>
      <c r="I159" s="115">
        <f t="shared" ca="1" si="11"/>
        <v>44697</v>
      </c>
      <c r="J159" s="117">
        <v>3</v>
      </c>
      <c r="K159" s="117" t="b">
        <v>1</v>
      </c>
      <c r="L159" s="117" t="s">
        <v>1313</v>
      </c>
      <c r="M159" s="117" t="b">
        <v>1</v>
      </c>
      <c r="N159" s="117" t="s">
        <v>1276</v>
      </c>
      <c r="O159" s="182" t="str">
        <f>LEFT('Payroll Totals by Month'!C142,13)&amp;"."&amp;F159</f>
        <v>..salaries.Ma22</v>
      </c>
      <c r="P159" s="185" t="str">
        <f>'Payroll Totals by Month'!A142&amp;"/"&amp;PayrollCR!$O$1</f>
        <v>/111400</v>
      </c>
      <c r="Q159" s="117" t="b">
        <v>1</v>
      </c>
      <c r="R159" s="117" t="b">
        <v>1</v>
      </c>
      <c r="S159" s="117" t="b">
        <v>1</v>
      </c>
    </row>
    <row r="160" spans="1:19" x14ac:dyDescent="0.25">
      <c r="A160" s="117" t="s">
        <v>1312</v>
      </c>
      <c r="B160" s="180">
        <v>1</v>
      </c>
      <c r="C160" s="117">
        <v>2</v>
      </c>
      <c r="D160" s="181">
        <f>'Payroll Totals by Month'!D143</f>
        <v>0</v>
      </c>
      <c r="E160" s="117" t="b">
        <v>1</v>
      </c>
      <c r="F160" s="182" t="str">
        <f>RIGHT('Payroll Totals by Month'!B143,4)&amp;"."&amp;"salaries"&amp;"."&amp;PayrollCR!$C$5</f>
        <v>.salaries.Ma22</v>
      </c>
      <c r="G160" s="183">
        <f t="shared" ca="1" si="10"/>
        <v>44697</v>
      </c>
      <c r="H160" s="184">
        <f>'Payroll Totals by Month'!H143</f>
        <v>0</v>
      </c>
      <c r="I160" s="115">
        <f t="shared" ca="1" si="11"/>
        <v>44697</v>
      </c>
      <c r="J160" s="117">
        <v>3</v>
      </c>
      <c r="K160" s="117" t="b">
        <v>1</v>
      </c>
      <c r="L160" s="117" t="s">
        <v>1313</v>
      </c>
      <c r="M160" s="117" t="b">
        <v>1</v>
      </c>
      <c r="N160" s="117" t="s">
        <v>1276</v>
      </c>
      <c r="O160" s="182" t="str">
        <f>LEFT('Payroll Totals by Month'!C143,13)&amp;"."&amp;F160</f>
        <v>..salaries.Ma22</v>
      </c>
      <c r="P160" s="185" t="str">
        <f>'Payroll Totals by Month'!A143&amp;"/"&amp;PayrollCR!$O$1</f>
        <v>/111400</v>
      </c>
      <c r="Q160" s="117" t="b">
        <v>1</v>
      </c>
      <c r="R160" s="117" t="b">
        <v>1</v>
      </c>
      <c r="S160" s="117" t="b">
        <v>1</v>
      </c>
    </row>
    <row r="161" spans="1:19" x14ac:dyDescent="0.25">
      <c r="A161" s="117" t="s">
        <v>1312</v>
      </c>
      <c r="B161" s="180">
        <v>1</v>
      </c>
      <c r="C161" s="117">
        <v>2</v>
      </c>
      <c r="D161" s="181">
        <f>'Payroll Totals by Month'!D144</f>
        <v>0</v>
      </c>
      <c r="E161" s="117" t="b">
        <v>1</v>
      </c>
      <c r="F161" s="182" t="str">
        <f>RIGHT('Payroll Totals by Month'!B144,4)&amp;"."&amp;"salaries"&amp;"."&amp;PayrollCR!$C$5</f>
        <v>.salaries.Ma22</v>
      </c>
      <c r="G161" s="183">
        <f t="shared" ca="1" si="10"/>
        <v>44697</v>
      </c>
      <c r="H161" s="184">
        <f>'Payroll Totals by Month'!H144</f>
        <v>0</v>
      </c>
      <c r="I161" s="115">
        <f t="shared" ca="1" si="11"/>
        <v>44697</v>
      </c>
      <c r="J161" s="117">
        <v>3</v>
      </c>
      <c r="K161" s="117" t="b">
        <v>1</v>
      </c>
      <c r="L161" s="117" t="s">
        <v>1313</v>
      </c>
      <c r="M161" s="117" t="b">
        <v>1</v>
      </c>
      <c r="N161" s="117" t="s">
        <v>1276</v>
      </c>
      <c r="O161" s="182" t="str">
        <f>LEFT('Payroll Totals by Month'!C144,13)&amp;"."&amp;F161</f>
        <v>..salaries.Ma22</v>
      </c>
      <c r="P161" s="185" t="str">
        <f>'Payroll Totals by Month'!A144&amp;"/"&amp;PayrollCR!$O$1</f>
        <v>/111400</v>
      </c>
      <c r="Q161" s="117" t="b">
        <v>1</v>
      </c>
      <c r="R161" s="117" t="b">
        <v>1</v>
      </c>
      <c r="S161" s="117" t="b">
        <v>1</v>
      </c>
    </row>
    <row r="162" spans="1:19" x14ac:dyDescent="0.25">
      <c r="A162" s="117" t="s">
        <v>1312</v>
      </c>
      <c r="B162" s="180">
        <v>1</v>
      </c>
      <c r="C162" s="117">
        <v>2</v>
      </c>
      <c r="D162" s="181">
        <f>'Payroll Totals by Month'!D145</f>
        <v>0</v>
      </c>
      <c r="E162" s="117" t="b">
        <v>1</v>
      </c>
      <c r="F162" s="182" t="str">
        <f>RIGHT('Payroll Totals by Month'!B145,4)&amp;"."&amp;"salaries"&amp;"."&amp;PayrollCR!$C$5</f>
        <v>.salaries.Ma22</v>
      </c>
      <c r="G162" s="183">
        <f t="shared" ca="1" si="10"/>
        <v>44697</v>
      </c>
      <c r="H162" s="184">
        <f>'Payroll Totals by Month'!H145</f>
        <v>0</v>
      </c>
      <c r="I162" s="115">
        <f t="shared" ca="1" si="11"/>
        <v>44697</v>
      </c>
      <c r="J162" s="117">
        <v>3</v>
      </c>
      <c r="K162" s="117" t="b">
        <v>1</v>
      </c>
      <c r="L162" s="117" t="s">
        <v>1313</v>
      </c>
      <c r="M162" s="117" t="b">
        <v>1</v>
      </c>
      <c r="N162" s="117" t="s">
        <v>1276</v>
      </c>
      <c r="O162" s="182" t="str">
        <f>LEFT('Payroll Totals by Month'!C145,13)&amp;"."&amp;F162</f>
        <v>..salaries.Ma22</v>
      </c>
      <c r="P162" s="185" t="str">
        <f>'Payroll Totals by Month'!A145&amp;"/"&amp;PayrollCR!$O$1</f>
        <v>/111400</v>
      </c>
      <c r="Q162" s="117" t="b">
        <v>1</v>
      </c>
      <c r="R162" s="117" t="b">
        <v>1</v>
      </c>
      <c r="S162" s="117" t="b">
        <v>1</v>
      </c>
    </row>
    <row r="163" spans="1:19" x14ac:dyDescent="0.25">
      <c r="A163" s="117" t="s">
        <v>1312</v>
      </c>
      <c r="B163" s="180">
        <v>1</v>
      </c>
      <c r="C163" s="117">
        <v>2</v>
      </c>
      <c r="D163" s="181">
        <f>'Payroll Totals by Month'!D146</f>
        <v>0</v>
      </c>
      <c r="E163" s="117" t="b">
        <v>1</v>
      </c>
      <c r="F163" s="182" t="str">
        <f>RIGHT('Payroll Totals by Month'!B146,4)&amp;"."&amp;"salaries"&amp;"."&amp;PayrollCR!$C$5</f>
        <v>.salaries.Ma22</v>
      </c>
      <c r="G163" s="183">
        <f t="shared" ca="1" si="10"/>
        <v>44697</v>
      </c>
      <c r="H163" s="184">
        <f>'Payroll Totals by Month'!H146</f>
        <v>0</v>
      </c>
      <c r="I163" s="115">
        <f t="shared" ca="1" si="11"/>
        <v>44697</v>
      </c>
      <c r="J163" s="117">
        <v>3</v>
      </c>
      <c r="K163" s="117" t="b">
        <v>1</v>
      </c>
      <c r="L163" s="117" t="s">
        <v>1313</v>
      </c>
      <c r="M163" s="117" t="b">
        <v>1</v>
      </c>
      <c r="N163" s="117" t="s">
        <v>1276</v>
      </c>
      <c r="O163" s="182" t="str">
        <f>LEFT('Payroll Totals by Month'!C146,13)&amp;"."&amp;F163</f>
        <v>..salaries.Ma22</v>
      </c>
      <c r="P163" s="185" t="str">
        <f>'Payroll Totals by Month'!A146&amp;"/"&amp;PayrollCR!$O$1</f>
        <v>/111400</v>
      </c>
      <c r="Q163" s="117" t="b">
        <v>1</v>
      </c>
      <c r="R163" s="117" t="b">
        <v>1</v>
      </c>
      <c r="S163" s="117" t="b">
        <v>1</v>
      </c>
    </row>
    <row r="164" spans="1:19" x14ac:dyDescent="0.25">
      <c r="A164" s="117" t="s">
        <v>1312</v>
      </c>
      <c r="B164" s="180">
        <v>1</v>
      </c>
      <c r="C164" s="117">
        <v>2</v>
      </c>
      <c r="D164" s="181">
        <f>'Payroll Totals by Month'!D147</f>
        <v>0</v>
      </c>
      <c r="E164" s="117" t="b">
        <v>1</v>
      </c>
      <c r="F164" s="182" t="str">
        <f>RIGHT('Payroll Totals by Month'!B147,4)&amp;"."&amp;"salaries"&amp;"."&amp;PayrollCR!$C$5</f>
        <v>.salaries.Ma22</v>
      </c>
      <c r="G164" s="183">
        <f t="shared" ca="1" si="10"/>
        <v>44697</v>
      </c>
      <c r="H164" s="184">
        <f>'Payroll Totals by Month'!H147</f>
        <v>0</v>
      </c>
      <c r="I164" s="115">
        <f t="shared" ca="1" si="11"/>
        <v>44697</v>
      </c>
      <c r="J164" s="117">
        <v>3</v>
      </c>
      <c r="K164" s="117" t="b">
        <v>1</v>
      </c>
      <c r="L164" s="117" t="s">
        <v>1313</v>
      </c>
      <c r="M164" s="117" t="b">
        <v>1</v>
      </c>
      <c r="N164" s="117" t="s">
        <v>1276</v>
      </c>
      <c r="O164" s="182" t="str">
        <f>LEFT('Payroll Totals by Month'!C147,13)&amp;"."&amp;F164</f>
        <v>..salaries.Ma22</v>
      </c>
      <c r="P164" s="185" t="str">
        <f>'Payroll Totals by Month'!A147&amp;"/"&amp;PayrollCR!$O$1</f>
        <v>/111400</v>
      </c>
      <c r="Q164" s="117" t="b">
        <v>1</v>
      </c>
      <c r="R164" s="117" t="b">
        <v>1</v>
      </c>
      <c r="S164" s="117" t="b">
        <v>1</v>
      </c>
    </row>
    <row r="165" spans="1:19" x14ac:dyDescent="0.25">
      <c r="A165" s="117" t="s">
        <v>1312</v>
      </c>
      <c r="B165" s="180">
        <v>1</v>
      </c>
      <c r="C165" s="117">
        <v>2</v>
      </c>
      <c r="D165" s="181">
        <f>'Payroll Totals by Month'!D148</f>
        <v>0</v>
      </c>
      <c r="E165" s="117" t="b">
        <v>1</v>
      </c>
      <c r="F165" s="182" t="str">
        <f>RIGHT('Payroll Totals by Month'!B148,4)&amp;"."&amp;"salaries"&amp;"."&amp;PayrollCR!$C$5</f>
        <v>.salaries.Ma22</v>
      </c>
      <c r="G165" s="183">
        <f t="shared" ca="1" si="10"/>
        <v>44697</v>
      </c>
      <c r="H165" s="184">
        <f>'Payroll Totals by Month'!H148</f>
        <v>0</v>
      </c>
      <c r="I165" s="115">
        <f t="shared" ca="1" si="11"/>
        <v>44697</v>
      </c>
      <c r="J165" s="117">
        <v>3</v>
      </c>
      <c r="K165" s="117" t="b">
        <v>1</v>
      </c>
      <c r="L165" s="117" t="s">
        <v>1313</v>
      </c>
      <c r="M165" s="117" t="b">
        <v>1</v>
      </c>
      <c r="N165" s="117" t="s">
        <v>1276</v>
      </c>
      <c r="O165" s="182" t="str">
        <f>LEFT('Payroll Totals by Month'!C148,13)&amp;"."&amp;F165</f>
        <v>..salaries.Ma22</v>
      </c>
      <c r="P165" s="185" t="str">
        <f>'Payroll Totals by Month'!A148&amp;"/"&amp;PayrollCR!$O$1</f>
        <v>/111400</v>
      </c>
      <c r="Q165" s="117" t="b">
        <v>1</v>
      </c>
      <c r="R165" s="117" t="b">
        <v>1</v>
      </c>
      <c r="S165" s="117" t="b">
        <v>1</v>
      </c>
    </row>
    <row r="166" spans="1:19" x14ac:dyDescent="0.25">
      <c r="A166" s="117" t="s">
        <v>1312</v>
      </c>
      <c r="B166" s="180">
        <v>1</v>
      </c>
      <c r="C166" s="117">
        <v>2</v>
      </c>
      <c r="D166" s="181">
        <f>'Payroll Totals by Month'!D149</f>
        <v>0</v>
      </c>
      <c r="E166" s="117" t="b">
        <v>1</v>
      </c>
      <c r="F166" s="182" t="str">
        <f>RIGHT('Payroll Totals by Month'!B149,4)&amp;"."&amp;"salaries"&amp;"."&amp;PayrollCR!$C$5</f>
        <v>.salaries.Ma22</v>
      </c>
      <c r="G166" s="183">
        <f t="shared" ca="1" si="10"/>
        <v>44697</v>
      </c>
      <c r="H166" s="184">
        <f>'Payroll Totals by Month'!H149</f>
        <v>0</v>
      </c>
      <c r="I166" s="115">
        <f t="shared" ca="1" si="11"/>
        <v>44697</v>
      </c>
      <c r="J166" s="117">
        <v>3</v>
      </c>
      <c r="K166" s="117" t="b">
        <v>1</v>
      </c>
      <c r="L166" s="117" t="s">
        <v>1313</v>
      </c>
      <c r="M166" s="117" t="b">
        <v>1</v>
      </c>
      <c r="N166" s="117" t="s">
        <v>1276</v>
      </c>
      <c r="O166" s="182" t="str">
        <f>LEFT('Payroll Totals by Month'!C149,13)&amp;"."&amp;F166</f>
        <v>..salaries.Ma22</v>
      </c>
      <c r="P166" s="185" t="str">
        <f>'Payroll Totals by Month'!A149&amp;"/"&amp;PayrollCR!$O$1</f>
        <v>/111400</v>
      </c>
      <c r="Q166" s="117" t="b">
        <v>1</v>
      </c>
      <c r="R166" s="117" t="b">
        <v>1</v>
      </c>
      <c r="S166" s="117" t="b">
        <v>1</v>
      </c>
    </row>
    <row r="167" spans="1:19" x14ac:dyDescent="0.25">
      <c r="A167" s="117" t="s">
        <v>1312</v>
      </c>
      <c r="B167" s="180">
        <v>1</v>
      </c>
      <c r="C167" s="117">
        <v>2</v>
      </c>
      <c r="D167" s="181">
        <f>'Payroll Totals by Month'!D150</f>
        <v>0</v>
      </c>
      <c r="E167" s="117" t="b">
        <v>1</v>
      </c>
      <c r="F167" s="182" t="str">
        <f>RIGHT('Payroll Totals by Month'!B150,4)&amp;"."&amp;"salaries"&amp;"."&amp;PayrollCR!$C$5</f>
        <v>.salaries.Ma22</v>
      </c>
      <c r="G167" s="183">
        <f t="shared" ca="1" si="10"/>
        <v>44697</v>
      </c>
      <c r="H167" s="184">
        <f>'Payroll Totals by Month'!H150</f>
        <v>0</v>
      </c>
      <c r="I167" s="115">
        <f t="shared" ca="1" si="11"/>
        <v>44697</v>
      </c>
      <c r="J167" s="117">
        <v>3</v>
      </c>
      <c r="K167" s="117" t="b">
        <v>1</v>
      </c>
      <c r="L167" s="117" t="s">
        <v>1313</v>
      </c>
      <c r="M167" s="117" t="b">
        <v>1</v>
      </c>
      <c r="N167" s="117" t="s">
        <v>1276</v>
      </c>
      <c r="O167" s="182" t="str">
        <f>LEFT('Payroll Totals by Month'!C150,13)&amp;"."&amp;F167</f>
        <v>..salaries.Ma22</v>
      </c>
      <c r="P167" s="185" t="str">
        <f>'Payroll Totals by Month'!A150&amp;"/"&amp;PayrollCR!$O$1</f>
        <v>/111400</v>
      </c>
      <c r="Q167" s="117" t="b">
        <v>1</v>
      </c>
      <c r="R167" s="117" t="b">
        <v>1</v>
      </c>
      <c r="S167" s="117" t="b">
        <v>1</v>
      </c>
    </row>
    <row r="168" spans="1:19" x14ac:dyDescent="0.25">
      <c r="A168" s="117" t="s">
        <v>1312</v>
      </c>
      <c r="B168" s="180">
        <v>1</v>
      </c>
      <c r="C168" s="117">
        <v>2</v>
      </c>
      <c r="D168" s="181">
        <f>'Payroll Totals by Month'!D151</f>
        <v>0</v>
      </c>
      <c r="E168" s="117" t="b">
        <v>1</v>
      </c>
      <c r="F168" s="182" t="str">
        <f>RIGHT('Payroll Totals by Month'!B151,4)&amp;"."&amp;"salaries"&amp;"."&amp;PayrollCR!$C$5</f>
        <v>.salaries.Ma22</v>
      </c>
      <c r="G168" s="183">
        <f t="shared" ca="1" si="10"/>
        <v>44697</v>
      </c>
      <c r="H168" s="184">
        <f>'Payroll Totals by Month'!H151</f>
        <v>0</v>
      </c>
      <c r="I168" s="115">
        <f t="shared" ca="1" si="11"/>
        <v>44697</v>
      </c>
      <c r="J168" s="117">
        <v>3</v>
      </c>
      <c r="K168" s="117" t="b">
        <v>1</v>
      </c>
      <c r="L168" s="117" t="s">
        <v>1313</v>
      </c>
      <c r="M168" s="117" t="b">
        <v>1</v>
      </c>
      <c r="N168" s="117" t="s">
        <v>1276</v>
      </c>
      <c r="O168" s="182" t="str">
        <f>LEFT('Payroll Totals by Month'!C151,13)&amp;"."&amp;F168</f>
        <v>..salaries.Ma22</v>
      </c>
      <c r="P168" s="185" t="str">
        <f>'Payroll Totals by Month'!A151&amp;"/"&amp;PayrollCR!$O$1</f>
        <v>/111400</v>
      </c>
      <c r="Q168" s="117" t="b">
        <v>1</v>
      </c>
      <c r="R168" s="117" t="b">
        <v>1</v>
      </c>
      <c r="S168" s="117" t="b">
        <v>1</v>
      </c>
    </row>
    <row r="169" spans="1:19" x14ac:dyDescent="0.25">
      <c r="A169" s="117" t="s">
        <v>1312</v>
      </c>
      <c r="B169" s="180">
        <v>1</v>
      </c>
      <c r="C169" s="117">
        <v>2</v>
      </c>
      <c r="D169" s="181">
        <f>'Payroll Totals by Month'!D152</f>
        <v>0</v>
      </c>
      <c r="E169" s="117" t="b">
        <v>1</v>
      </c>
      <c r="F169" s="182" t="str">
        <f>RIGHT('Payroll Totals by Month'!B152,4)&amp;"."&amp;"salaries"&amp;"."&amp;PayrollCR!$C$5</f>
        <v>.salaries.Ma22</v>
      </c>
      <c r="G169" s="183">
        <f t="shared" ca="1" si="10"/>
        <v>44697</v>
      </c>
      <c r="H169" s="184">
        <f>'Payroll Totals by Month'!H152</f>
        <v>0</v>
      </c>
      <c r="I169" s="115">
        <f t="shared" ca="1" si="11"/>
        <v>44697</v>
      </c>
      <c r="J169" s="117">
        <v>3</v>
      </c>
      <c r="K169" s="117" t="b">
        <v>1</v>
      </c>
      <c r="L169" s="117" t="s">
        <v>1313</v>
      </c>
      <c r="M169" s="117" t="b">
        <v>1</v>
      </c>
      <c r="N169" s="117" t="s">
        <v>1276</v>
      </c>
      <c r="O169" s="182" t="str">
        <f>LEFT('Payroll Totals by Month'!C152,13)&amp;"."&amp;F169</f>
        <v>..salaries.Ma22</v>
      </c>
      <c r="P169" s="185" t="str">
        <f>'Payroll Totals by Month'!A152&amp;"/"&amp;PayrollCR!$O$1</f>
        <v>/111400</v>
      </c>
      <c r="Q169" s="117" t="b">
        <v>1</v>
      </c>
      <c r="R169" s="117" t="b">
        <v>1</v>
      </c>
      <c r="S169" s="117" t="b">
        <v>1</v>
      </c>
    </row>
    <row r="170" spans="1:19" x14ac:dyDescent="0.25">
      <c r="A170" s="117" t="s">
        <v>1312</v>
      </c>
      <c r="B170" s="180">
        <v>1</v>
      </c>
      <c r="C170" s="117">
        <v>2</v>
      </c>
      <c r="D170" s="181">
        <f>'Payroll Totals by Month'!D153</f>
        <v>0</v>
      </c>
      <c r="E170" s="117" t="b">
        <v>1</v>
      </c>
      <c r="F170" s="182" t="str">
        <f>RIGHT('Payroll Totals by Month'!B153,4)&amp;"."&amp;"salaries"&amp;"."&amp;PayrollCR!$C$5</f>
        <v>.salaries.Ma22</v>
      </c>
      <c r="G170" s="183">
        <f t="shared" ca="1" si="10"/>
        <v>44697</v>
      </c>
      <c r="H170" s="184">
        <f>'Payroll Totals by Month'!H153</f>
        <v>0</v>
      </c>
      <c r="I170" s="115">
        <f t="shared" ca="1" si="11"/>
        <v>44697</v>
      </c>
      <c r="J170" s="117">
        <v>3</v>
      </c>
      <c r="K170" s="117" t="b">
        <v>1</v>
      </c>
      <c r="L170" s="117" t="s">
        <v>1313</v>
      </c>
      <c r="M170" s="117" t="b">
        <v>1</v>
      </c>
      <c r="N170" s="117" t="s">
        <v>1276</v>
      </c>
      <c r="O170" s="182" t="str">
        <f>LEFT('Payroll Totals by Month'!C153,13)&amp;"."&amp;F170</f>
        <v>..salaries.Ma22</v>
      </c>
      <c r="P170" s="185" t="str">
        <f>'Payroll Totals by Month'!A153&amp;"/"&amp;PayrollCR!$O$1</f>
        <v>/111400</v>
      </c>
      <c r="Q170" s="117" t="b">
        <v>1</v>
      </c>
      <c r="R170" s="117" t="b">
        <v>1</v>
      </c>
      <c r="S170" s="117" t="b">
        <v>1</v>
      </c>
    </row>
    <row r="171" spans="1:19" x14ac:dyDescent="0.25">
      <c r="A171" s="117" t="s">
        <v>1312</v>
      </c>
      <c r="B171" s="180">
        <v>1</v>
      </c>
      <c r="C171" s="117">
        <v>2</v>
      </c>
      <c r="D171" s="181">
        <f>'Payroll Totals by Month'!D154</f>
        <v>0</v>
      </c>
      <c r="E171" s="117" t="b">
        <v>1</v>
      </c>
      <c r="F171" s="182" t="str">
        <f>RIGHT('Payroll Totals by Month'!B154,4)&amp;"."&amp;"salaries"&amp;"."&amp;PayrollCR!$C$5</f>
        <v>.salaries.Ma22</v>
      </c>
      <c r="G171" s="183">
        <f t="shared" ca="1" si="10"/>
        <v>44697</v>
      </c>
      <c r="H171" s="184">
        <f>'Payroll Totals by Month'!H154</f>
        <v>0</v>
      </c>
      <c r="I171" s="115">
        <f t="shared" ca="1" si="11"/>
        <v>44697</v>
      </c>
      <c r="J171" s="117">
        <v>3</v>
      </c>
      <c r="K171" s="117" t="b">
        <v>1</v>
      </c>
      <c r="L171" s="117" t="s">
        <v>1313</v>
      </c>
      <c r="M171" s="117" t="b">
        <v>1</v>
      </c>
      <c r="N171" s="117" t="s">
        <v>1276</v>
      </c>
      <c r="O171" s="182" t="str">
        <f>LEFT('Payroll Totals by Month'!C154,13)&amp;"."&amp;F171</f>
        <v>..salaries.Ma22</v>
      </c>
      <c r="P171" s="185" t="str">
        <f>'Payroll Totals by Month'!A154&amp;"/"&amp;PayrollCR!$O$1</f>
        <v>/111400</v>
      </c>
      <c r="Q171" s="117" t="b">
        <v>1</v>
      </c>
      <c r="R171" s="117" t="b">
        <v>1</v>
      </c>
      <c r="S171" s="117" t="b">
        <v>1</v>
      </c>
    </row>
    <row r="172" spans="1:19" x14ac:dyDescent="0.25">
      <c r="A172" s="117" t="s">
        <v>1312</v>
      </c>
      <c r="B172" s="180">
        <v>1</v>
      </c>
      <c r="C172" s="117">
        <v>2</v>
      </c>
      <c r="D172" s="181">
        <f>'Payroll Totals by Month'!D155</f>
        <v>0</v>
      </c>
      <c r="E172" s="117" t="b">
        <v>1</v>
      </c>
      <c r="F172" s="182" t="str">
        <f>RIGHT('Payroll Totals by Month'!B155,4)&amp;"."&amp;"salaries"&amp;"."&amp;PayrollCR!$C$5</f>
        <v>.salaries.Ma22</v>
      </c>
      <c r="G172" s="183">
        <f t="shared" ca="1" si="10"/>
        <v>44697</v>
      </c>
      <c r="H172" s="184">
        <f>'Payroll Totals by Month'!H155</f>
        <v>0</v>
      </c>
      <c r="I172" s="115">
        <f t="shared" ca="1" si="11"/>
        <v>44697</v>
      </c>
      <c r="J172" s="117">
        <v>3</v>
      </c>
      <c r="K172" s="117" t="b">
        <v>1</v>
      </c>
      <c r="L172" s="117" t="s">
        <v>1313</v>
      </c>
      <c r="M172" s="117" t="b">
        <v>1</v>
      </c>
      <c r="N172" s="117" t="s">
        <v>1276</v>
      </c>
      <c r="O172" s="182" t="str">
        <f>LEFT('Payroll Totals by Month'!C155,13)&amp;"."&amp;F172</f>
        <v>..salaries.Ma22</v>
      </c>
      <c r="P172" s="185" t="str">
        <f>'Payroll Totals by Month'!A155&amp;"/"&amp;PayrollCR!$O$1</f>
        <v>/111400</v>
      </c>
      <c r="Q172" s="117" t="b">
        <v>1</v>
      </c>
      <c r="R172" s="117" t="b">
        <v>1</v>
      </c>
      <c r="S172" s="117" t="b">
        <v>1</v>
      </c>
    </row>
    <row r="173" spans="1:19" x14ac:dyDescent="0.25">
      <c r="A173" s="117" t="s">
        <v>1312</v>
      </c>
      <c r="B173" s="180">
        <v>1</v>
      </c>
      <c r="C173" s="117">
        <v>2</v>
      </c>
      <c r="D173" s="181">
        <f>'Payroll Totals by Month'!D156</f>
        <v>0</v>
      </c>
      <c r="E173" s="117" t="b">
        <v>1</v>
      </c>
      <c r="F173" s="182" t="str">
        <f>RIGHT('Payroll Totals by Month'!B156,4)&amp;"."&amp;"salaries"&amp;"."&amp;PayrollCR!$C$5</f>
        <v>.salaries.Ma22</v>
      </c>
      <c r="G173" s="183">
        <f t="shared" ca="1" si="10"/>
        <v>44697</v>
      </c>
      <c r="H173" s="184">
        <f>'Payroll Totals by Month'!H156</f>
        <v>0</v>
      </c>
      <c r="I173" s="115">
        <f t="shared" ca="1" si="11"/>
        <v>44697</v>
      </c>
      <c r="J173" s="117">
        <v>3</v>
      </c>
      <c r="K173" s="117" t="b">
        <v>1</v>
      </c>
      <c r="L173" s="117" t="s">
        <v>1313</v>
      </c>
      <c r="M173" s="117" t="b">
        <v>1</v>
      </c>
      <c r="N173" s="117" t="s">
        <v>1276</v>
      </c>
      <c r="O173" s="182" t="str">
        <f>LEFT('Payroll Totals by Month'!C156,13)&amp;"."&amp;F173</f>
        <v>..salaries.Ma22</v>
      </c>
      <c r="P173" s="185" t="str">
        <f>'Payroll Totals by Month'!A156&amp;"/"&amp;PayrollCR!$O$1</f>
        <v>/111400</v>
      </c>
      <c r="Q173" s="117" t="b">
        <v>1</v>
      </c>
      <c r="R173" s="117" t="b">
        <v>1</v>
      </c>
      <c r="S173" s="117" t="b">
        <v>1</v>
      </c>
    </row>
    <row r="174" spans="1:19" x14ac:dyDescent="0.25">
      <c r="A174" s="117" t="s">
        <v>1312</v>
      </c>
      <c r="B174" s="180">
        <v>1</v>
      </c>
      <c r="C174" s="117">
        <v>2</v>
      </c>
      <c r="D174" s="181">
        <f>'Payroll Totals by Month'!D157</f>
        <v>0</v>
      </c>
      <c r="E174" s="117" t="b">
        <v>1</v>
      </c>
      <c r="F174" s="182" t="str">
        <f>RIGHT('Payroll Totals by Month'!B157,4)&amp;"."&amp;"salaries"&amp;"."&amp;PayrollCR!$C$5</f>
        <v>.salaries.Ma22</v>
      </c>
      <c r="G174" s="183">
        <f t="shared" ca="1" si="10"/>
        <v>44697</v>
      </c>
      <c r="H174" s="184">
        <f>'Payroll Totals by Month'!H157</f>
        <v>0</v>
      </c>
      <c r="I174" s="115">
        <f t="shared" ca="1" si="11"/>
        <v>44697</v>
      </c>
      <c r="J174" s="117">
        <v>3</v>
      </c>
      <c r="K174" s="117" t="b">
        <v>1</v>
      </c>
      <c r="L174" s="117" t="s">
        <v>1313</v>
      </c>
      <c r="M174" s="117" t="b">
        <v>1</v>
      </c>
      <c r="N174" s="117" t="s">
        <v>1276</v>
      </c>
      <c r="O174" s="182" t="str">
        <f>LEFT('Payroll Totals by Month'!C157,13)&amp;"."&amp;F174</f>
        <v>..salaries.Ma22</v>
      </c>
      <c r="P174" s="185" t="str">
        <f>'Payroll Totals by Month'!A157&amp;"/"&amp;PayrollCR!$O$1</f>
        <v>/111400</v>
      </c>
      <c r="Q174" s="117" t="b">
        <v>1</v>
      </c>
      <c r="R174" s="117" t="b">
        <v>1</v>
      </c>
      <c r="S174" s="117" t="b">
        <v>1</v>
      </c>
    </row>
    <row r="175" spans="1:19" x14ac:dyDescent="0.25">
      <c r="A175" s="117" t="s">
        <v>1312</v>
      </c>
      <c r="B175" s="180">
        <v>1</v>
      </c>
      <c r="C175" s="117">
        <v>2</v>
      </c>
      <c r="D175" s="181">
        <f>'Payroll Totals by Month'!D158</f>
        <v>0</v>
      </c>
      <c r="E175" s="117" t="b">
        <v>1</v>
      </c>
      <c r="F175" s="182" t="str">
        <f>RIGHT('Payroll Totals by Month'!B158,4)&amp;"."&amp;"salaries"&amp;"."&amp;PayrollCR!$C$5</f>
        <v>.salaries.Ma22</v>
      </c>
      <c r="G175" s="183">
        <f t="shared" ca="1" si="10"/>
        <v>44697</v>
      </c>
      <c r="H175" s="184">
        <f>'Payroll Totals by Month'!H158</f>
        <v>0</v>
      </c>
      <c r="I175" s="115">
        <f t="shared" ca="1" si="11"/>
        <v>44697</v>
      </c>
      <c r="J175" s="117">
        <v>3</v>
      </c>
      <c r="K175" s="117" t="b">
        <v>1</v>
      </c>
      <c r="L175" s="117" t="s">
        <v>1313</v>
      </c>
      <c r="M175" s="117" t="b">
        <v>1</v>
      </c>
      <c r="N175" s="117" t="s">
        <v>1276</v>
      </c>
      <c r="O175" s="182" t="str">
        <f>LEFT('Payroll Totals by Month'!C158,13)&amp;"."&amp;F175</f>
        <v>..salaries.Ma22</v>
      </c>
      <c r="P175" s="185" t="str">
        <f>'Payroll Totals by Month'!A158&amp;"/"&amp;PayrollCR!$O$1</f>
        <v>/111400</v>
      </c>
      <c r="Q175" s="117" t="b">
        <v>1</v>
      </c>
      <c r="R175" s="117" t="b">
        <v>1</v>
      </c>
      <c r="S175" s="117" t="b">
        <v>1</v>
      </c>
    </row>
    <row r="176" spans="1:19" x14ac:dyDescent="0.25">
      <c r="A176" s="117" t="s">
        <v>1312</v>
      </c>
      <c r="B176" s="180">
        <v>1</v>
      </c>
      <c r="C176" s="117">
        <v>2</v>
      </c>
      <c r="D176" s="181">
        <f>'Payroll Totals by Month'!D159</f>
        <v>0</v>
      </c>
      <c r="E176" s="117" t="b">
        <v>1</v>
      </c>
      <c r="F176" s="182" t="str">
        <f>RIGHT('Payroll Totals by Month'!B159,4)&amp;"."&amp;"salaries"&amp;"."&amp;PayrollCR!$C$5</f>
        <v>.salaries.Ma22</v>
      </c>
      <c r="G176" s="183">
        <f t="shared" ca="1" si="10"/>
        <v>44697</v>
      </c>
      <c r="H176" s="184">
        <f>'Payroll Totals by Month'!H159</f>
        <v>0</v>
      </c>
      <c r="I176" s="115">
        <f t="shared" ca="1" si="11"/>
        <v>44697</v>
      </c>
      <c r="J176" s="117">
        <v>3</v>
      </c>
      <c r="K176" s="117" t="b">
        <v>1</v>
      </c>
      <c r="L176" s="117" t="s">
        <v>1313</v>
      </c>
      <c r="M176" s="117" t="b">
        <v>1</v>
      </c>
      <c r="N176" s="117" t="s">
        <v>1276</v>
      </c>
      <c r="O176" s="182" t="str">
        <f>LEFT('Payroll Totals by Month'!C159,13)&amp;"."&amp;F176</f>
        <v>..salaries.Ma22</v>
      </c>
      <c r="P176" s="185" t="str">
        <f>'Payroll Totals by Month'!A159&amp;"/"&amp;PayrollCR!$O$1</f>
        <v>/111400</v>
      </c>
      <c r="Q176" s="117" t="b">
        <v>1</v>
      </c>
      <c r="R176" s="117" t="b">
        <v>1</v>
      </c>
      <c r="S176" s="117" t="b">
        <v>1</v>
      </c>
    </row>
    <row r="177" spans="1:19" x14ac:dyDescent="0.25">
      <c r="A177" s="117" t="s">
        <v>1312</v>
      </c>
      <c r="B177" s="180">
        <v>1</v>
      </c>
      <c r="C177" s="117">
        <v>2</v>
      </c>
      <c r="D177" s="181">
        <f>'Payroll Totals by Month'!D160</f>
        <v>0</v>
      </c>
      <c r="E177" s="117" t="b">
        <v>1</v>
      </c>
      <c r="F177" s="182" t="str">
        <f>RIGHT('Payroll Totals by Month'!B160,4)&amp;"."&amp;"salaries"&amp;"."&amp;PayrollCR!$C$5</f>
        <v>.salaries.Ma22</v>
      </c>
      <c r="G177" s="183">
        <f t="shared" ca="1" si="10"/>
        <v>44697</v>
      </c>
      <c r="H177" s="184">
        <f>'Payroll Totals by Month'!H160</f>
        <v>0</v>
      </c>
      <c r="I177" s="115">
        <f t="shared" ca="1" si="11"/>
        <v>44697</v>
      </c>
      <c r="J177" s="117">
        <v>3</v>
      </c>
      <c r="K177" s="117" t="b">
        <v>1</v>
      </c>
      <c r="L177" s="117" t="s">
        <v>1313</v>
      </c>
      <c r="M177" s="117" t="b">
        <v>1</v>
      </c>
      <c r="N177" s="117" t="s">
        <v>1276</v>
      </c>
      <c r="O177" s="182" t="str">
        <f>LEFT('Payroll Totals by Month'!C160,13)&amp;"."&amp;F177</f>
        <v>..salaries.Ma22</v>
      </c>
      <c r="P177" s="185" t="str">
        <f>'Payroll Totals by Month'!A160&amp;"/"&amp;PayrollCR!$O$1</f>
        <v>/111400</v>
      </c>
      <c r="Q177" s="117" t="b">
        <v>1</v>
      </c>
      <c r="R177" s="117" t="b">
        <v>1</v>
      </c>
      <c r="S177" s="117" t="b">
        <v>1</v>
      </c>
    </row>
    <row r="178" spans="1:19" x14ac:dyDescent="0.25">
      <c r="A178" s="117" t="s">
        <v>1312</v>
      </c>
      <c r="B178" s="180">
        <v>1</v>
      </c>
      <c r="C178" s="117">
        <v>2</v>
      </c>
      <c r="D178" s="181">
        <f>'Payroll Totals by Month'!D161</f>
        <v>0</v>
      </c>
      <c r="E178" s="117" t="b">
        <v>1</v>
      </c>
      <c r="F178" s="182" t="str">
        <f>RIGHT('Payroll Totals by Month'!B161,4)&amp;"."&amp;"salaries"&amp;"."&amp;PayrollCR!$C$5</f>
        <v>.salaries.Ma22</v>
      </c>
      <c r="G178" s="183">
        <f t="shared" ca="1" si="10"/>
        <v>44697</v>
      </c>
      <c r="H178" s="184">
        <f>'Payroll Totals by Month'!H161</f>
        <v>0</v>
      </c>
      <c r="I178" s="115">
        <f t="shared" ca="1" si="11"/>
        <v>44697</v>
      </c>
      <c r="J178" s="117">
        <v>3</v>
      </c>
      <c r="K178" s="117" t="b">
        <v>1</v>
      </c>
      <c r="L178" s="117" t="s">
        <v>1313</v>
      </c>
      <c r="M178" s="117" t="b">
        <v>1</v>
      </c>
      <c r="N178" s="117" t="s">
        <v>1276</v>
      </c>
      <c r="O178" s="182" t="str">
        <f>LEFT('Payroll Totals by Month'!C161,13)&amp;"."&amp;F178</f>
        <v>..salaries.Ma22</v>
      </c>
      <c r="P178" s="185" t="str">
        <f>'Payroll Totals by Month'!A161&amp;"/"&amp;PayrollCR!$O$1</f>
        <v>/111400</v>
      </c>
      <c r="Q178" s="117" t="b">
        <v>1</v>
      </c>
      <c r="R178" s="117" t="b">
        <v>1</v>
      </c>
      <c r="S178" s="117" t="b">
        <v>1</v>
      </c>
    </row>
    <row r="179" spans="1:19" x14ac:dyDescent="0.25">
      <c r="A179" s="117" t="s">
        <v>1312</v>
      </c>
      <c r="B179" s="180">
        <v>1</v>
      </c>
      <c r="C179" s="117">
        <v>2</v>
      </c>
      <c r="D179" s="181">
        <f>'Payroll Totals by Month'!D162</f>
        <v>0</v>
      </c>
      <c r="E179" s="117" t="b">
        <v>1</v>
      </c>
      <c r="F179" s="182" t="str">
        <f>RIGHT('Payroll Totals by Month'!B162,4)&amp;"."&amp;"salaries"&amp;"."&amp;PayrollCR!$C$5</f>
        <v>.salaries.Ma22</v>
      </c>
      <c r="G179" s="183">
        <f t="shared" ca="1" si="10"/>
        <v>44697</v>
      </c>
      <c r="H179" s="184">
        <f>'Payroll Totals by Month'!H162</f>
        <v>0</v>
      </c>
      <c r="I179" s="115">
        <f t="shared" ca="1" si="11"/>
        <v>44697</v>
      </c>
      <c r="J179" s="117">
        <v>3</v>
      </c>
      <c r="K179" s="117" t="b">
        <v>1</v>
      </c>
      <c r="L179" s="117" t="s">
        <v>1313</v>
      </c>
      <c r="M179" s="117" t="b">
        <v>1</v>
      </c>
      <c r="N179" s="117" t="s">
        <v>1276</v>
      </c>
      <c r="O179" s="182" t="str">
        <f>LEFT('Payroll Totals by Month'!C162,13)&amp;"."&amp;F179</f>
        <v>..salaries.Ma22</v>
      </c>
      <c r="P179" s="185" t="str">
        <f>'Payroll Totals by Month'!A162&amp;"/"&amp;PayrollCR!$O$1</f>
        <v>/111400</v>
      </c>
      <c r="Q179" s="117" t="b">
        <v>1</v>
      </c>
      <c r="R179" s="117" t="b">
        <v>1</v>
      </c>
      <c r="S179" s="117" t="b">
        <v>1</v>
      </c>
    </row>
    <row r="180" spans="1:19" x14ac:dyDescent="0.25">
      <c r="A180" s="117" t="s">
        <v>1312</v>
      </c>
      <c r="B180" s="180">
        <v>1</v>
      </c>
      <c r="C180" s="117">
        <v>2</v>
      </c>
      <c r="D180" s="181">
        <f>'Payroll Totals by Month'!D163</f>
        <v>0</v>
      </c>
      <c r="E180" s="117" t="b">
        <v>1</v>
      </c>
      <c r="F180" s="182" t="str">
        <f>RIGHT('Payroll Totals by Month'!B163,4)&amp;"."&amp;"salaries"&amp;"."&amp;PayrollCR!$C$5</f>
        <v>.salaries.Ma22</v>
      </c>
      <c r="G180" s="183">
        <f t="shared" ca="1" si="10"/>
        <v>44697</v>
      </c>
      <c r="H180" s="184">
        <f>'Payroll Totals by Month'!AV163</f>
        <v>0</v>
      </c>
      <c r="I180" s="115">
        <f t="shared" ca="1" si="11"/>
        <v>44697</v>
      </c>
      <c r="J180" s="117">
        <v>3</v>
      </c>
      <c r="K180" s="117" t="b">
        <v>1</v>
      </c>
      <c r="L180" s="117" t="s">
        <v>1313</v>
      </c>
      <c r="M180" s="117" t="b">
        <v>1</v>
      </c>
      <c r="N180" s="117" t="s">
        <v>1276</v>
      </c>
      <c r="O180" s="182" t="str">
        <f>LEFT('Payroll Totals by Month'!C163,13)&amp;"."&amp;F180</f>
        <v>..salaries.Ma22</v>
      </c>
      <c r="P180" s="185" t="str">
        <f>'Payroll Totals by Month'!A163&amp;"/"&amp;PayrollCR!$O$1</f>
        <v>/111400</v>
      </c>
      <c r="Q180" s="117" t="b">
        <v>1</v>
      </c>
      <c r="R180" s="117" t="b">
        <v>1</v>
      </c>
      <c r="S180" s="117" t="b">
        <v>1</v>
      </c>
    </row>
    <row r="181" spans="1:19" x14ac:dyDescent="0.25">
      <c r="A181" s="117" t="s">
        <v>1312</v>
      </c>
      <c r="B181" s="180">
        <v>1</v>
      </c>
      <c r="C181" s="117">
        <v>2</v>
      </c>
      <c r="D181" s="181">
        <f>'Payroll Totals by Month'!D164</f>
        <v>0</v>
      </c>
      <c r="E181" s="117" t="b">
        <v>1</v>
      </c>
      <c r="F181" s="182" t="str">
        <f>RIGHT('Payroll Totals by Month'!B164,4)&amp;"."&amp;"salaries"&amp;"."&amp;PayrollCR!$C$5</f>
        <v>.salaries.Ma22</v>
      </c>
      <c r="G181" s="183">
        <f t="shared" ca="1" si="10"/>
        <v>44697</v>
      </c>
      <c r="H181" s="184">
        <f>'Payroll Totals by Month'!AV164</f>
        <v>0</v>
      </c>
      <c r="I181" s="115">
        <f t="shared" ca="1" si="11"/>
        <v>44697</v>
      </c>
      <c r="J181" s="117">
        <v>3</v>
      </c>
      <c r="K181" s="117" t="b">
        <v>1</v>
      </c>
      <c r="L181" s="117" t="s">
        <v>1313</v>
      </c>
      <c r="M181" s="117" t="b">
        <v>1</v>
      </c>
      <c r="N181" s="117" t="s">
        <v>1276</v>
      </c>
      <c r="O181" s="182" t="str">
        <f>LEFT('Payroll Totals by Month'!C164,13)&amp;"."&amp;F181</f>
        <v>..salaries.Ma22</v>
      </c>
      <c r="P181" s="185" t="str">
        <f>'Payroll Totals by Month'!A164&amp;"/"&amp;PayrollCR!$O$1</f>
        <v>/111400</v>
      </c>
      <c r="Q181" s="117" t="b">
        <v>1</v>
      </c>
      <c r="R181" s="117" t="b">
        <v>1</v>
      </c>
      <c r="S181" s="117" t="b">
        <v>1</v>
      </c>
    </row>
    <row r="182" spans="1:19" x14ac:dyDescent="0.25">
      <c r="A182" s="117" t="s">
        <v>1312</v>
      </c>
      <c r="B182" s="180">
        <v>1</v>
      </c>
      <c r="C182" s="117">
        <v>2</v>
      </c>
      <c r="D182" s="181">
        <f>'Payroll Totals by Month'!D165</f>
        <v>0</v>
      </c>
      <c r="E182" s="117" t="b">
        <v>1</v>
      </c>
      <c r="F182" s="182" t="str">
        <f>RIGHT('Payroll Totals by Month'!B165,4)&amp;"."&amp;"salaries"&amp;"."&amp;PayrollCR!$C$5</f>
        <v>.salaries.Ma22</v>
      </c>
      <c r="G182" s="183">
        <f t="shared" ca="1" si="10"/>
        <v>44697</v>
      </c>
      <c r="H182" s="184">
        <f>'Payroll Totals by Month'!AV165</f>
        <v>0</v>
      </c>
      <c r="I182" s="115">
        <f t="shared" ca="1" si="11"/>
        <v>44697</v>
      </c>
      <c r="J182" s="117">
        <v>3</v>
      </c>
      <c r="K182" s="117" t="b">
        <v>1</v>
      </c>
      <c r="L182" s="117" t="s">
        <v>1313</v>
      </c>
      <c r="M182" s="117" t="b">
        <v>1</v>
      </c>
      <c r="N182" s="117" t="s">
        <v>1276</v>
      </c>
      <c r="O182" s="182" t="str">
        <f>LEFT('Payroll Totals by Month'!C165,13)&amp;"."&amp;F182</f>
        <v>..salaries.Ma22</v>
      </c>
      <c r="P182" s="185" t="str">
        <f>'Payroll Totals by Month'!A165&amp;"/"&amp;PayrollCR!$O$1</f>
        <v>/111400</v>
      </c>
      <c r="Q182" s="117" t="b">
        <v>1</v>
      </c>
      <c r="R182" s="117" t="b">
        <v>1</v>
      </c>
      <c r="S182" s="117" t="b">
        <v>1</v>
      </c>
    </row>
    <row r="183" spans="1:19" x14ac:dyDescent="0.25">
      <c r="A183" s="117" t="s">
        <v>1312</v>
      </c>
      <c r="B183" s="180">
        <v>1</v>
      </c>
      <c r="C183" s="117">
        <v>2</v>
      </c>
      <c r="D183" s="181">
        <f>'Payroll Totals by Month'!D166</f>
        <v>0</v>
      </c>
      <c r="E183" s="117" t="b">
        <v>1</v>
      </c>
      <c r="F183" s="182" t="str">
        <f>RIGHT('Payroll Totals by Month'!B166,4)&amp;"."&amp;"salaries"&amp;"."&amp;PayrollCR!$C$5</f>
        <v>.salaries.Ma22</v>
      </c>
      <c r="G183" s="183">
        <f t="shared" ca="1" si="10"/>
        <v>44697</v>
      </c>
      <c r="H183" s="184">
        <f>'Payroll Totals by Month'!AV166</f>
        <v>0</v>
      </c>
      <c r="I183" s="115">
        <f t="shared" ca="1" si="11"/>
        <v>44697</v>
      </c>
      <c r="J183" s="117">
        <v>3</v>
      </c>
      <c r="K183" s="117" t="b">
        <v>1</v>
      </c>
      <c r="L183" s="117" t="s">
        <v>1313</v>
      </c>
      <c r="M183" s="117" t="b">
        <v>1</v>
      </c>
      <c r="N183" s="117" t="s">
        <v>1276</v>
      </c>
      <c r="O183" s="182" t="str">
        <f>LEFT('Payroll Totals by Month'!C166,13)&amp;"."&amp;F183</f>
        <v>..salaries.Ma22</v>
      </c>
      <c r="P183" s="185" t="str">
        <f>'Payroll Totals by Month'!A166&amp;"/"&amp;PayrollCR!$O$1</f>
        <v>/111400</v>
      </c>
      <c r="Q183" s="117" t="b">
        <v>1</v>
      </c>
      <c r="R183" s="117" t="b">
        <v>1</v>
      </c>
      <c r="S183" s="117" t="b">
        <v>1</v>
      </c>
    </row>
    <row r="184" spans="1:19" x14ac:dyDescent="0.25">
      <c r="A184" s="117" t="s">
        <v>1312</v>
      </c>
      <c r="B184" s="180">
        <v>1</v>
      </c>
      <c r="C184" s="117">
        <v>2</v>
      </c>
      <c r="D184" s="181">
        <f>'Payroll Totals by Month'!D167</f>
        <v>0</v>
      </c>
      <c r="E184" s="117" t="b">
        <v>1</v>
      </c>
      <c r="F184" s="182" t="str">
        <f>RIGHT('Payroll Totals by Month'!B167,4)&amp;"."&amp;"salaries"&amp;"."&amp;PayrollCR!$C$5</f>
        <v>.salaries.Ma22</v>
      </c>
      <c r="G184" s="183">
        <f t="shared" ca="1" si="10"/>
        <v>44697</v>
      </c>
      <c r="H184" s="184">
        <f>'Payroll Totals by Month'!AV167</f>
        <v>0</v>
      </c>
      <c r="I184" s="115">
        <f t="shared" ca="1" si="11"/>
        <v>44697</v>
      </c>
      <c r="J184" s="117">
        <v>3</v>
      </c>
      <c r="K184" s="117" t="b">
        <v>1</v>
      </c>
      <c r="L184" s="117" t="s">
        <v>1313</v>
      </c>
      <c r="M184" s="117" t="b">
        <v>1</v>
      </c>
      <c r="N184" s="117" t="s">
        <v>1276</v>
      </c>
      <c r="O184" s="182" t="str">
        <f>LEFT('Payroll Totals by Month'!C167,13)&amp;"."&amp;F184</f>
        <v>..salaries.Ma22</v>
      </c>
      <c r="P184" s="185" t="str">
        <f>'Payroll Totals by Month'!A167&amp;"/"&amp;PayrollCR!$O$1</f>
        <v>/111400</v>
      </c>
      <c r="Q184" s="117" t="b">
        <v>1</v>
      </c>
      <c r="R184" s="117" t="b">
        <v>1</v>
      </c>
      <c r="S184" s="117" t="b">
        <v>1</v>
      </c>
    </row>
    <row r="185" spans="1:19" x14ac:dyDescent="0.25">
      <c r="A185" s="117" t="s">
        <v>1312</v>
      </c>
      <c r="B185" s="180">
        <v>1</v>
      </c>
      <c r="C185" s="117">
        <v>2</v>
      </c>
      <c r="D185" s="181">
        <f>'Payroll Totals by Month'!D168</f>
        <v>0</v>
      </c>
      <c r="E185" s="117" t="b">
        <v>1</v>
      </c>
      <c r="F185" s="182" t="str">
        <f>RIGHT('Payroll Totals by Month'!B168,4)&amp;"."&amp;"salaries"&amp;"."&amp;PayrollCR!$C$5</f>
        <v>.salaries.Ma22</v>
      </c>
      <c r="G185" s="183">
        <f t="shared" ca="1" si="10"/>
        <v>44697</v>
      </c>
      <c r="H185" s="184">
        <f>'Payroll Totals by Month'!AV168</f>
        <v>0</v>
      </c>
      <c r="I185" s="115">
        <f t="shared" ca="1" si="11"/>
        <v>44697</v>
      </c>
      <c r="J185" s="117">
        <v>3</v>
      </c>
      <c r="K185" s="117" t="b">
        <v>1</v>
      </c>
      <c r="L185" s="117" t="s">
        <v>1313</v>
      </c>
      <c r="M185" s="117" t="b">
        <v>1</v>
      </c>
      <c r="N185" s="117" t="s">
        <v>1276</v>
      </c>
      <c r="O185" s="182" t="str">
        <f>LEFT('Payroll Totals by Month'!C168,13)&amp;"."&amp;F185</f>
        <v>..salaries.Ma22</v>
      </c>
      <c r="P185" s="185" t="str">
        <f>'Payroll Totals by Month'!A168&amp;"/"&amp;PayrollCR!$O$1</f>
        <v>/111400</v>
      </c>
      <c r="Q185" s="117" t="b">
        <v>1</v>
      </c>
      <c r="R185" s="117" t="b">
        <v>1</v>
      </c>
      <c r="S185" s="117" t="b">
        <v>1</v>
      </c>
    </row>
  </sheetData>
  <autoFilter ref="A19:V185" xr:uid="{00000000-0001-0000-2600-000000000000}"/>
  <mergeCells count="4">
    <mergeCell ref="B3:E3"/>
    <mergeCell ref="I3:L3"/>
    <mergeCell ref="C7:D8"/>
    <mergeCell ref="C10:D11"/>
  </mergeCells>
  <conditionalFormatting sqref="H20:H185">
    <cfRule type="cellIs" dxfId="8" priority="6" operator="equal">
      <formula>0</formula>
    </cfRule>
  </conditionalFormatting>
  <conditionalFormatting sqref="C7:D8 C10:D11">
    <cfRule type="cellIs" dxfId="7" priority="3" operator="equal">
      <formula>"OK"</formula>
    </cfRule>
  </conditionalFormatting>
  <conditionalFormatting sqref="C7:D8">
    <cfRule type="cellIs" dxfId="6" priority="5" operator="equal">
      <formula>"Error"</formula>
    </cfRule>
  </conditionalFormatting>
  <conditionalFormatting sqref="C10:D11">
    <cfRule type="cellIs" dxfId="5" priority="4" operator="equal">
      <formula>"Error"</formula>
    </cfRule>
  </conditionalFormatting>
  <conditionalFormatting sqref="B5">
    <cfRule type="expression" dxfId="4" priority="1">
      <formula>B5=TEXT(TODAY(), "mmm")</formula>
    </cfRule>
    <cfRule type="expression" dxfId="3" priority="2">
      <formula>B5&lt;&gt;TEXT(TODAY(), "mmm")</formula>
    </cfRule>
  </conditionalFormatting>
  <dataValidations count="1">
    <dataValidation type="list" allowBlank="1" showInputMessage="1" showErrorMessage="1" sqref="B5" xr:uid="{C73EF6A0-B318-4D31-994D-45B841D7EAD6}">
      <formula1>$P$1:$P$14</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filterMode="1">
    <tabColor theme="0" tint="-0.499984740745262"/>
  </sheetPr>
  <dimension ref="A1:W522"/>
  <sheetViews>
    <sheetView workbookViewId="0"/>
  </sheetViews>
  <sheetFormatPr defaultRowHeight="15" x14ac:dyDescent="0.25"/>
  <cols>
    <col min="1" max="1" width="10.7109375" bestFit="1" customWidth="1"/>
    <col min="2" max="2" width="39" bestFit="1" customWidth="1"/>
    <col min="3" max="3" width="10.7109375" customWidth="1"/>
    <col min="4" max="4" width="9.42578125" customWidth="1"/>
    <col min="5" max="5" width="16.28515625" bestFit="1" customWidth="1"/>
    <col min="6" max="6" width="14.140625" bestFit="1" customWidth="1"/>
    <col min="7" max="7" width="8.85546875" customWidth="1"/>
    <col min="8" max="8" width="11.85546875" customWidth="1"/>
    <col min="9" max="9" width="8.85546875" customWidth="1"/>
    <col min="10" max="10" width="10" customWidth="1"/>
    <col min="11" max="13" width="8.85546875" customWidth="1"/>
    <col min="14" max="14" width="9.85546875" customWidth="1"/>
    <col min="15" max="16" width="8.85546875" customWidth="1"/>
    <col min="17" max="17" width="10.7109375" customWidth="1"/>
    <col min="18" max="18" width="11.42578125" customWidth="1"/>
    <col min="22" max="22" width="53.85546875" bestFit="1" customWidth="1"/>
  </cols>
  <sheetData>
    <row r="1" spans="1:22" x14ac:dyDescent="0.25">
      <c r="A1" s="154" t="s">
        <v>1719</v>
      </c>
      <c r="B1" s="155"/>
      <c r="C1" s="2"/>
    </row>
    <row r="2" spans="1:22" ht="15.75" thickBot="1" x14ac:dyDescent="0.3">
      <c r="A2" s="156">
        <v>44026</v>
      </c>
      <c r="B2" s="157"/>
      <c r="C2" s="2"/>
    </row>
    <row r="3" spans="1:22" x14ac:dyDescent="0.25">
      <c r="A3" s="158">
        <v>1</v>
      </c>
      <c r="B3" s="158">
        <v>2</v>
      </c>
      <c r="C3" s="159">
        <v>3</v>
      </c>
      <c r="D3" s="159">
        <v>4</v>
      </c>
      <c r="E3" s="159">
        <v>5</v>
      </c>
      <c r="F3" s="159">
        <v>6</v>
      </c>
      <c r="G3" s="159">
        <v>7</v>
      </c>
      <c r="H3" s="159">
        <v>8</v>
      </c>
      <c r="I3" s="159">
        <v>9</v>
      </c>
      <c r="J3" s="159">
        <v>10</v>
      </c>
      <c r="K3" s="159">
        <v>11</v>
      </c>
      <c r="L3" s="159">
        <v>12</v>
      </c>
      <c r="M3" s="159">
        <v>13</v>
      </c>
      <c r="N3" s="159">
        <v>14</v>
      </c>
      <c r="O3" s="159">
        <v>15</v>
      </c>
      <c r="P3" s="159">
        <v>16</v>
      </c>
      <c r="Q3" s="159">
        <v>17</v>
      </c>
      <c r="R3" s="159">
        <v>18</v>
      </c>
      <c r="S3" s="159">
        <v>19</v>
      </c>
      <c r="T3" s="159">
        <v>20</v>
      </c>
      <c r="U3" s="159">
        <v>21</v>
      </c>
    </row>
    <row r="5" spans="1:22" s="7" customFormat="1" ht="45" x14ac:dyDescent="0.25">
      <c r="A5" s="160" t="s">
        <v>1720</v>
      </c>
      <c r="B5" s="160" t="s">
        <v>1721</v>
      </c>
      <c r="C5" s="160" t="s">
        <v>1722</v>
      </c>
      <c r="D5" s="160" t="s">
        <v>1723</v>
      </c>
      <c r="E5" s="160" t="s">
        <v>1724</v>
      </c>
      <c r="F5" s="160" t="s">
        <v>1725</v>
      </c>
      <c r="G5" s="160" t="s">
        <v>1726</v>
      </c>
      <c r="H5" s="160" t="s">
        <v>1727</v>
      </c>
      <c r="I5" s="160" t="s">
        <v>1728</v>
      </c>
      <c r="J5" s="160" t="s">
        <v>1464</v>
      </c>
      <c r="K5" s="160" t="s">
        <v>213</v>
      </c>
      <c r="L5" s="160" t="s">
        <v>1729</v>
      </c>
      <c r="M5" s="160" t="s">
        <v>1730</v>
      </c>
      <c r="N5" s="160" t="s">
        <v>310</v>
      </c>
      <c r="O5" s="160" t="s">
        <v>1731</v>
      </c>
      <c r="P5" s="160" t="s">
        <v>490</v>
      </c>
      <c r="Q5" s="160" t="s">
        <v>1732</v>
      </c>
      <c r="R5" s="160" t="s">
        <v>1733</v>
      </c>
      <c r="S5" s="160" t="s">
        <v>1734</v>
      </c>
      <c r="T5" s="160" t="s">
        <v>1735</v>
      </c>
      <c r="U5" s="160"/>
      <c r="V5" s="7" t="s">
        <v>1736</v>
      </c>
    </row>
    <row r="6" spans="1:22" hidden="1" x14ac:dyDescent="0.25">
      <c r="A6">
        <v>0</v>
      </c>
      <c r="B6" t="s">
        <v>1737</v>
      </c>
      <c r="C6" s="3" t="s">
        <v>248</v>
      </c>
      <c r="D6">
        <v>0</v>
      </c>
      <c r="E6" t="s">
        <v>1738</v>
      </c>
      <c r="G6">
        <v>0</v>
      </c>
      <c r="I6">
        <v>0</v>
      </c>
      <c r="J6">
        <v>0</v>
      </c>
      <c r="K6">
        <v>0</v>
      </c>
      <c r="L6">
        <v>0</v>
      </c>
      <c r="M6">
        <v>0</v>
      </c>
      <c r="N6">
        <v>0</v>
      </c>
      <c r="O6">
        <v>0</v>
      </c>
      <c r="P6">
        <v>0</v>
      </c>
      <c r="Q6">
        <v>0</v>
      </c>
      <c r="R6">
        <v>0</v>
      </c>
      <c r="S6" s="161">
        <v>0</v>
      </c>
      <c r="T6">
        <v>0</v>
      </c>
      <c r="V6" t="s">
        <v>1737</v>
      </c>
    </row>
    <row r="7" spans="1:22" hidden="1" x14ac:dyDescent="0.25">
      <c r="C7" s="3"/>
      <c r="S7" s="161"/>
    </row>
    <row r="8" spans="1:22" hidden="1" x14ac:dyDescent="0.25">
      <c r="A8">
        <v>3020135</v>
      </c>
      <c r="B8" t="s">
        <v>1381</v>
      </c>
      <c r="C8" s="3" t="s">
        <v>1226</v>
      </c>
      <c r="D8" t="s">
        <v>213</v>
      </c>
      <c r="E8" t="s">
        <v>1739</v>
      </c>
      <c r="F8">
        <v>3020135</v>
      </c>
      <c r="G8">
        <v>101251</v>
      </c>
      <c r="H8" s="96"/>
      <c r="I8">
        <v>400102</v>
      </c>
      <c r="J8">
        <v>10135</v>
      </c>
      <c r="K8" t="s">
        <v>1324</v>
      </c>
      <c r="L8" t="s">
        <v>1335</v>
      </c>
      <c r="M8" t="s">
        <v>1335</v>
      </c>
      <c r="N8" t="s">
        <v>1335</v>
      </c>
      <c r="O8" t="s">
        <v>1335</v>
      </c>
      <c r="P8" t="s">
        <v>1335</v>
      </c>
      <c r="Q8" t="s">
        <v>1285</v>
      </c>
      <c r="R8">
        <v>543965</v>
      </c>
      <c r="S8" s="161">
        <v>0.85</v>
      </c>
      <c r="T8">
        <v>3020135</v>
      </c>
      <c r="V8" t="s">
        <v>1381</v>
      </c>
    </row>
    <row r="9" spans="1:22" hidden="1" x14ac:dyDescent="0.25">
      <c r="A9">
        <v>3021000</v>
      </c>
      <c r="B9" t="s">
        <v>1051</v>
      </c>
      <c r="C9" s="3" t="s">
        <v>1226</v>
      </c>
      <c r="D9" t="s">
        <v>213</v>
      </c>
      <c r="E9" t="s">
        <v>1739</v>
      </c>
      <c r="F9">
        <v>3020135</v>
      </c>
      <c r="G9">
        <v>101251</v>
      </c>
      <c r="H9">
        <v>10021968</v>
      </c>
      <c r="I9">
        <v>400102</v>
      </c>
      <c r="J9">
        <v>10130</v>
      </c>
      <c r="K9" t="s">
        <v>1324</v>
      </c>
      <c r="L9" t="s">
        <v>1335</v>
      </c>
      <c r="M9" t="s">
        <v>1335</v>
      </c>
      <c r="N9" t="s">
        <v>1335</v>
      </c>
      <c r="O9" t="s">
        <v>1335</v>
      </c>
      <c r="P9" t="s">
        <v>1335</v>
      </c>
      <c r="Q9" t="s">
        <v>1285</v>
      </c>
      <c r="R9">
        <v>543965</v>
      </c>
      <c r="S9" s="161">
        <v>0.85</v>
      </c>
      <c r="T9">
        <v>3021000</v>
      </c>
      <c r="V9" t="s">
        <v>1381</v>
      </c>
    </row>
    <row r="10" spans="1:22" hidden="1" x14ac:dyDescent="0.25">
      <c r="A10">
        <v>3021001</v>
      </c>
      <c r="B10" t="s">
        <v>1052</v>
      </c>
      <c r="C10" s="3" t="s">
        <v>1226</v>
      </c>
      <c r="D10" t="s">
        <v>213</v>
      </c>
      <c r="E10" t="s">
        <v>1739</v>
      </c>
      <c r="F10">
        <v>3020135</v>
      </c>
      <c r="G10">
        <v>101252</v>
      </c>
      <c r="H10">
        <v>10028845</v>
      </c>
      <c r="I10">
        <v>400102</v>
      </c>
      <c r="J10">
        <v>10131</v>
      </c>
      <c r="K10" t="s">
        <v>1324</v>
      </c>
      <c r="L10" t="s">
        <v>1335</v>
      </c>
      <c r="M10" t="s">
        <v>1335</v>
      </c>
      <c r="N10" t="s">
        <v>1335</v>
      </c>
      <c r="O10" t="s">
        <v>1335</v>
      </c>
      <c r="P10" t="s">
        <v>1335</v>
      </c>
      <c r="Q10" t="s">
        <v>1285</v>
      </c>
      <c r="R10">
        <v>543965</v>
      </c>
      <c r="S10" s="161">
        <v>0.85</v>
      </c>
      <c r="T10">
        <v>3021001</v>
      </c>
      <c r="V10" t="s">
        <v>1381</v>
      </c>
    </row>
    <row r="11" spans="1:22" hidden="1" x14ac:dyDescent="0.25">
      <c r="A11">
        <v>3021003</v>
      </c>
      <c r="B11" t="s">
        <v>1053</v>
      </c>
      <c r="C11" s="3" t="s">
        <v>1226</v>
      </c>
      <c r="D11" t="s">
        <v>213</v>
      </c>
      <c r="E11" t="s">
        <v>1739</v>
      </c>
      <c r="F11">
        <v>3020135</v>
      </c>
      <c r="G11">
        <v>101254</v>
      </c>
      <c r="H11">
        <v>10010756</v>
      </c>
      <c r="I11">
        <v>400102</v>
      </c>
      <c r="J11">
        <v>10133</v>
      </c>
      <c r="K11" t="s">
        <v>1324</v>
      </c>
      <c r="L11" t="s">
        <v>1335</v>
      </c>
      <c r="M11" t="s">
        <v>1335</v>
      </c>
      <c r="N11" t="s">
        <v>1335</v>
      </c>
      <c r="O11" t="s">
        <v>1335</v>
      </c>
      <c r="P11" t="s">
        <v>1335</v>
      </c>
      <c r="Q11" t="s">
        <v>1285</v>
      </c>
      <c r="R11">
        <v>543965</v>
      </c>
      <c r="S11" s="161">
        <v>0.85</v>
      </c>
      <c r="T11">
        <v>3021003</v>
      </c>
      <c r="V11" t="s">
        <v>1381</v>
      </c>
    </row>
    <row r="12" spans="1:22" hidden="1" x14ac:dyDescent="0.25">
      <c r="A12">
        <v>3021002</v>
      </c>
      <c r="B12" t="s">
        <v>1054</v>
      </c>
      <c r="C12" s="3" t="s">
        <v>1226</v>
      </c>
      <c r="D12" t="s">
        <v>213</v>
      </c>
      <c r="E12" t="s">
        <v>1739</v>
      </c>
      <c r="F12">
        <v>3021002</v>
      </c>
      <c r="G12">
        <v>101253</v>
      </c>
      <c r="H12">
        <v>10006116</v>
      </c>
      <c r="I12">
        <v>400072</v>
      </c>
      <c r="J12">
        <v>10132</v>
      </c>
      <c r="K12" t="s">
        <v>1324</v>
      </c>
      <c r="L12" t="s">
        <v>1335</v>
      </c>
      <c r="M12" t="s">
        <v>1335</v>
      </c>
      <c r="N12" t="s">
        <v>1335</v>
      </c>
      <c r="O12" t="s">
        <v>1335</v>
      </c>
      <c r="P12" t="s">
        <v>1335</v>
      </c>
      <c r="Q12" t="s">
        <v>1285</v>
      </c>
      <c r="R12">
        <v>543965</v>
      </c>
      <c r="S12" s="161">
        <v>0.85</v>
      </c>
      <c r="T12">
        <v>3021002</v>
      </c>
      <c r="V12" t="s">
        <v>1054</v>
      </c>
    </row>
    <row r="13" spans="1:22" hidden="1" x14ac:dyDescent="0.25">
      <c r="C13" s="3" t="s">
        <v>248</v>
      </c>
      <c r="D13">
        <v>0</v>
      </c>
      <c r="E13" t="s">
        <v>1738</v>
      </c>
      <c r="F13">
        <v>0</v>
      </c>
      <c r="G13">
        <v>0</v>
      </c>
      <c r="H13" s="96"/>
      <c r="I13">
        <v>0</v>
      </c>
      <c r="J13">
        <v>0</v>
      </c>
      <c r="K13">
        <v>0</v>
      </c>
      <c r="M13">
        <v>0</v>
      </c>
      <c r="N13" t="s">
        <v>1335</v>
      </c>
      <c r="O13">
        <v>0</v>
      </c>
      <c r="P13">
        <v>0</v>
      </c>
      <c r="Q13">
        <v>0</v>
      </c>
      <c r="R13">
        <v>0</v>
      </c>
      <c r="S13" s="161">
        <v>0</v>
      </c>
      <c r="T13">
        <v>0</v>
      </c>
      <c r="V13">
        <v>0</v>
      </c>
    </row>
    <row r="14" spans="1:22" hidden="1" x14ac:dyDescent="0.25">
      <c r="A14">
        <v>3023520</v>
      </c>
      <c r="B14" t="s">
        <v>961</v>
      </c>
      <c r="C14" s="3" t="s">
        <v>1226</v>
      </c>
      <c r="D14" t="s">
        <v>274</v>
      </c>
      <c r="E14" t="s">
        <v>1740</v>
      </c>
      <c r="F14">
        <v>3023520</v>
      </c>
      <c r="G14">
        <v>135086</v>
      </c>
      <c r="H14">
        <v>10030154</v>
      </c>
      <c r="I14">
        <v>400125</v>
      </c>
      <c r="J14">
        <v>11094</v>
      </c>
      <c r="K14" t="s">
        <v>1335</v>
      </c>
      <c r="L14" t="s">
        <v>1324</v>
      </c>
      <c r="M14" t="s">
        <v>1324</v>
      </c>
      <c r="N14" t="s">
        <v>1335</v>
      </c>
      <c r="O14" t="s">
        <v>1335</v>
      </c>
      <c r="P14" t="s">
        <v>1335</v>
      </c>
      <c r="Q14" t="s">
        <v>1741</v>
      </c>
      <c r="R14">
        <v>543965</v>
      </c>
      <c r="S14" s="161">
        <v>0.95</v>
      </c>
      <c r="T14">
        <v>3023520</v>
      </c>
      <c r="V14" t="s">
        <v>961</v>
      </c>
    </row>
    <row r="15" spans="1:22" hidden="1" x14ac:dyDescent="0.25">
      <c r="A15">
        <v>3023300</v>
      </c>
      <c r="B15" t="s">
        <v>964</v>
      </c>
      <c r="C15" s="3" t="s">
        <v>1226</v>
      </c>
      <c r="D15" t="s">
        <v>274</v>
      </c>
      <c r="E15" t="s">
        <v>1740</v>
      </c>
      <c r="F15">
        <v>3023300</v>
      </c>
      <c r="G15">
        <v>101315</v>
      </c>
      <c r="H15">
        <v>10006117</v>
      </c>
      <c r="I15">
        <v>400069</v>
      </c>
      <c r="J15">
        <v>10040</v>
      </c>
      <c r="K15" t="s">
        <v>1335</v>
      </c>
      <c r="L15" t="s">
        <v>1324</v>
      </c>
      <c r="M15" t="s">
        <v>1324</v>
      </c>
      <c r="N15" t="s">
        <v>1335</v>
      </c>
      <c r="O15" t="s">
        <v>1335</v>
      </c>
      <c r="P15" t="s">
        <v>1335</v>
      </c>
      <c r="Q15" t="s">
        <v>1285</v>
      </c>
      <c r="R15">
        <v>543965</v>
      </c>
      <c r="S15" s="161">
        <v>0.85</v>
      </c>
      <c r="T15">
        <v>3023300</v>
      </c>
      <c r="V15" t="s">
        <v>964</v>
      </c>
    </row>
    <row r="16" spans="1:22" x14ac:dyDescent="0.25">
      <c r="A16">
        <v>3023317</v>
      </c>
      <c r="B16" t="s">
        <v>966</v>
      </c>
      <c r="C16" s="3" t="s">
        <v>1226</v>
      </c>
      <c r="D16" t="s">
        <v>274</v>
      </c>
      <c r="E16" t="s">
        <v>1740</v>
      </c>
      <c r="F16">
        <v>3023317</v>
      </c>
      <c r="G16">
        <v>101329</v>
      </c>
      <c r="H16">
        <v>10006041</v>
      </c>
      <c r="I16">
        <v>400015</v>
      </c>
      <c r="J16">
        <v>10042</v>
      </c>
      <c r="K16" t="s">
        <v>1324</v>
      </c>
      <c r="L16" t="s">
        <v>1324</v>
      </c>
      <c r="M16" t="s">
        <v>1324</v>
      </c>
      <c r="N16" t="s">
        <v>1335</v>
      </c>
      <c r="O16" t="s">
        <v>1335</v>
      </c>
      <c r="P16" t="s">
        <v>1335</v>
      </c>
      <c r="Q16" t="s">
        <v>1285</v>
      </c>
      <c r="R16">
        <v>543965</v>
      </c>
      <c r="S16" s="161">
        <v>0.85</v>
      </c>
      <c r="T16">
        <v>3023317</v>
      </c>
      <c r="V16" t="s">
        <v>966</v>
      </c>
    </row>
    <row r="17" spans="1:22" hidden="1" x14ac:dyDescent="0.25">
      <c r="A17">
        <v>3022020</v>
      </c>
      <c r="B17" t="s">
        <v>1471</v>
      </c>
      <c r="C17" s="3" t="s">
        <v>1285</v>
      </c>
      <c r="D17" t="s">
        <v>274</v>
      </c>
      <c r="E17" t="s">
        <v>1742</v>
      </c>
      <c r="F17">
        <v>3022020</v>
      </c>
      <c r="G17">
        <v>139562</v>
      </c>
      <c r="H17" s="96"/>
      <c r="I17">
        <v>156270</v>
      </c>
      <c r="J17" t="s">
        <v>1743</v>
      </c>
      <c r="K17" t="s">
        <v>1335</v>
      </c>
      <c r="L17" t="s">
        <v>1324</v>
      </c>
      <c r="M17" t="s">
        <v>1324</v>
      </c>
      <c r="N17" t="s">
        <v>1335</v>
      </c>
      <c r="O17" t="s">
        <v>1335</v>
      </c>
      <c r="P17" t="s">
        <v>1335</v>
      </c>
      <c r="Q17" t="s">
        <v>1743</v>
      </c>
      <c r="R17">
        <v>516500</v>
      </c>
      <c r="S17" s="161">
        <v>0</v>
      </c>
      <c r="T17">
        <v>3022020</v>
      </c>
      <c r="V17" t="s">
        <v>1471</v>
      </c>
    </row>
    <row r="18" spans="1:22" hidden="1" x14ac:dyDescent="0.25">
      <c r="A18">
        <v>3023500</v>
      </c>
      <c r="B18" t="s">
        <v>968</v>
      </c>
      <c r="C18" s="3" t="s">
        <v>1226</v>
      </c>
      <c r="D18" t="s">
        <v>274</v>
      </c>
      <c r="E18" t="s">
        <v>1740</v>
      </c>
      <c r="F18">
        <v>3023500</v>
      </c>
      <c r="G18">
        <v>101330</v>
      </c>
      <c r="H18">
        <v>10008146</v>
      </c>
      <c r="I18">
        <v>400023</v>
      </c>
      <c r="J18">
        <v>10043</v>
      </c>
      <c r="K18" t="s">
        <v>1324</v>
      </c>
      <c r="L18" t="s">
        <v>1324</v>
      </c>
      <c r="M18" t="s">
        <v>1335</v>
      </c>
      <c r="N18" t="s">
        <v>1335</v>
      </c>
      <c r="O18" t="s">
        <v>1335</v>
      </c>
      <c r="P18" t="s">
        <v>1335</v>
      </c>
      <c r="Q18" t="s">
        <v>1285</v>
      </c>
      <c r="R18">
        <v>543965</v>
      </c>
      <c r="S18" s="161">
        <v>0.85</v>
      </c>
      <c r="T18">
        <v>3023500</v>
      </c>
      <c r="V18" t="s">
        <v>968</v>
      </c>
    </row>
    <row r="19" spans="1:22" hidden="1" x14ac:dyDescent="0.25">
      <c r="A19">
        <v>3023514</v>
      </c>
      <c r="B19" t="s">
        <v>969</v>
      </c>
      <c r="C19" s="3" t="s">
        <v>1226</v>
      </c>
      <c r="D19" t="s">
        <v>274</v>
      </c>
      <c r="E19" t="s">
        <v>1740</v>
      </c>
      <c r="F19">
        <v>3023514</v>
      </c>
      <c r="G19">
        <v>101342</v>
      </c>
      <c r="H19">
        <v>10007147</v>
      </c>
      <c r="I19">
        <v>400107</v>
      </c>
      <c r="J19">
        <v>10117</v>
      </c>
      <c r="K19" t="s">
        <v>1335</v>
      </c>
      <c r="L19" t="s">
        <v>1335</v>
      </c>
      <c r="M19" t="s">
        <v>1324</v>
      </c>
      <c r="N19" t="s">
        <v>1335</v>
      </c>
      <c r="O19" t="s">
        <v>1335</v>
      </c>
      <c r="P19" t="s">
        <v>1335</v>
      </c>
      <c r="Q19" t="s">
        <v>1285</v>
      </c>
      <c r="R19">
        <v>543965</v>
      </c>
      <c r="S19" s="161">
        <v>0.85</v>
      </c>
      <c r="T19">
        <v>3023514</v>
      </c>
      <c r="V19" t="s">
        <v>969</v>
      </c>
    </row>
    <row r="20" spans="1:22" hidden="1" x14ac:dyDescent="0.25">
      <c r="A20">
        <v>3022050</v>
      </c>
      <c r="B20" t="s">
        <v>1481</v>
      </c>
      <c r="C20" s="3" t="s">
        <v>1285</v>
      </c>
      <c r="D20" t="s">
        <v>274</v>
      </c>
      <c r="E20" t="s">
        <v>1742</v>
      </c>
      <c r="F20">
        <v>3022050</v>
      </c>
      <c r="G20">
        <v>142772</v>
      </c>
      <c r="H20" s="96"/>
      <c r="I20">
        <v>157839</v>
      </c>
      <c r="J20" t="s">
        <v>1743</v>
      </c>
      <c r="K20" t="s">
        <v>1335</v>
      </c>
      <c r="L20" t="s">
        <v>1324</v>
      </c>
      <c r="M20" t="s">
        <v>1324</v>
      </c>
      <c r="N20" t="s">
        <v>1335</v>
      </c>
      <c r="O20" t="s">
        <v>1335</v>
      </c>
      <c r="P20" t="s">
        <v>1335</v>
      </c>
      <c r="Q20" t="s">
        <v>1743</v>
      </c>
      <c r="R20">
        <v>516500</v>
      </c>
      <c r="S20" s="161">
        <v>0</v>
      </c>
      <c r="T20">
        <v>3022050</v>
      </c>
      <c r="V20" t="s">
        <v>1481</v>
      </c>
    </row>
    <row r="21" spans="1:22" hidden="1" x14ac:dyDescent="0.25">
      <c r="A21">
        <v>3022002</v>
      </c>
      <c r="B21" t="s">
        <v>970</v>
      </c>
      <c r="C21" s="3" t="s">
        <v>1226</v>
      </c>
      <c r="D21" t="s">
        <v>274</v>
      </c>
      <c r="E21" t="s">
        <v>1739</v>
      </c>
      <c r="F21">
        <v>3022002</v>
      </c>
      <c r="G21">
        <v>101258</v>
      </c>
      <c r="H21">
        <v>10007053</v>
      </c>
      <c r="I21">
        <v>400005</v>
      </c>
      <c r="J21">
        <v>10044</v>
      </c>
      <c r="K21" t="s">
        <v>1324</v>
      </c>
      <c r="L21" t="s">
        <v>1324</v>
      </c>
      <c r="M21" t="s">
        <v>1324</v>
      </c>
      <c r="N21" t="s">
        <v>1335</v>
      </c>
      <c r="O21" t="s">
        <v>1335</v>
      </c>
      <c r="P21" t="s">
        <v>1335</v>
      </c>
      <c r="Q21" t="s">
        <v>1744</v>
      </c>
      <c r="R21">
        <v>543965</v>
      </c>
      <c r="S21" s="161">
        <v>0</v>
      </c>
      <c r="T21">
        <v>3022002</v>
      </c>
      <c r="V21" t="s">
        <v>970</v>
      </c>
    </row>
    <row r="22" spans="1:22" hidden="1" x14ac:dyDescent="0.25">
      <c r="A22">
        <v>3022079</v>
      </c>
      <c r="B22" t="s">
        <v>971</v>
      </c>
      <c r="C22" s="3" t="s">
        <v>1226</v>
      </c>
      <c r="D22" t="s">
        <v>274</v>
      </c>
      <c r="E22" t="s">
        <v>1740</v>
      </c>
      <c r="F22">
        <v>3022079</v>
      </c>
      <c r="G22">
        <v>133365</v>
      </c>
      <c r="H22">
        <v>10028579</v>
      </c>
      <c r="I22">
        <v>400070</v>
      </c>
      <c r="J22">
        <v>10128</v>
      </c>
      <c r="K22" t="s">
        <v>1324</v>
      </c>
      <c r="L22" t="s">
        <v>1324</v>
      </c>
      <c r="M22" t="s">
        <v>1324</v>
      </c>
      <c r="N22" t="s">
        <v>1335</v>
      </c>
      <c r="O22" t="s">
        <v>1335</v>
      </c>
      <c r="P22" t="s">
        <v>1335</v>
      </c>
      <c r="Q22" t="s">
        <v>1285</v>
      </c>
      <c r="R22">
        <v>543965</v>
      </c>
      <c r="S22" s="161">
        <v>0.80400000000000005</v>
      </c>
      <c r="T22">
        <v>3022079</v>
      </c>
      <c r="V22" t="s">
        <v>971</v>
      </c>
    </row>
    <row r="23" spans="1:22" hidden="1" x14ac:dyDescent="0.25">
      <c r="A23">
        <v>3023524</v>
      </c>
      <c r="B23" t="s">
        <v>972</v>
      </c>
      <c r="C23" s="3" t="s">
        <v>1226</v>
      </c>
      <c r="D23" t="s">
        <v>274</v>
      </c>
      <c r="E23" t="s">
        <v>1740</v>
      </c>
      <c r="F23">
        <v>3023524</v>
      </c>
      <c r="G23">
        <v>136402</v>
      </c>
      <c r="H23">
        <v>10067446</v>
      </c>
      <c r="I23">
        <v>400150</v>
      </c>
      <c r="J23">
        <v>11278</v>
      </c>
      <c r="K23" t="s">
        <v>1324</v>
      </c>
      <c r="L23" t="s">
        <v>1324</v>
      </c>
      <c r="M23" t="s">
        <v>1324</v>
      </c>
      <c r="N23" t="s">
        <v>1335</v>
      </c>
      <c r="O23" t="s">
        <v>1335</v>
      </c>
      <c r="P23" t="s">
        <v>1335</v>
      </c>
      <c r="Q23" t="s">
        <v>1741</v>
      </c>
      <c r="R23">
        <v>543965</v>
      </c>
      <c r="S23" s="161">
        <v>0.85</v>
      </c>
      <c r="T23">
        <v>3023524</v>
      </c>
      <c r="V23" t="s">
        <v>972</v>
      </c>
    </row>
    <row r="24" spans="1:22" hidden="1" x14ac:dyDescent="0.25">
      <c r="A24">
        <v>3022003</v>
      </c>
      <c r="B24" t="s">
        <v>973</v>
      </c>
      <c r="C24" s="3" t="s">
        <v>1226</v>
      </c>
      <c r="D24" t="s">
        <v>274</v>
      </c>
      <c r="E24" t="s">
        <v>1739</v>
      </c>
      <c r="F24">
        <v>3022003</v>
      </c>
      <c r="G24">
        <v>101259</v>
      </c>
      <c r="H24">
        <v>10006405</v>
      </c>
      <c r="I24">
        <v>400051</v>
      </c>
      <c r="J24">
        <v>10045</v>
      </c>
      <c r="K24" t="s">
        <v>1324</v>
      </c>
      <c r="L24" t="s">
        <v>1324</v>
      </c>
      <c r="M24" t="s">
        <v>1324</v>
      </c>
      <c r="N24" t="s">
        <v>1335</v>
      </c>
      <c r="O24" t="s">
        <v>1335</v>
      </c>
      <c r="P24" t="s">
        <v>1335</v>
      </c>
      <c r="Q24" t="s">
        <v>1285</v>
      </c>
      <c r="R24">
        <v>543965</v>
      </c>
      <c r="S24" s="161">
        <v>0.85</v>
      </c>
      <c r="T24">
        <v>3022003</v>
      </c>
      <c r="V24" t="s">
        <v>973</v>
      </c>
    </row>
    <row r="25" spans="1:22" hidden="1" x14ac:dyDescent="0.25">
      <c r="A25">
        <v>3023511</v>
      </c>
      <c r="B25" t="s">
        <v>974</v>
      </c>
      <c r="C25" s="3" t="s">
        <v>1226</v>
      </c>
      <c r="D25" t="s">
        <v>274</v>
      </c>
      <c r="E25" t="s">
        <v>1740</v>
      </c>
      <c r="F25">
        <v>3023511</v>
      </c>
      <c r="G25">
        <v>101339</v>
      </c>
      <c r="H25">
        <v>10007834</v>
      </c>
      <c r="I25">
        <v>400024</v>
      </c>
      <c r="J25">
        <v>10115</v>
      </c>
      <c r="K25" t="s">
        <v>1324</v>
      </c>
      <c r="L25" t="s">
        <v>1324</v>
      </c>
      <c r="M25" t="s">
        <v>1324</v>
      </c>
      <c r="N25" t="s">
        <v>1335</v>
      </c>
      <c r="O25" t="s">
        <v>1335</v>
      </c>
      <c r="P25" t="s">
        <v>1335</v>
      </c>
      <c r="Q25" t="s">
        <v>1285</v>
      </c>
      <c r="R25">
        <v>543965</v>
      </c>
      <c r="S25" s="161">
        <v>0.85</v>
      </c>
      <c r="T25">
        <v>3023511</v>
      </c>
      <c r="V25" t="s">
        <v>974</v>
      </c>
    </row>
    <row r="26" spans="1:22" hidden="1" x14ac:dyDescent="0.25">
      <c r="A26">
        <v>3023519</v>
      </c>
      <c r="B26" t="s">
        <v>1492</v>
      </c>
      <c r="C26" s="3" t="s">
        <v>1285</v>
      </c>
      <c r="D26" t="s">
        <v>274</v>
      </c>
      <c r="E26" t="s">
        <v>1743</v>
      </c>
      <c r="F26">
        <v>3023519</v>
      </c>
      <c r="G26">
        <v>140236</v>
      </c>
      <c r="H26">
        <v>10007054</v>
      </c>
      <c r="I26">
        <v>152128</v>
      </c>
      <c r="J26" t="s">
        <v>1743</v>
      </c>
      <c r="K26" t="s">
        <v>1324</v>
      </c>
      <c r="L26" t="s">
        <v>1324</v>
      </c>
      <c r="M26" t="s">
        <v>1324</v>
      </c>
      <c r="N26" t="s">
        <v>1335</v>
      </c>
      <c r="O26" t="s">
        <v>1335</v>
      </c>
      <c r="P26" t="s">
        <v>1324</v>
      </c>
      <c r="Q26" t="s">
        <v>1743</v>
      </c>
      <c r="R26">
        <v>516500</v>
      </c>
      <c r="S26" s="161">
        <v>0</v>
      </c>
      <c r="T26">
        <v>3023519</v>
      </c>
      <c r="V26" t="s">
        <v>1492</v>
      </c>
    </row>
    <row r="27" spans="1:22" hidden="1" x14ac:dyDescent="0.25">
      <c r="A27">
        <v>3022008</v>
      </c>
      <c r="B27" t="s">
        <v>975</v>
      </c>
      <c r="C27" s="3" t="s">
        <v>1226</v>
      </c>
      <c r="D27" t="s">
        <v>274</v>
      </c>
      <c r="E27" t="s">
        <v>1739</v>
      </c>
      <c r="F27">
        <v>3022008</v>
      </c>
      <c r="G27">
        <v>101263</v>
      </c>
      <c r="H27">
        <v>10006742</v>
      </c>
      <c r="I27">
        <v>400057</v>
      </c>
      <c r="J27">
        <v>10047</v>
      </c>
      <c r="K27" t="s">
        <v>1324</v>
      </c>
      <c r="L27" t="s">
        <v>1324</v>
      </c>
      <c r="M27" t="s">
        <v>1335</v>
      </c>
      <c r="N27" t="s">
        <v>1335</v>
      </c>
      <c r="O27" t="s">
        <v>1335</v>
      </c>
      <c r="P27" t="s">
        <v>1335</v>
      </c>
      <c r="Q27" t="s">
        <v>1744</v>
      </c>
      <c r="R27">
        <v>543965</v>
      </c>
      <c r="S27" s="161">
        <v>0</v>
      </c>
      <c r="T27">
        <v>3022008</v>
      </c>
      <c r="V27" t="s">
        <v>975</v>
      </c>
    </row>
    <row r="28" spans="1:22" hidden="1" x14ac:dyDescent="0.25">
      <c r="A28">
        <v>3022007</v>
      </c>
      <c r="B28" t="s">
        <v>976</v>
      </c>
      <c r="C28" s="3" t="s">
        <v>1226</v>
      </c>
      <c r="D28" t="s">
        <v>274</v>
      </c>
      <c r="E28" t="s">
        <v>1739</v>
      </c>
      <c r="F28">
        <v>3022007</v>
      </c>
      <c r="G28">
        <v>101262</v>
      </c>
      <c r="H28">
        <v>10007055</v>
      </c>
      <c r="I28">
        <v>400040</v>
      </c>
      <c r="J28">
        <v>10046</v>
      </c>
      <c r="K28" t="s">
        <v>1335</v>
      </c>
      <c r="L28" t="s">
        <v>1335</v>
      </c>
      <c r="M28" t="s">
        <v>1324</v>
      </c>
      <c r="N28" t="s">
        <v>1335</v>
      </c>
      <c r="O28" t="s">
        <v>1335</v>
      </c>
      <c r="P28" t="s">
        <v>1335</v>
      </c>
      <c r="Q28" t="s">
        <v>1744</v>
      </c>
      <c r="R28">
        <v>543965</v>
      </c>
      <c r="S28" s="161">
        <v>0</v>
      </c>
      <c r="T28">
        <v>3022007</v>
      </c>
      <c r="V28" t="s">
        <v>976</v>
      </c>
    </row>
    <row r="29" spans="1:22" hidden="1" x14ac:dyDescent="0.25">
      <c r="A29">
        <v>3022009</v>
      </c>
      <c r="B29" t="s">
        <v>977</v>
      </c>
      <c r="C29" s="3" t="s">
        <v>1226</v>
      </c>
      <c r="D29" t="s">
        <v>274</v>
      </c>
      <c r="E29" t="s">
        <v>1739</v>
      </c>
      <c r="F29">
        <v>3022009</v>
      </c>
      <c r="G29">
        <v>101264</v>
      </c>
      <c r="H29">
        <v>10007056</v>
      </c>
      <c r="I29">
        <v>400061</v>
      </c>
      <c r="J29">
        <v>10048</v>
      </c>
      <c r="K29" t="s">
        <v>1324</v>
      </c>
      <c r="L29" t="s">
        <v>1324</v>
      </c>
      <c r="M29" t="s">
        <v>1324</v>
      </c>
      <c r="N29" t="s">
        <v>1335</v>
      </c>
      <c r="O29" t="s">
        <v>1335</v>
      </c>
      <c r="P29" t="s">
        <v>1335</v>
      </c>
      <c r="Q29" t="s">
        <v>1285</v>
      </c>
      <c r="R29">
        <v>543965</v>
      </c>
      <c r="S29" s="161">
        <v>0.85</v>
      </c>
      <c r="T29">
        <v>3022009</v>
      </c>
      <c r="V29" t="s">
        <v>977</v>
      </c>
    </row>
    <row r="30" spans="1:22" hidden="1" x14ac:dyDescent="0.25">
      <c r="A30">
        <v>3022067</v>
      </c>
      <c r="B30" t="s">
        <v>978</v>
      </c>
      <c r="C30" s="3" t="s">
        <v>1226</v>
      </c>
      <c r="D30" t="s">
        <v>274</v>
      </c>
      <c r="E30" t="s">
        <v>1739</v>
      </c>
      <c r="F30">
        <v>3022067</v>
      </c>
      <c r="G30">
        <v>101309</v>
      </c>
      <c r="H30">
        <v>10006373</v>
      </c>
      <c r="I30">
        <v>400065</v>
      </c>
      <c r="J30">
        <v>10118</v>
      </c>
      <c r="K30" t="s">
        <v>1335</v>
      </c>
      <c r="L30" t="s">
        <v>1324</v>
      </c>
      <c r="M30" t="s">
        <v>1324</v>
      </c>
      <c r="N30" t="s">
        <v>1335</v>
      </c>
      <c r="O30" t="s">
        <v>1335</v>
      </c>
      <c r="P30" t="s">
        <v>1324</v>
      </c>
      <c r="Q30" t="s">
        <v>1285</v>
      </c>
      <c r="R30">
        <v>543965</v>
      </c>
      <c r="S30" s="161">
        <v>0.85</v>
      </c>
      <c r="T30">
        <v>3022067</v>
      </c>
      <c r="V30" t="s">
        <v>978</v>
      </c>
    </row>
    <row r="31" spans="1:22" hidden="1" x14ac:dyDescent="0.25">
      <c r="A31">
        <v>3022010</v>
      </c>
      <c r="B31" t="s">
        <v>1504</v>
      </c>
      <c r="C31" s="3" t="s">
        <v>1285</v>
      </c>
      <c r="D31" t="s">
        <v>274</v>
      </c>
      <c r="E31" t="s">
        <v>1743</v>
      </c>
      <c r="F31">
        <v>3022010</v>
      </c>
      <c r="G31">
        <v>101265</v>
      </c>
      <c r="H31" s="96"/>
      <c r="I31">
        <v>160141</v>
      </c>
      <c r="J31" t="s">
        <v>1743</v>
      </c>
      <c r="K31" t="s">
        <v>1324</v>
      </c>
      <c r="L31" t="s">
        <v>1324</v>
      </c>
      <c r="M31" t="s">
        <v>1324</v>
      </c>
      <c r="N31" t="s">
        <v>1335</v>
      </c>
      <c r="O31" t="s">
        <v>1335</v>
      </c>
      <c r="P31" t="s">
        <v>1324</v>
      </c>
      <c r="Q31" t="s">
        <v>1743</v>
      </c>
      <c r="R31">
        <v>516500</v>
      </c>
      <c r="S31" s="161">
        <v>0</v>
      </c>
      <c r="T31">
        <v>3022010</v>
      </c>
      <c r="V31" t="s">
        <v>1504</v>
      </c>
    </row>
    <row r="32" spans="1:22" hidden="1" x14ac:dyDescent="0.25">
      <c r="A32">
        <v>3023302</v>
      </c>
      <c r="B32" t="s">
        <v>979</v>
      </c>
      <c r="C32" s="3" t="s">
        <v>1226</v>
      </c>
      <c r="D32" t="s">
        <v>274</v>
      </c>
      <c r="E32" t="s">
        <v>1740</v>
      </c>
      <c r="F32">
        <v>3023302</v>
      </c>
      <c r="G32">
        <v>101316</v>
      </c>
      <c r="H32">
        <v>10004765</v>
      </c>
      <c r="I32">
        <v>400039</v>
      </c>
      <c r="J32">
        <v>10050</v>
      </c>
      <c r="K32" t="s">
        <v>1324</v>
      </c>
      <c r="L32" t="s">
        <v>1324</v>
      </c>
      <c r="M32" t="s">
        <v>1324</v>
      </c>
      <c r="N32" t="s">
        <v>1335</v>
      </c>
      <c r="O32" t="s">
        <v>1335</v>
      </c>
      <c r="P32" t="s">
        <v>1335</v>
      </c>
      <c r="Q32" t="s">
        <v>1744</v>
      </c>
      <c r="R32">
        <v>543965</v>
      </c>
      <c r="S32" s="161">
        <v>0</v>
      </c>
      <c r="T32">
        <v>3023302</v>
      </c>
      <c r="V32" t="s">
        <v>979</v>
      </c>
    </row>
    <row r="33" spans="1:22" hidden="1" x14ac:dyDescent="0.25">
      <c r="A33">
        <v>3022011</v>
      </c>
      <c r="B33" t="s">
        <v>980</v>
      </c>
      <c r="C33" s="3" t="s">
        <v>1226</v>
      </c>
      <c r="D33" t="s">
        <v>274</v>
      </c>
      <c r="E33" t="s">
        <v>1739</v>
      </c>
      <c r="F33">
        <v>3022011</v>
      </c>
      <c r="G33">
        <v>101266</v>
      </c>
      <c r="H33">
        <v>10028842</v>
      </c>
      <c r="I33">
        <v>400020</v>
      </c>
      <c r="J33">
        <v>10051</v>
      </c>
      <c r="K33" t="s">
        <v>1335</v>
      </c>
      <c r="L33" t="s">
        <v>1324</v>
      </c>
      <c r="M33" t="s">
        <v>1324</v>
      </c>
      <c r="N33" t="s">
        <v>1335</v>
      </c>
      <c r="O33" t="s">
        <v>1335</v>
      </c>
      <c r="P33" t="s">
        <v>1335</v>
      </c>
      <c r="Q33" t="s">
        <v>1285</v>
      </c>
      <c r="R33">
        <v>543965</v>
      </c>
      <c r="S33" s="161">
        <v>0.85</v>
      </c>
      <c r="T33">
        <v>3022011</v>
      </c>
      <c r="V33" t="s">
        <v>980</v>
      </c>
    </row>
    <row r="34" spans="1:22" hidden="1" x14ac:dyDescent="0.25">
      <c r="A34">
        <v>3023522</v>
      </c>
      <c r="B34" t="s">
        <v>1512</v>
      </c>
      <c r="C34" s="3" t="s">
        <v>1285</v>
      </c>
      <c r="D34" t="s">
        <v>274</v>
      </c>
      <c r="E34" t="s">
        <v>1743</v>
      </c>
      <c r="F34">
        <v>3023522</v>
      </c>
      <c r="G34">
        <v>142636</v>
      </c>
      <c r="H34" s="96"/>
      <c r="I34">
        <v>156151</v>
      </c>
      <c r="J34" t="s">
        <v>1743</v>
      </c>
      <c r="K34" t="s">
        <v>1324</v>
      </c>
      <c r="L34" t="s">
        <v>1324</v>
      </c>
      <c r="M34" t="s">
        <v>1324</v>
      </c>
      <c r="N34" t="s">
        <v>1335</v>
      </c>
      <c r="O34" t="s">
        <v>1335</v>
      </c>
      <c r="P34" t="s">
        <v>1335</v>
      </c>
      <c r="Q34" t="s">
        <v>1743</v>
      </c>
      <c r="R34">
        <v>516500</v>
      </c>
      <c r="S34" s="161">
        <v>0</v>
      </c>
      <c r="T34">
        <v>3023522</v>
      </c>
      <c r="V34" t="s">
        <v>1512</v>
      </c>
    </row>
    <row r="35" spans="1:22" hidden="1" x14ac:dyDescent="0.25">
      <c r="A35">
        <v>3022014</v>
      </c>
      <c r="B35" t="s">
        <v>981</v>
      </c>
      <c r="C35" s="3" t="s">
        <v>1226</v>
      </c>
      <c r="D35" t="s">
        <v>274</v>
      </c>
      <c r="E35" t="s">
        <v>1739</v>
      </c>
      <c r="F35">
        <v>3022014</v>
      </c>
      <c r="G35">
        <v>101269</v>
      </c>
      <c r="H35">
        <v>10006223</v>
      </c>
      <c r="I35">
        <v>400050</v>
      </c>
      <c r="J35">
        <v>10054</v>
      </c>
      <c r="K35" t="s">
        <v>1324</v>
      </c>
      <c r="L35" t="s">
        <v>1324</v>
      </c>
      <c r="M35" t="s">
        <v>1324</v>
      </c>
      <c r="N35" t="s">
        <v>1335</v>
      </c>
      <c r="O35" t="s">
        <v>1335</v>
      </c>
      <c r="P35" t="s">
        <v>1324</v>
      </c>
      <c r="Q35" t="s">
        <v>1745</v>
      </c>
      <c r="R35">
        <v>543965</v>
      </c>
      <c r="S35" s="161">
        <v>0</v>
      </c>
      <c r="T35">
        <v>3022014</v>
      </c>
      <c r="V35" t="s">
        <v>981</v>
      </c>
    </row>
    <row r="36" spans="1:22" hidden="1" x14ac:dyDescent="0.25">
      <c r="A36">
        <v>3022015</v>
      </c>
      <c r="B36" t="s">
        <v>982</v>
      </c>
      <c r="C36" s="3" t="s">
        <v>1226</v>
      </c>
      <c r="D36" t="s">
        <v>274</v>
      </c>
      <c r="E36" t="s">
        <v>1739</v>
      </c>
      <c r="F36">
        <v>3022015</v>
      </c>
      <c r="G36">
        <v>101270</v>
      </c>
      <c r="H36">
        <v>10029750</v>
      </c>
      <c r="I36">
        <v>400059</v>
      </c>
      <c r="J36">
        <v>10055</v>
      </c>
      <c r="K36" t="s">
        <v>1324</v>
      </c>
      <c r="L36" t="s">
        <v>1324</v>
      </c>
      <c r="M36" t="s">
        <v>1324</v>
      </c>
      <c r="N36" t="s">
        <v>1335</v>
      </c>
      <c r="O36" t="s">
        <v>1335</v>
      </c>
      <c r="P36" t="s">
        <v>1746</v>
      </c>
      <c r="Q36" t="s">
        <v>1285</v>
      </c>
      <c r="R36">
        <v>543965</v>
      </c>
      <c r="S36" s="161">
        <v>0.85</v>
      </c>
      <c r="T36">
        <v>3022015</v>
      </c>
      <c r="V36" t="s">
        <v>982</v>
      </c>
    </row>
    <row r="37" spans="1:22" hidden="1" x14ac:dyDescent="0.25">
      <c r="A37">
        <v>3022016</v>
      </c>
      <c r="B37" t="s">
        <v>983</v>
      </c>
      <c r="C37" s="3" t="s">
        <v>1226</v>
      </c>
      <c r="D37" t="s">
        <v>274</v>
      </c>
      <c r="E37" t="s">
        <v>1739</v>
      </c>
      <c r="F37">
        <v>3022016</v>
      </c>
      <c r="G37">
        <v>101271</v>
      </c>
      <c r="H37">
        <v>10007246</v>
      </c>
      <c r="I37">
        <v>400049</v>
      </c>
      <c r="J37">
        <v>10056</v>
      </c>
      <c r="K37" t="s">
        <v>1335</v>
      </c>
      <c r="L37" t="s">
        <v>1324</v>
      </c>
      <c r="M37" t="s">
        <v>1324</v>
      </c>
      <c r="N37" t="s">
        <v>1335</v>
      </c>
      <c r="O37" t="s">
        <v>1335</v>
      </c>
      <c r="P37" t="s">
        <v>1335</v>
      </c>
      <c r="Q37" t="s">
        <v>1285</v>
      </c>
      <c r="R37">
        <v>543965</v>
      </c>
      <c r="S37" s="161">
        <v>0.85</v>
      </c>
      <c r="T37">
        <v>3022016</v>
      </c>
      <c r="V37" t="s">
        <v>983</v>
      </c>
    </row>
    <row r="38" spans="1:22" hidden="1" x14ac:dyDescent="0.25">
      <c r="A38">
        <v>3022017</v>
      </c>
      <c r="B38" t="s">
        <v>984</v>
      </c>
      <c r="C38" s="3" t="s">
        <v>1226</v>
      </c>
      <c r="D38" t="s">
        <v>274</v>
      </c>
      <c r="E38" t="s">
        <v>1739</v>
      </c>
      <c r="F38">
        <v>3022017</v>
      </c>
      <c r="G38">
        <v>101272</v>
      </c>
      <c r="H38">
        <v>10005184</v>
      </c>
      <c r="I38">
        <v>400080</v>
      </c>
      <c r="J38">
        <v>10057</v>
      </c>
      <c r="K38" t="s">
        <v>1335</v>
      </c>
      <c r="L38" t="s">
        <v>1324</v>
      </c>
      <c r="M38" t="s">
        <v>1324</v>
      </c>
      <c r="N38" t="s">
        <v>1335</v>
      </c>
      <c r="O38" t="s">
        <v>1335</v>
      </c>
      <c r="P38" t="s">
        <v>1335</v>
      </c>
      <c r="Q38" t="s">
        <v>1285</v>
      </c>
      <c r="R38">
        <v>543965</v>
      </c>
      <c r="S38" s="161">
        <v>0.85</v>
      </c>
      <c r="T38">
        <v>3022017</v>
      </c>
      <c r="V38" t="s">
        <v>984</v>
      </c>
    </row>
    <row r="39" spans="1:22" hidden="1" x14ac:dyDescent="0.25">
      <c r="A39">
        <v>3022073</v>
      </c>
      <c r="B39" t="s">
        <v>985</v>
      </c>
      <c r="C39" s="3" t="s">
        <v>1226</v>
      </c>
      <c r="D39" t="s">
        <v>274</v>
      </c>
      <c r="E39" t="s">
        <v>1739</v>
      </c>
      <c r="F39">
        <v>3022073</v>
      </c>
      <c r="G39">
        <v>101314</v>
      </c>
      <c r="H39">
        <v>10004576</v>
      </c>
      <c r="I39">
        <v>400105</v>
      </c>
      <c r="J39">
        <v>10083</v>
      </c>
      <c r="K39" t="s">
        <v>1335</v>
      </c>
      <c r="L39" t="s">
        <v>1324</v>
      </c>
      <c r="M39" t="s">
        <v>1324</v>
      </c>
      <c r="N39" t="s">
        <v>1335</v>
      </c>
      <c r="O39" t="s">
        <v>1335</v>
      </c>
      <c r="P39" t="s">
        <v>1335</v>
      </c>
      <c r="Q39" t="s">
        <v>1745</v>
      </c>
      <c r="R39">
        <v>543965</v>
      </c>
      <c r="S39" s="161">
        <v>0</v>
      </c>
      <c r="T39">
        <v>3022073</v>
      </c>
      <c r="V39" t="s">
        <v>985</v>
      </c>
    </row>
    <row r="40" spans="1:22" hidden="1" x14ac:dyDescent="0.25">
      <c r="A40">
        <v>3022019</v>
      </c>
      <c r="B40" t="s">
        <v>986</v>
      </c>
      <c r="C40" s="3" t="s">
        <v>1226</v>
      </c>
      <c r="D40" t="s">
        <v>274</v>
      </c>
      <c r="E40" t="s">
        <v>1739</v>
      </c>
      <c r="F40">
        <v>3022019</v>
      </c>
      <c r="G40">
        <v>101274</v>
      </c>
      <c r="H40">
        <v>10004642</v>
      </c>
      <c r="I40">
        <v>400036</v>
      </c>
      <c r="J40">
        <v>10059</v>
      </c>
      <c r="K40" t="s">
        <v>1324</v>
      </c>
      <c r="L40" t="s">
        <v>1324</v>
      </c>
      <c r="M40" t="s">
        <v>1335</v>
      </c>
      <c r="N40" t="s">
        <v>1335</v>
      </c>
      <c r="O40" t="s">
        <v>1335</v>
      </c>
      <c r="P40" t="s">
        <v>1335</v>
      </c>
      <c r="Q40" t="s">
        <v>1285</v>
      </c>
      <c r="R40">
        <v>543965</v>
      </c>
      <c r="S40" s="161">
        <v>0.85</v>
      </c>
      <c r="T40">
        <v>3022019</v>
      </c>
      <c r="V40" t="s">
        <v>986</v>
      </c>
    </row>
    <row r="41" spans="1:22" hidden="1" x14ac:dyDescent="0.25">
      <c r="A41">
        <v>3022018</v>
      </c>
      <c r="B41" t="s">
        <v>1380</v>
      </c>
      <c r="C41" s="3" t="s">
        <v>1285</v>
      </c>
      <c r="D41" t="s">
        <v>274</v>
      </c>
      <c r="E41" t="s">
        <v>1743</v>
      </c>
      <c r="F41">
        <v>3022018</v>
      </c>
      <c r="G41">
        <v>139489</v>
      </c>
      <c r="H41">
        <v>10004641</v>
      </c>
      <c r="I41">
        <v>151094</v>
      </c>
      <c r="J41" t="s">
        <v>1743</v>
      </c>
      <c r="K41" t="s">
        <v>1335</v>
      </c>
      <c r="L41" t="s">
        <v>1335</v>
      </c>
      <c r="M41" t="s">
        <v>1324</v>
      </c>
      <c r="N41" t="s">
        <v>1335</v>
      </c>
      <c r="O41" t="s">
        <v>1335</v>
      </c>
      <c r="P41" t="s">
        <v>1335</v>
      </c>
      <c r="Q41" t="s">
        <v>1743</v>
      </c>
      <c r="R41">
        <v>516500</v>
      </c>
      <c r="S41" s="161">
        <v>0</v>
      </c>
      <c r="T41">
        <v>3022018</v>
      </c>
      <c r="V41" t="s">
        <v>1380</v>
      </c>
    </row>
    <row r="42" spans="1:22" hidden="1" x14ac:dyDescent="0.25">
      <c r="A42">
        <v>3022021</v>
      </c>
      <c r="B42" t="s">
        <v>987</v>
      </c>
      <c r="C42" s="3" t="s">
        <v>1226</v>
      </c>
      <c r="D42" t="s">
        <v>274</v>
      </c>
      <c r="E42" t="s">
        <v>1739</v>
      </c>
      <c r="F42">
        <v>3022021</v>
      </c>
      <c r="G42">
        <v>101275</v>
      </c>
      <c r="H42">
        <v>10008630</v>
      </c>
      <c r="I42">
        <v>400042</v>
      </c>
      <c r="J42">
        <v>10061</v>
      </c>
      <c r="K42" t="s">
        <v>1324</v>
      </c>
      <c r="L42" t="s">
        <v>1324</v>
      </c>
      <c r="M42" t="s">
        <v>1324</v>
      </c>
      <c r="N42" t="s">
        <v>1335</v>
      </c>
      <c r="O42" t="s">
        <v>1335</v>
      </c>
      <c r="P42" t="s">
        <v>1335</v>
      </c>
      <c r="Q42" t="s">
        <v>1744</v>
      </c>
      <c r="R42">
        <v>543965</v>
      </c>
      <c r="S42" s="161">
        <v>0</v>
      </c>
      <c r="T42">
        <v>3022021</v>
      </c>
      <c r="V42" t="s">
        <v>987</v>
      </c>
    </row>
    <row r="43" spans="1:22" hidden="1" x14ac:dyDescent="0.25">
      <c r="A43">
        <v>3022023</v>
      </c>
      <c r="B43" t="s">
        <v>988</v>
      </c>
      <c r="C43" s="3" t="s">
        <v>1226</v>
      </c>
      <c r="D43" t="s">
        <v>274</v>
      </c>
      <c r="E43" t="s">
        <v>1739</v>
      </c>
      <c r="F43">
        <v>3022023</v>
      </c>
      <c r="G43">
        <v>101277</v>
      </c>
      <c r="H43">
        <v>1063</v>
      </c>
      <c r="I43">
        <v>400159</v>
      </c>
      <c r="J43">
        <v>10063</v>
      </c>
      <c r="K43" t="s">
        <v>1324</v>
      </c>
      <c r="L43" t="s">
        <v>1324</v>
      </c>
      <c r="M43" t="s">
        <v>1324</v>
      </c>
      <c r="N43" t="s">
        <v>1335</v>
      </c>
      <c r="O43" t="s">
        <v>1335</v>
      </c>
      <c r="P43" t="s">
        <v>1335</v>
      </c>
      <c r="Q43" t="s">
        <v>1745</v>
      </c>
      <c r="R43">
        <v>543965</v>
      </c>
      <c r="S43" s="161">
        <v>0</v>
      </c>
      <c r="T43">
        <v>3022023</v>
      </c>
      <c r="V43" t="s">
        <v>988</v>
      </c>
    </row>
    <row r="44" spans="1:22" hidden="1" x14ac:dyDescent="0.25">
      <c r="A44">
        <v>3022001</v>
      </c>
      <c r="B44" t="s">
        <v>1535</v>
      </c>
      <c r="C44" s="3" t="s">
        <v>1285</v>
      </c>
      <c r="D44" t="s">
        <v>274</v>
      </c>
      <c r="E44" t="s">
        <v>1742</v>
      </c>
      <c r="F44">
        <v>3022001</v>
      </c>
      <c r="G44">
        <v>136938</v>
      </c>
      <c r="H44" s="96"/>
      <c r="I44">
        <v>143691</v>
      </c>
      <c r="J44" t="s">
        <v>1743</v>
      </c>
      <c r="K44" t="s">
        <v>1324</v>
      </c>
      <c r="L44" t="s">
        <v>1324</v>
      </c>
      <c r="M44" t="s">
        <v>1324</v>
      </c>
      <c r="N44" t="s">
        <v>1335</v>
      </c>
      <c r="O44" t="s">
        <v>1335</v>
      </c>
      <c r="P44" t="s">
        <v>1335</v>
      </c>
      <c r="Q44" t="s">
        <v>1743</v>
      </c>
      <c r="R44">
        <v>516500</v>
      </c>
      <c r="S44" s="161">
        <v>0</v>
      </c>
      <c r="T44">
        <v>3022001</v>
      </c>
      <c r="V44" t="s">
        <v>1535</v>
      </c>
    </row>
    <row r="45" spans="1:22" hidden="1" x14ac:dyDescent="0.25">
      <c r="A45">
        <v>3022024</v>
      </c>
      <c r="B45" t="s">
        <v>989</v>
      </c>
      <c r="C45" s="3" t="s">
        <v>1226</v>
      </c>
      <c r="D45" t="s">
        <v>274</v>
      </c>
      <c r="E45" t="s">
        <v>1739</v>
      </c>
      <c r="F45">
        <v>3022024</v>
      </c>
      <c r="G45">
        <v>101278</v>
      </c>
      <c r="H45">
        <v>10006689</v>
      </c>
      <c r="I45">
        <v>400047</v>
      </c>
      <c r="J45">
        <v>10064</v>
      </c>
      <c r="K45" t="s">
        <v>1324</v>
      </c>
      <c r="L45" t="s">
        <v>1324</v>
      </c>
      <c r="M45" t="s">
        <v>1324</v>
      </c>
      <c r="N45" t="s">
        <v>1335</v>
      </c>
      <c r="O45" t="s">
        <v>1335</v>
      </c>
      <c r="P45" t="s">
        <v>1335</v>
      </c>
      <c r="Q45" t="s">
        <v>1285</v>
      </c>
      <c r="R45">
        <v>543965</v>
      </c>
      <c r="S45" s="161">
        <v>0.85</v>
      </c>
      <c r="T45">
        <v>3022024</v>
      </c>
      <c r="V45" t="s">
        <v>989</v>
      </c>
    </row>
    <row r="46" spans="1:22" hidden="1" x14ac:dyDescent="0.25">
      <c r="A46">
        <v>3022025</v>
      </c>
      <c r="B46" t="s">
        <v>990</v>
      </c>
      <c r="C46" s="3" t="s">
        <v>1226</v>
      </c>
      <c r="D46" t="s">
        <v>274</v>
      </c>
      <c r="E46" t="s">
        <v>1739</v>
      </c>
      <c r="F46">
        <v>3022025</v>
      </c>
      <c r="G46">
        <v>101279</v>
      </c>
      <c r="H46">
        <v>10027412</v>
      </c>
      <c r="I46">
        <v>400001</v>
      </c>
      <c r="J46">
        <v>10065</v>
      </c>
      <c r="K46" t="s">
        <v>1335</v>
      </c>
      <c r="L46" t="s">
        <v>1324</v>
      </c>
      <c r="M46" t="s">
        <v>1324</v>
      </c>
      <c r="N46" t="s">
        <v>1335</v>
      </c>
      <c r="O46" t="s">
        <v>1335</v>
      </c>
      <c r="P46" t="s">
        <v>1335</v>
      </c>
      <c r="Q46" t="s">
        <v>1741</v>
      </c>
      <c r="R46">
        <v>543965</v>
      </c>
      <c r="S46" s="161">
        <v>0.85</v>
      </c>
      <c r="T46">
        <v>3022025</v>
      </c>
      <c r="V46" t="s">
        <v>990</v>
      </c>
    </row>
    <row r="47" spans="1:22" hidden="1" x14ac:dyDescent="0.25">
      <c r="A47">
        <v>3022026</v>
      </c>
      <c r="B47" t="s">
        <v>991</v>
      </c>
      <c r="C47" s="3" t="s">
        <v>1226</v>
      </c>
      <c r="D47" t="s">
        <v>274</v>
      </c>
      <c r="E47" t="s">
        <v>1739</v>
      </c>
      <c r="F47">
        <v>3022026</v>
      </c>
      <c r="G47">
        <v>101280</v>
      </c>
      <c r="H47">
        <v>10007765</v>
      </c>
      <c r="I47">
        <v>400082</v>
      </c>
      <c r="J47">
        <v>10066</v>
      </c>
      <c r="K47" t="s">
        <v>1324</v>
      </c>
      <c r="L47" t="s">
        <v>1324</v>
      </c>
      <c r="M47" t="s">
        <v>1324</v>
      </c>
      <c r="N47" t="s">
        <v>1335</v>
      </c>
      <c r="O47" t="s">
        <v>1335</v>
      </c>
      <c r="P47" t="s">
        <v>1335</v>
      </c>
      <c r="Q47" t="s">
        <v>1285</v>
      </c>
      <c r="R47">
        <v>543965</v>
      </c>
      <c r="S47" s="161">
        <v>0.85</v>
      </c>
      <c r="T47">
        <v>3022026</v>
      </c>
      <c r="V47" t="s">
        <v>991</v>
      </c>
    </row>
    <row r="48" spans="1:22" hidden="1" x14ac:dyDescent="0.25">
      <c r="A48">
        <v>3022028</v>
      </c>
      <c r="B48" t="s">
        <v>992</v>
      </c>
      <c r="C48" s="3" t="s">
        <v>1226</v>
      </c>
      <c r="D48" t="s">
        <v>274</v>
      </c>
      <c r="E48" t="s">
        <v>1739</v>
      </c>
      <c r="F48">
        <v>3022028</v>
      </c>
      <c r="G48">
        <v>101282</v>
      </c>
      <c r="H48">
        <v>10006049</v>
      </c>
      <c r="I48">
        <v>400067</v>
      </c>
      <c r="J48">
        <v>10068</v>
      </c>
      <c r="K48" t="s">
        <v>1335</v>
      </c>
      <c r="L48" t="s">
        <v>1324</v>
      </c>
      <c r="M48" t="s">
        <v>1335</v>
      </c>
      <c r="N48" t="s">
        <v>1335</v>
      </c>
      <c r="O48" t="s">
        <v>1335</v>
      </c>
      <c r="P48" t="s">
        <v>1335</v>
      </c>
      <c r="Q48" t="s">
        <v>1285</v>
      </c>
      <c r="R48">
        <v>543965</v>
      </c>
      <c r="S48" s="161">
        <v>0.85</v>
      </c>
      <c r="T48">
        <v>3022028</v>
      </c>
      <c r="V48" t="s">
        <v>992</v>
      </c>
    </row>
    <row r="49" spans="1:22" hidden="1" x14ac:dyDescent="0.25">
      <c r="A49">
        <v>3022027</v>
      </c>
      <c r="B49" t="s">
        <v>993</v>
      </c>
      <c r="C49" s="3" t="s">
        <v>1226</v>
      </c>
      <c r="D49" t="s">
        <v>274</v>
      </c>
      <c r="E49" t="s">
        <v>1739</v>
      </c>
      <c r="F49">
        <v>3022027</v>
      </c>
      <c r="G49">
        <v>101281</v>
      </c>
      <c r="H49">
        <v>10005165</v>
      </c>
      <c r="I49">
        <v>400002</v>
      </c>
      <c r="J49">
        <v>10067</v>
      </c>
      <c r="K49" t="s">
        <v>1335</v>
      </c>
      <c r="L49" t="s">
        <v>1335</v>
      </c>
      <c r="M49" t="s">
        <v>1324</v>
      </c>
      <c r="N49" t="s">
        <v>1335</v>
      </c>
      <c r="O49" t="s">
        <v>1335</v>
      </c>
      <c r="P49" t="s">
        <v>1335</v>
      </c>
      <c r="Q49" t="s">
        <v>1285</v>
      </c>
      <c r="R49">
        <v>543965</v>
      </c>
      <c r="S49" s="161">
        <v>0.85</v>
      </c>
      <c r="T49">
        <v>3022027</v>
      </c>
      <c r="V49" t="s">
        <v>993</v>
      </c>
    </row>
    <row r="50" spans="1:22" hidden="1" x14ac:dyDescent="0.25">
      <c r="A50">
        <v>3022029</v>
      </c>
      <c r="B50" t="s">
        <v>994</v>
      </c>
      <c r="C50" s="3" t="s">
        <v>1226</v>
      </c>
      <c r="D50" t="s">
        <v>274</v>
      </c>
      <c r="E50" t="s">
        <v>1739</v>
      </c>
      <c r="F50">
        <v>3022029</v>
      </c>
      <c r="G50">
        <v>101283</v>
      </c>
      <c r="H50">
        <v>10008175</v>
      </c>
      <c r="I50">
        <v>400035</v>
      </c>
      <c r="J50">
        <v>10069</v>
      </c>
      <c r="K50" t="s">
        <v>1324</v>
      </c>
      <c r="L50" t="s">
        <v>1324</v>
      </c>
      <c r="M50" t="s">
        <v>1324</v>
      </c>
      <c r="N50" t="s">
        <v>1335</v>
      </c>
      <c r="O50" t="s">
        <v>1335</v>
      </c>
      <c r="P50" t="s">
        <v>1335</v>
      </c>
      <c r="Q50" t="s">
        <v>1285</v>
      </c>
      <c r="R50">
        <v>543965</v>
      </c>
      <c r="S50" s="161">
        <v>0.85</v>
      </c>
      <c r="T50">
        <v>3022029</v>
      </c>
      <c r="V50" t="s">
        <v>994</v>
      </c>
    </row>
    <row r="51" spans="1:22" hidden="1" x14ac:dyDescent="0.25">
      <c r="A51">
        <v>3022030</v>
      </c>
      <c r="B51" t="s">
        <v>1747</v>
      </c>
      <c r="C51" s="3" t="s">
        <v>1285</v>
      </c>
      <c r="D51" t="s">
        <v>274</v>
      </c>
      <c r="E51" t="s">
        <v>1743</v>
      </c>
      <c r="F51">
        <v>3022030</v>
      </c>
      <c r="G51">
        <v>138649</v>
      </c>
      <c r="H51" s="96"/>
      <c r="I51">
        <v>148347</v>
      </c>
      <c r="J51" t="s">
        <v>1743</v>
      </c>
      <c r="K51" t="s">
        <v>1335</v>
      </c>
      <c r="L51" t="s">
        <v>1324</v>
      </c>
      <c r="M51" t="s">
        <v>1324</v>
      </c>
      <c r="N51" t="s">
        <v>1335</v>
      </c>
      <c r="O51" t="s">
        <v>1335</v>
      </c>
      <c r="P51" t="s">
        <v>1335</v>
      </c>
      <c r="Q51" t="s">
        <v>1743</v>
      </c>
      <c r="R51">
        <v>516500</v>
      </c>
      <c r="S51" s="161">
        <v>0</v>
      </c>
      <c r="T51">
        <v>3022030</v>
      </c>
      <c r="V51" t="s">
        <v>1747</v>
      </c>
    </row>
    <row r="52" spans="1:22" hidden="1" x14ac:dyDescent="0.25">
      <c r="A52">
        <v>3023516</v>
      </c>
      <c r="B52" t="s">
        <v>995</v>
      </c>
      <c r="C52" s="3" t="s">
        <v>1226</v>
      </c>
      <c r="D52" t="s">
        <v>274</v>
      </c>
      <c r="E52" t="s">
        <v>1740</v>
      </c>
      <c r="F52">
        <v>3023516</v>
      </c>
      <c r="G52">
        <v>130998</v>
      </c>
      <c r="H52">
        <v>10006802</v>
      </c>
      <c r="I52">
        <v>400108</v>
      </c>
      <c r="J52">
        <v>10121</v>
      </c>
      <c r="K52" t="s">
        <v>1324</v>
      </c>
      <c r="L52" t="s">
        <v>1324</v>
      </c>
      <c r="M52" t="s">
        <v>1324</v>
      </c>
      <c r="N52" t="s">
        <v>1335</v>
      </c>
      <c r="O52" t="s">
        <v>1335</v>
      </c>
      <c r="P52" t="s">
        <v>1335</v>
      </c>
      <c r="Q52" t="s">
        <v>1285</v>
      </c>
      <c r="R52">
        <v>543965</v>
      </c>
      <c r="S52" s="161">
        <v>0.95</v>
      </c>
      <c r="T52">
        <v>3023516</v>
      </c>
      <c r="V52" t="s">
        <v>995</v>
      </c>
    </row>
    <row r="53" spans="1:22" hidden="1" x14ac:dyDescent="0.25">
      <c r="A53">
        <v>3022031</v>
      </c>
      <c r="B53" t="s">
        <v>996</v>
      </c>
      <c r="C53" s="3" t="s">
        <v>1226</v>
      </c>
      <c r="D53" t="s">
        <v>274</v>
      </c>
      <c r="E53" t="s">
        <v>1748</v>
      </c>
      <c r="F53">
        <v>3022031</v>
      </c>
      <c r="G53">
        <v>101285</v>
      </c>
      <c r="H53">
        <v>10008170</v>
      </c>
      <c r="I53">
        <v>400026</v>
      </c>
      <c r="J53">
        <v>10071</v>
      </c>
      <c r="K53" t="s">
        <v>1324</v>
      </c>
      <c r="L53" t="s">
        <v>1324</v>
      </c>
      <c r="M53" t="s">
        <v>1324</v>
      </c>
      <c r="N53" t="s">
        <v>1335</v>
      </c>
      <c r="O53" t="s">
        <v>1335</v>
      </c>
      <c r="P53" t="s">
        <v>1335</v>
      </c>
      <c r="Q53" t="s">
        <v>1285</v>
      </c>
      <c r="R53">
        <v>543965</v>
      </c>
      <c r="S53" s="161">
        <v>0.85</v>
      </c>
      <c r="T53">
        <v>3022031</v>
      </c>
      <c r="V53" t="s">
        <v>996</v>
      </c>
    </row>
    <row r="54" spans="1:22" hidden="1" x14ac:dyDescent="0.25">
      <c r="A54">
        <v>3022032</v>
      </c>
      <c r="B54" t="s">
        <v>997</v>
      </c>
      <c r="C54" s="3" t="s">
        <v>1226</v>
      </c>
      <c r="D54" t="s">
        <v>274</v>
      </c>
      <c r="E54" t="s">
        <v>1739</v>
      </c>
      <c r="F54">
        <v>3022032</v>
      </c>
      <c r="G54">
        <v>101286</v>
      </c>
      <c r="H54">
        <v>10007226</v>
      </c>
      <c r="I54">
        <v>400084</v>
      </c>
      <c r="J54">
        <v>10072</v>
      </c>
      <c r="K54" t="s">
        <v>1324</v>
      </c>
      <c r="L54" t="s">
        <v>1324</v>
      </c>
      <c r="M54" t="s">
        <v>1324</v>
      </c>
      <c r="N54" t="s">
        <v>1335</v>
      </c>
      <c r="O54" t="s">
        <v>1335</v>
      </c>
      <c r="P54" t="s">
        <v>1335</v>
      </c>
      <c r="Q54" t="s">
        <v>1285</v>
      </c>
      <c r="R54">
        <v>543965</v>
      </c>
      <c r="S54" s="161">
        <v>0.85</v>
      </c>
      <c r="T54">
        <v>3022032</v>
      </c>
      <c r="V54" t="s">
        <v>997</v>
      </c>
    </row>
    <row r="55" spans="1:22" hidden="1" x14ac:dyDescent="0.25">
      <c r="A55">
        <v>3023304</v>
      </c>
      <c r="B55" t="s">
        <v>998</v>
      </c>
      <c r="C55" s="3" t="s">
        <v>1226</v>
      </c>
      <c r="D55" t="s">
        <v>274</v>
      </c>
      <c r="E55" t="s">
        <v>1740</v>
      </c>
      <c r="F55">
        <v>3023304</v>
      </c>
      <c r="G55">
        <v>101317</v>
      </c>
      <c r="H55">
        <v>10006043</v>
      </c>
      <c r="I55">
        <v>400008</v>
      </c>
      <c r="J55">
        <v>10073</v>
      </c>
      <c r="K55" t="s">
        <v>1324</v>
      </c>
      <c r="L55" t="s">
        <v>1324</v>
      </c>
      <c r="M55" t="s">
        <v>1324</v>
      </c>
      <c r="N55" t="s">
        <v>1335</v>
      </c>
      <c r="O55" t="s">
        <v>1335</v>
      </c>
      <c r="P55" t="s">
        <v>1335</v>
      </c>
      <c r="Q55" t="s">
        <v>1285</v>
      </c>
      <c r="R55">
        <v>543965</v>
      </c>
      <c r="S55" s="161">
        <v>0.85</v>
      </c>
      <c r="T55">
        <v>3023304</v>
      </c>
      <c r="V55" t="s">
        <v>998</v>
      </c>
    </row>
    <row r="56" spans="1:22" hidden="1" x14ac:dyDescent="0.25">
      <c r="A56">
        <v>3022047</v>
      </c>
      <c r="B56" t="s">
        <v>1561</v>
      </c>
      <c r="C56" s="3" t="s">
        <v>1285</v>
      </c>
      <c r="D56" t="s">
        <v>274</v>
      </c>
      <c r="E56" t="s">
        <v>1743</v>
      </c>
      <c r="F56">
        <v>3022047</v>
      </c>
      <c r="G56">
        <v>139817</v>
      </c>
      <c r="H56" s="96"/>
      <c r="I56">
        <v>151702</v>
      </c>
      <c r="J56" t="s">
        <v>1743</v>
      </c>
      <c r="K56" t="s">
        <v>1324</v>
      </c>
      <c r="L56" t="s">
        <v>1324</v>
      </c>
      <c r="M56" t="s">
        <v>1324</v>
      </c>
      <c r="N56" t="s">
        <v>1335</v>
      </c>
      <c r="O56" t="s">
        <v>1335</v>
      </c>
      <c r="P56" t="s">
        <v>1335</v>
      </c>
      <c r="Q56" t="s">
        <v>1743</v>
      </c>
      <c r="R56">
        <v>516500</v>
      </c>
      <c r="S56" s="161">
        <v>0</v>
      </c>
      <c r="T56">
        <v>3022047</v>
      </c>
      <c r="V56" t="s">
        <v>1561</v>
      </c>
    </row>
    <row r="57" spans="1:22" hidden="1" x14ac:dyDescent="0.25">
      <c r="A57">
        <v>3023515</v>
      </c>
      <c r="B57" t="s">
        <v>1563</v>
      </c>
      <c r="C57" s="3" t="s">
        <v>1285</v>
      </c>
      <c r="D57" t="s">
        <v>274</v>
      </c>
      <c r="E57" t="s">
        <v>1743</v>
      </c>
      <c r="F57">
        <v>3023515</v>
      </c>
      <c r="G57">
        <v>137303</v>
      </c>
      <c r="H57" s="96"/>
      <c r="I57">
        <v>143982</v>
      </c>
      <c r="J57" t="s">
        <v>1743</v>
      </c>
      <c r="K57" t="s">
        <v>1324</v>
      </c>
      <c r="L57" t="s">
        <v>1324</v>
      </c>
      <c r="M57" t="s">
        <v>1324</v>
      </c>
      <c r="N57" t="s">
        <v>1335</v>
      </c>
      <c r="O57" t="s">
        <v>1335</v>
      </c>
      <c r="P57" t="s">
        <v>1335</v>
      </c>
      <c r="Q57" t="s">
        <v>1743</v>
      </c>
      <c r="R57">
        <v>516500</v>
      </c>
      <c r="S57" s="161">
        <v>0</v>
      </c>
      <c r="T57">
        <v>3023515</v>
      </c>
      <c r="V57" t="s">
        <v>1563</v>
      </c>
    </row>
    <row r="58" spans="1:22" hidden="1" x14ac:dyDescent="0.25">
      <c r="A58">
        <v>3022036</v>
      </c>
      <c r="B58" t="s">
        <v>999</v>
      </c>
      <c r="C58" s="3" t="s">
        <v>1226</v>
      </c>
      <c r="D58" t="s">
        <v>274</v>
      </c>
      <c r="E58" t="s">
        <v>1739</v>
      </c>
      <c r="F58">
        <v>3022036</v>
      </c>
      <c r="G58">
        <v>101289</v>
      </c>
      <c r="H58">
        <v>10007060</v>
      </c>
      <c r="I58">
        <v>400046</v>
      </c>
      <c r="J58">
        <v>10074</v>
      </c>
      <c r="K58" t="s">
        <v>1324</v>
      </c>
      <c r="L58" t="s">
        <v>1324</v>
      </c>
      <c r="M58" t="s">
        <v>1324</v>
      </c>
      <c r="N58" t="s">
        <v>1335</v>
      </c>
      <c r="O58" t="s">
        <v>1335</v>
      </c>
      <c r="P58" t="s">
        <v>1324</v>
      </c>
      <c r="Q58" t="s">
        <v>1285</v>
      </c>
      <c r="R58">
        <v>543965</v>
      </c>
      <c r="S58" s="161">
        <v>0.85</v>
      </c>
      <c r="T58">
        <v>3022036</v>
      </c>
      <c r="V58" t="s">
        <v>999</v>
      </c>
    </row>
    <row r="59" spans="1:22" hidden="1" x14ac:dyDescent="0.25">
      <c r="A59">
        <v>3022037</v>
      </c>
      <c r="B59" t="s">
        <v>1000</v>
      </c>
      <c r="C59" s="3" t="s">
        <v>1226</v>
      </c>
      <c r="D59" t="s">
        <v>274</v>
      </c>
      <c r="E59" t="s">
        <v>1739</v>
      </c>
      <c r="F59">
        <v>3022037</v>
      </c>
      <c r="G59">
        <v>101290</v>
      </c>
      <c r="H59">
        <v>10007061</v>
      </c>
      <c r="I59">
        <v>400030</v>
      </c>
      <c r="J59">
        <v>10075</v>
      </c>
      <c r="K59" t="s">
        <v>1324</v>
      </c>
      <c r="L59" t="s">
        <v>1324</v>
      </c>
      <c r="M59" t="s">
        <v>1324</v>
      </c>
      <c r="N59" t="s">
        <v>1335</v>
      </c>
      <c r="O59" t="s">
        <v>1335</v>
      </c>
      <c r="P59" t="s">
        <v>1335</v>
      </c>
      <c r="Q59" t="s">
        <v>1285</v>
      </c>
      <c r="R59">
        <v>543965</v>
      </c>
      <c r="S59" s="161">
        <v>0.85</v>
      </c>
      <c r="T59">
        <v>3022037</v>
      </c>
      <c r="V59" t="s">
        <v>1000</v>
      </c>
    </row>
    <row r="60" spans="1:22" hidden="1" x14ac:dyDescent="0.25">
      <c r="A60">
        <v>3023523</v>
      </c>
      <c r="B60" t="s">
        <v>1001</v>
      </c>
      <c r="C60" s="3" t="s">
        <v>1226</v>
      </c>
      <c r="D60" t="s">
        <v>274</v>
      </c>
      <c r="E60" t="s">
        <v>1739</v>
      </c>
      <c r="F60">
        <v>3023523</v>
      </c>
      <c r="G60">
        <v>135226</v>
      </c>
      <c r="H60">
        <v>10007063</v>
      </c>
      <c r="I60">
        <v>400130</v>
      </c>
      <c r="J60">
        <v>11093</v>
      </c>
      <c r="K60" t="s">
        <v>1324</v>
      </c>
      <c r="L60" t="s">
        <v>1324</v>
      </c>
      <c r="M60" t="s">
        <v>1324</v>
      </c>
      <c r="N60" t="s">
        <v>1335</v>
      </c>
      <c r="O60" t="s">
        <v>1335</v>
      </c>
      <c r="P60" t="s">
        <v>1335</v>
      </c>
      <c r="Q60" t="s">
        <v>1745</v>
      </c>
      <c r="R60">
        <v>543965</v>
      </c>
      <c r="S60" s="161">
        <v>0</v>
      </c>
      <c r="T60">
        <v>3023523</v>
      </c>
      <c r="V60" t="s">
        <v>1001</v>
      </c>
    </row>
    <row r="61" spans="1:22" hidden="1" x14ac:dyDescent="0.25">
      <c r="A61">
        <v>3025948</v>
      </c>
      <c r="B61" t="s">
        <v>1002</v>
      </c>
      <c r="C61" s="3" t="s">
        <v>1226</v>
      </c>
      <c r="D61" t="s">
        <v>274</v>
      </c>
      <c r="E61" t="s">
        <v>1740</v>
      </c>
      <c r="F61">
        <v>3025948</v>
      </c>
      <c r="G61">
        <v>101376</v>
      </c>
      <c r="H61">
        <v>10006913</v>
      </c>
      <c r="I61">
        <v>400112</v>
      </c>
      <c r="J61">
        <v>10125</v>
      </c>
      <c r="K61" t="s">
        <v>1324</v>
      </c>
      <c r="L61" t="s">
        <v>1324</v>
      </c>
      <c r="M61" t="s">
        <v>1324</v>
      </c>
      <c r="N61" t="s">
        <v>1335</v>
      </c>
      <c r="O61" t="s">
        <v>1335</v>
      </c>
      <c r="P61" t="s">
        <v>1335</v>
      </c>
      <c r="Q61" t="s">
        <v>1745</v>
      </c>
      <c r="R61">
        <v>543965</v>
      </c>
      <c r="S61" s="161">
        <v>0</v>
      </c>
      <c r="T61">
        <v>3025948</v>
      </c>
      <c r="V61" t="s">
        <v>1002</v>
      </c>
    </row>
    <row r="62" spans="1:22" hidden="1" x14ac:dyDescent="0.25">
      <c r="A62">
        <v>3025949</v>
      </c>
      <c r="B62" t="s">
        <v>1003</v>
      </c>
      <c r="C62" s="3" t="s">
        <v>1226</v>
      </c>
      <c r="D62" t="s">
        <v>274</v>
      </c>
      <c r="E62" t="s">
        <v>1740</v>
      </c>
      <c r="F62">
        <v>3025949</v>
      </c>
      <c r="G62">
        <v>131359</v>
      </c>
      <c r="H62">
        <v>10007662</v>
      </c>
      <c r="I62">
        <v>400110</v>
      </c>
      <c r="J62">
        <v>10126</v>
      </c>
      <c r="K62" t="s">
        <v>1324</v>
      </c>
      <c r="L62" t="s">
        <v>1324</v>
      </c>
      <c r="M62" t="s">
        <v>1324</v>
      </c>
      <c r="N62" t="s">
        <v>1335</v>
      </c>
      <c r="O62" t="s">
        <v>1335</v>
      </c>
      <c r="P62" t="s">
        <v>1335</v>
      </c>
      <c r="Q62" t="s">
        <v>1745</v>
      </c>
      <c r="R62">
        <v>543965</v>
      </c>
      <c r="S62" s="161">
        <v>0</v>
      </c>
      <c r="T62">
        <v>3025949</v>
      </c>
      <c r="V62" t="s">
        <v>1003</v>
      </c>
    </row>
    <row r="63" spans="1:22" hidden="1" x14ac:dyDescent="0.25">
      <c r="A63">
        <v>3023513</v>
      </c>
      <c r="B63" t="s">
        <v>1004</v>
      </c>
      <c r="C63" s="3" t="s">
        <v>1226</v>
      </c>
      <c r="D63" t="s">
        <v>274</v>
      </c>
      <c r="E63" t="s">
        <v>1740</v>
      </c>
      <c r="F63">
        <v>3023513</v>
      </c>
      <c r="G63">
        <v>101341</v>
      </c>
      <c r="H63">
        <v>10004701</v>
      </c>
      <c r="I63">
        <v>400007</v>
      </c>
      <c r="J63">
        <v>10114</v>
      </c>
      <c r="K63" t="s">
        <v>1324</v>
      </c>
      <c r="L63" t="s">
        <v>1324</v>
      </c>
      <c r="M63" t="s">
        <v>1324</v>
      </c>
      <c r="N63" t="s">
        <v>1335</v>
      </c>
      <c r="O63" t="s">
        <v>1335</v>
      </c>
      <c r="P63" t="s">
        <v>1335</v>
      </c>
      <c r="Q63" t="s">
        <v>1285</v>
      </c>
      <c r="R63">
        <v>543965</v>
      </c>
      <c r="S63" s="161">
        <v>0.90959999999999996</v>
      </c>
      <c r="T63">
        <v>3023513</v>
      </c>
      <c r="V63" t="s">
        <v>1004</v>
      </c>
    </row>
    <row r="64" spans="1:22" hidden="1" x14ac:dyDescent="0.25">
      <c r="A64">
        <v>3022048</v>
      </c>
      <c r="B64" t="s">
        <v>1586</v>
      </c>
      <c r="C64" s="3" t="s">
        <v>1285</v>
      </c>
      <c r="D64" t="s">
        <v>274</v>
      </c>
      <c r="E64" t="s">
        <v>1743</v>
      </c>
      <c r="F64">
        <v>3022048</v>
      </c>
      <c r="G64">
        <v>140601</v>
      </c>
      <c r="H64" s="96"/>
      <c r="I64">
        <v>155126</v>
      </c>
      <c r="J64" t="s">
        <v>1743</v>
      </c>
      <c r="K64" t="s">
        <v>1324</v>
      </c>
      <c r="L64" t="s">
        <v>1324</v>
      </c>
      <c r="M64" t="s">
        <v>1324</v>
      </c>
      <c r="N64" t="s">
        <v>1335</v>
      </c>
      <c r="O64" t="s">
        <v>1335</v>
      </c>
      <c r="P64" t="s">
        <v>1335</v>
      </c>
      <c r="Q64" t="s">
        <v>1743</v>
      </c>
      <c r="R64">
        <v>516500</v>
      </c>
      <c r="S64" s="161">
        <v>0</v>
      </c>
      <c r="T64">
        <v>3022048</v>
      </c>
      <c r="V64" t="s">
        <v>1586</v>
      </c>
    </row>
    <row r="65" spans="1:22" hidden="1" x14ac:dyDescent="0.25">
      <c r="A65">
        <v>3023305</v>
      </c>
      <c r="B65" t="s">
        <v>1005</v>
      </c>
      <c r="C65" s="3" t="s">
        <v>1226</v>
      </c>
      <c r="D65" t="s">
        <v>274</v>
      </c>
      <c r="E65" t="s">
        <v>1740</v>
      </c>
      <c r="F65">
        <v>3023305</v>
      </c>
      <c r="G65">
        <v>101318</v>
      </c>
      <c r="H65">
        <v>10007576</v>
      </c>
      <c r="I65">
        <v>400086</v>
      </c>
      <c r="J65">
        <v>10078</v>
      </c>
      <c r="K65" t="s">
        <v>1335</v>
      </c>
      <c r="L65" t="s">
        <v>1324</v>
      </c>
      <c r="M65" t="s">
        <v>1324</v>
      </c>
      <c r="N65" t="s">
        <v>1335</v>
      </c>
      <c r="O65" t="s">
        <v>1335</v>
      </c>
      <c r="P65" t="s">
        <v>1335</v>
      </c>
      <c r="Q65" t="s">
        <v>1285</v>
      </c>
      <c r="R65">
        <v>543965</v>
      </c>
      <c r="S65" s="161">
        <v>0.85</v>
      </c>
      <c r="T65">
        <v>3023305</v>
      </c>
      <c r="V65" t="s">
        <v>1005</v>
      </c>
    </row>
    <row r="66" spans="1:22" hidden="1" x14ac:dyDescent="0.25">
      <c r="A66">
        <v>3022042</v>
      </c>
      <c r="B66" t="s">
        <v>1006</v>
      </c>
      <c r="C66" s="3" t="s">
        <v>1226</v>
      </c>
      <c r="D66" t="s">
        <v>274</v>
      </c>
      <c r="E66" t="s">
        <v>1739</v>
      </c>
      <c r="F66">
        <v>3022042</v>
      </c>
      <c r="G66">
        <v>101293</v>
      </c>
      <c r="H66">
        <v>10007064</v>
      </c>
      <c r="I66">
        <v>400048</v>
      </c>
      <c r="J66">
        <v>10079</v>
      </c>
      <c r="K66" t="s">
        <v>1335</v>
      </c>
      <c r="L66" t="s">
        <v>1324</v>
      </c>
      <c r="M66" t="s">
        <v>1324</v>
      </c>
      <c r="N66" t="s">
        <v>1335</v>
      </c>
      <c r="O66" t="s">
        <v>1335</v>
      </c>
      <c r="P66" t="s">
        <v>1335</v>
      </c>
      <c r="Q66" t="s">
        <v>1744</v>
      </c>
      <c r="R66">
        <v>543965</v>
      </c>
      <c r="S66" s="161">
        <v>0</v>
      </c>
      <c r="T66">
        <v>3022042</v>
      </c>
      <c r="V66" t="s">
        <v>1006</v>
      </c>
    </row>
    <row r="67" spans="1:22" hidden="1" x14ac:dyDescent="0.25">
      <c r="A67">
        <v>3022044</v>
      </c>
      <c r="B67" t="s">
        <v>1007</v>
      </c>
      <c r="C67" s="3" t="s">
        <v>1226</v>
      </c>
      <c r="D67" t="s">
        <v>274</v>
      </c>
      <c r="E67" t="s">
        <v>1739</v>
      </c>
      <c r="F67">
        <v>3022044</v>
      </c>
      <c r="G67">
        <v>101295</v>
      </c>
      <c r="H67">
        <v>10006045</v>
      </c>
      <c r="I67">
        <v>400087</v>
      </c>
      <c r="J67">
        <v>10081</v>
      </c>
      <c r="K67" t="s">
        <v>1335</v>
      </c>
      <c r="L67" t="s">
        <v>1324</v>
      </c>
      <c r="M67" t="s">
        <v>1335</v>
      </c>
      <c r="N67" t="s">
        <v>1335</v>
      </c>
      <c r="O67" t="s">
        <v>1335</v>
      </c>
      <c r="P67" t="s">
        <v>1335</v>
      </c>
      <c r="Q67" t="s">
        <v>1285</v>
      </c>
      <c r="R67">
        <v>543965</v>
      </c>
      <c r="S67" s="161">
        <v>0.85</v>
      </c>
      <c r="T67">
        <v>3022044</v>
      </c>
      <c r="V67" t="s">
        <v>1007</v>
      </c>
    </row>
    <row r="68" spans="1:22" hidden="1" x14ac:dyDescent="0.25">
      <c r="A68">
        <v>3022043</v>
      </c>
      <c r="B68" t="s">
        <v>1008</v>
      </c>
      <c r="C68" s="3" t="s">
        <v>1226</v>
      </c>
      <c r="D68" t="s">
        <v>274</v>
      </c>
      <c r="E68" t="s">
        <v>1739</v>
      </c>
      <c r="F68">
        <v>3022043</v>
      </c>
      <c r="G68">
        <v>101294</v>
      </c>
      <c r="H68">
        <v>10006046</v>
      </c>
      <c r="I68">
        <v>400088</v>
      </c>
      <c r="J68">
        <v>10080</v>
      </c>
      <c r="K68" t="s">
        <v>1335</v>
      </c>
      <c r="L68" t="s">
        <v>1335</v>
      </c>
      <c r="M68" t="s">
        <v>1324</v>
      </c>
      <c r="N68" t="s">
        <v>1335</v>
      </c>
      <c r="O68" t="s">
        <v>1335</v>
      </c>
      <c r="P68" t="s">
        <v>1335</v>
      </c>
      <c r="Q68" t="s">
        <v>1285</v>
      </c>
      <c r="R68">
        <v>543965</v>
      </c>
      <c r="S68" s="161">
        <v>0.85</v>
      </c>
      <c r="T68">
        <v>3022043</v>
      </c>
      <c r="V68" t="s">
        <v>1008</v>
      </c>
    </row>
    <row r="69" spans="1:22" hidden="1" x14ac:dyDescent="0.25">
      <c r="A69">
        <v>3022053</v>
      </c>
      <c r="B69" t="s">
        <v>1009</v>
      </c>
      <c r="C69" s="3" t="s">
        <v>1226</v>
      </c>
      <c r="D69" t="s">
        <v>274</v>
      </c>
      <c r="E69" t="s">
        <v>1740</v>
      </c>
      <c r="F69">
        <v>3022053</v>
      </c>
      <c r="G69">
        <v>146803</v>
      </c>
      <c r="H69" s="96"/>
      <c r="I69">
        <v>158733</v>
      </c>
      <c r="J69">
        <v>10113</v>
      </c>
      <c r="K69" t="s">
        <v>1324</v>
      </c>
      <c r="L69" t="s">
        <v>1324</v>
      </c>
      <c r="M69" t="s">
        <v>1324</v>
      </c>
      <c r="N69" t="s">
        <v>1335</v>
      </c>
      <c r="O69" t="s">
        <v>1335</v>
      </c>
      <c r="P69" t="s">
        <v>1335</v>
      </c>
      <c r="Q69" t="s">
        <v>1745</v>
      </c>
      <c r="R69">
        <v>543965</v>
      </c>
      <c r="S69" s="161">
        <v>0</v>
      </c>
      <c r="T69">
        <v>3022053</v>
      </c>
      <c r="V69" t="s">
        <v>1009</v>
      </c>
    </row>
    <row r="70" spans="1:22" hidden="1" x14ac:dyDescent="0.25">
      <c r="A70">
        <v>3022045</v>
      </c>
      <c r="B70" t="s">
        <v>1010</v>
      </c>
      <c r="C70" s="3" t="s">
        <v>1226</v>
      </c>
      <c r="D70" t="s">
        <v>274</v>
      </c>
      <c r="E70" t="s">
        <v>1739</v>
      </c>
      <c r="F70">
        <v>3022045</v>
      </c>
      <c r="G70">
        <v>101296</v>
      </c>
      <c r="H70">
        <v>10006042</v>
      </c>
      <c r="I70">
        <v>400089</v>
      </c>
      <c r="J70">
        <v>10082</v>
      </c>
      <c r="K70" t="s">
        <v>1324</v>
      </c>
      <c r="L70" t="s">
        <v>1324</v>
      </c>
      <c r="M70" t="s">
        <v>1324</v>
      </c>
      <c r="N70" t="s">
        <v>1335</v>
      </c>
      <c r="O70" t="s">
        <v>1335</v>
      </c>
      <c r="P70" t="s">
        <v>1335</v>
      </c>
      <c r="Q70" t="s">
        <v>1285</v>
      </c>
      <c r="R70">
        <v>543965</v>
      </c>
      <c r="S70" s="161">
        <v>0.85</v>
      </c>
      <c r="T70">
        <v>3022045</v>
      </c>
      <c r="V70" t="s">
        <v>1010</v>
      </c>
    </row>
    <row r="71" spans="1:22" hidden="1" x14ac:dyDescent="0.25">
      <c r="A71">
        <v>3022077</v>
      </c>
      <c r="B71" t="s">
        <v>1011</v>
      </c>
      <c r="C71" s="3" t="s">
        <v>1226</v>
      </c>
      <c r="D71" t="s">
        <v>274</v>
      </c>
      <c r="E71" t="s">
        <v>1739</v>
      </c>
      <c r="F71">
        <v>3022077</v>
      </c>
      <c r="G71">
        <v>131970</v>
      </c>
      <c r="H71">
        <v>10006118</v>
      </c>
      <c r="I71">
        <v>400113</v>
      </c>
      <c r="J71">
        <v>10127</v>
      </c>
      <c r="K71" t="s">
        <v>1324</v>
      </c>
      <c r="L71" t="s">
        <v>1324</v>
      </c>
      <c r="M71" t="s">
        <v>1324</v>
      </c>
      <c r="N71" t="s">
        <v>1335</v>
      </c>
      <c r="O71" t="s">
        <v>1335</v>
      </c>
      <c r="P71" t="s">
        <v>1324</v>
      </c>
      <c r="Q71" t="s">
        <v>1285</v>
      </c>
      <c r="R71">
        <v>543965</v>
      </c>
      <c r="S71" s="161">
        <v>0.85</v>
      </c>
      <c r="T71">
        <v>3022077</v>
      </c>
      <c r="V71" t="s">
        <v>1011</v>
      </c>
    </row>
    <row r="72" spans="1:22" hidden="1" x14ac:dyDescent="0.25">
      <c r="A72">
        <v>3025201</v>
      </c>
      <c r="B72" t="s">
        <v>1012</v>
      </c>
      <c r="C72" s="3" t="s">
        <v>1226</v>
      </c>
      <c r="D72" t="s">
        <v>274</v>
      </c>
      <c r="E72" t="s">
        <v>1748</v>
      </c>
      <c r="F72">
        <v>3025201</v>
      </c>
      <c r="G72">
        <v>101356</v>
      </c>
      <c r="H72">
        <v>10006718</v>
      </c>
      <c r="I72">
        <v>400021</v>
      </c>
      <c r="J72">
        <v>10084</v>
      </c>
      <c r="K72" t="s">
        <v>1335</v>
      </c>
      <c r="L72" t="s">
        <v>1324</v>
      </c>
      <c r="M72" t="s">
        <v>1324</v>
      </c>
      <c r="N72" t="s">
        <v>1335</v>
      </c>
      <c r="O72" t="s">
        <v>1335</v>
      </c>
      <c r="P72" t="s">
        <v>1335</v>
      </c>
      <c r="Q72" t="s">
        <v>1745</v>
      </c>
      <c r="R72">
        <v>543965</v>
      </c>
      <c r="S72" s="161">
        <v>0</v>
      </c>
      <c r="T72">
        <v>3025201</v>
      </c>
      <c r="V72" t="s">
        <v>1012</v>
      </c>
    </row>
    <row r="73" spans="1:22" hidden="1" x14ac:dyDescent="0.25">
      <c r="A73">
        <v>3023501</v>
      </c>
      <c r="B73" t="s">
        <v>1013</v>
      </c>
      <c r="C73" s="3" t="s">
        <v>1226</v>
      </c>
      <c r="D73" t="s">
        <v>274</v>
      </c>
      <c r="E73" t="s">
        <v>1740</v>
      </c>
      <c r="F73">
        <v>3023501</v>
      </c>
      <c r="G73">
        <v>101331</v>
      </c>
      <c r="H73">
        <v>10006044</v>
      </c>
      <c r="I73">
        <v>400003</v>
      </c>
      <c r="J73">
        <v>10085</v>
      </c>
      <c r="K73" t="s">
        <v>1324</v>
      </c>
      <c r="L73" t="s">
        <v>1324</v>
      </c>
      <c r="M73" t="s">
        <v>1324</v>
      </c>
      <c r="N73" t="s">
        <v>1335</v>
      </c>
      <c r="O73" t="s">
        <v>1335</v>
      </c>
      <c r="P73" t="s">
        <v>1335</v>
      </c>
      <c r="Q73" t="s">
        <v>1285</v>
      </c>
      <c r="R73">
        <v>543965</v>
      </c>
      <c r="S73" s="161">
        <v>0.85</v>
      </c>
      <c r="T73">
        <v>3023501</v>
      </c>
      <c r="V73" t="s">
        <v>1013</v>
      </c>
    </row>
    <row r="74" spans="1:22" hidden="1" x14ac:dyDescent="0.25">
      <c r="A74">
        <v>3022078</v>
      </c>
      <c r="B74" t="s">
        <v>1014</v>
      </c>
      <c r="C74" s="3" t="s">
        <v>1226</v>
      </c>
      <c r="D74" t="s">
        <v>274</v>
      </c>
      <c r="E74" t="s">
        <v>1740</v>
      </c>
      <c r="F74">
        <v>3022078</v>
      </c>
      <c r="G74">
        <v>133364</v>
      </c>
      <c r="H74">
        <v>10007235</v>
      </c>
      <c r="I74">
        <v>400014</v>
      </c>
      <c r="J74">
        <v>10129</v>
      </c>
      <c r="K74" t="s">
        <v>1335</v>
      </c>
      <c r="L74" t="s">
        <v>1324</v>
      </c>
      <c r="M74" t="s">
        <v>1324</v>
      </c>
      <c r="N74" t="s">
        <v>1335</v>
      </c>
      <c r="O74" t="s">
        <v>1335</v>
      </c>
      <c r="P74" t="s">
        <v>1335</v>
      </c>
      <c r="Q74" t="s">
        <v>1285</v>
      </c>
      <c r="R74">
        <v>543965</v>
      </c>
      <c r="S74" s="161">
        <v>0.85740000000000005</v>
      </c>
      <c r="T74">
        <v>3022078</v>
      </c>
      <c r="V74" t="s">
        <v>1014</v>
      </c>
    </row>
    <row r="75" spans="1:22" hidden="1" x14ac:dyDescent="0.25">
      <c r="A75">
        <v>3022038</v>
      </c>
      <c r="B75" t="s">
        <v>1608</v>
      </c>
      <c r="C75" s="3" t="s">
        <v>1285</v>
      </c>
      <c r="D75" t="s">
        <v>274</v>
      </c>
      <c r="E75" t="s">
        <v>1743</v>
      </c>
      <c r="F75">
        <v>3022038</v>
      </c>
      <c r="G75">
        <v>139633</v>
      </c>
      <c r="H75" s="96"/>
      <c r="I75">
        <v>152217</v>
      </c>
      <c r="J75" t="s">
        <v>1743</v>
      </c>
      <c r="K75" t="s">
        <v>1324</v>
      </c>
      <c r="L75" t="s">
        <v>1324</v>
      </c>
      <c r="M75" t="s">
        <v>1324</v>
      </c>
      <c r="N75" t="s">
        <v>1335</v>
      </c>
      <c r="O75" t="s">
        <v>1335</v>
      </c>
      <c r="P75" t="s">
        <v>1335</v>
      </c>
      <c r="Q75" t="s">
        <v>1743</v>
      </c>
      <c r="R75">
        <v>516500</v>
      </c>
      <c r="S75" s="161">
        <v>0</v>
      </c>
      <c r="T75">
        <v>3022038</v>
      </c>
      <c r="V75" t="s">
        <v>1608</v>
      </c>
    </row>
    <row r="76" spans="1:22" hidden="1" x14ac:dyDescent="0.25">
      <c r="A76">
        <v>3022071</v>
      </c>
      <c r="B76" t="s">
        <v>1015</v>
      </c>
      <c r="C76" s="3" t="s">
        <v>1226</v>
      </c>
      <c r="D76" t="s">
        <v>274</v>
      </c>
      <c r="E76" t="s">
        <v>1739</v>
      </c>
      <c r="F76">
        <v>3022071</v>
      </c>
      <c r="G76">
        <v>101312</v>
      </c>
      <c r="H76">
        <v>10004332</v>
      </c>
      <c r="I76">
        <v>400012</v>
      </c>
      <c r="J76">
        <v>10086</v>
      </c>
      <c r="K76" t="s">
        <v>1324</v>
      </c>
      <c r="L76" t="s">
        <v>1324</v>
      </c>
      <c r="M76" t="s">
        <v>1335</v>
      </c>
      <c r="N76" t="s">
        <v>1335</v>
      </c>
      <c r="O76" t="s">
        <v>1335</v>
      </c>
      <c r="P76" t="s">
        <v>1335</v>
      </c>
      <c r="Q76" t="s">
        <v>1741</v>
      </c>
      <c r="R76">
        <v>543965</v>
      </c>
      <c r="S76" s="161">
        <v>0.85</v>
      </c>
      <c r="T76">
        <v>3022071</v>
      </c>
      <c r="V76" t="s">
        <v>1015</v>
      </c>
    </row>
    <row r="77" spans="1:22" hidden="1" x14ac:dyDescent="0.25">
      <c r="A77">
        <v>3022072</v>
      </c>
      <c r="B77" t="s">
        <v>1016</v>
      </c>
      <c r="C77" s="3" t="s">
        <v>1226</v>
      </c>
      <c r="D77" t="s">
        <v>274</v>
      </c>
      <c r="E77" t="s">
        <v>1739</v>
      </c>
      <c r="F77">
        <v>3022072</v>
      </c>
      <c r="G77">
        <v>101313</v>
      </c>
      <c r="H77">
        <v>10004332</v>
      </c>
      <c r="I77">
        <v>400012</v>
      </c>
      <c r="J77">
        <v>10086</v>
      </c>
      <c r="K77" t="s">
        <v>1335</v>
      </c>
      <c r="L77" t="s">
        <v>1335</v>
      </c>
      <c r="M77" t="s">
        <v>1324</v>
      </c>
      <c r="N77" t="s">
        <v>1335</v>
      </c>
      <c r="O77" t="s">
        <v>1335</v>
      </c>
      <c r="P77" t="s">
        <v>1335</v>
      </c>
      <c r="Q77" t="s">
        <v>1745</v>
      </c>
      <c r="R77">
        <v>543965</v>
      </c>
      <c r="S77" s="161">
        <v>0</v>
      </c>
      <c r="T77">
        <v>3022072</v>
      </c>
      <c r="V77" t="s">
        <v>1016</v>
      </c>
    </row>
    <row r="78" spans="1:22" hidden="1" x14ac:dyDescent="0.25">
      <c r="A78">
        <v>3022004</v>
      </c>
      <c r="B78" t="s">
        <v>1617</v>
      </c>
      <c r="C78" s="3" t="s">
        <v>1285</v>
      </c>
      <c r="D78" t="s">
        <v>274</v>
      </c>
      <c r="E78" t="s">
        <v>1742</v>
      </c>
      <c r="F78">
        <v>3022004</v>
      </c>
      <c r="G78">
        <v>138272</v>
      </c>
      <c r="H78" s="96"/>
      <c r="I78">
        <v>155029</v>
      </c>
      <c r="J78" t="s">
        <v>1743</v>
      </c>
      <c r="K78" t="s">
        <v>1335</v>
      </c>
      <c r="L78" t="s">
        <v>1324</v>
      </c>
      <c r="M78" t="s">
        <v>1324</v>
      </c>
      <c r="N78" t="s">
        <v>1335</v>
      </c>
      <c r="O78" t="s">
        <v>1335</v>
      </c>
      <c r="P78" t="s">
        <v>1335</v>
      </c>
      <c r="Q78" t="s">
        <v>1743</v>
      </c>
      <c r="R78">
        <v>516500</v>
      </c>
      <c r="S78" s="161">
        <v>0</v>
      </c>
      <c r="T78">
        <v>3022004</v>
      </c>
      <c r="V78" t="s">
        <v>1617</v>
      </c>
    </row>
    <row r="79" spans="1:22" hidden="1" x14ac:dyDescent="0.25">
      <c r="A79">
        <v>3023512</v>
      </c>
      <c r="B79" t="s">
        <v>1017</v>
      </c>
      <c r="C79" s="3" t="s">
        <v>1226</v>
      </c>
      <c r="D79" t="s">
        <v>274</v>
      </c>
      <c r="E79" t="s">
        <v>1740</v>
      </c>
      <c r="F79">
        <v>3023512</v>
      </c>
      <c r="G79">
        <v>101340</v>
      </c>
      <c r="H79">
        <v>10005964</v>
      </c>
      <c r="I79">
        <v>400093</v>
      </c>
      <c r="J79">
        <v>10112</v>
      </c>
      <c r="K79" t="s">
        <v>1324</v>
      </c>
      <c r="L79" t="s">
        <v>1324</v>
      </c>
      <c r="M79" t="s">
        <v>1324</v>
      </c>
      <c r="N79" t="s">
        <v>1335</v>
      </c>
      <c r="O79" t="s">
        <v>1335</v>
      </c>
      <c r="P79" t="s">
        <v>1335</v>
      </c>
      <c r="Q79" t="s">
        <v>1744</v>
      </c>
      <c r="R79">
        <v>543965</v>
      </c>
      <c r="S79" s="161">
        <v>0</v>
      </c>
      <c r="T79">
        <v>3023512</v>
      </c>
      <c r="V79" t="s">
        <v>1017</v>
      </c>
    </row>
    <row r="80" spans="1:22" hidden="1" x14ac:dyDescent="0.25">
      <c r="A80">
        <v>3022041</v>
      </c>
      <c r="B80" t="s">
        <v>1620</v>
      </c>
      <c r="C80" s="3" t="s">
        <v>1285</v>
      </c>
      <c r="D80" t="s">
        <v>274</v>
      </c>
      <c r="E80" t="s">
        <v>1743</v>
      </c>
      <c r="F80">
        <v>3022041</v>
      </c>
      <c r="G80">
        <v>139727</v>
      </c>
      <c r="H80" s="96"/>
      <c r="I80">
        <v>160025</v>
      </c>
      <c r="J80">
        <v>11381</v>
      </c>
      <c r="K80" t="s">
        <v>1335</v>
      </c>
      <c r="L80" t="s">
        <v>1324</v>
      </c>
      <c r="M80" t="s">
        <v>1324</v>
      </c>
      <c r="N80" t="s">
        <v>1335</v>
      </c>
      <c r="O80" t="s">
        <v>1335</v>
      </c>
      <c r="P80" t="s">
        <v>1335</v>
      </c>
      <c r="Q80" t="s">
        <v>1743</v>
      </c>
      <c r="R80">
        <v>516500</v>
      </c>
      <c r="S80" s="161">
        <v>0</v>
      </c>
      <c r="T80">
        <v>3022041</v>
      </c>
      <c r="V80" t="s">
        <v>1620</v>
      </c>
    </row>
    <row r="81" spans="1:22" hidden="1" x14ac:dyDescent="0.25">
      <c r="A81">
        <v>3023510</v>
      </c>
      <c r="B81" t="s">
        <v>1018</v>
      </c>
      <c r="C81" s="3" t="s">
        <v>1226</v>
      </c>
      <c r="D81" t="s">
        <v>274</v>
      </c>
      <c r="E81" t="s">
        <v>1740</v>
      </c>
      <c r="F81">
        <v>3023510</v>
      </c>
      <c r="G81">
        <v>101338</v>
      </c>
      <c r="H81">
        <v>10004882</v>
      </c>
      <c r="I81">
        <v>400071</v>
      </c>
      <c r="J81">
        <v>10110</v>
      </c>
      <c r="K81" t="s">
        <v>1335</v>
      </c>
      <c r="L81" t="s">
        <v>1324</v>
      </c>
      <c r="M81" t="s">
        <v>1324</v>
      </c>
      <c r="N81" t="s">
        <v>1335</v>
      </c>
      <c r="O81" t="s">
        <v>1335</v>
      </c>
      <c r="P81" t="s">
        <v>1335</v>
      </c>
      <c r="Q81" t="s">
        <v>1285</v>
      </c>
      <c r="R81">
        <v>543965</v>
      </c>
      <c r="S81" s="161">
        <v>0.85</v>
      </c>
      <c r="T81">
        <v>3023510</v>
      </c>
      <c r="V81" t="s">
        <v>1018</v>
      </c>
    </row>
    <row r="82" spans="1:22" hidden="1" x14ac:dyDescent="0.25">
      <c r="A82">
        <v>3023502</v>
      </c>
      <c r="B82" t="s">
        <v>1019</v>
      </c>
      <c r="C82" s="3" t="s">
        <v>1226</v>
      </c>
      <c r="D82" t="s">
        <v>274</v>
      </c>
      <c r="E82" t="s">
        <v>1740</v>
      </c>
      <c r="F82">
        <v>3023502</v>
      </c>
      <c r="G82">
        <v>101332</v>
      </c>
      <c r="H82">
        <v>10007803</v>
      </c>
      <c r="I82">
        <v>400096</v>
      </c>
      <c r="J82">
        <v>10087</v>
      </c>
      <c r="K82" t="s">
        <v>1324</v>
      </c>
      <c r="L82" t="s">
        <v>1324</v>
      </c>
      <c r="M82" t="s">
        <v>1324</v>
      </c>
      <c r="N82" t="s">
        <v>1335</v>
      </c>
      <c r="O82" t="s">
        <v>1335</v>
      </c>
      <c r="P82" t="s">
        <v>1335</v>
      </c>
      <c r="Q82" t="s">
        <v>1285</v>
      </c>
      <c r="R82">
        <v>543965</v>
      </c>
      <c r="S82" s="161">
        <v>0.85</v>
      </c>
      <c r="T82">
        <v>3023502</v>
      </c>
      <c r="V82" t="s">
        <v>1019</v>
      </c>
    </row>
    <row r="83" spans="1:22" hidden="1" x14ac:dyDescent="0.25">
      <c r="A83">
        <v>3023315</v>
      </c>
      <c r="B83" t="s">
        <v>1020</v>
      </c>
      <c r="C83" s="3" t="s">
        <v>1226</v>
      </c>
      <c r="D83" t="s">
        <v>274</v>
      </c>
      <c r="E83" t="s">
        <v>1740</v>
      </c>
      <c r="F83">
        <v>3023315</v>
      </c>
      <c r="G83">
        <v>101327</v>
      </c>
      <c r="H83">
        <v>10004672</v>
      </c>
      <c r="I83">
        <v>400062</v>
      </c>
      <c r="J83">
        <v>10099</v>
      </c>
      <c r="K83" t="s">
        <v>1335</v>
      </c>
      <c r="L83" t="s">
        <v>1324</v>
      </c>
      <c r="M83" t="s">
        <v>1324</v>
      </c>
      <c r="N83" t="s">
        <v>1335</v>
      </c>
      <c r="O83" t="s">
        <v>1335</v>
      </c>
      <c r="P83" t="s">
        <v>1335</v>
      </c>
      <c r="Q83" t="s">
        <v>1744</v>
      </c>
      <c r="R83">
        <v>543965</v>
      </c>
      <c r="S83" s="161">
        <v>0</v>
      </c>
      <c r="T83">
        <v>3023315</v>
      </c>
      <c r="V83" t="s">
        <v>1020</v>
      </c>
    </row>
    <row r="84" spans="1:22" hidden="1" x14ac:dyDescent="0.25">
      <c r="A84">
        <v>3023504</v>
      </c>
      <c r="B84" t="s">
        <v>1021</v>
      </c>
      <c r="C84" s="3" t="s">
        <v>1226</v>
      </c>
      <c r="D84" t="s">
        <v>274</v>
      </c>
      <c r="E84" t="s">
        <v>1740</v>
      </c>
      <c r="F84">
        <v>3023504</v>
      </c>
      <c r="G84">
        <v>101333</v>
      </c>
      <c r="H84">
        <v>10007065</v>
      </c>
      <c r="I84">
        <v>400064</v>
      </c>
      <c r="J84">
        <v>10088</v>
      </c>
      <c r="K84" t="s">
        <v>1324</v>
      </c>
      <c r="L84" t="s">
        <v>1324</v>
      </c>
      <c r="M84" t="s">
        <v>1324</v>
      </c>
      <c r="N84" t="s">
        <v>1335</v>
      </c>
      <c r="O84" t="s">
        <v>1335</v>
      </c>
      <c r="P84" t="s">
        <v>1335</v>
      </c>
      <c r="Q84" t="s">
        <v>1285</v>
      </c>
      <c r="R84">
        <v>543965</v>
      </c>
      <c r="S84" s="161">
        <v>0.85</v>
      </c>
      <c r="T84">
        <v>3023504</v>
      </c>
      <c r="V84" t="s">
        <v>1021</v>
      </c>
    </row>
    <row r="85" spans="1:22" hidden="1" x14ac:dyDescent="0.25">
      <c r="A85">
        <v>3023309</v>
      </c>
      <c r="B85" t="s">
        <v>1022</v>
      </c>
      <c r="C85" s="3" t="s">
        <v>1226</v>
      </c>
      <c r="D85" t="s">
        <v>274</v>
      </c>
      <c r="E85" t="s">
        <v>1740</v>
      </c>
      <c r="F85">
        <v>3023309</v>
      </c>
      <c r="G85">
        <v>101321</v>
      </c>
      <c r="H85">
        <v>10006508</v>
      </c>
      <c r="I85">
        <v>400098</v>
      </c>
      <c r="J85">
        <v>10116</v>
      </c>
      <c r="K85" t="s">
        <v>1324</v>
      </c>
      <c r="L85" t="s">
        <v>1324</v>
      </c>
      <c r="M85" t="s">
        <v>1324</v>
      </c>
      <c r="N85" t="s">
        <v>1335</v>
      </c>
      <c r="O85" t="s">
        <v>1335</v>
      </c>
      <c r="P85" t="s">
        <v>1335</v>
      </c>
      <c r="Q85" t="s">
        <v>1741</v>
      </c>
      <c r="R85">
        <v>543965</v>
      </c>
      <c r="S85" s="161">
        <v>0.85</v>
      </c>
      <c r="T85">
        <v>3023309</v>
      </c>
      <c r="V85" t="s">
        <v>1022</v>
      </c>
    </row>
    <row r="86" spans="1:22" hidden="1" x14ac:dyDescent="0.25">
      <c r="A86">
        <v>3023307</v>
      </c>
      <c r="B86" t="s">
        <v>1023</v>
      </c>
      <c r="C86" s="3" t="s">
        <v>1226</v>
      </c>
      <c r="D86" t="s">
        <v>274</v>
      </c>
      <c r="E86" t="s">
        <v>1740</v>
      </c>
      <c r="F86">
        <v>3023307</v>
      </c>
      <c r="G86">
        <v>101319</v>
      </c>
      <c r="H86">
        <v>10007066</v>
      </c>
      <c r="I86">
        <v>400114</v>
      </c>
      <c r="J86">
        <v>10089</v>
      </c>
      <c r="K86" t="s">
        <v>1324</v>
      </c>
      <c r="L86" t="s">
        <v>1324</v>
      </c>
      <c r="M86" t="s">
        <v>1324</v>
      </c>
      <c r="N86" t="s">
        <v>1335</v>
      </c>
      <c r="O86" t="s">
        <v>1335</v>
      </c>
      <c r="P86" t="s">
        <v>1335</v>
      </c>
      <c r="Q86" t="s">
        <v>1285</v>
      </c>
      <c r="R86">
        <v>543965</v>
      </c>
      <c r="S86" s="161">
        <v>0.85</v>
      </c>
      <c r="T86">
        <v>3023307</v>
      </c>
      <c r="V86" t="s">
        <v>1023</v>
      </c>
    </row>
    <row r="87" spans="1:22" hidden="1" x14ac:dyDescent="0.25">
      <c r="A87">
        <v>3023509</v>
      </c>
      <c r="B87" t="s">
        <v>1024</v>
      </c>
      <c r="C87" s="3" t="s">
        <v>1226</v>
      </c>
      <c r="D87" t="s">
        <v>274</v>
      </c>
      <c r="E87" t="s">
        <v>1740</v>
      </c>
      <c r="F87">
        <v>3023509</v>
      </c>
      <c r="G87">
        <v>101337</v>
      </c>
      <c r="H87">
        <v>10022140</v>
      </c>
      <c r="I87">
        <v>400066</v>
      </c>
      <c r="J87">
        <v>10107</v>
      </c>
      <c r="K87" t="s">
        <v>1324</v>
      </c>
      <c r="L87" t="s">
        <v>1324</v>
      </c>
      <c r="M87" t="s">
        <v>1324</v>
      </c>
      <c r="N87" t="s">
        <v>1335</v>
      </c>
      <c r="O87" t="s">
        <v>1335</v>
      </c>
      <c r="P87" t="s">
        <v>1335</v>
      </c>
      <c r="Q87" t="s">
        <v>1285</v>
      </c>
      <c r="R87">
        <v>543965</v>
      </c>
      <c r="S87" s="161">
        <v>0.85</v>
      </c>
      <c r="T87">
        <v>3023509</v>
      </c>
      <c r="V87" t="s">
        <v>1024</v>
      </c>
    </row>
    <row r="88" spans="1:22" hidden="1" x14ac:dyDescent="0.25">
      <c r="A88">
        <v>3023311</v>
      </c>
      <c r="B88" t="s">
        <v>1025</v>
      </c>
      <c r="C88" s="3" t="s">
        <v>1226</v>
      </c>
      <c r="D88" t="s">
        <v>274</v>
      </c>
      <c r="E88" t="s">
        <v>1740</v>
      </c>
      <c r="F88">
        <v>3023311</v>
      </c>
      <c r="G88">
        <v>101323</v>
      </c>
      <c r="H88">
        <v>10008120</v>
      </c>
      <c r="I88">
        <v>400058</v>
      </c>
      <c r="J88">
        <v>10092</v>
      </c>
      <c r="K88" t="s">
        <v>1324</v>
      </c>
      <c r="L88" t="s">
        <v>1324</v>
      </c>
      <c r="M88" t="s">
        <v>1324</v>
      </c>
      <c r="N88" t="s">
        <v>1335</v>
      </c>
      <c r="O88" t="s">
        <v>1335</v>
      </c>
      <c r="P88" t="s">
        <v>1335</v>
      </c>
      <c r="Q88" t="s">
        <v>1285</v>
      </c>
      <c r="R88">
        <v>543965</v>
      </c>
      <c r="S88" s="161">
        <v>0.85</v>
      </c>
      <c r="T88">
        <v>3023311</v>
      </c>
      <c r="V88" t="s">
        <v>1025</v>
      </c>
    </row>
    <row r="89" spans="1:22" hidden="1" x14ac:dyDescent="0.25">
      <c r="A89">
        <v>3023312</v>
      </c>
      <c r="B89" t="s">
        <v>1026</v>
      </c>
      <c r="C89" s="3" t="s">
        <v>1226</v>
      </c>
      <c r="D89" t="s">
        <v>274</v>
      </c>
      <c r="E89" t="s">
        <v>1740</v>
      </c>
      <c r="F89">
        <v>3023312</v>
      </c>
      <c r="G89">
        <v>101324</v>
      </c>
      <c r="H89">
        <v>10004397</v>
      </c>
      <c r="I89">
        <v>400017</v>
      </c>
      <c r="J89">
        <v>10093</v>
      </c>
      <c r="K89" t="s">
        <v>1335</v>
      </c>
      <c r="L89" t="s">
        <v>1324</v>
      </c>
      <c r="M89" t="s">
        <v>1324</v>
      </c>
      <c r="N89" t="s">
        <v>1335</v>
      </c>
      <c r="O89" t="s">
        <v>1335</v>
      </c>
      <c r="P89" t="s">
        <v>1335</v>
      </c>
      <c r="Q89" t="s">
        <v>1285</v>
      </c>
      <c r="R89">
        <v>543965</v>
      </c>
      <c r="S89" s="161">
        <v>0.85</v>
      </c>
      <c r="T89">
        <v>3023312</v>
      </c>
      <c r="V89" t="s">
        <v>1026</v>
      </c>
    </row>
    <row r="90" spans="1:22" hidden="1" x14ac:dyDescent="0.25">
      <c r="A90">
        <v>3023314</v>
      </c>
      <c r="B90" t="s">
        <v>1027</v>
      </c>
      <c r="C90" s="3" t="s">
        <v>1226</v>
      </c>
      <c r="D90" t="s">
        <v>274</v>
      </c>
      <c r="E90" t="s">
        <v>1740</v>
      </c>
      <c r="F90">
        <v>3023314</v>
      </c>
      <c r="G90">
        <v>101326</v>
      </c>
      <c r="H90">
        <v>10005209</v>
      </c>
      <c r="I90">
        <v>400094</v>
      </c>
      <c r="J90">
        <v>10095</v>
      </c>
      <c r="K90" t="s">
        <v>1335</v>
      </c>
      <c r="L90" t="s">
        <v>1324</v>
      </c>
      <c r="M90" t="s">
        <v>1324</v>
      </c>
      <c r="N90" t="s">
        <v>1335</v>
      </c>
      <c r="O90" t="s">
        <v>1335</v>
      </c>
      <c r="P90" t="s">
        <v>1335</v>
      </c>
      <c r="Q90" t="s">
        <v>1741</v>
      </c>
      <c r="R90">
        <v>543965</v>
      </c>
      <c r="S90" s="161">
        <v>0.85</v>
      </c>
      <c r="T90">
        <v>3023314</v>
      </c>
      <c r="V90" t="s">
        <v>1027</v>
      </c>
    </row>
    <row r="91" spans="1:22" hidden="1" x14ac:dyDescent="0.25">
      <c r="A91">
        <v>3023313</v>
      </c>
      <c r="B91" t="s">
        <v>1377</v>
      </c>
      <c r="C91" s="3" t="s">
        <v>1226</v>
      </c>
      <c r="D91" t="s">
        <v>274</v>
      </c>
      <c r="E91" t="s">
        <v>1740</v>
      </c>
      <c r="F91">
        <v>3023313</v>
      </c>
      <c r="G91">
        <v>101325</v>
      </c>
      <c r="H91">
        <v>10007095</v>
      </c>
      <c r="I91">
        <v>400006</v>
      </c>
      <c r="J91">
        <v>10094</v>
      </c>
      <c r="K91" t="s">
        <v>1324</v>
      </c>
      <c r="L91" t="s">
        <v>1324</v>
      </c>
      <c r="M91" t="s">
        <v>1324</v>
      </c>
      <c r="N91" t="s">
        <v>1335</v>
      </c>
      <c r="O91" t="s">
        <v>1335</v>
      </c>
      <c r="P91" t="s">
        <v>1335</v>
      </c>
      <c r="Q91" t="s">
        <v>1285</v>
      </c>
      <c r="R91">
        <v>543965</v>
      </c>
      <c r="S91" s="161">
        <v>0.85</v>
      </c>
      <c r="T91">
        <v>3023313</v>
      </c>
      <c r="V91" t="s">
        <v>1028</v>
      </c>
    </row>
    <row r="92" spans="1:22" hidden="1" x14ac:dyDescent="0.25">
      <c r="A92">
        <v>3023507</v>
      </c>
      <c r="B92" t="s">
        <v>1029</v>
      </c>
      <c r="C92" s="3" t="s">
        <v>1226</v>
      </c>
      <c r="D92" t="s">
        <v>274</v>
      </c>
      <c r="E92" t="s">
        <v>1740</v>
      </c>
      <c r="F92">
        <v>3023507</v>
      </c>
      <c r="G92">
        <v>101335</v>
      </c>
      <c r="H92">
        <v>10027404</v>
      </c>
      <c r="I92">
        <v>400037</v>
      </c>
      <c r="J92">
        <v>10108</v>
      </c>
      <c r="K92" t="s">
        <v>1335</v>
      </c>
      <c r="L92" t="s">
        <v>1324</v>
      </c>
      <c r="M92" t="s">
        <v>1324</v>
      </c>
      <c r="N92" t="s">
        <v>1335</v>
      </c>
      <c r="O92" t="s">
        <v>1335</v>
      </c>
      <c r="P92" t="s">
        <v>1335</v>
      </c>
      <c r="Q92" t="s">
        <v>1285</v>
      </c>
      <c r="R92">
        <v>543965</v>
      </c>
      <c r="S92" s="161">
        <v>0.85</v>
      </c>
      <c r="T92">
        <v>3023507</v>
      </c>
      <c r="V92" t="s">
        <v>1029</v>
      </c>
    </row>
    <row r="93" spans="1:22" hidden="1" x14ac:dyDescent="0.25">
      <c r="A93">
        <v>3023506</v>
      </c>
      <c r="B93" t="s">
        <v>1030</v>
      </c>
      <c r="C93" s="3" t="s">
        <v>1226</v>
      </c>
      <c r="D93" t="s">
        <v>274</v>
      </c>
      <c r="E93" t="s">
        <v>1740</v>
      </c>
      <c r="F93">
        <v>3023506</v>
      </c>
      <c r="G93">
        <v>101334</v>
      </c>
      <c r="H93">
        <v>10007826</v>
      </c>
      <c r="I93">
        <v>400009</v>
      </c>
      <c r="J93">
        <v>10096</v>
      </c>
      <c r="K93" t="s">
        <v>1335</v>
      </c>
      <c r="L93" t="s">
        <v>1324</v>
      </c>
      <c r="M93" t="s">
        <v>1324</v>
      </c>
      <c r="N93" t="s">
        <v>1335</v>
      </c>
      <c r="O93" t="s">
        <v>1335</v>
      </c>
      <c r="P93" t="s">
        <v>1335</v>
      </c>
      <c r="Q93" t="s">
        <v>1285</v>
      </c>
      <c r="R93">
        <v>543965</v>
      </c>
      <c r="S93" s="161">
        <v>0.85</v>
      </c>
      <c r="T93">
        <v>3023506</v>
      </c>
      <c r="V93" t="s">
        <v>1030</v>
      </c>
    </row>
    <row r="94" spans="1:22" hidden="1" x14ac:dyDescent="0.25">
      <c r="A94">
        <v>3022051</v>
      </c>
      <c r="B94" t="s">
        <v>1379</v>
      </c>
      <c r="C94" s="3" t="s">
        <v>1285</v>
      </c>
      <c r="D94" t="s">
        <v>274</v>
      </c>
      <c r="E94" t="s">
        <v>1743</v>
      </c>
      <c r="F94">
        <v>3022051</v>
      </c>
      <c r="G94">
        <v>144653</v>
      </c>
      <c r="H94" s="96"/>
      <c r="I94">
        <v>157542</v>
      </c>
      <c r="J94" t="s">
        <v>1743</v>
      </c>
      <c r="K94" t="s">
        <v>1324</v>
      </c>
      <c r="L94" t="s">
        <v>1324</v>
      </c>
      <c r="M94" t="s">
        <v>1324</v>
      </c>
      <c r="N94" t="s">
        <v>1335</v>
      </c>
      <c r="O94" t="s">
        <v>1335</v>
      </c>
      <c r="P94" t="s">
        <v>1324</v>
      </c>
      <c r="Q94" t="s">
        <v>1743</v>
      </c>
      <c r="R94">
        <v>516500</v>
      </c>
      <c r="S94" s="161">
        <v>0</v>
      </c>
      <c r="T94">
        <v>3022051</v>
      </c>
      <c r="V94" t="s">
        <v>1379</v>
      </c>
    </row>
    <row r="95" spans="1:22" hidden="1" x14ac:dyDescent="0.25">
      <c r="A95">
        <v>3022070</v>
      </c>
      <c r="B95" t="s">
        <v>1031</v>
      </c>
      <c r="C95" s="3" t="s">
        <v>1226</v>
      </c>
      <c r="D95" t="s">
        <v>274</v>
      </c>
      <c r="E95" t="s">
        <v>1739</v>
      </c>
      <c r="F95">
        <v>3022070</v>
      </c>
      <c r="G95">
        <v>101311</v>
      </c>
      <c r="H95">
        <v>10006577</v>
      </c>
      <c r="I95">
        <v>400038</v>
      </c>
      <c r="J95">
        <v>10097</v>
      </c>
      <c r="K95" t="s">
        <v>1324</v>
      </c>
      <c r="L95" t="s">
        <v>1324</v>
      </c>
      <c r="M95" t="s">
        <v>1324</v>
      </c>
      <c r="N95" t="s">
        <v>1335</v>
      </c>
      <c r="O95" t="s">
        <v>1335</v>
      </c>
      <c r="P95" t="s">
        <v>1335</v>
      </c>
      <c r="Q95" t="s">
        <v>1744</v>
      </c>
      <c r="R95">
        <v>543965</v>
      </c>
      <c r="S95" s="161">
        <v>0</v>
      </c>
      <c r="T95">
        <v>3022070</v>
      </c>
      <c r="V95" t="s">
        <v>1031</v>
      </c>
    </row>
    <row r="96" spans="1:22" hidden="1" x14ac:dyDescent="0.25">
      <c r="A96">
        <v>3023316</v>
      </c>
      <c r="B96" t="s">
        <v>1032</v>
      </c>
      <c r="C96" s="3" t="s">
        <v>1226</v>
      </c>
      <c r="D96" t="s">
        <v>274</v>
      </c>
      <c r="E96" t="s">
        <v>1740</v>
      </c>
      <c r="F96">
        <v>3023316</v>
      </c>
      <c r="G96">
        <v>101328</v>
      </c>
      <c r="H96">
        <v>10006115</v>
      </c>
      <c r="I96">
        <v>400100</v>
      </c>
      <c r="J96">
        <v>10100</v>
      </c>
      <c r="K96" t="s">
        <v>1335</v>
      </c>
      <c r="L96" t="s">
        <v>1324</v>
      </c>
      <c r="M96" t="s">
        <v>1324</v>
      </c>
      <c r="N96" t="s">
        <v>1335</v>
      </c>
      <c r="O96" t="s">
        <v>1335</v>
      </c>
      <c r="P96" t="s">
        <v>1335</v>
      </c>
      <c r="Q96" t="s">
        <v>1285</v>
      </c>
      <c r="R96">
        <v>543965</v>
      </c>
      <c r="S96" s="161">
        <v>0.85</v>
      </c>
      <c r="T96">
        <v>3023316</v>
      </c>
      <c r="V96" t="s">
        <v>1032</v>
      </c>
    </row>
    <row r="97" spans="1:23" hidden="1" x14ac:dyDescent="0.25">
      <c r="A97">
        <v>3022055</v>
      </c>
      <c r="B97" t="s">
        <v>1033</v>
      </c>
      <c r="C97" s="3" t="s">
        <v>1226</v>
      </c>
      <c r="D97" t="s">
        <v>274</v>
      </c>
      <c r="E97" t="s">
        <v>1739</v>
      </c>
      <c r="F97">
        <v>3022055</v>
      </c>
      <c r="G97">
        <v>101299</v>
      </c>
      <c r="H97">
        <v>10007069</v>
      </c>
      <c r="I97">
        <v>400101</v>
      </c>
      <c r="J97">
        <v>10101</v>
      </c>
      <c r="K97" t="s">
        <v>1324</v>
      </c>
      <c r="L97" t="s">
        <v>1324</v>
      </c>
      <c r="M97" t="s">
        <v>1324</v>
      </c>
      <c r="N97" t="s">
        <v>1335</v>
      </c>
      <c r="O97" t="s">
        <v>1335</v>
      </c>
      <c r="P97" t="s">
        <v>1335</v>
      </c>
      <c r="Q97" t="s">
        <v>1285</v>
      </c>
      <c r="R97">
        <v>543965</v>
      </c>
      <c r="S97" s="161">
        <v>0.85</v>
      </c>
      <c r="T97">
        <v>3022055</v>
      </c>
      <c r="V97" t="s">
        <v>1033</v>
      </c>
    </row>
    <row r="98" spans="1:23" hidden="1" x14ac:dyDescent="0.25">
      <c r="A98">
        <v>3022057</v>
      </c>
      <c r="B98" t="s">
        <v>1034</v>
      </c>
      <c r="C98" s="3" t="s">
        <v>1226</v>
      </c>
      <c r="D98" t="s">
        <v>274</v>
      </c>
      <c r="E98" t="s">
        <v>1739</v>
      </c>
      <c r="F98">
        <v>3022057</v>
      </c>
      <c r="G98">
        <v>101301</v>
      </c>
      <c r="H98">
        <v>1263</v>
      </c>
      <c r="I98">
        <v>400053</v>
      </c>
      <c r="J98">
        <v>10103</v>
      </c>
      <c r="K98" t="s">
        <v>1324</v>
      </c>
      <c r="L98" t="s">
        <v>1324</v>
      </c>
      <c r="M98" t="s">
        <v>1324</v>
      </c>
      <c r="N98" t="s">
        <v>1335</v>
      </c>
      <c r="O98" t="s">
        <v>1335</v>
      </c>
      <c r="P98" t="s">
        <v>1335</v>
      </c>
      <c r="Q98" t="s">
        <v>1745</v>
      </c>
      <c r="R98">
        <v>543965</v>
      </c>
      <c r="S98" s="161">
        <v>0</v>
      </c>
      <c r="T98">
        <v>3022057</v>
      </c>
      <c r="V98" t="s">
        <v>1034</v>
      </c>
    </row>
    <row r="99" spans="1:23" hidden="1" x14ac:dyDescent="0.25">
      <c r="A99">
        <v>3022049</v>
      </c>
      <c r="B99" t="s">
        <v>1656</v>
      </c>
      <c r="C99" s="3" t="s">
        <v>1285</v>
      </c>
      <c r="D99" t="s">
        <v>274</v>
      </c>
      <c r="E99" t="s">
        <v>1743</v>
      </c>
      <c r="F99">
        <v>3022049</v>
      </c>
      <c r="G99">
        <v>142114</v>
      </c>
      <c r="H99" s="96"/>
      <c r="I99">
        <v>157055</v>
      </c>
      <c r="J99" t="s">
        <v>1743</v>
      </c>
      <c r="K99" t="s">
        <v>1749</v>
      </c>
      <c r="L99" t="s">
        <v>1324</v>
      </c>
      <c r="M99" t="s">
        <v>1324</v>
      </c>
      <c r="N99" t="s">
        <v>1335</v>
      </c>
      <c r="O99" t="s">
        <v>1749</v>
      </c>
      <c r="P99" t="s">
        <v>1335</v>
      </c>
      <c r="Q99" t="s">
        <v>1743</v>
      </c>
      <c r="R99">
        <v>516500</v>
      </c>
      <c r="S99" s="161">
        <v>0</v>
      </c>
      <c r="T99">
        <v>3022049</v>
      </c>
      <c r="V99" t="s">
        <v>1656</v>
      </c>
    </row>
    <row r="100" spans="1:23" hidden="1" x14ac:dyDescent="0.25">
      <c r="A100">
        <v>3022076</v>
      </c>
      <c r="B100" t="s">
        <v>1035</v>
      </c>
      <c r="C100" s="3" t="s">
        <v>1226</v>
      </c>
      <c r="D100" t="s">
        <v>274</v>
      </c>
      <c r="E100" t="s">
        <v>1739</v>
      </c>
      <c r="F100">
        <v>3022076</v>
      </c>
      <c r="G100">
        <v>131617</v>
      </c>
      <c r="H100">
        <v>10027395</v>
      </c>
      <c r="I100">
        <v>400111</v>
      </c>
      <c r="J100">
        <v>10124</v>
      </c>
      <c r="K100" t="s">
        <v>1324</v>
      </c>
      <c r="L100" t="s">
        <v>1324</v>
      </c>
      <c r="M100" t="s">
        <v>1324</v>
      </c>
      <c r="N100" t="s">
        <v>1335</v>
      </c>
      <c r="O100" t="s">
        <v>1335</v>
      </c>
      <c r="P100" t="s">
        <v>1335</v>
      </c>
      <c r="Q100" t="s">
        <v>1744</v>
      </c>
      <c r="R100">
        <v>543965</v>
      </c>
      <c r="S100" s="161">
        <v>0</v>
      </c>
      <c r="T100">
        <v>3022076</v>
      </c>
      <c r="V100" t="s">
        <v>1035</v>
      </c>
    </row>
    <row r="101" spans="1:23" hidden="1" x14ac:dyDescent="0.25">
      <c r="A101">
        <v>3022060</v>
      </c>
      <c r="B101" t="s">
        <v>1036</v>
      </c>
      <c r="C101" s="3" t="s">
        <v>1226</v>
      </c>
      <c r="D101" t="s">
        <v>274</v>
      </c>
      <c r="E101" t="s">
        <v>1739</v>
      </c>
      <c r="F101">
        <v>3022060</v>
      </c>
      <c r="G101">
        <v>101304</v>
      </c>
      <c r="H101">
        <v>10007070</v>
      </c>
      <c r="I101">
        <v>400011</v>
      </c>
      <c r="J101">
        <v>10105</v>
      </c>
      <c r="K101" t="s">
        <v>1324</v>
      </c>
      <c r="L101" t="s">
        <v>1324</v>
      </c>
      <c r="M101" t="s">
        <v>1324</v>
      </c>
      <c r="N101" t="s">
        <v>1335</v>
      </c>
      <c r="O101" t="s">
        <v>1335</v>
      </c>
      <c r="P101" t="s">
        <v>1335</v>
      </c>
      <c r="Q101" t="s">
        <v>1285</v>
      </c>
      <c r="R101">
        <v>543965</v>
      </c>
      <c r="S101" s="161">
        <v>0.85</v>
      </c>
      <c r="T101">
        <v>3022060</v>
      </c>
      <c r="V101" t="s">
        <v>1036</v>
      </c>
    </row>
    <row r="102" spans="1:23" hidden="1" x14ac:dyDescent="0.25">
      <c r="A102">
        <v>3023518</v>
      </c>
      <c r="B102" t="s">
        <v>1037</v>
      </c>
      <c r="C102" s="3" t="s">
        <v>1226</v>
      </c>
      <c r="D102" t="s">
        <v>274</v>
      </c>
      <c r="E102" t="s">
        <v>1739</v>
      </c>
      <c r="F102">
        <v>3023518</v>
      </c>
      <c r="G102">
        <v>134677</v>
      </c>
      <c r="H102">
        <v>10006392</v>
      </c>
      <c r="I102">
        <v>400117</v>
      </c>
      <c r="J102">
        <v>10123</v>
      </c>
      <c r="K102" t="s">
        <v>1324</v>
      </c>
      <c r="L102" t="s">
        <v>1324</v>
      </c>
      <c r="M102" t="s">
        <v>1324</v>
      </c>
      <c r="N102" t="s">
        <v>1335</v>
      </c>
      <c r="O102" t="s">
        <v>1335</v>
      </c>
      <c r="P102" t="s">
        <v>1335</v>
      </c>
      <c r="Q102" t="s">
        <v>1745</v>
      </c>
      <c r="R102">
        <v>543965</v>
      </c>
      <c r="S102" s="162">
        <v>0.85</v>
      </c>
      <c r="T102">
        <v>3023518</v>
      </c>
      <c r="V102" t="s">
        <v>1037</v>
      </c>
      <c r="W102" t="s">
        <v>1750</v>
      </c>
    </row>
    <row r="103" spans="1:23" hidden="1" x14ac:dyDescent="0.25">
      <c r="A103">
        <v>3022054</v>
      </c>
      <c r="B103" t="s">
        <v>1038</v>
      </c>
      <c r="C103" s="3" t="s">
        <v>1226</v>
      </c>
      <c r="D103" t="s">
        <v>274</v>
      </c>
      <c r="E103" t="s">
        <v>1739</v>
      </c>
      <c r="F103">
        <v>3022054</v>
      </c>
      <c r="G103">
        <v>101298</v>
      </c>
      <c r="H103">
        <v>10007071</v>
      </c>
      <c r="I103">
        <v>400004</v>
      </c>
      <c r="J103">
        <v>10109</v>
      </c>
      <c r="K103" t="s">
        <v>1335</v>
      </c>
      <c r="L103" t="s">
        <v>1324</v>
      </c>
      <c r="M103" t="s">
        <v>1324</v>
      </c>
      <c r="N103" t="s">
        <v>1335</v>
      </c>
      <c r="O103" t="s">
        <v>1335</v>
      </c>
      <c r="P103" t="s">
        <v>1335</v>
      </c>
      <c r="Q103" t="s">
        <v>1285</v>
      </c>
      <c r="R103">
        <v>543965</v>
      </c>
      <c r="S103" s="161">
        <v>0.85</v>
      </c>
      <c r="T103">
        <v>3022054</v>
      </c>
      <c r="V103" t="s">
        <v>1038</v>
      </c>
    </row>
    <row r="104" spans="1:23" hidden="1" x14ac:dyDescent="0.25">
      <c r="C104" s="3"/>
      <c r="H104" s="96"/>
      <c r="S104" s="161"/>
    </row>
    <row r="105" spans="1:23" hidden="1" x14ac:dyDescent="0.25">
      <c r="A105">
        <v>3021102</v>
      </c>
      <c r="B105" t="s">
        <v>1039</v>
      </c>
      <c r="C105" s="3" t="s">
        <v>1226</v>
      </c>
      <c r="D105" t="s">
        <v>522</v>
      </c>
      <c r="E105" t="s">
        <v>1739</v>
      </c>
      <c r="F105">
        <v>3021102</v>
      </c>
      <c r="G105">
        <v>133749</v>
      </c>
      <c r="H105">
        <v>10071851</v>
      </c>
      <c r="I105">
        <v>400157</v>
      </c>
      <c r="J105">
        <v>10185</v>
      </c>
      <c r="K105" t="s">
        <v>1335</v>
      </c>
      <c r="L105" t="s">
        <v>1324</v>
      </c>
      <c r="M105" t="s">
        <v>1324</v>
      </c>
      <c r="N105" t="s">
        <v>1324</v>
      </c>
      <c r="O105" t="s">
        <v>1324</v>
      </c>
      <c r="P105" t="s">
        <v>1335</v>
      </c>
      <c r="Q105" t="s">
        <v>1285</v>
      </c>
      <c r="R105">
        <v>543965</v>
      </c>
      <c r="S105" s="161">
        <v>0.85</v>
      </c>
      <c r="T105">
        <v>3021102</v>
      </c>
      <c r="V105" t="s">
        <v>1039</v>
      </c>
    </row>
    <row r="106" spans="1:23" x14ac:dyDescent="0.25">
      <c r="A106">
        <v>3021100</v>
      </c>
      <c r="B106" t="s">
        <v>1040</v>
      </c>
      <c r="C106" s="3" t="s">
        <v>1226</v>
      </c>
      <c r="D106" t="s">
        <v>522</v>
      </c>
      <c r="E106" t="s">
        <v>1739</v>
      </c>
      <c r="F106">
        <v>3021100</v>
      </c>
      <c r="G106">
        <v>101255</v>
      </c>
      <c r="H106">
        <v>10028935</v>
      </c>
      <c r="I106">
        <v>400156</v>
      </c>
      <c r="J106">
        <v>10188</v>
      </c>
      <c r="K106" t="s">
        <v>1335</v>
      </c>
      <c r="L106" t="s">
        <v>1335</v>
      </c>
      <c r="M106" t="s">
        <v>1335</v>
      </c>
      <c r="N106" t="s">
        <v>1324</v>
      </c>
      <c r="O106" t="s">
        <v>1335</v>
      </c>
      <c r="P106" t="s">
        <v>1335</v>
      </c>
      <c r="Q106" t="s">
        <v>1744</v>
      </c>
      <c r="R106">
        <v>543965</v>
      </c>
      <c r="S106" s="161">
        <v>0</v>
      </c>
      <c r="T106">
        <v>3021100</v>
      </c>
      <c r="V106" t="s">
        <v>1040</v>
      </c>
    </row>
    <row r="107" spans="1:23" hidden="1" x14ac:dyDescent="0.25">
      <c r="C107" s="3"/>
      <c r="H107" s="96"/>
      <c r="S107" s="161"/>
    </row>
    <row r="108" spans="1:23" hidden="1" x14ac:dyDescent="0.25">
      <c r="A108">
        <v>3024001</v>
      </c>
      <c r="B108" t="s">
        <v>1476</v>
      </c>
      <c r="C108" s="3" t="s">
        <v>1285</v>
      </c>
      <c r="D108" t="s">
        <v>310</v>
      </c>
      <c r="E108" t="s">
        <v>1742</v>
      </c>
      <c r="F108">
        <v>3024001</v>
      </c>
      <c r="G108">
        <v>139594</v>
      </c>
      <c r="H108" s="96"/>
      <c r="I108">
        <v>153627</v>
      </c>
      <c r="J108" t="s">
        <v>1743</v>
      </c>
      <c r="K108" t="s">
        <v>1335</v>
      </c>
      <c r="L108" t="s">
        <v>1335</v>
      </c>
      <c r="M108" t="s">
        <v>1335</v>
      </c>
      <c r="N108" t="s">
        <v>1324</v>
      </c>
      <c r="O108" t="s">
        <v>1335</v>
      </c>
      <c r="P108" t="s">
        <v>1335</v>
      </c>
      <c r="Q108" t="s">
        <v>1743</v>
      </c>
      <c r="R108">
        <v>516500</v>
      </c>
      <c r="S108" s="161">
        <v>0</v>
      </c>
      <c r="T108">
        <v>3024001</v>
      </c>
      <c r="V108" t="s">
        <v>1476</v>
      </c>
    </row>
    <row r="109" spans="1:23" hidden="1" x14ac:dyDescent="0.25">
      <c r="A109">
        <v>3024013</v>
      </c>
      <c r="B109" t="s">
        <v>1376</v>
      </c>
      <c r="C109" s="3" t="s">
        <v>1285</v>
      </c>
      <c r="D109" t="s">
        <v>310</v>
      </c>
      <c r="E109" t="s">
        <v>1742</v>
      </c>
      <c r="F109">
        <v>3024013</v>
      </c>
      <c r="G109">
        <v>149999</v>
      </c>
      <c r="H109" s="96"/>
      <c r="I109">
        <v>159947</v>
      </c>
      <c r="J109" t="s">
        <v>1743</v>
      </c>
      <c r="K109" t="s">
        <v>1335</v>
      </c>
      <c r="L109" t="s">
        <v>1335</v>
      </c>
      <c r="M109" t="s">
        <v>1335</v>
      </c>
      <c r="N109" t="s">
        <v>1324</v>
      </c>
      <c r="O109" t="s">
        <v>1335</v>
      </c>
      <c r="P109" t="s">
        <v>1335</v>
      </c>
      <c r="Q109" t="s">
        <v>1743</v>
      </c>
      <c r="R109">
        <v>516500</v>
      </c>
      <c r="S109" s="161">
        <v>0</v>
      </c>
      <c r="T109">
        <v>3024013</v>
      </c>
      <c r="V109" t="s">
        <v>1376</v>
      </c>
    </row>
    <row r="110" spans="1:23" hidden="1" x14ac:dyDescent="0.25">
      <c r="A110">
        <v>3025406</v>
      </c>
      <c r="B110" t="s">
        <v>1479</v>
      </c>
      <c r="C110" s="3" t="s">
        <v>1285</v>
      </c>
      <c r="D110" t="s">
        <v>310</v>
      </c>
      <c r="E110" t="s">
        <v>1743</v>
      </c>
      <c r="F110">
        <v>3025406</v>
      </c>
      <c r="G110">
        <v>136308</v>
      </c>
      <c r="H110" s="96"/>
      <c r="I110">
        <v>140909</v>
      </c>
      <c r="J110" t="s">
        <v>1743</v>
      </c>
      <c r="K110" t="s">
        <v>1335</v>
      </c>
      <c r="L110" t="s">
        <v>1335</v>
      </c>
      <c r="M110" t="s">
        <v>1335</v>
      </c>
      <c r="N110" t="s">
        <v>1324</v>
      </c>
      <c r="O110" t="s">
        <v>1324</v>
      </c>
      <c r="P110" t="s">
        <v>1335</v>
      </c>
      <c r="Q110" t="s">
        <v>1743</v>
      </c>
      <c r="R110">
        <v>516500</v>
      </c>
      <c r="S110" s="161">
        <v>0</v>
      </c>
      <c r="T110">
        <v>3025406</v>
      </c>
      <c r="V110" t="s">
        <v>1479</v>
      </c>
    </row>
    <row r="111" spans="1:23" hidden="1" x14ac:dyDescent="0.25">
      <c r="A111">
        <v>3025408</v>
      </c>
      <c r="B111" t="s">
        <v>1489</v>
      </c>
      <c r="C111" s="3" t="s">
        <v>1285</v>
      </c>
      <c r="D111" t="s">
        <v>310</v>
      </c>
      <c r="E111" t="s">
        <v>1743</v>
      </c>
      <c r="F111">
        <v>3025408</v>
      </c>
      <c r="G111">
        <v>143082</v>
      </c>
      <c r="H111" s="96"/>
      <c r="I111">
        <v>156628</v>
      </c>
      <c r="J111" t="s">
        <v>1743</v>
      </c>
      <c r="K111" t="s">
        <v>1335</v>
      </c>
      <c r="L111" t="s">
        <v>1335</v>
      </c>
      <c r="M111" t="s">
        <v>1335</v>
      </c>
      <c r="N111" t="s">
        <v>1324</v>
      </c>
      <c r="O111" t="s">
        <v>1324</v>
      </c>
      <c r="P111" t="s">
        <v>1335</v>
      </c>
      <c r="Q111" t="s">
        <v>1743</v>
      </c>
      <c r="R111">
        <v>516500</v>
      </c>
      <c r="S111" s="161">
        <v>0</v>
      </c>
      <c r="T111">
        <v>3025408</v>
      </c>
      <c r="V111" t="s">
        <v>1489</v>
      </c>
    </row>
    <row r="112" spans="1:23" hidden="1" x14ac:dyDescent="0.25">
      <c r="A112">
        <v>3024211</v>
      </c>
      <c r="B112" t="s">
        <v>1509</v>
      </c>
      <c r="C112" s="3" t="s">
        <v>1285</v>
      </c>
      <c r="D112" t="s">
        <v>310</v>
      </c>
      <c r="E112" t="s">
        <v>1743</v>
      </c>
      <c r="F112">
        <v>3024211</v>
      </c>
      <c r="G112">
        <v>137388</v>
      </c>
      <c r="H112" s="96"/>
      <c r="I112">
        <v>144389</v>
      </c>
      <c r="J112" t="s">
        <v>1743</v>
      </c>
      <c r="K112" t="s">
        <v>1335</v>
      </c>
      <c r="L112" t="s">
        <v>1335</v>
      </c>
      <c r="M112" t="s">
        <v>1335</v>
      </c>
      <c r="N112" t="s">
        <v>1324</v>
      </c>
      <c r="O112" t="s">
        <v>1324</v>
      </c>
      <c r="P112" t="s">
        <v>1335</v>
      </c>
      <c r="Q112" t="s">
        <v>1743</v>
      </c>
      <c r="R112">
        <v>516500</v>
      </c>
      <c r="S112" s="161">
        <v>0</v>
      </c>
      <c r="T112">
        <v>3024211</v>
      </c>
      <c r="V112" t="s">
        <v>1509</v>
      </c>
    </row>
    <row r="113" spans="1:22" hidden="1" x14ac:dyDescent="0.25">
      <c r="A113">
        <v>3024215</v>
      </c>
      <c r="B113" t="s">
        <v>1517</v>
      </c>
      <c r="C113" s="3" t="s">
        <v>1285</v>
      </c>
      <c r="D113" t="s">
        <v>310</v>
      </c>
      <c r="E113" t="s">
        <v>1743</v>
      </c>
      <c r="F113">
        <v>3024215</v>
      </c>
      <c r="G113">
        <v>136418</v>
      </c>
      <c r="H113" s="96"/>
      <c r="I113">
        <v>140894</v>
      </c>
      <c r="J113" t="s">
        <v>1743</v>
      </c>
      <c r="K113" t="s">
        <v>1335</v>
      </c>
      <c r="L113" t="s">
        <v>1335</v>
      </c>
      <c r="M113" t="s">
        <v>1335</v>
      </c>
      <c r="N113" t="s">
        <v>1324</v>
      </c>
      <c r="O113" t="s">
        <v>1335</v>
      </c>
      <c r="P113" t="s">
        <v>1335</v>
      </c>
      <c r="Q113" t="s">
        <v>1743</v>
      </c>
      <c r="R113">
        <v>516500</v>
      </c>
      <c r="S113" s="161">
        <v>0</v>
      </c>
      <c r="T113">
        <v>3024215</v>
      </c>
      <c r="V113" t="s">
        <v>1517</v>
      </c>
    </row>
    <row r="114" spans="1:22" hidden="1" x14ac:dyDescent="0.25">
      <c r="A114">
        <v>3024210</v>
      </c>
      <c r="B114" t="s">
        <v>1521</v>
      </c>
      <c r="C114" s="3" t="s">
        <v>1285</v>
      </c>
      <c r="D114" t="s">
        <v>310</v>
      </c>
      <c r="E114" t="s">
        <v>1743</v>
      </c>
      <c r="F114">
        <v>3024210</v>
      </c>
      <c r="G114">
        <v>138685</v>
      </c>
      <c r="H114" s="96"/>
      <c r="I114">
        <v>148020</v>
      </c>
      <c r="J114" t="s">
        <v>1743</v>
      </c>
      <c r="K114" t="s">
        <v>1335</v>
      </c>
      <c r="L114" t="s">
        <v>1335</v>
      </c>
      <c r="M114" t="s">
        <v>1335</v>
      </c>
      <c r="N114" t="s">
        <v>1324</v>
      </c>
      <c r="O114" t="s">
        <v>1324</v>
      </c>
      <c r="P114" t="s">
        <v>1335</v>
      </c>
      <c r="Q114" t="s">
        <v>1743</v>
      </c>
      <c r="R114">
        <v>516500</v>
      </c>
      <c r="S114" s="161">
        <v>0</v>
      </c>
      <c r="T114">
        <v>3024210</v>
      </c>
      <c r="V114" t="s">
        <v>1521</v>
      </c>
    </row>
    <row r="115" spans="1:22" hidden="1" x14ac:dyDescent="0.25">
      <c r="A115">
        <v>3024212</v>
      </c>
      <c r="B115" t="s">
        <v>1531</v>
      </c>
      <c r="C115" s="3" t="s">
        <v>1285</v>
      </c>
      <c r="D115" t="s">
        <v>310</v>
      </c>
      <c r="E115" t="s">
        <v>1743</v>
      </c>
      <c r="F115">
        <v>3024212</v>
      </c>
      <c r="G115">
        <v>136658</v>
      </c>
      <c r="H115" s="96"/>
      <c r="I115">
        <v>143727</v>
      </c>
      <c r="J115" t="s">
        <v>1743</v>
      </c>
      <c r="K115" t="s">
        <v>1335</v>
      </c>
      <c r="L115" t="s">
        <v>1335</v>
      </c>
      <c r="M115" t="s">
        <v>1335</v>
      </c>
      <c r="N115" t="s">
        <v>1324</v>
      </c>
      <c r="O115" t="s">
        <v>1324</v>
      </c>
      <c r="P115" t="s">
        <v>1335</v>
      </c>
      <c r="Q115" t="s">
        <v>1743</v>
      </c>
      <c r="R115">
        <v>516500</v>
      </c>
      <c r="S115" s="161">
        <v>0</v>
      </c>
      <c r="T115">
        <v>3024212</v>
      </c>
      <c r="V115" t="s">
        <v>1531</v>
      </c>
    </row>
    <row r="116" spans="1:22" hidden="1" x14ac:dyDescent="0.25">
      <c r="A116">
        <v>3025405</v>
      </c>
      <c r="B116" t="s">
        <v>1041</v>
      </c>
      <c r="C116" s="3" t="s">
        <v>1226</v>
      </c>
      <c r="D116" t="s">
        <v>310</v>
      </c>
      <c r="E116" t="s">
        <v>1740</v>
      </c>
      <c r="F116">
        <v>3025405</v>
      </c>
      <c r="G116">
        <v>101362</v>
      </c>
      <c r="H116">
        <v>10028710</v>
      </c>
      <c r="I116">
        <v>400041</v>
      </c>
      <c r="J116">
        <v>10145</v>
      </c>
      <c r="K116" t="s">
        <v>1335</v>
      </c>
      <c r="L116" t="s">
        <v>1335</v>
      </c>
      <c r="M116" t="s">
        <v>1335</v>
      </c>
      <c r="N116" t="s">
        <v>1324</v>
      </c>
      <c r="O116" t="s">
        <v>1324</v>
      </c>
      <c r="P116" t="s">
        <v>1335</v>
      </c>
      <c r="Q116" t="s">
        <v>1745</v>
      </c>
      <c r="R116">
        <v>543965</v>
      </c>
      <c r="S116" s="161">
        <v>0</v>
      </c>
      <c r="T116">
        <v>3025405</v>
      </c>
      <c r="V116" t="s">
        <v>1041</v>
      </c>
    </row>
    <row r="117" spans="1:22" hidden="1" x14ac:dyDescent="0.25">
      <c r="A117">
        <v>3024003</v>
      </c>
      <c r="B117" t="s">
        <v>1042</v>
      </c>
      <c r="C117" s="3" t="s">
        <v>1226</v>
      </c>
      <c r="D117" t="s">
        <v>310</v>
      </c>
      <c r="E117" t="s">
        <v>1739</v>
      </c>
      <c r="F117">
        <v>3024003</v>
      </c>
      <c r="G117">
        <v>101345</v>
      </c>
      <c r="H117">
        <v>10027413</v>
      </c>
      <c r="I117">
        <v>400033</v>
      </c>
      <c r="J117">
        <v>10139</v>
      </c>
      <c r="K117" t="s">
        <v>1335</v>
      </c>
      <c r="L117" t="s">
        <v>1335</v>
      </c>
      <c r="M117" t="s">
        <v>1335</v>
      </c>
      <c r="N117" t="s">
        <v>1324</v>
      </c>
      <c r="O117" t="s">
        <v>1335</v>
      </c>
      <c r="P117" t="s">
        <v>1335</v>
      </c>
      <c r="Q117" t="s">
        <v>1744</v>
      </c>
      <c r="R117">
        <v>543965</v>
      </c>
      <c r="S117" s="161">
        <v>0</v>
      </c>
      <c r="T117">
        <v>3024003</v>
      </c>
      <c r="V117" t="s">
        <v>1042</v>
      </c>
    </row>
    <row r="118" spans="1:22" hidden="1" x14ac:dyDescent="0.25">
      <c r="A118">
        <v>3025409</v>
      </c>
      <c r="B118" t="s">
        <v>1549</v>
      </c>
      <c r="C118" s="3" t="s">
        <v>1285</v>
      </c>
      <c r="D118" t="s">
        <v>310</v>
      </c>
      <c r="E118" t="s">
        <v>1743</v>
      </c>
      <c r="F118">
        <v>3025409</v>
      </c>
      <c r="G118">
        <v>137539</v>
      </c>
      <c r="H118" s="96"/>
      <c r="I118">
        <v>145386</v>
      </c>
      <c r="J118" t="s">
        <v>1743</v>
      </c>
      <c r="K118" t="s">
        <v>1335</v>
      </c>
      <c r="L118" t="s">
        <v>1335</v>
      </c>
      <c r="M118" t="s">
        <v>1335</v>
      </c>
      <c r="N118" t="s">
        <v>1324</v>
      </c>
      <c r="O118" t="s">
        <v>1324</v>
      </c>
      <c r="P118" t="s">
        <v>1335</v>
      </c>
      <c r="Q118" t="s">
        <v>1743</v>
      </c>
      <c r="R118">
        <v>516500</v>
      </c>
      <c r="S118" s="161">
        <v>0</v>
      </c>
      <c r="T118">
        <v>3025409</v>
      </c>
      <c r="V118" s="148" t="s">
        <v>1549</v>
      </c>
    </row>
    <row r="119" spans="1:22" hidden="1" x14ac:dyDescent="0.25">
      <c r="A119">
        <v>3024014</v>
      </c>
      <c r="B119" t="s">
        <v>1751</v>
      </c>
      <c r="C119" s="3" t="s">
        <v>1285</v>
      </c>
      <c r="D119" t="s">
        <v>310</v>
      </c>
      <c r="E119" t="s">
        <v>1743</v>
      </c>
      <c r="F119">
        <v>3024014</v>
      </c>
      <c r="H119" s="96"/>
      <c r="I119">
        <v>145386</v>
      </c>
      <c r="J119" t="s">
        <v>1743</v>
      </c>
      <c r="K119" t="s">
        <v>1335</v>
      </c>
      <c r="L119" t="s">
        <v>1335</v>
      </c>
      <c r="M119" t="s">
        <v>1335</v>
      </c>
      <c r="N119" t="s">
        <v>1324</v>
      </c>
      <c r="O119" t="s">
        <v>1324</v>
      </c>
      <c r="P119" t="s">
        <v>1324</v>
      </c>
      <c r="Q119" t="s">
        <v>1743</v>
      </c>
      <c r="R119">
        <v>516500</v>
      </c>
      <c r="S119" s="161">
        <v>0</v>
      </c>
      <c r="T119">
        <v>3024014</v>
      </c>
      <c r="V119" s="148" t="s">
        <v>1549</v>
      </c>
    </row>
    <row r="120" spans="1:22" hidden="1" x14ac:dyDescent="0.25">
      <c r="A120">
        <v>3025400</v>
      </c>
      <c r="B120" t="s">
        <v>1553</v>
      </c>
      <c r="C120" s="3" t="s">
        <v>1285</v>
      </c>
      <c r="D120" t="s">
        <v>310</v>
      </c>
      <c r="E120" t="s">
        <v>1743</v>
      </c>
      <c r="F120">
        <v>3025400</v>
      </c>
      <c r="G120">
        <v>137645</v>
      </c>
      <c r="H120" s="96"/>
      <c r="I120">
        <v>145169</v>
      </c>
      <c r="J120" t="s">
        <v>1743</v>
      </c>
      <c r="K120" t="s">
        <v>1335</v>
      </c>
      <c r="L120" t="s">
        <v>1335</v>
      </c>
      <c r="M120" t="s">
        <v>1335</v>
      </c>
      <c r="N120" t="s">
        <v>1324</v>
      </c>
      <c r="O120" t="s">
        <v>1324</v>
      </c>
      <c r="P120" t="s">
        <v>1324</v>
      </c>
      <c r="Q120" t="s">
        <v>1743</v>
      </c>
      <c r="R120">
        <v>516500</v>
      </c>
      <c r="S120" s="161">
        <v>0</v>
      </c>
      <c r="T120">
        <v>3025400</v>
      </c>
      <c r="V120" t="s">
        <v>1553</v>
      </c>
    </row>
    <row r="121" spans="1:22" hidden="1" x14ac:dyDescent="0.25">
      <c r="A121">
        <v>3024752</v>
      </c>
      <c r="B121" t="s">
        <v>1752</v>
      </c>
      <c r="C121" s="3" t="s">
        <v>1285</v>
      </c>
      <c r="D121" t="s">
        <v>310</v>
      </c>
      <c r="E121" t="s">
        <v>1743</v>
      </c>
      <c r="F121">
        <v>3024752</v>
      </c>
      <c r="G121">
        <v>138051</v>
      </c>
      <c r="H121" s="96"/>
      <c r="I121">
        <v>147243</v>
      </c>
      <c r="J121" t="s">
        <v>1743</v>
      </c>
      <c r="K121" t="s">
        <v>1335</v>
      </c>
      <c r="L121" t="s">
        <v>1335</v>
      </c>
      <c r="M121" t="s">
        <v>1335</v>
      </c>
      <c r="N121" t="s">
        <v>1324</v>
      </c>
      <c r="O121" t="s">
        <v>1324</v>
      </c>
      <c r="P121" t="s">
        <v>1335</v>
      </c>
      <c r="Q121" t="s">
        <v>1743</v>
      </c>
      <c r="R121">
        <v>516500</v>
      </c>
      <c r="S121" s="161">
        <v>0</v>
      </c>
      <c r="T121">
        <v>3024752</v>
      </c>
      <c r="V121" t="s">
        <v>1752</v>
      </c>
    </row>
    <row r="122" spans="1:22" hidden="1" x14ac:dyDescent="0.25">
      <c r="A122">
        <v>3025427</v>
      </c>
      <c r="B122" t="s">
        <v>1043</v>
      </c>
      <c r="C122" s="3" t="s">
        <v>1226</v>
      </c>
      <c r="D122" t="s">
        <v>310</v>
      </c>
      <c r="E122" t="s">
        <v>1740</v>
      </c>
      <c r="F122">
        <v>3025427</v>
      </c>
      <c r="G122">
        <v>135747</v>
      </c>
      <c r="H122">
        <v>10057017</v>
      </c>
      <c r="I122">
        <v>400140</v>
      </c>
      <c r="J122">
        <v>11174</v>
      </c>
      <c r="K122" t="s">
        <v>1335</v>
      </c>
      <c r="L122" t="s">
        <v>1335</v>
      </c>
      <c r="M122" t="s">
        <v>1335</v>
      </c>
      <c r="N122" t="s">
        <v>1324</v>
      </c>
      <c r="O122" t="s">
        <v>1324</v>
      </c>
      <c r="P122" t="s">
        <v>1324</v>
      </c>
      <c r="Q122" t="s">
        <v>1744</v>
      </c>
      <c r="R122">
        <v>543965</v>
      </c>
      <c r="S122" s="161">
        <v>0</v>
      </c>
      <c r="T122">
        <v>3025427</v>
      </c>
      <c r="V122" t="s">
        <v>1043</v>
      </c>
    </row>
    <row r="123" spans="1:22" hidden="1" x14ac:dyDescent="0.25">
      <c r="A123">
        <v>3024004</v>
      </c>
      <c r="B123" t="s">
        <v>1044</v>
      </c>
      <c r="C123" s="3" t="s">
        <v>1226</v>
      </c>
      <c r="D123" t="s">
        <v>310</v>
      </c>
      <c r="E123" t="s">
        <v>1740</v>
      </c>
      <c r="F123">
        <v>3024004</v>
      </c>
      <c r="G123">
        <v>142627</v>
      </c>
      <c r="H123">
        <v>10029127</v>
      </c>
      <c r="I123">
        <v>107953</v>
      </c>
      <c r="J123">
        <v>11513</v>
      </c>
      <c r="K123" t="s">
        <v>1335</v>
      </c>
      <c r="L123" t="s">
        <v>1335</v>
      </c>
      <c r="M123" t="s">
        <v>1335</v>
      </c>
      <c r="N123" t="s">
        <v>1324</v>
      </c>
      <c r="O123" t="s">
        <v>1324</v>
      </c>
      <c r="P123" t="s">
        <v>1335</v>
      </c>
      <c r="Q123" t="s">
        <v>1744</v>
      </c>
      <c r="R123">
        <v>543965</v>
      </c>
      <c r="S123" s="161">
        <v>0</v>
      </c>
      <c r="T123">
        <v>3024004</v>
      </c>
      <c r="V123" t="s">
        <v>1044</v>
      </c>
    </row>
    <row r="124" spans="1:22" x14ac:dyDescent="0.25">
      <c r="A124">
        <v>3025402</v>
      </c>
      <c r="B124" t="s">
        <v>1584</v>
      </c>
      <c r="C124" s="3" t="s">
        <v>1285</v>
      </c>
      <c r="D124" t="s">
        <v>310</v>
      </c>
      <c r="E124" t="s">
        <v>1743</v>
      </c>
      <c r="F124">
        <v>3025402</v>
      </c>
      <c r="G124">
        <v>137386</v>
      </c>
      <c r="H124" s="96"/>
      <c r="I124">
        <v>144069</v>
      </c>
      <c r="J124" t="s">
        <v>1743</v>
      </c>
      <c r="K124" t="s">
        <v>1335</v>
      </c>
      <c r="L124" t="s">
        <v>1335</v>
      </c>
      <c r="M124" t="s">
        <v>1335</v>
      </c>
      <c r="N124" t="s">
        <v>1324</v>
      </c>
      <c r="O124" t="s">
        <v>1324</v>
      </c>
      <c r="P124" t="s">
        <v>1335</v>
      </c>
      <c r="Q124" t="s">
        <v>1743</v>
      </c>
      <c r="R124">
        <v>516500</v>
      </c>
      <c r="S124" s="161">
        <v>0</v>
      </c>
      <c r="T124">
        <v>3025402</v>
      </c>
      <c r="V124" t="s">
        <v>1584</v>
      </c>
    </row>
    <row r="125" spans="1:22" x14ac:dyDescent="0.25">
      <c r="A125">
        <v>3024208</v>
      </c>
      <c r="B125" t="s">
        <v>1613</v>
      </c>
      <c r="C125" s="3" t="s">
        <v>1285</v>
      </c>
      <c r="D125" t="s">
        <v>310</v>
      </c>
      <c r="E125" t="s">
        <v>1743</v>
      </c>
      <c r="F125">
        <v>3024208</v>
      </c>
      <c r="G125">
        <v>137131</v>
      </c>
      <c r="H125" s="96"/>
      <c r="I125">
        <v>144387</v>
      </c>
      <c r="J125" t="s">
        <v>1743</v>
      </c>
      <c r="K125" t="s">
        <v>1335</v>
      </c>
      <c r="L125" t="s">
        <v>1335</v>
      </c>
      <c r="M125" t="s">
        <v>1335</v>
      </c>
      <c r="N125" t="s">
        <v>1324</v>
      </c>
      <c r="O125" t="s">
        <v>1324</v>
      </c>
      <c r="P125" t="s">
        <v>1335</v>
      </c>
      <c r="Q125" t="s">
        <v>1743</v>
      </c>
      <c r="R125">
        <v>516500</v>
      </c>
      <c r="S125" s="161">
        <v>0</v>
      </c>
      <c r="T125">
        <v>3024208</v>
      </c>
      <c r="V125" t="s">
        <v>1613</v>
      </c>
    </row>
    <row r="126" spans="1:22" hidden="1" x14ac:dyDescent="0.25">
      <c r="A126">
        <v>3025401</v>
      </c>
      <c r="B126" t="s">
        <v>1753</v>
      </c>
      <c r="C126" s="3" t="s">
        <v>1285</v>
      </c>
      <c r="D126" t="s">
        <v>310</v>
      </c>
      <c r="E126" t="s">
        <v>1743</v>
      </c>
      <c r="F126">
        <v>3025401</v>
      </c>
      <c r="G126">
        <v>136290</v>
      </c>
      <c r="H126" s="96"/>
      <c r="I126">
        <v>139142</v>
      </c>
      <c r="J126" t="s">
        <v>1743</v>
      </c>
      <c r="K126" t="s">
        <v>1335</v>
      </c>
      <c r="L126" t="s">
        <v>1335</v>
      </c>
      <c r="M126" t="s">
        <v>1335</v>
      </c>
      <c r="N126" t="s">
        <v>1324</v>
      </c>
      <c r="O126" t="s">
        <v>1324</v>
      </c>
      <c r="P126" t="s">
        <v>1335</v>
      </c>
      <c r="Q126" t="s">
        <v>1743</v>
      </c>
      <c r="R126">
        <v>516500</v>
      </c>
      <c r="S126" s="161">
        <v>0</v>
      </c>
      <c r="T126">
        <v>3025401</v>
      </c>
      <c r="V126" t="s">
        <v>1753</v>
      </c>
    </row>
    <row r="127" spans="1:22" hidden="1" x14ac:dyDescent="0.25">
      <c r="A127">
        <v>3024011</v>
      </c>
      <c r="B127" t="s">
        <v>1382</v>
      </c>
      <c r="C127" s="3" t="s">
        <v>1285</v>
      </c>
      <c r="D127" t="s">
        <v>310</v>
      </c>
      <c r="E127" t="s">
        <v>1742</v>
      </c>
      <c r="F127">
        <v>3024011</v>
      </c>
      <c r="G127">
        <v>145921</v>
      </c>
      <c r="H127" s="96"/>
      <c r="I127">
        <v>158756</v>
      </c>
      <c r="J127" t="s">
        <v>1743</v>
      </c>
      <c r="K127" t="s">
        <v>1335</v>
      </c>
      <c r="L127" t="s">
        <v>1335</v>
      </c>
      <c r="M127" t="s">
        <v>1335</v>
      </c>
      <c r="N127" t="s">
        <v>1324</v>
      </c>
      <c r="O127" t="s">
        <v>1335</v>
      </c>
      <c r="P127" t="s">
        <v>1335</v>
      </c>
      <c r="Q127" t="s">
        <v>1743</v>
      </c>
      <c r="R127">
        <v>516500</v>
      </c>
      <c r="S127" s="161">
        <v>0</v>
      </c>
      <c r="T127">
        <v>3024011</v>
      </c>
      <c r="V127" t="s">
        <v>1382</v>
      </c>
    </row>
    <row r="128" spans="1:22" hidden="1" x14ac:dyDescent="0.25">
      <c r="A128">
        <v>3024000</v>
      </c>
      <c r="B128" t="s">
        <v>1626</v>
      </c>
      <c r="C128" s="3" t="s">
        <v>1285</v>
      </c>
      <c r="D128" t="s">
        <v>310</v>
      </c>
      <c r="E128" t="s">
        <v>1742</v>
      </c>
      <c r="F128">
        <v>3024000</v>
      </c>
      <c r="G128">
        <v>139410</v>
      </c>
      <c r="H128" s="96"/>
      <c r="I128">
        <v>156093</v>
      </c>
      <c r="J128" t="s">
        <v>1743</v>
      </c>
      <c r="K128" t="s">
        <v>1335</v>
      </c>
      <c r="L128" t="s">
        <v>1335</v>
      </c>
      <c r="M128" t="s">
        <v>1335</v>
      </c>
      <c r="N128" t="s">
        <v>1324</v>
      </c>
      <c r="O128" t="s">
        <v>1335</v>
      </c>
      <c r="P128" t="s">
        <v>1335</v>
      </c>
      <c r="Q128" t="s">
        <v>1743</v>
      </c>
      <c r="R128">
        <v>516500</v>
      </c>
      <c r="S128" s="161">
        <v>0</v>
      </c>
      <c r="T128">
        <v>3024000</v>
      </c>
      <c r="V128" t="s">
        <v>1626</v>
      </c>
    </row>
    <row r="129" spans="1:22" hidden="1" x14ac:dyDescent="0.25">
      <c r="A129">
        <v>3025404</v>
      </c>
      <c r="B129" t="s">
        <v>1045</v>
      </c>
      <c r="C129" s="3" t="s">
        <v>1226</v>
      </c>
      <c r="D129" t="s">
        <v>310</v>
      </c>
      <c r="E129" t="s">
        <v>1740</v>
      </c>
      <c r="F129">
        <v>3025404</v>
      </c>
      <c r="G129">
        <v>101361</v>
      </c>
      <c r="H129">
        <v>10005539</v>
      </c>
      <c r="I129">
        <v>400029</v>
      </c>
      <c r="J129">
        <v>10148</v>
      </c>
      <c r="K129" t="s">
        <v>1335</v>
      </c>
      <c r="L129" t="s">
        <v>1335</v>
      </c>
      <c r="M129" t="s">
        <v>1335</v>
      </c>
      <c r="N129" t="s">
        <v>1324</v>
      </c>
      <c r="O129" t="s">
        <v>1324</v>
      </c>
      <c r="P129" t="s">
        <v>1335</v>
      </c>
      <c r="Q129" t="s">
        <v>1745</v>
      </c>
      <c r="R129">
        <v>543965</v>
      </c>
      <c r="S129" s="161">
        <v>0</v>
      </c>
      <c r="T129">
        <v>3025404</v>
      </c>
      <c r="V129" t="s">
        <v>1045</v>
      </c>
    </row>
    <row r="130" spans="1:22" hidden="1" x14ac:dyDescent="0.25">
      <c r="A130">
        <v>3025407</v>
      </c>
      <c r="B130" t="s">
        <v>1046</v>
      </c>
      <c r="C130" s="3" t="s">
        <v>1226</v>
      </c>
      <c r="D130" t="s">
        <v>310</v>
      </c>
      <c r="E130" t="s">
        <v>1740</v>
      </c>
      <c r="F130">
        <v>3025407</v>
      </c>
      <c r="G130">
        <v>101364</v>
      </c>
      <c r="H130">
        <v>10028917</v>
      </c>
      <c r="I130">
        <v>400013</v>
      </c>
      <c r="J130">
        <v>10142</v>
      </c>
      <c r="K130" t="s">
        <v>1335</v>
      </c>
      <c r="L130" t="s">
        <v>1335</v>
      </c>
      <c r="M130" t="s">
        <v>1335</v>
      </c>
      <c r="N130" t="s">
        <v>1324</v>
      </c>
      <c r="O130" t="s">
        <v>1324</v>
      </c>
      <c r="P130" t="s">
        <v>1335</v>
      </c>
      <c r="Q130" t="s">
        <v>1745</v>
      </c>
      <c r="R130">
        <v>543965</v>
      </c>
      <c r="S130" s="161">
        <v>0</v>
      </c>
      <c r="T130">
        <v>3025407</v>
      </c>
      <c r="V130" t="s">
        <v>1046</v>
      </c>
    </row>
    <row r="131" spans="1:22" hidden="1" x14ac:dyDescent="0.25">
      <c r="A131">
        <v>3024010</v>
      </c>
      <c r="B131" t="s">
        <v>1650</v>
      </c>
      <c r="C131" s="3" t="s">
        <v>1285</v>
      </c>
      <c r="D131" t="s">
        <v>310</v>
      </c>
      <c r="E131" t="s">
        <v>1743</v>
      </c>
      <c r="F131">
        <v>3024010</v>
      </c>
      <c r="G131">
        <v>144502</v>
      </c>
      <c r="H131" s="96"/>
      <c r="I131">
        <v>144388</v>
      </c>
      <c r="J131" t="s">
        <v>1743</v>
      </c>
      <c r="K131" t="s">
        <v>1335</v>
      </c>
      <c r="L131" t="s">
        <v>1335</v>
      </c>
      <c r="M131" t="s">
        <v>1335</v>
      </c>
      <c r="N131" t="s">
        <v>1324</v>
      </c>
      <c r="O131" t="s">
        <v>1324</v>
      </c>
      <c r="P131" t="s">
        <v>1335</v>
      </c>
      <c r="Q131" t="s">
        <v>1743</v>
      </c>
      <c r="R131">
        <v>516500</v>
      </c>
      <c r="S131" s="161">
        <v>0</v>
      </c>
      <c r="T131">
        <v>3024010</v>
      </c>
      <c r="V131" t="s">
        <v>1650</v>
      </c>
    </row>
    <row r="132" spans="1:22" hidden="1" x14ac:dyDescent="0.25">
      <c r="A132">
        <v>3024012</v>
      </c>
      <c r="B132" t="s">
        <v>1660</v>
      </c>
      <c r="C132" s="3" t="s">
        <v>1285</v>
      </c>
      <c r="D132" t="s">
        <v>310</v>
      </c>
      <c r="E132" t="s">
        <v>1743</v>
      </c>
      <c r="F132">
        <v>3024012</v>
      </c>
      <c r="G132">
        <v>137361</v>
      </c>
      <c r="H132" s="96"/>
      <c r="I132">
        <v>144062</v>
      </c>
      <c r="J132" t="s">
        <v>1743</v>
      </c>
      <c r="K132" t="s">
        <v>1335</v>
      </c>
      <c r="L132" t="s">
        <v>1335</v>
      </c>
      <c r="M132" t="s">
        <v>1335</v>
      </c>
      <c r="N132" t="s">
        <v>1324</v>
      </c>
      <c r="O132" t="s">
        <v>1324</v>
      </c>
      <c r="P132" t="s">
        <v>1324</v>
      </c>
      <c r="Q132" t="s">
        <v>1743</v>
      </c>
      <c r="R132">
        <v>516500</v>
      </c>
      <c r="S132" s="161">
        <v>0</v>
      </c>
      <c r="T132">
        <v>3024012</v>
      </c>
      <c r="V132" t="s">
        <v>1660</v>
      </c>
    </row>
    <row r="133" spans="1:22" hidden="1" x14ac:dyDescent="0.25">
      <c r="H133" s="96"/>
    </row>
    <row r="134" spans="1:22" hidden="1" x14ac:dyDescent="0.25">
      <c r="A134">
        <v>3026085</v>
      </c>
      <c r="B134" t="s">
        <v>1299</v>
      </c>
      <c r="C134" s="3" t="s">
        <v>1285</v>
      </c>
      <c r="D134" t="s">
        <v>1315</v>
      </c>
      <c r="E134" t="s">
        <v>1742</v>
      </c>
      <c r="F134">
        <v>3026085</v>
      </c>
      <c r="G134">
        <v>101386</v>
      </c>
      <c r="H134" s="96"/>
      <c r="I134">
        <v>105221</v>
      </c>
      <c r="J134" t="s">
        <v>1743</v>
      </c>
      <c r="K134" t="s">
        <v>1335</v>
      </c>
      <c r="L134" t="s">
        <v>1324</v>
      </c>
      <c r="M134" t="s">
        <v>1324</v>
      </c>
      <c r="N134" t="s">
        <v>1324</v>
      </c>
      <c r="O134" t="s">
        <v>1324</v>
      </c>
      <c r="P134" t="s">
        <v>1335</v>
      </c>
      <c r="Q134" t="s">
        <v>1743</v>
      </c>
      <c r="R134">
        <v>516500</v>
      </c>
      <c r="S134" s="161">
        <v>0</v>
      </c>
      <c r="T134">
        <v>3026085</v>
      </c>
      <c r="V134" t="s">
        <v>1299</v>
      </c>
    </row>
    <row r="135" spans="1:22" hidden="1" x14ac:dyDescent="0.25">
      <c r="A135">
        <v>3027010</v>
      </c>
      <c r="B135" t="s">
        <v>1047</v>
      </c>
      <c r="C135" s="3" t="s">
        <v>1226</v>
      </c>
      <c r="D135" t="s">
        <v>1315</v>
      </c>
      <c r="E135" t="s">
        <v>1739</v>
      </c>
      <c r="F135">
        <v>3027010</v>
      </c>
      <c r="G135">
        <v>101397</v>
      </c>
      <c r="H135">
        <v>10007062</v>
      </c>
      <c r="I135">
        <v>400063</v>
      </c>
      <c r="J135">
        <v>10159</v>
      </c>
      <c r="K135" t="s">
        <v>1335</v>
      </c>
      <c r="L135" t="s">
        <v>1335</v>
      </c>
      <c r="M135" t="s">
        <v>1335</v>
      </c>
      <c r="N135" t="s">
        <v>1324</v>
      </c>
      <c r="O135" t="s">
        <v>1324</v>
      </c>
      <c r="P135" t="s">
        <v>1335</v>
      </c>
      <c r="Q135" t="s">
        <v>1744</v>
      </c>
      <c r="R135">
        <v>543965</v>
      </c>
      <c r="S135" s="161">
        <v>0</v>
      </c>
      <c r="T135">
        <v>3027010</v>
      </c>
      <c r="V135" t="s">
        <v>1047</v>
      </c>
    </row>
    <row r="136" spans="1:22" hidden="1" x14ac:dyDescent="0.25">
      <c r="A136">
        <v>3027005</v>
      </c>
      <c r="B136" t="s">
        <v>1048</v>
      </c>
      <c r="C136" s="3" t="s">
        <v>1226</v>
      </c>
      <c r="D136" t="s">
        <v>1315</v>
      </c>
      <c r="E136" t="s">
        <v>1739</v>
      </c>
      <c r="F136">
        <v>3027005</v>
      </c>
      <c r="G136">
        <v>101395</v>
      </c>
      <c r="H136">
        <v>10006690</v>
      </c>
      <c r="I136">
        <v>400034</v>
      </c>
      <c r="J136">
        <v>10157</v>
      </c>
      <c r="K136" t="s">
        <v>1335</v>
      </c>
      <c r="L136" t="s">
        <v>1324</v>
      </c>
      <c r="M136" t="s">
        <v>1324</v>
      </c>
      <c r="N136" t="s">
        <v>1335</v>
      </c>
      <c r="O136" t="s">
        <v>1335</v>
      </c>
      <c r="P136" t="s">
        <v>1335</v>
      </c>
      <c r="Q136" t="s">
        <v>1285</v>
      </c>
      <c r="R136">
        <v>543965</v>
      </c>
      <c r="S136" s="161">
        <v>0.85</v>
      </c>
      <c r="T136">
        <v>3027005</v>
      </c>
      <c r="V136" t="s">
        <v>1048</v>
      </c>
    </row>
    <row r="137" spans="1:22" hidden="1" x14ac:dyDescent="0.25">
      <c r="A137">
        <v>3025950</v>
      </c>
      <c r="B137" t="s">
        <v>1300</v>
      </c>
      <c r="C137" s="3" t="s">
        <v>1285</v>
      </c>
      <c r="D137" t="s">
        <v>1315</v>
      </c>
      <c r="E137" t="s">
        <v>1743</v>
      </c>
      <c r="F137">
        <v>3025950</v>
      </c>
      <c r="G137">
        <v>0</v>
      </c>
      <c r="H137" s="96"/>
      <c r="I137">
        <v>157308</v>
      </c>
      <c r="J137" t="s">
        <v>1743</v>
      </c>
      <c r="K137" t="s">
        <v>1335</v>
      </c>
      <c r="L137" t="s">
        <v>1335</v>
      </c>
      <c r="M137" t="s">
        <v>1335</v>
      </c>
      <c r="N137" t="s">
        <v>1324</v>
      </c>
      <c r="O137" t="s">
        <v>1335</v>
      </c>
      <c r="P137" t="s">
        <v>1335</v>
      </c>
      <c r="Q137" t="s">
        <v>1743</v>
      </c>
      <c r="R137">
        <v>516500</v>
      </c>
      <c r="S137" s="161">
        <v>0</v>
      </c>
      <c r="T137">
        <v>3025950</v>
      </c>
      <c r="V137" t="s">
        <v>1300</v>
      </c>
    </row>
    <row r="138" spans="1:22" hidden="1" x14ac:dyDescent="0.25">
      <c r="A138">
        <v>3027000</v>
      </c>
      <c r="B138" t="s">
        <v>1301</v>
      </c>
      <c r="C138" s="3" t="s">
        <v>1285</v>
      </c>
      <c r="D138" t="s">
        <v>1315</v>
      </c>
      <c r="E138" t="s">
        <v>1743</v>
      </c>
      <c r="F138">
        <v>3027000</v>
      </c>
      <c r="G138">
        <v>0</v>
      </c>
      <c r="H138" s="96"/>
      <c r="I138">
        <v>156901</v>
      </c>
      <c r="J138" t="s">
        <v>1743</v>
      </c>
      <c r="K138" t="s">
        <v>1335</v>
      </c>
      <c r="L138" t="s">
        <v>1335</v>
      </c>
      <c r="M138" t="s">
        <v>1335</v>
      </c>
      <c r="N138" t="s">
        <v>1324</v>
      </c>
      <c r="O138" t="s">
        <v>1324</v>
      </c>
      <c r="P138" t="s">
        <v>1335</v>
      </c>
      <c r="Q138" t="s">
        <v>1743</v>
      </c>
      <c r="R138">
        <v>516500</v>
      </c>
      <c r="S138" s="161">
        <v>0</v>
      </c>
      <c r="T138">
        <v>3027000</v>
      </c>
      <c r="V138" t="s">
        <v>1301</v>
      </c>
    </row>
    <row r="139" spans="1:22" hidden="1" x14ac:dyDescent="0.25">
      <c r="A139">
        <v>3027009</v>
      </c>
      <c r="B139" t="s">
        <v>1049</v>
      </c>
      <c r="C139" s="3" t="s">
        <v>1226</v>
      </c>
      <c r="D139" t="s">
        <v>1315</v>
      </c>
      <c r="E139" t="s">
        <v>1739</v>
      </c>
      <c r="F139">
        <v>3027009</v>
      </c>
      <c r="G139">
        <v>101396</v>
      </c>
      <c r="H139">
        <v>10006957</v>
      </c>
      <c r="I139">
        <v>400091</v>
      </c>
      <c r="J139">
        <v>10158</v>
      </c>
      <c r="K139" t="s">
        <v>1324</v>
      </c>
      <c r="L139" t="s">
        <v>1324</v>
      </c>
      <c r="M139" t="s">
        <v>1324</v>
      </c>
      <c r="N139" t="s">
        <v>1335</v>
      </c>
      <c r="O139" t="s">
        <v>1335</v>
      </c>
      <c r="P139" t="s">
        <v>1335</v>
      </c>
      <c r="Q139" t="s">
        <v>1744</v>
      </c>
      <c r="R139">
        <v>543965</v>
      </c>
      <c r="S139" s="161">
        <v>0</v>
      </c>
      <c r="T139">
        <v>3027009</v>
      </c>
      <c r="V139" t="s">
        <v>1049</v>
      </c>
    </row>
    <row r="140" spans="1:22" hidden="1" x14ac:dyDescent="0.25">
      <c r="C140" s="3"/>
      <c r="H140" s="96"/>
      <c r="S140" s="161"/>
    </row>
    <row r="141" spans="1:22" hidden="1" x14ac:dyDescent="0.25">
      <c r="A141">
        <v>3026905</v>
      </c>
      <c r="B141" t="s">
        <v>1571</v>
      </c>
      <c r="C141" s="3" t="s">
        <v>1285</v>
      </c>
      <c r="D141" t="s">
        <v>1185</v>
      </c>
      <c r="E141" t="s">
        <v>1743</v>
      </c>
      <c r="F141">
        <v>3026905</v>
      </c>
      <c r="G141">
        <v>134798</v>
      </c>
      <c r="H141" s="96"/>
      <c r="I141">
        <v>400116</v>
      </c>
      <c r="J141" t="s">
        <v>1743</v>
      </c>
      <c r="K141" t="s">
        <v>1335</v>
      </c>
      <c r="L141" t="s">
        <v>1324</v>
      </c>
      <c r="M141" t="s">
        <v>1324</v>
      </c>
      <c r="N141" t="s">
        <v>1324</v>
      </c>
      <c r="O141" t="s">
        <v>1324</v>
      </c>
      <c r="P141" t="s">
        <v>1324</v>
      </c>
      <c r="Q141" t="s">
        <v>1743</v>
      </c>
      <c r="R141">
        <v>516500</v>
      </c>
      <c r="S141" s="161">
        <v>0</v>
      </c>
      <c r="T141">
        <v>3026905</v>
      </c>
      <c r="V141" t="s">
        <v>1571</v>
      </c>
    </row>
    <row r="142" spans="1:22" hidden="1" x14ac:dyDescent="0.25">
      <c r="A142">
        <v>3023521</v>
      </c>
      <c r="B142" t="s">
        <v>1050</v>
      </c>
      <c r="C142" s="3" t="s">
        <v>1226</v>
      </c>
      <c r="D142" t="s">
        <v>1185</v>
      </c>
      <c r="E142" t="s">
        <v>1740</v>
      </c>
      <c r="F142">
        <v>3023521</v>
      </c>
      <c r="G142">
        <v>103119</v>
      </c>
      <c r="H142">
        <v>10007067</v>
      </c>
      <c r="I142">
        <v>400135</v>
      </c>
      <c r="J142">
        <v>10698</v>
      </c>
      <c r="K142" t="s">
        <v>1324</v>
      </c>
      <c r="L142" t="s">
        <v>1324</v>
      </c>
      <c r="M142" t="s">
        <v>1324</v>
      </c>
      <c r="N142" t="s">
        <v>1324</v>
      </c>
      <c r="O142" t="s">
        <v>1335</v>
      </c>
      <c r="P142" t="s">
        <v>1335</v>
      </c>
      <c r="Q142" t="s">
        <v>1745</v>
      </c>
      <c r="R142">
        <v>543965</v>
      </c>
      <c r="S142" s="161">
        <v>0</v>
      </c>
      <c r="T142">
        <v>3023521</v>
      </c>
      <c r="V142" t="s">
        <v>1050</v>
      </c>
    </row>
    <row r="143" spans="1:22" hidden="1" x14ac:dyDescent="0.25">
      <c r="A143">
        <v>3026906</v>
      </c>
      <c r="B143" t="s">
        <v>1667</v>
      </c>
      <c r="C143" s="3" t="s">
        <v>1285</v>
      </c>
      <c r="D143" t="s">
        <v>1185</v>
      </c>
      <c r="E143" t="s">
        <v>1743</v>
      </c>
      <c r="F143">
        <v>3026906</v>
      </c>
      <c r="G143">
        <v>135507</v>
      </c>
      <c r="H143" s="96"/>
      <c r="I143">
        <v>128957</v>
      </c>
      <c r="J143" t="s">
        <v>1743</v>
      </c>
      <c r="K143" t="s">
        <v>1335</v>
      </c>
      <c r="L143" t="s">
        <v>1324</v>
      </c>
      <c r="M143" t="s">
        <v>1324</v>
      </c>
      <c r="N143" t="s">
        <v>1324</v>
      </c>
      <c r="O143" t="s">
        <v>1324</v>
      </c>
      <c r="P143" t="s">
        <v>1335</v>
      </c>
      <c r="Q143" t="s">
        <v>1743</v>
      </c>
      <c r="R143">
        <v>516500</v>
      </c>
      <c r="S143" s="161">
        <v>0</v>
      </c>
      <c r="T143">
        <v>3026906</v>
      </c>
      <c r="V143" t="s">
        <v>1667</v>
      </c>
    </row>
    <row r="144" spans="1:22" hidden="1" x14ac:dyDescent="0.25">
      <c r="C144" s="3"/>
    </row>
    <row r="145" spans="3:3" hidden="1" x14ac:dyDescent="0.25">
      <c r="C145" s="3"/>
    </row>
    <row r="146" spans="3:3" hidden="1" x14ac:dyDescent="0.25">
      <c r="C146" s="3"/>
    </row>
    <row r="147" spans="3:3" hidden="1" x14ac:dyDescent="0.25">
      <c r="C147" s="3"/>
    </row>
    <row r="148" spans="3:3" hidden="1" x14ac:dyDescent="0.25">
      <c r="C148" s="3"/>
    </row>
    <row r="149" spans="3:3" hidden="1" x14ac:dyDescent="0.25">
      <c r="C149" s="3"/>
    </row>
    <row r="150" spans="3:3" hidden="1" x14ac:dyDescent="0.25">
      <c r="C150" s="3"/>
    </row>
    <row r="151" spans="3:3" hidden="1" x14ac:dyDescent="0.25">
      <c r="C151" s="3"/>
    </row>
    <row r="152" spans="3:3" hidden="1" x14ac:dyDescent="0.25">
      <c r="C152" s="3"/>
    </row>
    <row r="153" spans="3:3" hidden="1" x14ac:dyDescent="0.25">
      <c r="C153" s="3"/>
    </row>
    <row r="154" spans="3:3" hidden="1" x14ac:dyDescent="0.25">
      <c r="C154" s="3"/>
    </row>
    <row r="155" spans="3:3" hidden="1" x14ac:dyDescent="0.25">
      <c r="C155" s="3"/>
    </row>
    <row r="156" spans="3:3" hidden="1" x14ac:dyDescent="0.25">
      <c r="C156" s="3"/>
    </row>
    <row r="157" spans="3:3" hidden="1" x14ac:dyDescent="0.25">
      <c r="C157" s="3"/>
    </row>
    <row r="158" spans="3:3" hidden="1" x14ac:dyDescent="0.25">
      <c r="C158" s="3"/>
    </row>
    <row r="159" spans="3:3" hidden="1" x14ac:dyDescent="0.25">
      <c r="C159" s="3"/>
    </row>
    <row r="160" spans="3:3" hidden="1" x14ac:dyDescent="0.25">
      <c r="C160" s="3"/>
    </row>
    <row r="161" spans="3:3" hidden="1" x14ac:dyDescent="0.25">
      <c r="C161" s="3"/>
    </row>
    <row r="162" spans="3:3" hidden="1" x14ac:dyDescent="0.25">
      <c r="C162" s="3"/>
    </row>
    <row r="163" spans="3:3" hidden="1" x14ac:dyDescent="0.25">
      <c r="C163" s="3"/>
    </row>
    <row r="164" spans="3:3" hidden="1" x14ac:dyDescent="0.25">
      <c r="C164" s="3"/>
    </row>
    <row r="165" spans="3:3" hidden="1" x14ac:dyDescent="0.25">
      <c r="C165" s="3"/>
    </row>
    <row r="166" spans="3:3" hidden="1" x14ac:dyDescent="0.25">
      <c r="C166" s="3"/>
    </row>
    <row r="167" spans="3:3" hidden="1" x14ac:dyDescent="0.25">
      <c r="C167" s="3"/>
    </row>
    <row r="168" spans="3:3" hidden="1" x14ac:dyDescent="0.25">
      <c r="C168" s="3"/>
    </row>
    <row r="169" spans="3:3" hidden="1" x14ac:dyDescent="0.25">
      <c r="C169" s="3"/>
    </row>
    <row r="170" spans="3:3" hidden="1" x14ac:dyDescent="0.25">
      <c r="C170" s="3"/>
    </row>
    <row r="171" spans="3:3" hidden="1" x14ac:dyDescent="0.25">
      <c r="C171" s="3"/>
    </row>
    <row r="172" spans="3:3" hidden="1" x14ac:dyDescent="0.25">
      <c r="C172" s="3"/>
    </row>
    <row r="173" spans="3:3" hidden="1" x14ac:dyDescent="0.25">
      <c r="C173" s="3"/>
    </row>
    <row r="174" spans="3:3" hidden="1" x14ac:dyDescent="0.25">
      <c r="C174" s="3"/>
    </row>
    <row r="175" spans="3:3" hidden="1" x14ac:dyDescent="0.25">
      <c r="C175" s="3"/>
    </row>
    <row r="176" spans="3:3" hidden="1" x14ac:dyDescent="0.25">
      <c r="C176" s="3"/>
    </row>
    <row r="177" spans="1:6" hidden="1" x14ac:dyDescent="0.25">
      <c r="C177" s="3"/>
    </row>
    <row r="178" spans="1:6" hidden="1" x14ac:dyDescent="0.25">
      <c r="C178" s="3"/>
    </row>
    <row r="179" spans="1:6" hidden="1" x14ac:dyDescent="0.25">
      <c r="C179" s="3"/>
    </row>
    <row r="180" spans="1:6" hidden="1" x14ac:dyDescent="0.25">
      <c r="C180" s="3"/>
    </row>
    <row r="181" spans="1:6" hidden="1" x14ac:dyDescent="0.25">
      <c r="C181" s="3"/>
    </row>
    <row r="182" spans="1:6" hidden="1" x14ac:dyDescent="0.25">
      <c r="C182" s="3"/>
    </row>
    <row r="183" spans="1:6" hidden="1" x14ac:dyDescent="0.25">
      <c r="C183" s="3"/>
    </row>
    <row r="184" spans="1:6" hidden="1" x14ac:dyDescent="0.25">
      <c r="C184" s="3"/>
    </row>
    <row r="185" spans="1:6" hidden="1" x14ac:dyDescent="0.25">
      <c r="C185" s="3"/>
    </row>
    <row r="186" spans="1:6" x14ac:dyDescent="0.25">
      <c r="C186" s="3"/>
    </row>
    <row r="187" spans="1:6" x14ac:dyDescent="0.25">
      <c r="A187">
        <v>3020136</v>
      </c>
      <c r="B187" t="s">
        <v>1381</v>
      </c>
      <c r="C187" s="3"/>
    </row>
    <row r="188" spans="1:6" x14ac:dyDescent="0.25">
      <c r="A188">
        <v>3021000</v>
      </c>
      <c r="B188" t="s">
        <v>1754</v>
      </c>
      <c r="C188" s="3"/>
      <c r="F188">
        <v>3021000</v>
      </c>
    </row>
    <row r="189" spans="1:6" x14ac:dyDescent="0.25">
      <c r="A189">
        <v>3021001</v>
      </c>
      <c r="B189" t="s">
        <v>1755</v>
      </c>
      <c r="C189" s="3"/>
      <c r="F189">
        <v>3021001</v>
      </c>
    </row>
    <row r="190" spans="1:6" x14ac:dyDescent="0.25">
      <c r="A190">
        <v>3021003</v>
      </c>
      <c r="B190" t="s">
        <v>1756</v>
      </c>
      <c r="C190" s="3"/>
      <c r="F190">
        <v>3021003</v>
      </c>
    </row>
    <row r="191" spans="1:6" x14ac:dyDescent="0.25">
      <c r="C191" s="3"/>
    </row>
    <row r="192" spans="1:6" x14ac:dyDescent="0.25">
      <c r="C192" s="3"/>
    </row>
    <row r="193" spans="3:3" x14ac:dyDescent="0.25">
      <c r="C193" s="3"/>
    </row>
    <row r="194" spans="3:3" x14ac:dyDescent="0.25">
      <c r="C194" s="3"/>
    </row>
    <row r="195" spans="3:3" x14ac:dyDescent="0.25">
      <c r="C195" s="3"/>
    </row>
    <row r="196" spans="3:3" x14ac:dyDescent="0.25">
      <c r="C196" s="3"/>
    </row>
    <row r="197" spans="3:3" x14ac:dyDescent="0.25">
      <c r="C197" s="3"/>
    </row>
    <row r="198" spans="3:3" x14ac:dyDescent="0.25">
      <c r="C198" s="3"/>
    </row>
    <row r="199" spans="3:3" x14ac:dyDescent="0.25">
      <c r="C199" s="3"/>
    </row>
    <row r="200" spans="3:3" x14ac:dyDescent="0.25">
      <c r="C200" s="3"/>
    </row>
    <row r="201" spans="3:3" x14ac:dyDescent="0.25">
      <c r="C201" s="3"/>
    </row>
    <row r="202" spans="3:3" x14ac:dyDescent="0.25">
      <c r="C202" s="3"/>
    </row>
    <row r="203" spans="3:3" x14ac:dyDescent="0.25">
      <c r="C203" s="3"/>
    </row>
    <row r="204" spans="3:3" x14ac:dyDescent="0.25">
      <c r="C204" s="3"/>
    </row>
    <row r="205" spans="3:3" x14ac:dyDescent="0.25">
      <c r="C205" s="3"/>
    </row>
    <row r="206" spans="3:3" x14ac:dyDescent="0.25">
      <c r="C206" s="3"/>
    </row>
    <row r="207" spans="3:3" x14ac:dyDescent="0.25">
      <c r="C207" s="3"/>
    </row>
    <row r="208" spans="3:3" x14ac:dyDescent="0.25">
      <c r="C208" s="3"/>
    </row>
    <row r="209" spans="3:3" x14ac:dyDescent="0.25">
      <c r="C209" s="3"/>
    </row>
    <row r="210" spans="3:3" x14ac:dyDescent="0.25">
      <c r="C210" s="3"/>
    </row>
    <row r="211" spans="3:3" x14ac:dyDescent="0.25">
      <c r="C211" s="3"/>
    </row>
    <row r="212" spans="3:3" x14ac:dyDescent="0.25">
      <c r="C212" s="3"/>
    </row>
    <row r="213" spans="3:3" x14ac:dyDescent="0.25">
      <c r="C213" s="3"/>
    </row>
    <row r="214" spans="3:3" x14ac:dyDescent="0.25">
      <c r="C214" s="3"/>
    </row>
    <row r="215" spans="3:3" x14ac:dyDescent="0.25">
      <c r="C215" s="3"/>
    </row>
    <row r="216" spans="3:3" x14ac:dyDescent="0.25">
      <c r="C216" s="3"/>
    </row>
    <row r="217" spans="3:3" x14ac:dyDescent="0.25">
      <c r="C217" s="3"/>
    </row>
    <row r="218" spans="3:3" x14ac:dyDescent="0.25">
      <c r="C218" s="3"/>
    </row>
    <row r="219" spans="3:3" x14ac:dyDescent="0.25">
      <c r="C219" s="3"/>
    </row>
    <row r="220" spans="3:3" x14ac:dyDescent="0.25">
      <c r="C220" s="3"/>
    </row>
    <row r="221" spans="3:3" x14ac:dyDescent="0.25">
      <c r="C221" s="3"/>
    </row>
    <row r="222" spans="3:3" x14ac:dyDescent="0.25">
      <c r="C222" s="3"/>
    </row>
    <row r="223" spans="3:3" x14ac:dyDescent="0.25">
      <c r="C223" s="3"/>
    </row>
    <row r="224" spans="3:3" x14ac:dyDescent="0.25">
      <c r="C224" s="3"/>
    </row>
    <row r="225" spans="3:3" x14ac:dyDescent="0.25">
      <c r="C225" s="3"/>
    </row>
    <row r="226" spans="3:3" x14ac:dyDescent="0.25">
      <c r="C226" s="3"/>
    </row>
    <row r="227" spans="3:3" x14ac:dyDescent="0.25">
      <c r="C227" s="3"/>
    </row>
    <row r="228" spans="3:3" x14ac:dyDescent="0.25">
      <c r="C228" s="3"/>
    </row>
    <row r="229" spans="3:3" x14ac:dyDescent="0.25">
      <c r="C229" s="3"/>
    </row>
    <row r="230" spans="3:3" x14ac:dyDescent="0.25">
      <c r="C230" s="3"/>
    </row>
    <row r="231" spans="3:3" x14ac:dyDescent="0.25">
      <c r="C231" s="3"/>
    </row>
    <row r="232" spans="3:3" x14ac:dyDescent="0.25">
      <c r="C232" s="3"/>
    </row>
    <row r="233" spans="3:3" x14ac:dyDescent="0.25">
      <c r="C233" s="3"/>
    </row>
    <row r="234" spans="3:3" x14ac:dyDescent="0.25">
      <c r="C234" s="3"/>
    </row>
    <row r="235" spans="3:3" x14ac:dyDescent="0.25">
      <c r="C235" s="3"/>
    </row>
    <row r="236" spans="3:3" x14ac:dyDescent="0.25">
      <c r="C236" s="3"/>
    </row>
    <row r="237" spans="3:3" x14ac:dyDescent="0.25">
      <c r="C237" s="3"/>
    </row>
    <row r="238" spans="3:3" x14ac:dyDescent="0.25">
      <c r="C238" s="3"/>
    </row>
    <row r="239" spans="3:3" x14ac:dyDescent="0.25">
      <c r="C239" s="3"/>
    </row>
    <row r="240" spans="3:3" x14ac:dyDescent="0.25">
      <c r="C240" s="3"/>
    </row>
    <row r="241" spans="3:3" x14ac:dyDescent="0.25">
      <c r="C241" s="3"/>
    </row>
    <row r="242" spans="3:3" x14ac:dyDescent="0.25">
      <c r="C242" s="3"/>
    </row>
    <row r="243" spans="3:3" x14ac:dyDescent="0.25">
      <c r="C243" s="3"/>
    </row>
    <row r="244" spans="3:3" x14ac:dyDescent="0.25">
      <c r="C244" s="3"/>
    </row>
    <row r="245" spans="3:3" x14ac:dyDescent="0.25">
      <c r="C245" s="3"/>
    </row>
    <row r="246" spans="3:3" x14ac:dyDescent="0.25">
      <c r="C246" s="3"/>
    </row>
    <row r="247" spans="3:3" x14ac:dyDescent="0.25">
      <c r="C247" s="3"/>
    </row>
    <row r="248" spans="3:3" x14ac:dyDescent="0.25">
      <c r="C248" s="3"/>
    </row>
    <row r="249" spans="3:3" x14ac:dyDescent="0.25">
      <c r="C249" s="3"/>
    </row>
    <row r="250" spans="3:3" x14ac:dyDescent="0.25">
      <c r="C250" s="3"/>
    </row>
    <row r="251" spans="3:3" x14ac:dyDescent="0.25">
      <c r="C251" s="3"/>
    </row>
    <row r="252" spans="3:3" x14ac:dyDescent="0.25">
      <c r="C252" s="3"/>
    </row>
    <row r="253" spans="3:3" x14ac:dyDescent="0.25">
      <c r="C253" s="3"/>
    </row>
    <row r="254" spans="3:3" x14ac:dyDescent="0.25">
      <c r="C254" s="3"/>
    </row>
    <row r="255" spans="3:3" x14ac:dyDescent="0.25">
      <c r="C255" s="3"/>
    </row>
    <row r="256" spans="3:3" x14ac:dyDescent="0.25">
      <c r="C256" s="3"/>
    </row>
    <row r="257" spans="3:3" x14ac:dyDescent="0.25">
      <c r="C257" s="3"/>
    </row>
    <row r="258" spans="3:3" x14ac:dyDescent="0.25">
      <c r="C258" s="3"/>
    </row>
    <row r="259" spans="3:3" x14ac:dyDescent="0.25">
      <c r="C259" s="3"/>
    </row>
    <row r="260" spans="3:3" x14ac:dyDescent="0.25">
      <c r="C260" s="3"/>
    </row>
    <row r="261" spans="3:3" x14ac:dyDescent="0.25">
      <c r="C261" s="3"/>
    </row>
    <row r="262" spans="3:3" x14ac:dyDescent="0.25">
      <c r="C262" s="3"/>
    </row>
    <row r="263" spans="3:3" x14ac:dyDescent="0.25">
      <c r="C263" s="3"/>
    </row>
    <row r="264" spans="3:3" x14ac:dyDescent="0.25">
      <c r="C264" s="3"/>
    </row>
    <row r="265" spans="3:3" x14ac:dyDescent="0.25">
      <c r="C265" s="3"/>
    </row>
    <row r="266" spans="3:3" x14ac:dyDescent="0.25">
      <c r="C266" s="3"/>
    </row>
    <row r="267" spans="3:3" x14ac:dyDescent="0.25">
      <c r="C267" s="3"/>
    </row>
    <row r="268" spans="3:3" x14ac:dyDescent="0.25">
      <c r="C268" s="3"/>
    </row>
    <row r="269" spans="3:3" x14ac:dyDescent="0.25">
      <c r="C269" s="3"/>
    </row>
    <row r="270" spans="3:3" x14ac:dyDescent="0.25">
      <c r="C270" s="3"/>
    </row>
    <row r="271" spans="3:3" x14ac:dyDescent="0.25">
      <c r="C271" s="3"/>
    </row>
    <row r="272" spans="3:3" x14ac:dyDescent="0.25">
      <c r="C272" s="3"/>
    </row>
    <row r="273" spans="3:3" x14ac:dyDescent="0.25">
      <c r="C273" s="3"/>
    </row>
    <row r="274" spans="3:3" x14ac:dyDescent="0.25">
      <c r="C274" s="3"/>
    </row>
    <row r="275" spans="3:3" x14ac:dyDescent="0.25">
      <c r="C275" s="3"/>
    </row>
    <row r="276" spans="3:3" x14ac:dyDescent="0.25">
      <c r="C276" s="3"/>
    </row>
    <row r="277" spans="3:3" x14ac:dyDescent="0.25">
      <c r="C277" s="3"/>
    </row>
    <row r="278" spans="3:3" x14ac:dyDescent="0.25">
      <c r="C278" s="3"/>
    </row>
    <row r="279" spans="3:3" x14ac:dyDescent="0.25">
      <c r="C279" s="3"/>
    </row>
    <row r="280" spans="3:3" x14ac:dyDescent="0.25">
      <c r="C280" s="3"/>
    </row>
    <row r="281" spans="3:3" x14ac:dyDescent="0.25">
      <c r="C281" s="3"/>
    </row>
    <row r="282" spans="3:3" x14ac:dyDescent="0.25">
      <c r="C282" s="3"/>
    </row>
    <row r="283" spans="3:3" x14ac:dyDescent="0.25">
      <c r="C283" s="3"/>
    </row>
    <row r="284" spans="3:3" x14ac:dyDescent="0.25">
      <c r="C284" s="3"/>
    </row>
    <row r="285" spans="3:3" x14ac:dyDescent="0.25">
      <c r="C285" s="3"/>
    </row>
    <row r="286" spans="3:3" x14ac:dyDescent="0.25">
      <c r="C286" s="3"/>
    </row>
    <row r="287" spans="3:3" x14ac:dyDescent="0.25">
      <c r="C287" s="3"/>
    </row>
    <row r="288" spans="3:3" x14ac:dyDescent="0.25">
      <c r="C288" s="3"/>
    </row>
    <row r="289" spans="3:3" x14ac:dyDescent="0.25">
      <c r="C289" s="3"/>
    </row>
    <row r="290" spans="3:3" x14ac:dyDescent="0.25">
      <c r="C290" s="3"/>
    </row>
    <row r="291" spans="3:3" x14ac:dyDescent="0.25">
      <c r="C291" s="3"/>
    </row>
    <row r="292" spans="3:3" x14ac:dyDescent="0.25">
      <c r="C292" s="3"/>
    </row>
    <row r="293" spans="3:3" x14ac:dyDescent="0.25">
      <c r="C293" s="3"/>
    </row>
    <row r="294" spans="3:3" x14ac:dyDescent="0.25">
      <c r="C294" s="3"/>
    </row>
    <row r="295" spans="3:3" x14ac:dyDescent="0.25">
      <c r="C295" s="3"/>
    </row>
    <row r="296" spans="3:3" x14ac:dyDescent="0.25">
      <c r="C296" s="3"/>
    </row>
    <row r="297" spans="3:3" x14ac:dyDescent="0.25">
      <c r="C297" s="3"/>
    </row>
    <row r="298" spans="3:3" x14ac:dyDescent="0.25">
      <c r="C298" s="3"/>
    </row>
    <row r="299" spans="3:3" x14ac:dyDescent="0.25">
      <c r="C299" s="3"/>
    </row>
    <row r="300" spans="3:3" x14ac:dyDescent="0.25">
      <c r="C300" s="3"/>
    </row>
    <row r="301" spans="3:3" x14ac:dyDescent="0.25">
      <c r="C301" s="3"/>
    </row>
    <row r="302" spans="3:3" x14ac:dyDescent="0.25">
      <c r="C302" s="3"/>
    </row>
    <row r="303" spans="3:3" x14ac:dyDescent="0.25">
      <c r="C303" s="3"/>
    </row>
    <row r="304" spans="3:3" x14ac:dyDescent="0.25">
      <c r="C304" s="3"/>
    </row>
    <row r="305" spans="3:3" x14ac:dyDescent="0.25">
      <c r="C305" s="3"/>
    </row>
    <row r="306" spans="3:3" x14ac:dyDescent="0.25">
      <c r="C306" s="3"/>
    </row>
    <row r="307" spans="3:3" x14ac:dyDescent="0.25">
      <c r="C307" s="3"/>
    </row>
    <row r="308" spans="3:3" x14ac:dyDescent="0.25">
      <c r="C308" s="3"/>
    </row>
    <row r="309" spans="3:3" x14ac:dyDescent="0.25">
      <c r="C309" s="3"/>
    </row>
    <row r="310" spans="3:3" x14ac:dyDescent="0.25">
      <c r="C310" s="3"/>
    </row>
    <row r="311" spans="3:3" x14ac:dyDescent="0.25">
      <c r="C311" s="3"/>
    </row>
    <row r="312" spans="3:3" x14ac:dyDescent="0.25">
      <c r="C312" s="3"/>
    </row>
    <row r="313" spans="3:3" x14ac:dyDescent="0.25">
      <c r="C313" s="3"/>
    </row>
    <row r="314" spans="3:3" x14ac:dyDescent="0.25">
      <c r="C314" s="3"/>
    </row>
    <row r="315" spans="3:3" x14ac:dyDescent="0.25">
      <c r="C315" s="3"/>
    </row>
    <row r="316" spans="3:3" x14ac:dyDescent="0.25">
      <c r="C316" s="3"/>
    </row>
    <row r="317" spans="3:3" x14ac:dyDescent="0.25">
      <c r="C317" s="3"/>
    </row>
    <row r="318" spans="3:3" x14ac:dyDescent="0.25">
      <c r="C318" s="3"/>
    </row>
    <row r="319" spans="3:3" x14ac:dyDescent="0.25">
      <c r="C319" s="3"/>
    </row>
    <row r="320" spans="3:3" x14ac:dyDescent="0.25">
      <c r="C320" s="3"/>
    </row>
    <row r="321" spans="3:3" x14ac:dyDescent="0.25">
      <c r="C321" s="3"/>
    </row>
    <row r="322" spans="3:3" x14ac:dyDescent="0.25">
      <c r="C322" s="3"/>
    </row>
    <row r="323" spans="3:3" x14ac:dyDescent="0.25">
      <c r="C323" s="3"/>
    </row>
    <row r="324" spans="3:3" x14ac:dyDescent="0.25">
      <c r="C324" s="3"/>
    </row>
    <row r="325" spans="3:3" x14ac:dyDescent="0.25">
      <c r="C325" s="3"/>
    </row>
    <row r="326" spans="3:3" x14ac:dyDescent="0.25">
      <c r="C326" s="3"/>
    </row>
    <row r="327" spans="3:3" x14ac:dyDescent="0.25">
      <c r="C327" s="3"/>
    </row>
    <row r="328" spans="3:3" x14ac:dyDescent="0.25">
      <c r="C328" s="3"/>
    </row>
    <row r="329" spans="3:3" x14ac:dyDescent="0.25">
      <c r="C329" s="3"/>
    </row>
    <row r="330" spans="3:3" x14ac:dyDescent="0.25">
      <c r="C330" s="3"/>
    </row>
    <row r="331" spans="3:3" x14ac:dyDescent="0.25">
      <c r="C331" s="3"/>
    </row>
    <row r="332" spans="3:3" x14ac:dyDescent="0.25">
      <c r="C332" s="3"/>
    </row>
    <row r="333" spans="3:3" x14ac:dyDescent="0.25">
      <c r="C333" s="3"/>
    </row>
    <row r="334" spans="3:3" x14ac:dyDescent="0.25">
      <c r="C334" s="3"/>
    </row>
    <row r="335" spans="3:3" x14ac:dyDescent="0.25">
      <c r="C335" s="3"/>
    </row>
    <row r="336" spans="3:3" x14ac:dyDescent="0.25">
      <c r="C336" s="3"/>
    </row>
    <row r="337" spans="3:3" x14ac:dyDescent="0.25">
      <c r="C337" s="3"/>
    </row>
    <row r="338" spans="3:3" x14ac:dyDescent="0.25">
      <c r="C338" s="3"/>
    </row>
    <row r="339" spans="3:3" x14ac:dyDescent="0.25">
      <c r="C339" s="3"/>
    </row>
    <row r="340" spans="3:3" x14ac:dyDescent="0.25">
      <c r="C340" s="3"/>
    </row>
    <row r="341" spans="3:3" x14ac:dyDescent="0.25">
      <c r="C341" s="3"/>
    </row>
    <row r="342" spans="3:3" x14ac:dyDescent="0.25">
      <c r="C342" s="3"/>
    </row>
    <row r="343" spans="3:3" x14ac:dyDescent="0.25">
      <c r="C343" s="3"/>
    </row>
    <row r="344" spans="3:3" x14ac:dyDescent="0.25">
      <c r="C344" s="3"/>
    </row>
    <row r="345" spans="3:3" x14ac:dyDescent="0.25">
      <c r="C345" s="3"/>
    </row>
    <row r="346" spans="3:3" x14ac:dyDescent="0.25">
      <c r="C346" s="3"/>
    </row>
    <row r="347" spans="3:3" x14ac:dyDescent="0.25">
      <c r="C347" s="3"/>
    </row>
    <row r="348" spans="3:3" x14ac:dyDescent="0.25">
      <c r="C348" s="3"/>
    </row>
    <row r="349" spans="3:3" x14ac:dyDescent="0.25">
      <c r="C349" s="3"/>
    </row>
    <row r="350" spans="3:3" x14ac:dyDescent="0.25">
      <c r="C350" s="3"/>
    </row>
    <row r="351" spans="3:3" x14ac:dyDescent="0.25">
      <c r="C351" s="3"/>
    </row>
    <row r="352" spans="3:3" x14ac:dyDescent="0.25">
      <c r="C352" s="3"/>
    </row>
    <row r="353" spans="3:3" x14ac:dyDescent="0.25">
      <c r="C353" s="3"/>
    </row>
    <row r="354" spans="3:3" x14ac:dyDescent="0.25">
      <c r="C354" s="3"/>
    </row>
    <row r="355" spans="3:3" x14ac:dyDescent="0.25">
      <c r="C355" s="3"/>
    </row>
    <row r="356" spans="3:3" x14ac:dyDescent="0.25">
      <c r="C356" s="3"/>
    </row>
    <row r="357" spans="3:3" x14ac:dyDescent="0.25">
      <c r="C357" s="3"/>
    </row>
    <row r="358" spans="3:3" x14ac:dyDescent="0.25">
      <c r="C358" s="3"/>
    </row>
    <row r="359" spans="3:3" x14ac:dyDescent="0.25">
      <c r="C359" s="3"/>
    </row>
    <row r="360" spans="3:3" x14ac:dyDescent="0.25">
      <c r="C360" s="3"/>
    </row>
    <row r="361" spans="3:3" x14ac:dyDescent="0.25">
      <c r="C361" s="3"/>
    </row>
    <row r="362" spans="3:3" x14ac:dyDescent="0.25">
      <c r="C362" s="3"/>
    </row>
    <row r="363" spans="3:3" x14ac:dyDescent="0.25">
      <c r="C363" s="3"/>
    </row>
    <row r="364" spans="3:3" x14ac:dyDescent="0.25">
      <c r="C364" s="3"/>
    </row>
    <row r="365" spans="3:3" x14ac:dyDescent="0.25">
      <c r="C365" s="3"/>
    </row>
    <row r="366" spans="3:3" x14ac:dyDescent="0.25">
      <c r="C366" s="3"/>
    </row>
    <row r="367" spans="3:3" x14ac:dyDescent="0.25">
      <c r="C367" s="3"/>
    </row>
    <row r="368" spans="3:3" x14ac:dyDescent="0.25">
      <c r="C368" s="3"/>
    </row>
    <row r="369" spans="3:3" x14ac:dyDescent="0.25">
      <c r="C369" s="3"/>
    </row>
    <row r="370" spans="3:3" x14ac:dyDescent="0.25">
      <c r="C370" s="3"/>
    </row>
    <row r="371" spans="3:3" x14ac:dyDescent="0.25">
      <c r="C371" s="3"/>
    </row>
    <row r="372" spans="3:3" x14ac:dyDescent="0.25">
      <c r="C372" s="3"/>
    </row>
    <row r="373" spans="3:3" x14ac:dyDescent="0.25">
      <c r="C373" s="3"/>
    </row>
    <row r="374" spans="3:3" x14ac:dyDescent="0.25">
      <c r="C374" s="3"/>
    </row>
    <row r="375" spans="3:3" x14ac:dyDescent="0.25">
      <c r="C375" s="3"/>
    </row>
    <row r="376" spans="3:3" x14ac:dyDescent="0.25">
      <c r="C376" s="3"/>
    </row>
    <row r="377" spans="3:3" x14ac:dyDescent="0.25">
      <c r="C377" s="3"/>
    </row>
    <row r="378" spans="3:3" x14ac:dyDescent="0.25">
      <c r="C378" s="3"/>
    </row>
    <row r="379" spans="3:3" x14ac:dyDescent="0.25">
      <c r="C379" s="3"/>
    </row>
    <row r="380" spans="3:3" x14ac:dyDescent="0.25">
      <c r="C380" s="3"/>
    </row>
    <row r="381" spans="3:3" x14ac:dyDescent="0.25">
      <c r="C381" s="3"/>
    </row>
    <row r="382" spans="3:3" x14ac:dyDescent="0.25">
      <c r="C382" s="3"/>
    </row>
    <row r="383" spans="3:3" x14ac:dyDescent="0.25">
      <c r="C383" s="3"/>
    </row>
    <row r="384" spans="3:3" x14ac:dyDescent="0.25">
      <c r="C384" s="3"/>
    </row>
    <row r="385" spans="3:3" x14ac:dyDescent="0.25">
      <c r="C385" s="3"/>
    </row>
    <row r="386" spans="3:3" x14ac:dyDescent="0.25">
      <c r="C386" s="3"/>
    </row>
    <row r="387" spans="3:3" x14ac:dyDescent="0.25">
      <c r="C387" s="3"/>
    </row>
    <row r="388" spans="3:3" x14ac:dyDescent="0.25">
      <c r="C388" s="3"/>
    </row>
    <row r="389" spans="3:3" x14ac:dyDescent="0.25">
      <c r="C389" s="3"/>
    </row>
    <row r="390" spans="3:3" x14ac:dyDescent="0.25">
      <c r="C390" s="3"/>
    </row>
    <row r="391" spans="3:3" x14ac:dyDescent="0.25">
      <c r="C391" s="3"/>
    </row>
    <row r="392" spans="3:3" x14ac:dyDescent="0.25">
      <c r="C392" s="3"/>
    </row>
    <row r="393" spans="3:3" x14ac:dyDescent="0.25">
      <c r="C393" s="3"/>
    </row>
    <row r="394" spans="3:3" x14ac:dyDescent="0.25">
      <c r="C394" s="3"/>
    </row>
    <row r="395" spans="3:3" x14ac:dyDescent="0.25">
      <c r="C395" s="3"/>
    </row>
    <row r="396" spans="3:3" x14ac:dyDescent="0.25">
      <c r="C396" s="3"/>
    </row>
    <row r="397" spans="3:3" x14ac:dyDescent="0.25">
      <c r="C397" s="3"/>
    </row>
    <row r="398" spans="3:3" x14ac:dyDescent="0.25">
      <c r="C398" s="3"/>
    </row>
    <row r="399" spans="3:3" x14ac:dyDescent="0.25">
      <c r="C399" s="3"/>
    </row>
    <row r="400" spans="3:3" x14ac:dyDescent="0.25">
      <c r="C400" s="3"/>
    </row>
    <row r="401" spans="3:3" x14ac:dyDescent="0.25">
      <c r="C401" s="3"/>
    </row>
    <row r="402" spans="3:3" x14ac:dyDescent="0.25">
      <c r="C402" s="3"/>
    </row>
    <row r="403" spans="3:3" x14ac:dyDescent="0.25">
      <c r="C403" s="3"/>
    </row>
    <row r="404" spans="3:3" x14ac:dyDescent="0.25">
      <c r="C404" s="3"/>
    </row>
    <row r="405" spans="3:3" x14ac:dyDescent="0.25">
      <c r="C405" s="3"/>
    </row>
    <row r="406" spans="3:3" x14ac:dyDescent="0.25">
      <c r="C406" s="3"/>
    </row>
    <row r="407" spans="3:3" x14ac:dyDescent="0.25">
      <c r="C407" s="3"/>
    </row>
    <row r="408" spans="3:3" x14ac:dyDescent="0.25">
      <c r="C408" s="3"/>
    </row>
    <row r="409" spans="3:3" x14ac:dyDescent="0.25">
      <c r="C409" s="3"/>
    </row>
    <row r="410" spans="3:3" x14ac:dyDescent="0.25">
      <c r="C410" s="3"/>
    </row>
    <row r="411" spans="3:3" x14ac:dyDescent="0.25">
      <c r="C411" s="3"/>
    </row>
    <row r="412" spans="3:3" x14ac:dyDescent="0.25">
      <c r="C412" s="3"/>
    </row>
    <row r="413" spans="3:3" x14ac:dyDescent="0.25">
      <c r="C413" s="3"/>
    </row>
    <row r="414" spans="3:3" x14ac:dyDescent="0.25">
      <c r="C414" s="3"/>
    </row>
    <row r="415" spans="3:3" x14ac:dyDescent="0.25">
      <c r="C415" s="3"/>
    </row>
    <row r="416" spans="3:3" x14ac:dyDescent="0.25">
      <c r="C416" s="3"/>
    </row>
    <row r="417" spans="3:3" x14ac:dyDescent="0.25">
      <c r="C417" s="3"/>
    </row>
    <row r="418" spans="3:3" x14ac:dyDescent="0.25">
      <c r="C418" s="3"/>
    </row>
    <row r="419" spans="3:3" x14ac:dyDescent="0.25">
      <c r="C419" s="3"/>
    </row>
    <row r="420" spans="3:3" x14ac:dyDescent="0.25">
      <c r="C420" s="3"/>
    </row>
    <row r="421" spans="3:3" x14ac:dyDescent="0.25">
      <c r="C421" s="3"/>
    </row>
    <row r="422" spans="3:3" x14ac:dyDescent="0.25">
      <c r="C422" s="3"/>
    </row>
    <row r="423" spans="3:3" x14ac:dyDescent="0.25">
      <c r="C423" s="3"/>
    </row>
    <row r="424" spans="3:3" x14ac:dyDescent="0.25">
      <c r="C424" s="3"/>
    </row>
    <row r="425" spans="3:3" x14ac:dyDescent="0.25">
      <c r="C425" s="3"/>
    </row>
    <row r="426" spans="3:3" x14ac:dyDescent="0.25">
      <c r="C426" s="3"/>
    </row>
    <row r="427" spans="3:3" x14ac:dyDescent="0.25">
      <c r="C427" s="3"/>
    </row>
    <row r="428" spans="3:3" x14ac:dyDescent="0.25">
      <c r="C428" s="3"/>
    </row>
    <row r="429" spans="3:3" x14ac:dyDescent="0.25">
      <c r="C429" s="3"/>
    </row>
    <row r="430" spans="3:3" x14ac:dyDescent="0.25">
      <c r="C430" s="3"/>
    </row>
    <row r="431" spans="3:3" x14ac:dyDescent="0.25">
      <c r="C431" s="3"/>
    </row>
    <row r="432" spans="3:3" x14ac:dyDescent="0.25">
      <c r="C432" s="3"/>
    </row>
    <row r="433" spans="3:3" x14ac:dyDescent="0.25">
      <c r="C433" s="3"/>
    </row>
    <row r="434" spans="3:3" x14ac:dyDescent="0.25">
      <c r="C434" s="3"/>
    </row>
    <row r="435" spans="3:3" x14ac:dyDescent="0.25">
      <c r="C435" s="3"/>
    </row>
    <row r="436" spans="3:3" x14ac:dyDescent="0.25">
      <c r="C436" s="3"/>
    </row>
    <row r="437" spans="3:3" x14ac:dyDescent="0.25">
      <c r="C437" s="3"/>
    </row>
    <row r="438" spans="3:3" x14ac:dyDescent="0.25">
      <c r="C438" s="3"/>
    </row>
    <row r="439" spans="3:3" x14ac:dyDescent="0.25">
      <c r="C439" s="3"/>
    </row>
    <row r="440" spans="3:3" x14ac:dyDescent="0.25">
      <c r="C440" s="3"/>
    </row>
    <row r="441" spans="3:3" x14ac:dyDescent="0.25">
      <c r="C441" s="3"/>
    </row>
    <row r="442" spans="3:3" x14ac:dyDescent="0.25">
      <c r="C442" s="3"/>
    </row>
    <row r="443" spans="3:3" x14ac:dyDescent="0.25">
      <c r="C443" s="3"/>
    </row>
    <row r="444" spans="3:3" x14ac:dyDescent="0.25">
      <c r="C444" s="3"/>
    </row>
    <row r="445" spans="3:3" x14ac:dyDescent="0.25">
      <c r="C445" s="3"/>
    </row>
    <row r="446" spans="3:3" x14ac:dyDescent="0.25">
      <c r="C446" s="3"/>
    </row>
    <row r="447" spans="3:3" x14ac:dyDescent="0.25">
      <c r="C447" s="3"/>
    </row>
    <row r="448" spans="3:3" x14ac:dyDescent="0.25">
      <c r="C448" s="3"/>
    </row>
    <row r="449" spans="3:3" x14ac:dyDescent="0.25">
      <c r="C449" s="3"/>
    </row>
    <row r="450" spans="3:3" x14ac:dyDescent="0.25">
      <c r="C450" s="3"/>
    </row>
    <row r="451" spans="3:3" x14ac:dyDescent="0.25">
      <c r="C451" s="3"/>
    </row>
    <row r="452" spans="3:3" x14ac:dyDescent="0.25">
      <c r="C452" s="3"/>
    </row>
    <row r="453" spans="3:3" x14ac:dyDescent="0.25">
      <c r="C453" s="3"/>
    </row>
    <row r="454" spans="3:3" x14ac:dyDescent="0.25">
      <c r="C454" s="3"/>
    </row>
    <row r="455" spans="3:3" x14ac:dyDescent="0.25">
      <c r="C455" s="3"/>
    </row>
    <row r="456" spans="3:3" x14ac:dyDescent="0.25">
      <c r="C456" s="3"/>
    </row>
    <row r="457" spans="3:3" x14ac:dyDescent="0.25">
      <c r="C457" s="3"/>
    </row>
    <row r="458" spans="3:3" x14ac:dyDescent="0.25">
      <c r="C458" s="3"/>
    </row>
    <row r="459" spans="3:3" x14ac:dyDescent="0.25">
      <c r="C459" s="3"/>
    </row>
    <row r="460" spans="3:3" x14ac:dyDescent="0.25">
      <c r="C460" s="3"/>
    </row>
    <row r="461" spans="3:3" x14ac:dyDescent="0.25">
      <c r="C461" s="3"/>
    </row>
    <row r="462" spans="3:3" x14ac:dyDescent="0.25">
      <c r="C462" s="3"/>
    </row>
    <row r="463" spans="3:3" x14ac:dyDescent="0.25">
      <c r="C463" s="3"/>
    </row>
    <row r="464" spans="3:3" x14ac:dyDescent="0.25">
      <c r="C464" s="3"/>
    </row>
    <row r="465" spans="3:3" x14ac:dyDescent="0.25">
      <c r="C465" s="3"/>
    </row>
    <row r="466" spans="3:3" x14ac:dyDescent="0.25">
      <c r="C466" s="3"/>
    </row>
    <row r="467" spans="3:3" x14ac:dyDescent="0.25">
      <c r="C467" s="3"/>
    </row>
    <row r="468" spans="3:3" x14ac:dyDescent="0.25">
      <c r="C468" s="3"/>
    </row>
    <row r="469" spans="3:3" x14ac:dyDescent="0.25">
      <c r="C469" s="3"/>
    </row>
    <row r="470" spans="3:3" x14ac:dyDescent="0.25">
      <c r="C470" s="3"/>
    </row>
    <row r="471" spans="3:3" x14ac:dyDescent="0.25">
      <c r="C471" s="3"/>
    </row>
    <row r="472" spans="3:3" x14ac:dyDescent="0.25">
      <c r="C472" s="3"/>
    </row>
    <row r="473" spans="3:3" x14ac:dyDescent="0.25">
      <c r="C473" s="3"/>
    </row>
    <row r="474" spans="3:3" x14ac:dyDescent="0.25">
      <c r="C474" s="3"/>
    </row>
    <row r="475" spans="3:3" x14ac:dyDescent="0.25">
      <c r="C475" s="3"/>
    </row>
    <row r="476" spans="3:3" x14ac:dyDescent="0.25">
      <c r="C476" s="3"/>
    </row>
    <row r="477" spans="3:3" x14ac:dyDescent="0.25">
      <c r="C477" s="3"/>
    </row>
    <row r="478" spans="3:3" x14ac:dyDescent="0.25">
      <c r="C478" s="3"/>
    </row>
    <row r="479" spans="3:3" x14ac:dyDescent="0.25">
      <c r="C479" s="3"/>
    </row>
    <row r="480" spans="3:3" x14ac:dyDescent="0.25">
      <c r="C480" s="3"/>
    </row>
    <row r="481" spans="3:3" x14ac:dyDescent="0.25">
      <c r="C481" s="3"/>
    </row>
    <row r="482" spans="3:3" x14ac:dyDescent="0.25">
      <c r="C482" s="3"/>
    </row>
    <row r="483" spans="3:3" x14ac:dyDescent="0.25">
      <c r="C483" s="3"/>
    </row>
    <row r="484" spans="3:3" x14ac:dyDescent="0.25">
      <c r="C484" s="3"/>
    </row>
    <row r="485" spans="3:3" x14ac:dyDescent="0.25">
      <c r="C485" s="3"/>
    </row>
    <row r="486" spans="3:3" x14ac:dyDescent="0.25">
      <c r="C486" s="3"/>
    </row>
    <row r="487" spans="3:3" x14ac:dyDescent="0.25">
      <c r="C487" s="3"/>
    </row>
    <row r="488" spans="3:3" x14ac:dyDescent="0.25">
      <c r="C488" s="3"/>
    </row>
    <row r="489" spans="3:3" x14ac:dyDescent="0.25">
      <c r="C489" s="3"/>
    </row>
    <row r="490" spans="3:3" x14ac:dyDescent="0.25">
      <c r="C490" s="3"/>
    </row>
    <row r="491" spans="3:3" x14ac:dyDescent="0.25">
      <c r="C491" s="3"/>
    </row>
    <row r="492" spans="3:3" x14ac:dyDescent="0.25">
      <c r="C492" s="3"/>
    </row>
    <row r="493" spans="3:3" x14ac:dyDescent="0.25">
      <c r="C493" s="3"/>
    </row>
    <row r="494" spans="3:3" x14ac:dyDescent="0.25">
      <c r="C494" s="3"/>
    </row>
    <row r="495" spans="3:3" x14ac:dyDescent="0.25">
      <c r="C495" s="3"/>
    </row>
    <row r="496" spans="3:3" x14ac:dyDescent="0.25">
      <c r="C496" s="3"/>
    </row>
    <row r="497" spans="3:3" x14ac:dyDescent="0.25">
      <c r="C497" s="3"/>
    </row>
    <row r="498" spans="3:3" x14ac:dyDescent="0.25">
      <c r="C498" s="3"/>
    </row>
    <row r="499" spans="3:3" x14ac:dyDescent="0.25">
      <c r="C499" s="3"/>
    </row>
    <row r="500" spans="3:3" x14ac:dyDescent="0.25">
      <c r="C500" s="3"/>
    </row>
    <row r="501" spans="3:3" x14ac:dyDescent="0.25">
      <c r="C501" s="3"/>
    </row>
    <row r="502" spans="3:3" x14ac:dyDescent="0.25">
      <c r="C502" s="3"/>
    </row>
    <row r="503" spans="3:3" x14ac:dyDescent="0.25">
      <c r="C503" s="3"/>
    </row>
    <row r="504" spans="3:3" x14ac:dyDescent="0.25">
      <c r="C504" s="3"/>
    </row>
    <row r="505" spans="3:3" x14ac:dyDescent="0.25">
      <c r="C505" s="3"/>
    </row>
    <row r="506" spans="3:3" x14ac:dyDescent="0.25">
      <c r="C506" s="3"/>
    </row>
    <row r="507" spans="3:3" x14ac:dyDescent="0.25">
      <c r="C507" s="3"/>
    </row>
    <row r="508" spans="3:3" x14ac:dyDescent="0.25">
      <c r="C508" s="3"/>
    </row>
    <row r="509" spans="3:3" x14ac:dyDescent="0.25">
      <c r="C509" s="3"/>
    </row>
    <row r="510" spans="3:3" x14ac:dyDescent="0.25">
      <c r="C510" s="3"/>
    </row>
    <row r="511" spans="3:3" x14ac:dyDescent="0.25">
      <c r="C511" s="3"/>
    </row>
    <row r="512" spans="3:3" x14ac:dyDescent="0.25">
      <c r="C512" s="3"/>
    </row>
    <row r="513" spans="3:3" x14ac:dyDescent="0.25">
      <c r="C513" s="3"/>
    </row>
    <row r="514" spans="3:3" x14ac:dyDescent="0.25">
      <c r="C514" s="3"/>
    </row>
    <row r="515" spans="3:3" x14ac:dyDescent="0.25">
      <c r="C515" s="3"/>
    </row>
    <row r="516" spans="3:3" x14ac:dyDescent="0.25">
      <c r="C516" s="3"/>
    </row>
    <row r="517" spans="3:3" x14ac:dyDescent="0.25">
      <c r="C517" s="3"/>
    </row>
    <row r="518" spans="3:3" x14ac:dyDescent="0.25">
      <c r="C518" s="3"/>
    </row>
    <row r="519" spans="3:3" x14ac:dyDescent="0.25">
      <c r="C519" s="3"/>
    </row>
    <row r="520" spans="3:3" x14ac:dyDescent="0.25">
      <c r="C520" s="3"/>
    </row>
    <row r="521" spans="3:3" x14ac:dyDescent="0.25">
      <c r="C521" s="3"/>
    </row>
    <row r="522" spans="3:3" x14ac:dyDescent="0.25">
      <c r="C522" s="3"/>
    </row>
  </sheetData>
  <autoFilter ref="A5:S185" xr:uid="{00000000-0009-0000-0000-000024000000}">
    <filterColumn colId="1">
      <filters>
        <filter val="All Saints' CE Primary School, N20"/>
        <filter val="Mill Hill County High School"/>
        <filter val="Pavilion"/>
        <filter val="Queen Elizabeth's Girls' School"/>
      </filters>
    </filterColumn>
  </autoFilter>
  <conditionalFormatting sqref="U3 U519:U1048576 U134:U143 U5:U132">
    <cfRule type="cellIs" dxfId="2" priority="3" operator="equal">
      <formula>0</formula>
    </cfRule>
  </conditionalFormatting>
  <conditionalFormatting sqref="H1:H1048576">
    <cfRule type="containsErrors" dxfId="1" priority="1">
      <formula>ISERROR(H1)</formula>
    </cfRule>
    <cfRule type="containsText" dxfId="0" priority="2" operator="containsText" text="#N/A">
      <formula>NOT(ISERROR(SEARCH("#N/A",H1)))</formula>
    </cfRule>
  </conditionalFormatting>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499984740745262"/>
  </sheetPr>
  <dimension ref="A1:BI287"/>
  <sheetViews>
    <sheetView workbookViewId="0"/>
  </sheetViews>
  <sheetFormatPr defaultRowHeight="15" x14ac:dyDescent="0.25"/>
  <cols>
    <col min="1" max="1" width="22.42578125" bestFit="1" customWidth="1"/>
    <col min="2" max="2" width="18.42578125" bestFit="1" customWidth="1"/>
    <col min="3" max="3" width="47.42578125" bestFit="1" customWidth="1"/>
    <col min="4" max="4" width="11.28515625" customWidth="1"/>
    <col min="5" max="5" width="10.28515625" customWidth="1"/>
    <col min="6" max="6" width="6.42578125" customWidth="1"/>
    <col min="7" max="7" width="21.28515625" bestFit="1" customWidth="1"/>
    <col min="8" max="8" width="11.7109375" customWidth="1"/>
    <col min="9" max="9" width="11.85546875" customWidth="1"/>
    <col min="10" max="10" width="11.28515625" customWidth="1"/>
    <col min="11" max="11" width="10.5703125" customWidth="1"/>
    <col min="12" max="12" width="10.7109375" customWidth="1"/>
    <col min="13" max="13" width="11.42578125" customWidth="1"/>
    <col min="14" max="14" width="10" customWidth="1"/>
    <col min="15" max="15" width="8.85546875" customWidth="1"/>
    <col min="16" max="16" width="12.28515625" bestFit="1" customWidth="1"/>
    <col min="17" max="17" width="13.28515625" bestFit="1" customWidth="1"/>
    <col min="18" max="18" width="18.85546875" customWidth="1"/>
    <col min="19" max="19" width="9.140625" customWidth="1"/>
    <col min="20" max="20" width="13.140625" customWidth="1"/>
    <col min="21" max="21" width="18.5703125" customWidth="1"/>
    <col min="22" max="22" width="22.42578125" customWidth="1"/>
    <col min="23" max="23" width="8.85546875" customWidth="1"/>
    <col min="26" max="26" width="15.28515625" bestFit="1" customWidth="1"/>
    <col min="27" max="27" width="11.7109375" customWidth="1"/>
    <col min="28" max="28" width="10.28515625" customWidth="1"/>
    <col min="29" max="29" width="11.5703125" bestFit="1" customWidth="1"/>
    <col min="31" max="31" width="20.5703125" bestFit="1" customWidth="1"/>
    <col min="32" max="32" width="19.5703125" style="6" customWidth="1"/>
    <col min="33" max="33" width="18" customWidth="1"/>
    <col min="49" max="50" width="18.85546875" bestFit="1" customWidth="1"/>
    <col min="51" max="51" width="44.42578125" bestFit="1" customWidth="1"/>
    <col min="52" max="52" width="7.28515625" bestFit="1" customWidth="1"/>
    <col min="53" max="53" width="5.42578125" bestFit="1" customWidth="1"/>
    <col min="54" max="54" width="21.140625" bestFit="1" customWidth="1"/>
    <col min="56" max="58" width="8.85546875" style="120"/>
  </cols>
  <sheetData>
    <row r="1" spans="1:58" x14ac:dyDescent="0.25">
      <c r="A1" s="119" t="s">
        <v>190</v>
      </c>
    </row>
    <row r="2" spans="1:58" ht="15.75" thickBot="1" x14ac:dyDescent="0.3">
      <c r="A2" s="121">
        <v>44055</v>
      </c>
      <c r="G2" s="122" t="s">
        <v>191</v>
      </c>
      <c r="H2" s="122" t="s">
        <v>192</v>
      </c>
      <c r="I2" s="122" t="s">
        <v>193</v>
      </c>
      <c r="J2" s="122" t="s">
        <v>194</v>
      </c>
      <c r="K2" s="122" t="s">
        <v>195</v>
      </c>
      <c r="L2" s="122" t="s">
        <v>196</v>
      </c>
      <c r="M2" s="122" t="s">
        <v>197</v>
      </c>
      <c r="N2" s="122" t="s">
        <v>198</v>
      </c>
      <c r="O2" s="122" t="s">
        <v>199</v>
      </c>
      <c r="P2" s="122" t="s">
        <v>200</v>
      </c>
      <c r="Q2" s="122" t="s">
        <v>201</v>
      </c>
    </row>
    <row r="3" spans="1:58" s="5" customFormat="1" x14ac:dyDescent="0.25">
      <c r="A3" s="5">
        <v>1</v>
      </c>
      <c r="B3" s="5">
        <v>2</v>
      </c>
      <c r="C3" s="5">
        <v>3</v>
      </c>
      <c r="D3" s="5">
        <v>4</v>
      </c>
      <c r="E3" s="5">
        <v>5</v>
      </c>
      <c r="F3" s="5">
        <v>6</v>
      </c>
      <c r="G3" s="5">
        <v>7</v>
      </c>
      <c r="H3" s="5">
        <v>8</v>
      </c>
      <c r="I3" s="5">
        <v>9</v>
      </c>
      <c r="J3" s="5">
        <v>10</v>
      </c>
      <c r="K3" s="5">
        <v>11</v>
      </c>
      <c r="L3" s="5">
        <v>12</v>
      </c>
      <c r="M3" s="5">
        <v>13</v>
      </c>
      <c r="N3" s="5">
        <v>14</v>
      </c>
      <c r="O3" s="5">
        <v>15</v>
      </c>
      <c r="P3" s="5">
        <v>16</v>
      </c>
      <c r="Q3" s="5">
        <v>17</v>
      </c>
      <c r="R3" s="5">
        <v>18</v>
      </c>
      <c r="S3" s="5">
        <v>19</v>
      </c>
      <c r="T3" s="5">
        <v>20</v>
      </c>
      <c r="U3" s="5">
        <v>21</v>
      </c>
      <c r="V3" s="5">
        <v>22</v>
      </c>
      <c r="W3" s="5">
        <v>23</v>
      </c>
      <c r="X3" s="5">
        <v>24</v>
      </c>
      <c r="Y3" s="5">
        <v>25</v>
      </c>
      <c r="Z3" s="5">
        <v>26</v>
      </c>
      <c r="AA3" s="5">
        <v>27</v>
      </c>
      <c r="AB3" s="5">
        <v>28</v>
      </c>
      <c r="AC3" s="5">
        <v>29</v>
      </c>
      <c r="AD3" s="5">
        <v>30</v>
      </c>
      <c r="AE3" s="5">
        <v>32</v>
      </c>
      <c r="AF3" s="5">
        <v>33</v>
      </c>
      <c r="AG3" s="5">
        <v>34</v>
      </c>
      <c r="AH3" s="5">
        <v>35</v>
      </c>
      <c r="AI3" s="5">
        <v>36</v>
      </c>
      <c r="AJ3" s="5">
        <v>37</v>
      </c>
      <c r="AW3" s="4"/>
      <c r="AX3" s="4"/>
      <c r="AY3" s="4"/>
      <c r="AZ3" s="4"/>
      <c r="BA3" s="4"/>
      <c r="BB3" s="4"/>
      <c r="BD3" s="123"/>
      <c r="BE3" s="123"/>
      <c r="BF3" s="123"/>
    </row>
    <row r="4" spans="1:58" ht="15.75" thickBot="1" x14ac:dyDescent="0.3">
      <c r="G4" s="124" t="s">
        <v>202</v>
      </c>
      <c r="H4" s="125"/>
      <c r="I4" s="126"/>
      <c r="J4" s="126"/>
      <c r="K4" s="126"/>
      <c r="L4" s="126"/>
      <c r="M4" s="126"/>
      <c r="N4" s="126"/>
      <c r="O4" s="126"/>
      <c r="P4" s="126"/>
      <c r="Q4" s="126"/>
      <c r="AW4" s="127" t="s">
        <v>203</v>
      </c>
      <c r="AX4" s="127" t="s">
        <v>204</v>
      </c>
      <c r="AY4" s="127" t="s">
        <v>205</v>
      </c>
      <c r="AZ4" s="127" t="s">
        <v>206</v>
      </c>
      <c r="BA4" s="127" t="s">
        <v>207</v>
      </c>
      <c r="BB4" s="127"/>
    </row>
    <row r="5" spans="1:58" s="130" customFormat="1" ht="60" x14ac:dyDescent="0.25">
      <c r="A5" s="128" t="s">
        <v>204</v>
      </c>
      <c r="B5" s="128" t="s">
        <v>208</v>
      </c>
      <c r="C5" s="128" t="s">
        <v>209</v>
      </c>
      <c r="D5" s="128" t="s">
        <v>210</v>
      </c>
      <c r="E5" s="128" t="s">
        <v>211</v>
      </c>
      <c r="F5" s="128" t="s">
        <v>212</v>
      </c>
      <c r="G5" s="129" t="s">
        <v>213</v>
      </c>
      <c r="H5" s="129" t="s">
        <v>214</v>
      </c>
      <c r="I5" s="129" t="s">
        <v>215</v>
      </c>
      <c r="J5" s="129" t="s">
        <v>216</v>
      </c>
      <c r="K5" s="129" t="s">
        <v>217</v>
      </c>
      <c r="L5" s="129" t="s">
        <v>218</v>
      </c>
      <c r="M5" s="129" t="s">
        <v>219</v>
      </c>
      <c r="N5" s="129" t="s">
        <v>220</v>
      </c>
      <c r="O5" s="129" t="s">
        <v>221</v>
      </c>
      <c r="P5" s="129" t="s">
        <v>222</v>
      </c>
      <c r="Q5" s="129" t="s">
        <v>223</v>
      </c>
      <c r="R5" s="130" t="s">
        <v>224</v>
      </c>
      <c r="S5" s="130" t="s">
        <v>225</v>
      </c>
      <c r="T5" s="130" t="s">
        <v>226</v>
      </c>
      <c r="U5" s="130" t="s">
        <v>227</v>
      </c>
      <c r="V5" s="130" t="s">
        <v>228</v>
      </c>
      <c r="W5" s="130" t="s">
        <v>229</v>
      </c>
      <c r="X5" s="130" t="s">
        <v>230</v>
      </c>
      <c r="Y5" s="130" t="s">
        <v>231</v>
      </c>
      <c r="Z5" s="130" t="s">
        <v>232</v>
      </c>
      <c r="AA5" s="130" t="s">
        <v>233</v>
      </c>
      <c r="AB5" s="130" t="s">
        <v>234</v>
      </c>
      <c r="AC5" s="130" t="s">
        <v>235</v>
      </c>
      <c r="AD5" s="130" t="s">
        <v>236</v>
      </c>
      <c r="AE5" s="130" t="s">
        <v>237</v>
      </c>
      <c r="AF5" s="131" t="s">
        <v>238</v>
      </c>
      <c r="AG5" s="130" t="s">
        <v>239</v>
      </c>
      <c r="AW5" s="127" t="s">
        <v>240</v>
      </c>
      <c r="AX5" s="127" t="s">
        <v>241</v>
      </c>
      <c r="AY5" s="127" t="s">
        <v>242</v>
      </c>
      <c r="AZ5" s="127">
        <v>1</v>
      </c>
      <c r="BA5" s="127">
        <v>144</v>
      </c>
      <c r="BB5" s="127" t="s">
        <v>243</v>
      </c>
      <c r="BD5" s="132" t="s">
        <v>244</v>
      </c>
      <c r="BE5" s="133" t="s">
        <v>245</v>
      </c>
      <c r="BF5" s="134" t="s">
        <v>244</v>
      </c>
    </row>
    <row r="6" spans="1:58" ht="13.9" customHeight="1" x14ac:dyDescent="0.25">
      <c r="A6" t="s">
        <v>241</v>
      </c>
      <c r="B6" t="s">
        <v>240</v>
      </c>
      <c r="C6" t="s">
        <v>242</v>
      </c>
      <c r="D6" s="1">
        <v>1</v>
      </c>
      <c r="E6" t="s">
        <v>246</v>
      </c>
      <c r="F6" t="s">
        <v>247</v>
      </c>
      <c r="G6">
        <v>11327</v>
      </c>
      <c r="H6">
        <v>11331</v>
      </c>
      <c r="I6">
        <v>11339</v>
      </c>
      <c r="J6">
        <v>11331</v>
      </c>
      <c r="K6">
        <v>11340</v>
      </c>
      <c r="L6">
        <v>11340</v>
      </c>
      <c r="M6" t="s">
        <v>248</v>
      </c>
      <c r="N6" t="s">
        <v>248</v>
      </c>
      <c r="O6" t="s">
        <v>248</v>
      </c>
      <c r="P6">
        <v>11340</v>
      </c>
      <c r="Q6" t="s">
        <v>248</v>
      </c>
      <c r="R6" t="s">
        <v>241</v>
      </c>
      <c r="S6">
        <v>1</v>
      </c>
      <c r="T6">
        <v>0</v>
      </c>
      <c r="U6" t="s">
        <v>249</v>
      </c>
      <c r="V6" t="s">
        <v>241</v>
      </c>
      <c r="W6" t="s">
        <v>250</v>
      </c>
      <c r="Z6" s="6" t="e">
        <v>#VALUE!</v>
      </c>
      <c r="AA6">
        <v>327</v>
      </c>
      <c r="AC6" t="s">
        <v>251</v>
      </c>
      <c r="AE6" t="s">
        <v>240</v>
      </c>
      <c r="AF6" s="6">
        <v>1</v>
      </c>
      <c r="AG6" s="135">
        <v>1</v>
      </c>
      <c r="AH6">
        <v>3</v>
      </c>
      <c r="AW6" s="127" t="s">
        <v>252</v>
      </c>
      <c r="AX6" s="127" t="s">
        <v>253</v>
      </c>
      <c r="AY6" s="127" t="s">
        <v>254</v>
      </c>
      <c r="AZ6" s="127">
        <v>1</v>
      </c>
      <c r="BA6" s="127">
        <v>10</v>
      </c>
      <c r="BB6" s="127" t="s">
        <v>255</v>
      </c>
      <c r="BD6" s="136" t="s">
        <v>256</v>
      </c>
      <c r="BE6" s="120" t="s">
        <v>256</v>
      </c>
      <c r="BF6" s="137" t="s">
        <v>256</v>
      </c>
    </row>
    <row r="7" spans="1:58" ht="13.9" customHeight="1" x14ac:dyDescent="0.25">
      <c r="A7" t="s">
        <v>257</v>
      </c>
      <c r="B7" t="s">
        <v>240</v>
      </c>
      <c r="C7" t="s">
        <v>258</v>
      </c>
      <c r="D7" s="1">
        <v>1</v>
      </c>
      <c r="E7" t="s">
        <v>259</v>
      </c>
      <c r="F7" t="s">
        <v>247</v>
      </c>
      <c r="G7">
        <v>11327</v>
      </c>
      <c r="H7">
        <v>11331</v>
      </c>
      <c r="I7">
        <v>11340</v>
      </c>
      <c r="J7">
        <v>11331</v>
      </c>
      <c r="K7">
        <v>11340</v>
      </c>
      <c r="L7">
        <v>11340</v>
      </c>
      <c r="M7" t="s">
        <v>248</v>
      </c>
      <c r="N7" t="s">
        <v>248</v>
      </c>
      <c r="O7" t="s">
        <v>248</v>
      </c>
      <c r="P7">
        <v>11340</v>
      </c>
      <c r="Q7" t="s">
        <v>248</v>
      </c>
      <c r="R7" t="s">
        <v>260</v>
      </c>
      <c r="S7">
        <v>2</v>
      </c>
      <c r="T7">
        <v>0</v>
      </c>
      <c r="U7" t="s">
        <v>261</v>
      </c>
      <c r="V7" t="s">
        <v>257</v>
      </c>
      <c r="W7" t="s">
        <v>250</v>
      </c>
      <c r="Z7" s="6">
        <v>0</v>
      </c>
      <c r="AA7">
        <v>0</v>
      </c>
      <c r="AC7" t="s">
        <v>262</v>
      </c>
      <c r="AE7" t="s">
        <v>240</v>
      </c>
      <c r="AF7" s="6" t="s">
        <v>263</v>
      </c>
      <c r="AG7" s="135">
        <v>1</v>
      </c>
      <c r="AH7">
        <v>7</v>
      </c>
      <c r="AW7" s="127"/>
      <c r="AX7" s="127" t="s">
        <v>264</v>
      </c>
      <c r="AY7" s="127" t="s">
        <v>265</v>
      </c>
      <c r="AZ7" s="127">
        <v>1</v>
      </c>
      <c r="BA7" s="127">
        <v>10</v>
      </c>
      <c r="BB7" s="127" t="s">
        <v>255</v>
      </c>
      <c r="BD7" s="136" t="s">
        <v>266</v>
      </c>
      <c r="BE7" s="120" t="s">
        <v>267</v>
      </c>
      <c r="BF7" s="137" t="s">
        <v>266</v>
      </c>
    </row>
    <row r="8" spans="1:58" x14ac:dyDescent="0.25">
      <c r="A8" t="s">
        <v>268</v>
      </c>
      <c r="B8" t="s">
        <v>269</v>
      </c>
      <c r="C8" t="s">
        <v>270</v>
      </c>
      <c r="D8" s="1">
        <v>-3.0784746456378516</v>
      </c>
      <c r="E8" t="s">
        <v>259</v>
      </c>
      <c r="F8" t="s">
        <v>271</v>
      </c>
      <c r="G8" t="s">
        <v>248</v>
      </c>
      <c r="H8">
        <v>10162</v>
      </c>
      <c r="I8">
        <v>10162</v>
      </c>
      <c r="J8">
        <v>11510</v>
      </c>
      <c r="K8" t="s">
        <v>248</v>
      </c>
      <c r="L8" t="s">
        <v>248</v>
      </c>
      <c r="M8">
        <v>10162</v>
      </c>
      <c r="N8">
        <v>10162</v>
      </c>
      <c r="O8">
        <v>11510</v>
      </c>
      <c r="P8" t="s">
        <v>248</v>
      </c>
      <c r="Q8" t="s">
        <v>248</v>
      </c>
      <c r="R8" t="s">
        <v>268</v>
      </c>
      <c r="S8">
        <v>1</v>
      </c>
      <c r="T8">
        <v>1</v>
      </c>
      <c r="U8" t="s">
        <v>272</v>
      </c>
      <c r="V8" t="s">
        <v>273</v>
      </c>
      <c r="W8" t="s">
        <v>250</v>
      </c>
      <c r="X8">
        <v>13</v>
      </c>
      <c r="Z8" s="6" t="e">
        <v>#VALUE!</v>
      </c>
      <c r="AA8">
        <v>78</v>
      </c>
      <c r="AC8" t="s">
        <v>18</v>
      </c>
      <c r="AE8" t="s">
        <v>274</v>
      </c>
      <c r="AF8" s="6">
        <v>-3.0784746456378516</v>
      </c>
      <c r="AG8" s="130"/>
      <c r="AH8">
        <v>7</v>
      </c>
      <c r="AW8" s="127" t="s">
        <v>22</v>
      </c>
      <c r="AX8" s="127" t="s">
        <v>275</v>
      </c>
      <c r="AY8" s="127" t="s">
        <v>276</v>
      </c>
      <c r="AZ8" s="127">
        <v>1</v>
      </c>
      <c r="BA8" s="127">
        <v>8</v>
      </c>
      <c r="BB8" s="127" t="s">
        <v>255</v>
      </c>
      <c r="BD8" s="136" t="s">
        <v>277</v>
      </c>
      <c r="BE8" s="120" t="s">
        <v>278</v>
      </c>
      <c r="BF8" s="137" t="s">
        <v>277</v>
      </c>
    </row>
    <row r="9" spans="1:58" x14ac:dyDescent="0.25">
      <c r="A9" t="s">
        <v>279</v>
      </c>
      <c r="B9" t="s">
        <v>269</v>
      </c>
      <c r="C9" t="s">
        <v>280</v>
      </c>
      <c r="D9" s="1">
        <v>-1.5891396881436799</v>
      </c>
      <c r="E9" t="s">
        <v>259</v>
      </c>
      <c r="F9" t="s">
        <v>281</v>
      </c>
      <c r="G9" t="s">
        <v>248</v>
      </c>
      <c r="H9">
        <v>10162</v>
      </c>
      <c r="I9">
        <v>10162</v>
      </c>
      <c r="J9">
        <v>11510</v>
      </c>
      <c r="K9" t="s">
        <v>248</v>
      </c>
      <c r="L9" t="s">
        <v>248</v>
      </c>
      <c r="M9">
        <v>10162</v>
      </c>
      <c r="N9">
        <v>10162</v>
      </c>
      <c r="O9">
        <v>11510</v>
      </c>
      <c r="P9" t="s">
        <v>248</v>
      </c>
      <c r="Q9" t="s">
        <v>248</v>
      </c>
      <c r="R9" t="s">
        <v>279</v>
      </c>
      <c r="S9">
        <v>2</v>
      </c>
      <c r="T9">
        <v>1</v>
      </c>
      <c r="U9" t="s">
        <v>272</v>
      </c>
      <c r="V9" t="s">
        <v>273</v>
      </c>
      <c r="W9" t="s">
        <v>250</v>
      </c>
      <c r="X9">
        <v>13</v>
      </c>
      <c r="Z9" s="6" t="e">
        <v>#VALUE!</v>
      </c>
      <c r="AA9">
        <v>78</v>
      </c>
      <c r="AC9" t="s">
        <v>18</v>
      </c>
      <c r="AE9" t="s">
        <v>274</v>
      </c>
      <c r="AF9" s="6">
        <v>-1.5891396881436799</v>
      </c>
      <c r="AG9" s="130"/>
      <c r="AH9">
        <v>7</v>
      </c>
      <c r="AW9" s="127"/>
      <c r="AX9" s="127" t="s">
        <v>282</v>
      </c>
      <c r="AY9" s="127" t="s">
        <v>283</v>
      </c>
      <c r="AZ9" s="127">
        <v>1</v>
      </c>
      <c r="BA9" s="127">
        <v>175</v>
      </c>
      <c r="BB9" s="127" t="s">
        <v>243</v>
      </c>
      <c r="BD9" s="136" t="s">
        <v>284</v>
      </c>
      <c r="BE9" s="120" t="s">
        <v>285</v>
      </c>
      <c r="BF9" s="137" t="s">
        <v>284</v>
      </c>
    </row>
    <row r="10" spans="1:58" x14ac:dyDescent="0.25">
      <c r="A10" t="s">
        <v>286</v>
      </c>
      <c r="B10" t="s">
        <v>269</v>
      </c>
      <c r="C10" t="s">
        <v>287</v>
      </c>
      <c r="D10" s="1">
        <v>-11.351369203409593</v>
      </c>
      <c r="E10" t="s">
        <v>259</v>
      </c>
      <c r="F10" t="s">
        <v>271</v>
      </c>
      <c r="G10" t="s">
        <v>248</v>
      </c>
      <c r="H10">
        <v>10162</v>
      </c>
      <c r="I10">
        <v>10162</v>
      </c>
      <c r="J10">
        <v>11510</v>
      </c>
      <c r="K10" t="s">
        <v>248</v>
      </c>
      <c r="L10" t="s">
        <v>248</v>
      </c>
      <c r="M10">
        <v>10162</v>
      </c>
      <c r="N10">
        <v>10162</v>
      </c>
      <c r="O10">
        <v>11510</v>
      </c>
      <c r="P10" t="s">
        <v>248</v>
      </c>
      <c r="Q10" t="s">
        <v>248</v>
      </c>
      <c r="R10" t="s">
        <v>286</v>
      </c>
      <c r="S10">
        <v>3</v>
      </c>
      <c r="T10">
        <v>1</v>
      </c>
      <c r="U10" t="s">
        <v>288</v>
      </c>
      <c r="V10" t="s">
        <v>273</v>
      </c>
      <c r="W10" t="s">
        <v>250</v>
      </c>
      <c r="X10">
        <v>28</v>
      </c>
      <c r="Z10" s="6" t="e">
        <v>#VALUE!</v>
      </c>
      <c r="AA10">
        <v>78</v>
      </c>
      <c r="AC10" t="s">
        <v>18</v>
      </c>
      <c r="AE10" t="s">
        <v>274</v>
      </c>
      <c r="AF10" s="6">
        <v>-11.351369203409593</v>
      </c>
      <c r="AG10" s="130"/>
      <c r="AH10">
        <v>7</v>
      </c>
      <c r="AW10" s="127"/>
      <c r="AX10" s="127" t="s">
        <v>34</v>
      </c>
      <c r="AY10" s="127" t="s">
        <v>289</v>
      </c>
      <c r="AZ10" s="127">
        <v>1</v>
      </c>
      <c r="BA10" s="127">
        <v>365</v>
      </c>
      <c r="BB10" s="127" t="s">
        <v>243</v>
      </c>
      <c r="BD10" s="136" t="s">
        <v>290</v>
      </c>
      <c r="BE10" s="120" t="s">
        <v>291</v>
      </c>
      <c r="BF10" s="137" t="s">
        <v>290</v>
      </c>
    </row>
    <row r="11" spans="1:58" x14ac:dyDescent="0.25">
      <c r="A11" t="s">
        <v>292</v>
      </c>
      <c r="B11" t="s">
        <v>269</v>
      </c>
      <c r="C11" t="s">
        <v>293</v>
      </c>
      <c r="D11" s="1">
        <v>-8.5943491339642595</v>
      </c>
      <c r="E11" t="s">
        <v>259</v>
      </c>
      <c r="F11" t="s">
        <v>294</v>
      </c>
      <c r="G11" t="s">
        <v>248</v>
      </c>
      <c r="H11">
        <v>10162</v>
      </c>
      <c r="I11">
        <v>10162</v>
      </c>
      <c r="J11">
        <v>11510</v>
      </c>
      <c r="K11" t="s">
        <v>248</v>
      </c>
      <c r="L11" t="s">
        <v>248</v>
      </c>
      <c r="M11">
        <v>10162</v>
      </c>
      <c r="N11">
        <v>10162</v>
      </c>
      <c r="O11">
        <v>11510</v>
      </c>
      <c r="P11" t="s">
        <v>248</v>
      </c>
      <c r="Q11" t="s">
        <v>248</v>
      </c>
      <c r="R11" t="s">
        <v>292</v>
      </c>
      <c r="S11">
        <v>4</v>
      </c>
      <c r="T11">
        <v>1</v>
      </c>
      <c r="U11" t="s">
        <v>272</v>
      </c>
      <c r="V11" t="s">
        <v>273</v>
      </c>
      <c r="W11" t="s">
        <v>250</v>
      </c>
      <c r="X11">
        <v>13</v>
      </c>
      <c r="Z11" s="6" t="e">
        <v>#VALUE!</v>
      </c>
      <c r="AA11">
        <v>78</v>
      </c>
      <c r="AC11" t="s">
        <v>18</v>
      </c>
      <c r="AE11" t="s">
        <v>274</v>
      </c>
      <c r="AF11" s="6">
        <v>-8.5943491339642595</v>
      </c>
      <c r="AG11" s="130"/>
      <c r="AH11">
        <v>7</v>
      </c>
      <c r="AW11" s="127"/>
      <c r="AX11" s="127" t="s">
        <v>295</v>
      </c>
      <c r="AY11" s="127" t="s">
        <v>296</v>
      </c>
      <c r="AZ11" s="127">
        <v>1</v>
      </c>
      <c r="BA11" s="127">
        <v>147</v>
      </c>
      <c r="BB11" s="127" t="s">
        <v>243</v>
      </c>
      <c r="BD11" s="136" t="s">
        <v>297</v>
      </c>
      <c r="BE11" s="120" t="s">
        <v>298</v>
      </c>
      <c r="BF11" s="137" t="s">
        <v>297</v>
      </c>
    </row>
    <row r="12" spans="1:58" ht="15.75" thickBot="1" x14ac:dyDescent="0.3">
      <c r="A12" t="s">
        <v>299</v>
      </c>
      <c r="B12" t="s">
        <v>269</v>
      </c>
      <c r="C12" t="s">
        <v>300</v>
      </c>
      <c r="D12" s="1">
        <v>-3.9630249148978978</v>
      </c>
      <c r="E12" t="s">
        <v>259</v>
      </c>
      <c r="F12" t="s">
        <v>271</v>
      </c>
      <c r="G12" t="s">
        <v>248</v>
      </c>
      <c r="H12">
        <v>10162</v>
      </c>
      <c r="I12">
        <v>10162</v>
      </c>
      <c r="J12">
        <v>11510</v>
      </c>
      <c r="K12" t="s">
        <v>248</v>
      </c>
      <c r="L12" t="s">
        <v>248</v>
      </c>
      <c r="M12">
        <v>10162</v>
      </c>
      <c r="N12">
        <v>10162</v>
      </c>
      <c r="O12">
        <v>11510</v>
      </c>
      <c r="P12" t="s">
        <v>248</v>
      </c>
      <c r="Q12" t="s">
        <v>248</v>
      </c>
      <c r="R12" t="s">
        <v>299</v>
      </c>
      <c r="S12">
        <v>5</v>
      </c>
      <c r="T12">
        <v>1</v>
      </c>
      <c r="U12" t="s">
        <v>272</v>
      </c>
      <c r="V12" t="s">
        <v>273</v>
      </c>
      <c r="W12" t="s">
        <v>250</v>
      </c>
      <c r="X12">
        <v>13</v>
      </c>
      <c r="Z12" s="6" t="e">
        <v>#VALUE!</v>
      </c>
      <c r="AA12">
        <v>78</v>
      </c>
      <c r="AC12" t="s">
        <v>18</v>
      </c>
      <c r="AE12" t="s">
        <v>274</v>
      </c>
      <c r="AF12" s="6">
        <v>-3.9630249148978978</v>
      </c>
      <c r="AG12" s="130"/>
      <c r="AH12">
        <v>7</v>
      </c>
      <c r="AW12" s="127"/>
      <c r="AX12" s="127" t="s">
        <v>301</v>
      </c>
      <c r="AY12" s="127" t="s">
        <v>302</v>
      </c>
      <c r="AZ12" s="127">
        <v>1</v>
      </c>
      <c r="BA12" s="127">
        <v>130</v>
      </c>
      <c r="BB12" s="127" t="s">
        <v>243</v>
      </c>
      <c r="BD12" s="138"/>
      <c r="BE12" s="139"/>
      <c r="BF12" s="140"/>
    </row>
    <row r="13" spans="1:58" x14ac:dyDescent="0.25">
      <c r="A13" t="s">
        <v>303</v>
      </c>
      <c r="B13" t="s">
        <v>269</v>
      </c>
      <c r="C13" t="s">
        <v>304</v>
      </c>
      <c r="D13" s="141">
        <v>-23.075972</v>
      </c>
      <c r="E13" t="s">
        <v>259</v>
      </c>
      <c r="F13" t="s">
        <v>271</v>
      </c>
      <c r="G13" t="s">
        <v>248</v>
      </c>
      <c r="H13">
        <v>10162</v>
      </c>
      <c r="I13">
        <v>10162</v>
      </c>
      <c r="J13">
        <v>11510</v>
      </c>
      <c r="K13" t="s">
        <v>248</v>
      </c>
      <c r="L13" t="s">
        <v>248</v>
      </c>
      <c r="M13">
        <v>10162</v>
      </c>
      <c r="N13">
        <v>10162</v>
      </c>
      <c r="O13">
        <v>11510</v>
      </c>
      <c r="P13" t="s">
        <v>248</v>
      </c>
      <c r="Q13" t="s">
        <v>248</v>
      </c>
      <c r="R13" t="s">
        <v>303</v>
      </c>
      <c r="S13">
        <v>6</v>
      </c>
      <c r="T13">
        <v>1</v>
      </c>
      <c r="U13" t="s">
        <v>272</v>
      </c>
      <c r="V13" t="s">
        <v>273</v>
      </c>
      <c r="W13" t="s">
        <v>250</v>
      </c>
      <c r="X13">
        <v>13</v>
      </c>
      <c r="Z13" s="6" t="e">
        <v>#VALUE!</v>
      </c>
      <c r="AA13">
        <v>78</v>
      </c>
      <c r="AC13" t="s">
        <v>18</v>
      </c>
      <c r="AE13" t="s">
        <v>274</v>
      </c>
      <c r="AF13" s="6">
        <v>-23.075972</v>
      </c>
      <c r="AG13" s="130"/>
      <c r="AH13">
        <v>7</v>
      </c>
      <c r="AW13" s="127" t="s">
        <v>305</v>
      </c>
      <c r="AX13" s="127" t="s">
        <v>306</v>
      </c>
      <c r="AY13" s="127" t="s">
        <v>307</v>
      </c>
      <c r="AZ13" s="127">
        <v>1</v>
      </c>
      <c r="BA13" s="127">
        <v>9</v>
      </c>
      <c r="BB13" s="127" t="s">
        <v>255</v>
      </c>
    </row>
    <row r="14" spans="1:58" x14ac:dyDescent="0.25">
      <c r="A14" t="s">
        <v>308</v>
      </c>
      <c r="B14" t="s">
        <v>269</v>
      </c>
      <c r="C14" t="s">
        <v>309</v>
      </c>
      <c r="D14" s="1">
        <v>-1.4969036333249071</v>
      </c>
      <c r="E14" t="s">
        <v>259</v>
      </c>
      <c r="F14" t="s">
        <v>281</v>
      </c>
      <c r="G14" t="s">
        <v>248</v>
      </c>
      <c r="H14">
        <v>10163</v>
      </c>
      <c r="I14">
        <v>10163</v>
      </c>
      <c r="J14">
        <v>11510</v>
      </c>
      <c r="K14" t="s">
        <v>248</v>
      </c>
      <c r="L14" t="s">
        <v>248</v>
      </c>
      <c r="M14">
        <v>10163</v>
      </c>
      <c r="N14">
        <v>10163</v>
      </c>
      <c r="O14">
        <v>11510</v>
      </c>
      <c r="P14" t="s">
        <v>248</v>
      </c>
      <c r="Q14" t="s">
        <v>248</v>
      </c>
      <c r="R14" t="s">
        <v>308</v>
      </c>
      <c r="S14">
        <v>7</v>
      </c>
      <c r="T14">
        <v>1</v>
      </c>
      <c r="U14" t="s">
        <v>272</v>
      </c>
      <c r="V14" t="s">
        <v>273</v>
      </c>
      <c r="W14" t="s">
        <v>250</v>
      </c>
      <c r="X14">
        <v>16</v>
      </c>
      <c r="Z14" s="6" t="e">
        <v>#VALUE!</v>
      </c>
      <c r="AA14">
        <v>7</v>
      </c>
      <c r="AC14" t="s">
        <v>18</v>
      </c>
      <c r="AE14" t="s">
        <v>310</v>
      </c>
      <c r="AF14" s="6">
        <v>-1.4969036333249071</v>
      </c>
      <c r="AG14" s="130"/>
      <c r="AH14">
        <v>7</v>
      </c>
      <c r="AW14" s="127"/>
      <c r="AX14" s="127" t="s">
        <v>311</v>
      </c>
      <c r="AY14" s="127" t="s">
        <v>312</v>
      </c>
      <c r="AZ14" s="127">
        <v>1</v>
      </c>
      <c r="BA14" s="127">
        <v>3</v>
      </c>
      <c r="BB14" s="127" t="s">
        <v>255</v>
      </c>
    </row>
    <row r="15" spans="1:58" x14ac:dyDescent="0.25">
      <c r="A15" t="s">
        <v>313</v>
      </c>
      <c r="B15" t="s">
        <v>269</v>
      </c>
      <c r="C15" t="s">
        <v>314</v>
      </c>
      <c r="D15" s="1">
        <v>-10.694863030102709</v>
      </c>
      <c r="E15" t="s">
        <v>259</v>
      </c>
      <c r="F15" t="s">
        <v>271</v>
      </c>
      <c r="G15" t="s">
        <v>248</v>
      </c>
      <c r="H15">
        <v>10163</v>
      </c>
      <c r="I15">
        <v>10163</v>
      </c>
      <c r="J15">
        <v>11510</v>
      </c>
      <c r="K15" t="s">
        <v>248</v>
      </c>
      <c r="L15" t="s">
        <v>248</v>
      </c>
      <c r="M15">
        <v>10163</v>
      </c>
      <c r="N15">
        <v>10163</v>
      </c>
      <c r="O15">
        <v>11510</v>
      </c>
      <c r="P15" t="s">
        <v>248</v>
      </c>
      <c r="Q15" t="s">
        <v>248</v>
      </c>
      <c r="R15" t="s">
        <v>313</v>
      </c>
      <c r="S15">
        <v>8</v>
      </c>
      <c r="T15">
        <v>1</v>
      </c>
      <c r="U15" t="s">
        <v>288</v>
      </c>
      <c r="V15" t="s">
        <v>273</v>
      </c>
      <c r="W15" t="s">
        <v>250</v>
      </c>
      <c r="X15">
        <v>30</v>
      </c>
      <c r="Z15" s="6" t="e">
        <v>#VALUE!</v>
      </c>
      <c r="AA15">
        <v>7</v>
      </c>
      <c r="AC15" t="s">
        <v>18</v>
      </c>
      <c r="AE15" t="s">
        <v>310</v>
      </c>
      <c r="AF15" s="6">
        <v>-10.694863030102709</v>
      </c>
      <c r="AG15" s="130"/>
      <c r="AH15">
        <v>7</v>
      </c>
      <c r="AW15" s="127" t="s">
        <v>315</v>
      </c>
      <c r="AX15" s="127" t="s">
        <v>316</v>
      </c>
      <c r="AY15" s="127" t="s">
        <v>317</v>
      </c>
      <c r="AZ15" s="127">
        <v>1</v>
      </c>
      <c r="BA15" s="127">
        <v>1</v>
      </c>
      <c r="BB15" s="127" t="s">
        <v>255</v>
      </c>
    </row>
    <row r="16" spans="1:58" x14ac:dyDescent="0.25">
      <c r="A16" t="s">
        <v>318</v>
      </c>
      <c r="B16" t="s">
        <v>269</v>
      </c>
      <c r="C16" t="s">
        <v>319</v>
      </c>
      <c r="D16" s="1">
        <v>-8.5943491339642595</v>
      </c>
      <c r="E16" t="s">
        <v>259</v>
      </c>
      <c r="F16" t="s">
        <v>294</v>
      </c>
      <c r="G16" t="s">
        <v>248</v>
      </c>
      <c r="H16">
        <v>10163</v>
      </c>
      <c r="I16">
        <v>10163</v>
      </c>
      <c r="J16">
        <v>11510</v>
      </c>
      <c r="K16" t="s">
        <v>248</v>
      </c>
      <c r="L16" t="s">
        <v>248</v>
      </c>
      <c r="M16">
        <v>10163</v>
      </c>
      <c r="N16">
        <v>10163</v>
      </c>
      <c r="O16">
        <v>11510</v>
      </c>
      <c r="P16" t="s">
        <v>248</v>
      </c>
      <c r="Q16" t="s">
        <v>248</v>
      </c>
      <c r="R16" t="s">
        <v>318</v>
      </c>
      <c r="S16">
        <v>9</v>
      </c>
      <c r="T16">
        <v>1</v>
      </c>
      <c r="U16" t="s">
        <v>272</v>
      </c>
      <c r="V16" t="s">
        <v>273</v>
      </c>
      <c r="W16" t="s">
        <v>250</v>
      </c>
      <c r="X16">
        <v>16</v>
      </c>
      <c r="Z16" s="6" t="e">
        <v>#VALUE!</v>
      </c>
      <c r="AA16">
        <v>7</v>
      </c>
      <c r="AC16" t="s">
        <v>18</v>
      </c>
      <c r="AE16" t="s">
        <v>310</v>
      </c>
      <c r="AF16" s="6">
        <v>-8.5943491339642595</v>
      </c>
      <c r="AG16" s="130"/>
      <c r="AH16">
        <v>7</v>
      </c>
      <c r="AW16" s="127"/>
      <c r="AX16" s="127" t="s">
        <v>320</v>
      </c>
      <c r="AY16" s="127" t="s">
        <v>321</v>
      </c>
      <c r="AZ16" s="127">
        <v>1</v>
      </c>
      <c r="BA16" s="127">
        <v>119</v>
      </c>
      <c r="BB16" s="127" t="s">
        <v>255</v>
      </c>
    </row>
    <row r="17" spans="1:54" x14ac:dyDescent="0.25">
      <c r="A17" t="s">
        <v>322</v>
      </c>
      <c r="B17" t="s">
        <v>269</v>
      </c>
      <c r="C17" t="s">
        <v>323</v>
      </c>
      <c r="D17" s="1">
        <v>-3.7330049952987121</v>
      </c>
      <c r="E17" t="s">
        <v>259</v>
      </c>
      <c r="F17" t="s">
        <v>271</v>
      </c>
      <c r="G17" t="s">
        <v>248</v>
      </c>
      <c r="H17">
        <v>10163</v>
      </c>
      <c r="I17">
        <v>10163</v>
      </c>
      <c r="J17">
        <v>11510</v>
      </c>
      <c r="K17" t="s">
        <v>248</v>
      </c>
      <c r="L17" t="s">
        <v>248</v>
      </c>
      <c r="M17">
        <v>10163</v>
      </c>
      <c r="N17">
        <v>10163</v>
      </c>
      <c r="O17">
        <v>11510</v>
      </c>
      <c r="P17" t="s">
        <v>248</v>
      </c>
      <c r="Q17" t="s">
        <v>248</v>
      </c>
      <c r="R17" t="s">
        <v>322</v>
      </c>
      <c r="S17">
        <v>10</v>
      </c>
      <c r="T17">
        <v>1</v>
      </c>
      <c r="U17" t="s">
        <v>272</v>
      </c>
      <c r="V17" t="s">
        <v>273</v>
      </c>
      <c r="W17" t="s">
        <v>250</v>
      </c>
      <c r="X17">
        <v>16</v>
      </c>
      <c r="Z17" s="6" t="e">
        <v>#VALUE!</v>
      </c>
      <c r="AA17">
        <v>7</v>
      </c>
      <c r="AC17" t="s">
        <v>18</v>
      </c>
      <c r="AE17" t="s">
        <v>310</v>
      </c>
      <c r="AF17" s="6">
        <v>-3.7330049952987121</v>
      </c>
      <c r="AG17" s="130"/>
      <c r="AH17">
        <v>7</v>
      </c>
      <c r="AW17" s="127"/>
      <c r="AX17" s="127" t="s">
        <v>324</v>
      </c>
      <c r="AY17" s="127" t="s">
        <v>325</v>
      </c>
      <c r="AZ17" s="127">
        <v>1</v>
      </c>
      <c r="BA17" s="127">
        <v>113</v>
      </c>
      <c r="BB17" s="127" t="s">
        <v>255</v>
      </c>
    </row>
    <row r="18" spans="1:54" x14ac:dyDescent="0.25">
      <c r="A18" t="s">
        <v>326</v>
      </c>
      <c r="B18" t="s">
        <v>269</v>
      </c>
      <c r="C18" t="s">
        <v>327</v>
      </c>
      <c r="D18" s="141">
        <v>-23.075972</v>
      </c>
      <c r="E18" t="s">
        <v>259</v>
      </c>
      <c r="F18" t="s">
        <v>271</v>
      </c>
      <c r="G18" t="s">
        <v>248</v>
      </c>
      <c r="H18">
        <v>10163</v>
      </c>
      <c r="I18">
        <v>10163</v>
      </c>
      <c r="J18">
        <v>11510</v>
      </c>
      <c r="K18" t="s">
        <v>248</v>
      </c>
      <c r="L18" t="s">
        <v>248</v>
      </c>
      <c r="M18">
        <v>10163</v>
      </c>
      <c r="N18">
        <v>10163</v>
      </c>
      <c r="O18">
        <v>11510</v>
      </c>
      <c r="P18" t="s">
        <v>248</v>
      </c>
      <c r="Q18" t="s">
        <v>248</v>
      </c>
      <c r="R18" t="s">
        <v>326</v>
      </c>
      <c r="S18">
        <v>11</v>
      </c>
      <c r="T18">
        <v>1</v>
      </c>
      <c r="U18" t="s">
        <v>272</v>
      </c>
      <c r="V18" t="s">
        <v>273</v>
      </c>
      <c r="W18" t="s">
        <v>250</v>
      </c>
      <c r="X18">
        <v>16</v>
      </c>
      <c r="Z18" s="6" t="e">
        <v>#VALUE!</v>
      </c>
      <c r="AA18">
        <v>7</v>
      </c>
      <c r="AC18" t="s">
        <v>18</v>
      </c>
      <c r="AE18" t="s">
        <v>310</v>
      </c>
      <c r="AF18" s="6">
        <v>-23.075972</v>
      </c>
      <c r="AG18" s="130"/>
      <c r="AH18">
        <v>7</v>
      </c>
      <c r="AW18" s="127"/>
      <c r="AX18" s="127" t="s">
        <v>328</v>
      </c>
      <c r="AY18" s="127" t="s">
        <v>329</v>
      </c>
      <c r="AZ18" s="127">
        <v>1</v>
      </c>
      <c r="BA18" s="127">
        <v>119</v>
      </c>
      <c r="BB18" s="127" t="s">
        <v>255</v>
      </c>
    </row>
    <row r="19" spans="1:54" x14ac:dyDescent="0.25">
      <c r="A19" t="s">
        <v>330</v>
      </c>
      <c r="B19" t="s">
        <v>252</v>
      </c>
      <c r="C19" t="s">
        <v>331</v>
      </c>
      <c r="D19" s="1">
        <v>5.17</v>
      </c>
      <c r="E19" t="s">
        <v>259</v>
      </c>
      <c r="F19" t="s">
        <v>332</v>
      </c>
      <c r="G19">
        <v>10284</v>
      </c>
      <c r="H19">
        <v>10284</v>
      </c>
      <c r="I19" t="s">
        <v>248</v>
      </c>
      <c r="J19">
        <v>10284</v>
      </c>
      <c r="K19" t="s">
        <v>248</v>
      </c>
      <c r="L19" t="s">
        <v>248</v>
      </c>
      <c r="M19">
        <v>10284</v>
      </c>
      <c r="N19" t="s">
        <v>248</v>
      </c>
      <c r="O19">
        <v>10284</v>
      </c>
      <c r="P19" t="s">
        <v>248</v>
      </c>
      <c r="Q19" t="s">
        <v>248</v>
      </c>
      <c r="R19" t="s">
        <v>330</v>
      </c>
      <c r="S19">
        <v>2</v>
      </c>
      <c r="T19">
        <v>0</v>
      </c>
      <c r="U19" t="s">
        <v>333</v>
      </c>
      <c r="V19" t="s">
        <v>334</v>
      </c>
      <c r="W19" t="s">
        <v>335</v>
      </c>
      <c r="Z19" s="6" t="e">
        <v>#VALUE!</v>
      </c>
      <c r="AA19">
        <v>187</v>
      </c>
      <c r="AE19" t="s">
        <v>277</v>
      </c>
      <c r="AF19" s="6">
        <v>5.17</v>
      </c>
      <c r="AG19" s="130"/>
      <c r="AH19">
        <v>7</v>
      </c>
      <c r="AW19" s="127"/>
      <c r="AX19" s="127" t="s">
        <v>336</v>
      </c>
      <c r="AY19" s="127" t="s">
        <v>337</v>
      </c>
      <c r="AZ19" s="127">
        <v>1</v>
      </c>
      <c r="BA19" s="127">
        <v>30</v>
      </c>
      <c r="BB19" s="127" t="s">
        <v>255</v>
      </c>
    </row>
    <row r="20" spans="1:54" x14ac:dyDescent="0.25">
      <c r="A20" t="s">
        <v>253</v>
      </c>
      <c r="B20" t="s">
        <v>252</v>
      </c>
      <c r="C20" t="s">
        <v>254</v>
      </c>
      <c r="D20" s="1">
        <v>1</v>
      </c>
      <c r="E20" t="s">
        <v>259</v>
      </c>
      <c r="F20" t="s">
        <v>332</v>
      </c>
      <c r="G20">
        <v>10284</v>
      </c>
      <c r="H20">
        <v>10284</v>
      </c>
      <c r="I20" t="s">
        <v>248</v>
      </c>
      <c r="J20">
        <v>10284</v>
      </c>
      <c r="K20" t="s">
        <v>248</v>
      </c>
      <c r="L20" t="s">
        <v>248</v>
      </c>
      <c r="M20">
        <v>10284</v>
      </c>
      <c r="N20" t="s">
        <v>248</v>
      </c>
      <c r="O20">
        <v>10284</v>
      </c>
      <c r="P20" t="s">
        <v>248</v>
      </c>
      <c r="Q20" t="s">
        <v>248</v>
      </c>
      <c r="R20" t="s">
        <v>253</v>
      </c>
      <c r="S20">
        <v>3</v>
      </c>
      <c r="T20">
        <v>0</v>
      </c>
      <c r="U20" t="s">
        <v>333</v>
      </c>
      <c r="V20" t="s">
        <v>334</v>
      </c>
      <c r="W20" t="s">
        <v>335</v>
      </c>
      <c r="Z20" s="6" t="e">
        <v>#VALUE!</v>
      </c>
      <c r="AA20">
        <v>20</v>
      </c>
      <c r="AE20" t="s">
        <v>277</v>
      </c>
      <c r="AF20" s="6">
        <v>1</v>
      </c>
      <c r="AG20" s="130"/>
      <c r="AH20">
        <v>7</v>
      </c>
      <c r="AW20" s="127"/>
      <c r="AX20" s="127" t="s">
        <v>338</v>
      </c>
      <c r="AY20" s="127" t="s">
        <v>339</v>
      </c>
      <c r="AZ20" s="127">
        <v>1</v>
      </c>
      <c r="BA20" s="127">
        <v>3</v>
      </c>
      <c r="BB20" s="127" t="s">
        <v>255</v>
      </c>
    </row>
    <row r="21" spans="1:54" x14ac:dyDescent="0.25">
      <c r="A21" t="s">
        <v>264</v>
      </c>
      <c r="B21" t="s">
        <v>252</v>
      </c>
      <c r="C21" t="s">
        <v>265</v>
      </c>
      <c r="D21" s="1">
        <v>1</v>
      </c>
      <c r="E21" t="s">
        <v>259</v>
      </c>
      <c r="F21" t="s">
        <v>332</v>
      </c>
      <c r="G21">
        <v>10284</v>
      </c>
      <c r="H21">
        <v>10284</v>
      </c>
      <c r="I21" t="s">
        <v>248</v>
      </c>
      <c r="J21">
        <v>10284</v>
      </c>
      <c r="K21" t="s">
        <v>248</v>
      </c>
      <c r="L21" t="s">
        <v>248</v>
      </c>
      <c r="M21">
        <v>10284</v>
      </c>
      <c r="N21" t="s">
        <v>248</v>
      </c>
      <c r="O21">
        <v>10284</v>
      </c>
      <c r="P21" t="s">
        <v>248</v>
      </c>
      <c r="Q21" t="s">
        <v>248</v>
      </c>
      <c r="R21" t="s">
        <v>264</v>
      </c>
      <c r="S21">
        <v>6</v>
      </c>
      <c r="T21">
        <v>0</v>
      </c>
      <c r="U21" t="s">
        <v>340</v>
      </c>
      <c r="V21" t="s">
        <v>341</v>
      </c>
      <c r="W21" t="s">
        <v>335</v>
      </c>
      <c r="Z21" s="6" t="e">
        <v>#VALUE!</v>
      </c>
      <c r="AA21">
        <v>20</v>
      </c>
      <c r="AE21" t="s">
        <v>277</v>
      </c>
      <c r="AF21" s="6">
        <v>1</v>
      </c>
      <c r="AG21" s="130"/>
      <c r="AH21">
        <v>7</v>
      </c>
      <c r="AW21" s="127"/>
      <c r="AX21" s="127" t="s">
        <v>342</v>
      </c>
      <c r="AY21" s="127" t="s">
        <v>343</v>
      </c>
      <c r="AZ21" s="127">
        <v>1</v>
      </c>
      <c r="BA21" s="127">
        <v>1</v>
      </c>
      <c r="BB21" s="127" t="s">
        <v>255</v>
      </c>
    </row>
    <row r="22" spans="1:54" x14ac:dyDescent="0.25">
      <c r="A22" t="s">
        <v>344</v>
      </c>
      <c r="B22" t="s">
        <v>252</v>
      </c>
      <c r="C22" t="s">
        <v>345</v>
      </c>
      <c r="D22" s="1">
        <v>1.53</v>
      </c>
      <c r="E22" t="s">
        <v>259</v>
      </c>
      <c r="F22" t="s">
        <v>332</v>
      </c>
      <c r="G22">
        <v>10284</v>
      </c>
      <c r="H22">
        <v>10284</v>
      </c>
      <c r="I22" t="s">
        <v>248</v>
      </c>
      <c r="J22">
        <v>10284</v>
      </c>
      <c r="K22" t="s">
        <v>248</v>
      </c>
      <c r="L22" t="s">
        <v>248</v>
      </c>
      <c r="M22">
        <v>10284</v>
      </c>
      <c r="N22" t="s">
        <v>248</v>
      </c>
      <c r="O22">
        <v>10284</v>
      </c>
      <c r="P22" t="s">
        <v>248</v>
      </c>
      <c r="Q22" t="s">
        <v>248</v>
      </c>
      <c r="R22" t="s">
        <v>344</v>
      </c>
      <c r="S22">
        <v>5</v>
      </c>
      <c r="T22">
        <v>0</v>
      </c>
      <c r="U22" t="s">
        <v>340</v>
      </c>
      <c r="V22" t="s">
        <v>341</v>
      </c>
      <c r="W22" t="s">
        <v>335</v>
      </c>
      <c r="Z22" s="6" t="e">
        <v>#VALUE!</v>
      </c>
      <c r="AA22">
        <v>187</v>
      </c>
      <c r="AE22" t="s">
        <v>277</v>
      </c>
      <c r="AF22" s="6">
        <v>1.53</v>
      </c>
      <c r="AG22" s="130"/>
      <c r="AH22">
        <v>7</v>
      </c>
      <c r="AW22" s="127"/>
      <c r="AX22" s="127" t="s">
        <v>346</v>
      </c>
      <c r="AY22" s="127" t="s">
        <v>347</v>
      </c>
      <c r="AZ22" s="127">
        <v>1</v>
      </c>
      <c r="BA22" s="127">
        <v>4</v>
      </c>
      <c r="BB22" s="127" t="s">
        <v>255</v>
      </c>
    </row>
    <row r="23" spans="1:54" x14ac:dyDescent="0.25">
      <c r="A23" t="s">
        <v>348</v>
      </c>
      <c r="B23" t="s">
        <v>252</v>
      </c>
      <c r="C23" t="s">
        <v>349</v>
      </c>
      <c r="D23" s="1">
        <v>0.53</v>
      </c>
      <c r="E23" t="s">
        <v>259</v>
      </c>
      <c r="F23" t="s">
        <v>332</v>
      </c>
      <c r="G23">
        <v>11579</v>
      </c>
      <c r="H23">
        <v>11579</v>
      </c>
      <c r="I23" t="s">
        <v>248</v>
      </c>
      <c r="J23">
        <v>11579</v>
      </c>
      <c r="K23">
        <v>11579</v>
      </c>
      <c r="L23" t="s">
        <v>248</v>
      </c>
      <c r="M23">
        <v>11579</v>
      </c>
      <c r="N23" t="s">
        <v>248</v>
      </c>
      <c r="O23">
        <v>11579</v>
      </c>
      <c r="P23" t="s">
        <v>248</v>
      </c>
      <c r="Q23" t="s">
        <v>248</v>
      </c>
      <c r="R23" t="s">
        <v>348</v>
      </c>
      <c r="S23">
        <v>8</v>
      </c>
      <c r="T23">
        <v>0</v>
      </c>
      <c r="U23" t="s">
        <v>350</v>
      </c>
      <c r="V23" t="s">
        <v>351</v>
      </c>
      <c r="W23" t="s">
        <v>335</v>
      </c>
      <c r="Z23" s="6" t="e">
        <v>#VALUE!</v>
      </c>
      <c r="AA23">
        <v>104</v>
      </c>
      <c r="AE23" t="s">
        <v>277</v>
      </c>
      <c r="AF23" s="6">
        <v>0.53</v>
      </c>
      <c r="AG23" s="130"/>
      <c r="AH23">
        <v>4</v>
      </c>
      <c r="AW23" s="127" t="s">
        <v>28</v>
      </c>
      <c r="AX23" s="127" t="s">
        <v>352</v>
      </c>
      <c r="AY23" s="127" t="s">
        <v>353</v>
      </c>
      <c r="AZ23" s="127">
        <v>1</v>
      </c>
      <c r="BA23" s="127">
        <v>2</v>
      </c>
      <c r="BB23" s="127" t="s">
        <v>255</v>
      </c>
    </row>
    <row r="24" spans="1:54" x14ac:dyDescent="0.25">
      <c r="A24" t="s">
        <v>354</v>
      </c>
      <c r="B24" t="s">
        <v>252</v>
      </c>
      <c r="C24" t="s">
        <v>355</v>
      </c>
      <c r="D24" s="1">
        <v>5.17</v>
      </c>
      <c r="E24" t="s">
        <v>259</v>
      </c>
      <c r="F24" t="s">
        <v>332</v>
      </c>
      <c r="G24">
        <v>10284</v>
      </c>
      <c r="H24">
        <v>10284</v>
      </c>
      <c r="I24" t="s">
        <v>248</v>
      </c>
      <c r="J24">
        <v>10284</v>
      </c>
      <c r="K24" t="s">
        <v>248</v>
      </c>
      <c r="L24" t="s">
        <v>248</v>
      </c>
      <c r="M24">
        <v>10284</v>
      </c>
      <c r="N24" t="s">
        <v>248</v>
      </c>
      <c r="O24">
        <v>10284</v>
      </c>
      <c r="P24" t="s">
        <v>248</v>
      </c>
      <c r="Q24" t="s">
        <v>248</v>
      </c>
      <c r="R24" t="s">
        <v>354</v>
      </c>
      <c r="S24">
        <v>12</v>
      </c>
      <c r="T24">
        <v>0</v>
      </c>
      <c r="U24" t="s">
        <v>333</v>
      </c>
      <c r="V24" t="s">
        <v>334</v>
      </c>
      <c r="W24" t="s">
        <v>335</v>
      </c>
      <c r="Z24" s="6" t="e">
        <v>#VALUE!</v>
      </c>
      <c r="AA24">
        <v>65</v>
      </c>
      <c r="AE24" t="s">
        <v>284</v>
      </c>
      <c r="AF24" s="6">
        <v>5.17</v>
      </c>
      <c r="AG24" s="130"/>
      <c r="AH24">
        <v>7</v>
      </c>
      <c r="AW24" s="127"/>
      <c r="AX24" s="127" t="s">
        <v>356</v>
      </c>
      <c r="AY24" s="127" t="s">
        <v>357</v>
      </c>
      <c r="AZ24" s="127">
        <v>1</v>
      </c>
      <c r="BA24" s="127">
        <v>10</v>
      </c>
      <c r="BB24" s="127" t="s">
        <v>243</v>
      </c>
    </row>
    <row r="25" spans="1:54" x14ac:dyDescent="0.25">
      <c r="A25" t="s">
        <v>358</v>
      </c>
      <c r="B25" t="s">
        <v>252</v>
      </c>
      <c r="C25" t="s">
        <v>359</v>
      </c>
      <c r="D25" s="1">
        <v>1</v>
      </c>
      <c r="E25" t="s">
        <v>259</v>
      </c>
      <c r="F25" t="s">
        <v>332</v>
      </c>
      <c r="G25">
        <v>10284</v>
      </c>
      <c r="H25">
        <v>10284</v>
      </c>
      <c r="I25" t="s">
        <v>248</v>
      </c>
      <c r="J25">
        <v>10284</v>
      </c>
      <c r="K25" t="s">
        <v>248</v>
      </c>
      <c r="L25" t="s">
        <v>248</v>
      </c>
      <c r="M25">
        <v>10284</v>
      </c>
      <c r="N25" t="s">
        <v>248</v>
      </c>
      <c r="O25">
        <v>10284</v>
      </c>
      <c r="P25" t="s">
        <v>248</v>
      </c>
      <c r="Q25" t="s">
        <v>248</v>
      </c>
      <c r="R25" t="s">
        <v>260</v>
      </c>
      <c r="S25">
        <v>13</v>
      </c>
      <c r="T25">
        <v>0</v>
      </c>
      <c r="U25" t="s">
        <v>333</v>
      </c>
      <c r="V25" t="s">
        <v>334</v>
      </c>
      <c r="W25" t="s">
        <v>335</v>
      </c>
      <c r="Z25" s="6">
        <v>0</v>
      </c>
      <c r="AA25">
        <v>0</v>
      </c>
      <c r="AE25" t="s">
        <v>284</v>
      </c>
      <c r="AF25" s="6" t="s">
        <v>263</v>
      </c>
      <c r="AG25" s="130"/>
      <c r="AH25">
        <v>7</v>
      </c>
      <c r="AW25" s="127"/>
      <c r="AX25" s="127" t="s">
        <v>360</v>
      </c>
      <c r="AY25" s="127" t="s">
        <v>361</v>
      </c>
      <c r="AZ25" s="127">
        <v>1</v>
      </c>
      <c r="BA25" s="127">
        <v>5</v>
      </c>
      <c r="BB25" s="127" t="s">
        <v>243</v>
      </c>
    </row>
    <row r="26" spans="1:54" x14ac:dyDescent="0.25">
      <c r="A26" t="s">
        <v>362</v>
      </c>
      <c r="B26" t="s">
        <v>252</v>
      </c>
      <c r="C26" t="s">
        <v>363</v>
      </c>
      <c r="D26" s="1">
        <v>1</v>
      </c>
      <c r="E26" t="s">
        <v>259</v>
      </c>
      <c r="F26" t="s">
        <v>332</v>
      </c>
      <c r="G26">
        <v>10284</v>
      </c>
      <c r="H26">
        <v>10284</v>
      </c>
      <c r="I26" t="s">
        <v>248</v>
      </c>
      <c r="J26">
        <v>10284</v>
      </c>
      <c r="K26" t="s">
        <v>248</v>
      </c>
      <c r="L26" t="s">
        <v>248</v>
      </c>
      <c r="M26">
        <v>10284</v>
      </c>
      <c r="N26" t="s">
        <v>248</v>
      </c>
      <c r="O26">
        <v>10284</v>
      </c>
      <c r="P26" t="s">
        <v>248</v>
      </c>
      <c r="Q26" t="s">
        <v>248</v>
      </c>
      <c r="R26" t="s">
        <v>260</v>
      </c>
      <c r="S26">
        <v>16</v>
      </c>
      <c r="T26">
        <v>0</v>
      </c>
      <c r="U26" t="s">
        <v>340</v>
      </c>
      <c r="V26" t="s">
        <v>341</v>
      </c>
      <c r="W26" t="s">
        <v>335</v>
      </c>
      <c r="Z26" s="6">
        <v>0</v>
      </c>
      <c r="AA26">
        <v>0</v>
      </c>
      <c r="AE26" t="s">
        <v>284</v>
      </c>
      <c r="AF26" s="6" t="s">
        <v>263</v>
      </c>
      <c r="AG26" s="130"/>
      <c r="AH26">
        <v>7</v>
      </c>
      <c r="AW26" s="127"/>
      <c r="AX26" s="127" t="s">
        <v>364</v>
      </c>
      <c r="AY26" s="127" t="s">
        <v>365</v>
      </c>
      <c r="AZ26" s="127">
        <v>1</v>
      </c>
      <c r="BA26" s="127">
        <v>12</v>
      </c>
      <c r="BB26" s="127" t="s">
        <v>243</v>
      </c>
    </row>
    <row r="27" spans="1:54" x14ac:dyDescent="0.25">
      <c r="A27" t="s">
        <v>366</v>
      </c>
      <c r="B27" t="s">
        <v>252</v>
      </c>
      <c r="C27" t="s">
        <v>367</v>
      </c>
      <c r="D27" s="1">
        <v>1.53</v>
      </c>
      <c r="E27" t="s">
        <v>259</v>
      </c>
      <c r="F27" t="s">
        <v>332</v>
      </c>
      <c r="G27">
        <v>10284</v>
      </c>
      <c r="H27">
        <v>10284</v>
      </c>
      <c r="I27" t="s">
        <v>248</v>
      </c>
      <c r="J27">
        <v>10284</v>
      </c>
      <c r="K27" t="s">
        <v>248</v>
      </c>
      <c r="L27" t="s">
        <v>248</v>
      </c>
      <c r="M27">
        <v>10284</v>
      </c>
      <c r="N27" t="s">
        <v>248</v>
      </c>
      <c r="O27">
        <v>10284</v>
      </c>
      <c r="P27" t="s">
        <v>248</v>
      </c>
      <c r="Q27" t="s">
        <v>248</v>
      </c>
      <c r="R27" t="s">
        <v>366</v>
      </c>
      <c r="S27">
        <v>17</v>
      </c>
      <c r="T27">
        <v>0</v>
      </c>
      <c r="U27" t="s">
        <v>340</v>
      </c>
      <c r="V27" t="s">
        <v>341</v>
      </c>
      <c r="W27" t="s">
        <v>335</v>
      </c>
      <c r="Z27" s="6" t="e">
        <v>#VALUE!</v>
      </c>
      <c r="AA27">
        <v>65</v>
      </c>
      <c r="AE27" t="s">
        <v>284</v>
      </c>
      <c r="AF27" s="6">
        <v>1.53</v>
      </c>
      <c r="AG27" s="130"/>
      <c r="AH27">
        <v>7</v>
      </c>
      <c r="AW27" s="127"/>
      <c r="AX27" s="127" t="s">
        <v>368</v>
      </c>
      <c r="AY27" s="127" t="s">
        <v>369</v>
      </c>
      <c r="AZ27" s="127">
        <v>1</v>
      </c>
      <c r="BA27" s="127">
        <v>6</v>
      </c>
      <c r="BB27" s="127" t="s">
        <v>243</v>
      </c>
    </row>
    <row r="28" spans="1:54" x14ac:dyDescent="0.25">
      <c r="A28" t="s">
        <v>370</v>
      </c>
      <c r="B28" t="s">
        <v>252</v>
      </c>
      <c r="C28" t="s">
        <v>371</v>
      </c>
      <c r="D28" s="1">
        <v>0.53</v>
      </c>
      <c r="E28" t="s">
        <v>259</v>
      </c>
      <c r="F28" t="s">
        <v>332</v>
      </c>
      <c r="G28">
        <v>11579</v>
      </c>
      <c r="H28">
        <v>11579</v>
      </c>
      <c r="I28" t="s">
        <v>248</v>
      </c>
      <c r="J28">
        <v>11579</v>
      </c>
      <c r="K28">
        <v>11579</v>
      </c>
      <c r="L28" t="s">
        <v>248</v>
      </c>
      <c r="M28">
        <v>11579</v>
      </c>
      <c r="N28" t="s">
        <v>248</v>
      </c>
      <c r="O28">
        <v>11579</v>
      </c>
      <c r="P28" t="s">
        <v>248</v>
      </c>
      <c r="Q28" t="s">
        <v>248</v>
      </c>
      <c r="R28" t="s">
        <v>370</v>
      </c>
      <c r="S28">
        <v>18</v>
      </c>
      <c r="T28">
        <v>0</v>
      </c>
      <c r="U28" t="s">
        <v>350</v>
      </c>
      <c r="V28" t="s">
        <v>351</v>
      </c>
      <c r="W28" t="s">
        <v>335</v>
      </c>
      <c r="Z28" s="6" t="e">
        <v>#VALUE!</v>
      </c>
      <c r="AA28">
        <v>62</v>
      </c>
      <c r="AE28" t="s">
        <v>284</v>
      </c>
      <c r="AF28" s="6">
        <v>0.53</v>
      </c>
      <c r="AG28" s="130"/>
      <c r="AH28">
        <v>4</v>
      </c>
      <c r="AW28" s="127" t="s">
        <v>372</v>
      </c>
      <c r="AX28" s="127" t="s">
        <v>373</v>
      </c>
      <c r="AY28" s="127" t="s">
        <v>374</v>
      </c>
      <c r="AZ28" s="127">
        <v>0</v>
      </c>
      <c r="BA28" s="127">
        <v>3</v>
      </c>
      <c r="BB28" s="127" t="s">
        <v>375</v>
      </c>
    </row>
    <row r="29" spans="1:54" x14ac:dyDescent="0.25">
      <c r="A29" s="142" t="s">
        <v>376</v>
      </c>
      <c r="B29" s="142" t="s">
        <v>252</v>
      </c>
      <c r="C29" s="142" t="s">
        <v>377</v>
      </c>
      <c r="D29" s="1">
        <v>5.17</v>
      </c>
      <c r="E29" t="s">
        <v>259</v>
      </c>
      <c r="F29" t="s">
        <v>332</v>
      </c>
      <c r="G29">
        <v>10284</v>
      </c>
      <c r="H29">
        <v>10284</v>
      </c>
      <c r="I29" t="s">
        <v>248</v>
      </c>
      <c r="J29">
        <v>10284</v>
      </c>
      <c r="K29" t="s">
        <v>248</v>
      </c>
      <c r="L29" t="s">
        <v>248</v>
      </c>
      <c r="M29">
        <v>10284</v>
      </c>
      <c r="N29" t="s">
        <v>248</v>
      </c>
      <c r="O29">
        <v>10284</v>
      </c>
      <c r="P29" t="s">
        <v>248</v>
      </c>
      <c r="Q29" t="s">
        <v>248</v>
      </c>
      <c r="R29" t="s">
        <v>376</v>
      </c>
      <c r="S29">
        <v>22</v>
      </c>
      <c r="T29">
        <v>0</v>
      </c>
      <c r="U29" t="s">
        <v>333</v>
      </c>
      <c r="V29" t="s">
        <v>334</v>
      </c>
      <c r="W29" t="s">
        <v>335</v>
      </c>
      <c r="Z29" s="6" t="e">
        <v>#VALUE!</v>
      </c>
      <c r="AA29">
        <v>7</v>
      </c>
      <c r="AE29" t="s">
        <v>290</v>
      </c>
      <c r="AF29" s="6">
        <v>5.17</v>
      </c>
      <c r="AG29" s="130"/>
      <c r="AH29">
        <v>7</v>
      </c>
      <c r="AW29" s="127"/>
      <c r="AX29" s="127">
        <v>0</v>
      </c>
      <c r="AY29" s="127" t="s">
        <v>378</v>
      </c>
      <c r="AZ29" s="127">
        <v>0</v>
      </c>
      <c r="BA29" s="127">
        <v>431</v>
      </c>
      <c r="BB29" s="127" t="s">
        <v>375</v>
      </c>
    </row>
    <row r="30" spans="1:54" x14ac:dyDescent="0.25">
      <c r="A30" t="s">
        <v>379</v>
      </c>
      <c r="B30" t="s">
        <v>252</v>
      </c>
      <c r="C30" t="s">
        <v>380</v>
      </c>
      <c r="D30" s="1">
        <v>5.17</v>
      </c>
      <c r="E30" t="s">
        <v>259</v>
      </c>
      <c r="F30" t="s">
        <v>332</v>
      </c>
      <c r="G30">
        <v>10284</v>
      </c>
      <c r="H30">
        <v>10284</v>
      </c>
      <c r="I30" t="s">
        <v>248</v>
      </c>
      <c r="J30">
        <v>10284</v>
      </c>
      <c r="K30" t="s">
        <v>248</v>
      </c>
      <c r="L30" t="s">
        <v>248</v>
      </c>
      <c r="M30">
        <v>10284</v>
      </c>
      <c r="N30" t="s">
        <v>248</v>
      </c>
      <c r="O30">
        <v>10284</v>
      </c>
      <c r="P30" t="s">
        <v>248</v>
      </c>
      <c r="Q30" t="s">
        <v>248</v>
      </c>
      <c r="R30" t="s">
        <v>379</v>
      </c>
      <c r="S30">
        <v>23</v>
      </c>
      <c r="T30">
        <v>0</v>
      </c>
      <c r="U30" t="s">
        <v>333</v>
      </c>
      <c r="V30" t="s">
        <v>334</v>
      </c>
      <c r="W30" t="s">
        <v>335</v>
      </c>
      <c r="Z30" s="6" t="e">
        <v>#VALUE!</v>
      </c>
      <c r="AA30">
        <v>65</v>
      </c>
      <c r="AE30" t="s">
        <v>290</v>
      </c>
      <c r="AF30" s="6">
        <v>5.17</v>
      </c>
      <c r="AG30" s="130"/>
      <c r="AH30">
        <v>7</v>
      </c>
      <c r="AW30" s="127" t="s">
        <v>381</v>
      </c>
      <c r="AX30" s="127" t="s">
        <v>382</v>
      </c>
      <c r="AY30" s="127" t="s">
        <v>383</v>
      </c>
      <c r="AZ30" s="127">
        <v>1</v>
      </c>
      <c r="BA30" s="127">
        <v>38</v>
      </c>
      <c r="BB30" s="127" t="s">
        <v>384</v>
      </c>
    </row>
    <row r="31" spans="1:54" x14ac:dyDescent="0.25">
      <c r="A31" t="s">
        <v>385</v>
      </c>
      <c r="B31" t="s">
        <v>252</v>
      </c>
      <c r="C31" t="s">
        <v>386</v>
      </c>
      <c r="D31" s="1">
        <v>0.53</v>
      </c>
      <c r="E31" t="s">
        <v>259</v>
      </c>
      <c r="F31" t="s">
        <v>332</v>
      </c>
      <c r="G31">
        <v>11579</v>
      </c>
      <c r="H31">
        <v>11579</v>
      </c>
      <c r="I31" t="s">
        <v>248</v>
      </c>
      <c r="J31">
        <v>11579</v>
      </c>
      <c r="K31">
        <v>11579</v>
      </c>
      <c r="L31" t="s">
        <v>248</v>
      </c>
      <c r="M31">
        <v>11579</v>
      </c>
      <c r="N31" t="s">
        <v>248</v>
      </c>
      <c r="O31">
        <v>11579</v>
      </c>
      <c r="P31" t="s">
        <v>248</v>
      </c>
      <c r="Q31" t="s">
        <v>248</v>
      </c>
      <c r="R31" t="s">
        <v>385</v>
      </c>
      <c r="S31">
        <v>24</v>
      </c>
      <c r="T31">
        <v>0</v>
      </c>
      <c r="U31" t="s">
        <v>350</v>
      </c>
      <c r="V31" t="s">
        <v>351</v>
      </c>
      <c r="W31" t="s">
        <v>335</v>
      </c>
      <c r="Z31" s="6" t="e">
        <v>#VALUE!</v>
      </c>
      <c r="AA31">
        <v>63</v>
      </c>
      <c r="AE31" t="s">
        <v>290</v>
      </c>
      <c r="AF31" s="6">
        <v>0.53</v>
      </c>
      <c r="AG31" s="130"/>
      <c r="AH31">
        <v>4</v>
      </c>
      <c r="AW31" s="127"/>
      <c r="AX31" s="127" t="s">
        <v>387</v>
      </c>
      <c r="AY31" s="127" t="s">
        <v>388</v>
      </c>
      <c r="AZ31" s="127">
        <v>1</v>
      </c>
      <c r="BA31" s="127">
        <v>23</v>
      </c>
      <c r="BB31" s="127" t="s">
        <v>384</v>
      </c>
    </row>
    <row r="32" spans="1:54" x14ac:dyDescent="0.25">
      <c r="A32" s="142" t="s">
        <v>389</v>
      </c>
      <c r="B32" s="142" t="s">
        <v>252</v>
      </c>
      <c r="C32" s="142" t="s">
        <v>390</v>
      </c>
      <c r="D32" s="1">
        <v>1.53</v>
      </c>
      <c r="E32" t="s">
        <v>259</v>
      </c>
      <c r="F32" t="s">
        <v>332</v>
      </c>
      <c r="G32">
        <v>10284</v>
      </c>
      <c r="H32">
        <v>10284</v>
      </c>
      <c r="I32" t="s">
        <v>248</v>
      </c>
      <c r="J32">
        <v>10284</v>
      </c>
      <c r="K32" t="s">
        <v>248</v>
      </c>
      <c r="L32" t="s">
        <v>248</v>
      </c>
      <c r="M32">
        <v>10284</v>
      </c>
      <c r="N32" t="s">
        <v>248</v>
      </c>
      <c r="O32">
        <v>10284</v>
      </c>
      <c r="P32" t="s">
        <v>248</v>
      </c>
      <c r="Q32" t="s">
        <v>248</v>
      </c>
      <c r="R32" t="s">
        <v>389</v>
      </c>
      <c r="S32">
        <v>25</v>
      </c>
      <c r="T32">
        <v>0</v>
      </c>
      <c r="U32" t="s">
        <v>340</v>
      </c>
      <c r="V32" t="s">
        <v>341</v>
      </c>
      <c r="W32" t="s">
        <v>335</v>
      </c>
      <c r="Z32" s="6" t="e">
        <v>#VALUE!</v>
      </c>
      <c r="AA32">
        <v>7</v>
      </c>
      <c r="AE32" t="s">
        <v>290</v>
      </c>
      <c r="AF32" s="6">
        <v>1.53</v>
      </c>
      <c r="AG32" s="130"/>
      <c r="AH32">
        <v>7</v>
      </c>
      <c r="AW32" s="127"/>
      <c r="AX32" s="127" t="s">
        <v>391</v>
      </c>
      <c r="AY32" s="127" t="s">
        <v>392</v>
      </c>
      <c r="AZ32" s="127">
        <v>1</v>
      </c>
      <c r="BA32" s="127">
        <v>29</v>
      </c>
      <c r="BB32" s="127" t="s">
        <v>384</v>
      </c>
    </row>
    <row r="33" spans="1:54" x14ac:dyDescent="0.25">
      <c r="A33" t="s">
        <v>393</v>
      </c>
      <c r="B33" t="s">
        <v>252</v>
      </c>
      <c r="C33" t="s">
        <v>394</v>
      </c>
      <c r="D33" s="1">
        <v>1.53</v>
      </c>
      <c r="E33" t="s">
        <v>259</v>
      </c>
      <c r="F33" t="s">
        <v>332</v>
      </c>
      <c r="G33">
        <v>10284</v>
      </c>
      <c r="H33">
        <v>10284</v>
      </c>
      <c r="I33" t="s">
        <v>248</v>
      </c>
      <c r="J33">
        <v>10284</v>
      </c>
      <c r="K33" t="s">
        <v>248</v>
      </c>
      <c r="L33" t="s">
        <v>248</v>
      </c>
      <c r="M33">
        <v>10284</v>
      </c>
      <c r="N33" t="s">
        <v>248</v>
      </c>
      <c r="O33">
        <v>10284</v>
      </c>
      <c r="P33" t="s">
        <v>248</v>
      </c>
      <c r="Q33" t="s">
        <v>248</v>
      </c>
      <c r="R33" t="s">
        <v>393</v>
      </c>
      <c r="S33">
        <v>26</v>
      </c>
      <c r="T33">
        <v>0</v>
      </c>
      <c r="U33" t="s">
        <v>340</v>
      </c>
      <c r="V33" t="s">
        <v>341</v>
      </c>
      <c r="W33" t="s">
        <v>335</v>
      </c>
      <c r="Z33" s="6" t="e">
        <v>#VALUE!</v>
      </c>
      <c r="AA33">
        <v>65</v>
      </c>
      <c r="AE33" t="s">
        <v>290</v>
      </c>
      <c r="AF33" s="6">
        <v>1.53</v>
      </c>
      <c r="AG33" s="130"/>
      <c r="AH33">
        <v>7</v>
      </c>
      <c r="AW33" s="127"/>
      <c r="AX33" s="127" t="s">
        <v>395</v>
      </c>
      <c r="AY33" s="127" t="s">
        <v>396</v>
      </c>
      <c r="AZ33" s="127">
        <v>1</v>
      </c>
      <c r="BA33" s="127">
        <v>23</v>
      </c>
      <c r="BB33" s="127" t="s">
        <v>384</v>
      </c>
    </row>
    <row r="34" spans="1:54" x14ac:dyDescent="0.25">
      <c r="A34" t="s">
        <v>397</v>
      </c>
      <c r="B34" t="s">
        <v>252</v>
      </c>
      <c r="C34" t="s">
        <v>398</v>
      </c>
      <c r="D34" s="1">
        <v>5.17</v>
      </c>
      <c r="E34" t="s">
        <v>259</v>
      </c>
      <c r="F34" t="s">
        <v>332</v>
      </c>
      <c r="G34">
        <v>10284</v>
      </c>
      <c r="H34">
        <v>10284</v>
      </c>
      <c r="I34" t="s">
        <v>248</v>
      </c>
      <c r="J34">
        <v>10284</v>
      </c>
      <c r="K34" t="s">
        <v>248</v>
      </c>
      <c r="L34" t="s">
        <v>248</v>
      </c>
      <c r="M34">
        <v>10284</v>
      </c>
      <c r="N34" t="s">
        <v>248</v>
      </c>
      <c r="O34">
        <v>10284</v>
      </c>
      <c r="P34" t="s">
        <v>248</v>
      </c>
      <c r="Q34" t="s">
        <v>248</v>
      </c>
      <c r="R34" t="s">
        <v>397</v>
      </c>
      <c r="S34">
        <v>41</v>
      </c>
      <c r="T34">
        <v>0</v>
      </c>
      <c r="U34" t="s">
        <v>333</v>
      </c>
      <c r="V34" t="s">
        <v>334</v>
      </c>
      <c r="W34" t="s">
        <v>335</v>
      </c>
      <c r="Z34" s="6" t="e">
        <v>#VALUE!</v>
      </c>
      <c r="AA34">
        <v>2</v>
      </c>
      <c r="AE34" t="s">
        <v>399</v>
      </c>
      <c r="AF34" s="6">
        <v>5.17</v>
      </c>
      <c r="AG34" s="130"/>
      <c r="AH34">
        <v>7</v>
      </c>
      <c r="AW34" s="127"/>
      <c r="AX34" s="127" t="s">
        <v>400</v>
      </c>
      <c r="AY34" s="127" t="s">
        <v>401</v>
      </c>
      <c r="AZ34" s="127">
        <v>1</v>
      </c>
      <c r="BA34" s="127">
        <v>5</v>
      </c>
      <c r="BB34" s="127" t="s">
        <v>384</v>
      </c>
    </row>
    <row r="35" spans="1:54" x14ac:dyDescent="0.25">
      <c r="A35" t="s">
        <v>402</v>
      </c>
      <c r="B35" t="s">
        <v>252</v>
      </c>
      <c r="C35" t="s">
        <v>403</v>
      </c>
      <c r="D35" s="1">
        <v>1.53</v>
      </c>
      <c r="E35" t="s">
        <v>259</v>
      </c>
      <c r="F35" t="s">
        <v>332</v>
      </c>
      <c r="G35">
        <v>10284</v>
      </c>
      <c r="H35">
        <v>10284</v>
      </c>
      <c r="I35" t="s">
        <v>248</v>
      </c>
      <c r="J35">
        <v>10284</v>
      </c>
      <c r="K35" t="s">
        <v>248</v>
      </c>
      <c r="L35" t="s">
        <v>248</v>
      </c>
      <c r="M35">
        <v>10284</v>
      </c>
      <c r="N35" t="s">
        <v>248</v>
      </c>
      <c r="O35">
        <v>10284</v>
      </c>
      <c r="P35" t="s">
        <v>248</v>
      </c>
      <c r="Q35" t="s">
        <v>248</v>
      </c>
      <c r="R35" t="s">
        <v>402</v>
      </c>
      <c r="S35">
        <v>42</v>
      </c>
      <c r="T35">
        <v>0</v>
      </c>
      <c r="U35" t="s">
        <v>340</v>
      </c>
      <c r="V35" t="s">
        <v>341</v>
      </c>
      <c r="W35" t="s">
        <v>335</v>
      </c>
      <c r="Z35" s="6" t="e">
        <v>#VALUE!</v>
      </c>
      <c r="AA35">
        <v>2</v>
      </c>
      <c r="AE35" t="s">
        <v>399</v>
      </c>
      <c r="AF35" s="6">
        <v>1.53</v>
      </c>
      <c r="AG35" s="130"/>
      <c r="AH35">
        <v>7</v>
      </c>
      <c r="AW35" s="127"/>
      <c r="AX35" s="127" t="s">
        <v>404</v>
      </c>
      <c r="AY35" s="127" t="s">
        <v>405</v>
      </c>
      <c r="AZ35" s="127">
        <v>1</v>
      </c>
      <c r="BA35" s="127">
        <v>7</v>
      </c>
      <c r="BB35" s="127" t="s">
        <v>384</v>
      </c>
    </row>
    <row r="36" spans="1:54" x14ac:dyDescent="0.25">
      <c r="A36" t="s">
        <v>295</v>
      </c>
      <c r="B36" t="s">
        <v>22</v>
      </c>
      <c r="C36" t="s">
        <v>296</v>
      </c>
      <c r="D36" s="1">
        <v>1</v>
      </c>
      <c r="E36" t="s">
        <v>246</v>
      </c>
      <c r="F36" t="s">
        <v>406</v>
      </c>
      <c r="G36" t="s">
        <v>248</v>
      </c>
      <c r="H36">
        <v>10166</v>
      </c>
      <c r="I36" t="s">
        <v>248</v>
      </c>
      <c r="J36">
        <v>11329</v>
      </c>
      <c r="K36">
        <v>10168</v>
      </c>
      <c r="L36">
        <v>10168</v>
      </c>
      <c r="M36" t="s">
        <v>248</v>
      </c>
      <c r="N36" t="s">
        <v>248</v>
      </c>
      <c r="O36" t="s">
        <v>248</v>
      </c>
      <c r="P36" t="s">
        <v>248</v>
      </c>
      <c r="Q36" t="s">
        <v>248</v>
      </c>
      <c r="R36" t="s">
        <v>295</v>
      </c>
      <c r="S36">
        <v>1</v>
      </c>
      <c r="T36">
        <v>0</v>
      </c>
      <c r="U36" t="s">
        <v>249</v>
      </c>
      <c r="V36" t="s">
        <v>295</v>
      </c>
      <c r="W36" t="s">
        <v>335</v>
      </c>
      <c r="Z36" s="6" t="e">
        <v>#VALUE!</v>
      </c>
      <c r="AA36">
        <v>222</v>
      </c>
      <c r="AE36" t="s">
        <v>22</v>
      </c>
      <c r="AF36" s="6">
        <v>1</v>
      </c>
      <c r="AG36" s="135">
        <v>1</v>
      </c>
      <c r="AH36">
        <v>5</v>
      </c>
      <c r="AW36" s="127"/>
      <c r="AX36" s="127" t="s">
        <v>407</v>
      </c>
      <c r="AY36" s="127" t="s">
        <v>408</v>
      </c>
      <c r="AZ36" s="127">
        <v>1</v>
      </c>
      <c r="BA36" s="127">
        <v>48</v>
      </c>
      <c r="BB36" s="127" t="s">
        <v>384</v>
      </c>
    </row>
    <row r="37" spans="1:54" x14ac:dyDescent="0.25">
      <c r="A37" t="s">
        <v>34</v>
      </c>
      <c r="B37" t="s">
        <v>22</v>
      </c>
      <c r="C37" t="s">
        <v>289</v>
      </c>
      <c r="D37" s="1">
        <v>1</v>
      </c>
      <c r="E37" t="s">
        <v>246</v>
      </c>
      <c r="F37" t="s">
        <v>332</v>
      </c>
      <c r="G37">
        <v>11294</v>
      </c>
      <c r="H37">
        <v>11294</v>
      </c>
      <c r="I37">
        <v>11294</v>
      </c>
      <c r="J37">
        <v>11294</v>
      </c>
      <c r="K37">
        <v>11294</v>
      </c>
      <c r="L37">
        <v>11294</v>
      </c>
      <c r="M37" t="s">
        <v>248</v>
      </c>
      <c r="N37" t="s">
        <v>248</v>
      </c>
      <c r="O37" t="s">
        <v>248</v>
      </c>
      <c r="P37">
        <v>11294</v>
      </c>
      <c r="Q37">
        <v>11294</v>
      </c>
      <c r="R37" t="s">
        <v>34</v>
      </c>
      <c r="S37">
        <v>2</v>
      </c>
      <c r="T37">
        <v>0</v>
      </c>
      <c r="U37" t="s">
        <v>249</v>
      </c>
      <c r="V37" t="s">
        <v>34</v>
      </c>
      <c r="W37" t="s">
        <v>335</v>
      </c>
      <c r="Z37" s="6" t="e">
        <v>#VALUE!</v>
      </c>
      <c r="AA37">
        <v>718</v>
      </c>
      <c r="AE37" t="s">
        <v>22</v>
      </c>
      <c r="AF37" s="6">
        <v>1</v>
      </c>
      <c r="AG37" s="135">
        <v>1</v>
      </c>
      <c r="AH37">
        <v>3</v>
      </c>
      <c r="AW37" s="127"/>
      <c r="AX37" s="127" t="s">
        <v>409</v>
      </c>
      <c r="AY37" s="127" t="s">
        <v>410</v>
      </c>
      <c r="AZ37" s="127">
        <v>1</v>
      </c>
      <c r="BA37" s="127">
        <v>1</v>
      </c>
      <c r="BB37" s="127" t="s">
        <v>384</v>
      </c>
    </row>
    <row r="38" spans="1:54" x14ac:dyDescent="0.25">
      <c r="A38" t="s">
        <v>301</v>
      </c>
      <c r="B38" t="s">
        <v>22</v>
      </c>
      <c r="C38" t="s">
        <v>411</v>
      </c>
      <c r="D38" s="1">
        <v>1</v>
      </c>
      <c r="E38" s="1" t="s">
        <v>246</v>
      </c>
      <c r="F38" s="1" t="s">
        <v>332</v>
      </c>
      <c r="G38">
        <v>11294</v>
      </c>
      <c r="H38">
        <v>11294</v>
      </c>
      <c r="I38">
        <v>11294</v>
      </c>
      <c r="J38">
        <v>11294</v>
      </c>
      <c r="K38">
        <v>11294</v>
      </c>
      <c r="L38">
        <v>11294</v>
      </c>
      <c r="M38" t="s">
        <v>248</v>
      </c>
      <c r="N38" t="s">
        <v>248</v>
      </c>
      <c r="O38" t="s">
        <v>248</v>
      </c>
      <c r="P38">
        <v>11294</v>
      </c>
      <c r="Q38">
        <v>11294</v>
      </c>
      <c r="R38" t="s">
        <v>301</v>
      </c>
      <c r="S38">
        <v>3</v>
      </c>
      <c r="T38">
        <v>0</v>
      </c>
      <c r="U38" t="s">
        <v>249</v>
      </c>
      <c r="V38" t="s">
        <v>301</v>
      </c>
      <c r="W38" t="s">
        <v>335</v>
      </c>
      <c r="Z38" s="6" t="e">
        <v>#VALUE!</v>
      </c>
      <c r="AA38">
        <v>597</v>
      </c>
      <c r="AE38" t="s">
        <v>22</v>
      </c>
      <c r="AF38" s="6">
        <v>1</v>
      </c>
      <c r="AG38" s="135">
        <v>1</v>
      </c>
      <c r="AH38">
        <v>5</v>
      </c>
      <c r="AW38" s="127"/>
      <c r="AX38" s="127" t="s">
        <v>412</v>
      </c>
      <c r="AY38" s="127" t="s">
        <v>413</v>
      </c>
      <c r="AZ38" s="127">
        <v>1</v>
      </c>
      <c r="BA38" s="127">
        <v>13</v>
      </c>
      <c r="BB38" s="127" t="s">
        <v>384</v>
      </c>
    </row>
    <row r="39" spans="1:54" x14ac:dyDescent="0.25">
      <c r="A39" t="s">
        <v>282</v>
      </c>
      <c r="B39" t="s">
        <v>22</v>
      </c>
      <c r="C39" t="s">
        <v>283</v>
      </c>
      <c r="D39" s="1">
        <v>1</v>
      </c>
      <c r="E39" t="s">
        <v>246</v>
      </c>
      <c r="F39" t="s">
        <v>406</v>
      </c>
      <c r="G39">
        <v>10166</v>
      </c>
      <c r="H39">
        <v>10166</v>
      </c>
      <c r="I39">
        <v>10167</v>
      </c>
      <c r="J39">
        <v>11329</v>
      </c>
      <c r="K39">
        <v>10168</v>
      </c>
      <c r="L39">
        <v>10168</v>
      </c>
      <c r="M39" t="s">
        <v>248</v>
      </c>
      <c r="N39" t="s">
        <v>248</v>
      </c>
      <c r="O39" t="s">
        <v>248</v>
      </c>
      <c r="P39" t="s">
        <v>248</v>
      </c>
      <c r="Q39" t="s">
        <v>248</v>
      </c>
      <c r="R39" t="s">
        <v>282</v>
      </c>
      <c r="S39">
        <v>5</v>
      </c>
      <c r="T39">
        <v>0</v>
      </c>
      <c r="U39" t="s">
        <v>249</v>
      </c>
      <c r="V39" t="s">
        <v>282</v>
      </c>
      <c r="W39" t="s">
        <v>335</v>
      </c>
      <c r="Z39" s="6" t="e">
        <v>#VALUE!</v>
      </c>
      <c r="AA39">
        <v>274</v>
      </c>
      <c r="AE39" t="s">
        <v>22</v>
      </c>
      <c r="AF39" s="6">
        <v>1</v>
      </c>
      <c r="AG39" s="135">
        <v>1</v>
      </c>
      <c r="AH39">
        <v>7</v>
      </c>
      <c r="AW39" s="127"/>
      <c r="AX39" s="127" t="s">
        <v>414</v>
      </c>
      <c r="AY39" s="127" t="s">
        <v>415</v>
      </c>
      <c r="AZ39" s="127">
        <v>1</v>
      </c>
      <c r="BA39" s="127">
        <v>17</v>
      </c>
      <c r="BB39" s="127" t="s">
        <v>384</v>
      </c>
    </row>
    <row r="40" spans="1:54" x14ac:dyDescent="0.25">
      <c r="A40" t="s">
        <v>275</v>
      </c>
      <c r="B40" t="s">
        <v>22</v>
      </c>
      <c r="C40" t="s">
        <v>416</v>
      </c>
      <c r="D40" s="1">
        <v>1</v>
      </c>
      <c r="E40" t="s">
        <v>259</v>
      </c>
      <c r="F40" t="s">
        <v>417</v>
      </c>
      <c r="G40">
        <v>10166</v>
      </c>
      <c r="H40">
        <v>10166</v>
      </c>
      <c r="I40">
        <v>10167</v>
      </c>
      <c r="J40">
        <v>11329</v>
      </c>
      <c r="K40">
        <v>10168</v>
      </c>
      <c r="L40">
        <v>10168</v>
      </c>
      <c r="M40" t="s">
        <v>248</v>
      </c>
      <c r="N40" t="s">
        <v>248</v>
      </c>
      <c r="O40" t="s">
        <v>248</v>
      </c>
      <c r="P40" t="s">
        <v>248</v>
      </c>
      <c r="Q40" t="s">
        <v>248</v>
      </c>
      <c r="R40" t="s">
        <v>275</v>
      </c>
      <c r="S40">
        <v>6</v>
      </c>
      <c r="T40">
        <v>0</v>
      </c>
      <c r="U40" t="s">
        <v>249</v>
      </c>
      <c r="V40" t="s">
        <v>275</v>
      </c>
      <c r="W40" t="s">
        <v>335</v>
      </c>
      <c r="Z40" s="6" t="e">
        <v>#VALUE!</v>
      </c>
      <c r="AA40">
        <v>27</v>
      </c>
      <c r="AE40" t="s">
        <v>22</v>
      </c>
      <c r="AF40" s="6">
        <v>1</v>
      </c>
      <c r="AG40" s="135">
        <v>1</v>
      </c>
      <c r="AH40">
        <v>4</v>
      </c>
      <c r="AW40" s="127"/>
      <c r="AX40" s="127" t="s">
        <v>418</v>
      </c>
      <c r="AY40" s="127" t="s">
        <v>419</v>
      </c>
      <c r="AZ40" s="127">
        <v>1</v>
      </c>
      <c r="BA40" s="127">
        <v>18</v>
      </c>
      <c r="BB40" s="127" t="s">
        <v>384</v>
      </c>
    </row>
    <row r="41" spans="1:54" x14ac:dyDescent="0.25">
      <c r="A41" t="s">
        <v>420</v>
      </c>
      <c r="B41" t="s">
        <v>22</v>
      </c>
      <c r="C41" t="s">
        <v>421</v>
      </c>
      <c r="D41" s="1">
        <v>1</v>
      </c>
      <c r="E41" t="s">
        <v>259</v>
      </c>
      <c r="F41" t="s">
        <v>406</v>
      </c>
      <c r="G41">
        <v>10166</v>
      </c>
      <c r="H41">
        <v>10166</v>
      </c>
      <c r="I41">
        <v>10167</v>
      </c>
      <c r="J41">
        <v>11329</v>
      </c>
      <c r="K41">
        <v>10168</v>
      </c>
      <c r="L41">
        <v>10168</v>
      </c>
      <c r="M41" t="s">
        <v>248</v>
      </c>
      <c r="N41" t="s">
        <v>248</v>
      </c>
      <c r="O41" t="s">
        <v>248</v>
      </c>
      <c r="P41" t="s">
        <v>248</v>
      </c>
      <c r="Q41" t="s">
        <v>248</v>
      </c>
      <c r="R41" t="s">
        <v>420</v>
      </c>
      <c r="S41">
        <v>7</v>
      </c>
      <c r="T41">
        <v>0</v>
      </c>
      <c r="U41" t="s">
        <v>249</v>
      </c>
      <c r="V41" t="s">
        <v>422</v>
      </c>
      <c r="W41" t="s">
        <v>335</v>
      </c>
      <c r="Z41" s="6" t="e">
        <v>#VALUE!</v>
      </c>
      <c r="AA41">
        <v>76</v>
      </c>
      <c r="AE41" t="s">
        <v>22</v>
      </c>
      <c r="AF41" s="6">
        <v>1</v>
      </c>
      <c r="AG41" s="135">
        <v>1</v>
      </c>
      <c r="AH41">
        <v>7</v>
      </c>
      <c r="AW41" s="127"/>
      <c r="AX41" s="127" t="s">
        <v>423</v>
      </c>
      <c r="AY41" s="127" t="s">
        <v>424</v>
      </c>
      <c r="AZ41" s="127">
        <v>1</v>
      </c>
      <c r="BA41" s="127">
        <v>266</v>
      </c>
      <c r="BB41" s="127" t="s">
        <v>384</v>
      </c>
    </row>
    <row r="42" spans="1:54" x14ac:dyDescent="0.25">
      <c r="A42" t="s">
        <v>425</v>
      </c>
      <c r="B42" t="s">
        <v>22</v>
      </c>
      <c r="C42" t="s">
        <v>426</v>
      </c>
      <c r="D42" s="1">
        <v>1</v>
      </c>
      <c r="E42" t="s">
        <v>246</v>
      </c>
      <c r="F42" t="s">
        <v>406</v>
      </c>
      <c r="G42" t="s">
        <v>248</v>
      </c>
      <c r="H42">
        <v>10166</v>
      </c>
      <c r="I42" t="s">
        <v>248</v>
      </c>
      <c r="J42">
        <v>11329</v>
      </c>
      <c r="K42" t="s">
        <v>248</v>
      </c>
      <c r="L42" t="s">
        <v>248</v>
      </c>
      <c r="M42" t="s">
        <v>248</v>
      </c>
      <c r="N42" t="s">
        <v>248</v>
      </c>
      <c r="O42" t="s">
        <v>248</v>
      </c>
      <c r="P42" t="s">
        <v>248</v>
      </c>
      <c r="Q42" t="s">
        <v>248</v>
      </c>
      <c r="R42" t="s">
        <v>260</v>
      </c>
      <c r="S42">
        <v>7</v>
      </c>
      <c r="T42">
        <v>0</v>
      </c>
      <c r="U42" t="s">
        <v>249</v>
      </c>
      <c r="V42" t="s">
        <v>427</v>
      </c>
      <c r="W42" t="s">
        <v>335</v>
      </c>
      <c r="Z42" s="6">
        <v>0</v>
      </c>
      <c r="AA42">
        <v>0</v>
      </c>
      <c r="AE42" t="s">
        <v>22</v>
      </c>
      <c r="AF42" s="6" t="s">
        <v>263</v>
      </c>
      <c r="AG42" s="135">
        <v>1</v>
      </c>
      <c r="AH42">
        <v>7</v>
      </c>
      <c r="AW42" s="127"/>
      <c r="AX42" s="127" t="s">
        <v>428</v>
      </c>
      <c r="AY42" s="127" t="s">
        <v>429</v>
      </c>
      <c r="AZ42" s="127">
        <v>1</v>
      </c>
      <c r="BA42" s="127">
        <v>73</v>
      </c>
      <c r="BB42" s="127" t="s">
        <v>384</v>
      </c>
    </row>
    <row r="43" spans="1:54" x14ac:dyDescent="0.25">
      <c r="A43" t="s">
        <v>430</v>
      </c>
      <c r="B43" t="s">
        <v>305</v>
      </c>
      <c r="C43" t="s">
        <v>431</v>
      </c>
      <c r="D43" s="1">
        <v>58000</v>
      </c>
      <c r="E43" t="s">
        <v>246</v>
      </c>
      <c r="F43" t="s">
        <v>332</v>
      </c>
      <c r="G43" t="s">
        <v>248</v>
      </c>
      <c r="H43">
        <v>11448</v>
      </c>
      <c r="I43">
        <v>11448</v>
      </c>
      <c r="J43">
        <v>11448</v>
      </c>
      <c r="K43" t="s">
        <v>248</v>
      </c>
      <c r="L43" t="s">
        <v>248</v>
      </c>
      <c r="M43">
        <v>11448</v>
      </c>
      <c r="N43">
        <v>11448</v>
      </c>
      <c r="O43">
        <v>11448</v>
      </c>
      <c r="P43" t="s">
        <v>248</v>
      </c>
      <c r="Q43" t="s">
        <v>248</v>
      </c>
      <c r="R43" t="s">
        <v>260</v>
      </c>
      <c r="S43">
        <v>1</v>
      </c>
      <c r="T43">
        <v>0</v>
      </c>
      <c r="U43" t="s">
        <v>432</v>
      </c>
      <c r="V43" t="s">
        <v>305</v>
      </c>
      <c r="W43" t="s">
        <v>335</v>
      </c>
      <c r="Z43" s="6">
        <v>0</v>
      </c>
      <c r="AA43">
        <v>0</v>
      </c>
      <c r="AE43" t="s">
        <v>433</v>
      </c>
      <c r="AF43" s="6" t="s">
        <v>263</v>
      </c>
      <c r="AG43" s="130"/>
      <c r="AH43">
        <v>6</v>
      </c>
      <c r="AW43" s="127"/>
      <c r="AX43" s="127" t="s">
        <v>434</v>
      </c>
      <c r="AY43" s="127" t="s">
        <v>435</v>
      </c>
      <c r="AZ43" s="127">
        <v>1</v>
      </c>
      <c r="BA43" s="127">
        <v>3</v>
      </c>
      <c r="BB43" s="127" t="s">
        <v>384</v>
      </c>
    </row>
    <row r="44" spans="1:54" x14ac:dyDescent="0.25">
      <c r="A44" t="s">
        <v>436</v>
      </c>
      <c r="B44" t="s">
        <v>305</v>
      </c>
      <c r="C44" t="s">
        <v>437</v>
      </c>
      <c r="D44" s="1">
        <v>48000</v>
      </c>
      <c r="E44" t="s">
        <v>246</v>
      </c>
      <c r="F44" t="s">
        <v>332</v>
      </c>
      <c r="G44" t="s">
        <v>248</v>
      </c>
      <c r="H44">
        <v>11448</v>
      </c>
      <c r="I44">
        <v>11448</v>
      </c>
      <c r="J44">
        <v>11448</v>
      </c>
      <c r="K44" t="s">
        <v>248</v>
      </c>
      <c r="L44" t="s">
        <v>248</v>
      </c>
      <c r="M44">
        <v>11448</v>
      </c>
      <c r="N44">
        <v>11448</v>
      </c>
      <c r="O44">
        <v>11448</v>
      </c>
      <c r="P44" t="s">
        <v>248</v>
      </c>
      <c r="Q44" t="s">
        <v>248</v>
      </c>
      <c r="R44" t="s">
        <v>260</v>
      </c>
      <c r="S44">
        <v>2</v>
      </c>
      <c r="T44">
        <v>0</v>
      </c>
      <c r="U44" t="s">
        <v>432</v>
      </c>
      <c r="V44" t="s">
        <v>305</v>
      </c>
      <c r="W44" t="s">
        <v>335</v>
      </c>
      <c r="Z44" s="6">
        <v>0</v>
      </c>
      <c r="AA44">
        <v>0</v>
      </c>
      <c r="AE44" t="s">
        <v>433</v>
      </c>
      <c r="AF44" s="6" t="s">
        <v>263</v>
      </c>
      <c r="AG44" s="130"/>
      <c r="AH44">
        <v>6</v>
      </c>
      <c r="AW44" s="127"/>
      <c r="AX44" s="127" t="s">
        <v>438</v>
      </c>
      <c r="AY44" s="127" t="s">
        <v>439</v>
      </c>
      <c r="AZ44" s="127">
        <v>1</v>
      </c>
      <c r="BA44" s="127">
        <v>14</v>
      </c>
      <c r="BB44" s="127" t="s">
        <v>255</v>
      </c>
    </row>
    <row r="45" spans="1:54" x14ac:dyDescent="0.25">
      <c r="A45" t="s">
        <v>440</v>
      </c>
      <c r="B45" t="s">
        <v>305</v>
      </c>
      <c r="C45" t="s">
        <v>441</v>
      </c>
      <c r="D45" s="1">
        <v>48000</v>
      </c>
      <c r="E45" t="s">
        <v>246</v>
      </c>
      <c r="F45" t="s">
        <v>332</v>
      </c>
      <c r="G45" t="s">
        <v>248</v>
      </c>
      <c r="H45">
        <v>11448</v>
      </c>
      <c r="I45">
        <v>11448</v>
      </c>
      <c r="J45">
        <v>11448</v>
      </c>
      <c r="K45" t="s">
        <v>248</v>
      </c>
      <c r="L45" t="s">
        <v>248</v>
      </c>
      <c r="M45">
        <v>11448</v>
      </c>
      <c r="N45">
        <v>11448</v>
      </c>
      <c r="O45">
        <v>11448</v>
      </c>
      <c r="P45" t="s">
        <v>248</v>
      </c>
      <c r="Q45" t="s">
        <v>248</v>
      </c>
      <c r="R45" t="s">
        <v>260</v>
      </c>
      <c r="S45">
        <v>3</v>
      </c>
      <c r="T45">
        <v>0</v>
      </c>
      <c r="U45" t="s">
        <v>432</v>
      </c>
      <c r="V45" t="s">
        <v>305</v>
      </c>
      <c r="W45" t="s">
        <v>335</v>
      </c>
      <c r="Z45" s="6">
        <v>0</v>
      </c>
      <c r="AA45">
        <v>0</v>
      </c>
      <c r="AE45" t="s">
        <v>433</v>
      </c>
      <c r="AF45" s="6" t="s">
        <v>263</v>
      </c>
      <c r="AG45" s="130"/>
      <c r="AH45">
        <v>6</v>
      </c>
      <c r="AW45" s="127"/>
      <c r="AX45" s="127" t="s">
        <v>442</v>
      </c>
      <c r="AY45" s="127" t="s">
        <v>443</v>
      </c>
      <c r="AZ45" s="127">
        <v>1</v>
      </c>
      <c r="BA45" s="127">
        <v>3</v>
      </c>
      <c r="BB45" s="127" t="s">
        <v>255</v>
      </c>
    </row>
    <row r="46" spans="1:54" x14ac:dyDescent="0.25">
      <c r="A46" t="s">
        <v>444</v>
      </c>
      <c r="B46" t="s">
        <v>305</v>
      </c>
      <c r="C46" t="s">
        <v>445</v>
      </c>
      <c r="D46" s="1">
        <v>1</v>
      </c>
      <c r="E46" t="s">
        <v>246</v>
      </c>
      <c r="F46" t="s">
        <v>332</v>
      </c>
      <c r="G46" t="s">
        <v>248</v>
      </c>
      <c r="H46">
        <v>11448</v>
      </c>
      <c r="I46" t="s">
        <v>248</v>
      </c>
      <c r="J46">
        <v>11448</v>
      </c>
      <c r="K46" t="s">
        <v>248</v>
      </c>
      <c r="L46" t="s">
        <v>248</v>
      </c>
      <c r="M46">
        <v>11448</v>
      </c>
      <c r="N46" t="s">
        <v>248</v>
      </c>
      <c r="O46">
        <v>11448</v>
      </c>
      <c r="P46" t="s">
        <v>248</v>
      </c>
      <c r="Q46" t="s">
        <v>248</v>
      </c>
      <c r="R46" t="s">
        <v>260</v>
      </c>
      <c r="S46">
        <v>4</v>
      </c>
      <c r="T46">
        <v>0</v>
      </c>
      <c r="U46" t="s">
        <v>432</v>
      </c>
      <c r="V46" t="s">
        <v>305</v>
      </c>
      <c r="W46" t="s">
        <v>335</v>
      </c>
      <c r="Z46" s="6">
        <v>0</v>
      </c>
      <c r="AA46">
        <v>0</v>
      </c>
      <c r="AE46" t="s">
        <v>433</v>
      </c>
      <c r="AF46" s="6" t="s">
        <v>263</v>
      </c>
      <c r="AG46" s="130"/>
      <c r="AH46">
        <v>6</v>
      </c>
      <c r="AW46" s="127"/>
      <c r="AX46" s="127" t="s">
        <v>446</v>
      </c>
      <c r="AY46" s="127" t="s">
        <v>447</v>
      </c>
      <c r="AZ46" s="127">
        <v>1</v>
      </c>
      <c r="BA46" s="127">
        <v>14</v>
      </c>
      <c r="BB46" s="127" t="s">
        <v>255</v>
      </c>
    </row>
    <row r="47" spans="1:54" x14ac:dyDescent="0.25">
      <c r="A47" t="s">
        <v>448</v>
      </c>
      <c r="B47" t="s">
        <v>305</v>
      </c>
      <c r="C47" t="s">
        <v>449</v>
      </c>
      <c r="D47" s="1">
        <v>61000</v>
      </c>
      <c r="E47" t="s">
        <v>246</v>
      </c>
      <c r="F47" t="s">
        <v>332</v>
      </c>
      <c r="G47" t="s">
        <v>248</v>
      </c>
      <c r="H47">
        <v>11448</v>
      </c>
      <c r="I47">
        <v>11448</v>
      </c>
      <c r="J47">
        <v>11448</v>
      </c>
      <c r="K47" t="s">
        <v>248</v>
      </c>
      <c r="L47" t="s">
        <v>248</v>
      </c>
      <c r="M47">
        <v>11448</v>
      </c>
      <c r="N47">
        <v>11448</v>
      </c>
      <c r="O47">
        <v>11448</v>
      </c>
      <c r="P47" t="s">
        <v>248</v>
      </c>
      <c r="Q47" t="s">
        <v>248</v>
      </c>
      <c r="R47" t="s">
        <v>260</v>
      </c>
      <c r="S47">
        <v>5</v>
      </c>
      <c r="T47">
        <v>0</v>
      </c>
      <c r="U47" t="s">
        <v>432</v>
      </c>
      <c r="V47" t="s">
        <v>305</v>
      </c>
      <c r="W47" t="s">
        <v>335</v>
      </c>
      <c r="Z47" s="6">
        <v>0</v>
      </c>
      <c r="AA47">
        <v>0</v>
      </c>
      <c r="AE47" t="s">
        <v>433</v>
      </c>
      <c r="AF47" s="6" t="s">
        <v>263</v>
      </c>
      <c r="AG47" s="130"/>
      <c r="AH47">
        <v>6</v>
      </c>
      <c r="AW47" s="127"/>
      <c r="AX47" s="127" t="s">
        <v>450</v>
      </c>
      <c r="AY47" s="127" t="s">
        <v>451</v>
      </c>
      <c r="AZ47" s="127">
        <v>1</v>
      </c>
      <c r="BA47" s="127">
        <v>11</v>
      </c>
      <c r="BB47" s="127" t="s">
        <v>255</v>
      </c>
    </row>
    <row r="48" spans="1:54" x14ac:dyDescent="0.25">
      <c r="A48" t="s">
        <v>306</v>
      </c>
      <c r="B48" t="s">
        <v>305</v>
      </c>
      <c r="C48" t="s">
        <v>307</v>
      </c>
      <c r="D48" s="1">
        <v>1</v>
      </c>
      <c r="E48" t="s">
        <v>259</v>
      </c>
      <c r="F48" t="s">
        <v>332</v>
      </c>
      <c r="G48" t="s">
        <v>248</v>
      </c>
      <c r="H48">
        <v>11448</v>
      </c>
      <c r="I48">
        <v>11448</v>
      </c>
      <c r="J48">
        <v>11448</v>
      </c>
      <c r="K48" t="s">
        <v>248</v>
      </c>
      <c r="L48" t="s">
        <v>248</v>
      </c>
      <c r="M48">
        <v>11448</v>
      </c>
      <c r="N48">
        <v>11448</v>
      </c>
      <c r="O48">
        <v>11448</v>
      </c>
      <c r="P48" t="s">
        <v>248</v>
      </c>
      <c r="Q48" t="s">
        <v>248</v>
      </c>
      <c r="R48" t="s">
        <v>306</v>
      </c>
      <c r="S48">
        <v>6</v>
      </c>
      <c r="T48">
        <v>0</v>
      </c>
      <c r="U48" t="s">
        <v>432</v>
      </c>
      <c r="V48" t="s">
        <v>306</v>
      </c>
      <c r="W48" t="s">
        <v>335</v>
      </c>
      <c r="Z48" s="6" t="e">
        <v>#VALUE!</v>
      </c>
      <c r="AA48">
        <v>25</v>
      </c>
      <c r="AE48" t="s">
        <v>452</v>
      </c>
      <c r="AF48" s="6">
        <v>1</v>
      </c>
      <c r="AG48" s="130"/>
      <c r="AH48">
        <v>7</v>
      </c>
      <c r="AW48" s="127"/>
      <c r="AX48" s="127" t="s">
        <v>453</v>
      </c>
      <c r="AY48" s="127" t="s">
        <v>454</v>
      </c>
      <c r="AZ48" s="127">
        <v>1</v>
      </c>
      <c r="BA48" s="127">
        <v>12</v>
      </c>
      <c r="BB48" s="127" t="s">
        <v>255</v>
      </c>
    </row>
    <row r="49" spans="1:54" x14ac:dyDescent="0.25">
      <c r="A49" t="s">
        <v>455</v>
      </c>
      <c r="B49" t="s">
        <v>305</v>
      </c>
      <c r="C49" t="s">
        <v>456</v>
      </c>
      <c r="D49" s="1">
        <v>0</v>
      </c>
      <c r="E49" t="s">
        <v>246</v>
      </c>
      <c r="F49" t="s">
        <v>332</v>
      </c>
      <c r="G49" t="s">
        <v>248</v>
      </c>
      <c r="H49">
        <v>11448</v>
      </c>
      <c r="I49">
        <v>11448</v>
      </c>
      <c r="J49">
        <v>11448</v>
      </c>
      <c r="K49" t="s">
        <v>248</v>
      </c>
      <c r="L49" t="s">
        <v>248</v>
      </c>
      <c r="M49">
        <v>11448</v>
      </c>
      <c r="N49">
        <v>11448</v>
      </c>
      <c r="O49">
        <v>11448</v>
      </c>
      <c r="P49" t="s">
        <v>248</v>
      </c>
      <c r="Q49" t="s">
        <v>248</v>
      </c>
      <c r="R49" t="s">
        <v>260</v>
      </c>
      <c r="S49">
        <v>7</v>
      </c>
      <c r="T49">
        <v>0</v>
      </c>
      <c r="U49" t="s">
        <v>432</v>
      </c>
      <c r="V49" t="s">
        <v>305</v>
      </c>
      <c r="W49" t="s">
        <v>335</v>
      </c>
      <c r="Z49" s="6">
        <v>0</v>
      </c>
      <c r="AA49">
        <v>0</v>
      </c>
      <c r="AE49" t="s">
        <v>457</v>
      </c>
      <c r="AF49" s="6" t="s">
        <v>263</v>
      </c>
      <c r="AG49" s="130"/>
      <c r="AH49">
        <v>6</v>
      </c>
      <c r="AW49" s="127"/>
      <c r="AX49" s="127" t="s">
        <v>458</v>
      </c>
      <c r="AY49" s="127" t="s">
        <v>459</v>
      </c>
      <c r="AZ49" s="127">
        <v>0</v>
      </c>
      <c r="BA49" s="127">
        <v>20</v>
      </c>
      <c r="BB49" s="127" t="s">
        <v>460</v>
      </c>
    </row>
    <row r="50" spans="1:54" x14ac:dyDescent="0.25">
      <c r="A50" t="s">
        <v>461</v>
      </c>
      <c r="B50" t="s">
        <v>305</v>
      </c>
      <c r="C50" t="s">
        <v>462</v>
      </c>
      <c r="D50" s="1">
        <v>65525</v>
      </c>
      <c r="E50" t="s">
        <v>246</v>
      </c>
      <c r="F50" t="s">
        <v>332</v>
      </c>
      <c r="G50" t="s">
        <v>248</v>
      </c>
      <c r="H50">
        <v>11448</v>
      </c>
      <c r="I50">
        <v>11448</v>
      </c>
      <c r="J50">
        <v>11448</v>
      </c>
      <c r="K50" t="s">
        <v>248</v>
      </c>
      <c r="L50" t="s">
        <v>248</v>
      </c>
      <c r="M50">
        <v>11448</v>
      </c>
      <c r="N50">
        <v>11448</v>
      </c>
      <c r="O50">
        <v>11448</v>
      </c>
      <c r="P50" t="s">
        <v>248</v>
      </c>
      <c r="Q50" t="s">
        <v>248</v>
      </c>
      <c r="R50" t="s">
        <v>461</v>
      </c>
      <c r="S50">
        <v>8</v>
      </c>
      <c r="T50">
        <v>0</v>
      </c>
      <c r="U50" t="s">
        <v>432</v>
      </c>
      <c r="V50" t="s">
        <v>305</v>
      </c>
      <c r="W50" t="s">
        <v>335</v>
      </c>
      <c r="Z50" s="6" t="e">
        <v>#VALUE!</v>
      </c>
      <c r="AA50">
        <v>8</v>
      </c>
      <c r="AE50" t="s">
        <v>457</v>
      </c>
      <c r="AF50" s="6">
        <v>65525</v>
      </c>
      <c r="AG50" s="130"/>
      <c r="AH50">
        <v>6</v>
      </c>
      <c r="AW50" s="127"/>
      <c r="AX50" s="127" t="s">
        <v>463</v>
      </c>
      <c r="AY50" s="127" t="s">
        <v>464</v>
      </c>
      <c r="AZ50" s="127">
        <v>1</v>
      </c>
      <c r="BA50" s="127">
        <v>1</v>
      </c>
      <c r="BB50" s="127" t="s">
        <v>255</v>
      </c>
    </row>
    <row r="51" spans="1:54" x14ac:dyDescent="0.25">
      <c r="A51" t="s">
        <v>465</v>
      </c>
      <c r="B51" t="s">
        <v>305</v>
      </c>
      <c r="C51" t="s">
        <v>466</v>
      </c>
      <c r="D51" s="1">
        <v>0</v>
      </c>
      <c r="E51" t="s">
        <v>246</v>
      </c>
      <c r="F51" t="s">
        <v>332</v>
      </c>
      <c r="G51" t="s">
        <v>248</v>
      </c>
      <c r="H51">
        <v>11448</v>
      </c>
      <c r="I51">
        <v>11448</v>
      </c>
      <c r="J51">
        <v>11448</v>
      </c>
      <c r="K51" t="s">
        <v>248</v>
      </c>
      <c r="L51" t="s">
        <v>248</v>
      </c>
      <c r="M51">
        <v>11448</v>
      </c>
      <c r="N51">
        <v>11448</v>
      </c>
      <c r="O51">
        <v>11448</v>
      </c>
      <c r="P51" t="s">
        <v>248</v>
      </c>
      <c r="Q51" t="s">
        <v>248</v>
      </c>
      <c r="R51" t="s">
        <v>465</v>
      </c>
      <c r="S51">
        <v>9</v>
      </c>
      <c r="T51">
        <v>0</v>
      </c>
      <c r="U51" t="s">
        <v>432</v>
      </c>
      <c r="V51" t="s">
        <v>305</v>
      </c>
      <c r="W51" t="s">
        <v>335</v>
      </c>
      <c r="Z51" s="6" t="e">
        <v>#VALUE!</v>
      </c>
      <c r="AA51">
        <v>3</v>
      </c>
      <c r="AE51" t="s">
        <v>457</v>
      </c>
      <c r="AF51" s="6">
        <v>0</v>
      </c>
      <c r="AG51" s="130"/>
      <c r="AH51">
        <v>6</v>
      </c>
      <c r="AW51" s="127"/>
      <c r="AX51" s="127" t="s">
        <v>467</v>
      </c>
      <c r="AY51" s="127" t="s">
        <v>468</v>
      </c>
      <c r="AZ51" s="127">
        <v>1</v>
      </c>
      <c r="BA51" s="127">
        <v>7</v>
      </c>
      <c r="BB51" s="127" t="s">
        <v>255</v>
      </c>
    </row>
    <row r="52" spans="1:54" x14ac:dyDescent="0.25">
      <c r="A52" t="s">
        <v>469</v>
      </c>
      <c r="B52" t="s">
        <v>305</v>
      </c>
      <c r="C52" t="s">
        <v>470</v>
      </c>
      <c r="D52" s="1">
        <v>87500</v>
      </c>
      <c r="E52" t="s">
        <v>246</v>
      </c>
      <c r="F52" t="s">
        <v>332</v>
      </c>
      <c r="G52" t="s">
        <v>248</v>
      </c>
      <c r="H52">
        <v>11448</v>
      </c>
      <c r="I52">
        <v>11448</v>
      </c>
      <c r="J52">
        <v>11448</v>
      </c>
      <c r="K52" t="s">
        <v>248</v>
      </c>
      <c r="L52" t="s">
        <v>248</v>
      </c>
      <c r="M52">
        <v>11448</v>
      </c>
      <c r="N52">
        <v>11448</v>
      </c>
      <c r="O52">
        <v>11448</v>
      </c>
      <c r="P52" t="s">
        <v>248</v>
      </c>
      <c r="Q52" t="s">
        <v>248</v>
      </c>
      <c r="R52" t="s">
        <v>469</v>
      </c>
      <c r="S52">
        <v>10</v>
      </c>
      <c r="T52">
        <v>0</v>
      </c>
      <c r="U52" t="s">
        <v>432</v>
      </c>
      <c r="V52" t="s">
        <v>305</v>
      </c>
      <c r="W52" t="s">
        <v>335</v>
      </c>
      <c r="Z52" s="6" t="e">
        <v>#VALUE!</v>
      </c>
      <c r="AA52">
        <v>9</v>
      </c>
      <c r="AE52" t="s">
        <v>457</v>
      </c>
      <c r="AF52" s="6">
        <v>87500</v>
      </c>
      <c r="AG52" s="130"/>
      <c r="AH52">
        <v>6</v>
      </c>
      <c r="AW52" s="127"/>
      <c r="AX52" s="127" t="s">
        <v>471</v>
      </c>
      <c r="AY52" s="127" t="s">
        <v>472</v>
      </c>
      <c r="AZ52" s="127">
        <v>1</v>
      </c>
      <c r="BA52" s="127">
        <v>2</v>
      </c>
      <c r="BB52" s="127" t="s">
        <v>255</v>
      </c>
    </row>
    <row r="53" spans="1:54" x14ac:dyDescent="0.25">
      <c r="A53" t="s">
        <v>473</v>
      </c>
      <c r="B53" t="s">
        <v>305</v>
      </c>
      <c r="C53" t="s">
        <v>474</v>
      </c>
      <c r="D53" s="1">
        <v>1</v>
      </c>
      <c r="E53" t="s">
        <v>246</v>
      </c>
      <c r="F53" t="s">
        <v>332</v>
      </c>
      <c r="G53" t="s">
        <v>248</v>
      </c>
      <c r="H53">
        <v>11448</v>
      </c>
      <c r="I53">
        <v>11448</v>
      </c>
      <c r="J53">
        <v>11448</v>
      </c>
      <c r="K53" t="s">
        <v>248</v>
      </c>
      <c r="L53" t="s">
        <v>248</v>
      </c>
      <c r="M53">
        <v>11448</v>
      </c>
      <c r="N53">
        <v>11448</v>
      </c>
      <c r="O53">
        <v>11448</v>
      </c>
      <c r="P53" t="s">
        <v>248</v>
      </c>
      <c r="Q53" t="s">
        <v>248</v>
      </c>
      <c r="R53" t="s">
        <v>260</v>
      </c>
      <c r="S53">
        <v>11</v>
      </c>
      <c r="T53">
        <v>0</v>
      </c>
      <c r="U53" t="s">
        <v>432</v>
      </c>
      <c r="V53" t="s">
        <v>305</v>
      </c>
      <c r="W53" t="s">
        <v>335</v>
      </c>
      <c r="Z53" s="6">
        <v>0</v>
      </c>
      <c r="AA53">
        <v>0</v>
      </c>
      <c r="AE53" t="s">
        <v>457</v>
      </c>
      <c r="AF53" s="6" t="s">
        <v>263</v>
      </c>
      <c r="AG53" s="130"/>
      <c r="AH53">
        <v>6</v>
      </c>
      <c r="AW53" s="127"/>
      <c r="AX53" s="127" t="s">
        <v>475</v>
      </c>
      <c r="AY53" s="127" t="s">
        <v>388</v>
      </c>
      <c r="AZ53" s="127">
        <v>1</v>
      </c>
      <c r="BA53" s="127">
        <v>37</v>
      </c>
      <c r="BB53" s="127" t="s">
        <v>255</v>
      </c>
    </row>
    <row r="54" spans="1:54" x14ac:dyDescent="0.25">
      <c r="A54" t="s">
        <v>476</v>
      </c>
      <c r="B54" t="s">
        <v>305</v>
      </c>
      <c r="C54" t="s">
        <v>477</v>
      </c>
      <c r="D54" s="1">
        <v>1</v>
      </c>
      <c r="E54" t="s">
        <v>246</v>
      </c>
      <c r="F54" t="s">
        <v>332</v>
      </c>
      <c r="G54" t="s">
        <v>248</v>
      </c>
      <c r="H54">
        <v>11448</v>
      </c>
      <c r="I54">
        <v>11448</v>
      </c>
      <c r="J54">
        <v>11448</v>
      </c>
      <c r="K54" t="s">
        <v>248</v>
      </c>
      <c r="L54" t="s">
        <v>248</v>
      </c>
      <c r="M54">
        <v>11448</v>
      </c>
      <c r="N54">
        <v>11448</v>
      </c>
      <c r="O54">
        <v>11448</v>
      </c>
      <c r="P54" t="s">
        <v>248</v>
      </c>
      <c r="Q54" t="s">
        <v>248</v>
      </c>
      <c r="R54" t="s">
        <v>260</v>
      </c>
      <c r="S54">
        <v>12</v>
      </c>
      <c r="T54">
        <v>0</v>
      </c>
      <c r="U54" t="s">
        <v>432</v>
      </c>
      <c r="V54" t="s">
        <v>305</v>
      </c>
      <c r="W54" t="s">
        <v>335</v>
      </c>
      <c r="Z54" s="6">
        <v>0</v>
      </c>
      <c r="AA54">
        <v>0</v>
      </c>
      <c r="AE54" t="s">
        <v>457</v>
      </c>
      <c r="AF54" s="6" t="s">
        <v>263</v>
      </c>
      <c r="AG54" s="130"/>
      <c r="AH54">
        <v>6</v>
      </c>
      <c r="AW54" s="127"/>
      <c r="AX54" s="127" t="s">
        <v>478</v>
      </c>
      <c r="AY54" s="127" t="s">
        <v>479</v>
      </c>
      <c r="AZ54" s="127">
        <v>1</v>
      </c>
      <c r="BA54" s="127">
        <v>3</v>
      </c>
      <c r="BB54" s="127" t="s">
        <v>255</v>
      </c>
    </row>
    <row r="55" spans="1:54" x14ac:dyDescent="0.25">
      <c r="A55" t="s">
        <v>480</v>
      </c>
      <c r="B55" t="s">
        <v>305</v>
      </c>
      <c r="C55" t="s">
        <v>481</v>
      </c>
      <c r="D55" s="1">
        <v>222000</v>
      </c>
      <c r="E55" t="s">
        <v>246</v>
      </c>
      <c r="F55" t="s">
        <v>332</v>
      </c>
      <c r="G55" t="s">
        <v>248</v>
      </c>
      <c r="H55">
        <v>11448</v>
      </c>
      <c r="I55">
        <v>11448</v>
      </c>
      <c r="J55">
        <v>11448</v>
      </c>
      <c r="K55" t="s">
        <v>248</v>
      </c>
      <c r="L55" t="s">
        <v>248</v>
      </c>
      <c r="M55">
        <v>11448</v>
      </c>
      <c r="N55">
        <v>11448</v>
      </c>
      <c r="O55">
        <v>11448</v>
      </c>
      <c r="P55" t="s">
        <v>248</v>
      </c>
      <c r="Q55" t="s">
        <v>248</v>
      </c>
      <c r="R55" t="s">
        <v>260</v>
      </c>
      <c r="S55">
        <v>13</v>
      </c>
      <c r="T55">
        <v>0</v>
      </c>
      <c r="U55" t="s">
        <v>432</v>
      </c>
      <c r="V55" t="s">
        <v>305</v>
      </c>
      <c r="W55" t="s">
        <v>335</v>
      </c>
      <c r="Z55" s="6">
        <v>0</v>
      </c>
      <c r="AA55">
        <v>0</v>
      </c>
      <c r="AE55" t="s">
        <v>457</v>
      </c>
      <c r="AF55" s="6" t="s">
        <v>263</v>
      </c>
      <c r="AG55" s="130"/>
      <c r="AH55">
        <v>6</v>
      </c>
      <c r="AW55" s="127"/>
      <c r="AX55" s="127" t="s">
        <v>482</v>
      </c>
      <c r="AY55" s="127" t="s">
        <v>454</v>
      </c>
      <c r="AZ55" s="127">
        <v>1</v>
      </c>
      <c r="BA55" s="127">
        <v>8</v>
      </c>
      <c r="BB55" s="127" t="s">
        <v>255</v>
      </c>
    </row>
    <row r="56" spans="1:54" x14ac:dyDescent="0.25">
      <c r="A56" t="s">
        <v>311</v>
      </c>
      <c r="B56" t="s">
        <v>305</v>
      </c>
      <c r="C56" t="s">
        <v>312</v>
      </c>
      <c r="D56" s="1">
        <v>1</v>
      </c>
      <c r="E56" t="s">
        <v>259</v>
      </c>
      <c r="F56" t="s">
        <v>332</v>
      </c>
      <c r="G56" t="s">
        <v>248</v>
      </c>
      <c r="H56">
        <v>11448</v>
      </c>
      <c r="I56">
        <v>11448</v>
      </c>
      <c r="J56">
        <v>11448</v>
      </c>
      <c r="K56" t="s">
        <v>248</v>
      </c>
      <c r="L56" t="s">
        <v>248</v>
      </c>
      <c r="M56">
        <v>11448</v>
      </c>
      <c r="N56">
        <v>11448</v>
      </c>
      <c r="O56">
        <v>11448</v>
      </c>
      <c r="P56" t="s">
        <v>248</v>
      </c>
      <c r="Q56" t="s">
        <v>248</v>
      </c>
      <c r="R56" t="s">
        <v>311</v>
      </c>
      <c r="S56">
        <v>14</v>
      </c>
      <c r="T56">
        <v>0</v>
      </c>
      <c r="U56" t="s">
        <v>432</v>
      </c>
      <c r="V56" t="s">
        <v>305</v>
      </c>
      <c r="W56" t="s">
        <v>335</v>
      </c>
      <c r="Z56" s="6" t="e">
        <v>#VALUE!</v>
      </c>
      <c r="AA56">
        <v>6</v>
      </c>
      <c r="AE56" t="s">
        <v>457</v>
      </c>
      <c r="AF56" s="6">
        <v>1</v>
      </c>
      <c r="AG56" s="130"/>
      <c r="AH56">
        <v>6</v>
      </c>
      <c r="AW56" s="127"/>
      <c r="AX56" s="127" t="s">
        <v>483</v>
      </c>
      <c r="AY56" s="127" t="s">
        <v>484</v>
      </c>
      <c r="AZ56" s="127">
        <v>1</v>
      </c>
      <c r="BA56" s="127">
        <v>1</v>
      </c>
      <c r="BB56" s="127" t="s">
        <v>255</v>
      </c>
    </row>
    <row r="57" spans="1:54" x14ac:dyDescent="0.25">
      <c r="A57" t="s">
        <v>485</v>
      </c>
      <c r="B57" t="s">
        <v>381</v>
      </c>
      <c r="C57" t="s">
        <v>486</v>
      </c>
      <c r="D57" s="1">
        <v>1</v>
      </c>
      <c r="E57" t="s">
        <v>259</v>
      </c>
      <c r="F57" t="s">
        <v>487</v>
      </c>
      <c r="G57" t="s">
        <v>248</v>
      </c>
      <c r="H57">
        <v>11432</v>
      </c>
      <c r="I57">
        <v>11434</v>
      </c>
      <c r="J57">
        <v>11434</v>
      </c>
      <c r="K57" t="s">
        <v>248</v>
      </c>
      <c r="L57" t="s">
        <v>248</v>
      </c>
      <c r="M57">
        <v>11422</v>
      </c>
      <c r="N57">
        <v>11423</v>
      </c>
      <c r="O57">
        <v>11423</v>
      </c>
      <c r="P57">
        <v>11423</v>
      </c>
      <c r="Q57" t="s">
        <v>248</v>
      </c>
      <c r="R57" t="s">
        <v>260</v>
      </c>
      <c r="S57">
        <v>0</v>
      </c>
      <c r="T57">
        <v>0</v>
      </c>
      <c r="V57" t="s">
        <v>488</v>
      </c>
      <c r="W57" t="s">
        <v>335</v>
      </c>
      <c r="Z57" s="6">
        <v>0</v>
      </c>
      <c r="AA57">
        <v>0</v>
      </c>
      <c r="AD57" t="s">
        <v>489</v>
      </c>
      <c r="AE57" t="s">
        <v>490</v>
      </c>
      <c r="AF57" s="6" t="s">
        <v>263</v>
      </c>
      <c r="AG57" s="130"/>
      <c r="AH57">
        <v>6</v>
      </c>
      <c r="AW57" s="127"/>
      <c r="AX57" s="127" t="s">
        <v>491</v>
      </c>
      <c r="AY57" s="127" t="s">
        <v>492</v>
      </c>
      <c r="AZ57" s="127">
        <v>1</v>
      </c>
      <c r="BA57" s="127">
        <v>1</v>
      </c>
      <c r="BB57" s="127" t="s">
        <v>255</v>
      </c>
    </row>
    <row r="58" spans="1:54" x14ac:dyDescent="0.25">
      <c r="A58" t="s">
        <v>489</v>
      </c>
      <c r="B58" t="s">
        <v>381</v>
      </c>
      <c r="C58" t="s">
        <v>493</v>
      </c>
      <c r="D58" s="1">
        <v>1</v>
      </c>
      <c r="E58" t="s">
        <v>259</v>
      </c>
      <c r="F58" t="s">
        <v>487</v>
      </c>
      <c r="G58" t="s">
        <v>248</v>
      </c>
      <c r="H58">
        <v>11432</v>
      </c>
      <c r="I58">
        <v>11434</v>
      </c>
      <c r="J58">
        <v>11434</v>
      </c>
      <c r="K58" t="s">
        <v>248</v>
      </c>
      <c r="L58" t="s">
        <v>248</v>
      </c>
      <c r="M58">
        <v>11422</v>
      </c>
      <c r="N58">
        <v>11423</v>
      </c>
      <c r="O58">
        <v>11423</v>
      </c>
      <c r="P58">
        <v>11423</v>
      </c>
      <c r="Q58" t="s">
        <v>248</v>
      </c>
      <c r="R58" t="s">
        <v>489</v>
      </c>
      <c r="S58">
        <v>0</v>
      </c>
      <c r="T58">
        <v>0</v>
      </c>
      <c r="V58" t="s">
        <v>489</v>
      </c>
      <c r="W58" t="s">
        <v>335</v>
      </c>
      <c r="Z58" s="6" t="e">
        <v>#VALUE!</v>
      </c>
      <c r="AA58">
        <v>2</v>
      </c>
      <c r="AD58" t="s">
        <v>489</v>
      </c>
      <c r="AE58" t="s">
        <v>490</v>
      </c>
      <c r="AF58" s="6">
        <v>1</v>
      </c>
      <c r="AG58" s="130"/>
      <c r="AH58">
        <v>5</v>
      </c>
      <c r="AW58" s="127" t="s">
        <v>494</v>
      </c>
      <c r="AX58" s="127"/>
      <c r="AY58" s="127"/>
      <c r="AZ58" s="127"/>
      <c r="BA58" s="127">
        <v>2558</v>
      </c>
      <c r="BB58" s="127"/>
    </row>
    <row r="59" spans="1:54" x14ac:dyDescent="0.25">
      <c r="A59" t="s">
        <v>495</v>
      </c>
      <c r="B59" t="s">
        <v>496</v>
      </c>
      <c r="C59" t="s">
        <v>497</v>
      </c>
      <c r="D59" s="1">
        <v>10000</v>
      </c>
      <c r="E59" t="s">
        <v>246</v>
      </c>
      <c r="F59" t="s">
        <v>332</v>
      </c>
      <c r="G59" t="s">
        <v>248</v>
      </c>
      <c r="H59">
        <v>11438</v>
      </c>
      <c r="I59">
        <v>11438</v>
      </c>
      <c r="J59">
        <v>11438</v>
      </c>
      <c r="K59" t="s">
        <v>248</v>
      </c>
      <c r="L59" t="s">
        <v>248</v>
      </c>
      <c r="M59">
        <v>11438</v>
      </c>
      <c r="N59">
        <v>11438</v>
      </c>
      <c r="O59">
        <v>11438</v>
      </c>
      <c r="P59" t="s">
        <v>248</v>
      </c>
      <c r="Q59" t="s">
        <v>248</v>
      </c>
      <c r="R59" t="s">
        <v>260</v>
      </c>
      <c r="S59">
        <v>0</v>
      </c>
      <c r="T59">
        <v>0</v>
      </c>
      <c r="U59" t="s">
        <v>498</v>
      </c>
      <c r="V59" t="s">
        <v>499</v>
      </c>
      <c r="W59" t="s">
        <v>335</v>
      </c>
      <c r="Z59" s="6">
        <v>0</v>
      </c>
      <c r="AA59">
        <v>0</v>
      </c>
      <c r="AD59" t="s">
        <v>489</v>
      </c>
      <c r="AE59" t="s">
        <v>490</v>
      </c>
      <c r="AF59" s="6" t="s">
        <v>263</v>
      </c>
      <c r="AG59" s="130"/>
      <c r="AH59">
        <v>7</v>
      </c>
    </row>
    <row r="60" spans="1:54" x14ac:dyDescent="0.25">
      <c r="A60" t="s">
        <v>500</v>
      </c>
      <c r="B60" t="s">
        <v>381</v>
      </c>
      <c r="C60" t="s">
        <v>501</v>
      </c>
      <c r="D60" s="1">
        <v>1</v>
      </c>
      <c r="E60" t="s">
        <v>259</v>
      </c>
      <c r="F60" t="s">
        <v>332</v>
      </c>
      <c r="G60">
        <v>11336</v>
      </c>
      <c r="H60">
        <v>11336</v>
      </c>
      <c r="I60">
        <v>11336</v>
      </c>
      <c r="J60">
        <v>11336</v>
      </c>
      <c r="K60">
        <v>11336</v>
      </c>
      <c r="L60">
        <v>11336</v>
      </c>
      <c r="M60">
        <v>11336</v>
      </c>
      <c r="N60">
        <v>11336</v>
      </c>
      <c r="O60">
        <v>11336</v>
      </c>
      <c r="P60" t="s">
        <v>248</v>
      </c>
      <c r="Q60" t="s">
        <v>248</v>
      </c>
      <c r="R60" t="s">
        <v>260</v>
      </c>
      <c r="S60">
        <v>0</v>
      </c>
      <c r="T60">
        <v>0</v>
      </c>
      <c r="U60" t="s">
        <v>498</v>
      </c>
      <c r="V60" t="s">
        <v>502</v>
      </c>
      <c r="W60" t="s">
        <v>335</v>
      </c>
      <c r="Z60" s="6">
        <v>0</v>
      </c>
      <c r="AA60">
        <v>0</v>
      </c>
      <c r="AE60" t="s">
        <v>503</v>
      </c>
      <c r="AF60" s="6" t="s">
        <v>263</v>
      </c>
      <c r="AG60" s="130"/>
      <c r="AH60">
        <v>7</v>
      </c>
    </row>
    <row r="61" spans="1:54" x14ac:dyDescent="0.25">
      <c r="A61" t="s">
        <v>504</v>
      </c>
      <c r="B61" t="s">
        <v>381</v>
      </c>
      <c r="C61" t="s">
        <v>505</v>
      </c>
      <c r="D61" s="1">
        <v>1</v>
      </c>
      <c r="E61" t="s">
        <v>259</v>
      </c>
      <c r="F61" t="s">
        <v>487</v>
      </c>
      <c r="G61">
        <v>11432</v>
      </c>
      <c r="H61">
        <v>11432</v>
      </c>
      <c r="I61" t="s">
        <v>248</v>
      </c>
      <c r="J61">
        <v>11432</v>
      </c>
      <c r="K61" t="s">
        <v>248</v>
      </c>
      <c r="L61" t="s">
        <v>248</v>
      </c>
      <c r="M61">
        <v>11432</v>
      </c>
      <c r="N61" t="s">
        <v>248</v>
      </c>
      <c r="O61">
        <v>11432</v>
      </c>
      <c r="P61">
        <v>11491</v>
      </c>
      <c r="Q61" t="s">
        <v>248</v>
      </c>
      <c r="R61" t="s">
        <v>260</v>
      </c>
      <c r="S61">
        <v>0</v>
      </c>
      <c r="T61">
        <v>0</v>
      </c>
      <c r="V61" t="s">
        <v>506</v>
      </c>
      <c r="W61" t="s">
        <v>335</v>
      </c>
      <c r="Z61" s="6">
        <v>0</v>
      </c>
      <c r="AA61">
        <v>0</v>
      </c>
      <c r="AD61" t="s">
        <v>489</v>
      </c>
      <c r="AE61" t="s">
        <v>490</v>
      </c>
      <c r="AF61" s="6" t="s">
        <v>263</v>
      </c>
      <c r="AG61" s="130"/>
      <c r="AH61">
        <v>7</v>
      </c>
    </row>
    <row r="62" spans="1:54" x14ac:dyDescent="0.25">
      <c r="A62" t="s">
        <v>434</v>
      </c>
      <c r="B62" t="s">
        <v>381</v>
      </c>
      <c r="C62" t="s">
        <v>435</v>
      </c>
      <c r="D62" s="1">
        <v>1</v>
      </c>
      <c r="E62" t="s">
        <v>259</v>
      </c>
      <c r="F62" t="s">
        <v>487</v>
      </c>
      <c r="G62" t="s">
        <v>248</v>
      </c>
      <c r="H62" t="s">
        <v>248</v>
      </c>
      <c r="I62" t="s">
        <v>248</v>
      </c>
      <c r="J62" t="s">
        <v>248</v>
      </c>
      <c r="K62">
        <v>11433</v>
      </c>
      <c r="L62" t="s">
        <v>248</v>
      </c>
      <c r="M62" t="s">
        <v>248</v>
      </c>
      <c r="N62" t="s">
        <v>248</v>
      </c>
      <c r="O62" t="s">
        <v>248</v>
      </c>
      <c r="P62">
        <v>11491</v>
      </c>
      <c r="Q62" t="s">
        <v>248</v>
      </c>
      <c r="R62" t="s">
        <v>434</v>
      </c>
      <c r="S62">
        <v>0</v>
      </c>
      <c r="T62">
        <v>0</v>
      </c>
      <c r="V62" t="s">
        <v>434</v>
      </c>
      <c r="W62" t="s">
        <v>335</v>
      </c>
      <c r="Z62" s="6" t="e">
        <v>#VALUE!</v>
      </c>
      <c r="AA62">
        <v>6</v>
      </c>
      <c r="AD62" t="s">
        <v>434</v>
      </c>
      <c r="AE62" t="s">
        <v>507</v>
      </c>
      <c r="AF62" s="6">
        <v>1</v>
      </c>
      <c r="AG62" s="130"/>
      <c r="AH62">
        <v>6</v>
      </c>
    </row>
    <row r="63" spans="1:54" x14ac:dyDescent="0.25">
      <c r="A63" t="s">
        <v>508</v>
      </c>
      <c r="B63" t="s">
        <v>496</v>
      </c>
      <c r="C63" t="s">
        <v>509</v>
      </c>
      <c r="D63" s="1">
        <v>24312</v>
      </c>
      <c r="E63" t="s">
        <v>246</v>
      </c>
      <c r="F63" t="s">
        <v>332</v>
      </c>
      <c r="G63" t="s">
        <v>248</v>
      </c>
      <c r="H63" t="s">
        <v>248</v>
      </c>
      <c r="I63" t="s">
        <v>248</v>
      </c>
      <c r="J63" t="s">
        <v>248</v>
      </c>
      <c r="K63">
        <v>10161</v>
      </c>
      <c r="L63" t="s">
        <v>248</v>
      </c>
      <c r="M63" t="s">
        <v>248</v>
      </c>
      <c r="N63" t="s">
        <v>248</v>
      </c>
      <c r="O63" t="s">
        <v>248</v>
      </c>
      <c r="P63" t="s">
        <v>248</v>
      </c>
      <c r="Q63" t="s">
        <v>248</v>
      </c>
      <c r="R63" t="s">
        <v>508</v>
      </c>
      <c r="S63">
        <v>1</v>
      </c>
      <c r="T63">
        <v>0</v>
      </c>
      <c r="U63" t="s">
        <v>498</v>
      </c>
      <c r="V63" t="s">
        <v>510</v>
      </c>
      <c r="W63" t="s">
        <v>335</v>
      </c>
      <c r="Z63" s="6" t="e">
        <v>#VALUE!</v>
      </c>
      <c r="AA63">
        <v>1</v>
      </c>
      <c r="AE63" t="s">
        <v>507</v>
      </c>
      <c r="AF63" s="6">
        <v>24312</v>
      </c>
      <c r="AG63" s="130"/>
      <c r="AH63">
        <v>7</v>
      </c>
    </row>
    <row r="64" spans="1:54" x14ac:dyDescent="0.25">
      <c r="A64" t="s">
        <v>511</v>
      </c>
      <c r="B64" t="s">
        <v>496</v>
      </c>
      <c r="C64" t="s">
        <v>512</v>
      </c>
      <c r="D64" s="1">
        <v>10000</v>
      </c>
      <c r="E64" t="s">
        <v>246</v>
      </c>
      <c r="F64" t="s">
        <v>513</v>
      </c>
      <c r="G64" t="s">
        <v>248</v>
      </c>
      <c r="H64" t="s">
        <v>248</v>
      </c>
      <c r="I64" t="s">
        <v>248</v>
      </c>
      <c r="J64" t="s">
        <v>248</v>
      </c>
      <c r="K64">
        <v>10161</v>
      </c>
      <c r="L64" t="s">
        <v>248</v>
      </c>
      <c r="M64" t="s">
        <v>248</v>
      </c>
      <c r="N64" t="s">
        <v>248</v>
      </c>
      <c r="O64" t="s">
        <v>248</v>
      </c>
      <c r="P64" t="s">
        <v>514</v>
      </c>
      <c r="Q64" t="s">
        <v>248</v>
      </c>
      <c r="R64" t="s">
        <v>511</v>
      </c>
      <c r="S64">
        <v>2</v>
      </c>
      <c r="T64">
        <v>0</v>
      </c>
      <c r="U64" t="s">
        <v>498</v>
      </c>
      <c r="V64" t="s">
        <v>510</v>
      </c>
      <c r="W64" t="s">
        <v>335</v>
      </c>
      <c r="Z64" s="6" t="e">
        <v>#VALUE!</v>
      </c>
      <c r="AA64">
        <v>3</v>
      </c>
      <c r="AE64" t="s">
        <v>507</v>
      </c>
      <c r="AF64" s="6">
        <v>10000</v>
      </c>
      <c r="AG64" s="130"/>
      <c r="AH64">
        <v>7</v>
      </c>
    </row>
    <row r="65" spans="1:34" x14ac:dyDescent="0.25">
      <c r="A65" t="s">
        <v>515</v>
      </c>
      <c r="B65" t="s">
        <v>496</v>
      </c>
      <c r="C65" t="s">
        <v>516</v>
      </c>
      <c r="D65" s="1">
        <v>10000</v>
      </c>
      <c r="E65" t="s">
        <v>246</v>
      </c>
      <c r="F65" t="s">
        <v>513</v>
      </c>
      <c r="G65" t="s">
        <v>248</v>
      </c>
      <c r="H65" t="s">
        <v>248</v>
      </c>
      <c r="I65" t="s">
        <v>248</v>
      </c>
      <c r="J65" t="s">
        <v>248</v>
      </c>
      <c r="K65">
        <v>10161</v>
      </c>
      <c r="L65" t="s">
        <v>248</v>
      </c>
      <c r="M65" t="s">
        <v>248</v>
      </c>
      <c r="N65" t="s">
        <v>248</v>
      </c>
      <c r="O65" t="s">
        <v>248</v>
      </c>
      <c r="P65" t="s">
        <v>514</v>
      </c>
      <c r="Q65" t="s">
        <v>248</v>
      </c>
      <c r="R65" t="s">
        <v>515</v>
      </c>
      <c r="S65">
        <v>3</v>
      </c>
      <c r="T65">
        <v>0</v>
      </c>
      <c r="U65" t="s">
        <v>498</v>
      </c>
      <c r="V65" t="s">
        <v>510</v>
      </c>
      <c r="W65" t="s">
        <v>335</v>
      </c>
      <c r="Z65" s="6" t="e">
        <v>#VALUE!</v>
      </c>
      <c r="AA65">
        <v>1</v>
      </c>
      <c r="AE65" t="s">
        <v>507</v>
      </c>
      <c r="AF65" s="6">
        <v>10000</v>
      </c>
      <c r="AG65" s="130"/>
      <c r="AH65">
        <v>7</v>
      </c>
    </row>
    <row r="66" spans="1:34" x14ac:dyDescent="0.25">
      <c r="A66" t="s">
        <v>517</v>
      </c>
      <c r="B66" t="s">
        <v>496</v>
      </c>
      <c r="C66" t="s">
        <v>518</v>
      </c>
      <c r="D66" s="1">
        <v>10000</v>
      </c>
      <c r="E66" t="s">
        <v>246</v>
      </c>
      <c r="F66" t="s">
        <v>332</v>
      </c>
      <c r="G66" t="s">
        <v>248</v>
      </c>
      <c r="H66" t="s">
        <v>248</v>
      </c>
      <c r="I66" t="s">
        <v>248</v>
      </c>
      <c r="J66" t="s">
        <v>248</v>
      </c>
      <c r="K66">
        <v>10161</v>
      </c>
      <c r="L66" t="s">
        <v>248</v>
      </c>
      <c r="M66" t="s">
        <v>248</v>
      </c>
      <c r="N66" t="s">
        <v>248</v>
      </c>
      <c r="O66" t="s">
        <v>248</v>
      </c>
      <c r="P66" t="s">
        <v>514</v>
      </c>
      <c r="Q66" t="s">
        <v>248</v>
      </c>
      <c r="R66" t="s">
        <v>517</v>
      </c>
      <c r="S66">
        <v>4</v>
      </c>
      <c r="T66">
        <v>0</v>
      </c>
      <c r="U66" t="s">
        <v>498</v>
      </c>
      <c r="V66" t="s">
        <v>510</v>
      </c>
      <c r="W66" t="s">
        <v>335</v>
      </c>
      <c r="Z66" s="6" t="e">
        <v>#VALUE!</v>
      </c>
      <c r="AA66">
        <v>12</v>
      </c>
      <c r="AE66" t="s">
        <v>507</v>
      </c>
      <c r="AF66" s="6">
        <v>10000</v>
      </c>
      <c r="AG66" s="130"/>
      <c r="AH66">
        <v>7</v>
      </c>
    </row>
    <row r="67" spans="1:34" x14ac:dyDescent="0.25">
      <c r="A67" t="s">
        <v>519</v>
      </c>
      <c r="B67" t="s">
        <v>496</v>
      </c>
      <c r="C67" t="s">
        <v>520</v>
      </c>
      <c r="D67" s="1">
        <v>10000</v>
      </c>
      <c r="E67" t="s">
        <v>246</v>
      </c>
      <c r="F67" t="s">
        <v>332</v>
      </c>
      <c r="G67" t="s">
        <v>248</v>
      </c>
      <c r="H67">
        <v>11392</v>
      </c>
      <c r="I67" t="s">
        <v>248</v>
      </c>
      <c r="J67" t="s">
        <v>248</v>
      </c>
      <c r="K67" t="s">
        <v>248</v>
      </c>
      <c r="L67">
        <v>11392</v>
      </c>
      <c r="M67" t="s">
        <v>248</v>
      </c>
      <c r="N67" t="s">
        <v>248</v>
      </c>
      <c r="O67" t="s">
        <v>248</v>
      </c>
      <c r="P67" t="s">
        <v>248</v>
      </c>
      <c r="Q67" t="s">
        <v>248</v>
      </c>
      <c r="R67" t="s">
        <v>519</v>
      </c>
      <c r="S67">
        <v>5</v>
      </c>
      <c r="T67">
        <v>0</v>
      </c>
      <c r="U67" t="s">
        <v>498</v>
      </c>
      <c r="V67" t="s">
        <v>521</v>
      </c>
      <c r="W67" t="s">
        <v>335</v>
      </c>
      <c r="Z67" s="6" t="e">
        <v>#VALUE!</v>
      </c>
      <c r="AA67">
        <v>3</v>
      </c>
      <c r="AE67" t="s">
        <v>522</v>
      </c>
      <c r="AF67" s="6">
        <v>10000</v>
      </c>
      <c r="AG67" s="130"/>
      <c r="AH67">
        <v>7</v>
      </c>
    </row>
    <row r="68" spans="1:34" x14ac:dyDescent="0.25">
      <c r="A68" t="s">
        <v>387</v>
      </c>
      <c r="B68" t="s">
        <v>381</v>
      </c>
      <c r="C68" t="s">
        <v>388</v>
      </c>
      <c r="D68" s="1">
        <v>1</v>
      </c>
      <c r="E68" t="s">
        <v>259</v>
      </c>
      <c r="F68" t="s">
        <v>487</v>
      </c>
      <c r="G68">
        <v>10265</v>
      </c>
      <c r="H68">
        <v>10265</v>
      </c>
      <c r="I68" t="s">
        <v>248</v>
      </c>
      <c r="J68">
        <v>10265</v>
      </c>
      <c r="K68" t="s">
        <v>248</v>
      </c>
      <c r="L68" t="s">
        <v>248</v>
      </c>
      <c r="M68">
        <v>10265</v>
      </c>
      <c r="N68" t="s">
        <v>248</v>
      </c>
      <c r="O68">
        <v>10265</v>
      </c>
      <c r="P68">
        <v>11491</v>
      </c>
      <c r="Q68" t="s">
        <v>248</v>
      </c>
      <c r="R68" t="s">
        <v>387</v>
      </c>
      <c r="S68">
        <v>6</v>
      </c>
      <c r="T68">
        <v>0</v>
      </c>
      <c r="V68" t="s">
        <v>523</v>
      </c>
      <c r="W68" t="s">
        <v>335</v>
      </c>
      <c r="Z68" s="6" t="e">
        <v>#VALUE!</v>
      </c>
      <c r="AA68">
        <v>97</v>
      </c>
      <c r="AD68" t="s">
        <v>418</v>
      </c>
      <c r="AE68" t="s">
        <v>524</v>
      </c>
      <c r="AF68" s="6">
        <v>1</v>
      </c>
      <c r="AG68" s="130"/>
      <c r="AH68">
        <v>5</v>
      </c>
    </row>
    <row r="69" spans="1:34" x14ac:dyDescent="0.25">
      <c r="A69" t="s">
        <v>525</v>
      </c>
      <c r="B69" t="s">
        <v>496</v>
      </c>
      <c r="C69" t="s">
        <v>526</v>
      </c>
      <c r="D69" s="1">
        <v>10000</v>
      </c>
      <c r="E69" t="s">
        <v>246</v>
      </c>
      <c r="F69" t="s">
        <v>332</v>
      </c>
      <c r="G69" t="s">
        <v>248</v>
      </c>
      <c r="H69">
        <v>11392</v>
      </c>
      <c r="I69" t="s">
        <v>248</v>
      </c>
      <c r="J69" t="s">
        <v>248</v>
      </c>
      <c r="K69" t="s">
        <v>248</v>
      </c>
      <c r="L69">
        <v>11392</v>
      </c>
      <c r="M69" t="s">
        <v>248</v>
      </c>
      <c r="N69" t="s">
        <v>248</v>
      </c>
      <c r="O69" t="s">
        <v>248</v>
      </c>
      <c r="P69" t="s">
        <v>248</v>
      </c>
      <c r="Q69" t="s">
        <v>248</v>
      </c>
      <c r="R69" t="s">
        <v>525</v>
      </c>
      <c r="S69">
        <v>6</v>
      </c>
      <c r="T69">
        <v>0</v>
      </c>
      <c r="U69" t="s">
        <v>498</v>
      </c>
      <c r="V69" t="s">
        <v>521</v>
      </c>
      <c r="W69" t="s">
        <v>335</v>
      </c>
      <c r="Z69" s="6" t="e">
        <v>#VALUE!</v>
      </c>
      <c r="AA69">
        <v>2</v>
      </c>
      <c r="AE69" t="s">
        <v>522</v>
      </c>
      <c r="AF69" s="6">
        <v>10000</v>
      </c>
      <c r="AG69" s="130"/>
      <c r="AH69">
        <v>7</v>
      </c>
    </row>
    <row r="70" spans="1:34" x14ac:dyDescent="0.25">
      <c r="A70" t="s">
        <v>527</v>
      </c>
      <c r="B70" t="s">
        <v>496</v>
      </c>
      <c r="C70" t="s">
        <v>528</v>
      </c>
      <c r="D70" s="1">
        <v>22339</v>
      </c>
      <c r="E70" t="s">
        <v>246</v>
      </c>
      <c r="F70" t="s">
        <v>332</v>
      </c>
      <c r="G70" t="s">
        <v>248</v>
      </c>
      <c r="H70">
        <v>11438</v>
      </c>
      <c r="I70" t="s">
        <v>248</v>
      </c>
      <c r="J70">
        <v>11438</v>
      </c>
      <c r="K70" t="s">
        <v>248</v>
      </c>
      <c r="L70" t="s">
        <v>248</v>
      </c>
      <c r="M70">
        <v>11438</v>
      </c>
      <c r="N70" t="s">
        <v>248</v>
      </c>
      <c r="O70">
        <v>11438</v>
      </c>
      <c r="P70" t="s">
        <v>248</v>
      </c>
      <c r="Q70" t="s">
        <v>248</v>
      </c>
      <c r="R70" t="s">
        <v>527</v>
      </c>
      <c r="S70">
        <v>7</v>
      </c>
      <c r="T70">
        <v>0</v>
      </c>
      <c r="U70" t="s">
        <v>498</v>
      </c>
      <c r="V70" t="s">
        <v>499</v>
      </c>
      <c r="W70" t="s">
        <v>335</v>
      </c>
      <c r="Z70" s="6" t="e">
        <v>#VALUE!</v>
      </c>
      <c r="AA70">
        <v>2</v>
      </c>
      <c r="AE70" t="s">
        <v>490</v>
      </c>
      <c r="AF70" s="6">
        <v>22339</v>
      </c>
      <c r="AG70" s="130"/>
      <c r="AH70">
        <v>7</v>
      </c>
    </row>
    <row r="71" spans="1:34" x14ac:dyDescent="0.25">
      <c r="A71" t="s">
        <v>529</v>
      </c>
      <c r="B71" t="s">
        <v>381</v>
      </c>
      <c r="C71" t="s">
        <v>396</v>
      </c>
      <c r="D71" s="1">
        <v>1</v>
      </c>
      <c r="E71" t="s">
        <v>259</v>
      </c>
      <c r="F71" t="s">
        <v>487</v>
      </c>
      <c r="G71">
        <v>11411</v>
      </c>
      <c r="H71">
        <v>11411</v>
      </c>
      <c r="I71">
        <v>11411</v>
      </c>
      <c r="J71">
        <v>11411</v>
      </c>
      <c r="K71">
        <v>11411</v>
      </c>
      <c r="L71">
        <v>11411</v>
      </c>
      <c r="M71">
        <v>11424</v>
      </c>
      <c r="N71">
        <v>11424</v>
      </c>
      <c r="O71">
        <v>11424</v>
      </c>
      <c r="P71">
        <v>11491</v>
      </c>
      <c r="Q71">
        <v>11424</v>
      </c>
      <c r="R71" t="s">
        <v>529</v>
      </c>
      <c r="S71">
        <v>7</v>
      </c>
      <c r="T71">
        <v>0</v>
      </c>
      <c r="V71" t="s">
        <v>530</v>
      </c>
      <c r="W71" t="s">
        <v>335</v>
      </c>
      <c r="Z71" s="6" t="e">
        <v>#VALUE!</v>
      </c>
      <c r="AA71">
        <v>91</v>
      </c>
      <c r="AE71" t="s">
        <v>524</v>
      </c>
      <c r="AF71" s="6">
        <v>1</v>
      </c>
      <c r="AG71" s="130"/>
      <c r="AH71">
        <v>5</v>
      </c>
    </row>
    <row r="72" spans="1:34" x14ac:dyDescent="0.25">
      <c r="A72" t="s">
        <v>531</v>
      </c>
      <c r="B72" t="s">
        <v>496</v>
      </c>
      <c r="C72" t="s">
        <v>532</v>
      </c>
      <c r="D72" s="1">
        <v>6000</v>
      </c>
      <c r="E72" t="s">
        <v>246</v>
      </c>
      <c r="F72" t="s">
        <v>513</v>
      </c>
      <c r="G72" t="s">
        <v>248</v>
      </c>
      <c r="H72" t="s">
        <v>248</v>
      </c>
      <c r="I72">
        <v>11438</v>
      </c>
      <c r="J72">
        <v>11438</v>
      </c>
      <c r="K72" t="s">
        <v>248</v>
      </c>
      <c r="L72" t="s">
        <v>248</v>
      </c>
      <c r="M72" t="s">
        <v>248</v>
      </c>
      <c r="N72">
        <v>11438</v>
      </c>
      <c r="O72">
        <v>11438</v>
      </c>
      <c r="P72" t="s">
        <v>248</v>
      </c>
      <c r="Q72" t="s">
        <v>248</v>
      </c>
      <c r="R72" t="s">
        <v>531</v>
      </c>
      <c r="S72">
        <v>8</v>
      </c>
      <c r="T72">
        <v>0</v>
      </c>
      <c r="U72" t="s">
        <v>498</v>
      </c>
      <c r="V72" t="s">
        <v>499</v>
      </c>
      <c r="W72" t="s">
        <v>335</v>
      </c>
      <c r="Z72" s="6" t="e">
        <v>#VALUE!</v>
      </c>
      <c r="AA72">
        <v>4</v>
      </c>
      <c r="AE72" t="s">
        <v>490</v>
      </c>
      <c r="AF72" s="6">
        <v>6000</v>
      </c>
      <c r="AG72" s="130"/>
      <c r="AH72">
        <v>7</v>
      </c>
    </row>
    <row r="73" spans="1:34" x14ac:dyDescent="0.25">
      <c r="A73" t="s">
        <v>533</v>
      </c>
      <c r="B73" t="s">
        <v>496</v>
      </c>
      <c r="C73" t="s">
        <v>534</v>
      </c>
      <c r="D73" s="1">
        <v>6000</v>
      </c>
      <c r="E73" t="s">
        <v>246</v>
      </c>
      <c r="F73" t="s">
        <v>513</v>
      </c>
      <c r="G73" t="s">
        <v>248</v>
      </c>
      <c r="H73" t="s">
        <v>248</v>
      </c>
      <c r="I73">
        <v>11438</v>
      </c>
      <c r="J73">
        <v>11438</v>
      </c>
      <c r="K73" t="s">
        <v>248</v>
      </c>
      <c r="L73" t="s">
        <v>248</v>
      </c>
      <c r="M73" t="s">
        <v>248</v>
      </c>
      <c r="N73">
        <v>11438</v>
      </c>
      <c r="O73">
        <v>11438</v>
      </c>
      <c r="P73" t="s">
        <v>248</v>
      </c>
      <c r="Q73" t="s">
        <v>248</v>
      </c>
      <c r="R73" t="s">
        <v>533</v>
      </c>
      <c r="S73">
        <v>9</v>
      </c>
      <c r="T73">
        <v>0</v>
      </c>
      <c r="U73" t="s">
        <v>498</v>
      </c>
      <c r="V73" t="s">
        <v>499</v>
      </c>
      <c r="W73" t="s">
        <v>335</v>
      </c>
      <c r="Z73" s="6" t="e">
        <v>#VALUE!</v>
      </c>
      <c r="AA73">
        <v>1</v>
      </c>
      <c r="AE73" t="s">
        <v>490</v>
      </c>
      <c r="AF73" s="6">
        <v>6000</v>
      </c>
      <c r="AG73" s="130"/>
      <c r="AH73">
        <v>7</v>
      </c>
    </row>
    <row r="74" spans="1:34" x14ac:dyDescent="0.25">
      <c r="A74" t="s">
        <v>535</v>
      </c>
      <c r="B74" t="s">
        <v>496</v>
      </c>
      <c r="C74" t="s">
        <v>536</v>
      </c>
      <c r="D74" s="1">
        <v>6000</v>
      </c>
      <c r="E74" t="s">
        <v>246</v>
      </c>
      <c r="F74" t="s">
        <v>332</v>
      </c>
      <c r="G74" t="s">
        <v>248</v>
      </c>
      <c r="H74">
        <v>11438</v>
      </c>
      <c r="I74">
        <v>11438</v>
      </c>
      <c r="J74">
        <v>11438</v>
      </c>
      <c r="K74" t="s">
        <v>248</v>
      </c>
      <c r="L74" t="s">
        <v>248</v>
      </c>
      <c r="M74">
        <v>11438</v>
      </c>
      <c r="N74">
        <v>11438</v>
      </c>
      <c r="O74">
        <v>11438</v>
      </c>
      <c r="P74" t="s">
        <v>248</v>
      </c>
      <c r="Q74" t="s">
        <v>248</v>
      </c>
      <c r="R74" t="s">
        <v>535</v>
      </c>
      <c r="S74">
        <v>10</v>
      </c>
      <c r="T74">
        <v>0</v>
      </c>
      <c r="U74" t="s">
        <v>498</v>
      </c>
      <c r="V74" t="s">
        <v>499</v>
      </c>
      <c r="W74" t="s">
        <v>335</v>
      </c>
      <c r="Z74" s="6" t="e">
        <v>#VALUE!</v>
      </c>
      <c r="AA74">
        <v>18</v>
      </c>
      <c r="AE74" t="s">
        <v>490</v>
      </c>
      <c r="AF74" s="6">
        <v>6000</v>
      </c>
      <c r="AG74" s="130"/>
      <c r="AH74">
        <v>7</v>
      </c>
    </row>
    <row r="75" spans="1:34" x14ac:dyDescent="0.25">
      <c r="A75" t="s">
        <v>537</v>
      </c>
      <c r="B75" t="s">
        <v>496</v>
      </c>
      <c r="C75" t="s">
        <v>538</v>
      </c>
      <c r="D75" s="1">
        <v>10000</v>
      </c>
      <c r="E75" t="s">
        <v>246</v>
      </c>
      <c r="F75" t="s">
        <v>332</v>
      </c>
      <c r="G75" t="s">
        <v>248</v>
      </c>
      <c r="H75">
        <v>11438</v>
      </c>
      <c r="I75">
        <v>11438</v>
      </c>
      <c r="J75">
        <v>11438</v>
      </c>
      <c r="K75" t="s">
        <v>248</v>
      </c>
      <c r="L75" t="s">
        <v>248</v>
      </c>
      <c r="M75">
        <v>11438</v>
      </c>
      <c r="N75">
        <v>11438</v>
      </c>
      <c r="O75">
        <v>11438</v>
      </c>
      <c r="P75" t="s">
        <v>248</v>
      </c>
      <c r="Q75" t="s">
        <v>248</v>
      </c>
      <c r="R75" t="s">
        <v>537</v>
      </c>
      <c r="S75">
        <v>11</v>
      </c>
      <c r="T75">
        <v>0</v>
      </c>
      <c r="U75" t="s">
        <v>498</v>
      </c>
      <c r="V75" t="s">
        <v>499</v>
      </c>
      <c r="W75" t="s">
        <v>335</v>
      </c>
      <c r="Z75" s="6" t="e">
        <v>#VALUE!</v>
      </c>
      <c r="AA75">
        <v>8</v>
      </c>
      <c r="AE75" t="s">
        <v>490</v>
      </c>
      <c r="AF75" s="6">
        <v>10000</v>
      </c>
      <c r="AG75" s="130"/>
      <c r="AH75">
        <v>7</v>
      </c>
    </row>
    <row r="76" spans="1:34" x14ac:dyDescent="0.25">
      <c r="A76" t="s">
        <v>539</v>
      </c>
      <c r="B76" t="s">
        <v>496</v>
      </c>
      <c r="C76" t="s">
        <v>540</v>
      </c>
      <c r="D76" s="1">
        <v>17017</v>
      </c>
      <c r="E76" t="s">
        <v>259</v>
      </c>
      <c r="F76" t="s">
        <v>332</v>
      </c>
      <c r="G76">
        <v>11336</v>
      </c>
      <c r="H76">
        <v>11336</v>
      </c>
      <c r="I76">
        <v>11336</v>
      </c>
      <c r="J76">
        <v>11336</v>
      </c>
      <c r="K76">
        <v>11336</v>
      </c>
      <c r="L76">
        <v>11336</v>
      </c>
      <c r="M76">
        <v>11336</v>
      </c>
      <c r="N76">
        <v>11336</v>
      </c>
      <c r="O76">
        <v>11336</v>
      </c>
      <c r="P76" t="s">
        <v>248</v>
      </c>
      <c r="Q76" t="s">
        <v>248</v>
      </c>
      <c r="R76" t="s">
        <v>539</v>
      </c>
      <c r="S76">
        <v>12</v>
      </c>
      <c r="T76">
        <v>0</v>
      </c>
      <c r="U76" t="s">
        <v>498</v>
      </c>
      <c r="V76" t="s">
        <v>502</v>
      </c>
      <c r="W76" t="s">
        <v>335</v>
      </c>
      <c r="Z76" s="6" t="e">
        <v>#VALUE!</v>
      </c>
      <c r="AA76">
        <v>1</v>
      </c>
      <c r="AE76" t="s">
        <v>503</v>
      </c>
      <c r="AF76" s="6">
        <v>17017</v>
      </c>
      <c r="AG76" s="130"/>
      <c r="AH76">
        <v>7</v>
      </c>
    </row>
    <row r="77" spans="1:34" x14ac:dyDescent="0.25">
      <c r="A77" t="s">
        <v>541</v>
      </c>
      <c r="B77" t="s">
        <v>496</v>
      </c>
      <c r="C77" t="s">
        <v>542</v>
      </c>
      <c r="D77" s="1">
        <v>11742</v>
      </c>
      <c r="E77" t="s">
        <v>259</v>
      </c>
      <c r="F77" t="s">
        <v>332</v>
      </c>
      <c r="G77">
        <v>11336</v>
      </c>
      <c r="H77">
        <v>11336</v>
      </c>
      <c r="I77">
        <v>11336</v>
      </c>
      <c r="J77">
        <v>11336</v>
      </c>
      <c r="K77">
        <v>11336</v>
      </c>
      <c r="L77">
        <v>11336</v>
      </c>
      <c r="M77">
        <v>11336</v>
      </c>
      <c r="N77">
        <v>11336</v>
      </c>
      <c r="O77">
        <v>11336</v>
      </c>
      <c r="P77" t="s">
        <v>248</v>
      </c>
      <c r="Q77" t="s">
        <v>248</v>
      </c>
      <c r="R77" t="s">
        <v>541</v>
      </c>
      <c r="S77">
        <v>13</v>
      </c>
      <c r="T77">
        <v>0</v>
      </c>
      <c r="U77" t="s">
        <v>498</v>
      </c>
      <c r="V77" t="s">
        <v>502</v>
      </c>
      <c r="W77" t="s">
        <v>335</v>
      </c>
      <c r="Z77" s="6" t="e">
        <v>#VALUE!</v>
      </c>
      <c r="AA77">
        <v>1</v>
      </c>
      <c r="AE77" t="s">
        <v>503</v>
      </c>
      <c r="AF77" s="6">
        <v>11742</v>
      </c>
      <c r="AG77" s="130"/>
      <c r="AH77">
        <v>7</v>
      </c>
    </row>
    <row r="78" spans="1:34" x14ac:dyDescent="0.25">
      <c r="A78" t="s">
        <v>423</v>
      </c>
      <c r="B78" t="s">
        <v>381</v>
      </c>
      <c r="C78" t="s">
        <v>543</v>
      </c>
      <c r="D78" s="1">
        <v>1</v>
      </c>
      <c r="E78" t="s">
        <v>259</v>
      </c>
      <c r="F78" t="s">
        <v>487</v>
      </c>
      <c r="G78" t="s">
        <v>248</v>
      </c>
      <c r="H78">
        <v>11431</v>
      </c>
      <c r="I78" t="s">
        <v>248</v>
      </c>
      <c r="J78">
        <v>11431</v>
      </c>
      <c r="K78">
        <v>11433</v>
      </c>
      <c r="L78">
        <v>11431</v>
      </c>
      <c r="M78">
        <v>11443</v>
      </c>
      <c r="N78" t="s">
        <v>248</v>
      </c>
      <c r="O78">
        <v>11443</v>
      </c>
      <c r="P78">
        <v>11491</v>
      </c>
      <c r="Q78">
        <v>11431</v>
      </c>
      <c r="R78" t="s">
        <v>423</v>
      </c>
      <c r="S78">
        <v>50</v>
      </c>
      <c r="T78">
        <v>0</v>
      </c>
      <c r="V78" t="s">
        <v>544</v>
      </c>
      <c r="W78" t="s">
        <v>335</v>
      </c>
      <c r="Z78" s="6" t="e">
        <v>#VALUE!</v>
      </c>
      <c r="AA78">
        <v>498</v>
      </c>
      <c r="AD78" t="s">
        <v>418</v>
      </c>
      <c r="AE78" t="s">
        <v>524</v>
      </c>
      <c r="AF78" s="6">
        <v>1</v>
      </c>
      <c r="AG78" s="130"/>
      <c r="AH78">
        <v>6</v>
      </c>
    </row>
    <row r="79" spans="1:34" x14ac:dyDescent="0.25">
      <c r="A79" t="s">
        <v>545</v>
      </c>
      <c r="B79" t="s">
        <v>381</v>
      </c>
      <c r="C79" t="s">
        <v>543</v>
      </c>
      <c r="D79" s="1">
        <v>1</v>
      </c>
      <c r="E79" t="s">
        <v>259</v>
      </c>
      <c r="F79" t="s">
        <v>487</v>
      </c>
      <c r="G79" t="s">
        <v>248</v>
      </c>
      <c r="H79">
        <v>11431</v>
      </c>
      <c r="I79" t="s">
        <v>248</v>
      </c>
      <c r="J79">
        <v>11431</v>
      </c>
      <c r="K79">
        <v>11433</v>
      </c>
      <c r="L79">
        <v>11431</v>
      </c>
      <c r="M79">
        <v>11443</v>
      </c>
      <c r="N79" t="s">
        <v>248</v>
      </c>
      <c r="O79">
        <v>11443</v>
      </c>
      <c r="P79">
        <v>11491</v>
      </c>
      <c r="Q79">
        <v>11431</v>
      </c>
      <c r="R79" t="s">
        <v>260</v>
      </c>
      <c r="S79">
        <v>51</v>
      </c>
      <c r="T79">
        <v>0</v>
      </c>
      <c r="V79" t="s">
        <v>544</v>
      </c>
      <c r="W79" t="s">
        <v>335</v>
      </c>
      <c r="Z79" s="6">
        <v>0</v>
      </c>
      <c r="AA79">
        <v>0</v>
      </c>
      <c r="AE79" t="s">
        <v>524</v>
      </c>
      <c r="AF79" s="6" t="s">
        <v>263</v>
      </c>
      <c r="AG79" s="130"/>
      <c r="AH79">
        <v>6</v>
      </c>
    </row>
    <row r="80" spans="1:34" x14ac:dyDescent="0.25">
      <c r="A80" t="s">
        <v>428</v>
      </c>
      <c r="B80" t="s">
        <v>381</v>
      </c>
      <c r="C80" t="s">
        <v>546</v>
      </c>
      <c r="D80" s="1">
        <v>1</v>
      </c>
      <c r="E80" t="s">
        <v>259</v>
      </c>
      <c r="F80" t="s">
        <v>487</v>
      </c>
      <c r="G80" t="s">
        <v>248</v>
      </c>
      <c r="H80" t="s">
        <v>248</v>
      </c>
      <c r="I80">
        <v>11435</v>
      </c>
      <c r="J80">
        <v>11435</v>
      </c>
      <c r="K80" t="s">
        <v>248</v>
      </c>
      <c r="L80">
        <v>11435</v>
      </c>
      <c r="M80" t="s">
        <v>248</v>
      </c>
      <c r="N80">
        <v>11442</v>
      </c>
      <c r="O80">
        <v>11442</v>
      </c>
      <c r="P80">
        <v>11491</v>
      </c>
      <c r="Q80">
        <v>11435</v>
      </c>
      <c r="R80" t="s">
        <v>428</v>
      </c>
      <c r="S80">
        <v>52</v>
      </c>
      <c r="T80">
        <v>0</v>
      </c>
      <c r="V80" t="s">
        <v>547</v>
      </c>
      <c r="W80" t="s">
        <v>335</v>
      </c>
      <c r="Z80" s="6" t="e">
        <v>#VALUE!</v>
      </c>
      <c r="AA80">
        <v>131</v>
      </c>
      <c r="AD80" t="s">
        <v>418</v>
      </c>
      <c r="AE80" t="s">
        <v>524</v>
      </c>
      <c r="AF80" s="6">
        <v>1</v>
      </c>
      <c r="AG80" s="130"/>
      <c r="AH80">
        <v>6</v>
      </c>
    </row>
    <row r="81" spans="1:34" x14ac:dyDescent="0.25">
      <c r="A81" t="s">
        <v>548</v>
      </c>
      <c r="B81" t="s">
        <v>381</v>
      </c>
      <c r="C81" t="s">
        <v>546</v>
      </c>
      <c r="D81" s="1">
        <v>1</v>
      </c>
      <c r="E81" t="s">
        <v>259</v>
      </c>
      <c r="F81" t="s">
        <v>487</v>
      </c>
      <c r="G81" t="s">
        <v>248</v>
      </c>
      <c r="H81" t="s">
        <v>248</v>
      </c>
      <c r="I81">
        <v>11435</v>
      </c>
      <c r="J81">
        <v>11435</v>
      </c>
      <c r="K81" t="s">
        <v>248</v>
      </c>
      <c r="L81">
        <v>11435</v>
      </c>
      <c r="M81" t="s">
        <v>248</v>
      </c>
      <c r="N81">
        <v>11442</v>
      </c>
      <c r="O81">
        <v>11442</v>
      </c>
      <c r="P81">
        <v>11491</v>
      </c>
      <c r="Q81">
        <v>11435</v>
      </c>
      <c r="R81" t="s">
        <v>260</v>
      </c>
      <c r="S81">
        <v>53</v>
      </c>
      <c r="T81">
        <v>0</v>
      </c>
      <c r="V81" t="s">
        <v>547</v>
      </c>
      <c r="W81" t="s">
        <v>335</v>
      </c>
      <c r="Z81" s="6">
        <v>0</v>
      </c>
      <c r="AA81">
        <v>0</v>
      </c>
      <c r="AE81" t="s">
        <v>524</v>
      </c>
      <c r="AF81" s="6" t="s">
        <v>263</v>
      </c>
      <c r="AG81" s="130"/>
      <c r="AH81">
        <v>6</v>
      </c>
    </row>
    <row r="82" spans="1:34" x14ac:dyDescent="0.25">
      <c r="A82" t="s">
        <v>391</v>
      </c>
      <c r="B82" t="s">
        <v>381</v>
      </c>
      <c r="C82" t="s">
        <v>392</v>
      </c>
      <c r="D82" s="1">
        <v>1</v>
      </c>
      <c r="E82" t="s">
        <v>259</v>
      </c>
      <c r="F82" t="s">
        <v>487</v>
      </c>
      <c r="G82">
        <v>11439</v>
      </c>
      <c r="H82">
        <v>11436</v>
      </c>
      <c r="I82" t="s">
        <v>248</v>
      </c>
      <c r="J82">
        <v>11436</v>
      </c>
      <c r="K82" t="s">
        <v>248</v>
      </c>
      <c r="L82" t="s">
        <v>248</v>
      </c>
      <c r="M82">
        <v>11451</v>
      </c>
      <c r="N82" t="s">
        <v>248</v>
      </c>
      <c r="O82">
        <v>11443</v>
      </c>
      <c r="P82">
        <v>11491</v>
      </c>
      <c r="Q82" t="s">
        <v>248</v>
      </c>
      <c r="R82" t="s">
        <v>391</v>
      </c>
      <c r="S82">
        <v>23</v>
      </c>
      <c r="T82">
        <v>0</v>
      </c>
      <c r="V82" t="s">
        <v>549</v>
      </c>
      <c r="W82" t="s">
        <v>335</v>
      </c>
      <c r="Z82" s="6" t="e">
        <v>#VALUE!</v>
      </c>
      <c r="AA82">
        <v>69</v>
      </c>
      <c r="AD82" t="s">
        <v>418</v>
      </c>
      <c r="AE82" t="s">
        <v>524</v>
      </c>
      <c r="AF82" s="6">
        <v>1</v>
      </c>
      <c r="AG82" s="130"/>
      <c r="AH82">
        <v>6</v>
      </c>
    </row>
    <row r="83" spans="1:34" x14ac:dyDescent="0.25">
      <c r="A83" t="s">
        <v>418</v>
      </c>
      <c r="B83" t="s">
        <v>381</v>
      </c>
      <c r="C83" t="s">
        <v>419</v>
      </c>
      <c r="D83" s="1">
        <v>1</v>
      </c>
      <c r="E83" t="s">
        <v>259</v>
      </c>
      <c r="F83" t="s">
        <v>487</v>
      </c>
      <c r="G83">
        <v>11439</v>
      </c>
      <c r="H83">
        <v>11431</v>
      </c>
      <c r="I83">
        <v>11435</v>
      </c>
      <c r="J83">
        <v>11435</v>
      </c>
      <c r="K83">
        <v>11433</v>
      </c>
      <c r="L83">
        <v>11435</v>
      </c>
      <c r="M83">
        <v>11443</v>
      </c>
      <c r="N83">
        <v>11442</v>
      </c>
      <c r="O83">
        <v>11442</v>
      </c>
      <c r="P83">
        <v>11491</v>
      </c>
      <c r="Q83">
        <v>11435</v>
      </c>
      <c r="R83" t="s">
        <v>418</v>
      </c>
      <c r="S83">
        <v>23</v>
      </c>
      <c r="T83">
        <v>0</v>
      </c>
      <c r="V83" t="s">
        <v>418</v>
      </c>
      <c r="W83" t="s">
        <v>335</v>
      </c>
      <c r="Z83" s="6" t="e">
        <v>#VALUE!</v>
      </c>
      <c r="AA83">
        <v>64</v>
      </c>
      <c r="AD83" t="s">
        <v>418</v>
      </c>
      <c r="AE83" t="s">
        <v>524</v>
      </c>
      <c r="AF83" s="6">
        <v>1</v>
      </c>
      <c r="AG83" s="130"/>
      <c r="AH83">
        <v>6</v>
      </c>
    </row>
    <row r="84" spans="1:34" x14ac:dyDescent="0.25">
      <c r="A84" t="s">
        <v>550</v>
      </c>
      <c r="B84" t="s">
        <v>381</v>
      </c>
      <c r="C84" t="s">
        <v>419</v>
      </c>
      <c r="D84" s="1">
        <v>1</v>
      </c>
      <c r="E84" t="s">
        <v>259</v>
      </c>
      <c r="F84" t="s">
        <v>487</v>
      </c>
      <c r="G84">
        <v>11439</v>
      </c>
      <c r="H84">
        <v>11431</v>
      </c>
      <c r="I84">
        <v>11435</v>
      </c>
      <c r="J84">
        <v>11435</v>
      </c>
      <c r="K84">
        <v>11433</v>
      </c>
      <c r="L84">
        <v>11435</v>
      </c>
      <c r="M84">
        <v>11443</v>
      </c>
      <c r="N84">
        <v>11442</v>
      </c>
      <c r="O84">
        <v>11442</v>
      </c>
      <c r="P84">
        <v>11491</v>
      </c>
      <c r="Q84">
        <v>11435</v>
      </c>
      <c r="R84" t="s">
        <v>550</v>
      </c>
      <c r="S84">
        <v>23</v>
      </c>
      <c r="T84">
        <v>0</v>
      </c>
      <c r="V84" t="s">
        <v>550</v>
      </c>
      <c r="W84" t="s">
        <v>335</v>
      </c>
      <c r="Z84" s="6" t="e">
        <v>#VALUE!</v>
      </c>
      <c r="AA84">
        <v>24</v>
      </c>
      <c r="AE84" t="s">
        <v>524</v>
      </c>
      <c r="AF84" s="6">
        <v>1</v>
      </c>
      <c r="AG84" s="130"/>
      <c r="AH84">
        <v>6</v>
      </c>
    </row>
    <row r="85" spans="1:34" x14ac:dyDescent="0.25">
      <c r="A85" t="s">
        <v>407</v>
      </c>
      <c r="B85" t="s">
        <v>381</v>
      </c>
      <c r="C85" t="s">
        <v>551</v>
      </c>
      <c r="D85" s="1">
        <v>1</v>
      </c>
      <c r="E85" t="s">
        <v>259</v>
      </c>
      <c r="F85" t="s">
        <v>487</v>
      </c>
      <c r="G85" t="s">
        <v>248</v>
      </c>
      <c r="H85" t="s">
        <v>248</v>
      </c>
      <c r="I85">
        <v>11435</v>
      </c>
      <c r="J85">
        <v>11435</v>
      </c>
      <c r="K85" t="s">
        <v>248</v>
      </c>
      <c r="L85">
        <v>11425</v>
      </c>
      <c r="M85" t="s">
        <v>248</v>
      </c>
      <c r="N85">
        <v>11442</v>
      </c>
      <c r="O85">
        <v>11442</v>
      </c>
      <c r="P85">
        <v>11491</v>
      </c>
      <c r="Q85" t="s">
        <v>248</v>
      </c>
      <c r="R85" t="s">
        <v>407</v>
      </c>
      <c r="S85">
        <v>54</v>
      </c>
      <c r="T85">
        <v>0</v>
      </c>
      <c r="V85" t="s">
        <v>530</v>
      </c>
      <c r="W85" t="s">
        <v>335</v>
      </c>
      <c r="Z85" s="6" t="e">
        <v>#VALUE!</v>
      </c>
      <c r="AA85">
        <v>83</v>
      </c>
      <c r="AD85" t="s">
        <v>418</v>
      </c>
      <c r="AE85" t="s">
        <v>524</v>
      </c>
      <c r="AF85" s="6">
        <v>1</v>
      </c>
      <c r="AG85" s="130"/>
      <c r="AH85">
        <v>5</v>
      </c>
    </row>
    <row r="86" spans="1:34" x14ac:dyDescent="0.25">
      <c r="A86" t="s">
        <v>382</v>
      </c>
      <c r="B86" t="s">
        <v>381</v>
      </c>
      <c r="C86" t="s">
        <v>383</v>
      </c>
      <c r="D86" s="1">
        <v>1</v>
      </c>
      <c r="E86" t="s">
        <v>259</v>
      </c>
      <c r="F86" t="s">
        <v>487</v>
      </c>
      <c r="G86" t="s">
        <v>248</v>
      </c>
      <c r="H86">
        <v>11432</v>
      </c>
      <c r="I86">
        <v>11434</v>
      </c>
      <c r="J86">
        <v>11434</v>
      </c>
      <c r="K86" t="s">
        <v>248</v>
      </c>
      <c r="L86" t="s">
        <v>248</v>
      </c>
      <c r="M86">
        <v>11422</v>
      </c>
      <c r="N86">
        <v>11423</v>
      </c>
      <c r="O86">
        <v>11423</v>
      </c>
      <c r="P86">
        <v>11423</v>
      </c>
      <c r="Q86" t="s">
        <v>248</v>
      </c>
      <c r="R86" t="s">
        <v>382</v>
      </c>
      <c r="S86">
        <v>25</v>
      </c>
      <c r="T86">
        <v>0</v>
      </c>
      <c r="V86" t="s">
        <v>488</v>
      </c>
      <c r="W86" t="s">
        <v>335</v>
      </c>
      <c r="Z86" s="6" t="e">
        <v>#VALUE!</v>
      </c>
      <c r="AA86">
        <v>75</v>
      </c>
      <c r="AD86" t="s">
        <v>489</v>
      </c>
      <c r="AE86" t="s">
        <v>490</v>
      </c>
      <c r="AF86" s="6">
        <v>1</v>
      </c>
      <c r="AG86" s="130"/>
      <c r="AH86">
        <v>6</v>
      </c>
    </row>
    <row r="87" spans="1:34" x14ac:dyDescent="0.25">
      <c r="A87" t="s">
        <v>400</v>
      </c>
      <c r="B87" t="s">
        <v>381</v>
      </c>
      <c r="C87" t="s">
        <v>401</v>
      </c>
      <c r="D87" s="1">
        <v>1</v>
      </c>
      <c r="E87" t="s">
        <v>259</v>
      </c>
      <c r="F87" t="s">
        <v>487</v>
      </c>
      <c r="G87" t="s">
        <v>248</v>
      </c>
      <c r="H87" t="s">
        <v>248</v>
      </c>
      <c r="I87">
        <v>11434</v>
      </c>
      <c r="J87">
        <v>11434</v>
      </c>
      <c r="K87" t="s">
        <v>248</v>
      </c>
      <c r="L87" t="s">
        <v>248</v>
      </c>
      <c r="M87" t="s">
        <v>248</v>
      </c>
      <c r="N87">
        <v>11423</v>
      </c>
      <c r="O87">
        <v>11423</v>
      </c>
      <c r="P87">
        <v>11423</v>
      </c>
      <c r="Q87" t="s">
        <v>248</v>
      </c>
      <c r="R87" t="s">
        <v>400</v>
      </c>
      <c r="S87">
        <v>26</v>
      </c>
      <c r="T87">
        <v>0</v>
      </c>
      <c r="V87" t="s">
        <v>488</v>
      </c>
      <c r="W87" t="s">
        <v>335</v>
      </c>
      <c r="Z87" s="6" t="e">
        <v>#VALUE!</v>
      </c>
      <c r="AA87">
        <v>11</v>
      </c>
      <c r="AD87" t="s">
        <v>489</v>
      </c>
      <c r="AE87" t="s">
        <v>490</v>
      </c>
      <c r="AF87" s="6">
        <v>1</v>
      </c>
      <c r="AG87" s="130"/>
      <c r="AH87">
        <v>6</v>
      </c>
    </row>
    <row r="88" spans="1:34" x14ac:dyDescent="0.25">
      <c r="A88" t="s">
        <v>414</v>
      </c>
      <c r="B88" t="s">
        <v>381</v>
      </c>
      <c r="C88" t="s">
        <v>552</v>
      </c>
      <c r="D88" s="1">
        <v>1</v>
      </c>
      <c r="E88" t="s">
        <v>259</v>
      </c>
      <c r="F88" t="s">
        <v>487</v>
      </c>
      <c r="G88" t="s">
        <v>248</v>
      </c>
      <c r="H88" t="s">
        <v>248</v>
      </c>
      <c r="I88" t="s">
        <v>248</v>
      </c>
      <c r="J88" t="s">
        <v>248</v>
      </c>
      <c r="K88">
        <v>11433</v>
      </c>
      <c r="L88" t="s">
        <v>248</v>
      </c>
      <c r="M88" t="s">
        <v>248</v>
      </c>
      <c r="N88" t="s">
        <v>248</v>
      </c>
      <c r="O88" t="s">
        <v>248</v>
      </c>
      <c r="P88">
        <v>11491</v>
      </c>
      <c r="Q88" t="s">
        <v>248</v>
      </c>
      <c r="R88" t="s">
        <v>414</v>
      </c>
      <c r="S88">
        <v>55</v>
      </c>
      <c r="T88">
        <v>0</v>
      </c>
      <c r="V88" t="s">
        <v>553</v>
      </c>
      <c r="W88" t="s">
        <v>335</v>
      </c>
      <c r="Z88" s="6" t="e">
        <v>#VALUE!</v>
      </c>
      <c r="AA88">
        <v>29</v>
      </c>
      <c r="AD88" t="s">
        <v>434</v>
      </c>
      <c r="AE88" t="s">
        <v>507</v>
      </c>
      <c r="AF88" s="6">
        <v>1</v>
      </c>
      <c r="AG88" s="130"/>
      <c r="AH88">
        <v>6</v>
      </c>
    </row>
    <row r="89" spans="1:34" x14ac:dyDescent="0.25">
      <c r="A89" t="s">
        <v>404</v>
      </c>
      <c r="B89" t="s">
        <v>381</v>
      </c>
      <c r="C89" t="s">
        <v>554</v>
      </c>
      <c r="D89" s="1">
        <v>1</v>
      </c>
      <c r="E89" t="s">
        <v>259</v>
      </c>
      <c r="F89" t="s">
        <v>487</v>
      </c>
      <c r="G89" t="s">
        <v>248</v>
      </c>
      <c r="H89" t="s">
        <v>248</v>
      </c>
      <c r="I89" t="s">
        <v>248</v>
      </c>
      <c r="J89" t="s">
        <v>248</v>
      </c>
      <c r="K89">
        <v>11433</v>
      </c>
      <c r="L89" t="s">
        <v>248</v>
      </c>
      <c r="M89" t="s">
        <v>248</v>
      </c>
      <c r="N89" t="s">
        <v>248</v>
      </c>
      <c r="O89" t="s">
        <v>248</v>
      </c>
      <c r="P89">
        <v>11491</v>
      </c>
      <c r="Q89" t="s">
        <v>248</v>
      </c>
      <c r="R89" t="s">
        <v>404</v>
      </c>
      <c r="S89">
        <v>56</v>
      </c>
      <c r="T89">
        <v>0</v>
      </c>
      <c r="V89" t="s">
        <v>553</v>
      </c>
      <c r="W89" t="s">
        <v>335</v>
      </c>
      <c r="Z89" s="6" t="e">
        <v>#VALUE!</v>
      </c>
      <c r="AA89">
        <v>14</v>
      </c>
      <c r="AD89" t="s">
        <v>434</v>
      </c>
      <c r="AE89" t="s">
        <v>507</v>
      </c>
      <c r="AF89" s="6">
        <v>1</v>
      </c>
      <c r="AG89" s="130"/>
      <c r="AH89">
        <v>6</v>
      </c>
    </row>
    <row r="90" spans="1:34" x14ac:dyDescent="0.25">
      <c r="A90" t="s">
        <v>412</v>
      </c>
      <c r="B90" t="s">
        <v>381</v>
      </c>
      <c r="C90" t="s">
        <v>555</v>
      </c>
      <c r="D90" s="1">
        <v>1</v>
      </c>
      <c r="E90" t="s">
        <v>259</v>
      </c>
      <c r="F90" t="s">
        <v>487</v>
      </c>
      <c r="G90">
        <v>11425</v>
      </c>
      <c r="H90">
        <v>11425</v>
      </c>
      <c r="I90">
        <v>11425</v>
      </c>
      <c r="J90">
        <v>11425</v>
      </c>
      <c r="K90">
        <v>11425</v>
      </c>
      <c r="L90">
        <v>11425</v>
      </c>
      <c r="M90">
        <v>11425</v>
      </c>
      <c r="N90">
        <v>11425</v>
      </c>
      <c r="O90">
        <v>11425</v>
      </c>
      <c r="P90">
        <v>11491</v>
      </c>
      <c r="Q90" t="s">
        <v>248</v>
      </c>
      <c r="R90" t="s">
        <v>412</v>
      </c>
      <c r="S90">
        <v>57</v>
      </c>
      <c r="T90">
        <v>0</v>
      </c>
      <c r="V90" t="s">
        <v>556</v>
      </c>
      <c r="W90" t="s">
        <v>335</v>
      </c>
      <c r="Z90" s="6" t="e">
        <v>#VALUE!</v>
      </c>
      <c r="AA90">
        <v>28</v>
      </c>
      <c r="AD90" t="s">
        <v>409</v>
      </c>
      <c r="AE90" t="s">
        <v>522</v>
      </c>
      <c r="AF90" s="6">
        <v>1</v>
      </c>
      <c r="AG90" s="130"/>
      <c r="AH90">
        <v>6</v>
      </c>
    </row>
    <row r="91" spans="1:34" x14ac:dyDescent="0.25">
      <c r="A91" t="s">
        <v>557</v>
      </c>
      <c r="B91" t="s">
        <v>381</v>
      </c>
      <c r="C91" t="s">
        <v>558</v>
      </c>
      <c r="D91" s="1">
        <v>18500</v>
      </c>
      <c r="E91" t="s">
        <v>259</v>
      </c>
      <c r="F91" t="s">
        <v>487</v>
      </c>
      <c r="G91">
        <v>11425</v>
      </c>
      <c r="H91">
        <v>11425</v>
      </c>
      <c r="I91">
        <v>11425</v>
      </c>
      <c r="J91">
        <v>11425</v>
      </c>
      <c r="K91">
        <v>11425</v>
      </c>
      <c r="L91">
        <v>11425</v>
      </c>
      <c r="M91">
        <v>11425</v>
      </c>
      <c r="N91">
        <v>11425</v>
      </c>
      <c r="O91">
        <v>11425</v>
      </c>
      <c r="P91">
        <v>11491</v>
      </c>
      <c r="Q91" t="s">
        <v>248</v>
      </c>
      <c r="R91" t="s">
        <v>557</v>
      </c>
      <c r="S91">
        <v>30</v>
      </c>
      <c r="T91">
        <v>0</v>
      </c>
      <c r="V91" t="s">
        <v>556</v>
      </c>
      <c r="W91" t="s">
        <v>335</v>
      </c>
      <c r="Z91" s="6" t="e">
        <v>#VALUE!</v>
      </c>
      <c r="AA91">
        <v>3</v>
      </c>
      <c r="AD91" t="s">
        <v>409</v>
      </c>
      <c r="AE91" t="s">
        <v>522</v>
      </c>
      <c r="AF91" s="6">
        <v>18500</v>
      </c>
      <c r="AG91" s="130"/>
      <c r="AH91">
        <v>6</v>
      </c>
    </row>
    <row r="92" spans="1:34" x14ac:dyDescent="0.25">
      <c r="A92" t="s">
        <v>409</v>
      </c>
      <c r="B92" t="s">
        <v>381</v>
      </c>
      <c r="C92" t="s">
        <v>410</v>
      </c>
      <c r="D92" s="1">
        <v>1</v>
      </c>
      <c r="E92" t="s">
        <v>259</v>
      </c>
      <c r="F92" t="s">
        <v>487</v>
      </c>
      <c r="G92">
        <v>11425</v>
      </c>
      <c r="H92">
        <v>11425</v>
      </c>
      <c r="I92">
        <v>11425</v>
      </c>
      <c r="J92">
        <v>11425</v>
      </c>
      <c r="K92">
        <v>11425</v>
      </c>
      <c r="L92">
        <v>11425</v>
      </c>
      <c r="M92">
        <v>11425</v>
      </c>
      <c r="N92">
        <v>11425</v>
      </c>
      <c r="O92">
        <v>11425</v>
      </c>
      <c r="P92">
        <v>11491</v>
      </c>
      <c r="Q92" t="s">
        <v>248</v>
      </c>
      <c r="R92" t="s">
        <v>409</v>
      </c>
      <c r="S92">
        <v>31</v>
      </c>
      <c r="T92">
        <v>0</v>
      </c>
      <c r="V92" t="s">
        <v>409</v>
      </c>
      <c r="W92" t="s">
        <v>335</v>
      </c>
      <c r="Z92" s="6" t="e">
        <v>#VALUE!</v>
      </c>
      <c r="AA92">
        <v>3</v>
      </c>
      <c r="AD92" t="s">
        <v>409</v>
      </c>
      <c r="AE92" t="s">
        <v>522</v>
      </c>
      <c r="AF92" s="6">
        <v>1</v>
      </c>
      <c r="AG92" s="130"/>
      <c r="AH92">
        <v>5</v>
      </c>
    </row>
    <row r="93" spans="1:34" x14ac:dyDescent="0.25">
      <c r="A93" t="s">
        <v>559</v>
      </c>
      <c r="B93" t="s">
        <v>315</v>
      </c>
      <c r="C93" t="s">
        <v>560</v>
      </c>
      <c r="D93" s="1">
        <v>1</v>
      </c>
      <c r="E93" t="s">
        <v>259</v>
      </c>
      <c r="F93" t="s">
        <v>332</v>
      </c>
      <c r="G93" t="s">
        <v>248</v>
      </c>
      <c r="H93">
        <v>10160</v>
      </c>
      <c r="I93">
        <v>10160</v>
      </c>
      <c r="J93">
        <v>11510</v>
      </c>
      <c r="K93">
        <v>10160</v>
      </c>
      <c r="L93">
        <v>10160</v>
      </c>
      <c r="M93">
        <v>10160</v>
      </c>
      <c r="N93">
        <v>10160</v>
      </c>
      <c r="O93">
        <v>11510</v>
      </c>
      <c r="P93" t="s">
        <v>248</v>
      </c>
      <c r="Q93" t="s">
        <v>248</v>
      </c>
      <c r="R93" t="s">
        <v>260</v>
      </c>
      <c r="S93">
        <v>0</v>
      </c>
      <c r="T93">
        <v>0</v>
      </c>
      <c r="U93" t="s">
        <v>561</v>
      </c>
      <c r="V93" t="s">
        <v>562</v>
      </c>
      <c r="W93" t="s">
        <v>250</v>
      </c>
      <c r="Z93" s="6">
        <v>0</v>
      </c>
      <c r="AA93">
        <v>0</v>
      </c>
      <c r="AE93" t="s">
        <v>563</v>
      </c>
      <c r="AF93" s="6" t="s">
        <v>263</v>
      </c>
      <c r="AG93" s="130"/>
      <c r="AH93">
        <v>6</v>
      </c>
    </row>
    <row r="94" spans="1:34" x14ac:dyDescent="0.25">
      <c r="A94" t="s">
        <v>564</v>
      </c>
      <c r="B94" t="s">
        <v>315</v>
      </c>
      <c r="C94" t="s">
        <v>565</v>
      </c>
      <c r="D94" s="1">
        <v>1</v>
      </c>
      <c r="E94" t="s">
        <v>259</v>
      </c>
      <c r="F94" t="s">
        <v>332</v>
      </c>
      <c r="G94">
        <v>11412</v>
      </c>
      <c r="H94">
        <v>11412</v>
      </c>
      <c r="I94">
        <v>11412</v>
      </c>
      <c r="J94">
        <v>11510</v>
      </c>
      <c r="K94">
        <v>11412</v>
      </c>
      <c r="L94">
        <v>11412</v>
      </c>
      <c r="M94">
        <v>11412</v>
      </c>
      <c r="N94">
        <v>11412</v>
      </c>
      <c r="O94">
        <v>11510</v>
      </c>
      <c r="P94" t="s">
        <v>248</v>
      </c>
      <c r="Q94" t="s">
        <v>248</v>
      </c>
      <c r="R94" t="s">
        <v>260</v>
      </c>
      <c r="S94">
        <v>0</v>
      </c>
      <c r="T94">
        <v>0</v>
      </c>
      <c r="U94" t="s">
        <v>566</v>
      </c>
      <c r="V94" t="s">
        <v>564</v>
      </c>
      <c r="W94" t="s">
        <v>250</v>
      </c>
      <c r="Z94" s="6">
        <v>0</v>
      </c>
      <c r="AA94">
        <v>0</v>
      </c>
      <c r="AE94" t="s">
        <v>563</v>
      </c>
      <c r="AF94" s="6" t="s">
        <v>263</v>
      </c>
      <c r="AG94" s="130"/>
      <c r="AH94">
        <v>7</v>
      </c>
    </row>
    <row r="95" spans="1:34" x14ac:dyDescent="0.25">
      <c r="A95" t="s">
        <v>567</v>
      </c>
      <c r="B95" t="s">
        <v>315</v>
      </c>
      <c r="C95" t="s">
        <v>568</v>
      </c>
      <c r="D95" s="1">
        <v>1</v>
      </c>
      <c r="E95" t="s">
        <v>259</v>
      </c>
      <c r="F95" t="s">
        <v>332</v>
      </c>
      <c r="G95">
        <v>11299</v>
      </c>
      <c r="H95">
        <v>11299</v>
      </c>
      <c r="I95">
        <v>11299</v>
      </c>
      <c r="J95">
        <v>11510</v>
      </c>
      <c r="K95">
        <v>11299</v>
      </c>
      <c r="L95">
        <v>11299</v>
      </c>
      <c r="M95">
        <v>11299</v>
      </c>
      <c r="N95">
        <v>11299</v>
      </c>
      <c r="O95">
        <v>11510</v>
      </c>
      <c r="P95" t="s">
        <v>248</v>
      </c>
      <c r="Q95" t="s">
        <v>248</v>
      </c>
      <c r="R95" t="s">
        <v>567</v>
      </c>
      <c r="S95">
        <v>0</v>
      </c>
      <c r="T95">
        <v>0</v>
      </c>
      <c r="U95" t="s">
        <v>566</v>
      </c>
      <c r="V95" t="s">
        <v>567</v>
      </c>
      <c r="W95" t="s">
        <v>250</v>
      </c>
      <c r="Z95" s="6" t="e">
        <v>#VALUE!</v>
      </c>
      <c r="AA95">
        <v>3</v>
      </c>
      <c r="AE95" t="s">
        <v>563</v>
      </c>
      <c r="AF95" s="6">
        <v>1</v>
      </c>
      <c r="AG95" s="130"/>
      <c r="AH95">
        <v>2</v>
      </c>
    </row>
    <row r="96" spans="1:34" x14ac:dyDescent="0.25">
      <c r="A96" t="s">
        <v>569</v>
      </c>
      <c r="B96" t="s">
        <v>315</v>
      </c>
      <c r="C96" t="s">
        <v>570</v>
      </c>
      <c r="D96" s="143">
        <v>3139.9001400000002</v>
      </c>
      <c r="E96" t="s">
        <v>246</v>
      </c>
      <c r="F96" t="s">
        <v>332</v>
      </c>
      <c r="G96" t="s">
        <v>248</v>
      </c>
      <c r="H96">
        <v>10162</v>
      </c>
      <c r="I96">
        <v>10162</v>
      </c>
      <c r="J96">
        <v>11510</v>
      </c>
      <c r="K96" t="s">
        <v>248</v>
      </c>
      <c r="L96" t="s">
        <v>248</v>
      </c>
      <c r="M96">
        <v>10162</v>
      </c>
      <c r="N96">
        <v>10162</v>
      </c>
      <c r="O96">
        <v>11510</v>
      </c>
      <c r="P96" t="s">
        <v>248</v>
      </c>
      <c r="Q96" t="s">
        <v>248</v>
      </c>
      <c r="R96" t="s">
        <v>569</v>
      </c>
      <c r="S96">
        <v>1</v>
      </c>
      <c r="T96">
        <v>0</v>
      </c>
      <c r="U96" t="s">
        <v>272</v>
      </c>
      <c r="V96" t="s">
        <v>571</v>
      </c>
      <c r="W96" t="s">
        <v>250</v>
      </c>
      <c r="X96">
        <v>13</v>
      </c>
      <c r="Y96">
        <v>6</v>
      </c>
      <c r="Z96" s="6" t="e">
        <v>#VALUE!</v>
      </c>
      <c r="AA96">
        <v>99</v>
      </c>
      <c r="AE96" t="s">
        <v>572</v>
      </c>
      <c r="AF96" s="6">
        <v>3139.9001400000002</v>
      </c>
      <c r="AG96" s="130"/>
      <c r="AH96">
        <v>7</v>
      </c>
    </row>
    <row r="97" spans="1:34" x14ac:dyDescent="0.25">
      <c r="A97" t="s">
        <v>573</v>
      </c>
      <c r="B97" t="s">
        <v>315</v>
      </c>
      <c r="C97" t="s">
        <v>574</v>
      </c>
      <c r="D97" s="143">
        <v>4415.8623600000001</v>
      </c>
      <c r="E97" t="s">
        <v>246</v>
      </c>
      <c r="F97" t="s">
        <v>332</v>
      </c>
      <c r="G97" t="s">
        <v>248</v>
      </c>
      <c r="H97">
        <v>10163</v>
      </c>
      <c r="I97">
        <v>10163</v>
      </c>
      <c r="J97">
        <v>11510</v>
      </c>
      <c r="K97" t="s">
        <v>248</v>
      </c>
      <c r="L97" t="s">
        <v>248</v>
      </c>
      <c r="M97">
        <v>10163</v>
      </c>
      <c r="N97">
        <v>10163</v>
      </c>
      <c r="O97">
        <v>11510</v>
      </c>
      <c r="P97" t="s">
        <v>248</v>
      </c>
      <c r="Q97" t="s">
        <v>248</v>
      </c>
      <c r="R97" t="s">
        <v>573</v>
      </c>
      <c r="S97">
        <v>2</v>
      </c>
      <c r="T97">
        <v>0</v>
      </c>
      <c r="U97" t="s">
        <v>272</v>
      </c>
      <c r="V97" t="s">
        <v>571</v>
      </c>
      <c r="W97" t="s">
        <v>250</v>
      </c>
      <c r="X97">
        <v>17</v>
      </c>
      <c r="Y97">
        <v>7</v>
      </c>
      <c r="Z97" s="6" t="e">
        <v>#VALUE!</v>
      </c>
      <c r="AA97">
        <v>28</v>
      </c>
      <c r="AE97" t="s">
        <v>572</v>
      </c>
      <c r="AF97" s="6">
        <v>4415.8623600000001</v>
      </c>
      <c r="AG97" s="130"/>
      <c r="AH97">
        <v>7</v>
      </c>
    </row>
    <row r="98" spans="1:34" x14ac:dyDescent="0.25">
      <c r="A98" t="s">
        <v>575</v>
      </c>
      <c r="B98" t="s">
        <v>315</v>
      </c>
      <c r="C98" t="s">
        <v>576</v>
      </c>
      <c r="D98" s="143">
        <v>5012.6302200000009</v>
      </c>
      <c r="E98" t="s">
        <v>246</v>
      </c>
      <c r="F98" t="s">
        <v>332</v>
      </c>
      <c r="G98" t="s">
        <v>248</v>
      </c>
      <c r="H98">
        <v>10163</v>
      </c>
      <c r="I98">
        <v>10163</v>
      </c>
      <c r="J98">
        <v>11510</v>
      </c>
      <c r="K98" t="s">
        <v>248</v>
      </c>
      <c r="L98" t="s">
        <v>248</v>
      </c>
      <c r="M98">
        <v>10163</v>
      </c>
      <c r="N98">
        <v>10163</v>
      </c>
      <c r="O98">
        <v>11510</v>
      </c>
      <c r="P98" t="s">
        <v>248</v>
      </c>
      <c r="Q98" t="s">
        <v>248</v>
      </c>
      <c r="R98" t="s">
        <v>575</v>
      </c>
      <c r="S98">
        <v>3</v>
      </c>
      <c r="T98">
        <v>0</v>
      </c>
      <c r="U98" t="s">
        <v>272</v>
      </c>
      <c r="V98" t="s">
        <v>571</v>
      </c>
      <c r="W98" t="s">
        <v>250</v>
      </c>
      <c r="X98">
        <v>18</v>
      </c>
      <c r="Y98">
        <v>8</v>
      </c>
      <c r="Z98" s="6" t="e">
        <v>#VALUE!</v>
      </c>
      <c r="AA98">
        <v>26</v>
      </c>
      <c r="AE98" t="s">
        <v>572</v>
      </c>
      <c r="AF98" s="6">
        <v>5012.6302200000009</v>
      </c>
      <c r="AG98" s="130"/>
      <c r="AH98">
        <v>7</v>
      </c>
    </row>
    <row r="99" spans="1:34" x14ac:dyDescent="0.25">
      <c r="A99" t="s">
        <v>577</v>
      </c>
      <c r="B99" t="s">
        <v>315</v>
      </c>
      <c r="C99" t="s">
        <v>578</v>
      </c>
      <c r="D99" s="143">
        <v>494.56</v>
      </c>
      <c r="E99" t="s">
        <v>246</v>
      </c>
      <c r="F99" t="s">
        <v>332</v>
      </c>
      <c r="G99" t="s">
        <v>248</v>
      </c>
      <c r="H99">
        <v>10162</v>
      </c>
      <c r="I99">
        <v>10162</v>
      </c>
      <c r="J99">
        <v>11510</v>
      </c>
      <c r="K99" t="s">
        <v>248</v>
      </c>
      <c r="L99" t="s">
        <v>248</v>
      </c>
      <c r="M99">
        <v>10162</v>
      </c>
      <c r="N99">
        <v>10162</v>
      </c>
      <c r="O99">
        <v>11510</v>
      </c>
      <c r="P99" t="s">
        <v>248</v>
      </c>
      <c r="Q99" t="s">
        <v>248</v>
      </c>
      <c r="R99" t="s">
        <v>577</v>
      </c>
      <c r="S99">
        <v>5</v>
      </c>
      <c r="T99">
        <v>0</v>
      </c>
      <c r="U99" t="s">
        <v>579</v>
      </c>
      <c r="V99" t="s">
        <v>571</v>
      </c>
      <c r="W99" t="s">
        <v>250</v>
      </c>
      <c r="X99">
        <v>27</v>
      </c>
      <c r="Y99">
        <v>9</v>
      </c>
      <c r="Z99" s="6" t="e">
        <v>#VALUE!</v>
      </c>
      <c r="AA99">
        <v>97</v>
      </c>
      <c r="AE99" t="s">
        <v>580</v>
      </c>
      <c r="AF99" s="6">
        <v>494.56</v>
      </c>
      <c r="AG99" s="130"/>
      <c r="AH99">
        <v>7</v>
      </c>
    </row>
    <row r="100" spans="1:34" x14ac:dyDescent="0.25">
      <c r="A100" t="s">
        <v>581</v>
      </c>
      <c r="B100" t="s">
        <v>315</v>
      </c>
      <c r="C100" t="s">
        <v>582</v>
      </c>
      <c r="D100" s="143">
        <v>615.45000000000005</v>
      </c>
      <c r="E100" t="s">
        <v>246</v>
      </c>
      <c r="F100" t="s">
        <v>332</v>
      </c>
      <c r="G100" t="s">
        <v>248</v>
      </c>
      <c r="H100">
        <v>10162</v>
      </c>
      <c r="I100">
        <v>10162</v>
      </c>
      <c r="J100">
        <v>11510</v>
      </c>
      <c r="K100" t="s">
        <v>248</v>
      </c>
      <c r="L100" t="s">
        <v>248</v>
      </c>
      <c r="M100">
        <v>10162</v>
      </c>
      <c r="N100">
        <v>10162</v>
      </c>
      <c r="O100">
        <v>11510</v>
      </c>
      <c r="P100" t="s">
        <v>248</v>
      </c>
      <c r="Q100" t="s">
        <v>248</v>
      </c>
      <c r="R100" t="s">
        <v>581</v>
      </c>
      <c r="S100">
        <v>6</v>
      </c>
      <c r="T100">
        <v>0</v>
      </c>
      <c r="U100" t="s">
        <v>579</v>
      </c>
      <c r="V100" t="s">
        <v>571</v>
      </c>
      <c r="W100" t="s">
        <v>250</v>
      </c>
      <c r="X100">
        <v>28</v>
      </c>
      <c r="Y100">
        <v>11</v>
      </c>
      <c r="Z100" s="6" t="e">
        <v>#VALUE!</v>
      </c>
      <c r="AA100">
        <v>97</v>
      </c>
      <c r="AE100" t="s">
        <v>580</v>
      </c>
      <c r="AF100" s="6">
        <v>615.45000000000005</v>
      </c>
      <c r="AG100" s="130"/>
      <c r="AH100">
        <v>7</v>
      </c>
    </row>
    <row r="101" spans="1:34" x14ac:dyDescent="0.25">
      <c r="A101" t="s">
        <v>583</v>
      </c>
      <c r="B101" t="s">
        <v>315</v>
      </c>
      <c r="C101" t="s">
        <v>584</v>
      </c>
      <c r="D101" s="143">
        <v>494.56</v>
      </c>
      <c r="E101" t="s">
        <v>246</v>
      </c>
      <c r="F101" t="s">
        <v>332</v>
      </c>
      <c r="G101" t="s">
        <v>248</v>
      </c>
      <c r="H101">
        <v>10163</v>
      </c>
      <c r="I101">
        <v>10163</v>
      </c>
      <c r="J101">
        <v>11510</v>
      </c>
      <c r="K101" t="s">
        <v>248</v>
      </c>
      <c r="L101" t="s">
        <v>248</v>
      </c>
      <c r="M101">
        <v>10163</v>
      </c>
      <c r="N101">
        <v>10163</v>
      </c>
      <c r="O101">
        <v>11510</v>
      </c>
      <c r="P101" t="s">
        <v>248</v>
      </c>
      <c r="Q101" t="s">
        <v>248</v>
      </c>
      <c r="R101" t="s">
        <v>583</v>
      </c>
      <c r="S101">
        <v>7</v>
      </c>
      <c r="T101">
        <v>0</v>
      </c>
      <c r="U101" t="s">
        <v>579</v>
      </c>
      <c r="V101" t="s">
        <v>571</v>
      </c>
      <c r="W101" t="s">
        <v>250</v>
      </c>
      <c r="X101">
        <v>29</v>
      </c>
      <c r="Y101">
        <v>10</v>
      </c>
      <c r="Z101" s="6" t="e">
        <v>#VALUE!</v>
      </c>
      <c r="AA101">
        <v>28</v>
      </c>
      <c r="AE101" t="s">
        <v>580</v>
      </c>
      <c r="AF101" s="6">
        <v>494.56</v>
      </c>
      <c r="AG101" s="130"/>
      <c r="AH101">
        <v>7</v>
      </c>
    </row>
    <row r="102" spans="1:34" x14ac:dyDescent="0.25">
      <c r="A102" t="s">
        <v>585</v>
      </c>
      <c r="B102" t="s">
        <v>315</v>
      </c>
      <c r="C102" t="s">
        <v>586</v>
      </c>
      <c r="D102" s="143">
        <v>895.7</v>
      </c>
      <c r="E102" t="s">
        <v>246</v>
      </c>
      <c r="F102" t="s">
        <v>332</v>
      </c>
      <c r="G102" t="s">
        <v>248</v>
      </c>
      <c r="H102">
        <v>10163</v>
      </c>
      <c r="I102">
        <v>10163</v>
      </c>
      <c r="J102">
        <v>11510</v>
      </c>
      <c r="K102" t="s">
        <v>248</v>
      </c>
      <c r="L102" t="s">
        <v>248</v>
      </c>
      <c r="M102">
        <v>10163</v>
      </c>
      <c r="N102">
        <v>10163</v>
      </c>
      <c r="O102">
        <v>11510</v>
      </c>
      <c r="P102" t="s">
        <v>248</v>
      </c>
      <c r="Q102" t="s">
        <v>248</v>
      </c>
      <c r="R102" t="s">
        <v>585</v>
      </c>
      <c r="S102">
        <v>8</v>
      </c>
      <c r="T102">
        <v>0</v>
      </c>
      <c r="U102" t="s">
        <v>579</v>
      </c>
      <c r="V102" t="s">
        <v>571</v>
      </c>
      <c r="W102" t="s">
        <v>250</v>
      </c>
      <c r="X102">
        <v>30</v>
      </c>
      <c r="Y102">
        <v>12</v>
      </c>
      <c r="Z102" s="6" t="e">
        <v>#VALUE!</v>
      </c>
      <c r="AA102">
        <v>28</v>
      </c>
      <c r="AE102" t="s">
        <v>580</v>
      </c>
      <c r="AF102" s="6">
        <v>895.7</v>
      </c>
      <c r="AG102" s="130"/>
      <c r="AH102">
        <v>7</v>
      </c>
    </row>
    <row r="103" spans="1:34" x14ac:dyDescent="0.25">
      <c r="A103" t="s">
        <v>587</v>
      </c>
      <c r="B103" t="s">
        <v>315</v>
      </c>
      <c r="C103" t="s">
        <v>588</v>
      </c>
      <c r="D103" s="143">
        <v>659.41</v>
      </c>
      <c r="E103" t="s">
        <v>246</v>
      </c>
      <c r="F103" t="s">
        <v>332</v>
      </c>
      <c r="G103" t="s">
        <v>248</v>
      </c>
      <c r="H103">
        <v>10162</v>
      </c>
      <c r="I103">
        <v>10162</v>
      </c>
      <c r="J103">
        <v>11510</v>
      </c>
      <c r="K103" t="s">
        <v>248</v>
      </c>
      <c r="L103" t="s">
        <v>248</v>
      </c>
      <c r="M103">
        <v>10162</v>
      </c>
      <c r="N103">
        <v>10162</v>
      </c>
      <c r="O103">
        <v>11510</v>
      </c>
      <c r="P103" t="s">
        <v>248</v>
      </c>
      <c r="Q103" t="s">
        <v>248</v>
      </c>
      <c r="R103" t="s">
        <v>587</v>
      </c>
      <c r="S103">
        <v>10</v>
      </c>
      <c r="T103">
        <v>0</v>
      </c>
      <c r="U103" t="s">
        <v>579</v>
      </c>
      <c r="V103" t="s">
        <v>571</v>
      </c>
      <c r="W103" t="s">
        <v>250</v>
      </c>
      <c r="X103">
        <v>37</v>
      </c>
      <c r="Y103">
        <v>18</v>
      </c>
      <c r="Z103" s="6" t="e">
        <v>#VALUE!</v>
      </c>
      <c r="AA103">
        <v>12</v>
      </c>
      <c r="AE103" t="s">
        <v>589</v>
      </c>
      <c r="AF103" s="6">
        <v>659.41</v>
      </c>
      <c r="AG103" s="130"/>
      <c r="AH103">
        <v>7</v>
      </c>
    </row>
    <row r="104" spans="1:34" x14ac:dyDescent="0.25">
      <c r="A104" t="s">
        <v>590</v>
      </c>
      <c r="B104" t="s">
        <v>315</v>
      </c>
      <c r="C104" t="s">
        <v>591</v>
      </c>
      <c r="D104" s="143">
        <v>478.07</v>
      </c>
      <c r="E104" t="s">
        <v>246</v>
      </c>
      <c r="F104" t="s">
        <v>332</v>
      </c>
      <c r="G104" t="s">
        <v>248</v>
      </c>
      <c r="H104">
        <v>10162</v>
      </c>
      <c r="I104">
        <v>10162</v>
      </c>
      <c r="J104">
        <v>11510</v>
      </c>
      <c r="K104" t="s">
        <v>248</v>
      </c>
      <c r="L104" t="s">
        <v>248</v>
      </c>
      <c r="M104">
        <v>10162</v>
      </c>
      <c r="N104">
        <v>10162</v>
      </c>
      <c r="O104">
        <v>11510</v>
      </c>
      <c r="P104" t="s">
        <v>248</v>
      </c>
      <c r="Q104" t="s">
        <v>248</v>
      </c>
      <c r="R104" t="s">
        <v>590</v>
      </c>
      <c r="S104">
        <v>11</v>
      </c>
      <c r="T104">
        <v>0</v>
      </c>
      <c r="U104" t="s">
        <v>579</v>
      </c>
      <c r="V104" t="s">
        <v>571</v>
      </c>
      <c r="W104" t="s">
        <v>250</v>
      </c>
      <c r="X104">
        <v>36</v>
      </c>
      <c r="Y104">
        <v>17</v>
      </c>
      <c r="Z104" s="6" t="e">
        <v>#VALUE!</v>
      </c>
      <c r="AA104">
        <v>81</v>
      </c>
      <c r="AE104" t="s">
        <v>589</v>
      </c>
      <c r="AF104" s="6">
        <v>478.07</v>
      </c>
      <c r="AG104" s="130"/>
      <c r="AH104">
        <v>7</v>
      </c>
    </row>
    <row r="105" spans="1:34" x14ac:dyDescent="0.25">
      <c r="A105" t="s">
        <v>592</v>
      </c>
      <c r="B105" t="s">
        <v>315</v>
      </c>
      <c r="C105" t="s">
        <v>593</v>
      </c>
      <c r="D105" s="143">
        <v>445.1</v>
      </c>
      <c r="E105" t="s">
        <v>246</v>
      </c>
      <c r="F105" t="s">
        <v>332</v>
      </c>
      <c r="G105" t="s">
        <v>248</v>
      </c>
      <c r="H105">
        <v>10162</v>
      </c>
      <c r="I105">
        <v>10162</v>
      </c>
      <c r="J105">
        <v>11510</v>
      </c>
      <c r="K105" t="s">
        <v>248</v>
      </c>
      <c r="L105" t="s">
        <v>248</v>
      </c>
      <c r="M105">
        <v>10162</v>
      </c>
      <c r="N105">
        <v>10162</v>
      </c>
      <c r="O105">
        <v>11510</v>
      </c>
      <c r="P105" t="s">
        <v>248</v>
      </c>
      <c r="Q105" t="s">
        <v>248</v>
      </c>
      <c r="R105" t="s">
        <v>592</v>
      </c>
      <c r="S105">
        <v>12</v>
      </c>
      <c r="T105">
        <v>0</v>
      </c>
      <c r="U105" t="s">
        <v>579</v>
      </c>
      <c r="V105" t="s">
        <v>571</v>
      </c>
      <c r="W105" t="s">
        <v>250</v>
      </c>
      <c r="X105">
        <v>35</v>
      </c>
      <c r="Y105">
        <v>16</v>
      </c>
      <c r="Z105" s="6" t="e">
        <v>#VALUE!</v>
      </c>
      <c r="AA105">
        <v>85</v>
      </c>
      <c r="AE105" t="s">
        <v>589</v>
      </c>
      <c r="AF105" s="6">
        <v>445.1</v>
      </c>
      <c r="AG105" s="130"/>
      <c r="AH105">
        <v>7</v>
      </c>
    </row>
    <row r="106" spans="1:34" x14ac:dyDescent="0.25">
      <c r="A106" t="s">
        <v>594</v>
      </c>
      <c r="B106" t="s">
        <v>315</v>
      </c>
      <c r="C106" t="s">
        <v>595</v>
      </c>
      <c r="D106" s="143">
        <v>412.13</v>
      </c>
      <c r="E106" t="s">
        <v>246</v>
      </c>
      <c r="F106" t="s">
        <v>332</v>
      </c>
      <c r="G106" t="s">
        <v>248</v>
      </c>
      <c r="H106">
        <v>10162</v>
      </c>
      <c r="I106">
        <v>10162</v>
      </c>
      <c r="J106">
        <v>11510</v>
      </c>
      <c r="K106" t="s">
        <v>248</v>
      </c>
      <c r="L106" t="s">
        <v>248</v>
      </c>
      <c r="M106">
        <v>10162</v>
      </c>
      <c r="N106">
        <v>10162</v>
      </c>
      <c r="O106">
        <v>11510</v>
      </c>
      <c r="P106" t="s">
        <v>248</v>
      </c>
      <c r="Q106" t="s">
        <v>248</v>
      </c>
      <c r="R106" t="s">
        <v>594</v>
      </c>
      <c r="S106">
        <v>13</v>
      </c>
      <c r="T106">
        <v>0</v>
      </c>
      <c r="U106" t="s">
        <v>579</v>
      </c>
      <c r="V106" t="s">
        <v>571</v>
      </c>
      <c r="W106" t="s">
        <v>250</v>
      </c>
      <c r="X106">
        <v>34</v>
      </c>
      <c r="Y106">
        <v>15</v>
      </c>
      <c r="Z106" s="6" t="e">
        <v>#VALUE!</v>
      </c>
      <c r="AA106">
        <v>90</v>
      </c>
      <c r="AE106" t="s">
        <v>589</v>
      </c>
      <c r="AF106" s="6">
        <v>412.13</v>
      </c>
      <c r="AG106" s="130"/>
      <c r="AH106">
        <v>7</v>
      </c>
    </row>
    <row r="107" spans="1:34" x14ac:dyDescent="0.25">
      <c r="A107" t="s">
        <v>596</v>
      </c>
      <c r="B107" t="s">
        <v>315</v>
      </c>
      <c r="C107" t="s">
        <v>597</v>
      </c>
      <c r="D107" s="143">
        <v>274.76</v>
      </c>
      <c r="E107" t="s">
        <v>246</v>
      </c>
      <c r="F107" t="s">
        <v>332</v>
      </c>
      <c r="G107" t="s">
        <v>248</v>
      </c>
      <c r="H107">
        <v>10162</v>
      </c>
      <c r="I107">
        <v>10162</v>
      </c>
      <c r="J107">
        <v>11510</v>
      </c>
      <c r="K107" t="s">
        <v>248</v>
      </c>
      <c r="L107" t="s">
        <v>248</v>
      </c>
      <c r="M107">
        <v>10162</v>
      </c>
      <c r="N107">
        <v>10162</v>
      </c>
      <c r="O107">
        <v>11510</v>
      </c>
      <c r="P107" t="s">
        <v>248</v>
      </c>
      <c r="Q107" t="s">
        <v>248</v>
      </c>
      <c r="R107" t="s">
        <v>596</v>
      </c>
      <c r="S107">
        <v>14</v>
      </c>
      <c r="T107">
        <v>0</v>
      </c>
      <c r="U107" t="s">
        <v>579</v>
      </c>
      <c r="V107" t="s">
        <v>571</v>
      </c>
      <c r="W107" t="s">
        <v>250</v>
      </c>
      <c r="X107">
        <v>33</v>
      </c>
      <c r="Y107">
        <v>14</v>
      </c>
      <c r="Z107" s="6" t="e">
        <v>#VALUE!</v>
      </c>
      <c r="AA107">
        <v>96</v>
      </c>
      <c r="AE107" t="s">
        <v>589</v>
      </c>
      <c r="AF107" s="6">
        <v>274.76</v>
      </c>
      <c r="AG107" s="130"/>
      <c r="AH107">
        <v>7</v>
      </c>
    </row>
    <row r="108" spans="1:34" x14ac:dyDescent="0.25">
      <c r="A108" t="s">
        <v>598</v>
      </c>
      <c r="B108" t="s">
        <v>315</v>
      </c>
      <c r="C108" t="s">
        <v>599</v>
      </c>
      <c r="D108" s="143">
        <v>230.79</v>
      </c>
      <c r="E108" t="s">
        <v>246</v>
      </c>
      <c r="F108" t="s">
        <v>332</v>
      </c>
      <c r="G108" t="s">
        <v>248</v>
      </c>
      <c r="H108">
        <v>10162</v>
      </c>
      <c r="I108">
        <v>10162</v>
      </c>
      <c r="J108">
        <v>11510</v>
      </c>
      <c r="K108" t="s">
        <v>248</v>
      </c>
      <c r="L108" t="s">
        <v>248</v>
      </c>
      <c r="M108">
        <v>10162</v>
      </c>
      <c r="N108">
        <v>10162</v>
      </c>
      <c r="O108">
        <v>11510</v>
      </c>
      <c r="P108" t="s">
        <v>248</v>
      </c>
      <c r="Q108" t="s">
        <v>248</v>
      </c>
      <c r="R108" t="s">
        <v>598</v>
      </c>
      <c r="S108">
        <v>15</v>
      </c>
      <c r="T108">
        <v>0</v>
      </c>
      <c r="U108" t="s">
        <v>579</v>
      </c>
      <c r="V108" t="s">
        <v>571</v>
      </c>
      <c r="W108" t="s">
        <v>250</v>
      </c>
      <c r="X108">
        <v>32</v>
      </c>
      <c r="Y108">
        <v>13</v>
      </c>
      <c r="Z108" s="6" t="e">
        <v>#VALUE!</v>
      </c>
      <c r="AA108">
        <v>98</v>
      </c>
      <c r="AE108" t="s">
        <v>589</v>
      </c>
      <c r="AF108" s="6">
        <v>230.79</v>
      </c>
      <c r="AG108" s="130"/>
      <c r="AH108">
        <v>7</v>
      </c>
    </row>
    <row r="109" spans="1:34" x14ac:dyDescent="0.25">
      <c r="A109" t="s">
        <v>600</v>
      </c>
      <c r="B109" t="s">
        <v>315</v>
      </c>
      <c r="C109" t="s">
        <v>601</v>
      </c>
      <c r="D109" s="143">
        <v>0</v>
      </c>
      <c r="E109" t="s">
        <v>246</v>
      </c>
      <c r="F109" t="s">
        <v>332</v>
      </c>
      <c r="G109" t="s">
        <v>248</v>
      </c>
      <c r="H109">
        <v>10162</v>
      </c>
      <c r="I109">
        <v>10162</v>
      </c>
      <c r="J109">
        <v>11510</v>
      </c>
      <c r="K109" t="s">
        <v>248</v>
      </c>
      <c r="L109" t="s">
        <v>248</v>
      </c>
      <c r="M109">
        <v>10162</v>
      </c>
      <c r="N109">
        <v>10162</v>
      </c>
      <c r="O109">
        <v>11510</v>
      </c>
      <c r="P109" t="s">
        <v>248</v>
      </c>
      <c r="Q109" t="s">
        <v>248</v>
      </c>
      <c r="R109" t="s">
        <v>260</v>
      </c>
      <c r="S109">
        <v>16</v>
      </c>
      <c r="T109">
        <v>0</v>
      </c>
      <c r="U109" t="s">
        <v>579</v>
      </c>
      <c r="V109" t="s">
        <v>571</v>
      </c>
      <c r="W109" t="s">
        <v>250</v>
      </c>
      <c r="X109">
        <v>31</v>
      </c>
      <c r="Z109" s="6">
        <v>0</v>
      </c>
      <c r="AA109">
        <v>0</v>
      </c>
      <c r="AE109" t="s">
        <v>589</v>
      </c>
      <c r="AF109" s="6" t="s">
        <v>263</v>
      </c>
      <c r="AG109" s="130"/>
      <c r="AH109">
        <v>7</v>
      </c>
    </row>
    <row r="110" spans="1:34" x14ac:dyDescent="0.25">
      <c r="A110" t="s">
        <v>602</v>
      </c>
      <c r="B110" t="s">
        <v>315</v>
      </c>
      <c r="C110" t="s">
        <v>603</v>
      </c>
      <c r="D110" s="143">
        <v>923.18</v>
      </c>
      <c r="E110" t="s">
        <v>246</v>
      </c>
      <c r="F110" t="s">
        <v>332</v>
      </c>
      <c r="G110" t="s">
        <v>248</v>
      </c>
      <c r="H110">
        <v>10163</v>
      </c>
      <c r="I110">
        <v>10163</v>
      </c>
      <c r="J110">
        <v>11510</v>
      </c>
      <c r="K110" t="s">
        <v>248</v>
      </c>
      <c r="L110" t="s">
        <v>248</v>
      </c>
      <c r="M110">
        <v>10163</v>
      </c>
      <c r="N110">
        <v>10163</v>
      </c>
      <c r="O110">
        <v>11510</v>
      </c>
      <c r="P110" t="s">
        <v>248</v>
      </c>
      <c r="Q110" t="s">
        <v>248</v>
      </c>
      <c r="R110" t="s">
        <v>602</v>
      </c>
      <c r="S110">
        <v>17</v>
      </c>
      <c r="T110">
        <v>0</v>
      </c>
      <c r="U110" t="s">
        <v>579</v>
      </c>
      <c r="V110" t="s">
        <v>571</v>
      </c>
      <c r="W110" t="s">
        <v>250</v>
      </c>
      <c r="X110">
        <v>44</v>
      </c>
      <c r="Y110">
        <v>24</v>
      </c>
      <c r="Z110" s="6" t="e">
        <v>#VALUE!</v>
      </c>
      <c r="AA110">
        <v>18</v>
      </c>
      <c r="AE110" t="s">
        <v>589</v>
      </c>
      <c r="AF110" s="6">
        <v>923.18</v>
      </c>
      <c r="AG110" s="130"/>
      <c r="AH110">
        <v>7</v>
      </c>
    </row>
    <row r="111" spans="1:34" x14ac:dyDescent="0.25">
      <c r="A111" t="s">
        <v>604</v>
      </c>
      <c r="B111" t="s">
        <v>315</v>
      </c>
      <c r="C111" t="s">
        <v>605</v>
      </c>
      <c r="D111" s="143">
        <v>686.89</v>
      </c>
      <c r="E111" t="s">
        <v>246</v>
      </c>
      <c r="F111" t="s">
        <v>332</v>
      </c>
      <c r="G111" t="s">
        <v>248</v>
      </c>
      <c r="H111">
        <v>10163</v>
      </c>
      <c r="I111">
        <v>10163</v>
      </c>
      <c r="J111">
        <v>11510</v>
      </c>
      <c r="K111" t="s">
        <v>248</v>
      </c>
      <c r="L111" t="s">
        <v>248</v>
      </c>
      <c r="M111">
        <v>10163</v>
      </c>
      <c r="N111">
        <v>10163</v>
      </c>
      <c r="O111">
        <v>11510</v>
      </c>
      <c r="P111" t="s">
        <v>248</v>
      </c>
      <c r="Q111" t="s">
        <v>248</v>
      </c>
      <c r="R111" t="s">
        <v>604</v>
      </c>
      <c r="S111">
        <v>18</v>
      </c>
      <c r="T111">
        <v>0</v>
      </c>
      <c r="U111" t="s">
        <v>579</v>
      </c>
      <c r="V111" t="s">
        <v>571</v>
      </c>
      <c r="W111" t="s">
        <v>250</v>
      </c>
      <c r="X111">
        <v>43</v>
      </c>
      <c r="Y111">
        <v>23</v>
      </c>
      <c r="Z111" s="6" t="e">
        <v>#VALUE!</v>
      </c>
      <c r="AA111">
        <v>25</v>
      </c>
      <c r="AE111" t="s">
        <v>589</v>
      </c>
      <c r="AF111" s="6">
        <v>686.89</v>
      </c>
      <c r="AG111" s="130"/>
      <c r="AH111">
        <v>7</v>
      </c>
    </row>
    <row r="112" spans="1:34" x14ac:dyDescent="0.25">
      <c r="A112" t="s">
        <v>606</v>
      </c>
      <c r="B112" t="s">
        <v>315</v>
      </c>
      <c r="C112" t="s">
        <v>607</v>
      </c>
      <c r="D112" s="143">
        <v>637.42999999999995</v>
      </c>
      <c r="E112" t="s">
        <v>246</v>
      </c>
      <c r="F112" t="s">
        <v>332</v>
      </c>
      <c r="G112" t="s">
        <v>248</v>
      </c>
      <c r="H112">
        <v>10163</v>
      </c>
      <c r="I112">
        <v>10163</v>
      </c>
      <c r="J112">
        <v>11510</v>
      </c>
      <c r="K112" t="s">
        <v>248</v>
      </c>
      <c r="L112" t="s">
        <v>248</v>
      </c>
      <c r="M112">
        <v>10163</v>
      </c>
      <c r="N112">
        <v>10163</v>
      </c>
      <c r="O112">
        <v>11510</v>
      </c>
      <c r="P112" t="s">
        <v>248</v>
      </c>
      <c r="Q112" t="s">
        <v>248</v>
      </c>
      <c r="R112" t="s">
        <v>606</v>
      </c>
      <c r="S112">
        <v>19</v>
      </c>
      <c r="T112">
        <v>0</v>
      </c>
      <c r="U112" t="s">
        <v>579</v>
      </c>
      <c r="V112" t="s">
        <v>571</v>
      </c>
      <c r="W112" t="s">
        <v>250</v>
      </c>
      <c r="X112">
        <v>42</v>
      </c>
      <c r="Y112">
        <v>22</v>
      </c>
      <c r="Z112" s="6" t="e">
        <v>#VALUE!</v>
      </c>
      <c r="AA112">
        <v>27</v>
      </c>
      <c r="AE112" t="s">
        <v>589</v>
      </c>
      <c r="AF112" s="6">
        <v>637.42999999999995</v>
      </c>
      <c r="AG112" s="130"/>
      <c r="AH112">
        <v>7</v>
      </c>
    </row>
    <row r="113" spans="1:34" x14ac:dyDescent="0.25">
      <c r="A113" t="s">
        <v>608</v>
      </c>
      <c r="B113" t="s">
        <v>315</v>
      </c>
      <c r="C113" t="s">
        <v>609</v>
      </c>
      <c r="D113" s="143">
        <v>587.98</v>
      </c>
      <c r="E113" t="s">
        <v>246</v>
      </c>
      <c r="F113" t="s">
        <v>332</v>
      </c>
      <c r="G113" t="s">
        <v>248</v>
      </c>
      <c r="H113">
        <v>10163</v>
      </c>
      <c r="I113">
        <v>10163</v>
      </c>
      <c r="J113">
        <v>11510</v>
      </c>
      <c r="K113" t="s">
        <v>248</v>
      </c>
      <c r="L113" t="s">
        <v>248</v>
      </c>
      <c r="M113">
        <v>10163</v>
      </c>
      <c r="N113">
        <v>10163</v>
      </c>
      <c r="O113">
        <v>11510</v>
      </c>
      <c r="P113" t="s">
        <v>248</v>
      </c>
      <c r="Q113" t="s">
        <v>248</v>
      </c>
      <c r="R113" t="s">
        <v>608</v>
      </c>
      <c r="S113">
        <v>20</v>
      </c>
      <c r="T113">
        <v>0</v>
      </c>
      <c r="U113" t="s">
        <v>579</v>
      </c>
      <c r="V113" t="s">
        <v>571</v>
      </c>
      <c r="W113" t="s">
        <v>250</v>
      </c>
      <c r="X113">
        <v>41</v>
      </c>
      <c r="Y113">
        <v>21</v>
      </c>
      <c r="Z113" s="6" t="e">
        <v>#VALUE!</v>
      </c>
      <c r="AA113">
        <v>27</v>
      </c>
      <c r="AE113" t="s">
        <v>589</v>
      </c>
      <c r="AF113" s="6">
        <v>587.98</v>
      </c>
      <c r="AG113" s="130"/>
      <c r="AH113">
        <v>7</v>
      </c>
    </row>
    <row r="114" spans="1:34" x14ac:dyDescent="0.25">
      <c r="A114" t="s">
        <v>610</v>
      </c>
      <c r="B114" t="s">
        <v>315</v>
      </c>
      <c r="C114" t="s">
        <v>611</v>
      </c>
      <c r="D114" s="143">
        <v>445.1</v>
      </c>
      <c r="E114" t="s">
        <v>246</v>
      </c>
      <c r="F114" t="s">
        <v>332</v>
      </c>
      <c r="G114" t="s">
        <v>248</v>
      </c>
      <c r="H114">
        <v>10163</v>
      </c>
      <c r="I114">
        <v>10163</v>
      </c>
      <c r="J114">
        <v>11510</v>
      </c>
      <c r="K114" t="s">
        <v>248</v>
      </c>
      <c r="L114" t="s">
        <v>248</v>
      </c>
      <c r="M114">
        <v>10163</v>
      </c>
      <c r="N114">
        <v>10163</v>
      </c>
      <c r="O114">
        <v>11510</v>
      </c>
      <c r="P114" t="s">
        <v>248</v>
      </c>
      <c r="Q114" t="s">
        <v>248</v>
      </c>
      <c r="R114" t="s">
        <v>610</v>
      </c>
      <c r="S114">
        <v>21</v>
      </c>
      <c r="T114">
        <v>0</v>
      </c>
      <c r="U114" t="s">
        <v>579</v>
      </c>
      <c r="V114" t="s">
        <v>571</v>
      </c>
      <c r="W114" t="s">
        <v>250</v>
      </c>
      <c r="X114">
        <v>40</v>
      </c>
      <c r="Y114">
        <v>20</v>
      </c>
      <c r="Z114" s="6" t="e">
        <v>#VALUE!</v>
      </c>
      <c r="AA114">
        <v>28</v>
      </c>
      <c r="AE114" t="s">
        <v>589</v>
      </c>
      <c r="AF114" s="6">
        <v>445.1</v>
      </c>
      <c r="AG114" s="130"/>
      <c r="AH114">
        <v>7</v>
      </c>
    </row>
    <row r="115" spans="1:34" x14ac:dyDescent="0.25">
      <c r="A115" t="s">
        <v>612</v>
      </c>
      <c r="B115" t="s">
        <v>315</v>
      </c>
      <c r="C115" t="s">
        <v>613</v>
      </c>
      <c r="D115" s="143">
        <v>329.71</v>
      </c>
      <c r="E115" t="s">
        <v>246</v>
      </c>
      <c r="F115" t="s">
        <v>332</v>
      </c>
      <c r="G115" t="s">
        <v>248</v>
      </c>
      <c r="H115">
        <v>10163</v>
      </c>
      <c r="I115">
        <v>10163</v>
      </c>
      <c r="J115">
        <v>11510</v>
      </c>
      <c r="K115" t="s">
        <v>248</v>
      </c>
      <c r="L115" t="s">
        <v>248</v>
      </c>
      <c r="M115">
        <v>10163</v>
      </c>
      <c r="N115">
        <v>10163</v>
      </c>
      <c r="O115">
        <v>11510</v>
      </c>
      <c r="P115" t="s">
        <v>248</v>
      </c>
      <c r="Q115" t="s">
        <v>248</v>
      </c>
      <c r="R115" t="s">
        <v>612</v>
      </c>
      <c r="S115">
        <v>22</v>
      </c>
      <c r="T115">
        <v>0</v>
      </c>
      <c r="U115" t="s">
        <v>579</v>
      </c>
      <c r="V115" t="s">
        <v>571</v>
      </c>
      <c r="W115" t="s">
        <v>250</v>
      </c>
      <c r="X115">
        <v>39</v>
      </c>
      <c r="Y115">
        <v>19</v>
      </c>
      <c r="Z115" s="6" t="e">
        <v>#VALUE!</v>
      </c>
      <c r="AA115">
        <v>28</v>
      </c>
      <c r="AE115" t="s">
        <v>589</v>
      </c>
      <c r="AF115" s="6">
        <v>329.71</v>
      </c>
      <c r="AG115" s="130"/>
      <c r="AH115">
        <v>7</v>
      </c>
    </row>
    <row r="116" spans="1:34" x14ac:dyDescent="0.25">
      <c r="A116" t="s">
        <v>614</v>
      </c>
      <c r="B116" t="s">
        <v>315</v>
      </c>
      <c r="C116" t="s">
        <v>615</v>
      </c>
      <c r="D116" s="143">
        <v>0</v>
      </c>
      <c r="E116" t="s">
        <v>246</v>
      </c>
      <c r="F116" t="s">
        <v>332</v>
      </c>
      <c r="G116" t="s">
        <v>248</v>
      </c>
      <c r="H116">
        <v>10163</v>
      </c>
      <c r="I116">
        <v>10163</v>
      </c>
      <c r="J116">
        <v>11510</v>
      </c>
      <c r="K116" t="s">
        <v>248</v>
      </c>
      <c r="L116" t="s">
        <v>248</v>
      </c>
      <c r="M116">
        <v>10163</v>
      </c>
      <c r="N116">
        <v>10163</v>
      </c>
      <c r="O116">
        <v>11510</v>
      </c>
      <c r="P116" t="s">
        <v>248</v>
      </c>
      <c r="Q116" t="s">
        <v>248</v>
      </c>
      <c r="R116" t="s">
        <v>260</v>
      </c>
      <c r="S116">
        <v>23</v>
      </c>
      <c r="T116">
        <v>0</v>
      </c>
      <c r="U116" t="s">
        <v>579</v>
      </c>
      <c r="V116" t="s">
        <v>571</v>
      </c>
      <c r="W116" t="s">
        <v>250</v>
      </c>
      <c r="X116">
        <v>38</v>
      </c>
      <c r="Z116" s="6">
        <v>0</v>
      </c>
      <c r="AA116">
        <v>0</v>
      </c>
      <c r="AE116" t="s">
        <v>589</v>
      </c>
      <c r="AF116" s="6" t="s">
        <v>263</v>
      </c>
      <c r="AG116" s="130"/>
      <c r="AH116">
        <v>7</v>
      </c>
    </row>
    <row r="117" spans="1:34" x14ac:dyDescent="0.25">
      <c r="A117" t="s">
        <v>616</v>
      </c>
      <c r="B117" t="s">
        <v>315</v>
      </c>
      <c r="C117" t="s">
        <v>617</v>
      </c>
      <c r="D117" s="1">
        <v>587.98</v>
      </c>
      <c r="E117" t="s">
        <v>246</v>
      </c>
      <c r="F117" t="s">
        <v>332</v>
      </c>
      <c r="G117" t="s">
        <v>248</v>
      </c>
      <c r="H117">
        <v>10162</v>
      </c>
      <c r="I117">
        <v>10162</v>
      </c>
      <c r="J117">
        <v>11510</v>
      </c>
      <c r="K117" t="s">
        <v>248</v>
      </c>
      <c r="L117" t="s">
        <v>248</v>
      </c>
      <c r="M117">
        <v>10162</v>
      </c>
      <c r="N117">
        <v>10162</v>
      </c>
      <c r="O117">
        <v>11510</v>
      </c>
      <c r="P117" t="s">
        <v>248</v>
      </c>
      <c r="Q117" t="s">
        <v>248</v>
      </c>
      <c r="R117" t="s">
        <v>616</v>
      </c>
      <c r="S117">
        <v>24</v>
      </c>
      <c r="T117">
        <v>0</v>
      </c>
      <c r="U117" t="s">
        <v>579</v>
      </c>
      <c r="V117" t="s">
        <v>571</v>
      </c>
      <c r="W117" t="s">
        <v>250</v>
      </c>
      <c r="X117">
        <v>46</v>
      </c>
      <c r="Y117">
        <v>25</v>
      </c>
      <c r="Z117" s="6" t="e">
        <v>#VALUE!</v>
      </c>
      <c r="AA117">
        <v>97</v>
      </c>
      <c r="AE117" t="s">
        <v>618</v>
      </c>
      <c r="AF117" s="6">
        <v>587.98</v>
      </c>
      <c r="AG117" s="130"/>
      <c r="AH117">
        <v>7</v>
      </c>
    </row>
    <row r="118" spans="1:34" x14ac:dyDescent="0.25">
      <c r="A118" t="s">
        <v>619</v>
      </c>
      <c r="B118" t="s">
        <v>315</v>
      </c>
      <c r="C118" t="s">
        <v>620</v>
      </c>
      <c r="D118" s="1">
        <v>1582.59</v>
      </c>
      <c r="E118" t="s">
        <v>246</v>
      </c>
      <c r="F118" t="s">
        <v>332</v>
      </c>
      <c r="G118" t="s">
        <v>248</v>
      </c>
      <c r="H118">
        <v>10163</v>
      </c>
      <c r="I118">
        <v>10163</v>
      </c>
      <c r="J118">
        <v>11510</v>
      </c>
      <c r="K118" t="s">
        <v>248</v>
      </c>
      <c r="L118" t="s">
        <v>248</v>
      </c>
      <c r="M118">
        <v>10163</v>
      </c>
      <c r="N118">
        <v>10163</v>
      </c>
      <c r="O118">
        <v>11510</v>
      </c>
      <c r="P118" t="s">
        <v>248</v>
      </c>
      <c r="Q118" t="s">
        <v>248</v>
      </c>
      <c r="R118" t="s">
        <v>619</v>
      </c>
      <c r="S118">
        <v>25</v>
      </c>
      <c r="T118">
        <v>0</v>
      </c>
      <c r="U118" t="s">
        <v>579</v>
      </c>
      <c r="V118" t="s">
        <v>571</v>
      </c>
      <c r="W118" t="s">
        <v>250</v>
      </c>
      <c r="X118">
        <v>49</v>
      </c>
      <c r="Y118">
        <v>26</v>
      </c>
      <c r="Z118" s="6" t="e">
        <v>#VALUE!</v>
      </c>
      <c r="AA118">
        <v>28</v>
      </c>
      <c r="AE118" t="s">
        <v>618</v>
      </c>
      <c r="AF118" s="6">
        <v>1582.59</v>
      </c>
      <c r="AG118" s="130"/>
      <c r="AH118">
        <v>7</v>
      </c>
    </row>
    <row r="119" spans="1:34" x14ac:dyDescent="0.25">
      <c r="A119" t="s">
        <v>621</v>
      </c>
      <c r="B119" t="s">
        <v>315</v>
      </c>
      <c r="C119" t="s">
        <v>622</v>
      </c>
      <c r="D119" s="1">
        <v>1170.46</v>
      </c>
      <c r="E119" t="s">
        <v>246</v>
      </c>
      <c r="F119" t="s">
        <v>332</v>
      </c>
      <c r="G119" t="s">
        <v>248</v>
      </c>
      <c r="H119">
        <v>10162</v>
      </c>
      <c r="I119">
        <v>10162</v>
      </c>
      <c r="J119">
        <v>11510</v>
      </c>
      <c r="K119" t="s">
        <v>248</v>
      </c>
      <c r="L119" t="s">
        <v>248</v>
      </c>
      <c r="M119">
        <v>10162</v>
      </c>
      <c r="N119">
        <v>10162</v>
      </c>
      <c r="O119">
        <v>11510</v>
      </c>
      <c r="P119" t="s">
        <v>248</v>
      </c>
      <c r="Q119" t="s">
        <v>248</v>
      </c>
      <c r="R119" t="s">
        <v>621</v>
      </c>
      <c r="S119">
        <v>26</v>
      </c>
      <c r="T119">
        <v>0</v>
      </c>
      <c r="U119" t="s">
        <v>579</v>
      </c>
      <c r="V119" t="s">
        <v>571</v>
      </c>
      <c r="W119" t="s">
        <v>250</v>
      </c>
      <c r="X119">
        <v>53</v>
      </c>
      <c r="Y119">
        <v>28</v>
      </c>
      <c r="Z119" s="6" t="e">
        <v>#VALUE!</v>
      </c>
      <c r="AA119">
        <v>100</v>
      </c>
      <c r="AE119" t="s">
        <v>623</v>
      </c>
      <c r="AF119" s="6">
        <v>1170.46</v>
      </c>
      <c r="AG119" s="130"/>
      <c r="AH119">
        <v>7</v>
      </c>
    </row>
    <row r="120" spans="1:34" x14ac:dyDescent="0.25">
      <c r="A120" t="s">
        <v>624</v>
      </c>
      <c r="B120" t="s">
        <v>315</v>
      </c>
      <c r="C120" t="s">
        <v>625</v>
      </c>
      <c r="D120" s="1">
        <v>1769.42</v>
      </c>
      <c r="E120" t="s">
        <v>246</v>
      </c>
      <c r="F120" t="s">
        <v>332</v>
      </c>
      <c r="G120" t="s">
        <v>248</v>
      </c>
      <c r="H120">
        <v>10163</v>
      </c>
      <c r="I120">
        <v>10163</v>
      </c>
      <c r="J120">
        <v>11510</v>
      </c>
      <c r="K120" t="s">
        <v>248</v>
      </c>
      <c r="L120" t="s">
        <v>248</v>
      </c>
      <c r="M120">
        <v>10163</v>
      </c>
      <c r="N120">
        <v>10163</v>
      </c>
      <c r="O120">
        <v>11510</v>
      </c>
      <c r="P120" t="s">
        <v>248</v>
      </c>
      <c r="Q120" t="s">
        <v>248</v>
      </c>
      <c r="R120" t="s">
        <v>624</v>
      </c>
      <c r="S120">
        <v>27</v>
      </c>
      <c r="T120">
        <v>0</v>
      </c>
      <c r="U120" t="s">
        <v>579</v>
      </c>
      <c r="V120" t="s">
        <v>571</v>
      </c>
      <c r="W120" t="s">
        <v>250</v>
      </c>
      <c r="X120">
        <v>59</v>
      </c>
      <c r="Y120">
        <v>29</v>
      </c>
      <c r="Z120" s="6" t="e">
        <v>#VALUE!</v>
      </c>
      <c r="AA120">
        <v>27</v>
      </c>
      <c r="AE120" t="s">
        <v>623</v>
      </c>
      <c r="AF120" s="6">
        <v>1769.42</v>
      </c>
      <c r="AG120" s="130"/>
      <c r="AH120">
        <v>7</v>
      </c>
    </row>
    <row r="121" spans="1:34" x14ac:dyDescent="0.25">
      <c r="A121" t="s">
        <v>626</v>
      </c>
      <c r="B121" t="s">
        <v>315</v>
      </c>
      <c r="C121" t="s">
        <v>627</v>
      </c>
      <c r="D121" s="1">
        <v>961.64</v>
      </c>
      <c r="E121" t="s">
        <v>246</v>
      </c>
      <c r="F121" t="s">
        <v>332</v>
      </c>
      <c r="G121" t="s">
        <v>248</v>
      </c>
      <c r="H121">
        <v>10162</v>
      </c>
      <c r="I121">
        <v>10162</v>
      </c>
      <c r="J121">
        <v>11510</v>
      </c>
      <c r="K121" t="s">
        <v>248</v>
      </c>
      <c r="L121" t="s">
        <v>248</v>
      </c>
      <c r="M121">
        <v>10162</v>
      </c>
      <c r="N121">
        <v>10162</v>
      </c>
      <c r="O121">
        <v>11510</v>
      </c>
      <c r="P121" t="s">
        <v>248</v>
      </c>
      <c r="Q121" t="s">
        <v>248</v>
      </c>
      <c r="R121" t="s">
        <v>626</v>
      </c>
      <c r="S121">
        <v>28</v>
      </c>
      <c r="T121">
        <v>0</v>
      </c>
      <c r="U121" t="s">
        <v>579</v>
      </c>
      <c r="V121" t="s">
        <v>571</v>
      </c>
      <c r="W121" t="s">
        <v>250</v>
      </c>
      <c r="X121">
        <v>60</v>
      </c>
      <c r="Y121">
        <v>30</v>
      </c>
      <c r="Z121" s="6" t="e">
        <v>#VALUE!</v>
      </c>
      <c r="AA121">
        <v>37</v>
      </c>
      <c r="AE121" t="s">
        <v>628</v>
      </c>
      <c r="AF121" s="6">
        <v>961.64</v>
      </c>
      <c r="AG121" s="130"/>
      <c r="AH121">
        <v>7</v>
      </c>
    </row>
    <row r="122" spans="1:34" x14ac:dyDescent="0.25">
      <c r="A122" t="s">
        <v>629</v>
      </c>
      <c r="B122" t="s">
        <v>315</v>
      </c>
      <c r="C122" t="s">
        <v>630</v>
      </c>
      <c r="D122" s="1">
        <v>1373.78</v>
      </c>
      <c r="E122" t="s">
        <v>246</v>
      </c>
      <c r="F122" t="s">
        <v>332</v>
      </c>
      <c r="G122" t="s">
        <v>248</v>
      </c>
      <c r="H122">
        <v>10163</v>
      </c>
      <c r="I122">
        <v>10163</v>
      </c>
      <c r="J122">
        <v>11510</v>
      </c>
      <c r="K122" t="s">
        <v>248</v>
      </c>
      <c r="L122" t="s">
        <v>248</v>
      </c>
      <c r="M122">
        <v>10163</v>
      </c>
      <c r="N122">
        <v>10163</v>
      </c>
      <c r="O122">
        <v>11510</v>
      </c>
      <c r="P122" t="s">
        <v>248</v>
      </c>
      <c r="Q122" t="s">
        <v>248</v>
      </c>
      <c r="R122" t="s">
        <v>629</v>
      </c>
      <c r="S122">
        <v>29</v>
      </c>
      <c r="T122">
        <v>0</v>
      </c>
      <c r="U122" t="s">
        <v>579</v>
      </c>
      <c r="V122" t="s">
        <v>571</v>
      </c>
      <c r="W122" t="s">
        <v>250</v>
      </c>
      <c r="X122">
        <v>61</v>
      </c>
      <c r="Y122">
        <v>31</v>
      </c>
      <c r="Z122" s="6" t="e">
        <v>#VALUE!</v>
      </c>
      <c r="AA122">
        <v>6</v>
      </c>
      <c r="AE122" t="s">
        <v>628</v>
      </c>
      <c r="AF122" s="6">
        <v>1373.78</v>
      </c>
      <c r="AG122" s="130"/>
      <c r="AH122">
        <v>7</v>
      </c>
    </row>
    <row r="123" spans="1:34" x14ac:dyDescent="0.25">
      <c r="A123" t="s">
        <v>320</v>
      </c>
      <c r="B123" t="s">
        <v>315</v>
      </c>
      <c r="C123" t="s">
        <v>321</v>
      </c>
      <c r="D123" s="1">
        <v>125727.89</v>
      </c>
      <c r="E123" t="s">
        <v>246</v>
      </c>
      <c r="F123" t="s">
        <v>332</v>
      </c>
      <c r="G123" t="s">
        <v>248</v>
      </c>
      <c r="H123">
        <v>10162</v>
      </c>
      <c r="I123">
        <v>10163</v>
      </c>
      <c r="J123">
        <v>11510</v>
      </c>
      <c r="K123" t="s">
        <v>248</v>
      </c>
      <c r="L123" t="s">
        <v>248</v>
      </c>
      <c r="M123">
        <v>10162</v>
      </c>
      <c r="N123">
        <v>10163</v>
      </c>
      <c r="O123">
        <v>11510</v>
      </c>
      <c r="P123" t="s">
        <v>248</v>
      </c>
      <c r="Q123" t="s">
        <v>248</v>
      </c>
      <c r="R123" t="s">
        <v>320</v>
      </c>
      <c r="S123">
        <v>30</v>
      </c>
      <c r="T123">
        <v>0</v>
      </c>
      <c r="U123" t="s">
        <v>631</v>
      </c>
      <c r="V123" t="s">
        <v>571</v>
      </c>
      <c r="W123" t="s">
        <v>250</v>
      </c>
      <c r="Y123">
        <v>32</v>
      </c>
      <c r="Z123" s="6" t="e">
        <v>#VALUE!</v>
      </c>
      <c r="AA123">
        <v>122</v>
      </c>
      <c r="AE123" t="s">
        <v>632</v>
      </c>
      <c r="AF123" s="6">
        <v>125727.89</v>
      </c>
      <c r="AG123" s="130"/>
      <c r="AH123">
        <v>7</v>
      </c>
    </row>
    <row r="124" spans="1:34" x14ac:dyDescent="0.25">
      <c r="A124" t="s">
        <v>633</v>
      </c>
      <c r="B124" t="s">
        <v>315</v>
      </c>
      <c r="C124" t="s">
        <v>317</v>
      </c>
      <c r="D124" s="1">
        <v>1</v>
      </c>
      <c r="E124" t="s">
        <v>246</v>
      </c>
      <c r="F124" t="s">
        <v>332</v>
      </c>
      <c r="G124" t="s">
        <v>248</v>
      </c>
      <c r="H124">
        <v>10162</v>
      </c>
      <c r="I124">
        <v>10163</v>
      </c>
      <c r="J124">
        <v>11510</v>
      </c>
      <c r="K124" t="s">
        <v>248</v>
      </c>
      <c r="L124" t="s">
        <v>248</v>
      </c>
      <c r="M124">
        <v>10162</v>
      </c>
      <c r="N124">
        <v>10163</v>
      </c>
      <c r="O124">
        <v>11510</v>
      </c>
      <c r="P124" t="s">
        <v>248</v>
      </c>
      <c r="Q124" t="s">
        <v>248</v>
      </c>
      <c r="R124" t="s">
        <v>633</v>
      </c>
      <c r="S124">
        <v>31</v>
      </c>
      <c r="T124">
        <v>0</v>
      </c>
      <c r="U124" t="s">
        <v>631</v>
      </c>
      <c r="V124" t="s">
        <v>571</v>
      </c>
      <c r="W124" t="s">
        <v>250</v>
      </c>
      <c r="Y124">
        <v>38</v>
      </c>
      <c r="Z124" s="6" t="e">
        <v>#VALUE!</v>
      </c>
      <c r="AA124">
        <v>2</v>
      </c>
      <c r="AE124" t="s">
        <v>632</v>
      </c>
      <c r="AF124" s="6">
        <v>1</v>
      </c>
      <c r="AG124" s="130"/>
      <c r="AH124">
        <v>7</v>
      </c>
    </row>
    <row r="125" spans="1:34" x14ac:dyDescent="0.25">
      <c r="A125" t="s">
        <v>328</v>
      </c>
      <c r="B125" t="s">
        <v>315</v>
      </c>
      <c r="C125" t="s">
        <v>329</v>
      </c>
      <c r="D125" s="1">
        <v>1</v>
      </c>
      <c r="E125" t="s">
        <v>246</v>
      </c>
      <c r="F125" t="s">
        <v>332</v>
      </c>
      <c r="G125" t="s">
        <v>248</v>
      </c>
      <c r="H125">
        <v>10162</v>
      </c>
      <c r="I125">
        <v>10163</v>
      </c>
      <c r="J125">
        <v>11510</v>
      </c>
      <c r="K125" t="s">
        <v>248</v>
      </c>
      <c r="L125" t="s">
        <v>248</v>
      </c>
      <c r="M125">
        <v>10162</v>
      </c>
      <c r="N125">
        <v>10163</v>
      </c>
      <c r="O125">
        <v>11510</v>
      </c>
      <c r="P125" t="s">
        <v>248</v>
      </c>
      <c r="Q125" t="s">
        <v>248</v>
      </c>
      <c r="R125" t="s">
        <v>328</v>
      </c>
      <c r="S125">
        <v>32</v>
      </c>
      <c r="T125">
        <v>0</v>
      </c>
      <c r="U125" t="s">
        <v>634</v>
      </c>
      <c r="V125" t="s">
        <v>571</v>
      </c>
      <c r="W125" t="s">
        <v>335</v>
      </c>
      <c r="Y125">
        <v>36</v>
      </c>
      <c r="Z125" s="6" t="e">
        <v>#VALUE!</v>
      </c>
      <c r="AA125">
        <v>122</v>
      </c>
      <c r="AE125" t="s">
        <v>328</v>
      </c>
      <c r="AF125" s="6">
        <v>1</v>
      </c>
      <c r="AG125" s="130"/>
      <c r="AH125">
        <v>7</v>
      </c>
    </row>
    <row r="126" spans="1:34" x14ac:dyDescent="0.25">
      <c r="A126" t="s">
        <v>635</v>
      </c>
      <c r="B126" t="s">
        <v>315</v>
      </c>
      <c r="C126" t="s">
        <v>636</v>
      </c>
      <c r="D126" s="1">
        <v>1</v>
      </c>
      <c r="E126" t="s">
        <v>246</v>
      </c>
      <c r="F126" t="s">
        <v>332</v>
      </c>
      <c r="G126" t="s">
        <v>248</v>
      </c>
      <c r="H126">
        <v>10104</v>
      </c>
      <c r="I126">
        <v>10104</v>
      </c>
      <c r="J126">
        <v>10104</v>
      </c>
      <c r="K126" t="s">
        <v>248</v>
      </c>
      <c r="L126" t="s">
        <v>248</v>
      </c>
      <c r="M126">
        <v>10104</v>
      </c>
      <c r="N126">
        <v>10104</v>
      </c>
      <c r="O126">
        <v>10104</v>
      </c>
      <c r="P126" t="s">
        <v>248</v>
      </c>
      <c r="Q126" t="s">
        <v>248</v>
      </c>
      <c r="R126" t="s">
        <v>635</v>
      </c>
      <c r="S126">
        <v>33</v>
      </c>
      <c r="T126">
        <v>0</v>
      </c>
      <c r="U126" t="s">
        <v>566</v>
      </c>
      <c r="V126" t="s">
        <v>635</v>
      </c>
      <c r="W126" t="s">
        <v>250</v>
      </c>
      <c r="Z126" s="6" t="e">
        <v>#VALUE!</v>
      </c>
      <c r="AA126">
        <v>78</v>
      </c>
      <c r="AE126" t="s">
        <v>328</v>
      </c>
      <c r="AF126" s="6">
        <v>1</v>
      </c>
      <c r="AG126" s="130"/>
      <c r="AH126">
        <v>7</v>
      </c>
    </row>
    <row r="127" spans="1:34" x14ac:dyDescent="0.25">
      <c r="A127" t="s">
        <v>637</v>
      </c>
      <c r="B127" t="s">
        <v>315</v>
      </c>
      <c r="C127" t="s">
        <v>638</v>
      </c>
      <c r="D127" s="1">
        <v>1</v>
      </c>
      <c r="E127" t="s">
        <v>246</v>
      </c>
      <c r="F127" t="s">
        <v>332</v>
      </c>
      <c r="G127" t="s">
        <v>248</v>
      </c>
      <c r="H127">
        <v>10104</v>
      </c>
      <c r="I127">
        <v>10104</v>
      </c>
      <c r="J127">
        <v>10104</v>
      </c>
      <c r="K127" t="s">
        <v>248</v>
      </c>
      <c r="L127" t="s">
        <v>248</v>
      </c>
      <c r="M127">
        <v>10104</v>
      </c>
      <c r="N127">
        <v>10104</v>
      </c>
      <c r="O127">
        <v>10104</v>
      </c>
      <c r="P127" t="s">
        <v>248</v>
      </c>
      <c r="Q127" t="s">
        <v>248</v>
      </c>
      <c r="R127" t="s">
        <v>637</v>
      </c>
      <c r="S127">
        <v>34</v>
      </c>
      <c r="T127">
        <v>0</v>
      </c>
      <c r="U127" t="s">
        <v>566</v>
      </c>
      <c r="V127" t="s">
        <v>635</v>
      </c>
      <c r="W127" t="s">
        <v>250</v>
      </c>
      <c r="Z127" s="6" t="e">
        <v>#VALUE!</v>
      </c>
      <c r="AA127">
        <v>15</v>
      </c>
      <c r="AE127" t="s">
        <v>328</v>
      </c>
      <c r="AF127" s="6">
        <v>1</v>
      </c>
      <c r="AG127" s="130"/>
      <c r="AH127">
        <v>7</v>
      </c>
    </row>
    <row r="128" spans="1:34" x14ac:dyDescent="0.25">
      <c r="A128" t="s">
        <v>346</v>
      </c>
      <c r="B128" t="s">
        <v>315</v>
      </c>
      <c r="C128" t="s">
        <v>347</v>
      </c>
      <c r="D128" s="1">
        <v>1</v>
      </c>
      <c r="E128" t="s">
        <v>246</v>
      </c>
      <c r="F128" t="s">
        <v>332</v>
      </c>
      <c r="G128" t="s">
        <v>248</v>
      </c>
      <c r="H128">
        <v>10162</v>
      </c>
      <c r="I128">
        <v>10163</v>
      </c>
      <c r="J128">
        <v>11510</v>
      </c>
      <c r="K128" t="s">
        <v>248</v>
      </c>
      <c r="L128" t="s">
        <v>248</v>
      </c>
      <c r="M128">
        <v>10162</v>
      </c>
      <c r="N128">
        <v>10163</v>
      </c>
      <c r="O128">
        <v>11510</v>
      </c>
      <c r="P128" t="s">
        <v>248</v>
      </c>
      <c r="Q128" t="s">
        <v>248</v>
      </c>
      <c r="R128" t="s">
        <v>346</v>
      </c>
      <c r="S128">
        <v>35</v>
      </c>
      <c r="T128">
        <v>0</v>
      </c>
      <c r="U128" t="s">
        <v>432</v>
      </c>
      <c r="V128" t="s">
        <v>639</v>
      </c>
      <c r="W128" t="s">
        <v>250</v>
      </c>
      <c r="Y128">
        <v>35</v>
      </c>
      <c r="Z128" s="6" t="e">
        <v>#VALUE!</v>
      </c>
      <c r="AA128">
        <v>5</v>
      </c>
      <c r="AE128" t="s">
        <v>640</v>
      </c>
      <c r="AF128" s="6">
        <v>1</v>
      </c>
      <c r="AG128" s="130"/>
      <c r="AH128">
        <v>7</v>
      </c>
    </row>
    <row r="129" spans="1:34" x14ac:dyDescent="0.25">
      <c r="A129" t="s">
        <v>641</v>
      </c>
      <c r="B129" t="s">
        <v>315</v>
      </c>
      <c r="C129" t="s">
        <v>343</v>
      </c>
      <c r="D129" s="1">
        <v>1</v>
      </c>
      <c r="E129" t="s">
        <v>259</v>
      </c>
      <c r="F129" t="s">
        <v>332</v>
      </c>
      <c r="G129" t="s">
        <v>248</v>
      </c>
      <c r="H129">
        <v>10162</v>
      </c>
      <c r="I129">
        <v>10162</v>
      </c>
      <c r="J129">
        <v>11510</v>
      </c>
      <c r="K129" t="s">
        <v>248</v>
      </c>
      <c r="L129" t="s">
        <v>248</v>
      </c>
      <c r="M129">
        <v>10162</v>
      </c>
      <c r="N129">
        <v>10162</v>
      </c>
      <c r="O129">
        <v>11510</v>
      </c>
      <c r="P129" t="s">
        <v>248</v>
      </c>
      <c r="Q129" t="s">
        <v>248</v>
      </c>
      <c r="R129" t="s">
        <v>641</v>
      </c>
      <c r="S129">
        <v>36</v>
      </c>
      <c r="T129">
        <v>0</v>
      </c>
      <c r="U129" t="s">
        <v>375</v>
      </c>
      <c r="V129" t="s">
        <v>642</v>
      </c>
      <c r="W129" t="s">
        <v>250</v>
      </c>
      <c r="Z129" s="6" t="e">
        <v>#VALUE!</v>
      </c>
      <c r="AA129">
        <v>2</v>
      </c>
      <c r="AE129" t="s">
        <v>563</v>
      </c>
      <c r="AF129" s="6">
        <v>1</v>
      </c>
      <c r="AG129" s="130"/>
      <c r="AH129">
        <v>3</v>
      </c>
    </row>
    <row r="130" spans="1:34" x14ac:dyDescent="0.25">
      <c r="A130" t="s">
        <v>643</v>
      </c>
      <c r="B130" t="s">
        <v>315</v>
      </c>
      <c r="C130" t="s">
        <v>644</v>
      </c>
      <c r="D130" s="1">
        <v>1</v>
      </c>
      <c r="E130" t="s">
        <v>246</v>
      </c>
      <c r="F130" t="s">
        <v>332</v>
      </c>
      <c r="G130" t="s">
        <v>248</v>
      </c>
      <c r="H130">
        <v>10162</v>
      </c>
      <c r="I130">
        <v>10163</v>
      </c>
      <c r="J130">
        <v>11510</v>
      </c>
      <c r="K130" t="s">
        <v>248</v>
      </c>
      <c r="L130" t="s">
        <v>248</v>
      </c>
      <c r="M130">
        <v>10162</v>
      </c>
      <c r="N130">
        <v>10163</v>
      </c>
      <c r="O130">
        <v>11510</v>
      </c>
      <c r="P130" t="s">
        <v>248</v>
      </c>
      <c r="Q130" t="s">
        <v>248</v>
      </c>
      <c r="R130" t="s">
        <v>643</v>
      </c>
      <c r="S130">
        <v>37</v>
      </c>
      <c r="T130">
        <v>0</v>
      </c>
      <c r="U130" t="s">
        <v>645</v>
      </c>
      <c r="V130" t="s">
        <v>643</v>
      </c>
      <c r="W130" t="s">
        <v>250</v>
      </c>
      <c r="Y130">
        <v>53</v>
      </c>
      <c r="Z130" s="6"/>
      <c r="AA130">
        <v>1</v>
      </c>
      <c r="AE130" t="s">
        <v>563</v>
      </c>
      <c r="AF130" s="6">
        <v>1</v>
      </c>
      <c r="AG130" s="130"/>
      <c r="AH130">
        <v>4</v>
      </c>
    </row>
    <row r="131" spans="1:34" x14ac:dyDescent="0.25">
      <c r="A131" t="s">
        <v>324</v>
      </c>
      <c r="B131" t="s">
        <v>315</v>
      </c>
      <c r="C131" t="s">
        <v>325</v>
      </c>
      <c r="D131" s="1">
        <v>1</v>
      </c>
      <c r="E131" t="s">
        <v>246</v>
      </c>
      <c r="F131" t="s">
        <v>332</v>
      </c>
      <c r="G131" t="s">
        <v>248</v>
      </c>
      <c r="H131">
        <v>10162</v>
      </c>
      <c r="I131">
        <v>10163</v>
      </c>
      <c r="J131">
        <v>11510</v>
      </c>
      <c r="K131" t="s">
        <v>248</v>
      </c>
      <c r="L131" t="s">
        <v>248</v>
      </c>
      <c r="M131">
        <v>10162</v>
      </c>
      <c r="N131">
        <v>10163</v>
      </c>
      <c r="O131">
        <v>11510</v>
      </c>
      <c r="P131" t="s">
        <v>248</v>
      </c>
      <c r="Q131" t="s">
        <v>248</v>
      </c>
      <c r="R131" t="s">
        <v>324</v>
      </c>
      <c r="S131">
        <v>38</v>
      </c>
      <c r="T131">
        <v>0</v>
      </c>
      <c r="U131" t="s">
        <v>646</v>
      </c>
      <c r="V131" t="s">
        <v>324</v>
      </c>
      <c r="W131" t="s">
        <v>250</v>
      </c>
      <c r="Y131">
        <v>65</v>
      </c>
      <c r="Z131" s="6" t="e">
        <v>#VALUE!</v>
      </c>
      <c r="AA131">
        <v>116</v>
      </c>
      <c r="AE131" t="s">
        <v>324</v>
      </c>
      <c r="AF131" s="6">
        <v>1</v>
      </c>
      <c r="AG131" s="130"/>
      <c r="AH131">
        <v>3</v>
      </c>
    </row>
    <row r="132" spans="1:34" x14ac:dyDescent="0.25">
      <c r="A132" t="s">
        <v>647</v>
      </c>
      <c r="B132" t="s">
        <v>28</v>
      </c>
      <c r="C132" t="s">
        <v>648</v>
      </c>
      <c r="D132" s="1">
        <v>1</v>
      </c>
      <c r="E132" t="s">
        <v>246</v>
      </c>
      <c r="F132" t="s">
        <v>513</v>
      </c>
      <c r="G132" t="s">
        <v>248</v>
      </c>
      <c r="H132" t="s">
        <v>248</v>
      </c>
      <c r="I132">
        <v>11441</v>
      </c>
      <c r="J132">
        <v>11441</v>
      </c>
      <c r="K132">
        <v>11441</v>
      </c>
      <c r="L132" t="s">
        <v>248</v>
      </c>
      <c r="M132" t="s">
        <v>248</v>
      </c>
      <c r="N132" t="s">
        <v>248</v>
      </c>
      <c r="O132" t="s">
        <v>248</v>
      </c>
      <c r="P132" t="s">
        <v>248</v>
      </c>
      <c r="Q132" t="s">
        <v>248</v>
      </c>
      <c r="R132" t="s">
        <v>260</v>
      </c>
      <c r="S132">
        <v>0</v>
      </c>
      <c r="T132">
        <v>0</v>
      </c>
      <c r="U132" t="s">
        <v>249</v>
      </c>
      <c r="V132" t="s">
        <v>28</v>
      </c>
      <c r="W132" t="s">
        <v>250</v>
      </c>
      <c r="Z132" s="6">
        <v>0</v>
      </c>
      <c r="AA132">
        <v>0</v>
      </c>
      <c r="AE132" t="s">
        <v>28</v>
      </c>
      <c r="AF132" s="6" t="s">
        <v>263</v>
      </c>
      <c r="AG132" s="130"/>
      <c r="AH132">
        <v>6</v>
      </c>
    </row>
    <row r="133" spans="1:34" x14ac:dyDescent="0.25">
      <c r="A133" t="s">
        <v>649</v>
      </c>
      <c r="B133" t="s">
        <v>28</v>
      </c>
      <c r="C133" t="s">
        <v>650</v>
      </c>
      <c r="D133" s="1">
        <v>1</v>
      </c>
      <c r="E133" t="s">
        <v>246</v>
      </c>
      <c r="F133" t="s">
        <v>513</v>
      </c>
      <c r="G133" t="s">
        <v>248</v>
      </c>
      <c r="H133" t="s">
        <v>248</v>
      </c>
      <c r="I133">
        <v>11441</v>
      </c>
      <c r="J133">
        <v>11441</v>
      </c>
      <c r="K133">
        <v>11441</v>
      </c>
      <c r="L133" t="s">
        <v>248</v>
      </c>
      <c r="M133" t="s">
        <v>248</v>
      </c>
      <c r="N133" t="s">
        <v>248</v>
      </c>
      <c r="O133" t="s">
        <v>248</v>
      </c>
      <c r="P133" t="s">
        <v>248</v>
      </c>
      <c r="Q133" t="s">
        <v>248</v>
      </c>
      <c r="R133" t="s">
        <v>260</v>
      </c>
      <c r="S133">
        <v>0</v>
      </c>
      <c r="T133">
        <v>0</v>
      </c>
      <c r="U133" t="s">
        <v>249</v>
      </c>
      <c r="V133" t="s">
        <v>28</v>
      </c>
      <c r="W133" t="s">
        <v>250</v>
      </c>
      <c r="Z133" s="6">
        <v>0</v>
      </c>
      <c r="AA133">
        <v>0</v>
      </c>
      <c r="AE133" t="s">
        <v>28</v>
      </c>
      <c r="AF133" s="6" t="s">
        <v>263</v>
      </c>
      <c r="AG133" s="130"/>
      <c r="AH133">
        <v>6</v>
      </c>
    </row>
    <row r="134" spans="1:34" x14ac:dyDescent="0.25">
      <c r="A134" t="s">
        <v>364</v>
      </c>
      <c r="B134" t="s">
        <v>28</v>
      </c>
      <c r="C134" t="s">
        <v>365</v>
      </c>
      <c r="D134" s="1">
        <v>1</v>
      </c>
      <c r="E134" t="s">
        <v>246</v>
      </c>
      <c r="F134" t="s">
        <v>513</v>
      </c>
      <c r="G134" t="s">
        <v>248</v>
      </c>
      <c r="H134" t="s">
        <v>248</v>
      </c>
      <c r="I134">
        <v>11441</v>
      </c>
      <c r="J134">
        <v>11441</v>
      </c>
      <c r="K134">
        <v>11441</v>
      </c>
      <c r="L134" t="s">
        <v>248</v>
      </c>
      <c r="M134" t="s">
        <v>248</v>
      </c>
      <c r="N134" t="s">
        <v>248</v>
      </c>
      <c r="O134" t="s">
        <v>248</v>
      </c>
      <c r="P134" t="s">
        <v>248</v>
      </c>
      <c r="Q134" t="s">
        <v>248</v>
      </c>
      <c r="R134" t="s">
        <v>364</v>
      </c>
      <c r="S134">
        <v>1</v>
      </c>
      <c r="T134">
        <v>0</v>
      </c>
      <c r="U134" t="s">
        <v>249</v>
      </c>
      <c r="V134" t="s">
        <v>28</v>
      </c>
      <c r="W134" t="s">
        <v>250</v>
      </c>
      <c r="Z134" s="6" t="e">
        <v>#VALUE!</v>
      </c>
      <c r="AA134">
        <v>35</v>
      </c>
      <c r="AE134" t="s">
        <v>28</v>
      </c>
      <c r="AF134" s="6">
        <v>1</v>
      </c>
      <c r="AG134" s="130"/>
      <c r="AH134">
        <v>6</v>
      </c>
    </row>
    <row r="135" spans="1:34" x14ac:dyDescent="0.25">
      <c r="A135" t="s">
        <v>368</v>
      </c>
      <c r="B135" t="s">
        <v>28</v>
      </c>
      <c r="C135" t="s">
        <v>369</v>
      </c>
      <c r="D135" s="1">
        <v>1</v>
      </c>
      <c r="E135" t="s">
        <v>246</v>
      </c>
      <c r="F135" t="s">
        <v>513</v>
      </c>
      <c r="G135" t="s">
        <v>248</v>
      </c>
      <c r="H135" t="s">
        <v>248</v>
      </c>
      <c r="I135">
        <v>11441</v>
      </c>
      <c r="J135">
        <v>11441</v>
      </c>
      <c r="K135">
        <v>11441</v>
      </c>
      <c r="L135" t="s">
        <v>248</v>
      </c>
      <c r="M135" t="s">
        <v>248</v>
      </c>
      <c r="N135" t="s">
        <v>248</v>
      </c>
      <c r="O135" t="s">
        <v>248</v>
      </c>
      <c r="P135" t="s">
        <v>248</v>
      </c>
      <c r="Q135" t="s">
        <v>248</v>
      </c>
      <c r="R135" t="s">
        <v>368</v>
      </c>
      <c r="S135">
        <v>2</v>
      </c>
      <c r="T135">
        <v>0</v>
      </c>
      <c r="U135" t="s">
        <v>249</v>
      </c>
      <c r="V135" t="s">
        <v>28</v>
      </c>
      <c r="W135" t="s">
        <v>250</v>
      </c>
      <c r="Z135" s="6" t="e">
        <v>#VALUE!</v>
      </c>
      <c r="AA135">
        <v>34</v>
      </c>
      <c r="AE135" t="s">
        <v>28</v>
      </c>
      <c r="AF135" s="6">
        <v>1</v>
      </c>
      <c r="AG135" s="130"/>
      <c r="AH135">
        <v>6</v>
      </c>
    </row>
    <row r="136" spans="1:34" x14ac:dyDescent="0.25">
      <c r="A136" t="s">
        <v>356</v>
      </c>
      <c r="B136" t="s">
        <v>28</v>
      </c>
      <c r="C136" t="s">
        <v>357</v>
      </c>
      <c r="D136" s="1">
        <v>1</v>
      </c>
      <c r="E136" t="s">
        <v>246</v>
      </c>
      <c r="F136" t="s">
        <v>513</v>
      </c>
      <c r="G136" t="s">
        <v>248</v>
      </c>
      <c r="H136" t="s">
        <v>248</v>
      </c>
      <c r="I136">
        <v>11441</v>
      </c>
      <c r="J136">
        <v>11441</v>
      </c>
      <c r="K136">
        <v>11441</v>
      </c>
      <c r="L136" t="s">
        <v>248</v>
      </c>
      <c r="M136" t="s">
        <v>248</v>
      </c>
      <c r="N136" t="s">
        <v>248</v>
      </c>
      <c r="O136" t="s">
        <v>248</v>
      </c>
      <c r="P136" t="s">
        <v>248</v>
      </c>
      <c r="Q136" t="s">
        <v>248</v>
      </c>
      <c r="R136" t="s">
        <v>356</v>
      </c>
      <c r="S136">
        <v>3</v>
      </c>
      <c r="T136">
        <v>0</v>
      </c>
      <c r="U136" t="s">
        <v>249</v>
      </c>
      <c r="V136" t="s">
        <v>28</v>
      </c>
      <c r="W136" t="s">
        <v>250</v>
      </c>
      <c r="Z136" s="6" t="e">
        <v>#VALUE!</v>
      </c>
      <c r="AA136">
        <v>15</v>
      </c>
      <c r="AE136" t="s">
        <v>28</v>
      </c>
      <c r="AF136" s="6">
        <v>1</v>
      </c>
      <c r="AG136" s="130"/>
      <c r="AH136">
        <v>6</v>
      </c>
    </row>
    <row r="137" spans="1:34" x14ac:dyDescent="0.25">
      <c r="A137" t="s">
        <v>651</v>
      </c>
      <c r="B137" t="s">
        <v>28</v>
      </c>
      <c r="C137" t="s">
        <v>361</v>
      </c>
      <c r="D137" s="1">
        <v>1</v>
      </c>
      <c r="E137" t="s">
        <v>246</v>
      </c>
      <c r="F137" t="s">
        <v>513</v>
      </c>
      <c r="G137" t="s">
        <v>248</v>
      </c>
      <c r="H137" t="s">
        <v>248</v>
      </c>
      <c r="I137">
        <v>11441</v>
      </c>
      <c r="J137">
        <v>11441</v>
      </c>
      <c r="K137">
        <v>11441</v>
      </c>
      <c r="L137" t="s">
        <v>248</v>
      </c>
      <c r="M137" t="s">
        <v>248</v>
      </c>
      <c r="N137" t="s">
        <v>248</v>
      </c>
      <c r="O137" t="s">
        <v>248</v>
      </c>
      <c r="P137" t="s">
        <v>248</v>
      </c>
      <c r="Q137" t="s">
        <v>248</v>
      </c>
      <c r="R137" t="s">
        <v>651</v>
      </c>
      <c r="S137">
        <v>4</v>
      </c>
      <c r="T137">
        <v>0</v>
      </c>
      <c r="U137" t="s">
        <v>249</v>
      </c>
      <c r="V137" t="s">
        <v>28</v>
      </c>
      <c r="W137" t="s">
        <v>250</v>
      </c>
      <c r="Z137" s="6" t="e">
        <v>#VALUE!</v>
      </c>
      <c r="AA137">
        <v>23</v>
      </c>
      <c r="AE137" t="s">
        <v>28</v>
      </c>
      <c r="AF137" s="6">
        <v>1</v>
      </c>
      <c r="AG137" s="130"/>
      <c r="AH137">
        <v>6</v>
      </c>
    </row>
    <row r="138" spans="1:34" x14ac:dyDescent="0.25">
      <c r="A138" t="s">
        <v>652</v>
      </c>
      <c r="B138" t="s">
        <v>28</v>
      </c>
      <c r="C138" t="s">
        <v>653</v>
      </c>
      <c r="D138" s="1">
        <v>1</v>
      </c>
      <c r="E138" t="s">
        <v>246</v>
      </c>
      <c r="F138" t="s">
        <v>513</v>
      </c>
      <c r="G138" t="s">
        <v>248</v>
      </c>
      <c r="H138" t="s">
        <v>248</v>
      </c>
      <c r="I138">
        <v>11441</v>
      </c>
      <c r="J138">
        <v>11441</v>
      </c>
      <c r="K138">
        <v>11441</v>
      </c>
      <c r="L138" t="s">
        <v>248</v>
      </c>
      <c r="M138" t="s">
        <v>248</v>
      </c>
      <c r="N138" t="s">
        <v>248</v>
      </c>
      <c r="O138" t="s">
        <v>248</v>
      </c>
      <c r="P138" t="s">
        <v>248</v>
      </c>
      <c r="Q138" t="s">
        <v>248</v>
      </c>
      <c r="R138" t="s">
        <v>652</v>
      </c>
      <c r="S138">
        <v>5</v>
      </c>
      <c r="T138">
        <v>0</v>
      </c>
      <c r="U138" t="s">
        <v>249</v>
      </c>
      <c r="V138" t="s">
        <v>28</v>
      </c>
      <c r="W138" t="s">
        <v>250</v>
      </c>
      <c r="Z138" s="6" t="e">
        <v>#VALUE!</v>
      </c>
      <c r="AA138">
        <v>6</v>
      </c>
      <c r="AE138" t="s">
        <v>28</v>
      </c>
      <c r="AF138" s="6">
        <v>1</v>
      </c>
      <c r="AG138" s="130"/>
      <c r="AH138">
        <v>6</v>
      </c>
    </row>
    <row r="139" spans="1:34" x14ac:dyDescent="0.25">
      <c r="A139" t="s">
        <v>352</v>
      </c>
      <c r="B139" t="s">
        <v>28</v>
      </c>
      <c r="C139" t="s">
        <v>353</v>
      </c>
      <c r="D139" s="1">
        <v>1</v>
      </c>
      <c r="E139" t="s">
        <v>246</v>
      </c>
      <c r="F139" t="s">
        <v>513</v>
      </c>
      <c r="G139" t="s">
        <v>248</v>
      </c>
      <c r="H139" t="s">
        <v>248</v>
      </c>
      <c r="I139">
        <v>11441</v>
      </c>
      <c r="J139">
        <v>11441</v>
      </c>
      <c r="K139">
        <v>11441</v>
      </c>
      <c r="L139" t="s">
        <v>248</v>
      </c>
      <c r="M139" t="s">
        <v>248</v>
      </c>
      <c r="N139" t="s">
        <v>248</v>
      </c>
      <c r="O139" t="s">
        <v>248</v>
      </c>
      <c r="P139" t="s">
        <v>248</v>
      </c>
      <c r="Q139" t="s">
        <v>248</v>
      </c>
      <c r="R139" t="s">
        <v>352</v>
      </c>
      <c r="S139">
        <v>5</v>
      </c>
      <c r="T139">
        <v>0</v>
      </c>
      <c r="U139" t="s">
        <v>249</v>
      </c>
      <c r="V139" t="s">
        <v>352</v>
      </c>
      <c r="W139" t="s">
        <v>335</v>
      </c>
      <c r="Z139" s="6" t="e">
        <v>#VALUE!</v>
      </c>
      <c r="AA139">
        <v>6</v>
      </c>
      <c r="AE139" t="s">
        <v>28</v>
      </c>
      <c r="AF139" s="6">
        <v>1</v>
      </c>
      <c r="AG139" s="130"/>
      <c r="AH139">
        <v>7</v>
      </c>
    </row>
    <row r="140" spans="1:34" x14ac:dyDescent="0.25">
      <c r="A140" t="s">
        <v>654</v>
      </c>
      <c r="B140" t="s">
        <v>655</v>
      </c>
      <c r="C140" t="s">
        <v>656</v>
      </c>
      <c r="D140" s="1">
        <v>1345</v>
      </c>
      <c r="E140" t="s">
        <v>246</v>
      </c>
      <c r="F140" t="s">
        <v>657</v>
      </c>
      <c r="G140" t="s">
        <v>248</v>
      </c>
      <c r="H140">
        <v>11334</v>
      </c>
      <c r="I140" t="s">
        <v>248</v>
      </c>
      <c r="J140">
        <v>11334</v>
      </c>
      <c r="K140">
        <v>11332</v>
      </c>
      <c r="L140">
        <v>11332</v>
      </c>
      <c r="M140" t="s">
        <v>248</v>
      </c>
      <c r="N140" t="s">
        <v>248</v>
      </c>
      <c r="O140" t="s">
        <v>248</v>
      </c>
      <c r="P140" t="s">
        <v>248</v>
      </c>
      <c r="Q140" t="s">
        <v>248</v>
      </c>
      <c r="R140" t="s">
        <v>654</v>
      </c>
      <c r="S140">
        <v>1</v>
      </c>
      <c r="T140">
        <v>0</v>
      </c>
      <c r="U140" t="s">
        <v>658</v>
      </c>
      <c r="V140" t="s">
        <v>659</v>
      </c>
      <c r="W140" t="s">
        <v>250</v>
      </c>
      <c r="Z140" s="6" t="e">
        <v>#VALUE!</v>
      </c>
      <c r="AA140">
        <v>360</v>
      </c>
      <c r="AE140" t="s">
        <v>655</v>
      </c>
      <c r="AF140" s="6">
        <v>1345</v>
      </c>
      <c r="AG140" s="1">
        <v>1320</v>
      </c>
      <c r="AH140">
        <v>6</v>
      </c>
    </row>
    <row r="141" spans="1:34" x14ac:dyDescent="0.25">
      <c r="A141" t="s">
        <v>660</v>
      </c>
      <c r="B141" t="s">
        <v>655</v>
      </c>
      <c r="C141" t="s">
        <v>661</v>
      </c>
      <c r="D141" s="1">
        <v>955</v>
      </c>
      <c r="E141" t="s">
        <v>246</v>
      </c>
      <c r="F141" t="s">
        <v>657</v>
      </c>
      <c r="G141" t="s">
        <v>248</v>
      </c>
      <c r="H141" t="s">
        <v>248</v>
      </c>
      <c r="I141">
        <v>11333</v>
      </c>
      <c r="J141">
        <v>11333</v>
      </c>
      <c r="K141">
        <v>11332</v>
      </c>
      <c r="L141">
        <v>11332</v>
      </c>
      <c r="M141" t="s">
        <v>248</v>
      </c>
      <c r="N141" t="s">
        <v>248</v>
      </c>
      <c r="O141" t="s">
        <v>248</v>
      </c>
      <c r="P141" t="s">
        <v>248</v>
      </c>
      <c r="Q141" t="s">
        <v>248</v>
      </c>
      <c r="R141" t="s">
        <v>660</v>
      </c>
      <c r="S141">
        <v>2</v>
      </c>
      <c r="T141">
        <v>0</v>
      </c>
      <c r="U141" t="s">
        <v>658</v>
      </c>
      <c r="V141" t="s">
        <v>662</v>
      </c>
      <c r="W141" t="s">
        <v>250</v>
      </c>
      <c r="Z141" s="6" t="e">
        <v>#VALUE!</v>
      </c>
      <c r="AA141">
        <v>122</v>
      </c>
      <c r="AE141" t="s">
        <v>655</v>
      </c>
      <c r="AF141" s="6">
        <v>955</v>
      </c>
      <c r="AG141" s="1">
        <v>935</v>
      </c>
      <c r="AH141">
        <v>6</v>
      </c>
    </row>
    <row r="142" spans="1:34" x14ac:dyDescent="0.25">
      <c r="A142" t="s">
        <v>663</v>
      </c>
      <c r="B142" t="s">
        <v>655</v>
      </c>
      <c r="C142" t="s">
        <v>664</v>
      </c>
      <c r="D142" s="1">
        <v>1</v>
      </c>
      <c r="E142" t="s">
        <v>246</v>
      </c>
      <c r="F142" t="s">
        <v>657</v>
      </c>
      <c r="G142" t="s">
        <v>248</v>
      </c>
      <c r="H142">
        <v>11334</v>
      </c>
      <c r="I142">
        <v>11333</v>
      </c>
      <c r="J142">
        <v>11334</v>
      </c>
      <c r="K142">
        <v>11332</v>
      </c>
      <c r="L142">
        <v>11333</v>
      </c>
      <c r="M142">
        <v>11334</v>
      </c>
      <c r="N142">
        <v>11333</v>
      </c>
      <c r="O142" t="s">
        <v>248</v>
      </c>
      <c r="P142" t="s">
        <v>248</v>
      </c>
      <c r="Q142" t="s">
        <v>248</v>
      </c>
      <c r="R142" t="s">
        <v>260</v>
      </c>
      <c r="S142">
        <v>4</v>
      </c>
      <c r="T142">
        <v>0</v>
      </c>
      <c r="U142" t="s">
        <v>658</v>
      </c>
      <c r="V142" t="s">
        <v>665</v>
      </c>
      <c r="W142" t="s">
        <v>250</v>
      </c>
      <c r="Z142" s="6">
        <v>0</v>
      </c>
      <c r="AA142">
        <v>0</v>
      </c>
      <c r="AE142" t="s">
        <v>655</v>
      </c>
      <c r="AF142" s="6" t="s">
        <v>263</v>
      </c>
      <c r="AG142" s="1">
        <v>1</v>
      </c>
      <c r="AH142">
        <v>7</v>
      </c>
    </row>
    <row r="143" spans="1:34" x14ac:dyDescent="0.25">
      <c r="A143" t="s">
        <v>666</v>
      </c>
      <c r="B143" t="s">
        <v>655</v>
      </c>
      <c r="C143" t="s">
        <v>667</v>
      </c>
      <c r="D143" s="1">
        <v>1</v>
      </c>
      <c r="E143" t="s">
        <v>246</v>
      </c>
      <c r="F143" t="s">
        <v>657</v>
      </c>
      <c r="G143" t="s">
        <v>248</v>
      </c>
      <c r="H143">
        <v>11334</v>
      </c>
      <c r="I143">
        <v>11333</v>
      </c>
      <c r="J143">
        <v>11334</v>
      </c>
      <c r="K143">
        <v>11332</v>
      </c>
      <c r="L143">
        <v>11332</v>
      </c>
      <c r="M143">
        <v>11334</v>
      </c>
      <c r="N143">
        <v>11333</v>
      </c>
      <c r="O143" t="s">
        <v>248</v>
      </c>
      <c r="P143" t="s">
        <v>248</v>
      </c>
      <c r="Q143" t="s">
        <v>248</v>
      </c>
      <c r="R143" t="s">
        <v>666</v>
      </c>
      <c r="S143">
        <v>5</v>
      </c>
      <c r="T143">
        <v>0</v>
      </c>
      <c r="U143" t="s">
        <v>658</v>
      </c>
      <c r="V143" t="s">
        <v>665</v>
      </c>
      <c r="W143" t="s">
        <v>250</v>
      </c>
      <c r="Z143" s="6" t="e">
        <v>#VALUE!</v>
      </c>
      <c r="AA143">
        <v>15</v>
      </c>
      <c r="AE143" t="s">
        <v>655</v>
      </c>
      <c r="AF143" s="6">
        <v>1</v>
      </c>
      <c r="AG143" s="1">
        <v>1</v>
      </c>
      <c r="AH143">
        <v>7</v>
      </c>
    </row>
    <row r="144" spans="1:34" x14ac:dyDescent="0.25">
      <c r="A144" t="s">
        <v>668</v>
      </c>
      <c r="B144" t="s">
        <v>655</v>
      </c>
      <c r="C144" t="s">
        <v>669</v>
      </c>
      <c r="D144" s="1">
        <v>310</v>
      </c>
      <c r="E144" t="s">
        <v>246</v>
      </c>
      <c r="F144" t="s">
        <v>657</v>
      </c>
      <c r="G144" t="s">
        <v>248</v>
      </c>
      <c r="H144">
        <v>11334</v>
      </c>
      <c r="I144">
        <v>11333</v>
      </c>
      <c r="J144">
        <v>11334</v>
      </c>
      <c r="K144">
        <v>11332</v>
      </c>
      <c r="L144">
        <v>11332</v>
      </c>
      <c r="M144" t="s">
        <v>248</v>
      </c>
      <c r="N144" t="s">
        <v>248</v>
      </c>
      <c r="O144" t="s">
        <v>248</v>
      </c>
      <c r="P144" t="s">
        <v>248</v>
      </c>
      <c r="Q144" t="s">
        <v>248</v>
      </c>
      <c r="R144" t="s">
        <v>668</v>
      </c>
      <c r="S144">
        <v>6</v>
      </c>
      <c r="T144">
        <v>0</v>
      </c>
      <c r="U144" t="s">
        <v>658</v>
      </c>
      <c r="V144" t="s">
        <v>665</v>
      </c>
      <c r="W144" t="s">
        <v>250</v>
      </c>
      <c r="Z144" s="6" t="e">
        <v>#VALUE!</v>
      </c>
      <c r="AA144">
        <v>49</v>
      </c>
      <c r="AE144" t="s">
        <v>655</v>
      </c>
      <c r="AF144" s="6">
        <v>310</v>
      </c>
      <c r="AG144" s="1">
        <v>300</v>
      </c>
      <c r="AH144">
        <v>7</v>
      </c>
    </row>
    <row r="145" spans="1:58" x14ac:dyDescent="0.25">
      <c r="A145" t="s">
        <v>670</v>
      </c>
      <c r="B145" t="s">
        <v>655</v>
      </c>
      <c r="C145" t="s">
        <v>671</v>
      </c>
      <c r="D145" s="1">
        <v>2345</v>
      </c>
      <c r="E145" t="s">
        <v>246</v>
      </c>
      <c r="F145" t="s">
        <v>657</v>
      </c>
      <c r="G145" t="s">
        <v>248</v>
      </c>
      <c r="H145">
        <v>11334</v>
      </c>
      <c r="I145">
        <v>11333</v>
      </c>
      <c r="J145">
        <v>11334</v>
      </c>
      <c r="K145">
        <v>11332</v>
      </c>
      <c r="L145">
        <v>11332</v>
      </c>
      <c r="M145" t="s">
        <v>248</v>
      </c>
      <c r="N145" t="s">
        <v>248</v>
      </c>
      <c r="O145" t="s">
        <v>248</v>
      </c>
      <c r="P145" t="s">
        <v>248</v>
      </c>
      <c r="Q145" t="s">
        <v>248</v>
      </c>
      <c r="R145" t="s">
        <v>670</v>
      </c>
      <c r="S145">
        <v>7</v>
      </c>
      <c r="T145">
        <v>0</v>
      </c>
      <c r="U145" t="s">
        <v>658</v>
      </c>
      <c r="V145" t="s">
        <v>665</v>
      </c>
      <c r="W145" t="s">
        <v>250</v>
      </c>
      <c r="Z145" s="6" t="e">
        <v>#VALUE!</v>
      </c>
      <c r="AA145">
        <v>188</v>
      </c>
      <c r="AE145" t="s">
        <v>655</v>
      </c>
      <c r="AF145" s="6">
        <v>2345</v>
      </c>
      <c r="AG145" s="1">
        <v>2300</v>
      </c>
      <c r="AH145">
        <v>7</v>
      </c>
    </row>
    <row r="146" spans="1:58" x14ac:dyDescent="0.25">
      <c r="A146" t="s">
        <v>672</v>
      </c>
      <c r="B146" t="s">
        <v>655</v>
      </c>
      <c r="C146" t="s">
        <v>673</v>
      </c>
      <c r="D146" s="1">
        <v>1</v>
      </c>
      <c r="E146" t="s">
        <v>259</v>
      </c>
      <c r="F146" t="s">
        <v>657</v>
      </c>
      <c r="G146">
        <v>11499</v>
      </c>
      <c r="H146">
        <v>11499</v>
      </c>
      <c r="I146">
        <v>11499</v>
      </c>
      <c r="J146">
        <v>11499</v>
      </c>
      <c r="K146">
        <v>11499</v>
      </c>
      <c r="L146">
        <v>11499</v>
      </c>
      <c r="M146">
        <v>11499</v>
      </c>
      <c r="N146">
        <v>11499</v>
      </c>
      <c r="O146">
        <v>11499</v>
      </c>
      <c r="P146">
        <v>11499</v>
      </c>
      <c r="Q146">
        <v>11499</v>
      </c>
      <c r="R146" t="s">
        <v>260</v>
      </c>
      <c r="S146">
        <v>8</v>
      </c>
      <c r="T146">
        <v>0</v>
      </c>
      <c r="U146" t="s">
        <v>674</v>
      </c>
      <c r="V146" t="s">
        <v>675</v>
      </c>
      <c r="W146" t="s">
        <v>250</v>
      </c>
      <c r="Z146" s="6">
        <v>0</v>
      </c>
      <c r="AA146">
        <v>0</v>
      </c>
      <c r="AE146" t="s">
        <v>655</v>
      </c>
      <c r="AF146" s="6" t="s">
        <v>263</v>
      </c>
      <c r="AG146" s="1">
        <v>1</v>
      </c>
      <c r="AH146">
        <v>5</v>
      </c>
    </row>
    <row r="147" spans="1:58" x14ac:dyDescent="0.25">
      <c r="A147" t="s">
        <v>676</v>
      </c>
      <c r="B147" t="s">
        <v>655</v>
      </c>
      <c r="C147" t="s">
        <v>677</v>
      </c>
      <c r="D147" s="1">
        <v>1</v>
      </c>
      <c r="E147" t="s">
        <v>246</v>
      </c>
      <c r="F147" t="s">
        <v>657</v>
      </c>
      <c r="G147" t="s">
        <v>248</v>
      </c>
      <c r="H147">
        <v>11334</v>
      </c>
      <c r="I147">
        <v>11333</v>
      </c>
      <c r="J147">
        <v>11333</v>
      </c>
      <c r="K147">
        <v>11332</v>
      </c>
      <c r="L147">
        <v>11332</v>
      </c>
      <c r="M147" t="s">
        <v>248</v>
      </c>
      <c r="N147" t="s">
        <v>248</v>
      </c>
      <c r="O147" t="s">
        <v>248</v>
      </c>
      <c r="P147" t="s">
        <v>248</v>
      </c>
      <c r="Q147" t="s">
        <v>248</v>
      </c>
      <c r="R147" t="s">
        <v>260</v>
      </c>
      <c r="S147">
        <v>9</v>
      </c>
      <c r="T147">
        <v>0</v>
      </c>
      <c r="U147" t="s">
        <v>249</v>
      </c>
      <c r="V147" t="s">
        <v>678</v>
      </c>
      <c r="W147" t="s">
        <v>248</v>
      </c>
      <c r="Z147" s="6">
        <v>0</v>
      </c>
      <c r="AA147">
        <v>0</v>
      </c>
      <c r="AE147" t="s">
        <v>655</v>
      </c>
      <c r="AF147" s="6" t="s">
        <v>263</v>
      </c>
      <c r="AG147" s="1">
        <v>1</v>
      </c>
      <c r="AH147">
        <v>7</v>
      </c>
    </row>
    <row r="148" spans="1:58" x14ac:dyDescent="0.25">
      <c r="A148" t="s">
        <v>679</v>
      </c>
      <c r="B148" t="s">
        <v>655</v>
      </c>
      <c r="C148" t="s">
        <v>680</v>
      </c>
      <c r="D148" s="1">
        <v>1</v>
      </c>
      <c r="E148" t="s">
        <v>246</v>
      </c>
      <c r="F148" t="s">
        <v>417</v>
      </c>
      <c r="G148" t="s">
        <v>248</v>
      </c>
      <c r="H148" t="s">
        <v>248</v>
      </c>
      <c r="I148">
        <v>11333</v>
      </c>
      <c r="J148">
        <v>11333</v>
      </c>
      <c r="K148">
        <v>11332</v>
      </c>
      <c r="L148">
        <v>11332</v>
      </c>
      <c r="M148" t="s">
        <v>248</v>
      </c>
      <c r="N148" t="s">
        <v>248</v>
      </c>
      <c r="O148" t="s">
        <v>248</v>
      </c>
      <c r="P148" t="s">
        <v>248</v>
      </c>
      <c r="Q148" t="s">
        <v>248</v>
      </c>
      <c r="R148" t="s">
        <v>679</v>
      </c>
      <c r="S148">
        <v>10</v>
      </c>
      <c r="T148">
        <v>0</v>
      </c>
      <c r="U148" t="s">
        <v>249</v>
      </c>
      <c r="V148" t="s">
        <v>681</v>
      </c>
      <c r="W148" t="s">
        <v>248</v>
      </c>
      <c r="Z148" s="6" t="e">
        <v>#VALUE!</v>
      </c>
      <c r="AA148">
        <v>30</v>
      </c>
      <c r="AE148" t="s">
        <v>655</v>
      </c>
      <c r="AF148" s="6">
        <v>1</v>
      </c>
      <c r="AG148" s="1">
        <v>1</v>
      </c>
      <c r="AH148">
        <v>7</v>
      </c>
    </row>
    <row r="149" spans="1:58" x14ac:dyDescent="0.25">
      <c r="A149" t="s">
        <v>682</v>
      </c>
      <c r="B149" t="s">
        <v>372</v>
      </c>
      <c r="C149" t="s">
        <v>374</v>
      </c>
      <c r="D149" s="1">
        <v>0</v>
      </c>
      <c r="E149" t="s">
        <v>259</v>
      </c>
      <c r="F149">
        <v>0</v>
      </c>
      <c r="G149" t="s">
        <v>248</v>
      </c>
      <c r="H149" t="s">
        <v>248</v>
      </c>
      <c r="I149" t="s">
        <v>248</v>
      </c>
      <c r="J149" t="s">
        <v>248</v>
      </c>
      <c r="K149" t="s">
        <v>248</v>
      </c>
      <c r="L149" t="s">
        <v>248</v>
      </c>
      <c r="M149" t="s">
        <v>248</v>
      </c>
      <c r="N149" t="s">
        <v>248</v>
      </c>
      <c r="O149" t="s">
        <v>248</v>
      </c>
      <c r="P149" t="s">
        <v>248</v>
      </c>
      <c r="Q149" t="s">
        <v>248</v>
      </c>
      <c r="R149" t="s">
        <v>682</v>
      </c>
      <c r="S149">
        <v>0</v>
      </c>
      <c r="T149">
        <v>0</v>
      </c>
      <c r="V149" t="s">
        <v>682</v>
      </c>
      <c r="W149" t="s">
        <v>335</v>
      </c>
      <c r="Z149" s="6" t="e">
        <v>#VALUE!</v>
      </c>
      <c r="AA149">
        <v>7</v>
      </c>
      <c r="AE149" t="s">
        <v>372</v>
      </c>
      <c r="AF149" s="6">
        <v>0</v>
      </c>
      <c r="AG149" s="130"/>
      <c r="AH149">
        <v>5</v>
      </c>
    </row>
    <row r="150" spans="1:58" x14ac:dyDescent="0.25">
      <c r="A150" t="s">
        <v>683</v>
      </c>
      <c r="B150" t="s">
        <v>372</v>
      </c>
      <c r="C150" t="s">
        <v>684</v>
      </c>
      <c r="D150" s="1">
        <v>1</v>
      </c>
      <c r="E150" t="s">
        <v>259</v>
      </c>
      <c r="F150" t="s">
        <v>332</v>
      </c>
      <c r="G150" t="s">
        <v>248</v>
      </c>
      <c r="H150" t="s">
        <v>248</v>
      </c>
      <c r="I150" t="s">
        <v>248</v>
      </c>
      <c r="J150" t="s">
        <v>248</v>
      </c>
      <c r="K150" t="s">
        <v>248</v>
      </c>
      <c r="L150" t="s">
        <v>248</v>
      </c>
      <c r="M150" t="s">
        <v>248</v>
      </c>
      <c r="N150" t="s">
        <v>248</v>
      </c>
      <c r="O150" t="s">
        <v>248</v>
      </c>
      <c r="P150" t="s">
        <v>248</v>
      </c>
      <c r="Q150" t="s">
        <v>248</v>
      </c>
      <c r="R150" t="s">
        <v>260</v>
      </c>
      <c r="S150">
        <v>0</v>
      </c>
      <c r="T150">
        <v>0</v>
      </c>
      <c r="U150" t="s">
        <v>375</v>
      </c>
      <c r="V150" t="s">
        <v>683</v>
      </c>
      <c r="W150" t="s">
        <v>335</v>
      </c>
      <c r="Z150" s="6">
        <v>0</v>
      </c>
      <c r="AA150">
        <v>0</v>
      </c>
      <c r="AE150" t="s">
        <v>372</v>
      </c>
      <c r="AF150" s="6" t="s">
        <v>263</v>
      </c>
      <c r="AG150" s="130"/>
      <c r="AH150">
        <v>3</v>
      </c>
    </row>
    <row r="151" spans="1:58" x14ac:dyDescent="0.25">
      <c r="A151" t="s">
        <v>685</v>
      </c>
      <c r="B151" t="s">
        <v>372</v>
      </c>
      <c r="C151" t="s">
        <v>686</v>
      </c>
      <c r="D151" s="1">
        <v>1</v>
      </c>
      <c r="E151" t="s">
        <v>259</v>
      </c>
      <c r="F151" t="s">
        <v>332</v>
      </c>
      <c r="G151" t="s">
        <v>248</v>
      </c>
      <c r="H151" t="s">
        <v>248</v>
      </c>
      <c r="I151" t="s">
        <v>248</v>
      </c>
      <c r="J151" t="s">
        <v>248</v>
      </c>
      <c r="K151" t="s">
        <v>248</v>
      </c>
      <c r="L151" t="s">
        <v>248</v>
      </c>
      <c r="M151" t="s">
        <v>248</v>
      </c>
      <c r="N151" t="s">
        <v>248</v>
      </c>
      <c r="O151" t="s">
        <v>248</v>
      </c>
      <c r="P151" t="s">
        <v>248</v>
      </c>
      <c r="Q151" t="s">
        <v>248</v>
      </c>
      <c r="R151" t="s">
        <v>260</v>
      </c>
      <c r="S151">
        <v>0</v>
      </c>
      <c r="T151">
        <v>0</v>
      </c>
      <c r="U151" t="s">
        <v>375</v>
      </c>
      <c r="V151" t="s">
        <v>642</v>
      </c>
      <c r="W151" t="s">
        <v>335</v>
      </c>
      <c r="Z151" s="6">
        <v>0</v>
      </c>
      <c r="AA151">
        <v>0</v>
      </c>
      <c r="AE151" t="s">
        <v>372</v>
      </c>
      <c r="AF151" s="6" t="s">
        <v>263</v>
      </c>
      <c r="AG151" s="130"/>
      <c r="AH151">
        <v>3</v>
      </c>
    </row>
    <row r="152" spans="1:58" x14ac:dyDescent="0.25">
      <c r="A152" t="s">
        <v>687</v>
      </c>
      <c r="B152" t="s">
        <v>372</v>
      </c>
      <c r="C152" t="s">
        <v>688</v>
      </c>
      <c r="D152" s="1">
        <v>1</v>
      </c>
      <c r="E152" t="s">
        <v>259</v>
      </c>
      <c r="F152" t="s">
        <v>332</v>
      </c>
      <c r="G152" t="s">
        <v>248</v>
      </c>
      <c r="H152" t="s">
        <v>248</v>
      </c>
      <c r="I152" t="s">
        <v>248</v>
      </c>
      <c r="J152" t="s">
        <v>248</v>
      </c>
      <c r="K152" t="s">
        <v>248</v>
      </c>
      <c r="L152" t="s">
        <v>248</v>
      </c>
      <c r="M152" t="s">
        <v>248</v>
      </c>
      <c r="N152" t="s">
        <v>248</v>
      </c>
      <c r="O152" t="s">
        <v>248</v>
      </c>
      <c r="P152" t="s">
        <v>248</v>
      </c>
      <c r="Q152" t="s">
        <v>248</v>
      </c>
      <c r="R152" t="s">
        <v>260</v>
      </c>
      <c r="S152">
        <v>0</v>
      </c>
      <c r="T152">
        <v>0</v>
      </c>
      <c r="U152" t="s">
        <v>375</v>
      </c>
      <c r="V152" t="s">
        <v>642</v>
      </c>
      <c r="W152" t="s">
        <v>335</v>
      </c>
      <c r="Z152" s="6">
        <v>0</v>
      </c>
      <c r="AA152">
        <v>0</v>
      </c>
      <c r="AE152" t="s">
        <v>372</v>
      </c>
      <c r="AF152" s="6" t="s">
        <v>263</v>
      </c>
      <c r="AG152" s="130"/>
      <c r="AH152">
        <v>3</v>
      </c>
    </row>
    <row r="153" spans="1:58" x14ac:dyDescent="0.25">
      <c r="A153" t="s">
        <v>351</v>
      </c>
      <c r="B153" t="s">
        <v>372</v>
      </c>
      <c r="C153" t="s">
        <v>689</v>
      </c>
      <c r="D153" s="1">
        <v>1</v>
      </c>
      <c r="E153" t="s">
        <v>259</v>
      </c>
      <c r="F153" t="s">
        <v>332</v>
      </c>
      <c r="G153" t="s">
        <v>248</v>
      </c>
      <c r="H153" t="s">
        <v>248</v>
      </c>
      <c r="I153" t="s">
        <v>248</v>
      </c>
      <c r="J153" t="s">
        <v>248</v>
      </c>
      <c r="K153" t="s">
        <v>248</v>
      </c>
      <c r="L153" t="s">
        <v>248</v>
      </c>
      <c r="M153" t="s">
        <v>248</v>
      </c>
      <c r="N153" t="s">
        <v>248</v>
      </c>
      <c r="O153" t="s">
        <v>248</v>
      </c>
      <c r="P153" t="s">
        <v>248</v>
      </c>
      <c r="Q153" t="s">
        <v>248</v>
      </c>
      <c r="R153" t="s">
        <v>260</v>
      </c>
      <c r="S153">
        <v>0</v>
      </c>
      <c r="T153">
        <v>0</v>
      </c>
      <c r="U153" t="s">
        <v>350</v>
      </c>
      <c r="V153" t="s">
        <v>351</v>
      </c>
      <c r="W153" t="s">
        <v>335</v>
      </c>
      <c r="Z153" s="6">
        <v>0</v>
      </c>
      <c r="AA153">
        <v>0</v>
      </c>
      <c r="AE153" t="s">
        <v>372</v>
      </c>
      <c r="AF153" s="6" t="s">
        <v>263</v>
      </c>
      <c r="AG153" s="130"/>
      <c r="AH153">
        <v>4</v>
      </c>
    </row>
    <row r="154" spans="1:58" x14ac:dyDescent="0.25">
      <c r="A154" t="s">
        <v>690</v>
      </c>
      <c r="B154" t="s">
        <v>372</v>
      </c>
      <c r="C154" t="s">
        <v>691</v>
      </c>
      <c r="D154" s="1">
        <v>1</v>
      </c>
      <c r="E154" t="s">
        <v>259</v>
      </c>
      <c r="F154" t="s">
        <v>332</v>
      </c>
      <c r="G154" t="s">
        <v>248</v>
      </c>
      <c r="H154" t="s">
        <v>248</v>
      </c>
      <c r="I154" t="s">
        <v>248</v>
      </c>
      <c r="J154" t="s">
        <v>248</v>
      </c>
      <c r="K154" t="s">
        <v>248</v>
      </c>
      <c r="L154" t="s">
        <v>248</v>
      </c>
      <c r="M154" t="s">
        <v>248</v>
      </c>
      <c r="N154" t="s">
        <v>248</v>
      </c>
      <c r="O154" t="s">
        <v>248</v>
      </c>
      <c r="P154" t="s">
        <v>248</v>
      </c>
      <c r="Q154" t="s">
        <v>248</v>
      </c>
      <c r="R154" t="s">
        <v>260</v>
      </c>
      <c r="S154">
        <v>0</v>
      </c>
      <c r="T154">
        <v>0</v>
      </c>
      <c r="U154" t="s">
        <v>375</v>
      </c>
      <c r="V154" t="s">
        <v>642</v>
      </c>
      <c r="W154" t="s">
        <v>335</v>
      </c>
      <c r="Z154" s="6">
        <v>0</v>
      </c>
      <c r="AA154">
        <v>0</v>
      </c>
      <c r="AE154" t="s">
        <v>372</v>
      </c>
      <c r="AF154" s="6" t="s">
        <v>263</v>
      </c>
      <c r="AG154" s="130"/>
      <c r="AH154">
        <v>3</v>
      </c>
    </row>
    <row r="155" spans="1:58" x14ac:dyDescent="0.25">
      <c r="A155" t="s">
        <v>692</v>
      </c>
      <c r="B155" t="s">
        <v>372</v>
      </c>
      <c r="C155" t="s">
        <v>693</v>
      </c>
      <c r="D155" s="1">
        <v>1</v>
      </c>
      <c r="E155" t="s">
        <v>259</v>
      </c>
      <c r="F155" t="s">
        <v>332</v>
      </c>
      <c r="G155" t="s">
        <v>248</v>
      </c>
      <c r="H155" t="s">
        <v>248</v>
      </c>
      <c r="I155" t="s">
        <v>248</v>
      </c>
      <c r="J155" t="s">
        <v>248</v>
      </c>
      <c r="K155" t="s">
        <v>248</v>
      </c>
      <c r="L155" t="s">
        <v>248</v>
      </c>
      <c r="M155" t="s">
        <v>248</v>
      </c>
      <c r="N155" t="s">
        <v>248</v>
      </c>
      <c r="O155" t="s">
        <v>248</v>
      </c>
      <c r="P155" t="s">
        <v>248</v>
      </c>
      <c r="Q155" t="s">
        <v>248</v>
      </c>
      <c r="R155" t="s">
        <v>260</v>
      </c>
      <c r="S155">
        <v>0</v>
      </c>
      <c r="T155">
        <v>0</v>
      </c>
      <c r="U155" t="s">
        <v>333</v>
      </c>
      <c r="V155" t="s">
        <v>334</v>
      </c>
      <c r="W155" t="s">
        <v>335</v>
      </c>
      <c r="Z155" s="6">
        <v>0</v>
      </c>
      <c r="AA155">
        <v>0</v>
      </c>
      <c r="AE155" t="s">
        <v>372</v>
      </c>
      <c r="AF155" s="6" t="s">
        <v>263</v>
      </c>
      <c r="AG155" s="130"/>
      <c r="AH155">
        <v>7</v>
      </c>
    </row>
    <row r="156" spans="1:58" x14ac:dyDescent="0.25">
      <c r="A156" t="s">
        <v>589</v>
      </c>
      <c r="B156" t="s">
        <v>372</v>
      </c>
      <c r="C156" t="s">
        <v>694</v>
      </c>
      <c r="D156" s="1">
        <v>1</v>
      </c>
      <c r="E156" t="s">
        <v>259</v>
      </c>
      <c r="F156" t="s">
        <v>332</v>
      </c>
      <c r="G156" t="s">
        <v>248</v>
      </c>
      <c r="H156" t="s">
        <v>248</v>
      </c>
      <c r="I156" t="s">
        <v>248</v>
      </c>
      <c r="J156" t="s">
        <v>248</v>
      </c>
      <c r="K156" t="s">
        <v>248</v>
      </c>
      <c r="L156" t="s">
        <v>248</v>
      </c>
      <c r="M156" t="s">
        <v>248</v>
      </c>
      <c r="N156" t="s">
        <v>248</v>
      </c>
      <c r="O156" t="s">
        <v>248</v>
      </c>
      <c r="P156" t="s">
        <v>248</v>
      </c>
      <c r="Q156" t="s">
        <v>248</v>
      </c>
      <c r="R156" t="s">
        <v>260</v>
      </c>
      <c r="S156">
        <v>0</v>
      </c>
      <c r="T156">
        <v>0</v>
      </c>
      <c r="V156" t="s">
        <v>341</v>
      </c>
      <c r="W156" t="s">
        <v>335</v>
      </c>
      <c r="Z156" s="6">
        <v>0</v>
      </c>
      <c r="AA156">
        <v>0</v>
      </c>
      <c r="AE156" t="s">
        <v>372</v>
      </c>
      <c r="AF156" s="6" t="s">
        <v>263</v>
      </c>
      <c r="AG156" s="130"/>
      <c r="AH156">
        <v>7</v>
      </c>
    </row>
    <row r="157" spans="1:58" x14ac:dyDescent="0.25">
      <c r="A157" t="s">
        <v>695</v>
      </c>
      <c r="B157" t="s">
        <v>372</v>
      </c>
      <c r="C157" t="s">
        <v>696</v>
      </c>
      <c r="D157" s="1">
        <v>1</v>
      </c>
      <c r="E157" t="s">
        <v>259</v>
      </c>
      <c r="F157" t="s">
        <v>332</v>
      </c>
      <c r="G157" t="s">
        <v>248</v>
      </c>
      <c r="H157" t="s">
        <v>248</v>
      </c>
      <c r="I157" t="s">
        <v>248</v>
      </c>
      <c r="J157" t="s">
        <v>248</v>
      </c>
      <c r="K157" t="s">
        <v>248</v>
      </c>
      <c r="L157" t="s">
        <v>248</v>
      </c>
      <c r="M157" t="s">
        <v>248</v>
      </c>
      <c r="N157" t="s">
        <v>248</v>
      </c>
      <c r="O157" t="s">
        <v>248</v>
      </c>
      <c r="P157" t="s">
        <v>248</v>
      </c>
      <c r="Q157" t="s">
        <v>248</v>
      </c>
      <c r="R157" t="s">
        <v>260</v>
      </c>
      <c r="S157">
        <v>0</v>
      </c>
      <c r="T157">
        <v>0</v>
      </c>
      <c r="V157" t="s">
        <v>341</v>
      </c>
      <c r="W157" t="s">
        <v>335</v>
      </c>
      <c r="Z157" s="6">
        <v>0</v>
      </c>
      <c r="AA157">
        <v>0</v>
      </c>
      <c r="AE157" t="s">
        <v>372</v>
      </c>
      <c r="AF157" s="6" t="s">
        <v>263</v>
      </c>
      <c r="AG157" s="130"/>
      <c r="AH157">
        <v>7</v>
      </c>
    </row>
    <row r="158" spans="1:58" x14ac:dyDescent="0.25">
      <c r="A158">
        <v>0</v>
      </c>
      <c r="B158" t="s">
        <v>372</v>
      </c>
      <c r="C158" t="s">
        <v>378</v>
      </c>
      <c r="D158" s="1">
        <v>0</v>
      </c>
      <c r="E158" t="s">
        <v>259</v>
      </c>
      <c r="F158">
        <v>0</v>
      </c>
      <c r="G158" t="s">
        <v>248</v>
      </c>
      <c r="H158" t="s">
        <v>248</v>
      </c>
      <c r="I158" t="s">
        <v>248</v>
      </c>
      <c r="J158" t="s">
        <v>248</v>
      </c>
      <c r="K158" t="s">
        <v>248</v>
      </c>
      <c r="L158" t="s">
        <v>248</v>
      </c>
      <c r="M158" t="s">
        <v>248</v>
      </c>
      <c r="N158" t="s">
        <v>248</v>
      </c>
      <c r="O158" t="s">
        <v>248</v>
      </c>
      <c r="P158" t="s">
        <v>248</v>
      </c>
      <c r="Q158" t="s">
        <v>248</v>
      </c>
      <c r="R158">
        <v>0</v>
      </c>
      <c r="S158">
        <v>0</v>
      </c>
      <c r="T158">
        <v>0</v>
      </c>
      <c r="V158" t="s">
        <v>341</v>
      </c>
      <c r="W158" t="s">
        <v>335</v>
      </c>
      <c r="Z158" s="6" t="e">
        <v>#VALUE!</v>
      </c>
      <c r="AA158">
        <v>55</v>
      </c>
      <c r="AE158" t="s">
        <v>372</v>
      </c>
      <c r="AF158" s="6">
        <v>0</v>
      </c>
      <c r="AG158" s="130"/>
      <c r="AH158">
        <v>7</v>
      </c>
    </row>
    <row r="159" spans="1:58" x14ac:dyDescent="0.25">
      <c r="A159" s="2" t="s">
        <v>697</v>
      </c>
      <c r="D159" s="1"/>
      <c r="R159" t="s">
        <v>260</v>
      </c>
      <c r="T159">
        <v>0</v>
      </c>
      <c r="W159" t="s">
        <v>335</v>
      </c>
      <c r="Z159" s="6">
        <v>0</v>
      </c>
      <c r="AA159">
        <v>0</v>
      </c>
      <c r="AE159">
        <v>0</v>
      </c>
      <c r="AF159" s="6" t="s">
        <v>263</v>
      </c>
      <c r="AG159" s="8"/>
      <c r="AH159">
        <v>0</v>
      </c>
    </row>
    <row r="160" spans="1:58" s="144" customFormat="1" x14ac:dyDescent="0.25">
      <c r="A160" s="144" t="s">
        <v>698</v>
      </c>
      <c r="B160" t="s">
        <v>381</v>
      </c>
      <c r="C160" s="144" t="s">
        <v>451</v>
      </c>
      <c r="D160" s="145">
        <v>1</v>
      </c>
      <c r="E160" s="144" t="s">
        <v>259</v>
      </c>
      <c r="F160" s="144" t="s">
        <v>487</v>
      </c>
      <c r="G160" s="144" t="s">
        <v>248</v>
      </c>
      <c r="H160" s="144">
        <v>11432</v>
      </c>
      <c r="I160" s="144">
        <v>11434</v>
      </c>
      <c r="J160" s="144">
        <v>11434</v>
      </c>
      <c r="K160" s="144" t="s">
        <v>248</v>
      </c>
      <c r="L160" s="144" t="s">
        <v>248</v>
      </c>
      <c r="M160" s="144">
        <v>11422</v>
      </c>
      <c r="N160" s="144">
        <v>11423</v>
      </c>
      <c r="O160" s="144">
        <v>11423</v>
      </c>
      <c r="P160" s="144">
        <v>11423</v>
      </c>
      <c r="Q160" s="144" t="s">
        <v>248</v>
      </c>
      <c r="R160" s="144" t="s">
        <v>698</v>
      </c>
      <c r="S160" s="144">
        <v>5</v>
      </c>
      <c r="T160" s="144">
        <v>0</v>
      </c>
      <c r="U160" s="144" t="s">
        <v>261</v>
      </c>
      <c r="V160" t="s">
        <v>488</v>
      </c>
      <c r="W160" t="s">
        <v>335</v>
      </c>
      <c r="Z160" s="6" t="e">
        <v>#VALUE!</v>
      </c>
      <c r="AA160">
        <v>7</v>
      </c>
      <c r="AB160"/>
      <c r="AE160" t="s">
        <v>490</v>
      </c>
      <c r="AF160" s="6">
        <v>1</v>
      </c>
      <c r="AG160" s="130"/>
      <c r="AH160">
        <v>6</v>
      </c>
      <c r="AW160"/>
      <c r="AX160"/>
      <c r="AY160"/>
      <c r="AZ160"/>
      <c r="BA160"/>
      <c r="BB160"/>
      <c r="BD160" s="120"/>
      <c r="BE160" s="120"/>
      <c r="BF160" s="120"/>
    </row>
    <row r="161" spans="1:58" s="144" customFormat="1" x14ac:dyDescent="0.25">
      <c r="A161" s="144" t="s">
        <v>699</v>
      </c>
      <c r="B161" t="s">
        <v>381</v>
      </c>
      <c r="C161" s="144" t="s">
        <v>700</v>
      </c>
      <c r="D161" s="145">
        <v>1</v>
      </c>
      <c r="E161" s="144" t="s">
        <v>259</v>
      </c>
      <c r="F161" s="144" t="s">
        <v>487</v>
      </c>
      <c r="G161" s="144" t="s">
        <v>248</v>
      </c>
      <c r="H161" s="144">
        <v>11432</v>
      </c>
      <c r="I161" s="144">
        <v>11434</v>
      </c>
      <c r="J161" s="144">
        <v>11434</v>
      </c>
      <c r="K161" s="144" t="s">
        <v>248</v>
      </c>
      <c r="L161" s="144" t="s">
        <v>248</v>
      </c>
      <c r="M161" s="144">
        <v>11422</v>
      </c>
      <c r="N161" s="144">
        <v>11423</v>
      </c>
      <c r="O161" s="144">
        <v>11423</v>
      </c>
      <c r="P161" s="144">
        <v>11423</v>
      </c>
      <c r="Q161" s="144" t="s">
        <v>248</v>
      </c>
      <c r="R161" s="144" t="s">
        <v>699</v>
      </c>
      <c r="S161" s="144">
        <v>5</v>
      </c>
      <c r="T161" s="144">
        <v>0</v>
      </c>
      <c r="U161" s="144" t="s">
        <v>261</v>
      </c>
      <c r="V161" t="s">
        <v>488</v>
      </c>
      <c r="W161" t="s">
        <v>335</v>
      </c>
      <c r="Z161" s="6" t="e">
        <v>#VALUE!</v>
      </c>
      <c r="AA161">
        <v>3</v>
      </c>
      <c r="AB161"/>
      <c r="AE161" t="s">
        <v>490</v>
      </c>
      <c r="AF161" s="6">
        <v>1</v>
      </c>
      <c r="AG161" s="130"/>
      <c r="AH161"/>
      <c r="AW161"/>
      <c r="AX161"/>
      <c r="AY161"/>
      <c r="AZ161"/>
      <c r="BA161"/>
      <c r="BB161"/>
      <c r="BD161" s="120"/>
      <c r="BE161" s="120"/>
      <c r="BF161" s="120"/>
    </row>
    <row r="162" spans="1:58" s="144" customFormat="1" x14ac:dyDescent="0.25">
      <c r="A162" s="144" t="s">
        <v>701</v>
      </c>
      <c r="B162" t="s">
        <v>381</v>
      </c>
      <c r="C162" s="144" t="s">
        <v>702</v>
      </c>
      <c r="D162" s="145">
        <v>18123</v>
      </c>
      <c r="E162" s="144" t="s">
        <v>259</v>
      </c>
      <c r="F162" s="144" t="s">
        <v>487</v>
      </c>
      <c r="G162" s="144" t="s">
        <v>248</v>
      </c>
      <c r="H162" s="144">
        <v>11432</v>
      </c>
      <c r="I162" s="144">
        <v>11434</v>
      </c>
      <c r="J162" s="144">
        <v>11434</v>
      </c>
      <c r="K162" s="144" t="s">
        <v>248</v>
      </c>
      <c r="L162" s="144" t="s">
        <v>248</v>
      </c>
      <c r="M162" s="144">
        <v>11422</v>
      </c>
      <c r="N162" s="144">
        <v>11423</v>
      </c>
      <c r="O162" s="144">
        <v>11423</v>
      </c>
      <c r="P162" s="144">
        <v>11423</v>
      </c>
      <c r="Q162" s="144" t="s">
        <v>248</v>
      </c>
      <c r="R162" s="144" t="s">
        <v>701</v>
      </c>
      <c r="S162" s="144">
        <v>1</v>
      </c>
      <c r="T162" s="144">
        <v>0</v>
      </c>
      <c r="U162" s="144" t="s">
        <v>703</v>
      </c>
      <c r="V162" t="s">
        <v>488</v>
      </c>
      <c r="W162" t="s">
        <v>335</v>
      </c>
      <c r="Z162" s="6" t="e">
        <v>#VALUE!</v>
      </c>
      <c r="AA162">
        <v>2</v>
      </c>
      <c r="AB162"/>
      <c r="AE162" t="s">
        <v>490</v>
      </c>
      <c r="AF162" s="6">
        <v>18123</v>
      </c>
      <c r="AG162" s="130"/>
      <c r="AH162">
        <v>6</v>
      </c>
      <c r="AW162"/>
      <c r="AX162"/>
      <c r="AY162"/>
      <c r="AZ162"/>
      <c r="BA162"/>
      <c r="BB162"/>
      <c r="BD162" s="120"/>
      <c r="BE162" s="120"/>
      <c r="BF162" s="120"/>
    </row>
    <row r="163" spans="1:58" s="144" customFormat="1" x14ac:dyDescent="0.25">
      <c r="A163" s="144" t="s">
        <v>704</v>
      </c>
      <c r="B163" t="s">
        <v>381</v>
      </c>
      <c r="C163" s="144" t="s">
        <v>702</v>
      </c>
      <c r="D163" s="145">
        <v>17500</v>
      </c>
      <c r="E163" s="144" t="s">
        <v>259</v>
      </c>
      <c r="F163" s="144" t="s">
        <v>487</v>
      </c>
      <c r="G163" s="144" t="s">
        <v>248</v>
      </c>
      <c r="H163" s="144">
        <v>11432</v>
      </c>
      <c r="I163" s="144">
        <v>11434</v>
      </c>
      <c r="J163" s="144">
        <v>11434</v>
      </c>
      <c r="K163" s="144" t="s">
        <v>248</v>
      </c>
      <c r="L163" s="144" t="s">
        <v>248</v>
      </c>
      <c r="M163" s="144">
        <v>11422</v>
      </c>
      <c r="N163" s="144">
        <v>11423</v>
      </c>
      <c r="O163" s="144">
        <v>11423</v>
      </c>
      <c r="P163" s="144">
        <v>11423</v>
      </c>
      <c r="Q163" s="144" t="s">
        <v>248</v>
      </c>
      <c r="R163" s="144" t="s">
        <v>704</v>
      </c>
      <c r="S163" s="144">
        <v>1</v>
      </c>
      <c r="T163" s="144">
        <v>0</v>
      </c>
      <c r="U163" s="144" t="s">
        <v>703</v>
      </c>
      <c r="V163" t="s">
        <v>488</v>
      </c>
      <c r="W163" t="s">
        <v>335</v>
      </c>
      <c r="Z163" s="6" t="e">
        <v>#VALUE!</v>
      </c>
      <c r="AA163">
        <v>1</v>
      </c>
      <c r="AB163"/>
      <c r="AE163" t="s">
        <v>490</v>
      </c>
      <c r="AF163" s="6">
        <v>17500</v>
      </c>
      <c r="AG163" s="130"/>
      <c r="AH163">
        <v>6</v>
      </c>
      <c r="AW163"/>
      <c r="AX163"/>
      <c r="AY163"/>
      <c r="AZ163"/>
      <c r="BA163"/>
      <c r="BB163"/>
      <c r="BD163" s="120"/>
      <c r="BE163" s="120"/>
      <c r="BF163" s="120"/>
    </row>
    <row r="164" spans="1:58" s="144" customFormat="1" x14ac:dyDescent="0.25">
      <c r="A164" s="144" t="s">
        <v>705</v>
      </c>
      <c r="B164" t="s">
        <v>381</v>
      </c>
      <c r="C164" s="144" t="s">
        <v>702</v>
      </c>
      <c r="D164" s="145">
        <v>18425</v>
      </c>
      <c r="E164" s="144" t="s">
        <v>259</v>
      </c>
      <c r="F164" s="144" t="s">
        <v>487</v>
      </c>
      <c r="G164" s="144" t="s">
        <v>248</v>
      </c>
      <c r="H164" s="144">
        <v>11432</v>
      </c>
      <c r="I164" s="144">
        <v>11434</v>
      </c>
      <c r="J164" s="144">
        <v>11434</v>
      </c>
      <c r="K164" s="144" t="s">
        <v>248</v>
      </c>
      <c r="L164" s="144" t="s">
        <v>248</v>
      </c>
      <c r="M164" s="144">
        <v>11422</v>
      </c>
      <c r="N164" s="144">
        <v>11423</v>
      </c>
      <c r="O164" s="144">
        <v>11423</v>
      </c>
      <c r="P164" s="144">
        <v>11423</v>
      </c>
      <c r="Q164" s="144" t="s">
        <v>248</v>
      </c>
      <c r="R164" s="144" t="s">
        <v>705</v>
      </c>
      <c r="S164" s="144">
        <v>1</v>
      </c>
      <c r="T164" s="144">
        <v>0</v>
      </c>
      <c r="U164" s="144" t="s">
        <v>703</v>
      </c>
      <c r="V164" t="s">
        <v>488</v>
      </c>
      <c r="W164" t="s">
        <v>335</v>
      </c>
      <c r="Z164" s="6" t="e">
        <v>#VALUE!</v>
      </c>
      <c r="AA164">
        <v>2</v>
      </c>
      <c r="AB164"/>
      <c r="AE164" t="s">
        <v>490</v>
      </c>
      <c r="AF164" s="6">
        <v>18425</v>
      </c>
      <c r="AG164" s="130"/>
      <c r="AH164">
        <v>6</v>
      </c>
      <c r="AW164"/>
      <c r="AX164"/>
      <c r="AY164"/>
      <c r="AZ164"/>
      <c r="BA164"/>
      <c r="BB164"/>
      <c r="BD164" s="120"/>
      <c r="BE164" s="120"/>
      <c r="BF164" s="120"/>
    </row>
    <row r="165" spans="1:58" s="144" customFormat="1" x14ac:dyDescent="0.25">
      <c r="A165" s="144" t="s">
        <v>706</v>
      </c>
      <c r="B165" t="s">
        <v>381</v>
      </c>
      <c r="C165" s="144" t="s">
        <v>707</v>
      </c>
      <c r="D165" s="145">
        <v>19856</v>
      </c>
      <c r="E165" s="144" t="s">
        <v>259</v>
      </c>
      <c r="F165" s="144" t="s">
        <v>487</v>
      </c>
      <c r="G165" s="144" t="s">
        <v>248</v>
      </c>
      <c r="H165" s="144">
        <v>11432</v>
      </c>
      <c r="I165" s="144">
        <v>11434</v>
      </c>
      <c r="J165" s="144">
        <v>11434</v>
      </c>
      <c r="K165" s="144" t="s">
        <v>248</v>
      </c>
      <c r="L165" s="144" t="s">
        <v>248</v>
      </c>
      <c r="M165" s="144">
        <v>11422</v>
      </c>
      <c r="N165" s="144">
        <v>11423</v>
      </c>
      <c r="O165" s="144">
        <v>11423</v>
      </c>
      <c r="P165" s="144">
        <v>11423</v>
      </c>
      <c r="Q165" s="144" t="s">
        <v>248</v>
      </c>
      <c r="R165" s="144" t="s">
        <v>706</v>
      </c>
      <c r="S165" s="144">
        <v>1</v>
      </c>
      <c r="T165" s="144">
        <v>0</v>
      </c>
      <c r="U165" s="144" t="s">
        <v>703</v>
      </c>
      <c r="V165" t="s">
        <v>488</v>
      </c>
      <c r="W165" t="s">
        <v>335</v>
      </c>
      <c r="Z165" s="6" t="e">
        <v>#VALUE!</v>
      </c>
      <c r="AA165">
        <v>2</v>
      </c>
      <c r="AB165"/>
      <c r="AE165" t="s">
        <v>490</v>
      </c>
      <c r="AF165" s="6">
        <v>19856</v>
      </c>
      <c r="AG165" s="130"/>
      <c r="AH165">
        <v>6</v>
      </c>
      <c r="AW165"/>
      <c r="AX165"/>
      <c r="AY165"/>
      <c r="AZ165"/>
      <c r="BA165"/>
      <c r="BB165"/>
      <c r="BD165" s="120"/>
      <c r="BE165" s="120"/>
      <c r="BF165" s="120"/>
    </row>
    <row r="166" spans="1:58" s="144" customFormat="1" x14ac:dyDescent="0.25">
      <c r="A166" s="144" t="s">
        <v>708</v>
      </c>
      <c r="B166" t="s">
        <v>381</v>
      </c>
      <c r="C166" s="144" t="s">
        <v>702</v>
      </c>
      <c r="D166" s="145">
        <v>17306</v>
      </c>
      <c r="E166" s="144" t="s">
        <v>259</v>
      </c>
      <c r="F166" s="144" t="s">
        <v>487</v>
      </c>
      <c r="G166" s="144" t="s">
        <v>248</v>
      </c>
      <c r="H166" s="144">
        <v>11432</v>
      </c>
      <c r="I166" s="144">
        <v>11434</v>
      </c>
      <c r="J166" s="144">
        <v>11434</v>
      </c>
      <c r="K166" s="144" t="s">
        <v>248</v>
      </c>
      <c r="L166" s="144" t="s">
        <v>248</v>
      </c>
      <c r="M166" s="144">
        <v>11422</v>
      </c>
      <c r="N166" s="144">
        <v>11423</v>
      </c>
      <c r="O166" s="144">
        <v>11423</v>
      </c>
      <c r="P166" s="144">
        <v>11423</v>
      </c>
      <c r="Q166" s="144" t="s">
        <v>248</v>
      </c>
      <c r="R166" s="144" t="s">
        <v>708</v>
      </c>
      <c r="S166" s="144">
        <v>1</v>
      </c>
      <c r="T166" s="144">
        <v>0</v>
      </c>
      <c r="U166" s="144" t="s">
        <v>703</v>
      </c>
      <c r="V166" t="s">
        <v>488</v>
      </c>
      <c r="W166" t="s">
        <v>335</v>
      </c>
      <c r="Z166" s="6" t="e">
        <v>#VALUE!</v>
      </c>
      <c r="AA166">
        <v>1</v>
      </c>
      <c r="AB166"/>
      <c r="AE166" t="s">
        <v>490</v>
      </c>
      <c r="AF166" s="6">
        <v>17306</v>
      </c>
      <c r="AG166" s="130"/>
      <c r="AH166">
        <v>6</v>
      </c>
      <c r="AW166"/>
      <c r="AX166"/>
      <c r="AY166"/>
      <c r="AZ166"/>
      <c r="BA166"/>
      <c r="BB166"/>
      <c r="BD166" s="120"/>
      <c r="BE166" s="120"/>
      <c r="BF166" s="120"/>
    </row>
    <row r="167" spans="1:58" s="144" customFormat="1" x14ac:dyDescent="0.25">
      <c r="A167" s="144" t="s">
        <v>709</v>
      </c>
      <c r="B167" t="s">
        <v>381</v>
      </c>
      <c r="C167" s="144" t="s">
        <v>710</v>
      </c>
      <c r="D167" s="145">
        <v>7898</v>
      </c>
      <c r="E167" s="144" t="s">
        <v>259</v>
      </c>
      <c r="F167" s="144" t="s">
        <v>487</v>
      </c>
      <c r="G167" s="144" t="s">
        <v>248</v>
      </c>
      <c r="H167" s="144">
        <v>11432</v>
      </c>
      <c r="I167" s="144">
        <v>11434</v>
      </c>
      <c r="J167" s="144">
        <v>11434</v>
      </c>
      <c r="K167" s="144" t="s">
        <v>248</v>
      </c>
      <c r="L167" s="144" t="s">
        <v>248</v>
      </c>
      <c r="M167" s="144">
        <v>11422</v>
      </c>
      <c r="N167" s="144">
        <v>11423</v>
      </c>
      <c r="O167" s="144">
        <v>11423</v>
      </c>
      <c r="P167" s="144">
        <v>11423</v>
      </c>
      <c r="Q167" s="144" t="s">
        <v>248</v>
      </c>
      <c r="R167" s="144" t="s">
        <v>709</v>
      </c>
      <c r="S167" s="144">
        <v>2</v>
      </c>
      <c r="T167" s="144">
        <v>0</v>
      </c>
      <c r="U167" s="144" t="s">
        <v>703</v>
      </c>
      <c r="V167" t="s">
        <v>488</v>
      </c>
      <c r="W167" t="s">
        <v>335</v>
      </c>
      <c r="Z167" s="6" t="e">
        <v>#VALUE!</v>
      </c>
      <c r="AA167">
        <v>2</v>
      </c>
      <c r="AB167"/>
      <c r="AE167" t="s">
        <v>490</v>
      </c>
      <c r="AF167" s="6">
        <v>7898</v>
      </c>
      <c r="AG167" s="130"/>
      <c r="AH167">
        <v>6</v>
      </c>
      <c r="AW167"/>
      <c r="AX167"/>
      <c r="AY167"/>
      <c r="AZ167"/>
      <c r="BA167"/>
      <c r="BB167"/>
      <c r="BD167" s="120"/>
      <c r="BE167" s="120"/>
      <c r="BF167" s="120"/>
    </row>
    <row r="168" spans="1:58" s="144" customFormat="1" x14ac:dyDescent="0.25">
      <c r="A168" s="144" t="s">
        <v>711</v>
      </c>
      <c r="B168" t="s">
        <v>381</v>
      </c>
      <c r="C168" s="144" t="s">
        <v>702</v>
      </c>
      <c r="D168" s="145">
        <v>17508</v>
      </c>
      <c r="E168" s="144" t="s">
        <v>259</v>
      </c>
      <c r="F168" s="144" t="s">
        <v>487</v>
      </c>
      <c r="G168" s="144" t="s">
        <v>248</v>
      </c>
      <c r="H168" s="144">
        <v>11432</v>
      </c>
      <c r="I168" s="144">
        <v>11434</v>
      </c>
      <c r="J168" s="144">
        <v>11434</v>
      </c>
      <c r="K168" s="144" t="s">
        <v>248</v>
      </c>
      <c r="L168" s="144" t="s">
        <v>248</v>
      </c>
      <c r="M168" s="144">
        <v>11422</v>
      </c>
      <c r="N168" s="144">
        <v>11423</v>
      </c>
      <c r="O168" s="144">
        <v>11423</v>
      </c>
      <c r="P168" s="144">
        <v>11423</v>
      </c>
      <c r="Q168" s="144" t="s">
        <v>248</v>
      </c>
      <c r="R168" s="144" t="s">
        <v>711</v>
      </c>
      <c r="S168" s="144">
        <v>1</v>
      </c>
      <c r="T168" s="144">
        <v>0</v>
      </c>
      <c r="U168" s="144" t="s">
        <v>703</v>
      </c>
      <c r="V168" t="s">
        <v>488</v>
      </c>
      <c r="W168" t="s">
        <v>335</v>
      </c>
      <c r="Z168" s="6" t="e">
        <v>#VALUE!</v>
      </c>
      <c r="AA168">
        <v>2</v>
      </c>
      <c r="AB168"/>
      <c r="AE168" t="s">
        <v>490</v>
      </c>
      <c r="AF168" s="6">
        <v>17508</v>
      </c>
      <c r="AG168" s="130"/>
      <c r="AH168">
        <v>6</v>
      </c>
      <c r="AW168"/>
      <c r="AX168"/>
      <c r="AY168"/>
      <c r="AZ168"/>
      <c r="BA168"/>
      <c r="BB168"/>
      <c r="BD168" s="120"/>
      <c r="BE168" s="120"/>
      <c r="BF168" s="120"/>
    </row>
    <row r="169" spans="1:58" s="144" customFormat="1" x14ac:dyDescent="0.25">
      <c r="A169" s="144" t="s">
        <v>712</v>
      </c>
      <c r="B169" t="s">
        <v>381</v>
      </c>
      <c r="C169" s="144" t="s">
        <v>713</v>
      </c>
      <c r="D169" s="145">
        <v>11425</v>
      </c>
      <c r="E169" s="144" t="s">
        <v>259</v>
      </c>
      <c r="F169" s="144" t="s">
        <v>487</v>
      </c>
      <c r="G169" s="144" t="s">
        <v>248</v>
      </c>
      <c r="H169" s="144">
        <v>11432</v>
      </c>
      <c r="I169" s="144">
        <v>11434</v>
      </c>
      <c r="J169" s="144">
        <v>11434</v>
      </c>
      <c r="K169" s="144" t="s">
        <v>248</v>
      </c>
      <c r="L169" s="144" t="s">
        <v>248</v>
      </c>
      <c r="M169" s="144">
        <v>11422</v>
      </c>
      <c r="N169" s="144">
        <v>11423</v>
      </c>
      <c r="O169" s="144">
        <v>11423</v>
      </c>
      <c r="P169" s="144">
        <v>11423</v>
      </c>
      <c r="Q169" s="144" t="s">
        <v>248</v>
      </c>
      <c r="R169" s="144" t="s">
        <v>712</v>
      </c>
      <c r="S169" s="144">
        <v>3</v>
      </c>
      <c r="T169" s="144">
        <v>0</v>
      </c>
      <c r="U169" s="144" t="s">
        <v>703</v>
      </c>
      <c r="V169" t="s">
        <v>488</v>
      </c>
      <c r="W169" t="s">
        <v>335</v>
      </c>
      <c r="Z169" s="6" t="e">
        <v>#VALUE!</v>
      </c>
      <c r="AA169">
        <v>4</v>
      </c>
      <c r="AB169"/>
      <c r="AE169" t="s">
        <v>490</v>
      </c>
      <c r="AF169" s="6">
        <v>11425</v>
      </c>
      <c r="AG169" s="130"/>
      <c r="AH169">
        <v>6</v>
      </c>
      <c r="AW169"/>
      <c r="AX169"/>
      <c r="AY169"/>
      <c r="AZ169"/>
      <c r="BA169"/>
      <c r="BB169"/>
      <c r="BD169" s="120"/>
      <c r="BE169" s="120"/>
      <c r="BF169" s="120"/>
    </row>
    <row r="170" spans="1:58" s="144" customFormat="1" x14ac:dyDescent="0.25">
      <c r="A170" s="144" t="s">
        <v>714</v>
      </c>
      <c r="B170" t="s">
        <v>381</v>
      </c>
      <c r="C170" s="144" t="s">
        <v>702</v>
      </c>
      <c r="D170" s="145">
        <v>18423</v>
      </c>
      <c r="E170" s="144" t="s">
        <v>259</v>
      </c>
      <c r="F170" s="144" t="s">
        <v>487</v>
      </c>
      <c r="G170" s="144" t="s">
        <v>248</v>
      </c>
      <c r="H170" s="144">
        <v>11432</v>
      </c>
      <c r="I170" s="144">
        <v>11434</v>
      </c>
      <c r="J170" s="144">
        <v>11434</v>
      </c>
      <c r="K170" s="144" t="s">
        <v>248</v>
      </c>
      <c r="L170" s="144" t="s">
        <v>248</v>
      </c>
      <c r="M170" s="144">
        <v>11422</v>
      </c>
      <c r="N170" s="144">
        <v>11423</v>
      </c>
      <c r="O170" s="144">
        <v>11423</v>
      </c>
      <c r="P170" s="144">
        <v>11423</v>
      </c>
      <c r="Q170" s="144" t="s">
        <v>248</v>
      </c>
      <c r="R170" s="144" t="s">
        <v>714</v>
      </c>
      <c r="S170" s="144">
        <v>1</v>
      </c>
      <c r="T170" s="144">
        <v>0</v>
      </c>
      <c r="U170" s="144" t="s">
        <v>703</v>
      </c>
      <c r="V170" t="s">
        <v>488</v>
      </c>
      <c r="W170" t="s">
        <v>335</v>
      </c>
      <c r="Z170" s="6" t="e">
        <v>#VALUE!</v>
      </c>
      <c r="AA170">
        <v>2</v>
      </c>
      <c r="AB170"/>
      <c r="AE170" t="s">
        <v>490</v>
      </c>
      <c r="AF170" s="6">
        <v>18423</v>
      </c>
      <c r="AG170" s="130"/>
      <c r="AH170">
        <v>6</v>
      </c>
      <c r="AW170"/>
      <c r="AX170"/>
      <c r="AY170"/>
      <c r="AZ170"/>
      <c r="BA170"/>
      <c r="BB170"/>
      <c r="BD170" s="120"/>
      <c r="BE170" s="120"/>
      <c r="BF170" s="120"/>
    </row>
    <row r="171" spans="1:58" s="144" customFormat="1" x14ac:dyDescent="0.25">
      <c r="A171" s="144" t="s">
        <v>715</v>
      </c>
      <c r="B171" t="s">
        <v>381</v>
      </c>
      <c r="C171" s="144" t="s">
        <v>702</v>
      </c>
      <c r="D171" s="145">
        <v>18022</v>
      </c>
      <c r="E171" s="144" t="s">
        <v>259</v>
      </c>
      <c r="F171" s="144" t="s">
        <v>487</v>
      </c>
      <c r="G171" s="144" t="s">
        <v>248</v>
      </c>
      <c r="H171" s="144">
        <v>11432</v>
      </c>
      <c r="I171" s="144">
        <v>11434</v>
      </c>
      <c r="J171" s="144">
        <v>11434</v>
      </c>
      <c r="K171" s="144" t="s">
        <v>248</v>
      </c>
      <c r="L171" s="144" t="s">
        <v>248</v>
      </c>
      <c r="M171" s="144">
        <v>11422</v>
      </c>
      <c r="N171" s="144">
        <v>11423</v>
      </c>
      <c r="O171" s="144">
        <v>11423</v>
      </c>
      <c r="P171" s="144">
        <v>11423</v>
      </c>
      <c r="Q171" s="144" t="s">
        <v>248</v>
      </c>
      <c r="R171" s="144" t="s">
        <v>715</v>
      </c>
      <c r="S171" s="144">
        <v>1</v>
      </c>
      <c r="T171" s="144">
        <v>0</v>
      </c>
      <c r="U171" s="144" t="s">
        <v>703</v>
      </c>
      <c r="V171" t="s">
        <v>488</v>
      </c>
      <c r="W171" t="s">
        <v>335</v>
      </c>
      <c r="Z171" s="6" t="e">
        <v>#VALUE!</v>
      </c>
      <c r="AA171">
        <v>2</v>
      </c>
      <c r="AB171"/>
      <c r="AE171" t="s">
        <v>490</v>
      </c>
      <c r="AF171" s="6">
        <v>18022</v>
      </c>
      <c r="AG171" s="130"/>
      <c r="AH171">
        <v>6</v>
      </c>
      <c r="AW171"/>
      <c r="AX171"/>
      <c r="AY171"/>
      <c r="AZ171"/>
      <c r="BA171"/>
      <c r="BB171"/>
      <c r="BD171" s="120"/>
      <c r="BE171" s="120"/>
      <c r="BF171" s="120"/>
    </row>
    <row r="172" spans="1:58" s="144" customFormat="1" x14ac:dyDescent="0.25">
      <c r="A172" s="144" t="s">
        <v>716</v>
      </c>
      <c r="B172" t="s">
        <v>381</v>
      </c>
      <c r="C172" s="144" t="s">
        <v>710</v>
      </c>
      <c r="D172" s="145">
        <v>12363</v>
      </c>
      <c r="E172" s="144" t="s">
        <v>259</v>
      </c>
      <c r="F172" s="144" t="s">
        <v>487</v>
      </c>
      <c r="G172" s="144" t="s">
        <v>248</v>
      </c>
      <c r="H172" s="144">
        <v>11432</v>
      </c>
      <c r="I172" s="144">
        <v>11434</v>
      </c>
      <c r="J172" s="144">
        <v>11434</v>
      </c>
      <c r="K172" s="144" t="s">
        <v>248</v>
      </c>
      <c r="L172" s="144" t="s">
        <v>248</v>
      </c>
      <c r="M172" s="144">
        <v>11422</v>
      </c>
      <c r="N172" s="144">
        <v>11423</v>
      </c>
      <c r="O172" s="144">
        <v>11423</v>
      </c>
      <c r="P172" s="144">
        <v>11423</v>
      </c>
      <c r="Q172" s="144" t="s">
        <v>248</v>
      </c>
      <c r="R172" s="144" t="s">
        <v>716</v>
      </c>
      <c r="S172" s="144">
        <v>1</v>
      </c>
      <c r="T172" s="144">
        <v>0</v>
      </c>
      <c r="U172" s="144" t="s">
        <v>703</v>
      </c>
      <c r="V172" t="s">
        <v>488</v>
      </c>
      <c r="W172" t="s">
        <v>335</v>
      </c>
      <c r="Z172" s="6" t="e">
        <v>#VALUE!</v>
      </c>
      <c r="AA172">
        <v>2</v>
      </c>
      <c r="AB172"/>
      <c r="AE172" t="s">
        <v>490</v>
      </c>
      <c r="AF172" s="6">
        <v>12363</v>
      </c>
      <c r="AG172" s="130"/>
      <c r="AH172">
        <v>6</v>
      </c>
      <c r="AW172"/>
      <c r="AX172"/>
      <c r="AY172"/>
      <c r="AZ172"/>
      <c r="BA172"/>
      <c r="BB172"/>
      <c r="BD172" s="120"/>
      <c r="BE172" s="120"/>
      <c r="BF172" s="120"/>
    </row>
    <row r="173" spans="1:58" s="144" customFormat="1" x14ac:dyDescent="0.25">
      <c r="A173" s="144" t="s">
        <v>717</v>
      </c>
      <c r="B173" t="s">
        <v>381</v>
      </c>
      <c r="C173" s="144" t="s">
        <v>702</v>
      </c>
      <c r="D173" s="145">
        <v>17204</v>
      </c>
      <c r="E173" s="144" t="s">
        <v>259</v>
      </c>
      <c r="F173" s="144" t="s">
        <v>487</v>
      </c>
      <c r="G173" s="144" t="s">
        <v>248</v>
      </c>
      <c r="H173" s="144">
        <v>11432</v>
      </c>
      <c r="I173" s="144">
        <v>11434</v>
      </c>
      <c r="J173" s="144">
        <v>11434</v>
      </c>
      <c r="K173" s="144" t="s">
        <v>248</v>
      </c>
      <c r="L173" s="144" t="s">
        <v>248</v>
      </c>
      <c r="M173" s="144">
        <v>11422</v>
      </c>
      <c r="N173" s="144">
        <v>11423</v>
      </c>
      <c r="O173" s="144">
        <v>11423</v>
      </c>
      <c r="P173" s="144">
        <v>11423</v>
      </c>
      <c r="Q173" s="144" t="s">
        <v>248</v>
      </c>
      <c r="R173" s="144" t="s">
        <v>717</v>
      </c>
      <c r="S173" s="144">
        <v>1</v>
      </c>
      <c r="T173" s="144">
        <v>0</v>
      </c>
      <c r="U173" s="144" t="s">
        <v>703</v>
      </c>
      <c r="V173" t="s">
        <v>488</v>
      </c>
      <c r="W173" t="s">
        <v>335</v>
      </c>
      <c r="Z173" s="6" t="e">
        <v>#VALUE!</v>
      </c>
      <c r="AA173">
        <v>2</v>
      </c>
      <c r="AB173"/>
      <c r="AE173" t="s">
        <v>490</v>
      </c>
      <c r="AF173" s="6">
        <v>17204</v>
      </c>
      <c r="AG173" s="130"/>
      <c r="AH173">
        <v>6</v>
      </c>
      <c r="AW173"/>
      <c r="AX173"/>
      <c r="AY173"/>
      <c r="AZ173"/>
      <c r="BA173"/>
      <c r="BB173"/>
      <c r="BD173" s="120"/>
      <c r="BE173" s="120"/>
      <c r="BF173" s="120"/>
    </row>
    <row r="174" spans="1:58" s="144" customFormat="1" x14ac:dyDescent="0.25">
      <c r="A174" s="144" t="s">
        <v>718</v>
      </c>
      <c r="B174" t="s">
        <v>381</v>
      </c>
      <c r="C174" s="144" t="s">
        <v>713</v>
      </c>
      <c r="D174" s="145">
        <v>12749</v>
      </c>
      <c r="E174" s="144" t="s">
        <v>259</v>
      </c>
      <c r="F174" s="144" t="s">
        <v>487</v>
      </c>
      <c r="G174" s="144" t="s">
        <v>248</v>
      </c>
      <c r="H174" s="144">
        <v>11432</v>
      </c>
      <c r="I174" s="144">
        <v>11434</v>
      </c>
      <c r="J174" s="144">
        <v>11434</v>
      </c>
      <c r="K174" s="144" t="s">
        <v>248</v>
      </c>
      <c r="L174" s="144" t="s">
        <v>248</v>
      </c>
      <c r="M174" s="144">
        <v>11422</v>
      </c>
      <c r="N174" s="144">
        <v>11423</v>
      </c>
      <c r="O174" s="144">
        <v>11423</v>
      </c>
      <c r="P174" s="144">
        <v>11423</v>
      </c>
      <c r="Q174" s="144" t="s">
        <v>248</v>
      </c>
      <c r="R174" s="144" t="s">
        <v>718</v>
      </c>
      <c r="S174" s="144">
        <v>2</v>
      </c>
      <c r="T174" s="144">
        <v>0</v>
      </c>
      <c r="U174" s="144" t="s">
        <v>703</v>
      </c>
      <c r="V174" t="s">
        <v>488</v>
      </c>
      <c r="W174" t="s">
        <v>335</v>
      </c>
      <c r="Z174" s="6" t="e">
        <v>#VALUE!</v>
      </c>
      <c r="AA174">
        <v>1</v>
      </c>
      <c r="AB174"/>
      <c r="AE174" t="s">
        <v>490</v>
      </c>
      <c r="AF174" s="6">
        <v>12749</v>
      </c>
      <c r="AG174" s="130"/>
      <c r="AH174">
        <v>6</v>
      </c>
      <c r="AW174"/>
      <c r="AX174"/>
      <c r="AY174"/>
      <c r="AZ174"/>
      <c r="BA174"/>
      <c r="BB174"/>
      <c r="BD174" s="120"/>
      <c r="BE174" s="120"/>
      <c r="BF174" s="120"/>
    </row>
    <row r="175" spans="1:58" s="144" customFormat="1" x14ac:dyDescent="0.25">
      <c r="A175" s="144" t="s">
        <v>719</v>
      </c>
      <c r="B175" t="s">
        <v>381</v>
      </c>
      <c r="C175" s="144" t="s">
        <v>720</v>
      </c>
      <c r="D175" s="145">
        <v>7649</v>
      </c>
      <c r="E175" s="144" t="s">
        <v>259</v>
      </c>
      <c r="F175" s="144" t="s">
        <v>487</v>
      </c>
      <c r="G175" s="144" t="s">
        <v>248</v>
      </c>
      <c r="H175" s="144">
        <v>11432</v>
      </c>
      <c r="I175" s="144">
        <v>11434</v>
      </c>
      <c r="J175" s="144">
        <v>11434</v>
      </c>
      <c r="K175" s="144" t="s">
        <v>248</v>
      </c>
      <c r="L175" s="144" t="s">
        <v>248</v>
      </c>
      <c r="M175" s="144">
        <v>11422</v>
      </c>
      <c r="N175" s="144">
        <v>11423</v>
      </c>
      <c r="O175" s="144">
        <v>11423</v>
      </c>
      <c r="P175" s="144">
        <v>11423</v>
      </c>
      <c r="Q175" s="144" t="s">
        <v>248</v>
      </c>
      <c r="R175" s="144" t="s">
        <v>260</v>
      </c>
      <c r="S175" s="144">
        <v>1</v>
      </c>
      <c r="T175" s="144">
        <v>0</v>
      </c>
      <c r="U175" s="144" t="s">
        <v>703</v>
      </c>
      <c r="V175" t="s">
        <v>488</v>
      </c>
      <c r="W175" t="s">
        <v>335</v>
      </c>
      <c r="Z175" s="6">
        <v>0</v>
      </c>
      <c r="AA175">
        <v>0</v>
      </c>
      <c r="AB175"/>
      <c r="AE175" t="s">
        <v>490</v>
      </c>
      <c r="AF175" s="6" t="s">
        <v>263</v>
      </c>
      <c r="AG175" s="130"/>
      <c r="AH175">
        <v>6</v>
      </c>
      <c r="AW175"/>
      <c r="AX175"/>
      <c r="AY175"/>
      <c r="AZ175"/>
      <c r="BA175"/>
      <c r="BB175"/>
      <c r="BD175" s="120"/>
      <c r="BE175" s="120"/>
      <c r="BF175" s="120"/>
    </row>
    <row r="176" spans="1:58" s="144" customFormat="1" x14ac:dyDescent="0.25">
      <c r="A176" s="144" t="s">
        <v>721</v>
      </c>
      <c r="B176" t="s">
        <v>381</v>
      </c>
      <c r="C176" s="144" t="s">
        <v>702</v>
      </c>
      <c r="D176" s="145">
        <v>15987</v>
      </c>
      <c r="E176" s="144" t="s">
        <v>259</v>
      </c>
      <c r="F176" s="144" t="s">
        <v>487</v>
      </c>
      <c r="G176" s="144" t="s">
        <v>248</v>
      </c>
      <c r="H176" s="144">
        <v>11432</v>
      </c>
      <c r="I176" s="144">
        <v>11434</v>
      </c>
      <c r="J176" s="144">
        <v>11434</v>
      </c>
      <c r="K176" s="144" t="s">
        <v>248</v>
      </c>
      <c r="L176" s="144" t="s">
        <v>248</v>
      </c>
      <c r="M176" s="144">
        <v>11422</v>
      </c>
      <c r="N176" s="144">
        <v>11423</v>
      </c>
      <c r="O176" s="144">
        <v>11423</v>
      </c>
      <c r="P176" s="144">
        <v>11423</v>
      </c>
      <c r="Q176" s="144" t="s">
        <v>248</v>
      </c>
      <c r="R176" s="144" t="s">
        <v>721</v>
      </c>
      <c r="S176" s="144">
        <v>1</v>
      </c>
      <c r="T176" s="144">
        <v>0</v>
      </c>
      <c r="U176" s="144" t="s">
        <v>703</v>
      </c>
      <c r="V176" t="s">
        <v>488</v>
      </c>
      <c r="W176" t="s">
        <v>335</v>
      </c>
      <c r="Z176" s="6" t="e">
        <v>#VALUE!</v>
      </c>
      <c r="AA176">
        <v>2</v>
      </c>
      <c r="AB176"/>
      <c r="AE176" t="s">
        <v>490</v>
      </c>
      <c r="AF176" s="6">
        <v>15987</v>
      </c>
      <c r="AG176" s="130"/>
      <c r="AH176">
        <v>6</v>
      </c>
      <c r="AW176"/>
      <c r="AX176"/>
      <c r="AY176"/>
      <c r="AZ176"/>
      <c r="BA176"/>
      <c r="BB176"/>
      <c r="BD176" s="120"/>
      <c r="BE176" s="120"/>
      <c r="BF176" s="120"/>
    </row>
    <row r="177" spans="1:61" s="144" customFormat="1" x14ac:dyDescent="0.25">
      <c r="A177" s="144" t="s">
        <v>722</v>
      </c>
      <c r="B177" t="s">
        <v>381</v>
      </c>
      <c r="C177" s="144" t="s">
        <v>707</v>
      </c>
      <c r="D177" s="145">
        <v>15987</v>
      </c>
      <c r="E177" s="144" t="s">
        <v>259</v>
      </c>
      <c r="F177" s="144" t="s">
        <v>487</v>
      </c>
      <c r="G177" s="144" t="s">
        <v>248</v>
      </c>
      <c r="H177" s="144">
        <v>11432</v>
      </c>
      <c r="I177" s="144">
        <v>11434</v>
      </c>
      <c r="J177" s="144">
        <v>11434</v>
      </c>
      <c r="K177" s="144" t="s">
        <v>248</v>
      </c>
      <c r="L177" s="144" t="s">
        <v>248</v>
      </c>
      <c r="M177" s="144">
        <v>11422</v>
      </c>
      <c r="N177" s="144">
        <v>11423</v>
      </c>
      <c r="O177" s="144">
        <v>11423</v>
      </c>
      <c r="P177" s="144">
        <v>11423</v>
      </c>
      <c r="Q177" s="144" t="s">
        <v>248</v>
      </c>
      <c r="R177" s="144" t="s">
        <v>722</v>
      </c>
      <c r="S177" s="144">
        <v>2</v>
      </c>
      <c r="T177" s="144">
        <v>0</v>
      </c>
      <c r="U177" s="144" t="s">
        <v>703</v>
      </c>
      <c r="V177" t="s">
        <v>488</v>
      </c>
      <c r="W177" t="s">
        <v>335</v>
      </c>
      <c r="Z177" s="6" t="e">
        <v>#VALUE!</v>
      </c>
      <c r="AA177">
        <v>1</v>
      </c>
      <c r="AB177"/>
      <c r="AE177" t="s">
        <v>490</v>
      </c>
      <c r="AF177" s="6">
        <v>15987</v>
      </c>
      <c r="AG177" s="130"/>
      <c r="AH177">
        <v>6</v>
      </c>
      <c r="AW177"/>
      <c r="AX177"/>
      <c r="AY177"/>
      <c r="AZ177"/>
      <c r="BA177"/>
      <c r="BB177"/>
      <c r="BD177" s="120"/>
      <c r="BE177" s="120"/>
      <c r="BF177" s="120"/>
    </row>
    <row r="178" spans="1:61" s="144" customFormat="1" x14ac:dyDescent="0.25">
      <c r="A178" s="144" t="s">
        <v>723</v>
      </c>
      <c r="B178" t="s">
        <v>381</v>
      </c>
      <c r="C178" s="144" t="s">
        <v>724</v>
      </c>
      <c r="D178" s="145">
        <v>17508</v>
      </c>
      <c r="E178" s="144" t="s">
        <v>259</v>
      </c>
      <c r="F178" s="144" t="s">
        <v>487</v>
      </c>
      <c r="G178" s="144" t="s">
        <v>248</v>
      </c>
      <c r="H178" s="144">
        <v>11432</v>
      </c>
      <c r="I178" s="144">
        <v>11434</v>
      </c>
      <c r="J178" s="144">
        <v>11434</v>
      </c>
      <c r="K178" s="144" t="s">
        <v>248</v>
      </c>
      <c r="L178" s="144" t="s">
        <v>248</v>
      </c>
      <c r="M178" s="144">
        <v>11422</v>
      </c>
      <c r="N178" s="144">
        <v>11423</v>
      </c>
      <c r="O178" s="144">
        <v>11423</v>
      </c>
      <c r="P178" s="144">
        <v>11423</v>
      </c>
      <c r="Q178" s="144" t="s">
        <v>248</v>
      </c>
      <c r="R178" s="144" t="s">
        <v>723</v>
      </c>
      <c r="S178" s="144">
        <v>2</v>
      </c>
      <c r="T178" s="144">
        <v>0</v>
      </c>
      <c r="U178" s="144" t="s">
        <v>703</v>
      </c>
      <c r="V178" t="s">
        <v>488</v>
      </c>
      <c r="W178" t="s">
        <v>335</v>
      </c>
      <c r="Z178" s="6" t="e">
        <v>#VALUE!</v>
      </c>
      <c r="AA178">
        <v>3</v>
      </c>
      <c r="AB178"/>
      <c r="AE178" t="s">
        <v>490</v>
      </c>
      <c r="AF178" s="6"/>
      <c r="AG178" s="130"/>
      <c r="AH178"/>
      <c r="AW178"/>
      <c r="AX178"/>
      <c r="AY178"/>
      <c r="AZ178"/>
      <c r="BA178"/>
      <c r="BB178"/>
      <c r="BD178" s="120"/>
      <c r="BE178" s="120"/>
      <c r="BF178" s="120"/>
    </row>
    <row r="179" spans="1:61" s="144" customFormat="1" x14ac:dyDescent="0.25">
      <c r="A179" s="144" t="s">
        <v>725</v>
      </c>
      <c r="B179" t="s">
        <v>381</v>
      </c>
      <c r="C179" s="144" t="s">
        <v>726</v>
      </c>
      <c r="D179" s="145">
        <v>12363</v>
      </c>
      <c r="E179" s="144" t="s">
        <v>259</v>
      </c>
      <c r="F179" s="144" t="s">
        <v>487</v>
      </c>
      <c r="G179" s="144" t="s">
        <v>248</v>
      </c>
      <c r="H179" s="144">
        <v>11432</v>
      </c>
      <c r="I179" s="144">
        <v>11434</v>
      </c>
      <c r="J179" s="144">
        <v>11434</v>
      </c>
      <c r="K179" s="144" t="s">
        <v>248</v>
      </c>
      <c r="L179" s="144" t="s">
        <v>248</v>
      </c>
      <c r="M179" s="144">
        <v>11422</v>
      </c>
      <c r="N179" s="144">
        <v>11423</v>
      </c>
      <c r="O179" s="144">
        <v>11423</v>
      </c>
      <c r="P179" s="144">
        <v>11423</v>
      </c>
      <c r="Q179" s="144" t="s">
        <v>248</v>
      </c>
      <c r="R179" s="144" t="s">
        <v>725</v>
      </c>
      <c r="S179" s="144">
        <v>2</v>
      </c>
      <c r="T179" s="144">
        <v>0</v>
      </c>
      <c r="U179" s="144" t="s">
        <v>703</v>
      </c>
      <c r="V179" t="s">
        <v>488</v>
      </c>
      <c r="W179" t="s">
        <v>335</v>
      </c>
      <c r="Z179" s="6" t="e">
        <v>#VALUE!</v>
      </c>
      <c r="AA179">
        <v>1</v>
      </c>
      <c r="AB179"/>
      <c r="AE179"/>
      <c r="AF179" s="6"/>
      <c r="AG179" s="130"/>
      <c r="AH179"/>
      <c r="AW179"/>
      <c r="AX179"/>
      <c r="AY179"/>
      <c r="AZ179"/>
      <c r="BA179"/>
      <c r="BB179"/>
      <c r="BD179" s="120"/>
      <c r="BE179" s="120"/>
      <c r="BF179" s="120"/>
    </row>
    <row r="180" spans="1:61" s="144" customFormat="1" x14ac:dyDescent="0.25">
      <c r="A180" s="144" t="s">
        <v>727</v>
      </c>
      <c r="B180" t="s">
        <v>381</v>
      </c>
      <c r="C180" s="144" t="s">
        <v>724</v>
      </c>
      <c r="D180" s="145">
        <v>18423</v>
      </c>
      <c r="E180" s="144" t="s">
        <v>259</v>
      </c>
      <c r="F180" s="144" t="s">
        <v>487</v>
      </c>
      <c r="G180" s="144" t="s">
        <v>248</v>
      </c>
      <c r="H180" s="144">
        <v>11432</v>
      </c>
      <c r="I180" s="144">
        <v>11434</v>
      </c>
      <c r="J180" s="144">
        <v>11434</v>
      </c>
      <c r="K180" s="144" t="s">
        <v>248</v>
      </c>
      <c r="L180" s="144" t="s">
        <v>248</v>
      </c>
      <c r="M180" s="144">
        <v>11422</v>
      </c>
      <c r="N180" s="144">
        <v>11423</v>
      </c>
      <c r="O180" s="144">
        <v>11423</v>
      </c>
      <c r="P180" s="144">
        <v>11423</v>
      </c>
      <c r="Q180" s="144" t="s">
        <v>248</v>
      </c>
      <c r="R180" s="144" t="s">
        <v>727</v>
      </c>
      <c r="S180" s="144">
        <v>2</v>
      </c>
      <c r="T180" s="144">
        <v>0</v>
      </c>
      <c r="U180" s="144" t="s">
        <v>703</v>
      </c>
      <c r="V180" t="s">
        <v>488</v>
      </c>
      <c r="W180" t="s">
        <v>335</v>
      </c>
      <c r="Z180" s="6" t="e">
        <v>#VALUE!</v>
      </c>
      <c r="AA180">
        <v>1</v>
      </c>
      <c r="AB180"/>
      <c r="AE180"/>
      <c r="AF180" s="6"/>
      <c r="AG180" s="130"/>
      <c r="AH180"/>
      <c r="AW180"/>
      <c r="AX180"/>
      <c r="AY180"/>
      <c r="AZ180"/>
      <c r="BA180"/>
      <c r="BB180"/>
      <c r="BD180" s="120"/>
      <c r="BE180" s="120"/>
      <c r="BF180" s="120"/>
    </row>
    <row r="181" spans="1:61" s="144" customFormat="1" x14ac:dyDescent="0.25">
      <c r="A181" s="144" t="s">
        <v>728</v>
      </c>
      <c r="B181" s="144" t="s">
        <v>381</v>
      </c>
      <c r="C181" s="144" t="s">
        <v>729</v>
      </c>
      <c r="D181" s="145">
        <v>10000</v>
      </c>
      <c r="E181" s="144" t="s">
        <v>259</v>
      </c>
      <c r="F181" s="144" t="s">
        <v>487</v>
      </c>
      <c r="G181" s="144" t="s">
        <v>248</v>
      </c>
      <c r="H181" s="144">
        <v>11432</v>
      </c>
      <c r="I181" s="144">
        <v>11434</v>
      </c>
      <c r="J181" s="144">
        <v>11434</v>
      </c>
      <c r="K181" s="144" t="s">
        <v>248</v>
      </c>
      <c r="L181" s="144" t="s">
        <v>248</v>
      </c>
      <c r="M181" s="144">
        <v>11422</v>
      </c>
      <c r="N181" s="144">
        <v>11423</v>
      </c>
      <c r="O181" s="144">
        <v>11423</v>
      </c>
      <c r="P181" s="144">
        <v>11423</v>
      </c>
      <c r="Q181" s="144" t="s">
        <v>248</v>
      </c>
      <c r="R181" s="144" t="s">
        <v>260</v>
      </c>
      <c r="S181" s="144">
        <v>3</v>
      </c>
      <c r="T181" s="144">
        <v>0</v>
      </c>
      <c r="U181" s="144" t="s">
        <v>703</v>
      </c>
      <c r="V181" t="s">
        <v>488</v>
      </c>
      <c r="W181" t="s">
        <v>335</v>
      </c>
      <c r="Z181" s="6">
        <v>0</v>
      </c>
      <c r="AA181">
        <v>0</v>
      </c>
      <c r="AB181"/>
      <c r="AE181" t="s">
        <v>490</v>
      </c>
      <c r="AF181" s="6" t="s">
        <v>730</v>
      </c>
      <c r="AG181" s="130"/>
      <c r="AH181">
        <v>6</v>
      </c>
      <c r="AW181"/>
      <c r="AX181"/>
      <c r="AY181"/>
      <c r="AZ181"/>
      <c r="BA181"/>
      <c r="BB181"/>
      <c r="BD181" s="120"/>
      <c r="BE181" s="120"/>
      <c r="BF181" s="120"/>
    </row>
    <row r="182" spans="1:61" x14ac:dyDescent="0.25">
      <c r="A182" s="144" t="s">
        <v>491</v>
      </c>
      <c r="B182" t="s">
        <v>381</v>
      </c>
      <c r="C182" s="144" t="s">
        <v>492</v>
      </c>
      <c r="D182" s="144">
        <v>53250</v>
      </c>
      <c r="E182" s="144" t="s">
        <v>259</v>
      </c>
      <c r="F182" s="144" t="s">
        <v>487</v>
      </c>
      <c r="G182" s="144" t="s">
        <v>248</v>
      </c>
      <c r="H182" s="144" t="s">
        <v>248</v>
      </c>
      <c r="I182" s="144" t="s">
        <v>248</v>
      </c>
      <c r="J182" s="144" t="s">
        <v>248</v>
      </c>
      <c r="K182" s="144" t="s">
        <v>248</v>
      </c>
      <c r="L182" s="144" t="s">
        <v>248</v>
      </c>
      <c r="M182" s="144" t="s">
        <v>248</v>
      </c>
      <c r="N182" s="144">
        <v>11442</v>
      </c>
      <c r="O182" s="144" t="s">
        <v>248</v>
      </c>
      <c r="P182" s="144" t="s">
        <v>248</v>
      </c>
      <c r="Q182" s="144" t="s">
        <v>248</v>
      </c>
      <c r="R182" s="144" t="s">
        <v>491</v>
      </c>
      <c r="S182" s="144">
        <v>4</v>
      </c>
      <c r="T182" s="144">
        <v>0</v>
      </c>
      <c r="U182" s="144" t="s">
        <v>261</v>
      </c>
      <c r="V182" t="s">
        <v>488</v>
      </c>
      <c r="W182" t="s">
        <v>335</v>
      </c>
      <c r="X182" s="144"/>
      <c r="Y182" s="144"/>
      <c r="Z182" s="6" t="e">
        <v>#VALUE!</v>
      </c>
      <c r="AA182">
        <v>2</v>
      </c>
      <c r="AC182" s="144"/>
      <c r="AD182" s="144"/>
      <c r="AE182" t="s">
        <v>490</v>
      </c>
      <c r="AF182" s="6">
        <v>53250</v>
      </c>
      <c r="AG182" s="130"/>
      <c r="AH182">
        <v>6</v>
      </c>
      <c r="AI182" s="144"/>
      <c r="AJ182" s="144"/>
      <c r="AK182" s="144"/>
      <c r="AL182" s="144"/>
      <c r="AM182" s="144"/>
      <c r="AN182" s="144"/>
      <c r="AO182" s="144"/>
      <c r="AP182" s="144"/>
      <c r="AQ182" s="144"/>
      <c r="AR182" s="144"/>
      <c r="AS182" s="144"/>
      <c r="AT182" s="144"/>
      <c r="AU182" s="144"/>
      <c r="AV182" s="144"/>
      <c r="BC182" s="144"/>
      <c r="BG182" s="144"/>
      <c r="BH182" s="144"/>
      <c r="BI182" s="144"/>
    </row>
    <row r="183" spans="1:61" s="146" customFormat="1" x14ac:dyDescent="0.25">
      <c r="A183" s="146" t="s">
        <v>475</v>
      </c>
      <c r="B183" t="s">
        <v>381</v>
      </c>
      <c r="C183" s="146" t="s">
        <v>388</v>
      </c>
      <c r="D183" s="147">
        <v>1</v>
      </c>
      <c r="E183" s="146" t="s">
        <v>259</v>
      </c>
      <c r="F183" s="144" t="s">
        <v>487</v>
      </c>
      <c r="G183" s="146">
        <v>10265</v>
      </c>
      <c r="H183" s="146">
        <v>10265</v>
      </c>
      <c r="I183" s="146" t="s">
        <v>248</v>
      </c>
      <c r="J183" s="146">
        <v>10265</v>
      </c>
      <c r="K183" s="146" t="s">
        <v>248</v>
      </c>
      <c r="L183" s="146" t="s">
        <v>248</v>
      </c>
      <c r="M183" s="146">
        <v>10265</v>
      </c>
      <c r="N183" s="146" t="s">
        <v>248</v>
      </c>
      <c r="O183" s="146">
        <v>10265</v>
      </c>
      <c r="P183" s="146">
        <v>11491</v>
      </c>
      <c r="Q183" s="146" t="s">
        <v>248</v>
      </c>
      <c r="R183" s="146" t="s">
        <v>475</v>
      </c>
      <c r="S183" s="146">
        <v>2</v>
      </c>
      <c r="T183" s="146">
        <v>0</v>
      </c>
      <c r="U183" s="146" t="s">
        <v>261</v>
      </c>
      <c r="V183" s="146" t="s">
        <v>731</v>
      </c>
      <c r="W183" t="s">
        <v>335</v>
      </c>
      <c r="Z183" s="6" t="e">
        <v>#VALUE!</v>
      </c>
      <c r="AA183">
        <v>62</v>
      </c>
      <c r="AB183"/>
      <c r="AE183" t="s">
        <v>524</v>
      </c>
      <c r="AF183" s="6">
        <v>1</v>
      </c>
      <c r="AG183" s="130"/>
      <c r="AH183">
        <v>7</v>
      </c>
      <c r="AW183"/>
      <c r="AX183"/>
      <c r="AY183"/>
      <c r="AZ183"/>
      <c r="BA183"/>
      <c r="BB183"/>
      <c r="BD183" s="120"/>
      <c r="BE183" s="120"/>
      <c r="BF183" s="120"/>
    </row>
    <row r="184" spans="1:61" s="146" customFormat="1" x14ac:dyDescent="0.25">
      <c r="A184" s="146" t="s">
        <v>732</v>
      </c>
      <c r="B184" t="s">
        <v>381</v>
      </c>
      <c r="C184" s="146" t="s">
        <v>733</v>
      </c>
      <c r="D184" s="147">
        <v>13843</v>
      </c>
      <c r="E184" s="146" t="s">
        <v>259</v>
      </c>
      <c r="F184" s="144" t="s">
        <v>487</v>
      </c>
      <c r="G184" s="146">
        <v>11439</v>
      </c>
      <c r="H184" s="146">
        <v>11431</v>
      </c>
      <c r="I184" s="146">
        <v>11435</v>
      </c>
      <c r="J184" s="146">
        <v>11435</v>
      </c>
      <c r="K184" s="146">
        <v>11433</v>
      </c>
      <c r="L184" s="146">
        <v>11435</v>
      </c>
      <c r="M184" s="146">
        <v>11443</v>
      </c>
      <c r="N184" s="146">
        <v>11442</v>
      </c>
      <c r="O184" s="146">
        <v>11442</v>
      </c>
      <c r="P184" s="146">
        <v>11491</v>
      </c>
      <c r="Q184" s="146">
        <v>11435</v>
      </c>
      <c r="R184" s="146" t="s">
        <v>732</v>
      </c>
      <c r="S184" s="146">
        <v>70</v>
      </c>
      <c r="T184" s="146">
        <v>0</v>
      </c>
      <c r="U184" s="144" t="s">
        <v>703</v>
      </c>
      <c r="V184" s="146" t="s">
        <v>524</v>
      </c>
      <c r="W184" t="s">
        <v>335</v>
      </c>
      <c r="Z184" s="6" t="e">
        <v>#VALUE!</v>
      </c>
      <c r="AA184">
        <v>2</v>
      </c>
      <c r="AB184"/>
      <c r="AE184" t="s">
        <v>524</v>
      </c>
      <c r="AF184" s="6">
        <v>13843</v>
      </c>
      <c r="AG184" s="130"/>
      <c r="AH184">
        <v>4</v>
      </c>
      <c r="AW184"/>
      <c r="AX184"/>
      <c r="AY184"/>
      <c r="AZ184"/>
      <c r="BA184"/>
      <c r="BB184"/>
      <c r="BD184" s="120"/>
      <c r="BE184" s="120"/>
      <c r="BF184" s="120"/>
    </row>
    <row r="185" spans="1:61" s="146" customFormat="1" x14ac:dyDescent="0.25">
      <c r="A185" s="146" t="s">
        <v>734</v>
      </c>
      <c r="B185" t="s">
        <v>381</v>
      </c>
      <c r="C185" s="146" t="s">
        <v>735</v>
      </c>
      <c r="D185" s="147">
        <v>6127.5</v>
      </c>
      <c r="E185" s="146" t="s">
        <v>259</v>
      </c>
      <c r="F185" s="144" t="s">
        <v>487</v>
      </c>
      <c r="G185" s="146">
        <v>11439</v>
      </c>
      <c r="H185" s="146">
        <v>11436</v>
      </c>
      <c r="I185" s="146" t="s">
        <v>248</v>
      </c>
      <c r="J185" s="146">
        <v>11436</v>
      </c>
      <c r="K185" s="146" t="s">
        <v>248</v>
      </c>
      <c r="L185" s="146" t="s">
        <v>248</v>
      </c>
      <c r="M185" s="146">
        <v>11451</v>
      </c>
      <c r="N185" s="146" t="s">
        <v>248</v>
      </c>
      <c r="O185" s="146">
        <v>11443</v>
      </c>
      <c r="P185" s="146">
        <v>11491</v>
      </c>
      <c r="Q185" s="146" t="s">
        <v>248</v>
      </c>
      <c r="R185" s="146" t="s">
        <v>260</v>
      </c>
      <c r="S185" s="146">
        <v>1</v>
      </c>
      <c r="T185" s="146">
        <v>0</v>
      </c>
      <c r="U185" s="144" t="s">
        <v>703</v>
      </c>
      <c r="V185" s="146" t="s">
        <v>736</v>
      </c>
      <c r="W185" t="s">
        <v>335</v>
      </c>
      <c r="Z185" s="6">
        <v>0</v>
      </c>
      <c r="AA185">
        <v>0</v>
      </c>
      <c r="AB185"/>
      <c r="AE185" t="s">
        <v>524</v>
      </c>
      <c r="AF185" s="6" t="s">
        <v>730</v>
      </c>
      <c r="AG185" s="130"/>
      <c r="AH185">
        <v>7</v>
      </c>
      <c r="AW185"/>
      <c r="AX185"/>
      <c r="AY185"/>
      <c r="AZ185"/>
      <c r="BA185"/>
      <c r="BB185"/>
      <c r="BD185" s="120"/>
      <c r="BE185" s="120"/>
      <c r="BF185" s="120"/>
    </row>
    <row r="186" spans="1:61" s="146" customFormat="1" x14ac:dyDescent="0.25">
      <c r="A186" s="146" t="s">
        <v>737</v>
      </c>
      <c r="B186" t="s">
        <v>381</v>
      </c>
      <c r="C186" s="146" t="s">
        <v>454</v>
      </c>
      <c r="D186" s="147">
        <v>1</v>
      </c>
      <c r="E186" s="146" t="s">
        <v>259</v>
      </c>
      <c r="F186" s="144" t="s">
        <v>487</v>
      </c>
      <c r="G186" s="146">
        <v>11439</v>
      </c>
      <c r="H186" s="146">
        <v>11431</v>
      </c>
      <c r="I186" s="146">
        <v>11435</v>
      </c>
      <c r="J186" s="146">
        <v>11435</v>
      </c>
      <c r="K186" s="146">
        <v>11433</v>
      </c>
      <c r="L186" s="146">
        <v>11435</v>
      </c>
      <c r="M186" s="146">
        <v>11443</v>
      </c>
      <c r="N186" s="146">
        <v>11442</v>
      </c>
      <c r="O186" s="146">
        <v>11442</v>
      </c>
      <c r="P186" s="146">
        <v>11491</v>
      </c>
      <c r="Q186" s="146">
        <v>11435</v>
      </c>
      <c r="R186" s="146" t="s">
        <v>260</v>
      </c>
      <c r="S186" s="146">
        <v>71</v>
      </c>
      <c r="T186" s="146">
        <v>0</v>
      </c>
      <c r="U186" s="146" t="s">
        <v>261</v>
      </c>
      <c r="V186" s="146" t="s">
        <v>524</v>
      </c>
      <c r="W186" t="s">
        <v>335</v>
      </c>
      <c r="Z186" s="6">
        <v>0</v>
      </c>
      <c r="AA186">
        <v>0</v>
      </c>
      <c r="AB186"/>
      <c r="AE186" t="s">
        <v>524</v>
      </c>
      <c r="AF186" s="6" t="s">
        <v>730</v>
      </c>
      <c r="AG186" s="130"/>
      <c r="AH186">
        <v>4</v>
      </c>
      <c r="AW186"/>
      <c r="AX186"/>
      <c r="AY186"/>
      <c r="AZ186"/>
      <c r="BA186"/>
      <c r="BB186"/>
      <c r="BD186" s="120"/>
      <c r="BE186" s="120"/>
      <c r="BF186" s="120"/>
    </row>
    <row r="187" spans="1:61" s="146" customFormat="1" x14ac:dyDescent="0.25">
      <c r="A187" s="146" t="s">
        <v>738</v>
      </c>
      <c r="B187" t="s">
        <v>381</v>
      </c>
      <c r="C187" s="146" t="s">
        <v>739</v>
      </c>
      <c r="D187" s="147">
        <v>2432</v>
      </c>
      <c r="E187" s="146" t="s">
        <v>259</v>
      </c>
      <c r="F187" s="144" t="s">
        <v>487</v>
      </c>
      <c r="G187" s="146">
        <v>11439</v>
      </c>
      <c r="H187" s="146">
        <v>11431</v>
      </c>
      <c r="I187" s="146">
        <v>11435</v>
      </c>
      <c r="J187" s="146">
        <v>11435</v>
      </c>
      <c r="K187" s="146">
        <v>11433</v>
      </c>
      <c r="L187" s="146">
        <v>11435</v>
      </c>
      <c r="M187" s="146">
        <v>11443</v>
      </c>
      <c r="N187" s="146">
        <v>11442</v>
      </c>
      <c r="O187" s="146">
        <v>11442</v>
      </c>
      <c r="P187" s="146">
        <v>11491</v>
      </c>
      <c r="Q187" s="146">
        <v>11435</v>
      </c>
      <c r="R187" s="146" t="s">
        <v>738</v>
      </c>
      <c r="S187" s="146">
        <v>45</v>
      </c>
      <c r="T187" s="146">
        <v>0</v>
      </c>
      <c r="U187" s="144" t="s">
        <v>703</v>
      </c>
      <c r="V187" s="146" t="s">
        <v>524</v>
      </c>
      <c r="W187" t="s">
        <v>335</v>
      </c>
      <c r="Z187" s="6" t="e">
        <v>#VALUE!</v>
      </c>
      <c r="AA187">
        <v>1</v>
      </c>
      <c r="AB187"/>
      <c r="AE187" t="s">
        <v>524</v>
      </c>
      <c r="AF187" s="6">
        <v>2432</v>
      </c>
      <c r="AG187" s="130"/>
      <c r="AH187">
        <v>4</v>
      </c>
      <c r="AW187"/>
      <c r="AX187"/>
      <c r="AY187"/>
      <c r="AZ187"/>
      <c r="BA187"/>
      <c r="BB187"/>
      <c r="BD187" s="120"/>
      <c r="BE187" s="120"/>
      <c r="BF187" s="120"/>
    </row>
    <row r="188" spans="1:61" s="146" customFormat="1" x14ac:dyDescent="0.25">
      <c r="A188" s="146" t="s">
        <v>740</v>
      </c>
      <c r="B188" t="s">
        <v>381</v>
      </c>
      <c r="C188" s="146" t="s">
        <v>741</v>
      </c>
      <c r="D188" s="147">
        <v>5285</v>
      </c>
      <c r="E188" s="146" t="s">
        <v>259</v>
      </c>
      <c r="F188" s="144" t="s">
        <v>487</v>
      </c>
      <c r="G188" s="146">
        <v>11439</v>
      </c>
      <c r="H188" s="146">
        <v>11431</v>
      </c>
      <c r="I188" s="146">
        <v>11435</v>
      </c>
      <c r="J188" s="146">
        <v>11435</v>
      </c>
      <c r="K188" s="146">
        <v>11433</v>
      </c>
      <c r="L188" s="146">
        <v>11435</v>
      </c>
      <c r="M188" s="146">
        <v>11443</v>
      </c>
      <c r="N188" s="146">
        <v>11442</v>
      </c>
      <c r="O188" s="146">
        <v>11442</v>
      </c>
      <c r="P188" s="146">
        <v>11491</v>
      </c>
      <c r="Q188" s="146">
        <v>11435</v>
      </c>
      <c r="R188" s="146" t="s">
        <v>740</v>
      </c>
      <c r="S188" s="146">
        <v>46</v>
      </c>
      <c r="T188" s="146">
        <v>0</v>
      </c>
      <c r="U188" s="144" t="s">
        <v>703</v>
      </c>
      <c r="V188" s="146" t="s">
        <v>524</v>
      </c>
      <c r="W188" t="s">
        <v>335</v>
      </c>
      <c r="Z188" s="6" t="e">
        <v>#VALUE!</v>
      </c>
      <c r="AA188">
        <v>5</v>
      </c>
      <c r="AB188"/>
      <c r="AE188" t="s">
        <v>524</v>
      </c>
      <c r="AF188" s="6">
        <v>5285</v>
      </c>
      <c r="AG188" s="130"/>
      <c r="AH188">
        <v>4</v>
      </c>
      <c r="AW188"/>
      <c r="AX188"/>
      <c r="AY188"/>
      <c r="AZ188"/>
      <c r="BA188"/>
      <c r="BB188"/>
      <c r="BD188" s="120"/>
      <c r="BE188" s="120"/>
      <c r="BF188" s="120"/>
    </row>
    <row r="189" spans="1:61" s="146" customFormat="1" x14ac:dyDescent="0.25">
      <c r="A189" s="146" t="s">
        <v>742</v>
      </c>
      <c r="B189" t="s">
        <v>381</v>
      </c>
      <c r="C189" s="146" t="s">
        <v>743</v>
      </c>
      <c r="D189" s="147">
        <v>8137</v>
      </c>
      <c r="E189" s="146" t="s">
        <v>259</v>
      </c>
      <c r="F189" s="144" t="s">
        <v>487</v>
      </c>
      <c r="G189" s="146">
        <v>11439</v>
      </c>
      <c r="H189" s="146">
        <v>11431</v>
      </c>
      <c r="I189" s="146">
        <v>11435</v>
      </c>
      <c r="J189" s="146">
        <v>11435</v>
      </c>
      <c r="K189" s="146">
        <v>11433</v>
      </c>
      <c r="L189" s="146">
        <v>11435</v>
      </c>
      <c r="M189" s="146">
        <v>11443</v>
      </c>
      <c r="N189" s="146">
        <v>11442</v>
      </c>
      <c r="O189" s="146">
        <v>11442</v>
      </c>
      <c r="P189" s="146">
        <v>11491</v>
      </c>
      <c r="Q189" s="146">
        <v>11435</v>
      </c>
      <c r="R189" s="146" t="s">
        <v>742</v>
      </c>
      <c r="S189" s="146">
        <v>47</v>
      </c>
      <c r="T189" s="146">
        <v>0</v>
      </c>
      <c r="U189" s="144" t="s">
        <v>703</v>
      </c>
      <c r="V189" s="146" t="s">
        <v>524</v>
      </c>
      <c r="W189" t="s">
        <v>335</v>
      </c>
      <c r="Z189" s="6" t="e">
        <v>#VALUE!</v>
      </c>
      <c r="AA189">
        <v>4</v>
      </c>
      <c r="AB189"/>
      <c r="AE189" t="s">
        <v>524</v>
      </c>
      <c r="AF189" s="6">
        <v>8137</v>
      </c>
      <c r="AG189" s="130"/>
      <c r="AH189">
        <v>4</v>
      </c>
      <c r="AW189"/>
      <c r="AX189"/>
      <c r="AY189"/>
      <c r="AZ189"/>
      <c r="BA189"/>
      <c r="BB189"/>
      <c r="BD189" s="120"/>
      <c r="BE189" s="120"/>
      <c r="BF189" s="120"/>
    </row>
    <row r="190" spans="1:61" s="146" customFormat="1" x14ac:dyDescent="0.25">
      <c r="A190" s="146" t="s">
        <v>744</v>
      </c>
      <c r="B190" t="s">
        <v>381</v>
      </c>
      <c r="C190" s="146" t="s">
        <v>745</v>
      </c>
      <c r="D190" s="147">
        <v>10990</v>
      </c>
      <c r="E190" s="146" t="s">
        <v>259</v>
      </c>
      <c r="F190" s="144" t="s">
        <v>487</v>
      </c>
      <c r="G190" s="146">
        <v>11439</v>
      </c>
      <c r="H190" s="146">
        <v>11431</v>
      </c>
      <c r="I190" s="146">
        <v>11435</v>
      </c>
      <c r="J190" s="146">
        <v>11435</v>
      </c>
      <c r="K190" s="146">
        <v>11433</v>
      </c>
      <c r="L190" s="146">
        <v>11435</v>
      </c>
      <c r="M190" s="146">
        <v>11443</v>
      </c>
      <c r="N190" s="146">
        <v>11442</v>
      </c>
      <c r="O190" s="146">
        <v>11442</v>
      </c>
      <c r="P190" s="146">
        <v>11491</v>
      </c>
      <c r="Q190" s="146">
        <v>11435</v>
      </c>
      <c r="R190" s="146" t="s">
        <v>744</v>
      </c>
      <c r="S190" s="146">
        <v>48</v>
      </c>
      <c r="T190" s="146">
        <v>0</v>
      </c>
      <c r="U190" s="144" t="s">
        <v>703</v>
      </c>
      <c r="V190" s="146" t="s">
        <v>524</v>
      </c>
      <c r="W190" t="s">
        <v>335</v>
      </c>
      <c r="Z190" s="6" t="e">
        <v>#VALUE!</v>
      </c>
      <c r="AA190">
        <v>6</v>
      </c>
      <c r="AB190"/>
      <c r="AE190" t="s">
        <v>524</v>
      </c>
      <c r="AF190" s="6">
        <v>10990</v>
      </c>
      <c r="AG190" s="130"/>
      <c r="AH190">
        <v>4</v>
      </c>
      <c r="AW190"/>
      <c r="AX190"/>
      <c r="AY190"/>
      <c r="AZ190"/>
      <c r="BA190"/>
      <c r="BB190"/>
      <c r="BD190" s="120"/>
      <c r="BE190" s="120"/>
      <c r="BF190" s="120"/>
    </row>
    <row r="191" spans="1:61" s="146" customFormat="1" x14ac:dyDescent="0.25">
      <c r="A191" s="146" t="s">
        <v>746</v>
      </c>
      <c r="B191" t="s">
        <v>381</v>
      </c>
      <c r="C191" s="146" t="s">
        <v>747</v>
      </c>
      <c r="D191" s="147">
        <v>13843</v>
      </c>
      <c r="E191" s="146" t="s">
        <v>259</v>
      </c>
      <c r="F191" s="144" t="s">
        <v>487</v>
      </c>
      <c r="G191" s="146">
        <v>11439</v>
      </c>
      <c r="H191" s="146">
        <v>11431</v>
      </c>
      <c r="I191" s="146">
        <v>11435</v>
      </c>
      <c r="J191" s="146">
        <v>11435</v>
      </c>
      <c r="K191" s="146">
        <v>11433</v>
      </c>
      <c r="L191" s="146">
        <v>11435</v>
      </c>
      <c r="M191" s="146">
        <v>11443</v>
      </c>
      <c r="N191" s="146">
        <v>11442</v>
      </c>
      <c r="O191" s="146">
        <v>11442</v>
      </c>
      <c r="P191" s="146">
        <v>11491</v>
      </c>
      <c r="Q191" s="146">
        <v>11435</v>
      </c>
      <c r="R191" s="146" t="s">
        <v>746</v>
      </c>
      <c r="S191" s="146">
        <v>49</v>
      </c>
      <c r="T191" s="146">
        <v>0</v>
      </c>
      <c r="U191" s="144" t="s">
        <v>703</v>
      </c>
      <c r="V191" s="146" t="s">
        <v>524</v>
      </c>
      <c r="W191" t="s">
        <v>335</v>
      </c>
      <c r="Z191" s="6" t="e">
        <v>#VALUE!</v>
      </c>
      <c r="AA191">
        <v>11</v>
      </c>
      <c r="AB191"/>
      <c r="AE191" t="s">
        <v>524</v>
      </c>
      <c r="AF191" s="6">
        <v>13843</v>
      </c>
      <c r="AG191" s="130"/>
      <c r="AH191">
        <v>4</v>
      </c>
      <c r="AW191"/>
      <c r="AX191"/>
      <c r="AY191"/>
      <c r="AZ191"/>
      <c r="BA191"/>
      <c r="BB191"/>
      <c r="BD191" s="120"/>
      <c r="BE191" s="120"/>
      <c r="BF191" s="120"/>
    </row>
    <row r="192" spans="1:61" s="146" customFormat="1" x14ac:dyDescent="0.25">
      <c r="A192" s="146" t="s">
        <v>748</v>
      </c>
      <c r="B192" t="s">
        <v>381</v>
      </c>
      <c r="C192" s="146" t="s">
        <v>464</v>
      </c>
      <c r="D192" s="147">
        <v>16695</v>
      </c>
      <c r="E192" s="146" t="s">
        <v>259</v>
      </c>
      <c r="F192" s="144" t="s">
        <v>487</v>
      </c>
      <c r="G192" s="146">
        <v>11439</v>
      </c>
      <c r="H192" s="146">
        <v>11431</v>
      </c>
      <c r="I192" s="146">
        <v>11435</v>
      </c>
      <c r="J192" s="146">
        <v>11435</v>
      </c>
      <c r="K192" s="146">
        <v>11433</v>
      </c>
      <c r="L192" s="146">
        <v>11435</v>
      </c>
      <c r="M192" s="146">
        <v>11443</v>
      </c>
      <c r="N192" s="146">
        <v>11442</v>
      </c>
      <c r="O192" s="146">
        <v>11442</v>
      </c>
      <c r="P192" s="146">
        <v>11491</v>
      </c>
      <c r="Q192" s="146">
        <v>11435</v>
      </c>
      <c r="R192" s="146" t="s">
        <v>748</v>
      </c>
      <c r="S192" s="146">
        <v>50</v>
      </c>
      <c r="T192" s="146">
        <v>0</v>
      </c>
      <c r="U192" s="144" t="s">
        <v>703</v>
      </c>
      <c r="V192" s="146" t="s">
        <v>524</v>
      </c>
      <c r="W192" t="s">
        <v>335</v>
      </c>
      <c r="Z192" s="6" t="e">
        <v>#VALUE!</v>
      </c>
      <c r="AA192">
        <v>1</v>
      </c>
      <c r="AB192"/>
      <c r="AE192" t="s">
        <v>524</v>
      </c>
      <c r="AF192" s="6">
        <v>16695</v>
      </c>
      <c r="AG192" s="130"/>
      <c r="AH192">
        <v>4</v>
      </c>
      <c r="AW192"/>
      <c r="AX192"/>
      <c r="AY192"/>
      <c r="AZ192"/>
      <c r="BA192"/>
      <c r="BB192"/>
      <c r="BD192" s="120"/>
      <c r="BE192" s="120"/>
      <c r="BF192" s="120"/>
    </row>
    <row r="193" spans="1:58" s="146" customFormat="1" x14ac:dyDescent="0.25">
      <c r="A193" s="146" t="s">
        <v>749</v>
      </c>
      <c r="B193" t="s">
        <v>381</v>
      </c>
      <c r="C193" s="146" t="s">
        <v>464</v>
      </c>
      <c r="D193" s="147">
        <v>19548</v>
      </c>
      <c r="E193" s="146" t="s">
        <v>259</v>
      </c>
      <c r="F193" s="144" t="s">
        <v>487</v>
      </c>
      <c r="G193" s="146">
        <v>11439</v>
      </c>
      <c r="H193" s="146">
        <v>11431</v>
      </c>
      <c r="I193" s="146">
        <v>11435</v>
      </c>
      <c r="J193" s="146">
        <v>11435</v>
      </c>
      <c r="K193" s="146">
        <v>11433</v>
      </c>
      <c r="L193" s="146">
        <v>11435</v>
      </c>
      <c r="M193" s="146">
        <v>11443</v>
      </c>
      <c r="N193" s="146">
        <v>11442</v>
      </c>
      <c r="O193" s="146">
        <v>11442</v>
      </c>
      <c r="P193" s="146">
        <v>11491</v>
      </c>
      <c r="Q193" s="146">
        <v>11435</v>
      </c>
      <c r="R193" s="146" t="s">
        <v>260</v>
      </c>
      <c r="S193" s="146">
        <v>56</v>
      </c>
      <c r="T193" s="146">
        <v>0</v>
      </c>
      <c r="U193" s="144" t="s">
        <v>703</v>
      </c>
      <c r="V193" s="146" t="s">
        <v>524</v>
      </c>
      <c r="W193" t="s">
        <v>335</v>
      </c>
      <c r="Z193" s="6">
        <v>0</v>
      </c>
      <c r="AA193">
        <v>0</v>
      </c>
      <c r="AB193"/>
      <c r="AE193" t="s">
        <v>524</v>
      </c>
      <c r="AF193" s="6" t="s">
        <v>730</v>
      </c>
      <c r="AG193" s="130"/>
      <c r="AH193">
        <v>4</v>
      </c>
      <c r="AW193"/>
      <c r="AX193"/>
      <c r="AY193"/>
      <c r="AZ193"/>
      <c r="BA193"/>
      <c r="BB193"/>
      <c r="BD193" s="120"/>
      <c r="BE193" s="120"/>
      <c r="BF193" s="120"/>
    </row>
    <row r="194" spans="1:58" s="146" customFormat="1" x14ac:dyDescent="0.25">
      <c r="A194" s="146" t="s">
        <v>750</v>
      </c>
      <c r="B194" t="s">
        <v>381</v>
      </c>
      <c r="C194" s="146" t="s">
        <v>464</v>
      </c>
      <c r="D194" s="147">
        <v>22401</v>
      </c>
      <c r="E194" s="146" t="s">
        <v>259</v>
      </c>
      <c r="F194" s="144" t="s">
        <v>487</v>
      </c>
      <c r="G194" s="146">
        <v>11439</v>
      </c>
      <c r="H194" s="146">
        <v>11431</v>
      </c>
      <c r="I194" s="146">
        <v>11435</v>
      </c>
      <c r="J194" s="146">
        <v>11435</v>
      </c>
      <c r="K194" s="146">
        <v>11433</v>
      </c>
      <c r="L194" s="146">
        <v>11435</v>
      </c>
      <c r="M194" s="146">
        <v>11443</v>
      </c>
      <c r="N194" s="146">
        <v>11442</v>
      </c>
      <c r="O194" s="146">
        <v>11442</v>
      </c>
      <c r="P194" s="146">
        <v>11491</v>
      </c>
      <c r="Q194" s="146">
        <v>11435</v>
      </c>
      <c r="R194" s="146" t="s">
        <v>260</v>
      </c>
      <c r="S194" s="146">
        <v>57</v>
      </c>
      <c r="T194" s="146">
        <v>0</v>
      </c>
      <c r="U194" s="144" t="s">
        <v>703</v>
      </c>
      <c r="V194" s="146" t="s">
        <v>524</v>
      </c>
      <c r="W194" t="s">
        <v>335</v>
      </c>
      <c r="Z194" s="6">
        <v>0</v>
      </c>
      <c r="AA194">
        <v>0</v>
      </c>
      <c r="AB194"/>
      <c r="AE194" t="s">
        <v>524</v>
      </c>
      <c r="AF194" s="6" t="s">
        <v>730</v>
      </c>
      <c r="AG194" s="130"/>
      <c r="AH194">
        <v>4</v>
      </c>
      <c r="AW194"/>
      <c r="AX194"/>
      <c r="AY194"/>
      <c r="AZ194"/>
      <c r="BA194"/>
      <c r="BB194"/>
      <c r="BD194" s="120"/>
      <c r="BE194" s="120"/>
      <c r="BF194" s="120"/>
    </row>
    <row r="195" spans="1:58" s="146" customFormat="1" x14ac:dyDescent="0.25">
      <c r="A195" s="146" t="s">
        <v>751</v>
      </c>
      <c r="B195" t="s">
        <v>381</v>
      </c>
      <c r="C195" s="146" t="s">
        <v>464</v>
      </c>
      <c r="D195" s="147">
        <v>25253</v>
      </c>
      <c r="E195" s="146" t="s">
        <v>259</v>
      </c>
      <c r="F195" s="144" t="s">
        <v>487</v>
      </c>
      <c r="G195" s="146">
        <v>11439</v>
      </c>
      <c r="H195" s="146">
        <v>11431</v>
      </c>
      <c r="I195" s="146">
        <v>11435</v>
      </c>
      <c r="J195" s="146">
        <v>11435</v>
      </c>
      <c r="K195" s="146">
        <v>11433</v>
      </c>
      <c r="L195" s="146">
        <v>11435</v>
      </c>
      <c r="M195" s="146">
        <v>11443</v>
      </c>
      <c r="N195" s="146">
        <v>11442</v>
      </c>
      <c r="O195" s="146">
        <v>11442</v>
      </c>
      <c r="P195" s="146">
        <v>11491</v>
      </c>
      <c r="Q195" s="146">
        <v>11435</v>
      </c>
      <c r="R195" s="146" t="s">
        <v>260</v>
      </c>
      <c r="S195" s="146">
        <v>58</v>
      </c>
      <c r="T195" s="146">
        <v>0</v>
      </c>
      <c r="U195" s="144" t="s">
        <v>703</v>
      </c>
      <c r="V195" s="146" t="s">
        <v>524</v>
      </c>
      <c r="W195" t="s">
        <v>335</v>
      </c>
      <c r="Z195" s="6">
        <v>0</v>
      </c>
      <c r="AA195">
        <v>0</v>
      </c>
      <c r="AB195"/>
      <c r="AE195" t="s">
        <v>524</v>
      </c>
      <c r="AF195" s="6" t="s">
        <v>730</v>
      </c>
      <c r="AG195" s="130"/>
      <c r="AH195">
        <v>4</v>
      </c>
      <c r="AW195"/>
      <c r="AX195"/>
      <c r="AY195"/>
      <c r="AZ195"/>
      <c r="BA195"/>
      <c r="BB195"/>
      <c r="BD195" s="120"/>
      <c r="BE195" s="120"/>
      <c r="BF195" s="120"/>
    </row>
    <row r="196" spans="1:58" s="146" customFormat="1" x14ac:dyDescent="0.25">
      <c r="A196" s="146" t="s">
        <v>752</v>
      </c>
      <c r="B196" t="s">
        <v>381</v>
      </c>
      <c r="C196" s="146" t="s">
        <v>464</v>
      </c>
      <c r="D196" s="147">
        <v>28106</v>
      </c>
      <c r="E196" s="146" t="s">
        <v>259</v>
      </c>
      <c r="F196" s="144" t="s">
        <v>487</v>
      </c>
      <c r="G196" s="146">
        <v>11439</v>
      </c>
      <c r="H196" s="146">
        <v>11431</v>
      </c>
      <c r="I196" s="146">
        <v>11435</v>
      </c>
      <c r="J196" s="146">
        <v>11435</v>
      </c>
      <c r="K196" s="146">
        <v>11433</v>
      </c>
      <c r="L196" s="146">
        <v>11435</v>
      </c>
      <c r="M196" s="146">
        <v>11443</v>
      </c>
      <c r="N196" s="146">
        <v>11442</v>
      </c>
      <c r="O196" s="146">
        <v>11442</v>
      </c>
      <c r="P196" s="146">
        <v>11491</v>
      </c>
      <c r="Q196" s="146">
        <v>11435</v>
      </c>
      <c r="R196" s="146" t="s">
        <v>260</v>
      </c>
      <c r="S196" s="146">
        <v>59</v>
      </c>
      <c r="T196" s="146">
        <v>0</v>
      </c>
      <c r="U196" s="144" t="s">
        <v>703</v>
      </c>
      <c r="V196" s="146" t="s">
        <v>524</v>
      </c>
      <c r="W196" t="s">
        <v>335</v>
      </c>
      <c r="Z196" s="6">
        <v>0</v>
      </c>
      <c r="AA196">
        <v>0</v>
      </c>
      <c r="AB196"/>
      <c r="AE196" t="s">
        <v>524</v>
      </c>
      <c r="AF196" s="6" t="s">
        <v>730</v>
      </c>
      <c r="AG196" s="130"/>
      <c r="AH196">
        <v>4</v>
      </c>
      <c r="AW196"/>
      <c r="AX196"/>
      <c r="AY196"/>
      <c r="AZ196"/>
      <c r="BA196"/>
      <c r="BB196"/>
      <c r="BD196" s="120"/>
      <c r="BE196" s="120"/>
      <c r="BF196" s="120"/>
    </row>
    <row r="197" spans="1:58" s="146" customFormat="1" x14ac:dyDescent="0.25">
      <c r="A197" s="146" t="s">
        <v>753</v>
      </c>
      <c r="B197" t="s">
        <v>381</v>
      </c>
      <c r="C197" s="146" t="s">
        <v>464</v>
      </c>
      <c r="D197" s="147">
        <v>30959</v>
      </c>
      <c r="E197" s="146" t="s">
        <v>259</v>
      </c>
      <c r="F197" s="144" t="s">
        <v>487</v>
      </c>
      <c r="G197" s="146">
        <v>11439</v>
      </c>
      <c r="H197" s="146">
        <v>11431</v>
      </c>
      <c r="I197" s="146">
        <v>11435</v>
      </c>
      <c r="J197" s="146">
        <v>11435</v>
      </c>
      <c r="K197" s="146">
        <v>11433</v>
      </c>
      <c r="L197" s="146">
        <v>11435</v>
      </c>
      <c r="M197" s="146">
        <v>11443</v>
      </c>
      <c r="N197" s="146">
        <v>11442</v>
      </c>
      <c r="O197" s="146">
        <v>11442</v>
      </c>
      <c r="P197" s="146">
        <v>11491</v>
      </c>
      <c r="Q197" s="146">
        <v>11435</v>
      </c>
      <c r="R197" s="146" t="s">
        <v>260</v>
      </c>
      <c r="S197" s="146">
        <v>60</v>
      </c>
      <c r="T197" s="146">
        <v>0</v>
      </c>
      <c r="U197" s="144" t="s">
        <v>703</v>
      </c>
      <c r="V197" s="146" t="s">
        <v>524</v>
      </c>
      <c r="W197" t="s">
        <v>335</v>
      </c>
      <c r="Z197" s="6">
        <v>0</v>
      </c>
      <c r="AA197">
        <v>0</v>
      </c>
      <c r="AB197"/>
      <c r="AE197" t="s">
        <v>524</v>
      </c>
      <c r="AF197" s="6" t="s">
        <v>730</v>
      </c>
      <c r="AG197" s="130"/>
      <c r="AH197">
        <v>4</v>
      </c>
      <c r="AW197"/>
      <c r="AX197"/>
      <c r="AY197"/>
      <c r="AZ197"/>
      <c r="BA197"/>
      <c r="BB197"/>
      <c r="BD197" s="120"/>
      <c r="BE197" s="120"/>
      <c r="BF197" s="120"/>
    </row>
    <row r="198" spans="1:58" s="146" customFormat="1" x14ac:dyDescent="0.25">
      <c r="A198" s="146" t="s">
        <v>754</v>
      </c>
      <c r="B198" t="s">
        <v>381</v>
      </c>
      <c r="C198" s="146" t="s">
        <v>464</v>
      </c>
      <c r="D198" s="147">
        <v>33811</v>
      </c>
      <c r="E198" s="146" t="s">
        <v>259</v>
      </c>
      <c r="F198" s="144" t="s">
        <v>487</v>
      </c>
      <c r="G198" s="146">
        <v>11439</v>
      </c>
      <c r="H198" s="146">
        <v>11431</v>
      </c>
      <c r="I198" s="146">
        <v>11435</v>
      </c>
      <c r="J198" s="146">
        <v>11435</v>
      </c>
      <c r="K198" s="146">
        <v>11433</v>
      </c>
      <c r="L198" s="146">
        <v>11435</v>
      </c>
      <c r="M198" s="146">
        <v>11443</v>
      </c>
      <c r="N198" s="146">
        <v>11442</v>
      </c>
      <c r="O198" s="146">
        <v>11442</v>
      </c>
      <c r="P198" s="146">
        <v>11491</v>
      </c>
      <c r="Q198" s="146">
        <v>11435</v>
      </c>
      <c r="R198" s="146" t="s">
        <v>260</v>
      </c>
      <c r="S198" s="146">
        <v>61</v>
      </c>
      <c r="T198" s="146">
        <v>0</v>
      </c>
      <c r="U198" s="144" t="s">
        <v>703</v>
      </c>
      <c r="V198" s="146" t="s">
        <v>524</v>
      </c>
      <c r="W198" t="s">
        <v>335</v>
      </c>
      <c r="Z198" s="6">
        <v>0</v>
      </c>
      <c r="AA198">
        <v>0</v>
      </c>
      <c r="AB198"/>
      <c r="AE198" t="s">
        <v>524</v>
      </c>
      <c r="AF198" s="6" t="s">
        <v>730</v>
      </c>
      <c r="AG198" s="130"/>
      <c r="AH198">
        <v>4</v>
      </c>
      <c r="AW198"/>
      <c r="AX198"/>
      <c r="AY198"/>
      <c r="AZ198"/>
      <c r="BA198"/>
      <c r="BB198"/>
      <c r="BD198" s="120"/>
      <c r="BE198" s="120"/>
      <c r="BF198" s="120"/>
    </row>
    <row r="199" spans="1:58" s="146" customFormat="1" x14ac:dyDescent="0.25">
      <c r="A199" s="146" t="s">
        <v>755</v>
      </c>
      <c r="B199" t="s">
        <v>381</v>
      </c>
      <c r="C199" s="146" t="s">
        <v>464</v>
      </c>
      <c r="D199" s="147">
        <v>36664</v>
      </c>
      <c r="E199" s="146" t="s">
        <v>259</v>
      </c>
      <c r="F199" s="144" t="s">
        <v>487</v>
      </c>
      <c r="G199" s="146">
        <v>11439</v>
      </c>
      <c r="H199" s="146">
        <v>11431</v>
      </c>
      <c r="I199" s="146">
        <v>11435</v>
      </c>
      <c r="J199" s="146">
        <v>11435</v>
      </c>
      <c r="K199" s="146">
        <v>11433</v>
      </c>
      <c r="L199" s="146">
        <v>11435</v>
      </c>
      <c r="M199" s="146">
        <v>11443</v>
      </c>
      <c r="N199" s="146">
        <v>11442</v>
      </c>
      <c r="O199" s="146">
        <v>11442</v>
      </c>
      <c r="P199" s="146">
        <v>11491</v>
      </c>
      <c r="Q199" s="146">
        <v>11435</v>
      </c>
      <c r="R199" s="146" t="s">
        <v>260</v>
      </c>
      <c r="S199" s="146">
        <v>62</v>
      </c>
      <c r="T199" s="146">
        <v>0</v>
      </c>
      <c r="U199" s="144" t="s">
        <v>703</v>
      </c>
      <c r="V199" s="146" t="s">
        <v>524</v>
      </c>
      <c r="W199" t="s">
        <v>335</v>
      </c>
      <c r="Z199" s="6">
        <v>0</v>
      </c>
      <c r="AA199">
        <v>0</v>
      </c>
      <c r="AB199"/>
      <c r="AE199" t="s">
        <v>524</v>
      </c>
      <c r="AF199" s="6" t="s">
        <v>730</v>
      </c>
      <c r="AG199" s="130"/>
      <c r="AH199">
        <v>4</v>
      </c>
      <c r="AW199"/>
      <c r="AX199"/>
      <c r="AY199"/>
      <c r="AZ199"/>
      <c r="BA199"/>
      <c r="BB199"/>
      <c r="BD199" s="120"/>
      <c r="BE199" s="120"/>
      <c r="BF199" s="120"/>
    </row>
    <row r="200" spans="1:58" s="146" customFormat="1" x14ac:dyDescent="0.25">
      <c r="A200" s="146" t="s">
        <v>756</v>
      </c>
      <c r="B200" t="s">
        <v>381</v>
      </c>
      <c r="C200" s="146" t="s">
        <v>464</v>
      </c>
      <c r="D200" s="147">
        <v>1</v>
      </c>
      <c r="E200" s="146" t="s">
        <v>259</v>
      </c>
      <c r="F200" s="144" t="s">
        <v>487</v>
      </c>
      <c r="G200" s="146">
        <v>11439</v>
      </c>
      <c r="H200" s="146">
        <v>11431</v>
      </c>
      <c r="I200" s="146">
        <v>11435</v>
      </c>
      <c r="J200" s="146">
        <v>11435</v>
      </c>
      <c r="K200" s="146">
        <v>11433</v>
      </c>
      <c r="L200" s="146">
        <v>11435</v>
      </c>
      <c r="M200" s="146">
        <v>11443</v>
      </c>
      <c r="N200" s="146">
        <v>11442</v>
      </c>
      <c r="O200" s="146">
        <v>11442</v>
      </c>
      <c r="P200" s="146">
        <v>11491</v>
      </c>
      <c r="Q200" s="146">
        <v>11435</v>
      </c>
      <c r="R200" s="146" t="s">
        <v>260</v>
      </c>
      <c r="S200" s="146">
        <v>63</v>
      </c>
      <c r="T200" s="146">
        <v>0</v>
      </c>
      <c r="U200" s="146" t="s">
        <v>261</v>
      </c>
      <c r="V200" s="146" t="s">
        <v>524</v>
      </c>
      <c r="W200" t="s">
        <v>335</v>
      </c>
      <c r="Z200" s="6">
        <v>0</v>
      </c>
      <c r="AA200">
        <v>0</v>
      </c>
      <c r="AB200"/>
      <c r="AE200" t="s">
        <v>524</v>
      </c>
      <c r="AF200" s="6" t="s">
        <v>730</v>
      </c>
      <c r="AG200" s="130"/>
      <c r="AH200">
        <v>4</v>
      </c>
      <c r="AW200"/>
      <c r="AX200"/>
      <c r="AY200"/>
      <c r="AZ200"/>
      <c r="BA200"/>
      <c r="BB200"/>
      <c r="BD200" s="120"/>
      <c r="BE200" s="120"/>
      <c r="BF200" s="120"/>
    </row>
    <row r="201" spans="1:58" s="146" customFormat="1" x14ac:dyDescent="0.25">
      <c r="A201" s="146" t="s">
        <v>757</v>
      </c>
      <c r="B201" t="s">
        <v>381</v>
      </c>
      <c r="C201" s="148" t="s">
        <v>758</v>
      </c>
      <c r="D201" s="147">
        <v>2432</v>
      </c>
      <c r="E201" s="146" t="s">
        <v>259</v>
      </c>
      <c r="F201" s="144" t="s">
        <v>487</v>
      </c>
      <c r="G201" s="146">
        <v>11439</v>
      </c>
      <c r="H201" s="146">
        <v>11431</v>
      </c>
      <c r="I201" s="146">
        <v>11435</v>
      </c>
      <c r="J201" s="146">
        <v>11431</v>
      </c>
      <c r="K201" s="146">
        <v>11433</v>
      </c>
      <c r="L201" s="146">
        <v>11435</v>
      </c>
      <c r="M201" s="146">
        <v>11443</v>
      </c>
      <c r="N201" s="146">
        <v>11442</v>
      </c>
      <c r="O201" s="146">
        <v>11443</v>
      </c>
      <c r="P201" s="146">
        <v>11491</v>
      </c>
      <c r="Q201" s="146">
        <v>11435</v>
      </c>
      <c r="R201" s="146" t="s">
        <v>757</v>
      </c>
      <c r="S201" s="146">
        <v>10</v>
      </c>
      <c r="T201" s="146">
        <v>0</v>
      </c>
      <c r="U201" s="144" t="s">
        <v>703</v>
      </c>
      <c r="V201" s="146" t="s">
        <v>759</v>
      </c>
      <c r="W201" t="s">
        <v>335</v>
      </c>
      <c r="Z201" s="6" t="e">
        <v>#VALUE!</v>
      </c>
      <c r="AA201">
        <v>9</v>
      </c>
      <c r="AB201"/>
      <c r="AE201" t="s">
        <v>524</v>
      </c>
      <c r="AF201" s="6">
        <v>2432</v>
      </c>
      <c r="AG201" s="130"/>
      <c r="AH201">
        <v>7</v>
      </c>
      <c r="AW201"/>
      <c r="AX201"/>
      <c r="AY201"/>
      <c r="AZ201"/>
      <c r="BA201"/>
      <c r="BB201"/>
      <c r="BD201" s="120"/>
      <c r="BE201" s="120"/>
      <c r="BF201" s="120"/>
    </row>
    <row r="202" spans="1:58" s="146" customFormat="1" x14ac:dyDescent="0.25">
      <c r="A202" s="146" t="s">
        <v>757</v>
      </c>
      <c r="B202" t="s">
        <v>381</v>
      </c>
      <c r="C202" s="148" t="s">
        <v>758</v>
      </c>
      <c r="D202" s="147">
        <v>2432</v>
      </c>
      <c r="E202" s="146" t="s">
        <v>259</v>
      </c>
      <c r="F202" s="144" t="s">
        <v>487</v>
      </c>
      <c r="G202" s="146">
        <v>11439</v>
      </c>
      <c r="H202" s="146">
        <v>11431</v>
      </c>
      <c r="I202" s="146">
        <v>11435</v>
      </c>
      <c r="J202" s="146">
        <v>11431</v>
      </c>
      <c r="K202" s="146">
        <v>11433</v>
      </c>
      <c r="L202" s="146">
        <v>11435</v>
      </c>
      <c r="M202" s="146">
        <v>11443</v>
      </c>
      <c r="N202" s="146">
        <v>11442</v>
      </c>
      <c r="O202" s="146">
        <v>11443</v>
      </c>
      <c r="P202" s="146">
        <v>11491</v>
      </c>
      <c r="Q202" s="146">
        <v>11435</v>
      </c>
      <c r="R202" s="146" t="s">
        <v>757</v>
      </c>
      <c r="S202" s="146">
        <v>11</v>
      </c>
      <c r="T202" s="146">
        <v>0</v>
      </c>
      <c r="U202" s="144" t="s">
        <v>703</v>
      </c>
      <c r="V202" s="146" t="s">
        <v>759</v>
      </c>
      <c r="W202" t="s">
        <v>335</v>
      </c>
      <c r="Z202" s="6" t="e">
        <v>#VALUE!</v>
      </c>
      <c r="AA202">
        <v>9</v>
      </c>
      <c r="AB202"/>
      <c r="AE202" t="s">
        <v>524</v>
      </c>
      <c r="AF202" s="6">
        <v>2432</v>
      </c>
      <c r="AG202" s="130"/>
      <c r="AH202">
        <v>7</v>
      </c>
      <c r="AW202"/>
      <c r="AX202"/>
      <c r="AY202"/>
      <c r="AZ202"/>
      <c r="BA202"/>
      <c r="BB202"/>
      <c r="BD202" s="120"/>
      <c r="BE202" s="120"/>
      <c r="BF202" s="120"/>
    </row>
    <row r="203" spans="1:58" s="146" customFormat="1" x14ac:dyDescent="0.25">
      <c r="A203" s="146" t="s">
        <v>760</v>
      </c>
      <c r="B203" t="s">
        <v>381</v>
      </c>
      <c r="C203" s="148" t="s">
        <v>761</v>
      </c>
      <c r="D203" s="147">
        <v>5285</v>
      </c>
      <c r="E203" s="146" t="s">
        <v>259</v>
      </c>
      <c r="F203" s="144" t="s">
        <v>487</v>
      </c>
      <c r="G203" s="146">
        <v>11439</v>
      </c>
      <c r="H203" s="146">
        <v>11431</v>
      </c>
      <c r="I203" s="146">
        <v>11435</v>
      </c>
      <c r="J203" s="146">
        <v>11431</v>
      </c>
      <c r="K203" s="146">
        <v>11433</v>
      </c>
      <c r="L203" s="146">
        <v>11435</v>
      </c>
      <c r="M203" s="146">
        <v>11443</v>
      </c>
      <c r="N203" s="146">
        <v>11442</v>
      </c>
      <c r="O203" s="146">
        <v>11443</v>
      </c>
      <c r="P203" s="146">
        <v>11491</v>
      </c>
      <c r="Q203" s="146">
        <v>11435</v>
      </c>
      <c r="R203" s="146" t="s">
        <v>760</v>
      </c>
      <c r="S203" s="146">
        <v>12</v>
      </c>
      <c r="T203" s="146">
        <v>0</v>
      </c>
      <c r="U203" s="144" t="s">
        <v>703</v>
      </c>
      <c r="V203" s="146" t="s">
        <v>759</v>
      </c>
      <c r="W203" t="s">
        <v>335</v>
      </c>
      <c r="Z203" s="6" t="e">
        <v>#VALUE!</v>
      </c>
      <c r="AA203">
        <v>97</v>
      </c>
      <c r="AB203"/>
      <c r="AE203" t="s">
        <v>524</v>
      </c>
      <c r="AF203" s="6">
        <v>5285</v>
      </c>
      <c r="AG203" s="130"/>
      <c r="AH203">
        <v>7</v>
      </c>
      <c r="AW203"/>
      <c r="AX203"/>
      <c r="AY203"/>
      <c r="AZ203"/>
      <c r="BA203"/>
      <c r="BB203"/>
      <c r="BD203" s="120"/>
      <c r="BE203" s="120"/>
      <c r="BF203" s="120"/>
    </row>
    <row r="204" spans="1:58" s="146" customFormat="1" x14ac:dyDescent="0.25">
      <c r="A204" s="146" t="s">
        <v>762</v>
      </c>
      <c r="B204" t="s">
        <v>381</v>
      </c>
      <c r="C204" s="148" t="s">
        <v>763</v>
      </c>
      <c r="D204" s="147">
        <v>8137</v>
      </c>
      <c r="E204" s="146" t="s">
        <v>259</v>
      </c>
      <c r="F204" s="144" t="s">
        <v>487</v>
      </c>
      <c r="G204" s="146">
        <v>11439</v>
      </c>
      <c r="H204" s="146">
        <v>11431</v>
      </c>
      <c r="I204" s="146">
        <v>11435</v>
      </c>
      <c r="J204" s="146">
        <v>11431</v>
      </c>
      <c r="K204" s="146">
        <v>11433</v>
      </c>
      <c r="L204" s="146">
        <v>11435</v>
      </c>
      <c r="M204" s="146">
        <v>11443</v>
      </c>
      <c r="N204" s="146">
        <v>11442</v>
      </c>
      <c r="O204" s="146">
        <v>11443</v>
      </c>
      <c r="P204" s="146">
        <v>11491</v>
      </c>
      <c r="Q204" s="146">
        <v>11435</v>
      </c>
      <c r="R204" s="146" t="s">
        <v>762</v>
      </c>
      <c r="S204" s="146">
        <v>13</v>
      </c>
      <c r="T204" s="146">
        <v>0</v>
      </c>
      <c r="U204" s="144" t="s">
        <v>703</v>
      </c>
      <c r="V204" s="146" t="s">
        <v>759</v>
      </c>
      <c r="W204" t="s">
        <v>335</v>
      </c>
      <c r="Z204" s="6" t="e">
        <v>#VALUE!</v>
      </c>
      <c r="AA204">
        <v>133</v>
      </c>
      <c r="AB204"/>
      <c r="AE204" t="s">
        <v>524</v>
      </c>
      <c r="AF204" s="6">
        <v>8137</v>
      </c>
      <c r="AG204" s="130"/>
      <c r="AH204">
        <v>7</v>
      </c>
      <c r="AW204"/>
      <c r="AX204"/>
      <c r="AY204"/>
      <c r="AZ204"/>
      <c r="BA204"/>
      <c r="BB204"/>
      <c r="BD204" s="120"/>
      <c r="BE204" s="120"/>
      <c r="BF204" s="120"/>
    </row>
    <row r="205" spans="1:58" s="146" customFormat="1" x14ac:dyDescent="0.25">
      <c r="A205" s="146" t="s">
        <v>764</v>
      </c>
      <c r="B205" t="s">
        <v>381</v>
      </c>
      <c r="C205" s="148" t="s">
        <v>765</v>
      </c>
      <c r="D205" s="147">
        <v>10990</v>
      </c>
      <c r="E205" s="146" t="s">
        <v>259</v>
      </c>
      <c r="F205" s="144" t="s">
        <v>487</v>
      </c>
      <c r="G205" s="146">
        <v>11439</v>
      </c>
      <c r="H205" s="146">
        <v>11431</v>
      </c>
      <c r="I205" s="146">
        <v>11435</v>
      </c>
      <c r="J205" s="146">
        <v>11431</v>
      </c>
      <c r="K205" s="146">
        <v>11433</v>
      </c>
      <c r="L205" s="146">
        <v>11435</v>
      </c>
      <c r="M205" s="146">
        <v>11443</v>
      </c>
      <c r="N205" s="146">
        <v>11442</v>
      </c>
      <c r="O205" s="146">
        <v>11443</v>
      </c>
      <c r="P205" s="146">
        <v>11491</v>
      </c>
      <c r="Q205" s="146">
        <v>11435</v>
      </c>
      <c r="R205" s="146" t="s">
        <v>764</v>
      </c>
      <c r="S205" s="146">
        <v>14</v>
      </c>
      <c r="T205" s="146">
        <v>0</v>
      </c>
      <c r="U205" s="144" t="s">
        <v>703</v>
      </c>
      <c r="V205" s="146" t="s">
        <v>759</v>
      </c>
      <c r="W205" t="s">
        <v>335</v>
      </c>
      <c r="Z205" s="6" t="e">
        <v>#VALUE!</v>
      </c>
      <c r="AA205">
        <v>115</v>
      </c>
      <c r="AB205"/>
      <c r="AE205" t="s">
        <v>524</v>
      </c>
      <c r="AF205" s="6">
        <v>10990</v>
      </c>
      <c r="AG205" s="130"/>
      <c r="AH205">
        <v>7</v>
      </c>
      <c r="AW205"/>
      <c r="AX205"/>
      <c r="AY205"/>
      <c r="AZ205"/>
      <c r="BA205"/>
      <c r="BB205"/>
      <c r="BD205" s="120"/>
      <c r="BE205" s="120"/>
      <c r="BF205" s="120"/>
    </row>
    <row r="206" spans="1:58" s="146" customFormat="1" x14ac:dyDescent="0.25">
      <c r="A206" s="146" t="s">
        <v>766</v>
      </c>
      <c r="B206" t="s">
        <v>381</v>
      </c>
      <c r="C206" s="148" t="s">
        <v>767</v>
      </c>
      <c r="D206" s="147">
        <v>13843</v>
      </c>
      <c r="E206" s="146" t="s">
        <v>259</v>
      </c>
      <c r="F206" s="144" t="s">
        <v>487</v>
      </c>
      <c r="G206" s="146">
        <v>11439</v>
      </c>
      <c r="H206" s="146">
        <v>11431</v>
      </c>
      <c r="I206" s="146">
        <v>11435</v>
      </c>
      <c r="J206" s="146">
        <v>11431</v>
      </c>
      <c r="K206" s="146">
        <v>11433</v>
      </c>
      <c r="L206" s="146">
        <v>11435</v>
      </c>
      <c r="M206" s="146">
        <v>11443</v>
      </c>
      <c r="N206" s="146">
        <v>11442</v>
      </c>
      <c r="O206" s="146">
        <v>11443</v>
      </c>
      <c r="P206" s="146">
        <v>11491</v>
      </c>
      <c r="Q206" s="146">
        <v>11435</v>
      </c>
      <c r="R206" s="146" t="s">
        <v>766</v>
      </c>
      <c r="S206" s="146">
        <v>15</v>
      </c>
      <c r="T206" s="146">
        <v>0</v>
      </c>
      <c r="U206" s="144" t="s">
        <v>703</v>
      </c>
      <c r="V206" s="146" t="s">
        <v>759</v>
      </c>
      <c r="W206" t="s">
        <v>335</v>
      </c>
      <c r="Z206" s="6" t="e">
        <v>#VALUE!</v>
      </c>
      <c r="AA206">
        <v>91</v>
      </c>
      <c r="AB206"/>
      <c r="AE206" t="s">
        <v>524</v>
      </c>
      <c r="AF206" s="6">
        <v>13843</v>
      </c>
      <c r="AG206" s="130"/>
      <c r="AH206">
        <v>7</v>
      </c>
      <c r="AW206"/>
      <c r="AX206"/>
      <c r="AY206"/>
      <c r="AZ206"/>
      <c r="BA206"/>
      <c r="BB206"/>
      <c r="BD206" s="120"/>
      <c r="BE206" s="120"/>
      <c r="BF206" s="120"/>
    </row>
    <row r="207" spans="1:58" s="146" customFormat="1" x14ac:dyDescent="0.25">
      <c r="A207" s="146" t="s">
        <v>768</v>
      </c>
      <c r="B207" t="s">
        <v>381</v>
      </c>
      <c r="C207" s="148" t="s">
        <v>769</v>
      </c>
      <c r="D207" s="147">
        <v>16695</v>
      </c>
      <c r="E207" s="146" t="s">
        <v>259</v>
      </c>
      <c r="F207" s="144" t="s">
        <v>487</v>
      </c>
      <c r="G207" s="146">
        <v>11439</v>
      </c>
      <c r="H207" s="146">
        <v>11431</v>
      </c>
      <c r="I207" s="146">
        <v>11435</v>
      </c>
      <c r="J207" s="146">
        <v>11431</v>
      </c>
      <c r="K207" s="146">
        <v>11433</v>
      </c>
      <c r="L207" s="146">
        <v>11435</v>
      </c>
      <c r="M207" s="146">
        <v>11443</v>
      </c>
      <c r="N207" s="146">
        <v>11442</v>
      </c>
      <c r="O207" s="146">
        <v>11443</v>
      </c>
      <c r="P207" s="146">
        <v>11491</v>
      </c>
      <c r="Q207" s="146">
        <v>11435</v>
      </c>
      <c r="R207" s="146" t="s">
        <v>768</v>
      </c>
      <c r="S207" s="146">
        <v>16</v>
      </c>
      <c r="T207" s="146">
        <v>0</v>
      </c>
      <c r="U207" s="144" t="s">
        <v>703</v>
      </c>
      <c r="V207" s="146" t="s">
        <v>759</v>
      </c>
      <c r="W207" t="s">
        <v>335</v>
      </c>
      <c r="Z207" s="6" t="e">
        <v>#VALUE!</v>
      </c>
      <c r="AA207">
        <v>1</v>
      </c>
      <c r="AB207"/>
      <c r="AE207" t="s">
        <v>524</v>
      </c>
      <c r="AF207" s="6">
        <v>16695</v>
      </c>
      <c r="AG207" s="130"/>
      <c r="AH207">
        <v>7</v>
      </c>
      <c r="AW207"/>
      <c r="AX207"/>
      <c r="AY207"/>
      <c r="AZ207"/>
      <c r="BA207"/>
      <c r="BB207"/>
      <c r="BD207" s="120"/>
      <c r="BE207" s="120"/>
      <c r="BF207" s="120"/>
    </row>
    <row r="208" spans="1:58" s="146" customFormat="1" x14ac:dyDescent="0.25">
      <c r="A208" s="146" t="s">
        <v>770</v>
      </c>
      <c r="B208" t="s">
        <v>381</v>
      </c>
      <c r="C208" s="148" t="s">
        <v>769</v>
      </c>
      <c r="D208" s="147">
        <v>19548</v>
      </c>
      <c r="E208" s="146" t="s">
        <v>259</v>
      </c>
      <c r="F208" s="144" t="s">
        <v>487</v>
      </c>
      <c r="G208" s="146">
        <v>11439</v>
      </c>
      <c r="H208" s="146">
        <v>11431</v>
      </c>
      <c r="I208" s="146">
        <v>11435</v>
      </c>
      <c r="J208" s="146">
        <v>11431</v>
      </c>
      <c r="K208" s="146">
        <v>11433</v>
      </c>
      <c r="L208" s="146">
        <v>11435</v>
      </c>
      <c r="M208" s="146">
        <v>11443</v>
      </c>
      <c r="N208" s="146">
        <v>11442</v>
      </c>
      <c r="O208" s="146">
        <v>11443</v>
      </c>
      <c r="P208" s="146">
        <v>11491</v>
      </c>
      <c r="Q208" s="146">
        <v>11435</v>
      </c>
      <c r="R208" s="146" t="s">
        <v>260</v>
      </c>
      <c r="S208" s="146">
        <v>17</v>
      </c>
      <c r="T208" s="146">
        <v>0</v>
      </c>
      <c r="U208" s="144" t="s">
        <v>703</v>
      </c>
      <c r="V208" s="146" t="s">
        <v>759</v>
      </c>
      <c r="W208" t="s">
        <v>335</v>
      </c>
      <c r="Z208" s="6">
        <v>0</v>
      </c>
      <c r="AA208">
        <v>0</v>
      </c>
      <c r="AB208"/>
      <c r="AE208" t="s">
        <v>524</v>
      </c>
      <c r="AF208" s="6" t="s">
        <v>730</v>
      </c>
      <c r="AG208" s="130"/>
      <c r="AH208">
        <v>7</v>
      </c>
      <c r="AW208"/>
      <c r="AX208"/>
      <c r="AY208"/>
      <c r="AZ208"/>
      <c r="BA208"/>
      <c r="BB208"/>
      <c r="BD208" s="120"/>
      <c r="BE208" s="120"/>
      <c r="BF208" s="120"/>
    </row>
    <row r="209" spans="1:58" s="146" customFormat="1" x14ac:dyDescent="0.25">
      <c r="A209" s="146" t="s">
        <v>771</v>
      </c>
      <c r="B209" t="s">
        <v>381</v>
      </c>
      <c r="C209" s="148" t="s">
        <v>769</v>
      </c>
      <c r="D209" s="147">
        <v>22401</v>
      </c>
      <c r="E209" s="146" t="s">
        <v>259</v>
      </c>
      <c r="F209" s="144" t="s">
        <v>487</v>
      </c>
      <c r="G209" s="146">
        <v>11439</v>
      </c>
      <c r="H209" s="146">
        <v>11431</v>
      </c>
      <c r="I209" s="146">
        <v>11435</v>
      </c>
      <c r="J209" s="146">
        <v>11431</v>
      </c>
      <c r="K209" s="146">
        <v>11433</v>
      </c>
      <c r="L209" s="146">
        <v>11435</v>
      </c>
      <c r="M209" s="146">
        <v>11443</v>
      </c>
      <c r="N209" s="146">
        <v>11442</v>
      </c>
      <c r="O209" s="146">
        <v>11443</v>
      </c>
      <c r="P209" s="146">
        <v>11491</v>
      </c>
      <c r="Q209" s="146">
        <v>11435</v>
      </c>
      <c r="R209" s="146" t="s">
        <v>771</v>
      </c>
      <c r="S209" s="146">
        <v>18</v>
      </c>
      <c r="T209" s="146">
        <v>0</v>
      </c>
      <c r="U209" s="144" t="s">
        <v>703</v>
      </c>
      <c r="V209" s="146" t="s">
        <v>759</v>
      </c>
      <c r="W209" t="s">
        <v>335</v>
      </c>
      <c r="Z209" s="6" t="e">
        <v>#VALUE!</v>
      </c>
      <c r="AA209">
        <v>1</v>
      </c>
      <c r="AB209"/>
      <c r="AE209" t="s">
        <v>524</v>
      </c>
      <c r="AF209" s="6">
        <v>22401</v>
      </c>
      <c r="AG209" s="130"/>
      <c r="AH209">
        <v>7</v>
      </c>
      <c r="AW209"/>
      <c r="AX209"/>
      <c r="AY209"/>
      <c r="AZ209"/>
      <c r="BA209"/>
      <c r="BB209"/>
      <c r="BD209" s="120"/>
      <c r="BE209" s="120"/>
      <c r="BF209" s="120"/>
    </row>
    <row r="210" spans="1:58" s="146" customFormat="1" x14ac:dyDescent="0.25">
      <c r="A210" s="146" t="s">
        <v>772</v>
      </c>
      <c r="B210" t="s">
        <v>381</v>
      </c>
      <c r="C210" s="148" t="s">
        <v>769</v>
      </c>
      <c r="D210" s="147">
        <v>25253</v>
      </c>
      <c r="E210" s="146" t="s">
        <v>259</v>
      </c>
      <c r="F210" s="144" t="s">
        <v>487</v>
      </c>
      <c r="G210" s="146">
        <v>11439</v>
      </c>
      <c r="H210" s="146">
        <v>11431</v>
      </c>
      <c r="I210" s="146">
        <v>11435</v>
      </c>
      <c r="J210" s="146">
        <v>11431</v>
      </c>
      <c r="K210" s="146">
        <v>11433</v>
      </c>
      <c r="L210" s="146">
        <v>11435</v>
      </c>
      <c r="M210" s="146">
        <v>11443</v>
      </c>
      <c r="N210" s="146">
        <v>11442</v>
      </c>
      <c r="O210" s="146">
        <v>11443</v>
      </c>
      <c r="P210" s="146">
        <v>11491</v>
      </c>
      <c r="Q210" s="146">
        <v>11435</v>
      </c>
      <c r="R210" s="146" t="s">
        <v>772</v>
      </c>
      <c r="S210" s="146">
        <v>19</v>
      </c>
      <c r="T210" s="146">
        <v>0</v>
      </c>
      <c r="U210" s="144" t="s">
        <v>703</v>
      </c>
      <c r="V210" s="146" t="s">
        <v>759</v>
      </c>
      <c r="W210" t="s">
        <v>335</v>
      </c>
      <c r="Z210" s="6" t="e">
        <v>#VALUE!</v>
      </c>
      <c r="AA210">
        <v>1</v>
      </c>
      <c r="AB210"/>
      <c r="AE210" t="s">
        <v>524</v>
      </c>
      <c r="AF210" s="6">
        <v>25253</v>
      </c>
      <c r="AG210" s="130"/>
      <c r="AH210">
        <v>7</v>
      </c>
      <c r="AW210"/>
      <c r="AX210"/>
      <c r="AY210"/>
      <c r="AZ210"/>
      <c r="BA210"/>
      <c r="BB210"/>
      <c r="BD210" s="120"/>
      <c r="BE210" s="120"/>
      <c r="BF210" s="120"/>
    </row>
    <row r="211" spans="1:58" s="146" customFormat="1" x14ac:dyDescent="0.25">
      <c r="A211" s="146" t="s">
        <v>773</v>
      </c>
      <c r="B211" t="s">
        <v>381</v>
      </c>
      <c r="C211" s="148" t="s">
        <v>769</v>
      </c>
      <c r="D211" s="147">
        <v>28106</v>
      </c>
      <c r="E211" s="146" t="s">
        <v>259</v>
      </c>
      <c r="F211" s="144" t="s">
        <v>487</v>
      </c>
      <c r="G211" s="146">
        <v>11439</v>
      </c>
      <c r="H211" s="146">
        <v>11431</v>
      </c>
      <c r="I211" s="146">
        <v>11435</v>
      </c>
      <c r="J211" s="146">
        <v>11431</v>
      </c>
      <c r="K211" s="146">
        <v>11433</v>
      </c>
      <c r="L211" s="146">
        <v>11435</v>
      </c>
      <c r="M211" s="146">
        <v>11443</v>
      </c>
      <c r="N211" s="146">
        <v>11442</v>
      </c>
      <c r="O211" s="146">
        <v>11443</v>
      </c>
      <c r="P211" s="146">
        <v>11491</v>
      </c>
      <c r="Q211" s="146">
        <v>11435</v>
      </c>
      <c r="R211" s="146" t="s">
        <v>260</v>
      </c>
      <c r="S211" s="146">
        <v>20</v>
      </c>
      <c r="T211" s="146">
        <v>0</v>
      </c>
      <c r="U211" s="144" t="s">
        <v>703</v>
      </c>
      <c r="V211" s="146" t="s">
        <v>759</v>
      </c>
      <c r="W211" t="s">
        <v>335</v>
      </c>
      <c r="Z211" s="6">
        <v>0</v>
      </c>
      <c r="AA211">
        <v>0</v>
      </c>
      <c r="AB211"/>
      <c r="AE211" t="s">
        <v>524</v>
      </c>
      <c r="AF211" s="6" t="s">
        <v>730</v>
      </c>
      <c r="AG211" s="130"/>
      <c r="AH211">
        <v>7</v>
      </c>
      <c r="AW211"/>
      <c r="AX211"/>
      <c r="AY211"/>
      <c r="AZ211"/>
      <c r="BA211"/>
      <c r="BB211"/>
      <c r="BD211" s="120"/>
      <c r="BE211" s="120"/>
      <c r="BF211" s="120"/>
    </row>
    <row r="212" spans="1:58" s="146" customFormat="1" x14ac:dyDescent="0.25">
      <c r="A212" s="146" t="s">
        <v>774</v>
      </c>
      <c r="B212" t="s">
        <v>381</v>
      </c>
      <c r="C212" s="148" t="s">
        <v>769</v>
      </c>
      <c r="D212" s="147">
        <v>30959</v>
      </c>
      <c r="E212" s="146" t="s">
        <v>259</v>
      </c>
      <c r="F212" s="144" t="s">
        <v>487</v>
      </c>
      <c r="G212" s="146">
        <v>11439</v>
      </c>
      <c r="H212" s="146">
        <v>11431</v>
      </c>
      <c r="I212" s="146">
        <v>11435</v>
      </c>
      <c r="J212" s="146">
        <v>11431</v>
      </c>
      <c r="K212" s="146">
        <v>11433</v>
      </c>
      <c r="L212" s="146">
        <v>11435</v>
      </c>
      <c r="M212" s="146">
        <v>11443</v>
      </c>
      <c r="N212" s="146">
        <v>11442</v>
      </c>
      <c r="O212" s="146">
        <v>11443</v>
      </c>
      <c r="P212" s="146">
        <v>11491</v>
      </c>
      <c r="Q212" s="146">
        <v>11435</v>
      </c>
      <c r="R212" s="146" t="s">
        <v>260</v>
      </c>
      <c r="S212" s="146">
        <v>21</v>
      </c>
      <c r="T212" s="146">
        <v>0</v>
      </c>
      <c r="U212" s="144" t="s">
        <v>703</v>
      </c>
      <c r="V212" s="146" t="s">
        <v>759</v>
      </c>
      <c r="W212" t="s">
        <v>335</v>
      </c>
      <c r="Z212" s="6">
        <v>0</v>
      </c>
      <c r="AA212">
        <v>0</v>
      </c>
      <c r="AB212"/>
      <c r="AE212" t="s">
        <v>524</v>
      </c>
      <c r="AF212" s="6" t="s">
        <v>730</v>
      </c>
      <c r="AG212" s="130"/>
      <c r="AH212">
        <v>7</v>
      </c>
      <c r="AW212"/>
      <c r="AX212"/>
      <c r="AY212"/>
      <c r="AZ212"/>
      <c r="BA212"/>
      <c r="BB212"/>
      <c r="BD212" s="120"/>
      <c r="BE212" s="120"/>
      <c r="BF212" s="120"/>
    </row>
    <row r="213" spans="1:58" s="146" customFormat="1" x14ac:dyDescent="0.25">
      <c r="A213" s="146" t="s">
        <v>775</v>
      </c>
      <c r="B213" t="s">
        <v>381</v>
      </c>
      <c r="C213" s="148" t="s">
        <v>769</v>
      </c>
      <c r="D213" s="147">
        <v>33811</v>
      </c>
      <c r="E213" s="146" t="s">
        <v>259</v>
      </c>
      <c r="F213" s="144" t="s">
        <v>487</v>
      </c>
      <c r="G213" s="146">
        <v>11439</v>
      </c>
      <c r="H213" s="146">
        <v>11431</v>
      </c>
      <c r="I213" s="146">
        <v>11435</v>
      </c>
      <c r="J213" s="146">
        <v>11431</v>
      </c>
      <c r="K213" s="146">
        <v>11433</v>
      </c>
      <c r="L213" s="146">
        <v>11435</v>
      </c>
      <c r="M213" s="146">
        <v>11443</v>
      </c>
      <c r="N213" s="146">
        <v>11442</v>
      </c>
      <c r="O213" s="146">
        <v>11443</v>
      </c>
      <c r="P213" s="146">
        <v>11491</v>
      </c>
      <c r="Q213" s="146">
        <v>11435</v>
      </c>
      <c r="R213" s="146" t="s">
        <v>260</v>
      </c>
      <c r="S213" s="146">
        <v>22</v>
      </c>
      <c r="T213" s="146">
        <v>0</v>
      </c>
      <c r="U213" s="144" t="s">
        <v>703</v>
      </c>
      <c r="V213" s="146" t="s">
        <v>759</v>
      </c>
      <c r="W213" t="s">
        <v>335</v>
      </c>
      <c r="Z213" s="6">
        <v>0</v>
      </c>
      <c r="AA213">
        <v>0</v>
      </c>
      <c r="AB213"/>
      <c r="AE213" t="s">
        <v>524</v>
      </c>
      <c r="AF213" s="6" t="s">
        <v>730</v>
      </c>
      <c r="AG213" s="130"/>
      <c r="AH213">
        <v>7</v>
      </c>
      <c r="AW213"/>
      <c r="AX213"/>
      <c r="AY213"/>
      <c r="AZ213"/>
      <c r="BA213"/>
      <c r="BB213"/>
      <c r="BD213" s="120"/>
      <c r="BE213" s="120"/>
      <c r="BF213" s="120"/>
    </row>
    <row r="214" spans="1:58" s="146" customFormat="1" x14ac:dyDescent="0.25">
      <c r="A214" s="146" t="s">
        <v>776</v>
      </c>
      <c r="B214" t="s">
        <v>381</v>
      </c>
      <c r="C214" s="148" t="s">
        <v>777</v>
      </c>
      <c r="D214" s="147">
        <v>13843</v>
      </c>
      <c r="E214" s="146" t="s">
        <v>259</v>
      </c>
      <c r="F214" s="144" t="s">
        <v>487</v>
      </c>
      <c r="G214" s="146">
        <v>11411</v>
      </c>
      <c r="H214" s="146">
        <v>11411</v>
      </c>
      <c r="I214" s="146">
        <v>11411</v>
      </c>
      <c r="J214" s="146">
        <v>11411</v>
      </c>
      <c r="K214" s="146" t="s">
        <v>248</v>
      </c>
      <c r="L214" s="146" t="s">
        <v>248</v>
      </c>
      <c r="M214" s="146">
        <v>11411</v>
      </c>
      <c r="N214" s="146">
        <v>11411</v>
      </c>
      <c r="O214" s="146">
        <v>11411</v>
      </c>
      <c r="P214" s="146" t="s">
        <v>248</v>
      </c>
      <c r="Q214" s="146" t="s">
        <v>778</v>
      </c>
      <c r="R214" s="146" t="s">
        <v>260</v>
      </c>
      <c r="S214" s="146">
        <v>23</v>
      </c>
      <c r="T214" s="146">
        <v>0</v>
      </c>
      <c r="U214" s="144" t="s">
        <v>703</v>
      </c>
      <c r="V214" s="146" t="s">
        <v>759</v>
      </c>
      <c r="W214" t="s">
        <v>335</v>
      </c>
      <c r="Z214" s="6">
        <v>0</v>
      </c>
      <c r="AA214">
        <v>0</v>
      </c>
      <c r="AB214"/>
      <c r="AE214" t="s">
        <v>524</v>
      </c>
      <c r="AF214" s="6" t="s">
        <v>730</v>
      </c>
      <c r="AG214" s="130"/>
      <c r="AH214">
        <v>7</v>
      </c>
      <c r="AW214"/>
      <c r="AX214"/>
      <c r="AY214"/>
      <c r="AZ214"/>
      <c r="BA214"/>
      <c r="BB214"/>
      <c r="BD214" s="120"/>
      <c r="BE214" s="120"/>
      <c r="BF214" s="120"/>
    </row>
    <row r="215" spans="1:58" s="146" customFormat="1" x14ac:dyDescent="0.25">
      <c r="A215" s="146" t="s">
        <v>779</v>
      </c>
      <c r="B215" t="s">
        <v>381</v>
      </c>
      <c r="C215" s="146" t="s">
        <v>735</v>
      </c>
      <c r="D215" s="147">
        <v>6127.5</v>
      </c>
      <c r="E215" s="146" t="s">
        <v>259</v>
      </c>
      <c r="F215" s="144" t="s">
        <v>487</v>
      </c>
      <c r="G215" s="146">
        <v>11439</v>
      </c>
      <c r="H215" s="146">
        <v>11436</v>
      </c>
      <c r="I215" s="146" t="s">
        <v>248</v>
      </c>
      <c r="J215" s="146">
        <v>11436</v>
      </c>
      <c r="K215" s="146" t="s">
        <v>248</v>
      </c>
      <c r="L215" s="146" t="s">
        <v>248</v>
      </c>
      <c r="M215" s="146">
        <v>11451</v>
      </c>
      <c r="N215" s="146" t="s">
        <v>778</v>
      </c>
      <c r="O215" s="146">
        <v>11443</v>
      </c>
      <c r="P215" s="146">
        <v>11491</v>
      </c>
      <c r="Q215" s="146" t="s">
        <v>248</v>
      </c>
      <c r="R215" s="146" t="s">
        <v>779</v>
      </c>
      <c r="S215" s="146">
        <v>24</v>
      </c>
      <c r="T215" s="146">
        <v>0</v>
      </c>
      <c r="U215" s="144" t="s">
        <v>703</v>
      </c>
      <c r="V215" s="146" t="s">
        <v>736</v>
      </c>
      <c r="W215" t="s">
        <v>335</v>
      </c>
      <c r="Z215" s="6" t="e">
        <v>#VALUE!</v>
      </c>
      <c r="AA215">
        <v>19</v>
      </c>
      <c r="AB215"/>
      <c r="AE215" t="s">
        <v>524</v>
      </c>
      <c r="AF215" s="6">
        <v>6127.5</v>
      </c>
      <c r="AG215" s="130">
        <v>6013.5</v>
      </c>
      <c r="AH215">
        <v>7</v>
      </c>
      <c r="AW215"/>
      <c r="AX215"/>
      <c r="AY215"/>
      <c r="AZ215"/>
      <c r="BA215"/>
      <c r="BB215"/>
      <c r="BD215" s="120"/>
      <c r="BE215" s="120"/>
      <c r="BF215" s="120"/>
    </row>
    <row r="216" spans="1:58" s="146" customFormat="1" x14ac:dyDescent="0.25">
      <c r="A216" s="146" t="s">
        <v>780</v>
      </c>
      <c r="B216" t="s">
        <v>381</v>
      </c>
      <c r="C216" s="146" t="s">
        <v>447</v>
      </c>
      <c r="D216" s="147">
        <v>1</v>
      </c>
      <c r="E216" s="146" t="s">
        <v>259</v>
      </c>
      <c r="F216" s="144" t="s">
        <v>487</v>
      </c>
      <c r="G216" s="146">
        <v>11439</v>
      </c>
      <c r="H216" s="146">
        <v>11431</v>
      </c>
      <c r="I216" s="146">
        <v>11435</v>
      </c>
      <c r="J216" s="146">
        <v>11431</v>
      </c>
      <c r="K216" s="146">
        <v>11433</v>
      </c>
      <c r="L216" s="146">
        <v>11435</v>
      </c>
      <c r="M216" s="146">
        <v>11443</v>
      </c>
      <c r="N216" s="146">
        <v>11442</v>
      </c>
      <c r="O216" s="146">
        <v>11443</v>
      </c>
      <c r="P216" s="146">
        <v>11491</v>
      </c>
      <c r="Q216" s="146">
        <v>11435</v>
      </c>
      <c r="R216" s="146" t="s">
        <v>260</v>
      </c>
      <c r="S216" s="146">
        <v>25</v>
      </c>
      <c r="T216" s="146">
        <v>0</v>
      </c>
      <c r="U216" s="146" t="s">
        <v>261</v>
      </c>
      <c r="V216" s="146" t="s">
        <v>524</v>
      </c>
      <c r="W216" t="s">
        <v>335</v>
      </c>
      <c r="Z216" s="6">
        <v>0</v>
      </c>
      <c r="AA216">
        <v>0</v>
      </c>
      <c r="AB216"/>
      <c r="AE216" t="s">
        <v>524</v>
      </c>
      <c r="AF216" s="6" t="s">
        <v>730</v>
      </c>
      <c r="AG216" s="130"/>
      <c r="AH216">
        <v>4</v>
      </c>
      <c r="AW216"/>
      <c r="AX216"/>
      <c r="AY216"/>
      <c r="AZ216"/>
      <c r="BA216"/>
      <c r="BB216"/>
      <c r="BD216" s="120"/>
      <c r="BE216" s="120"/>
      <c r="BF216" s="120"/>
    </row>
    <row r="217" spans="1:58" s="146" customFormat="1" x14ac:dyDescent="0.25">
      <c r="A217" s="146" t="s">
        <v>781</v>
      </c>
      <c r="B217" t="s">
        <v>381</v>
      </c>
      <c r="C217" s="146" t="s">
        <v>782</v>
      </c>
      <c r="D217" s="147">
        <v>2432</v>
      </c>
      <c r="E217" s="146" t="s">
        <v>259</v>
      </c>
      <c r="F217" s="144" t="s">
        <v>487</v>
      </c>
      <c r="G217" s="146">
        <v>11439</v>
      </c>
      <c r="H217" s="146">
        <v>11431</v>
      </c>
      <c r="I217" s="146">
        <v>11435</v>
      </c>
      <c r="J217" s="146">
        <v>11435</v>
      </c>
      <c r="K217" s="146">
        <v>11433</v>
      </c>
      <c r="L217" s="146">
        <v>11435</v>
      </c>
      <c r="M217" s="146">
        <v>11443</v>
      </c>
      <c r="N217" s="146">
        <v>11442</v>
      </c>
      <c r="O217" s="146">
        <v>11442</v>
      </c>
      <c r="P217" s="146">
        <v>11491</v>
      </c>
      <c r="Q217" s="146">
        <v>11435</v>
      </c>
      <c r="R217" s="146" t="s">
        <v>781</v>
      </c>
      <c r="S217" s="146">
        <v>30</v>
      </c>
      <c r="T217" s="146">
        <v>0</v>
      </c>
      <c r="U217" s="144" t="s">
        <v>703</v>
      </c>
      <c r="V217" s="146" t="s">
        <v>783</v>
      </c>
      <c r="W217" t="s">
        <v>335</v>
      </c>
      <c r="Z217" s="6" t="e">
        <v>#VALUE!</v>
      </c>
      <c r="AA217">
        <v>14</v>
      </c>
      <c r="AB217"/>
      <c r="AE217" t="s">
        <v>524</v>
      </c>
      <c r="AF217" s="6">
        <v>2432</v>
      </c>
      <c r="AG217" s="130"/>
      <c r="AH217">
        <v>7</v>
      </c>
      <c r="AW217"/>
      <c r="AX217"/>
      <c r="AY217"/>
      <c r="AZ217"/>
      <c r="BA217"/>
      <c r="BB217"/>
      <c r="BD217" s="120"/>
      <c r="BE217" s="120"/>
      <c r="BF217" s="120"/>
    </row>
    <row r="218" spans="1:58" s="146" customFormat="1" x14ac:dyDescent="0.25">
      <c r="A218" s="146" t="s">
        <v>784</v>
      </c>
      <c r="B218" t="s">
        <v>381</v>
      </c>
      <c r="C218" s="146" t="s">
        <v>785</v>
      </c>
      <c r="D218" s="147">
        <v>5285</v>
      </c>
      <c r="E218" s="146" t="s">
        <v>259</v>
      </c>
      <c r="F218" s="144" t="s">
        <v>487</v>
      </c>
      <c r="G218" s="146">
        <v>11439</v>
      </c>
      <c r="H218" s="146">
        <v>11431</v>
      </c>
      <c r="I218" s="146">
        <v>11435</v>
      </c>
      <c r="J218" s="146">
        <v>11435</v>
      </c>
      <c r="K218" s="146">
        <v>11433</v>
      </c>
      <c r="L218" s="146">
        <v>11435</v>
      </c>
      <c r="M218" s="146">
        <v>11443</v>
      </c>
      <c r="N218" s="146">
        <v>11442</v>
      </c>
      <c r="O218" s="146">
        <v>11442</v>
      </c>
      <c r="P218" s="146">
        <v>11491</v>
      </c>
      <c r="Q218" s="146">
        <v>11435</v>
      </c>
      <c r="R218" s="146" t="s">
        <v>784</v>
      </c>
      <c r="S218" s="146">
        <v>31</v>
      </c>
      <c r="T218" s="146">
        <v>0</v>
      </c>
      <c r="U218" s="144" t="s">
        <v>703</v>
      </c>
      <c r="V218" s="146" t="s">
        <v>783</v>
      </c>
      <c r="W218" t="s">
        <v>335</v>
      </c>
      <c r="Z218" s="6" t="e">
        <v>#VALUE!</v>
      </c>
      <c r="AA218">
        <v>22</v>
      </c>
      <c r="AB218"/>
      <c r="AE218" t="s">
        <v>524</v>
      </c>
      <c r="AF218" s="6">
        <v>5285</v>
      </c>
      <c r="AG218" s="130"/>
      <c r="AH218">
        <v>7</v>
      </c>
      <c r="AW218"/>
      <c r="AX218"/>
      <c r="AY218"/>
      <c r="AZ218"/>
      <c r="BA218"/>
      <c r="BB218"/>
      <c r="BD218" s="120"/>
      <c r="BE218" s="120"/>
      <c r="BF218" s="120"/>
    </row>
    <row r="219" spans="1:58" s="146" customFormat="1" x14ac:dyDescent="0.25">
      <c r="A219" s="146" t="s">
        <v>786</v>
      </c>
      <c r="B219" t="s">
        <v>381</v>
      </c>
      <c r="C219" s="146" t="s">
        <v>787</v>
      </c>
      <c r="D219" s="147">
        <v>8137</v>
      </c>
      <c r="E219" s="146" t="s">
        <v>259</v>
      </c>
      <c r="F219" s="144" t="s">
        <v>487</v>
      </c>
      <c r="G219" s="146">
        <v>11439</v>
      </c>
      <c r="H219" s="146">
        <v>11431</v>
      </c>
      <c r="I219" s="146">
        <v>11435</v>
      </c>
      <c r="J219" s="146">
        <v>11435</v>
      </c>
      <c r="K219" s="146">
        <v>11433</v>
      </c>
      <c r="L219" s="146">
        <v>11435</v>
      </c>
      <c r="M219" s="146">
        <v>11443</v>
      </c>
      <c r="N219" s="146">
        <v>11442</v>
      </c>
      <c r="O219" s="146">
        <v>11442</v>
      </c>
      <c r="P219" s="146">
        <v>11491</v>
      </c>
      <c r="Q219" s="146">
        <v>11435</v>
      </c>
      <c r="R219" s="146" t="s">
        <v>786</v>
      </c>
      <c r="S219" s="146">
        <v>32</v>
      </c>
      <c r="T219" s="146">
        <v>0</v>
      </c>
      <c r="U219" s="144" t="s">
        <v>703</v>
      </c>
      <c r="V219" s="146" t="s">
        <v>783</v>
      </c>
      <c r="W219" t="s">
        <v>335</v>
      </c>
      <c r="Z219" s="6" t="e">
        <v>#VALUE!</v>
      </c>
      <c r="AA219">
        <v>31</v>
      </c>
      <c r="AB219"/>
      <c r="AE219" t="s">
        <v>524</v>
      </c>
      <c r="AF219" s="6">
        <v>8137</v>
      </c>
      <c r="AG219" s="130"/>
      <c r="AH219">
        <v>7</v>
      </c>
      <c r="AW219"/>
      <c r="AX219"/>
      <c r="AY219"/>
      <c r="AZ219"/>
      <c r="BA219"/>
      <c r="BB219"/>
      <c r="BD219" s="120"/>
      <c r="BE219" s="120"/>
      <c r="BF219" s="120"/>
    </row>
    <row r="220" spans="1:58" s="146" customFormat="1" x14ac:dyDescent="0.25">
      <c r="A220" s="146" t="s">
        <v>788</v>
      </c>
      <c r="B220" t="s">
        <v>381</v>
      </c>
      <c r="C220" s="146" t="s">
        <v>789</v>
      </c>
      <c r="D220" s="147">
        <v>10990</v>
      </c>
      <c r="E220" s="146" t="s">
        <v>259</v>
      </c>
      <c r="F220" s="144" t="s">
        <v>487</v>
      </c>
      <c r="G220" s="146">
        <v>11439</v>
      </c>
      <c r="H220" s="146">
        <v>11431</v>
      </c>
      <c r="I220" s="146">
        <v>11435</v>
      </c>
      <c r="J220" s="146">
        <v>11435</v>
      </c>
      <c r="K220" s="146">
        <v>11433</v>
      </c>
      <c r="L220" s="146">
        <v>11435</v>
      </c>
      <c r="M220" s="146">
        <v>11443</v>
      </c>
      <c r="N220" s="146">
        <v>11442</v>
      </c>
      <c r="O220" s="146">
        <v>11442</v>
      </c>
      <c r="P220" s="146">
        <v>11491</v>
      </c>
      <c r="Q220" s="146">
        <v>11435</v>
      </c>
      <c r="R220" s="146" t="s">
        <v>788</v>
      </c>
      <c r="S220" s="146">
        <v>33</v>
      </c>
      <c r="T220" s="146">
        <v>0</v>
      </c>
      <c r="U220" s="144" t="s">
        <v>703</v>
      </c>
      <c r="V220" s="146" t="s">
        <v>783</v>
      </c>
      <c r="W220" t="s">
        <v>335</v>
      </c>
      <c r="Z220" s="6" t="e">
        <v>#VALUE!</v>
      </c>
      <c r="AA220">
        <v>28</v>
      </c>
      <c r="AB220"/>
      <c r="AE220" t="s">
        <v>524</v>
      </c>
      <c r="AF220" s="6">
        <v>10990</v>
      </c>
      <c r="AG220" s="130"/>
      <c r="AH220">
        <v>7</v>
      </c>
      <c r="AW220"/>
      <c r="AX220"/>
      <c r="AY220"/>
      <c r="AZ220"/>
      <c r="BA220"/>
      <c r="BB220"/>
      <c r="BD220" s="120"/>
      <c r="BE220" s="120"/>
      <c r="BF220" s="120"/>
    </row>
    <row r="221" spans="1:58" s="146" customFormat="1" x14ac:dyDescent="0.25">
      <c r="A221" s="146" t="s">
        <v>790</v>
      </c>
      <c r="B221" t="s">
        <v>381</v>
      </c>
      <c r="C221" s="146" t="s">
        <v>791</v>
      </c>
      <c r="D221" s="147">
        <v>13843</v>
      </c>
      <c r="E221" s="146" t="s">
        <v>259</v>
      </c>
      <c r="F221" s="144" t="s">
        <v>487</v>
      </c>
      <c r="G221" s="146">
        <v>11439</v>
      </c>
      <c r="H221" s="146">
        <v>11431</v>
      </c>
      <c r="I221" s="146">
        <v>11435</v>
      </c>
      <c r="J221" s="146">
        <v>11435</v>
      </c>
      <c r="K221" s="146">
        <v>11433</v>
      </c>
      <c r="L221" s="146">
        <v>11435</v>
      </c>
      <c r="M221" s="146">
        <v>11443</v>
      </c>
      <c r="N221" s="146">
        <v>11442</v>
      </c>
      <c r="O221" s="146">
        <v>11442</v>
      </c>
      <c r="P221" s="146">
        <v>11491</v>
      </c>
      <c r="Q221" s="146">
        <v>11435</v>
      </c>
      <c r="R221" s="146" t="s">
        <v>790</v>
      </c>
      <c r="S221" s="146">
        <v>34</v>
      </c>
      <c r="T221" s="146">
        <v>0</v>
      </c>
      <c r="U221" s="144" t="s">
        <v>703</v>
      </c>
      <c r="V221" s="146" t="s">
        <v>783</v>
      </c>
      <c r="W221" t="s">
        <v>335</v>
      </c>
      <c r="Z221" s="6" t="e">
        <v>#VALUE!</v>
      </c>
      <c r="AA221">
        <v>31</v>
      </c>
      <c r="AB221"/>
      <c r="AE221" t="s">
        <v>524</v>
      </c>
      <c r="AF221" s="6">
        <v>13843</v>
      </c>
      <c r="AG221" s="130"/>
      <c r="AH221">
        <v>7</v>
      </c>
      <c r="AW221"/>
      <c r="AX221"/>
      <c r="AY221"/>
      <c r="AZ221"/>
      <c r="BA221"/>
      <c r="BB221"/>
      <c r="BD221" s="120"/>
      <c r="BE221" s="120"/>
      <c r="BF221" s="120"/>
    </row>
    <row r="222" spans="1:58" s="146" customFormat="1" x14ac:dyDescent="0.25">
      <c r="A222" s="146" t="s">
        <v>792</v>
      </c>
      <c r="B222" t="s">
        <v>381</v>
      </c>
      <c r="C222" s="146" t="s">
        <v>793</v>
      </c>
      <c r="D222" s="147">
        <v>16695</v>
      </c>
      <c r="E222" s="146" t="s">
        <v>259</v>
      </c>
      <c r="F222" s="144" t="s">
        <v>487</v>
      </c>
      <c r="G222" s="146">
        <v>11439</v>
      </c>
      <c r="H222" s="146">
        <v>11431</v>
      </c>
      <c r="I222" s="146">
        <v>11435</v>
      </c>
      <c r="J222" s="146">
        <v>11435</v>
      </c>
      <c r="K222" s="146">
        <v>11433</v>
      </c>
      <c r="L222" s="146">
        <v>11435</v>
      </c>
      <c r="M222" s="146">
        <v>11443</v>
      </c>
      <c r="N222" s="146">
        <v>11442</v>
      </c>
      <c r="O222" s="146">
        <v>11442</v>
      </c>
      <c r="P222" s="146">
        <v>11491</v>
      </c>
      <c r="Q222" s="146">
        <v>11435</v>
      </c>
      <c r="R222" s="146" t="s">
        <v>792</v>
      </c>
      <c r="S222" s="146">
        <v>35</v>
      </c>
      <c r="T222" s="146">
        <v>0</v>
      </c>
      <c r="U222" s="144" t="s">
        <v>703</v>
      </c>
      <c r="V222" s="146" t="s">
        <v>783</v>
      </c>
      <c r="W222" t="s">
        <v>335</v>
      </c>
      <c r="Z222" s="6" t="e">
        <v>#VALUE!</v>
      </c>
      <c r="AA222">
        <v>2</v>
      </c>
      <c r="AB222"/>
      <c r="AE222" t="s">
        <v>524</v>
      </c>
      <c r="AF222" s="6">
        <v>16695</v>
      </c>
      <c r="AG222" s="130"/>
      <c r="AH222">
        <v>7</v>
      </c>
      <c r="AW222"/>
      <c r="AX222"/>
      <c r="AY222"/>
      <c r="AZ222"/>
      <c r="BA222"/>
      <c r="BB222"/>
      <c r="BD222" s="120"/>
      <c r="BE222" s="120"/>
      <c r="BF222" s="120"/>
    </row>
    <row r="223" spans="1:58" s="146" customFormat="1" x14ac:dyDescent="0.25">
      <c r="A223" s="146" t="s">
        <v>794</v>
      </c>
      <c r="B223" t="s">
        <v>381</v>
      </c>
      <c r="C223" s="146" t="s">
        <v>795</v>
      </c>
      <c r="D223" s="147">
        <v>19548</v>
      </c>
      <c r="E223" s="146" t="s">
        <v>259</v>
      </c>
      <c r="F223" s="144" t="s">
        <v>487</v>
      </c>
      <c r="G223" s="146">
        <v>11439</v>
      </c>
      <c r="H223" s="146">
        <v>11431</v>
      </c>
      <c r="I223" s="146">
        <v>11435</v>
      </c>
      <c r="J223" s="146">
        <v>11435</v>
      </c>
      <c r="K223" s="146">
        <v>11433</v>
      </c>
      <c r="L223" s="146">
        <v>11435</v>
      </c>
      <c r="M223" s="146">
        <v>11443</v>
      </c>
      <c r="N223" s="146">
        <v>11442</v>
      </c>
      <c r="O223" s="146">
        <v>11442</v>
      </c>
      <c r="P223" s="146">
        <v>11491</v>
      </c>
      <c r="Q223" s="146">
        <v>11435</v>
      </c>
      <c r="R223" s="146" t="s">
        <v>260</v>
      </c>
      <c r="S223" s="146">
        <v>36</v>
      </c>
      <c r="T223" s="146">
        <v>0</v>
      </c>
      <c r="U223" s="144" t="s">
        <v>703</v>
      </c>
      <c r="V223" s="146" t="s">
        <v>783</v>
      </c>
      <c r="W223" t="s">
        <v>335</v>
      </c>
      <c r="Z223" s="6">
        <v>0</v>
      </c>
      <c r="AA223">
        <v>0</v>
      </c>
      <c r="AB223"/>
      <c r="AE223" t="s">
        <v>524</v>
      </c>
      <c r="AF223" s="6" t="s">
        <v>730</v>
      </c>
      <c r="AG223" s="130"/>
      <c r="AH223">
        <v>7</v>
      </c>
      <c r="AW223"/>
      <c r="AX223"/>
      <c r="AY223"/>
      <c r="AZ223"/>
      <c r="BA223"/>
      <c r="BB223"/>
      <c r="BD223" s="120"/>
      <c r="BE223" s="120"/>
      <c r="BF223" s="120"/>
    </row>
    <row r="224" spans="1:58" s="146" customFormat="1" x14ac:dyDescent="0.25">
      <c r="A224" s="146" t="s">
        <v>796</v>
      </c>
      <c r="B224" t="s">
        <v>381</v>
      </c>
      <c r="C224" s="146" t="s">
        <v>795</v>
      </c>
      <c r="D224" s="147">
        <v>22401</v>
      </c>
      <c r="E224" s="146" t="s">
        <v>259</v>
      </c>
      <c r="F224" s="144" t="s">
        <v>487</v>
      </c>
      <c r="G224" s="146">
        <v>11439</v>
      </c>
      <c r="H224" s="146">
        <v>11431</v>
      </c>
      <c r="I224" s="146">
        <v>11435</v>
      </c>
      <c r="J224" s="146">
        <v>11435</v>
      </c>
      <c r="K224" s="146">
        <v>11433</v>
      </c>
      <c r="L224" s="146">
        <v>11435</v>
      </c>
      <c r="M224" s="146">
        <v>11443</v>
      </c>
      <c r="N224" s="146">
        <v>11442</v>
      </c>
      <c r="O224" s="146">
        <v>11442</v>
      </c>
      <c r="P224" s="146">
        <v>11491</v>
      </c>
      <c r="Q224" s="146">
        <v>11435</v>
      </c>
      <c r="R224" s="146" t="s">
        <v>260</v>
      </c>
      <c r="S224" s="146">
        <v>37</v>
      </c>
      <c r="T224" s="146">
        <v>0</v>
      </c>
      <c r="U224" s="144" t="s">
        <v>703</v>
      </c>
      <c r="V224" s="146" t="s">
        <v>783</v>
      </c>
      <c r="W224" t="s">
        <v>335</v>
      </c>
      <c r="Z224" s="6">
        <v>0</v>
      </c>
      <c r="AA224">
        <v>0</v>
      </c>
      <c r="AB224"/>
      <c r="AE224" t="s">
        <v>524</v>
      </c>
      <c r="AF224" s="6" t="s">
        <v>730</v>
      </c>
      <c r="AG224" s="130"/>
      <c r="AH224">
        <v>7</v>
      </c>
      <c r="AW224"/>
      <c r="AX224"/>
      <c r="AY224"/>
      <c r="AZ224"/>
      <c r="BA224"/>
      <c r="BB224"/>
      <c r="BD224" s="120"/>
      <c r="BE224" s="120"/>
      <c r="BF224" s="120"/>
    </row>
    <row r="225" spans="1:58" s="146" customFormat="1" x14ac:dyDescent="0.25">
      <c r="A225" s="146" t="s">
        <v>797</v>
      </c>
      <c r="B225" t="s">
        <v>381</v>
      </c>
      <c r="C225" s="146" t="s">
        <v>795</v>
      </c>
      <c r="D225" s="147">
        <v>25253</v>
      </c>
      <c r="E225" s="146" t="s">
        <v>259</v>
      </c>
      <c r="F225" s="144" t="s">
        <v>487</v>
      </c>
      <c r="G225" s="146">
        <v>11439</v>
      </c>
      <c r="H225" s="146">
        <v>11431</v>
      </c>
      <c r="I225" s="146">
        <v>11435</v>
      </c>
      <c r="J225" s="146">
        <v>11435</v>
      </c>
      <c r="K225" s="146">
        <v>11433</v>
      </c>
      <c r="L225" s="146">
        <v>11435</v>
      </c>
      <c r="M225" s="146">
        <v>11443</v>
      </c>
      <c r="N225" s="146">
        <v>11442</v>
      </c>
      <c r="O225" s="146">
        <v>11442</v>
      </c>
      <c r="P225" s="146">
        <v>11491</v>
      </c>
      <c r="Q225" s="146">
        <v>11435</v>
      </c>
      <c r="R225" s="146" t="s">
        <v>260</v>
      </c>
      <c r="S225" s="146">
        <v>38</v>
      </c>
      <c r="T225" s="146">
        <v>0</v>
      </c>
      <c r="U225" s="144" t="s">
        <v>703</v>
      </c>
      <c r="V225" s="146" t="s">
        <v>783</v>
      </c>
      <c r="W225" t="s">
        <v>335</v>
      </c>
      <c r="Z225" s="6">
        <v>0</v>
      </c>
      <c r="AA225">
        <v>0</v>
      </c>
      <c r="AB225"/>
      <c r="AE225" t="s">
        <v>524</v>
      </c>
      <c r="AF225" s="6" t="s">
        <v>730</v>
      </c>
      <c r="AG225" s="130"/>
      <c r="AH225">
        <v>7</v>
      </c>
      <c r="AW225"/>
      <c r="AX225"/>
      <c r="AY225"/>
      <c r="AZ225"/>
      <c r="BA225"/>
      <c r="BB225"/>
      <c r="BD225" s="120"/>
      <c r="BE225" s="120"/>
      <c r="BF225" s="120"/>
    </row>
    <row r="226" spans="1:58" s="146" customFormat="1" x14ac:dyDescent="0.25">
      <c r="A226" s="146" t="s">
        <v>798</v>
      </c>
      <c r="B226" t="s">
        <v>381</v>
      </c>
      <c r="C226" s="146" t="s">
        <v>795</v>
      </c>
      <c r="D226" s="147">
        <v>28106</v>
      </c>
      <c r="E226" s="146" t="s">
        <v>259</v>
      </c>
      <c r="F226" s="144" t="s">
        <v>487</v>
      </c>
      <c r="G226" s="146">
        <v>11439</v>
      </c>
      <c r="H226" s="146">
        <v>11431</v>
      </c>
      <c r="I226" s="146">
        <v>11435</v>
      </c>
      <c r="J226" s="146">
        <v>11435</v>
      </c>
      <c r="K226" s="146">
        <v>11433</v>
      </c>
      <c r="L226" s="146">
        <v>11435</v>
      </c>
      <c r="M226" s="146">
        <v>11443</v>
      </c>
      <c r="N226" s="146">
        <v>11442</v>
      </c>
      <c r="O226" s="146">
        <v>11442</v>
      </c>
      <c r="P226" s="146">
        <v>11491</v>
      </c>
      <c r="Q226" s="146">
        <v>11435</v>
      </c>
      <c r="R226" s="146" t="s">
        <v>260</v>
      </c>
      <c r="S226" s="146">
        <v>39</v>
      </c>
      <c r="T226" s="146">
        <v>0</v>
      </c>
      <c r="U226" s="144" t="s">
        <v>703</v>
      </c>
      <c r="V226" s="146" t="s">
        <v>783</v>
      </c>
      <c r="W226" t="s">
        <v>335</v>
      </c>
      <c r="Z226" s="6">
        <v>0</v>
      </c>
      <c r="AA226">
        <v>0</v>
      </c>
      <c r="AB226"/>
      <c r="AE226" t="s">
        <v>524</v>
      </c>
      <c r="AF226" s="6" t="s">
        <v>730</v>
      </c>
      <c r="AG226" s="130"/>
      <c r="AH226">
        <v>7</v>
      </c>
      <c r="AW226"/>
      <c r="AX226"/>
      <c r="AY226"/>
      <c r="AZ226"/>
      <c r="BA226"/>
      <c r="BB226"/>
      <c r="BD226" s="120"/>
      <c r="BE226" s="120"/>
      <c r="BF226" s="120"/>
    </row>
    <row r="227" spans="1:58" s="146" customFormat="1" x14ac:dyDescent="0.25">
      <c r="A227" s="146" t="s">
        <v>799</v>
      </c>
      <c r="B227" t="s">
        <v>381</v>
      </c>
      <c r="C227" s="146" t="s">
        <v>795</v>
      </c>
      <c r="D227" s="147">
        <v>30959</v>
      </c>
      <c r="E227" s="146" t="s">
        <v>259</v>
      </c>
      <c r="F227" s="144" t="s">
        <v>487</v>
      </c>
      <c r="G227" s="146">
        <v>11439</v>
      </c>
      <c r="H227" s="146">
        <v>11431</v>
      </c>
      <c r="I227" s="146">
        <v>11435</v>
      </c>
      <c r="J227" s="146">
        <v>11435</v>
      </c>
      <c r="K227" s="146">
        <v>11433</v>
      </c>
      <c r="L227" s="146">
        <v>11435</v>
      </c>
      <c r="M227" s="146">
        <v>11443</v>
      </c>
      <c r="N227" s="146">
        <v>11442</v>
      </c>
      <c r="O227" s="146">
        <v>11442</v>
      </c>
      <c r="P227" s="146">
        <v>11491</v>
      </c>
      <c r="Q227" s="146">
        <v>11435</v>
      </c>
      <c r="R227" s="146" t="s">
        <v>260</v>
      </c>
      <c r="S227" s="146">
        <v>40</v>
      </c>
      <c r="T227" s="146">
        <v>0</v>
      </c>
      <c r="U227" s="144" t="s">
        <v>703</v>
      </c>
      <c r="V227" s="146" t="s">
        <v>783</v>
      </c>
      <c r="W227" t="s">
        <v>335</v>
      </c>
      <c r="Z227" s="6">
        <v>0</v>
      </c>
      <c r="AA227">
        <v>0</v>
      </c>
      <c r="AB227"/>
      <c r="AE227" t="s">
        <v>524</v>
      </c>
      <c r="AF227" s="6" t="s">
        <v>730</v>
      </c>
      <c r="AG227" s="130"/>
      <c r="AH227">
        <v>7</v>
      </c>
      <c r="AW227"/>
      <c r="AX227"/>
      <c r="AY227"/>
      <c r="AZ227"/>
      <c r="BA227"/>
      <c r="BB227"/>
      <c r="BD227" s="120"/>
      <c r="BE227" s="120"/>
      <c r="BF227" s="120"/>
    </row>
    <row r="228" spans="1:58" s="146" customFormat="1" x14ac:dyDescent="0.25">
      <c r="A228" s="146" t="s">
        <v>800</v>
      </c>
      <c r="B228" t="s">
        <v>381</v>
      </c>
      <c r="C228" s="146" t="s">
        <v>795</v>
      </c>
      <c r="D228" s="147">
        <v>33811</v>
      </c>
      <c r="E228" s="146" t="s">
        <v>259</v>
      </c>
      <c r="F228" s="144" t="s">
        <v>487</v>
      </c>
      <c r="G228" s="146">
        <v>11439</v>
      </c>
      <c r="H228" s="146">
        <v>11431</v>
      </c>
      <c r="I228" s="146">
        <v>11435</v>
      </c>
      <c r="J228" s="146">
        <v>11435</v>
      </c>
      <c r="K228" s="146">
        <v>11433</v>
      </c>
      <c r="L228" s="146">
        <v>11435</v>
      </c>
      <c r="M228" s="146">
        <v>11443</v>
      </c>
      <c r="N228" s="146">
        <v>11442</v>
      </c>
      <c r="O228" s="146">
        <v>11442</v>
      </c>
      <c r="P228" s="146">
        <v>11491</v>
      </c>
      <c r="Q228" s="146">
        <v>11435</v>
      </c>
      <c r="R228" s="146" t="s">
        <v>260</v>
      </c>
      <c r="S228" s="146">
        <v>41</v>
      </c>
      <c r="T228" s="146">
        <v>0</v>
      </c>
      <c r="U228" s="144" t="s">
        <v>703</v>
      </c>
      <c r="V228" s="146" t="s">
        <v>783</v>
      </c>
      <c r="W228" t="s">
        <v>335</v>
      </c>
      <c r="Z228" s="6">
        <v>0</v>
      </c>
      <c r="AA228">
        <v>0</v>
      </c>
      <c r="AB228"/>
      <c r="AE228" t="s">
        <v>524</v>
      </c>
      <c r="AF228" s="6" t="s">
        <v>730</v>
      </c>
      <c r="AG228" s="130"/>
      <c r="AH228">
        <v>7</v>
      </c>
      <c r="AW228"/>
      <c r="AX228"/>
      <c r="AY228"/>
      <c r="AZ228"/>
      <c r="BA228"/>
      <c r="BB228"/>
      <c r="BD228" s="120"/>
      <c r="BE228" s="120"/>
      <c r="BF228" s="120"/>
    </row>
    <row r="229" spans="1:58" s="146" customFormat="1" x14ac:dyDescent="0.25">
      <c r="A229" s="146" t="s">
        <v>801</v>
      </c>
      <c r="B229" t="s">
        <v>381</v>
      </c>
      <c r="C229" s="146" t="s">
        <v>795</v>
      </c>
      <c r="D229" s="147">
        <v>36664</v>
      </c>
      <c r="E229" s="146" t="s">
        <v>259</v>
      </c>
      <c r="F229" s="144" t="s">
        <v>487</v>
      </c>
      <c r="G229" s="146">
        <v>11439</v>
      </c>
      <c r="H229" s="146">
        <v>11431</v>
      </c>
      <c r="I229" s="146">
        <v>11435</v>
      </c>
      <c r="J229" s="146">
        <v>11435</v>
      </c>
      <c r="K229" s="146">
        <v>11433</v>
      </c>
      <c r="L229" s="146">
        <v>11435</v>
      </c>
      <c r="M229" s="146">
        <v>11443</v>
      </c>
      <c r="N229" s="146">
        <v>11442</v>
      </c>
      <c r="O229" s="146">
        <v>11442</v>
      </c>
      <c r="P229" s="146">
        <v>11491</v>
      </c>
      <c r="Q229" s="146">
        <v>11435</v>
      </c>
      <c r="R229" s="146" t="s">
        <v>260</v>
      </c>
      <c r="S229" s="146">
        <v>41</v>
      </c>
      <c r="T229" s="146">
        <v>0</v>
      </c>
      <c r="U229" s="144" t="s">
        <v>703</v>
      </c>
      <c r="V229" s="146" t="s">
        <v>783</v>
      </c>
      <c r="W229" t="s">
        <v>335</v>
      </c>
      <c r="Z229" s="6">
        <v>0</v>
      </c>
      <c r="AA229">
        <v>0</v>
      </c>
      <c r="AB229"/>
      <c r="AE229" t="s">
        <v>524</v>
      </c>
      <c r="AF229" s="6" t="s">
        <v>730</v>
      </c>
      <c r="AG229" s="130"/>
      <c r="AH229">
        <v>7</v>
      </c>
      <c r="AW229"/>
      <c r="AX229"/>
      <c r="AY229"/>
      <c r="AZ229"/>
      <c r="BA229"/>
      <c r="BB229"/>
      <c r="BD229" s="120"/>
      <c r="BE229" s="120"/>
      <c r="BF229" s="120"/>
    </row>
    <row r="230" spans="1:58" s="146" customFormat="1" x14ac:dyDescent="0.25">
      <c r="A230" s="146" t="s">
        <v>802</v>
      </c>
      <c r="B230" t="s">
        <v>381</v>
      </c>
      <c r="C230" s="146" t="s">
        <v>803</v>
      </c>
      <c r="D230" s="147">
        <v>1</v>
      </c>
      <c r="E230" s="146" t="s">
        <v>259</v>
      </c>
      <c r="F230" s="144" t="s">
        <v>487</v>
      </c>
      <c r="G230" s="146">
        <v>11439</v>
      </c>
      <c r="H230" s="146">
        <v>11431</v>
      </c>
      <c r="I230" s="146">
        <v>11435</v>
      </c>
      <c r="J230" s="146">
        <v>11435</v>
      </c>
      <c r="K230" s="146">
        <v>11433</v>
      </c>
      <c r="L230" s="146">
        <v>11435</v>
      </c>
      <c r="M230" s="146">
        <v>11443</v>
      </c>
      <c r="N230" s="146">
        <v>11442</v>
      </c>
      <c r="O230" s="146">
        <v>11442</v>
      </c>
      <c r="P230" s="146">
        <v>11491</v>
      </c>
      <c r="Q230" s="146">
        <v>11435</v>
      </c>
      <c r="R230" s="146" t="s">
        <v>260</v>
      </c>
      <c r="S230" s="146">
        <v>41</v>
      </c>
      <c r="T230" s="146">
        <v>0</v>
      </c>
      <c r="U230" s="146" t="s">
        <v>261</v>
      </c>
      <c r="V230" s="146" t="s">
        <v>783</v>
      </c>
      <c r="W230" t="s">
        <v>335</v>
      </c>
      <c r="Z230" s="6">
        <v>0</v>
      </c>
      <c r="AA230">
        <v>0</v>
      </c>
      <c r="AB230"/>
      <c r="AE230" t="s">
        <v>524</v>
      </c>
      <c r="AF230" s="6" t="s">
        <v>730</v>
      </c>
      <c r="AG230" s="130"/>
      <c r="AH230">
        <v>7</v>
      </c>
      <c r="AW230"/>
      <c r="AX230"/>
      <c r="AY230"/>
      <c r="AZ230"/>
      <c r="BA230"/>
      <c r="BB230"/>
      <c r="BD230" s="120"/>
      <c r="BE230" s="120"/>
      <c r="BF230" s="120"/>
    </row>
    <row r="231" spans="1:58" s="146" customFormat="1" x14ac:dyDescent="0.25">
      <c r="A231" s="146" t="s">
        <v>804</v>
      </c>
      <c r="B231" t="s">
        <v>381</v>
      </c>
      <c r="C231" s="146" t="s">
        <v>803</v>
      </c>
      <c r="D231" s="147">
        <v>1</v>
      </c>
      <c r="E231" s="146" t="s">
        <v>259</v>
      </c>
      <c r="F231" s="144" t="s">
        <v>487</v>
      </c>
      <c r="G231" s="146">
        <v>11439</v>
      </c>
      <c r="H231" s="146">
        <v>11431</v>
      </c>
      <c r="I231" s="146">
        <v>11435</v>
      </c>
      <c r="J231" s="146">
        <v>11435</v>
      </c>
      <c r="K231" s="146">
        <v>11433</v>
      </c>
      <c r="L231" s="146">
        <v>11435</v>
      </c>
      <c r="M231" s="146">
        <v>11443</v>
      </c>
      <c r="N231" s="146">
        <v>11442</v>
      </c>
      <c r="O231" s="146">
        <v>11442</v>
      </c>
      <c r="P231" s="146">
        <v>11491</v>
      </c>
      <c r="Q231" s="146">
        <v>11435</v>
      </c>
      <c r="R231" s="146" t="s">
        <v>260</v>
      </c>
      <c r="S231" s="146">
        <v>41</v>
      </c>
      <c r="T231" s="146">
        <v>0</v>
      </c>
      <c r="U231" s="146" t="s">
        <v>261</v>
      </c>
      <c r="V231" s="146" t="s">
        <v>783</v>
      </c>
      <c r="W231" t="s">
        <v>335</v>
      </c>
      <c r="Z231" s="6">
        <v>0</v>
      </c>
      <c r="AA231">
        <v>0</v>
      </c>
      <c r="AB231"/>
      <c r="AE231" t="s">
        <v>524</v>
      </c>
      <c r="AF231" s="6" t="s">
        <v>730</v>
      </c>
      <c r="AG231" s="130"/>
      <c r="AH231">
        <v>7</v>
      </c>
      <c r="AW231"/>
      <c r="AX231"/>
      <c r="AY231"/>
      <c r="AZ231"/>
      <c r="BA231"/>
      <c r="BB231"/>
      <c r="BD231" s="120"/>
      <c r="BE231" s="120"/>
      <c r="BF231" s="120"/>
    </row>
    <row r="232" spans="1:58" s="146" customFormat="1" x14ac:dyDescent="0.25">
      <c r="A232" s="146" t="s">
        <v>805</v>
      </c>
      <c r="B232" t="s">
        <v>381</v>
      </c>
      <c r="C232" s="146" t="s">
        <v>803</v>
      </c>
      <c r="D232" s="147">
        <v>1</v>
      </c>
      <c r="E232" s="146" t="s">
        <v>259</v>
      </c>
      <c r="F232" s="144" t="s">
        <v>487</v>
      </c>
      <c r="G232" s="146">
        <v>11439</v>
      </c>
      <c r="H232" s="146">
        <v>11431</v>
      </c>
      <c r="I232" s="146">
        <v>11435</v>
      </c>
      <c r="J232" s="146">
        <v>11435</v>
      </c>
      <c r="K232" s="146">
        <v>11433</v>
      </c>
      <c r="L232" s="146">
        <v>11435</v>
      </c>
      <c r="M232" s="146">
        <v>11443</v>
      </c>
      <c r="N232" s="146">
        <v>11442</v>
      </c>
      <c r="O232" s="146">
        <v>11442</v>
      </c>
      <c r="P232" s="146">
        <v>11491</v>
      </c>
      <c r="Q232" s="146">
        <v>11435</v>
      </c>
      <c r="R232" s="146" t="s">
        <v>260</v>
      </c>
      <c r="S232" s="146">
        <v>41</v>
      </c>
      <c r="T232" s="146">
        <v>0</v>
      </c>
      <c r="U232" s="146" t="s">
        <v>261</v>
      </c>
      <c r="V232" s="146" t="s">
        <v>759</v>
      </c>
      <c r="W232" t="s">
        <v>335</v>
      </c>
      <c r="Z232" s="6">
        <v>0</v>
      </c>
      <c r="AA232">
        <v>0</v>
      </c>
      <c r="AB232"/>
      <c r="AE232" t="s">
        <v>524</v>
      </c>
      <c r="AF232" s="6" t="s">
        <v>730</v>
      </c>
      <c r="AG232" s="130"/>
      <c r="AH232">
        <v>7</v>
      </c>
      <c r="AW232"/>
      <c r="AX232"/>
      <c r="AY232"/>
      <c r="AZ232"/>
      <c r="BA232"/>
      <c r="BB232"/>
      <c r="BD232" s="120"/>
      <c r="BE232" s="120"/>
      <c r="BF232" s="120"/>
    </row>
    <row r="233" spans="1:58" s="25" customFormat="1" x14ac:dyDescent="0.25">
      <c r="A233" s="25" t="s">
        <v>806</v>
      </c>
      <c r="B233" t="s">
        <v>381</v>
      </c>
      <c r="C233" s="25" t="s">
        <v>807</v>
      </c>
      <c r="D233" s="149">
        <v>1</v>
      </c>
      <c r="E233" s="25" t="s">
        <v>259</v>
      </c>
      <c r="F233" s="144" t="s">
        <v>487</v>
      </c>
      <c r="G233" s="25">
        <v>11411</v>
      </c>
      <c r="H233" s="25">
        <v>11411</v>
      </c>
      <c r="I233" s="25">
        <v>11411</v>
      </c>
      <c r="J233" s="25">
        <v>11411</v>
      </c>
      <c r="K233" s="25">
        <v>11411</v>
      </c>
      <c r="L233" s="25">
        <v>11411</v>
      </c>
      <c r="M233" s="25">
        <v>11424</v>
      </c>
      <c r="N233" s="25">
        <v>11424</v>
      </c>
      <c r="O233" s="25">
        <v>11424</v>
      </c>
      <c r="P233" s="25">
        <v>11491</v>
      </c>
      <c r="Q233" s="25">
        <v>11424</v>
      </c>
      <c r="R233" s="25" t="s">
        <v>260</v>
      </c>
      <c r="S233" s="25">
        <v>72</v>
      </c>
      <c r="T233" s="25">
        <v>0</v>
      </c>
      <c r="U233" s="25" t="s">
        <v>261</v>
      </c>
      <c r="V233" s="25" t="s">
        <v>808</v>
      </c>
      <c r="W233" t="s">
        <v>335</v>
      </c>
      <c r="Z233" s="6">
        <v>0</v>
      </c>
      <c r="AA233">
        <v>0</v>
      </c>
      <c r="AB233"/>
      <c r="AE233" t="s">
        <v>524</v>
      </c>
      <c r="AF233" s="6" t="s">
        <v>730</v>
      </c>
      <c r="AG233" s="130"/>
      <c r="AH233">
        <v>4</v>
      </c>
      <c r="AW233"/>
      <c r="AX233"/>
      <c r="AY233"/>
      <c r="AZ233"/>
      <c r="BA233"/>
      <c r="BB233"/>
      <c r="BD233" s="120"/>
      <c r="BE233" s="120"/>
      <c r="BF233" s="120"/>
    </row>
    <row r="234" spans="1:58" s="25" customFormat="1" x14ac:dyDescent="0.25">
      <c r="A234" s="25" t="s">
        <v>809</v>
      </c>
      <c r="B234" t="s">
        <v>381</v>
      </c>
      <c r="C234" s="25" t="s">
        <v>810</v>
      </c>
      <c r="D234" s="149">
        <v>1</v>
      </c>
      <c r="E234" s="25" t="s">
        <v>259</v>
      </c>
      <c r="F234" s="144" t="s">
        <v>487</v>
      </c>
      <c r="G234" s="25">
        <v>11411</v>
      </c>
      <c r="H234" s="25">
        <v>11411</v>
      </c>
      <c r="I234" s="25">
        <v>11411</v>
      </c>
      <c r="J234" s="25">
        <v>11411</v>
      </c>
      <c r="K234" s="25">
        <v>11411</v>
      </c>
      <c r="L234" s="25">
        <v>11411</v>
      </c>
      <c r="M234" s="25">
        <v>11424</v>
      </c>
      <c r="N234" s="25">
        <v>11424</v>
      </c>
      <c r="O234" s="25">
        <v>11424</v>
      </c>
      <c r="P234" s="25">
        <v>11491</v>
      </c>
      <c r="Q234" s="25">
        <v>11424</v>
      </c>
      <c r="R234" s="25" t="s">
        <v>260</v>
      </c>
      <c r="S234" s="25">
        <v>73</v>
      </c>
      <c r="T234" s="25">
        <v>0</v>
      </c>
      <c r="U234" s="25" t="s">
        <v>261</v>
      </c>
      <c r="V234" s="25" t="s">
        <v>808</v>
      </c>
      <c r="W234" t="s">
        <v>335</v>
      </c>
      <c r="Z234" s="6">
        <v>0</v>
      </c>
      <c r="AA234">
        <v>0</v>
      </c>
      <c r="AB234"/>
      <c r="AE234" t="s">
        <v>524</v>
      </c>
      <c r="AF234" s="6" t="s">
        <v>730</v>
      </c>
      <c r="AG234" s="130"/>
      <c r="AH234">
        <v>4</v>
      </c>
      <c r="AW234"/>
      <c r="AX234"/>
      <c r="AY234"/>
      <c r="AZ234"/>
      <c r="BA234"/>
      <c r="BB234"/>
      <c r="BD234" s="120"/>
      <c r="BE234" s="120"/>
      <c r="BF234" s="120"/>
    </row>
    <row r="235" spans="1:58" s="25" customFormat="1" x14ac:dyDescent="0.25">
      <c r="A235" s="25" t="s">
        <v>811</v>
      </c>
      <c r="B235" t="s">
        <v>381</v>
      </c>
      <c r="C235" s="25" t="s">
        <v>807</v>
      </c>
      <c r="D235" s="149">
        <v>1</v>
      </c>
      <c r="E235" s="25" t="s">
        <v>259</v>
      </c>
      <c r="F235" s="144" t="s">
        <v>487</v>
      </c>
      <c r="G235" s="25">
        <v>11411</v>
      </c>
      <c r="H235" s="25">
        <v>11411</v>
      </c>
      <c r="I235" s="25">
        <v>11411</v>
      </c>
      <c r="J235" s="25">
        <v>11411</v>
      </c>
      <c r="K235" s="25">
        <v>11411</v>
      </c>
      <c r="L235" s="25">
        <v>11411</v>
      </c>
      <c r="M235" s="25">
        <v>11424</v>
      </c>
      <c r="N235" s="25">
        <v>11424</v>
      </c>
      <c r="O235" s="25">
        <v>11424</v>
      </c>
      <c r="P235" s="25">
        <v>11491</v>
      </c>
      <c r="Q235" s="25">
        <v>11424</v>
      </c>
      <c r="R235" s="25" t="s">
        <v>260</v>
      </c>
      <c r="S235" s="25">
        <v>74</v>
      </c>
      <c r="T235" s="25">
        <v>0</v>
      </c>
      <c r="U235" s="25" t="s">
        <v>261</v>
      </c>
      <c r="V235" s="25" t="s">
        <v>808</v>
      </c>
      <c r="W235" t="s">
        <v>335</v>
      </c>
      <c r="Z235" s="6">
        <v>0</v>
      </c>
      <c r="AA235">
        <v>0</v>
      </c>
      <c r="AB235"/>
      <c r="AE235" t="s">
        <v>524</v>
      </c>
      <c r="AF235" s="6" t="s">
        <v>730</v>
      </c>
      <c r="AG235" s="130"/>
      <c r="AH235">
        <v>4</v>
      </c>
      <c r="AW235"/>
      <c r="AX235"/>
      <c r="AY235"/>
      <c r="AZ235"/>
      <c r="BA235"/>
      <c r="BB235"/>
      <c r="BD235" s="120"/>
      <c r="BE235" s="120"/>
      <c r="BF235" s="120"/>
    </row>
    <row r="236" spans="1:58" s="150" customFormat="1" x14ac:dyDescent="0.25">
      <c r="A236" s="150" t="s">
        <v>812</v>
      </c>
      <c r="B236" t="s">
        <v>381</v>
      </c>
      <c r="C236" s="150" t="s">
        <v>813</v>
      </c>
      <c r="D236" s="151">
        <v>2432</v>
      </c>
      <c r="E236" s="150" t="s">
        <v>259</v>
      </c>
      <c r="F236" s="144" t="s">
        <v>487</v>
      </c>
      <c r="G236" s="150">
        <v>11425</v>
      </c>
      <c r="H236" s="150">
        <v>11425</v>
      </c>
      <c r="I236" s="150">
        <v>11425</v>
      </c>
      <c r="J236" s="150">
        <v>11425</v>
      </c>
      <c r="K236" s="150">
        <v>11425</v>
      </c>
      <c r="L236" s="150">
        <v>11425</v>
      </c>
      <c r="M236" s="150">
        <v>11425</v>
      </c>
      <c r="N236" s="150">
        <v>11425</v>
      </c>
      <c r="O236" s="150">
        <v>11425</v>
      </c>
      <c r="P236" s="150">
        <v>11425</v>
      </c>
      <c r="Q236" s="150">
        <v>11425</v>
      </c>
      <c r="R236" s="150" t="s">
        <v>260</v>
      </c>
      <c r="S236" s="150">
        <v>80</v>
      </c>
      <c r="T236" s="150">
        <v>0</v>
      </c>
      <c r="U236" s="144" t="s">
        <v>703</v>
      </c>
      <c r="V236" s="150" t="s">
        <v>522</v>
      </c>
      <c r="W236" t="s">
        <v>335</v>
      </c>
      <c r="Z236" s="6">
        <v>0</v>
      </c>
      <c r="AA236">
        <v>0</v>
      </c>
      <c r="AB236"/>
      <c r="AE236" t="s">
        <v>522</v>
      </c>
      <c r="AF236" s="6" t="s">
        <v>730</v>
      </c>
      <c r="AG236" s="130"/>
      <c r="AH236">
        <v>3</v>
      </c>
      <c r="AW236"/>
      <c r="AX236"/>
      <c r="AY236"/>
      <c r="AZ236"/>
      <c r="BA236"/>
      <c r="BB236"/>
      <c r="BD236" s="120"/>
      <c r="BE236" s="120"/>
      <c r="BF236" s="120"/>
    </row>
    <row r="237" spans="1:58" s="150" customFormat="1" x14ac:dyDescent="0.25">
      <c r="A237" s="150" t="s">
        <v>814</v>
      </c>
      <c r="B237" t="s">
        <v>381</v>
      </c>
      <c r="C237" s="150" t="s">
        <v>815</v>
      </c>
      <c r="D237" s="151">
        <v>5285</v>
      </c>
      <c r="E237" s="150" t="s">
        <v>259</v>
      </c>
      <c r="F237" s="144" t="s">
        <v>487</v>
      </c>
      <c r="G237" s="150">
        <v>11425</v>
      </c>
      <c r="H237" s="150">
        <v>11425</v>
      </c>
      <c r="I237" s="150">
        <v>11425</v>
      </c>
      <c r="J237" s="150">
        <v>11425</v>
      </c>
      <c r="K237" s="150">
        <v>11425</v>
      </c>
      <c r="L237" s="150">
        <v>11425</v>
      </c>
      <c r="M237" s="150">
        <v>11425</v>
      </c>
      <c r="N237" s="150">
        <v>11425</v>
      </c>
      <c r="O237" s="150">
        <v>11425</v>
      </c>
      <c r="P237" s="150">
        <v>11425</v>
      </c>
      <c r="Q237" s="150">
        <v>11425</v>
      </c>
      <c r="R237" s="150" t="s">
        <v>260</v>
      </c>
      <c r="S237" s="150">
        <v>81</v>
      </c>
      <c r="T237" s="150">
        <v>0</v>
      </c>
      <c r="U237" s="144" t="s">
        <v>703</v>
      </c>
      <c r="V237" s="150" t="s">
        <v>522</v>
      </c>
      <c r="W237" t="s">
        <v>335</v>
      </c>
      <c r="Z237" s="6">
        <v>0</v>
      </c>
      <c r="AA237">
        <v>0</v>
      </c>
      <c r="AB237"/>
      <c r="AE237" t="s">
        <v>522</v>
      </c>
      <c r="AF237" s="6" t="s">
        <v>730</v>
      </c>
      <c r="AG237" s="130"/>
      <c r="AH237">
        <v>3</v>
      </c>
      <c r="AW237"/>
      <c r="AX237"/>
      <c r="AY237"/>
      <c r="AZ237"/>
      <c r="BA237"/>
      <c r="BB237"/>
      <c r="BD237" s="120"/>
      <c r="BE237" s="120"/>
      <c r="BF237" s="120"/>
    </row>
    <row r="238" spans="1:58" s="150" customFormat="1" x14ac:dyDescent="0.25">
      <c r="A238" s="150" t="s">
        <v>816</v>
      </c>
      <c r="B238" t="s">
        <v>381</v>
      </c>
      <c r="C238" s="150" t="s">
        <v>817</v>
      </c>
      <c r="D238" s="151">
        <v>8137</v>
      </c>
      <c r="E238" s="150" t="s">
        <v>259</v>
      </c>
      <c r="F238" s="144" t="s">
        <v>487</v>
      </c>
      <c r="G238" s="150">
        <v>11425</v>
      </c>
      <c r="H238" s="150">
        <v>11425</v>
      </c>
      <c r="I238" s="150">
        <v>11425</v>
      </c>
      <c r="J238" s="150">
        <v>11425</v>
      </c>
      <c r="K238" s="150">
        <v>11425</v>
      </c>
      <c r="L238" s="150">
        <v>11425</v>
      </c>
      <c r="M238" s="150">
        <v>11425</v>
      </c>
      <c r="N238" s="150">
        <v>11425</v>
      </c>
      <c r="O238" s="150">
        <v>11425</v>
      </c>
      <c r="P238" s="150">
        <v>11425</v>
      </c>
      <c r="Q238" s="150">
        <v>11425</v>
      </c>
      <c r="R238" s="150" t="s">
        <v>816</v>
      </c>
      <c r="S238" s="150">
        <v>82</v>
      </c>
      <c r="T238" s="150">
        <v>0</v>
      </c>
      <c r="U238" s="144" t="s">
        <v>703</v>
      </c>
      <c r="V238" s="150" t="s">
        <v>522</v>
      </c>
      <c r="W238" t="s">
        <v>335</v>
      </c>
      <c r="Z238" s="6" t="e">
        <v>#VALUE!</v>
      </c>
      <c r="AA238">
        <v>1</v>
      </c>
      <c r="AB238"/>
      <c r="AE238" t="s">
        <v>522</v>
      </c>
      <c r="AF238" s="6">
        <v>8137</v>
      </c>
      <c r="AG238" s="130"/>
      <c r="AH238">
        <v>3</v>
      </c>
      <c r="AW238"/>
      <c r="AX238"/>
      <c r="AY238"/>
      <c r="AZ238"/>
      <c r="BA238"/>
      <c r="BB238"/>
      <c r="BD238" s="120"/>
      <c r="BE238" s="120"/>
      <c r="BF238" s="120"/>
    </row>
    <row r="239" spans="1:58" s="150" customFormat="1" x14ac:dyDescent="0.25">
      <c r="A239" s="150" t="s">
        <v>818</v>
      </c>
      <c r="B239" t="s">
        <v>381</v>
      </c>
      <c r="C239" s="150" t="s">
        <v>819</v>
      </c>
      <c r="D239" s="151">
        <v>10990</v>
      </c>
      <c r="E239" s="150" t="s">
        <v>259</v>
      </c>
      <c r="F239" s="144" t="s">
        <v>487</v>
      </c>
      <c r="G239" s="150">
        <v>11425</v>
      </c>
      <c r="H239" s="150">
        <v>11425</v>
      </c>
      <c r="I239" s="150">
        <v>11425</v>
      </c>
      <c r="J239" s="150">
        <v>11425</v>
      </c>
      <c r="K239" s="150">
        <v>11425</v>
      </c>
      <c r="L239" s="150">
        <v>11425</v>
      </c>
      <c r="M239" s="150">
        <v>11425</v>
      </c>
      <c r="N239" s="150">
        <v>11425</v>
      </c>
      <c r="O239" s="150">
        <v>11425</v>
      </c>
      <c r="P239" s="150">
        <v>11425</v>
      </c>
      <c r="Q239" s="150">
        <v>11425</v>
      </c>
      <c r="R239" s="150" t="s">
        <v>260</v>
      </c>
      <c r="S239" s="150">
        <v>83</v>
      </c>
      <c r="T239" s="150">
        <v>0</v>
      </c>
      <c r="U239" s="144" t="s">
        <v>703</v>
      </c>
      <c r="V239" s="150" t="s">
        <v>522</v>
      </c>
      <c r="W239" t="s">
        <v>335</v>
      </c>
      <c r="Z239" s="6">
        <v>0</v>
      </c>
      <c r="AA239">
        <v>0</v>
      </c>
      <c r="AB239"/>
      <c r="AE239" t="s">
        <v>522</v>
      </c>
      <c r="AF239" s="6" t="s">
        <v>730</v>
      </c>
      <c r="AG239" s="130"/>
      <c r="AH239">
        <v>3</v>
      </c>
      <c r="AW239"/>
      <c r="AX239"/>
      <c r="AY239"/>
      <c r="AZ239"/>
      <c r="BA239"/>
      <c r="BB239"/>
      <c r="BD239" s="120"/>
      <c r="BE239" s="120"/>
      <c r="BF239" s="120"/>
    </row>
    <row r="240" spans="1:58" s="150" customFormat="1" x14ac:dyDescent="0.25">
      <c r="A240" s="150" t="s">
        <v>820</v>
      </c>
      <c r="B240" t="s">
        <v>381</v>
      </c>
      <c r="C240" s="150" t="s">
        <v>821</v>
      </c>
      <c r="D240" s="151">
        <v>13843</v>
      </c>
      <c r="E240" s="150" t="s">
        <v>259</v>
      </c>
      <c r="F240" s="144" t="s">
        <v>487</v>
      </c>
      <c r="G240" s="150">
        <v>11425</v>
      </c>
      <c r="H240" s="150">
        <v>11425</v>
      </c>
      <c r="I240" s="150">
        <v>11425</v>
      </c>
      <c r="J240" s="150">
        <v>11425</v>
      </c>
      <c r="K240" s="150">
        <v>11425</v>
      </c>
      <c r="L240" s="150">
        <v>11425</v>
      </c>
      <c r="M240" s="150">
        <v>11425</v>
      </c>
      <c r="N240" s="150">
        <v>11425</v>
      </c>
      <c r="O240" s="150">
        <v>11425</v>
      </c>
      <c r="P240" s="150">
        <v>11425</v>
      </c>
      <c r="Q240" s="150">
        <v>11425</v>
      </c>
      <c r="R240" s="150" t="s">
        <v>820</v>
      </c>
      <c r="S240" s="150">
        <v>84</v>
      </c>
      <c r="T240" s="150">
        <v>0</v>
      </c>
      <c r="U240" s="144" t="s">
        <v>703</v>
      </c>
      <c r="V240" s="150" t="s">
        <v>522</v>
      </c>
      <c r="W240" t="s">
        <v>335</v>
      </c>
      <c r="Z240" s="6" t="e">
        <v>#VALUE!</v>
      </c>
      <c r="AA240">
        <v>2</v>
      </c>
      <c r="AB240"/>
      <c r="AE240" t="s">
        <v>522</v>
      </c>
      <c r="AF240" s="6">
        <v>13843</v>
      </c>
      <c r="AG240" s="130"/>
      <c r="AH240">
        <v>3</v>
      </c>
      <c r="AW240"/>
      <c r="AX240"/>
      <c r="AY240"/>
      <c r="AZ240"/>
      <c r="BA240"/>
      <c r="BB240"/>
      <c r="BD240" s="120"/>
      <c r="BE240" s="120"/>
      <c r="BF240" s="120"/>
    </row>
    <row r="241" spans="1:58" s="150" customFormat="1" x14ac:dyDescent="0.25">
      <c r="A241" s="150" t="s">
        <v>822</v>
      </c>
      <c r="B241" t="s">
        <v>381</v>
      </c>
      <c r="C241" s="150" t="s">
        <v>823</v>
      </c>
      <c r="D241" s="151">
        <v>17204</v>
      </c>
      <c r="E241" s="150" t="s">
        <v>259</v>
      </c>
      <c r="F241" s="144" t="s">
        <v>487</v>
      </c>
      <c r="G241" s="150">
        <v>11425</v>
      </c>
      <c r="H241" s="150">
        <v>11425</v>
      </c>
      <c r="I241" s="150">
        <v>11425</v>
      </c>
      <c r="J241" s="150">
        <v>11425</v>
      </c>
      <c r="K241" s="150">
        <v>11425</v>
      </c>
      <c r="L241" s="150">
        <v>11425</v>
      </c>
      <c r="M241" s="150">
        <v>11425</v>
      </c>
      <c r="N241" s="150">
        <v>11425</v>
      </c>
      <c r="O241" s="150">
        <v>11425</v>
      </c>
      <c r="P241" s="150">
        <v>11425</v>
      </c>
      <c r="Q241" s="150">
        <v>11425</v>
      </c>
      <c r="R241" s="150" t="s">
        <v>822</v>
      </c>
      <c r="S241" s="150">
        <v>80</v>
      </c>
      <c r="T241" s="150">
        <v>0</v>
      </c>
      <c r="U241" s="144" t="s">
        <v>703</v>
      </c>
      <c r="V241" s="150" t="s">
        <v>522</v>
      </c>
      <c r="W241" t="s">
        <v>335</v>
      </c>
      <c r="Z241" s="6" t="e">
        <v>#VALUE!</v>
      </c>
      <c r="AA241">
        <v>2</v>
      </c>
      <c r="AB241"/>
      <c r="AE241" t="s">
        <v>522</v>
      </c>
      <c r="AF241" s="6">
        <v>17204</v>
      </c>
      <c r="AG241" s="130"/>
      <c r="AH241">
        <v>3</v>
      </c>
      <c r="AW241"/>
      <c r="AX241"/>
      <c r="AY241"/>
      <c r="AZ241"/>
      <c r="BA241"/>
      <c r="BB241"/>
      <c r="BD241" s="120"/>
      <c r="BE241" s="120"/>
      <c r="BF241" s="120"/>
    </row>
    <row r="242" spans="1:58" s="150" customFormat="1" x14ac:dyDescent="0.25">
      <c r="A242" s="150" t="s">
        <v>824</v>
      </c>
      <c r="B242" t="s">
        <v>381</v>
      </c>
      <c r="C242" s="150" t="s">
        <v>825</v>
      </c>
      <c r="D242" s="151">
        <v>10000</v>
      </c>
      <c r="E242" s="150" t="s">
        <v>259</v>
      </c>
      <c r="F242" s="144" t="s">
        <v>487</v>
      </c>
      <c r="G242" s="150">
        <v>11425</v>
      </c>
      <c r="H242" s="150">
        <v>11425</v>
      </c>
      <c r="I242" s="150">
        <v>11425</v>
      </c>
      <c r="J242" s="150">
        <v>11425</v>
      </c>
      <c r="K242" s="150">
        <v>11425</v>
      </c>
      <c r="L242" s="150">
        <v>11425</v>
      </c>
      <c r="M242" s="150">
        <v>11425</v>
      </c>
      <c r="N242" s="150">
        <v>11425</v>
      </c>
      <c r="O242" s="150">
        <v>11425</v>
      </c>
      <c r="P242" s="150">
        <v>11425</v>
      </c>
      <c r="Q242" s="150">
        <v>11425</v>
      </c>
      <c r="R242" s="150" t="s">
        <v>260</v>
      </c>
      <c r="S242" s="150">
        <v>90</v>
      </c>
      <c r="T242" s="150">
        <v>0</v>
      </c>
      <c r="U242" s="144" t="s">
        <v>703</v>
      </c>
      <c r="V242" s="150" t="s">
        <v>522</v>
      </c>
      <c r="W242" t="s">
        <v>335</v>
      </c>
      <c r="Z242" s="6">
        <v>0</v>
      </c>
      <c r="AA242">
        <v>0</v>
      </c>
      <c r="AB242"/>
      <c r="AE242" t="s">
        <v>522</v>
      </c>
      <c r="AF242" s="6" t="s">
        <v>730</v>
      </c>
      <c r="AG242" s="130"/>
      <c r="AH242">
        <v>3</v>
      </c>
      <c r="AW242"/>
      <c r="AX242"/>
      <c r="AY242"/>
      <c r="AZ242"/>
      <c r="BA242"/>
      <c r="BB242"/>
      <c r="BD242" s="120"/>
      <c r="BE242" s="120"/>
      <c r="BF242" s="120"/>
    </row>
    <row r="243" spans="1:58" s="150" customFormat="1" x14ac:dyDescent="0.25">
      <c r="A243" s="150" t="s">
        <v>826</v>
      </c>
      <c r="B243" t="s">
        <v>381</v>
      </c>
      <c r="C243" s="150" t="s">
        <v>827</v>
      </c>
      <c r="D243" s="151">
        <v>2900</v>
      </c>
      <c r="E243" s="150" t="s">
        <v>259</v>
      </c>
      <c r="F243" s="144" t="s">
        <v>487</v>
      </c>
      <c r="G243" s="150">
        <v>11425</v>
      </c>
      <c r="H243" s="150">
        <v>11425</v>
      </c>
      <c r="I243" s="150">
        <v>11425</v>
      </c>
      <c r="J243" s="150">
        <v>11425</v>
      </c>
      <c r="K243" s="150">
        <v>11425</v>
      </c>
      <c r="L243" s="150">
        <v>11425</v>
      </c>
      <c r="M243" s="150">
        <v>11425</v>
      </c>
      <c r="N243" s="150">
        <v>11425</v>
      </c>
      <c r="O243" s="150">
        <v>11425</v>
      </c>
      <c r="P243" s="150">
        <v>11425</v>
      </c>
      <c r="Q243" s="150">
        <v>11425</v>
      </c>
      <c r="R243" s="150" t="s">
        <v>826</v>
      </c>
      <c r="S243" s="150">
        <v>80</v>
      </c>
      <c r="T243" s="150">
        <v>0</v>
      </c>
      <c r="U243" s="144" t="s">
        <v>703</v>
      </c>
      <c r="V243" s="150" t="s">
        <v>522</v>
      </c>
      <c r="W243" t="s">
        <v>335</v>
      </c>
      <c r="Z243" s="6" t="e">
        <v>#VALUE!</v>
      </c>
      <c r="AA243">
        <v>1</v>
      </c>
      <c r="AB243"/>
      <c r="AE243" t="s">
        <v>522</v>
      </c>
      <c r="AF243" s="6">
        <v>2900</v>
      </c>
      <c r="AG243" s="130"/>
      <c r="AH243">
        <v>3</v>
      </c>
      <c r="AW243"/>
      <c r="AX243"/>
      <c r="AY243"/>
      <c r="AZ243"/>
      <c r="BA243"/>
      <c r="BB243"/>
      <c r="BD243" s="120"/>
      <c r="BE243" s="120"/>
      <c r="BF243" s="120"/>
    </row>
    <row r="244" spans="1:58" s="150" customFormat="1" x14ac:dyDescent="0.25">
      <c r="A244" s="150" t="s">
        <v>828</v>
      </c>
      <c r="B244" t="s">
        <v>381</v>
      </c>
      <c r="C244" s="150" t="s">
        <v>829</v>
      </c>
      <c r="D244" s="151">
        <v>8805</v>
      </c>
      <c r="E244" s="150" t="s">
        <v>259</v>
      </c>
      <c r="F244" s="144" t="s">
        <v>487</v>
      </c>
      <c r="G244" s="150">
        <v>11425</v>
      </c>
      <c r="H244" s="150">
        <v>11425</v>
      </c>
      <c r="I244" s="150">
        <v>11425</v>
      </c>
      <c r="J244" s="150">
        <v>11425</v>
      </c>
      <c r="K244" s="150">
        <v>11425</v>
      </c>
      <c r="L244" s="150">
        <v>11425</v>
      </c>
      <c r="M244" s="150">
        <v>11425</v>
      </c>
      <c r="N244" s="150">
        <v>11425</v>
      </c>
      <c r="O244" s="150">
        <v>11425</v>
      </c>
      <c r="P244" s="150">
        <v>11425</v>
      </c>
      <c r="Q244" s="150">
        <v>11425</v>
      </c>
      <c r="R244" s="150" t="s">
        <v>828</v>
      </c>
      <c r="S244" s="150">
        <v>81</v>
      </c>
      <c r="T244" s="150">
        <v>0</v>
      </c>
      <c r="U244" s="144" t="s">
        <v>703</v>
      </c>
      <c r="V244" s="150" t="s">
        <v>522</v>
      </c>
      <c r="W244" t="s">
        <v>335</v>
      </c>
      <c r="Z244" s="6" t="e">
        <v>#VALUE!</v>
      </c>
      <c r="AA244">
        <v>1</v>
      </c>
      <c r="AB244"/>
      <c r="AE244" t="s">
        <v>522</v>
      </c>
      <c r="AF244" s="6">
        <v>8805</v>
      </c>
      <c r="AG244" s="130"/>
      <c r="AH244">
        <v>3</v>
      </c>
      <c r="AW244"/>
      <c r="AX244"/>
      <c r="AY244"/>
      <c r="AZ244"/>
      <c r="BA244"/>
      <c r="BB244"/>
      <c r="BD244" s="120"/>
      <c r="BE244" s="120"/>
      <c r="BF244" s="120"/>
    </row>
    <row r="245" spans="1:58" s="150" customFormat="1" x14ac:dyDescent="0.25">
      <c r="A245" s="150" t="s">
        <v>830</v>
      </c>
      <c r="B245" t="s">
        <v>381</v>
      </c>
      <c r="C245" s="150" t="s">
        <v>831</v>
      </c>
      <c r="D245" s="151">
        <v>2432</v>
      </c>
      <c r="E245" s="150" t="s">
        <v>259</v>
      </c>
      <c r="F245" s="144" t="s">
        <v>487</v>
      </c>
      <c r="G245" s="150">
        <v>11425</v>
      </c>
      <c r="H245" s="150">
        <v>11425</v>
      </c>
      <c r="I245" s="150">
        <v>11425</v>
      </c>
      <c r="J245" s="150">
        <v>11425</v>
      </c>
      <c r="K245" s="150">
        <v>11425</v>
      </c>
      <c r="L245" s="150">
        <v>11425</v>
      </c>
      <c r="M245" s="150">
        <v>11425</v>
      </c>
      <c r="N245" s="150">
        <v>11425</v>
      </c>
      <c r="O245" s="150">
        <v>11425</v>
      </c>
      <c r="P245" s="150">
        <v>11425</v>
      </c>
      <c r="Q245" s="150">
        <v>11425</v>
      </c>
      <c r="R245" s="150" t="s">
        <v>260</v>
      </c>
      <c r="S245" s="150">
        <v>82</v>
      </c>
      <c r="T245" s="150">
        <v>0</v>
      </c>
      <c r="U245" s="144" t="s">
        <v>703</v>
      </c>
      <c r="V245" s="150" t="s">
        <v>522</v>
      </c>
      <c r="W245" t="s">
        <v>335</v>
      </c>
      <c r="Z245" s="6">
        <v>0</v>
      </c>
      <c r="AA245">
        <v>0</v>
      </c>
      <c r="AB245"/>
      <c r="AE245" t="s">
        <v>522</v>
      </c>
      <c r="AF245" s="6" t="s">
        <v>730</v>
      </c>
      <c r="AG245" s="130"/>
      <c r="AH245">
        <v>3</v>
      </c>
      <c r="AW245"/>
      <c r="AX245"/>
      <c r="AY245"/>
      <c r="AZ245"/>
      <c r="BA245"/>
      <c r="BB245"/>
      <c r="BD245" s="120"/>
      <c r="BE245" s="120"/>
      <c r="BF245" s="120"/>
    </row>
    <row r="246" spans="1:58" s="150" customFormat="1" x14ac:dyDescent="0.25">
      <c r="A246" s="150" t="s">
        <v>832</v>
      </c>
      <c r="B246" t="s">
        <v>381</v>
      </c>
      <c r="C246" s="150" t="s">
        <v>833</v>
      </c>
      <c r="D246" s="151">
        <v>18500</v>
      </c>
      <c r="E246" s="150" t="s">
        <v>259</v>
      </c>
      <c r="F246" s="144" t="s">
        <v>487</v>
      </c>
      <c r="G246" s="150">
        <v>11425</v>
      </c>
      <c r="H246" s="150">
        <v>11425</v>
      </c>
      <c r="I246" s="150">
        <v>11425</v>
      </c>
      <c r="J246" s="150">
        <v>11425</v>
      </c>
      <c r="K246" s="150">
        <v>11425</v>
      </c>
      <c r="L246" s="150">
        <v>11425</v>
      </c>
      <c r="M246" s="150">
        <v>11425</v>
      </c>
      <c r="N246" s="150">
        <v>11425</v>
      </c>
      <c r="O246" s="150">
        <v>11425</v>
      </c>
      <c r="P246" s="150">
        <v>11425</v>
      </c>
      <c r="Q246" s="150">
        <v>11425</v>
      </c>
      <c r="R246" s="150" t="s">
        <v>832</v>
      </c>
      <c r="S246" s="150">
        <v>83</v>
      </c>
      <c r="T246" s="150">
        <v>0</v>
      </c>
      <c r="U246" s="144" t="s">
        <v>703</v>
      </c>
      <c r="V246" s="150" t="s">
        <v>522</v>
      </c>
      <c r="W246" t="s">
        <v>335</v>
      </c>
      <c r="Z246" s="6" t="e">
        <v>#VALUE!</v>
      </c>
      <c r="AA246">
        <v>2</v>
      </c>
      <c r="AB246"/>
      <c r="AE246" t="s">
        <v>522</v>
      </c>
      <c r="AF246" s="6">
        <v>18500</v>
      </c>
      <c r="AG246" s="130"/>
      <c r="AH246">
        <v>3</v>
      </c>
      <c r="AW246"/>
      <c r="AX246"/>
      <c r="AY246"/>
      <c r="AZ246"/>
      <c r="BA246"/>
      <c r="BB246"/>
      <c r="BD246" s="120"/>
      <c r="BE246" s="120"/>
      <c r="BF246" s="120"/>
    </row>
    <row r="247" spans="1:58" s="150" customFormat="1" x14ac:dyDescent="0.25">
      <c r="A247" s="150" t="s">
        <v>834</v>
      </c>
      <c r="B247" t="s">
        <v>381</v>
      </c>
      <c r="C247" s="150" t="s">
        <v>835</v>
      </c>
      <c r="D247" s="151">
        <v>2385</v>
      </c>
      <c r="E247" s="150" t="s">
        <v>259</v>
      </c>
      <c r="F247" s="144" t="s">
        <v>487</v>
      </c>
      <c r="G247" s="150">
        <v>11425</v>
      </c>
      <c r="H247" s="150">
        <v>11425</v>
      </c>
      <c r="I247" s="150">
        <v>11425</v>
      </c>
      <c r="J247" s="150">
        <v>11425</v>
      </c>
      <c r="K247" s="150">
        <v>11425</v>
      </c>
      <c r="L247" s="150">
        <v>11425</v>
      </c>
      <c r="M247" s="150">
        <v>11425</v>
      </c>
      <c r="N247" s="150">
        <v>11425</v>
      </c>
      <c r="O247" s="150">
        <v>11425</v>
      </c>
      <c r="P247" s="150">
        <v>11425</v>
      </c>
      <c r="Q247" s="150">
        <v>11425</v>
      </c>
      <c r="R247" s="150" t="s">
        <v>834</v>
      </c>
      <c r="S247" s="150">
        <v>84</v>
      </c>
      <c r="T247" s="150">
        <v>0</v>
      </c>
      <c r="U247" s="144" t="s">
        <v>703</v>
      </c>
      <c r="V247" s="150" t="s">
        <v>522</v>
      </c>
      <c r="W247" t="s">
        <v>335</v>
      </c>
      <c r="Z247" s="6" t="e">
        <v>#VALUE!</v>
      </c>
      <c r="AA247">
        <v>1</v>
      </c>
      <c r="AB247"/>
      <c r="AE247" t="s">
        <v>522</v>
      </c>
      <c r="AF247" s="6">
        <v>2385</v>
      </c>
      <c r="AG247" s="130"/>
      <c r="AH247">
        <v>3</v>
      </c>
      <c r="AW247"/>
      <c r="AX247"/>
      <c r="AY247"/>
      <c r="AZ247"/>
      <c r="BA247"/>
      <c r="BB247"/>
      <c r="BD247" s="120"/>
      <c r="BE247" s="120"/>
      <c r="BF247" s="120"/>
    </row>
    <row r="248" spans="1:58" s="150" customFormat="1" x14ac:dyDescent="0.25">
      <c r="A248" s="150" t="s">
        <v>836</v>
      </c>
      <c r="B248" t="s">
        <v>381</v>
      </c>
      <c r="C248" s="150" t="s">
        <v>837</v>
      </c>
      <c r="D248" s="151">
        <v>5237</v>
      </c>
      <c r="E248" s="150" t="s">
        <v>259</v>
      </c>
      <c r="F248" s="144" t="s">
        <v>487</v>
      </c>
      <c r="G248" s="150">
        <v>11425</v>
      </c>
      <c r="H248" s="150">
        <v>11425</v>
      </c>
      <c r="I248" s="150">
        <v>11425</v>
      </c>
      <c r="J248" s="150">
        <v>11425</v>
      </c>
      <c r="K248" s="150">
        <v>11425</v>
      </c>
      <c r="L248" s="150">
        <v>11425</v>
      </c>
      <c r="M248" s="150">
        <v>11425</v>
      </c>
      <c r="N248" s="150">
        <v>11425</v>
      </c>
      <c r="O248" s="150">
        <v>11425</v>
      </c>
      <c r="P248" s="150">
        <v>11425</v>
      </c>
      <c r="Q248" s="150">
        <v>11425</v>
      </c>
      <c r="R248" s="150" t="s">
        <v>836</v>
      </c>
      <c r="S248" s="150">
        <v>85</v>
      </c>
      <c r="T248" s="150">
        <v>0</v>
      </c>
      <c r="U248" s="144" t="s">
        <v>703</v>
      </c>
      <c r="V248" s="150" t="s">
        <v>522</v>
      </c>
      <c r="W248" t="s">
        <v>335</v>
      </c>
      <c r="Z248" s="6" t="e">
        <v>#VALUE!</v>
      </c>
      <c r="AA248">
        <v>2</v>
      </c>
      <c r="AB248"/>
      <c r="AE248" t="s">
        <v>522</v>
      </c>
      <c r="AF248" s="6">
        <v>5237</v>
      </c>
      <c r="AG248" s="130"/>
      <c r="AH248">
        <v>3</v>
      </c>
      <c r="AW248"/>
      <c r="AX248"/>
      <c r="AY248"/>
      <c r="AZ248"/>
      <c r="BA248"/>
      <c r="BB248"/>
      <c r="BD248" s="120"/>
      <c r="BE248" s="120"/>
      <c r="BF248" s="120"/>
    </row>
    <row r="249" spans="1:58" s="150" customFormat="1" x14ac:dyDescent="0.25">
      <c r="A249" s="150" t="s">
        <v>838</v>
      </c>
      <c r="B249" t="s">
        <v>381</v>
      </c>
      <c r="C249" s="150" t="s">
        <v>839</v>
      </c>
      <c r="D249" s="151">
        <v>8090</v>
      </c>
      <c r="E249" s="150" t="s">
        <v>259</v>
      </c>
      <c r="F249" s="144" t="s">
        <v>487</v>
      </c>
      <c r="G249" s="150">
        <v>11425</v>
      </c>
      <c r="H249" s="150">
        <v>11425</v>
      </c>
      <c r="I249" s="150">
        <v>11425</v>
      </c>
      <c r="J249" s="150">
        <v>11425</v>
      </c>
      <c r="K249" s="150">
        <v>11425</v>
      </c>
      <c r="L249" s="150">
        <v>11425</v>
      </c>
      <c r="M249" s="150">
        <v>11425</v>
      </c>
      <c r="N249" s="150">
        <v>11425</v>
      </c>
      <c r="O249" s="150">
        <v>11425</v>
      </c>
      <c r="P249" s="150">
        <v>11425</v>
      </c>
      <c r="Q249" s="150">
        <v>11425</v>
      </c>
      <c r="R249" s="150" t="s">
        <v>838</v>
      </c>
      <c r="S249" s="150">
        <v>86</v>
      </c>
      <c r="T249" s="150">
        <v>0</v>
      </c>
      <c r="U249" s="144" t="s">
        <v>703</v>
      </c>
      <c r="V249" s="150" t="s">
        <v>522</v>
      </c>
      <c r="W249" t="s">
        <v>335</v>
      </c>
      <c r="Z249" s="6" t="e">
        <v>#VALUE!</v>
      </c>
      <c r="AA249">
        <v>2</v>
      </c>
      <c r="AB249"/>
      <c r="AE249" t="s">
        <v>522</v>
      </c>
      <c r="AF249" s="6">
        <v>8090</v>
      </c>
      <c r="AG249" s="130"/>
      <c r="AH249">
        <v>3</v>
      </c>
      <c r="AW249"/>
      <c r="AX249"/>
      <c r="AY249"/>
      <c r="AZ249"/>
      <c r="BA249"/>
      <c r="BB249"/>
      <c r="BD249" s="120"/>
      <c r="BE249" s="120"/>
      <c r="BF249" s="120"/>
    </row>
    <row r="250" spans="1:58" s="150" customFormat="1" x14ac:dyDescent="0.25">
      <c r="A250" s="150" t="s">
        <v>840</v>
      </c>
      <c r="B250" t="s">
        <v>381</v>
      </c>
      <c r="C250" s="150" t="s">
        <v>841</v>
      </c>
      <c r="D250" s="151">
        <v>10943</v>
      </c>
      <c r="E250" s="150" t="s">
        <v>259</v>
      </c>
      <c r="F250" s="144" t="s">
        <v>487</v>
      </c>
      <c r="G250" s="150">
        <v>11425</v>
      </c>
      <c r="H250" s="150">
        <v>11425</v>
      </c>
      <c r="I250" s="150">
        <v>11425</v>
      </c>
      <c r="J250" s="150">
        <v>11425</v>
      </c>
      <c r="K250" s="150">
        <v>11425</v>
      </c>
      <c r="L250" s="150">
        <v>11425</v>
      </c>
      <c r="M250" s="150">
        <v>11425</v>
      </c>
      <c r="N250" s="150">
        <v>11425</v>
      </c>
      <c r="O250" s="150">
        <v>11425</v>
      </c>
      <c r="P250" s="150">
        <v>11425</v>
      </c>
      <c r="Q250" s="150">
        <v>11425</v>
      </c>
      <c r="R250" s="150" t="s">
        <v>840</v>
      </c>
      <c r="S250" s="150">
        <v>87</v>
      </c>
      <c r="T250" s="150">
        <v>0</v>
      </c>
      <c r="U250" s="144" t="s">
        <v>703</v>
      </c>
      <c r="V250" s="150" t="s">
        <v>522</v>
      </c>
      <c r="W250" t="s">
        <v>335</v>
      </c>
      <c r="Z250" s="6" t="e">
        <v>#VALUE!</v>
      </c>
      <c r="AA250">
        <v>1</v>
      </c>
      <c r="AB250"/>
      <c r="AE250" t="s">
        <v>522</v>
      </c>
      <c r="AF250" s="6">
        <v>10943</v>
      </c>
      <c r="AG250" s="130"/>
      <c r="AH250">
        <v>3</v>
      </c>
      <c r="AW250"/>
      <c r="AX250"/>
      <c r="AY250"/>
      <c r="AZ250"/>
      <c r="BA250"/>
      <c r="BB250"/>
      <c r="BD250" s="120"/>
      <c r="BE250" s="120"/>
      <c r="BF250" s="120"/>
    </row>
    <row r="251" spans="1:58" s="150" customFormat="1" x14ac:dyDescent="0.25">
      <c r="A251" s="150" t="s">
        <v>842</v>
      </c>
      <c r="B251" t="s">
        <v>381</v>
      </c>
      <c r="C251" s="150" t="s">
        <v>843</v>
      </c>
      <c r="D251" s="151">
        <v>10000</v>
      </c>
      <c r="E251" s="150" t="s">
        <v>259</v>
      </c>
      <c r="F251" s="144" t="s">
        <v>487</v>
      </c>
      <c r="G251" s="150">
        <v>11425</v>
      </c>
      <c r="H251" s="150">
        <v>11425</v>
      </c>
      <c r="I251" s="150">
        <v>11425</v>
      </c>
      <c r="J251" s="150">
        <v>11425</v>
      </c>
      <c r="K251" s="150">
        <v>11425</v>
      </c>
      <c r="L251" s="150">
        <v>11425</v>
      </c>
      <c r="M251" s="150">
        <v>11425</v>
      </c>
      <c r="N251" s="150">
        <v>11425</v>
      </c>
      <c r="O251" s="150">
        <v>11425</v>
      </c>
      <c r="P251" s="150">
        <v>11425</v>
      </c>
      <c r="Q251" s="150">
        <v>11425</v>
      </c>
      <c r="R251" s="150" t="s">
        <v>260</v>
      </c>
      <c r="S251" s="150">
        <v>88</v>
      </c>
      <c r="T251" s="150">
        <v>0</v>
      </c>
      <c r="U251" s="144" t="s">
        <v>703</v>
      </c>
      <c r="V251" s="150" t="s">
        <v>522</v>
      </c>
      <c r="W251" t="s">
        <v>335</v>
      </c>
      <c r="Z251" s="6">
        <v>0</v>
      </c>
      <c r="AA251">
        <v>0</v>
      </c>
      <c r="AB251"/>
      <c r="AE251" t="s">
        <v>522</v>
      </c>
      <c r="AF251" s="6" t="s">
        <v>730</v>
      </c>
      <c r="AG251" s="130"/>
      <c r="AH251">
        <v>3</v>
      </c>
      <c r="AW251"/>
      <c r="AX251"/>
      <c r="AY251"/>
      <c r="AZ251"/>
      <c r="BA251"/>
      <c r="BB251"/>
      <c r="BD251" s="120"/>
      <c r="BE251" s="120"/>
      <c r="BF251" s="120"/>
    </row>
    <row r="252" spans="1:58" s="150" customFormat="1" x14ac:dyDescent="0.25">
      <c r="A252" s="150" t="s">
        <v>844</v>
      </c>
      <c r="B252" t="s">
        <v>381</v>
      </c>
      <c r="C252" s="150" t="s">
        <v>443</v>
      </c>
      <c r="D252" s="151">
        <v>200</v>
      </c>
      <c r="E252" s="150" t="s">
        <v>259</v>
      </c>
      <c r="F252" s="144" t="s">
        <v>487</v>
      </c>
      <c r="G252" s="150">
        <v>11425</v>
      </c>
      <c r="H252" s="150">
        <v>11425</v>
      </c>
      <c r="I252" s="150">
        <v>11425</v>
      </c>
      <c r="J252" s="150">
        <v>11425</v>
      </c>
      <c r="K252" s="150">
        <v>11425</v>
      </c>
      <c r="L252" s="150">
        <v>11425</v>
      </c>
      <c r="M252" s="150">
        <v>11425</v>
      </c>
      <c r="N252" s="150">
        <v>11425</v>
      </c>
      <c r="O252" s="150">
        <v>11425</v>
      </c>
      <c r="P252" s="150">
        <v>11425</v>
      </c>
      <c r="Q252" s="150">
        <v>11425</v>
      </c>
      <c r="R252" s="150" t="s">
        <v>260</v>
      </c>
      <c r="S252" s="150">
        <v>89</v>
      </c>
      <c r="T252" s="150">
        <v>0</v>
      </c>
      <c r="U252" s="150" t="s">
        <v>261</v>
      </c>
      <c r="V252" s="150" t="s">
        <v>522</v>
      </c>
      <c r="W252" t="s">
        <v>335</v>
      </c>
      <c r="Z252" s="6">
        <v>0</v>
      </c>
      <c r="AA252">
        <v>0</v>
      </c>
      <c r="AB252"/>
      <c r="AE252" t="s">
        <v>522</v>
      </c>
      <c r="AF252" s="6" t="s">
        <v>730</v>
      </c>
      <c r="AG252" s="130"/>
      <c r="AH252">
        <v>3</v>
      </c>
      <c r="AW252"/>
      <c r="AX252"/>
      <c r="AY252"/>
      <c r="AZ252"/>
      <c r="BA252"/>
      <c r="BB252"/>
      <c r="BD252" s="120"/>
      <c r="BE252" s="120"/>
      <c r="BF252" s="120"/>
    </row>
    <row r="253" spans="1:58" s="150" customFormat="1" x14ac:dyDescent="0.25">
      <c r="A253" s="150" t="s">
        <v>845</v>
      </c>
      <c r="B253" t="s">
        <v>381</v>
      </c>
      <c r="C253" s="150" t="s">
        <v>484</v>
      </c>
      <c r="D253" s="151">
        <v>1</v>
      </c>
      <c r="E253" s="150" t="s">
        <v>259</v>
      </c>
      <c r="F253" s="144" t="s">
        <v>487</v>
      </c>
      <c r="G253" s="150">
        <v>11425</v>
      </c>
      <c r="H253" s="150">
        <v>11425</v>
      </c>
      <c r="I253" s="150">
        <v>11425</v>
      </c>
      <c r="J253" s="150">
        <v>11425</v>
      </c>
      <c r="K253" s="150">
        <v>11425</v>
      </c>
      <c r="L253" s="150">
        <v>11425</v>
      </c>
      <c r="M253" s="150">
        <v>11425</v>
      </c>
      <c r="N253" s="150">
        <v>11425</v>
      </c>
      <c r="O253" s="150">
        <v>11425</v>
      </c>
      <c r="P253" s="150">
        <v>11425</v>
      </c>
      <c r="Q253" s="150">
        <v>11425</v>
      </c>
      <c r="R253" s="150" t="s">
        <v>260</v>
      </c>
      <c r="S253" s="150">
        <v>91</v>
      </c>
      <c r="T253" s="150">
        <v>0</v>
      </c>
      <c r="U253" s="150" t="s">
        <v>261</v>
      </c>
      <c r="V253" s="150" t="s">
        <v>522</v>
      </c>
      <c r="W253" t="s">
        <v>335</v>
      </c>
      <c r="Z253" s="6">
        <v>0</v>
      </c>
      <c r="AA253">
        <v>0</v>
      </c>
      <c r="AB253"/>
      <c r="AE253" t="s">
        <v>522</v>
      </c>
      <c r="AF253" s="6" t="s">
        <v>730</v>
      </c>
      <c r="AG253" s="130"/>
      <c r="AH253">
        <v>3</v>
      </c>
      <c r="AW253"/>
      <c r="AX253"/>
      <c r="AY253"/>
      <c r="AZ253"/>
      <c r="BA253"/>
      <c r="BB253"/>
      <c r="BD253" s="120"/>
      <c r="BE253" s="120"/>
      <c r="BF253" s="120"/>
    </row>
    <row r="254" spans="1:58" s="150" customFormat="1" x14ac:dyDescent="0.25">
      <c r="A254" s="150" t="s">
        <v>846</v>
      </c>
      <c r="B254" t="s">
        <v>381</v>
      </c>
      <c r="C254" s="150" t="s">
        <v>847</v>
      </c>
      <c r="D254" s="151">
        <v>1</v>
      </c>
      <c r="E254" s="150" t="s">
        <v>259</v>
      </c>
      <c r="F254" s="144" t="s">
        <v>487</v>
      </c>
      <c r="G254" s="150">
        <v>11425</v>
      </c>
      <c r="H254" s="150">
        <v>11425</v>
      </c>
      <c r="I254" s="150">
        <v>11425</v>
      </c>
      <c r="J254" s="150">
        <v>11425</v>
      </c>
      <c r="K254" s="150">
        <v>11425</v>
      </c>
      <c r="L254" s="150">
        <v>11425</v>
      </c>
      <c r="M254" s="150">
        <v>11425</v>
      </c>
      <c r="N254" s="150">
        <v>11425</v>
      </c>
      <c r="O254" s="150">
        <v>11425</v>
      </c>
      <c r="P254" s="150">
        <v>11425</v>
      </c>
      <c r="Q254" s="150">
        <v>11425</v>
      </c>
      <c r="R254" s="150" t="s">
        <v>260</v>
      </c>
      <c r="S254" s="150">
        <v>92</v>
      </c>
      <c r="T254" s="150">
        <v>0</v>
      </c>
      <c r="U254" s="150" t="s">
        <v>261</v>
      </c>
      <c r="V254" s="150" t="s">
        <v>522</v>
      </c>
      <c r="W254" t="s">
        <v>335</v>
      </c>
      <c r="Z254" s="6">
        <v>0</v>
      </c>
      <c r="AA254">
        <v>0</v>
      </c>
      <c r="AB254"/>
      <c r="AE254" t="s">
        <v>522</v>
      </c>
      <c r="AF254" s="6" t="s">
        <v>730</v>
      </c>
      <c r="AG254" s="130"/>
      <c r="AH254">
        <v>3</v>
      </c>
      <c r="AW254"/>
      <c r="AX254"/>
      <c r="AY254"/>
      <c r="AZ254"/>
      <c r="BA254"/>
      <c r="BB254"/>
      <c r="BD254" s="120"/>
      <c r="BE254" s="120"/>
      <c r="BF254" s="120"/>
    </row>
    <row r="255" spans="1:58" s="150" customFormat="1" x14ac:dyDescent="0.25">
      <c r="A255" s="150" t="s">
        <v>483</v>
      </c>
      <c r="B255" t="s">
        <v>381</v>
      </c>
      <c r="C255" s="150" t="s">
        <v>484</v>
      </c>
      <c r="D255" s="151">
        <v>1</v>
      </c>
      <c r="E255" s="150" t="s">
        <v>259</v>
      </c>
      <c r="F255" s="144" t="s">
        <v>487</v>
      </c>
      <c r="G255" s="150">
        <v>11425</v>
      </c>
      <c r="H255" s="150">
        <v>11425</v>
      </c>
      <c r="I255" s="150">
        <v>11425</v>
      </c>
      <c r="J255" s="150">
        <v>11425</v>
      </c>
      <c r="K255" s="150">
        <v>11425</v>
      </c>
      <c r="L255" s="150">
        <v>11425</v>
      </c>
      <c r="M255" s="150">
        <v>11425</v>
      </c>
      <c r="N255" s="150">
        <v>11425</v>
      </c>
      <c r="O255" s="150">
        <v>11425</v>
      </c>
      <c r="P255" s="150">
        <v>11425</v>
      </c>
      <c r="Q255" s="150">
        <v>11425</v>
      </c>
      <c r="R255" s="150" t="s">
        <v>483</v>
      </c>
      <c r="S255" s="150">
        <v>93</v>
      </c>
      <c r="T255" s="150">
        <v>0</v>
      </c>
      <c r="U255" s="150" t="s">
        <v>261</v>
      </c>
      <c r="V255" s="150" t="s">
        <v>522</v>
      </c>
      <c r="W255" t="s">
        <v>335</v>
      </c>
      <c r="Z255" s="6" t="e">
        <v>#VALUE!</v>
      </c>
      <c r="AA255">
        <v>5</v>
      </c>
      <c r="AB255"/>
      <c r="AE255" t="s">
        <v>522</v>
      </c>
      <c r="AF255" s="6">
        <v>1</v>
      </c>
      <c r="AG255" s="130"/>
      <c r="AH255">
        <v>3</v>
      </c>
      <c r="AW255"/>
      <c r="AX255"/>
      <c r="AY255"/>
      <c r="AZ255"/>
      <c r="BA255"/>
      <c r="BB255"/>
      <c r="BD255" s="120"/>
      <c r="BE255" s="120"/>
      <c r="BF255" s="120"/>
    </row>
    <row r="256" spans="1:58" s="152" customFormat="1" x14ac:dyDescent="0.25">
      <c r="A256" s="152" t="s">
        <v>848</v>
      </c>
      <c r="B256" t="s">
        <v>381</v>
      </c>
      <c r="C256" s="152" t="s">
        <v>849</v>
      </c>
      <c r="D256" s="153">
        <v>20300</v>
      </c>
      <c r="E256" s="152" t="s">
        <v>259</v>
      </c>
      <c r="F256" s="144" t="s">
        <v>487</v>
      </c>
      <c r="G256" s="152" t="s">
        <v>248</v>
      </c>
      <c r="H256" s="152" t="s">
        <v>248</v>
      </c>
      <c r="I256" s="152" t="s">
        <v>248</v>
      </c>
      <c r="J256" s="152" t="s">
        <v>248</v>
      </c>
      <c r="K256" s="152">
        <v>11433</v>
      </c>
      <c r="L256" s="152" t="s">
        <v>248</v>
      </c>
      <c r="M256" s="152" t="s">
        <v>248</v>
      </c>
      <c r="N256" s="152" t="s">
        <v>248</v>
      </c>
      <c r="O256" s="152" t="s">
        <v>248</v>
      </c>
      <c r="P256" s="152">
        <v>11491</v>
      </c>
      <c r="Q256" s="152" t="s">
        <v>248</v>
      </c>
      <c r="R256" s="152" t="s">
        <v>848</v>
      </c>
      <c r="S256" s="152">
        <v>100</v>
      </c>
      <c r="T256" s="152">
        <v>0</v>
      </c>
      <c r="U256" s="144" t="s">
        <v>703</v>
      </c>
      <c r="V256" s="152" t="s">
        <v>507</v>
      </c>
      <c r="W256" t="s">
        <v>335</v>
      </c>
      <c r="Z256" s="6" t="e">
        <v>#VALUE!</v>
      </c>
      <c r="AA256">
        <v>2</v>
      </c>
      <c r="AB256"/>
      <c r="AE256" t="s">
        <v>507</v>
      </c>
      <c r="AF256" s="6">
        <v>20300</v>
      </c>
      <c r="AG256" s="153">
        <v>20000</v>
      </c>
      <c r="AH256">
        <v>4</v>
      </c>
      <c r="AW256"/>
      <c r="AX256"/>
      <c r="AY256"/>
      <c r="AZ256"/>
      <c r="BA256"/>
      <c r="BB256"/>
      <c r="BD256" s="120"/>
      <c r="BE256" s="120"/>
      <c r="BF256" s="120"/>
    </row>
    <row r="257" spans="1:58" s="152" customFormat="1" x14ac:dyDescent="0.25">
      <c r="A257" s="152" t="s">
        <v>850</v>
      </c>
      <c r="B257" t="s">
        <v>381</v>
      </c>
      <c r="C257" s="152" t="s">
        <v>851</v>
      </c>
      <c r="D257" s="153">
        <v>5889</v>
      </c>
      <c r="E257" s="152" t="s">
        <v>259</v>
      </c>
      <c r="F257" s="144" t="s">
        <v>487</v>
      </c>
      <c r="G257" s="152" t="s">
        <v>248</v>
      </c>
      <c r="H257" s="152" t="s">
        <v>248</v>
      </c>
      <c r="I257" s="152" t="s">
        <v>248</v>
      </c>
      <c r="J257" s="152" t="s">
        <v>248</v>
      </c>
      <c r="K257" s="152">
        <v>11433</v>
      </c>
      <c r="L257" s="152" t="s">
        <v>248</v>
      </c>
      <c r="M257" s="152" t="s">
        <v>248</v>
      </c>
      <c r="N257" s="152" t="s">
        <v>248</v>
      </c>
      <c r="O257" s="152" t="s">
        <v>248</v>
      </c>
      <c r="P257" s="152">
        <v>11491</v>
      </c>
      <c r="Q257" s="152" t="s">
        <v>248</v>
      </c>
      <c r="R257" s="152" t="s">
        <v>260</v>
      </c>
      <c r="S257" s="152">
        <v>100</v>
      </c>
      <c r="T257" s="152">
        <v>0</v>
      </c>
      <c r="U257" s="144" t="s">
        <v>703</v>
      </c>
      <c r="V257" s="152" t="s">
        <v>507</v>
      </c>
      <c r="W257" t="s">
        <v>335</v>
      </c>
      <c r="Z257" s="6">
        <v>0</v>
      </c>
      <c r="AA257">
        <v>0</v>
      </c>
      <c r="AB257"/>
      <c r="AE257" s="152" t="s">
        <v>507</v>
      </c>
      <c r="AF257" s="152" t="s">
        <v>730</v>
      </c>
      <c r="AG257" s="153">
        <v>5802</v>
      </c>
      <c r="AH257">
        <v>4</v>
      </c>
      <c r="AW257"/>
      <c r="AX257"/>
      <c r="AY257"/>
      <c r="AZ257"/>
      <c r="BA257"/>
      <c r="BB257"/>
      <c r="BD257" s="120"/>
      <c r="BE257" s="120"/>
      <c r="BF257" s="120"/>
    </row>
    <row r="258" spans="1:58" s="152" customFormat="1" x14ac:dyDescent="0.25">
      <c r="A258" s="152" t="s">
        <v>852</v>
      </c>
      <c r="B258" t="s">
        <v>381</v>
      </c>
      <c r="C258" s="152" t="s">
        <v>853</v>
      </c>
      <c r="D258" s="153">
        <v>8245</v>
      </c>
      <c r="E258" s="152" t="s">
        <v>259</v>
      </c>
      <c r="F258" s="144" t="s">
        <v>487</v>
      </c>
      <c r="G258" s="152" t="s">
        <v>248</v>
      </c>
      <c r="H258" s="152" t="s">
        <v>248</v>
      </c>
      <c r="I258" s="152" t="s">
        <v>248</v>
      </c>
      <c r="J258" s="152" t="s">
        <v>248</v>
      </c>
      <c r="K258" s="152">
        <v>11433</v>
      </c>
      <c r="L258" s="152" t="s">
        <v>248</v>
      </c>
      <c r="M258" s="152" t="s">
        <v>248</v>
      </c>
      <c r="N258" s="152" t="s">
        <v>248</v>
      </c>
      <c r="O258" s="152" t="s">
        <v>248</v>
      </c>
      <c r="P258" s="152">
        <v>11491</v>
      </c>
      <c r="Q258" s="152" t="s">
        <v>248</v>
      </c>
      <c r="R258" s="152" t="s">
        <v>852</v>
      </c>
      <c r="S258" s="152">
        <v>101</v>
      </c>
      <c r="T258" s="152">
        <v>0</v>
      </c>
      <c r="U258" s="144" t="s">
        <v>703</v>
      </c>
      <c r="V258" s="152" t="s">
        <v>507</v>
      </c>
      <c r="W258" t="s">
        <v>335</v>
      </c>
      <c r="Z258" s="6" t="e">
        <v>#VALUE!</v>
      </c>
      <c r="AA258">
        <v>4</v>
      </c>
      <c r="AB258"/>
      <c r="AE258" s="152" t="s">
        <v>507</v>
      </c>
      <c r="AF258" s="152">
        <v>8245</v>
      </c>
      <c r="AG258" s="153">
        <v>8123</v>
      </c>
      <c r="AH258">
        <v>4</v>
      </c>
      <c r="AW258"/>
      <c r="AX258"/>
      <c r="AY258"/>
      <c r="AZ258"/>
      <c r="BA258"/>
      <c r="BB258"/>
      <c r="BD258" s="120"/>
      <c r="BE258" s="120"/>
      <c r="BF258" s="120"/>
    </row>
    <row r="259" spans="1:58" s="152" customFormat="1" x14ac:dyDescent="0.25">
      <c r="A259" s="152" t="s">
        <v>854</v>
      </c>
      <c r="B259" t="s">
        <v>381</v>
      </c>
      <c r="C259" s="152" t="s">
        <v>855</v>
      </c>
      <c r="D259" s="153">
        <v>14134</v>
      </c>
      <c r="E259" s="152" t="s">
        <v>259</v>
      </c>
      <c r="F259" s="144" t="s">
        <v>487</v>
      </c>
      <c r="G259" s="152" t="s">
        <v>248</v>
      </c>
      <c r="H259" s="152" t="s">
        <v>248</v>
      </c>
      <c r="I259" s="152" t="s">
        <v>248</v>
      </c>
      <c r="J259" s="152" t="s">
        <v>248</v>
      </c>
      <c r="K259" s="152">
        <v>11433</v>
      </c>
      <c r="L259" s="152" t="s">
        <v>248</v>
      </c>
      <c r="M259" s="152" t="s">
        <v>248</v>
      </c>
      <c r="N259" s="152" t="s">
        <v>248</v>
      </c>
      <c r="O259" s="152" t="s">
        <v>248</v>
      </c>
      <c r="P259" s="152">
        <v>11491</v>
      </c>
      <c r="Q259" s="152" t="s">
        <v>248</v>
      </c>
      <c r="R259" s="152" t="s">
        <v>854</v>
      </c>
      <c r="S259" s="152">
        <v>102</v>
      </c>
      <c r="T259" s="152">
        <v>0</v>
      </c>
      <c r="U259" s="144" t="s">
        <v>703</v>
      </c>
      <c r="V259" s="152" t="s">
        <v>507</v>
      </c>
      <c r="W259" t="s">
        <v>335</v>
      </c>
      <c r="Z259" s="6" t="e">
        <v>#VALUE!</v>
      </c>
      <c r="AA259">
        <v>5</v>
      </c>
      <c r="AB259"/>
      <c r="AE259" s="152" t="s">
        <v>507</v>
      </c>
      <c r="AF259" s="152">
        <v>14134</v>
      </c>
      <c r="AG259" s="153">
        <v>13925</v>
      </c>
      <c r="AH259">
        <v>4</v>
      </c>
      <c r="AW259"/>
      <c r="AX259"/>
      <c r="AY259"/>
      <c r="AZ259"/>
      <c r="BA259"/>
      <c r="BB259"/>
      <c r="BD259" s="120"/>
      <c r="BE259" s="120"/>
      <c r="BF259" s="120"/>
    </row>
    <row r="260" spans="1:58" s="152" customFormat="1" x14ac:dyDescent="0.25">
      <c r="A260" s="152" t="s">
        <v>856</v>
      </c>
      <c r="B260" t="s">
        <v>381</v>
      </c>
      <c r="C260" s="152" t="s">
        <v>857</v>
      </c>
      <c r="D260" s="153">
        <v>23557</v>
      </c>
      <c r="E260" s="152" t="s">
        <v>259</v>
      </c>
      <c r="F260" s="144" t="s">
        <v>487</v>
      </c>
      <c r="G260" s="152" t="s">
        <v>248</v>
      </c>
      <c r="H260" s="152" t="s">
        <v>248</v>
      </c>
      <c r="I260" s="152" t="s">
        <v>248</v>
      </c>
      <c r="J260" s="152" t="s">
        <v>248</v>
      </c>
      <c r="K260" s="152">
        <v>11433</v>
      </c>
      <c r="L260" s="152" t="s">
        <v>248</v>
      </c>
      <c r="M260" s="152" t="s">
        <v>248</v>
      </c>
      <c r="N260" s="152" t="s">
        <v>248</v>
      </c>
      <c r="O260" s="152" t="s">
        <v>248</v>
      </c>
      <c r="P260" s="152">
        <v>11491</v>
      </c>
      <c r="Q260" s="152" t="s">
        <v>248</v>
      </c>
      <c r="R260" s="152" t="s">
        <v>856</v>
      </c>
      <c r="S260" s="152">
        <v>103</v>
      </c>
      <c r="T260" s="152">
        <v>0</v>
      </c>
      <c r="U260" s="144" t="s">
        <v>703</v>
      </c>
      <c r="V260" s="152" t="s">
        <v>507</v>
      </c>
      <c r="W260" t="s">
        <v>335</v>
      </c>
      <c r="Z260" s="6" t="e">
        <v>#VALUE!</v>
      </c>
      <c r="AA260">
        <v>5</v>
      </c>
      <c r="AB260"/>
      <c r="AE260" s="152" t="s">
        <v>507</v>
      </c>
      <c r="AF260" s="152">
        <v>23557</v>
      </c>
      <c r="AG260" s="153">
        <v>23209</v>
      </c>
      <c r="AH260">
        <v>4</v>
      </c>
      <c r="AW260"/>
      <c r="AX260"/>
      <c r="AY260"/>
      <c r="AZ260"/>
      <c r="BA260"/>
      <c r="BB260"/>
      <c r="BD260" s="120"/>
      <c r="BE260" s="120"/>
      <c r="BF260" s="120"/>
    </row>
    <row r="261" spans="1:58" s="152" customFormat="1" x14ac:dyDescent="0.25">
      <c r="A261" s="152" t="s">
        <v>858</v>
      </c>
      <c r="B261" t="s">
        <v>381</v>
      </c>
      <c r="C261" s="152" t="s">
        <v>859</v>
      </c>
      <c r="D261" s="153">
        <v>35335</v>
      </c>
      <c r="E261" s="152" t="s">
        <v>259</v>
      </c>
      <c r="F261" s="144" t="s">
        <v>487</v>
      </c>
      <c r="G261" s="152" t="s">
        <v>248</v>
      </c>
      <c r="H261" s="152" t="s">
        <v>248</v>
      </c>
      <c r="I261" s="152" t="s">
        <v>248</v>
      </c>
      <c r="J261" s="152" t="s">
        <v>248</v>
      </c>
      <c r="K261" s="152">
        <v>11433</v>
      </c>
      <c r="L261" s="152" t="s">
        <v>248</v>
      </c>
      <c r="M261" s="152" t="s">
        <v>248</v>
      </c>
      <c r="N261" s="152" t="s">
        <v>248</v>
      </c>
      <c r="O261" s="152" t="s">
        <v>248</v>
      </c>
      <c r="P261" s="152">
        <v>11491</v>
      </c>
      <c r="Q261" s="152" t="s">
        <v>248</v>
      </c>
      <c r="R261" s="152" t="s">
        <v>858</v>
      </c>
      <c r="S261" s="152">
        <v>104</v>
      </c>
      <c r="T261" s="152">
        <v>0</v>
      </c>
      <c r="U261" s="144" t="s">
        <v>703</v>
      </c>
      <c r="V261" s="152" t="s">
        <v>507</v>
      </c>
      <c r="W261" t="s">
        <v>335</v>
      </c>
      <c r="Z261" s="6" t="e">
        <v>#VALUE!</v>
      </c>
      <c r="AA261">
        <v>1</v>
      </c>
      <c r="AB261"/>
      <c r="AE261" s="152" t="s">
        <v>507</v>
      </c>
      <c r="AF261" s="152">
        <v>35335</v>
      </c>
      <c r="AG261" s="153">
        <v>34813</v>
      </c>
      <c r="AH261">
        <v>4</v>
      </c>
      <c r="AW261"/>
      <c r="AX261"/>
      <c r="AY261"/>
      <c r="AZ261"/>
      <c r="BA261"/>
      <c r="BB261"/>
      <c r="BD261" s="120"/>
      <c r="BE261" s="120"/>
      <c r="BF261" s="120"/>
    </row>
    <row r="262" spans="1:58" s="152" customFormat="1" x14ac:dyDescent="0.25">
      <c r="A262" s="152" t="s">
        <v>860</v>
      </c>
      <c r="B262" t="s">
        <v>381</v>
      </c>
      <c r="C262" s="152" t="s">
        <v>861</v>
      </c>
      <c r="D262" s="153">
        <v>6478</v>
      </c>
      <c r="E262" s="152" t="s">
        <v>259</v>
      </c>
      <c r="F262" s="144" t="s">
        <v>487</v>
      </c>
      <c r="G262" s="152" t="s">
        <v>248</v>
      </c>
      <c r="H262" s="152" t="s">
        <v>248</v>
      </c>
      <c r="I262" s="152" t="s">
        <v>248</v>
      </c>
      <c r="J262" s="152" t="s">
        <v>248</v>
      </c>
      <c r="K262" s="152">
        <v>11433</v>
      </c>
      <c r="L262" s="152" t="s">
        <v>248</v>
      </c>
      <c r="M262" s="152" t="s">
        <v>248</v>
      </c>
      <c r="N262" s="152" t="s">
        <v>248</v>
      </c>
      <c r="O262" s="152" t="s">
        <v>248</v>
      </c>
      <c r="P262" s="152">
        <v>11491</v>
      </c>
      <c r="Q262" s="152" t="s">
        <v>248</v>
      </c>
      <c r="R262" s="152" t="s">
        <v>860</v>
      </c>
      <c r="S262" s="152">
        <v>110</v>
      </c>
      <c r="T262" s="152">
        <v>0</v>
      </c>
      <c r="U262" s="144" t="s">
        <v>703</v>
      </c>
      <c r="V262" s="152" t="s">
        <v>507</v>
      </c>
      <c r="W262" t="s">
        <v>335</v>
      </c>
      <c r="Z262" s="6" t="e">
        <v>#VALUE!</v>
      </c>
      <c r="AA262">
        <v>3</v>
      </c>
      <c r="AB262"/>
      <c r="AE262" s="152" t="s">
        <v>507</v>
      </c>
      <c r="AF262" s="152">
        <v>6478</v>
      </c>
      <c r="AG262" s="153">
        <v>6382</v>
      </c>
      <c r="AH262">
        <v>4</v>
      </c>
      <c r="AW262"/>
      <c r="AX262"/>
      <c r="AY262"/>
      <c r="AZ262"/>
      <c r="BA262"/>
      <c r="BB262"/>
      <c r="BD262" s="120"/>
      <c r="BE262" s="120"/>
      <c r="BF262" s="120"/>
    </row>
    <row r="263" spans="1:58" s="152" customFormat="1" x14ac:dyDescent="0.25">
      <c r="A263" s="152" t="s">
        <v>862</v>
      </c>
      <c r="B263" t="s">
        <v>381</v>
      </c>
      <c r="C263" s="152" t="s">
        <v>863</v>
      </c>
      <c r="D263" s="153">
        <v>9069</v>
      </c>
      <c r="E263" s="152" t="s">
        <v>259</v>
      </c>
      <c r="F263" s="144" t="s">
        <v>487</v>
      </c>
      <c r="G263" s="152" t="s">
        <v>248</v>
      </c>
      <c r="H263" s="152" t="s">
        <v>248</v>
      </c>
      <c r="I263" s="152" t="s">
        <v>248</v>
      </c>
      <c r="J263" s="152" t="s">
        <v>248</v>
      </c>
      <c r="K263" s="152">
        <v>11433</v>
      </c>
      <c r="L263" s="152" t="s">
        <v>248</v>
      </c>
      <c r="M263" s="152" t="s">
        <v>248</v>
      </c>
      <c r="N263" s="152" t="s">
        <v>248</v>
      </c>
      <c r="O263" s="152" t="s">
        <v>248</v>
      </c>
      <c r="P263" s="152">
        <v>11491</v>
      </c>
      <c r="Q263" s="152" t="s">
        <v>248</v>
      </c>
      <c r="R263" s="152" t="s">
        <v>862</v>
      </c>
      <c r="S263" s="152">
        <v>111</v>
      </c>
      <c r="T263" s="152">
        <v>0</v>
      </c>
      <c r="U263" s="144" t="s">
        <v>703</v>
      </c>
      <c r="V263" s="152" t="s">
        <v>507</v>
      </c>
      <c r="W263" t="s">
        <v>335</v>
      </c>
      <c r="Z263" s="6" t="e">
        <v>#VALUE!</v>
      </c>
      <c r="AA263">
        <v>5</v>
      </c>
      <c r="AB263"/>
      <c r="AE263" s="152" t="s">
        <v>507</v>
      </c>
      <c r="AF263" s="152">
        <v>9069</v>
      </c>
      <c r="AG263" s="153">
        <v>8935</v>
      </c>
      <c r="AH263">
        <v>4</v>
      </c>
      <c r="AW263"/>
      <c r="AX263"/>
      <c r="AY263"/>
      <c r="AZ263"/>
      <c r="BA263"/>
      <c r="BB263"/>
      <c r="BD263" s="120"/>
      <c r="BE263" s="120"/>
      <c r="BF263" s="120"/>
    </row>
    <row r="264" spans="1:58" s="152" customFormat="1" x14ac:dyDescent="0.25">
      <c r="A264" s="152" t="s">
        <v>864</v>
      </c>
      <c r="B264" t="s">
        <v>381</v>
      </c>
      <c r="C264" s="152" t="s">
        <v>865</v>
      </c>
      <c r="D264" s="153">
        <v>15548</v>
      </c>
      <c r="E264" s="152" t="s">
        <v>259</v>
      </c>
      <c r="F264" s="144" t="s">
        <v>487</v>
      </c>
      <c r="G264" s="152" t="s">
        <v>248</v>
      </c>
      <c r="H264" s="152" t="s">
        <v>248</v>
      </c>
      <c r="I264" s="152" t="s">
        <v>248</v>
      </c>
      <c r="J264" s="152" t="s">
        <v>248</v>
      </c>
      <c r="K264" s="152">
        <v>11433</v>
      </c>
      <c r="L264" s="152" t="s">
        <v>248</v>
      </c>
      <c r="M264" s="152" t="s">
        <v>248</v>
      </c>
      <c r="N264" s="152" t="s">
        <v>248</v>
      </c>
      <c r="O264" s="152" t="s">
        <v>248</v>
      </c>
      <c r="P264" s="152">
        <v>11491</v>
      </c>
      <c r="Q264" s="152" t="s">
        <v>248</v>
      </c>
      <c r="R264" s="152" t="s">
        <v>864</v>
      </c>
      <c r="S264" s="152">
        <v>112</v>
      </c>
      <c r="T264" s="152">
        <v>0</v>
      </c>
      <c r="U264" s="144" t="s">
        <v>703</v>
      </c>
      <c r="V264" s="152" t="s">
        <v>507</v>
      </c>
      <c r="W264" t="s">
        <v>335</v>
      </c>
      <c r="Z264" s="6" t="e">
        <v>#VALUE!</v>
      </c>
      <c r="AA264">
        <v>7</v>
      </c>
      <c r="AB264"/>
      <c r="AE264" s="152" t="s">
        <v>507</v>
      </c>
      <c r="AF264" s="152">
        <v>15548</v>
      </c>
      <c r="AG264" s="153">
        <v>15318</v>
      </c>
      <c r="AH264">
        <v>4</v>
      </c>
      <c r="AW264"/>
      <c r="AX264"/>
      <c r="AY264"/>
      <c r="AZ264"/>
      <c r="BA264"/>
      <c r="BB264"/>
      <c r="BD264" s="120"/>
      <c r="BE264" s="120"/>
      <c r="BF264" s="120"/>
    </row>
    <row r="265" spans="1:58" s="152" customFormat="1" x14ac:dyDescent="0.25">
      <c r="A265" s="152" t="s">
        <v>866</v>
      </c>
      <c r="B265" t="s">
        <v>381</v>
      </c>
      <c r="C265" s="152" t="s">
        <v>867</v>
      </c>
      <c r="D265" s="153">
        <v>25913</v>
      </c>
      <c r="E265" s="152" t="s">
        <v>259</v>
      </c>
      <c r="F265" s="144" t="s">
        <v>487</v>
      </c>
      <c r="G265" s="152" t="s">
        <v>248</v>
      </c>
      <c r="H265" s="152" t="s">
        <v>248</v>
      </c>
      <c r="I265" s="152" t="s">
        <v>248</v>
      </c>
      <c r="J265" s="152" t="s">
        <v>248</v>
      </c>
      <c r="K265" s="152">
        <v>11433</v>
      </c>
      <c r="L265" s="152" t="s">
        <v>248</v>
      </c>
      <c r="M265" s="152" t="s">
        <v>248</v>
      </c>
      <c r="N265" s="152" t="s">
        <v>248</v>
      </c>
      <c r="O265" s="152" t="s">
        <v>248</v>
      </c>
      <c r="P265" s="152">
        <v>11491</v>
      </c>
      <c r="Q265" s="152" t="s">
        <v>248</v>
      </c>
      <c r="R265" s="152" t="s">
        <v>866</v>
      </c>
      <c r="S265" s="152">
        <v>113</v>
      </c>
      <c r="T265" s="152">
        <v>0</v>
      </c>
      <c r="U265" s="144" t="s">
        <v>703</v>
      </c>
      <c r="V265" s="152" t="s">
        <v>507</v>
      </c>
      <c r="W265" t="s">
        <v>335</v>
      </c>
      <c r="Z265" s="6" t="e">
        <v>#VALUE!</v>
      </c>
      <c r="AA265">
        <v>7</v>
      </c>
      <c r="AB265"/>
      <c r="AE265" s="152" t="s">
        <v>507</v>
      </c>
      <c r="AF265" s="152">
        <v>25913</v>
      </c>
      <c r="AG265" s="153">
        <v>25530</v>
      </c>
      <c r="AH265">
        <v>4</v>
      </c>
      <c r="AW265"/>
      <c r="AX265"/>
      <c r="AY265"/>
      <c r="AZ265"/>
      <c r="BA265"/>
      <c r="BB265"/>
      <c r="BD265" s="120"/>
      <c r="BE265" s="120"/>
      <c r="BF265" s="120"/>
    </row>
    <row r="266" spans="1:58" s="152" customFormat="1" x14ac:dyDescent="0.25">
      <c r="A266" s="152" t="s">
        <v>868</v>
      </c>
      <c r="B266" t="s">
        <v>381</v>
      </c>
      <c r="C266" s="152" t="s">
        <v>869</v>
      </c>
      <c r="D266" s="153">
        <v>38869</v>
      </c>
      <c r="E266" s="152" t="s">
        <v>259</v>
      </c>
      <c r="F266" s="144" t="s">
        <v>487</v>
      </c>
      <c r="G266" s="152" t="s">
        <v>248</v>
      </c>
      <c r="H266" s="152" t="s">
        <v>248</v>
      </c>
      <c r="I266" s="152" t="s">
        <v>248</v>
      </c>
      <c r="J266" s="152" t="s">
        <v>248</v>
      </c>
      <c r="K266" s="152">
        <v>11433</v>
      </c>
      <c r="L266" s="152" t="s">
        <v>248</v>
      </c>
      <c r="M266" s="152" t="s">
        <v>248</v>
      </c>
      <c r="N266" s="152" t="s">
        <v>248</v>
      </c>
      <c r="O266" s="152" t="s">
        <v>248</v>
      </c>
      <c r="P266" s="152">
        <v>11491</v>
      </c>
      <c r="Q266" s="152" t="s">
        <v>248</v>
      </c>
      <c r="R266" s="152" t="s">
        <v>868</v>
      </c>
      <c r="S266" s="152">
        <v>114</v>
      </c>
      <c r="T266" s="152">
        <v>0</v>
      </c>
      <c r="U266" s="144" t="s">
        <v>703</v>
      </c>
      <c r="V266" s="152" t="s">
        <v>507</v>
      </c>
      <c r="W266" t="s">
        <v>335</v>
      </c>
      <c r="Z266" s="6" t="e">
        <v>#VALUE!</v>
      </c>
      <c r="AA266">
        <v>3</v>
      </c>
      <c r="AB266"/>
      <c r="AE266" s="152" t="s">
        <v>507</v>
      </c>
      <c r="AF266" s="152">
        <v>38869</v>
      </c>
      <c r="AG266" s="153">
        <v>38295</v>
      </c>
      <c r="AH266">
        <v>4</v>
      </c>
      <c r="AW266"/>
      <c r="AX266"/>
      <c r="AY266"/>
      <c r="AZ266"/>
      <c r="BA266"/>
      <c r="BB266"/>
      <c r="BD266" s="120"/>
      <c r="BE266" s="120"/>
      <c r="BF266" s="120"/>
    </row>
    <row r="267" spans="1:58" s="152" customFormat="1" x14ac:dyDescent="0.25">
      <c r="A267" s="152" t="s">
        <v>870</v>
      </c>
      <c r="B267" t="s">
        <v>381</v>
      </c>
      <c r="C267" s="152" t="s">
        <v>468</v>
      </c>
      <c r="D267" s="153">
        <v>10000</v>
      </c>
      <c r="E267" s="152" t="s">
        <v>259</v>
      </c>
      <c r="F267" s="144" t="s">
        <v>487</v>
      </c>
      <c r="G267" s="152" t="s">
        <v>248</v>
      </c>
      <c r="H267" s="152" t="s">
        <v>248</v>
      </c>
      <c r="I267" s="152" t="s">
        <v>248</v>
      </c>
      <c r="J267" s="152" t="s">
        <v>248</v>
      </c>
      <c r="K267" s="152">
        <v>11433</v>
      </c>
      <c r="L267" s="152" t="s">
        <v>248</v>
      </c>
      <c r="M267" s="152" t="s">
        <v>248</v>
      </c>
      <c r="N267" s="152" t="s">
        <v>248</v>
      </c>
      <c r="O267" s="152" t="s">
        <v>248</v>
      </c>
      <c r="P267" s="152">
        <v>11491</v>
      </c>
      <c r="Q267" s="152" t="s">
        <v>248</v>
      </c>
      <c r="R267" s="152" t="s">
        <v>260</v>
      </c>
      <c r="S267" s="152">
        <v>120</v>
      </c>
      <c r="T267" s="152">
        <v>0</v>
      </c>
      <c r="U267" s="144" t="s">
        <v>703</v>
      </c>
      <c r="V267" s="152" t="s">
        <v>507</v>
      </c>
      <c r="W267" t="s">
        <v>335</v>
      </c>
      <c r="Z267" s="6">
        <v>0</v>
      </c>
      <c r="AA267">
        <v>0</v>
      </c>
      <c r="AB267"/>
      <c r="AE267" s="152" t="s">
        <v>507</v>
      </c>
      <c r="AF267" s="152" t="s">
        <v>730</v>
      </c>
      <c r="AG267" s="130"/>
      <c r="AH267">
        <v>4</v>
      </c>
      <c r="AW267"/>
      <c r="AX267"/>
      <c r="AY267"/>
      <c r="AZ267"/>
      <c r="BA267"/>
      <c r="BB267"/>
      <c r="BD267" s="120"/>
      <c r="BE267" s="120"/>
      <c r="BF267" s="120"/>
    </row>
    <row r="268" spans="1:58" s="152" customFormat="1" x14ac:dyDescent="0.25">
      <c r="A268" s="152" t="s">
        <v>478</v>
      </c>
      <c r="B268" t="s">
        <v>381</v>
      </c>
      <c r="C268" s="152" t="s">
        <v>479</v>
      </c>
      <c r="D268" s="153">
        <v>1</v>
      </c>
      <c r="E268" s="152" t="s">
        <v>259</v>
      </c>
      <c r="F268" s="144" t="s">
        <v>487</v>
      </c>
      <c r="G268" s="152" t="s">
        <v>248</v>
      </c>
      <c r="H268" s="152" t="s">
        <v>248</v>
      </c>
      <c r="I268" s="152" t="s">
        <v>248</v>
      </c>
      <c r="J268" s="152" t="s">
        <v>248</v>
      </c>
      <c r="K268" s="152">
        <v>11433</v>
      </c>
      <c r="L268" s="152" t="s">
        <v>248</v>
      </c>
      <c r="M268" s="152" t="s">
        <v>248</v>
      </c>
      <c r="N268" s="152" t="s">
        <v>248</v>
      </c>
      <c r="O268" s="152" t="s">
        <v>248</v>
      </c>
      <c r="P268" s="152">
        <v>11491</v>
      </c>
      <c r="Q268" s="152" t="s">
        <v>248</v>
      </c>
      <c r="R268" s="152" t="s">
        <v>478</v>
      </c>
      <c r="S268" s="152">
        <v>120</v>
      </c>
      <c r="T268" s="152">
        <v>0</v>
      </c>
      <c r="U268" s="152" t="s">
        <v>261</v>
      </c>
      <c r="V268" s="152" t="s">
        <v>507</v>
      </c>
      <c r="W268" t="s">
        <v>335</v>
      </c>
      <c r="Z268" s="6" t="e">
        <v>#VALUE!</v>
      </c>
      <c r="AA268">
        <v>6</v>
      </c>
      <c r="AB268"/>
      <c r="AE268" s="152" t="s">
        <v>507</v>
      </c>
      <c r="AF268" s="152">
        <v>1</v>
      </c>
      <c r="AG268" s="130"/>
      <c r="AH268">
        <v>4</v>
      </c>
      <c r="AW268"/>
      <c r="AX268"/>
      <c r="AY268"/>
      <c r="AZ268"/>
      <c r="BA268"/>
      <c r="BB268"/>
      <c r="BD268" s="120"/>
      <c r="BE268" s="120"/>
      <c r="BF268" s="120"/>
    </row>
    <row r="269" spans="1:58" s="152" customFormat="1" x14ac:dyDescent="0.25">
      <c r="A269" s="152" t="s">
        <v>871</v>
      </c>
      <c r="B269" t="s">
        <v>381</v>
      </c>
      <c r="C269" s="152" t="s">
        <v>468</v>
      </c>
      <c r="D269" s="153">
        <v>1</v>
      </c>
      <c r="E269" s="152" t="s">
        <v>259</v>
      </c>
      <c r="F269" s="144" t="s">
        <v>487</v>
      </c>
      <c r="G269" s="152" t="s">
        <v>248</v>
      </c>
      <c r="H269" s="152" t="s">
        <v>248</v>
      </c>
      <c r="I269" s="152" t="s">
        <v>248</v>
      </c>
      <c r="J269" s="152" t="s">
        <v>248</v>
      </c>
      <c r="K269" s="152">
        <v>11433</v>
      </c>
      <c r="L269" s="152" t="s">
        <v>248</v>
      </c>
      <c r="M269" s="152" t="s">
        <v>248</v>
      </c>
      <c r="N269" s="152" t="s">
        <v>248</v>
      </c>
      <c r="O269" s="152" t="s">
        <v>248</v>
      </c>
      <c r="P269" s="152">
        <v>11491</v>
      </c>
      <c r="Q269" s="152" t="s">
        <v>248</v>
      </c>
      <c r="R269" s="152" t="s">
        <v>871</v>
      </c>
      <c r="S269" s="152">
        <v>120</v>
      </c>
      <c r="T269" s="152">
        <v>0</v>
      </c>
      <c r="U269" s="152" t="s">
        <v>261</v>
      </c>
      <c r="V269" s="152" t="s">
        <v>507</v>
      </c>
      <c r="W269" t="s">
        <v>335</v>
      </c>
      <c r="Z269" s="6" t="e">
        <v>#VALUE!</v>
      </c>
      <c r="AA269">
        <v>4</v>
      </c>
      <c r="AB269"/>
      <c r="AE269" s="152" t="s">
        <v>507</v>
      </c>
      <c r="AF269" s="152">
        <v>1</v>
      </c>
      <c r="AG269" s="130"/>
      <c r="AH269">
        <v>4</v>
      </c>
      <c r="AW269"/>
      <c r="AX269"/>
      <c r="AY269"/>
      <c r="AZ269"/>
      <c r="BA269"/>
      <c r="BB269"/>
      <c r="BD269" s="120"/>
      <c r="BE269" s="120"/>
      <c r="BF269" s="120"/>
    </row>
    <row r="270" spans="1:58" s="152" customFormat="1" x14ac:dyDescent="0.25">
      <c r="A270" s="152" t="s">
        <v>872</v>
      </c>
      <c r="B270" t="s">
        <v>381</v>
      </c>
      <c r="C270" s="152" t="s">
        <v>873</v>
      </c>
      <c r="D270" s="153">
        <v>6478</v>
      </c>
      <c r="E270" s="152" t="s">
        <v>259</v>
      </c>
      <c r="F270" s="144" t="s">
        <v>487</v>
      </c>
      <c r="G270" s="152" t="s">
        <v>248</v>
      </c>
      <c r="H270" s="152" t="s">
        <v>248</v>
      </c>
      <c r="I270" s="152" t="s">
        <v>248</v>
      </c>
      <c r="J270" s="152" t="s">
        <v>248</v>
      </c>
      <c r="K270" s="152">
        <v>11433</v>
      </c>
      <c r="L270" s="152" t="s">
        <v>248</v>
      </c>
      <c r="M270" s="152" t="s">
        <v>248</v>
      </c>
      <c r="N270" s="152" t="s">
        <v>248</v>
      </c>
      <c r="O270" s="152" t="s">
        <v>248</v>
      </c>
      <c r="P270" s="152">
        <v>11491</v>
      </c>
      <c r="Q270" s="152" t="s">
        <v>248</v>
      </c>
      <c r="R270" s="152" t="s">
        <v>872</v>
      </c>
      <c r="S270" s="152">
        <v>120</v>
      </c>
      <c r="T270" s="152">
        <v>0</v>
      </c>
      <c r="U270" s="144" t="s">
        <v>703</v>
      </c>
      <c r="V270" s="152" t="s">
        <v>507</v>
      </c>
      <c r="W270" t="s">
        <v>335</v>
      </c>
      <c r="Z270" s="6" t="e">
        <v>#VALUE!</v>
      </c>
      <c r="AA270">
        <v>1</v>
      </c>
      <c r="AB270"/>
      <c r="AE270" s="152" t="s">
        <v>507</v>
      </c>
      <c r="AF270" s="152">
        <v>6478</v>
      </c>
      <c r="AG270" s="130"/>
      <c r="AH270">
        <v>4</v>
      </c>
      <c r="AW270"/>
      <c r="AX270"/>
      <c r="AY270"/>
      <c r="AZ270"/>
      <c r="BA270"/>
      <c r="BB270"/>
      <c r="BD270" s="120"/>
      <c r="BE270" s="120"/>
      <c r="BF270" s="120"/>
    </row>
    <row r="271" spans="1:58" s="152" customFormat="1" x14ac:dyDescent="0.25">
      <c r="A271" s="152" t="s">
        <v>874</v>
      </c>
      <c r="B271" t="s">
        <v>381</v>
      </c>
      <c r="C271" s="152" t="s">
        <v>875</v>
      </c>
      <c r="D271" s="153">
        <v>9069</v>
      </c>
      <c r="E271" s="152" t="s">
        <v>259</v>
      </c>
      <c r="F271" s="144" t="s">
        <v>487</v>
      </c>
      <c r="G271" s="152" t="s">
        <v>248</v>
      </c>
      <c r="H271" s="152" t="s">
        <v>248</v>
      </c>
      <c r="I271" s="152" t="s">
        <v>248</v>
      </c>
      <c r="J271" s="152" t="s">
        <v>248</v>
      </c>
      <c r="K271" s="152">
        <v>11433</v>
      </c>
      <c r="L271" s="152" t="s">
        <v>248</v>
      </c>
      <c r="M271" s="152" t="s">
        <v>248</v>
      </c>
      <c r="N271" s="152" t="s">
        <v>248</v>
      </c>
      <c r="O271" s="152" t="s">
        <v>248</v>
      </c>
      <c r="P271" s="152">
        <v>11491</v>
      </c>
      <c r="Q271" s="152" t="s">
        <v>248</v>
      </c>
      <c r="R271" s="152" t="s">
        <v>874</v>
      </c>
      <c r="S271" s="152">
        <v>120</v>
      </c>
      <c r="T271" s="152">
        <v>0</v>
      </c>
      <c r="U271" s="144" t="s">
        <v>703</v>
      </c>
      <c r="V271" s="152" t="s">
        <v>507</v>
      </c>
      <c r="W271" t="s">
        <v>335</v>
      </c>
      <c r="Z271" s="6" t="e">
        <v>#VALUE!</v>
      </c>
      <c r="AA271">
        <v>2</v>
      </c>
      <c r="AB271"/>
      <c r="AE271" s="152" t="s">
        <v>507</v>
      </c>
      <c r="AF271" s="152">
        <v>9069</v>
      </c>
      <c r="AG271" s="130"/>
      <c r="AH271">
        <v>4</v>
      </c>
      <c r="AW271"/>
      <c r="AX271"/>
      <c r="AY271"/>
      <c r="AZ271"/>
      <c r="BA271"/>
      <c r="BB271"/>
      <c r="BD271" s="120"/>
      <c r="BE271" s="120"/>
      <c r="BF271" s="120"/>
    </row>
    <row r="272" spans="1:58" s="152" customFormat="1" x14ac:dyDescent="0.25">
      <c r="A272" s="152" t="s">
        <v>876</v>
      </c>
      <c r="B272" t="s">
        <v>381</v>
      </c>
      <c r="C272" s="152" t="s">
        <v>877</v>
      </c>
      <c r="D272" s="153">
        <v>15548</v>
      </c>
      <c r="E272" s="152" t="s">
        <v>259</v>
      </c>
      <c r="F272" s="144" t="s">
        <v>487</v>
      </c>
      <c r="G272" s="152" t="s">
        <v>248</v>
      </c>
      <c r="H272" s="152" t="s">
        <v>248</v>
      </c>
      <c r="I272" s="152" t="s">
        <v>248</v>
      </c>
      <c r="J272" s="152" t="s">
        <v>248</v>
      </c>
      <c r="K272" s="152">
        <v>11433</v>
      </c>
      <c r="L272" s="152" t="s">
        <v>248</v>
      </c>
      <c r="M272" s="152" t="s">
        <v>248</v>
      </c>
      <c r="N272" s="152" t="s">
        <v>248</v>
      </c>
      <c r="O272" s="152" t="s">
        <v>248</v>
      </c>
      <c r="P272" s="152">
        <v>11491</v>
      </c>
      <c r="Q272" s="152" t="s">
        <v>248</v>
      </c>
      <c r="R272" s="152" t="s">
        <v>876</v>
      </c>
      <c r="S272" s="152">
        <v>120</v>
      </c>
      <c r="T272" s="152">
        <v>0</v>
      </c>
      <c r="U272" s="144" t="s">
        <v>703</v>
      </c>
      <c r="V272" s="152" t="s">
        <v>507</v>
      </c>
      <c r="W272" t="s">
        <v>335</v>
      </c>
      <c r="Z272" s="6" t="e">
        <v>#VALUE!</v>
      </c>
      <c r="AA272">
        <v>3</v>
      </c>
      <c r="AB272"/>
      <c r="AE272" s="152" t="s">
        <v>507</v>
      </c>
      <c r="AF272" s="152">
        <v>15548</v>
      </c>
      <c r="AG272" s="130"/>
      <c r="AH272">
        <v>4</v>
      </c>
      <c r="AW272"/>
      <c r="AX272"/>
      <c r="AY272"/>
      <c r="AZ272"/>
      <c r="BA272"/>
      <c r="BB272"/>
      <c r="BD272" s="120"/>
      <c r="BE272" s="120"/>
      <c r="BF272" s="120"/>
    </row>
    <row r="273" spans="1:58" s="152" customFormat="1" x14ac:dyDescent="0.25">
      <c r="A273" s="152" t="s">
        <v>878</v>
      </c>
      <c r="B273" t="s">
        <v>381</v>
      </c>
      <c r="C273" s="152" t="s">
        <v>879</v>
      </c>
      <c r="D273" s="153">
        <v>25913</v>
      </c>
      <c r="E273" s="152" t="s">
        <v>259</v>
      </c>
      <c r="F273" s="144" t="s">
        <v>487</v>
      </c>
      <c r="G273" s="152" t="s">
        <v>248</v>
      </c>
      <c r="H273" s="152" t="s">
        <v>248</v>
      </c>
      <c r="I273" s="152" t="s">
        <v>248</v>
      </c>
      <c r="J273" s="152" t="s">
        <v>248</v>
      </c>
      <c r="K273" s="152">
        <v>11433</v>
      </c>
      <c r="L273" s="152" t="s">
        <v>248</v>
      </c>
      <c r="M273" s="152" t="s">
        <v>248</v>
      </c>
      <c r="N273" s="152" t="s">
        <v>248</v>
      </c>
      <c r="O273" s="152" t="s">
        <v>248</v>
      </c>
      <c r="P273" s="152">
        <v>11491</v>
      </c>
      <c r="Q273" s="152" t="s">
        <v>248</v>
      </c>
      <c r="R273" s="152" t="s">
        <v>878</v>
      </c>
      <c r="S273" s="152">
        <v>120</v>
      </c>
      <c r="T273" s="152">
        <v>0</v>
      </c>
      <c r="U273" s="144" t="s">
        <v>703</v>
      </c>
      <c r="V273" s="152" t="s">
        <v>507</v>
      </c>
      <c r="W273" t="s">
        <v>335</v>
      </c>
      <c r="Z273" s="6" t="e">
        <v>#VALUE!</v>
      </c>
      <c r="AA273">
        <v>2</v>
      </c>
      <c r="AB273"/>
      <c r="AE273" s="152" t="s">
        <v>507</v>
      </c>
      <c r="AF273" s="152">
        <v>25913</v>
      </c>
      <c r="AG273" s="130"/>
      <c r="AH273">
        <v>4</v>
      </c>
      <c r="AW273"/>
      <c r="AX273"/>
      <c r="AY273"/>
      <c r="AZ273"/>
      <c r="BA273"/>
      <c r="BB273"/>
      <c r="BD273" s="120"/>
      <c r="BE273" s="120"/>
      <c r="BF273" s="120"/>
    </row>
    <row r="274" spans="1:58" s="152" customFormat="1" x14ac:dyDescent="0.25">
      <c r="A274" s="152" t="s">
        <v>880</v>
      </c>
      <c r="B274" t="s">
        <v>381</v>
      </c>
      <c r="C274" s="152" t="s">
        <v>881</v>
      </c>
      <c r="D274" s="153">
        <v>38869</v>
      </c>
      <c r="E274" s="152" t="s">
        <v>259</v>
      </c>
      <c r="F274" s="144" t="s">
        <v>487</v>
      </c>
      <c r="G274" s="152" t="s">
        <v>248</v>
      </c>
      <c r="H274" s="152" t="s">
        <v>248</v>
      </c>
      <c r="I274" s="152" t="s">
        <v>248</v>
      </c>
      <c r="J274" s="152" t="s">
        <v>248</v>
      </c>
      <c r="K274" s="152">
        <v>11433</v>
      </c>
      <c r="L274" s="152" t="s">
        <v>248</v>
      </c>
      <c r="M274" s="152" t="s">
        <v>248</v>
      </c>
      <c r="N274" s="152" t="s">
        <v>248</v>
      </c>
      <c r="O274" s="152" t="s">
        <v>248</v>
      </c>
      <c r="P274" s="152">
        <v>11491</v>
      </c>
      <c r="Q274" s="152" t="s">
        <v>248</v>
      </c>
      <c r="R274" s="152" t="s">
        <v>880</v>
      </c>
      <c r="S274" s="152">
        <v>120</v>
      </c>
      <c r="T274" s="152">
        <v>0</v>
      </c>
      <c r="U274" s="144" t="s">
        <v>703</v>
      </c>
      <c r="V274" s="152" t="s">
        <v>507</v>
      </c>
      <c r="W274" t="s">
        <v>335</v>
      </c>
      <c r="Z274" s="6" t="e">
        <v>#VALUE!</v>
      </c>
      <c r="AA274">
        <v>1</v>
      </c>
      <c r="AB274"/>
      <c r="AE274" s="152" t="s">
        <v>507</v>
      </c>
      <c r="AF274" s="152">
        <v>38869</v>
      </c>
      <c r="AG274" s="130"/>
      <c r="AH274">
        <v>4</v>
      </c>
      <c r="AW274"/>
      <c r="AX274"/>
      <c r="AY274"/>
      <c r="AZ274"/>
      <c r="BA274"/>
      <c r="BB274"/>
      <c r="BD274" s="120"/>
      <c r="BE274" s="120"/>
      <c r="BF274" s="120"/>
    </row>
    <row r="275" spans="1:58" x14ac:dyDescent="0.25">
      <c r="A275" t="s">
        <v>882</v>
      </c>
      <c r="B275" t="s">
        <v>381</v>
      </c>
      <c r="C275" s="152" t="s">
        <v>459</v>
      </c>
      <c r="D275" s="1">
        <v>0</v>
      </c>
      <c r="U275" t="s">
        <v>883</v>
      </c>
      <c r="W275" t="s">
        <v>335</v>
      </c>
      <c r="Z275" s="6"/>
      <c r="AE275" t="s">
        <v>524</v>
      </c>
      <c r="AF275" s="6" t="s">
        <v>730</v>
      </c>
      <c r="AG275" s="130"/>
      <c r="AH275">
        <v>0</v>
      </c>
    </row>
    <row r="276" spans="1:58" x14ac:dyDescent="0.25">
      <c r="A276" t="s">
        <v>884</v>
      </c>
      <c r="B276" t="s">
        <v>381</v>
      </c>
      <c r="C276" s="148" t="s">
        <v>472</v>
      </c>
      <c r="D276" s="1">
        <v>20000</v>
      </c>
      <c r="E276" s="152" t="s">
        <v>259</v>
      </c>
      <c r="F276" s="144" t="s">
        <v>487</v>
      </c>
      <c r="G276" t="s">
        <v>778</v>
      </c>
      <c r="H276" t="s">
        <v>778</v>
      </c>
      <c r="I276" t="s">
        <v>778</v>
      </c>
      <c r="J276" t="s">
        <v>778</v>
      </c>
      <c r="K276">
        <v>11423</v>
      </c>
      <c r="L276">
        <v>11423</v>
      </c>
      <c r="M276" t="s">
        <v>778</v>
      </c>
      <c r="N276" t="s">
        <v>778</v>
      </c>
      <c r="O276" t="s">
        <v>778</v>
      </c>
      <c r="P276">
        <v>11423</v>
      </c>
      <c r="Q276">
        <v>11423</v>
      </c>
      <c r="R276" s="146" t="s">
        <v>260</v>
      </c>
      <c r="U276" t="s">
        <v>885</v>
      </c>
      <c r="W276" t="s">
        <v>335</v>
      </c>
      <c r="Z276" s="6"/>
      <c r="AE276" t="s">
        <v>490</v>
      </c>
      <c r="AF276" s="6" t="s">
        <v>730</v>
      </c>
      <c r="AG276" s="130"/>
      <c r="AH276">
        <v>0</v>
      </c>
    </row>
    <row r="277" spans="1:58" x14ac:dyDescent="0.25">
      <c r="A277" t="s">
        <v>471</v>
      </c>
      <c r="B277" t="s">
        <v>381</v>
      </c>
      <c r="C277" s="148" t="s">
        <v>472</v>
      </c>
      <c r="D277" s="1">
        <v>1</v>
      </c>
      <c r="E277" s="152" t="s">
        <v>259</v>
      </c>
      <c r="F277" s="144" t="s">
        <v>487</v>
      </c>
      <c r="G277" t="s">
        <v>778</v>
      </c>
      <c r="H277" t="s">
        <v>778</v>
      </c>
      <c r="I277" t="s">
        <v>778</v>
      </c>
      <c r="J277" t="s">
        <v>778</v>
      </c>
      <c r="K277">
        <v>11423</v>
      </c>
      <c r="L277">
        <v>11423</v>
      </c>
      <c r="M277" t="s">
        <v>778</v>
      </c>
      <c r="N277" t="s">
        <v>778</v>
      </c>
      <c r="O277" t="s">
        <v>778</v>
      </c>
      <c r="P277">
        <v>11423</v>
      </c>
      <c r="Q277">
        <v>11423</v>
      </c>
      <c r="U277" s="152" t="s">
        <v>261</v>
      </c>
      <c r="W277" t="s">
        <v>335</v>
      </c>
      <c r="Z277" s="6"/>
      <c r="AE277" t="s">
        <v>490</v>
      </c>
      <c r="AF277" s="6" t="s">
        <v>730</v>
      </c>
      <c r="AG277" s="130"/>
      <c r="AH277">
        <v>0</v>
      </c>
    </row>
    <row r="278" spans="1:58" x14ac:dyDescent="0.25">
      <c r="A278" t="s">
        <v>886</v>
      </c>
      <c r="B278" t="s">
        <v>381</v>
      </c>
      <c r="C278" t="s">
        <v>454</v>
      </c>
      <c r="D278" s="1">
        <v>1</v>
      </c>
      <c r="E278" t="s">
        <v>259</v>
      </c>
      <c r="F278" t="s">
        <v>487</v>
      </c>
      <c r="G278">
        <v>11439</v>
      </c>
      <c r="H278">
        <v>11431</v>
      </c>
      <c r="I278">
        <v>11435</v>
      </c>
      <c r="J278">
        <v>11435</v>
      </c>
      <c r="K278">
        <v>11433</v>
      </c>
      <c r="L278">
        <v>11435</v>
      </c>
      <c r="M278">
        <v>11443</v>
      </c>
      <c r="N278">
        <v>11442</v>
      </c>
      <c r="O278">
        <v>11442</v>
      </c>
      <c r="P278">
        <v>11491</v>
      </c>
      <c r="Q278">
        <v>11435</v>
      </c>
      <c r="R278" t="s">
        <v>260</v>
      </c>
      <c r="S278">
        <v>71</v>
      </c>
      <c r="T278">
        <v>0</v>
      </c>
      <c r="U278" t="s">
        <v>261</v>
      </c>
      <c r="V278" t="s">
        <v>524</v>
      </c>
      <c r="W278" t="s">
        <v>335</v>
      </c>
      <c r="X278">
        <v>0</v>
      </c>
      <c r="Y278">
        <v>0</v>
      </c>
      <c r="Z278">
        <v>0</v>
      </c>
      <c r="AA278">
        <v>0</v>
      </c>
      <c r="AC278">
        <v>0</v>
      </c>
      <c r="AD278">
        <v>0</v>
      </c>
      <c r="AE278" t="s">
        <v>524</v>
      </c>
      <c r="AF278" s="6" t="s">
        <v>730</v>
      </c>
      <c r="AG278" s="130"/>
      <c r="AH278">
        <v>4</v>
      </c>
    </row>
    <row r="279" spans="1:58" x14ac:dyDescent="0.25">
      <c r="A279" t="s">
        <v>887</v>
      </c>
      <c r="B279" t="s">
        <v>252</v>
      </c>
      <c r="C279" t="s">
        <v>355</v>
      </c>
      <c r="D279" s="1">
        <v>5.17</v>
      </c>
      <c r="E279" t="s">
        <v>259</v>
      </c>
      <c r="F279" t="s">
        <v>332</v>
      </c>
      <c r="G279">
        <v>10284</v>
      </c>
      <c r="H279">
        <v>10284</v>
      </c>
      <c r="I279" t="s">
        <v>248</v>
      </c>
      <c r="J279">
        <v>10284</v>
      </c>
      <c r="K279" t="s">
        <v>248</v>
      </c>
      <c r="L279" t="s">
        <v>248</v>
      </c>
      <c r="M279">
        <v>10284</v>
      </c>
      <c r="N279" t="s">
        <v>248</v>
      </c>
      <c r="O279">
        <v>10284</v>
      </c>
      <c r="P279" t="s">
        <v>248</v>
      </c>
      <c r="Q279" t="s">
        <v>248</v>
      </c>
      <c r="R279" t="s">
        <v>887</v>
      </c>
      <c r="S279">
        <v>12</v>
      </c>
      <c r="T279">
        <v>0</v>
      </c>
      <c r="U279" t="s">
        <v>333</v>
      </c>
      <c r="V279" t="s">
        <v>334</v>
      </c>
      <c r="W279" t="s">
        <v>335</v>
      </c>
      <c r="Z279" s="6" t="e">
        <v>#VALUE!</v>
      </c>
      <c r="AA279">
        <v>62</v>
      </c>
      <c r="AE279" t="s">
        <v>284</v>
      </c>
      <c r="AF279" s="6">
        <v>5.17</v>
      </c>
      <c r="AG279" s="130"/>
      <c r="AH279">
        <v>7</v>
      </c>
      <c r="AW279" s="127"/>
      <c r="AX279" s="127" t="s">
        <v>356</v>
      </c>
      <c r="AY279" s="127" t="s">
        <v>357</v>
      </c>
      <c r="AZ279" s="127">
        <v>1</v>
      </c>
      <c r="BA279" s="127">
        <v>10</v>
      </c>
      <c r="BB279" s="127" t="s">
        <v>243</v>
      </c>
    </row>
    <row r="280" spans="1:58" x14ac:dyDescent="0.25">
      <c r="A280" t="s">
        <v>888</v>
      </c>
      <c r="B280" t="s">
        <v>252</v>
      </c>
      <c r="C280" t="s">
        <v>367</v>
      </c>
      <c r="D280" s="1">
        <v>1.53</v>
      </c>
      <c r="E280" t="s">
        <v>259</v>
      </c>
      <c r="F280" t="s">
        <v>332</v>
      </c>
      <c r="G280">
        <v>10284</v>
      </c>
      <c r="H280">
        <v>10284</v>
      </c>
      <c r="I280" t="s">
        <v>248</v>
      </c>
      <c r="J280">
        <v>10284</v>
      </c>
      <c r="K280" t="s">
        <v>248</v>
      </c>
      <c r="L280" t="s">
        <v>248</v>
      </c>
      <c r="M280">
        <v>10284</v>
      </c>
      <c r="N280" t="s">
        <v>248</v>
      </c>
      <c r="O280">
        <v>10284</v>
      </c>
      <c r="P280" t="s">
        <v>248</v>
      </c>
      <c r="Q280" t="s">
        <v>248</v>
      </c>
      <c r="R280" t="s">
        <v>888</v>
      </c>
      <c r="S280">
        <v>17</v>
      </c>
      <c r="T280">
        <v>0</v>
      </c>
      <c r="U280" t="s">
        <v>340</v>
      </c>
      <c r="V280" t="s">
        <v>341</v>
      </c>
      <c r="W280" t="s">
        <v>335</v>
      </c>
      <c r="Z280" s="6" t="e">
        <v>#VALUE!</v>
      </c>
      <c r="AA280">
        <v>62</v>
      </c>
      <c r="AE280" t="s">
        <v>284</v>
      </c>
      <c r="AF280" s="6">
        <v>1.53</v>
      </c>
      <c r="AG280" s="130"/>
      <c r="AH280">
        <v>7</v>
      </c>
      <c r="AW280" s="127"/>
      <c r="AX280" s="127" t="s">
        <v>368</v>
      </c>
      <c r="AY280" s="127" t="s">
        <v>369</v>
      </c>
      <c r="AZ280" s="127">
        <v>1</v>
      </c>
      <c r="BA280" s="127">
        <v>6</v>
      </c>
      <c r="BB280" s="127" t="s">
        <v>243</v>
      </c>
    </row>
    <row r="281" spans="1:58" x14ac:dyDescent="0.25">
      <c r="A281" t="s">
        <v>889</v>
      </c>
      <c r="B281" t="s">
        <v>252</v>
      </c>
      <c r="C281" t="s">
        <v>380</v>
      </c>
      <c r="D281" s="1">
        <v>5.17</v>
      </c>
      <c r="E281" t="s">
        <v>259</v>
      </c>
      <c r="F281" t="s">
        <v>332</v>
      </c>
      <c r="G281">
        <v>10284</v>
      </c>
      <c r="H281">
        <v>10284</v>
      </c>
      <c r="I281" t="s">
        <v>248</v>
      </c>
      <c r="J281">
        <v>10284</v>
      </c>
      <c r="K281" t="s">
        <v>248</v>
      </c>
      <c r="L281" t="s">
        <v>248</v>
      </c>
      <c r="M281">
        <v>10284</v>
      </c>
      <c r="N281" t="s">
        <v>248</v>
      </c>
      <c r="O281">
        <v>10284</v>
      </c>
      <c r="P281" t="s">
        <v>248</v>
      </c>
      <c r="Q281" t="s">
        <v>248</v>
      </c>
      <c r="R281" t="s">
        <v>889</v>
      </c>
      <c r="S281">
        <v>23</v>
      </c>
      <c r="T281">
        <v>0</v>
      </c>
      <c r="U281" t="s">
        <v>333</v>
      </c>
      <c r="V281" t="s">
        <v>334</v>
      </c>
      <c r="W281" t="s">
        <v>335</v>
      </c>
      <c r="Z281" s="6" t="e">
        <v>#VALUE!</v>
      </c>
      <c r="AA281">
        <v>64</v>
      </c>
      <c r="AE281" t="s">
        <v>290</v>
      </c>
      <c r="AF281" s="6">
        <v>5.17</v>
      </c>
      <c r="AG281" s="130"/>
      <c r="AH281">
        <v>7</v>
      </c>
      <c r="AW281" s="127" t="s">
        <v>381</v>
      </c>
      <c r="AX281" s="127" t="s">
        <v>382</v>
      </c>
      <c r="AY281" s="127" t="s">
        <v>383</v>
      </c>
      <c r="AZ281" s="127">
        <v>1</v>
      </c>
      <c r="BA281" s="127">
        <v>38</v>
      </c>
      <c r="BB281" s="127" t="s">
        <v>384</v>
      </c>
    </row>
    <row r="282" spans="1:58" x14ac:dyDescent="0.25">
      <c r="A282" t="s">
        <v>890</v>
      </c>
      <c r="B282" t="s">
        <v>252</v>
      </c>
      <c r="C282" t="s">
        <v>394</v>
      </c>
      <c r="D282" s="1">
        <v>1.53</v>
      </c>
      <c r="E282" t="s">
        <v>259</v>
      </c>
      <c r="F282" t="s">
        <v>332</v>
      </c>
      <c r="G282">
        <v>10284</v>
      </c>
      <c r="H282">
        <v>10284</v>
      </c>
      <c r="I282" t="s">
        <v>248</v>
      </c>
      <c r="J282">
        <v>10284</v>
      </c>
      <c r="K282" t="s">
        <v>248</v>
      </c>
      <c r="L282" t="s">
        <v>248</v>
      </c>
      <c r="M282">
        <v>10284</v>
      </c>
      <c r="N282" t="s">
        <v>248</v>
      </c>
      <c r="O282">
        <v>10284</v>
      </c>
      <c r="P282" t="s">
        <v>248</v>
      </c>
      <c r="Q282" t="s">
        <v>248</v>
      </c>
      <c r="R282" t="s">
        <v>890</v>
      </c>
      <c r="S282">
        <v>26</v>
      </c>
      <c r="T282">
        <v>0</v>
      </c>
      <c r="U282" t="s">
        <v>340</v>
      </c>
      <c r="V282" t="s">
        <v>341</v>
      </c>
      <c r="W282" t="s">
        <v>335</v>
      </c>
      <c r="Z282" s="6" t="e">
        <v>#VALUE!</v>
      </c>
      <c r="AA282">
        <v>64</v>
      </c>
      <c r="AE282" t="s">
        <v>290</v>
      </c>
      <c r="AF282" s="6">
        <v>1.53</v>
      </c>
      <c r="AG282" s="130"/>
      <c r="AH282">
        <v>7</v>
      </c>
      <c r="AW282" s="127"/>
      <c r="AX282" s="127" t="s">
        <v>395</v>
      </c>
      <c r="AY282" s="127" t="s">
        <v>396</v>
      </c>
      <c r="AZ282" s="127">
        <v>1</v>
      </c>
      <c r="BA282" s="127">
        <v>23</v>
      </c>
      <c r="BB282" s="127" t="s">
        <v>384</v>
      </c>
    </row>
    <row r="283" spans="1:58" ht="15.75" customHeight="1" x14ac:dyDescent="0.25">
      <c r="A283" t="s">
        <v>891</v>
      </c>
      <c r="B283" t="s">
        <v>252</v>
      </c>
      <c r="C283" t="s">
        <v>892</v>
      </c>
      <c r="D283" s="1">
        <v>1</v>
      </c>
      <c r="E283" t="s">
        <v>259</v>
      </c>
      <c r="F283" t="s">
        <v>332</v>
      </c>
      <c r="G283">
        <v>10284</v>
      </c>
      <c r="H283">
        <v>10284</v>
      </c>
      <c r="I283" t="s">
        <v>248</v>
      </c>
      <c r="J283">
        <v>10284</v>
      </c>
      <c r="K283" t="s">
        <v>248</v>
      </c>
      <c r="L283" t="s">
        <v>248</v>
      </c>
      <c r="M283">
        <v>10284</v>
      </c>
      <c r="N283" t="s">
        <v>248</v>
      </c>
      <c r="O283">
        <v>10284</v>
      </c>
      <c r="P283" t="s">
        <v>248</v>
      </c>
      <c r="Q283" t="s">
        <v>248</v>
      </c>
      <c r="R283" t="s">
        <v>891</v>
      </c>
      <c r="S283">
        <v>27</v>
      </c>
      <c r="T283">
        <v>0</v>
      </c>
      <c r="U283" t="s">
        <v>261</v>
      </c>
      <c r="V283" t="s">
        <v>334</v>
      </c>
      <c r="W283" t="s">
        <v>335</v>
      </c>
      <c r="Z283" s="6" t="e">
        <v>#VALUE!</v>
      </c>
      <c r="AA283">
        <v>1</v>
      </c>
      <c r="AE283" t="s">
        <v>399</v>
      </c>
      <c r="AF283" s="6">
        <v>1</v>
      </c>
      <c r="AH283">
        <v>7</v>
      </c>
    </row>
    <row r="284" spans="1:58" x14ac:dyDescent="0.25">
      <c r="A284" t="s">
        <v>893</v>
      </c>
      <c r="B284" t="s">
        <v>252</v>
      </c>
      <c r="C284" t="s">
        <v>696</v>
      </c>
      <c r="D284" s="1">
        <v>1</v>
      </c>
      <c r="E284" t="s">
        <v>259</v>
      </c>
      <c r="F284" t="s">
        <v>332</v>
      </c>
      <c r="G284">
        <v>10284</v>
      </c>
      <c r="H284">
        <v>10284</v>
      </c>
      <c r="I284" t="s">
        <v>248</v>
      </c>
      <c r="J284">
        <v>10284</v>
      </c>
      <c r="K284" t="s">
        <v>248</v>
      </c>
      <c r="L284" t="s">
        <v>248</v>
      </c>
      <c r="M284">
        <v>10284</v>
      </c>
      <c r="N284" t="s">
        <v>248</v>
      </c>
      <c r="O284">
        <v>10284</v>
      </c>
      <c r="P284" t="s">
        <v>248</v>
      </c>
      <c r="Q284" t="s">
        <v>248</v>
      </c>
      <c r="R284" t="s">
        <v>893</v>
      </c>
      <c r="S284">
        <v>28</v>
      </c>
      <c r="T284">
        <v>0</v>
      </c>
      <c r="U284" t="s">
        <v>261</v>
      </c>
      <c r="V284" t="s">
        <v>341</v>
      </c>
      <c r="W284" t="s">
        <v>335</v>
      </c>
      <c r="Z284" s="6" t="e">
        <v>#VALUE!</v>
      </c>
      <c r="AA284">
        <v>1</v>
      </c>
      <c r="AE284" t="s">
        <v>399</v>
      </c>
      <c r="AF284" s="6">
        <v>1</v>
      </c>
      <c r="AH284">
        <v>7</v>
      </c>
    </row>
    <row r="285" spans="1:58" x14ac:dyDescent="0.25">
      <c r="A285" t="s">
        <v>894</v>
      </c>
      <c r="B285" t="s">
        <v>381</v>
      </c>
      <c r="C285" t="s">
        <v>702</v>
      </c>
      <c r="D285" s="1">
        <v>18425</v>
      </c>
      <c r="E285" t="s">
        <v>259</v>
      </c>
      <c r="F285" t="s">
        <v>487</v>
      </c>
      <c r="G285" t="s">
        <v>248</v>
      </c>
      <c r="H285">
        <v>11432</v>
      </c>
      <c r="I285">
        <v>11434</v>
      </c>
      <c r="J285">
        <v>11434</v>
      </c>
      <c r="K285" t="s">
        <v>248</v>
      </c>
      <c r="L285" t="s">
        <v>248</v>
      </c>
      <c r="M285">
        <v>11422</v>
      </c>
      <c r="N285">
        <v>11423</v>
      </c>
      <c r="O285">
        <v>11423</v>
      </c>
      <c r="P285">
        <v>11423</v>
      </c>
      <c r="Q285" t="s">
        <v>248</v>
      </c>
      <c r="R285" s="144" t="s">
        <v>894</v>
      </c>
      <c r="S285">
        <v>1</v>
      </c>
      <c r="T285">
        <v>0</v>
      </c>
      <c r="U285" t="s">
        <v>703</v>
      </c>
      <c r="V285" t="s">
        <v>488</v>
      </c>
      <c r="W285" t="s">
        <v>335</v>
      </c>
      <c r="X285">
        <v>0</v>
      </c>
      <c r="Y285">
        <v>0</v>
      </c>
      <c r="Z285" s="6" t="e">
        <v>#VALUE!</v>
      </c>
      <c r="AA285">
        <v>2</v>
      </c>
      <c r="AC285" s="144"/>
      <c r="AD285" s="144"/>
      <c r="AE285" t="s">
        <v>490</v>
      </c>
      <c r="AF285" s="6">
        <v>18425</v>
      </c>
      <c r="AH285">
        <v>6</v>
      </c>
    </row>
    <row r="286" spans="1:58" x14ac:dyDescent="0.25">
      <c r="A286" t="s">
        <v>895</v>
      </c>
      <c r="B286" t="s">
        <v>22</v>
      </c>
      <c r="C286" t="s">
        <v>896</v>
      </c>
      <c r="D286" s="1">
        <v>1</v>
      </c>
      <c r="E286" s="1" t="s">
        <v>246</v>
      </c>
      <c r="F286" s="1" t="s">
        <v>332</v>
      </c>
      <c r="G286">
        <v>11294</v>
      </c>
      <c r="H286">
        <v>11294</v>
      </c>
      <c r="I286">
        <v>11294</v>
      </c>
      <c r="J286">
        <v>11294</v>
      </c>
      <c r="K286">
        <v>11294</v>
      </c>
      <c r="L286">
        <v>11294</v>
      </c>
      <c r="M286" s="1" t="s">
        <v>248</v>
      </c>
      <c r="N286" s="1" t="s">
        <v>248</v>
      </c>
      <c r="O286" s="1" t="s">
        <v>248</v>
      </c>
      <c r="P286">
        <v>11294</v>
      </c>
      <c r="Q286">
        <v>11294</v>
      </c>
      <c r="R286" s="36" t="s">
        <v>895</v>
      </c>
      <c r="S286">
        <v>4</v>
      </c>
      <c r="T286" s="1">
        <v>0</v>
      </c>
      <c r="U286" s="36" t="s">
        <v>249</v>
      </c>
      <c r="V286" t="s">
        <v>897</v>
      </c>
      <c r="W286" s="1" t="s">
        <v>250</v>
      </c>
      <c r="X286" s="1">
        <v>0</v>
      </c>
      <c r="Y286" s="1">
        <v>0</v>
      </c>
      <c r="Z286" s="6" t="e">
        <v>#VALUE!</v>
      </c>
      <c r="AA286">
        <v>11</v>
      </c>
      <c r="AB286" s="1">
        <v>0</v>
      </c>
      <c r="AC286" s="1">
        <v>0</v>
      </c>
      <c r="AD286" s="1">
        <v>0</v>
      </c>
      <c r="AE286" s="1" t="s">
        <v>22</v>
      </c>
      <c r="AF286" s="1">
        <v>1</v>
      </c>
      <c r="AG286" s="1">
        <v>1</v>
      </c>
      <c r="AH286">
        <v>6</v>
      </c>
    </row>
    <row r="287" spans="1:58" x14ac:dyDescent="0.25">
      <c r="A287" t="s">
        <v>898</v>
      </c>
      <c r="B287" t="s">
        <v>22</v>
      </c>
      <c r="C287" t="s">
        <v>899</v>
      </c>
      <c r="D287" s="1">
        <v>1</v>
      </c>
      <c r="E287" s="1" t="s">
        <v>246</v>
      </c>
      <c r="F287" t="s">
        <v>406</v>
      </c>
      <c r="G287">
        <v>10166</v>
      </c>
      <c r="H287">
        <v>10166</v>
      </c>
      <c r="I287">
        <v>10167</v>
      </c>
      <c r="J287">
        <v>11329</v>
      </c>
      <c r="K287">
        <v>10168</v>
      </c>
      <c r="L287">
        <v>10168</v>
      </c>
      <c r="M287" t="s">
        <v>248</v>
      </c>
      <c r="N287" t="s">
        <v>248</v>
      </c>
      <c r="O287" t="s">
        <v>248</v>
      </c>
      <c r="P287" t="s">
        <v>248</v>
      </c>
      <c r="Q287" t="s">
        <v>248</v>
      </c>
      <c r="R287" t="s">
        <v>898</v>
      </c>
      <c r="S287">
        <v>8</v>
      </c>
      <c r="U287" s="36" t="s">
        <v>249</v>
      </c>
      <c r="V287" t="s">
        <v>900</v>
      </c>
      <c r="W287" s="1" t="s">
        <v>250</v>
      </c>
      <c r="Z287" s="6" t="e">
        <v>#VALUE!</v>
      </c>
      <c r="AA287">
        <v>1</v>
      </c>
      <c r="AE287" s="1" t="s">
        <v>22</v>
      </c>
      <c r="AF287" s="1">
        <v>1</v>
      </c>
      <c r="AG287" s="1">
        <v>1</v>
      </c>
      <c r="AH287">
        <v>5</v>
      </c>
    </row>
  </sheetData>
  <autoFilter ref="A5:AH287" xr:uid="{00000000-0009-0000-0000-000003000000}"/>
  <conditionalFormatting sqref="G1:Q37 S160:S181 G39:Q157 M279:M284 O279:O284 S183:S277 U183:V277 G159:Q277 U160:U182 G287:Q1048576">
    <cfRule type="cellIs" dxfId="138" priority="11" operator="equal">
      <formula>"None"</formula>
    </cfRule>
  </conditionalFormatting>
  <conditionalFormatting sqref="R285 R183:R277 R6:R181 R287">
    <cfRule type="cellIs" dxfId="137" priority="10" operator="equal">
      <formula>"Not used so far"</formula>
    </cfRule>
  </conditionalFormatting>
  <conditionalFormatting sqref="G158:Q158">
    <cfRule type="cellIs" dxfId="136" priority="9" operator="equal">
      <formula>"None"</formula>
    </cfRule>
  </conditionalFormatting>
  <conditionalFormatting sqref="G279:L279 N279 P279:Q279">
    <cfRule type="cellIs" dxfId="135" priority="8" operator="equal">
      <formula>"None"</formula>
    </cfRule>
  </conditionalFormatting>
  <conditionalFormatting sqref="R279">
    <cfRule type="cellIs" dxfId="134" priority="7" operator="equal">
      <formula>"Not used so far"</formula>
    </cfRule>
  </conditionalFormatting>
  <conditionalFormatting sqref="G280:L280 N280 P280:Q280">
    <cfRule type="cellIs" dxfId="133" priority="6" operator="equal">
      <formula>"None"</formula>
    </cfRule>
  </conditionalFormatting>
  <conditionalFormatting sqref="R280">
    <cfRule type="cellIs" dxfId="132" priority="5" operator="equal">
      <formula>"Not used so far"</formula>
    </cfRule>
  </conditionalFormatting>
  <conditionalFormatting sqref="G281:L281 J282:J284 N281 P281:Q281">
    <cfRule type="cellIs" dxfId="131" priority="4" operator="equal">
      <formula>"None"</formula>
    </cfRule>
  </conditionalFormatting>
  <conditionalFormatting sqref="R281">
    <cfRule type="cellIs" dxfId="130" priority="3" operator="equal">
      <formula>"Not used so far"</formula>
    </cfRule>
  </conditionalFormatting>
  <conditionalFormatting sqref="G282:I284 K282:L284 N282:N284 P282:Q284">
    <cfRule type="cellIs" dxfId="129" priority="2" operator="equal">
      <formula>"None"</formula>
    </cfRule>
  </conditionalFormatting>
  <conditionalFormatting sqref="R282:R284">
    <cfRule type="cellIs" dxfId="128" priority="1" operator="equal">
      <formula>"Not used so far"</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7030A0"/>
  </sheetPr>
  <dimension ref="A1:Z2637"/>
  <sheetViews>
    <sheetView workbookViewId="0"/>
  </sheetViews>
  <sheetFormatPr defaultColWidth="9.140625" defaultRowHeight="15" x14ac:dyDescent="0.25"/>
  <cols>
    <col min="1" max="3" width="9.140625" style="12"/>
    <col min="4" max="4" width="14.28515625" style="12" customWidth="1"/>
    <col min="5" max="5" width="29.85546875" style="12" bestFit="1" customWidth="1"/>
    <col min="6" max="6" width="12.7109375" style="13" bestFit="1" customWidth="1"/>
    <col min="7" max="7" width="14.28515625" style="12" customWidth="1"/>
    <col min="8" max="8" width="19.5703125" style="12" bestFit="1" customWidth="1"/>
    <col min="9" max="9" width="9.140625" style="12"/>
    <col min="10" max="10" width="16" style="12" bestFit="1" customWidth="1"/>
    <col min="11" max="11" width="16" style="12" customWidth="1"/>
    <col min="12" max="12" width="23.7109375" style="12" customWidth="1"/>
    <col min="13" max="13" width="16" style="12" customWidth="1"/>
    <col min="14" max="14" width="57.7109375" style="12" bestFit="1" customWidth="1"/>
    <col min="15" max="16384" width="9.140625" style="12"/>
  </cols>
  <sheetData>
    <row r="1" spans="1:26" ht="18.75" x14ac:dyDescent="0.25">
      <c r="A1" s="11" t="s">
        <v>1809</v>
      </c>
    </row>
    <row r="2" spans="1:26" x14ac:dyDescent="0.25">
      <c r="A2" s="12" t="s">
        <v>1810</v>
      </c>
      <c r="B2" s="12" t="s">
        <v>1811</v>
      </c>
    </row>
    <row r="3" spans="1:26" x14ac:dyDescent="0.25">
      <c r="A3" s="12" t="s">
        <v>1812</v>
      </c>
      <c r="B3" s="12" t="s">
        <v>1813</v>
      </c>
    </row>
    <row r="4" spans="1:26" x14ac:dyDescent="0.25">
      <c r="A4" s="12" t="s">
        <v>1193</v>
      </c>
      <c r="B4" s="12" t="s">
        <v>1814</v>
      </c>
      <c r="X4" s="14" t="s">
        <v>1815</v>
      </c>
      <c r="Y4" s="14">
        <v>111400</v>
      </c>
      <c r="Z4" s="14" t="s">
        <v>1815</v>
      </c>
    </row>
    <row r="5" spans="1:26" x14ac:dyDescent="0.25">
      <c r="A5" s="12" t="s">
        <v>1816</v>
      </c>
      <c r="B5" s="12" t="s">
        <v>1817</v>
      </c>
      <c r="X5" s="14" t="s">
        <v>1815</v>
      </c>
      <c r="Y5" s="14">
        <v>113040</v>
      </c>
      <c r="Z5" s="14" t="s">
        <v>1815</v>
      </c>
    </row>
    <row r="6" spans="1:26" x14ac:dyDescent="0.25">
      <c r="X6" s="14" t="s">
        <v>1815</v>
      </c>
      <c r="Y6" s="14">
        <v>114040</v>
      </c>
      <c r="Z6" s="14" t="s">
        <v>1815</v>
      </c>
    </row>
    <row r="7" spans="1:26" ht="15.75" x14ac:dyDescent="0.25">
      <c r="A7" s="15" t="s">
        <v>1818</v>
      </c>
      <c r="X7" s="14" t="s">
        <v>1819</v>
      </c>
      <c r="Y7" s="14">
        <v>111500</v>
      </c>
      <c r="Z7" s="14" t="s">
        <v>1819</v>
      </c>
    </row>
    <row r="8" spans="1:26" x14ac:dyDescent="0.25">
      <c r="A8" s="16" t="s">
        <v>1820</v>
      </c>
      <c r="B8" s="16" t="s">
        <v>1821</v>
      </c>
      <c r="C8" s="16" t="s">
        <v>1822</v>
      </c>
      <c r="D8" s="16" t="s">
        <v>1823</v>
      </c>
      <c r="E8" s="16" t="s">
        <v>1824</v>
      </c>
      <c r="F8" s="17" t="s">
        <v>1825</v>
      </c>
      <c r="G8" s="16" t="s">
        <v>1826</v>
      </c>
      <c r="H8" s="16" t="s">
        <v>1827</v>
      </c>
      <c r="I8" s="16" t="s">
        <v>1828</v>
      </c>
      <c r="J8" s="16" t="s">
        <v>1829</v>
      </c>
      <c r="K8" s="16" t="s">
        <v>1830</v>
      </c>
      <c r="L8" s="16" t="s">
        <v>1761</v>
      </c>
      <c r="M8" s="16" t="s">
        <v>1831</v>
      </c>
      <c r="N8" s="16" t="s">
        <v>1832</v>
      </c>
      <c r="O8" s="16" t="s">
        <v>1833</v>
      </c>
      <c r="P8" s="16" t="s">
        <v>1834</v>
      </c>
      <c r="Q8" s="16" t="s">
        <v>1835</v>
      </c>
      <c r="R8" s="16" t="s">
        <v>1836</v>
      </c>
      <c r="S8" s="16" t="s">
        <v>1069</v>
      </c>
      <c r="X8" s="14" t="s">
        <v>1819</v>
      </c>
      <c r="Y8" s="14">
        <v>113050</v>
      </c>
      <c r="Z8" s="14" t="s">
        <v>1819</v>
      </c>
    </row>
    <row r="9" spans="1:26" x14ac:dyDescent="0.25">
      <c r="A9" s="12" t="s">
        <v>1837</v>
      </c>
      <c r="B9" s="12" t="s">
        <v>1838</v>
      </c>
      <c r="C9" s="12" t="s">
        <v>1839</v>
      </c>
      <c r="D9" s="12" t="s">
        <v>1840</v>
      </c>
      <c r="E9" s="12" t="s">
        <v>1841</v>
      </c>
      <c r="F9" s="13">
        <v>2202.91</v>
      </c>
      <c r="G9" s="12" t="s">
        <v>1842</v>
      </c>
      <c r="H9" s="18">
        <v>43922</v>
      </c>
      <c r="I9" s="12" t="s">
        <v>1843</v>
      </c>
      <c r="J9" s="12" t="s">
        <v>1844</v>
      </c>
      <c r="K9" s="12">
        <v>10040</v>
      </c>
      <c r="L9" s="12" t="s">
        <v>1845</v>
      </c>
      <c r="M9" s="12">
        <v>111100</v>
      </c>
      <c r="N9" s="12" t="s">
        <v>1846</v>
      </c>
      <c r="O9" s="12" t="s">
        <v>1847</v>
      </c>
      <c r="P9" s="12" t="s">
        <v>1848</v>
      </c>
      <c r="Q9" s="12" t="s">
        <v>1849</v>
      </c>
      <c r="R9" s="12" t="s">
        <v>1850</v>
      </c>
      <c r="S9" s="12" t="s">
        <v>1851</v>
      </c>
      <c r="X9" s="14" t="s">
        <v>1819</v>
      </c>
      <c r="Y9" s="14">
        <v>114050</v>
      </c>
      <c r="Z9" s="14" t="s">
        <v>1819</v>
      </c>
    </row>
    <row r="10" spans="1:26" x14ac:dyDescent="0.25">
      <c r="A10" s="12" t="s">
        <v>1852</v>
      </c>
      <c r="B10" s="12" t="s">
        <v>1838</v>
      </c>
      <c r="C10" s="12" t="s">
        <v>1853</v>
      </c>
      <c r="D10" s="12" t="s">
        <v>1840</v>
      </c>
      <c r="E10" s="12" t="s">
        <v>1841</v>
      </c>
      <c r="F10" s="13">
        <v>2202.91</v>
      </c>
      <c r="G10" s="12" t="s">
        <v>1842</v>
      </c>
      <c r="H10" s="18">
        <v>43952</v>
      </c>
      <c r="I10" s="12" t="s">
        <v>1843</v>
      </c>
      <c r="J10" s="12" t="s">
        <v>1844</v>
      </c>
      <c r="K10" s="12">
        <v>10040</v>
      </c>
      <c r="L10" s="12" t="s">
        <v>1845</v>
      </c>
      <c r="M10" s="12">
        <v>111100</v>
      </c>
      <c r="N10" s="12" t="s">
        <v>1846</v>
      </c>
      <c r="O10" s="12" t="s">
        <v>1854</v>
      </c>
      <c r="P10" s="12" t="s">
        <v>1855</v>
      </c>
      <c r="Q10" s="12" t="s">
        <v>1856</v>
      </c>
      <c r="R10" s="12" t="s">
        <v>1850</v>
      </c>
      <c r="S10" s="12" t="s">
        <v>1851</v>
      </c>
      <c r="X10" s="14" t="s">
        <v>1857</v>
      </c>
      <c r="Y10" s="14">
        <v>111600</v>
      </c>
      <c r="Z10" s="14" t="s">
        <v>1857</v>
      </c>
    </row>
    <row r="11" spans="1:26" x14ac:dyDescent="0.25">
      <c r="A11" s="12" t="s">
        <v>1858</v>
      </c>
      <c r="B11" s="12" t="s">
        <v>1838</v>
      </c>
      <c r="C11" s="12" t="s">
        <v>1859</v>
      </c>
      <c r="D11" s="12" t="s">
        <v>1840</v>
      </c>
      <c r="E11" s="12" t="s">
        <v>1841</v>
      </c>
      <c r="F11" s="13">
        <v>2202.91</v>
      </c>
      <c r="G11" s="12" t="s">
        <v>1842</v>
      </c>
      <c r="H11" s="18">
        <v>43983</v>
      </c>
      <c r="I11" s="12" t="s">
        <v>1843</v>
      </c>
      <c r="J11" s="12" t="s">
        <v>1844</v>
      </c>
      <c r="K11" s="12">
        <v>10040</v>
      </c>
      <c r="L11" s="12" t="s">
        <v>1845</v>
      </c>
      <c r="M11" s="12">
        <v>111100</v>
      </c>
      <c r="N11" s="12" t="s">
        <v>1846</v>
      </c>
      <c r="O11" s="12" t="s">
        <v>1860</v>
      </c>
      <c r="P11" s="12" t="s">
        <v>1861</v>
      </c>
      <c r="Q11" s="12" t="s">
        <v>1862</v>
      </c>
      <c r="R11" s="12" t="s">
        <v>1850</v>
      </c>
      <c r="S11" s="12" t="s">
        <v>1851</v>
      </c>
      <c r="X11" s="14" t="s">
        <v>1857</v>
      </c>
      <c r="Y11" s="14">
        <v>113060</v>
      </c>
      <c r="Z11" s="14" t="s">
        <v>1857</v>
      </c>
    </row>
    <row r="12" spans="1:26" x14ac:dyDescent="0.25">
      <c r="A12" s="12" t="s">
        <v>1837</v>
      </c>
      <c r="B12" s="12" t="s">
        <v>1838</v>
      </c>
      <c r="C12" s="12" t="s">
        <v>1839</v>
      </c>
      <c r="D12" s="12" t="s">
        <v>1840</v>
      </c>
      <c r="E12" s="12" t="s">
        <v>1841</v>
      </c>
      <c r="F12" s="13">
        <v>2089.66</v>
      </c>
      <c r="G12" s="12" t="s">
        <v>1842</v>
      </c>
      <c r="H12" s="18">
        <v>43922</v>
      </c>
      <c r="I12" s="12" t="s">
        <v>1863</v>
      </c>
      <c r="J12" s="12" t="s">
        <v>1864</v>
      </c>
      <c r="K12" s="12">
        <v>10040</v>
      </c>
      <c r="L12" s="12" t="s">
        <v>1845</v>
      </c>
      <c r="M12" s="12">
        <v>111200</v>
      </c>
      <c r="N12" s="12" t="s">
        <v>1865</v>
      </c>
      <c r="O12" s="12" t="s">
        <v>1847</v>
      </c>
      <c r="P12" s="12" t="s">
        <v>1848</v>
      </c>
      <c r="Q12" s="12" t="s">
        <v>1849</v>
      </c>
      <c r="R12" s="12" t="s">
        <v>1850</v>
      </c>
      <c r="S12" s="12" t="s">
        <v>1866</v>
      </c>
      <c r="X12" s="14" t="s">
        <v>1857</v>
      </c>
      <c r="Y12" s="14">
        <v>114060</v>
      </c>
      <c r="Z12" s="14" t="s">
        <v>1857</v>
      </c>
    </row>
    <row r="13" spans="1:26" x14ac:dyDescent="0.25">
      <c r="A13" s="12" t="s">
        <v>1852</v>
      </c>
      <c r="B13" s="12" t="s">
        <v>1838</v>
      </c>
      <c r="C13" s="12" t="s">
        <v>1853</v>
      </c>
      <c r="D13" s="12" t="s">
        <v>1840</v>
      </c>
      <c r="E13" s="12" t="s">
        <v>1841</v>
      </c>
      <c r="F13" s="13">
        <v>2089.66</v>
      </c>
      <c r="G13" s="12" t="s">
        <v>1842</v>
      </c>
      <c r="H13" s="18">
        <v>43952</v>
      </c>
      <c r="I13" s="12" t="s">
        <v>1863</v>
      </c>
      <c r="J13" s="12" t="s">
        <v>1864</v>
      </c>
      <c r="K13" s="12">
        <v>10040</v>
      </c>
      <c r="L13" s="12" t="s">
        <v>1845</v>
      </c>
      <c r="M13" s="12">
        <v>111200</v>
      </c>
      <c r="N13" s="12" t="s">
        <v>1865</v>
      </c>
      <c r="O13" s="12" t="s">
        <v>1854</v>
      </c>
      <c r="P13" s="12" t="s">
        <v>1855</v>
      </c>
      <c r="Q13" s="12" t="s">
        <v>1856</v>
      </c>
      <c r="R13" s="12" t="s">
        <v>1850</v>
      </c>
      <c r="S13" s="12" t="s">
        <v>1866</v>
      </c>
      <c r="X13" s="14" t="s">
        <v>1866</v>
      </c>
      <c r="Y13" s="14">
        <v>111200</v>
      </c>
      <c r="Z13" s="14" t="s">
        <v>1866</v>
      </c>
    </row>
    <row r="14" spans="1:26" x14ac:dyDescent="0.25">
      <c r="A14" s="12" t="s">
        <v>1858</v>
      </c>
      <c r="B14" s="12" t="s">
        <v>1838</v>
      </c>
      <c r="C14" s="12" t="s">
        <v>1859</v>
      </c>
      <c r="D14" s="12" t="s">
        <v>1840</v>
      </c>
      <c r="E14" s="12" t="s">
        <v>1841</v>
      </c>
      <c r="F14" s="13">
        <v>2089.66</v>
      </c>
      <c r="G14" s="12" t="s">
        <v>1842</v>
      </c>
      <c r="H14" s="18">
        <v>43983</v>
      </c>
      <c r="I14" s="12" t="s">
        <v>1863</v>
      </c>
      <c r="J14" s="12" t="s">
        <v>1864</v>
      </c>
      <c r="K14" s="12">
        <v>10040</v>
      </c>
      <c r="L14" s="12" t="s">
        <v>1845</v>
      </c>
      <c r="M14" s="12">
        <v>111200</v>
      </c>
      <c r="N14" s="12" t="s">
        <v>1865</v>
      </c>
      <c r="O14" s="12" t="s">
        <v>1860</v>
      </c>
      <c r="P14" s="12" t="s">
        <v>1861</v>
      </c>
      <c r="Q14" s="12" t="s">
        <v>1862</v>
      </c>
      <c r="R14" s="12" t="s">
        <v>1850</v>
      </c>
      <c r="S14" s="12" t="s">
        <v>1866</v>
      </c>
      <c r="X14" s="14" t="s">
        <v>1866</v>
      </c>
      <c r="Y14" s="14">
        <v>113020</v>
      </c>
      <c r="Z14" s="14" t="s">
        <v>1866</v>
      </c>
    </row>
    <row r="15" spans="1:26" x14ac:dyDescent="0.25">
      <c r="A15" s="12" t="s">
        <v>1837</v>
      </c>
      <c r="B15" s="12" t="s">
        <v>1838</v>
      </c>
      <c r="C15" s="12" t="s">
        <v>1839</v>
      </c>
      <c r="D15" s="12" t="s">
        <v>1840</v>
      </c>
      <c r="E15" s="12" t="s">
        <v>1841</v>
      </c>
      <c r="F15" s="13">
        <v>30848.45</v>
      </c>
      <c r="G15" s="12" t="s">
        <v>1842</v>
      </c>
      <c r="H15" s="18">
        <v>43922</v>
      </c>
      <c r="I15" s="12" t="s">
        <v>1867</v>
      </c>
      <c r="J15" s="12" t="s">
        <v>1868</v>
      </c>
      <c r="K15" s="12">
        <v>10040</v>
      </c>
      <c r="L15" s="12" t="s">
        <v>1845</v>
      </c>
      <c r="M15" s="12">
        <v>111400</v>
      </c>
      <c r="N15" s="12" t="s">
        <v>1869</v>
      </c>
      <c r="O15" s="12" t="s">
        <v>1847</v>
      </c>
      <c r="P15" s="12" t="s">
        <v>1848</v>
      </c>
      <c r="Q15" s="12" t="s">
        <v>1849</v>
      </c>
      <c r="R15" s="12" t="s">
        <v>1850</v>
      </c>
      <c r="S15" s="12" t="s">
        <v>1815</v>
      </c>
      <c r="X15" s="14" t="s">
        <v>1866</v>
      </c>
      <c r="Y15" s="14">
        <v>114020</v>
      </c>
      <c r="Z15" s="14" t="s">
        <v>1866</v>
      </c>
    </row>
    <row r="16" spans="1:26" x14ac:dyDescent="0.25">
      <c r="A16" s="12" t="s">
        <v>1852</v>
      </c>
      <c r="B16" s="12" t="s">
        <v>1838</v>
      </c>
      <c r="C16" s="12" t="s">
        <v>1853</v>
      </c>
      <c r="D16" s="12" t="s">
        <v>1840</v>
      </c>
      <c r="E16" s="12" t="s">
        <v>1841</v>
      </c>
      <c r="F16" s="13">
        <v>30848.45</v>
      </c>
      <c r="G16" s="12" t="s">
        <v>1842</v>
      </c>
      <c r="H16" s="18">
        <v>43952</v>
      </c>
      <c r="I16" s="12" t="s">
        <v>1867</v>
      </c>
      <c r="J16" s="12" t="s">
        <v>1868</v>
      </c>
      <c r="K16" s="12">
        <v>10040</v>
      </c>
      <c r="L16" s="12" t="s">
        <v>1845</v>
      </c>
      <c r="M16" s="12">
        <v>111400</v>
      </c>
      <c r="N16" s="12" t="s">
        <v>1869</v>
      </c>
      <c r="O16" s="12" t="s">
        <v>1854</v>
      </c>
      <c r="P16" s="12" t="s">
        <v>1855</v>
      </c>
      <c r="Q16" s="12" t="s">
        <v>1856</v>
      </c>
      <c r="R16" s="12" t="s">
        <v>1850</v>
      </c>
      <c r="S16" s="12" t="s">
        <v>1815</v>
      </c>
      <c r="X16" s="14" t="s">
        <v>1851</v>
      </c>
      <c r="Y16" s="14">
        <v>111100</v>
      </c>
      <c r="Z16" s="14" t="s">
        <v>1851</v>
      </c>
    </row>
    <row r="17" spans="1:26" x14ac:dyDescent="0.25">
      <c r="A17" s="12" t="s">
        <v>1858</v>
      </c>
      <c r="B17" s="12" t="s">
        <v>1838</v>
      </c>
      <c r="C17" s="12" t="s">
        <v>1859</v>
      </c>
      <c r="D17" s="12" t="s">
        <v>1840</v>
      </c>
      <c r="E17" s="12" t="s">
        <v>1841</v>
      </c>
      <c r="F17" s="13">
        <v>30848.45</v>
      </c>
      <c r="G17" s="12" t="s">
        <v>1842</v>
      </c>
      <c r="H17" s="18">
        <v>43983</v>
      </c>
      <c r="I17" s="12" t="s">
        <v>1867</v>
      </c>
      <c r="J17" s="12" t="s">
        <v>1868</v>
      </c>
      <c r="K17" s="12">
        <v>10040</v>
      </c>
      <c r="L17" s="12" t="s">
        <v>1845</v>
      </c>
      <c r="M17" s="12">
        <v>111400</v>
      </c>
      <c r="N17" s="12" t="s">
        <v>1869</v>
      </c>
      <c r="O17" s="12" t="s">
        <v>1860</v>
      </c>
      <c r="P17" s="12" t="s">
        <v>1861</v>
      </c>
      <c r="Q17" s="12" t="s">
        <v>1862</v>
      </c>
      <c r="R17" s="12" t="s">
        <v>1850</v>
      </c>
      <c r="S17" s="12" t="s">
        <v>1815</v>
      </c>
      <c r="X17" s="14" t="s">
        <v>1851</v>
      </c>
      <c r="Y17" s="14">
        <v>113010</v>
      </c>
      <c r="Z17" s="14" t="s">
        <v>1851</v>
      </c>
    </row>
    <row r="18" spans="1:26" x14ac:dyDescent="0.25">
      <c r="A18" s="12" t="s">
        <v>1837</v>
      </c>
      <c r="B18" s="12" t="s">
        <v>1838</v>
      </c>
      <c r="C18" s="12" t="s">
        <v>1839</v>
      </c>
      <c r="D18" s="12" t="s">
        <v>1840</v>
      </c>
      <c r="E18" s="12" t="s">
        <v>1841</v>
      </c>
      <c r="F18" s="13">
        <v>11974.86</v>
      </c>
      <c r="G18" s="12" t="s">
        <v>1842</v>
      </c>
      <c r="H18" s="18">
        <v>43922</v>
      </c>
      <c r="I18" s="12" t="s">
        <v>1870</v>
      </c>
      <c r="J18" s="12" t="s">
        <v>1871</v>
      </c>
      <c r="K18" s="12">
        <v>10040</v>
      </c>
      <c r="L18" s="12" t="s">
        <v>1845</v>
      </c>
      <c r="M18" s="12">
        <v>111600</v>
      </c>
      <c r="N18" s="12" t="s">
        <v>1872</v>
      </c>
      <c r="O18" s="12" t="s">
        <v>1847</v>
      </c>
      <c r="P18" s="12" t="s">
        <v>1848</v>
      </c>
      <c r="Q18" s="12" t="s">
        <v>1849</v>
      </c>
      <c r="R18" s="12" t="s">
        <v>1850</v>
      </c>
      <c r="S18" s="12" t="s">
        <v>1857</v>
      </c>
      <c r="X18" s="14" t="s">
        <v>1851</v>
      </c>
      <c r="Y18" s="14">
        <v>114010</v>
      </c>
      <c r="Z18" s="14" t="s">
        <v>1851</v>
      </c>
    </row>
    <row r="19" spans="1:26" x14ac:dyDescent="0.25">
      <c r="A19" s="12" t="s">
        <v>1852</v>
      </c>
      <c r="B19" s="12" t="s">
        <v>1838</v>
      </c>
      <c r="C19" s="12" t="s">
        <v>1853</v>
      </c>
      <c r="D19" s="12" t="s">
        <v>1840</v>
      </c>
      <c r="E19" s="12" t="s">
        <v>1841</v>
      </c>
      <c r="F19" s="13">
        <v>11974.86</v>
      </c>
      <c r="G19" s="12" t="s">
        <v>1842</v>
      </c>
      <c r="H19" s="18">
        <v>43952</v>
      </c>
      <c r="I19" s="12" t="s">
        <v>1870</v>
      </c>
      <c r="J19" s="12" t="s">
        <v>1871</v>
      </c>
      <c r="K19" s="12">
        <v>10040</v>
      </c>
      <c r="L19" s="12" t="s">
        <v>1845</v>
      </c>
      <c r="M19" s="12">
        <v>111600</v>
      </c>
      <c r="N19" s="12" t="s">
        <v>1872</v>
      </c>
      <c r="O19" s="12" t="s">
        <v>1854</v>
      </c>
      <c r="P19" s="12" t="s">
        <v>1855</v>
      </c>
      <c r="Q19" s="12" t="s">
        <v>1856</v>
      </c>
      <c r="R19" s="12" t="s">
        <v>1850</v>
      </c>
      <c r="S19" s="12" t="s">
        <v>1857</v>
      </c>
      <c r="X19" s="14" t="s">
        <v>1873</v>
      </c>
      <c r="Y19" s="14">
        <v>111300</v>
      </c>
      <c r="Z19" s="14" t="s">
        <v>1873</v>
      </c>
    </row>
    <row r="20" spans="1:26" x14ac:dyDescent="0.25">
      <c r="A20" s="12" t="s">
        <v>1858</v>
      </c>
      <c r="B20" s="12" t="s">
        <v>1838</v>
      </c>
      <c r="C20" s="12" t="s">
        <v>1859</v>
      </c>
      <c r="D20" s="12" t="s">
        <v>1840</v>
      </c>
      <c r="E20" s="12" t="s">
        <v>1841</v>
      </c>
      <c r="F20" s="13">
        <v>11974.86</v>
      </c>
      <c r="G20" s="12" t="s">
        <v>1842</v>
      </c>
      <c r="H20" s="18">
        <v>43983</v>
      </c>
      <c r="I20" s="12" t="s">
        <v>1870</v>
      </c>
      <c r="J20" s="12" t="s">
        <v>1871</v>
      </c>
      <c r="K20" s="12">
        <v>10040</v>
      </c>
      <c r="L20" s="12" t="s">
        <v>1845</v>
      </c>
      <c r="M20" s="12">
        <v>111600</v>
      </c>
      <c r="N20" s="12" t="s">
        <v>1872</v>
      </c>
      <c r="O20" s="12" t="s">
        <v>1860</v>
      </c>
      <c r="P20" s="12" t="s">
        <v>1861</v>
      </c>
      <c r="Q20" s="12" t="s">
        <v>1862</v>
      </c>
      <c r="R20" s="12" t="s">
        <v>1850</v>
      </c>
      <c r="S20" s="12" t="s">
        <v>1857</v>
      </c>
      <c r="X20" s="14" t="s">
        <v>1873</v>
      </c>
      <c r="Y20" s="14">
        <v>113030</v>
      </c>
      <c r="Z20" s="14" t="s">
        <v>1873</v>
      </c>
    </row>
    <row r="21" spans="1:26" x14ac:dyDescent="0.25">
      <c r="A21" s="12" t="s">
        <v>1837</v>
      </c>
      <c r="B21" s="12" t="s">
        <v>1838</v>
      </c>
      <c r="C21" s="12" t="s">
        <v>1839</v>
      </c>
      <c r="D21" s="12" t="s">
        <v>1840</v>
      </c>
      <c r="E21" s="12" t="s">
        <v>1841</v>
      </c>
      <c r="F21" s="13">
        <v>382.66</v>
      </c>
      <c r="G21" s="12" t="s">
        <v>1842</v>
      </c>
      <c r="H21" s="18">
        <v>43922</v>
      </c>
      <c r="I21" s="12" t="s">
        <v>1874</v>
      </c>
      <c r="J21" s="12" t="s">
        <v>1875</v>
      </c>
      <c r="K21" s="12">
        <v>10040</v>
      </c>
      <c r="L21" s="12" t="s">
        <v>1845</v>
      </c>
      <c r="M21" s="12">
        <v>111700</v>
      </c>
      <c r="N21" s="12" t="s">
        <v>1876</v>
      </c>
      <c r="O21" s="12" t="s">
        <v>1847</v>
      </c>
      <c r="P21" s="12" t="s">
        <v>1848</v>
      </c>
      <c r="Q21" s="12" t="s">
        <v>1849</v>
      </c>
      <c r="R21" s="12" t="s">
        <v>1850</v>
      </c>
      <c r="S21" s="12" t="s">
        <v>1877</v>
      </c>
      <c r="X21" s="14" t="s">
        <v>1873</v>
      </c>
      <c r="Y21" s="14">
        <v>114030</v>
      </c>
      <c r="Z21" s="14" t="s">
        <v>1873</v>
      </c>
    </row>
    <row r="22" spans="1:26" x14ac:dyDescent="0.25">
      <c r="A22" s="12" t="s">
        <v>1852</v>
      </c>
      <c r="B22" s="12" t="s">
        <v>1838</v>
      </c>
      <c r="C22" s="12" t="s">
        <v>1853</v>
      </c>
      <c r="D22" s="12" t="s">
        <v>1840</v>
      </c>
      <c r="E22" s="12" t="s">
        <v>1841</v>
      </c>
      <c r="F22" s="13">
        <v>382.66</v>
      </c>
      <c r="G22" s="12" t="s">
        <v>1842</v>
      </c>
      <c r="H22" s="18">
        <v>43952</v>
      </c>
      <c r="I22" s="12" t="s">
        <v>1874</v>
      </c>
      <c r="J22" s="12" t="s">
        <v>1875</v>
      </c>
      <c r="K22" s="12">
        <v>10040</v>
      </c>
      <c r="L22" s="12" t="s">
        <v>1845</v>
      </c>
      <c r="M22" s="12">
        <v>111700</v>
      </c>
      <c r="N22" s="12" t="s">
        <v>1876</v>
      </c>
      <c r="O22" s="12" t="s">
        <v>1854</v>
      </c>
      <c r="P22" s="12" t="s">
        <v>1855</v>
      </c>
      <c r="Q22" s="12" t="s">
        <v>1856</v>
      </c>
      <c r="R22" s="12" t="s">
        <v>1850</v>
      </c>
      <c r="S22" s="12" t="s">
        <v>1877</v>
      </c>
      <c r="X22" s="14" t="s">
        <v>1877</v>
      </c>
      <c r="Y22" s="14">
        <v>111700</v>
      </c>
      <c r="Z22" s="14" t="s">
        <v>1877</v>
      </c>
    </row>
    <row r="23" spans="1:26" x14ac:dyDescent="0.25">
      <c r="A23" s="12" t="s">
        <v>1858</v>
      </c>
      <c r="B23" s="12" t="s">
        <v>1838</v>
      </c>
      <c r="C23" s="12" t="s">
        <v>1859</v>
      </c>
      <c r="D23" s="12" t="s">
        <v>1840</v>
      </c>
      <c r="E23" s="12" t="s">
        <v>1841</v>
      </c>
      <c r="F23" s="13">
        <v>382.66</v>
      </c>
      <c r="G23" s="12" t="s">
        <v>1842</v>
      </c>
      <c r="H23" s="18">
        <v>43983</v>
      </c>
      <c r="I23" s="12" t="s">
        <v>1874</v>
      </c>
      <c r="J23" s="12" t="s">
        <v>1875</v>
      </c>
      <c r="K23" s="12">
        <v>10040</v>
      </c>
      <c r="L23" s="12" t="s">
        <v>1845</v>
      </c>
      <c r="M23" s="12">
        <v>111700</v>
      </c>
      <c r="N23" s="12" t="s">
        <v>1876</v>
      </c>
      <c r="O23" s="12" t="s">
        <v>1860</v>
      </c>
      <c r="P23" s="12" t="s">
        <v>1861</v>
      </c>
      <c r="Q23" s="12" t="s">
        <v>1862</v>
      </c>
      <c r="R23" s="12" t="s">
        <v>1850</v>
      </c>
      <c r="S23" s="12" t="s">
        <v>1877</v>
      </c>
      <c r="X23" s="14" t="s">
        <v>1877</v>
      </c>
      <c r="Y23" s="14">
        <v>113000</v>
      </c>
      <c r="Z23" s="14" t="s">
        <v>1877</v>
      </c>
    </row>
    <row r="24" spans="1:26" x14ac:dyDescent="0.25">
      <c r="A24" s="12" t="s">
        <v>1837</v>
      </c>
      <c r="B24" s="12" t="s">
        <v>1838</v>
      </c>
      <c r="C24" s="12" t="s">
        <v>1839</v>
      </c>
      <c r="D24" s="12" t="s">
        <v>1840</v>
      </c>
      <c r="E24" s="12" t="s">
        <v>1841</v>
      </c>
      <c r="F24" s="13">
        <v>37.17</v>
      </c>
      <c r="G24" s="12" t="s">
        <v>1842</v>
      </c>
      <c r="H24" s="18">
        <v>43922</v>
      </c>
      <c r="I24" s="12" t="s">
        <v>1878</v>
      </c>
      <c r="J24" s="12" t="s">
        <v>1879</v>
      </c>
      <c r="K24" s="12">
        <v>10040</v>
      </c>
      <c r="L24" s="12" t="s">
        <v>1845</v>
      </c>
      <c r="M24" s="12">
        <v>113000</v>
      </c>
      <c r="N24" s="12" t="s">
        <v>1880</v>
      </c>
      <c r="O24" s="12" t="s">
        <v>1847</v>
      </c>
      <c r="P24" s="12" t="s">
        <v>1848</v>
      </c>
      <c r="Q24" s="12" t="s">
        <v>1849</v>
      </c>
      <c r="R24" s="12" t="s">
        <v>1850</v>
      </c>
      <c r="S24" s="12" t="s">
        <v>1877</v>
      </c>
      <c r="X24" s="14" t="s">
        <v>1877</v>
      </c>
      <c r="Y24" s="14">
        <v>114000</v>
      </c>
      <c r="Z24" s="14" t="s">
        <v>1877</v>
      </c>
    </row>
    <row r="25" spans="1:26" x14ac:dyDescent="0.25">
      <c r="A25" s="12" t="s">
        <v>1852</v>
      </c>
      <c r="B25" s="12" t="s">
        <v>1838</v>
      </c>
      <c r="C25" s="12" t="s">
        <v>1853</v>
      </c>
      <c r="D25" s="12" t="s">
        <v>1840</v>
      </c>
      <c r="E25" s="12" t="s">
        <v>1841</v>
      </c>
      <c r="F25" s="13">
        <v>37.17</v>
      </c>
      <c r="G25" s="12" t="s">
        <v>1842</v>
      </c>
      <c r="H25" s="18">
        <v>43952</v>
      </c>
      <c r="I25" s="12" t="s">
        <v>1878</v>
      </c>
      <c r="J25" s="12" t="s">
        <v>1879</v>
      </c>
      <c r="K25" s="12">
        <v>10040</v>
      </c>
      <c r="L25" s="12" t="s">
        <v>1845</v>
      </c>
      <c r="M25" s="12">
        <v>113000</v>
      </c>
      <c r="N25" s="12" t="s">
        <v>1880</v>
      </c>
      <c r="O25" s="12" t="s">
        <v>1854</v>
      </c>
      <c r="P25" s="12" t="s">
        <v>1855</v>
      </c>
      <c r="Q25" s="12" t="s">
        <v>1856</v>
      </c>
      <c r="R25" s="12" t="s">
        <v>1850</v>
      </c>
      <c r="S25" s="12" t="s">
        <v>1877</v>
      </c>
      <c r="X25" s="14" t="s">
        <v>1881</v>
      </c>
      <c r="Y25" s="14">
        <v>138100</v>
      </c>
      <c r="Z25" s="14" t="s">
        <v>1881</v>
      </c>
    </row>
    <row r="26" spans="1:26" x14ac:dyDescent="0.25">
      <c r="A26" s="12" t="s">
        <v>1858</v>
      </c>
      <c r="B26" s="12" t="s">
        <v>1838</v>
      </c>
      <c r="C26" s="12" t="s">
        <v>1859</v>
      </c>
      <c r="D26" s="12" t="s">
        <v>1840</v>
      </c>
      <c r="E26" s="12" t="s">
        <v>1841</v>
      </c>
      <c r="F26" s="13">
        <v>37.17</v>
      </c>
      <c r="G26" s="12" t="s">
        <v>1842</v>
      </c>
      <c r="H26" s="18">
        <v>43983</v>
      </c>
      <c r="I26" s="12" t="s">
        <v>1878</v>
      </c>
      <c r="J26" s="12" t="s">
        <v>1879</v>
      </c>
      <c r="K26" s="12">
        <v>10040</v>
      </c>
      <c r="L26" s="12" t="s">
        <v>1845</v>
      </c>
      <c r="M26" s="12">
        <v>113000</v>
      </c>
      <c r="N26" s="12" t="s">
        <v>1880</v>
      </c>
      <c r="O26" s="12" t="s">
        <v>1860</v>
      </c>
      <c r="P26" s="12" t="s">
        <v>1861</v>
      </c>
      <c r="Q26" s="12" t="s">
        <v>1862</v>
      </c>
      <c r="R26" s="12" t="s">
        <v>1850</v>
      </c>
      <c r="S26" s="12" t="s">
        <v>1877</v>
      </c>
      <c r="X26" s="14" t="s">
        <v>1881</v>
      </c>
      <c r="Y26" s="14">
        <v>135130</v>
      </c>
      <c r="Z26" s="14" t="s">
        <v>1881</v>
      </c>
    </row>
    <row r="27" spans="1:26" x14ac:dyDescent="0.25">
      <c r="A27" s="12" t="s">
        <v>1837</v>
      </c>
      <c r="B27" s="12" t="s">
        <v>1838</v>
      </c>
      <c r="C27" s="12" t="s">
        <v>1839</v>
      </c>
      <c r="D27" s="12" t="s">
        <v>1840</v>
      </c>
      <c r="E27" s="12" t="s">
        <v>1841</v>
      </c>
      <c r="F27" s="13">
        <v>202.98</v>
      </c>
      <c r="G27" s="12" t="s">
        <v>1842</v>
      </c>
      <c r="H27" s="18">
        <v>43922</v>
      </c>
      <c r="I27" s="12" t="s">
        <v>1882</v>
      </c>
      <c r="J27" s="12" t="s">
        <v>1883</v>
      </c>
      <c r="K27" s="12">
        <v>10040</v>
      </c>
      <c r="L27" s="12" t="s">
        <v>1845</v>
      </c>
      <c r="M27" s="12">
        <v>113010</v>
      </c>
      <c r="N27" s="12" t="s">
        <v>1884</v>
      </c>
      <c r="O27" s="12" t="s">
        <v>1847</v>
      </c>
      <c r="P27" s="12" t="s">
        <v>1848</v>
      </c>
      <c r="Q27" s="12" t="s">
        <v>1849</v>
      </c>
      <c r="R27" s="12" t="s">
        <v>1850</v>
      </c>
      <c r="S27" s="12" t="s">
        <v>1851</v>
      </c>
      <c r="X27" s="14" t="s">
        <v>1881</v>
      </c>
      <c r="Y27" s="14">
        <v>317000</v>
      </c>
      <c r="Z27" s="14" t="s">
        <v>1881</v>
      </c>
    </row>
    <row r="28" spans="1:26" x14ac:dyDescent="0.25">
      <c r="A28" s="12" t="s">
        <v>1852</v>
      </c>
      <c r="B28" s="12" t="s">
        <v>1838</v>
      </c>
      <c r="C28" s="12" t="s">
        <v>1853</v>
      </c>
      <c r="D28" s="12" t="s">
        <v>1840</v>
      </c>
      <c r="E28" s="12" t="s">
        <v>1841</v>
      </c>
      <c r="F28" s="13">
        <v>202.98</v>
      </c>
      <c r="G28" s="12" t="s">
        <v>1842</v>
      </c>
      <c r="H28" s="18">
        <v>43952</v>
      </c>
      <c r="I28" s="12" t="s">
        <v>1882</v>
      </c>
      <c r="J28" s="12" t="s">
        <v>1883</v>
      </c>
      <c r="K28" s="12">
        <v>10040</v>
      </c>
      <c r="L28" s="12" t="s">
        <v>1845</v>
      </c>
      <c r="M28" s="12">
        <v>113010</v>
      </c>
      <c r="N28" s="12" t="s">
        <v>1884</v>
      </c>
      <c r="O28" s="12" t="s">
        <v>1854</v>
      </c>
      <c r="P28" s="12" t="s">
        <v>1855</v>
      </c>
      <c r="Q28" s="12" t="s">
        <v>1856</v>
      </c>
      <c r="R28" s="12" t="s">
        <v>1850</v>
      </c>
      <c r="S28" s="12" t="s">
        <v>1851</v>
      </c>
      <c r="X28" s="14" t="s">
        <v>1881</v>
      </c>
      <c r="Y28" s="14">
        <v>321010</v>
      </c>
      <c r="Z28" s="14" t="s">
        <v>1881</v>
      </c>
    </row>
    <row r="29" spans="1:26" x14ac:dyDescent="0.25">
      <c r="A29" s="12" t="s">
        <v>1858</v>
      </c>
      <c r="B29" s="12" t="s">
        <v>1838</v>
      </c>
      <c r="C29" s="12" t="s">
        <v>1859</v>
      </c>
      <c r="D29" s="12" t="s">
        <v>1840</v>
      </c>
      <c r="E29" s="12" t="s">
        <v>1841</v>
      </c>
      <c r="F29" s="13">
        <v>202.98</v>
      </c>
      <c r="G29" s="12" t="s">
        <v>1842</v>
      </c>
      <c r="H29" s="18">
        <v>43983</v>
      </c>
      <c r="I29" s="12" t="s">
        <v>1882</v>
      </c>
      <c r="J29" s="12" t="s">
        <v>1883</v>
      </c>
      <c r="K29" s="12">
        <v>10040</v>
      </c>
      <c r="L29" s="12" t="s">
        <v>1845</v>
      </c>
      <c r="M29" s="12">
        <v>113010</v>
      </c>
      <c r="N29" s="12" t="s">
        <v>1884</v>
      </c>
      <c r="O29" s="12" t="s">
        <v>1860</v>
      </c>
      <c r="P29" s="12" t="s">
        <v>1861</v>
      </c>
      <c r="Q29" s="12" t="s">
        <v>1862</v>
      </c>
      <c r="R29" s="12" t="s">
        <v>1850</v>
      </c>
      <c r="S29" s="12" t="s">
        <v>1851</v>
      </c>
      <c r="X29" s="14" t="s">
        <v>1881</v>
      </c>
      <c r="Y29" s="14">
        <v>423000</v>
      </c>
      <c r="Z29" s="14" t="s">
        <v>1881</v>
      </c>
    </row>
    <row r="30" spans="1:26" x14ac:dyDescent="0.25">
      <c r="A30" s="12" t="s">
        <v>1837</v>
      </c>
      <c r="B30" s="12" t="s">
        <v>1838</v>
      </c>
      <c r="C30" s="12" t="s">
        <v>1839</v>
      </c>
      <c r="D30" s="12" t="s">
        <v>1840</v>
      </c>
      <c r="E30" s="12" t="s">
        <v>1841</v>
      </c>
      <c r="F30" s="13">
        <v>202.99</v>
      </c>
      <c r="G30" s="12" t="s">
        <v>1842</v>
      </c>
      <c r="H30" s="18">
        <v>43922</v>
      </c>
      <c r="I30" s="12" t="s">
        <v>1885</v>
      </c>
      <c r="J30" s="12" t="s">
        <v>1886</v>
      </c>
      <c r="K30" s="12">
        <v>10040</v>
      </c>
      <c r="L30" s="12" t="s">
        <v>1845</v>
      </c>
      <c r="M30" s="12">
        <v>113020</v>
      </c>
      <c r="N30" s="12" t="s">
        <v>1887</v>
      </c>
      <c r="O30" s="12" t="s">
        <v>1847</v>
      </c>
      <c r="P30" s="12" t="s">
        <v>1848</v>
      </c>
      <c r="Q30" s="12" t="s">
        <v>1849</v>
      </c>
      <c r="R30" s="12" t="s">
        <v>1850</v>
      </c>
      <c r="S30" s="12" t="s">
        <v>1866</v>
      </c>
      <c r="X30" s="14" t="s">
        <v>1888</v>
      </c>
      <c r="Y30" s="14">
        <v>111450</v>
      </c>
      <c r="Z30" s="14" t="s">
        <v>1888</v>
      </c>
    </row>
    <row r="31" spans="1:26" x14ac:dyDescent="0.25">
      <c r="A31" s="12" t="s">
        <v>1852</v>
      </c>
      <c r="B31" s="12" t="s">
        <v>1838</v>
      </c>
      <c r="C31" s="12" t="s">
        <v>1853</v>
      </c>
      <c r="D31" s="12" t="s">
        <v>1840</v>
      </c>
      <c r="E31" s="12" t="s">
        <v>1841</v>
      </c>
      <c r="F31" s="13">
        <v>202.99</v>
      </c>
      <c r="G31" s="12" t="s">
        <v>1842</v>
      </c>
      <c r="H31" s="18">
        <v>43952</v>
      </c>
      <c r="I31" s="12" t="s">
        <v>1885</v>
      </c>
      <c r="J31" s="12" t="s">
        <v>1886</v>
      </c>
      <c r="K31" s="12">
        <v>10040</v>
      </c>
      <c r="L31" s="12" t="s">
        <v>1845</v>
      </c>
      <c r="M31" s="12">
        <v>113020</v>
      </c>
      <c r="N31" s="12" t="s">
        <v>1887</v>
      </c>
      <c r="O31" s="12" t="s">
        <v>1854</v>
      </c>
      <c r="P31" s="12" t="s">
        <v>1855</v>
      </c>
      <c r="Q31" s="12" t="s">
        <v>1856</v>
      </c>
      <c r="R31" s="12" t="s">
        <v>1850</v>
      </c>
      <c r="S31" s="12" t="s">
        <v>1866</v>
      </c>
      <c r="X31" s="14" t="s">
        <v>1888</v>
      </c>
      <c r="Y31" s="14">
        <v>113070</v>
      </c>
      <c r="Z31" s="14" t="s">
        <v>1888</v>
      </c>
    </row>
    <row r="32" spans="1:26" x14ac:dyDescent="0.25">
      <c r="A32" s="12" t="s">
        <v>1858</v>
      </c>
      <c r="B32" s="12" t="s">
        <v>1838</v>
      </c>
      <c r="C32" s="12" t="s">
        <v>1859</v>
      </c>
      <c r="D32" s="12" t="s">
        <v>1840</v>
      </c>
      <c r="E32" s="12" t="s">
        <v>1841</v>
      </c>
      <c r="F32" s="13">
        <v>202.99</v>
      </c>
      <c r="G32" s="12" t="s">
        <v>1842</v>
      </c>
      <c r="H32" s="18">
        <v>43983</v>
      </c>
      <c r="I32" s="12" t="s">
        <v>1885</v>
      </c>
      <c r="J32" s="12" t="s">
        <v>1886</v>
      </c>
      <c r="K32" s="12">
        <v>10040</v>
      </c>
      <c r="L32" s="12" t="s">
        <v>1845</v>
      </c>
      <c r="M32" s="12">
        <v>113020</v>
      </c>
      <c r="N32" s="12" t="s">
        <v>1887</v>
      </c>
      <c r="O32" s="12" t="s">
        <v>1860</v>
      </c>
      <c r="P32" s="12" t="s">
        <v>1861</v>
      </c>
      <c r="Q32" s="12" t="s">
        <v>1862</v>
      </c>
      <c r="R32" s="12" t="s">
        <v>1850</v>
      </c>
      <c r="S32" s="12" t="s">
        <v>1866</v>
      </c>
      <c r="X32" s="14" t="s">
        <v>1888</v>
      </c>
      <c r="Y32" s="14">
        <v>114070</v>
      </c>
      <c r="Z32" s="14" t="s">
        <v>1888</v>
      </c>
    </row>
    <row r="33" spans="1:19" x14ac:dyDescent="0.25">
      <c r="A33" s="12" t="s">
        <v>1837</v>
      </c>
      <c r="B33" s="12" t="s">
        <v>1838</v>
      </c>
      <c r="C33" s="12" t="s">
        <v>1839</v>
      </c>
      <c r="D33" s="12" t="s">
        <v>1840</v>
      </c>
      <c r="E33" s="12" t="s">
        <v>1841</v>
      </c>
      <c r="F33" s="13">
        <v>3183.98</v>
      </c>
      <c r="G33" s="12" t="s">
        <v>1842</v>
      </c>
      <c r="H33" s="18">
        <v>43922</v>
      </c>
      <c r="I33" s="12" t="s">
        <v>1889</v>
      </c>
      <c r="J33" s="12" t="s">
        <v>1890</v>
      </c>
      <c r="K33" s="12">
        <v>10040</v>
      </c>
      <c r="L33" s="12" t="s">
        <v>1845</v>
      </c>
      <c r="M33" s="12">
        <v>113040</v>
      </c>
      <c r="N33" s="12" t="s">
        <v>1891</v>
      </c>
      <c r="O33" s="12" t="s">
        <v>1847</v>
      </c>
      <c r="P33" s="12" t="s">
        <v>1848</v>
      </c>
      <c r="Q33" s="12" t="s">
        <v>1849</v>
      </c>
      <c r="R33" s="12" t="s">
        <v>1850</v>
      </c>
      <c r="S33" s="12" t="s">
        <v>1815</v>
      </c>
    </row>
    <row r="34" spans="1:19" x14ac:dyDescent="0.25">
      <c r="A34" s="12" t="s">
        <v>1852</v>
      </c>
      <c r="B34" s="12" t="s">
        <v>1838</v>
      </c>
      <c r="C34" s="12" t="s">
        <v>1853</v>
      </c>
      <c r="D34" s="12" t="s">
        <v>1840</v>
      </c>
      <c r="E34" s="12" t="s">
        <v>1841</v>
      </c>
      <c r="F34" s="13">
        <v>3179.79</v>
      </c>
      <c r="G34" s="12" t="s">
        <v>1842</v>
      </c>
      <c r="H34" s="18">
        <v>43952</v>
      </c>
      <c r="I34" s="12" t="s">
        <v>1889</v>
      </c>
      <c r="J34" s="12" t="s">
        <v>1890</v>
      </c>
      <c r="K34" s="12">
        <v>10040</v>
      </c>
      <c r="L34" s="12" t="s">
        <v>1845</v>
      </c>
      <c r="M34" s="12">
        <v>113040</v>
      </c>
      <c r="N34" s="12" t="s">
        <v>1891</v>
      </c>
      <c r="O34" s="12" t="s">
        <v>1854</v>
      </c>
      <c r="P34" s="12" t="s">
        <v>1855</v>
      </c>
      <c r="Q34" s="12" t="s">
        <v>1856</v>
      </c>
      <c r="R34" s="12" t="s">
        <v>1850</v>
      </c>
      <c r="S34" s="12" t="s">
        <v>1815</v>
      </c>
    </row>
    <row r="35" spans="1:19" x14ac:dyDescent="0.25">
      <c r="A35" s="12" t="s">
        <v>1858</v>
      </c>
      <c r="B35" s="12" t="s">
        <v>1838</v>
      </c>
      <c r="C35" s="12" t="s">
        <v>1859</v>
      </c>
      <c r="D35" s="12" t="s">
        <v>1840</v>
      </c>
      <c r="E35" s="12" t="s">
        <v>1841</v>
      </c>
      <c r="F35" s="13">
        <v>3179.79</v>
      </c>
      <c r="G35" s="12" t="s">
        <v>1842</v>
      </c>
      <c r="H35" s="18">
        <v>43983</v>
      </c>
      <c r="I35" s="12" t="s">
        <v>1889</v>
      </c>
      <c r="J35" s="12" t="s">
        <v>1890</v>
      </c>
      <c r="K35" s="12">
        <v>10040</v>
      </c>
      <c r="L35" s="12" t="s">
        <v>1845</v>
      </c>
      <c r="M35" s="12">
        <v>113040</v>
      </c>
      <c r="N35" s="12" t="s">
        <v>1891</v>
      </c>
      <c r="O35" s="12" t="s">
        <v>1860</v>
      </c>
      <c r="P35" s="12" t="s">
        <v>1861</v>
      </c>
      <c r="Q35" s="12" t="s">
        <v>1862</v>
      </c>
      <c r="R35" s="12" t="s">
        <v>1850</v>
      </c>
      <c r="S35" s="12" t="s">
        <v>1815</v>
      </c>
    </row>
    <row r="36" spans="1:19" x14ac:dyDescent="0.25">
      <c r="A36" s="12" t="s">
        <v>1837</v>
      </c>
      <c r="B36" s="12" t="s">
        <v>1838</v>
      </c>
      <c r="C36" s="12" t="s">
        <v>1839</v>
      </c>
      <c r="D36" s="12" t="s">
        <v>1840</v>
      </c>
      <c r="E36" s="12" t="s">
        <v>1841</v>
      </c>
      <c r="F36" s="13">
        <v>743.39</v>
      </c>
      <c r="G36" s="12" t="s">
        <v>1842</v>
      </c>
      <c r="H36" s="18">
        <v>43922</v>
      </c>
      <c r="I36" s="12" t="s">
        <v>1892</v>
      </c>
      <c r="J36" s="12" t="s">
        <v>1893</v>
      </c>
      <c r="K36" s="12">
        <v>10040</v>
      </c>
      <c r="L36" s="12" t="s">
        <v>1845</v>
      </c>
      <c r="M36" s="12">
        <v>113060</v>
      </c>
      <c r="N36" s="12" t="s">
        <v>1894</v>
      </c>
      <c r="O36" s="12" t="s">
        <v>1847</v>
      </c>
      <c r="P36" s="12" t="s">
        <v>1848</v>
      </c>
      <c r="Q36" s="12" t="s">
        <v>1849</v>
      </c>
      <c r="R36" s="12" t="s">
        <v>1850</v>
      </c>
      <c r="S36" s="12" t="s">
        <v>1857</v>
      </c>
    </row>
    <row r="37" spans="1:19" x14ac:dyDescent="0.25">
      <c r="A37" s="12" t="s">
        <v>1852</v>
      </c>
      <c r="B37" s="12" t="s">
        <v>1838</v>
      </c>
      <c r="C37" s="12" t="s">
        <v>1853</v>
      </c>
      <c r="D37" s="12" t="s">
        <v>1840</v>
      </c>
      <c r="E37" s="12" t="s">
        <v>1841</v>
      </c>
      <c r="F37" s="13">
        <v>743.39</v>
      </c>
      <c r="G37" s="12" t="s">
        <v>1842</v>
      </c>
      <c r="H37" s="18">
        <v>43952</v>
      </c>
      <c r="I37" s="12" t="s">
        <v>1892</v>
      </c>
      <c r="J37" s="12" t="s">
        <v>1893</v>
      </c>
      <c r="K37" s="12">
        <v>10040</v>
      </c>
      <c r="L37" s="12" t="s">
        <v>1845</v>
      </c>
      <c r="M37" s="12">
        <v>113060</v>
      </c>
      <c r="N37" s="12" t="s">
        <v>1894</v>
      </c>
      <c r="O37" s="12" t="s">
        <v>1854</v>
      </c>
      <c r="P37" s="12" t="s">
        <v>1855</v>
      </c>
      <c r="Q37" s="12" t="s">
        <v>1856</v>
      </c>
      <c r="R37" s="12" t="s">
        <v>1850</v>
      </c>
      <c r="S37" s="12" t="s">
        <v>1857</v>
      </c>
    </row>
    <row r="38" spans="1:19" x14ac:dyDescent="0.25">
      <c r="A38" s="12" t="s">
        <v>1858</v>
      </c>
      <c r="B38" s="12" t="s">
        <v>1838</v>
      </c>
      <c r="C38" s="12" t="s">
        <v>1859</v>
      </c>
      <c r="D38" s="12" t="s">
        <v>1840</v>
      </c>
      <c r="E38" s="12" t="s">
        <v>1841</v>
      </c>
      <c r="F38" s="13">
        <v>743.39</v>
      </c>
      <c r="G38" s="12" t="s">
        <v>1842</v>
      </c>
      <c r="H38" s="18">
        <v>43983</v>
      </c>
      <c r="I38" s="12" t="s">
        <v>1892</v>
      </c>
      <c r="J38" s="12" t="s">
        <v>1893</v>
      </c>
      <c r="K38" s="12">
        <v>10040</v>
      </c>
      <c r="L38" s="12" t="s">
        <v>1845</v>
      </c>
      <c r="M38" s="12">
        <v>113060</v>
      </c>
      <c r="N38" s="12" t="s">
        <v>1894</v>
      </c>
      <c r="O38" s="12" t="s">
        <v>1860</v>
      </c>
      <c r="P38" s="12" t="s">
        <v>1861</v>
      </c>
      <c r="Q38" s="12" t="s">
        <v>1862</v>
      </c>
      <c r="R38" s="12" t="s">
        <v>1850</v>
      </c>
      <c r="S38" s="12" t="s">
        <v>1857</v>
      </c>
    </row>
    <row r="39" spans="1:19" x14ac:dyDescent="0.25">
      <c r="A39" s="12" t="s">
        <v>1837</v>
      </c>
      <c r="B39" s="12" t="s">
        <v>1838</v>
      </c>
      <c r="C39" s="12" t="s">
        <v>1839</v>
      </c>
      <c r="D39" s="12" t="s">
        <v>1840</v>
      </c>
      <c r="E39" s="12" t="s">
        <v>1841</v>
      </c>
      <c r="F39" s="13">
        <v>106.76</v>
      </c>
      <c r="G39" s="12" t="s">
        <v>1842</v>
      </c>
      <c r="H39" s="18">
        <v>43922</v>
      </c>
      <c r="I39" s="12" t="s">
        <v>1895</v>
      </c>
      <c r="J39" s="12" t="s">
        <v>1896</v>
      </c>
      <c r="K39" s="12">
        <v>10040</v>
      </c>
      <c r="L39" s="12" t="s">
        <v>1845</v>
      </c>
      <c r="M39" s="12">
        <v>114000</v>
      </c>
      <c r="N39" s="12" t="s">
        <v>1897</v>
      </c>
      <c r="O39" s="12" t="s">
        <v>1847</v>
      </c>
      <c r="P39" s="12" t="s">
        <v>1848</v>
      </c>
      <c r="Q39" s="12" t="s">
        <v>1849</v>
      </c>
      <c r="R39" s="12" t="s">
        <v>1850</v>
      </c>
      <c r="S39" s="12" t="s">
        <v>1877</v>
      </c>
    </row>
    <row r="40" spans="1:19" x14ac:dyDescent="0.25">
      <c r="A40" s="12" t="s">
        <v>1852</v>
      </c>
      <c r="B40" s="12" t="s">
        <v>1838</v>
      </c>
      <c r="C40" s="12" t="s">
        <v>1853</v>
      </c>
      <c r="D40" s="12" t="s">
        <v>1840</v>
      </c>
      <c r="E40" s="12" t="s">
        <v>1841</v>
      </c>
      <c r="F40" s="13">
        <v>106.76</v>
      </c>
      <c r="G40" s="12" t="s">
        <v>1842</v>
      </c>
      <c r="H40" s="18">
        <v>43952</v>
      </c>
      <c r="I40" s="12" t="s">
        <v>1895</v>
      </c>
      <c r="J40" s="12" t="s">
        <v>1896</v>
      </c>
      <c r="K40" s="12">
        <v>10040</v>
      </c>
      <c r="L40" s="12" t="s">
        <v>1845</v>
      </c>
      <c r="M40" s="12">
        <v>114000</v>
      </c>
      <c r="N40" s="12" t="s">
        <v>1897</v>
      </c>
      <c r="O40" s="12" t="s">
        <v>1854</v>
      </c>
      <c r="P40" s="12" t="s">
        <v>1855</v>
      </c>
      <c r="Q40" s="12" t="s">
        <v>1856</v>
      </c>
      <c r="R40" s="12" t="s">
        <v>1850</v>
      </c>
      <c r="S40" s="12" t="s">
        <v>1877</v>
      </c>
    </row>
    <row r="41" spans="1:19" x14ac:dyDescent="0.25">
      <c r="A41" s="12" t="s">
        <v>1858</v>
      </c>
      <c r="B41" s="12" t="s">
        <v>1838</v>
      </c>
      <c r="C41" s="12" t="s">
        <v>1859</v>
      </c>
      <c r="D41" s="12" t="s">
        <v>1840</v>
      </c>
      <c r="E41" s="12" t="s">
        <v>1841</v>
      </c>
      <c r="F41" s="13">
        <v>106.76</v>
      </c>
      <c r="G41" s="12" t="s">
        <v>1842</v>
      </c>
      <c r="H41" s="18">
        <v>43983</v>
      </c>
      <c r="I41" s="12" t="s">
        <v>1895</v>
      </c>
      <c r="J41" s="12" t="s">
        <v>1896</v>
      </c>
      <c r="K41" s="12">
        <v>10040</v>
      </c>
      <c r="L41" s="12" t="s">
        <v>1845</v>
      </c>
      <c r="M41" s="12">
        <v>114000</v>
      </c>
      <c r="N41" s="12" t="s">
        <v>1897</v>
      </c>
      <c r="O41" s="12" t="s">
        <v>1860</v>
      </c>
      <c r="P41" s="12" t="s">
        <v>1861</v>
      </c>
      <c r="Q41" s="12" t="s">
        <v>1862</v>
      </c>
      <c r="R41" s="12" t="s">
        <v>1850</v>
      </c>
      <c r="S41" s="12" t="s">
        <v>1877</v>
      </c>
    </row>
    <row r="42" spans="1:19" x14ac:dyDescent="0.25">
      <c r="A42" s="12" t="s">
        <v>1837</v>
      </c>
      <c r="B42" s="12" t="s">
        <v>1838</v>
      </c>
      <c r="C42" s="12" t="s">
        <v>1839</v>
      </c>
      <c r="D42" s="12" t="s">
        <v>1840</v>
      </c>
      <c r="E42" s="12" t="s">
        <v>1841</v>
      </c>
      <c r="F42" s="13">
        <v>614.61</v>
      </c>
      <c r="G42" s="12" t="s">
        <v>1842</v>
      </c>
      <c r="H42" s="18">
        <v>43922</v>
      </c>
      <c r="I42" s="12" t="s">
        <v>1898</v>
      </c>
      <c r="J42" s="12" t="s">
        <v>1899</v>
      </c>
      <c r="K42" s="12">
        <v>10040</v>
      </c>
      <c r="L42" s="12" t="s">
        <v>1845</v>
      </c>
      <c r="M42" s="12">
        <v>114010</v>
      </c>
      <c r="N42" s="12" t="s">
        <v>1900</v>
      </c>
      <c r="O42" s="12" t="s">
        <v>1847</v>
      </c>
      <c r="P42" s="12" t="s">
        <v>1848</v>
      </c>
      <c r="Q42" s="12" t="s">
        <v>1849</v>
      </c>
      <c r="R42" s="12" t="s">
        <v>1850</v>
      </c>
      <c r="S42" s="12" t="s">
        <v>1851</v>
      </c>
    </row>
    <row r="43" spans="1:19" x14ac:dyDescent="0.25">
      <c r="A43" s="12" t="s">
        <v>1852</v>
      </c>
      <c r="B43" s="12" t="s">
        <v>1838</v>
      </c>
      <c r="C43" s="12" t="s">
        <v>1853</v>
      </c>
      <c r="D43" s="12" t="s">
        <v>1840</v>
      </c>
      <c r="E43" s="12" t="s">
        <v>1841</v>
      </c>
      <c r="F43" s="13">
        <v>614.61</v>
      </c>
      <c r="G43" s="12" t="s">
        <v>1842</v>
      </c>
      <c r="H43" s="18">
        <v>43952</v>
      </c>
      <c r="I43" s="12" t="s">
        <v>1898</v>
      </c>
      <c r="J43" s="12" t="s">
        <v>1899</v>
      </c>
      <c r="K43" s="12">
        <v>10040</v>
      </c>
      <c r="L43" s="12" t="s">
        <v>1845</v>
      </c>
      <c r="M43" s="12">
        <v>114010</v>
      </c>
      <c r="N43" s="12" t="s">
        <v>1900</v>
      </c>
      <c r="O43" s="12" t="s">
        <v>1854</v>
      </c>
      <c r="P43" s="12" t="s">
        <v>1855</v>
      </c>
      <c r="Q43" s="12" t="s">
        <v>1856</v>
      </c>
      <c r="R43" s="12" t="s">
        <v>1850</v>
      </c>
      <c r="S43" s="12" t="s">
        <v>1851</v>
      </c>
    </row>
    <row r="44" spans="1:19" x14ac:dyDescent="0.25">
      <c r="A44" s="12" t="s">
        <v>1858</v>
      </c>
      <c r="B44" s="12" t="s">
        <v>1838</v>
      </c>
      <c r="C44" s="12" t="s">
        <v>1859</v>
      </c>
      <c r="D44" s="12" t="s">
        <v>1840</v>
      </c>
      <c r="E44" s="12" t="s">
        <v>1841</v>
      </c>
      <c r="F44" s="13">
        <v>614.61</v>
      </c>
      <c r="G44" s="12" t="s">
        <v>1842</v>
      </c>
      <c r="H44" s="18">
        <v>43983</v>
      </c>
      <c r="I44" s="12" t="s">
        <v>1898</v>
      </c>
      <c r="J44" s="12" t="s">
        <v>1899</v>
      </c>
      <c r="K44" s="12">
        <v>10040</v>
      </c>
      <c r="L44" s="12" t="s">
        <v>1845</v>
      </c>
      <c r="M44" s="12">
        <v>114010</v>
      </c>
      <c r="N44" s="12" t="s">
        <v>1900</v>
      </c>
      <c r="O44" s="12" t="s">
        <v>1860</v>
      </c>
      <c r="P44" s="12" t="s">
        <v>1861</v>
      </c>
      <c r="Q44" s="12" t="s">
        <v>1862</v>
      </c>
      <c r="R44" s="12" t="s">
        <v>1850</v>
      </c>
      <c r="S44" s="12" t="s">
        <v>1851</v>
      </c>
    </row>
    <row r="45" spans="1:19" x14ac:dyDescent="0.25">
      <c r="A45" s="12" t="s">
        <v>1837</v>
      </c>
      <c r="B45" s="12" t="s">
        <v>1838</v>
      </c>
      <c r="C45" s="12" t="s">
        <v>1839</v>
      </c>
      <c r="D45" s="12" t="s">
        <v>1840</v>
      </c>
      <c r="E45" s="12" t="s">
        <v>1841</v>
      </c>
      <c r="F45" s="13">
        <v>583.02</v>
      </c>
      <c r="G45" s="12" t="s">
        <v>1842</v>
      </c>
      <c r="H45" s="18">
        <v>43922</v>
      </c>
      <c r="I45" s="12" t="s">
        <v>1901</v>
      </c>
      <c r="J45" s="12" t="s">
        <v>1902</v>
      </c>
      <c r="K45" s="12">
        <v>10040</v>
      </c>
      <c r="L45" s="12" t="s">
        <v>1845</v>
      </c>
      <c r="M45" s="12">
        <v>114020</v>
      </c>
      <c r="N45" s="12" t="s">
        <v>1903</v>
      </c>
      <c r="O45" s="12" t="s">
        <v>1847</v>
      </c>
      <c r="P45" s="12" t="s">
        <v>1848</v>
      </c>
      <c r="Q45" s="12" t="s">
        <v>1849</v>
      </c>
      <c r="R45" s="12" t="s">
        <v>1850</v>
      </c>
      <c r="S45" s="12" t="s">
        <v>1866</v>
      </c>
    </row>
    <row r="46" spans="1:19" x14ac:dyDescent="0.25">
      <c r="A46" s="12" t="s">
        <v>1852</v>
      </c>
      <c r="B46" s="12" t="s">
        <v>1838</v>
      </c>
      <c r="C46" s="12" t="s">
        <v>1853</v>
      </c>
      <c r="D46" s="12" t="s">
        <v>1840</v>
      </c>
      <c r="E46" s="12" t="s">
        <v>1841</v>
      </c>
      <c r="F46" s="13">
        <v>583.02</v>
      </c>
      <c r="G46" s="12" t="s">
        <v>1842</v>
      </c>
      <c r="H46" s="18">
        <v>43952</v>
      </c>
      <c r="I46" s="12" t="s">
        <v>1901</v>
      </c>
      <c r="J46" s="12" t="s">
        <v>1902</v>
      </c>
      <c r="K46" s="12">
        <v>10040</v>
      </c>
      <c r="L46" s="12" t="s">
        <v>1845</v>
      </c>
      <c r="M46" s="12">
        <v>114020</v>
      </c>
      <c r="N46" s="12" t="s">
        <v>1903</v>
      </c>
      <c r="O46" s="12" t="s">
        <v>1854</v>
      </c>
      <c r="P46" s="12" t="s">
        <v>1855</v>
      </c>
      <c r="Q46" s="12" t="s">
        <v>1856</v>
      </c>
      <c r="R46" s="12" t="s">
        <v>1850</v>
      </c>
      <c r="S46" s="12" t="s">
        <v>1866</v>
      </c>
    </row>
    <row r="47" spans="1:19" x14ac:dyDescent="0.25">
      <c r="A47" s="12" t="s">
        <v>1858</v>
      </c>
      <c r="B47" s="12" t="s">
        <v>1838</v>
      </c>
      <c r="C47" s="12" t="s">
        <v>1859</v>
      </c>
      <c r="D47" s="12" t="s">
        <v>1840</v>
      </c>
      <c r="E47" s="12" t="s">
        <v>1841</v>
      </c>
      <c r="F47" s="13">
        <v>583.02</v>
      </c>
      <c r="G47" s="12" t="s">
        <v>1842</v>
      </c>
      <c r="H47" s="18">
        <v>43983</v>
      </c>
      <c r="I47" s="12" t="s">
        <v>1901</v>
      </c>
      <c r="J47" s="12" t="s">
        <v>1902</v>
      </c>
      <c r="K47" s="12">
        <v>10040</v>
      </c>
      <c r="L47" s="12" t="s">
        <v>1845</v>
      </c>
      <c r="M47" s="12">
        <v>114020</v>
      </c>
      <c r="N47" s="12" t="s">
        <v>1903</v>
      </c>
      <c r="O47" s="12" t="s">
        <v>1860</v>
      </c>
      <c r="P47" s="12" t="s">
        <v>1861</v>
      </c>
      <c r="Q47" s="12" t="s">
        <v>1862</v>
      </c>
      <c r="R47" s="12" t="s">
        <v>1850</v>
      </c>
      <c r="S47" s="12" t="s">
        <v>1866</v>
      </c>
    </row>
    <row r="48" spans="1:19" x14ac:dyDescent="0.25">
      <c r="A48" s="12" t="s">
        <v>1837</v>
      </c>
      <c r="B48" s="12" t="s">
        <v>1838</v>
      </c>
      <c r="C48" s="12" t="s">
        <v>1839</v>
      </c>
      <c r="D48" s="12" t="s">
        <v>1840</v>
      </c>
      <c r="E48" s="12" t="s">
        <v>1841</v>
      </c>
      <c r="F48" s="13">
        <v>7304.88</v>
      </c>
      <c r="G48" s="12" t="s">
        <v>1842</v>
      </c>
      <c r="H48" s="18">
        <v>43922</v>
      </c>
      <c r="I48" s="12" t="s">
        <v>1904</v>
      </c>
      <c r="J48" s="12" t="s">
        <v>1905</v>
      </c>
      <c r="K48" s="12">
        <v>10040</v>
      </c>
      <c r="L48" s="12" t="s">
        <v>1845</v>
      </c>
      <c r="M48" s="12">
        <v>114040</v>
      </c>
      <c r="N48" s="12" t="s">
        <v>1906</v>
      </c>
      <c r="O48" s="12" t="s">
        <v>1847</v>
      </c>
      <c r="P48" s="12" t="s">
        <v>1848</v>
      </c>
      <c r="Q48" s="12" t="s">
        <v>1849</v>
      </c>
      <c r="R48" s="12" t="s">
        <v>1850</v>
      </c>
      <c r="S48" s="12" t="s">
        <v>1815</v>
      </c>
    </row>
    <row r="49" spans="1:19" x14ac:dyDescent="0.25">
      <c r="A49" s="12" t="s">
        <v>1852</v>
      </c>
      <c r="B49" s="12" t="s">
        <v>1838</v>
      </c>
      <c r="C49" s="12" t="s">
        <v>1853</v>
      </c>
      <c r="D49" s="12" t="s">
        <v>1840</v>
      </c>
      <c r="E49" s="12" t="s">
        <v>1841</v>
      </c>
      <c r="F49" s="13">
        <v>7304.88</v>
      </c>
      <c r="G49" s="12" t="s">
        <v>1842</v>
      </c>
      <c r="H49" s="18">
        <v>43952</v>
      </c>
      <c r="I49" s="12" t="s">
        <v>1904</v>
      </c>
      <c r="J49" s="12" t="s">
        <v>1905</v>
      </c>
      <c r="K49" s="12">
        <v>10040</v>
      </c>
      <c r="L49" s="12" t="s">
        <v>1845</v>
      </c>
      <c r="M49" s="12">
        <v>114040</v>
      </c>
      <c r="N49" s="12" t="s">
        <v>1906</v>
      </c>
      <c r="O49" s="12" t="s">
        <v>1854</v>
      </c>
      <c r="P49" s="12" t="s">
        <v>1855</v>
      </c>
      <c r="Q49" s="12" t="s">
        <v>1856</v>
      </c>
      <c r="R49" s="12" t="s">
        <v>1850</v>
      </c>
      <c r="S49" s="12" t="s">
        <v>1815</v>
      </c>
    </row>
    <row r="50" spans="1:19" x14ac:dyDescent="0.25">
      <c r="A50" s="12" t="s">
        <v>1858</v>
      </c>
      <c r="B50" s="12" t="s">
        <v>1838</v>
      </c>
      <c r="C50" s="12" t="s">
        <v>1859</v>
      </c>
      <c r="D50" s="12" t="s">
        <v>1840</v>
      </c>
      <c r="E50" s="12" t="s">
        <v>1841</v>
      </c>
      <c r="F50" s="13">
        <v>7304.88</v>
      </c>
      <c r="G50" s="12" t="s">
        <v>1842</v>
      </c>
      <c r="H50" s="18">
        <v>43983</v>
      </c>
      <c r="I50" s="12" t="s">
        <v>1904</v>
      </c>
      <c r="J50" s="12" t="s">
        <v>1905</v>
      </c>
      <c r="K50" s="12">
        <v>10040</v>
      </c>
      <c r="L50" s="12" t="s">
        <v>1845</v>
      </c>
      <c r="M50" s="12">
        <v>114040</v>
      </c>
      <c r="N50" s="12" t="s">
        <v>1906</v>
      </c>
      <c r="O50" s="12" t="s">
        <v>1860</v>
      </c>
      <c r="P50" s="12" t="s">
        <v>1861</v>
      </c>
      <c r="Q50" s="12" t="s">
        <v>1862</v>
      </c>
      <c r="R50" s="12" t="s">
        <v>1850</v>
      </c>
      <c r="S50" s="12" t="s">
        <v>1815</v>
      </c>
    </row>
    <row r="51" spans="1:19" x14ac:dyDescent="0.25">
      <c r="A51" s="12" t="s">
        <v>1837</v>
      </c>
      <c r="B51" s="12" t="s">
        <v>1838</v>
      </c>
      <c r="C51" s="12" t="s">
        <v>1839</v>
      </c>
      <c r="D51" s="12" t="s">
        <v>1840</v>
      </c>
      <c r="E51" s="12" t="s">
        <v>1841</v>
      </c>
      <c r="F51" s="13">
        <v>3340.99</v>
      </c>
      <c r="G51" s="12" t="s">
        <v>1842</v>
      </c>
      <c r="H51" s="18">
        <v>43922</v>
      </c>
      <c r="I51" s="12" t="s">
        <v>1907</v>
      </c>
      <c r="J51" s="12" t="s">
        <v>1908</v>
      </c>
      <c r="K51" s="12">
        <v>10040</v>
      </c>
      <c r="L51" s="12" t="s">
        <v>1845</v>
      </c>
      <c r="M51" s="12">
        <v>114060</v>
      </c>
      <c r="N51" s="12" t="s">
        <v>1909</v>
      </c>
      <c r="O51" s="12" t="s">
        <v>1847</v>
      </c>
      <c r="P51" s="12" t="s">
        <v>1848</v>
      </c>
      <c r="Q51" s="12" t="s">
        <v>1849</v>
      </c>
      <c r="R51" s="12" t="s">
        <v>1850</v>
      </c>
      <c r="S51" s="12" t="s">
        <v>1857</v>
      </c>
    </row>
    <row r="52" spans="1:19" x14ac:dyDescent="0.25">
      <c r="A52" s="12" t="s">
        <v>1852</v>
      </c>
      <c r="B52" s="12" t="s">
        <v>1838</v>
      </c>
      <c r="C52" s="12" t="s">
        <v>1853</v>
      </c>
      <c r="D52" s="12" t="s">
        <v>1840</v>
      </c>
      <c r="E52" s="12" t="s">
        <v>1841</v>
      </c>
      <c r="F52" s="13">
        <v>3340.99</v>
      </c>
      <c r="G52" s="12" t="s">
        <v>1842</v>
      </c>
      <c r="H52" s="18">
        <v>43952</v>
      </c>
      <c r="I52" s="12" t="s">
        <v>1907</v>
      </c>
      <c r="J52" s="12" t="s">
        <v>1908</v>
      </c>
      <c r="K52" s="12">
        <v>10040</v>
      </c>
      <c r="L52" s="12" t="s">
        <v>1845</v>
      </c>
      <c r="M52" s="12">
        <v>114060</v>
      </c>
      <c r="N52" s="12" t="s">
        <v>1909</v>
      </c>
      <c r="O52" s="12" t="s">
        <v>1854</v>
      </c>
      <c r="P52" s="12" t="s">
        <v>1855</v>
      </c>
      <c r="Q52" s="12" t="s">
        <v>1856</v>
      </c>
      <c r="R52" s="12" t="s">
        <v>1850</v>
      </c>
      <c r="S52" s="12" t="s">
        <v>1857</v>
      </c>
    </row>
    <row r="53" spans="1:19" x14ac:dyDescent="0.25">
      <c r="A53" s="12" t="s">
        <v>1858</v>
      </c>
      <c r="B53" s="12" t="s">
        <v>1838</v>
      </c>
      <c r="C53" s="12" t="s">
        <v>1859</v>
      </c>
      <c r="D53" s="12" t="s">
        <v>1840</v>
      </c>
      <c r="E53" s="12" t="s">
        <v>1841</v>
      </c>
      <c r="F53" s="13">
        <v>3340.99</v>
      </c>
      <c r="G53" s="12" t="s">
        <v>1842</v>
      </c>
      <c r="H53" s="18">
        <v>43983</v>
      </c>
      <c r="I53" s="12" t="s">
        <v>1907</v>
      </c>
      <c r="J53" s="12" t="s">
        <v>1908</v>
      </c>
      <c r="K53" s="12">
        <v>10040</v>
      </c>
      <c r="L53" s="12" t="s">
        <v>1845</v>
      </c>
      <c r="M53" s="12">
        <v>114060</v>
      </c>
      <c r="N53" s="12" t="s">
        <v>1909</v>
      </c>
      <c r="O53" s="12" t="s">
        <v>1860</v>
      </c>
      <c r="P53" s="12" t="s">
        <v>1861</v>
      </c>
      <c r="Q53" s="12" t="s">
        <v>1862</v>
      </c>
      <c r="R53" s="12" t="s">
        <v>1850</v>
      </c>
      <c r="S53" s="12" t="s">
        <v>1857</v>
      </c>
    </row>
    <row r="54" spans="1:19" x14ac:dyDescent="0.25">
      <c r="A54" s="12" t="s">
        <v>1837</v>
      </c>
      <c r="B54" s="12" t="s">
        <v>1838</v>
      </c>
      <c r="C54" s="12" t="s">
        <v>1839</v>
      </c>
      <c r="D54" s="12" t="s">
        <v>1840</v>
      </c>
      <c r="E54" s="12" t="s">
        <v>1841</v>
      </c>
      <c r="F54" s="13">
        <v>3025.77</v>
      </c>
      <c r="G54" s="12" t="s">
        <v>1842</v>
      </c>
      <c r="H54" s="18">
        <v>43922</v>
      </c>
      <c r="I54" s="12" t="s">
        <v>1910</v>
      </c>
      <c r="J54" s="12" t="s">
        <v>1911</v>
      </c>
      <c r="K54" s="12">
        <v>10042</v>
      </c>
      <c r="L54" s="12" t="s">
        <v>1912</v>
      </c>
      <c r="M54" s="12">
        <v>111100</v>
      </c>
      <c r="N54" s="12" t="s">
        <v>1913</v>
      </c>
      <c r="O54" s="12" t="s">
        <v>1847</v>
      </c>
      <c r="P54" s="12" t="s">
        <v>1848</v>
      </c>
      <c r="Q54" s="12" t="s">
        <v>1849</v>
      </c>
      <c r="R54" s="12" t="s">
        <v>1850</v>
      </c>
      <c r="S54" s="12" t="s">
        <v>1851</v>
      </c>
    </row>
    <row r="55" spans="1:19" x14ac:dyDescent="0.25">
      <c r="A55" s="12" t="s">
        <v>1852</v>
      </c>
      <c r="B55" s="12" t="s">
        <v>1838</v>
      </c>
      <c r="C55" s="12" t="s">
        <v>1853</v>
      </c>
      <c r="D55" s="12" t="s">
        <v>1840</v>
      </c>
      <c r="E55" s="12" t="s">
        <v>1841</v>
      </c>
      <c r="F55" s="13">
        <v>3025.77</v>
      </c>
      <c r="G55" s="12" t="s">
        <v>1842</v>
      </c>
      <c r="H55" s="18">
        <v>43952</v>
      </c>
      <c r="I55" s="12" t="s">
        <v>1910</v>
      </c>
      <c r="J55" s="12" t="s">
        <v>1911</v>
      </c>
      <c r="K55" s="12">
        <v>10042</v>
      </c>
      <c r="L55" s="12" t="s">
        <v>1912</v>
      </c>
      <c r="M55" s="12">
        <v>111100</v>
      </c>
      <c r="N55" s="12" t="s">
        <v>1913</v>
      </c>
      <c r="O55" s="12" t="s">
        <v>1854</v>
      </c>
      <c r="P55" s="12" t="s">
        <v>1855</v>
      </c>
      <c r="Q55" s="12" t="s">
        <v>1856</v>
      </c>
      <c r="R55" s="12" t="s">
        <v>1850</v>
      </c>
      <c r="S55" s="12" t="s">
        <v>1851</v>
      </c>
    </row>
    <row r="56" spans="1:19" x14ac:dyDescent="0.25">
      <c r="A56" s="12" t="s">
        <v>1858</v>
      </c>
      <c r="B56" s="12" t="s">
        <v>1838</v>
      </c>
      <c r="C56" s="12" t="s">
        <v>1859</v>
      </c>
      <c r="D56" s="12" t="s">
        <v>1840</v>
      </c>
      <c r="E56" s="12" t="s">
        <v>1841</v>
      </c>
      <c r="F56" s="13">
        <v>3025.77</v>
      </c>
      <c r="G56" s="12" t="s">
        <v>1842</v>
      </c>
      <c r="H56" s="18">
        <v>43983</v>
      </c>
      <c r="I56" s="12" t="s">
        <v>1910</v>
      </c>
      <c r="J56" s="12" t="s">
        <v>1911</v>
      </c>
      <c r="K56" s="12">
        <v>10042</v>
      </c>
      <c r="L56" s="12" t="s">
        <v>1912</v>
      </c>
      <c r="M56" s="12">
        <v>111100</v>
      </c>
      <c r="N56" s="12" t="s">
        <v>1913</v>
      </c>
      <c r="O56" s="12" t="s">
        <v>1860</v>
      </c>
      <c r="P56" s="12" t="s">
        <v>1861</v>
      </c>
      <c r="Q56" s="12" t="s">
        <v>1862</v>
      </c>
      <c r="R56" s="12" t="s">
        <v>1850</v>
      </c>
      <c r="S56" s="12" t="s">
        <v>1851</v>
      </c>
    </row>
    <row r="57" spans="1:19" x14ac:dyDescent="0.25">
      <c r="A57" s="12" t="s">
        <v>1837</v>
      </c>
      <c r="B57" s="12" t="s">
        <v>1838</v>
      </c>
      <c r="C57" s="12" t="s">
        <v>1839</v>
      </c>
      <c r="D57" s="12" t="s">
        <v>1840</v>
      </c>
      <c r="E57" s="12" t="s">
        <v>1841</v>
      </c>
      <c r="F57" s="13">
        <v>1573.8</v>
      </c>
      <c r="G57" s="12" t="s">
        <v>1842</v>
      </c>
      <c r="H57" s="18">
        <v>43922</v>
      </c>
      <c r="I57" s="12" t="s">
        <v>1914</v>
      </c>
      <c r="J57" s="12" t="s">
        <v>1915</v>
      </c>
      <c r="K57" s="12">
        <v>10042</v>
      </c>
      <c r="L57" s="12" t="s">
        <v>1912</v>
      </c>
      <c r="M57" s="12">
        <v>111200</v>
      </c>
      <c r="N57" s="12" t="s">
        <v>1916</v>
      </c>
      <c r="O57" s="12" t="s">
        <v>1847</v>
      </c>
      <c r="P57" s="12" t="s">
        <v>1848</v>
      </c>
      <c r="Q57" s="12" t="s">
        <v>1849</v>
      </c>
      <c r="R57" s="12" t="s">
        <v>1850</v>
      </c>
      <c r="S57" s="12" t="s">
        <v>1866</v>
      </c>
    </row>
    <row r="58" spans="1:19" x14ac:dyDescent="0.25">
      <c r="A58" s="12" t="s">
        <v>1852</v>
      </c>
      <c r="B58" s="12" t="s">
        <v>1838</v>
      </c>
      <c r="C58" s="12" t="s">
        <v>1853</v>
      </c>
      <c r="D58" s="12" t="s">
        <v>1840</v>
      </c>
      <c r="E58" s="12" t="s">
        <v>1841</v>
      </c>
      <c r="F58" s="13">
        <v>1573.8</v>
      </c>
      <c r="G58" s="12" t="s">
        <v>1842</v>
      </c>
      <c r="H58" s="18">
        <v>43952</v>
      </c>
      <c r="I58" s="12" t="s">
        <v>1914</v>
      </c>
      <c r="J58" s="12" t="s">
        <v>1915</v>
      </c>
      <c r="K58" s="12">
        <v>10042</v>
      </c>
      <c r="L58" s="12" t="s">
        <v>1912</v>
      </c>
      <c r="M58" s="12">
        <v>111200</v>
      </c>
      <c r="N58" s="12" t="s">
        <v>1916</v>
      </c>
      <c r="O58" s="12" t="s">
        <v>1854</v>
      </c>
      <c r="P58" s="12" t="s">
        <v>1855</v>
      </c>
      <c r="Q58" s="12" t="s">
        <v>1856</v>
      </c>
      <c r="R58" s="12" t="s">
        <v>1850</v>
      </c>
      <c r="S58" s="12" t="s">
        <v>1866</v>
      </c>
    </row>
    <row r="59" spans="1:19" x14ac:dyDescent="0.25">
      <c r="A59" s="12" t="s">
        <v>1858</v>
      </c>
      <c r="B59" s="12" t="s">
        <v>1838</v>
      </c>
      <c r="C59" s="12" t="s">
        <v>1859</v>
      </c>
      <c r="D59" s="12" t="s">
        <v>1840</v>
      </c>
      <c r="E59" s="12" t="s">
        <v>1841</v>
      </c>
      <c r="F59" s="13">
        <v>1573.8</v>
      </c>
      <c r="G59" s="12" t="s">
        <v>1842</v>
      </c>
      <c r="H59" s="18">
        <v>43983</v>
      </c>
      <c r="I59" s="12" t="s">
        <v>1914</v>
      </c>
      <c r="J59" s="12" t="s">
        <v>1915</v>
      </c>
      <c r="K59" s="12">
        <v>10042</v>
      </c>
      <c r="L59" s="12" t="s">
        <v>1912</v>
      </c>
      <c r="M59" s="12">
        <v>111200</v>
      </c>
      <c r="N59" s="12" t="s">
        <v>1916</v>
      </c>
      <c r="O59" s="12" t="s">
        <v>1860</v>
      </c>
      <c r="P59" s="12" t="s">
        <v>1861</v>
      </c>
      <c r="Q59" s="12" t="s">
        <v>1862</v>
      </c>
      <c r="R59" s="12" t="s">
        <v>1850</v>
      </c>
      <c r="S59" s="12" t="s">
        <v>1866</v>
      </c>
    </row>
    <row r="60" spans="1:19" x14ac:dyDescent="0.25">
      <c r="A60" s="12" t="s">
        <v>1837</v>
      </c>
      <c r="B60" s="12" t="s">
        <v>1838</v>
      </c>
      <c r="C60" s="12" t="s">
        <v>1839</v>
      </c>
      <c r="D60" s="12" t="s">
        <v>1840</v>
      </c>
      <c r="E60" s="12" t="s">
        <v>1841</v>
      </c>
      <c r="F60" s="13">
        <v>46460.62</v>
      </c>
      <c r="G60" s="12" t="s">
        <v>1842</v>
      </c>
      <c r="H60" s="18">
        <v>43922</v>
      </c>
      <c r="I60" s="12" t="s">
        <v>1917</v>
      </c>
      <c r="J60" s="12" t="s">
        <v>1918</v>
      </c>
      <c r="K60" s="12">
        <v>10042</v>
      </c>
      <c r="L60" s="12" t="s">
        <v>1912</v>
      </c>
      <c r="M60" s="12">
        <v>111400</v>
      </c>
      <c r="N60" s="12" t="s">
        <v>1919</v>
      </c>
      <c r="O60" s="12" t="s">
        <v>1847</v>
      </c>
      <c r="P60" s="12" t="s">
        <v>1848</v>
      </c>
      <c r="Q60" s="12" t="s">
        <v>1849</v>
      </c>
      <c r="R60" s="12" t="s">
        <v>1850</v>
      </c>
      <c r="S60" s="12" t="s">
        <v>1815</v>
      </c>
    </row>
    <row r="61" spans="1:19" x14ac:dyDescent="0.25">
      <c r="A61" s="12" t="s">
        <v>1852</v>
      </c>
      <c r="B61" s="12" t="s">
        <v>1838</v>
      </c>
      <c r="C61" s="12" t="s">
        <v>1853</v>
      </c>
      <c r="D61" s="12" t="s">
        <v>1840</v>
      </c>
      <c r="E61" s="12" t="s">
        <v>1841</v>
      </c>
      <c r="F61" s="13">
        <v>44844.89</v>
      </c>
      <c r="G61" s="12" t="s">
        <v>1842</v>
      </c>
      <c r="H61" s="18">
        <v>43952</v>
      </c>
      <c r="I61" s="12" t="s">
        <v>1917</v>
      </c>
      <c r="J61" s="12" t="s">
        <v>1918</v>
      </c>
      <c r="K61" s="12">
        <v>10042</v>
      </c>
      <c r="L61" s="12" t="s">
        <v>1912</v>
      </c>
      <c r="M61" s="12">
        <v>111400</v>
      </c>
      <c r="N61" s="12" t="s">
        <v>1919</v>
      </c>
      <c r="O61" s="12" t="s">
        <v>1854</v>
      </c>
      <c r="P61" s="12" t="s">
        <v>1855</v>
      </c>
      <c r="Q61" s="12" t="s">
        <v>1856</v>
      </c>
      <c r="R61" s="12" t="s">
        <v>1850</v>
      </c>
      <c r="S61" s="12" t="s">
        <v>1815</v>
      </c>
    </row>
    <row r="62" spans="1:19" x14ac:dyDescent="0.25">
      <c r="A62" s="12" t="s">
        <v>1858</v>
      </c>
      <c r="B62" s="12" t="s">
        <v>1838</v>
      </c>
      <c r="C62" s="12" t="s">
        <v>1859</v>
      </c>
      <c r="D62" s="12" t="s">
        <v>1840</v>
      </c>
      <c r="E62" s="12" t="s">
        <v>1841</v>
      </c>
      <c r="F62" s="13">
        <v>45684.76</v>
      </c>
      <c r="G62" s="12" t="s">
        <v>1842</v>
      </c>
      <c r="H62" s="18">
        <v>43983</v>
      </c>
      <c r="I62" s="12" t="s">
        <v>1917</v>
      </c>
      <c r="J62" s="12" t="s">
        <v>1918</v>
      </c>
      <c r="K62" s="12">
        <v>10042</v>
      </c>
      <c r="L62" s="12" t="s">
        <v>1912</v>
      </c>
      <c r="M62" s="12">
        <v>111400</v>
      </c>
      <c r="N62" s="12" t="s">
        <v>1919</v>
      </c>
      <c r="O62" s="12" t="s">
        <v>1860</v>
      </c>
      <c r="P62" s="12" t="s">
        <v>1861</v>
      </c>
      <c r="Q62" s="12" t="s">
        <v>1862</v>
      </c>
      <c r="R62" s="12" t="s">
        <v>1850</v>
      </c>
      <c r="S62" s="12" t="s">
        <v>1815</v>
      </c>
    </row>
    <row r="63" spans="1:19" x14ac:dyDescent="0.25">
      <c r="A63" s="12" t="s">
        <v>1837</v>
      </c>
      <c r="B63" s="12" t="s">
        <v>1838</v>
      </c>
      <c r="C63" s="12" t="s">
        <v>1839</v>
      </c>
      <c r="D63" s="12" t="s">
        <v>1840</v>
      </c>
      <c r="E63" s="12" t="s">
        <v>1841</v>
      </c>
      <c r="F63" s="13">
        <v>248.11</v>
      </c>
      <c r="G63" s="12" t="s">
        <v>1842</v>
      </c>
      <c r="H63" s="18">
        <v>43922</v>
      </c>
      <c r="I63" s="12" t="s">
        <v>1920</v>
      </c>
      <c r="J63" s="12" t="s">
        <v>1921</v>
      </c>
      <c r="K63" s="12">
        <v>10042</v>
      </c>
      <c r="L63" s="12" t="s">
        <v>1912</v>
      </c>
      <c r="M63" s="12">
        <v>111450</v>
      </c>
      <c r="N63" s="12" t="s">
        <v>1922</v>
      </c>
      <c r="O63" s="12" t="s">
        <v>1847</v>
      </c>
      <c r="P63" s="12" t="s">
        <v>1848</v>
      </c>
      <c r="Q63" s="12" t="s">
        <v>1849</v>
      </c>
      <c r="R63" s="12" t="s">
        <v>1850</v>
      </c>
      <c r="S63" s="12" t="s">
        <v>1888</v>
      </c>
    </row>
    <row r="64" spans="1:19" x14ac:dyDescent="0.25">
      <c r="A64" s="12" t="s">
        <v>1852</v>
      </c>
      <c r="B64" s="12" t="s">
        <v>1838</v>
      </c>
      <c r="C64" s="12" t="s">
        <v>1853</v>
      </c>
      <c r="D64" s="12" t="s">
        <v>1840</v>
      </c>
      <c r="E64" s="12" t="s">
        <v>1841</v>
      </c>
      <c r="F64" s="13">
        <v>248.11</v>
      </c>
      <c r="G64" s="12" t="s">
        <v>1842</v>
      </c>
      <c r="H64" s="18">
        <v>43952</v>
      </c>
      <c r="I64" s="12" t="s">
        <v>1920</v>
      </c>
      <c r="J64" s="12" t="s">
        <v>1921</v>
      </c>
      <c r="K64" s="12">
        <v>10042</v>
      </c>
      <c r="L64" s="12" t="s">
        <v>1912</v>
      </c>
      <c r="M64" s="12">
        <v>111450</v>
      </c>
      <c r="N64" s="12" t="s">
        <v>1922</v>
      </c>
      <c r="O64" s="12" t="s">
        <v>1854</v>
      </c>
      <c r="P64" s="12" t="s">
        <v>1855</v>
      </c>
      <c r="Q64" s="12" t="s">
        <v>1856</v>
      </c>
      <c r="R64" s="12" t="s">
        <v>1850</v>
      </c>
      <c r="S64" s="12" t="s">
        <v>1888</v>
      </c>
    </row>
    <row r="65" spans="1:19" x14ac:dyDescent="0.25">
      <c r="A65" s="12" t="s">
        <v>1858</v>
      </c>
      <c r="B65" s="12" t="s">
        <v>1838</v>
      </c>
      <c r="C65" s="12" t="s">
        <v>1859</v>
      </c>
      <c r="D65" s="12" t="s">
        <v>1840</v>
      </c>
      <c r="E65" s="12" t="s">
        <v>1841</v>
      </c>
      <c r="F65" s="13">
        <v>248.11</v>
      </c>
      <c r="G65" s="12" t="s">
        <v>1842</v>
      </c>
      <c r="H65" s="18">
        <v>43983</v>
      </c>
      <c r="I65" s="12" t="s">
        <v>1920</v>
      </c>
      <c r="J65" s="12" t="s">
        <v>1921</v>
      </c>
      <c r="K65" s="12">
        <v>10042</v>
      </c>
      <c r="L65" s="12" t="s">
        <v>1912</v>
      </c>
      <c r="M65" s="12">
        <v>111450</v>
      </c>
      <c r="N65" s="12" t="s">
        <v>1922</v>
      </c>
      <c r="O65" s="12" t="s">
        <v>1860</v>
      </c>
      <c r="P65" s="12" t="s">
        <v>1861</v>
      </c>
      <c r="Q65" s="12" t="s">
        <v>1862</v>
      </c>
      <c r="R65" s="12" t="s">
        <v>1850</v>
      </c>
      <c r="S65" s="12" t="s">
        <v>1888</v>
      </c>
    </row>
    <row r="66" spans="1:19" x14ac:dyDescent="0.25">
      <c r="A66" s="12" t="s">
        <v>1837</v>
      </c>
      <c r="B66" s="12" t="s">
        <v>1838</v>
      </c>
      <c r="C66" s="12" t="s">
        <v>1839</v>
      </c>
      <c r="D66" s="12" t="s">
        <v>1840</v>
      </c>
      <c r="E66" s="12" t="s">
        <v>1841</v>
      </c>
      <c r="F66" s="13">
        <v>3687.78</v>
      </c>
      <c r="G66" s="12" t="s">
        <v>1842</v>
      </c>
      <c r="H66" s="18">
        <v>43922</v>
      </c>
      <c r="I66" s="12" t="s">
        <v>1923</v>
      </c>
      <c r="J66" s="12" t="s">
        <v>1924</v>
      </c>
      <c r="K66" s="12">
        <v>10042</v>
      </c>
      <c r="L66" s="12" t="s">
        <v>1912</v>
      </c>
      <c r="M66" s="12">
        <v>111500</v>
      </c>
      <c r="N66" s="12" t="s">
        <v>1925</v>
      </c>
      <c r="O66" s="12" t="s">
        <v>1847</v>
      </c>
      <c r="P66" s="12" t="s">
        <v>1848</v>
      </c>
      <c r="Q66" s="12" t="s">
        <v>1849</v>
      </c>
      <c r="R66" s="12" t="s">
        <v>1850</v>
      </c>
      <c r="S66" s="12" t="s">
        <v>1819</v>
      </c>
    </row>
    <row r="67" spans="1:19" x14ac:dyDescent="0.25">
      <c r="A67" s="12" t="s">
        <v>1852</v>
      </c>
      <c r="B67" s="12" t="s">
        <v>1838</v>
      </c>
      <c r="C67" s="12" t="s">
        <v>1853</v>
      </c>
      <c r="D67" s="12" t="s">
        <v>1840</v>
      </c>
      <c r="E67" s="12" t="s">
        <v>1841</v>
      </c>
      <c r="F67" s="13">
        <v>556.11</v>
      </c>
      <c r="G67" s="12" t="s">
        <v>1842</v>
      </c>
      <c r="H67" s="18">
        <v>43952</v>
      </c>
      <c r="I67" s="12" t="s">
        <v>1923</v>
      </c>
      <c r="J67" s="12" t="s">
        <v>1924</v>
      </c>
      <c r="K67" s="12">
        <v>10042</v>
      </c>
      <c r="L67" s="12" t="s">
        <v>1912</v>
      </c>
      <c r="M67" s="12">
        <v>111500</v>
      </c>
      <c r="N67" s="12" t="s">
        <v>1925</v>
      </c>
      <c r="O67" s="12" t="s">
        <v>1854</v>
      </c>
      <c r="P67" s="12" t="s">
        <v>1855</v>
      </c>
      <c r="Q67" s="12" t="s">
        <v>1856</v>
      </c>
      <c r="R67" s="12" t="s">
        <v>1850</v>
      </c>
      <c r="S67" s="12" t="s">
        <v>1819</v>
      </c>
    </row>
    <row r="68" spans="1:19" x14ac:dyDescent="0.25">
      <c r="A68" s="12" t="s">
        <v>1858</v>
      </c>
      <c r="B68" s="12" t="s">
        <v>1838</v>
      </c>
      <c r="C68" s="12" t="s">
        <v>1859</v>
      </c>
      <c r="D68" s="12" t="s">
        <v>1840</v>
      </c>
      <c r="E68" s="12" t="s">
        <v>1841</v>
      </c>
      <c r="F68" s="13">
        <v>2056.16</v>
      </c>
      <c r="G68" s="12" t="s">
        <v>1842</v>
      </c>
      <c r="H68" s="18">
        <v>43983</v>
      </c>
      <c r="I68" s="12" t="s">
        <v>1923</v>
      </c>
      <c r="J68" s="12" t="s">
        <v>1924</v>
      </c>
      <c r="K68" s="12">
        <v>10042</v>
      </c>
      <c r="L68" s="12" t="s">
        <v>1912</v>
      </c>
      <c r="M68" s="12">
        <v>111500</v>
      </c>
      <c r="N68" s="12" t="s">
        <v>1925</v>
      </c>
      <c r="O68" s="12" t="s">
        <v>1860</v>
      </c>
      <c r="P68" s="12" t="s">
        <v>1861</v>
      </c>
      <c r="Q68" s="12" t="s">
        <v>1862</v>
      </c>
      <c r="R68" s="12" t="s">
        <v>1850</v>
      </c>
      <c r="S68" s="12" t="s">
        <v>1819</v>
      </c>
    </row>
    <row r="69" spans="1:19" x14ac:dyDescent="0.25">
      <c r="A69" s="12" t="s">
        <v>1837</v>
      </c>
      <c r="B69" s="12" t="s">
        <v>1838</v>
      </c>
      <c r="C69" s="12" t="s">
        <v>1839</v>
      </c>
      <c r="D69" s="12" t="s">
        <v>1840</v>
      </c>
      <c r="E69" s="12" t="s">
        <v>1841</v>
      </c>
      <c r="F69" s="13">
        <v>18712.12</v>
      </c>
      <c r="G69" s="12" t="s">
        <v>1842</v>
      </c>
      <c r="H69" s="18">
        <v>43922</v>
      </c>
      <c r="I69" s="12" t="s">
        <v>1926</v>
      </c>
      <c r="J69" s="12" t="s">
        <v>1927</v>
      </c>
      <c r="K69" s="12">
        <v>10042</v>
      </c>
      <c r="L69" s="12" t="s">
        <v>1912</v>
      </c>
      <c r="M69" s="12">
        <v>111600</v>
      </c>
      <c r="N69" s="12" t="s">
        <v>1928</v>
      </c>
      <c r="O69" s="12" t="s">
        <v>1847</v>
      </c>
      <c r="P69" s="12" t="s">
        <v>1848</v>
      </c>
      <c r="Q69" s="12" t="s">
        <v>1849</v>
      </c>
      <c r="R69" s="12" t="s">
        <v>1850</v>
      </c>
      <c r="S69" s="12" t="s">
        <v>1857</v>
      </c>
    </row>
    <row r="70" spans="1:19" x14ac:dyDescent="0.25">
      <c r="A70" s="12" t="s">
        <v>1852</v>
      </c>
      <c r="B70" s="12" t="s">
        <v>1838</v>
      </c>
      <c r="C70" s="12" t="s">
        <v>1853</v>
      </c>
      <c r="D70" s="12" t="s">
        <v>1840</v>
      </c>
      <c r="E70" s="12" t="s">
        <v>1841</v>
      </c>
      <c r="F70" s="13">
        <v>18667.12</v>
      </c>
      <c r="G70" s="12" t="s">
        <v>1842</v>
      </c>
      <c r="H70" s="18">
        <v>43952</v>
      </c>
      <c r="I70" s="12" t="s">
        <v>1926</v>
      </c>
      <c r="J70" s="12" t="s">
        <v>1927</v>
      </c>
      <c r="K70" s="12">
        <v>10042</v>
      </c>
      <c r="L70" s="12" t="s">
        <v>1912</v>
      </c>
      <c r="M70" s="12">
        <v>111600</v>
      </c>
      <c r="N70" s="12" t="s">
        <v>1928</v>
      </c>
      <c r="O70" s="12" t="s">
        <v>1854</v>
      </c>
      <c r="P70" s="12" t="s">
        <v>1855</v>
      </c>
      <c r="Q70" s="12" t="s">
        <v>1856</v>
      </c>
      <c r="R70" s="12" t="s">
        <v>1850</v>
      </c>
      <c r="S70" s="12" t="s">
        <v>1857</v>
      </c>
    </row>
    <row r="71" spans="1:19" x14ac:dyDescent="0.25">
      <c r="A71" s="12" t="s">
        <v>1858</v>
      </c>
      <c r="B71" s="12" t="s">
        <v>1838</v>
      </c>
      <c r="C71" s="12" t="s">
        <v>1859</v>
      </c>
      <c r="D71" s="12" t="s">
        <v>1840</v>
      </c>
      <c r="E71" s="12" t="s">
        <v>1841</v>
      </c>
      <c r="F71" s="13">
        <v>18704.439999999999</v>
      </c>
      <c r="G71" s="12" t="s">
        <v>1842</v>
      </c>
      <c r="H71" s="18">
        <v>43983</v>
      </c>
      <c r="I71" s="12" t="s">
        <v>1926</v>
      </c>
      <c r="J71" s="12" t="s">
        <v>1927</v>
      </c>
      <c r="K71" s="12">
        <v>10042</v>
      </c>
      <c r="L71" s="12" t="s">
        <v>1912</v>
      </c>
      <c r="M71" s="12">
        <v>111600</v>
      </c>
      <c r="N71" s="12" t="s">
        <v>1928</v>
      </c>
      <c r="O71" s="12" t="s">
        <v>1860</v>
      </c>
      <c r="P71" s="12" t="s">
        <v>1861</v>
      </c>
      <c r="Q71" s="12" t="s">
        <v>1862</v>
      </c>
      <c r="R71" s="12" t="s">
        <v>1850</v>
      </c>
      <c r="S71" s="12" t="s">
        <v>1857</v>
      </c>
    </row>
    <row r="72" spans="1:19" x14ac:dyDescent="0.25">
      <c r="A72" s="12" t="s">
        <v>1837</v>
      </c>
      <c r="B72" s="12" t="s">
        <v>1838</v>
      </c>
      <c r="C72" s="12" t="s">
        <v>1839</v>
      </c>
      <c r="D72" s="12" t="s">
        <v>1840</v>
      </c>
      <c r="E72" s="12" t="s">
        <v>1841</v>
      </c>
      <c r="F72" s="13">
        <v>2653.25</v>
      </c>
      <c r="G72" s="12" t="s">
        <v>1842</v>
      </c>
      <c r="H72" s="18">
        <v>43922</v>
      </c>
      <c r="I72" s="12" t="s">
        <v>1929</v>
      </c>
      <c r="J72" s="12" t="s">
        <v>1930</v>
      </c>
      <c r="K72" s="12">
        <v>10042</v>
      </c>
      <c r="L72" s="12" t="s">
        <v>1912</v>
      </c>
      <c r="M72" s="12">
        <v>111700</v>
      </c>
      <c r="N72" s="12" t="s">
        <v>1931</v>
      </c>
      <c r="O72" s="12" t="s">
        <v>1847</v>
      </c>
      <c r="P72" s="12" t="s">
        <v>1848</v>
      </c>
      <c r="Q72" s="12" t="s">
        <v>1849</v>
      </c>
      <c r="R72" s="12" t="s">
        <v>1850</v>
      </c>
      <c r="S72" s="12" t="s">
        <v>1877</v>
      </c>
    </row>
    <row r="73" spans="1:19" x14ac:dyDescent="0.25">
      <c r="A73" s="12" t="s">
        <v>1852</v>
      </c>
      <c r="B73" s="12" t="s">
        <v>1838</v>
      </c>
      <c r="C73" s="12" t="s">
        <v>1853</v>
      </c>
      <c r="D73" s="12" t="s">
        <v>1840</v>
      </c>
      <c r="E73" s="12" t="s">
        <v>1841</v>
      </c>
      <c r="F73" s="13">
        <v>1758.9</v>
      </c>
      <c r="G73" s="12" t="s">
        <v>1842</v>
      </c>
      <c r="H73" s="18">
        <v>43952</v>
      </c>
      <c r="I73" s="12" t="s">
        <v>1929</v>
      </c>
      <c r="J73" s="12" t="s">
        <v>1930</v>
      </c>
      <c r="K73" s="12">
        <v>10042</v>
      </c>
      <c r="L73" s="12" t="s">
        <v>1912</v>
      </c>
      <c r="M73" s="12">
        <v>111700</v>
      </c>
      <c r="N73" s="12" t="s">
        <v>1931</v>
      </c>
      <c r="O73" s="12" t="s">
        <v>1854</v>
      </c>
      <c r="P73" s="12" t="s">
        <v>1855</v>
      </c>
      <c r="Q73" s="12" t="s">
        <v>1856</v>
      </c>
      <c r="R73" s="12" t="s">
        <v>1850</v>
      </c>
      <c r="S73" s="12" t="s">
        <v>1877</v>
      </c>
    </row>
    <row r="74" spans="1:19" x14ac:dyDescent="0.25">
      <c r="A74" s="12" t="s">
        <v>1858</v>
      </c>
      <c r="B74" s="12" t="s">
        <v>1838</v>
      </c>
      <c r="C74" s="12" t="s">
        <v>1859</v>
      </c>
      <c r="D74" s="12" t="s">
        <v>1840</v>
      </c>
      <c r="E74" s="12" t="s">
        <v>1841</v>
      </c>
      <c r="F74" s="13">
        <v>1758.9</v>
      </c>
      <c r="G74" s="12" t="s">
        <v>1842</v>
      </c>
      <c r="H74" s="18">
        <v>43983</v>
      </c>
      <c r="I74" s="12" t="s">
        <v>1929</v>
      </c>
      <c r="J74" s="12" t="s">
        <v>1930</v>
      </c>
      <c r="K74" s="12">
        <v>10042</v>
      </c>
      <c r="L74" s="12" t="s">
        <v>1912</v>
      </c>
      <c r="M74" s="12">
        <v>111700</v>
      </c>
      <c r="N74" s="12" t="s">
        <v>1931</v>
      </c>
      <c r="O74" s="12" t="s">
        <v>1860</v>
      </c>
      <c r="P74" s="12" t="s">
        <v>1861</v>
      </c>
      <c r="Q74" s="12" t="s">
        <v>1862</v>
      </c>
      <c r="R74" s="12" t="s">
        <v>1850</v>
      </c>
      <c r="S74" s="12" t="s">
        <v>1877</v>
      </c>
    </row>
    <row r="75" spans="1:19" x14ac:dyDescent="0.25">
      <c r="A75" s="12" t="s">
        <v>1837</v>
      </c>
      <c r="B75" s="12" t="s">
        <v>1838</v>
      </c>
      <c r="C75" s="12" t="s">
        <v>1839</v>
      </c>
      <c r="D75" s="12" t="s">
        <v>1840</v>
      </c>
      <c r="E75" s="12" t="s">
        <v>1841</v>
      </c>
      <c r="F75" s="13">
        <v>133.52000000000001</v>
      </c>
      <c r="G75" s="12" t="s">
        <v>1842</v>
      </c>
      <c r="H75" s="18">
        <v>43922</v>
      </c>
      <c r="I75" s="12" t="s">
        <v>1932</v>
      </c>
      <c r="J75" s="12" t="s">
        <v>1933</v>
      </c>
      <c r="K75" s="12">
        <v>10042</v>
      </c>
      <c r="L75" s="12" t="s">
        <v>1912</v>
      </c>
      <c r="M75" s="12">
        <v>113000</v>
      </c>
      <c r="N75" s="12" t="s">
        <v>1934</v>
      </c>
      <c r="O75" s="12" t="s">
        <v>1847</v>
      </c>
      <c r="P75" s="12" t="s">
        <v>1848</v>
      </c>
      <c r="Q75" s="12" t="s">
        <v>1849</v>
      </c>
      <c r="R75" s="12" t="s">
        <v>1850</v>
      </c>
      <c r="S75" s="12" t="s">
        <v>1877</v>
      </c>
    </row>
    <row r="76" spans="1:19" x14ac:dyDescent="0.25">
      <c r="A76" s="12" t="s">
        <v>1852</v>
      </c>
      <c r="B76" s="12" t="s">
        <v>1838</v>
      </c>
      <c r="C76" s="12" t="s">
        <v>1853</v>
      </c>
      <c r="D76" s="12" t="s">
        <v>1840</v>
      </c>
      <c r="E76" s="12" t="s">
        <v>1841</v>
      </c>
      <c r="F76" s="13">
        <v>67.400000000000006</v>
      </c>
      <c r="G76" s="12" t="s">
        <v>1842</v>
      </c>
      <c r="H76" s="18">
        <v>43952</v>
      </c>
      <c r="I76" s="12" t="s">
        <v>1932</v>
      </c>
      <c r="J76" s="12" t="s">
        <v>1933</v>
      </c>
      <c r="K76" s="12">
        <v>10042</v>
      </c>
      <c r="L76" s="12" t="s">
        <v>1912</v>
      </c>
      <c r="M76" s="12">
        <v>113000</v>
      </c>
      <c r="N76" s="12" t="s">
        <v>1934</v>
      </c>
      <c r="O76" s="12" t="s">
        <v>1854</v>
      </c>
      <c r="P76" s="12" t="s">
        <v>1855</v>
      </c>
      <c r="Q76" s="12" t="s">
        <v>1856</v>
      </c>
      <c r="R76" s="12" t="s">
        <v>1850</v>
      </c>
      <c r="S76" s="12" t="s">
        <v>1877</v>
      </c>
    </row>
    <row r="77" spans="1:19" x14ac:dyDescent="0.25">
      <c r="A77" s="12" t="s">
        <v>1858</v>
      </c>
      <c r="B77" s="12" t="s">
        <v>1838</v>
      </c>
      <c r="C77" s="12" t="s">
        <v>1859</v>
      </c>
      <c r="D77" s="12" t="s">
        <v>1840</v>
      </c>
      <c r="E77" s="12" t="s">
        <v>1841</v>
      </c>
      <c r="F77" s="13">
        <v>71.58</v>
      </c>
      <c r="G77" s="12" t="s">
        <v>1842</v>
      </c>
      <c r="H77" s="18">
        <v>43983</v>
      </c>
      <c r="I77" s="12" t="s">
        <v>1932</v>
      </c>
      <c r="J77" s="12" t="s">
        <v>1933</v>
      </c>
      <c r="K77" s="12">
        <v>10042</v>
      </c>
      <c r="L77" s="12" t="s">
        <v>1912</v>
      </c>
      <c r="M77" s="12">
        <v>113000</v>
      </c>
      <c r="N77" s="12" t="s">
        <v>1934</v>
      </c>
      <c r="O77" s="12" t="s">
        <v>1860</v>
      </c>
      <c r="P77" s="12" t="s">
        <v>1861</v>
      </c>
      <c r="Q77" s="12" t="s">
        <v>1862</v>
      </c>
      <c r="R77" s="12" t="s">
        <v>1850</v>
      </c>
      <c r="S77" s="12" t="s">
        <v>1877</v>
      </c>
    </row>
    <row r="78" spans="1:19" x14ac:dyDescent="0.25">
      <c r="A78" s="12" t="s">
        <v>1837</v>
      </c>
      <c r="B78" s="12" t="s">
        <v>1838</v>
      </c>
      <c r="C78" s="12" t="s">
        <v>1839</v>
      </c>
      <c r="D78" s="12" t="s">
        <v>1840</v>
      </c>
      <c r="E78" s="12" t="s">
        <v>1841</v>
      </c>
      <c r="F78" s="13">
        <v>215.52</v>
      </c>
      <c r="G78" s="12" t="s">
        <v>1842</v>
      </c>
      <c r="H78" s="18">
        <v>43922</v>
      </c>
      <c r="I78" s="12" t="s">
        <v>1935</v>
      </c>
      <c r="J78" s="12" t="s">
        <v>1936</v>
      </c>
      <c r="K78" s="12">
        <v>10042</v>
      </c>
      <c r="L78" s="12" t="s">
        <v>1912</v>
      </c>
      <c r="M78" s="12">
        <v>113010</v>
      </c>
      <c r="N78" s="12" t="s">
        <v>1937</v>
      </c>
      <c r="O78" s="12" t="s">
        <v>1847</v>
      </c>
      <c r="P78" s="12" t="s">
        <v>1848</v>
      </c>
      <c r="Q78" s="12" t="s">
        <v>1849</v>
      </c>
      <c r="R78" s="12" t="s">
        <v>1850</v>
      </c>
      <c r="S78" s="12" t="s">
        <v>1851</v>
      </c>
    </row>
    <row r="79" spans="1:19" x14ac:dyDescent="0.25">
      <c r="A79" s="12" t="s">
        <v>1852</v>
      </c>
      <c r="B79" s="12" t="s">
        <v>1838</v>
      </c>
      <c r="C79" s="12" t="s">
        <v>1853</v>
      </c>
      <c r="D79" s="12" t="s">
        <v>1840</v>
      </c>
      <c r="E79" s="12" t="s">
        <v>1841</v>
      </c>
      <c r="F79" s="13">
        <v>215.52</v>
      </c>
      <c r="G79" s="12" t="s">
        <v>1842</v>
      </c>
      <c r="H79" s="18">
        <v>43952</v>
      </c>
      <c r="I79" s="12" t="s">
        <v>1935</v>
      </c>
      <c r="J79" s="12" t="s">
        <v>1936</v>
      </c>
      <c r="K79" s="12">
        <v>10042</v>
      </c>
      <c r="L79" s="12" t="s">
        <v>1912</v>
      </c>
      <c r="M79" s="12">
        <v>113010</v>
      </c>
      <c r="N79" s="12" t="s">
        <v>1937</v>
      </c>
      <c r="O79" s="12" t="s">
        <v>1854</v>
      </c>
      <c r="P79" s="12" t="s">
        <v>1855</v>
      </c>
      <c r="Q79" s="12" t="s">
        <v>1856</v>
      </c>
      <c r="R79" s="12" t="s">
        <v>1850</v>
      </c>
      <c r="S79" s="12" t="s">
        <v>1851</v>
      </c>
    </row>
    <row r="80" spans="1:19" x14ac:dyDescent="0.25">
      <c r="A80" s="12" t="s">
        <v>1858</v>
      </c>
      <c r="B80" s="12" t="s">
        <v>1838</v>
      </c>
      <c r="C80" s="12" t="s">
        <v>1859</v>
      </c>
      <c r="D80" s="12" t="s">
        <v>1840</v>
      </c>
      <c r="E80" s="12" t="s">
        <v>1841</v>
      </c>
      <c r="F80" s="13">
        <v>215.52</v>
      </c>
      <c r="G80" s="12" t="s">
        <v>1842</v>
      </c>
      <c r="H80" s="18">
        <v>43983</v>
      </c>
      <c r="I80" s="12" t="s">
        <v>1935</v>
      </c>
      <c r="J80" s="12" t="s">
        <v>1936</v>
      </c>
      <c r="K80" s="12">
        <v>10042</v>
      </c>
      <c r="L80" s="12" t="s">
        <v>1912</v>
      </c>
      <c r="M80" s="12">
        <v>113010</v>
      </c>
      <c r="N80" s="12" t="s">
        <v>1937</v>
      </c>
      <c r="O80" s="12" t="s">
        <v>1860</v>
      </c>
      <c r="P80" s="12" t="s">
        <v>1861</v>
      </c>
      <c r="Q80" s="12" t="s">
        <v>1862</v>
      </c>
      <c r="R80" s="12" t="s">
        <v>1850</v>
      </c>
      <c r="S80" s="12" t="s">
        <v>1851</v>
      </c>
    </row>
    <row r="81" spans="1:19" x14ac:dyDescent="0.25">
      <c r="A81" s="12" t="s">
        <v>1837</v>
      </c>
      <c r="B81" s="12" t="s">
        <v>1838</v>
      </c>
      <c r="C81" s="12" t="s">
        <v>1839</v>
      </c>
      <c r="D81" s="12" t="s">
        <v>1840</v>
      </c>
      <c r="E81" s="12" t="s">
        <v>1841</v>
      </c>
      <c r="F81" s="13">
        <v>116.17</v>
      </c>
      <c r="G81" s="12" t="s">
        <v>1842</v>
      </c>
      <c r="H81" s="18">
        <v>43922</v>
      </c>
      <c r="I81" s="12" t="s">
        <v>1938</v>
      </c>
      <c r="J81" s="12" t="s">
        <v>1939</v>
      </c>
      <c r="K81" s="12">
        <v>10042</v>
      </c>
      <c r="L81" s="12" t="s">
        <v>1912</v>
      </c>
      <c r="M81" s="12">
        <v>113020</v>
      </c>
      <c r="N81" s="12" t="s">
        <v>1940</v>
      </c>
      <c r="O81" s="12" t="s">
        <v>1847</v>
      </c>
      <c r="P81" s="12" t="s">
        <v>1848</v>
      </c>
      <c r="Q81" s="12" t="s">
        <v>1849</v>
      </c>
      <c r="R81" s="12" t="s">
        <v>1850</v>
      </c>
      <c r="S81" s="12" t="s">
        <v>1866</v>
      </c>
    </row>
    <row r="82" spans="1:19" x14ac:dyDescent="0.25">
      <c r="A82" s="12" t="s">
        <v>1852</v>
      </c>
      <c r="B82" s="12" t="s">
        <v>1838</v>
      </c>
      <c r="C82" s="12" t="s">
        <v>1853</v>
      </c>
      <c r="D82" s="12" t="s">
        <v>1840</v>
      </c>
      <c r="E82" s="12" t="s">
        <v>1841</v>
      </c>
      <c r="F82" s="13">
        <v>116.17</v>
      </c>
      <c r="G82" s="12" t="s">
        <v>1842</v>
      </c>
      <c r="H82" s="18">
        <v>43952</v>
      </c>
      <c r="I82" s="12" t="s">
        <v>1938</v>
      </c>
      <c r="J82" s="12" t="s">
        <v>1939</v>
      </c>
      <c r="K82" s="12">
        <v>10042</v>
      </c>
      <c r="L82" s="12" t="s">
        <v>1912</v>
      </c>
      <c r="M82" s="12">
        <v>113020</v>
      </c>
      <c r="N82" s="12" t="s">
        <v>1940</v>
      </c>
      <c r="O82" s="12" t="s">
        <v>1854</v>
      </c>
      <c r="P82" s="12" t="s">
        <v>1855</v>
      </c>
      <c r="Q82" s="12" t="s">
        <v>1856</v>
      </c>
      <c r="R82" s="12" t="s">
        <v>1850</v>
      </c>
      <c r="S82" s="12" t="s">
        <v>1866</v>
      </c>
    </row>
    <row r="83" spans="1:19" x14ac:dyDescent="0.25">
      <c r="A83" s="12" t="s">
        <v>1858</v>
      </c>
      <c r="B83" s="12" t="s">
        <v>1838</v>
      </c>
      <c r="C83" s="12" t="s">
        <v>1859</v>
      </c>
      <c r="D83" s="12" t="s">
        <v>1840</v>
      </c>
      <c r="E83" s="12" t="s">
        <v>1841</v>
      </c>
      <c r="F83" s="13">
        <v>116.17</v>
      </c>
      <c r="G83" s="12" t="s">
        <v>1842</v>
      </c>
      <c r="H83" s="18">
        <v>43983</v>
      </c>
      <c r="I83" s="12" t="s">
        <v>1938</v>
      </c>
      <c r="J83" s="12" t="s">
        <v>1939</v>
      </c>
      <c r="K83" s="12">
        <v>10042</v>
      </c>
      <c r="L83" s="12" t="s">
        <v>1912</v>
      </c>
      <c r="M83" s="12">
        <v>113020</v>
      </c>
      <c r="N83" s="12" t="s">
        <v>1940</v>
      </c>
      <c r="O83" s="12" t="s">
        <v>1860</v>
      </c>
      <c r="P83" s="12" t="s">
        <v>1861</v>
      </c>
      <c r="Q83" s="12" t="s">
        <v>1862</v>
      </c>
      <c r="R83" s="12" t="s">
        <v>1850</v>
      </c>
      <c r="S83" s="12" t="s">
        <v>1866</v>
      </c>
    </row>
    <row r="84" spans="1:19" x14ac:dyDescent="0.25">
      <c r="A84" s="12" t="s">
        <v>1837</v>
      </c>
      <c r="B84" s="12" t="s">
        <v>1838</v>
      </c>
      <c r="C84" s="12" t="s">
        <v>1839</v>
      </c>
      <c r="D84" s="12" t="s">
        <v>1840</v>
      </c>
      <c r="E84" s="12" t="s">
        <v>1841</v>
      </c>
      <c r="F84" s="13">
        <v>4867.3999999999996</v>
      </c>
      <c r="G84" s="12" t="s">
        <v>1842</v>
      </c>
      <c r="H84" s="18">
        <v>43922</v>
      </c>
      <c r="I84" s="12" t="s">
        <v>1941</v>
      </c>
      <c r="J84" s="12" t="s">
        <v>1942</v>
      </c>
      <c r="K84" s="12">
        <v>10042</v>
      </c>
      <c r="L84" s="12" t="s">
        <v>1912</v>
      </c>
      <c r="M84" s="12">
        <v>113040</v>
      </c>
      <c r="N84" s="12" t="s">
        <v>1943</v>
      </c>
      <c r="O84" s="12" t="s">
        <v>1847</v>
      </c>
      <c r="P84" s="12" t="s">
        <v>1848</v>
      </c>
      <c r="Q84" s="12" t="s">
        <v>1849</v>
      </c>
      <c r="R84" s="12" t="s">
        <v>1850</v>
      </c>
      <c r="S84" s="12" t="s">
        <v>1815</v>
      </c>
    </row>
    <row r="85" spans="1:19" x14ac:dyDescent="0.25">
      <c r="A85" s="12" t="s">
        <v>1852</v>
      </c>
      <c r="B85" s="12" t="s">
        <v>1838</v>
      </c>
      <c r="C85" s="12" t="s">
        <v>1853</v>
      </c>
      <c r="D85" s="12" t="s">
        <v>1840</v>
      </c>
      <c r="E85" s="12" t="s">
        <v>1841</v>
      </c>
      <c r="F85" s="13">
        <v>4728.99</v>
      </c>
      <c r="G85" s="12" t="s">
        <v>1842</v>
      </c>
      <c r="H85" s="18">
        <v>43952</v>
      </c>
      <c r="I85" s="12" t="s">
        <v>1941</v>
      </c>
      <c r="J85" s="12" t="s">
        <v>1942</v>
      </c>
      <c r="K85" s="12">
        <v>10042</v>
      </c>
      <c r="L85" s="12" t="s">
        <v>1912</v>
      </c>
      <c r="M85" s="12">
        <v>113040</v>
      </c>
      <c r="N85" s="12" t="s">
        <v>1943</v>
      </c>
      <c r="O85" s="12" t="s">
        <v>1854</v>
      </c>
      <c r="P85" s="12" t="s">
        <v>1855</v>
      </c>
      <c r="Q85" s="12" t="s">
        <v>1856</v>
      </c>
      <c r="R85" s="12" t="s">
        <v>1850</v>
      </c>
      <c r="S85" s="12" t="s">
        <v>1815</v>
      </c>
    </row>
    <row r="86" spans="1:19" x14ac:dyDescent="0.25">
      <c r="A86" s="12" t="s">
        <v>1858</v>
      </c>
      <c r="B86" s="12" t="s">
        <v>1838</v>
      </c>
      <c r="C86" s="12" t="s">
        <v>1859</v>
      </c>
      <c r="D86" s="12" t="s">
        <v>1840</v>
      </c>
      <c r="E86" s="12" t="s">
        <v>1841</v>
      </c>
      <c r="F86" s="13">
        <v>4785.7299999999996</v>
      </c>
      <c r="G86" s="12" t="s">
        <v>1842</v>
      </c>
      <c r="H86" s="18">
        <v>43983</v>
      </c>
      <c r="I86" s="12" t="s">
        <v>1941</v>
      </c>
      <c r="J86" s="12" t="s">
        <v>1942</v>
      </c>
      <c r="K86" s="12">
        <v>10042</v>
      </c>
      <c r="L86" s="12" t="s">
        <v>1912</v>
      </c>
      <c r="M86" s="12">
        <v>113040</v>
      </c>
      <c r="N86" s="12" t="s">
        <v>1943</v>
      </c>
      <c r="O86" s="12" t="s">
        <v>1860</v>
      </c>
      <c r="P86" s="12" t="s">
        <v>1861</v>
      </c>
      <c r="Q86" s="12" t="s">
        <v>1862</v>
      </c>
      <c r="R86" s="12" t="s">
        <v>1850</v>
      </c>
      <c r="S86" s="12" t="s">
        <v>1815</v>
      </c>
    </row>
    <row r="87" spans="1:19" x14ac:dyDescent="0.25">
      <c r="A87" s="12" t="s">
        <v>1837</v>
      </c>
      <c r="B87" s="12" t="s">
        <v>1838</v>
      </c>
      <c r="C87" s="12" t="s">
        <v>1839</v>
      </c>
      <c r="D87" s="12" t="s">
        <v>1840</v>
      </c>
      <c r="E87" s="12" t="s">
        <v>1841</v>
      </c>
      <c r="F87" s="13">
        <v>268.57</v>
      </c>
      <c r="G87" s="12" t="s">
        <v>1842</v>
      </c>
      <c r="H87" s="18">
        <v>43922</v>
      </c>
      <c r="I87" s="12" t="s">
        <v>1944</v>
      </c>
      <c r="J87" s="12" t="s">
        <v>1945</v>
      </c>
      <c r="K87" s="12">
        <v>10042</v>
      </c>
      <c r="L87" s="12" t="s">
        <v>1912</v>
      </c>
      <c r="M87" s="12">
        <v>113050</v>
      </c>
      <c r="N87" s="12" t="s">
        <v>1946</v>
      </c>
      <c r="O87" s="12" t="s">
        <v>1847</v>
      </c>
      <c r="P87" s="12" t="s">
        <v>1848</v>
      </c>
      <c r="Q87" s="12" t="s">
        <v>1849</v>
      </c>
      <c r="R87" s="12" t="s">
        <v>1850</v>
      </c>
      <c r="S87" s="12" t="s">
        <v>1819</v>
      </c>
    </row>
    <row r="88" spans="1:19" x14ac:dyDescent="0.25">
      <c r="A88" s="12" t="s">
        <v>1852</v>
      </c>
      <c r="B88" s="12" t="s">
        <v>1838</v>
      </c>
      <c r="C88" s="12" t="s">
        <v>1853</v>
      </c>
      <c r="D88" s="12" t="s">
        <v>1840</v>
      </c>
      <c r="E88" s="12" t="s">
        <v>1841</v>
      </c>
      <c r="F88" s="13">
        <v>3.14</v>
      </c>
      <c r="G88" s="12" t="s">
        <v>1842</v>
      </c>
      <c r="H88" s="18">
        <v>43952</v>
      </c>
      <c r="I88" s="12" t="s">
        <v>1944</v>
      </c>
      <c r="J88" s="12" t="s">
        <v>1945</v>
      </c>
      <c r="K88" s="12">
        <v>10042</v>
      </c>
      <c r="L88" s="12" t="s">
        <v>1912</v>
      </c>
      <c r="M88" s="12">
        <v>113050</v>
      </c>
      <c r="N88" s="12" t="s">
        <v>1946</v>
      </c>
      <c r="O88" s="12" t="s">
        <v>1854</v>
      </c>
      <c r="P88" s="12" t="s">
        <v>1855</v>
      </c>
      <c r="Q88" s="12" t="s">
        <v>1856</v>
      </c>
      <c r="R88" s="12" t="s">
        <v>1850</v>
      </c>
      <c r="S88" s="12" t="s">
        <v>1819</v>
      </c>
    </row>
    <row r="89" spans="1:19" x14ac:dyDescent="0.25">
      <c r="A89" s="12" t="s">
        <v>1858</v>
      </c>
      <c r="B89" s="12" t="s">
        <v>1838</v>
      </c>
      <c r="C89" s="12" t="s">
        <v>1859</v>
      </c>
      <c r="D89" s="12" t="s">
        <v>1840</v>
      </c>
      <c r="E89" s="12" t="s">
        <v>1841</v>
      </c>
      <c r="F89" s="13">
        <v>137.5</v>
      </c>
      <c r="G89" s="12" t="s">
        <v>1842</v>
      </c>
      <c r="H89" s="18">
        <v>43983</v>
      </c>
      <c r="I89" s="12" t="s">
        <v>1944</v>
      </c>
      <c r="J89" s="12" t="s">
        <v>1945</v>
      </c>
      <c r="K89" s="12">
        <v>10042</v>
      </c>
      <c r="L89" s="12" t="s">
        <v>1912</v>
      </c>
      <c r="M89" s="12">
        <v>113050</v>
      </c>
      <c r="N89" s="12" t="s">
        <v>1946</v>
      </c>
      <c r="O89" s="12" t="s">
        <v>1860</v>
      </c>
      <c r="P89" s="12" t="s">
        <v>1861</v>
      </c>
      <c r="Q89" s="12" t="s">
        <v>1862</v>
      </c>
      <c r="R89" s="12" t="s">
        <v>1850</v>
      </c>
      <c r="S89" s="12" t="s">
        <v>1819</v>
      </c>
    </row>
    <row r="90" spans="1:19" x14ac:dyDescent="0.25">
      <c r="A90" s="12" t="s">
        <v>1837</v>
      </c>
      <c r="B90" s="12" t="s">
        <v>1838</v>
      </c>
      <c r="C90" s="12" t="s">
        <v>1839</v>
      </c>
      <c r="D90" s="12" t="s">
        <v>1840</v>
      </c>
      <c r="E90" s="12" t="s">
        <v>1841</v>
      </c>
      <c r="F90" s="13">
        <v>1143.06</v>
      </c>
      <c r="G90" s="12" t="s">
        <v>1842</v>
      </c>
      <c r="H90" s="18">
        <v>43922</v>
      </c>
      <c r="I90" s="12" t="s">
        <v>1947</v>
      </c>
      <c r="J90" s="12" t="s">
        <v>1948</v>
      </c>
      <c r="K90" s="12">
        <v>10042</v>
      </c>
      <c r="L90" s="12" t="s">
        <v>1912</v>
      </c>
      <c r="M90" s="12">
        <v>113060</v>
      </c>
      <c r="N90" s="12" t="s">
        <v>1949</v>
      </c>
      <c r="O90" s="12" t="s">
        <v>1847</v>
      </c>
      <c r="P90" s="12" t="s">
        <v>1848</v>
      </c>
      <c r="Q90" s="12" t="s">
        <v>1849</v>
      </c>
      <c r="R90" s="12" t="s">
        <v>1850</v>
      </c>
      <c r="S90" s="12" t="s">
        <v>1857</v>
      </c>
    </row>
    <row r="91" spans="1:19" x14ac:dyDescent="0.25">
      <c r="A91" s="12" t="s">
        <v>1852</v>
      </c>
      <c r="B91" s="12" t="s">
        <v>1838</v>
      </c>
      <c r="C91" s="12" t="s">
        <v>1853</v>
      </c>
      <c r="D91" s="12" t="s">
        <v>1840</v>
      </c>
      <c r="E91" s="12" t="s">
        <v>1841</v>
      </c>
      <c r="F91" s="13">
        <v>1142.48</v>
      </c>
      <c r="G91" s="12" t="s">
        <v>1842</v>
      </c>
      <c r="H91" s="18">
        <v>43952</v>
      </c>
      <c r="I91" s="12" t="s">
        <v>1947</v>
      </c>
      <c r="J91" s="12" t="s">
        <v>1948</v>
      </c>
      <c r="K91" s="12">
        <v>10042</v>
      </c>
      <c r="L91" s="12" t="s">
        <v>1912</v>
      </c>
      <c r="M91" s="12">
        <v>113060</v>
      </c>
      <c r="N91" s="12" t="s">
        <v>1949</v>
      </c>
      <c r="O91" s="12" t="s">
        <v>1854</v>
      </c>
      <c r="P91" s="12" t="s">
        <v>1855</v>
      </c>
      <c r="Q91" s="12" t="s">
        <v>1856</v>
      </c>
      <c r="R91" s="12" t="s">
        <v>1850</v>
      </c>
      <c r="S91" s="12" t="s">
        <v>1857</v>
      </c>
    </row>
    <row r="92" spans="1:19" x14ac:dyDescent="0.25">
      <c r="A92" s="12" t="s">
        <v>1858</v>
      </c>
      <c r="B92" s="12" t="s">
        <v>1838</v>
      </c>
      <c r="C92" s="12" t="s">
        <v>1859</v>
      </c>
      <c r="D92" s="12" t="s">
        <v>1840</v>
      </c>
      <c r="E92" s="12" t="s">
        <v>1841</v>
      </c>
      <c r="F92" s="13">
        <v>1144.02</v>
      </c>
      <c r="G92" s="12" t="s">
        <v>1842</v>
      </c>
      <c r="H92" s="18">
        <v>43983</v>
      </c>
      <c r="I92" s="12" t="s">
        <v>1947</v>
      </c>
      <c r="J92" s="12" t="s">
        <v>1948</v>
      </c>
      <c r="K92" s="12">
        <v>10042</v>
      </c>
      <c r="L92" s="12" t="s">
        <v>1912</v>
      </c>
      <c r="M92" s="12">
        <v>113060</v>
      </c>
      <c r="N92" s="12" t="s">
        <v>1949</v>
      </c>
      <c r="O92" s="12" t="s">
        <v>1860</v>
      </c>
      <c r="P92" s="12" t="s">
        <v>1861</v>
      </c>
      <c r="Q92" s="12" t="s">
        <v>1862</v>
      </c>
      <c r="R92" s="12" t="s">
        <v>1850</v>
      </c>
      <c r="S92" s="12" t="s">
        <v>1857</v>
      </c>
    </row>
    <row r="93" spans="1:19" x14ac:dyDescent="0.25">
      <c r="A93" s="12" t="s">
        <v>1837</v>
      </c>
      <c r="B93" s="12" t="s">
        <v>1838</v>
      </c>
      <c r="C93" s="12" t="s">
        <v>1839</v>
      </c>
      <c r="D93" s="12" t="s">
        <v>1840</v>
      </c>
      <c r="E93" s="12" t="s">
        <v>1841</v>
      </c>
      <c r="F93" s="13">
        <v>19.96</v>
      </c>
      <c r="G93" s="12" t="s">
        <v>1842</v>
      </c>
      <c r="H93" s="18">
        <v>43922</v>
      </c>
      <c r="I93" s="12" t="s">
        <v>1950</v>
      </c>
      <c r="J93" s="12" t="s">
        <v>1951</v>
      </c>
      <c r="K93" s="12">
        <v>10042</v>
      </c>
      <c r="L93" s="12" t="s">
        <v>1912</v>
      </c>
      <c r="M93" s="12">
        <v>113070</v>
      </c>
      <c r="N93" s="12" t="s">
        <v>1952</v>
      </c>
      <c r="O93" s="12" t="s">
        <v>1847</v>
      </c>
      <c r="P93" s="12" t="s">
        <v>1848</v>
      </c>
      <c r="Q93" s="12" t="s">
        <v>1849</v>
      </c>
      <c r="R93" s="12" t="s">
        <v>1850</v>
      </c>
      <c r="S93" s="12" t="s">
        <v>1888</v>
      </c>
    </row>
    <row r="94" spans="1:19" x14ac:dyDescent="0.25">
      <c r="A94" s="12" t="s">
        <v>1852</v>
      </c>
      <c r="B94" s="12" t="s">
        <v>1838</v>
      </c>
      <c r="C94" s="12" t="s">
        <v>1853</v>
      </c>
      <c r="D94" s="12" t="s">
        <v>1840</v>
      </c>
      <c r="E94" s="12" t="s">
        <v>1841</v>
      </c>
      <c r="F94" s="13">
        <v>19.96</v>
      </c>
      <c r="G94" s="12" t="s">
        <v>1842</v>
      </c>
      <c r="H94" s="18">
        <v>43952</v>
      </c>
      <c r="I94" s="12" t="s">
        <v>1950</v>
      </c>
      <c r="J94" s="12" t="s">
        <v>1951</v>
      </c>
      <c r="K94" s="12">
        <v>10042</v>
      </c>
      <c r="L94" s="12" t="s">
        <v>1912</v>
      </c>
      <c r="M94" s="12">
        <v>113070</v>
      </c>
      <c r="N94" s="12" t="s">
        <v>1952</v>
      </c>
      <c r="O94" s="12" t="s">
        <v>1854</v>
      </c>
      <c r="P94" s="12" t="s">
        <v>1855</v>
      </c>
      <c r="Q94" s="12" t="s">
        <v>1856</v>
      </c>
      <c r="R94" s="12" t="s">
        <v>1850</v>
      </c>
      <c r="S94" s="12" t="s">
        <v>1888</v>
      </c>
    </row>
    <row r="95" spans="1:19" x14ac:dyDescent="0.25">
      <c r="A95" s="12" t="s">
        <v>1858</v>
      </c>
      <c r="B95" s="12" t="s">
        <v>1838</v>
      </c>
      <c r="C95" s="12" t="s">
        <v>1859</v>
      </c>
      <c r="D95" s="12" t="s">
        <v>1840</v>
      </c>
      <c r="E95" s="12" t="s">
        <v>1841</v>
      </c>
      <c r="F95" s="13">
        <v>19.96</v>
      </c>
      <c r="G95" s="12" t="s">
        <v>1842</v>
      </c>
      <c r="H95" s="18">
        <v>43983</v>
      </c>
      <c r="I95" s="12" t="s">
        <v>1950</v>
      </c>
      <c r="J95" s="12" t="s">
        <v>1951</v>
      </c>
      <c r="K95" s="12">
        <v>10042</v>
      </c>
      <c r="L95" s="12" t="s">
        <v>1912</v>
      </c>
      <c r="M95" s="12">
        <v>113070</v>
      </c>
      <c r="N95" s="12" t="s">
        <v>1952</v>
      </c>
      <c r="O95" s="12" t="s">
        <v>1860</v>
      </c>
      <c r="P95" s="12" t="s">
        <v>1861</v>
      </c>
      <c r="Q95" s="12" t="s">
        <v>1862</v>
      </c>
      <c r="R95" s="12" t="s">
        <v>1850</v>
      </c>
      <c r="S95" s="12" t="s">
        <v>1888</v>
      </c>
    </row>
    <row r="96" spans="1:19" x14ac:dyDescent="0.25">
      <c r="A96" s="12" t="s">
        <v>1837</v>
      </c>
      <c r="B96" s="12" t="s">
        <v>1838</v>
      </c>
      <c r="C96" s="12" t="s">
        <v>1839</v>
      </c>
      <c r="D96" s="12" t="s">
        <v>1840</v>
      </c>
      <c r="E96" s="12" t="s">
        <v>1841</v>
      </c>
      <c r="F96" s="13">
        <v>467.81</v>
      </c>
      <c r="G96" s="12" t="s">
        <v>1842</v>
      </c>
      <c r="H96" s="18">
        <v>43922</v>
      </c>
      <c r="I96" s="12" t="s">
        <v>1953</v>
      </c>
      <c r="J96" s="12" t="s">
        <v>1954</v>
      </c>
      <c r="K96" s="12">
        <v>10042</v>
      </c>
      <c r="L96" s="12" t="s">
        <v>1912</v>
      </c>
      <c r="M96" s="12">
        <v>114000</v>
      </c>
      <c r="N96" s="12" t="s">
        <v>1955</v>
      </c>
      <c r="O96" s="12" t="s">
        <v>1847</v>
      </c>
      <c r="P96" s="12" t="s">
        <v>1848</v>
      </c>
      <c r="Q96" s="12" t="s">
        <v>1849</v>
      </c>
      <c r="R96" s="12" t="s">
        <v>1850</v>
      </c>
      <c r="S96" s="12" t="s">
        <v>1877</v>
      </c>
    </row>
    <row r="97" spans="1:19" x14ac:dyDescent="0.25">
      <c r="A97" s="12" t="s">
        <v>1852</v>
      </c>
      <c r="B97" s="12" t="s">
        <v>1838</v>
      </c>
      <c r="C97" s="12" t="s">
        <v>1853</v>
      </c>
      <c r="D97" s="12" t="s">
        <v>1840</v>
      </c>
      <c r="E97" s="12" t="s">
        <v>1841</v>
      </c>
      <c r="F97" s="13">
        <v>431.23</v>
      </c>
      <c r="G97" s="12" t="s">
        <v>1842</v>
      </c>
      <c r="H97" s="18">
        <v>43952</v>
      </c>
      <c r="I97" s="12" t="s">
        <v>1953</v>
      </c>
      <c r="J97" s="12" t="s">
        <v>1954</v>
      </c>
      <c r="K97" s="12">
        <v>10042</v>
      </c>
      <c r="L97" s="12" t="s">
        <v>1912</v>
      </c>
      <c r="M97" s="12">
        <v>114000</v>
      </c>
      <c r="N97" s="12" t="s">
        <v>1955</v>
      </c>
      <c r="O97" s="12" t="s">
        <v>1854</v>
      </c>
      <c r="P97" s="12" t="s">
        <v>1855</v>
      </c>
      <c r="Q97" s="12" t="s">
        <v>1856</v>
      </c>
      <c r="R97" s="12" t="s">
        <v>1850</v>
      </c>
      <c r="S97" s="12" t="s">
        <v>1877</v>
      </c>
    </row>
    <row r="98" spans="1:19" x14ac:dyDescent="0.25">
      <c r="A98" s="12" t="s">
        <v>1858</v>
      </c>
      <c r="B98" s="12" t="s">
        <v>1838</v>
      </c>
      <c r="C98" s="12" t="s">
        <v>1859</v>
      </c>
      <c r="D98" s="12" t="s">
        <v>1840</v>
      </c>
      <c r="E98" s="12" t="s">
        <v>1841</v>
      </c>
      <c r="F98" s="13">
        <v>431.23</v>
      </c>
      <c r="G98" s="12" t="s">
        <v>1842</v>
      </c>
      <c r="H98" s="18">
        <v>43983</v>
      </c>
      <c r="I98" s="12" t="s">
        <v>1953</v>
      </c>
      <c r="J98" s="12" t="s">
        <v>1954</v>
      </c>
      <c r="K98" s="12">
        <v>10042</v>
      </c>
      <c r="L98" s="12" t="s">
        <v>1912</v>
      </c>
      <c r="M98" s="12">
        <v>114000</v>
      </c>
      <c r="N98" s="12" t="s">
        <v>1955</v>
      </c>
      <c r="O98" s="12" t="s">
        <v>1860</v>
      </c>
      <c r="P98" s="12" t="s">
        <v>1861</v>
      </c>
      <c r="Q98" s="12" t="s">
        <v>1862</v>
      </c>
      <c r="R98" s="12" t="s">
        <v>1850</v>
      </c>
      <c r="S98" s="12" t="s">
        <v>1877</v>
      </c>
    </row>
    <row r="99" spans="1:19" x14ac:dyDescent="0.25">
      <c r="A99" s="12" t="s">
        <v>1837</v>
      </c>
      <c r="B99" s="12" t="s">
        <v>1838</v>
      </c>
      <c r="C99" s="12" t="s">
        <v>1839</v>
      </c>
      <c r="D99" s="12" t="s">
        <v>1840</v>
      </c>
      <c r="E99" s="12" t="s">
        <v>1841</v>
      </c>
      <c r="F99" s="13">
        <v>844.19</v>
      </c>
      <c r="G99" s="12" t="s">
        <v>1842</v>
      </c>
      <c r="H99" s="18">
        <v>43922</v>
      </c>
      <c r="I99" s="12" t="s">
        <v>1956</v>
      </c>
      <c r="J99" s="12" t="s">
        <v>1957</v>
      </c>
      <c r="K99" s="12">
        <v>10042</v>
      </c>
      <c r="L99" s="12" t="s">
        <v>1912</v>
      </c>
      <c r="M99" s="12">
        <v>114010</v>
      </c>
      <c r="N99" s="12" t="s">
        <v>1958</v>
      </c>
      <c r="O99" s="12" t="s">
        <v>1847</v>
      </c>
      <c r="P99" s="12" t="s">
        <v>1848</v>
      </c>
      <c r="Q99" s="12" t="s">
        <v>1849</v>
      </c>
      <c r="R99" s="12" t="s">
        <v>1850</v>
      </c>
      <c r="S99" s="12" t="s">
        <v>1851</v>
      </c>
    </row>
    <row r="100" spans="1:19" x14ac:dyDescent="0.25">
      <c r="A100" s="12" t="s">
        <v>1852</v>
      </c>
      <c r="B100" s="12" t="s">
        <v>1838</v>
      </c>
      <c r="C100" s="12" t="s">
        <v>1853</v>
      </c>
      <c r="D100" s="12" t="s">
        <v>1840</v>
      </c>
      <c r="E100" s="12" t="s">
        <v>1841</v>
      </c>
      <c r="F100" s="13">
        <v>844.19</v>
      </c>
      <c r="G100" s="12" t="s">
        <v>1842</v>
      </c>
      <c r="H100" s="18">
        <v>43952</v>
      </c>
      <c r="I100" s="12" t="s">
        <v>1956</v>
      </c>
      <c r="J100" s="12" t="s">
        <v>1957</v>
      </c>
      <c r="K100" s="12">
        <v>10042</v>
      </c>
      <c r="L100" s="12" t="s">
        <v>1912</v>
      </c>
      <c r="M100" s="12">
        <v>114010</v>
      </c>
      <c r="N100" s="12" t="s">
        <v>1958</v>
      </c>
      <c r="O100" s="12" t="s">
        <v>1854</v>
      </c>
      <c r="P100" s="12" t="s">
        <v>1855</v>
      </c>
      <c r="Q100" s="12" t="s">
        <v>1856</v>
      </c>
      <c r="R100" s="12" t="s">
        <v>1850</v>
      </c>
      <c r="S100" s="12" t="s">
        <v>1851</v>
      </c>
    </row>
    <row r="101" spans="1:19" x14ac:dyDescent="0.25">
      <c r="A101" s="12" t="s">
        <v>1858</v>
      </c>
      <c r="B101" s="12" t="s">
        <v>1838</v>
      </c>
      <c r="C101" s="12" t="s">
        <v>1859</v>
      </c>
      <c r="D101" s="12" t="s">
        <v>1840</v>
      </c>
      <c r="E101" s="12" t="s">
        <v>1841</v>
      </c>
      <c r="F101" s="13">
        <v>844.19</v>
      </c>
      <c r="G101" s="12" t="s">
        <v>1842</v>
      </c>
      <c r="H101" s="18">
        <v>43983</v>
      </c>
      <c r="I101" s="12" t="s">
        <v>1956</v>
      </c>
      <c r="J101" s="12" t="s">
        <v>1957</v>
      </c>
      <c r="K101" s="12">
        <v>10042</v>
      </c>
      <c r="L101" s="12" t="s">
        <v>1912</v>
      </c>
      <c r="M101" s="12">
        <v>114010</v>
      </c>
      <c r="N101" s="12" t="s">
        <v>1958</v>
      </c>
      <c r="O101" s="12" t="s">
        <v>1860</v>
      </c>
      <c r="P101" s="12" t="s">
        <v>1861</v>
      </c>
      <c r="Q101" s="12" t="s">
        <v>1862</v>
      </c>
      <c r="R101" s="12" t="s">
        <v>1850</v>
      </c>
      <c r="S101" s="12" t="s">
        <v>1851</v>
      </c>
    </row>
    <row r="102" spans="1:19" x14ac:dyDescent="0.25">
      <c r="A102" s="12" t="s">
        <v>1837</v>
      </c>
      <c r="B102" s="12" t="s">
        <v>1838</v>
      </c>
      <c r="C102" s="12" t="s">
        <v>1839</v>
      </c>
      <c r="D102" s="12" t="s">
        <v>1840</v>
      </c>
      <c r="E102" s="12" t="s">
        <v>1841</v>
      </c>
      <c r="F102" s="13">
        <v>439.09</v>
      </c>
      <c r="G102" s="12" t="s">
        <v>1842</v>
      </c>
      <c r="H102" s="18">
        <v>43922</v>
      </c>
      <c r="I102" s="12" t="s">
        <v>1959</v>
      </c>
      <c r="J102" s="12" t="s">
        <v>1960</v>
      </c>
      <c r="K102" s="12">
        <v>10042</v>
      </c>
      <c r="L102" s="12" t="s">
        <v>1912</v>
      </c>
      <c r="M102" s="12">
        <v>114020</v>
      </c>
      <c r="N102" s="12" t="s">
        <v>1961</v>
      </c>
      <c r="O102" s="12" t="s">
        <v>1847</v>
      </c>
      <c r="P102" s="12" t="s">
        <v>1848</v>
      </c>
      <c r="Q102" s="12" t="s">
        <v>1849</v>
      </c>
      <c r="R102" s="12" t="s">
        <v>1850</v>
      </c>
      <c r="S102" s="12" t="s">
        <v>1866</v>
      </c>
    </row>
    <row r="103" spans="1:19" x14ac:dyDescent="0.25">
      <c r="A103" s="12" t="s">
        <v>1852</v>
      </c>
      <c r="B103" s="12" t="s">
        <v>1838</v>
      </c>
      <c r="C103" s="12" t="s">
        <v>1853</v>
      </c>
      <c r="D103" s="12" t="s">
        <v>1840</v>
      </c>
      <c r="E103" s="12" t="s">
        <v>1841</v>
      </c>
      <c r="F103" s="13">
        <v>439.09</v>
      </c>
      <c r="G103" s="12" t="s">
        <v>1842</v>
      </c>
      <c r="H103" s="18">
        <v>43952</v>
      </c>
      <c r="I103" s="12" t="s">
        <v>1959</v>
      </c>
      <c r="J103" s="12" t="s">
        <v>1960</v>
      </c>
      <c r="K103" s="12">
        <v>10042</v>
      </c>
      <c r="L103" s="12" t="s">
        <v>1912</v>
      </c>
      <c r="M103" s="12">
        <v>114020</v>
      </c>
      <c r="N103" s="12" t="s">
        <v>1961</v>
      </c>
      <c r="O103" s="12" t="s">
        <v>1854</v>
      </c>
      <c r="P103" s="12" t="s">
        <v>1855</v>
      </c>
      <c r="Q103" s="12" t="s">
        <v>1856</v>
      </c>
      <c r="R103" s="12" t="s">
        <v>1850</v>
      </c>
      <c r="S103" s="12" t="s">
        <v>1866</v>
      </c>
    </row>
    <row r="104" spans="1:19" x14ac:dyDescent="0.25">
      <c r="A104" s="12" t="s">
        <v>1858</v>
      </c>
      <c r="B104" s="12" t="s">
        <v>1838</v>
      </c>
      <c r="C104" s="12" t="s">
        <v>1859</v>
      </c>
      <c r="D104" s="12" t="s">
        <v>1840</v>
      </c>
      <c r="E104" s="12" t="s">
        <v>1841</v>
      </c>
      <c r="F104" s="13">
        <v>439.09</v>
      </c>
      <c r="G104" s="12" t="s">
        <v>1842</v>
      </c>
      <c r="H104" s="18">
        <v>43983</v>
      </c>
      <c r="I104" s="12" t="s">
        <v>1959</v>
      </c>
      <c r="J104" s="12" t="s">
        <v>1960</v>
      </c>
      <c r="K104" s="12">
        <v>10042</v>
      </c>
      <c r="L104" s="12" t="s">
        <v>1912</v>
      </c>
      <c r="M104" s="12">
        <v>114020</v>
      </c>
      <c r="N104" s="12" t="s">
        <v>1961</v>
      </c>
      <c r="O104" s="12" t="s">
        <v>1860</v>
      </c>
      <c r="P104" s="12" t="s">
        <v>1861</v>
      </c>
      <c r="Q104" s="12" t="s">
        <v>1862</v>
      </c>
      <c r="R104" s="12" t="s">
        <v>1850</v>
      </c>
      <c r="S104" s="12" t="s">
        <v>1866</v>
      </c>
    </row>
    <row r="105" spans="1:19" x14ac:dyDescent="0.25">
      <c r="A105" s="12" t="s">
        <v>1837</v>
      </c>
      <c r="B105" s="12" t="s">
        <v>1838</v>
      </c>
      <c r="C105" s="12" t="s">
        <v>1839</v>
      </c>
      <c r="D105" s="12" t="s">
        <v>1840</v>
      </c>
      <c r="E105" s="12" t="s">
        <v>1841</v>
      </c>
      <c r="F105" s="13">
        <v>11001.89</v>
      </c>
      <c r="G105" s="12" t="s">
        <v>1842</v>
      </c>
      <c r="H105" s="18">
        <v>43922</v>
      </c>
      <c r="I105" s="12" t="s">
        <v>1962</v>
      </c>
      <c r="J105" s="12" t="s">
        <v>1963</v>
      </c>
      <c r="K105" s="12">
        <v>10042</v>
      </c>
      <c r="L105" s="12" t="s">
        <v>1912</v>
      </c>
      <c r="M105" s="12">
        <v>114040</v>
      </c>
      <c r="N105" s="12" t="s">
        <v>1964</v>
      </c>
      <c r="O105" s="12" t="s">
        <v>1847</v>
      </c>
      <c r="P105" s="12" t="s">
        <v>1848</v>
      </c>
      <c r="Q105" s="12" t="s">
        <v>1849</v>
      </c>
      <c r="R105" s="12" t="s">
        <v>1850</v>
      </c>
      <c r="S105" s="12" t="s">
        <v>1815</v>
      </c>
    </row>
    <row r="106" spans="1:19" x14ac:dyDescent="0.25">
      <c r="A106" s="12" t="s">
        <v>1852</v>
      </c>
      <c r="B106" s="12" t="s">
        <v>1838</v>
      </c>
      <c r="C106" s="12" t="s">
        <v>1853</v>
      </c>
      <c r="D106" s="12" t="s">
        <v>1840</v>
      </c>
      <c r="E106" s="12" t="s">
        <v>1841</v>
      </c>
      <c r="F106" s="13">
        <v>10619.28</v>
      </c>
      <c r="G106" s="12" t="s">
        <v>1842</v>
      </c>
      <c r="H106" s="18">
        <v>43952</v>
      </c>
      <c r="I106" s="12" t="s">
        <v>1962</v>
      </c>
      <c r="J106" s="12" t="s">
        <v>1963</v>
      </c>
      <c r="K106" s="12">
        <v>10042</v>
      </c>
      <c r="L106" s="12" t="s">
        <v>1912</v>
      </c>
      <c r="M106" s="12">
        <v>114040</v>
      </c>
      <c r="N106" s="12" t="s">
        <v>1964</v>
      </c>
      <c r="O106" s="12" t="s">
        <v>1854</v>
      </c>
      <c r="P106" s="12" t="s">
        <v>1855</v>
      </c>
      <c r="Q106" s="12" t="s">
        <v>1856</v>
      </c>
      <c r="R106" s="12" t="s">
        <v>1850</v>
      </c>
      <c r="S106" s="12" t="s">
        <v>1815</v>
      </c>
    </row>
    <row r="107" spans="1:19" x14ac:dyDescent="0.25">
      <c r="A107" s="12" t="s">
        <v>1858</v>
      </c>
      <c r="B107" s="12" t="s">
        <v>1838</v>
      </c>
      <c r="C107" s="12" t="s">
        <v>1859</v>
      </c>
      <c r="D107" s="12" t="s">
        <v>1840</v>
      </c>
      <c r="E107" s="12" t="s">
        <v>1841</v>
      </c>
      <c r="F107" s="13">
        <v>10818.16</v>
      </c>
      <c r="G107" s="12" t="s">
        <v>1842</v>
      </c>
      <c r="H107" s="18">
        <v>43983</v>
      </c>
      <c r="I107" s="12" t="s">
        <v>1962</v>
      </c>
      <c r="J107" s="12" t="s">
        <v>1963</v>
      </c>
      <c r="K107" s="12">
        <v>10042</v>
      </c>
      <c r="L107" s="12" t="s">
        <v>1912</v>
      </c>
      <c r="M107" s="12">
        <v>114040</v>
      </c>
      <c r="N107" s="12" t="s">
        <v>1964</v>
      </c>
      <c r="O107" s="12" t="s">
        <v>1860</v>
      </c>
      <c r="P107" s="12" t="s">
        <v>1861</v>
      </c>
      <c r="Q107" s="12" t="s">
        <v>1862</v>
      </c>
      <c r="R107" s="12" t="s">
        <v>1850</v>
      </c>
      <c r="S107" s="12" t="s">
        <v>1815</v>
      </c>
    </row>
    <row r="108" spans="1:19" x14ac:dyDescent="0.25">
      <c r="A108" s="12" t="s">
        <v>1837</v>
      </c>
      <c r="B108" s="12" t="s">
        <v>1838</v>
      </c>
      <c r="C108" s="12" t="s">
        <v>1839</v>
      </c>
      <c r="D108" s="12" t="s">
        <v>1840</v>
      </c>
      <c r="E108" s="12" t="s">
        <v>1841</v>
      </c>
      <c r="F108" s="13">
        <v>448.59</v>
      </c>
      <c r="G108" s="12" t="s">
        <v>1842</v>
      </c>
      <c r="H108" s="18">
        <v>43922</v>
      </c>
      <c r="I108" s="12" t="s">
        <v>1965</v>
      </c>
      <c r="J108" s="12" t="s">
        <v>1966</v>
      </c>
      <c r="K108" s="12">
        <v>10042</v>
      </c>
      <c r="L108" s="12" t="s">
        <v>1912</v>
      </c>
      <c r="M108" s="12">
        <v>114050</v>
      </c>
      <c r="N108" s="12" t="s">
        <v>1967</v>
      </c>
      <c r="O108" s="12" t="s">
        <v>1847</v>
      </c>
      <c r="P108" s="12" t="s">
        <v>1848</v>
      </c>
      <c r="Q108" s="12" t="s">
        <v>1849</v>
      </c>
      <c r="R108" s="12" t="s">
        <v>1850</v>
      </c>
      <c r="S108" s="12" t="s">
        <v>1819</v>
      </c>
    </row>
    <row r="109" spans="1:19" x14ac:dyDescent="0.25">
      <c r="A109" s="12" t="s">
        <v>1858</v>
      </c>
      <c r="B109" s="12" t="s">
        <v>1838</v>
      </c>
      <c r="C109" s="12" t="s">
        <v>1859</v>
      </c>
      <c r="D109" s="12" t="s">
        <v>1840</v>
      </c>
      <c r="E109" s="12" t="s">
        <v>1841</v>
      </c>
      <c r="F109" s="13">
        <v>402.38</v>
      </c>
      <c r="G109" s="12" t="s">
        <v>1842</v>
      </c>
      <c r="H109" s="18">
        <v>43983</v>
      </c>
      <c r="I109" s="12" t="s">
        <v>1965</v>
      </c>
      <c r="J109" s="12" t="s">
        <v>1966</v>
      </c>
      <c r="K109" s="12">
        <v>10042</v>
      </c>
      <c r="L109" s="12" t="s">
        <v>1912</v>
      </c>
      <c r="M109" s="12">
        <v>114050</v>
      </c>
      <c r="N109" s="12" t="s">
        <v>1967</v>
      </c>
      <c r="O109" s="12" t="s">
        <v>1860</v>
      </c>
      <c r="P109" s="12" t="s">
        <v>1861</v>
      </c>
      <c r="Q109" s="12" t="s">
        <v>1862</v>
      </c>
      <c r="R109" s="12" t="s">
        <v>1850</v>
      </c>
      <c r="S109" s="12" t="s">
        <v>1819</v>
      </c>
    </row>
    <row r="110" spans="1:19" x14ac:dyDescent="0.25">
      <c r="A110" s="12" t="s">
        <v>1837</v>
      </c>
      <c r="B110" s="12" t="s">
        <v>1838</v>
      </c>
      <c r="C110" s="12" t="s">
        <v>1839</v>
      </c>
      <c r="D110" s="12" t="s">
        <v>1840</v>
      </c>
      <c r="E110" s="12" t="s">
        <v>1841</v>
      </c>
      <c r="F110" s="13">
        <v>5220.68</v>
      </c>
      <c r="G110" s="12" t="s">
        <v>1842</v>
      </c>
      <c r="H110" s="18">
        <v>43922</v>
      </c>
      <c r="I110" s="12" t="s">
        <v>1968</v>
      </c>
      <c r="J110" s="12" t="s">
        <v>1969</v>
      </c>
      <c r="K110" s="12">
        <v>10042</v>
      </c>
      <c r="L110" s="12" t="s">
        <v>1912</v>
      </c>
      <c r="M110" s="12">
        <v>114060</v>
      </c>
      <c r="N110" s="12" t="s">
        <v>1970</v>
      </c>
      <c r="O110" s="12" t="s">
        <v>1847</v>
      </c>
      <c r="P110" s="12" t="s">
        <v>1848</v>
      </c>
      <c r="Q110" s="12" t="s">
        <v>1849</v>
      </c>
      <c r="R110" s="12" t="s">
        <v>1850</v>
      </c>
      <c r="S110" s="12" t="s">
        <v>1857</v>
      </c>
    </row>
    <row r="111" spans="1:19" x14ac:dyDescent="0.25">
      <c r="A111" s="12" t="s">
        <v>1852</v>
      </c>
      <c r="B111" s="12" t="s">
        <v>1838</v>
      </c>
      <c r="C111" s="12" t="s">
        <v>1853</v>
      </c>
      <c r="D111" s="12" t="s">
        <v>1840</v>
      </c>
      <c r="E111" s="12" t="s">
        <v>1841</v>
      </c>
      <c r="F111" s="13">
        <v>5208.1400000000003</v>
      </c>
      <c r="G111" s="12" t="s">
        <v>1842</v>
      </c>
      <c r="H111" s="18">
        <v>43952</v>
      </c>
      <c r="I111" s="12" t="s">
        <v>1965</v>
      </c>
      <c r="J111" s="12" t="s">
        <v>1969</v>
      </c>
      <c r="K111" s="12">
        <v>10042</v>
      </c>
      <c r="L111" s="12" t="s">
        <v>1912</v>
      </c>
      <c r="M111" s="12">
        <v>114060</v>
      </c>
      <c r="N111" s="12" t="s">
        <v>1970</v>
      </c>
      <c r="O111" s="12" t="s">
        <v>1854</v>
      </c>
      <c r="P111" s="12" t="s">
        <v>1855</v>
      </c>
      <c r="Q111" s="12" t="s">
        <v>1856</v>
      </c>
      <c r="R111" s="12" t="s">
        <v>1850</v>
      </c>
      <c r="S111" s="12" t="s">
        <v>1857</v>
      </c>
    </row>
    <row r="112" spans="1:19" x14ac:dyDescent="0.25">
      <c r="A112" s="12" t="s">
        <v>1858</v>
      </c>
      <c r="B112" s="12" t="s">
        <v>1838</v>
      </c>
      <c r="C112" s="12" t="s">
        <v>1859</v>
      </c>
      <c r="D112" s="12" t="s">
        <v>1840</v>
      </c>
      <c r="E112" s="12" t="s">
        <v>1841</v>
      </c>
      <c r="F112" s="13">
        <v>5218.54</v>
      </c>
      <c r="G112" s="12" t="s">
        <v>1842</v>
      </c>
      <c r="H112" s="18">
        <v>43983</v>
      </c>
      <c r="I112" s="12" t="s">
        <v>1968</v>
      </c>
      <c r="J112" s="12" t="s">
        <v>1969</v>
      </c>
      <c r="K112" s="12">
        <v>10042</v>
      </c>
      <c r="L112" s="12" t="s">
        <v>1912</v>
      </c>
      <c r="M112" s="12">
        <v>114060</v>
      </c>
      <c r="N112" s="12" t="s">
        <v>1970</v>
      </c>
      <c r="O112" s="12" t="s">
        <v>1860</v>
      </c>
      <c r="P112" s="12" t="s">
        <v>1861</v>
      </c>
      <c r="Q112" s="12" t="s">
        <v>1862</v>
      </c>
      <c r="R112" s="12" t="s">
        <v>1850</v>
      </c>
      <c r="S112" s="12" t="s">
        <v>1857</v>
      </c>
    </row>
    <row r="113" spans="1:19" x14ac:dyDescent="0.25">
      <c r="A113" s="12" t="s">
        <v>1837</v>
      </c>
      <c r="B113" s="12" t="s">
        <v>1838</v>
      </c>
      <c r="C113" s="12" t="s">
        <v>1839</v>
      </c>
      <c r="D113" s="12" t="s">
        <v>1840</v>
      </c>
      <c r="E113" s="12" t="s">
        <v>1841</v>
      </c>
      <c r="F113" s="13">
        <v>69.22</v>
      </c>
      <c r="G113" s="12" t="s">
        <v>1842</v>
      </c>
      <c r="H113" s="18">
        <v>43922</v>
      </c>
      <c r="I113" s="12" t="s">
        <v>1971</v>
      </c>
      <c r="J113" s="12" t="s">
        <v>1972</v>
      </c>
      <c r="K113" s="12">
        <v>10042</v>
      </c>
      <c r="L113" s="12" t="s">
        <v>1912</v>
      </c>
      <c r="M113" s="12">
        <v>114070</v>
      </c>
      <c r="N113" s="12" t="s">
        <v>1973</v>
      </c>
      <c r="O113" s="12" t="s">
        <v>1847</v>
      </c>
      <c r="P113" s="12" t="s">
        <v>1848</v>
      </c>
      <c r="Q113" s="12" t="s">
        <v>1849</v>
      </c>
      <c r="R113" s="12" t="s">
        <v>1850</v>
      </c>
      <c r="S113" s="12" t="s">
        <v>1888</v>
      </c>
    </row>
    <row r="114" spans="1:19" x14ac:dyDescent="0.25">
      <c r="A114" s="12" t="s">
        <v>1852</v>
      </c>
      <c r="B114" s="12" t="s">
        <v>1838</v>
      </c>
      <c r="C114" s="12" t="s">
        <v>1853</v>
      </c>
      <c r="D114" s="12" t="s">
        <v>1840</v>
      </c>
      <c r="E114" s="12" t="s">
        <v>1841</v>
      </c>
      <c r="F114" s="13">
        <v>69.22</v>
      </c>
      <c r="G114" s="12" t="s">
        <v>1842</v>
      </c>
      <c r="H114" s="18">
        <v>43952</v>
      </c>
      <c r="I114" s="12" t="s">
        <v>1968</v>
      </c>
      <c r="J114" s="12" t="s">
        <v>1972</v>
      </c>
      <c r="K114" s="12">
        <v>10042</v>
      </c>
      <c r="L114" s="12" t="s">
        <v>1912</v>
      </c>
      <c r="M114" s="12">
        <v>114070</v>
      </c>
      <c r="N114" s="12" t="s">
        <v>1973</v>
      </c>
      <c r="O114" s="12" t="s">
        <v>1854</v>
      </c>
      <c r="P114" s="12" t="s">
        <v>1855</v>
      </c>
      <c r="Q114" s="12" t="s">
        <v>1856</v>
      </c>
      <c r="R114" s="12" t="s">
        <v>1850</v>
      </c>
      <c r="S114" s="12" t="s">
        <v>1888</v>
      </c>
    </row>
    <row r="115" spans="1:19" x14ac:dyDescent="0.25">
      <c r="A115" s="12" t="s">
        <v>1858</v>
      </c>
      <c r="B115" s="12" t="s">
        <v>1838</v>
      </c>
      <c r="C115" s="12" t="s">
        <v>1859</v>
      </c>
      <c r="D115" s="12" t="s">
        <v>1840</v>
      </c>
      <c r="E115" s="12" t="s">
        <v>1841</v>
      </c>
      <c r="F115" s="13">
        <v>69.22</v>
      </c>
      <c r="G115" s="12" t="s">
        <v>1842</v>
      </c>
      <c r="H115" s="18">
        <v>43983</v>
      </c>
      <c r="I115" s="12" t="s">
        <v>1971</v>
      </c>
      <c r="J115" s="12" t="s">
        <v>1972</v>
      </c>
      <c r="K115" s="12">
        <v>10042</v>
      </c>
      <c r="L115" s="12" t="s">
        <v>1912</v>
      </c>
      <c r="M115" s="12">
        <v>114070</v>
      </c>
      <c r="N115" s="12" t="s">
        <v>1973</v>
      </c>
      <c r="O115" s="12" t="s">
        <v>1860</v>
      </c>
      <c r="P115" s="12" t="s">
        <v>1861</v>
      </c>
      <c r="Q115" s="12" t="s">
        <v>1862</v>
      </c>
      <c r="R115" s="12" t="s">
        <v>1850</v>
      </c>
      <c r="S115" s="12" t="s">
        <v>1888</v>
      </c>
    </row>
    <row r="116" spans="1:19" x14ac:dyDescent="0.25">
      <c r="A116" s="12" t="s">
        <v>1837</v>
      </c>
      <c r="B116" s="12" t="s">
        <v>1838</v>
      </c>
      <c r="C116" s="12" t="s">
        <v>1839</v>
      </c>
      <c r="D116" s="12" t="s">
        <v>1840</v>
      </c>
      <c r="E116" s="12" t="s">
        <v>1841</v>
      </c>
      <c r="F116" s="13">
        <v>2302</v>
      </c>
      <c r="G116" s="12" t="s">
        <v>1842</v>
      </c>
      <c r="H116" s="18">
        <v>43922</v>
      </c>
      <c r="I116" s="12" t="s">
        <v>1974</v>
      </c>
      <c r="J116" s="12" t="s">
        <v>1975</v>
      </c>
      <c r="K116" s="12">
        <v>10043</v>
      </c>
      <c r="L116" s="12" t="s">
        <v>1976</v>
      </c>
      <c r="M116" s="12">
        <v>111100</v>
      </c>
      <c r="N116" s="12" t="s">
        <v>1977</v>
      </c>
      <c r="O116" s="12" t="s">
        <v>1847</v>
      </c>
      <c r="P116" s="12" t="s">
        <v>1848</v>
      </c>
      <c r="Q116" s="12" t="s">
        <v>1849</v>
      </c>
      <c r="R116" s="12" t="s">
        <v>1850</v>
      </c>
      <c r="S116" s="12" t="s">
        <v>1851</v>
      </c>
    </row>
    <row r="117" spans="1:19" x14ac:dyDescent="0.25">
      <c r="A117" s="12" t="s">
        <v>1852</v>
      </c>
      <c r="B117" s="12" t="s">
        <v>1838</v>
      </c>
      <c r="C117" s="12" t="s">
        <v>1853</v>
      </c>
      <c r="D117" s="12" t="s">
        <v>1840</v>
      </c>
      <c r="E117" s="12" t="s">
        <v>1841</v>
      </c>
      <c r="F117" s="13">
        <v>2302</v>
      </c>
      <c r="G117" s="12" t="s">
        <v>1842</v>
      </c>
      <c r="H117" s="18">
        <v>43952</v>
      </c>
      <c r="I117" s="12" t="s">
        <v>1971</v>
      </c>
      <c r="J117" s="12" t="s">
        <v>1975</v>
      </c>
      <c r="K117" s="12">
        <v>10043</v>
      </c>
      <c r="L117" s="12" t="s">
        <v>1976</v>
      </c>
      <c r="M117" s="12">
        <v>111100</v>
      </c>
      <c r="N117" s="12" t="s">
        <v>1977</v>
      </c>
      <c r="O117" s="12" t="s">
        <v>1854</v>
      </c>
      <c r="P117" s="12" t="s">
        <v>1855</v>
      </c>
      <c r="Q117" s="12" t="s">
        <v>1856</v>
      </c>
      <c r="R117" s="12" t="s">
        <v>1850</v>
      </c>
      <c r="S117" s="12" t="s">
        <v>1851</v>
      </c>
    </row>
    <row r="118" spans="1:19" x14ac:dyDescent="0.25">
      <c r="A118" s="12" t="s">
        <v>1858</v>
      </c>
      <c r="B118" s="12" t="s">
        <v>1838</v>
      </c>
      <c r="C118" s="12" t="s">
        <v>1859</v>
      </c>
      <c r="D118" s="12" t="s">
        <v>1840</v>
      </c>
      <c r="E118" s="12" t="s">
        <v>1841</v>
      </c>
      <c r="F118" s="13">
        <v>2302</v>
      </c>
      <c r="G118" s="12" t="s">
        <v>1842</v>
      </c>
      <c r="H118" s="18">
        <v>43983</v>
      </c>
      <c r="I118" s="12" t="s">
        <v>1974</v>
      </c>
      <c r="J118" s="12" t="s">
        <v>1975</v>
      </c>
      <c r="K118" s="12">
        <v>10043</v>
      </c>
      <c r="L118" s="12" t="s">
        <v>1976</v>
      </c>
      <c r="M118" s="12">
        <v>111100</v>
      </c>
      <c r="N118" s="12" t="s">
        <v>1977</v>
      </c>
      <c r="O118" s="12" t="s">
        <v>1860</v>
      </c>
      <c r="P118" s="12" t="s">
        <v>1861</v>
      </c>
      <c r="Q118" s="12" t="s">
        <v>1862</v>
      </c>
      <c r="R118" s="12" t="s">
        <v>1850</v>
      </c>
      <c r="S118" s="12" t="s">
        <v>1851</v>
      </c>
    </row>
    <row r="119" spans="1:19" x14ac:dyDescent="0.25">
      <c r="A119" s="12" t="s">
        <v>1837</v>
      </c>
      <c r="B119" s="12" t="s">
        <v>1838</v>
      </c>
      <c r="C119" s="12" t="s">
        <v>1839</v>
      </c>
      <c r="D119" s="12" t="s">
        <v>1840</v>
      </c>
      <c r="E119" s="12" t="s">
        <v>1841</v>
      </c>
      <c r="F119" s="13">
        <v>892.49</v>
      </c>
      <c r="G119" s="12" t="s">
        <v>1842</v>
      </c>
      <c r="H119" s="18">
        <v>43922</v>
      </c>
      <c r="I119" s="12" t="s">
        <v>1978</v>
      </c>
      <c r="J119" s="12" t="s">
        <v>1979</v>
      </c>
      <c r="K119" s="12">
        <v>10043</v>
      </c>
      <c r="L119" s="12" t="s">
        <v>1976</v>
      </c>
      <c r="M119" s="12">
        <v>111200</v>
      </c>
      <c r="N119" s="12" t="s">
        <v>1980</v>
      </c>
      <c r="O119" s="12" t="s">
        <v>1847</v>
      </c>
      <c r="P119" s="12" t="s">
        <v>1848</v>
      </c>
      <c r="Q119" s="12" t="s">
        <v>1849</v>
      </c>
      <c r="R119" s="12" t="s">
        <v>1850</v>
      </c>
      <c r="S119" s="12" t="s">
        <v>1866</v>
      </c>
    </row>
    <row r="120" spans="1:19" x14ac:dyDescent="0.25">
      <c r="A120" s="12" t="s">
        <v>1852</v>
      </c>
      <c r="B120" s="12" t="s">
        <v>1838</v>
      </c>
      <c r="C120" s="12" t="s">
        <v>1853</v>
      </c>
      <c r="D120" s="12" t="s">
        <v>1840</v>
      </c>
      <c r="E120" s="12" t="s">
        <v>1841</v>
      </c>
      <c r="F120" s="13">
        <v>699.71</v>
      </c>
      <c r="G120" s="12" t="s">
        <v>1842</v>
      </c>
      <c r="H120" s="18">
        <v>43952</v>
      </c>
      <c r="I120" s="12" t="s">
        <v>1974</v>
      </c>
      <c r="J120" s="12" t="s">
        <v>1979</v>
      </c>
      <c r="K120" s="12">
        <v>10043</v>
      </c>
      <c r="L120" s="12" t="s">
        <v>1976</v>
      </c>
      <c r="M120" s="12">
        <v>111200</v>
      </c>
      <c r="N120" s="12" t="s">
        <v>1980</v>
      </c>
      <c r="O120" s="12" t="s">
        <v>1854</v>
      </c>
      <c r="P120" s="12" t="s">
        <v>1855</v>
      </c>
      <c r="Q120" s="12" t="s">
        <v>1856</v>
      </c>
      <c r="R120" s="12" t="s">
        <v>1850</v>
      </c>
      <c r="S120" s="12" t="s">
        <v>1866</v>
      </c>
    </row>
    <row r="121" spans="1:19" x14ac:dyDescent="0.25">
      <c r="A121" s="12" t="s">
        <v>1858</v>
      </c>
      <c r="B121" s="12" t="s">
        <v>1838</v>
      </c>
      <c r="C121" s="12" t="s">
        <v>1859</v>
      </c>
      <c r="D121" s="12" t="s">
        <v>1840</v>
      </c>
      <c r="E121" s="12" t="s">
        <v>1841</v>
      </c>
      <c r="F121" s="13">
        <v>699.71</v>
      </c>
      <c r="G121" s="12" t="s">
        <v>1842</v>
      </c>
      <c r="H121" s="18">
        <v>43983</v>
      </c>
      <c r="I121" s="12" t="s">
        <v>1978</v>
      </c>
      <c r="J121" s="12" t="s">
        <v>1979</v>
      </c>
      <c r="K121" s="12">
        <v>10043</v>
      </c>
      <c r="L121" s="12" t="s">
        <v>1976</v>
      </c>
      <c r="M121" s="12">
        <v>111200</v>
      </c>
      <c r="N121" s="12" t="s">
        <v>1980</v>
      </c>
      <c r="O121" s="12" t="s">
        <v>1860</v>
      </c>
      <c r="P121" s="12" t="s">
        <v>1861</v>
      </c>
      <c r="Q121" s="12" t="s">
        <v>1862</v>
      </c>
      <c r="R121" s="12" t="s">
        <v>1850</v>
      </c>
      <c r="S121" s="12" t="s">
        <v>1866</v>
      </c>
    </row>
    <row r="122" spans="1:19" x14ac:dyDescent="0.25">
      <c r="A122" s="12" t="s">
        <v>1837</v>
      </c>
      <c r="B122" s="12" t="s">
        <v>1838</v>
      </c>
      <c r="C122" s="12" t="s">
        <v>1839</v>
      </c>
      <c r="D122" s="12" t="s">
        <v>1840</v>
      </c>
      <c r="E122" s="12" t="s">
        <v>1841</v>
      </c>
      <c r="F122" s="13">
        <v>41259.61</v>
      </c>
      <c r="G122" s="12" t="s">
        <v>1842</v>
      </c>
      <c r="H122" s="18">
        <v>43922</v>
      </c>
      <c r="I122" s="12" t="s">
        <v>1981</v>
      </c>
      <c r="J122" s="12" t="s">
        <v>1982</v>
      </c>
      <c r="K122" s="12">
        <v>10043</v>
      </c>
      <c r="L122" s="12" t="s">
        <v>1976</v>
      </c>
      <c r="M122" s="12">
        <v>111400</v>
      </c>
      <c r="N122" s="12" t="s">
        <v>1983</v>
      </c>
      <c r="O122" s="12" t="s">
        <v>1847</v>
      </c>
      <c r="P122" s="12" t="s">
        <v>1848</v>
      </c>
      <c r="Q122" s="12" t="s">
        <v>1849</v>
      </c>
      <c r="R122" s="12" t="s">
        <v>1850</v>
      </c>
      <c r="S122" s="12" t="s">
        <v>1815</v>
      </c>
    </row>
    <row r="123" spans="1:19" x14ac:dyDescent="0.25">
      <c r="A123" s="12" t="s">
        <v>1852</v>
      </c>
      <c r="B123" s="12" t="s">
        <v>1838</v>
      </c>
      <c r="C123" s="12" t="s">
        <v>1853</v>
      </c>
      <c r="D123" s="12" t="s">
        <v>1840</v>
      </c>
      <c r="E123" s="12" t="s">
        <v>1841</v>
      </c>
      <c r="F123" s="13">
        <v>42051.75</v>
      </c>
      <c r="G123" s="12" t="s">
        <v>1842</v>
      </c>
      <c r="H123" s="18">
        <v>43952</v>
      </c>
      <c r="I123" s="12" t="s">
        <v>1978</v>
      </c>
      <c r="J123" s="12" t="s">
        <v>1982</v>
      </c>
      <c r="K123" s="12">
        <v>10043</v>
      </c>
      <c r="L123" s="12" t="s">
        <v>1976</v>
      </c>
      <c r="M123" s="12">
        <v>111400</v>
      </c>
      <c r="N123" s="12" t="s">
        <v>1983</v>
      </c>
      <c r="O123" s="12" t="s">
        <v>1854</v>
      </c>
      <c r="P123" s="12" t="s">
        <v>1855</v>
      </c>
      <c r="Q123" s="12" t="s">
        <v>1856</v>
      </c>
      <c r="R123" s="12" t="s">
        <v>1850</v>
      </c>
      <c r="S123" s="12" t="s">
        <v>1815</v>
      </c>
    </row>
    <row r="124" spans="1:19" x14ac:dyDescent="0.25">
      <c r="A124" s="12" t="s">
        <v>1858</v>
      </c>
      <c r="B124" s="12" t="s">
        <v>1838</v>
      </c>
      <c r="C124" s="12" t="s">
        <v>1859</v>
      </c>
      <c r="D124" s="12" t="s">
        <v>1840</v>
      </c>
      <c r="E124" s="12" t="s">
        <v>1841</v>
      </c>
      <c r="F124" s="13">
        <v>41628.92</v>
      </c>
      <c r="G124" s="12" t="s">
        <v>1842</v>
      </c>
      <c r="H124" s="18">
        <v>43983</v>
      </c>
      <c r="I124" s="12" t="s">
        <v>1981</v>
      </c>
      <c r="J124" s="12" t="s">
        <v>1982</v>
      </c>
      <c r="K124" s="12">
        <v>10043</v>
      </c>
      <c r="L124" s="12" t="s">
        <v>1976</v>
      </c>
      <c r="M124" s="12">
        <v>111400</v>
      </c>
      <c r="N124" s="12" t="s">
        <v>1983</v>
      </c>
      <c r="O124" s="12" t="s">
        <v>1860</v>
      </c>
      <c r="P124" s="12" t="s">
        <v>1861</v>
      </c>
      <c r="Q124" s="12" t="s">
        <v>1862</v>
      </c>
      <c r="R124" s="12" t="s">
        <v>1850</v>
      </c>
      <c r="S124" s="12" t="s">
        <v>1815</v>
      </c>
    </row>
    <row r="125" spans="1:19" x14ac:dyDescent="0.25">
      <c r="A125" s="12" t="s">
        <v>1837</v>
      </c>
      <c r="B125" s="12" t="s">
        <v>1838</v>
      </c>
      <c r="C125" s="12" t="s">
        <v>1839</v>
      </c>
      <c r="D125" s="12" t="s">
        <v>1840</v>
      </c>
      <c r="E125" s="12" t="s">
        <v>1841</v>
      </c>
      <c r="F125" s="13">
        <v>11722.02</v>
      </c>
      <c r="G125" s="12" t="s">
        <v>1842</v>
      </c>
      <c r="H125" s="18">
        <v>43922</v>
      </c>
      <c r="I125" s="12" t="s">
        <v>1984</v>
      </c>
      <c r="J125" s="12" t="s">
        <v>1985</v>
      </c>
      <c r="K125" s="12">
        <v>10043</v>
      </c>
      <c r="L125" s="12" t="s">
        <v>1976</v>
      </c>
      <c r="M125" s="12">
        <v>111600</v>
      </c>
      <c r="N125" s="12" t="s">
        <v>1986</v>
      </c>
      <c r="O125" s="12" t="s">
        <v>1847</v>
      </c>
      <c r="P125" s="12" t="s">
        <v>1848</v>
      </c>
      <c r="Q125" s="12" t="s">
        <v>1849</v>
      </c>
      <c r="R125" s="12" t="s">
        <v>1850</v>
      </c>
      <c r="S125" s="12" t="s">
        <v>1857</v>
      </c>
    </row>
    <row r="126" spans="1:19" x14ac:dyDescent="0.25">
      <c r="A126" s="12" t="s">
        <v>1852</v>
      </c>
      <c r="B126" s="12" t="s">
        <v>1838</v>
      </c>
      <c r="C126" s="12" t="s">
        <v>1853</v>
      </c>
      <c r="D126" s="12" t="s">
        <v>1840</v>
      </c>
      <c r="E126" s="12" t="s">
        <v>1841</v>
      </c>
      <c r="F126" s="13">
        <v>11722.02</v>
      </c>
      <c r="G126" s="12" t="s">
        <v>1842</v>
      </c>
      <c r="H126" s="18">
        <v>43952</v>
      </c>
      <c r="I126" s="12" t="s">
        <v>1981</v>
      </c>
      <c r="J126" s="12" t="s">
        <v>1985</v>
      </c>
      <c r="K126" s="12">
        <v>10043</v>
      </c>
      <c r="L126" s="12" t="s">
        <v>1976</v>
      </c>
      <c r="M126" s="12">
        <v>111600</v>
      </c>
      <c r="N126" s="12" t="s">
        <v>1986</v>
      </c>
      <c r="O126" s="12" t="s">
        <v>1854</v>
      </c>
      <c r="P126" s="12" t="s">
        <v>1855</v>
      </c>
      <c r="Q126" s="12" t="s">
        <v>1856</v>
      </c>
      <c r="R126" s="12" t="s">
        <v>1850</v>
      </c>
      <c r="S126" s="12" t="s">
        <v>1857</v>
      </c>
    </row>
    <row r="127" spans="1:19" x14ac:dyDescent="0.25">
      <c r="A127" s="12" t="s">
        <v>1858</v>
      </c>
      <c r="B127" s="12" t="s">
        <v>1838</v>
      </c>
      <c r="C127" s="12" t="s">
        <v>1859</v>
      </c>
      <c r="D127" s="12" t="s">
        <v>1840</v>
      </c>
      <c r="E127" s="12" t="s">
        <v>1841</v>
      </c>
      <c r="F127" s="13">
        <v>11669.39</v>
      </c>
      <c r="G127" s="12" t="s">
        <v>1842</v>
      </c>
      <c r="H127" s="18">
        <v>43983</v>
      </c>
      <c r="I127" s="12" t="s">
        <v>1984</v>
      </c>
      <c r="J127" s="12" t="s">
        <v>1985</v>
      </c>
      <c r="K127" s="12">
        <v>10043</v>
      </c>
      <c r="L127" s="12" t="s">
        <v>1976</v>
      </c>
      <c r="M127" s="12">
        <v>111600</v>
      </c>
      <c r="N127" s="12" t="s">
        <v>1986</v>
      </c>
      <c r="O127" s="12" t="s">
        <v>1860</v>
      </c>
      <c r="P127" s="12" t="s">
        <v>1861</v>
      </c>
      <c r="Q127" s="12" t="s">
        <v>1862</v>
      </c>
      <c r="R127" s="12" t="s">
        <v>1850</v>
      </c>
      <c r="S127" s="12" t="s">
        <v>1857</v>
      </c>
    </row>
    <row r="128" spans="1:19" x14ac:dyDescent="0.25">
      <c r="A128" s="12" t="s">
        <v>1837</v>
      </c>
      <c r="B128" s="12" t="s">
        <v>1838</v>
      </c>
      <c r="C128" s="12" t="s">
        <v>1839</v>
      </c>
      <c r="D128" s="12" t="s">
        <v>1840</v>
      </c>
      <c r="E128" s="12" t="s">
        <v>1841</v>
      </c>
      <c r="F128" s="13">
        <v>216.66</v>
      </c>
      <c r="G128" s="12" t="s">
        <v>1842</v>
      </c>
      <c r="H128" s="18">
        <v>43922</v>
      </c>
      <c r="I128" s="12" t="s">
        <v>1987</v>
      </c>
      <c r="J128" s="12" t="s">
        <v>1988</v>
      </c>
      <c r="K128" s="12">
        <v>10043</v>
      </c>
      <c r="L128" s="12" t="s">
        <v>1976</v>
      </c>
      <c r="M128" s="12">
        <v>113010</v>
      </c>
      <c r="N128" s="12" t="s">
        <v>1989</v>
      </c>
      <c r="O128" s="12" t="s">
        <v>1847</v>
      </c>
      <c r="P128" s="12" t="s">
        <v>1848</v>
      </c>
      <c r="Q128" s="12" t="s">
        <v>1849</v>
      </c>
      <c r="R128" s="12" t="s">
        <v>1850</v>
      </c>
      <c r="S128" s="12" t="s">
        <v>1851</v>
      </c>
    </row>
    <row r="129" spans="1:19" x14ac:dyDescent="0.25">
      <c r="A129" s="12" t="s">
        <v>1852</v>
      </c>
      <c r="B129" s="12" t="s">
        <v>1838</v>
      </c>
      <c r="C129" s="12" t="s">
        <v>1853</v>
      </c>
      <c r="D129" s="12" t="s">
        <v>1840</v>
      </c>
      <c r="E129" s="12" t="s">
        <v>1841</v>
      </c>
      <c r="F129" s="13">
        <v>216.66</v>
      </c>
      <c r="G129" s="12" t="s">
        <v>1842</v>
      </c>
      <c r="H129" s="18">
        <v>43952</v>
      </c>
      <c r="I129" s="12" t="s">
        <v>1984</v>
      </c>
      <c r="J129" s="12" t="s">
        <v>1988</v>
      </c>
      <c r="K129" s="12">
        <v>10043</v>
      </c>
      <c r="L129" s="12" t="s">
        <v>1976</v>
      </c>
      <c r="M129" s="12">
        <v>113010</v>
      </c>
      <c r="N129" s="12" t="s">
        <v>1989</v>
      </c>
      <c r="O129" s="12" t="s">
        <v>1854</v>
      </c>
      <c r="P129" s="12" t="s">
        <v>1855</v>
      </c>
      <c r="Q129" s="12" t="s">
        <v>1856</v>
      </c>
      <c r="R129" s="12" t="s">
        <v>1850</v>
      </c>
      <c r="S129" s="12" t="s">
        <v>1851</v>
      </c>
    </row>
    <row r="130" spans="1:19" x14ac:dyDescent="0.25">
      <c r="A130" s="12" t="s">
        <v>1858</v>
      </c>
      <c r="B130" s="12" t="s">
        <v>1838</v>
      </c>
      <c r="C130" s="12" t="s">
        <v>1859</v>
      </c>
      <c r="D130" s="12" t="s">
        <v>1840</v>
      </c>
      <c r="E130" s="12" t="s">
        <v>1841</v>
      </c>
      <c r="F130" s="13">
        <v>216.66</v>
      </c>
      <c r="G130" s="12" t="s">
        <v>1842</v>
      </c>
      <c r="H130" s="18">
        <v>43983</v>
      </c>
      <c r="I130" s="12" t="s">
        <v>1987</v>
      </c>
      <c r="J130" s="12" t="s">
        <v>1988</v>
      </c>
      <c r="K130" s="12">
        <v>10043</v>
      </c>
      <c r="L130" s="12" t="s">
        <v>1976</v>
      </c>
      <c r="M130" s="12">
        <v>113010</v>
      </c>
      <c r="N130" s="12" t="s">
        <v>1989</v>
      </c>
      <c r="O130" s="12" t="s">
        <v>1860</v>
      </c>
      <c r="P130" s="12" t="s">
        <v>1861</v>
      </c>
      <c r="Q130" s="12" t="s">
        <v>1862</v>
      </c>
      <c r="R130" s="12" t="s">
        <v>1850</v>
      </c>
      <c r="S130" s="12" t="s">
        <v>1851</v>
      </c>
    </row>
    <row r="131" spans="1:19" x14ac:dyDescent="0.25">
      <c r="A131" s="12" t="s">
        <v>1837</v>
      </c>
      <c r="B131" s="12" t="s">
        <v>1838</v>
      </c>
      <c r="C131" s="12" t="s">
        <v>1839</v>
      </c>
      <c r="D131" s="12" t="s">
        <v>1840</v>
      </c>
      <c r="E131" s="12" t="s">
        <v>1841</v>
      </c>
      <c r="F131" s="13">
        <v>4624.1499999999996</v>
      </c>
      <c r="G131" s="12" t="s">
        <v>1842</v>
      </c>
      <c r="H131" s="18">
        <v>43922</v>
      </c>
      <c r="I131" s="12" t="s">
        <v>1990</v>
      </c>
      <c r="J131" s="12" t="s">
        <v>1991</v>
      </c>
      <c r="K131" s="12">
        <v>10043</v>
      </c>
      <c r="L131" s="12" t="s">
        <v>1976</v>
      </c>
      <c r="M131" s="12">
        <v>113040</v>
      </c>
      <c r="N131" s="12" t="s">
        <v>1992</v>
      </c>
      <c r="O131" s="12" t="s">
        <v>1847</v>
      </c>
      <c r="P131" s="12" t="s">
        <v>1848</v>
      </c>
      <c r="Q131" s="12" t="s">
        <v>1849</v>
      </c>
      <c r="R131" s="12" t="s">
        <v>1850</v>
      </c>
      <c r="S131" s="12" t="s">
        <v>1815</v>
      </c>
    </row>
    <row r="132" spans="1:19" x14ac:dyDescent="0.25">
      <c r="A132" s="12" t="s">
        <v>1852</v>
      </c>
      <c r="B132" s="12" t="s">
        <v>1838</v>
      </c>
      <c r="C132" s="12" t="s">
        <v>1853</v>
      </c>
      <c r="D132" s="12" t="s">
        <v>1840</v>
      </c>
      <c r="E132" s="12" t="s">
        <v>1841</v>
      </c>
      <c r="F132" s="13">
        <v>4686.93</v>
      </c>
      <c r="G132" s="12" t="s">
        <v>1842</v>
      </c>
      <c r="H132" s="18">
        <v>43952</v>
      </c>
      <c r="I132" s="12" t="s">
        <v>1987</v>
      </c>
      <c r="J132" s="12" t="s">
        <v>1991</v>
      </c>
      <c r="K132" s="12">
        <v>10043</v>
      </c>
      <c r="L132" s="12" t="s">
        <v>1976</v>
      </c>
      <c r="M132" s="12">
        <v>113040</v>
      </c>
      <c r="N132" s="12" t="s">
        <v>1992</v>
      </c>
      <c r="O132" s="12" t="s">
        <v>1854</v>
      </c>
      <c r="P132" s="12" t="s">
        <v>1855</v>
      </c>
      <c r="Q132" s="12" t="s">
        <v>1856</v>
      </c>
      <c r="R132" s="12" t="s">
        <v>1850</v>
      </c>
      <c r="S132" s="12" t="s">
        <v>1815</v>
      </c>
    </row>
    <row r="133" spans="1:19" x14ac:dyDescent="0.25">
      <c r="A133" s="12" t="s">
        <v>1858</v>
      </c>
      <c r="B133" s="12" t="s">
        <v>1838</v>
      </c>
      <c r="C133" s="12" t="s">
        <v>1859</v>
      </c>
      <c r="D133" s="12" t="s">
        <v>1840</v>
      </c>
      <c r="E133" s="12" t="s">
        <v>1841</v>
      </c>
      <c r="F133" s="13">
        <v>4609.3900000000003</v>
      </c>
      <c r="G133" s="12" t="s">
        <v>1842</v>
      </c>
      <c r="H133" s="18">
        <v>43983</v>
      </c>
      <c r="I133" s="12" t="s">
        <v>1990</v>
      </c>
      <c r="J133" s="12" t="s">
        <v>1991</v>
      </c>
      <c r="K133" s="12">
        <v>10043</v>
      </c>
      <c r="L133" s="12" t="s">
        <v>1976</v>
      </c>
      <c r="M133" s="12">
        <v>113040</v>
      </c>
      <c r="N133" s="12" t="s">
        <v>1992</v>
      </c>
      <c r="O133" s="12" t="s">
        <v>1860</v>
      </c>
      <c r="P133" s="12" t="s">
        <v>1861</v>
      </c>
      <c r="Q133" s="12" t="s">
        <v>1862</v>
      </c>
      <c r="R133" s="12" t="s">
        <v>1850</v>
      </c>
      <c r="S133" s="12" t="s">
        <v>1815</v>
      </c>
    </row>
    <row r="134" spans="1:19" x14ac:dyDescent="0.25">
      <c r="A134" s="12" t="s">
        <v>1837</v>
      </c>
      <c r="B134" s="12" t="s">
        <v>1838</v>
      </c>
      <c r="C134" s="12" t="s">
        <v>1839</v>
      </c>
      <c r="D134" s="12" t="s">
        <v>1840</v>
      </c>
      <c r="E134" s="12" t="s">
        <v>1841</v>
      </c>
      <c r="F134" s="13">
        <v>809.49</v>
      </c>
      <c r="G134" s="12" t="s">
        <v>1842</v>
      </c>
      <c r="H134" s="18">
        <v>43922</v>
      </c>
      <c r="I134" s="12" t="s">
        <v>1993</v>
      </c>
      <c r="J134" s="12" t="s">
        <v>1994</v>
      </c>
      <c r="K134" s="12">
        <v>10043</v>
      </c>
      <c r="L134" s="12" t="s">
        <v>1976</v>
      </c>
      <c r="M134" s="12">
        <v>113060</v>
      </c>
      <c r="N134" s="12" t="s">
        <v>1995</v>
      </c>
      <c r="O134" s="12" t="s">
        <v>1847</v>
      </c>
      <c r="P134" s="12" t="s">
        <v>1848</v>
      </c>
      <c r="Q134" s="12" t="s">
        <v>1849</v>
      </c>
      <c r="R134" s="12" t="s">
        <v>1850</v>
      </c>
      <c r="S134" s="12" t="s">
        <v>1857</v>
      </c>
    </row>
    <row r="135" spans="1:19" x14ac:dyDescent="0.25">
      <c r="A135" s="12" t="s">
        <v>1852</v>
      </c>
      <c r="B135" s="12" t="s">
        <v>1838</v>
      </c>
      <c r="C135" s="12" t="s">
        <v>1853</v>
      </c>
      <c r="D135" s="12" t="s">
        <v>1840</v>
      </c>
      <c r="E135" s="12" t="s">
        <v>1841</v>
      </c>
      <c r="F135" s="13">
        <v>809.49</v>
      </c>
      <c r="G135" s="12" t="s">
        <v>1842</v>
      </c>
      <c r="H135" s="18">
        <v>43952</v>
      </c>
      <c r="I135" s="12" t="s">
        <v>1990</v>
      </c>
      <c r="J135" s="12" t="s">
        <v>1994</v>
      </c>
      <c r="K135" s="12">
        <v>10043</v>
      </c>
      <c r="L135" s="12" t="s">
        <v>1976</v>
      </c>
      <c r="M135" s="12">
        <v>113060</v>
      </c>
      <c r="N135" s="12" t="s">
        <v>1995</v>
      </c>
      <c r="O135" s="12" t="s">
        <v>1854</v>
      </c>
      <c r="P135" s="12" t="s">
        <v>1855</v>
      </c>
      <c r="Q135" s="12" t="s">
        <v>1856</v>
      </c>
      <c r="R135" s="12" t="s">
        <v>1850</v>
      </c>
      <c r="S135" s="12" t="s">
        <v>1857</v>
      </c>
    </row>
    <row r="136" spans="1:19" x14ac:dyDescent="0.25">
      <c r="A136" s="12" t="s">
        <v>1858</v>
      </c>
      <c r="B136" s="12" t="s">
        <v>1838</v>
      </c>
      <c r="C136" s="12" t="s">
        <v>1859</v>
      </c>
      <c r="D136" s="12" t="s">
        <v>1840</v>
      </c>
      <c r="E136" s="12" t="s">
        <v>1841</v>
      </c>
      <c r="F136" s="13">
        <v>802.23</v>
      </c>
      <c r="G136" s="12" t="s">
        <v>1842</v>
      </c>
      <c r="H136" s="18">
        <v>43983</v>
      </c>
      <c r="I136" s="12" t="s">
        <v>1993</v>
      </c>
      <c r="J136" s="12" t="s">
        <v>1994</v>
      </c>
      <c r="K136" s="12">
        <v>10043</v>
      </c>
      <c r="L136" s="12" t="s">
        <v>1976</v>
      </c>
      <c r="M136" s="12">
        <v>113060</v>
      </c>
      <c r="N136" s="12" t="s">
        <v>1995</v>
      </c>
      <c r="O136" s="12" t="s">
        <v>1860</v>
      </c>
      <c r="P136" s="12" t="s">
        <v>1861</v>
      </c>
      <c r="Q136" s="12" t="s">
        <v>1862</v>
      </c>
      <c r="R136" s="12" t="s">
        <v>1850</v>
      </c>
      <c r="S136" s="12" t="s">
        <v>1857</v>
      </c>
    </row>
    <row r="137" spans="1:19" x14ac:dyDescent="0.25">
      <c r="A137" s="12" t="s">
        <v>1837</v>
      </c>
      <c r="B137" s="12" t="s">
        <v>1838</v>
      </c>
      <c r="C137" s="12" t="s">
        <v>1839</v>
      </c>
      <c r="D137" s="12" t="s">
        <v>1840</v>
      </c>
      <c r="E137" s="12" t="s">
        <v>1841</v>
      </c>
      <c r="F137" s="13">
        <v>642.26</v>
      </c>
      <c r="G137" s="12" t="s">
        <v>1842</v>
      </c>
      <c r="H137" s="18">
        <v>43922</v>
      </c>
      <c r="I137" s="12" t="s">
        <v>1996</v>
      </c>
      <c r="J137" s="12" t="s">
        <v>1997</v>
      </c>
      <c r="K137" s="12">
        <v>10043</v>
      </c>
      <c r="L137" s="12" t="s">
        <v>1976</v>
      </c>
      <c r="M137" s="12">
        <v>114010</v>
      </c>
      <c r="N137" s="12" t="s">
        <v>1998</v>
      </c>
      <c r="O137" s="12" t="s">
        <v>1847</v>
      </c>
      <c r="P137" s="12" t="s">
        <v>1848</v>
      </c>
      <c r="Q137" s="12" t="s">
        <v>1849</v>
      </c>
      <c r="R137" s="12" t="s">
        <v>1850</v>
      </c>
      <c r="S137" s="12" t="s">
        <v>1851</v>
      </c>
    </row>
    <row r="138" spans="1:19" x14ac:dyDescent="0.25">
      <c r="A138" s="12" t="s">
        <v>1852</v>
      </c>
      <c r="B138" s="12" t="s">
        <v>1838</v>
      </c>
      <c r="C138" s="12" t="s">
        <v>1853</v>
      </c>
      <c r="D138" s="12" t="s">
        <v>1840</v>
      </c>
      <c r="E138" s="12" t="s">
        <v>1841</v>
      </c>
      <c r="F138" s="13">
        <v>642.26</v>
      </c>
      <c r="G138" s="12" t="s">
        <v>1842</v>
      </c>
      <c r="H138" s="18">
        <v>43952</v>
      </c>
      <c r="I138" s="12" t="s">
        <v>1993</v>
      </c>
      <c r="J138" s="12" t="s">
        <v>1997</v>
      </c>
      <c r="K138" s="12">
        <v>10043</v>
      </c>
      <c r="L138" s="12" t="s">
        <v>1976</v>
      </c>
      <c r="M138" s="12">
        <v>114010</v>
      </c>
      <c r="N138" s="12" t="s">
        <v>1998</v>
      </c>
      <c r="O138" s="12" t="s">
        <v>1854</v>
      </c>
      <c r="P138" s="12" t="s">
        <v>1855</v>
      </c>
      <c r="Q138" s="12" t="s">
        <v>1856</v>
      </c>
      <c r="R138" s="12" t="s">
        <v>1850</v>
      </c>
      <c r="S138" s="12" t="s">
        <v>1851</v>
      </c>
    </row>
    <row r="139" spans="1:19" x14ac:dyDescent="0.25">
      <c r="A139" s="12" t="s">
        <v>1858</v>
      </c>
      <c r="B139" s="12" t="s">
        <v>1838</v>
      </c>
      <c r="C139" s="12" t="s">
        <v>1859</v>
      </c>
      <c r="D139" s="12" t="s">
        <v>1840</v>
      </c>
      <c r="E139" s="12" t="s">
        <v>1841</v>
      </c>
      <c r="F139" s="13">
        <v>642.26</v>
      </c>
      <c r="G139" s="12" t="s">
        <v>1842</v>
      </c>
      <c r="H139" s="18">
        <v>43983</v>
      </c>
      <c r="I139" s="12" t="s">
        <v>1996</v>
      </c>
      <c r="J139" s="12" t="s">
        <v>1997</v>
      </c>
      <c r="K139" s="12">
        <v>10043</v>
      </c>
      <c r="L139" s="12" t="s">
        <v>1976</v>
      </c>
      <c r="M139" s="12">
        <v>114010</v>
      </c>
      <c r="N139" s="12" t="s">
        <v>1998</v>
      </c>
      <c r="O139" s="12" t="s">
        <v>1860</v>
      </c>
      <c r="P139" s="12" t="s">
        <v>1861</v>
      </c>
      <c r="Q139" s="12" t="s">
        <v>1862</v>
      </c>
      <c r="R139" s="12" t="s">
        <v>1850</v>
      </c>
      <c r="S139" s="12" t="s">
        <v>1851</v>
      </c>
    </row>
    <row r="140" spans="1:19" x14ac:dyDescent="0.25">
      <c r="A140" s="12" t="s">
        <v>1837</v>
      </c>
      <c r="B140" s="12" t="s">
        <v>1838</v>
      </c>
      <c r="C140" s="12" t="s">
        <v>1839</v>
      </c>
      <c r="D140" s="12" t="s">
        <v>1840</v>
      </c>
      <c r="E140" s="12" t="s">
        <v>1841</v>
      </c>
      <c r="F140" s="13">
        <v>195.22</v>
      </c>
      <c r="G140" s="12" t="s">
        <v>1842</v>
      </c>
      <c r="H140" s="18">
        <v>43922</v>
      </c>
      <c r="I140" s="12" t="s">
        <v>1999</v>
      </c>
      <c r="J140" s="12" t="s">
        <v>2000</v>
      </c>
      <c r="K140" s="12">
        <v>10043</v>
      </c>
      <c r="L140" s="12" t="s">
        <v>1976</v>
      </c>
      <c r="M140" s="12">
        <v>114020</v>
      </c>
      <c r="N140" s="12" t="s">
        <v>2001</v>
      </c>
      <c r="O140" s="12" t="s">
        <v>1847</v>
      </c>
      <c r="P140" s="12" t="s">
        <v>1848</v>
      </c>
      <c r="Q140" s="12" t="s">
        <v>1849</v>
      </c>
      <c r="R140" s="12" t="s">
        <v>1850</v>
      </c>
      <c r="S140" s="12" t="s">
        <v>1866</v>
      </c>
    </row>
    <row r="141" spans="1:19" x14ac:dyDescent="0.25">
      <c r="A141" s="12" t="s">
        <v>1852</v>
      </c>
      <c r="B141" s="12" t="s">
        <v>1838</v>
      </c>
      <c r="C141" s="12" t="s">
        <v>1853</v>
      </c>
      <c r="D141" s="12" t="s">
        <v>1840</v>
      </c>
      <c r="E141" s="12" t="s">
        <v>1841</v>
      </c>
      <c r="F141" s="13">
        <v>195.22</v>
      </c>
      <c r="G141" s="12" t="s">
        <v>1842</v>
      </c>
      <c r="H141" s="18">
        <v>43952</v>
      </c>
      <c r="I141" s="12" t="s">
        <v>1996</v>
      </c>
      <c r="J141" s="12" t="s">
        <v>2000</v>
      </c>
      <c r="K141" s="12">
        <v>10043</v>
      </c>
      <c r="L141" s="12" t="s">
        <v>1976</v>
      </c>
      <c r="M141" s="12">
        <v>114020</v>
      </c>
      <c r="N141" s="12" t="s">
        <v>2001</v>
      </c>
      <c r="O141" s="12" t="s">
        <v>1854</v>
      </c>
      <c r="P141" s="12" t="s">
        <v>1855</v>
      </c>
      <c r="Q141" s="12" t="s">
        <v>1856</v>
      </c>
      <c r="R141" s="12" t="s">
        <v>1850</v>
      </c>
      <c r="S141" s="12" t="s">
        <v>1866</v>
      </c>
    </row>
    <row r="142" spans="1:19" x14ac:dyDescent="0.25">
      <c r="A142" s="12" t="s">
        <v>1858</v>
      </c>
      <c r="B142" s="12" t="s">
        <v>1838</v>
      </c>
      <c r="C142" s="12" t="s">
        <v>1859</v>
      </c>
      <c r="D142" s="12" t="s">
        <v>1840</v>
      </c>
      <c r="E142" s="12" t="s">
        <v>1841</v>
      </c>
      <c r="F142" s="13">
        <v>195.22</v>
      </c>
      <c r="G142" s="12" t="s">
        <v>1842</v>
      </c>
      <c r="H142" s="18">
        <v>43983</v>
      </c>
      <c r="I142" s="12" t="s">
        <v>1999</v>
      </c>
      <c r="J142" s="12" t="s">
        <v>2000</v>
      </c>
      <c r="K142" s="12">
        <v>10043</v>
      </c>
      <c r="L142" s="12" t="s">
        <v>1976</v>
      </c>
      <c r="M142" s="12">
        <v>114020</v>
      </c>
      <c r="N142" s="12" t="s">
        <v>2001</v>
      </c>
      <c r="O142" s="12" t="s">
        <v>1860</v>
      </c>
      <c r="P142" s="12" t="s">
        <v>1861</v>
      </c>
      <c r="Q142" s="12" t="s">
        <v>1862</v>
      </c>
      <c r="R142" s="12" t="s">
        <v>1850</v>
      </c>
      <c r="S142" s="12" t="s">
        <v>1866</v>
      </c>
    </row>
    <row r="143" spans="1:19" x14ac:dyDescent="0.25">
      <c r="A143" s="12" t="s">
        <v>1837</v>
      </c>
      <c r="B143" s="12" t="s">
        <v>1838</v>
      </c>
      <c r="C143" s="12" t="s">
        <v>1839</v>
      </c>
      <c r="D143" s="12" t="s">
        <v>1840</v>
      </c>
      <c r="E143" s="12" t="s">
        <v>1841</v>
      </c>
      <c r="F143" s="13">
        <v>10014.780000000001</v>
      </c>
      <c r="G143" s="12" t="s">
        <v>1842</v>
      </c>
      <c r="H143" s="18">
        <v>43922</v>
      </c>
      <c r="I143" s="12" t="s">
        <v>2002</v>
      </c>
      <c r="J143" s="12" t="s">
        <v>2003</v>
      </c>
      <c r="K143" s="12">
        <v>10043</v>
      </c>
      <c r="L143" s="12" t="s">
        <v>1976</v>
      </c>
      <c r="M143" s="12">
        <v>114040</v>
      </c>
      <c r="N143" s="12" t="s">
        <v>2004</v>
      </c>
      <c r="O143" s="12" t="s">
        <v>1847</v>
      </c>
      <c r="P143" s="12" t="s">
        <v>1848</v>
      </c>
      <c r="Q143" s="12" t="s">
        <v>1849</v>
      </c>
      <c r="R143" s="12" t="s">
        <v>1850</v>
      </c>
      <c r="S143" s="12" t="s">
        <v>1815</v>
      </c>
    </row>
    <row r="144" spans="1:19" x14ac:dyDescent="0.25">
      <c r="A144" s="12" t="s">
        <v>1852</v>
      </c>
      <c r="B144" s="12" t="s">
        <v>1838</v>
      </c>
      <c r="C144" s="12" t="s">
        <v>1853</v>
      </c>
      <c r="D144" s="12" t="s">
        <v>1840</v>
      </c>
      <c r="E144" s="12" t="s">
        <v>1841</v>
      </c>
      <c r="F144" s="13">
        <v>10122.530000000001</v>
      </c>
      <c r="G144" s="12" t="s">
        <v>1842</v>
      </c>
      <c r="H144" s="18">
        <v>43952</v>
      </c>
      <c r="I144" s="12" t="s">
        <v>1999</v>
      </c>
      <c r="J144" s="12" t="s">
        <v>2003</v>
      </c>
      <c r="K144" s="12">
        <v>10043</v>
      </c>
      <c r="L144" s="12" t="s">
        <v>1976</v>
      </c>
      <c r="M144" s="12">
        <v>114040</v>
      </c>
      <c r="N144" s="12" t="s">
        <v>2004</v>
      </c>
      <c r="O144" s="12" t="s">
        <v>1854</v>
      </c>
      <c r="P144" s="12" t="s">
        <v>1855</v>
      </c>
      <c r="Q144" s="12" t="s">
        <v>1856</v>
      </c>
      <c r="R144" s="12" t="s">
        <v>1850</v>
      </c>
      <c r="S144" s="12" t="s">
        <v>1815</v>
      </c>
    </row>
    <row r="145" spans="1:19" x14ac:dyDescent="0.25">
      <c r="A145" s="12" t="s">
        <v>1858</v>
      </c>
      <c r="B145" s="12" t="s">
        <v>1838</v>
      </c>
      <c r="C145" s="12" t="s">
        <v>1859</v>
      </c>
      <c r="D145" s="12" t="s">
        <v>1840</v>
      </c>
      <c r="E145" s="12" t="s">
        <v>1841</v>
      </c>
      <c r="F145" s="13">
        <v>9989.4599999999991</v>
      </c>
      <c r="G145" s="12" t="s">
        <v>1842</v>
      </c>
      <c r="H145" s="18">
        <v>43983</v>
      </c>
      <c r="I145" s="12" t="s">
        <v>2002</v>
      </c>
      <c r="J145" s="12" t="s">
        <v>2003</v>
      </c>
      <c r="K145" s="12">
        <v>10043</v>
      </c>
      <c r="L145" s="12" t="s">
        <v>1976</v>
      </c>
      <c r="M145" s="12">
        <v>114040</v>
      </c>
      <c r="N145" s="12" t="s">
        <v>2004</v>
      </c>
      <c r="O145" s="12" t="s">
        <v>1860</v>
      </c>
      <c r="P145" s="12" t="s">
        <v>1861</v>
      </c>
      <c r="Q145" s="12" t="s">
        <v>1862</v>
      </c>
      <c r="R145" s="12" t="s">
        <v>1850</v>
      </c>
      <c r="S145" s="12" t="s">
        <v>1815</v>
      </c>
    </row>
    <row r="146" spans="1:19" x14ac:dyDescent="0.25">
      <c r="A146" s="12" t="s">
        <v>1837</v>
      </c>
      <c r="B146" s="12" t="s">
        <v>1838</v>
      </c>
      <c r="C146" s="12" t="s">
        <v>1839</v>
      </c>
      <c r="D146" s="12" t="s">
        <v>1840</v>
      </c>
      <c r="E146" s="12" t="s">
        <v>1841</v>
      </c>
      <c r="F146" s="13">
        <v>2944.1</v>
      </c>
      <c r="G146" s="12" t="s">
        <v>1842</v>
      </c>
      <c r="H146" s="18">
        <v>43922</v>
      </c>
      <c r="I146" s="12" t="s">
        <v>2005</v>
      </c>
      <c r="J146" s="12" t="s">
        <v>2006</v>
      </c>
      <c r="K146" s="12">
        <v>10043</v>
      </c>
      <c r="L146" s="12" t="s">
        <v>1976</v>
      </c>
      <c r="M146" s="12">
        <v>114060</v>
      </c>
      <c r="N146" s="12" t="s">
        <v>2007</v>
      </c>
      <c r="O146" s="12" t="s">
        <v>1847</v>
      </c>
      <c r="P146" s="12" t="s">
        <v>1848</v>
      </c>
      <c r="Q146" s="12" t="s">
        <v>1849</v>
      </c>
      <c r="R146" s="12" t="s">
        <v>1850</v>
      </c>
      <c r="S146" s="12" t="s">
        <v>1857</v>
      </c>
    </row>
    <row r="147" spans="1:19" x14ac:dyDescent="0.25">
      <c r="A147" s="12" t="s">
        <v>1852</v>
      </c>
      <c r="B147" s="12" t="s">
        <v>1838</v>
      </c>
      <c r="C147" s="12" t="s">
        <v>1853</v>
      </c>
      <c r="D147" s="12" t="s">
        <v>1840</v>
      </c>
      <c r="E147" s="12" t="s">
        <v>1841</v>
      </c>
      <c r="F147" s="13">
        <v>2944.1</v>
      </c>
      <c r="G147" s="12" t="s">
        <v>1842</v>
      </c>
      <c r="H147" s="18">
        <v>43952</v>
      </c>
      <c r="I147" s="12" t="s">
        <v>2002</v>
      </c>
      <c r="J147" s="12" t="s">
        <v>2006</v>
      </c>
      <c r="K147" s="12">
        <v>10043</v>
      </c>
      <c r="L147" s="12" t="s">
        <v>1976</v>
      </c>
      <c r="M147" s="12">
        <v>114060</v>
      </c>
      <c r="N147" s="12" t="s">
        <v>2007</v>
      </c>
      <c r="O147" s="12" t="s">
        <v>1854</v>
      </c>
      <c r="P147" s="12" t="s">
        <v>1855</v>
      </c>
      <c r="Q147" s="12" t="s">
        <v>1856</v>
      </c>
      <c r="R147" s="12" t="s">
        <v>1850</v>
      </c>
      <c r="S147" s="12" t="s">
        <v>1857</v>
      </c>
    </row>
    <row r="148" spans="1:19" x14ac:dyDescent="0.25">
      <c r="A148" s="12" t="s">
        <v>1858</v>
      </c>
      <c r="B148" s="12" t="s">
        <v>1838</v>
      </c>
      <c r="C148" s="12" t="s">
        <v>1859</v>
      </c>
      <c r="D148" s="12" t="s">
        <v>1840</v>
      </c>
      <c r="E148" s="12" t="s">
        <v>1841</v>
      </c>
      <c r="F148" s="13">
        <v>2929.42</v>
      </c>
      <c r="G148" s="12" t="s">
        <v>1842</v>
      </c>
      <c r="H148" s="18">
        <v>43983</v>
      </c>
      <c r="I148" s="12" t="s">
        <v>2005</v>
      </c>
      <c r="J148" s="12" t="s">
        <v>2006</v>
      </c>
      <c r="K148" s="12">
        <v>10043</v>
      </c>
      <c r="L148" s="12" t="s">
        <v>1976</v>
      </c>
      <c r="M148" s="12">
        <v>114060</v>
      </c>
      <c r="N148" s="12" t="s">
        <v>2007</v>
      </c>
      <c r="O148" s="12" t="s">
        <v>1860</v>
      </c>
      <c r="P148" s="12" t="s">
        <v>1861</v>
      </c>
      <c r="Q148" s="12" t="s">
        <v>1862</v>
      </c>
      <c r="R148" s="12" t="s">
        <v>1850</v>
      </c>
      <c r="S148" s="12" t="s">
        <v>1857</v>
      </c>
    </row>
    <row r="149" spans="1:19" x14ac:dyDescent="0.25">
      <c r="A149" s="12" t="s">
        <v>1837</v>
      </c>
      <c r="B149" s="12" t="s">
        <v>1838</v>
      </c>
      <c r="C149" s="12" t="s">
        <v>1839</v>
      </c>
      <c r="D149" s="12" t="s">
        <v>1840</v>
      </c>
      <c r="E149" s="12" t="s">
        <v>1841</v>
      </c>
      <c r="F149" s="13">
        <v>10620.84</v>
      </c>
      <c r="G149" s="12" t="s">
        <v>1842</v>
      </c>
      <c r="H149" s="18">
        <v>43922</v>
      </c>
      <c r="I149" s="12" t="s">
        <v>2008</v>
      </c>
      <c r="J149" s="12" t="s">
        <v>2009</v>
      </c>
      <c r="K149" s="12">
        <v>10045</v>
      </c>
      <c r="L149" s="12" t="s">
        <v>2010</v>
      </c>
      <c r="M149" s="12">
        <v>111100</v>
      </c>
      <c r="N149" s="12" t="s">
        <v>2011</v>
      </c>
      <c r="O149" s="12" t="s">
        <v>1847</v>
      </c>
      <c r="P149" s="12" t="s">
        <v>1848</v>
      </c>
      <c r="Q149" s="12" t="s">
        <v>1849</v>
      </c>
      <c r="R149" s="12" t="s">
        <v>1850</v>
      </c>
      <c r="S149" s="12" t="s">
        <v>1851</v>
      </c>
    </row>
    <row r="150" spans="1:19" x14ac:dyDescent="0.25">
      <c r="A150" s="12" t="s">
        <v>1852</v>
      </c>
      <c r="B150" s="12" t="s">
        <v>1838</v>
      </c>
      <c r="C150" s="12" t="s">
        <v>1853</v>
      </c>
      <c r="D150" s="12" t="s">
        <v>1840</v>
      </c>
      <c r="E150" s="12" t="s">
        <v>1841</v>
      </c>
      <c r="F150" s="13">
        <v>9733.7099999999991</v>
      </c>
      <c r="G150" s="12" t="s">
        <v>1842</v>
      </c>
      <c r="H150" s="18">
        <v>43952</v>
      </c>
      <c r="I150" s="12" t="s">
        <v>2005</v>
      </c>
      <c r="J150" s="12" t="s">
        <v>2009</v>
      </c>
      <c r="K150" s="12">
        <v>10045</v>
      </c>
      <c r="L150" s="12" t="s">
        <v>2010</v>
      </c>
      <c r="M150" s="12">
        <v>111100</v>
      </c>
      <c r="N150" s="12" t="s">
        <v>2011</v>
      </c>
      <c r="O150" s="12" t="s">
        <v>1854</v>
      </c>
      <c r="P150" s="12" t="s">
        <v>1855</v>
      </c>
      <c r="Q150" s="12" t="s">
        <v>1856</v>
      </c>
      <c r="R150" s="12" t="s">
        <v>1850</v>
      </c>
      <c r="S150" s="12" t="s">
        <v>1851</v>
      </c>
    </row>
    <row r="151" spans="1:19" x14ac:dyDescent="0.25">
      <c r="A151" s="12" t="s">
        <v>1858</v>
      </c>
      <c r="B151" s="12" t="s">
        <v>1838</v>
      </c>
      <c r="C151" s="12" t="s">
        <v>1859</v>
      </c>
      <c r="D151" s="12" t="s">
        <v>1840</v>
      </c>
      <c r="E151" s="12" t="s">
        <v>1841</v>
      </c>
      <c r="F151" s="13">
        <v>8702.2000000000007</v>
      </c>
      <c r="G151" s="12" t="s">
        <v>1842</v>
      </c>
      <c r="H151" s="18">
        <v>43983</v>
      </c>
      <c r="I151" s="12" t="s">
        <v>2012</v>
      </c>
      <c r="J151" s="12" t="s">
        <v>2009</v>
      </c>
      <c r="K151" s="12">
        <v>10045</v>
      </c>
      <c r="L151" s="12" t="s">
        <v>2010</v>
      </c>
      <c r="M151" s="12">
        <v>111100</v>
      </c>
      <c r="N151" s="12" t="s">
        <v>2011</v>
      </c>
      <c r="O151" s="12" t="s">
        <v>1860</v>
      </c>
      <c r="P151" s="12" t="s">
        <v>1814</v>
      </c>
      <c r="Q151" s="12" t="s">
        <v>2013</v>
      </c>
      <c r="R151" s="12" t="s">
        <v>1850</v>
      </c>
      <c r="S151" s="12" t="s">
        <v>1851</v>
      </c>
    </row>
    <row r="152" spans="1:19" x14ac:dyDescent="0.25">
      <c r="A152" s="12" t="s">
        <v>1837</v>
      </c>
      <c r="B152" s="12" t="s">
        <v>1838</v>
      </c>
      <c r="C152" s="12" t="s">
        <v>1839</v>
      </c>
      <c r="D152" s="12" t="s">
        <v>1840</v>
      </c>
      <c r="E152" s="12" t="s">
        <v>1841</v>
      </c>
      <c r="F152" s="13">
        <v>6839.57</v>
      </c>
      <c r="G152" s="12" t="s">
        <v>1842</v>
      </c>
      <c r="H152" s="18">
        <v>43922</v>
      </c>
      <c r="I152" s="12" t="s">
        <v>2014</v>
      </c>
      <c r="J152" s="12" t="s">
        <v>2015</v>
      </c>
      <c r="K152" s="12">
        <v>10045</v>
      </c>
      <c r="L152" s="12" t="s">
        <v>2010</v>
      </c>
      <c r="M152" s="12">
        <v>111200</v>
      </c>
      <c r="N152" s="12" t="s">
        <v>2016</v>
      </c>
      <c r="O152" s="12" t="s">
        <v>1847</v>
      </c>
      <c r="P152" s="12" t="s">
        <v>1848</v>
      </c>
      <c r="Q152" s="12" t="s">
        <v>1849</v>
      </c>
      <c r="R152" s="12" t="s">
        <v>1850</v>
      </c>
      <c r="S152" s="12" t="s">
        <v>1866</v>
      </c>
    </row>
    <row r="153" spans="1:19" x14ac:dyDescent="0.25">
      <c r="A153" s="12" t="s">
        <v>1852</v>
      </c>
      <c r="B153" s="12" t="s">
        <v>1838</v>
      </c>
      <c r="C153" s="12" t="s">
        <v>1853</v>
      </c>
      <c r="D153" s="12" t="s">
        <v>1840</v>
      </c>
      <c r="E153" s="12" t="s">
        <v>1841</v>
      </c>
      <c r="F153" s="13">
        <v>6110.12</v>
      </c>
      <c r="G153" s="12" t="s">
        <v>1842</v>
      </c>
      <c r="H153" s="18">
        <v>43952</v>
      </c>
      <c r="I153" s="12" t="s">
        <v>2008</v>
      </c>
      <c r="J153" s="12" t="s">
        <v>2015</v>
      </c>
      <c r="K153" s="12">
        <v>10045</v>
      </c>
      <c r="L153" s="12" t="s">
        <v>2010</v>
      </c>
      <c r="M153" s="12">
        <v>111200</v>
      </c>
      <c r="N153" s="12" t="s">
        <v>2016</v>
      </c>
      <c r="O153" s="12" t="s">
        <v>1854</v>
      </c>
      <c r="P153" s="12" t="s">
        <v>1855</v>
      </c>
      <c r="Q153" s="12" t="s">
        <v>1856</v>
      </c>
      <c r="R153" s="12" t="s">
        <v>1850</v>
      </c>
      <c r="S153" s="12" t="s">
        <v>1866</v>
      </c>
    </row>
    <row r="154" spans="1:19" x14ac:dyDescent="0.25">
      <c r="A154" s="12" t="s">
        <v>1858</v>
      </c>
      <c r="B154" s="12" t="s">
        <v>1838</v>
      </c>
      <c r="C154" s="12" t="s">
        <v>1859</v>
      </c>
      <c r="D154" s="12" t="s">
        <v>1840</v>
      </c>
      <c r="E154" s="12" t="s">
        <v>1841</v>
      </c>
      <c r="F154" s="13">
        <v>6491.61</v>
      </c>
      <c r="G154" s="12" t="s">
        <v>1842</v>
      </c>
      <c r="H154" s="18">
        <v>43983</v>
      </c>
      <c r="I154" s="12" t="s">
        <v>2017</v>
      </c>
      <c r="J154" s="12" t="s">
        <v>2015</v>
      </c>
      <c r="K154" s="12">
        <v>10045</v>
      </c>
      <c r="L154" s="12" t="s">
        <v>2010</v>
      </c>
      <c r="M154" s="12">
        <v>111200</v>
      </c>
      <c r="N154" s="12" t="s">
        <v>2016</v>
      </c>
      <c r="O154" s="12" t="s">
        <v>1860</v>
      </c>
      <c r="P154" s="12" t="s">
        <v>1814</v>
      </c>
      <c r="Q154" s="12" t="s">
        <v>2013</v>
      </c>
      <c r="R154" s="12" t="s">
        <v>1850</v>
      </c>
      <c r="S154" s="12" t="s">
        <v>1866</v>
      </c>
    </row>
    <row r="155" spans="1:19" x14ac:dyDescent="0.25">
      <c r="A155" s="12" t="s">
        <v>1837</v>
      </c>
      <c r="B155" s="12" t="s">
        <v>1838</v>
      </c>
      <c r="C155" s="12" t="s">
        <v>1839</v>
      </c>
      <c r="D155" s="12" t="s">
        <v>1840</v>
      </c>
      <c r="E155" s="12" t="s">
        <v>1841</v>
      </c>
      <c r="F155" s="13">
        <v>52279.78</v>
      </c>
      <c r="G155" s="12" t="s">
        <v>1842</v>
      </c>
      <c r="H155" s="18">
        <v>43922</v>
      </c>
      <c r="I155" s="12" t="s">
        <v>2018</v>
      </c>
      <c r="J155" s="12" t="s">
        <v>2019</v>
      </c>
      <c r="K155" s="12">
        <v>10045</v>
      </c>
      <c r="L155" s="12" t="s">
        <v>2010</v>
      </c>
      <c r="M155" s="12">
        <v>111400</v>
      </c>
      <c r="N155" s="12" t="s">
        <v>2020</v>
      </c>
      <c r="O155" s="12" t="s">
        <v>1847</v>
      </c>
      <c r="P155" s="12" t="s">
        <v>1848</v>
      </c>
      <c r="Q155" s="12" t="s">
        <v>1849</v>
      </c>
      <c r="R155" s="12" t="s">
        <v>1850</v>
      </c>
      <c r="S155" s="12" t="s">
        <v>1815</v>
      </c>
    </row>
    <row r="156" spans="1:19" x14ac:dyDescent="0.25">
      <c r="A156" s="12" t="s">
        <v>1852</v>
      </c>
      <c r="B156" s="12" t="s">
        <v>1838</v>
      </c>
      <c r="C156" s="12" t="s">
        <v>1853</v>
      </c>
      <c r="D156" s="12" t="s">
        <v>1840</v>
      </c>
      <c r="E156" s="12" t="s">
        <v>1841</v>
      </c>
      <c r="F156" s="13">
        <v>51451.42</v>
      </c>
      <c r="G156" s="12" t="s">
        <v>1842</v>
      </c>
      <c r="H156" s="18">
        <v>43952</v>
      </c>
      <c r="I156" s="12" t="s">
        <v>2014</v>
      </c>
      <c r="J156" s="12" t="s">
        <v>2019</v>
      </c>
      <c r="K156" s="12">
        <v>10045</v>
      </c>
      <c r="L156" s="12" t="s">
        <v>2010</v>
      </c>
      <c r="M156" s="12">
        <v>111400</v>
      </c>
      <c r="N156" s="12" t="s">
        <v>2020</v>
      </c>
      <c r="O156" s="12" t="s">
        <v>1854</v>
      </c>
      <c r="P156" s="12" t="s">
        <v>1855</v>
      </c>
      <c r="Q156" s="12" t="s">
        <v>1856</v>
      </c>
      <c r="R156" s="12" t="s">
        <v>1850</v>
      </c>
      <c r="S156" s="12" t="s">
        <v>1815</v>
      </c>
    </row>
    <row r="157" spans="1:19" x14ac:dyDescent="0.25">
      <c r="A157" s="12" t="s">
        <v>1858</v>
      </c>
      <c r="B157" s="12" t="s">
        <v>1838</v>
      </c>
      <c r="C157" s="12" t="s">
        <v>1859</v>
      </c>
      <c r="D157" s="12" t="s">
        <v>1840</v>
      </c>
      <c r="E157" s="12" t="s">
        <v>1841</v>
      </c>
      <c r="F157" s="13">
        <v>54216.800000000003</v>
      </c>
      <c r="G157" s="12" t="s">
        <v>1842</v>
      </c>
      <c r="H157" s="18">
        <v>43983</v>
      </c>
      <c r="I157" s="12" t="s">
        <v>2021</v>
      </c>
      <c r="J157" s="12" t="s">
        <v>2019</v>
      </c>
      <c r="K157" s="12">
        <v>10045</v>
      </c>
      <c r="L157" s="12" t="s">
        <v>2010</v>
      </c>
      <c r="M157" s="12">
        <v>111400</v>
      </c>
      <c r="N157" s="12" t="s">
        <v>2020</v>
      </c>
      <c r="O157" s="12" t="s">
        <v>1860</v>
      </c>
      <c r="P157" s="12" t="s">
        <v>1814</v>
      </c>
      <c r="Q157" s="12" t="s">
        <v>2013</v>
      </c>
      <c r="R157" s="12" t="s">
        <v>1850</v>
      </c>
      <c r="S157" s="12" t="s">
        <v>1815</v>
      </c>
    </row>
    <row r="158" spans="1:19" x14ac:dyDescent="0.25">
      <c r="A158" s="12" t="s">
        <v>1837</v>
      </c>
      <c r="B158" s="12" t="s">
        <v>1838</v>
      </c>
      <c r="C158" s="12" t="s">
        <v>1839</v>
      </c>
      <c r="D158" s="12" t="s">
        <v>1840</v>
      </c>
      <c r="E158" s="12" t="s">
        <v>1841</v>
      </c>
      <c r="F158" s="13">
        <v>37936.129999999997</v>
      </c>
      <c r="G158" s="12" t="s">
        <v>1842</v>
      </c>
      <c r="H158" s="18">
        <v>43922</v>
      </c>
      <c r="I158" s="12" t="s">
        <v>2022</v>
      </c>
      <c r="J158" s="12" t="s">
        <v>2023</v>
      </c>
      <c r="K158" s="12">
        <v>10045</v>
      </c>
      <c r="L158" s="12" t="s">
        <v>2010</v>
      </c>
      <c r="M158" s="12">
        <v>111600</v>
      </c>
      <c r="N158" s="12" t="s">
        <v>2024</v>
      </c>
      <c r="O158" s="12" t="s">
        <v>1847</v>
      </c>
      <c r="P158" s="12" t="s">
        <v>1848</v>
      </c>
      <c r="Q158" s="12" t="s">
        <v>1849</v>
      </c>
      <c r="R158" s="12" t="s">
        <v>1850</v>
      </c>
      <c r="S158" s="12" t="s">
        <v>1857</v>
      </c>
    </row>
    <row r="159" spans="1:19" x14ac:dyDescent="0.25">
      <c r="A159" s="12" t="s">
        <v>1852</v>
      </c>
      <c r="B159" s="12" t="s">
        <v>1838</v>
      </c>
      <c r="C159" s="12" t="s">
        <v>1853</v>
      </c>
      <c r="D159" s="12" t="s">
        <v>1840</v>
      </c>
      <c r="E159" s="12" t="s">
        <v>1841</v>
      </c>
      <c r="F159" s="13">
        <v>38536.6</v>
      </c>
      <c r="G159" s="12" t="s">
        <v>1842</v>
      </c>
      <c r="H159" s="18">
        <v>43952</v>
      </c>
      <c r="I159" s="12" t="s">
        <v>2018</v>
      </c>
      <c r="J159" s="12" t="s">
        <v>2023</v>
      </c>
      <c r="K159" s="12">
        <v>10045</v>
      </c>
      <c r="L159" s="12" t="s">
        <v>2010</v>
      </c>
      <c r="M159" s="12">
        <v>111600</v>
      </c>
      <c r="N159" s="12" t="s">
        <v>2024</v>
      </c>
      <c r="O159" s="12" t="s">
        <v>1854</v>
      </c>
      <c r="P159" s="12" t="s">
        <v>1855</v>
      </c>
      <c r="Q159" s="12" t="s">
        <v>1856</v>
      </c>
      <c r="R159" s="12" t="s">
        <v>1850</v>
      </c>
      <c r="S159" s="12" t="s">
        <v>1857</v>
      </c>
    </row>
    <row r="160" spans="1:19" x14ac:dyDescent="0.25">
      <c r="A160" s="12" t="s">
        <v>1858</v>
      </c>
      <c r="B160" s="12" t="s">
        <v>1838</v>
      </c>
      <c r="C160" s="12" t="s">
        <v>1859</v>
      </c>
      <c r="D160" s="12" t="s">
        <v>1840</v>
      </c>
      <c r="E160" s="12" t="s">
        <v>1841</v>
      </c>
      <c r="F160" s="13">
        <v>34598.19</v>
      </c>
      <c r="G160" s="12" t="s">
        <v>1842</v>
      </c>
      <c r="H160" s="18">
        <v>43983</v>
      </c>
      <c r="I160" s="12" t="s">
        <v>2025</v>
      </c>
      <c r="J160" s="12" t="s">
        <v>2023</v>
      </c>
      <c r="K160" s="12">
        <v>10045</v>
      </c>
      <c r="L160" s="12" t="s">
        <v>2010</v>
      </c>
      <c r="M160" s="12">
        <v>111600</v>
      </c>
      <c r="N160" s="12" t="s">
        <v>2024</v>
      </c>
      <c r="O160" s="12" t="s">
        <v>1860</v>
      </c>
      <c r="P160" s="12" t="s">
        <v>1814</v>
      </c>
      <c r="Q160" s="12" t="s">
        <v>2013</v>
      </c>
      <c r="R160" s="12" t="s">
        <v>1850</v>
      </c>
      <c r="S160" s="12" t="s">
        <v>1857</v>
      </c>
    </row>
    <row r="161" spans="1:19" x14ac:dyDescent="0.25">
      <c r="A161" s="12" t="s">
        <v>1837</v>
      </c>
      <c r="B161" s="12" t="s">
        <v>1838</v>
      </c>
      <c r="C161" s="12" t="s">
        <v>1839</v>
      </c>
      <c r="D161" s="12" t="s">
        <v>1840</v>
      </c>
      <c r="E161" s="12" t="s">
        <v>1841</v>
      </c>
      <c r="F161" s="13">
        <v>4456.92</v>
      </c>
      <c r="G161" s="12" t="s">
        <v>1842</v>
      </c>
      <c r="H161" s="18">
        <v>43922</v>
      </c>
      <c r="I161" s="12" t="s">
        <v>2026</v>
      </c>
      <c r="J161" s="12" t="s">
        <v>2027</v>
      </c>
      <c r="K161" s="12">
        <v>10045</v>
      </c>
      <c r="L161" s="12" t="s">
        <v>2010</v>
      </c>
      <c r="M161" s="12">
        <v>111700</v>
      </c>
      <c r="N161" s="12" t="s">
        <v>2028</v>
      </c>
      <c r="O161" s="12" t="s">
        <v>1847</v>
      </c>
      <c r="P161" s="12" t="s">
        <v>1848</v>
      </c>
      <c r="Q161" s="12" t="s">
        <v>1849</v>
      </c>
      <c r="R161" s="12" t="s">
        <v>1850</v>
      </c>
      <c r="S161" s="12" t="s">
        <v>1877</v>
      </c>
    </row>
    <row r="162" spans="1:19" x14ac:dyDescent="0.25">
      <c r="A162" s="12" t="s">
        <v>1852</v>
      </c>
      <c r="B162" s="12" t="s">
        <v>1838</v>
      </c>
      <c r="C162" s="12" t="s">
        <v>1853</v>
      </c>
      <c r="D162" s="12" t="s">
        <v>1840</v>
      </c>
      <c r="E162" s="12" t="s">
        <v>1841</v>
      </c>
      <c r="F162" s="13">
        <v>3852.54</v>
      </c>
      <c r="G162" s="12" t="s">
        <v>1842</v>
      </c>
      <c r="H162" s="18">
        <v>43952</v>
      </c>
      <c r="I162" s="12" t="s">
        <v>2022</v>
      </c>
      <c r="J162" s="12" t="s">
        <v>2027</v>
      </c>
      <c r="K162" s="12">
        <v>10045</v>
      </c>
      <c r="L162" s="12" t="s">
        <v>2010</v>
      </c>
      <c r="M162" s="12">
        <v>111700</v>
      </c>
      <c r="N162" s="12" t="s">
        <v>2028</v>
      </c>
      <c r="O162" s="12" t="s">
        <v>1854</v>
      </c>
      <c r="P162" s="12" t="s">
        <v>1855</v>
      </c>
      <c r="Q162" s="12" t="s">
        <v>1856</v>
      </c>
      <c r="R162" s="12" t="s">
        <v>1850</v>
      </c>
      <c r="S162" s="12" t="s">
        <v>1877</v>
      </c>
    </row>
    <row r="163" spans="1:19" x14ac:dyDescent="0.25">
      <c r="A163" s="12" t="s">
        <v>1858</v>
      </c>
      <c r="B163" s="12" t="s">
        <v>1838</v>
      </c>
      <c r="C163" s="12" t="s">
        <v>1859</v>
      </c>
      <c r="D163" s="12" t="s">
        <v>1840</v>
      </c>
      <c r="E163" s="12" t="s">
        <v>1841</v>
      </c>
      <c r="F163" s="13">
        <v>3841.78</v>
      </c>
      <c r="G163" s="12" t="s">
        <v>1842</v>
      </c>
      <c r="H163" s="18">
        <v>43983</v>
      </c>
      <c r="I163" s="12" t="s">
        <v>2029</v>
      </c>
      <c r="J163" s="12" t="s">
        <v>2027</v>
      </c>
      <c r="K163" s="12">
        <v>10045</v>
      </c>
      <c r="L163" s="12" t="s">
        <v>2010</v>
      </c>
      <c r="M163" s="12">
        <v>111700</v>
      </c>
      <c r="N163" s="12" t="s">
        <v>2028</v>
      </c>
      <c r="O163" s="12" t="s">
        <v>1860</v>
      </c>
      <c r="P163" s="12" t="s">
        <v>1814</v>
      </c>
      <c r="Q163" s="12" t="s">
        <v>2013</v>
      </c>
      <c r="R163" s="12" t="s">
        <v>1850</v>
      </c>
      <c r="S163" s="12" t="s">
        <v>1877</v>
      </c>
    </row>
    <row r="164" spans="1:19" x14ac:dyDescent="0.25">
      <c r="A164" s="12" t="s">
        <v>1837</v>
      </c>
      <c r="B164" s="12" t="s">
        <v>1838</v>
      </c>
      <c r="C164" s="12" t="s">
        <v>1839</v>
      </c>
      <c r="D164" s="12" t="s">
        <v>1840</v>
      </c>
      <c r="E164" s="12" t="s">
        <v>1841</v>
      </c>
      <c r="F164" s="13">
        <v>111.84</v>
      </c>
      <c r="G164" s="12" t="s">
        <v>1842</v>
      </c>
      <c r="H164" s="18">
        <v>43922</v>
      </c>
      <c r="I164" s="12" t="s">
        <v>2030</v>
      </c>
      <c r="J164" s="12" t="s">
        <v>2031</v>
      </c>
      <c r="K164" s="12">
        <v>10045</v>
      </c>
      <c r="L164" s="12" t="s">
        <v>2010</v>
      </c>
      <c r="M164" s="12">
        <v>113000</v>
      </c>
      <c r="N164" s="12" t="s">
        <v>2032</v>
      </c>
      <c r="O164" s="12" t="s">
        <v>1847</v>
      </c>
      <c r="P164" s="12" t="s">
        <v>1848</v>
      </c>
      <c r="Q164" s="12" t="s">
        <v>1849</v>
      </c>
      <c r="R164" s="12" t="s">
        <v>1850</v>
      </c>
      <c r="S164" s="12" t="s">
        <v>1877</v>
      </c>
    </row>
    <row r="165" spans="1:19" x14ac:dyDescent="0.25">
      <c r="A165" s="12" t="s">
        <v>1852</v>
      </c>
      <c r="B165" s="12" t="s">
        <v>1838</v>
      </c>
      <c r="C165" s="12" t="s">
        <v>1853</v>
      </c>
      <c r="D165" s="12" t="s">
        <v>1840</v>
      </c>
      <c r="E165" s="12" t="s">
        <v>1841</v>
      </c>
      <c r="F165" s="13">
        <v>101.44</v>
      </c>
      <c r="G165" s="12" t="s">
        <v>1842</v>
      </c>
      <c r="H165" s="18">
        <v>43952</v>
      </c>
      <c r="I165" s="12" t="s">
        <v>2026</v>
      </c>
      <c r="J165" s="12" t="s">
        <v>2031</v>
      </c>
      <c r="K165" s="12">
        <v>10045</v>
      </c>
      <c r="L165" s="12" t="s">
        <v>2010</v>
      </c>
      <c r="M165" s="12">
        <v>113000</v>
      </c>
      <c r="N165" s="12" t="s">
        <v>2032</v>
      </c>
      <c r="O165" s="12" t="s">
        <v>1854</v>
      </c>
      <c r="P165" s="12" t="s">
        <v>1855</v>
      </c>
      <c r="Q165" s="12" t="s">
        <v>1856</v>
      </c>
      <c r="R165" s="12" t="s">
        <v>1850</v>
      </c>
      <c r="S165" s="12" t="s">
        <v>1877</v>
      </c>
    </row>
    <row r="166" spans="1:19" x14ac:dyDescent="0.25">
      <c r="A166" s="12" t="s">
        <v>1858</v>
      </c>
      <c r="B166" s="12" t="s">
        <v>1838</v>
      </c>
      <c r="C166" s="12" t="s">
        <v>1859</v>
      </c>
      <c r="D166" s="12" t="s">
        <v>1840</v>
      </c>
      <c r="E166" s="12" t="s">
        <v>1841</v>
      </c>
      <c r="F166" s="13">
        <v>101.44</v>
      </c>
      <c r="G166" s="12" t="s">
        <v>1842</v>
      </c>
      <c r="H166" s="18">
        <v>43983</v>
      </c>
      <c r="I166" s="12" t="s">
        <v>2033</v>
      </c>
      <c r="J166" s="12" t="s">
        <v>2031</v>
      </c>
      <c r="K166" s="12">
        <v>10045</v>
      </c>
      <c r="L166" s="12" t="s">
        <v>2010</v>
      </c>
      <c r="M166" s="12">
        <v>113000</v>
      </c>
      <c r="N166" s="12" t="s">
        <v>2032</v>
      </c>
      <c r="O166" s="12" t="s">
        <v>1860</v>
      </c>
      <c r="P166" s="12" t="s">
        <v>1814</v>
      </c>
      <c r="Q166" s="12" t="s">
        <v>2013</v>
      </c>
      <c r="R166" s="12" t="s">
        <v>1850</v>
      </c>
      <c r="S166" s="12" t="s">
        <v>1877</v>
      </c>
    </row>
    <row r="167" spans="1:19" x14ac:dyDescent="0.25">
      <c r="A167" s="12" t="s">
        <v>1837</v>
      </c>
      <c r="B167" s="12" t="s">
        <v>1838</v>
      </c>
      <c r="C167" s="12" t="s">
        <v>1839</v>
      </c>
      <c r="D167" s="12" t="s">
        <v>1840</v>
      </c>
      <c r="E167" s="12" t="s">
        <v>1841</v>
      </c>
      <c r="F167" s="13">
        <v>943.74</v>
      </c>
      <c r="G167" s="12" t="s">
        <v>1842</v>
      </c>
      <c r="H167" s="18">
        <v>43922</v>
      </c>
      <c r="I167" s="12" t="s">
        <v>2034</v>
      </c>
      <c r="J167" s="12" t="s">
        <v>2035</v>
      </c>
      <c r="K167" s="12">
        <v>10045</v>
      </c>
      <c r="L167" s="12" t="s">
        <v>2010</v>
      </c>
      <c r="M167" s="12">
        <v>113010</v>
      </c>
      <c r="N167" s="12" t="s">
        <v>2036</v>
      </c>
      <c r="O167" s="12" t="s">
        <v>1847</v>
      </c>
      <c r="P167" s="12" t="s">
        <v>1848</v>
      </c>
      <c r="Q167" s="12" t="s">
        <v>1849</v>
      </c>
      <c r="R167" s="12" t="s">
        <v>1850</v>
      </c>
      <c r="S167" s="12" t="s">
        <v>1851</v>
      </c>
    </row>
    <row r="168" spans="1:19" x14ac:dyDescent="0.25">
      <c r="A168" s="12" t="s">
        <v>1852</v>
      </c>
      <c r="B168" s="12" t="s">
        <v>1838</v>
      </c>
      <c r="C168" s="12" t="s">
        <v>1853</v>
      </c>
      <c r="D168" s="12" t="s">
        <v>1840</v>
      </c>
      <c r="E168" s="12" t="s">
        <v>1841</v>
      </c>
      <c r="F168" s="13">
        <v>821.93</v>
      </c>
      <c r="G168" s="12" t="s">
        <v>1842</v>
      </c>
      <c r="H168" s="18">
        <v>43952</v>
      </c>
      <c r="I168" s="12" t="s">
        <v>2030</v>
      </c>
      <c r="J168" s="12" t="s">
        <v>2035</v>
      </c>
      <c r="K168" s="12">
        <v>10045</v>
      </c>
      <c r="L168" s="12" t="s">
        <v>2010</v>
      </c>
      <c r="M168" s="12">
        <v>113010</v>
      </c>
      <c r="N168" s="12" t="s">
        <v>2036</v>
      </c>
      <c r="O168" s="12" t="s">
        <v>1854</v>
      </c>
      <c r="P168" s="12" t="s">
        <v>1855</v>
      </c>
      <c r="Q168" s="12" t="s">
        <v>1856</v>
      </c>
      <c r="R168" s="12" t="s">
        <v>1850</v>
      </c>
      <c r="S168" s="12" t="s">
        <v>1851</v>
      </c>
    </row>
    <row r="169" spans="1:19" x14ac:dyDescent="0.25">
      <c r="A169" s="12" t="s">
        <v>1858</v>
      </c>
      <c r="B169" s="12" t="s">
        <v>1838</v>
      </c>
      <c r="C169" s="12" t="s">
        <v>1859</v>
      </c>
      <c r="D169" s="12" t="s">
        <v>1840</v>
      </c>
      <c r="E169" s="12" t="s">
        <v>1841</v>
      </c>
      <c r="F169" s="13">
        <v>781.31</v>
      </c>
      <c r="G169" s="12" t="s">
        <v>1842</v>
      </c>
      <c r="H169" s="18">
        <v>43983</v>
      </c>
      <c r="I169" s="12" t="s">
        <v>2037</v>
      </c>
      <c r="J169" s="12" t="s">
        <v>2035</v>
      </c>
      <c r="K169" s="12">
        <v>10045</v>
      </c>
      <c r="L169" s="12" t="s">
        <v>2010</v>
      </c>
      <c r="M169" s="12">
        <v>113010</v>
      </c>
      <c r="N169" s="12" t="s">
        <v>2036</v>
      </c>
      <c r="O169" s="12" t="s">
        <v>1860</v>
      </c>
      <c r="P169" s="12" t="s">
        <v>1814</v>
      </c>
      <c r="Q169" s="12" t="s">
        <v>2013</v>
      </c>
      <c r="R169" s="12" t="s">
        <v>1850</v>
      </c>
      <c r="S169" s="12" t="s">
        <v>1851</v>
      </c>
    </row>
    <row r="170" spans="1:19" x14ac:dyDescent="0.25">
      <c r="A170" s="12" t="s">
        <v>1837</v>
      </c>
      <c r="B170" s="12" t="s">
        <v>1838</v>
      </c>
      <c r="C170" s="12" t="s">
        <v>1839</v>
      </c>
      <c r="D170" s="12" t="s">
        <v>1840</v>
      </c>
      <c r="E170" s="12" t="s">
        <v>1841</v>
      </c>
      <c r="F170" s="13">
        <v>394.5</v>
      </c>
      <c r="G170" s="12" t="s">
        <v>1842</v>
      </c>
      <c r="H170" s="18">
        <v>43922</v>
      </c>
      <c r="I170" s="12" t="s">
        <v>2038</v>
      </c>
      <c r="J170" s="12" t="s">
        <v>2039</v>
      </c>
      <c r="K170" s="12">
        <v>10045</v>
      </c>
      <c r="L170" s="12" t="s">
        <v>2010</v>
      </c>
      <c r="M170" s="12">
        <v>113020</v>
      </c>
      <c r="N170" s="12" t="s">
        <v>2040</v>
      </c>
      <c r="O170" s="12" t="s">
        <v>1847</v>
      </c>
      <c r="P170" s="12" t="s">
        <v>1848</v>
      </c>
      <c r="Q170" s="12" t="s">
        <v>1849</v>
      </c>
      <c r="R170" s="12" t="s">
        <v>1850</v>
      </c>
      <c r="S170" s="12" t="s">
        <v>1866</v>
      </c>
    </row>
    <row r="171" spans="1:19" x14ac:dyDescent="0.25">
      <c r="A171" s="12" t="s">
        <v>1852</v>
      </c>
      <c r="B171" s="12" t="s">
        <v>1838</v>
      </c>
      <c r="C171" s="12" t="s">
        <v>1853</v>
      </c>
      <c r="D171" s="12" t="s">
        <v>1840</v>
      </c>
      <c r="E171" s="12" t="s">
        <v>1841</v>
      </c>
      <c r="F171" s="13">
        <v>292.11</v>
      </c>
      <c r="G171" s="12" t="s">
        <v>1842</v>
      </c>
      <c r="H171" s="18">
        <v>43952</v>
      </c>
      <c r="I171" s="12" t="s">
        <v>2034</v>
      </c>
      <c r="J171" s="12" t="s">
        <v>2039</v>
      </c>
      <c r="K171" s="12">
        <v>10045</v>
      </c>
      <c r="L171" s="12" t="s">
        <v>2010</v>
      </c>
      <c r="M171" s="12">
        <v>113020</v>
      </c>
      <c r="N171" s="12" t="s">
        <v>2040</v>
      </c>
      <c r="O171" s="12" t="s">
        <v>1854</v>
      </c>
      <c r="P171" s="12" t="s">
        <v>1855</v>
      </c>
      <c r="Q171" s="12" t="s">
        <v>1856</v>
      </c>
      <c r="R171" s="12" t="s">
        <v>1850</v>
      </c>
      <c r="S171" s="12" t="s">
        <v>1866</v>
      </c>
    </row>
    <row r="172" spans="1:19" x14ac:dyDescent="0.25">
      <c r="A172" s="12" t="s">
        <v>1858</v>
      </c>
      <c r="B172" s="12" t="s">
        <v>1838</v>
      </c>
      <c r="C172" s="12" t="s">
        <v>1859</v>
      </c>
      <c r="D172" s="12" t="s">
        <v>1840</v>
      </c>
      <c r="E172" s="12" t="s">
        <v>1841</v>
      </c>
      <c r="F172" s="13">
        <v>344.49</v>
      </c>
      <c r="G172" s="12" t="s">
        <v>1842</v>
      </c>
      <c r="H172" s="18">
        <v>43983</v>
      </c>
      <c r="I172" s="12" t="s">
        <v>2041</v>
      </c>
      <c r="J172" s="12" t="s">
        <v>2039</v>
      </c>
      <c r="K172" s="12">
        <v>10045</v>
      </c>
      <c r="L172" s="12" t="s">
        <v>2010</v>
      </c>
      <c r="M172" s="12">
        <v>113020</v>
      </c>
      <c r="N172" s="12" t="s">
        <v>2040</v>
      </c>
      <c r="O172" s="12" t="s">
        <v>1860</v>
      </c>
      <c r="P172" s="12" t="s">
        <v>1814</v>
      </c>
      <c r="Q172" s="12" t="s">
        <v>2013</v>
      </c>
      <c r="R172" s="12" t="s">
        <v>1850</v>
      </c>
      <c r="S172" s="12" t="s">
        <v>1866</v>
      </c>
    </row>
    <row r="173" spans="1:19" x14ac:dyDescent="0.25">
      <c r="A173" s="12" t="s">
        <v>1837</v>
      </c>
      <c r="B173" s="12" t="s">
        <v>1838</v>
      </c>
      <c r="C173" s="12" t="s">
        <v>1839</v>
      </c>
      <c r="D173" s="12" t="s">
        <v>1840</v>
      </c>
      <c r="E173" s="12" t="s">
        <v>1841</v>
      </c>
      <c r="F173" s="13">
        <v>5529.08</v>
      </c>
      <c r="G173" s="12" t="s">
        <v>1842</v>
      </c>
      <c r="H173" s="18">
        <v>43922</v>
      </c>
      <c r="I173" s="12" t="s">
        <v>2042</v>
      </c>
      <c r="J173" s="12" t="s">
        <v>2043</v>
      </c>
      <c r="K173" s="12">
        <v>10045</v>
      </c>
      <c r="L173" s="12" t="s">
        <v>2010</v>
      </c>
      <c r="M173" s="12">
        <v>113040</v>
      </c>
      <c r="N173" s="12" t="s">
        <v>2044</v>
      </c>
      <c r="O173" s="12" t="s">
        <v>1847</v>
      </c>
      <c r="P173" s="12" t="s">
        <v>1848</v>
      </c>
      <c r="Q173" s="12" t="s">
        <v>1849</v>
      </c>
      <c r="R173" s="12" t="s">
        <v>1850</v>
      </c>
      <c r="S173" s="12" t="s">
        <v>1815</v>
      </c>
    </row>
    <row r="174" spans="1:19" x14ac:dyDescent="0.25">
      <c r="A174" s="12" t="s">
        <v>1852</v>
      </c>
      <c r="B174" s="12" t="s">
        <v>1838</v>
      </c>
      <c r="C174" s="12" t="s">
        <v>1853</v>
      </c>
      <c r="D174" s="12" t="s">
        <v>1840</v>
      </c>
      <c r="E174" s="12" t="s">
        <v>1841</v>
      </c>
      <c r="F174" s="13">
        <v>5515.43</v>
      </c>
      <c r="G174" s="12" t="s">
        <v>1842</v>
      </c>
      <c r="H174" s="18">
        <v>43952</v>
      </c>
      <c r="I174" s="12" t="s">
        <v>2038</v>
      </c>
      <c r="J174" s="12" t="s">
        <v>2043</v>
      </c>
      <c r="K174" s="12">
        <v>10045</v>
      </c>
      <c r="L174" s="12" t="s">
        <v>2010</v>
      </c>
      <c r="M174" s="12">
        <v>113040</v>
      </c>
      <c r="N174" s="12" t="s">
        <v>2044</v>
      </c>
      <c r="O174" s="12" t="s">
        <v>1854</v>
      </c>
      <c r="P174" s="12" t="s">
        <v>1855</v>
      </c>
      <c r="Q174" s="12" t="s">
        <v>1856</v>
      </c>
      <c r="R174" s="12" t="s">
        <v>1850</v>
      </c>
      <c r="S174" s="12" t="s">
        <v>1815</v>
      </c>
    </row>
    <row r="175" spans="1:19" x14ac:dyDescent="0.25">
      <c r="A175" s="12" t="s">
        <v>1858</v>
      </c>
      <c r="B175" s="12" t="s">
        <v>1838</v>
      </c>
      <c r="C175" s="12" t="s">
        <v>1859</v>
      </c>
      <c r="D175" s="12" t="s">
        <v>1840</v>
      </c>
      <c r="E175" s="12" t="s">
        <v>1841</v>
      </c>
      <c r="F175" s="13">
        <v>5896.09</v>
      </c>
      <c r="G175" s="12" t="s">
        <v>1842</v>
      </c>
      <c r="H175" s="18">
        <v>43983</v>
      </c>
      <c r="I175" s="12" t="s">
        <v>2045</v>
      </c>
      <c r="J175" s="12" t="s">
        <v>2043</v>
      </c>
      <c r="K175" s="12">
        <v>10045</v>
      </c>
      <c r="L175" s="12" t="s">
        <v>2010</v>
      </c>
      <c r="M175" s="12">
        <v>113040</v>
      </c>
      <c r="N175" s="12" t="s">
        <v>2044</v>
      </c>
      <c r="O175" s="12" t="s">
        <v>1860</v>
      </c>
      <c r="P175" s="12" t="s">
        <v>1814</v>
      </c>
      <c r="Q175" s="12" t="s">
        <v>2013</v>
      </c>
      <c r="R175" s="12" t="s">
        <v>1850</v>
      </c>
      <c r="S175" s="12" t="s">
        <v>1815</v>
      </c>
    </row>
    <row r="176" spans="1:19" x14ac:dyDescent="0.25">
      <c r="A176" s="12" t="s">
        <v>1837</v>
      </c>
      <c r="B176" s="12" t="s">
        <v>1838</v>
      </c>
      <c r="C176" s="12" t="s">
        <v>1839</v>
      </c>
      <c r="D176" s="12" t="s">
        <v>1840</v>
      </c>
      <c r="E176" s="12" t="s">
        <v>1841</v>
      </c>
      <c r="F176" s="13">
        <v>2896.88</v>
      </c>
      <c r="G176" s="12" t="s">
        <v>1842</v>
      </c>
      <c r="H176" s="18">
        <v>43922</v>
      </c>
      <c r="I176" s="12" t="s">
        <v>2046</v>
      </c>
      <c r="J176" s="12" t="s">
        <v>2047</v>
      </c>
      <c r="K176" s="12">
        <v>10045</v>
      </c>
      <c r="L176" s="12" t="s">
        <v>2010</v>
      </c>
      <c r="M176" s="12">
        <v>113060</v>
      </c>
      <c r="N176" s="12" t="s">
        <v>2048</v>
      </c>
      <c r="O176" s="12" t="s">
        <v>1847</v>
      </c>
      <c r="P176" s="12" t="s">
        <v>1848</v>
      </c>
      <c r="Q176" s="12" t="s">
        <v>1849</v>
      </c>
      <c r="R176" s="12" t="s">
        <v>1850</v>
      </c>
      <c r="S176" s="12" t="s">
        <v>1857</v>
      </c>
    </row>
    <row r="177" spans="1:19" x14ac:dyDescent="0.25">
      <c r="A177" s="12" t="s">
        <v>1852</v>
      </c>
      <c r="B177" s="12" t="s">
        <v>1838</v>
      </c>
      <c r="C177" s="12" t="s">
        <v>1853</v>
      </c>
      <c r="D177" s="12" t="s">
        <v>1840</v>
      </c>
      <c r="E177" s="12" t="s">
        <v>1841</v>
      </c>
      <c r="F177" s="13">
        <v>2827.53</v>
      </c>
      <c r="G177" s="12" t="s">
        <v>1842</v>
      </c>
      <c r="H177" s="18">
        <v>43952</v>
      </c>
      <c r="I177" s="12" t="s">
        <v>2042</v>
      </c>
      <c r="J177" s="12" t="s">
        <v>2047</v>
      </c>
      <c r="K177" s="12">
        <v>10045</v>
      </c>
      <c r="L177" s="12" t="s">
        <v>2010</v>
      </c>
      <c r="M177" s="12">
        <v>113060</v>
      </c>
      <c r="N177" s="12" t="s">
        <v>2048</v>
      </c>
      <c r="O177" s="12" t="s">
        <v>1854</v>
      </c>
      <c r="P177" s="12" t="s">
        <v>1855</v>
      </c>
      <c r="Q177" s="12" t="s">
        <v>1856</v>
      </c>
      <c r="R177" s="12" t="s">
        <v>1850</v>
      </c>
      <c r="S177" s="12" t="s">
        <v>1857</v>
      </c>
    </row>
    <row r="178" spans="1:19" x14ac:dyDescent="0.25">
      <c r="A178" s="12" t="s">
        <v>1858</v>
      </c>
      <c r="B178" s="12" t="s">
        <v>1838</v>
      </c>
      <c r="C178" s="12" t="s">
        <v>1859</v>
      </c>
      <c r="D178" s="12" t="s">
        <v>1840</v>
      </c>
      <c r="E178" s="12" t="s">
        <v>1841</v>
      </c>
      <c r="F178" s="13">
        <v>2534.17</v>
      </c>
      <c r="G178" s="12" t="s">
        <v>1842</v>
      </c>
      <c r="H178" s="18">
        <v>43983</v>
      </c>
      <c r="I178" s="12" t="s">
        <v>2049</v>
      </c>
      <c r="J178" s="12" t="s">
        <v>2047</v>
      </c>
      <c r="K178" s="12">
        <v>10045</v>
      </c>
      <c r="L178" s="12" t="s">
        <v>2010</v>
      </c>
      <c r="M178" s="12">
        <v>113060</v>
      </c>
      <c r="N178" s="12" t="s">
        <v>2048</v>
      </c>
      <c r="O178" s="12" t="s">
        <v>1860</v>
      </c>
      <c r="P178" s="12" t="s">
        <v>1814</v>
      </c>
      <c r="Q178" s="12" t="s">
        <v>2013</v>
      </c>
      <c r="R178" s="12" t="s">
        <v>1850</v>
      </c>
      <c r="S178" s="12" t="s">
        <v>1857</v>
      </c>
    </row>
    <row r="179" spans="1:19" x14ac:dyDescent="0.25">
      <c r="A179" s="12" t="s">
        <v>1837</v>
      </c>
      <c r="B179" s="12" t="s">
        <v>1838</v>
      </c>
      <c r="C179" s="12" t="s">
        <v>1839</v>
      </c>
      <c r="D179" s="12" t="s">
        <v>1840</v>
      </c>
      <c r="E179" s="12" t="s">
        <v>1841</v>
      </c>
      <c r="F179" s="13">
        <v>907.75</v>
      </c>
      <c r="G179" s="12" t="s">
        <v>1842</v>
      </c>
      <c r="H179" s="18">
        <v>43922</v>
      </c>
      <c r="I179" s="12" t="s">
        <v>2050</v>
      </c>
      <c r="J179" s="12" t="s">
        <v>2051</v>
      </c>
      <c r="K179" s="12">
        <v>10045</v>
      </c>
      <c r="L179" s="12" t="s">
        <v>2010</v>
      </c>
      <c r="M179" s="12">
        <v>114000</v>
      </c>
      <c r="N179" s="12" t="s">
        <v>2052</v>
      </c>
      <c r="O179" s="12" t="s">
        <v>1847</v>
      </c>
      <c r="P179" s="12" t="s">
        <v>1848</v>
      </c>
      <c r="Q179" s="12" t="s">
        <v>1849</v>
      </c>
      <c r="R179" s="12" t="s">
        <v>1850</v>
      </c>
      <c r="S179" s="12" t="s">
        <v>1877</v>
      </c>
    </row>
    <row r="180" spans="1:19" x14ac:dyDescent="0.25">
      <c r="A180" s="12" t="s">
        <v>1852</v>
      </c>
      <c r="B180" s="12" t="s">
        <v>1838</v>
      </c>
      <c r="C180" s="12" t="s">
        <v>1853</v>
      </c>
      <c r="D180" s="12" t="s">
        <v>1840</v>
      </c>
      <c r="E180" s="12" t="s">
        <v>1841</v>
      </c>
      <c r="F180" s="13">
        <v>739.51</v>
      </c>
      <c r="G180" s="12" t="s">
        <v>1842</v>
      </c>
      <c r="H180" s="18">
        <v>43952</v>
      </c>
      <c r="I180" s="12" t="s">
        <v>2046</v>
      </c>
      <c r="J180" s="12" t="s">
        <v>2051</v>
      </c>
      <c r="K180" s="12">
        <v>10045</v>
      </c>
      <c r="L180" s="12" t="s">
        <v>2010</v>
      </c>
      <c r="M180" s="12">
        <v>114000</v>
      </c>
      <c r="N180" s="12" t="s">
        <v>2052</v>
      </c>
      <c r="O180" s="12" t="s">
        <v>1854</v>
      </c>
      <c r="P180" s="12" t="s">
        <v>1855</v>
      </c>
      <c r="Q180" s="12" t="s">
        <v>1856</v>
      </c>
      <c r="R180" s="12" t="s">
        <v>1850</v>
      </c>
      <c r="S180" s="12" t="s">
        <v>1877</v>
      </c>
    </row>
    <row r="181" spans="1:19" x14ac:dyDescent="0.25">
      <c r="A181" s="12" t="s">
        <v>1858</v>
      </c>
      <c r="B181" s="12" t="s">
        <v>1838</v>
      </c>
      <c r="C181" s="12" t="s">
        <v>1859</v>
      </c>
      <c r="D181" s="12" t="s">
        <v>1840</v>
      </c>
      <c r="E181" s="12" t="s">
        <v>1841</v>
      </c>
      <c r="F181" s="13">
        <v>736.53</v>
      </c>
      <c r="G181" s="12" t="s">
        <v>1842</v>
      </c>
      <c r="H181" s="18">
        <v>43983</v>
      </c>
      <c r="I181" s="12" t="s">
        <v>2053</v>
      </c>
      <c r="J181" s="12" t="s">
        <v>2051</v>
      </c>
      <c r="K181" s="12">
        <v>10045</v>
      </c>
      <c r="L181" s="12" t="s">
        <v>2010</v>
      </c>
      <c r="M181" s="12">
        <v>114000</v>
      </c>
      <c r="N181" s="12" t="s">
        <v>2052</v>
      </c>
      <c r="O181" s="12" t="s">
        <v>1860</v>
      </c>
      <c r="P181" s="12" t="s">
        <v>1814</v>
      </c>
      <c r="Q181" s="12" t="s">
        <v>2013</v>
      </c>
      <c r="R181" s="12" t="s">
        <v>1850</v>
      </c>
      <c r="S181" s="12" t="s">
        <v>1877</v>
      </c>
    </row>
    <row r="182" spans="1:19" x14ac:dyDescent="0.25">
      <c r="A182" s="12" t="s">
        <v>1837</v>
      </c>
      <c r="B182" s="12" t="s">
        <v>1838</v>
      </c>
      <c r="C182" s="12" t="s">
        <v>1839</v>
      </c>
      <c r="D182" s="12" t="s">
        <v>1840</v>
      </c>
      <c r="E182" s="12" t="s">
        <v>1841</v>
      </c>
      <c r="F182" s="13">
        <v>2948.47</v>
      </c>
      <c r="G182" s="12" t="s">
        <v>1842</v>
      </c>
      <c r="H182" s="18">
        <v>43922</v>
      </c>
      <c r="I182" s="12" t="s">
        <v>2054</v>
      </c>
      <c r="J182" s="12" t="s">
        <v>2055</v>
      </c>
      <c r="K182" s="12">
        <v>10045</v>
      </c>
      <c r="L182" s="12" t="s">
        <v>2010</v>
      </c>
      <c r="M182" s="12">
        <v>114010</v>
      </c>
      <c r="N182" s="12" t="s">
        <v>2056</v>
      </c>
      <c r="O182" s="12" t="s">
        <v>1847</v>
      </c>
      <c r="P182" s="12" t="s">
        <v>1848</v>
      </c>
      <c r="Q182" s="12" t="s">
        <v>1849</v>
      </c>
      <c r="R182" s="12" t="s">
        <v>1850</v>
      </c>
      <c r="S182" s="12" t="s">
        <v>1851</v>
      </c>
    </row>
    <row r="183" spans="1:19" x14ac:dyDescent="0.25">
      <c r="A183" s="12" t="s">
        <v>1852</v>
      </c>
      <c r="B183" s="12" t="s">
        <v>1838</v>
      </c>
      <c r="C183" s="12" t="s">
        <v>1853</v>
      </c>
      <c r="D183" s="12" t="s">
        <v>1840</v>
      </c>
      <c r="E183" s="12" t="s">
        <v>1841</v>
      </c>
      <c r="F183" s="13">
        <v>2702.2</v>
      </c>
      <c r="G183" s="12" t="s">
        <v>1842</v>
      </c>
      <c r="H183" s="18">
        <v>43952</v>
      </c>
      <c r="I183" s="12" t="s">
        <v>2050</v>
      </c>
      <c r="J183" s="12" t="s">
        <v>2055</v>
      </c>
      <c r="K183" s="12">
        <v>10045</v>
      </c>
      <c r="L183" s="12" t="s">
        <v>2010</v>
      </c>
      <c r="M183" s="12">
        <v>114010</v>
      </c>
      <c r="N183" s="12" t="s">
        <v>2056</v>
      </c>
      <c r="O183" s="12" t="s">
        <v>1854</v>
      </c>
      <c r="P183" s="12" t="s">
        <v>1855</v>
      </c>
      <c r="Q183" s="12" t="s">
        <v>1856</v>
      </c>
      <c r="R183" s="12" t="s">
        <v>1850</v>
      </c>
      <c r="S183" s="12" t="s">
        <v>1851</v>
      </c>
    </row>
    <row r="184" spans="1:19" x14ac:dyDescent="0.25">
      <c r="A184" s="12" t="s">
        <v>1858</v>
      </c>
      <c r="B184" s="12" t="s">
        <v>1838</v>
      </c>
      <c r="C184" s="12" t="s">
        <v>1859</v>
      </c>
      <c r="D184" s="12" t="s">
        <v>1840</v>
      </c>
      <c r="E184" s="12" t="s">
        <v>1841</v>
      </c>
      <c r="F184" s="13">
        <v>2415.84</v>
      </c>
      <c r="G184" s="12" t="s">
        <v>1842</v>
      </c>
      <c r="H184" s="18">
        <v>43983</v>
      </c>
      <c r="I184" s="12" t="s">
        <v>2057</v>
      </c>
      <c r="J184" s="12" t="s">
        <v>2055</v>
      </c>
      <c r="K184" s="12">
        <v>10045</v>
      </c>
      <c r="L184" s="12" t="s">
        <v>2010</v>
      </c>
      <c r="M184" s="12">
        <v>114010</v>
      </c>
      <c r="N184" s="12" t="s">
        <v>2056</v>
      </c>
      <c r="O184" s="12" t="s">
        <v>1860</v>
      </c>
      <c r="P184" s="12" t="s">
        <v>1814</v>
      </c>
      <c r="Q184" s="12" t="s">
        <v>2013</v>
      </c>
      <c r="R184" s="12" t="s">
        <v>1850</v>
      </c>
      <c r="S184" s="12" t="s">
        <v>1851</v>
      </c>
    </row>
    <row r="185" spans="1:19" x14ac:dyDescent="0.25">
      <c r="A185" s="12" t="s">
        <v>1837</v>
      </c>
      <c r="B185" s="12" t="s">
        <v>1838</v>
      </c>
      <c r="C185" s="12" t="s">
        <v>1839</v>
      </c>
      <c r="D185" s="12" t="s">
        <v>1840</v>
      </c>
      <c r="E185" s="12" t="s">
        <v>1841</v>
      </c>
      <c r="F185" s="13">
        <v>1898.73</v>
      </c>
      <c r="G185" s="12" t="s">
        <v>1842</v>
      </c>
      <c r="H185" s="18">
        <v>43922</v>
      </c>
      <c r="I185" s="12" t="s">
        <v>2058</v>
      </c>
      <c r="J185" s="12" t="s">
        <v>2059</v>
      </c>
      <c r="K185" s="12">
        <v>10045</v>
      </c>
      <c r="L185" s="12" t="s">
        <v>2010</v>
      </c>
      <c r="M185" s="12">
        <v>114020</v>
      </c>
      <c r="N185" s="12" t="s">
        <v>2060</v>
      </c>
      <c r="O185" s="12" t="s">
        <v>1847</v>
      </c>
      <c r="P185" s="12" t="s">
        <v>1848</v>
      </c>
      <c r="Q185" s="12" t="s">
        <v>1849</v>
      </c>
      <c r="R185" s="12" t="s">
        <v>1850</v>
      </c>
      <c r="S185" s="12" t="s">
        <v>1866</v>
      </c>
    </row>
    <row r="186" spans="1:19" x14ac:dyDescent="0.25">
      <c r="A186" s="12" t="s">
        <v>1852</v>
      </c>
      <c r="B186" s="12" t="s">
        <v>1838</v>
      </c>
      <c r="C186" s="12" t="s">
        <v>1853</v>
      </c>
      <c r="D186" s="12" t="s">
        <v>1840</v>
      </c>
      <c r="E186" s="12" t="s">
        <v>1841</v>
      </c>
      <c r="F186" s="13">
        <v>1696.24</v>
      </c>
      <c r="G186" s="12" t="s">
        <v>1842</v>
      </c>
      <c r="H186" s="18">
        <v>43952</v>
      </c>
      <c r="I186" s="12" t="s">
        <v>2054</v>
      </c>
      <c r="J186" s="12" t="s">
        <v>2059</v>
      </c>
      <c r="K186" s="12">
        <v>10045</v>
      </c>
      <c r="L186" s="12" t="s">
        <v>2010</v>
      </c>
      <c r="M186" s="12">
        <v>114020</v>
      </c>
      <c r="N186" s="12" t="s">
        <v>2060</v>
      </c>
      <c r="O186" s="12" t="s">
        <v>1854</v>
      </c>
      <c r="P186" s="12" t="s">
        <v>1855</v>
      </c>
      <c r="Q186" s="12" t="s">
        <v>1856</v>
      </c>
      <c r="R186" s="12" t="s">
        <v>1850</v>
      </c>
      <c r="S186" s="12" t="s">
        <v>1866</v>
      </c>
    </row>
    <row r="187" spans="1:19" x14ac:dyDescent="0.25">
      <c r="A187" s="12" t="s">
        <v>1858</v>
      </c>
      <c r="B187" s="12" t="s">
        <v>1838</v>
      </c>
      <c r="C187" s="12" t="s">
        <v>1859</v>
      </c>
      <c r="D187" s="12" t="s">
        <v>1840</v>
      </c>
      <c r="E187" s="12" t="s">
        <v>1841</v>
      </c>
      <c r="F187" s="13">
        <v>1802.14</v>
      </c>
      <c r="G187" s="12" t="s">
        <v>1842</v>
      </c>
      <c r="H187" s="18">
        <v>43983</v>
      </c>
      <c r="I187" s="12" t="s">
        <v>2061</v>
      </c>
      <c r="J187" s="12" t="s">
        <v>2059</v>
      </c>
      <c r="K187" s="12">
        <v>10045</v>
      </c>
      <c r="L187" s="12" t="s">
        <v>2010</v>
      </c>
      <c r="M187" s="12">
        <v>114020</v>
      </c>
      <c r="N187" s="12" t="s">
        <v>2060</v>
      </c>
      <c r="O187" s="12" t="s">
        <v>1860</v>
      </c>
      <c r="P187" s="12" t="s">
        <v>1814</v>
      </c>
      <c r="Q187" s="12" t="s">
        <v>2013</v>
      </c>
      <c r="R187" s="12" t="s">
        <v>1850</v>
      </c>
      <c r="S187" s="12" t="s">
        <v>1866</v>
      </c>
    </row>
    <row r="188" spans="1:19" x14ac:dyDescent="0.25">
      <c r="A188" s="12" t="s">
        <v>1837</v>
      </c>
      <c r="B188" s="12" t="s">
        <v>1838</v>
      </c>
      <c r="C188" s="12" t="s">
        <v>1839</v>
      </c>
      <c r="D188" s="12" t="s">
        <v>1840</v>
      </c>
      <c r="E188" s="12" t="s">
        <v>1841</v>
      </c>
      <c r="F188" s="13">
        <v>12318.55</v>
      </c>
      <c r="G188" s="12" t="s">
        <v>1842</v>
      </c>
      <c r="H188" s="18">
        <v>43922</v>
      </c>
      <c r="I188" s="12" t="s">
        <v>2062</v>
      </c>
      <c r="J188" s="12" t="s">
        <v>2063</v>
      </c>
      <c r="K188" s="12">
        <v>10045</v>
      </c>
      <c r="L188" s="12" t="s">
        <v>2010</v>
      </c>
      <c r="M188" s="12">
        <v>114040</v>
      </c>
      <c r="N188" s="12" t="s">
        <v>2064</v>
      </c>
      <c r="O188" s="12" t="s">
        <v>1847</v>
      </c>
      <c r="P188" s="12" t="s">
        <v>1848</v>
      </c>
      <c r="Q188" s="12" t="s">
        <v>1849</v>
      </c>
      <c r="R188" s="12" t="s">
        <v>1850</v>
      </c>
      <c r="S188" s="12" t="s">
        <v>1815</v>
      </c>
    </row>
    <row r="189" spans="1:19" x14ac:dyDescent="0.25">
      <c r="A189" s="12" t="s">
        <v>1852</v>
      </c>
      <c r="B189" s="12" t="s">
        <v>1838</v>
      </c>
      <c r="C189" s="12" t="s">
        <v>1853</v>
      </c>
      <c r="D189" s="12" t="s">
        <v>1840</v>
      </c>
      <c r="E189" s="12" t="s">
        <v>1841</v>
      </c>
      <c r="F189" s="13">
        <v>12121.77</v>
      </c>
      <c r="G189" s="12" t="s">
        <v>1842</v>
      </c>
      <c r="H189" s="18">
        <v>43952</v>
      </c>
      <c r="I189" s="12" t="s">
        <v>2058</v>
      </c>
      <c r="J189" s="12" t="s">
        <v>2063</v>
      </c>
      <c r="K189" s="12">
        <v>10045</v>
      </c>
      <c r="L189" s="12" t="s">
        <v>2010</v>
      </c>
      <c r="M189" s="12">
        <v>114040</v>
      </c>
      <c r="N189" s="12" t="s">
        <v>2064</v>
      </c>
      <c r="O189" s="12" t="s">
        <v>1854</v>
      </c>
      <c r="P189" s="12" t="s">
        <v>1855</v>
      </c>
      <c r="Q189" s="12" t="s">
        <v>1856</v>
      </c>
      <c r="R189" s="12" t="s">
        <v>1850</v>
      </c>
      <c r="S189" s="12" t="s">
        <v>1815</v>
      </c>
    </row>
    <row r="190" spans="1:19" x14ac:dyDescent="0.25">
      <c r="A190" s="12" t="s">
        <v>1858</v>
      </c>
      <c r="B190" s="12" t="s">
        <v>1838</v>
      </c>
      <c r="C190" s="12" t="s">
        <v>1859</v>
      </c>
      <c r="D190" s="12" t="s">
        <v>1840</v>
      </c>
      <c r="E190" s="12" t="s">
        <v>1841</v>
      </c>
      <c r="F190" s="13">
        <v>12774.96</v>
      </c>
      <c r="G190" s="12" t="s">
        <v>1842</v>
      </c>
      <c r="H190" s="18">
        <v>43983</v>
      </c>
      <c r="I190" s="12" t="s">
        <v>2065</v>
      </c>
      <c r="J190" s="12" t="s">
        <v>2063</v>
      </c>
      <c r="K190" s="12">
        <v>10045</v>
      </c>
      <c r="L190" s="12" t="s">
        <v>2010</v>
      </c>
      <c r="M190" s="12">
        <v>114040</v>
      </c>
      <c r="N190" s="12" t="s">
        <v>2064</v>
      </c>
      <c r="O190" s="12" t="s">
        <v>1860</v>
      </c>
      <c r="P190" s="12" t="s">
        <v>1814</v>
      </c>
      <c r="Q190" s="12" t="s">
        <v>2013</v>
      </c>
      <c r="R190" s="12" t="s">
        <v>1850</v>
      </c>
      <c r="S190" s="12" t="s">
        <v>1815</v>
      </c>
    </row>
    <row r="191" spans="1:19" x14ac:dyDescent="0.25">
      <c r="A191" s="12" t="s">
        <v>1837</v>
      </c>
      <c r="B191" s="12" t="s">
        <v>1838</v>
      </c>
      <c r="C191" s="12" t="s">
        <v>1839</v>
      </c>
      <c r="D191" s="12" t="s">
        <v>1840</v>
      </c>
      <c r="E191" s="12" t="s">
        <v>1841</v>
      </c>
      <c r="F191" s="13">
        <v>9688.85</v>
      </c>
      <c r="G191" s="12" t="s">
        <v>1842</v>
      </c>
      <c r="H191" s="18">
        <v>43922</v>
      </c>
      <c r="I191" s="12" t="s">
        <v>2066</v>
      </c>
      <c r="J191" s="12" t="s">
        <v>2067</v>
      </c>
      <c r="K191" s="12">
        <v>10045</v>
      </c>
      <c r="L191" s="12" t="s">
        <v>2010</v>
      </c>
      <c r="M191" s="12">
        <v>114060</v>
      </c>
      <c r="N191" s="12" t="s">
        <v>2068</v>
      </c>
      <c r="O191" s="12" t="s">
        <v>1847</v>
      </c>
      <c r="P191" s="12" t="s">
        <v>1848</v>
      </c>
      <c r="Q191" s="12" t="s">
        <v>1849</v>
      </c>
      <c r="R191" s="12" t="s">
        <v>1850</v>
      </c>
      <c r="S191" s="12" t="s">
        <v>1857</v>
      </c>
    </row>
    <row r="192" spans="1:19" x14ac:dyDescent="0.25">
      <c r="A192" s="12" t="s">
        <v>1852</v>
      </c>
      <c r="B192" s="12" t="s">
        <v>1838</v>
      </c>
      <c r="C192" s="12" t="s">
        <v>1853</v>
      </c>
      <c r="D192" s="12" t="s">
        <v>1840</v>
      </c>
      <c r="E192" s="12" t="s">
        <v>1841</v>
      </c>
      <c r="F192" s="13">
        <v>9629.94</v>
      </c>
      <c r="G192" s="12" t="s">
        <v>1842</v>
      </c>
      <c r="H192" s="18">
        <v>43952</v>
      </c>
      <c r="I192" s="12" t="s">
        <v>2062</v>
      </c>
      <c r="J192" s="12" t="s">
        <v>2067</v>
      </c>
      <c r="K192" s="12">
        <v>10045</v>
      </c>
      <c r="L192" s="12" t="s">
        <v>2010</v>
      </c>
      <c r="M192" s="12">
        <v>114060</v>
      </c>
      <c r="N192" s="12" t="s">
        <v>2068</v>
      </c>
      <c r="O192" s="12" t="s">
        <v>1854</v>
      </c>
      <c r="P192" s="12" t="s">
        <v>1855</v>
      </c>
      <c r="Q192" s="12" t="s">
        <v>1856</v>
      </c>
      <c r="R192" s="12" t="s">
        <v>1850</v>
      </c>
      <c r="S192" s="12" t="s">
        <v>1857</v>
      </c>
    </row>
    <row r="193" spans="1:19" x14ac:dyDescent="0.25">
      <c r="A193" s="12" t="s">
        <v>1858</v>
      </c>
      <c r="B193" s="12" t="s">
        <v>1838</v>
      </c>
      <c r="C193" s="12" t="s">
        <v>1859</v>
      </c>
      <c r="D193" s="12" t="s">
        <v>1840</v>
      </c>
      <c r="E193" s="12" t="s">
        <v>1841</v>
      </c>
      <c r="F193" s="13">
        <v>9314.01</v>
      </c>
      <c r="G193" s="12" t="s">
        <v>1842</v>
      </c>
      <c r="H193" s="18">
        <v>43983</v>
      </c>
      <c r="I193" s="12" t="s">
        <v>2069</v>
      </c>
      <c r="J193" s="12" t="s">
        <v>2067</v>
      </c>
      <c r="K193" s="12">
        <v>10045</v>
      </c>
      <c r="L193" s="12" t="s">
        <v>2010</v>
      </c>
      <c r="M193" s="12">
        <v>114060</v>
      </c>
      <c r="N193" s="12" t="s">
        <v>2068</v>
      </c>
      <c r="O193" s="12" t="s">
        <v>1860</v>
      </c>
      <c r="P193" s="12" t="s">
        <v>1814</v>
      </c>
      <c r="Q193" s="12" t="s">
        <v>2013</v>
      </c>
      <c r="R193" s="12" t="s">
        <v>1850</v>
      </c>
      <c r="S193" s="12" t="s">
        <v>1857</v>
      </c>
    </row>
    <row r="194" spans="1:19" x14ac:dyDescent="0.25">
      <c r="A194" s="12" t="s">
        <v>1837</v>
      </c>
      <c r="B194" s="12" t="s">
        <v>1838</v>
      </c>
      <c r="C194" s="12" t="s">
        <v>1839</v>
      </c>
      <c r="D194" s="12" t="s">
        <v>1840</v>
      </c>
      <c r="E194" s="12" t="s">
        <v>1841</v>
      </c>
      <c r="F194" s="13">
        <v>-46.01</v>
      </c>
      <c r="G194" s="12" t="s">
        <v>1842</v>
      </c>
      <c r="H194" s="18">
        <v>43922</v>
      </c>
      <c r="I194" s="12" t="s">
        <v>2070</v>
      </c>
      <c r="J194" s="12" t="s">
        <v>2071</v>
      </c>
      <c r="K194" s="12">
        <v>10046</v>
      </c>
      <c r="L194" s="12" t="s">
        <v>2072</v>
      </c>
      <c r="M194" s="12">
        <v>111600</v>
      </c>
      <c r="N194" s="12" t="s">
        <v>2073</v>
      </c>
      <c r="O194" s="12" t="s">
        <v>1847</v>
      </c>
      <c r="P194" s="12" t="s">
        <v>1848</v>
      </c>
      <c r="Q194" s="12" t="s">
        <v>1849</v>
      </c>
      <c r="R194" s="12" t="s">
        <v>1850</v>
      </c>
      <c r="S194" s="12" t="s">
        <v>1857</v>
      </c>
    </row>
    <row r="195" spans="1:19" x14ac:dyDescent="0.25">
      <c r="A195" s="12" t="s">
        <v>1837</v>
      </c>
      <c r="B195" s="12" t="s">
        <v>1838</v>
      </c>
      <c r="C195" s="12" t="s">
        <v>1839</v>
      </c>
      <c r="D195" s="12" t="s">
        <v>1840</v>
      </c>
      <c r="E195" s="12" t="s">
        <v>1841</v>
      </c>
      <c r="F195" s="13">
        <v>46.01</v>
      </c>
      <c r="G195" s="12" t="s">
        <v>1842</v>
      </c>
      <c r="H195" s="18">
        <v>43922</v>
      </c>
      <c r="I195" s="12" t="s">
        <v>2074</v>
      </c>
      <c r="J195" s="12" t="s">
        <v>2075</v>
      </c>
      <c r="K195" s="12">
        <v>10046</v>
      </c>
      <c r="L195" s="12" t="s">
        <v>2072</v>
      </c>
      <c r="M195" s="12">
        <v>111700</v>
      </c>
      <c r="N195" s="12" t="s">
        <v>2076</v>
      </c>
      <c r="O195" s="12" t="s">
        <v>1847</v>
      </c>
      <c r="P195" s="12" t="s">
        <v>1848</v>
      </c>
      <c r="Q195" s="12" t="s">
        <v>1849</v>
      </c>
      <c r="R195" s="12" t="s">
        <v>1850</v>
      </c>
      <c r="S195" s="12" t="s">
        <v>1877</v>
      </c>
    </row>
    <row r="196" spans="1:19" x14ac:dyDescent="0.25">
      <c r="A196" s="12" t="s">
        <v>1837</v>
      </c>
      <c r="B196" s="12" t="s">
        <v>1838</v>
      </c>
      <c r="C196" s="12" t="s">
        <v>1839</v>
      </c>
      <c r="D196" s="12" t="s">
        <v>1840</v>
      </c>
      <c r="E196" s="12" t="s">
        <v>1841</v>
      </c>
      <c r="F196" s="13">
        <v>12.84</v>
      </c>
      <c r="G196" s="12" t="s">
        <v>1842</v>
      </c>
      <c r="H196" s="18">
        <v>43922</v>
      </c>
      <c r="I196" s="12" t="s">
        <v>2077</v>
      </c>
      <c r="J196" s="12" t="s">
        <v>2078</v>
      </c>
      <c r="K196" s="12">
        <v>10046</v>
      </c>
      <c r="L196" s="12" t="s">
        <v>2072</v>
      </c>
      <c r="M196" s="12">
        <v>114000</v>
      </c>
      <c r="N196" s="12" t="s">
        <v>2079</v>
      </c>
      <c r="O196" s="12" t="s">
        <v>1847</v>
      </c>
      <c r="P196" s="12" t="s">
        <v>1848</v>
      </c>
      <c r="Q196" s="12" t="s">
        <v>1849</v>
      </c>
      <c r="R196" s="12" t="s">
        <v>1850</v>
      </c>
      <c r="S196" s="12" t="s">
        <v>1877</v>
      </c>
    </row>
    <row r="197" spans="1:19" x14ac:dyDescent="0.25">
      <c r="A197" s="12" t="s">
        <v>1837</v>
      </c>
      <c r="B197" s="12" t="s">
        <v>1838</v>
      </c>
      <c r="C197" s="12" t="s">
        <v>1839</v>
      </c>
      <c r="D197" s="12" t="s">
        <v>1840</v>
      </c>
      <c r="E197" s="12" t="s">
        <v>1841</v>
      </c>
      <c r="F197" s="13">
        <v>-12.84</v>
      </c>
      <c r="G197" s="12" t="s">
        <v>1842</v>
      </c>
      <c r="H197" s="18">
        <v>43922</v>
      </c>
      <c r="I197" s="12" t="s">
        <v>2080</v>
      </c>
      <c r="J197" s="12" t="s">
        <v>2081</v>
      </c>
      <c r="K197" s="12">
        <v>10046</v>
      </c>
      <c r="L197" s="12" t="s">
        <v>2072</v>
      </c>
      <c r="M197" s="12">
        <v>114060</v>
      </c>
      <c r="N197" s="12" t="s">
        <v>2082</v>
      </c>
      <c r="O197" s="12" t="s">
        <v>1847</v>
      </c>
      <c r="P197" s="12" t="s">
        <v>1848</v>
      </c>
      <c r="Q197" s="12" t="s">
        <v>1849</v>
      </c>
      <c r="R197" s="12" t="s">
        <v>1850</v>
      </c>
      <c r="S197" s="12" t="s">
        <v>1857</v>
      </c>
    </row>
    <row r="198" spans="1:19" x14ac:dyDescent="0.25">
      <c r="A198" s="12" t="s">
        <v>1837</v>
      </c>
      <c r="B198" s="12" t="s">
        <v>1838</v>
      </c>
      <c r="C198" s="12" t="s">
        <v>1839</v>
      </c>
      <c r="D198" s="12" t="s">
        <v>1840</v>
      </c>
      <c r="E198" s="12" t="s">
        <v>1841</v>
      </c>
      <c r="F198" s="13">
        <v>6630.75</v>
      </c>
      <c r="G198" s="12" t="s">
        <v>1842</v>
      </c>
      <c r="H198" s="18">
        <v>43922</v>
      </c>
      <c r="I198" s="12" t="s">
        <v>2083</v>
      </c>
      <c r="J198" s="12" t="s">
        <v>2084</v>
      </c>
      <c r="K198" s="12">
        <v>10048</v>
      </c>
      <c r="L198" s="12" t="s">
        <v>2085</v>
      </c>
      <c r="M198" s="12">
        <v>111100</v>
      </c>
      <c r="N198" s="12" t="s">
        <v>2086</v>
      </c>
      <c r="O198" s="12" t="s">
        <v>1847</v>
      </c>
      <c r="P198" s="12" t="s">
        <v>1848</v>
      </c>
      <c r="Q198" s="12" t="s">
        <v>1849</v>
      </c>
      <c r="R198" s="12" t="s">
        <v>1850</v>
      </c>
      <c r="S198" s="12" t="s">
        <v>1851</v>
      </c>
    </row>
    <row r="199" spans="1:19" x14ac:dyDescent="0.25">
      <c r="A199" s="12" t="s">
        <v>1852</v>
      </c>
      <c r="B199" s="12" t="s">
        <v>1838</v>
      </c>
      <c r="C199" s="12" t="s">
        <v>1853</v>
      </c>
      <c r="D199" s="12" t="s">
        <v>1840</v>
      </c>
      <c r="E199" s="12" t="s">
        <v>1841</v>
      </c>
      <c r="F199" s="13">
        <v>6630.75</v>
      </c>
      <c r="G199" s="12" t="s">
        <v>1842</v>
      </c>
      <c r="H199" s="18">
        <v>43952</v>
      </c>
      <c r="I199" s="12" t="s">
        <v>2066</v>
      </c>
      <c r="J199" s="12" t="s">
        <v>2084</v>
      </c>
      <c r="K199" s="12">
        <v>10048</v>
      </c>
      <c r="L199" s="12" t="s">
        <v>2085</v>
      </c>
      <c r="M199" s="12">
        <v>111100</v>
      </c>
      <c r="N199" s="12" t="s">
        <v>2086</v>
      </c>
      <c r="O199" s="12" t="s">
        <v>1854</v>
      </c>
      <c r="P199" s="12" t="s">
        <v>1855</v>
      </c>
      <c r="Q199" s="12" t="s">
        <v>1856</v>
      </c>
      <c r="R199" s="12" t="s">
        <v>1850</v>
      </c>
      <c r="S199" s="12" t="s">
        <v>1851</v>
      </c>
    </row>
    <row r="200" spans="1:19" x14ac:dyDescent="0.25">
      <c r="A200" s="12" t="s">
        <v>1858</v>
      </c>
      <c r="B200" s="12" t="s">
        <v>1838</v>
      </c>
      <c r="C200" s="12" t="s">
        <v>1859</v>
      </c>
      <c r="D200" s="12" t="s">
        <v>1840</v>
      </c>
      <c r="E200" s="12" t="s">
        <v>1841</v>
      </c>
      <c r="F200" s="13">
        <v>6630.75</v>
      </c>
      <c r="G200" s="12" t="s">
        <v>1842</v>
      </c>
      <c r="H200" s="18">
        <v>43983</v>
      </c>
      <c r="I200" s="12" t="s">
        <v>2008</v>
      </c>
      <c r="J200" s="12" t="s">
        <v>2084</v>
      </c>
      <c r="K200" s="12">
        <v>10048</v>
      </c>
      <c r="L200" s="12" t="s">
        <v>2085</v>
      </c>
      <c r="M200" s="12">
        <v>111100</v>
      </c>
      <c r="N200" s="12" t="s">
        <v>2086</v>
      </c>
      <c r="O200" s="12" t="s">
        <v>1860</v>
      </c>
      <c r="P200" s="12" t="s">
        <v>1861</v>
      </c>
      <c r="Q200" s="12" t="s">
        <v>1862</v>
      </c>
      <c r="R200" s="12" t="s">
        <v>1850</v>
      </c>
      <c r="S200" s="12" t="s">
        <v>1851</v>
      </c>
    </row>
    <row r="201" spans="1:19" x14ac:dyDescent="0.25">
      <c r="A201" s="12" t="s">
        <v>1837</v>
      </c>
      <c r="B201" s="12" t="s">
        <v>1838</v>
      </c>
      <c r="C201" s="12" t="s">
        <v>1839</v>
      </c>
      <c r="D201" s="12" t="s">
        <v>1840</v>
      </c>
      <c r="E201" s="12" t="s">
        <v>1841</v>
      </c>
      <c r="F201" s="13">
        <v>2375.42</v>
      </c>
      <c r="G201" s="12" t="s">
        <v>1842</v>
      </c>
      <c r="H201" s="18">
        <v>43922</v>
      </c>
      <c r="I201" s="12" t="s">
        <v>2087</v>
      </c>
      <c r="J201" s="12" t="s">
        <v>2088</v>
      </c>
      <c r="K201" s="12">
        <v>10048</v>
      </c>
      <c r="L201" s="12" t="s">
        <v>2085</v>
      </c>
      <c r="M201" s="12">
        <v>111200</v>
      </c>
      <c r="N201" s="12" t="s">
        <v>2089</v>
      </c>
      <c r="O201" s="12" t="s">
        <v>1847</v>
      </c>
      <c r="P201" s="12" t="s">
        <v>1848</v>
      </c>
      <c r="Q201" s="12" t="s">
        <v>1849</v>
      </c>
      <c r="R201" s="12" t="s">
        <v>1850</v>
      </c>
      <c r="S201" s="12" t="s">
        <v>1866</v>
      </c>
    </row>
    <row r="202" spans="1:19" x14ac:dyDescent="0.25">
      <c r="A202" s="12" t="s">
        <v>1852</v>
      </c>
      <c r="B202" s="12" t="s">
        <v>1838</v>
      </c>
      <c r="C202" s="12" t="s">
        <v>1853</v>
      </c>
      <c r="D202" s="12" t="s">
        <v>1840</v>
      </c>
      <c r="E202" s="12" t="s">
        <v>1841</v>
      </c>
      <c r="F202" s="13">
        <v>2375.42</v>
      </c>
      <c r="G202" s="12" t="s">
        <v>1842</v>
      </c>
      <c r="H202" s="18">
        <v>43952</v>
      </c>
      <c r="I202" s="12" t="s">
        <v>2070</v>
      </c>
      <c r="J202" s="12" t="s">
        <v>2088</v>
      </c>
      <c r="K202" s="12">
        <v>10048</v>
      </c>
      <c r="L202" s="12" t="s">
        <v>2085</v>
      </c>
      <c r="M202" s="12">
        <v>111200</v>
      </c>
      <c r="N202" s="12" t="s">
        <v>2089</v>
      </c>
      <c r="O202" s="12" t="s">
        <v>1854</v>
      </c>
      <c r="P202" s="12" t="s">
        <v>1855</v>
      </c>
      <c r="Q202" s="12" t="s">
        <v>1856</v>
      </c>
      <c r="R202" s="12" t="s">
        <v>1850</v>
      </c>
      <c r="S202" s="12" t="s">
        <v>1866</v>
      </c>
    </row>
    <row r="203" spans="1:19" x14ac:dyDescent="0.25">
      <c r="A203" s="12" t="s">
        <v>1858</v>
      </c>
      <c r="B203" s="12" t="s">
        <v>1838</v>
      </c>
      <c r="C203" s="12" t="s">
        <v>1859</v>
      </c>
      <c r="D203" s="12" t="s">
        <v>1840</v>
      </c>
      <c r="E203" s="12" t="s">
        <v>1841</v>
      </c>
      <c r="F203" s="13">
        <v>2375.42</v>
      </c>
      <c r="G203" s="12" t="s">
        <v>1842</v>
      </c>
      <c r="H203" s="18">
        <v>43983</v>
      </c>
      <c r="I203" s="12" t="s">
        <v>2014</v>
      </c>
      <c r="J203" s="12" t="s">
        <v>2088</v>
      </c>
      <c r="K203" s="12">
        <v>10048</v>
      </c>
      <c r="L203" s="12" t="s">
        <v>2085</v>
      </c>
      <c r="M203" s="12">
        <v>111200</v>
      </c>
      <c r="N203" s="12" t="s">
        <v>2089</v>
      </c>
      <c r="O203" s="12" t="s">
        <v>1860</v>
      </c>
      <c r="P203" s="12" t="s">
        <v>1861</v>
      </c>
      <c r="Q203" s="12" t="s">
        <v>1862</v>
      </c>
      <c r="R203" s="12" t="s">
        <v>1850</v>
      </c>
      <c r="S203" s="12" t="s">
        <v>1866</v>
      </c>
    </row>
    <row r="204" spans="1:19" x14ac:dyDescent="0.25">
      <c r="A204" s="12" t="s">
        <v>1837</v>
      </c>
      <c r="B204" s="12" t="s">
        <v>1838</v>
      </c>
      <c r="C204" s="12" t="s">
        <v>1839</v>
      </c>
      <c r="D204" s="12" t="s">
        <v>1840</v>
      </c>
      <c r="E204" s="12" t="s">
        <v>1841</v>
      </c>
      <c r="F204" s="13">
        <v>90957.94</v>
      </c>
      <c r="G204" s="12" t="s">
        <v>1842</v>
      </c>
      <c r="H204" s="18">
        <v>43922</v>
      </c>
      <c r="I204" s="12" t="s">
        <v>2090</v>
      </c>
      <c r="J204" s="12" t="s">
        <v>2091</v>
      </c>
      <c r="K204" s="12">
        <v>10048</v>
      </c>
      <c r="L204" s="12" t="s">
        <v>2085</v>
      </c>
      <c r="M204" s="12">
        <v>111400</v>
      </c>
      <c r="N204" s="12" t="s">
        <v>2092</v>
      </c>
      <c r="O204" s="12" t="s">
        <v>1847</v>
      </c>
      <c r="P204" s="12" t="s">
        <v>1848</v>
      </c>
      <c r="Q204" s="12" t="s">
        <v>1849</v>
      </c>
      <c r="R204" s="12" t="s">
        <v>1850</v>
      </c>
      <c r="S204" s="12" t="s">
        <v>1815</v>
      </c>
    </row>
    <row r="205" spans="1:19" x14ac:dyDescent="0.25">
      <c r="A205" s="12" t="s">
        <v>1852</v>
      </c>
      <c r="B205" s="12" t="s">
        <v>1838</v>
      </c>
      <c r="C205" s="12" t="s">
        <v>1853</v>
      </c>
      <c r="D205" s="12" t="s">
        <v>1840</v>
      </c>
      <c r="E205" s="12" t="s">
        <v>1841</v>
      </c>
      <c r="F205" s="13">
        <v>90957.94</v>
      </c>
      <c r="G205" s="12" t="s">
        <v>1842</v>
      </c>
      <c r="H205" s="18">
        <v>43952</v>
      </c>
      <c r="I205" s="12" t="s">
        <v>2074</v>
      </c>
      <c r="J205" s="12" t="s">
        <v>2091</v>
      </c>
      <c r="K205" s="12">
        <v>10048</v>
      </c>
      <c r="L205" s="12" t="s">
        <v>2085</v>
      </c>
      <c r="M205" s="12">
        <v>111400</v>
      </c>
      <c r="N205" s="12" t="s">
        <v>2092</v>
      </c>
      <c r="O205" s="12" t="s">
        <v>1854</v>
      </c>
      <c r="P205" s="12" t="s">
        <v>1855</v>
      </c>
      <c r="Q205" s="12" t="s">
        <v>1856</v>
      </c>
      <c r="R205" s="12" t="s">
        <v>1850</v>
      </c>
      <c r="S205" s="12" t="s">
        <v>1815</v>
      </c>
    </row>
    <row r="206" spans="1:19" x14ac:dyDescent="0.25">
      <c r="A206" s="12" t="s">
        <v>1858</v>
      </c>
      <c r="B206" s="12" t="s">
        <v>1838</v>
      </c>
      <c r="C206" s="12" t="s">
        <v>1859</v>
      </c>
      <c r="D206" s="12" t="s">
        <v>1840</v>
      </c>
      <c r="E206" s="12" t="s">
        <v>1841</v>
      </c>
      <c r="F206" s="13">
        <v>90957.94</v>
      </c>
      <c r="G206" s="12" t="s">
        <v>1842</v>
      </c>
      <c r="H206" s="18">
        <v>43983</v>
      </c>
      <c r="I206" s="12" t="s">
        <v>2018</v>
      </c>
      <c r="J206" s="12" t="s">
        <v>2091</v>
      </c>
      <c r="K206" s="12">
        <v>10048</v>
      </c>
      <c r="L206" s="12" t="s">
        <v>2085</v>
      </c>
      <c r="M206" s="12">
        <v>111400</v>
      </c>
      <c r="N206" s="12" t="s">
        <v>2092</v>
      </c>
      <c r="O206" s="12" t="s">
        <v>1860</v>
      </c>
      <c r="P206" s="12" t="s">
        <v>1861</v>
      </c>
      <c r="Q206" s="12" t="s">
        <v>1862</v>
      </c>
      <c r="R206" s="12" t="s">
        <v>1850</v>
      </c>
      <c r="S206" s="12" t="s">
        <v>1815</v>
      </c>
    </row>
    <row r="207" spans="1:19" x14ac:dyDescent="0.25">
      <c r="A207" s="12" t="s">
        <v>1837</v>
      </c>
      <c r="B207" s="12" t="s">
        <v>1838</v>
      </c>
      <c r="C207" s="12" t="s">
        <v>1839</v>
      </c>
      <c r="D207" s="12" t="s">
        <v>1840</v>
      </c>
      <c r="E207" s="12" t="s">
        <v>1841</v>
      </c>
      <c r="F207" s="13">
        <v>31112.18</v>
      </c>
      <c r="G207" s="12" t="s">
        <v>1842</v>
      </c>
      <c r="H207" s="18">
        <v>43922</v>
      </c>
      <c r="I207" s="12" t="s">
        <v>2093</v>
      </c>
      <c r="J207" s="12" t="s">
        <v>2094</v>
      </c>
      <c r="K207" s="12">
        <v>10048</v>
      </c>
      <c r="L207" s="12" t="s">
        <v>2085</v>
      </c>
      <c r="M207" s="12">
        <v>111600</v>
      </c>
      <c r="N207" s="12" t="s">
        <v>2095</v>
      </c>
      <c r="O207" s="12" t="s">
        <v>1847</v>
      </c>
      <c r="P207" s="12" t="s">
        <v>1848</v>
      </c>
      <c r="Q207" s="12" t="s">
        <v>1849</v>
      </c>
      <c r="R207" s="12" t="s">
        <v>1850</v>
      </c>
      <c r="S207" s="12" t="s">
        <v>1857</v>
      </c>
    </row>
    <row r="208" spans="1:19" x14ac:dyDescent="0.25">
      <c r="A208" s="12" t="s">
        <v>1852</v>
      </c>
      <c r="B208" s="12" t="s">
        <v>1838</v>
      </c>
      <c r="C208" s="12" t="s">
        <v>1853</v>
      </c>
      <c r="D208" s="12" t="s">
        <v>1840</v>
      </c>
      <c r="E208" s="12" t="s">
        <v>1841</v>
      </c>
      <c r="F208" s="13">
        <v>30947.99</v>
      </c>
      <c r="G208" s="12" t="s">
        <v>1842</v>
      </c>
      <c r="H208" s="18">
        <v>43952</v>
      </c>
      <c r="I208" s="12" t="s">
        <v>2077</v>
      </c>
      <c r="J208" s="12" t="s">
        <v>2094</v>
      </c>
      <c r="K208" s="12">
        <v>10048</v>
      </c>
      <c r="L208" s="12" t="s">
        <v>2085</v>
      </c>
      <c r="M208" s="12">
        <v>111600</v>
      </c>
      <c r="N208" s="12" t="s">
        <v>2095</v>
      </c>
      <c r="O208" s="12" t="s">
        <v>1854</v>
      </c>
      <c r="P208" s="12" t="s">
        <v>1855</v>
      </c>
      <c r="Q208" s="12" t="s">
        <v>1856</v>
      </c>
      <c r="R208" s="12" t="s">
        <v>1850</v>
      </c>
      <c r="S208" s="12" t="s">
        <v>1857</v>
      </c>
    </row>
    <row r="209" spans="1:19" x14ac:dyDescent="0.25">
      <c r="A209" s="12" t="s">
        <v>1858</v>
      </c>
      <c r="B209" s="12" t="s">
        <v>1838</v>
      </c>
      <c r="C209" s="12" t="s">
        <v>1859</v>
      </c>
      <c r="D209" s="12" t="s">
        <v>1840</v>
      </c>
      <c r="E209" s="12" t="s">
        <v>1841</v>
      </c>
      <c r="F209" s="13">
        <v>31112.18</v>
      </c>
      <c r="G209" s="12" t="s">
        <v>1842</v>
      </c>
      <c r="H209" s="18">
        <v>43983</v>
      </c>
      <c r="I209" s="12" t="s">
        <v>2022</v>
      </c>
      <c r="J209" s="12" t="s">
        <v>2094</v>
      </c>
      <c r="K209" s="12">
        <v>10048</v>
      </c>
      <c r="L209" s="12" t="s">
        <v>2085</v>
      </c>
      <c r="M209" s="12">
        <v>111600</v>
      </c>
      <c r="N209" s="12" t="s">
        <v>2095</v>
      </c>
      <c r="O209" s="12" t="s">
        <v>1860</v>
      </c>
      <c r="P209" s="12" t="s">
        <v>1861</v>
      </c>
      <c r="Q209" s="12" t="s">
        <v>1862</v>
      </c>
      <c r="R209" s="12" t="s">
        <v>1850</v>
      </c>
      <c r="S209" s="12" t="s">
        <v>1857</v>
      </c>
    </row>
    <row r="210" spans="1:19" x14ac:dyDescent="0.25">
      <c r="A210" s="12" t="s">
        <v>1837</v>
      </c>
      <c r="B210" s="12" t="s">
        <v>1838</v>
      </c>
      <c r="C210" s="12" t="s">
        <v>1839</v>
      </c>
      <c r="D210" s="12" t="s">
        <v>1840</v>
      </c>
      <c r="E210" s="12" t="s">
        <v>1841</v>
      </c>
      <c r="F210" s="13">
        <v>7095.4</v>
      </c>
      <c r="G210" s="12" t="s">
        <v>1842</v>
      </c>
      <c r="H210" s="18">
        <v>43922</v>
      </c>
      <c r="I210" s="12" t="s">
        <v>2096</v>
      </c>
      <c r="J210" s="12" t="s">
        <v>2097</v>
      </c>
      <c r="K210" s="12">
        <v>10048</v>
      </c>
      <c r="L210" s="12" t="s">
        <v>2085</v>
      </c>
      <c r="M210" s="12">
        <v>111700</v>
      </c>
      <c r="N210" s="12" t="s">
        <v>2098</v>
      </c>
      <c r="O210" s="12" t="s">
        <v>1847</v>
      </c>
      <c r="P210" s="12" t="s">
        <v>1848</v>
      </c>
      <c r="Q210" s="12" t="s">
        <v>1849</v>
      </c>
      <c r="R210" s="12" t="s">
        <v>1850</v>
      </c>
      <c r="S210" s="12" t="s">
        <v>1877</v>
      </c>
    </row>
    <row r="211" spans="1:19" x14ac:dyDescent="0.25">
      <c r="A211" s="12" t="s">
        <v>1852</v>
      </c>
      <c r="B211" s="12" t="s">
        <v>1838</v>
      </c>
      <c r="C211" s="12" t="s">
        <v>1853</v>
      </c>
      <c r="D211" s="12" t="s">
        <v>1840</v>
      </c>
      <c r="E211" s="12" t="s">
        <v>1841</v>
      </c>
      <c r="F211" s="13">
        <v>7025.45</v>
      </c>
      <c r="G211" s="12" t="s">
        <v>1842</v>
      </c>
      <c r="H211" s="18">
        <v>43952</v>
      </c>
      <c r="I211" s="12" t="s">
        <v>2080</v>
      </c>
      <c r="J211" s="12" t="s">
        <v>2097</v>
      </c>
      <c r="K211" s="12">
        <v>10048</v>
      </c>
      <c r="L211" s="12" t="s">
        <v>2085</v>
      </c>
      <c r="M211" s="12">
        <v>111700</v>
      </c>
      <c r="N211" s="12" t="s">
        <v>2098</v>
      </c>
      <c r="O211" s="12" t="s">
        <v>1854</v>
      </c>
      <c r="P211" s="12" t="s">
        <v>1855</v>
      </c>
      <c r="Q211" s="12" t="s">
        <v>1856</v>
      </c>
      <c r="R211" s="12" t="s">
        <v>1850</v>
      </c>
      <c r="S211" s="12" t="s">
        <v>1877</v>
      </c>
    </row>
    <row r="212" spans="1:19" x14ac:dyDescent="0.25">
      <c r="A212" s="12" t="s">
        <v>1858</v>
      </c>
      <c r="B212" s="12" t="s">
        <v>1838</v>
      </c>
      <c r="C212" s="12" t="s">
        <v>1859</v>
      </c>
      <c r="D212" s="12" t="s">
        <v>1840</v>
      </c>
      <c r="E212" s="12" t="s">
        <v>1841</v>
      </c>
      <c r="F212" s="13">
        <v>7095.4</v>
      </c>
      <c r="G212" s="12" t="s">
        <v>1842</v>
      </c>
      <c r="H212" s="18">
        <v>43983</v>
      </c>
      <c r="I212" s="12" t="s">
        <v>2026</v>
      </c>
      <c r="J212" s="12" t="s">
        <v>2097</v>
      </c>
      <c r="K212" s="12">
        <v>10048</v>
      </c>
      <c r="L212" s="12" t="s">
        <v>2085</v>
      </c>
      <c r="M212" s="12">
        <v>111700</v>
      </c>
      <c r="N212" s="12" t="s">
        <v>2098</v>
      </c>
      <c r="O212" s="12" t="s">
        <v>1860</v>
      </c>
      <c r="P212" s="12" t="s">
        <v>1861</v>
      </c>
      <c r="Q212" s="12" t="s">
        <v>1862</v>
      </c>
      <c r="R212" s="12" t="s">
        <v>1850</v>
      </c>
      <c r="S212" s="12" t="s">
        <v>1877</v>
      </c>
    </row>
    <row r="213" spans="1:19" x14ac:dyDescent="0.25">
      <c r="A213" s="12" t="s">
        <v>1837</v>
      </c>
      <c r="B213" s="12" t="s">
        <v>1838</v>
      </c>
      <c r="C213" s="12" t="s">
        <v>1839</v>
      </c>
      <c r="D213" s="12" t="s">
        <v>1840</v>
      </c>
      <c r="E213" s="12" t="s">
        <v>1841</v>
      </c>
      <c r="F213" s="13">
        <v>343.09</v>
      </c>
      <c r="G213" s="12" t="s">
        <v>1842</v>
      </c>
      <c r="H213" s="18">
        <v>43922</v>
      </c>
      <c r="I213" s="12" t="s">
        <v>2099</v>
      </c>
      <c r="J213" s="12" t="s">
        <v>2100</v>
      </c>
      <c r="K213" s="12">
        <v>10048</v>
      </c>
      <c r="L213" s="12" t="s">
        <v>2085</v>
      </c>
      <c r="M213" s="12">
        <v>113000</v>
      </c>
      <c r="N213" s="12" t="s">
        <v>2101</v>
      </c>
      <c r="O213" s="12" t="s">
        <v>1847</v>
      </c>
      <c r="P213" s="12" t="s">
        <v>1848</v>
      </c>
      <c r="Q213" s="12" t="s">
        <v>1849</v>
      </c>
      <c r="R213" s="12" t="s">
        <v>1850</v>
      </c>
      <c r="S213" s="12" t="s">
        <v>1877</v>
      </c>
    </row>
    <row r="214" spans="1:19" x14ac:dyDescent="0.25">
      <c r="A214" s="12" t="s">
        <v>1852</v>
      </c>
      <c r="B214" s="12" t="s">
        <v>1838</v>
      </c>
      <c r="C214" s="12" t="s">
        <v>1853</v>
      </c>
      <c r="D214" s="12" t="s">
        <v>1840</v>
      </c>
      <c r="E214" s="12" t="s">
        <v>1841</v>
      </c>
      <c r="F214" s="13">
        <v>340.16</v>
      </c>
      <c r="G214" s="12" t="s">
        <v>1842</v>
      </c>
      <c r="H214" s="18">
        <v>43952</v>
      </c>
      <c r="I214" s="12" t="s">
        <v>2083</v>
      </c>
      <c r="J214" s="12" t="s">
        <v>2100</v>
      </c>
      <c r="K214" s="12">
        <v>10048</v>
      </c>
      <c r="L214" s="12" t="s">
        <v>2085</v>
      </c>
      <c r="M214" s="12">
        <v>113000</v>
      </c>
      <c r="N214" s="12" t="s">
        <v>2101</v>
      </c>
      <c r="O214" s="12" t="s">
        <v>1854</v>
      </c>
      <c r="P214" s="12" t="s">
        <v>1855</v>
      </c>
      <c r="Q214" s="12" t="s">
        <v>1856</v>
      </c>
      <c r="R214" s="12" t="s">
        <v>1850</v>
      </c>
      <c r="S214" s="12" t="s">
        <v>1877</v>
      </c>
    </row>
    <row r="215" spans="1:19" x14ac:dyDescent="0.25">
      <c r="A215" s="12" t="s">
        <v>1858</v>
      </c>
      <c r="B215" s="12" t="s">
        <v>1838</v>
      </c>
      <c r="C215" s="12" t="s">
        <v>1859</v>
      </c>
      <c r="D215" s="12" t="s">
        <v>1840</v>
      </c>
      <c r="E215" s="12" t="s">
        <v>1841</v>
      </c>
      <c r="F215" s="13">
        <v>343.09</v>
      </c>
      <c r="G215" s="12" t="s">
        <v>1842</v>
      </c>
      <c r="H215" s="18">
        <v>43983</v>
      </c>
      <c r="I215" s="12" t="s">
        <v>2030</v>
      </c>
      <c r="J215" s="12" t="s">
        <v>2100</v>
      </c>
      <c r="K215" s="12">
        <v>10048</v>
      </c>
      <c r="L215" s="12" t="s">
        <v>2085</v>
      </c>
      <c r="M215" s="12">
        <v>113000</v>
      </c>
      <c r="N215" s="12" t="s">
        <v>2101</v>
      </c>
      <c r="O215" s="12" t="s">
        <v>1860</v>
      </c>
      <c r="P215" s="12" t="s">
        <v>1861</v>
      </c>
      <c r="Q215" s="12" t="s">
        <v>1862</v>
      </c>
      <c r="R215" s="12" t="s">
        <v>1850</v>
      </c>
      <c r="S215" s="12" t="s">
        <v>1877</v>
      </c>
    </row>
    <row r="216" spans="1:19" x14ac:dyDescent="0.25">
      <c r="A216" s="12" t="s">
        <v>1837</v>
      </c>
      <c r="B216" s="12" t="s">
        <v>1838</v>
      </c>
      <c r="C216" s="12" t="s">
        <v>1839</v>
      </c>
      <c r="D216" s="12" t="s">
        <v>1840</v>
      </c>
      <c r="E216" s="12" t="s">
        <v>1841</v>
      </c>
      <c r="F216" s="13">
        <v>607.42999999999995</v>
      </c>
      <c r="G216" s="12" t="s">
        <v>1842</v>
      </c>
      <c r="H216" s="18">
        <v>43922</v>
      </c>
      <c r="I216" s="12" t="s">
        <v>2102</v>
      </c>
      <c r="J216" s="12" t="s">
        <v>2103</v>
      </c>
      <c r="K216" s="12">
        <v>10048</v>
      </c>
      <c r="L216" s="12" t="s">
        <v>2085</v>
      </c>
      <c r="M216" s="12">
        <v>113010</v>
      </c>
      <c r="N216" s="12" t="s">
        <v>2104</v>
      </c>
      <c r="O216" s="12" t="s">
        <v>1847</v>
      </c>
      <c r="P216" s="12" t="s">
        <v>1848</v>
      </c>
      <c r="Q216" s="12" t="s">
        <v>1849</v>
      </c>
      <c r="R216" s="12" t="s">
        <v>1850</v>
      </c>
      <c r="S216" s="12" t="s">
        <v>1851</v>
      </c>
    </row>
    <row r="217" spans="1:19" x14ac:dyDescent="0.25">
      <c r="A217" s="12" t="s">
        <v>1852</v>
      </c>
      <c r="B217" s="12" t="s">
        <v>1838</v>
      </c>
      <c r="C217" s="12" t="s">
        <v>1853</v>
      </c>
      <c r="D217" s="12" t="s">
        <v>1840</v>
      </c>
      <c r="E217" s="12" t="s">
        <v>1841</v>
      </c>
      <c r="F217" s="13">
        <v>607.42999999999995</v>
      </c>
      <c r="G217" s="12" t="s">
        <v>1842</v>
      </c>
      <c r="H217" s="18">
        <v>43952</v>
      </c>
      <c r="I217" s="12" t="s">
        <v>2087</v>
      </c>
      <c r="J217" s="12" t="s">
        <v>2103</v>
      </c>
      <c r="K217" s="12">
        <v>10048</v>
      </c>
      <c r="L217" s="12" t="s">
        <v>2085</v>
      </c>
      <c r="M217" s="12">
        <v>113010</v>
      </c>
      <c r="N217" s="12" t="s">
        <v>2104</v>
      </c>
      <c r="O217" s="12" t="s">
        <v>1854</v>
      </c>
      <c r="P217" s="12" t="s">
        <v>1855</v>
      </c>
      <c r="Q217" s="12" t="s">
        <v>1856</v>
      </c>
      <c r="R217" s="12" t="s">
        <v>1850</v>
      </c>
      <c r="S217" s="12" t="s">
        <v>1851</v>
      </c>
    </row>
    <row r="218" spans="1:19" x14ac:dyDescent="0.25">
      <c r="A218" s="12" t="s">
        <v>1858</v>
      </c>
      <c r="B218" s="12" t="s">
        <v>1838</v>
      </c>
      <c r="C218" s="12" t="s">
        <v>1859</v>
      </c>
      <c r="D218" s="12" t="s">
        <v>1840</v>
      </c>
      <c r="E218" s="12" t="s">
        <v>1841</v>
      </c>
      <c r="F218" s="13">
        <v>607.42999999999995</v>
      </c>
      <c r="G218" s="12" t="s">
        <v>1842</v>
      </c>
      <c r="H218" s="18">
        <v>43983</v>
      </c>
      <c r="I218" s="12" t="s">
        <v>2034</v>
      </c>
      <c r="J218" s="12" t="s">
        <v>2103</v>
      </c>
      <c r="K218" s="12">
        <v>10048</v>
      </c>
      <c r="L218" s="12" t="s">
        <v>2085</v>
      </c>
      <c r="M218" s="12">
        <v>113010</v>
      </c>
      <c r="N218" s="12" t="s">
        <v>2104</v>
      </c>
      <c r="O218" s="12" t="s">
        <v>1860</v>
      </c>
      <c r="P218" s="12" t="s">
        <v>1861</v>
      </c>
      <c r="Q218" s="12" t="s">
        <v>1862</v>
      </c>
      <c r="R218" s="12" t="s">
        <v>1850</v>
      </c>
      <c r="S218" s="12" t="s">
        <v>1851</v>
      </c>
    </row>
    <row r="219" spans="1:19" x14ac:dyDescent="0.25">
      <c r="A219" s="12" t="s">
        <v>1837</v>
      </c>
      <c r="B219" s="12" t="s">
        <v>1838</v>
      </c>
      <c r="C219" s="12" t="s">
        <v>1839</v>
      </c>
      <c r="D219" s="12" t="s">
        <v>1840</v>
      </c>
      <c r="E219" s="12" t="s">
        <v>1841</v>
      </c>
      <c r="F219" s="13">
        <v>160.94</v>
      </c>
      <c r="G219" s="12" t="s">
        <v>1842</v>
      </c>
      <c r="H219" s="18">
        <v>43922</v>
      </c>
      <c r="I219" s="12" t="s">
        <v>2105</v>
      </c>
      <c r="J219" s="12" t="s">
        <v>2106</v>
      </c>
      <c r="K219" s="12">
        <v>10048</v>
      </c>
      <c r="L219" s="12" t="s">
        <v>2085</v>
      </c>
      <c r="M219" s="12">
        <v>113020</v>
      </c>
      <c r="N219" s="12" t="s">
        <v>2107</v>
      </c>
      <c r="O219" s="12" t="s">
        <v>1847</v>
      </c>
      <c r="P219" s="12" t="s">
        <v>1848</v>
      </c>
      <c r="Q219" s="12" t="s">
        <v>1849</v>
      </c>
      <c r="R219" s="12" t="s">
        <v>1850</v>
      </c>
      <c r="S219" s="12" t="s">
        <v>1866</v>
      </c>
    </row>
    <row r="220" spans="1:19" x14ac:dyDescent="0.25">
      <c r="A220" s="12" t="s">
        <v>1852</v>
      </c>
      <c r="B220" s="12" t="s">
        <v>1838</v>
      </c>
      <c r="C220" s="12" t="s">
        <v>1853</v>
      </c>
      <c r="D220" s="12" t="s">
        <v>1840</v>
      </c>
      <c r="E220" s="12" t="s">
        <v>1841</v>
      </c>
      <c r="F220" s="13">
        <v>160.94</v>
      </c>
      <c r="G220" s="12" t="s">
        <v>1842</v>
      </c>
      <c r="H220" s="18">
        <v>43952</v>
      </c>
      <c r="I220" s="12" t="s">
        <v>2090</v>
      </c>
      <c r="J220" s="12" t="s">
        <v>2106</v>
      </c>
      <c r="K220" s="12">
        <v>10048</v>
      </c>
      <c r="L220" s="12" t="s">
        <v>2085</v>
      </c>
      <c r="M220" s="12">
        <v>113020</v>
      </c>
      <c r="N220" s="12" t="s">
        <v>2107</v>
      </c>
      <c r="O220" s="12" t="s">
        <v>1854</v>
      </c>
      <c r="P220" s="12" t="s">
        <v>1855</v>
      </c>
      <c r="Q220" s="12" t="s">
        <v>1856</v>
      </c>
      <c r="R220" s="12" t="s">
        <v>1850</v>
      </c>
      <c r="S220" s="12" t="s">
        <v>1866</v>
      </c>
    </row>
    <row r="221" spans="1:19" x14ac:dyDescent="0.25">
      <c r="A221" s="12" t="s">
        <v>1858</v>
      </c>
      <c r="B221" s="12" t="s">
        <v>1838</v>
      </c>
      <c r="C221" s="12" t="s">
        <v>1859</v>
      </c>
      <c r="D221" s="12" t="s">
        <v>1840</v>
      </c>
      <c r="E221" s="12" t="s">
        <v>1841</v>
      </c>
      <c r="F221" s="13">
        <v>160.94</v>
      </c>
      <c r="G221" s="12" t="s">
        <v>1842</v>
      </c>
      <c r="H221" s="18">
        <v>43983</v>
      </c>
      <c r="I221" s="12" t="s">
        <v>2038</v>
      </c>
      <c r="J221" s="12" t="s">
        <v>2106</v>
      </c>
      <c r="K221" s="12">
        <v>10048</v>
      </c>
      <c r="L221" s="12" t="s">
        <v>2085</v>
      </c>
      <c r="M221" s="12">
        <v>113020</v>
      </c>
      <c r="N221" s="12" t="s">
        <v>2107</v>
      </c>
      <c r="O221" s="12" t="s">
        <v>1860</v>
      </c>
      <c r="P221" s="12" t="s">
        <v>1861</v>
      </c>
      <c r="Q221" s="12" t="s">
        <v>1862</v>
      </c>
      <c r="R221" s="12" t="s">
        <v>1850</v>
      </c>
      <c r="S221" s="12" t="s">
        <v>1866</v>
      </c>
    </row>
    <row r="222" spans="1:19" x14ac:dyDescent="0.25">
      <c r="A222" s="12" t="s">
        <v>1837</v>
      </c>
      <c r="B222" s="12" t="s">
        <v>1838</v>
      </c>
      <c r="C222" s="12" t="s">
        <v>1839</v>
      </c>
      <c r="D222" s="12" t="s">
        <v>1840</v>
      </c>
      <c r="E222" s="12" t="s">
        <v>1841</v>
      </c>
      <c r="F222" s="13">
        <v>9410.19</v>
      </c>
      <c r="G222" s="12" t="s">
        <v>1842</v>
      </c>
      <c r="H222" s="18">
        <v>43922</v>
      </c>
      <c r="I222" s="12" t="s">
        <v>2108</v>
      </c>
      <c r="J222" s="12" t="s">
        <v>2109</v>
      </c>
      <c r="K222" s="12">
        <v>10048</v>
      </c>
      <c r="L222" s="12" t="s">
        <v>2085</v>
      </c>
      <c r="M222" s="12">
        <v>113040</v>
      </c>
      <c r="N222" s="12" t="s">
        <v>2110</v>
      </c>
      <c r="O222" s="12" t="s">
        <v>1847</v>
      </c>
      <c r="P222" s="12" t="s">
        <v>1848</v>
      </c>
      <c r="Q222" s="12" t="s">
        <v>1849</v>
      </c>
      <c r="R222" s="12" t="s">
        <v>1850</v>
      </c>
      <c r="S222" s="12" t="s">
        <v>1815</v>
      </c>
    </row>
    <row r="223" spans="1:19" x14ac:dyDescent="0.25">
      <c r="A223" s="12" t="s">
        <v>1852</v>
      </c>
      <c r="B223" s="12" t="s">
        <v>1838</v>
      </c>
      <c r="C223" s="12" t="s">
        <v>1853</v>
      </c>
      <c r="D223" s="12" t="s">
        <v>1840</v>
      </c>
      <c r="E223" s="12" t="s">
        <v>1841</v>
      </c>
      <c r="F223" s="13">
        <v>9410.19</v>
      </c>
      <c r="G223" s="12" t="s">
        <v>1842</v>
      </c>
      <c r="H223" s="18">
        <v>43952</v>
      </c>
      <c r="I223" s="12" t="s">
        <v>2093</v>
      </c>
      <c r="J223" s="12" t="s">
        <v>2109</v>
      </c>
      <c r="K223" s="12">
        <v>10048</v>
      </c>
      <c r="L223" s="12" t="s">
        <v>2085</v>
      </c>
      <c r="M223" s="12">
        <v>113040</v>
      </c>
      <c r="N223" s="12" t="s">
        <v>2110</v>
      </c>
      <c r="O223" s="12" t="s">
        <v>1854</v>
      </c>
      <c r="P223" s="12" t="s">
        <v>1855</v>
      </c>
      <c r="Q223" s="12" t="s">
        <v>1856</v>
      </c>
      <c r="R223" s="12" t="s">
        <v>1850</v>
      </c>
      <c r="S223" s="12" t="s">
        <v>1815</v>
      </c>
    </row>
    <row r="224" spans="1:19" x14ac:dyDescent="0.25">
      <c r="A224" s="12" t="s">
        <v>1858</v>
      </c>
      <c r="B224" s="12" t="s">
        <v>1838</v>
      </c>
      <c r="C224" s="12" t="s">
        <v>1859</v>
      </c>
      <c r="D224" s="12" t="s">
        <v>1840</v>
      </c>
      <c r="E224" s="12" t="s">
        <v>1841</v>
      </c>
      <c r="F224" s="13">
        <v>9410.19</v>
      </c>
      <c r="G224" s="12" t="s">
        <v>1842</v>
      </c>
      <c r="H224" s="18">
        <v>43983</v>
      </c>
      <c r="I224" s="12" t="s">
        <v>2042</v>
      </c>
      <c r="J224" s="12" t="s">
        <v>2109</v>
      </c>
      <c r="K224" s="12">
        <v>10048</v>
      </c>
      <c r="L224" s="12" t="s">
        <v>2085</v>
      </c>
      <c r="M224" s="12">
        <v>113040</v>
      </c>
      <c r="N224" s="12" t="s">
        <v>2110</v>
      </c>
      <c r="O224" s="12" t="s">
        <v>1860</v>
      </c>
      <c r="P224" s="12" t="s">
        <v>1861</v>
      </c>
      <c r="Q224" s="12" t="s">
        <v>1862</v>
      </c>
      <c r="R224" s="12" t="s">
        <v>1850</v>
      </c>
      <c r="S224" s="12" t="s">
        <v>1815</v>
      </c>
    </row>
    <row r="225" spans="1:19" x14ac:dyDescent="0.25">
      <c r="A225" s="12" t="s">
        <v>1837</v>
      </c>
      <c r="B225" s="12" t="s">
        <v>1838</v>
      </c>
      <c r="C225" s="12" t="s">
        <v>1839</v>
      </c>
      <c r="D225" s="12" t="s">
        <v>1840</v>
      </c>
      <c r="E225" s="12" t="s">
        <v>1841</v>
      </c>
      <c r="F225" s="13">
        <v>2412.13</v>
      </c>
      <c r="G225" s="12" t="s">
        <v>1842</v>
      </c>
      <c r="H225" s="18">
        <v>43922</v>
      </c>
      <c r="I225" s="12" t="s">
        <v>2111</v>
      </c>
      <c r="J225" s="12" t="s">
        <v>2112</v>
      </c>
      <c r="K225" s="12">
        <v>10048</v>
      </c>
      <c r="L225" s="12" t="s">
        <v>2085</v>
      </c>
      <c r="M225" s="12">
        <v>113060</v>
      </c>
      <c r="N225" s="12" t="s">
        <v>2113</v>
      </c>
      <c r="O225" s="12" t="s">
        <v>1847</v>
      </c>
      <c r="P225" s="12" t="s">
        <v>1848</v>
      </c>
      <c r="Q225" s="12" t="s">
        <v>1849</v>
      </c>
      <c r="R225" s="12" t="s">
        <v>1850</v>
      </c>
      <c r="S225" s="12" t="s">
        <v>1857</v>
      </c>
    </row>
    <row r="226" spans="1:19" x14ac:dyDescent="0.25">
      <c r="A226" s="12" t="s">
        <v>1852</v>
      </c>
      <c r="B226" s="12" t="s">
        <v>1838</v>
      </c>
      <c r="C226" s="12" t="s">
        <v>1853</v>
      </c>
      <c r="D226" s="12" t="s">
        <v>1840</v>
      </c>
      <c r="E226" s="12" t="s">
        <v>1841</v>
      </c>
      <c r="F226" s="13">
        <v>2509.88</v>
      </c>
      <c r="G226" s="12" t="s">
        <v>1842</v>
      </c>
      <c r="H226" s="18">
        <v>43952</v>
      </c>
      <c r="I226" s="12" t="s">
        <v>2096</v>
      </c>
      <c r="J226" s="12" t="s">
        <v>2112</v>
      </c>
      <c r="K226" s="12">
        <v>10048</v>
      </c>
      <c r="L226" s="12" t="s">
        <v>2085</v>
      </c>
      <c r="M226" s="12">
        <v>113060</v>
      </c>
      <c r="N226" s="12" t="s">
        <v>2113</v>
      </c>
      <c r="O226" s="12" t="s">
        <v>1854</v>
      </c>
      <c r="P226" s="12" t="s">
        <v>1855</v>
      </c>
      <c r="Q226" s="12" t="s">
        <v>1856</v>
      </c>
      <c r="R226" s="12" t="s">
        <v>1850</v>
      </c>
      <c r="S226" s="12" t="s">
        <v>1857</v>
      </c>
    </row>
    <row r="227" spans="1:19" x14ac:dyDescent="0.25">
      <c r="A227" s="12" t="s">
        <v>1858</v>
      </c>
      <c r="B227" s="12" t="s">
        <v>1838</v>
      </c>
      <c r="C227" s="12" t="s">
        <v>1859</v>
      </c>
      <c r="D227" s="12" t="s">
        <v>1840</v>
      </c>
      <c r="E227" s="12" t="s">
        <v>1841</v>
      </c>
      <c r="F227" s="13">
        <v>2532.4499999999998</v>
      </c>
      <c r="G227" s="12" t="s">
        <v>1842</v>
      </c>
      <c r="H227" s="18">
        <v>43983</v>
      </c>
      <c r="I227" s="12" t="s">
        <v>2046</v>
      </c>
      <c r="J227" s="12" t="s">
        <v>2112</v>
      </c>
      <c r="K227" s="12">
        <v>10048</v>
      </c>
      <c r="L227" s="12" t="s">
        <v>2085</v>
      </c>
      <c r="M227" s="12">
        <v>113060</v>
      </c>
      <c r="N227" s="12" t="s">
        <v>2113</v>
      </c>
      <c r="O227" s="12" t="s">
        <v>1860</v>
      </c>
      <c r="P227" s="12" t="s">
        <v>1861</v>
      </c>
      <c r="Q227" s="12" t="s">
        <v>1862</v>
      </c>
      <c r="R227" s="12" t="s">
        <v>1850</v>
      </c>
      <c r="S227" s="12" t="s">
        <v>1857</v>
      </c>
    </row>
    <row r="228" spans="1:19" x14ac:dyDescent="0.25">
      <c r="A228" s="12" t="s">
        <v>1837</v>
      </c>
      <c r="B228" s="12" t="s">
        <v>1838</v>
      </c>
      <c r="C228" s="12" t="s">
        <v>1839</v>
      </c>
      <c r="D228" s="12" t="s">
        <v>1840</v>
      </c>
      <c r="E228" s="12" t="s">
        <v>1841</v>
      </c>
      <c r="F228" s="13">
        <v>1404.74</v>
      </c>
      <c r="G228" s="12" t="s">
        <v>1842</v>
      </c>
      <c r="H228" s="18">
        <v>43922</v>
      </c>
      <c r="I228" s="12" t="s">
        <v>2114</v>
      </c>
      <c r="J228" s="12" t="s">
        <v>2115</v>
      </c>
      <c r="K228" s="12">
        <v>10048</v>
      </c>
      <c r="L228" s="12" t="s">
        <v>2085</v>
      </c>
      <c r="M228" s="12">
        <v>114000</v>
      </c>
      <c r="N228" s="12" t="s">
        <v>2116</v>
      </c>
      <c r="O228" s="12" t="s">
        <v>1847</v>
      </c>
      <c r="P228" s="12" t="s">
        <v>1848</v>
      </c>
      <c r="Q228" s="12" t="s">
        <v>1849</v>
      </c>
      <c r="R228" s="12" t="s">
        <v>1850</v>
      </c>
      <c r="S228" s="12" t="s">
        <v>1877</v>
      </c>
    </row>
    <row r="229" spans="1:19" x14ac:dyDescent="0.25">
      <c r="A229" s="12" t="s">
        <v>1852</v>
      </c>
      <c r="B229" s="12" t="s">
        <v>1838</v>
      </c>
      <c r="C229" s="12" t="s">
        <v>1853</v>
      </c>
      <c r="D229" s="12" t="s">
        <v>1840</v>
      </c>
      <c r="E229" s="12" t="s">
        <v>1841</v>
      </c>
      <c r="F229" s="13">
        <v>1389.79</v>
      </c>
      <c r="G229" s="12" t="s">
        <v>1842</v>
      </c>
      <c r="H229" s="18">
        <v>43952</v>
      </c>
      <c r="I229" s="12" t="s">
        <v>2099</v>
      </c>
      <c r="J229" s="12" t="s">
        <v>2115</v>
      </c>
      <c r="K229" s="12">
        <v>10048</v>
      </c>
      <c r="L229" s="12" t="s">
        <v>2085</v>
      </c>
      <c r="M229" s="12">
        <v>114000</v>
      </c>
      <c r="N229" s="12" t="s">
        <v>2116</v>
      </c>
      <c r="O229" s="12" t="s">
        <v>1854</v>
      </c>
      <c r="P229" s="12" t="s">
        <v>1855</v>
      </c>
      <c r="Q229" s="12" t="s">
        <v>1856</v>
      </c>
      <c r="R229" s="12" t="s">
        <v>1850</v>
      </c>
      <c r="S229" s="12" t="s">
        <v>1877</v>
      </c>
    </row>
    <row r="230" spans="1:19" x14ac:dyDescent="0.25">
      <c r="A230" s="12" t="s">
        <v>1858</v>
      </c>
      <c r="B230" s="12" t="s">
        <v>1838</v>
      </c>
      <c r="C230" s="12" t="s">
        <v>1859</v>
      </c>
      <c r="D230" s="12" t="s">
        <v>1840</v>
      </c>
      <c r="E230" s="12" t="s">
        <v>1841</v>
      </c>
      <c r="F230" s="13">
        <v>1404.74</v>
      </c>
      <c r="G230" s="12" t="s">
        <v>1842</v>
      </c>
      <c r="H230" s="18">
        <v>43983</v>
      </c>
      <c r="I230" s="12" t="s">
        <v>2050</v>
      </c>
      <c r="J230" s="12" t="s">
        <v>2115</v>
      </c>
      <c r="K230" s="12">
        <v>10048</v>
      </c>
      <c r="L230" s="12" t="s">
        <v>2085</v>
      </c>
      <c r="M230" s="12">
        <v>114000</v>
      </c>
      <c r="N230" s="12" t="s">
        <v>2116</v>
      </c>
      <c r="O230" s="12" t="s">
        <v>1860</v>
      </c>
      <c r="P230" s="12" t="s">
        <v>1861</v>
      </c>
      <c r="Q230" s="12" t="s">
        <v>1862</v>
      </c>
      <c r="R230" s="12" t="s">
        <v>1850</v>
      </c>
      <c r="S230" s="12" t="s">
        <v>1877</v>
      </c>
    </row>
    <row r="231" spans="1:19" x14ac:dyDescent="0.25">
      <c r="A231" s="12" t="s">
        <v>1837</v>
      </c>
      <c r="B231" s="12" t="s">
        <v>1838</v>
      </c>
      <c r="C231" s="12" t="s">
        <v>1839</v>
      </c>
      <c r="D231" s="12" t="s">
        <v>1840</v>
      </c>
      <c r="E231" s="12" t="s">
        <v>1841</v>
      </c>
      <c r="F231" s="13">
        <v>1530.01</v>
      </c>
      <c r="G231" s="12" t="s">
        <v>1842</v>
      </c>
      <c r="H231" s="18">
        <v>43922</v>
      </c>
      <c r="I231" s="12" t="s">
        <v>2117</v>
      </c>
      <c r="J231" s="12" t="s">
        <v>2118</v>
      </c>
      <c r="K231" s="12">
        <v>10048</v>
      </c>
      <c r="L231" s="12" t="s">
        <v>2085</v>
      </c>
      <c r="M231" s="12">
        <v>114010</v>
      </c>
      <c r="N231" s="12" t="s">
        <v>2119</v>
      </c>
      <c r="O231" s="12" t="s">
        <v>1847</v>
      </c>
      <c r="P231" s="12" t="s">
        <v>1848</v>
      </c>
      <c r="Q231" s="12" t="s">
        <v>1849</v>
      </c>
      <c r="R231" s="12" t="s">
        <v>1850</v>
      </c>
      <c r="S231" s="12" t="s">
        <v>1851</v>
      </c>
    </row>
    <row r="232" spans="1:19" x14ac:dyDescent="0.25">
      <c r="A232" s="12" t="s">
        <v>1852</v>
      </c>
      <c r="B232" s="12" t="s">
        <v>1838</v>
      </c>
      <c r="C232" s="12" t="s">
        <v>1853</v>
      </c>
      <c r="D232" s="12" t="s">
        <v>1840</v>
      </c>
      <c r="E232" s="12" t="s">
        <v>1841</v>
      </c>
      <c r="F232" s="13">
        <v>1530.01</v>
      </c>
      <c r="G232" s="12" t="s">
        <v>1842</v>
      </c>
      <c r="H232" s="18">
        <v>43952</v>
      </c>
      <c r="I232" s="12" t="s">
        <v>2102</v>
      </c>
      <c r="J232" s="12" t="s">
        <v>2118</v>
      </c>
      <c r="K232" s="12">
        <v>10048</v>
      </c>
      <c r="L232" s="12" t="s">
        <v>2085</v>
      </c>
      <c r="M232" s="12">
        <v>114010</v>
      </c>
      <c r="N232" s="12" t="s">
        <v>2119</v>
      </c>
      <c r="O232" s="12" t="s">
        <v>1854</v>
      </c>
      <c r="P232" s="12" t="s">
        <v>1855</v>
      </c>
      <c r="Q232" s="12" t="s">
        <v>1856</v>
      </c>
      <c r="R232" s="12" t="s">
        <v>1850</v>
      </c>
      <c r="S232" s="12" t="s">
        <v>1851</v>
      </c>
    </row>
    <row r="233" spans="1:19" x14ac:dyDescent="0.25">
      <c r="A233" s="12" t="s">
        <v>1858</v>
      </c>
      <c r="B233" s="12" t="s">
        <v>1838</v>
      </c>
      <c r="C233" s="12" t="s">
        <v>1859</v>
      </c>
      <c r="D233" s="12" t="s">
        <v>1840</v>
      </c>
      <c r="E233" s="12" t="s">
        <v>1841</v>
      </c>
      <c r="F233" s="13">
        <v>1530.01</v>
      </c>
      <c r="G233" s="12" t="s">
        <v>1842</v>
      </c>
      <c r="H233" s="18">
        <v>43983</v>
      </c>
      <c r="I233" s="12" t="s">
        <v>2054</v>
      </c>
      <c r="J233" s="12" t="s">
        <v>2118</v>
      </c>
      <c r="K233" s="12">
        <v>10048</v>
      </c>
      <c r="L233" s="12" t="s">
        <v>2085</v>
      </c>
      <c r="M233" s="12">
        <v>114010</v>
      </c>
      <c r="N233" s="12" t="s">
        <v>2119</v>
      </c>
      <c r="O233" s="12" t="s">
        <v>1860</v>
      </c>
      <c r="P233" s="12" t="s">
        <v>1861</v>
      </c>
      <c r="Q233" s="12" t="s">
        <v>1862</v>
      </c>
      <c r="R233" s="12" t="s">
        <v>1850</v>
      </c>
      <c r="S233" s="12" t="s">
        <v>1851</v>
      </c>
    </row>
    <row r="234" spans="1:19" x14ac:dyDescent="0.25">
      <c r="A234" s="12" t="s">
        <v>1837</v>
      </c>
      <c r="B234" s="12" t="s">
        <v>1838</v>
      </c>
      <c r="C234" s="12" t="s">
        <v>1839</v>
      </c>
      <c r="D234" s="12" t="s">
        <v>1840</v>
      </c>
      <c r="E234" s="12" t="s">
        <v>1841</v>
      </c>
      <c r="F234" s="13">
        <v>529.61</v>
      </c>
      <c r="G234" s="12" t="s">
        <v>1842</v>
      </c>
      <c r="H234" s="18">
        <v>43922</v>
      </c>
      <c r="I234" s="12" t="s">
        <v>2120</v>
      </c>
      <c r="J234" s="12" t="s">
        <v>2121</v>
      </c>
      <c r="K234" s="12">
        <v>10048</v>
      </c>
      <c r="L234" s="12" t="s">
        <v>2085</v>
      </c>
      <c r="M234" s="12">
        <v>114020</v>
      </c>
      <c r="N234" s="12" t="s">
        <v>2122</v>
      </c>
      <c r="O234" s="12" t="s">
        <v>1847</v>
      </c>
      <c r="P234" s="12" t="s">
        <v>1848</v>
      </c>
      <c r="Q234" s="12" t="s">
        <v>1849</v>
      </c>
      <c r="R234" s="12" t="s">
        <v>1850</v>
      </c>
      <c r="S234" s="12" t="s">
        <v>1866</v>
      </c>
    </row>
    <row r="235" spans="1:19" x14ac:dyDescent="0.25">
      <c r="A235" s="12" t="s">
        <v>1852</v>
      </c>
      <c r="B235" s="12" t="s">
        <v>1838</v>
      </c>
      <c r="C235" s="12" t="s">
        <v>1853</v>
      </c>
      <c r="D235" s="12" t="s">
        <v>1840</v>
      </c>
      <c r="E235" s="12" t="s">
        <v>1841</v>
      </c>
      <c r="F235" s="13">
        <v>529.61</v>
      </c>
      <c r="G235" s="12" t="s">
        <v>1842</v>
      </c>
      <c r="H235" s="18">
        <v>43952</v>
      </c>
      <c r="I235" s="12" t="s">
        <v>2105</v>
      </c>
      <c r="J235" s="12" t="s">
        <v>2121</v>
      </c>
      <c r="K235" s="12">
        <v>10048</v>
      </c>
      <c r="L235" s="12" t="s">
        <v>2085</v>
      </c>
      <c r="M235" s="12">
        <v>114020</v>
      </c>
      <c r="N235" s="12" t="s">
        <v>2122</v>
      </c>
      <c r="O235" s="12" t="s">
        <v>1854</v>
      </c>
      <c r="P235" s="12" t="s">
        <v>1855</v>
      </c>
      <c r="Q235" s="12" t="s">
        <v>1856</v>
      </c>
      <c r="R235" s="12" t="s">
        <v>1850</v>
      </c>
      <c r="S235" s="12" t="s">
        <v>1866</v>
      </c>
    </row>
    <row r="236" spans="1:19" x14ac:dyDescent="0.25">
      <c r="A236" s="12" t="s">
        <v>1858</v>
      </c>
      <c r="B236" s="12" t="s">
        <v>1838</v>
      </c>
      <c r="C236" s="12" t="s">
        <v>1859</v>
      </c>
      <c r="D236" s="12" t="s">
        <v>1840</v>
      </c>
      <c r="E236" s="12" t="s">
        <v>1841</v>
      </c>
      <c r="F236" s="13">
        <v>529.61</v>
      </c>
      <c r="G236" s="12" t="s">
        <v>1842</v>
      </c>
      <c r="H236" s="18">
        <v>43983</v>
      </c>
      <c r="I236" s="12" t="s">
        <v>2058</v>
      </c>
      <c r="J236" s="12" t="s">
        <v>2121</v>
      </c>
      <c r="K236" s="12">
        <v>10048</v>
      </c>
      <c r="L236" s="12" t="s">
        <v>2085</v>
      </c>
      <c r="M236" s="12">
        <v>114020</v>
      </c>
      <c r="N236" s="12" t="s">
        <v>2122</v>
      </c>
      <c r="O236" s="12" t="s">
        <v>1860</v>
      </c>
      <c r="P236" s="12" t="s">
        <v>1861</v>
      </c>
      <c r="Q236" s="12" t="s">
        <v>1862</v>
      </c>
      <c r="R236" s="12" t="s">
        <v>1850</v>
      </c>
      <c r="S236" s="12" t="s">
        <v>1866</v>
      </c>
    </row>
    <row r="237" spans="1:19" x14ac:dyDescent="0.25">
      <c r="A237" s="12" t="s">
        <v>1837</v>
      </c>
      <c r="B237" s="12" t="s">
        <v>1838</v>
      </c>
      <c r="C237" s="12" t="s">
        <v>1839</v>
      </c>
      <c r="D237" s="12" t="s">
        <v>1840</v>
      </c>
      <c r="E237" s="12" t="s">
        <v>1841</v>
      </c>
      <c r="F237" s="13">
        <v>20457.650000000001</v>
      </c>
      <c r="G237" s="12" t="s">
        <v>1842</v>
      </c>
      <c r="H237" s="18">
        <v>43922</v>
      </c>
      <c r="I237" s="12" t="s">
        <v>2123</v>
      </c>
      <c r="J237" s="12" t="s">
        <v>2124</v>
      </c>
      <c r="K237" s="12">
        <v>10048</v>
      </c>
      <c r="L237" s="12" t="s">
        <v>2085</v>
      </c>
      <c r="M237" s="12">
        <v>114040</v>
      </c>
      <c r="N237" s="12" t="s">
        <v>2125</v>
      </c>
      <c r="O237" s="12" t="s">
        <v>1847</v>
      </c>
      <c r="P237" s="12" t="s">
        <v>1848</v>
      </c>
      <c r="Q237" s="12" t="s">
        <v>1849</v>
      </c>
      <c r="R237" s="12" t="s">
        <v>1850</v>
      </c>
      <c r="S237" s="12" t="s">
        <v>1815</v>
      </c>
    </row>
    <row r="238" spans="1:19" x14ac:dyDescent="0.25">
      <c r="A238" s="12" t="s">
        <v>1852</v>
      </c>
      <c r="B238" s="12" t="s">
        <v>1838</v>
      </c>
      <c r="C238" s="12" t="s">
        <v>1853</v>
      </c>
      <c r="D238" s="12" t="s">
        <v>1840</v>
      </c>
      <c r="E238" s="12" t="s">
        <v>1841</v>
      </c>
      <c r="F238" s="13">
        <v>20457.650000000001</v>
      </c>
      <c r="G238" s="12" t="s">
        <v>1842</v>
      </c>
      <c r="H238" s="18">
        <v>43952</v>
      </c>
      <c r="I238" s="12" t="s">
        <v>2108</v>
      </c>
      <c r="J238" s="12" t="s">
        <v>2124</v>
      </c>
      <c r="K238" s="12">
        <v>10048</v>
      </c>
      <c r="L238" s="12" t="s">
        <v>2085</v>
      </c>
      <c r="M238" s="12">
        <v>114040</v>
      </c>
      <c r="N238" s="12" t="s">
        <v>2125</v>
      </c>
      <c r="O238" s="12" t="s">
        <v>1854</v>
      </c>
      <c r="P238" s="12" t="s">
        <v>1855</v>
      </c>
      <c r="Q238" s="12" t="s">
        <v>1856</v>
      </c>
      <c r="R238" s="12" t="s">
        <v>1850</v>
      </c>
      <c r="S238" s="12" t="s">
        <v>1815</v>
      </c>
    </row>
    <row r="239" spans="1:19" x14ac:dyDescent="0.25">
      <c r="A239" s="12" t="s">
        <v>1858</v>
      </c>
      <c r="B239" s="12" t="s">
        <v>1838</v>
      </c>
      <c r="C239" s="12" t="s">
        <v>1859</v>
      </c>
      <c r="D239" s="12" t="s">
        <v>1840</v>
      </c>
      <c r="E239" s="12" t="s">
        <v>1841</v>
      </c>
      <c r="F239" s="13">
        <v>20457.650000000001</v>
      </c>
      <c r="G239" s="12" t="s">
        <v>1842</v>
      </c>
      <c r="H239" s="18">
        <v>43983</v>
      </c>
      <c r="I239" s="12" t="s">
        <v>2062</v>
      </c>
      <c r="J239" s="12" t="s">
        <v>2124</v>
      </c>
      <c r="K239" s="12">
        <v>10048</v>
      </c>
      <c r="L239" s="12" t="s">
        <v>2085</v>
      </c>
      <c r="M239" s="12">
        <v>114040</v>
      </c>
      <c r="N239" s="12" t="s">
        <v>2125</v>
      </c>
      <c r="O239" s="12" t="s">
        <v>1860</v>
      </c>
      <c r="P239" s="12" t="s">
        <v>1861</v>
      </c>
      <c r="Q239" s="12" t="s">
        <v>1862</v>
      </c>
      <c r="R239" s="12" t="s">
        <v>1850</v>
      </c>
      <c r="S239" s="12" t="s">
        <v>1815</v>
      </c>
    </row>
    <row r="240" spans="1:19" x14ac:dyDescent="0.25">
      <c r="A240" s="12" t="s">
        <v>1837</v>
      </c>
      <c r="B240" s="12" t="s">
        <v>1838</v>
      </c>
      <c r="C240" s="12" t="s">
        <v>1839</v>
      </c>
      <c r="D240" s="12" t="s">
        <v>1840</v>
      </c>
      <c r="E240" s="12" t="s">
        <v>1841</v>
      </c>
      <c r="F240" s="13">
        <v>7512.34</v>
      </c>
      <c r="G240" s="12" t="s">
        <v>1842</v>
      </c>
      <c r="H240" s="18">
        <v>43922</v>
      </c>
      <c r="I240" s="12" t="s">
        <v>2126</v>
      </c>
      <c r="J240" s="12" t="s">
        <v>2127</v>
      </c>
      <c r="K240" s="12">
        <v>10048</v>
      </c>
      <c r="L240" s="12" t="s">
        <v>2085</v>
      </c>
      <c r="M240" s="12">
        <v>114060</v>
      </c>
      <c r="N240" s="12" t="s">
        <v>2128</v>
      </c>
      <c r="O240" s="12" t="s">
        <v>1847</v>
      </c>
      <c r="P240" s="12" t="s">
        <v>1848</v>
      </c>
      <c r="Q240" s="12" t="s">
        <v>1849</v>
      </c>
      <c r="R240" s="12" t="s">
        <v>1850</v>
      </c>
      <c r="S240" s="12" t="s">
        <v>1857</v>
      </c>
    </row>
    <row r="241" spans="1:19" x14ac:dyDescent="0.25">
      <c r="A241" s="12" t="s">
        <v>1852</v>
      </c>
      <c r="B241" s="12" t="s">
        <v>1838</v>
      </c>
      <c r="C241" s="12" t="s">
        <v>1853</v>
      </c>
      <c r="D241" s="12" t="s">
        <v>1840</v>
      </c>
      <c r="E241" s="12" t="s">
        <v>1841</v>
      </c>
      <c r="F241" s="13">
        <v>7466.76</v>
      </c>
      <c r="G241" s="12" t="s">
        <v>1842</v>
      </c>
      <c r="H241" s="18">
        <v>43952</v>
      </c>
      <c r="I241" s="12" t="s">
        <v>2111</v>
      </c>
      <c r="J241" s="12" t="s">
        <v>2127</v>
      </c>
      <c r="K241" s="12">
        <v>10048</v>
      </c>
      <c r="L241" s="12" t="s">
        <v>2085</v>
      </c>
      <c r="M241" s="12">
        <v>114060</v>
      </c>
      <c r="N241" s="12" t="s">
        <v>2128</v>
      </c>
      <c r="O241" s="12" t="s">
        <v>1854</v>
      </c>
      <c r="P241" s="12" t="s">
        <v>1855</v>
      </c>
      <c r="Q241" s="12" t="s">
        <v>1856</v>
      </c>
      <c r="R241" s="12" t="s">
        <v>1850</v>
      </c>
      <c r="S241" s="12" t="s">
        <v>1857</v>
      </c>
    </row>
    <row r="242" spans="1:19" x14ac:dyDescent="0.25">
      <c r="A242" s="12" t="s">
        <v>1858</v>
      </c>
      <c r="B242" s="12" t="s">
        <v>1838</v>
      </c>
      <c r="C242" s="12" t="s">
        <v>1859</v>
      </c>
      <c r="D242" s="12" t="s">
        <v>1840</v>
      </c>
      <c r="E242" s="12" t="s">
        <v>1841</v>
      </c>
      <c r="F242" s="13">
        <v>7512.34</v>
      </c>
      <c r="G242" s="12" t="s">
        <v>1842</v>
      </c>
      <c r="H242" s="18">
        <v>43983</v>
      </c>
      <c r="I242" s="12" t="s">
        <v>2066</v>
      </c>
      <c r="J242" s="12" t="s">
        <v>2127</v>
      </c>
      <c r="K242" s="12">
        <v>10048</v>
      </c>
      <c r="L242" s="12" t="s">
        <v>2085</v>
      </c>
      <c r="M242" s="12">
        <v>114060</v>
      </c>
      <c r="N242" s="12" t="s">
        <v>2128</v>
      </c>
      <c r="O242" s="12" t="s">
        <v>1860</v>
      </c>
      <c r="P242" s="12" t="s">
        <v>1861</v>
      </c>
      <c r="Q242" s="12" t="s">
        <v>1862</v>
      </c>
      <c r="R242" s="12" t="s">
        <v>1850</v>
      </c>
      <c r="S242" s="12" t="s">
        <v>1857</v>
      </c>
    </row>
    <row r="243" spans="1:19" x14ac:dyDescent="0.25">
      <c r="A243" s="12" t="s">
        <v>1837</v>
      </c>
      <c r="B243" s="12" t="s">
        <v>1838</v>
      </c>
      <c r="C243" s="12" t="s">
        <v>1839</v>
      </c>
      <c r="D243" s="12" t="s">
        <v>1840</v>
      </c>
      <c r="E243" s="12" t="s">
        <v>1841</v>
      </c>
      <c r="F243" s="13">
        <v>1611.94</v>
      </c>
      <c r="G243" s="12" t="s">
        <v>1842</v>
      </c>
      <c r="H243" s="18">
        <v>43922</v>
      </c>
      <c r="I243" s="12" t="s">
        <v>2129</v>
      </c>
      <c r="J243" s="12" t="s">
        <v>2130</v>
      </c>
      <c r="K243" s="12">
        <v>10051</v>
      </c>
      <c r="L243" s="12" t="s">
        <v>2131</v>
      </c>
      <c r="M243" s="12">
        <v>111100</v>
      </c>
      <c r="N243" s="12" t="s">
        <v>2132</v>
      </c>
      <c r="O243" s="12" t="s">
        <v>1847</v>
      </c>
      <c r="P243" s="12" t="s">
        <v>1848</v>
      </c>
      <c r="Q243" s="12" t="s">
        <v>1849</v>
      </c>
      <c r="R243" s="12" t="s">
        <v>1850</v>
      </c>
      <c r="S243" s="12" t="s">
        <v>1851</v>
      </c>
    </row>
    <row r="244" spans="1:19" x14ac:dyDescent="0.25">
      <c r="A244" s="12" t="s">
        <v>1852</v>
      </c>
      <c r="B244" s="12" t="s">
        <v>1838</v>
      </c>
      <c r="C244" s="12" t="s">
        <v>1853</v>
      </c>
      <c r="D244" s="12" t="s">
        <v>1840</v>
      </c>
      <c r="E244" s="12" t="s">
        <v>1841</v>
      </c>
      <c r="F244" s="13">
        <v>1611.94</v>
      </c>
      <c r="G244" s="12" t="s">
        <v>1842</v>
      </c>
      <c r="H244" s="18">
        <v>43952</v>
      </c>
      <c r="I244" s="12" t="s">
        <v>2114</v>
      </c>
      <c r="J244" s="12" t="s">
        <v>2130</v>
      </c>
      <c r="K244" s="12">
        <v>10051</v>
      </c>
      <c r="L244" s="12" t="s">
        <v>2131</v>
      </c>
      <c r="M244" s="12">
        <v>111100</v>
      </c>
      <c r="N244" s="12" t="s">
        <v>2132</v>
      </c>
      <c r="O244" s="12" t="s">
        <v>1854</v>
      </c>
      <c r="P244" s="12" t="s">
        <v>1855</v>
      </c>
      <c r="Q244" s="12" t="s">
        <v>1856</v>
      </c>
      <c r="R244" s="12" t="s">
        <v>1850</v>
      </c>
      <c r="S244" s="12" t="s">
        <v>1851</v>
      </c>
    </row>
    <row r="245" spans="1:19" x14ac:dyDescent="0.25">
      <c r="A245" s="12" t="s">
        <v>1858</v>
      </c>
      <c r="B245" s="12" t="s">
        <v>1838</v>
      </c>
      <c r="C245" s="12" t="s">
        <v>1859</v>
      </c>
      <c r="D245" s="12" t="s">
        <v>1840</v>
      </c>
      <c r="E245" s="12" t="s">
        <v>1841</v>
      </c>
      <c r="F245" s="13">
        <v>1611.94</v>
      </c>
      <c r="G245" s="12" t="s">
        <v>1842</v>
      </c>
      <c r="H245" s="18">
        <v>43983</v>
      </c>
      <c r="I245" s="12" t="s">
        <v>2070</v>
      </c>
      <c r="J245" s="12" t="s">
        <v>2130</v>
      </c>
      <c r="K245" s="12">
        <v>10051</v>
      </c>
      <c r="L245" s="12" t="s">
        <v>2131</v>
      </c>
      <c r="M245" s="12">
        <v>111100</v>
      </c>
      <c r="N245" s="12" t="s">
        <v>2132</v>
      </c>
      <c r="O245" s="12" t="s">
        <v>1860</v>
      </c>
      <c r="P245" s="12" t="s">
        <v>1861</v>
      </c>
      <c r="Q245" s="12" t="s">
        <v>1862</v>
      </c>
      <c r="R245" s="12" t="s">
        <v>1850</v>
      </c>
      <c r="S245" s="12" t="s">
        <v>1851</v>
      </c>
    </row>
    <row r="246" spans="1:19" x14ac:dyDescent="0.25">
      <c r="A246" s="12" t="s">
        <v>1837</v>
      </c>
      <c r="B246" s="12" t="s">
        <v>1838</v>
      </c>
      <c r="C246" s="12" t="s">
        <v>1839</v>
      </c>
      <c r="D246" s="12" t="s">
        <v>1840</v>
      </c>
      <c r="E246" s="12" t="s">
        <v>1841</v>
      </c>
      <c r="F246" s="13">
        <v>1907.74</v>
      </c>
      <c r="G246" s="12" t="s">
        <v>1842</v>
      </c>
      <c r="H246" s="18">
        <v>43922</v>
      </c>
      <c r="I246" s="12" t="s">
        <v>2133</v>
      </c>
      <c r="J246" s="12" t="s">
        <v>2134</v>
      </c>
      <c r="K246" s="12">
        <v>10051</v>
      </c>
      <c r="L246" s="12" t="s">
        <v>2131</v>
      </c>
      <c r="M246" s="12">
        <v>111200</v>
      </c>
      <c r="N246" s="12" t="s">
        <v>2135</v>
      </c>
      <c r="O246" s="12" t="s">
        <v>1847</v>
      </c>
      <c r="P246" s="12" t="s">
        <v>1848</v>
      </c>
      <c r="Q246" s="12" t="s">
        <v>1849</v>
      </c>
      <c r="R246" s="12" t="s">
        <v>1850</v>
      </c>
      <c r="S246" s="12" t="s">
        <v>1866</v>
      </c>
    </row>
    <row r="247" spans="1:19" x14ac:dyDescent="0.25">
      <c r="A247" s="12" t="s">
        <v>1852</v>
      </c>
      <c r="B247" s="12" t="s">
        <v>1838</v>
      </c>
      <c r="C247" s="12" t="s">
        <v>1853</v>
      </c>
      <c r="D247" s="12" t="s">
        <v>1840</v>
      </c>
      <c r="E247" s="12" t="s">
        <v>1841</v>
      </c>
      <c r="F247" s="13">
        <v>1907.74</v>
      </c>
      <c r="G247" s="12" t="s">
        <v>1842</v>
      </c>
      <c r="H247" s="18">
        <v>43952</v>
      </c>
      <c r="I247" s="12" t="s">
        <v>2117</v>
      </c>
      <c r="J247" s="12" t="s">
        <v>2134</v>
      </c>
      <c r="K247" s="12">
        <v>10051</v>
      </c>
      <c r="L247" s="12" t="s">
        <v>2131</v>
      </c>
      <c r="M247" s="12">
        <v>111200</v>
      </c>
      <c r="N247" s="12" t="s">
        <v>2135</v>
      </c>
      <c r="O247" s="12" t="s">
        <v>1854</v>
      </c>
      <c r="P247" s="12" t="s">
        <v>1855</v>
      </c>
      <c r="Q247" s="12" t="s">
        <v>1856</v>
      </c>
      <c r="R247" s="12" t="s">
        <v>1850</v>
      </c>
      <c r="S247" s="12" t="s">
        <v>1866</v>
      </c>
    </row>
    <row r="248" spans="1:19" x14ac:dyDescent="0.25">
      <c r="A248" s="12" t="s">
        <v>1858</v>
      </c>
      <c r="B248" s="12" t="s">
        <v>1838</v>
      </c>
      <c r="C248" s="12" t="s">
        <v>1859</v>
      </c>
      <c r="D248" s="12" t="s">
        <v>1840</v>
      </c>
      <c r="E248" s="12" t="s">
        <v>1841</v>
      </c>
      <c r="F248" s="13">
        <v>1907.74</v>
      </c>
      <c r="G248" s="12" t="s">
        <v>1842</v>
      </c>
      <c r="H248" s="18">
        <v>43983</v>
      </c>
      <c r="I248" s="12" t="s">
        <v>2074</v>
      </c>
      <c r="J248" s="12" t="s">
        <v>2134</v>
      </c>
      <c r="K248" s="12">
        <v>10051</v>
      </c>
      <c r="L248" s="12" t="s">
        <v>2131</v>
      </c>
      <c r="M248" s="12">
        <v>111200</v>
      </c>
      <c r="N248" s="12" t="s">
        <v>2135</v>
      </c>
      <c r="O248" s="12" t="s">
        <v>1860</v>
      </c>
      <c r="P248" s="12" t="s">
        <v>1861</v>
      </c>
      <c r="Q248" s="12" t="s">
        <v>1862</v>
      </c>
      <c r="R248" s="12" t="s">
        <v>1850</v>
      </c>
      <c r="S248" s="12" t="s">
        <v>1866</v>
      </c>
    </row>
    <row r="249" spans="1:19" x14ac:dyDescent="0.25">
      <c r="A249" s="12" t="s">
        <v>1837</v>
      </c>
      <c r="B249" s="12" t="s">
        <v>1838</v>
      </c>
      <c r="C249" s="12" t="s">
        <v>1839</v>
      </c>
      <c r="D249" s="12" t="s">
        <v>1840</v>
      </c>
      <c r="E249" s="12" t="s">
        <v>1841</v>
      </c>
      <c r="F249" s="13">
        <v>28188</v>
      </c>
      <c r="G249" s="12" t="s">
        <v>1842</v>
      </c>
      <c r="H249" s="18">
        <v>43922</v>
      </c>
      <c r="I249" s="12" t="s">
        <v>2136</v>
      </c>
      <c r="J249" s="12" t="s">
        <v>2137</v>
      </c>
      <c r="K249" s="12">
        <v>10051</v>
      </c>
      <c r="L249" s="12" t="s">
        <v>2131</v>
      </c>
      <c r="M249" s="12">
        <v>111400</v>
      </c>
      <c r="N249" s="12" t="s">
        <v>2138</v>
      </c>
      <c r="O249" s="12" t="s">
        <v>1847</v>
      </c>
      <c r="P249" s="12" t="s">
        <v>1848</v>
      </c>
      <c r="Q249" s="12" t="s">
        <v>1849</v>
      </c>
      <c r="R249" s="12" t="s">
        <v>1850</v>
      </c>
      <c r="S249" s="12" t="s">
        <v>1815</v>
      </c>
    </row>
    <row r="250" spans="1:19" x14ac:dyDescent="0.25">
      <c r="A250" s="12" t="s">
        <v>1852</v>
      </c>
      <c r="B250" s="12" t="s">
        <v>1838</v>
      </c>
      <c r="C250" s="12" t="s">
        <v>1853</v>
      </c>
      <c r="D250" s="12" t="s">
        <v>1840</v>
      </c>
      <c r="E250" s="12" t="s">
        <v>1841</v>
      </c>
      <c r="F250" s="13">
        <v>27024.06</v>
      </c>
      <c r="G250" s="12" t="s">
        <v>1842</v>
      </c>
      <c r="H250" s="18">
        <v>43952</v>
      </c>
      <c r="I250" s="12" t="s">
        <v>2120</v>
      </c>
      <c r="J250" s="12" t="s">
        <v>2137</v>
      </c>
      <c r="K250" s="12">
        <v>10051</v>
      </c>
      <c r="L250" s="12" t="s">
        <v>2131</v>
      </c>
      <c r="M250" s="12">
        <v>111400</v>
      </c>
      <c r="N250" s="12" t="s">
        <v>2138</v>
      </c>
      <c r="O250" s="12" t="s">
        <v>1854</v>
      </c>
      <c r="P250" s="12" t="s">
        <v>1855</v>
      </c>
      <c r="Q250" s="12" t="s">
        <v>1856</v>
      </c>
      <c r="R250" s="12" t="s">
        <v>1850</v>
      </c>
      <c r="S250" s="12" t="s">
        <v>1815</v>
      </c>
    </row>
    <row r="251" spans="1:19" x14ac:dyDescent="0.25">
      <c r="A251" s="12" t="s">
        <v>1858</v>
      </c>
      <c r="B251" s="12" t="s">
        <v>1838</v>
      </c>
      <c r="C251" s="12" t="s">
        <v>1859</v>
      </c>
      <c r="D251" s="12" t="s">
        <v>1840</v>
      </c>
      <c r="E251" s="12" t="s">
        <v>1841</v>
      </c>
      <c r="F251" s="13">
        <v>26174.880000000001</v>
      </c>
      <c r="G251" s="12" t="s">
        <v>1842</v>
      </c>
      <c r="H251" s="18">
        <v>43983</v>
      </c>
      <c r="I251" s="12" t="s">
        <v>2077</v>
      </c>
      <c r="J251" s="12" t="s">
        <v>2137</v>
      </c>
      <c r="K251" s="12">
        <v>10051</v>
      </c>
      <c r="L251" s="12" t="s">
        <v>2131</v>
      </c>
      <c r="M251" s="12">
        <v>111400</v>
      </c>
      <c r="N251" s="12" t="s">
        <v>2138</v>
      </c>
      <c r="O251" s="12" t="s">
        <v>1860</v>
      </c>
      <c r="P251" s="12" t="s">
        <v>1861</v>
      </c>
      <c r="Q251" s="12" t="s">
        <v>1862</v>
      </c>
      <c r="R251" s="12" t="s">
        <v>1850</v>
      </c>
      <c r="S251" s="12" t="s">
        <v>1815</v>
      </c>
    </row>
    <row r="252" spans="1:19" x14ac:dyDescent="0.25">
      <c r="A252" s="12" t="s">
        <v>1837</v>
      </c>
      <c r="B252" s="12" t="s">
        <v>1838</v>
      </c>
      <c r="C252" s="12" t="s">
        <v>1839</v>
      </c>
      <c r="D252" s="12" t="s">
        <v>1840</v>
      </c>
      <c r="E252" s="12" t="s">
        <v>1841</v>
      </c>
      <c r="F252" s="13">
        <v>16446.759999999998</v>
      </c>
      <c r="G252" s="12" t="s">
        <v>1842</v>
      </c>
      <c r="H252" s="18">
        <v>43922</v>
      </c>
      <c r="I252" s="12" t="s">
        <v>2139</v>
      </c>
      <c r="J252" s="12" t="s">
        <v>2140</v>
      </c>
      <c r="K252" s="12">
        <v>10051</v>
      </c>
      <c r="L252" s="12" t="s">
        <v>2131</v>
      </c>
      <c r="M252" s="12">
        <v>111600</v>
      </c>
      <c r="N252" s="12" t="s">
        <v>2141</v>
      </c>
      <c r="O252" s="12" t="s">
        <v>1847</v>
      </c>
      <c r="P252" s="12" t="s">
        <v>1848</v>
      </c>
      <c r="Q252" s="12" t="s">
        <v>1849</v>
      </c>
      <c r="R252" s="12" t="s">
        <v>1850</v>
      </c>
      <c r="S252" s="12" t="s">
        <v>1857</v>
      </c>
    </row>
    <row r="253" spans="1:19" x14ac:dyDescent="0.25">
      <c r="A253" s="12" t="s">
        <v>1852</v>
      </c>
      <c r="B253" s="12" t="s">
        <v>1838</v>
      </c>
      <c r="C253" s="12" t="s">
        <v>1853</v>
      </c>
      <c r="D253" s="12" t="s">
        <v>1840</v>
      </c>
      <c r="E253" s="12" t="s">
        <v>1841</v>
      </c>
      <c r="F253" s="13">
        <v>16446.759999999998</v>
      </c>
      <c r="G253" s="12" t="s">
        <v>1842</v>
      </c>
      <c r="H253" s="18">
        <v>43952</v>
      </c>
      <c r="I253" s="12" t="s">
        <v>2123</v>
      </c>
      <c r="J253" s="12" t="s">
        <v>2140</v>
      </c>
      <c r="K253" s="12">
        <v>10051</v>
      </c>
      <c r="L253" s="12" t="s">
        <v>2131</v>
      </c>
      <c r="M253" s="12">
        <v>111600</v>
      </c>
      <c r="N253" s="12" t="s">
        <v>2141</v>
      </c>
      <c r="O253" s="12" t="s">
        <v>1854</v>
      </c>
      <c r="P253" s="12" t="s">
        <v>1855</v>
      </c>
      <c r="Q253" s="12" t="s">
        <v>1856</v>
      </c>
      <c r="R253" s="12" t="s">
        <v>1850</v>
      </c>
      <c r="S253" s="12" t="s">
        <v>1857</v>
      </c>
    </row>
    <row r="254" spans="1:19" x14ac:dyDescent="0.25">
      <c r="A254" s="12" t="s">
        <v>1858</v>
      </c>
      <c r="B254" s="12" t="s">
        <v>1838</v>
      </c>
      <c r="C254" s="12" t="s">
        <v>1859</v>
      </c>
      <c r="D254" s="12" t="s">
        <v>1840</v>
      </c>
      <c r="E254" s="12" t="s">
        <v>1841</v>
      </c>
      <c r="F254" s="13">
        <v>16446.759999999998</v>
      </c>
      <c r="G254" s="12" t="s">
        <v>1842</v>
      </c>
      <c r="H254" s="18">
        <v>43983</v>
      </c>
      <c r="I254" s="12" t="s">
        <v>2080</v>
      </c>
      <c r="J254" s="12" t="s">
        <v>2140</v>
      </c>
      <c r="K254" s="12">
        <v>10051</v>
      </c>
      <c r="L254" s="12" t="s">
        <v>2131</v>
      </c>
      <c r="M254" s="12">
        <v>111600</v>
      </c>
      <c r="N254" s="12" t="s">
        <v>2141</v>
      </c>
      <c r="O254" s="12" t="s">
        <v>1860</v>
      </c>
      <c r="P254" s="12" t="s">
        <v>1861</v>
      </c>
      <c r="Q254" s="12" t="s">
        <v>1862</v>
      </c>
      <c r="R254" s="12" t="s">
        <v>1850</v>
      </c>
      <c r="S254" s="12" t="s">
        <v>1857</v>
      </c>
    </row>
    <row r="255" spans="1:19" x14ac:dyDescent="0.25">
      <c r="A255" s="12" t="s">
        <v>1837</v>
      </c>
      <c r="B255" s="12" t="s">
        <v>1838</v>
      </c>
      <c r="C255" s="12" t="s">
        <v>1839</v>
      </c>
      <c r="D255" s="12" t="s">
        <v>1840</v>
      </c>
      <c r="E255" s="12" t="s">
        <v>1841</v>
      </c>
      <c r="F255" s="13">
        <v>3388.81</v>
      </c>
      <c r="G255" s="12" t="s">
        <v>1842</v>
      </c>
      <c r="H255" s="18">
        <v>43922</v>
      </c>
      <c r="I255" s="12" t="s">
        <v>2142</v>
      </c>
      <c r="J255" s="12" t="s">
        <v>2143</v>
      </c>
      <c r="K255" s="12">
        <v>10051</v>
      </c>
      <c r="L255" s="12" t="s">
        <v>2131</v>
      </c>
      <c r="M255" s="12">
        <v>111700</v>
      </c>
      <c r="N255" s="12" t="s">
        <v>2144</v>
      </c>
      <c r="O255" s="12" t="s">
        <v>1847</v>
      </c>
      <c r="P255" s="12" t="s">
        <v>1848</v>
      </c>
      <c r="Q255" s="12" t="s">
        <v>1849</v>
      </c>
      <c r="R255" s="12" t="s">
        <v>1850</v>
      </c>
      <c r="S255" s="12" t="s">
        <v>1877</v>
      </c>
    </row>
    <row r="256" spans="1:19" x14ac:dyDescent="0.25">
      <c r="A256" s="12" t="s">
        <v>1852</v>
      </c>
      <c r="B256" s="12" t="s">
        <v>1838</v>
      </c>
      <c r="C256" s="12" t="s">
        <v>1853</v>
      </c>
      <c r="D256" s="12" t="s">
        <v>1840</v>
      </c>
      <c r="E256" s="12" t="s">
        <v>1841</v>
      </c>
      <c r="F256" s="13">
        <v>3388.81</v>
      </c>
      <c r="G256" s="12" t="s">
        <v>1842</v>
      </c>
      <c r="H256" s="18">
        <v>43952</v>
      </c>
      <c r="I256" s="12" t="s">
        <v>2126</v>
      </c>
      <c r="J256" s="12" t="s">
        <v>2143</v>
      </c>
      <c r="K256" s="12">
        <v>10051</v>
      </c>
      <c r="L256" s="12" t="s">
        <v>2131</v>
      </c>
      <c r="M256" s="12">
        <v>111700</v>
      </c>
      <c r="N256" s="12" t="s">
        <v>2144</v>
      </c>
      <c r="O256" s="12" t="s">
        <v>1854</v>
      </c>
      <c r="P256" s="12" t="s">
        <v>1855</v>
      </c>
      <c r="Q256" s="12" t="s">
        <v>1856</v>
      </c>
      <c r="R256" s="12" t="s">
        <v>1850</v>
      </c>
      <c r="S256" s="12" t="s">
        <v>1877</v>
      </c>
    </row>
    <row r="257" spans="1:19" x14ac:dyDescent="0.25">
      <c r="A257" s="12" t="s">
        <v>1858</v>
      </c>
      <c r="B257" s="12" t="s">
        <v>1838</v>
      </c>
      <c r="C257" s="12" t="s">
        <v>1859</v>
      </c>
      <c r="D257" s="12" t="s">
        <v>1840</v>
      </c>
      <c r="E257" s="12" t="s">
        <v>1841</v>
      </c>
      <c r="F257" s="13">
        <v>3272.62</v>
      </c>
      <c r="G257" s="12" t="s">
        <v>1842</v>
      </c>
      <c r="H257" s="18">
        <v>43983</v>
      </c>
      <c r="I257" s="12" t="s">
        <v>2083</v>
      </c>
      <c r="J257" s="12" t="s">
        <v>2143</v>
      </c>
      <c r="K257" s="12">
        <v>10051</v>
      </c>
      <c r="L257" s="12" t="s">
        <v>2131</v>
      </c>
      <c r="M257" s="12">
        <v>111700</v>
      </c>
      <c r="N257" s="12" t="s">
        <v>2144</v>
      </c>
      <c r="O257" s="12" t="s">
        <v>1860</v>
      </c>
      <c r="P257" s="12" t="s">
        <v>1861</v>
      </c>
      <c r="Q257" s="12" t="s">
        <v>1862</v>
      </c>
      <c r="R257" s="12" t="s">
        <v>1850</v>
      </c>
      <c r="S257" s="12" t="s">
        <v>1877</v>
      </c>
    </row>
    <row r="258" spans="1:19" x14ac:dyDescent="0.25">
      <c r="A258" s="12" t="s">
        <v>1837</v>
      </c>
      <c r="B258" s="12" t="s">
        <v>1838</v>
      </c>
      <c r="C258" s="12" t="s">
        <v>1839</v>
      </c>
      <c r="D258" s="12" t="s">
        <v>1840</v>
      </c>
      <c r="E258" s="12" t="s">
        <v>1841</v>
      </c>
      <c r="F258" s="13">
        <v>105.36</v>
      </c>
      <c r="G258" s="12" t="s">
        <v>1842</v>
      </c>
      <c r="H258" s="18">
        <v>43922</v>
      </c>
      <c r="I258" s="12" t="s">
        <v>2145</v>
      </c>
      <c r="J258" s="12" t="s">
        <v>2146</v>
      </c>
      <c r="K258" s="12">
        <v>10051</v>
      </c>
      <c r="L258" s="12" t="s">
        <v>2131</v>
      </c>
      <c r="M258" s="12">
        <v>113000</v>
      </c>
      <c r="N258" s="12" t="s">
        <v>2147</v>
      </c>
      <c r="O258" s="12" t="s">
        <v>1847</v>
      </c>
      <c r="P258" s="12" t="s">
        <v>1848</v>
      </c>
      <c r="Q258" s="12" t="s">
        <v>1849</v>
      </c>
      <c r="R258" s="12" t="s">
        <v>1850</v>
      </c>
      <c r="S258" s="12" t="s">
        <v>1877</v>
      </c>
    </row>
    <row r="259" spans="1:19" x14ac:dyDescent="0.25">
      <c r="A259" s="12" t="s">
        <v>1852</v>
      </c>
      <c r="B259" s="12" t="s">
        <v>1838</v>
      </c>
      <c r="C259" s="12" t="s">
        <v>1853</v>
      </c>
      <c r="D259" s="12" t="s">
        <v>1840</v>
      </c>
      <c r="E259" s="12" t="s">
        <v>1841</v>
      </c>
      <c r="F259" s="13">
        <v>105.36</v>
      </c>
      <c r="G259" s="12" t="s">
        <v>1842</v>
      </c>
      <c r="H259" s="18">
        <v>43952</v>
      </c>
      <c r="I259" s="12" t="s">
        <v>2129</v>
      </c>
      <c r="J259" s="12" t="s">
        <v>2146</v>
      </c>
      <c r="K259" s="12">
        <v>10051</v>
      </c>
      <c r="L259" s="12" t="s">
        <v>2131</v>
      </c>
      <c r="M259" s="12">
        <v>113000</v>
      </c>
      <c r="N259" s="12" t="s">
        <v>2147</v>
      </c>
      <c r="O259" s="12" t="s">
        <v>1854</v>
      </c>
      <c r="P259" s="12" t="s">
        <v>1855</v>
      </c>
      <c r="Q259" s="12" t="s">
        <v>1856</v>
      </c>
      <c r="R259" s="12" t="s">
        <v>1850</v>
      </c>
      <c r="S259" s="12" t="s">
        <v>1877</v>
      </c>
    </row>
    <row r="260" spans="1:19" x14ac:dyDescent="0.25">
      <c r="A260" s="12" t="s">
        <v>1858</v>
      </c>
      <c r="B260" s="12" t="s">
        <v>1838</v>
      </c>
      <c r="C260" s="12" t="s">
        <v>1859</v>
      </c>
      <c r="D260" s="12" t="s">
        <v>1840</v>
      </c>
      <c r="E260" s="12" t="s">
        <v>1841</v>
      </c>
      <c r="F260" s="13">
        <v>105.36</v>
      </c>
      <c r="G260" s="12" t="s">
        <v>1842</v>
      </c>
      <c r="H260" s="18">
        <v>43983</v>
      </c>
      <c r="I260" s="12" t="s">
        <v>2087</v>
      </c>
      <c r="J260" s="12" t="s">
        <v>2146</v>
      </c>
      <c r="K260" s="12">
        <v>10051</v>
      </c>
      <c r="L260" s="12" t="s">
        <v>2131</v>
      </c>
      <c r="M260" s="12">
        <v>113000</v>
      </c>
      <c r="N260" s="12" t="s">
        <v>2147</v>
      </c>
      <c r="O260" s="12" t="s">
        <v>1860</v>
      </c>
      <c r="P260" s="12" t="s">
        <v>1861</v>
      </c>
      <c r="Q260" s="12" t="s">
        <v>1862</v>
      </c>
      <c r="R260" s="12" t="s">
        <v>1850</v>
      </c>
      <c r="S260" s="12" t="s">
        <v>1877</v>
      </c>
    </row>
    <row r="261" spans="1:19" x14ac:dyDescent="0.25">
      <c r="A261" s="12" t="s">
        <v>1837</v>
      </c>
      <c r="B261" s="12" t="s">
        <v>1838</v>
      </c>
      <c r="C261" s="12" t="s">
        <v>1839</v>
      </c>
      <c r="D261" s="12" t="s">
        <v>1840</v>
      </c>
      <c r="E261" s="12" t="s">
        <v>1841</v>
      </c>
      <c r="F261" s="13">
        <v>120.32</v>
      </c>
      <c r="G261" s="12" t="s">
        <v>1842</v>
      </c>
      <c r="H261" s="18">
        <v>43922</v>
      </c>
      <c r="I261" s="12" t="s">
        <v>2148</v>
      </c>
      <c r="J261" s="12" t="s">
        <v>2149</v>
      </c>
      <c r="K261" s="12">
        <v>10051</v>
      </c>
      <c r="L261" s="12" t="s">
        <v>2131</v>
      </c>
      <c r="M261" s="12">
        <v>113010</v>
      </c>
      <c r="N261" s="12" t="s">
        <v>2150</v>
      </c>
      <c r="O261" s="12" t="s">
        <v>1847</v>
      </c>
      <c r="P261" s="12" t="s">
        <v>1848</v>
      </c>
      <c r="Q261" s="12" t="s">
        <v>1849</v>
      </c>
      <c r="R261" s="12" t="s">
        <v>1850</v>
      </c>
      <c r="S261" s="12" t="s">
        <v>1851</v>
      </c>
    </row>
    <row r="262" spans="1:19" x14ac:dyDescent="0.25">
      <c r="A262" s="12" t="s">
        <v>1852</v>
      </c>
      <c r="B262" s="12" t="s">
        <v>1838</v>
      </c>
      <c r="C262" s="12" t="s">
        <v>1853</v>
      </c>
      <c r="D262" s="12" t="s">
        <v>1840</v>
      </c>
      <c r="E262" s="12" t="s">
        <v>1841</v>
      </c>
      <c r="F262" s="13">
        <v>120.32</v>
      </c>
      <c r="G262" s="12" t="s">
        <v>1842</v>
      </c>
      <c r="H262" s="18">
        <v>43952</v>
      </c>
      <c r="I262" s="12" t="s">
        <v>2133</v>
      </c>
      <c r="J262" s="12" t="s">
        <v>2149</v>
      </c>
      <c r="K262" s="12">
        <v>10051</v>
      </c>
      <c r="L262" s="12" t="s">
        <v>2131</v>
      </c>
      <c r="M262" s="12">
        <v>113010</v>
      </c>
      <c r="N262" s="12" t="s">
        <v>2150</v>
      </c>
      <c r="O262" s="12" t="s">
        <v>1854</v>
      </c>
      <c r="P262" s="12" t="s">
        <v>1855</v>
      </c>
      <c r="Q262" s="12" t="s">
        <v>1856</v>
      </c>
      <c r="R262" s="12" t="s">
        <v>1850</v>
      </c>
      <c r="S262" s="12" t="s">
        <v>1851</v>
      </c>
    </row>
    <row r="263" spans="1:19" x14ac:dyDescent="0.25">
      <c r="A263" s="12" t="s">
        <v>1858</v>
      </c>
      <c r="B263" s="12" t="s">
        <v>1838</v>
      </c>
      <c r="C263" s="12" t="s">
        <v>1859</v>
      </c>
      <c r="D263" s="12" t="s">
        <v>1840</v>
      </c>
      <c r="E263" s="12" t="s">
        <v>1841</v>
      </c>
      <c r="F263" s="13">
        <v>120.32</v>
      </c>
      <c r="G263" s="12" t="s">
        <v>1842</v>
      </c>
      <c r="H263" s="18">
        <v>43983</v>
      </c>
      <c r="I263" s="12" t="s">
        <v>2090</v>
      </c>
      <c r="J263" s="12" t="s">
        <v>2149</v>
      </c>
      <c r="K263" s="12">
        <v>10051</v>
      </c>
      <c r="L263" s="12" t="s">
        <v>2131</v>
      </c>
      <c r="M263" s="12">
        <v>113010</v>
      </c>
      <c r="N263" s="12" t="s">
        <v>2150</v>
      </c>
      <c r="O263" s="12" t="s">
        <v>1860</v>
      </c>
      <c r="P263" s="12" t="s">
        <v>1861</v>
      </c>
      <c r="Q263" s="12" t="s">
        <v>1862</v>
      </c>
      <c r="R263" s="12" t="s">
        <v>1850</v>
      </c>
      <c r="S263" s="12" t="s">
        <v>1851</v>
      </c>
    </row>
    <row r="264" spans="1:19" x14ac:dyDescent="0.25">
      <c r="A264" s="12" t="s">
        <v>1837</v>
      </c>
      <c r="B264" s="12" t="s">
        <v>1838</v>
      </c>
      <c r="C264" s="12" t="s">
        <v>1839</v>
      </c>
      <c r="D264" s="12" t="s">
        <v>1840</v>
      </c>
      <c r="E264" s="12" t="s">
        <v>1841</v>
      </c>
      <c r="F264" s="13">
        <v>160.94</v>
      </c>
      <c r="G264" s="12" t="s">
        <v>1842</v>
      </c>
      <c r="H264" s="18">
        <v>43922</v>
      </c>
      <c r="I264" s="12" t="s">
        <v>2151</v>
      </c>
      <c r="J264" s="12" t="s">
        <v>2152</v>
      </c>
      <c r="K264" s="12">
        <v>10051</v>
      </c>
      <c r="L264" s="12" t="s">
        <v>2131</v>
      </c>
      <c r="M264" s="12">
        <v>113020</v>
      </c>
      <c r="N264" s="12" t="s">
        <v>2153</v>
      </c>
      <c r="O264" s="12" t="s">
        <v>1847</v>
      </c>
      <c r="P264" s="12" t="s">
        <v>1848</v>
      </c>
      <c r="Q264" s="12" t="s">
        <v>1849</v>
      </c>
      <c r="R264" s="12" t="s">
        <v>1850</v>
      </c>
      <c r="S264" s="12" t="s">
        <v>1866</v>
      </c>
    </row>
    <row r="265" spans="1:19" x14ac:dyDescent="0.25">
      <c r="A265" s="12" t="s">
        <v>1852</v>
      </c>
      <c r="B265" s="12" t="s">
        <v>1838</v>
      </c>
      <c r="C265" s="12" t="s">
        <v>1853</v>
      </c>
      <c r="D265" s="12" t="s">
        <v>1840</v>
      </c>
      <c r="E265" s="12" t="s">
        <v>1841</v>
      </c>
      <c r="F265" s="13">
        <v>160.94</v>
      </c>
      <c r="G265" s="12" t="s">
        <v>1842</v>
      </c>
      <c r="H265" s="18">
        <v>43952</v>
      </c>
      <c r="I265" s="12" t="s">
        <v>2136</v>
      </c>
      <c r="J265" s="12" t="s">
        <v>2152</v>
      </c>
      <c r="K265" s="12">
        <v>10051</v>
      </c>
      <c r="L265" s="12" t="s">
        <v>2131</v>
      </c>
      <c r="M265" s="12">
        <v>113020</v>
      </c>
      <c r="N265" s="12" t="s">
        <v>2153</v>
      </c>
      <c r="O265" s="12" t="s">
        <v>1854</v>
      </c>
      <c r="P265" s="12" t="s">
        <v>1855</v>
      </c>
      <c r="Q265" s="12" t="s">
        <v>1856</v>
      </c>
      <c r="R265" s="12" t="s">
        <v>1850</v>
      </c>
      <c r="S265" s="12" t="s">
        <v>1866</v>
      </c>
    </row>
    <row r="266" spans="1:19" x14ac:dyDescent="0.25">
      <c r="A266" s="12" t="s">
        <v>1858</v>
      </c>
      <c r="B266" s="12" t="s">
        <v>1838</v>
      </c>
      <c r="C266" s="12" t="s">
        <v>1859</v>
      </c>
      <c r="D266" s="12" t="s">
        <v>1840</v>
      </c>
      <c r="E266" s="12" t="s">
        <v>1841</v>
      </c>
      <c r="F266" s="13">
        <v>160.94</v>
      </c>
      <c r="G266" s="12" t="s">
        <v>1842</v>
      </c>
      <c r="H266" s="18">
        <v>43983</v>
      </c>
      <c r="I266" s="12" t="s">
        <v>2093</v>
      </c>
      <c r="J266" s="12" t="s">
        <v>2152</v>
      </c>
      <c r="K266" s="12">
        <v>10051</v>
      </c>
      <c r="L266" s="12" t="s">
        <v>2131</v>
      </c>
      <c r="M266" s="12">
        <v>113020</v>
      </c>
      <c r="N266" s="12" t="s">
        <v>2153</v>
      </c>
      <c r="O266" s="12" t="s">
        <v>1860</v>
      </c>
      <c r="P266" s="12" t="s">
        <v>1861</v>
      </c>
      <c r="Q266" s="12" t="s">
        <v>1862</v>
      </c>
      <c r="R266" s="12" t="s">
        <v>1850</v>
      </c>
      <c r="S266" s="12" t="s">
        <v>1866</v>
      </c>
    </row>
    <row r="267" spans="1:19" x14ac:dyDescent="0.25">
      <c r="A267" s="12" t="s">
        <v>1837</v>
      </c>
      <c r="B267" s="12" t="s">
        <v>1838</v>
      </c>
      <c r="C267" s="12" t="s">
        <v>1839</v>
      </c>
      <c r="D267" s="12" t="s">
        <v>1840</v>
      </c>
      <c r="E267" s="12" t="s">
        <v>1841</v>
      </c>
      <c r="F267" s="13">
        <v>2954.58</v>
      </c>
      <c r="G267" s="12" t="s">
        <v>1842</v>
      </c>
      <c r="H267" s="18">
        <v>43922</v>
      </c>
      <c r="I267" s="12" t="s">
        <v>2154</v>
      </c>
      <c r="J267" s="12" t="s">
        <v>2155</v>
      </c>
      <c r="K267" s="12">
        <v>10051</v>
      </c>
      <c r="L267" s="12" t="s">
        <v>2131</v>
      </c>
      <c r="M267" s="12">
        <v>113040</v>
      </c>
      <c r="N267" s="12" t="s">
        <v>2156</v>
      </c>
      <c r="O267" s="12" t="s">
        <v>1847</v>
      </c>
      <c r="P267" s="12" t="s">
        <v>1848</v>
      </c>
      <c r="Q267" s="12" t="s">
        <v>1849</v>
      </c>
      <c r="R267" s="12" t="s">
        <v>1850</v>
      </c>
      <c r="S267" s="12" t="s">
        <v>1815</v>
      </c>
    </row>
    <row r="268" spans="1:19" x14ac:dyDescent="0.25">
      <c r="A268" s="12" t="s">
        <v>1852</v>
      </c>
      <c r="B268" s="12" t="s">
        <v>1838</v>
      </c>
      <c r="C268" s="12" t="s">
        <v>1853</v>
      </c>
      <c r="D268" s="12" t="s">
        <v>1840</v>
      </c>
      <c r="E268" s="12" t="s">
        <v>1841</v>
      </c>
      <c r="F268" s="13">
        <v>2794.83</v>
      </c>
      <c r="G268" s="12" t="s">
        <v>1842</v>
      </c>
      <c r="H268" s="18">
        <v>43952</v>
      </c>
      <c r="I268" s="12" t="s">
        <v>2139</v>
      </c>
      <c r="J268" s="12" t="s">
        <v>2155</v>
      </c>
      <c r="K268" s="12">
        <v>10051</v>
      </c>
      <c r="L268" s="12" t="s">
        <v>2131</v>
      </c>
      <c r="M268" s="12">
        <v>113040</v>
      </c>
      <c r="N268" s="12" t="s">
        <v>2156</v>
      </c>
      <c r="O268" s="12" t="s">
        <v>1854</v>
      </c>
      <c r="P268" s="12" t="s">
        <v>1855</v>
      </c>
      <c r="Q268" s="12" t="s">
        <v>1856</v>
      </c>
      <c r="R268" s="12" t="s">
        <v>1850</v>
      </c>
      <c r="S268" s="12" t="s">
        <v>1815</v>
      </c>
    </row>
    <row r="269" spans="1:19" x14ac:dyDescent="0.25">
      <c r="A269" s="12" t="s">
        <v>1858</v>
      </c>
      <c r="B269" s="12" t="s">
        <v>1838</v>
      </c>
      <c r="C269" s="12" t="s">
        <v>1859</v>
      </c>
      <c r="D269" s="12" t="s">
        <v>1840</v>
      </c>
      <c r="E269" s="12" t="s">
        <v>1841</v>
      </c>
      <c r="F269" s="13">
        <v>2779.17</v>
      </c>
      <c r="G269" s="12" t="s">
        <v>1842</v>
      </c>
      <c r="H269" s="18">
        <v>43983</v>
      </c>
      <c r="I269" s="12" t="s">
        <v>2096</v>
      </c>
      <c r="J269" s="12" t="s">
        <v>2155</v>
      </c>
      <c r="K269" s="12">
        <v>10051</v>
      </c>
      <c r="L269" s="12" t="s">
        <v>2131</v>
      </c>
      <c r="M269" s="12">
        <v>113040</v>
      </c>
      <c r="N269" s="12" t="s">
        <v>2156</v>
      </c>
      <c r="O269" s="12" t="s">
        <v>1860</v>
      </c>
      <c r="P269" s="12" t="s">
        <v>1861</v>
      </c>
      <c r="Q269" s="12" t="s">
        <v>1862</v>
      </c>
      <c r="R269" s="12" t="s">
        <v>1850</v>
      </c>
      <c r="S269" s="12" t="s">
        <v>1815</v>
      </c>
    </row>
    <row r="270" spans="1:19" x14ac:dyDescent="0.25">
      <c r="A270" s="12" t="s">
        <v>1837</v>
      </c>
      <c r="B270" s="12" t="s">
        <v>1838</v>
      </c>
      <c r="C270" s="12" t="s">
        <v>1839</v>
      </c>
      <c r="D270" s="12" t="s">
        <v>1840</v>
      </c>
      <c r="E270" s="12" t="s">
        <v>1841</v>
      </c>
      <c r="F270" s="13">
        <v>977.35</v>
      </c>
      <c r="G270" s="12" t="s">
        <v>1842</v>
      </c>
      <c r="H270" s="18">
        <v>43922</v>
      </c>
      <c r="I270" s="12" t="s">
        <v>2157</v>
      </c>
      <c r="J270" s="12" t="s">
        <v>2158</v>
      </c>
      <c r="K270" s="12">
        <v>10051</v>
      </c>
      <c r="L270" s="12" t="s">
        <v>2131</v>
      </c>
      <c r="M270" s="12">
        <v>113060</v>
      </c>
      <c r="N270" s="12" t="s">
        <v>2159</v>
      </c>
      <c r="O270" s="12" t="s">
        <v>1847</v>
      </c>
      <c r="P270" s="12" t="s">
        <v>1848</v>
      </c>
      <c r="Q270" s="12" t="s">
        <v>1849</v>
      </c>
      <c r="R270" s="12" t="s">
        <v>1850</v>
      </c>
      <c r="S270" s="12" t="s">
        <v>1857</v>
      </c>
    </row>
    <row r="271" spans="1:19" x14ac:dyDescent="0.25">
      <c r="A271" s="12" t="s">
        <v>1852</v>
      </c>
      <c r="B271" s="12" t="s">
        <v>1838</v>
      </c>
      <c r="C271" s="12" t="s">
        <v>1853</v>
      </c>
      <c r="D271" s="12" t="s">
        <v>1840</v>
      </c>
      <c r="E271" s="12" t="s">
        <v>1841</v>
      </c>
      <c r="F271" s="13">
        <v>978.94</v>
      </c>
      <c r="G271" s="12" t="s">
        <v>1842</v>
      </c>
      <c r="H271" s="18">
        <v>43952</v>
      </c>
      <c r="I271" s="12" t="s">
        <v>2142</v>
      </c>
      <c r="J271" s="12" t="s">
        <v>2158</v>
      </c>
      <c r="K271" s="12">
        <v>10051</v>
      </c>
      <c r="L271" s="12" t="s">
        <v>2131</v>
      </c>
      <c r="M271" s="12">
        <v>113060</v>
      </c>
      <c r="N271" s="12" t="s">
        <v>2159</v>
      </c>
      <c r="O271" s="12" t="s">
        <v>1854</v>
      </c>
      <c r="P271" s="12" t="s">
        <v>1855</v>
      </c>
      <c r="Q271" s="12" t="s">
        <v>1856</v>
      </c>
      <c r="R271" s="12" t="s">
        <v>1850</v>
      </c>
      <c r="S271" s="12" t="s">
        <v>1857</v>
      </c>
    </row>
    <row r="272" spans="1:19" x14ac:dyDescent="0.25">
      <c r="A272" s="12" t="s">
        <v>1858</v>
      </c>
      <c r="B272" s="12" t="s">
        <v>1838</v>
      </c>
      <c r="C272" s="12" t="s">
        <v>1859</v>
      </c>
      <c r="D272" s="12" t="s">
        <v>1840</v>
      </c>
      <c r="E272" s="12" t="s">
        <v>1841</v>
      </c>
      <c r="F272" s="13">
        <v>979.31</v>
      </c>
      <c r="G272" s="12" t="s">
        <v>1842</v>
      </c>
      <c r="H272" s="18">
        <v>43983</v>
      </c>
      <c r="I272" s="12" t="s">
        <v>2099</v>
      </c>
      <c r="J272" s="12" t="s">
        <v>2158</v>
      </c>
      <c r="K272" s="12">
        <v>10051</v>
      </c>
      <c r="L272" s="12" t="s">
        <v>2131</v>
      </c>
      <c r="M272" s="12">
        <v>113060</v>
      </c>
      <c r="N272" s="12" t="s">
        <v>2159</v>
      </c>
      <c r="O272" s="12" t="s">
        <v>1860</v>
      </c>
      <c r="P272" s="12" t="s">
        <v>1861</v>
      </c>
      <c r="Q272" s="12" t="s">
        <v>1862</v>
      </c>
      <c r="R272" s="12" t="s">
        <v>1850</v>
      </c>
      <c r="S272" s="12" t="s">
        <v>1857</v>
      </c>
    </row>
    <row r="273" spans="1:19" x14ac:dyDescent="0.25">
      <c r="A273" s="12" t="s">
        <v>1837</v>
      </c>
      <c r="B273" s="12" t="s">
        <v>1838</v>
      </c>
      <c r="C273" s="12" t="s">
        <v>1839</v>
      </c>
      <c r="D273" s="12" t="s">
        <v>1840</v>
      </c>
      <c r="E273" s="12" t="s">
        <v>1841</v>
      </c>
      <c r="F273" s="13">
        <v>728.35</v>
      </c>
      <c r="G273" s="12" t="s">
        <v>1842</v>
      </c>
      <c r="H273" s="18">
        <v>43922</v>
      </c>
      <c r="I273" s="12" t="s">
        <v>2160</v>
      </c>
      <c r="J273" s="12" t="s">
        <v>2161</v>
      </c>
      <c r="K273" s="12">
        <v>10051</v>
      </c>
      <c r="L273" s="12" t="s">
        <v>2131</v>
      </c>
      <c r="M273" s="12">
        <v>114000</v>
      </c>
      <c r="N273" s="12" t="s">
        <v>2162</v>
      </c>
      <c r="O273" s="12" t="s">
        <v>1847</v>
      </c>
      <c r="P273" s="12" t="s">
        <v>1848</v>
      </c>
      <c r="Q273" s="12" t="s">
        <v>1849</v>
      </c>
      <c r="R273" s="12" t="s">
        <v>1850</v>
      </c>
      <c r="S273" s="12" t="s">
        <v>1877</v>
      </c>
    </row>
    <row r="274" spans="1:19" x14ac:dyDescent="0.25">
      <c r="A274" s="12" t="s">
        <v>1852</v>
      </c>
      <c r="B274" s="12" t="s">
        <v>1838</v>
      </c>
      <c r="C274" s="12" t="s">
        <v>1853</v>
      </c>
      <c r="D274" s="12" t="s">
        <v>1840</v>
      </c>
      <c r="E274" s="12" t="s">
        <v>1841</v>
      </c>
      <c r="F274" s="13">
        <v>728.35</v>
      </c>
      <c r="G274" s="12" t="s">
        <v>1842</v>
      </c>
      <c r="H274" s="18">
        <v>43952</v>
      </c>
      <c r="I274" s="12" t="s">
        <v>2145</v>
      </c>
      <c r="J274" s="12" t="s">
        <v>2161</v>
      </c>
      <c r="K274" s="12">
        <v>10051</v>
      </c>
      <c r="L274" s="12" t="s">
        <v>2131</v>
      </c>
      <c r="M274" s="12">
        <v>114000</v>
      </c>
      <c r="N274" s="12" t="s">
        <v>2162</v>
      </c>
      <c r="O274" s="12" t="s">
        <v>1854</v>
      </c>
      <c r="P274" s="12" t="s">
        <v>1855</v>
      </c>
      <c r="Q274" s="12" t="s">
        <v>1856</v>
      </c>
      <c r="R274" s="12" t="s">
        <v>1850</v>
      </c>
      <c r="S274" s="12" t="s">
        <v>1877</v>
      </c>
    </row>
    <row r="275" spans="1:19" x14ac:dyDescent="0.25">
      <c r="A275" s="12" t="s">
        <v>1858</v>
      </c>
      <c r="B275" s="12" t="s">
        <v>1838</v>
      </c>
      <c r="C275" s="12" t="s">
        <v>1859</v>
      </c>
      <c r="D275" s="12" t="s">
        <v>1840</v>
      </c>
      <c r="E275" s="12" t="s">
        <v>1841</v>
      </c>
      <c r="F275" s="13">
        <v>696.08</v>
      </c>
      <c r="G275" s="12" t="s">
        <v>1842</v>
      </c>
      <c r="H275" s="18">
        <v>43983</v>
      </c>
      <c r="I275" s="12" t="s">
        <v>2102</v>
      </c>
      <c r="J275" s="12" t="s">
        <v>2161</v>
      </c>
      <c r="K275" s="12">
        <v>10051</v>
      </c>
      <c r="L275" s="12" t="s">
        <v>2131</v>
      </c>
      <c r="M275" s="12">
        <v>114000</v>
      </c>
      <c r="N275" s="12" t="s">
        <v>2162</v>
      </c>
      <c r="O275" s="12" t="s">
        <v>1860</v>
      </c>
      <c r="P275" s="12" t="s">
        <v>1861</v>
      </c>
      <c r="Q275" s="12" t="s">
        <v>1862</v>
      </c>
      <c r="R275" s="12" t="s">
        <v>1850</v>
      </c>
      <c r="S275" s="12" t="s">
        <v>1877</v>
      </c>
    </row>
    <row r="276" spans="1:19" x14ac:dyDescent="0.25">
      <c r="A276" s="12" t="s">
        <v>1837</v>
      </c>
      <c r="B276" s="12" t="s">
        <v>1838</v>
      </c>
      <c r="C276" s="12" t="s">
        <v>1839</v>
      </c>
      <c r="D276" s="12" t="s">
        <v>1840</v>
      </c>
      <c r="E276" s="12" t="s">
        <v>1841</v>
      </c>
      <c r="F276" s="13">
        <v>447.49</v>
      </c>
      <c r="G276" s="12" t="s">
        <v>1842</v>
      </c>
      <c r="H276" s="18">
        <v>43922</v>
      </c>
      <c r="I276" s="12" t="s">
        <v>2163</v>
      </c>
      <c r="J276" s="12" t="s">
        <v>2164</v>
      </c>
      <c r="K276" s="12">
        <v>10051</v>
      </c>
      <c r="L276" s="12" t="s">
        <v>2131</v>
      </c>
      <c r="M276" s="12">
        <v>114010</v>
      </c>
      <c r="N276" s="12" t="s">
        <v>2165</v>
      </c>
      <c r="O276" s="12" t="s">
        <v>1847</v>
      </c>
      <c r="P276" s="12" t="s">
        <v>1848</v>
      </c>
      <c r="Q276" s="12" t="s">
        <v>1849</v>
      </c>
      <c r="R276" s="12" t="s">
        <v>1850</v>
      </c>
      <c r="S276" s="12" t="s">
        <v>1851</v>
      </c>
    </row>
    <row r="277" spans="1:19" x14ac:dyDescent="0.25">
      <c r="A277" s="12" t="s">
        <v>1852</v>
      </c>
      <c r="B277" s="12" t="s">
        <v>1838</v>
      </c>
      <c r="C277" s="12" t="s">
        <v>1853</v>
      </c>
      <c r="D277" s="12" t="s">
        <v>1840</v>
      </c>
      <c r="E277" s="12" t="s">
        <v>1841</v>
      </c>
      <c r="F277" s="13">
        <v>447.49</v>
      </c>
      <c r="G277" s="12" t="s">
        <v>1842</v>
      </c>
      <c r="H277" s="18">
        <v>43952</v>
      </c>
      <c r="I277" s="12" t="s">
        <v>2148</v>
      </c>
      <c r="J277" s="12" t="s">
        <v>2164</v>
      </c>
      <c r="K277" s="12">
        <v>10051</v>
      </c>
      <c r="L277" s="12" t="s">
        <v>2131</v>
      </c>
      <c r="M277" s="12">
        <v>114010</v>
      </c>
      <c r="N277" s="12" t="s">
        <v>2165</v>
      </c>
      <c r="O277" s="12" t="s">
        <v>1854</v>
      </c>
      <c r="P277" s="12" t="s">
        <v>1855</v>
      </c>
      <c r="Q277" s="12" t="s">
        <v>1856</v>
      </c>
      <c r="R277" s="12" t="s">
        <v>1850</v>
      </c>
      <c r="S277" s="12" t="s">
        <v>1851</v>
      </c>
    </row>
    <row r="278" spans="1:19" x14ac:dyDescent="0.25">
      <c r="A278" s="12" t="s">
        <v>1858</v>
      </c>
      <c r="B278" s="12" t="s">
        <v>1838</v>
      </c>
      <c r="C278" s="12" t="s">
        <v>1859</v>
      </c>
      <c r="D278" s="12" t="s">
        <v>1840</v>
      </c>
      <c r="E278" s="12" t="s">
        <v>1841</v>
      </c>
      <c r="F278" s="13">
        <v>447.49</v>
      </c>
      <c r="G278" s="12" t="s">
        <v>1842</v>
      </c>
      <c r="H278" s="18">
        <v>43983</v>
      </c>
      <c r="I278" s="12" t="s">
        <v>2105</v>
      </c>
      <c r="J278" s="12" t="s">
        <v>2164</v>
      </c>
      <c r="K278" s="12">
        <v>10051</v>
      </c>
      <c r="L278" s="12" t="s">
        <v>2131</v>
      </c>
      <c r="M278" s="12">
        <v>114010</v>
      </c>
      <c r="N278" s="12" t="s">
        <v>2165</v>
      </c>
      <c r="O278" s="12" t="s">
        <v>1860</v>
      </c>
      <c r="P278" s="12" t="s">
        <v>1861</v>
      </c>
      <c r="Q278" s="12" t="s">
        <v>1862</v>
      </c>
      <c r="R278" s="12" t="s">
        <v>1850</v>
      </c>
      <c r="S278" s="12" t="s">
        <v>1851</v>
      </c>
    </row>
    <row r="279" spans="1:19" x14ac:dyDescent="0.25">
      <c r="A279" s="12" t="s">
        <v>1837</v>
      </c>
      <c r="B279" s="12" t="s">
        <v>1838</v>
      </c>
      <c r="C279" s="12" t="s">
        <v>1839</v>
      </c>
      <c r="D279" s="12" t="s">
        <v>1840</v>
      </c>
      <c r="E279" s="12" t="s">
        <v>1841</v>
      </c>
      <c r="F279" s="13">
        <v>544.16</v>
      </c>
      <c r="G279" s="12" t="s">
        <v>1842</v>
      </c>
      <c r="H279" s="18">
        <v>43922</v>
      </c>
      <c r="I279" s="12" t="s">
        <v>2166</v>
      </c>
      <c r="J279" s="12" t="s">
        <v>2167</v>
      </c>
      <c r="K279" s="12">
        <v>10051</v>
      </c>
      <c r="L279" s="12" t="s">
        <v>2131</v>
      </c>
      <c r="M279" s="12">
        <v>114020</v>
      </c>
      <c r="N279" s="12" t="s">
        <v>2168</v>
      </c>
      <c r="O279" s="12" t="s">
        <v>1847</v>
      </c>
      <c r="P279" s="12" t="s">
        <v>1848</v>
      </c>
      <c r="Q279" s="12" t="s">
        <v>1849</v>
      </c>
      <c r="R279" s="12" t="s">
        <v>1850</v>
      </c>
      <c r="S279" s="12" t="s">
        <v>1866</v>
      </c>
    </row>
    <row r="280" spans="1:19" x14ac:dyDescent="0.25">
      <c r="A280" s="12" t="s">
        <v>1852</v>
      </c>
      <c r="B280" s="12" t="s">
        <v>1838</v>
      </c>
      <c r="C280" s="12" t="s">
        <v>1853</v>
      </c>
      <c r="D280" s="12" t="s">
        <v>1840</v>
      </c>
      <c r="E280" s="12" t="s">
        <v>1841</v>
      </c>
      <c r="F280" s="13">
        <v>544.16</v>
      </c>
      <c r="G280" s="12" t="s">
        <v>1842</v>
      </c>
      <c r="H280" s="18">
        <v>43952</v>
      </c>
      <c r="I280" s="12" t="s">
        <v>2151</v>
      </c>
      <c r="J280" s="12" t="s">
        <v>2167</v>
      </c>
      <c r="K280" s="12">
        <v>10051</v>
      </c>
      <c r="L280" s="12" t="s">
        <v>2131</v>
      </c>
      <c r="M280" s="12">
        <v>114020</v>
      </c>
      <c r="N280" s="12" t="s">
        <v>2168</v>
      </c>
      <c r="O280" s="12" t="s">
        <v>1854</v>
      </c>
      <c r="P280" s="12" t="s">
        <v>1855</v>
      </c>
      <c r="Q280" s="12" t="s">
        <v>1856</v>
      </c>
      <c r="R280" s="12" t="s">
        <v>1850</v>
      </c>
      <c r="S280" s="12" t="s">
        <v>1866</v>
      </c>
    </row>
    <row r="281" spans="1:19" x14ac:dyDescent="0.25">
      <c r="A281" s="12" t="s">
        <v>1858</v>
      </c>
      <c r="B281" s="12" t="s">
        <v>1838</v>
      </c>
      <c r="C281" s="12" t="s">
        <v>1859</v>
      </c>
      <c r="D281" s="12" t="s">
        <v>1840</v>
      </c>
      <c r="E281" s="12" t="s">
        <v>1841</v>
      </c>
      <c r="F281" s="13">
        <v>544.16</v>
      </c>
      <c r="G281" s="12" t="s">
        <v>1842</v>
      </c>
      <c r="H281" s="18">
        <v>43983</v>
      </c>
      <c r="I281" s="12" t="s">
        <v>2108</v>
      </c>
      <c r="J281" s="12" t="s">
        <v>2167</v>
      </c>
      <c r="K281" s="12">
        <v>10051</v>
      </c>
      <c r="L281" s="12" t="s">
        <v>2131</v>
      </c>
      <c r="M281" s="12">
        <v>114020</v>
      </c>
      <c r="N281" s="12" t="s">
        <v>2168</v>
      </c>
      <c r="O281" s="12" t="s">
        <v>1860</v>
      </c>
      <c r="P281" s="12" t="s">
        <v>1861</v>
      </c>
      <c r="Q281" s="12" t="s">
        <v>1862</v>
      </c>
      <c r="R281" s="12" t="s">
        <v>1850</v>
      </c>
      <c r="S281" s="12" t="s">
        <v>1866</v>
      </c>
    </row>
    <row r="282" spans="1:19" x14ac:dyDescent="0.25">
      <c r="A282" s="12" t="s">
        <v>1837</v>
      </c>
      <c r="B282" s="12" t="s">
        <v>1838</v>
      </c>
      <c r="C282" s="12" t="s">
        <v>1839</v>
      </c>
      <c r="D282" s="12" t="s">
        <v>1840</v>
      </c>
      <c r="E282" s="12" t="s">
        <v>1841</v>
      </c>
      <c r="F282" s="13">
        <v>6053.42</v>
      </c>
      <c r="G282" s="12" t="s">
        <v>1842</v>
      </c>
      <c r="H282" s="18">
        <v>43922</v>
      </c>
      <c r="I282" s="12" t="s">
        <v>2169</v>
      </c>
      <c r="J282" s="12" t="s">
        <v>2170</v>
      </c>
      <c r="K282" s="12">
        <v>10051</v>
      </c>
      <c r="L282" s="12" t="s">
        <v>2131</v>
      </c>
      <c r="M282" s="12">
        <v>114040</v>
      </c>
      <c r="N282" s="12" t="s">
        <v>2171</v>
      </c>
      <c r="O282" s="12" t="s">
        <v>1847</v>
      </c>
      <c r="P282" s="12" t="s">
        <v>1848</v>
      </c>
      <c r="Q282" s="12" t="s">
        <v>1849</v>
      </c>
      <c r="R282" s="12" t="s">
        <v>1850</v>
      </c>
      <c r="S282" s="12" t="s">
        <v>1815</v>
      </c>
    </row>
    <row r="283" spans="1:19" x14ac:dyDescent="0.25">
      <c r="A283" s="12" t="s">
        <v>1852</v>
      </c>
      <c r="B283" s="12" t="s">
        <v>1838</v>
      </c>
      <c r="C283" s="12" t="s">
        <v>1853</v>
      </c>
      <c r="D283" s="12" t="s">
        <v>1840</v>
      </c>
      <c r="E283" s="12" t="s">
        <v>1841</v>
      </c>
      <c r="F283" s="13">
        <v>5779.17</v>
      </c>
      <c r="G283" s="12" t="s">
        <v>1842</v>
      </c>
      <c r="H283" s="18">
        <v>43952</v>
      </c>
      <c r="I283" s="12" t="s">
        <v>2154</v>
      </c>
      <c r="J283" s="12" t="s">
        <v>2170</v>
      </c>
      <c r="K283" s="12">
        <v>10051</v>
      </c>
      <c r="L283" s="12" t="s">
        <v>2131</v>
      </c>
      <c r="M283" s="12">
        <v>114040</v>
      </c>
      <c r="N283" s="12" t="s">
        <v>2171</v>
      </c>
      <c r="O283" s="12" t="s">
        <v>1854</v>
      </c>
      <c r="P283" s="12" t="s">
        <v>1855</v>
      </c>
      <c r="Q283" s="12" t="s">
        <v>1856</v>
      </c>
      <c r="R283" s="12" t="s">
        <v>1850</v>
      </c>
      <c r="S283" s="12" t="s">
        <v>1815</v>
      </c>
    </row>
    <row r="284" spans="1:19" x14ac:dyDescent="0.25">
      <c r="A284" s="12" t="s">
        <v>1858</v>
      </c>
      <c r="B284" s="12" t="s">
        <v>1838</v>
      </c>
      <c r="C284" s="12" t="s">
        <v>1859</v>
      </c>
      <c r="D284" s="12" t="s">
        <v>1840</v>
      </c>
      <c r="E284" s="12" t="s">
        <v>1841</v>
      </c>
      <c r="F284" s="13">
        <v>5579.09</v>
      </c>
      <c r="G284" s="12" t="s">
        <v>1842</v>
      </c>
      <c r="H284" s="18">
        <v>43983</v>
      </c>
      <c r="I284" s="12" t="s">
        <v>2111</v>
      </c>
      <c r="J284" s="12" t="s">
        <v>2170</v>
      </c>
      <c r="K284" s="12">
        <v>10051</v>
      </c>
      <c r="L284" s="12" t="s">
        <v>2131</v>
      </c>
      <c r="M284" s="12">
        <v>114040</v>
      </c>
      <c r="N284" s="12" t="s">
        <v>2171</v>
      </c>
      <c r="O284" s="12" t="s">
        <v>1860</v>
      </c>
      <c r="P284" s="12" t="s">
        <v>1861</v>
      </c>
      <c r="Q284" s="12" t="s">
        <v>1862</v>
      </c>
      <c r="R284" s="12" t="s">
        <v>1850</v>
      </c>
      <c r="S284" s="12" t="s">
        <v>1815</v>
      </c>
    </row>
    <row r="285" spans="1:19" x14ac:dyDescent="0.25">
      <c r="A285" s="12" t="s">
        <v>1837</v>
      </c>
      <c r="B285" s="12" t="s">
        <v>1838</v>
      </c>
      <c r="C285" s="12" t="s">
        <v>1839</v>
      </c>
      <c r="D285" s="12" t="s">
        <v>1840</v>
      </c>
      <c r="E285" s="12" t="s">
        <v>1841</v>
      </c>
      <c r="F285" s="13">
        <v>4346.78</v>
      </c>
      <c r="G285" s="12" t="s">
        <v>1842</v>
      </c>
      <c r="H285" s="18">
        <v>43922</v>
      </c>
      <c r="I285" s="12" t="s">
        <v>2172</v>
      </c>
      <c r="J285" s="12" t="s">
        <v>2173</v>
      </c>
      <c r="K285" s="12">
        <v>10051</v>
      </c>
      <c r="L285" s="12" t="s">
        <v>2131</v>
      </c>
      <c r="M285" s="12">
        <v>114060</v>
      </c>
      <c r="N285" s="12" t="s">
        <v>2174</v>
      </c>
      <c r="O285" s="12" t="s">
        <v>1847</v>
      </c>
      <c r="P285" s="12" t="s">
        <v>1848</v>
      </c>
      <c r="Q285" s="12" t="s">
        <v>1849</v>
      </c>
      <c r="R285" s="12" t="s">
        <v>1850</v>
      </c>
      <c r="S285" s="12" t="s">
        <v>1857</v>
      </c>
    </row>
    <row r="286" spans="1:19" x14ac:dyDescent="0.25">
      <c r="A286" s="12" t="s">
        <v>1852</v>
      </c>
      <c r="B286" s="12" t="s">
        <v>1838</v>
      </c>
      <c r="C286" s="12" t="s">
        <v>1853</v>
      </c>
      <c r="D286" s="12" t="s">
        <v>1840</v>
      </c>
      <c r="E286" s="12" t="s">
        <v>1841</v>
      </c>
      <c r="F286" s="13">
        <v>4346.78</v>
      </c>
      <c r="G286" s="12" t="s">
        <v>1842</v>
      </c>
      <c r="H286" s="18">
        <v>43952</v>
      </c>
      <c r="I286" s="12" t="s">
        <v>2157</v>
      </c>
      <c r="J286" s="12" t="s">
        <v>2173</v>
      </c>
      <c r="K286" s="12">
        <v>10051</v>
      </c>
      <c r="L286" s="12" t="s">
        <v>2131</v>
      </c>
      <c r="M286" s="12">
        <v>114060</v>
      </c>
      <c r="N286" s="12" t="s">
        <v>2174</v>
      </c>
      <c r="O286" s="12" t="s">
        <v>1854</v>
      </c>
      <c r="P286" s="12" t="s">
        <v>1855</v>
      </c>
      <c r="Q286" s="12" t="s">
        <v>1856</v>
      </c>
      <c r="R286" s="12" t="s">
        <v>1850</v>
      </c>
      <c r="S286" s="12" t="s">
        <v>1857</v>
      </c>
    </row>
    <row r="287" spans="1:19" x14ac:dyDescent="0.25">
      <c r="A287" s="12" t="s">
        <v>1858</v>
      </c>
      <c r="B287" s="12" t="s">
        <v>1838</v>
      </c>
      <c r="C287" s="12" t="s">
        <v>1859</v>
      </c>
      <c r="D287" s="12" t="s">
        <v>1840</v>
      </c>
      <c r="E287" s="12" t="s">
        <v>1841</v>
      </c>
      <c r="F287" s="13">
        <v>4346.78</v>
      </c>
      <c r="G287" s="12" t="s">
        <v>1842</v>
      </c>
      <c r="H287" s="18">
        <v>43983</v>
      </c>
      <c r="I287" s="12" t="s">
        <v>2114</v>
      </c>
      <c r="J287" s="12" t="s">
        <v>2173</v>
      </c>
      <c r="K287" s="12">
        <v>10051</v>
      </c>
      <c r="L287" s="12" t="s">
        <v>2131</v>
      </c>
      <c r="M287" s="12">
        <v>114060</v>
      </c>
      <c r="N287" s="12" t="s">
        <v>2174</v>
      </c>
      <c r="O287" s="12" t="s">
        <v>1860</v>
      </c>
      <c r="P287" s="12" t="s">
        <v>1861</v>
      </c>
      <c r="Q287" s="12" t="s">
        <v>1862</v>
      </c>
      <c r="R287" s="12" t="s">
        <v>1850</v>
      </c>
      <c r="S287" s="12" t="s">
        <v>1857</v>
      </c>
    </row>
    <row r="288" spans="1:19" x14ac:dyDescent="0.25">
      <c r="A288" s="12" t="s">
        <v>1837</v>
      </c>
      <c r="B288" s="12" t="s">
        <v>1838</v>
      </c>
      <c r="C288" s="12" t="s">
        <v>1839</v>
      </c>
      <c r="D288" s="12" t="s">
        <v>1840</v>
      </c>
      <c r="E288" s="12" t="s">
        <v>1841</v>
      </c>
      <c r="F288" s="13">
        <v>5423.13</v>
      </c>
      <c r="G288" s="12" t="s">
        <v>1842</v>
      </c>
      <c r="H288" s="18">
        <v>43922</v>
      </c>
      <c r="I288" s="12" t="s">
        <v>2175</v>
      </c>
      <c r="J288" s="12" t="s">
        <v>2176</v>
      </c>
      <c r="K288" s="12">
        <v>10055</v>
      </c>
      <c r="L288" s="12" t="s">
        <v>982</v>
      </c>
      <c r="M288" s="12">
        <v>111100</v>
      </c>
      <c r="N288" s="12" t="s">
        <v>2177</v>
      </c>
      <c r="O288" s="12" t="s">
        <v>1847</v>
      </c>
      <c r="P288" s="12" t="s">
        <v>1848</v>
      </c>
      <c r="Q288" s="12" t="s">
        <v>1849</v>
      </c>
      <c r="R288" s="12" t="s">
        <v>1850</v>
      </c>
      <c r="S288" s="12" t="s">
        <v>1851</v>
      </c>
    </row>
    <row r="289" spans="1:19" x14ac:dyDescent="0.25">
      <c r="A289" s="12" t="s">
        <v>1852</v>
      </c>
      <c r="B289" s="12" t="s">
        <v>1838</v>
      </c>
      <c r="C289" s="12" t="s">
        <v>1853</v>
      </c>
      <c r="D289" s="12" t="s">
        <v>1840</v>
      </c>
      <c r="E289" s="12" t="s">
        <v>1841</v>
      </c>
      <c r="F289" s="13">
        <v>5423.13</v>
      </c>
      <c r="G289" s="12" t="s">
        <v>1842</v>
      </c>
      <c r="H289" s="18">
        <v>43952</v>
      </c>
      <c r="I289" s="12" t="s">
        <v>2160</v>
      </c>
      <c r="J289" s="12" t="s">
        <v>2176</v>
      </c>
      <c r="K289" s="12">
        <v>10055</v>
      </c>
      <c r="L289" s="12" t="s">
        <v>982</v>
      </c>
      <c r="M289" s="12">
        <v>111100</v>
      </c>
      <c r="N289" s="12" t="s">
        <v>2177</v>
      </c>
      <c r="O289" s="12" t="s">
        <v>1854</v>
      </c>
      <c r="P289" s="12" t="s">
        <v>1855</v>
      </c>
      <c r="Q289" s="12" t="s">
        <v>1856</v>
      </c>
      <c r="R289" s="12" t="s">
        <v>1850</v>
      </c>
      <c r="S289" s="12" t="s">
        <v>1851</v>
      </c>
    </row>
    <row r="290" spans="1:19" x14ac:dyDescent="0.25">
      <c r="A290" s="12" t="s">
        <v>1858</v>
      </c>
      <c r="B290" s="12" t="s">
        <v>1838</v>
      </c>
      <c r="C290" s="12" t="s">
        <v>1859</v>
      </c>
      <c r="D290" s="12" t="s">
        <v>1840</v>
      </c>
      <c r="E290" s="12" t="s">
        <v>1841</v>
      </c>
      <c r="F290" s="13">
        <v>5423.13</v>
      </c>
      <c r="G290" s="12" t="s">
        <v>1842</v>
      </c>
      <c r="H290" s="18">
        <v>43983</v>
      </c>
      <c r="I290" s="12" t="s">
        <v>2117</v>
      </c>
      <c r="J290" s="12" t="s">
        <v>2176</v>
      </c>
      <c r="K290" s="12">
        <v>10055</v>
      </c>
      <c r="L290" s="12" t="s">
        <v>982</v>
      </c>
      <c r="M290" s="12">
        <v>111100</v>
      </c>
      <c r="N290" s="12" t="s">
        <v>2177</v>
      </c>
      <c r="O290" s="12" t="s">
        <v>1860</v>
      </c>
      <c r="P290" s="12" t="s">
        <v>1861</v>
      </c>
      <c r="Q290" s="12" t="s">
        <v>1862</v>
      </c>
      <c r="R290" s="12" t="s">
        <v>1850</v>
      </c>
      <c r="S290" s="12" t="s">
        <v>1851</v>
      </c>
    </row>
    <row r="291" spans="1:19" x14ac:dyDescent="0.25">
      <c r="A291" s="12" t="s">
        <v>1837</v>
      </c>
      <c r="B291" s="12" t="s">
        <v>1838</v>
      </c>
      <c r="C291" s="12" t="s">
        <v>1839</v>
      </c>
      <c r="D291" s="12" t="s">
        <v>1840</v>
      </c>
      <c r="E291" s="12" t="s">
        <v>1841</v>
      </c>
      <c r="F291" s="13">
        <v>2223.06</v>
      </c>
      <c r="G291" s="12" t="s">
        <v>1842</v>
      </c>
      <c r="H291" s="18">
        <v>43922</v>
      </c>
      <c r="I291" s="12" t="s">
        <v>2178</v>
      </c>
      <c r="J291" s="12" t="s">
        <v>2179</v>
      </c>
      <c r="K291" s="12">
        <v>10055</v>
      </c>
      <c r="L291" s="12" t="s">
        <v>982</v>
      </c>
      <c r="M291" s="12">
        <v>111200</v>
      </c>
      <c r="N291" s="12" t="s">
        <v>2180</v>
      </c>
      <c r="O291" s="12" t="s">
        <v>1847</v>
      </c>
      <c r="P291" s="12" t="s">
        <v>1848</v>
      </c>
      <c r="Q291" s="12" t="s">
        <v>1849</v>
      </c>
      <c r="R291" s="12" t="s">
        <v>1850</v>
      </c>
      <c r="S291" s="12" t="s">
        <v>1866</v>
      </c>
    </row>
    <row r="292" spans="1:19" x14ac:dyDescent="0.25">
      <c r="A292" s="12" t="s">
        <v>1852</v>
      </c>
      <c r="B292" s="12" t="s">
        <v>1838</v>
      </c>
      <c r="C292" s="12" t="s">
        <v>1853</v>
      </c>
      <c r="D292" s="12" t="s">
        <v>1840</v>
      </c>
      <c r="E292" s="12" t="s">
        <v>1841</v>
      </c>
      <c r="F292" s="13">
        <v>2223.06</v>
      </c>
      <c r="G292" s="12" t="s">
        <v>1842</v>
      </c>
      <c r="H292" s="18">
        <v>43952</v>
      </c>
      <c r="I292" s="12" t="s">
        <v>2163</v>
      </c>
      <c r="J292" s="12" t="s">
        <v>2179</v>
      </c>
      <c r="K292" s="12">
        <v>10055</v>
      </c>
      <c r="L292" s="12" t="s">
        <v>982</v>
      </c>
      <c r="M292" s="12">
        <v>111200</v>
      </c>
      <c r="N292" s="12" t="s">
        <v>2180</v>
      </c>
      <c r="O292" s="12" t="s">
        <v>1854</v>
      </c>
      <c r="P292" s="12" t="s">
        <v>1855</v>
      </c>
      <c r="Q292" s="12" t="s">
        <v>1856</v>
      </c>
      <c r="R292" s="12" t="s">
        <v>1850</v>
      </c>
      <c r="S292" s="12" t="s">
        <v>1866</v>
      </c>
    </row>
    <row r="293" spans="1:19" x14ac:dyDescent="0.25">
      <c r="A293" s="12" t="s">
        <v>1858</v>
      </c>
      <c r="B293" s="12" t="s">
        <v>1838</v>
      </c>
      <c r="C293" s="12" t="s">
        <v>1859</v>
      </c>
      <c r="D293" s="12" t="s">
        <v>1840</v>
      </c>
      <c r="E293" s="12" t="s">
        <v>1841</v>
      </c>
      <c r="F293" s="13">
        <v>2223.06</v>
      </c>
      <c r="G293" s="12" t="s">
        <v>1842</v>
      </c>
      <c r="H293" s="18">
        <v>43983</v>
      </c>
      <c r="I293" s="12" t="s">
        <v>2120</v>
      </c>
      <c r="J293" s="12" t="s">
        <v>2179</v>
      </c>
      <c r="K293" s="12">
        <v>10055</v>
      </c>
      <c r="L293" s="12" t="s">
        <v>982</v>
      </c>
      <c r="M293" s="12">
        <v>111200</v>
      </c>
      <c r="N293" s="12" t="s">
        <v>2180</v>
      </c>
      <c r="O293" s="12" t="s">
        <v>1860</v>
      </c>
      <c r="P293" s="12" t="s">
        <v>1861</v>
      </c>
      <c r="Q293" s="12" t="s">
        <v>1862</v>
      </c>
      <c r="R293" s="12" t="s">
        <v>1850</v>
      </c>
      <c r="S293" s="12" t="s">
        <v>1866</v>
      </c>
    </row>
    <row r="294" spans="1:19" x14ac:dyDescent="0.25">
      <c r="A294" s="12" t="s">
        <v>1837</v>
      </c>
      <c r="B294" s="12" t="s">
        <v>1838</v>
      </c>
      <c r="C294" s="12" t="s">
        <v>1839</v>
      </c>
      <c r="D294" s="12" t="s">
        <v>1840</v>
      </c>
      <c r="E294" s="12" t="s">
        <v>1841</v>
      </c>
      <c r="F294" s="13">
        <v>50832.08</v>
      </c>
      <c r="G294" s="12" t="s">
        <v>1842</v>
      </c>
      <c r="H294" s="18">
        <v>43922</v>
      </c>
      <c r="I294" s="12" t="s">
        <v>2181</v>
      </c>
      <c r="J294" s="12" t="s">
        <v>2182</v>
      </c>
      <c r="K294" s="12">
        <v>10055</v>
      </c>
      <c r="L294" s="12" t="s">
        <v>982</v>
      </c>
      <c r="M294" s="12">
        <v>111400</v>
      </c>
      <c r="N294" s="12" t="s">
        <v>2183</v>
      </c>
      <c r="O294" s="12" t="s">
        <v>1847</v>
      </c>
      <c r="P294" s="12" t="s">
        <v>1848</v>
      </c>
      <c r="Q294" s="12" t="s">
        <v>1849</v>
      </c>
      <c r="R294" s="12" t="s">
        <v>1850</v>
      </c>
      <c r="S294" s="12" t="s">
        <v>1815</v>
      </c>
    </row>
    <row r="295" spans="1:19" x14ac:dyDescent="0.25">
      <c r="A295" s="12" t="s">
        <v>1852</v>
      </c>
      <c r="B295" s="12" t="s">
        <v>1838</v>
      </c>
      <c r="C295" s="12" t="s">
        <v>1853</v>
      </c>
      <c r="D295" s="12" t="s">
        <v>1840</v>
      </c>
      <c r="E295" s="12" t="s">
        <v>1841</v>
      </c>
      <c r="F295" s="13">
        <v>50989.56</v>
      </c>
      <c r="G295" s="12" t="s">
        <v>1842</v>
      </c>
      <c r="H295" s="18">
        <v>43952</v>
      </c>
      <c r="I295" s="12" t="s">
        <v>2166</v>
      </c>
      <c r="J295" s="12" t="s">
        <v>2182</v>
      </c>
      <c r="K295" s="12">
        <v>10055</v>
      </c>
      <c r="L295" s="12" t="s">
        <v>982</v>
      </c>
      <c r="M295" s="12">
        <v>111400</v>
      </c>
      <c r="N295" s="12" t="s">
        <v>2183</v>
      </c>
      <c r="O295" s="12" t="s">
        <v>1854</v>
      </c>
      <c r="P295" s="12" t="s">
        <v>1855</v>
      </c>
      <c r="Q295" s="12" t="s">
        <v>1856</v>
      </c>
      <c r="R295" s="12" t="s">
        <v>1850</v>
      </c>
      <c r="S295" s="12" t="s">
        <v>1815</v>
      </c>
    </row>
    <row r="296" spans="1:19" x14ac:dyDescent="0.25">
      <c r="A296" s="12" t="s">
        <v>1858</v>
      </c>
      <c r="B296" s="12" t="s">
        <v>1838</v>
      </c>
      <c r="C296" s="12" t="s">
        <v>1859</v>
      </c>
      <c r="D296" s="12" t="s">
        <v>1840</v>
      </c>
      <c r="E296" s="12" t="s">
        <v>1841</v>
      </c>
      <c r="F296" s="13">
        <v>50265.37</v>
      </c>
      <c r="G296" s="12" t="s">
        <v>1842</v>
      </c>
      <c r="H296" s="18">
        <v>43983</v>
      </c>
      <c r="I296" s="12" t="s">
        <v>2123</v>
      </c>
      <c r="J296" s="12" t="s">
        <v>2182</v>
      </c>
      <c r="K296" s="12">
        <v>10055</v>
      </c>
      <c r="L296" s="12" t="s">
        <v>982</v>
      </c>
      <c r="M296" s="12">
        <v>111400</v>
      </c>
      <c r="N296" s="12" t="s">
        <v>2183</v>
      </c>
      <c r="O296" s="12" t="s">
        <v>1860</v>
      </c>
      <c r="P296" s="12" t="s">
        <v>1861</v>
      </c>
      <c r="Q296" s="12" t="s">
        <v>1862</v>
      </c>
      <c r="R296" s="12" t="s">
        <v>1850</v>
      </c>
      <c r="S296" s="12" t="s">
        <v>1815</v>
      </c>
    </row>
    <row r="297" spans="1:19" x14ac:dyDescent="0.25">
      <c r="A297" s="12" t="s">
        <v>1837</v>
      </c>
      <c r="B297" s="12" t="s">
        <v>1838</v>
      </c>
      <c r="C297" s="12" t="s">
        <v>1839</v>
      </c>
      <c r="D297" s="12" t="s">
        <v>1840</v>
      </c>
      <c r="E297" s="12" t="s">
        <v>1841</v>
      </c>
      <c r="F297" s="13">
        <v>3286.26</v>
      </c>
      <c r="G297" s="12" t="s">
        <v>1842</v>
      </c>
      <c r="H297" s="18">
        <v>43922</v>
      </c>
      <c r="I297" s="12" t="s">
        <v>2184</v>
      </c>
      <c r="J297" s="12" t="s">
        <v>2185</v>
      </c>
      <c r="K297" s="12">
        <v>10055</v>
      </c>
      <c r="L297" s="12" t="s">
        <v>982</v>
      </c>
      <c r="M297" s="12">
        <v>111450</v>
      </c>
      <c r="N297" s="12" t="s">
        <v>2186</v>
      </c>
      <c r="O297" s="12" t="s">
        <v>1847</v>
      </c>
      <c r="P297" s="12" t="s">
        <v>1848</v>
      </c>
      <c r="Q297" s="12" t="s">
        <v>1849</v>
      </c>
      <c r="R297" s="12" t="s">
        <v>1850</v>
      </c>
      <c r="S297" s="12" t="s">
        <v>1888</v>
      </c>
    </row>
    <row r="298" spans="1:19" x14ac:dyDescent="0.25">
      <c r="A298" s="12" t="s">
        <v>1852</v>
      </c>
      <c r="B298" s="12" t="s">
        <v>1838</v>
      </c>
      <c r="C298" s="12" t="s">
        <v>1853</v>
      </c>
      <c r="D298" s="12" t="s">
        <v>1840</v>
      </c>
      <c r="E298" s="12" t="s">
        <v>1841</v>
      </c>
      <c r="F298" s="13">
        <v>3286.26</v>
      </c>
      <c r="G298" s="12" t="s">
        <v>1842</v>
      </c>
      <c r="H298" s="18">
        <v>43952</v>
      </c>
      <c r="I298" s="12" t="s">
        <v>2169</v>
      </c>
      <c r="J298" s="12" t="s">
        <v>2185</v>
      </c>
      <c r="K298" s="12">
        <v>10055</v>
      </c>
      <c r="L298" s="12" t="s">
        <v>982</v>
      </c>
      <c r="M298" s="12">
        <v>111450</v>
      </c>
      <c r="N298" s="12" t="s">
        <v>2186</v>
      </c>
      <c r="O298" s="12" t="s">
        <v>1854</v>
      </c>
      <c r="P298" s="12" t="s">
        <v>1855</v>
      </c>
      <c r="Q298" s="12" t="s">
        <v>1856</v>
      </c>
      <c r="R298" s="12" t="s">
        <v>1850</v>
      </c>
      <c r="S298" s="12" t="s">
        <v>1888</v>
      </c>
    </row>
    <row r="299" spans="1:19" x14ac:dyDescent="0.25">
      <c r="A299" s="12" t="s">
        <v>1858</v>
      </c>
      <c r="B299" s="12" t="s">
        <v>1838</v>
      </c>
      <c r="C299" s="12" t="s">
        <v>1859</v>
      </c>
      <c r="D299" s="12" t="s">
        <v>1840</v>
      </c>
      <c r="E299" s="12" t="s">
        <v>1841</v>
      </c>
      <c r="F299" s="13">
        <v>3286.26</v>
      </c>
      <c r="G299" s="12" t="s">
        <v>1842</v>
      </c>
      <c r="H299" s="18">
        <v>43983</v>
      </c>
      <c r="I299" s="12" t="s">
        <v>2126</v>
      </c>
      <c r="J299" s="12" t="s">
        <v>2185</v>
      </c>
      <c r="K299" s="12">
        <v>10055</v>
      </c>
      <c r="L299" s="12" t="s">
        <v>982</v>
      </c>
      <c r="M299" s="12">
        <v>111450</v>
      </c>
      <c r="N299" s="12" t="s">
        <v>2186</v>
      </c>
      <c r="O299" s="12" t="s">
        <v>1860</v>
      </c>
      <c r="P299" s="12" t="s">
        <v>1861</v>
      </c>
      <c r="Q299" s="12" t="s">
        <v>1862</v>
      </c>
      <c r="R299" s="12" t="s">
        <v>1850</v>
      </c>
      <c r="S299" s="12" t="s">
        <v>1888</v>
      </c>
    </row>
    <row r="300" spans="1:19" x14ac:dyDescent="0.25">
      <c r="A300" s="12" t="s">
        <v>1837</v>
      </c>
      <c r="B300" s="12" t="s">
        <v>1838</v>
      </c>
      <c r="C300" s="12" t="s">
        <v>1839</v>
      </c>
      <c r="D300" s="12" t="s">
        <v>1840</v>
      </c>
      <c r="E300" s="12" t="s">
        <v>1841</v>
      </c>
      <c r="F300" s="13">
        <v>35148.839999999997</v>
      </c>
      <c r="G300" s="12" t="s">
        <v>1842</v>
      </c>
      <c r="H300" s="18">
        <v>43922</v>
      </c>
      <c r="I300" s="12" t="s">
        <v>2187</v>
      </c>
      <c r="J300" s="12" t="s">
        <v>2188</v>
      </c>
      <c r="K300" s="12">
        <v>10055</v>
      </c>
      <c r="L300" s="12" t="s">
        <v>982</v>
      </c>
      <c r="M300" s="12">
        <v>111600</v>
      </c>
      <c r="N300" s="12" t="s">
        <v>2189</v>
      </c>
      <c r="O300" s="12" t="s">
        <v>1847</v>
      </c>
      <c r="P300" s="12" t="s">
        <v>1848</v>
      </c>
      <c r="Q300" s="12" t="s">
        <v>1849</v>
      </c>
      <c r="R300" s="12" t="s">
        <v>1850</v>
      </c>
      <c r="S300" s="12" t="s">
        <v>1857</v>
      </c>
    </row>
    <row r="301" spans="1:19" x14ac:dyDescent="0.25">
      <c r="A301" s="12" t="s">
        <v>1852</v>
      </c>
      <c r="B301" s="12" t="s">
        <v>1838</v>
      </c>
      <c r="C301" s="12" t="s">
        <v>1853</v>
      </c>
      <c r="D301" s="12" t="s">
        <v>1840</v>
      </c>
      <c r="E301" s="12" t="s">
        <v>1841</v>
      </c>
      <c r="F301" s="13">
        <v>33063.589999999997</v>
      </c>
      <c r="G301" s="12" t="s">
        <v>1842</v>
      </c>
      <c r="H301" s="18">
        <v>43952</v>
      </c>
      <c r="I301" s="12" t="s">
        <v>2172</v>
      </c>
      <c r="J301" s="12" t="s">
        <v>2188</v>
      </c>
      <c r="K301" s="12">
        <v>10055</v>
      </c>
      <c r="L301" s="12" t="s">
        <v>982</v>
      </c>
      <c r="M301" s="12">
        <v>111600</v>
      </c>
      <c r="N301" s="12" t="s">
        <v>2189</v>
      </c>
      <c r="O301" s="12" t="s">
        <v>1854</v>
      </c>
      <c r="P301" s="12" t="s">
        <v>1855</v>
      </c>
      <c r="Q301" s="12" t="s">
        <v>1856</v>
      </c>
      <c r="R301" s="12" t="s">
        <v>1850</v>
      </c>
      <c r="S301" s="12" t="s">
        <v>1857</v>
      </c>
    </row>
    <row r="302" spans="1:19" x14ac:dyDescent="0.25">
      <c r="A302" s="12" t="s">
        <v>1858</v>
      </c>
      <c r="B302" s="12" t="s">
        <v>1838</v>
      </c>
      <c r="C302" s="12" t="s">
        <v>1859</v>
      </c>
      <c r="D302" s="12" t="s">
        <v>1840</v>
      </c>
      <c r="E302" s="12" t="s">
        <v>1841</v>
      </c>
      <c r="F302" s="13">
        <v>33005.519999999997</v>
      </c>
      <c r="G302" s="12" t="s">
        <v>1842</v>
      </c>
      <c r="H302" s="18">
        <v>43983</v>
      </c>
      <c r="I302" s="12" t="s">
        <v>2129</v>
      </c>
      <c r="J302" s="12" t="s">
        <v>2188</v>
      </c>
      <c r="K302" s="12">
        <v>10055</v>
      </c>
      <c r="L302" s="12" t="s">
        <v>982</v>
      </c>
      <c r="M302" s="12">
        <v>111600</v>
      </c>
      <c r="N302" s="12" t="s">
        <v>2189</v>
      </c>
      <c r="O302" s="12" t="s">
        <v>1860</v>
      </c>
      <c r="P302" s="12" t="s">
        <v>1861</v>
      </c>
      <c r="Q302" s="12" t="s">
        <v>1862</v>
      </c>
      <c r="R302" s="12" t="s">
        <v>1850</v>
      </c>
      <c r="S302" s="12" t="s">
        <v>1857</v>
      </c>
    </row>
    <row r="303" spans="1:19" x14ac:dyDescent="0.25">
      <c r="A303" s="12" t="s">
        <v>1858</v>
      </c>
      <c r="B303" s="12" t="s">
        <v>1838</v>
      </c>
      <c r="C303" s="12" t="s">
        <v>1859</v>
      </c>
      <c r="D303" s="12" t="s">
        <v>1840</v>
      </c>
      <c r="E303" s="12" t="s">
        <v>1841</v>
      </c>
      <c r="F303" s="13">
        <v>543.65</v>
      </c>
      <c r="G303" s="12" t="s">
        <v>1842</v>
      </c>
      <c r="H303" s="18">
        <v>43983</v>
      </c>
      <c r="I303" s="12" t="s">
        <v>2190</v>
      </c>
      <c r="J303" s="12" t="s">
        <v>2188</v>
      </c>
      <c r="K303" s="12">
        <v>10055</v>
      </c>
      <c r="L303" s="12" t="s">
        <v>982</v>
      </c>
      <c r="M303" s="12">
        <v>111600</v>
      </c>
      <c r="N303" s="12" t="s">
        <v>2189</v>
      </c>
      <c r="O303" s="12" t="s">
        <v>1860</v>
      </c>
      <c r="P303" s="12" t="s">
        <v>1814</v>
      </c>
      <c r="Q303" s="12" t="s">
        <v>2013</v>
      </c>
      <c r="R303" s="12" t="s">
        <v>1850</v>
      </c>
      <c r="S303" s="12" t="s">
        <v>1857</v>
      </c>
    </row>
    <row r="304" spans="1:19" x14ac:dyDescent="0.25">
      <c r="A304" s="12" t="s">
        <v>1837</v>
      </c>
      <c r="B304" s="12" t="s">
        <v>1838</v>
      </c>
      <c r="C304" s="12" t="s">
        <v>1839</v>
      </c>
      <c r="D304" s="12" t="s">
        <v>1840</v>
      </c>
      <c r="E304" s="12" t="s">
        <v>1841</v>
      </c>
      <c r="F304" s="13">
        <v>218.07</v>
      </c>
      <c r="G304" s="12" t="s">
        <v>1842</v>
      </c>
      <c r="H304" s="18">
        <v>43922</v>
      </c>
      <c r="I304" s="12" t="s">
        <v>2191</v>
      </c>
      <c r="J304" s="12" t="s">
        <v>2192</v>
      </c>
      <c r="K304" s="12">
        <v>10055</v>
      </c>
      <c r="L304" s="12" t="s">
        <v>982</v>
      </c>
      <c r="M304" s="12">
        <v>111700</v>
      </c>
      <c r="N304" s="12" t="s">
        <v>2193</v>
      </c>
      <c r="O304" s="12" t="s">
        <v>1847</v>
      </c>
      <c r="P304" s="12" t="s">
        <v>1848</v>
      </c>
      <c r="Q304" s="12" t="s">
        <v>1849</v>
      </c>
      <c r="R304" s="12" t="s">
        <v>1850</v>
      </c>
      <c r="S304" s="12" t="s">
        <v>1877</v>
      </c>
    </row>
    <row r="305" spans="1:19" x14ac:dyDescent="0.25">
      <c r="A305" s="12" t="s">
        <v>1837</v>
      </c>
      <c r="B305" s="12" t="s">
        <v>1838</v>
      </c>
      <c r="C305" s="12" t="s">
        <v>1839</v>
      </c>
      <c r="D305" s="12" t="s">
        <v>1840</v>
      </c>
      <c r="E305" s="12" t="s">
        <v>1841</v>
      </c>
      <c r="F305" s="13">
        <v>0.96</v>
      </c>
      <c r="G305" s="12" t="s">
        <v>1842</v>
      </c>
      <c r="H305" s="18">
        <v>43922</v>
      </c>
      <c r="I305" s="12" t="s">
        <v>2194</v>
      </c>
      <c r="J305" s="12" t="s">
        <v>2195</v>
      </c>
      <c r="K305" s="12">
        <v>10055</v>
      </c>
      <c r="L305" s="12" t="s">
        <v>982</v>
      </c>
      <c r="M305" s="12">
        <v>113000</v>
      </c>
      <c r="N305" s="12" t="s">
        <v>2196</v>
      </c>
      <c r="O305" s="12" t="s">
        <v>1847</v>
      </c>
      <c r="P305" s="12" t="s">
        <v>1848</v>
      </c>
      <c r="Q305" s="12" t="s">
        <v>1849</v>
      </c>
      <c r="R305" s="12" t="s">
        <v>1850</v>
      </c>
      <c r="S305" s="12" t="s">
        <v>1877</v>
      </c>
    </row>
    <row r="306" spans="1:19" x14ac:dyDescent="0.25">
      <c r="A306" s="12" t="s">
        <v>1837</v>
      </c>
      <c r="B306" s="12" t="s">
        <v>1838</v>
      </c>
      <c r="C306" s="12" t="s">
        <v>1839</v>
      </c>
      <c r="D306" s="12" t="s">
        <v>1840</v>
      </c>
      <c r="E306" s="12" t="s">
        <v>1841</v>
      </c>
      <c r="F306" s="13">
        <v>441.61</v>
      </c>
      <c r="G306" s="12" t="s">
        <v>1842</v>
      </c>
      <c r="H306" s="18">
        <v>43922</v>
      </c>
      <c r="I306" s="12" t="s">
        <v>2197</v>
      </c>
      <c r="J306" s="12" t="s">
        <v>2198</v>
      </c>
      <c r="K306" s="12">
        <v>10055</v>
      </c>
      <c r="L306" s="12" t="s">
        <v>982</v>
      </c>
      <c r="M306" s="12">
        <v>113010</v>
      </c>
      <c r="N306" s="12" t="s">
        <v>2199</v>
      </c>
      <c r="O306" s="12" t="s">
        <v>1847</v>
      </c>
      <c r="P306" s="12" t="s">
        <v>1848</v>
      </c>
      <c r="Q306" s="12" t="s">
        <v>1849</v>
      </c>
      <c r="R306" s="12" t="s">
        <v>1850</v>
      </c>
      <c r="S306" s="12" t="s">
        <v>1851</v>
      </c>
    </row>
    <row r="307" spans="1:19" x14ac:dyDescent="0.25">
      <c r="A307" s="12" t="s">
        <v>1852</v>
      </c>
      <c r="B307" s="12" t="s">
        <v>1838</v>
      </c>
      <c r="C307" s="12" t="s">
        <v>1853</v>
      </c>
      <c r="D307" s="12" t="s">
        <v>1840</v>
      </c>
      <c r="E307" s="12" t="s">
        <v>1841</v>
      </c>
      <c r="F307" s="13">
        <v>441.61</v>
      </c>
      <c r="G307" s="12" t="s">
        <v>1842</v>
      </c>
      <c r="H307" s="18">
        <v>43952</v>
      </c>
      <c r="I307" s="12" t="s">
        <v>2175</v>
      </c>
      <c r="J307" s="12" t="s">
        <v>2198</v>
      </c>
      <c r="K307" s="12">
        <v>10055</v>
      </c>
      <c r="L307" s="12" t="s">
        <v>982</v>
      </c>
      <c r="M307" s="12">
        <v>113010</v>
      </c>
      <c r="N307" s="12" t="s">
        <v>2199</v>
      </c>
      <c r="O307" s="12" t="s">
        <v>1854</v>
      </c>
      <c r="P307" s="12" t="s">
        <v>1855</v>
      </c>
      <c r="Q307" s="12" t="s">
        <v>1856</v>
      </c>
      <c r="R307" s="12" t="s">
        <v>1850</v>
      </c>
      <c r="S307" s="12" t="s">
        <v>1851</v>
      </c>
    </row>
    <row r="308" spans="1:19" x14ac:dyDescent="0.25">
      <c r="A308" s="12" t="s">
        <v>1858</v>
      </c>
      <c r="B308" s="12" t="s">
        <v>1838</v>
      </c>
      <c r="C308" s="12" t="s">
        <v>1859</v>
      </c>
      <c r="D308" s="12" t="s">
        <v>1840</v>
      </c>
      <c r="E308" s="12" t="s">
        <v>1841</v>
      </c>
      <c r="F308" s="13">
        <v>441.61</v>
      </c>
      <c r="G308" s="12" t="s">
        <v>1842</v>
      </c>
      <c r="H308" s="18">
        <v>43983</v>
      </c>
      <c r="I308" s="12" t="s">
        <v>2133</v>
      </c>
      <c r="J308" s="12" t="s">
        <v>2198</v>
      </c>
      <c r="K308" s="12">
        <v>10055</v>
      </c>
      <c r="L308" s="12" t="s">
        <v>982</v>
      </c>
      <c r="M308" s="12">
        <v>113010</v>
      </c>
      <c r="N308" s="12" t="s">
        <v>2199</v>
      </c>
      <c r="O308" s="12" t="s">
        <v>1860</v>
      </c>
      <c r="P308" s="12" t="s">
        <v>1861</v>
      </c>
      <c r="Q308" s="12" t="s">
        <v>1862</v>
      </c>
      <c r="R308" s="12" t="s">
        <v>1850</v>
      </c>
      <c r="S308" s="12" t="s">
        <v>1851</v>
      </c>
    </row>
    <row r="309" spans="1:19" x14ac:dyDescent="0.25">
      <c r="A309" s="12" t="s">
        <v>1837</v>
      </c>
      <c r="B309" s="12" t="s">
        <v>1838</v>
      </c>
      <c r="C309" s="12" t="s">
        <v>1839</v>
      </c>
      <c r="D309" s="12" t="s">
        <v>1840</v>
      </c>
      <c r="E309" s="12" t="s">
        <v>1841</v>
      </c>
      <c r="F309" s="13">
        <v>204.24</v>
      </c>
      <c r="G309" s="12" t="s">
        <v>1842</v>
      </c>
      <c r="H309" s="18">
        <v>43922</v>
      </c>
      <c r="I309" s="12" t="s">
        <v>2200</v>
      </c>
      <c r="J309" s="12" t="s">
        <v>2201</v>
      </c>
      <c r="K309" s="12">
        <v>10055</v>
      </c>
      <c r="L309" s="12" t="s">
        <v>982</v>
      </c>
      <c r="M309" s="12">
        <v>113020</v>
      </c>
      <c r="N309" s="12" t="s">
        <v>2202</v>
      </c>
      <c r="O309" s="12" t="s">
        <v>1847</v>
      </c>
      <c r="P309" s="12" t="s">
        <v>1848</v>
      </c>
      <c r="Q309" s="12" t="s">
        <v>1849</v>
      </c>
      <c r="R309" s="12" t="s">
        <v>1850</v>
      </c>
      <c r="S309" s="12" t="s">
        <v>1866</v>
      </c>
    </row>
    <row r="310" spans="1:19" x14ac:dyDescent="0.25">
      <c r="A310" s="12" t="s">
        <v>1852</v>
      </c>
      <c r="B310" s="12" t="s">
        <v>1838</v>
      </c>
      <c r="C310" s="12" t="s">
        <v>1853</v>
      </c>
      <c r="D310" s="12" t="s">
        <v>1840</v>
      </c>
      <c r="E310" s="12" t="s">
        <v>1841</v>
      </c>
      <c r="F310" s="13">
        <v>204.24</v>
      </c>
      <c r="G310" s="12" t="s">
        <v>1842</v>
      </c>
      <c r="H310" s="18">
        <v>43952</v>
      </c>
      <c r="I310" s="12" t="s">
        <v>2178</v>
      </c>
      <c r="J310" s="12" t="s">
        <v>2201</v>
      </c>
      <c r="K310" s="12">
        <v>10055</v>
      </c>
      <c r="L310" s="12" t="s">
        <v>982</v>
      </c>
      <c r="M310" s="12">
        <v>113020</v>
      </c>
      <c r="N310" s="12" t="s">
        <v>2202</v>
      </c>
      <c r="O310" s="12" t="s">
        <v>1854</v>
      </c>
      <c r="P310" s="12" t="s">
        <v>1855</v>
      </c>
      <c r="Q310" s="12" t="s">
        <v>1856</v>
      </c>
      <c r="R310" s="12" t="s">
        <v>1850</v>
      </c>
      <c r="S310" s="12" t="s">
        <v>1866</v>
      </c>
    </row>
    <row r="311" spans="1:19" x14ac:dyDescent="0.25">
      <c r="A311" s="12" t="s">
        <v>1858</v>
      </c>
      <c r="B311" s="12" t="s">
        <v>1838</v>
      </c>
      <c r="C311" s="12" t="s">
        <v>1859</v>
      </c>
      <c r="D311" s="12" t="s">
        <v>1840</v>
      </c>
      <c r="E311" s="12" t="s">
        <v>1841</v>
      </c>
      <c r="F311" s="13">
        <v>204.24</v>
      </c>
      <c r="G311" s="12" t="s">
        <v>1842</v>
      </c>
      <c r="H311" s="18">
        <v>43983</v>
      </c>
      <c r="I311" s="12" t="s">
        <v>2136</v>
      </c>
      <c r="J311" s="12" t="s">
        <v>2201</v>
      </c>
      <c r="K311" s="12">
        <v>10055</v>
      </c>
      <c r="L311" s="12" t="s">
        <v>982</v>
      </c>
      <c r="M311" s="12">
        <v>113020</v>
      </c>
      <c r="N311" s="12" t="s">
        <v>2202</v>
      </c>
      <c r="O311" s="12" t="s">
        <v>1860</v>
      </c>
      <c r="P311" s="12" t="s">
        <v>1861</v>
      </c>
      <c r="Q311" s="12" t="s">
        <v>1862</v>
      </c>
      <c r="R311" s="12" t="s">
        <v>1850</v>
      </c>
      <c r="S311" s="12" t="s">
        <v>1866</v>
      </c>
    </row>
    <row r="312" spans="1:19" x14ac:dyDescent="0.25">
      <c r="A312" s="12" t="s">
        <v>1837</v>
      </c>
      <c r="B312" s="12" t="s">
        <v>1838</v>
      </c>
      <c r="C312" s="12" t="s">
        <v>1839</v>
      </c>
      <c r="D312" s="12" t="s">
        <v>1840</v>
      </c>
      <c r="E312" s="12" t="s">
        <v>1841</v>
      </c>
      <c r="F312" s="13">
        <v>5128.26</v>
      </c>
      <c r="G312" s="12" t="s">
        <v>1842</v>
      </c>
      <c r="H312" s="18">
        <v>43922</v>
      </c>
      <c r="I312" s="12" t="s">
        <v>2203</v>
      </c>
      <c r="J312" s="12" t="s">
        <v>2204</v>
      </c>
      <c r="K312" s="12">
        <v>10055</v>
      </c>
      <c r="L312" s="12" t="s">
        <v>982</v>
      </c>
      <c r="M312" s="12">
        <v>113040</v>
      </c>
      <c r="N312" s="12" t="s">
        <v>2205</v>
      </c>
      <c r="O312" s="12" t="s">
        <v>1847</v>
      </c>
      <c r="P312" s="12" t="s">
        <v>1848</v>
      </c>
      <c r="Q312" s="12" t="s">
        <v>1849</v>
      </c>
      <c r="R312" s="12" t="s">
        <v>1850</v>
      </c>
      <c r="S312" s="12" t="s">
        <v>1815</v>
      </c>
    </row>
    <row r="313" spans="1:19" x14ac:dyDescent="0.25">
      <c r="A313" s="12" t="s">
        <v>1852</v>
      </c>
      <c r="B313" s="12" t="s">
        <v>1838</v>
      </c>
      <c r="C313" s="12" t="s">
        <v>1853</v>
      </c>
      <c r="D313" s="12" t="s">
        <v>1840</v>
      </c>
      <c r="E313" s="12" t="s">
        <v>1841</v>
      </c>
      <c r="F313" s="13">
        <v>5351.91</v>
      </c>
      <c r="G313" s="12" t="s">
        <v>1842</v>
      </c>
      <c r="H313" s="18">
        <v>43952</v>
      </c>
      <c r="I313" s="12" t="s">
        <v>2181</v>
      </c>
      <c r="J313" s="12" t="s">
        <v>2204</v>
      </c>
      <c r="K313" s="12">
        <v>10055</v>
      </c>
      <c r="L313" s="12" t="s">
        <v>982</v>
      </c>
      <c r="M313" s="12">
        <v>113040</v>
      </c>
      <c r="N313" s="12" t="s">
        <v>2205</v>
      </c>
      <c r="O313" s="12" t="s">
        <v>1854</v>
      </c>
      <c r="P313" s="12" t="s">
        <v>1855</v>
      </c>
      <c r="Q313" s="12" t="s">
        <v>1856</v>
      </c>
      <c r="R313" s="12" t="s">
        <v>1850</v>
      </c>
      <c r="S313" s="12" t="s">
        <v>1815</v>
      </c>
    </row>
    <row r="314" spans="1:19" x14ac:dyDescent="0.25">
      <c r="A314" s="12" t="s">
        <v>1858</v>
      </c>
      <c r="B314" s="12" t="s">
        <v>1838</v>
      </c>
      <c r="C314" s="12" t="s">
        <v>1859</v>
      </c>
      <c r="D314" s="12" t="s">
        <v>1840</v>
      </c>
      <c r="E314" s="12" t="s">
        <v>1841</v>
      </c>
      <c r="F314" s="13">
        <v>5286.23</v>
      </c>
      <c r="G314" s="12" t="s">
        <v>1842</v>
      </c>
      <c r="H314" s="18">
        <v>43983</v>
      </c>
      <c r="I314" s="12" t="s">
        <v>2139</v>
      </c>
      <c r="J314" s="12" t="s">
        <v>2204</v>
      </c>
      <c r="K314" s="12">
        <v>10055</v>
      </c>
      <c r="L314" s="12" t="s">
        <v>982</v>
      </c>
      <c r="M314" s="12">
        <v>113040</v>
      </c>
      <c r="N314" s="12" t="s">
        <v>2205</v>
      </c>
      <c r="O314" s="12" t="s">
        <v>1860</v>
      </c>
      <c r="P314" s="12" t="s">
        <v>1861</v>
      </c>
      <c r="Q314" s="12" t="s">
        <v>1862</v>
      </c>
      <c r="R314" s="12" t="s">
        <v>1850</v>
      </c>
      <c r="S314" s="12" t="s">
        <v>1815</v>
      </c>
    </row>
    <row r="315" spans="1:19" x14ac:dyDescent="0.25">
      <c r="A315" s="12" t="s">
        <v>1837</v>
      </c>
      <c r="B315" s="12" t="s">
        <v>1838</v>
      </c>
      <c r="C315" s="12" t="s">
        <v>1839</v>
      </c>
      <c r="D315" s="12" t="s">
        <v>1840</v>
      </c>
      <c r="E315" s="12" t="s">
        <v>1841</v>
      </c>
      <c r="F315" s="13">
        <v>2222.79</v>
      </c>
      <c r="G315" s="12" t="s">
        <v>1842</v>
      </c>
      <c r="H315" s="18">
        <v>43922</v>
      </c>
      <c r="I315" s="12" t="s">
        <v>2206</v>
      </c>
      <c r="J315" s="12" t="s">
        <v>2207</v>
      </c>
      <c r="K315" s="12">
        <v>10055</v>
      </c>
      <c r="L315" s="12" t="s">
        <v>982</v>
      </c>
      <c r="M315" s="12">
        <v>113060</v>
      </c>
      <c r="N315" s="12" t="s">
        <v>2208</v>
      </c>
      <c r="O315" s="12" t="s">
        <v>1847</v>
      </c>
      <c r="P315" s="12" t="s">
        <v>1848</v>
      </c>
      <c r="Q315" s="12" t="s">
        <v>1849</v>
      </c>
      <c r="R315" s="12" t="s">
        <v>1850</v>
      </c>
      <c r="S315" s="12" t="s">
        <v>1857</v>
      </c>
    </row>
    <row r="316" spans="1:19" x14ac:dyDescent="0.25">
      <c r="A316" s="12" t="s">
        <v>1852</v>
      </c>
      <c r="B316" s="12" t="s">
        <v>1838</v>
      </c>
      <c r="C316" s="12" t="s">
        <v>1853</v>
      </c>
      <c r="D316" s="12" t="s">
        <v>1840</v>
      </c>
      <c r="E316" s="12" t="s">
        <v>1841</v>
      </c>
      <c r="F316" s="13">
        <v>2226.62</v>
      </c>
      <c r="G316" s="12" t="s">
        <v>1842</v>
      </c>
      <c r="H316" s="18">
        <v>43952</v>
      </c>
      <c r="I316" s="12" t="s">
        <v>2184</v>
      </c>
      <c r="J316" s="12" t="s">
        <v>2207</v>
      </c>
      <c r="K316" s="12">
        <v>10055</v>
      </c>
      <c r="L316" s="12" t="s">
        <v>982</v>
      </c>
      <c r="M316" s="12">
        <v>113060</v>
      </c>
      <c r="N316" s="12" t="s">
        <v>2208</v>
      </c>
      <c r="O316" s="12" t="s">
        <v>1854</v>
      </c>
      <c r="P316" s="12" t="s">
        <v>1855</v>
      </c>
      <c r="Q316" s="12" t="s">
        <v>1856</v>
      </c>
      <c r="R316" s="12" t="s">
        <v>1850</v>
      </c>
      <c r="S316" s="12" t="s">
        <v>1857</v>
      </c>
    </row>
    <row r="317" spans="1:19" x14ac:dyDescent="0.25">
      <c r="A317" s="12" t="s">
        <v>1858</v>
      </c>
      <c r="B317" s="12" t="s">
        <v>1838</v>
      </c>
      <c r="C317" s="12" t="s">
        <v>1859</v>
      </c>
      <c r="D317" s="12" t="s">
        <v>1840</v>
      </c>
      <c r="E317" s="12" t="s">
        <v>1841</v>
      </c>
      <c r="F317" s="13">
        <v>2232.25</v>
      </c>
      <c r="G317" s="12" t="s">
        <v>1842</v>
      </c>
      <c r="H317" s="18">
        <v>43983</v>
      </c>
      <c r="I317" s="12" t="s">
        <v>2142</v>
      </c>
      <c r="J317" s="12" t="s">
        <v>2207</v>
      </c>
      <c r="K317" s="12">
        <v>10055</v>
      </c>
      <c r="L317" s="12" t="s">
        <v>982</v>
      </c>
      <c r="M317" s="12">
        <v>113060</v>
      </c>
      <c r="N317" s="12" t="s">
        <v>2208</v>
      </c>
      <c r="O317" s="12" t="s">
        <v>1860</v>
      </c>
      <c r="P317" s="12" t="s">
        <v>1861</v>
      </c>
      <c r="Q317" s="12" t="s">
        <v>1862</v>
      </c>
      <c r="R317" s="12" t="s">
        <v>1850</v>
      </c>
      <c r="S317" s="12" t="s">
        <v>1857</v>
      </c>
    </row>
    <row r="318" spans="1:19" x14ac:dyDescent="0.25">
      <c r="A318" s="12" t="s">
        <v>1837</v>
      </c>
      <c r="B318" s="12" t="s">
        <v>1838</v>
      </c>
      <c r="C318" s="12" t="s">
        <v>1839</v>
      </c>
      <c r="D318" s="12" t="s">
        <v>1840</v>
      </c>
      <c r="E318" s="12" t="s">
        <v>1841</v>
      </c>
      <c r="F318" s="13">
        <v>280.04000000000002</v>
      </c>
      <c r="G318" s="12" t="s">
        <v>1842</v>
      </c>
      <c r="H318" s="18">
        <v>43922</v>
      </c>
      <c r="I318" s="12" t="s">
        <v>2209</v>
      </c>
      <c r="J318" s="12" t="s">
        <v>2210</v>
      </c>
      <c r="K318" s="12">
        <v>10055</v>
      </c>
      <c r="L318" s="12" t="s">
        <v>982</v>
      </c>
      <c r="M318" s="12">
        <v>113070</v>
      </c>
      <c r="N318" s="12" t="s">
        <v>2211</v>
      </c>
      <c r="O318" s="12" t="s">
        <v>1847</v>
      </c>
      <c r="P318" s="12" t="s">
        <v>1848</v>
      </c>
      <c r="Q318" s="12" t="s">
        <v>1849</v>
      </c>
      <c r="R318" s="12" t="s">
        <v>1850</v>
      </c>
      <c r="S318" s="12" t="s">
        <v>1888</v>
      </c>
    </row>
    <row r="319" spans="1:19" x14ac:dyDescent="0.25">
      <c r="A319" s="12" t="s">
        <v>1852</v>
      </c>
      <c r="B319" s="12" t="s">
        <v>1838</v>
      </c>
      <c r="C319" s="12" t="s">
        <v>1853</v>
      </c>
      <c r="D319" s="12" t="s">
        <v>1840</v>
      </c>
      <c r="E319" s="12" t="s">
        <v>1841</v>
      </c>
      <c r="F319" s="13">
        <v>280.04000000000002</v>
      </c>
      <c r="G319" s="12" t="s">
        <v>1842</v>
      </c>
      <c r="H319" s="18">
        <v>43952</v>
      </c>
      <c r="I319" s="12" t="s">
        <v>2187</v>
      </c>
      <c r="J319" s="12" t="s">
        <v>2210</v>
      </c>
      <c r="K319" s="12">
        <v>10055</v>
      </c>
      <c r="L319" s="12" t="s">
        <v>982</v>
      </c>
      <c r="M319" s="12">
        <v>113070</v>
      </c>
      <c r="N319" s="12" t="s">
        <v>2211</v>
      </c>
      <c r="O319" s="12" t="s">
        <v>1854</v>
      </c>
      <c r="P319" s="12" t="s">
        <v>1855</v>
      </c>
      <c r="Q319" s="12" t="s">
        <v>1856</v>
      </c>
      <c r="R319" s="12" t="s">
        <v>1850</v>
      </c>
      <c r="S319" s="12" t="s">
        <v>1888</v>
      </c>
    </row>
    <row r="320" spans="1:19" x14ac:dyDescent="0.25">
      <c r="A320" s="12" t="s">
        <v>1858</v>
      </c>
      <c r="B320" s="12" t="s">
        <v>1838</v>
      </c>
      <c r="C320" s="12" t="s">
        <v>1859</v>
      </c>
      <c r="D320" s="12" t="s">
        <v>1840</v>
      </c>
      <c r="E320" s="12" t="s">
        <v>1841</v>
      </c>
      <c r="F320" s="13">
        <v>280.04000000000002</v>
      </c>
      <c r="G320" s="12" t="s">
        <v>1842</v>
      </c>
      <c r="H320" s="18">
        <v>43983</v>
      </c>
      <c r="I320" s="12" t="s">
        <v>2145</v>
      </c>
      <c r="J320" s="12" t="s">
        <v>2210</v>
      </c>
      <c r="K320" s="12">
        <v>10055</v>
      </c>
      <c r="L320" s="12" t="s">
        <v>982</v>
      </c>
      <c r="M320" s="12">
        <v>113070</v>
      </c>
      <c r="N320" s="12" t="s">
        <v>2211</v>
      </c>
      <c r="O320" s="12" t="s">
        <v>1860</v>
      </c>
      <c r="P320" s="12" t="s">
        <v>1861</v>
      </c>
      <c r="Q320" s="12" t="s">
        <v>1862</v>
      </c>
      <c r="R320" s="12" t="s">
        <v>1850</v>
      </c>
      <c r="S320" s="12" t="s">
        <v>1888</v>
      </c>
    </row>
    <row r="321" spans="1:19" x14ac:dyDescent="0.25">
      <c r="A321" s="12" t="s">
        <v>1837</v>
      </c>
      <c r="B321" s="12" t="s">
        <v>1838</v>
      </c>
      <c r="C321" s="12" t="s">
        <v>1839</v>
      </c>
      <c r="D321" s="12" t="s">
        <v>1840</v>
      </c>
      <c r="E321" s="12" t="s">
        <v>1841</v>
      </c>
      <c r="F321" s="13">
        <v>753.96</v>
      </c>
      <c r="G321" s="12" t="s">
        <v>1842</v>
      </c>
      <c r="H321" s="18">
        <v>43922</v>
      </c>
      <c r="I321" s="12" t="s">
        <v>2212</v>
      </c>
      <c r="J321" s="12" t="s">
        <v>2213</v>
      </c>
      <c r="K321" s="12">
        <v>10055</v>
      </c>
      <c r="L321" s="12" t="s">
        <v>982</v>
      </c>
      <c r="M321" s="12">
        <v>114010</v>
      </c>
      <c r="N321" s="12" t="s">
        <v>2214</v>
      </c>
      <c r="O321" s="12" t="s">
        <v>1847</v>
      </c>
      <c r="P321" s="12" t="s">
        <v>1848</v>
      </c>
      <c r="Q321" s="12" t="s">
        <v>1849</v>
      </c>
      <c r="R321" s="12" t="s">
        <v>1850</v>
      </c>
      <c r="S321" s="12" t="s">
        <v>1851</v>
      </c>
    </row>
    <row r="322" spans="1:19" x14ac:dyDescent="0.25">
      <c r="A322" s="12" t="s">
        <v>1852</v>
      </c>
      <c r="B322" s="12" t="s">
        <v>1838</v>
      </c>
      <c r="C322" s="12" t="s">
        <v>1853</v>
      </c>
      <c r="D322" s="12" t="s">
        <v>1840</v>
      </c>
      <c r="E322" s="12" t="s">
        <v>1841</v>
      </c>
      <c r="F322" s="13">
        <v>753.96</v>
      </c>
      <c r="G322" s="12" t="s">
        <v>1842</v>
      </c>
      <c r="H322" s="18">
        <v>43952</v>
      </c>
      <c r="I322" s="12" t="s">
        <v>2191</v>
      </c>
      <c r="J322" s="12" t="s">
        <v>2213</v>
      </c>
      <c r="K322" s="12">
        <v>10055</v>
      </c>
      <c r="L322" s="12" t="s">
        <v>982</v>
      </c>
      <c r="M322" s="12">
        <v>114010</v>
      </c>
      <c r="N322" s="12" t="s">
        <v>2214</v>
      </c>
      <c r="O322" s="12" t="s">
        <v>1854</v>
      </c>
      <c r="P322" s="12" t="s">
        <v>1855</v>
      </c>
      <c r="Q322" s="12" t="s">
        <v>1856</v>
      </c>
      <c r="R322" s="12" t="s">
        <v>1850</v>
      </c>
      <c r="S322" s="12" t="s">
        <v>1851</v>
      </c>
    </row>
    <row r="323" spans="1:19" x14ac:dyDescent="0.25">
      <c r="A323" s="12" t="s">
        <v>1858</v>
      </c>
      <c r="B323" s="12" t="s">
        <v>1838</v>
      </c>
      <c r="C323" s="12" t="s">
        <v>1859</v>
      </c>
      <c r="D323" s="12" t="s">
        <v>1840</v>
      </c>
      <c r="E323" s="12" t="s">
        <v>1841</v>
      </c>
      <c r="F323" s="13">
        <v>753.96</v>
      </c>
      <c r="G323" s="12" t="s">
        <v>1842</v>
      </c>
      <c r="H323" s="18">
        <v>43983</v>
      </c>
      <c r="I323" s="12" t="s">
        <v>2148</v>
      </c>
      <c r="J323" s="12" t="s">
        <v>2213</v>
      </c>
      <c r="K323" s="12">
        <v>10055</v>
      </c>
      <c r="L323" s="12" t="s">
        <v>982</v>
      </c>
      <c r="M323" s="12">
        <v>114010</v>
      </c>
      <c r="N323" s="12" t="s">
        <v>2214</v>
      </c>
      <c r="O323" s="12" t="s">
        <v>1860</v>
      </c>
      <c r="P323" s="12" t="s">
        <v>1861</v>
      </c>
      <c r="Q323" s="12" t="s">
        <v>1862</v>
      </c>
      <c r="R323" s="12" t="s">
        <v>1850</v>
      </c>
      <c r="S323" s="12" t="s">
        <v>1851</v>
      </c>
    </row>
    <row r="324" spans="1:19" x14ac:dyDescent="0.25">
      <c r="A324" s="12" t="s">
        <v>1837</v>
      </c>
      <c r="B324" s="12" t="s">
        <v>1838</v>
      </c>
      <c r="C324" s="12" t="s">
        <v>1839</v>
      </c>
      <c r="D324" s="12" t="s">
        <v>1840</v>
      </c>
      <c r="E324" s="12" t="s">
        <v>1841</v>
      </c>
      <c r="F324" s="13">
        <v>620.5</v>
      </c>
      <c r="G324" s="12" t="s">
        <v>1842</v>
      </c>
      <c r="H324" s="18">
        <v>43922</v>
      </c>
      <c r="I324" s="12" t="s">
        <v>2215</v>
      </c>
      <c r="J324" s="12" t="s">
        <v>2216</v>
      </c>
      <c r="K324" s="12">
        <v>10055</v>
      </c>
      <c r="L324" s="12" t="s">
        <v>982</v>
      </c>
      <c r="M324" s="12">
        <v>114020</v>
      </c>
      <c r="N324" s="12" t="s">
        <v>2217</v>
      </c>
      <c r="O324" s="12" t="s">
        <v>1847</v>
      </c>
      <c r="P324" s="12" t="s">
        <v>1848</v>
      </c>
      <c r="Q324" s="12" t="s">
        <v>1849</v>
      </c>
      <c r="R324" s="12" t="s">
        <v>1850</v>
      </c>
      <c r="S324" s="12" t="s">
        <v>1866</v>
      </c>
    </row>
    <row r="325" spans="1:19" x14ac:dyDescent="0.25">
      <c r="A325" s="12" t="s">
        <v>1852</v>
      </c>
      <c r="B325" s="12" t="s">
        <v>1838</v>
      </c>
      <c r="C325" s="12" t="s">
        <v>1853</v>
      </c>
      <c r="D325" s="12" t="s">
        <v>1840</v>
      </c>
      <c r="E325" s="12" t="s">
        <v>1841</v>
      </c>
      <c r="F325" s="13">
        <v>620.5</v>
      </c>
      <c r="G325" s="12" t="s">
        <v>1842</v>
      </c>
      <c r="H325" s="18">
        <v>43952</v>
      </c>
      <c r="I325" s="12" t="s">
        <v>2194</v>
      </c>
      <c r="J325" s="12" t="s">
        <v>2216</v>
      </c>
      <c r="K325" s="12">
        <v>10055</v>
      </c>
      <c r="L325" s="12" t="s">
        <v>982</v>
      </c>
      <c r="M325" s="12">
        <v>114020</v>
      </c>
      <c r="N325" s="12" t="s">
        <v>2217</v>
      </c>
      <c r="O325" s="12" t="s">
        <v>1854</v>
      </c>
      <c r="P325" s="12" t="s">
        <v>1855</v>
      </c>
      <c r="Q325" s="12" t="s">
        <v>1856</v>
      </c>
      <c r="R325" s="12" t="s">
        <v>1850</v>
      </c>
      <c r="S325" s="12" t="s">
        <v>1866</v>
      </c>
    </row>
    <row r="326" spans="1:19" x14ac:dyDescent="0.25">
      <c r="A326" s="12" t="s">
        <v>1858</v>
      </c>
      <c r="B326" s="12" t="s">
        <v>1838</v>
      </c>
      <c r="C326" s="12" t="s">
        <v>1859</v>
      </c>
      <c r="D326" s="12" t="s">
        <v>1840</v>
      </c>
      <c r="E326" s="12" t="s">
        <v>1841</v>
      </c>
      <c r="F326" s="13">
        <v>620.5</v>
      </c>
      <c r="G326" s="12" t="s">
        <v>1842</v>
      </c>
      <c r="H326" s="18">
        <v>43983</v>
      </c>
      <c r="I326" s="12" t="s">
        <v>2151</v>
      </c>
      <c r="J326" s="12" t="s">
        <v>2216</v>
      </c>
      <c r="K326" s="12">
        <v>10055</v>
      </c>
      <c r="L326" s="12" t="s">
        <v>982</v>
      </c>
      <c r="M326" s="12">
        <v>114020</v>
      </c>
      <c r="N326" s="12" t="s">
        <v>2217</v>
      </c>
      <c r="O326" s="12" t="s">
        <v>1860</v>
      </c>
      <c r="P326" s="12" t="s">
        <v>1861</v>
      </c>
      <c r="Q326" s="12" t="s">
        <v>1862</v>
      </c>
      <c r="R326" s="12" t="s">
        <v>1850</v>
      </c>
      <c r="S326" s="12" t="s">
        <v>1866</v>
      </c>
    </row>
    <row r="327" spans="1:19" x14ac:dyDescent="0.25">
      <c r="A327" s="12" t="s">
        <v>1837</v>
      </c>
      <c r="B327" s="12" t="s">
        <v>1838</v>
      </c>
      <c r="C327" s="12" t="s">
        <v>1839</v>
      </c>
      <c r="D327" s="12" t="s">
        <v>1840</v>
      </c>
      <c r="E327" s="12" t="s">
        <v>1841</v>
      </c>
      <c r="F327" s="13">
        <v>11785.66</v>
      </c>
      <c r="G327" s="12" t="s">
        <v>1842</v>
      </c>
      <c r="H327" s="18">
        <v>43922</v>
      </c>
      <c r="I327" s="12" t="s">
        <v>2218</v>
      </c>
      <c r="J327" s="12" t="s">
        <v>2219</v>
      </c>
      <c r="K327" s="12">
        <v>10055</v>
      </c>
      <c r="L327" s="12" t="s">
        <v>982</v>
      </c>
      <c r="M327" s="12">
        <v>114040</v>
      </c>
      <c r="N327" s="12" t="s">
        <v>2220</v>
      </c>
      <c r="O327" s="12" t="s">
        <v>1847</v>
      </c>
      <c r="P327" s="12" t="s">
        <v>1848</v>
      </c>
      <c r="Q327" s="12" t="s">
        <v>1849</v>
      </c>
      <c r="R327" s="12" t="s">
        <v>1850</v>
      </c>
      <c r="S327" s="12" t="s">
        <v>1815</v>
      </c>
    </row>
    <row r="328" spans="1:19" x14ac:dyDescent="0.25">
      <c r="A328" s="12" t="s">
        <v>1852</v>
      </c>
      <c r="B328" s="12" t="s">
        <v>1838</v>
      </c>
      <c r="C328" s="12" t="s">
        <v>1853</v>
      </c>
      <c r="D328" s="12" t="s">
        <v>1840</v>
      </c>
      <c r="E328" s="12" t="s">
        <v>1841</v>
      </c>
      <c r="F328" s="13">
        <v>11822.75</v>
      </c>
      <c r="G328" s="12" t="s">
        <v>1842</v>
      </c>
      <c r="H328" s="18">
        <v>43952</v>
      </c>
      <c r="I328" s="12" t="s">
        <v>2197</v>
      </c>
      <c r="J328" s="12" t="s">
        <v>2219</v>
      </c>
      <c r="K328" s="12">
        <v>10055</v>
      </c>
      <c r="L328" s="12" t="s">
        <v>982</v>
      </c>
      <c r="M328" s="12">
        <v>114040</v>
      </c>
      <c r="N328" s="12" t="s">
        <v>2220</v>
      </c>
      <c r="O328" s="12" t="s">
        <v>1854</v>
      </c>
      <c r="P328" s="12" t="s">
        <v>1855</v>
      </c>
      <c r="Q328" s="12" t="s">
        <v>1856</v>
      </c>
      <c r="R328" s="12" t="s">
        <v>1850</v>
      </c>
      <c r="S328" s="12" t="s">
        <v>1815</v>
      </c>
    </row>
    <row r="329" spans="1:19" x14ac:dyDescent="0.25">
      <c r="A329" s="12" t="s">
        <v>1858</v>
      </c>
      <c r="B329" s="12" t="s">
        <v>1838</v>
      </c>
      <c r="C329" s="12" t="s">
        <v>1859</v>
      </c>
      <c r="D329" s="12" t="s">
        <v>1840</v>
      </c>
      <c r="E329" s="12" t="s">
        <v>1841</v>
      </c>
      <c r="F329" s="13">
        <v>11710.04</v>
      </c>
      <c r="G329" s="12" t="s">
        <v>1842</v>
      </c>
      <c r="H329" s="18">
        <v>43983</v>
      </c>
      <c r="I329" s="12" t="s">
        <v>2154</v>
      </c>
      <c r="J329" s="12" t="s">
        <v>2219</v>
      </c>
      <c r="K329" s="12">
        <v>10055</v>
      </c>
      <c r="L329" s="12" t="s">
        <v>982</v>
      </c>
      <c r="M329" s="12">
        <v>114040</v>
      </c>
      <c r="N329" s="12" t="s">
        <v>2220</v>
      </c>
      <c r="O329" s="12" t="s">
        <v>1860</v>
      </c>
      <c r="P329" s="12" t="s">
        <v>1861</v>
      </c>
      <c r="Q329" s="12" t="s">
        <v>1862</v>
      </c>
      <c r="R329" s="12" t="s">
        <v>1850</v>
      </c>
      <c r="S329" s="12" t="s">
        <v>1815</v>
      </c>
    </row>
    <row r="330" spans="1:19" x14ac:dyDescent="0.25">
      <c r="A330" s="12" t="s">
        <v>1837</v>
      </c>
      <c r="B330" s="12" t="s">
        <v>1838</v>
      </c>
      <c r="C330" s="12" t="s">
        <v>1839</v>
      </c>
      <c r="D330" s="12" t="s">
        <v>1840</v>
      </c>
      <c r="E330" s="12" t="s">
        <v>1841</v>
      </c>
      <c r="F330" s="13">
        <v>7582.23</v>
      </c>
      <c r="G330" s="12" t="s">
        <v>1842</v>
      </c>
      <c r="H330" s="18">
        <v>43922</v>
      </c>
      <c r="I330" s="12" t="s">
        <v>2221</v>
      </c>
      <c r="J330" s="12" t="s">
        <v>2222</v>
      </c>
      <c r="K330" s="12">
        <v>10055</v>
      </c>
      <c r="L330" s="12" t="s">
        <v>982</v>
      </c>
      <c r="M330" s="12">
        <v>114060</v>
      </c>
      <c r="N330" s="12" t="s">
        <v>2223</v>
      </c>
      <c r="O330" s="12" t="s">
        <v>1847</v>
      </c>
      <c r="P330" s="12" t="s">
        <v>1848</v>
      </c>
      <c r="Q330" s="12" t="s">
        <v>1849</v>
      </c>
      <c r="R330" s="12" t="s">
        <v>1850</v>
      </c>
      <c r="S330" s="12" t="s">
        <v>1857</v>
      </c>
    </row>
    <row r="331" spans="1:19" x14ac:dyDescent="0.25">
      <c r="A331" s="12" t="s">
        <v>1852</v>
      </c>
      <c r="B331" s="12" t="s">
        <v>1838</v>
      </c>
      <c r="C331" s="12" t="s">
        <v>1853</v>
      </c>
      <c r="D331" s="12" t="s">
        <v>1840</v>
      </c>
      <c r="E331" s="12" t="s">
        <v>1841</v>
      </c>
      <c r="F331" s="13">
        <v>7407.77</v>
      </c>
      <c r="G331" s="12" t="s">
        <v>1842</v>
      </c>
      <c r="H331" s="18">
        <v>43952</v>
      </c>
      <c r="I331" s="12" t="s">
        <v>2200</v>
      </c>
      <c r="J331" s="12" t="s">
        <v>2222</v>
      </c>
      <c r="K331" s="12">
        <v>10055</v>
      </c>
      <c r="L331" s="12" t="s">
        <v>982</v>
      </c>
      <c r="M331" s="12">
        <v>114060</v>
      </c>
      <c r="N331" s="12" t="s">
        <v>2223</v>
      </c>
      <c r="O331" s="12" t="s">
        <v>1854</v>
      </c>
      <c r="P331" s="12" t="s">
        <v>1855</v>
      </c>
      <c r="Q331" s="12" t="s">
        <v>1856</v>
      </c>
      <c r="R331" s="12" t="s">
        <v>1850</v>
      </c>
      <c r="S331" s="12" t="s">
        <v>1857</v>
      </c>
    </row>
    <row r="332" spans="1:19" x14ac:dyDescent="0.25">
      <c r="A332" s="12" t="s">
        <v>1858</v>
      </c>
      <c r="B332" s="12" t="s">
        <v>1838</v>
      </c>
      <c r="C332" s="12" t="s">
        <v>1859</v>
      </c>
      <c r="D332" s="12" t="s">
        <v>1840</v>
      </c>
      <c r="E332" s="12" t="s">
        <v>1841</v>
      </c>
      <c r="F332" s="13">
        <v>7419.14</v>
      </c>
      <c r="G332" s="12" t="s">
        <v>1842</v>
      </c>
      <c r="H332" s="18">
        <v>43983</v>
      </c>
      <c r="I332" s="12" t="s">
        <v>2157</v>
      </c>
      <c r="J332" s="12" t="s">
        <v>2222</v>
      </c>
      <c r="K332" s="12">
        <v>10055</v>
      </c>
      <c r="L332" s="12" t="s">
        <v>982</v>
      </c>
      <c r="M332" s="12">
        <v>114060</v>
      </c>
      <c r="N332" s="12" t="s">
        <v>2223</v>
      </c>
      <c r="O332" s="12" t="s">
        <v>1860</v>
      </c>
      <c r="P332" s="12" t="s">
        <v>1861</v>
      </c>
      <c r="Q332" s="12" t="s">
        <v>1862</v>
      </c>
      <c r="R332" s="12" t="s">
        <v>1850</v>
      </c>
      <c r="S332" s="12" t="s">
        <v>1857</v>
      </c>
    </row>
    <row r="333" spans="1:19" x14ac:dyDescent="0.25">
      <c r="A333" s="12" t="s">
        <v>1837</v>
      </c>
      <c r="B333" s="12" t="s">
        <v>1838</v>
      </c>
      <c r="C333" s="12" t="s">
        <v>1839</v>
      </c>
      <c r="D333" s="12" t="s">
        <v>1840</v>
      </c>
      <c r="E333" s="12" t="s">
        <v>1841</v>
      </c>
      <c r="F333" s="13">
        <v>912.31</v>
      </c>
      <c r="G333" s="12" t="s">
        <v>1842</v>
      </c>
      <c r="H333" s="18">
        <v>43922</v>
      </c>
      <c r="I333" s="12" t="s">
        <v>2224</v>
      </c>
      <c r="J333" s="12" t="s">
        <v>2225</v>
      </c>
      <c r="K333" s="12">
        <v>10055</v>
      </c>
      <c r="L333" s="12" t="s">
        <v>982</v>
      </c>
      <c r="M333" s="12">
        <v>114070</v>
      </c>
      <c r="N333" s="12" t="s">
        <v>2226</v>
      </c>
      <c r="O333" s="12" t="s">
        <v>1847</v>
      </c>
      <c r="P333" s="12" t="s">
        <v>1848</v>
      </c>
      <c r="Q333" s="12" t="s">
        <v>1849</v>
      </c>
      <c r="R333" s="12" t="s">
        <v>1850</v>
      </c>
      <c r="S333" s="12" t="s">
        <v>1888</v>
      </c>
    </row>
    <row r="334" spans="1:19" x14ac:dyDescent="0.25">
      <c r="A334" s="12" t="s">
        <v>1852</v>
      </c>
      <c r="B334" s="12" t="s">
        <v>1838</v>
      </c>
      <c r="C334" s="12" t="s">
        <v>1853</v>
      </c>
      <c r="D334" s="12" t="s">
        <v>1840</v>
      </c>
      <c r="E334" s="12" t="s">
        <v>1841</v>
      </c>
      <c r="F334" s="13">
        <v>912.31</v>
      </c>
      <c r="G334" s="12" t="s">
        <v>1842</v>
      </c>
      <c r="H334" s="18">
        <v>43952</v>
      </c>
      <c r="I334" s="12" t="s">
        <v>2203</v>
      </c>
      <c r="J334" s="12" t="s">
        <v>2225</v>
      </c>
      <c r="K334" s="12">
        <v>10055</v>
      </c>
      <c r="L334" s="12" t="s">
        <v>982</v>
      </c>
      <c r="M334" s="12">
        <v>114070</v>
      </c>
      <c r="N334" s="12" t="s">
        <v>2226</v>
      </c>
      <c r="O334" s="12" t="s">
        <v>1854</v>
      </c>
      <c r="P334" s="12" t="s">
        <v>1855</v>
      </c>
      <c r="Q334" s="12" t="s">
        <v>1856</v>
      </c>
      <c r="R334" s="12" t="s">
        <v>1850</v>
      </c>
      <c r="S334" s="12" t="s">
        <v>1888</v>
      </c>
    </row>
    <row r="335" spans="1:19" x14ac:dyDescent="0.25">
      <c r="A335" s="12" t="s">
        <v>1858</v>
      </c>
      <c r="B335" s="12" t="s">
        <v>1838</v>
      </c>
      <c r="C335" s="12" t="s">
        <v>1859</v>
      </c>
      <c r="D335" s="12" t="s">
        <v>1840</v>
      </c>
      <c r="E335" s="12" t="s">
        <v>1841</v>
      </c>
      <c r="F335" s="13">
        <v>912.31</v>
      </c>
      <c r="G335" s="12" t="s">
        <v>1842</v>
      </c>
      <c r="H335" s="18">
        <v>43983</v>
      </c>
      <c r="I335" s="12" t="s">
        <v>2160</v>
      </c>
      <c r="J335" s="12" t="s">
        <v>2225</v>
      </c>
      <c r="K335" s="12">
        <v>10055</v>
      </c>
      <c r="L335" s="12" t="s">
        <v>982</v>
      </c>
      <c r="M335" s="12">
        <v>114070</v>
      </c>
      <c r="N335" s="12" t="s">
        <v>2226</v>
      </c>
      <c r="O335" s="12" t="s">
        <v>1860</v>
      </c>
      <c r="P335" s="12" t="s">
        <v>1861</v>
      </c>
      <c r="Q335" s="12" t="s">
        <v>1862</v>
      </c>
      <c r="R335" s="12" t="s">
        <v>1850</v>
      </c>
      <c r="S335" s="12" t="s">
        <v>1888</v>
      </c>
    </row>
    <row r="336" spans="1:19" x14ac:dyDescent="0.25">
      <c r="A336" s="12" t="s">
        <v>1837</v>
      </c>
      <c r="B336" s="12" t="s">
        <v>1838</v>
      </c>
      <c r="C336" s="12" t="s">
        <v>1839</v>
      </c>
      <c r="D336" s="12" t="s">
        <v>1840</v>
      </c>
      <c r="E336" s="12" t="s">
        <v>1841</v>
      </c>
      <c r="F336" s="13">
        <v>3682.26</v>
      </c>
      <c r="G336" s="12" t="s">
        <v>1842</v>
      </c>
      <c r="H336" s="18">
        <v>43922</v>
      </c>
      <c r="I336" s="12" t="s">
        <v>2227</v>
      </c>
      <c r="J336" s="12" t="s">
        <v>2228</v>
      </c>
      <c r="K336" s="12">
        <v>10056</v>
      </c>
      <c r="L336" s="12" t="s">
        <v>2229</v>
      </c>
      <c r="M336" s="12">
        <v>111100</v>
      </c>
      <c r="N336" s="12" t="s">
        <v>2230</v>
      </c>
      <c r="O336" s="12" t="s">
        <v>1847</v>
      </c>
      <c r="P336" s="12" t="s">
        <v>1848</v>
      </c>
      <c r="Q336" s="12" t="s">
        <v>1849</v>
      </c>
      <c r="R336" s="12" t="s">
        <v>1850</v>
      </c>
      <c r="S336" s="12" t="s">
        <v>1851</v>
      </c>
    </row>
    <row r="337" spans="1:19" x14ac:dyDescent="0.25">
      <c r="A337" s="12" t="s">
        <v>1852</v>
      </c>
      <c r="B337" s="12" t="s">
        <v>1838</v>
      </c>
      <c r="C337" s="12" t="s">
        <v>1853</v>
      </c>
      <c r="D337" s="12" t="s">
        <v>1840</v>
      </c>
      <c r="E337" s="12" t="s">
        <v>1841</v>
      </c>
      <c r="F337" s="13">
        <v>3277.11</v>
      </c>
      <c r="G337" s="12" t="s">
        <v>1842</v>
      </c>
      <c r="H337" s="18">
        <v>43952</v>
      </c>
      <c r="I337" s="12" t="s">
        <v>2206</v>
      </c>
      <c r="J337" s="12" t="s">
        <v>2228</v>
      </c>
      <c r="K337" s="12">
        <v>10056</v>
      </c>
      <c r="L337" s="12" t="s">
        <v>2229</v>
      </c>
      <c r="M337" s="12">
        <v>111100</v>
      </c>
      <c r="N337" s="12" t="s">
        <v>2230</v>
      </c>
      <c r="O337" s="12" t="s">
        <v>1854</v>
      </c>
      <c r="P337" s="12" t="s">
        <v>1855</v>
      </c>
      <c r="Q337" s="12" t="s">
        <v>1856</v>
      </c>
      <c r="R337" s="12" t="s">
        <v>1850</v>
      </c>
      <c r="S337" s="12" t="s">
        <v>1851</v>
      </c>
    </row>
    <row r="338" spans="1:19" x14ac:dyDescent="0.25">
      <c r="A338" s="12" t="s">
        <v>1858</v>
      </c>
      <c r="B338" s="12" t="s">
        <v>1838</v>
      </c>
      <c r="C338" s="12" t="s">
        <v>1859</v>
      </c>
      <c r="D338" s="12" t="s">
        <v>1840</v>
      </c>
      <c r="E338" s="12" t="s">
        <v>1841</v>
      </c>
      <c r="F338" s="13">
        <v>3277.11</v>
      </c>
      <c r="G338" s="12" t="s">
        <v>1842</v>
      </c>
      <c r="H338" s="18">
        <v>43983</v>
      </c>
      <c r="I338" s="12" t="s">
        <v>2163</v>
      </c>
      <c r="J338" s="12" t="s">
        <v>2228</v>
      </c>
      <c r="K338" s="12">
        <v>10056</v>
      </c>
      <c r="L338" s="12" t="s">
        <v>2229</v>
      </c>
      <c r="M338" s="12">
        <v>111100</v>
      </c>
      <c r="N338" s="12" t="s">
        <v>2230</v>
      </c>
      <c r="O338" s="12" t="s">
        <v>1860</v>
      </c>
      <c r="P338" s="12" t="s">
        <v>1861</v>
      </c>
      <c r="Q338" s="12" t="s">
        <v>1862</v>
      </c>
      <c r="R338" s="12" t="s">
        <v>1850</v>
      </c>
      <c r="S338" s="12" t="s">
        <v>1851</v>
      </c>
    </row>
    <row r="339" spans="1:19" x14ac:dyDescent="0.25">
      <c r="A339" s="12" t="s">
        <v>1837</v>
      </c>
      <c r="B339" s="12" t="s">
        <v>1838</v>
      </c>
      <c r="C339" s="12" t="s">
        <v>1839</v>
      </c>
      <c r="D339" s="12" t="s">
        <v>1840</v>
      </c>
      <c r="E339" s="12" t="s">
        <v>1841</v>
      </c>
      <c r="F339" s="13">
        <v>1917.28</v>
      </c>
      <c r="G339" s="12" t="s">
        <v>1842</v>
      </c>
      <c r="H339" s="18">
        <v>43922</v>
      </c>
      <c r="I339" s="12" t="s">
        <v>2231</v>
      </c>
      <c r="J339" s="12" t="s">
        <v>2232</v>
      </c>
      <c r="K339" s="12">
        <v>10056</v>
      </c>
      <c r="L339" s="12" t="s">
        <v>2229</v>
      </c>
      <c r="M339" s="12">
        <v>111200</v>
      </c>
      <c r="N339" s="12" t="s">
        <v>2233</v>
      </c>
      <c r="O339" s="12" t="s">
        <v>1847</v>
      </c>
      <c r="P339" s="12" t="s">
        <v>1848</v>
      </c>
      <c r="Q339" s="12" t="s">
        <v>1849</v>
      </c>
      <c r="R339" s="12" t="s">
        <v>1850</v>
      </c>
      <c r="S339" s="12" t="s">
        <v>1866</v>
      </c>
    </row>
    <row r="340" spans="1:19" x14ac:dyDescent="0.25">
      <c r="A340" s="12" t="s">
        <v>1852</v>
      </c>
      <c r="B340" s="12" t="s">
        <v>1838</v>
      </c>
      <c r="C340" s="12" t="s">
        <v>1853</v>
      </c>
      <c r="D340" s="12" t="s">
        <v>1840</v>
      </c>
      <c r="E340" s="12" t="s">
        <v>1841</v>
      </c>
      <c r="F340" s="13">
        <v>1917.28</v>
      </c>
      <c r="G340" s="12" t="s">
        <v>1842</v>
      </c>
      <c r="H340" s="18">
        <v>43952</v>
      </c>
      <c r="I340" s="12" t="s">
        <v>2209</v>
      </c>
      <c r="J340" s="12" t="s">
        <v>2232</v>
      </c>
      <c r="K340" s="12">
        <v>10056</v>
      </c>
      <c r="L340" s="12" t="s">
        <v>2229</v>
      </c>
      <c r="M340" s="12">
        <v>111200</v>
      </c>
      <c r="N340" s="12" t="s">
        <v>2233</v>
      </c>
      <c r="O340" s="12" t="s">
        <v>1854</v>
      </c>
      <c r="P340" s="12" t="s">
        <v>1855</v>
      </c>
      <c r="Q340" s="12" t="s">
        <v>1856</v>
      </c>
      <c r="R340" s="12" t="s">
        <v>1850</v>
      </c>
      <c r="S340" s="12" t="s">
        <v>1866</v>
      </c>
    </row>
    <row r="341" spans="1:19" x14ac:dyDescent="0.25">
      <c r="A341" s="12" t="s">
        <v>1858</v>
      </c>
      <c r="B341" s="12" t="s">
        <v>1838</v>
      </c>
      <c r="C341" s="12" t="s">
        <v>1859</v>
      </c>
      <c r="D341" s="12" t="s">
        <v>1840</v>
      </c>
      <c r="E341" s="12" t="s">
        <v>1841</v>
      </c>
      <c r="F341" s="13">
        <v>1917.28</v>
      </c>
      <c r="G341" s="12" t="s">
        <v>1842</v>
      </c>
      <c r="H341" s="18">
        <v>43983</v>
      </c>
      <c r="I341" s="12" t="s">
        <v>2166</v>
      </c>
      <c r="J341" s="12" t="s">
        <v>2232</v>
      </c>
      <c r="K341" s="12">
        <v>10056</v>
      </c>
      <c r="L341" s="12" t="s">
        <v>2229</v>
      </c>
      <c r="M341" s="12">
        <v>111200</v>
      </c>
      <c r="N341" s="12" t="s">
        <v>2233</v>
      </c>
      <c r="O341" s="12" t="s">
        <v>1860</v>
      </c>
      <c r="P341" s="12" t="s">
        <v>1861</v>
      </c>
      <c r="Q341" s="12" t="s">
        <v>1862</v>
      </c>
      <c r="R341" s="12" t="s">
        <v>1850</v>
      </c>
      <c r="S341" s="12" t="s">
        <v>1866</v>
      </c>
    </row>
    <row r="342" spans="1:19" x14ac:dyDescent="0.25">
      <c r="A342" s="12" t="s">
        <v>1837</v>
      </c>
      <c r="B342" s="12" t="s">
        <v>1838</v>
      </c>
      <c r="C342" s="12" t="s">
        <v>1839</v>
      </c>
      <c r="D342" s="12" t="s">
        <v>1840</v>
      </c>
      <c r="E342" s="12" t="s">
        <v>1841</v>
      </c>
      <c r="F342" s="13">
        <v>36384.800000000003</v>
      </c>
      <c r="G342" s="12" t="s">
        <v>1842</v>
      </c>
      <c r="H342" s="18">
        <v>43922</v>
      </c>
      <c r="I342" s="12" t="s">
        <v>2234</v>
      </c>
      <c r="J342" s="12" t="s">
        <v>2235</v>
      </c>
      <c r="K342" s="12">
        <v>10056</v>
      </c>
      <c r="L342" s="12" t="s">
        <v>2229</v>
      </c>
      <c r="M342" s="12">
        <v>111400</v>
      </c>
      <c r="N342" s="12" t="s">
        <v>2236</v>
      </c>
      <c r="O342" s="12" t="s">
        <v>1847</v>
      </c>
      <c r="P342" s="12" t="s">
        <v>1848</v>
      </c>
      <c r="Q342" s="12" t="s">
        <v>1849</v>
      </c>
      <c r="R342" s="12" t="s">
        <v>1850</v>
      </c>
      <c r="S342" s="12" t="s">
        <v>1815</v>
      </c>
    </row>
    <row r="343" spans="1:19" x14ac:dyDescent="0.25">
      <c r="A343" s="12" t="s">
        <v>1852</v>
      </c>
      <c r="B343" s="12" t="s">
        <v>1838</v>
      </c>
      <c r="C343" s="12" t="s">
        <v>1853</v>
      </c>
      <c r="D343" s="12" t="s">
        <v>1840</v>
      </c>
      <c r="E343" s="12" t="s">
        <v>1841</v>
      </c>
      <c r="F343" s="13">
        <v>37732.639999999999</v>
      </c>
      <c r="G343" s="12" t="s">
        <v>1842</v>
      </c>
      <c r="H343" s="18">
        <v>43952</v>
      </c>
      <c r="I343" s="12" t="s">
        <v>2212</v>
      </c>
      <c r="J343" s="12" t="s">
        <v>2235</v>
      </c>
      <c r="K343" s="12">
        <v>10056</v>
      </c>
      <c r="L343" s="12" t="s">
        <v>2229</v>
      </c>
      <c r="M343" s="12">
        <v>111400</v>
      </c>
      <c r="N343" s="12" t="s">
        <v>2236</v>
      </c>
      <c r="O343" s="12" t="s">
        <v>1854</v>
      </c>
      <c r="P343" s="12" t="s">
        <v>1855</v>
      </c>
      <c r="Q343" s="12" t="s">
        <v>1856</v>
      </c>
      <c r="R343" s="12" t="s">
        <v>1850</v>
      </c>
      <c r="S343" s="12" t="s">
        <v>1815</v>
      </c>
    </row>
    <row r="344" spans="1:19" x14ac:dyDescent="0.25">
      <c r="A344" s="12" t="s">
        <v>1858</v>
      </c>
      <c r="B344" s="12" t="s">
        <v>1838</v>
      </c>
      <c r="C344" s="12" t="s">
        <v>1859</v>
      </c>
      <c r="D344" s="12" t="s">
        <v>1840</v>
      </c>
      <c r="E344" s="12" t="s">
        <v>1841</v>
      </c>
      <c r="F344" s="13">
        <v>36866.58</v>
      </c>
      <c r="G344" s="12" t="s">
        <v>1842</v>
      </c>
      <c r="H344" s="18">
        <v>43983</v>
      </c>
      <c r="I344" s="12" t="s">
        <v>2169</v>
      </c>
      <c r="J344" s="12" t="s">
        <v>2235</v>
      </c>
      <c r="K344" s="12">
        <v>10056</v>
      </c>
      <c r="L344" s="12" t="s">
        <v>2229</v>
      </c>
      <c r="M344" s="12">
        <v>111400</v>
      </c>
      <c r="N344" s="12" t="s">
        <v>2236</v>
      </c>
      <c r="O344" s="12" t="s">
        <v>1860</v>
      </c>
      <c r="P344" s="12" t="s">
        <v>1861</v>
      </c>
      <c r="Q344" s="12" t="s">
        <v>1862</v>
      </c>
      <c r="R344" s="12" t="s">
        <v>1850</v>
      </c>
      <c r="S344" s="12" t="s">
        <v>1815</v>
      </c>
    </row>
    <row r="345" spans="1:19" x14ac:dyDescent="0.25">
      <c r="A345" s="12" t="s">
        <v>1837</v>
      </c>
      <c r="B345" s="12" t="s">
        <v>1838</v>
      </c>
      <c r="C345" s="12" t="s">
        <v>1839</v>
      </c>
      <c r="D345" s="12" t="s">
        <v>1840</v>
      </c>
      <c r="E345" s="12" t="s">
        <v>1841</v>
      </c>
      <c r="F345" s="13">
        <v>750.3</v>
      </c>
      <c r="G345" s="12" t="s">
        <v>1842</v>
      </c>
      <c r="H345" s="18">
        <v>43922</v>
      </c>
      <c r="I345" s="12" t="s">
        <v>2237</v>
      </c>
      <c r="J345" s="12" t="s">
        <v>2238</v>
      </c>
      <c r="K345" s="12">
        <v>10056</v>
      </c>
      <c r="L345" s="12" t="s">
        <v>2229</v>
      </c>
      <c r="M345" s="12">
        <v>111500</v>
      </c>
      <c r="N345" s="12" t="s">
        <v>2239</v>
      </c>
      <c r="O345" s="12" t="s">
        <v>1847</v>
      </c>
      <c r="P345" s="12" t="s">
        <v>1848</v>
      </c>
      <c r="Q345" s="12" t="s">
        <v>1849</v>
      </c>
      <c r="R345" s="12" t="s">
        <v>1850</v>
      </c>
      <c r="S345" s="12" t="s">
        <v>1819</v>
      </c>
    </row>
    <row r="346" spans="1:19" x14ac:dyDescent="0.25">
      <c r="A346" s="12" t="s">
        <v>1852</v>
      </c>
      <c r="B346" s="12" t="s">
        <v>1838</v>
      </c>
      <c r="C346" s="12" t="s">
        <v>1853</v>
      </c>
      <c r="D346" s="12" t="s">
        <v>1840</v>
      </c>
      <c r="E346" s="12" t="s">
        <v>1841</v>
      </c>
      <c r="F346" s="13">
        <v>450.18</v>
      </c>
      <c r="G346" s="12" t="s">
        <v>1842</v>
      </c>
      <c r="H346" s="18">
        <v>43952</v>
      </c>
      <c r="I346" s="12" t="s">
        <v>2215</v>
      </c>
      <c r="J346" s="12" t="s">
        <v>2238</v>
      </c>
      <c r="K346" s="12">
        <v>10056</v>
      </c>
      <c r="L346" s="12" t="s">
        <v>2229</v>
      </c>
      <c r="M346" s="12">
        <v>111500</v>
      </c>
      <c r="N346" s="12" t="s">
        <v>2239</v>
      </c>
      <c r="O346" s="12" t="s">
        <v>1854</v>
      </c>
      <c r="P346" s="12" t="s">
        <v>1855</v>
      </c>
      <c r="Q346" s="12" t="s">
        <v>1856</v>
      </c>
      <c r="R346" s="12" t="s">
        <v>1850</v>
      </c>
      <c r="S346" s="12" t="s">
        <v>1819</v>
      </c>
    </row>
    <row r="347" spans="1:19" x14ac:dyDescent="0.25">
      <c r="A347" s="12" t="s">
        <v>1858</v>
      </c>
      <c r="B347" s="12" t="s">
        <v>1838</v>
      </c>
      <c r="C347" s="12" t="s">
        <v>1859</v>
      </c>
      <c r="D347" s="12" t="s">
        <v>1840</v>
      </c>
      <c r="E347" s="12" t="s">
        <v>1841</v>
      </c>
      <c r="F347" s="13">
        <v>450.18</v>
      </c>
      <c r="G347" s="12" t="s">
        <v>1842</v>
      </c>
      <c r="H347" s="18">
        <v>43983</v>
      </c>
      <c r="I347" s="12" t="s">
        <v>2172</v>
      </c>
      <c r="J347" s="12" t="s">
        <v>2238</v>
      </c>
      <c r="K347" s="12">
        <v>10056</v>
      </c>
      <c r="L347" s="12" t="s">
        <v>2229</v>
      </c>
      <c r="M347" s="12">
        <v>111500</v>
      </c>
      <c r="N347" s="12" t="s">
        <v>2239</v>
      </c>
      <c r="O347" s="12" t="s">
        <v>1860</v>
      </c>
      <c r="P347" s="12" t="s">
        <v>1861</v>
      </c>
      <c r="Q347" s="12" t="s">
        <v>1862</v>
      </c>
      <c r="R347" s="12" t="s">
        <v>1850</v>
      </c>
      <c r="S347" s="12" t="s">
        <v>1819</v>
      </c>
    </row>
    <row r="348" spans="1:19" x14ac:dyDescent="0.25">
      <c r="A348" s="12" t="s">
        <v>1837</v>
      </c>
      <c r="B348" s="12" t="s">
        <v>1838</v>
      </c>
      <c r="C348" s="12" t="s">
        <v>1839</v>
      </c>
      <c r="D348" s="12" t="s">
        <v>1840</v>
      </c>
      <c r="E348" s="12" t="s">
        <v>1841</v>
      </c>
      <c r="F348" s="13">
        <v>13348.37</v>
      </c>
      <c r="G348" s="12" t="s">
        <v>1842</v>
      </c>
      <c r="H348" s="18">
        <v>43922</v>
      </c>
      <c r="I348" s="12" t="s">
        <v>2240</v>
      </c>
      <c r="J348" s="12" t="s">
        <v>2241</v>
      </c>
      <c r="K348" s="12">
        <v>10056</v>
      </c>
      <c r="L348" s="12" t="s">
        <v>2229</v>
      </c>
      <c r="M348" s="12">
        <v>111600</v>
      </c>
      <c r="N348" s="12" t="s">
        <v>2242</v>
      </c>
      <c r="O348" s="12" t="s">
        <v>1847</v>
      </c>
      <c r="P348" s="12" t="s">
        <v>1848</v>
      </c>
      <c r="Q348" s="12" t="s">
        <v>1849</v>
      </c>
      <c r="R348" s="12" t="s">
        <v>1850</v>
      </c>
      <c r="S348" s="12" t="s">
        <v>1857</v>
      </c>
    </row>
    <row r="349" spans="1:19" x14ac:dyDescent="0.25">
      <c r="A349" s="12" t="s">
        <v>1852</v>
      </c>
      <c r="B349" s="12" t="s">
        <v>1838</v>
      </c>
      <c r="C349" s="12" t="s">
        <v>1853</v>
      </c>
      <c r="D349" s="12" t="s">
        <v>1840</v>
      </c>
      <c r="E349" s="12" t="s">
        <v>1841</v>
      </c>
      <c r="F349" s="13">
        <v>12653.36</v>
      </c>
      <c r="G349" s="12" t="s">
        <v>1842</v>
      </c>
      <c r="H349" s="18">
        <v>43952</v>
      </c>
      <c r="I349" s="12" t="s">
        <v>2218</v>
      </c>
      <c r="J349" s="12" t="s">
        <v>2241</v>
      </c>
      <c r="K349" s="12">
        <v>10056</v>
      </c>
      <c r="L349" s="12" t="s">
        <v>2229</v>
      </c>
      <c r="M349" s="12">
        <v>111600</v>
      </c>
      <c r="N349" s="12" t="s">
        <v>2242</v>
      </c>
      <c r="O349" s="12" t="s">
        <v>1854</v>
      </c>
      <c r="P349" s="12" t="s">
        <v>1855</v>
      </c>
      <c r="Q349" s="12" t="s">
        <v>1856</v>
      </c>
      <c r="R349" s="12" t="s">
        <v>1850</v>
      </c>
      <c r="S349" s="12" t="s">
        <v>1857</v>
      </c>
    </row>
    <row r="350" spans="1:19" x14ac:dyDescent="0.25">
      <c r="A350" s="12" t="s">
        <v>1858</v>
      </c>
      <c r="B350" s="12" t="s">
        <v>1838</v>
      </c>
      <c r="C350" s="12" t="s">
        <v>1859</v>
      </c>
      <c r="D350" s="12" t="s">
        <v>1840</v>
      </c>
      <c r="E350" s="12" t="s">
        <v>1841</v>
      </c>
      <c r="F350" s="13">
        <v>13007.54</v>
      </c>
      <c r="G350" s="12" t="s">
        <v>1842</v>
      </c>
      <c r="H350" s="18">
        <v>43983</v>
      </c>
      <c r="I350" s="12" t="s">
        <v>2175</v>
      </c>
      <c r="J350" s="12" t="s">
        <v>2241</v>
      </c>
      <c r="K350" s="12">
        <v>10056</v>
      </c>
      <c r="L350" s="12" t="s">
        <v>2229</v>
      </c>
      <c r="M350" s="12">
        <v>111600</v>
      </c>
      <c r="N350" s="12" t="s">
        <v>2242</v>
      </c>
      <c r="O350" s="12" t="s">
        <v>1860</v>
      </c>
      <c r="P350" s="12" t="s">
        <v>1861</v>
      </c>
      <c r="Q350" s="12" t="s">
        <v>1862</v>
      </c>
      <c r="R350" s="12" t="s">
        <v>1850</v>
      </c>
      <c r="S350" s="12" t="s">
        <v>1857</v>
      </c>
    </row>
    <row r="351" spans="1:19" x14ac:dyDescent="0.25">
      <c r="A351" s="12" t="s">
        <v>1837</v>
      </c>
      <c r="B351" s="12" t="s">
        <v>1838</v>
      </c>
      <c r="C351" s="12" t="s">
        <v>1839</v>
      </c>
      <c r="D351" s="12" t="s">
        <v>1840</v>
      </c>
      <c r="E351" s="12" t="s">
        <v>1841</v>
      </c>
      <c r="F351" s="13">
        <v>1037.05</v>
      </c>
      <c r="G351" s="12" t="s">
        <v>1842</v>
      </c>
      <c r="H351" s="18">
        <v>43922</v>
      </c>
      <c r="I351" s="12" t="s">
        <v>2243</v>
      </c>
      <c r="J351" s="12" t="s">
        <v>2244</v>
      </c>
      <c r="K351" s="12">
        <v>10056</v>
      </c>
      <c r="L351" s="12" t="s">
        <v>2229</v>
      </c>
      <c r="M351" s="12">
        <v>111700</v>
      </c>
      <c r="N351" s="12" t="s">
        <v>2245</v>
      </c>
      <c r="O351" s="12" t="s">
        <v>1847</v>
      </c>
      <c r="P351" s="12" t="s">
        <v>1848</v>
      </c>
      <c r="Q351" s="12" t="s">
        <v>1849</v>
      </c>
      <c r="R351" s="12" t="s">
        <v>1850</v>
      </c>
      <c r="S351" s="12" t="s">
        <v>1877</v>
      </c>
    </row>
    <row r="352" spans="1:19" x14ac:dyDescent="0.25">
      <c r="A352" s="12" t="s">
        <v>1852</v>
      </c>
      <c r="B352" s="12" t="s">
        <v>1838</v>
      </c>
      <c r="C352" s="12" t="s">
        <v>1853</v>
      </c>
      <c r="D352" s="12" t="s">
        <v>1840</v>
      </c>
      <c r="E352" s="12" t="s">
        <v>1841</v>
      </c>
      <c r="F352" s="13">
        <v>1054.3</v>
      </c>
      <c r="G352" s="12" t="s">
        <v>1842</v>
      </c>
      <c r="H352" s="18">
        <v>43952</v>
      </c>
      <c r="I352" s="12" t="s">
        <v>2221</v>
      </c>
      <c r="J352" s="12" t="s">
        <v>2244</v>
      </c>
      <c r="K352" s="12">
        <v>10056</v>
      </c>
      <c r="L352" s="12" t="s">
        <v>2229</v>
      </c>
      <c r="M352" s="12">
        <v>111700</v>
      </c>
      <c r="N352" s="12" t="s">
        <v>2245</v>
      </c>
      <c r="O352" s="12" t="s">
        <v>1854</v>
      </c>
      <c r="P352" s="12" t="s">
        <v>1855</v>
      </c>
      <c r="Q352" s="12" t="s">
        <v>1856</v>
      </c>
      <c r="R352" s="12" t="s">
        <v>1850</v>
      </c>
      <c r="S352" s="12" t="s">
        <v>1877</v>
      </c>
    </row>
    <row r="353" spans="1:19" x14ac:dyDescent="0.25">
      <c r="A353" s="12" t="s">
        <v>1858</v>
      </c>
      <c r="B353" s="12" t="s">
        <v>1838</v>
      </c>
      <c r="C353" s="12" t="s">
        <v>1859</v>
      </c>
      <c r="D353" s="12" t="s">
        <v>1840</v>
      </c>
      <c r="E353" s="12" t="s">
        <v>1841</v>
      </c>
      <c r="F353" s="13">
        <v>1054.3</v>
      </c>
      <c r="G353" s="12" t="s">
        <v>1842</v>
      </c>
      <c r="H353" s="18">
        <v>43983</v>
      </c>
      <c r="I353" s="12" t="s">
        <v>2178</v>
      </c>
      <c r="J353" s="12" t="s">
        <v>2244</v>
      </c>
      <c r="K353" s="12">
        <v>10056</v>
      </c>
      <c r="L353" s="12" t="s">
        <v>2229</v>
      </c>
      <c r="M353" s="12">
        <v>111700</v>
      </c>
      <c r="N353" s="12" t="s">
        <v>2245</v>
      </c>
      <c r="O353" s="12" t="s">
        <v>1860</v>
      </c>
      <c r="P353" s="12" t="s">
        <v>1861</v>
      </c>
      <c r="Q353" s="12" t="s">
        <v>1862</v>
      </c>
      <c r="R353" s="12" t="s">
        <v>1850</v>
      </c>
      <c r="S353" s="12" t="s">
        <v>1877</v>
      </c>
    </row>
    <row r="354" spans="1:19" x14ac:dyDescent="0.25">
      <c r="A354" s="12" t="s">
        <v>1837</v>
      </c>
      <c r="B354" s="12" t="s">
        <v>1838</v>
      </c>
      <c r="C354" s="12" t="s">
        <v>1839</v>
      </c>
      <c r="D354" s="12" t="s">
        <v>1840</v>
      </c>
      <c r="E354" s="12" t="s">
        <v>1841</v>
      </c>
      <c r="F354" s="13">
        <v>303.58999999999997</v>
      </c>
      <c r="G354" s="12" t="s">
        <v>1842</v>
      </c>
      <c r="H354" s="18">
        <v>43922</v>
      </c>
      <c r="I354" s="12" t="s">
        <v>2246</v>
      </c>
      <c r="J354" s="12" t="s">
        <v>2247</v>
      </c>
      <c r="K354" s="12">
        <v>10056</v>
      </c>
      <c r="L354" s="12" t="s">
        <v>2229</v>
      </c>
      <c r="M354" s="12">
        <v>113010</v>
      </c>
      <c r="N354" s="12" t="s">
        <v>2248</v>
      </c>
      <c r="O354" s="12" t="s">
        <v>1847</v>
      </c>
      <c r="P354" s="12" t="s">
        <v>1848</v>
      </c>
      <c r="Q354" s="12" t="s">
        <v>1849</v>
      </c>
      <c r="R354" s="12" t="s">
        <v>1850</v>
      </c>
      <c r="S354" s="12" t="s">
        <v>1851</v>
      </c>
    </row>
    <row r="355" spans="1:19" x14ac:dyDescent="0.25">
      <c r="A355" s="12" t="s">
        <v>1852</v>
      </c>
      <c r="B355" s="12" t="s">
        <v>1838</v>
      </c>
      <c r="C355" s="12" t="s">
        <v>1853</v>
      </c>
      <c r="D355" s="12" t="s">
        <v>1840</v>
      </c>
      <c r="E355" s="12" t="s">
        <v>1841</v>
      </c>
      <c r="F355" s="13">
        <v>247.96</v>
      </c>
      <c r="G355" s="12" t="s">
        <v>1842</v>
      </c>
      <c r="H355" s="18">
        <v>43952</v>
      </c>
      <c r="I355" s="12" t="s">
        <v>2224</v>
      </c>
      <c r="J355" s="12" t="s">
        <v>2247</v>
      </c>
      <c r="K355" s="12">
        <v>10056</v>
      </c>
      <c r="L355" s="12" t="s">
        <v>2229</v>
      </c>
      <c r="M355" s="12">
        <v>113010</v>
      </c>
      <c r="N355" s="12" t="s">
        <v>2248</v>
      </c>
      <c r="O355" s="12" t="s">
        <v>1854</v>
      </c>
      <c r="P355" s="12" t="s">
        <v>1855</v>
      </c>
      <c r="Q355" s="12" t="s">
        <v>1856</v>
      </c>
      <c r="R355" s="12" t="s">
        <v>1850</v>
      </c>
      <c r="S355" s="12" t="s">
        <v>1851</v>
      </c>
    </row>
    <row r="356" spans="1:19" x14ac:dyDescent="0.25">
      <c r="A356" s="12" t="s">
        <v>1858</v>
      </c>
      <c r="B356" s="12" t="s">
        <v>1838</v>
      </c>
      <c r="C356" s="12" t="s">
        <v>1859</v>
      </c>
      <c r="D356" s="12" t="s">
        <v>1840</v>
      </c>
      <c r="E356" s="12" t="s">
        <v>1841</v>
      </c>
      <c r="F356" s="13">
        <v>247.96</v>
      </c>
      <c r="G356" s="12" t="s">
        <v>1842</v>
      </c>
      <c r="H356" s="18">
        <v>43983</v>
      </c>
      <c r="I356" s="12" t="s">
        <v>2181</v>
      </c>
      <c r="J356" s="12" t="s">
        <v>2247</v>
      </c>
      <c r="K356" s="12">
        <v>10056</v>
      </c>
      <c r="L356" s="12" t="s">
        <v>2229</v>
      </c>
      <c r="M356" s="12">
        <v>113010</v>
      </c>
      <c r="N356" s="12" t="s">
        <v>2248</v>
      </c>
      <c r="O356" s="12" t="s">
        <v>1860</v>
      </c>
      <c r="P356" s="12" t="s">
        <v>1861</v>
      </c>
      <c r="Q356" s="12" t="s">
        <v>1862</v>
      </c>
      <c r="R356" s="12" t="s">
        <v>1850</v>
      </c>
      <c r="S356" s="12" t="s">
        <v>1851</v>
      </c>
    </row>
    <row r="357" spans="1:19" x14ac:dyDescent="0.25">
      <c r="A357" s="12" t="s">
        <v>1837</v>
      </c>
      <c r="B357" s="12" t="s">
        <v>1838</v>
      </c>
      <c r="C357" s="12" t="s">
        <v>1839</v>
      </c>
      <c r="D357" s="12" t="s">
        <v>1840</v>
      </c>
      <c r="E357" s="12" t="s">
        <v>1841</v>
      </c>
      <c r="F357" s="13">
        <v>162.25</v>
      </c>
      <c r="G357" s="12" t="s">
        <v>1842</v>
      </c>
      <c r="H357" s="18">
        <v>43922</v>
      </c>
      <c r="I357" s="12" t="s">
        <v>2249</v>
      </c>
      <c r="J357" s="12" t="s">
        <v>2250</v>
      </c>
      <c r="K357" s="12">
        <v>10056</v>
      </c>
      <c r="L357" s="12" t="s">
        <v>2229</v>
      </c>
      <c r="M357" s="12">
        <v>113020</v>
      </c>
      <c r="N357" s="12" t="s">
        <v>2251</v>
      </c>
      <c r="O357" s="12" t="s">
        <v>1847</v>
      </c>
      <c r="P357" s="12" t="s">
        <v>1848</v>
      </c>
      <c r="Q357" s="12" t="s">
        <v>1849</v>
      </c>
      <c r="R357" s="12" t="s">
        <v>1850</v>
      </c>
      <c r="S357" s="12" t="s">
        <v>1866</v>
      </c>
    </row>
    <row r="358" spans="1:19" x14ac:dyDescent="0.25">
      <c r="A358" s="12" t="s">
        <v>1852</v>
      </c>
      <c r="B358" s="12" t="s">
        <v>1838</v>
      </c>
      <c r="C358" s="12" t="s">
        <v>1853</v>
      </c>
      <c r="D358" s="12" t="s">
        <v>1840</v>
      </c>
      <c r="E358" s="12" t="s">
        <v>1841</v>
      </c>
      <c r="F358" s="13">
        <v>162.25</v>
      </c>
      <c r="G358" s="12" t="s">
        <v>1842</v>
      </c>
      <c r="H358" s="18">
        <v>43952</v>
      </c>
      <c r="I358" s="12" t="s">
        <v>2227</v>
      </c>
      <c r="J358" s="12" t="s">
        <v>2250</v>
      </c>
      <c r="K358" s="12">
        <v>10056</v>
      </c>
      <c r="L358" s="12" t="s">
        <v>2229</v>
      </c>
      <c r="M358" s="12">
        <v>113020</v>
      </c>
      <c r="N358" s="12" t="s">
        <v>2251</v>
      </c>
      <c r="O358" s="12" t="s">
        <v>1854</v>
      </c>
      <c r="P358" s="12" t="s">
        <v>1855</v>
      </c>
      <c r="Q358" s="12" t="s">
        <v>1856</v>
      </c>
      <c r="R358" s="12" t="s">
        <v>1850</v>
      </c>
      <c r="S358" s="12" t="s">
        <v>1866</v>
      </c>
    </row>
    <row r="359" spans="1:19" x14ac:dyDescent="0.25">
      <c r="A359" s="12" t="s">
        <v>1858</v>
      </c>
      <c r="B359" s="12" t="s">
        <v>1838</v>
      </c>
      <c r="C359" s="12" t="s">
        <v>1859</v>
      </c>
      <c r="D359" s="12" t="s">
        <v>1840</v>
      </c>
      <c r="E359" s="12" t="s">
        <v>1841</v>
      </c>
      <c r="F359" s="13">
        <v>162.25</v>
      </c>
      <c r="G359" s="12" t="s">
        <v>1842</v>
      </c>
      <c r="H359" s="18">
        <v>43983</v>
      </c>
      <c r="I359" s="12" t="s">
        <v>2184</v>
      </c>
      <c r="J359" s="12" t="s">
        <v>2250</v>
      </c>
      <c r="K359" s="12">
        <v>10056</v>
      </c>
      <c r="L359" s="12" t="s">
        <v>2229</v>
      </c>
      <c r="M359" s="12">
        <v>113020</v>
      </c>
      <c r="N359" s="12" t="s">
        <v>2251</v>
      </c>
      <c r="O359" s="12" t="s">
        <v>1860</v>
      </c>
      <c r="P359" s="12" t="s">
        <v>1861</v>
      </c>
      <c r="Q359" s="12" t="s">
        <v>1862</v>
      </c>
      <c r="R359" s="12" t="s">
        <v>1850</v>
      </c>
      <c r="S359" s="12" t="s">
        <v>1866</v>
      </c>
    </row>
    <row r="360" spans="1:19" x14ac:dyDescent="0.25">
      <c r="A360" s="12" t="s">
        <v>1837</v>
      </c>
      <c r="B360" s="12" t="s">
        <v>1838</v>
      </c>
      <c r="C360" s="12" t="s">
        <v>1839</v>
      </c>
      <c r="D360" s="12" t="s">
        <v>1840</v>
      </c>
      <c r="E360" s="12" t="s">
        <v>1841</v>
      </c>
      <c r="F360" s="13">
        <v>3750.54</v>
      </c>
      <c r="G360" s="12" t="s">
        <v>1842</v>
      </c>
      <c r="H360" s="18">
        <v>43922</v>
      </c>
      <c r="I360" s="12" t="s">
        <v>2252</v>
      </c>
      <c r="J360" s="12" t="s">
        <v>2253</v>
      </c>
      <c r="K360" s="12">
        <v>10056</v>
      </c>
      <c r="L360" s="12" t="s">
        <v>2229</v>
      </c>
      <c r="M360" s="12">
        <v>113040</v>
      </c>
      <c r="N360" s="12" t="s">
        <v>2254</v>
      </c>
      <c r="O360" s="12" t="s">
        <v>1847</v>
      </c>
      <c r="P360" s="12" t="s">
        <v>1848</v>
      </c>
      <c r="Q360" s="12" t="s">
        <v>1849</v>
      </c>
      <c r="R360" s="12" t="s">
        <v>1850</v>
      </c>
      <c r="S360" s="12" t="s">
        <v>1815</v>
      </c>
    </row>
    <row r="361" spans="1:19" x14ac:dyDescent="0.25">
      <c r="A361" s="12" t="s">
        <v>1852</v>
      </c>
      <c r="B361" s="12" t="s">
        <v>1838</v>
      </c>
      <c r="C361" s="12" t="s">
        <v>1853</v>
      </c>
      <c r="D361" s="12" t="s">
        <v>1840</v>
      </c>
      <c r="E361" s="12" t="s">
        <v>1841</v>
      </c>
      <c r="F361" s="13">
        <v>3966.67</v>
      </c>
      <c r="G361" s="12" t="s">
        <v>1842</v>
      </c>
      <c r="H361" s="18">
        <v>43952</v>
      </c>
      <c r="I361" s="12" t="s">
        <v>2231</v>
      </c>
      <c r="J361" s="12" t="s">
        <v>2253</v>
      </c>
      <c r="K361" s="12">
        <v>10056</v>
      </c>
      <c r="L361" s="12" t="s">
        <v>2229</v>
      </c>
      <c r="M361" s="12">
        <v>113040</v>
      </c>
      <c r="N361" s="12" t="s">
        <v>2254</v>
      </c>
      <c r="O361" s="12" t="s">
        <v>1854</v>
      </c>
      <c r="P361" s="12" t="s">
        <v>1855</v>
      </c>
      <c r="Q361" s="12" t="s">
        <v>1856</v>
      </c>
      <c r="R361" s="12" t="s">
        <v>1850</v>
      </c>
      <c r="S361" s="12" t="s">
        <v>1815</v>
      </c>
    </row>
    <row r="362" spans="1:19" x14ac:dyDescent="0.25">
      <c r="A362" s="12" t="s">
        <v>1858</v>
      </c>
      <c r="B362" s="12" t="s">
        <v>1838</v>
      </c>
      <c r="C362" s="12" t="s">
        <v>1859</v>
      </c>
      <c r="D362" s="12" t="s">
        <v>1840</v>
      </c>
      <c r="E362" s="12" t="s">
        <v>1841</v>
      </c>
      <c r="F362" s="13">
        <v>3848.68</v>
      </c>
      <c r="G362" s="12" t="s">
        <v>1842</v>
      </c>
      <c r="H362" s="18">
        <v>43983</v>
      </c>
      <c r="I362" s="12" t="s">
        <v>2187</v>
      </c>
      <c r="J362" s="12" t="s">
        <v>2253</v>
      </c>
      <c r="K362" s="12">
        <v>10056</v>
      </c>
      <c r="L362" s="12" t="s">
        <v>2229</v>
      </c>
      <c r="M362" s="12">
        <v>113040</v>
      </c>
      <c r="N362" s="12" t="s">
        <v>2254</v>
      </c>
      <c r="O362" s="12" t="s">
        <v>1860</v>
      </c>
      <c r="P362" s="12" t="s">
        <v>1861</v>
      </c>
      <c r="Q362" s="12" t="s">
        <v>1862</v>
      </c>
      <c r="R362" s="12" t="s">
        <v>1850</v>
      </c>
      <c r="S362" s="12" t="s">
        <v>1815</v>
      </c>
    </row>
    <row r="363" spans="1:19" x14ac:dyDescent="0.25">
      <c r="A363" s="12" t="s">
        <v>1837</v>
      </c>
      <c r="B363" s="12" t="s">
        <v>1838</v>
      </c>
      <c r="C363" s="12" t="s">
        <v>1839</v>
      </c>
      <c r="D363" s="12" t="s">
        <v>1840</v>
      </c>
      <c r="E363" s="12" t="s">
        <v>1841</v>
      </c>
      <c r="F363" s="13">
        <v>60.6</v>
      </c>
      <c r="G363" s="12" t="s">
        <v>1842</v>
      </c>
      <c r="H363" s="18">
        <v>43922</v>
      </c>
      <c r="I363" s="12" t="s">
        <v>2255</v>
      </c>
      <c r="J363" s="12" t="s">
        <v>2256</v>
      </c>
      <c r="K363" s="12">
        <v>10056</v>
      </c>
      <c r="L363" s="12" t="s">
        <v>2229</v>
      </c>
      <c r="M363" s="12">
        <v>113050</v>
      </c>
      <c r="N363" s="12" t="s">
        <v>2257</v>
      </c>
      <c r="O363" s="12" t="s">
        <v>1847</v>
      </c>
      <c r="P363" s="12" t="s">
        <v>1848</v>
      </c>
      <c r="Q363" s="12" t="s">
        <v>1849</v>
      </c>
      <c r="R363" s="12" t="s">
        <v>1850</v>
      </c>
      <c r="S363" s="12" t="s">
        <v>1819</v>
      </c>
    </row>
    <row r="364" spans="1:19" x14ac:dyDescent="0.25">
      <c r="A364" s="12" t="s">
        <v>1852</v>
      </c>
      <c r="B364" s="12" t="s">
        <v>1838</v>
      </c>
      <c r="C364" s="12" t="s">
        <v>1853</v>
      </c>
      <c r="D364" s="12" t="s">
        <v>1840</v>
      </c>
      <c r="E364" s="12" t="s">
        <v>1841</v>
      </c>
      <c r="F364" s="13">
        <v>31.22</v>
      </c>
      <c r="G364" s="12" t="s">
        <v>1842</v>
      </c>
      <c r="H364" s="18">
        <v>43952</v>
      </c>
      <c r="I364" s="12" t="s">
        <v>2234</v>
      </c>
      <c r="J364" s="12" t="s">
        <v>2256</v>
      </c>
      <c r="K364" s="12">
        <v>10056</v>
      </c>
      <c r="L364" s="12" t="s">
        <v>2229</v>
      </c>
      <c r="M364" s="12">
        <v>113050</v>
      </c>
      <c r="N364" s="12" t="s">
        <v>2257</v>
      </c>
      <c r="O364" s="12" t="s">
        <v>1854</v>
      </c>
      <c r="P364" s="12" t="s">
        <v>1855</v>
      </c>
      <c r="Q364" s="12" t="s">
        <v>1856</v>
      </c>
      <c r="R364" s="12" t="s">
        <v>1850</v>
      </c>
      <c r="S364" s="12" t="s">
        <v>1819</v>
      </c>
    </row>
    <row r="365" spans="1:19" x14ac:dyDescent="0.25">
      <c r="A365" s="12" t="s">
        <v>1858</v>
      </c>
      <c r="B365" s="12" t="s">
        <v>1838</v>
      </c>
      <c r="C365" s="12" t="s">
        <v>1859</v>
      </c>
      <c r="D365" s="12" t="s">
        <v>1840</v>
      </c>
      <c r="E365" s="12" t="s">
        <v>1841</v>
      </c>
      <c r="F365" s="13">
        <v>31.22</v>
      </c>
      <c r="G365" s="12" t="s">
        <v>1842</v>
      </c>
      <c r="H365" s="18">
        <v>43983</v>
      </c>
      <c r="I365" s="12" t="s">
        <v>2191</v>
      </c>
      <c r="J365" s="12" t="s">
        <v>2256</v>
      </c>
      <c r="K365" s="12">
        <v>10056</v>
      </c>
      <c r="L365" s="12" t="s">
        <v>2229</v>
      </c>
      <c r="M365" s="12">
        <v>113050</v>
      </c>
      <c r="N365" s="12" t="s">
        <v>2257</v>
      </c>
      <c r="O365" s="12" t="s">
        <v>1860</v>
      </c>
      <c r="P365" s="12" t="s">
        <v>1861</v>
      </c>
      <c r="Q365" s="12" t="s">
        <v>1862</v>
      </c>
      <c r="R365" s="12" t="s">
        <v>1850</v>
      </c>
      <c r="S365" s="12" t="s">
        <v>1819</v>
      </c>
    </row>
    <row r="366" spans="1:19" x14ac:dyDescent="0.25">
      <c r="A366" s="12" t="s">
        <v>1837</v>
      </c>
      <c r="B366" s="12" t="s">
        <v>1838</v>
      </c>
      <c r="C366" s="12" t="s">
        <v>1839</v>
      </c>
      <c r="D366" s="12" t="s">
        <v>1840</v>
      </c>
      <c r="E366" s="12" t="s">
        <v>1841</v>
      </c>
      <c r="F366" s="13">
        <v>1024.77</v>
      </c>
      <c r="G366" s="12" t="s">
        <v>1842</v>
      </c>
      <c r="H366" s="18">
        <v>43922</v>
      </c>
      <c r="I366" s="12" t="s">
        <v>2258</v>
      </c>
      <c r="J366" s="12" t="s">
        <v>2259</v>
      </c>
      <c r="K366" s="12">
        <v>10056</v>
      </c>
      <c r="L366" s="12" t="s">
        <v>2229</v>
      </c>
      <c r="M366" s="12">
        <v>113060</v>
      </c>
      <c r="N366" s="12" t="s">
        <v>2260</v>
      </c>
      <c r="O366" s="12" t="s">
        <v>1847</v>
      </c>
      <c r="P366" s="12" t="s">
        <v>1848</v>
      </c>
      <c r="Q366" s="12" t="s">
        <v>1849</v>
      </c>
      <c r="R366" s="12" t="s">
        <v>1850</v>
      </c>
      <c r="S366" s="12" t="s">
        <v>1857</v>
      </c>
    </row>
    <row r="367" spans="1:19" x14ac:dyDescent="0.25">
      <c r="A367" s="12" t="s">
        <v>1852</v>
      </c>
      <c r="B367" s="12" t="s">
        <v>1838</v>
      </c>
      <c r="C367" s="12" t="s">
        <v>1853</v>
      </c>
      <c r="D367" s="12" t="s">
        <v>1840</v>
      </c>
      <c r="E367" s="12" t="s">
        <v>1841</v>
      </c>
      <c r="F367" s="13">
        <v>929.33</v>
      </c>
      <c r="G367" s="12" t="s">
        <v>1842</v>
      </c>
      <c r="H367" s="18">
        <v>43952</v>
      </c>
      <c r="I367" s="12" t="s">
        <v>2237</v>
      </c>
      <c r="J367" s="12" t="s">
        <v>2259</v>
      </c>
      <c r="K367" s="12">
        <v>10056</v>
      </c>
      <c r="L367" s="12" t="s">
        <v>2229</v>
      </c>
      <c r="M367" s="12">
        <v>113060</v>
      </c>
      <c r="N367" s="12" t="s">
        <v>2260</v>
      </c>
      <c r="O367" s="12" t="s">
        <v>1854</v>
      </c>
      <c r="P367" s="12" t="s">
        <v>1855</v>
      </c>
      <c r="Q367" s="12" t="s">
        <v>1856</v>
      </c>
      <c r="R367" s="12" t="s">
        <v>1850</v>
      </c>
      <c r="S367" s="12" t="s">
        <v>1857</v>
      </c>
    </row>
    <row r="368" spans="1:19" x14ac:dyDescent="0.25">
      <c r="A368" s="12" t="s">
        <v>1858</v>
      </c>
      <c r="B368" s="12" t="s">
        <v>1838</v>
      </c>
      <c r="C368" s="12" t="s">
        <v>1859</v>
      </c>
      <c r="D368" s="12" t="s">
        <v>1840</v>
      </c>
      <c r="E368" s="12" t="s">
        <v>1841</v>
      </c>
      <c r="F368" s="13">
        <v>977.97</v>
      </c>
      <c r="G368" s="12" t="s">
        <v>1842</v>
      </c>
      <c r="H368" s="18">
        <v>43983</v>
      </c>
      <c r="I368" s="12" t="s">
        <v>2194</v>
      </c>
      <c r="J368" s="12" t="s">
        <v>2259</v>
      </c>
      <c r="K368" s="12">
        <v>10056</v>
      </c>
      <c r="L368" s="12" t="s">
        <v>2229</v>
      </c>
      <c r="M368" s="12">
        <v>113060</v>
      </c>
      <c r="N368" s="12" t="s">
        <v>2260</v>
      </c>
      <c r="O368" s="12" t="s">
        <v>1860</v>
      </c>
      <c r="P368" s="12" t="s">
        <v>1861</v>
      </c>
      <c r="Q368" s="12" t="s">
        <v>1862</v>
      </c>
      <c r="R368" s="12" t="s">
        <v>1850</v>
      </c>
      <c r="S368" s="12" t="s">
        <v>1857</v>
      </c>
    </row>
    <row r="369" spans="1:19" x14ac:dyDescent="0.25">
      <c r="A369" s="12" t="s">
        <v>1837</v>
      </c>
      <c r="B369" s="12" t="s">
        <v>1838</v>
      </c>
      <c r="C369" s="12" t="s">
        <v>1839</v>
      </c>
      <c r="D369" s="12" t="s">
        <v>1840</v>
      </c>
      <c r="E369" s="12" t="s">
        <v>1841</v>
      </c>
      <c r="F369" s="13">
        <v>287.89</v>
      </c>
      <c r="G369" s="12" t="s">
        <v>1842</v>
      </c>
      <c r="H369" s="18">
        <v>43922</v>
      </c>
      <c r="I369" s="12" t="s">
        <v>2261</v>
      </c>
      <c r="J369" s="12" t="s">
        <v>2262</v>
      </c>
      <c r="K369" s="12">
        <v>10056</v>
      </c>
      <c r="L369" s="12" t="s">
        <v>2229</v>
      </c>
      <c r="M369" s="12">
        <v>114000</v>
      </c>
      <c r="N369" s="12" t="s">
        <v>2263</v>
      </c>
      <c r="O369" s="12" t="s">
        <v>1847</v>
      </c>
      <c r="P369" s="12" t="s">
        <v>1848</v>
      </c>
      <c r="Q369" s="12" t="s">
        <v>1849</v>
      </c>
      <c r="R369" s="12" t="s">
        <v>1850</v>
      </c>
      <c r="S369" s="12" t="s">
        <v>1877</v>
      </c>
    </row>
    <row r="370" spans="1:19" x14ac:dyDescent="0.25">
      <c r="A370" s="12" t="s">
        <v>1852</v>
      </c>
      <c r="B370" s="12" t="s">
        <v>1838</v>
      </c>
      <c r="C370" s="12" t="s">
        <v>1853</v>
      </c>
      <c r="D370" s="12" t="s">
        <v>1840</v>
      </c>
      <c r="E370" s="12" t="s">
        <v>1841</v>
      </c>
      <c r="F370" s="13">
        <v>292.68</v>
      </c>
      <c r="G370" s="12" t="s">
        <v>1842</v>
      </c>
      <c r="H370" s="18">
        <v>43952</v>
      </c>
      <c r="I370" s="12" t="s">
        <v>2240</v>
      </c>
      <c r="J370" s="12" t="s">
        <v>2262</v>
      </c>
      <c r="K370" s="12">
        <v>10056</v>
      </c>
      <c r="L370" s="12" t="s">
        <v>2229</v>
      </c>
      <c r="M370" s="12">
        <v>114000</v>
      </c>
      <c r="N370" s="12" t="s">
        <v>2263</v>
      </c>
      <c r="O370" s="12" t="s">
        <v>1854</v>
      </c>
      <c r="P370" s="12" t="s">
        <v>1855</v>
      </c>
      <c r="Q370" s="12" t="s">
        <v>1856</v>
      </c>
      <c r="R370" s="12" t="s">
        <v>1850</v>
      </c>
      <c r="S370" s="12" t="s">
        <v>1877</v>
      </c>
    </row>
    <row r="371" spans="1:19" x14ac:dyDescent="0.25">
      <c r="A371" s="12" t="s">
        <v>1858</v>
      </c>
      <c r="B371" s="12" t="s">
        <v>1838</v>
      </c>
      <c r="C371" s="12" t="s">
        <v>1859</v>
      </c>
      <c r="D371" s="12" t="s">
        <v>1840</v>
      </c>
      <c r="E371" s="12" t="s">
        <v>1841</v>
      </c>
      <c r="F371" s="13">
        <v>292.68</v>
      </c>
      <c r="G371" s="12" t="s">
        <v>1842</v>
      </c>
      <c r="H371" s="18">
        <v>43983</v>
      </c>
      <c r="I371" s="12" t="s">
        <v>2197</v>
      </c>
      <c r="J371" s="12" t="s">
        <v>2262</v>
      </c>
      <c r="K371" s="12">
        <v>10056</v>
      </c>
      <c r="L371" s="12" t="s">
        <v>2229</v>
      </c>
      <c r="M371" s="12">
        <v>114000</v>
      </c>
      <c r="N371" s="12" t="s">
        <v>2263</v>
      </c>
      <c r="O371" s="12" t="s">
        <v>1860</v>
      </c>
      <c r="P371" s="12" t="s">
        <v>1861</v>
      </c>
      <c r="Q371" s="12" t="s">
        <v>1862</v>
      </c>
      <c r="R371" s="12" t="s">
        <v>1850</v>
      </c>
      <c r="S371" s="12" t="s">
        <v>1877</v>
      </c>
    </row>
    <row r="372" spans="1:19" x14ac:dyDescent="0.25">
      <c r="A372" s="12" t="s">
        <v>1837</v>
      </c>
      <c r="B372" s="12" t="s">
        <v>1838</v>
      </c>
      <c r="C372" s="12" t="s">
        <v>1839</v>
      </c>
      <c r="D372" s="12" t="s">
        <v>1840</v>
      </c>
      <c r="E372" s="12" t="s">
        <v>1841</v>
      </c>
      <c r="F372" s="13">
        <v>1022.23</v>
      </c>
      <c r="G372" s="12" t="s">
        <v>1842</v>
      </c>
      <c r="H372" s="18">
        <v>43922</v>
      </c>
      <c r="I372" s="12" t="s">
        <v>2264</v>
      </c>
      <c r="J372" s="12" t="s">
        <v>2265</v>
      </c>
      <c r="K372" s="12">
        <v>10056</v>
      </c>
      <c r="L372" s="12" t="s">
        <v>2229</v>
      </c>
      <c r="M372" s="12">
        <v>114010</v>
      </c>
      <c r="N372" s="12" t="s">
        <v>2266</v>
      </c>
      <c r="O372" s="12" t="s">
        <v>1847</v>
      </c>
      <c r="P372" s="12" t="s">
        <v>1848</v>
      </c>
      <c r="Q372" s="12" t="s">
        <v>1849</v>
      </c>
      <c r="R372" s="12" t="s">
        <v>1850</v>
      </c>
      <c r="S372" s="12" t="s">
        <v>1851</v>
      </c>
    </row>
    <row r="373" spans="1:19" x14ac:dyDescent="0.25">
      <c r="A373" s="12" t="s">
        <v>1852</v>
      </c>
      <c r="B373" s="12" t="s">
        <v>1838</v>
      </c>
      <c r="C373" s="12" t="s">
        <v>1853</v>
      </c>
      <c r="D373" s="12" t="s">
        <v>1840</v>
      </c>
      <c r="E373" s="12" t="s">
        <v>1841</v>
      </c>
      <c r="F373" s="13">
        <v>909.76</v>
      </c>
      <c r="G373" s="12" t="s">
        <v>1842</v>
      </c>
      <c r="H373" s="18">
        <v>43952</v>
      </c>
      <c r="I373" s="12" t="s">
        <v>2243</v>
      </c>
      <c r="J373" s="12" t="s">
        <v>2265</v>
      </c>
      <c r="K373" s="12">
        <v>10056</v>
      </c>
      <c r="L373" s="12" t="s">
        <v>2229</v>
      </c>
      <c r="M373" s="12">
        <v>114010</v>
      </c>
      <c r="N373" s="12" t="s">
        <v>2266</v>
      </c>
      <c r="O373" s="12" t="s">
        <v>1854</v>
      </c>
      <c r="P373" s="12" t="s">
        <v>1855</v>
      </c>
      <c r="Q373" s="12" t="s">
        <v>1856</v>
      </c>
      <c r="R373" s="12" t="s">
        <v>1850</v>
      </c>
      <c r="S373" s="12" t="s">
        <v>1851</v>
      </c>
    </row>
    <row r="374" spans="1:19" x14ac:dyDescent="0.25">
      <c r="A374" s="12" t="s">
        <v>1858</v>
      </c>
      <c r="B374" s="12" t="s">
        <v>1838</v>
      </c>
      <c r="C374" s="12" t="s">
        <v>1859</v>
      </c>
      <c r="D374" s="12" t="s">
        <v>1840</v>
      </c>
      <c r="E374" s="12" t="s">
        <v>1841</v>
      </c>
      <c r="F374" s="13">
        <v>909.76</v>
      </c>
      <c r="G374" s="12" t="s">
        <v>1842</v>
      </c>
      <c r="H374" s="18">
        <v>43983</v>
      </c>
      <c r="I374" s="12" t="s">
        <v>2200</v>
      </c>
      <c r="J374" s="12" t="s">
        <v>2265</v>
      </c>
      <c r="K374" s="12">
        <v>10056</v>
      </c>
      <c r="L374" s="12" t="s">
        <v>2229</v>
      </c>
      <c r="M374" s="12">
        <v>114010</v>
      </c>
      <c r="N374" s="12" t="s">
        <v>2266</v>
      </c>
      <c r="O374" s="12" t="s">
        <v>1860</v>
      </c>
      <c r="P374" s="12" t="s">
        <v>1861</v>
      </c>
      <c r="Q374" s="12" t="s">
        <v>1862</v>
      </c>
      <c r="R374" s="12" t="s">
        <v>1850</v>
      </c>
      <c r="S374" s="12" t="s">
        <v>1851</v>
      </c>
    </row>
    <row r="375" spans="1:19" x14ac:dyDescent="0.25">
      <c r="A375" s="12" t="s">
        <v>1837</v>
      </c>
      <c r="B375" s="12" t="s">
        <v>1838</v>
      </c>
      <c r="C375" s="12" t="s">
        <v>1839</v>
      </c>
      <c r="D375" s="12" t="s">
        <v>1840</v>
      </c>
      <c r="E375" s="12" t="s">
        <v>1841</v>
      </c>
      <c r="F375" s="13">
        <v>532.26</v>
      </c>
      <c r="G375" s="12" t="s">
        <v>1842</v>
      </c>
      <c r="H375" s="18">
        <v>43922</v>
      </c>
      <c r="I375" s="12" t="s">
        <v>2267</v>
      </c>
      <c r="J375" s="12" t="s">
        <v>2268</v>
      </c>
      <c r="K375" s="12">
        <v>10056</v>
      </c>
      <c r="L375" s="12" t="s">
        <v>2229</v>
      </c>
      <c r="M375" s="12">
        <v>114020</v>
      </c>
      <c r="N375" s="12" t="s">
        <v>2269</v>
      </c>
      <c r="O375" s="12" t="s">
        <v>1847</v>
      </c>
      <c r="P375" s="12" t="s">
        <v>1848</v>
      </c>
      <c r="Q375" s="12" t="s">
        <v>1849</v>
      </c>
      <c r="R375" s="12" t="s">
        <v>1850</v>
      </c>
      <c r="S375" s="12" t="s">
        <v>1866</v>
      </c>
    </row>
    <row r="376" spans="1:19" x14ac:dyDescent="0.25">
      <c r="A376" s="12" t="s">
        <v>1852</v>
      </c>
      <c r="B376" s="12" t="s">
        <v>1838</v>
      </c>
      <c r="C376" s="12" t="s">
        <v>1853</v>
      </c>
      <c r="D376" s="12" t="s">
        <v>1840</v>
      </c>
      <c r="E376" s="12" t="s">
        <v>1841</v>
      </c>
      <c r="F376" s="13">
        <v>532.26</v>
      </c>
      <c r="G376" s="12" t="s">
        <v>1842</v>
      </c>
      <c r="H376" s="18">
        <v>43952</v>
      </c>
      <c r="I376" s="12" t="s">
        <v>2246</v>
      </c>
      <c r="J376" s="12" t="s">
        <v>2268</v>
      </c>
      <c r="K376" s="12">
        <v>10056</v>
      </c>
      <c r="L376" s="12" t="s">
        <v>2229</v>
      </c>
      <c r="M376" s="12">
        <v>114020</v>
      </c>
      <c r="N376" s="12" t="s">
        <v>2269</v>
      </c>
      <c r="O376" s="12" t="s">
        <v>1854</v>
      </c>
      <c r="P376" s="12" t="s">
        <v>1855</v>
      </c>
      <c r="Q376" s="12" t="s">
        <v>1856</v>
      </c>
      <c r="R376" s="12" t="s">
        <v>1850</v>
      </c>
      <c r="S376" s="12" t="s">
        <v>1866</v>
      </c>
    </row>
    <row r="377" spans="1:19" x14ac:dyDescent="0.25">
      <c r="A377" s="12" t="s">
        <v>1858</v>
      </c>
      <c r="B377" s="12" t="s">
        <v>1838</v>
      </c>
      <c r="C377" s="12" t="s">
        <v>1859</v>
      </c>
      <c r="D377" s="12" t="s">
        <v>1840</v>
      </c>
      <c r="E377" s="12" t="s">
        <v>1841</v>
      </c>
      <c r="F377" s="13">
        <v>532.26</v>
      </c>
      <c r="G377" s="12" t="s">
        <v>1842</v>
      </c>
      <c r="H377" s="18">
        <v>43983</v>
      </c>
      <c r="I377" s="12" t="s">
        <v>2203</v>
      </c>
      <c r="J377" s="12" t="s">
        <v>2268</v>
      </c>
      <c r="K377" s="12">
        <v>10056</v>
      </c>
      <c r="L377" s="12" t="s">
        <v>2229</v>
      </c>
      <c r="M377" s="12">
        <v>114020</v>
      </c>
      <c r="N377" s="12" t="s">
        <v>2269</v>
      </c>
      <c r="O377" s="12" t="s">
        <v>1860</v>
      </c>
      <c r="P377" s="12" t="s">
        <v>1861</v>
      </c>
      <c r="Q377" s="12" t="s">
        <v>1862</v>
      </c>
      <c r="R377" s="12" t="s">
        <v>1850</v>
      </c>
      <c r="S377" s="12" t="s">
        <v>1866</v>
      </c>
    </row>
    <row r="378" spans="1:19" x14ac:dyDescent="0.25">
      <c r="A378" s="12" t="s">
        <v>1837</v>
      </c>
      <c r="B378" s="12" t="s">
        <v>1838</v>
      </c>
      <c r="C378" s="12" t="s">
        <v>1839</v>
      </c>
      <c r="D378" s="12" t="s">
        <v>1840</v>
      </c>
      <c r="E378" s="12" t="s">
        <v>1841</v>
      </c>
      <c r="F378" s="13">
        <v>8573.34</v>
      </c>
      <c r="G378" s="12" t="s">
        <v>1842</v>
      </c>
      <c r="H378" s="18">
        <v>43922</v>
      </c>
      <c r="I378" s="12" t="s">
        <v>2270</v>
      </c>
      <c r="J378" s="12" t="s">
        <v>2271</v>
      </c>
      <c r="K378" s="12">
        <v>10056</v>
      </c>
      <c r="L378" s="12" t="s">
        <v>2229</v>
      </c>
      <c r="M378" s="12">
        <v>114040</v>
      </c>
      <c r="N378" s="12" t="s">
        <v>2272</v>
      </c>
      <c r="O378" s="12" t="s">
        <v>1847</v>
      </c>
      <c r="P378" s="12" t="s">
        <v>1848</v>
      </c>
      <c r="Q378" s="12" t="s">
        <v>1849</v>
      </c>
      <c r="R378" s="12" t="s">
        <v>1850</v>
      </c>
      <c r="S378" s="12" t="s">
        <v>1815</v>
      </c>
    </row>
    <row r="379" spans="1:19" x14ac:dyDescent="0.25">
      <c r="A379" s="12" t="s">
        <v>1852</v>
      </c>
      <c r="B379" s="12" t="s">
        <v>1838</v>
      </c>
      <c r="C379" s="12" t="s">
        <v>1853</v>
      </c>
      <c r="D379" s="12" t="s">
        <v>1840</v>
      </c>
      <c r="E379" s="12" t="s">
        <v>1841</v>
      </c>
      <c r="F379" s="13">
        <v>8889.0300000000007</v>
      </c>
      <c r="G379" s="12" t="s">
        <v>1842</v>
      </c>
      <c r="H379" s="18">
        <v>43952</v>
      </c>
      <c r="I379" s="12" t="s">
        <v>2249</v>
      </c>
      <c r="J379" s="12" t="s">
        <v>2271</v>
      </c>
      <c r="K379" s="12">
        <v>10056</v>
      </c>
      <c r="L379" s="12" t="s">
        <v>2229</v>
      </c>
      <c r="M379" s="12">
        <v>114040</v>
      </c>
      <c r="N379" s="12" t="s">
        <v>2272</v>
      </c>
      <c r="O379" s="12" t="s">
        <v>1854</v>
      </c>
      <c r="P379" s="12" t="s">
        <v>1855</v>
      </c>
      <c r="Q379" s="12" t="s">
        <v>1856</v>
      </c>
      <c r="R379" s="12" t="s">
        <v>1850</v>
      </c>
      <c r="S379" s="12" t="s">
        <v>1815</v>
      </c>
    </row>
    <row r="380" spans="1:19" x14ac:dyDescent="0.25">
      <c r="A380" s="12" t="s">
        <v>1858</v>
      </c>
      <c r="B380" s="12" t="s">
        <v>1838</v>
      </c>
      <c r="C380" s="12" t="s">
        <v>1859</v>
      </c>
      <c r="D380" s="12" t="s">
        <v>1840</v>
      </c>
      <c r="E380" s="12" t="s">
        <v>1841</v>
      </c>
      <c r="F380" s="13">
        <v>8686.58</v>
      </c>
      <c r="G380" s="12" t="s">
        <v>1842</v>
      </c>
      <c r="H380" s="18">
        <v>43983</v>
      </c>
      <c r="I380" s="12" t="s">
        <v>2206</v>
      </c>
      <c r="J380" s="12" t="s">
        <v>2271</v>
      </c>
      <c r="K380" s="12">
        <v>10056</v>
      </c>
      <c r="L380" s="12" t="s">
        <v>2229</v>
      </c>
      <c r="M380" s="12">
        <v>114040</v>
      </c>
      <c r="N380" s="12" t="s">
        <v>2272</v>
      </c>
      <c r="O380" s="12" t="s">
        <v>1860</v>
      </c>
      <c r="P380" s="12" t="s">
        <v>1861</v>
      </c>
      <c r="Q380" s="12" t="s">
        <v>1862</v>
      </c>
      <c r="R380" s="12" t="s">
        <v>1850</v>
      </c>
      <c r="S380" s="12" t="s">
        <v>1815</v>
      </c>
    </row>
    <row r="381" spans="1:19" x14ac:dyDescent="0.25">
      <c r="A381" s="12" t="s">
        <v>1837</v>
      </c>
      <c r="B381" s="12" t="s">
        <v>1838</v>
      </c>
      <c r="C381" s="12" t="s">
        <v>1839</v>
      </c>
      <c r="D381" s="12" t="s">
        <v>1840</v>
      </c>
      <c r="E381" s="12" t="s">
        <v>1841</v>
      </c>
      <c r="F381" s="13">
        <v>176.79</v>
      </c>
      <c r="G381" s="12" t="s">
        <v>1842</v>
      </c>
      <c r="H381" s="18">
        <v>43922</v>
      </c>
      <c r="I381" s="12" t="s">
        <v>2273</v>
      </c>
      <c r="J381" s="12" t="s">
        <v>2274</v>
      </c>
      <c r="K381" s="12">
        <v>10056</v>
      </c>
      <c r="L381" s="12" t="s">
        <v>2229</v>
      </c>
      <c r="M381" s="12">
        <v>114050</v>
      </c>
      <c r="N381" s="12" t="s">
        <v>2275</v>
      </c>
      <c r="O381" s="12" t="s">
        <v>1847</v>
      </c>
      <c r="P381" s="12" t="s">
        <v>1848</v>
      </c>
      <c r="Q381" s="12" t="s">
        <v>1849</v>
      </c>
      <c r="R381" s="12" t="s">
        <v>1850</v>
      </c>
      <c r="S381" s="12" t="s">
        <v>1819</v>
      </c>
    </row>
    <row r="382" spans="1:19" x14ac:dyDescent="0.25">
      <c r="A382" s="12" t="s">
        <v>1852</v>
      </c>
      <c r="B382" s="12" t="s">
        <v>1838</v>
      </c>
      <c r="C382" s="12" t="s">
        <v>1853</v>
      </c>
      <c r="D382" s="12" t="s">
        <v>1840</v>
      </c>
      <c r="E382" s="12" t="s">
        <v>1841</v>
      </c>
      <c r="F382" s="13">
        <v>106.07</v>
      </c>
      <c r="G382" s="12" t="s">
        <v>1842</v>
      </c>
      <c r="H382" s="18">
        <v>43952</v>
      </c>
      <c r="I382" s="12" t="s">
        <v>2252</v>
      </c>
      <c r="J382" s="12" t="s">
        <v>2274</v>
      </c>
      <c r="K382" s="12">
        <v>10056</v>
      </c>
      <c r="L382" s="12" t="s">
        <v>2229</v>
      </c>
      <c r="M382" s="12">
        <v>114050</v>
      </c>
      <c r="N382" s="12" t="s">
        <v>2275</v>
      </c>
      <c r="O382" s="12" t="s">
        <v>1854</v>
      </c>
      <c r="P382" s="12" t="s">
        <v>1855</v>
      </c>
      <c r="Q382" s="12" t="s">
        <v>1856</v>
      </c>
      <c r="R382" s="12" t="s">
        <v>1850</v>
      </c>
      <c r="S382" s="12" t="s">
        <v>1819</v>
      </c>
    </row>
    <row r="383" spans="1:19" x14ac:dyDescent="0.25">
      <c r="A383" s="12" t="s">
        <v>1858</v>
      </c>
      <c r="B383" s="12" t="s">
        <v>1838</v>
      </c>
      <c r="C383" s="12" t="s">
        <v>1859</v>
      </c>
      <c r="D383" s="12" t="s">
        <v>1840</v>
      </c>
      <c r="E383" s="12" t="s">
        <v>1841</v>
      </c>
      <c r="F383" s="13">
        <v>106.07</v>
      </c>
      <c r="G383" s="12" t="s">
        <v>1842</v>
      </c>
      <c r="H383" s="18">
        <v>43983</v>
      </c>
      <c r="I383" s="12" t="s">
        <v>2209</v>
      </c>
      <c r="J383" s="12" t="s">
        <v>2274</v>
      </c>
      <c r="K383" s="12">
        <v>10056</v>
      </c>
      <c r="L383" s="12" t="s">
        <v>2229</v>
      </c>
      <c r="M383" s="12">
        <v>114050</v>
      </c>
      <c r="N383" s="12" t="s">
        <v>2275</v>
      </c>
      <c r="O383" s="12" t="s">
        <v>1860</v>
      </c>
      <c r="P383" s="12" t="s">
        <v>1861</v>
      </c>
      <c r="Q383" s="12" t="s">
        <v>1862</v>
      </c>
      <c r="R383" s="12" t="s">
        <v>1850</v>
      </c>
      <c r="S383" s="12" t="s">
        <v>1819</v>
      </c>
    </row>
    <row r="384" spans="1:19" x14ac:dyDescent="0.25">
      <c r="A384" s="12" t="s">
        <v>1837</v>
      </c>
      <c r="B384" s="12" t="s">
        <v>1838</v>
      </c>
      <c r="C384" s="12" t="s">
        <v>1839</v>
      </c>
      <c r="D384" s="12" t="s">
        <v>1840</v>
      </c>
      <c r="E384" s="12" t="s">
        <v>1841</v>
      </c>
      <c r="F384" s="13">
        <v>2830.08</v>
      </c>
      <c r="G384" s="12" t="s">
        <v>1842</v>
      </c>
      <c r="H384" s="18">
        <v>43922</v>
      </c>
      <c r="I384" s="12" t="s">
        <v>2276</v>
      </c>
      <c r="J384" s="12" t="s">
        <v>2277</v>
      </c>
      <c r="K384" s="12">
        <v>10056</v>
      </c>
      <c r="L384" s="12" t="s">
        <v>2229</v>
      </c>
      <c r="M384" s="12">
        <v>114060</v>
      </c>
      <c r="N384" s="12" t="s">
        <v>2278</v>
      </c>
      <c r="O384" s="12" t="s">
        <v>1847</v>
      </c>
      <c r="P384" s="12" t="s">
        <v>1848</v>
      </c>
      <c r="Q384" s="12" t="s">
        <v>1849</v>
      </c>
      <c r="R384" s="12" t="s">
        <v>1850</v>
      </c>
      <c r="S384" s="12" t="s">
        <v>1857</v>
      </c>
    </row>
    <row r="385" spans="1:19" x14ac:dyDescent="0.25">
      <c r="A385" s="12" t="s">
        <v>1852</v>
      </c>
      <c r="B385" s="12" t="s">
        <v>1838</v>
      </c>
      <c r="C385" s="12" t="s">
        <v>1853</v>
      </c>
      <c r="D385" s="12" t="s">
        <v>1840</v>
      </c>
      <c r="E385" s="12" t="s">
        <v>1841</v>
      </c>
      <c r="F385" s="13">
        <v>2637.14</v>
      </c>
      <c r="G385" s="12" t="s">
        <v>1842</v>
      </c>
      <c r="H385" s="18">
        <v>43952</v>
      </c>
      <c r="I385" s="12" t="s">
        <v>2255</v>
      </c>
      <c r="J385" s="12" t="s">
        <v>2277</v>
      </c>
      <c r="K385" s="12">
        <v>10056</v>
      </c>
      <c r="L385" s="12" t="s">
        <v>2229</v>
      </c>
      <c r="M385" s="12">
        <v>114060</v>
      </c>
      <c r="N385" s="12" t="s">
        <v>2278</v>
      </c>
      <c r="O385" s="12" t="s">
        <v>1854</v>
      </c>
      <c r="P385" s="12" t="s">
        <v>1855</v>
      </c>
      <c r="Q385" s="12" t="s">
        <v>1856</v>
      </c>
      <c r="R385" s="12" t="s">
        <v>1850</v>
      </c>
      <c r="S385" s="12" t="s">
        <v>1857</v>
      </c>
    </row>
    <row r="386" spans="1:19" x14ac:dyDescent="0.25">
      <c r="A386" s="12" t="s">
        <v>1858</v>
      </c>
      <c r="B386" s="12" t="s">
        <v>1838</v>
      </c>
      <c r="C386" s="12" t="s">
        <v>1859</v>
      </c>
      <c r="D386" s="12" t="s">
        <v>1840</v>
      </c>
      <c r="E386" s="12" t="s">
        <v>1841</v>
      </c>
      <c r="F386" s="13">
        <v>2735.46</v>
      </c>
      <c r="G386" s="12" t="s">
        <v>1842</v>
      </c>
      <c r="H386" s="18">
        <v>43983</v>
      </c>
      <c r="I386" s="12" t="s">
        <v>2212</v>
      </c>
      <c r="J386" s="12" t="s">
        <v>2277</v>
      </c>
      <c r="K386" s="12">
        <v>10056</v>
      </c>
      <c r="L386" s="12" t="s">
        <v>2229</v>
      </c>
      <c r="M386" s="12">
        <v>114060</v>
      </c>
      <c r="N386" s="12" t="s">
        <v>2278</v>
      </c>
      <c r="O386" s="12" t="s">
        <v>1860</v>
      </c>
      <c r="P386" s="12" t="s">
        <v>1861</v>
      </c>
      <c r="Q386" s="12" t="s">
        <v>1862</v>
      </c>
      <c r="R386" s="12" t="s">
        <v>1850</v>
      </c>
      <c r="S386" s="12" t="s">
        <v>1857</v>
      </c>
    </row>
    <row r="387" spans="1:19" x14ac:dyDescent="0.25">
      <c r="A387" s="12" t="s">
        <v>1837</v>
      </c>
      <c r="B387" s="12" t="s">
        <v>1838</v>
      </c>
      <c r="C387" s="12" t="s">
        <v>1839</v>
      </c>
      <c r="D387" s="12" t="s">
        <v>1840</v>
      </c>
      <c r="E387" s="12" t="s">
        <v>1841</v>
      </c>
      <c r="F387" s="13">
        <v>4359.1899999999996</v>
      </c>
      <c r="G387" s="12" t="s">
        <v>1842</v>
      </c>
      <c r="H387" s="18">
        <v>43922</v>
      </c>
      <c r="I387" s="12" t="s">
        <v>2279</v>
      </c>
      <c r="J387" s="12" t="s">
        <v>2280</v>
      </c>
      <c r="K387" s="12">
        <v>10057</v>
      </c>
      <c r="L387" s="12" t="s">
        <v>2281</v>
      </c>
      <c r="M387" s="12">
        <v>111100</v>
      </c>
      <c r="N387" s="12" t="s">
        <v>2282</v>
      </c>
      <c r="O387" s="12" t="s">
        <v>1847</v>
      </c>
      <c r="P387" s="12" t="s">
        <v>1848</v>
      </c>
      <c r="Q387" s="12" t="s">
        <v>1849</v>
      </c>
      <c r="R387" s="12" t="s">
        <v>1850</v>
      </c>
      <c r="S387" s="12" t="s">
        <v>1851</v>
      </c>
    </row>
    <row r="388" spans="1:19" x14ac:dyDescent="0.25">
      <c r="A388" s="12" t="s">
        <v>1852</v>
      </c>
      <c r="B388" s="12" t="s">
        <v>1838</v>
      </c>
      <c r="C388" s="12" t="s">
        <v>1853</v>
      </c>
      <c r="D388" s="12" t="s">
        <v>1840</v>
      </c>
      <c r="E388" s="12" t="s">
        <v>1841</v>
      </c>
      <c r="F388" s="13">
        <v>4359.1899999999996</v>
      </c>
      <c r="G388" s="12" t="s">
        <v>1842</v>
      </c>
      <c r="H388" s="18">
        <v>43952</v>
      </c>
      <c r="I388" s="12" t="s">
        <v>2258</v>
      </c>
      <c r="J388" s="12" t="s">
        <v>2280</v>
      </c>
      <c r="K388" s="12">
        <v>10057</v>
      </c>
      <c r="L388" s="12" t="s">
        <v>2281</v>
      </c>
      <c r="M388" s="12">
        <v>111100</v>
      </c>
      <c r="N388" s="12" t="s">
        <v>2282</v>
      </c>
      <c r="O388" s="12" t="s">
        <v>1854</v>
      </c>
      <c r="P388" s="12" t="s">
        <v>1855</v>
      </c>
      <c r="Q388" s="12" t="s">
        <v>1856</v>
      </c>
      <c r="R388" s="12" t="s">
        <v>1850</v>
      </c>
      <c r="S388" s="12" t="s">
        <v>1851</v>
      </c>
    </row>
    <row r="389" spans="1:19" x14ac:dyDescent="0.25">
      <c r="A389" s="12" t="s">
        <v>1858</v>
      </c>
      <c r="B389" s="12" t="s">
        <v>1838</v>
      </c>
      <c r="C389" s="12" t="s">
        <v>1859</v>
      </c>
      <c r="D389" s="12" t="s">
        <v>1840</v>
      </c>
      <c r="E389" s="12" t="s">
        <v>1841</v>
      </c>
      <c r="F389" s="13">
        <v>4359.1899999999996</v>
      </c>
      <c r="G389" s="12" t="s">
        <v>1842</v>
      </c>
      <c r="H389" s="18">
        <v>43983</v>
      </c>
      <c r="I389" s="12" t="s">
        <v>2215</v>
      </c>
      <c r="J389" s="12" t="s">
        <v>2280</v>
      </c>
      <c r="K389" s="12">
        <v>10057</v>
      </c>
      <c r="L389" s="12" t="s">
        <v>2281</v>
      </c>
      <c r="M389" s="12">
        <v>111100</v>
      </c>
      <c r="N389" s="12" t="s">
        <v>2282</v>
      </c>
      <c r="O389" s="12" t="s">
        <v>1860</v>
      </c>
      <c r="P389" s="12" t="s">
        <v>1861</v>
      </c>
      <c r="Q389" s="12" t="s">
        <v>1862</v>
      </c>
      <c r="R389" s="12" t="s">
        <v>1850</v>
      </c>
      <c r="S389" s="12" t="s">
        <v>1851</v>
      </c>
    </row>
    <row r="390" spans="1:19" x14ac:dyDescent="0.25">
      <c r="A390" s="12" t="s">
        <v>1837</v>
      </c>
      <c r="B390" s="12" t="s">
        <v>1838</v>
      </c>
      <c r="C390" s="12" t="s">
        <v>1839</v>
      </c>
      <c r="D390" s="12" t="s">
        <v>1840</v>
      </c>
      <c r="E390" s="12" t="s">
        <v>1841</v>
      </c>
      <c r="F390" s="13">
        <v>2242.62</v>
      </c>
      <c r="G390" s="12" t="s">
        <v>1842</v>
      </c>
      <c r="H390" s="18">
        <v>43922</v>
      </c>
      <c r="I390" s="12" t="s">
        <v>2283</v>
      </c>
      <c r="J390" s="12" t="s">
        <v>2284</v>
      </c>
      <c r="K390" s="12">
        <v>10057</v>
      </c>
      <c r="L390" s="12" t="s">
        <v>2281</v>
      </c>
      <c r="M390" s="12">
        <v>111200</v>
      </c>
      <c r="N390" s="12" t="s">
        <v>2285</v>
      </c>
      <c r="O390" s="12" t="s">
        <v>1847</v>
      </c>
      <c r="P390" s="12" t="s">
        <v>1848</v>
      </c>
      <c r="Q390" s="12" t="s">
        <v>1849</v>
      </c>
      <c r="R390" s="12" t="s">
        <v>1850</v>
      </c>
      <c r="S390" s="12" t="s">
        <v>1866</v>
      </c>
    </row>
    <row r="391" spans="1:19" x14ac:dyDescent="0.25">
      <c r="A391" s="12" t="s">
        <v>1852</v>
      </c>
      <c r="B391" s="12" t="s">
        <v>1838</v>
      </c>
      <c r="C391" s="12" t="s">
        <v>1853</v>
      </c>
      <c r="D391" s="12" t="s">
        <v>1840</v>
      </c>
      <c r="E391" s="12" t="s">
        <v>1841</v>
      </c>
      <c r="F391" s="13">
        <v>1986.98</v>
      </c>
      <c r="G391" s="12" t="s">
        <v>1842</v>
      </c>
      <c r="H391" s="18">
        <v>43952</v>
      </c>
      <c r="I391" s="12" t="s">
        <v>2261</v>
      </c>
      <c r="J391" s="12" t="s">
        <v>2284</v>
      </c>
      <c r="K391" s="12">
        <v>10057</v>
      </c>
      <c r="L391" s="12" t="s">
        <v>2281</v>
      </c>
      <c r="M391" s="12">
        <v>111200</v>
      </c>
      <c r="N391" s="12" t="s">
        <v>2285</v>
      </c>
      <c r="O391" s="12" t="s">
        <v>1854</v>
      </c>
      <c r="P391" s="12" t="s">
        <v>1855</v>
      </c>
      <c r="Q391" s="12" t="s">
        <v>1856</v>
      </c>
      <c r="R391" s="12" t="s">
        <v>1850</v>
      </c>
      <c r="S391" s="12" t="s">
        <v>1866</v>
      </c>
    </row>
    <row r="392" spans="1:19" x14ac:dyDescent="0.25">
      <c r="A392" s="12" t="s">
        <v>1858</v>
      </c>
      <c r="B392" s="12" t="s">
        <v>1838</v>
      </c>
      <c r="C392" s="12" t="s">
        <v>1859</v>
      </c>
      <c r="D392" s="12" t="s">
        <v>1840</v>
      </c>
      <c r="E392" s="12" t="s">
        <v>1841</v>
      </c>
      <c r="F392" s="13">
        <v>1986.98</v>
      </c>
      <c r="G392" s="12" t="s">
        <v>1842</v>
      </c>
      <c r="H392" s="18">
        <v>43983</v>
      </c>
      <c r="I392" s="12" t="s">
        <v>2218</v>
      </c>
      <c r="J392" s="12" t="s">
        <v>2284</v>
      </c>
      <c r="K392" s="12">
        <v>10057</v>
      </c>
      <c r="L392" s="12" t="s">
        <v>2281</v>
      </c>
      <c r="M392" s="12">
        <v>111200</v>
      </c>
      <c r="N392" s="12" t="s">
        <v>2285</v>
      </c>
      <c r="O392" s="12" t="s">
        <v>1860</v>
      </c>
      <c r="P392" s="12" t="s">
        <v>1861</v>
      </c>
      <c r="Q392" s="12" t="s">
        <v>1862</v>
      </c>
      <c r="R392" s="12" t="s">
        <v>1850</v>
      </c>
      <c r="S392" s="12" t="s">
        <v>1866</v>
      </c>
    </row>
    <row r="393" spans="1:19" x14ac:dyDescent="0.25">
      <c r="A393" s="12" t="s">
        <v>1837</v>
      </c>
      <c r="B393" s="12" t="s">
        <v>1838</v>
      </c>
      <c r="C393" s="12" t="s">
        <v>1839</v>
      </c>
      <c r="D393" s="12" t="s">
        <v>1840</v>
      </c>
      <c r="E393" s="12" t="s">
        <v>1841</v>
      </c>
      <c r="F393" s="13">
        <v>68423.570000000007</v>
      </c>
      <c r="G393" s="12" t="s">
        <v>1842</v>
      </c>
      <c r="H393" s="18">
        <v>43922</v>
      </c>
      <c r="I393" s="12" t="s">
        <v>2286</v>
      </c>
      <c r="J393" s="12" t="s">
        <v>2287</v>
      </c>
      <c r="K393" s="12">
        <v>10057</v>
      </c>
      <c r="L393" s="12" t="s">
        <v>2281</v>
      </c>
      <c r="M393" s="12">
        <v>111400</v>
      </c>
      <c r="N393" s="12" t="s">
        <v>2288</v>
      </c>
      <c r="O393" s="12" t="s">
        <v>1847</v>
      </c>
      <c r="P393" s="12" t="s">
        <v>1848</v>
      </c>
      <c r="Q393" s="12" t="s">
        <v>1849</v>
      </c>
      <c r="R393" s="12" t="s">
        <v>1850</v>
      </c>
      <c r="S393" s="12" t="s">
        <v>1815</v>
      </c>
    </row>
    <row r="394" spans="1:19" x14ac:dyDescent="0.25">
      <c r="A394" s="12" t="s">
        <v>1852</v>
      </c>
      <c r="B394" s="12" t="s">
        <v>1838</v>
      </c>
      <c r="C394" s="12" t="s">
        <v>1853</v>
      </c>
      <c r="D394" s="12" t="s">
        <v>1840</v>
      </c>
      <c r="E394" s="12" t="s">
        <v>1841</v>
      </c>
      <c r="F394" s="13">
        <v>68436.509999999995</v>
      </c>
      <c r="G394" s="12" t="s">
        <v>1842</v>
      </c>
      <c r="H394" s="18">
        <v>43952</v>
      </c>
      <c r="I394" s="12" t="s">
        <v>2264</v>
      </c>
      <c r="J394" s="12" t="s">
        <v>2287</v>
      </c>
      <c r="K394" s="12">
        <v>10057</v>
      </c>
      <c r="L394" s="12" t="s">
        <v>2281</v>
      </c>
      <c r="M394" s="12">
        <v>111400</v>
      </c>
      <c r="N394" s="12" t="s">
        <v>2288</v>
      </c>
      <c r="O394" s="12" t="s">
        <v>1854</v>
      </c>
      <c r="P394" s="12" t="s">
        <v>1855</v>
      </c>
      <c r="Q394" s="12" t="s">
        <v>1856</v>
      </c>
      <c r="R394" s="12" t="s">
        <v>1850</v>
      </c>
      <c r="S394" s="12" t="s">
        <v>1815</v>
      </c>
    </row>
    <row r="395" spans="1:19" x14ac:dyDescent="0.25">
      <c r="A395" s="12" t="s">
        <v>1858</v>
      </c>
      <c r="B395" s="12" t="s">
        <v>1838</v>
      </c>
      <c r="C395" s="12" t="s">
        <v>1859</v>
      </c>
      <c r="D395" s="12" t="s">
        <v>1840</v>
      </c>
      <c r="E395" s="12" t="s">
        <v>1841</v>
      </c>
      <c r="F395" s="13">
        <v>69192.399999999994</v>
      </c>
      <c r="G395" s="12" t="s">
        <v>1842</v>
      </c>
      <c r="H395" s="18">
        <v>43983</v>
      </c>
      <c r="I395" s="12" t="s">
        <v>2221</v>
      </c>
      <c r="J395" s="12" t="s">
        <v>2287</v>
      </c>
      <c r="K395" s="12">
        <v>10057</v>
      </c>
      <c r="L395" s="12" t="s">
        <v>2281</v>
      </c>
      <c r="M395" s="12">
        <v>111400</v>
      </c>
      <c r="N395" s="12" t="s">
        <v>2288</v>
      </c>
      <c r="O395" s="12" t="s">
        <v>1860</v>
      </c>
      <c r="P395" s="12" t="s">
        <v>1861</v>
      </c>
      <c r="Q395" s="12" t="s">
        <v>1862</v>
      </c>
      <c r="R395" s="12" t="s">
        <v>1850</v>
      </c>
      <c r="S395" s="12" t="s">
        <v>1815</v>
      </c>
    </row>
    <row r="396" spans="1:19" x14ac:dyDescent="0.25">
      <c r="A396" s="12" t="s">
        <v>1837</v>
      </c>
      <c r="B396" s="12" t="s">
        <v>1838</v>
      </c>
      <c r="C396" s="12" t="s">
        <v>1839</v>
      </c>
      <c r="D396" s="12" t="s">
        <v>1840</v>
      </c>
      <c r="E396" s="12" t="s">
        <v>1841</v>
      </c>
      <c r="F396" s="13">
        <v>24119.42</v>
      </c>
      <c r="G396" s="12" t="s">
        <v>1842</v>
      </c>
      <c r="H396" s="18">
        <v>43922</v>
      </c>
      <c r="I396" s="12" t="s">
        <v>2289</v>
      </c>
      <c r="J396" s="12" t="s">
        <v>2290</v>
      </c>
      <c r="K396" s="12">
        <v>10057</v>
      </c>
      <c r="L396" s="12" t="s">
        <v>2281</v>
      </c>
      <c r="M396" s="12">
        <v>111600</v>
      </c>
      <c r="N396" s="12" t="s">
        <v>2291</v>
      </c>
      <c r="O396" s="12" t="s">
        <v>1847</v>
      </c>
      <c r="P396" s="12" t="s">
        <v>1848</v>
      </c>
      <c r="Q396" s="12" t="s">
        <v>1849</v>
      </c>
      <c r="R396" s="12" t="s">
        <v>1850</v>
      </c>
      <c r="S396" s="12" t="s">
        <v>1857</v>
      </c>
    </row>
    <row r="397" spans="1:19" x14ac:dyDescent="0.25">
      <c r="A397" s="12" t="s">
        <v>1852</v>
      </c>
      <c r="B397" s="12" t="s">
        <v>1838</v>
      </c>
      <c r="C397" s="12" t="s">
        <v>1853</v>
      </c>
      <c r="D397" s="12" t="s">
        <v>1840</v>
      </c>
      <c r="E397" s="12" t="s">
        <v>1841</v>
      </c>
      <c r="F397" s="13">
        <v>26211.66</v>
      </c>
      <c r="G397" s="12" t="s">
        <v>1842</v>
      </c>
      <c r="H397" s="18">
        <v>43952</v>
      </c>
      <c r="I397" s="12" t="s">
        <v>2267</v>
      </c>
      <c r="J397" s="12" t="s">
        <v>2290</v>
      </c>
      <c r="K397" s="12">
        <v>10057</v>
      </c>
      <c r="L397" s="12" t="s">
        <v>2281</v>
      </c>
      <c r="M397" s="12">
        <v>111600</v>
      </c>
      <c r="N397" s="12" t="s">
        <v>2291</v>
      </c>
      <c r="O397" s="12" t="s">
        <v>1854</v>
      </c>
      <c r="P397" s="12" t="s">
        <v>1855</v>
      </c>
      <c r="Q397" s="12" t="s">
        <v>1856</v>
      </c>
      <c r="R397" s="12" t="s">
        <v>1850</v>
      </c>
      <c r="S397" s="12" t="s">
        <v>1857</v>
      </c>
    </row>
    <row r="398" spans="1:19" x14ac:dyDescent="0.25">
      <c r="A398" s="12" t="s">
        <v>1858</v>
      </c>
      <c r="B398" s="12" t="s">
        <v>1838</v>
      </c>
      <c r="C398" s="12" t="s">
        <v>1859</v>
      </c>
      <c r="D398" s="12" t="s">
        <v>1840</v>
      </c>
      <c r="E398" s="12" t="s">
        <v>1841</v>
      </c>
      <c r="F398" s="13">
        <v>25433.69</v>
      </c>
      <c r="G398" s="12" t="s">
        <v>1842</v>
      </c>
      <c r="H398" s="18">
        <v>43983</v>
      </c>
      <c r="I398" s="12" t="s">
        <v>2224</v>
      </c>
      <c r="J398" s="12" t="s">
        <v>2290</v>
      </c>
      <c r="K398" s="12">
        <v>10057</v>
      </c>
      <c r="L398" s="12" t="s">
        <v>2281</v>
      </c>
      <c r="M398" s="12">
        <v>111600</v>
      </c>
      <c r="N398" s="12" t="s">
        <v>2291</v>
      </c>
      <c r="O398" s="12" t="s">
        <v>1860</v>
      </c>
      <c r="P398" s="12" t="s">
        <v>1861</v>
      </c>
      <c r="Q398" s="12" t="s">
        <v>1862</v>
      </c>
      <c r="R398" s="12" t="s">
        <v>1850</v>
      </c>
      <c r="S398" s="12" t="s">
        <v>1857</v>
      </c>
    </row>
    <row r="399" spans="1:19" x14ac:dyDescent="0.25">
      <c r="A399" s="12" t="s">
        <v>1837</v>
      </c>
      <c r="B399" s="12" t="s">
        <v>1838</v>
      </c>
      <c r="C399" s="12" t="s">
        <v>1839</v>
      </c>
      <c r="D399" s="12" t="s">
        <v>1840</v>
      </c>
      <c r="E399" s="12" t="s">
        <v>1841</v>
      </c>
      <c r="F399" s="13">
        <v>6758.89</v>
      </c>
      <c r="G399" s="12" t="s">
        <v>1842</v>
      </c>
      <c r="H399" s="18">
        <v>43922</v>
      </c>
      <c r="I399" s="12" t="s">
        <v>2292</v>
      </c>
      <c r="J399" s="12" t="s">
        <v>2293</v>
      </c>
      <c r="K399" s="12">
        <v>10057</v>
      </c>
      <c r="L399" s="12" t="s">
        <v>2281</v>
      </c>
      <c r="M399" s="12">
        <v>111700</v>
      </c>
      <c r="N399" s="12" t="s">
        <v>2294</v>
      </c>
      <c r="O399" s="12" t="s">
        <v>1847</v>
      </c>
      <c r="P399" s="12" t="s">
        <v>1848</v>
      </c>
      <c r="Q399" s="12" t="s">
        <v>1849</v>
      </c>
      <c r="R399" s="12" t="s">
        <v>1850</v>
      </c>
      <c r="S399" s="12" t="s">
        <v>1877</v>
      </c>
    </row>
    <row r="400" spans="1:19" x14ac:dyDescent="0.25">
      <c r="A400" s="12" t="s">
        <v>1852</v>
      </c>
      <c r="B400" s="12" t="s">
        <v>1838</v>
      </c>
      <c r="C400" s="12" t="s">
        <v>1853</v>
      </c>
      <c r="D400" s="12" t="s">
        <v>1840</v>
      </c>
      <c r="E400" s="12" t="s">
        <v>1841</v>
      </c>
      <c r="F400" s="13">
        <v>6256.97</v>
      </c>
      <c r="G400" s="12" t="s">
        <v>1842</v>
      </c>
      <c r="H400" s="18">
        <v>43952</v>
      </c>
      <c r="I400" s="12" t="s">
        <v>2270</v>
      </c>
      <c r="J400" s="12" t="s">
        <v>2293</v>
      </c>
      <c r="K400" s="12">
        <v>10057</v>
      </c>
      <c r="L400" s="12" t="s">
        <v>2281</v>
      </c>
      <c r="M400" s="12">
        <v>111700</v>
      </c>
      <c r="N400" s="12" t="s">
        <v>2294</v>
      </c>
      <c r="O400" s="12" t="s">
        <v>1854</v>
      </c>
      <c r="P400" s="12" t="s">
        <v>1855</v>
      </c>
      <c r="Q400" s="12" t="s">
        <v>1856</v>
      </c>
      <c r="R400" s="12" t="s">
        <v>1850</v>
      </c>
      <c r="S400" s="12" t="s">
        <v>1877</v>
      </c>
    </row>
    <row r="401" spans="1:19" x14ac:dyDescent="0.25">
      <c r="A401" s="12" t="s">
        <v>1858</v>
      </c>
      <c r="B401" s="12" t="s">
        <v>1838</v>
      </c>
      <c r="C401" s="12" t="s">
        <v>1859</v>
      </c>
      <c r="D401" s="12" t="s">
        <v>1840</v>
      </c>
      <c r="E401" s="12" t="s">
        <v>1841</v>
      </c>
      <c r="F401" s="13">
        <v>6162.35</v>
      </c>
      <c r="G401" s="12" t="s">
        <v>1842</v>
      </c>
      <c r="H401" s="18">
        <v>43983</v>
      </c>
      <c r="I401" s="12" t="s">
        <v>2227</v>
      </c>
      <c r="J401" s="12" t="s">
        <v>2293</v>
      </c>
      <c r="K401" s="12">
        <v>10057</v>
      </c>
      <c r="L401" s="12" t="s">
        <v>2281</v>
      </c>
      <c r="M401" s="12">
        <v>111700</v>
      </c>
      <c r="N401" s="12" t="s">
        <v>2294</v>
      </c>
      <c r="O401" s="12" t="s">
        <v>1860</v>
      </c>
      <c r="P401" s="12" t="s">
        <v>1861</v>
      </c>
      <c r="Q401" s="12" t="s">
        <v>1862</v>
      </c>
      <c r="R401" s="12" t="s">
        <v>1850</v>
      </c>
      <c r="S401" s="12" t="s">
        <v>1877</v>
      </c>
    </row>
    <row r="402" spans="1:19" x14ac:dyDescent="0.25">
      <c r="A402" s="12" t="s">
        <v>1858</v>
      </c>
      <c r="B402" s="12" t="s">
        <v>1838</v>
      </c>
      <c r="C402" s="12" t="s">
        <v>1859</v>
      </c>
      <c r="D402" s="12" t="s">
        <v>1840</v>
      </c>
      <c r="E402" s="12" t="s">
        <v>1841</v>
      </c>
      <c r="F402" s="13">
        <v>162.1</v>
      </c>
      <c r="G402" s="12" t="s">
        <v>1842</v>
      </c>
      <c r="H402" s="18">
        <v>43983</v>
      </c>
      <c r="I402" s="12" t="s">
        <v>2295</v>
      </c>
      <c r="J402" s="12" t="s">
        <v>2293</v>
      </c>
      <c r="K402" s="12">
        <v>10057</v>
      </c>
      <c r="L402" s="12" t="s">
        <v>2281</v>
      </c>
      <c r="M402" s="12">
        <v>111700</v>
      </c>
      <c r="N402" s="12" t="s">
        <v>2294</v>
      </c>
      <c r="O402" s="12" t="s">
        <v>1860</v>
      </c>
      <c r="P402" s="12" t="s">
        <v>1814</v>
      </c>
      <c r="Q402" s="12" t="s">
        <v>2013</v>
      </c>
      <c r="R402" s="12" t="s">
        <v>1850</v>
      </c>
      <c r="S402" s="12" t="s">
        <v>1877</v>
      </c>
    </row>
    <row r="403" spans="1:19" x14ac:dyDescent="0.25">
      <c r="A403" s="12" t="s">
        <v>1837</v>
      </c>
      <c r="B403" s="12" t="s">
        <v>1838</v>
      </c>
      <c r="C403" s="12" t="s">
        <v>1839</v>
      </c>
      <c r="D403" s="12" t="s">
        <v>1840</v>
      </c>
      <c r="E403" s="12" t="s">
        <v>1841</v>
      </c>
      <c r="F403" s="13">
        <v>96.58</v>
      </c>
      <c r="G403" s="12" t="s">
        <v>1842</v>
      </c>
      <c r="H403" s="18">
        <v>43922</v>
      </c>
      <c r="I403" s="12" t="s">
        <v>2296</v>
      </c>
      <c r="J403" s="12" t="s">
        <v>2297</v>
      </c>
      <c r="K403" s="12">
        <v>10057</v>
      </c>
      <c r="L403" s="12" t="s">
        <v>2281</v>
      </c>
      <c r="M403" s="12">
        <v>113000</v>
      </c>
      <c r="N403" s="12" t="s">
        <v>2298</v>
      </c>
      <c r="O403" s="12" t="s">
        <v>1847</v>
      </c>
      <c r="P403" s="12" t="s">
        <v>1848</v>
      </c>
      <c r="Q403" s="12" t="s">
        <v>1849</v>
      </c>
      <c r="R403" s="12" t="s">
        <v>1850</v>
      </c>
      <c r="S403" s="12" t="s">
        <v>1877</v>
      </c>
    </row>
    <row r="404" spans="1:19" x14ac:dyDescent="0.25">
      <c r="A404" s="12" t="s">
        <v>1852</v>
      </c>
      <c r="B404" s="12" t="s">
        <v>1838</v>
      </c>
      <c r="C404" s="12" t="s">
        <v>1853</v>
      </c>
      <c r="D404" s="12" t="s">
        <v>1840</v>
      </c>
      <c r="E404" s="12" t="s">
        <v>1841</v>
      </c>
      <c r="F404" s="13">
        <v>95.1</v>
      </c>
      <c r="G404" s="12" t="s">
        <v>1842</v>
      </c>
      <c r="H404" s="18">
        <v>43952</v>
      </c>
      <c r="I404" s="12" t="s">
        <v>2273</v>
      </c>
      <c r="J404" s="12" t="s">
        <v>2297</v>
      </c>
      <c r="K404" s="12">
        <v>10057</v>
      </c>
      <c r="L404" s="12" t="s">
        <v>2281</v>
      </c>
      <c r="M404" s="12">
        <v>113000</v>
      </c>
      <c r="N404" s="12" t="s">
        <v>2298</v>
      </c>
      <c r="O404" s="12" t="s">
        <v>1854</v>
      </c>
      <c r="P404" s="12" t="s">
        <v>1855</v>
      </c>
      <c r="Q404" s="12" t="s">
        <v>1856</v>
      </c>
      <c r="R404" s="12" t="s">
        <v>1850</v>
      </c>
      <c r="S404" s="12" t="s">
        <v>1877</v>
      </c>
    </row>
    <row r="405" spans="1:19" x14ac:dyDescent="0.25">
      <c r="A405" s="12" t="s">
        <v>1858</v>
      </c>
      <c r="B405" s="12" t="s">
        <v>1838</v>
      </c>
      <c r="C405" s="12" t="s">
        <v>1859</v>
      </c>
      <c r="D405" s="12" t="s">
        <v>1840</v>
      </c>
      <c r="E405" s="12" t="s">
        <v>1841</v>
      </c>
      <c r="F405" s="13">
        <v>85.62</v>
      </c>
      <c r="G405" s="12" t="s">
        <v>1842</v>
      </c>
      <c r="H405" s="18">
        <v>43983</v>
      </c>
      <c r="I405" s="12" t="s">
        <v>2231</v>
      </c>
      <c r="J405" s="12" t="s">
        <v>2297</v>
      </c>
      <c r="K405" s="12">
        <v>10057</v>
      </c>
      <c r="L405" s="12" t="s">
        <v>2281</v>
      </c>
      <c r="M405" s="12">
        <v>113000</v>
      </c>
      <c r="N405" s="12" t="s">
        <v>2298</v>
      </c>
      <c r="O405" s="12" t="s">
        <v>1860</v>
      </c>
      <c r="P405" s="12" t="s">
        <v>1861</v>
      </c>
      <c r="Q405" s="12" t="s">
        <v>1862</v>
      </c>
      <c r="R405" s="12" t="s">
        <v>1850</v>
      </c>
      <c r="S405" s="12" t="s">
        <v>1877</v>
      </c>
    </row>
    <row r="406" spans="1:19" x14ac:dyDescent="0.25">
      <c r="A406" s="12" t="s">
        <v>1837</v>
      </c>
      <c r="B406" s="12" t="s">
        <v>1838</v>
      </c>
      <c r="C406" s="12" t="s">
        <v>1839</v>
      </c>
      <c r="D406" s="12" t="s">
        <v>1840</v>
      </c>
      <c r="E406" s="12" t="s">
        <v>1841</v>
      </c>
      <c r="F406" s="13">
        <v>295.52</v>
      </c>
      <c r="G406" s="12" t="s">
        <v>1842</v>
      </c>
      <c r="H406" s="18">
        <v>43922</v>
      </c>
      <c r="I406" s="12" t="s">
        <v>2299</v>
      </c>
      <c r="J406" s="12" t="s">
        <v>2300</v>
      </c>
      <c r="K406" s="12">
        <v>10057</v>
      </c>
      <c r="L406" s="12" t="s">
        <v>2281</v>
      </c>
      <c r="M406" s="12">
        <v>113010</v>
      </c>
      <c r="N406" s="12" t="s">
        <v>2301</v>
      </c>
      <c r="O406" s="12" t="s">
        <v>1847</v>
      </c>
      <c r="P406" s="12" t="s">
        <v>1848</v>
      </c>
      <c r="Q406" s="12" t="s">
        <v>1849</v>
      </c>
      <c r="R406" s="12" t="s">
        <v>1850</v>
      </c>
      <c r="S406" s="12" t="s">
        <v>1851</v>
      </c>
    </row>
    <row r="407" spans="1:19" x14ac:dyDescent="0.25">
      <c r="A407" s="12" t="s">
        <v>1852</v>
      </c>
      <c r="B407" s="12" t="s">
        <v>1838</v>
      </c>
      <c r="C407" s="12" t="s">
        <v>1853</v>
      </c>
      <c r="D407" s="12" t="s">
        <v>1840</v>
      </c>
      <c r="E407" s="12" t="s">
        <v>1841</v>
      </c>
      <c r="F407" s="13">
        <v>295.52</v>
      </c>
      <c r="G407" s="12" t="s">
        <v>1842</v>
      </c>
      <c r="H407" s="18">
        <v>43952</v>
      </c>
      <c r="I407" s="12" t="s">
        <v>2276</v>
      </c>
      <c r="J407" s="12" t="s">
        <v>2300</v>
      </c>
      <c r="K407" s="12">
        <v>10057</v>
      </c>
      <c r="L407" s="12" t="s">
        <v>2281</v>
      </c>
      <c r="M407" s="12">
        <v>113010</v>
      </c>
      <c r="N407" s="12" t="s">
        <v>2301</v>
      </c>
      <c r="O407" s="12" t="s">
        <v>1854</v>
      </c>
      <c r="P407" s="12" t="s">
        <v>1855</v>
      </c>
      <c r="Q407" s="12" t="s">
        <v>1856</v>
      </c>
      <c r="R407" s="12" t="s">
        <v>1850</v>
      </c>
      <c r="S407" s="12" t="s">
        <v>1851</v>
      </c>
    </row>
    <row r="408" spans="1:19" x14ac:dyDescent="0.25">
      <c r="A408" s="12" t="s">
        <v>1858</v>
      </c>
      <c r="B408" s="12" t="s">
        <v>1838</v>
      </c>
      <c r="C408" s="12" t="s">
        <v>1859</v>
      </c>
      <c r="D408" s="12" t="s">
        <v>1840</v>
      </c>
      <c r="E408" s="12" t="s">
        <v>1841</v>
      </c>
      <c r="F408" s="13">
        <v>295.52</v>
      </c>
      <c r="G408" s="12" t="s">
        <v>1842</v>
      </c>
      <c r="H408" s="18">
        <v>43983</v>
      </c>
      <c r="I408" s="12" t="s">
        <v>2234</v>
      </c>
      <c r="J408" s="12" t="s">
        <v>2300</v>
      </c>
      <c r="K408" s="12">
        <v>10057</v>
      </c>
      <c r="L408" s="12" t="s">
        <v>2281</v>
      </c>
      <c r="M408" s="12">
        <v>113010</v>
      </c>
      <c r="N408" s="12" t="s">
        <v>2301</v>
      </c>
      <c r="O408" s="12" t="s">
        <v>1860</v>
      </c>
      <c r="P408" s="12" t="s">
        <v>1861</v>
      </c>
      <c r="Q408" s="12" t="s">
        <v>1862</v>
      </c>
      <c r="R408" s="12" t="s">
        <v>1850</v>
      </c>
      <c r="S408" s="12" t="s">
        <v>1851</v>
      </c>
    </row>
    <row r="409" spans="1:19" x14ac:dyDescent="0.25">
      <c r="A409" s="12" t="s">
        <v>1837</v>
      </c>
      <c r="B409" s="12" t="s">
        <v>1838</v>
      </c>
      <c r="C409" s="12" t="s">
        <v>1839</v>
      </c>
      <c r="D409" s="12" t="s">
        <v>1840</v>
      </c>
      <c r="E409" s="12" t="s">
        <v>1841</v>
      </c>
      <c r="F409" s="13">
        <v>206.92</v>
      </c>
      <c r="G409" s="12" t="s">
        <v>1842</v>
      </c>
      <c r="H409" s="18">
        <v>43922</v>
      </c>
      <c r="I409" s="12" t="s">
        <v>2302</v>
      </c>
      <c r="J409" s="12" t="s">
        <v>2303</v>
      </c>
      <c r="K409" s="12">
        <v>10057</v>
      </c>
      <c r="L409" s="12" t="s">
        <v>2281</v>
      </c>
      <c r="M409" s="12">
        <v>113020</v>
      </c>
      <c r="N409" s="12" t="s">
        <v>2304</v>
      </c>
      <c r="O409" s="12" t="s">
        <v>1847</v>
      </c>
      <c r="P409" s="12" t="s">
        <v>1848</v>
      </c>
      <c r="Q409" s="12" t="s">
        <v>1849</v>
      </c>
      <c r="R409" s="12" t="s">
        <v>1850</v>
      </c>
      <c r="S409" s="12" t="s">
        <v>1866</v>
      </c>
    </row>
    <row r="410" spans="1:19" x14ac:dyDescent="0.25">
      <c r="A410" s="12" t="s">
        <v>1852</v>
      </c>
      <c r="B410" s="12" t="s">
        <v>1838</v>
      </c>
      <c r="C410" s="12" t="s">
        <v>1853</v>
      </c>
      <c r="D410" s="12" t="s">
        <v>1840</v>
      </c>
      <c r="E410" s="12" t="s">
        <v>1841</v>
      </c>
      <c r="F410" s="13">
        <v>171.82</v>
      </c>
      <c r="G410" s="12" t="s">
        <v>1842</v>
      </c>
      <c r="H410" s="18">
        <v>43952</v>
      </c>
      <c r="I410" s="12" t="s">
        <v>2279</v>
      </c>
      <c r="J410" s="12" t="s">
        <v>2303</v>
      </c>
      <c r="K410" s="12">
        <v>10057</v>
      </c>
      <c r="L410" s="12" t="s">
        <v>2281</v>
      </c>
      <c r="M410" s="12">
        <v>113020</v>
      </c>
      <c r="N410" s="12" t="s">
        <v>2304</v>
      </c>
      <c r="O410" s="12" t="s">
        <v>1854</v>
      </c>
      <c r="P410" s="12" t="s">
        <v>1855</v>
      </c>
      <c r="Q410" s="12" t="s">
        <v>1856</v>
      </c>
      <c r="R410" s="12" t="s">
        <v>1850</v>
      </c>
      <c r="S410" s="12" t="s">
        <v>1866</v>
      </c>
    </row>
    <row r="411" spans="1:19" x14ac:dyDescent="0.25">
      <c r="A411" s="12" t="s">
        <v>1858</v>
      </c>
      <c r="B411" s="12" t="s">
        <v>1838</v>
      </c>
      <c r="C411" s="12" t="s">
        <v>1859</v>
      </c>
      <c r="D411" s="12" t="s">
        <v>1840</v>
      </c>
      <c r="E411" s="12" t="s">
        <v>1841</v>
      </c>
      <c r="F411" s="13">
        <v>171.82</v>
      </c>
      <c r="G411" s="12" t="s">
        <v>1842</v>
      </c>
      <c r="H411" s="18">
        <v>43983</v>
      </c>
      <c r="I411" s="12" t="s">
        <v>2237</v>
      </c>
      <c r="J411" s="12" t="s">
        <v>2303</v>
      </c>
      <c r="K411" s="12">
        <v>10057</v>
      </c>
      <c r="L411" s="12" t="s">
        <v>2281</v>
      </c>
      <c r="M411" s="12">
        <v>113020</v>
      </c>
      <c r="N411" s="12" t="s">
        <v>2304</v>
      </c>
      <c r="O411" s="12" t="s">
        <v>1860</v>
      </c>
      <c r="P411" s="12" t="s">
        <v>1861</v>
      </c>
      <c r="Q411" s="12" t="s">
        <v>1862</v>
      </c>
      <c r="R411" s="12" t="s">
        <v>1850</v>
      </c>
      <c r="S411" s="12" t="s">
        <v>1866</v>
      </c>
    </row>
    <row r="412" spans="1:19" x14ac:dyDescent="0.25">
      <c r="A412" s="12" t="s">
        <v>1837</v>
      </c>
      <c r="B412" s="12" t="s">
        <v>1838</v>
      </c>
      <c r="C412" s="12" t="s">
        <v>1839</v>
      </c>
      <c r="D412" s="12" t="s">
        <v>1840</v>
      </c>
      <c r="E412" s="12" t="s">
        <v>1841</v>
      </c>
      <c r="F412" s="13">
        <v>7302.49</v>
      </c>
      <c r="G412" s="12" t="s">
        <v>1842</v>
      </c>
      <c r="H412" s="18">
        <v>43922</v>
      </c>
      <c r="I412" s="12" t="s">
        <v>2305</v>
      </c>
      <c r="J412" s="12" t="s">
        <v>2306</v>
      </c>
      <c r="K412" s="12">
        <v>10057</v>
      </c>
      <c r="L412" s="12" t="s">
        <v>2281</v>
      </c>
      <c r="M412" s="12">
        <v>113040</v>
      </c>
      <c r="N412" s="12" t="s">
        <v>2307</v>
      </c>
      <c r="O412" s="12" t="s">
        <v>1847</v>
      </c>
      <c r="P412" s="12" t="s">
        <v>1848</v>
      </c>
      <c r="Q412" s="12" t="s">
        <v>1849</v>
      </c>
      <c r="R412" s="12" t="s">
        <v>1850</v>
      </c>
      <c r="S412" s="12" t="s">
        <v>1815</v>
      </c>
    </row>
    <row r="413" spans="1:19" x14ac:dyDescent="0.25">
      <c r="A413" s="12" t="s">
        <v>1852</v>
      </c>
      <c r="B413" s="12" t="s">
        <v>1838</v>
      </c>
      <c r="C413" s="12" t="s">
        <v>1853</v>
      </c>
      <c r="D413" s="12" t="s">
        <v>1840</v>
      </c>
      <c r="E413" s="12" t="s">
        <v>1841</v>
      </c>
      <c r="F413" s="13">
        <v>7305.8</v>
      </c>
      <c r="G413" s="12" t="s">
        <v>1842</v>
      </c>
      <c r="H413" s="18">
        <v>43952</v>
      </c>
      <c r="I413" s="12" t="s">
        <v>2283</v>
      </c>
      <c r="J413" s="12" t="s">
        <v>2306</v>
      </c>
      <c r="K413" s="12">
        <v>10057</v>
      </c>
      <c r="L413" s="12" t="s">
        <v>2281</v>
      </c>
      <c r="M413" s="12">
        <v>113040</v>
      </c>
      <c r="N413" s="12" t="s">
        <v>2307</v>
      </c>
      <c r="O413" s="12" t="s">
        <v>1854</v>
      </c>
      <c r="P413" s="12" t="s">
        <v>1855</v>
      </c>
      <c r="Q413" s="12" t="s">
        <v>1856</v>
      </c>
      <c r="R413" s="12" t="s">
        <v>1850</v>
      </c>
      <c r="S413" s="12" t="s">
        <v>1815</v>
      </c>
    </row>
    <row r="414" spans="1:19" x14ac:dyDescent="0.25">
      <c r="A414" s="12" t="s">
        <v>1858</v>
      </c>
      <c r="B414" s="12" t="s">
        <v>1838</v>
      </c>
      <c r="C414" s="12" t="s">
        <v>1859</v>
      </c>
      <c r="D414" s="12" t="s">
        <v>1840</v>
      </c>
      <c r="E414" s="12" t="s">
        <v>1841</v>
      </c>
      <c r="F414" s="13">
        <v>7333.19</v>
      </c>
      <c r="G414" s="12" t="s">
        <v>1842</v>
      </c>
      <c r="H414" s="18">
        <v>43983</v>
      </c>
      <c r="I414" s="12" t="s">
        <v>2240</v>
      </c>
      <c r="J414" s="12" t="s">
        <v>2306</v>
      </c>
      <c r="K414" s="12">
        <v>10057</v>
      </c>
      <c r="L414" s="12" t="s">
        <v>2281</v>
      </c>
      <c r="M414" s="12">
        <v>113040</v>
      </c>
      <c r="N414" s="12" t="s">
        <v>2307</v>
      </c>
      <c r="O414" s="12" t="s">
        <v>1860</v>
      </c>
      <c r="P414" s="12" t="s">
        <v>1861</v>
      </c>
      <c r="Q414" s="12" t="s">
        <v>1862</v>
      </c>
      <c r="R414" s="12" t="s">
        <v>1850</v>
      </c>
      <c r="S414" s="12" t="s">
        <v>1815</v>
      </c>
    </row>
    <row r="415" spans="1:19" x14ac:dyDescent="0.25">
      <c r="A415" s="12" t="s">
        <v>1837</v>
      </c>
      <c r="B415" s="12" t="s">
        <v>1838</v>
      </c>
      <c r="C415" s="12" t="s">
        <v>1839</v>
      </c>
      <c r="D415" s="12" t="s">
        <v>1840</v>
      </c>
      <c r="E415" s="12" t="s">
        <v>1841</v>
      </c>
      <c r="F415" s="13">
        <v>1438.41</v>
      </c>
      <c r="G415" s="12" t="s">
        <v>1842</v>
      </c>
      <c r="H415" s="18">
        <v>43922</v>
      </c>
      <c r="I415" s="12" t="s">
        <v>2308</v>
      </c>
      <c r="J415" s="12" t="s">
        <v>2309</v>
      </c>
      <c r="K415" s="12">
        <v>10057</v>
      </c>
      <c r="L415" s="12" t="s">
        <v>2281</v>
      </c>
      <c r="M415" s="12">
        <v>113060</v>
      </c>
      <c r="N415" s="12" t="s">
        <v>2310</v>
      </c>
      <c r="O415" s="12" t="s">
        <v>1847</v>
      </c>
      <c r="P415" s="12" t="s">
        <v>1848</v>
      </c>
      <c r="Q415" s="12" t="s">
        <v>1849</v>
      </c>
      <c r="R415" s="12" t="s">
        <v>1850</v>
      </c>
      <c r="S415" s="12" t="s">
        <v>1857</v>
      </c>
    </row>
    <row r="416" spans="1:19" x14ac:dyDescent="0.25">
      <c r="A416" s="12" t="s">
        <v>1852</v>
      </c>
      <c r="B416" s="12" t="s">
        <v>1838</v>
      </c>
      <c r="C416" s="12" t="s">
        <v>1853</v>
      </c>
      <c r="D416" s="12" t="s">
        <v>1840</v>
      </c>
      <c r="E416" s="12" t="s">
        <v>1841</v>
      </c>
      <c r="F416" s="13">
        <v>1516.68</v>
      </c>
      <c r="G416" s="12" t="s">
        <v>1842</v>
      </c>
      <c r="H416" s="18">
        <v>43952</v>
      </c>
      <c r="I416" s="12" t="s">
        <v>2286</v>
      </c>
      <c r="J416" s="12" t="s">
        <v>2309</v>
      </c>
      <c r="K416" s="12">
        <v>10057</v>
      </c>
      <c r="L416" s="12" t="s">
        <v>2281</v>
      </c>
      <c r="M416" s="12">
        <v>113060</v>
      </c>
      <c r="N416" s="12" t="s">
        <v>2310</v>
      </c>
      <c r="O416" s="12" t="s">
        <v>1854</v>
      </c>
      <c r="P416" s="12" t="s">
        <v>1855</v>
      </c>
      <c r="Q416" s="12" t="s">
        <v>1856</v>
      </c>
      <c r="R416" s="12" t="s">
        <v>1850</v>
      </c>
      <c r="S416" s="12" t="s">
        <v>1857</v>
      </c>
    </row>
    <row r="417" spans="1:19" x14ac:dyDescent="0.25">
      <c r="A417" s="12" t="s">
        <v>1858</v>
      </c>
      <c r="B417" s="12" t="s">
        <v>1838</v>
      </c>
      <c r="C417" s="12" t="s">
        <v>1859</v>
      </c>
      <c r="D417" s="12" t="s">
        <v>1840</v>
      </c>
      <c r="E417" s="12" t="s">
        <v>1841</v>
      </c>
      <c r="F417" s="13">
        <v>1517.86</v>
      </c>
      <c r="G417" s="12" t="s">
        <v>1842</v>
      </c>
      <c r="H417" s="18">
        <v>43983</v>
      </c>
      <c r="I417" s="12" t="s">
        <v>2243</v>
      </c>
      <c r="J417" s="12" t="s">
        <v>2309</v>
      </c>
      <c r="K417" s="12">
        <v>10057</v>
      </c>
      <c r="L417" s="12" t="s">
        <v>2281</v>
      </c>
      <c r="M417" s="12">
        <v>113060</v>
      </c>
      <c r="N417" s="12" t="s">
        <v>2310</v>
      </c>
      <c r="O417" s="12" t="s">
        <v>1860</v>
      </c>
      <c r="P417" s="12" t="s">
        <v>1861</v>
      </c>
      <c r="Q417" s="12" t="s">
        <v>1862</v>
      </c>
      <c r="R417" s="12" t="s">
        <v>1850</v>
      </c>
      <c r="S417" s="12" t="s">
        <v>1857</v>
      </c>
    </row>
    <row r="418" spans="1:19" x14ac:dyDescent="0.25">
      <c r="A418" s="12" t="s">
        <v>1837</v>
      </c>
      <c r="B418" s="12" t="s">
        <v>1838</v>
      </c>
      <c r="C418" s="12" t="s">
        <v>1839</v>
      </c>
      <c r="D418" s="12" t="s">
        <v>1840</v>
      </c>
      <c r="E418" s="12" t="s">
        <v>1841</v>
      </c>
      <c r="F418" s="13">
        <v>1179.83</v>
      </c>
      <c r="G418" s="12" t="s">
        <v>1842</v>
      </c>
      <c r="H418" s="18">
        <v>43922</v>
      </c>
      <c r="I418" s="12" t="s">
        <v>2311</v>
      </c>
      <c r="J418" s="12" t="s">
        <v>2312</v>
      </c>
      <c r="K418" s="12">
        <v>10057</v>
      </c>
      <c r="L418" s="12" t="s">
        <v>2281</v>
      </c>
      <c r="M418" s="12">
        <v>114000</v>
      </c>
      <c r="N418" s="12" t="s">
        <v>2313</v>
      </c>
      <c r="O418" s="12" t="s">
        <v>1847</v>
      </c>
      <c r="P418" s="12" t="s">
        <v>1848</v>
      </c>
      <c r="Q418" s="12" t="s">
        <v>1849</v>
      </c>
      <c r="R418" s="12" t="s">
        <v>1850</v>
      </c>
      <c r="S418" s="12" t="s">
        <v>1877</v>
      </c>
    </row>
    <row r="419" spans="1:19" x14ac:dyDescent="0.25">
      <c r="A419" s="12" t="s">
        <v>1852</v>
      </c>
      <c r="B419" s="12" t="s">
        <v>1838</v>
      </c>
      <c r="C419" s="12" t="s">
        <v>1853</v>
      </c>
      <c r="D419" s="12" t="s">
        <v>1840</v>
      </c>
      <c r="E419" s="12" t="s">
        <v>1841</v>
      </c>
      <c r="F419" s="13">
        <v>1043.1600000000001</v>
      </c>
      <c r="G419" s="12" t="s">
        <v>1842</v>
      </c>
      <c r="H419" s="18">
        <v>43952</v>
      </c>
      <c r="I419" s="12" t="s">
        <v>2289</v>
      </c>
      <c r="J419" s="12" t="s">
        <v>2312</v>
      </c>
      <c r="K419" s="12">
        <v>10057</v>
      </c>
      <c r="L419" s="12" t="s">
        <v>2281</v>
      </c>
      <c r="M419" s="12">
        <v>114000</v>
      </c>
      <c r="N419" s="12" t="s">
        <v>2313</v>
      </c>
      <c r="O419" s="12" t="s">
        <v>1854</v>
      </c>
      <c r="P419" s="12" t="s">
        <v>1855</v>
      </c>
      <c r="Q419" s="12" t="s">
        <v>1856</v>
      </c>
      <c r="R419" s="12" t="s">
        <v>1850</v>
      </c>
      <c r="S419" s="12" t="s">
        <v>1877</v>
      </c>
    </row>
    <row r="420" spans="1:19" x14ac:dyDescent="0.25">
      <c r="A420" s="12" t="s">
        <v>1858</v>
      </c>
      <c r="B420" s="12" t="s">
        <v>1838</v>
      </c>
      <c r="C420" s="12" t="s">
        <v>1859</v>
      </c>
      <c r="D420" s="12" t="s">
        <v>1840</v>
      </c>
      <c r="E420" s="12" t="s">
        <v>1841</v>
      </c>
      <c r="F420" s="13">
        <v>1036.42</v>
      </c>
      <c r="G420" s="12" t="s">
        <v>1842</v>
      </c>
      <c r="H420" s="18">
        <v>43983</v>
      </c>
      <c r="I420" s="12" t="s">
        <v>2246</v>
      </c>
      <c r="J420" s="12" t="s">
        <v>2312</v>
      </c>
      <c r="K420" s="12">
        <v>10057</v>
      </c>
      <c r="L420" s="12" t="s">
        <v>2281</v>
      </c>
      <c r="M420" s="12">
        <v>114000</v>
      </c>
      <c r="N420" s="12" t="s">
        <v>2313</v>
      </c>
      <c r="O420" s="12" t="s">
        <v>1860</v>
      </c>
      <c r="P420" s="12" t="s">
        <v>1861</v>
      </c>
      <c r="Q420" s="12" t="s">
        <v>1862</v>
      </c>
      <c r="R420" s="12" t="s">
        <v>1850</v>
      </c>
      <c r="S420" s="12" t="s">
        <v>1877</v>
      </c>
    </row>
    <row r="421" spans="1:19" x14ac:dyDescent="0.25">
      <c r="A421" s="12" t="s">
        <v>1858</v>
      </c>
      <c r="B421" s="12" t="s">
        <v>1838</v>
      </c>
      <c r="C421" s="12" t="s">
        <v>1859</v>
      </c>
      <c r="D421" s="12" t="s">
        <v>1840</v>
      </c>
      <c r="E421" s="12" t="s">
        <v>1841</v>
      </c>
      <c r="F421" s="13">
        <v>45</v>
      </c>
      <c r="G421" s="12" t="s">
        <v>1842</v>
      </c>
      <c r="H421" s="18">
        <v>43983</v>
      </c>
      <c r="I421" s="12" t="s">
        <v>2314</v>
      </c>
      <c r="J421" s="12" t="s">
        <v>2312</v>
      </c>
      <c r="K421" s="12">
        <v>10057</v>
      </c>
      <c r="L421" s="12" t="s">
        <v>2281</v>
      </c>
      <c r="M421" s="12">
        <v>114000</v>
      </c>
      <c r="N421" s="12" t="s">
        <v>2313</v>
      </c>
      <c r="O421" s="12" t="s">
        <v>1860</v>
      </c>
      <c r="P421" s="12" t="s">
        <v>1814</v>
      </c>
      <c r="Q421" s="12" t="s">
        <v>2013</v>
      </c>
      <c r="R421" s="12" t="s">
        <v>1850</v>
      </c>
      <c r="S421" s="12" t="s">
        <v>1877</v>
      </c>
    </row>
    <row r="422" spans="1:19" x14ac:dyDescent="0.25">
      <c r="A422" s="12" t="s">
        <v>1837</v>
      </c>
      <c r="B422" s="12" t="s">
        <v>1838</v>
      </c>
      <c r="C422" s="12" t="s">
        <v>1839</v>
      </c>
      <c r="D422" s="12" t="s">
        <v>1840</v>
      </c>
      <c r="E422" s="12" t="s">
        <v>1841</v>
      </c>
      <c r="F422" s="13">
        <v>1210.1600000000001</v>
      </c>
      <c r="G422" s="12" t="s">
        <v>1842</v>
      </c>
      <c r="H422" s="18">
        <v>43922</v>
      </c>
      <c r="I422" s="12" t="s">
        <v>2315</v>
      </c>
      <c r="J422" s="12" t="s">
        <v>2316</v>
      </c>
      <c r="K422" s="12">
        <v>10057</v>
      </c>
      <c r="L422" s="12" t="s">
        <v>2281</v>
      </c>
      <c r="M422" s="12">
        <v>114010</v>
      </c>
      <c r="N422" s="12" t="s">
        <v>2317</v>
      </c>
      <c r="O422" s="12" t="s">
        <v>1847</v>
      </c>
      <c r="P422" s="12" t="s">
        <v>1848</v>
      </c>
      <c r="Q422" s="12" t="s">
        <v>1849</v>
      </c>
      <c r="R422" s="12" t="s">
        <v>1850</v>
      </c>
      <c r="S422" s="12" t="s">
        <v>1851</v>
      </c>
    </row>
    <row r="423" spans="1:19" x14ac:dyDescent="0.25">
      <c r="A423" s="12" t="s">
        <v>1852</v>
      </c>
      <c r="B423" s="12" t="s">
        <v>1838</v>
      </c>
      <c r="C423" s="12" t="s">
        <v>1853</v>
      </c>
      <c r="D423" s="12" t="s">
        <v>1840</v>
      </c>
      <c r="E423" s="12" t="s">
        <v>1841</v>
      </c>
      <c r="F423" s="13">
        <v>1210.1600000000001</v>
      </c>
      <c r="G423" s="12" t="s">
        <v>1842</v>
      </c>
      <c r="H423" s="18">
        <v>43952</v>
      </c>
      <c r="I423" s="12" t="s">
        <v>2292</v>
      </c>
      <c r="J423" s="12" t="s">
        <v>2316</v>
      </c>
      <c r="K423" s="12">
        <v>10057</v>
      </c>
      <c r="L423" s="12" t="s">
        <v>2281</v>
      </c>
      <c r="M423" s="12">
        <v>114010</v>
      </c>
      <c r="N423" s="12" t="s">
        <v>2317</v>
      </c>
      <c r="O423" s="12" t="s">
        <v>1854</v>
      </c>
      <c r="P423" s="12" t="s">
        <v>1855</v>
      </c>
      <c r="Q423" s="12" t="s">
        <v>1856</v>
      </c>
      <c r="R423" s="12" t="s">
        <v>1850</v>
      </c>
      <c r="S423" s="12" t="s">
        <v>1851</v>
      </c>
    </row>
    <row r="424" spans="1:19" x14ac:dyDescent="0.25">
      <c r="A424" s="12" t="s">
        <v>1858</v>
      </c>
      <c r="B424" s="12" t="s">
        <v>1838</v>
      </c>
      <c r="C424" s="12" t="s">
        <v>1859</v>
      </c>
      <c r="D424" s="12" t="s">
        <v>1840</v>
      </c>
      <c r="E424" s="12" t="s">
        <v>1841</v>
      </c>
      <c r="F424" s="13">
        <v>1210.1600000000001</v>
      </c>
      <c r="G424" s="12" t="s">
        <v>1842</v>
      </c>
      <c r="H424" s="18">
        <v>43983</v>
      </c>
      <c r="I424" s="12" t="s">
        <v>2249</v>
      </c>
      <c r="J424" s="12" t="s">
        <v>2316</v>
      </c>
      <c r="K424" s="12">
        <v>10057</v>
      </c>
      <c r="L424" s="12" t="s">
        <v>2281</v>
      </c>
      <c r="M424" s="12">
        <v>114010</v>
      </c>
      <c r="N424" s="12" t="s">
        <v>2317</v>
      </c>
      <c r="O424" s="12" t="s">
        <v>1860</v>
      </c>
      <c r="P424" s="12" t="s">
        <v>1861</v>
      </c>
      <c r="Q424" s="12" t="s">
        <v>1862</v>
      </c>
      <c r="R424" s="12" t="s">
        <v>1850</v>
      </c>
      <c r="S424" s="12" t="s">
        <v>1851</v>
      </c>
    </row>
    <row r="425" spans="1:19" x14ac:dyDescent="0.25">
      <c r="A425" s="12" t="s">
        <v>1837</v>
      </c>
      <c r="B425" s="12" t="s">
        <v>1838</v>
      </c>
      <c r="C425" s="12" t="s">
        <v>1839</v>
      </c>
      <c r="D425" s="12" t="s">
        <v>1840</v>
      </c>
      <c r="E425" s="12" t="s">
        <v>1841</v>
      </c>
      <c r="F425" s="13">
        <v>622.58000000000004</v>
      </c>
      <c r="G425" s="12" t="s">
        <v>1842</v>
      </c>
      <c r="H425" s="18">
        <v>43922</v>
      </c>
      <c r="I425" s="12" t="s">
        <v>2318</v>
      </c>
      <c r="J425" s="12" t="s">
        <v>2319</v>
      </c>
      <c r="K425" s="12">
        <v>10057</v>
      </c>
      <c r="L425" s="12" t="s">
        <v>2281</v>
      </c>
      <c r="M425" s="12">
        <v>114020</v>
      </c>
      <c r="N425" s="12" t="s">
        <v>2320</v>
      </c>
      <c r="O425" s="12" t="s">
        <v>1847</v>
      </c>
      <c r="P425" s="12" t="s">
        <v>1848</v>
      </c>
      <c r="Q425" s="12" t="s">
        <v>1849</v>
      </c>
      <c r="R425" s="12" t="s">
        <v>1850</v>
      </c>
      <c r="S425" s="12" t="s">
        <v>1866</v>
      </c>
    </row>
    <row r="426" spans="1:19" x14ac:dyDescent="0.25">
      <c r="A426" s="12" t="s">
        <v>1852</v>
      </c>
      <c r="B426" s="12" t="s">
        <v>1838</v>
      </c>
      <c r="C426" s="12" t="s">
        <v>1853</v>
      </c>
      <c r="D426" s="12" t="s">
        <v>1840</v>
      </c>
      <c r="E426" s="12" t="s">
        <v>1841</v>
      </c>
      <c r="F426" s="13">
        <v>551.61</v>
      </c>
      <c r="G426" s="12" t="s">
        <v>1842</v>
      </c>
      <c r="H426" s="18">
        <v>43952</v>
      </c>
      <c r="I426" s="12" t="s">
        <v>2296</v>
      </c>
      <c r="J426" s="12" t="s">
        <v>2319</v>
      </c>
      <c r="K426" s="12">
        <v>10057</v>
      </c>
      <c r="L426" s="12" t="s">
        <v>2281</v>
      </c>
      <c r="M426" s="12">
        <v>114020</v>
      </c>
      <c r="N426" s="12" t="s">
        <v>2320</v>
      </c>
      <c r="O426" s="12" t="s">
        <v>1854</v>
      </c>
      <c r="P426" s="12" t="s">
        <v>1855</v>
      </c>
      <c r="Q426" s="12" t="s">
        <v>1856</v>
      </c>
      <c r="R426" s="12" t="s">
        <v>1850</v>
      </c>
      <c r="S426" s="12" t="s">
        <v>1866</v>
      </c>
    </row>
    <row r="427" spans="1:19" x14ac:dyDescent="0.25">
      <c r="A427" s="12" t="s">
        <v>1858</v>
      </c>
      <c r="B427" s="12" t="s">
        <v>1838</v>
      </c>
      <c r="C427" s="12" t="s">
        <v>1859</v>
      </c>
      <c r="D427" s="12" t="s">
        <v>1840</v>
      </c>
      <c r="E427" s="12" t="s">
        <v>1841</v>
      </c>
      <c r="F427" s="13">
        <v>551.61</v>
      </c>
      <c r="G427" s="12" t="s">
        <v>1842</v>
      </c>
      <c r="H427" s="18">
        <v>43983</v>
      </c>
      <c r="I427" s="12" t="s">
        <v>2252</v>
      </c>
      <c r="J427" s="12" t="s">
        <v>2319</v>
      </c>
      <c r="K427" s="12">
        <v>10057</v>
      </c>
      <c r="L427" s="12" t="s">
        <v>2281</v>
      </c>
      <c r="M427" s="12">
        <v>114020</v>
      </c>
      <c r="N427" s="12" t="s">
        <v>2320</v>
      </c>
      <c r="O427" s="12" t="s">
        <v>1860</v>
      </c>
      <c r="P427" s="12" t="s">
        <v>1861</v>
      </c>
      <c r="Q427" s="12" t="s">
        <v>1862</v>
      </c>
      <c r="R427" s="12" t="s">
        <v>1850</v>
      </c>
      <c r="S427" s="12" t="s">
        <v>1866</v>
      </c>
    </row>
    <row r="428" spans="1:19" x14ac:dyDescent="0.25">
      <c r="A428" s="12" t="s">
        <v>1837</v>
      </c>
      <c r="B428" s="12" t="s">
        <v>1838</v>
      </c>
      <c r="C428" s="12" t="s">
        <v>1839</v>
      </c>
      <c r="D428" s="12" t="s">
        <v>1840</v>
      </c>
      <c r="E428" s="12" t="s">
        <v>1841</v>
      </c>
      <c r="F428" s="13">
        <v>16253.52</v>
      </c>
      <c r="G428" s="12" t="s">
        <v>1842</v>
      </c>
      <c r="H428" s="18">
        <v>43922</v>
      </c>
      <c r="I428" s="12" t="s">
        <v>2321</v>
      </c>
      <c r="J428" s="12" t="s">
        <v>2322</v>
      </c>
      <c r="K428" s="12">
        <v>10057</v>
      </c>
      <c r="L428" s="12" t="s">
        <v>2281</v>
      </c>
      <c r="M428" s="12">
        <v>114040</v>
      </c>
      <c r="N428" s="12" t="s">
        <v>2323</v>
      </c>
      <c r="O428" s="12" t="s">
        <v>1847</v>
      </c>
      <c r="P428" s="12" t="s">
        <v>1848</v>
      </c>
      <c r="Q428" s="12" t="s">
        <v>1849</v>
      </c>
      <c r="R428" s="12" t="s">
        <v>1850</v>
      </c>
      <c r="S428" s="12" t="s">
        <v>1815</v>
      </c>
    </row>
    <row r="429" spans="1:19" x14ac:dyDescent="0.25">
      <c r="A429" s="12" t="s">
        <v>1852</v>
      </c>
      <c r="B429" s="12" t="s">
        <v>1838</v>
      </c>
      <c r="C429" s="12" t="s">
        <v>1853</v>
      </c>
      <c r="D429" s="12" t="s">
        <v>1840</v>
      </c>
      <c r="E429" s="12" t="s">
        <v>1841</v>
      </c>
      <c r="F429" s="13">
        <v>16289.58</v>
      </c>
      <c r="G429" s="12" t="s">
        <v>1842</v>
      </c>
      <c r="H429" s="18">
        <v>43952</v>
      </c>
      <c r="I429" s="12" t="s">
        <v>2299</v>
      </c>
      <c r="J429" s="12" t="s">
        <v>2322</v>
      </c>
      <c r="K429" s="12">
        <v>10057</v>
      </c>
      <c r="L429" s="12" t="s">
        <v>2281</v>
      </c>
      <c r="M429" s="12">
        <v>114040</v>
      </c>
      <c r="N429" s="12" t="s">
        <v>2323</v>
      </c>
      <c r="O429" s="12" t="s">
        <v>1854</v>
      </c>
      <c r="P429" s="12" t="s">
        <v>1855</v>
      </c>
      <c r="Q429" s="12" t="s">
        <v>1856</v>
      </c>
      <c r="R429" s="12" t="s">
        <v>1850</v>
      </c>
      <c r="S429" s="12" t="s">
        <v>1815</v>
      </c>
    </row>
    <row r="430" spans="1:19" x14ac:dyDescent="0.25">
      <c r="A430" s="12" t="s">
        <v>1858</v>
      </c>
      <c r="B430" s="12" t="s">
        <v>1838</v>
      </c>
      <c r="C430" s="12" t="s">
        <v>1859</v>
      </c>
      <c r="D430" s="12" t="s">
        <v>1840</v>
      </c>
      <c r="E430" s="12" t="s">
        <v>1841</v>
      </c>
      <c r="F430" s="13">
        <v>16336.58</v>
      </c>
      <c r="G430" s="12" t="s">
        <v>1842</v>
      </c>
      <c r="H430" s="18">
        <v>43983</v>
      </c>
      <c r="I430" s="12" t="s">
        <v>2255</v>
      </c>
      <c r="J430" s="12" t="s">
        <v>2322</v>
      </c>
      <c r="K430" s="12">
        <v>10057</v>
      </c>
      <c r="L430" s="12" t="s">
        <v>2281</v>
      </c>
      <c r="M430" s="12">
        <v>114040</v>
      </c>
      <c r="N430" s="12" t="s">
        <v>2323</v>
      </c>
      <c r="O430" s="12" t="s">
        <v>1860</v>
      </c>
      <c r="P430" s="12" t="s">
        <v>1861</v>
      </c>
      <c r="Q430" s="12" t="s">
        <v>1862</v>
      </c>
      <c r="R430" s="12" t="s">
        <v>1850</v>
      </c>
      <c r="S430" s="12" t="s">
        <v>1815</v>
      </c>
    </row>
    <row r="431" spans="1:19" x14ac:dyDescent="0.25">
      <c r="A431" s="12" t="s">
        <v>1837</v>
      </c>
      <c r="B431" s="12" t="s">
        <v>1838</v>
      </c>
      <c r="C431" s="12" t="s">
        <v>1839</v>
      </c>
      <c r="D431" s="12" t="s">
        <v>1840</v>
      </c>
      <c r="E431" s="12" t="s">
        <v>1841</v>
      </c>
      <c r="F431" s="13">
        <v>6229.89</v>
      </c>
      <c r="G431" s="12" t="s">
        <v>1842</v>
      </c>
      <c r="H431" s="18">
        <v>43922</v>
      </c>
      <c r="I431" s="12" t="s">
        <v>2324</v>
      </c>
      <c r="J431" s="12" t="s">
        <v>2325</v>
      </c>
      <c r="K431" s="12">
        <v>10057</v>
      </c>
      <c r="L431" s="12" t="s">
        <v>2281</v>
      </c>
      <c r="M431" s="12">
        <v>114060</v>
      </c>
      <c r="N431" s="12" t="s">
        <v>2326</v>
      </c>
      <c r="O431" s="12" t="s">
        <v>1847</v>
      </c>
      <c r="P431" s="12" t="s">
        <v>1848</v>
      </c>
      <c r="Q431" s="12" t="s">
        <v>1849</v>
      </c>
      <c r="R431" s="12" t="s">
        <v>1850</v>
      </c>
      <c r="S431" s="12" t="s">
        <v>1857</v>
      </c>
    </row>
    <row r="432" spans="1:19" x14ac:dyDescent="0.25">
      <c r="A432" s="12" t="s">
        <v>1852</v>
      </c>
      <c r="B432" s="12" t="s">
        <v>1838</v>
      </c>
      <c r="C432" s="12" t="s">
        <v>1853</v>
      </c>
      <c r="D432" s="12" t="s">
        <v>1840</v>
      </c>
      <c r="E432" s="12" t="s">
        <v>1841</v>
      </c>
      <c r="F432" s="13">
        <v>6224.79</v>
      </c>
      <c r="G432" s="12" t="s">
        <v>1842</v>
      </c>
      <c r="H432" s="18">
        <v>43952</v>
      </c>
      <c r="I432" s="12" t="s">
        <v>2302</v>
      </c>
      <c r="J432" s="12" t="s">
        <v>2325</v>
      </c>
      <c r="K432" s="12">
        <v>10057</v>
      </c>
      <c r="L432" s="12" t="s">
        <v>2281</v>
      </c>
      <c r="M432" s="12">
        <v>114060</v>
      </c>
      <c r="N432" s="12" t="s">
        <v>2326</v>
      </c>
      <c r="O432" s="12" t="s">
        <v>1854</v>
      </c>
      <c r="P432" s="12" t="s">
        <v>1855</v>
      </c>
      <c r="Q432" s="12" t="s">
        <v>1856</v>
      </c>
      <c r="R432" s="12" t="s">
        <v>1850</v>
      </c>
      <c r="S432" s="12" t="s">
        <v>1857</v>
      </c>
    </row>
    <row r="433" spans="1:19" x14ac:dyDescent="0.25">
      <c r="A433" s="12" t="s">
        <v>1858</v>
      </c>
      <c r="B433" s="12" t="s">
        <v>1838</v>
      </c>
      <c r="C433" s="12" t="s">
        <v>1859</v>
      </c>
      <c r="D433" s="12" t="s">
        <v>1840</v>
      </c>
      <c r="E433" s="12" t="s">
        <v>1841</v>
      </c>
      <c r="F433" s="13">
        <v>6308.85</v>
      </c>
      <c r="G433" s="12" t="s">
        <v>1842</v>
      </c>
      <c r="H433" s="18">
        <v>43983</v>
      </c>
      <c r="I433" s="12" t="s">
        <v>2258</v>
      </c>
      <c r="J433" s="12" t="s">
        <v>2325</v>
      </c>
      <c r="K433" s="12">
        <v>10057</v>
      </c>
      <c r="L433" s="12" t="s">
        <v>2281</v>
      </c>
      <c r="M433" s="12">
        <v>114060</v>
      </c>
      <c r="N433" s="12" t="s">
        <v>2326</v>
      </c>
      <c r="O433" s="12" t="s">
        <v>1860</v>
      </c>
      <c r="P433" s="12" t="s">
        <v>1861</v>
      </c>
      <c r="Q433" s="12" t="s">
        <v>1862</v>
      </c>
      <c r="R433" s="12" t="s">
        <v>1850</v>
      </c>
      <c r="S433" s="12" t="s">
        <v>1857</v>
      </c>
    </row>
    <row r="434" spans="1:19" x14ac:dyDescent="0.25">
      <c r="A434" s="12" t="s">
        <v>1837</v>
      </c>
      <c r="B434" s="12" t="s">
        <v>1838</v>
      </c>
      <c r="C434" s="12" t="s">
        <v>1839</v>
      </c>
      <c r="D434" s="12" t="s">
        <v>1840</v>
      </c>
      <c r="E434" s="12" t="s">
        <v>1841</v>
      </c>
      <c r="F434" s="13">
        <v>4694.99</v>
      </c>
      <c r="G434" s="12" t="s">
        <v>1842</v>
      </c>
      <c r="H434" s="18">
        <v>43922</v>
      </c>
      <c r="I434" s="12" t="s">
        <v>2327</v>
      </c>
      <c r="J434" s="12" t="s">
        <v>2328</v>
      </c>
      <c r="K434" s="12">
        <v>10059</v>
      </c>
      <c r="L434" s="12" t="s">
        <v>2329</v>
      </c>
      <c r="M434" s="12">
        <v>111100</v>
      </c>
      <c r="N434" s="12" t="s">
        <v>2330</v>
      </c>
      <c r="O434" s="12" t="s">
        <v>1847</v>
      </c>
      <c r="P434" s="12" t="s">
        <v>1848</v>
      </c>
      <c r="Q434" s="12" t="s">
        <v>1849</v>
      </c>
      <c r="R434" s="12" t="s">
        <v>1850</v>
      </c>
      <c r="S434" s="12" t="s">
        <v>1851</v>
      </c>
    </row>
    <row r="435" spans="1:19" x14ac:dyDescent="0.25">
      <c r="A435" s="12" t="s">
        <v>1852</v>
      </c>
      <c r="B435" s="12" t="s">
        <v>1838</v>
      </c>
      <c r="C435" s="12" t="s">
        <v>1853</v>
      </c>
      <c r="D435" s="12" t="s">
        <v>1840</v>
      </c>
      <c r="E435" s="12" t="s">
        <v>1841</v>
      </c>
      <c r="F435" s="13">
        <v>4694.99</v>
      </c>
      <c r="G435" s="12" t="s">
        <v>1842</v>
      </c>
      <c r="H435" s="18">
        <v>43952</v>
      </c>
      <c r="I435" s="12" t="s">
        <v>2305</v>
      </c>
      <c r="J435" s="12" t="s">
        <v>2328</v>
      </c>
      <c r="K435" s="12">
        <v>10059</v>
      </c>
      <c r="L435" s="12" t="s">
        <v>2329</v>
      </c>
      <c r="M435" s="12">
        <v>111100</v>
      </c>
      <c r="N435" s="12" t="s">
        <v>2330</v>
      </c>
      <c r="O435" s="12" t="s">
        <v>1854</v>
      </c>
      <c r="P435" s="12" t="s">
        <v>1855</v>
      </c>
      <c r="Q435" s="12" t="s">
        <v>1856</v>
      </c>
      <c r="R435" s="12" t="s">
        <v>1850</v>
      </c>
      <c r="S435" s="12" t="s">
        <v>1851</v>
      </c>
    </row>
    <row r="436" spans="1:19" x14ac:dyDescent="0.25">
      <c r="A436" s="12" t="s">
        <v>1858</v>
      </c>
      <c r="B436" s="12" t="s">
        <v>1838</v>
      </c>
      <c r="C436" s="12" t="s">
        <v>1859</v>
      </c>
      <c r="D436" s="12" t="s">
        <v>1840</v>
      </c>
      <c r="E436" s="12" t="s">
        <v>1841</v>
      </c>
      <c r="F436" s="13">
        <v>4694.99</v>
      </c>
      <c r="G436" s="12" t="s">
        <v>1842</v>
      </c>
      <c r="H436" s="18">
        <v>43983</v>
      </c>
      <c r="I436" s="12" t="s">
        <v>2261</v>
      </c>
      <c r="J436" s="12" t="s">
        <v>2328</v>
      </c>
      <c r="K436" s="12">
        <v>10059</v>
      </c>
      <c r="L436" s="12" t="s">
        <v>2329</v>
      </c>
      <c r="M436" s="12">
        <v>111100</v>
      </c>
      <c r="N436" s="12" t="s">
        <v>2330</v>
      </c>
      <c r="O436" s="12" t="s">
        <v>1860</v>
      </c>
      <c r="P436" s="12" t="s">
        <v>1861</v>
      </c>
      <c r="Q436" s="12" t="s">
        <v>1862</v>
      </c>
      <c r="R436" s="12" t="s">
        <v>1850</v>
      </c>
      <c r="S436" s="12" t="s">
        <v>1851</v>
      </c>
    </row>
    <row r="437" spans="1:19" x14ac:dyDescent="0.25">
      <c r="A437" s="12" t="s">
        <v>1837</v>
      </c>
      <c r="B437" s="12" t="s">
        <v>1838</v>
      </c>
      <c r="C437" s="12" t="s">
        <v>1839</v>
      </c>
      <c r="D437" s="12" t="s">
        <v>1840</v>
      </c>
      <c r="E437" s="12" t="s">
        <v>1841</v>
      </c>
      <c r="F437" s="13">
        <v>3586.45</v>
      </c>
      <c r="G437" s="12" t="s">
        <v>1842</v>
      </c>
      <c r="H437" s="18">
        <v>43922</v>
      </c>
      <c r="I437" s="12" t="s">
        <v>2331</v>
      </c>
      <c r="J437" s="12" t="s">
        <v>2332</v>
      </c>
      <c r="K437" s="12">
        <v>10059</v>
      </c>
      <c r="L437" s="12" t="s">
        <v>2329</v>
      </c>
      <c r="M437" s="12">
        <v>111200</v>
      </c>
      <c r="N437" s="12" t="s">
        <v>2333</v>
      </c>
      <c r="O437" s="12" t="s">
        <v>1847</v>
      </c>
      <c r="P437" s="12" t="s">
        <v>1848</v>
      </c>
      <c r="Q437" s="12" t="s">
        <v>1849</v>
      </c>
      <c r="R437" s="12" t="s">
        <v>1850</v>
      </c>
      <c r="S437" s="12" t="s">
        <v>1866</v>
      </c>
    </row>
    <row r="438" spans="1:19" x14ac:dyDescent="0.25">
      <c r="A438" s="12" t="s">
        <v>1852</v>
      </c>
      <c r="B438" s="12" t="s">
        <v>1838</v>
      </c>
      <c r="C438" s="12" t="s">
        <v>1853</v>
      </c>
      <c r="D438" s="12" t="s">
        <v>1840</v>
      </c>
      <c r="E438" s="12" t="s">
        <v>1841</v>
      </c>
      <c r="F438" s="13">
        <v>3563.82</v>
      </c>
      <c r="G438" s="12" t="s">
        <v>1842</v>
      </c>
      <c r="H438" s="18">
        <v>43952</v>
      </c>
      <c r="I438" s="12" t="s">
        <v>2308</v>
      </c>
      <c r="J438" s="12" t="s">
        <v>2332</v>
      </c>
      <c r="K438" s="12">
        <v>10059</v>
      </c>
      <c r="L438" s="12" t="s">
        <v>2329</v>
      </c>
      <c r="M438" s="12">
        <v>111200</v>
      </c>
      <c r="N438" s="12" t="s">
        <v>2333</v>
      </c>
      <c r="O438" s="12" t="s">
        <v>1854</v>
      </c>
      <c r="P438" s="12" t="s">
        <v>1855</v>
      </c>
      <c r="Q438" s="12" t="s">
        <v>1856</v>
      </c>
      <c r="R438" s="12" t="s">
        <v>1850</v>
      </c>
      <c r="S438" s="12" t="s">
        <v>1866</v>
      </c>
    </row>
    <row r="439" spans="1:19" x14ac:dyDescent="0.25">
      <c r="A439" s="12" t="s">
        <v>1858</v>
      </c>
      <c r="B439" s="12" t="s">
        <v>1838</v>
      </c>
      <c r="C439" s="12" t="s">
        <v>1859</v>
      </c>
      <c r="D439" s="12" t="s">
        <v>1840</v>
      </c>
      <c r="E439" s="12" t="s">
        <v>1841</v>
      </c>
      <c r="F439" s="13">
        <v>3563.82</v>
      </c>
      <c r="G439" s="12" t="s">
        <v>1842</v>
      </c>
      <c r="H439" s="18">
        <v>43983</v>
      </c>
      <c r="I439" s="12" t="s">
        <v>2264</v>
      </c>
      <c r="J439" s="12" t="s">
        <v>2332</v>
      </c>
      <c r="K439" s="12">
        <v>10059</v>
      </c>
      <c r="L439" s="12" t="s">
        <v>2329</v>
      </c>
      <c r="M439" s="12">
        <v>111200</v>
      </c>
      <c r="N439" s="12" t="s">
        <v>2333</v>
      </c>
      <c r="O439" s="12" t="s">
        <v>1860</v>
      </c>
      <c r="P439" s="12" t="s">
        <v>1861</v>
      </c>
      <c r="Q439" s="12" t="s">
        <v>1862</v>
      </c>
      <c r="R439" s="12" t="s">
        <v>1850</v>
      </c>
      <c r="S439" s="12" t="s">
        <v>1866</v>
      </c>
    </row>
    <row r="440" spans="1:19" x14ac:dyDescent="0.25">
      <c r="A440" s="12" t="s">
        <v>1837</v>
      </c>
      <c r="B440" s="12" t="s">
        <v>1838</v>
      </c>
      <c r="C440" s="12" t="s">
        <v>1839</v>
      </c>
      <c r="D440" s="12" t="s">
        <v>1840</v>
      </c>
      <c r="E440" s="12" t="s">
        <v>1841</v>
      </c>
      <c r="F440" s="13">
        <v>50848.160000000003</v>
      </c>
      <c r="G440" s="12" t="s">
        <v>1842</v>
      </c>
      <c r="H440" s="18">
        <v>43922</v>
      </c>
      <c r="I440" s="12" t="s">
        <v>2334</v>
      </c>
      <c r="J440" s="12" t="s">
        <v>2335</v>
      </c>
      <c r="K440" s="12">
        <v>10059</v>
      </c>
      <c r="L440" s="12" t="s">
        <v>2329</v>
      </c>
      <c r="M440" s="12">
        <v>111400</v>
      </c>
      <c r="N440" s="12" t="s">
        <v>2336</v>
      </c>
      <c r="O440" s="12" t="s">
        <v>1847</v>
      </c>
      <c r="P440" s="12" t="s">
        <v>1848</v>
      </c>
      <c r="Q440" s="12" t="s">
        <v>1849</v>
      </c>
      <c r="R440" s="12" t="s">
        <v>1850</v>
      </c>
      <c r="S440" s="12" t="s">
        <v>1815</v>
      </c>
    </row>
    <row r="441" spans="1:19" x14ac:dyDescent="0.25">
      <c r="A441" s="12" t="s">
        <v>1852</v>
      </c>
      <c r="B441" s="12" t="s">
        <v>1838</v>
      </c>
      <c r="C441" s="12" t="s">
        <v>1853</v>
      </c>
      <c r="D441" s="12" t="s">
        <v>1840</v>
      </c>
      <c r="E441" s="12" t="s">
        <v>1841</v>
      </c>
      <c r="F441" s="13">
        <v>50848.160000000003</v>
      </c>
      <c r="G441" s="12" t="s">
        <v>1842</v>
      </c>
      <c r="H441" s="18">
        <v>43952</v>
      </c>
      <c r="I441" s="12" t="s">
        <v>2311</v>
      </c>
      <c r="J441" s="12" t="s">
        <v>2335</v>
      </c>
      <c r="K441" s="12">
        <v>10059</v>
      </c>
      <c r="L441" s="12" t="s">
        <v>2329</v>
      </c>
      <c r="M441" s="12">
        <v>111400</v>
      </c>
      <c r="N441" s="12" t="s">
        <v>2336</v>
      </c>
      <c r="O441" s="12" t="s">
        <v>1854</v>
      </c>
      <c r="P441" s="12" t="s">
        <v>1855</v>
      </c>
      <c r="Q441" s="12" t="s">
        <v>1856</v>
      </c>
      <c r="R441" s="12" t="s">
        <v>1850</v>
      </c>
      <c r="S441" s="12" t="s">
        <v>1815</v>
      </c>
    </row>
    <row r="442" spans="1:19" x14ac:dyDescent="0.25">
      <c r="A442" s="12" t="s">
        <v>1858</v>
      </c>
      <c r="B442" s="12" t="s">
        <v>1838</v>
      </c>
      <c r="C442" s="12" t="s">
        <v>1859</v>
      </c>
      <c r="D442" s="12" t="s">
        <v>1840</v>
      </c>
      <c r="E442" s="12" t="s">
        <v>1841</v>
      </c>
      <c r="F442" s="13">
        <v>48603.68</v>
      </c>
      <c r="G442" s="12" t="s">
        <v>1842</v>
      </c>
      <c r="H442" s="18">
        <v>43983</v>
      </c>
      <c r="I442" s="12" t="s">
        <v>2267</v>
      </c>
      <c r="J442" s="12" t="s">
        <v>2335</v>
      </c>
      <c r="K442" s="12">
        <v>10059</v>
      </c>
      <c r="L442" s="12" t="s">
        <v>2329</v>
      </c>
      <c r="M442" s="12">
        <v>111400</v>
      </c>
      <c r="N442" s="12" t="s">
        <v>2336</v>
      </c>
      <c r="O442" s="12" t="s">
        <v>1860</v>
      </c>
      <c r="P442" s="12" t="s">
        <v>1861</v>
      </c>
      <c r="Q442" s="12" t="s">
        <v>1862</v>
      </c>
      <c r="R442" s="12" t="s">
        <v>1850</v>
      </c>
      <c r="S442" s="12" t="s">
        <v>1815</v>
      </c>
    </row>
    <row r="443" spans="1:19" x14ac:dyDescent="0.25">
      <c r="A443" s="12" t="s">
        <v>1837</v>
      </c>
      <c r="B443" s="12" t="s">
        <v>1838</v>
      </c>
      <c r="C443" s="12" t="s">
        <v>1839</v>
      </c>
      <c r="D443" s="12" t="s">
        <v>1840</v>
      </c>
      <c r="E443" s="12" t="s">
        <v>1841</v>
      </c>
      <c r="F443" s="13">
        <v>669.33</v>
      </c>
      <c r="G443" s="12" t="s">
        <v>1842</v>
      </c>
      <c r="H443" s="18">
        <v>43922</v>
      </c>
      <c r="I443" s="12" t="s">
        <v>2337</v>
      </c>
      <c r="J443" s="12" t="s">
        <v>2338</v>
      </c>
      <c r="K443" s="12">
        <v>10059</v>
      </c>
      <c r="L443" s="12" t="s">
        <v>2329</v>
      </c>
      <c r="M443" s="12">
        <v>111500</v>
      </c>
      <c r="N443" s="12" t="s">
        <v>2339</v>
      </c>
      <c r="O443" s="12" t="s">
        <v>1847</v>
      </c>
      <c r="P443" s="12" t="s">
        <v>1848</v>
      </c>
      <c r="Q443" s="12" t="s">
        <v>1849</v>
      </c>
      <c r="R443" s="12" t="s">
        <v>1850</v>
      </c>
      <c r="S443" s="12" t="s">
        <v>1819</v>
      </c>
    </row>
    <row r="444" spans="1:19" x14ac:dyDescent="0.25">
      <c r="A444" s="12" t="s">
        <v>1852</v>
      </c>
      <c r="B444" s="12" t="s">
        <v>1838</v>
      </c>
      <c r="C444" s="12" t="s">
        <v>1853</v>
      </c>
      <c r="D444" s="12" t="s">
        <v>1840</v>
      </c>
      <c r="E444" s="12" t="s">
        <v>1841</v>
      </c>
      <c r="F444" s="13">
        <v>669.33</v>
      </c>
      <c r="G444" s="12" t="s">
        <v>1842</v>
      </c>
      <c r="H444" s="18">
        <v>43952</v>
      </c>
      <c r="I444" s="12" t="s">
        <v>2315</v>
      </c>
      <c r="J444" s="12" t="s">
        <v>2338</v>
      </c>
      <c r="K444" s="12">
        <v>10059</v>
      </c>
      <c r="L444" s="12" t="s">
        <v>2329</v>
      </c>
      <c r="M444" s="12">
        <v>111500</v>
      </c>
      <c r="N444" s="12" t="s">
        <v>2339</v>
      </c>
      <c r="O444" s="12" t="s">
        <v>1854</v>
      </c>
      <c r="P444" s="12" t="s">
        <v>1855</v>
      </c>
      <c r="Q444" s="12" t="s">
        <v>1856</v>
      </c>
      <c r="R444" s="12" t="s">
        <v>1850</v>
      </c>
      <c r="S444" s="12" t="s">
        <v>1819</v>
      </c>
    </row>
    <row r="445" spans="1:19" x14ac:dyDescent="0.25">
      <c r="A445" s="12" t="s">
        <v>1858</v>
      </c>
      <c r="B445" s="12" t="s">
        <v>1838</v>
      </c>
      <c r="C445" s="12" t="s">
        <v>1859</v>
      </c>
      <c r="D445" s="12" t="s">
        <v>1840</v>
      </c>
      <c r="E445" s="12" t="s">
        <v>1841</v>
      </c>
      <c r="F445" s="13">
        <v>1784.88</v>
      </c>
      <c r="G445" s="12" t="s">
        <v>1842</v>
      </c>
      <c r="H445" s="18">
        <v>43983</v>
      </c>
      <c r="I445" s="12" t="s">
        <v>2270</v>
      </c>
      <c r="J445" s="12" t="s">
        <v>2338</v>
      </c>
      <c r="K445" s="12">
        <v>10059</v>
      </c>
      <c r="L445" s="12" t="s">
        <v>2329</v>
      </c>
      <c r="M445" s="12">
        <v>111500</v>
      </c>
      <c r="N445" s="12" t="s">
        <v>2339</v>
      </c>
      <c r="O445" s="12" t="s">
        <v>1860</v>
      </c>
      <c r="P445" s="12" t="s">
        <v>1861</v>
      </c>
      <c r="Q445" s="12" t="s">
        <v>1862</v>
      </c>
      <c r="R445" s="12" t="s">
        <v>1850</v>
      </c>
      <c r="S445" s="12" t="s">
        <v>1819</v>
      </c>
    </row>
    <row r="446" spans="1:19" x14ac:dyDescent="0.25">
      <c r="A446" s="12" t="s">
        <v>1837</v>
      </c>
      <c r="B446" s="12" t="s">
        <v>1838</v>
      </c>
      <c r="C446" s="12" t="s">
        <v>1839</v>
      </c>
      <c r="D446" s="12" t="s">
        <v>1840</v>
      </c>
      <c r="E446" s="12" t="s">
        <v>1841</v>
      </c>
      <c r="F446" s="13">
        <v>24641.51</v>
      </c>
      <c r="G446" s="12" t="s">
        <v>1842</v>
      </c>
      <c r="H446" s="18">
        <v>43922</v>
      </c>
      <c r="I446" s="12" t="s">
        <v>2340</v>
      </c>
      <c r="J446" s="12" t="s">
        <v>2341</v>
      </c>
      <c r="K446" s="12">
        <v>10059</v>
      </c>
      <c r="L446" s="12" t="s">
        <v>2329</v>
      </c>
      <c r="M446" s="12">
        <v>111600</v>
      </c>
      <c r="N446" s="12" t="s">
        <v>2342</v>
      </c>
      <c r="O446" s="12" t="s">
        <v>1847</v>
      </c>
      <c r="P446" s="12" t="s">
        <v>1848</v>
      </c>
      <c r="Q446" s="12" t="s">
        <v>1849</v>
      </c>
      <c r="R446" s="12" t="s">
        <v>1850</v>
      </c>
      <c r="S446" s="12" t="s">
        <v>1857</v>
      </c>
    </row>
    <row r="447" spans="1:19" x14ac:dyDescent="0.25">
      <c r="A447" s="12" t="s">
        <v>1852</v>
      </c>
      <c r="B447" s="12" t="s">
        <v>1838</v>
      </c>
      <c r="C447" s="12" t="s">
        <v>1853</v>
      </c>
      <c r="D447" s="12" t="s">
        <v>1840</v>
      </c>
      <c r="E447" s="12" t="s">
        <v>1841</v>
      </c>
      <c r="F447" s="13">
        <v>24821.54</v>
      </c>
      <c r="G447" s="12" t="s">
        <v>1842</v>
      </c>
      <c r="H447" s="18">
        <v>43952</v>
      </c>
      <c r="I447" s="12" t="s">
        <v>2318</v>
      </c>
      <c r="J447" s="12" t="s">
        <v>2341</v>
      </c>
      <c r="K447" s="12">
        <v>10059</v>
      </c>
      <c r="L447" s="12" t="s">
        <v>2329</v>
      </c>
      <c r="M447" s="12">
        <v>111600</v>
      </c>
      <c r="N447" s="12" t="s">
        <v>2342</v>
      </c>
      <c r="O447" s="12" t="s">
        <v>1854</v>
      </c>
      <c r="P447" s="12" t="s">
        <v>1855</v>
      </c>
      <c r="Q447" s="12" t="s">
        <v>1856</v>
      </c>
      <c r="R447" s="12" t="s">
        <v>1850</v>
      </c>
      <c r="S447" s="12" t="s">
        <v>1857</v>
      </c>
    </row>
    <row r="448" spans="1:19" x14ac:dyDescent="0.25">
      <c r="A448" s="12" t="s">
        <v>1858</v>
      </c>
      <c r="B448" s="12" t="s">
        <v>1838</v>
      </c>
      <c r="C448" s="12" t="s">
        <v>1859</v>
      </c>
      <c r="D448" s="12" t="s">
        <v>1840</v>
      </c>
      <c r="E448" s="12" t="s">
        <v>1841</v>
      </c>
      <c r="F448" s="13">
        <v>24962.5</v>
      </c>
      <c r="G448" s="12" t="s">
        <v>1842</v>
      </c>
      <c r="H448" s="18">
        <v>43983</v>
      </c>
      <c r="I448" s="12" t="s">
        <v>2273</v>
      </c>
      <c r="J448" s="12" t="s">
        <v>2341</v>
      </c>
      <c r="K448" s="12">
        <v>10059</v>
      </c>
      <c r="L448" s="12" t="s">
        <v>2329</v>
      </c>
      <c r="M448" s="12">
        <v>111600</v>
      </c>
      <c r="N448" s="12" t="s">
        <v>2342</v>
      </c>
      <c r="O448" s="12" t="s">
        <v>1860</v>
      </c>
      <c r="P448" s="12" t="s">
        <v>1861</v>
      </c>
      <c r="Q448" s="12" t="s">
        <v>1862</v>
      </c>
      <c r="R448" s="12" t="s">
        <v>1850</v>
      </c>
      <c r="S448" s="12" t="s">
        <v>1857</v>
      </c>
    </row>
    <row r="449" spans="1:19" x14ac:dyDescent="0.25">
      <c r="A449" s="12" t="s">
        <v>1837</v>
      </c>
      <c r="B449" s="12" t="s">
        <v>1838</v>
      </c>
      <c r="C449" s="12" t="s">
        <v>1839</v>
      </c>
      <c r="D449" s="12" t="s">
        <v>1840</v>
      </c>
      <c r="E449" s="12" t="s">
        <v>1841</v>
      </c>
      <c r="F449" s="13">
        <v>3678.44</v>
      </c>
      <c r="G449" s="12" t="s">
        <v>1842</v>
      </c>
      <c r="H449" s="18">
        <v>43922</v>
      </c>
      <c r="I449" s="12" t="s">
        <v>2343</v>
      </c>
      <c r="J449" s="12" t="s">
        <v>2344</v>
      </c>
      <c r="K449" s="12">
        <v>10059</v>
      </c>
      <c r="L449" s="12" t="s">
        <v>2329</v>
      </c>
      <c r="M449" s="12">
        <v>111700</v>
      </c>
      <c r="N449" s="12" t="s">
        <v>2345</v>
      </c>
      <c r="O449" s="12" t="s">
        <v>1847</v>
      </c>
      <c r="P449" s="12" t="s">
        <v>1848</v>
      </c>
      <c r="Q449" s="12" t="s">
        <v>1849</v>
      </c>
      <c r="R449" s="12" t="s">
        <v>1850</v>
      </c>
      <c r="S449" s="12" t="s">
        <v>1877</v>
      </c>
    </row>
    <row r="450" spans="1:19" x14ac:dyDescent="0.25">
      <c r="A450" s="12" t="s">
        <v>1852</v>
      </c>
      <c r="B450" s="12" t="s">
        <v>1838</v>
      </c>
      <c r="C450" s="12" t="s">
        <v>1853</v>
      </c>
      <c r="D450" s="12" t="s">
        <v>1840</v>
      </c>
      <c r="E450" s="12" t="s">
        <v>1841</v>
      </c>
      <c r="F450" s="13">
        <v>3448.09</v>
      </c>
      <c r="G450" s="12" t="s">
        <v>1842</v>
      </c>
      <c r="H450" s="18">
        <v>43952</v>
      </c>
      <c r="I450" s="12" t="s">
        <v>2321</v>
      </c>
      <c r="J450" s="12" t="s">
        <v>2344</v>
      </c>
      <c r="K450" s="12">
        <v>10059</v>
      </c>
      <c r="L450" s="12" t="s">
        <v>2329</v>
      </c>
      <c r="M450" s="12">
        <v>111700</v>
      </c>
      <c r="N450" s="12" t="s">
        <v>2345</v>
      </c>
      <c r="O450" s="12" t="s">
        <v>1854</v>
      </c>
      <c r="P450" s="12" t="s">
        <v>1855</v>
      </c>
      <c r="Q450" s="12" t="s">
        <v>1856</v>
      </c>
      <c r="R450" s="12" t="s">
        <v>1850</v>
      </c>
      <c r="S450" s="12" t="s">
        <v>1877</v>
      </c>
    </row>
    <row r="451" spans="1:19" x14ac:dyDescent="0.25">
      <c r="A451" s="12" t="s">
        <v>1858</v>
      </c>
      <c r="B451" s="12" t="s">
        <v>1838</v>
      </c>
      <c r="C451" s="12" t="s">
        <v>1859</v>
      </c>
      <c r="D451" s="12" t="s">
        <v>1840</v>
      </c>
      <c r="E451" s="12" t="s">
        <v>1841</v>
      </c>
      <c r="F451" s="13">
        <v>3448.09</v>
      </c>
      <c r="G451" s="12" t="s">
        <v>1842</v>
      </c>
      <c r="H451" s="18">
        <v>43983</v>
      </c>
      <c r="I451" s="12" t="s">
        <v>2276</v>
      </c>
      <c r="J451" s="12" t="s">
        <v>2344</v>
      </c>
      <c r="K451" s="12">
        <v>10059</v>
      </c>
      <c r="L451" s="12" t="s">
        <v>2329</v>
      </c>
      <c r="M451" s="12">
        <v>111700</v>
      </c>
      <c r="N451" s="12" t="s">
        <v>2345</v>
      </c>
      <c r="O451" s="12" t="s">
        <v>1860</v>
      </c>
      <c r="P451" s="12" t="s">
        <v>1861</v>
      </c>
      <c r="Q451" s="12" t="s">
        <v>1862</v>
      </c>
      <c r="R451" s="12" t="s">
        <v>1850</v>
      </c>
      <c r="S451" s="12" t="s">
        <v>1877</v>
      </c>
    </row>
    <row r="452" spans="1:19" x14ac:dyDescent="0.25">
      <c r="A452" s="12" t="s">
        <v>1837</v>
      </c>
      <c r="B452" s="12" t="s">
        <v>1838</v>
      </c>
      <c r="C452" s="12" t="s">
        <v>1839</v>
      </c>
      <c r="D452" s="12" t="s">
        <v>1840</v>
      </c>
      <c r="E452" s="12" t="s">
        <v>1841</v>
      </c>
      <c r="F452" s="13">
        <v>10.39</v>
      </c>
      <c r="G452" s="12" t="s">
        <v>1842</v>
      </c>
      <c r="H452" s="18">
        <v>43922</v>
      </c>
      <c r="I452" s="12" t="s">
        <v>2346</v>
      </c>
      <c r="J452" s="12" t="s">
        <v>2347</v>
      </c>
      <c r="K452" s="12">
        <v>10059</v>
      </c>
      <c r="L452" s="12" t="s">
        <v>2329</v>
      </c>
      <c r="M452" s="12">
        <v>113000</v>
      </c>
      <c r="N452" s="12" t="s">
        <v>2348</v>
      </c>
      <c r="O452" s="12" t="s">
        <v>1847</v>
      </c>
      <c r="P452" s="12" t="s">
        <v>1848</v>
      </c>
      <c r="Q452" s="12" t="s">
        <v>1849</v>
      </c>
      <c r="R452" s="12" t="s">
        <v>1850</v>
      </c>
      <c r="S452" s="12" t="s">
        <v>1877</v>
      </c>
    </row>
    <row r="453" spans="1:19" x14ac:dyDescent="0.25">
      <c r="A453" s="12" t="s">
        <v>1852</v>
      </c>
      <c r="B453" s="12" t="s">
        <v>1838</v>
      </c>
      <c r="C453" s="12" t="s">
        <v>1853</v>
      </c>
      <c r="D453" s="12" t="s">
        <v>1840</v>
      </c>
      <c r="E453" s="12" t="s">
        <v>1841</v>
      </c>
      <c r="F453" s="13">
        <v>3.32</v>
      </c>
      <c r="G453" s="12" t="s">
        <v>1842</v>
      </c>
      <c r="H453" s="18">
        <v>43952</v>
      </c>
      <c r="I453" s="12" t="s">
        <v>2324</v>
      </c>
      <c r="J453" s="12" t="s">
        <v>2347</v>
      </c>
      <c r="K453" s="12">
        <v>10059</v>
      </c>
      <c r="L453" s="12" t="s">
        <v>2329</v>
      </c>
      <c r="M453" s="12">
        <v>113000</v>
      </c>
      <c r="N453" s="12" t="s">
        <v>2348</v>
      </c>
      <c r="O453" s="12" t="s">
        <v>1854</v>
      </c>
      <c r="P453" s="12" t="s">
        <v>1855</v>
      </c>
      <c r="Q453" s="12" t="s">
        <v>1856</v>
      </c>
      <c r="R453" s="12" t="s">
        <v>1850</v>
      </c>
      <c r="S453" s="12" t="s">
        <v>1877</v>
      </c>
    </row>
    <row r="454" spans="1:19" x14ac:dyDescent="0.25">
      <c r="A454" s="12" t="s">
        <v>1858</v>
      </c>
      <c r="B454" s="12" t="s">
        <v>1838</v>
      </c>
      <c r="C454" s="12" t="s">
        <v>1859</v>
      </c>
      <c r="D454" s="12" t="s">
        <v>1840</v>
      </c>
      <c r="E454" s="12" t="s">
        <v>1841</v>
      </c>
      <c r="F454" s="13">
        <v>3.32</v>
      </c>
      <c r="G454" s="12" t="s">
        <v>1842</v>
      </c>
      <c r="H454" s="18">
        <v>43983</v>
      </c>
      <c r="I454" s="12" t="s">
        <v>2279</v>
      </c>
      <c r="J454" s="12" t="s">
        <v>2347</v>
      </c>
      <c r="K454" s="12">
        <v>10059</v>
      </c>
      <c r="L454" s="12" t="s">
        <v>2329</v>
      </c>
      <c r="M454" s="12">
        <v>113000</v>
      </c>
      <c r="N454" s="12" t="s">
        <v>2348</v>
      </c>
      <c r="O454" s="12" t="s">
        <v>1860</v>
      </c>
      <c r="P454" s="12" t="s">
        <v>1861</v>
      </c>
      <c r="Q454" s="12" t="s">
        <v>1862</v>
      </c>
      <c r="R454" s="12" t="s">
        <v>1850</v>
      </c>
      <c r="S454" s="12" t="s">
        <v>1877</v>
      </c>
    </row>
    <row r="455" spans="1:19" x14ac:dyDescent="0.25">
      <c r="A455" s="12" t="s">
        <v>1837</v>
      </c>
      <c r="B455" s="12" t="s">
        <v>1838</v>
      </c>
      <c r="C455" s="12" t="s">
        <v>1839</v>
      </c>
      <c r="D455" s="12" t="s">
        <v>1840</v>
      </c>
      <c r="E455" s="12" t="s">
        <v>1841</v>
      </c>
      <c r="F455" s="13">
        <v>341.64</v>
      </c>
      <c r="G455" s="12" t="s">
        <v>1842</v>
      </c>
      <c r="H455" s="18">
        <v>43922</v>
      </c>
      <c r="I455" s="12" t="s">
        <v>2349</v>
      </c>
      <c r="J455" s="12" t="s">
        <v>2350</v>
      </c>
      <c r="K455" s="12">
        <v>10059</v>
      </c>
      <c r="L455" s="12" t="s">
        <v>2329</v>
      </c>
      <c r="M455" s="12">
        <v>113010</v>
      </c>
      <c r="N455" s="12" t="s">
        <v>2351</v>
      </c>
      <c r="O455" s="12" t="s">
        <v>1847</v>
      </c>
      <c r="P455" s="12" t="s">
        <v>1848</v>
      </c>
      <c r="Q455" s="12" t="s">
        <v>1849</v>
      </c>
      <c r="R455" s="12" t="s">
        <v>1850</v>
      </c>
      <c r="S455" s="12" t="s">
        <v>1851</v>
      </c>
    </row>
    <row r="456" spans="1:19" x14ac:dyDescent="0.25">
      <c r="A456" s="12" t="s">
        <v>1852</v>
      </c>
      <c r="B456" s="12" t="s">
        <v>1838</v>
      </c>
      <c r="C456" s="12" t="s">
        <v>1853</v>
      </c>
      <c r="D456" s="12" t="s">
        <v>1840</v>
      </c>
      <c r="E456" s="12" t="s">
        <v>1841</v>
      </c>
      <c r="F456" s="13">
        <v>341.64</v>
      </c>
      <c r="G456" s="12" t="s">
        <v>1842</v>
      </c>
      <c r="H456" s="18">
        <v>43952</v>
      </c>
      <c r="I456" s="12" t="s">
        <v>2327</v>
      </c>
      <c r="J456" s="12" t="s">
        <v>2350</v>
      </c>
      <c r="K456" s="12">
        <v>10059</v>
      </c>
      <c r="L456" s="12" t="s">
        <v>2329</v>
      </c>
      <c r="M456" s="12">
        <v>113010</v>
      </c>
      <c r="N456" s="12" t="s">
        <v>2351</v>
      </c>
      <c r="O456" s="12" t="s">
        <v>1854</v>
      </c>
      <c r="P456" s="12" t="s">
        <v>1855</v>
      </c>
      <c r="Q456" s="12" t="s">
        <v>1856</v>
      </c>
      <c r="R456" s="12" t="s">
        <v>1850</v>
      </c>
      <c r="S456" s="12" t="s">
        <v>1851</v>
      </c>
    </row>
    <row r="457" spans="1:19" x14ac:dyDescent="0.25">
      <c r="A457" s="12" t="s">
        <v>1858</v>
      </c>
      <c r="B457" s="12" t="s">
        <v>1838</v>
      </c>
      <c r="C457" s="12" t="s">
        <v>1859</v>
      </c>
      <c r="D457" s="12" t="s">
        <v>1840</v>
      </c>
      <c r="E457" s="12" t="s">
        <v>1841</v>
      </c>
      <c r="F457" s="13">
        <v>341.64</v>
      </c>
      <c r="G457" s="12" t="s">
        <v>1842</v>
      </c>
      <c r="H457" s="18">
        <v>43983</v>
      </c>
      <c r="I457" s="12" t="s">
        <v>2283</v>
      </c>
      <c r="J457" s="12" t="s">
        <v>2350</v>
      </c>
      <c r="K457" s="12">
        <v>10059</v>
      </c>
      <c r="L457" s="12" t="s">
        <v>2329</v>
      </c>
      <c r="M457" s="12">
        <v>113010</v>
      </c>
      <c r="N457" s="12" t="s">
        <v>2351</v>
      </c>
      <c r="O457" s="12" t="s">
        <v>1860</v>
      </c>
      <c r="P457" s="12" t="s">
        <v>1861</v>
      </c>
      <c r="Q457" s="12" t="s">
        <v>1862</v>
      </c>
      <c r="R457" s="12" t="s">
        <v>1850</v>
      </c>
      <c r="S457" s="12" t="s">
        <v>1851</v>
      </c>
    </row>
    <row r="458" spans="1:19" x14ac:dyDescent="0.25">
      <c r="A458" s="12" t="s">
        <v>1837</v>
      </c>
      <c r="B458" s="12" t="s">
        <v>1838</v>
      </c>
      <c r="C458" s="12" t="s">
        <v>1839</v>
      </c>
      <c r="D458" s="12" t="s">
        <v>1840</v>
      </c>
      <c r="E458" s="12" t="s">
        <v>1841</v>
      </c>
      <c r="F458" s="13">
        <v>202.24</v>
      </c>
      <c r="G458" s="12" t="s">
        <v>1842</v>
      </c>
      <c r="H458" s="18">
        <v>43922</v>
      </c>
      <c r="I458" s="12" t="s">
        <v>2352</v>
      </c>
      <c r="J458" s="12" t="s">
        <v>2353</v>
      </c>
      <c r="K458" s="12">
        <v>10059</v>
      </c>
      <c r="L458" s="12" t="s">
        <v>2329</v>
      </c>
      <c r="M458" s="12">
        <v>113020</v>
      </c>
      <c r="N458" s="12" t="s">
        <v>2354</v>
      </c>
      <c r="O458" s="12" t="s">
        <v>1847</v>
      </c>
      <c r="P458" s="12" t="s">
        <v>1848</v>
      </c>
      <c r="Q458" s="12" t="s">
        <v>1849</v>
      </c>
      <c r="R458" s="12" t="s">
        <v>1850</v>
      </c>
      <c r="S458" s="12" t="s">
        <v>1866</v>
      </c>
    </row>
    <row r="459" spans="1:19" x14ac:dyDescent="0.25">
      <c r="A459" s="12" t="s">
        <v>1852</v>
      </c>
      <c r="B459" s="12" t="s">
        <v>1838</v>
      </c>
      <c r="C459" s="12" t="s">
        <v>1853</v>
      </c>
      <c r="D459" s="12" t="s">
        <v>1840</v>
      </c>
      <c r="E459" s="12" t="s">
        <v>1841</v>
      </c>
      <c r="F459" s="13">
        <v>202.24</v>
      </c>
      <c r="G459" s="12" t="s">
        <v>1842</v>
      </c>
      <c r="H459" s="18">
        <v>43952</v>
      </c>
      <c r="I459" s="12" t="s">
        <v>2331</v>
      </c>
      <c r="J459" s="12" t="s">
        <v>2353</v>
      </c>
      <c r="K459" s="12">
        <v>10059</v>
      </c>
      <c r="L459" s="12" t="s">
        <v>2329</v>
      </c>
      <c r="M459" s="12">
        <v>113020</v>
      </c>
      <c r="N459" s="12" t="s">
        <v>2354</v>
      </c>
      <c r="O459" s="12" t="s">
        <v>1854</v>
      </c>
      <c r="P459" s="12" t="s">
        <v>1855</v>
      </c>
      <c r="Q459" s="12" t="s">
        <v>1856</v>
      </c>
      <c r="R459" s="12" t="s">
        <v>1850</v>
      </c>
      <c r="S459" s="12" t="s">
        <v>1866</v>
      </c>
    </row>
    <row r="460" spans="1:19" x14ac:dyDescent="0.25">
      <c r="A460" s="12" t="s">
        <v>1858</v>
      </c>
      <c r="B460" s="12" t="s">
        <v>1838</v>
      </c>
      <c r="C460" s="12" t="s">
        <v>1859</v>
      </c>
      <c r="D460" s="12" t="s">
        <v>1840</v>
      </c>
      <c r="E460" s="12" t="s">
        <v>1841</v>
      </c>
      <c r="F460" s="13">
        <v>202.24</v>
      </c>
      <c r="G460" s="12" t="s">
        <v>1842</v>
      </c>
      <c r="H460" s="18">
        <v>43983</v>
      </c>
      <c r="I460" s="12" t="s">
        <v>2286</v>
      </c>
      <c r="J460" s="12" t="s">
        <v>2353</v>
      </c>
      <c r="K460" s="12">
        <v>10059</v>
      </c>
      <c r="L460" s="12" t="s">
        <v>2329</v>
      </c>
      <c r="M460" s="12">
        <v>113020</v>
      </c>
      <c r="N460" s="12" t="s">
        <v>2354</v>
      </c>
      <c r="O460" s="12" t="s">
        <v>1860</v>
      </c>
      <c r="P460" s="12" t="s">
        <v>1861</v>
      </c>
      <c r="Q460" s="12" t="s">
        <v>1862</v>
      </c>
      <c r="R460" s="12" t="s">
        <v>1850</v>
      </c>
      <c r="S460" s="12" t="s">
        <v>1866</v>
      </c>
    </row>
    <row r="461" spans="1:19" x14ac:dyDescent="0.25">
      <c r="A461" s="12" t="s">
        <v>1837</v>
      </c>
      <c r="B461" s="12" t="s">
        <v>1838</v>
      </c>
      <c r="C461" s="12" t="s">
        <v>1839</v>
      </c>
      <c r="D461" s="12" t="s">
        <v>1840</v>
      </c>
      <c r="E461" s="12" t="s">
        <v>1841</v>
      </c>
      <c r="F461" s="13">
        <v>5355.06</v>
      </c>
      <c r="G461" s="12" t="s">
        <v>1842</v>
      </c>
      <c r="H461" s="18">
        <v>43922</v>
      </c>
      <c r="I461" s="12" t="s">
        <v>2355</v>
      </c>
      <c r="J461" s="12" t="s">
        <v>2356</v>
      </c>
      <c r="K461" s="12">
        <v>10059</v>
      </c>
      <c r="L461" s="12" t="s">
        <v>2329</v>
      </c>
      <c r="M461" s="12">
        <v>113040</v>
      </c>
      <c r="N461" s="12" t="s">
        <v>2357</v>
      </c>
      <c r="O461" s="12" t="s">
        <v>1847</v>
      </c>
      <c r="P461" s="12" t="s">
        <v>1848</v>
      </c>
      <c r="Q461" s="12" t="s">
        <v>1849</v>
      </c>
      <c r="R461" s="12" t="s">
        <v>1850</v>
      </c>
      <c r="S461" s="12" t="s">
        <v>1815</v>
      </c>
    </row>
    <row r="462" spans="1:19" x14ac:dyDescent="0.25">
      <c r="A462" s="12" t="s">
        <v>1852</v>
      </c>
      <c r="B462" s="12" t="s">
        <v>1838</v>
      </c>
      <c r="C462" s="12" t="s">
        <v>1853</v>
      </c>
      <c r="D462" s="12" t="s">
        <v>1840</v>
      </c>
      <c r="E462" s="12" t="s">
        <v>1841</v>
      </c>
      <c r="F462" s="13">
        <v>5355.06</v>
      </c>
      <c r="G462" s="12" t="s">
        <v>1842</v>
      </c>
      <c r="H462" s="18">
        <v>43952</v>
      </c>
      <c r="I462" s="12" t="s">
        <v>2334</v>
      </c>
      <c r="J462" s="12" t="s">
        <v>2356</v>
      </c>
      <c r="K462" s="12">
        <v>10059</v>
      </c>
      <c r="L462" s="12" t="s">
        <v>2329</v>
      </c>
      <c r="M462" s="12">
        <v>113040</v>
      </c>
      <c r="N462" s="12" t="s">
        <v>2357</v>
      </c>
      <c r="O462" s="12" t="s">
        <v>1854</v>
      </c>
      <c r="P462" s="12" t="s">
        <v>1855</v>
      </c>
      <c r="Q462" s="12" t="s">
        <v>1856</v>
      </c>
      <c r="R462" s="12" t="s">
        <v>1850</v>
      </c>
      <c r="S462" s="12" t="s">
        <v>1815</v>
      </c>
    </row>
    <row r="463" spans="1:19" x14ac:dyDescent="0.25">
      <c r="A463" s="12" t="s">
        <v>1858</v>
      </c>
      <c r="B463" s="12" t="s">
        <v>1838</v>
      </c>
      <c r="C463" s="12" t="s">
        <v>1859</v>
      </c>
      <c r="D463" s="12" t="s">
        <v>1840</v>
      </c>
      <c r="E463" s="12" t="s">
        <v>1841</v>
      </c>
      <c r="F463" s="13">
        <v>5353.83</v>
      </c>
      <c r="G463" s="12" t="s">
        <v>1842</v>
      </c>
      <c r="H463" s="18">
        <v>43983</v>
      </c>
      <c r="I463" s="12" t="s">
        <v>2289</v>
      </c>
      <c r="J463" s="12" t="s">
        <v>2356</v>
      </c>
      <c r="K463" s="12">
        <v>10059</v>
      </c>
      <c r="L463" s="12" t="s">
        <v>2329</v>
      </c>
      <c r="M463" s="12">
        <v>113040</v>
      </c>
      <c r="N463" s="12" t="s">
        <v>2357</v>
      </c>
      <c r="O463" s="12" t="s">
        <v>1860</v>
      </c>
      <c r="P463" s="12" t="s">
        <v>1861</v>
      </c>
      <c r="Q463" s="12" t="s">
        <v>1862</v>
      </c>
      <c r="R463" s="12" t="s">
        <v>1850</v>
      </c>
      <c r="S463" s="12" t="s">
        <v>1815</v>
      </c>
    </row>
    <row r="464" spans="1:19" x14ac:dyDescent="0.25">
      <c r="A464" s="12" t="s">
        <v>1858</v>
      </c>
      <c r="B464" s="12" t="s">
        <v>1838</v>
      </c>
      <c r="C464" s="12" t="s">
        <v>1859</v>
      </c>
      <c r="D464" s="12" t="s">
        <v>1840</v>
      </c>
      <c r="E464" s="12" t="s">
        <v>1841</v>
      </c>
      <c r="F464" s="13">
        <v>144.07</v>
      </c>
      <c r="G464" s="12" t="s">
        <v>1842</v>
      </c>
      <c r="H464" s="18">
        <v>43983</v>
      </c>
      <c r="I464" s="12" t="s">
        <v>2292</v>
      </c>
      <c r="J464" s="12" t="s">
        <v>2358</v>
      </c>
      <c r="K464" s="12">
        <v>10059</v>
      </c>
      <c r="L464" s="12" t="s">
        <v>2329</v>
      </c>
      <c r="M464" s="12">
        <v>113050</v>
      </c>
      <c r="N464" s="12" t="s">
        <v>2359</v>
      </c>
      <c r="O464" s="12" t="s">
        <v>1860</v>
      </c>
      <c r="P464" s="12" t="s">
        <v>1861</v>
      </c>
      <c r="Q464" s="12" t="s">
        <v>1862</v>
      </c>
      <c r="R464" s="12" t="s">
        <v>1850</v>
      </c>
      <c r="S464" s="12" t="s">
        <v>1819</v>
      </c>
    </row>
    <row r="465" spans="1:19" x14ac:dyDescent="0.25">
      <c r="A465" s="12" t="s">
        <v>1837</v>
      </c>
      <c r="B465" s="12" t="s">
        <v>1838</v>
      </c>
      <c r="C465" s="12" t="s">
        <v>1839</v>
      </c>
      <c r="D465" s="12" t="s">
        <v>1840</v>
      </c>
      <c r="E465" s="12" t="s">
        <v>1841</v>
      </c>
      <c r="F465" s="13">
        <v>1355.05</v>
      </c>
      <c r="G465" s="12" t="s">
        <v>1842</v>
      </c>
      <c r="H465" s="18">
        <v>43922</v>
      </c>
      <c r="I465" s="12" t="s">
        <v>2360</v>
      </c>
      <c r="J465" s="12" t="s">
        <v>2361</v>
      </c>
      <c r="K465" s="12">
        <v>10059</v>
      </c>
      <c r="L465" s="12" t="s">
        <v>2329</v>
      </c>
      <c r="M465" s="12">
        <v>113060</v>
      </c>
      <c r="N465" s="12" t="s">
        <v>2362</v>
      </c>
      <c r="O465" s="12" t="s">
        <v>1847</v>
      </c>
      <c r="P465" s="12" t="s">
        <v>1848</v>
      </c>
      <c r="Q465" s="12" t="s">
        <v>1849</v>
      </c>
      <c r="R465" s="12" t="s">
        <v>1850</v>
      </c>
      <c r="S465" s="12" t="s">
        <v>1857</v>
      </c>
    </row>
    <row r="466" spans="1:19" x14ac:dyDescent="0.25">
      <c r="A466" s="12" t="s">
        <v>1852</v>
      </c>
      <c r="B466" s="12" t="s">
        <v>1838</v>
      </c>
      <c r="C466" s="12" t="s">
        <v>1853</v>
      </c>
      <c r="D466" s="12" t="s">
        <v>1840</v>
      </c>
      <c r="E466" s="12" t="s">
        <v>1841</v>
      </c>
      <c r="F466" s="13">
        <v>1332.45</v>
      </c>
      <c r="G466" s="12" t="s">
        <v>1842</v>
      </c>
      <c r="H466" s="18">
        <v>43952</v>
      </c>
      <c r="I466" s="12" t="s">
        <v>2337</v>
      </c>
      <c r="J466" s="12" t="s">
        <v>2361</v>
      </c>
      <c r="K466" s="12">
        <v>10059</v>
      </c>
      <c r="L466" s="12" t="s">
        <v>2329</v>
      </c>
      <c r="M466" s="12">
        <v>113060</v>
      </c>
      <c r="N466" s="12" t="s">
        <v>2362</v>
      </c>
      <c r="O466" s="12" t="s">
        <v>1854</v>
      </c>
      <c r="P466" s="12" t="s">
        <v>1855</v>
      </c>
      <c r="Q466" s="12" t="s">
        <v>1856</v>
      </c>
      <c r="R466" s="12" t="s">
        <v>1850</v>
      </c>
      <c r="S466" s="12" t="s">
        <v>1857</v>
      </c>
    </row>
    <row r="467" spans="1:19" x14ac:dyDescent="0.25">
      <c r="A467" s="12" t="s">
        <v>1858</v>
      </c>
      <c r="B467" s="12" t="s">
        <v>1838</v>
      </c>
      <c r="C467" s="12" t="s">
        <v>1859</v>
      </c>
      <c r="D467" s="12" t="s">
        <v>1840</v>
      </c>
      <c r="E467" s="12" t="s">
        <v>1841</v>
      </c>
      <c r="F467" s="13">
        <v>1341.89</v>
      </c>
      <c r="G467" s="12" t="s">
        <v>1842</v>
      </c>
      <c r="H467" s="18">
        <v>43983</v>
      </c>
      <c r="I467" s="12" t="s">
        <v>2296</v>
      </c>
      <c r="J467" s="12" t="s">
        <v>2361</v>
      </c>
      <c r="K467" s="12">
        <v>10059</v>
      </c>
      <c r="L467" s="12" t="s">
        <v>2329</v>
      </c>
      <c r="M467" s="12">
        <v>113060</v>
      </c>
      <c r="N467" s="12" t="s">
        <v>2362</v>
      </c>
      <c r="O467" s="12" t="s">
        <v>1860</v>
      </c>
      <c r="P467" s="12" t="s">
        <v>1861</v>
      </c>
      <c r="Q467" s="12" t="s">
        <v>1862</v>
      </c>
      <c r="R467" s="12" t="s">
        <v>1850</v>
      </c>
      <c r="S467" s="12" t="s">
        <v>1857</v>
      </c>
    </row>
    <row r="468" spans="1:19" x14ac:dyDescent="0.25">
      <c r="A468" s="12" t="s">
        <v>1837</v>
      </c>
      <c r="B468" s="12" t="s">
        <v>1838</v>
      </c>
      <c r="C468" s="12" t="s">
        <v>1839</v>
      </c>
      <c r="D468" s="12" t="s">
        <v>1840</v>
      </c>
      <c r="E468" s="12" t="s">
        <v>1841</v>
      </c>
      <c r="F468" s="13">
        <v>948.27</v>
      </c>
      <c r="G468" s="12" t="s">
        <v>1842</v>
      </c>
      <c r="H468" s="18">
        <v>43922</v>
      </c>
      <c r="I468" s="12" t="s">
        <v>2363</v>
      </c>
      <c r="J468" s="12" t="s">
        <v>2364</v>
      </c>
      <c r="K468" s="12">
        <v>10059</v>
      </c>
      <c r="L468" s="12" t="s">
        <v>2329</v>
      </c>
      <c r="M468" s="12">
        <v>114000</v>
      </c>
      <c r="N468" s="12" t="s">
        <v>2365</v>
      </c>
      <c r="O468" s="12" t="s">
        <v>1847</v>
      </c>
      <c r="P468" s="12" t="s">
        <v>1848</v>
      </c>
      <c r="Q468" s="12" t="s">
        <v>1849</v>
      </c>
      <c r="R468" s="12" t="s">
        <v>1850</v>
      </c>
      <c r="S468" s="12" t="s">
        <v>1877</v>
      </c>
    </row>
    <row r="469" spans="1:19" x14ac:dyDescent="0.25">
      <c r="A469" s="12" t="s">
        <v>1852</v>
      </c>
      <c r="B469" s="12" t="s">
        <v>1838</v>
      </c>
      <c r="C469" s="12" t="s">
        <v>1853</v>
      </c>
      <c r="D469" s="12" t="s">
        <v>1840</v>
      </c>
      <c r="E469" s="12" t="s">
        <v>1841</v>
      </c>
      <c r="F469" s="13">
        <v>884.29</v>
      </c>
      <c r="G469" s="12" t="s">
        <v>1842</v>
      </c>
      <c r="H469" s="18">
        <v>43952</v>
      </c>
      <c r="I469" s="12" t="s">
        <v>2340</v>
      </c>
      <c r="J469" s="12" t="s">
        <v>2364</v>
      </c>
      <c r="K469" s="12">
        <v>10059</v>
      </c>
      <c r="L469" s="12" t="s">
        <v>2329</v>
      </c>
      <c r="M469" s="12">
        <v>114000</v>
      </c>
      <c r="N469" s="12" t="s">
        <v>2365</v>
      </c>
      <c r="O469" s="12" t="s">
        <v>1854</v>
      </c>
      <c r="P469" s="12" t="s">
        <v>1855</v>
      </c>
      <c r="Q469" s="12" t="s">
        <v>1856</v>
      </c>
      <c r="R469" s="12" t="s">
        <v>1850</v>
      </c>
      <c r="S469" s="12" t="s">
        <v>1877</v>
      </c>
    </row>
    <row r="470" spans="1:19" x14ac:dyDescent="0.25">
      <c r="A470" s="12" t="s">
        <v>1858</v>
      </c>
      <c r="B470" s="12" t="s">
        <v>1838</v>
      </c>
      <c r="C470" s="12" t="s">
        <v>1859</v>
      </c>
      <c r="D470" s="12" t="s">
        <v>1840</v>
      </c>
      <c r="E470" s="12" t="s">
        <v>1841</v>
      </c>
      <c r="F470" s="13">
        <v>884.29</v>
      </c>
      <c r="G470" s="12" t="s">
        <v>1842</v>
      </c>
      <c r="H470" s="18">
        <v>43983</v>
      </c>
      <c r="I470" s="12" t="s">
        <v>2299</v>
      </c>
      <c r="J470" s="12" t="s">
        <v>2364</v>
      </c>
      <c r="K470" s="12">
        <v>10059</v>
      </c>
      <c r="L470" s="12" t="s">
        <v>2329</v>
      </c>
      <c r="M470" s="12">
        <v>114000</v>
      </c>
      <c r="N470" s="12" t="s">
        <v>2365</v>
      </c>
      <c r="O470" s="12" t="s">
        <v>1860</v>
      </c>
      <c r="P470" s="12" t="s">
        <v>1861</v>
      </c>
      <c r="Q470" s="12" t="s">
        <v>1862</v>
      </c>
      <c r="R470" s="12" t="s">
        <v>1850</v>
      </c>
      <c r="S470" s="12" t="s">
        <v>1877</v>
      </c>
    </row>
    <row r="471" spans="1:19" x14ac:dyDescent="0.25">
      <c r="A471" s="12" t="s">
        <v>1837</v>
      </c>
      <c r="B471" s="12" t="s">
        <v>1838</v>
      </c>
      <c r="C471" s="12" t="s">
        <v>1839</v>
      </c>
      <c r="D471" s="12" t="s">
        <v>1840</v>
      </c>
      <c r="E471" s="12" t="s">
        <v>1841</v>
      </c>
      <c r="F471" s="13">
        <v>1303.3800000000001</v>
      </c>
      <c r="G471" s="12" t="s">
        <v>1842</v>
      </c>
      <c r="H471" s="18">
        <v>43922</v>
      </c>
      <c r="I471" s="12" t="s">
        <v>2366</v>
      </c>
      <c r="J471" s="12" t="s">
        <v>2367</v>
      </c>
      <c r="K471" s="12">
        <v>10059</v>
      </c>
      <c r="L471" s="12" t="s">
        <v>2329</v>
      </c>
      <c r="M471" s="12">
        <v>114010</v>
      </c>
      <c r="N471" s="12" t="s">
        <v>2368</v>
      </c>
      <c r="O471" s="12" t="s">
        <v>1847</v>
      </c>
      <c r="P471" s="12" t="s">
        <v>1848</v>
      </c>
      <c r="Q471" s="12" t="s">
        <v>1849</v>
      </c>
      <c r="R471" s="12" t="s">
        <v>1850</v>
      </c>
      <c r="S471" s="12" t="s">
        <v>1851</v>
      </c>
    </row>
    <row r="472" spans="1:19" x14ac:dyDescent="0.25">
      <c r="A472" s="12" t="s">
        <v>1852</v>
      </c>
      <c r="B472" s="12" t="s">
        <v>1838</v>
      </c>
      <c r="C472" s="12" t="s">
        <v>1853</v>
      </c>
      <c r="D472" s="12" t="s">
        <v>1840</v>
      </c>
      <c r="E472" s="12" t="s">
        <v>1841</v>
      </c>
      <c r="F472" s="13">
        <v>1303.3800000000001</v>
      </c>
      <c r="G472" s="12" t="s">
        <v>1842</v>
      </c>
      <c r="H472" s="18">
        <v>43952</v>
      </c>
      <c r="I472" s="12" t="s">
        <v>2343</v>
      </c>
      <c r="J472" s="12" t="s">
        <v>2367</v>
      </c>
      <c r="K472" s="12">
        <v>10059</v>
      </c>
      <c r="L472" s="12" t="s">
        <v>2329</v>
      </c>
      <c r="M472" s="12">
        <v>114010</v>
      </c>
      <c r="N472" s="12" t="s">
        <v>2368</v>
      </c>
      <c r="O472" s="12" t="s">
        <v>1854</v>
      </c>
      <c r="P472" s="12" t="s">
        <v>1855</v>
      </c>
      <c r="Q472" s="12" t="s">
        <v>1856</v>
      </c>
      <c r="R472" s="12" t="s">
        <v>1850</v>
      </c>
      <c r="S472" s="12" t="s">
        <v>1851</v>
      </c>
    </row>
    <row r="473" spans="1:19" x14ac:dyDescent="0.25">
      <c r="A473" s="12" t="s">
        <v>1858</v>
      </c>
      <c r="B473" s="12" t="s">
        <v>1838</v>
      </c>
      <c r="C473" s="12" t="s">
        <v>1859</v>
      </c>
      <c r="D473" s="12" t="s">
        <v>1840</v>
      </c>
      <c r="E473" s="12" t="s">
        <v>1841</v>
      </c>
      <c r="F473" s="13">
        <v>1303.3800000000001</v>
      </c>
      <c r="G473" s="12" t="s">
        <v>1842</v>
      </c>
      <c r="H473" s="18">
        <v>43983</v>
      </c>
      <c r="I473" s="12" t="s">
        <v>2302</v>
      </c>
      <c r="J473" s="12" t="s">
        <v>2367</v>
      </c>
      <c r="K473" s="12">
        <v>10059</v>
      </c>
      <c r="L473" s="12" t="s">
        <v>2329</v>
      </c>
      <c r="M473" s="12">
        <v>114010</v>
      </c>
      <c r="N473" s="12" t="s">
        <v>2368</v>
      </c>
      <c r="O473" s="12" t="s">
        <v>1860</v>
      </c>
      <c r="P473" s="12" t="s">
        <v>1861</v>
      </c>
      <c r="Q473" s="12" t="s">
        <v>1862</v>
      </c>
      <c r="R473" s="12" t="s">
        <v>1850</v>
      </c>
      <c r="S473" s="12" t="s">
        <v>1851</v>
      </c>
    </row>
    <row r="474" spans="1:19" x14ac:dyDescent="0.25">
      <c r="A474" s="12" t="s">
        <v>1837</v>
      </c>
      <c r="B474" s="12" t="s">
        <v>1838</v>
      </c>
      <c r="C474" s="12" t="s">
        <v>1839</v>
      </c>
      <c r="D474" s="12" t="s">
        <v>1840</v>
      </c>
      <c r="E474" s="12" t="s">
        <v>1841</v>
      </c>
      <c r="F474" s="13">
        <v>856.19</v>
      </c>
      <c r="G474" s="12" t="s">
        <v>1842</v>
      </c>
      <c r="H474" s="18">
        <v>43922</v>
      </c>
      <c r="I474" s="12" t="s">
        <v>2369</v>
      </c>
      <c r="J474" s="12" t="s">
        <v>2370</v>
      </c>
      <c r="K474" s="12">
        <v>10059</v>
      </c>
      <c r="L474" s="12" t="s">
        <v>2329</v>
      </c>
      <c r="M474" s="12">
        <v>114020</v>
      </c>
      <c r="N474" s="12" t="s">
        <v>2371</v>
      </c>
      <c r="O474" s="12" t="s">
        <v>1847</v>
      </c>
      <c r="P474" s="12" t="s">
        <v>1848</v>
      </c>
      <c r="Q474" s="12" t="s">
        <v>1849</v>
      </c>
      <c r="R474" s="12" t="s">
        <v>1850</v>
      </c>
      <c r="S474" s="12" t="s">
        <v>1866</v>
      </c>
    </row>
    <row r="475" spans="1:19" x14ac:dyDescent="0.25">
      <c r="A475" s="12" t="s">
        <v>1852</v>
      </c>
      <c r="B475" s="12" t="s">
        <v>1838</v>
      </c>
      <c r="C475" s="12" t="s">
        <v>1853</v>
      </c>
      <c r="D475" s="12" t="s">
        <v>1840</v>
      </c>
      <c r="E475" s="12" t="s">
        <v>1841</v>
      </c>
      <c r="F475" s="13">
        <v>849.91</v>
      </c>
      <c r="G475" s="12" t="s">
        <v>1842</v>
      </c>
      <c r="H475" s="18">
        <v>43952</v>
      </c>
      <c r="I475" s="12" t="s">
        <v>2346</v>
      </c>
      <c r="J475" s="12" t="s">
        <v>2370</v>
      </c>
      <c r="K475" s="12">
        <v>10059</v>
      </c>
      <c r="L475" s="12" t="s">
        <v>2329</v>
      </c>
      <c r="M475" s="12">
        <v>114020</v>
      </c>
      <c r="N475" s="12" t="s">
        <v>2371</v>
      </c>
      <c r="O475" s="12" t="s">
        <v>1854</v>
      </c>
      <c r="P475" s="12" t="s">
        <v>1855</v>
      </c>
      <c r="Q475" s="12" t="s">
        <v>1856</v>
      </c>
      <c r="R475" s="12" t="s">
        <v>1850</v>
      </c>
      <c r="S475" s="12" t="s">
        <v>1866</v>
      </c>
    </row>
    <row r="476" spans="1:19" x14ac:dyDescent="0.25">
      <c r="A476" s="12" t="s">
        <v>1858</v>
      </c>
      <c r="B476" s="12" t="s">
        <v>1838</v>
      </c>
      <c r="C476" s="12" t="s">
        <v>1859</v>
      </c>
      <c r="D476" s="12" t="s">
        <v>1840</v>
      </c>
      <c r="E476" s="12" t="s">
        <v>1841</v>
      </c>
      <c r="F476" s="13">
        <v>849.91</v>
      </c>
      <c r="G476" s="12" t="s">
        <v>1842</v>
      </c>
      <c r="H476" s="18">
        <v>43983</v>
      </c>
      <c r="I476" s="12" t="s">
        <v>2305</v>
      </c>
      <c r="J476" s="12" t="s">
        <v>2370</v>
      </c>
      <c r="K476" s="12">
        <v>10059</v>
      </c>
      <c r="L476" s="12" t="s">
        <v>2329</v>
      </c>
      <c r="M476" s="12">
        <v>114020</v>
      </c>
      <c r="N476" s="12" t="s">
        <v>2371</v>
      </c>
      <c r="O476" s="12" t="s">
        <v>1860</v>
      </c>
      <c r="P476" s="12" t="s">
        <v>1861</v>
      </c>
      <c r="Q476" s="12" t="s">
        <v>1862</v>
      </c>
      <c r="R476" s="12" t="s">
        <v>1850</v>
      </c>
      <c r="S476" s="12" t="s">
        <v>1866</v>
      </c>
    </row>
    <row r="477" spans="1:19" x14ac:dyDescent="0.25">
      <c r="A477" s="12" t="s">
        <v>1837</v>
      </c>
      <c r="B477" s="12" t="s">
        <v>1838</v>
      </c>
      <c r="C477" s="12" t="s">
        <v>1839</v>
      </c>
      <c r="D477" s="12" t="s">
        <v>1840</v>
      </c>
      <c r="E477" s="12" t="s">
        <v>1841</v>
      </c>
      <c r="F477" s="13">
        <v>11809.89</v>
      </c>
      <c r="G477" s="12" t="s">
        <v>1842</v>
      </c>
      <c r="H477" s="18">
        <v>43922</v>
      </c>
      <c r="I477" s="12" t="s">
        <v>2372</v>
      </c>
      <c r="J477" s="12" t="s">
        <v>2373</v>
      </c>
      <c r="K477" s="12">
        <v>10059</v>
      </c>
      <c r="L477" s="12" t="s">
        <v>2329</v>
      </c>
      <c r="M477" s="12">
        <v>114040</v>
      </c>
      <c r="N477" s="12" t="s">
        <v>2374</v>
      </c>
      <c r="O477" s="12" t="s">
        <v>1847</v>
      </c>
      <c r="P477" s="12" t="s">
        <v>1848</v>
      </c>
      <c r="Q477" s="12" t="s">
        <v>1849</v>
      </c>
      <c r="R477" s="12" t="s">
        <v>1850</v>
      </c>
      <c r="S477" s="12" t="s">
        <v>1815</v>
      </c>
    </row>
    <row r="478" spans="1:19" x14ac:dyDescent="0.25">
      <c r="A478" s="12" t="s">
        <v>1852</v>
      </c>
      <c r="B478" s="12" t="s">
        <v>1838</v>
      </c>
      <c r="C478" s="12" t="s">
        <v>1853</v>
      </c>
      <c r="D478" s="12" t="s">
        <v>1840</v>
      </c>
      <c r="E478" s="12" t="s">
        <v>1841</v>
      </c>
      <c r="F478" s="13">
        <v>11809.89</v>
      </c>
      <c r="G478" s="12" t="s">
        <v>1842</v>
      </c>
      <c r="H478" s="18">
        <v>43952</v>
      </c>
      <c r="I478" s="12" t="s">
        <v>2349</v>
      </c>
      <c r="J478" s="12" t="s">
        <v>2373</v>
      </c>
      <c r="K478" s="12">
        <v>10059</v>
      </c>
      <c r="L478" s="12" t="s">
        <v>2329</v>
      </c>
      <c r="M478" s="12">
        <v>114040</v>
      </c>
      <c r="N478" s="12" t="s">
        <v>2374</v>
      </c>
      <c r="O478" s="12" t="s">
        <v>1854</v>
      </c>
      <c r="P478" s="12" t="s">
        <v>1855</v>
      </c>
      <c r="Q478" s="12" t="s">
        <v>1856</v>
      </c>
      <c r="R478" s="12" t="s">
        <v>1850</v>
      </c>
      <c r="S478" s="12" t="s">
        <v>1815</v>
      </c>
    </row>
    <row r="479" spans="1:19" x14ac:dyDescent="0.25">
      <c r="A479" s="12" t="s">
        <v>1858</v>
      </c>
      <c r="B479" s="12" t="s">
        <v>1838</v>
      </c>
      <c r="C479" s="12" t="s">
        <v>1859</v>
      </c>
      <c r="D479" s="12" t="s">
        <v>1840</v>
      </c>
      <c r="E479" s="12" t="s">
        <v>1841</v>
      </c>
      <c r="F479" s="13">
        <v>11807.79</v>
      </c>
      <c r="G479" s="12" t="s">
        <v>1842</v>
      </c>
      <c r="H479" s="18">
        <v>43983</v>
      </c>
      <c r="I479" s="12" t="s">
        <v>2308</v>
      </c>
      <c r="J479" s="12" t="s">
        <v>2373</v>
      </c>
      <c r="K479" s="12">
        <v>10059</v>
      </c>
      <c r="L479" s="12" t="s">
        <v>2329</v>
      </c>
      <c r="M479" s="12">
        <v>114040</v>
      </c>
      <c r="N479" s="12" t="s">
        <v>2374</v>
      </c>
      <c r="O479" s="12" t="s">
        <v>1860</v>
      </c>
      <c r="P479" s="12" t="s">
        <v>1861</v>
      </c>
      <c r="Q479" s="12" t="s">
        <v>1862</v>
      </c>
      <c r="R479" s="12" t="s">
        <v>1850</v>
      </c>
      <c r="S479" s="12" t="s">
        <v>1815</v>
      </c>
    </row>
    <row r="480" spans="1:19" x14ac:dyDescent="0.25">
      <c r="A480" s="12" t="s">
        <v>1837</v>
      </c>
      <c r="B480" s="12" t="s">
        <v>1838</v>
      </c>
      <c r="C480" s="12" t="s">
        <v>1839</v>
      </c>
      <c r="D480" s="12" t="s">
        <v>1840</v>
      </c>
      <c r="E480" s="12" t="s">
        <v>1841</v>
      </c>
      <c r="F480" s="13">
        <v>157.71</v>
      </c>
      <c r="G480" s="12" t="s">
        <v>1842</v>
      </c>
      <c r="H480" s="18">
        <v>43922</v>
      </c>
      <c r="I480" s="12" t="s">
        <v>2375</v>
      </c>
      <c r="J480" s="12" t="s">
        <v>2376</v>
      </c>
      <c r="K480" s="12">
        <v>10059</v>
      </c>
      <c r="L480" s="12" t="s">
        <v>2329</v>
      </c>
      <c r="M480" s="12">
        <v>114050</v>
      </c>
      <c r="N480" s="12" t="s">
        <v>2377</v>
      </c>
      <c r="O480" s="12" t="s">
        <v>1847</v>
      </c>
      <c r="P480" s="12" t="s">
        <v>1848</v>
      </c>
      <c r="Q480" s="12" t="s">
        <v>1849</v>
      </c>
      <c r="R480" s="12" t="s">
        <v>1850</v>
      </c>
      <c r="S480" s="12" t="s">
        <v>1819</v>
      </c>
    </row>
    <row r="481" spans="1:19" x14ac:dyDescent="0.25">
      <c r="A481" s="12" t="s">
        <v>1852</v>
      </c>
      <c r="B481" s="12" t="s">
        <v>1838</v>
      </c>
      <c r="C481" s="12" t="s">
        <v>1853</v>
      </c>
      <c r="D481" s="12" t="s">
        <v>1840</v>
      </c>
      <c r="E481" s="12" t="s">
        <v>1841</v>
      </c>
      <c r="F481" s="13">
        <v>157.71</v>
      </c>
      <c r="G481" s="12" t="s">
        <v>1842</v>
      </c>
      <c r="H481" s="18">
        <v>43952</v>
      </c>
      <c r="I481" s="12" t="s">
        <v>2352</v>
      </c>
      <c r="J481" s="12" t="s">
        <v>2376</v>
      </c>
      <c r="K481" s="12">
        <v>10059</v>
      </c>
      <c r="L481" s="12" t="s">
        <v>2329</v>
      </c>
      <c r="M481" s="12">
        <v>114050</v>
      </c>
      <c r="N481" s="12" t="s">
        <v>2377</v>
      </c>
      <c r="O481" s="12" t="s">
        <v>1854</v>
      </c>
      <c r="P481" s="12" t="s">
        <v>1855</v>
      </c>
      <c r="Q481" s="12" t="s">
        <v>1856</v>
      </c>
      <c r="R481" s="12" t="s">
        <v>1850</v>
      </c>
      <c r="S481" s="12" t="s">
        <v>1819</v>
      </c>
    </row>
    <row r="482" spans="1:19" x14ac:dyDescent="0.25">
      <c r="A482" s="12" t="s">
        <v>1858</v>
      </c>
      <c r="B482" s="12" t="s">
        <v>1838</v>
      </c>
      <c r="C482" s="12" t="s">
        <v>1859</v>
      </c>
      <c r="D482" s="12" t="s">
        <v>1840</v>
      </c>
      <c r="E482" s="12" t="s">
        <v>1841</v>
      </c>
      <c r="F482" s="13">
        <v>420.56</v>
      </c>
      <c r="G482" s="12" t="s">
        <v>1842</v>
      </c>
      <c r="H482" s="18">
        <v>43983</v>
      </c>
      <c r="I482" s="12" t="s">
        <v>2311</v>
      </c>
      <c r="J482" s="12" t="s">
        <v>2376</v>
      </c>
      <c r="K482" s="12">
        <v>10059</v>
      </c>
      <c r="L482" s="12" t="s">
        <v>2329</v>
      </c>
      <c r="M482" s="12">
        <v>114050</v>
      </c>
      <c r="N482" s="12" t="s">
        <v>2377</v>
      </c>
      <c r="O482" s="12" t="s">
        <v>1860</v>
      </c>
      <c r="P482" s="12" t="s">
        <v>1861</v>
      </c>
      <c r="Q482" s="12" t="s">
        <v>1862</v>
      </c>
      <c r="R482" s="12" t="s">
        <v>1850</v>
      </c>
      <c r="S482" s="12" t="s">
        <v>1819</v>
      </c>
    </row>
    <row r="483" spans="1:19" x14ac:dyDescent="0.25">
      <c r="A483" s="12" t="s">
        <v>1837</v>
      </c>
      <c r="B483" s="12" t="s">
        <v>1838</v>
      </c>
      <c r="C483" s="12" t="s">
        <v>1839</v>
      </c>
      <c r="D483" s="12" t="s">
        <v>1840</v>
      </c>
      <c r="E483" s="12" t="s">
        <v>1841</v>
      </c>
      <c r="F483" s="13">
        <v>6124.97</v>
      </c>
      <c r="G483" s="12" t="s">
        <v>1842</v>
      </c>
      <c r="H483" s="18">
        <v>43922</v>
      </c>
      <c r="I483" s="12" t="s">
        <v>2378</v>
      </c>
      <c r="J483" s="12" t="s">
        <v>2379</v>
      </c>
      <c r="K483" s="12">
        <v>10059</v>
      </c>
      <c r="L483" s="12" t="s">
        <v>2329</v>
      </c>
      <c r="M483" s="12">
        <v>114060</v>
      </c>
      <c r="N483" s="12" t="s">
        <v>2380</v>
      </c>
      <c r="O483" s="12" t="s">
        <v>1847</v>
      </c>
      <c r="P483" s="12" t="s">
        <v>1848</v>
      </c>
      <c r="Q483" s="12" t="s">
        <v>1849</v>
      </c>
      <c r="R483" s="12" t="s">
        <v>1850</v>
      </c>
      <c r="S483" s="12" t="s">
        <v>1857</v>
      </c>
    </row>
    <row r="484" spans="1:19" x14ac:dyDescent="0.25">
      <c r="A484" s="12" t="s">
        <v>1852</v>
      </c>
      <c r="B484" s="12" t="s">
        <v>1838</v>
      </c>
      <c r="C484" s="12" t="s">
        <v>1853</v>
      </c>
      <c r="D484" s="12" t="s">
        <v>1840</v>
      </c>
      <c r="E484" s="12" t="s">
        <v>1841</v>
      </c>
      <c r="F484" s="13">
        <v>6217.27</v>
      </c>
      <c r="G484" s="12" t="s">
        <v>1842</v>
      </c>
      <c r="H484" s="18">
        <v>43952</v>
      </c>
      <c r="I484" s="12" t="s">
        <v>2355</v>
      </c>
      <c r="J484" s="12" t="s">
        <v>2379</v>
      </c>
      <c r="K484" s="12">
        <v>10059</v>
      </c>
      <c r="L484" s="12" t="s">
        <v>2329</v>
      </c>
      <c r="M484" s="12">
        <v>114060</v>
      </c>
      <c r="N484" s="12" t="s">
        <v>2380</v>
      </c>
      <c r="O484" s="12" t="s">
        <v>1854</v>
      </c>
      <c r="P484" s="12" t="s">
        <v>1855</v>
      </c>
      <c r="Q484" s="12" t="s">
        <v>1856</v>
      </c>
      <c r="R484" s="12" t="s">
        <v>1850</v>
      </c>
      <c r="S484" s="12" t="s">
        <v>1857</v>
      </c>
    </row>
    <row r="485" spans="1:19" x14ac:dyDescent="0.25">
      <c r="A485" s="12" t="s">
        <v>1858</v>
      </c>
      <c r="B485" s="12" t="s">
        <v>1838</v>
      </c>
      <c r="C485" s="12" t="s">
        <v>1859</v>
      </c>
      <c r="D485" s="12" t="s">
        <v>1840</v>
      </c>
      <c r="E485" s="12" t="s">
        <v>1841</v>
      </c>
      <c r="F485" s="13">
        <v>6256.4</v>
      </c>
      <c r="G485" s="12" t="s">
        <v>1842</v>
      </c>
      <c r="H485" s="18">
        <v>43983</v>
      </c>
      <c r="I485" s="12" t="s">
        <v>2315</v>
      </c>
      <c r="J485" s="12" t="s">
        <v>2379</v>
      </c>
      <c r="K485" s="12">
        <v>10059</v>
      </c>
      <c r="L485" s="12" t="s">
        <v>2329</v>
      </c>
      <c r="M485" s="12">
        <v>114060</v>
      </c>
      <c r="N485" s="12" t="s">
        <v>2380</v>
      </c>
      <c r="O485" s="12" t="s">
        <v>1860</v>
      </c>
      <c r="P485" s="12" t="s">
        <v>1861</v>
      </c>
      <c r="Q485" s="12" t="s">
        <v>1862</v>
      </c>
      <c r="R485" s="12" t="s">
        <v>1850</v>
      </c>
      <c r="S485" s="12" t="s">
        <v>1857</v>
      </c>
    </row>
    <row r="486" spans="1:19" x14ac:dyDescent="0.25">
      <c r="A486" s="12" t="s">
        <v>1837</v>
      </c>
      <c r="B486" s="12" t="s">
        <v>1838</v>
      </c>
      <c r="C486" s="12" t="s">
        <v>1839</v>
      </c>
      <c r="D486" s="12" t="s">
        <v>1840</v>
      </c>
      <c r="E486" s="12" t="s">
        <v>1841</v>
      </c>
      <c r="F486" s="13">
        <v>0.11</v>
      </c>
      <c r="G486" s="12" t="s">
        <v>1842</v>
      </c>
      <c r="H486" s="18">
        <v>43922</v>
      </c>
      <c r="I486" s="12" t="s">
        <v>2381</v>
      </c>
      <c r="J486" s="12" t="s">
        <v>2382</v>
      </c>
      <c r="K486" s="12">
        <v>10059</v>
      </c>
      <c r="L486" s="12" t="s">
        <v>2329</v>
      </c>
      <c r="M486" s="12">
        <v>138100</v>
      </c>
      <c r="N486" s="12" t="s">
        <v>2383</v>
      </c>
      <c r="O486" s="12" t="s">
        <v>1847</v>
      </c>
      <c r="P486" s="12" t="s">
        <v>1848</v>
      </c>
      <c r="Q486" s="12" t="s">
        <v>1849</v>
      </c>
      <c r="R486" s="12" t="s">
        <v>1850</v>
      </c>
      <c r="S486" s="12" t="s">
        <v>1881</v>
      </c>
    </row>
    <row r="487" spans="1:19" x14ac:dyDescent="0.25">
      <c r="A487" s="12" t="s">
        <v>1837</v>
      </c>
      <c r="B487" s="12" t="s">
        <v>1838</v>
      </c>
      <c r="C487" s="12" t="s">
        <v>1839</v>
      </c>
      <c r="D487" s="12" t="s">
        <v>1840</v>
      </c>
      <c r="E487" s="12" t="s">
        <v>1841</v>
      </c>
      <c r="F487" s="13">
        <v>11580.08</v>
      </c>
      <c r="G487" s="12" t="s">
        <v>1842</v>
      </c>
      <c r="H487" s="18">
        <v>43922</v>
      </c>
      <c r="I487" s="12" t="s">
        <v>2384</v>
      </c>
      <c r="J487" s="12" t="s">
        <v>2385</v>
      </c>
      <c r="K487" s="12">
        <v>10064</v>
      </c>
      <c r="L487" s="12" t="s">
        <v>2386</v>
      </c>
      <c r="M487" s="12">
        <v>111100</v>
      </c>
      <c r="N487" s="12" t="s">
        <v>2387</v>
      </c>
      <c r="O487" s="12" t="s">
        <v>1847</v>
      </c>
      <c r="P487" s="12" t="s">
        <v>1848</v>
      </c>
      <c r="Q487" s="12" t="s">
        <v>1849</v>
      </c>
      <c r="R487" s="12" t="s">
        <v>1850</v>
      </c>
      <c r="S487" s="12" t="s">
        <v>1851</v>
      </c>
    </row>
    <row r="488" spans="1:19" x14ac:dyDescent="0.25">
      <c r="A488" s="12" t="s">
        <v>1852</v>
      </c>
      <c r="B488" s="12" t="s">
        <v>1838</v>
      </c>
      <c r="C488" s="12" t="s">
        <v>1853</v>
      </c>
      <c r="D488" s="12" t="s">
        <v>1840</v>
      </c>
      <c r="E488" s="12" t="s">
        <v>1841</v>
      </c>
      <c r="F488" s="13">
        <v>11580.08</v>
      </c>
      <c r="G488" s="12" t="s">
        <v>1842</v>
      </c>
      <c r="H488" s="18">
        <v>43952</v>
      </c>
      <c r="I488" s="12" t="s">
        <v>2360</v>
      </c>
      <c r="J488" s="12" t="s">
        <v>2385</v>
      </c>
      <c r="K488" s="12">
        <v>10064</v>
      </c>
      <c r="L488" s="12" t="s">
        <v>2386</v>
      </c>
      <c r="M488" s="12">
        <v>111100</v>
      </c>
      <c r="N488" s="12" t="s">
        <v>2387</v>
      </c>
      <c r="O488" s="12" t="s">
        <v>1854</v>
      </c>
      <c r="P488" s="12" t="s">
        <v>1855</v>
      </c>
      <c r="Q488" s="12" t="s">
        <v>1856</v>
      </c>
      <c r="R488" s="12" t="s">
        <v>1850</v>
      </c>
      <c r="S488" s="12" t="s">
        <v>1851</v>
      </c>
    </row>
    <row r="489" spans="1:19" x14ac:dyDescent="0.25">
      <c r="A489" s="12" t="s">
        <v>1858</v>
      </c>
      <c r="B489" s="12" t="s">
        <v>1838</v>
      </c>
      <c r="C489" s="12" t="s">
        <v>1859</v>
      </c>
      <c r="D489" s="12" t="s">
        <v>1840</v>
      </c>
      <c r="E489" s="12" t="s">
        <v>1841</v>
      </c>
      <c r="F489" s="13">
        <v>11580.08</v>
      </c>
      <c r="G489" s="12" t="s">
        <v>1842</v>
      </c>
      <c r="H489" s="18">
        <v>43983</v>
      </c>
      <c r="I489" s="12" t="s">
        <v>2318</v>
      </c>
      <c r="J489" s="12" t="s">
        <v>2385</v>
      </c>
      <c r="K489" s="12">
        <v>10064</v>
      </c>
      <c r="L489" s="12" t="s">
        <v>2386</v>
      </c>
      <c r="M489" s="12">
        <v>111100</v>
      </c>
      <c r="N489" s="12" t="s">
        <v>2387</v>
      </c>
      <c r="O489" s="12" t="s">
        <v>1860</v>
      </c>
      <c r="P489" s="12" t="s">
        <v>1861</v>
      </c>
      <c r="Q489" s="12" t="s">
        <v>1862</v>
      </c>
      <c r="R489" s="12" t="s">
        <v>1850</v>
      </c>
      <c r="S489" s="12" t="s">
        <v>1851</v>
      </c>
    </row>
    <row r="490" spans="1:19" x14ac:dyDescent="0.25">
      <c r="A490" s="12" t="s">
        <v>1837</v>
      </c>
      <c r="B490" s="12" t="s">
        <v>1838</v>
      </c>
      <c r="C490" s="12" t="s">
        <v>1839</v>
      </c>
      <c r="D490" s="12" t="s">
        <v>1840</v>
      </c>
      <c r="E490" s="12" t="s">
        <v>1841</v>
      </c>
      <c r="F490" s="13">
        <v>1054.99</v>
      </c>
      <c r="G490" s="12" t="s">
        <v>1842</v>
      </c>
      <c r="H490" s="18">
        <v>43922</v>
      </c>
      <c r="I490" s="12" t="s">
        <v>2388</v>
      </c>
      <c r="J490" s="12" t="s">
        <v>2389</v>
      </c>
      <c r="K490" s="12">
        <v>10064</v>
      </c>
      <c r="L490" s="12" t="s">
        <v>2386</v>
      </c>
      <c r="M490" s="12">
        <v>111200</v>
      </c>
      <c r="N490" s="12" t="s">
        <v>2390</v>
      </c>
      <c r="O490" s="12" t="s">
        <v>1847</v>
      </c>
      <c r="P490" s="12" t="s">
        <v>1848</v>
      </c>
      <c r="Q490" s="12" t="s">
        <v>1849</v>
      </c>
      <c r="R490" s="12" t="s">
        <v>1850</v>
      </c>
      <c r="S490" s="12" t="s">
        <v>1866</v>
      </c>
    </row>
    <row r="491" spans="1:19" x14ac:dyDescent="0.25">
      <c r="A491" s="12" t="s">
        <v>1852</v>
      </c>
      <c r="B491" s="12" t="s">
        <v>1838</v>
      </c>
      <c r="C491" s="12" t="s">
        <v>1853</v>
      </c>
      <c r="D491" s="12" t="s">
        <v>1840</v>
      </c>
      <c r="E491" s="12" t="s">
        <v>1841</v>
      </c>
      <c r="F491" s="13">
        <v>1054.99</v>
      </c>
      <c r="G491" s="12" t="s">
        <v>1842</v>
      </c>
      <c r="H491" s="18">
        <v>43952</v>
      </c>
      <c r="I491" s="12" t="s">
        <v>2363</v>
      </c>
      <c r="J491" s="12" t="s">
        <v>2389</v>
      </c>
      <c r="K491" s="12">
        <v>10064</v>
      </c>
      <c r="L491" s="12" t="s">
        <v>2386</v>
      </c>
      <c r="M491" s="12">
        <v>111200</v>
      </c>
      <c r="N491" s="12" t="s">
        <v>2390</v>
      </c>
      <c r="O491" s="12" t="s">
        <v>1854</v>
      </c>
      <c r="P491" s="12" t="s">
        <v>1855</v>
      </c>
      <c r="Q491" s="12" t="s">
        <v>2391</v>
      </c>
      <c r="R491" s="12" t="s">
        <v>1850</v>
      </c>
      <c r="S491" s="12" t="s">
        <v>1866</v>
      </c>
    </row>
    <row r="492" spans="1:19" x14ac:dyDescent="0.25">
      <c r="A492" s="12" t="s">
        <v>1858</v>
      </c>
      <c r="B492" s="12" t="s">
        <v>1838</v>
      </c>
      <c r="C492" s="12" t="s">
        <v>1859</v>
      </c>
      <c r="D492" s="12" t="s">
        <v>1840</v>
      </c>
      <c r="E492" s="12" t="s">
        <v>1841</v>
      </c>
      <c r="F492" s="13">
        <v>1054.99</v>
      </c>
      <c r="G492" s="12" t="s">
        <v>1842</v>
      </c>
      <c r="H492" s="18">
        <v>43983</v>
      </c>
      <c r="I492" s="12" t="s">
        <v>2321</v>
      </c>
      <c r="J492" s="12" t="s">
        <v>2389</v>
      </c>
      <c r="K492" s="12">
        <v>10064</v>
      </c>
      <c r="L492" s="12" t="s">
        <v>2386</v>
      </c>
      <c r="M492" s="12">
        <v>111200</v>
      </c>
      <c r="N492" s="12" t="s">
        <v>2390</v>
      </c>
      <c r="O492" s="12" t="s">
        <v>1860</v>
      </c>
      <c r="P492" s="12" t="s">
        <v>1861</v>
      </c>
      <c r="Q492" s="12" t="s">
        <v>1862</v>
      </c>
      <c r="R492" s="12" t="s">
        <v>1850</v>
      </c>
      <c r="S492" s="12" t="s">
        <v>1866</v>
      </c>
    </row>
    <row r="493" spans="1:19" x14ac:dyDescent="0.25">
      <c r="A493" s="12" t="s">
        <v>1837</v>
      </c>
      <c r="B493" s="12" t="s">
        <v>1838</v>
      </c>
      <c r="C493" s="12" t="s">
        <v>1839</v>
      </c>
      <c r="D493" s="12" t="s">
        <v>1840</v>
      </c>
      <c r="E493" s="12" t="s">
        <v>1841</v>
      </c>
      <c r="F493" s="13">
        <v>44118.04</v>
      </c>
      <c r="G493" s="12" t="s">
        <v>1842</v>
      </c>
      <c r="H493" s="18">
        <v>43922</v>
      </c>
      <c r="I493" s="12" t="s">
        <v>2392</v>
      </c>
      <c r="J493" s="12" t="s">
        <v>2393</v>
      </c>
      <c r="K493" s="12">
        <v>10064</v>
      </c>
      <c r="L493" s="12" t="s">
        <v>2386</v>
      </c>
      <c r="M493" s="12">
        <v>111400</v>
      </c>
      <c r="N493" s="12" t="s">
        <v>2394</v>
      </c>
      <c r="O493" s="12" t="s">
        <v>1847</v>
      </c>
      <c r="P493" s="12" t="s">
        <v>1848</v>
      </c>
      <c r="Q493" s="12" t="s">
        <v>1849</v>
      </c>
      <c r="R493" s="12" t="s">
        <v>1850</v>
      </c>
      <c r="S493" s="12" t="s">
        <v>1815</v>
      </c>
    </row>
    <row r="494" spans="1:19" x14ac:dyDescent="0.25">
      <c r="A494" s="12" t="s">
        <v>1852</v>
      </c>
      <c r="B494" s="12" t="s">
        <v>1838</v>
      </c>
      <c r="C494" s="12" t="s">
        <v>1853</v>
      </c>
      <c r="D494" s="12" t="s">
        <v>1840</v>
      </c>
      <c r="E494" s="12" t="s">
        <v>1841</v>
      </c>
      <c r="F494" s="13">
        <v>43199.82</v>
      </c>
      <c r="G494" s="12" t="s">
        <v>1842</v>
      </c>
      <c r="H494" s="18">
        <v>43952</v>
      </c>
      <c r="I494" s="12" t="s">
        <v>2366</v>
      </c>
      <c r="J494" s="12" t="s">
        <v>2393</v>
      </c>
      <c r="K494" s="12">
        <v>10064</v>
      </c>
      <c r="L494" s="12" t="s">
        <v>2386</v>
      </c>
      <c r="M494" s="12">
        <v>111400</v>
      </c>
      <c r="N494" s="12" t="s">
        <v>2394</v>
      </c>
      <c r="O494" s="12" t="s">
        <v>1854</v>
      </c>
      <c r="P494" s="12" t="s">
        <v>1855</v>
      </c>
      <c r="Q494" s="12" t="s">
        <v>2391</v>
      </c>
      <c r="R494" s="12" t="s">
        <v>1850</v>
      </c>
      <c r="S494" s="12" t="s">
        <v>1815</v>
      </c>
    </row>
    <row r="495" spans="1:19" x14ac:dyDescent="0.25">
      <c r="A495" s="12" t="s">
        <v>1858</v>
      </c>
      <c r="B495" s="12" t="s">
        <v>1838</v>
      </c>
      <c r="C495" s="12" t="s">
        <v>1859</v>
      </c>
      <c r="D495" s="12" t="s">
        <v>1840</v>
      </c>
      <c r="E495" s="12" t="s">
        <v>1841</v>
      </c>
      <c r="F495" s="13">
        <v>43200.44</v>
      </c>
      <c r="G495" s="12" t="s">
        <v>1842</v>
      </c>
      <c r="H495" s="18">
        <v>43983</v>
      </c>
      <c r="I495" s="12" t="s">
        <v>2324</v>
      </c>
      <c r="J495" s="12" t="s">
        <v>2393</v>
      </c>
      <c r="K495" s="12">
        <v>10064</v>
      </c>
      <c r="L495" s="12" t="s">
        <v>2386</v>
      </c>
      <c r="M495" s="12">
        <v>111400</v>
      </c>
      <c r="N495" s="12" t="s">
        <v>2394</v>
      </c>
      <c r="O495" s="12" t="s">
        <v>1860</v>
      </c>
      <c r="P495" s="12" t="s">
        <v>1861</v>
      </c>
      <c r="Q495" s="12" t="s">
        <v>1862</v>
      </c>
      <c r="R495" s="12" t="s">
        <v>1850</v>
      </c>
      <c r="S495" s="12" t="s">
        <v>1815</v>
      </c>
    </row>
    <row r="496" spans="1:19" x14ac:dyDescent="0.25">
      <c r="A496" s="12" t="s">
        <v>1837</v>
      </c>
      <c r="B496" s="12" t="s">
        <v>1838</v>
      </c>
      <c r="C496" s="12" t="s">
        <v>1839</v>
      </c>
      <c r="D496" s="12" t="s">
        <v>1840</v>
      </c>
      <c r="E496" s="12" t="s">
        <v>1841</v>
      </c>
      <c r="F496" s="13">
        <v>26369.96</v>
      </c>
      <c r="G496" s="12" t="s">
        <v>1842</v>
      </c>
      <c r="H496" s="18">
        <v>43922</v>
      </c>
      <c r="I496" s="12" t="s">
        <v>2395</v>
      </c>
      <c r="J496" s="12" t="s">
        <v>2396</v>
      </c>
      <c r="K496" s="12">
        <v>10064</v>
      </c>
      <c r="L496" s="12" t="s">
        <v>2386</v>
      </c>
      <c r="M496" s="12">
        <v>111600</v>
      </c>
      <c r="N496" s="12" t="s">
        <v>2397</v>
      </c>
      <c r="O496" s="12" t="s">
        <v>1847</v>
      </c>
      <c r="P496" s="12" t="s">
        <v>1848</v>
      </c>
      <c r="Q496" s="12" t="s">
        <v>1849</v>
      </c>
      <c r="R496" s="12" t="s">
        <v>1850</v>
      </c>
      <c r="S496" s="12" t="s">
        <v>1857</v>
      </c>
    </row>
    <row r="497" spans="1:19" x14ac:dyDescent="0.25">
      <c r="A497" s="12" t="s">
        <v>1852</v>
      </c>
      <c r="B497" s="12" t="s">
        <v>1838</v>
      </c>
      <c r="C497" s="12" t="s">
        <v>1853</v>
      </c>
      <c r="D497" s="12" t="s">
        <v>1840</v>
      </c>
      <c r="E497" s="12" t="s">
        <v>1841</v>
      </c>
      <c r="F497" s="13">
        <v>25343.13</v>
      </c>
      <c r="G497" s="12" t="s">
        <v>1842</v>
      </c>
      <c r="H497" s="18">
        <v>43952</v>
      </c>
      <c r="I497" s="12" t="s">
        <v>2369</v>
      </c>
      <c r="J497" s="12" t="s">
        <v>2396</v>
      </c>
      <c r="K497" s="12">
        <v>10064</v>
      </c>
      <c r="L497" s="12" t="s">
        <v>2386</v>
      </c>
      <c r="M497" s="12">
        <v>111600</v>
      </c>
      <c r="N497" s="12" t="s">
        <v>2397</v>
      </c>
      <c r="O497" s="12" t="s">
        <v>1854</v>
      </c>
      <c r="P497" s="12" t="s">
        <v>1855</v>
      </c>
      <c r="Q497" s="12" t="s">
        <v>2391</v>
      </c>
      <c r="R497" s="12" t="s">
        <v>1850</v>
      </c>
      <c r="S497" s="12" t="s">
        <v>1857</v>
      </c>
    </row>
    <row r="498" spans="1:19" x14ac:dyDescent="0.25">
      <c r="A498" s="12" t="s">
        <v>1858</v>
      </c>
      <c r="B498" s="12" t="s">
        <v>1838</v>
      </c>
      <c r="C498" s="12" t="s">
        <v>1859</v>
      </c>
      <c r="D498" s="12" t="s">
        <v>1840</v>
      </c>
      <c r="E498" s="12" t="s">
        <v>1841</v>
      </c>
      <c r="F498" s="13">
        <v>25387.26</v>
      </c>
      <c r="G498" s="12" t="s">
        <v>1842</v>
      </c>
      <c r="H498" s="18">
        <v>43983</v>
      </c>
      <c r="I498" s="12" t="s">
        <v>2327</v>
      </c>
      <c r="J498" s="12" t="s">
        <v>2396</v>
      </c>
      <c r="K498" s="12">
        <v>10064</v>
      </c>
      <c r="L498" s="12" t="s">
        <v>2386</v>
      </c>
      <c r="M498" s="12">
        <v>111600</v>
      </c>
      <c r="N498" s="12" t="s">
        <v>2397</v>
      </c>
      <c r="O498" s="12" t="s">
        <v>1860</v>
      </c>
      <c r="P498" s="12" t="s">
        <v>1861</v>
      </c>
      <c r="Q498" s="12" t="s">
        <v>1862</v>
      </c>
      <c r="R498" s="12" t="s">
        <v>1850</v>
      </c>
      <c r="S498" s="12" t="s">
        <v>1857</v>
      </c>
    </row>
    <row r="499" spans="1:19" x14ac:dyDescent="0.25">
      <c r="A499" s="12" t="s">
        <v>1837</v>
      </c>
      <c r="B499" s="12" t="s">
        <v>1838</v>
      </c>
      <c r="C499" s="12" t="s">
        <v>1839</v>
      </c>
      <c r="D499" s="12" t="s">
        <v>1840</v>
      </c>
      <c r="E499" s="12" t="s">
        <v>1841</v>
      </c>
      <c r="F499" s="13">
        <v>16104.91</v>
      </c>
      <c r="G499" s="12" t="s">
        <v>1842</v>
      </c>
      <c r="H499" s="18">
        <v>43922</v>
      </c>
      <c r="I499" s="12" t="s">
        <v>2398</v>
      </c>
      <c r="J499" s="12" t="s">
        <v>2399</v>
      </c>
      <c r="K499" s="12">
        <v>10064</v>
      </c>
      <c r="L499" s="12" t="s">
        <v>2386</v>
      </c>
      <c r="M499" s="12">
        <v>111700</v>
      </c>
      <c r="N499" s="12" t="s">
        <v>2400</v>
      </c>
      <c r="O499" s="12" t="s">
        <v>1847</v>
      </c>
      <c r="P499" s="12" t="s">
        <v>1848</v>
      </c>
      <c r="Q499" s="12" t="s">
        <v>1849</v>
      </c>
      <c r="R499" s="12" t="s">
        <v>1850</v>
      </c>
      <c r="S499" s="12" t="s">
        <v>1877</v>
      </c>
    </row>
    <row r="500" spans="1:19" x14ac:dyDescent="0.25">
      <c r="A500" s="12" t="s">
        <v>1852</v>
      </c>
      <c r="B500" s="12" t="s">
        <v>1838</v>
      </c>
      <c r="C500" s="12" t="s">
        <v>1853</v>
      </c>
      <c r="D500" s="12" t="s">
        <v>1840</v>
      </c>
      <c r="E500" s="12" t="s">
        <v>1841</v>
      </c>
      <c r="F500" s="13">
        <v>15368.14</v>
      </c>
      <c r="G500" s="12" t="s">
        <v>1842</v>
      </c>
      <c r="H500" s="18">
        <v>43952</v>
      </c>
      <c r="I500" s="12" t="s">
        <v>2372</v>
      </c>
      <c r="J500" s="12" t="s">
        <v>2399</v>
      </c>
      <c r="K500" s="12">
        <v>10064</v>
      </c>
      <c r="L500" s="12" t="s">
        <v>2386</v>
      </c>
      <c r="M500" s="12">
        <v>111700</v>
      </c>
      <c r="N500" s="12" t="s">
        <v>2400</v>
      </c>
      <c r="O500" s="12" t="s">
        <v>1854</v>
      </c>
      <c r="P500" s="12" t="s">
        <v>1855</v>
      </c>
      <c r="Q500" s="12" t="s">
        <v>2391</v>
      </c>
      <c r="R500" s="12" t="s">
        <v>1850</v>
      </c>
      <c r="S500" s="12" t="s">
        <v>1877</v>
      </c>
    </row>
    <row r="501" spans="1:19" x14ac:dyDescent="0.25">
      <c r="A501" s="12" t="s">
        <v>1858</v>
      </c>
      <c r="B501" s="12" t="s">
        <v>1838</v>
      </c>
      <c r="C501" s="12" t="s">
        <v>1859</v>
      </c>
      <c r="D501" s="12" t="s">
        <v>1840</v>
      </c>
      <c r="E501" s="12" t="s">
        <v>1841</v>
      </c>
      <c r="F501" s="13">
        <v>15447.78</v>
      </c>
      <c r="G501" s="12" t="s">
        <v>1842</v>
      </c>
      <c r="H501" s="18">
        <v>43983</v>
      </c>
      <c r="I501" s="12" t="s">
        <v>2331</v>
      </c>
      <c r="J501" s="12" t="s">
        <v>2399</v>
      </c>
      <c r="K501" s="12">
        <v>10064</v>
      </c>
      <c r="L501" s="12" t="s">
        <v>2386</v>
      </c>
      <c r="M501" s="12">
        <v>111700</v>
      </c>
      <c r="N501" s="12" t="s">
        <v>2400</v>
      </c>
      <c r="O501" s="12" t="s">
        <v>1860</v>
      </c>
      <c r="P501" s="12" t="s">
        <v>1861</v>
      </c>
      <c r="Q501" s="12" t="s">
        <v>1862</v>
      </c>
      <c r="R501" s="12" t="s">
        <v>1850</v>
      </c>
      <c r="S501" s="12" t="s">
        <v>1877</v>
      </c>
    </row>
    <row r="502" spans="1:19" x14ac:dyDescent="0.25">
      <c r="A502" s="12" t="s">
        <v>1837</v>
      </c>
      <c r="B502" s="12" t="s">
        <v>1838</v>
      </c>
      <c r="C502" s="12" t="s">
        <v>1839</v>
      </c>
      <c r="D502" s="12" t="s">
        <v>1840</v>
      </c>
      <c r="E502" s="12" t="s">
        <v>1841</v>
      </c>
      <c r="F502" s="13">
        <v>992.81</v>
      </c>
      <c r="G502" s="12" t="s">
        <v>1842</v>
      </c>
      <c r="H502" s="18">
        <v>43922</v>
      </c>
      <c r="I502" s="12" t="s">
        <v>2401</v>
      </c>
      <c r="J502" s="12" t="s">
        <v>2402</v>
      </c>
      <c r="K502" s="12">
        <v>10064</v>
      </c>
      <c r="L502" s="12" t="s">
        <v>2386</v>
      </c>
      <c r="M502" s="12">
        <v>113000</v>
      </c>
      <c r="N502" s="12" t="s">
        <v>2403</v>
      </c>
      <c r="O502" s="12" t="s">
        <v>1847</v>
      </c>
      <c r="P502" s="12" t="s">
        <v>1848</v>
      </c>
      <c r="Q502" s="12" t="s">
        <v>1849</v>
      </c>
      <c r="R502" s="12" t="s">
        <v>1850</v>
      </c>
      <c r="S502" s="12" t="s">
        <v>1877</v>
      </c>
    </row>
    <row r="503" spans="1:19" x14ac:dyDescent="0.25">
      <c r="A503" s="12" t="s">
        <v>1852</v>
      </c>
      <c r="B503" s="12" t="s">
        <v>1838</v>
      </c>
      <c r="C503" s="12" t="s">
        <v>1853</v>
      </c>
      <c r="D503" s="12" t="s">
        <v>1840</v>
      </c>
      <c r="E503" s="12" t="s">
        <v>1841</v>
      </c>
      <c r="F503" s="13">
        <v>919.18</v>
      </c>
      <c r="G503" s="12" t="s">
        <v>1842</v>
      </c>
      <c r="H503" s="18">
        <v>43952</v>
      </c>
      <c r="I503" s="12" t="s">
        <v>2375</v>
      </c>
      <c r="J503" s="12" t="s">
        <v>2402</v>
      </c>
      <c r="K503" s="12">
        <v>10064</v>
      </c>
      <c r="L503" s="12" t="s">
        <v>2386</v>
      </c>
      <c r="M503" s="12">
        <v>113000</v>
      </c>
      <c r="N503" s="12" t="s">
        <v>2403</v>
      </c>
      <c r="O503" s="12" t="s">
        <v>1854</v>
      </c>
      <c r="P503" s="12" t="s">
        <v>1855</v>
      </c>
      <c r="Q503" s="12" t="s">
        <v>2391</v>
      </c>
      <c r="R503" s="12" t="s">
        <v>1850</v>
      </c>
      <c r="S503" s="12" t="s">
        <v>1877</v>
      </c>
    </row>
    <row r="504" spans="1:19" x14ac:dyDescent="0.25">
      <c r="A504" s="12" t="s">
        <v>1858</v>
      </c>
      <c r="B504" s="12" t="s">
        <v>1838</v>
      </c>
      <c r="C504" s="12" t="s">
        <v>1859</v>
      </c>
      <c r="D504" s="12" t="s">
        <v>1840</v>
      </c>
      <c r="E504" s="12" t="s">
        <v>1841</v>
      </c>
      <c r="F504" s="13">
        <v>915.87</v>
      </c>
      <c r="G504" s="12" t="s">
        <v>1842</v>
      </c>
      <c r="H504" s="18">
        <v>43983</v>
      </c>
      <c r="I504" s="12" t="s">
        <v>2334</v>
      </c>
      <c r="J504" s="12" t="s">
        <v>2402</v>
      </c>
      <c r="K504" s="12">
        <v>10064</v>
      </c>
      <c r="L504" s="12" t="s">
        <v>2386</v>
      </c>
      <c r="M504" s="12">
        <v>113000</v>
      </c>
      <c r="N504" s="12" t="s">
        <v>2403</v>
      </c>
      <c r="O504" s="12" t="s">
        <v>1860</v>
      </c>
      <c r="P504" s="12" t="s">
        <v>1861</v>
      </c>
      <c r="Q504" s="12" t="s">
        <v>1862</v>
      </c>
      <c r="R504" s="12" t="s">
        <v>1850</v>
      </c>
      <c r="S504" s="12" t="s">
        <v>1877</v>
      </c>
    </row>
    <row r="505" spans="1:19" x14ac:dyDescent="0.25">
      <c r="A505" s="12" t="s">
        <v>1837</v>
      </c>
      <c r="B505" s="12" t="s">
        <v>1838</v>
      </c>
      <c r="C505" s="12" t="s">
        <v>1839</v>
      </c>
      <c r="D505" s="12" t="s">
        <v>1840</v>
      </c>
      <c r="E505" s="12" t="s">
        <v>1841</v>
      </c>
      <c r="F505" s="13">
        <v>1108.2</v>
      </c>
      <c r="G505" s="12" t="s">
        <v>1842</v>
      </c>
      <c r="H505" s="18">
        <v>43922</v>
      </c>
      <c r="I505" s="12" t="s">
        <v>2404</v>
      </c>
      <c r="J505" s="12" t="s">
        <v>2405</v>
      </c>
      <c r="K505" s="12">
        <v>10064</v>
      </c>
      <c r="L505" s="12" t="s">
        <v>2386</v>
      </c>
      <c r="M505" s="12">
        <v>113010</v>
      </c>
      <c r="N505" s="12" t="s">
        <v>2406</v>
      </c>
      <c r="O505" s="12" t="s">
        <v>1847</v>
      </c>
      <c r="P505" s="12" t="s">
        <v>1848</v>
      </c>
      <c r="Q505" s="12" t="s">
        <v>1849</v>
      </c>
      <c r="R505" s="12" t="s">
        <v>1850</v>
      </c>
      <c r="S505" s="12" t="s">
        <v>1851</v>
      </c>
    </row>
    <row r="506" spans="1:19" x14ac:dyDescent="0.25">
      <c r="A506" s="12" t="s">
        <v>1852</v>
      </c>
      <c r="B506" s="12" t="s">
        <v>1838</v>
      </c>
      <c r="C506" s="12" t="s">
        <v>1853</v>
      </c>
      <c r="D506" s="12" t="s">
        <v>1840</v>
      </c>
      <c r="E506" s="12" t="s">
        <v>1841</v>
      </c>
      <c r="F506" s="13">
        <v>1108.2</v>
      </c>
      <c r="G506" s="12" t="s">
        <v>1842</v>
      </c>
      <c r="H506" s="18">
        <v>43952</v>
      </c>
      <c r="I506" s="12" t="s">
        <v>2378</v>
      </c>
      <c r="J506" s="12" t="s">
        <v>2405</v>
      </c>
      <c r="K506" s="12">
        <v>10064</v>
      </c>
      <c r="L506" s="12" t="s">
        <v>2386</v>
      </c>
      <c r="M506" s="12">
        <v>113010</v>
      </c>
      <c r="N506" s="12" t="s">
        <v>2406</v>
      </c>
      <c r="O506" s="12" t="s">
        <v>1854</v>
      </c>
      <c r="P506" s="12" t="s">
        <v>1855</v>
      </c>
      <c r="Q506" s="12" t="s">
        <v>2391</v>
      </c>
      <c r="R506" s="12" t="s">
        <v>1850</v>
      </c>
      <c r="S506" s="12" t="s">
        <v>1851</v>
      </c>
    </row>
    <row r="507" spans="1:19" x14ac:dyDescent="0.25">
      <c r="A507" s="12" t="s">
        <v>1858</v>
      </c>
      <c r="B507" s="12" t="s">
        <v>1838</v>
      </c>
      <c r="C507" s="12" t="s">
        <v>1859</v>
      </c>
      <c r="D507" s="12" t="s">
        <v>1840</v>
      </c>
      <c r="E507" s="12" t="s">
        <v>1841</v>
      </c>
      <c r="F507" s="13">
        <v>1108.2</v>
      </c>
      <c r="G507" s="12" t="s">
        <v>1842</v>
      </c>
      <c r="H507" s="18">
        <v>43983</v>
      </c>
      <c r="I507" s="12" t="s">
        <v>2337</v>
      </c>
      <c r="J507" s="12" t="s">
        <v>2405</v>
      </c>
      <c r="K507" s="12">
        <v>10064</v>
      </c>
      <c r="L507" s="12" t="s">
        <v>2386</v>
      </c>
      <c r="M507" s="12">
        <v>113010</v>
      </c>
      <c r="N507" s="12" t="s">
        <v>2406</v>
      </c>
      <c r="O507" s="12" t="s">
        <v>1860</v>
      </c>
      <c r="P507" s="12" t="s">
        <v>1861</v>
      </c>
      <c r="Q507" s="12" t="s">
        <v>1862</v>
      </c>
      <c r="R507" s="12" t="s">
        <v>1850</v>
      </c>
      <c r="S507" s="12" t="s">
        <v>1851</v>
      </c>
    </row>
    <row r="508" spans="1:19" x14ac:dyDescent="0.25">
      <c r="A508" s="12" t="s">
        <v>1837</v>
      </c>
      <c r="B508" s="12" t="s">
        <v>1838</v>
      </c>
      <c r="C508" s="12" t="s">
        <v>1839</v>
      </c>
      <c r="D508" s="12" t="s">
        <v>1840</v>
      </c>
      <c r="E508" s="12" t="s">
        <v>1841</v>
      </c>
      <c r="F508" s="13">
        <v>100.4</v>
      </c>
      <c r="G508" s="12" t="s">
        <v>1842</v>
      </c>
      <c r="H508" s="18">
        <v>43922</v>
      </c>
      <c r="I508" s="12" t="s">
        <v>2407</v>
      </c>
      <c r="J508" s="12" t="s">
        <v>2408</v>
      </c>
      <c r="K508" s="12">
        <v>10064</v>
      </c>
      <c r="L508" s="12" t="s">
        <v>2386</v>
      </c>
      <c r="M508" s="12">
        <v>113020</v>
      </c>
      <c r="N508" s="12" t="s">
        <v>2409</v>
      </c>
      <c r="O508" s="12" t="s">
        <v>1847</v>
      </c>
      <c r="P508" s="12" t="s">
        <v>1848</v>
      </c>
      <c r="Q508" s="12" t="s">
        <v>1849</v>
      </c>
      <c r="R508" s="12" t="s">
        <v>1850</v>
      </c>
      <c r="S508" s="12" t="s">
        <v>1866</v>
      </c>
    </row>
    <row r="509" spans="1:19" x14ac:dyDescent="0.25">
      <c r="A509" s="12" t="s">
        <v>1852</v>
      </c>
      <c r="B509" s="12" t="s">
        <v>1838</v>
      </c>
      <c r="C509" s="12" t="s">
        <v>1853</v>
      </c>
      <c r="D509" s="12" t="s">
        <v>1840</v>
      </c>
      <c r="E509" s="12" t="s">
        <v>1841</v>
      </c>
      <c r="F509" s="13">
        <v>102.57</v>
      </c>
      <c r="G509" s="12" t="s">
        <v>1842</v>
      </c>
      <c r="H509" s="18">
        <v>43952</v>
      </c>
      <c r="I509" s="12" t="s">
        <v>2381</v>
      </c>
      <c r="J509" s="12" t="s">
        <v>2408</v>
      </c>
      <c r="K509" s="12">
        <v>10064</v>
      </c>
      <c r="L509" s="12" t="s">
        <v>2386</v>
      </c>
      <c r="M509" s="12">
        <v>113020</v>
      </c>
      <c r="N509" s="12" t="s">
        <v>2409</v>
      </c>
      <c r="O509" s="12" t="s">
        <v>1854</v>
      </c>
      <c r="P509" s="12" t="s">
        <v>1855</v>
      </c>
      <c r="Q509" s="12" t="s">
        <v>2391</v>
      </c>
      <c r="R509" s="12" t="s">
        <v>1850</v>
      </c>
      <c r="S509" s="12" t="s">
        <v>1866</v>
      </c>
    </row>
    <row r="510" spans="1:19" x14ac:dyDescent="0.25">
      <c r="A510" s="12" t="s">
        <v>1858</v>
      </c>
      <c r="B510" s="12" t="s">
        <v>1838</v>
      </c>
      <c r="C510" s="12" t="s">
        <v>1859</v>
      </c>
      <c r="D510" s="12" t="s">
        <v>1840</v>
      </c>
      <c r="E510" s="12" t="s">
        <v>1841</v>
      </c>
      <c r="F510" s="13">
        <v>104.15</v>
      </c>
      <c r="G510" s="12" t="s">
        <v>1842</v>
      </c>
      <c r="H510" s="18">
        <v>43983</v>
      </c>
      <c r="I510" s="12" t="s">
        <v>2340</v>
      </c>
      <c r="J510" s="12" t="s">
        <v>2408</v>
      </c>
      <c r="K510" s="12">
        <v>10064</v>
      </c>
      <c r="L510" s="12" t="s">
        <v>2386</v>
      </c>
      <c r="M510" s="12">
        <v>113020</v>
      </c>
      <c r="N510" s="12" t="s">
        <v>2409</v>
      </c>
      <c r="O510" s="12" t="s">
        <v>1860</v>
      </c>
      <c r="P510" s="12" t="s">
        <v>1861</v>
      </c>
      <c r="Q510" s="12" t="s">
        <v>1862</v>
      </c>
      <c r="R510" s="12" t="s">
        <v>1850</v>
      </c>
      <c r="S510" s="12" t="s">
        <v>1866</v>
      </c>
    </row>
    <row r="511" spans="1:19" x14ac:dyDescent="0.25">
      <c r="A511" s="12" t="s">
        <v>1837</v>
      </c>
      <c r="B511" s="12" t="s">
        <v>1838</v>
      </c>
      <c r="C511" s="12" t="s">
        <v>1839</v>
      </c>
      <c r="D511" s="12" t="s">
        <v>1840</v>
      </c>
      <c r="E511" s="12" t="s">
        <v>1841</v>
      </c>
      <c r="F511" s="13">
        <v>4554.28</v>
      </c>
      <c r="G511" s="12" t="s">
        <v>1842</v>
      </c>
      <c r="H511" s="18">
        <v>43922</v>
      </c>
      <c r="I511" s="12" t="s">
        <v>2410</v>
      </c>
      <c r="J511" s="12" t="s">
        <v>2411</v>
      </c>
      <c r="K511" s="12">
        <v>10064</v>
      </c>
      <c r="L511" s="12" t="s">
        <v>2386</v>
      </c>
      <c r="M511" s="12">
        <v>113040</v>
      </c>
      <c r="N511" s="12" t="s">
        <v>2412</v>
      </c>
      <c r="O511" s="12" t="s">
        <v>1847</v>
      </c>
      <c r="P511" s="12" t="s">
        <v>1848</v>
      </c>
      <c r="Q511" s="12" t="s">
        <v>1849</v>
      </c>
      <c r="R511" s="12" t="s">
        <v>1850</v>
      </c>
      <c r="S511" s="12" t="s">
        <v>1815</v>
      </c>
    </row>
    <row r="512" spans="1:19" x14ac:dyDescent="0.25">
      <c r="A512" s="12" t="s">
        <v>1852</v>
      </c>
      <c r="B512" s="12" t="s">
        <v>1838</v>
      </c>
      <c r="C512" s="12" t="s">
        <v>1853</v>
      </c>
      <c r="D512" s="12" t="s">
        <v>1840</v>
      </c>
      <c r="E512" s="12" t="s">
        <v>1841</v>
      </c>
      <c r="F512" s="13">
        <v>4428.2</v>
      </c>
      <c r="G512" s="12" t="s">
        <v>1842</v>
      </c>
      <c r="H512" s="18">
        <v>43952</v>
      </c>
      <c r="I512" s="12" t="s">
        <v>2384</v>
      </c>
      <c r="J512" s="12" t="s">
        <v>2411</v>
      </c>
      <c r="K512" s="12">
        <v>10064</v>
      </c>
      <c r="L512" s="12" t="s">
        <v>2386</v>
      </c>
      <c r="M512" s="12">
        <v>113040</v>
      </c>
      <c r="N512" s="12" t="s">
        <v>2412</v>
      </c>
      <c r="O512" s="12" t="s">
        <v>1854</v>
      </c>
      <c r="P512" s="12" t="s">
        <v>1855</v>
      </c>
      <c r="Q512" s="12" t="s">
        <v>2391</v>
      </c>
      <c r="R512" s="12" t="s">
        <v>1850</v>
      </c>
      <c r="S512" s="12" t="s">
        <v>1815</v>
      </c>
    </row>
    <row r="513" spans="1:19" x14ac:dyDescent="0.25">
      <c r="A513" s="12" t="s">
        <v>1858</v>
      </c>
      <c r="B513" s="12" t="s">
        <v>1838</v>
      </c>
      <c r="C513" s="12" t="s">
        <v>1859</v>
      </c>
      <c r="D513" s="12" t="s">
        <v>1840</v>
      </c>
      <c r="E513" s="12" t="s">
        <v>1841</v>
      </c>
      <c r="F513" s="13">
        <v>4445.3100000000004</v>
      </c>
      <c r="G513" s="12" t="s">
        <v>1842</v>
      </c>
      <c r="H513" s="18">
        <v>43983</v>
      </c>
      <c r="I513" s="12" t="s">
        <v>2343</v>
      </c>
      <c r="J513" s="12" t="s">
        <v>2411</v>
      </c>
      <c r="K513" s="12">
        <v>10064</v>
      </c>
      <c r="L513" s="12" t="s">
        <v>2386</v>
      </c>
      <c r="M513" s="12">
        <v>113040</v>
      </c>
      <c r="N513" s="12" t="s">
        <v>2412</v>
      </c>
      <c r="O513" s="12" t="s">
        <v>1860</v>
      </c>
      <c r="P513" s="12" t="s">
        <v>1861</v>
      </c>
      <c r="Q513" s="12" t="s">
        <v>1862</v>
      </c>
      <c r="R513" s="12" t="s">
        <v>1850</v>
      </c>
      <c r="S513" s="12" t="s">
        <v>1815</v>
      </c>
    </row>
    <row r="514" spans="1:19" x14ac:dyDescent="0.25">
      <c r="A514" s="12" t="s">
        <v>1837</v>
      </c>
      <c r="B514" s="12" t="s">
        <v>1838</v>
      </c>
      <c r="C514" s="12" t="s">
        <v>1839</v>
      </c>
      <c r="D514" s="12" t="s">
        <v>1840</v>
      </c>
      <c r="E514" s="12" t="s">
        <v>1841</v>
      </c>
      <c r="F514" s="13">
        <v>1774.07</v>
      </c>
      <c r="G514" s="12" t="s">
        <v>1842</v>
      </c>
      <c r="H514" s="18">
        <v>43922</v>
      </c>
      <c r="I514" s="12" t="s">
        <v>2413</v>
      </c>
      <c r="J514" s="12" t="s">
        <v>2414</v>
      </c>
      <c r="K514" s="12">
        <v>10064</v>
      </c>
      <c r="L514" s="12" t="s">
        <v>2386</v>
      </c>
      <c r="M514" s="12">
        <v>113060</v>
      </c>
      <c r="N514" s="12" t="s">
        <v>2415</v>
      </c>
      <c r="O514" s="12" t="s">
        <v>1847</v>
      </c>
      <c r="P514" s="12" t="s">
        <v>1848</v>
      </c>
      <c r="Q514" s="12" t="s">
        <v>1849</v>
      </c>
      <c r="R514" s="12" t="s">
        <v>1850</v>
      </c>
      <c r="S514" s="12" t="s">
        <v>1857</v>
      </c>
    </row>
    <row r="515" spans="1:19" x14ac:dyDescent="0.25">
      <c r="A515" s="12" t="s">
        <v>1852</v>
      </c>
      <c r="B515" s="12" t="s">
        <v>1838</v>
      </c>
      <c r="C515" s="12" t="s">
        <v>1853</v>
      </c>
      <c r="D515" s="12" t="s">
        <v>1840</v>
      </c>
      <c r="E515" s="12" t="s">
        <v>1841</v>
      </c>
      <c r="F515" s="13">
        <v>1702.63</v>
      </c>
      <c r="G515" s="12" t="s">
        <v>1842</v>
      </c>
      <c r="H515" s="18">
        <v>43952</v>
      </c>
      <c r="I515" s="12" t="s">
        <v>2388</v>
      </c>
      <c r="J515" s="12" t="s">
        <v>2414</v>
      </c>
      <c r="K515" s="12">
        <v>10064</v>
      </c>
      <c r="L515" s="12" t="s">
        <v>2386</v>
      </c>
      <c r="M515" s="12">
        <v>113060</v>
      </c>
      <c r="N515" s="12" t="s">
        <v>2415</v>
      </c>
      <c r="O515" s="12" t="s">
        <v>1854</v>
      </c>
      <c r="P515" s="12" t="s">
        <v>1855</v>
      </c>
      <c r="Q515" s="12" t="s">
        <v>2391</v>
      </c>
      <c r="R515" s="12" t="s">
        <v>1850</v>
      </c>
      <c r="S515" s="12" t="s">
        <v>1857</v>
      </c>
    </row>
    <row r="516" spans="1:19" x14ac:dyDescent="0.25">
      <c r="A516" s="12" t="s">
        <v>1858</v>
      </c>
      <c r="B516" s="12" t="s">
        <v>1838</v>
      </c>
      <c r="C516" s="12" t="s">
        <v>1859</v>
      </c>
      <c r="D516" s="12" t="s">
        <v>1840</v>
      </c>
      <c r="E516" s="12" t="s">
        <v>1841</v>
      </c>
      <c r="F516" s="13">
        <v>1708.69</v>
      </c>
      <c r="G516" s="12" t="s">
        <v>1842</v>
      </c>
      <c r="H516" s="18">
        <v>43983</v>
      </c>
      <c r="I516" s="12" t="s">
        <v>2346</v>
      </c>
      <c r="J516" s="12" t="s">
        <v>2414</v>
      </c>
      <c r="K516" s="12">
        <v>10064</v>
      </c>
      <c r="L516" s="12" t="s">
        <v>2386</v>
      </c>
      <c r="M516" s="12">
        <v>113060</v>
      </c>
      <c r="N516" s="12" t="s">
        <v>2415</v>
      </c>
      <c r="O516" s="12" t="s">
        <v>1860</v>
      </c>
      <c r="P516" s="12" t="s">
        <v>1861</v>
      </c>
      <c r="Q516" s="12" t="s">
        <v>1862</v>
      </c>
      <c r="R516" s="12" t="s">
        <v>1850</v>
      </c>
      <c r="S516" s="12" t="s">
        <v>1857</v>
      </c>
    </row>
    <row r="517" spans="1:19" x14ac:dyDescent="0.25">
      <c r="A517" s="12" t="s">
        <v>1837</v>
      </c>
      <c r="B517" s="12" t="s">
        <v>1838</v>
      </c>
      <c r="C517" s="12" t="s">
        <v>1839</v>
      </c>
      <c r="D517" s="12" t="s">
        <v>1840</v>
      </c>
      <c r="E517" s="12" t="s">
        <v>1841</v>
      </c>
      <c r="F517" s="13">
        <v>4533.62</v>
      </c>
      <c r="G517" s="12" t="s">
        <v>1842</v>
      </c>
      <c r="H517" s="18">
        <v>43922</v>
      </c>
      <c r="I517" s="12" t="s">
        <v>2416</v>
      </c>
      <c r="J517" s="12" t="s">
        <v>2417</v>
      </c>
      <c r="K517" s="12">
        <v>10064</v>
      </c>
      <c r="L517" s="12" t="s">
        <v>2386</v>
      </c>
      <c r="M517" s="12">
        <v>114000</v>
      </c>
      <c r="N517" s="12" t="s">
        <v>2418</v>
      </c>
      <c r="O517" s="12" t="s">
        <v>1847</v>
      </c>
      <c r="P517" s="12" t="s">
        <v>1848</v>
      </c>
      <c r="Q517" s="12" t="s">
        <v>1849</v>
      </c>
      <c r="R517" s="12" t="s">
        <v>1850</v>
      </c>
      <c r="S517" s="12" t="s">
        <v>1877</v>
      </c>
    </row>
    <row r="518" spans="1:19" x14ac:dyDescent="0.25">
      <c r="A518" s="12" t="s">
        <v>1852</v>
      </c>
      <c r="B518" s="12" t="s">
        <v>1838</v>
      </c>
      <c r="C518" s="12" t="s">
        <v>1853</v>
      </c>
      <c r="D518" s="12" t="s">
        <v>1840</v>
      </c>
      <c r="E518" s="12" t="s">
        <v>1841</v>
      </c>
      <c r="F518" s="13">
        <v>4367.8900000000003</v>
      </c>
      <c r="G518" s="12" t="s">
        <v>1842</v>
      </c>
      <c r="H518" s="18">
        <v>43952</v>
      </c>
      <c r="I518" s="12" t="s">
        <v>2392</v>
      </c>
      <c r="J518" s="12" t="s">
        <v>2417</v>
      </c>
      <c r="K518" s="12">
        <v>10064</v>
      </c>
      <c r="L518" s="12" t="s">
        <v>2386</v>
      </c>
      <c r="M518" s="12">
        <v>114000</v>
      </c>
      <c r="N518" s="12" t="s">
        <v>2418</v>
      </c>
      <c r="O518" s="12" t="s">
        <v>1854</v>
      </c>
      <c r="P518" s="12" t="s">
        <v>1855</v>
      </c>
      <c r="Q518" s="12" t="s">
        <v>2391</v>
      </c>
      <c r="R518" s="12" t="s">
        <v>1850</v>
      </c>
      <c r="S518" s="12" t="s">
        <v>1877</v>
      </c>
    </row>
    <row r="519" spans="1:19" x14ac:dyDescent="0.25">
      <c r="A519" s="12" t="s">
        <v>1858</v>
      </c>
      <c r="B519" s="12" t="s">
        <v>1838</v>
      </c>
      <c r="C519" s="12" t="s">
        <v>1859</v>
      </c>
      <c r="D519" s="12" t="s">
        <v>1840</v>
      </c>
      <c r="E519" s="12" t="s">
        <v>1841</v>
      </c>
      <c r="F519" s="13">
        <v>4351.3900000000003</v>
      </c>
      <c r="G519" s="12" t="s">
        <v>1842</v>
      </c>
      <c r="H519" s="18">
        <v>43983</v>
      </c>
      <c r="I519" s="12" t="s">
        <v>2349</v>
      </c>
      <c r="J519" s="12" t="s">
        <v>2417</v>
      </c>
      <c r="K519" s="12">
        <v>10064</v>
      </c>
      <c r="L519" s="12" t="s">
        <v>2386</v>
      </c>
      <c r="M519" s="12">
        <v>114000</v>
      </c>
      <c r="N519" s="12" t="s">
        <v>2418</v>
      </c>
      <c r="O519" s="12" t="s">
        <v>1860</v>
      </c>
      <c r="P519" s="12" t="s">
        <v>1861</v>
      </c>
      <c r="Q519" s="12" t="s">
        <v>1862</v>
      </c>
      <c r="R519" s="12" t="s">
        <v>1850</v>
      </c>
      <c r="S519" s="12" t="s">
        <v>1877</v>
      </c>
    </row>
    <row r="520" spans="1:19" x14ac:dyDescent="0.25">
      <c r="A520" s="12" t="s">
        <v>1837</v>
      </c>
      <c r="B520" s="12" t="s">
        <v>1838</v>
      </c>
      <c r="C520" s="12" t="s">
        <v>1839</v>
      </c>
      <c r="D520" s="12" t="s">
        <v>1840</v>
      </c>
      <c r="E520" s="12" t="s">
        <v>1841</v>
      </c>
      <c r="F520" s="13">
        <v>2016.19</v>
      </c>
      <c r="G520" s="12" t="s">
        <v>1842</v>
      </c>
      <c r="H520" s="18">
        <v>43922</v>
      </c>
      <c r="I520" s="12" t="s">
        <v>2419</v>
      </c>
      <c r="J520" s="12" t="s">
        <v>2420</v>
      </c>
      <c r="K520" s="12">
        <v>10064</v>
      </c>
      <c r="L520" s="12" t="s">
        <v>2386</v>
      </c>
      <c r="M520" s="12">
        <v>114010</v>
      </c>
      <c r="N520" s="12" t="s">
        <v>2421</v>
      </c>
      <c r="O520" s="12" t="s">
        <v>1847</v>
      </c>
      <c r="P520" s="12" t="s">
        <v>1848</v>
      </c>
      <c r="Q520" s="12" t="s">
        <v>1849</v>
      </c>
      <c r="R520" s="12" t="s">
        <v>1850</v>
      </c>
      <c r="S520" s="12" t="s">
        <v>1851</v>
      </c>
    </row>
    <row r="521" spans="1:19" x14ac:dyDescent="0.25">
      <c r="A521" s="12" t="s">
        <v>1852</v>
      </c>
      <c r="B521" s="12" t="s">
        <v>1838</v>
      </c>
      <c r="C521" s="12" t="s">
        <v>1853</v>
      </c>
      <c r="D521" s="12" t="s">
        <v>1840</v>
      </c>
      <c r="E521" s="12" t="s">
        <v>1841</v>
      </c>
      <c r="F521" s="13">
        <v>2016.19</v>
      </c>
      <c r="G521" s="12" t="s">
        <v>1842</v>
      </c>
      <c r="H521" s="18">
        <v>43952</v>
      </c>
      <c r="I521" s="12" t="s">
        <v>2395</v>
      </c>
      <c r="J521" s="12" t="s">
        <v>2420</v>
      </c>
      <c r="K521" s="12">
        <v>10064</v>
      </c>
      <c r="L521" s="12" t="s">
        <v>2386</v>
      </c>
      <c r="M521" s="12">
        <v>114010</v>
      </c>
      <c r="N521" s="12" t="s">
        <v>2421</v>
      </c>
      <c r="O521" s="12" t="s">
        <v>1854</v>
      </c>
      <c r="P521" s="12" t="s">
        <v>1855</v>
      </c>
      <c r="Q521" s="12" t="s">
        <v>2391</v>
      </c>
      <c r="R521" s="12" t="s">
        <v>1850</v>
      </c>
      <c r="S521" s="12" t="s">
        <v>1851</v>
      </c>
    </row>
    <row r="522" spans="1:19" x14ac:dyDescent="0.25">
      <c r="A522" s="12" t="s">
        <v>1858</v>
      </c>
      <c r="B522" s="12" t="s">
        <v>1838</v>
      </c>
      <c r="C522" s="12" t="s">
        <v>1859</v>
      </c>
      <c r="D522" s="12" t="s">
        <v>1840</v>
      </c>
      <c r="E522" s="12" t="s">
        <v>1841</v>
      </c>
      <c r="F522" s="13">
        <v>2016.19</v>
      </c>
      <c r="G522" s="12" t="s">
        <v>1842</v>
      </c>
      <c r="H522" s="18">
        <v>43983</v>
      </c>
      <c r="I522" s="12" t="s">
        <v>2352</v>
      </c>
      <c r="J522" s="12" t="s">
        <v>2420</v>
      </c>
      <c r="K522" s="12">
        <v>10064</v>
      </c>
      <c r="L522" s="12" t="s">
        <v>2386</v>
      </c>
      <c r="M522" s="12">
        <v>114010</v>
      </c>
      <c r="N522" s="12" t="s">
        <v>2421</v>
      </c>
      <c r="O522" s="12" t="s">
        <v>1860</v>
      </c>
      <c r="P522" s="12" t="s">
        <v>1861</v>
      </c>
      <c r="Q522" s="12" t="s">
        <v>1862</v>
      </c>
      <c r="R522" s="12" t="s">
        <v>1850</v>
      </c>
      <c r="S522" s="12" t="s">
        <v>1851</v>
      </c>
    </row>
    <row r="523" spans="1:19" x14ac:dyDescent="0.25">
      <c r="A523" s="12" t="s">
        <v>1837</v>
      </c>
      <c r="B523" s="12" t="s">
        <v>1838</v>
      </c>
      <c r="C523" s="12" t="s">
        <v>1839</v>
      </c>
      <c r="D523" s="12" t="s">
        <v>1840</v>
      </c>
      <c r="E523" s="12" t="s">
        <v>1841</v>
      </c>
      <c r="F523" s="13">
        <v>292.88</v>
      </c>
      <c r="G523" s="12" t="s">
        <v>1842</v>
      </c>
      <c r="H523" s="18">
        <v>43922</v>
      </c>
      <c r="I523" s="12" t="s">
        <v>2422</v>
      </c>
      <c r="J523" s="12" t="s">
        <v>2423</v>
      </c>
      <c r="K523" s="12">
        <v>10064</v>
      </c>
      <c r="L523" s="12" t="s">
        <v>2386</v>
      </c>
      <c r="M523" s="12">
        <v>114020</v>
      </c>
      <c r="N523" s="12" t="s">
        <v>2424</v>
      </c>
      <c r="O523" s="12" t="s">
        <v>1847</v>
      </c>
      <c r="P523" s="12" t="s">
        <v>1848</v>
      </c>
      <c r="Q523" s="12" t="s">
        <v>1849</v>
      </c>
      <c r="R523" s="12" t="s">
        <v>1850</v>
      </c>
      <c r="S523" s="12" t="s">
        <v>1866</v>
      </c>
    </row>
    <row r="524" spans="1:19" x14ac:dyDescent="0.25">
      <c r="A524" s="12" t="s">
        <v>1852</v>
      </c>
      <c r="B524" s="12" t="s">
        <v>1838</v>
      </c>
      <c r="C524" s="12" t="s">
        <v>1853</v>
      </c>
      <c r="D524" s="12" t="s">
        <v>1840</v>
      </c>
      <c r="E524" s="12" t="s">
        <v>1841</v>
      </c>
      <c r="F524" s="13">
        <v>292.88</v>
      </c>
      <c r="G524" s="12" t="s">
        <v>1842</v>
      </c>
      <c r="H524" s="18">
        <v>43952</v>
      </c>
      <c r="I524" s="12" t="s">
        <v>2398</v>
      </c>
      <c r="J524" s="12" t="s">
        <v>2423</v>
      </c>
      <c r="K524" s="12">
        <v>10064</v>
      </c>
      <c r="L524" s="12" t="s">
        <v>2386</v>
      </c>
      <c r="M524" s="12">
        <v>114020</v>
      </c>
      <c r="N524" s="12" t="s">
        <v>2424</v>
      </c>
      <c r="O524" s="12" t="s">
        <v>1854</v>
      </c>
      <c r="P524" s="12" t="s">
        <v>1855</v>
      </c>
      <c r="Q524" s="12" t="s">
        <v>2391</v>
      </c>
      <c r="R524" s="12" t="s">
        <v>1850</v>
      </c>
      <c r="S524" s="12" t="s">
        <v>1866</v>
      </c>
    </row>
    <row r="525" spans="1:19" x14ac:dyDescent="0.25">
      <c r="A525" s="12" t="s">
        <v>1858</v>
      </c>
      <c r="B525" s="12" t="s">
        <v>1838</v>
      </c>
      <c r="C525" s="12" t="s">
        <v>1859</v>
      </c>
      <c r="D525" s="12" t="s">
        <v>1840</v>
      </c>
      <c r="E525" s="12" t="s">
        <v>1841</v>
      </c>
      <c r="F525" s="13">
        <v>292.88</v>
      </c>
      <c r="G525" s="12" t="s">
        <v>1842</v>
      </c>
      <c r="H525" s="18">
        <v>43983</v>
      </c>
      <c r="I525" s="12" t="s">
        <v>2355</v>
      </c>
      <c r="J525" s="12" t="s">
        <v>2423</v>
      </c>
      <c r="K525" s="12">
        <v>10064</v>
      </c>
      <c r="L525" s="12" t="s">
        <v>2386</v>
      </c>
      <c r="M525" s="12">
        <v>114020</v>
      </c>
      <c r="N525" s="12" t="s">
        <v>2424</v>
      </c>
      <c r="O525" s="12" t="s">
        <v>1860</v>
      </c>
      <c r="P525" s="12" t="s">
        <v>1861</v>
      </c>
      <c r="Q525" s="12" t="s">
        <v>1862</v>
      </c>
      <c r="R525" s="12" t="s">
        <v>1850</v>
      </c>
      <c r="S525" s="12" t="s">
        <v>1866</v>
      </c>
    </row>
    <row r="526" spans="1:19" x14ac:dyDescent="0.25">
      <c r="A526" s="12" t="s">
        <v>1837</v>
      </c>
      <c r="B526" s="12" t="s">
        <v>1838</v>
      </c>
      <c r="C526" s="12" t="s">
        <v>1839</v>
      </c>
      <c r="D526" s="12" t="s">
        <v>1840</v>
      </c>
      <c r="E526" s="12" t="s">
        <v>1841</v>
      </c>
      <c r="F526" s="13">
        <v>9400.23</v>
      </c>
      <c r="G526" s="12" t="s">
        <v>1842</v>
      </c>
      <c r="H526" s="18">
        <v>43922</v>
      </c>
      <c r="I526" s="12" t="s">
        <v>2425</v>
      </c>
      <c r="J526" s="12" t="s">
        <v>2426</v>
      </c>
      <c r="K526" s="12">
        <v>10064</v>
      </c>
      <c r="L526" s="12" t="s">
        <v>2386</v>
      </c>
      <c r="M526" s="12">
        <v>114040</v>
      </c>
      <c r="N526" s="12" t="s">
        <v>2427</v>
      </c>
      <c r="O526" s="12" t="s">
        <v>1847</v>
      </c>
      <c r="P526" s="12" t="s">
        <v>1848</v>
      </c>
      <c r="Q526" s="12" t="s">
        <v>1849</v>
      </c>
      <c r="R526" s="12" t="s">
        <v>1850</v>
      </c>
      <c r="S526" s="12" t="s">
        <v>1815</v>
      </c>
    </row>
    <row r="527" spans="1:19" x14ac:dyDescent="0.25">
      <c r="A527" s="12" t="s">
        <v>1852</v>
      </c>
      <c r="B527" s="12" t="s">
        <v>1838</v>
      </c>
      <c r="C527" s="12" t="s">
        <v>1853</v>
      </c>
      <c r="D527" s="12" t="s">
        <v>1840</v>
      </c>
      <c r="E527" s="12" t="s">
        <v>1841</v>
      </c>
      <c r="F527" s="13">
        <v>9400.23</v>
      </c>
      <c r="G527" s="12" t="s">
        <v>1842</v>
      </c>
      <c r="H527" s="18">
        <v>43952</v>
      </c>
      <c r="I527" s="12" t="s">
        <v>2401</v>
      </c>
      <c r="J527" s="12" t="s">
        <v>2426</v>
      </c>
      <c r="K527" s="12">
        <v>10064</v>
      </c>
      <c r="L527" s="12" t="s">
        <v>2386</v>
      </c>
      <c r="M527" s="12">
        <v>114040</v>
      </c>
      <c r="N527" s="12" t="s">
        <v>2427</v>
      </c>
      <c r="O527" s="12" t="s">
        <v>1854</v>
      </c>
      <c r="P527" s="12" t="s">
        <v>1855</v>
      </c>
      <c r="Q527" s="12" t="s">
        <v>2391</v>
      </c>
      <c r="R527" s="12" t="s">
        <v>1850</v>
      </c>
      <c r="S527" s="12" t="s">
        <v>1815</v>
      </c>
    </row>
    <row r="528" spans="1:19" x14ac:dyDescent="0.25">
      <c r="A528" s="12" t="s">
        <v>1858</v>
      </c>
      <c r="B528" s="12" t="s">
        <v>1838</v>
      </c>
      <c r="C528" s="12" t="s">
        <v>1859</v>
      </c>
      <c r="D528" s="12" t="s">
        <v>1840</v>
      </c>
      <c r="E528" s="12" t="s">
        <v>1841</v>
      </c>
      <c r="F528" s="13">
        <v>9400.23</v>
      </c>
      <c r="G528" s="12" t="s">
        <v>1842</v>
      </c>
      <c r="H528" s="18">
        <v>43983</v>
      </c>
      <c r="I528" s="12" t="s">
        <v>2360</v>
      </c>
      <c r="J528" s="12" t="s">
        <v>2426</v>
      </c>
      <c r="K528" s="12">
        <v>10064</v>
      </c>
      <c r="L528" s="12" t="s">
        <v>2386</v>
      </c>
      <c r="M528" s="12">
        <v>114040</v>
      </c>
      <c r="N528" s="12" t="s">
        <v>2427</v>
      </c>
      <c r="O528" s="12" t="s">
        <v>1860</v>
      </c>
      <c r="P528" s="12" t="s">
        <v>1861</v>
      </c>
      <c r="Q528" s="12" t="s">
        <v>1862</v>
      </c>
      <c r="R528" s="12" t="s">
        <v>1850</v>
      </c>
      <c r="S528" s="12" t="s">
        <v>1815</v>
      </c>
    </row>
    <row r="529" spans="1:19" x14ac:dyDescent="0.25">
      <c r="A529" s="12" t="s">
        <v>1837</v>
      </c>
      <c r="B529" s="12" t="s">
        <v>1838</v>
      </c>
      <c r="C529" s="12" t="s">
        <v>1839</v>
      </c>
      <c r="D529" s="12" t="s">
        <v>1840</v>
      </c>
      <c r="E529" s="12" t="s">
        <v>1841</v>
      </c>
      <c r="F529" s="13">
        <v>6642.42</v>
      </c>
      <c r="G529" s="12" t="s">
        <v>1842</v>
      </c>
      <c r="H529" s="18">
        <v>43922</v>
      </c>
      <c r="I529" s="12" t="s">
        <v>2428</v>
      </c>
      <c r="J529" s="12" t="s">
        <v>2429</v>
      </c>
      <c r="K529" s="12">
        <v>10064</v>
      </c>
      <c r="L529" s="12" t="s">
        <v>2386</v>
      </c>
      <c r="M529" s="12">
        <v>114060</v>
      </c>
      <c r="N529" s="12" t="s">
        <v>2430</v>
      </c>
      <c r="O529" s="12" t="s">
        <v>1847</v>
      </c>
      <c r="P529" s="12" t="s">
        <v>1848</v>
      </c>
      <c r="Q529" s="12" t="s">
        <v>1849</v>
      </c>
      <c r="R529" s="12" t="s">
        <v>1850</v>
      </c>
      <c r="S529" s="12" t="s">
        <v>1857</v>
      </c>
    </row>
    <row r="530" spans="1:19" x14ac:dyDescent="0.25">
      <c r="A530" s="12" t="s">
        <v>1852</v>
      </c>
      <c r="B530" s="12" t="s">
        <v>1838</v>
      </c>
      <c r="C530" s="12" t="s">
        <v>1853</v>
      </c>
      <c r="D530" s="12" t="s">
        <v>1840</v>
      </c>
      <c r="E530" s="12" t="s">
        <v>1841</v>
      </c>
      <c r="F530" s="13">
        <v>6559.94</v>
      </c>
      <c r="G530" s="12" t="s">
        <v>1842</v>
      </c>
      <c r="H530" s="18">
        <v>43952</v>
      </c>
      <c r="I530" s="12" t="s">
        <v>2404</v>
      </c>
      <c r="J530" s="12" t="s">
        <v>2429</v>
      </c>
      <c r="K530" s="12">
        <v>10064</v>
      </c>
      <c r="L530" s="12" t="s">
        <v>2386</v>
      </c>
      <c r="M530" s="12">
        <v>114060</v>
      </c>
      <c r="N530" s="12" t="s">
        <v>2430</v>
      </c>
      <c r="O530" s="12" t="s">
        <v>1854</v>
      </c>
      <c r="P530" s="12" t="s">
        <v>1855</v>
      </c>
      <c r="Q530" s="12" t="s">
        <v>2391</v>
      </c>
      <c r="R530" s="12" t="s">
        <v>1850</v>
      </c>
      <c r="S530" s="12" t="s">
        <v>1857</v>
      </c>
    </row>
    <row r="531" spans="1:19" x14ac:dyDescent="0.25">
      <c r="A531" s="12" t="s">
        <v>1858</v>
      </c>
      <c r="B531" s="12" t="s">
        <v>1838</v>
      </c>
      <c r="C531" s="12" t="s">
        <v>1859</v>
      </c>
      <c r="D531" s="12" t="s">
        <v>1840</v>
      </c>
      <c r="E531" s="12" t="s">
        <v>1841</v>
      </c>
      <c r="F531" s="13">
        <v>6572.19</v>
      </c>
      <c r="G531" s="12" t="s">
        <v>1842</v>
      </c>
      <c r="H531" s="18">
        <v>43983</v>
      </c>
      <c r="I531" s="12" t="s">
        <v>2363</v>
      </c>
      <c r="J531" s="12" t="s">
        <v>2429</v>
      </c>
      <c r="K531" s="12">
        <v>10064</v>
      </c>
      <c r="L531" s="12" t="s">
        <v>2386</v>
      </c>
      <c r="M531" s="12">
        <v>114060</v>
      </c>
      <c r="N531" s="12" t="s">
        <v>2430</v>
      </c>
      <c r="O531" s="12" t="s">
        <v>1860</v>
      </c>
      <c r="P531" s="12" t="s">
        <v>1861</v>
      </c>
      <c r="Q531" s="12" t="s">
        <v>1862</v>
      </c>
      <c r="R531" s="12" t="s">
        <v>1850</v>
      </c>
      <c r="S531" s="12" t="s">
        <v>1857</v>
      </c>
    </row>
    <row r="532" spans="1:19" x14ac:dyDescent="0.25">
      <c r="A532" s="12" t="s">
        <v>1837</v>
      </c>
      <c r="B532" s="12" t="s">
        <v>1838</v>
      </c>
      <c r="C532" s="12" t="s">
        <v>1839</v>
      </c>
      <c r="D532" s="12" t="s">
        <v>1840</v>
      </c>
      <c r="E532" s="12" t="s">
        <v>1841</v>
      </c>
      <c r="F532" s="13">
        <v>3557.48</v>
      </c>
      <c r="G532" s="12" t="s">
        <v>1842</v>
      </c>
      <c r="H532" s="18">
        <v>43922</v>
      </c>
      <c r="I532" s="12" t="s">
        <v>2431</v>
      </c>
      <c r="J532" s="12" t="s">
        <v>2432</v>
      </c>
      <c r="K532" s="12">
        <v>10065</v>
      </c>
      <c r="L532" s="12" t="s">
        <v>990</v>
      </c>
      <c r="M532" s="12">
        <v>111100</v>
      </c>
      <c r="N532" s="12" t="s">
        <v>2433</v>
      </c>
      <c r="O532" s="12" t="s">
        <v>1847</v>
      </c>
      <c r="P532" s="12" t="s">
        <v>1848</v>
      </c>
      <c r="Q532" s="12" t="s">
        <v>1849</v>
      </c>
      <c r="R532" s="12" t="s">
        <v>1850</v>
      </c>
      <c r="S532" s="12" t="s">
        <v>1851</v>
      </c>
    </row>
    <row r="533" spans="1:19" x14ac:dyDescent="0.25">
      <c r="A533" s="12" t="s">
        <v>1852</v>
      </c>
      <c r="B533" s="12" t="s">
        <v>1838</v>
      </c>
      <c r="C533" s="12" t="s">
        <v>1853</v>
      </c>
      <c r="D533" s="12" t="s">
        <v>1840</v>
      </c>
      <c r="E533" s="12" t="s">
        <v>1841</v>
      </c>
      <c r="F533" s="13">
        <v>3710.05</v>
      </c>
      <c r="G533" s="12" t="s">
        <v>1842</v>
      </c>
      <c r="H533" s="18">
        <v>43952</v>
      </c>
      <c r="I533" s="12" t="s">
        <v>2407</v>
      </c>
      <c r="J533" s="12" t="s">
        <v>2432</v>
      </c>
      <c r="K533" s="12">
        <v>10065</v>
      </c>
      <c r="L533" s="12" t="s">
        <v>990</v>
      </c>
      <c r="M533" s="12">
        <v>111100</v>
      </c>
      <c r="N533" s="12" t="s">
        <v>2433</v>
      </c>
      <c r="O533" s="12" t="s">
        <v>1854</v>
      </c>
      <c r="P533" s="12" t="s">
        <v>1855</v>
      </c>
      <c r="Q533" s="12" t="s">
        <v>2391</v>
      </c>
      <c r="R533" s="12" t="s">
        <v>1850</v>
      </c>
      <c r="S533" s="12" t="s">
        <v>1851</v>
      </c>
    </row>
    <row r="534" spans="1:19" x14ac:dyDescent="0.25">
      <c r="A534" s="12" t="s">
        <v>1858</v>
      </c>
      <c r="B534" s="12" t="s">
        <v>1838</v>
      </c>
      <c r="C534" s="12" t="s">
        <v>1859</v>
      </c>
      <c r="D534" s="12" t="s">
        <v>1840</v>
      </c>
      <c r="E534" s="12" t="s">
        <v>1841</v>
      </c>
      <c r="F534" s="13">
        <v>3633.77</v>
      </c>
      <c r="G534" s="12" t="s">
        <v>1842</v>
      </c>
      <c r="H534" s="18">
        <v>43983</v>
      </c>
      <c r="I534" s="12" t="s">
        <v>2366</v>
      </c>
      <c r="J534" s="12" t="s">
        <v>2432</v>
      </c>
      <c r="K534" s="12">
        <v>10065</v>
      </c>
      <c r="L534" s="12" t="s">
        <v>990</v>
      </c>
      <c r="M534" s="12">
        <v>111100</v>
      </c>
      <c r="N534" s="12" t="s">
        <v>2433</v>
      </c>
      <c r="O534" s="12" t="s">
        <v>1860</v>
      </c>
      <c r="P534" s="12" t="s">
        <v>1861</v>
      </c>
      <c r="Q534" s="12" t="s">
        <v>1862</v>
      </c>
      <c r="R534" s="12" t="s">
        <v>1850</v>
      </c>
      <c r="S534" s="12" t="s">
        <v>1851</v>
      </c>
    </row>
    <row r="535" spans="1:19" x14ac:dyDescent="0.25">
      <c r="A535" s="12" t="s">
        <v>1837</v>
      </c>
      <c r="B535" s="12" t="s">
        <v>1838</v>
      </c>
      <c r="C535" s="12" t="s">
        <v>1839</v>
      </c>
      <c r="D535" s="12" t="s">
        <v>1840</v>
      </c>
      <c r="E535" s="12" t="s">
        <v>1841</v>
      </c>
      <c r="F535" s="13">
        <v>4476.1000000000004</v>
      </c>
      <c r="G535" s="12" t="s">
        <v>1842</v>
      </c>
      <c r="H535" s="18">
        <v>43922</v>
      </c>
      <c r="I535" s="12" t="s">
        <v>2434</v>
      </c>
      <c r="J535" s="12" t="s">
        <v>2435</v>
      </c>
      <c r="K535" s="12">
        <v>10065</v>
      </c>
      <c r="L535" s="12" t="s">
        <v>990</v>
      </c>
      <c r="M535" s="12">
        <v>111200</v>
      </c>
      <c r="N535" s="12" t="s">
        <v>2436</v>
      </c>
      <c r="O535" s="12" t="s">
        <v>1847</v>
      </c>
      <c r="P535" s="12" t="s">
        <v>1848</v>
      </c>
      <c r="Q535" s="12" t="s">
        <v>1849</v>
      </c>
      <c r="R535" s="12" t="s">
        <v>1850</v>
      </c>
      <c r="S535" s="12" t="s">
        <v>1866</v>
      </c>
    </row>
    <row r="536" spans="1:19" x14ac:dyDescent="0.25">
      <c r="A536" s="12" t="s">
        <v>1852</v>
      </c>
      <c r="B536" s="12" t="s">
        <v>1838</v>
      </c>
      <c r="C536" s="12" t="s">
        <v>1853</v>
      </c>
      <c r="D536" s="12" t="s">
        <v>1840</v>
      </c>
      <c r="E536" s="12" t="s">
        <v>1841</v>
      </c>
      <c r="F536" s="13">
        <v>3992.15</v>
      </c>
      <c r="G536" s="12" t="s">
        <v>1842</v>
      </c>
      <c r="H536" s="18">
        <v>43952</v>
      </c>
      <c r="I536" s="12" t="s">
        <v>2410</v>
      </c>
      <c r="J536" s="12" t="s">
        <v>2435</v>
      </c>
      <c r="K536" s="12">
        <v>10065</v>
      </c>
      <c r="L536" s="12" t="s">
        <v>990</v>
      </c>
      <c r="M536" s="12">
        <v>111200</v>
      </c>
      <c r="N536" s="12" t="s">
        <v>2436</v>
      </c>
      <c r="O536" s="12" t="s">
        <v>1854</v>
      </c>
      <c r="P536" s="12" t="s">
        <v>1855</v>
      </c>
      <c r="Q536" s="12" t="s">
        <v>2391</v>
      </c>
      <c r="R536" s="12" t="s">
        <v>1850</v>
      </c>
      <c r="S536" s="12" t="s">
        <v>1866</v>
      </c>
    </row>
    <row r="537" spans="1:19" x14ac:dyDescent="0.25">
      <c r="A537" s="12" t="s">
        <v>1858</v>
      </c>
      <c r="B537" s="12" t="s">
        <v>1838</v>
      </c>
      <c r="C537" s="12" t="s">
        <v>1859</v>
      </c>
      <c r="D537" s="12" t="s">
        <v>1840</v>
      </c>
      <c r="E537" s="12" t="s">
        <v>1841</v>
      </c>
      <c r="F537" s="13">
        <v>4620.3900000000003</v>
      </c>
      <c r="G537" s="12" t="s">
        <v>1842</v>
      </c>
      <c r="H537" s="18">
        <v>43983</v>
      </c>
      <c r="I537" s="12" t="s">
        <v>2369</v>
      </c>
      <c r="J537" s="12" t="s">
        <v>2435</v>
      </c>
      <c r="K537" s="12">
        <v>10065</v>
      </c>
      <c r="L537" s="12" t="s">
        <v>990</v>
      </c>
      <c r="M537" s="12">
        <v>111200</v>
      </c>
      <c r="N537" s="12" t="s">
        <v>2436</v>
      </c>
      <c r="O537" s="12" t="s">
        <v>1860</v>
      </c>
      <c r="P537" s="12" t="s">
        <v>1861</v>
      </c>
      <c r="Q537" s="12" t="s">
        <v>1862</v>
      </c>
      <c r="R537" s="12" t="s">
        <v>1850</v>
      </c>
      <c r="S537" s="12" t="s">
        <v>1866</v>
      </c>
    </row>
    <row r="538" spans="1:19" x14ac:dyDescent="0.25">
      <c r="A538" s="12" t="s">
        <v>1837</v>
      </c>
      <c r="B538" s="12" t="s">
        <v>1838</v>
      </c>
      <c r="C538" s="12" t="s">
        <v>1839</v>
      </c>
      <c r="D538" s="12" t="s">
        <v>1840</v>
      </c>
      <c r="E538" s="12" t="s">
        <v>1841</v>
      </c>
      <c r="F538" s="13">
        <v>61905.14</v>
      </c>
      <c r="G538" s="12" t="s">
        <v>1842</v>
      </c>
      <c r="H538" s="18">
        <v>43922</v>
      </c>
      <c r="I538" s="12" t="s">
        <v>2437</v>
      </c>
      <c r="J538" s="12" t="s">
        <v>2438</v>
      </c>
      <c r="K538" s="12">
        <v>10065</v>
      </c>
      <c r="L538" s="12" t="s">
        <v>990</v>
      </c>
      <c r="M538" s="12">
        <v>111400</v>
      </c>
      <c r="N538" s="12" t="s">
        <v>2439</v>
      </c>
      <c r="O538" s="12" t="s">
        <v>1847</v>
      </c>
      <c r="P538" s="12" t="s">
        <v>1848</v>
      </c>
      <c r="Q538" s="12" t="s">
        <v>1849</v>
      </c>
      <c r="R538" s="12" t="s">
        <v>1850</v>
      </c>
      <c r="S538" s="12" t="s">
        <v>1815</v>
      </c>
    </row>
    <row r="539" spans="1:19" x14ac:dyDescent="0.25">
      <c r="A539" s="12" t="s">
        <v>1852</v>
      </c>
      <c r="B539" s="12" t="s">
        <v>1838</v>
      </c>
      <c r="C539" s="12" t="s">
        <v>1853</v>
      </c>
      <c r="D539" s="12" t="s">
        <v>1840</v>
      </c>
      <c r="E539" s="12" t="s">
        <v>1841</v>
      </c>
      <c r="F539" s="13">
        <v>62832.59</v>
      </c>
      <c r="G539" s="12" t="s">
        <v>1842</v>
      </c>
      <c r="H539" s="18">
        <v>43952</v>
      </c>
      <c r="I539" s="12" t="s">
        <v>2413</v>
      </c>
      <c r="J539" s="12" t="s">
        <v>2438</v>
      </c>
      <c r="K539" s="12">
        <v>10065</v>
      </c>
      <c r="L539" s="12" t="s">
        <v>990</v>
      </c>
      <c r="M539" s="12">
        <v>111400</v>
      </c>
      <c r="N539" s="12" t="s">
        <v>2439</v>
      </c>
      <c r="O539" s="12" t="s">
        <v>1854</v>
      </c>
      <c r="P539" s="12" t="s">
        <v>1855</v>
      </c>
      <c r="Q539" s="12" t="s">
        <v>2391</v>
      </c>
      <c r="R539" s="12" t="s">
        <v>1850</v>
      </c>
      <c r="S539" s="12" t="s">
        <v>1815</v>
      </c>
    </row>
    <row r="540" spans="1:19" x14ac:dyDescent="0.25">
      <c r="A540" s="12" t="s">
        <v>1858</v>
      </c>
      <c r="B540" s="12" t="s">
        <v>1838</v>
      </c>
      <c r="C540" s="12" t="s">
        <v>1859</v>
      </c>
      <c r="D540" s="12" t="s">
        <v>1840</v>
      </c>
      <c r="E540" s="12" t="s">
        <v>1841</v>
      </c>
      <c r="F540" s="13">
        <v>3468.84</v>
      </c>
      <c r="G540" s="12" t="s">
        <v>1842</v>
      </c>
      <c r="H540" s="18">
        <v>43983</v>
      </c>
      <c r="I540" s="12" t="s">
        <v>2440</v>
      </c>
      <c r="J540" s="12" t="s">
        <v>2438</v>
      </c>
      <c r="K540" s="12">
        <v>10065</v>
      </c>
      <c r="L540" s="12" t="s">
        <v>990</v>
      </c>
      <c r="M540" s="12">
        <v>111400</v>
      </c>
      <c r="N540" s="12" t="s">
        <v>2439</v>
      </c>
      <c r="O540" s="12" t="s">
        <v>1860</v>
      </c>
      <c r="P540" s="12" t="s">
        <v>1814</v>
      </c>
      <c r="Q540" s="12" t="s">
        <v>2013</v>
      </c>
      <c r="R540" s="12" t="s">
        <v>1850</v>
      </c>
      <c r="S540" s="12" t="s">
        <v>1815</v>
      </c>
    </row>
    <row r="541" spans="1:19" x14ac:dyDescent="0.25">
      <c r="A541" s="12" t="s">
        <v>1858</v>
      </c>
      <c r="B541" s="12" t="s">
        <v>1838</v>
      </c>
      <c r="C541" s="12" t="s">
        <v>1859</v>
      </c>
      <c r="D541" s="12" t="s">
        <v>1840</v>
      </c>
      <c r="E541" s="12" t="s">
        <v>1841</v>
      </c>
      <c r="F541" s="13">
        <v>56790.31</v>
      </c>
      <c r="G541" s="12" t="s">
        <v>1842</v>
      </c>
      <c r="H541" s="18">
        <v>43983</v>
      </c>
      <c r="I541" s="12" t="s">
        <v>2372</v>
      </c>
      <c r="J541" s="12" t="s">
        <v>2438</v>
      </c>
      <c r="K541" s="12">
        <v>10065</v>
      </c>
      <c r="L541" s="12" t="s">
        <v>990</v>
      </c>
      <c r="M541" s="12">
        <v>111400</v>
      </c>
      <c r="N541" s="12" t="s">
        <v>2439</v>
      </c>
      <c r="O541" s="12" t="s">
        <v>1860</v>
      </c>
      <c r="P541" s="12" t="s">
        <v>1861</v>
      </c>
      <c r="Q541" s="12" t="s">
        <v>1862</v>
      </c>
      <c r="R541" s="12" t="s">
        <v>1850</v>
      </c>
      <c r="S541" s="12" t="s">
        <v>1815</v>
      </c>
    </row>
    <row r="542" spans="1:19" x14ac:dyDescent="0.25">
      <c r="A542" s="12" t="s">
        <v>1837</v>
      </c>
      <c r="B542" s="12" t="s">
        <v>1838</v>
      </c>
      <c r="C542" s="12" t="s">
        <v>1839</v>
      </c>
      <c r="D542" s="12" t="s">
        <v>1840</v>
      </c>
      <c r="E542" s="12" t="s">
        <v>1841</v>
      </c>
      <c r="F542" s="13">
        <v>90.85</v>
      </c>
      <c r="G542" s="12" t="s">
        <v>1842</v>
      </c>
      <c r="H542" s="18">
        <v>43922</v>
      </c>
      <c r="I542" s="12" t="s">
        <v>2441</v>
      </c>
      <c r="J542" s="12" t="s">
        <v>2442</v>
      </c>
      <c r="K542" s="12">
        <v>10065</v>
      </c>
      <c r="L542" s="12" t="s">
        <v>990</v>
      </c>
      <c r="M542" s="12">
        <v>111450</v>
      </c>
      <c r="N542" s="12" t="s">
        <v>2443</v>
      </c>
      <c r="O542" s="12" t="s">
        <v>1847</v>
      </c>
      <c r="P542" s="12" t="s">
        <v>1848</v>
      </c>
      <c r="Q542" s="12" t="s">
        <v>1849</v>
      </c>
      <c r="R542" s="12" t="s">
        <v>1850</v>
      </c>
      <c r="S542" s="12" t="s">
        <v>1888</v>
      </c>
    </row>
    <row r="543" spans="1:19" x14ac:dyDescent="0.25">
      <c r="A543" s="12" t="s">
        <v>1852</v>
      </c>
      <c r="B543" s="12" t="s">
        <v>1838</v>
      </c>
      <c r="C543" s="12" t="s">
        <v>1853</v>
      </c>
      <c r="D543" s="12" t="s">
        <v>1840</v>
      </c>
      <c r="E543" s="12" t="s">
        <v>1841</v>
      </c>
      <c r="F543" s="13">
        <v>90.85</v>
      </c>
      <c r="G543" s="12" t="s">
        <v>1842</v>
      </c>
      <c r="H543" s="18">
        <v>43952</v>
      </c>
      <c r="I543" s="12" t="s">
        <v>2416</v>
      </c>
      <c r="J543" s="12" t="s">
        <v>2442</v>
      </c>
      <c r="K543" s="12">
        <v>10065</v>
      </c>
      <c r="L543" s="12" t="s">
        <v>990</v>
      </c>
      <c r="M543" s="12">
        <v>111450</v>
      </c>
      <c r="N543" s="12" t="s">
        <v>2443</v>
      </c>
      <c r="O543" s="12" t="s">
        <v>1854</v>
      </c>
      <c r="P543" s="12" t="s">
        <v>1855</v>
      </c>
      <c r="Q543" s="12" t="s">
        <v>2391</v>
      </c>
      <c r="R543" s="12" t="s">
        <v>1850</v>
      </c>
      <c r="S543" s="12" t="s">
        <v>1888</v>
      </c>
    </row>
    <row r="544" spans="1:19" x14ac:dyDescent="0.25">
      <c r="A544" s="12" t="s">
        <v>1837</v>
      </c>
      <c r="B544" s="12" t="s">
        <v>1838</v>
      </c>
      <c r="C544" s="12" t="s">
        <v>1839</v>
      </c>
      <c r="D544" s="12" t="s">
        <v>1840</v>
      </c>
      <c r="E544" s="12" t="s">
        <v>1841</v>
      </c>
      <c r="F544" s="13">
        <v>687.87</v>
      </c>
      <c r="G544" s="12" t="s">
        <v>1842</v>
      </c>
      <c r="H544" s="18">
        <v>43922</v>
      </c>
      <c r="I544" s="12" t="s">
        <v>2444</v>
      </c>
      <c r="J544" s="12" t="s">
        <v>2445</v>
      </c>
      <c r="K544" s="12">
        <v>10065</v>
      </c>
      <c r="L544" s="12" t="s">
        <v>990</v>
      </c>
      <c r="M544" s="12">
        <v>111500</v>
      </c>
      <c r="N544" s="12" t="s">
        <v>2446</v>
      </c>
      <c r="O544" s="12" t="s">
        <v>1847</v>
      </c>
      <c r="P544" s="12" t="s">
        <v>1848</v>
      </c>
      <c r="Q544" s="12" t="s">
        <v>1849</v>
      </c>
      <c r="R544" s="12" t="s">
        <v>1850</v>
      </c>
      <c r="S544" s="12" t="s">
        <v>1819</v>
      </c>
    </row>
    <row r="545" spans="1:19" x14ac:dyDescent="0.25">
      <c r="A545" s="12" t="s">
        <v>1837</v>
      </c>
      <c r="B545" s="12" t="s">
        <v>1838</v>
      </c>
      <c r="C545" s="12" t="s">
        <v>1839</v>
      </c>
      <c r="D545" s="12" t="s">
        <v>1840</v>
      </c>
      <c r="E545" s="12" t="s">
        <v>1841</v>
      </c>
      <c r="F545" s="13">
        <v>13931.26</v>
      </c>
      <c r="G545" s="12" t="s">
        <v>1842</v>
      </c>
      <c r="H545" s="18">
        <v>43922</v>
      </c>
      <c r="I545" s="12" t="s">
        <v>2447</v>
      </c>
      <c r="J545" s="12" t="s">
        <v>2448</v>
      </c>
      <c r="K545" s="12">
        <v>10065</v>
      </c>
      <c r="L545" s="12" t="s">
        <v>990</v>
      </c>
      <c r="M545" s="12">
        <v>111600</v>
      </c>
      <c r="N545" s="12" t="s">
        <v>2449</v>
      </c>
      <c r="O545" s="12" t="s">
        <v>1847</v>
      </c>
      <c r="P545" s="12" t="s">
        <v>1848</v>
      </c>
      <c r="Q545" s="12" t="s">
        <v>1849</v>
      </c>
      <c r="R545" s="12" t="s">
        <v>1850</v>
      </c>
      <c r="S545" s="12" t="s">
        <v>1857</v>
      </c>
    </row>
    <row r="546" spans="1:19" x14ac:dyDescent="0.25">
      <c r="A546" s="12" t="s">
        <v>1852</v>
      </c>
      <c r="B546" s="12" t="s">
        <v>1838</v>
      </c>
      <c r="C546" s="12" t="s">
        <v>1853</v>
      </c>
      <c r="D546" s="12" t="s">
        <v>1840</v>
      </c>
      <c r="E546" s="12" t="s">
        <v>1841</v>
      </c>
      <c r="F546" s="13">
        <v>14076.38</v>
      </c>
      <c r="G546" s="12" t="s">
        <v>1842</v>
      </c>
      <c r="H546" s="18">
        <v>43952</v>
      </c>
      <c r="I546" s="12" t="s">
        <v>2419</v>
      </c>
      <c r="J546" s="12" t="s">
        <v>2448</v>
      </c>
      <c r="K546" s="12">
        <v>10065</v>
      </c>
      <c r="L546" s="12" t="s">
        <v>990</v>
      </c>
      <c r="M546" s="12">
        <v>111600</v>
      </c>
      <c r="N546" s="12" t="s">
        <v>2449</v>
      </c>
      <c r="O546" s="12" t="s">
        <v>1854</v>
      </c>
      <c r="P546" s="12" t="s">
        <v>1855</v>
      </c>
      <c r="Q546" s="12" t="s">
        <v>2391</v>
      </c>
      <c r="R546" s="12" t="s">
        <v>1850</v>
      </c>
      <c r="S546" s="12" t="s">
        <v>1857</v>
      </c>
    </row>
    <row r="547" spans="1:19" x14ac:dyDescent="0.25">
      <c r="A547" s="12" t="s">
        <v>1858</v>
      </c>
      <c r="B547" s="12" t="s">
        <v>1838</v>
      </c>
      <c r="C547" s="12" t="s">
        <v>1859</v>
      </c>
      <c r="D547" s="12" t="s">
        <v>1840</v>
      </c>
      <c r="E547" s="12" t="s">
        <v>1841</v>
      </c>
      <c r="F547" s="13">
        <v>13851.31</v>
      </c>
      <c r="G547" s="12" t="s">
        <v>1842</v>
      </c>
      <c r="H547" s="18">
        <v>43983</v>
      </c>
      <c r="I547" s="12" t="s">
        <v>2375</v>
      </c>
      <c r="J547" s="12" t="s">
        <v>2448</v>
      </c>
      <c r="K547" s="12">
        <v>10065</v>
      </c>
      <c r="L547" s="12" t="s">
        <v>990</v>
      </c>
      <c r="M547" s="12">
        <v>111600</v>
      </c>
      <c r="N547" s="12" t="s">
        <v>2449</v>
      </c>
      <c r="O547" s="12" t="s">
        <v>1860</v>
      </c>
      <c r="P547" s="12" t="s">
        <v>1861</v>
      </c>
      <c r="Q547" s="12" t="s">
        <v>1862</v>
      </c>
      <c r="R547" s="12" t="s">
        <v>1850</v>
      </c>
      <c r="S547" s="12" t="s">
        <v>1857</v>
      </c>
    </row>
    <row r="548" spans="1:19" x14ac:dyDescent="0.25">
      <c r="A548" s="12" t="s">
        <v>1837</v>
      </c>
      <c r="B548" s="12" t="s">
        <v>1838</v>
      </c>
      <c r="C548" s="12" t="s">
        <v>1839</v>
      </c>
      <c r="D548" s="12" t="s">
        <v>1840</v>
      </c>
      <c r="E548" s="12" t="s">
        <v>1841</v>
      </c>
      <c r="F548" s="13">
        <v>2253</v>
      </c>
      <c r="G548" s="12" t="s">
        <v>1842</v>
      </c>
      <c r="H548" s="18">
        <v>43922</v>
      </c>
      <c r="I548" s="12" t="s">
        <v>2450</v>
      </c>
      <c r="J548" s="12" t="s">
        <v>2451</v>
      </c>
      <c r="K548" s="12">
        <v>10065</v>
      </c>
      <c r="L548" s="12" t="s">
        <v>990</v>
      </c>
      <c r="M548" s="12">
        <v>111700</v>
      </c>
      <c r="N548" s="12" t="s">
        <v>2452</v>
      </c>
      <c r="O548" s="12" t="s">
        <v>1847</v>
      </c>
      <c r="P548" s="12" t="s">
        <v>1848</v>
      </c>
      <c r="Q548" s="12" t="s">
        <v>1849</v>
      </c>
      <c r="R548" s="12" t="s">
        <v>1850</v>
      </c>
      <c r="S548" s="12" t="s">
        <v>1877</v>
      </c>
    </row>
    <row r="549" spans="1:19" x14ac:dyDescent="0.25">
      <c r="A549" s="12" t="s">
        <v>1852</v>
      </c>
      <c r="B549" s="12" t="s">
        <v>1838</v>
      </c>
      <c r="C549" s="12" t="s">
        <v>1853</v>
      </c>
      <c r="D549" s="12" t="s">
        <v>1840</v>
      </c>
      <c r="E549" s="12" t="s">
        <v>1841</v>
      </c>
      <c r="F549" s="13">
        <v>2336.3000000000002</v>
      </c>
      <c r="G549" s="12" t="s">
        <v>1842</v>
      </c>
      <c r="H549" s="18">
        <v>43952</v>
      </c>
      <c r="I549" s="12" t="s">
        <v>2422</v>
      </c>
      <c r="J549" s="12" t="s">
        <v>2451</v>
      </c>
      <c r="K549" s="12">
        <v>10065</v>
      </c>
      <c r="L549" s="12" t="s">
        <v>990</v>
      </c>
      <c r="M549" s="12">
        <v>111700</v>
      </c>
      <c r="N549" s="12" t="s">
        <v>2452</v>
      </c>
      <c r="O549" s="12" t="s">
        <v>1854</v>
      </c>
      <c r="P549" s="12" t="s">
        <v>1855</v>
      </c>
      <c r="Q549" s="12" t="s">
        <v>2391</v>
      </c>
      <c r="R549" s="12" t="s">
        <v>1850</v>
      </c>
      <c r="S549" s="12" t="s">
        <v>1877</v>
      </c>
    </row>
    <row r="550" spans="1:19" x14ac:dyDescent="0.25">
      <c r="A550" s="12" t="s">
        <v>1858</v>
      </c>
      <c r="B550" s="12" t="s">
        <v>1838</v>
      </c>
      <c r="C550" s="12" t="s">
        <v>1859</v>
      </c>
      <c r="D550" s="12" t="s">
        <v>1840</v>
      </c>
      <c r="E550" s="12" t="s">
        <v>1841</v>
      </c>
      <c r="F550" s="13">
        <v>1668.38</v>
      </c>
      <c r="G550" s="12" t="s">
        <v>1842</v>
      </c>
      <c r="H550" s="18">
        <v>43983</v>
      </c>
      <c r="I550" s="12" t="s">
        <v>2378</v>
      </c>
      <c r="J550" s="12" t="s">
        <v>2451</v>
      </c>
      <c r="K550" s="12">
        <v>10065</v>
      </c>
      <c r="L550" s="12" t="s">
        <v>990</v>
      </c>
      <c r="M550" s="12">
        <v>111700</v>
      </c>
      <c r="N550" s="12" t="s">
        <v>2452</v>
      </c>
      <c r="O550" s="12" t="s">
        <v>1860</v>
      </c>
      <c r="P550" s="12" t="s">
        <v>1861</v>
      </c>
      <c r="Q550" s="12" t="s">
        <v>1862</v>
      </c>
      <c r="R550" s="12" t="s">
        <v>1850</v>
      </c>
      <c r="S550" s="12" t="s">
        <v>1877</v>
      </c>
    </row>
    <row r="551" spans="1:19" x14ac:dyDescent="0.25">
      <c r="A551" s="12" t="s">
        <v>1837</v>
      </c>
      <c r="B551" s="12" t="s">
        <v>1838</v>
      </c>
      <c r="C551" s="12" t="s">
        <v>1839</v>
      </c>
      <c r="D551" s="12" t="s">
        <v>1840</v>
      </c>
      <c r="E551" s="12" t="s">
        <v>1841</v>
      </c>
      <c r="F551" s="13">
        <v>188.57</v>
      </c>
      <c r="G551" s="12" t="s">
        <v>1842</v>
      </c>
      <c r="H551" s="18">
        <v>43922</v>
      </c>
      <c r="I551" s="12" t="s">
        <v>2453</v>
      </c>
      <c r="J551" s="12" t="s">
        <v>2454</v>
      </c>
      <c r="K551" s="12">
        <v>10065</v>
      </c>
      <c r="L551" s="12" t="s">
        <v>990</v>
      </c>
      <c r="M551" s="12">
        <v>113010</v>
      </c>
      <c r="N551" s="12" t="s">
        <v>2455</v>
      </c>
      <c r="O551" s="12" t="s">
        <v>1847</v>
      </c>
      <c r="P551" s="12" t="s">
        <v>1848</v>
      </c>
      <c r="Q551" s="12" t="s">
        <v>1849</v>
      </c>
      <c r="R551" s="12" t="s">
        <v>1850</v>
      </c>
      <c r="S551" s="12" t="s">
        <v>1851</v>
      </c>
    </row>
    <row r="552" spans="1:19" x14ac:dyDescent="0.25">
      <c r="A552" s="12" t="s">
        <v>1852</v>
      </c>
      <c r="B552" s="12" t="s">
        <v>1838</v>
      </c>
      <c r="C552" s="12" t="s">
        <v>1853</v>
      </c>
      <c r="D552" s="12" t="s">
        <v>1840</v>
      </c>
      <c r="E552" s="12" t="s">
        <v>1841</v>
      </c>
      <c r="F552" s="13">
        <v>206.15</v>
      </c>
      <c r="G552" s="12" t="s">
        <v>1842</v>
      </c>
      <c r="H552" s="18">
        <v>43952</v>
      </c>
      <c r="I552" s="12" t="s">
        <v>2425</v>
      </c>
      <c r="J552" s="12" t="s">
        <v>2454</v>
      </c>
      <c r="K552" s="12">
        <v>10065</v>
      </c>
      <c r="L552" s="12" t="s">
        <v>990</v>
      </c>
      <c r="M552" s="12">
        <v>113010</v>
      </c>
      <c r="N552" s="12" t="s">
        <v>2455</v>
      </c>
      <c r="O552" s="12" t="s">
        <v>1854</v>
      </c>
      <c r="P552" s="12" t="s">
        <v>1855</v>
      </c>
      <c r="Q552" s="12" t="s">
        <v>2391</v>
      </c>
      <c r="R552" s="12" t="s">
        <v>1850</v>
      </c>
      <c r="S552" s="12" t="s">
        <v>1851</v>
      </c>
    </row>
    <row r="553" spans="1:19" x14ac:dyDescent="0.25">
      <c r="A553" s="12" t="s">
        <v>1858</v>
      </c>
      <c r="B553" s="12" t="s">
        <v>1838</v>
      </c>
      <c r="C553" s="12" t="s">
        <v>1859</v>
      </c>
      <c r="D553" s="12" t="s">
        <v>1840</v>
      </c>
      <c r="E553" s="12" t="s">
        <v>1841</v>
      </c>
      <c r="F553" s="13">
        <v>197.36</v>
      </c>
      <c r="G553" s="12" t="s">
        <v>1842</v>
      </c>
      <c r="H553" s="18">
        <v>43983</v>
      </c>
      <c r="I553" s="12" t="s">
        <v>2381</v>
      </c>
      <c r="J553" s="12" t="s">
        <v>2454</v>
      </c>
      <c r="K553" s="12">
        <v>10065</v>
      </c>
      <c r="L553" s="12" t="s">
        <v>990</v>
      </c>
      <c r="M553" s="12">
        <v>113010</v>
      </c>
      <c r="N553" s="12" t="s">
        <v>2455</v>
      </c>
      <c r="O553" s="12" t="s">
        <v>1860</v>
      </c>
      <c r="P553" s="12" t="s">
        <v>1861</v>
      </c>
      <c r="Q553" s="12" t="s">
        <v>1862</v>
      </c>
      <c r="R553" s="12" t="s">
        <v>1850</v>
      </c>
      <c r="S553" s="12" t="s">
        <v>1851</v>
      </c>
    </row>
    <row r="554" spans="1:19" x14ac:dyDescent="0.25">
      <c r="A554" s="12" t="s">
        <v>1837</v>
      </c>
      <c r="B554" s="12" t="s">
        <v>1838</v>
      </c>
      <c r="C554" s="12" t="s">
        <v>1839</v>
      </c>
      <c r="D554" s="12" t="s">
        <v>1840</v>
      </c>
      <c r="E554" s="12" t="s">
        <v>1841</v>
      </c>
      <c r="F554" s="13">
        <v>247.23</v>
      </c>
      <c r="G554" s="12" t="s">
        <v>1842</v>
      </c>
      <c r="H554" s="18">
        <v>43922</v>
      </c>
      <c r="I554" s="12" t="s">
        <v>2456</v>
      </c>
      <c r="J554" s="12" t="s">
        <v>2457</v>
      </c>
      <c r="K554" s="12">
        <v>10065</v>
      </c>
      <c r="L554" s="12" t="s">
        <v>990</v>
      </c>
      <c r="M554" s="12">
        <v>113020</v>
      </c>
      <c r="N554" s="12" t="s">
        <v>2458</v>
      </c>
      <c r="O554" s="12" t="s">
        <v>1847</v>
      </c>
      <c r="P554" s="12" t="s">
        <v>1848</v>
      </c>
      <c r="Q554" s="12" t="s">
        <v>1849</v>
      </c>
      <c r="R554" s="12" t="s">
        <v>1850</v>
      </c>
      <c r="S554" s="12" t="s">
        <v>1866</v>
      </c>
    </row>
    <row r="555" spans="1:19" x14ac:dyDescent="0.25">
      <c r="A555" s="12" t="s">
        <v>1852</v>
      </c>
      <c r="B555" s="12" t="s">
        <v>1838</v>
      </c>
      <c r="C555" s="12" t="s">
        <v>1853</v>
      </c>
      <c r="D555" s="12" t="s">
        <v>1840</v>
      </c>
      <c r="E555" s="12" t="s">
        <v>1841</v>
      </c>
      <c r="F555" s="13">
        <v>180.78</v>
      </c>
      <c r="G555" s="12" t="s">
        <v>1842</v>
      </c>
      <c r="H555" s="18">
        <v>43952</v>
      </c>
      <c r="I555" s="12" t="s">
        <v>2428</v>
      </c>
      <c r="J555" s="12" t="s">
        <v>2457</v>
      </c>
      <c r="K555" s="12">
        <v>10065</v>
      </c>
      <c r="L555" s="12" t="s">
        <v>990</v>
      </c>
      <c r="M555" s="12">
        <v>113020</v>
      </c>
      <c r="N555" s="12" t="s">
        <v>2458</v>
      </c>
      <c r="O555" s="12" t="s">
        <v>1854</v>
      </c>
      <c r="P555" s="12" t="s">
        <v>1855</v>
      </c>
      <c r="Q555" s="12" t="s">
        <v>2391</v>
      </c>
      <c r="R555" s="12" t="s">
        <v>1850</v>
      </c>
      <c r="S555" s="12" t="s">
        <v>1866</v>
      </c>
    </row>
    <row r="556" spans="1:19" x14ac:dyDescent="0.25">
      <c r="A556" s="12" t="s">
        <v>1858</v>
      </c>
      <c r="B556" s="12" t="s">
        <v>1838</v>
      </c>
      <c r="C556" s="12" t="s">
        <v>1859</v>
      </c>
      <c r="D556" s="12" t="s">
        <v>1840</v>
      </c>
      <c r="E556" s="12" t="s">
        <v>1841</v>
      </c>
      <c r="F556" s="13">
        <v>267.04000000000002</v>
      </c>
      <c r="G556" s="12" t="s">
        <v>1842</v>
      </c>
      <c r="H556" s="18">
        <v>43983</v>
      </c>
      <c r="I556" s="12" t="s">
        <v>2384</v>
      </c>
      <c r="J556" s="12" t="s">
        <v>2457</v>
      </c>
      <c r="K556" s="12">
        <v>10065</v>
      </c>
      <c r="L556" s="12" t="s">
        <v>990</v>
      </c>
      <c r="M556" s="12">
        <v>113020</v>
      </c>
      <c r="N556" s="12" t="s">
        <v>2458</v>
      </c>
      <c r="O556" s="12" t="s">
        <v>1860</v>
      </c>
      <c r="P556" s="12" t="s">
        <v>1861</v>
      </c>
      <c r="Q556" s="12" t="s">
        <v>1862</v>
      </c>
      <c r="R556" s="12" t="s">
        <v>1850</v>
      </c>
      <c r="S556" s="12" t="s">
        <v>1866</v>
      </c>
    </row>
    <row r="557" spans="1:19" x14ac:dyDescent="0.25">
      <c r="A557" s="12" t="s">
        <v>1837</v>
      </c>
      <c r="B557" s="12" t="s">
        <v>1838</v>
      </c>
      <c r="C557" s="12" t="s">
        <v>1839</v>
      </c>
      <c r="D557" s="12" t="s">
        <v>1840</v>
      </c>
      <c r="E557" s="12" t="s">
        <v>1841</v>
      </c>
      <c r="F557" s="13">
        <v>6363.85</v>
      </c>
      <c r="G557" s="12" t="s">
        <v>1842</v>
      </c>
      <c r="H557" s="18">
        <v>43922</v>
      </c>
      <c r="I557" s="12" t="s">
        <v>2459</v>
      </c>
      <c r="J557" s="12" t="s">
        <v>2460</v>
      </c>
      <c r="K557" s="12">
        <v>10065</v>
      </c>
      <c r="L557" s="12" t="s">
        <v>990</v>
      </c>
      <c r="M557" s="12">
        <v>113040</v>
      </c>
      <c r="N557" s="12" t="s">
        <v>2461</v>
      </c>
      <c r="O557" s="12" t="s">
        <v>1847</v>
      </c>
      <c r="P557" s="12" t="s">
        <v>1848</v>
      </c>
      <c r="Q557" s="12" t="s">
        <v>1849</v>
      </c>
      <c r="R557" s="12" t="s">
        <v>1850</v>
      </c>
      <c r="S557" s="12" t="s">
        <v>1815</v>
      </c>
    </row>
    <row r="558" spans="1:19" x14ac:dyDescent="0.25">
      <c r="A558" s="12" t="s">
        <v>1852</v>
      </c>
      <c r="B558" s="12" t="s">
        <v>1838</v>
      </c>
      <c r="C558" s="12" t="s">
        <v>1853</v>
      </c>
      <c r="D558" s="12" t="s">
        <v>1840</v>
      </c>
      <c r="E558" s="12" t="s">
        <v>1841</v>
      </c>
      <c r="F558" s="13">
        <v>6908.88</v>
      </c>
      <c r="G558" s="12" t="s">
        <v>1842</v>
      </c>
      <c r="H558" s="18">
        <v>43952</v>
      </c>
      <c r="I558" s="12" t="s">
        <v>2431</v>
      </c>
      <c r="J558" s="12" t="s">
        <v>2460</v>
      </c>
      <c r="K558" s="12">
        <v>10065</v>
      </c>
      <c r="L558" s="12" t="s">
        <v>990</v>
      </c>
      <c r="M558" s="12">
        <v>113040</v>
      </c>
      <c r="N558" s="12" t="s">
        <v>2461</v>
      </c>
      <c r="O558" s="12" t="s">
        <v>1854</v>
      </c>
      <c r="P558" s="12" t="s">
        <v>1855</v>
      </c>
      <c r="Q558" s="12" t="s">
        <v>2391</v>
      </c>
      <c r="R558" s="12" t="s">
        <v>1850</v>
      </c>
      <c r="S558" s="12" t="s">
        <v>1815</v>
      </c>
    </row>
    <row r="559" spans="1:19" x14ac:dyDescent="0.25">
      <c r="A559" s="12" t="s">
        <v>1858</v>
      </c>
      <c r="B559" s="12" t="s">
        <v>1838</v>
      </c>
      <c r="C559" s="12" t="s">
        <v>1859</v>
      </c>
      <c r="D559" s="12" t="s">
        <v>1840</v>
      </c>
      <c r="E559" s="12" t="s">
        <v>1841</v>
      </c>
      <c r="F559" s="13">
        <v>5954.39</v>
      </c>
      <c r="G559" s="12" t="s">
        <v>1842</v>
      </c>
      <c r="H559" s="18">
        <v>43983</v>
      </c>
      <c r="I559" s="12" t="s">
        <v>2388</v>
      </c>
      <c r="J559" s="12" t="s">
        <v>2460</v>
      </c>
      <c r="K559" s="12">
        <v>10065</v>
      </c>
      <c r="L559" s="12" t="s">
        <v>990</v>
      </c>
      <c r="M559" s="12">
        <v>113040</v>
      </c>
      <c r="N559" s="12" t="s">
        <v>2461</v>
      </c>
      <c r="O559" s="12" t="s">
        <v>1860</v>
      </c>
      <c r="P559" s="12" t="s">
        <v>1861</v>
      </c>
      <c r="Q559" s="12" t="s">
        <v>1862</v>
      </c>
      <c r="R559" s="12" t="s">
        <v>1850</v>
      </c>
      <c r="S559" s="12" t="s">
        <v>1815</v>
      </c>
    </row>
    <row r="560" spans="1:19" x14ac:dyDescent="0.25">
      <c r="A560" s="12" t="s">
        <v>1858</v>
      </c>
      <c r="B560" s="12" t="s">
        <v>1838</v>
      </c>
      <c r="C560" s="12" t="s">
        <v>1859</v>
      </c>
      <c r="D560" s="12" t="s">
        <v>1840</v>
      </c>
      <c r="E560" s="12" t="s">
        <v>1841</v>
      </c>
      <c r="F560" s="13">
        <v>375.3</v>
      </c>
      <c r="G560" s="12" t="s">
        <v>1842</v>
      </c>
      <c r="H560" s="18">
        <v>43983</v>
      </c>
      <c r="I560" s="12" t="s">
        <v>2462</v>
      </c>
      <c r="J560" s="12" t="s">
        <v>2460</v>
      </c>
      <c r="K560" s="12">
        <v>10065</v>
      </c>
      <c r="L560" s="12" t="s">
        <v>990</v>
      </c>
      <c r="M560" s="12">
        <v>113040</v>
      </c>
      <c r="N560" s="12" t="s">
        <v>2461</v>
      </c>
      <c r="O560" s="12" t="s">
        <v>1860</v>
      </c>
      <c r="P560" s="12" t="s">
        <v>1814</v>
      </c>
      <c r="Q560" s="12" t="s">
        <v>2013</v>
      </c>
      <c r="R560" s="12" t="s">
        <v>1850</v>
      </c>
      <c r="S560" s="12" t="s">
        <v>1815</v>
      </c>
    </row>
    <row r="561" spans="1:19" x14ac:dyDescent="0.25">
      <c r="A561" s="12" t="s">
        <v>1837</v>
      </c>
      <c r="B561" s="12" t="s">
        <v>1838</v>
      </c>
      <c r="C561" s="12" t="s">
        <v>1839</v>
      </c>
      <c r="D561" s="12" t="s">
        <v>1840</v>
      </c>
      <c r="E561" s="12" t="s">
        <v>1841</v>
      </c>
      <c r="F561" s="13">
        <v>59.43</v>
      </c>
      <c r="G561" s="12" t="s">
        <v>1842</v>
      </c>
      <c r="H561" s="18">
        <v>43922</v>
      </c>
      <c r="I561" s="12" t="s">
        <v>2463</v>
      </c>
      <c r="J561" s="12" t="s">
        <v>2464</v>
      </c>
      <c r="K561" s="12">
        <v>10065</v>
      </c>
      <c r="L561" s="12" t="s">
        <v>990</v>
      </c>
      <c r="M561" s="12">
        <v>113050</v>
      </c>
      <c r="N561" s="12" t="s">
        <v>2465</v>
      </c>
      <c r="O561" s="12" t="s">
        <v>1847</v>
      </c>
      <c r="P561" s="12" t="s">
        <v>1848</v>
      </c>
      <c r="Q561" s="12" t="s">
        <v>1849</v>
      </c>
      <c r="R561" s="12" t="s">
        <v>1850</v>
      </c>
      <c r="S561" s="12" t="s">
        <v>1819</v>
      </c>
    </row>
    <row r="562" spans="1:19" x14ac:dyDescent="0.25">
      <c r="A562" s="12" t="s">
        <v>1837</v>
      </c>
      <c r="B562" s="12" t="s">
        <v>1838</v>
      </c>
      <c r="C562" s="12" t="s">
        <v>1839</v>
      </c>
      <c r="D562" s="12" t="s">
        <v>1840</v>
      </c>
      <c r="E562" s="12" t="s">
        <v>1841</v>
      </c>
      <c r="F562" s="13">
        <v>754.07</v>
      </c>
      <c r="G562" s="12" t="s">
        <v>1842</v>
      </c>
      <c r="H562" s="18">
        <v>43922</v>
      </c>
      <c r="I562" s="12" t="s">
        <v>2466</v>
      </c>
      <c r="J562" s="12" t="s">
        <v>2467</v>
      </c>
      <c r="K562" s="12">
        <v>10065</v>
      </c>
      <c r="L562" s="12" t="s">
        <v>990</v>
      </c>
      <c r="M562" s="12">
        <v>113060</v>
      </c>
      <c r="N562" s="12" t="s">
        <v>2468</v>
      </c>
      <c r="O562" s="12" t="s">
        <v>1847</v>
      </c>
      <c r="P562" s="12" t="s">
        <v>1848</v>
      </c>
      <c r="Q562" s="12" t="s">
        <v>1849</v>
      </c>
      <c r="R562" s="12" t="s">
        <v>1850</v>
      </c>
      <c r="S562" s="12" t="s">
        <v>1857</v>
      </c>
    </row>
    <row r="563" spans="1:19" x14ac:dyDescent="0.25">
      <c r="A563" s="12" t="s">
        <v>1852</v>
      </c>
      <c r="B563" s="12" t="s">
        <v>1838</v>
      </c>
      <c r="C563" s="12" t="s">
        <v>1853</v>
      </c>
      <c r="D563" s="12" t="s">
        <v>1840</v>
      </c>
      <c r="E563" s="12" t="s">
        <v>1841</v>
      </c>
      <c r="F563" s="13">
        <v>761.3</v>
      </c>
      <c r="G563" s="12" t="s">
        <v>1842</v>
      </c>
      <c r="H563" s="18">
        <v>43952</v>
      </c>
      <c r="I563" s="12" t="s">
        <v>2434</v>
      </c>
      <c r="J563" s="12" t="s">
        <v>2467</v>
      </c>
      <c r="K563" s="12">
        <v>10065</v>
      </c>
      <c r="L563" s="12" t="s">
        <v>990</v>
      </c>
      <c r="M563" s="12">
        <v>113060</v>
      </c>
      <c r="N563" s="12" t="s">
        <v>2468</v>
      </c>
      <c r="O563" s="12" t="s">
        <v>1854</v>
      </c>
      <c r="P563" s="12" t="s">
        <v>1855</v>
      </c>
      <c r="Q563" s="12" t="s">
        <v>2391</v>
      </c>
      <c r="R563" s="12" t="s">
        <v>1850</v>
      </c>
      <c r="S563" s="12" t="s">
        <v>1857</v>
      </c>
    </row>
    <row r="564" spans="1:19" x14ac:dyDescent="0.25">
      <c r="A564" s="12" t="s">
        <v>1858</v>
      </c>
      <c r="B564" s="12" t="s">
        <v>1838</v>
      </c>
      <c r="C564" s="12" t="s">
        <v>1859</v>
      </c>
      <c r="D564" s="12" t="s">
        <v>1840</v>
      </c>
      <c r="E564" s="12" t="s">
        <v>1841</v>
      </c>
      <c r="F564" s="13">
        <v>739.76</v>
      </c>
      <c r="G564" s="12" t="s">
        <v>1842</v>
      </c>
      <c r="H564" s="18">
        <v>43983</v>
      </c>
      <c r="I564" s="12" t="s">
        <v>2392</v>
      </c>
      <c r="J564" s="12" t="s">
        <v>2467</v>
      </c>
      <c r="K564" s="12">
        <v>10065</v>
      </c>
      <c r="L564" s="12" t="s">
        <v>990</v>
      </c>
      <c r="M564" s="12">
        <v>113060</v>
      </c>
      <c r="N564" s="12" t="s">
        <v>2468</v>
      </c>
      <c r="O564" s="12" t="s">
        <v>1860</v>
      </c>
      <c r="P564" s="12" t="s">
        <v>1861</v>
      </c>
      <c r="Q564" s="12" t="s">
        <v>1862</v>
      </c>
      <c r="R564" s="12" t="s">
        <v>1850</v>
      </c>
      <c r="S564" s="12" t="s">
        <v>1857</v>
      </c>
    </row>
    <row r="565" spans="1:19" x14ac:dyDescent="0.25">
      <c r="A565" s="12" t="s">
        <v>1837</v>
      </c>
      <c r="B565" s="12" t="s">
        <v>1838</v>
      </c>
      <c r="C565" s="12" t="s">
        <v>1839</v>
      </c>
      <c r="D565" s="12" t="s">
        <v>1840</v>
      </c>
      <c r="E565" s="12" t="s">
        <v>1841</v>
      </c>
      <c r="F565" s="13">
        <v>435.04</v>
      </c>
      <c r="G565" s="12" t="s">
        <v>1842</v>
      </c>
      <c r="H565" s="18">
        <v>43922</v>
      </c>
      <c r="I565" s="12" t="s">
        <v>2469</v>
      </c>
      <c r="J565" s="12" t="s">
        <v>2470</v>
      </c>
      <c r="K565" s="12">
        <v>10065</v>
      </c>
      <c r="L565" s="12" t="s">
        <v>990</v>
      </c>
      <c r="M565" s="12">
        <v>114000</v>
      </c>
      <c r="N565" s="12" t="s">
        <v>2471</v>
      </c>
      <c r="O565" s="12" t="s">
        <v>1847</v>
      </c>
      <c r="P565" s="12" t="s">
        <v>1848</v>
      </c>
      <c r="Q565" s="12" t="s">
        <v>1849</v>
      </c>
      <c r="R565" s="12" t="s">
        <v>1850</v>
      </c>
      <c r="S565" s="12" t="s">
        <v>1877</v>
      </c>
    </row>
    <row r="566" spans="1:19" x14ac:dyDescent="0.25">
      <c r="A566" s="12" t="s">
        <v>1852</v>
      </c>
      <c r="B566" s="12" t="s">
        <v>1838</v>
      </c>
      <c r="C566" s="12" t="s">
        <v>1853</v>
      </c>
      <c r="D566" s="12" t="s">
        <v>1840</v>
      </c>
      <c r="E566" s="12" t="s">
        <v>1841</v>
      </c>
      <c r="F566" s="13">
        <v>448.03</v>
      </c>
      <c r="G566" s="12" t="s">
        <v>1842</v>
      </c>
      <c r="H566" s="18">
        <v>43952</v>
      </c>
      <c r="I566" s="12" t="s">
        <v>2437</v>
      </c>
      <c r="J566" s="12" t="s">
        <v>2470</v>
      </c>
      <c r="K566" s="12">
        <v>10065</v>
      </c>
      <c r="L566" s="12" t="s">
        <v>990</v>
      </c>
      <c r="M566" s="12">
        <v>114000</v>
      </c>
      <c r="N566" s="12" t="s">
        <v>2471</v>
      </c>
      <c r="O566" s="12" t="s">
        <v>1854</v>
      </c>
      <c r="P566" s="12" t="s">
        <v>1855</v>
      </c>
      <c r="Q566" s="12" t="s">
        <v>2391</v>
      </c>
      <c r="R566" s="12" t="s">
        <v>1850</v>
      </c>
      <c r="S566" s="12" t="s">
        <v>1877</v>
      </c>
    </row>
    <row r="567" spans="1:19" x14ac:dyDescent="0.25">
      <c r="A567" s="12" t="s">
        <v>1858</v>
      </c>
      <c r="B567" s="12" t="s">
        <v>1838</v>
      </c>
      <c r="C567" s="12" t="s">
        <v>1859</v>
      </c>
      <c r="D567" s="12" t="s">
        <v>1840</v>
      </c>
      <c r="E567" s="12" t="s">
        <v>1841</v>
      </c>
      <c r="F567" s="13">
        <v>446.12</v>
      </c>
      <c r="G567" s="12" t="s">
        <v>1842</v>
      </c>
      <c r="H567" s="18">
        <v>43983</v>
      </c>
      <c r="I567" s="12" t="s">
        <v>2395</v>
      </c>
      <c r="J567" s="12" t="s">
        <v>2470</v>
      </c>
      <c r="K567" s="12">
        <v>10065</v>
      </c>
      <c r="L567" s="12" t="s">
        <v>990</v>
      </c>
      <c r="M567" s="12">
        <v>114000</v>
      </c>
      <c r="N567" s="12" t="s">
        <v>2471</v>
      </c>
      <c r="O567" s="12" t="s">
        <v>1860</v>
      </c>
      <c r="P567" s="12" t="s">
        <v>1861</v>
      </c>
      <c r="Q567" s="12" t="s">
        <v>1862</v>
      </c>
      <c r="R567" s="12" t="s">
        <v>1850</v>
      </c>
      <c r="S567" s="12" t="s">
        <v>1877</v>
      </c>
    </row>
    <row r="568" spans="1:19" x14ac:dyDescent="0.25">
      <c r="A568" s="12" t="s">
        <v>1837</v>
      </c>
      <c r="B568" s="12" t="s">
        <v>1838</v>
      </c>
      <c r="C568" s="12" t="s">
        <v>1839</v>
      </c>
      <c r="D568" s="12" t="s">
        <v>1840</v>
      </c>
      <c r="E568" s="12" t="s">
        <v>1841</v>
      </c>
      <c r="F568" s="13">
        <v>941.1</v>
      </c>
      <c r="G568" s="12" t="s">
        <v>1842</v>
      </c>
      <c r="H568" s="18">
        <v>43922</v>
      </c>
      <c r="I568" s="12" t="s">
        <v>2472</v>
      </c>
      <c r="J568" s="12" t="s">
        <v>2473</v>
      </c>
      <c r="K568" s="12">
        <v>10065</v>
      </c>
      <c r="L568" s="12" t="s">
        <v>990</v>
      </c>
      <c r="M568" s="12">
        <v>114010</v>
      </c>
      <c r="N568" s="12" t="s">
        <v>2474</v>
      </c>
      <c r="O568" s="12" t="s">
        <v>1847</v>
      </c>
      <c r="P568" s="12" t="s">
        <v>1848</v>
      </c>
      <c r="Q568" s="12" t="s">
        <v>1849</v>
      </c>
      <c r="R568" s="12" t="s">
        <v>1850</v>
      </c>
      <c r="S568" s="12" t="s">
        <v>1851</v>
      </c>
    </row>
    <row r="569" spans="1:19" x14ac:dyDescent="0.25">
      <c r="A569" s="12" t="s">
        <v>1852</v>
      </c>
      <c r="B569" s="12" t="s">
        <v>1838</v>
      </c>
      <c r="C569" s="12" t="s">
        <v>1853</v>
      </c>
      <c r="D569" s="12" t="s">
        <v>1840</v>
      </c>
      <c r="E569" s="12" t="s">
        <v>1841</v>
      </c>
      <c r="F569" s="13">
        <v>983.45</v>
      </c>
      <c r="G569" s="12" t="s">
        <v>1842</v>
      </c>
      <c r="H569" s="18">
        <v>43952</v>
      </c>
      <c r="I569" s="12" t="s">
        <v>2441</v>
      </c>
      <c r="J569" s="12" t="s">
        <v>2473</v>
      </c>
      <c r="K569" s="12">
        <v>10065</v>
      </c>
      <c r="L569" s="12" t="s">
        <v>990</v>
      </c>
      <c r="M569" s="12">
        <v>114010</v>
      </c>
      <c r="N569" s="12" t="s">
        <v>2474</v>
      </c>
      <c r="O569" s="12" t="s">
        <v>1854</v>
      </c>
      <c r="P569" s="12" t="s">
        <v>1855</v>
      </c>
      <c r="Q569" s="12" t="s">
        <v>2391</v>
      </c>
      <c r="R569" s="12" t="s">
        <v>1850</v>
      </c>
      <c r="S569" s="12" t="s">
        <v>1851</v>
      </c>
    </row>
    <row r="570" spans="1:19" x14ac:dyDescent="0.25">
      <c r="A570" s="12" t="s">
        <v>1858</v>
      </c>
      <c r="B570" s="12" t="s">
        <v>1838</v>
      </c>
      <c r="C570" s="12" t="s">
        <v>1859</v>
      </c>
      <c r="D570" s="12" t="s">
        <v>1840</v>
      </c>
      <c r="E570" s="12" t="s">
        <v>1841</v>
      </c>
      <c r="F570" s="13">
        <v>962.27</v>
      </c>
      <c r="G570" s="12" t="s">
        <v>1842</v>
      </c>
      <c r="H570" s="18">
        <v>43983</v>
      </c>
      <c r="I570" s="12" t="s">
        <v>2398</v>
      </c>
      <c r="J570" s="12" t="s">
        <v>2473</v>
      </c>
      <c r="K570" s="12">
        <v>10065</v>
      </c>
      <c r="L570" s="12" t="s">
        <v>990</v>
      </c>
      <c r="M570" s="12">
        <v>114010</v>
      </c>
      <c r="N570" s="12" t="s">
        <v>2474</v>
      </c>
      <c r="O570" s="12" t="s">
        <v>1860</v>
      </c>
      <c r="P570" s="12" t="s">
        <v>1861</v>
      </c>
      <c r="Q570" s="12" t="s">
        <v>1862</v>
      </c>
      <c r="R570" s="12" t="s">
        <v>1850</v>
      </c>
      <c r="S570" s="12" t="s">
        <v>1851</v>
      </c>
    </row>
    <row r="571" spans="1:19" x14ac:dyDescent="0.25">
      <c r="A571" s="12" t="s">
        <v>1837</v>
      </c>
      <c r="B571" s="12" t="s">
        <v>1838</v>
      </c>
      <c r="C571" s="12" t="s">
        <v>1839</v>
      </c>
      <c r="D571" s="12" t="s">
        <v>1840</v>
      </c>
      <c r="E571" s="12" t="s">
        <v>1841</v>
      </c>
      <c r="F571" s="13">
        <v>1242.6099999999999</v>
      </c>
      <c r="G571" s="12" t="s">
        <v>1842</v>
      </c>
      <c r="H571" s="18">
        <v>43922</v>
      </c>
      <c r="I571" s="12" t="s">
        <v>2475</v>
      </c>
      <c r="J571" s="12" t="s">
        <v>2476</v>
      </c>
      <c r="K571" s="12">
        <v>10065</v>
      </c>
      <c r="L571" s="12" t="s">
        <v>990</v>
      </c>
      <c r="M571" s="12">
        <v>114020</v>
      </c>
      <c r="N571" s="12" t="s">
        <v>2477</v>
      </c>
      <c r="O571" s="12" t="s">
        <v>1847</v>
      </c>
      <c r="P571" s="12" t="s">
        <v>1848</v>
      </c>
      <c r="Q571" s="12" t="s">
        <v>1849</v>
      </c>
      <c r="R571" s="12" t="s">
        <v>1850</v>
      </c>
      <c r="S571" s="12" t="s">
        <v>1866</v>
      </c>
    </row>
    <row r="572" spans="1:19" x14ac:dyDescent="0.25">
      <c r="A572" s="12" t="s">
        <v>1852</v>
      </c>
      <c r="B572" s="12" t="s">
        <v>1838</v>
      </c>
      <c r="C572" s="12" t="s">
        <v>1853</v>
      </c>
      <c r="D572" s="12" t="s">
        <v>1840</v>
      </c>
      <c r="E572" s="12" t="s">
        <v>1841</v>
      </c>
      <c r="F572" s="13">
        <v>1108.26</v>
      </c>
      <c r="G572" s="12" t="s">
        <v>1842</v>
      </c>
      <c r="H572" s="18">
        <v>43952</v>
      </c>
      <c r="I572" s="12" t="s">
        <v>2444</v>
      </c>
      <c r="J572" s="12" t="s">
        <v>2476</v>
      </c>
      <c r="K572" s="12">
        <v>10065</v>
      </c>
      <c r="L572" s="12" t="s">
        <v>990</v>
      </c>
      <c r="M572" s="12">
        <v>114020</v>
      </c>
      <c r="N572" s="12" t="s">
        <v>2477</v>
      </c>
      <c r="O572" s="12" t="s">
        <v>1854</v>
      </c>
      <c r="P572" s="12" t="s">
        <v>1855</v>
      </c>
      <c r="Q572" s="12" t="s">
        <v>2391</v>
      </c>
      <c r="R572" s="12" t="s">
        <v>1850</v>
      </c>
      <c r="S572" s="12" t="s">
        <v>1866</v>
      </c>
    </row>
    <row r="573" spans="1:19" x14ac:dyDescent="0.25">
      <c r="A573" s="12" t="s">
        <v>1858</v>
      </c>
      <c r="B573" s="12" t="s">
        <v>1838</v>
      </c>
      <c r="C573" s="12" t="s">
        <v>1859</v>
      </c>
      <c r="D573" s="12" t="s">
        <v>1840</v>
      </c>
      <c r="E573" s="12" t="s">
        <v>1841</v>
      </c>
      <c r="F573" s="13">
        <v>1282.6600000000001</v>
      </c>
      <c r="G573" s="12" t="s">
        <v>1842</v>
      </c>
      <c r="H573" s="18">
        <v>43983</v>
      </c>
      <c r="I573" s="12" t="s">
        <v>2401</v>
      </c>
      <c r="J573" s="12" t="s">
        <v>2476</v>
      </c>
      <c r="K573" s="12">
        <v>10065</v>
      </c>
      <c r="L573" s="12" t="s">
        <v>990</v>
      </c>
      <c r="M573" s="12">
        <v>114020</v>
      </c>
      <c r="N573" s="12" t="s">
        <v>2477</v>
      </c>
      <c r="O573" s="12" t="s">
        <v>1860</v>
      </c>
      <c r="P573" s="12" t="s">
        <v>1861</v>
      </c>
      <c r="Q573" s="12" t="s">
        <v>1862</v>
      </c>
      <c r="R573" s="12" t="s">
        <v>1850</v>
      </c>
      <c r="S573" s="12" t="s">
        <v>1866</v>
      </c>
    </row>
    <row r="574" spans="1:19" x14ac:dyDescent="0.25">
      <c r="A574" s="12" t="s">
        <v>1837</v>
      </c>
      <c r="B574" s="12" t="s">
        <v>1838</v>
      </c>
      <c r="C574" s="12" t="s">
        <v>1839</v>
      </c>
      <c r="D574" s="12" t="s">
        <v>1840</v>
      </c>
      <c r="E574" s="12" t="s">
        <v>1841</v>
      </c>
      <c r="F574" s="13">
        <v>13525.45</v>
      </c>
      <c r="G574" s="12" t="s">
        <v>1842</v>
      </c>
      <c r="H574" s="18">
        <v>43922</v>
      </c>
      <c r="I574" s="12" t="s">
        <v>2478</v>
      </c>
      <c r="J574" s="12" t="s">
        <v>2479</v>
      </c>
      <c r="K574" s="12">
        <v>10065</v>
      </c>
      <c r="L574" s="12" t="s">
        <v>990</v>
      </c>
      <c r="M574" s="12">
        <v>114040</v>
      </c>
      <c r="N574" s="12" t="s">
        <v>2480</v>
      </c>
      <c r="O574" s="12" t="s">
        <v>1847</v>
      </c>
      <c r="P574" s="12" t="s">
        <v>1848</v>
      </c>
      <c r="Q574" s="12" t="s">
        <v>1849</v>
      </c>
      <c r="R574" s="12" t="s">
        <v>1850</v>
      </c>
      <c r="S574" s="12" t="s">
        <v>1815</v>
      </c>
    </row>
    <row r="575" spans="1:19" x14ac:dyDescent="0.25">
      <c r="A575" s="12" t="s">
        <v>1852</v>
      </c>
      <c r="B575" s="12" t="s">
        <v>1838</v>
      </c>
      <c r="C575" s="12" t="s">
        <v>1853</v>
      </c>
      <c r="D575" s="12" t="s">
        <v>1840</v>
      </c>
      <c r="E575" s="12" t="s">
        <v>1841</v>
      </c>
      <c r="F575" s="13">
        <v>14624.92</v>
      </c>
      <c r="G575" s="12" t="s">
        <v>1842</v>
      </c>
      <c r="H575" s="18">
        <v>43952</v>
      </c>
      <c r="I575" s="12" t="s">
        <v>2447</v>
      </c>
      <c r="J575" s="12" t="s">
        <v>2479</v>
      </c>
      <c r="K575" s="12">
        <v>10065</v>
      </c>
      <c r="L575" s="12" t="s">
        <v>990</v>
      </c>
      <c r="M575" s="12">
        <v>114040</v>
      </c>
      <c r="N575" s="12" t="s">
        <v>2480</v>
      </c>
      <c r="O575" s="12" t="s">
        <v>1854</v>
      </c>
      <c r="P575" s="12" t="s">
        <v>1855</v>
      </c>
      <c r="Q575" s="12" t="s">
        <v>2391</v>
      </c>
      <c r="R575" s="12" t="s">
        <v>1850</v>
      </c>
      <c r="S575" s="12" t="s">
        <v>1815</v>
      </c>
    </row>
    <row r="576" spans="1:19" x14ac:dyDescent="0.25">
      <c r="A576" s="12" t="s">
        <v>1858</v>
      </c>
      <c r="B576" s="12" t="s">
        <v>1838</v>
      </c>
      <c r="C576" s="12" t="s">
        <v>1859</v>
      </c>
      <c r="D576" s="12" t="s">
        <v>1840</v>
      </c>
      <c r="E576" s="12" t="s">
        <v>1841</v>
      </c>
      <c r="F576" s="13">
        <v>12923.1</v>
      </c>
      <c r="G576" s="12" t="s">
        <v>1842</v>
      </c>
      <c r="H576" s="18">
        <v>43983</v>
      </c>
      <c r="I576" s="12" t="s">
        <v>2404</v>
      </c>
      <c r="J576" s="12" t="s">
        <v>2479</v>
      </c>
      <c r="K576" s="12">
        <v>10065</v>
      </c>
      <c r="L576" s="12" t="s">
        <v>990</v>
      </c>
      <c r="M576" s="12">
        <v>114040</v>
      </c>
      <c r="N576" s="12" t="s">
        <v>2480</v>
      </c>
      <c r="O576" s="12" t="s">
        <v>1860</v>
      </c>
      <c r="P576" s="12" t="s">
        <v>1861</v>
      </c>
      <c r="Q576" s="12" t="s">
        <v>1862</v>
      </c>
      <c r="R576" s="12" t="s">
        <v>1850</v>
      </c>
      <c r="S576" s="12" t="s">
        <v>1815</v>
      </c>
    </row>
    <row r="577" spans="1:19" x14ac:dyDescent="0.25">
      <c r="A577" s="12" t="s">
        <v>1858</v>
      </c>
      <c r="B577" s="12" t="s">
        <v>1838</v>
      </c>
      <c r="C577" s="12" t="s">
        <v>1859</v>
      </c>
      <c r="D577" s="12" t="s">
        <v>1840</v>
      </c>
      <c r="E577" s="12" t="s">
        <v>1841</v>
      </c>
      <c r="F577" s="13">
        <v>817.33</v>
      </c>
      <c r="G577" s="12" t="s">
        <v>1842</v>
      </c>
      <c r="H577" s="18">
        <v>43983</v>
      </c>
      <c r="I577" s="12" t="s">
        <v>2481</v>
      </c>
      <c r="J577" s="12" t="s">
        <v>2479</v>
      </c>
      <c r="K577" s="12">
        <v>10065</v>
      </c>
      <c r="L577" s="12" t="s">
        <v>990</v>
      </c>
      <c r="M577" s="12">
        <v>114040</v>
      </c>
      <c r="N577" s="12" t="s">
        <v>2480</v>
      </c>
      <c r="O577" s="12" t="s">
        <v>1860</v>
      </c>
      <c r="P577" s="12" t="s">
        <v>1814</v>
      </c>
      <c r="Q577" s="12" t="s">
        <v>2013</v>
      </c>
      <c r="R577" s="12" t="s">
        <v>1850</v>
      </c>
      <c r="S577" s="12" t="s">
        <v>1815</v>
      </c>
    </row>
    <row r="578" spans="1:19" x14ac:dyDescent="0.25">
      <c r="A578" s="12" t="s">
        <v>1837</v>
      </c>
      <c r="B578" s="12" t="s">
        <v>1838</v>
      </c>
      <c r="C578" s="12" t="s">
        <v>1839</v>
      </c>
      <c r="D578" s="12" t="s">
        <v>1840</v>
      </c>
      <c r="E578" s="12" t="s">
        <v>1841</v>
      </c>
      <c r="F578" s="13">
        <v>3867.5</v>
      </c>
      <c r="G578" s="12" t="s">
        <v>1842</v>
      </c>
      <c r="H578" s="18">
        <v>43922</v>
      </c>
      <c r="I578" s="12" t="s">
        <v>2482</v>
      </c>
      <c r="J578" s="12" t="s">
        <v>2483</v>
      </c>
      <c r="K578" s="12">
        <v>10065</v>
      </c>
      <c r="L578" s="12" t="s">
        <v>990</v>
      </c>
      <c r="M578" s="12">
        <v>114060</v>
      </c>
      <c r="N578" s="12" t="s">
        <v>2484</v>
      </c>
      <c r="O578" s="12" t="s">
        <v>1847</v>
      </c>
      <c r="P578" s="12" t="s">
        <v>1848</v>
      </c>
      <c r="Q578" s="12" t="s">
        <v>1849</v>
      </c>
      <c r="R578" s="12" t="s">
        <v>1850</v>
      </c>
      <c r="S578" s="12" t="s">
        <v>1857</v>
      </c>
    </row>
    <row r="579" spans="1:19" x14ac:dyDescent="0.25">
      <c r="A579" s="12" t="s">
        <v>1852</v>
      </c>
      <c r="B579" s="12" t="s">
        <v>1838</v>
      </c>
      <c r="C579" s="12" t="s">
        <v>1853</v>
      </c>
      <c r="D579" s="12" t="s">
        <v>1840</v>
      </c>
      <c r="E579" s="12" t="s">
        <v>1841</v>
      </c>
      <c r="F579" s="13">
        <v>3907.75</v>
      </c>
      <c r="G579" s="12" t="s">
        <v>1842</v>
      </c>
      <c r="H579" s="18">
        <v>43952</v>
      </c>
      <c r="I579" s="12" t="s">
        <v>2450</v>
      </c>
      <c r="J579" s="12" t="s">
        <v>2483</v>
      </c>
      <c r="K579" s="12">
        <v>10065</v>
      </c>
      <c r="L579" s="12" t="s">
        <v>990</v>
      </c>
      <c r="M579" s="12">
        <v>114060</v>
      </c>
      <c r="N579" s="12" t="s">
        <v>2484</v>
      </c>
      <c r="O579" s="12" t="s">
        <v>1854</v>
      </c>
      <c r="P579" s="12" t="s">
        <v>1855</v>
      </c>
      <c r="Q579" s="12" t="s">
        <v>2391</v>
      </c>
      <c r="R579" s="12" t="s">
        <v>1850</v>
      </c>
      <c r="S579" s="12" t="s">
        <v>1857</v>
      </c>
    </row>
    <row r="580" spans="1:19" x14ac:dyDescent="0.25">
      <c r="A580" s="12" t="s">
        <v>1858</v>
      </c>
      <c r="B580" s="12" t="s">
        <v>1838</v>
      </c>
      <c r="C580" s="12" t="s">
        <v>1859</v>
      </c>
      <c r="D580" s="12" t="s">
        <v>1840</v>
      </c>
      <c r="E580" s="12" t="s">
        <v>1841</v>
      </c>
      <c r="F580" s="13">
        <v>3845.29</v>
      </c>
      <c r="G580" s="12" t="s">
        <v>1842</v>
      </c>
      <c r="H580" s="18">
        <v>43983</v>
      </c>
      <c r="I580" s="12" t="s">
        <v>2407</v>
      </c>
      <c r="J580" s="12" t="s">
        <v>2483</v>
      </c>
      <c r="K580" s="12">
        <v>10065</v>
      </c>
      <c r="L580" s="12" t="s">
        <v>990</v>
      </c>
      <c r="M580" s="12">
        <v>114060</v>
      </c>
      <c r="N580" s="12" t="s">
        <v>2484</v>
      </c>
      <c r="O580" s="12" t="s">
        <v>1860</v>
      </c>
      <c r="P580" s="12" t="s">
        <v>1861</v>
      </c>
      <c r="Q580" s="12" t="s">
        <v>1862</v>
      </c>
      <c r="R580" s="12" t="s">
        <v>1850</v>
      </c>
      <c r="S580" s="12" t="s">
        <v>1857</v>
      </c>
    </row>
    <row r="581" spans="1:19" x14ac:dyDescent="0.25">
      <c r="A581" s="12" t="s">
        <v>1837</v>
      </c>
      <c r="B581" s="12" t="s">
        <v>1838</v>
      </c>
      <c r="C581" s="12" t="s">
        <v>1839</v>
      </c>
      <c r="D581" s="12" t="s">
        <v>1840</v>
      </c>
      <c r="E581" s="12" t="s">
        <v>1841</v>
      </c>
      <c r="F581" s="13">
        <v>10325.66</v>
      </c>
      <c r="G581" s="12" t="s">
        <v>1842</v>
      </c>
      <c r="H581" s="18">
        <v>43922</v>
      </c>
      <c r="I581" s="12" t="s">
        <v>2485</v>
      </c>
      <c r="J581" s="12" t="s">
        <v>2486</v>
      </c>
      <c r="K581" s="12">
        <v>10066</v>
      </c>
      <c r="L581" s="12" t="s">
        <v>2487</v>
      </c>
      <c r="M581" s="12">
        <v>111100</v>
      </c>
      <c r="N581" s="12" t="s">
        <v>2488</v>
      </c>
      <c r="O581" s="12" t="s">
        <v>1847</v>
      </c>
      <c r="P581" s="12" t="s">
        <v>1848</v>
      </c>
      <c r="Q581" s="12" t="s">
        <v>1849</v>
      </c>
      <c r="R581" s="12" t="s">
        <v>1850</v>
      </c>
      <c r="S581" s="12" t="s">
        <v>1851</v>
      </c>
    </row>
    <row r="582" spans="1:19" x14ac:dyDescent="0.25">
      <c r="A582" s="12" t="s">
        <v>1852</v>
      </c>
      <c r="B582" s="12" t="s">
        <v>1838</v>
      </c>
      <c r="C582" s="12" t="s">
        <v>1853</v>
      </c>
      <c r="D582" s="12" t="s">
        <v>1840</v>
      </c>
      <c r="E582" s="12" t="s">
        <v>1841</v>
      </c>
      <c r="F582" s="13">
        <v>9665.4</v>
      </c>
      <c r="G582" s="12" t="s">
        <v>1842</v>
      </c>
      <c r="H582" s="18">
        <v>43952</v>
      </c>
      <c r="I582" s="12" t="s">
        <v>2453</v>
      </c>
      <c r="J582" s="12" t="s">
        <v>2486</v>
      </c>
      <c r="K582" s="12">
        <v>10066</v>
      </c>
      <c r="L582" s="12" t="s">
        <v>2487</v>
      </c>
      <c r="M582" s="12">
        <v>111100</v>
      </c>
      <c r="N582" s="12" t="s">
        <v>2488</v>
      </c>
      <c r="O582" s="12" t="s">
        <v>1854</v>
      </c>
      <c r="P582" s="12" t="s">
        <v>1855</v>
      </c>
      <c r="Q582" s="12" t="s">
        <v>2391</v>
      </c>
      <c r="R582" s="12" t="s">
        <v>1850</v>
      </c>
      <c r="S582" s="12" t="s">
        <v>1851</v>
      </c>
    </row>
    <row r="583" spans="1:19" x14ac:dyDescent="0.25">
      <c r="A583" s="12" t="s">
        <v>1858</v>
      </c>
      <c r="B583" s="12" t="s">
        <v>1838</v>
      </c>
      <c r="C583" s="12" t="s">
        <v>1859</v>
      </c>
      <c r="D583" s="12" t="s">
        <v>1840</v>
      </c>
      <c r="E583" s="12" t="s">
        <v>1841</v>
      </c>
      <c r="F583" s="13">
        <v>9345.0300000000007</v>
      </c>
      <c r="G583" s="12" t="s">
        <v>1842</v>
      </c>
      <c r="H583" s="18">
        <v>43983</v>
      </c>
      <c r="I583" s="12" t="s">
        <v>2410</v>
      </c>
      <c r="J583" s="12" t="s">
        <v>2486</v>
      </c>
      <c r="K583" s="12">
        <v>10066</v>
      </c>
      <c r="L583" s="12" t="s">
        <v>2487</v>
      </c>
      <c r="M583" s="12">
        <v>111100</v>
      </c>
      <c r="N583" s="12" t="s">
        <v>2488</v>
      </c>
      <c r="O583" s="12" t="s">
        <v>1860</v>
      </c>
      <c r="P583" s="12" t="s">
        <v>1861</v>
      </c>
      <c r="Q583" s="12" t="s">
        <v>1862</v>
      </c>
      <c r="R583" s="12" t="s">
        <v>1850</v>
      </c>
      <c r="S583" s="12" t="s">
        <v>1851</v>
      </c>
    </row>
    <row r="584" spans="1:19" x14ac:dyDescent="0.25">
      <c r="A584" s="12" t="s">
        <v>1837</v>
      </c>
      <c r="B584" s="12" t="s">
        <v>1838</v>
      </c>
      <c r="C584" s="12" t="s">
        <v>1839</v>
      </c>
      <c r="D584" s="12" t="s">
        <v>1840</v>
      </c>
      <c r="E584" s="12" t="s">
        <v>1841</v>
      </c>
      <c r="F584" s="13">
        <v>3497.53</v>
      </c>
      <c r="G584" s="12" t="s">
        <v>1842</v>
      </c>
      <c r="H584" s="18">
        <v>43922</v>
      </c>
      <c r="I584" s="12" t="s">
        <v>2489</v>
      </c>
      <c r="J584" s="12" t="s">
        <v>2490</v>
      </c>
      <c r="K584" s="12">
        <v>10066</v>
      </c>
      <c r="L584" s="12" t="s">
        <v>2487</v>
      </c>
      <c r="M584" s="12">
        <v>111200</v>
      </c>
      <c r="N584" s="12" t="s">
        <v>2491</v>
      </c>
      <c r="O584" s="12" t="s">
        <v>1847</v>
      </c>
      <c r="P584" s="12" t="s">
        <v>1848</v>
      </c>
      <c r="Q584" s="12" t="s">
        <v>1849</v>
      </c>
      <c r="R584" s="12" t="s">
        <v>1850</v>
      </c>
      <c r="S584" s="12" t="s">
        <v>1866</v>
      </c>
    </row>
    <row r="585" spans="1:19" x14ac:dyDescent="0.25">
      <c r="A585" s="12" t="s">
        <v>1852</v>
      </c>
      <c r="B585" s="12" t="s">
        <v>1838</v>
      </c>
      <c r="C585" s="12" t="s">
        <v>1853</v>
      </c>
      <c r="D585" s="12" t="s">
        <v>1840</v>
      </c>
      <c r="E585" s="12" t="s">
        <v>1841</v>
      </c>
      <c r="F585" s="13">
        <v>3497.53</v>
      </c>
      <c r="G585" s="12" t="s">
        <v>1842</v>
      </c>
      <c r="H585" s="18">
        <v>43952</v>
      </c>
      <c r="I585" s="12" t="s">
        <v>2456</v>
      </c>
      <c r="J585" s="12" t="s">
        <v>2490</v>
      </c>
      <c r="K585" s="12">
        <v>10066</v>
      </c>
      <c r="L585" s="12" t="s">
        <v>2487</v>
      </c>
      <c r="M585" s="12">
        <v>111200</v>
      </c>
      <c r="N585" s="12" t="s">
        <v>2491</v>
      </c>
      <c r="O585" s="12" t="s">
        <v>1854</v>
      </c>
      <c r="P585" s="12" t="s">
        <v>1855</v>
      </c>
      <c r="Q585" s="12" t="s">
        <v>2391</v>
      </c>
      <c r="R585" s="12" t="s">
        <v>1850</v>
      </c>
      <c r="S585" s="12" t="s">
        <v>1866</v>
      </c>
    </row>
    <row r="586" spans="1:19" x14ac:dyDescent="0.25">
      <c r="A586" s="12" t="s">
        <v>1858</v>
      </c>
      <c r="B586" s="12" t="s">
        <v>1838</v>
      </c>
      <c r="C586" s="12" t="s">
        <v>1859</v>
      </c>
      <c r="D586" s="12" t="s">
        <v>1840</v>
      </c>
      <c r="E586" s="12" t="s">
        <v>1841</v>
      </c>
      <c r="F586" s="13">
        <v>3497.53</v>
      </c>
      <c r="G586" s="12" t="s">
        <v>1842</v>
      </c>
      <c r="H586" s="18">
        <v>43983</v>
      </c>
      <c r="I586" s="12" t="s">
        <v>2413</v>
      </c>
      <c r="J586" s="12" t="s">
        <v>2490</v>
      </c>
      <c r="K586" s="12">
        <v>10066</v>
      </c>
      <c r="L586" s="12" t="s">
        <v>2487</v>
      </c>
      <c r="M586" s="12">
        <v>111200</v>
      </c>
      <c r="N586" s="12" t="s">
        <v>2491</v>
      </c>
      <c r="O586" s="12" t="s">
        <v>1860</v>
      </c>
      <c r="P586" s="12" t="s">
        <v>1861</v>
      </c>
      <c r="Q586" s="12" t="s">
        <v>1862</v>
      </c>
      <c r="R586" s="12" t="s">
        <v>1850</v>
      </c>
      <c r="S586" s="12" t="s">
        <v>1866</v>
      </c>
    </row>
    <row r="587" spans="1:19" x14ac:dyDescent="0.25">
      <c r="A587" s="12" t="s">
        <v>1837</v>
      </c>
      <c r="B587" s="12" t="s">
        <v>1838</v>
      </c>
      <c r="C587" s="12" t="s">
        <v>1839</v>
      </c>
      <c r="D587" s="12" t="s">
        <v>1840</v>
      </c>
      <c r="E587" s="12" t="s">
        <v>1841</v>
      </c>
      <c r="F587" s="13">
        <v>103852.05</v>
      </c>
      <c r="G587" s="12" t="s">
        <v>1842</v>
      </c>
      <c r="H587" s="18">
        <v>43922</v>
      </c>
      <c r="I587" s="12" t="s">
        <v>2492</v>
      </c>
      <c r="J587" s="12" t="s">
        <v>2493</v>
      </c>
      <c r="K587" s="12">
        <v>10066</v>
      </c>
      <c r="L587" s="12" t="s">
        <v>2487</v>
      </c>
      <c r="M587" s="12">
        <v>111400</v>
      </c>
      <c r="N587" s="12" t="s">
        <v>2494</v>
      </c>
      <c r="O587" s="12" t="s">
        <v>1847</v>
      </c>
      <c r="P587" s="12" t="s">
        <v>1848</v>
      </c>
      <c r="Q587" s="12" t="s">
        <v>1849</v>
      </c>
      <c r="R587" s="12" t="s">
        <v>1850</v>
      </c>
      <c r="S587" s="12" t="s">
        <v>1815</v>
      </c>
    </row>
    <row r="588" spans="1:19" x14ac:dyDescent="0.25">
      <c r="A588" s="12" t="s">
        <v>1852</v>
      </c>
      <c r="B588" s="12" t="s">
        <v>1838</v>
      </c>
      <c r="C588" s="12" t="s">
        <v>1853</v>
      </c>
      <c r="D588" s="12" t="s">
        <v>1840</v>
      </c>
      <c r="E588" s="12" t="s">
        <v>1841</v>
      </c>
      <c r="F588" s="13">
        <v>103491.92</v>
      </c>
      <c r="G588" s="12" t="s">
        <v>1842</v>
      </c>
      <c r="H588" s="18">
        <v>43952</v>
      </c>
      <c r="I588" s="12" t="s">
        <v>2459</v>
      </c>
      <c r="J588" s="12" t="s">
        <v>2493</v>
      </c>
      <c r="K588" s="12">
        <v>10066</v>
      </c>
      <c r="L588" s="12" t="s">
        <v>2487</v>
      </c>
      <c r="M588" s="12">
        <v>111400</v>
      </c>
      <c r="N588" s="12" t="s">
        <v>2494</v>
      </c>
      <c r="O588" s="12" t="s">
        <v>1854</v>
      </c>
      <c r="P588" s="12" t="s">
        <v>1855</v>
      </c>
      <c r="Q588" s="12" t="s">
        <v>2391</v>
      </c>
      <c r="R588" s="12" t="s">
        <v>1850</v>
      </c>
      <c r="S588" s="12" t="s">
        <v>1815</v>
      </c>
    </row>
    <row r="589" spans="1:19" x14ac:dyDescent="0.25">
      <c r="A589" s="12" t="s">
        <v>1858</v>
      </c>
      <c r="B589" s="12" t="s">
        <v>1838</v>
      </c>
      <c r="C589" s="12" t="s">
        <v>1859</v>
      </c>
      <c r="D589" s="12" t="s">
        <v>1840</v>
      </c>
      <c r="E589" s="12" t="s">
        <v>1841</v>
      </c>
      <c r="F589" s="13">
        <v>2521.9699999999998</v>
      </c>
      <c r="G589" s="12" t="s">
        <v>1842</v>
      </c>
      <c r="H589" s="18">
        <v>43983</v>
      </c>
      <c r="I589" s="12" t="s">
        <v>2495</v>
      </c>
      <c r="J589" s="12" t="s">
        <v>2493</v>
      </c>
      <c r="K589" s="12">
        <v>10066</v>
      </c>
      <c r="L589" s="12" t="s">
        <v>2487</v>
      </c>
      <c r="M589" s="12">
        <v>111400</v>
      </c>
      <c r="N589" s="12" t="s">
        <v>2494</v>
      </c>
      <c r="O589" s="12" t="s">
        <v>1860</v>
      </c>
      <c r="P589" s="12" t="s">
        <v>1814</v>
      </c>
      <c r="Q589" s="12" t="s">
        <v>2013</v>
      </c>
      <c r="R589" s="12" t="s">
        <v>1850</v>
      </c>
      <c r="S589" s="12" t="s">
        <v>1815</v>
      </c>
    </row>
    <row r="590" spans="1:19" x14ac:dyDescent="0.25">
      <c r="A590" s="12" t="s">
        <v>1858</v>
      </c>
      <c r="B590" s="12" t="s">
        <v>1838</v>
      </c>
      <c r="C590" s="12" t="s">
        <v>1859</v>
      </c>
      <c r="D590" s="12" t="s">
        <v>1840</v>
      </c>
      <c r="E590" s="12" t="s">
        <v>1841</v>
      </c>
      <c r="F590" s="13">
        <v>101640.16</v>
      </c>
      <c r="G590" s="12" t="s">
        <v>1842</v>
      </c>
      <c r="H590" s="18">
        <v>43983</v>
      </c>
      <c r="I590" s="12" t="s">
        <v>2416</v>
      </c>
      <c r="J590" s="12" t="s">
        <v>2493</v>
      </c>
      <c r="K590" s="12">
        <v>10066</v>
      </c>
      <c r="L590" s="12" t="s">
        <v>2487</v>
      </c>
      <c r="M590" s="12">
        <v>111400</v>
      </c>
      <c r="N590" s="12" t="s">
        <v>2494</v>
      </c>
      <c r="O590" s="12" t="s">
        <v>1860</v>
      </c>
      <c r="P590" s="12" t="s">
        <v>1861</v>
      </c>
      <c r="Q590" s="12" t="s">
        <v>1862</v>
      </c>
      <c r="R590" s="12" t="s">
        <v>1850</v>
      </c>
      <c r="S590" s="12" t="s">
        <v>1815</v>
      </c>
    </row>
    <row r="591" spans="1:19" x14ac:dyDescent="0.25">
      <c r="A591" s="12" t="s">
        <v>1837</v>
      </c>
      <c r="B591" s="12" t="s">
        <v>1838</v>
      </c>
      <c r="C591" s="12" t="s">
        <v>1839</v>
      </c>
      <c r="D591" s="12" t="s">
        <v>1840</v>
      </c>
      <c r="E591" s="12" t="s">
        <v>1841</v>
      </c>
      <c r="F591" s="13">
        <v>32214.36</v>
      </c>
      <c r="G591" s="12" t="s">
        <v>1842</v>
      </c>
      <c r="H591" s="18">
        <v>43922</v>
      </c>
      <c r="I591" s="12" t="s">
        <v>2496</v>
      </c>
      <c r="J591" s="12" t="s">
        <v>2497</v>
      </c>
      <c r="K591" s="12">
        <v>10066</v>
      </c>
      <c r="L591" s="12" t="s">
        <v>2487</v>
      </c>
      <c r="M591" s="12">
        <v>111600</v>
      </c>
      <c r="N591" s="12" t="s">
        <v>2498</v>
      </c>
      <c r="O591" s="12" t="s">
        <v>1847</v>
      </c>
      <c r="P591" s="12" t="s">
        <v>1848</v>
      </c>
      <c r="Q591" s="12" t="s">
        <v>1849</v>
      </c>
      <c r="R591" s="12" t="s">
        <v>1850</v>
      </c>
      <c r="S591" s="12" t="s">
        <v>1857</v>
      </c>
    </row>
    <row r="592" spans="1:19" x14ac:dyDescent="0.25">
      <c r="A592" s="12" t="s">
        <v>1852</v>
      </c>
      <c r="B592" s="12" t="s">
        <v>1838</v>
      </c>
      <c r="C592" s="12" t="s">
        <v>1853</v>
      </c>
      <c r="D592" s="12" t="s">
        <v>1840</v>
      </c>
      <c r="E592" s="12" t="s">
        <v>1841</v>
      </c>
      <c r="F592" s="13">
        <v>32214.36</v>
      </c>
      <c r="G592" s="12" t="s">
        <v>1842</v>
      </c>
      <c r="H592" s="18">
        <v>43952</v>
      </c>
      <c r="I592" s="12" t="s">
        <v>2463</v>
      </c>
      <c r="J592" s="12" t="s">
        <v>2497</v>
      </c>
      <c r="K592" s="12">
        <v>10066</v>
      </c>
      <c r="L592" s="12" t="s">
        <v>2487</v>
      </c>
      <c r="M592" s="12">
        <v>111600</v>
      </c>
      <c r="N592" s="12" t="s">
        <v>2498</v>
      </c>
      <c r="O592" s="12" t="s">
        <v>1854</v>
      </c>
      <c r="P592" s="12" t="s">
        <v>1855</v>
      </c>
      <c r="Q592" s="12" t="s">
        <v>2391</v>
      </c>
      <c r="R592" s="12" t="s">
        <v>1850</v>
      </c>
      <c r="S592" s="12" t="s">
        <v>1857</v>
      </c>
    </row>
    <row r="593" spans="1:19" x14ac:dyDescent="0.25">
      <c r="A593" s="12" t="s">
        <v>1858</v>
      </c>
      <c r="B593" s="12" t="s">
        <v>1838</v>
      </c>
      <c r="C593" s="12" t="s">
        <v>1859</v>
      </c>
      <c r="D593" s="12" t="s">
        <v>1840</v>
      </c>
      <c r="E593" s="12" t="s">
        <v>1841</v>
      </c>
      <c r="F593" s="13">
        <v>32214.36</v>
      </c>
      <c r="G593" s="12" t="s">
        <v>1842</v>
      </c>
      <c r="H593" s="18">
        <v>43983</v>
      </c>
      <c r="I593" s="12" t="s">
        <v>2419</v>
      </c>
      <c r="J593" s="12" t="s">
        <v>2497</v>
      </c>
      <c r="K593" s="12">
        <v>10066</v>
      </c>
      <c r="L593" s="12" t="s">
        <v>2487</v>
      </c>
      <c r="M593" s="12">
        <v>111600</v>
      </c>
      <c r="N593" s="12" t="s">
        <v>2498</v>
      </c>
      <c r="O593" s="12" t="s">
        <v>1860</v>
      </c>
      <c r="P593" s="12" t="s">
        <v>1861</v>
      </c>
      <c r="Q593" s="12" t="s">
        <v>1862</v>
      </c>
      <c r="R593" s="12" t="s">
        <v>1850</v>
      </c>
      <c r="S593" s="12" t="s">
        <v>1857</v>
      </c>
    </row>
    <row r="594" spans="1:19" x14ac:dyDescent="0.25">
      <c r="A594" s="12" t="s">
        <v>1837</v>
      </c>
      <c r="B594" s="12" t="s">
        <v>1838</v>
      </c>
      <c r="C594" s="12" t="s">
        <v>1839</v>
      </c>
      <c r="D594" s="12" t="s">
        <v>1840</v>
      </c>
      <c r="E594" s="12" t="s">
        <v>1841</v>
      </c>
      <c r="F594" s="13">
        <v>6010.05</v>
      </c>
      <c r="G594" s="12" t="s">
        <v>1842</v>
      </c>
      <c r="H594" s="18">
        <v>43922</v>
      </c>
      <c r="I594" s="12" t="s">
        <v>2499</v>
      </c>
      <c r="J594" s="12" t="s">
        <v>2500</v>
      </c>
      <c r="K594" s="12">
        <v>10066</v>
      </c>
      <c r="L594" s="12" t="s">
        <v>2487</v>
      </c>
      <c r="M594" s="12">
        <v>111700</v>
      </c>
      <c r="N594" s="12" t="s">
        <v>2501</v>
      </c>
      <c r="O594" s="12" t="s">
        <v>1847</v>
      </c>
      <c r="P594" s="12" t="s">
        <v>1848</v>
      </c>
      <c r="Q594" s="12" t="s">
        <v>1849</v>
      </c>
      <c r="R594" s="12" t="s">
        <v>1850</v>
      </c>
      <c r="S594" s="12" t="s">
        <v>1877</v>
      </c>
    </row>
    <row r="595" spans="1:19" x14ac:dyDescent="0.25">
      <c r="A595" s="12" t="s">
        <v>1852</v>
      </c>
      <c r="B595" s="12" t="s">
        <v>1838</v>
      </c>
      <c r="C595" s="12" t="s">
        <v>1853</v>
      </c>
      <c r="D595" s="12" t="s">
        <v>1840</v>
      </c>
      <c r="E595" s="12" t="s">
        <v>1841</v>
      </c>
      <c r="F595" s="13">
        <v>6497.93</v>
      </c>
      <c r="G595" s="12" t="s">
        <v>1842</v>
      </c>
      <c r="H595" s="18">
        <v>43952</v>
      </c>
      <c r="I595" s="12" t="s">
        <v>2466</v>
      </c>
      <c r="J595" s="12" t="s">
        <v>2500</v>
      </c>
      <c r="K595" s="12">
        <v>10066</v>
      </c>
      <c r="L595" s="12" t="s">
        <v>2487</v>
      </c>
      <c r="M595" s="12">
        <v>111700</v>
      </c>
      <c r="N595" s="12" t="s">
        <v>2501</v>
      </c>
      <c r="O595" s="12" t="s">
        <v>1854</v>
      </c>
      <c r="P595" s="12" t="s">
        <v>1855</v>
      </c>
      <c r="Q595" s="12" t="s">
        <v>1856</v>
      </c>
      <c r="R595" s="12" t="s">
        <v>1850</v>
      </c>
      <c r="S595" s="12" t="s">
        <v>1877</v>
      </c>
    </row>
    <row r="596" spans="1:19" x14ac:dyDescent="0.25">
      <c r="A596" s="12" t="s">
        <v>1858</v>
      </c>
      <c r="B596" s="12" t="s">
        <v>1838</v>
      </c>
      <c r="C596" s="12" t="s">
        <v>1859</v>
      </c>
      <c r="D596" s="12" t="s">
        <v>1840</v>
      </c>
      <c r="E596" s="12" t="s">
        <v>1841</v>
      </c>
      <c r="F596" s="13">
        <v>5899.57</v>
      </c>
      <c r="G596" s="12" t="s">
        <v>1842</v>
      </c>
      <c r="H596" s="18">
        <v>43983</v>
      </c>
      <c r="I596" s="12" t="s">
        <v>2422</v>
      </c>
      <c r="J596" s="12" t="s">
        <v>2500</v>
      </c>
      <c r="K596" s="12">
        <v>10066</v>
      </c>
      <c r="L596" s="12" t="s">
        <v>2487</v>
      </c>
      <c r="M596" s="12">
        <v>111700</v>
      </c>
      <c r="N596" s="12" t="s">
        <v>2501</v>
      </c>
      <c r="O596" s="12" t="s">
        <v>1860</v>
      </c>
      <c r="P596" s="12" t="s">
        <v>1861</v>
      </c>
      <c r="Q596" s="12" t="s">
        <v>1862</v>
      </c>
      <c r="R596" s="12" t="s">
        <v>1850</v>
      </c>
      <c r="S596" s="12" t="s">
        <v>1877</v>
      </c>
    </row>
    <row r="597" spans="1:19" x14ac:dyDescent="0.25">
      <c r="A597" s="12" t="s">
        <v>1837</v>
      </c>
      <c r="B597" s="12" t="s">
        <v>1838</v>
      </c>
      <c r="C597" s="12" t="s">
        <v>1839</v>
      </c>
      <c r="D597" s="12" t="s">
        <v>1840</v>
      </c>
      <c r="E597" s="12" t="s">
        <v>1841</v>
      </c>
      <c r="F597" s="13">
        <v>66.59</v>
      </c>
      <c r="G597" s="12" t="s">
        <v>1842</v>
      </c>
      <c r="H597" s="18">
        <v>43922</v>
      </c>
      <c r="I597" s="12" t="s">
        <v>2502</v>
      </c>
      <c r="J597" s="12" t="s">
        <v>2503</v>
      </c>
      <c r="K597" s="12">
        <v>10066</v>
      </c>
      <c r="L597" s="12" t="s">
        <v>2487</v>
      </c>
      <c r="M597" s="12">
        <v>113000</v>
      </c>
      <c r="N597" s="12" t="s">
        <v>2504</v>
      </c>
      <c r="O597" s="12" t="s">
        <v>1847</v>
      </c>
      <c r="P597" s="12" t="s">
        <v>1848</v>
      </c>
      <c r="Q597" s="12" t="s">
        <v>1849</v>
      </c>
      <c r="R597" s="12" t="s">
        <v>1850</v>
      </c>
      <c r="S597" s="12" t="s">
        <v>1877</v>
      </c>
    </row>
    <row r="598" spans="1:19" x14ac:dyDescent="0.25">
      <c r="A598" s="12" t="s">
        <v>1852</v>
      </c>
      <c r="B598" s="12" t="s">
        <v>1838</v>
      </c>
      <c r="C598" s="12" t="s">
        <v>1853</v>
      </c>
      <c r="D598" s="12" t="s">
        <v>1840</v>
      </c>
      <c r="E598" s="12" t="s">
        <v>1841</v>
      </c>
      <c r="F598" s="13">
        <v>67.81</v>
      </c>
      <c r="G598" s="12" t="s">
        <v>1842</v>
      </c>
      <c r="H598" s="18">
        <v>43952</v>
      </c>
      <c r="I598" s="12" t="s">
        <v>2469</v>
      </c>
      <c r="J598" s="12" t="s">
        <v>2503</v>
      </c>
      <c r="K598" s="12">
        <v>10066</v>
      </c>
      <c r="L598" s="12" t="s">
        <v>2487</v>
      </c>
      <c r="M598" s="12">
        <v>113000</v>
      </c>
      <c r="N598" s="12" t="s">
        <v>2504</v>
      </c>
      <c r="O598" s="12" t="s">
        <v>1854</v>
      </c>
      <c r="P598" s="12" t="s">
        <v>1855</v>
      </c>
      <c r="Q598" s="12" t="s">
        <v>1856</v>
      </c>
      <c r="R598" s="12" t="s">
        <v>1850</v>
      </c>
      <c r="S598" s="12" t="s">
        <v>1877</v>
      </c>
    </row>
    <row r="599" spans="1:19" x14ac:dyDescent="0.25">
      <c r="A599" s="12" t="s">
        <v>1858</v>
      </c>
      <c r="B599" s="12" t="s">
        <v>1838</v>
      </c>
      <c r="C599" s="12" t="s">
        <v>1859</v>
      </c>
      <c r="D599" s="12" t="s">
        <v>1840</v>
      </c>
      <c r="E599" s="12" t="s">
        <v>1841</v>
      </c>
      <c r="F599" s="13">
        <v>67.81</v>
      </c>
      <c r="G599" s="12" t="s">
        <v>1842</v>
      </c>
      <c r="H599" s="18">
        <v>43983</v>
      </c>
      <c r="I599" s="12" t="s">
        <v>2425</v>
      </c>
      <c r="J599" s="12" t="s">
        <v>2503</v>
      </c>
      <c r="K599" s="12">
        <v>10066</v>
      </c>
      <c r="L599" s="12" t="s">
        <v>2487</v>
      </c>
      <c r="M599" s="12">
        <v>113000</v>
      </c>
      <c r="N599" s="12" t="s">
        <v>2504</v>
      </c>
      <c r="O599" s="12" t="s">
        <v>1860</v>
      </c>
      <c r="P599" s="12" t="s">
        <v>1861</v>
      </c>
      <c r="Q599" s="12" t="s">
        <v>1862</v>
      </c>
      <c r="R599" s="12" t="s">
        <v>1850</v>
      </c>
      <c r="S599" s="12" t="s">
        <v>1877</v>
      </c>
    </row>
    <row r="600" spans="1:19" x14ac:dyDescent="0.25">
      <c r="A600" s="12" t="s">
        <v>1837</v>
      </c>
      <c r="B600" s="12" t="s">
        <v>1838</v>
      </c>
      <c r="C600" s="12" t="s">
        <v>1839</v>
      </c>
      <c r="D600" s="12" t="s">
        <v>1840</v>
      </c>
      <c r="E600" s="12" t="s">
        <v>1841</v>
      </c>
      <c r="F600" s="13">
        <v>912.76</v>
      </c>
      <c r="G600" s="12" t="s">
        <v>1842</v>
      </c>
      <c r="H600" s="18">
        <v>43922</v>
      </c>
      <c r="I600" s="12" t="s">
        <v>2505</v>
      </c>
      <c r="J600" s="12" t="s">
        <v>2506</v>
      </c>
      <c r="K600" s="12">
        <v>10066</v>
      </c>
      <c r="L600" s="12" t="s">
        <v>2487</v>
      </c>
      <c r="M600" s="12">
        <v>113010</v>
      </c>
      <c r="N600" s="12" t="s">
        <v>2507</v>
      </c>
      <c r="O600" s="12" t="s">
        <v>1847</v>
      </c>
      <c r="P600" s="12" t="s">
        <v>1848</v>
      </c>
      <c r="Q600" s="12" t="s">
        <v>1849</v>
      </c>
      <c r="R600" s="12" t="s">
        <v>1850</v>
      </c>
      <c r="S600" s="12" t="s">
        <v>1851</v>
      </c>
    </row>
    <row r="601" spans="1:19" x14ac:dyDescent="0.25">
      <c r="A601" s="12" t="s">
        <v>1852</v>
      </c>
      <c r="B601" s="12" t="s">
        <v>1838</v>
      </c>
      <c r="C601" s="12" t="s">
        <v>1853</v>
      </c>
      <c r="D601" s="12" t="s">
        <v>1840</v>
      </c>
      <c r="E601" s="12" t="s">
        <v>1841</v>
      </c>
      <c r="F601" s="13">
        <v>822.1</v>
      </c>
      <c r="G601" s="12" t="s">
        <v>1842</v>
      </c>
      <c r="H601" s="18">
        <v>43952</v>
      </c>
      <c r="I601" s="12" t="s">
        <v>2472</v>
      </c>
      <c r="J601" s="12" t="s">
        <v>2506</v>
      </c>
      <c r="K601" s="12">
        <v>10066</v>
      </c>
      <c r="L601" s="12" t="s">
        <v>2487</v>
      </c>
      <c r="M601" s="12">
        <v>113010</v>
      </c>
      <c r="N601" s="12" t="s">
        <v>2507</v>
      </c>
      <c r="O601" s="12" t="s">
        <v>1854</v>
      </c>
      <c r="P601" s="12" t="s">
        <v>1855</v>
      </c>
      <c r="Q601" s="12" t="s">
        <v>1856</v>
      </c>
      <c r="R601" s="12" t="s">
        <v>1850</v>
      </c>
      <c r="S601" s="12" t="s">
        <v>1851</v>
      </c>
    </row>
    <row r="602" spans="1:19" x14ac:dyDescent="0.25">
      <c r="A602" s="12" t="s">
        <v>1858</v>
      </c>
      <c r="B602" s="12" t="s">
        <v>1838</v>
      </c>
      <c r="C602" s="12" t="s">
        <v>1859</v>
      </c>
      <c r="D602" s="12" t="s">
        <v>1840</v>
      </c>
      <c r="E602" s="12" t="s">
        <v>1841</v>
      </c>
      <c r="F602" s="13">
        <v>778.11</v>
      </c>
      <c r="G602" s="12" t="s">
        <v>1842</v>
      </c>
      <c r="H602" s="18">
        <v>43983</v>
      </c>
      <c r="I602" s="12" t="s">
        <v>2428</v>
      </c>
      <c r="J602" s="12" t="s">
        <v>2506</v>
      </c>
      <c r="K602" s="12">
        <v>10066</v>
      </c>
      <c r="L602" s="12" t="s">
        <v>2487</v>
      </c>
      <c r="M602" s="12">
        <v>113010</v>
      </c>
      <c r="N602" s="12" t="s">
        <v>2507</v>
      </c>
      <c r="O602" s="12" t="s">
        <v>1860</v>
      </c>
      <c r="P602" s="12" t="s">
        <v>1861</v>
      </c>
      <c r="Q602" s="12" t="s">
        <v>1862</v>
      </c>
      <c r="R602" s="12" t="s">
        <v>1850</v>
      </c>
      <c r="S602" s="12" t="s">
        <v>1851</v>
      </c>
    </row>
    <row r="603" spans="1:19" x14ac:dyDescent="0.25">
      <c r="A603" s="12" t="s">
        <v>1837</v>
      </c>
      <c r="B603" s="12" t="s">
        <v>1838</v>
      </c>
      <c r="C603" s="12" t="s">
        <v>1839</v>
      </c>
      <c r="D603" s="12" t="s">
        <v>1840</v>
      </c>
      <c r="E603" s="12" t="s">
        <v>1841</v>
      </c>
      <c r="F603" s="13">
        <v>278.22000000000003</v>
      </c>
      <c r="G603" s="12" t="s">
        <v>1842</v>
      </c>
      <c r="H603" s="18">
        <v>43922</v>
      </c>
      <c r="I603" s="12" t="s">
        <v>2508</v>
      </c>
      <c r="J603" s="12" t="s">
        <v>2509</v>
      </c>
      <c r="K603" s="12">
        <v>10066</v>
      </c>
      <c r="L603" s="12" t="s">
        <v>2487</v>
      </c>
      <c r="M603" s="12">
        <v>113020</v>
      </c>
      <c r="N603" s="12" t="s">
        <v>2510</v>
      </c>
      <c r="O603" s="12" t="s">
        <v>1847</v>
      </c>
      <c r="P603" s="12" t="s">
        <v>1848</v>
      </c>
      <c r="Q603" s="12" t="s">
        <v>1849</v>
      </c>
      <c r="R603" s="12" t="s">
        <v>1850</v>
      </c>
      <c r="S603" s="12" t="s">
        <v>1866</v>
      </c>
    </row>
    <row r="604" spans="1:19" x14ac:dyDescent="0.25">
      <c r="A604" s="12" t="s">
        <v>1852</v>
      </c>
      <c r="B604" s="12" t="s">
        <v>1838</v>
      </c>
      <c r="C604" s="12" t="s">
        <v>1853</v>
      </c>
      <c r="D604" s="12" t="s">
        <v>1840</v>
      </c>
      <c r="E604" s="12" t="s">
        <v>1841</v>
      </c>
      <c r="F604" s="13">
        <v>278.22000000000003</v>
      </c>
      <c r="G604" s="12" t="s">
        <v>1842</v>
      </c>
      <c r="H604" s="18">
        <v>43952</v>
      </c>
      <c r="I604" s="12" t="s">
        <v>2475</v>
      </c>
      <c r="J604" s="12" t="s">
        <v>2509</v>
      </c>
      <c r="K604" s="12">
        <v>10066</v>
      </c>
      <c r="L604" s="12" t="s">
        <v>2487</v>
      </c>
      <c r="M604" s="12">
        <v>113020</v>
      </c>
      <c r="N604" s="12" t="s">
        <v>2510</v>
      </c>
      <c r="O604" s="12" t="s">
        <v>1854</v>
      </c>
      <c r="P604" s="12" t="s">
        <v>1855</v>
      </c>
      <c r="Q604" s="12" t="s">
        <v>1856</v>
      </c>
      <c r="R604" s="12" t="s">
        <v>1850</v>
      </c>
      <c r="S604" s="12" t="s">
        <v>1866</v>
      </c>
    </row>
    <row r="605" spans="1:19" x14ac:dyDescent="0.25">
      <c r="A605" s="12" t="s">
        <v>1858</v>
      </c>
      <c r="B605" s="12" t="s">
        <v>1838</v>
      </c>
      <c r="C605" s="12" t="s">
        <v>1859</v>
      </c>
      <c r="D605" s="12" t="s">
        <v>1840</v>
      </c>
      <c r="E605" s="12" t="s">
        <v>1841</v>
      </c>
      <c r="F605" s="13">
        <v>278.22000000000003</v>
      </c>
      <c r="G605" s="12" t="s">
        <v>1842</v>
      </c>
      <c r="H605" s="18">
        <v>43983</v>
      </c>
      <c r="I605" s="12" t="s">
        <v>2431</v>
      </c>
      <c r="J605" s="12" t="s">
        <v>2509</v>
      </c>
      <c r="K605" s="12">
        <v>10066</v>
      </c>
      <c r="L605" s="12" t="s">
        <v>2487</v>
      </c>
      <c r="M605" s="12">
        <v>113020</v>
      </c>
      <c r="N605" s="12" t="s">
        <v>2510</v>
      </c>
      <c r="O605" s="12" t="s">
        <v>1860</v>
      </c>
      <c r="P605" s="12" t="s">
        <v>1861</v>
      </c>
      <c r="Q605" s="12" t="s">
        <v>1862</v>
      </c>
      <c r="R605" s="12" t="s">
        <v>1850</v>
      </c>
      <c r="S605" s="12" t="s">
        <v>1866</v>
      </c>
    </row>
    <row r="606" spans="1:19" x14ac:dyDescent="0.25">
      <c r="A606" s="12" t="s">
        <v>1837</v>
      </c>
      <c r="B606" s="12" t="s">
        <v>1838</v>
      </c>
      <c r="C606" s="12" t="s">
        <v>1839</v>
      </c>
      <c r="D606" s="12" t="s">
        <v>1840</v>
      </c>
      <c r="E606" s="12" t="s">
        <v>1841</v>
      </c>
      <c r="F606" s="13">
        <v>10513.05</v>
      </c>
      <c r="G606" s="12" t="s">
        <v>1842</v>
      </c>
      <c r="H606" s="18">
        <v>43922</v>
      </c>
      <c r="I606" s="12" t="s">
        <v>2511</v>
      </c>
      <c r="J606" s="12" t="s">
        <v>2512</v>
      </c>
      <c r="K606" s="12">
        <v>10066</v>
      </c>
      <c r="L606" s="12" t="s">
        <v>2487</v>
      </c>
      <c r="M606" s="12">
        <v>113040</v>
      </c>
      <c r="N606" s="12" t="s">
        <v>2513</v>
      </c>
      <c r="O606" s="12" t="s">
        <v>1847</v>
      </c>
      <c r="P606" s="12" t="s">
        <v>1848</v>
      </c>
      <c r="Q606" s="12" t="s">
        <v>1849</v>
      </c>
      <c r="R606" s="12" t="s">
        <v>1850</v>
      </c>
      <c r="S606" s="12" t="s">
        <v>1815</v>
      </c>
    </row>
    <row r="607" spans="1:19" x14ac:dyDescent="0.25">
      <c r="A607" s="12" t="s">
        <v>1852</v>
      </c>
      <c r="B607" s="12" t="s">
        <v>1838</v>
      </c>
      <c r="C607" s="12" t="s">
        <v>1853</v>
      </c>
      <c r="D607" s="12" t="s">
        <v>1840</v>
      </c>
      <c r="E607" s="12" t="s">
        <v>1841</v>
      </c>
      <c r="F607" s="13">
        <v>10564.62</v>
      </c>
      <c r="G607" s="12" t="s">
        <v>1842</v>
      </c>
      <c r="H607" s="18">
        <v>43952</v>
      </c>
      <c r="I607" s="12" t="s">
        <v>2478</v>
      </c>
      <c r="J607" s="12" t="s">
        <v>2512</v>
      </c>
      <c r="K607" s="12">
        <v>10066</v>
      </c>
      <c r="L607" s="12" t="s">
        <v>2487</v>
      </c>
      <c r="M607" s="12">
        <v>113040</v>
      </c>
      <c r="N607" s="12" t="s">
        <v>2513</v>
      </c>
      <c r="O607" s="12" t="s">
        <v>1854</v>
      </c>
      <c r="P607" s="12" t="s">
        <v>1855</v>
      </c>
      <c r="Q607" s="12" t="s">
        <v>1856</v>
      </c>
      <c r="R607" s="12" t="s">
        <v>1850</v>
      </c>
      <c r="S607" s="12" t="s">
        <v>1815</v>
      </c>
    </row>
    <row r="608" spans="1:19" x14ac:dyDescent="0.25">
      <c r="A608" s="12" t="s">
        <v>1858</v>
      </c>
      <c r="B608" s="12" t="s">
        <v>1838</v>
      </c>
      <c r="C608" s="12" t="s">
        <v>1859</v>
      </c>
      <c r="D608" s="12" t="s">
        <v>1840</v>
      </c>
      <c r="E608" s="12" t="s">
        <v>1841</v>
      </c>
      <c r="F608" s="13">
        <v>10411.370000000001</v>
      </c>
      <c r="G608" s="12" t="s">
        <v>1842</v>
      </c>
      <c r="H608" s="18">
        <v>43983</v>
      </c>
      <c r="I608" s="12" t="s">
        <v>2434</v>
      </c>
      <c r="J608" s="12" t="s">
        <v>2512</v>
      </c>
      <c r="K608" s="12">
        <v>10066</v>
      </c>
      <c r="L608" s="12" t="s">
        <v>2487</v>
      </c>
      <c r="M608" s="12">
        <v>113040</v>
      </c>
      <c r="N608" s="12" t="s">
        <v>2513</v>
      </c>
      <c r="O608" s="12" t="s">
        <v>1860</v>
      </c>
      <c r="P608" s="12" t="s">
        <v>1861</v>
      </c>
      <c r="Q608" s="12" t="s">
        <v>1862</v>
      </c>
      <c r="R608" s="12" t="s">
        <v>1850</v>
      </c>
      <c r="S608" s="12" t="s">
        <v>1815</v>
      </c>
    </row>
    <row r="609" spans="1:19" x14ac:dyDescent="0.25">
      <c r="A609" s="12" t="s">
        <v>1858</v>
      </c>
      <c r="B609" s="12" t="s">
        <v>1838</v>
      </c>
      <c r="C609" s="12" t="s">
        <v>1859</v>
      </c>
      <c r="D609" s="12" t="s">
        <v>1840</v>
      </c>
      <c r="E609" s="12" t="s">
        <v>1841</v>
      </c>
      <c r="F609" s="13">
        <v>245.28</v>
      </c>
      <c r="G609" s="12" t="s">
        <v>1842</v>
      </c>
      <c r="H609" s="18">
        <v>43983</v>
      </c>
      <c r="I609" s="12" t="s">
        <v>2514</v>
      </c>
      <c r="J609" s="12" t="s">
        <v>2512</v>
      </c>
      <c r="K609" s="12">
        <v>10066</v>
      </c>
      <c r="L609" s="12" t="s">
        <v>2487</v>
      </c>
      <c r="M609" s="12">
        <v>113040</v>
      </c>
      <c r="N609" s="12" t="s">
        <v>2513</v>
      </c>
      <c r="O609" s="12" t="s">
        <v>1860</v>
      </c>
      <c r="P609" s="12" t="s">
        <v>1814</v>
      </c>
      <c r="Q609" s="12" t="s">
        <v>2013</v>
      </c>
      <c r="R609" s="12" t="s">
        <v>1850</v>
      </c>
      <c r="S609" s="12" t="s">
        <v>1815</v>
      </c>
    </row>
    <row r="610" spans="1:19" x14ac:dyDescent="0.25">
      <c r="A610" s="12" t="s">
        <v>1837</v>
      </c>
      <c r="B610" s="12" t="s">
        <v>1838</v>
      </c>
      <c r="C610" s="12" t="s">
        <v>1839</v>
      </c>
      <c r="D610" s="12" t="s">
        <v>1840</v>
      </c>
      <c r="E610" s="12" t="s">
        <v>1841</v>
      </c>
      <c r="F610" s="13">
        <v>1841.77</v>
      </c>
      <c r="G610" s="12" t="s">
        <v>1842</v>
      </c>
      <c r="H610" s="18">
        <v>43922</v>
      </c>
      <c r="I610" s="12" t="s">
        <v>2515</v>
      </c>
      <c r="J610" s="12" t="s">
        <v>2516</v>
      </c>
      <c r="K610" s="12">
        <v>10066</v>
      </c>
      <c r="L610" s="12" t="s">
        <v>2487</v>
      </c>
      <c r="M610" s="12">
        <v>113060</v>
      </c>
      <c r="N610" s="12" t="s">
        <v>2517</v>
      </c>
      <c r="O610" s="12" t="s">
        <v>1847</v>
      </c>
      <c r="P610" s="12" t="s">
        <v>1848</v>
      </c>
      <c r="Q610" s="12" t="s">
        <v>1849</v>
      </c>
      <c r="R610" s="12" t="s">
        <v>1850</v>
      </c>
      <c r="S610" s="12" t="s">
        <v>1857</v>
      </c>
    </row>
    <row r="611" spans="1:19" x14ac:dyDescent="0.25">
      <c r="A611" s="12" t="s">
        <v>1852</v>
      </c>
      <c r="B611" s="12" t="s">
        <v>1838</v>
      </c>
      <c r="C611" s="12" t="s">
        <v>1853</v>
      </c>
      <c r="D611" s="12" t="s">
        <v>1840</v>
      </c>
      <c r="E611" s="12" t="s">
        <v>1841</v>
      </c>
      <c r="F611" s="13">
        <v>1842.92</v>
      </c>
      <c r="G611" s="12" t="s">
        <v>1842</v>
      </c>
      <c r="H611" s="18">
        <v>43952</v>
      </c>
      <c r="I611" s="12" t="s">
        <v>2482</v>
      </c>
      <c r="J611" s="12" t="s">
        <v>2516</v>
      </c>
      <c r="K611" s="12">
        <v>10066</v>
      </c>
      <c r="L611" s="12" t="s">
        <v>2487</v>
      </c>
      <c r="M611" s="12">
        <v>113060</v>
      </c>
      <c r="N611" s="12" t="s">
        <v>2517</v>
      </c>
      <c r="O611" s="12" t="s">
        <v>1854</v>
      </c>
      <c r="P611" s="12" t="s">
        <v>1855</v>
      </c>
      <c r="Q611" s="12" t="s">
        <v>1856</v>
      </c>
      <c r="R611" s="12" t="s">
        <v>1850</v>
      </c>
      <c r="S611" s="12" t="s">
        <v>1857</v>
      </c>
    </row>
    <row r="612" spans="1:19" x14ac:dyDescent="0.25">
      <c r="A612" s="12" t="s">
        <v>1858</v>
      </c>
      <c r="B612" s="12" t="s">
        <v>1838</v>
      </c>
      <c r="C612" s="12" t="s">
        <v>1859</v>
      </c>
      <c r="D612" s="12" t="s">
        <v>1840</v>
      </c>
      <c r="E612" s="12" t="s">
        <v>1841</v>
      </c>
      <c r="F612" s="13">
        <v>1842.92</v>
      </c>
      <c r="G612" s="12" t="s">
        <v>1842</v>
      </c>
      <c r="H612" s="18">
        <v>43983</v>
      </c>
      <c r="I612" s="12" t="s">
        <v>2437</v>
      </c>
      <c r="J612" s="12" t="s">
        <v>2516</v>
      </c>
      <c r="K612" s="12">
        <v>10066</v>
      </c>
      <c r="L612" s="12" t="s">
        <v>2487</v>
      </c>
      <c r="M612" s="12">
        <v>113060</v>
      </c>
      <c r="N612" s="12" t="s">
        <v>2517</v>
      </c>
      <c r="O612" s="12" t="s">
        <v>1860</v>
      </c>
      <c r="P612" s="12" t="s">
        <v>1861</v>
      </c>
      <c r="Q612" s="12" t="s">
        <v>1862</v>
      </c>
      <c r="R612" s="12" t="s">
        <v>1850</v>
      </c>
      <c r="S612" s="12" t="s">
        <v>1857</v>
      </c>
    </row>
    <row r="613" spans="1:19" x14ac:dyDescent="0.25">
      <c r="A613" s="12" t="s">
        <v>1837</v>
      </c>
      <c r="B613" s="12" t="s">
        <v>1838</v>
      </c>
      <c r="C613" s="12" t="s">
        <v>1839</v>
      </c>
      <c r="D613" s="12" t="s">
        <v>1840</v>
      </c>
      <c r="E613" s="12" t="s">
        <v>1841</v>
      </c>
      <c r="F613" s="13">
        <v>1232.71</v>
      </c>
      <c r="G613" s="12" t="s">
        <v>1842</v>
      </c>
      <c r="H613" s="18">
        <v>43922</v>
      </c>
      <c r="I613" s="12" t="s">
        <v>2518</v>
      </c>
      <c r="J613" s="12" t="s">
        <v>2519</v>
      </c>
      <c r="K613" s="12">
        <v>10066</v>
      </c>
      <c r="L613" s="12" t="s">
        <v>2487</v>
      </c>
      <c r="M613" s="12">
        <v>114000</v>
      </c>
      <c r="N613" s="12" t="s">
        <v>2520</v>
      </c>
      <c r="O613" s="12" t="s">
        <v>1847</v>
      </c>
      <c r="P613" s="12" t="s">
        <v>1848</v>
      </c>
      <c r="Q613" s="12" t="s">
        <v>1849</v>
      </c>
      <c r="R613" s="12" t="s">
        <v>1850</v>
      </c>
      <c r="S613" s="12" t="s">
        <v>1877</v>
      </c>
    </row>
    <row r="614" spans="1:19" x14ac:dyDescent="0.25">
      <c r="A614" s="12" t="s">
        <v>1852</v>
      </c>
      <c r="B614" s="12" t="s">
        <v>1838</v>
      </c>
      <c r="C614" s="12" t="s">
        <v>1853</v>
      </c>
      <c r="D614" s="12" t="s">
        <v>1840</v>
      </c>
      <c r="E614" s="12" t="s">
        <v>1841</v>
      </c>
      <c r="F614" s="13">
        <v>1363.38</v>
      </c>
      <c r="G614" s="12" t="s">
        <v>1842</v>
      </c>
      <c r="H614" s="18">
        <v>43952</v>
      </c>
      <c r="I614" s="12" t="s">
        <v>2485</v>
      </c>
      <c r="J614" s="12" t="s">
        <v>2519</v>
      </c>
      <c r="K614" s="12">
        <v>10066</v>
      </c>
      <c r="L614" s="12" t="s">
        <v>2487</v>
      </c>
      <c r="M614" s="12">
        <v>114000</v>
      </c>
      <c r="N614" s="12" t="s">
        <v>2520</v>
      </c>
      <c r="O614" s="12" t="s">
        <v>1854</v>
      </c>
      <c r="P614" s="12" t="s">
        <v>1855</v>
      </c>
      <c r="Q614" s="12" t="s">
        <v>1856</v>
      </c>
      <c r="R614" s="12" t="s">
        <v>1850</v>
      </c>
      <c r="S614" s="12" t="s">
        <v>1877</v>
      </c>
    </row>
    <row r="615" spans="1:19" x14ac:dyDescent="0.25">
      <c r="A615" s="12" t="s">
        <v>1858</v>
      </c>
      <c r="B615" s="12" t="s">
        <v>1838</v>
      </c>
      <c r="C615" s="12" t="s">
        <v>1859</v>
      </c>
      <c r="D615" s="12" t="s">
        <v>1840</v>
      </c>
      <c r="E615" s="12" t="s">
        <v>1841</v>
      </c>
      <c r="F615" s="13">
        <v>1197.26</v>
      </c>
      <c r="G615" s="12" t="s">
        <v>1842</v>
      </c>
      <c r="H615" s="18">
        <v>43983</v>
      </c>
      <c r="I615" s="12" t="s">
        <v>2441</v>
      </c>
      <c r="J615" s="12" t="s">
        <v>2519</v>
      </c>
      <c r="K615" s="12">
        <v>10066</v>
      </c>
      <c r="L615" s="12" t="s">
        <v>2487</v>
      </c>
      <c r="M615" s="12">
        <v>114000</v>
      </c>
      <c r="N615" s="12" t="s">
        <v>2520</v>
      </c>
      <c r="O615" s="12" t="s">
        <v>1860</v>
      </c>
      <c r="P615" s="12" t="s">
        <v>1861</v>
      </c>
      <c r="Q615" s="12" t="s">
        <v>1862</v>
      </c>
      <c r="R615" s="12" t="s">
        <v>1850</v>
      </c>
      <c r="S615" s="12" t="s">
        <v>1877</v>
      </c>
    </row>
    <row r="616" spans="1:19" x14ac:dyDescent="0.25">
      <c r="A616" s="12" t="s">
        <v>1837</v>
      </c>
      <c r="B616" s="12" t="s">
        <v>1838</v>
      </c>
      <c r="C616" s="12" t="s">
        <v>1839</v>
      </c>
      <c r="D616" s="12" t="s">
        <v>1840</v>
      </c>
      <c r="E616" s="12" t="s">
        <v>1841</v>
      </c>
      <c r="F616" s="13">
        <v>2456.77</v>
      </c>
      <c r="G616" s="12" t="s">
        <v>1842</v>
      </c>
      <c r="H616" s="18">
        <v>43922</v>
      </c>
      <c r="I616" s="12" t="s">
        <v>2521</v>
      </c>
      <c r="J616" s="12" t="s">
        <v>2522</v>
      </c>
      <c r="K616" s="12">
        <v>10066</v>
      </c>
      <c r="L616" s="12" t="s">
        <v>2487</v>
      </c>
      <c r="M616" s="12">
        <v>114010</v>
      </c>
      <c r="N616" s="12" t="s">
        <v>2523</v>
      </c>
      <c r="O616" s="12" t="s">
        <v>1847</v>
      </c>
      <c r="P616" s="12" t="s">
        <v>1848</v>
      </c>
      <c r="Q616" s="12" t="s">
        <v>1849</v>
      </c>
      <c r="R616" s="12" t="s">
        <v>1850</v>
      </c>
      <c r="S616" s="12" t="s">
        <v>1851</v>
      </c>
    </row>
    <row r="617" spans="1:19" x14ac:dyDescent="0.25">
      <c r="A617" s="12" t="s">
        <v>1852</v>
      </c>
      <c r="B617" s="12" t="s">
        <v>1838</v>
      </c>
      <c r="C617" s="12" t="s">
        <v>1853</v>
      </c>
      <c r="D617" s="12" t="s">
        <v>1840</v>
      </c>
      <c r="E617" s="12" t="s">
        <v>1841</v>
      </c>
      <c r="F617" s="13">
        <v>2369.61</v>
      </c>
      <c r="G617" s="12" t="s">
        <v>1842</v>
      </c>
      <c r="H617" s="18">
        <v>43952</v>
      </c>
      <c r="I617" s="12" t="s">
        <v>2489</v>
      </c>
      <c r="J617" s="12" t="s">
        <v>2522</v>
      </c>
      <c r="K617" s="12">
        <v>10066</v>
      </c>
      <c r="L617" s="12" t="s">
        <v>2487</v>
      </c>
      <c r="M617" s="12">
        <v>114010</v>
      </c>
      <c r="N617" s="12" t="s">
        <v>2523</v>
      </c>
      <c r="O617" s="12" t="s">
        <v>1854</v>
      </c>
      <c r="P617" s="12" t="s">
        <v>1855</v>
      </c>
      <c r="Q617" s="12" t="s">
        <v>1856</v>
      </c>
      <c r="R617" s="12" t="s">
        <v>1850</v>
      </c>
      <c r="S617" s="12" t="s">
        <v>1851</v>
      </c>
    </row>
    <row r="618" spans="1:19" x14ac:dyDescent="0.25">
      <c r="A618" s="12" t="s">
        <v>1858</v>
      </c>
      <c r="B618" s="12" t="s">
        <v>1838</v>
      </c>
      <c r="C618" s="12" t="s">
        <v>1859</v>
      </c>
      <c r="D618" s="12" t="s">
        <v>1840</v>
      </c>
      <c r="E618" s="12" t="s">
        <v>1841</v>
      </c>
      <c r="F618" s="13">
        <v>2264.09</v>
      </c>
      <c r="G618" s="12" t="s">
        <v>1842</v>
      </c>
      <c r="H618" s="18">
        <v>43983</v>
      </c>
      <c r="I618" s="12" t="s">
        <v>2444</v>
      </c>
      <c r="J618" s="12" t="s">
        <v>2522</v>
      </c>
      <c r="K618" s="12">
        <v>10066</v>
      </c>
      <c r="L618" s="12" t="s">
        <v>2487</v>
      </c>
      <c r="M618" s="12">
        <v>114010</v>
      </c>
      <c r="N618" s="12" t="s">
        <v>2523</v>
      </c>
      <c r="O618" s="12" t="s">
        <v>1860</v>
      </c>
      <c r="P618" s="12" t="s">
        <v>1861</v>
      </c>
      <c r="Q618" s="12" t="s">
        <v>1862</v>
      </c>
      <c r="R618" s="12" t="s">
        <v>1850</v>
      </c>
      <c r="S618" s="12" t="s">
        <v>1851</v>
      </c>
    </row>
    <row r="619" spans="1:19" x14ac:dyDescent="0.25">
      <c r="A619" s="12" t="s">
        <v>1837</v>
      </c>
      <c r="B619" s="12" t="s">
        <v>1838</v>
      </c>
      <c r="C619" s="12" t="s">
        <v>1839</v>
      </c>
      <c r="D619" s="12" t="s">
        <v>1840</v>
      </c>
      <c r="E619" s="12" t="s">
        <v>1841</v>
      </c>
      <c r="F619" s="13">
        <v>529.61</v>
      </c>
      <c r="G619" s="12" t="s">
        <v>1842</v>
      </c>
      <c r="H619" s="18">
        <v>43922</v>
      </c>
      <c r="I619" s="12" t="s">
        <v>2524</v>
      </c>
      <c r="J619" s="12" t="s">
        <v>2525</v>
      </c>
      <c r="K619" s="12">
        <v>10066</v>
      </c>
      <c r="L619" s="12" t="s">
        <v>2487</v>
      </c>
      <c r="M619" s="12">
        <v>114020</v>
      </c>
      <c r="N619" s="12" t="s">
        <v>2526</v>
      </c>
      <c r="O619" s="12" t="s">
        <v>1847</v>
      </c>
      <c r="P619" s="12" t="s">
        <v>1848</v>
      </c>
      <c r="Q619" s="12" t="s">
        <v>1849</v>
      </c>
      <c r="R619" s="12" t="s">
        <v>1850</v>
      </c>
      <c r="S619" s="12" t="s">
        <v>1866</v>
      </c>
    </row>
    <row r="620" spans="1:19" x14ac:dyDescent="0.25">
      <c r="A620" s="12" t="s">
        <v>1852</v>
      </c>
      <c r="B620" s="12" t="s">
        <v>1838</v>
      </c>
      <c r="C620" s="12" t="s">
        <v>1853</v>
      </c>
      <c r="D620" s="12" t="s">
        <v>1840</v>
      </c>
      <c r="E620" s="12" t="s">
        <v>1841</v>
      </c>
      <c r="F620" s="13">
        <v>529.61</v>
      </c>
      <c r="G620" s="12" t="s">
        <v>1842</v>
      </c>
      <c r="H620" s="18">
        <v>43952</v>
      </c>
      <c r="I620" s="12" t="s">
        <v>2492</v>
      </c>
      <c r="J620" s="12" t="s">
        <v>2525</v>
      </c>
      <c r="K620" s="12">
        <v>10066</v>
      </c>
      <c r="L620" s="12" t="s">
        <v>2487</v>
      </c>
      <c r="M620" s="12">
        <v>114020</v>
      </c>
      <c r="N620" s="12" t="s">
        <v>2526</v>
      </c>
      <c r="O620" s="12" t="s">
        <v>1854</v>
      </c>
      <c r="P620" s="12" t="s">
        <v>1855</v>
      </c>
      <c r="Q620" s="12" t="s">
        <v>1856</v>
      </c>
      <c r="R620" s="12" t="s">
        <v>1850</v>
      </c>
      <c r="S620" s="12" t="s">
        <v>1866</v>
      </c>
    </row>
    <row r="621" spans="1:19" x14ac:dyDescent="0.25">
      <c r="A621" s="12" t="s">
        <v>1858</v>
      </c>
      <c r="B621" s="12" t="s">
        <v>1838</v>
      </c>
      <c r="C621" s="12" t="s">
        <v>1859</v>
      </c>
      <c r="D621" s="12" t="s">
        <v>1840</v>
      </c>
      <c r="E621" s="12" t="s">
        <v>1841</v>
      </c>
      <c r="F621" s="13">
        <v>529.61</v>
      </c>
      <c r="G621" s="12" t="s">
        <v>1842</v>
      </c>
      <c r="H621" s="18">
        <v>43983</v>
      </c>
      <c r="I621" s="12" t="s">
        <v>2447</v>
      </c>
      <c r="J621" s="12" t="s">
        <v>2525</v>
      </c>
      <c r="K621" s="12">
        <v>10066</v>
      </c>
      <c r="L621" s="12" t="s">
        <v>2487</v>
      </c>
      <c r="M621" s="12">
        <v>114020</v>
      </c>
      <c r="N621" s="12" t="s">
        <v>2526</v>
      </c>
      <c r="O621" s="12" t="s">
        <v>1860</v>
      </c>
      <c r="P621" s="12" t="s">
        <v>1861</v>
      </c>
      <c r="Q621" s="12" t="s">
        <v>1862</v>
      </c>
      <c r="R621" s="12" t="s">
        <v>1850</v>
      </c>
      <c r="S621" s="12" t="s">
        <v>1866</v>
      </c>
    </row>
    <row r="622" spans="1:19" x14ac:dyDescent="0.25">
      <c r="A622" s="12" t="s">
        <v>1837</v>
      </c>
      <c r="B622" s="12" t="s">
        <v>1838</v>
      </c>
      <c r="C622" s="12" t="s">
        <v>1839</v>
      </c>
      <c r="D622" s="12" t="s">
        <v>1840</v>
      </c>
      <c r="E622" s="12" t="s">
        <v>1841</v>
      </c>
      <c r="F622" s="13">
        <v>21794.69</v>
      </c>
      <c r="G622" s="12" t="s">
        <v>1842</v>
      </c>
      <c r="H622" s="18">
        <v>43922</v>
      </c>
      <c r="I622" s="12" t="s">
        <v>2527</v>
      </c>
      <c r="J622" s="12" t="s">
        <v>2528</v>
      </c>
      <c r="K622" s="12">
        <v>10066</v>
      </c>
      <c r="L622" s="12" t="s">
        <v>2487</v>
      </c>
      <c r="M622" s="12">
        <v>114040</v>
      </c>
      <c r="N622" s="12" t="s">
        <v>2529</v>
      </c>
      <c r="O622" s="12" t="s">
        <v>1847</v>
      </c>
      <c r="P622" s="12" t="s">
        <v>1848</v>
      </c>
      <c r="Q622" s="12" t="s">
        <v>1849</v>
      </c>
      <c r="R622" s="12" t="s">
        <v>1850</v>
      </c>
      <c r="S622" s="12" t="s">
        <v>1815</v>
      </c>
    </row>
    <row r="623" spans="1:19" x14ac:dyDescent="0.25">
      <c r="A623" s="12" t="s">
        <v>1852</v>
      </c>
      <c r="B623" s="12" t="s">
        <v>1838</v>
      </c>
      <c r="C623" s="12" t="s">
        <v>1853</v>
      </c>
      <c r="D623" s="12" t="s">
        <v>1840</v>
      </c>
      <c r="E623" s="12" t="s">
        <v>1841</v>
      </c>
      <c r="F623" s="13">
        <v>21579.97</v>
      </c>
      <c r="G623" s="12" t="s">
        <v>1842</v>
      </c>
      <c r="H623" s="18">
        <v>43952</v>
      </c>
      <c r="I623" s="12" t="s">
        <v>2496</v>
      </c>
      <c r="J623" s="12" t="s">
        <v>2528</v>
      </c>
      <c r="K623" s="12">
        <v>10066</v>
      </c>
      <c r="L623" s="12" t="s">
        <v>2487</v>
      </c>
      <c r="M623" s="12">
        <v>114040</v>
      </c>
      <c r="N623" s="12" t="s">
        <v>2529</v>
      </c>
      <c r="O623" s="12" t="s">
        <v>1854</v>
      </c>
      <c r="P623" s="12" t="s">
        <v>1855</v>
      </c>
      <c r="Q623" s="12" t="s">
        <v>1856</v>
      </c>
      <c r="R623" s="12" t="s">
        <v>1850</v>
      </c>
      <c r="S623" s="12" t="s">
        <v>1815</v>
      </c>
    </row>
    <row r="624" spans="1:19" x14ac:dyDescent="0.25">
      <c r="A624" s="12" t="s">
        <v>1858</v>
      </c>
      <c r="B624" s="12" t="s">
        <v>1838</v>
      </c>
      <c r="C624" s="12" t="s">
        <v>1859</v>
      </c>
      <c r="D624" s="12" t="s">
        <v>1840</v>
      </c>
      <c r="E624" s="12" t="s">
        <v>1841</v>
      </c>
      <c r="F624" s="13">
        <v>594.23</v>
      </c>
      <c r="G624" s="12" t="s">
        <v>1842</v>
      </c>
      <c r="H624" s="18">
        <v>43983</v>
      </c>
      <c r="I624" s="12" t="s">
        <v>2530</v>
      </c>
      <c r="J624" s="12" t="s">
        <v>2528</v>
      </c>
      <c r="K624" s="12">
        <v>10066</v>
      </c>
      <c r="L624" s="12" t="s">
        <v>2487</v>
      </c>
      <c r="M624" s="12">
        <v>114040</v>
      </c>
      <c r="N624" s="12" t="s">
        <v>2529</v>
      </c>
      <c r="O624" s="12" t="s">
        <v>1860</v>
      </c>
      <c r="P624" s="12" t="s">
        <v>1814</v>
      </c>
      <c r="Q624" s="12" t="s">
        <v>2013</v>
      </c>
      <c r="R624" s="12" t="s">
        <v>1850</v>
      </c>
      <c r="S624" s="12" t="s">
        <v>1815</v>
      </c>
    </row>
    <row r="625" spans="1:19" x14ac:dyDescent="0.25">
      <c r="A625" s="12" t="s">
        <v>1858</v>
      </c>
      <c r="B625" s="12" t="s">
        <v>1838</v>
      </c>
      <c r="C625" s="12" t="s">
        <v>1859</v>
      </c>
      <c r="D625" s="12" t="s">
        <v>1840</v>
      </c>
      <c r="E625" s="12" t="s">
        <v>1841</v>
      </c>
      <c r="F625" s="13">
        <v>21143.66</v>
      </c>
      <c r="G625" s="12" t="s">
        <v>1842</v>
      </c>
      <c r="H625" s="18">
        <v>43983</v>
      </c>
      <c r="I625" s="12" t="s">
        <v>2450</v>
      </c>
      <c r="J625" s="12" t="s">
        <v>2528</v>
      </c>
      <c r="K625" s="12">
        <v>10066</v>
      </c>
      <c r="L625" s="12" t="s">
        <v>2487</v>
      </c>
      <c r="M625" s="12">
        <v>114040</v>
      </c>
      <c r="N625" s="12" t="s">
        <v>2529</v>
      </c>
      <c r="O625" s="12" t="s">
        <v>1860</v>
      </c>
      <c r="P625" s="12" t="s">
        <v>1861</v>
      </c>
      <c r="Q625" s="12" t="s">
        <v>1862</v>
      </c>
      <c r="R625" s="12" t="s">
        <v>1850</v>
      </c>
      <c r="S625" s="12" t="s">
        <v>1815</v>
      </c>
    </row>
    <row r="626" spans="1:19" x14ac:dyDescent="0.25">
      <c r="A626" s="12" t="s">
        <v>1837</v>
      </c>
      <c r="B626" s="12" t="s">
        <v>1838</v>
      </c>
      <c r="C626" s="12" t="s">
        <v>1839</v>
      </c>
      <c r="D626" s="12" t="s">
        <v>1840</v>
      </c>
      <c r="E626" s="12" t="s">
        <v>1841</v>
      </c>
      <c r="F626" s="13">
        <v>8306.8700000000008</v>
      </c>
      <c r="G626" s="12" t="s">
        <v>1842</v>
      </c>
      <c r="H626" s="18">
        <v>43922</v>
      </c>
      <c r="I626" s="12" t="s">
        <v>2531</v>
      </c>
      <c r="J626" s="12" t="s">
        <v>2532</v>
      </c>
      <c r="K626" s="12">
        <v>10066</v>
      </c>
      <c r="L626" s="12" t="s">
        <v>2487</v>
      </c>
      <c r="M626" s="12">
        <v>114060</v>
      </c>
      <c r="N626" s="12" t="s">
        <v>2533</v>
      </c>
      <c r="O626" s="12" t="s">
        <v>1847</v>
      </c>
      <c r="P626" s="12" t="s">
        <v>1848</v>
      </c>
      <c r="Q626" s="12" t="s">
        <v>1849</v>
      </c>
      <c r="R626" s="12" t="s">
        <v>1850</v>
      </c>
      <c r="S626" s="12" t="s">
        <v>1857</v>
      </c>
    </row>
    <row r="627" spans="1:19" x14ac:dyDescent="0.25">
      <c r="A627" s="12" t="s">
        <v>1852</v>
      </c>
      <c r="B627" s="12" t="s">
        <v>1838</v>
      </c>
      <c r="C627" s="12" t="s">
        <v>1853</v>
      </c>
      <c r="D627" s="12" t="s">
        <v>1840</v>
      </c>
      <c r="E627" s="12" t="s">
        <v>1841</v>
      </c>
      <c r="F627" s="13">
        <v>8306.8700000000008</v>
      </c>
      <c r="G627" s="12" t="s">
        <v>1842</v>
      </c>
      <c r="H627" s="18">
        <v>43952</v>
      </c>
      <c r="I627" s="12" t="s">
        <v>2499</v>
      </c>
      <c r="J627" s="12" t="s">
        <v>2532</v>
      </c>
      <c r="K627" s="12">
        <v>10066</v>
      </c>
      <c r="L627" s="12" t="s">
        <v>2487</v>
      </c>
      <c r="M627" s="12">
        <v>114060</v>
      </c>
      <c r="N627" s="12" t="s">
        <v>2533</v>
      </c>
      <c r="O627" s="12" t="s">
        <v>1854</v>
      </c>
      <c r="P627" s="12" t="s">
        <v>1855</v>
      </c>
      <c r="Q627" s="12" t="s">
        <v>1856</v>
      </c>
      <c r="R627" s="12" t="s">
        <v>1850</v>
      </c>
      <c r="S627" s="12" t="s">
        <v>1857</v>
      </c>
    </row>
    <row r="628" spans="1:19" x14ac:dyDescent="0.25">
      <c r="A628" s="12" t="s">
        <v>1858</v>
      </c>
      <c r="B628" s="12" t="s">
        <v>1838</v>
      </c>
      <c r="C628" s="12" t="s">
        <v>1859</v>
      </c>
      <c r="D628" s="12" t="s">
        <v>1840</v>
      </c>
      <c r="E628" s="12" t="s">
        <v>1841</v>
      </c>
      <c r="F628" s="13">
        <v>8306.8700000000008</v>
      </c>
      <c r="G628" s="12" t="s">
        <v>1842</v>
      </c>
      <c r="H628" s="18">
        <v>43983</v>
      </c>
      <c r="I628" s="12" t="s">
        <v>2453</v>
      </c>
      <c r="J628" s="12" t="s">
        <v>2532</v>
      </c>
      <c r="K628" s="12">
        <v>10066</v>
      </c>
      <c r="L628" s="12" t="s">
        <v>2487</v>
      </c>
      <c r="M628" s="12">
        <v>114060</v>
      </c>
      <c r="N628" s="12" t="s">
        <v>2533</v>
      </c>
      <c r="O628" s="12" t="s">
        <v>1860</v>
      </c>
      <c r="P628" s="12" t="s">
        <v>1861</v>
      </c>
      <c r="Q628" s="12" t="s">
        <v>1862</v>
      </c>
      <c r="R628" s="12" t="s">
        <v>1850</v>
      </c>
      <c r="S628" s="12" t="s">
        <v>1857</v>
      </c>
    </row>
    <row r="629" spans="1:19" x14ac:dyDescent="0.25">
      <c r="A629" s="12" t="s">
        <v>1837</v>
      </c>
      <c r="B629" s="12" t="s">
        <v>1838</v>
      </c>
      <c r="C629" s="12" t="s">
        <v>1839</v>
      </c>
      <c r="D629" s="12" t="s">
        <v>1840</v>
      </c>
      <c r="E629" s="12" t="s">
        <v>1841</v>
      </c>
      <c r="F629" s="13">
        <v>2843.15</v>
      </c>
      <c r="G629" s="12" t="s">
        <v>1842</v>
      </c>
      <c r="H629" s="18">
        <v>43922</v>
      </c>
      <c r="I629" s="12" t="s">
        <v>2534</v>
      </c>
      <c r="J629" s="12" t="s">
        <v>2535</v>
      </c>
      <c r="K629" s="12">
        <v>10067</v>
      </c>
      <c r="L629" s="12" t="s">
        <v>993</v>
      </c>
      <c r="M629" s="12">
        <v>111100</v>
      </c>
      <c r="N629" s="12" t="s">
        <v>2536</v>
      </c>
      <c r="O629" s="12" t="s">
        <v>1847</v>
      </c>
      <c r="P629" s="12" t="s">
        <v>1848</v>
      </c>
      <c r="Q629" s="12" t="s">
        <v>1849</v>
      </c>
      <c r="R629" s="12" t="s">
        <v>1850</v>
      </c>
      <c r="S629" s="12" t="s">
        <v>1851</v>
      </c>
    </row>
    <row r="630" spans="1:19" x14ac:dyDescent="0.25">
      <c r="A630" s="12" t="s">
        <v>1852</v>
      </c>
      <c r="B630" s="12" t="s">
        <v>1838</v>
      </c>
      <c r="C630" s="12" t="s">
        <v>1853</v>
      </c>
      <c r="D630" s="12" t="s">
        <v>1840</v>
      </c>
      <c r="E630" s="12" t="s">
        <v>1841</v>
      </c>
      <c r="F630" s="13">
        <v>2843.15</v>
      </c>
      <c r="G630" s="12" t="s">
        <v>1842</v>
      </c>
      <c r="H630" s="18">
        <v>43952</v>
      </c>
      <c r="I630" s="12" t="s">
        <v>2502</v>
      </c>
      <c r="J630" s="12" t="s">
        <v>2535</v>
      </c>
      <c r="K630" s="12">
        <v>10067</v>
      </c>
      <c r="L630" s="12" t="s">
        <v>993</v>
      </c>
      <c r="M630" s="12">
        <v>111100</v>
      </c>
      <c r="N630" s="12" t="s">
        <v>2536</v>
      </c>
      <c r="O630" s="12" t="s">
        <v>1854</v>
      </c>
      <c r="P630" s="12" t="s">
        <v>1855</v>
      </c>
      <c r="Q630" s="12" t="s">
        <v>1856</v>
      </c>
      <c r="R630" s="12" t="s">
        <v>1850</v>
      </c>
      <c r="S630" s="12" t="s">
        <v>1851</v>
      </c>
    </row>
    <row r="631" spans="1:19" x14ac:dyDescent="0.25">
      <c r="A631" s="12" t="s">
        <v>1858</v>
      </c>
      <c r="B631" s="12" t="s">
        <v>1838</v>
      </c>
      <c r="C631" s="12" t="s">
        <v>1859</v>
      </c>
      <c r="D631" s="12" t="s">
        <v>1840</v>
      </c>
      <c r="E631" s="12" t="s">
        <v>1841</v>
      </c>
      <c r="F631" s="13">
        <v>2988.56</v>
      </c>
      <c r="G631" s="12" t="s">
        <v>1842</v>
      </c>
      <c r="H631" s="18">
        <v>43983</v>
      </c>
      <c r="I631" s="12" t="s">
        <v>2456</v>
      </c>
      <c r="J631" s="12" t="s">
        <v>2535</v>
      </c>
      <c r="K631" s="12">
        <v>10067</v>
      </c>
      <c r="L631" s="12" t="s">
        <v>993</v>
      </c>
      <c r="M631" s="12">
        <v>111100</v>
      </c>
      <c r="N631" s="12" t="s">
        <v>2536</v>
      </c>
      <c r="O631" s="12" t="s">
        <v>1860</v>
      </c>
      <c r="P631" s="12" t="s">
        <v>1861</v>
      </c>
      <c r="Q631" s="12" t="s">
        <v>1862</v>
      </c>
      <c r="R631" s="12" t="s">
        <v>1850</v>
      </c>
      <c r="S631" s="12" t="s">
        <v>1851</v>
      </c>
    </row>
    <row r="632" spans="1:19" x14ac:dyDescent="0.25">
      <c r="A632" s="12" t="s">
        <v>1837</v>
      </c>
      <c r="B632" s="12" t="s">
        <v>1838</v>
      </c>
      <c r="C632" s="12" t="s">
        <v>1839</v>
      </c>
      <c r="D632" s="12" t="s">
        <v>1840</v>
      </c>
      <c r="E632" s="12" t="s">
        <v>1841</v>
      </c>
      <c r="F632" s="13">
        <v>2107.5700000000002</v>
      </c>
      <c r="G632" s="12" t="s">
        <v>1842</v>
      </c>
      <c r="H632" s="18">
        <v>43922</v>
      </c>
      <c r="I632" s="12" t="s">
        <v>2537</v>
      </c>
      <c r="J632" s="12" t="s">
        <v>2538</v>
      </c>
      <c r="K632" s="12">
        <v>10067</v>
      </c>
      <c r="L632" s="12" t="s">
        <v>993</v>
      </c>
      <c r="M632" s="12">
        <v>111200</v>
      </c>
      <c r="N632" s="12" t="s">
        <v>2539</v>
      </c>
      <c r="O632" s="12" t="s">
        <v>1847</v>
      </c>
      <c r="P632" s="12" t="s">
        <v>1848</v>
      </c>
      <c r="Q632" s="12" t="s">
        <v>1849</v>
      </c>
      <c r="R632" s="12" t="s">
        <v>1850</v>
      </c>
      <c r="S632" s="12" t="s">
        <v>1866</v>
      </c>
    </row>
    <row r="633" spans="1:19" x14ac:dyDescent="0.25">
      <c r="A633" s="12" t="s">
        <v>1852</v>
      </c>
      <c r="B633" s="12" t="s">
        <v>1838</v>
      </c>
      <c r="C633" s="12" t="s">
        <v>1853</v>
      </c>
      <c r="D633" s="12" t="s">
        <v>1840</v>
      </c>
      <c r="E633" s="12" t="s">
        <v>1841</v>
      </c>
      <c r="F633" s="13">
        <v>1972.9</v>
      </c>
      <c r="G633" s="12" t="s">
        <v>1842</v>
      </c>
      <c r="H633" s="18">
        <v>43952</v>
      </c>
      <c r="I633" s="12" t="s">
        <v>2505</v>
      </c>
      <c r="J633" s="12" t="s">
        <v>2538</v>
      </c>
      <c r="K633" s="12">
        <v>10067</v>
      </c>
      <c r="L633" s="12" t="s">
        <v>993</v>
      </c>
      <c r="M633" s="12">
        <v>111200</v>
      </c>
      <c r="N633" s="12" t="s">
        <v>2539</v>
      </c>
      <c r="O633" s="12" t="s">
        <v>1854</v>
      </c>
      <c r="P633" s="12" t="s">
        <v>1855</v>
      </c>
      <c r="Q633" s="12" t="s">
        <v>1856</v>
      </c>
      <c r="R633" s="12" t="s">
        <v>1850</v>
      </c>
      <c r="S633" s="12" t="s">
        <v>1866</v>
      </c>
    </row>
    <row r="634" spans="1:19" x14ac:dyDescent="0.25">
      <c r="A634" s="12" t="s">
        <v>1858</v>
      </c>
      <c r="B634" s="12" t="s">
        <v>1838</v>
      </c>
      <c r="C634" s="12" t="s">
        <v>1859</v>
      </c>
      <c r="D634" s="12" t="s">
        <v>1840</v>
      </c>
      <c r="E634" s="12" t="s">
        <v>1841</v>
      </c>
      <c r="F634" s="13">
        <v>1972.9</v>
      </c>
      <c r="G634" s="12" t="s">
        <v>1842</v>
      </c>
      <c r="H634" s="18">
        <v>43983</v>
      </c>
      <c r="I634" s="12" t="s">
        <v>2459</v>
      </c>
      <c r="J634" s="12" t="s">
        <v>2538</v>
      </c>
      <c r="K634" s="12">
        <v>10067</v>
      </c>
      <c r="L634" s="12" t="s">
        <v>993</v>
      </c>
      <c r="M634" s="12">
        <v>111200</v>
      </c>
      <c r="N634" s="12" t="s">
        <v>2539</v>
      </c>
      <c r="O634" s="12" t="s">
        <v>1860</v>
      </c>
      <c r="P634" s="12" t="s">
        <v>1861</v>
      </c>
      <c r="Q634" s="12" t="s">
        <v>1862</v>
      </c>
      <c r="R634" s="12" t="s">
        <v>1850</v>
      </c>
      <c r="S634" s="12" t="s">
        <v>1866</v>
      </c>
    </row>
    <row r="635" spans="1:19" x14ac:dyDescent="0.25">
      <c r="A635" s="12" t="s">
        <v>1837</v>
      </c>
      <c r="B635" s="12" t="s">
        <v>1838</v>
      </c>
      <c r="C635" s="12" t="s">
        <v>1839</v>
      </c>
      <c r="D635" s="12" t="s">
        <v>1840</v>
      </c>
      <c r="E635" s="12" t="s">
        <v>1841</v>
      </c>
      <c r="F635" s="13">
        <v>67768.789999999994</v>
      </c>
      <c r="G635" s="12" t="s">
        <v>1842</v>
      </c>
      <c r="H635" s="18">
        <v>43922</v>
      </c>
      <c r="I635" s="12" t="s">
        <v>2540</v>
      </c>
      <c r="J635" s="12" t="s">
        <v>2541</v>
      </c>
      <c r="K635" s="12">
        <v>10067</v>
      </c>
      <c r="L635" s="12" t="s">
        <v>993</v>
      </c>
      <c r="M635" s="12">
        <v>111400</v>
      </c>
      <c r="N635" s="12" t="s">
        <v>2542</v>
      </c>
      <c r="O635" s="12" t="s">
        <v>1847</v>
      </c>
      <c r="P635" s="12" t="s">
        <v>1848</v>
      </c>
      <c r="Q635" s="12" t="s">
        <v>1849</v>
      </c>
      <c r="R635" s="12" t="s">
        <v>1850</v>
      </c>
      <c r="S635" s="12" t="s">
        <v>1815</v>
      </c>
    </row>
    <row r="636" spans="1:19" x14ac:dyDescent="0.25">
      <c r="A636" s="12" t="s">
        <v>1852</v>
      </c>
      <c r="B636" s="12" t="s">
        <v>1838</v>
      </c>
      <c r="C636" s="12" t="s">
        <v>1853</v>
      </c>
      <c r="D636" s="12" t="s">
        <v>1840</v>
      </c>
      <c r="E636" s="12" t="s">
        <v>1841</v>
      </c>
      <c r="F636" s="13">
        <v>67768.789999999994</v>
      </c>
      <c r="G636" s="12" t="s">
        <v>1842</v>
      </c>
      <c r="H636" s="18">
        <v>43952</v>
      </c>
      <c r="I636" s="12" t="s">
        <v>2508</v>
      </c>
      <c r="J636" s="12" t="s">
        <v>2541</v>
      </c>
      <c r="K636" s="12">
        <v>10067</v>
      </c>
      <c r="L636" s="12" t="s">
        <v>993</v>
      </c>
      <c r="M636" s="12">
        <v>111400</v>
      </c>
      <c r="N636" s="12" t="s">
        <v>2542</v>
      </c>
      <c r="O636" s="12" t="s">
        <v>1854</v>
      </c>
      <c r="P636" s="12" t="s">
        <v>1855</v>
      </c>
      <c r="Q636" s="12" t="s">
        <v>1856</v>
      </c>
      <c r="R636" s="12" t="s">
        <v>1850</v>
      </c>
      <c r="S636" s="12" t="s">
        <v>1815</v>
      </c>
    </row>
    <row r="637" spans="1:19" x14ac:dyDescent="0.25">
      <c r="A637" s="12" t="s">
        <v>1858</v>
      </c>
      <c r="B637" s="12" t="s">
        <v>1838</v>
      </c>
      <c r="C637" s="12" t="s">
        <v>1859</v>
      </c>
      <c r="D637" s="12" t="s">
        <v>1840</v>
      </c>
      <c r="E637" s="12" t="s">
        <v>1841</v>
      </c>
      <c r="F637" s="13">
        <v>67768.789999999994</v>
      </c>
      <c r="G637" s="12" t="s">
        <v>1842</v>
      </c>
      <c r="H637" s="18">
        <v>43983</v>
      </c>
      <c r="I637" s="12" t="s">
        <v>2463</v>
      </c>
      <c r="J637" s="12" t="s">
        <v>2541</v>
      </c>
      <c r="K637" s="12">
        <v>10067</v>
      </c>
      <c r="L637" s="12" t="s">
        <v>993</v>
      </c>
      <c r="M637" s="12">
        <v>111400</v>
      </c>
      <c r="N637" s="12" t="s">
        <v>2542</v>
      </c>
      <c r="O637" s="12" t="s">
        <v>1860</v>
      </c>
      <c r="P637" s="12" t="s">
        <v>1861</v>
      </c>
      <c r="Q637" s="12" t="s">
        <v>1862</v>
      </c>
      <c r="R637" s="12" t="s">
        <v>1850</v>
      </c>
      <c r="S637" s="12" t="s">
        <v>1815</v>
      </c>
    </row>
    <row r="638" spans="1:19" x14ac:dyDescent="0.25">
      <c r="A638" s="12" t="s">
        <v>1852</v>
      </c>
      <c r="B638" s="12" t="s">
        <v>1838</v>
      </c>
      <c r="C638" s="12" t="s">
        <v>1853</v>
      </c>
      <c r="D638" s="12" t="s">
        <v>1840</v>
      </c>
      <c r="E638" s="12" t="s">
        <v>1841</v>
      </c>
      <c r="F638" s="13">
        <v>2063.35</v>
      </c>
      <c r="G638" s="12" t="s">
        <v>1842</v>
      </c>
      <c r="H638" s="18">
        <v>43952</v>
      </c>
      <c r="I638" s="12" t="s">
        <v>2511</v>
      </c>
      <c r="J638" s="12" t="s">
        <v>2543</v>
      </c>
      <c r="K638" s="12">
        <v>10067</v>
      </c>
      <c r="L638" s="12" t="s">
        <v>993</v>
      </c>
      <c r="M638" s="12">
        <v>111500</v>
      </c>
      <c r="N638" s="12" t="s">
        <v>2544</v>
      </c>
      <c r="O638" s="12" t="s">
        <v>1854</v>
      </c>
      <c r="P638" s="12" t="s">
        <v>1855</v>
      </c>
      <c r="Q638" s="12" t="s">
        <v>1856</v>
      </c>
      <c r="R638" s="12" t="s">
        <v>1850</v>
      </c>
      <c r="S638" s="12" t="s">
        <v>1819</v>
      </c>
    </row>
    <row r="639" spans="1:19" x14ac:dyDescent="0.25">
      <c r="A639" s="12" t="s">
        <v>1837</v>
      </c>
      <c r="B639" s="12" t="s">
        <v>1838</v>
      </c>
      <c r="C639" s="12" t="s">
        <v>1839</v>
      </c>
      <c r="D639" s="12" t="s">
        <v>1840</v>
      </c>
      <c r="E639" s="12" t="s">
        <v>1841</v>
      </c>
      <c r="F639" s="13">
        <v>14369.42</v>
      </c>
      <c r="G639" s="12" t="s">
        <v>1842</v>
      </c>
      <c r="H639" s="18">
        <v>43922</v>
      </c>
      <c r="I639" s="12" t="s">
        <v>2545</v>
      </c>
      <c r="J639" s="12" t="s">
        <v>2546</v>
      </c>
      <c r="K639" s="12">
        <v>10067</v>
      </c>
      <c r="L639" s="12" t="s">
        <v>993</v>
      </c>
      <c r="M639" s="12">
        <v>111600</v>
      </c>
      <c r="N639" s="12" t="s">
        <v>2547</v>
      </c>
      <c r="O639" s="12" t="s">
        <v>1847</v>
      </c>
      <c r="P639" s="12" t="s">
        <v>1848</v>
      </c>
      <c r="Q639" s="12" t="s">
        <v>1849</v>
      </c>
      <c r="R639" s="12" t="s">
        <v>1850</v>
      </c>
      <c r="S639" s="12" t="s">
        <v>1857</v>
      </c>
    </row>
    <row r="640" spans="1:19" x14ac:dyDescent="0.25">
      <c r="A640" s="12" t="s">
        <v>1852</v>
      </c>
      <c r="B640" s="12" t="s">
        <v>1838</v>
      </c>
      <c r="C640" s="12" t="s">
        <v>1853</v>
      </c>
      <c r="D640" s="12" t="s">
        <v>1840</v>
      </c>
      <c r="E640" s="12" t="s">
        <v>1841</v>
      </c>
      <c r="F640" s="13">
        <v>15188.18</v>
      </c>
      <c r="G640" s="12" t="s">
        <v>1842</v>
      </c>
      <c r="H640" s="18">
        <v>43952</v>
      </c>
      <c r="I640" s="12" t="s">
        <v>2515</v>
      </c>
      <c r="J640" s="12" t="s">
        <v>2546</v>
      </c>
      <c r="K640" s="12">
        <v>10067</v>
      </c>
      <c r="L640" s="12" t="s">
        <v>993</v>
      </c>
      <c r="M640" s="12">
        <v>111600</v>
      </c>
      <c r="N640" s="12" t="s">
        <v>2547</v>
      </c>
      <c r="O640" s="12" t="s">
        <v>1854</v>
      </c>
      <c r="P640" s="12" t="s">
        <v>1855</v>
      </c>
      <c r="Q640" s="12" t="s">
        <v>1856</v>
      </c>
      <c r="R640" s="12" t="s">
        <v>1850</v>
      </c>
      <c r="S640" s="12" t="s">
        <v>1857</v>
      </c>
    </row>
    <row r="641" spans="1:19" x14ac:dyDescent="0.25">
      <c r="A641" s="12" t="s">
        <v>1858</v>
      </c>
      <c r="B641" s="12" t="s">
        <v>1838</v>
      </c>
      <c r="C641" s="12" t="s">
        <v>1859</v>
      </c>
      <c r="D641" s="12" t="s">
        <v>1840</v>
      </c>
      <c r="E641" s="12" t="s">
        <v>1841</v>
      </c>
      <c r="F641" s="13">
        <v>14775.98</v>
      </c>
      <c r="G641" s="12" t="s">
        <v>1842</v>
      </c>
      <c r="H641" s="18">
        <v>43983</v>
      </c>
      <c r="I641" s="12" t="s">
        <v>2466</v>
      </c>
      <c r="J641" s="12" t="s">
        <v>2546</v>
      </c>
      <c r="K641" s="12">
        <v>10067</v>
      </c>
      <c r="L641" s="12" t="s">
        <v>993</v>
      </c>
      <c r="M641" s="12">
        <v>111600</v>
      </c>
      <c r="N641" s="12" t="s">
        <v>2547</v>
      </c>
      <c r="O641" s="12" t="s">
        <v>1860</v>
      </c>
      <c r="P641" s="12" t="s">
        <v>1861</v>
      </c>
      <c r="Q641" s="12" t="s">
        <v>1862</v>
      </c>
      <c r="R641" s="12" t="s">
        <v>1850</v>
      </c>
      <c r="S641" s="12" t="s">
        <v>1857</v>
      </c>
    </row>
    <row r="642" spans="1:19" x14ac:dyDescent="0.25">
      <c r="A642" s="12" t="s">
        <v>1837</v>
      </c>
      <c r="B642" s="12" t="s">
        <v>1838</v>
      </c>
      <c r="C642" s="12" t="s">
        <v>1839</v>
      </c>
      <c r="D642" s="12" t="s">
        <v>1840</v>
      </c>
      <c r="E642" s="12" t="s">
        <v>1841</v>
      </c>
      <c r="F642" s="13">
        <v>1285.6099999999999</v>
      </c>
      <c r="G642" s="12" t="s">
        <v>1842</v>
      </c>
      <c r="H642" s="18">
        <v>43922</v>
      </c>
      <c r="I642" s="12" t="s">
        <v>2548</v>
      </c>
      <c r="J642" s="12" t="s">
        <v>2549</v>
      </c>
      <c r="K642" s="12">
        <v>10067</v>
      </c>
      <c r="L642" s="12" t="s">
        <v>993</v>
      </c>
      <c r="M642" s="12">
        <v>111700</v>
      </c>
      <c r="N642" s="12" t="s">
        <v>2550</v>
      </c>
      <c r="O642" s="12" t="s">
        <v>1847</v>
      </c>
      <c r="P642" s="12" t="s">
        <v>1848</v>
      </c>
      <c r="Q642" s="12" t="s">
        <v>1849</v>
      </c>
      <c r="R642" s="12" t="s">
        <v>1850</v>
      </c>
      <c r="S642" s="12" t="s">
        <v>1877</v>
      </c>
    </row>
    <row r="643" spans="1:19" x14ac:dyDescent="0.25">
      <c r="A643" s="12" t="s">
        <v>1852</v>
      </c>
      <c r="B643" s="12" t="s">
        <v>1838</v>
      </c>
      <c r="C643" s="12" t="s">
        <v>1853</v>
      </c>
      <c r="D643" s="12" t="s">
        <v>1840</v>
      </c>
      <c r="E643" s="12" t="s">
        <v>1841</v>
      </c>
      <c r="F643" s="13">
        <v>1285.6099999999999</v>
      </c>
      <c r="G643" s="12" t="s">
        <v>1842</v>
      </c>
      <c r="H643" s="18">
        <v>43952</v>
      </c>
      <c r="I643" s="12" t="s">
        <v>2518</v>
      </c>
      <c r="J643" s="12" t="s">
        <v>2549</v>
      </c>
      <c r="K643" s="12">
        <v>10067</v>
      </c>
      <c r="L643" s="12" t="s">
        <v>993</v>
      </c>
      <c r="M643" s="12">
        <v>111700</v>
      </c>
      <c r="N643" s="12" t="s">
        <v>2550</v>
      </c>
      <c r="O643" s="12" t="s">
        <v>1854</v>
      </c>
      <c r="P643" s="12" t="s">
        <v>1855</v>
      </c>
      <c r="Q643" s="12" t="s">
        <v>1856</v>
      </c>
      <c r="R643" s="12" t="s">
        <v>1850</v>
      </c>
      <c r="S643" s="12" t="s">
        <v>1877</v>
      </c>
    </row>
    <row r="644" spans="1:19" x14ac:dyDescent="0.25">
      <c r="A644" s="12" t="s">
        <v>1858</v>
      </c>
      <c r="B644" s="12" t="s">
        <v>1838</v>
      </c>
      <c r="C644" s="12" t="s">
        <v>1859</v>
      </c>
      <c r="D644" s="12" t="s">
        <v>1840</v>
      </c>
      <c r="E644" s="12" t="s">
        <v>1841</v>
      </c>
      <c r="F644" s="13">
        <v>1285.6099999999999</v>
      </c>
      <c r="G644" s="12" t="s">
        <v>1842</v>
      </c>
      <c r="H644" s="18">
        <v>43983</v>
      </c>
      <c r="I644" s="12" t="s">
        <v>2469</v>
      </c>
      <c r="J644" s="12" t="s">
        <v>2549</v>
      </c>
      <c r="K644" s="12">
        <v>10067</v>
      </c>
      <c r="L644" s="12" t="s">
        <v>993</v>
      </c>
      <c r="M644" s="12">
        <v>111700</v>
      </c>
      <c r="N644" s="12" t="s">
        <v>2550</v>
      </c>
      <c r="O644" s="12" t="s">
        <v>1860</v>
      </c>
      <c r="P644" s="12" t="s">
        <v>1861</v>
      </c>
      <c r="Q644" s="12" t="s">
        <v>1862</v>
      </c>
      <c r="R644" s="12" t="s">
        <v>1850</v>
      </c>
      <c r="S644" s="12" t="s">
        <v>1877</v>
      </c>
    </row>
    <row r="645" spans="1:19" x14ac:dyDescent="0.25">
      <c r="A645" s="12" t="s">
        <v>1837</v>
      </c>
      <c r="B645" s="12" t="s">
        <v>1838</v>
      </c>
      <c r="C645" s="12" t="s">
        <v>1839</v>
      </c>
      <c r="D645" s="12" t="s">
        <v>1840</v>
      </c>
      <c r="E645" s="12" t="s">
        <v>1841</v>
      </c>
      <c r="F645" s="13">
        <v>55.64</v>
      </c>
      <c r="G645" s="12" t="s">
        <v>1842</v>
      </c>
      <c r="H645" s="18">
        <v>43922</v>
      </c>
      <c r="I645" s="12" t="s">
        <v>2551</v>
      </c>
      <c r="J645" s="12" t="s">
        <v>2552</v>
      </c>
      <c r="K645" s="12">
        <v>10067</v>
      </c>
      <c r="L645" s="12" t="s">
        <v>993</v>
      </c>
      <c r="M645" s="12">
        <v>113000</v>
      </c>
      <c r="N645" s="12" t="s">
        <v>2553</v>
      </c>
      <c r="O645" s="12" t="s">
        <v>1847</v>
      </c>
      <c r="P645" s="12" t="s">
        <v>1848</v>
      </c>
      <c r="Q645" s="12" t="s">
        <v>1849</v>
      </c>
      <c r="R645" s="12" t="s">
        <v>1850</v>
      </c>
      <c r="S645" s="12" t="s">
        <v>1877</v>
      </c>
    </row>
    <row r="646" spans="1:19" x14ac:dyDescent="0.25">
      <c r="A646" s="12" t="s">
        <v>1852</v>
      </c>
      <c r="B646" s="12" t="s">
        <v>1838</v>
      </c>
      <c r="C646" s="12" t="s">
        <v>1853</v>
      </c>
      <c r="D646" s="12" t="s">
        <v>1840</v>
      </c>
      <c r="E646" s="12" t="s">
        <v>1841</v>
      </c>
      <c r="F646" s="13">
        <v>68.349999999999994</v>
      </c>
      <c r="G646" s="12" t="s">
        <v>1842</v>
      </c>
      <c r="H646" s="18">
        <v>43952</v>
      </c>
      <c r="I646" s="12" t="s">
        <v>2521</v>
      </c>
      <c r="J646" s="12" t="s">
        <v>2552</v>
      </c>
      <c r="K646" s="12">
        <v>10067</v>
      </c>
      <c r="L646" s="12" t="s">
        <v>993</v>
      </c>
      <c r="M646" s="12">
        <v>113000</v>
      </c>
      <c r="N646" s="12" t="s">
        <v>2553</v>
      </c>
      <c r="O646" s="12" t="s">
        <v>1854</v>
      </c>
      <c r="P646" s="12" t="s">
        <v>1855</v>
      </c>
      <c r="Q646" s="12" t="s">
        <v>1856</v>
      </c>
      <c r="R646" s="12" t="s">
        <v>1850</v>
      </c>
      <c r="S646" s="12" t="s">
        <v>1877</v>
      </c>
    </row>
    <row r="647" spans="1:19" x14ac:dyDescent="0.25">
      <c r="A647" s="12" t="s">
        <v>1858</v>
      </c>
      <c r="B647" s="12" t="s">
        <v>1838</v>
      </c>
      <c r="C647" s="12" t="s">
        <v>1859</v>
      </c>
      <c r="D647" s="12" t="s">
        <v>1840</v>
      </c>
      <c r="E647" s="12" t="s">
        <v>1841</v>
      </c>
      <c r="F647" s="13">
        <v>54.3</v>
      </c>
      <c r="G647" s="12" t="s">
        <v>1842</v>
      </c>
      <c r="H647" s="18">
        <v>43983</v>
      </c>
      <c r="I647" s="12" t="s">
        <v>2472</v>
      </c>
      <c r="J647" s="12" t="s">
        <v>2552</v>
      </c>
      <c r="K647" s="12">
        <v>10067</v>
      </c>
      <c r="L647" s="12" t="s">
        <v>993</v>
      </c>
      <c r="M647" s="12">
        <v>113000</v>
      </c>
      <c r="N647" s="12" t="s">
        <v>2553</v>
      </c>
      <c r="O647" s="12" t="s">
        <v>1860</v>
      </c>
      <c r="P647" s="12" t="s">
        <v>1861</v>
      </c>
      <c r="Q647" s="12" t="s">
        <v>1862</v>
      </c>
      <c r="R647" s="12" t="s">
        <v>1850</v>
      </c>
      <c r="S647" s="12" t="s">
        <v>1877</v>
      </c>
    </row>
    <row r="648" spans="1:19" x14ac:dyDescent="0.25">
      <c r="A648" s="12" t="s">
        <v>1837</v>
      </c>
      <c r="B648" s="12" t="s">
        <v>1838</v>
      </c>
      <c r="C648" s="12" t="s">
        <v>1839</v>
      </c>
      <c r="D648" s="12" t="s">
        <v>1840</v>
      </c>
      <c r="E648" s="12" t="s">
        <v>1841</v>
      </c>
      <c r="F648" s="13">
        <v>289.39</v>
      </c>
      <c r="G648" s="12" t="s">
        <v>1842</v>
      </c>
      <c r="H648" s="18">
        <v>43922</v>
      </c>
      <c r="I648" s="12" t="s">
        <v>2554</v>
      </c>
      <c r="J648" s="12" t="s">
        <v>2555</v>
      </c>
      <c r="K648" s="12">
        <v>10067</v>
      </c>
      <c r="L648" s="12" t="s">
        <v>993</v>
      </c>
      <c r="M648" s="12">
        <v>113010</v>
      </c>
      <c r="N648" s="12" t="s">
        <v>2556</v>
      </c>
      <c r="O648" s="12" t="s">
        <v>1847</v>
      </c>
      <c r="P648" s="12" t="s">
        <v>1848</v>
      </c>
      <c r="Q648" s="12" t="s">
        <v>1849</v>
      </c>
      <c r="R648" s="12" t="s">
        <v>1850</v>
      </c>
      <c r="S648" s="12" t="s">
        <v>1851</v>
      </c>
    </row>
    <row r="649" spans="1:19" x14ac:dyDescent="0.25">
      <c r="A649" s="12" t="s">
        <v>1852</v>
      </c>
      <c r="B649" s="12" t="s">
        <v>1838</v>
      </c>
      <c r="C649" s="12" t="s">
        <v>1853</v>
      </c>
      <c r="D649" s="12" t="s">
        <v>1840</v>
      </c>
      <c r="E649" s="12" t="s">
        <v>1841</v>
      </c>
      <c r="F649" s="13">
        <v>289.39</v>
      </c>
      <c r="G649" s="12" t="s">
        <v>1842</v>
      </c>
      <c r="H649" s="18">
        <v>43952</v>
      </c>
      <c r="I649" s="12" t="s">
        <v>2524</v>
      </c>
      <c r="J649" s="12" t="s">
        <v>2555</v>
      </c>
      <c r="K649" s="12">
        <v>10067</v>
      </c>
      <c r="L649" s="12" t="s">
        <v>993</v>
      </c>
      <c r="M649" s="12">
        <v>113010</v>
      </c>
      <c r="N649" s="12" t="s">
        <v>2556</v>
      </c>
      <c r="O649" s="12" t="s">
        <v>1854</v>
      </c>
      <c r="P649" s="12" t="s">
        <v>1855</v>
      </c>
      <c r="Q649" s="12" t="s">
        <v>1856</v>
      </c>
      <c r="R649" s="12" t="s">
        <v>1850</v>
      </c>
      <c r="S649" s="12" t="s">
        <v>1851</v>
      </c>
    </row>
    <row r="650" spans="1:19" x14ac:dyDescent="0.25">
      <c r="A650" s="12" t="s">
        <v>1858</v>
      </c>
      <c r="B650" s="12" t="s">
        <v>1838</v>
      </c>
      <c r="C650" s="12" t="s">
        <v>1859</v>
      </c>
      <c r="D650" s="12" t="s">
        <v>1840</v>
      </c>
      <c r="E650" s="12" t="s">
        <v>1841</v>
      </c>
      <c r="F650" s="13">
        <v>309.35000000000002</v>
      </c>
      <c r="G650" s="12" t="s">
        <v>1842</v>
      </c>
      <c r="H650" s="18">
        <v>43983</v>
      </c>
      <c r="I650" s="12" t="s">
        <v>2475</v>
      </c>
      <c r="J650" s="12" t="s">
        <v>2555</v>
      </c>
      <c r="K650" s="12">
        <v>10067</v>
      </c>
      <c r="L650" s="12" t="s">
        <v>993</v>
      </c>
      <c r="M650" s="12">
        <v>113010</v>
      </c>
      <c r="N650" s="12" t="s">
        <v>2556</v>
      </c>
      <c r="O650" s="12" t="s">
        <v>1860</v>
      </c>
      <c r="P650" s="12" t="s">
        <v>1861</v>
      </c>
      <c r="Q650" s="12" t="s">
        <v>1862</v>
      </c>
      <c r="R650" s="12" t="s">
        <v>1850</v>
      </c>
      <c r="S650" s="12" t="s">
        <v>1851</v>
      </c>
    </row>
    <row r="651" spans="1:19" x14ac:dyDescent="0.25">
      <c r="A651" s="12" t="s">
        <v>1837</v>
      </c>
      <c r="B651" s="12" t="s">
        <v>1838</v>
      </c>
      <c r="C651" s="12" t="s">
        <v>1839</v>
      </c>
      <c r="D651" s="12" t="s">
        <v>1840</v>
      </c>
      <c r="E651" s="12" t="s">
        <v>1841</v>
      </c>
      <c r="F651" s="13">
        <v>197.83</v>
      </c>
      <c r="G651" s="12" t="s">
        <v>1842</v>
      </c>
      <c r="H651" s="18">
        <v>43922</v>
      </c>
      <c r="I651" s="12" t="s">
        <v>2557</v>
      </c>
      <c r="J651" s="12" t="s">
        <v>2558</v>
      </c>
      <c r="K651" s="12">
        <v>10067</v>
      </c>
      <c r="L651" s="12" t="s">
        <v>993</v>
      </c>
      <c r="M651" s="12">
        <v>113020</v>
      </c>
      <c r="N651" s="12" t="s">
        <v>2559</v>
      </c>
      <c r="O651" s="12" t="s">
        <v>1847</v>
      </c>
      <c r="P651" s="12" t="s">
        <v>1848</v>
      </c>
      <c r="Q651" s="12" t="s">
        <v>1849</v>
      </c>
      <c r="R651" s="12" t="s">
        <v>1850</v>
      </c>
      <c r="S651" s="12" t="s">
        <v>1866</v>
      </c>
    </row>
    <row r="652" spans="1:19" x14ac:dyDescent="0.25">
      <c r="A652" s="12" t="s">
        <v>1852</v>
      </c>
      <c r="B652" s="12" t="s">
        <v>1838</v>
      </c>
      <c r="C652" s="12" t="s">
        <v>1853</v>
      </c>
      <c r="D652" s="12" t="s">
        <v>1840</v>
      </c>
      <c r="E652" s="12" t="s">
        <v>1841</v>
      </c>
      <c r="F652" s="13">
        <v>180.01</v>
      </c>
      <c r="G652" s="12" t="s">
        <v>1842</v>
      </c>
      <c r="H652" s="18">
        <v>43952</v>
      </c>
      <c r="I652" s="12" t="s">
        <v>2527</v>
      </c>
      <c r="J652" s="12" t="s">
        <v>2558</v>
      </c>
      <c r="K652" s="12">
        <v>10067</v>
      </c>
      <c r="L652" s="12" t="s">
        <v>993</v>
      </c>
      <c r="M652" s="12">
        <v>113020</v>
      </c>
      <c r="N652" s="12" t="s">
        <v>2559</v>
      </c>
      <c r="O652" s="12" t="s">
        <v>1854</v>
      </c>
      <c r="P652" s="12" t="s">
        <v>1855</v>
      </c>
      <c r="Q652" s="12" t="s">
        <v>1856</v>
      </c>
      <c r="R652" s="12" t="s">
        <v>1850</v>
      </c>
      <c r="S652" s="12" t="s">
        <v>1866</v>
      </c>
    </row>
    <row r="653" spans="1:19" x14ac:dyDescent="0.25">
      <c r="A653" s="12" t="s">
        <v>1858</v>
      </c>
      <c r="B653" s="12" t="s">
        <v>1838</v>
      </c>
      <c r="C653" s="12" t="s">
        <v>1859</v>
      </c>
      <c r="D653" s="12" t="s">
        <v>1840</v>
      </c>
      <c r="E653" s="12" t="s">
        <v>1841</v>
      </c>
      <c r="F653" s="13">
        <v>180.01</v>
      </c>
      <c r="G653" s="12" t="s">
        <v>1842</v>
      </c>
      <c r="H653" s="18">
        <v>43983</v>
      </c>
      <c r="I653" s="12" t="s">
        <v>2478</v>
      </c>
      <c r="J653" s="12" t="s">
        <v>2558</v>
      </c>
      <c r="K653" s="12">
        <v>10067</v>
      </c>
      <c r="L653" s="12" t="s">
        <v>993</v>
      </c>
      <c r="M653" s="12">
        <v>113020</v>
      </c>
      <c r="N653" s="12" t="s">
        <v>2559</v>
      </c>
      <c r="O653" s="12" t="s">
        <v>1860</v>
      </c>
      <c r="P653" s="12" t="s">
        <v>1861</v>
      </c>
      <c r="Q653" s="12" t="s">
        <v>1862</v>
      </c>
      <c r="R653" s="12" t="s">
        <v>1850</v>
      </c>
      <c r="S653" s="12" t="s">
        <v>1866</v>
      </c>
    </row>
    <row r="654" spans="1:19" x14ac:dyDescent="0.25">
      <c r="A654" s="12" t="s">
        <v>1837</v>
      </c>
      <c r="B654" s="12" t="s">
        <v>1838</v>
      </c>
      <c r="C654" s="12" t="s">
        <v>1839</v>
      </c>
      <c r="D654" s="12" t="s">
        <v>1840</v>
      </c>
      <c r="E654" s="12" t="s">
        <v>1841</v>
      </c>
      <c r="F654" s="13">
        <v>7386.26</v>
      </c>
      <c r="G654" s="12" t="s">
        <v>1842</v>
      </c>
      <c r="H654" s="18">
        <v>43922</v>
      </c>
      <c r="I654" s="12" t="s">
        <v>2560</v>
      </c>
      <c r="J654" s="12" t="s">
        <v>2561</v>
      </c>
      <c r="K654" s="12">
        <v>10067</v>
      </c>
      <c r="L654" s="12" t="s">
        <v>993</v>
      </c>
      <c r="M654" s="12">
        <v>113040</v>
      </c>
      <c r="N654" s="12" t="s">
        <v>2562</v>
      </c>
      <c r="O654" s="12" t="s">
        <v>1847</v>
      </c>
      <c r="P654" s="12" t="s">
        <v>1848</v>
      </c>
      <c r="Q654" s="12" t="s">
        <v>1849</v>
      </c>
      <c r="R654" s="12" t="s">
        <v>1850</v>
      </c>
      <c r="S654" s="12" t="s">
        <v>1815</v>
      </c>
    </row>
    <row r="655" spans="1:19" x14ac:dyDescent="0.25">
      <c r="A655" s="12" t="s">
        <v>1852</v>
      </c>
      <c r="B655" s="12" t="s">
        <v>1838</v>
      </c>
      <c r="C655" s="12" t="s">
        <v>1853</v>
      </c>
      <c r="D655" s="12" t="s">
        <v>1840</v>
      </c>
      <c r="E655" s="12" t="s">
        <v>1841</v>
      </c>
      <c r="F655" s="13">
        <v>7386.26</v>
      </c>
      <c r="G655" s="12" t="s">
        <v>1842</v>
      </c>
      <c r="H655" s="18">
        <v>43952</v>
      </c>
      <c r="I655" s="12" t="s">
        <v>2531</v>
      </c>
      <c r="J655" s="12" t="s">
        <v>2561</v>
      </c>
      <c r="K655" s="12">
        <v>10067</v>
      </c>
      <c r="L655" s="12" t="s">
        <v>993</v>
      </c>
      <c r="M655" s="12">
        <v>113040</v>
      </c>
      <c r="N655" s="12" t="s">
        <v>2562</v>
      </c>
      <c r="O655" s="12" t="s">
        <v>1854</v>
      </c>
      <c r="P655" s="12" t="s">
        <v>1855</v>
      </c>
      <c r="Q655" s="12" t="s">
        <v>1856</v>
      </c>
      <c r="R655" s="12" t="s">
        <v>1850</v>
      </c>
      <c r="S655" s="12" t="s">
        <v>1815</v>
      </c>
    </row>
    <row r="656" spans="1:19" x14ac:dyDescent="0.25">
      <c r="A656" s="12" t="s">
        <v>1858</v>
      </c>
      <c r="B656" s="12" t="s">
        <v>1838</v>
      </c>
      <c r="C656" s="12" t="s">
        <v>1859</v>
      </c>
      <c r="D656" s="12" t="s">
        <v>1840</v>
      </c>
      <c r="E656" s="12" t="s">
        <v>1841</v>
      </c>
      <c r="F656" s="13">
        <v>7386.26</v>
      </c>
      <c r="G656" s="12" t="s">
        <v>1842</v>
      </c>
      <c r="H656" s="18">
        <v>43983</v>
      </c>
      <c r="I656" s="12" t="s">
        <v>2482</v>
      </c>
      <c r="J656" s="12" t="s">
        <v>2561</v>
      </c>
      <c r="K656" s="12">
        <v>10067</v>
      </c>
      <c r="L656" s="12" t="s">
        <v>993</v>
      </c>
      <c r="M656" s="12">
        <v>113040</v>
      </c>
      <c r="N656" s="12" t="s">
        <v>2562</v>
      </c>
      <c r="O656" s="12" t="s">
        <v>1860</v>
      </c>
      <c r="P656" s="12" t="s">
        <v>1861</v>
      </c>
      <c r="Q656" s="12" t="s">
        <v>1862</v>
      </c>
      <c r="R656" s="12" t="s">
        <v>1850</v>
      </c>
      <c r="S656" s="12" t="s">
        <v>1815</v>
      </c>
    </row>
    <row r="657" spans="1:19" x14ac:dyDescent="0.25">
      <c r="A657" s="12" t="s">
        <v>1852</v>
      </c>
      <c r="B657" s="12" t="s">
        <v>1838</v>
      </c>
      <c r="C657" s="12" t="s">
        <v>1853</v>
      </c>
      <c r="D657" s="12" t="s">
        <v>1840</v>
      </c>
      <c r="E657" s="12" t="s">
        <v>1841</v>
      </c>
      <c r="F657" s="13">
        <v>182.31</v>
      </c>
      <c r="G657" s="12" t="s">
        <v>1842</v>
      </c>
      <c r="H657" s="18">
        <v>43952</v>
      </c>
      <c r="I657" s="12" t="s">
        <v>2534</v>
      </c>
      <c r="J657" s="12" t="s">
        <v>2563</v>
      </c>
      <c r="K657" s="12">
        <v>10067</v>
      </c>
      <c r="L657" s="12" t="s">
        <v>993</v>
      </c>
      <c r="M657" s="12">
        <v>113050</v>
      </c>
      <c r="N657" s="12" t="s">
        <v>2564</v>
      </c>
      <c r="O657" s="12" t="s">
        <v>1854</v>
      </c>
      <c r="P657" s="12" t="s">
        <v>1855</v>
      </c>
      <c r="Q657" s="12" t="s">
        <v>1856</v>
      </c>
      <c r="R657" s="12" t="s">
        <v>1850</v>
      </c>
      <c r="S657" s="12" t="s">
        <v>1819</v>
      </c>
    </row>
    <row r="658" spans="1:19" x14ac:dyDescent="0.25">
      <c r="A658" s="12" t="s">
        <v>1837</v>
      </c>
      <c r="B658" s="12" t="s">
        <v>1838</v>
      </c>
      <c r="C658" s="12" t="s">
        <v>1839</v>
      </c>
      <c r="D658" s="12" t="s">
        <v>1840</v>
      </c>
      <c r="E658" s="12" t="s">
        <v>1841</v>
      </c>
      <c r="F658" s="13">
        <v>976.67</v>
      </c>
      <c r="G658" s="12" t="s">
        <v>1842</v>
      </c>
      <c r="H658" s="18">
        <v>43922</v>
      </c>
      <c r="I658" s="12" t="s">
        <v>2565</v>
      </c>
      <c r="J658" s="12" t="s">
        <v>2566</v>
      </c>
      <c r="K658" s="12">
        <v>10067</v>
      </c>
      <c r="L658" s="12" t="s">
        <v>993</v>
      </c>
      <c r="M658" s="12">
        <v>113060</v>
      </c>
      <c r="N658" s="12" t="s">
        <v>2567</v>
      </c>
      <c r="O658" s="12" t="s">
        <v>1847</v>
      </c>
      <c r="P658" s="12" t="s">
        <v>1848</v>
      </c>
      <c r="Q658" s="12" t="s">
        <v>1849</v>
      </c>
      <c r="R658" s="12" t="s">
        <v>1850</v>
      </c>
      <c r="S658" s="12" t="s">
        <v>1857</v>
      </c>
    </row>
    <row r="659" spans="1:19" x14ac:dyDescent="0.25">
      <c r="A659" s="12" t="s">
        <v>1852</v>
      </c>
      <c r="B659" s="12" t="s">
        <v>1838</v>
      </c>
      <c r="C659" s="12" t="s">
        <v>1853</v>
      </c>
      <c r="D659" s="12" t="s">
        <v>1840</v>
      </c>
      <c r="E659" s="12" t="s">
        <v>1841</v>
      </c>
      <c r="F659" s="13">
        <v>1018.16</v>
      </c>
      <c r="G659" s="12" t="s">
        <v>1842</v>
      </c>
      <c r="H659" s="18">
        <v>43952</v>
      </c>
      <c r="I659" s="12" t="s">
        <v>2537</v>
      </c>
      <c r="J659" s="12" t="s">
        <v>2566</v>
      </c>
      <c r="K659" s="12">
        <v>10067</v>
      </c>
      <c r="L659" s="12" t="s">
        <v>993</v>
      </c>
      <c r="M659" s="12">
        <v>113060</v>
      </c>
      <c r="N659" s="12" t="s">
        <v>2567</v>
      </c>
      <c r="O659" s="12" t="s">
        <v>1854</v>
      </c>
      <c r="P659" s="12" t="s">
        <v>1855</v>
      </c>
      <c r="Q659" s="12" t="s">
        <v>1856</v>
      </c>
      <c r="R659" s="12" t="s">
        <v>1850</v>
      </c>
      <c r="S659" s="12" t="s">
        <v>1857</v>
      </c>
    </row>
    <row r="660" spans="1:19" x14ac:dyDescent="0.25">
      <c r="A660" s="12" t="s">
        <v>1858</v>
      </c>
      <c r="B660" s="12" t="s">
        <v>1838</v>
      </c>
      <c r="C660" s="12" t="s">
        <v>1859</v>
      </c>
      <c r="D660" s="12" t="s">
        <v>1840</v>
      </c>
      <c r="E660" s="12" t="s">
        <v>1841</v>
      </c>
      <c r="F660" s="13">
        <v>976.67</v>
      </c>
      <c r="G660" s="12" t="s">
        <v>1842</v>
      </c>
      <c r="H660" s="18">
        <v>43983</v>
      </c>
      <c r="I660" s="12" t="s">
        <v>2485</v>
      </c>
      <c r="J660" s="12" t="s">
        <v>2566</v>
      </c>
      <c r="K660" s="12">
        <v>10067</v>
      </c>
      <c r="L660" s="12" t="s">
        <v>993</v>
      </c>
      <c r="M660" s="12">
        <v>113060</v>
      </c>
      <c r="N660" s="12" t="s">
        <v>2567</v>
      </c>
      <c r="O660" s="12" t="s">
        <v>1860</v>
      </c>
      <c r="P660" s="12" t="s">
        <v>1861</v>
      </c>
      <c r="Q660" s="12" t="s">
        <v>1862</v>
      </c>
      <c r="R660" s="12" t="s">
        <v>1850</v>
      </c>
      <c r="S660" s="12" t="s">
        <v>1857</v>
      </c>
    </row>
    <row r="661" spans="1:19" x14ac:dyDescent="0.25">
      <c r="A661" s="12" t="s">
        <v>1837</v>
      </c>
      <c r="B661" s="12" t="s">
        <v>1838</v>
      </c>
      <c r="C661" s="12" t="s">
        <v>1839</v>
      </c>
      <c r="D661" s="12" t="s">
        <v>1840</v>
      </c>
      <c r="E661" s="12" t="s">
        <v>1841</v>
      </c>
      <c r="F661" s="13">
        <v>356.88</v>
      </c>
      <c r="G661" s="12" t="s">
        <v>1842</v>
      </c>
      <c r="H661" s="18">
        <v>43922</v>
      </c>
      <c r="I661" s="12" t="s">
        <v>2568</v>
      </c>
      <c r="J661" s="12" t="s">
        <v>2569</v>
      </c>
      <c r="K661" s="12">
        <v>10067</v>
      </c>
      <c r="L661" s="12" t="s">
        <v>993</v>
      </c>
      <c r="M661" s="12">
        <v>114000</v>
      </c>
      <c r="N661" s="12" t="s">
        <v>2570</v>
      </c>
      <c r="O661" s="12" t="s">
        <v>1847</v>
      </c>
      <c r="P661" s="12" t="s">
        <v>1848</v>
      </c>
      <c r="Q661" s="12" t="s">
        <v>1849</v>
      </c>
      <c r="R661" s="12" t="s">
        <v>1850</v>
      </c>
      <c r="S661" s="12" t="s">
        <v>1877</v>
      </c>
    </row>
    <row r="662" spans="1:19" x14ac:dyDescent="0.25">
      <c r="A662" s="12" t="s">
        <v>1852</v>
      </c>
      <c r="B662" s="12" t="s">
        <v>1838</v>
      </c>
      <c r="C662" s="12" t="s">
        <v>1853</v>
      </c>
      <c r="D662" s="12" t="s">
        <v>1840</v>
      </c>
      <c r="E662" s="12" t="s">
        <v>1841</v>
      </c>
      <c r="F662" s="13">
        <v>356.88</v>
      </c>
      <c r="G662" s="12" t="s">
        <v>1842</v>
      </c>
      <c r="H662" s="18">
        <v>43952</v>
      </c>
      <c r="I662" s="12" t="s">
        <v>2540</v>
      </c>
      <c r="J662" s="12" t="s">
        <v>2569</v>
      </c>
      <c r="K662" s="12">
        <v>10067</v>
      </c>
      <c r="L662" s="12" t="s">
        <v>993</v>
      </c>
      <c r="M662" s="12">
        <v>114000</v>
      </c>
      <c r="N662" s="12" t="s">
        <v>2570</v>
      </c>
      <c r="O662" s="12" t="s">
        <v>1854</v>
      </c>
      <c r="P662" s="12" t="s">
        <v>1855</v>
      </c>
      <c r="Q662" s="12" t="s">
        <v>1856</v>
      </c>
      <c r="R662" s="12" t="s">
        <v>1850</v>
      </c>
      <c r="S662" s="12" t="s">
        <v>1877</v>
      </c>
    </row>
    <row r="663" spans="1:19" x14ac:dyDescent="0.25">
      <c r="A663" s="12" t="s">
        <v>1858</v>
      </c>
      <c r="B663" s="12" t="s">
        <v>1838</v>
      </c>
      <c r="C663" s="12" t="s">
        <v>1859</v>
      </c>
      <c r="D663" s="12" t="s">
        <v>1840</v>
      </c>
      <c r="E663" s="12" t="s">
        <v>1841</v>
      </c>
      <c r="F663" s="13">
        <v>356.88</v>
      </c>
      <c r="G663" s="12" t="s">
        <v>1842</v>
      </c>
      <c r="H663" s="18">
        <v>43983</v>
      </c>
      <c r="I663" s="12" t="s">
        <v>2489</v>
      </c>
      <c r="J663" s="12" t="s">
        <v>2569</v>
      </c>
      <c r="K663" s="12">
        <v>10067</v>
      </c>
      <c r="L663" s="12" t="s">
        <v>993</v>
      </c>
      <c r="M663" s="12">
        <v>114000</v>
      </c>
      <c r="N663" s="12" t="s">
        <v>2570</v>
      </c>
      <c r="O663" s="12" t="s">
        <v>1860</v>
      </c>
      <c r="P663" s="12" t="s">
        <v>1861</v>
      </c>
      <c r="Q663" s="12" t="s">
        <v>1862</v>
      </c>
      <c r="R663" s="12" t="s">
        <v>1850</v>
      </c>
      <c r="S663" s="12" t="s">
        <v>1877</v>
      </c>
    </row>
    <row r="664" spans="1:19" x14ac:dyDescent="0.25">
      <c r="A664" s="12" t="s">
        <v>1837</v>
      </c>
      <c r="B664" s="12" t="s">
        <v>1838</v>
      </c>
      <c r="C664" s="12" t="s">
        <v>1839</v>
      </c>
      <c r="D664" s="12" t="s">
        <v>1840</v>
      </c>
      <c r="E664" s="12" t="s">
        <v>1841</v>
      </c>
      <c r="F664" s="13">
        <v>789.29</v>
      </c>
      <c r="G664" s="12" t="s">
        <v>1842</v>
      </c>
      <c r="H664" s="18">
        <v>43922</v>
      </c>
      <c r="I664" s="12" t="s">
        <v>2571</v>
      </c>
      <c r="J664" s="12" t="s">
        <v>2572</v>
      </c>
      <c r="K664" s="12">
        <v>10067</v>
      </c>
      <c r="L664" s="12" t="s">
        <v>993</v>
      </c>
      <c r="M664" s="12">
        <v>114010</v>
      </c>
      <c r="N664" s="12" t="s">
        <v>2573</v>
      </c>
      <c r="O664" s="12" t="s">
        <v>1847</v>
      </c>
      <c r="P664" s="12" t="s">
        <v>1848</v>
      </c>
      <c r="Q664" s="12" t="s">
        <v>1849</v>
      </c>
      <c r="R664" s="12" t="s">
        <v>1850</v>
      </c>
      <c r="S664" s="12" t="s">
        <v>1851</v>
      </c>
    </row>
    <row r="665" spans="1:19" x14ac:dyDescent="0.25">
      <c r="A665" s="12" t="s">
        <v>1852</v>
      </c>
      <c r="B665" s="12" t="s">
        <v>1838</v>
      </c>
      <c r="C665" s="12" t="s">
        <v>1853</v>
      </c>
      <c r="D665" s="12" t="s">
        <v>1840</v>
      </c>
      <c r="E665" s="12" t="s">
        <v>1841</v>
      </c>
      <c r="F665" s="13">
        <v>789.29</v>
      </c>
      <c r="G665" s="12" t="s">
        <v>1842</v>
      </c>
      <c r="H665" s="18">
        <v>43952</v>
      </c>
      <c r="I665" s="12" t="s">
        <v>2545</v>
      </c>
      <c r="J665" s="12" t="s">
        <v>2572</v>
      </c>
      <c r="K665" s="12">
        <v>10067</v>
      </c>
      <c r="L665" s="12" t="s">
        <v>993</v>
      </c>
      <c r="M665" s="12">
        <v>114010</v>
      </c>
      <c r="N665" s="12" t="s">
        <v>2573</v>
      </c>
      <c r="O665" s="12" t="s">
        <v>1854</v>
      </c>
      <c r="P665" s="12" t="s">
        <v>1855</v>
      </c>
      <c r="Q665" s="12" t="s">
        <v>1856</v>
      </c>
      <c r="R665" s="12" t="s">
        <v>1850</v>
      </c>
      <c r="S665" s="12" t="s">
        <v>1851</v>
      </c>
    </row>
    <row r="666" spans="1:19" x14ac:dyDescent="0.25">
      <c r="A666" s="12" t="s">
        <v>1858</v>
      </c>
      <c r="B666" s="12" t="s">
        <v>1838</v>
      </c>
      <c r="C666" s="12" t="s">
        <v>1859</v>
      </c>
      <c r="D666" s="12" t="s">
        <v>1840</v>
      </c>
      <c r="E666" s="12" t="s">
        <v>1841</v>
      </c>
      <c r="F666" s="13">
        <v>829.66</v>
      </c>
      <c r="G666" s="12" t="s">
        <v>1842</v>
      </c>
      <c r="H666" s="18">
        <v>43983</v>
      </c>
      <c r="I666" s="12" t="s">
        <v>2492</v>
      </c>
      <c r="J666" s="12" t="s">
        <v>2572</v>
      </c>
      <c r="K666" s="12">
        <v>10067</v>
      </c>
      <c r="L666" s="12" t="s">
        <v>993</v>
      </c>
      <c r="M666" s="12">
        <v>114010</v>
      </c>
      <c r="N666" s="12" t="s">
        <v>2573</v>
      </c>
      <c r="O666" s="12" t="s">
        <v>1860</v>
      </c>
      <c r="P666" s="12" t="s">
        <v>1861</v>
      </c>
      <c r="Q666" s="12" t="s">
        <v>1862</v>
      </c>
      <c r="R666" s="12" t="s">
        <v>1850</v>
      </c>
      <c r="S666" s="12" t="s">
        <v>1851</v>
      </c>
    </row>
    <row r="667" spans="1:19" x14ac:dyDescent="0.25">
      <c r="A667" s="12" t="s">
        <v>1837</v>
      </c>
      <c r="B667" s="12" t="s">
        <v>1838</v>
      </c>
      <c r="C667" s="12" t="s">
        <v>1839</v>
      </c>
      <c r="D667" s="12" t="s">
        <v>1840</v>
      </c>
      <c r="E667" s="12" t="s">
        <v>1841</v>
      </c>
      <c r="F667" s="13">
        <v>585.09</v>
      </c>
      <c r="G667" s="12" t="s">
        <v>1842</v>
      </c>
      <c r="H667" s="18">
        <v>43922</v>
      </c>
      <c r="I667" s="12" t="s">
        <v>2574</v>
      </c>
      <c r="J667" s="12" t="s">
        <v>2575</v>
      </c>
      <c r="K667" s="12">
        <v>10067</v>
      </c>
      <c r="L667" s="12" t="s">
        <v>993</v>
      </c>
      <c r="M667" s="12">
        <v>114020</v>
      </c>
      <c r="N667" s="12" t="s">
        <v>2576</v>
      </c>
      <c r="O667" s="12" t="s">
        <v>1847</v>
      </c>
      <c r="P667" s="12" t="s">
        <v>1848</v>
      </c>
      <c r="Q667" s="12" t="s">
        <v>1849</v>
      </c>
      <c r="R667" s="12" t="s">
        <v>1850</v>
      </c>
      <c r="S667" s="12" t="s">
        <v>1866</v>
      </c>
    </row>
    <row r="668" spans="1:19" x14ac:dyDescent="0.25">
      <c r="A668" s="12" t="s">
        <v>1852</v>
      </c>
      <c r="B668" s="12" t="s">
        <v>1838</v>
      </c>
      <c r="C668" s="12" t="s">
        <v>1853</v>
      </c>
      <c r="D668" s="12" t="s">
        <v>1840</v>
      </c>
      <c r="E668" s="12" t="s">
        <v>1841</v>
      </c>
      <c r="F668" s="13">
        <v>547.70000000000005</v>
      </c>
      <c r="G668" s="12" t="s">
        <v>1842</v>
      </c>
      <c r="H668" s="18">
        <v>43952</v>
      </c>
      <c r="I668" s="12" t="s">
        <v>2548</v>
      </c>
      <c r="J668" s="12" t="s">
        <v>2575</v>
      </c>
      <c r="K668" s="12">
        <v>10067</v>
      </c>
      <c r="L668" s="12" t="s">
        <v>993</v>
      </c>
      <c r="M668" s="12">
        <v>114020</v>
      </c>
      <c r="N668" s="12" t="s">
        <v>2576</v>
      </c>
      <c r="O668" s="12" t="s">
        <v>1854</v>
      </c>
      <c r="P668" s="12" t="s">
        <v>1855</v>
      </c>
      <c r="Q668" s="12" t="s">
        <v>1856</v>
      </c>
      <c r="R668" s="12" t="s">
        <v>1850</v>
      </c>
      <c r="S668" s="12" t="s">
        <v>1866</v>
      </c>
    </row>
    <row r="669" spans="1:19" x14ac:dyDescent="0.25">
      <c r="A669" s="12" t="s">
        <v>1858</v>
      </c>
      <c r="B669" s="12" t="s">
        <v>1838</v>
      </c>
      <c r="C669" s="12" t="s">
        <v>1859</v>
      </c>
      <c r="D669" s="12" t="s">
        <v>1840</v>
      </c>
      <c r="E669" s="12" t="s">
        <v>1841</v>
      </c>
      <c r="F669" s="13">
        <v>547.70000000000005</v>
      </c>
      <c r="G669" s="12" t="s">
        <v>1842</v>
      </c>
      <c r="H669" s="18">
        <v>43983</v>
      </c>
      <c r="I669" s="12" t="s">
        <v>2496</v>
      </c>
      <c r="J669" s="12" t="s">
        <v>2575</v>
      </c>
      <c r="K669" s="12">
        <v>10067</v>
      </c>
      <c r="L669" s="12" t="s">
        <v>993</v>
      </c>
      <c r="M669" s="12">
        <v>114020</v>
      </c>
      <c r="N669" s="12" t="s">
        <v>2576</v>
      </c>
      <c r="O669" s="12" t="s">
        <v>1860</v>
      </c>
      <c r="P669" s="12" t="s">
        <v>1861</v>
      </c>
      <c r="Q669" s="12" t="s">
        <v>1862</v>
      </c>
      <c r="R669" s="12" t="s">
        <v>1850</v>
      </c>
      <c r="S669" s="12" t="s">
        <v>1866</v>
      </c>
    </row>
    <row r="670" spans="1:19" x14ac:dyDescent="0.25">
      <c r="A670" s="12" t="s">
        <v>1837</v>
      </c>
      <c r="B670" s="12" t="s">
        <v>1838</v>
      </c>
      <c r="C670" s="12" t="s">
        <v>1839</v>
      </c>
      <c r="D670" s="12" t="s">
        <v>1840</v>
      </c>
      <c r="E670" s="12" t="s">
        <v>1841</v>
      </c>
      <c r="F670" s="13">
        <v>15967.82</v>
      </c>
      <c r="G670" s="12" t="s">
        <v>1842</v>
      </c>
      <c r="H670" s="18">
        <v>43922</v>
      </c>
      <c r="I670" s="12" t="s">
        <v>2577</v>
      </c>
      <c r="J670" s="12" t="s">
        <v>2578</v>
      </c>
      <c r="K670" s="12">
        <v>10067</v>
      </c>
      <c r="L670" s="12" t="s">
        <v>993</v>
      </c>
      <c r="M670" s="12">
        <v>114040</v>
      </c>
      <c r="N670" s="12" t="s">
        <v>2579</v>
      </c>
      <c r="O670" s="12" t="s">
        <v>1847</v>
      </c>
      <c r="P670" s="12" t="s">
        <v>1848</v>
      </c>
      <c r="Q670" s="12" t="s">
        <v>1849</v>
      </c>
      <c r="R670" s="12" t="s">
        <v>1850</v>
      </c>
      <c r="S670" s="12" t="s">
        <v>1815</v>
      </c>
    </row>
    <row r="671" spans="1:19" x14ac:dyDescent="0.25">
      <c r="A671" s="12" t="s">
        <v>1852</v>
      </c>
      <c r="B671" s="12" t="s">
        <v>1838</v>
      </c>
      <c r="C671" s="12" t="s">
        <v>1853</v>
      </c>
      <c r="D671" s="12" t="s">
        <v>1840</v>
      </c>
      <c r="E671" s="12" t="s">
        <v>1841</v>
      </c>
      <c r="F671" s="13">
        <v>15967.82</v>
      </c>
      <c r="G671" s="12" t="s">
        <v>1842</v>
      </c>
      <c r="H671" s="18">
        <v>43952</v>
      </c>
      <c r="I671" s="12" t="s">
        <v>2551</v>
      </c>
      <c r="J671" s="12" t="s">
        <v>2578</v>
      </c>
      <c r="K671" s="12">
        <v>10067</v>
      </c>
      <c r="L671" s="12" t="s">
        <v>993</v>
      </c>
      <c r="M671" s="12">
        <v>114040</v>
      </c>
      <c r="N671" s="12" t="s">
        <v>2579</v>
      </c>
      <c r="O671" s="12" t="s">
        <v>1854</v>
      </c>
      <c r="P671" s="12" t="s">
        <v>1855</v>
      </c>
      <c r="Q671" s="12" t="s">
        <v>1856</v>
      </c>
      <c r="R671" s="12" t="s">
        <v>1850</v>
      </c>
      <c r="S671" s="12" t="s">
        <v>1815</v>
      </c>
    </row>
    <row r="672" spans="1:19" x14ac:dyDescent="0.25">
      <c r="A672" s="12" t="s">
        <v>1858</v>
      </c>
      <c r="B672" s="12" t="s">
        <v>1838</v>
      </c>
      <c r="C672" s="12" t="s">
        <v>1859</v>
      </c>
      <c r="D672" s="12" t="s">
        <v>1840</v>
      </c>
      <c r="E672" s="12" t="s">
        <v>1841</v>
      </c>
      <c r="F672" s="13">
        <v>15967.82</v>
      </c>
      <c r="G672" s="12" t="s">
        <v>1842</v>
      </c>
      <c r="H672" s="18">
        <v>43983</v>
      </c>
      <c r="I672" s="12" t="s">
        <v>2499</v>
      </c>
      <c r="J672" s="12" t="s">
        <v>2578</v>
      </c>
      <c r="K672" s="12">
        <v>10067</v>
      </c>
      <c r="L672" s="12" t="s">
        <v>993</v>
      </c>
      <c r="M672" s="12">
        <v>114040</v>
      </c>
      <c r="N672" s="12" t="s">
        <v>2579</v>
      </c>
      <c r="O672" s="12" t="s">
        <v>1860</v>
      </c>
      <c r="P672" s="12" t="s">
        <v>1861</v>
      </c>
      <c r="Q672" s="12" t="s">
        <v>1862</v>
      </c>
      <c r="R672" s="12" t="s">
        <v>1850</v>
      </c>
      <c r="S672" s="12" t="s">
        <v>1815</v>
      </c>
    </row>
    <row r="673" spans="1:19" x14ac:dyDescent="0.25">
      <c r="A673" s="12" t="s">
        <v>1852</v>
      </c>
      <c r="B673" s="12" t="s">
        <v>1838</v>
      </c>
      <c r="C673" s="12" t="s">
        <v>1853</v>
      </c>
      <c r="D673" s="12" t="s">
        <v>1840</v>
      </c>
      <c r="E673" s="12" t="s">
        <v>1841</v>
      </c>
      <c r="F673" s="13">
        <v>486.17</v>
      </c>
      <c r="G673" s="12" t="s">
        <v>1842</v>
      </c>
      <c r="H673" s="18">
        <v>43952</v>
      </c>
      <c r="I673" s="12" t="s">
        <v>2554</v>
      </c>
      <c r="J673" s="12" t="s">
        <v>2580</v>
      </c>
      <c r="K673" s="12">
        <v>10067</v>
      </c>
      <c r="L673" s="12" t="s">
        <v>993</v>
      </c>
      <c r="M673" s="12">
        <v>114050</v>
      </c>
      <c r="N673" s="12" t="s">
        <v>2581</v>
      </c>
      <c r="O673" s="12" t="s">
        <v>1854</v>
      </c>
      <c r="P673" s="12" t="s">
        <v>1855</v>
      </c>
      <c r="Q673" s="12" t="s">
        <v>1856</v>
      </c>
      <c r="R673" s="12" t="s">
        <v>1850</v>
      </c>
      <c r="S673" s="12" t="s">
        <v>1819</v>
      </c>
    </row>
    <row r="674" spans="1:19" x14ac:dyDescent="0.25">
      <c r="A674" s="12" t="s">
        <v>1837</v>
      </c>
      <c r="B674" s="12" t="s">
        <v>1838</v>
      </c>
      <c r="C674" s="12" t="s">
        <v>1839</v>
      </c>
      <c r="D674" s="12" t="s">
        <v>1840</v>
      </c>
      <c r="E674" s="12" t="s">
        <v>1841</v>
      </c>
      <c r="F674" s="13">
        <v>3989.12</v>
      </c>
      <c r="G674" s="12" t="s">
        <v>1842</v>
      </c>
      <c r="H674" s="18">
        <v>43922</v>
      </c>
      <c r="I674" s="12" t="s">
        <v>2582</v>
      </c>
      <c r="J674" s="12" t="s">
        <v>2583</v>
      </c>
      <c r="K674" s="12">
        <v>10067</v>
      </c>
      <c r="L674" s="12" t="s">
        <v>993</v>
      </c>
      <c r="M674" s="12">
        <v>114060</v>
      </c>
      <c r="N674" s="12" t="s">
        <v>2584</v>
      </c>
      <c r="O674" s="12" t="s">
        <v>1847</v>
      </c>
      <c r="P674" s="12" t="s">
        <v>1848</v>
      </c>
      <c r="Q674" s="12" t="s">
        <v>1849</v>
      </c>
      <c r="R674" s="12" t="s">
        <v>1850</v>
      </c>
      <c r="S674" s="12" t="s">
        <v>1857</v>
      </c>
    </row>
    <row r="675" spans="1:19" x14ac:dyDescent="0.25">
      <c r="A675" s="12" t="s">
        <v>1852</v>
      </c>
      <c r="B675" s="12" t="s">
        <v>1838</v>
      </c>
      <c r="C675" s="12" t="s">
        <v>1853</v>
      </c>
      <c r="D675" s="12" t="s">
        <v>1840</v>
      </c>
      <c r="E675" s="12" t="s">
        <v>1841</v>
      </c>
      <c r="F675" s="13">
        <v>4012.38</v>
      </c>
      <c r="G675" s="12" t="s">
        <v>1842</v>
      </c>
      <c r="H675" s="18">
        <v>43952</v>
      </c>
      <c r="I675" s="12" t="s">
        <v>2557</v>
      </c>
      <c r="J675" s="12" t="s">
        <v>2583</v>
      </c>
      <c r="K675" s="12">
        <v>10067</v>
      </c>
      <c r="L675" s="12" t="s">
        <v>993</v>
      </c>
      <c r="M675" s="12">
        <v>114060</v>
      </c>
      <c r="N675" s="12" t="s">
        <v>2584</v>
      </c>
      <c r="O675" s="12" t="s">
        <v>1854</v>
      </c>
      <c r="P675" s="12" t="s">
        <v>1855</v>
      </c>
      <c r="Q675" s="12" t="s">
        <v>1856</v>
      </c>
      <c r="R675" s="12" t="s">
        <v>1850</v>
      </c>
      <c r="S675" s="12" t="s">
        <v>1857</v>
      </c>
    </row>
    <row r="676" spans="1:19" x14ac:dyDescent="0.25">
      <c r="A676" s="12" t="s">
        <v>1858</v>
      </c>
      <c r="B676" s="12" t="s">
        <v>1838</v>
      </c>
      <c r="C676" s="12" t="s">
        <v>1859</v>
      </c>
      <c r="D676" s="12" t="s">
        <v>1840</v>
      </c>
      <c r="E676" s="12" t="s">
        <v>1841</v>
      </c>
      <c r="F676" s="13">
        <v>3989.12</v>
      </c>
      <c r="G676" s="12" t="s">
        <v>1842</v>
      </c>
      <c r="H676" s="18">
        <v>43983</v>
      </c>
      <c r="I676" s="12" t="s">
        <v>2502</v>
      </c>
      <c r="J676" s="12" t="s">
        <v>2583</v>
      </c>
      <c r="K676" s="12">
        <v>10067</v>
      </c>
      <c r="L676" s="12" t="s">
        <v>993</v>
      </c>
      <c r="M676" s="12">
        <v>114060</v>
      </c>
      <c r="N676" s="12" t="s">
        <v>2584</v>
      </c>
      <c r="O676" s="12" t="s">
        <v>1860</v>
      </c>
      <c r="P676" s="12" t="s">
        <v>1861</v>
      </c>
      <c r="Q676" s="12" t="s">
        <v>1862</v>
      </c>
      <c r="R676" s="12" t="s">
        <v>1850</v>
      </c>
      <c r="S676" s="12" t="s">
        <v>1857</v>
      </c>
    </row>
    <row r="677" spans="1:19" x14ac:dyDescent="0.25">
      <c r="A677" s="12" t="s">
        <v>1837</v>
      </c>
      <c r="B677" s="12" t="s">
        <v>1838</v>
      </c>
      <c r="C677" s="12" t="s">
        <v>1839</v>
      </c>
      <c r="D677" s="12" t="s">
        <v>1840</v>
      </c>
      <c r="E677" s="12" t="s">
        <v>1841</v>
      </c>
      <c r="F677" s="13">
        <v>4951.82</v>
      </c>
      <c r="G677" s="12" t="s">
        <v>1842</v>
      </c>
      <c r="H677" s="18">
        <v>43922</v>
      </c>
      <c r="I677" s="12" t="s">
        <v>2585</v>
      </c>
      <c r="J677" s="12" t="s">
        <v>2586</v>
      </c>
      <c r="K677" s="12">
        <v>10068</v>
      </c>
      <c r="L677" s="12" t="s">
        <v>2587</v>
      </c>
      <c r="M677" s="12">
        <v>111100</v>
      </c>
      <c r="N677" s="12" t="s">
        <v>2588</v>
      </c>
      <c r="O677" s="12" t="s">
        <v>1847</v>
      </c>
      <c r="P677" s="12" t="s">
        <v>1848</v>
      </c>
      <c r="Q677" s="12" t="s">
        <v>1849</v>
      </c>
      <c r="R677" s="12" t="s">
        <v>1850</v>
      </c>
      <c r="S677" s="12" t="s">
        <v>1851</v>
      </c>
    </row>
    <row r="678" spans="1:19" x14ac:dyDescent="0.25">
      <c r="A678" s="12" t="s">
        <v>1852</v>
      </c>
      <c r="B678" s="12" t="s">
        <v>1838</v>
      </c>
      <c r="C678" s="12" t="s">
        <v>1853</v>
      </c>
      <c r="D678" s="12" t="s">
        <v>1840</v>
      </c>
      <c r="E678" s="12" t="s">
        <v>1841</v>
      </c>
      <c r="F678" s="13">
        <v>4951.82</v>
      </c>
      <c r="G678" s="12" t="s">
        <v>1842</v>
      </c>
      <c r="H678" s="18">
        <v>43952</v>
      </c>
      <c r="I678" s="12" t="s">
        <v>2560</v>
      </c>
      <c r="J678" s="12" t="s">
        <v>2586</v>
      </c>
      <c r="K678" s="12">
        <v>10068</v>
      </c>
      <c r="L678" s="12" t="s">
        <v>2587</v>
      </c>
      <c r="M678" s="12">
        <v>111100</v>
      </c>
      <c r="N678" s="12" t="s">
        <v>2588</v>
      </c>
      <c r="O678" s="12" t="s">
        <v>1854</v>
      </c>
      <c r="P678" s="12" t="s">
        <v>1855</v>
      </c>
      <c r="Q678" s="12" t="s">
        <v>1856</v>
      </c>
      <c r="R678" s="12" t="s">
        <v>1850</v>
      </c>
      <c r="S678" s="12" t="s">
        <v>1851</v>
      </c>
    </row>
    <row r="679" spans="1:19" x14ac:dyDescent="0.25">
      <c r="A679" s="12" t="s">
        <v>1858</v>
      </c>
      <c r="B679" s="12" t="s">
        <v>1838</v>
      </c>
      <c r="C679" s="12" t="s">
        <v>1859</v>
      </c>
      <c r="D679" s="12" t="s">
        <v>1840</v>
      </c>
      <c r="E679" s="12" t="s">
        <v>1841</v>
      </c>
      <c r="F679" s="13">
        <v>4951.82</v>
      </c>
      <c r="G679" s="12" t="s">
        <v>1842</v>
      </c>
      <c r="H679" s="18">
        <v>43983</v>
      </c>
      <c r="I679" s="12" t="s">
        <v>2505</v>
      </c>
      <c r="J679" s="12" t="s">
        <v>2586</v>
      </c>
      <c r="K679" s="12">
        <v>10068</v>
      </c>
      <c r="L679" s="12" t="s">
        <v>2587</v>
      </c>
      <c r="M679" s="12">
        <v>111100</v>
      </c>
      <c r="N679" s="12" t="s">
        <v>2588</v>
      </c>
      <c r="O679" s="12" t="s">
        <v>1860</v>
      </c>
      <c r="P679" s="12" t="s">
        <v>1861</v>
      </c>
      <c r="Q679" s="12" t="s">
        <v>1862</v>
      </c>
      <c r="R679" s="12" t="s">
        <v>1850</v>
      </c>
      <c r="S679" s="12" t="s">
        <v>1851</v>
      </c>
    </row>
    <row r="680" spans="1:19" x14ac:dyDescent="0.25">
      <c r="A680" s="12" t="s">
        <v>1837</v>
      </c>
      <c r="B680" s="12" t="s">
        <v>1838</v>
      </c>
      <c r="C680" s="12" t="s">
        <v>1839</v>
      </c>
      <c r="D680" s="12" t="s">
        <v>1840</v>
      </c>
      <c r="E680" s="12" t="s">
        <v>1841</v>
      </c>
      <c r="F680" s="13">
        <v>2107.54</v>
      </c>
      <c r="G680" s="12" t="s">
        <v>1842</v>
      </c>
      <c r="H680" s="18">
        <v>43922</v>
      </c>
      <c r="I680" s="12" t="s">
        <v>2589</v>
      </c>
      <c r="J680" s="12" t="s">
        <v>2590</v>
      </c>
      <c r="K680" s="12">
        <v>10068</v>
      </c>
      <c r="L680" s="12" t="s">
        <v>2587</v>
      </c>
      <c r="M680" s="12">
        <v>111200</v>
      </c>
      <c r="N680" s="12" t="s">
        <v>2591</v>
      </c>
      <c r="O680" s="12" t="s">
        <v>1847</v>
      </c>
      <c r="P680" s="12" t="s">
        <v>1848</v>
      </c>
      <c r="Q680" s="12" t="s">
        <v>1849</v>
      </c>
      <c r="R680" s="12" t="s">
        <v>1850</v>
      </c>
      <c r="S680" s="12" t="s">
        <v>1866</v>
      </c>
    </row>
    <row r="681" spans="1:19" x14ac:dyDescent="0.25">
      <c r="A681" s="12" t="s">
        <v>1852</v>
      </c>
      <c r="B681" s="12" t="s">
        <v>1838</v>
      </c>
      <c r="C681" s="12" t="s">
        <v>1853</v>
      </c>
      <c r="D681" s="12" t="s">
        <v>1840</v>
      </c>
      <c r="E681" s="12" t="s">
        <v>1841</v>
      </c>
      <c r="F681" s="13">
        <v>1972.89</v>
      </c>
      <c r="G681" s="12" t="s">
        <v>1842</v>
      </c>
      <c r="H681" s="18">
        <v>43952</v>
      </c>
      <c r="I681" s="12" t="s">
        <v>2565</v>
      </c>
      <c r="J681" s="12" t="s">
        <v>2590</v>
      </c>
      <c r="K681" s="12">
        <v>10068</v>
      </c>
      <c r="L681" s="12" t="s">
        <v>2587</v>
      </c>
      <c r="M681" s="12">
        <v>111200</v>
      </c>
      <c r="N681" s="12" t="s">
        <v>2591</v>
      </c>
      <c r="O681" s="12" t="s">
        <v>1854</v>
      </c>
      <c r="P681" s="12" t="s">
        <v>1855</v>
      </c>
      <c r="Q681" s="12" t="s">
        <v>1856</v>
      </c>
      <c r="R681" s="12" t="s">
        <v>1850</v>
      </c>
      <c r="S681" s="12" t="s">
        <v>1866</v>
      </c>
    </row>
    <row r="682" spans="1:19" x14ac:dyDescent="0.25">
      <c r="A682" s="12" t="s">
        <v>1858</v>
      </c>
      <c r="B682" s="12" t="s">
        <v>1838</v>
      </c>
      <c r="C682" s="12" t="s">
        <v>1859</v>
      </c>
      <c r="D682" s="12" t="s">
        <v>1840</v>
      </c>
      <c r="E682" s="12" t="s">
        <v>1841</v>
      </c>
      <c r="F682" s="13">
        <v>1972.89</v>
      </c>
      <c r="G682" s="12" t="s">
        <v>1842</v>
      </c>
      <c r="H682" s="18">
        <v>43983</v>
      </c>
      <c r="I682" s="12" t="s">
        <v>2508</v>
      </c>
      <c r="J682" s="12" t="s">
        <v>2590</v>
      </c>
      <c r="K682" s="12">
        <v>10068</v>
      </c>
      <c r="L682" s="12" t="s">
        <v>2587</v>
      </c>
      <c r="M682" s="12">
        <v>111200</v>
      </c>
      <c r="N682" s="12" t="s">
        <v>2591</v>
      </c>
      <c r="O682" s="12" t="s">
        <v>1860</v>
      </c>
      <c r="P682" s="12" t="s">
        <v>1861</v>
      </c>
      <c r="Q682" s="12" t="s">
        <v>1862</v>
      </c>
      <c r="R682" s="12" t="s">
        <v>1850</v>
      </c>
      <c r="S682" s="12" t="s">
        <v>1866</v>
      </c>
    </row>
    <row r="683" spans="1:19" x14ac:dyDescent="0.25">
      <c r="A683" s="12" t="s">
        <v>1837</v>
      </c>
      <c r="B683" s="12" t="s">
        <v>1838</v>
      </c>
      <c r="C683" s="12" t="s">
        <v>1839</v>
      </c>
      <c r="D683" s="12" t="s">
        <v>1840</v>
      </c>
      <c r="E683" s="12" t="s">
        <v>1841</v>
      </c>
      <c r="F683" s="13">
        <v>45044.52</v>
      </c>
      <c r="G683" s="12" t="s">
        <v>1842</v>
      </c>
      <c r="H683" s="18">
        <v>43922</v>
      </c>
      <c r="I683" s="12" t="s">
        <v>2592</v>
      </c>
      <c r="J683" s="12" t="s">
        <v>2593</v>
      </c>
      <c r="K683" s="12">
        <v>10068</v>
      </c>
      <c r="L683" s="12" t="s">
        <v>2587</v>
      </c>
      <c r="M683" s="12">
        <v>111400</v>
      </c>
      <c r="N683" s="12" t="s">
        <v>2594</v>
      </c>
      <c r="O683" s="12" t="s">
        <v>1847</v>
      </c>
      <c r="P683" s="12" t="s">
        <v>1848</v>
      </c>
      <c r="Q683" s="12" t="s">
        <v>1849</v>
      </c>
      <c r="R683" s="12" t="s">
        <v>1850</v>
      </c>
      <c r="S683" s="12" t="s">
        <v>1815</v>
      </c>
    </row>
    <row r="684" spans="1:19" x14ac:dyDescent="0.25">
      <c r="A684" s="12" t="s">
        <v>1852</v>
      </c>
      <c r="B684" s="12" t="s">
        <v>1838</v>
      </c>
      <c r="C684" s="12" t="s">
        <v>1853</v>
      </c>
      <c r="D684" s="12" t="s">
        <v>1840</v>
      </c>
      <c r="E684" s="12" t="s">
        <v>1841</v>
      </c>
      <c r="F684" s="13">
        <v>44548.43</v>
      </c>
      <c r="G684" s="12" t="s">
        <v>1842</v>
      </c>
      <c r="H684" s="18">
        <v>43952</v>
      </c>
      <c r="I684" s="12" t="s">
        <v>2568</v>
      </c>
      <c r="J684" s="12" t="s">
        <v>2593</v>
      </c>
      <c r="K684" s="12">
        <v>10068</v>
      </c>
      <c r="L684" s="12" t="s">
        <v>2587</v>
      </c>
      <c r="M684" s="12">
        <v>111400</v>
      </c>
      <c r="N684" s="12" t="s">
        <v>2594</v>
      </c>
      <c r="O684" s="12" t="s">
        <v>1854</v>
      </c>
      <c r="P684" s="12" t="s">
        <v>1855</v>
      </c>
      <c r="Q684" s="12" t="s">
        <v>1856</v>
      </c>
      <c r="R684" s="12" t="s">
        <v>1850</v>
      </c>
      <c r="S684" s="12" t="s">
        <v>1815</v>
      </c>
    </row>
    <row r="685" spans="1:19" x14ac:dyDescent="0.25">
      <c r="A685" s="12" t="s">
        <v>1858</v>
      </c>
      <c r="B685" s="12" t="s">
        <v>1838</v>
      </c>
      <c r="C685" s="12" t="s">
        <v>1859</v>
      </c>
      <c r="D685" s="12" t="s">
        <v>1840</v>
      </c>
      <c r="E685" s="12" t="s">
        <v>1841</v>
      </c>
      <c r="F685" s="13">
        <v>44765.48</v>
      </c>
      <c r="G685" s="12" t="s">
        <v>1842</v>
      </c>
      <c r="H685" s="18">
        <v>43983</v>
      </c>
      <c r="I685" s="12" t="s">
        <v>2511</v>
      </c>
      <c r="J685" s="12" t="s">
        <v>2593</v>
      </c>
      <c r="K685" s="12">
        <v>10068</v>
      </c>
      <c r="L685" s="12" t="s">
        <v>2587</v>
      </c>
      <c r="M685" s="12">
        <v>111400</v>
      </c>
      <c r="N685" s="12" t="s">
        <v>2594</v>
      </c>
      <c r="O685" s="12" t="s">
        <v>1860</v>
      </c>
      <c r="P685" s="12" t="s">
        <v>1861</v>
      </c>
      <c r="Q685" s="12" t="s">
        <v>1862</v>
      </c>
      <c r="R685" s="12" t="s">
        <v>1850</v>
      </c>
      <c r="S685" s="12" t="s">
        <v>1815</v>
      </c>
    </row>
    <row r="686" spans="1:19" x14ac:dyDescent="0.25">
      <c r="A686" s="12" t="s">
        <v>1852</v>
      </c>
      <c r="B686" s="12" t="s">
        <v>1838</v>
      </c>
      <c r="C686" s="12" t="s">
        <v>1853</v>
      </c>
      <c r="D686" s="12" t="s">
        <v>1840</v>
      </c>
      <c r="E686" s="12" t="s">
        <v>1841</v>
      </c>
      <c r="F686" s="13">
        <v>1903.6</v>
      </c>
      <c r="G686" s="12" t="s">
        <v>1842</v>
      </c>
      <c r="H686" s="18">
        <v>43952</v>
      </c>
      <c r="I686" s="12" t="s">
        <v>2571</v>
      </c>
      <c r="J686" s="12" t="s">
        <v>2595</v>
      </c>
      <c r="K686" s="12">
        <v>10068</v>
      </c>
      <c r="L686" s="12" t="s">
        <v>2587</v>
      </c>
      <c r="M686" s="12">
        <v>111500</v>
      </c>
      <c r="N686" s="12" t="s">
        <v>2596</v>
      </c>
      <c r="O686" s="12" t="s">
        <v>1854</v>
      </c>
      <c r="P686" s="12" t="s">
        <v>1855</v>
      </c>
      <c r="Q686" s="12" t="s">
        <v>1856</v>
      </c>
      <c r="R686" s="12" t="s">
        <v>1850</v>
      </c>
      <c r="S686" s="12" t="s">
        <v>1819</v>
      </c>
    </row>
    <row r="687" spans="1:19" x14ac:dyDescent="0.25">
      <c r="A687" s="12" t="s">
        <v>1837</v>
      </c>
      <c r="B687" s="12" t="s">
        <v>1838</v>
      </c>
      <c r="C687" s="12" t="s">
        <v>1839</v>
      </c>
      <c r="D687" s="12" t="s">
        <v>1840</v>
      </c>
      <c r="E687" s="12" t="s">
        <v>1841</v>
      </c>
      <c r="F687" s="13">
        <v>14092.16</v>
      </c>
      <c r="G687" s="12" t="s">
        <v>1842</v>
      </c>
      <c r="H687" s="18">
        <v>43922</v>
      </c>
      <c r="I687" s="12" t="s">
        <v>2597</v>
      </c>
      <c r="J687" s="12" t="s">
        <v>2598</v>
      </c>
      <c r="K687" s="12">
        <v>10068</v>
      </c>
      <c r="L687" s="12" t="s">
        <v>2587</v>
      </c>
      <c r="M687" s="12">
        <v>111600</v>
      </c>
      <c r="N687" s="12" t="s">
        <v>2599</v>
      </c>
      <c r="O687" s="12" t="s">
        <v>1847</v>
      </c>
      <c r="P687" s="12" t="s">
        <v>1848</v>
      </c>
      <c r="Q687" s="12" t="s">
        <v>1849</v>
      </c>
      <c r="R687" s="12" t="s">
        <v>1850</v>
      </c>
      <c r="S687" s="12" t="s">
        <v>1857</v>
      </c>
    </row>
    <row r="688" spans="1:19" x14ac:dyDescent="0.25">
      <c r="A688" s="12" t="s">
        <v>1852</v>
      </c>
      <c r="B688" s="12" t="s">
        <v>1838</v>
      </c>
      <c r="C688" s="12" t="s">
        <v>1853</v>
      </c>
      <c r="D688" s="12" t="s">
        <v>1840</v>
      </c>
      <c r="E688" s="12" t="s">
        <v>1841</v>
      </c>
      <c r="F688" s="13">
        <v>14887.08</v>
      </c>
      <c r="G688" s="12" t="s">
        <v>1842</v>
      </c>
      <c r="H688" s="18">
        <v>43952</v>
      </c>
      <c r="I688" s="12" t="s">
        <v>2574</v>
      </c>
      <c r="J688" s="12" t="s">
        <v>2598</v>
      </c>
      <c r="K688" s="12">
        <v>10068</v>
      </c>
      <c r="L688" s="12" t="s">
        <v>2587</v>
      </c>
      <c r="M688" s="12">
        <v>111600</v>
      </c>
      <c r="N688" s="12" t="s">
        <v>2599</v>
      </c>
      <c r="O688" s="12" t="s">
        <v>1854</v>
      </c>
      <c r="P688" s="12" t="s">
        <v>1855</v>
      </c>
      <c r="Q688" s="12" t="s">
        <v>1856</v>
      </c>
      <c r="R688" s="12" t="s">
        <v>1850</v>
      </c>
      <c r="S688" s="12" t="s">
        <v>1857</v>
      </c>
    </row>
    <row r="689" spans="1:19" x14ac:dyDescent="0.25">
      <c r="A689" s="12" t="s">
        <v>1858</v>
      </c>
      <c r="B689" s="12" t="s">
        <v>1838</v>
      </c>
      <c r="C689" s="12" t="s">
        <v>1859</v>
      </c>
      <c r="D689" s="12" t="s">
        <v>1840</v>
      </c>
      <c r="E689" s="12" t="s">
        <v>1841</v>
      </c>
      <c r="F689" s="13">
        <v>15238.51</v>
      </c>
      <c r="G689" s="12" t="s">
        <v>1842</v>
      </c>
      <c r="H689" s="18">
        <v>43983</v>
      </c>
      <c r="I689" s="12" t="s">
        <v>2515</v>
      </c>
      <c r="J689" s="12" t="s">
        <v>2598</v>
      </c>
      <c r="K689" s="12">
        <v>10068</v>
      </c>
      <c r="L689" s="12" t="s">
        <v>2587</v>
      </c>
      <c r="M689" s="12">
        <v>111600</v>
      </c>
      <c r="N689" s="12" t="s">
        <v>2599</v>
      </c>
      <c r="O689" s="12" t="s">
        <v>1860</v>
      </c>
      <c r="P689" s="12" t="s">
        <v>1861</v>
      </c>
      <c r="Q689" s="12" t="s">
        <v>1862</v>
      </c>
      <c r="R689" s="12" t="s">
        <v>1850</v>
      </c>
      <c r="S689" s="12" t="s">
        <v>1857</v>
      </c>
    </row>
    <row r="690" spans="1:19" x14ac:dyDescent="0.25">
      <c r="A690" s="12" t="s">
        <v>1837</v>
      </c>
      <c r="B690" s="12" t="s">
        <v>1838</v>
      </c>
      <c r="C690" s="12" t="s">
        <v>1839</v>
      </c>
      <c r="D690" s="12" t="s">
        <v>1840</v>
      </c>
      <c r="E690" s="12" t="s">
        <v>1841</v>
      </c>
      <c r="F690" s="13">
        <v>2069.77</v>
      </c>
      <c r="G690" s="12" t="s">
        <v>1842</v>
      </c>
      <c r="H690" s="18">
        <v>43922</v>
      </c>
      <c r="I690" s="12" t="s">
        <v>2600</v>
      </c>
      <c r="J690" s="12" t="s">
        <v>2601</v>
      </c>
      <c r="K690" s="12">
        <v>10068</v>
      </c>
      <c r="L690" s="12" t="s">
        <v>2587</v>
      </c>
      <c r="M690" s="12">
        <v>111700</v>
      </c>
      <c r="N690" s="12" t="s">
        <v>2602</v>
      </c>
      <c r="O690" s="12" t="s">
        <v>1847</v>
      </c>
      <c r="P690" s="12" t="s">
        <v>1848</v>
      </c>
      <c r="Q690" s="12" t="s">
        <v>1849</v>
      </c>
      <c r="R690" s="12" t="s">
        <v>1850</v>
      </c>
      <c r="S690" s="12" t="s">
        <v>1877</v>
      </c>
    </row>
    <row r="691" spans="1:19" x14ac:dyDescent="0.25">
      <c r="A691" s="12" t="s">
        <v>1852</v>
      </c>
      <c r="B691" s="12" t="s">
        <v>1838</v>
      </c>
      <c r="C691" s="12" t="s">
        <v>1853</v>
      </c>
      <c r="D691" s="12" t="s">
        <v>1840</v>
      </c>
      <c r="E691" s="12" t="s">
        <v>1841</v>
      </c>
      <c r="F691" s="13">
        <v>2084.2199999999998</v>
      </c>
      <c r="G691" s="12" t="s">
        <v>1842</v>
      </c>
      <c r="H691" s="18">
        <v>43952</v>
      </c>
      <c r="I691" s="12" t="s">
        <v>2577</v>
      </c>
      <c r="J691" s="12" t="s">
        <v>2601</v>
      </c>
      <c r="K691" s="12">
        <v>10068</v>
      </c>
      <c r="L691" s="12" t="s">
        <v>2587</v>
      </c>
      <c r="M691" s="12">
        <v>111700</v>
      </c>
      <c r="N691" s="12" t="s">
        <v>2602</v>
      </c>
      <c r="O691" s="12" t="s">
        <v>1854</v>
      </c>
      <c r="P691" s="12" t="s">
        <v>1855</v>
      </c>
      <c r="Q691" s="12" t="s">
        <v>1856</v>
      </c>
      <c r="R691" s="12" t="s">
        <v>1850</v>
      </c>
      <c r="S691" s="12" t="s">
        <v>1877</v>
      </c>
    </row>
    <row r="692" spans="1:19" x14ac:dyDescent="0.25">
      <c r="A692" s="12" t="s">
        <v>1858</v>
      </c>
      <c r="B692" s="12" t="s">
        <v>1838</v>
      </c>
      <c r="C692" s="12" t="s">
        <v>1859</v>
      </c>
      <c r="D692" s="12" t="s">
        <v>1840</v>
      </c>
      <c r="E692" s="12" t="s">
        <v>1841</v>
      </c>
      <c r="F692" s="13">
        <v>2084.2199999999998</v>
      </c>
      <c r="G692" s="12" t="s">
        <v>1842</v>
      </c>
      <c r="H692" s="18">
        <v>43983</v>
      </c>
      <c r="I692" s="12" t="s">
        <v>2518</v>
      </c>
      <c r="J692" s="12" t="s">
        <v>2601</v>
      </c>
      <c r="K692" s="12">
        <v>10068</v>
      </c>
      <c r="L692" s="12" t="s">
        <v>2587</v>
      </c>
      <c r="M692" s="12">
        <v>111700</v>
      </c>
      <c r="N692" s="12" t="s">
        <v>2602</v>
      </c>
      <c r="O692" s="12" t="s">
        <v>1860</v>
      </c>
      <c r="P692" s="12" t="s">
        <v>1861</v>
      </c>
      <c r="Q692" s="12" t="s">
        <v>1862</v>
      </c>
      <c r="R692" s="12" t="s">
        <v>1850</v>
      </c>
      <c r="S692" s="12" t="s">
        <v>1877</v>
      </c>
    </row>
    <row r="693" spans="1:19" x14ac:dyDescent="0.25">
      <c r="A693" s="12" t="s">
        <v>1837</v>
      </c>
      <c r="B693" s="12" t="s">
        <v>1838</v>
      </c>
      <c r="C693" s="12" t="s">
        <v>1839</v>
      </c>
      <c r="D693" s="12" t="s">
        <v>1840</v>
      </c>
      <c r="E693" s="12" t="s">
        <v>1841</v>
      </c>
      <c r="F693" s="13">
        <v>447.96</v>
      </c>
      <c r="G693" s="12" t="s">
        <v>1842</v>
      </c>
      <c r="H693" s="18">
        <v>43922</v>
      </c>
      <c r="I693" s="12" t="s">
        <v>2603</v>
      </c>
      <c r="J693" s="12" t="s">
        <v>2604</v>
      </c>
      <c r="K693" s="12">
        <v>10068</v>
      </c>
      <c r="L693" s="12" t="s">
        <v>2587</v>
      </c>
      <c r="M693" s="12">
        <v>113010</v>
      </c>
      <c r="N693" s="12" t="s">
        <v>2605</v>
      </c>
      <c r="O693" s="12" t="s">
        <v>1847</v>
      </c>
      <c r="P693" s="12" t="s">
        <v>1848</v>
      </c>
      <c r="Q693" s="12" t="s">
        <v>1849</v>
      </c>
      <c r="R693" s="12" t="s">
        <v>1850</v>
      </c>
      <c r="S693" s="12" t="s">
        <v>1851</v>
      </c>
    </row>
    <row r="694" spans="1:19" x14ac:dyDescent="0.25">
      <c r="A694" s="12" t="s">
        <v>1852</v>
      </c>
      <c r="B694" s="12" t="s">
        <v>1838</v>
      </c>
      <c r="C694" s="12" t="s">
        <v>1853</v>
      </c>
      <c r="D694" s="12" t="s">
        <v>1840</v>
      </c>
      <c r="E694" s="12" t="s">
        <v>1841</v>
      </c>
      <c r="F694" s="13">
        <v>447.96</v>
      </c>
      <c r="G694" s="12" t="s">
        <v>1842</v>
      </c>
      <c r="H694" s="18">
        <v>43952</v>
      </c>
      <c r="I694" s="12" t="s">
        <v>2582</v>
      </c>
      <c r="J694" s="12" t="s">
        <v>2604</v>
      </c>
      <c r="K694" s="12">
        <v>10068</v>
      </c>
      <c r="L694" s="12" t="s">
        <v>2587</v>
      </c>
      <c r="M694" s="12">
        <v>113010</v>
      </c>
      <c r="N694" s="12" t="s">
        <v>2605</v>
      </c>
      <c r="O694" s="12" t="s">
        <v>1854</v>
      </c>
      <c r="P694" s="12" t="s">
        <v>1855</v>
      </c>
      <c r="Q694" s="12" t="s">
        <v>1856</v>
      </c>
      <c r="R694" s="12" t="s">
        <v>1850</v>
      </c>
      <c r="S694" s="12" t="s">
        <v>1851</v>
      </c>
    </row>
    <row r="695" spans="1:19" x14ac:dyDescent="0.25">
      <c r="A695" s="12" t="s">
        <v>1858</v>
      </c>
      <c r="B695" s="12" t="s">
        <v>1838</v>
      </c>
      <c r="C695" s="12" t="s">
        <v>1859</v>
      </c>
      <c r="D695" s="12" t="s">
        <v>1840</v>
      </c>
      <c r="E695" s="12" t="s">
        <v>1841</v>
      </c>
      <c r="F695" s="13">
        <v>447.96</v>
      </c>
      <c r="G695" s="12" t="s">
        <v>1842</v>
      </c>
      <c r="H695" s="18">
        <v>43983</v>
      </c>
      <c r="I695" s="12" t="s">
        <v>2521</v>
      </c>
      <c r="J695" s="12" t="s">
        <v>2604</v>
      </c>
      <c r="K695" s="12">
        <v>10068</v>
      </c>
      <c r="L695" s="12" t="s">
        <v>2587</v>
      </c>
      <c r="M695" s="12">
        <v>113010</v>
      </c>
      <c r="N695" s="12" t="s">
        <v>2605</v>
      </c>
      <c r="O695" s="12" t="s">
        <v>1860</v>
      </c>
      <c r="P695" s="12" t="s">
        <v>1861</v>
      </c>
      <c r="Q695" s="12" t="s">
        <v>1862</v>
      </c>
      <c r="R695" s="12" t="s">
        <v>1850</v>
      </c>
      <c r="S695" s="12" t="s">
        <v>1851</v>
      </c>
    </row>
    <row r="696" spans="1:19" x14ac:dyDescent="0.25">
      <c r="A696" s="12" t="s">
        <v>1837</v>
      </c>
      <c r="B696" s="12" t="s">
        <v>1838</v>
      </c>
      <c r="C696" s="12" t="s">
        <v>1839</v>
      </c>
      <c r="D696" s="12" t="s">
        <v>1840</v>
      </c>
      <c r="E696" s="12" t="s">
        <v>1841</v>
      </c>
      <c r="F696" s="13">
        <v>197.83</v>
      </c>
      <c r="G696" s="12" t="s">
        <v>1842</v>
      </c>
      <c r="H696" s="18">
        <v>43922</v>
      </c>
      <c r="I696" s="12" t="s">
        <v>2606</v>
      </c>
      <c r="J696" s="12" t="s">
        <v>2607</v>
      </c>
      <c r="K696" s="12">
        <v>10068</v>
      </c>
      <c r="L696" s="12" t="s">
        <v>2587</v>
      </c>
      <c r="M696" s="12">
        <v>113020</v>
      </c>
      <c r="N696" s="12" t="s">
        <v>2608</v>
      </c>
      <c r="O696" s="12" t="s">
        <v>1847</v>
      </c>
      <c r="P696" s="12" t="s">
        <v>1848</v>
      </c>
      <c r="Q696" s="12" t="s">
        <v>1849</v>
      </c>
      <c r="R696" s="12" t="s">
        <v>1850</v>
      </c>
      <c r="S696" s="12" t="s">
        <v>1866</v>
      </c>
    </row>
    <row r="697" spans="1:19" x14ac:dyDescent="0.25">
      <c r="A697" s="12" t="s">
        <v>1852</v>
      </c>
      <c r="B697" s="12" t="s">
        <v>1838</v>
      </c>
      <c r="C697" s="12" t="s">
        <v>1853</v>
      </c>
      <c r="D697" s="12" t="s">
        <v>1840</v>
      </c>
      <c r="E697" s="12" t="s">
        <v>1841</v>
      </c>
      <c r="F697" s="13">
        <v>180.01</v>
      </c>
      <c r="G697" s="12" t="s">
        <v>1842</v>
      </c>
      <c r="H697" s="18">
        <v>43952</v>
      </c>
      <c r="I697" s="12" t="s">
        <v>2585</v>
      </c>
      <c r="J697" s="12" t="s">
        <v>2607</v>
      </c>
      <c r="K697" s="12">
        <v>10068</v>
      </c>
      <c r="L697" s="12" t="s">
        <v>2587</v>
      </c>
      <c r="M697" s="12">
        <v>113020</v>
      </c>
      <c r="N697" s="12" t="s">
        <v>2608</v>
      </c>
      <c r="O697" s="12" t="s">
        <v>1854</v>
      </c>
      <c r="P697" s="12" t="s">
        <v>1855</v>
      </c>
      <c r="Q697" s="12" t="s">
        <v>1856</v>
      </c>
      <c r="R697" s="12" t="s">
        <v>1850</v>
      </c>
      <c r="S697" s="12" t="s">
        <v>1866</v>
      </c>
    </row>
    <row r="698" spans="1:19" x14ac:dyDescent="0.25">
      <c r="A698" s="12" t="s">
        <v>1858</v>
      </c>
      <c r="B698" s="12" t="s">
        <v>1838</v>
      </c>
      <c r="C698" s="12" t="s">
        <v>1859</v>
      </c>
      <c r="D698" s="12" t="s">
        <v>1840</v>
      </c>
      <c r="E698" s="12" t="s">
        <v>1841</v>
      </c>
      <c r="F698" s="13">
        <v>180.01</v>
      </c>
      <c r="G698" s="12" t="s">
        <v>1842</v>
      </c>
      <c r="H698" s="18">
        <v>43983</v>
      </c>
      <c r="I698" s="12" t="s">
        <v>2524</v>
      </c>
      <c r="J698" s="12" t="s">
        <v>2607</v>
      </c>
      <c r="K698" s="12">
        <v>10068</v>
      </c>
      <c r="L698" s="12" t="s">
        <v>2587</v>
      </c>
      <c r="M698" s="12">
        <v>113020</v>
      </c>
      <c r="N698" s="12" t="s">
        <v>2608</v>
      </c>
      <c r="O698" s="12" t="s">
        <v>1860</v>
      </c>
      <c r="P698" s="12" t="s">
        <v>1861</v>
      </c>
      <c r="Q698" s="12" t="s">
        <v>1862</v>
      </c>
      <c r="R698" s="12" t="s">
        <v>1850</v>
      </c>
      <c r="S698" s="12" t="s">
        <v>1866</v>
      </c>
    </row>
    <row r="699" spans="1:19" x14ac:dyDescent="0.25">
      <c r="A699" s="12" t="s">
        <v>1837</v>
      </c>
      <c r="B699" s="12" t="s">
        <v>1838</v>
      </c>
      <c r="C699" s="12" t="s">
        <v>1839</v>
      </c>
      <c r="D699" s="12" t="s">
        <v>1840</v>
      </c>
      <c r="E699" s="12" t="s">
        <v>1841</v>
      </c>
      <c r="F699" s="13">
        <v>4792.8100000000004</v>
      </c>
      <c r="G699" s="12" t="s">
        <v>1842</v>
      </c>
      <c r="H699" s="18">
        <v>43922</v>
      </c>
      <c r="I699" s="12" t="s">
        <v>2609</v>
      </c>
      <c r="J699" s="12" t="s">
        <v>2610</v>
      </c>
      <c r="K699" s="12">
        <v>10068</v>
      </c>
      <c r="L699" s="12" t="s">
        <v>2587</v>
      </c>
      <c r="M699" s="12">
        <v>113040</v>
      </c>
      <c r="N699" s="12" t="s">
        <v>2611</v>
      </c>
      <c r="O699" s="12" t="s">
        <v>1847</v>
      </c>
      <c r="P699" s="12" t="s">
        <v>1848</v>
      </c>
      <c r="Q699" s="12" t="s">
        <v>1849</v>
      </c>
      <c r="R699" s="12" t="s">
        <v>1850</v>
      </c>
      <c r="S699" s="12" t="s">
        <v>1815</v>
      </c>
    </row>
    <row r="700" spans="1:19" x14ac:dyDescent="0.25">
      <c r="A700" s="12" t="s">
        <v>1852</v>
      </c>
      <c r="B700" s="12" t="s">
        <v>1838</v>
      </c>
      <c r="C700" s="12" t="s">
        <v>1853</v>
      </c>
      <c r="D700" s="12" t="s">
        <v>1840</v>
      </c>
      <c r="E700" s="12" t="s">
        <v>1841</v>
      </c>
      <c r="F700" s="13">
        <v>4698.67</v>
      </c>
      <c r="G700" s="12" t="s">
        <v>1842</v>
      </c>
      <c r="H700" s="18">
        <v>43952</v>
      </c>
      <c r="I700" s="12" t="s">
        <v>2589</v>
      </c>
      <c r="J700" s="12" t="s">
        <v>2610</v>
      </c>
      <c r="K700" s="12">
        <v>10068</v>
      </c>
      <c r="L700" s="12" t="s">
        <v>2587</v>
      </c>
      <c r="M700" s="12">
        <v>113040</v>
      </c>
      <c r="N700" s="12" t="s">
        <v>2611</v>
      </c>
      <c r="O700" s="12" t="s">
        <v>1854</v>
      </c>
      <c r="P700" s="12" t="s">
        <v>1855</v>
      </c>
      <c r="Q700" s="12" t="s">
        <v>1856</v>
      </c>
      <c r="R700" s="12" t="s">
        <v>1850</v>
      </c>
      <c r="S700" s="12" t="s">
        <v>1815</v>
      </c>
    </row>
    <row r="701" spans="1:19" x14ac:dyDescent="0.25">
      <c r="A701" s="12" t="s">
        <v>1858</v>
      </c>
      <c r="B701" s="12" t="s">
        <v>1838</v>
      </c>
      <c r="C701" s="12" t="s">
        <v>1859</v>
      </c>
      <c r="D701" s="12" t="s">
        <v>1840</v>
      </c>
      <c r="E701" s="12" t="s">
        <v>1841</v>
      </c>
      <c r="F701" s="13">
        <v>4673.41</v>
      </c>
      <c r="G701" s="12" t="s">
        <v>1842</v>
      </c>
      <c r="H701" s="18">
        <v>43983</v>
      </c>
      <c r="I701" s="12" t="s">
        <v>2527</v>
      </c>
      <c r="J701" s="12" t="s">
        <v>2610</v>
      </c>
      <c r="K701" s="12">
        <v>10068</v>
      </c>
      <c r="L701" s="12" t="s">
        <v>2587</v>
      </c>
      <c r="M701" s="12">
        <v>113040</v>
      </c>
      <c r="N701" s="12" t="s">
        <v>2611</v>
      </c>
      <c r="O701" s="12" t="s">
        <v>1860</v>
      </c>
      <c r="P701" s="12" t="s">
        <v>1861</v>
      </c>
      <c r="Q701" s="12" t="s">
        <v>1862</v>
      </c>
      <c r="R701" s="12" t="s">
        <v>1850</v>
      </c>
      <c r="S701" s="12" t="s">
        <v>1815</v>
      </c>
    </row>
    <row r="702" spans="1:19" x14ac:dyDescent="0.25">
      <c r="A702" s="12" t="s">
        <v>1852</v>
      </c>
      <c r="B702" s="12" t="s">
        <v>1838</v>
      </c>
      <c r="C702" s="12" t="s">
        <v>1853</v>
      </c>
      <c r="D702" s="12" t="s">
        <v>1840</v>
      </c>
      <c r="E702" s="12" t="s">
        <v>1841</v>
      </c>
      <c r="F702" s="13">
        <v>160.37</v>
      </c>
      <c r="G702" s="12" t="s">
        <v>1842</v>
      </c>
      <c r="H702" s="18">
        <v>43952</v>
      </c>
      <c r="I702" s="12" t="s">
        <v>2592</v>
      </c>
      <c r="J702" s="12" t="s">
        <v>2612</v>
      </c>
      <c r="K702" s="12">
        <v>10068</v>
      </c>
      <c r="L702" s="12" t="s">
        <v>2587</v>
      </c>
      <c r="M702" s="12">
        <v>113050</v>
      </c>
      <c r="N702" s="12" t="s">
        <v>2613</v>
      </c>
      <c r="O702" s="12" t="s">
        <v>1854</v>
      </c>
      <c r="P702" s="12" t="s">
        <v>1855</v>
      </c>
      <c r="Q702" s="12" t="s">
        <v>1856</v>
      </c>
      <c r="R702" s="12" t="s">
        <v>1850</v>
      </c>
      <c r="S702" s="12" t="s">
        <v>1819</v>
      </c>
    </row>
    <row r="703" spans="1:19" x14ac:dyDescent="0.25">
      <c r="A703" s="12" t="s">
        <v>1837</v>
      </c>
      <c r="B703" s="12" t="s">
        <v>1838</v>
      </c>
      <c r="C703" s="12" t="s">
        <v>1839</v>
      </c>
      <c r="D703" s="12" t="s">
        <v>1840</v>
      </c>
      <c r="E703" s="12" t="s">
        <v>1841</v>
      </c>
      <c r="F703" s="13">
        <v>848.12</v>
      </c>
      <c r="G703" s="12" t="s">
        <v>1842</v>
      </c>
      <c r="H703" s="18">
        <v>43922</v>
      </c>
      <c r="I703" s="12" t="s">
        <v>2614</v>
      </c>
      <c r="J703" s="12" t="s">
        <v>2615</v>
      </c>
      <c r="K703" s="12">
        <v>10068</v>
      </c>
      <c r="L703" s="12" t="s">
        <v>2587</v>
      </c>
      <c r="M703" s="12">
        <v>113060</v>
      </c>
      <c r="N703" s="12" t="s">
        <v>2616</v>
      </c>
      <c r="O703" s="12" t="s">
        <v>1847</v>
      </c>
      <c r="P703" s="12" t="s">
        <v>1848</v>
      </c>
      <c r="Q703" s="12" t="s">
        <v>1849</v>
      </c>
      <c r="R703" s="12" t="s">
        <v>1850</v>
      </c>
      <c r="S703" s="12" t="s">
        <v>1857</v>
      </c>
    </row>
    <row r="704" spans="1:19" x14ac:dyDescent="0.25">
      <c r="A704" s="12" t="s">
        <v>1852</v>
      </c>
      <c r="B704" s="12" t="s">
        <v>1838</v>
      </c>
      <c r="C704" s="12" t="s">
        <v>1853</v>
      </c>
      <c r="D704" s="12" t="s">
        <v>1840</v>
      </c>
      <c r="E704" s="12" t="s">
        <v>1841</v>
      </c>
      <c r="F704" s="13">
        <v>866.46</v>
      </c>
      <c r="G704" s="12" t="s">
        <v>1842</v>
      </c>
      <c r="H704" s="18">
        <v>43952</v>
      </c>
      <c r="I704" s="12" t="s">
        <v>2597</v>
      </c>
      <c r="J704" s="12" t="s">
        <v>2615</v>
      </c>
      <c r="K704" s="12">
        <v>10068</v>
      </c>
      <c r="L704" s="12" t="s">
        <v>2587</v>
      </c>
      <c r="M704" s="12">
        <v>113060</v>
      </c>
      <c r="N704" s="12" t="s">
        <v>2616</v>
      </c>
      <c r="O704" s="12" t="s">
        <v>1854</v>
      </c>
      <c r="P704" s="12" t="s">
        <v>1855</v>
      </c>
      <c r="Q704" s="12" t="s">
        <v>1856</v>
      </c>
      <c r="R704" s="12" t="s">
        <v>1850</v>
      </c>
      <c r="S704" s="12" t="s">
        <v>1857</v>
      </c>
    </row>
    <row r="705" spans="1:19" x14ac:dyDescent="0.25">
      <c r="A705" s="12" t="s">
        <v>1858</v>
      </c>
      <c r="B705" s="12" t="s">
        <v>1838</v>
      </c>
      <c r="C705" s="12" t="s">
        <v>1859</v>
      </c>
      <c r="D705" s="12" t="s">
        <v>1840</v>
      </c>
      <c r="E705" s="12" t="s">
        <v>1841</v>
      </c>
      <c r="F705" s="13">
        <v>910.21</v>
      </c>
      <c r="G705" s="12" t="s">
        <v>1842</v>
      </c>
      <c r="H705" s="18">
        <v>43983</v>
      </c>
      <c r="I705" s="12" t="s">
        <v>2531</v>
      </c>
      <c r="J705" s="12" t="s">
        <v>2615</v>
      </c>
      <c r="K705" s="12">
        <v>10068</v>
      </c>
      <c r="L705" s="12" t="s">
        <v>2587</v>
      </c>
      <c r="M705" s="12">
        <v>113060</v>
      </c>
      <c r="N705" s="12" t="s">
        <v>2616</v>
      </c>
      <c r="O705" s="12" t="s">
        <v>1860</v>
      </c>
      <c r="P705" s="12" t="s">
        <v>1861</v>
      </c>
      <c r="Q705" s="12" t="s">
        <v>1862</v>
      </c>
      <c r="R705" s="12" t="s">
        <v>1850</v>
      </c>
      <c r="S705" s="12" t="s">
        <v>1857</v>
      </c>
    </row>
    <row r="706" spans="1:19" x14ac:dyDescent="0.25">
      <c r="A706" s="12" t="s">
        <v>1837</v>
      </c>
      <c r="B706" s="12" t="s">
        <v>1838</v>
      </c>
      <c r="C706" s="12" t="s">
        <v>1839</v>
      </c>
      <c r="D706" s="12" t="s">
        <v>1840</v>
      </c>
      <c r="E706" s="12" t="s">
        <v>1841</v>
      </c>
      <c r="F706" s="13">
        <v>279.45999999999998</v>
      </c>
      <c r="G706" s="12" t="s">
        <v>1842</v>
      </c>
      <c r="H706" s="18">
        <v>43922</v>
      </c>
      <c r="I706" s="12" t="s">
        <v>2617</v>
      </c>
      <c r="J706" s="12" t="s">
        <v>2618</v>
      </c>
      <c r="K706" s="12">
        <v>10068</v>
      </c>
      <c r="L706" s="12" t="s">
        <v>2587</v>
      </c>
      <c r="M706" s="12">
        <v>114000</v>
      </c>
      <c r="N706" s="12" t="s">
        <v>2619</v>
      </c>
      <c r="O706" s="12" t="s">
        <v>1847</v>
      </c>
      <c r="P706" s="12" t="s">
        <v>1848</v>
      </c>
      <c r="Q706" s="12" t="s">
        <v>1849</v>
      </c>
      <c r="R706" s="12" t="s">
        <v>1850</v>
      </c>
      <c r="S706" s="12" t="s">
        <v>1877</v>
      </c>
    </row>
    <row r="707" spans="1:19" x14ac:dyDescent="0.25">
      <c r="A707" s="12" t="s">
        <v>1852</v>
      </c>
      <c r="B707" s="12" t="s">
        <v>1838</v>
      </c>
      <c r="C707" s="12" t="s">
        <v>1853</v>
      </c>
      <c r="D707" s="12" t="s">
        <v>1840</v>
      </c>
      <c r="E707" s="12" t="s">
        <v>1841</v>
      </c>
      <c r="F707" s="13">
        <v>279.45999999999998</v>
      </c>
      <c r="G707" s="12" t="s">
        <v>1842</v>
      </c>
      <c r="H707" s="18">
        <v>43952</v>
      </c>
      <c r="I707" s="12" t="s">
        <v>2600</v>
      </c>
      <c r="J707" s="12" t="s">
        <v>2618</v>
      </c>
      <c r="K707" s="12">
        <v>10068</v>
      </c>
      <c r="L707" s="12" t="s">
        <v>2587</v>
      </c>
      <c r="M707" s="12">
        <v>114000</v>
      </c>
      <c r="N707" s="12" t="s">
        <v>2619</v>
      </c>
      <c r="O707" s="12" t="s">
        <v>1854</v>
      </c>
      <c r="P707" s="12" t="s">
        <v>1855</v>
      </c>
      <c r="Q707" s="12" t="s">
        <v>1856</v>
      </c>
      <c r="R707" s="12" t="s">
        <v>1850</v>
      </c>
      <c r="S707" s="12" t="s">
        <v>1877</v>
      </c>
    </row>
    <row r="708" spans="1:19" x14ac:dyDescent="0.25">
      <c r="A708" s="12" t="s">
        <v>1858</v>
      </c>
      <c r="B708" s="12" t="s">
        <v>1838</v>
      </c>
      <c r="C708" s="12" t="s">
        <v>1859</v>
      </c>
      <c r="D708" s="12" t="s">
        <v>1840</v>
      </c>
      <c r="E708" s="12" t="s">
        <v>1841</v>
      </c>
      <c r="F708" s="13">
        <v>279.45999999999998</v>
      </c>
      <c r="G708" s="12" t="s">
        <v>1842</v>
      </c>
      <c r="H708" s="18">
        <v>43983</v>
      </c>
      <c r="I708" s="12" t="s">
        <v>2534</v>
      </c>
      <c r="J708" s="12" t="s">
        <v>2618</v>
      </c>
      <c r="K708" s="12">
        <v>10068</v>
      </c>
      <c r="L708" s="12" t="s">
        <v>2587</v>
      </c>
      <c r="M708" s="12">
        <v>114000</v>
      </c>
      <c r="N708" s="12" t="s">
        <v>2619</v>
      </c>
      <c r="O708" s="12" t="s">
        <v>1860</v>
      </c>
      <c r="P708" s="12" t="s">
        <v>1861</v>
      </c>
      <c r="Q708" s="12" t="s">
        <v>1862</v>
      </c>
      <c r="R708" s="12" t="s">
        <v>1850</v>
      </c>
      <c r="S708" s="12" t="s">
        <v>1877</v>
      </c>
    </row>
    <row r="709" spans="1:19" x14ac:dyDescent="0.25">
      <c r="A709" s="12" t="s">
        <v>1837</v>
      </c>
      <c r="B709" s="12" t="s">
        <v>1838</v>
      </c>
      <c r="C709" s="12" t="s">
        <v>1839</v>
      </c>
      <c r="D709" s="12" t="s">
        <v>1840</v>
      </c>
      <c r="E709" s="12" t="s">
        <v>1841</v>
      </c>
      <c r="F709" s="13">
        <v>1374.69</v>
      </c>
      <c r="G709" s="12" t="s">
        <v>1842</v>
      </c>
      <c r="H709" s="18">
        <v>43922</v>
      </c>
      <c r="I709" s="12" t="s">
        <v>2620</v>
      </c>
      <c r="J709" s="12" t="s">
        <v>2621</v>
      </c>
      <c r="K709" s="12">
        <v>10068</v>
      </c>
      <c r="L709" s="12" t="s">
        <v>2587</v>
      </c>
      <c r="M709" s="12">
        <v>114010</v>
      </c>
      <c r="N709" s="12" t="s">
        <v>2622</v>
      </c>
      <c r="O709" s="12" t="s">
        <v>1847</v>
      </c>
      <c r="P709" s="12" t="s">
        <v>1848</v>
      </c>
      <c r="Q709" s="12" t="s">
        <v>1849</v>
      </c>
      <c r="R709" s="12" t="s">
        <v>1850</v>
      </c>
      <c r="S709" s="12" t="s">
        <v>1851</v>
      </c>
    </row>
    <row r="710" spans="1:19" x14ac:dyDescent="0.25">
      <c r="A710" s="12" t="s">
        <v>1852</v>
      </c>
      <c r="B710" s="12" t="s">
        <v>1838</v>
      </c>
      <c r="C710" s="12" t="s">
        <v>1853</v>
      </c>
      <c r="D710" s="12" t="s">
        <v>1840</v>
      </c>
      <c r="E710" s="12" t="s">
        <v>1841</v>
      </c>
      <c r="F710" s="13">
        <v>1374.69</v>
      </c>
      <c r="G710" s="12" t="s">
        <v>1842</v>
      </c>
      <c r="H710" s="18">
        <v>43952</v>
      </c>
      <c r="I710" s="12" t="s">
        <v>2603</v>
      </c>
      <c r="J710" s="12" t="s">
        <v>2621</v>
      </c>
      <c r="K710" s="12">
        <v>10068</v>
      </c>
      <c r="L710" s="12" t="s">
        <v>2587</v>
      </c>
      <c r="M710" s="12">
        <v>114010</v>
      </c>
      <c r="N710" s="12" t="s">
        <v>2622</v>
      </c>
      <c r="O710" s="12" t="s">
        <v>1854</v>
      </c>
      <c r="P710" s="12" t="s">
        <v>1855</v>
      </c>
      <c r="Q710" s="12" t="s">
        <v>1856</v>
      </c>
      <c r="R710" s="12" t="s">
        <v>1850</v>
      </c>
      <c r="S710" s="12" t="s">
        <v>1851</v>
      </c>
    </row>
    <row r="711" spans="1:19" x14ac:dyDescent="0.25">
      <c r="A711" s="12" t="s">
        <v>1858</v>
      </c>
      <c r="B711" s="12" t="s">
        <v>1838</v>
      </c>
      <c r="C711" s="12" t="s">
        <v>1859</v>
      </c>
      <c r="D711" s="12" t="s">
        <v>1840</v>
      </c>
      <c r="E711" s="12" t="s">
        <v>1841</v>
      </c>
      <c r="F711" s="13">
        <v>1374.69</v>
      </c>
      <c r="G711" s="12" t="s">
        <v>1842</v>
      </c>
      <c r="H711" s="18">
        <v>43983</v>
      </c>
      <c r="I711" s="12" t="s">
        <v>2537</v>
      </c>
      <c r="J711" s="12" t="s">
        <v>2621</v>
      </c>
      <c r="K711" s="12">
        <v>10068</v>
      </c>
      <c r="L711" s="12" t="s">
        <v>2587</v>
      </c>
      <c r="M711" s="12">
        <v>114010</v>
      </c>
      <c r="N711" s="12" t="s">
        <v>2622</v>
      </c>
      <c r="O711" s="12" t="s">
        <v>1860</v>
      </c>
      <c r="P711" s="12" t="s">
        <v>1861</v>
      </c>
      <c r="Q711" s="12" t="s">
        <v>1862</v>
      </c>
      <c r="R711" s="12" t="s">
        <v>1850</v>
      </c>
      <c r="S711" s="12" t="s">
        <v>1851</v>
      </c>
    </row>
    <row r="712" spans="1:19" x14ac:dyDescent="0.25">
      <c r="A712" s="12" t="s">
        <v>1837</v>
      </c>
      <c r="B712" s="12" t="s">
        <v>1838</v>
      </c>
      <c r="C712" s="12" t="s">
        <v>1839</v>
      </c>
      <c r="D712" s="12" t="s">
        <v>1840</v>
      </c>
      <c r="E712" s="12" t="s">
        <v>1841</v>
      </c>
      <c r="F712" s="13">
        <v>585.07000000000005</v>
      </c>
      <c r="G712" s="12" t="s">
        <v>1842</v>
      </c>
      <c r="H712" s="18">
        <v>43922</v>
      </c>
      <c r="I712" s="12" t="s">
        <v>2623</v>
      </c>
      <c r="J712" s="12" t="s">
        <v>2624</v>
      </c>
      <c r="K712" s="12">
        <v>10068</v>
      </c>
      <c r="L712" s="12" t="s">
        <v>2587</v>
      </c>
      <c r="M712" s="12">
        <v>114020</v>
      </c>
      <c r="N712" s="12" t="s">
        <v>2625</v>
      </c>
      <c r="O712" s="12" t="s">
        <v>1847</v>
      </c>
      <c r="P712" s="12" t="s">
        <v>1848</v>
      </c>
      <c r="Q712" s="12" t="s">
        <v>1849</v>
      </c>
      <c r="R712" s="12" t="s">
        <v>1850</v>
      </c>
      <c r="S712" s="12" t="s">
        <v>1866</v>
      </c>
    </row>
    <row r="713" spans="1:19" x14ac:dyDescent="0.25">
      <c r="A713" s="12" t="s">
        <v>1852</v>
      </c>
      <c r="B713" s="12" t="s">
        <v>1838</v>
      </c>
      <c r="C713" s="12" t="s">
        <v>1853</v>
      </c>
      <c r="D713" s="12" t="s">
        <v>1840</v>
      </c>
      <c r="E713" s="12" t="s">
        <v>1841</v>
      </c>
      <c r="F713" s="13">
        <v>547.70000000000005</v>
      </c>
      <c r="G713" s="12" t="s">
        <v>1842</v>
      </c>
      <c r="H713" s="18">
        <v>43952</v>
      </c>
      <c r="I713" s="12" t="s">
        <v>2606</v>
      </c>
      <c r="J713" s="12" t="s">
        <v>2624</v>
      </c>
      <c r="K713" s="12">
        <v>10068</v>
      </c>
      <c r="L713" s="12" t="s">
        <v>2587</v>
      </c>
      <c r="M713" s="12">
        <v>114020</v>
      </c>
      <c r="N713" s="12" t="s">
        <v>2625</v>
      </c>
      <c r="O713" s="12" t="s">
        <v>1854</v>
      </c>
      <c r="P713" s="12" t="s">
        <v>1855</v>
      </c>
      <c r="Q713" s="12" t="s">
        <v>1856</v>
      </c>
      <c r="R713" s="12" t="s">
        <v>1850</v>
      </c>
      <c r="S713" s="12" t="s">
        <v>1866</v>
      </c>
    </row>
    <row r="714" spans="1:19" x14ac:dyDescent="0.25">
      <c r="A714" s="12" t="s">
        <v>1858</v>
      </c>
      <c r="B714" s="12" t="s">
        <v>1838</v>
      </c>
      <c r="C714" s="12" t="s">
        <v>1859</v>
      </c>
      <c r="D714" s="12" t="s">
        <v>1840</v>
      </c>
      <c r="E714" s="12" t="s">
        <v>1841</v>
      </c>
      <c r="F714" s="13">
        <v>547.70000000000005</v>
      </c>
      <c r="G714" s="12" t="s">
        <v>1842</v>
      </c>
      <c r="H714" s="18">
        <v>43983</v>
      </c>
      <c r="I714" s="12" t="s">
        <v>2540</v>
      </c>
      <c r="J714" s="12" t="s">
        <v>2624</v>
      </c>
      <c r="K714" s="12">
        <v>10068</v>
      </c>
      <c r="L714" s="12" t="s">
        <v>2587</v>
      </c>
      <c r="M714" s="12">
        <v>114020</v>
      </c>
      <c r="N714" s="12" t="s">
        <v>2625</v>
      </c>
      <c r="O714" s="12" t="s">
        <v>1860</v>
      </c>
      <c r="P714" s="12" t="s">
        <v>1861</v>
      </c>
      <c r="Q714" s="12" t="s">
        <v>1862</v>
      </c>
      <c r="R714" s="12" t="s">
        <v>1850</v>
      </c>
      <c r="S714" s="12" t="s">
        <v>1866</v>
      </c>
    </row>
    <row r="715" spans="1:19" x14ac:dyDescent="0.25">
      <c r="A715" s="12" t="s">
        <v>1837</v>
      </c>
      <c r="B715" s="12" t="s">
        <v>1838</v>
      </c>
      <c r="C715" s="12" t="s">
        <v>1839</v>
      </c>
      <c r="D715" s="12" t="s">
        <v>1840</v>
      </c>
      <c r="E715" s="12" t="s">
        <v>1841</v>
      </c>
      <c r="F715" s="13">
        <v>10769.37</v>
      </c>
      <c r="G715" s="12" t="s">
        <v>1842</v>
      </c>
      <c r="H715" s="18">
        <v>43922</v>
      </c>
      <c r="I715" s="12" t="s">
        <v>2626</v>
      </c>
      <c r="J715" s="12" t="s">
        <v>2627</v>
      </c>
      <c r="K715" s="12">
        <v>10068</v>
      </c>
      <c r="L715" s="12" t="s">
        <v>2587</v>
      </c>
      <c r="M715" s="12">
        <v>114040</v>
      </c>
      <c r="N715" s="12" t="s">
        <v>2628</v>
      </c>
      <c r="O715" s="12" t="s">
        <v>1847</v>
      </c>
      <c r="P715" s="12" t="s">
        <v>1848</v>
      </c>
      <c r="Q715" s="12" t="s">
        <v>1849</v>
      </c>
      <c r="R715" s="12" t="s">
        <v>1850</v>
      </c>
      <c r="S715" s="12" t="s">
        <v>1815</v>
      </c>
    </row>
    <row r="716" spans="1:19" x14ac:dyDescent="0.25">
      <c r="A716" s="12" t="s">
        <v>1852</v>
      </c>
      <c r="B716" s="12" t="s">
        <v>1838</v>
      </c>
      <c r="C716" s="12" t="s">
        <v>1853</v>
      </c>
      <c r="D716" s="12" t="s">
        <v>1840</v>
      </c>
      <c r="E716" s="12" t="s">
        <v>1841</v>
      </c>
      <c r="F716" s="13">
        <v>10127.950000000001</v>
      </c>
      <c r="G716" s="12" t="s">
        <v>1842</v>
      </c>
      <c r="H716" s="18">
        <v>43952</v>
      </c>
      <c r="I716" s="12" t="s">
        <v>2609</v>
      </c>
      <c r="J716" s="12" t="s">
        <v>2627</v>
      </c>
      <c r="K716" s="12">
        <v>10068</v>
      </c>
      <c r="L716" s="12" t="s">
        <v>2587</v>
      </c>
      <c r="M716" s="12">
        <v>114040</v>
      </c>
      <c r="N716" s="12" t="s">
        <v>2628</v>
      </c>
      <c r="O716" s="12" t="s">
        <v>1854</v>
      </c>
      <c r="P716" s="12" t="s">
        <v>1855</v>
      </c>
      <c r="Q716" s="12" t="s">
        <v>1856</v>
      </c>
      <c r="R716" s="12" t="s">
        <v>1850</v>
      </c>
      <c r="S716" s="12" t="s">
        <v>1815</v>
      </c>
    </row>
    <row r="717" spans="1:19" x14ac:dyDescent="0.25">
      <c r="A717" s="12" t="s">
        <v>1858</v>
      </c>
      <c r="B717" s="12" t="s">
        <v>1838</v>
      </c>
      <c r="C717" s="12" t="s">
        <v>1859</v>
      </c>
      <c r="D717" s="12" t="s">
        <v>1840</v>
      </c>
      <c r="E717" s="12" t="s">
        <v>1841</v>
      </c>
      <c r="F717" s="13">
        <v>10084.61</v>
      </c>
      <c r="G717" s="12" t="s">
        <v>1842</v>
      </c>
      <c r="H717" s="18">
        <v>43983</v>
      </c>
      <c r="I717" s="12" t="s">
        <v>2545</v>
      </c>
      <c r="J717" s="12" t="s">
        <v>2627</v>
      </c>
      <c r="K717" s="12">
        <v>10068</v>
      </c>
      <c r="L717" s="12" t="s">
        <v>2587</v>
      </c>
      <c r="M717" s="12">
        <v>114040</v>
      </c>
      <c r="N717" s="12" t="s">
        <v>2628</v>
      </c>
      <c r="O717" s="12" t="s">
        <v>1860</v>
      </c>
      <c r="P717" s="12" t="s">
        <v>1861</v>
      </c>
      <c r="Q717" s="12" t="s">
        <v>1862</v>
      </c>
      <c r="R717" s="12" t="s">
        <v>1850</v>
      </c>
      <c r="S717" s="12" t="s">
        <v>1815</v>
      </c>
    </row>
    <row r="718" spans="1:19" x14ac:dyDescent="0.25">
      <c r="A718" s="12" t="s">
        <v>1852</v>
      </c>
      <c r="B718" s="12" t="s">
        <v>1838</v>
      </c>
      <c r="C718" s="12" t="s">
        <v>1853</v>
      </c>
      <c r="D718" s="12" t="s">
        <v>1840</v>
      </c>
      <c r="E718" s="12" t="s">
        <v>1841</v>
      </c>
      <c r="F718" s="13">
        <v>448.53</v>
      </c>
      <c r="G718" s="12" t="s">
        <v>1842</v>
      </c>
      <c r="H718" s="18">
        <v>43952</v>
      </c>
      <c r="I718" s="12" t="s">
        <v>2614</v>
      </c>
      <c r="J718" s="12" t="s">
        <v>2629</v>
      </c>
      <c r="K718" s="12">
        <v>10068</v>
      </c>
      <c r="L718" s="12" t="s">
        <v>2587</v>
      </c>
      <c r="M718" s="12">
        <v>114050</v>
      </c>
      <c r="N718" s="12" t="s">
        <v>2630</v>
      </c>
      <c r="O718" s="12" t="s">
        <v>1854</v>
      </c>
      <c r="P718" s="12" t="s">
        <v>1855</v>
      </c>
      <c r="Q718" s="12" t="s">
        <v>1856</v>
      </c>
      <c r="R718" s="12" t="s">
        <v>1850</v>
      </c>
      <c r="S718" s="12" t="s">
        <v>1819</v>
      </c>
    </row>
    <row r="719" spans="1:19" x14ac:dyDescent="0.25">
      <c r="A719" s="12" t="s">
        <v>1837</v>
      </c>
      <c r="B719" s="12" t="s">
        <v>1838</v>
      </c>
      <c r="C719" s="12" t="s">
        <v>1839</v>
      </c>
      <c r="D719" s="12" t="s">
        <v>1840</v>
      </c>
      <c r="E719" s="12" t="s">
        <v>1841</v>
      </c>
      <c r="F719" s="13">
        <v>999.88</v>
      </c>
      <c r="G719" s="12" t="s">
        <v>1842</v>
      </c>
      <c r="H719" s="18">
        <v>43922</v>
      </c>
      <c r="I719" s="12" t="s">
        <v>2631</v>
      </c>
      <c r="J719" s="12" t="s">
        <v>2632</v>
      </c>
      <c r="K719" s="12">
        <v>10068</v>
      </c>
      <c r="L719" s="12" t="s">
        <v>2587</v>
      </c>
      <c r="M719" s="12">
        <v>114060</v>
      </c>
      <c r="N719" s="12" t="s">
        <v>2633</v>
      </c>
      <c r="O719" s="12" t="s">
        <v>1847</v>
      </c>
      <c r="P719" s="12" t="s">
        <v>1848</v>
      </c>
      <c r="Q719" s="12" t="s">
        <v>1849</v>
      </c>
      <c r="R719" s="12" t="s">
        <v>1850</v>
      </c>
      <c r="S719" s="12" t="s">
        <v>1857</v>
      </c>
    </row>
    <row r="720" spans="1:19" x14ac:dyDescent="0.25">
      <c r="A720" s="12" t="s">
        <v>1852</v>
      </c>
      <c r="B720" s="12" t="s">
        <v>1838</v>
      </c>
      <c r="C720" s="12" t="s">
        <v>1853</v>
      </c>
      <c r="D720" s="12" t="s">
        <v>1840</v>
      </c>
      <c r="E720" s="12" t="s">
        <v>1841</v>
      </c>
      <c r="F720" s="13">
        <v>4275.28</v>
      </c>
      <c r="G720" s="12" t="s">
        <v>1842</v>
      </c>
      <c r="H720" s="18">
        <v>43952</v>
      </c>
      <c r="I720" s="12" t="s">
        <v>2617</v>
      </c>
      <c r="J720" s="12" t="s">
        <v>2632</v>
      </c>
      <c r="K720" s="12">
        <v>10068</v>
      </c>
      <c r="L720" s="12" t="s">
        <v>2587</v>
      </c>
      <c r="M720" s="12">
        <v>114060</v>
      </c>
      <c r="N720" s="12" t="s">
        <v>2633</v>
      </c>
      <c r="O720" s="12" t="s">
        <v>1854</v>
      </c>
      <c r="P720" s="12" t="s">
        <v>1855</v>
      </c>
      <c r="Q720" s="12" t="s">
        <v>1856</v>
      </c>
      <c r="R720" s="12" t="s">
        <v>1850</v>
      </c>
      <c r="S720" s="12" t="s">
        <v>1857</v>
      </c>
    </row>
    <row r="721" spans="1:19" x14ac:dyDescent="0.25">
      <c r="A721" s="12" t="s">
        <v>1858</v>
      </c>
      <c r="B721" s="12" t="s">
        <v>1838</v>
      </c>
      <c r="C721" s="12" t="s">
        <v>1859</v>
      </c>
      <c r="D721" s="12" t="s">
        <v>1840</v>
      </c>
      <c r="E721" s="12" t="s">
        <v>1841</v>
      </c>
      <c r="F721" s="13">
        <v>3892.82</v>
      </c>
      <c r="G721" s="12" t="s">
        <v>1842</v>
      </c>
      <c r="H721" s="18">
        <v>43983</v>
      </c>
      <c r="I721" s="12" t="s">
        <v>2548</v>
      </c>
      <c r="J721" s="12" t="s">
        <v>2632</v>
      </c>
      <c r="K721" s="12">
        <v>10068</v>
      </c>
      <c r="L721" s="12" t="s">
        <v>2587</v>
      </c>
      <c r="M721" s="12">
        <v>114060</v>
      </c>
      <c r="N721" s="12" t="s">
        <v>2633</v>
      </c>
      <c r="O721" s="12" t="s">
        <v>1860</v>
      </c>
      <c r="P721" s="12" t="s">
        <v>1861</v>
      </c>
      <c r="Q721" s="12" t="s">
        <v>1862</v>
      </c>
      <c r="R721" s="12" t="s">
        <v>1850</v>
      </c>
      <c r="S721" s="12" t="s">
        <v>1857</v>
      </c>
    </row>
    <row r="722" spans="1:19" x14ac:dyDescent="0.25">
      <c r="A722" s="12" t="s">
        <v>1837</v>
      </c>
      <c r="B722" s="12" t="s">
        <v>1838</v>
      </c>
      <c r="C722" s="12" t="s">
        <v>1839</v>
      </c>
      <c r="D722" s="12" t="s">
        <v>1840</v>
      </c>
      <c r="E722" s="12" t="s">
        <v>1841</v>
      </c>
      <c r="F722" s="13">
        <v>5022.4799999999996</v>
      </c>
      <c r="G722" s="12" t="s">
        <v>1842</v>
      </c>
      <c r="H722" s="18">
        <v>43922</v>
      </c>
      <c r="I722" s="12" t="s">
        <v>2634</v>
      </c>
      <c r="J722" s="12" t="s">
        <v>2635</v>
      </c>
      <c r="K722" s="12">
        <v>10069</v>
      </c>
      <c r="L722" s="12" t="s">
        <v>2636</v>
      </c>
      <c r="M722" s="12">
        <v>111100</v>
      </c>
      <c r="N722" s="12" t="s">
        <v>2637</v>
      </c>
      <c r="O722" s="12" t="s">
        <v>1847</v>
      </c>
      <c r="P722" s="12" t="s">
        <v>1848</v>
      </c>
      <c r="Q722" s="12" t="s">
        <v>1849</v>
      </c>
      <c r="R722" s="12" t="s">
        <v>1850</v>
      </c>
      <c r="S722" s="12" t="s">
        <v>1851</v>
      </c>
    </row>
    <row r="723" spans="1:19" x14ac:dyDescent="0.25">
      <c r="A723" s="12" t="s">
        <v>1852</v>
      </c>
      <c r="B723" s="12" t="s">
        <v>1838</v>
      </c>
      <c r="C723" s="12" t="s">
        <v>1853</v>
      </c>
      <c r="D723" s="12" t="s">
        <v>1840</v>
      </c>
      <c r="E723" s="12" t="s">
        <v>1841</v>
      </c>
      <c r="F723" s="13">
        <v>5067.91</v>
      </c>
      <c r="G723" s="12" t="s">
        <v>1842</v>
      </c>
      <c r="H723" s="18">
        <v>43952</v>
      </c>
      <c r="I723" s="12" t="s">
        <v>2620</v>
      </c>
      <c r="J723" s="12" t="s">
        <v>2635</v>
      </c>
      <c r="K723" s="12">
        <v>10069</v>
      </c>
      <c r="L723" s="12" t="s">
        <v>2636</v>
      </c>
      <c r="M723" s="12">
        <v>111100</v>
      </c>
      <c r="N723" s="12" t="s">
        <v>2637</v>
      </c>
      <c r="O723" s="12" t="s">
        <v>1854</v>
      </c>
      <c r="P723" s="12" t="s">
        <v>1855</v>
      </c>
      <c r="Q723" s="12" t="s">
        <v>1856</v>
      </c>
      <c r="R723" s="12" t="s">
        <v>1850</v>
      </c>
      <c r="S723" s="12" t="s">
        <v>1851</v>
      </c>
    </row>
    <row r="724" spans="1:19" x14ac:dyDescent="0.25">
      <c r="A724" s="12" t="s">
        <v>1858</v>
      </c>
      <c r="B724" s="12" t="s">
        <v>1838</v>
      </c>
      <c r="C724" s="12" t="s">
        <v>1859</v>
      </c>
      <c r="D724" s="12" t="s">
        <v>1840</v>
      </c>
      <c r="E724" s="12" t="s">
        <v>1841</v>
      </c>
      <c r="F724" s="13">
        <v>5022.4799999999996</v>
      </c>
      <c r="G724" s="12" t="s">
        <v>1842</v>
      </c>
      <c r="H724" s="18">
        <v>43983</v>
      </c>
      <c r="I724" s="12" t="s">
        <v>2551</v>
      </c>
      <c r="J724" s="12" t="s">
        <v>2635</v>
      </c>
      <c r="K724" s="12">
        <v>10069</v>
      </c>
      <c r="L724" s="12" t="s">
        <v>2636</v>
      </c>
      <c r="M724" s="12">
        <v>111100</v>
      </c>
      <c r="N724" s="12" t="s">
        <v>2637</v>
      </c>
      <c r="O724" s="12" t="s">
        <v>1860</v>
      </c>
      <c r="P724" s="12" t="s">
        <v>1861</v>
      </c>
      <c r="Q724" s="12" t="s">
        <v>1862</v>
      </c>
      <c r="R724" s="12" t="s">
        <v>1850</v>
      </c>
      <c r="S724" s="12" t="s">
        <v>1851</v>
      </c>
    </row>
    <row r="725" spans="1:19" x14ac:dyDescent="0.25">
      <c r="A725" s="12" t="s">
        <v>1837</v>
      </c>
      <c r="B725" s="12" t="s">
        <v>1838</v>
      </c>
      <c r="C725" s="12" t="s">
        <v>1839</v>
      </c>
      <c r="D725" s="12" t="s">
        <v>1840</v>
      </c>
      <c r="E725" s="12" t="s">
        <v>1841</v>
      </c>
      <c r="F725" s="13">
        <v>8784.64</v>
      </c>
      <c r="G725" s="12" t="s">
        <v>1842</v>
      </c>
      <c r="H725" s="18">
        <v>43922</v>
      </c>
      <c r="I725" s="12" t="s">
        <v>2638</v>
      </c>
      <c r="J725" s="12" t="s">
        <v>2639</v>
      </c>
      <c r="K725" s="12">
        <v>10069</v>
      </c>
      <c r="L725" s="12" t="s">
        <v>2636</v>
      </c>
      <c r="M725" s="12">
        <v>111200</v>
      </c>
      <c r="N725" s="12" t="s">
        <v>2640</v>
      </c>
      <c r="O725" s="12" t="s">
        <v>1847</v>
      </c>
      <c r="P725" s="12" t="s">
        <v>1848</v>
      </c>
      <c r="Q725" s="12" t="s">
        <v>1849</v>
      </c>
      <c r="R725" s="12" t="s">
        <v>1850</v>
      </c>
      <c r="S725" s="12" t="s">
        <v>1866</v>
      </c>
    </row>
    <row r="726" spans="1:19" x14ac:dyDescent="0.25">
      <c r="A726" s="12" t="s">
        <v>1852</v>
      </c>
      <c r="B726" s="12" t="s">
        <v>1838</v>
      </c>
      <c r="C726" s="12" t="s">
        <v>1853</v>
      </c>
      <c r="D726" s="12" t="s">
        <v>1840</v>
      </c>
      <c r="E726" s="12" t="s">
        <v>1841</v>
      </c>
      <c r="F726" s="13">
        <v>8583.5300000000007</v>
      </c>
      <c r="G726" s="12" t="s">
        <v>1842</v>
      </c>
      <c r="H726" s="18">
        <v>43952</v>
      </c>
      <c r="I726" s="12" t="s">
        <v>2623</v>
      </c>
      <c r="J726" s="12" t="s">
        <v>2639</v>
      </c>
      <c r="K726" s="12">
        <v>10069</v>
      </c>
      <c r="L726" s="12" t="s">
        <v>2636</v>
      </c>
      <c r="M726" s="12">
        <v>111200</v>
      </c>
      <c r="N726" s="12" t="s">
        <v>2640</v>
      </c>
      <c r="O726" s="12" t="s">
        <v>1854</v>
      </c>
      <c r="P726" s="12" t="s">
        <v>1855</v>
      </c>
      <c r="Q726" s="12" t="s">
        <v>1856</v>
      </c>
      <c r="R726" s="12" t="s">
        <v>1850</v>
      </c>
      <c r="S726" s="12" t="s">
        <v>1866</v>
      </c>
    </row>
    <row r="727" spans="1:19" x14ac:dyDescent="0.25">
      <c r="A727" s="12" t="s">
        <v>1858</v>
      </c>
      <c r="B727" s="12" t="s">
        <v>1838</v>
      </c>
      <c r="C727" s="12" t="s">
        <v>1859</v>
      </c>
      <c r="D727" s="12" t="s">
        <v>1840</v>
      </c>
      <c r="E727" s="12" t="s">
        <v>1841</v>
      </c>
      <c r="F727" s="13">
        <v>9221.76</v>
      </c>
      <c r="G727" s="12" t="s">
        <v>1842</v>
      </c>
      <c r="H727" s="18">
        <v>43983</v>
      </c>
      <c r="I727" s="12" t="s">
        <v>2554</v>
      </c>
      <c r="J727" s="12" t="s">
        <v>2639</v>
      </c>
      <c r="K727" s="12">
        <v>10069</v>
      </c>
      <c r="L727" s="12" t="s">
        <v>2636</v>
      </c>
      <c r="M727" s="12">
        <v>111200</v>
      </c>
      <c r="N727" s="12" t="s">
        <v>2640</v>
      </c>
      <c r="O727" s="12" t="s">
        <v>1860</v>
      </c>
      <c r="P727" s="12" t="s">
        <v>1861</v>
      </c>
      <c r="Q727" s="12" t="s">
        <v>1862</v>
      </c>
      <c r="R727" s="12" t="s">
        <v>1850</v>
      </c>
      <c r="S727" s="12" t="s">
        <v>1866</v>
      </c>
    </row>
    <row r="728" spans="1:19" x14ac:dyDescent="0.25">
      <c r="A728" s="12" t="s">
        <v>1837</v>
      </c>
      <c r="B728" s="12" t="s">
        <v>1838</v>
      </c>
      <c r="C728" s="12" t="s">
        <v>1839</v>
      </c>
      <c r="D728" s="12" t="s">
        <v>1840</v>
      </c>
      <c r="E728" s="12" t="s">
        <v>1841</v>
      </c>
      <c r="F728" s="13">
        <v>4531.08</v>
      </c>
      <c r="G728" s="12" t="s">
        <v>1842</v>
      </c>
      <c r="H728" s="18">
        <v>43922</v>
      </c>
      <c r="I728" s="12" t="s">
        <v>2641</v>
      </c>
      <c r="J728" s="12" t="s">
        <v>2642</v>
      </c>
      <c r="K728" s="12">
        <v>10069</v>
      </c>
      <c r="L728" s="12" t="s">
        <v>2636</v>
      </c>
      <c r="M728" s="12">
        <v>111300</v>
      </c>
      <c r="N728" s="12" t="s">
        <v>2643</v>
      </c>
      <c r="O728" s="12" t="s">
        <v>1847</v>
      </c>
      <c r="P728" s="12" t="s">
        <v>1848</v>
      </c>
      <c r="Q728" s="12" t="s">
        <v>1849</v>
      </c>
      <c r="R728" s="12" t="s">
        <v>1850</v>
      </c>
      <c r="S728" s="12" t="s">
        <v>1873</v>
      </c>
    </row>
    <row r="729" spans="1:19" x14ac:dyDescent="0.25">
      <c r="A729" s="12" t="s">
        <v>1852</v>
      </c>
      <c r="B729" s="12" t="s">
        <v>1838</v>
      </c>
      <c r="C729" s="12" t="s">
        <v>1853</v>
      </c>
      <c r="D729" s="12" t="s">
        <v>1840</v>
      </c>
      <c r="E729" s="12" t="s">
        <v>1841</v>
      </c>
      <c r="F729" s="13">
        <v>4452.6899999999996</v>
      </c>
      <c r="G729" s="12" t="s">
        <v>1842</v>
      </c>
      <c r="H729" s="18">
        <v>43952</v>
      </c>
      <c r="I729" s="12" t="s">
        <v>2626</v>
      </c>
      <c r="J729" s="12" t="s">
        <v>2642</v>
      </c>
      <c r="K729" s="12">
        <v>10069</v>
      </c>
      <c r="L729" s="12" t="s">
        <v>2636</v>
      </c>
      <c r="M729" s="12">
        <v>111300</v>
      </c>
      <c r="N729" s="12" t="s">
        <v>2643</v>
      </c>
      <c r="O729" s="12" t="s">
        <v>1854</v>
      </c>
      <c r="P729" s="12" t="s">
        <v>1855</v>
      </c>
      <c r="Q729" s="12" t="s">
        <v>1856</v>
      </c>
      <c r="R729" s="12" t="s">
        <v>1850</v>
      </c>
      <c r="S729" s="12" t="s">
        <v>1873</v>
      </c>
    </row>
    <row r="730" spans="1:19" x14ac:dyDescent="0.25">
      <c r="A730" s="12" t="s">
        <v>1858</v>
      </c>
      <c r="B730" s="12" t="s">
        <v>1838</v>
      </c>
      <c r="C730" s="12" t="s">
        <v>1859</v>
      </c>
      <c r="D730" s="12" t="s">
        <v>1840</v>
      </c>
      <c r="E730" s="12" t="s">
        <v>1841</v>
      </c>
      <c r="F730" s="13">
        <v>4452.6899999999996</v>
      </c>
      <c r="G730" s="12" t="s">
        <v>1842</v>
      </c>
      <c r="H730" s="18">
        <v>43983</v>
      </c>
      <c r="I730" s="12" t="s">
        <v>2557</v>
      </c>
      <c r="J730" s="12" t="s">
        <v>2642</v>
      </c>
      <c r="K730" s="12">
        <v>10069</v>
      </c>
      <c r="L730" s="12" t="s">
        <v>2636</v>
      </c>
      <c r="M730" s="12">
        <v>111300</v>
      </c>
      <c r="N730" s="12" t="s">
        <v>2643</v>
      </c>
      <c r="O730" s="12" t="s">
        <v>1860</v>
      </c>
      <c r="P730" s="12" t="s">
        <v>1861</v>
      </c>
      <c r="Q730" s="12" t="s">
        <v>1862</v>
      </c>
      <c r="R730" s="12" t="s">
        <v>1850</v>
      </c>
      <c r="S730" s="12" t="s">
        <v>1873</v>
      </c>
    </row>
    <row r="731" spans="1:19" x14ac:dyDescent="0.25">
      <c r="A731" s="12" t="s">
        <v>1837</v>
      </c>
      <c r="B731" s="12" t="s">
        <v>1838</v>
      </c>
      <c r="C731" s="12" t="s">
        <v>1839</v>
      </c>
      <c r="D731" s="12" t="s">
        <v>1840</v>
      </c>
      <c r="E731" s="12" t="s">
        <v>1841</v>
      </c>
      <c r="F731" s="13">
        <v>81428.929999999993</v>
      </c>
      <c r="G731" s="12" t="s">
        <v>1842</v>
      </c>
      <c r="H731" s="18">
        <v>43922</v>
      </c>
      <c r="I731" s="12" t="s">
        <v>2644</v>
      </c>
      <c r="J731" s="12" t="s">
        <v>2645</v>
      </c>
      <c r="K731" s="12">
        <v>10069</v>
      </c>
      <c r="L731" s="12" t="s">
        <v>2636</v>
      </c>
      <c r="M731" s="12">
        <v>111400</v>
      </c>
      <c r="N731" s="12" t="s">
        <v>2646</v>
      </c>
      <c r="O731" s="12" t="s">
        <v>1847</v>
      </c>
      <c r="P731" s="12" t="s">
        <v>1848</v>
      </c>
      <c r="Q731" s="12" t="s">
        <v>1849</v>
      </c>
      <c r="R731" s="12" t="s">
        <v>1850</v>
      </c>
      <c r="S731" s="12" t="s">
        <v>1815</v>
      </c>
    </row>
    <row r="732" spans="1:19" x14ac:dyDescent="0.25">
      <c r="A732" s="12" t="s">
        <v>1852</v>
      </c>
      <c r="B732" s="12" t="s">
        <v>1838</v>
      </c>
      <c r="C732" s="12" t="s">
        <v>1853</v>
      </c>
      <c r="D732" s="12" t="s">
        <v>1840</v>
      </c>
      <c r="E732" s="12" t="s">
        <v>1841</v>
      </c>
      <c r="F732" s="13">
        <v>79743.41</v>
      </c>
      <c r="G732" s="12" t="s">
        <v>1842</v>
      </c>
      <c r="H732" s="18">
        <v>43952</v>
      </c>
      <c r="I732" s="12" t="s">
        <v>2631</v>
      </c>
      <c r="J732" s="12" t="s">
        <v>2645</v>
      </c>
      <c r="K732" s="12">
        <v>10069</v>
      </c>
      <c r="L732" s="12" t="s">
        <v>2636</v>
      </c>
      <c r="M732" s="12">
        <v>111400</v>
      </c>
      <c r="N732" s="12" t="s">
        <v>2646</v>
      </c>
      <c r="O732" s="12" t="s">
        <v>1854</v>
      </c>
      <c r="P732" s="12" t="s">
        <v>1855</v>
      </c>
      <c r="Q732" s="12" t="s">
        <v>1856</v>
      </c>
      <c r="R732" s="12" t="s">
        <v>1850</v>
      </c>
      <c r="S732" s="12" t="s">
        <v>1815</v>
      </c>
    </row>
    <row r="733" spans="1:19" x14ac:dyDescent="0.25">
      <c r="A733" s="12" t="s">
        <v>1858</v>
      </c>
      <c r="B733" s="12" t="s">
        <v>1838</v>
      </c>
      <c r="C733" s="12" t="s">
        <v>1859</v>
      </c>
      <c r="D733" s="12" t="s">
        <v>1840</v>
      </c>
      <c r="E733" s="12" t="s">
        <v>1841</v>
      </c>
      <c r="F733" s="13">
        <v>78301.990000000005</v>
      </c>
      <c r="G733" s="12" t="s">
        <v>1842</v>
      </c>
      <c r="H733" s="18">
        <v>43983</v>
      </c>
      <c r="I733" s="12" t="s">
        <v>2560</v>
      </c>
      <c r="J733" s="12" t="s">
        <v>2645</v>
      </c>
      <c r="K733" s="12">
        <v>10069</v>
      </c>
      <c r="L733" s="12" t="s">
        <v>2636</v>
      </c>
      <c r="M733" s="12">
        <v>111400</v>
      </c>
      <c r="N733" s="12" t="s">
        <v>2646</v>
      </c>
      <c r="O733" s="12" t="s">
        <v>1860</v>
      </c>
      <c r="P733" s="12" t="s">
        <v>1861</v>
      </c>
      <c r="Q733" s="12" t="s">
        <v>1862</v>
      </c>
      <c r="R733" s="12" t="s">
        <v>1850</v>
      </c>
      <c r="S733" s="12" t="s">
        <v>1815</v>
      </c>
    </row>
    <row r="734" spans="1:19" x14ac:dyDescent="0.25">
      <c r="A734" s="12" t="s">
        <v>1837</v>
      </c>
      <c r="B734" s="12" t="s">
        <v>1838</v>
      </c>
      <c r="C734" s="12" t="s">
        <v>1839</v>
      </c>
      <c r="D734" s="12" t="s">
        <v>1840</v>
      </c>
      <c r="E734" s="12" t="s">
        <v>1841</v>
      </c>
      <c r="F734" s="13">
        <v>43073.95</v>
      </c>
      <c r="G734" s="12" t="s">
        <v>1842</v>
      </c>
      <c r="H734" s="18">
        <v>43922</v>
      </c>
      <c r="I734" s="12" t="s">
        <v>2647</v>
      </c>
      <c r="J734" s="12" t="s">
        <v>2648</v>
      </c>
      <c r="K734" s="12">
        <v>10069</v>
      </c>
      <c r="L734" s="12" t="s">
        <v>2636</v>
      </c>
      <c r="M734" s="12">
        <v>111600</v>
      </c>
      <c r="N734" s="12" t="s">
        <v>2649</v>
      </c>
      <c r="O734" s="12" t="s">
        <v>1847</v>
      </c>
      <c r="P734" s="12" t="s">
        <v>1848</v>
      </c>
      <c r="Q734" s="12" t="s">
        <v>1849</v>
      </c>
      <c r="R734" s="12" t="s">
        <v>1850</v>
      </c>
      <c r="S734" s="12" t="s">
        <v>1857</v>
      </c>
    </row>
    <row r="735" spans="1:19" x14ac:dyDescent="0.25">
      <c r="A735" s="12" t="s">
        <v>1852</v>
      </c>
      <c r="B735" s="12" t="s">
        <v>1838</v>
      </c>
      <c r="C735" s="12" t="s">
        <v>1853</v>
      </c>
      <c r="D735" s="12" t="s">
        <v>1840</v>
      </c>
      <c r="E735" s="12" t="s">
        <v>1841</v>
      </c>
      <c r="F735" s="13">
        <v>44085.15</v>
      </c>
      <c r="G735" s="12" t="s">
        <v>1842</v>
      </c>
      <c r="H735" s="18">
        <v>43952</v>
      </c>
      <c r="I735" s="12" t="s">
        <v>2634</v>
      </c>
      <c r="J735" s="12" t="s">
        <v>2648</v>
      </c>
      <c r="K735" s="12">
        <v>10069</v>
      </c>
      <c r="L735" s="12" t="s">
        <v>2636</v>
      </c>
      <c r="M735" s="12">
        <v>111600</v>
      </c>
      <c r="N735" s="12" t="s">
        <v>2649</v>
      </c>
      <c r="O735" s="12" t="s">
        <v>1854</v>
      </c>
      <c r="P735" s="12" t="s">
        <v>1855</v>
      </c>
      <c r="Q735" s="12" t="s">
        <v>1856</v>
      </c>
      <c r="R735" s="12" t="s">
        <v>1850</v>
      </c>
      <c r="S735" s="12" t="s">
        <v>1857</v>
      </c>
    </row>
    <row r="736" spans="1:19" x14ac:dyDescent="0.25">
      <c r="A736" s="12" t="s">
        <v>1858</v>
      </c>
      <c r="B736" s="12" t="s">
        <v>1838</v>
      </c>
      <c r="C736" s="12" t="s">
        <v>1859</v>
      </c>
      <c r="D736" s="12" t="s">
        <v>1840</v>
      </c>
      <c r="E736" s="12" t="s">
        <v>1841</v>
      </c>
      <c r="F736" s="13">
        <v>42023.76</v>
      </c>
      <c r="G736" s="12" t="s">
        <v>1842</v>
      </c>
      <c r="H736" s="18">
        <v>43983</v>
      </c>
      <c r="I736" s="12" t="s">
        <v>2565</v>
      </c>
      <c r="J736" s="12" t="s">
        <v>2648</v>
      </c>
      <c r="K736" s="12">
        <v>10069</v>
      </c>
      <c r="L736" s="12" t="s">
        <v>2636</v>
      </c>
      <c r="M736" s="12">
        <v>111600</v>
      </c>
      <c r="N736" s="12" t="s">
        <v>2649</v>
      </c>
      <c r="O736" s="12" t="s">
        <v>1860</v>
      </c>
      <c r="P736" s="12" t="s">
        <v>1861</v>
      </c>
      <c r="Q736" s="12" t="s">
        <v>1862</v>
      </c>
      <c r="R736" s="12" t="s">
        <v>1850</v>
      </c>
      <c r="S736" s="12" t="s">
        <v>1857</v>
      </c>
    </row>
    <row r="737" spans="1:19" x14ac:dyDescent="0.25">
      <c r="A737" s="12" t="s">
        <v>1837</v>
      </c>
      <c r="B737" s="12" t="s">
        <v>1838</v>
      </c>
      <c r="C737" s="12" t="s">
        <v>1839</v>
      </c>
      <c r="D737" s="12" t="s">
        <v>1840</v>
      </c>
      <c r="E737" s="12" t="s">
        <v>1841</v>
      </c>
      <c r="F737" s="13">
        <v>9184.0300000000007</v>
      </c>
      <c r="G737" s="12" t="s">
        <v>1842</v>
      </c>
      <c r="H737" s="18">
        <v>43922</v>
      </c>
      <c r="I737" s="12" t="s">
        <v>2650</v>
      </c>
      <c r="J737" s="12" t="s">
        <v>2651</v>
      </c>
      <c r="K737" s="12">
        <v>10069</v>
      </c>
      <c r="L737" s="12" t="s">
        <v>2636</v>
      </c>
      <c r="M737" s="12">
        <v>111700</v>
      </c>
      <c r="N737" s="12" t="s">
        <v>2652</v>
      </c>
      <c r="O737" s="12" t="s">
        <v>1847</v>
      </c>
      <c r="P737" s="12" t="s">
        <v>1848</v>
      </c>
      <c r="Q737" s="12" t="s">
        <v>1849</v>
      </c>
      <c r="R737" s="12" t="s">
        <v>1850</v>
      </c>
      <c r="S737" s="12" t="s">
        <v>1877</v>
      </c>
    </row>
    <row r="738" spans="1:19" x14ac:dyDescent="0.25">
      <c r="A738" s="12" t="s">
        <v>1852</v>
      </c>
      <c r="B738" s="12" t="s">
        <v>1838</v>
      </c>
      <c r="C738" s="12" t="s">
        <v>1853</v>
      </c>
      <c r="D738" s="12" t="s">
        <v>1840</v>
      </c>
      <c r="E738" s="12" t="s">
        <v>1841</v>
      </c>
      <c r="F738" s="13">
        <v>11324.73</v>
      </c>
      <c r="G738" s="12" t="s">
        <v>1842</v>
      </c>
      <c r="H738" s="18">
        <v>43952</v>
      </c>
      <c r="I738" s="12" t="s">
        <v>2638</v>
      </c>
      <c r="J738" s="12" t="s">
        <v>2651</v>
      </c>
      <c r="K738" s="12">
        <v>10069</v>
      </c>
      <c r="L738" s="12" t="s">
        <v>2636</v>
      </c>
      <c r="M738" s="12">
        <v>111700</v>
      </c>
      <c r="N738" s="12" t="s">
        <v>2652</v>
      </c>
      <c r="O738" s="12" t="s">
        <v>1854</v>
      </c>
      <c r="P738" s="12" t="s">
        <v>1855</v>
      </c>
      <c r="Q738" s="12" t="s">
        <v>1856</v>
      </c>
      <c r="R738" s="12" t="s">
        <v>1850</v>
      </c>
      <c r="S738" s="12" t="s">
        <v>1877</v>
      </c>
    </row>
    <row r="739" spans="1:19" x14ac:dyDescent="0.25">
      <c r="A739" s="12" t="s">
        <v>1858</v>
      </c>
      <c r="B739" s="12" t="s">
        <v>1838</v>
      </c>
      <c r="C739" s="12" t="s">
        <v>1859</v>
      </c>
      <c r="D739" s="12" t="s">
        <v>1840</v>
      </c>
      <c r="E739" s="12" t="s">
        <v>1841</v>
      </c>
      <c r="F739" s="13">
        <v>9361.39</v>
      </c>
      <c r="G739" s="12" t="s">
        <v>1842</v>
      </c>
      <c r="H739" s="18">
        <v>43983</v>
      </c>
      <c r="I739" s="12" t="s">
        <v>2568</v>
      </c>
      <c r="J739" s="12" t="s">
        <v>2651</v>
      </c>
      <c r="K739" s="12">
        <v>10069</v>
      </c>
      <c r="L739" s="12" t="s">
        <v>2636</v>
      </c>
      <c r="M739" s="12">
        <v>111700</v>
      </c>
      <c r="N739" s="12" t="s">
        <v>2652</v>
      </c>
      <c r="O739" s="12" t="s">
        <v>1860</v>
      </c>
      <c r="P739" s="12" t="s">
        <v>1861</v>
      </c>
      <c r="Q739" s="12" t="s">
        <v>1862</v>
      </c>
      <c r="R739" s="12" t="s">
        <v>1850</v>
      </c>
      <c r="S739" s="12" t="s">
        <v>1877</v>
      </c>
    </row>
    <row r="740" spans="1:19" x14ac:dyDescent="0.25">
      <c r="A740" s="12" t="s">
        <v>1837</v>
      </c>
      <c r="B740" s="12" t="s">
        <v>1838</v>
      </c>
      <c r="C740" s="12" t="s">
        <v>1839</v>
      </c>
      <c r="D740" s="12" t="s">
        <v>1840</v>
      </c>
      <c r="E740" s="12" t="s">
        <v>1841</v>
      </c>
      <c r="F740" s="13">
        <v>431.37</v>
      </c>
      <c r="G740" s="12" t="s">
        <v>1842</v>
      </c>
      <c r="H740" s="18">
        <v>43922</v>
      </c>
      <c r="I740" s="12" t="s">
        <v>2653</v>
      </c>
      <c r="J740" s="12" t="s">
        <v>2654</v>
      </c>
      <c r="K740" s="12">
        <v>10069</v>
      </c>
      <c r="L740" s="12" t="s">
        <v>2636</v>
      </c>
      <c r="M740" s="12">
        <v>113000</v>
      </c>
      <c r="N740" s="12" t="s">
        <v>2655</v>
      </c>
      <c r="O740" s="12" t="s">
        <v>1847</v>
      </c>
      <c r="P740" s="12" t="s">
        <v>1848</v>
      </c>
      <c r="Q740" s="12" t="s">
        <v>1849</v>
      </c>
      <c r="R740" s="12" t="s">
        <v>1850</v>
      </c>
      <c r="S740" s="12" t="s">
        <v>1877</v>
      </c>
    </row>
    <row r="741" spans="1:19" x14ac:dyDescent="0.25">
      <c r="A741" s="12" t="s">
        <v>1852</v>
      </c>
      <c r="B741" s="12" t="s">
        <v>1838</v>
      </c>
      <c r="C741" s="12" t="s">
        <v>1853</v>
      </c>
      <c r="D741" s="12" t="s">
        <v>1840</v>
      </c>
      <c r="E741" s="12" t="s">
        <v>1841</v>
      </c>
      <c r="F741" s="13">
        <v>664.35</v>
      </c>
      <c r="G741" s="12" t="s">
        <v>1842</v>
      </c>
      <c r="H741" s="18">
        <v>43952</v>
      </c>
      <c r="I741" s="12" t="s">
        <v>2641</v>
      </c>
      <c r="J741" s="12" t="s">
        <v>2654</v>
      </c>
      <c r="K741" s="12">
        <v>10069</v>
      </c>
      <c r="L741" s="12" t="s">
        <v>2636</v>
      </c>
      <c r="M741" s="12">
        <v>113000</v>
      </c>
      <c r="N741" s="12" t="s">
        <v>2655</v>
      </c>
      <c r="O741" s="12" t="s">
        <v>1854</v>
      </c>
      <c r="P741" s="12" t="s">
        <v>1855</v>
      </c>
      <c r="Q741" s="12" t="s">
        <v>1856</v>
      </c>
      <c r="R741" s="12" t="s">
        <v>1850</v>
      </c>
      <c r="S741" s="12" t="s">
        <v>1877</v>
      </c>
    </row>
    <row r="742" spans="1:19" x14ac:dyDescent="0.25">
      <c r="A742" s="12" t="s">
        <v>1858</v>
      </c>
      <c r="B742" s="12" t="s">
        <v>1838</v>
      </c>
      <c r="C742" s="12" t="s">
        <v>1859</v>
      </c>
      <c r="D742" s="12" t="s">
        <v>1840</v>
      </c>
      <c r="E742" s="12" t="s">
        <v>1841</v>
      </c>
      <c r="F742" s="13">
        <v>447.82</v>
      </c>
      <c r="G742" s="12" t="s">
        <v>1842</v>
      </c>
      <c r="H742" s="18">
        <v>43983</v>
      </c>
      <c r="I742" s="12" t="s">
        <v>2571</v>
      </c>
      <c r="J742" s="12" t="s">
        <v>2654</v>
      </c>
      <c r="K742" s="12">
        <v>10069</v>
      </c>
      <c r="L742" s="12" t="s">
        <v>2636</v>
      </c>
      <c r="M742" s="12">
        <v>113000</v>
      </c>
      <c r="N742" s="12" t="s">
        <v>2655</v>
      </c>
      <c r="O742" s="12" t="s">
        <v>1860</v>
      </c>
      <c r="P742" s="12" t="s">
        <v>1861</v>
      </c>
      <c r="Q742" s="12" t="s">
        <v>1862</v>
      </c>
      <c r="R742" s="12" t="s">
        <v>1850</v>
      </c>
      <c r="S742" s="12" t="s">
        <v>1877</v>
      </c>
    </row>
    <row r="743" spans="1:19" x14ac:dyDescent="0.25">
      <c r="A743" s="12" t="s">
        <v>1837</v>
      </c>
      <c r="B743" s="12" t="s">
        <v>1838</v>
      </c>
      <c r="C743" s="12" t="s">
        <v>1839</v>
      </c>
      <c r="D743" s="12" t="s">
        <v>1840</v>
      </c>
      <c r="E743" s="12" t="s">
        <v>1841</v>
      </c>
      <c r="F743" s="13">
        <v>487.62</v>
      </c>
      <c r="G743" s="12" t="s">
        <v>1842</v>
      </c>
      <c r="H743" s="18">
        <v>43922</v>
      </c>
      <c r="I743" s="12" t="s">
        <v>2656</v>
      </c>
      <c r="J743" s="12" t="s">
        <v>2657</v>
      </c>
      <c r="K743" s="12">
        <v>10069</v>
      </c>
      <c r="L743" s="12" t="s">
        <v>2636</v>
      </c>
      <c r="M743" s="12">
        <v>113010</v>
      </c>
      <c r="N743" s="12" t="s">
        <v>2658</v>
      </c>
      <c r="O743" s="12" t="s">
        <v>1847</v>
      </c>
      <c r="P743" s="12" t="s">
        <v>1848</v>
      </c>
      <c r="Q743" s="12" t="s">
        <v>1849</v>
      </c>
      <c r="R743" s="12" t="s">
        <v>1850</v>
      </c>
      <c r="S743" s="12" t="s">
        <v>1851</v>
      </c>
    </row>
    <row r="744" spans="1:19" x14ac:dyDescent="0.25">
      <c r="A744" s="12" t="s">
        <v>1852</v>
      </c>
      <c r="B744" s="12" t="s">
        <v>1838</v>
      </c>
      <c r="C744" s="12" t="s">
        <v>1853</v>
      </c>
      <c r="D744" s="12" t="s">
        <v>1840</v>
      </c>
      <c r="E744" s="12" t="s">
        <v>1841</v>
      </c>
      <c r="F744" s="13">
        <v>493.86</v>
      </c>
      <c r="G744" s="12" t="s">
        <v>1842</v>
      </c>
      <c r="H744" s="18">
        <v>43952</v>
      </c>
      <c r="I744" s="12" t="s">
        <v>2644</v>
      </c>
      <c r="J744" s="12" t="s">
        <v>2657</v>
      </c>
      <c r="K744" s="12">
        <v>10069</v>
      </c>
      <c r="L744" s="12" t="s">
        <v>2636</v>
      </c>
      <c r="M744" s="12">
        <v>113010</v>
      </c>
      <c r="N744" s="12" t="s">
        <v>2658</v>
      </c>
      <c r="O744" s="12" t="s">
        <v>1854</v>
      </c>
      <c r="P744" s="12" t="s">
        <v>1855</v>
      </c>
      <c r="Q744" s="12" t="s">
        <v>1856</v>
      </c>
      <c r="R744" s="12" t="s">
        <v>1850</v>
      </c>
      <c r="S744" s="12" t="s">
        <v>1851</v>
      </c>
    </row>
    <row r="745" spans="1:19" x14ac:dyDescent="0.25">
      <c r="A745" s="12" t="s">
        <v>1858</v>
      </c>
      <c r="B745" s="12" t="s">
        <v>1838</v>
      </c>
      <c r="C745" s="12" t="s">
        <v>1859</v>
      </c>
      <c r="D745" s="12" t="s">
        <v>1840</v>
      </c>
      <c r="E745" s="12" t="s">
        <v>1841</v>
      </c>
      <c r="F745" s="13">
        <v>487.62</v>
      </c>
      <c r="G745" s="12" t="s">
        <v>1842</v>
      </c>
      <c r="H745" s="18">
        <v>43983</v>
      </c>
      <c r="I745" s="12" t="s">
        <v>2574</v>
      </c>
      <c r="J745" s="12" t="s">
        <v>2657</v>
      </c>
      <c r="K745" s="12">
        <v>10069</v>
      </c>
      <c r="L745" s="12" t="s">
        <v>2636</v>
      </c>
      <c r="M745" s="12">
        <v>113010</v>
      </c>
      <c r="N745" s="12" t="s">
        <v>2658</v>
      </c>
      <c r="O745" s="12" t="s">
        <v>1860</v>
      </c>
      <c r="P745" s="12" t="s">
        <v>1861</v>
      </c>
      <c r="Q745" s="12" t="s">
        <v>1862</v>
      </c>
      <c r="R745" s="12" t="s">
        <v>1850</v>
      </c>
      <c r="S745" s="12" t="s">
        <v>1851</v>
      </c>
    </row>
    <row r="746" spans="1:19" x14ac:dyDescent="0.25">
      <c r="A746" s="12" t="s">
        <v>1837</v>
      </c>
      <c r="B746" s="12" t="s">
        <v>1838</v>
      </c>
      <c r="C746" s="12" t="s">
        <v>1839</v>
      </c>
      <c r="D746" s="12" t="s">
        <v>1840</v>
      </c>
      <c r="E746" s="12" t="s">
        <v>1841</v>
      </c>
      <c r="F746" s="13">
        <v>587.01</v>
      </c>
      <c r="G746" s="12" t="s">
        <v>1842</v>
      </c>
      <c r="H746" s="18">
        <v>43922</v>
      </c>
      <c r="I746" s="12" t="s">
        <v>2659</v>
      </c>
      <c r="J746" s="12" t="s">
        <v>2660</v>
      </c>
      <c r="K746" s="12">
        <v>10069</v>
      </c>
      <c r="L746" s="12" t="s">
        <v>2636</v>
      </c>
      <c r="M746" s="12">
        <v>113020</v>
      </c>
      <c r="N746" s="12" t="s">
        <v>2661</v>
      </c>
      <c r="O746" s="12" t="s">
        <v>1847</v>
      </c>
      <c r="P746" s="12" t="s">
        <v>1848</v>
      </c>
      <c r="Q746" s="12" t="s">
        <v>1849</v>
      </c>
      <c r="R746" s="12" t="s">
        <v>1850</v>
      </c>
      <c r="S746" s="12" t="s">
        <v>1866</v>
      </c>
    </row>
    <row r="747" spans="1:19" x14ac:dyDescent="0.25">
      <c r="A747" s="12" t="s">
        <v>1852</v>
      </c>
      <c r="B747" s="12" t="s">
        <v>1838</v>
      </c>
      <c r="C747" s="12" t="s">
        <v>1853</v>
      </c>
      <c r="D747" s="12" t="s">
        <v>1840</v>
      </c>
      <c r="E747" s="12" t="s">
        <v>1841</v>
      </c>
      <c r="F747" s="13">
        <v>576.91</v>
      </c>
      <c r="G747" s="12" t="s">
        <v>1842</v>
      </c>
      <c r="H747" s="18">
        <v>43952</v>
      </c>
      <c r="I747" s="12" t="s">
        <v>2647</v>
      </c>
      <c r="J747" s="12" t="s">
        <v>2660</v>
      </c>
      <c r="K747" s="12">
        <v>10069</v>
      </c>
      <c r="L747" s="12" t="s">
        <v>2636</v>
      </c>
      <c r="M747" s="12">
        <v>113020</v>
      </c>
      <c r="N747" s="12" t="s">
        <v>2661</v>
      </c>
      <c r="O747" s="12" t="s">
        <v>1854</v>
      </c>
      <c r="P747" s="12" t="s">
        <v>1855</v>
      </c>
      <c r="Q747" s="12" t="s">
        <v>1856</v>
      </c>
      <c r="R747" s="12" t="s">
        <v>1850</v>
      </c>
      <c r="S747" s="12" t="s">
        <v>1866</v>
      </c>
    </row>
    <row r="748" spans="1:19" x14ac:dyDescent="0.25">
      <c r="A748" s="12" t="s">
        <v>1858</v>
      </c>
      <c r="B748" s="12" t="s">
        <v>1838</v>
      </c>
      <c r="C748" s="12" t="s">
        <v>1859</v>
      </c>
      <c r="D748" s="12" t="s">
        <v>1840</v>
      </c>
      <c r="E748" s="12" t="s">
        <v>1841</v>
      </c>
      <c r="F748" s="13">
        <v>618.45000000000005</v>
      </c>
      <c r="G748" s="12" t="s">
        <v>1842</v>
      </c>
      <c r="H748" s="18">
        <v>43983</v>
      </c>
      <c r="I748" s="12" t="s">
        <v>2577</v>
      </c>
      <c r="J748" s="12" t="s">
        <v>2660</v>
      </c>
      <c r="K748" s="12">
        <v>10069</v>
      </c>
      <c r="L748" s="12" t="s">
        <v>2636</v>
      </c>
      <c r="M748" s="12">
        <v>113020</v>
      </c>
      <c r="N748" s="12" t="s">
        <v>2661</v>
      </c>
      <c r="O748" s="12" t="s">
        <v>1860</v>
      </c>
      <c r="P748" s="12" t="s">
        <v>1861</v>
      </c>
      <c r="Q748" s="12" t="s">
        <v>1862</v>
      </c>
      <c r="R748" s="12" t="s">
        <v>1850</v>
      </c>
      <c r="S748" s="12" t="s">
        <v>1866</v>
      </c>
    </row>
    <row r="749" spans="1:19" x14ac:dyDescent="0.25">
      <c r="A749" s="12" t="s">
        <v>1837</v>
      </c>
      <c r="B749" s="12" t="s">
        <v>1838</v>
      </c>
      <c r="C749" s="12" t="s">
        <v>1839</v>
      </c>
      <c r="D749" s="12" t="s">
        <v>1840</v>
      </c>
      <c r="E749" s="12" t="s">
        <v>1841</v>
      </c>
      <c r="F749" s="13">
        <v>237.19</v>
      </c>
      <c r="G749" s="12" t="s">
        <v>1842</v>
      </c>
      <c r="H749" s="18">
        <v>43922</v>
      </c>
      <c r="I749" s="12" t="s">
        <v>2662</v>
      </c>
      <c r="J749" s="12" t="s">
        <v>2663</v>
      </c>
      <c r="K749" s="12">
        <v>10069</v>
      </c>
      <c r="L749" s="12" t="s">
        <v>2636</v>
      </c>
      <c r="M749" s="12">
        <v>113030</v>
      </c>
      <c r="N749" s="12" t="s">
        <v>2664</v>
      </c>
      <c r="O749" s="12" t="s">
        <v>1847</v>
      </c>
      <c r="P749" s="12" t="s">
        <v>1848</v>
      </c>
      <c r="Q749" s="12" t="s">
        <v>1849</v>
      </c>
      <c r="R749" s="12" t="s">
        <v>1850</v>
      </c>
      <c r="S749" s="12" t="s">
        <v>1873</v>
      </c>
    </row>
    <row r="750" spans="1:19" x14ac:dyDescent="0.25">
      <c r="A750" s="12" t="s">
        <v>1852</v>
      </c>
      <c r="B750" s="12" t="s">
        <v>1838</v>
      </c>
      <c r="C750" s="12" t="s">
        <v>1853</v>
      </c>
      <c r="D750" s="12" t="s">
        <v>1840</v>
      </c>
      <c r="E750" s="12" t="s">
        <v>1841</v>
      </c>
      <c r="F750" s="13">
        <v>226.42</v>
      </c>
      <c r="G750" s="12" t="s">
        <v>1842</v>
      </c>
      <c r="H750" s="18">
        <v>43952</v>
      </c>
      <c r="I750" s="12" t="s">
        <v>2650</v>
      </c>
      <c r="J750" s="12" t="s">
        <v>2663</v>
      </c>
      <c r="K750" s="12">
        <v>10069</v>
      </c>
      <c r="L750" s="12" t="s">
        <v>2636</v>
      </c>
      <c r="M750" s="12">
        <v>113030</v>
      </c>
      <c r="N750" s="12" t="s">
        <v>2664</v>
      </c>
      <c r="O750" s="12" t="s">
        <v>1854</v>
      </c>
      <c r="P750" s="12" t="s">
        <v>1855</v>
      </c>
      <c r="Q750" s="12" t="s">
        <v>1856</v>
      </c>
      <c r="R750" s="12" t="s">
        <v>1850</v>
      </c>
      <c r="S750" s="12" t="s">
        <v>1873</v>
      </c>
    </row>
    <row r="751" spans="1:19" x14ac:dyDescent="0.25">
      <c r="A751" s="12" t="s">
        <v>1858</v>
      </c>
      <c r="B751" s="12" t="s">
        <v>1838</v>
      </c>
      <c r="C751" s="12" t="s">
        <v>1859</v>
      </c>
      <c r="D751" s="12" t="s">
        <v>1840</v>
      </c>
      <c r="E751" s="12" t="s">
        <v>1841</v>
      </c>
      <c r="F751" s="13">
        <v>226.42</v>
      </c>
      <c r="G751" s="12" t="s">
        <v>1842</v>
      </c>
      <c r="H751" s="18">
        <v>43983</v>
      </c>
      <c r="I751" s="12" t="s">
        <v>2582</v>
      </c>
      <c r="J751" s="12" t="s">
        <v>2663</v>
      </c>
      <c r="K751" s="12">
        <v>10069</v>
      </c>
      <c r="L751" s="12" t="s">
        <v>2636</v>
      </c>
      <c r="M751" s="12">
        <v>113030</v>
      </c>
      <c r="N751" s="12" t="s">
        <v>2664</v>
      </c>
      <c r="O751" s="12" t="s">
        <v>1860</v>
      </c>
      <c r="P751" s="12" t="s">
        <v>1861</v>
      </c>
      <c r="Q751" s="12" t="s">
        <v>1862</v>
      </c>
      <c r="R751" s="12" t="s">
        <v>1850</v>
      </c>
      <c r="S751" s="12" t="s">
        <v>1873</v>
      </c>
    </row>
    <row r="752" spans="1:19" x14ac:dyDescent="0.25">
      <c r="A752" s="12" t="s">
        <v>1837</v>
      </c>
      <c r="B752" s="12" t="s">
        <v>1838</v>
      </c>
      <c r="C752" s="12" t="s">
        <v>1839</v>
      </c>
      <c r="D752" s="12" t="s">
        <v>1840</v>
      </c>
      <c r="E752" s="12" t="s">
        <v>1841</v>
      </c>
      <c r="F752" s="13">
        <v>9112.56</v>
      </c>
      <c r="G752" s="12" t="s">
        <v>1842</v>
      </c>
      <c r="H752" s="18">
        <v>43922</v>
      </c>
      <c r="I752" s="12" t="s">
        <v>2665</v>
      </c>
      <c r="J752" s="12" t="s">
        <v>2666</v>
      </c>
      <c r="K752" s="12">
        <v>10069</v>
      </c>
      <c r="L752" s="12" t="s">
        <v>2636</v>
      </c>
      <c r="M752" s="12">
        <v>113040</v>
      </c>
      <c r="N752" s="12" t="s">
        <v>2667</v>
      </c>
      <c r="O752" s="12" t="s">
        <v>1847</v>
      </c>
      <c r="P752" s="12" t="s">
        <v>1848</v>
      </c>
      <c r="Q752" s="12" t="s">
        <v>1849</v>
      </c>
      <c r="R752" s="12" t="s">
        <v>1850</v>
      </c>
      <c r="S752" s="12" t="s">
        <v>1815</v>
      </c>
    </row>
    <row r="753" spans="1:19" x14ac:dyDescent="0.25">
      <c r="A753" s="12" t="s">
        <v>1852</v>
      </c>
      <c r="B753" s="12" t="s">
        <v>1838</v>
      </c>
      <c r="C753" s="12" t="s">
        <v>1853</v>
      </c>
      <c r="D753" s="12" t="s">
        <v>1840</v>
      </c>
      <c r="E753" s="12" t="s">
        <v>1841</v>
      </c>
      <c r="F753" s="13">
        <v>8839.1299999999992</v>
      </c>
      <c r="G753" s="12" t="s">
        <v>1842</v>
      </c>
      <c r="H753" s="18">
        <v>43952</v>
      </c>
      <c r="I753" s="12" t="s">
        <v>2653</v>
      </c>
      <c r="J753" s="12" t="s">
        <v>2666</v>
      </c>
      <c r="K753" s="12">
        <v>10069</v>
      </c>
      <c r="L753" s="12" t="s">
        <v>2636</v>
      </c>
      <c r="M753" s="12">
        <v>113040</v>
      </c>
      <c r="N753" s="12" t="s">
        <v>2667</v>
      </c>
      <c r="O753" s="12" t="s">
        <v>1854</v>
      </c>
      <c r="P753" s="12" t="s">
        <v>1855</v>
      </c>
      <c r="Q753" s="12" t="s">
        <v>1856</v>
      </c>
      <c r="R753" s="12" t="s">
        <v>1850</v>
      </c>
      <c r="S753" s="12" t="s">
        <v>1815</v>
      </c>
    </row>
    <row r="754" spans="1:19" x14ac:dyDescent="0.25">
      <c r="A754" s="12" t="s">
        <v>1858</v>
      </c>
      <c r="B754" s="12" t="s">
        <v>1838</v>
      </c>
      <c r="C754" s="12" t="s">
        <v>1859</v>
      </c>
      <c r="D754" s="12" t="s">
        <v>1840</v>
      </c>
      <c r="E754" s="12" t="s">
        <v>1841</v>
      </c>
      <c r="F754" s="13">
        <v>8605.15</v>
      </c>
      <c r="G754" s="12" t="s">
        <v>1842</v>
      </c>
      <c r="H754" s="18">
        <v>43983</v>
      </c>
      <c r="I754" s="12" t="s">
        <v>2585</v>
      </c>
      <c r="J754" s="12" t="s">
        <v>2666</v>
      </c>
      <c r="K754" s="12">
        <v>10069</v>
      </c>
      <c r="L754" s="12" t="s">
        <v>2636</v>
      </c>
      <c r="M754" s="12">
        <v>113040</v>
      </c>
      <c r="N754" s="12" t="s">
        <v>2667</v>
      </c>
      <c r="O754" s="12" t="s">
        <v>1860</v>
      </c>
      <c r="P754" s="12" t="s">
        <v>1861</v>
      </c>
      <c r="Q754" s="12" t="s">
        <v>1862</v>
      </c>
      <c r="R754" s="12" t="s">
        <v>1850</v>
      </c>
      <c r="S754" s="12" t="s">
        <v>1815</v>
      </c>
    </row>
    <row r="755" spans="1:19" x14ac:dyDescent="0.25">
      <c r="A755" s="12" t="s">
        <v>1837</v>
      </c>
      <c r="B755" s="12" t="s">
        <v>1838</v>
      </c>
      <c r="C755" s="12" t="s">
        <v>1839</v>
      </c>
      <c r="D755" s="12" t="s">
        <v>1840</v>
      </c>
      <c r="E755" s="12" t="s">
        <v>1841</v>
      </c>
      <c r="F755" s="13">
        <v>3410.75</v>
      </c>
      <c r="G755" s="12" t="s">
        <v>1842</v>
      </c>
      <c r="H755" s="18">
        <v>43922</v>
      </c>
      <c r="I755" s="12" t="s">
        <v>2668</v>
      </c>
      <c r="J755" s="12" t="s">
        <v>2669</v>
      </c>
      <c r="K755" s="12">
        <v>10069</v>
      </c>
      <c r="L755" s="12" t="s">
        <v>2636</v>
      </c>
      <c r="M755" s="12">
        <v>113060</v>
      </c>
      <c r="N755" s="12" t="s">
        <v>2670</v>
      </c>
      <c r="O755" s="12" t="s">
        <v>1847</v>
      </c>
      <c r="P755" s="12" t="s">
        <v>1848</v>
      </c>
      <c r="Q755" s="12" t="s">
        <v>1849</v>
      </c>
      <c r="R755" s="12" t="s">
        <v>1850</v>
      </c>
      <c r="S755" s="12" t="s">
        <v>1857</v>
      </c>
    </row>
    <row r="756" spans="1:19" x14ac:dyDescent="0.25">
      <c r="A756" s="12" t="s">
        <v>1852</v>
      </c>
      <c r="B756" s="12" t="s">
        <v>1838</v>
      </c>
      <c r="C756" s="12" t="s">
        <v>1853</v>
      </c>
      <c r="D756" s="12" t="s">
        <v>1840</v>
      </c>
      <c r="E756" s="12" t="s">
        <v>1841</v>
      </c>
      <c r="F756" s="13">
        <v>3558.79</v>
      </c>
      <c r="G756" s="12" t="s">
        <v>1842</v>
      </c>
      <c r="H756" s="18">
        <v>43952</v>
      </c>
      <c r="I756" s="12" t="s">
        <v>2656</v>
      </c>
      <c r="J756" s="12" t="s">
        <v>2669</v>
      </c>
      <c r="K756" s="12">
        <v>10069</v>
      </c>
      <c r="L756" s="12" t="s">
        <v>2636</v>
      </c>
      <c r="M756" s="12">
        <v>113060</v>
      </c>
      <c r="N756" s="12" t="s">
        <v>2670</v>
      </c>
      <c r="O756" s="12" t="s">
        <v>1854</v>
      </c>
      <c r="P756" s="12" t="s">
        <v>1855</v>
      </c>
      <c r="Q756" s="12" t="s">
        <v>1856</v>
      </c>
      <c r="R756" s="12" t="s">
        <v>1850</v>
      </c>
      <c r="S756" s="12" t="s">
        <v>1857</v>
      </c>
    </row>
    <row r="757" spans="1:19" x14ac:dyDescent="0.25">
      <c r="A757" s="12" t="s">
        <v>1858</v>
      </c>
      <c r="B757" s="12" t="s">
        <v>1838</v>
      </c>
      <c r="C757" s="12" t="s">
        <v>1859</v>
      </c>
      <c r="D757" s="12" t="s">
        <v>1840</v>
      </c>
      <c r="E757" s="12" t="s">
        <v>1841</v>
      </c>
      <c r="F757" s="13">
        <v>3275.81</v>
      </c>
      <c r="G757" s="12" t="s">
        <v>1842</v>
      </c>
      <c r="H757" s="18">
        <v>43983</v>
      </c>
      <c r="I757" s="12" t="s">
        <v>2589</v>
      </c>
      <c r="J757" s="12" t="s">
        <v>2669</v>
      </c>
      <c r="K757" s="12">
        <v>10069</v>
      </c>
      <c r="L757" s="12" t="s">
        <v>2636</v>
      </c>
      <c r="M757" s="12">
        <v>113060</v>
      </c>
      <c r="N757" s="12" t="s">
        <v>2670</v>
      </c>
      <c r="O757" s="12" t="s">
        <v>1860</v>
      </c>
      <c r="P757" s="12" t="s">
        <v>1861</v>
      </c>
      <c r="Q757" s="12" t="s">
        <v>1862</v>
      </c>
      <c r="R757" s="12" t="s">
        <v>1850</v>
      </c>
      <c r="S757" s="12" t="s">
        <v>1857</v>
      </c>
    </row>
    <row r="758" spans="1:19" x14ac:dyDescent="0.25">
      <c r="A758" s="12" t="s">
        <v>1837</v>
      </c>
      <c r="B758" s="12" t="s">
        <v>1838</v>
      </c>
      <c r="C758" s="12" t="s">
        <v>1839</v>
      </c>
      <c r="D758" s="12" t="s">
        <v>1840</v>
      </c>
      <c r="E758" s="12" t="s">
        <v>1841</v>
      </c>
      <c r="F758" s="13">
        <v>1963.32</v>
      </c>
      <c r="G758" s="12" t="s">
        <v>1842</v>
      </c>
      <c r="H758" s="18">
        <v>43922</v>
      </c>
      <c r="I758" s="12" t="s">
        <v>2671</v>
      </c>
      <c r="J758" s="12" t="s">
        <v>2672</v>
      </c>
      <c r="K758" s="12">
        <v>10069</v>
      </c>
      <c r="L758" s="12" t="s">
        <v>2636</v>
      </c>
      <c r="M758" s="12">
        <v>114000</v>
      </c>
      <c r="N758" s="12" t="s">
        <v>2673</v>
      </c>
      <c r="O758" s="12" t="s">
        <v>1847</v>
      </c>
      <c r="P758" s="12" t="s">
        <v>1848</v>
      </c>
      <c r="Q758" s="12" t="s">
        <v>1849</v>
      </c>
      <c r="R758" s="12" t="s">
        <v>1850</v>
      </c>
      <c r="S758" s="12" t="s">
        <v>1877</v>
      </c>
    </row>
    <row r="759" spans="1:19" x14ac:dyDescent="0.25">
      <c r="A759" s="12" t="s">
        <v>1852</v>
      </c>
      <c r="B759" s="12" t="s">
        <v>1838</v>
      </c>
      <c r="C759" s="12" t="s">
        <v>1853</v>
      </c>
      <c r="D759" s="12" t="s">
        <v>1840</v>
      </c>
      <c r="E759" s="12" t="s">
        <v>1841</v>
      </c>
      <c r="F759" s="13">
        <v>2566.63</v>
      </c>
      <c r="G759" s="12" t="s">
        <v>1842</v>
      </c>
      <c r="H759" s="18">
        <v>43952</v>
      </c>
      <c r="I759" s="12" t="s">
        <v>2659</v>
      </c>
      <c r="J759" s="12" t="s">
        <v>2672</v>
      </c>
      <c r="K759" s="12">
        <v>10069</v>
      </c>
      <c r="L759" s="12" t="s">
        <v>2636</v>
      </c>
      <c r="M759" s="12">
        <v>114000</v>
      </c>
      <c r="N759" s="12" t="s">
        <v>2673</v>
      </c>
      <c r="O759" s="12" t="s">
        <v>1854</v>
      </c>
      <c r="P759" s="12" t="s">
        <v>1855</v>
      </c>
      <c r="Q759" s="12" t="s">
        <v>1856</v>
      </c>
      <c r="R759" s="12" t="s">
        <v>1850</v>
      </c>
      <c r="S759" s="12" t="s">
        <v>1877</v>
      </c>
    </row>
    <row r="760" spans="1:19" x14ac:dyDescent="0.25">
      <c r="A760" s="12" t="s">
        <v>1858</v>
      </c>
      <c r="B760" s="12" t="s">
        <v>1838</v>
      </c>
      <c r="C760" s="12" t="s">
        <v>1859</v>
      </c>
      <c r="D760" s="12" t="s">
        <v>1840</v>
      </c>
      <c r="E760" s="12" t="s">
        <v>1841</v>
      </c>
      <c r="F760" s="13">
        <v>2025.85</v>
      </c>
      <c r="G760" s="12" t="s">
        <v>1842</v>
      </c>
      <c r="H760" s="18">
        <v>43983</v>
      </c>
      <c r="I760" s="12" t="s">
        <v>2592</v>
      </c>
      <c r="J760" s="12" t="s">
        <v>2672</v>
      </c>
      <c r="K760" s="12">
        <v>10069</v>
      </c>
      <c r="L760" s="12" t="s">
        <v>2636</v>
      </c>
      <c r="M760" s="12">
        <v>114000</v>
      </c>
      <c r="N760" s="12" t="s">
        <v>2673</v>
      </c>
      <c r="O760" s="12" t="s">
        <v>1860</v>
      </c>
      <c r="P760" s="12" t="s">
        <v>1861</v>
      </c>
      <c r="Q760" s="12" t="s">
        <v>1862</v>
      </c>
      <c r="R760" s="12" t="s">
        <v>1850</v>
      </c>
      <c r="S760" s="12" t="s">
        <v>1877</v>
      </c>
    </row>
    <row r="761" spans="1:19" x14ac:dyDescent="0.25">
      <c r="A761" s="12" t="s">
        <v>1837</v>
      </c>
      <c r="B761" s="12" t="s">
        <v>1838</v>
      </c>
      <c r="C761" s="12" t="s">
        <v>1839</v>
      </c>
      <c r="D761" s="12" t="s">
        <v>1840</v>
      </c>
      <c r="E761" s="12" t="s">
        <v>1841</v>
      </c>
      <c r="F761" s="13">
        <v>828.4</v>
      </c>
      <c r="G761" s="12" t="s">
        <v>1842</v>
      </c>
      <c r="H761" s="18">
        <v>43922</v>
      </c>
      <c r="I761" s="12" t="s">
        <v>2674</v>
      </c>
      <c r="J761" s="12" t="s">
        <v>2675</v>
      </c>
      <c r="K761" s="12">
        <v>10069</v>
      </c>
      <c r="L761" s="12" t="s">
        <v>2636</v>
      </c>
      <c r="M761" s="12">
        <v>114010</v>
      </c>
      <c r="N761" s="12" t="s">
        <v>2676</v>
      </c>
      <c r="O761" s="12" t="s">
        <v>1847</v>
      </c>
      <c r="P761" s="12" t="s">
        <v>1848</v>
      </c>
      <c r="Q761" s="12" t="s">
        <v>1849</v>
      </c>
      <c r="R761" s="12" t="s">
        <v>1850</v>
      </c>
      <c r="S761" s="12" t="s">
        <v>1851</v>
      </c>
    </row>
    <row r="762" spans="1:19" x14ac:dyDescent="0.25">
      <c r="A762" s="12" t="s">
        <v>1852</v>
      </c>
      <c r="B762" s="12" t="s">
        <v>1838</v>
      </c>
      <c r="C762" s="12" t="s">
        <v>1853</v>
      </c>
      <c r="D762" s="12" t="s">
        <v>1840</v>
      </c>
      <c r="E762" s="12" t="s">
        <v>1841</v>
      </c>
      <c r="F762" s="13">
        <v>841.01</v>
      </c>
      <c r="G762" s="12" t="s">
        <v>1842</v>
      </c>
      <c r="H762" s="18">
        <v>43952</v>
      </c>
      <c r="I762" s="12" t="s">
        <v>2662</v>
      </c>
      <c r="J762" s="12" t="s">
        <v>2675</v>
      </c>
      <c r="K762" s="12">
        <v>10069</v>
      </c>
      <c r="L762" s="12" t="s">
        <v>2636</v>
      </c>
      <c r="M762" s="12">
        <v>114010</v>
      </c>
      <c r="N762" s="12" t="s">
        <v>2676</v>
      </c>
      <c r="O762" s="12" t="s">
        <v>1854</v>
      </c>
      <c r="P762" s="12" t="s">
        <v>1855</v>
      </c>
      <c r="Q762" s="12" t="s">
        <v>1856</v>
      </c>
      <c r="R762" s="12" t="s">
        <v>1850</v>
      </c>
      <c r="S762" s="12" t="s">
        <v>1851</v>
      </c>
    </row>
    <row r="763" spans="1:19" x14ac:dyDescent="0.25">
      <c r="A763" s="12" t="s">
        <v>1858</v>
      </c>
      <c r="B763" s="12" t="s">
        <v>1838</v>
      </c>
      <c r="C763" s="12" t="s">
        <v>1859</v>
      </c>
      <c r="D763" s="12" t="s">
        <v>1840</v>
      </c>
      <c r="E763" s="12" t="s">
        <v>1841</v>
      </c>
      <c r="F763" s="13">
        <v>828.4</v>
      </c>
      <c r="G763" s="12" t="s">
        <v>1842</v>
      </c>
      <c r="H763" s="18">
        <v>43983</v>
      </c>
      <c r="I763" s="12" t="s">
        <v>2597</v>
      </c>
      <c r="J763" s="12" t="s">
        <v>2675</v>
      </c>
      <c r="K763" s="12">
        <v>10069</v>
      </c>
      <c r="L763" s="12" t="s">
        <v>2636</v>
      </c>
      <c r="M763" s="12">
        <v>114010</v>
      </c>
      <c r="N763" s="12" t="s">
        <v>2676</v>
      </c>
      <c r="O763" s="12" t="s">
        <v>1860</v>
      </c>
      <c r="P763" s="12" t="s">
        <v>1861</v>
      </c>
      <c r="Q763" s="12" t="s">
        <v>1862</v>
      </c>
      <c r="R763" s="12" t="s">
        <v>1850</v>
      </c>
      <c r="S763" s="12" t="s">
        <v>1851</v>
      </c>
    </row>
    <row r="764" spans="1:19" x14ac:dyDescent="0.25">
      <c r="A764" s="12" t="s">
        <v>1837</v>
      </c>
      <c r="B764" s="12" t="s">
        <v>1838</v>
      </c>
      <c r="C764" s="12" t="s">
        <v>1839</v>
      </c>
      <c r="D764" s="12" t="s">
        <v>1840</v>
      </c>
      <c r="E764" s="12" t="s">
        <v>1841</v>
      </c>
      <c r="F764" s="13">
        <v>2438.7199999999998</v>
      </c>
      <c r="G764" s="12" t="s">
        <v>1842</v>
      </c>
      <c r="H764" s="18">
        <v>43922</v>
      </c>
      <c r="I764" s="12" t="s">
        <v>2677</v>
      </c>
      <c r="J764" s="12" t="s">
        <v>2678</v>
      </c>
      <c r="K764" s="12">
        <v>10069</v>
      </c>
      <c r="L764" s="12" t="s">
        <v>2636</v>
      </c>
      <c r="M764" s="12">
        <v>114020</v>
      </c>
      <c r="N764" s="12" t="s">
        <v>2679</v>
      </c>
      <c r="O764" s="12" t="s">
        <v>1847</v>
      </c>
      <c r="P764" s="12" t="s">
        <v>1848</v>
      </c>
      <c r="Q764" s="12" t="s">
        <v>1849</v>
      </c>
      <c r="R764" s="12" t="s">
        <v>1850</v>
      </c>
      <c r="S764" s="12" t="s">
        <v>1866</v>
      </c>
    </row>
    <row r="765" spans="1:19" x14ac:dyDescent="0.25">
      <c r="A765" s="12" t="s">
        <v>1852</v>
      </c>
      <c r="B765" s="12" t="s">
        <v>1838</v>
      </c>
      <c r="C765" s="12" t="s">
        <v>1853</v>
      </c>
      <c r="D765" s="12" t="s">
        <v>1840</v>
      </c>
      <c r="E765" s="12" t="s">
        <v>1841</v>
      </c>
      <c r="F765" s="13">
        <v>2382.9</v>
      </c>
      <c r="G765" s="12" t="s">
        <v>1842</v>
      </c>
      <c r="H765" s="18">
        <v>43952</v>
      </c>
      <c r="I765" s="12" t="s">
        <v>2665</v>
      </c>
      <c r="J765" s="12" t="s">
        <v>2678</v>
      </c>
      <c r="K765" s="12">
        <v>10069</v>
      </c>
      <c r="L765" s="12" t="s">
        <v>2636</v>
      </c>
      <c r="M765" s="12">
        <v>114020</v>
      </c>
      <c r="N765" s="12" t="s">
        <v>2679</v>
      </c>
      <c r="O765" s="12" t="s">
        <v>1854</v>
      </c>
      <c r="P765" s="12" t="s">
        <v>1855</v>
      </c>
      <c r="Q765" s="12" t="s">
        <v>1856</v>
      </c>
      <c r="R765" s="12" t="s">
        <v>1850</v>
      </c>
      <c r="S765" s="12" t="s">
        <v>1866</v>
      </c>
    </row>
    <row r="766" spans="1:19" x14ac:dyDescent="0.25">
      <c r="A766" s="12" t="s">
        <v>1858</v>
      </c>
      <c r="B766" s="12" t="s">
        <v>1838</v>
      </c>
      <c r="C766" s="12" t="s">
        <v>1859</v>
      </c>
      <c r="D766" s="12" t="s">
        <v>1840</v>
      </c>
      <c r="E766" s="12" t="s">
        <v>1841</v>
      </c>
      <c r="F766" s="13">
        <v>2560.0700000000002</v>
      </c>
      <c r="G766" s="12" t="s">
        <v>1842</v>
      </c>
      <c r="H766" s="18">
        <v>43983</v>
      </c>
      <c r="I766" s="12" t="s">
        <v>2600</v>
      </c>
      <c r="J766" s="12" t="s">
        <v>2678</v>
      </c>
      <c r="K766" s="12">
        <v>10069</v>
      </c>
      <c r="L766" s="12" t="s">
        <v>2636</v>
      </c>
      <c r="M766" s="12">
        <v>114020</v>
      </c>
      <c r="N766" s="12" t="s">
        <v>2679</v>
      </c>
      <c r="O766" s="12" t="s">
        <v>1860</v>
      </c>
      <c r="P766" s="12" t="s">
        <v>1861</v>
      </c>
      <c r="Q766" s="12" t="s">
        <v>1862</v>
      </c>
      <c r="R766" s="12" t="s">
        <v>1850</v>
      </c>
      <c r="S766" s="12" t="s">
        <v>1866</v>
      </c>
    </row>
    <row r="767" spans="1:19" x14ac:dyDescent="0.25">
      <c r="A767" s="12" t="s">
        <v>1837</v>
      </c>
      <c r="B767" s="12" t="s">
        <v>1838</v>
      </c>
      <c r="C767" s="12" t="s">
        <v>1839</v>
      </c>
      <c r="D767" s="12" t="s">
        <v>1840</v>
      </c>
      <c r="E767" s="12" t="s">
        <v>1841</v>
      </c>
      <c r="F767" s="13">
        <v>1257.8800000000001</v>
      </c>
      <c r="G767" s="12" t="s">
        <v>1842</v>
      </c>
      <c r="H767" s="18">
        <v>43922</v>
      </c>
      <c r="I767" s="12" t="s">
        <v>2680</v>
      </c>
      <c r="J767" s="12" t="s">
        <v>2681</v>
      </c>
      <c r="K767" s="12">
        <v>10069</v>
      </c>
      <c r="L767" s="12" t="s">
        <v>2636</v>
      </c>
      <c r="M767" s="12">
        <v>114030</v>
      </c>
      <c r="N767" s="12" t="s">
        <v>2682</v>
      </c>
      <c r="O767" s="12" t="s">
        <v>1847</v>
      </c>
      <c r="P767" s="12" t="s">
        <v>1848</v>
      </c>
      <c r="Q767" s="12" t="s">
        <v>1849</v>
      </c>
      <c r="R767" s="12" t="s">
        <v>1850</v>
      </c>
      <c r="S767" s="12" t="s">
        <v>1873</v>
      </c>
    </row>
    <row r="768" spans="1:19" x14ac:dyDescent="0.25">
      <c r="A768" s="12" t="s">
        <v>1852</v>
      </c>
      <c r="B768" s="12" t="s">
        <v>1838</v>
      </c>
      <c r="C768" s="12" t="s">
        <v>1853</v>
      </c>
      <c r="D768" s="12" t="s">
        <v>1840</v>
      </c>
      <c r="E768" s="12" t="s">
        <v>1841</v>
      </c>
      <c r="F768" s="13">
        <v>1236.1199999999999</v>
      </c>
      <c r="G768" s="12" t="s">
        <v>1842</v>
      </c>
      <c r="H768" s="18">
        <v>43952</v>
      </c>
      <c r="I768" s="12" t="s">
        <v>2668</v>
      </c>
      <c r="J768" s="12" t="s">
        <v>2681</v>
      </c>
      <c r="K768" s="12">
        <v>10069</v>
      </c>
      <c r="L768" s="12" t="s">
        <v>2636</v>
      </c>
      <c r="M768" s="12">
        <v>114030</v>
      </c>
      <c r="N768" s="12" t="s">
        <v>2682</v>
      </c>
      <c r="O768" s="12" t="s">
        <v>1854</v>
      </c>
      <c r="P768" s="12" t="s">
        <v>1855</v>
      </c>
      <c r="Q768" s="12" t="s">
        <v>1856</v>
      </c>
      <c r="R768" s="12" t="s">
        <v>1850</v>
      </c>
      <c r="S768" s="12" t="s">
        <v>1873</v>
      </c>
    </row>
    <row r="769" spans="1:19" x14ac:dyDescent="0.25">
      <c r="A769" s="12" t="s">
        <v>1858</v>
      </c>
      <c r="B769" s="12" t="s">
        <v>1838</v>
      </c>
      <c r="C769" s="12" t="s">
        <v>1859</v>
      </c>
      <c r="D769" s="12" t="s">
        <v>1840</v>
      </c>
      <c r="E769" s="12" t="s">
        <v>1841</v>
      </c>
      <c r="F769" s="13">
        <v>1236.1199999999999</v>
      </c>
      <c r="G769" s="12" t="s">
        <v>1842</v>
      </c>
      <c r="H769" s="18">
        <v>43983</v>
      </c>
      <c r="I769" s="12" t="s">
        <v>2603</v>
      </c>
      <c r="J769" s="12" t="s">
        <v>2681</v>
      </c>
      <c r="K769" s="12">
        <v>10069</v>
      </c>
      <c r="L769" s="12" t="s">
        <v>2636</v>
      </c>
      <c r="M769" s="12">
        <v>114030</v>
      </c>
      <c r="N769" s="12" t="s">
        <v>2682</v>
      </c>
      <c r="O769" s="12" t="s">
        <v>1860</v>
      </c>
      <c r="P769" s="12" t="s">
        <v>1861</v>
      </c>
      <c r="Q769" s="12" t="s">
        <v>1862</v>
      </c>
      <c r="R769" s="12" t="s">
        <v>1850</v>
      </c>
      <c r="S769" s="12" t="s">
        <v>1873</v>
      </c>
    </row>
    <row r="770" spans="1:19" x14ac:dyDescent="0.25">
      <c r="A770" s="12" t="s">
        <v>1837</v>
      </c>
      <c r="B770" s="12" t="s">
        <v>1838</v>
      </c>
      <c r="C770" s="12" t="s">
        <v>1839</v>
      </c>
      <c r="D770" s="12" t="s">
        <v>1840</v>
      </c>
      <c r="E770" s="12" t="s">
        <v>1841</v>
      </c>
      <c r="F770" s="13">
        <v>17781.7</v>
      </c>
      <c r="G770" s="12" t="s">
        <v>1842</v>
      </c>
      <c r="H770" s="18">
        <v>43922</v>
      </c>
      <c r="I770" s="12" t="s">
        <v>2683</v>
      </c>
      <c r="J770" s="12" t="s">
        <v>2684</v>
      </c>
      <c r="K770" s="12">
        <v>10069</v>
      </c>
      <c r="L770" s="12" t="s">
        <v>2636</v>
      </c>
      <c r="M770" s="12">
        <v>114040</v>
      </c>
      <c r="N770" s="12" t="s">
        <v>2685</v>
      </c>
      <c r="O770" s="12" t="s">
        <v>1847</v>
      </c>
      <c r="P770" s="12" t="s">
        <v>1848</v>
      </c>
      <c r="Q770" s="12" t="s">
        <v>1849</v>
      </c>
      <c r="R770" s="12" t="s">
        <v>1850</v>
      </c>
      <c r="S770" s="12" t="s">
        <v>1815</v>
      </c>
    </row>
    <row r="771" spans="1:19" x14ac:dyDescent="0.25">
      <c r="A771" s="12" t="s">
        <v>1852</v>
      </c>
      <c r="B771" s="12" t="s">
        <v>1838</v>
      </c>
      <c r="C771" s="12" t="s">
        <v>1853</v>
      </c>
      <c r="D771" s="12" t="s">
        <v>1840</v>
      </c>
      <c r="E771" s="12" t="s">
        <v>1841</v>
      </c>
      <c r="F771" s="13">
        <v>17286.61</v>
      </c>
      <c r="G771" s="12" t="s">
        <v>1842</v>
      </c>
      <c r="H771" s="18">
        <v>43952</v>
      </c>
      <c r="I771" s="12" t="s">
        <v>2671</v>
      </c>
      <c r="J771" s="12" t="s">
        <v>2684</v>
      </c>
      <c r="K771" s="12">
        <v>10069</v>
      </c>
      <c r="L771" s="12" t="s">
        <v>2636</v>
      </c>
      <c r="M771" s="12">
        <v>114040</v>
      </c>
      <c r="N771" s="12" t="s">
        <v>2685</v>
      </c>
      <c r="O771" s="12" t="s">
        <v>1854</v>
      </c>
      <c r="P771" s="12" t="s">
        <v>1855</v>
      </c>
      <c r="Q771" s="12" t="s">
        <v>1856</v>
      </c>
      <c r="R771" s="12" t="s">
        <v>1850</v>
      </c>
      <c r="S771" s="12" t="s">
        <v>1815</v>
      </c>
    </row>
    <row r="772" spans="1:19" x14ac:dyDescent="0.25">
      <c r="A772" s="12" t="s">
        <v>1858</v>
      </c>
      <c r="B772" s="12" t="s">
        <v>1838</v>
      </c>
      <c r="C772" s="12" t="s">
        <v>1859</v>
      </c>
      <c r="D772" s="12" t="s">
        <v>1840</v>
      </c>
      <c r="E772" s="12" t="s">
        <v>1841</v>
      </c>
      <c r="F772" s="13">
        <v>16881.439999999999</v>
      </c>
      <c r="G772" s="12" t="s">
        <v>1842</v>
      </c>
      <c r="H772" s="18">
        <v>43983</v>
      </c>
      <c r="I772" s="12" t="s">
        <v>2606</v>
      </c>
      <c r="J772" s="12" t="s">
        <v>2684</v>
      </c>
      <c r="K772" s="12">
        <v>10069</v>
      </c>
      <c r="L772" s="12" t="s">
        <v>2636</v>
      </c>
      <c r="M772" s="12">
        <v>114040</v>
      </c>
      <c r="N772" s="12" t="s">
        <v>2685</v>
      </c>
      <c r="O772" s="12" t="s">
        <v>1860</v>
      </c>
      <c r="P772" s="12" t="s">
        <v>1861</v>
      </c>
      <c r="Q772" s="12" t="s">
        <v>1862</v>
      </c>
      <c r="R772" s="12" t="s">
        <v>1850</v>
      </c>
      <c r="S772" s="12" t="s">
        <v>1815</v>
      </c>
    </row>
    <row r="773" spans="1:19" x14ac:dyDescent="0.25">
      <c r="A773" s="12" t="s">
        <v>1837</v>
      </c>
      <c r="B773" s="12" t="s">
        <v>1838</v>
      </c>
      <c r="C773" s="12" t="s">
        <v>1839</v>
      </c>
      <c r="D773" s="12" t="s">
        <v>1840</v>
      </c>
      <c r="E773" s="12" t="s">
        <v>1841</v>
      </c>
      <c r="F773" s="13">
        <v>10594.62</v>
      </c>
      <c r="G773" s="12" t="s">
        <v>1842</v>
      </c>
      <c r="H773" s="18">
        <v>43922</v>
      </c>
      <c r="I773" s="12" t="s">
        <v>2686</v>
      </c>
      <c r="J773" s="12" t="s">
        <v>2687</v>
      </c>
      <c r="K773" s="12">
        <v>10069</v>
      </c>
      <c r="L773" s="12" t="s">
        <v>2636</v>
      </c>
      <c r="M773" s="12">
        <v>114060</v>
      </c>
      <c r="N773" s="12" t="s">
        <v>2688</v>
      </c>
      <c r="O773" s="12" t="s">
        <v>1847</v>
      </c>
      <c r="P773" s="12" t="s">
        <v>1848</v>
      </c>
      <c r="Q773" s="12" t="s">
        <v>1849</v>
      </c>
      <c r="R773" s="12" t="s">
        <v>1850</v>
      </c>
      <c r="S773" s="12" t="s">
        <v>1857</v>
      </c>
    </row>
    <row r="774" spans="1:19" x14ac:dyDescent="0.25">
      <c r="A774" s="12" t="s">
        <v>1852</v>
      </c>
      <c r="B774" s="12" t="s">
        <v>1838</v>
      </c>
      <c r="C774" s="12" t="s">
        <v>1853</v>
      </c>
      <c r="D774" s="12" t="s">
        <v>1840</v>
      </c>
      <c r="E774" s="12" t="s">
        <v>1841</v>
      </c>
      <c r="F774" s="13">
        <v>10872.75</v>
      </c>
      <c r="G774" s="12" t="s">
        <v>1842</v>
      </c>
      <c r="H774" s="18">
        <v>43952</v>
      </c>
      <c r="I774" s="12" t="s">
        <v>2674</v>
      </c>
      <c r="J774" s="12" t="s">
        <v>2687</v>
      </c>
      <c r="K774" s="12">
        <v>10069</v>
      </c>
      <c r="L774" s="12" t="s">
        <v>2636</v>
      </c>
      <c r="M774" s="12">
        <v>114060</v>
      </c>
      <c r="N774" s="12" t="s">
        <v>2688</v>
      </c>
      <c r="O774" s="12" t="s">
        <v>1854</v>
      </c>
      <c r="P774" s="12" t="s">
        <v>1855</v>
      </c>
      <c r="Q774" s="12" t="s">
        <v>1856</v>
      </c>
      <c r="R774" s="12" t="s">
        <v>1850</v>
      </c>
      <c r="S774" s="12" t="s">
        <v>1857</v>
      </c>
    </row>
    <row r="775" spans="1:19" x14ac:dyDescent="0.25">
      <c r="A775" s="12" t="s">
        <v>1858</v>
      </c>
      <c r="B775" s="12" t="s">
        <v>1838</v>
      </c>
      <c r="C775" s="12" t="s">
        <v>1859</v>
      </c>
      <c r="D775" s="12" t="s">
        <v>1840</v>
      </c>
      <c r="E775" s="12" t="s">
        <v>1841</v>
      </c>
      <c r="F775" s="13">
        <v>10367.799999999999</v>
      </c>
      <c r="G775" s="12" t="s">
        <v>1842</v>
      </c>
      <c r="H775" s="18">
        <v>43983</v>
      </c>
      <c r="I775" s="12" t="s">
        <v>2609</v>
      </c>
      <c r="J775" s="12" t="s">
        <v>2687</v>
      </c>
      <c r="K775" s="12">
        <v>10069</v>
      </c>
      <c r="L775" s="12" t="s">
        <v>2636</v>
      </c>
      <c r="M775" s="12">
        <v>114060</v>
      </c>
      <c r="N775" s="12" t="s">
        <v>2688</v>
      </c>
      <c r="O775" s="12" t="s">
        <v>1860</v>
      </c>
      <c r="P775" s="12" t="s">
        <v>1861</v>
      </c>
      <c r="Q775" s="12" t="s">
        <v>1862</v>
      </c>
      <c r="R775" s="12" t="s">
        <v>1850</v>
      </c>
      <c r="S775" s="12" t="s">
        <v>1857</v>
      </c>
    </row>
    <row r="776" spans="1:19" x14ac:dyDescent="0.25">
      <c r="A776" s="12" t="s">
        <v>1837</v>
      </c>
      <c r="B776" s="12" t="s">
        <v>1838</v>
      </c>
      <c r="C776" s="12" t="s">
        <v>1839</v>
      </c>
      <c r="D776" s="12" t="s">
        <v>1840</v>
      </c>
      <c r="E776" s="12" t="s">
        <v>1841</v>
      </c>
      <c r="F776" s="13">
        <v>4222.3599999999997</v>
      </c>
      <c r="G776" s="12" t="s">
        <v>1842</v>
      </c>
      <c r="H776" s="18">
        <v>43922</v>
      </c>
      <c r="I776" s="12" t="s">
        <v>2689</v>
      </c>
      <c r="J776" s="12" t="s">
        <v>2690</v>
      </c>
      <c r="K776" s="12">
        <v>10071</v>
      </c>
      <c r="L776" s="12" t="s">
        <v>2691</v>
      </c>
      <c r="M776" s="12">
        <v>111100</v>
      </c>
      <c r="N776" s="12" t="s">
        <v>2692</v>
      </c>
      <c r="O776" s="12" t="s">
        <v>1847</v>
      </c>
      <c r="P776" s="12" t="s">
        <v>1848</v>
      </c>
      <c r="Q776" s="12" t="s">
        <v>1849</v>
      </c>
      <c r="R776" s="12" t="s">
        <v>1850</v>
      </c>
      <c r="S776" s="12" t="s">
        <v>1851</v>
      </c>
    </row>
    <row r="777" spans="1:19" x14ac:dyDescent="0.25">
      <c r="A777" s="12" t="s">
        <v>1852</v>
      </c>
      <c r="B777" s="12" t="s">
        <v>1838</v>
      </c>
      <c r="C777" s="12" t="s">
        <v>1853</v>
      </c>
      <c r="D777" s="12" t="s">
        <v>1840</v>
      </c>
      <c r="E777" s="12" t="s">
        <v>1841</v>
      </c>
      <c r="F777" s="13">
        <v>4222.3599999999997</v>
      </c>
      <c r="G777" s="12" t="s">
        <v>1842</v>
      </c>
      <c r="H777" s="18">
        <v>43952</v>
      </c>
      <c r="I777" s="12" t="s">
        <v>2677</v>
      </c>
      <c r="J777" s="12" t="s">
        <v>2690</v>
      </c>
      <c r="K777" s="12">
        <v>10071</v>
      </c>
      <c r="L777" s="12" t="s">
        <v>2691</v>
      </c>
      <c r="M777" s="12">
        <v>111100</v>
      </c>
      <c r="N777" s="12" t="s">
        <v>2692</v>
      </c>
      <c r="O777" s="12" t="s">
        <v>1854</v>
      </c>
      <c r="P777" s="12" t="s">
        <v>1855</v>
      </c>
      <c r="Q777" s="12" t="s">
        <v>1856</v>
      </c>
      <c r="R777" s="12" t="s">
        <v>1850</v>
      </c>
      <c r="S777" s="12" t="s">
        <v>1851</v>
      </c>
    </row>
    <row r="778" spans="1:19" x14ac:dyDescent="0.25">
      <c r="A778" s="12" t="s">
        <v>1858</v>
      </c>
      <c r="B778" s="12" t="s">
        <v>1838</v>
      </c>
      <c r="C778" s="12" t="s">
        <v>1859</v>
      </c>
      <c r="D778" s="12" t="s">
        <v>1840</v>
      </c>
      <c r="E778" s="12" t="s">
        <v>1841</v>
      </c>
      <c r="F778" s="13">
        <v>4330</v>
      </c>
      <c r="G778" s="12" t="s">
        <v>1842</v>
      </c>
      <c r="H778" s="18">
        <v>43983</v>
      </c>
      <c r="I778" s="12" t="s">
        <v>2614</v>
      </c>
      <c r="J778" s="12" t="s">
        <v>2690</v>
      </c>
      <c r="K778" s="12">
        <v>10071</v>
      </c>
      <c r="L778" s="12" t="s">
        <v>2691</v>
      </c>
      <c r="M778" s="12">
        <v>111100</v>
      </c>
      <c r="N778" s="12" t="s">
        <v>2692</v>
      </c>
      <c r="O778" s="12" t="s">
        <v>1860</v>
      </c>
      <c r="P778" s="12" t="s">
        <v>1861</v>
      </c>
      <c r="Q778" s="12" t="s">
        <v>1862</v>
      </c>
      <c r="R778" s="12" t="s">
        <v>1850</v>
      </c>
      <c r="S778" s="12" t="s">
        <v>1851</v>
      </c>
    </row>
    <row r="779" spans="1:19" x14ac:dyDescent="0.25">
      <c r="A779" s="12" t="s">
        <v>1837</v>
      </c>
      <c r="B779" s="12" t="s">
        <v>1838</v>
      </c>
      <c r="C779" s="12" t="s">
        <v>1839</v>
      </c>
      <c r="D779" s="12" t="s">
        <v>1840</v>
      </c>
      <c r="E779" s="12" t="s">
        <v>1841</v>
      </c>
      <c r="F779" s="13">
        <v>2002.5</v>
      </c>
      <c r="G779" s="12" t="s">
        <v>1842</v>
      </c>
      <c r="H779" s="18">
        <v>43922</v>
      </c>
      <c r="I779" s="12" t="s">
        <v>2693</v>
      </c>
      <c r="J779" s="12" t="s">
        <v>2694</v>
      </c>
      <c r="K779" s="12">
        <v>10071</v>
      </c>
      <c r="L779" s="12" t="s">
        <v>2691</v>
      </c>
      <c r="M779" s="12">
        <v>111200</v>
      </c>
      <c r="N779" s="12" t="s">
        <v>2695</v>
      </c>
      <c r="O779" s="12" t="s">
        <v>1847</v>
      </c>
      <c r="P779" s="12" t="s">
        <v>1848</v>
      </c>
      <c r="Q779" s="12" t="s">
        <v>1849</v>
      </c>
      <c r="R779" s="12" t="s">
        <v>1850</v>
      </c>
      <c r="S779" s="12" t="s">
        <v>1866</v>
      </c>
    </row>
    <row r="780" spans="1:19" x14ac:dyDescent="0.25">
      <c r="A780" s="12" t="s">
        <v>1852</v>
      </c>
      <c r="B780" s="12" t="s">
        <v>1838</v>
      </c>
      <c r="C780" s="12" t="s">
        <v>1853</v>
      </c>
      <c r="D780" s="12" t="s">
        <v>1840</v>
      </c>
      <c r="E780" s="12" t="s">
        <v>1841</v>
      </c>
      <c r="F780" s="13">
        <v>2002.5</v>
      </c>
      <c r="G780" s="12" t="s">
        <v>1842</v>
      </c>
      <c r="H780" s="18">
        <v>43952</v>
      </c>
      <c r="I780" s="12" t="s">
        <v>2680</v>
      </c>
      <c r="J780" s="12" t="s">
        <v>2694</v>
      </c>
      <c r="K780" s="12">
        <v>10071</v>
      </c>
      <c r="L780" s="12" t="s">
        <v>2691</v>
      </c>
      <c r="M780" s="12">
        <v>111200</v>
      </c>
      <c r="N780" s="12" t="s">
        <v>2695</v>
      </c>
      <c r="O780" s="12" t="s">
        <v>1854</v>
      </c>
      <c r="P780" s="12" t="s">
        <v>1855</v>
      </c>
      <c r="Q780" s="12" t="s">
        <v>1856</v>
      </c>
      <c r="R780" s="12" t="s">
        <v>1850</v>
      </c>
      <c r="S780" s="12" t="s">
        <v>1866</v>
      </c>
    </row>
    <row r="781" spans="1:19" x14ac:dyDescent="0.25">
      <c r="A781" s="12" t="s">
        <v>1858</v>
      </c>
      <c r="B781" s="12" t="s">
        <v>1838</v>
      </c>
      <c r="C781" s="12" t="s">
        <v>1859</v>
      </c>
      <c r="D781" s="12" t="s">
        <v>1840</v>
      </c>
      <c r="E781" s="12" t="s">
        <v>1841</v>
      </c>
      <c r="F781" s="13">
        <v>2002.5</v>
      </c>
      <c r="G781" s="12" t="s">
        <v>1842</v>
      </c>
      <c r="H781" s="18">
        <v>43983</v>
      </c>
      <c r="I781" s="12" t="s">
        <v>2617</v>
      </c>
      <c r="J781" s="12" t="s">
        <v>2694</v>
      </c>
      <c r="K781" s="12">
        <v>10071</v>
      </c>
      <c r="L781" s="12" t="s">
        <v>2691</v>
      </c>
      <c r="M781" s="12">
        <v>111200</v>
      </c>
      <c r="N781" s="12" t="s">
        <v>2695</v>
      </c>
      <c r="O781" s="12" t="s">
        <v>1860</v>
      </c>
      <c r="P781" s="12" t="s">
        <v>1861</v>
      </c>
      <c r="Q781" s="12" t="s">
        <v>1862</v>
      </c>
      <c r="R781" s="12" t="s">
        <v>1850</v>
      </c>
      <c r="S781" s="12" t="s">
        <v>1866</v>
      </c>
    </row>
    <row r="782" spans="1:19" x14ac:dyDescent="0.25">
      <c r="A782" s="12" t="s">
        <v>1837</v>
      </c>
      <c r="B782" s="12" t="s">
        <v>1838</v>
      </c>
      <c r="C782" s="12" t="s">
        <v>1839</v>
      </c>
      <c r="D782" s="12" t="s">
        <v>1840</v>
      </c>
      <c r="E782" s="12" t="s">
        <v>1841</v>
      </c>
      <c r="F782" s="13">
        <v>42341.45</v>
      </c>
      <c r="G782" s="12" t="s">
        <v>1842</v>
      </c>
      <c r="H782" s="18">
        <v>43922</v>
      </c>
      <c r="I782" s="12" t="s">
        <v>2696</v>
      </c>
      <c r="J782" s="12" t="s">
        <v>2697</v>
      </c>
      <c r="K782" s="12">
        <v>10071</v>
      </c>
      <c r="L782" s="12" t="s">
        <v>2691</v>
      </c>
      <c r="M782" s="12">
        <v>111400</v>
      </c>
      <c r="N782" s="12" t="s">
        <v>2698</v>
      </c>
      <c r="O782" s="12" t="s">
        <v>1847</v>
      </c>
      <c r="P782" s="12" t="s">
        <v>1848</v>
      </c>
      <c r="Q782" s="12" t="s">
        <v>1849</v>
      </c>
      <c r="R782" s="12" t="s">
        <v>1850</v>
      </c>
      <c r="S782" s="12" t="s">
        <v>1815</v>
      </c>
    </row>
    <row r="783" spans="1:19" x14ac:dyDescent="0.25">
      <c r="A783" s="12" t="s">
        <v>1852</v>
      </c>
      <c r="B783" s="12" t="s">
        <v>1838</v>
      </c>
      <c r="C783" s="12" t="s">
        <v>1853</v>
      </c>
      <c r="D783" s="12" t="s">
        <v>1840</v>
      </c>
      <c r="E783" s="12" t="s">
        <v>1841</v>
      </c>
      <c r="F783" s="13">
        <v>42341.45</v>
      </c>
      <c r="G783" s="12" t="s">
        <v>1842</v>
      </c>
      <c r="H783" s="18">
        <v>43952</v>
      </c>
      <c r="I783" s="12" t="s">
        <v>2683</v>
      </c>
      <c r="J783" s="12" t="s">
        <v>2697</v>
      </c>
      <c r="K783" s="12">
        <v>10071</v>
      </c>
      <c r="L783" s="12" t="s">
        <v>2691</v>
      </c>
      <c r="M783" s="12">
        <v>111400</v>
      </c>
      <c r="N783" s="12" t="s">
        <v>2698</v>
      </c>
      <c r="O783" s="12" t="s">
        <v>1854</v>
      </c>
      <c r="P783" s="12" t="s">
        <v>1855</v>
      </c>
      <c r="Q783" s="12" t="s">
        <v>1856</v>
      </c>
      <c r="R783" s="12" t="s">
        <v>1850</v>
      </c>
      <c r="S783" s="12" t="s">
        <v>1815</v>
      </c>
    </row>
    <row r="784" spans="1:19" x14ac:dyDescent="0.25">
      <c r="A784" s="12" t="s">
        <v>1858</v>
      </c>
      <c r="B784" s="12" t="s">
        <v>1838</v>
      </c>
      <c r="C784" s="12" t="s">
        <v>1859</v>
      </c>
      <c r="D784" s="12" t="s">
        <v>1840</v>
      </c>
      <c r="E784" s="12" t="s">
        <v>1841</v>
      </c>
      <c r="F784" s="13">
        <v>42856.43</v>
      </c>
      <c r="G784" s="12" t="s">
        <v>1842</v>
      </c>
      <c r="H784" s="18">
        <v>43983</v>
      </c>
      <c r="I784" s="12" t="s">
        <v>2620</v>
      </c>
      <c r="J784" s="12" t="s">
        <v>2697</v>
      </c>
      <c r="K784" s="12">
        <v>10071</v>
      </c>
      <c r="L784" s="12" t="s">
        <v>2691</v>
      </c>
      <c r="M784" s="12">
        <v>111400</v>
      </c>
      <c r="N784" s="12" t="s">
        <v>2698</v>
      </c>
      <c r="O784" s="12" t="s">
        <v>1860</v>
      </c>
      <c r="P784" s="12" t="s">
        <v>1861</v>
      </c>
      <c r="Q784" s="12" t="s">
        <v>1862</v>
      </c>
      <c r="R784" s="12" t="s">
        <v>1850</v>
      </c>
      <c r="S784" s="12" t="s">
        <v>1815</v>
      </c>
    </row>
    <row r="785" spans="1:19" x14ac:dyDescent="0.25">
      <c r="A785" s="12" t="s">
        <v>1837</v>
      </c>
      <c r="B785" s="12" t="s">
        <v>1838</v>
      </c>
      <c r="C785" s="12" t="s">
        <v>1839</v>
      </c>
      <c r="D785" s="12" t="s">
        <v>1840</v>
      </c>
      <c r="E785" s="12" t="s">
        <v>1841</v>
      </c>
      <c r="F785" s="13">
        <v>19308.060000000001</v>
      </c>
      <c r="G785" s="12" t="s">
        <v>1842</v>
      </c>
      <c r="H785" s="18">
        <v>43922</v>
      </c>
      <c r="I785" s="12" t="s">
        <v>2699</v>
      </c>
      <c r="J785" s="12" t="s">
        <v>2700</v>
      </c>
      <c r="K785" s="12">
        <v>10071</v>
      </c>
      <c r="L785" s="12" t="s">
        <v>2691</v>
      </c>
      <c r="M785" s="12">
        <v>111600</v>
      </c>
      <c r="N785" s="12" t="s">
        <v>2701</v>
      </c>
      <c r="O785" s="12" t="s">
        <v>1847</v>
      </c>
      <c r="P785" s="12" t="s">
        <v>1848</v>
      </c>
      <c r="Q785" s="12" t="s">
        <v>1849</v>
      </c>
      <c r="R785" s="12" t="s">
        <v>1850</v>
      </c>
      <c r="S785" s="12" t="s">
        <v>1857</v>
      </c>
    </row>
    <row r="786" spans="1:19" x14ac:dyDescent="0.25">
      <c r="A786" s="12" t="s">
        <v>1852</v>
      </c>
      <c r="B786" s="12" t="s">
        <v>1838</v>
      </c>
      <c r="C786" s="12" t="s">
        <v>1853</v>
      </c>
      <c r="D786" s="12" t="s">
        <v>1840</v>
      </c>
      <c r="E786" s="12" t="s">
        <v>1841</v>
      </c>
      <c r="F786" s="13">
        <v>20910.25</v>
      </c>
      <c r="G786" s="12" t="s">
        <v>1842</v>
      </c>
      <c r="H786" s="18">
        <v>43952</v>
      </c>
      <c r="I786" s="12" t="s">
        <v>2686</v>
      </c>
      <c r="J786" s="12" t="s">
        <v>2700</v>
      </c>
      <c r="K786" s="12">
        <v>10071</v>
      </c>
      <c r="L786" s="12" t="s">
        <v>2691</v>
      </c>
      <c r="M786" s="12">
        <v>111600</v>
      </c>
      <c r="N786" s="12" t="s">
        <v>2701</v>
      </c>
      <c r="O786" s="12" t="s">
        <v>1854</v>
      </c>
      <c r="P786" s="12" t="s">
        <v>1855</v>
      </c>
      <c r="Q786" s="12" t="s">
        <v>1856</v>
      </c>
      <c r="R786" s="12" t="s">
        <v>1850</v>
      </c>
      <c r="S786" s="12" t="s">
        <v>1857</v>
      </c>
    </row>
    <row r="787" spans="1:19" x14ac:dyDescent="0.25">
      <c r="A787" s="12" t="s">
        <v>1858</v>
      </c>
      <c r="B787" s="12" t="s">
        <v>1838</v>
      </c>
      <c r="C787" s="12" t="s">
        <v>1859</v>
      </c>
      <c r="D787" s="12" t="s">
        <v>1840</v>
      </c>
      <c r="E787" s="12" t="s">
        <v>1841</v>
      </c>
      <c r="F787" s="13">
        <v>20722.740000000002</v>
      </c>
      <c r="G787" s="12" t="s">
        <v>1842</v>
      </c>
      <c r="H787" s="18">
        <v>43983</v>
      </c>
      <c r="I787" s="12" t="s">
        <v>2623</v>
      </c>
      <c r="J787" s="12" t="s">
        <v>2700</v>
      </c>
      <c r="K787" s="12">
        <v>10071</v>
      </c>
      <c r="L787" s="12" t="s">
        <v>2691</v>
      </c>
      <c r="M787" s="12">
        <v>111600</v>
      </c>
      <c r="N787" s="12" t="s">
        <v>2701</v>
      </c>
      <c r="O787" s="12" t="s">
        <v>1860</v>
      </c>
      <c r="P787" s="12" t="s">
        <v>1861</v>
      </c>
      <c r="Q787" s="12" t="s">
        <v>1862</v>
      </c>
      <c r="R787" s="12" t="s">
        <v>1850</v>
      </c>
      <c r="S787" s="12" t="s">
        <v>1857</v>
      </c>
    </row>
    <row r="788" spans="1:19" x14ac:dyDescent="0.25">
      <c r="A788" s="12" t="s">
        <v>1837</v>
      </c>
      <c r="B788" s="12" t="s">
        <v>1838</v>
      </c>
      <c r="C788" s="12" t="s">
        <v>1839</v>
      </c>
      <c r="D788" s="12" t="s">
        <v>1840</v>
      </c>
      <c r="E788" s="12" t="s">
        <v>1841</v>
      </c>
      <c r="F788" s="13">
        <v>1839.31</v>
      </c>
      <c r="G788" s="12" t="s">
        <v>1842</v>
      </c>
      <c r="H788" s="18">
        <v>43922</v>
      </c>
      <c r="I788" s="12" t="s">
        <v>2702</v>
      </c>
      <c r="J788" s="12" t="s">
        <v>2703</v>
      </c>
      <c r="K788" s="12">
        <v>10071</v>
      </c>
      <c r="L788" s="12" t="s">
        <v>2691</v>
      </c>
      <c r="M788" s="12">
        <v>111700</v>
      </c>
      <c r="N788" s="12" t="s">
        <v>2704</v>
      </c>
      <c r="O788" s="12" t="s">
        <v>1847</v>
      </c>
      <c r="P788" s="12" t="s">
        <v>1848</v>
      </c>
      <c r="Q788" s="12" t="s">
        <v>1849</v>
      </c>
      <c r="R788" s="12" t="s">
        <v>1850</v>
      </c>
      <c r="S788" s="12" t="s">
        <v>1877</v>
      </c>
    </row>
    <row r="789" spans="1:19" x14ac:dyDescent="0.25">
      <c r="A789" s="12" t="s">
        <v>1852</v>
      </c>
      <c r="B789" s="12" t="s">
        <v>1838</v>
      </c>
      <c r="C789" s="12" t="s">
        <v>1853</v>
      </c>
      <c r="D789" s="12" t="s">
        <v>1840</v>
      </c>
      <c r="E789" s="12" t="s">
        <v>1841</v>
      </c>
      <c r="F789" s="13">
        <v>1839.31</v>
      </c>
      <c r="G789" s="12" t="s">
        <v>1842</v>
      </c>
      <c r="H789" s="18">
        <v>43952</v>
      </c>
      <c r="I789" s="12" t="s">
        <v>2689</v>
      </c>
      <c r="J789" s="12" t="s">
        <v>2703</v>
      </c>
      <c r="K789" s="12">
        <v>10071</v>
      </c>
      <c r="L789" s="12" t="s">
        <v>2691</v>
      </c>
      <c r="M789" s="12">
        <v>111700</v>
      </c>
      <c r="N789" s="12" t="s">
        <v>2704</v>
      </c>
      <c r="O789" s="12" t="s">
        <v>1854</v>
      </c>
      <c r="P789" s="12" t="s">
        <v>1855</v>
      </c>
      <c r="Q789" s="12" t="s">
        <v>1856</v>
      </c>
      <c r="R789" s="12" t="s">
        <v>1850</v>
      </c>
      <c r="S789" s="12" t="s">
        <v>1877</v>
      </c>
    </row>
    <row r="790" spans="1:19" x14ac:dyDescent="0.25">
      <c r="A790" s="12" t="s">
        <v>1858</v>
      </c>
      <c r="B790" s="12" t="s">
        <v>1838</v>
      </c>
      <c r="C790" s="12" t="s">
        <v>1859</v>
      </c>
      <c r="D790" s="12" t="s">
        <v>1840</v>
      </c>
      <c r="E790" s="12" t="s">
        <v>1841</v>
      </c>
      <c r="F790" s="13">
        <v>1843.3</v>
      </c>
      <c r="G790" s="12" t="s">
        <v>1842</v>
      </c>
      <c r="H790" s="18">
        <v>43983</v>
      </c>
      <c r="I790" s="12" t="s">
        <v>2626</v>
      </c>
      <c r="J790" s="12" t="s">
        <v>2703</v>
      </c>
      <c r="K790" s="12">
        <v>10071</v>
      </c>
      <c r="L790" s="12" t="s">
        <v>2691</v>
      </c>
      <c r="M790" s="12">
        <v>111700</v>
      </c>
      <c r="N790" s="12" t="s">
        <v>2704</v>
      </c>
      <c r="O790" s="12" t="s">
        <v>1860</v>
      </c>
      <c r="P790" s="12" t="s">
        <v>1861</v>
      </c>
      <c r="Q790" s="12" t="s">
        <v>1862</v>
      </c>
      <c r="R790" s="12" t="s">
        <v>1850</v>
      </c>
      <c r="S790" s="12" t="s">
        <v>1877</v>
      </c>
    </row>
    <row r="791" spans="1:19" x14ac:dyDescent="0.25">
      <c r="A791" s="12" t="s">
        <v>1837</v>
      </c>
      <c r="B791" s="12" t="s">
        <v>1838</v>
      </c>
      <c r="C791" s="12" t="s">
        <v>1839</v>
      </c>
      <c r="D791" s="12" t="s">
        <v>1840</v>
      </c>
      <c r="E791" s="12" t="s">
        <v>1841</v>
      </c>
      <c r="F791" s="13">
        <v>42.99</v>
      </c>
      <c r="G791" s="12" t="s">
        <v>1842</v>
      </c>
      <c r="H791" s="18">
        <v>43922</v>
      </c>
      <c r="I791" s="12" t="s">
        <v>2705</v>
      </c>
      <c r="J791" s="12" t="s">
        <v>2706</v>
      </c>
      <c r="K791" s="12">
        <v>10071</v>
      </c>
      <c r="L791" s="12" t="s">
        <v>2691</v>
      </c>
      <c r="M791" s="12">
        <v>113000</v>
      </c>
      <c r="N791" s="12" t="s">
        <v>2707</v>
      </c>
      <c r="O791" s="12" t="s">
        <v>1847</v>
      </c>
      <c r="P791" s="12" t="s">
        <v>1848</v>
      </c>
      <c r="Q791" s="12" t="s">
        <v>1849</v>
      </c>
      <c r="R791" s="12" t="s">
        <v>1850</v>
      </c>
      <c r="S791" s="12" t="s">
        <v>1877</v>
      </c>
    </row>
    <row r="792" spans="1:19" x14ac:dyDescent="0.25">
      <c r="A792" s="12" t="s">
        <v>1852</v>
      </c>
      <c r="B792" s="12" t="s">
        <v>1838</v>
      </c>
      <c r="C792" s="12" t="s">
        <v>1853</v>
      </c>
      <c r="D792" s="12" t="s">
        <v>1840</v>
      </c>
      <c r="E792" s="12" t="s">
        <v>1841</v>
      </c>
      <c r="F792" s="13">
        <v>42.99</v>
      </c>
      <c r="G792" s="12" t="s">
        <v>1842</v>
      </c>
      <c r="H792" s="18">
        <v>43952</v>
      </c>
      <c r="I792" s="12" t="s">
        <v>2693</v>
      </c>
      <c r="J792" s="12" t="s">
        <v>2706</v>
      </c>
      <c r="K792" s="12">
        <v>10071</v>
      </c>
      <c r="L792" s="12" t="s">
        <v>2691</v>
      </c>
      <c r="M792" s="12">
        <v>113000</v>
      </c>
      <c r="N792" s="12" t="s">
        <v>2707</v>
      </c>
      <c r="O792" s="12" t="s">
        <v>1854</v>
      </c>
      <c r="P792" s="12" t="s">
        <v>1855</v>
      </c>
      <c r="Q792" s="12" t="s">
        <v>1856</v>
      </c>
      <c r="R792" s="12" t="s">
        <v>1850</v>
      </c>
      <c r="S792" s="12" t="s">
        <v>1877</v>
      </c>
    </row>
    <row r="793" spans="1:19" x14ac:dyDescent="0.25">
      <c r="A793" s="12" t="s">
        <v>1858</v>
      </c>
      <c r="B793" s="12" t="s">
        <v>1838</v>
      </c>
      <c r="C793" s="12" t="s">
        <v>1859</v>
      </c>
      <c r="D793" s="12" t="s">
        <v>1840</v>
      </c>
      <c r="E793" s="12" t="s">
        <v>1841</v>
      </c>
      <c r="F793" s="13">
        <v>45.27</v>
      </c>
      <c r="G793" s="12" t="s">
        <v>1842</v>
      </c>
      <c r="H793" s="18">
        <v>43983</v>
      </c>
      <c r="I793" s="12" t="s">
        <v>2631</v>
      </c>
      <c r="J793" s="12" t="s">
        <v>2706</v>
      </c>
      <c r="K793" s="12">
        <v>10071</v>
      </c>
      <c r="L793" s="12" t="s">
        <v>2691</v>
      </c>
      <c r="M793" s="12">
        <v>113000</v>
      </c>
      <c r="N793" s="12" t="s">
        <v>2707</v>
      </c>
      <c r="O793" s="12" t="s">
        <v>1860</v>
      </c>
      <c r="P793" s="12" t="s">
        <v>1861</v>
      </c>
      <c r="Q793" s="12" t="s">
        <v>1862</v>
      </c>
      <c r="R793" s="12" t="s">
        <v>1850</v>
      </c>
      <c r="S793" s="12" t="s">
        <v>1877</v>
      </c>
    </row>
    <row r="794" spans="1:19" x14ac:dyDescent="0.25">
      <c r="A794" s="12" t="s">
        <v>1837</v>
      </c>
      <c r="B794" s="12" t="s">
        <v>1838</v>
      </c>
      <c r="C794" s="12" t="s">
        <v>1839</v>
      </c>
      <c r="D794" s="12" t="s">
        <v>1840</v>
      </c>
      <c r="E794" s="12" t="s">
        <v>1841</v>
      </c>
      <c r="F794" s="13">
        <v>380.65</v>
      </c>
      <c r="G794" s="12" t="s">
        <v>1842</v>
      </c>
      <c r="H794" s="18">
        <v>43922</v>
      </c>
      <c r="I794" s="12" t="s">
        <v>2708</v>
      </c>
      <c r="J794" s="12" t="s">
        <v>2709</v>
      </c>
      <c r="K794" s="12">
        <v>10071</v>
      </c>
      <c r="L794" s="12" t="s">
        <v>2691</v>
      </c>
      <c r="M794" s="12">
        <v>113010</v>
      </c>
      <c r="N794" s="12" t="s">
        <v>2710</v>
      </c>
      <c r="O794" s="12" t="s">
        <v>1847</v>
      </c>
      <c r="P794" s="12" t="s">
        <v>1848</v>
      </c>
      <c r="Q794" s="12" t="s">
        <v>1849</v>
      </c>
      <c r="R794" s="12" t="s">
        <v>1850</v>
      </c>
      <c r="S794" s="12" t="s">
        <v>1851</v>
      </c>
    </row>
    <row r="795" spans="1:19" x14ac:dyDescent="0.25">
      <c r="A795" s="12" t="s">
        <v>1852</v>
      </c>
      <c r="B795" s="12" t="s">
        <v>1838</v>
      </c>
      <c r="C795" s="12" t="s">
        <v>1853</v>
      </c>
      <c r="D795" s="12" t="s">
        <v>1840</v>
      </c>
      <c r="E795" s="12" t="s">
        <v>1841</v>
      </c>
      <c r="F795" s="13">
        <v>380.65</v>
      </c>
      <c r="G795" s="12" t="s">
        <v>1842</v>
      </c>
      <c r="H795" s="18">
        <v>43952</v>
      </c>
      <c r="I795" s="12" t="s">
        <v>2696</v>
      </c>
      <c r="J795" s="12" t="s">
        <v>2709</v>
      </c>
      <c r="K795" s="12">
        <v>10071</v>
      </c>
      <c r="L795" s="12" t="s">
        <v>2691</v>
      </c>
      <c r="M795" s="12">
        <v>113010</v>
      </c>
      <c r="N795" s="12" t="s">
        <v>2710</v>
      </c>
      <c r="O795" s="12" t="s">
        <v>1854</v>
      </c>
      <c r="P795" s="12" t="s">
        <v>1855</v>
      </c>
      <c r="Q795" s="12" t="s">
        <v>1856</v>
      </c>
      <c r="R795" s="12" t="s">
        <v>1850</v>
      </c>
      <c r="S795" s="12" t="s">
        <v>1851</v>
      </c>
    </row>
    <row r="796" spans="1:19" x14ac:dyDescent="0.25">
      <c r="A796" s="12" t="s">
        <v>1858</v>
      </c>
      <c r="B796" s="12" t="s">
        <v>1838</v>
      </c>
      <c r="C796" s="12" t="s">
        <v>1859</v>
      </c>
      <c r="D796" s="12" t="s">
        <v>1840</v>
      </c>
      <c r="E796" s="12" t="s">
        <v>1841</v>
      </c>
      <c r="F796" s="13">
        <v>395.5</v>
      </c>
      <c r="G796" s="12" t="s">
        <v>1842</v>
      </c>
      <c r="H796" s="18">
        <v>43983</v>
      </c>
      <c r="I796" s="12" t="s">
        <v>2634</v>
      </c>
      <c r="J796" s="12" t="s">
        <v>2709</v>
      </c>
      <c r="K796" s="12">
        <v>10071</v>
      </c>
      <c r="L796" s="12" t="s">
        <v>2691</v>
      </c>
      <c r="M796" s="12">
        <v>113010</v>
      </c>
      <c r="N796" s="12" t="s">
        <v>2710</v>
      </c>
      <c r="O796" s="12" t="s">
        <v>1860</v>
      </c>
      <c r="P796" s="12" t="s">
        <v>1861</v>
      </c>
      <c r="Q796" s="12" t="s">
        <v>1862</v>
      </c>
      <c r="R796" s="12" t="s">
        <v>1850</v>
      </c>
      <c r="S796" s="12" t="s">
        <v>1851</v>
      </c>
    </row>
    <row r="797" spans="1:19" x14ac:dyDescent="0.25">
      <c r="A797" s="12" t="s">
        <v>1837</v>
      </c>
      <c r="B797" s="12" t="s">
        <v>1838</v>
      </c>
      <c r="C797" s="12" t="s">
        <v>1839</v>
      </c>
      <c r="D797" s="12" t="s">
        <v>1840</v>
      </c>
      <c r="E797" s="12" t="s">
        <v>1841</v>
      </c>
      <c r="F797" s="13">
        <v>175.33</v>
      </c>
      <c r="G797" s="12" t="s">
        <v>1842</v>
      </c>
      <c r="H797" s="18">
        <v>43922</v>
      </c>
      <c r="I797" s="12" t="s">
        <v>2711</v>
      </c>
      <c r="J797" s="12" t="s">
        <v>2712</v>
      </c>
      <c r="K797" s="12">
        <v>10071</v>
      </c>
      <c r="L797" s="12" t="s">
        <v>2691</v>
      </c>
      <c r="M797" s="12">
        <v>113020</v>
      </c>
      <c r="N797" s="12" t="s">
        <v>2713</v>
      </c>
      <c r="O797" s="12" t="s">
        <v>1847</v>
      </c>
      <c r="P797" s="12" t="s">
        <v>1848</v>
      </c>
      <c r="Q797" s="12" t="s">
        <v>1849</v>
      </c>
      <c r="R797" s="12" t="s">
        <v>1850</v>
      </c>
      <c r="S797" s="12" t="s">
        <v>1866</v>
      </c>
    </row>
    <row r="798" spans="1:19" x14ac:dyDescent="0.25">
      <c r="A798" s="12" t="s">
        <v>1852</v>
      </c>
      <c r="B798" s="12" t="s">
        <v>1838</v>
      </c>
      <c r="C798" s="12" t="s">
        <v>1853</v>
      </c>
      <c r="D798" s="12" t="s">
        <v>1840</v>
      </c>
      <c r="E798" s="12" t="s">
        <v>1841</v>
      </c>
      <c r="F798" s="13">
        <v>175.33</v>
      </c>
      <c r="G798" s="12" t="s">
        <v>1842</v>
      </c>
      <c r="H798" s="18">
        <v>43952</v>
      </c>
      <c r="I798" s="12" t="s">
        <v>2699</v>
      </c>
      <c r="J798" s="12" t="s">
        <v>2712</v>
      </c>
      <c r="K798" s="12">
        <v>10071</v>
      </c>
      <c r="L798" s="12" t="s">
        <v>2691</v>
      </c>
      <c r="M798" s="12">
        <v>113020</v>
      </c>
      <c r="N798" s="12" t="s">
        <v>2713</v>
      </c>
      <c r="O798" s="12" t="s">
        <v>1854</v>
      </c>
      <c r="P798" s="12" t="s">
        <v>1855</v>
      </c>
      <c r="Q798" s="12" t="s">
        <v>1856</v>
      </c>
      <c r="R798" s="12" t="s">
        <v>1850</v>
      </c>
      <c r="S798" s="12" t="s">
        <v>1866</v>
      </c>
    </row>
    <row r="799" spans="1:19" x14ac:dyDescent="0.25">
      <c r="A799" s="12" t="s">
        <v>1858</v>
      </c>
      <c r="B799" s="12" t="s">
        <v>1838</v>
      </c>
      <c r="C799" s="12" t="s">
        <v>1859</v>
      </c>
      <c r="D799" s="12" t="s">
        <v>1840</v>
      </c>
      <c r="E799" s="12" t="s">
        <v>1841</v>
      </c>
      <c r="F799" s="13">
        <v>175.33</v>
      </c>
      <c r="G799" s="12" t="s">
        <v>1842</v>
      </c>
      <c r="H799" s="18">
        <v>43983</v>
      </c>
      <c r="I799" s="12" t="s">
        <v>2638</v>
      </c>
      <c r="J799" s="12" t="s">
        <v>2712</v>
      </c>
      <c r="K799" s="12">
        <v>10071</v>
      </c>
      <c r="L799" s="12" t="s">
        <v>2691</v>
      </c>
      <c r="M799" s="12">
        <v>113020</v>
      </c>
      <c r="N799" s="12" t="s">
        <v>2713</v>
      </c>
      <c r="O799" s="12" t="s">
        <v>1860</v>
      </c>
      <c r="P799" s="12" t="s">
        <v>1861</v>
      </c>
      <c r="Q799" s="12" t="s">
        <v>1862</v>
      </c>
      <c r="R799" s="12" t="s">
        <v>1850</v>
      </c>
      <c r="S799" s="12" t="s">
        <v>1866</v>
      </c>
    </row>
    <row r="800" spans="1:19" x14ac:dyDescent="0.25">
      <c r="A800" s="12" t="s">
        <v>1837</v>
      </c>
      <c r="B800" s="12" t="s">
        <v>1838</v>
      </c>
      <c r="C800" s="12" t="s">
        <v>1839</v>
      </c>
      <c r="D800" s="12" t="s">
        <v>1840</v>
      </c>
      <c r="E800" s="12" t="s">
        <v>1841</v>
      </c>
      <c r="F800" s="13">
        <v>4547.8599999999997</v>
      </c>
      <c r="G800" s="12" t="s">
        <v>1842</v>
      </c>
      <c r="H800" s="18">
        <v>43922</v>
      </c>
      <c r="I800" s="12" t="s">
        <v>2714</v>
      </c>
      <c r="J800" s="12" t="s">
        <v>2715</v>
      </c>
      <c r="K800" s="12">
        <v>10071</v>
      </c>
      <c r="L800" s="12" t="s">
        <v>2691</v>
      </c>
      <c r="M800" s="12">
        <v>113040</v>
      </c>
      <c r="N800" s="12" t="s">
        <v>2716</v>
      </c>
      <c r="O800" s="12" t="s">
        <v>1847</v>
      </c>
      <c r="P800" s="12" t="s">
        <v>1848</v>
      </c>
      <c r="Q800" s="12" t="s">
        <v>1849</v>
      </c>
      <c r="R800" s="12" t="s">
        <v>1850</v>
      </c>
      <c r="S800" s="12" t="s">
        <v>1815</v>
      </c>
    </row>
    <row r="801" spans="1:19" x14ac:dyDescent="0.25">
      <c r="A801" s="12" t="s">
        <v>1852</v>
      </c>
      <c r="B801" s="12" t="s">
        <v>1838</v>
      </c>
      <c r="C801" s="12" t="s">
        <v>1853</v>
      </c>
      <c r="D801" s="12" t="s">
        <v>1840</v>
      </c>
      <c r="E801" s="12" t="s">
        <v>1841</v>
      </c>
      <c r="F801" s="13">
        <v>4547.8599999999997</v>
      </c>
      <c r="G801" s="12" t="s">
        <v>1842</v>
      </c>
      <c r="H801" s="18">
        <v>43952</v>
      </c>
      <c r="I801" s="12" t="s">
        <v>2702</v>
      </c>
      <c r="J801" s="12" t="s">
        <v>2715</v>
      </c>
      <c r="K801" s="12">
        <v>10071</v>
      </c>
      <c r="L801" s="12" t="s">
        <v>2691</v>
      </c>
      <c r="M801" s="12">
        <v>113040</v>
      </c>
      <c r="N801" s="12" t="s">
        <v>2716</v>
      </c>
      <c r="O801" s="12" t="s">
        <v>1854</v>
      </c>
      <c r="P801" s="12" t="s">
        <v>1855</v>
      </c>
      <c r="Q801" s="12" t="s">
        <v>1856</v>
      </c>
      <c r="R801" s="12" t="s">
        <v>1850</v>
      </c>
      <c r="S801" s="12" t="s">
        <v>1815</v>
      </c>
    </row>
    <row r="802" spans="1:19" x14ac:dyDescent="0.25">
      <c r="A802" s="12" t="s">
        <v>1858</v>
      </c>
      <c r="B802" s="12" t="s">
        <v>1838</v>
      </c>
      <c r="C802" s="12" t="s">
        <v>1859</v>
      </c>
      <c r="D802" s="12" t="s">
        <v>1840</v>
      </c>
      <c r="E802" s="12" t="s">
        <v>1841</v>
      </c>
      <c r="F802" s="13">
        <v>4615.99</v>
      </c>
      <c r="G802" s="12" t="s">
        <v>1842</v>
      </c>
      <c r="H802" s="18">
        <v>43983</v>
      </c>
      <c r="I802" s="12" t="s">
        <v>2641</v>
      </c>
      <c r="J802" s="12" t="s">
        <v>2715</v>
      </c>
      <c r="K802" s="12">
        <v>10071</v>
      </c>
      <c r="L802" s="12" t="s">
        <v>2691</v>
      </c>
      <c r="M802" s="12">
        <v>113040</v>
      </c>
      <c r="N802" s="12" t="s">
        <v>2716</v>
      </c>
      <c r="O802" s="12" t="s">
        <v>1860</v>
      </c>
      <c r="P802" s="12" t="s">
        <v>1861</v>
      </c>
      <c r="Q802" s="12" t="s">
        <v>1862</v>
      </c>
      <c r="R802" s="12" t="s">
        <v>1850</v>
      </c>
      <c r="S802" s="12" t="s">
        <v>1815</v>
      </c>
    </row>
    <row r="803" spans="1:19" x14ac:dyDescent="0.25">
      <c r="A803" s="12" t="s">
        <v>1837</v>
      </c>
      <c r="B803" s="12" t="s">
        <v>1838</v>
      </c>
      <c r="C803" s="12" t="s">
        <v>1839</v>
      </c>
      <c r="D803" s="12" t="s">
        <v>1840</v>
      </c>
      <c r="E803" s="12" t="s">
        <v>1841</v>
      </c>
      <c r="F803" s="13">
        <v>1263.3599999999999</v>
      </c>
      <c r="G803" s="12" t="s">
        <v>1842</v>
      </c>
      <c r="H803" s="18">
        <v>43922</v>
      </c>
      <c r="I803" s="12" t="s">
        <v>2717</v>
      </c>
      <c r="J803" s="12" t="s">
        <v>2718</v>
      </c>
      <c r="K803" s="12">
        <v>10071</v>
      </c>
      <c r="L803" s="12" t="s">
        <v>2691</v>
      </c>
      <c r="M803" s="12">
        <v>113060</v>
      </c>
      <c r="N803" s="12" t="s">
        <v>2719</v>
      </c>
      <c r="O803" s="12" t="s">
        <v>1847</v>
      </c>
      <c r="P803" s="12" t="s">
        <v>1848</v>
      </c>
      <c r="Q803" s="12" t="s">
        <v>1849</v>
      </c>
      <c r="R803" s="12" t="s">
        <v>1850</v>
      </c>
      <c r="S803" s="12" t="s">
        <v>1857</v>
      </c>
    </row>
    <row r="804" spans="1:19" x14ac:dyDescent="0.25">
      <c r="A804" s="12" t="s">
        <v>1852</v>
      </c>
      <c r="B804" s="12" t="s">
        <v>1838</v>
      </c>
      <c r="C804" s="12" t="s">
        <v>1853</v>
      </c>
      <c r="D804" s="12" t="s">
        <v>1840</v>
      </c>
      <c r="E804" s="12" t="s">
        <v>1841</v>
      </c>
      <c r="F804" s="13">
        <v>1425.39</v>
      </c>
      <c r="G804" s="12" t="s">
        <v>1842</v>
      </c>
      <c r="H804" s="18">
        <v>43952</v>
      </c>
      <c r="I804" s="12" t="s">
        <v>2705</v>
      </c>
      <c r="J804" s="12" t="s">
        <v>2718</v>
      </c>
      <c r="K804" s="12">
        <v>10071</v>
      </c>
      <c r="L804" s="12" t="s">
        <v>2691</v>
      </c>
      <c r="M804" s="12">
        <v>113060</v>
      </c>
      <c r="N804" s="12" t="s">
        <v>2719</v>
      </c>
      <c r="O804" s="12" t="s">
        <v>1854</v>
      </c>
      <c r="P804" s="12" t="s">
        <v>1855</v>
      </c>
      <c r="Q804" s="12" t="s">
        <v>1856</v>
      </c>
      <c r="R804" s="12" t="s">
        <v>1850</v>
      </c>
      <c r="S804" s="12" t="s">
        <v>1857</v>
      </c>
    </row>
    <row r="805" spans="1:19" x14ac:dyDescent="0.25">
      <c r="A805" s="12" t="s">
        <v>1858</v>
      </c>
      <c r="B805" s="12" t="s">
        <v>1838</v>
      </c>
      <c r="C805" s="12" t="s">
        <v>1859</v>
      </c>
      <c r="D805" s="12" t="s">
        <v>1840</v>
      </c>
      <c r="E805" s="12" t="s">
        <v>1841</v>
      </c>
      <c r="F805" s="13">
        <v>1413.41</v>
      </c>
      <c r="G805" s="12" t="s">
        <v>1842</v>
      </c>
      <c r="H805" s="18">
        <v>43983</v>
      </c>
      <c r="I805" s="12" t="s">
        <v>2644</v>
      </c>
      <c r="J805" s="12" t="s">
        <v>2718</v>
      </c>
      <c r="K805" s="12">
        <v>10071</v>
      </c>
      <c r="L805" s="12" t="s">
        <v>2691</v>
      </c>
      <c r="M805" s="12">
        <v>113060</v>
      </c>
      <c r="N805" s="12" t="s">
        <v>2719</v>
      </c>
      <c r="O805" s="12" t="s">
        <v>1860</v>
      </c>
      <c r="P805" s="12" t="s">
        <v>1861</v>
      </c>
      <c r="Q805" s="12" t="s">
        <v>1862</v>
      </c>
      <c r="R805" s="12" t="s">
        <v>1850</v>
      </c>
      <c r="S805" s="12" t="s">
        <v>1857</v>
      </c>
    </row>
    <row r="806" spans="1:19" x14ac:dyDescent="0.25">
      <c r="A806" s="12" t="s">
        <v>1837</v>
      </c>
      <c r="B806" s="12" t="s">
        <v>1838</v>
      </c>
      <c r="C806" s="12" t="s">
        <v>1839</v>
      </c>
      <c r="D806" s="12" t="s">
        <v>1840</v>
      </c>
      <c r="E806" s="12" t="s">
        <v>1841</v>
      </c>
      <c r="F806" s="13">
        <v>452.12</v>
      </c>
      <c r="G806" s="12" t="s">
        <v>1842</v>
      </c>
      <c r="H806" s="18">
        <v>43922</v>
      </c>
      <c r="I806" s="12" t="s">
        <v>2720</v>
      </c>
      <c r="J806" s="12" t="s">
        <v>2721</v>
      </c>
      <c r="K806" s="12">
        <v>10071</v>
      </c>
      <c r="L806" s="12" t="s">
        <v>2691</v>
      </c>
      <c r="M806" s="12">
        <v>114000</v>
      </c>
      <c r="N806" s="12" t="s">
        <v>2722</v>
      </c>
      <c r="O806" s="12" t="s">
        <v>1847</v>
      </c>
      <c r="P806" s="12" t="s">
        <v>1848</v>
      </c>
      <c r="Q806" s="12" t="s">
        <v>1849</v>
      </c>
      <c r="R806" s="12" t="s">
        <v>1850</v>
      </c>
      <c r="S806" s="12" t="s">
        <v>1877</v>
      </c>
    </row>
    <row r="807" spans="1:19" x14ac:dyDescent="0.25">
      <c r="A807" s="12" t="s">
        <v>1852</v>
      </c>
      <c r="B807" s="12" t="s">
        <v>1838</v>
      </c>
      <c r="C807" s="12" t="s">
        <v>1853</v>
      </c>
      <c r="D807" s="12" t="s">
        <v>1840</v>
      </c>
      <c r="E807" s="12" t="s">
        <v>1841</v>
      </c>
      <c r="F807" s="13">
        <v>452.12</v>
      </c>
      <c r="G807" s="12" t="s">
        <v>1842</v>
      </c>
      <c r="H807" s="18">
        <v>43952</v>
      </c>
      <c r="I807" s="12" t="s">
        <v>2708</v>
      </c>
      <c r="J807" s="12" t="s">
        <v>2721</v>
      </c>
      <c r="K807" s="12">
        <v>10071</v>
      </c>
      <c r="L807" s="12" t="s">
        <v>2691</v>
      </c>
      <c r="M807" s="12">
        <v>114000</v>
      </c>
      <c r="N807" s="12" t="s">
        <v>2722</v>
      </c>
      <c r="O807" s="12" t="s">
        <v>1854</v>
      </c>
      <c r="P807" s="12" t="s">
        <v>1855</v>
      </c>
      <c r="Q807" s="12" t="s">
        <v>1856</v>
      </c>
      <c r="R807" s="12" t="s">
        <v>1850</v>
      </c>
      <c r="S807" s="12" t="s">
        <v>1877</v>
      </c>
    </row>
    <row r="808" spans="1:19" x14ac:dyDescent="0.25">
      <c r="A808" s="12" t="s">
        <v>1858</v>
      </c>
      <c r="B808" s="12" t="s">
        <v>1838</v>
      </c>
      <c r="C808" s="12" t="s">
        <v>1859</v>
      </c>
      <c r="D808" s="12" t="s">
        <v>1840</v>
      </c>
      <c r="E808" s="12" t="s">
        <v>1841</v>
      </c>
      <c r="F808" s="13">
        <v>453.23</v>
      </c>
      <c r="G808" s="12" t="s">
        <v>1842</v>
      </c>
      <c r="H808" s="18">
        <v>43983</v>
      </c>
      <c r="I808" s="12" t="s">
        <v>2647</v>
      </c>
      <c r="J808" s="12" t="s">
        <v>2721</v>
      </c>
      <c r="K808" s="12">
        <v>10071</v>
      </c>
      <c r="L808" s="12" t="s">
        <v>2691</v>
      </c>
      <c r="M808" s="12">
        <v>114000</v>
      </c>
      <c r="N808" s="12" t="s">
        <v>2722</v>
      </c>
      <c r="O808" s="12" t="s">
        <v>1860</v>
      </c>
      <c r="P808" s="12" t="s">
        <v>1861</v>
      </c>
      <c r="Q808" s="12" t="s">
        <v>1862</v>
      </c>
      <c r="R808" s="12" t="s">
        <v>1850</v>
      </c>
      <c r="S808" s="12" t="s">
        <v>1877</v>
      </c>
    </row>
    <row r="809" spans="1:19" x14ac:dyDescent="0.25">
      <c r="A809" s="12" t="s">
        <v>1837</v>
      </c>
      <c r="B809" s="12" t="s">
        <v>1838</v>
      </c>
      <c r="C809" s="12" t="s">
        <v>1839</v>
      </c>
      <c r="D809" s="12" t="s">
        <v>1840</v>
      </c>
      <c r="E809" s="12" t="s">
        <v>1841</v>
      </c>
      <c r="F809" s="13">
        <v>1178.04</v>
      </c>
      <c r="G809" s="12" t="s">
        <v>1842</v>
      </c>
      <c r="H809" s="18">
        <v>43922</v>
      </c>
      <c r="I809" s="12" t="s">
        <v>2723</v>
      </c>
      <c r="J809" s="12" t="s">
        <v>2724</v>
      </c>
      <c r="K809" s="12">
        <v>10071</v>
      </c>
      <c r="L809" s="12" t="s">
        <v>2691</v>
      </c>
      <c r="M809" s="12">
        <v>114010</v>
      </c>
      <c r="N809" s="12" t="s">
        <v>2725</v>
      </c>
      <c r="O809" s="12" t="s">
        <v>1847</v>
      </c>
      <c r="P809" s="12" t="s">
        <v>1848</v>
      </c>
      <c r="Q809" s="12" t="s">
        <v>1849</v>
      </c>
      <c r="R809" s="12" t="s">
        <v>1850</v>
      </c>
      <c r="S809" s="12" t="s">
        <v>1851</v>
      </c>
    </row>
    <row r="810" spans="1:19" x14ac:dyDescent="0.25">
      <c r="A810" s="12" t="s">
        <v>1852</v>
      </c>
      <c r="B810" s="12" t="s">
        <v>1838</v>
      </c>
      <c r="C810" s="12" t="s">
        <v>1853</v>
      </c>
      <c r="D810" s="12" t="s">
        <v>1840</v>
      </c>
      <c r="E810" s="12" t="s">
        <v>1841</v>
      </c>
      <c r="F810" s="13">
        <v>1178.04</v>
      </c>
      <c r="G810" s="12" t="s">
        <v>1842</v>
      </c>
      <c r="H810" s="18">
        <v>43952</v>
      </c>
      <c r="I810" s="12" t="s">
        <v>2711</v>
      </c>
      <c r="J810" s="12" t="s">
        <v>2724</v>
      </c>
      <c r="K810" s="12">
        <v>10071</v>
      </c>
      <c r="L810" s="12" t="s">
        <v>2691</v>
      </c>
      <c r="M810" s="12">
        <v>114010</v>
      </c>
      <c r="N810" s="12" t="s">
        <v>2725</v>
      </c>
      <c r="O810" s="12" t="s">
        <v>1854</v>
      </c>
      <c r="P810" s="12" t="s">
        <v>1855</v>
      </c>
      <c r="Q810" s="12" t="s">
        <v>1856</v>
      </c>
      <c r="R810" s="12" t="s">
        <v>1850</v>
      </c>
      <c r="S810" s="12" t="s">
        <v>1851</v>
      </c>
    </row>
    <row r="811" spans="1:19" x14ac:dyDescent="0.25">
      <c r="A811" s="12" t="s">
        <v>1858</v>
      </c>
      <c r="B811" s="12" t="s">
        <v>1838</v>
      </c>
      <c r="C811" s="12" t="s">
        <v>1859</v>
      </c>
      <c r="D811" s="12" t="s">
        <v>1840</v>
      </c>
      <c r="E811" s="12" t="s">
        <v>1841</v>
      </c>
      <c r="F811" s="13">
        <v>1208.07</v>
      </c>
      <c r="G811" s="12" t="s">
        <v>1842</v>
      </c>
      <c r="H811" s="18">
        <v>43983</v>
      </c>
      <c r="I811" s="12" t="s">
        <v>2650</v>
      </c>
      <c r="J811" s="12" t="s">
        <v>2724</v>
      </c>
      <c r="K811" s="12">
        <v>10071</v>
      </c>
      <c r="L811" s="12" t="s">
        <v>2691</v>
      </c>
      <c r="M811" s="12">
        <v>114010</v>
      </c>
      <c r="N811" s="12" t="s">
        <v>2725</v>
      </c>
      <c r="O811" s="12" t="s">
        <v>1860</v>
      </c>
      <c r="P811" s="12" t="s">
        <v>1861</v>
      </c>
      <c r="Q811" s="12" t="s">
        <v>1862</v>
      </c>
      <c r="R811" s="12" t="s">
        <v>1850</v>
      </c>
      <c r="S811" s="12" t="s">
        <v>1851</v>
      </c>
    </row>
    <row r="812" spans="1:19" x14ac:dyDescent="0.25">
      <c r="A812" s="12" t="s">
        <v>1837</v>
      </c>
      <c r="B812" s="12" t="s">
        <v>1838</v>
      </c>
      <c r="C812" s="12" t="s">
        <v>1839</v>
      </c>
      <c r="D812" s="12" t="s">
        <v>1840</v>
      </c>
      <c r="E812" s="12" t="s">
        <v>1841</v>
      </c>
      <c r="F812" s="13">
        <v>558.70000000000005</v>
      </c>
      <c r="G812" s="12" t="s">
        <v>1842</v>
      </c>
      <c r="H812" s="18">
        <v>43922</v>
      </c>
      <c r="I812" s="12" t="s">
        <v>2726</v>
      </c>
      <c r="J812" s="12" t="s">
        <v>2727</v>
      </c>
      <c r="K812" s="12">
        <v>10071</v>
      </c>
      <c r="L812" s="12" t="s">
        <v>2691</v>
      </c>
      <c r="M812" s="12">
        <v>114020</v>
      </c>
      <c r="N812" s="12" t="s">
        <v>2728</v>
      </c>
      <c r="O812" s="12" t="s">
        <v>1847</v>
      </c>
      <c r="P812" s="12" t="s">
        <v>1848</v>
      </c>
      <c r="Q812" s="12" t="s">
        <v>1849</v>
      </c>
      <c r="R812" s="12" t="s">
        <v>1850</v>
      </c>
      <c r="S812" s="12" t="s">
        <v>1866</v>
      </c>
    </row>
    <row r="813" spans="1:19" x14ac:dyDescent="0.25">
      <c r="A813" s="12" t="s">
        <v>1852</v>
      </c>
      <c r="B813" s="12" t="s">
        <v>1838</v>
      </c>
      <c r="C813" s="12" t="s">
        <v>1853</v>
      </c>
      <c r="D813" s="12" t="s">
        <v>1840</v>
      </c>
      <c r="E813" s="12" t="s">
        <v>1841</v>
      </c>
      <c r="F813" s="13">
        <v>558.70000000000005</v>
      </c>
      <c r="G813" s="12" t="s">
        <v>1842</v>
      </c>
      <c r="H813" s="18">
        <v>43952</v>
      </c>
      <c r="I813" s="12" t="s">
        <v>2714</v>
      </c>
      <c r="J813" s="12" t="s">
        <v>2727</v>
      </c>
      <c r="K813" s="12">
        <v>10071</v>
      </c>
      <c r="L813" s="12" t="s">
        <v>2691</v>
      </c>
      <c r="M813" s="12">
        <v>114020</v>
      </c>
      <c r="N813" s="12" t="s">
        <v>2728</v>
      </c>
      <c r="O813" s="12" t="s">
        <v>1854</v>
      </c>
      <c r="P813" s="12" t="s">
        <v>1855</v>
      </c>
      <c r="Q813" s="12" t="s">
        <v>1856</v>
      </c>
      <c r="R813" s="12" t="s">
        <v>1850</v>
      </c>
      <c r="S813" s="12" t="s">
        <v>1866</v>
      </c>
    </row>
    <row r="814" spans="1:19" x14ac:dyDescent="0.25">
      <c r="A814" s="12" t="s">
        <v>1858</v>
      </c>
      <c r="B814" s="12" t="s">
        <v>1838</v>
      </c>
      <c r="C814" s="12" t="s">
        <v>1859</v>
      </c>
      <c r="D814" s="12" t="s">
        <v>1840</v>
      </c>
      <c r="E814" s="12" t="s">
        <v>1841</v>
      </c>
      <c r="F814" s="13">
        <v>558.70000000000005</v>
      </c>
      <c r="G814" s="12" t="s">
        <v>1842</v>
      </c>
      <c r="H814" s="18">
        <v>43983</v>
      </c>
      <c r="I814" s="12" t="s">
        <v>2653</v>
      </c>
      <c r="J814" s="12" t="s">
        <v>2727</v>
      </c>
      <c r="K814" s="12">
        <v>10071</v>
      </c>
      <c r="L814" s="12" t="s">
        <v>2691</v>
      </c>
      <c r="M814" s="12">
        <v>114020</v>
      </c>
      <c r="N814" s="12" t="s">
        <v>2728</v>
      </c>
      <c r="O814" s="12" t="s">
        <v>1860</v>
      </c>
      <c r="P814" s="12" t="s">
        <v>1861</v>
      </c>
      <c r="Q814" s="12" t="s">
        <v>1862</v>
      </c>
      <c r="R814" s="12" t="s">
        <v>1850</v>
      </c>
      <c r="S814" s="12" t="s">
        <v>1866</v>
      </c>
    </row>
    <row r="815" spans="1:19" x14ac:dyDescent="0.25">
      <c r="A815" s="12" t="s">
        <v>1837</v>
      </c>
      <c r="B815" s="12" t="s">
        <v>1838</v>
      </c>
      <c r="C815" s="12" t="s">
        <v>1839</v>
      </c>
      <c r="D815" s="12" t="s">
        <v>1840</v>
      </c>
      <c r="E815" s="12" t="s">
        <v>1841</v>
      </c>
      <c r="F815" s="13">
        <v>10026.43</v>
      </c>
      <c r="G815" s="12" t="s">
        <v>1842</v>
      </c>
      <c r="H815" s="18">
        <v>43922</v>
      </c>
      <c r="I815" s="12" t="s">
        <v>2729</v>
      </c>
      <c r="J815" s="12" t="s">
        <v>2730</v>
      </c>
      <c r="K815" s="12">
        <v>10071</v>
      </c>
      <c r="L815" s="12" t="s">
        <v>2691</v>
      </c>
      <c r="M815" s="12">
        <v>114040</v>
      </c>
      <c r="N815" s="12" t="s">
        <v>2731</v>
      </c>
      <c r="O815" s="12" t="s">
        <v>1847</v>
      </c>
      <c r="P815" s="12" t="s">
        <v>1848</v>
      </c>
      <c r="Q815" s="12" t="s">
        <v>2732</v>
      </c>
      <c r="R815" s="12" t="s">
        <v>1850</v>
      </c>
      <c r="S815" s="12" t="s">
        <v>1815</v>
      </c>
    </row>
    <row r="816" spans="1:19" x14ac:dyDescent="0.25">
      <c r="A816" s="12" t="s">
        <v>1852</v>
      </c>
      <c r="B816" s="12" t="s">
        <v>1838</v>
      </c>
      <c r="C816" s="12" t="s">
        <v>1853</v>
      </c>
      <c r="D816" s="12" t="s">
        <v>1840</v>
      </c>
      <c r="E816" s="12" t="s">
        <v>1841</v>
      </c>
      <c r="F816" s="13">
        <v>10026.43</v>
      </c>
      <c r="G816" s="12" t="s">
        <v>1842</v>
      </c>
      <c r="H816" s="18">
        <v>43952</v>
      </c>
      <c r="I816" s="12" t="s">
        <v>2717</v>
      </c>
      <c r="J816" s="12" t="s">
        <v>2730</v>
      </c>
      <c r="K816" s="12">
        <v>10071</v>
      </c>
      <c r="L816" s="12" t="s">
        <v>2691</v>
      </c>
      <c r="M816" s="12">
        <v>114040</v>
      </c>
      <c r="N816" s="12" t="s">
        <v>2731</v>
      </c>
      <c r="O816" s="12" t="s">
        <v>1854</v>
      </c>
      <c r="P816" s="12" t="s">
        <v>1855</v>
      </c>
      <c r="Q816" s="12" t="s">
        <v>1856</v>
      </c>
      <c r="R816" s="12" t="s">
        <v>1850</v>
      </c>
      <c r="S816" s="12" t="s">
        <v>1815</v>
      </c>
    </row>
    <row r="817" spans="1:19" x14ac:dyDescent="0.25">
      <c r="A817" s="12" t="s">
        <v>1858</v>
      </c>
      <c r="B817" s="12" t="s">
        <v>1838</v>
      </c>
      <c r="C817" s="12" t="s">
        <v>1859</v>
      </c>
      <c r="D817" s="12" t="s">
        <v>1840</v>
      </c>
      <c r="E817" s="12" t="s">
        <v>1841</v>
      </c>
      <c r="F817" s="13">
        <v>10148.379999999999</v>
      </c>
      <c r="G817" s="12" t="s">
        <v>1842</v>
      </c>
      <c r="H817" s="18">
        <v>43983</v>
      </c>
      <c r="I817" s="12" t="s">
        <v>2656</v>
      </c>
      <c r="J817" s="12" t="s">
        <v>2730</v>
      </c>
      <c r="K817" s="12">
        <v>10071</v>
      </c>
      <c r="L817" s="12" t="s">
        <v>2691</v>
      </c>
      <c r="M817" s="12">
        <v>114040</v>
      </c>
      <c r="N817" s="12" t="s">
        <v>2731</v>
      </c>
      <c r="O817" s="12" t="s">
        <v>1860</v>
      </c>
      <c r="P817" s="12" t="s">
        <v>1861</v>
      </c>
      <c r="Q817" s="12" t="s">
        <v>1862</v>
      </c>
      <c r="R817" s="12" t="s">
        <v>1850</v>
      </c>
      <c r="S817" s="12" t="s">
        <v>1815</v>
      </c>
    </row>
    <row r="818" spans="1:19" x14ac:dyDescent="0.25">
      <c r="A818" s="12" t="s">
        <v>1837</v>
      </c>
      <c r="B818" s="12" t="s">
        <v>1838</v>
      </c>
      <c r="C818" s="12" t="s">
        <v>1839</v>
      </c>
      <c r="D818" s="12" t="s">
        <v>1840</v>
      </c>
      <c r="E818" s="12" t="s">
        <v>1841</v>
      </c>
      <c r="F818" s="13">
        <v>5744.33</v>
      </c>
      <c r="G818" s="12" t="s">
        <v>1842</v>
      </c>
      <c r="H818" s="18">
        <v>43922</v>
      </c>
      <c r="I818" s="12" t="s">
        <v>2733</v>
      </c>
      <c r="J818" s="12" t="s">
        <v>2734</v>
      </c>
      <c r="K818" s="12">
        <v>10071</v>
      </c>
      <c r="L818" s="12" t="s">
        <v>2691</v>
      </c>
      <c r="M818" s="12">
        <v>114060</v>
      </c>
      <c r="N818" s="12" t="s">
        <v>2735</v>
      </c>
      <c r="O818" s="12" t="s">
        <v>1847</v>
      </c>
      <c r="P818" s="12" t="s">
        <v>1848</v>
      </c>
      <c r="Q818" s="12" t="s">
        <v>2732</v>
      </c>
      <c r="R818" s="12" t="s">
        <v>1850</v>
      </c>
      <c r="S818" s="12" t="s">
        <v>1857</v>
      </c>
    </row>
    <row r="819" spans="1:19" x14ac:dyDescent="0.25">
      <c r="A819" s="12" t="s">
        <v>1852</v>
      </c>
      <c r="B819" s="12" t="s">
        <v>1838</v>
      </c>
      <c r="C819" s="12" t="s">
        <v>1853</v>
      </c>
      <c r="D819" s="12" t="s">
        <v>1840</v>
      </c>
      <c r="E819" s="12" t="s">
        <v>1841</v>
      </c>
      <c r="F819" s="13">
        <v>5867.2</v>
      </c>
      <c r="G819" s="12" t="s">
        <v>1842</v>
      </c>
      <c r="H819" s="18">
        <v>43952</v>
      </c>
      <c r="I819" s="12" t="s">
        <v>2720</v>
      </c>
      <c r="J819" s="12" t="s">
        <v>2734</v>
      </c>
      <c r="K819" s="12">
        <v>10071</v>
      </c>
      <c r="L819" s="12" t="s">
        <v>2691</v>
      </c>
      <c r="M819" s="12">
        <v>114060</v>
      </c>
      <c r="N819" s="12" t="s">
        <v>2735</v>
      </c>
      <c r="O819" s="12" t="s">
        <v>1854</v>
      </c>
      <c r="P819" s="12" t="s">
        <v>1855</v>
      </c>
      <c r="Q819" s="12" t="s">
        <v>1856</v>
      </c>
      <c r="R819" s="12" t="s">
        <v>1850</v>
      </c>
      <c r="S819" s="12" t="s">
        <v>1857</v>
      </c>
    </row>
    <row r="820" spans="1:19" x14ac:dyDescent="0.25">
      <c r="A820" s="12" t="s">
        <v>1858</v>
      </c>
      <c r="B820" s="12" t="s">
        <v>1838</v>
      </c>
      <c r="C820" s="12" t="s">
        <v>1859</v>
      </c>
      <c r="D820" s="12" t="s">
        <v>1840</v>
      </c>
      <c r="E820" s="12" t="s">
        <v>1841</v>
      </c>
      <c r="F820" s="13">
        <v>5705.56</v>
      </c>
      <c r="G820" s="12" t="s">
        <v>1842</v>
      </c>
      <c r="H820" s="18">
        <v>43983</v>
      </c>
      <c r="I820" s="12" t="s">
        <v>2659</v>
      </c>
      <c r="J820" s="12" t="s">
        <v>2734</v>
      </c>
      <c r="K820" s="12">
        <v>10071</v>
      </c>
      <c r="L820" s="12" t="s">
        <v>2691</v>
      </c>
      <c r="M820" s="12">
        <v>114060</v>
      </c>
      <c r="N820" s="12" t="s">
        <v>2735</v>
      </c>
      <c r="O820" s="12" t="s">
        <v>1860</v>
      </c>
      <c r="P820" s="12" t="s">
        <v>1861</v>
      </c>
      <c r="Q820" s="12" t="s">
        <v>1862</v>
      </c>
      <c r="R820" s="12" t="s">
        <v>1850</v>
      </c>
      <c r="S820" s="12" t="s">
        <v>1857</v>
      </c>
    </row>
    <row r="821" spans="1:19" x14ac:dyDescent="0.25">
      <c r="A821" s="12" t="s">
        <v>1837</v>
      </c>
      <c r="B821" s="12" t="s">
        <v>1838</v>
      </c>
      <c r="C821" s="12" t="s">
        <v>1839</v>
      </c>
      <c r="D821" s="12" t="s">
        <v>1840</v>
      </c>
      <c r="E821" s="12" t="s">
        <v>1841</v>
      </c>
      <c r="F821" s="13">
        <v>4658.4799999999996</v>
      </c>
      <c r="G821" s="12" t="s">
        <v>1842</v>
      </c>
      <c r="H821" s="18">
        <v>43922</v>
      </c>
      <c r="I821" s="12" t="s">
        <v>2736</v>
      </c>
      <c r="J821" s="12" t="s">
        <v>2737</v>
      </c>
      <c r="K821" s="12">
        <v>10072</v>
      </c>
      <c r="L821" s="12" t="s">
        <v>2738</v>
      </c>
      <c r="M821" s="12">
        <v>111100</v>
      </c>
      <c r="N821" s="12" t="s">
        <v>2739</v>
      </c>
      <c r="O821" s="12" t="s">
        <v>1847</v>
      </c>
      <c r="P821" s="12" t="s">
        <v>1848</v>
      </c>
      <c r="Q821" s="12" t="s">
        <v>2732</v>
      </c>
      <c r="R821" s="12" t="s">
        <v>1850</v>
      </c>
      <c r="S821" s="12" t="s">
        <v>1851</v>
      </c>
    </row>
    <row r="822" spans="1:19" x14ac:dyDescent="0.25">
      <c r="A822" s="12" t="s">
        <v>1852</v>
      </c>
      <c r="B822" s="12" t="s">
        <v>1838</v>
      </c>
      <c r="C822" s="12" t="s">
        <v>1853</v>
      </c>
      <c r="D822" s="12" t="s">
        <v>1840</v>
      </c>
      <c r="E822" s="12" t="s">
        <v>1841</v>
      </c>
      <c r="F822" s="13">
        <v>4658.4799999999996</v>
      </c>
      <c r="G822" s="12" t="s">
        <v>1842</v>
      </c>
      <c r="H822" s="18">
        <v>43952</v>
      </c>
      <c r="I822" s="12" t="s">
        <v>2723</v>
      </c>
      <c r="J822" s="12" t="s">
        <v>2737</v>
      </c>
      <c r="K822" s="12">
        <v>10072</v>
      </c>
      <c r="L822" s="12" t="s">
        <v>2738</v>
      </c>
      <c r="M822" s="12">
        <v>111100</v>
      </c>
      <c r="N822" s="12" t="s">
        <v>2739</v>
      </c>
      <c r="O822" s="12" t="s">
        <v>1854</v>
      </c>
      <c r="P822" s="12" t="s">
        <v>1855</v>
      </c>
      <c r="Q822" s="12" t="s">
        <v>1856</v>
      </c>
      <c r="R822" s="12" t="s">
        <v>1850</v>
      </c>
      <c r="S822" s="12" t="s">
        <v>1851</v>
      </c>
    </row>
    <row r="823" spans="1:19" x14ac:dyDescent="0.25">
      <c r="A823" s="12" t="s">
        <v>1858</v>
      </c>
      <c r="B823" s="12" t="s">
        <v>1838</v>
      </c>
      <c r="C823" s="12" t="s">
        <v>1859</v>
      </c>
      <c r="D823" s="12" t="s">
        <v>1840</v>
      </c>
      <c r="E823" s="12" t="s">
        <v>1841</v>
      </c>
      <c r="F823" s="13">
        <v>4658.4799999999996</v>
      </c>
      <c r="G823" s="12" t="s">
        <v>1842</v>
      </c>
      <c r="H823" s="18">
        <v>43983</v>
      </c>
      <c r="I823" s="12" t="s">
        <v>2662</v>
      </c>
      <c r="J823" s="12" t="s">
        <v>2737</v>
      </c>
      <c r="K823" s="12">
        <v>10072</v>
      </c>
      <c r="L823" s="12" t="s">
        <v>2738</v>
      </c>
      <c r="M823" s="12">
        <v>111100</v>
      </c>
      <c r="N823" s="12" t="s">
        <v>2739</v>
      </c>
      <c r="O823" s="12" t="s">
        <v>1860</v>
      </c>
      <c r="P823" s="12" t="s">
        <v>1861</v>
      </c>
      <c r="Q823" s="12" t="s">
        <v>1862</v>
      </c>
      <c r="R823" s="12" t="s">
        <v>1850</v>
      </c>
      <c r="S823" s="12" t="s">
        <v>1851</v>
      </c>
    </row>
    <row r="824" spans="1:19" x14ac:dyDescent="0.25">
      <c r="A824" s="12" t="s">
        <v>1837</v>
      </c>
      <c r="B824" s="12" t="s">
        <v>1838</v>
      </c>
      <c r="C824" s="12" t="s">
        <v>1839</v>
      </c>
      <c r="D824" s="12" t="s">
        <v>1840</v>
      </c>
      <c r="E824" s="12" t="s">
        <v>1841</v>
      </c>
      <c r="F824" s="13">
        <v>1878.09</v>
      </c>
      <c r="G824" s="12" t="s">
        <v>1842</v>
      </c>
      <c r="H824" s="18">
        <v>43922</v>
      </c>
      <c r="I824" s="12" t="s">
        <v>2740</v>
      </c>
      <c r="J824" s="12" t="s">
        <v>2741</v>
      </c>
      <c r="K824" s="12">
        <v>10072</v>
      </c>
      <c r="L824" s="12" t="s">
        <v>2738</v>
      </c>
      <c r="M824" s="12">
        <v>111200</v>
      </c>
      <c r="N824" s="12" t="s">
        <v>2742</v>
      </c>
      <c r="O824" s="12" t="s">
        <v>1847</v>
      </c>
      <c r="P824" s="12" t="s">
        <v>1848</v>
      </c>
      <c r="Q824" s="12" t="s">
        <v>2732</v>
      </c>
      <c r="R824" s="12" t="s">
        <v>1850</v>
      </c>
      <c r="S824" s="12" t="s">
        <v>1866</v>
      </c>
    </row>
    <row r="825" spans="1:19" x14ac:dyDescent="0.25">
      <c r="A825" s="12" t="s">
        <v>1852</v>
      </c>
      <c r="B825" s="12" t="s">
        <v>1838</v>
      </c>
      <c r="C825" s="12" t="s">
        <v>1853</v>
      </c>
      <c r="D825" s="12" t="s">
        <v>1840</v>
      </c>
      <c r="E825" s="12" t="s">
        <v>1841</v>
      </c>
      <c r="F825" s="13">
        <v>1878.09</v>
      </c>
      <c r="G825" s="12" t="s">
        <v>1842</v>
      </c>
      <c r="H825" s="18">
        <v>43952</v>
      </c>
      <c r="I825" s="12" t="s">
        <v>2726</v>
      </c>
      <c r="J825" s="12" t="s">
        <v>2741</v>
      </c>
      <c r="K825" s="12">
        <v>10072</v>
      </c>
      <c r="L825" s="12" t="s">
        <v>2738</v>
      </c>
      <c r="M825" s="12">
        <v>111200</v>
      </c>
      <c r="N825" s="12" t="s">
        <v>2742</v>
      </c>
      <c r="O825" s="12" t="s">
        <v>1854</v>
      </c>
      <c r="P825" s="12" t="s">
        <v>1855</v>
      </c>
      <c r="Q825" s="12" t="s">
        <v>1856</v>
      </c>
      <c r="R825" s="12" t="s">
        <v>1850</v>
      </c>
      <c r="S825" s="12" t="s">
        <v>1866</v>
      </c>
    </row>
    <row r="826" spans="1:19" x14ac:dyDescent="0.25">
      <c r="A826" s="12" t="s">
        <v>1858</v>
      </c>
      <c r="B826" s="12" t="s">
        <v>1838</v>
      </c>
      <c r="C826" s="12" t="s">
        <v>1859</v>
      </c>
      <c r="D826" s="12" t="s">
        <v>1840</v>
      </c>
      <c r="E826" s="12" t="s">
        <v>1841</v>
      </c>
      <c r="F826" s="13">
        <v>1878.09</v>
      </c>
      <c r="G826" s="12" t="s">
        <v>1842</v>
      </c>
      <c r="H826" s="18">
        <v>43983</v>
      </c>
      <c r="I826" s="12" t="s">
        <v>2665</v>
      </c>
      <c r="J826" s="12" t="s">
        <v>2741</v>
      </c>
      <c r="K826" s="12">
        <v>10072</v>
      </c>
      <c r="L826" s="12" t="s">
        <v>2738</v>
      </c>
      <c r="M826" s="12">
        <v>111200</v>
      </c>
      <c r="N826" s="12" t="s">
        <v>2742</v>
      </c>
      <c r="O826" s="12" t="s">
        <v>1860</v>
      </c>
      <c r="P826" s="12" t="s">
        <v>1861</v>
      </c>
      <c r="Q826" s="12" t="s">
        <v>1862</v>
      </c>
      <c r="R826" s="12" t="s">
        <v>1850</v>
      </c>
      <c r="S826" s="12" t="s">
        <v>1866</v>
      </c>
    </row>
    <row r="827" spans="1:19" x14ac:dyDescent="0.25">
      <c r="A827" s="12" t="s">
        <v>1837</v>
      </c>
      <c r="B827" s="12" t="s">
        <v>1838</v>
      </c>
      <c r="C827" s="12" t="s">
        <v>1839</v>
      </c>
      <c r="D827" s="12" t="s">
        <v>1840</v>
      </c>
      <c r="E827" s="12" t="s">
        <v>1841</v>
      </c>
      <c r="F827" s="13">
        <v>82048.92</v>
      </c>
      <c r="G827" s="12" t="s">
        <v>1842</v>
      </c>
      <c r="H827" s="18">
        <v>43922</v>
      </c>
      <c r="I827" s="12" t="s">
        <v>2743</v>
      </c>
      <c r="J827" s="12" t="s">
        <v>2744</v>
      </c>
      <c r="K827" s="12">
        <v>10072</v>
      </c>
      <c r="L827" s="12" t="s">
        <v>2738</v>
      </c>
      <c r="M827" s="12">
        <v>111400</v>
      </c>
      <c r="N827" s="12" t="s">
        <v>2745</v>
      </c>
      <c r="O827" s="12" t="s">
        <v>1847</v>
      </c>
      <c r="P827" s="12" t="s">
        <v>1848</v>
      </c>
      <c r="Q827" s="12" t="s">
        <v>2732</v>
      </c>
      <c r="R827" s="12" t="s">
        <v>1850</v>
      </c>
      <c r="S827" s="12" t="s">
        <v>1815</v>
      </c>
    </row>
    <row r="828" spans="1:19" x14ac:dyDescent="0.25">
      <c r="A828" s="12" t="s">
        <v>1852</v>
      </c>
      <c r="B828" s="12" t="s">
        <v>1838</v>
      </c>
      <c r="C828" s="12" t="s">
        <v>1853</v>
      </c>
      <c r="D828" s="12" t="s">
        <v>1840</v>
      </c>
      <c r="E828" s="12" t="s">
        <v>1841</v>
      </c>
      <c r="F828" s="13">
        <v>82030.19</v>
      </c>
      <c r="G828" s="12" t="s">
        <v>1842</v>
      </c>
      <c r="H828" s="18">
        <v>43952</v>
      </c>
      <c r="I828" s="12" t="s">
        <v>2729</v>
      </c>
      <c r="J828" s="12" t="s">
        <v>2744</v>
      </c>
      <c r="K828" s="12">
        <v>10072</v>
      </c>
      <c r="L828" s="12" t="s">
        <v>2738</v>
      </c>
      <c r="M828" s="12">
        <v>111400</v>
      </c>
      <c r="N828" s="12" t="s">
        <v>2745</v>
      </c>
      <c r="O828" s="12" t="s">
        <v>1854</v>
      </c>
      <c r="P828" s="12" t="s">
        <v>1855</v>
      </c>
      <c r="Q828" s="12" t="s">
        <v>1856</v>
      </c>
      <c r="R828" s="12" t="s">
        <v>1850</v>
      </c>
      <c r="S828" s="12" t="s">
        <v>1815</v>
      </c>
    </row>
    <row r="829" spans="1:19" x14ac:dyDescent="0.25">
      <c r="A829" s="12" t="s">
        <v>1858</v>
      </c>
      <c r="B829" s="12" t="s">
        <v>1838</v>
      </c>
      <c r="C829" s="12" t="s">
        <v>1859</v>
      </c>
      <c r="D829" s="12" t="s">
        <v>1840</v>
      </c>
      <c r="E829" s="12" t="s">
        <v>1841</v>
      </c>
      <c r="F829" s="13">
        <v>83654.62</v>
      </c>
      <c r="G829" s="12" t="s">
        <v>1842</v>
      </c>
      <c r="H829" s="18">
        <v>43983</v>
      </c>
      <c r="I829" s="12" t="s">
        <v>2668</v>
      </c>
      <c r="J829" s="12" t="s">
        <v>2744</v>
      </c>
      <c r="K829" s="12">
        <v>10072</v>
      </c>
      <c r="L829" s="12" t="s">
        <v>2738</v>
      </c>
      <c r="M829" s="12">
        <v>111400</v>
      </c>
      <c r="N829" s="12" t="s">
        <v>2745</v>
      </c>
      <c r="O829" s="12" t="s">
        <v>1860</v>
      </c>
      <c r="P829" s="12" t="s">
        <v>1861</v>
      </c>
      <c r="Q829" s="12" t="s">
        <v>1862</v>
      </c>
      <c r="R829" s="12" t="s">
        <v>1850</v>
      </c>
      <c r="S829" s="12" t="s">
        <v>1815</v>
      </c>
    </row>
    <row r="830" spans="1:19" x14ac:dyDescent="0.25">
      <c r="A830" s="12" t="s">
        <v>1837</v>
      </c>
      <c r="B830" s="12" t="s">
        <v>1838</v>
      </c>
      <c r="C830" s="12" t="s">
        <v>1839</v>
      </c>
      <c r="D830" s="12" t="s">
        <v>1840</v>
      </c>
      <c r="E830" s="12" t="s">
        <v>1841</v>
      </c>
      <c r="F830" s="13">
        <v>42037.41</v>
      </c>
      <c r="G830" s="12" t="s">
        <v>1842</v>
      </c>
      <c r="H830" s="18">
        <v>43922</v>
      </c>
      <c r="I830" s="12" t="s">
        <v>2746</v>
      </c>
      <c r="J830" s="12" t="s">
        <v>2747</v>
      </c>
      <c r="K830" s="12">
        <v>10072</v>
      </c>
      <c r="L830" s="12" t="s">
        <v>2738</v>
      </c>
      <c r="M830" s="12">
        <v>111600</v>
      </c>
      <c r="N830" s="12" t="s">
        <v>2748</v>
      </c>
      <c r="O830" s="12" t="s">
        <v>1847</v>
      </c>
      <c r="P830" s="12" t="s">
        <v>1848</v>
      </c>
      <c r="Q830" s="12" t="s">
        <v>2732</v>
      </c>
      <c r="R830" s="12" t="s">
        <v>1850</v>
      </c>
      <c r="S830" s="12" t="s">
        <v>1857</v>
      </c>
    </row>
    <row r="831" spans="1:19" x14ac:dyDescent="0.25">
      <c r="A831" s="12" t="s">
        <v>1852</v>
      </c>
      <c r="B831" s="12" t="s">
        <v>1838</v>
      </c>
      <c r="C831" s="12" t="s">
        <v>1853</v>
      </c>
      <c r="D831" s="12" t="s">
        <v>1840</v>
      </c>
      <c r="E831" s="12" t="s">
        <v>1841</v>
      </c>
      <c r="F831" s="13">
        <v>40075.01</v>
      </c>
      <c r="G831" s="12" t="s">
        <v>1842</v>
      </c>
      <c r="H831" s="18">
        <v>43952</v>
      </c>
      <c r="I831" s="12" t="s">
        <v>2733</v>
      </c>
      <c r="J831" s="12" t="s">
        <v>2747</v>
      </c>
      <c r="K831" s="12">
        <v>10072</v>
      </c>
      <c r="L831" s="12" t="s">
        <v>2738</v>
      </c>
      <c r="M831" s="12">
        <v>111600</v>
      </c>
      <c r="N831" s="12" t="s">
        <v>2748</v>
      </c>
      <c r="O831" s="12" t="s">
        <v>1854</v>
      </c>
      <c r="P831" s="12" t="s">
        <v>1855</v>
      </c>
      <c r="Q831" s="12" t="s">
        <v>1856</v>
      </c>
      <c r="R831" s="12" t="s">
        <v>1850</v>
      </c>
      <c r="S831" s="12" t="s">
        <v>1857</v>
      </c>
    </row>
    <row r="832" spans="1:19" x14ac:dyDescent="0.25">
      <c r="A832" s="12" t="s">
        <v>1858</v>
      </c>
      <c r="B832" s="12" t="s">
        <v>1838</v>
      </c>
      <c r="C832" s="12" t="s">
        <v>1859</v>
      </c>
      <c r="D832" s="12" t="s">
        <v>1840</v>
      </c>
      <c r="E832" s="12" t="s">
        <v>1841</v>
      </c>
      <c r="F832" s="13">
        <v>40107.480000000003</v>
      </c>
      <c r="G832" s="12" t="s">
        <v>1842</v>
      </c>
      <c r="H832" s="18">
        <v>43983</v>
      </c>
      <c r="I832" s="12" t="s">
        <v>2671</v>
      </c>
      <c r="J832" s="12" t="s">
        <v>2747</v>
      </c>
      <c r="K832" s="12">
        <v>10072</v>
      </c>
      <c r="L832" s="12" t="s">
        <v>2738</v>
      </c>
      <c r="M832" s="12">
        <v>111600</v>
      </c>
      <c r="N832" s="12" t="s">
        <v>2748</v>
      </c>
      <c r="O832" s="12" t="s">
        <v>1860</v>
      </c>
      <c r="P832" s="12" t="s">
        <v>1861</v>
      </c>
      <c r="Q832" s="12" t="s">
        <v>1862</v>
      </c>
      <c r="R832" s="12" t="s">
        <v>1850</v>
      </c>
      <c r="S832" s="12" t="s">
        <v>1857</v>
      </c>
    </row>
    <row r="833" spans="1:19" x14ac:dyDescent="0.25">
      <c r="A833" s="12" t="s">
        <v>1837</v>
      </c>
      <c r="B833" s="12" t="s">
        <v>1838</v>
      </c>
      <c r="C833" s="12" t="s">
        <v>1839</v>
      </c>
      <c r="D833" s="12" t="s">
        <v>1840</v>
      </c>
      <c r="E833" s="12" t="s">
        <v>1841</v>
      </c>
      <c r="F833" s="13">
        <v>2189.02</v>
      </c>
      <c r="G833" s="12" t="s">
        <v>1842</v>
      </c>
      <c r="H833" s="18">
        <v>43922</v>
      </c>
      <c r="I833" s="12" t="s">
        <v>2749</v>
      </c>
      <c r="J833" s="12" t="s">
        <v>2750</v>
      </c>
      <c r="K833" s="12">
        <v>10072</v>
      </c>
      <c r="L833" s="12" t="s">
        <v>2738</v>
      </c>
      <c r="M833" s="12">
        <v>111700</v>
      </c>
      <c r="N833" s="12" t="s">
        <v>2751</v>
      </c>
      <c r="O833" s="12" t="s">
        <v>1847</v>
      </c>
      <c r="P833" s="12" t="s">
        <v>1848</v>
      </c>
      <c r="Q833" s="12" t="s">
        <v>2732</v>
      </c>
      <c r="R833" s="12" t="s">
        <v>1850</v>
      </c>
      <c r="S833" s="12" t="s">
        <v>1877</v>
      </c>
    </row>
    <row r="834" spans="1:19" x14ac:dyDescent="0.25">
      <c r="A834" s="12" t="s">
        <v>1852</v>
      </c>
      <c r="B834" s="12" t="s">
        <v>1838</v>
      </c>
      <c r="C834" s="12" t="s">
        <v>1853</v>
      </c>
      <c r="D834" s="12" t="s">
        <v>1840</v>
      </c>
      <c r="E834" s="12" t="s">
        <v>1841</v>
      </c>
      <c r="F834" s="13">
        <v>2051.31</v>
      </c>
      <c r="G834" s="12" t="s">
        <v>1842</v>
      </c>
      <c r="H834" s="18">
        <v>43952</v>
      </c>
      <c r="I834" s="12" t="s">
        <v>2736</v>
      </c>
      <c r="J834" s="12" t="s">
        <v>2750</v>
      </c>
      <c r="K834" s="12">
        <v>10072</v>
      </c>
      <c r="L834" s="12" t="s">
        <v>2738</v>
      </c>
      <c r="M834" s="12">
        <v>111700</v>
      </c>
      <c r="N834" s="12" t="s">
        <v>2751</v>
      </c>
      <c r="O834" s="12" t="s">
        <v>1854</v>
      </c>
      <c r="P834" s="12" t="s">
        <v>1855</v>
      </c>
      <c r="Q834" s="12" t="s">
        <v>1856</v>
      </c>
      <c r="R834" s="12" t="s">
        <v>1850</v>
      </c>
      <c r="S834" s="12" t="s">
        <v>1877</v>
      </c>
    </row>
    <row r="835" spans="1:19" x14ac:dyDescent="0.25">
      <c r="A835" s="12" t="s">
        <v>1858</v>
      </c>
      <c r="B835" s="12" t="s">
        <v>1838</v>
      </c>
      <c r="C835" s="12" t="s">
        <v>1859</v>
      </c>
      <c r="D835" s="12" t="s">
        <v>1840</v>
      </c>
      <c r="E835" s="12" t="s">
        <v>1841</v>
      </c>
      <c r="F835" s="13">
        <v>2051.31</v>
      </c>
      <c r="G835" s="12" t="s">
        <v>1842</v>
      </c>
      <c r="H835" s="18">
        <v>43983</v>
      </c>
      <c r="I835" s="12" t="s">
        <v>2674</v>
      </c>
      <c r="J835" s="12" t="s">
        <v>2750</v>
      </c>
      <c r="K835" s="12">
        <v>10072</v>
      </c>
      <c r="L835" s="12" t="s">
        <v>2738</v>
      </c>
      <c r="M835" s="12">
        <v>111700</v>
      </c>
      <c r="N835" s="12" t="s">
        <v>2751</v>
      </c>
      <c r="O835" s="12" t="s">
        <v>1860</v>
      </c>
      <c r="P835" s="12" t="s">
        <v>1861</v>
      </c>
      <c r="Q835" s="12" t="s">
        <v>1862</v>
      </c>
      <c r="R835" s="12" t="s">
        <v>1850</v>
      </c>
      <c r="S835" s="12" t="s">
        <v>1877</v>
      </c>
    </row>
    <row r="836" spans="1:19" x14ac:dyDescent="0.25">
      <c r="A836" s="12" t="s">
        <v>1837</v>
      </c>
      <c r="B836" s="12" t="s">
        <v>1838</v>
      </c>
      <c r="C836" s="12" t="s">
        <v>1839</v>
      </c>
      <c r="D836" s="12" t="s">
        <v>1840</v>
      </c>
      <c r="E836" s="12" t="s">
        <v>1841</v>
      </c>
      <c r="F836" s="13">
        <v>72.2</v>
      </c>
      <c r="G836" s="12" t="s">
        <v>1842</v>
      </c>
      <c r="H836" s="18">
        <v>43922</v>
      </c>
      <c r="I836" s="12" t="s">
        <v>2752</v>
      </c>
      <c r="J836" s="12" t="s">
        <v>2753</v>
      </c>
      <c r="K836" s="12">
        <v>10072</v>
      </c>
      <c r="L836" s="12" t="s">
        <v>2738</v>
      </c>
      <c r="M836" s="12">
        <v>113000</v>
      </c>
      <c r="N836" s="12" t="s">
        <v>2754</v>
      </c>
      <c r="O836" s="12" t="s">
        <v>1847</v>
      </c>
      <c r="P836" s="12" t="s">
        <v>1848</v>
      </c>
      <c r="Q836" s="12" t="s">
        <v>2732</v>
      </c>
      <c r="R836" s="12" t="s">
        <v>1850</v>
      </c>
      <c r="S836" s="12" t="s">
        <v>1877</v>
      </c>
    </row>
    <row r="837" spans="1:19" x14ac:dyDescent="0.25">
      <c r="A837" s="12" t="s">
        <v>1852</v>
      </c>
      <c r="B837" s="12" t="s">
        <v>1838</v>
      </c>
      <c r="C837" s="12" t="s">
        <v>1853</v>
      </c>
      <c r="D837" s="12" t="s">
        <v>1840</v>
      </c>
      <c r="E837" s="12" t="s">
        <v>1841</v>
      </c>
      <c r="F837" s="13">
        <v>47.91</v>
      </c>
      <c r="G837" s="12" t="s">
        <v>1842</v>
      </c>
      <c r="H837" s="18">
        <v>43952</v>
      </c>
      <c r="I837" s="12" t="s">
        <v>2740</v>
      </c>
      <c r="J837" s="12" t="s">
        <v>2753</v>
      </c>
      <c r="K837" s="12">
        <v>10072</v>
      </c>
      <c r="L837" s="12" t="s">
        <v>2738</v>
      </c>
      <c r="M837" s="12">
        <v>113000</v>
      </c>
      <c r="N837" s="12" t="s">
        <v>2754</v>
      </c>
      <c r="O837" s="12" t="s">
        <v>1854</v>
      </c>
      <c r="P837" s="12" t="s">
        <v>1855</v>
      </c>
      <c r="Q837" s="12" t="s">
        <v>1856</v>
      </c>
      <c r="R837" s="12" t="s">
        <v>1850</v>
      </c>
      <c r="S837" s="12" t="s">
        <v>1877</v>
      </c>
    </row>
    <row r="838" spans="1:19" x14ac:dyDescent="0.25">
      <c r="A838" s="12" t="s">
        <v>1858</v>
      </c>
      <c r="B838" s="12" t="s">
        <v>1838</v>
      </c>
      <c r="C838" s="12" t="s">
        <v>1859</v>
      </c>
      <c r="D838" s="12" t="s">
        <v>1840</v>
      </c>
      <c r="E838" s="12" t="s">
        <v>1841</v>
      </c>
      <c r="F838" s="13">
        <v>47.91</v>
      </c>
      <c r="G838" s="12" t="s">
        <v>1842</v>
      </c>
      <c r="H838" s="18">
        <v>43983</v>
      </c>
      <c r="I838" s="12" t="s">
        <v>2677</v>
      </c>
      <c r="J838" s="12" t="s">
        <v>2753</v>
      </c>
      <c r="K838" s="12">
        <v>10072</v>
      </c>
      <c r="L838" s="12" t="s">
        <v>2738</v>
      </c>
      <c r="M838" s="12">
        <v>113000</v>
      </c>
      <c r="N838" s="12" t="s">
        <v>2754</v>
      </c>
      <c r="O838" s="12" t="s">
        <v>1860</v>
      </c>
      <c r="P838" s="12" t="s">
        <v>1861</v>
      </c>
      <c r="Q838" s="12" t="s">
        <v>1862</v>
      </c>
      <c r="R838" s="12" t="s">
        <v>1850</v>
      </c>
      <c r="S838" s="12" t="s">
        <v>1877</v>
      </c>
    </row>
    <row r="839" spans="1:19" x14ac:dyDescent="0.25">
      <c r="A839" s="12" t="s">
        <v>1837</v>
      </c>
      <c r="B839" s="12" t="s">
        <v>1838</v>
      </c>
      <c r="C839" s="12" t="s">
        <v>1839</v>
      </c>
      <c r="D839" s="12" t="s">
        <v>1840</v>
      </c>
      <c r="E839" s="12" t="s">
        <v>1841</v>
      </c>
      <c r="F839" s="13">
        <v>437.64</v>
      </c>
      <c r="G839" s="12" t="s">
        <v>1842</v>
      </c>
      <c r="H839" s="18">
        <v>43922</v>
      </c>
      <c r="I839" s="12" t="s">
        <v>2755</v>
      </c>
      <c r="J839" s="12" t="s">
        <v>2756</v>
      </c>
      <c r="K839" s="12">
        <v>10072</v>
      </c>
      <c r="L839" s="12" t="s">
        <v>2738</v>
      </c>
      <c r="M839" s="12">
        <v>113010</v>
      </c>
      <c r="N839" s="12" t="s">
        <v>2757</v>
      </c>
      <c r="O839" s="12" t="s">
        <v>1847</v>
      </c>
      <c r="P839" s="12" t="s">
        <v>1848</v>
      </c>
      <c r="Q839" s="12" t="s">
        <v>2732</v>
      </c>
      <c r="R839" s="12" t="s">
        <v>1850</v>
      </c>
      <c r="S839" s="12" t="s">
        <v>1851</v>
      </c>
    </row>
    <row r="840" spans="1:19" x14ac:dyDescent="0.25">
      <c r="A840" s="12" t="s">
        <v>1852</v>
      </c>
      <c r="B840" s="12" t="s">
        <v>1838</v>
      </c>
      <c r="C840" s="12" t="s">
        <v>1853</v>
      </c>
      <c r="D840" s="12" t="s">
        <v>1840</v>
      </c>
      <c r="E840" s="12" t="s">
        <v>1841</v>
      </c>
      <c r="F840" s="13">
        <v>437.64</v>
      </c>
      <c r="G840" s="12" t="s">
        <v>1842</v>
      </c>
      <c r="H840" s="18">
        <v>43952</v>
      </c>
      <c r="I840" s="12" t="s">
        <v>2743</v>
      </c>
      <c r="J840" s="12" t="s">
        <v>2756</v>
      </c>
      <c r="K840" s="12">
        <v>10072</v>
      </c>
      <c r="L840" s="12" t="s">
        <v>2738</v>
      </c>
      <c r="M840" s="12">
        <v>113010</v>
      </c>
      <c r="N840" s="12" t="s">
        <v>2757</v>
      </c>
      <c r="O840" s="12" t="s">
        <v>1854</v>
      </c>
      <c r="P840" s="12" t="s">
        <v>1855</v>
      </c>
      <c r="Q840" s="12" t="s">
        <v>1856</v>
      </c>
      <c r="R840" s="12" t="s">
        <v>1850</v>
      </c>
      <c r="S840" s="12" t="s">
        <v>1851</v>
      </c>
    </row>
    <row r="841" spans="1:19" x14ac:dyDescent="0.25">
      <c r="A841" s="12" t="s">
        <v>1858</v>
      </c>
      <c r="B841" s="12" t="s">
        <v>1838</v>
      </c>
      <c r="C841" s="12" t="s">
        <v>1859</v>
      </c>
      <c r="D841" s="12" t="s">
        <v>1840</v>
      </c>
      <c r="E841" s="12" t="s">
        <v>1841</v>
      </c>
      <c r="F841" s="13">
        <v>437.64</v>
      </c>
      <c r="G841" s="12" t="s">
        <v>1842</v>
      </c>
      <c r="H841" s="18">
        <v>43983</v>
      </c>
      <c r="I841" s="12" t="s">
        <v>2680</v>
      </c>
      <c r="J841" s="12" t="s">
        <v>2756</v>
      </c>
      <c r="K841" s="12">
        <v>10072</v>
      </c>
      <c r="L841" s="12" t="s">
        <v>2738</v>
      </c>
      <c r="M841" s="12">
        <v>113010</v>
      </c>
      <c r="N841" s="12" t="s">
        <v>2757</v>
      </c>
      <c r="O841" s="12" t="s">
        <v>1860</v>
      </c>
      <c r="P841" s="12" t="s">
        <v>1861</v>
      </c>
      <c r="Q841" s="12" t="s">
        <v>1862</v>
      </c>
      <c r="R841" s="12" t="s">
        <v>1850</v>
      </c>
      <c r="S841" s="12" t="s">
        <v>1851</v>
      </c>
    </row>
    <row r="842" spans="1:19" x14ac:dyDescent="0.25">
      <c r="A842" s="12" t="s">
        <v>1837</v>
      </c>
      <c r="B842" s="12" t="s">
        <v>1838</v>
      </c>
      <c r="C842" s="12" t="s">
        <v>1839</v>
      </c>
      <c r="D842" s="12" t="s">
        <v>1840</v>
      </c>
      <c r="E842" s="12" t="s">
        <v>1841</v>
      </c>
      <c r="F842" s="13">
        <v>156.87</v>
      </c>
      <c r="G842" s="12" t="s">
        <v>1842</v>
      </c>
      <c r="H842" s="18">
        <v>43922</v>
      </c>
      <c r="I842" s="12" t="s">
        <v>2758</v>
      </c>
      <c r="J842" s="12" t="s">
        <v>2759</v>
      </c>
      <c r="K842" s="12">
        <v>10072</v>
      </c>
      <c r="L842" s="12" t="s">
        <v>2738</v>
      </c>
      <c r="M842" s="12">
        <v>113020</v>
      </c>
      <c r="N842" s="12" t="s">
        <v>2760</v>
      </c>
      <c r="O842" s="12" t="s">
        <v>1847</v>
      </c>
      <c r="P842" s="12" t="s">
        <v>1848</v>
      </c>
      <c r="Q842" s="12" t="s">
        <v>2732</v>
      </c>
      <c r="R842" s="12" t="s">
        <v>1850</v>
      </c>
      <c r="S842" s="12" t="s">
        <v>1866</v>
      </c>
    </row>
    <row r="843" spans="1:19" x14ac:dyDescent="0.25">
      <c r="A843" s="12" t="s">
        <v>1852</v>
      </c>
      <c r="B843" s="12" t="s">
        <v>1838</v>
      </c>
      <c r="C843" s="12" t="s">
        <v>1853</v>
      </c>
      <c r="D843" s="12" t="s">
        <v>1840</v>
      </c>
      <c r="E843" s="12" t="s">
        <v>1841</v>
      </c>
      <c r="F843" s="13">
        <v>156.87</v>
      </c>
      <c r="G843" s="12" t="s">
        <v>1842</v>
      </c>
      <c r="H843" s="18">
        <v>43952</v>
      </c>
      <c r="I843" s="12" t="s">
        <v>2746</v>
      </c>
      <c r="J843" s="12" t="s">
        <v>2759</v>
      </c>
      <c r="K843" s="12">
        <v>10072</v>
      </c>
      <c r="L843" s="12" t="s">
        <v>2738</v>
      </c>
      <c r="M843" s="12">
        <v>113020</v>
      </c>
      <c r="N843" s="12" t="s">
        <v>2760</v>
      </c>
      <c r="O843" s="12" t="s">
        <v>1854</v>
      </c>
      <c r="P843" s="12" t="s">
        <v>1855</v>
      </c>
      <c r="Q843" s="12" t="s">
        <v>1856</v>
      </c>
      <c r="R843" s="12" t="s">
        <v>1850</v>
      </c>
      <c r="S843" s="12" t="s">
        <v>1866</v>
      </c>
    </row>
    <row r="844" spans="1:19" x14ac:dyDescent="0.25">
      <c r="A844" s="12" t="s">
        <v>1858</v>
      </c>
      <c r="B844" s="12" t="s">
        <v>1838</v>
      </c>
      <c r="C844" s="12" t="s">
        <v>1859</v>
      </c>
      <c r="D844" s="12" t="s">
        <v>1840</v>
      </c>
      <c r="E844" s="12" t="s">
        <v>1841</v>
      </c>
      <c r="F844" s="13">
        <v>156.87</v>
      </c>
      <c r="G844" s="12" t="s">
        <v>1842</v>
      </c>
      <c r="H844" s="18">
        <v>43983</v>
      </c>
      <c r="I844" s="12" t="s">
        <v>2683</v>
      </c>
      <c r="J844" s="12" t="s">
        <v>2759</v>
      </c>
      <c r="K844" s="12">
        <v>10072</v>
      </c>
      <c r="L844" s="12" t="s">
        <v>2738</v>
      </c>
      <c r="M844" s="12">
        <v>113020</v>
      </c>
      <c r="N844" s="12" t="s">
        <v>2760</v>
      </c>
      <c r="O844" s="12" t="s">
        <v>1860</v>
      </c>
      <c r="P844" s="12" t="s">
        <v>1861</v>
      </c>
      <c r="Q844" s="12" t="s">
        <v>1862</v>
      </c>
      <c r="R844" s="12" t="s">
        <v>1850</v>
      </c>
      <c r="S844" s="12" t="s">
        <v>1866</v>
      </c>
    </row>
    <row r="845" spans="1:19" x14ac:dyDescent="0.25">
      <c r="A845" s="12" t="s">
        <v>1837</v>
      </c>
      <c r="B845" s="12" t="s">
        <v>1838</v>
      </c>
      <c r="C845" s="12" t="s">
        <v>1839</v>
      </c>
      <c r="D845" s="12" t="s">
        <v>1840</v>
      </c>
      <c r="E845" s="12" t="s">
        <v>1841</v>
      </c>
      <c r="F845" s="13">
        <v>8707.85</v>
      </c>
      <c r="G845" s="12" t="s">
        <v>1842</v>
      </c>
      <c r="H845" s="18">
        <v>43922</v>
      </c>
      <c r="I845" s="12" t="s">
        <v>2761</v>
      </c>
      <c r="J845" s="12" t="s">
        <v>2762</v>
      </c>
      <c r="K845" s="12">
        <v>10072</v>
      </c>
      <c r="L845" s="12" t="s">
        <v>2738</v>
      </c>
      <c r="M845" s="12">
        <v>113040</v>
      </c>
      <c r="N845" s="12" t="s">
        <v>2763</v>
      </c>
      <c r="O845" s="12" t="s">
        <v>1847</v>
      </c>
      <c r="P845" s="12" t="s">
        <v>1848</v>
      </c>
      <c r="Q845" s="12" t="s">
        <v>2732</v>
      </c>
      <c r="R845" s="12" t="s">
        <v>1850</v>
      </c>
      <c r="S845" s="12" t="s">
        <v>1815</v>
      </c>
    </row>
    <row r="846" spans="1:19" x14ac:dyDescent="0.25">
      <c r="A846" s="12" t="s">
        <v>1852</v>
      </c>
      <c r="B846" s="12" t="s">
        <v>1838</v>
      </c>
      <c r="C846" s="12" t="s">
        <v>1853</v>
      </c>
      <c r="D846" s="12" t="s">
        <v>1840</v>
      </c>
      <c r="E846" s="12" t="s">
        <v>1841</v>
      </c>
      <c r="F846" s="13">
        <v>8705.2800000000007</v>
      </c>
      <c r="G846" s="12" t="s">
        <v>1842</v>
      </c>
      <c r="H846" s="18">
        <v>43952</v>
      </c>
      <c r="I846" s="12" t="s">
        <v>2749</v>
      </c>
      <c r="J846" s="12" t="s">
        <v>2762</v>
      </c>
      <c r="K846" s="12">
        <v>10072</v>
      </c>
      <c r="L846" s="12" t="s">
        <v>2738</v>
      </c>
      <c r="M846" s="12">
        <v>113040</v>
      </c>
      <c r="N846" s="12" t="s">
        <v>2763</v>
      </c>
      <c r="O846" s="12" t="s">
        <v>1854</v>
      </c>
      <c r="P846" s="12" t="s">
        <v>1855</v>
      </c>
      <c r="Q846" s="12" t="s">
        <v>1856</v>
      </c>
      <c r="R846" s="12" t="s">
        <v>1850</v>
      </c>
      <c r="S846" s="12" t="s">
        <v>1815</v>
      </c>
    </row>
    <row r="847" spans="1:19" x14ac:dyDescent="0.25">
      <c r="A847" s="12" t="s">
        <v>1858</v>
      </c>
      <c r="B847" s="12" t="s">
        <v>1838</v>
      </c>
      <c r="C847" s="12" t="s">
        <v>1859</v>
      </c>
      <c r="D847" s="12" t="s">
        <v>1840</v>
      </c>
      <c r="E847" s="12" t="s">
        <v>1841</v>
      </c>
      <c r="F847" s="13">
        <v>8846.9599999999991</v>
      </c>
      <c r="G847" s="12" t="s">
        <v>1842</v>
      </c>
      <c r="H847" s="18">
        <v>43983</v>
      </c>
      <c r="I847" s="12" t="s">
        <v>2686</v>
      </c>
      <c r="J847" s="12" t="s">
        <v>2762</v>
      </c>
      <c r="K847" s="12">
        <v>10072</v>
      </c>
      <c r="L847" s="12" t="s">
        <v>2738</v>
      </c>
      <c r="M847" s="12">
        <v>113040</v>
      </c>
      <c r="N847" s="12" t="s">
        <v>2763</v>
      </c>
      <c r="O847" s="12" t="s">
        <v>1860</v>
      </c>
      <c r="P847" s="12" t="s">
        <v>1861</v>
      </c>
      <c r="Q847" s="12" t="s">
        <v>1862</v>
      </c>
      <c r="R847" s="12" t="s">
        <v>1850</v>
      </c>
      <c r="S847" s="12" t="s">
        <v>1815</v>
      </c>
    </row>
    <row r="848" spans="1:19" x14ac:dyDescent="0.25">
      <c r="A848" s="12" t="s">
        <v>1837</v>
      </c>
      <c r="B848" s="12" t="s">
        <v>1838</v>
      </c>
      <c r="C848" s="12" t="s">
        <v>1839</v>
      </c>
      <c r="D848" s="12" t="s">
        <v>1840</v>
      </c>
      <c r="E848" s="12" t="s">
        <v>1841</v>
      </c>
      <c r="F848" s="13">
        <v>3094.91</v>
      </c>
      <c r="G848" s="12" t="s">
        <v>1842</v>
      </c>
      <c r="H848" s="18">
        <v>43922</v>
      </c>
      <c r="I848" s="12" t="s">
        <v>2764</v>
      </c>
      <c r="J848" s="12" t="s">
        <v>2765</v>
      </c>
      <c r="K848" s="12">
        <v>10072</v>
      </c>
      <c r="L848" s="12" t="s">
        <v>2738</v>
      </c>
      <c r="M848" s="12">
        <v>113060</v>
      </c>
      <c r="N848" s="12" t="s">
        <v>2766</v>
      </c>
      <c r="O848" s="12" t="s">
        <v>1847</v>
      </c>
      <c r="P848" s="12" t="s">
        <v>1848</v>
      </c>
      <c r="Q848" s="12" t="s">
        <v>2732</v>
      </c>
      <c r="R848" s="12" t="s">
        <v>1850</v>
      </c>
      <c r="S848" s="12" t="s">
        <v>1857</v>
      </c>
    </row>
    <row r="849" spans="1:19" x14ac:dyDescent="0.25">
      <c r="A849" s="12" t="s">
        <v>1852</v>
      </c>
      <c r="B849" s="12" t="s">
        <v>1838</v>
      </c>
      <c r="C849" s="12" t="s">
        <v>1853</v>
      </c>
      <c r="D849" s="12" t="s">
        <v>1840</v>
      </c>
      <c r="E849" s="12" t="s">
        <v>1841</v>
      </c>
      <c r="F849" s="13">
        <v>2890.96</v>
      </c>
      <c r="G849" s="12" t="s">
        <v>1842</v>
      </c>
      <c r="H849" s="18">
        <v>43952</v>
      </c>
      <c r="I849" s="12" t="s">
        <v>2752</v>
      </c>
      <c r="J849" s="12" t="s">
        <v>2765</v>
      </c>
      <c r="K849" s="12">
        <v>10072</v>
      </c>
      <c r="L849" s="12" t="s">
        <v>2738</v>
      </c>
      <c r="M849" s="12">
        <v>113060</v>
      </c>
      <c r="N849" s="12" t="s">
        <v>2766</v>
      </c>
      <c r="O849" s="12" t="s">
        <v>1854</v>
      </c>
      <c r="P849" s="12" t="s">
        <v>1855</v>
      </c>
      <c r="Q849" s="12" t="s">
        <v>1856</v>
      </c>
      <c r="R849" s="12" t="s">
        <v>1850</v>
      </c>
      <c r="S849" s="12" t="s">
        <v>1857</v>
      </c>
    </row>
    <row r="850" spans="1:19" x14ac:dyDescent="0.25">
      <c r="A850" s="12" t="s">
        <v>1858</v>
      </c>
      <c r="B850" s="12" t="s">
        <v>1838</v>
      </c>
      <c r="C850" s="12" t="s">
        <v>1859</v>
      </c>
      <c r="D850" s="12" t="s">
        <v>1840</v>
      </c>
      <c r="E850" s="12" t="s">
        <v>1841</v>
      </c>
      <c r="F850" s="13">
        <v>2895.42</v>
      </c>
      <c r="G850" s="12" t="s">
        <v>1842</v>
      </c>
      <c r="H850" s="18">
        <v>43983</v>
      </c>
      <c r="I850" s="12" t="s">
        <v>2689</v>
      </c>
      <c r="J850" s="12" t="s">
        <v>2765</v>
      </c>
      <c r="K850" s="12">
        <v>10072</v>
      </c>
      <c r="L850" s="12" t="s">
        <v>2738</v>
      </c>
      <c r="M850" s="12">
        <v>113060</v>
      </c>
      <c r="N850" s="12" t="s">
        <v>2766</v>
      </c>
      <c r="O850" s="12" t="s">
        <v>1860</v>
      </c>
      <c r="P850" s="12" t="s">
        <v>1861</v>
      </c>
      <c r="Q850" s="12" t="s">
        <v>1862</v>
      </c>
      <c r="R850" s="12" t="s">
        <v>1850</v>
      </c>
      <c r="S850" s="12" t="s">
        <v>1857</v>
      </c>
    </row>
    <row r="851" spans="1:19" x14ac:dyDescent="0.25">
      <c r="A851" s="12" t="s">
        <v>1837</v>
      </c>
      <c r="B851" s="12" t="s">
        <v>1838</v>
      </c>
      <c r="C851" s="12" t="s">
        <v>1839</v>
      </c>
      <c r="D851" s="12" t="s">
        <v>1840</v>
      </c>
      <c r="E851" s="12" t="s">
        <v>1841</v>
      </c>
      <c r="F851" s="13">
        <v>437.16</v>
      </c>
      <c r="G851" s="12" t="s">
        <v>1842</v>
      </c>
      <c r="H851" s="18">
        <v>43922</v>
      </c>
      <c r="I851" s="12" t="s">
        <v>2767</v>
      </c>
      <c r="J851" s="12" t="s">
        <v>2768</v>
      </c>
      <c r="K851" s="12">
        <v>10072</v>
      </c>
      <c r="L851" s="12" t="s">
        <v>2738</v>
      </c>
      <c r="M851" s="12">
        <v>114000</v>
      </c>
      <c r="N851" s="12" t="s">
        <v>2769</v>
      </c>
      <c r="O851" s="12" t="s">
        <v>1847</v>
      </c>
      <c r="P851" s="12" t="s">
        <v>1848</v>
      </c>
      <c r="Q851" s="12" t="s">
        <v>2732</v>
      </c>
      <c r="R851" s="12" t="s">
        <v>1850</v>
      </c>
      <c r="S851" s="12" t="s">
        <v>1877</v>
      </c>
    </row>
    <row r="852" spans="1:19" x14ac:dyDescent="0.25">
      <c r="A852" s="12" t="s">
        <v>1852</v>
      </c>
      <c r="B852" s="12" t="s">
        <v>1838</v>
      </c>
      <c r="C852" s="12" t="s">
        <v>1853</v>
      </c>
      <c r="D852" s="12" t="s">
        <v>1840</v>
      </c>
      <c r="E852" s="12" t="s">
        <v>1841</v>
      </c>
      <c r="F852" s="13">
        <v>398.93</v>
      </c>
      <c r="G852" s="12" t="s">
        <v>1842</v>
      </c>
      <c r="H852" s="18">
        <v>43952</v>
      </c>
      <c r="I852" s="12" t="s">
        <v>2755</v>
      </c>
      <c r="J852" s="12" t="s">
        <v>2768</v>
      </c>
      <c r="K852" s="12">
        <v>10072</v>
      </c>
      <c r="L852" s="12" t="s">
        <v>2738</v>
      </c>
      <c r="M852" s="12">
        <v>114000</v>
      </c>
      <c r="N852" s="12" t="s">
        <v>2769</v>
      </c>
      <c r="O852" s="12" t="s">
        <v>1854</v>
      </c>
      <c r="P852" s="12" t="s">
        <v>1855</v>
      </c>
      <c r="Q852" s="12" t="s">
        <v>1856</v>
      </c>
      <c r="R852" s="12" t="s">
        <v>1850</v>
      </c>
      <c r="S852" s="12" t="s">
        <v>1877</v>
      </c>
    </row>
    <row r="853" spans="1:19" x14ac:dyDescent="0.25">
      <c r="A853" s="12" t="s">
        <v>1858</v>
      </c>
      <c r="B853" s="12" t="s">
        <v>1838</v>
      </c>
      <c r="C853" s="12" t="s">
        <v>1859</v>
      </c>
      <c r="D853" s="12" t="s">
        <v>1840</v>
      </c>
      <c r="E853" s="12" t="s">
        <v>1841</v>
      </c>
      <c r="F853" s="13">
        <v>398.93</v>
      </c>
      <c r="G853" s="12" t="s">
        <v>1842</v>
      </c>
      <c r="H853" s="18">
        <v>43983</v>
      </c>
      <c r="I853" s="12" t="s">
        <v>2693</v>
      </c>
      <c r="J853" s="12" t="s">
        <v>2768</v>
      </c>
      <c r="K853" s="12">
        <v>10072</v>
      </c>
      <c r="L853" s="12" t="s">
        <v>2738</v>
      </c>
      <c r="M853" s="12">
        <v>114000</v>
      </c>
      <c r="N853" s="12" t="s">
        <v>2769</v>
      </c>
      <c r="O853" s="12" t="s">
        <v>1860</v>
      </c>
      <c r="P853" s="12" t="s">
        <v>1861</v>
      </c>
      <c r="Q853" s="12" t="s">
        <v>1862</v>
      </c>
      <c r="R853" s="12" t="s">
        <v>1850</v>
      </c>
      <c r="S853" s="12" t="s">
        <v>1877</v>
      </c>
    </row>
    <row r="854" spans="1:19" x14ac:dyDescent="0.25">
      <c r="A854" s="12" t="s">
        <v>1837</v>
      </c>
      <c r="B854" s="12" t="s">
        <v>1838</v>
      </c>
      <c r="C854" s="12" t="s">
        <v>1839</v>
      </c>
      <c r="D854" s="12" t="s">
        <v>1840</v>
      </c>
      <c r="E854" s="12" t="s">
        <v>1841</v>
      </c>
      <c r="F854" s="13">
        <v>1293.25</v>
      </c>
      <c r="G854" s="12" t="s">
        <v>1842</v>
      </c>
      <c r="H854" s="18">
        <v>43922</v>
      </c>
      <c r="I854" s="12" t="s">
        <v>2770</v>
      </c>
      <c r="J854" s="12" t="s">
        <v>2771</v>
      </c>
      <c r="K854" s="12">
        <v>10072</v>
      </c>
      <c r="L854" s="12" t="s">
        <v>2738</v>
      </c>
      <c r="M854" s="12">
        <v>114010</v>
      </c>
      <c r="N854" s="12" t="s">
        <v>2772</v>
      </c>
      <c r="O854" s="12" t="s">
        <v>1847</v>
      </c>
      <c r="P854" s="12" t="s">
        <v>1848</v>
      </c>
      <c r="Q854" s="12" t="s">
        <v>2732</v>
      </c>
      <c r="R854" s="12" t="s">
        <v>1850</v>
      </c>
      <c r="S854" s="12" t="s">
        <v>1851</v>
      </c>
    </row>
    <row r="855" spans="1:19" x14ac:dyDescent="0.25">
      <c r="A855" s="12" t="s">
        <v>1852</v>
      </c>
      <c r="B855" s="12" t="s">
        <v>1838</v>
      </c>
      <c r="C855" s="12" t="s">
        <v>1853</v>
      </c>
      <c r="D855" s="12" t="s">
        <v>1840</v>
      </c>
      <c r="E855" s="12" t="s">
        <v>1841</v>
      </c>
      <c r="F855" s="13">
        <v>1293.25</v>
      </c>
      <c r="G855" s="12" t="s">
        <v>1842</v>
      </c>
      <c r="H855" s="18">
        <v>43952</v>
      </c>
      <c r="I855" s="12" t="s">
        <v>2758</v>
      </c>
      <c r="J855" s="12" t="s">
        <v>2771</v>
      </c>
      <c r="K855" s="12">
        <v>10072</v>
      </c>
      <c r="L855" s="12" t="s">
        <v>2738</v>
      </c>
      <c r="M855" s="12">
        <v>114010</v>
      </c>
      <c r="N855" s="12" t="s">
        <v>2772</v>
      </c>
      <c r="O855" s="12" t="s">
        <v>1854</v>
      </c>
      <c r="P855" s="12" t="s">
        <v>1855</v>
      </c>
      <c r="Q855" s="12" t="s">
        <v>1856</v>
      </c>
      <c r="R855" s="12" t="s">
        <v>1850</v>
      </c>
      <c r="S855" s="12" t="s">
        <v>1851</v>
      </c>
    </row>
    <row r="856" spans="1:19" x14ac:dyDescent="0.25">
      <c r="A856" s="12" t="s">
        <v>1858</v>
      </c>
      <c r="B856" s="12" t="s">
        <v>1838</v>
      </c>
      <c r="C856" s="12" t="s">
        <v>1859</v>
      </c>
      <c r="D856" s="12" t="s">
        <v>1840</v>
      </c>
      <c r="E856" s="12" t="s">
        <v>1841</v>
      </c>
      <c r="F856" s="13">
        <v>1293.25</v>
      </c>
      <c r="G856" s="12" t="s">
        <v>1842</v>
      </c>
      <c r="H856" s="18">
        <v>43983</v>
      </c>
      <c r="I856" s="12" t="s">
        <v>2696</v>
      </c>
      <c r="J856" s="12" t="s">
        <v>2771</v>
      </c>
      <c r="K856" s="12">
        <v>10072</v>
      </c>
      <c r="L856" s="12" t="s">
        <v>2738</v>
      </c>
      <c r="M856" s="12">
        <v>114010</v>
      </c>
      <c r="N856" s="12" t="s">
        <v>2772</v>
      </c>
      <c r="O856" s="12" t="s">
        <v>1860</v>
      </c>
      <c r="P856" s="12" t="s">
        <v>1861</v>
      </c>
      <c r="Q856" s="12" t="s">
        <v>1862</v>
      </c>
      <c r="R856" s="12" t="s">
        <v>1850</v>
      </c>
      <c r="S856" s="12" t="s">
        <v>1851</v>
      </c>
    </row>
    <row r="857" spans="1:19" x14ac:dyDescent="0.25">
      <c r="A857" s="12" t="s">
        <v>1837</v>
      </c>
      <c r="B857" s="12" t="s">
        <v>1838</v>
      </c>
      <c r="C857" s="12" t="s">
        <v>1839</v>
      </c>
      <c r="D857" s="12" t="s">
        <v>1840</v>
      </c>
      <c r="E857" s="12" t="s">
        <v>1841</v>
      </c>
      <c r="F857" s="13">
        <v>521.38</v>
      </c>
      <c r="G857" s="12" t="s">
        <v>1842</v>
      </c>
      <c r="H857" s="18">
        <v>43922</v>
      </c>
      <c r="I857" s="12" t="s">
        <v>2773</v>
      </c>
      <c r="J857" s="12" t="s">
        <v>2774</v>
      </c>
      <c r="K857" s="12">
        <v>10072</v>
      </c>
      <c r="L857" s="12" t="s">
        <v>2738</v>
      </c>
      <c r="M857" s="12">
        <v>114020</v>
      </c>
      <c r="N857" s="12" t="s">
        <v>2775</v>
      </c>
      <c r="O857" s="12" t="s">
        <v>1847</v>
      </c>
      <c r="P857" s="12" t="s">
        <v>1848</v>
      </c>
      <c r="Q857" s="12" t="s">
        <v>2732</v>
      </c>
      <c r="R857" s="12" t="s">
        <v>1850</v>
      </c>
      <c r="S857" s="12" t="s">
        <v>1866</v>
      </c>
    </row>
    <row r="858" spans="1:19" x14ac:dyDescent="0.25">
      <c r="A858" s="12" t="s">
        <v>1852</v>
      </c>
      <c r="B858" s="12" t="s">
        <v>1838</v>
      </c>
      <c r="C858" s="12" t="s">
        <v>1853</v>
      </c>
      <c r="D858" s="12" t="s">
        <v>1840</v>
      </c>
      <c r="E858" s="12" t="s">
        <v>1841</v>
      </c>
      <c r="F858" s="13">
        <v>521.38</v>
      </c>
      <c r="G858" s="12" t="s">
        <v>1842</v>
      </c>
      <c r="H858" s="18">
        <v>43952</v>
      </c>
      <c r="I858" s="12" t="s">
        <v>2761</v>
      </c>
      <c r="J858" s="12" t="s">
        <v>2774</v>
      </c>
      <c r="K858" s="12">
        <v>10072</v>
      </c>
      <c r="L858" s="12" t="s">
        <v>2738</v>
      </c>
      <c r="M858" s="12">
        <v>114020</v>
      </c>
      <c r="N858" s="12" t="s">
        <v>2775</v>
      </c>
      <c r="O858" s="12" t="s">
        <v>1854</v>
      </c>
      <c r="P858" s="12" t="s">
        <v>1855</v>
      </c>
      <c r="Q858" s="12" t="s">
        <v>1856</v>
      </c>
      <c r="R858" s="12" t="s">
        <v>1850</v>
      </c>
      <c r="S858" s="12" t="s">
        <v>1866</v>
      </c>
    </row>
    <row r="859" spans="1:19" x14ac:dyDescent="0.25">
      <c r="A859" s="12" t="s">
        <v>1858</v>
      </c>
      <c r="B859" s="12" t="s">
        <v>1838</v>
      </c>
      <c r="C859" s="12" t="s">
        <v>1859</v>
      </c>
      <c r="D859" s="12" t="s">
        <v>1840</v>
      </c>
      <c r="E859" s="12" t="s">
        <v>1841</v>
      </c>
      <c r="F859" s="13">
        <v>521.38</v>
      </c>
      <c r="G859" s="12" t="s">
        <v>1842</v>
      </c>
      <c r="H859" s="18">
        <v>43983</v>
      </c>
      <c r="I859" s="12" t="s">
        <v>2699</v>
      </c>
      <c r="J859" s="12" t="s">
        <v>2774</v>
      </c>
      <c r="K859" s="12">
        <v>10072</v>
      </c>
      <c r="L859" s="12" t="s">
        <v>2738</v>
      </c>
      <c r="M859" s="12">
        <v>114020</v>
      </c>
      <c r="N859" s="12" t="s">
        <v>2775</v>
      </c>
      <c r="O859" s="12" t="s">
        <v>1860</v>
      </c>
      <c r="P859" s="12" t="s">
        <v>1861</v>
      </c>
      <c r="Q859" s="12" t="s">
        <v>1862</v>
      </c>
      <c r="R859" s="12" t="s">
        <v>1850</v>
      </c>
      <c r="S859" s="12" t="s">
        <v>1866</v>
      </c>
    </row>
    <row r="860" spans="1:19" x14ac:dyDescent="0.25">
      <c r="A860" s="12" t="s">
        <v>1837</v>
      </c>
      <c r="B860" s="12" t="s">
        <v>1838</v>
      </c>
      <c r="C860" s="12" t="s">
        <v>1839</v>
      </c>
      <c r="D860" s="12" t="s">
        <v>1840</v>
      </c>
      <c r="E860" s="12" t="s">
        <v>1841</v>
      </c>
      <c r="F860" s="13">
        <v>18629.64</v>
      </c>
      <c r="G860" s="12" t="s">
        <v>1842</v>
      </c>
      <c r="H860" s="18">
        <v>43922</v>
      </c>
      <c r="I860" s="12" t="s">
        <v>2776</v>
      </c>
      <c r="J860" s="12" t="s">
        <v>2777</v>
      </c>
      <c r="K860" s="12">
        <v>10072</v>
      </c>
      <c r="L860" s="12" t="s">
        <v>2738</v>
      </c>
      <c r="M860" s="12">
        <v>114040</v>
      </c>
      <c r="N860" s="12" t="s">
        <v>2778</v>
      </c>
      <c r="O860" s="12" t="s">
        <v>1847</v>
      </c>
      <c r="P860" s="12" t="s">
        <v>1848</v>
      </c>
      <c r="Q860" s="12" t="s">
        <v>2732</v>
      </c>
      <c r="R860" s="12" t="s">
        <v>1850</v>
      </c>
      <c r="S860" s="12" t="s">
        <v>1815</v>
      </c>
    </row>
    <row r="861" spans="1:19" x14ac:dyDescent="0.25">
      <c r="A861" s="12" t="s">
        <v>1852</v>
      </c>
      <c r="B861" s="12" t="s">
        <v>1838</v>
      </c>
      <c r="C861" s="12" t="s">
        <v>1853</v>
      </c>
      <c r="D861" s="12" t="s">
        <v>1840</v>
      </c>
      <c r="E861" s="12" t="s">
        <v>1841</v>
      </c>
      <c r="F861" s="13">
        <v>18625.22</v>
      </c>
      <c r="G861" s="12" t="s">
        <v>1842</v>
      </c>
      <c r="H861" s="18">
        <v>43952</v>
      </c>
      <c r="I861" s="12" t="s">
        <v>2764</v>
      </c>
      <c r="J861" s="12" t="s">
        <v>2777</v>
      </c>
      <c r="K861" s="12">
        <v>10072</v>
      </c>
      <c r="L861" s="12" t="s">
        <v>2738</v>
      </c>
      <c r="M861" s="12">
        <v>114040</v>
      </c>
      <c r="N861" s="12" t="s">
        <v>2778</v>
      </c>
      <c r="O861" s="12" t="s">
        <v>1854</v>
      </c>
      <c r="P861" s="12" t="s">
        <v>1855</v>
      </c>
      <c r="Q861" s="12" t="s">
        <v>1856</v>
      </c>
      <c r="R861" s="12" t="s">
        <v>1850</v>
      </c>
      <c r="S861" s="12" t="s">
        <v>1815</v>
      </c>
    </row>
    <row r="862" spans="1:19" x14ac:dyDescent="0.25">
      <c r="A862" s="12" t="s">
        <v>1858</v>
      </c>
      <c r="B862" s="12" t="s">
        <v>1838</v>
      </c>
      <c r="C862" s="12" t="s">
        <v>1859</v>
      </c>
      <c r="D862" s="12" t="s">
        <v>1840</v>
      </c>
      <c r="E862" s="12" t="s">
        <v>1841</v>
      </c>
      <c r="F862" s="13">
        <v>19007.8</v>
      </c>
      <c r="G862" s="12" t="s">
        <v>1842</v>
      </c>
      <c r="H862" s="18">
        <v>43983</v>
      </c>
      <c r="I862" s="12" t="s">
        <v>2702</v>
      </c>
      <c r="J862" s="12" t="s">
        <v>2777</v>
      </c>
      <c r="K862" s="12">
        <v>10072</v>
      </c>
      <c r="L862" s="12" t="s">
        <v>2738</v>
      </c>
      <c r="M862" s="12">
        <v>114040</v>
      </c>
      <c r="N862" s="12" t="s">
        <v>2778</v>
      </c>
      <c r="O862" s="12" t="s">
        <v>1860</v>
      </c>
      <c r="P862" s="12" t="s">
        <v>1861</v>
      </c>
      <c r="Q862" s="12" t="s">
        <v>1862</v>
      </c>
      <c r="R862" s="12" t="s">
        <v>1850</v>
      </c>
      <c r="S862" s="12" t="s">
        <v>1815</v>
      </c>
    </row>
    <row r="863" spans="1:19" x14ac:dyDescent="0.25">
      <c r="A863" s="12" t="s">
        <v>1837</v>
      </c>
      <c r="B863" s="12" t="s">
        <v>1838</v>
      </c>
      <c r="C863" s="12" t="s">
        <v>1839</v>
      </c>
      <c r="D863" s="12" t="s">
        <v>1840</v>
      </c>
      <c r="E863" s="12" t="s">
        <v>1841</v>
      </c>
      <c r="F863" s="13">
        <v>10834.76</v>
      </c>
      <c r="G863" s="12" t="s">
        <v>1842</v>
      </c>
      <c r="H863" s="18">
        <v>43922</v>
      </c>
      <c r="I863" s="12" t="s">
        <v>2779</v>
      </c>
      <c r="J863" s="12" t="s">
        <v>2780</v>
      </c>
      <c r="K863" s="12">
        <v>10072</v>
      </c>
      <c r="L863" s="12" t="s">
        <v>2738</v>
      </c>
      <c r="M863" s="12">
        <v>114060</v>
      </c>
      <c r="N863" s="12" t="s">
        <v>2781</v>
      </c>
      <c r="O863" s="12" t="s">
        <v>1847</v>
      </c>
      <c r="P863" s="12" t="s">
        <v>1848</v>
      </c>
      <c r="Q863" s="12" t="s">
        <v>2732</v>
      </c>
      <c r="R863" s="12" t="s">
        <v>1850</v>
      </c>
      <c r="S863" s="12" t="s">
        <v>1857</v>
      </c>
    </row>
    <row r="864" spans="1:19" x14ac:dyDescent="0.25">
      <c r="A864" s="12" t="s">
        <v>1852</v>
      </c>
      <c r="B864" s="12" t="s">
        <v>1838</v>
      </c>
      <c r="C864" s="12" t="s">
        <v>1853</v>
      </c>
      <c r="D864" s="12" t="s">
        <v>1840</v>
      </c>
      <c r="E864" s="12" t="s">
        <v>1841</v>
      </c>
      <c r="F864" s="13">
        <v>10411.530000000001</v>
      </c>
      <c r="G864" s="12" t="s">
        <v>1842</v>
      </c>
      <c r="H864" s="18">
        <v>43952</v>
      </c>
      <c r="I864" s="12" t="s">
        <v>2767</v>
      </c>
      <c r="J864" s="12" t="s">
        <v>2780</v>
      </c>
      <c r="K864" s="12">
        <v>10072</v>
      </c>
      <c r="L864" s="12" t="s">
        <v>2738</v>
      </c>
      <c r="M864" s="12">
        <v>114060</v>
      </c>
      <c r="N864" s="12" t="s">
        <v>2781</v>
      </c>
      <c r="O864" s="12" t="s">
        <v>1854</v>
      </c>
      <c r="P864" s="12" t="s">
        <v>1855</v>
      </c>
      <c r="Q864" s="12" t="s">
        <v>1856</v>
      </c>
      <c r="R864" s="12" t="s">
        <v>1850</v>
      </c>
      <c r="S864" s="12" t="s">
        <v>1857</v>
      </c>
    </row>
    <row r="865" spans="1:19" x14ac:dyDescent="0.25">
      <c r="A865" s="12" t="s">
        <v>1858</v>
      </c>
      <c r="B865" s="12" t="s">
        <v>1838</v>
      </c>
      <c r="C865" s="12" t="s">
        <v>1859</v>
      </c>
      <c r="D865" s="12" t="s">
        <v>1840</v>
      </c>
      <c r="E865" s="12" t="s">
        <v>1841</v>
      </c>
      <c r="F865" s="13">
        <v>10420.540000000001</v>
      </c>
      <c r="G865" s="12" t="s">
        <v>1842</v>
      </c>
      <c r="H865" s="18">
        <v>43983</v>
      </c>
      <c r="I865" s="12" t="s">
        <v>2705</v>
      </c>
      <c r="J865" s="12" t="s">
        <v>2780</v>
      </c>
      <c r="K865" s="12">
        <v>10072</v>
      </c>
      <c r="L865" s="12" t="s">
        <v>2738</v>
      </c>
      <c r="M865" s="12">
        <v>114060</v>
      </c>
      <c r="N865" s="12" t="s">
        <v>2781</v>
      </c>
      <c r="O865" s="12" t="s">
        <v>1860</v>
      </c>
      <c r="P865" s="12" t="s">
        <v>1861</v>
      </c>
      <c r="Q865" s="12" t="s">
        <v>1862</v>
      </c>
      <c r="R865" s="12" t="s">
        <v>1850</v>
      </c>
      <c r="S865" s="12" t="s">
        <v>1857</v>
      </c>
    </row>
    <row r="866" spans="1:19" x14ac:dyDescent="0.25">
      <c r="A866" s="12" t="s">
        <v>1837</v>
      </c>
      <c r="B866" s="12" t="s">
        <v>1838</v>
      </c>
      <c r="C866" s="12" t="s">
        <v>1839</v>
      </c>
      <c r="D866" s="12" t="s">
        <v>1840</v>
      </c>
      <c r="E866" s="12" t="s">
        <v>1841</v>
      </c>
      <c r="F866" s="13">
        <v>4757.74</v>
      </c>
      <c r="G866" s="12" t="s">
        <v>1842</v>
      </c>
      <c r="H866" s="18">
        <v>43922</v>
      </c>
      <c r="I866" s="12" t="s">
        <v>2782</v>
      </c>
      <c r="J866" s="12" t="s">
        <v>2783</v>
      </c>
      <c r="K866" s="12">
        <v>10073</v>
      </c>
      <c r="L866" s="12" t="s">
        <v>2784</v>
      </c>
      <c r="M866" s="12">
        <v>111100</v>
      </c>
      <c r="N866" s="12" t="s">
        <v>2785</v>
      </c>
      <c r="O866" s="12" t="s">
        <v>1847</v>
      </c>
      <c r="P866" s="12" t="s">
        <v>1848</v>
      </c>
      <c r="Q866" s="12" t="s">
        <v>2732</v>
      </c>
      <c r="R866" s="12" t="s">
        <v>1850</v>
      </c>
      <c r="S866" s="12" t="s">
        <v>1851</v>
      </c>
    </row>
    <row r="867" spans="1:19" x14ac:dyDescent="0.25">
      <c r="A867" s="12" t="s">
        <v>1852</v>
      </c>
      <c r="B867" s="12" t="s">
        <v>1838</v>
      </c>
      <c r="C867" s="12" t="s">
        <v>1853</v>
      </c>
      <c r="D867" s="12" t="s">
        <v>1840</v>
      </c>
      <c r="E867" s="12" t="s">
        <v>1841</v>
      </c>
      <c r="F867" s="13">
        <v>4848.1400000000003</v>
      </c>
      <c r="G867" s="12" t="s">
        <v>1842</v>
      </c>
      <c r="H867" s="18">
        <v>43952</v>
      </c>
      <c r="I867" s="12" t="s">
        <v>2770</v>
      </c>
      <c r="J867" s="12" t="s">
        <v>2783</v>
      </c>
      <c r="K867" s="12">
        <v>10073</v>
      </c>
      <c r="L867" s="12" t="s">
        <v>2784</v>
      </c>
      <c r="M867" s="12">
        <v>111100</v>
      </c>
      <c r="N867" s="12" t="s">
        <v>2785</v>
      </c>
      <c r="O867" s="12" t="s">
        <v>1854</v>
      </c>
      <c r="P867" s="12" t="s">
        <v>1855</v>
      </c>
      <c r="Q867" s="12" t="s">
        <v>1856</v>
      </c>
      <c r="R867" s="12" t="s">
        <v>1850</v>
      </c>
      <c r="S867" s="12" t="s">
        <v>1851</v>
      </c>
    </row>
    <row r="868" spans="1:19" x14ac:dyDescent="0.25">
      <c r="A868" s="12" t="s">
        <v>1858</v>
      </c>
      <c r="B868" s="12" t="s">
        <v>1838</v>
      </c>
      <c r="C868" s="12" t="s">
        <v>1859</v>
      </c>
      <c r="D868" s="12" t="s">
        <v>1840</v>
      </c>
      <c r="E868" s="12" t="s">
        <v>1841</v>
      </c>
      <c r="F868" s="13">
        <v>4848.1400000000003</v>
      </c>
      <c r="G868" s="12" t="s">
        <v>1842</v>
      </c>
      <c r="H868" s="18">
        <v>43983</v>
      </c>
      <c r="I868" s="12" t="s">
        <v>2708</v>
      </c>
      <c r="J868" s="12" t="s">
        <v>2783</v>
      </c>
      <c r="K868" s="12">
        <v>10073</v>
      </c>
      <c r="L868" s="12" t="s">
        <v>2784</v>
      </c>
      <c r="M868" s="12">
        <v>111100</v>
      </c>
      <c r="N868" s="12" t="s">
        <v>2785</v>
      </c>
      <c r="O868" s="12" t="s">
        <v>1860</v>
      </c>
      <c r="P868" s="12" t="s">
        <v>1861</v>
      </c>
      <c r="Q868" s="12" t="s">
        <v>1862</v>
      </c>
      <c r="R868" s="12" t="s">
        <v>1850</v>
      </c>
      <c r="S868" s="12" t="s">
        <v>1851</v>
      </c>
    </row>
    <row r="869" spans="1:19" x14ac:dyDescent="0.25">
      <c r="A869" s="12" t="s">
        <v>1837</v>
      </c>
      <c r="B869" s="12" t="s">
        <v>1838</v>
      </c>
      <c r="C869" s="12" t="s">
        <v>1839</v>
      </c>
      <c r="D869" s="12" t="s">
        <v>1840</v>
      </c>
      <c r="E869" s="12" t="s">
        <v>1841</v>
      </c>
      <c r="F869" s="13">
        <v>2120.21</v>
      </c>
      <c r="G869" s="12" t="s">
        <v>1842</v>
      </c>
      <c r="H869" s="18">
        <v>43922</v>
      </c>
      <c r="I869" s="12" t="s">
        <v>2786</v>
      </c>
      <c r="J869" s="12" t="s">
        <v>2787</v>
      </c>
      <c r="K869" s="12">
        <v>10073</v>
      </c>
      <c r="L869" s="12" t="s">
        <v>2784</v>
      </c>
      <c r="M869" s="12">
        <v>111200</v>
      </c>
      <c r="N869" s="12" t="s">
        <v>2788</v>
      </c>
      <c r="O869" s="12" t="s">
        <v>1847</v>
      </c>
      <c r="P869" s="12" t="s">
        <v>1848</v>
      </c>
      <c r="Q869" s="12" t="s">
        <v>2732</v>
      </c>
      <c r="R869" s="12" t="s">
        <v>1850</v>
      </c>
      <c r="S869" s="12" t="s">
        <v>1866</v>
      </c>
    </row>
    <row r="870" spans="1:19" x14ac:dyDescent="0.25">
      <c r="A870" s="12" t="s">
        <v>1852</v>
      </c>
      <c r="B870" s="12" t="s">
        <v>1838</v>
      </c>
      <c r="C870" s="12" t="s">
        <v>1853</v>
      </c>
      <c r="D870" s="12" t="s">
        <v>1840</v>
      </c>
      <c r="E870" s="12" t="s">
        <v>1841</v>
      </c>
      <c r="F870" s="13">
        <v>2240.9899999999998</v>
      </c>
      <c r="G870" s="12" t="s">
        <v>1842</v>
      </c>
      <c r="H870" s="18">
        <v>43952</v>
      </c>
      <c r="I870" s="12" t="s">
        <v>2773</v>
      </c>
      <c r="J870" s="12" t="s">
        <v>2787</v>
      </c>
      <c r="K870" s="12">
        <v>10073</v>
      </c>
      <c r="L870" s="12" t="s">
        <v>2784</v>
      </c>
      <c r="M870" s="12">
        <v>111200</v>
      </c>
      <c r="N870" s="12" t="s">
        <v>2788</v>
      </c>
      <c r="O870" s="12" t="s">
        <v>1854</v>
      </c>
      <c r="P870" s="12" t="s">
        <v>1855</v>
      </c>
      <c r="Q870" s="12" t="s">
        <v>1856</v>
      </c>
      <c r="R870" s="12" t="s">
        <v>1850</v>
      </c>
      <c r="S870" s="12" t="s">
        <v>1866</v>
      </c>
    </row>
    <row r="871" spans="1:19" x14ac:dyDescent="0.25">
      <c r="A871" s="12" t="s">
        <v>1858</v>
      </c>
      <c r="B871" s="12" t="s">
        <v>1838</v>
      </c>
      <c r="C871" s="12" t="s">
        <v>1859</v>
      </c>
      <c r="D871" s="12" t="s">
        <v>1840</v>
      </c>
      <c r="E871" s="12" t="s">
        <v>1841</v>
      </c>
      <c r="F871" s="13">
        <v>2240.9899999999998</v>
      </c>
      <c r="G871" s="12" t="s">
        <v>1842</v>
      </c>
      <c r="H871" s="18">
        <v>43983</v>
      </c>
      <c r="I871" s="12" t="s">
        <v>2711</v>
      </c>
      <c r="J871" s="12" t="s">
        <v>2787</v>
      </c>
      <c r="K871" s="12">
        <v>10073</v>
      </c>
      <c r="L871" s="12" t="s">
        <v>2784</v>
      </c>
      <c r="M871" s="12">
        <v>111200</v>
      </c>
      <c r="N871" s="12" t="s">
        <v>2788</v>
      </c>
      <c r="O871" s="12" t="s">
        <v>1860</v>
      </c>
      <c r="P871" s="12" t="s">
        <v>1861</v>
      </c>
      <c r="Q871" s="12" t="s">
        <v>1862</v>
      </c>
      <c r="R871" s="12" t="s">
        <v>1850</v>
      </c>
      <c r="S871" s="12" t="s">
        <v>1866</v>
      </c>
    </row>
    <row r="872" spans="1:19" x14ac:dyDescent="0.25">
      <c r="A872" s="12" t="s">
        <v>1837</v>
      </c>
      <c r="B872" s="12" t="s">
        <v>1838</v>
      </c>
      <c r="C872" s="12" t="s">
        <v>1839</v>
      </c>
      <c r="D872" s="12" t="s">
        <v>1840</v>
      </c>
      <c r="E872" s="12" t="s">
        <v>1841</v>
      </c>
      <c r="F872" s="13">
        <v>40009.379999999997</v>
      </c>
      <c r="G872" s="12" t="s">
        <v>1842</v>
      </c>
      <c r="H872" s="18">
        <v>43922</v>
      </c>
      <c r="I872" s="12" t="s">
        <v>2789</v>
      </c>
      <c r="J872" s="12" t="s">
        <v>2790</v>
      </c>
      <c r="K872" s="12">
        <v>10073</v>
      </c>
      <c r="L872" s="12" t="s">
        <v>2784</v>
      </c>
      <c r="M872" s="12">
        <v>111400</v>
      </c>
      <c r="N872" s="12" t="s">
        <v>2791</v>
      </c>
      <c r="O872" s="12" t="s">
        <v>1847</v>
      </c>
      <c r="P872" s="12" t="s">
        <v>1848</v>
      </c>
      <c r="Q872" s="12" t="s">
        <v>2732</v>
      </c>
      <c r="R872" s="12" t="s">
        <v>1850</v>
      </c>
      <c r="S872" s="12" t="s">
        <v>1815</v>
      </c>
    </row>
    <row r="873" spans="1:19" x14ac:dyDescent="0.25">
      <c r="A873" s="12" t="s">
        <v>1852</v>
      </c>
      <c r="B873" s="12" t="s">
        <v>1838</v>
      </c>
      <c r="C873" s="12" t="s">
        <v>1853</v>
      </c>
      <c r="D873" s="12" t="s">
        <v>1840</v>
      </c>
      <c r="E873" s="12" t="s">
        <v>1841</v>
      </c>
      <c r="F873" s="13">
        <v>39997.46</v>
      </c>
      <c r="G873" s="12" t="s">
        <v>1842</v>
      </c>
      <c r="H873" s="18">
        <v>43952</v>
      </c>
      <c r="I873" s="12" t="s">
        <v>2776</v>
      </c>
      <c r="J873" s="12" t="s">
        <v>2790</v>
      </c>
      <c r="K873" s="12">
        <v>10073</v>
      </c>
      <c r="L873" s="12" t="s">
        <v>2784</v>
      </c>
      <c r="M873" s="12">
        <v>111400</v>
      </c>
      <c r="N873" s="12" t="s">
        <v>2791</v>
      </c>
      <c r="O873" s="12" t="s">
        <v>1854</v>
      </c>
      <c r="P873" s="12" t="s">
        <v>1855</v>
      </c>
      <c r="Q873" s="12" t="s">
        <v>1856</v>
      </c>
      <c r="R873" s="12" t="s">
        <v>1850</v>
      </c>
      <c r="S873" s="12" t="s">
        <v>1815</v>
      </c>
    </row>
    <row r="874" spans="1:19" x14ac:dyDescent="0.25">
      <c r="A874" s="12" t="s">
        <v>1858</v>
      </c>
      <c r="B874" s="12" t="s">
        <v>1838</v>
      </c>
      <c r="C874" s="12" t="s">
        <v>1859</v>
      </c>
      <c r="D874" s="12" t="s">
        <v>1840</v>
      </c>
      <c r="E874" s="12" t="s">
        <v>1841</v>
      </c>
      <c r="F874" s="13">
        <v>40079.53</v>
      </c>
      <c r="G874" s="12" t="s">
        <v>1842</v>
      </c>
      <c r="H874" s="18">
        <v>43983</v>
      </c>
      <c r="I874" s="12" t="s">
        <v>2714</v>
      </c>
      <c r="J874" s="12" t="s">
        <v>2790</v>
      </c>
      <c r="K874" s="12">
        <v>10073</v>
      </c>
      <c r="L874" s="12" t="s">
        <v>2784</v>
      </c>
      <c r="M874" s="12">
        <v>111400</v>
      </c>
      <c r="N874" s="12" t="s">
        <v>2791</v>
      </c>
      <c r="O874" s="12" t="s">
        <v>1860</v>
      </c>
      <c r="P874" s="12" t="s">
        <v>1861</v>
      </c>
      <c r="Q874" s="12" t="s">
        <v>1862</v>
      </c>
      <c r="R874" s="12" t="s">
        <v>1850</v>
      </c>
      <c r="S874" s="12" t="s">
        <v>1815</v>
      </c>
    </row>
    <row r="875" spans="1:19" x14ac:dyDescent="0.25">
      <c r="A875" s="12" t="s">
        <v>1837</v>
      </c>
      <c r="B875" s="12" t="s">
        <v>1838</v>
      </c>
      <c r="C875" s="12" t="s">
        <v>1839</v>
      </c>
      <c r="D875" s="12" t="s">
        <v>1840</v>
      </c>
      <c r="E875" s="12" t="s">
        <v>1841</v>
      </c>
      <c r="F875" s="13">
        <v>17122.310000000001</v>
      </c>
      <c r="G875" s="12" t="s">
        <v>1842</v>
      </c>
      <c r="H875" s="18">
        <v>43922</v>
      </c>
      <c r="I875" s="12" t="s">
        <v>2792</v>
      </c>
      <c r="J875" s="12" t="s">
        <v>2793</v>
      </c>
      <c r="K875" s="12">
        <v>10073</v>
      </c>
      <c r="L875" s="12" t="s">
        <v>2784</v>
      </c>
      <c r="M875" s="12">
        <v>111600</v>
      </c>
      <c r="N875" s="12" t="s">
        <v>2794</v>
      </c>
      <c r="O875" s="12" t="s">
        <v>1847</v>
      </c>
      <c r="P875" s="12" t="s">
        <v>1848</v>
      </c>
      <c r="Q875" s="12" t="s">
        <v>2732</v>
      </c>
      <c r="R875" s="12" t="s">
        <v>1850</v>
      </c>
      <c r="S875" s="12" t="s">
        <v>1857</v>
      </c>
    </row>
    <row r="876" spans="1:19" x14ac:dyDescent="0.25">
      <c r="A876" s="12" t="s">
        <v>1852</v>
      </c>
      <c r="B876" s="12" t="s">
        <v>1838</v>
      </c>
      <c r="C876" s="12" t="s">
        <v>1853</v>
      </c>
      <c r="D876" s="12" t="s">
        <v>1840</v>
      </c>
      <c r="E876" s="12" t="s">
        <v>1841</v>
      </c>
      <c r="F876" s="13">
        <v>19825.900000000001</v>
      </c>
      <c r="G876" s="12" t="s">
        <v>1842</v>
      </c>
      <c r="H876" s="18">
        <v>43952</v>
      </c>
      <c r="I876" s="12" t="s">
        <v>2779</v>
      </c>
      <c r="J876" s="12" t="s">
        <v>2793</v>
      </c>
      <c r="K876" s="12">
        <v>10073</v>
      </c>
      <c r="L876" s="12" t="s">
        <v>2784</v>
      </c>
      <c r="M876" s="12">
        <v>111600</v>
      </c>
      <c r="N876" s="12" t="s">
        <v>2794</v>
      </c>
      <c r="O876" s="12" t="s">
        <v>1854</v>
      </c>
      <c r="P876" s="12" t="s">
        <v>1855</v>
      </c>
      <c r="Q876" s="12" t="s">
        <v>1856</v>
      </c>
      <c r="R876" s="12" t="s">
        <v>1850</v>
      </c>
      <c r="S876" s="12" t="s">
        <v>1857</v>
      </c>
    </row>
    <row r="877" spans="1:19" x14ac:dyDescent="0.25">
      <c r="A877" s="12" t="s">
        <v>1858</v>
      </c>
      <c r="B877" s="12" t="s">
        <v>1838</v>
      </c>
      <c r="C877" s="12" t="s">
        <v>1859</v>
      </c>
      <c r="D877" s="12" t="s">
        <v>1840</v>
      </c>
      <c r="E877" s="12" t="s">
        <v>1841</v>
      </c>
      <c r="F877" s="13">
        <v>21168.880000000001</v>
      </c>
      <c r="G877" s="12" t="s">
        <v>1842</v>
      </c>
      <c r="H877" s="18">
        <v>43983</v>
      </c>
      <c r="I877" s="12" t="s">
        <v>2717</v>
      </c>
      <c r="J877" s="12" t="s">
        <v>2793</v>
      </c>
      <c r="K877" s="12">
        <v>10073</v>
      </c>
      <c r="L877" s="12" t="s">
        <v>2784</v>
      </c>
      <c r="M877" s="12">
        <v>111600</v>
      </c>
      <c r="N877" s="12" t="s">
        <v>2794</v>
      </c>
      <c r="O877" s="12" t="s">
        <v>1860</v>
      </c>
      <c r="P877" s="12" t="s">
        <v>1861</v>
      </c>
      <c r="Q877" s="12" t="s">
        <v>1862</v>
      </c>
      <c r="R877" s="12" t="s">
        <v>1850</v>
      </c>
      <c r="S877" s="12" t="s">
        <v>1857</v>
      </c>
    </row>
    <row r="878" spans="1:19" x14ac:dyDescent="0.25">
      <c r="A878" s="12" t="s">
        <v>1837</v>
      </c>
      <c r="B878" s="12" t="s">
        <v>1838</v>
      </c>
      <c r="C878" s="12" t="s">
        <v>1839</v>
      </c>
      <c r="D878" s="12" t="s">
        <v>1840</v>
      </c>
      <c r="E878" s="12" t="s">
        <v>1841</v>
      </c>
      <c r="F878" s="13">
        <v>2374.87</v>
      </c>
      <c r="G878" s="12" t="s">
        <v>1842</v>
      </c>
      <c r="H878" s="18">
        <v>43922</v>
      </c>
      <c r="I878" s="12" t="s">
        <v>2795</v>
      </c>
      <c r="J878" s="12" t="s">
        <v>2796</v>
      </c>
      <c r="K878" s="12">
        <v>10073</v>
      </c>
      <c r="L878" s="12" t="s">
        <v>2784</v>
      </c>
      <c r="M878" s="12">
        <v>111700</v>
      </c>
      <c r="N878" s="12" t="s">
        <v>2797</v>
      </c>
      <c r="O878" s="12" t="s">
        <v>1847</v>
      </c>
      <c r="P878" s="12" t="s">
        <v>1848</v>
      </c>
      <c r="Q878" s="12" t="s">
        <v>2732</v>
      </c>
      <c r="R878" s="12" t="s">
        <v>1850</v>
      </c>
      <c r="S878" s="12" t="s">
        <v>1877</v>
      </c>
    </row>
    <row r="879" spans="1:19" x14ac:dyDescent="0.25">
      <c r="A879" s="12" t="s">
        <v>1852</v>
      </c>
      <c r="B879" s="12" t="s">
        <v>1838</v>
      </c>
      <c r="C879" s="12" t="s">
        <v>1853</v>
      </c>
      <c r="D879" s="12" t="s">
        <v>1840</v>
      </c>
      <c r="E879" s="12" t="s">
        <v>1841</v>
      </c>
      <c r="F879" s="13">
        <v>1329.28</v>
      </c>
      <c r="G879" s="12" t="s">
        <v>1842</v>
      </c>
      <c r="H879" s="18">
        <v>43952</v>
      </c>
      <c r="I879" s="12" t="s">
        <v>2782</v>
      </c>
      <c r="J879" s="12" t="s">
        <v>2796</v>
      </c>
      <c r="K879" s="12">
        <v>10073</v>
      </c>
      <c r="L879" s="12" t="s">
        <v>2784</v>
      </c>
      <c r="M879" s="12">
        <v>111700</v>
      </c>
      <c r="N879" s="12" t="s">
        <v>2797</v>
      </c>
      <c r="O879" s="12" t="s">
        <v>1854</v>
      </c>
      <c r="P879" s="12" t="s">
        <v>1855</v>
      </c>
      <c r="Q879" s="12" t="s">
        <v>1856</v>
      </c>
      <c r="R879" s="12" t="s">
        <v>1850</v>
      </c>
      <c r="S879" s="12" t="s">
        <v>1877</v>
      </c>
    </row>
    <row r="880" spans="1:19" x14ac:dyDescent="0.25">
      <c r="A880" s="12" t="s">
        <v>1858</v>
      </c>
      <c r="B880" s="12" t="s">
        <v>1838</v>
      </c>
      <c r="C880" s="12" t="s">
        <v>1859</v>
      </c>
      <c r="D880" s="12" t="s">
        <v>1840</v>
      </c>
      <c r="E880" s="12" t="s">
        <v>1841</v>
      </c>
      <c r="F880" s="13">
        <v>1292.0999999999999</v>
      </c>
      <c r="G880" s="12" t="s">
        <v>1842</v>
      </c>
      <c r="H880" s="18">
        <v>43983</v>
      </c>
      <c r="I880" s="12" t="s">
        <v>2720</v>
      </c>
      <c r="J880" s="12" t="s">
        <v>2796</v>
      </c>
      <c r="K880" s="12">
        <v>10073</v>
      </c>
      <c r="L880" s="12" t="s">
        <v>2784</v>
      </c>
      <c r="M880" s="12">
        <v>111700</v>
      </c>
      <c r="N880" s="12" t="s">
        <v>2797</v>
      </c>
      <c r="O880" s="12" t="s">
        <v>1860</v>
      </c>
      <c r="P880" s="12" t="s">
        <v>1861</v>
      </c>
      <c r="Q880" s="12" t="s">
        <v>1862</v>
      </c>
      <c r="R880" s="12" t="s">
        <v>1850</v>
      </c>
      <c r="S880" s="12" t="s">
        <v>1877</v>
      </c>
    </row>
    <row r="881" spans="1:19" x14ac:dyDescent="0.25">
      <c r="A881" s="12" t="s">
        <v>1837</v>
      </c>
      <c r="B881" s="12" t="s">
        <v>1838</v>
      </c>
      <c r="C881" s="12" t="s">
        <v>1839</v>
      </c>
      <c r="D881" s="12" t="s">
        <v>1840</v>
      </c>
      <c r="E881" s="12" t="s">
        <v>1841</v>
      </c>
      <c r="F881" s="13">
        <v>139.97</v>
      </c>
      <c r="G881" s="12" t="s">
        <v>1842</v>
      </c>
      <c r="H881" s="18">
        <v>43922</v>
      </c>
      <c r="I881" s="12" t="s">
        <v>2798</v>
      </c>
      <c r="J881" s="12" t="s">
        <v>2799</v>
      </c>
      <c r="K881" s="12">
        <v>10073</v>
      </c>
      <c r="L881" s="12" t="s">
        <v>2784</v>
      </c>
      <c r="M881" s="12">
        <v>113000</v>
      </c>
      <c r="N881" s="12" t="s">
        <v>2800</v>
      </c>
      <c r="O881" s="12" t="s">
        <v>1847</v>
      </c>
      <c r="P881" s="12" t="s">
        <v>1848</v>
      </c>
      <c r="Q881" s="12" t="s">
        <v>2732</v>
      </c>
      <c r="R881" s="12" t="s">
        <v>1850</v>
      </c>
      <c r="S881" s="12" t="s">
        <v>1877</v>
      </c>
    </row>
    <row r="882" spans="1:19" x14ac:dyDescent="0.25">
      <c r="A882" s="12" t="s">
        <v>1852</v>
      </c>
      <c r="B882" s="12" t="s">
        <v>1838</v>
      </c>
      <c r="C882" s="12" t="s">
        <v>1853</v>
      </c>
      <c r="D882" s="12" t="s">
        <v>1840</v>
      </c>
      <c r="E882" s="12" t="s">
        <v>1841</v>
      </c>
      <c r="F882" s="13">
        <v>79.739999999999995</v>
      </c>
      <c r="G882" s="12" t="s">
        <v>1842</v>
      </c>
      <c r="H882" s="18">
        <v>43952</v>
      </c>
      <c r="I882" s="12" t="s">
        <v>2786</v>
      </c>
      <c r="J882" s="12" t="s">
        <v>2799</v>
      </c>
      <c r="K882" s="12">
        <v>10073</v>
      </c>
      <c r="L882" s="12" t="s">
        <v>2784</v>
      </c>
      <c r="M882" s="12">
        <v>113000</v>
      </c>
      <c r="N882" s="12" t="s">
        <v>2800</v>
      </c>
      <c r="O882" s="12" t="s">
        <v>1854</v>
      </c>
      <c r="P882" s="12" t="s">
        <v>1855</v>
      </c>
      <c r="Q882" s="12" t="s">
        <v>1856</v>
      </c>
      <c r="R882" s="12" t="s">
        <v>1850</v>
      </c>
      <c r="S882" s="12" t="s">
        <v>1877</v>
      </c>
    </row>
    <row r="883" spans="1:19" x14ac:dyDescent="0.25">
      <c r="A883" s="12" t="s">
        <v>1858</v>
      </c>
      <c r="B883" s="12" t="s">
        <v>1838</v>
      </c>
      <c r="C883" s="12" t="s">
        <v>1859</v>
      </c>
      <c r="D883" s="12" t="s">
        <v>1840</v>
      </c>
      <c r="E883" s="12" t="s">
        <v>1841</v>
      </c>
      <c r="F883" s="13">
        <v>95.64</v>
      </c>
      <c r="G883" s="12" t="s">
        <v>1842</v>
      </c>
      <c r="H883" s="18">
        <v>43983</v>
      </c>
      <c r="I883" s="12" t="s">
        <v>2723</v>
      </c>
      <c r="J883" s="12" t="s">
        <v>2799</v>
      </c>
      <c r="K883" s="12">
        <v>10073</v>
      </c>
      <c r="L883" s="12" t="s">
        <v>2784</v>
      </c>
      <c r="M883" s="12">
        <v>113000</v>
      </c>
      <c r="N883" s="12" t="s">
        <v>2800</v>
      </c>
      <c r="O883" s="12" t="s">
        <v>1860</v>
      </c>
      <c r="P883" s="12" t="s">
        <v>1861</v>
      </c>
      <c r="Q883" s="12" t="s">
        <v>1862</v>
      </c>
      <c r="R883" s="12" t="s">
        <v>1850</v>
      </c>
      <c r="S883" s="12" t="s">
        <v>1877</v>
      </c>
    </row>
    <row r="884" spans="1:19" x14ac:dyDescent="0.25">
      <c r="A884" s="12" t="s">
        <v>1837</v>
      </c>
      <c r="B884" s="12" t="s">
        <v>1838</v>
      </c>
      <c r="C884" s="12" t="s">
        <v>1839</v>
      </c>
      <c r="D884" s="12" t="s">
        <v>1840</v>
      </c>
      <c r="E884" s="12" t="s">
        <v>1841</v>
      </c>
      <c r="F884" s="13">
        <v>389.98</v>
      </c>
      <c r="G884" s="12" t="s">
        <v>1842</v>
      </c>
      <c r="H884" s="18">
        <v>43922</v>
      </c>
      <c r="I884" s="12" t="s">
        <v>2801</v>
      </c>
      <c r="J884" s="12" t="s">
        <v>2802</v>
      </c>
      <c r="K884" s="12">
        <v>10073</v>
      </c>
      <c r="L884" s="12" t="s">
        <v>2784</v>
      </c>
      <c r="M884" s="12">
        <v>113010</v>
      </c>
      <c r="N884" s="12" t="s">
        <v>2803</v>
      </c>
      <c r="O884" s="12" t="s">
        <v>1847</v>
      </c>
      <c r="P884" s="12" t="s">
        <v>1848</v>
      </c>
      <c r="Q884" s="12" t="s">
        <v>2732</v>
      </c>
      <c r="R884" s="12" t="s">
        <v>1850</v>
      </c>
      <c r="S884" s="12" t="s">
        <v>1851</v>
      </c>
    </row>
    <row r="885" spans="1:19" x14ac:dyDescent="0.25">
      <c r="A885" s="12" t="s">
        <v>1852</v>
      </c>
      <c r="B885" s="12" t="s">
        <v>1838</v>
      </c>
      <c r="C885" s="12" t="s">
        <v>1853</v>
      </c>
      <c r="D885" s="12" t="s">
        <v>1840</v>
      </c>
      <c r="E885" s="12" t="s">
        <v>1841</v>
      </c>
      <c r="F885" s="13">
        <v>402.46</v>
      </c>
      <c r="G885" s="12" t="s">
        <v>1842</v>
      </c>
      <c r="H885" s="18">
        <v>43952</v>
      </c>
      <c r="I885" s="12" t="s">
        <v>2789</v>
      </c>
      <c r="J885" s="12" t="s">
        <v>2802</v>
      </c>
      <c r="K885" s="12">
        <v>10073</v>
      </c>
      <c r="L885" s="12" t="s">
        <v>2784</v>
      </c>
      <c r="M885" s="12">
        <v>113010</v>
      </c>
      <c r="N885" s="12" t="s">
        <v>2803</v>
      </c>
      <c r="O885" s="12" t="s">
        <v>1854</v>
      </c>
      <c r="P885" s="12" t="s">
        <v>1855</v>
      </c>
      <c r="Q885" s="12" t="s">
        <v>1856</v>
      </c>
      <c r="R885" s="12" t="s">
        <v>1850</v>
      </c>
      <c r="S885" s="12" t="s">
        <v>1851</v>
      </c>
    </row>
    <row r="886" spans="1:19" x14ac:dyDescent="0.25">
      <c r="A886" s="12" t="s">
        <v>1858</v>
      </c>
      <c r="B886" s="12" t="s">
        <v>1838</v>
      </c>
      <c r="C886" s="12" t="s">
        <v>1859</v>
      </c>
      <c r="D886" s="12" t="s">
        <v>1840</v>
      </c>
      <c r="E886" s="12" t="s">
        <v>1841</v>
      </c>
      <c r="F886" s="13">
        <v>402.46</v>
      </c>
      <c r="G886" s="12" t="s">
        <v>1842</v>
      </c>
      <c r="H886" s="18">
        <v>43983</v>
      </c>
      <c r="I886" s="12" t="s">
        <v>2726</v>
      </c>
      <c r="J886" s="12" t="s">
        <v>2802</v>
      </c>
      <c r="K886" s="12">
        <v>10073</v>
      </c>
      <c r="L886" s="12" t="s">
        <v>2784</v>
      </c>
      <c r="M886" s="12">
        <v>113010</v>
      </c>
      <c r="N886" s="12" t="s">
        <v>2803</v>
      </c>
      <c r="O886" s="12" t="s">
        <v>1860</v>
      </c>
      <c r="P886" s="12" t="s">
        <v>1861</v>
      </c>
      <c r="Q886" s="12" t="s">
        <v>1862</v>
      </c>
      <c r="R886" s="12" t="s">
        <v>1850</v>
      </c>
      <c r="S886" s="12" t="s">
        <v>1851</v>
      </c>
    </row>
    <row r="887" spans="1:19" x14ac:dyDescent="0.25">
      <c r="A887" s="12" t="s">
        <v>1837</v>
      </c>
      <c r="B887" s="12" t="s">
        <v>1838</v>
      </c>
      <c r="C887" s="12" t="s">
        <v>1839</v>
      </c>
      <c r="D887" s="12" t="s">
        <v>1840</v>
      </c>
      <c r="E887" s="12" t="s">
        <v>1841</v>
      </c>
      <c r="F887" s="13">
        <v>191.57</v>
      </c>
      <c r="G887" s="12" t="s">
        <v>1842</v>
      </c>
      <c r="H887" s="18">
        <v>43922</v>
      </c>
      <c r="I887" s="12" t="s">
        <v>2804</v>
      </c>
      <c r="J887" s="12" t="s">
        <v>2805</v>
      </c>
      <c r="K887" s="12">
        <v>10073</v>
      </c>
      <c r="L887" s="12" t="s">
        <v>2784</v>
      </c>
      <c r="M887" s="12">
        <v>113020</v>
      </c>
      <c r="N887" s="12" t="s">
        <v>2806</v>
      </c>
      <c r="O887" s="12" t="s">
        <v>1847</v>
      </c>
      <c r="P887" s="12" t="s">
        <v>1848</v>
      </c>
      <c r="Q887" s="12" t="s">
        <v>2732</v>
      </c>
      <c r="R887" s="12" t="s">
        <v>1850</v>
      </c>
      <c r="S887" s="12" t="s">
        <v>1866</v>
      </c>
    </row>
    <row r="888" spans="1:19" x14ac:dyDescent="0.25">
      <c r="A888" s="12" t="s">
        <v>1852</v>
      </c>
      <c r="B888" s="12" t="s">
        <v>1838</v>
      </c>
      <c r="C888" s="12" t="s">
        <v>1853</v>
      </c>
      <c r="D888" s="12" t="s">
        <v>1840</v>
      </c>
      <c r="E888" s="12" t="s">
        <v>1841</v>
      </c>
      <c r="F888" s="13">
        <v>208.24</v>
      </c>
      <c r="G888" s="12" t="s">
        <v>1842</v>
      </c>
      <c r="H888" s="18">
        <v>43952</v>
      </c>
      <c r="I888" s="12" t="s">
        <v>2792</v>
      </c>
      <c r="J888" s="12" t="s">
        <v>2805</v>
      </c>
      <c r="K888" s="12">
        <v>10073</v>
      </c>
      <c r="L888" s="12" t="s">
        <v>2784</v>
      </c>
      <c r="M888" s="12">
        <v>113020</v>
      </c>
      <c r="N888" s="12" t="s">
        <v>2806</v>
      </c>
      <c r="O888" s="12" t="s">
        <v>1854</v>
      </c>
      <c r="P888" s="12" t="s">
        <v>1855</v>
      </c>
      <c r="Q888" s="12" t="s">
        <v>1856</v>
      </c>
      <c r="R888" s="12" t="s">
        <v>1850</v>
      </c>
      <c r="S888" s="12" t="s">
        <v>1866</v>
      </c>
    </row>
    <row r="889" spans="1:19" x14ac:dyDescent="0.25">
      <c r="A889" s="12" t="s">
        <v>1858</v>
      </c>
      <c r="B889" s="12" t="s">
        <v>1838</v>
      </c>
      <c r="C889" s="12" t="s">
        <v>1859</v>
      </c>
      <c r="D889" s="12" t="s">
        <v>1840</v>
      </c>
      <c r="E889" s="12" t="s">
        <v>1841</v>
      </c>
      <c r="F889" s="13">
        <v>208.24</v>
      </c>
      <c r="G889" s="12" t="s">
        <v>1842</v>
      </c>
      <c r="H889" s="18">
        <v>43983</v>
      </c>
      <c r="I889" s="12" t="s">
        <v>2729</v>
      </c>
      <c r="J889" s="12" t="s">
        <v>2805</v>
      </c>
      <c r="K889" s="12">
        <v>10073</v>
      </c>
      <c r="L889" s="12" t="s">
        <v>2784</v>
      </c>
      <c r="M889" s="12">
        <v>113020</v>
      </c>
      <c r="N889" s="12" t="s">
        <v>2806</v>
      </c>
      <c r="O889" s="12" t="s">
        <v>1860</v>
      </c>
      <c r="P889" s="12" t="s">
        <v>1861</v>
      </c>
      <c r="Q889" s="12" t="s">
        <v>1862</v>
      </c>
      <c r="R889" s="12" t="s">
        <v>1850</v>
      </c>
      <c r="S889" s="12" t="s">
        <v>1866</v>
      </c>
    </row>
    <row r="890" spans="1:19" x14ac:dyDescent="0.25">
      <c r="A890" s="12" t="s">
        <v>1837</v>
      </c>
      <c r="B890" s="12" t="s">
        <v>1838</v>
      </c>
      <c r="C890" s="12" t="s">
        <v>1839</v>
      </c>
      <c r="D890" s="12" t="s">
        <v>1840</v>
      </c>
      <c r="E890" s="12" t="s">
        <v>1841</v>
      </c>
      <c r="F890" s="13">
        <v>4303.8599999999997</v>
      </c>
      <c r="G890" s="12" t="s">
        <v>1842</v>
      </c>
      <c r="H890" s="18">
        <v>43922</v>
      </c>
      <c r="I890" s="12" t="s">
        <v>2807</v>
      </c>
      <c r="J890" s="12" t="s">
        <v>2808</v>
      </c>
      <c r="K890" s="12">
        <v>10073</v>
      </c>
      <c r="L890" s="12" t="s">
        <v>2784</v>
      </c>
      <c r="M890" s="12">
        <v>113040</v>
      </c>
      <c r="N890" s="12" t="s">
        <v>2809</v>
      </c>
      <c r="O890" s="12" t="s">
        <v>1847</v>
      </c>
      <c r="P890" s="12" t="s">
        <v>1848</v>
      </c>
      <c r="Q890" s="12" t="s">
        <v>2732</v>
      </c>
      <c r="R890" s="12" t="s">
        <v>1850</v>
      </c>
      <c r="S890" s="12" t="s">
        <v>1815</v>
      </c>
    </row>
    <row r="891" spans="1:19" x14ac:dyDescent="0.25">
      <c r="A891" s="12" t="s">
        <v>1852</v>
      </c>
      <c r="B891" s="12" t="s">
        <v>1838</v>
      </c>
      <c r="C891" s="12" t="s">
        <v>1853</v>
      </c>
      <c r="D891" s="12" t="s">
        <v>1840</v>
      </c>
      <c r="E891" s="12" t="s">
        <v>1841</v>
      </c>
      <c r="F891" s="13">
        <v>4300.76</v>
      </c>
      <c r="G891" s="12" t="s">
        <v>1842</v>
      </c>
      <c r="H891" s="18">
        <v>43952</v>
      </c>
      <c r="I891" s="12" t="s">
        <v>2795</v>
      </c>
      <c r="J891" s="12" t="s">
        <v>2808</v>
      </c>
      <c r="K891" s="12">
        <v>10073</v>
      </c>
      <c r="L891" s="12" t="s">
        <v>2784</v>
      </c>
      <c r="M891" s="12">
        <v>113040</v>
      </c>
      <c r="N891" s="12" t="s">
        <v>2809</v>
      </c>
      <c r="O891" s="12" t="s">
        <v>1854</v>
      </c>
      <c r="P891" s="12" t="s">
        <v>1855</v>
      </c>
      <c r="Q891" s="12" t="s">
        <v>1856</v>
      </c>
      <c r="R891" s="12" t="s">
        <v>1850</v>
      </c>
      <c r="S891" s="12" t="s">
        <v>1815</v>
      </c>
    </row>
    <row r="892" spans="1:19" x14ac:dyDescent="0.25">
      <c r="A892" s="12" t="s">
        <v>1858</v>
      </c>
      <c r="B892" s="12" t="s">
        <v>1838</v>
      </c>
      <c r="C892" s="12" t="s">
        <v>1859</v>
      </c>
      <c r="D892" s="12" t="s">
        <v>1840</v>
      </c>
      <c r="E892" s="12" t="s">
        <v>1841</v>
      </c>
      <c r="F892" s="13">
        <v>4312.08</v>
      </c>
      <c r="G892" s="12" t="s">
        <v>1842</v>
      </c>
      <c r="H892" s="18">
        <v>43983</v>
      </c>
      <c r="I892" s="12" t="s">
        <v>2733</v>
      </c>
      <c r="J892" s="12" t="s">
        <v>2808</v>
      </c>
      <c r="K892" s="12">
        <v>10073</v>
      </c>
      <c r="L892" s="12" t="s">
        <v>2784</v>
      </c>
      <c r="M892" s="12">
        <v>113040</v>
      </c>
      <c r="N892" s="12" t="s">
        <v>2809</v>
      </c>
      <c r="O892" s="12" t="s">
        <v>1860</v>
      </c>
      <c r="P892" s="12" t="s">
        <v>1861</v>
      </c>
      <c r="Q892" s="12" t="s">
        <v>1862</v>
      </c>
      <c r="R892" s="12" t="s">
        <v>1850</v>
      </c>
      <c r="S892" s="12" t="s">
        <v>1815</v>
      </c>
    </row>
    <row r="893" spans="1:19" x14ac:dyDescent="0.25">
      <c r="A893" s="12" t="s">
        <v>1837</v>
      </c>
      <c r="B893" s="12" t="s">
        <v>1838</v>
      </c>
      <c r="C893" s="12" t="s">
        <v>1839</v>
      </c>
      <c r="D893" s="12" t="s">
        <v>1840</v>
      </c>
      <c r="E893" s="12" t="s">
        <v>1841</v>
      </c>
      <c r="F893" s="13">
        <v>1214.19</v>
      </c>
      <c r="G893" s="12" t="s">
        <v>1842</v>
      </c>
      <c r="H893" s="18">
        <v>43922</v>
      </c>
      <c r="I893" s="12" t="s">
        <v>2810</v>
      </c>
      <c r="J893" s="12" t="s">
        <v>2811</v>
      </c>
      <c r="K893" s="12">
        <v>10073</v>
      </c>
      <c r="L893" s="12" t="s">
        <v>2784</v>
      </c>
      <c r="M893" s="12">
        <v>113060</v>
      </c>
      <c r="N893" s="12" t="s">
        <v>2812</v>
      </c>
      <c r="O893" s="12" t="s">
        <v>1847</v>
      </c>
      <c r="P893" s="12" t="s">
        <v>1848</v>
      </c>
      <c r="Q893" s="12" t="s">
        <v>2732</v>
      </c>
      <c r="R893" s="12" t="s">
        <v>1850</v>
      </c>
      <c r="S893" s="12" t="s">
        <v>1857</v>
      </c>
    </row>
    <row r="894" spans="1:19" x14ac:dyDescent="0.25">
      <c r="A894" s="12" t="s">
        <v>1852</v>
      </c>
      <c r="B894" s="12" t="s">
        <v>1838</v>
      </c>
      <c r="C894" s="12" t="s">
        <v>1853</v>
      </c>
      <c r="D894" s="12" t="s">
        <v>1840</v>
      </c>
      <c r="E894" s="12" t="s">
        <v>1841</v>
      </c>
      <c r="F894" s="13">
        <v>1402.21</v>
      </c>
      <c r="G894" s="12" t="s">
        <v>1842</v>
      </c>
      <c r="H894" s="18">
        <v>43952</v>
      </c>
      <c r="I894" s="12" t="s">
        <v>2798</v>
      </c>
      <c r="J894" s="12" t="s">
        <v>2811</v>
      </c>
      <c r="K894" s="12">
        <v>10073</v>
      </c>
      <c r="L894" s="12" t="s">
        <v>2784</v>
      </c>
      <c r="M894" s="12">
        <v>113060</v>
      </c>
      <c r="N894" s="12" t="s">
        <v>2812</v>
      </c>
      <c r="O894" s="12" t="s">
        <v>1854</v>
      </c>
      <c r="P894" s="12" t="s">
        <v>1855</v>
      </c>
      <c r="Q894" s="12" t="s">
        <v>1856</v>
      </c>
      <c r="R894" s="12" t="s">
        <v>1850</v>
      </c>
      <c r="S894" s="12" t="s">
        <v>1857</v>
      </c>
    </row>
    <row r="895" spans="1:19" x14ac:dyDescent="0.25">
      <c r="A895" s="12" t="s">
        <v>1858</v>
      </c>
      <c r="B895" s="12" t="s">
        <v>1838</v>
      </c>
      <c r="C895" s="12" t="s">
        <v>1859</v>
      </c>
      <c r="D895" s="12" t="s">
        <v>1840</v>
      </c>
      <c r="E895" s="12" t="s">
        <v>1841</v>
      </c>
      <c r="F895" s="13">
        <v>1576.68</v>
      </c>
      <c r="G895" s="12" t="s">
        <v>1842</v>
      </c>
      <c r="H895" s="18">
        <v>43983</v>
      </c>
      <c r="I895" s="12" t="s">
        <v>2736</v>
      </c>
      <c r="J895" s="12" t="s">
        <v>2811</v>
      </c>
      <c r="K895" s="12">
        <v>10073</v>
      </c>
      <c r="L895" s="12" t="s">
        <v>2784</v>
      </c>
      <c r="M895" s="12">
        <v>113060</v>
      </c>
      <c r="N895" s="12" t="s">
        <v>2812</v>
      </c>
      <c r="O895" s="12" t="s">
        <v>1860</v>
      </c>
      <c r="P895" s="12" t="s">
        <v>1861</v>
      </c>
      <c r="Q895" s="12" t="s">
        <v>1862</v>
      </c>
      <c r="R895" s="12" t="s">
        <v>1850</v>
      </c>
      <c r="S895" s="12" t="s">
        <v>1857</v>
      </c>
    </row>
    <row r="896" spans="1:19" x14ac:dyDescent="0.25">
      <c r="A896" s="12" t="s">
        <v>1837</v>
      </c>
      <c r="B896" s="12" t="s">
        <v>1838</v>
      </c>
      <c r="C896" s="12" t="s">
        <v>1839</v>
      </c>
      <c r="D896" s="12" t="s">
        <v>1840</v>
      </c>
      <c r="E896" s="12" t="s">
        <v>1841</v>
      </c>
      <c r="F896" s="13">
        <v>505.24</v>
      </c>
      <c r="G896" s="12" t="s">
        <v>1842</v>
      </c>
      <c r="H896" s="18">
        <v>43922</v>
      </c>
      <c r="I896" s="12" t="s">
        <v>2813</v>
      </c>
      <c r="J896" s="12" t="s">
        <v>2814</v>
      </c>
      <c r="K896" s="12">
        <v>10073</v>
      </c>
      <c r="L896" s="12" t="s">
        <v>2784</v>
      </c>
      <c r="M896" s="12">
        <v>114000</v>
      </c>
      <c r="N896" s="12" t="s">
        <v>2815</v>
      </c>
      <c r="O896" s="12" t="s">
        <v>1847</v>
      </c>
      <c r="P896" s="12" t="s">
        <v>1848</v>
      </c>
      <c r="Q896" s="12" t="s">
        <v>2732</v>
      </c>
      <c r="R896" s="12" t="s">
        <v>1850</v>
      </c>
      <c r="S896" s="12" t="s">
        <v>1877</v>
      </c>
    </row>
    <row r="897" spans="1:19" x14ac:dyDescent="0.25">
      <c r="A897" s="12" t="s">
        <v>1852</v>
      </c>
      <c r="B897" s="12" t="s">
        <v>1838</v>
      </c>
      <c r="C897" s="12" t="s">
        <v>1853</v>
      </c>
      <c r="D897" s="12" t="s">
        <v>1840</v>
      </c>
      <c r="E897" s="12" t="s">
        <v>1841</v>
      </c>
      <c r="F897" s="13">
        <v>213.52</v>
      </c>
      <c r="G897" s="12" t="s">
        <v>1842</v>
      </c>
      <c r="H897" s="18">
        <v>43952</v>
      </c>
      <c r="I897" s="12" t="s">
        <v>2801</v>
      </c>
      <c r="J897" s="12" t="s">
        <v>2814</v>
      </c>
      <c r="K897" s="12">
        <v>10073</v>
      </c>
      <c r="L897" s="12" t="s">
        <v>2784</v>
      </c>
      <c r="M897" s="12">
        <v>114000</v>
      </c>
      <c r="N897" s="12" t="s">
        <v>2815</v>
      </c>
      <c r="O897" s="12" t="s">
        <v>1854</v>
      </c>
      <c r="P897" s="12" t="s">
        <v>1855</v>
      </c>
      <c r="Q897" s="12" t="s">
        <v>1856</v>
      </c>
      <c r="R897" s="12" t="s">
        <v>1850</v>
      </c>
      <c r="S897" s="12" t="s">
        <v>1877</v>
      </c>
    </row>
    <row r="898" spans="1:19" x14ac:dyDescent="0.25">
      <c r="A898" s="12" t="s">
        <v>1858</v>
      </c>
      <c r="B898" s="12" t="s">
        <v>1838</v>
      </c>
      <c r="C898" s="12" t="s">
        <v>1859</v>
      </c>
      <c r="D898" s="12" t="s">
        <v>1840</v>
      </c>
      <c r="E898" s="12" t="s">
        <v>1841</v>
      </c>
      <c r="F898" s="13">
        <v>183.02</v>
      </c>
      <c r="G898" s="12" t="s">
        <v>1842</v>
      </c>
      <c r="H898" s="18">
        <v>43983</v>
      </c>
      <c r="I898" s="12" t="s">
        <v>2740</v>
      </c>
      <c r="J898" s="12" t="s">
        <v>2814</v>
      </c>
      <c r="K898" s="12">
        <v>10073</v>
      </c>
      <c r="L898" s="12" t="s">
        <v>2784</v>
      </c>
      <c r="M898" s="12">
        <v>114000</v>
      </c>
      <c r="N898" s="12" t="s">
        <v>2815</v>
      </c>
      <c r="O898" s="12" t="s">
        <v>1860</v>
      </c>
      <c r="P898" s="12" t="s">
        <v>1861</v>
      </c>
      <c r="Q898" s="12" t="s">
        <v>1862</v>
      </c>
      <c r="R898" s="12" t="s">
        <v>1850</v>
      </c>
      <c r="S898" s="12" t="s">
        <v>1877</v>
      </c>
    </row>
    <row r="899" spans="1:19" x14ac:dyDescent="0.25">
      <c r="A899" s="12" t="s">
        <v>1837</v>
      </c>
      <c r="B899" s="12" t="s">
        <v>1838</v>
      </c>
      <c r="C899" s="12" t="s">
        <v>1839</v>
      </c>
      <c r="D899" s="12" t="s">
        <v>1840</v>
      </c>
      <c r="E899" s="12" t="s">
        <v>1841</v>
      </c>
      <c r="F899" s="13">
        <v>692.15</v>
      </c>
      <c r="G899" s="12" t="s">
        <v>1842</v>
      </c>
      <c r="H899" s="18">
        <v>43922</v>
      </c>
      <c r="I899" s="12" t="s">
        <v>2816</v>
      </c>
      <c r="J899" s="12" t="s">
        <v>2817</v>
      </c>
      <c r="K899" s="12">
        <v>10073</v>
      </c>
      <c r="L899" s="12" t="s">
        <v>2784</v>
      </c>
      <c r="M899" s="12">
        <v>114010</v>
      </c>
      <c r="N899" s="12" t="s">
        <v>2818</v>
      </c>
      <c r="O899" s="12" t="s">
        <v>1847</v>
      </c>
      <c r="P899" s="12" t="s">
        <v>1848</v>
      </c>
      <c r="Q899" s="12" t="s">
        <v>2732</v>
      </c>
      <c r="R899" s="12" t="s">
        <v>1850</v>
      </c>
      <c r="S899" s="12" t="s">
        <v>1851</v>
      </c>
    </row>
    <row r="900" spans="1:19" x14ac:dyDescent="0.25">
      <c r="A900" s="12" t="s">
        <v>1852</v>
      </c>
      <c r="B900" s="12" t="s">
        <v>1838</v>
      </c>
      <c r="C900" s="12" t="s">
        <v>1853</v>
      </c>
      <c r="D900" s="12" t="s">
        <v>1840</v>
      </c>
      <c r="E900" s="12" t="s">
        <v>1841</v>
      </c>
      <c r="F900" s="13">
        <v>692.15</v>
      </c>
      <c r="G900" s="12" t="s">
        <v>1842</v>
      </c>
      <c r="H900" s="18">
        <v>43952</v>
      </c>
      <c r="I900" s="12" t="s">
        <v>2804</v>
      </c>
      <c r="J900" s="12" t="s">
        <v>2817</v>
      </c>
      <c r="K900" s="12">
        <v>10073</v>
      </c>
      <c r="L900" s="12" t="s">
        <v>2784</v>
      </c>
      <c r="M900" s="12">
        <v>114010</v>
      </c>
      <c r="N900" s="12" t="s">
        <v>2818</v>
      </c>
      <c r="O900" s="12" t="s">
        <v>1854</v>
      </c>
      <c r="P900" s="12" t="s">
        <v>1855</v>
      </c>
      <c r="Q900" s="12" t="s">
        <v>1856</v>
      </c>
      <c r="R900" s="12" t="s">
        <v>1850</v>
      </c>
      <c r="S900" s="12" t="s">
        <v>1851</v>
      </c>
    </row>
    <row r="901" spans="1:19" x14ac:dyDescent="0.25">
      <c r="A901" s="12" t="s">
        <v>1858</v>
      </c>
      <c r="B901" s="12" t="s">
        <v>1838</v>
      </c>
      <c r="C901" s="12" t="s">
        <v>1859</v>
      </c>
      <c r="D901" s="12" t="s">
        <v>1840</v>
      </c>
      <c r="E901" s="12" t="s">
        <v>1841</v>
      </c>
      <c r="F901" s="13">
        <v>692.15</v>
      </c>
      <c r="G901" s="12" t="s">
        <v>1842</v>
      </c>
      <c r="H901" s="18">
        <v>43983</v>
      </c>
      <c r="I901" s="12" t="s">
        <v>2743</v>
      </c>
      <c r="J901" s="12" t="s">
        <v>2817</v>
      </c>
      <c r="K901" s="12">
        <v>10073</v>
      </c>
      <c r="L901" s="12" t="s">
        <v>2784</v>
      </c>
      <c r="M901" s="12">
        <v>114010</v>
      </c>
      <c r="N901" s="12" t="s">
        <v>2818</v>
      </c>
      <c r="O901" s="12" t="s">
        <v>1860</v>
      </c>
      <c r="P901" s="12" t="s">
        <v>1861</v>
      </c>
      <c r="Q901" s="12" t="s">
        <v>1862</v>
      </c>
      <c r="R901" s="12" t="s">
        <v>1850</v>
      </c>
      <c r="S901" s="12" t="s">
        <v>1851</v>
      </c>
    </row>
    <row r="902" spans="1:19" x14ac:dyDescent="0.25">
      <c r="A902" s="12" t="s">
        <v>1837</v>
      </c>
      <c r="B902" s="12" t="s">
        <v>1838</v>
      </c>
      <c r="C902" s="12" t="s">
        <v>1839</v>
      </c>
      <c r="D902" s="12" t="s">
        <v>1840</v>
      </c>
      <c r="E902" s="12" t="s">
        <v>1841</v>
      </c>
      <c r="F902" s="13">
        <v>591.54</v>
      </c>
      <c r="G902" s="12" t="s">
        <v>1842</v>
      </c>
      <c r="H902" s="18">
        <v>43922</v>
      </c>
      <c r="I902" s="12" t="s">
        <v>2819</v>
      </c>
      <c r="J902" s="12" t="s">
        <v>2820</v>
      </c>
      <c r="K902" s="12">
        <v>10073</v>
      </c>
      <c r="L902" s="12" t="s">
        <v>2784</v>
      </c>
      <c r="M902" s="12">
        <v>114020</v>
      </c>
      <c r="N902" s="12" t="s">
        <v>2821</v>
      </c>
      <c r="O902" s="12" t="s">
        <v>1847</v>
      </c>
      <c r="P902" s="12" t="s">
        <v>1848</v>
      </c>
      <c r="Q902" s="12" t="s">
        <v>2732</v>
      </c>
      <c r="R902" s="12" t="s">
        <v>1850</v>
      </c>
      <c r="S902" s="12" t="s">
        <v>1866</v>
      </c>
    </row>
    <row r="903" spans="1:19" x14ac:dyDescent="0.25">
      <c r="A903" s="12" t="s">
        <v>1852</v>
      </c>
      <c r="B903" s="12" t="s">
        <v>1838</v>
      </c>
      <c r="C903" s="12" t="s">
        <v>1853</v>
      </c>
      <c r="D903" s="12" t="s">
        <v>1840</v>
      </c>
      <c r="E903" s="12" t="s">
        <v>1841</v>
      </c>
      <c r="F903" s="13">
        <v>625.24</v>
      </c>
      <c r="G903" s="12" t="s">
        <v>1842</v>
      </c>
      <c r="H903" s="18">
        <v>43952</v>
      </c>
      <c r="I903" s="12" t="s">
        <v>2807</v>
      </c>
      <c r="J903" s="12" t="s">
        <v>2820</v>
      </c>
      <c r="K903" s="12">
        <v>10073</v>
      </c>
      <c r="L903" s="12" t="s">
        <v>2784</v>
      </c>
      <c r="M903" s="12">
        <v>114020</v>
      </c>
      <c r="N903" s="12" t="s">
        <v>2821</v>
      </c>
      <c r="O903" s="12" t="s">
        <v>1854</v>
      </c>
      <c r="P903" s="12" t="s">
        <v>1855</v>
      </c>
      <c r="Q903" s="12" t="s">
        <v>1856</v>
      </c>
      <c r="R903" s="12" t="s">
        <v>1850</v>
      </c>
      <c r="S903" s="12" t="s">
        <v>1866</v>
      </c>
    </row>
    <row r="904" spans="1:19" x14ac:dyDescent="0.25">
      <c r="A904" s="12" t="s">
        <v>1858</v>
      </c>
      <c r="B904" s="12" t="s">
        <v>1838</v>
      </c>
      <c r="C904" s="12" t="s">
        <v>1859</v>
      </c>
      <c r="D904" s="12" t="s">
        <v>1840</v>
      </c>
      <c r="E904" s="12" t="s">
        <v>1841</v>
      </c>
      <c r="F904" s="13">
        <v>625.24</v>
      </c>
      <c r="G904" s="12" t="s">
        <v>1842</v>
      </c>
      <c r="H904" s="18">
        <v>43983</v>
      </c>
      <c r="I904" s="12" t="s">
        <v>2746</v>
      </c>
      <c r="J904" s="12" t="s">
        <v>2820</v>
      </c>
      <c r="K904" s="12">
        <v>10073</v>
      </c>
      <c r="L904" s="12" t="s">
        <v>2784</v>
      </c>
      <c r="M904" s="12">
        <v>114020</v>
      </c>
      <c r="N904" s="12" t="s">
        <v>2821</v>
      </c>
      <c r="O904" s="12" t="s">
        <v>1860</v>
      </c>
      <c r="P904" s="12" t="s">
        <v>1861</v>
      </c>
      <c r="Q904" s="12" t="s">
        <v>1862</v>
      </c>
      <c r="R904" s="12" t="s">
        <v>1850</v>
      </c>
      <c r="S904" s="12" t="s">
        <v>1866</v>
      </c>
    </row>
    <row r="905" spans="1:19" x14ac:dyDescent="0.25">
      <c r="A905" s="12" t="s">
        <v>1837</v>
      </c>
      <c r="B905" s="12" t="s">
        <v>1838</v>
      </c>
      <c r="C905" s="12" t="s">
        <v>1839</v>
      </c>
      <c r="D905" s="12" t="s">
        <v>1840</v>
      </c>
      <c r="E905" s="12" t="s">
        <v>1841</v>
      </c>
      <c r="F905" s="13">
        <v>9638.59</v>
      </c>
      <c r="G905" s="12" t="s">
        <v>1842</v>
      </c>
      <c r="H905" s="18">
        <v>43922</v>
      </c>
      <c r="I905" s="12" t="s">
        <v>2822</v>
      </c>
      <c r="J905" s="12" t="s">
        <v>2823</v>
      </c>
      <c r="K905" s="12">
        <v>10073</v>
      </c>
      <c r="L905" s="12" t="s">
        <v>2784</v>
      </c>
      <c r="M905" s="12">
        <v>114040</v>
      </c>
      <c r="N905" s="12" t="s">
        <v>2824</v>
      </c>
      <c r="O905" s="12" t="s">
        <v>1847</v>
      </c>
      <c r="P905" s="12" t="s">
        <v>1848</v>
      </c>
      <c r="Q905" s="12" t="s">
        <v>2732</v>
      </c>
      <c r="R905" s="12" t="s">
        <v>1850</v>
      </c>
      <c r="S905" s="12" t="s">
        <v>1815</v>
      </c>
    </row>
    <row r="906" spans="1:19" x14ac:dyDescent="0.25">
      <c r="A906" s="12" t="s">
        <v>1852</v>
      </c>
      <c r="B906" s="12" t="s">
        <v>1838</v>
      </c>
      <c r="C906" s="12" t="s">
        <v>1853</v>
      </c>
      <c r="D906" s="12" t="s">
        <v>1840</v>
      </c>
      <c r="E906" s="12" t="s">
        <v>1841</v>
      </c>
      <c r="F906" s="13">
        <v>9603.15</v>
      </c>
      <c r="G906" s="12" t="s">
        <v>1842</v>
      </c>
      <c r="H906" s="18">
        <v>43952</v>
      </c>
      <c r="I906" s="12" t="s">
        <v>2810</v>
      </c>
      <c r="J906" s="12" t="s">
        <v>2823</v>
      </c>
      <c r="K906" s="12">
        <v>10073</v>
      </c>
      <c r="L906" s="12" t="s">
        <v>2784</v>
      </c>
      <c r="M906" s="12">
        <v>114040</v>
      </c>
      <c r="N906" s="12" t="s">
        <v>2824</v>
      </c>
      <c r="O906" s="12" t="s">
        <v>1854</v>
      </c>
      <c r="P906" s="12" t="s">
        <v>1855</v>
      </c>
      <c r="Q906" s="12" t="s">
        <v>1856</v>
      </c>
      <c r="R906" s="12" t="s">
        <v>1850</v>
      </c>
      <c r="S906" s="12" t="s">
        <v>1815</v>
      </c>
    </row>
    <row r="907" spans="1:19" x14ac:dyDescent="0.25">
      <c r="A907" s="12" t="s">
        <v>1858</v>
      </c>
      <c r="B907" s="12" t="s">
        <v>1838</v>
      </c>
      <c r="C907" s="12" t="s">
        <v>1859</v>
      </c>
      <c r="D907" s="12" t="s">
        <v>1840</v>
      </c>
      <c r="E907" s="12" t="s">
        <v>1841</v>
      </c>
      <c r="F907" s="13">
        <v>9622.58</v>
      </c>
      <c r="G907" s="12" t="s">
        <v>1842</v>
      </c>
      <c r="H907" s="18">
        <v>43983</v>
      </c>
      <c r="I907" s="12" t="s">
        <v>2749</v>
      </c>
      <c r="J907" s="12" t="s">
        <v>2823</v>
      </c>
      <c r="K907" s="12">
        <v>10073</v>
      </c>
      <c r="L907" s="12" t="s">
        <v>2784</v>
      </c>
      <c r="M907" s="12">
        <v>114040</v>
      </c>
      <c r="N907" s="12" t="s">
        <v>2824</v>
      </c>
      <c r="O907" s="12" t="s">
        <v>1860</v>
      </c>
      <c r="P907" s="12" t="s">
        <v>1861</v>
      </c>
      <c r="Q907" s="12" t="s">
        <v>1862</v>
      </c>
      <c r="R907" s="12" t="s">
        <v>1850</v>
      </c>
      <c r="S907" s="12" t="s">
        <v>1815</v>
      </c>
    </row>
    <row r="908" spans="1:19" x14ac:dyDescent="0.25">
      <c r="A908" s="12" t="s">
        <v>1837</v>
      </c>
      <c r="B908" s="12" t="s">
        <v>1838</v>
      </c>
      <c r="C908" s="12" t="s">
        <v>1839</v>
      </c>
      <c r="D908" s="12" t="s">
        <v>1840</v>
      </c>
      <c r="E908" s="12" t="s">
        <v>1841</v>
      </c>
      <c r="F908" s="13">
        <v>4064.44</v>
      </c>
      <c r="G908" s="12" t="s">
        <v>1842</v>
      </c>
      <c r="H908" s="18">
        <v>43922</v>
      </c>
      <c r="I908" s="12" t="s">
        <v>2825</v>
      </c>
      <c r="J908" s="12" t="s">
        <v>2826</v>
      </c>
      <c r="K908" s="12">
        <v>10073</v>
      </c>
      <c r="L908" s="12" t="s">
        <v>2784</v>
      </c>
      <c r="M908" s="12">
        <v>114060</v>
      </c>
      <c r="N908" s="12" t="s">
        <v>2827</v>
      </c>
      <c r="O908" s="12" t="s">
        <v>1847</v>
      </c>
      <c r="P908" s="12" t="s">
        <v>1848</v>
      </c>
      <c r="Q908" s="12" t="s">
        <v>2732</v>
      </c>
      <c r="R908" s="12" t="s">
        <v>1850</v>
      </c>
      <c r="S908" s="12" t="s">
        <v>1857</v>
      </c>
    </row>
    <row r="909" spans="1:19" x14ac:dyDescent="0.25">
      <c r="A909" s="12" t="s">
        <v>1852</v>
      </c>
      <c r="B909" s="12" t="s">
        <v>1838</v>
      </c>
      <c r="C909" s="12" t="s">
        <v>1853</v>
      </c>
      <c r="D909" s="12" t="s">
        <v>1840</v>
      </c>
      <c r="E909" s="12" t="s">
        <v>1841</v>
      </c>
      <c r="F909" s="13">
        <v>4635.8999999999996</v>
      </c>
      <c r="G909" s="12" t="s">
        <v>1842</v>
      </c>
      <c r="H909" s="18">
        <v>43952</v>
      </c>
      <c r="I909" s="12" t="s">
        <v>2813</v>
      </c>
      <c r="J909" s="12" t="s">
        <v>2826</v>
      </c>
      <c r="K909" s="12">
        <v>10073</v>
      </c>
      <c r="L909" s="12" t="s">
        <v>2784</v>
      </c>
      <c r="M909" s="12">
        <v>114060</v>
      </c>
      <c r="N909" s="12" t="s">
        <v>2827</v>
      </c>
      <c r="O909" s="12" t="s">
        <v>1854</v>
      </c>
      <c r="P909" s="12" t="s">
        <v>1855</v>
      </c>
      <c r="Q909" s="12" t="s">
        <v>1856</v>
      </c>
      <c r="R909" s="12" t="s">
        <v>1850</v>
      </c>
      <c r="S909" s="12" t="s">
        <v>1857</v>
      </c>
    </row>
    <row r="910" spans="1:19" x14ac:dyDescent="0.25">
      <c r="A910" s="12" t="s">
        <v>1858</v>
      </c>
      <c r="B910" s="12" t="s">
        <v>1838</v>
      </c>
      <c r="C910" s="12" t="s">
        <v>1859</v>
      </c>
      <c r="D910" s="12" t="s">
        <v>1840</v>
      </c>
      <c r="E910" s="12" t="s">
        <v>1841</v>
      </c>
      <c r="F910" s="13">
        <v>5193.42</v>
      </c>
      <c r="G910" s="12" t="s">
        <v>1842</v>
      </c>
      <c r="H910" s="18">
        <v>43983</v>
      </c>
      <c r="I910" s="12" t="s">
        <v>2752</v>
      </c>
      <c r="J910" s="12" t="s">
        <v>2826</v>
      </c>
      <c r="K910" s="12">
        <v>10073</v>
      </c>
      <c r="L910" s="12" t="s">
        <v>2784</v>
      </c>
      <c r="M910" s="12">
        <v>114060</v>
      </c>
      <c r="N910" s="12" t="s">
        <v>2827</v>
      </c>
      <c r="O910" s="12" t="s">
        <v>1860</v>
      </c>
      <c r="P910" s="12" t="s">
        <v>1861</v>
      </c>
      <c r="Q910" s="12" t="s">
        <v>1862</v>
      </c>
      <c r="R910" s="12" t="s">
        <v>1850</v>
      </c>
      <c r="S910" s="12" t="s">
        <v>1857</v>
      </c>
    </row>
    <row r="911" spans="1:19" x14ac:dyDescent="0.25">
      <c r="A911" s="12" t="s">
        <v>1837</v>
      </c>
      <c r="B911" s="12" t="s">
        <v>1838</v>
      </c>
      <c r="C911" s="12" t="s">
        <v>1839</v>
      </c>
      <c r="D911" s="12" t="s">
        <v>1840</v>
      </c>
      <c r="E911" s="12" t="s">
        <v>1841</v>
      </c>
      <c r="F911" s="13">
        <v>1900.03</v>
      </c>
      <c r="G911" s="12" t="s">
        <v>1842</v>
      </c>
      <c r="H911" s="18">
        <v>43922</v>
      </c>
      <c r="I911" s="12" t="s">
        <v>2828</v>
      </c>
      <c r="J911" s="12" t="s">
        <v>2829</v>
      </c>
      <c r="K911" s="12">
        <v>10074</v>
      </c>
      <c r="L911" s="12" t="s">
        <v>2830</v>
      </c>
      <c r="M911" s="12">
        <v>111100</v>
      </c>
      <c r="N911" s="12" t="s">
        <v>2831</v>
      </c>
      <c r="O911" s="12" t="s">
        <v>1847</v>
      </c>
      <c r="P911" s="12" t="s">
        <v>1848</v>
      </c>
      <c r="Q911" s="12" t="s">
        <v>2732</v>
      </c>
      <c r="R911" s="12" t="s">
        <v>1850</v>
      </c>
      <c r="S911" s="12" t="s">
        <v>1851</v>
      </c>
    </row>
    <row r="912" spans="1:19" x14ac:dyDescent="0.25">
      <c r="A912" s="12" t="s">
        <v>1852</v>
      </c>
      <c r="B912" s="12" t="s">
        <v>1838</v>
      </c>
      <c r="C912" s="12" t="s">
        <v>1853</v>
      </c>
      <c r="D912" s="12" t="s">
        <v>1840</v>
      </c>
      <c r="E912" s="12" t="s">
        <v>1841</v>
      </c>
      <c r="F912" s="13">
        <v>1900.03</v>
      </c>
      <c r="G912" s="12" t="s">
        <v>1842</v>
      </c>
      <c r="H912" s="18">
        <v>43952</v>
      </c>
      <c r="I912" s="12" t="s">
        <v>2816</v>
      </c>
      <c r="J912" s="12" t="s">
        <v>2829</v>
      </c>
      <c r="K912" s="12">
        <v>10074</v>
      </c>
      <c r="L912" s="12" t="s">
        <v>2830</v>
      </c>
      <c r="M912" s="12">
        <v>111100</v>
      </c>
      <c r="N912" s="12" t="s">
        <v>2831</v>
      </c>
      <c r="O912" s="12" t="s">
        <v>1854</v>
      </c>
      <c r="P912" s="12" t="s">
        <v>1855</v>
      </c>
      <c r="Q912" s="12" t="s">
        <v>1856</v>
      </c>
      <c r="R912" s="12" t="s">
        <v>1850</v>
      </c>
      <c r="S912" s="12" t="s">
        <v>1851</v>
      </c>
    </row>
    <row r="913" spans="1:19" x14ac:dyDescent="0.25">
      <c r="A913" s="12" t="s">
        <v>1858</v>
      </c>
      <c r="B913" s="12" t="s">
        <v>1838</v>
      </c>
      <c r="C913" s="12" t="s">
        <v>1859</v>
      </c>
      <c r="D913" s="12" t="s">
        <v>1840</v>
      </c>
      <c r="E913" s="12" t="s">
        <v>1841</v>
      </c>
      <c r="F913" s="13">
        <v>1900.03</v>
      </c>
      <c r="G913" s="12" t="s">
        <v>1842</v>
      </c>
      <c r="H913" s="18">
        <v>43983</v>
      </c>
      <c r="I913" s="12" t="s">
        <v>2755</v>
      </c>
      <c r="J913" s="12" t="s">
        <v>2829</v>
      </c>
      <c r="K913" s="12">
        <v>10074</v>
      </c>
      <c r="L913" s="12" t="s">
        <v>2830</v>
      </c>
      <c r="M913" s="12">
        <v>111100</v>
      </c>
      <c r="N913" s="12" t="s">
        <v>2831</v>
      </c>
      <c r="O913" s="12" t="s">
        <v>1860</v>
      </c>
      <c r="P913" s="12" t="s">
        <v>1861</v>
      </c>
      <c r="Q913" s="12" t="s">
        <v>1862</v>
      </c>
      <c r="R913" s="12" t="s">
        <v>1850</v>
      </c>
      <c r="S913" s="12" t="s">
        <v>1851</v>
      </c>
    </row>
    <row r="914" spans="1:19" x14ac:dyDescent="0.25">
      <c r="A914" s="12" t="s">
        <v>1837</v>
      </c>
      <c r="B914" s="12" t="s">
        <v>1838</v>
      </c>
      <c r="C914" s="12" t="s">
        <v>1839</v>
      </c>
      <c r="D914" s="12" t="s">
        <v>1840</v>
      </c>
      <c r="E914" s="12" t="s">
        <v>1841</v>
      </c>
      <c r="F914" s="13">
        <v>4970.01</v>
      </c>
      <c r="G914" s="12" t="s">
        <v>1842</v>
      </c>
      <c r="H914" s="18">
        <v>43922</v>
      </c>
      <c r="I914" s="12" t="s">
        <v>2832</v>
      </c>
      <c r="J914" s="12" t="s">
        <v>2833</v>
      </c>
      <c r="K914" s="12">
        <v>10074</v>
      </c>
      <c r="L914" s="12" t="s">
        <v>2830</v>
      </c>
      <c r="M914" s="12">
        <v>111200</v>
      </c>
      <c r="N914" s="12" t="s">
        <v>2834</v>
      </c>
      <c r="O914" s="12" t="s">
        <v>1847</v>
      </c>
      <c r="P914" s="12" t="s">
        <v>1848</v>
      </c>
      <c r="Q914" s="12" t="s">
        <v>2732</v>
      </c>
      <c r="R914" s="12" t="s">
        <v>1850</v>
      </c>
      <c r="S914" s="12" t="s">
        <v>1866</v>
      </c>
    </row>
    <row r="915" spans="1:19" x14ac:dyDescent="0.25">
      <c r="A915" s="12" t="s">
        <v>1852</v>
      </c>
      <c r="B915" s="12" t="s">
        <v>1838</v>
      </c>
      <c r="C915" s="12" t="s">
        <v>1853</v>
      </c>
      <c r="D915" s="12" t="s">
        <v>1840</v>
      </c>
      <c r="E915" s="12" t="s">
        <v>1841</v>
      </c>
      <c r="F915" s="13">
        <v>4427.6099999999997</v>
      </c>
      <c r="G915" s="12" t="s">
        <v>1842</v>
      </c>
      <c r="H915" s="18">
        <v>43952</v>
      </c>
      <c r="I915" s="12" t="s">
        <v>2819</v>
      </c>
      <c r="J915" s="12" t="s">
        <v>2833</v>
      </c>
      <c r="K915" s="12">
        <v>10074</v>
      </c>
      <c r="L915" s="12" t="s">
        <v>2830</v>
      </c>
      <c r="M915" s="12">
        <v>111200</v>
      </c>
      <c r="N915" s="12" t="s">
        <v>2834</v>
      </c>
      <c r="O915" s="12" t="s">
        <v>1854</v>
      </c>
      <c r="P915" s="12" t="s">
        <v>1855</v>
      </c>
      <c r="Q915" s="12" t="s">
        <v>1856</v>
      </c>
      <c r="R915" s="12" t="s">
        <v>1850</v>
      </c>
      <c r="S915" s="12" t="s">
        <v>1866</v>
      </c>
    </row>
    <row r="916" spans="1:19" x14ac:dyDescent="0.25">
      <c r="A916" s="12" t="s">
        <v>1858</v>
      </c>
      <c r="B916" s="12" t="s">
        <v>1838</v>
      </c>
      <c r="C916" s="12" t="s">
        <v>1859</v>
      </c>
      <c r="D916" s="12" t="s">
        <v>1840</v>
      </c>
      <c r="E916" s="12" t="s">
        <v>1841</v>
      </c>
      <c r="F916" s="13">
        <v>4427.6099999999997</v>
      </c>
      <c r="G916" s="12" t="s">
        <v>1842</v>
      </c>
      <c r="H916" s="18">
        <v>43983</v>
      </c>
      <c r="I916" s="12" t="s">
        <v>2758</v>
      </c>
      <c r="J916" s="12" t="s">
        <v>2833</v>
      </c>
      <c r="K916" s="12">
        <v>10074</v>
      </c>
      <c r="L916" s="12" t="s">
        <v>2830</v>
      </c>
      <c r="M916" s="12">
        <v>111200</v>
      </c>
      <c r="N916" s="12" t="s">
        <v>2834</v>
      </c>
      <c r="O916" s="12" t="s">
        <v>1860</v>
      </c>
      <c r="P916" s="12" t="s">
        <v>1861</v>
      </c>
      <c r="Q916" s="12" t="s">
        <v>1862</v>
      </c>
      <c r="R916" s="12" t="s">
        <v>1850</v>
      </c>
      <c r="S916" s="12" t="s">
        <v>1866</v>
      </c>
    </row>
    <row r="917" spans="1:19" x14ac:dyDescent="0.25">
      <c r="A917" s="12" t="s">
        <v>1837</v>
      </c>
      <c r="B917" s="12" t="s">
        <v>1838</v>
      </c>
      <c r="C917" s="12" t="s">
        <v>1839</v>
      </c>
      <c r="D917" s="12" t="s">
        <v>1840</v>
      </c>
      <c r="E917" s="12" t="s">
        <v>1841</v>
      </c>
      <c r="F917" s="13">
        <v>74226.41</v>
      </c>
      <c r="G917" s="12" t="s">
        <v>1842</v>
      </c>
      <c r="H917" s="18">
        <v>43922</v>
      </c>
      <c r="I917" s="12" t="s">
        <v>2835</v>
      </c>
      <c r="J917" s="12" t="s">
        <v>2836</v>
      </c>
      <c r="K917" s="12">
        <v>10074</v>
      </c>
      <c r="L917" s="12" t="s">
        <v>2830</v>
      </c>
      <c r="M917" s="12">
        <v>111400</v>
      </c>
      <c r="N917" s="12" t="s">
        <v>2837</v>
      </c>
      <c r="O917" s="12" t="s">
        <v>1847</v>
      </c>
      <c r="P917" s="12" t="s">
        <v>1848</v>
      </c>
      <c r="Q917" s="12" t="s">
        <v>2732</v>
      </c>
      <c r="R917" s="12" t="s">
        <v>1850</v>
      </c>
      <c r="S917" s="12" t="s">
        <v>1815</v>
      </c>
    </row>
    <row r="918" spans="1:19" x14ac:dyDescent="0.25">
      <c r="A918" s="12" t="s">
        <v>1852</v>
      </c>
      <c r="B918" s="12" t="s">
        <v>1838</v>
      </c>
      <c r="C918" s="12" t="s">
        <v>1853</v>
      </c>
      <c r="D918" s="12" t="s">
        <v>1840</v>
      </c>
      <c r="E918" s="12" t="s">
        <v>1841</v>
      </c>
      <c r="F918" s="13">
        <v>71278.080000000002</v>
      </c>
      <c r="G918" s="12" t="s">
        <v>1842</v>
      </c>
      <c r="H918" s="18">
        <v>43952</v>
      </c>
      <c r="I918" s="12" t="s">
        <v>2822</v>
      </c>
      <c r="J918" s="12" t="s">
        <v>2836</v>
      </c>
      <c r="K918" s="12">
        <v>10074</v>
      </c>
      <c r="L918" s="12" t="s">
        <v>2830</v>
      </c>
      <c r="M918" s="12">
        <v>111400</v>
      </c>
      <c r="N918" s="12" t="s">
        <v>2837</v>
      </c>
      <c r="O918" s="12" t="s">
        <v>1854</v>
      </c>
      <c r="P918" s="12" t="s">
        <v>1855</v>
      </c>
      <c r="Q918" s="12" t="s">
        <v>1856</v>
      </c>
      <c r="R918" s="12" t="s">
        <v>1850</v>
      </c>
      <c r="S918" s="12" t="s">
        <v>1815</v>
      </c>
    </row>
    <row r="919" spans="1:19" x14ac:dyDescent="0.25">
      <c r="A919" s="12" t="s">
        <v>1858</v>
      </c>
      <c r="B919" s="12" t="s">
        <v>1838</v>
      </c>
      <c r="C919" s="12" t="s">
        <v>1859</v>
      </c>
      <c r="D919" s="12" t="s">
        <v>1840</v>
      </c>
      <c r="E919" s="12" t="s">
        <v>1841</v>
      </c>
      <c r="F919" s="13">
        <v>71322.48</v>
      </c>
      <c r="G919" s="12" t="s">
        <v>1842</v>
      </c>
      <c r="H919" s="18">
        <v>43983</v>
      </c>
      <c r="I919" s="12" t="s">
        <v>2761</v>
      </c>
      <c r="J919" s="12" t="s">
        <v>2836</v>
      </c>
      <c r="K919" s="12">
        <v>10074</v>
      </c>
      <c r="L919" s="12" t="s">
        <v>2830</v>
      </c>
      <c r="M919" s="12">
        <v>111400</v>
      </c>
      <c r="N919" s="12" t="s">
        <v>2837</v>
      </c>
      <c r="O919" s="12" t="s">
        <v>1860</v>
      </c>
      <c r="P919" s="12" t="s">
        <v>1861</v>
      </c>
      <c r="Q919" s="12" t="s">
        <v>1862</v>
      </c>
      <c r="R919" s="12" t="s">
        <v>1850</v>
      </c>
      <c r="S919" s="12" t="s">
        <v>1815</v>
      </c>
    </row>
    <row r="920" spans="1:19" x14ac:dyDescent="0.25">
      <c r="A920" s="12" t="s">
        <v>1837</v>
      </c>
      <c r="B920" s="12" t="s">
        <v>1838</v>
      </c>
      <c r="C920" s="12" t="s">
        <v>1839</v>
      </c>
      <c r="D920" s="12" t="s">
        <v>1840</v>
      </c>
      <c r="E920" s="12" t="s">
        <v>1841</v>
      </c>
      <c r="F920" s="13">
        <v>825.32</v>
      </c>
      <c r="G920" s="12" t="s">
        <v>1842</v>
      </c>
      <c r="H920" s="18">
        <v>43922</v>
      </c>
      <c r="I920" s="12" t="s">
        <v>2838</v>
      </c>
      <c r="J920" s="12" t="s">
        <v>2839</v>
      </c>
      <c r="K920" s="12">
        <v>10074</v>
      </c>
      <c r="L920" s="12" t="s">
        <v>2830</v>
      </c>
      <c r="M920" s="12">
        <v>111500</v>
      </c>
      <c r="N920" s="12" t="s">
        <v>2840</v>
      </c>
      <c r="O920" s="12" t="s">
        <v>1847</v>
      </c>
      <c r="P920" s="12" t="s">
        <v>1848</v>
      </c>
      <c r="Q920" s="12" t="s">
        <v>2732</v>
      </c>
      <c r="R920" s="12" t="s">
        <v>1850</v>
      </c>
      <c r="S920" s="12" t="s">
        <v>1819</v>
      </c>
    </row>
    <row r="921" spans="1:19" x14ac:dyDescent="0.25">
      <c r="A921" s="12" t="s">
        <v>1837</v>
      </c>
      <c r="B921" s="12" t="s">
        <v>1838</v>
      </c>
      <c r="C921" s="12" t="s">
        <v>1839</v>
      </c>
      <c r="D921" s="12" t="s">
        <v>1840</v>
      </c>
      <c r="E921" s="12" t="s">
        <v>1841</v>
      </c>
      <c r="F921" s="13">
        <v>38908</v>
      </c>
      <c r="G921" s="12" t="s">
        <v>1842</v>
      </c>
      <c r="H921" s="18">
        <v>43922</v>
      </c>
      <c r="I921" s="12" t="s">
        <v>2841</v>
      </c>
      <c r="J921" s="12" t="s">
        <v>2842</v>
      </c>
      <c r="K921" s="12">
        <v>10074</v>
      </c>
      <c r="L921" s="12" t="s">
        <v>2830</v>
      </c>
      <c r="M921" s="12">
        <v>111600</v>
      </c>
      <c r="N921" s="12" t="s">
        <v>2843</v>
      </c>
      <c r="O921" s="12" t="s">
        <v>1847</v>
      </c>
      <c r="P921" s="12" t="s">
        <v>1848</v>
      </c>
      <c r="Q921" s="12" t="s">
        <v>2732</v>
      </c>
      <c r="R921" s="12" t="s">
        <v>1850</v>
      </c>
      <c r="S921" s="12" t="s">
        <v>1857</v>
      </c>
    </row>
    <row r="922" spans="1:19" x14ac:dyDescent="0.25">
      <c r="A922" s="12" t="s">
        <v>1852</v>
      </c>
      <c r="B922" s="12" t="s">
        <v>1838</v>
      </c>
      <c r="C922" s="12" t="s">
        <v>1853</v>
      </c>
      <c r="D922" s="12" t="s">
        <v>1840</v>
      </c>
      <c r="E922" s="12" t="s">
        <v>1841</v>
      </c>
      <c r="F922" s="13">
        <v>37229.78</v>
      </c>
      <c r="G922" s="12" t="s">
        <v>1842</v>
      </c>
      <c r="H922" s="18">
        <v>43952</v>
      </c>
      <c r="I922" s="12" t="s">
        <v>2825</v>
      </c>
      <c r="J922" s="12" t="s">
        <v>2842</v>
      </c>
      <c r="K922" s="12">
        <v>10074</v>
      </c>
      <c r="L922" s="12" t="s">
        <v>2830</v>
      </c>
      <c r="M922" s="12">
        <v>111600</v>
      </c>
      <c r="N922" s="12" t="s">
        <v>2843</v>
      </c>
      <c r="O922" s="12" t="s">
        <v>1854</v>
      </c>
      <c r="P922" s="12" t="s">
        <v>1855</v>
      </c>
      <c r="Q922" s="12" t="s">
        <v>1856</v>
      </c>
      <c r="R922" s="12" t="s">
        <v>1850</v>
      </c>
      <c r="S922" s="12" t="s">
        <v>1857</v>
      </c>
    </row>
    <row r="923" spans="1:19" x14ac:dyDescent="0.25">
      <c r="A923" s="12" t="s">
        <v>1858</v>
      </c>
      <c r="B923" s="12" t="s">
        <v>1838</v>
      </c>
      <c r="C923" s="12" t="s">
        <v>1859</v>
      </c>
      <c r="D923" s="12" t="s">
        <v>1840</v>
      </c>
      <c r="E923" s="12" t="s">
        <v>1841</v>
      </c>
      <c r="F923" s="13">
        <v>37418.089999999997</v>
      </c>
      <c r="G923" s="12" t="s">
        <v>1842</v>
      </c>
      <c r="H923" s="18">
        <v>43983</v>
      </c>
      <c r="I923" s="12" t="s">
        <v>2764</v>
      </c>
      <c r="J923" s="12" t="s">
        <v>2842</v>
      </c>
      <c r="K923" s="12">
        <v>10074</v>
      </c>
      <c r="L923" s="12" t="s">
        <v>2830</v>
      </c>
      <c r="M923" s="12">
        <v>111600</v>
      </c>
      <c r="N923" s="12" t="s">
        <v>2843</v>
      </c>
      <c r="O923" s="12" t="s">
        <v>1860</v>
      </c>
      <c r="P923" s="12" t="s">
        <v>1861</v>
      </c>
      <c r="Q923" s="12" t="s">
        <v>1862</v>
      </c>
      <c r="R923" s="12" t="s">
        <v>1850</v>
      </c>
      <c r="S923" s="12" t="s">
        <v>1857</v>
      </c>
    </row>
    <row r="924" spans="1:19" x14ac:dyDescent="0.25">
      <c r="A924" s="12" t="s">
        <v>1837</v>
      </c>
      <c r="B924" s="12" t="s">
        <v>1838</v>
      </c>
      <c r="C924" s="12" t="s">
        <v>1839</v>
      </c>
      <c r="D924" s="12" t="s">
        <v>1840</v>
      </c>
      <c r="E924" s="12" t="s">
        <v>1841</v>
      </c>
      <c r="F924" s="13">
        <v>5304.25</v>
      </c>
      <c r="G924" s="12" t="s">
        <v>1842</v>
      </c>
      <c r="H924" s="18">
        <v>43922</v>
      </c>
      <c r="I924" s="12" t="s">
        <v>2844</v>
      </c>
      <c r="J924" s="12" t="s">
        <v>2845</v>
      </c>
      <c r="K924" s="12">
        <v>10074</v>
      </c>
      <c r="L924" s="12" t="s">
        <v>2830</v>
      </c>
      <c r="M924" s="12">
        <v>111700</v>
      </c>
      <c r="N924" s="12" t="s">
        <v>2846</v>
      </c>
      <c r="O924" s="12" t="s">
        <v>1847</v>
      </c>
      <c r="P924" s="12" t="s">
        <v>1848</v>
      </c>
      <c r="Q924" s="12" t="s">
        <v>2732</v>
      </c>
      <c r="R924" s="12" t="s">
        <v>1850</v>
      </c>
      <c r="S924" s="12" t="s">
        <v>1877</v>
      </c>
    </row>
    <row r="925" spans="1:19" x14ac:dyDescent="0.25">
      <c r="A925" s="12" t="s">
        <v>1852</v>
      </c>
      <c r="B925" s="12" t="s">
        <v>1838</v>
      </c>
      <c r="C925" s="12" t="s">
        <v>1853</v>
      </c>
      <c r="D925" s="12" t="s">
        <v>1840</v>
      </c>
      <c r="E925" s="12" t="s">
        <v>1841</v>
      </c>
      <c r="F925" s="13">
        <v>4298.04</v>
      </c>
      <c r="G925" s="12" t="s">
        <v>1842</v>
      </c>
      <c r="H925" s="18">
        <v>43952</v>
      </c>
      <c r="I925" s="12" t="s">
        <v>2828</v>
      </c>
      <c r="J925" s="12" t="s">
        <v>2845</v>
      </c>
      <c r="K925" s="12">
        <v>10074</v>
      </c>
      <c r="L925" s="12" t="s">
        <v>2830</v>
      </c>
      <c r="M925" s="12">
        <v>111700</v>
      </c>
      <c r="N925" s="12" t="s">
        <v>2846</v>
      </c>
      <c r="O925" s="12" t="s">
        <v>1854</v>
      </c>
      <c r="P925" s="12" t="s">
        <v>1855</v>
      </c>
      <c r="Q925" s="12" t="s">
        <v>1856</v>
      </c>
      <c r="R925" s="12" t="s">
        <v>1850</v>
      </c>
      <c r="S925" s="12" t="s">
        <v>1877</v>
      </c>
    </row>
    <row r="926" spans="1:19" x14ac:dyDescent="0.25">
      <c r="A926" s="12" t="s">
        <v>1858</v>
      </c>
      <c r="B926" s="12" t="s">
        <v>1838</v>
      </c>
      <c r="C926" s="12" t="s">
        <v>1859</v>
      </c>
      <c r="D926" s="12" t="s">
        <v>1840</v>
      </c>
      <c r="E926" s="12" t="s">
        <v>1841</v>
      </c>
      <c r="F926" s="13">
        <v>4298.04</v>
      </c>
      <c r="G926" s="12" t="s">
        <v>1842</v>
      </c>
      <c r="H926" s="18">
        <v>43983</v>
      </c>
      <c r="I926" s="12" t="s">
        <v>2767</v>
      </c>
      <c r="J926" s="12" t="s">
        <v>2845</v>
      </c>
      <c r="K926" s="12">
        <v>10074</v>
      </c>
      <c r="L926" s="12" t="s">
        <v>2830</v>
      </c>
      <c r="M926" s="12">
        <v>111700</v>
      </c>
      <c r="N926" s="12" t="s">
        <v>2846</v>
      </c>
      <c r="O926" s="12" t="s">
        <v>1860</v>
      </c>
      <c r="P926" s="12" t="s">
        <v>1861</v>
      </c>
      <c r="Q926" s="12" t="s">
        <v>1862</v>
      </c>
      <c r="R926" s="12" t="s">
        <v>1850</v>
      </c>
      <c r="S926" s="12" t="s">
        <v>1877</v>
      </c>
    </row>
    <row r="927" spans="1:19" x14ac:dyDescent="0.25">
      <c r="A927" s="12" t="s">
        <v>1837</v>
      </c>
      <c r="B927" s="12" t="s">
        <v>1838</v>
      </c>
      <c r="C927" s="12" t="s">
        <v>1839</v>
      </c>
      <c r="D927" s="12" t="s">
        <v>1840</v>
      </c>
      <c r="E927" s="12" t="s">
        <v>1841</v>
      </c>
      <c r="F927" s="13">
        <v>268.61</v>
      </c>
      <c r="G927" s="12" t="s">
        <v>1842</v>
      </c>
      <c r="H927" s="18">
        <v>43922</v>
      </c>
      <c r="I927" s="12" t="s">
        <v>2847</v>
      </c>
      <c r="J927" s="12" t="s">
        <v>2848</v>
      </c>
      <c r="K927" s="12">
        <v>10074</v>
      </c>
      <c r="L927" s="12" t="s">
        <v>2830</v>
      </c>
      <c r="M927" s="12">
        <v>113000</v>
      </c>
      <c r="N927" s="12" t="s">
        <v>2849</v>
      </c>
      <c r="O927" s="12" t="s">
        <v>1847</v>
      </c>
      <c r="P927" s="12" t="s">
        <v>1848</v>
      </c>
      <c r="Q927" s="12" t="s">
        <v>2732</v>
      </c>
      <c r="R927" s="12" t="s">
        <v>1850</v>
      </c>
      <c r="S927" s="12" t="s">
        <v>1877</v>
      </c>
    </row>
    <row r="928" spans="1:19" x14ac:dyDescent="0.25">
      <c r="A928" s="12" t="s">
        <v>1852</v>
      </c>
      <c r="B928" s="12" t="s">
        <v>1838</v>
      </c>
      <c r="C928" s="12" t="s">
        <v>1853</v>
      </c>
      <c r="D928" s="12" t="s">
        <v>1840</v>
      </c>
      <c r="E928" s="12" t="s">
        <v>1841</v>
      </c>
      <c r="F928" s="13">
        <v>228.43</v>
      </c>
      <c r="G928" s="12" t="s">
        <v>1842</v>
      </c>
      <c r="H928" s="18">
        <v>43952</v>
      </c>
      <c r="I928" s="12" t="s">
        <v>2832</v>
      </c>
      <c r="J928" s="12" t="s">
        <v>2848</v>
      </c>
      <c r="K928" s="12">
        <v>10074</v>
      </c>
      <c r="L928" s="12" t="s">
        <v>2830</v>
      </c>
      <c r="M928" s="12">
        <v>113000</v>
      </c>
      <c r="N928" s="12" t="s">
        <v>2849</v>
      </c>
      <c r="O928" s="12" t="s">
        <v>1854</v>
      </c>
      <c r="P928" s="12" t="s">
        <v>1855</v>
      </c>
      <c r="Q928" s="12" t="s">
        <v>1856</v>
      </c>
      <c r="R928" s="12" t="s">
        <v>1850</v>
      </c>
      <c r="S928" s="12" t="s">
        <v>1877</v>
      </c>
    </row>
    <row r="929" spans="1:19" x14ac:dyDescent="0.25">
      <c r="A929" s="12" t="s">
        <v>1858</v>
      </c>
      <c r="B929" s="12" t="s">
        <v>1838</v>
      </c>
      <c r="C929" s="12" t="s">
        <v>1859</v>
      </c>
      <c r="D929" s="12" t="s">
        <v>1840</v>
      </c>
      <c r="E929" s="12" t="s">
        <v>1841</v>
      </c>
      <c r="F929" s="13">
        <v>228.43</v>
      </c>
      <c r="G929" s="12" t="s">
        <v>1842</v>
      </c>
      <c r="H929" s="18">
        <v>43983</v>
      </c>
      <c r="I929" s="12" t="s">
        <v>2770</v>
      </c>
      <c r="J929" s="12" t="s">
        <v>2848</v>
      </c>
      <c r="K929" s="12">
        <v>10074</v>
      </c>
      <c r="L929" s="12" t="s">
        <v>2830</v>
      </c>
      <c r="M929" s="12">
        <v>113000</v>
      </c>
      <c r="N929" s="12" t="s">
        <v>2849</v>
      </c>
      <c r="O929" s="12" t="s">
        <v>1860</v>
      </c>
      <c r="P929" s="12" t="s">
        <v>1861</v>
      </c>
      <c r="Q929" s="12" t="s">
        <v>1862</v>
      </c>
      <c r="R929" s="12" t="s">
        <v>1850</v>
      </c>
      <c r="S929" s="12" t="s">
        <v>1877</v>
      </c>
    </row>
    <row r="930" spans="1:19" x14ac:dyDescent="0.25">
      <c r="A930" s="12" t="s">
        <v>1837</v>
      </c>
      <c r="B930" s="12" t="s">
        <v>1838</v>
      </c>
      <c r="C930" s="12" t="s">
        <v>1839</v>
      </c>
      <c r="D930" s="12" t="s">
        <v>1840</v>
      </c>
      <c r="E930" s="12" t="s">
        <v>1841</v>
      </c>
      <c r="F930" s="13">
        <v>159.88</v>
      </c>
      <c r="G930" s="12" t="s">
        <v>1842</v>
      </c>
      <c r="H930" s="18">
        <v>43922</v>
      </c>
      <c r="I930" s="12" t="s">
        <v>2850</v>
      </c>
      <c r="J930" s="12" t="s">
        <v>2851</v>
      </c>
      <c r="K930" s="12">
        <v>10074</v>
      </c>
      <c r="L930" s="12" t="s">
        <v>2830</v>
      </c>
      <c r="M930" s="12">
        <v>113010</v>
      </c>
      <c r="N930" s="12" t="s">
        <v>2852</v>
      </c>
      <c r="O930" s="12" t="s">
        <v>1847</v>
      </c>
      <c r="P930" s="12" t="s">
        <v>1848</v>
      </c>
      <c r="Q930" s="12" t="s">
        <v>2732</v>
      </c>
      <c r="R930" s="12" t="s">
        <v>1850</v>
      </c>
      <c r="S930" s="12" t="s">
        <v>1851</v>
      </c>
    </row>
    <row r="931" spans="1:19" x14ac:dyDescent="0.25">
      <c r="A931" s="12" t="s">
        <v>1852</v>
      </c>
      <c r="B931" s="12" t="s">
        <v>1838</v>
      </c>
      <c r="C931" s="12" t="s">
        <v>1853</v>
      </c>
      <c r="D931" s="12" t="s">
        <v>1840</v>
      </c>
      <c r="E931" s="12" t="s">
        <v>1841</v>
      </c>
      <c r="F931" s="13">
        <v>159.88</v>
      </c>
      <c r="G931" s="12" t="s">
        <v>1842</v>
      </c>
      <c r="H931" s="18">
        <v>43952</v>
      </c>
      <c r="I931" s="12" t="s">
        <v>2835</v>
      </c>
      <c r="J931" s="12" t="s">
        <v>2851</v>
      </c>
      <c r="K931" s="12">
        <v>10074</v>
      </c>
      <c r="L931" s="12" t="s">
        <v>2830</v>
      </c>
      <c r="M931" s="12">
        <v>113010</v>
      </c>
      <c r="N931" s="12" t="s">
        <v>2852</v>
      </c>
      <c r="O931" s="12" t="s">
        <v>1854</v>
      </c>
      <c r="P931" s="12" t="s">
        <v>1855</v>
      </c>
      <c r="Q931" s="12" t="s">
        <v>1856</v>
      </c>
      <c r="R931" s="12" t="s">
        <v>1850</v>
      </c>
      <c r="S931" s="12" t="s">
        <v>1851</v>
      </c>
    </row>
    <row r="932" spans="1:19" x14ac:dyDescent="0.25">
      <c r="A932" s="12" t="s">
        <v>1858</v>
      </c>
      <c r="B932" s="12" t="s">
        <v>1838</v>
      </c>
      <c r="C932" s="12" t="s">
        <v>1859</v>
      </c>
      <c r="D932" s="12" t="s">
        <v>1840</v>
      </c>
      <c r="E932" s="12" t="s">
        <v>1841</v>
      </c>
      <c r="F932" s="13">
        <v>159.88</v>
      </c>
      <c r="G932" s="12" t="s">
        <v>1842</v>
      </c>
      <c r="H932" s="18">
        <v>43983</v>
      </c>
      <c r="I932" s="12" t="s">
        <v>2773</v>
      </c>
      <c r="J932" s="12" t="s">
        <v>2851</v>
      </c>
      <c r="K932" s="12">
        <v>10074</v>
      </c>
      <c r="L932" s="12" t="s">
        <v>2830</v>
      </c>
      <c r="M932" s="12">
        <v>113010</v>
      </c>
      <c r="N932" s="12" t="s">
        <v>2852</v>
      </c>
      <c r="O932" s="12" t="s">
        <v>1860</v>
      </c>
      <c r="P932" s="12" t="s">
        <v>1861</v>
      </c>
      <c r="Q932" s="12" t="s">
        <v>1862</v>
      </c>
      <c r="R932" s="12" t="s">
        <v>1850</v>
      </c>
      <c r="S932" s="12" t="s">
        <v>1851</v>
      </c>
    </row>
    <row r="933" spans="1:19" x14ac:dyDescent="0.25">
      <c r="A933" s="12" t="s">
        <v>1837</v>
      </c>
      <c r="B933" s="12" t="s">
        <v>1838</v>
      </c>
      <c r="C933" s="12" t="s">
        <v>1839</v>
      </c>
      <c r="D933" s="12" t="s">
        <v>1840</v>
      </c>
      <c r="E933" s="12" t="s">
        <v>1841</v>
      </c>
      <c r="F933" s="13">
        <v>394.11</v>
      </c>
      <c r="G933" s="12" t="s">
        <v>1842</v>
      </c>
      <c r="H933" s="18">
        <v>43922</v>
      </c>
      <c r="I933" s="12" t="s">
        <v>2853</v>
      </c>
      <c r="J933" s="12" t="s">
        <v>2854</v>
      </c>
      <c r="K933" s="12">
        <v>10074</v>
      </c>
      <c r="L933" s="12" t="s">
        <v>2830</v>
      </c>
      <c r="M933" s="12">
        <v>113020</v>
      </c>
      <c r="N933" s="12" t="s">
        <v>2855</v>
      </c>
      <c r="O933" s="12" t="s">
        <v>1847</v>
      </c>
      <c r="P933" s="12" t="s">
        <v>1848</v>
      </c>
      <c r="Q933" s="12" t="s">
        <v>2732</v>
      </c>
      <c r="R933" s="12" t="s">
        <v>1850</v>
      </c>
      <c r="S933" s="12" t="s">
        <v>1866</v>
      </c>
    </row>
    <row r="934" spans="1:19" x14ac:dyDescent="0.25">
      <c r="A934" s="12" t="s">
        <v>1852</v>
      </c>
      <c r="B934" s="12" t="s">
        <v>1838</v>
      </c>
      <c r="C934" s="12" t="s">
        <v>1853</v>
      </c>
      <c r="D934" s="12" t="s">
        <v>1840</v>
      </c>
      <c r="E934" s="12" t="s">
        <v>1841</v>
      </c>
      <c r="F934" s="13">
        <v>346.54</v>
      </c>
      <c r="G934" s="12" t="s">
        <v>1842</v>
      </c>
      <c r="H934" s="18">
        <v>43952</v>
      </c>
      <c r="I934" s="12" t="s">
        <v>2838</v>
      </c>
      <c r="J934" s="12" t="s">
        <v>2854</v>
      </c>
      <c r="K934" s="12">
        <v>10074</v>
      </c>
      <c r="L934" s="12" t="s">
        <v>2830</v>
      </c>
      <c r="M934" s="12">
        <v>113020</v>
      </c>
      <c r="N934" s="12" t="s">
        <v>2855</v>
      </c>
      <c r="O934" s="12" t="s">
        <v>1854</v>
      </c>
      <c r="P934" s="12" t="s">
        <v>1855</v>
      </c>
      <c r="Q934" s="12" t="s">
        <v>1856</v>
      </c>
      <c r="R934" s="12" t="s">
        <v>1850</v>
      </c>
      <c r="S934" s="12" t="s">
        <v>1866</v>
      </c>
    </row>
    <row r="935" spans="1:19" x14ac:dyDescent="0.25">
      <c r="A935" s="12" t="s">
        <v>1858</v>
      </c>
      <c r="B935" s="12" t="s">
        <v>1838</v>
      </c>
      <c r="C935" s="12" t="s">
        <v>1859</v>
      </c>
      <c r="D935" s="12" t="s">
        <v>1840</v>
      </c>
      <c r="E935" s="12" t="s">
        <v>1841</v>
      </c>
      <c r="F935" s="13">
        <v>346.54</v>
      </c>
      <c r="G935" s="12" t="s">
        <v>1842</v>
      </c>
      <c r="H935" s="18">
        <v>43983</v>
      </c>
      <c r="I935" s="12" t="s">
        <v>2776</v>
      </c>
      <c r="J935" s="12" t="s">
        <v>2854</v>
      </c>
      <c r="K935" s="12">
        <v>10074</v>
      </c>
      <c r="L935" s="12" t="s">
        <v>2830</v>
      </c>
      <c r="M935" s="12">
        <v>113020</v>
      </c>
      <c r="N935" s="12" t="s">
        <v>2855</v>
      </c>
      <c r="O935" s="12" t="s">
        <v>1860</v>
      </c>
      <c r="P935" s="12" t="s">
        <v>1861</v>
      </c>
      <c r="Q935" s="12" t="s">
        <v>1862</v>
      </c>
      <c r="R935" s="12" t="s">
        <v>1850</v>
      </c>
      <c r="S935" s="12" t="s">
        <v>1866</v>
      </c>
    </row>
    <row r="936" spans="1:19" x14ac:dyDescent="0.25">
      <c r="A936" s="12" t="s">
        <v>1837</v>
      </c>
      <c r="B936" s="12" t="s">
        <v>1838</v>
      </c>
      <c r="C936" s="12" t="s">
        <v>1839</v>
      </c>
      <c r="D936" s="12" t="s">
        <v>1840</v>
      </c>
      <c r="E936" s="12" t="s">
        <v>1841</v>
      </c>
      <c r="F936" s="13">
        <v>8025.36</v>
      </c>
      <c r="G936" s="12" t="s">
        <v>1842</v>
      </c>
      <c r="H936" s="18">
        <v>43922</v>
      </c>
      <c r="I936" s="12" t="s">
        <v>2856</v>
      </c>
      <c r="J936" s="12" t="s">
        <v>2857</v>
      </c>
      <c r="K936" s="12">
        <v>10074</v>
      </c>
      <c r="L936" s="12" t="s">
        <v>2830</v>
      </c>
      <c r="M936" s="12">
        <v>113040</v>
      </c>
      <c r="N936" s="12" t="s">
        <v>2858</v>
      </c>
      <c r="O936" s="12" t="s">
        <v>1847</v>
      </c>
      <c r="P936" s="12" t="s">
        <v>1848</v>
      </c>
      <c r="Q936" s="12" t="s">
        <v>2732</v>
      </c>
      <c r="R936" s="12" t="s">
        <v>1850</v>
      </c>
      <c r="S936" s="12" t="s">
        <v>1815</v>
      </c>
    </row>
    <row r="937" spans="1:19" x14ac:dyDescent="0.25">
      <c r="A937" s="12" t="s">
        <v>1852</v>
      </c>
      <c r="B937" s="12" t="s">
        <v>1838</v>
      </c>
      <c r="C937" s="12" t="s">
        <v>1853</v>
      </c>
      <c r="D937" s="12" t="s">
        <v>1840</v>
      </c>
      <c r="E937" s="12" t="s">
        <v>1841</v>
      </c>
      <c r="F937" s="13">
        <v>7534.96</v>
      </c>
      <c r="G937" s="12" t="s">
        <v>1842</v>
      </c>
      <c r="H937" s="18">
        <v>43952</v>
      </c>
      <c r="I937" s="12" t="s">
        <v>2841</v>
      </c>
      <c r="J937" s="12" t="s">
        <v>2857</v>
      </c>
      <c r="K937" s="12">
        <v>10074</v>
      </c>
      <c r="L937" s="12" t="s">
        <v>2830</v>
      </c>
      <c r="M937" s="12">
        <v>113040</v>
      </c>
      <c r="N937" s="12" t="s">
        <v>2858</v>
      </c>
      <c r="O937" s="12" t="s">
        <v>1854</v>
      </c>
      <c r="P937" s="12" t="s">
        <v>1855</v>
      </c>
      <c r="Q937" s="12" t="s">
        <v>1856</v>
      </c>
      <c r="R937" s="12" t="s">
        <v>1850</v>
      </c>
      <c r="S937" s="12" t="s">
        <v>1815</v>
      </c>
    </row>
    <row r="938" spans="1:19" x14ac:dyDescent="0.25">
      <c r="A938" s="12" t="s">
        <v>1858</v>
      </c>
      <c r="B938" s="12" t="s">
        <v>1838</v>
      </c>
      <c r="C938" s="12" t="s">
        <v>1859</v>
      </c>
      <c r="D938" s="12" t="s">
        <v>1840</v>
      </c>
      <c r="E938" s="12" t="s">
        <v>1841</v>
      </c>
      <c r="F938" s="13">
        <v>7541.05</v>
      </c>
      <c r="G938" s="12" t="s">
        <v>1842</v>
      </c>
      <c r="H938" s="18">
        <v>43983</v>
      </c>
      <c r="I938" s="12" t="s">
        <v>2779</v>
      </c>
      <c r="J938" s="12" t="s">
        <v>2857</v>
      </c>
      <c r="K938" s="12">
        <v>10074</v>
      </c>
      <c r="L938" s="12" t="s">
        <v>2830</v>
      </c>
      <c r="M938" s="12">
        <v>113040</v>
      </c>
      <c r="N938" s="12" t="s">
        <v>2858</v>
      </c>
      <c r="O938" s="12" t="s">
        <v>1860</v>
      </c>
      <c r="P938" s="12" t="s">
        <v>1861</v>
      </c>
      <c r="Q938" s="12" t="s">
        <v>1862</v>
      </c>
      <c r="R938" s="12" t="s">
        <v>1850</v>
      </c>
      <c r="S938" s="12" t="s">
        <v>1815</v>
      </c>
    </row>
    <row r="939" spans="1:19" x14ac:dyDescent="0.25">
      <c r="A939" s="12" t="s">
        <v>1837</v>
      </c>
      <c r="B939" s="12" t="s">
        <v>1838</v>
      </c>
      <c r="C939" s="12" t="s">
        <v>1839</v>
      </c>
      <c r="D939" s="12" t="s">
        <v>1840</v>
      </c>
      <c r="E939" s="12" t="s">
        <v>1841</v>
      </c>
      <c r="F939" s="13">
        <v>12.31</v>
      </c>
      <c r="G939" s="12" t="s">
        <v>1842</v>
      </c>
      <c r="H939" s="18">
        <v>43922</v>
      </c>
      <c r="I939" s="12" t="s">
        <v>2859</v>
      </c>
      <c r="J939" s="12" t="s">
        <v>2860</v>
      </c>
      <c r="K939" s="12">
        <v>10074</v>
      </c>
      <c r="L939" s="12" t="s">
        <v>2830</v>
      </c>
      <c r="M939" s="12">
        <v>113050</v>
      </c>
      <c r="N939" s="12" t="s">
        <v>2861</v>
      </c>
      <c r="O939" s="12" t="s">
        <v>1847</v>
      </c>
      <c r="P939" s="12" t="s">
        <v>1848</v>
      </c>
      <c r="Q939" s="12" t="s">
        <v>2732</v>
      </c>
      <c r="R939" s="12" t="s">
        <v>1850</v>
      </c>
      <c r="S939" s="12" t="s">
        <v>1819</v>
      </c>
    </row>
    <row r="940" spans="1:19" x14ac:dyDescent="0.25">
      <c r="A940" s="12" t="s">
        <v>1837</v>
      </c>
      <c r="B940" s="12" t="s">
        <v>1838</v>
      </c>
      <c r="C940" s="12" t="s">
        <v>1839</v>
      </c>
      <c r="D940" s="12" t="s">
        <v>1840</v>
      </c>
      <c r="E940" s="12" t="s">
        <v>1841</v>
      </c>
      <c r="F940" s="13">
        <v>3016.62</v>
      </c>
      <c r="G940" s="12" t="s">
        <v>1842</v>
      </c>
      <c r="H940" s="18">
        <v>43922</v>
      </c>
      <c r="I940" s="12" t="s">
        <v>2862</v>
      </c>
      <c r="J940" s="12" t="s">
        <v>2863</v>
      </c>
      <c r="K940" s="12">
        <v>10074</v>
      </c>
      <c r="L940" s="12" t="s">
        <v>2830</v>
      </c>
      <c r="M940" s="12">
        <v>113060</v>
      </c>
      <c r="N940" s="12" t="s">
        <v>2864</v>
      </c>
      <c r="O940" s="12" t="s">
        <v>1847</v>
      </c>
      <c r="P940" s="12" t="s">
        <v>1848</v>
      </c>
      <c r="Q940" s="12" t="s">
        <v>2732</v>
      </c>
      <c r="R940" s="12" t="s">
        <v>1850</v>
      </c>
      <c r="S940" s="12" t="s">
        <v>1857</v>
      </c>
    </row>
    <row r="941" spans="1:19" x14ac:dyDescent="0.25">
      <c r="A941" s="12" t="s">
        <v>1852</v>
      </c>
      <c r="B941" s="12" t="s">
        <v>1838</v>
      </c>
      <c r="C941" s="12" t="s">
        <v>1853</v>
      </c>
      <c r="D941" s="12" t="s">
        <v>1840</v>
      </c>
      <c r="E941" s="12" t="s">
        <v>1841</v>
      </c>
      <c r="F941" s="13">
        <v>2735.71</v>
      </c>
      <c r="G941" s="12" t="s">
        <v>1842</v>
      </c>
      <c r="H941" s="18">
        <v>43952</v>
      </c>
      <c r="I941" s="12" t="s">
        <v>2844</v>
      </c>
      <c r="J941" s="12" t="s">
        <v>2863</v>
      </c>
      <c r="K941" s="12">
        <v>10074</v>
      </c>
      <c r="L941" s="12" t="s">
        <v>2830</v>
      </c>
      <c r="M941" s="12">
        <v>113060</v>
      </c>
      <c r="N941" s="12" t="s">
        <v>2864</v>
      </c>
      <c r="O941" s="12" t="s">
        <v>1854</v>
      </c>
      <c r="P941" s="12" t="s">
        <v>1855</v>
      </c>
      <c r="Q941" s="12" t="s">
        <v>1856</v>
      </c>
      <c r="R941" s="12" t="s">
        <v>1850</v>
      </c>
      <c r="S941" s="12" t="s">
        <v>1857</v>
      </c>
    </row>
    <row r="942" spans="1:19" x14ac:dyDescent="0.25">
      <c r="A942" s="12" t="s">
        <v>1858</v>
      </c>
      <c r="B942" s="12" t="s">
        <v>1838</v>
      </c>
      <c r="C942" s="12" t="s">
        <v>1859</v>
      </c>
      <c r="D942" s="12" t="s">
        <v>1840</v>
      </c>
      <c r="E942" s="12" t="s">
        <v>1841</v>
      </c>
      <c r="F942" s="13">
        <v>2761.56</v>
      </c>
      <c r="G942" s="12" t="s">
        <v>1842</v>
      </c>
      <c r="H942" s="18">
        <v>43983</v>
      </c>
      <c r="I942" s="12" t="s">
        <v>2782</v>
      </c>
      <c r="J942" s="12" t="s">
        <v>2863</v>
      </c>
      <c r="K942" s="12">
        <v>10074</v>
      </c>
      <c r="L942" s="12" t="s">
        <v>2830</v>
      </c>
      <c r="M942" s="12">
        <v>113060</v>
      </c>
      <c r="N942" s="12" t="s">
        <v>2864</v>
      </c>
      <c r="O942" s="12" t="s">
        <v>1860</v>
      </c>
      <c r="P942" s="12" t="s">
        <v>1861</v>
      </c>
      <c r="Q942" s="12" t="s">
        <v>1862</v>
      </c>
      <c r="R942" s="12" t="s">
        <v>1850</v>
      </c>
      <c r="S942" s="12" t="s">
        <v>1857</v>
      </c>
    </row>
    <row r="943" spans="1:19" x14ac:dyDescent="0.25">
      <c r="A943" s="12" t="s">
        <v>1837</v>
      </c>
      <c r="B943" s="12" t="s">
        <v>1838</v>
      </c>
      <c r="C943" s="12" t="s">
        <v>1839</v>
      </c>
      <c r="D943" s="12" t="s">
        <v>1840</v>
      </c>
      <c r="E943" s="12" t="s">
        <v>1841</v>
      </c>
      <c r="F943" s="13">
        <v>1472.53</v>
      </c>
      <c r="G943" s="12" t="s">
        <v>1842</v>
      </c>
      <c r="H943" s="18">
        <v>43922</v>
      </c>
      <c r="I943" s="12" t="s">
        <v>2865</v>
      </c>
      <c r="J943" s="12" t="s">
        <v>2866</v>
      </c>
      <c r="K943" s="12">
        <v>10074</v>
      </c>
      <c r="L943" s="12" t="s">
        <v>2830</v>
      </c>
      <c r="M943" s="12">
        <v>114000</v>
      </c>
      <c r="N943" s="12" t="s">
        <v>2867</v>
      </c>
      <c r="O943" s="12" t="s">
        <v>1847</v>
      </c>
      <c r="P943" s="12" t="s">
        <v>1848</v>
      </c>
      <c r="Q943" s="12" t="s">
        <v>2732</v>
      </c>
      <c r="R943" s="12" t="s">
        <v>1850</v>
      </c>
      <c r="S943" s="12" t="s">
        <v>1877</v>
      </c>
    </row>
    <row r="944" spans="1:19" x14ac:dyDescent="0.25">
      <c r="A944" s="12" t="s">
        <v>1852</v>
      </c>
      <c r="B944" s="12" t="s">
        <v>1838</v>
      </c>
      <c r="C944" s="12" t="s">
        <v>1853</v>
      </c>
      <c r="D944" s="12" t="s">
        <v>1840</v>
      </c>
      <c r="E944" s="12" t="s">
        <v>1841</v>
      </c>
      <c r="F944" s="13">
        <v>1193.18</v>
      </c>
      <c r="G944" s="12" t="s">
        <v>1842</v>
      </c>
      <c r="H944" s="18">
        <v>43952</v>
      </c>
      <c r="I944" s="12" t="s">
        <v>2847</v>
      </c>
      <c r="J944" s="12" t="s">
        <v>2866</v>
      </c>
      <c r="K944" s="12">
        <v>10074</v>
      </c>
      <c r="L944" s="12" t="s">
        <v>2830</v>
      </c>
      <c r="M944" s="12">
        <v>114000</v>
      </c>
      <c r="N944" s="12" t="s">
        <v>2867</v>
      </c>
      <c r="O944" s="12" t="s">
        <v>1854</v>
      </c>
      <c r="P944" s="12" t="s">
        <v>1855</v>
      </c>
      <c r="Q944" s="12" t="s">
        <v>1856</v>
      </c>
      <c r="R944" s="12" t="s">
        <v>1850</v>
      </c>
      <c r="S944" s="12" t="s">
        <v>1877</v>
      </c>
    </row>
    <row r="945" spans="1:19" x14ac:dyDescent="0.25">
      <c r="A945" s="12" t="s">
        <v>1858</v>
      </c>
      <c r="B945" s="12" t="s">
        <v>1838</v>
      </c>
      <c r="C945" s="12" t="s">
        <v>1859</v>
      </c>
      <c r="D945" s="12" t="s">
        <v>1840</v>
      </c>
      <c r="E945" s="12" t="s">
        <v>1841</v>
      </c>
      <c r="F945" s="13">
        <v>1193.18</v>
      </c>
      <c r="G945" s="12" t="s">
        <v>1842</v>
      </c>
      <c r="H945" s="18">
        <v>43983</v>
      </c>
      <c r="I945" s="12" t="s">
        <v>2786</v>
      </c>
      <c r="J945" s="12" t="s">
        <v>2866</v>
      </c>
      <c r="K945" s="12">
        <v>10074</v>
      </c>
      <c r="L945" s="12" t="s">
        <v>2830</v>
      </c>
      <c r="M945" s="12">
        <v>114000</v>
      </c>
      <c r="N945" s="12" t="s">
        <v>2867</v>
      </c>
      <c r="O945" s="12" t="s">
        <v>1860</v>
      </c>
      <c r="P945" s="12" t="s">
        <v>1861</v>
      </c>
      <c r="Q945" s="12" t="s">
        <v>1862</v>
      </c>
      <c r="R945" s="12" t="s">
        <v>1850</v>
      </c>
      <c r="S945" s="12" t="s">
        <v>1877</v>
      </c>
    </row>
    <row r="946" spans="1:19" x14ac:dyDescent="0.25">
      <c r="A946" s="12" t="s">
        <v>1837</v>
      </c>
      <c r="B946" s="12" t="s">
        <v>1838</v>
      </c>
      <c r="C946" s="12" t="s">
        <v>1839</v>
      </c>
      <c r="D946" s="12" t="s">
        <v>1840</v>
      </c>
      <c r="E946" s="12" t="s">
        <v>1841</v>
      </c>
      <c r="F946" s="13">
        <v>527.47</v>
      </c>
      <c r="G946" s="12" t="s">
        <v>1842</v>
      </c>
      <c r="H946" s="18">
        <v>43922</v>
      </c>
      <c r="I946" s="12" t="s">
        <v>2868</v>
      </c>
      <c r="J946" s="12" t="s">
        <v>2869</v>
      </c>
      <c r="K946" s="12">
        <v>10074</v>
      </c>
      <c r="L946" s="12" t="s">
        <v>2830</v>
      </c>
      <c r="M946" s="12">
        <v>114010</v>
      </c>
      <c r="N946" s="12" t="s">
        <v>2870</v>
      </c>
      <c r="O946" s="12" t="s">
        <v>1847</v>
      </c>
      <c r="P946" s="12" t="s">
        <v>1848</v>
      </c>
      <c r="Q946" s="12" t="s">
        <v>2732</v>
      </c>
      <c r="R946" s="12" t="s">
        <v>1850</v>
      </c>
      <c r="S946" s="12" t="s">
        <v>1851</v>
      </c>
    </row>
    <row r="947" spans="1:19" x14ac:dyDescent="0.25">
      <c r="A947" s="12" t="s">
        <v>1852</v>
      </c>
      <c r="B947" s="12" t="s">
        <v>1838</v>
      </c>
      <c r="C947" s="12" t="s">
        <v>1853</v>
      </c>
      <c r="D947" s="12" t="s">
        <v>1840</v>
      </c>
      <c r="E947" s="12" t="s">
        <v>1841</v>
      </c>
      <c r="F947" s="13">
        <v>527.47</v>
      </c>
      <c r="G947" s="12" t="s">
        <v>1842</v>
      </c>
      <c r="H947" s="18">
        <v>43952</v>
      </c>
      <c r="I947" s="12" t="s">
        <v>2850</v>
      </c>
      <c r="J947" s="12" t="s">
        <v>2869</v>
      </c>
      <c r="K947" s="12">
        <v>10074</v>
      </c>
      <c r="L947" s="12" t="s">
        <v>2830</v>
      </c>
      <c r="M947" s="12">
        <v>114010</v>
      </c>
      <c r="N947" s="12" t="s">
        <v>2870</v>
      </c>
      <c r="O947" s="12" t="s">
        <v>1854</v>
      </c>
      <c r="P947" s="12" t="s">
        <v>1855</v>
      </c>
      <c r="Q947" s="12" t="s">
        <v>1856</v>
      </c>
      <c r="R947" s="12" t="s">
        <v>1850</v>
      </c>
      <c r="S947" s="12" t="s">
        <v>1851</v>
      </c>
    </row>
    <row r="948" spans="1:19" x14ac:dyDescent="0.25">
      <c r="A948" s="12" t="s">
        <v>1858</v>
      </c>
      <c r="B948" s="12" t="s">
        <v>1838</v>
      </c>
      <c r="C948" s="12" t="s">
        <v>1859</v>
      </c>
      <c r="D948" s="12" t="s">
        <v>1840</v>
      </c>
      <c r="E948" s="12" t="s">
        <v>1841</v>
      </c>
      <c r="F948" s="13">
        <v>527.47</v>
      </c>
      <c r="G948" s="12" t="s">
        <v>1842</v>
      </c>
      <c r="H948" s="18">
        <v>43983</v>
      </c>
      <c r="I948" s="12" t="s">
        <v>2789</v>
      </c>
      <c r="J948" s="12" t="s">
        <v>2869</v>
      </c>
      <c r="K948" s="12">
        <v>10074</v>
      </c>
      <c r="L948" s="12" t="s">
        <v>2830</v>
      </c>
      <c r="M948" s="12">
        <v>114010</v>
      </c>
      <c r="N948" s="12" t="s">
        <v>2870</v>
      </c>
      <c r="O948" s="12" t="s">
        <v>1860</v>
      </c>
      <c r="P948" s="12" t="s">
        <v>1861</v>
      </c>
      <c r="Q948" s="12" t="s">
        <v>1862</v>
      </c>
      <c r="R948" s="12" t="s">
        <v>1850</v>
      </c>
      <c r="S948" s="12" t="s">
        <v>1851</v>
      </c>
    </row>
    <row r="949" spans="1:19" x14ac:dyDescent="0.25">
      <c r="A949" s="12" t="s">
        <v>1837</v>
      </c>
      <c r="B949" s="12" t="s">
        <v>1838</v>
      </c>
      <c r="C949" s="12" t="s">
        <v>1839</v>
      </c>
      <c r="D949" s="12" t="s">
        <v>1840</v>
      </c>
      <c r="E949" s="12" t="s">
        <v>1841</v>
      </c>
      <c r="F949" s="13">
        <v>1256.43</v>
      </c>
      <c r="G949" s="12" t="s">
        <v>1842</v>
      </c>
      <c r="H949" s="18">
        <v>43922</v>
      </c>
      <c r="I949" s="12" t="s">
        <v>2871</v>
      </c>
      <c r="J949" s="12" t="s">
        <v>2872</v>
      </c>
      <c r="K949" s="12">
        <v>10074</v>
      </c>
      <c r="L949" s="12" t="s">
        <v>2830</v>
      </c>
      <c r="M949" s="12">
        <v>114020</v>
      </c>
      <c r="N949" s="12" t="s">
        <v>2873</v>
      </c>
      <c r="O949" s="12" t="s">
        <v>1847</v>
      </c>
      <c r="P949" s="12" t="s">
        <v>1848</v>
      </c>
      <c r="Q949" s="12" t="s">
        <v>2732</v>
      </c>
      <c r="R949" s="12" t="s">
        <v>1850</v>
      </c>
      <c r="S949" s="12" t="s">
        <v>1866</v>
      </c>
    </row>
    <row r="950" spans="1:19" x14ac:dyDescent="0.25">
      <c r="A950" s="12" t="s">
        <v>1852</v>
      </c>
      <c r="B950" s="12" t="s">
        <v>1838</v>
      </c>
      <c r="C950" s="12" t="s">
        <v>1853</v>
      </c>
      <c r="D950" s="12" t="s">
        <v>1840</v>
      </c>
      <c r="E950" s="12" t="s">
        <v>1841</v>
      </c>
      <c r="F950" s="13">
        <v>1229.1500000000001</v>
      </c>
      <c r="G950" s="12" t="s">
        <v>1842</v>
      </c>
      <c r="H950" s="18">
        <v>43952</v>
      </c>
      <c r="I950" s="12" t="s">
        <v>2853</v>
      </c>
      <c r="J950" s="12" t="s">
        <v>2872</v>
      </c>
      <c r="K950" s="12">
        <v>10074</v>
      </c>
      <c r="L950" s="12" t="s">
        <v>2830</v>
      </c>
      <c r="M950" s="12">
        <v>114020</v>
      </c>
      <c r="N950" s="12" t="s">
        <v>2873</v>
      </c>
      <c r="O950" s="12" t="s">
        <v>1854</v>
      </c>
      <c r="P950" s="12" t="s">
        <v>1855</v>
      </c>
      <c r="Q950" s="12" t="s">
        <v>1856</v>
      </c>
      <c r="R950" s="12" t="s">
        <v>1850</v>
      </c>
      <c r="S950" s="12" t="s">
        <v>1866</v>
      </c>
    </row>
    <row r="951" spans="1:19" x14ac:dyDescent="0.25">
      <c r="A951" s="12" t="s">
        <v>1858</v>
      </c>
      <c r="B951" s="12" t="s">
        <v>1838</v>
      </c>
      <c r="C951" s="12" t="s">
        <v>1859</v>
      </c>
      <c r="D951" s="12" t="s">
        <v>1840</v>
      </c>
      <c r="E951" s="12" t="s">
        <v>1841</v>
      </c>
      <c r="F951" s="13">
        <v>1229.1500000000001</v>
      </c>
      <c r="G951" s="12" t="s">
        <v>1842</v>
      </c>
      <c r="H951" s="18">
        <v>43983</v>
      </c>
      <c r="I951" s="12" t="s">
        <v>2792</v>
      </c>
      <c r="J951" s="12" t="s">
        <v>2872</v>
      </c>
      <c r="K951" s="12">
        <v>10074</v>
      </c>
      <c r="L951" s="12" t="s">
        <v>2830</v>
      </c>
      <c r="M951" s="12">
        <v>114020</v>
      </c>
      <c r="N951" s="12" t="s">
        <v>2873</v>
      </c>
      <c r="O951" s="12" t="s">
        <v>1860</v>
      </c>
      <c r="P951" s="12" t="s">
        <v>1861</v>
      </c>
      <c r="Q951" s="12" t="s">
        <v>1862</v>
      </c>
      <c r="R951" s="12" t="s">
        <v>1850</v>
      </c>
      <c r="S951" s="12" t="s">
        <v>1866</v>
      </c>
    </row>
    <row r="952" spans="1:19" x14ac:dyDescent="0.25">
      <c r="A952" s="12" t="s">
        <v>1837</v>
      </c>
      <c r="B952" s="12" t="s">
        <v>1838</v>
      </c>
      <c r="C952" s="12" t="s">
        <v>1839</v>
      </c>
      <c r="D952" s="12" t="s">
        <v>1840</v>
      </c>
      <c r="E952" s="12" t="s">
        <v>1841</v>
      </c>
      <c r="F952" s="13">
        <v>16432.63</v>
      </c>
      <c r="G952" s="12" t="s">
        <v>1842</v>
      </c>
      <c r="H952" s="18">
        <v>43922</v>
      </c>
      <c r="I952" s="12" t="s">
        <v>2874</v>
      </c>
      <c r="J952" s="12" t="s">
        <v>2875</v>
      </c>
      <c r="K952" s="12">
        <v>10074</v>
      </c>
      <c r="L952" s="12" t="s">
        <v>2830</v>
      </c>
      <c r="M952" s="12">
        <v>114040</v>
      </c>
      <c r="N952" s="12" t="s">
        <v>2876</v>
      </c>
      <c r="O952" s="12" t="s">
        <v>1847</v>
      </c>
      <c r="P952" s="12" t="s">
        <v>1848</v>
      </c>
      <c r="Q952" s="12" t="s">
        <v>2732</v>
      </c>
      <c r="R952" s="12" t="s">
        <v>1850</v>
      </c>
      <c r="S952" s="12" t="s">
        <v>1815</v>
      </c>
    </row>
    <row r="953" spans="1:19" x14ac:dyDescent="0.25">
      <c r="A953" s="12" t="s">
        <v>1852</v>
      </c>
      <c r="B953" s="12" t="s">
        <v>1838</v>
      </c>
      <c r="C953" s="12" t="s">
        <v>1853</v>
      </c>
      <c r="D953" s="12" t="s">
        <v>1840</v>
      </c>
      <c r="E953" s="12" t="s">
        <v>1841</v>
      </c>
      <c r="F953" s="13">
        <v>15485.87</v>
      </c>
      <c r="G953" s="12" t="s">
        <v>1842</v>
      </c>
      <c r="H953" s="18">
        <v>43952</v>
      </c>
      <c r="I953" s="12" t="s">
        <v>2856</v>
      </c>
      <c r="J953" s="12" t="s">
        <v>2875</v>
      </c>
      <c r="K953" s="12">
        <v>10074</v>
      </c>
      <c r="L953" s="12" t="s">
        <v>2830</v>
      </c>
      <c r="M953" s="12">
        <v>114040</v>
      </c>
      <c r="N953" s="12" t="s">
        <v>2876</v>
      </c>
      <c r="O953" s="12" t="s">
        <v>1854</v>
      </c>
      <c r="P953" s="12" t="s">
        <v>1855</v>
      </c>
      <c r="Q953" s="12" t="s">
        <v>1856</v>
      </c>
      <c r="R953" s="12" t="s">
        <v>1850</v>
      </c>
      <c r="S953" s="12" t="s">
        <v>1815</v>
      </c>
    </row>
    <row r="954" spans="1:19" x14ac:dyDescent="0.25">
      <c r="A954" s="12" t="s">
        <v>1858</v>
      </c>
      <c r="B954" s="12" t="s">
        <v>1838</v>
      </c>
      <c r="C954" s="12" t="s">
        <v>1859</v>
      </c>
      <c r="D954" s="12" t="s">
        <v>1840</v>
      </c>
      <c r="E954" s="12" t="s">
        <v>1841</v>
      </c>
      <c r="F954" s="13">
        <v>15496.33</v>
      </c>
      <c r="G954" s="12" t="s">
        <v>1842</v>
      </c>
      <c r="H954" s="18">
        <v>43983</v>
      </c>
      <c r="I954" s="12" t="s">
        <v>2795</v>
      </c>
      <c r="J954" s="12" t="s">
        <v>2875</v>
      </c>
      <c r="K954" s="12">
        <v>10074</v>
      </c>
      <c r="L954" s="12" t="s">
        <v>2830</v>
      </c>
      <c r="M954" s="12">
        <v>114040</v>
      </c>
      <c r="N954" s="12" t="s">
        <v>2876</v>
      </c>
      <c r="O954" s="12" t="s">
        <v>1860</v>
      </c>
      <c r="P954" s="12" t="s">
        <v>1861</v>
      </c>
      <c r="Q954" s="12" t="s">
        <v>1862</v>
      </c>
      <c r="R954" s="12" t="s">
        <v>1850</v>
      </c>
      <c r="S954" s="12" t="s">
        <v>1815</v>
      </c>
    </row>
    <row r="955" spans="1:19" x14ac:dyDescent="0.25">
      <c r="A955" s="12" t="s">
        <v>1837</v>
      </c>
      <c r="B955" s="12" t="s">
        <v>1838</v>
      </c>
      <c r="C955" s="12" t="s">
        <v>1839</v>
      </c>
      <c r="D955" s="12" t="s">
        <v>1840</v>
      </c>
      <c r="E955" s="12" t="s">
        <v>1841</v>
      </c>
      <c r="F955" s="13">
        <v>10315.049999999999</v>
      </c>
      <c r="G955" s="12" t="s">
        <v>1842</v>
      </c>
      <c r="H955" s="18">
        <v>43922</v>
      </c>
      <c r="I955" s="12" t="s">
        <v>2877</v>
      </c>
      <c r="J955" s="12" t="s">
        <v>2878</v>
      </c>
      <c r="K955" s="12">
        <v>10074</v>
      </c>
      <c r="L955" s="12" t="s">
        <v>2830</v>
      </c>
      <c r="M955" s="12">
        <v>114060</v>
      </c>
      <c r="N955" s="12" t="s">
        <v>2879</v>
      </c>
      <c r="O955" s="12" t="s">
        <v>1847</v>
      </c>
      <c r="P955" s="12" t="s">
        <v>1848</v>
      </c>
      <c r="Q955" s="12" t="s">
        <v>2732</v>
      </c>
      <c r="R955" s="12" t="s">
        <v>1850</v>
      </c>
      <c r="S955" s="12" t="s">
        <v>1857</v>
      </c>
    </row>
    <row r="956" spans="1:19" x14ac:dyDescent="0.25">
      <c r="A956" s="12" t="s">
        <v>1852</v>
      </c>
      <c r="B956" s="12" t="s">
        <v>1838</v>
      </c>
      <c r="C956" s="12" t="s">
        <v>1853</v>
      </c>
      <c r="D956" s="12" t="s">
        <v>1840</v>
      </c>
      <c r="E956" s="12" t="s">
        <v>1841</v>
      </c>
      <c r="F956" s="13">
        <v>9947</v>
      </c>
      <c r="G956" s="12" t="s">
        <v>1842</v>
      </c>
      <c r="H956" s="18">
        <v>43952</v>
      </c>
      <c r="I956" s="12" t="s">
        <v>2859</v>
      </c>
      <c r="J956" s="12" t="s">
        <v>2878</v>
      </c>
      <c r="K956" s="12">
        <v>10074</v>
      </c>
      <c r="L956" s="12" t="s">
        <v>2830</v>
      </c>
      <c r="M956" s="12">
        <v>114060</v>
      </c>
      <c r="N956" s="12" t="s">
        <v>2879</v>
      </c>
      <c r="O956" s="12" t="s">
        <v>1854</v>
      </c>
      <c r="P956" s="12" t="s">
        <v>1855</v>
      </c>
      <c r="Q956" s="12" t="s">
        <v>1856</v>
      </c>
      <c r="R956" s="12" t="s">
        <v>1850</v>
      </c>
      <c r="S956" s="12" t="s">
        <v>1857</v>
      </c>
    </row>
    <row r="957" spans="1:19" x14ac:dyDescent="0.25">
      <c r="A957" s="12" t="s">
        <v>1858</v>
      </c>
      <c r="B957" s="12" t="s">
        <v>1838</v>
      </c>
      <c r="C957" s="12" t="s">
        <v>1859</v>
      </c>
      <c r="D957" s="12" t="s">
        <v>1840</v>
      </c>
      <c r="E957" s="12" t="s">
        <v>1841</v>
      </c>
      <c r="F957" s="13">
        <v>9947</v>
      </c>
      <c r="G957" s="12" t="s">
        <v>1842</v>
      </c>
      <c r="H957" s="18">
        <v>43983</v>
      </c>
      <c r="I957" s="12" t="s">
        <v>2798</v>
      </c>
      <c r="J957" s="12" t="s">
        <v>2878</v>
      </c>
      <c r="K957" s="12">
        <v>10074</v>
      </c>
      <c r="L957" s="12" t="s">
        <v>2830</v>
      </c>
      <c r="M957" s="12">
        <v>114060</v>
      </c>
      <c r="N957" s="12" t="s">
        <v>2879</v>
      </c>
      <c r="O957" s="12" t="s">
        <v>1860</v>
      </c>
      <c r="P957" s="12" t="s">
        <v>1861</v>
      </c>
      <c r="Q957" s="12" t="s">
        <v>1862</v>
      </c>
      <c r="R957" s="12" t="s">
        <v>1850</v>
      </c>
      <c r="S957" s="12" t="s">
        <v>1857</v>
      </c>
    </row>
    <row r="958" spans="1:19" x14ac:dyDescent="0.25">
      <c r="A958" s="12" t="s">
        <v>1837</v>
      </c>
      <c r="B958" s="12" t="s">
        <v>1838</v>
      </c>
      <c r="C958" s="12" t="s">
        <v>1839</v>
      </c>
      <c r="D958" s="12" t="s">
        <v>1840</v>
      </c>
      <c r="E958" s="12" t="s">
        <v>1841</v>
      </c>
      <c r="F958" s="13">
        <v>3911.96</v>
      </c>
      <c r="G958" s="12" t="s">
        <v>1842</v>
      </c>
      <c r="H958" s="18">
        <v>43922</v>
      </c>
      <c r="I958" s="12" t="s">
        <v>2880</v>
      </c>
      <c r="J958" s="12" t="s">
        <v>2881</v>
      </c>
      <c r="K958" s="12">
        <v>10075</v>
      </c>
      <c r="L958" s="12" t="s">
        <v>2882</v>
      </c>
      <c r="M958" s="12">
        <v>111100</v>
      </c>
      <c r="N958" s="12" t="s">
        <v>2883</v>
      </c>
      <c r="O958" s="12" t="s">
        <v>1847</v>
      </c>
      <c r="P958" s="12" t="s">
        <v>1848</v>
      </c>
      <c r="Q958" s="12" t="s">
        <v>2732</v>
      </c>
      <c r="R958" s="12" t="s">
        <v>1850</v>
      </c>
      <c r="S958" s="12" t="s">
        <v>1851</v>
      </c>
    </row>
    <row r="959" spans="1:19" x14ac:dyDescent="0.25">
      <c r="A959" s="12" t="s">
        <v>1852</v>
      </c>
      <c r="B959" s="12" t="s">
        <v>1838</v>
      </c>
      <c r="C959" s="12" t="s">
        <v>1853</v>
      </c>
      <c r="D959" s="12" t="s">
        <v>1840</v>
      </c>
      <c r="E959" s="12" t="s">
        <v>1841</v>
      </c>
      <c r="F959" s="13">
        <v>3911.96</v>
      </c>
      <c r="G959" s="12" t="s">
        <v>1842</v>
      </c>
      <c r="H959" s="18">
        <v>43952</v>
      </c>
      <c r="I959" s="12" t="s">
        <v>2862</v>
      </c>
      <c r="J959" s="12" t="s">
        <v>2881</v>
      </c>
      <c r="K959" s="12">
        <v>10075</v>
      </c>
      <c r="L959" s="12" t="s">
        <v>2882</v>
      </c>
      <c r="M959" s="12">
        <v>111100</v>
      </c>
      <c r="N959" s="12" t="s">
        <v>2883</v>
      </c>
      <c r="O959" s="12" t="s">
        <v>1854</v>
      </c>
      <c r="P959" s="12" t="s">
        <v>1855</v>
      </c>
      <c r="Q959" s="12" t="s">
        <v>1856</v>
      </c>
      <c r="R959" s="12" t="s">
        <v>1850</v>
      </c>
      <c r="S959" s="12" t="s">
        <v>1851</v>
      </c>
    </row>
    <row r="960" spans="1:19" x14ac:dyDescent="0.25">
      <c r="A960" s="12" t="s">
        <v>1858</v>
      </c>
      <c r="B960" s="12" t="s">
        <v>1838</v>
      </c>
      <c r="C960" s="12" t="s">
        <v>1859</v>
      </c>
      <c r="D960" s="12" t="s">
        <v>1840</v>
      </c>
      <c r="E960" s="12" t="s">
        <v>1841</v>
      </c>
      <c r="F960" s="13">
        <v>3911.96</v>
      </c>
      <c r="G960" s="12" t="s">
        <v>1842</v>
      </c>
      <c r="H960" s="18">
        <v>43983</v>
      </c>
      <c r="I960" s="12" t="s">
        <v>2801</v>
      </c>
      <c r="J960" s="12" t="s">
        <v>2881</v>
      </c>
      <c r="K960" s="12">
        <v>10075</v>
      </c>
      <c r="L960" s="12" t="s">
        <v>2882</v>
      </c>
      <c r="M960" s="12">
        <v>111100</v>
      </c>
      <c r="N960" s="12" t="s">
        <v>2883</v>
      </c>
      <c r="O960" s="12" t="s">
        <v>1860</v>
      </c>
      <c r="P960" s="12" t="s">
        <v>1861</v>
      </c>
      <c r="Q960" s="12" t="s">
        <v>1862</v>
      </c>
      <c r="R960" s="12" t="s">
        <v>1850</v>
      </c>
      <c r="S960" s="12" t="s">
        <v>1851</v>
      </c>
    </row>
    <row r="961" spans="1:19" x14ac:dyDescent="0.25">
      <c r="A961" s="12" t="s">
        <v>1837</v>
      </c>
      <c r="B961" s="12" t="s">
        <v>1838</v>
      </c>
      <c r="C961" s="12" t="s">
        <v>1839</v>
      </c>
      <c r="D961" s="12" t="s">
        <v>1840</v>
      </c>
      <c r="E961" s="12" t="s">
        <v>1841</v>
      </c>
      <c r="F961" s="13">
        <v>233.83</v>
      </c>
      <c r="G961" s="12" t="s">
        <v>1842</v>
      </c>
      <c r="H961" s="18">
        <v>43922</v>
      </c>
      <c r="I961" s="12" t="s">
        <v>2884</v>
      </c>
      <c r="J961" s="12" t="s">
        <v>2885</v>
      </c>
      <c r="K961" s="12">
        <v>10075</v>
      </c>
      <c r="L961" s="12" t="s">
        <v>2882</v>
      </c>
      <c r="M961" s="12">
        <v>111200</v>
      </c>
      <c r="N961" s="12" t="s">
        <v>2886</v>
      </c>
      <c r="O961" s="12" t="s">
        <v>1847</v>
      </c>
      <c r="P961" s="12" t="s">
        <v>1848</v>
      </c>
      <c r="Q961" s="12" t="s">
        <v>2732</v>
      </c>
      <c r="R961" s="12" t="s">
        <v>1850</v>
      </c>
      <c r="S961" s="12" t="s">
        <v>1866</v>
      </c>
    </row>
    <row r="962" spans="1:19" x14ac:dyDescent="0.25">
      <c r="A962" s="12" t="s">
        <v>1852</v>
      </c>
      <c r="B962" s="12" t="s">
        <v>1838</v>
      </c>
      <c r="C962" s="12" t="s">
        <v>1853</v>
      </c>
      <c r="D962" s="12" t="s">
        <v>1840</v>
      </c>
      <c r="E962" s="12" t="s">
        <v>1841</v>
      </c>
      <c r="F962" s="13">
        <v>233.83</v>
      </c>
      <c r="G962" s="12" t="s">
        <v>1842</v>
      </c>
      <c r="H962" s="18">
        <v>43952</v>
      </c>
      <c r="I962" s="12" t="s">
        <v>2865</v>
      </c>
      <c r="J962" s="12" t="s">
        <v>2885</v>
      </c>
      <c r="K962" s="12">
        <v>10075</v>
      </c>
      <c r="L962" s="12" t="s">
        <v>2882</v>
      </c>
      <c r="M962" s="12">
        <v>111200</v>
      </c>
      <c r="N962" s="12" t="s">
        <v>2886</v>
      </c>
      <c r="O962" s="12" t="s">
        <v>1854</v>
      </c>
      <c r="P962" s="12" t="s">
        <v>1855</v>
      </c>
      <c r="Q962" s="12" t="s">
        <v>1856</v>
      </c>
      <c r="R962" s="12" t="s">
        <v>1850</v>
      </c>
      <c r="S962" s="12" t="s">
        <v>1866</v>
      </c>
    </row>
    <row r="963" spans="1:19" x14ac:dyDescent="0.25">
      <c r="A963" s="12" t="s">
        <v>1858</v>
      </c>
      <c r="B963" s="12" t="s">
        <v>1838</v>
      </c>
      <c r="C963" s="12" t="s">
        <v>1859</v>
      </c>
      <c r="D963" s="12" t="s">
        <v>1840</v>
      </c>
      <c r="E963" s="12" t="s">
        <v>1841</v>
      </c>
      <c r="F963" s="13">
        <v>233.83</v>
      </c>
      <c r="G963" s="12" t="s">
        <v>1842</v>
      </c>
      <c r="H963" s="18">
        <v>43983</v>
      </c>
      <c r="I963" s="12" t="s">
        <v>2804</v>
      </c>
      <c r="J963" s="12" t="s">
        <v>2885</v>
      </c>
      <c r="K963" s="12">
        <v>10075</v>
      </c>
      <c r="L963" s="12" t="s">
        <v>2882</v>
      </c>
      <c r="M963" s="12">
        <v>111200</v>
      </c>
      <c r="N963" s="12" t="s">
        <v>2886</v>
      </c>
      <c r="O963" s="12" t="s">
        <v>1860</v>
      </c>
      <c r="P963" s="12" t="s">
        <v>1861</v>
      </c>
      <c r="Q963" s="12" t="s">
        <v>1862</v>
      </c>
      <c r="R963" s="12" t="s">
        <v>1850</v>
      </c>
      <c r="S963" s="12" t="s">
        <v>1866</v>
      </c>
    </row>
    <row r="964" spans="1:19" x14ac:dyDescent="0.25">
      <c r="A964" s="12" t="s">
        <v>1837</v>
      </c>
      <c r="B964" s="12" t="s">
        <v>1838</v>
      </c>
      <c r="C964" s="12" t="s">
        <v>1839</v>
      </c>
      <c r="D964" s="12" t="s">
        <v>1840</v>
      </c>
      <c r="E964" s="12" t="s">
        <v>1841</v>
      </c>
      <c r="F964" s="13">
        <v>47475.11</v>
      </c>
      <c r="G964" s="12" t="s">
        <v>1842</v>
      </c>
      <c r="H964" s="18">
        <v>43922</v>
      </c>
      <c r="I964" s="12" t="s">
        <v>2887</v>
      </c>
      <c r="J964" s="12" t="s">
        <v>2888</v>
      </c>
      <c r="K964" s="12">
        <v>10075</v>
      </c>
      <c r="L964" s="12" t="s">
        <v>2882</v>
      </c>
      <c r="M964" s="12">
        <v>111400</v>
      </c>
      <c r="N964" s="12" t="s">
        <v>2889</v>
      </c>
      <c r="O964" s="12" t="s">
        <v>1847</v>
      </c>
      <c r="P964" s="12" t="s">
        <v>1848</v>
      </c>
      <c r="Q964" s="12" t="s">
        <v>2732</v>
      </c>
      <c r="R964" s="12" t="s">
        <v>1850</v>
      </c>
      <c r="S964" s="12" t="s">
        <v>1815</v>
      </c>
    </row>
    <row r="965" spans="1:19" x14ac:dyDescent="0.25">
      <c r="A965" s="12" t="s">
        <v>1852</v>
      </c>
      <c r="B965" s="12" t="s">
        <v>1838</v>
      </c>
      <c r="C965" s="12" t="s">
        <v>1853</v>
      </c>
      <c r="D965" s="12" t="s">
        <v>1840</v>
      </c>
      <c r="E965" s="12" t="s">
        <v>1841</v>
      </c>
      <c r="F965" s="13">
        <v>47225.279999999999</v>
      </c>
      <c r="G965" s="12" t="s">
        <v>1842</v>
      </c>
      <c r="H965" s="18">
        <v>43952</v>
      </c>
      <c r="I965" s="12" t="s">
        <v>2868</v>
      </c>
      <c r="J965" s="12" t="s">
        <v>2888</v>
      </c>
      <c r="K965" s="12">
        <v>10075</v>
      </c>
      <c r="L965" s="12" t="s">
        <v>2882</v>
      </c>
      <c r="M965" s="12">
        <v>111400</v>
      </c>
      <c r="N965" s="12" t="s">
        <v>2889</v>
      </c>
      <c r="O965" s="12" t="s">
        <v>1854</v>
      </c>
      <c r="P965" s="12" t="s">
        <v>1855</v>
      </c>
      <c r="Q965" s="12" t="s">
        <v>1856</v>
      </c>
      <c r="R965" s="12" t="s">
        <v>1850</v>
      </c>
      <c r="S965" s="12" t="s">
        <v>1815</v>
      </c>
    </row>
    <row r="966" spans="1:19" x14ac:dyDescent="0.25">
      <c r="A966" s="12" t="s">
        <v>1858</v>
      </c>
      <c r="B966" s="12" t="s">
        <v>1838</v>
      </c>
      <c r="C966" s="12" t="s">
        <v>1859</v>
      </c>
      <c r="D966" s="12" t="s">
        <v>1840</v>
      </c>
      <c r="E966" s="12" t="s">
        <v>1841</v>
      </c>
      <c r="F966" s="13">
        <v>46773.66</v>
      </c>
      <c r="G966" s="12" t="s">
        <v>1842</v>
      </c>
      <c r="H966" s="18">
        <v>43983</v>
      </c>
      <c r="I966" s="12" t="s">
        <v>2807</v>
      </c>
      <c r="J966" s="12" t="s">
        <v>2888</v>
      </c>
      <c r="K966" s="12">
        <v>10075</v>
      </c>
      <c r="L966" s="12" t="s">
        <v>2882</v>
      </c>
      <c r="M966" s="12">
        <v>111400</v>
      </c>
      <c r="N966" s="12" t="s">
        <v>2889</v>
      </c>
      <c r="O966" s="12" t="s">
        <v>1860</v>
      </c>
      <c r="P966" s="12" t="s">
        <v>1861</v>
      </c>
      <c r="Q966" s="12" t="s">
        <v>1862</v>
      </c>
      <c r="R966" s="12" t="s">
        <v>1850</v>
      </c>
      <c r="S966" s="12" t="s">
        <v>1815</v>
      </c>
    </row>
    <row r="967" spans="1:19" x14ac:dyDescent="0.25">
      <c r="A967" s="12" t="s">
        <v>1837</v>
      </c>
      <c r="B967" s="12" t="s">
        <v>1838</v>
      </c>
      <c r="C967" s="12" t="s">
        <v>1839</v>
      </c>
      <c r="D967" s="12" t="s">
        <v>1840</v>
      </c>
      <c r="E967" s="12" t="s">
        <v>1841</v>
      </c>
      <c r="F967" s="13">
        <v>23739.3</v>
      </c>
      <c r="G967" s="12" t="s">
        <v>1842</v>
      </c>
      <c r="H967" s="18">
        <v>43922</v>
      </c>
      <c r="I967" s="12" t="s">
        <v>2890</v>
      </c>
      <c r="J967" s="12" t="s">
        <v>2891</v>
      </c>
      <c r="K967" s="12">
        <v>10075</v>
      </c>
      <c r="L967" s="12" t="s">
        <v>2882</v>
      </c>
      <c r="M967" s="12">
        <v>111600</v>
      </c>
      <c r="N967" s="12" t="s">
        <v>2892</v>
      </c>
      <c r="O967" s="12" t="s">
        <v>1847</v>
      </c>
      <c r="P967" s="12" t="s">
        <v>1848</v>
      </c>
      <c r="Q967" s="12" t="s">
        <v>2732</v>
      </c>
      <c r="R967" s="12" t="s">
        <v>1850</v>
      </c>
      <c r="S967" s="12" t="s">
        <v>1857</v>
      </c>
    </row>
    <row r="968" spans="1:19" x14ac:dyDescent="0.25">
      <c r="A968" s="12" t="s">
        <v>1852</v>
      </c>
      <c r="B968" s="12" t="s">
        <v>1838</v>
      </c>
      <c r="C968" s="12" t="s">
        <v>1853</v>
      </c>
      <c r="D968" s="12" t="s">
        <v>1840</v>
      </c>
      <c r="E968" s="12" t="s">
        <v>1841</v>
      </c>
      <c r="F968" s="13">
        <v>22218.61</v>
      </c>
      <c r="G968" s="12" t="s">
        <v>1842</v>
      </c>
      <c r="H968" s="18">
        <v>43952</v>
      </c>
      <c r="I968" s="12" t="s">
        <v>2871</v>
      </c>
      <c r="J968" s="12" t="s">
        <v>2891</v>
      </c>
      <c r="K968" s="12">
        <v>10075</v>
      </c>
      <c r="L968" s="12" t="s">
        <v>2882</v>
      </c>
      <c r="M968" s="12">
        <v>111600</v>
      </c>
      <c r="N968" s="12" t="s">
        <v>2892</v>
      </c>
      <c r="O968" s="12" t="s">
        <v>1854</v>
      </c>
      <c r="P968" s="12" t="s">
        <v>1855</v>
      </c>
      <c r="Q968" s="12" t="s">
        <v>1856</v>
      </c>
      <c r="R968" s="12" t="s">
        <v>1850</v>
      </c>
      <c r="S968" s="12" t="s">
        <v>1857</v>
      </c>
    </row>
    <row r="969" spans="1:19" x14ac:dyDescent="0.25">
      <c r="A969" s="12" t="s">
        <v>1858</v>
      </c>
      <c r="B969" s="12" t="s">
        <v>1838</v>
      </c>
      <c r="C969" s="12" t="s">
        <v>1859</v>
      </c>
      <c r="D969" s="12" t="s">
        <v>1840</v>
      </c>
      <c r="E969" s="12" t="s">
        <v>1841</v>
      </c>
      <c r="F969" s="13">
        <v>22026.959999999999</v>
      </c>
      <c r="G969" s="12" t="s">
        <v>1842</v>
      </c>
      <c r="H969" s="18">
        <v>43983</v>
      </c>
      <c r="I969" s="12" t="s">
        <v>2810</v>
      </c>
      <c r="J969" s="12" t="s">
        <v>2891</v>
      </c>
      <c r="K969" s="12">
        <v>10075</v>
      </c>
      <c r="L969" s="12" t="s">
        <v>2882</v>
      </c>
      <c r="M969" s="12">
        <v>111600</v>
      </c>
      <c r="N969" s="12" t="s">
        <v>2892</v>
      </c>
      <c r="O969" s="12" t="s">
        <v>1860</v>
      </c>
      <c r="P969" s="12" t="s">
        <v>1861</v>
      </c>
      <c r="Q969" s="12" t="s">
        <v>1862</v>
      </c>
      <c r="R969" s="12" t="s">
        <v>1850</v>
      </c>
      <c r="S969" s="12" t="s">
        <v>1857</v>
      </c>
    </row>
    <row r="970" spans="1:19" x14ac:dyDescent="0.25">
      <c r="A970" s="12" t="s">
        <v>1837</v>
      </c>
      <c r="B970" s="12" t="s">
        <v>1838</v>
      </c>
      <c r="C970" s="12" t="s">
        <v>1839</v>
      </c>
      <c r="D970" s="12" t="s">
        <v>1840</v>
      </c>
      <c r="E970" s="12" t="s">
        <v>1841</v>
      </c>
      <c r="F970" s="13">
        <v>6281.03</v>
      </c>
      <c r="G970" s="12" t="s">
        <v>1842</v>
      </c>
      <c r="H970" s="18">
        <v>43922</v>
      </c>
      <c r="I970" s="12" t="s">
        <v>2893</v>
      </c>
      <c r="J970" s="12" t="s">
        <v>2894</v>
      </c>
      <c r="K970" s="12">
        <v>10075</v>
      </c>
      <c r="L970" s="12" t="s">
        <v>2882</v>
      </c>
      <c r="M970" s="12">
        <v>111700</v>
      </c>
      <c r="N970" s="12" t="s">
        <v>2895</v>
      </c>
      <c r="O970" s="12" t="s">
        <v>1847</v>
      </c>
      <c r="P970" s="12" t="s">
        <v>1848</v>
      </c>
      <c r="Q970" s="12" t="s">
        <v>2732</v>
      </c>
      <c r="R970" s="12" t="s">
        <v>1850</v>
      </c>
      <c r="S970" s="12" t="s">
        <v>1877</v>
      </c>
    </row>
    <row r="971" spans="1:19" x14ac:dyDescent="0.25">
      <c r="A971" s="12" t="s">
        <v>1852</v>
      </c>
      <c r="B971" s="12" t="s">
        <v>1838</v>
      </c>
      <c r="C971" s="12" t="s">
        <v>1853</v>
      </c>
      <c r="D971" s="12" t="s">
        <v>1840</v>
      </c>
      <c r="E971" s="12" t="s">
        <v>1841</v>
      </c>
      <c r="F971" s="13">
        <v>5883.41</v>
      </c>
      <c r="G971" s="12" t="s">
        <v>1842</v>
      </c>
      <c r="H971" s="18">
        <v>43952</v>
      </c>
      <c r="I971" s="12" t="s">
        <v>2874</v>
      </c>
      <c r="J971" s="12" t="s">
        <v>2894</v>
      </c>
      <c r="K971" s="12">
        <v>10075</v>
      </c>
      <c r="L971" s="12" t="s">
        <v>2882</v>
      </c>
      <c r="M971" s="12">
        <v>111700</v>
      </c>
      <c r="N971" s="12" t="s">
        <v>2895</v>
      </c>
      <c r="O971" s="12" t="s">
        <v>1854</v>
      </c>
      <c r="P971" s="12" t="s">
        <v>1855</v>
      </c>
      <c r="Q971" s="12" t="s">
        <v>1856</v>
      </c>
      <c r="R971" s="12" t="s">
        <v>1850</v>
      </c>
      <c r="S971" s="12" t="s">
        <v>1877</v>
      </c>
    </row>
    <row r="972" spans="1:19" x14ac:dyDescent="0.25">
      <c r="A972" s="12" t="s">
        <v>1858</v>
      </c>
      <c r="B972" s="12" t="s">
        <v>1838</v>
      </c>
      <c r="C972" s="12" t="s">
        <v>1859</v>
      </c>
      <c r="D972" s="12" t="s">
        <v>1840</v>
      </c>
      <c r="E972" s="12" t="s">
        <v>1841</v>
      </c>
      <c r="F972" s="13">
        <v>5816.24</v>
      </c>
      <c r="G972" s="12" t="s">
        <v>1842</v>
      </c>
      <c r="H972" s="18">
        <v>43983</v>
      </c>
      <c r="I972" s="12" t="s">
        <v>2813</v>
      </c>
      <c r="J972" s="12" t="s">
        <v>2894</v>
      </c>
      <c r="K972" s="12">
        <v>10075</v>
      </c>
      <c r="L972" s="12" t="s">
        <v>2882</v>
      </c>
      <c r="M972" s="12">
        <v>111700</v>
      </c>
      <c r="N972" s="12" t="s">
        <v>2895</v>
      </c>
      <c r="O972" s="12" t="s">
        <v>1860</v>
      </c>
      <c r="P972" s="12" t="s">
        <v>1861</v>
      </c>
      <c r="Q972" s="12" t="s">
        <v>1862</v>
      </c>
      <c r="R972" s="12" t="s">
        <v>1850</v>
      </c>
      <c r="S972" s="12" t="s">
        <v>1877</v>
      </c>
    </row>
    <row r="973" spans="1:19" x14ac:dyDescent="0.25">
      <c r="A973" s="12" t="s">
        <v>1837</v>
      </c>
      <c r="B973" s="12" t="s">
        <v>1838</v>
      </c>
      <c r="C973" s="12" t="s">
        <v>1839</v>
      </c>
      <c r="D973" s="12" t="s">
        <v>1840</v>
      </c>
      <c r="E973" s="12" t="s">
        <v>1841</v>
      </c>
      <c r="F973" s="13">
        <v>334.35</v>
      </c>
      <c r="G973" s="12" t="s">
        <v>1842</v>
      </c>
      <c r="H973" s="18">
        <v>43922</v>
      </c>
      <c r="I973" s="12" t="s">
        <v>2896</v>
      </c>
      <c r="J973" s="12" t="s">
        <v>2897</v>
      </c>
      <c r="K973" s="12">
        <v>10075</v>
      </c>
      <c r="L973" s="12" t="s">
        <v>2882</v>
      </c>
      <c r="M973" s="12">
        <v>113000</v>
      </c>
      <c r="N973" s="12" t="s">
        <v>2898</v>
      </c>
      <c r="O973" s="12" t="s">
        <v>1847</v>
      </c>
      <c r="P973" s="12" t="s">
        <v>1848</v>
      </c>
      <c r="Q973" s="12" t="s">
        <v>2732</v>
      </c>
      <c r="R973" s="12" t="s">
        <v>1850</v>
      </c>
      <c r="S973" s="12" t="s">
        <v>1877</v>
      </c>
    </row>
    <row r="974" spans="1:19" x14ac:dyDescent="0.25">
      <c r="A974" s="12" t="s">
        <v>1852</v>
      </c>
      <c r="B974" s="12" t="s">
        <v>1838</v>
      </c>
      <c r="C974" s="12" t="s">
        <v>1853</v>
      </c>
      <c r="D974" s="12" t="s">
        <v>1840</v>
      </c>
      <c r="E974" s="12" t="s">
        <v>1841</v>
      </c>
      <c r="F974" s="13">
        <v>280.27999999999997</v>
      </c>
      <c r="G974" s="12" t="s">
        <v>1842</v>
      </c>
      <c r="H974" s="18">
        <v>43952</v>
      </c>
      <c r="I974" s="12" t="s">
        <v>2877</v>
      </c>
      <c r="J974" s="12" t="s">
        <v>2897</v>
      </c>
      <c r="K974" s="12">
        <v>10075</v>
      </c>
      <c r="L974" s="12" t="s">
        <v>2882</v>
      </c>
      <c r="M974" s="12">
        <v>113000</v>
      </c>
      <c r="N974" s="12" t="s">
        <v>2898</v>
      </c>
      <c r="O974" s="12" t="s">
        <v>1854</v>
      </c>
      <c r="P974" s="12" t="s">
        <v>1855</v>
      </c>
      <c r="Q974" s="12" t="s">
        <v>1856</v>
      </c>
      <c r="R974" s="12" t="s">
        <v>1850</v>
      </c>
      <c r="S974" s="12" t="s">
        <v>1877</v>
      </c>
    </row>
    <row r="975" spans="1:19" x14ac:dyDescent="0.25">
      <c r="A975" s="12" t="s">
        <v>1858</v>
      </c>
      <c r="B975" s="12" t="s">
        <v>1838</v>
      </c>
      <c r="C975" s="12" t="s">
        <v>1859</v>
      </c>
      <c r="D975" s="12" t="s">
        <v>1840</v>
      </c>
      <c r="E975" s="12" t="s">
        <v>1841</v>
      </c>
      <c r="F975" s="13">
        <v>298.57</v>
      </c>
      <c r="G975" s="12" t="s">
        <v>1842</v>
      </c>
      <c r="H975" s="18">
        <v>43983</v>
      </c>
      <c r="I975" s="12" t="s">
        <v>2816</v>
      </c>
      <c r="J975" s="12" t="s">
        <v>2897</v>
      </c>
      <c r="K975" s="12">
        <v>10075</v>
      </c>
      <c r="L975" s="12" t="s">
        <v>2882</v>
      </c>
      <c r="M975" s="12">
        <v>113000</v>
      </c>
      <c r="N975" s="12" t="s">
        <v>2898</v>
      </c>
      <c r="O975" s="12" t="s">
        <v>1860</v>
      </c>
      <c r="P975" s="12" t="s">
        <v>1861</v>
      </c>
      <c r="Q975" s="12" t="s">
        <v>1862</v>
      </c>
      <c r="R975" s="12" t="s">
        <v>1850</v>
      </c>
      <c r="S975" s="12" t="s">
        <v>1877</v>
      </c>
    </row>
    <row r="976" spans="1:19" x14ac:dyDescent="0.25">
      <c r="A976" s="12" t="s">
        <v>1837</v>
      </c>
      <c r="B976" s="12" t="s">
        <v>1838</v>
      </c>
      <c r="C976" s="12" t="s">
        <v>1839</v>
      </c>
      <c r="D976" s="12" t="s">
        <v>1840</v>
      </c>
      <c r="E976" s="12" t="s">
        <v>1841</v>
      </c>
      <c r="F976" s="13">
        <v>348.43</v>
      </c>
      <c r="G976" s="12" t="s">
        <v>1842</v>
      </c>
      <c r="H976" s="18">
        <v>43922</v>
      </c>
      <c r="I976" s="12" t="s">
        <v>2899</v>
      </c>
      <c r="J976" s="12" t="s">
        <v>2900</v>
      </c>
      <c r="K976" s="12">
        <v>10075</v>
      </c>
      <c r="L976" s="12" t="s">
        <v>2882</v>
      </c>
      <c r="M976" s="12">
        <v>113010</v>
      </c>
      <c r="N976" s="12" t="s">
        <v>2901</v>
      </c>
      <c r="O976" s="12" t="s">
        <v>1847</v>
      </c>
      <c r="P976" s="12" t="s">
        <v>1848</v>
      </c>
      <c r="Q976" s="12" t="s">
        <v>2732</v>
      </c>
      <c r="R976" s="12" t="s">
        <v>1850</v>
      </c>
      <c r="S976" s="12" t="s">
        <v>1851</v>
      </c>
    </row>
    <row r="977" spans="1:19" x14ac:dyDescent="0.25">
      <c r="A977" s="12" t="s">
        <v>1852</v>
      </c>
      <c r="B977" s="12" t="s">
        <v>1838</v>
      </c>
      <c r="C977" s="12" t="s">
        <v>1853</v>
      </c>
      <c r="D977" s="12" t="s">
        <v>1840</v>
      </c>
      <c r="E977" s="12" t="s">
        <v>1841</v>
      </c>
      <c r="F977" s="13">
        <v>348.43</v>
      </c>
      <c r="G977" s="12" t="s">
        <v>1842</v>
      </c>
      <c r="H977" s="18">
        <v>43952</v>
      </c>
      <c r="I977" s="12" t="s">
        <v>2880</v>
      </c>
      <c r="J977" s="12" t="s">
        <v>2900</v>
      </c>
      <c r="K977" s="12">
        <v>10075</v>
      </c>
      <c r="L977" s="12" t="s">
        <v>2882</v>
      </c>
      <c r="M977" s="12">
        <v>113010</v>
      </c>
      <c r="N977" s="12" t="s">
        <v>2901</v>
      </c>
      <c r="O977" s="12" t="s">
        <v>1854</v>
      </c>
      <c r="P977" s="12" t="s">
        <v>1855</v>
      </c>
      <c r="Q977" s="12" t="s">
        <v>1856</v>
      </c>
      <c r="R977" s="12" t="s">
        <v>1850</v>
      </c>
      <c r="S977" s="12" t="s">
        <v>1851</v>
      </c>
    </row>
    <row r="978" spans="1:19" x14ac:dyDescent="0.25">
      <c r="A978" s="12" t="s">
        <v>1858</v>
      </c>
      <c r="B978" s="12" t="s">
        <v>1838</v>
      </c>
      <c r="C978" s="12" t="s">
        <v>1859</v>
      </c>
      <c r="D978" s="12" t="s">
        <v>1840</v>
      </c>
      <c r="E978" s="12" t="s">
        <v>1841</v>
      </c>
      <c r="F978" s="13">
        <v>348.43</v>
      </c>
      <c r="G978" s="12" t="s">
        <v>1842</v>
      </c>
      <c r="H978" s="18">
        <v>43983</v>
      </c>
      <c r="I978" s="12" t="s">
        <v>2819</v>
      </c>
      <c r="J978" s="12" t="s">
        <v>2900</v>
      </c>
      <c r="K978" s="12">
        <v>10075</v>
      </c>
      <c r="L978" s="12" t="s">
        <v>2882</v>
      </c>
      <c r="M978" s="12">
        <v>113010</v>
      </c>
      <c r="N978" s="12" t="s">
        <v>2901</v>
      </c>
      <c r="O978" s="12" t="s">
        <v>1860</v>
      </c>
      <c r="P978" s="12" t="s">
        <v>1861</v>
      </c>
      <c r="Q978" s="12" t="s">
        <v>1862</v>
      </c>
      <c r="R978" s="12" t="s">
        <v>1850</v>
      </c>
      <c r="S978" s="12" t="s">
        <v>1851</v>
      </c>
    </row>
    <row r="979" spans="1:19" x14ac:dyDescent="0.25">
      <c r="A979" s="12" t="s">
        <v>1837</v>
      </c>
      <c r="B979" s="12" t="s">
        <v>1838</v>
      </c>
      <c r="C979" s="12" t="s">
        <v>1839</v>
      </c>
      <c r="D979" s="12" t="s">
        <v>1840</v>
      </c>
      <c r="E979" s="12" t="s">
        <v>1841</v>
      </c>
      <c r="F979" s="13">
        <v>8.42</v>
      </c>
      <c r="G979" s="12" t="s">
        <v>1842</v>
      </c>
      <c r="H979" s="18">
        <v>43922</v>
      </c>
      <c r="I979" s="12" t="s">
        <v>2902</v>
      </c>
      <c r="J979" s="12" t="s">
        <v>2903</v>
      </c>
      <c r="K979" s="12">
        <v>10075</v>
      </c>
      <c r="L979" s="12" t="s">
        <v>2882</v>
      </c>
      <c r="M979" s="12">
        <v>113020</v>
      </c>
      <c r="N979" s="12" t="s">
        <v>2904</v>
      </c>
      <c r="O979" s="12" t="s">
        <v>1847</v>
      </c>
      <c r="P979" s="12" t="s">
        <v>1848</v>
      </c>
      <c r="Q979" s="12" t="s">
        <v>2732</v>
      </c>
      <c r="R979" s="12" t="s">
        <v>1850</v>
      </c>
      <c r="S979" s="12" t="s">
        <v>1866</v>
      </c>
    </row>
    <row r="980" spans="1:19" x14ac:dyDescent="0.25">
      <c r="A980" s="12" t="s">
        <v>1852</v>
      </c>
      <c r="B980" s="12" t="s">
        <v>1838</v>
      </c>
      <c r="C980" s="12" t="s">
        <v>1853</v>
      </c>
      <c r="D980" s="12" t="s">
        <v>1840</v>
      </c>
      <c r="E980" s="12" t="s">
        <v>1841</v>
      </c>
      <c r="F980" s="13">
        <v>3.43</v>
      </c>
      <c r="G980" s="12" t="s">
        <v>1842</v>
      </c>
      <c r="H980" s="18">
        <v>43952</v>
      </c>
      <c r="I980" s="12" t="s">
        <v>2884</v>
      </c>
      <c r="J980" s="12" t="s">
        <v>2903</v>
      </c>
      <c r="K980" s="12">
        <v>10075</v>
      </c>
      <c r="L980" s="12" t="s">
        <v>2882</v>
      </c>
      <c r="M980" s="12">
        <v>113020</v>
      </c>
      <c r="N980" s="12" t="s">
        <v>2904</v>
      </c>
      <c r="O980" s="12" t="s">
        <v>1854</v>
      </c>
      <c r="P980" s="12" t="s">
        <v>1855</v>
      </c>
      <c r="Q980" s="12" t="s">
        <v>1856</v>
      </c>
      <c r="R980" s="12" t="s">
        <v>1850</v>
      </c>
      <c r="S980" s="12" t="s">
        <v>1866</v>
      </c>
    </row>
    <row r="981" spans="1:19" x14ac:dyDescent="0.25">
      <c r="A981" s="12" t="s">
        <v>1858</v>
      </c>
      <c r="B981" s="12" t="s">
        <v>1838</v>
      </c>
      <c r="C981" s="12" t="s">
        <v>1859</v>
      </c>
      <c r="D981" s="12" t="s">
        <v>1840</v>
      </c>
      <c r="E981" s="12" t="s">
        <v>1841</v>
      </c>
      <c r="F981" s="13">
        <v>6.16</v>
      </c>
      <c r="G981" s="12" t="s">
        <v>1842</v>
      </c>
      <c r="H981" s="18">
        <v>43983</v>
      </c>
      <c r="I981" s="12" t="s">
        <v>2822</v>
      </c>
      <c r="J981" s="12" t="s">
        <v>2903</v>
      </c>
      <c r="K981" s="12">
        <v>10075</v>
      </c>
      <c r="L981" s="12" t="s">
        <v>2882</v>
      </c>
      <c r="M981" s="12">
        <v>113020</v>
      </c>
      <c r="N981" s="12" t="s">
        <v>2904</v>
      </c>
      <c r="O981" s="12" t="s">
        <v>1860</v>
      </c>
      <c r="P981" s="12" t="s">
        <v>1861</v>
      </c>
      <c r="Q981" s="12" t="s">
        <v>1862</v>
      </c>
      <c r="R981" s="12" t="s">
        <v>1850</v>
      </c>
      <c r="S981" s="12" t="s">
        <v>1866</v>
      </c>
    </row>
    <row r="982" spans="1:19" x14ac:dyDescent="0.25">
      <c r="A982" s="12" t="s">
        <v>1837</v>
      </c>
      <c r="B982" s="12" t="s">
        <v>1838</v>
      </c>
      <c r="C982" s="12" t="s">
        <v>1839</v>
      </c>
      <c r="D982" s="12" t="s">
        <v>1840</v>
      </c>
      <c r="E982" s="12" t="s">
        <v>1841</v>
      </c>
      <c r="F982" s="13">
        <v>4809.5600000000004</v>
      </c>
      <c r="G982" s="12" t="s">
        <v>1842</v>
      </c>
      <c r="H982" s="18">
        <v>43922</v>
      </c>
      <c r="I982" s="12" t="s">
        <v>2905</v>
      </c>
      <c r="J982" s="12" t="s">
        <v>2906</v>
      </c>
      <c r="K982" s="12">
        <v>10075</v>
      </c>
      <c r="L982" s="12" t="s">
        <v>2882</v>
      </c>
      <c r="M982" s="12">
        <v>113040</v>
      </c>
      <c r="N982" s="12" t="s">
        <v>2907</v>
      </c>
      <c r="O982" s="12" t="s">
        <v>1847</v>
      </c>
      <c r="P982" s="12" t="s">
        <v>1848</v>
      </c>
      <c r="Q982" s="12" t="s">
        <v>2732</v>
      </c>
      <c r="R982" s="12" t="s">
        <v>1850</v>
      </c>
      <c r="S982" s="12" t="s">
        <v>1815</v>
      </c>
    </row>
    <row r="983" spans="1:19" x14ac:dyDescent="0.25">
      <c r="A983" s="12" t="s">
        <v>1852</v>
      </c>
      <c r="B983" s="12" t="s">
        <v>1838</v>
      </c>
      <c r="C983" s="12" t="s">
        <v>1853</v>
      </c>
      <c r="D983" s="12" t="s">
        <v>1840</v>
      </c>
      <c r="E983" s="12" t="s">
        <v>1841</v>
      </c>
      <c r="F983" s="13">
        <v>4815.21</v>
      </c>
      <c r="G983" s="12" t="s">
        <v>1842</v>
      </c>
      <c r="H983" s="18">
        <v>43952</v>
      </c>
      <c r="I983" s="12" t="s">
        <v>2887</v>
      </c>
      <c r="J983" s="12" t="s">
        <v>2906</v>
      </c>
      <c r="K983" s="12">
        <v>10075</v>
      </c>
      <c r="L983" s="12" t="s">
        <v>2882</v>
      </c>
      <c r="M983" s="12">
        <v>113040</v>
      </c>
      <c r="N983" s="12" t="s">
        <v>2907</v>
      </c>
      <c r="O983" s="12" t="s">
        <v>1854</v>
      </c>
      <c r="P983" s="12" t="s">
        <v>1855</v>
      </c>
      <c r="Q983" s="12" t="s">
        <v>1856</v>
      </c>
      <c r="R983" s="12" t="s">
        <v>1850</v>
      </c>
      <c r="S983" s="12" t="s">
        <v>1815</v>
      </c>
    </row>
    <row r="984" spans="1:19" x14ac:dyDescent="0.25">
      <c r="A984" s="12" t="s">
        <v>1858</v>
      </c>
      <c r="B984" s="12" t="s">
        <v>1838</v>
      </c>
      <c r="C984" s="12" t="s">
        <v>1859</v>
      </c>
      <c r="D984" s="12" t="s">
        <v>1840</v>
      </c>
      <c r="E984" s="12" t="s">
        <v>1841</v>
      </c>
      <c r="F984" s="13">
        <v>4814.26</v>
      </c>
      <c r="G984" s="12" t="s">
        <v>1842</v>
      </c>
      <c r="H984" s="18">
        <v>43983</v>
      </c>
      <c r="I984" s="12" t="s">
        <v>2825</v>
      </c>
      <c r="J984" s="12" t="s">
        <v>2906</v>
      </c>
      <c r="K984" s="12">
        <v>10075</v>
      </c>
      <c r="L984" s="12" t="s">
        <v>2882</v>
      </c>
      <c r="M984" s="12">
        <v>113040</v>
      </c>
      <c r="N984" s="12" t="s">
        <v>2907</v>
      </c>
      <c r="O984" s="12" t="s">
        <v>1860</v>
      </c>
      <c r="P984" s="12" t="s">
        <v>1861</v>
      </c>
      <c r="Q984" s="12" t="s">
        <v>1862</v>
      </c>
      <c r="R984" s="12" t="s">
        <v>1850</v>
      </c>
      <c r="S984" s="12" t="s">
        <v>1815</v>
      </c>
    </row>
    <row r="985" spans="1:19" x14ac:dyDescent="0.25">
      <c r="A985" s="12" t="s">
        <v>1837</v>
      </c>
      <c r="B985" s="12" t="s">
        <v>1838</v>
      </c>
      <c r="C985" s="12" t="s">
        <v>1839</v>
      </c>
      <c r="D985" s="12" t="s">
        <v>1840</v>
      </c>
      <c r="E985" s="12" t="s">
        <v>1841</v>
      </c>
      <c r="F985" s="13">
        <v>1454.88</v>
      </c>
      <c r="G985" s="12" t="s">
        <v>1842</v>
      </c>
      <c r="H985" s="18">
        <v>43922</v>
      </c>
      <c r="I985" s="12" t="s">
        <v>2908</v>
      </c>
      <c r="J985" s="12" t="s">
        <v>2909</v>
      </c>
      <c r="K985" s="12">
        <v>10075</v>
      </c>
      <c r="L985" s="12" t="s">
        <v>2882</v>
      </c>
      <c r="M985" s="12">
        <v>113060</v>
      </c>
      <c r="N985" s="12" t="s">
        <v>2910</v>
      </c>
      <c r="O985" s="12" t="s">
        <v>1847</v>
      </c>
      <c r="P985" s="12" t="s">
        <v>1848</v>
      </c>
      <c r="Q985" s="12" t="s">
        <v>2732</v>
      </c>
      <c r="R985" s="12" t="s">
        <v>1850</v>
      </c>
      <c r="S985" s="12" t="s">
        <v>1857</v>
      </c>
    </row>
    <row r="986" spans="1:19" x14ac:dyDescent="0.25">
      <c r="A986" s="12" t="s">
        <v>1852</v>
      </c>
      <c r="B986" s="12" t="s">
        <v>1838</v>
      </c>
      <c r="C986" s="12" t="s">
        <v>1853</v>
      </c>
      <c r="D986" s="12" t="s">
        <v>1840</v>
      </c>
      <c r="E986" s="12" t="s">
        <v>1841</v>
      </c>
      <c r="F986" s="13">
        <v>1267.67</v>
      </c>
      <c r="G986" s="12" t="s">
        <v>1842</v>
      </c>
      <c r="H986" s="18">
        <v>43952</v>
      </c>
      <c r="I986" s="12" t="s">
        <v>2890</v>
      </c>
      <c r="J986" s="12" t="s">
        <v>2909</v>
      </c>
      <c r="K986" s="12">
        <v>10075</v>
      </c>
      <c r="L986" s="12" t="s">
        <v>2882</v>
      </c>
      <c r="M986" s="12">
        <v>113060</v>
      </c>
      <c r="N986" s="12" t="s">
        <v>2910</v>
      </c>
      <c r="O986" s="12" t="s">
        <v>1854</v>
      </c>
      <c r="P986" s="12" t="s">
        <v>1855</v>
      </c>
      <c r="Q986" s="12" t="s">
        <v>1856</v>
      </c>
      <c r="R986" s="12" t="s">
        <v>1850</v>
      </c>
      <c r="S986" s="12" t="s">
        <v>1857</v>
      </c>
    </row>
    <row r="987" spans="1:19" x14ac:dyDescent="0.25">
      <c r="A987" s="12" t="s">
        <v>1858</v>
      </c>
      <c r="B987" s="12" t="s">
        <v>1838</v>
      </c>
      <c r="C987" s="12" t="s">
        <v>1859</v>
      </c>
      <c r="D987" s="12" t="s">
        <v>1840</v>
      </c>
      <c r="E987" s="12" t="s">
        <v>1841</v>
      </c>
      <c r="F987" s="13">
        <v>1343.01</v>
      </c>
      <c r="G987" s="12" t="s">
        <v>1842</v>
      </c>
      <c r="H987" s="18">
        <v>43983</v>
      </c>
      <c r="I987" s="12" t="s">
        <v>2828</v>
      </c>
      <c r="J987" s="12" t="s">
        <v>2909</v>
      </c>
      <c r="K987" s="12">
        <v>10075</v>
      </c>
      <c r="L987" s="12" t="s">
        <v>2882</v>
      </c>
      <c r="M987" s="12">
        <v>113060</v>
      </c>
      <c r="N987" s="12" t="s">
        <v>2910</v>
      </c>
      <c r="O987" s="12" t="s">
        <v>1860</v>
      </c>
      <c r="P987" s="12" t="s">
        <v>1861</v>
      </c>
      <c r="Q987" s="12" t="s">
        <v>1862</v>
      </c>
      <c r="R987" s="12" t="s">
        <v>1850</v>
      </c>
      <c r="S987" s="12" t="s">
        <v>1857</v>
      </c>
    </row>
    <row r="988" spans="1:19" x14ac:dyDescent="0.25">
      <c r="A988" s="12" t="s">
        <v>1837</v>
      </c>
      <c r="B988" s="12" t="s">
        <v>1838</v>
      </c>
      <c r="C988" s="12" t="s">
        <v>1839</v>
      </c>
      <c r="D988" s="12" t="s">
        <v>1840</v>
      </c>
      <c r="E988" s="12" t="s">
        <v>1841</v>
      </c>
      <c r="F988" s="13">
        <v>1658.41</v>
      </c>
      <c r="G988" s="12" t="s">
        <v>1842</v>
      </c>
      <c r="H988" s="18">
        <v>43922</v>
      </c>
      <c r="I988" s="12" t="s">
        <v>2911</v>
      </c>
      <c r="J988" s="12" t="s">
        <v>2912</v>
      </c>
      <c r="K988" s="12">
        <v>10075</v>
      </c>
      <c r="L988" s="12" t="s">
        <v>2882</v>
      </c>
      <c r="M988" s="12">
        <v>114000</v>
      </c>
      <c r="N988" s="12" t="s">
        <v>2913</v>
      </c>
      <c r="O988" s="12" t="s">
        <v>1847</v>
      </c>
      <c r="P988" s="12" t="s">
        <v>1848</v>
      </c>
      <c r="Q988" s="12" t="s">
        <v>2732</v>
      </c>
      <c r="R988" s="12" t="s">
        <v>1850</v>
      </c>
      <c r="S988" s="12" t="s">
        <v>1877</v>
      </c>
    </row>
    <row r="989" spans="1:19" x14ac:dyDescent="0.25">
      <c r="A989" s="12" t="s">
        <v>1852</v>
      </c>
      <c r="B989" s="12" t="s">
        <v>1838</v>
      </c>
      <c r="C989" s="12" t="s">
        <v>1853</v>
      </c>
      <c r="D989" s="12" t="s">
        <v>1840</v>
      </c>
      <c r="E989" s="12" t="s">
        <v>1841</v>
      </c>
      <c r="F989" s="13">
        <v>1582.65</v>
      </c>
      <c r="G989" s="12" t="s">
        <v>1842</v>
      </c>
      <c r="H989" s="18">
        <v>43952</v>
      </c>
      <c r="I989" s="12" t="s">
        <v>2893</v>
      </c>
      <c r="J989" s="12" t="s">
        <v>2912</v>
      </c>
      <c r="K989" s="12">
        <v>10075</v>
      </c>
      <c r="L989" s="12" t="s">
        <v>2882</v>
      </c>
      <c r="M989" s="12">
        <v>114000</v>
      </c>
      <c r="N989" s="12" t="s">
        <v>2913</v>
      </c>
      <c r="O989" s="12" t="s">
        <v>1854</v>
      </c>
      <c r="P989" s="12" t="s">
        <v>1855</v>
      </c>
      <c r="Q989" s="12" t="s">
        <v>1856</v>
      </c>
      <c r="R989" s="12" t="s">
        <v>1850</v>
      </c>
      <c r="S989" s="12" t="s">
        <v>1877</v>
      </c>
    </row>
    <row r="990" spans="1:19" x14ac:dyDescent="0.25">
      <c r="A990" s="12" t="s">
        <v>1858</v>
      </c>
      <c r="B990" s="12" t="s">
        <v>1838</v>
      </c>
      <c r="C990" s="12" t="s">
        <v>1859</v>
      </c>
      <c r="D990" s="12" t="s">
        <v>1840</v>
      </c>
      <c r="E990" s="12" t="s">
        <v>1841</v>
      </c>
      <c r="F990" s="13">
        <v>1579.44</v>
      </c>
      <c r="G990" s="12" t="s">
        <v>1842</v>
      </c>
      <c r="H990" s="18">
        <v>43983</v>
      </c>
      <c r="I990" s="12" t="s">
        <v>2832</v>
      </c>
      <c r="J990" s="12" t="s">
        <v>2912</v>
      </c>
      <c r="K990" s="12">
        <v>10075</v>
      </c>
      <c r="L990" s="12" t="s">
        <v>2882</v>
      </c>
      <c r="M990" s="12">
        <v>114000</v>
      </c>
      <c r="N990" s="12" t="s">
        <v>2913</v>
      </c>
      <c r="O990" s="12" t="s">
        <v>1860</v>
      </c>
      <c r="P990" s="12" t="s">
        <v>1861</v>
      </c>
      <c r="Q990" s="12" t="s">
        <v>1862</v>
      </c>
      <c r="R990" s="12" t="s">
        <v>1850</v>
      </c>
      <c r="S990" s="12" t="s">
        <v>1877</v>
      </c>
    </row>
    <row r="991" spans="1:19" x14ac:dyDescent="0.25">
      <c r="A991" s="12" t="s">
        <v>1837</v>
      </c>
      <c r="B991" s="12" t="s">
        <v>1838</v>
      </c>
      <c r="C991" s="12" t="s">
        <v>1839</v>
      </c>
      <c r="D991" s="12" t="s">
        <v>1840</v>
      </c>
      <c r="E991" s="12" t="s">
        <v>1841</v>
      </c>
      <c r="F991" s="13">
        <v>1086.01</v>
      </c>
      <c r="G991" s="12" t="s">
        <v>1842</v>
      </c>
      <c r="H991" s="18">
        <v>43922</v>
      </c>
      <c r="I991" s="12" t="s">
        <v>2914</v>
      </c>
      <c r="J991" s="12" t="s">
        <v>2915</v>
      </c>
      <c r="K991" s="12">
        <v>10075</v>
      </c>
      <c r="L991" s="12" t="s">
        <v>2882</v>
      </c>
      <c r="M991" s="12">
        <v>114010</v>
      </c>
      <c r="N991" s="12" t="s">
        <v>2916</v>
      </c>
      <c r="O991" s="12" t="s">
        <v>1847</v>
      </c>
      <c r="P991" s="12" t="s">
        <v>1848</v>
      </c>
      <c r="Q991" s="12" t="s">
        <v>2732</v>
      </c>
      <c r="R991" s="12" t="s">
        <v>1850</v>
      </c>
      <c r="S991" s="12" t="s">
        <v>1851</v>
      </c>
    </row>
    <row r="992" spans="1:19" x14ac:dyDescent="0.25">
      <c r="A992" s="12" t="s">
        <v>1852</v>
      </c>
      <c r="B992" s="12" t="s">
        <v>1838</v>
      </c>
      <c r="C992" s="12" t="s">
        <v>1853</v>
      </c>
      <c r="D992" s="12" t="s">
        <v>1840</v>
      </c>
      <c r="E992" s="12" t="s">
        <v>1841</v>
      </c>
      <c r="F992" s="13">
        <v>1086.01</v>
      </c>
      <c r="G992" s="12" t="s">
        <v>1842</v>
      </c>
      <c r="H992" s="18">
        <v>43952</v>
      </c>
      <c r="I992" s="12" t="s">
        <v>2896</v>
      </c>
      <c r="J992" s="12" t="s">
        <v>2915</v>
      </c>
      <c r="K992" s="12">
        <v>10075</v>
      </c>
      <c r="L992" s="12" t="s">
        <v>2882</v>
      </c>
      <c r="M992" s="12">
        <v>114010</v>
      </c>
      <c r="N992" s="12" t="s">
        <v>2916</v>
      </c>
      <c r="O992" s="12" t="s">
        <v>1854</v>
      </c>
      <c r="P992" s="12" t="s">
        <v>1855</v>
      </c>
      <c r="Q992" s="12" t="s">
        <v>1856</v>
      </c>
      <c r="R992" s="12" t="s">
        <v>1850</v>
      </c>
      <c r="S992" s="12" t="s">
        <v>1851</v>
      </c>
    </row>
    <row r="993" spans="1:19" x14ac:dyDescent="0.25">
      <c r="A993" s="12" t="s">
        <v>1858</v>
      </c>
      <c r="B993" s="12" t="s">
        <v>1838</v>
      </c>
      <c r="C993" s="12" t="s">
        <v>1859</v>
      </c>
      <c r="D993" s="12" t="s">
        <v>1840</v>
      </c>
      <c r="E993" s="12" t="s">
        <v>1841</v>
      </c>
      <c r="F993" s="13">
        <v>1086.01</v>
      </c>
      <c r="G993" s="12" t="s">
        <v>1842</v>
      </c>
      <c r="H993" s="18">
        <v>43983</v>
      </c>
      <c r="I993" s="12" t="s">
        <v>2835</v>
      </c>
      <c r="J993" s="12" t="s">
        <v>2915</v>
      </c>
      <c r="K993" s="12">
        <v>10075</v>
      </c>
      <c r="L993" s="12" t="s">
        <v>2882</v>
      </c>
      <c r="M993" s="12">
        <v>114010</v>
      </c>
      <c r="N993" s="12" t="s">
        <v>2916</v>
      </c>
      <c r="O993" s="12" t="s">
        <v>1860</v>
      </c>
      <c r="P993" s="12" t="s">
        <v>1861</v>
      </c>
      <c r="Q993" s="12" t="s">
        <v>1862</v>
      </c>
      <c r="R993" s="12" t="s">
        <v>1850</v>
      </c>
      <c r="S993" s="12" t="s">
        <v>1851</v>
      </c>
    </row>
    <row r="994" spans="1:19" x14ac:dyDescent="0.25">
      <c r="A994" s="12" t="s">
        <v>1837</v>
      </c>
      <c r="B994" s="12" t="s">
        <v>1838</v>
      </c>
      <c r="C994" s="12" t="s">
        <v>1839</v>
      </c>
      <c r="D994" s="12" t="s">
        <v>1840</v>
      </c>
      <c r="E994" s="12" t="s">
        <v>1841</v>
      </c>
      <c r="F994" s="13">
        <v>64.91</v>
      </c>
      <c r="G994" s="12" t="s">
        <v>1842</v>
      </c>
      <c r="H994" s="18">
        <v>43922</v>
      </c>
      <c r="I994" s="12" t="s">
        <v>2917</v>
      </c>
      <c r="J994" s="12" t="s">
        <v>2918</v>
      </c>
      <c r="K994" s="12">
        <v>10075</v>
      </c>
      <c r="L994" s="12" t="s">
        <v>2882</v>
      </c>
      <c r="M994" s="12">
        <v>114020</v>
      </c>
      <c r="N994" s="12" t="s">
        <v>2919</v>
      </c>
      <c r="O994" s="12" t="s">
        <v>1847</v>
      </c>
      <c r="P994" s="12" t="s">
        <v>1848</v>
      </c>
      <c r="Q994" s="12" t="s">
        <v>2732</v>
      </c>
      <c r="R994" s="12" t="s">
        <v>1850</v>
      </c>
      <c r="S994" s="12" t="s">
        <v>1866</v>
      </c>
    </row>
    <row r="995" spans="1:19" x14ac:dyDescent="0.25">
      <c r="A995" s="12" t="s">
        <v>1852</v>
      </c>
      <c r="B995" s="12" t="s">
        <v>1838</v>
      </c>
      <c r="C995" s="12" t="s">
        <v>1853</v>
      </c>
      <c r="D995" s="12" t="s">
        <v>1840</v>
      </c>
      <c r="E995" s="12" t="s">
        <v>1841</v>
      </c>
      <c r="F995" s="13">
        <v>64.91</v>
      </c>
      <c r="G995" s="12" t="s">
        <v>1842</v>
      </c>
      <c r="H995" s="18">
        <v>43952</v>
      </c>
      <c r="I995" s="12" t="s">
        <v>2899</v>
      </c>
      <c r="J995" s="12" t="s">
        <v>2918</v>
      </c>
      <c r="K995" s="12">
        <v>10075</v>
      </c>
      <c r="L995" s="12" t="s">
        <v>2882</v>
      </c>
      <c r="M995" s="12">
        <v>114020</v>
      </c>
      <c r="N995" s="12" t="s">
        <v>2919</v>
      </c>
      <c r="O995" s="12" t="s">
        <v>1854</v>
      </c>
      <c r="P995" s="12" t="s">
        <v>1855</v>
      </c>
      <c r="Q995" s="12" t="s">
        <v>1856</v>
      </c>
      <c r="R995" s="12" t="s">
        <v>1850</v>
      </c>
      <c r="S995" s="12" t="s">
        <v>1866</v>
      </c>
    </row>
    <row r="996" spans="1:19" x14ac:dyDescent="0.25">
      <c r="A996" s="12" t="s">
        <v>1858</v>
      </c>
      <c r="B996" s="12" t="s">
        <v>1838</v>
      </c>
      <c r="C996" s="12" t="s">
        <v>1859</v>
      </c>
      <c r="D996" s="12" t="s">
        <v>1840</v>
      </c>
      <c r="E996" s="12" t="s">
        <v>1841</v>
      </c>
      <c r="F996" s="13">
        <v>64.91</v>
      </c>
      <c r="G996" s="12" t="s">
        <v>1842</v>
      </c>
      <c r="H996" s="18">
        <v>43983</v>
      </c>
      <c r="I996" s="12" t="s">
        <v>2838</v>
      </c>
      <c r="J996" s="12" t="s">
        <v>2918</v>
      </c>
      <c r="K996" s="12">
        <v>10075</v>
      </c>
      <c r="L996" s="12" t="s">
        <v>2882</v>
      </c>
      <c r="M996" s="12">
        <v>114020</v>
      </c>
      <c r="N996" s="12" t="s">
        <v>2919</v>
      </c>
      <c r="O996" s="12" t="s">
        <v>1860</v>
      </c>
      <c r="P996" s="12" t="s">
        <v>1861</v>
      </c>
      <c r="Q996" s="12" t="s">
        <v>1862</v>
      </c>
      <c r="R996" s="12" t="s">
        <v>1850</v>
      </c>
      <c r="S996" s="12" t="s">
        <v>1866</v>
      </c>
    </row>
    <row r="997" spans="1:19" x14ac:dyDescent="0.25">
      <c r="A997" s="12" t="s">
        <v>1837</v>
      </c>
      <c r="B997" s="12" t="s">
        <v>1838</v>
      </c>
      <c r="C997" s="12" t="s">
        <v>1839</v>
      </c>
      <c r="D997" s="12" t="s">
        <v>1840</v>
      </c>
      <c r="E997" s="12" t="s">
        <v>1841</v>
      </c>
      <c r="F997" s="13">
        <v>11186.16</v>
      </c>
      <c r="G997" s="12" t="s">
        <v>1842</v>
      </c>
      <c r="H997" s="18">
        <v>43922</v>
      </c>
      <c r="I997" s="12" t="s">
        <v>2920</v>
      </c>
      <c r="J997" s="12" t="s">
        <v>2921</v>
      </c>
      <c r="K997" s="12">
        <v>10075</v>
      </c>
      <c r="L997" s="12" t="s">
        <v>2882</v>
      </c>
      <c r="M997" s="12">
        <v>114040</v>
      </c>
      <c r="N997" s="12" t="s">
        <v>2922</v>
      </c>
      <c r="O997" s="12" t="s">
        <v>1847</v>
      </c>
      <c r="P997" s="12" t="s">
        <v>1848</v>
      </c>
      <c r="Q997" s="12" t="s">
        <v>2732</v>
      </c>
      <c r="R997" s="12" t="s">
        <v>1850</v>
      </c>
      <c r="S997" s="12" t="s">
        <v>1815</v>
      </c>
    </row>
    <row r="998" spans="1:19" x14ac:dyDescent="0.25">
      <c r="A998" s="12" t="s">
        <v>1852</v>
      </c>
      <c r="B998" s="12" t="s">
        <v>1838</v>
      </c>
      <c r="C998" s="12" t="s">
        <v>1853</v>
      </c>
      <c r="D998" s="12" t="s">
        <v>1840</v>
      </c>
      <c r="E998" s="12" t="s">
        <v>1841</v>
      </c>
      <c r="F998" s="13">
        <v>11127.29</v>
      </c>
      <c r="G998" s="12" t="s">
        <v>1842</v>
      </c>
      <c r="H998" s="18">
        <v>43952</v>
      </c>
      <c r="I998" s="12" t="s">
        <v>2902</v>
      </c>
      <c r="J998" s="12" t="s">
        <v>2921</v>
      </c>
      <c r="K998" s="12">
        <v>10075</v>
      </c>
      <c r="L998" s="12" t="s">
        <v>2882</v>
      </c>
      <c r="M998" s="12">
        <v>114040</v>
      </c>
      <c r="N998" s="12" t="s">
        <v>2922</v>
      </c>
      <c r="O998" s="12" t="s">
        <v>1854</v>
      </c>
      <c r="P998" s="12" t="s">
        <v>1855</v>
      </c>
      <c r="Q998" s="12" t="s">
        <v>1856</v>
      </c>
      <c r="R998" s="12" t="s">
        <v>1850</v>
      </c>
      <c r="S998" s="12" t="s">
        <v>1815</v>
      </c>
    </row>
    <row r="999" spans="1:19" x14ac:dyDescent="0.25">
      <c r="A999" s="12" t="s">
        <v>1858</v>
      </c>
      <c r="B999" s="12" t="s">
        <v>1838</v>
      </c>
      <c r="C999" s="12" t="s">
        <v>1859</v>
      </c>
      <c r="D999" s="12" t="s">
        <v>1840</v>
      </c>
      <c r="E999" s="12" t="s">
        <v>1841</v>
      </c>
      <c r="F999" s="13">
        <v>11020.88</v>
      </c>
      <c r="G999" s="12" t="s">
        <v>1842</v>
      </c>
      <c r="H999" s="18">
        <v>43983</v>
      </c>
      <c r="I999" s="12" t="s">
        <v>2841</v>
      </c>
      <c r="J999" s="12" t="s">
        <v>2921</v>
      </c>
      <c r="K999" s="12">
        <v>10075</v>
      </c>
      <c r="L999" s="12" t="s">
        <v>2882</v>
      </c>
      <c r="M999" s="12">
        <v>114040</v>
      </c>
      <c r="N999" s="12" t="s">
        <v>2922</v>
      </c>
      <c r="O999" s="12" t="s">
        <v>1860</v>
      </c>
      <c r="P999" s="12" t="s">
        <v>1861</v>
      </c>
      <c r="Q999" s="12" t="s">
        <v>1862</v>
      </c>
      <c r="R999" s="12" t="s">
        <v>1850</v>
      </c>
      <c r="S999" s="12" t="s">
        <v>1815</v>
      </c>
    </row>
    <row r="1000" spans="1:19" x14ac:dyDescent="0.25">
      <c r="A1000" s="12" t="s">
        <v>1837</v>
      </c>
      <c r="B1000" s="12" t="s">
        <v>1838</v>
      </c>
      <c r="C1000" s="12" t="s">
        <v>1839</v>
      </c>
      <c r="D1000" s="12" t="s">
        <v>1840</v>
      </c>
      <c r="E1000" s="12" t="s">
        <v>1841</v>
      </c>
      <c r="F1000" s="13">
        <v>5913.49</v>
      </c>
      <c r="G1000" s="12" t="s">
        <v>1842</v>
      </c>
      <c r="H1000" s="18">
        <v>43922</v>
      </c>
      <c r="I1000" s="12" t="s">
        <v>2923</v>
      </c>
      <c r="J1000" s="12" t="s">
        <v>2924</v>
      </c>
      <c r="K1000" s="12">
        <v>10075</v>
      </c>
      <c r="L1000" s="12" t="s">
        <v>2882</v>
      </c>
      <c r="M1000" s="12">
        <v>114060</v>
      </c>
      <c r="N1000" s="12" t="s">
        <v>2925</v>
      </c>
      <c r="O1000" s="12" t="s">
        <v>1847</v>
      </c>
      <c r="P1000" s="12" t="s">
        <v>1848</v>
      </c>
      <c r="Q1000" s="12" t="s">
        <v>2732</v>
      </c>
      <c r="R1000" s="12" t="s">
        <v>1850</v>
      </c>
      <c r="S1000" s="12" t="s">
        <v>1857</v>
      </c>
    </row>
    <row r="1001" spans="1:19" x14ac:dyDescent="0.25">
      <c r="A1001" s="12" t="s">
        <v>1852</v>
      </c>
      <c r="B1001" s="12" t="s">
        <v>1838</v>
      </c>
      <c r="C1001" s="12" t="s">
        <v>1853</v>
      </c>
      <c r="D1001" s="12" t="s">
        <v>1840</v>
      </c>
      <c r="E1001" s="12" t="s">
        <v>1841</v>
      </c>
      <c r="F1001" s="13">
        <v>5727.68</v>
      </c>
      <c r="G1001" s="12" t="s">
        <v>1842</v>
      </c>
      <c r="H1001" s="18">
        <v>43952</v>
      </c>
      <c r="I1001" s="12" t="s">
        <v>2905</v>
      </c>
      <c r="J1001" s="12" t="s">
        <v>2924</v>
      </c>
      <c r="K1001" s="12">
        <v>10075</v>
      </c>
      <c r="L1001" s="12" t="s">
        <v>2882</v>
      </c>
      <c r="M1001" s="12">
        <v>114060</v>
      </c>
      <c r="N1001" s="12" t="s">
        <v>2925</v>
      </c>
      <c r="O1001" s="12" t="s">
        <v>1854</v>
      </c>
      <c r="P1001" s="12" t="s">
        <v>1855</v>
      </c>
      <c r="Q1001" s="12" t="s">
        <v>1856</v>
      </c>
      <c r="R1001" s="12" t="s">
        <v>1850</v>
      </c>
      <c r="S1001" s="12" t="s">
        <v>1857</v>
      </c>
    </row>
    <row r="1002" spans="1:19" x14ac:dyDescent="0.25">
      <c r="A1002" s="12" t="s">
        <v>1858</v>
      </c>
      <c r="B1002" s="12" t="s">
        <v>1838</v>
      </c>
      <c r="C1002" s="12" t="s">
        <v>1859</v>
      </c>
      <c r="D1002" s="12" t="s">
        <v>1840</v>
      </c>
      <c r="E1002" s="12" t="s">
        <v>1841</v>
      </c>
      <c r="F1002" s="13">
        <v>6072.06</v>
      </c>
      <c r="G1002" s="12" t="s">
        <v>1842</v>
      </c>
      <c r="H1002" s="18">
        <v>43983</v>
      </c>
      <c r="I1002" s="12" t="s">
        <v>2844</v>
      </c>
      <c r="J1002" s="12" t="s">
        <v>2924</v>
      </c>
      <c r="K1002" s="12">
        <v>10075</v>
      </c>
      <c r="L1002" s="12" t="s">
        <v>2882</v>
      </c>
      <c r="M1002" s="12">
        <v>114060</v>
      </c>
      <c r="N1002" s="12" t="s">
        <v>2925</v>
      </c>
      <c r="O1002" s="12" t="s">
        <v>1860</v>
      </c>
      <c r="P1002" s="12" t="s">
        <v>1861</v>
      </c>
      <c r="Q1002" s="12" t="s">
        <v>1862</v>
      </c>
      <c r="R1002" s="12" t="s">
        <v>1850</v>
      </c>
      <c r="S1002" s="12" t="s">
        <v>1857</v>
      </c>
    </row>
    <row r="1003" spans="1:19" x14ac:dyDescent="0.25">
      <c r="A1003" s="12" t="s">
        <v>1837</v>
      </c>
      <c r="B1003" s="12" t="s">
        <v>1838</v>
      </c>
      <c r="C1003" s="12" t="s">
        <v>1839</v>
      </c>
      <c r="D1003" s="12" t="s">
        <v>1840</v>
      </c>
      <c r="E1003" s="12" t="s">
        <v>1841</v>
      </c>
      <c r="F1003" s="13">
        <v>2035.28</v>
      </c>
      <c r="G1003" s="12" t="s">
        <v>1842</v>
      </c>
      <c r="H1003" s="18">
        <v>43922</v>
      </c>
      <c r="I1003" s="12" t="s">
        <v>2926</v>
      </c>
      <c r="J1003" s="12" t="s">
        <v>2927</v>
      </c>
      <c r="K1003" s="12">
        <v>10078</v>
      </c>
      <c r="L1003" s="12" t="s">
        <v>2928</v>
      </c>
      <c r="M1003" s="12">
        <v>111100</v>
      </c>
      <c r="N1003" s="12" t="s">
        <v>2929</v>
      </c>
      <c r="O1003" s="12" t="s">
        <v>1847</v>
      </c>
      <c r="P1003" s="12" t="s">
        <v>1848</v>
      </c>
      <c r="Q1003" s="12" t="s">
        <v>2732</v>
      </c>
      <c r="R1003" s="12" t="s">
        <v>1850</v>
      </c>
      <c r="S1003" s="12" t="s">
        <v>1851</v>
      </c>
    </row>
    <row r="1004" spans="1:19" x14ac:dyDescent="0.25">
      <c r="A1004" s="12" t="s">
        <v>1852</v>
      </c>
      <c r="B1004" s="12" t="s">
        <v>1838</v>
      </c>
      <c r="C1004" s="12" t="s">
        <v>1853</v>
      </c>
      <c r="D1004" s="12" t="s">
        <v>1840</v>
      </c>
      <c r="E1004" s="12" t="s">
        <v>1841</v>
      </c>
      <c r="F1004" s="13">
        <v>2038.21</v>
      </c>
      <c r="G1004" s="12" t="s">
        <v>1842</v>
      </c>
      <c r="H1004" s="18">
        <v>43952</v>
      </c>
      <c r="I1004" s="12" t="s">
        <v>2908</v>
      </c>
      <c r="J1004" s="12" t="s">
        <v>2927</v>
      </c>
      <c r="K1004" s="12">
        <v>10078</v>
      </c>
      <c r="L1004" s="12" t="s">
        <v>2928</v>
      </c>
      <c r="M1004" s="12">
        <v>111100</v>
      </c>
      <c r="N1004" s="12" t="s">
        <v>2929</v>
      </c>
      <c r="O1004" s="12" t="s">
        <v>1854</v>
      </c>
      <c r="P1004" s="12" t="s">
        <v>1855</v>
      </c>
      <c r="Q1004" s="12" t="s">
        <v>1856</v>
      </c>
      <c r="R1004" s="12" t="s">
        <v>1850</v>
      </c>
      <c r="S1004" s="12" t="s">
        <v>1851</v>
      </c>
    </row>
    <row r="1005" spans="1:19" x14ac:dyDescent="0.25">
      <c r="A1005" s="12" t="s">
        <v>1858</v>
      </c>
      <c r="B1005" s="12" t="s">
        <v>1838</v>
      </c>
      <c r="C1005" s="12" t="s">
        <v>1859</v>
      </c>
      <c r="D1005" s="12" t="s">
        <v>1840</v>
      </c>
      <c r="E1005" s="12" t="s">
        <v>1841</v>
      </c>
      <c r="F1005" s="13">
        <v>2035.28</v>
      </c>
      <c r="G1005" s="12" t="s">
        <v>1842</v>
      </c>
      <c r="H1005" s="18">
        <v>43983</v>
      </c>
      <c r="I1005" s="12" t="s">
        <v>2847</v>
      </c>
      <c r="J1005" s="12" t="s">
        <v>2927</v>
      </c>
      <c r="K1005" s="12">
        <v>10078</v>
      </c>
      <c r="L1005" s="12" t="s">
        <v>2928</v>
      </c>
      <c r="M1005" s="12">
        <v>111100</v>
      </c>
      <c r="N1005" s="12" t="s">
        <v>2929</v>
      </c>
      <c r="O1005" s="12" t="s">
        <v>1860</v>
      </c>
      <c r="P1005" s="12" t="s">
        <v>1861</v>
      </c>
      <c r="Q1005" s="12" t="s">
        <v>1862</v>
      </c>
      <c r="R1005" s="12" t="s">
        <v>1850</v>
      </c>
      <c r="S1005" s="12" t="s">
        <v>1851</v>
      </c>
    </row>
    <row r="1006" spans="1:19" x14ac:dyDescent="0.25">
      <c r="A1006" s="12" t="s">
        <v>1837</v>
      </c>
      <c r="B1006" s="12" t="s">
        <v>1838</v>
      </c>
      <c r="C1006" s="12" t="s">
        <v>1839</v>
      </c>
      <c r="D1006" s="12" t="s">
        <v>1840</v>
      </c>
      <c r="E1006" s="12" t="s">
        <v>1841</v>
      </c>
      <c r="F1006" s="13">
        <v>2330.2399999999998</v>
      </c>
      <c r="G1006" s="12" t="s">
        <v>1842</v>
      </c>
      <c r="H1006" s="18">
        <v>43922</v>
      </c>
      <c r="I1006" s="12" t="s">
        <v>2930</v>
      </c>
      <c r="J1006" s="12" t="s">
        <v>2931</v>
      </c>
      <c r="K1006" s="12">
        <v>10078</v>
      </c>
      <c r="L1006" s="12" t="s">
        <v>2928</v>
      </c>
      <c r="M1006" s="12">
        <v>111200</v>
      </c>
      <c r="N1006" s="12" t="s">
        <v>2932</v>
      </c>
      <c r="O1006" s="12" t="s">
        <v>1847</v>
      </c>
      <c r="P1006" s="12" t="s">
        <v>1848</v>
      </c>
      <c r="Q1006" s="12" t="s">
        <v>2732</v>
      </c>
      <c r="R1006" s="12" t="s">
        <v>1850</v>
      </c>
      <c r="S1006" s="12" t="s">
        <v>1866</v>
      </c>
    </row>
    <row r="1007" spans="1:19" x14ac:dyDescent="0.25">
      <c r="A1007" s="12" t="s">
        <v>1852</v>
      </c>
      <c r="B1007" s="12" t="s">
        <v>1838</v>
      </c>
      <c r="C1007" s="12" t="s">
        <v>1853</v>
      </c>
      <c r="D1007" s="12" t="s">
        <v>1840</v>
      </c>
      <c r="E1007" s="12" t="s">
        <v>1841</v>
      </c>
      <c r="F1007" s="13">
        <v>2330.2399999999998</v>
      </c>
      <c r="G1007" s="12" t="s">
        <v>1842</v>
      </c>
      <c r="H1007" s="18">
        <v>43952</v>
      </c>
      <c r="I1007" s="12" t="s">
        <v>2911</v>
      </c>
      <c r="J1007" s="12" t="s">
        <v>2931</v>
      </c>
      <c r="K1007" s="12">
        <v>10078</v>
      </c>
      <c r="L1007" s="12" t="s">
        <v>2928</v>
      </c>
      <c r="M1007" s="12">
        <v>111200</v>
      </c>
      <c r="N1007" s="12" t="s">
        <v>2932</v>
      </c>
      <c r="O1007" s="12" t="s">
        <v>1854</v>
      </c>
      <c r="P1007" s="12" t="s">
        <v>1855</v>
      </c>
      <c r="Q1007" s="12" t="s">
        <v>1856</v>
      </c>
      <c r="R1007" s="12" t="s">
        <v>1850</v>
      </c>
      <c r="S1007" s="12" t="s">
        <v>1866</v>
      </c>
    </row>
    <row r="1008" spans="1:19" x14ac:dyDescent="0.25">
      <c r="A1008" s="12" t="s">
        <v>1858</v>
      </c>
      <c r="B1008" s="12" t="s">
        <v>1838</v>
      </c>
      <c r="C1008" s="12" t="s">
        <v>1859</v>
      </c>
      <c r="D1008" s="12" t="s">
        <v>1840</v>
      </c>
      <c r="E1008" s="12" t="s">
        <v>1841</v>
      </c>
      <c r="F1008" s="13">
        <v>2330.2399999999998</v>
      </c>
      <c r="G1008" s="12" t="s">
        <v>1842</v>
      </c>
      <c r="H1008" s="18">
        <v>43983</v>
      </c>
      <c r="I1008" s="12" t="s">
        <v>2850</v>
      </c>
      <c r="J1008" s="12" t="s">
        <v>2931</v>
      </c>
      <c r="K1008" s="12">
        <v>10078</v>
      </c>
      <c r="L1008" s="12" t="s">
        <v>2928</v>
      </c>
      <c r="M1008" s="12">
        <v>111200</v>
      </c>
      <c r="N1008" s="12" t="s">
        <v>2932</v>
      </c>
      <c r="O1008" s="12" t="s">
        <v>1860</v>
      </c>
      <c r="P1008" s="12" t="s">
        <v>1861</v>
      </c>
      <c r="Q1008" s="12" t="s">
        <v>1862</v>
      </c>
      <c r="R1008" s="12" t="s">
        <v>1850</v>
      </c>
      <c r="S1008" s="12" t="s">
        <v>1866</v>
      </c>
    </row>
    <row r="1009" spans="1:19" x14ac:dyDescent="0.25">
      <c r="A1009" s="12" t="s">
        <v>1837</v>
      </c>
      <c r="B1009" s="12" t="s">
        <v>1838</v>
      </c>
      <c r="C1009" s="12" t="s">
        <v>1839</v>
      </c>
      <c r="D1009" s="12" t="s">
        <v>1840</v>
      </c>
      <c r="E1009" s="12" t="s">
        <v>1841</v>
      </c>
      <c r="F1009" s="13">
        <v>21586.95</v>
      </c>
      <c r="G1009" s="12" t="s">
        <v>1842</v>
      </c>
      <c r="H1009" s="18">
        <v>43922</v>
      </c>
      <c r="I1009" s="12" t="s">
        <v>2933</v>
      </c>
      <c r="J1009" s="12" t="s">
        <v>2934</v>
      </c>
      <c r="K1009" s="12">
        <v>10078</v>
      </c>
      <c r="L1009" s="12" t="s">
        <v>2928</v>
      </c>
      <c r="M1009" s="12">
        <v>111400</v>
      </c>
      <c r="N1009" s="12" t="s">
        <v>2935</v>
      </c>
      <c r="O1009" s="12" t="s">
        <v>1847</v>
      </c>
      <c r="P1009" s="12" t="s">
        <v>1848</v>
      </c>
      <c r="Q1009" s="12" t="s">
        <v>2732</v>
      </c>
      <c r="R1009" s="12" t="s">
        <v>1850</v>
      </c>
      <c r="S1009" s="12" t="s">
        <v>1815</v>
      </c>
    </row>
    <row r="1010" spans="1:19" x14ac:dyDescent="0.25">
      <c r="A1010" s="12" t="s">
        <v>1852</v>
      </c>
      <c r="B1010" s="12" t="s">
        <v>1838</v>
      </c>
      <c r="C1010" s="12" t="s">
        <v>1853</v>
      </c>
      <c r="D1010" s="12" t="s">
        <v>1840</v>
      </c>
      <c r="E1010" s="12" t="s">
        <v>1841</v>
      </c>
      <c r="F1010" s="13">
        <v>18816.36</v>
      </c>
      <c r="G1010" s="12" t="s">
        <v>1842</v>
      </c>
      <c r="H1010" s="18">
        <v>43952</v>
      </c>
      <c r="I1010" s="12" t="s">
        <v>2914</v>
      </c>
      <c r="J1010" s="12" t="s">
        <v>2934</v>
      </c>
      <c r="K1010" s="12">
        <v>10078</v>
      </c>
      <c r="L1010" s="12" t="s">
        <v>2928</v>
      </c>
      <c r="M1010" s="12">
        <v>111400</v>
      </c>
      <c r="N1010" s="12" t="s">
        <v>2935</v>
      </c>
      <c r="O1010" s="12" t="s">
        <v>1854</v>
      </c>
      <c r="P1010" s="12" t="s">
        <v>1855</v>
      </c>
      <c r="Q1010" s="12" t="s">
        <v>1856</v>
      </c>
      <c r="R1010" s="12" t="s">
        <v>1850</v>
      </c>
      <c r="S1010" s="12" t="s">
        <v>1815</v>
      </c>
    </row>
    <row r="1011" spans="1:19" x14ac:dyDescent="0.25">
      <c r="A1011" s="12" t="s">
        <v>1858</v>
      </c>
      <c r="B1011" s="12" t="s">
        <v>1838</v>
      </c>
      <c r="C1011" s="12" t="s">
        <v>1859</v>
      </c>
      <c r="D1011" s="12" t="s">
        <v>1840</v>
      </c>
      <c r="E1011" s="12" t="s">
        <v>1841</v>
      </c>
      <c r="F1011" s="13">
        <v>18816.36</v>
      </c>
      <c r="G1011" s="12" t="s">
        <v>1842</v>
      </c>
      <c r="H1011" s="18">
        <v>43983</v>
      </c>
      <c r="I1011" s="12" t="s">
        <v>2853</v>
      </c>
      <c r="J1011" s="12" t="s">
        <v>2934</v>
      </c>
      <c r="K1011" s="12">
        <v>10078</v>
      </c>
      <c r="L1011" s="12" t="s">
        <v>2928</v>
      </c>
      <c r="M1011" s="12">
        <v>111400</v>
      </c>
      <c r="N1011" s="12" t="s">
        <v>2935</v>
      </c>
      <c r="O1011" s="12" t="s">
        <v>1860</v>
      </c>
      <c r="P1011" s="12" t="s">
        <v>1861</v>
      </c>
      <c r="Q1011" s="12" t="s">
        <v>1862</v>
      </c>
      <c r="R1011" s="12" t="s">
        <v>1850</v>
      </c>
      <c r="S1011" s="12" t="s">
        <v>1815</v>
      </c>
    </row>
    <row r="1012" spans="1:19" x14ac:dyDescent="0.25">
      <c r="A1012" s="12" t="s">
        <v>1852</v>
      </c>
      <c r="B1012" s="12" t="s">
        <v>1838</v>
      </c>
      <c r="C1012" s="12" t="s">
        <v>1853</v>
      </c>
      <c r="D1012" s="12" t="s">
        <v>1840</v>
      </c>
      <c r="E1012" s="12" t="s">
        <v>1841</v>
      </c>
      <c r="F1012" s="13">
        <v>60</v>
      </c>
      <c r="G1012" s="12" t="s">
        <v>1842</v>
      </c>
      <c r="H1012" s="18">
        <v>43952</v>
      </c>
      <c r="I1012" s="12" t="s">
        <v>2917</v>
      </c>
      <c r="J1012" s="12" t="s">
        <v>2936</v>
      </c>
      <c r="K1012" s="12">
        <v>10078</v>
      </c>
      <c r="L1012" s="12" t="s">
        <v>2928</v>
      </c>
      <c r="M1012" s="12">
        <v>111450</v>
      </c>
      <c r="N1012" s="12" t="s">
        <v>2937</v>
      </c>
      <c r="O1012" s="12" t="s">
        <v>1854</v>
      </c>
      <c r="P1012" s="12" t="s">
        <v>1855</v>
      </c>
      <c r="Q1012" s="12" t="s">
        <v>1856</v>
      </c>
      <c r="R1012" s="12" t="s">
        <v>1850</v>
      </c>
      <c r="S1012" s="12" t="s">
        <v>1888</v>
      </c>
    </row>
    <row r="1013" spans="1:19" x14ac:dyDescent="0.25">
      <c r="A1013" s="12" t="s">
        <v>1837</v>
      </c>
      <c r="B1013" s="12" t="s">
        <v>1838</v>
      </c>
      <c r="C1013" s="12" t="s">
        <v>1839</v>
      </c>
      <c r="D1013" s="12" t="s">
        <v>1840</v>
      </c>
      <c r="E1013" s="12" t="s">
        <v>1841</v>
      </c>
      <c r="F1013" s="13">
        <v>5474.8</v>
      </c>
      <c r="G1013" s="12" t="s">
        <v>1842</v>
      </c>
      <c r="H1013" s="18">
        <v>43922</v>
      </c>
      <c r="I1013" s="12" t="s">
        <v>2938</v>
      </c>
      <c r="J1013" s="12" t="s">
        <v>2939</v>
      </c>
      <c r="K1013" s="12">
        <v>10078</v>
      </c>
      <c r="L1013" s="12" t="s">
        <v>2928</v>
      </c>
      <c r="M1013" s="12">
        <v>111600</v>
      </c>
      <c r="N1013" s="12" t="s">
        <v>2940</v>
      </c>
      <c r="O1013" s="12" t="s">
        <v>1847</v>
      </c>
      <c r="P1013" s="12" t="s">
        <v>1848</v>
      </c>
      <c r="Q1013" s="12" t="s">
        <v>2732</v>
      </c>
      <c r="R1013" s="12" t="s">
        <v>1850</v>
      </c>
      <c r="S1013" s="12" t="s">
        <v>1857</v>
      </c>
    </row>
    <row r="1014" spans="1:19" x14ac:dyDescent="0.25">
      <c r="A1014" s="12" t="s">
        <v>1852</v>
      </c>
      <c r="B1014" s="12" t="s">
        <v>1838</v>
      </c>
      <c r="C1014" s="12" t="s">
        <v>1853</v>
      </c>
      <c r="D1014" s="12" t="s">
        <v>1840</v>
      </c>
      <c r="E1014" s="12" t="s">
        <v>1841</v>
      </c>
      <c r="F1014" s="13">
        <v>5366.23</v>
      </c>
      <c r="G1014" s="12" t="s">
        <v>1842</v>
      </c>
      <c r="H1014" s="18">
        <v>43952</v>
      </c>
      <c r="I1014" s="12" t="s">
        <v>2920</v>
      </c>
      <c r="J1014" s="12" t="s">
        <v>2939</v>
      </c>
      <c r="K1014" s="12">
        <v>10078</v>
      </c>
      <c r="L1014" s="12" t="s">
        <v>2928</v>
      </c>
      <c r="M1014" s="12">
        <v>111600</v>
      </c>
      <c r="N1014" s="12" t="s">
        <v>2940</v>
      </c>
      <c r="O1014" s="12" t="s">
        <v>1854</v>
      </c>
      <c r="P1014" s="12" t="s">
        <v>1855</v>
      </c>
      <c r="Q1014" s="12" t="s">
        <v>1856</v>
      </c>
      <c r="R1014" s="12" t="s">
        <v>1850</v>
      </c>
      <c r="S1014" s="12" t="s">
        <v>1857</v>
      </c>
    </row>
    <row r="1015" spans="1:19" x14ac:dyDescent="0.25">
      <c r="A1015" s="12" t="s">
        <v>1858</v>
      </c>
      <c r="B1015" s="12" t="s">
        <v>1838</v>
      </c>
      <c r="C1015" s="12" t="s">
        <v>1859</v>
      </c>
      <c r="D1015" s="12" t="s">
        <v>1840</v>
      </c>
      <c r="E1015" s="12" t="s">
        <v>1841</v>
      </c>
      <c r="F1015" s="13">
        <v>5366.23</v>
      </c>
      <c r="G1015" s="12" t="s">
        <v>1842</v>
      </c>
      <c r="H1015" s="18">
        <v>43983</v>
      </c>
      <c r="I1015" s="12" t="s">
        <v>2856</v>
      </c>
      <c r="J1015" s="12" t="s">
        <v>2939</v>
      </c>
      <c r="K1015" s="12">
        <v>10078</v>
      </c>
      <c r="L1015" s="12" t="s">
        <v>2928</v>
      </c>
      <c r="M1015" s="12">
        <v>111600</v>
      </c>
      <c r="N1015" s="12" t="s">
        <v>2940</v>
      </c>
      <c r="O1015" s="12" t="s">
        <v>1860</v>
      </c>
      <c r="P1015" s="12" t="s">
        <v>1861</v>
      </c>
      <c r="Q1015" s="12" t="s">
        <v>1862</v>
      </c>
      <c r="R1015" s="12" t="s">
        <v>1850</v>
      </c>
      <c r="S1015" s="12" t="s">
        <v>1857</v>
      </c>
    </row>
    <row r="1016" spans="1:19" x14ac:dyDescent="0.25">
      <c r="A1016" s="12" t="s">
        <v>1837</v>
      </c>
      <c r="B1016" s="12" t="s">
        <v>1838</v>
      </c>
      <c r="C1016" s="12" t="s">
        <v>1839</v>
      </c>
      <c r="D1016" s="12" t="s">
        <v>1840</v>
      </c>
      <c r="E1016" s="12" t="s">
        <v>1841</v>
      </c>
      <c r="F1016" s="13">
        <v>1787.23</v>
      </c>
      <c r="G1016" s="12" t="s">
        <v>1842</v>
      </c>
      <c r="H1016" s="18">
        <v>43922</v>
      </c>
      <c r="I1016" s="12" t="s">
        <v>2941</v>
      </c>
      <c r="J1016" s="12" t="s">
        <v>2942</v>
      </c>
      <c r="K1016" s="12">
        <v>10078</v>
      </c>
      <c r="L1016" s="12" t="s">
        <v>2928</v>
      </c>
      <c r="M1016" s="12">
        <v>111700</v>
      </c>
      <c r="N1016" s="12" t="s">
        <v>2943</v>
      </c>
      <c r="O1016" s="12" t="s">
        <v>1847</v>
      </c>
      <c r="P1016" s="12" t="s">
        <v>1848</v>
      </c>
      <c r="Q1016" s="12" t="s">
        <v>2732</v>
      </c>
      <c r="R1016" s="12" t="s">
        <v>1850</v>
      </c>
      <c r="S1016" s="12" t="s">
        <v>1877</v>
      </c>
    </row>
    <row r="1017" spans="1:19" x14ac:dyDescent="0.25">
      <c r="A1017" s="12" t="s">
        <v>1852</v>
      </c>
      <c r="B1017" s="12" t="s">
        <v>1838</v>
      </c>
      <c r="C1017" s="12" t="s">
        <v>1853</v>
      </c>
      <c r="D1017" s="12" t="s">
        <v>1840</v>
      </c>
      <c r="E1017" s="12" t="s">
        <v>1841</v>
      </c>
      <c r="F1017" s="13">
        <v>1847.23</v>
      </c>
      <c r="G1017" s="12" t="s">
        <v>1842</v>
      </c>
      <c r="H1017" s="18">
        <v>43952</v>
      </c>
      <c r="I1017" s="12" t="s">
        <v>2923</v>
      </c>
      <c r="J1017" s="12" t="s">
        <v>2942</v>
      </c>
      <c r="K1017" s="12">
        <v>10078</v>
      </c>
      <c r="L1017" s="12" t="s">
        <v>2928</v>
      </c>
      <c r="M1017" s="12">
        <v>111700</v>
      </c>
      <c r="N1017" s="12" t="s">
        <v>2943</v>
      </c>
      <c r="O1017" s="12" t="s">
        <v>1854</v>
      </c>
      <c r="P1017" s="12" t="s">
        <v>1855</v>
      </c>
      <c r="Q1017" s="12" t="s">
        <v>1856</v>
      </c>
      <c r="R1017" s="12" t="s">
        <v>1850</v>
      </c>
      <c r="S1017" s="12" t="s">
        <v>1877</v>
      </c>
    </row>
    <row r="1018" spans="1:19" x14ac:dyDescent="0.25">
      <c r="A1018" s="12" t="s">
        <v>1858</v>
      </c>
      <c r="B1018" s="12" t="s">
        <v>1838</v>
      </c>
      <c r="C1018" s="12" t="s">
        <v>1859</v>
      </c>
      <c r="D1018" s="12" t="s">
        <v>1840</v>
      </c>
      <c r="E1018" s="12" t="s">
        <v>1841</v>
      </c>
      <c r="F1018" s="13">
        <v>1787.23</v>
      </c>
      <c r="G1018" s="12" t="s">
        <v>1842</v>
      </c>
      <c r="H1018" s="18">
        <v>43983</v>
      </c>
      <c r="I1018" s="12" t="s">
        <v>2859</v>
      </c>
      <c r="J1018" s="12" t="s">
        <v>2942</v>
      </c>
      <c r="K1018" s="12">
        <v>10078</v>
      </c>
      <c r="L1018" s="12" t="s">
        <v>2928</v>
      </c>
      <c r="M1018" s="12">
        <v>111700</v>
      </c>
      <c r="N1018" s="12" t="s">
        <v>2943</v>
      </c>
      <c r="O1018" s="12" t="s">
        <v>1860</v>
      </c>
      <c r="P1018" s="12" t="s">
        <v>1861</v>
      </c>
      <c r="Q1018" s="12" t="s">
        <v>1862</v>
      </c>
      <c r="R1018" s="12" t="s">
        <v>1850</v>
      </c>
      <c r="S1018" s="12" t="s">
        <v>1877</v>
      </c>
    </row>
    <row r="1019" spans="1:19" x14ac:dyDescent="0.25">
      <c r="A1019" s="12" t="s">
        <v>1837</v>
      </c>
      <c r="B1019" s="12" t="s">
        <v>1838</v>
      </c>
      <c r="C1019" s="12" t="s">
        <v>1839</v>
      </c>
      <c r="D1019" s="12" t="s">
        <v>1840</v>
      </c>
      <c r="E1019" s="12" t="s">
        <v>1841</v>
      </c>
      <c r="F1019" s="13">
        <v>19.690000000000001</v>
      </c>
      <c r="G1019" s="12" t="s">
        <v>1842</v>
      </c>
      <c r="H1019" s="18">
        <v>43922</v>
      </c>
      <c r="I1019" s="12" t="s">
        <v>2944</v>
      </c>
      <c r="J1019" s="12" t="s">
        <v>2945</v>
      </c>
      <c r="K1019" s="12">
        <v>10078</v>
      </c>
      <c r="L1019" s="12" t="s">
        <v>2928</v>
      </c>
      <c r="M1019" s="12">
        <v>113000</v>
      </c>
      <c r="N1019" s="12" t="s">
        <v>2946</v>
      </c>
      <c r="O1019" s="12" t="s">
        <v>1847</v>
      </c>
      <c r="P1019" s="12" t="s">
        <v>1848</v>
      </c>
      <c r="Q1019" s="12" t="s">
        <v>2732</v>
      </c>
      <c r="R1019" s="12" t="s">
        <v>1850</v>
      </c>
      <c r="S1019" s="12" t="s">
        <v>1877</v>
      </c>
    </row>
    <row r="1020" spans="1:19" x14ac:dyDescent="0.25">
      <c r="A1020" s="12" t="s">
        <v>1852</v>
      </c>
      <c r="B1020" s="12" t="s">
        <v>1838</v>
      </c>
      <c r="C1020" s="12" t="s">
        <v>1853</v>
      </c>
      <c r="D1020" s="12" t="s">
        <v>1840</v>
      </c>
      <c r="E1020" s="12" t="s">
        <v>1841</v>
      </c>
      <c r="F1020" s="13">
        <v>15.15</v>
      </c>
      <c r="G1020" s="12" t="s">
        <v>1842</v>
      </c>
      <c r="H1020" s="18">
        <v>43952</v>
      </c>
      <c r="I1020" s="12" t="s">
        <v>2926</v>
      </c>
      <c r="J1020" s="12" t="s">
        <v>2945</v>
      </c>
      <c r="K1020" s="12">
        <v>10078</v>
      </c>
      <c r="L1020" s="12" t="s">
        <v>2928</v>
      </c>
      <c r="M1020" s="12">
        <v>113000</v>
      </c>
      <c r="N1020" s="12" t="s">
        <v>2946</v>
      </c>
      <c r="O1020" s="12" t="s">
        <v>1854</v>
      </c>
      <c r="P1020" s="12" t="s">
        <v>1855</v>
      </c>
      <c r="Q1020" s="12" t="s">
        <v>1856</v>
      </c>
      <c r="R1020" s="12" t="s">
        <v>1850</v>
      </c>
      <c r="S1020" s="12" t="s">
        <v>1877</v>
      </c>
    </row>
    <row r="1021" spans="1:19" x14ac:dyDescent="0.25">
      <c r="A1021" s="12" t="s">
        <v>1858</v>
      </c>
      <c r="B1021" s="12" t="s">
        <v>1838</v>
      </c>
      <c r="C1021" s="12" t="s">
        <v>1859</v>
      </c>
      <c r="D1021" s="12" t="s">
        <v>1840</v>
      </c>
      <c r="E1021" s="12" t="s">
        <v>1841</v>
      </c>
      <c r="F1021" s="13">
        <v>15.15</v>
      </c>
      <c r="G1021" s="12" t="s">
        <v>1842</v>
      </c>
      <c r="H1021" s="18">
        <v>43983</v>
      </c>
      <c r="I1021" s="12" t="s">
        <v>2862</v>
      </c>
      <c r="J1021" s="12" t="s">
        <v>2945</v>
      </c>
      <c r="K1021" s="12">
        <v>10078</v>
      </c>
      <c r="L1021" s="12" t="s">
        <v>2928</v>
      </c>
      <c r="M1021" s="12">
        <v>113000</v>
      </c>
      <c r="N1021" s="12" t="s">
        <v>2946</v>
      </c>
      <c r="O1021" s="12" t="s">
        <v>1860</v>
      </c>
      <c r="P1021" s="12" t="s">
        <v>1861</v>
      </c>
      <c r="Q1021" s="12" t="s">
        <v>1862</v>
      </c>
      <c r="R1021" s="12" t="s">
        <v>1850</v>
      </c>
      <c r="S1021" s="12" t="s">
        <v>1877</v>
      </c>
    </row>
    <row r="1022" spans="1:19" x14ac:dyDescent="0.25">
      <c r="A1022" s="12" t="s">
        <v>1837</v>
      </c>
      <c r="B1022" s="12" t="s">
        <v>1838</v>
      </c>
      <c r="C1022" s="12" t="s">
        <v>1839</v>
      </c>
      <c r="D1022" s="12" t="s">
        <v>1840</v>
      </c>
      <c r="E1022" s="12" t="s">
        <v>1841</v>
      </c>
      <c r="F1022" s="13">
        <v>78.83</v>
      </c>
      <c r="G1022" s="12" t="s">
        <v>1842</v>
      </c>
      <c r="H1022" s="18">
        <v>43922</v>
      </c>
      <c r="I1022" s="12" t="s">
        <v>2947</v>
      </c>
      <c r="J1022" s="12" t="s">
        <v>2948</v>
      </c>
      <c r="K1022" s="12">
        <v>10078</v>
      </c>
      <c r="L1022" s="12" t="s">
        <v>2928</v>
      </c>
      <c r="M1022" s="12">
        <v>113010</v>
      </c>
      <c r="N1022" s="12" t="s">
        <v>2949</v>
      </c>
      <c r="O1022" s="12" t="s">
        <v>1847</v>
      </c>
      <c r="P1022" s="12" t="s">
        <v>1848</v>
      </c>
      <c r="Q1022" s="12" t="s">
        <v>2732</v>
      </c>
      <c r="R1022" s="12" t="s">
        <v>1850</v>
      </c>
      <c r="S1022" s="12" t="s">
        <v>1851</v>
      </c>
    </row>
    <row r="1023" spans="1:19" x14ac:dyDescent="0.25">
      <c r="A1023" s="12" t="s">
        <v>1852</v>
      </c>
      <c r="B1023" s="12" t="s">
        <v>1838</v>
      </c>
      <c r="C1023" s="12" t="s">
        <v>1853</v>
      </c>
      <c r="D1023" s="12" t="s">
        <v>1840</v>
      </c>
      <c r="E1023" s="12" t="s">
        <v>1841</v>
      </c>
      <c r="F1023" s="13">
        <v>79.239999999999995</v>
      </c>
      <c r="G1023" s="12" t="s">
        <v>1842</v>
      </c>
      <c r="H1023" s="18">
        <v>43952</v>
      </c>
      <c r="I1023" s="12" t="s">
        <v>2930</v>
      </c>
      <c r="J1023" s="12" t="s">
        <v>2948</v>
      </c>
      <c r="K1023" s="12">
        <v>10078</v>
      </c>
      <c r="L1023" s="12" t="s">
        <v>2928</v>
      </c>
      <c r="M1023" s="12">
        <v>113010</v>
      </c>
      <c r="N1023" s="12" t="s">
        <v>2949</v>
      </c>
      <c r="O1023" s="12" t="s">
        <v>1854</v>
      </c>
      <c r="P1023" s="12" t="s">
        <v>1855</v>
      </c>
      <c r="Q1023" s="12" t="s">
        <v>1856</v>
      </c>
      <c r="R1023" s="12" t="s">
        <v>1850</v>
      </c>
      <c r="S1023" s="12" t="s">
        <v>1851</v>
      </c>
    </row>
    <row r="1024" spans="1:19" x14ac:dyDescent="0.25">
      <c r="A1024" s="12" t="s">
        <v>1858</v>
      </c>
      <c r="B1024" s="12" t="s">
        <v>1838</v>
      </c>
      <c r="C1024" s="12" t="s">
        <v>1859</v>
      </c>
      <c r="D1024" s="12" t="s">
        <v>1840</v>
      </c>
      <c r="E1024" s="12" t="s">
        <v>1841</v>
      </c>
      <c r="F1024" s="13">
        <v>78.83</v>
      </c>
      <c r="G1024" s="12" t="s">
        <v>1842</v>
      </c>
      <c r="H1024" s="18">
        <v>43983</v>
      </c>
      <c r="I1024" s="12" t="s">
        <v>2865</v>
      </c>
      <c r="J1024" s="12" t="s">
        <v>2948</v>
      </c>
      <c r="K1024" s="12">
        <v>10078</v>
      </c>
      <c r="L1024" s="12" t="s">
        <v>2928</v>
      </c>
      <c r="M1024" s="12">
        <v>113010</v>
      </c>
      <c r="N1024" s="12" t="s">
        <v>2949</v>
      </c>
      <c r="O1024" s="12" t="s">
        <v>1860</v>
      </c>
      <c r="P1024" s="12" t="s">
        <v>1861</v>
      </c>
      <c r="Q1024" s="12" t="s">
        <v>1862</v>
      </c>
      <c r="R1024" s="12" t="s">
        <v>1850</v>
      </c>
      <c r="S1024" s="12" t="s">
        <v>1851</v>
      </c>
    </row>
    <row r="1025" spans="1:19" x14ac:dyDescent="0.25">
      <c r="A1025" s="12" t="s">
        <v>1837</v>
      </c>
      <c r="B1025" s="12" t="s">
        <v>1838</v>
      </c>
      <c r="C1025" s="12" t="s">
        <v>1839</v>
      </c>
      <c r="D1025" s="12" t="s">
        <v>1840</v>
      </c>
      <c r="E1025" s="12" t="s">
        <v>1841</v>
      </c>
      <c r="F1025" s="13">
        <v>176.51</v>
      </c>
      <c r="G1025" s="12" t="s">
        <v>1842</v>
      </c>
      <c r="H1025" s="18">
        <v>43922</v>
      </c>
      <c r="I1025" s="12" t="s">
        <v>2950</v>
      </c>
      <c r="J1025" s="12" t="s">
        <v>2951</v>
      </c>
      <c r="K1025" s="12">
        <v>10078</v>
      </c>
      <c r="L1025" s="12" t="s">
        <v>2928</v>
      </c>
      <c r="M1025" s="12">
        <v>113020</v>
      </c>
      <c r="N1025" s="12" t="s">
        <v>2952</v>
      </c>
      <c r="O1025" s="12" t="s">
        <v>1847</v>
      </c>
      <c r="P1025" s="12" t="s">
        <v>1848</v>
      </c>
      <c r="Q1025" s="12" t="s">
        <v>2732</v>
      </c>
      <c r="R1025" s="12" t="s">
        <v>1850</v>
      </c>
      <c r="S1025" s="12" t="s">
        <v>1866</v>
      </c>
    </row>
    <row r="1026" spans="1:19" x14ac:dyDescent="0.25">
      <c r="A1026" s="12" t="s">
        <v>1852</v>
      </c>
      <c r="B1026" s="12" t="s">
        <v>1838</v>
      </c>
      <c r="C1026" s="12" t="s">
        <v>1853</v>
      </c>
      <c r="D1026" s="12" t="s">
        <v>1840</v>
      </c>
      <c r="E1026" s="12" t="s">
        <v>1841</v>
      </c>
      <c r="F1026" s="13">
        <v>176.51</v>
      </c>
      <c r="G1026" s="12" t="s">
        <v>1842</v>
      </c>
      <c r="H1026" s="18">
        <v>43952</v>
      </c>
      <c r="I1026" s="12" t="s">
        <v>2933</v>
      </c>
      <c r="J1026" s="12" t="s">
        <v>2951</v>
      </c>
      <c r="K1026" s="12">
        <v>10078</v>
      </c>
      <c r="L1026" s="12" t="s">
        <v>2928</v>
      </c>
      <c r="M1026" s="12">
        <v>113020</v>
      </c>
      <c r="N1026" s="12" t="s">
        <v>2952</v>
      </c>
      <c r="O1026" s="12" t="s">
        <v>1854</v>
      </c>
      <c r="P1026" s="12" t="s">
        <v>1855</v>
      </c>
      <c r="Q1026" s="12" t="s">
        <v>1856</v>
      </c>
      <c r="R1026" s="12" t="s">
        <v>1850</v>
      </c>
      <c r="S1026" s="12" t="s">
        <v>1866</v>
      </c>
    </row>
    <row r="1027" spans="1:19" x14ac:dyDescent="0.25">
      <c r="A1027" s="12" t="s">
        <v>1858</v>
      </c>
      <c r="B1027" s="12" t="s">
        <v>1838</v>
      </c>
      <c r="C1027" s="12" t="s">
        <v>1859</v>
      </c>
      <c r="D1027" s="12" t="s">
        <v>1840</v>
      </c>
      <c r="E1027" s="12" t="s">
        <v>1841</v>
      </c>
      <c r="F1027" s="13">
        <v>176.51</v>
      </c>
      <c r="G1027" s="12" t="s">
        <v>1842</v>
      </c>
      <c r="H1027" s="18">
        <v>43983</v>
      </c>
      <c r="I1027" s="12" t="s">
        <v>2868</v>
      </c>
      <c r="J1027" s="12" t="s">
        <v>2951</v>
      </c>
      <c r="K1027" s="12">
        <v>10078</v>
      </c>
      <c r="L1027" s="12" t="s">
        <v>2928</v>
      </c>
      <c r="M1027" s="12">
        <v>113020</v>
      </c>
      <c r="N1027" s="12" t="s">
        <v>2952</v>
      </c>
      <c r="O1027" s="12" t="s">
        <v>1860</v>
      </c>
      <c r="P1027" s="12" t="s">
        <v>1861</v>
      </c>
      <c r="Q1027" s="12" t="s">
        <v>1862</v>
      </c>
      <c r="R1027" s="12" t="s">
        <v>1850</v>
      </c>
      <c r="S1027" s="12" t="s">
        <v>1866</v>
      </c>
    </row>
    <row r="1028" spans="1:19" x14ac:dyDescent="0.25">
      <c r="A1028" s="12" t="s">
        <v>1837</v>
      </c>
      <c r="B1028" s="12" t="s">
        <v>1838</v>
      </c>
      <c r="C1028" s="12" t="s">
        <v>1839</v>
      </c>
      <c r="D1028" s="12" t="s">
        <v>1840</v>
      </c>
      <c r="E1028" s="12" t="s">
        <v>1841</v>
      </c>
      <c r="F1028" s="13">
        <v>2197.9</v>
      </c>
      <c r="G1028" s="12" t="s">
        <v>1842</v>
      </c>
      <c r="H1028" s="18">
        <v>43922</v>
      </c>
      <c r="I1028" s="12" t="s">
        <v>2953</v>
      </c>
      <c r="J1028" s="12" t="s">
        <v>2954</v>
      </c>
      <c r="K1028" s="12">
        <v>10078</v>
      </c>
      <c r="L1028" s="12" t="s">
        <v>2928</v>
      </c>
      <c r="M1028" s="12">
        <v>113040</v>
      </c>
      <c r="N1028" s="12" t="s">
        <v>2955</v>
      </c>
      <c r="O1028" s="12" t="s">
        <v>1847</v>
      </c>
      <c r="P1028" s="12" t="s">
        <v>1848</v>
      </c>
      <c r="Q1028" s="12" t="s">
        <v>2732</v>
      </c>
      <c r="R1028" s="12" t="s">
        <v>1850</v>
      </c>
      <c r="S1028" s="12" t="s">
        <v>1815</v>
      </c>
    </row>
    <row r="1029" spans="1:19" x14ac:dyDescent="0.25">
      <c r="A1029" s="12" t="s">
        <v>1852</v>
      </c>
      <c r="B1029" s="12" t="s">
        <v>1838</v>
      </c>
      <c r="C1029" s="12" t="s">
        <v>1853</v>
      </c>
      <c r="D1029" s="12" t="s">
        <v>1840</v>
      </c>
      <c r="E1029" s="12" t="s">
        <v>1841</v>
      </c>
      <c r="F1029" s="13">
        <v>1916.57</v>
      </c>
      <c r="G1029" s="12" t="s">
        <v>1842</v>
      </c>
      <c r="H1029" s="18">
        <v>43952</v>
      </c>
      <c r="I1029" s="12" t="s">
        <v>2938</v>
      </c>
      <c r="J1029" s="12" t="s">
        <v>2954</v>
      </c>
      <c r="K1029" s="12">
        <v>10078</v>
      </c>
      <c r="L1029" s="12" t="s">
        <v>2928</v>
      </c>
      <c r="M1029" s="12">
        <v>113040</v>
      </c>
      <c r="N1029" s="12" t="s">
        <v>2955</v>
      </c>
      <c r="O1029" s="12" t="s">
        <v>1854</v>
      </c>
      <c r="P1029" s="12" t="s">
        <v>1855</v>
      </c>
      <c r="Q1029" s="12" t="s">
        <v>1856</v>
      </c>
      <c r="R1029" s="12" t="s">
        <v>1850</v>
      </c>
      <c r="S1029" s="12" t="s">
        <v>1815</v>
      </c>
    </row>
    <row r="1030" spans="1:19" x14ac:dyDescent="0.25">
      <c r="A1030" s="12" t="s">
        <v>1858</v>
      </c>
      <c r="B1030" s="12" t="s">
        <v>1838</v>
      </c>
      <c r="C1030" s="12" t="s">
        <v>1859</v>
      </c>
      <c r="D1030" s="12" t="s">
        <v>1840</v>
      </c>
      <c r="E1030" s="12" t="s">
        <v>1841</v>
      </c>
      <c r="F1030" s="13">
        <v>1916.57</v>
      </c>
      <c r="G1030" s="12" t="s">
        <v>1842</v>
      </c>
      <c r="H1030" s="18">
        <v>43983</v>
      </c>
      <c r="I1030" s="12" t="s">
        <v>2871</v>
      </c>
      <c r="J1030" s="12" t="s">
        <v>2954</v>
      </c>
      <c r="K1030" s="12">
        <v>10078</v>
      </c>
      <c r="L1030" s="12" t="s">
        <v>2928</v>
      </c>
      <c r="M1030" s="12">
        <v>113040</v>
      </c>
      <c r="N1030" s="12" t="s">
        <v>2955</v>
      </c>
      <c r="O1030" s="12" t="s">
        <v>1860</v>
      </c>
      <c r="P1030" s="12" t="s">
        <v>1861</v>
      </c>
      <c r="Q1030" s="12" t="s">
        <v>1862</v>
      </c>
      <c r="R1030" s="12" t="s">
        <v>1850</v>
      </c>
      <c r="S1030" s="12" t="s">
        <v>1815</v>
      </c>
    </row>
    <row r="1031" spans="1:19" x14ac:dyDescent="0.25">
      <c r="A1031" s="12" t="s">
        <v>1837</v>
      </c>
      <c r="B1031" s="12" t="s">
        <v>1838</v>
      </c>
      <c r="C1031" s="12" t="s">
        <v>1839</v>
      </c>
      <c r="D1031" s="12" t="s">
        <v>1840</v>
      </c>
      <c r="E1031" s="12" t="s">
        <v>1841</v>
      </c>
      <c r="F1031" s="13">
        <v>219.18</v>
      </c>
      <c r="G1031" s="12" t="s">
        <v>1842</v>
      </c>
      <c r="H1031" s="18">
        <v>43922</v>
      </c>
      <c r="I1031" s="12" t="s">
        <v>2956</v>
      </c>
      <c r="J1031" s="12" t="s">
        <v>2957</v>
      </c>
      <c r="K1031" s="12">
        <v>10078</v>
      </c>
      <c r="L1031" s="12" t="s">
        <v>2928</v>
      </c>
      <c r="M1031" s="12">
        <v>113060</v>
      </c>
      <c r="N1031" s="12" t="s">
        <v>2958</v>
      </c>
      <c r="O1031" s="12" t="s">
        <v>1847</v>
      </c>
      <c r="P1031" s="12" t="s">
        <v>1848</v>
      </c>
      <c r="Q1031" s="12" t="s">
        <v>2732</v>
      </c>
      <c r="R1031" s="12" t="s">
        <v>1850</v>
      </c>
      <c r="S1031" s="12" t="s">
        <v>1857</v>
      </c>
    </row>
    <row r="1032" spans="1:19" x14ac:dyDescent="0.25">
      <c r="A1032" s="12" t="s">
        <v>1852</v>
      </c>
      <c r="B1032" s="12" t="s">
        <v>1838</v>
      </c>
      <c r="C1032" s="12" t="s">
        <v>1853</v>
      </c>
      <c r="D1032" s="12" t="s">
        <v>1840</v>
      </c>
      <c r="E1032" s="12" t="s">
        <v>1841</v>
      </c>
      <c r="F1032" s="13">
        <v>208.38</v>
      </c>
      <c r="G1032" s="12" t="s">
        <v>1842</v>
      </c>
      <c r="H1032" s="18">
        <v>43952</v>
      </c>
      <c r="I1032" s="12" t="s">
        <v>2941</v>
      </c>
      <c r="J1032" s="12" t="s">
        <v>2957</v>
      </c>
      <c r="K1032" s="12">
        <v>10078</v>
      </c>
      <c r="L1032" s="12" t="s">
        <v>2928</v>
      </c>
      <c r="M1032" s="12">
        <v>113060</v>
      </c>
      <c r="N1032" s="12" t="s">
        <v>2958</v>
      </c>
      <c r="O1032" s="12" t="s">
        <v>1854</v>
      </c>
      <c r="P1032" s="12" t="s">
        <v>1855</v>
      </c>
      <c r="Q1032" s="12" t="s">
        <v>1856</v>
      </c>
      <c r="R1032" s="12" t="s">
        <v>1850</v>
      </c>
      <c r="S1032" s="12" t="s">
        <v>1857</v>
      </c>
    </row>
    <row r="1033" spans="1:19" x14ac:dyDescent="0.25">
      <c r="A1033" s="12" t="s">
        <v>1858</v>
      </c>
      <c r="B1033" s="12" t="s">
        <v>1838</v>
      </c>
      <c r="C1033" s="12" t="s">
        <v>1859</v>
      </c>
      <c r="D1033" s="12" t="s">
        <v>1840</v>
      </c>
      <c r="E1033" s="12" t="s">
        <v>1841</v>
      </c>
      <c r="F1033" s="13">
        <v>208.38</v>
      </c>
      <c r="G1033" s="12" t="s">
        <v>1842</v>
      </c>
      <c r="H1033" s="18">
        <v>43983</v>
      </c>
      <c r="I1033" s="12" t="s">
        <v>2874</v>
      </c>
      <c r="J1033" s="12" t="s">
        <v>2957</v>
      </c>
      <c r="K1033" s="12">
        <v>10078</v>
      </c>
      <c r="L1033" s="12" t="s">
        <v>2928</v>
      </c>
      <c r="M1033" s="12">
        <v>113060</v>
      </c>
      <c r="N1033" s="12" t="s">
        <v>2958</v>
      </c>
      <c r="O1033" s="12" t="s">
        <v>1860</v>
      </c>
      <c r="P1033" s="12" t="s">
        <v>1861</v>
      </c>
      <c r="Q1033" s="12" t="s">
        <v>1862</v>
      </c>
      <c r="R1033" s="12" t="s">
        <v>1850</v>
      </c>
      <c r="S1033" s="12" t="s">
        <v>1857</v>
      </c>
    </row>
    <row r="1034" spans="1:19" x14ac:dyDescent="0.25">
      <c r="A1034" s="12" t="s">
        <v>1837</v>
      </c>
      <c r="B1034" s="12" t="s">
        <v>1838</v>
      </c>
      <c r="C1034" s="12" t="s">
        <v>1839</v>
      </c>
      <c r="D1034" s="12" t="s">
        <v>1840</v>
      </c>
      <c r="E1034" s="12" t="s">
        <v>1841</v>
      </c>
      <c r="F1034" s="13">
        <v>344</v>
      </c>
      <c r="G1034" s="12" t="s">
        <v>1842</v>
      </c>
      <c r="H1034" s="18">
        <v>43922</v>
      </c>
      <c r="I1034" s="12" t="s">
        <v>2959</v>
      </c>
      <c r="J1034" s="12" t="s">
        <v>2960</v>
      </c>
      <c r="K1034" s="12">
        <v>10078</v>
      </c>
      <c r="L1034" s="12" t="s">
        <v>2928</v>
      </c>
      <c r="M1034" s="12">
        <v>114000</v>
      </c>
      <c r="N1034" s="12" t="s">
        <v>2961</v>
      </c>
      <c r="O1034" s="12" t="s">
        <v>1847</v>
      </c>
      <c r="P1034" s="12" t="s">
        <v>1848</v>
      </c>
      <c r="Q1034" s="12" t="s">
        <v>2732</v>
      </c>
      <c r="R1034" s="12" t="s">
        <v>1850</v>
      </c>
      <c r="S1034" s="12" t="s">
        <v>1877</v>
      </c>
    </row>
    <row r="1035" spans="1:19" x14ac:dyDescent="0.25">
      <c r="A1035" s="12" t="s">
        <v>1852</v>
      </c>
      <c r="B1035" s="12" t="s">
        <v>1838</v>
      </c>
      <c r="C1035" s="12" t="s">
        <v>1853</v>
      </c>
      <c r="D1035" s="12" t="s">
        <v>1840</v>
      </c>
      <c r="E1035" s="12" t="s">
        <v>1841</v>
      </c>
      <c r="F1035" s="13">
        <v>344</v>
      </c>
      <c r="G1035" s="12" t="s">
        <v>1842</v>
      </c>
      <c r="H1035" s="18">
        <v>43952</v>
      </c>
      <c r="I1035" s="12" t="s">
        <v>2944</v>
      </c>
      <c r="J1035" s="12" t="s">
        <v>2960</v>
      </c>
      <c r="K1035" s="12">
        <v>10078</v>
      </c>
      <c r="L1035" s="12" t="s">
        <v>2928</v>
      </c>
      <c r="M1035" s="12">
        <v>114000</v>
      </c>
      <c r="N1035" s="12" t="s">
        <v>2961</v>
      </c>
      <c r="O1035" s="12" t="s">
        <v>1854</v>
      </c>
      <c r="P1035" s="12" t="s">
        <v>1855</v>
      </c>
      <c r="Q1035" s="12" t="s">
        <v>1856</v>
      </c>
      <c r="R1035" s="12" t="s">
        <v>1850</v>
      </c>
      <c r="S1035" s="12" t="s">
        <v>1877</v>
      </c>
    </row>
    <row r="1036" spans="1:19" x14ac:dyDescent="0.25">
      <c r="A1036" s="12" t="s">
        <v>1858</v>
      </c>
      <c r="B1036" s="12" t="s">
        <v>1838</v>
      </c>
      <c r="C1036" s="12" t="s">
        <v>1859</v>
      </c>
      <c r="D1036" s="12" t="s">
        <v>1840</v>
      </c>
      <c r="E1036" s="12" t="s">
        <v>1841</v>
      </c>
      <c r="F1036" s="13">
        <v>344</v>
      </c>
      <c r="G1036" s="12" t="s">
        <v>1842</v>
      </c>
      <c r="H1036" s="18">
        <v>43983</v>
      </c>
      <c r="I1036" s="12" t="s">
        <v>2877</v>
      </c>
      <c r="J1036" s="12" t="s">
        <v>2960</v>
      </c>
      <c r="K1036" s="12">
        <v>10078</v>
      </c>
      <c r="L1036" s="12" t="s">
        <v>2928</v>
      </c>
      <c r="M1036" s="12">
        <v>114000</v>
      </c>
      <c r="N1036" s="12" t="s">
        <v>2961</v>
      </c>
      <c r="O1036" s="12" t="s">
        <v>1860</v>
      </c>
      <c r="P1036" s="12" t="s">
        <v>1861</v>
      </c>
      <c r="Q1036" s="12" t="s">
        <v>1862</v>
      </c>
      <c r="R1036" s="12" t="s">
        <v>1850</v>
      </c>
      <c r="S1036" s="12" t="s">
        <v>1877</v>
      </c>
    </row>
    <row r="1037" spans="1:19" x14ac:dyDescent="0.25">
      <c r="A1037" s="12" t="s">
        <v>1837</v>
      </c>
      <c r="B1037" s="12" t="s">
        <v>1838</v>
      </c>
      <c r="C1037" s="12" t="s">
        <v>1839</v>
      </c>
      <c r="D1037" s="12" t="s">
        <v>1840</v>
      </c>
      <c r="E1037" s="12" t="s">
        <v>1841</v>
      </c>
      <c r="F1037" s="13">
        <v>567.84</v>
      </c>
      <c r="G1037" s="12" t="s">
        <v>1842</v>
      </c>
      <c r="H1037" s="18">
        <v>43922</v>
      </c>
      <c r="I1037" s="12" t="s">
        <v>2962</v>
      </c>
      <c r="J1037" s="12" t="s">
        <v>2963</v>
      </c>
      <c r="K1037" s="12">
        <v>10078</v>
      </c>
      <c r="L1037" s="12" t="s">
        <v>2928</v>
      </c>
      <c r="M1037" s="12">
        <v>114010</v>
      </c>
      <c r="N1037" s="12" t="s">
        <v>2964</v>
      </c>
      <c r="O1037" s="12" t="s">
        <v>1847</v>
      </c>
      <c r="P1037" s="12" t="s">
        <v>1848</v>
      </c>
      <c r="Q1037" s="12" t="s">
        <v>2732</v>
      </c>
      <c r="R1037" s="12" t="s">
        <v>1850</v>
      </c>
      <c r="S1037" s="12" t="s">
        <v>1851</v>
      </c>
    </row>
    <row r="1038" spans="1:19" x14ac:dyDescent="0.25">
      <c r="A1038" s="12" t="s">
        <v>1852</v>
      </c>
      <c r="B1038" s="12" t="s">
        <v>1838</v>
      </c>
      <c r="C1038" s="12" t="s">
        <v>1853</v>
      </c>
      <c r="D1038" s="12" t="s">
        <v>1840</v>
      </c>
      <c r="E1038" s="12" t="s">
        <v>1841</v>
      </c>
      <c r="F1038" s="13">
        <v>568.66</v>
      </c>
      <c r="G1038" s="12" t="s">
        <v>1842</v>
      </c>
      <c r="H1038" s="18">
        <v>43952</v>
      </c>
      <c r="I1038" s="12" t="s">
        <v>2947</v>
      </c>
      <c r="J1038" s="12" t="s">
        <v>2963</v>
      </c>
      <c r="K1038" s="12">
        <v>10078</v>
      </c>
      <c r="L1038" s="12" t="s">
        <v>2928</v>
      </c>
      <c r="M1038" s="12">
        <v>114010</v>
      </c>
      <c r="N1038" s="12" t="s">
        <v>2964</v>
      </c>
      <c r="O1038" s="12" t="s">
        <v>1854</v>
      </c>
      <c r="P1038" s="12" t="s">
        <v>1855</v>
      </c>
      <c r="Q1038" s="12" t="s">
        <v>1856</v>
      </c>
      <c r="R1038" s="12" t="s">
        <v>1850</v>
      </c>
      <c r="S1038" s="12" t="s">
        <v>1851</v>
      </c>
    </row>
    <row r="1039" spans="1:19" x14ac:dyDescent="0.25">
      <c r="A1039" s="12" t="s">
        <v>1858</v>
      </c>
      <c r="B1039" s="12" t="s">
        <v>1838</v>
      </c>
      <c r="C1039" s="12" t="s">
        <v>1859</v>
      </c>
      <c r="D1039" s="12" t="s">
        <v>1840</v>
      </c>
      <c r="E1039" s="12" t="s">
        <v>1841</v>
      </c>
      <c r="F1039" s="13">
        <v>567.84</v>
      </c>
      <c r="G1039" s="12" t="s">
        <v>1842</v>
      </c>
      <c r="H1039" s="18">
        <v>43983</v>
      </c>
      <c r="I1039" s="12" t="s">
        <v>2880</v>
      </c>
      <c r="J1039" s="12" t="s">
        <v>2963</v>
      </c>
      <c r="K1039" s="12">
        <v>10078</v>
      </c>
      <c r="L1039" s="12" t="s">
        <v>2928</v>
      </c>
      <c r="M1039" s="12">
        <v>114010</v>
      </c>
      <c r="N1039" s="12" t="s">
        <v>2964</v>
      </c>
      <c r="O1039" s="12" t="s">
        <v>1860</v>
      </c>
      <c r="P1039" s="12" t="s">
        <v>1861</v>
      </c>
      <c r="Q1039" s="12" t="s">
        <v>1862</v>
      </c>
      <c r="R1039" s="12" t="s">
        <v>1850</v>
      </c>
      <c r="S1039" s="12" t="s">
        <v>1851</v>
      </c>
    </row>
    <row r="1040" spans="1:19" x14ac:dyDescent="0.25">
      <c r="A1040" s="12" t="s">
        <v>1837</v>
      </c>
      <c r="B1040" s="12" t="s">
        <v>1838</v>
      </c>
      <c r="C1040" s="12" t="s">
        <v>1839</v>
      </c>
      <c r="D1040" s="12" t="s">
        <v>1840</v>
      </c>
      <c r="E1040" s="12" t="s">
        <v>1841</v>
      </c>
      <c r="F1040" s="13">
        <v>650.13</v>
      </c>
      <c r="G1040" s="12" t="s">
        <v>1842</v>
      </c>
      <c r="H1040" s="18">
        <v>43922</v>
      </c>
      <c r="I1040" s="12" t="s">
        <v>2965</v>
      </c>
      <c r="J1040" s="12" t="s">
        <v>2966</v>
      </c>
      <c r="K1040" s="12">
        <v>10078</v>
      </c>
      <c r="L1040" s="12" t="s">
        <v>2928</v>
      </c>
      <c r="M1040" s="12">
        <v>114020</v>
      </c>
      <c r="N1040" s="12" t="s">
        <v>2967</v>
      </c>
      <c r="O1040" s="12" t="s">
        <v>1847</v>
      </c>
      <c r="P1040" s="12" t="s">
        <v>1848</v>
      </c>
      <c r="Q1040" s="12" t="s">
        <v>2732</v>
      </c>
      <c r="R1040" s="12" t="s">
        <v>1850</v>
      </c>
      <c r="S1040" s="12" t="s">
        <v>1866</v>
      </c>
    </row>
    <row r="1041" spans="1:19" x14ac:dyDescent="0.25">
      <c r="A1041" s="12" t="s">
        <v>1852</v>
      </c>
      <c r="B1041" s="12" t="s">
        <v>1838</v>
      </c>
      <c r="C1041" s="12" t="s">
        <v>1853</v>
      </c>
      <c r="D1041" s="12" t="s">
        <v>1840</v>
      </c>
      <c r="E1041" s="12" t="s">
        <v>1841</v>
      </c>
      <c r="F1041" s="13">
        <v>650.13</v>
      </c>
      <c r="G1041" s="12" t="s">
        <v>1842</v>
      </c>
      <c r="H1041" s="18">
        <v>43952</v>
      </c>
      <c r="I1041" s="12" t="s">
        <v>2950</v>
      </c>
      <c r="J1041" s="12" t="s">
        <v>2966</v>
      </c>
      <c r="K1041" s="12">
        <v>10078</v>
      </c>
      <c r="L1041" s="12" t="s">
        <v>2928</v>
      </c>
      <c r="M1041" s="12">
        <v>114020</v>
      </c>
      <c r="N1041" s="12" t="s">
        <v>2967</v>
      </c>
      <c r="O1041" s="12" t="s">
        <v>1854</v>
      </c>
      <c r="P1041" s="12" t="s">
        <v>1855</v>
      </c>
      <c r="Q1041" s="12" t="s">
        <v>1856</v>
      </c>
      <c r="R1041" s="12" t="s">
        <v>1850</v>
      </c>
      <c r="S1041" s="12" t="s">
        <v>1866</v>
      </c>
    </row>
    <row r="1042" spans="1:19" x14ac:dyDescent="0.25">
      <c r="A1042" s="12" t="s">
        <v>1858</v>
      </c>
      <c r="B1042" s="12" t="s">
        <v>1838</v>
      </c>
      <c r="C1042" s="12" t="s">
        <v>1859</v>
      </c>
      <c r="D1042" s="12" t="s">
        <v>1840</v>
      </c>
      <c r="E1042" s="12" t="s">
        <v>1841</v>
      </c>
      <c r="F1042" s="13">
        <v>650.13</v>
      </c>
      <c r="G1042" s="12" t="s">
        <v>1842</v>
      </c>
      <c r="H1042" s="18">
        <v>43983</v>
      </c>
      <c r="I1042" s="12" t="s">
        <v>2884</v>
      </c>
      <c r="J1042" s="12" t="s">
        <v>2966</v>
      </c>
      <c r="K1042" s="12">
        <v>10078</v>
      </c>
      <c r="L1042" s="12" t="s">
        <v>2928</v>
      </c>
      <c r="M1042" s="12">
        <v>114020</v>
      </c>
      <c r="N1042" s="12" t="s">
        <v>2967</v>
      </c>
      <c r="O1042" s="12" t="s">
        <v>1860</v>
      </c>
      <c r="P1042" s="12" t="s">
        <v>1861</v>
      </c>
      <c r="Q1042" s="12" t="s">
        <v>1862</v>
      </c>
      <c r="R1042" s="12" t="s">
        <v>1850</v>
      </c>
      <c r="S1042" s="12" t="s">
        <v>1866</v>
      </c>
    </row>
    <row r="1043" spans="1:19" x14ac:dyDescent="0.25">
      <c r="A1043" s="12" t="s">
        <v>1837</v>
      </c>
      <c r="B1043" s="12" t="s">
        <v>1838</v>
      </c>
      <c r="C1043" s="12" t="s">
        <v>1839</v>
      </c>
      <c r="D1043" s="12" t="s">
        <v>1840</v>
      </c>
      <c r="E1043" s="12" t="s">
        <v>1841</v>
      </c>
      <c r="F1043" s="13">
        <v>4804.25</v>
      </c>
      <c r="G1043" s="12" t="s">
        <v>1842</v>
      </c>
      <c r="H1043" s="18">
        <v>43922</v>
      </c>
      <c r="I1043" s="12" t="s">
        <v>2968</v>
      </c>
      <c r="J1043" s="12" t="s">
        <v>2969</v>
      </c>
      <c r="K1043" s="12">
        <v>10078</v>
      </c>
      <c r="L1043" s="12" t="s">
        <v>2928</v>
      </c>
      <c r="M1043" s="12">
        <v>114040</v>
      </c>
      <c r="N1043" s="12" t="s">
        <v>2970</v>
      </c>
      <c r="O1043" s="12" t="s">
        <v>1847</v>
      </c>
      <c r="P1043" s="12" t="s">
        <v>1848</v>
      </c>
      <c r="Q1043" s="12" t="s">
        <v>2732</v>
      </c>
      <c r="R1043" s="12" t="s">
        <v>1850</v>
      </c>
      <c r="S1043" s="12" t="s">
        <v>1815</v>
      </c>
    </row>
    <row r="1044" spans="1:19" x14ac:dyDescent="0.25">
      <c r="A1044" s="12" t="s">
        <v>1852</v>
      </c>
      <c r="B1044" s="12" t="s">
        <v>1838</v>
      </c>
      <c r="C1044" s="12" t="s">
        <v>1853</v>
      </c>
      <c r="D1044" s="12" t="s">
        <v>1840</v>
      </c>
      <c r="E1044" s="12" t="s">
        <v>1841</v>
      </c>
      <c r="F1044" s="13">
        <v>4455.72</v>
      </c>
      <c r="G1044" s="12" t="s">
        <v>1842</v>
      </c>
      <c r="H1044" s="18">
        <v>43952</v>
      </c>
      <c r="I1044" s="12" t="s">
        <v>2953</v>
      </c>
      <c r="J1044" s="12" t="s">
        <v>2969</v>
      </c>
      <c r="K1044" s="12">
        <v>10078</v>
      </c>
      <c r="L1044" s="12" t="s">
        <v>2928</v>
      </c>
      <c r="M1044" s="12">
        <v>114040</v>
      </c>
      <c r="N1044" s="12" t="s">
        <v>2970</v>
      </c>
      <c r="O1044" s="12" t="s">
        <v>1854</v>
      </c>
      <c r="P1044" s="12" t="s">
        <v>1855</v>
      </c>
      <c r="Q1044" s="12" t="s">
        <v>1856</v>
      </c>
      <c r="R1044" s="12" t="s">
        <v>1850</v>
      </c>
      <c r="S1044" s="12" t="s">
        <v>1815</v>
      </c>
    </row>
    <row r="1045" spans="1:19" x14ac:dyDescent="0.25">
      <c r="A1045" s="12" t="s">
        <v>1858</v>
      </c>
      <c r="B1045" s="12" t="s">
        <v>1838</v>
      </c>
      <c r="C1045" s="12" t="s">
        <v>1859</v>
      </c>
      <c r="D1045" s="12" t="s">
        <v>1840</v>
      </c>
      <c r="E1045" s="12" t="s">
        <v>1841</v>
      </c>
      <c r="F1045" s="13">
        <v>4455.72</v>
      </c>
      <c r="G1045" s="12" t="s">
        <v>1842</v>
      </c>
      <c r="H1045" s="18">
        <v>43983</v>
      </c>
      <c r="I1045" s="12" t="s">
        <v>2887</v>
      </c>
      <c r="J1045" s="12" t="s">
        <v>2969</v>
      </c>
      <c r="K1045" s="12">
        <v>10078</v>
      </c>
      <c r="L1045" s="12" t="s">
        <v>2928</v>
      </c>
      <c r="M1045" s="12">
        <v>114040</v>
      </c>
      <c r="N1045" s="12" t="s">
        <v>2970</v>
      </c>
      <c r="O1045" s="12" t="s">
        <v>1860</v>
      </c>
      <c r="P1045" s="12" t="s">
        <v>1861</v>
      </c>
      <c r="Q1045" s="12" t="s">
        <v>1862</v>
      </c>
      <c r="R1045" s="12" t="s">
        <v>1850</v>
      </c>
      <c r="S1045" s="12" t="s">
        <v>1815</v>
      </c>
    </row>
    <row r="1046" spans="1:19" x14ac:dyDescent="0.25">
      <c r="A1046" s="12" t="s">
        <v>1837</v>
      </c>
      <c r="B1046" s="12" t="s">
        <v>1838</v>
      </c>
      <c r="C1046" s="12" t="s">
        <v>1839</v>
      </c>
      <c r="D1046" s="12" t="s">
        <v>1840</v>
      </c>
      <c r="E1046" s="12" t="s">
        <v>1841</v>
      </c>
      <c r="F1046" s="13">
        <v>1527.46</v>
      </c>
      <c r="G1046" s="12" t="s">
        <v>1842</v>
      </c>
      <c r="H1046" s="18">
        <v>43922</v>
      </c>
      <c r="I1046" s="12" t="s">
        <v>2971</v>
      </c>
      <c r="J1046" s="12" t="s">
        <v>2972</v>
      </c>
      <c r="K1046" s="12">
        <v>10078</v>
      </c>
      <c r="L1046" s="12" t="s">
        <v>2928</v>
      </c>
      <c r="M1046" s="12">
        <v>114060</v>
      </c>
      <c r="N1046" s="12" t="s">
        <v>2973</v>
      </c>
      <c r="O1046" s="12" t="s">
        <v>1847</v>
      </c>
      <c r="P1046" s="12" t="s">
        <v>1848</v>
      </c>
      <c r="Q1046" s="12" t="s">
        <v>2732</v>
      </c>
      <c r="R1046" s="12" t="s">
        <v>1850</v>
      </c>
      <c r="S1046" s="12" t="s">
        <v>1857</v>
      </c>
    </row>
    <row r="1047" spans="1:19" x14ac:dyDescent="0.25">
      <c r="A1047" s="12" t="s">
        <v>1852</v>
      </c>
      <c r="B1047" s="12" t="s">
        <v>1838</v>
      </c>
      <c r="C1047" s="12" t="s">
        <v>1853</v>
      </c>
      <c r="D1047" s="12" t="s">
        <v>1840</v>
      </c>
      <c r="E1047" s="12" t="s">
        <v>1841</v>
      </c>
      <c r="F1047" s="13">
        <v>1497.16</v>
      </c>
      <c r="G1047" s="12" t="s">
        <v>1842</v>
      </c>
      <c r="H1047" s="18">
        <v>43952</v>
      </c>
      <c r="I1047" s="12" t="s">
        <v>2956</v>
      </c>
      <c r="J1047" s="12" t="s">
        <v>2972</v>
      </c>
      <c r="K1047" s="12">
        <v>10078</v>
      </c>
      <c r="L1047" s="12" t="s">
        <v>2928</v>
      </c>
      <c r="M1047" s="12">
        <v>114060</v>
      </c>
      <c r="N1047" s="12" t="s">
        <v>2973</v>
      </c>
      <c r="O1047" s="12" t="s">
        <v>1854</v>
      </c>
      <c r="P1047" s="12" t="s">
        <v>1855</v>
      </c>
      <c r="Q1047" s="12" t="s">
        <v>1856</v>
      </c>
      <c r="R1047" s="12" t="s">
        <v>1850</v>
      </c>
      <c r="S1047" s="12" t="s">
        <v>1857</v>
      </c>
    </row>
    <row r="1048" spans="1:19" x14ac:dyDescent="0.25">
      <c r="A1048" s="12" t="s">
        <v>1858</v>
      </c>
      <c r="B1048" s="12" t="s">
        <v>1838</v>
      </c>
      <c r="C1048" s="12" t="s">
        <v>1859</v>
      </c>
      <c r="D1048" s="12" t="s">
        <v>1840</v>
      </c>
      <c r="E1048" s="12" t="s">
        <v>1841</v>
      </c>
      <c r="F1048" s="13">
        <v>1497.16</v>
      </c>
      <c r="G1048" s="12" t="s">
        <v>1842</v>
      </c>
      <c r="H1048" s="18">
        <v>43983</v>
      </c>
      <c r="I1048" s="12" t="s">
        <v>2890</v>
      </c>
      <c r="J1048" s="12" t="s">
        <v>2972</v>
      </c>
      <c r="K1048" s="12">
        <v>10078</v>
      </c>
      <c r="L1048" s="12" t="s">
        <v>2928</v>
      </c>
      <c r="M1048" s="12">
        <v>114060</v>
      </c>
      <c r="N1048" s="12" t="s">
        <v>2973</v>
      </c>
      <c r="O1048" s="12" t="s">
        <v>1860</v>
      </c>
      <c r="P1048" s="12" t="s">
        <v>1861</v>
      </c>
      <c r="Q1048" s="12" t="s">
        <v>1862</v>
      </c>
      <c r="R1048" s="12" t="s">
        <v>1850</v>
      </c>
      <c r="S1048" s="12" t="s">
        <v>1857</v>
      </c>
    </row>
    <row r="1049" spans="1:19" x14ac:dyDescent="0.25">
      <c r="A1049" s="12" t="s">
        <v>1837</v>
      </c>
      <c r="B1049" s="12" t="s">
        <v>1838</v>
      </c>
      <c r="C1049" s="12" t="s">
        <v>1839</v>
      </c>
      <c r="D1049" s="12" t="s">
        <v>1840</v>
      </c>
      <c r="E1049" s="12" t="s">
        <v>1841</v>
      </c>
      <c r="F1049" s="13">
        <v>6957.54</v>
      </c>
      <c r="G1049" s="12" t="s">
        <v>1842</v>
      </c>
      <c r="H1049" s="18">
        <v>43922</v>
      </c>
      <c r="I1049" s="12" t="s">
        <v>2974</v>
      </c>
      <c r="J1049" s="12" t="s">
        <v>2975</v>
      </c>
      <c r="K1049" s="12">
        <v>10080</v>
      </c>
      <c r="L1049" s="12" t="s">
        <v>2976</v>
      </c>
      <c r="M1049" s="12">
        <v>111100</v>
      </c>
      <c r="N1049" s="12" t="s">
        <v>2977</v>
      </c>
      <c r="O1049" s="12" t="s">
        <v>1847</v>
      </c>
      <c r="P1049" s="12" t="s">
        <v>1848</v>
      </c>
      <c r="Q1049" s="12" t="s">
        <v>2732</v>
      </c>
      <c r="R1049" s="12" t="s">
        <v>1850</v>
      </c>
      <c r="S1049" s="12" t="s">
        <v>1851</v>
      </c>
    </row>
    <row r="1050" spans="1:19" x14ac:dyDescent="0.25">
      <c r="A1050" s="12" t="s">
        <v>1852</v>
      </c>
      <c r="B1050" s="12" t="s">
        <v>1838</v>
      </c>
      <c r="C1050" s="12" t="s">
        <v>1853</v>
      </c>
      <c r="D1050" s="12" t="s">
        <v>1840</v>
      </c>
      <c r="E1050" s="12" t="s">
        <v>1841</v>
      </c>
      <c r="F1050" s="13">
        <v>6957.54</v>
      </c>
      <c r="G1050" s="12" t="s">
        <v>1842</v>
      </c>
      <c r="H1050" s="18">
        <v>43952</v>
      </c>
      <c r="I1050" s="12" t="s">
        <v>2959</v>
      </c>
      <c r="J1050" s="12" t="s">
        <v>2975</v>
      </c>
      <c r="K1050" s="12">
        <v>10080</v>
      </c>
      <c r="L1050" s="12" t="s">
        <v>2976</v>
      </c>
      <c r="M1050" s="12">
        <v>111100</v>
      </c>
      <c r="N1050" s="12" t="s">
        <v>2977</v>
      </c>
      <c r="O1050" s="12" t="s">
        <v>1854</v>
      </c>
      <c r="P1050" s="12" t="s">
        <v>1855</v>
      </c>
      <c r="Q1050" s="12" t="s">
        <v>1856</v>
      </c>
      <c r="R1050" s="12" t="s">
        <v>1850</v>
      </c>
      <c r="S1050" s="12" t="s">
        <v>1851</v>
      </c>
    </row>
    <row r="1051" spans="1:19" x14ac:dyDescent="0.25">
      <c r="A1051" s="12" t="s">
        <v>1858</v>
      </c>
      <c r="B1051" s="12" t="s">
        <v>1838</v>
      </c>
      <c r="C1051" s="12" t="s">
        <v>1859</v>
      </c>
      <c r="D1051" s="12" t="s">
        <v>1840</v>
      </c>
      <c r="E1051" s="12" t="s">
        <v>1841</v>
      </c>
      <c r="F1051" s="13">
        <v>6957.54</v>
      </c>
      <c r="G1051" s="12" t="s">
        <v>1842</v>
      </c>
      <c r="H1051" s="18">
        <v>43983</v>
      </c>
      <c r="I1051" s="12" t="s">
        <v>2893</v>
      </c>
      <c r="J1051" s="12" t="s">
        <v>2975</v>
      </c>
      <c r="K1051" s="12">
        <v>10080</v>
      </c>
      <c r="L1051" s="12" t="s">
        <v>2976</v>
      </c>
      <c r="M1051" s="12">
        <v>111100</v>
      </c>
      <c r="N1051" s="12" t="s">
        <v>2977</v>
      </c>
      <c r="O1051" s="12" t="s">
        <v>1860</v>
      </c>
      <c r="P1051" s="12" t="s">
        <v>1861</v>
      </c>
      <c r="Q1051" s="12" t="s">
        <v>1862</v>
      </c>
      <c r="R1051" s="12" t="s">
        <v>1850</v>
      </c>
      <c r="S1051" s="12" t="s">
        <v>1851</v>
      </c>
    </row>
    <row r="1052" spans="1:19" x14ac:dyDescent="0.25">
      <c r="A1052" s="12" t="s">
        <v>1837</v>
      </c>
      <c r="B1052" s="12" t="s">
        <v>1838</v>
      </c>
      <c r="C1052" s="12" t="s">
        <v>1839</v>
      </c>
      <c r="D1052" s="12" t="s">
        <v>1840</v>
      </c>
      <c r="E1052" s="12" t="s">
        <v>1841</v>
      </c>
      <c r="F1052" s="13">
        <v>1950.71</v>
      </c>
      <c r="G1052" s="12" t="s">
        <v>1842</v>
      </c>
      <c r="H1052" s="18">
        <v>43922</v>
      </c>
      <c r="I1052" s="12" t="s">
        <v>2978</v>
      </c>
      <c r="J1052" s="12" t="s">
        <v>2979</v>
      </c>
      <c r="K1052" s="12">
        <v>10080</v>
      </c>
      <c r="L1052" s="12" t="s">
        <v>2976</v>
      </c>
      <c r="M1052" s="12">
        <v>111200</v>
      </c>
      <c r="N1052" s="12" t="s">
        <v>2980</v>
      </c>
      <c r="O1052" s="12" t="s">
        <v>1847</v>
      </c>
      <c r="P1052" s="12" t="s">
        <v>1848</v>
      </c>
      <c r="Q1052" s="12" t="s">
        <v>2732</v>
      </c>
      <c r="R1052" s="12" t="s">
        <v>1850</v>
      </c>
      <c r="S1052" s="12" t="s">
        <v>1866</v>
      </c>
    </row>
    <row r="1053" spans="1:19" x14ac:dyDescent="0.25">
      <c r="A1053" s="12" t="s">
        <v>1852</v>
      </c>
      <c r="B1053" s="12" t="s">
        <v>1838</v>
      </c>
      <c r="C1053" s="12" t="s">
        <v>1853</v>
      </c>
      <c r="D1053" s="12" t="s">
        <v>1840</v>
      </c>
      <c r="E1053" s="12" t="s">
        <v>1841</v>
      </c>
      <c r="F1053" s="13">
        <v>1950.71</v>
      </c>
      <c r="G1053" s="12" t="s">
        <v>1842</v>
      </c>
      <c r="H1053" s="18">
        <v>43952</v>
      </c>
      <c r="I1053" s="12" t="s">
        <v>2962</v>
      </c>
      <c r="J1053" s="12" t="s">
        <v>2979</v>
      </c>
      <c r="K1053" s="12">
        <v>10080</v>
      </c>
      <c r="L1053" s="12" t="s">
        <v>2976</v>
      </c>
      <c r="M1053" s="12">
        <v>111200</v>
      </c>
      <c r="N1053" s="12" t="s">
        <v>2980</v>
      </c>
      <c r="O1053" s="12" t="s">
        <v>1854</v>
      </c>
      <c r="P1053" s="12" t="s">
        <v>1855</v>
      </c>
      <c r="Q1053" s="12" t="s">
        <v>1856</v>
      </c>
      <c r="R1053" s="12" t="s">
        <v>1850</v>
      </c>
      <c r="S1053" s="12" t="s">
        <v>1866</v>
      </c>
    </row>
    <row r="1054" spans="1:19" x14ac:dyDescent="0.25">
      <c r="A1054" s="12" t="s">
        <v>1858</v>
      </c>
      <c r="B1054" s="12" t="s">
        <v>1838</v>
      </c>
      <c r="C1054" s="12" t="s">
        <v>1859</v>
      </c>
      <c r="D1054" s="12" t="s">
        <v>1840</v>
      </c>
      <c r="E1054" s="12" t="s">
        <v>1841</v>
      </c>
      <c r="F1054" s="13">
        <v>2002.89</v>
      </c>
      <c r="G1054" s="12" t="s">
        <v>1842</v>
      </c>
      <c r="H1054" s="18">
        <v>43983</v>
      </c>
      <c r="I1054" s="12" t="s">
        <v>2896</v>
      </c>
      <c r="J1054" s="12" t="s">
        <v>2979</v>
      </c>
      <c r="K1054" s="12">
        <v>10080</v>
      </c>
      <c r="L1054" s="12" t="s">
        <v>2976</v>
      </c>
      <c r="M1054" s="12">
        <v>111200</v>
      </c>
      <c r="N1054" s="12" t="s">
        <v>2980</v>
      </c>
      <c r="O1054" s="12" t="s">
        <v>1860</v>
      </c>
      <c r="P1054" s="12" t="s">
        <v>1861</v>
      </c>
      <c r="Q1054" s="12" t="s">
        <v>1862</v>
      </c>
      <c r="R1054" s="12" t="s">
        <v>1850</v>
      </c>
      <c r="S1054" s="12" t="s">
        <v>1866</v>
      </c>
    </row>
    <row r="1055" spans="1:19" x14ac:dyDescent="0.25">
      <c r="A1055" s="12" t="s">
        <v>1837</v>
      </c>
      <c r="B1055" s="12" t="s">
        <v>1838</v>
      </c>
      <c r="C1055" s="12" t="s">
        <v>1839</v>
      </c>
      <c r="D1055" s="12" t="s">
        <v>1840</v>
      </c>
      <c r="E1055" s="12" t="s">
        <v>1841</v>
      </c>
      <c r="F1055" s="13">
        <v>77117.62</v>
      </c>
      <c r="G1055" s="12" t="s">
        <v>1842</v>
      </c>
      <c r="H1055" s="18">
        <v>43922</v>
      </c>
      <c r="I1055" s="12" t="s">
        <v>2981</v>
      </c>
      <c r="J1055" s="12" t="s">
        <v>2982</v>
      </c>
      <c r="K1055" s="12">
        <v>10080</v>
      </c>
      <c r="L1055" s="12" t="s">
        <v>2976</v>
      </c>
      <c r="M1055" s="12">
        <v>111400</v>
      </c>
      <c r="N1055" s="12" t="s">
        <v>2983</v>
      </c>
      <c r="O1055" s="12" t="s">
        <v>1847</v>
      </c>
      <c r="P1055" s="12" t="s">
        <v>1848</v>
      </c>
      <c r="Q1055" s="12" t="s">
        <v>2732</v>
      </c>
      <c r="R1055" s="12" t="s">
        <v>1850</v>
      </c>
      <c r="S1055" s="12" t="s">
        <v>1815</v>
      </c>
    </row>
    <row r="1056" spans="1:19" x14ac:dyDescent="0.25">
      <c r="A1056" s="12" t="s">
        <v>1852</v>
      </c>
      <c r="B1056" s="12" t="s">
        <v>1838</v>
      </c>
      <c r="C1056" s="12" t="s">
        <v>1853</v>
      </c>
      <c r="D1056" s="12" t="s">
        <v>1840</v>
      </c>
      <c r="E1056" s="12" t="s">
        <v>1841</v>
      </c>
      <c r="F1056" s="13">
        <v>77213.279999999999</v>
      </c>
      <c r="G1056" s="12" t="s">
        <v>1842</v>
      </c>
      <c r="H1056" s="18">
        <v>43952</v>
      </c>
      <c r="I1056" s="12" t="s">
        <v>2965</v>
      </c>
      <c r="J1056" s="12" t="s">
        <v>2982</v>
      </c>
      <c r="K1056" s="12">
        <v>10080</v>
      </c>
      <c r="L1056" s="12" t="s">
        <v>2976</v>
      </c>
      <c r="M1056" s="12">
        <v>111400</v>
      </c>
      <c r="N1056" s="12" t="s">
        <v>2983</v>
      </c>
      <c r="O1056" s="12" t="s">
        <v>1854</v>
      </c>
      <c r="P1056" s="12" t="s">
        <v>1855</v>
      </c>
      <c r="Q1056" s="12" t="s">
        <v>1856</v>
      </c>
      <c r="R1056" s="12" t="s">
        <v>1850</v>
      </c>
      <c r="S1056" s="12" t="s">
        <v>1815</v>
      </c>
    </row>
    <row r="1057" spans="1:19" x14ac:dyDescent="0.25">
      <c r="A1057" s="12" t="s">
        <v>1858</v>
      </c>
      <c r="B1057" s="12" t="s">
        <v>1838</v>
      </c>
      <c r="C1057" s="12" t="s">
        <v>1859</v>
      </c>
      <c r="D1057" s="12" t="s">
        <v>1840</v>
      </c>
      <c r="E1057" s="12" t="s">
        <v>1841</v>
      </c>
      <c r="F1057" s="13">
        <v>73225.490000000005</v>
      </c>
      <c r="G1057" s="12" t="s">
        <v>1842</v>
      </c>
      <c r="H1057" s="18">
        <v>43983</v>
      </c>
      <c r="I1057" s="12" t="s">
        <v>2899</v>
      </c>
      <c r="J1057" s="12" t="s">
        <v>2982</v>
      </c>
      <c r="K1057" s="12">
        <v>10080</v>
      </c>
      <c r="L1057" s="12" t="s">
        <v>2976</v>
      </c>
      <c r="M1057" s="12">
        <v>111400</v>
      </c>
      <c r="N1057" s="12" t="s">
        <v>2983</v>
      </c>
      <c r="O1057" s="12" t="s">
        <v>1860</v>
      </c>
      <c r="P1057" s="12" t="s">
        <v>1861</v>
      </c>
      <c r="Q1057" s="12" t="s">
        <v>1862</v>
      </c>
      <c r="R1057" s="12" t="s">
        <v>1850</v>
      </c>
      <c r="S1057" s="12" t="s">
        <v>1815</v>
      </c>
    </row>
    <row r="1058" spans="1:19" x14ac:dyDescent="0.25">
      <c r="A1058" s="12" t="s">
        <v>1837</v>
      </c>
      <c r="B1058" s="12" t="s">
        <v>1838</v>
      </c>
      <c r="C1058" s="12" t="s">
        <v>1839</v>
      </c>
      <c r="D1058" s="12" t="s">
        <v>1840</v>
      </c>
      <c r="E1058" s="12" t="s">
        <v>1841</v>
      </c>
      <c r="F1058" s="13">
        <v>32738.76</v>
      </c>
      <c r="G1058" s="12" t="s">
        <v>1842</v>
      </c>
      <c r="H1058" s="18">
        <v>43922</v>
      </c>
      <c r="I1058" s="12" t="s">
        <v>2984</v>
      </c>
      <c r="J1058" s="12" t="s">
        <v>2985</v>
      </c>
      <c r="K1058" s="12">
        <v>10080</v>
      </c>
      <c r="L1058" s="12" t="s">
        <v>2976</v>
      </c>
      <c r="M1058" s="12">
        <v>111600</v>
      </c>
      <c r="N1058" s="12" t="s">
        <v>2986</v>
      </c>
      <c r="O1058" s="12" t="s">
        <v>1847</v>
      </c>
      <c r="P1058" s="12" t="s">
        <v>1848</v>
      </c>
      <c r="Q1058" s="12" t="s">
        <v>2732</v>
      </c>
      <c r="R1058" s="12" t="s">
        <v>1850</v>
      </c>
      <c r="S1058" s="12" t="s">
        <v>1857</v>
      </c>
    </row>
    <row r="1059" spans="1:19" x14ac:dyDescent="0.25">
      <c r="A1059" s="12" t="s">
        <v>1852</v>
      </c>
      <c r="B1059" s="12" t="s">
        <v>1838</v>
      </c>
      <c r="C1059" s="12" t="s">
        <v>1853</v>
      </c>
      <c r="D1059" s="12" t="s">
        <v>1840</v>
      </c>
      <c r="E1059" s="12" t="s">
        <v>1841</v>
      </c>
      <c r="F1059" s="13">
        <v>32576.85</v>
      </c>
      <c r="G1059" s="12" t="s">
        <v>1842</v>
      </c>
      <c r="H1059" s="18">
        <v>43952</v>
      </c>
      <c r="I1059" s="12" t="s">
        <v>2968</v>
      </c>
      <c r="J1059" s="12" t="s">
        <v>2985</v>
      </c>
      <c r="K1059" s="12">
        <v>10080</v>
      </c>
      <c r="L1059" s="12" t="s">
        <v>2976</v>
      </c>
      <c r="M1059" s="12">
        <v>111600</v>
      </c>
      <c r="N1059" s="12" t="s">
        <v>2986</v>
      </c>
      <c r="O1059" s="12" t="s">
        <v>1854</v>
      </c>
      <c r="P1059" s="12" t="s">
        <v>1855</v>
      </c>
      <c r="Q1059" s="12" t="s">
        <v>1856</v>
      </c>
      <c r="R1059" s="12" t="s">
        <v>1850</v>
      </c>
      <c r="S1059" s="12" t="s">
        <v>1857</v>
      </c>
    </row>
    <row r="1060" spans="1:19" x14ac:dyDescent="0.25">
      <c r="A1060" s="12" t="s">
        <v>1858</v>
      </c>
      <c r="B1060" s="12" t="s">
        <v>1838</v>
      </c>
      <c r="C1060" s="12" t="s">
        <v>1859</v>
      </c>
      <c r="D1060" s="12" t="s">
        <v>1840</v>
      </c>
      <c r="E1060" s="12" t="s">
        <v>1841</v>
      </c>
      <c r="F1060" s="13">
        <v>32713.19</v>
      </c>
      <c r="G1060" s="12" t="s">
        <v>1842</v>
      </c>
      <c r="H1060" s="18">
        <v>43983</v>
      </c>
      <c r="I1060" s="12" t="s">
        <v>2902</v>
      </c>
      <c r="J1060" s="12" t="s">
        <v>2985</v>
      </c>
      <c r="K1060" s="12">
        <v>10080</v>
      </c>
      <c r="L1060" s="12" t="s">
        <v>2976</v>
      </c>
      <c r="M1060" s="12">
        <v>111600</v>
      </c>
      <c r="N1060" s="12" t="s">
        <v>2986</v>
      </c>
      <c r="O1060" s="12" t="s">
        <v>1860</v>
      </c>
      <c r="P1060" s="12" t="s">
        <v>1861</v>
      </c>
      <c r="Q1060" s="12" t="s">
        <v>1862</v>
      </c>
      <c r="R1060" s="12" t="s">
        <v>1850</v>
      </c>
      <c r="S1060" s="12" t="s">
        <v>1857</v>
      </c>
    </row>
    <row r="1061" spans="1:19" x14ac:dyDescent="0.25">
      <c r="A1061" s="12" t="s">
        <v>1837</v>
      </c>
      <c r="B1061" s="12" t="s">
        <v>1838</v>
      </c>
      <c r="C1061" s="12" t="s">
        <v>1839</v>
      </c>
      <c r="D1061" s="12" t="s">
        <v>1840</v>
      </c>
      <c r="E1061" s="12" t="s">
        <v>1841</v>
      </c>
      <c r="F1061" s="13">
        <v>2727.68</v>
      </c>
      <c r="G1061" s="12" t="s">
        <v>1842</v>
      </c>
      <c r="H1061" s="18">
        <v>43922</v>
      </c>
      <c r="I1061" s="12" t="s">
        <v>2987</v>
      </c>
      <c r="J1061" s="12" t="s">
        <v>2988</v>
      </c>
      <c r="K1061" s="12">
        <v>10080</v>
      </c>
      <c r="L1061" s="12" t="s">
        <v>2976</v>
      </c>
      <c r="M1061" s="12">
        <v>111700</v>
      </c>
      <c r="N1061" s="12" t="s">
        <v>2989</v>
      </c>
      <c r="O1061" s="12" t="s">
        <v>1847</v>
      </c>
      <c r="P1061" s="12" t="s">
        <v>1848</v>
      </c>
      <c r="Q1061" s="12" t="s">
        <v>2732</v>
      </c>
      <c r="R1061" s="12" t="s">
        <v>1850</v>
      </c>
      <c r="S1061" s="12" t="s">
        <v>1877</v>
      </c>
    </row>
    <row r="1062" spans="1:19" x14ac:dyDescent="0.25">
      <c r="A1062" s="12" t="s">
        <v>1852</v>
      </c>
      <c r="B1062" s="12" t="s">
        <v>1838</v>
      </c>
      <c r="C1062" s="12" t="s">
        <v>1853</v>
      </c>
      <c r="D1062" s="12" t="s">
        <v>1840</v>
      </c>
      <c r="E1062" s="12" t="s">
        <v>1841</v>
      </c>
      <c r="F1062" s="13">
        <v>2719.61</v>
      </c>
      <c r="G1062" s="12" t="s">
        <v>1842</v>
      </c>
      <c r="H1062" s="18">
        <v>43952</v>
      </c>
      <c r="I1062" s="12" t="s">
        <v>2971</v>
      </c>
      <c r="J1062" s="12" t="s">
        <v>2988</v>
      </c>
      <c r="K1062" s="12">
        <v>10080</v>
      </c>
      <c r="L1062" s="12" t="s">
        <v>2976</v>
      </c>
      <c r="M1062" s="12">
        <v>111700</v>
      </c>
      <c r="N1062" s="12" t="s">
        <v>2989</v>
      </c>
      <c r="O1062" s="12" t="s">
        <v>1854</v>
      </c>
      <c r="P1062" s="12" t="s">
        <v>1855</v>
      </c>
      <c r="Q1062" s="12" t="s">
        <v>1856</v>
      </c>
      <c r="R1062" s="12" t="s">
        <v>1850</v>
      </c>
      <c r="S1062" s="12" t="s">
        <v>1877</v>
      </c>
    </row>
    <row r="1063" spans="1:19" x14ac:dyDescent="0.25">
      <c r="A1063" s="12" t="s">
        <v>1858</v>
      </c>
      <c r="B1063" s="12" t="s">
        <v>1838</v>
      </c>
      <c r="C1063" s="12" t="s">
        <v>1859</v>
      </c>
      <c r="D1063" s="12" t="s">
        <v>1840</v>
      </c>
      <c r="E1063" s="12" t="s">
        <v>1841</v>
      </c>
      <c r="F1063" s="13">
        <v>2719.61</v>
      </c>
      <c r="G1063" s="12" t="s">
        <v>1842</v>
      </c>
      <c r="H1063" s="18">
        <v>43983</v>
      </c>
      <c r="I1063" s="12" t="s">
        <v>2905</v>
      </c>
      <c r="J1063" s="12" t="s">
        <v>2988</v>
      </c>
      <c r="K1063" s="12">
        <v>10080</v>
      </c>
      <c r="L1063" s="12" t="s">
        <v>2976</v>
      </c>
      <c r="M1063" s="12">
        <v>111700</v>
      </c>
      <c r="N1063" s="12" t="s">
        <v>2989</v>
      </c>
      <c r="O1063" s="12" t="s">
        <v>1860</v>
      </c>
      <c r="P1063" s="12" t="s">
        <v>1861</v>
      </c>
      <c r="Q1063" s="12" t="s">
        <v>1862</v>
      </c>
      <c r="R1063" s="12" t="s">
        <v>1850</v>
      </c>
      <c r="S1063" s="12" t="s">
        <v>1877</v>
      </c>
    </row>
    <row r="1064" spans="1:19" x14ac:dyDescent="0.25">
      <c r="A1064" s="12" t="s">
        <v>1837</v>
      </c>
      <c r="B1064" s="12" t="s">
        <v>1838</v>
      </c>
      <c r="C1064" s="12" t="s">
        <v>1839</v>
      </c>
      <c r="D1064" s="12" t="s">
        <v>1840</v>
      </c>
      <c r="E1064" s="12" t="s">
        <v>1841</v>
      </c>
      <c r="F1064" s="13">
        <v>11.51</v>
      </c>
      <c r="G1064" s="12" t="s">
        <v>1842</v>
      </c>
      <c r="H1064" s="18">
        <v>43922</v>
      </c>
      <c r="I1064" s="12" t="s">
        <v>2990</v>
      </c>
      <c r="J1064" s="12" t="s">
        <v>2991</v>
      </c>
      <c r="K1064" s="12">
        <v>10080</v>
      </c>
      <c r="L1064" s="12" t="s">
        <v>2976</v>
      </c>
      <c r="M1064" s="12">
        <v>113000</v>
      </c>
      <c r="N1064" s="12" t="s">
        <v>2992</v>
      </c>
      <c r="O1064" s="12" t="s">
        <v>1847</v>
      </c>
      <c r="P1064" s="12" t="s">
        <v>1848</v>
      </c>
      <c r="Q1064" s="12" t="s">
        <v>2732</v>
      </c>
      <c r="R1064" s="12" t="s">
        <v>1850</v>
      </c>
      <c r="S1064" s="12" t="s">
        <v>1877</v>
      </c>
    </row>
    <row r="1065" spans="1:19" x14ac:dyDescent="0.25">
      <c r="A1065" s="12" t="s">
        <v>1852</v>
      </c>
      <c r="B1065" s="12" t="s">
        <v>1838</v>
      </c>
      <c r="C1065" s="12" t="s">
        <v>1853</v>
      </c>
      <c r="D1065" s="12" t="s">
        <v>1840</v>
      </c>
      <c r="E1065" s="12" t="s">
        <v>1841</v>
      </c>
      <c r="F1065" s="13">
        <v>11.51</v>
      </c>
      <c r="G1065" s="12" t="s">
        <v>1842</v>
      </c>
      <c r="H1065" s="18">
        <v>43952</v>
      </c>
      <c r="I1065" s="12" t="s">
        <v>2974</v>
      </c>
      <c r="J1065" s="12" t="s">
        <v>2991</v>
      </c>
      <c r="K1065" s="12">
        <v>10080</v>
      </c>
      <c r="L1065" s="12" t="s">
        <v>2976</v>
      </c>
      <c r="M1065" s="12">
        <v>113000</v>
      </c>
      <c r="N1065" s="12" t="s">
        <v>2992</v>
      </c>
      <c r="O1065" s="12" t="s">
        <v>1854</v>
      </c>
      <c r="P1065" s="12" t="s">
        <v>1855</v>
      </c>
      <c r="Q1065" s="12" t="s">
        <v>1856</v>
      </c>
      <c r="R1065" s="12" t="s">
        <v>1850</v>
      </c>
      <c r="S1065" s="12" t="s">
        <v>1877</v>
      </c>
    </row>
    <row r="1066" spans="1:19" x14ac:dyDescent="0.25">
      <c r="A1066" s="12" t="s">
        <v>1858</v>
      </c>
      <c r="B1066" s="12" t="s">
        <v>1838</v>
      </c>
      <c r="C1066" s="12" t="s">
        <v>1859</v>
      </c>
      <c r="D1066" s="12" t="s">
        <v>1840</v>
      </c>
      <c r="E1066" s="12" t="s">
        <v>1841</v>
      </c>
      <c r="F1066" s="13">
        <v>11.51</v>
      </c>
      <c r="G1066" s="12" t="s">
        <v>1842</v>
      </c>
      <c r="H1066" s="18">
        <v>43983</v>
      </c>
      <c r="I1066" s="12" t="s">
        <v>2908</v>
      </c>
      <c r="J1066" s="12" t="s">
        <v>2991</v>
      </c>
      <c r="K1066" s="12">
        <v>10080</v>
      </c>
      <c r="L1066" s="12" t="s">
        <v>2976</v>
      </c>
      <c r="M1066" s="12">
        <v>113000</v>
      </c>
      <c r="N1066" s="12" t="s">
        <v>2992</v>
      </c>
      <c r="O1066" s="12" t="s">
        <v>1860</v>
      </c>
      <c r="P1066" s="12" t="s">
        <v>1861</v>
      </c>
      <c r="Q1066" s="12" t="s">
        <v>1862</v>
      </c>
      <c r="R1066" s="12" t="s">
        <v>1850</v>
      </c>
      <c r="S1066" s="12" t="s">
        <v>1877</v>
      </c>
    </row>
    <row r="1067" spans="1:19" x14ac:dyDescent="0.25">
      <c r="A1067" s="12" t="s">
        <v>1837</v>
      </c>
      <c r="B1067" s="12" t="s">
        <v>1838</v>
      </c>
      <c r="C1067" s="12" t="s">
        <v>1839</v>
      </c>
      <c r="D1067" s="12" t="s">
        <v>1840</v>
      </c>
      <c r="E1067" s="12" t="s">
        <v>1841</v>
      </c>
      <c r="F1067" s="13">
        <v>652.30999999999995</v>
      </c>
      <c r="G1067" s="12" t="s">
        <v>1842</v>
      </c>
      <c r="H1067" s="18">
        <v>43922</v>
      </c>
      <c r="I1067" s="12" t="s">
        <v>2993</v>
      </c>
      <c r="J1067" s="12" t="s">
        <v>2994</v>
      </c>
      <c r="K1067" s="12">
        <v>10080</v>
      </c>
      <c r="L1067" s="12" t="s">
        <v>2976</v>
      </c>
      <c r="M1067" s="12">
        <v>113010</v>
      </c>
      <c r="N1067" s="12" t="s">
        <v>2995</v>
      </c>
      <c r="O1067" s="12" t="s">
        <v>1847</v>
      </c>
      <c r="P1067" s="12" t="s">
        <v>1848</v>
      </c>
      <c r="Q1067" s="12" t="s">
        <v>2732</v>
      </c>
      <c r="R1067" s="12" t="s">
        <v>1850</v>
      </c>
      <c r="S1067" s="12" t="s">
        <v>1851</v>
      </c>
    </row>
    <row r="1068" spans="1:19" x14ac:dyDescent="0.25">
      <c r="A1068" s="12" t="s">
        <v>1852</v>
      </c>
      <c r="B1068" s="12" t="s">
        <v>1838</v>
      </c>
      <c r="C1068" s="12" t="s">
        <v>1853</v>
      </c>
      <c r="D1068" s="12" t="s">
        <v>1840</v>
      </c>
      <c r="E1068" s="12" t="s">
        <v>1841</v>
      </c>
      <c r="F1068" s="13">
        <v>652.30999999999995</v>
      </c>
      <c r="G1068" s="12" t="s">
        <v>1842</v>
      </c>
      <c r="H1068" s="18">
        <v>43952</v>
      </c>
      <c r="I1068" s="12" t="s">
        <v>2978</v>
      </c>
      <c r="J1068" s="12" t="s">
        <v>2994</v>
      </c>
      <c r="K1068" s="12">
        <v>10080</v>
      </c>
      <c r="L1068" s="12" t="s">
        <v>2976</v>
      </c>
      <c r="M1068" s="12">
        <v>113010</v>
      </c>
      <c r="N1068" s="12" t="s">
        <v>2995</v>
      </c>
      <c r="O1068" s="12" t="s">
        <v>1854</v>
      </c>
      <c r="P1068" s="12" t="s">
        <v>1855</v>
      </c>
      <c r="Q1068" s="12" t="s">
        <v>1856</v>
      </c>
      <c r="R1068" s="12" t="s">
        <v>1850</v>
      </c>
      <c r="S1068" s="12" t="s">
        <v>1851</v>
      </c>
    </row>
    <row r="1069" spans="1:19" x14ac:dyDescent="0.25">
      <c r="A1069" s="12" t="s">
        <v>1858</v>
      </c>
      <c r="B1069" s="12" t="s">
        <v>1838</v>
      </c>
      <c r="C1069" s="12" t="s">
        <v>1859</v>
      </c>
      <c r="D1069" s="12" t="s">
        <v>1840</v>
      </c>
      <c r="E1069" s="12" t="s">
        <v>1841</v>
      </c>
      <c r="F1069" s="13">
        <v>652.30999999999995</v>
      </c>
      <c r="G1069" s="12" t="s">
        <v>1842</v>
      </c>
      <c r="H1069" s="18">
        <v>43983</v>
      </c>
      <c r="I1069" s="12" t="s">
        <v>2911</v>
      </c>
      <c r="J1069" s="12" t="s">
        <v>2994</v>
      </c>
      <c r="K1069" s="12">
        <v>10080</v>
      </c>
      <c r="L1069" s="12" t="s">
        <v>2976</v>
      </c>
      <c r="M1069" s="12">
        <v>113010</v>
      </c>
      <c r="N1069" s="12" t="s">
        <v>2995</v>
      </c>
      <c r="O1069" s="12" t="s">
        <v>1860</v>
      </c>
      <c r="P1069" s="12" t="s">
        <v>1861</v>
      </c>
      <c r="Q1069" s="12" t="s">
        <v>1862</v>
      </c>
      <c r="R1069" s="12" t="s">
        <v>1850</v>
      </c>
      <c r="S1069" s="12" t="s">
        <v>1851</v>
      </c>
    </row>
    <row r="1070" spans="1:19" x14ac:dyDescent="0.25">
      <c r="A1070" s="12" t="s">
        <v>1837</v>
      </c>
      <c r="B1070" s="12" t="s">
        <v>1838</v>
      </c>
      <c r="C1070" s="12" t="s">
        <v>1839</v>
      </c>
      <c r="D1070" s="12" t="s">
        <v>1840</v>
      </c>
      <c r="E1070" s="12" t="s">
        <v>1841</v>
      </c>
      <c r="F1070" s="13">
        <v>166.84</v>
      </c>
      <c r="G1070" s="12" t="s">
        <v>1842</v>
      </c>
      <c r="H1070" s="18">
        <v>43922</v>
      </c>
      <c r="I1070" s="12" t="s">
        <v>2996</v>
      </c>
      <c r="J1070" s="12" t="s">
        <v>2997</v>
      </c>
      <c r="K1070" s="12">
        <v>10080</v>
      </c>
      <c r="L1070" s="12" t="s">
        <v>2976</v>
      </c>
      <c r="M1070" s="12">
        <v>113020</v>
      </c>
      <c r="N1070" s="12" t="s">
        <v>2998</v>
      </c>
      <c r="O1070" s="12" t="s">
        <v>1847</v>
      </c>
      <c r="P1070" s="12" t="s">
        <v>1848</v>
      </c>
      <c r="Q1070" s="12" t="s">
        <v>2732</v>
      </c>
      <c r="R1070" s="12" t="s">
        <v>1850</v>
      </c>
      <c r="S1070" s="12" t="s">
        <v>1866</v>
      </c>
    </row>
    <row r="1071" spans="1:19" x14ac:dyDescent="0.25">
      <c r="A1071" s="12" t="s">
        <v>1852</v>
      </c>
      <c r="B1071" s="12" t="s">
        <v>1838</v>
      </c>
      <c r="C1071" s="12" t="s">
        <v>1853</v>
      </c>
      <c r="D1071" s="12" t="s">
        <v>1840</v>
      </c>
      <c r="E1071" s="12" t="s">
        <v>1841</v>
      </c>
      <c r="F1071" s="13">
        <v>166.84</v>
      </c>
      <c r="G1071" s="12" t="s">
        <v>1842</v>
      </c>
      <c r="H1071" s="18">
        <v>43952</v>
      </c>
      <c r="I1071" s="12" t="s">
        <v>2981</v>
      </c>
      <c r="J1071" s="12" t="s">
        <v>2997</v>
      </c>
      <c r="K1071" s="12">
        <v>10080</v>
      </c>
      <c r="L1071" s="12" t="s">
        <v>2976</v>
      </c>
      <c r="M1071" s="12">
        <v>113020</v>
      </c>
      <c r="N1071" s="12" t="s">
        <v>2998</v>
      </c>
      <c r="O1071" s="12" t="s">
        <v>1854</v>
      </c>
      <c r="P1071" s="12" t="s">
        <v>1855</v>
      </c>
      <c r="Q1071" s="12" t="s">
        <v>1856</v>
      </c>
      <c r="R1071" s="12" t="s">
        <v>1850</v>
      </c>
      <c r="S1071" s="12" t="s">
        <v>1866</v>
      </c>
    </row>
    <row r="1072" spans="1:19" x14ac:dyDescent="0.25">
      <c r="A1072" s="12" t="s">
        <v>1858</v>
      </c>
      <c r="B1072" s="12" t="s">
        <v>1838</v>
      </c>
      <c r="C1072" s="12" t="s">
        <v>1859</v>
      </c>
      <c r="D1072" s="12" t="s">
        <v>1840</v>
      </c>
      <c r="E1072" s="12" t="s">
        <v>1841</v>
      </c>
      <c r="F1072" s="13">
        <v>174.01</v>
      </c>
      <c r="G1072" s="12" t="s">
        <v>1842</v>
      </c>
      <c r="H1072" s="18">
        <v>43983</v>
      </c>
      <c r="I1072" s="12" t="s">
        <v>2914</v>
      </c>
      <c r="J1072" s="12" t="s">
        <v>2997</v>
      </c>
      <c r="K1072" s="12">
        <v>10080</v>
      </c>
      <c r="L1072" s="12" t="s">
        <v>2976</v>
      </c>
      <c r="M1072" s="12">
        <v>113020</v>
      </c>
      <c r="N1072" s="12" t="s">
        <v>2998</v>
      </c>
      <c r="O1072" s="12" t="s">
        <v>1860</v>
      </c>
      <c r="P1072" s="12" t="s">
        <v>1861</v>
      </c>
      <c r="Q1072" s="12" t="s">
        <v>1862</v>
      </c>
      <c r="R1072" s="12" t="s">
        <v>1850</v>
      </c>
      <c r="S1072" s="12" t="s">
        <v>1866</v>
      </c>
    </row>
    <row r="1073" spans="1:19" x14ac:dyDescent="0.25">
      <c r="A1073" s="12" t="s">
        <v>1837</v>
      </c>
      <c r="B1073" s="12" t="s">
        <v>1838</v>
      </c>
      <c r="C1073" s="12" t="s">
        <v>1839</v>
      </c>
      <c r="D1073" s="12" t="s">
        <v>1840</v>
      </c>
      <c r="E1073" s="12" t="s">
        <v>1841</v>
      </c>
      <c r="F1073" s="13">
        <v>7990.45</v>
      </c>
      <c r="G1073" s="12" t="s">
        <v>1842</v>
      </c>
      <c r="H1073" s="18">
        <v>43922</v>
      </c>
      <c r="I1073" s="12" t="s">
        <v>2999</v>
      </c>
      <c r="J1073" s="12" t="s">
        <v>3000</v>
      </c>
      <c r="K1073" s="12">
        <v>10080</v>
      </c>
      <c r="L1073" s="12" t="s">
        <v>2976</v>
      </c>
      <c r="M1073" s="12">
        <v>113040</v>
      </c>
      <c r="N1073" s="12" t="s">
        <v>3001</v>
      </c>
      <c r="O1073" s="12" t="s">
        <v>1847</v>
      </c>
      <c r="P1073" s="12" t="s">
        <v>1848</v>
      </c>
      <c r="Q1073" s="12" t="s">
        <v>2732</v>
      </c>
      <c r="R1073" s="12" t="s">
        <v>1850</v>
      </c>
      <c r="S1073" s="12" t="s">
        <v>1815</v>
      </c>
    </row>
    <row r="1074" spans="1:19" x14ac:dyDescent="0.25">
      <c r="A1074" s="12" t="s">
        <v>1852</v>
      </c>
      <c r="B1074" s="12" t="s">
        <v>1838</v>
      </c>
      <c r="C1074" s="12" t="s">
        <v>1853</v>
      </c>
      <c r="D1074" s="12" t="s">
        <v>1840</v>
      </c>
      <c r="E1074" s="12" t="s">
        <v>1841</v>
      </c>
      <c r="F1074" s="13">
        <v>8251.99</v>
      </c>
      <c r="G1074" s="12" t="s">
        <v>1842</v>
      </c>
      <c r="H1074" s="18">
        <v>43952</v>
      </c>
      <c r="I1074" s="12" t="s">
        <v>2984</v>
      </c>
      <c r="J1074" s="12" t="s">
        <v>3000</v>
      </c>
      <c r="K1074" s="12">
        <v>10080</v>
      </c>
      <c r="L1074" s="12" t="s">
        <v>2976</v>
      </c>
      <c r="M1074" s="12">
        <v>113040</v>
      </c>
      <c r="N1074" s="12" t="s">
        <v>3001</v>
      </c>
      <c r="O1074" s="12" t="s">
        <v>1854</v>
      </c>
      <c r="P1074" s="12" t="s">
        <v>1855</v>
      </c>
      <c r="Q1074" s="12" t="s">
        <v>1856</v>
      </c>
      <c r="R1074" s="12" t="s">
        <v>1850</v>
      </c>
      <c r="S1074" s="12" t="s">
        <v>1815</v>
      </c>
    </row>
    <row r="1075" spans="1:19" x14ac:dyDescent="0.25">
      <c r="A1075" s="12" t="s">
        <v>1858</v>
      </c>
      <c r="B1075" s="12" t="s">
        <v>1838</v>
      </c>
      <c r="C1075" s="12" t="s">
        <v>1859</v>
      </c>
      <c r="D1075" s="12" t="s">
        <v>1840</v>
      </c>
      <c r="E1075" s="12" t="s">
        <v>1841</v>
      </c>
      <c r="F1075" s="13">
        <v>8018.86</v>
      </c>
      <c r="G1075" s="12" t="s">
        <v>1842</v>
      </c>
      <c r="H1075" s="18">
        <v>43983</v>
      </c>
      <c r="I1075" s="12" t="s">
        <v>2917</v>
      </c>
      <c r="J1075" s="12" t="s">
        <v>3000</v>
      </c>
      <c r="K1075" s="12">
        <v>10080</v>
      </c>
      <c r="L1075" s="12" t="s">
        <v>2976</v>
      </c>
      <c r="M1075" s="12">
        <v>113040</v>
      </c>
      <c r="N1075" s="12" t="s">
        <v>3001</v>
      </c>
      <c r="O1075" s="12" t="s">
        <v>1860</v>
      </c>
      <c r="P1075" s="12" t="s">
        <v>1861</v>
      </c>
      <c r="Q1075" s="12" t="s">
        <v>1862</v>
      </c>
      <c r="R1075" s="12" t="s">
        <v>1850</v>
      </c>
      <c r="S1075" s="12" t="s">
        <v>1815</v>
      </c>
    </row>
    <row r="1076" spans="1:19" x14ac:dyDescent="0.25">
      <c r="A1076" s="12" t="s">
        <v>1837</v>
      </c>
      <c r="B1076" s="12" t="s">
        <v>1838</v>
      </c>
      <c r="C1076" s="12" t="s">
        <v>1839</v>
      </c>
      <c r="D1076" s="12" t="s">
        <v>1840</v>
      </c>
      <c r="E1076" s="12" t="s">
        <v>1841</v>
      </c>
      <c r="F1076" s="13">
        <v>2356.4499999999998</v>
      </c>
      <c r="G1076" s="12" t="s">
        <v>1842</v>
      </c>
      <c r="H1076" s="18">
        <v>43922</v>
      </c>
      <c r="I1076" s="12" t="s">
        <v>3002</v>
      </c>
      <c r="J1076" s="12" t="s">
        <v>3003</v>
      </c>
      <c r="K1076" s="12">
        <v>10080</v>
      </c>
      <c r="L1076" s="12" t="s">
        <v>2976</v>
      </c>
      <c r="M1076" s="12">
        <v>113060</v>
      </c>
      <c r="N1076" s="12" t="s">
        <v>3004</v>
      </c>
      <c r="O1076" s="12" t="s">
        <v>1847</v>
      </c>
      <c r="P1076" s="12" t="s">
        <v>1848</v>
      </c>
      <c r="Q1076" s="12" t="s">
        <v>2732</v>
      </c>
      <c r="R1076" s="12" t="s">
        <v>1850</v>
      </c>
      <c r="S1076" s="12" t="s">
        <v>1857</v>
      </c>
    </row>
    <row r="1077" spans="1:19" x14ac:dyDescent="0.25">
      <c r="A1077" s="12" t="s">
        <v>1852</v>
      </c>
      <c r="B1077" s="12" t="s">
        <v>1838</v>
      </c>
      <c r="C1077" s="12" t="s">
        <v>1853</v>
      </c>
      <c r="D1077" s="12" t="s">
        <v>1840</v>
      </c>
      <c r="E1077" s="12" t="s">
        <v>1841</v>
      </c>
      <c r="F1077" s="13">
        <v>2334.2199999999998</v>
      </c>
      <c r="G1077" s="12" t="s">
        <v>1842</v>
      </c>
      <c r="H1077" s="18">
        <v>43952</v>
      </c>
      <c r="I1077" s="12" t="s">
        <v>2987</v>
      </c>
      <c r="J1077" s="12" t="s">
        <v>3003</v>
      </c>
      <c r="K1077" s="12">
        <v>10080</v>
      </c>
      <c r="L1077" s="12" t="s">
        <v>2976</v>
      </c>
      <c r="M1077" s="12">
        <v>113060</v>
      </c>
      <c r="N1077" s="12" t="s">
        <v>3004</v>
      </c>
      <c r="O1077" s="12" t="s">
        <v>1854</v>
      </c>
      <c r="P1077" s="12" t="s">
        <v>1855</v>
      </c>
      <c r="Q1077" s="12" t="s">
        <v>1856</v>
      </c>
      <c r="R1077" s="12" t="s">
        <v>1850</v>
      </c>
      <c r="S1077" s="12" t="s">
        <v>1857</v>
      </c>
    </row>
    <row r="1078" spans="1:19" x14ac:dyDescent="0.25">
      <c r="A1078" s="12" t="s">
        <v>1858</v>
      </c>
      <c r="B1078" s="12" t="s">
        <v>1838</v>
      </c>
      <c r="C1078" s="12" t="s">
        <v>1859</v>
      </c>
      <c r="D1078" s="12" t="s">
        <v>1840</v>
      </c>
      <c r="E1078" s="12" t="s">
        <v>1841</v>
      </c>
      <c r="F1078" s="13">
        <v>2352.9499999999998</v>
      </c>
      <c r="G1078" s="12" t="s">
        <v>1842</v>
      </c>
      <c r="H1078" s="18">
        <v>43983</v>
      </c>
      <c r="I1078" s="12" t="s">
        <v>2920</v>
      </c>
      <c r="J1078" s="12" t="s">
        <v>3003</v>
      </c>
      <c r="K1078" s="12">
        <v>10080</v>
      </c>
      <c r="L1078" s="12" t="s">
        <v>2976</v>
      </c>
      <c r="M1078" s="12">
        <v>113060</v>
      </c>
      <c r="N1078" s="12" t="s">
        <v>3004</v>
      </c>
      <c r="O1078" s="12" t="s">
        <v>1860</v>
      </c>
      <c r="P1078" s="12" t="s">
        <v>1861</v>
      </c>
      <c r="Q1078" s="12" t="s">
        <v>1862</v>
      </c>
      <c r="R1078" s="12" t="s">
        <v>1850</v>
      </c>
      <c r="S1078" s="12" t="s">
        <v>1857</v>
      </c>
    </row>
    <row r="1079" spans="1:19" x14ac:dyDescent="0.25">
      <c r="A1079" s="12" t="s">
        <v>1837</v>
      </c>
      <c r="B1079" s="12" t="s">
        <v>1838</v>
      </c>
      <c r="C1079" s="12" t="s">
        <v>1839</v>
      </c>
      <c r="D1079" s="12" t="s">
        <v>1840</v>
      </c>
      <c r="E1079" s="12" t="s">
        <v>1841</v>
      </c>
      <c r="F1079" s="13">
        <v>312.89</v>
      </c>
      <c r="G1079" s="12" t="s">
        <v>1842</v>
      </c>
      <c r="H1079" s="18">
        <v>43922</v>
      </c>
      <c r="I1079" s="12" t="s">
        <v>3005</v>
      </c>
      <c r="J1079" s="12" t="s">
        <v>3006</v>
      </c>
      <c r="K1079" s="12">
        <v>10080</v>
      </c>
      <c r="L1079" s="12" t="s">
        <v>2976</v>
      </c>
      <c r="M1079" s="12">
        <v>114000</v>
      </c>
      <c r="N1079" s="12" t="s">
        <v>3007</v>
      </c>
      <c r="O1079" s="12" t="s">
        <v>1847</v>
      </c>
      <c r="P1079" s="12" t="s">
        <v>1848</v>
      </c>
      <c r="Q1079" s="12" t="s">
        <v>2732</v>
      </c>
      <c r="R1079" s="12" t="s">
        <v>1850</v>
      </c>
      <c r="S1079" s="12" t="s">
        <v>1877</v>
      </c>
    </row>
    <row r="1080" spans="1:19" x14ac:dyDescent="0.25">
      <c r="A1080" s="12" t="s">
        <v>1852</v>
      </c>
      <c r="B1080" s="12" t="s">
        <v>1838</v>
      </c>
      <c r="C1080" s="12" t="s">
        <v>1853</v>
      </c>
      <c r="D1080" s="12" t="s">
        <v>1840</v>
      </c>
      <c r="E1080" s="12" t="s">
        <v>1841</v>
      </c>
      <c r="F1080" s="13">
        <v>312.89</v>
      </c>
      <c r="G1080" s="12" t="s">
        <v>1842</v>
      </c>
      <c r="H1080" s="18">
        <v>43952</v>
      </c>
      <c r="I1080" s="12" t="s">
        <v>2990</v>
      </c>
      <c r="J1080" s="12" t="s">
        <v>3006</v>
      </c>
      <c r="K1080" s="12">
        <v>10080</v>
      </c>
      <c r="L1080" s="12" t="s">
        <v>2976</v>
      </c>
      <c r="M1080" s="12">
        <v>114000</v>
      </c>
      <c r="N1080" s="12" t="s">
        <v>3007</v>
      </c>
      <c r="O1080" s="12" t="s">
        <v>1854</v>
      </c>
      <c r="P1080" s="12" t="s">
        <v>1855</v>
      </c>
      <c r="Q1080" s="12" t="s">
        <v>1856</v>
      </c>
      <c r="R1080" s="12" t="s">
        <v>1850</v>
      </c>
      <c r="S1080" s="12" t="s">
        <v>1877</v>
      </c>
    </row>
    <row r="1081" spans="1:19" x14ac:dyDescent="0.25">
      <c r="A1081" s="12" t="s">
        <v>1858</v>
      </c>
      <c r="B1081" s="12" t="s">
        <v>1838</v>
      </c>
      <c r="C1081" s="12" t="s">
        <v>1859</v>
      </c>
      <c r="D1081" s="12" t="s">
        <v>1840</v>
      </c>
      <c r="E1081" s="12" t="s">
        <v>1841</v>
      </c>
      <c r="F1081" s="13">
        <v>312.89</v>
      </c>
      <c r="G1081" s="12" t="s">
        <v>1842</v>
      </c>
      <c r="H1081" s="18">
        <v>43983</v>
      </c>
      <c r="I1081" s="12" t="s">
        <v>2923</v>
      </c>
      <c r="J1081" s="12" t="s">
        <v>3006</v>
      </c>
      <c r="K1081" s="12">
        <v>10080</v>
      </c>
      <c r="L1081" s="12" t="s">
        <v>2976</v>
      </c>
      <c r="M1081" s="12">
        <v>114000</v>
      </c>
      <c r="N1081" s="12" t="s">
        <v>3007</v>
      </c>
      <c r="O1081" s="12" t="s">
        <v>1860</v>
      </c>
      <c r="P1081" s="12" t="s">
        <v>1861</v>
      </c>
      <c r="Q1081" s="12" t="s">
        <v>1862</v>
      </c>
      <c r="R1081" s="12" t="s">
        <v>1850</v>
      </c>
      <c r="S1081" s="12" t="s">
        <v>1877</v>
      </c>
    </row>
    <row r="1082" spans="1:19" x14ac:dyDescent="0.25">
      <c r="A1082" s="12" t="s">
        <v>1837</v>
      </c>
      <c r="B1082" s="12" t="s">
        <v>1838</v>
      </c>
      <c r="C1082" s="12" t="s">
        <v>1839</v>
      </c>
      <c r="D1082" s="12" t="s">
        <v>1840</v>
      </c>
      <c r="E1082" s="12" t="s">
        <v>1841</v>
      </c>
      <c r="F1082" s="13">
        <v>1415.36</v>
      </c>
      <c r="G1082" s="12" t="s">
        <v>1842</v>
      </c>
      <c r="H1082" s="18">
        <v>43922</v>
      </c>
      <c r="I1082" s="12" t="s">
        <v>3008</v>
      </c>
      <c r="J1082" s="12" t="s">
        <v>3009</v>
      </c>
      <c r="K1082" s="12">
        <v>10080</v>
      </c>
      <c r="L1082" s="12" t="s">
        <v>2976</v>
      </c>
      <c r="M1082" s="12">
        <v>114010</v>
      </c>
      <c r="N1082" s="12" t="s">
        <v>3010</v>
      </c>
      <c r="O1082" s="12" t="s">
        <v>1847</v>
      </c>
      <c r="P1082" s="12" t="s">
        <v>1848</v>
      </c>
      <c r="Q1082" s="12" t="s">
        <v>2732</v>
      </c>
      <c r="R1082" s="12" t="s">
        <v>1850</v>
      </c>
      <c r="S1082" s="12" t="s">
        <v>1851</v>
      </c>
    </row>
    <row r="1083" spans="1:19" x14ac:dyDescent="0.25">
      <c r="A1083" s="12" t="s">
        <v>1852</v>
      </c>
      <c r="B1083" s="12" t="s">
        <v>1838</v>
      </c>
      <c r="C1083" s="12" t="s">
        <v>1853</v>
      </c>
      <c r="D1083" s="12" t="s">
        <v>1840</v>
      </c>
      <c r="E1083" s="12" t="s">
        <v>1841</v>
      </c>
      <c r="F1083" s="13">
        <v>1415.36</v>
      </c>
      <c r="G1083" s="12" t="s">
        <v>1842</v>
      </c>
      <c r="H1083" s="18">
        <v>43952</v>
      </c>
      <c r="I1083" s="12" t="s">
        <v>2993</v>
      </c>
      <c r="J1083" s="12" t="s">
        <v>3009</v>
      </c>
      <c r="K1083" s="12">
        <v>10080</v>
      </c>
      <c r="L1083" s="12" t="s">
        <v>2976</v>
      </c>
      <c r="M1083" s="12">
        <v>114010</v>
      </c>
      <c r="N1083" s="12" t="s">
        <v>3010</v>
      </c>
      <c r="O1083" s="12" t="s">
        <v>1854</v>
      </c>
      <c r="P1083" s="12" t="s">
        <v>1855</v>
      </c>
      <c r="Q1083" s="12" t="s">
        <v>1856</v>
      </c>
      <c r="R1083" s="12" t="s">
        <v>1850</v>
      </c>
      <c r="S1083" s="12" t="s">
        <v>1851</v>
      </c>
    </row>
    <row r="1084" spans="1:19" x14ac:dyDescent="0.25">
      <c r="A1084" s="12" t="s">
        <v>1858</v>
      </c>
      <c r="B1084" s="12" t="s">
        <v>1838</v>
      </c>
      <c r="C1084" s="12" t="s">
        <v>1859</v>
      </c>
      <c r="D1084" s="12" t="s">
        <v>1840</v>
      </c>
      <c r="E1084" s="12" t="s">
        <v>1841</v>
      </c>
      <c r="F1084" s="13">
        <v>1415.36</v>
      </c>
      <c r="G1084" s="12" t="s">
        <v>1842</v>
      </c>
      <c r="H1084" s="18">
        <v>43983</v>
      </c>
      <c r="I1084" s="12" t="s">
        <v>2926</v>
      </c>
      <c r="J1084" s="12" t="s">
        <v>3009</v>
      </c>
      <c r="K1084" s="12">
        <v>10080</v>
      </c>
      <c r="L1084" s="12" t="s">
        <v>2976</v>
      </c>
      <c r="M1084" s="12">
        <v>114010</v>
      </c>
      <c r="N1084" s="12" t="s">
        <v>3010</v>
      </c>
      <c r="O1084" s="12" t="s">
        <v>1860</v>
      </c>
      <c r="P1084" s="12" t="s">
        <v>1861</v>
      </c>
      <c r="Q1084" s="12" t="s">
        <v>1862</v>
      </c>
      <c r="R1084" s="12" t="s">
        <v>1850</v>
      </c>
      <c r="S1084" s="12" t="s">
        <v>1851</v>
      </c>
    </row>
    <row r="1085" spans="1:19" x14ac:dyDescent="0.25">
      <c r="A1085" s="12" t="s">
        <v>1837</v>
      </c>
      <c r="B1085" s="12" t="s">
        <v>1838</v>
      </c>
      <c r="C1085" s="12" t="s">
        <v>1839</v>
      </c>
      <c r="D1085" s="12" t="s">
        <v>1840</v>
      </c>
      <c r="E1085" s="12" t="s">
        <v>1841</v>
      </c>
      <c r="F1085" s="13">
        <v>541.54</v>
      </c>
      <c r="G1085" s="12" t="s">
        <v>1842</v>
      </c>
      <c r="H1085" s="18">
        <v>43922</v>
      </c>
      <c r="I1085" s="12" t="s">
        <v>3011</v>
      </c>
      <c r="J1085" s="12" t="s">
        <v>3012</v>
      </c>
      <c r="K1085" s="12">
        <v>10080</v>
      </c>
      <c r="L1085" s="12" t="s">
        <v>2976</v>
      </c>
      <c r="M1085" s="12">
        <v>114020</v>
      </c>
      <c r="N1085" s="12" t="s">
        <v>3013</v>
      </c>
      <c r="O1085" s="12" t="s">
        <v>1847</v>
      </c>
      <c r="P1085" s="12" t="s">
        <v>1848</v>
      </c>
      <c r="Q1085" s="12" t="s">
        <v>2732</v>
      </c>
      <c r="R1085" s="12" t="s">
        <v>1850</v>
      </c>
      <c r="S1085" s="12" t="s">
        <v>1866</v>
      </c>
    </row>
    <row r="1086" spans="1:19" x14ac:dyDescent="0.25">
      <c r="A1086" s="12" t="s">
        <v>1852</v>
      </c>
      <c r="B1086" s="12" t="s">
        <v>1838</v>
      </c>
      <c r="C1086" s="12" t="s">
        <v>1853</v>
      </c>
      <c r="D1086" s="12" t="s">
        <v>1840</v>
      </c>
      <c r="E1086" s="12" t="s">
        <v>1841</v>
      </c>
      <c r="F1086" s="13">
        <v>541.54</v>
      </c>
      <c r="G1086" s="12" t="s">
        <v>1842</v>
      </c>
      <c r="H1086" s="18">
        <v>43952</v>
      </c>
      <c r="I1086" s="12" t="s">
        <v>2996</v>
      </c>
      <c r="J1086" s="12" t="s">
        <v>3012</v>
      </c>
      <c r="K1086" s="12">
        <v>10080</v>
      </c>
      <c r="L1086" s="12" t="s">
        <v>2976</v>
      </c>
      <c r="M1086" s="12">
        <v>114020</v>
      </c>
      <c r="N1086" s="12" t="s">
        <v>3013</v>
      </c>
      <c r="O1086" s="12" t="s">
        <v>1854</v>
      </c>
      <c r="P1086" s="12" t="s">
        <v>1855</v>
      </c>
      <c r="Q1086" s="12" t="s">
        <v>1856</v>
      </c>
      <c r="R1086" s="12" t="s">
        <v>1850</v>
      </c>
      <c r="S1086" s="12" t="s">
        <v>1866</v>
      </c>
    </row>
    <row r="1087" spans="1:19" x14ac:dyDescent="0.25">
      <c r="A1087" s="12" t="s">
        <v>1858</v>
      </c>
      <c r="B1087" s="12" t="s">
        <v>1838</v>
      </c>
      <c r="C1087" s="12" t="s">
        <v>1859</v>
      </c>
      <c r="D1087" s="12" t="s">
        <v>1840</v>
      </c>
      <c r="E1087" s="12" t="s">
        <v>1841</v>
      </c>
      <c r="F1087" s="13">
        <v>556.03</v>
      </c>
      <c r="G1087" s="12" t="s">
        <v>1842</v>
      </c>
      <c r="H1087" s="18">
        <v>43983</v>
      </c>
      <c r="I1087" s="12" t="s">
        <v>2930</v>
      </c>
      <c r="J1087" s="12" t="s">
        <v>3012</v>
      </c>
      <c r="K1087" s="12">
        <v>10080</v>
      </c>
      <c r="L1087" s="12" t="s">
        <v>2976</v>
      </c>
      <c r="M1087" s="12">
        <v>114020</v>
      </c>
      <c r="N1087" s="12" t="s">
        <v>3013</v>
      </c>
      <c r="O1087" s="12" t="s">
        <v>1860</v>
      </c>
      <c r="P1087" s="12" t="s">
        <v>1861</v>
      </c>
      <c r="Q1087" s="12" t="s">
        <v>1862</v>
      </c>
      <c r="R1087" s="12" t="s">
        <v>1850</v>
      </c>
      <c r="S1087" s="12" t="s">
        <v>1866</v>
      </c>
    </row>
    <row r="1088" spans="1:19" x14ac:dyDescent="0.25">
      <c r="A1088" s="12" t="s">
        <v>1837</v>
      </c>
      <c r="B1088" s="12" t="s">
        <v>1838</v>
      </c>
      <c r="C1088" s="12" t="s">
        <v>1839</v>
      </c>
      <c r="D1088" s="12" t="s">
        <v>1840</v>
      </c>
      <c r="E1088" s="12" t="s">
        <v>1841</v>
      </c>
      <c r="F1088" s="13">
        <v>18301.86</v>
      </c>
      <c r="G1088" s="12" t="s">
        <v>1842</v>
      </c>
      <c r="H1088" s="18">
        <v>43922</v>
      </c>
      <c r="I1088" s="12" t="s">
        <v>3014</v>
      </c>
      <c r="J1088" s="12" t="s">
        <v>3015</v>
      </c>
      <c r="K1088" s="12">
        <v>10080</v>
      </c>
      <c r="L1088" s="12" t="s">
        <v>2976</v>
      </c>
      <c r="M1088" s="12">
        <v>114040</v>
      </c>
      <c r="N1088" s="12" t="s">
        <v>3016</v>
      </c>
      <c r="O1088" s="12" t="s">
        <v>1847</v>
      </c>
      <c r="P1088" s="12" t="s">
        <v>1848</v>
      </c>
      <c r="Q1088" s="12" t="s">
        <v>2732</v>
      </c>
      <c r="R1088" s="12" t="s">
        <v>1850</v>
      </c>
      <c r="S1088" s="12" t="s">
        <v>1815</v>
      </c>
    </row>
    <row r="1089" spans="1:19" x14ac:dyDescent="0.25">
      <c r="A1089" s="12" t="s">
        <v>1852</v>
      </c>
      <c r="B1089" s="12" t="s">
        <v>1838</v>
      </c>
      <c r="C1089" s="12" t="s">
        <v>1853</v>
      </c>
      <c r="D1089" s="12" t="s">
        <v>1840</v>
      </c>
      <c r="E1089" s="12" t="s">
        <v>1841</v>
      </c>
      <c r="F1089" s="13">
        <v>18778.490000000002</v>
      </c>
      <c r="G1089" s="12" t="s">
        <v>1842</v>
      </c>
      <c r="H1089" s="18">
        <v>43952</v>
      </c>
      <c r="I1089" s="12" t="s">
        <v>2999</v>
      </c>
      <c r="J1089" s="12" t="s">
        <v>3015</v>
      </c>
      <c r="K1089" s="12">
        <v>10080</v>
      </c>
      <c r="L1089" s="12" t="s">
        <v>2976</v>
      </c>
      <c r="M1089" s="12">
        <v>114040</v>
      </c>
      <c r="N1089" s="12" t="s">
        <v>3016</v>
      </c>
      <c r="O1089" s="12" t="s">
        <v>1854</v>
      </c>
      <c r="P1089" s="12" t="s">
        <v>1855</v>
      </c>
      <c r="Q1089" s="12" t="s">
        <v>1856</v>
      </c>
      <c r="R1089" s="12" t="s">
        <v>1850</v>
      </c>
      <c r="S1089" s="12" t="s">
        <v>1815</v>
      </c>
    </row>
    <row r="1090" spans="1:19" x14ac:dyDescent="0.25">
      <c r="A1090" s="12" t="s">
        <v>1858</v>
      </c>
      <c r="B1090" s="12" t="s">
        <v>1838</v>
      </c>
      <c r="C1090" s="12" t="s">
        <v>1859</v>
      </c>
      <c r="D1090" s="12" t="s">
        <v>1840</v>
      </c>
      <c r="E1090" s="12" t="s">
        <v>1841</v>
      </c>
      <c r="F1090" s="13">
        <v>18350.59</v>
      </c>
      <c r="G1090" s="12" t="s">
        <v>1842</v>
      </c>
      <c r="H1090" s="18">
        <v>43983</v>
      </c>
      <c r="I1090" s="12" t="s">
        <v>2933</v>
      </c>
      <c r="J1090" s="12" t="s">
        <v>3015</v>
      </c>
      <c r="K1090" s="12">
        <v>10080</v>
      </c>
      <c r="L1090" s="12" t="s">
        <v>2976</v>
      </c>
      <c r="M1090" s="12">
        <v>114040</v>
      </c>
      <c r="N1090" s="12" t="s">
        <v>3016</v>
      </c>
      <c r="O1090" s="12" t="s">
        <v>1860</v>
      </c>
      <c r="P1090" s="12" t="s">
        <v>1861</v>
      </c>
      <c r="Q1090" s="12" t="s">
        <v>1862</v>
      </c>
      <c r="R1090" s="12" t="s">
        <v>1850</v>
      </c>
      <c r="S1090" s="12" t="s">
        <v>1815</v>
      </c>
    </row>
    <row r="1091" spans="1:19" x14ac:dyDescent="0.25">
      <c r="A1091" s="12" t="s">
        <v>1837</v>
      </c>
      <c r="B1091" s="12" t="s">
        <v>1838</v>
      </c>
      <c r="C1091" s="12" t="s">
        <v>1839</v>
      </c>
      <c r="D1091" s="12" t="s">
        <v>1840</v>
      </c>
      <c r="E1091" s="12" t="s">
        <v>1841</v>
      </c>
      <c r="F1091" s="13">
        <v>7760.49</v>
      </c>
      <c r="G1091" s="12" t="s">
        <v>1842</v>
      </c>
      <c r="H1091" s="18">
        <v>43922</v>
      </c>
      <c r="I1091" s="12" t="s">
        <v>3017</v>
      </c>
      <c r="J1091" s="12" t="s">
        <v>3018</v>
      </c>
      <c r="K1091" s="12">
        <v>10080</v>
      </c>
      <c r="L1091" s="12" t="s">
        <v>2976</v>
      </c>
      <c r="M1091" s="12">
        <v>114060</v>
      </c>
      <c r="N1091" s="12" t="s">
        <v>3019</v>
      </c>
      <c r="O1091" s="12" t="s">
        <v>1847</v>
      </c>
      <c r="P1091" s="12" t="s">
        <v>1848</v>
      </c>
      <c r="Q1091" s="12" t="s">
        <v>2732</v>
      </c>
      <c r="R1091" s="12" t="s">
        <v>1850</v>
      </c>
      <c r="S1091" s="12" t="s">
        <v>1857</v>
      </c>
    </row>
    <row r="1092" spans="1:19" x14ac:dyDescent="0.25">
      <c r="A1092" s="12" t="s">
        <v>1852</v>
      </c>
      <c r="B1092" s="12" t="s">
        <v>1838</v>
      </c>
      <c r="C1092" s="12" t="s">
        <v>1853</v>
      </c>
      <c r="D1092" s="12" t="s">
        <v>1840</v>
      </c>
      <c r="E1092" s="12" t="s">
        <v>1841</v>
      </c>
      <c r="F1092" s="13">
        <v>7715.55</v>
      </c>
      <c r="G1092" s="12" t="s">
        <v>1842</v>
      </c>
      <c r="H1092" s="18">
        <v>43952</v>
      </c>
      <c r="I1092" s="12" t="s">
        <v>3002</v>
      </c>
      <c r="J1092" s="12" t="s">
        <v>3018</v>
      </c>
      <c r="K1092" s="12">
        <v>10080</v>
      </c>
      <c r="L1092" s="12" t="s">
        <v>2976</v>
      </c>
      <c r="M1092" s="12">
        <v>114060</v>
      </c>
      <c r="N1092" s="12" t="s">
        <v>3019</v>
      </c>
      <c r="O1092" s="12" t="s">
        <v>1854</v>
      </c>
      <c r="P1092" s="12" t="s">
        <v>1855</v>
      </c>
      <c r="Q1092" s="12" t="s">
        <v>1856</v>
      </c>
      <c r="R1092" s="12" t="s">
        <v>1850</v>
      </c>
      <c r="S1092" s="12" t="s">
        <v>1857</v>
      </c>
    </row>
    <row r="1093" spans="1:19" x14ac:dyDescent="0.25">
      <c r="A1093" s="12" t="s">
        <v>1858</v>
      </c>
      <c r="B1093" s="12" t="s">
        <v>1838</v>
      </c>
      <c r="C1093" s="12" t="s">
        <v>1859</v>
      </c>
      <c r="D1093" s="12" t="s">
        <v>1840</v>
      </c>
      <c r="E1093" s="12" t="s">
        <v>1841</v>
      </c>
      <c r="F1093" s="13">
        <v>7753.41</v>
      </c>
      <c r="G1093" s="12" t="s">
        <v>1842</v>
      </c>
      <c r="H1093" s="18">
        <v>43983</v>
      </c>
      <c r="I1093" s="12" t="s">
        <v>2938</v>
      </c>
      <c r="J1093" s="12" t="s">
        <v>3018</v>
      </c>
      <c r="K1093" s="12">
        <v>10080</v>
      </c>
      <c r="L1093" s="12" t="s">
        <v>2976</v>
      </c>
      <c r="M1093" s="12">
        <v>114060</v>
      </c>
      <c r="N1093" s="12" t="s">
        <v>3019</v>
      </c>
      <c r="O1093" s="12" t="s">
        <v>1860</v>
      </c>
      <c r="P1093" s="12" t="s">
        <v>1861</v>
      </c>
      <c r="Q1093" s="12" t="s">
        <v>1862</v>
      </c>
      <c r="R1093" s="12" t="s">
        <v>1850</v>
      </c>
      <c r="S1093" s="12" t="s">
        <v>1857</v>
      </c>
    </row>
    <row r="1094" spans="1:19" x14ac:dyDescent="0.25">
      <c r="A1094" s="12" t="s">
        <v>1837</v>
      </c>
      <c r="B1094" s="12" t="s">
        <v>1838</v>
      </c>
      <c r="C1094" s="12" t="s">
        <v>1839</v>
      </c>
      <c r="D1094" s="12" t="s">
        <v>1840</v>
      </c>
      <c r="E1094" s="12" t="s">
        <v>1841</v>
      </c>
      <c r="F1094" s="13">
        <v>3152.78</v>
      </c>
      <c r="G1094" s="12" t="s">
        <v>1842</v>
      </c>
      <c r="H1094" s="18">
        <v>43922</v>
      </c>
      <c r="I1094" s="12" t="s">
        <v>3020</v>
      </c>
      <c r="J1094" s="12" t="s">
        <v>3021</v>
      </c>
      <c r="K1094" s="12">
        <v>10081</v>
      </c>
      <c r="L1094" s="12" t="s">
        <v>3022</v>
      </c>
      <c r="M1094" s="12">
        <v>111100</v>
      </c>
      <c r="N1094" s="12" t="s">
        <v>3023</v>
      </c>
      <c r="O1094" s="12" t="s">
        <v>1847</v>
      </c>
      <c r="P1094" s="12" t="s">
        <v>1848</v>
      </c>
      <c r="Q1094" s="12" t="s">
        <v>2732</v>
      </c>
      <c r="R1094" s="12" t="s">
        <v>1850</v>
      </c>
      <c r="S1094" s="12" t="s">
        <v>1851</v>
      </c>
    </row>
    <row r="1095" spans="1:19" x14ac:dyDescent="0.25">
      <c r="A1095" s="12" t="s">
        <v>1852</v>
      </c>
      <c r="B1095" s="12" t="s">
        <v>1838</v>
      </c>
      <c r="C1095" s="12" t="s">
        <v>1853</v>
      </c>
      <c r="D1095" s="12" t="s">
        <v>1840</v>
      </c>
      <c r="E1095" s="12" t="s">
        <v>1841</v>
      </c>
      <c r="F1095" s="13">
        <v>3152.78</v>
      </c>
      <c r="G1095" s="12" t="s">
        <v>1842</v>
      </c>
      <c r="H1095" s="18">
        <v>43952</v>
      </c>
      <c r="I1095" s="12" t="s">
        <v>3005</v>
      </c>
      <c r="J1095" s="12" t="s">
        <v>3021</v>
      </c>
      <c r="K1095" s="12">
        <v>10081</v>
      </c>
      <c r="L1095" s="12" t="s">
        <v>3022</v>
      </c>
      <c r="M1095" s="12">
        <v>111100</v>
      </c>
      <c r="N1095" s="12" t="s">
        <v>3023</v>
      </c>
      <c r="O1095" s="12" t="s">
        <v>1854</v>
      </c>
      <c r="P1095" s="12" t="s">
        <v>1855</v>
      </c>
      <c r="Q1095" s="12" t="s">
        <v>1856</v>
      </c>
      <c r="R1095" s="12" t="s">
        <v>1850</v>
      </c>
      <c r="S1095" s="12" t="s">
        <v>1851</v>
      </c>
    </row>
    <row r="1096" spans="1:19" x14ac:dyDescent="0.25">
      <c r="A1096" s="12" t="s">
        <v>1858</v>
      </c>
      <c r="B1096" s="12" t="s">
        <v>1838</v>
      </c>
      <c r="C1096" s="12" t="s">
        <v>1859</v>
      </c>
      <c r="D1096" s="12" t="s">
        <v>1840</v>
      </c>
      <c r="E1096" s="12" t="s">
        <v>1841</v>
      </c>
      <c r="F1096" s="13">
        <v>3165.64</v>
      </c>
      <c r="G1096" s="12" t="s">
        <v>1842</v>
      </c>
      <c r="H1096" s="18">
        <v>43983</v>
      </c>
      <c r="I1096" s="12" t="s">
        <v>2941</v>
      </c>
      <c r="J1096" s="12" t="s">
        <v>3021</v>
      </c>
      <c r="K1096" s="12">
        <v>10081</v>
      </c>
      <c r="L1096" s="12" t="s">
        <v>3022</v>
      </c>
      <c r="M1096" s="12">
        <v>111100</v>
      </c>
      <c r="N1096" s="12" t="s">
        <v>3023</v>
      </c>
      <c r="O1096" s="12" t="s">
        <v>1860</v>
      </c>
      <c r="P1096" s="12" t="s">
        <v>1861</v>
      </c>
      <c r="Q1096" s="12" t="s">
        <v>1862</v>
      </c>
      <c r="R1096" s="12" t="s">
        <v>1850</v>
      </c>
      <c r="S1096" s="12" t="s">
        <v>1851</v>
      </c>
    </row>
    <row r="1097" spans="1:19" x14ac:dyDescent="0.25">
      <c r="A1097" s="12" t="s">
        <v>1837</v>
      </c>
      <c r="B1097" s="12" t="s">
        <v>1838</v>
      </c>
      <c r="C1097" s="12" t="s">
        <v>1839</v>
      </c>
      <c r="D1097" s="12" t="s">
        <v>1840</v>
      </c>
      <c r="E1097" s="12" t="s">
        <v>1841</v>
      </c>
      <c r="F1097" s="13">
        <v>2781.06</v>
      </c>
      <c r="G1097" s="12" t="s">
        <v>1842</v>
      </c>
      <c r="H1097" s="18">
        <v>43922</v>
      </c>
      <c r="I1097" s="12" t="s">
        <v>3024</v>
      </c>
      <c r="J1097" s="12" t="s">
        <v>3025</v>
      </c>
      <c r="K1097" s="12">
        <v>10081</v>
      </c>
      <c r="L1097" s="12" t="s">
        <v>3022</v>
      </c>
      <c r="M1097" s="12">
        <v>111200</v>
      </c>
      <c r="N1097" s="12" t="s">
        <v>3026</v>
      </c>
      <c r="O1097" s="12" t="s">
        <v>1847</v>
      </c>
      <c r="P1097" s="12" t="s">
        <v>1848</v>
      </c>
      <c r="Q1097" s="12" t="s">
        <v>2732</v>
      </c>
      <c r="R1097" s="12" t="s">
        <v>1850</v>
      </c>
      <c r="S1097" s="12" t="s">
        <v>1866</v>
      </c>
    </row>
    <row r="1098" spans="1:19" x14ac:dyDescent="0.25">
      <c r="A1098" s="12" t="s">
        <v>1852</v>
      </c>
      <c r="B1098" s="12" t="s">
        <v>1838</v>
      </c>
      <c r="C1098" s="12" t="s">
        <v>1853</v>
      </c>
      <c r="D1098" s="12" t="s">
        <v>1840</v>
      </c>
      <c r="E1098" s="12" t="s">
        <v>1841</v>
      </c>
      <c r="F1098" s="13">
        <v>1966.87</v>
      </c>
      <c r="G1098" s="12" t="s">
        <v>1842</v>
      </c>
      <c r="H1098" s="18">
        <v>43952</v>
      </c>
      <c r="I1098" s="12" t="s">
        <v>3008</v>
      </c>
      <c r="J1098" s="12" t="s">
        <v>3025</v>
      </c>
      <c r="K1098" s="12">
        <v>10081</v>
      </c>
      <c r="L1098" s="12" t="s">
        <v>3022</v>
      </c>
      <c r="M1098" s="12">
        <v>111200</v>
      </c>
      <c r="N1098" s="12" t="s">
        <v>3026</v>
      </c>
      <c r="O1098" s="12" t="s">
        <v>1854</v>
      </c>
      <c r="P1098" s="12" t="s">
        <v>1855</v>
      </c>
      <c r="Q1098" s="12" t="s">
        <v>1856</v>
      </c>
      <c r="R1098" s="12" t="s">
        <v>1850</v>
      </c>
      <c r="S1098" s="12" t="s">
        <v>1866</v>
      </c>
    </row>
    <row r="1099" spans="1:19" x14ac:dyDescent="0.25">
      <c r="A1099" s="12" t="s">
        <v>1858</v>
      </c>
      <c r="B1099" s="12" t="s">
        <v>1838</v>
      </c>
      <c r="C1099" s="12" t="s">
        <v>1859</v>
      </c>
      <c r="D1099" s="12" t="s">
        <v>1840</v>
      </c>
      <c r="E1099" s="12" t="s">
        <v>1841</v>
      </c>
      <c r="F1099" s="13">
        <v>1966.87</v>
      </c>
      <c r="G1099" s="12" t="s">
        <v>1842</v>
      </c>
      <c r="H1099" s="18">
        <v>43983</v>
      </c>
      <c r="I1099" s="12" t="s">
        <v>2944</v>
      </c>
      <c r="J1099" s="12" t="s">
        <v>3025</v>
      </c>
      <c r="K1099" s="12">
        <v>10081</v>
      </c>
      <c r="L1099" s="12" t="s">
        <v>3022</v>
      </c>
      <c r="M1099" s="12">
        <v>111200</v>
      </c>
      <c r="N1099" s="12" t="s">
        <v>3026</v>
      </c>
      <c r="O1099" s="12" t="s">
        <v>1860</v>
      </c>
      <c r="P1099" s="12" t="s">
        <v>1861</v>
      </c>
      <c r="Q1099" s="12" t="s">
        <v>1862</v>
      </c>
      <c r="R1099" s="12" t="s">
        <v>1850</v>
      </c>
      <c r="S1099" s="12" t="s">
        <v>1866</v>
      </c>
    </row>
    <row r="1100" spans="1:19" x14ac:dyDescent="0.25">
      <c r="A1100" s="12" t="s">
        <v>1837</v>
      </c>
      <c r="B1100" s="12" t="s">
        <v>1838</v>
      </c>
      <c r="C1100" s="12" t="s">
        <v>1839</v>
      </c>
      <c r="D1100" s="12" t="s">
        <v>1840</v>
      </c>
      <c r="E1100" s="12" t="s">
        <v>1841</v>
      </c>
      <c r="F1100" s="13">
        <v>46922.61</v>
      </c>
      <c r="G1100" s="12" t="s">
        <v>1842</v>
      </c>
      <c r="H1100" s="18">
        <v>43922</v>
      </c>
      <c r="I1100" s="12" t="s">
        <v>3027</v>
      </c>
      <c r="J1100" s="12" t="s">
        <v>3028</v>
      </c>
      <c r="K1100" s="12">
        <v>10081</v>
      </c>
      <c r="L1100" s="12" t="s">
        <v>3022</v>
      </c>
      <c r="M1100" s="12">
        <v>111400</v>
      </c>
      <c r="N1100" s="12" t="s">
        <v>3029</v>
      </c>
      <c r="O1100" s="12" t="s">
        <v>1847</v>
      </c>
      <c r="P1100" s="12" t="s">
        <v>1848</v>
      </c>
      <c r="Q1100" s="12" t="s">
        <v>2732</v>
      </c>
      <c r="R1100" s="12" t="s">
        <v>1850</v>
      </c>
      <c r="S1100" s="12" t="s">
        <v>1815</v>
      </c>
    </row>
    <row r="1101" spans="1:19" x14ac:dyDescent="0.25">
      <c r="A1101" s="12" t="s">
        <v>1852</v>
      </c>
      <c r="B1101" s="12" t="s">
        <v>1838</v>
      </c>
      <c r="C1101" s="12" t="s">
        <v>1853</v>
      </c>
      <c r="D1101" s="12" t="s">
        <v>1840</v>
      </c>
      <c r="E1101" s="12" t="s">
        <v>1841</v>
      </c>
      <c r="F1101" s="13">
        <v>46922.61</v>
      </c>
      <c r="G1101" s="12" t="s">
        <v>1842</v>
      </c>
      <c r="H1101" s="18">
        <v>43952</v>
      </c>
      <c r="I1101" s="12" t="s">
        <v>3011</v>
      </c>
      <c r="J1101" s="12" t="s">
        <v>3028</v>
      </c>
      <c r="K1101" s="12">
        <v>10081</v>
      </c>
      <c r="L1101" s="12" t="s">
        <v>3022</v>
      </c>
      <c r="M1101" s="12">
        <v>111400</v>
      </c>
      <c r="N1101" s="12" t="s">
        <v>3029</v>
      </c>
      <c r="O1101" s="12" t="s">
        <v>1854</v>
      </c>
      <c r="P1101" s="12" t="s">
        <v>1855</v>
      </c>
      <c r="Q1101" s="12" t="s">
        <v>1856</v>
      </c>
      <c r="R1101" s="12" t="s">
        <v>1850</v>
      </c>
      <c r="S1101" s="12" t="s">
        <v>1815</v>
      </c>
    </row>
    <row r="1102" spans="1:19" x14ac:dyDescent="0.25">
      <c r="A1102" s="12" t="s">
        <v>1858</v>
      </c>
      <c r="B1102" s="12" t="s">
        <v>1838</v>
      </c>
      <c r="C1102" s="12" t="s">
        <v>1859</v>
      </c>
      <c r="D1102" s="12" t="s">
        <v>1840</v>
      </c>
      <c r="E1102" s="12" t="s">
        <v>1841</v>
      </c>
      <c r="F1102" s="13">
        <v>46922.61</v>
      </c>
      <c r="G1102" s="12" t="s">
        <v>1842</v>
      </c>
      <c r="H1102" s="18">
        <v>43983</v>
      </c>
      <c r="I1102" s="12" t="s">
        <v>2947</v>
      </c>
      <c r="J1102" s="12" t="s">
        <v>3028</v>
      </c>
      <c r="K1102" s="12">
        <v>10081</v>
      </c>
      <c r="L1102" s="12" t="s">
        <v>3022</v>
      </c>
      <c r="M1102" s="12">
        <v>111400</v>
      </c>
      <c r="N1102" s="12" t="s">
        <v>3029</v>
      </c>
      <c r="O1102" s="12" t="s">
        <v>1860</v>
      </c>
      <c r="P1102" s="12" t="s">
        <v>1861</v>
      </c>
      <c r="Q1102" s="12" t="s">
        <v>1862</v>
      </c>
      <c r="R1102" s="12" t="s">
        <v>1850</v>
      </c>
      <c r="S1102" s="12" t="s">
        <v>1815</v>
      </c>
    </row>
    <row r="1103" spans="1:19" x14ac:dyDescent="0.25">
      <c r="A1103" s="12" t="s">
        <v>1837</v>
      </c>
      <c r="B1103" s="12" t="s">
        <v>1838</v>
      </c>
      <c r="C1103" s="12" t="s">
        <v>1839</v>
      </c>
      <c r="D1103" s="12" t="s">
        <v>1840</v>
      </c>
      <c r="E1103" s="12" t="s">
        <v>1841</v>
      </c>
      <c r="F1103" s="13">
        <v>21834.66</v>
      </c>
      <c r="G1103" s="12" t="s">
        <v>1842</v>
      </c>
      <c r="H1103" s="18">
        <v>43922</v>
      </c>
      <c r="I1103" s="12" t="s">
        <v>3030</v>
      </c>
      <c r="J1103" s="12" t="s">
        <v>3031</v>
      </c>
      <c r="K1103" s="12">
        <v>10081</v>
      </c>
      <c r="L1103" s="12" t="s">
        <v>3022</v>
      </c>
      <c r="M1103" s="12">
        <v>111600</v>
      </c>
      <c r="N1103" s="12" t="s">
        <v>3032</v>
      </c>
      <c r="O1103" s="12" t="s">
        <v>1847</v>
      </c>
      <c r="P1103" s="12" t="s">
        <v>1848</v>
      </c>
      <c r="Q1103" s="12" t="s">
        <v>2732</v>
      </c>
      <c r="R1103" s="12" t="s">
        <v>1850</v>
      </c>
      <c r="S1103" s="12" t="s">
        <v>1857</v>
      </c>
    </row>
    <row r="1104" spans="1:19" x14ac:dyDescent="0.25">
      <c r="A1104" s="12" t="s">
        <v>1852</v>
      </c>
      <c r="B1104" s="12" t="s">
        <v>1838</v>
      </c>
      <c r="C1104" s="12" t="s">
        <v>1853</v>
      </c>
      <c r="D1104" s="12" t="s">
        <v>1840</v>
      </c>
      <c r="E1104" s="12" t="s">
        <v>1841</v>
      </c>
      <c r="F1104" s="13">
        <v>21834.66</v>
      </c>
      <c r="G1104" s="12" t="s">
        <v>1842</v>
      </c>
      <c r="H1104" s="18">
        <v>43952</v>
      </c>
      <c r="I1104" s="12" t="s">
        <v>3014</v>
      </c>
      <c r="J1104" s="12" t="s">
        <v>3031</v>
      </c>
      <c r="K1104" s="12">
        <v>10081</v>
      </c>
      <c r="L1104" s="12" t="s">
        <v>3022</v>
      </c>
      <c r="M1104" s="12">
        <v>111600</v>
      </c>
      <c r="N1104" s="12" t="s">
        <v>3032</v>
      </c>
      <c r="O1104" s="12" t="s">
        <v>1854</v>
      </c>
      <c r="P1104" s="12" t="s">
        <v>1855</v>
      </c>
      <c r="Q1104" s="12" t="s">
        <v>1856</v>
      </c>
      <c r="R1104" s="12" t="s">
        <v>1850</v>
      </c>
      <c r="S1104" s="12" t="s">
        <v>1857</v>
      </c>
    </row>
    <row r="1105" spans="1:19" x14ac:dyDescent="0.25">
      <c r="A1105" s="12" t="s">
        <v>1858</v>
      </c>
      <c r="B1105" s="12" t="s">
        <v>1838</v>
      </c>
      <c r="C1105" s="12" t="s">
        <v>1859</v>
      </c>
      <c r="D1105" s="12" t="s">
        <v>1840</v>
      </c>
      <c r="E1105" s="12" t="s">
        <v>1841</v>
      </c>
      <c r="F1105" s="13">
        <v>21834.66</v>
      </c>
      <c r="G1105" s="12" t="s">
        <v>1842</v>
      </c>
      <c r="H1105" s="18">
        <v>43983</v>
      </c>
      <c r="I1105" s="12" t="s">
        <v>2950</v>
      </c>
      <c r="J1105" s="12" t="s">
        <v>3031</v>
      </c>
      <c r="K1105" s="12">
        <v>10081</v>
      </c>
      <c r="L1105" s="12" t="s">
        <v>3022</v>
      </c>
      <c r="M1105" s="12">
        <v>111600</v>
      </c>
      <c r="N1105" s="12" t="s">
        <v>3032</v>
      </c>
      <c r="O1105" s="12" t="s">
        <v>1860</v>
      </c>
      <c r="P1105" s="12" t="s">
        <v>1861</v>
      </c>
      <c r="Q1105" s="12" t="s">
        <v>1862</v>
      </c>
      <c r="R1105" s="12" t="s">
        <v>1850</v>
      </c>
      <c r="S1105" s="12" t="s">
        <v>1857</v>
      </c>
    </row>
    <row r="1106" spans="1:19" x14ac:dyDescent="0.25">
      <c r="A1106" s="12" t="s">
        <v>1837</v>
      </c>
      <c r="B1106" s="12" t="s">
        <v>1838</v>
      </c>
      <c r="C1106" s="12" t="s">
        <v>1839</v>
      </c>
      <c r="D1106" s="12" t="s">
        <v>1840</v>
      </c>
      <c r="E1106" s="12" t="s">
        <v>1841</v>
      </c>
      <c r="F1106" s="13">
        <v>3506.07</v>
      </c>
      <c r="G1106" s="12" t="s">
        <v>1842</v>
      </c>
      <c r="H1106" s="18">
        <v>43922</v>
      </c>
      <c r="I1106" s="12" t="s">
        <v>3033</v>
      </c>
      <c r="J1106" s="12" t="s">
        <v>3034</v>
      </c>
      <c r="K1106" s="12">
        <v>10081</v>
      </c>
      <c r="L1106" s="12" t="s">
        <v>3022</v>
      </c>
      <c r="M1106" s="12">
        <v>111700</v>
      </c>
      <c r="N1106" s="12" t="s">
        <v>3035</v>
      </c>
      <c r="O1106" s="12" t="s">
        <v>1847</v>
      </c>
      <c r="P1106" s="12" t="s">
        <v>1848</v>
      </c>
      <c r="Q1106" s="12" t="s">
        <v>2732</v>
      </c>
      <c r="R1106" s="12" t="s">
        <v>1850</v>
      </c>
      <c r="S1106" s="12" t="s">
        <v>1877</v>
      </c>
    </row>
    <row r="1107" spans="1:19" x14ac:dyDescent="0.25">
      <c r="A1107" s="12" t="s">
        <v>1852</v>
      </c>
      <c r="B1107" s="12" t="s">
        <v>1838</v>
      </c>
      <c r="C1107" s="12" t="s">
        <v>1853</v>
      </c>
      <c r="D1107" s="12" t="s">
        <v>1840</v>
      </c>
      <c r="E1107" s="12" t="s">
        <v>1841</v>
      </c>
      <c r="F1107" s="13">
        <v>3492.54</v>
      </c>
      <c r="G1107" s="12" t="s">
        <v>1842</v>
      </c>
      <c r="H1107" s="18">
        <v>43952</v>
      </c>
      <c r="I1107" s="12" t="s">
        <v>3017</v>
      </c>
      <c r="J1107" s="12" t="s">
        <v>3034</v>
      </c>
      <c r="K1107" s="12">
        <v>10081</v>
      </c>
      <c r="L1107" s="12" t="s">
        <v>3022</v>
      </c>
      <c r="M1107" s="12">
        <v>111700</v>
      </c>
      <c r="N1107" s="12" t="s">
        <v>3035</v>
      </c>
      <c r="O1107" s="12" t="s">
        <v>1854</v>
      </c>
      <c r="P1107" s="12" t="s">
        <v>1855</v>
      </c>
      <c r="Q1107" s="12" t="s">
        <v>1856</v>
      </c>
      <c r="R1107" s="12" t="s">
        <v>1850</v>
      </c>
      <c r="S1107" s="12" t="s">
        <v>1877</v>
      </c>
    </row>
    <row r="1108" spans="1:19" x14ac:dyDescent="0.25">
      <c r="A1108" s="12" t="s">
        <v>1858</v>
      </c>
      <c r="B1108" s="12" t="s">
        <v>1838</v>
      </c>
      <c r="C1108" s="12" t="s">
        <v>1859</v>
      </c>
      <c r="D1108" s="12" t="s">
        <v>1840</v>
      </c>
      <c r="E1108" s="12" t="s">
        <v>1841</v>
      </c>
      <c r="F1108" s="13">
        <v>3492.54</v>
      </c>
      <c r="G1108" s="12" t="s">
        <v>1842</v>
      </c>
      <c r="H1108" s="18">
        <v>43983</v>
      </c>
      <c r="I1108" s="12" t="s">
        <v>2953</v>
      </c>
      <c r="J1108" s="12" t="s">
        <v>3034</v>
      </c>
      <c r="K1108" s="12">
        <v>10081</v>
      </c>
      <c r="L1108" s="12" t="s">
        <v>3022</v>
      </c>
      <c r="M1108" s="12">
        <v>111700</v>
      </c>
      <c r="N1108" s="12" t="s">
        <v>3035</v>
      </c>
      <c r="O1108" s="12" t="s">
        <v>1860</v>
      </c>
      <c r="P1108" s="12" t="s">
        <v>1861</v>
      </c>
      <c r="Q1108" s="12" t="s">
        <v>1862</v>
      </c>
      <c r="R1108" s="12" t="s">
        <v>1850</v>
      </c>
      <c r="S1108" s="12" t="s">
        <v>1877</v>
      </c>
    </row>
    <row r="1109" spans="1:19" x14ac:dyDescent="0.25">
      <c r="A1109" s="12" t="s">
        <v>1837</v>
      </c>
      <c r="B1109" s="12" t="s">
        <v>1838</v>
      </c>
      <c r="C1109" s="12" t="s">
        <v>1839</v>
      </c>
      <c r="D1109" s="12" t="s">
        <v>1840</v>
      </c>
      <c r="E1109" s="12" t="s">
        <v>1841</v>
      </c>
      <c r="F1109" s="13">
        <v>65.39</v>
      </c>
      <c r="G1109" s="12" t="s">
        <v>1842</v>
      </c>
      <c r="H1109" s="18">
        <v>43922</v>
      </c>
      <c r="I1109" s="12" t="s">
        <v>3036</v>
      </c>
      <c r="J1109" s="12" t="s">
        <v>3037</v>
      </c>
      <c r="K1109" s="12">
        <v>10081</v>
      </c>
      <c r="L1109" s="12" t="s">
        <v>3022</v>
      </c>
      <c r="M1109" s="12">
        <v>113000</v>
      </c>
      <c r="N1109" s="12" t="s">
        <v>3038</v>
      </c>
      <c r="O1109" s="12" t="s">
        <v>1847</v>
      </c>
      <c r="P1109" s="12" t="s">
        <v>1848</v>
      </c>
      <c r="Q1109" s="12" t="s">
        <v>2732</v>
      </c>
      <c r="R1109" s="12" t="s">
        <v>1850</v>
      </c>
      <c r="S1109" s="12" t="s">
        <v>1877</v>
      </c>
    </row>
    <row r="1110" spans="1:19" x14ac:dyDescent="0.25">
      <c r="A1110" s="12" t="s">
        <v>1852</v>
      </c>
      <c r="B1110" s="12" t="s">
        <v>1838</v>
      </c>
      <c r="C1110" s="12" t="s">
        <v>1853</v>
      </c>
      <c r="D1110" s="12" t="s">
        <v>1840</v>
      </c>
      <c r="E1110" s="12" t="s">
        <v>1841</v>
      </c>
      <c r="F1110" s="13">
        <v>65.39</v>
      </c>
      <c r="G1110" s="12" t="s">
        <v>1842</v>
      </c>
      <c r="H1110" s="18">
        <v>43952</v>
      </c>
      <c r="I1110" s="12" t="s">
        <v>3020</v>
      </c>
      <c r="J1110" s="12" t="s">
        <v>3037</v>
      </c>
      <c r="K1110" s="12">
        <v>10081</v>
      </c>
      <c r="L1110" s="12" t="s">
        <v>3022</v>
      </c>
      <c r="M1110" s="12">
        <v>113000</v>
      </c>
      <c r="N1110" s="12" t="s">
        <v>3038</v>
      </c>
      <c r="O1110" s="12" t="s">
        <v>1854</v>
      </c>
      <c r="P1110" s="12" t="s">
        <v>1855</v>
      </c>
      <c r="Q1110" s="12" t="s">
        <v>1856</v>
      </c>
      <c r="R1110" s="12" t="s">
        <v>1850</v>
      </c>
      <c r="S1110" s="12" t="s">
        <v>1877</v>
      </c>
    </row>
    <row r="1111" spans="1:19" x14ac:dyDescent="0.25">
      <c r="A1111" s="12" t="s">
        <v>1858</v>
      </c>
      <c r="B1111" s="12" t="s">
        <v>1838</v>
      </c>
      <c r="C1111" s="12" t="s">
        <v>1859</v>
      </c>
      <c r="D1111" s="12" t="s">
        <v>1840</v>
      </c>
      <c r="E1111" s="12" t="s">
        <v>1841</v>
      </c>
      <c r="F1111" s="13">
        <v>65.39</v>
      </c>
      <c r="G1111" s="12" t="s">
        <v>1842</v>
      </c>
      <c r="H1111" s="18">
        <v>43983</v>
      </c>
      <c r="I1111" s="12" t="s">
        <v>2956</v>
      </c>
      <c r="J1111" s="12" t="s">
        <v>3037</v>
      </c>
      <c r="K1111" s="12">
        <v>10081</v>
      </c>
      <c r="L1111" s="12" t="s">
        <v>3022</v>
      </c>
      <c r="M1111" s="12">
        <v>113000</v>
      </c>
      <c r="N1111" s="12" t="s">
        <v>3038</v>
      </c>
      <c r="O1111" s="12" t="s">
        <v>1860</v>
      </c>
      <c r="P1111" s="12" t="s">
        <v>1861</v>
      </c>
      <c r="Q1111" s="12" t="s">
        <v>1862</v>
      </c>
      <c r="R1111" s="12" t="s">
        <v>1850</v>
      </c>
      <c r="S1111" s="12" t="s">
        <v>1877</v>
      </c>
    </row>
    <row r="1112" spans="1:19" x14ac:dyDescent="0.25">
      <c r="A1112" s="12" t="s">
        <v>1837</v>
      </c>
      <c r="B1112" s="12" t="s">
        <v>1838</v>
      </c>
      <c r="C1112" s="12" t="s">
        <v>1839</v>
      </c>
      <c r="D1112" s="12" t="s">
        <v>1840</v>
      </c>
      <c r="E1112" s="12" t="s">
        <v>1841</v>
      </c>
      <c r="F1112" s="13">
        <v>223.83</v>
      </c>
      <c r="G1112" s="12" t="s">
        <v>1842</v>
      </c>
      <c r="H1112" s="18">
        <v>43922</v>
      </c>
      <c r="I1112" s="12" t="s">
        <v>3039</v>
      </c>
      <c r="J1112" s="12" t="s">
        <v>3040</v>
      </c>
      <c r="K1112" s="12">
        <v>10081</v>
      </c>
      <c r="L1112" s="12" t="s">
        <v>3022</v>
      </c>
      <c r="M1112" s="12">
        <v>113010</v>
      </c>
      <c r="N1112" s="12" t="s">
        <v>3041</v>
      </c>
      <c r="O1112" s="12" t="s">
        <v>1847</v>
      </c>
      <c r="P1112" s="12" t="s">
        <v>1848</v>
      </c>
      <c r="Q1112" s="12" t="s">
        <v>2732</v>
      </c>
      <c r="R1112" s="12" t="s">
        <v>1850</v>
      </c>
      <c r="S1112" s="12" t="s">
        <v>1851</v>
      </c>
    </row>
    <row r="1113" spans="1:19" x14ac:dyDescent="0.25">
      <c r="A1113" s="12" t="s">
        <v>1852</v>
      </c>
      <c r="B1113" s="12" t="s">
        <v>1838</v>
      </c>
      <c r="C1113" s="12" t="s">
        <v>1853</v>
      </c>
      <c r="D1113" s="12" t="s">
        <v>1840</v>
      </c>
      <c r="E1113" s="12" t="s">
        <v>1841</v>
      </c>
      <c r="F1113" s="13">
        <v>223.83</v>
      </c>
      <c r="G1113" s="12" t="s">
        <v>1842</v>
      </c>
      <c r="H1113" s="18">
        <v>43952</v>
      </c>
      <c r="I1113" s="12" t="s">
        <v>3024</v>
      </c>
      <c r="J1113" s="12" t="s">
        <v>3040</v>
      </c>
      <c r="K1113" s="12">
        <v>10081</v>
      </c>
      <c r="L1113" s="12" t="s">
        <v>3022</v>
      </c>
      <c r="M1113" s="12">
        <v>113010</v>
      </c>
      <c r="N1113" s="12" t="s">
        <v>3041</v>
      </c>
      <c r="O1113" s="12" t="s">
        <v>1854</v>
      </c>
      <c r="P1113" s="12" t="s">
        <v>1855</v>
      </c>
      <c r="Q1113" s="12" t="s">
        <v>1856</v>
      </c>
      <c r="R1113" s="12" t="s">
        <v>1850</v>
      </c>
      <c r="S1113" s="12" t="s">
        <v>1851</v>
      </c>
    </row>
    <row r="1114" spans="1:19" x14ac:dyDescent="0.25">
      <c r="A1114" s="12" t="s">
        <v>1858</v>
      </c>
      <c r="B1114" s="12" t="s">
        <v>1838</v>
      </c>
      <c r="C1114" s="12" t="s">
        <v>1859</v>
      </c>
      <c r="D1114" s="12" t="s">
        <v>1840</v>
      </c>
      <c r="E1114" s="12" t="s">
        <v>1841</v>
      </c>
      <c r="F1114" s="13">
        <v>227.14</v>
      </c>
      <c r="G1114" s="12" t="s">
        <v>1842</v>
      </c>
      <c r="H1114" s="18">
        <v>43983</v>
      </c>
      <c r="I1114" s="12" t="s">
        <v>2959</v>
      </c>
      <c r="J1114" s="12" t="s">
        <v>3040</v>
      </c>
      <c r="K1114" s="12">
        <v>10081</v>
      </c>
      <c r="L1114" s="12" t="s">
        <v>3022</v>
      </c>
      <c r="M1114" s="12">
        <v>113010</v>
      </c>
      <c r="N1114" s="12" t="s">
        <v>3041</v>
      </c>
      <c r="O1114" s="12" t="s">
        <v>1860</v>
      </c>
      <c r="P1114" s="12" t="s">
        <v>1861</v>
      </c>
      <c r="Q1114" s="12" t="s">
        <v>1862</v>
      </c>
      <c r="R1114" s="12" t="s">
        <v>1850</v>
      </c>
      <c r="S1114" s="12" t="s">
        <v>1851</v>
      </c>
    </row>
    <row r="1115" spans="1:19" x14ac:dyDescent="0.25">
      <c r="A1115" s="12" t="s">
        <v>1837</v>
      </c>
      <c r="B1115" s="12" t="s">
        <v>1838</v>
      </c>
      <c r="C1115" s="12" t="s">
        <v>1839</v>
      </c>
      <c r="D1115" s="12" t="s">
        <v>1840</v>
      </c>
      <c r="E1115" s="12" t="s">
        <v>1841</v>
      </c>
      <c r="F1115" s="13">
        <v>280.86</v>
      </c>
      <c r="G1115" s="12" t="s">
        <v>1842</v>
      </c>
      <c r="H1115" s="18">
        <v>43922</v>
      </c>
      <c r="I1115" s="12" t="s">
        <v>3042</v>
      </c>
      <c r="J1115" s="12" t="s">
        <v>3043</v>
      </c>
      <c r="K1115" s="12">
        <v>10081</v>
      </c>
      <c r="L1115" s="12" t="s">
        <v>3022</v>
      </c>
      <c r="M1115" s="12">
        <v>113020</v>
      </c>
      <c r="N1115" s="12" t="s">
        <v>3044</v>
      </c>
      <c r="O1115" s="12" t="s">
        <v>1847</v>
      </c>
      <c r="P1115" s="12" t="s">
        <v>1848</v>
      </c>
      <c r="Q1115" s="12" t="s">
        <v>2732</v>
      </c>
      <c r="R1115" s="12" t="s">
        <v>1850</v>
      </c>
      <c r="S1115" s="12" t="s">
        <v>1866</v>
      </c>
    </row>
    <row r="1116" spans="1:19" x14ac:dyDescent="0.25">
      <c r="A1116" s="12" t="s">
        <v>1852</v>
      </c>
      <c r="B1116" s="12" t="s">
        <v>1838</v>
      </c>
      <c r="C1116" s="12" t="s">
        <v>1853</v>
      </c>
      <c r="D1116" s="12" t="s">
        <v>1840</v>
      </c>
      <c r="E1116" s="12" t="s">
        <v>1841</v>
      </c>
      <c r="F1116" s="13">
        <v>169.06</v>
      </c>
      <c r="G1116" s="12" t="s">
        <v>1842</v>
      </c>
      <c r="H1116" s="18">
        <v>43952</v>
      </c>
      <c r="I1116" s="12" t="s">
        <v>3027</v>
      </c>
      <c r="J1116" s="12" t="s">
        <v>3043</v>
      </c>
      <c r="K1116" s="12">
        <v>10081</v>
      </c>
      <c r="L1116" s="12" t="s">
        <v>3022</v>
      </c>
      <c r="M1116" s="12">
        <v>113020</v>
      </c>
      <c r="N1116" s="12" t="s">
        <v>3044</v>
      </c>
      <c r="O1116" s="12" t="s">
        <v>1854</v>
      </c>
      <c r="P1116" s="12" t="s">
        <v>1855</v>
      </c>
      <c r="Q1116" s="12" t="s">
        <v>1856</v>
      </c>
      <c r="R1116" s="12" t="s">
        <v>1850</v>
      </c>
      <c r="S1116" s="12" t="s">
        <v>1866</v>
      </c>
    </row>
    <row r="1117" spans="1:19" x14ac:dyDescent="0.25">
      <c r="A1117" s="12" t="s">
        <v>1858</v>
      </c>
      <c r="B1117" s="12" t="s">
        <v>1838</v>
      </c>
      <c r="C1117" s="12" t="s">
        <v>1859</v>
      </c>
      <c r="D1117" s="12" t="s">
        <v>1840</v>
      </c>
      <c r="E1117" s="12" t="s">
        <v>1841</v>
      </c>
      <c r="F1117" s="13">
        <v>169.06</v>
      </c>
      <c r="G1117" s="12" t="s">
        <v>1842</v>
      </c>
      <c r="H1117" s="18">
        <v>43983</v>
      </c>
      <c r="I1117" s="12" t="s">
        <v>2962</v>
      </c>
      <c r="J1117" s="12" t="s">
        <v>3043</v>
      </c>
      <c r="K1117" s="12">
        <v>10081</v>
      </c>
      <c r="L1117" s="12" t="s">
        <v>3022</v>
      </c>
      <c r="M1117" s="12">
        <v>113020</v>
      </c>
      <c r="N1117" s="12" t="s">
        <v>3044</v>
      </c>
      <c r="O1117" s="12" t="s">
        <v>1860</v>
      </c>
      <c r="P1117" s="12" t="s">
        <v>1861</v>
      </c>
      <c r="Q1117" s="12" t="s">
        <v>1862</v>
      </c>
      <c r="R1117" s="12" t="s">
        <v>1850</v>
      </c>
      <c r="S1117" s="12" t="s">
        <v>1866</v>
      </c>
    </row>
    <row r="1118" spans="1:19" x14ac:dyDescent="0.25">
      <c r="A1118" s="12" t="s">
        <v>1837</v>
      </c>
      <c r="B1118" s="12" t="s">
        <v>1838</v>
      </c>
      <c r="C1118" s="12" t="s">
        <v>1839</v>
      </c>
      <c r="D1118" s="12" t="s">
        <v>1840</v>
      </c>
      <c r="E1118" s="12" t="s">
        <v>1841</v>
      </c>
      <c r="F1118" s="13">
        <v>5161.6400000000003</v>
      </c>
      <c r="G1118" s="12" t="s">
        <v>1842</v>
      </c>
      <c r="H1118" s="18">
        <v>43922</v>
      </c>
      <c r="I1118" s="12" t="s">
        <v>3045</v>
      </c>
      <c r="J1118" s="12" t="s">
        <v>3046</v>
      </c>
      <c r="K1118" s="12">
        <v>10081</v>
      </c>
      <c r="L1118" s="12" t="s">
        <v>3022</v>
      </c>
      <c r="M1118" s="12">
        <v>113040</v>
      </c>
      <c r="N1118" s="12" t="s">
        <v>3047</v>
      </c>
      <c r="O1118" s="12" t="s">
        <v>1847</v>
      </c>
      <c r="P1118" s="12" t="s">
        <v>1848</v>
      </c>
      <c r="Q1118" s="12" t="s">
        <v>2732</v>
      </c>
      <c r="R1118" s="12" t="s">
        <v>1850</v>
      </c>
      <c r="S1118" s="12" t="s">
        <v>1815</v>
      </c>
    </row>
    <row r="1119" spans="1:19" x14ac:dyDescent="0.25">
      <c r="A1119" s="12" t="s">
        <v>1852</v>
      </c>
      <c r="B1119" s="12" t="s">
        <v>1838</v>
      </c>
      <c r="C1119" s="12" t="s">
        <v>1853</v>
      </c>
      <c r="D1119" s="12" t="s">
        <v>1840</v>
      </c>
      <c r="E1119" s="12" t="s">
        <v>1841</v>
      </c>
      <c r="F1119" s="13">
        <v>5161.6400000000003</v>
      </c>
      <c r="G1119" s="12" t="s">
        <v>1842</v>
      </c>
      <c r="H1119" s="18">
        <v>43952</v>
      </c>
      <c r="I1119" s="12" t="s">
        <v>3030</v>
      </c>
      <c r="J1119" s="12" t="s">
        <v>3046</v>
      </c>
      <c r="K1119" s="12">
        <v>10081</v>
      </c>
      <c r="L1119" s="12" t="s">
        <v>3022</v>
      </c>
      <c r="M1119" s="12">
        <v>113040</v>
      </c>
      <c r="N1119" s="12" t="s">
        <v>3047</v>
      </c>
      <c r="O1119" s="12" t="s">
        <v>1854</v>
      </c>
      <c r="P1119" s="12" t="s">
        <v>1855</v>
      </c>
      <c r="Q1119" s="12" t="s">
        <v>1856</v>
      </c>
      <c r="R1119" s="12" t="s">
        <v>1850</v>
      </c>
      <c r="S1119" s="12" t="s">
        <v>1815</v>
      </c>
    </row>
    <row r="1120" spans="1:19" x14ac:dyDescent="0.25">
      <c r="A1120" s="12" t="s">
        <v>1858</v>
      </c>
      <c r="B1120" s="12" t="s">
        <v>1838</v>
      </c>
      <c r="C1120" s="12" t="s">
        <v>1859</v>
      </c>
      <c r="D1120" s="12" t="s">
        <v>1840</v>
      </c>
      <c r="E1120" s="12" t="s">
        <v>1841</v>
      </c>
      <c r="F1120" s="13">
        <v>5161.6400000000003</v>
      </c>
      <c r="G1120" s="12" t="s">
        <v>1842</v>
      </c>
      <c r="H1120" s="18">
        <v>43983</v>
      </c>
      <c r="I1120" s="12" t="s">
        <v>2965</v>
      </c>
      <c r="J1120" s="12" t="s">
        <v>3046</v>
      </c>
      <c r="K1120" s="12">
        <v>10081</v>
      </c>
      <c r="L1120" s="12" t="s">
        <v>3022</v>
      </c>
      <c r="M1120" s="12">
        <v>113040</v>
      </c>
      <c r="N1120" s="12" t="s">
        <v>3047</v>
      </c>
      <c r="O1120" s="12" t="s">
        <v>1860</v>
      </c>
      <c r="P1120" s="12" t="s">
        <v>1861</v>
      </c>
      <c r="Q1120" s="12" t="s">
        <v>1862</v>
      </c>
      <c r="R1120" s="12" t="s">
        <v>1850</v>
      </c>
      <c r="S1120" s="12" t="s">
        <v>1815</v>
      </c>
    </row>
    <row r="1121" spans="1:19" x14ac:dyDescent="0.25">
      <c r="A1121" s="12" t="s">
        <v>1837</v>
      </c>
      <c r="B1121" s="12" t="s">
        <v>1838</v>
      </c>
      <c r="C1121" s="12" t="s">
        <v>1839</v>
      </c>
      <c r="D1121" s="12" t="s">
        <v>1840</v>
      </c>
      <c r="E1121" s="12" t="s">
        <v>1841</v>
      </c>
      <c r="F1121" s="13">
        <v>1325.32</v>
      </c>
      <c r="G1121" s="12" t="s">
        <v>1842</v>
      </c>
      <c r="H1121" s="18">
        <v>43922</v>
      </c>
      <c r="I1121" s="12" t="s">
        <v>3048</v>
      </c>
      <c r="J1121" s="12" t="s">
        <v>3049</v>
      </c>
      <c r="K1121" s="12">
        <v>10081</v>
      </c>
      <c r="L1121" s="12" t="s">
        <v>3022</v>
      </c>
      <c r="M1121" s="12">
        <v>113060</v>
      </c>
      <c r="N1121" s="12" t="s">
        <v>3050</v>
      </c>
      <c r="O1121" s="12" t="s">
        <v>1847</v>
      </c>
      <c r="P1121" s="12" t="s">
        <v>1848</v>
      </c>
      <c r="Q1121" s="12" t="s">
        <v>2732</v>
      </c>
      <c r="R1121" s="12" t="s">
        <v>1850</v>
      </c>
      <c r="S1121" s="12" t="s">
        <v>1857</v>
      </c>
    </row>
    <row r="1122" spans="1:19" x14ac:dyDescent="0.25">
      <c r="A1122" s="12" t="s">
        <v>1852</v>
      </c>
      <c r="B1122" s="12" t="s">
        <v>1838</v>
      </c>
      <c r="C1122" s="12" t="s">
        <v>1853</v>
      </c>
      <c r="D1122" s="12" t="s">
        <v>1840</v>
      </c>
      <c r="E1122" s="12" t="s">
        <v>1841</v>
      </c>
      <c r="F1122" s="13">
        <v>1325.32</v>
      </c>
      <c r="G1122" s="12" t="s">
        <v>1842</v>
      </c>
      <c r="H1122" s="18">
        <v>43952</v>
      </c>
      <c r="I1122" s="12" t="s">
        <v>3033</v>
      </c>
      <c r="J1122" s="12" t="s">
        <v>3049</v>
      </c>
      <c r="K1122" s="12">
        <v>10081</v>
      </c>
      <c r="L1122" s="12" t="s">
        <v>3022</v>
      </c>
      <c r="M1122" s="12">
        <v>113060</v>
      </c>
      <c r="N1122" s="12" t="s">
        <v>3050</v>
      </c>
      <c r="O1122" s="12" t="s">
        <v>1854</v>
      </c>
      <c r="P1122" s="12" t="s">
        <v>1855</v>
      </c>
      <c r="Q1122" s="12" t="s">
        <v>1856</v>
      </c>
      <c r="R1122" s="12" t="s">
        <v>1850</v>
      </c>
      <c r="S1122" s="12" t="s">
        <v>1857</v>
      </c>
    </row>
    <row r="1123" spans="1:19" x14ac:dyDescent="0.25">
      <c r="A1123" s="12" t="s">
        <v>1858</v>
      </c>
      <c r="B1123" s="12" t="s">
        <v>1838</v>
      </c>
      <c r="C1123" s="12" t="s">
        <v>1859</v>
      </c>
      <c r="D1123" s="12" t="s">
        <v>1840</v>
      </c>
      <c r="E1123" s="12" t="s">
        <v>1841</v>
      </c>
      <c r="F1123" s="13">
        <v>1325.32</v>
      </c>
      <c r="G1123" s="12" t="s">
        <v>1842</v>
      </c>
      <c r="H1123" s="18">
        <v>43983</v>
      </c>
      <c r="I1123" s="12" t="s">
        <v>2968</v>
      </c>
      <c r="J1123" s="12" t="s">
        <v>3049</v>
      </c>
      <c r="K1123" s="12">
        <v>10081</v>
      </c>
      <c r="L1123" s="12" t="s">
        <v>3022</v>
      </c>
      <c r="M1123" s="12">
        <v>113060</v>
      </c>
      <c r="N1123" s="12" t="s">
        <v>3050</v>
      </c>
      <c r="O1123" s="12" t="s">
        <v>1860</v>
      </c>
      <c r="P1123" s="12" t="s">
        <v>1861</v>
      </c>
      <c r="Q1123" s="12" t="s">
        <v>1862</v>
      </c>
      <c r="R1123" s="12" t="s">
        <v>1850</v>
      </c>
      <c r="S1123" s="12" t="s">
        <v>1857</v>
      </c>
    </row>
    <row r="1124" spans="1:19" x14ac:dyDescent="0.25">
      <c r="A1124" s="12" t="s">
        <v>1837</v>
      </c>
      <c r="B1124" s="12" t="s">
        <v>1838</v>
      </c>
      <c r="C1124" s="12" t="s">
        <v>1839</v>
      </c>
      <c r="D1124" s="12" t="s">
        <v>1840</v>
      </c>
      <c r="E1124" s="12" t="s">
        <v>1841</v>
      </c>
      <c r="F1124" s="13">
        <v>794.85</v>
      </c>
      <c r="G1124" s="12" t="s">
        <v>1842</v>
      </c>
      <c r="H1124" s="18">
        <v>43922</v>
      </c>
      <c r="I1124" s="12" t="s">
        <v>3051</v>
      </c>
      <c r="J1124" s="12" t="s">
        <v>3052</v>
      </c>
      <c r="K1124" s="12">
        <v>10081</v>
      </c>
      <c r="L1124" s="12" t="s">
        <v>3022</v>
      </c>
      <c r="M1124" s="12">
        <v>114000</v>
      </c>
      <c r="N1124" s="12" t="s">
        <v>3053</v>
      </c>
      <c r="O1124" s="12" t="s">
        <v>1847</v>
      </c>
      <c r="P1124" s="12" t="s">
        <v>1848</v>
      </c>
      <c r="Q1124" s="12" t="s">
        <v>2732</v>
      </c>
      <c r="R1124" s="12" t="s">
        <v>1850</v>
      </c>
      <c r="S1124" s="12" t="s">
        <v>1877</v>
      </c>
    </row>
    <row r="1125" spans="1:19" x14ac:dyDescent="0.25">
      <c r="A1125" s="12" t="s">
        <v>1852</v>
      </c>
      <c r="B1125" s="12" t="s">
        <v>1838</v>
      </c>
      <c r="C1125" s="12" t="s">
        <v>1853</v>
      </c>
      <c r="D1125" s="12" t="s">
        <v>1840</v>
      </c>
      <c r="E1125" s="12" t="s">
        <v>1841</v>
      </c>
      <c r="F1125" s="13">
        <v>791.09</v>
      </c>
      <c r="G1125" s="12" t="s">
        <v>1842</v>
      </c>
      <c r="H1125" s="18">
        <v>43952</v>
      </c>
      <c r="I1125" s="12" t="s">
        <v>3036</v>
      </c>
      <c r="J1125" s="12" t="s">
        <v>3052</v>
      </c>
      <c r="K1125" s="12">
        <v>10081</v>
      </c>
      <c r="L1125" s="12" t="s">
        <v>3022</v>
      </c>
      <c r="M1125" s="12">
        <v>114000</v>
      </c>
      <c r="N1125" s="12" t="s">
        <v>3053</v>
      </c>
      <c r="O1125" s="12" t="s">
        <v>1854</v>
      </c>
      <c r="P1125" s="12" t="s">
        <v>1855</v>
      </c>
      <c r="Q1125" s="12" t="s">
        <v>1856</v>
      </c>
      <c r="R1125" s="12" t="s">
        <v>1850</v>
      </c>
      <c r="S1125" s="12" t="s">
        <v>1877</v>
      </c>
    </row>
    <row r="1126" spans="1:19" x14ac:dyDescent="0.25">
      <c r="A1126" s="12" t="s">
        <v>1858</v>
      </c>
      <c r="B1126" s="12" t="s">
        <v>1838</v>
      </c>
      <c r="C1126" s="12" t="s">
        <v>1859</v>
      </c>
      <c r="D1126" s="12" t="s">
        <v>1840</v>
      </c>
      <c r="E1126" s="12" t="s">
        <v>1841</v>
      </c>
      <c r="F1126" s="13">
        <v>791.09</v>
      </c>
      <c r="G1126" s="12" t="s">
        <v>1842</v>
      </c>
      <c r="H1126" s="18">
        <v>43983</v>
      </c>
      <c r="I1126" s="12" t="s">
        <v>2971</v>
      </c>
      <c r="J1126" s="12" t="s">
        <v>3052</v>
      </c>
      <c r="K1126" s="12">
        <v>10081</v>
      </c>
      <c r="L1126" s="12" t="s">
        <v>3022</v>
      </c>
      <c r="M1126" s="12">
        <v>114000</v>
      </c>
      <c r="N1126" s="12" t="s">
        <v>3053</v>
      </c>
      <c r="O1126" s="12" t="s">
        <v>1860</v>
      </c>
      <c r="P1126" s="12" t="s">
        <v>1861</v>
      </c>
      <c r="Q1126" s="12" t="s">
        <v>1862</v>
      </c>
      <c r="R1126" s="12" t="s">
        <v>1850</v>
      </c>
      <c r="S1126" s="12" t="s">
        <v>1877</v>
      </c>
    </row>
    <row r="1127" spans="1:19" x14ac:dyDescent="0.25">
      <c r="A1127" s="12" t="s">
        <v>1837</v>
      </c>
      <c r="B1127" s="12" t="s">
        <v>1838</v>
      </c>
      <c r="C1127" s="12" t="s">
        <v>1839</v>
      </c>
      <c r="D1127" s="12" t="s">
        <v>1840</v>
      </c>
      <c r="E1127" s="12" t="s">
        <v>1841</v>
      </c>
      <c r="F1127" s="13">
        <v>1029.72</v>
      </c>
      <c r="G1127" s="12" t="s">
        <v>1842</v>
      </c>
      <c r="H1127" s="18">
        <v>43922</v>
      </c>
      <c r="I1127" s="12" t="s">
        <v>3054</v>
      </c>
      <c r="J1127" s="12" t="s">
        <v>3055</v>
      </c>
      <c r="K1127" s="12">
        <v>10081</v>
      </c>
      <c r="L1127" s="12" t="s">
        <v>3022</v>
      </c>
      <c r="M1127" s="12">
        <v>114010</v>
      </c>
      <c r="N1127" s="12" t="s">
        <v>3056</v>
      </c>
      <c r="O1127" s="12" t="s">
        <v>1847</v>
      </c>
      <c r="P1127" s="12" t="s">
        <v>1848</v>
      </c>
      <c r="Q1127" s="12" t="s">
        <v>2732</v>
      </c>
      <c r="R1127" s="12" t="s">
        <v>1850</v>
      </c>
      <c r="S1127" s="12" t="s">
        <v>1851</v>
      </c>
    </row>
    <row r="1128" spans="1:19" x14ac:dyDescent="0.25">
      <c r="A1128" s="12" t="s">
        <v>1852</v>
      </c>
      <c r="B1128" s="12" t="s">
        <v>1838</v>
      </c>
      <c r="C1128" s="12" t="s">
        <v>1853</v>
      </c>
      <c r="D1128" s="12" t="s">
        <v>1840</v>
      </c>
      <c r="E1128" s="12" t="s">
        <v>1841</v>
      </c>
      <c r="F1128" s="13">
        <v>1029.72</v>
      </c>
      <c r="G1128" s="12" t="s">
        <v>1842</v>
      </c>
      <c r="H1128" s="18">
        <v>43952</v>
      </c>
      <c r="I1128" s="12" t="s">
        <v>3039</v>
      </c>
      <c r="J1128" s="12" t="s">
        <v>3055</v>
      </c>
      <c r="K1128" s="12">
        <v>10081</v>
      </c>
      <c r="L1128" s="12" t="s">
        <v>3022</v>
      </c>
      <c r="M1128" s="12">
        <v>114010</v>
      </c>
      <c r="N1128" s="12" t="s">
        <v>3056</v>
      </c>
      <c r="O1128" s="12" t="s">
        <v>1854</v>
      </c>
      <c r="P1128" s="12" t="s">
        <v>1855</v>
      </c>
      <c r="Q1128" s="12" t="s">
        <v>1856</v>
      </c>
      <c r="R1128" s="12" t="s">
        <v>1850</v>
      </c>
      <c r="S1128" s="12" t="s">
        <v>1851</v>
      </c>
    </row>
    <row r="1129" spans="1:19" x14ac:dyDescent="0.25">
      <c r="A1129" s="12" t="s">
        <v>1858</v>
      </c>
      <c r="B1129" s="12" t="s">
        <v>1838</v>
      </c>
      <c r="C1129" s="12" t="s">
        <v>1859</v>
      </c>
      <c r="D1129" s="12" t="s">
        <v>1840</v>
      </c>
      <c r="E1129" s="12" t="s">
        <v>1841</v>
      </c>
      <c r="F1129" s="13">
        <v>1071.9100000000001</v>
      </c>
      <c r="G1129" s="12" t="s">
        <v>1842</v>
      </c>
      <c r="H1129" s="18">
        <v>43983</v>
      </c>
      <c r="I1129" s="12" t="s">
        <v>2974</v>
      </c>
      <c r="J1129" s="12" t="s">
        <v>3055</v>
      </c>
      <c r="K1129" s="12">
        <v>10081</v>
      </c>
      <c r="L1129" s="12" t="s">
        <v>3022</v>
      </c>
      <c r="M1129" s="12">
        <v>114010</v>
      </c>
      <c r="N1129" s="12" t="s">
        <v>3056</v>
      </c>
      <c r="O1129" s="12" t="s">
        <v>1860</v>
      </c>
      <c r="P1129" s="12" t="s">
        <v>1861</v>
      </c>
      <c r="Q1129" s="12" t="s">
        <v>1862</v>
      </c>
      <c r="R1129" s="12" t="s">
        <v>1850</v>
      </c>
      <c r="S1129" s="12" t="s">
        <v>1851</v>
      </c>
    </row>
    <row r="1130" spans="1:19" x14ac:dyDescent="0.25">
      <c r="A1130" s="12" t="s">
        <v>1837</v>
      </c>
      <c r="B1130" s="12" t="s">
        <v>1838</v>
      </c>
      <c r="C1130" s="12" t="s">
        <v>1839</v>
      </c>
      <c r="D1130" s="12" t="s">
        <v>1840</v>
      </c>
      <c r="E1130" s="12" t="s">
        <v>1841</v>
      </c>
      <c r="F1130" s="13">
        <v>772.05</v>
      </c>
      <c r="G1130" s="12" t="s">
        <v>1842</v>
      </c>
      <c r="H1130" s="18">
        <v>43922</v>
      </c>
      <c r="I1130" s="12" t="s">
        <v>3057</v>
      </c>
      <c r="J1130" s="12" t="s">
        <v>3058</v>
      </c>
      <c r="K1130" s="12">
        <v>10081</v>
      </c>
      <c r="L1130" s="12" t="s">
        <v>3022</v>
      </c>
      <c r="M1130" s="12">
        <v>114020</v>
      </c>
      <c r="N1130" s="12" t="s">
        <v>3059</v>
      </c>
      <c r="O1130" s="12" t="s">
        <v>1847</v>
      </c>
      <c r="P1130" s="12" t="s">
        <v>1848</v>
      </c>
      <c r="Q1130" s="12" t="s">
        <v>2732</v>
      </c>
      <c r="R1130" s="12" t="s">
        <v>1850</v>
      </c>
      <c r="S1130" s="12" t="s">
        <v>1866</v>
      </c>
    </row>
    <row r="1131" spans="1:19" x14ac:dyDescent="0.25">
      <c r="A1131" s="12" t="s">
        <v>1852</v>
      </c>
      <c r="B1131" s="12" t="s">
        <v>1838</v>
      </c>
      <c r="C1131" s="12" t="s">
        <v>1853</v>
      </c>
      <c r="D1131" s="12" t="s">
        <v>1840</v>
      </c>
      <c r="E1131" s="12" t="s">
        <v>1841</v>
      </c>
      <c r="F1131" s="13">
        <v>546.03</v>
      </c>
      <c r="G1131" s="12" t="s">
        <v>1842</v>
      </c>
      <c r="H1131" s="18">
        <v>43952</v>
      </c>
      <c r="I1131" s="12" t="s">
        <v>3042</v>
      </c>
      <c r="J1131" s="12" t="s">
        <v>3058</v>
      </c>
      <c r="K1131" s="12">
        <v>10081</v>
      </c>
      <c r="L1131" s="12" t="s">
        <v>3022</v>
      </c>
      <c r="M1131" s="12">
        <v>114020</v>
      </c>
      <c r="N1131" s="12" t="s">
        <v>3059</v>
      </c>
      <c r="O1131" s="12" t="s">
        <v>1854</v>
      </c>
      <c r="P1131" s="12" t="s">
        <v>1855</v>
      </c>
      <c r="Q1131" s="12" t="s">
        <v>1856</v>
      </c>
      <c r="R1131" s="12" t="s">
        <v>1850</v>
      </c>
      <c r="S1131" s="12" t="s">
        <v>1866</v>
      </c>
    </row>
    <row r="1132" spans="1:19" x14ac:dyDescent="0.25">
      <c r="A1132" s="12" t="s">
        <v>1858</v>
      </c>
      <c r="B1132" s="12" t="s">
        <v>1838</v>
      </c>
      <c r="C1132" s="12" t="s">
        <v>1859</v>
      </c>
      <c r="D1132" s="12" t="s">
        <v>1840</v>
      </c>
      <c r="E1132" s="12" t="s">
        <v>1841</v>
      </c>
      <c r="F1132" s="13">
        <v>546.03</v>
      </c>
      <c r="G1132" s="12" t="s">
        <v>1842</v>
      </c>
      <c r="H1132" s="18">
        <v>43983</v>
      </c>
      <c r="I1132" s="12" t="s">
        <v>2978</v>
      </c>
      <c r="J1132" s="12" t="s">
        <v>3058</v>
      </c>
      <c r="K1132" s="12">
        <v>10081</v>
      </c>
      <c r="L1132" s="12" t="s">
        <v>3022</v>
      </c>
      <c r="M1132" s="12">
        <v>114020</v>
      </c>
      <c r="N1132" s="12" t="s">
        <v>3059</v>
      </c>
      <c r="O1132" s="12" t="s">
        <v>1860</v>
      </c>
      <c r="P1132" s="12" t="s">
        <v>1861</v>
      </c>
      <c r="Q1132" s="12" t="s">
        <v>1862</v>
      </c>
      <c r="R1132" s="12" t="s">
        <v>1850</v>
      </c>
      <c r="S1132" s="12" t="s">
        <v>1866</v>
      </c>
    </row>
    <row r="1133" spans="1:19" x14ac:dyDescent="0.25">
      <c r="A1133" s="12" t="s">
        <v>1837</v>
      </c>
      <c r="B1133" s="12" t="s">
        <v>1838</v>
      </c>
      <c r="C1133" s="12" t="s">
        <v>1839</v>
      </c>
      <c r="D1133" s="12" t="s">
        <v>1840</v>
      </c>
      <c r="E1133" s="12" t="s">
        <v>1841</v>
      </c>
      <c r="F1133" s="13">
        <v>11055.99</v>
      </c>
      <c r="G1133" s="12" t="s">
        <v>1842</v>
      </c>
      <c r="H1133" s="18">
        <v>43922</v>
      </c>
      <c r="I1133" s="12" t="s">
        <v>3060</v>
      </c>
      <c r="J1133" s="12" t="s">
        <v>3061</v>
      </c>
      <c r="K1133" s="12">
        <v>10081</v>
      </c>
      <c r="L1133" s="12" t="s">
        <v>3022</v>
      </c>
      <c r="M1133" s="12">
        <v>114040</v>
      </c>
      <c r="N1133" s="12" t="s">
        <v>3062</v>
      </c>
      <c r="O1133" s="12" t="s">
        <v>1847</v>
      </c>
      <c r="P1133" s="12" t="s">
        <v>1848</v>
      </c>
      <c r="Q1133" s="12" t="s">
        <v>2732</v>
      </c>
      <c r="R1133" s="12" t="s">
        <v>1850</v>
      </c>
      <c r="S1133" s="12" t="s">
        <v>1815</v>
      </c>
    </row>
    <row r="1134" spans="1:19" x14ac:dyDescent="0.25">
      <c r="A1134" s="12" t="s">
        <v>1852</v>
      </c>
      <c r="B1134" s="12" t="s">
        <v>1838</v>
      </c>
      <c r="C1134" s="12" t="s">
        <v>1853</v>
      </c>
      <c r="D1134" s="12" t="s">
        <v>1840</v>
      </c>
      <c r="E1134" s="12" t="s">
        <v>1841</v>
      </c>
      <c r="F1134" s="13">
        <v>11055.99</v>
      </c>
      <c r="G1134" s="12" t="s">
        <v>1842</v>
      </c>
      <c r="H1134" s="18">
        <v>43952</v>
      </c>
      <c r="I1134" s="12" t="s">
        <v>3045</v>
      </c>
      <c r="J1134" s="12" t="s">
        <v>3061</v>
      </c>
      <c r="K1134" s="12">
        <v>10081</v>
      </c>
      <c r="L1134" s="12" t="s">
        <v>3022</v>
      </c>
      <c r="M1134" s="12">
        <v>114040</v>
      </c>
      <c r="N1134" s="12" t="s">
        <v>3062</v>
      </c>
      <c r="O1134" s="12" t="s">
        <v>1854</v>
      </c>
      <c r="P1134" s="12" t="s">
        <v>1855</v>
      </c>
      <c r="Q1134" s="12" t="s">
        <v>1856</v>
      </c>
      <c r="R1134" s="12" t="s">
        <v>1850</v>
      </c>
      <c r="S1134" s="12" t="s">
        <v>1815</v>
      </c>
    </row>
    <row r="1135" spans="1:19" x14ac:dyDescent="0.25">
      <c r="A1135" s="12" t="s">
        <v>1858</v>
      </c>
      <c r="B1135" s="12" t="s">
        <v>1838</v>
      </c>
      <c r="C1135" s="12" t="s">
        <v>1859</v>
      </c>
      <c r="D1135" s="12" t="s">
        <v>1840</v>
      </c>
      <c r="E1135" s="12" t="s">
        <v>1841</v>
      </c>
      <c r="F1135" s="13">
        <v>11055.99</v>
      </c>
      <c r="G1135" s="12" t="s">
        <v>1842</v>
      </c>
      <c r="H1135" s="18">
        <v>43983</v>
      </c>
      <c r="I1135" s="12" t="s">
        <v>2981</v>
      </c>
      <c r="J1135" s="12" t="s">
        <v>3061</v>
      </c>
      <c r="K1135" s="12">
        <v>10081</v>
      </c>
      <c r="L1135" s="12" t="s">
        <v>3022</v>
      </c>
      <c r="M1135" s="12">
        <v>114040</v>
      </c>
      <c r="N1135" s="12" t="s">
        <v>3062</v>
      </c>
      <c r="O1135" s="12" t="s">
        <v>1860</v>
      </c>
      <c r="P1135" s="12" t="s">
        <v>1861</v>
      </c>
      <c r="Q1135" s="12" t="s">
        <v>1862</v>
      </c>
      <c r="R1135" s="12" t="s">
        <v>1850</v>
      </c>
      <c r="S1135" s="12" t="s">
        <v>1815</v>
      </c>
    </row>
    <row r="1136" spans="1:19" x14ac:dyDescent="0.25">
      <c r="A1136" s="12" t="s">
        <v>1837</v>
      </c>
      <c r="B1136" s="12" t="s">
        <v>1838</v>
      </c>
      <c r="C1136" s="12" t="s">
        <v>1839</v>
      </c>
      <c r="D1136" s="12" t="s">
        <v>1840</v>
      </c>
      <c r="E1136" s="12" t="s">
        <v>1841</v>
      </c>
      <c r="F1136" s="13">
        <v>5995.17</v>
      </c>
      <c r="G1136" s="12" t="s">
        <v>1842</v>
      </c>
      <c r="H1136" s="18">
        <v>43922</v>
      </c>
      <c r="I1136" s="12" t="s">
        <v>3063</v>
      </c>
      <c r="J1136" s="12" t="s">
        <v>3064</v>
      </c>
      <c r="K1136" s="12">
        <v>10081</v>
      </c>
      <c r="L1136" s="12" t="s">
        <v>3022</v>
      </c>
      <c r="M1136" s="12">
        <v>114060</v>
      </c>
      <c r="N1136" s="12" t="s">
        <v>3065</v>
      </c>
      <c r="O1136" s="12" t="s">
        <v>1847</v>
      </c>
      <c r="P1136" s="12" t="s">
        <v>1848</v>
      </c>
      <c r="Q1136" s="12" t="s">
        <v>2732</v>
      </c>
      <c r="R1136" s="12" t="s">
        <v>1850</v>
      </c>
      <c r="S1136" s="12" t="s">
        <v>1857</v>
      </c>
    </row>
    <row r="1137" spans="1:19" x14ac:dyDescent="0.25">
      <c r="A1137" s="12" t="s">
        <v>1852</v>
      </c>
      <c r="B1137" s="12" t="s">
        <v>1838</v>
      </c>
      <c r="C1137" s="12" t="s">
        <v>1853</v>
      </c>
      <c r="D1137" s="12" t="s">
        <v>1840</v>
      </c>
      <c r="E1137" s="12" t="s">
        <v>1841</v>
      </c>
      <c r="F1137" s="13">
        <v>5995.17</v>
      </c>
      <c r="G1137" s="12" t="s">
        <v>1842</v>
      </c>
      <c r="H1137" s="18">
        <v>43952</v>
      </c>
      <c r="I1137" s="12" t="s">
        <v>3048</v>
      </c>
      <c r="J1137" s="12" t="s">
        <v>3064</v>
      </c>
      <c r="K1137" s="12">
        <v>10081</v>
      </c>
      <c r="L1137" s="12" t="s">
        <v>3022</v>
      </c>
      <c r="M1137" s="12">
        <v>114060</v>
      </c>
      <c r="N1137" s="12" t="s">
        <v>3065</v>
      </c>
      <c r="O1137" s="12" t="s">
        <v>1854</v>
      </c>
      <c r="P1137" s="12" t="s">
        <v>1855</v>
      </c>
      <c r="Q1137" s="12" t="s">
        <v>1856</v>
      </c>
      <c r="R1137" s="12" t="s">
        <v>1850</v>
      </c>
      <c r="S1137" s="12" t="s">
        <v>1857</v>
      </c>
    </row>
    <row r="1138" spans="1:19" x14ac:dyDescent="0.25">
      <c r="A1138" s="12" t="s">
        <v>1858</v>
      </c>
      <c r="B1138" s="12" t="s">
        <v>1838</v>
      </c>
      <c r="C1138" s="12" t="s">
        <v>1859</v>
      </c>
      <c r="D1138" s="12" t="s">
        <v>1840</v>
      </c>
      <c r="E1138" s="12" t="s">
        <v>1841</v>
      </c>
      <c r="F1138" s="13">
        <v>5995.17</v>
      </c>
      <c r="G1138" s="12" t="s">
        <v>1842</v>
      </c>
      <c r="H1138" s="18">
        <v>43983</v>
      </c>
      <c r="I1138" s="12" t="s">
        <v>2984</v>
      </c>
      <c r="J1138" s="12" t="s">
        <v>3064</v>
      </c>
      <c r="K1138" s="12">
        <v>10081</v>
      </c>
      <c r="L1138" s="12" t="s">
        <v>3022</v>
      </c>
      <c r="M1138" s="12">
        <v>114060</v>
      </c>
      <c r="N1138" s="12" t="s">
        <v>3065</v>
      </c>
      <c r="O1138" s="12" t="s">
        <v>1860</v>
      </c>
      <c r="P1138" s="12" t="s">
        <v>1861</v>
      </c>
      <c r="Q1138" s="12" t="s">
        <v>1862</v>
      </c>
      <c r="R1138" s="12" t="s">
        <v>1850</v>
      </c>
      <c r="S1138" s="12" t="s">
        <v>1857</v>
      </c>
    </row>
    <row r="1139" spans="1:19" x14ac:dyDescent="0.25">
      <c r="A1139" s="12" t="s">
        <v>1837</v>
      </c>
      <c r="B1139" s="12" t="s">
        <v>1838</v>
      </c>
      <c r="C1139" s="12" t="s">
        <v>1839</v>
      </c>
      <c r="D1139" s="12" t="s">
        <v>1840</v>
      </c>
      <c r="E1139" s="12" t="s">
        <v>1841</v>
      </c>
      <c r="F1139" s="13">
        <v>3268.95</v>
      </c>
      <c r="G1139" s="12" t="s">
        <v>1842</v>
      </c>
      <c r="H1139" s="18">
        <v>43922</v>
      </c>
      <c r="I1139" s="12" t="s">
        <v>3066</v>
      </c>
      <c r="J1139" s="12" t="s">
        <v>3067</v>
      </c>
      <c r="K1139" s="12">
        <v>10082</v>
      </c>
      <c r="L1139" s="12" t="s">
        <v>3068</v>
      </c>
      <c r="M1139" s="12">
        <v>111100</v>
      </c>
      <c r="N1139" s="12" t="s">
        <v>3069</v>
      </c>
      <c r="O1139" s="12" t="s">
        <v>1847</v>
      </c>
      <c r="P1139" s="12" t="s">
        <v>1848</v>
      </c>
      <c r="Q1139" s="12" t="s">
        <v>2732</v>
      </c>
      <c r="R1139" s="12" t="s">
        <v>1850</v>
      </c>
      <c r="S1139" s="12" t="s">
        <v>1851</v>
      </c>
    </row>
    <row r="1140" spans="1:19" x14ac:dyDescent="0.25">
      <c r="A1140" s="12" t="s">
        <v>1852</v>
      </c>
      <c r="B1140" s="12" t="s">
        <v>1838</v>
      </c>
      <c r="C1140" s="12" t="s">
        <v>1853</v>
      </c>
      <c r="D1140" s="12" t="s">
        <v>1840</v>
      </c>
      <c r="E1140" s="12" t="s">
        <v>1841</v>
      </c>
      <c r="F1140" s="13">
        <v>3268.95</v>
      </c>
      <c r="G1140" s="12" t="s">
        <v>1842</v>
      </c>
      <c r="H1140" s="18">
        <v>43952</v>
      </c>
      <c r="I1140" s="12" t="s">
        <v>3051</v>
      </c>
      <c r="J1140" s="12" t="s">
        <v>3067</v>
      </c>
      <c r="K1140" s="12">
        <v>10082</v>
      </c>
      <c r="L1140" s="12" t="s">
        <v>3068</v>
      </c>
      <c r="M1140" s="12">
        <v>111100</v>
      </c>
      <c r="N1140" s="12" t="s">
        <v>3069</v>
      </c>
      <c r="O1140" s="12" t="s">
        <v>1854</v>
      </c>
      <c r="P1140" s="12" t="s">
        <v>1855</v>
      </c>
      <c r="Q1140" s="12" t="s">
        <v>1856</v>
      </c>
      <c r="R1140" s="12" t="s">
        <v>1850</v>
      </c>
      <c r="S1140" s="12" t="s">
        <v>1851</v>
      </c>
    </row>
    <row r="1141" spans="1:19" x14ac:dyDescent="0.25">
      <c r="A1141" s="12" t="s">
        <v>1858</v>
      </c>
      <c r="B1141" s="12" t="s">
        <v>1838</v>
      </c>
      <c r="C1141" s="12" t="s">
        <v>1859</v>
      </c>
      <c r="D1141" s="12" t="s">
        <v>1840</v>
      </c>
      <c r="E1141" s="12" t="s">
        <v>1841</v>
      </c>
      <c r="F1141" s="13">
        <v>3370.29</v>
      </c>
      <c r="G1141" s="12" t="s">
        <v>1842</v>
      </c>
      <c r="H1141" s="18">
        <v>43983</v>
      </c>
      <c r="I1141" s="12" t="s">
        <v>2987</v>
      </c>
      <c r="J1141" s="12" t="s">
        <v>3067</v>
      </c>
      <c r="K1141" s="12">
        <v>10082</v>
      </c>
      <c r="L1141" s="12" t="s">
        <v>3068</v>
      </c>
      <c r="M1141" s="12">
        <v>111100</v>
      </c>
      <c r="N1141" s="12" t="s">
        <v>3069</v>
      </c>
      <c r="O1141" s="12" t="s">
        <v>1860</v>
      </c>
      <c r="P1141" s="12" t="s">
        <v>1861</v>
      </c>
      <c r="Q1141" s="12" t="s">
        <v>1862</v>
      </c>
      <c r="R1141" s="12" t="s">
        <v>1850</v>
      </c>
      <c r="S1141" s="12" t="s">
        <v>1851</v>
      </c>
    </row>
    <row r="1142" spans="1:19" x14ac:dyDescent="0.25">
      <c r="A1142" s="12" t="s">
        <v>1837</v>
      </c>
      <c r="B1142" s="12" t="s">
        <v>1838</v>
      </c>
      <c r="C1142" s="12" t="s">
        <v>1839</v>
      </c>
      <c r="D1142" s="12" t="s">
        <v>1840</v>
      </c>
      <c r="E1142" s="12" t="s">
        <v>1841</v>
      </c>
      <c r="F1142" s="13">
        <v>1917.28</v>
      </c>
      <c r="G1142" s="12" t="s">
        <v>1842</v>
      </c>
      <c r="H1142" s="18">
        <v>43922</v>
      </c>
      <c r="I1142" s="12" t="s">
        <v>3070</v>
      </c>
      <c r="J1142" s="12" t="s">
        <v>3071</v>
      </c>
      <c r="K1142" s="12">
        <v>10082</v>
      </c>
      <c r="L1142" s="12" t="s">
        <v>3068</v>
      </c>
      <c r="M1142" s="12">
        <v>111200</v>
      </c>
      <c r="N1142" s="12" t="s">
        <v>3072</v>
      </c>
      <c r="O1142" s="12" t="s">
        <v>1847</v>
      </c>
      <c r="P1142" s="12" t="s">
        <v>1848</v>
      </c>
      <c r="Q1142" s="12" t="s">
        <v>2732</v>
      </c>
      <c r="R1142" s="12" t="s">
        <v>1850</v>
      </c>
      <c r="S1142" s="12" t="s">
        <v>1866</v>
      </c>
    </row>
    <row r="1143" spans="1:19" x14ac:dyDescent="0.25">
      <c r="A1143" s="12" t="s">
        <v>1852</v>
      </c>
      <c r="B1143" s="12" t="s">
        <v>1838</v>
      </c>
      <c r="C1143" s="12" t="s">
        <v>1853</v>
      </c>
      <c r="D1143" s="12" t="s">
        <v>1840</v>
      </c>
      <c r="E1143" s="12" t="s">
        <v>1841</v>
      </c>
      <c r="F1143" s="13">
        <v>1917.28</v>
      </c>
      <c r="G1143" s="12" t="s">
        <v>1842</v>
      </c>
      <c r="H1143" s="18">
        <v>43952</v>
      </c>
      <c r="I1143" s="12" t="s">
        <v>3054</v>
      </c>
      <c r="J1143" s="12" t="s">
        <v>3071</v>
      </c>
      <c r="K1143" s="12">
        <v>10082</v>
      </c>
      <c r="L1143" s="12" t="s">
        <v>3068</v>
      </c>
      <c r="M1143" s="12">
        <v>111200</v>
      </c>
      <c r="N1143" s="12" t="s">
        <v>3072</v>
      </c>
      <c r="O1143" s="12" t="s">
        <v>1854</v>
      </c>
      <c r="P1143" s="12" t="s">
        <v>1855</v>
      </c>
      <c r="Q1143" s="12" t="s">
        <v>1856</v>
      </c>
      <c r="R1143" s="12" t="s">
        <v>1850</v>
      </c>
      <c r="S1143" s="12" t="s">
        <v>1866</v>
      </c>
    </row>
    <row r="1144" spans="1:19" x14ac:dyDescent="0.25">
      <c r="A1144" s="12" t="s">
        <v>1858</v>
      </c>
      <c r="B1144" s="12" t="s">
        <v>1838</v>
      </c>
      <c r="C1144" s="12" t="s">
        <v>1859</v>
      </c>
      <c r="D1144" s="12" t="s">
        <v>1840</v>
      </c>
      <c r="E1144" s="12" t="s">
        <v>1841</v>
      </c>
      <c r="F1144" s="13">
        <v>1917.28</v>
      </c>
      <c r="G1144" s="12" t="s">
        <v>1842</v>
      </c>
      <c r="H1144" s="18">
        <v>43983</v>
      </c>
      <c r="I1144" s="12" t="s">
        <v>2990</v>
      </c>
      <c r="J1144" s="12" t="s">
        <v>3071</v>
      </c>
      <c r="K1144" s="12">
        <v>10082</v>
      </c>
      <c r="L1144" s="12" t="s">
        <v>3068</v>
      </c>
      <c r="M1144" s="12">
        <v>111200</v>
      </c>
      <c r="N1144" s="12" t="s">
        <v>3072</v>
      </c>
      <c r="O1144" s="12" t="s">
        <v>1860</v>
      </c>
      <c r="P1144" s="12" t="s">
        <v>1861</v>
      </c>
      <c r="Q1144" s="12" t="s">
        <v>1862</v>
      </c>
      <c r="R1144" s="12" t="s">
        <v>1850</v>
      </c>
      <c r="S1144" s="12" t="s">
        <v>1866</v>
      </c>
    </row>
    <row r="1145" spans="1:19" x14ac:dyDescent="0.25">
      <c r="A1145" s="12" t="s">
        <v>1837</v>
      </c>
      <c r="B1145" s="12" t="s">
        <v>1838</v>
      </c>
      <c r="C1145" s="12" t="s">
        <v>1839</v>
      </c>
      <c r="D1145" s="12" t="s">
        <v>1840</v>
      </c>
      <c r="E1145" s="12" t="s">
        <v>1841</v>
      </c>
      <c r="F1145" s="13">
        <v>49282.58</v>
      </c>
      <c r="G1145" s="12" t="s">
        <v>1842</v>
      </c>
      <c r="H1145" s="18">
        <v>43922</v>
      </c>
      <c r="I1145" s="12" t="s">
        <v>3073</v>
      </c>
      <c r="J1145" s="12" t="s">
        <v>3074</v>
      </c>
      <c r="K1145" s="12">
        <v>10082</v>
      </c>
      <c r="L1145" s="12" t="s">
        <v>3068</v>
      </c>
      <c r="M1145" s="12">
        <v>111400</v>
      </c>
      <c r="N1145" s="12" t="s">
        <v>3075</v>
      </c>
      <c r="O1145" s="12" t="s">
        <v>1847</v>
      </c>
      <c r="P1145" s="12" t="s">
        <v>1848</v>
      </c>
      <c r="Q1145" s="12" t="s">
        <v>2732</v>
      </c>
      <c r="R1145" s="12" t="s">
        <v>1850</v>
      </c>
      <c r="S1145" s="12" t="s">
        <v>1815</v>
      </c>
    </row>
    <row r="1146" spans="1:19" x14ac:dyDescent="0.25">
      <c r="A1146" s="12" t="s">
        <v>1852</v>
      </c>
      <c r="B1146" s="12" t="s">
        <v>1838</v>
      </c>
      <c r="C1146" s="12" t="s">
        <v>1853</v>
      </c>
      <c r="D1146" s="12" t="s">
        <v>1840</v>
      </c>
      <c r="E1146" s="12" t="s">
        <v>1841</v>
      </c>
      <c r="F1146" s="13">
        <v>49389.86</v>
      </c>
      <c r="G1146" s="12" t="s">
        <v>1842</v>
      </c>
      <c r="H1146" s="18">
        <v>43952</v>
      </c>
      <c r="I1146" s="12" t="s">
        <v>3057</v>
      </c>
      <c r="J1146" s="12" t="s">
        <v>3074</v>
      </c>
      <c r="K1146" s="12">
        <v>10082</v>
      </c>
      <c r="L1146" s="12" t="s">
        <v>3068</v>
      </c>
      <c r="M1146" s="12">
        <v>111400</v>
      </c>
      <c r="N1146" s="12" t="s">
        <v>3075</v>
      </c>
      <c r="O1146" s="12" t="s">
        <v>1854</v>
      </c>
      <c r="P1146" s="12" t="s">
        <v>1855</v>
      </c>
      <c r="Q1146" s="12" t="s">
        <v>1856</v>
      </c>
      <c r="R1146" s="12" t="s">
        <v>1850</v>
      </c>
      <c r="S1146" s="12" t="s">
        <v>1815</v>
      </c>
    </row>
    <row r="1147" spans="1:19" x14ac:dyDescent="0.25">
      <c r="A1147" s="12" t="s">
        <v>1858</v>
      </c>
      <c r="B1147" s="12" t="s">
        <v>1838</v>
      </c>
      <c r="C1147" s="12" t="s">
        <v>1859</v>
      </c>
      <c r="D1147" s="12" t="s">
        <v>1840</v>
      </c>
      <c r="E1147" s="12" t="s">
        <v>1841</v>
      </c>
      <c r="F1147" s="13">
        <v>49403</v>
      </c>
      <c r="G1147" s="12" t="s">
        <v>1842</v>
      </c>
      <c r="H1147" s="18">
        <v>43983</v>
      </c>
      <c r="I1147" s="12" t="s">
        <v>2993</v>
      </c>
      <c r="J1147" s="12" t="s">
        <v>3074</v>
      </c>
      <c r="K1147" s="12">
        <v>10082</v>
      </c>
      <c r="L1147" s="12" t="s">
        <v>3068</v>
      </c>
      <c r="M1147" s="12">
        <v>111400</v>
      </c>
      <c r="N1147" s="12" t="s">
        <v>3075</v>
      </c>
      <c r="O1147" s="12" t="s">
        <v>1860</v>
      </c>
      <c r="P1147" s="12" t="s">
        <v>1861</v>
      </c>
      <c r="Q1147" s="12" t="s">
        <v>1862</v>
      </c>
      <c r="R1147" s="12" t="s">
        <v>1850</v>
      </c>
      <c r="S1147" s="12" t="s">
        <v>1815</v>
      </c>
    </row>
    <row r="1148" spans="1:19" x14ac:dyDescent="0.25">
      <c r="A1148" s="12" t="s">
        <v>1837</v>
      </c>
      <c r="B1148" s="12" t="s">
        <v>1838</v>
      </c>
      <c r="C1148" s="12" t="s">
        <v>1839</v>
      </c>
      <c r="D1148" s="12" t="s">
        <v>1840</v>
      </c>
      <c r="E1148" s="12" t="s">
        <v>1841</v>
      </c>
      <c r="F1148" s="13">
        <v>32848.18</v>
      </c>
      <c r="G1148" s="12" t="s">
        <v>1842</v>
      </c>
      <c r="H1148" s="18">
        <v>43922</v>
      </c>
      <c r="I1148" s="12" t="s">
        <v>3076</v>
      </c>
      <c r="J1148" s="12" t="s">
        <v>3077</v>
      </c>
      <c r="K1148" s="12">
        <v>10082</v>
      </c>
      <c r="L1148" s="12" t="s">
        <v>3068</v>
      </c>
      <c r="M1148" s="12">
        <v>111600</v>
      </c>
      <c r="N1148" s="12" t="s">
        <v>3078</v>
      </c>
      <c r="O1148" s="12" t="s">
        <v>1847</v>
      </c>
      <c r="P1148" s="12" t="s">
        <v>1848</v>
      </c>
      <c r="Q1148" s="12" t="s">
        <v>2732</v>
      </c>
      <c r="R1148" s="12" t="s">
        <v>1850</v>
      </c>
      <c r="S1148" s="12" t="s">
        <v>1857</v>
      </c>
    </row>
    <row r="1149" spans="1:19" x14ac:dyDescent="0.25">
      <c r="A1149" s="12" t="s">
        <v>1852</v>
      </c>
      <c r="B1149" s="12" t="s">
        <v>1838</v>
      </c>
      <c r="C1149" s="12" t="s">
        <v>1853</v>
      </c>
      <c r="D1149" s="12" t="s">
        <v>1840</v>
      </c>
      <c r="E1149" s="12" t="s">
        <v>1841</v>
      </c>
      <c r="F1149" s="13">
        <v>30932.01</v>
      </c>
      <c r="G1149" s="12" t="s">
        <v>1842</v>
      </c>
      <c r="H1149" s="18">
        <v>43952</v>
      </c>
      <c r="I1149" s="12" t="s">
        <v>3060</v>
      </c>
      <c r="J1149" s="12" t="s">
        <v>3077</v>
      </c>
      <c r="K1149" s="12">
        <v>10082</v>
      </c>
      <c r="L1149" s="12" t="s">
        <v>3068</v>
      </c>
      <c r="M1149" s="12">
        <v>111600</v>
      </c>
      <c r="N1149" s="12" t="s">
        <v>3078</v>
      </c>
      <c r="O1149" s="12" t="s">
        <v>1854</v>
      </c>
      <c r="P1149" s="12" t="s">
        <v>1855</v>
      </c>
      <c r="Q1149" s="12" t="s">
        <v>1856</v>
      </c>
      <c r="R1149" s="12" t="s">
        <v>1850</v>
      </c>
      <c r="S1149" s="12" t="s">
        <v>1857</v>
      </c>
    </row>
    <row r="1150" spans="1:19" x14ac:dyDescent="0.25">
      <c r="A1150" s="12" t="s">
        <v>1858</v>
      </c>
      <c r="B1150" s="12" t="s">
        <v>1838</v>
      </c>
      <c r="C1150" s="12" t="s">
        <v>1859</v>
      </c>
      <c r="D1150" s="12" t="s">
        <v>1840</v>
      </c>
      <c r="E1150" s="12" t="s">
        <v>1841</v>
      </c>
      <c r="F1150" s="13">
        <v>30942.45</v>
      </c>
      <c r="G1150" s="12" t="s">
        <v>1842</v>
      </c>
      <c r="H1150" s="18">
        <v>43983</v>
      </c>
      <c r="I1150" s="12" t="s">
        <v>2996</v>
      </c>
      <c r="J1150" s="12" t="s">
        <v>3077</v>
      </c>
      <c r="K1150" s="12">
        <v>10082</v>
      </c>
      <c r="L1150" s="12" t="s">
        <v>3068</v>
      </c>
      <c r="M1150" s="12">
        <v>111600</v>
      </c>
      <c r="N1150" s="12" t="s">
        <v>3078</v>
      </c>
      <c r="O1150" s="12" t="s">
        <v>1860</v>
      </c>
      <c r="P1150" s="12" t="s">
        <v>1861</v>
      </c>
      <c r="Q1150" s="12" t="s">
        <v>1862</v>
      </c>
      <c r="R1150" s="12" t="s">
        <v>1850</v>
      </c>
      <c r="S1150" s="12" t="s">
        <v>1857</v>
      </c>
    </row>
    <row r="1151" spans="1:19" x14ac:dyDescent="0.25">
      <c r="A1151" s="12" t="s">
        <v>1837</v>
      </c>
      <c r="B1151" s="12" t="s">
        <v>1838</v>
      </c>
      <c r="C1151" s="12" t="s">
        <v>1839</v>
      </c>
      <c r="D1151" s="12" t="s">
        <v>1840</v>
      </c>
      <c r="E1151" s="12" t="s">
        <v>1841</v>
      </c>
      <c r="F1151" s="13">
        <v>2986.65</v>
      </c>
      <c r="G1151" s="12" t="s">
        <v>1842</v>
      </c>
      <c r="H1151" s="18">
        <v>43922</v>
      </c>
      <c r="I1151" s="12" t="s">
        <v>3079</v>
      </c>
      <c r="J1151" s="12" t="s">
        <v>3080</v>
      </c>
      <c r="K1151" s="12">
        <v>10082</v>
      </c>
      <c r="L1151" s="12" t="s">
        <v>3068</v>
      </c>
      <c r="M1151" s="12">
        <v>111700</v>
      </c>
      <c r="N1151" s="12" t="s">
        <v>3081</v>
      </c>
      <c r="O1151" s="12" t="s">
        <v>1847</v>
      </c>
      <c r="P1151" s="12" t="s">
        <v>1848</v>
      </c>
      <c r="Q1151" s="12" t="s">
        <v>2732</v>
      </c>
      <c r="R1151" s="12" t="s">
        <v>1850</v>
      </c>
      <c r="S1151" s="12" t="s">
        <v>1877</v>
      </c>
    </row>
    <row r="1152" spans="1:19" x14ac:dyDescent="0.25">
      <c r="A1152" s="12" t="s">
        <v>1852</v>
      </c>
      <c r="B1152" s="12" t="s">
        <v>1838</v>
      </c>
      <c r="C1152" s="12" t="s">
        <v>1853</v>
      </c>
      <c r="D1152" s="12" t="s">
        <v>1840</v>
      </c>
      <c r="E1152" s="12" t="s">
        <v>1841</v>
      </c>
      <c r="F1152" s="13">
        <v>3056.03</v>
      </c>
      <c r="G1152" s="12" t="s">
        <v>1842</v>
      </c>
      <c r="H1152" s="18">
        <v>43952</v>
      </c>
      <c r="I1152" s="12" t="s">
        <v>3063</v>
      </c>
      <c r="J1152" s="12" t="s">
        <v>3080</v>
      </c>
      <c r="K1152" s="12">
        <v>10082</v>
      </c>
      <c r="L1152" s="12" t="s">
        <v>3068</v>
      </c>
      <c r="M1152" s="12">
        <v>111700</v>
      </c>
      <c r="N1152" s="12" t="s">
        <v>3081</v>
      </c>
      <c r="O1152" s="12" t="s">
        <v>1854</v>
      </c>
      <c r="P1152" s="12" t="s">
        <v>1855</v>
      </c>
      <c r="Q1152" s="12" t="s">
        <v>1856</v>
      </c>
      <c r="R1152" s="12" t="s">
        <v>1850</v>
      </c>
      <c r="S1152" s="12" t="s">
        <v>1877</v>
      </c>
    </row>
    <row r="1153" spans="1:19" x14ac:dyDescent="0.25">
      <c r="A1153" s="12" t="s">
        <v>1858</v>
      </c>
      <c r="B1153" s="12" t="s">
        <v>1838</v>
      </c>
      <c r="C1153" s="12" t="s">
        <v>1859</v>
      </c>
      <c r="D1153" s="12" t="s">
        <v>1840</v>
      </c>
      <c r="E1153" s="12" t="s">
        <v>1841</v>
      </c>
      <c r="F1153" s="13">
        <v>3056.03</v>
      </c>
      <c r="G1153" s="12" t="s">
        <v>1842</v>
      </c>
      <c r="H1153" s="18">
        <v>43983</v>
      </c>
      <c r="I1153" s="12" t="s">
        <v>2999</v>
      </c>
      <c r="J1153" s="12" t="s">
        <v>3080</v>
      </c>
      <c r="K1153" s="12">
        <v>10082</v>
      </c>
      <c r="L1153" s="12" t="s">
        <v>3068</v>
      </c>
      <c r="M1153" s="12">
        <v>111700</v>
      </c>
      <c r="N1153" s="12" t="s">
        <v>3081</v>
      </c>
      <c r="O1153" s="12" t="s">
        <v>1860</v>
      </c>
      <c r="P1153" s="12" t="s">
        <v>1861</v>
      </c>
      <c r="Q1153" s="12" t="s">
        <v>1862</v>
      </c>
      <c r="R1153" s="12" t="s">
        <v>1850</v>
      </c>
      <c r="S1153" s="12" t="s">
        <v>1877</v>
      </c>
    </row>
    <row r="1154" spans="1:19" x14ac:dyDescent="0.25">
      <c r="A1154" s="12" t="s">
        <v>1837</v>
      </c>
      <c r="B1154" s="12" t="s">
        <v>1838</v>
      </c>
      <c r="C1154" s="12" t="s">
        <v>1839</v>
      </c>
      <c r="D1154" s="12" t="s">
        <v>1840</v>
      </c>
      <c r="E1154" s="12" t="s">
        <v>1841</v>
      </c>
      <c r="F1154" s="13">
        <v>90.98</v>
      </c>
      <c r="G1154" s="12" t="s">
        <v>1842</v>
      </c>
      <c r="H1154" s="18">
        <v>43922</v>
      </c>
      <c r="I1154" s="12" t="s">
        <v>3082</v>
      </c>
      <c r="J1154" s="12" t="s">
        <v>3083</v>
      </c>
      <c r="K1154" s="12">
        <v>10082</v>
      </c>
      <c r="L1154" s="12" t="s">
        <v>3068</v>
      </c>
      <c r="M1154" s="12">
        <v>113000</v>
      </c>
      <c r="N1154" s="12" t="s">
        <v>3084</v>
      </c>
      <c r="O1154" s="12" t="s">
        <v>1847</v>
      </c>
      <c r="P1154" s="12" t="s">
        <v>1848</v>
      </c>
      <c r="Q1154" s="12" t="s">
        <v>2732</v>
      </c>
      <c r="R1154" s="12" t="s">
        <v>1850</v>
      </c>
      <c r="S1154" s="12" t="s">
        <v>1877</v>
      </c>
    </row>
    <row r="1155" spans="1:19" x14ac:dyDescent="0.25">
      <c r="A1155" s="12" t="s">
        <v>1852</v>
      </c>
      <c r="B1155" s="12" t="s">
        <v>1838</v>
      </c>
      <c r="C1155" s="12" t="s">
        <v>1853</v>
      </c>
      <c r="D1155" s="12" t="s">
        <v>1840</v>
      </c>
      <c r="E1155" s="12" t="s">
        <v>1841</v>
      </c>
      <c r="F1155" s="13">
        <v>90.29</v>
      </c>
      <c r="G1155" s="12" t="s">
        <v>1842</v>
      </c>
      <c r="H1155" s="18">
        <v>43952</v>
      </c>
      <c r="I1155" s="12" t="s">
        <v>3066</v>
      </c>
      <c r="J1155" s="12" t="s">
        <v>3083</v>
      </c>
      <c r="K1155" s="12">
        <v>10082</v>
      </c>
      <c r="L1155" s="12" t="s">
        <v>3068</v>
      </c>
      <c r="M1155" s="12">
        <v>113000</v>
      </c>
      <c r="N1155" s="12" t="s">
        <v>3084</v>
      </c>
      <c r="O1155" s="12" t="s">
        <v>1854</v>
      </c>
      <c r="P1155" s="12" t="s">
        <v>1855</v>
      </c>
      <c r="Q1155" s="12" t="s">
        <v>1856</v>
      </c>
      <c r="R1155" s="12" t="s">
        <v>1850</v>
      </c>
      <c r="S1155" s="12" t="s">
        <v>1877</v>
      </c>
    </row>
    <row r="1156" spans="1:19" x14ac:dyDescent="0.25">
      <c r="A1156" s="12" t="s">
        <v>1858</v>
      </c>
      <c r="B1156" s="12" t="s">
        <v>1838</v>
      </c>
      <c r="C1156" s="12" t="s">
        <v>1859</v>
      </c>
      <c r="D1156" s="12" t="s">
        <v>1840</v>
      </c>
      <c r="E1156" s="12" t="s">
        <v>1841</v>
      </c>
      <c r="F1156" s="13">
        <v>90.29</v>
      </c>
      <c r="G1156" s="12" t="s">
        <v>1842</v>
      </c>
      <c r="H1156" s="18">
        <v>43983</v>
      </c>
      <c r="I1156" s="12" t="s">
        <v>3002</v>
      </c>
      <c r="J1156" s="12" t="s">
        <v>3083</v>
      </c>
      <c r="K1156" s="12">
        <v>10082</v>
      </c>
      <c r="L1156" s="12" t="s">
        <v>3068</v>
      </c>
      <c r="M1156" s="12">
        <v>113000</v>
      </c>
      <c r="N1156" s="12" t="s">
        <v>3084</v>
      </c>
      <c r="O1156" s="12" t="s">
        <v>1860</v>
      </c>
      <c r="P1156" s="12" t="s">
        <v>1861</v>
      </c>
      <c r="Q1156" s="12" t="s">
        <v>1862</v>
      </c>
      <c r="R1156" s="12" t="s">
        <v>1850</v>
      </c>
      <c r="S1156" s="12" t="s">
        <v>1877</v>
      </c>
    </row>
    <row r="1157" spans="1:19" x14ac:dyDescent="0.25">
      <c r="A1157" s="12" t="s">
        <v>1837</v>
      </c>
      <c r="B1157" s="12" t="s">
        <v>1838</v>
      </c>
      <c r="C1157" s="12" t="s">
        <v>1839</v>
      </c>
      <c r="D1157" s="12" t="s">
        <v>1840</v>
      </c>
      <c r="E1157" s="12" t="s">
        <v>1841</v>
      </c>
      <c r="F1157" s="13">
        <v>246.83</v>
      </c>
      <c r="G1157" s="12" t="s">
        <v>1842</v>
      </c>
      <c r="H1157" s="18">
        <v>43922</v>
      </c>
      <c r="I1157" s="12" t="s">
        <v>3085</v>
      </c>
      <c r="J1157" s="12" t="s">
        <v>3086</v>
      </c>
      <c r="K1157" s="12">
        <v>10082</v>
      </c>
      <c r="L1157" s="12" t="s">
        <v>3068</v>
      </c>
      <c r="M1157" s="12">
        <v>113010</v>
      </c>
      <c r="N1157" s="12" t="s">
        <v>3087</v>
      </c>
      <c r="O1157" s="12" t="s">
        <v>1847</v>
      </c>
      <c r="P1157" s="12" t="s">
        <v>1848</v>
      </c>
      <c r="Q1157" s="12" t="s">
        <v>2732</v>
      </c>
      <c r="R1157" s="12" t="s">
        <v>1850</v>
      </c>
      <c r="S1157" s="12" t="s">
        <v>1851</v>
      </c>
    </row>
    <row r="1158" spans="1:19" x14ac:dyDescent="0.25">
      <c r="A1158" s="12" t="s">
        <v>1852</v>
      </c>
      <c r="B1158" s="12" t="s">
        <v>1838</v>
      </c>
      <c r="C1158" s="12" t="s">
        <v>1853</v>
      </c>
      <c r="D1158" s="12" t="s">
        <v>1840</v>
      </c>
      <c r="E1158" s="12" t="s">
        <v>1841</v>
      </c>
      <c r="F1158" s="13">
        <v>246.83</v>
      </c>
      <c r="G1158" s="12" t="s">
        <v>1842</v>
      </c>
      <c r="H1158" s="18">
        <v>43952</v>
      </c>
      <c r="I1158" s="12" t="s">
        <v>3070</v>
      </c>
      <c r="J1158" s="12" t="s">
        <v>3086</v>
      </c>
      <c r="K1158" s="12">
        <v>10082</v>
      </c>
      <c r="L1158" s="12" t="s">
        <v>3068</v>
      </c>
      <c r="M1158" s="12">
        <v>113010</v>
      </c>
      <c r="N1158" s="12" t="s">
        <v>3087</v>
      </c>
      <c r="O1158" s="12" t="s">
        <v>1854</v>
      </c>
      <c r="P1158" s="12" t="s">
        <v>1855</v>
      </c>
      <c r="Q1158" s="12" t="s">
        <v>1856</v>
      </c>
      <c r="R1158" s="12" t="s">
        <v>1850</v>
      </c>
      <c r="S1158" s="12" t="s">
        <v>1851</v>
      </c>
    </row>
    <row r="1159" spans="1:19" x14ac:dyDescent="0.25">
      <c r="A1159" s="12" t="s">
        <v>1858</v>
      </c>
      <c r="B1159" s="12" t="s">
        <v>1838</v>
      </c>
      <c r="C1159" s="12" t="s">
        <v>1859</v>
      </c>
      <c r="D1159" s="12" t="s">
        <v>1840</v>
      </c>
      <c r="E1159" s="12" t="s">
        <v>1841</v>
      </c>
      <c r="F1159" s="13">
        <v>260.75</v>
      </c>
      <c r="G1159" s="12" t="s">
        <v>1842</v>
      </c>
      <c r="H1159" s="18">
        <v>43983</v>
      </c>
      <c r="I1159" s="12" t="s">
        <v>3005</v>
      </c>
      <c r="J1159" s="12" t="s">
        <v>3086</v>
      </c>
      <c r="K1159" s="12">
        <v>10082</v>
      </c>
      <c r="L1159" s="12" t="s">
        <v>3068</v>
      </c>
      <c r="M1159" s="12">
        <v>113010</v>
      </c>
      <c r="N1159" s="12" t="s">
        <v>3087</v>
      </c>
      <c r="O1159" s="12" t="s">
        <v>1860</v>
      </c>
      <c r="P1159" s="12" t="s">
        <v>1861</v>
      </c>
      <c r="Q1159" s="12" t="s">
        <v>1862</v>
      </c>
      <c r="R1159" s="12" t="s">
        <v>1850</v>
      </c>
      <c r="S1159" s="12" t="s">
        <v>1851</v>
      </c>
    </row>
    <row r="1160" spans="1:19" x14ac:dyDescent="0.25">
      <c r="A1160" s="12" t="s">
        <v>1837</v>
      </c>
      <c r="B1160" s="12" t="s">
        <v>1838</v>
      </c>
      <c r="C1160" s="12" t="s">
        <v>1839</v>
      </c>
      <c r="D1160" s="12" t="s">
        <v>1840</v>
      </c>
      <c r="E1160" s="12" t="s">
        <v>1841</v>
      </c>
      <c r="F1160" s="13">
        <v>175.8</v>
      </c>
      <c r="G1160" s="12" t="s">
        <v>1842</v>
      </c>
      <c r="H1160" s="18">
        <v>43922</v>
      </c>
      <c r="I1160" s="12" t="s">
        <v>3088</v>
      </c>
      <c r="J1160" s="12" t="s">
        <v>3089</v>
      </c>
      <c r="K1160" s="12">
        <v>10082</v>
      </c>
      <c r="L1160" s="12" t="s">
        <v>3068</v>
      </c>
      <c r="M1160" s="12">
        <v>113020</v>
      </c>
      <c r="N1160" s="12" t="s">
        <v>3090</v>
      </c>
      <c r="O1160" s="12" t="s">
        <v>1847</v>
      </c>
      <c r="P1160" s="12" t="s">
        <v>1848</v>
      </c>
      <c r="Q1160" s="12" t="s">
        <v>2732</v>
      </c>
      <c r="R1160" s="12" t="s">
        <v>1850</v>
      </c>
      <c r="S1160" s="12" t="s">
        <v>1866</v>
      </c>
    </row>
    <row r="1161" spans="1:19" x14ac:dyDescent="0.25">
      <c r="A1161" s="12" t="s">
        <v>1852</v>
      </c>
      <c r="B1161" s="12" t="s">
        <v>1838</v>
      </c>
      <c r="C1161" s="12" t="s">
        <v>1853</v>
      </c>
      <c r="D1161" s="12" t="s">
        <v>1840</v>
      </c>
      <c r="E1161" s="12" t="s">
        <v>1841</v>
      </c>
      <c r="F1161" s="13">
        <v>175.8</v>
      </c>
      <c r="G1161" s="12" t="s">
        <v>1842</v>
      </c>
      <c r="H1161" s="18">
        <v>43952</v>
      </c>
      <c r="I1161" s="12" t="s">
        <v>3073</v>
      </c>
      <c r="J1161" s="12" t="s">
        <v>3089</v>
      </c>
      <c r="K1161" s="12">
        <v>10082</v>
      </c>
      <c r="L1161" s="12" t="s">
        <v>3068</v>
      </c>
      <c r="M1161" s="12">
        <v>113020</v>
      </c>
      <c r="N1161" s="12" t="s">
        <v>3090</v>
      </c>
      <c r="O1161" s="12" t="s">
        <v>1854</v>
      </c>
      <c r="P1161" s="12" t="s">
        <v>1855</v>
      </c>
      <c r="Q1161" s="12" t="s">
        <v>1856</v>
      </c>
      <c r="R1161" s="12" t="s">
        <v>1850</v>
      </c>
      <c r="S1161" s="12" t="s">
        <v>1866</v>
      </c>
    </row>
    <row r="1162" spans="1:19" x14ac:dyDescent="0.25">
      <c r="A1162" s="12" t="s">
        <v>1858</v>
      </c>
      <c r="B1162" s="12" t="s">
        <v>1838</v>
      </c>
      <c r="C1162" s="12" t="s">
        <v>1859</v>
      </c>
      <c r="D1162" s="12" t="s">
        <v>1840</v>
      </c>
      <c r="E1162" s="12" t="s">
        <v>1841</v>
      </c>
      <c r="F1162" s="13">
        <v>175.8</v>
      </c>
      <c r="G1162" s="12" t="s">
        <v>1842</v>
      </c>
      <c r="H1162" s="18">
        <v>43983</v>
      </c>
      <c r="I1162" s="12" t="s">
        <v>3008</v>
      </c>
      <c r="J1162" s="12" t="s">
        <v>3089</v>
      </c>
      <c r="K1162" s="12">
        <v>10082</v>
      </c>
      <c r="L1162" s="12" t="s">
        <v>3068</v>
      </c>
      <c r="M1162" s="12">
        <v>113020</v>
      </c>
      <c r="N1162" s="12" t="s">
        <v>3090</v>
      </c>
      <c r="O1162" s="12" t="s">
        <v>1860</v>
      </c>
      <c r="P1162" s="12" t="s">
        <v>1861</v>
      </c>
      <c r="Q1162" s="12" t="s">
        <v>1862</v>
      </c>
      <c r="R1162" s="12" t="s">
        <v>1850</v>
      </c>
      <c r="S1162" s="12" t="s">
        <v>1866</v>
      </c>
    </row>
    <row r="1163" spans="1:19" x14ac:dyDescent="0.25">
      <c r="A1163" s="12" t="s">
        <v>1837</v>
      </c>
      <c r="B1163" s="12" t="s">
        <v>1838</v>
      </c>
      <c r="C1163" s="12" t="s">
        <v>1839</v>
      </c>
      <c r="D1163" s="12" t="s">
        <v>1840</v>
      </c>
      <c r="E1163" s="12" t="s">
        <v>1841</v>
      </c>
      <c r="F1163" s="13">
        <v>5203.96</v>
      </c>
      <c r="G1163" s="12" t="s">
        <v>1842</v>
      </c>
      <c r="H1163" s="18">
        <v>43922</v>
      </c>
      <c r="I1163" s="12" t="s">
        <v>3091</v>
      </c>
      <c r="J1163" s="12" t="s">
        <v>3092</v>
      </c>
      <c r="K1163" s="12">
        <v>10082</v>
      </c>
      <c r="L1163" s="12" t="s">
        <v>3068</v>
      </c>
      <c r="M1163" s="12">
        <v>113040</v>
      </c>
      <c r="N1163" s="12" t="s">
        <v>3093</v>
      </c>
      <c r="O1163" s="12" t="s">
        <v>1847</v>
      </c>
      <c r="P1163" s="12" t="s">
        <v>1848</v>
      </c>
      <c r="Q1163" s="12" t="s">
        <v>2732</v>
      </c>
      <c r="R1163" s="12" t="s">
        <v>1850</v>
      </c>
      <c r="S1163" s="12" t="s">
        <v>1815</v>
      </c>
    </row>
    <row r="1164" spans="1:19" x14ac:dyDescent="0.25">
      <c r="A1164" s="12" t="s">
        <v>1852</v>
      </c>
      <c r="B1164" s="12" t="s">
        <v>1838</v>
      </c>
      <c r="C1164" s="12" t="s">
        <v>1853</v>
      </c>
      <c r="D1164" s="12" t="s">
        <v>1840</v>
      </c>
      <c r="E1164" s="12" t="s">
        <v>1841</v>
      </c>
      <c r="F1164" s="13">
        <v>5185.32</v>
      </c>
      <c r="G1164" s="12" t="s">
        <v>1842</v>
      </c>
      <c r="H1164" s="18">
        <v>43952</v>
      </c>
      <c r="I1164" s="12" t="s">
        <v>3076</v>
      </c>
      <c r="J1164" s="12" t="s">
        <v>3092</v>
      </c>
      <c r="K1164" s="12">
        <v>10082</v>
      </c>
      <c r="L1164" s="12" t="s">
        <v>3068</v>
      </c>
      <c r="M1164" s="12">
        <v>113040</v>
      </c>
      <c r="N1164" s="12" t="s">
        <v>3093</v>
      </c>
      <c r="O1164" s="12" t="s">
        <v>1854</v>
      </c>
      <c r="P1164" s="12" t="s">
        <v>1855</v>
      </c>
      <c r="Q1164" s="12" t="s">
        <v>1856</v>
      </c>
      <c r="R1164" s="12" t="s">
        <v>1850</v>
      </c>
      <c r="S1164" s="12" t="s">
        <v>1815</v>
      </c>
    </row>
    <row r="1165" spans="1:19" x14ac:dyDescent="0.25">
      <c r="A1165" s="12" t="s">
        <v>1858</v>
      </c>
      <c r="B1165" s="12" t="s">
        <v>1838</v>
      </c>
      <c r="C1165" s="12" t="s">
        <v>1859</v>
      </c>
      <c r="D1165" s="12" t="s">
        <v>1840</v>
      </c>
      <c r="E1165" s="12" t="s">
        <v>1841</v>
      </c>
      <c r="F1165" s="13">
        <v>5196.3599999999997</v>
      </c>
      <c r="G1165" s="12" t="s">
        <v>1842</v>
      </c>
      <c r="H1165" s="18">
        <v>43983</v>
      </c>
      <c r="I1165" s="12" t="s">
        <v>3011</v>
      </c>
      <c r="J1165" s="12" t="s">
        <v>3092</v>
      </c>
      <c r="K1165" s="12">
        <v>10082</v>
      </c>
      <c r="L1165" s="12" t="s">
        <v>3068</v>
      </c>
      <c r="M1165" s="12">
        <v>113040</v>
      </c>
      <c r="N1165" s="12" t="s">
        <v>3093</v>
      </c>
      <c r="O1165" s="12" t="s">
        <v>1860</v>
      </c>
      <c r="P1165" s="12" t="s">
        <v>1861</v>
      </c>
      <c r="Q1165" s="12" t="s">
        <v>1862</v>
      </c>
      <c r="R1165" s="12" t="s">
        <v>1850</v>
      </c>
      <c r="S1165" s="12" t="s">
        <v>1815</v>
      </c>
    </row>
    <row r="1166" spans="1:19" x14ac:dyDescent="0.25">
      <c r="A1166" s="12" t="s">
        <v>1837</v>
      </c>
      <c r="B1166" s="12" t="s">
        <v>1838</v>
      </c>
      <c r="C1166" s="12" t="s">
        <v>1839</v>
      </c>
      <c r="D1166" s="12" t="s">
        <v>1840</v>
      </c>
      <c r="E1166" s="12" t="s">
        <v>1841</v>
      </c>
      <c r="F1166" s="13">
        <v>1862.69</v>
      </c>
      <c r="G1166" s="12" t="s">
        <v>1842</v>
      </c>
      <c r="H1166" s="18">
        <v>43922</v>
      </c>
      <c r="I1166" s="12" t="s">
        <v>3094</v>
      </c>
      <c r="J1166" s="12" t="s">
        <v>3095</v>
      </c>
      <c r="K1166" s="12">
        <v>10082</v>
      </c>
      <c r="L1166" s="12" t="s">
        <v>3068</v>
      </c>
      <c r="M1166" s="12">
        <v>113060</v>
      </c>
      <c r="N1166" s="12" t="s">
        <v>3096</v>
      </c>
      <c r="O1166" s="12" t="s">
        <v>1847</v>
      </c>
      <c r="P1166" s="12" t="s">
        <v>1848</v>
      </c>
      <c r="Q1166" s="12" t="s">
        <v>2732</v>
      </c>
      <c r="R1166" s="12" t="s">
        <v>1850</v>
      </c>
      <c r="S1166" s="12" t="s">
        <v>1857</v>
      </c>
    </row>
    <row r="1167" spans="1:19" x14ac:dyDescent="0.25">
      <c r="A1167" s="12" t="s">
        <v>1852</v>
      </c>
      <c r="B1167" s="12" t="s">
        <v>1838</v>
      </c>
      <c r="C1167" s="12" t="s">
        <v>1853</v>
      </c>
      <c r="D1167" s="12" t="s">
        <v>1840</v>
      </c>
      <c r="E1167" s="12" t="s">
        <v>1841</v>
      </c>
      <c r="F1167" s="13">
        <v>1889.78</v>
      </c>
      <c r="G1167" s="12" t="s">
        <v>1842</v>
      </c>
      <c r="H1167" s="18">
        <v>43952</v>
      </c>
      <c r="I1167" s="12" t="s">
        <v>3079</v>
      </c>
      <c r="J1167" s="12" t="s">
        <v>3095</v>
      </c>
      <c r="K1167" s="12">
        <v>10082</v>
      </c>
      <c r="L1167" s="12" t="s">
        <v>3068</v>
      </c>
      <c r="M1167" s="12">
        <v>113060</v>
      </c>
      <c r="N1167" s="12" t="s">
        <v>3096</v>
      </c>
      <c r="O1167" s="12" t="s">
        <v>1854</v>
      </c>
      <c r="P1167" s="12" t="s">
        <v>1855</v>
      </c>
      <c r="Q1167" s="12" t="s">
        <v>1856</v>
      </c>
      <c r="R1167" s="12" t="s">
        <v>1850</v>
      </c>
      <c r="S1167" s="12" t="s">
        <v>1857</v>
      </c>
    </row>
    <row r="1168" spans="1:19" x14ac:dyDescent="0.25">
      <c r="A1168" s="12" t="s">
        <v>1858</v>
      </c>
      <c r="B1168" s="12" t="s">
        <v>1838</v>
      </c>
      <c r="C1168" s="12" t="s">
        <v>1859</v>
      </c>
      <c r="D1168" s="12" t="s">
        <v>1840</v>
      </c>
      <c r="E1168" s="12" t="s">
        <v>1841</v>
      </c>
      <c r="F1168" s="13">
        <v>1889.78</v>
      </c>
      <c r="G1168" s="12" t="s">
        <v>1842</v>
      </c>
      <c r="H1168" s="18">
        <v>43983</v>
      </c>
      <c r="I1168" s="12" t="s">
        <v>3014</v>
      </c>
      <c r="J1168" s="12" t="s">
        <v>3095</v>
      </c>
      <c r="K1168" s="12">
        <v>10082</v>
      </c>
      <c r="L1168" s="12" t="s">
        <v>3068</v>
      </c>
      <c r="M1168" s="12">
        <v>113060</v>
      </c>
      <c r="N1168" s="12" t="s">
        <v>3096</v>
      </c>
      <c r="O1168" s="12" t="s">
        <v>1860</v>
      </c>
      <c r="P1168" s="12" t="s">
        <v>1861</v>
      </c>
      <c r="Q1168" s="12" t="s">
        <v>1862</v>
      </c>
      <c r="R1168" s="12" t="s">
        <v>1850</v>
      </c>
      <c r="S1168" s="12" t="s">
        <v>1857</v>
      </c>
    </row>
    <row r="1169" spans="1:19" x14ac:dyDescent="0.25">
      <c r="A1169" s="12" t="s">
        <v>1837</v>
      </c>
      <c r="B1169" s="12" t="s">
        <v>1838</v>
      </c>
      <c r="C1169" s="12" t="s">
        <v>1839</v>
      </c>
      <c r="D1169" s="12" t="s">
        <v>1840</v>
      </c>
      <c r="E1169" s="12" t="s">
        <v>1841</v>
      </c>
      <c r="F1169" s="13">
        <v>734.52</v>
      </c>
      <c r="G1169" s="12" t="s">
        <v>1842</v>
      </c>
      <c r="H1169" s="18">
        <v>43922</v>
      </c>
      <c r="I1169" s="12" t="s">
        <v>3097</v>
      </c>
      <c r="J1169" s="12" t="s">
        <v>3098</v>
      </c>
      <c r="K1169" s="12">
        <v>10082</v>
      </c>
      <c r="L1169" s="12" t="s">
        <v>3068</v>
      </c>
      <c r="M1169" s="12">
        <v>114000</v>
      </c>
      <c r="N1169" s="12" t="s">
        <v>3099</v>
      </c>
      <c r="O1169" s="12" t="s">
        <v>1847</v>
      </c>
      <c r="P1169" s="12" t="s">
        <v>1848</v>
      </c>
      <c r="Q1169" s="12" t="s">
        <v>2732</v>
      </c>
      <c r="R1169" s="12" t="s">
        <v>1850</v>
      </c>
      <c r="S1169" s="12" t="s">
        <v>1877</v>
      </c>
    </row>
    <row r="1170" spans="1:19" x14ac:dyDescent="0.25">
      <c r="A1170" s="12" t="s">
        <v>1852</v>
      </c>
      <c r="B1170" s="12" t="s">
        <v>1838</v>
      </c>
      <c r="C1170" s="12" t="s">
        <v>1853</v>
      </c>
      <c r="D1170" s="12" t="s">
        <v>1840</v>
      </c>
      <c r="E1170" s="12" t="s">
        <v>1841</v>
      </c>
      <c r="F1170" s="13">
        <v>753.78</v>
      </c>
      <c r="G1170" s="12" t="s">
        <v>1842</v>
      </c>
      <c r="H1170" s="18">
        <v>43952</v>
      </c>
      <c r="I1170" s="12" t="s">
        <v>3082</v>
      </c>
      <c r="J1170" s="12" t="s">
        <v>3098</v>
      </c>
      <c r="K1170" s="12">
        <v>10082</v>
      </c>
      <c r="L1170" s="12" t="s">
        <v>3068</v>
      </c>
      <c r="M1170" s="12">
        <v>114000</v>
      </c>
      <c r="N1170" s="12" t="s">
        <v>3099</v>
      </c>
      <c r="O1170" s="12" t="s">
        <v>1854</v>
      </c>
      <c r="P1170" s="12" t="s">
        <v>1855</v>
      </c>
      <c r="Q1170" s="12" t="s">
        <v>1856</v>
      </c>
      <c r="R1170" s="12" t="s">
        <v>1850</v>
      </c>
      <c r="S1170" s="12" t="s">
        <v>1877</v>
      </c>
    </row>
    <row r="1171" spans="1:19" x14ac:dyDescent="0.25">
      <c r="A1171" s="12" t="s">
        <v>1858</v>
      </c>
      <c r="B1171" s="12" t="s">
        <v>1838</v>
      </c>
      <c r="C1171" s="12" t="s">
        <v>1859</v>
      </c>
      <c r="D1171" s="12" t="s">
        <v>1840</v>
      </c>
      <c r="E1171" s="12" t="s">
        <v>1841</v>
      </c>
      <c r="F1171" s="13">
        <v>753.78</v>
      </c>
      <c r="G1171" s="12" t="s">
        <v>1842</v>
      </c>
      <c r="H1171" s="18">
        <v>43983</v>
      </c>
      <c r="I1171" s="12" t="s">
        <v>3017</v>
      </c>
      <c r="J1171" s="12" t="s">
        <v>3098</v>
      </c>
      <c r="K1171" s="12">
        <v>10082</v>
      </c>
      <c r="L1171" s="12" t="s">
        <v>3068</v>
      </c>
      <c r="M1171" s="12">
        <v>114000</v>
      </c>
      <c r="N1171" s="12" t="s">
        <v>3099</v>
      </c>
      <c r="O1171" s="12" t="s">
        <v>1860</v>
      </c>
      <c r="P1171" s="12" t="s">
        <v>1861</v>
      </c>
      <c r="Q1171" s="12" t="s">
        <v>1862</v>
      </c>
      <c r="R1171" s="12" t="s">
        <v>1850</v>
      </c>
      <c r="S1171" s="12" t="s">
        <v>1877</v>
      </c>
    </row>
    <row r="1172" spans="1:19" x14ac:dyDescent="0.25">
      <c r="A1172" s="12" t="s">
        <v>1837</v>
      </c>
      <c r="B1172" s="12" t="s">
        <v>1838</v>
      </c>
      <c r="C1172" s="12" t="s">
        <v>1839</v>
      </c>
      <c r="D1172" s="12" t="s">
        <v>1840</v>
      </c>
      <c r="E1172" s="12" t="s">
        <v>1841</v>
      </c>
      <c r="F1172" s="13">
        <v>248.78</v>
      </c>
      <c r="G1172" s="12" t="s">
        <v>1842</v>
      </c>
      <c r="H1172" s="18">
        <v>43922</v>
      </c>
      <c r="I1172" s="12" t="s">
        <v>3100</v>
      </c>
      <c r="J1172" s="12" t="s">
        <v>3101</v>
      </c>
      <c r="K1172" s="12">
        <v>10082</v>
      </c>
      <c r="L1172" s="12" t="s">
        <v>3068</v>
      </c>
      <c r="M1172" s="12">
        <v>114010</v>
      </c>
      <c r="N1172" s="12" t="s">
        <v>3102</v>
      </c>
      <c r="O1172" s="12" t="s">
        <v>1847</v>
      </c>
      <c r="P1172" s="12" t="s">
        <v>1848</v>
      </c>
      <c r="Q1172" s="12" t="s">
        <v>2732</v>
      </c>
      <c r="R1172" s="12" t="s">
        <v>1850</v>
      </c>
      <c r="S1172" s="12" t="s">
        <v>1851</v>
      </c>
    </row>
    <row r="1173" spans="1:19" x14ac:dyDescent="0.25">
      <c r="A1173" s="12" t="s">
        <v>1852</v>
      </c>
      <c r="B1173" s="12" t="s">
        <v>1838</v>
      </c>
      <c r="C1173" s="12" t="s">
        <v>1853</v>
      </c>
      <c r="D1173" s="12" t="s">
        <v>1840</v>
      </c>
      <c r="E1173" s="12" t="s">
        <v>1841</v>
      </c>
      <c r="F1173" s="13">
        <v>248.78</v>
      </c>
      <c r="G1173" s="12" t="s">
        <v>1842</v>
      </c>
      <c r="H1173" s="18">
        <v>43952</v>
      </c>
      <c r="I1173" s="12" t="s">
        <v>3085</v>
      </c>
      <c r="J1173" s="12" t="s">
        <v>3101</v>
      </c>
      <c r="K1173" s="12">
        <v>10082</v>
      </c>
      <c r="L1173" s="12" t="s">
        <v>3068</v>
      </c>
      <c r="M1173" s="12">
        <v>114010</v>
      </c>
      <c r="N1173" s="12" t="s">
        <v>3102</v>
      </c>
      <c r="O1173" s="12" t="s">
        <v>1854</v>
      </c>
      <c r="P1173" s="12" t="s">
        <v>1855</v>
      </c>
      <c r="Q1173" s="12" t="s">
        <v>1856</v>
      </c>
      <c r="R1173" s="12" t="s">
        <v>1850</v>
      </c>
      <c r="S1173" s="12" t="s">
        <v>1851</v>
      </c>
    </row>
    <row r="1174" spans="1:19" x14ac:dyDescent="0.25">
      <c r="A1174" s="12" t="s">
        <v>1858</v>
      </c>
      <c r="B1174" s="12" t="s">
        <v>1838</v>
      </c>
      <c r="C1174" s="12" t="s">
        <v>1859</v>
      </c>
      <c r="D1174" s="12" t="s">
        <v>1840</v>
      </c>
      <c r="E1174" s="12" t="s">
        <v>1841</v>
      </c>
      <c r="F1174" s="13">
        <v>248.78</v>
      </c>
      <c r="G1174" s="12" t="s">
        <v>1842</v>
      </c>
      <c r="H1174" s="18">
        <v>43983</v>
      </c>
      <c r="I1174" s="12" t="s">
        <v>3020</v>
      </c>
      <c r="J1174" s="12" t="s">
        <v>3101</v>
      </c>
      <c r="K1174" s="12">
        <v>10082</v>
      </c>
      <c r="L1174" s="12" t="s">
        <v>3068</v>
      </c>
      <c r="M1174" s="12">
        <v>114010</v>
      </c>
      <c r="N1174" s="12" t="s">
        <v>3102</v>
      </c>
      <c r="O1174" s="12" t="s">
        <v>1860</v>
      </c>
      <c r="P1174" s="12" t="s">
        <v>1861</v>
      </c>
      <c r="Q1174" s="12" t="s">
        <v>1862</v>
      </c>
      <c r="R1174" s="12" t="s">
        <v>1850</v>
      </c>
      <c r="S1174" s="12" t="s">
        <v>1851</v>
      </c>
    </row>
    <row r="1175" spans="1:19" x14ac:dyDescent="0.25">
      <c r="A1175" s="12" t="s">
        <v>1837</v>
      </c>
      <c r="B1175" s="12" t="s">
        <v>1838</v>
      </c>
      <c r="C1175" s="12" t="s">
        <v>1839</v>
      </c>
      <c r="D1175" s="12" t="s">
        <v>1840</v>
      </c>
      <c r="E1175" s="12" t="s">
        <v>1841</v>
      </c>
      <c r="F1175" s="13">
        <v>532.26</v>
      </c>
      <c r="G1175" s="12" t="s">
        <v>1842</v>
      </c>
      <c r="H1175" s="18">
        <v>43922</v>
      </c>
      <c r="I1175" s="12" t="s">
        <v>3103</v>
      </c>
      <c r="J1175" s="12" t="s">
        <v>3104</v>
      </c>
      <c r="K1175" s="12">
        <v>10082</v>
      </c>
      <c r="L1175" s="12" t="s">
        <v>3068</v>
      </c>
      <c r="M1175" s="12">
        <v>114020</v>
      </c>
      <c r="N1175" s="12" t="s">
        <v>3105</v>
      </c>
      <c r="O1175" s="12" t="s">
        <v>1847</v>
      </c>
      <c r="P1175" s="12" t="s">
        <v>1848</v>
      </c>
      <c r="Q1175" s="12" t="s">
        <v>2732</v>
      </c>
      <c r="R1175" s="12" t="s">
        <v>1850</v>
      </c>
      <c r="S1175" s="12" t="s">
        <v>1866</v>
      </c>
    </row>
    <row r="1176" spans="1:19" x14ac:dyDescent="0.25">
      <c r="A1176" s="12" t="s">
        <v>1852</v>
      </c>
      <c r="B1176" s="12" t="s">
        <v>1838</v>
      </c>
      <c r="C1176" s="12" t="s">
        <v>1853</v>
      </c>
      <c r="D1176" s="12" t="s">
        <v>1840</v>
      </c>
      <c r="E1176" s="12" t="s">
        <v>1841</v>
      </c>
      <c r="F1176" s="13">
        <v>532.26</v>
      </c>
      <c r="G1176" s="12" t="s">
        <v>1842</v>
      </c>
      <c r="H1176" s="18">
        <v>43952</v>
      </c>
      <c r="I1176" s="12" t="s">
        <v>3088</v>
      </c>
      <c r="J1176" s="12" t="s">
        <v>3104</v>
      </c>
      <c r="K1176" s="12">
        <v>10082</v>
      </c>
      <c r="L1176" s="12" t="s">
        <v>3068</v>
      </c>
      <c r="M1176" s="12">
        <v>114020</v>
      </c>
      <c r="N1176" s="12" t="s">
        <v>3105</v>
      </c>
      <c r="O1176" s="12" t="s">
        <v>1854</v>
      </c>
      <c r="P1176" s="12" t="s">
        <v>1855</v>
      </c>
      <c r="Q1176" s="12" t="s">
        <v>1856</v>
      </c>
      <c r="R1176" s="12" t="s">
        <v>1850</v>
      </c>
      <c r="S1176" s="12" t="s">
        <v>1866</v>
      </c>
    </row>
    <row r="1177" spans="1:19" x14ac:dyDescent="0.25">
      <c r="A1177" s="12" t="s">
        <v>1858</v>
      </c>
      <c r="B1177" s="12" t="s">
        <v>1838</v>
      </c>
      <c r="C1177" s="12" t="s">
        <v>1859</v>
      </c>
      <c r="D1177" s="12" t="s">
        <v>1840</v>
      </c>
      <c r="E1177" s="12" t="s">
        <v>1841</v>
      </c>
      <c r="F1177" s="13">
        <v>532.26</v>
      </c>
      <c r="G1177" s="12" t="s">
        <v>1842</v>
      </c>
      <c r="H1177" s="18">
        <v>43983</v>
      </c>
      <c r="I1177" s="12" t="s">
        <v>3024</v>
      </c>
      <c r="J1177" s="12" t="s">
        <v>3104</v>
      </c>
      <c r="K1177" s="12">
        <v>10082</v>
      </c>
      <c r="L1177" s="12" t="s">
        <v>3068</v>
      </c>
      <c r="M1177" s="12">
        <v>114020</v>
      </c>
      <c r="N1177" s="12" t="s">
        <v>3105</v>
      </c>
      <c r="O1177" s="12" t="s">
        <v>1860</v>
      </c>
      <c r="P1177" s="12" t="s">
        <v>1861</v>
      </c>
      <c r="Q1177" s="12" t="s">
        <v>1862</v>
      </c>
      <c r="R1177" s="12" t="s">
        <v>1850</v>
      </c>
      <c r="S1177" s="12" t="s">
        <v>1866</v>
      </c>
    </row>
    <row r="1178" spans="1:19" x14ac:dyDescent="0.25">
      <c r="A1178" s="12" t="s">
        <v>1837</v>
      </c>
      <c r="B1178" s="12" t="s">
        <v>1838</v>
      </c>
      <c r="C1178" s="12" t="s">
        <v>1839</v>
      </c>
      <c r="D1178" s="12" t="s">
        <v>1840</v>
      </c>
      <c r="E1178" s="12" t="s">
        <v>1841</v>
      </c>
      <c r="F1178" s="13">
        <v>11742.98</v>
      </c>
      <c r="G1178" s="12" t="s">
        <v>1842</v>
      </c>
      <c r="H1178" s="18">
        <v>43922</v>
      </c>
      <c r="I1178" s="12" t="s">
        <v>3106</v>
      </c>
      <c r="J1178" s="12" t="s">
        <v>3107</v>
      </c>
      <c r="K1178" s="12">
        <v>10082</v>
      </c>
      <c r="L1178" s="12" t="s">
        <v>3068</v>
      </c>
      <c r="M1178" s="12">
        <v>114040</v>
      </c>
      <c r="N1178" s="12" t="s">
        <v>3108</v>
      </c>
      <c r="O1178" s="12" t="s">
        <v>1847</v>
      </c>
      <c r="P1178" s="12" t="s">
        <v>1848</v>
      </c>
      <c r="Q1178" s="12" t="s">
        <v>2732</v>
      </c>
      <c r="R1178" s="12" t="s">
        <v>1850</v>
      </c>
      <c r="S1178" s="12" t="s">
        <v>1815</v>
      </c>
    </row>
    <row r="1179" spans="1:19" x14ac:dyDescent="0.25">
      <c r="A1179" s="12" t="s">
        <v>1852</v>
      </c>
      <c r="B1179" s="12" t="s">
        <v>1838</v>
      </c>
      <c r="C1179" s="12" t="s">
        <v>1853</v>
      </c>
      <c r="D1179" s="12" t="s">
        <v>1840</v>
      </c>
      <c r="E1179" s="12" t="s">
        <v>1841</v>
      </c>
      <c r="F1179" s="13">
        <v>11768.55</v>
      </c>
      <c r="G1179" s="12" t="s">
        <v>1842</v>
      </c>
      <c r="H1179" s="18">
        <v>43952</v>
      </c>
      <c r="I1179" s="12" t="s">
        <v>3091</v>
      </c>
      <c r="J1179" s="12" t="s">
        <v>3107</v>
      </c>
      <c r="K1179" s="12">
        <v>10082</v>
      </c>
      <c r="L1179" s="12" t="s">
        <v>3068</v>
      </c>
      <c r="M1179" s="12">
        <v>114040</v>
      </c>
      <c r="N1179" s="12" t="s">
        <v>3108</v>
      </c>
      <c r="O1179" s="12" t="s">
        <v>1854</v>
      </c>
      <c r="P1179" s="12" t="s">
        <v>1855</v>
      </c>
      <c r="Q1179" s="12" t="s">
        <v>1856</v>
      </c>
      <c r="R1179" s="12" t="s">
        <v>1850</v>
      </c>
      <c r="S1179" s="12" t="s">
        <v>1815</v>
      </c>
    </row>
    <row r="1180" spans="1:19" x14ac:dyDescent="0.25">
      <c r="A1180" s="12" t="s">
        <v>1858</v>
      </c>
      <c r="B1180" s="12" t="s">
        <v>1838</v>
      </c>
      <c r="C1180" s="12" t="s">
        <v>1859</v>
      </c>
      <c r="D1180" s="12" t="s">
        <v>1840</v>
      </c>
      <c r="E1180" s="12" t="s">
        <v>1841</v>
      </c>
      <c r="F1180" s="13">
        <v>11804.35</v>
      </c>
      <c r="G1180" s="12" t="s">
        <v>1842</v>
      </c>
      <c r="H1180" s="18">
        <v>43983</v>
      </c>
      <c r="I1180" s="12" t="s">
        <v>3027</v>
      </c>
      <c r="J1180" s="12" t="s">
        <v>3107</v>
      </c>
      <c r="K1180" s="12">
        <v>10082</v>
      </c>
      <c r="L1180" s="12" t="s">
        <v>3068</v>
      </c>
      <c r="M1180" s="12">
        <v>114040</v>
      </c>
      <c r="N1180" s="12" t="s">
        <v>3108</v>
      </c>
      <c r="O1180" s="12" t="s">
        <v>1860</v>
      </c>
      <c r="P1180" s="12" t="s">
        <v>1861</v>
      </c>
      <c r="Q1180" s="12" t="s">
        <v>1862</v>
      </c>
      <c r="R1180" s="12" t="s">
        <v>1850</v>
      </c>
      <c r="S1180" s="12" t="s">
        <v>1815</v>
      </c>
    </row>
    <row r="1181" spans="1:19" x14ac:dyDescent="0.25">
      <c r="A1181" s="12" t="s">
        <v>1837</v>
      </c>
      <c r="B1181" s="12" t="s">
        <v>1838</v>
      </c>
      <c r="C1181" s="12" t="s">
        <v>1839</v>
      </c>
      <c r="D1181" s="12" t="s">
        <v>1840</v>
      </c>
      <c r="E1181" s="12" t="s">
        <v>1841</v>
      </c>
      <c r="F1181" s="13">
        <v>7405.07</v>
      </c>
      <c r="G1181" s="12" t="s">
        <v>1842</v>
      </c>
      <c r="H1181" s="18">
        <v>43922</v>
      </c>
      <c r="I1181" s="12" t="s">
        <v>3109</v>
      </c>
      <c r="J1181" s="12" t="s">
        <v>3110</v>
      </c>
      <c r="K1181" s="12">
        <v>10082</v>
      </c>
      <c r="L1181" s="12" t="s">
        <v>3068</v>
      </c>
      <c r="M1181" s="12">
        <v>114060</v>
      </c>
      <c r="N1181" s="12" t="s">
        <v>3111</v>
      </c>
      <c r="O1181" s="12" t="s">
        <v>1847</v>
      </c>
      <c r="P1181" s="12" t="s">
        <v>1848</v>
      </c>
      <c r="Q1181" s="12" t="s">
        <v>2732</v>
      </c>
      <c r="R1181" s="12" t="s">
        <v>1850</v>
      </c>
      <c r="S1181" s="12" t="s">
        <v>1857</v>
      </c>
    </row>
    <row r="1182" spans="1:19" x14ac:dyDescent="0.25">
      <c r="A1182" s="12" t="s">
        <v>1852</v>
      </c>
      <c r="B1182" s="12" t="s">
        <v>1838</v>
      </c>
      <c r="C1182" s="12" t="s">
        <v>1853</v>
      </c>
      <c r="D1182" s="12" t="s">
        <v>1840</v>
      </c>
      <c r="E1182" s="12" t="s">
        <v>1841</v>
      </c>
      <c r="F1182" s="13">
        <v>6332.28</v>
      </c>
      <c r="G1182" s="12" t="s">
        <v>1842</v>
      </c>
      <c r="H1182" s="18">
        <v>43952</v>
      </c>
      <c r="I1182" s="12" t="s">
        <v>3094</v>
      </c>
      <c r="J1182" s="12" t="s">
        <v>3110</v>
      </c>
      <c r="K1182" s="12">
        <v>10082</v>
      </c>
      <c r="L1182" s="12" t="s">
        <v>3068</v>
      </c>
      <c r="M1182" s="12">
        <v>114060</v>
      </c>
      <c r="N1182" s="12" t="s">
        <v>3111</v>
      </c>
      <c r="O1182" s="12" t="s">
        <v>1854</v>
      </c>
      <c r="P1182" s="12" t="s">
        <v>1855</v>
      </c>
      <c r="Q1182" s="12" t="s">
        <v>1856</v>
      </c>
      <c r="R1182" s="12" t="s">
        <v>1850</v>
      </c>
      <c r="S1182" s="12" t="s">
        <v>1857</v>
      </c>
    </row>
    <row r="1183" spans="1:19" x14ac:dyDescent="0.25">
      <c r="A1183" s="12" t="s">
        <v>1858</v>
      </c>
      <c r="B1183" s="12" t="s">
        <v>1838</v>
      </c>
      <c r="C1183" s="12" t="s">
        <v>1859</v>
      </c>
      <c r="D1183" s="12" t="s">
        <v>1840</v>
      </c>
      <c r="E1183" s="12" t="s">
        <v>1841</v>
      </c>
      <c r="F1183" s="13">
        <v>6915.07</v>
      </c>
      <c r="G1183" s="12" t="s">
        <v>1842</v>
      </c>
      <c r="H1183" s="18">
        <v>43983</v>
      </c>
      <c r="I1183" s="12" t="s">
        <v>3030</v>
      </c>
      <c r="J1183" s="12" t="s">
        <v>3110</v>
      </c>
      <c r="K1183" s="12">
        <v>10082</v>
      </c>
      <c r="L1183" s="12" t="s">
        <v>3068</v>
      </c>
      <c r="M1183" s="12">
        <v>114060</v>
      </c>
      <c r="N1183" s="12" t="s">
        <v>3111</v>
      </c>
      <c r="O1183" s="12" t="s">
        <v>1860</v>
      </c>
      <c r="P1183" s="12" t="s">
        <v>1861</v>
      </c>
      <c r="Q1183" s="12" t="s">
        <v>1862</v>
      </c>
      <c r="R1183" s="12" t="s">
        <v>1850</v>
      </c>
      <c r="S1183" s="12" t="s">
        <v>1857</v>
      </c>
    </row>
    <row r="1184" spans="1:19" x14ac:dyDescent="0.25">
      <c r="A1184" s="12" t="s">
        <v>1837</v>
      </c>
      <c r="B1184" s="12" t="s">
        <v>1838</v>
      </c>
      <c r="C1184" s="12" t="s">
        <v>1839</v>
      </c>
      <c r="D1184" s="12" t="s">
        <v>1840</v>
      </c>
      <c r="E1184" s="12" t="s">
        <v>1841</v>
      </c>
      <c r="F1184" s="13">
        <v>3942.69</v>
      </c>
      <c r="G1184" s="12" t="s">
        <v>1842</v>
      </c>
      <c r="H1184" s="18">
        <v>43922</v>
      </c>
      <c r="I1184" s="12" t="s">
        <v>3112</v>
      </c>
      <c r="J1184" s="12" t="s">
        <v>3113</v>
      </c>
      <c r="K1184" s="12">
        <v>10085</v>
      </c>
      <c r="L1184" s="12" t="s">
        <v>3114</v>
      </c>
      <c r="M1184" s="12">
        <v>111100</v>
      </c>
      <c r="N1184" s="12" t="s">
        <v>3115</v>
      </c>
      <c r="O1184" s="12" t="s">
        <v>1847</v>
      </c>
      <c r="P1184" s="12" t="s">
        <v>1848</v>
      </c>
      <c r="Q1184" s="12" t="s">
        <v>2732</v>
      </c>
      <c r="R1184" s="12" t="s">
        <v>1850</v>
      </c>
      <c r="S1184" s="12" t="s">
        <v>1851</v>
      </c>
    </row>
    <row r="1185" spans="1:19" x14ac:dyDescent="0.25">
      <c r="A1185" s="12" t="s">
        <v>1852</v>
      </c>
      <c r="B1185" s="12" t="s">
        <v>1838</v>
      </c>
      <c r="C1185" s="12" t="s">
        <v>1853</v>
      </c>
      <c r="D1185" s="12" t="s">
        <v>1840</v>
      </c>
      <c r="E1185" s="12" t="s">
        <v>1841</v>
      </c>
      <c r="F1185" s="13">
        <v>3942.69</v>
      </c>
      <c r="G1185" s="12" t="s">
        <v>1842</v>
      </c>
      <c r="H1185" s="18">
        <v>43952</v>
      </c>
      <c r="I1185" s="12" t="s">
        <v>3097</v>
      </c>
      <c r="J1185" s="12" t="s">
        <v>3113</v>
      </c>
      <c r="K1185" s="12">
        <v>10085</v>
      </c>
      <c r="L1185" s="12" t="s">
        <v>3114</v>
      </c>
      <c r="M1185" s="12">
        <v>111100</v>
      </c>
      <c r="N1185" s="12" t="s">
        <v>3115</v>
      </c>
      <c r="O1185" s="12" t="s">
        <v>1854</v>
      </c>
      <c r="P1185" s="12" t="s">
        <v>1855</v>
      </c>
      <c r="Q1185" s="12" t="s">
        <v>1856</v>
      </c>
      <c r="R1185" s="12" t="s">
        <v>1850</v>
      </c>
      <c r="S1185" s="12" t="s">
        <v>1851</v>
      </c>
    </row>
    <row r="1186" spans="1:19" x14ac:dyDescent="0.25">
      <c r="A1186" s="12" t="s">
        <v>1858</v>
      </c>
      <c r="B1186" s="12" t="s">
        <v>1838</v>
      </c>
      <c r="C1186" s="12" t="s">
        <v>1859</v>
      </c>
      <c r="D1186" s="12" t="s">
        <v>1840</v>
      </c>
      <c r="E1186" s="12" t="s">
        <v>1841</v>
      </c>
      <c r="F1186" s="13">
        <v>3942.69</v>
      </c>
      <c r="G1186" s="12" t="s">
        <v>1842</v>
      </c>
      <c r="H1186" s="18">
        <v>43983</v>
      </c>
      <c r="I1186" s="12" t="s">
        <v>3033</v>
      </c>
      <c r="J1186" s="12" t="s">
        <v>3113</v>
      </c>
      <c r="K1186" s="12">
        <v>10085</v>
      </c>
      <c r="L1186" s="12" t="s">
        <v>3114</v>
      </c>
      <c r="M1186" s="12">
        <v>111100</v>
      </c>
      <c r="N1186" s="12" t="s">
        <v>3115</v>
      </c>
      <c r="O1186" s="12" t="s">
        <v>1860</v>
      </c>
      <c r="P1186" s="12" t="s">
        <v>1861</v>
      </c>
      <c r="Q1186" s="12" t="s">
        <v>1862</v>
      </c>
      <c r="R1186" s="12" t="s">
        <v>1850</v>
      </c>
      <c r="S1186" s="12" t="s">
        <v>1851</v>
      </c>
    </row>
    <row r="1187" spans="1:19" x14ac:dyDescent="0.25">
      <c r="A1187" s="12" t="s">
        <v>1837</v>
      </c>
      <c r="B1187" s="12" t="s">
        <v>1838</v>
      </c>
      <c r="C1187" s="12" t="s">
        <v>1839</v>
      </c>
      <c r="D1187" s="12" t="s">
        <v>1840</v>
      </c>
      <c r="E1187" s="12" t="s">
        <v>1841</v>
      </c>
      <c r="F1187" s="13">
        <v>3677.3</v>
      </c>
      <c r="G1187" s="12" t="s">
        <v>1842</v>
      </c>
      <c r="H1187" s="18">
        <v>43922</v>
      </c>
      <c r="I1187" s="12" t="s">
        <v>3116</v>
      </c>
      <c r="J1187" s="12" t="s">
        <v>3117</v>
      </c>
      <c r="K1187" s="12">
        <v>10085</v>
      </c>
      <c r="L1187" s="12" t="s">
        <v>3114</v>
      </c>
      <c r="M1187" s="12">
        <v>111200</v>
      </c>
      <c r="N1187" s="12" t="s">
        <v>3118</v>
      </c>
      <c r="O1187" s="12" t="s">
        <v>1847</v>
      </c>
      <c r="P1187" s="12" t="s">
        <v>1848</v>
      </c>
      <c r="Q1187" s="12" t="s">
        <v>2732</v>
      </c>
      <c r="R1187" s="12" t="s">
        <v>1850</v>
      </c>
      <c r="S1187" s="12" t="s">
        <v>1866</v>
      </c>
    </row>
    <row r="1188" spans="1:19" x14ac:dyDescent="0.25">
      <c r="A1188" s="12" t="s">
        <v>1852</v>
      </c>
      <c r="B1188" s="12" t="s">
        <v>1838</v>
      </c>
      <c r="C1188" s="12" t="s">
        <v>1853</v>
      </c>
      <c r="D1188" s="12" t="s">
        <v>1840</v>
      </c>
      <c r="E1188" s="12" t="s">
        <v>1841</v>
      </c>
      <c r="F1188" s="13">
        <v>3677.3</v>
      </c>
      <c r="G1188" s="12" t="s">
        <v>1842</v>
      </c>
      <c r="H1188" s="18">
        <v>43952</v>
      </c>
      <c r="I1188" s="12" t="s">
        <v>3100</v>
      </c>
      <c r="J1188" s="12" t="s">
        <v>3117</v>
      </c>
      <c r="K1188" s="12">
        <v>10085</v>
      </c>
      <c r="L1188" s="12" t="s">
        <v>3114</v>
      </c>
      <c r="M1188" s="12">
        <v>111200</v>
      </c>
      <c r="N1188" s="12" t="s">
        <v>3118</v>
      </c>
      <c r="O1188" s="12" t="s">
        <v>1854</v>
      </c>
      <c r="P1188" s="12" t="s">
        <v>1855</v>
      </c>
      <c r="Q1188" s="12" t="s">
        <v>1856</v>
      </c>
      <c r="R1188" s="12" t="s">
        <v>1850</v>
      </c>
      <c r="S1188" s="12" t="s">
        <v>1866</v>
      </c>
    </row>
    <row r="1189" spans="1:19" x14ac:dyDescent="0.25">
      <c r="A1189" s="12" t="s">
        <v>1858</v>
      </c>
      <c r="B1189" s="12" t="s">
        <v>1838</v>
      </c>
      <c r="C1189" s="12" t="s">
        <v>1859</v>
      </c>
      <c r="D1189" s="12" t="s">
        <v>1840</v>
      </c>
      <c r="E1189" s="12" t="s">
        <v>1841</v>
      </c>
      <c r="F1189" s="13">
        <v>3677.3</v>
      </c>
      <c r="G1189" s="12" t="s">
        <v>1842</v>
      </c>
      <c r="H1189" s="18">
        <v>43983</v>
      </c>
      <c r="I1189" s="12" t="s">
        <v>3036</v>
      </c>
      <c r="J1189" s="12" t="s">
        <v>3117</v>
      </c>
      <c r="K1189" s="12">
        <v>10085</v>
      </c>
      <c r="L1189" s="12" t="s">
        <v>3114</v>
      </c>
      <c r="M1189" s="12">
        <v>111200</v>
      </c>
      <c r="N1189" s="12" t="s">
        <v>3118</v>
      </c>
      <c r="O1189" s="12" t="s">
        <v>1860</v>
      </c>
      <c r="P1189" s="12" t="s">
        <v>1861</v>
      </c>
      <c r="Q1189" s="12" t="s">
        <v>1862</v>
      </c>
      <c r="R1189" s="12" t="s">
        <v>1850</v>
      </c>
      <c r="S1189" s="12" t="s">
        <v>1866</v>
      </c>
    </row>
    <row r="1190" spans="1:19" x14ac:dyDescent="0.25">
      <c r="A1190" s="12" t="s">
        <v>1837</v>
      </c>
      <c r="B1190" s="12" t="s">
        <v>1838</v>
      </c>
      <c r="C1190" s="12" t="s">
        <v>1839</v>
      </c>
      <c r="D1190" s="12" t="s">
        <v>1840</v>
      </c>
      <c r="E1190" s="12" t="s">
        <v>1841</v>
      </c>
      <c r="F1190" s="13">
        <v>44885.49</v>
      </c>
      <c r="G1190" s="12" t="s">
        <v>1842</v>
      </c>
      <c r="H1190" s="18">
        <v>43922</v>
      </c>
      <c r="I1190" s="12" t="s">
        <v>3119</v>
      </c>
      <c r="J1190" s="12" t="s">
        <v>3120</v>
      </c>
      <c r="K1190" s="12">
        <v>10085</v>
      </c>
      <c r="L1190" s="12" t="s">
        <v>3114</v>
      </c>
      <c r="M1190" s="12">
        <v>111400</v>
      </c>
      <c r="N1190" s="12" t="s">
        <v>3121</v>
      </c>
      <c r="O1190" s="12" t="s">
        <v>1847</v>
      </c>
      <c r="P1190" s="12" t="s">
        <v>1848</v>
      </c>
      <c r="Q1190" s="12" t="s">
        <v>2732</v>
      </c>
      <c r="R1190" s="12" t="s">
        <v>1850</v>
      </c>
      <c r="S1190" s="12" t="s">
        <v>1815</v>
      </c>
    </row>
    <row r="1191" spans="1:19" x14ac:dyDescent="0.25">
      <c r="A1191" s="12" t="s">
        <v>1852</v>
      </c>
      <c r="B1191" s="12" t="s">
        <v>1838</v>
      </c>
      <c r="C1191" s="12" t="s">
        <v>1853</v>
      </c>
      <c r="D1191" s="12" t="s">
        <v>1840</v>
      </c>
      <c r="E1191" s="12" t="s">
        <v>1841</v>
      </c>
      <c r="F1191" s="13">
        <v>45353.99</v>
      </c>
      <c r="G1191" s="12" t="s">
        <v>1842</v>
      </c>
      <c r="H1191" s="18">
        <v>43952</v>
      </c>
      <c r="I1191" s="12" t="s">
        <v>3103</v>
      </c>
      <c r="J1191" s="12" t="s">
        <v>3120</v>
      </c>
      <c r="K1191" s="12">
        <v>10085</v>
      </c>
      <c r="L1191" s="12" t="s">
        <v>3114</v>
      </c>
      <c r="M1191" s="12">
        <v>111400</v>
      </c>
      <c r="N1191" s="12" t="s">
        <v>3121</v>
      </c>
      <c r="O1191" s="12" t="s">
        <v>1854</v>
      </c>
      <c r="P1191" s="12" t="s">
        <v>1855</v>
      </c>
      <c r="Q1191" s="12" t="s">
        <v>1856</v>
      </c>
      <c r="R1191" s="12" t="s">
        <v>1850</v>
      </c>
      <c r="S1191" s="12" t="s">
        <v>1815</v>
      </c>
    </row>
    <row r="1192" spans="1:19" x14ac:dyDescent="0.25">
      <c r="A1192" s="12" t="s">
        <v>1858</v>
      </c>
      <c r="B1192" s="12" t="s">
        <v>1838</v>
      </c>
      <c r="C1192" s="12" t="s">
        <v>1859</v>
      </c>
      <c r="D1192" s="12" t="s">
        <v>1840</v>
      </c>
      <c r="E1192" s="12" t="s">
        <v>1841</v>
      </c>
      <c r="F1192" s="13">
        <v>45353.99</v>
      </c>
      <c r="G1192" s="12" t="s">
        <v>1842</v>
      </c>
      <c r="H1192" s="18">
        <v>43983</v>
      </c>
      <c r="I1192" s="12" t="s">
        <v>3039</v>
      </c>
      <c r="J1192" s="12" t="s">
        <v>3120</v>
      </c>
      <c r="K1192" s="12">
        <v>10085</v>
      </c>
      <c r="L1192" s="12" t="s">
        <v>3114</v>
      </c>
      <c r="M1192" s="12">
        <v>111400</v>
      </c>
      <c r="N1192" s="12" t="s">
        <v>3121</v>
      </c>
      <c r="O1192" s="12" t="s">
        <v>1860</v>
      </c>
      <c r="P1192" s="12" t="s">
        <v>1861</v>
      </c>
      <c r="Q1192" s="12" t="s">
        <v>1862</v>
      </c>
      <c r="R1192" s="12" t="s">
        <v>1850</v>
      </c>
      <c r="S1192" s="12" t="s">
        <v>1815</v>
      </c>
    </row>
    <row r="1193" spans="1:19" x14ac:dyDescent="0.25">
      <c r="A1193" s="12" t="s">
        <v>1837</v>
      </c>
      <c r="B1193" s="12" t="s">
        <v>1838</v>
      </c>
      <c r="C1193" s="12" t="s">
        <v>1839</v>
      </c>
      <c r="D1193" s="12" t="s">
        <v>1840</v>
      </c>
      <c r="E1193" s="12" t="s">
        <v>1841</v>
      </c>
      <c r="F1193" s="13">
        <v>12719.92</v>
      </c>
      <c r="G1193" s="12" t="s">
        <v>1842</v>
      </c>
      <c r="H1193" s="18">
        <v>43922</v>
      </c>
      <c r="I1193" s="12" t="s">
        <v>3122</v>
      </c>
      <c r="J1193" s="12" t="s">
        <v>3123</v>
      </c>
      <c r="K1193" s="12">
        <v>10085</v>
      </c>
      <c r="L1193" s="12" t="s">
        <v>3114</v>
      </c>
      <c r="M1193" s="12">
        <v>111600</v>
      </c>
      <c r="N1193" s="12" t="s">
        <v>3124</v>
      </c>
      <c r="O1193" s="12" t="s">
        <v>1847</v>
      </c>
      <c r="P1193" s="12" t="s">
        <v>1848</v>
      </c>
      <c r="Q1193" s="12" t="s">
        <v>2732</v>
      </c>
      <c r="R1193" s="12" t="s">
        <v>1850</v>
      </c>
      <c r="S1193" s="12" t="s">
        <v>1857</v>
      </c>
    </row>
    <row r="1194" spans="1:19" x14ac:dyDescent="0.25">
      <c r="A1194" s="12" t="s">
        <v>1852</v>
      </c>
      <c r="B1194" s="12" t="s">
        <v>1838</v>
      </c>
      <c r="C1194" s="12" t="s">
        <v>1853</v>
      </c>
      <c r="D1194" s="12" t="s">
        <v>1840</v>
      </c>
      <c r="E1194" s="12" t="s">
        <v>1841</v>
      </c>
      <c r="F1194" s="13">
        <v>12052.81</v>
      </c>
      <c r="G1194" s="12" t="s">
        <v>1842</v>
      </c>
      <c r="H1194" s="18">
        <v>43952</v>
      </c>
      <c r="I1194" s="12" t="s">
        <v>3106</v>
      </c>
      <c r="J1194" s="12" t="s">
        <v>3123</v>
      </c>
      <c r="K1194" s="12">
        <v>10085</v>
      </c>
      <c r="L1194" s="12" t="s">
        <v>3114</v>
      </c>
      <c r="M1194" s="12">
        <v>111600</v>
      </c>
      <c r="N1194" s="12" t="s">
        <v>3124</v>
      </c>
      <c r="O1194" s="12" t="s">
        <v>1854</v>
      </c>
      <c r="P1194" s="12" t="s">
        <v>1855</v>
      </c>
      <c r="Q1194" s="12" t="s">
        <v>1856</v>
      </c>
      <c r="R1194" s="12" t="s">
        <v>1850</v>
      </c>
      <c r="S1194" s="12" t="s">
        <v>1857</v>
      </c>
    </row>
    <row r="1195" spans="1:19" x14ac:dyDescent="0.25">
      <c r="A1195" s="12" t="s">
        <v>1858</v>
      </c>
      <c r="B1195" s="12" t="s">
        <v>1838</v>
      </c>
      <c r="C1195" s="12" t="s">
        <v>1859</v>
      </c>
      <c r="D1195" s="12" t="s">
        <v>1840</v>
      </c>
      <c r="E1195" s="12" t="s">
        <v>1841</v>
      </c>
      <c r="F1195" s="13">
        <v>12052.81</v>
      </c>
      <c r="G1195" s="12" t="s">
        <v>1842</v>
      </c>
      <c r="H1195" s="18">
        <v>43983</v>
      </c>
      <c r="I1195" s="12" t="s">
        <v>3042</v>
      </c>
      <c r="J1195" s="12" t="s">
        <v>3123</v>
      </c>
      <c r="K1195" s="12">
        <v>10085</v>
      </c>
      <c r="L1195" s="12" t="s">
        <v>3114</v>
      </c>
      <c r="M1195" s="12">
        <v>111600</v>
      </c>
      <c r="N1195" s="12" t="s">
        <v>3124</v>
      </c>
      <c r="O1195" s="12" t="s">
        <v>1860</v>
      </c>
      <c r="P1195" s="12" t="s">
        <v>1861</v>
      </c>
      <c r="Q1195" s="12" t="s">
        <v>1862</v>
      </c>
      <c r="R1195" s="12" t="s">
        <v>1850</v>
      </c>
      <c r="S1195" s="12" t="s">
        <v>1857</v>
      </c>
    </row>
    <row r="1196" spans="1:19" x14ac:dyDescent="0.25">
      <c r="A1196" s="12" t="s">
        <v>1837</v>
      </c>
      <c r="B1196" s="12" t="s">
        <v>1838</v>
      </c>
      <c r="C1196" s="12" t="s">
        <v>1839</v>
      </c>
      <c r="D1196" s="12" t="s">
        <v>1840</v>
      </c>
      <c r="E1196" s="12" t="s">
        <v>1841</v>
      </c>
      <c r="F1196" s="13">
        <v>1780.32</v>
      </c>
      <c r="G1196" s="12" t="s">
        <v>1842</v>
      </c>
      <c r="H1196" s="18">
        <v>43922</v>
      </c>
      <c r="I1196" s="12" t="s">
        <v>3125</v>
      </c>
      <c r="J1196" s="12" t="s">
        <v>3126</v>
      </c>
      <c r="K1196" s="12">
        <v>10085</v>
      </c>
      <c r="L1196" s="12" t="s">
        <v>3114</v>
      </c>
      <c r="M1196" s="12">
        <v>111700</v>
      </c>
      <c r="N1196" s="12" t="s">
        <v>3127</v>
      </c>
      <c r="O1196" s="12" t="s">
        <v>1847</v>
      </c>
      <c r="P1196" s="12" t="s">
        <v>1848</v>
      </c>
      <c r="Q1196" s="12" t="s">
        <v>2732</v>
      </c>
      <c r="R1196" s="12" t="s">
        <v>1850</v>
      </c>
      <c r="S1196" s="12" t="s">
        <v>1877</v>
      </c>
    </row>
    <row r="1197" spans="1:19" x14ac:dyDescent="0.25">
      <c r="A1197" s="12" t="s">
        <v>1852</v>
      </c>
      <c r="B1197" s="12" t="s">
        <v>1838</v>
      </c>
      <c r="C1197" s="12" t="s">
        <v>1853</v>
      </c>
      <c r="D1197" s="12" t="s">
        <v>1840</v>
      </c>
      <c r="E1197" s="12" t="s">
        <v>1841</v>
      </c>
      <c r="F1197" s="13">
        <v>1780.32</v>
      </c>
      <c r="G1197" s="12" t="s">
        <v>1842</v>
      </c>
      <c r="H1197" s="18">
        <v>43952</v>
      </c>
      <c r="I1197" s="12" t="s">
        <v>3109</v>
      </c>
      <c r="J1197" s="12" t="s">
        <v>3126</v>
      </c>
      <c r="K1197" s="12">
        <v>10085</v>
      </c>
      <c r="L1197" s="12" t="s">
        <v>3114</v>
      </c>
      <c r="M1197" s="12">
        <v>111700</v>
      </c>
      <c r="N1197" s="12" t="s">
        <v>3127</v>
      </c>
      <c r="O1197" s="12" t="s">
        <v>1854</v>
      </c>
      <c r="P1197" s="12" t="s">
        <v>1855</v>
      </c>
      <c r="Q1197" s="12" t="s">
        <v>1856</v>
      </c>
      <c r="R1197" s="12" t="s">
        <v>1850</v>
      </c>
      <c r="S1197" s="12" t="s">
        <v>1877</v>
      </c>
    </row>
    <row r="1198" spans="1:19" x14ac:dyDescent="0.25">
      <c r="A1198" s="12" t="s">
        <v>1858</v>
      </c>
      <c r="B1198" s="12" t="s">
        <v>1838</v>
      </c>
      <c r="C1198" s="12" t="s">
        <v>1859</v>
      </c>
      <c r="D1198" s="12" t="s">
        <v>1840</v>
      </c>
      <c r="E1198" s="12" t="s">
        <v>1841</v>
      </c>
      <c r="F1198" s="13">
        <v>1780.32</v>
      </c>
      <c r="G1198" s="12" t="s">
        <v>1842</v>
      </c>
      <c r="H1198" s="18">
        <v>43983</v>
      </c>
      <c r="I1198" s="12" t="s">
        <v>3045</v>
      </c>
      <c r="J1198" s="12" t="s">
        <v>3126</v>
      </c>
      <c r="K1198" s="12">
        <v>10085</v>
      </c>
      <c r="L1198" s="12" t="s">
        <v>3114</v>
      </c>
      <c r="M1198" s="12">
        <v>111700</v>
      </c>
      <c r="N1198" s="12" t="s">
        <v>3127</v>
      </c>
      <c r="O1198" s="12" t="s">
        <v>1860</v>
      </c>
      <c r="P1198" s="12" t="s">
        <v>1861</v>
      </c>
      <c r="Q1198" s="12" t="s">
        <v>1862</v>
      </c>
      <c r="R1198" s="12" t="s">
        <v>1850</v>
      </c>
      <c r="S1198" s="12" t="s">
        <v>1877</v>
      </c>
    </row>
    <row r="1199" spans="1:19" x14ac:dyDescent="0.25">
      <c r="A1199" s="12" t="s">
        <v>1837</v>
      </c>
      <c r="B1199" s="12" t="s">
        <v>1838</v>
      </c>
      <c r="C1199" s="12" t="s">
        <v>1839</v>
      </c>
      <c r="D1199" s="12" t="s">
        <v>1840</v>
      </c>
      <c r="E1199" s="12" t="s">
        <v>1841</v>
      </c>
      <c r="F1199" s="13">
        <v>16.190000000000001</v>
      </c>
      <c r="G1199" s="12" t="s">
        <v>1842</v>
      </c>
      <c r="H1199" s="18">
        <v>43922</v>
      </c>
      <c r="I1199" s="12" t="s">
        <v>3128</v>
      </c>
      <c r="J1199" s="12" t="s">
        <v>3129</v>
      </c>
      <c r="K1199" s="12">
        <v>10085</v>
      </c>
      <c r="L1199" s="12" t="s">
        <v>3114</v>
      </c>
      <c r="M1199" s="12">
        <v>113000</v>
      </c>
      <c r="N1199" s="12" t="s">
        <v>3130</v>
      </c>
      <c r="O1199" s="12" t="s">
        <v>1847</v>
      </c>
      <c r="P1199" s="12" t="s">
        <v>1848</v>
      </c>
      <c r="Q1199" s="12" t="s">
        <v>2732</v>
      </c>
      <c r="R1199" s="12" t="s">
        <v>1850</v>
      </c>
      <c r="S1199" s="12" t="s">
        <v>1877</v>
      </c>
    </row>
    <row r="1200" spans="1:19" x14ac:dyDescent="0.25">
      <c r="A1200" s="12" t="s">
        <v>1852</v>
      </c>
      <c r="B1200" s="12" t="s">
        <v>1838</v>
      </c>
      <c r="C1200" s="12" t="s">
        <v>1853</v>
      </c>
      <c r="D1200" s="12" t="s">
        <v>1840</v>
      </c>
      <c r="E1200" s="12" t="s">
        <v>1841</v>
      </c>
      <c r="F1200" s="13">
        <v>15.6</v>
      </c>
      <c r="G1200" s="12" t="s">
        <v>1842</v>
      </c>
      <c r="H1200" s="18">
        <v>43952</v>
      </c>
      <c r="I1200" s="12" t="s">
        <v>3112</v>
      </c>
      <c r="J1200" s="12" t="s">
        <v>3129</v>
      </c>
      <c r="K1200" s="12">
        <v>10085</v>
      </c>
      <c r="L1200" s="12" t="s">
        <v>3114</v>
      </c>
      <c r="M1200" s="12">
        <v>113000</v>
      </c>
      <c r="N1200" s="12" t="s">
        <v>3130</v>
      </c>
      <c r="O1200" s="12" t="s">
        <v>1854</v>
      </c>
      <c r="P1200" s="12" t="s">
        <v>1855</v>
      </c>
      <c r="Q1200" s="12" t="s">
        <v>1856</v>
      </c>
      <c r="R1200" s="12" t="s">
        <v>1850</v>
      </c>
      <c r="S1200" s="12" t="s">
        <v>1877</v>
      </c>
    </row>
    <row r="1201" spans="1:19" x14ac:dyDescent="0.25">
      <c r="A1201" s="12" t="s">
        <v>1858</v>
      </c>
      <c r="B1201" s="12" t="s">
        <v>1838</v>
      </c>
      <c r="C1201" s="12" t="s">
        <v>1859</v>
      </c>
      <c r="D1201" s="12" t="s">
        <v>1840</v>
      </c>
      <c r="E1201" s="12" t="s">
        <v>1841</v>
      </c>
      <c r="F1201" s="13">
        <v>15.6</v>
      </c>
      <c r="G1201" s="12" t="s">
        <v>1842</v>
      </c>
      <c r="H1201" s="18">
        <v>43983</v>
      </c>
      <c r="I1201" s="12" t="s">
        <v>3048</v>
      </c>
      <c r="J1201" s="12" t="s">
        <v>3129</v>
      </c>
      <c r="K1201" s="12">
        <v>10085</v>
      </c>
      <c r="L1201" s="12" t="s">
        <v>3114</v>
      </c>
      <c r="M1201" s="12">
        <v>113000</v>
      </c>
      <c r="N1201" s="12" t="s">
        <v>3130</v>
      </c>
      <c r="O1201" s="12" t="s">
        <v>1860</v>
      </c>
      <c r="P1201" s="12" t="s">
        <v>1861</v>
      </c>
      <c r="Q1201" s="12" t="s">
        <v>1862</v>
      </c>
      <c r="R1201" s="12" t="s">
        <v>1850</v>
      </c>
      <c r="S1201" s="12" t="s">
        <v>1877</v>
      </c>
    </row>
    <row r="1202" spans="1:19" x14ac:dyDescent="0.25">
      <c r="A1202" s="12" t="s">
        <v>1837</v>
      </c>
      <c r="B1202" s="12" t="s">
        <v>1838</v>
      </c>
      <c r="C1202" s="12" t="s">
        <v>1839</v>
      </c>
      <c r="D1202" s="12" t="s">
        <v>1840</v>
      </c>
      <c r="E1202" s="12" t="s">
        <v>1841</v>
      </c>
      <c r="F1202" s="13">
        <v>260.37</v>
      </c>
      <c r="G1202" s="12" t="s">
        <v>1842</v>
      </c>
      <c r="H1202" s="18">
        <v>43922</v>
      </c>
      <c r="I1202" s="12" t="s">
        <v>3131</v>
      </c>
      <c r="J1202" s="12" t="s">
        <v>3132</v>
      </c>
      <c r="K1202" s="12">
        <v>10085</v>
      </c>
      <c r="L1202" s="12" t="s">
        <v>3114</v>
      </c>
      <c r="M1202" s="12">
        <v>113010</v>
      </c>
      <c r="N1202" s="12" t="s">
        <v>3133</v>
      </c>
      <c r="O1202" s="12" t="s">
        <v>1847</v>
      </c>
      <c r="P1202" s="12" t="s">
        <v>1848</v>
      </c>
      <c r="Q1202" s="12" t="s">
        <v>2732</v>
      </c>
      <c r="R1202" s="12" t="s">
        <v>1850</v>
      </c>
      <c r="S1202" s="12" t="s">
        <v>1851</v>
      </c>
    </row>
    <row r="1203" spans="1:19" x14ac:dyDescent="0.25">
      <c r="A1203" s="12" t="s">
        <v>1852</v>
      </c>
      <c r="B1203" s="12" t="s">
        <v>1838</v>
      </c>
      <c r="C1203" s="12" t="s">
        <v>1853</v>
      </c>
      <c r="D1203" s="12" t="s">
        <v>1840</v>
      </c>
      <c r="E1203" s="12" t="s">
        <v>1841</v>
      </c>
      <c r="F1203" s="13">
        <v>260.37</v>
      </c>
      <c r="G1203" s="12" t="s">
        <v>1842</v>
      </c>
      <c r="H1203" s="18">
        <v>43952</v>
      </c>
      <c r="I1203" s="12" t="s">
        <v>3116</v>
      </c>
      <c r="J1203" s="12" t="s">
        <v>3132</v>
      </c>
      <c r="K1203" s="12">
        <v>10085</v>
      </c>
      <c r="L1203" s="12" t="s">
        <v>3114</v>
      </c>
      <c r="M1203" s="12">
        <v>113010</v>
      </c>
      <c r="N1203" s="12" t="s">
        <v>3133</v>
      </c>
      <c r="O1203" s="12" t="s">
        <v>1854</v>
      </c>
      <c r="P1203" s="12" t="s">
        <v>1855</v>
      </c>
      <c r="Q1203" s="12" t="s">
        <v>1856</v>
      </c>
      <c r="R1203" s="12" t="s">
        <v>1850</v>
      </c>
      <c r="S1203" s="12" t="s">
        <v>1851</v>
      </c>
    </row>
    <row r="1204" spans="1:19" x14ac:dyDescent="0.25">
      <c r="A1204" s="12" t="s">
        <v>1858</v>
      </c>
      <c r="B1204" s="12" t="s">
        <v>1838</v>
      </c>
      <c r="C1204" s="12" t="s">
        <v>1859</v>
      </c>
      <c r="D1204" s="12" t="s">
        <v>1840</v>
      </c>
      <c r="E1204" s="12" t="s">
        <v>1841</v>
      </c>
      <c r="F1204" s="13">
        <v>260.37</v>
      </c>
      <c r="G1204" s="12" t="s">
        <v>1842</v>
      </c>
      <c r="H1204" s="18">
        <v>43983</v>
      </c>
      <c r="I1204" s="12" t="s">
        <v>3051</v>
      </c>
      <c r="J1204" s="12" t="s">
        <v>3132</v>
      </c>
      <c r="K1204" s="12">
        <v>10085</v>
      </c>
      <c r="L1204" s="12" t="s">
        <v>3114</v>
      </c>
      <c r="M1204" s="12">
        <v>113010</v>
      </c>
      <c r="N1204" s="12" t="s">
        <v>3133</v>
      </c>
      <c r="O1204" s="12" t="s">
        <v>1860</v>
      </c>
      <c r="P1204" s="12" t="s">
        <v>1861</v>
      </c>
      <c r="Q1204" s="12" t="s">
        <v>1862</v>
      </c>
      <c r="R1204" s="12" t="s">
        <v>1850</v>
      </c>
      <c r="S1204" s="12" t="s">
        <v>1851</v>
      </c>
    </row>
    <row r="1205" spans="1:19" x14ac:dyDescent="0.25">
      <c r="A1205" s="12" t="s">
        <v>1837</v>
      </c>
      <c r="B1205" s="12" t="s">
        <v>1838</v>
      </c>
      <c r="C1205" s="12" t="s">
        <v>1839</v>
      </c>
      <c r="D1205" s="12" t="s">
        <v>1840</v>
      </c>
      <c r="E1205" s="12" t="s">
        <v>1841</v>
      </c>
      <c r="F1205" s="13">
        <v>305.44</v>
      </c>
      <c r="G1205" s="12" t="s">
        <v>1842</v>
      </c>
      <c r="H1205" s="18">
        <v>43922</v>
      </c>
      <c r="I1205" s="12" t="s">
        <v>3134</v>
      </c>
      <c r="J1205" s="12" t="s">
        <v>3135</v>
      </c>
      <c r="K1205" s="12">
        <v>10085</v>
      </c>
      <c r="L1205" s="12" t="s">
        <v>3114</v>
      </c>
      <c r="M1205" s="12">
        <v>113020</v>
      </c>
      <c r="N1205" s="12" t="s">
        <v>3136</v>
      </c>
      <c r="O1205" s="12" t="s">
        <v>1847</v>
      </c>
      <c r="P1205" s="12" t="s">
        <v>1848</v>
      </c>
      <c r="Q1205" s="12" t="s">
        <v>2732</v>
      </c>
      <c r="R1205" s="12" t="s">
        <v>1850</v>
      </c>
      <c r="S1205" s="12" t="s">
        <v>1866</v>
      </c>
    </row>
    <row r="1206" spans="1:19" x14ac:dyDescent="0.25">
      <c r="A1206" s="12" t="s">
        <v>1852</v>
      </c>
      <c r="B1206" s="12" t="s">
        <v>1838</v>
      </c>
      <c r="C1206" s="12" t="s">
        <v>1853</v>
      </c>
      <c r="D1206" s="12" t="s">
        <v>1840</v>
      </c>
      <c r="E1206" s="12" t="s">
        <v>1841</v>
      </c>
      <c r="F1206" s="13">
        <v>305.44</v>
      </c>
      <c r="G1206" s="12" t="s">
        <v>1842</v>
      </c>
      <c r="H1206" s="18">
        <v>43952</v>
      </c>
      <c r="I1206" s="12" t="s">
        <v>3119</v>
      </c>
      <c r="J1206" s="12" t="s">
        <v>3135</v>
      </c>
      <c r="K1206" s="12">
        <v>10085</v>
      </c>
      <c r="L1206" s="12" t="s">
        <v>3114</v>
      </c>
      <c r="M1206" s="12">
        <v>113020</v>
      </c>
      <c r="N1206" s="12" t="s">
        <v>3136</v>
      </c>
      <c r="O1206" s="12" t="s">
        <v>1854</v>
      </c>
      <c r="P1206" s="12" t="s">
        <v>1855</v>
      </c>
      <c r="Q1206" s="12" t="s">
        <v>1856</v>
      </c>
      <c r="R1206" s="12" t="s">
        <v>1850</v>
      </c>
      <c r="S1206" s="12" t="s">
        <v>1866</v>
      </c>
    </row>
    <row r="1207" spans="1:19" x14ac:dyDescent="0.25">
      <c r="A1207" s="12" t="s">
        <v>1858</v>
      </c>
      <c r="B1207" s="12" t="s">
        <v>1838</v>
      </c>
      <c r="C1207" s="12" t="s">
        <v>1859</v>
      </c>
      <c r="D1207" s="12" t="s">
        <v>1840</v>
      </c>
      <c r="E1207" s="12" t="s">
        <v>1841</v>
      </c>
      <c r="F1207" s="13">
        <v>305.44</v>
      </c>
      <c r="G1207" s="12" t="s">
        <v>1842</v>
      </c>
      <c r="H1207" s="18">
        <v>43983</v>
      </c>
      <c r="I1207" s="12" t="s">
        <v>3054</v>
      </c>
      <c r="J1207" s="12" t="s">
        <v>3135</v>
      </c>
      <c r="K1207" s="12">
        <v>10085</v>
      </c>
      <c r="L1207" s="12" t="s">
        <v>3114</v>
      </c>
      <c r="M1207" s="12">
        <v>113020</v>
      </c>
      <c r="N1207" s="12" t="s">
        <v>3136</v>
      </c>
      <c r="O1207" s="12" t="s">
        <v>1860</v>
      </c>
      <c r="P1207" s="12" t="s">
        <v>1861</v>
      </c>
      <c r="Q1207" s="12" t="s">
        <v>1862</v>
      </c>
      <c r="R1207" s="12" t="s">
        <v>1850</v>
      </c>
      <c r="S1207" s="12" t="s">
        <v>1866</v>
      </c>
    </row>
    <row r="1208" spans="1:19" x14ac:dyDescent="0.25">
      <c r="A1208" s="12" t="s">
        <v>1837</v>
      </c>
      <c r="B1208" s="12" t="s">
        <v>1838</v>
      </c>
      <c r="C1208" s="12" t="s">
        <v>1839</v>
      </c>
      <c r="D1208" s="12" t="s">
        <v>1840</v>
      </c>
      <c r="E1208" s="12" t="s">
        <v>1841</v>
      </c>
      <c r="F1208" s="13">
        <v>4880.99</v>
      </c>
      <c r="G1208" s="12" t="s">
        <v>1842</v>
      </c>
      <c r="H1208" s="18">
        <v>43922</v>
      </c>
      <c r="I1208" s="12" t="s">
        <v>3137</v>
      </c>
      <c r="J1208" s="12" t="s">
        <v>3138</v>
      </c>
      <c r="K1208" s="12">
        <v>10085</v>
      </c>
      <c r="L1208" s="12" t="s">
        <v>3114</v>
      </c>
      <c r="M1208" s="12">
        <v>113040</v>
      </c>
      <c r="N1208" s="12" t="s">
        <v>3139</v>
      </c>
      <c r="O1208" s="12" t="s">
        <v>1847</v>
      </c>
      <c r="P1208" s="12" t="s">
        <v>1848</v>
      </c>
      <c r="Q1208" s="12" t="s">
        <v>1849</v>
      </c>
      <c r="R1208" s="12" t="s">
        <v>1850</v>
      </c>
      <c r="S1208" s="12" t="s">
        <v>1815</v>
      </c>
    </row>
    <row r="1209" spans="1:19" x14ac:dyDescent="0.25">
      <c r="A1209" s="12" t="s">
        <v>1852</v>
      </c>
      <c r="B1209" s="12" t="s">
        <v>1838</v>
      </c>
      <c r="C1209" s="12" t="s">
        <v>1853</v>
      </c>
      <c r="D1209" s="12" t="s">
        <v>1840</v>
      </c>
      <c r="E1209" s="12" t="s">
        <v>1841</v>
      </c>
      <c r="F1209" s="13">
        <v>4945.6400000000003</v>
      </c>
      <c r="G1209" s="12" t="s">
        <v>1842</v>
      </c>
      <c r="H1209" s="18">
        <v>43952</v>
      </c>
      <c r="I1209" s="12" t="s">
        <v>3122</v>
      </c>
      <c r="J1209" s="12" t="s">
        <v>3138</v>
      </c>
      <c r="K1209" s="12">
        <v>10085</v>
      </c>
      <c r="L1209" s="12" t="s">
        <v>3114</v>
      </c>
      <c r="M1209" s="12">
        <v>113040</v>
      </c>
      <c r="N1209" s="12" t="s">
        <v>3139</v>
      </c>
      <c r="O1209" s="12" t="s">
        <v>1854</v>
      </c>
      <c r="P1209" s="12" t="s">
        <v>1855</v>
      </c>
      <c r="Q1209" s="12" t="s">
        <v>1856</v>
      </c>
      <c r="R1209" s="12" t="s">
        <v>1850</v>
      </c>
      <c r="S1209" s="12" t="s">
        <v>1815</v>
      </c>
    </row>
    <row r="1210" spans="1:19" x14ac:dyDescent="0.25">
      <c r="A1210" s="12" t="s">
        <v>1858</v>
      </c>
      <c r="B1210" s="12" t="s">
        <v>1838</v>
      </c>
      <c r="C1210" s="12" t="s">
        <v>1859</v>
      </c>
      <c r="D1210" s="12" t="s">
        <v>1840</v>
      </c>
      <c r="E1210" s="12" t="s">
        <v>1841</v>
      </c>
      <c r="F1210" s="13">
        <v>4945.6400000000003</v>
      </c>
      <c r="G1210" s="12" t="s">
        <v>1842</v>
      </c>
      <c r="H1210" s="18">
        <v>43983</v>
      </c>
      <c r="I1210" s="12" t="s">
        <v>3057</v>
      </c>
      <c r="J1210" s="12" t="s">
        <v>3138</v>
      </c>
      <c r="K1210" s="12">
        <v>10085</v>
      </c>
      <c r="L1210" s="12" t="s">
        <v>3114</v>
      </c>
      <c r="M1210" s="12">
        <v>113040</v>
      </c>
      <c r="N1210" s="12" t="s">
        <v>3139</v>
      </c>
      <c r="O1210" s="12" t="s">
        <v>1860</v>
      </c>
      <c r="P1210" s="12" t="s">
        <v>1861</v>
      </c>
      <c r="Q1210" s="12" t="s">
        <v>1862</v>
      </c>
      <c r="R1210" s="12" t="s">
        <v>1850</v>
      </c>
      <c r="S1210" s="12" t="s">
        <v>1815</v>
      </c>
    </row>
    <row r="1211" spans="1:19" x14ac:dyDescent="0.25">
      <c r="A1211" s="12" t="s">
        <v>1837</v>
      </c>
      <c r="B1211" s="12" t="s">
        <v>1838</v>
      </c>
      <c r="C1211" s="12" t="s">
        <v>1839</v>
      </c>
      <c r="D1211" s="12" t="s">
        <v>1840</v>
      </c>
      <c r="E1211" s="12" t="s">
        <v>1841</v>
      </c>
      <c r="F1211" s="13">
        <v>888.13</v>
      </c>
      <c r="G1211" s="12" t="s">
        <v>1842</v>
      </c>
      <c r="H1211" s="18">
        <v>43922</v>
      </c>
      <c r="I1211" s="12" t="s">
        <v>3140</v>
      </c>
      <c r="J1211" s="12" t="s">
        <v>3141</v>
      </c>
      <c r="K1211" s="12">
        <v>10085</v>
      </c>
      <c r="L1211" s="12" t="s">
        <v>3114</v>
      </c>
      <c r="M1211" s="12">
        <v>113060</v>
      </c>
      <c r="N1211" s="12" t="s">
        <v>3142</v>
      </c>
      <c r="O1211" s="12" t="s">
        <v>1847</v>
      </c>
      <c r="P1211" s="12" t="s">
        <v>1848</v>
      </c>
      <c r="Q1211" s="12" t="s">
        <v>1849</v>
      </c>
      <c r="R1211" s="12" t="s">
        <v>1850</v>
      </c>
      <c r="S1211" s="12" t="s">
        <v>1857</v>
      </c>
    </row>
    <row r="1212" spans="1:19" x14ac:dyDescent="0.25">
      <c r="A1212" s="12" t="s">
        <v>1852</v>
      </c>
      <c r="B1212" s="12" t="s">
        <v>1838</v>
      </c>
      <c r="C1212" s="12" t="s">
        <v>1853</v>
      </c>
      <c r="D1212" s="12" t="s">
        <v>1840</v>
      </c>
      <c r="E1212" s="12" t="s">
        <v>1841</v>
      </c>
      <c r="F1212" s="13">
        <v>796.67</v>
      </c>
      <c r="G1212" s="12" t="s">
        <v>1842</v>
      </c>
      <c r="H1212" s="18">
        <v>43952</v>
      </c>
      <c r="I1212" s="12" t="s">
        <v>3125</v>
      </c>
      <c r="J1212" s="12" t="s">
        <v>3141</v>
      </c>
      <c r="K1212" s="12">
        <v>10085</v>
      </c>
      <c r="L1212" s="12" t="s">
        <v>3114</v>
      </c>
      <c r="M1212" s="12">
        <v>113060</v>
      </c>
      <c r="N1212" s="12" t="s">
        <v>3142</v>
      </c>
      <c r="O1212" s="12" t="s">
        <v>1854</v>
      </c>
      <c r="P1212" s="12" t="s">
        <v>1855</v>
      </c>
      <c r="Q1212" s="12" t="s">
        <v>1856</v>
      </c>
      <c r="R1212" s="12" t="s">
        <v>1850</v>
      </c>
      <c r="S1212" s="12" t="s">
        <v>1857</v>
      </c>
    </row>
    <row r="1213" spans="1:19" x14ac:dyDescent="0.25">
      <c r="A1213" s="12" t="s">
        <v>1858</v>
      </c>
      <c r="B1213" s="12" t="s">
        <v>1838</v>
      </c>
      <c r="C1213" s="12" t="s">
        <v>1859</v>
      </c>
      <c r="D1213" s="12" t="s">
        <v>1840</v>
      </c>
      <c r="E1213" s="12" t="s">
        <v>1841</v>
      </c>
      <c r="F1213" s="13">
        <v>796.67</v>
      </c>
      <c r="G1213" s="12" t="s">
        <v>1842</v>
      </c>
      <c r="H1213" s="18">
        <v>43983</v>
      </c>
      <c r="I1213" s="12" t="s">
        <v>3060</v>
      </c>
      <c r="J1213" s="12" t="s">
        <v>3141</v>
      </c>
      <c r="K1213" s="12">
        <v>10085</v>
      </c>
      <c r="L1213" s="12" t="s">
        <v>3114</v>
      </c>
      <c r="M1213" s="12">
        <v>113060</v>
      </c>
      <c r="N1213" s="12" t="s">
        <v>3142</v>
      </c>
      <c r="O1213" s="12" t="s">
        <v>1860</v>
      </c>
      <c r="P1213" s="12" t="s">
        <v>1861</v>
      </c>
      <c r="Q1213" s="12" t="s">
        <v>1862</v>
      </c>
      <c r="R1213" s="12" t="s">
        <v>1850</v>
      </c>
      <c r="S1213" s="12" t="s">
        <v>1857</v>
      </c>
    </row>
    <row r="1214" spans="1:19" x14ac:dyDescent="0.25">
      <c r="A1214" s="12" t="s">
        <v>1837</v>
      </c>
      <c r="B1214" s="12" t="s">
        <v>1838</v>
      </c>
      <c r="C1214" s="12" t="s">
        <v>1839</v>
      </c>
      <c r="D1214" s="12" t="s">
        <v>1840</v>
      </c>
      <c r="E1214" s="12" t="s">
        <v>1841</v>
      </c>
      <c r="F1214" s="13">
        <v>374.7</v>
      </c>
      <c r="G1214" s="12" t="s">
        <v>1842</v>
      </c>
      <c r="H1214" s="18">
        <v>43922</v>
      </c>
      <c r="I1214" s="12" t="s">
        <v>3143</v>
      </c>
      <c r="J1214" s="12" t="s">
        <v>3144</v>
      </c>
      <c r="K1214" s="12">
        <v>10085</v>
      </c>
      <c r="L1214" s="12" t="s">
        <v>3114</v>
      </c>
      <c r="M1214" s="12">
        <v>114000</v>
      </c>
      <c r="N1214" s="12" t="s">
        <v>3145</v>
      </c>
      <c r="O1214" s="12" t="s">
        <v>1847</v>
      </c>
      <c r="P1214" s="12" t="s">
        <v>1848</v>
      </c>
      <c r="Q1214" s="12" t="s">
        <v>1849</v>
      </c>
      <c r="R1214" s="12" t="s">
        <v>1850</v>
      </c>
      <c r="S1214" s="12" t="s">
        <v>1877</v>
      </c>
    </row>
    <row r="1215" spans="1:19" x14ac:dyDescent="0.25">
      <c r="A1215" s="12" t="s">
        <v>1852</v>
      </c>
      <c r="B1215" s="12" t="s">
        <v>1838</v>
      </c>
      <c r="C1215" s="12" t="s">
        <v>1853</v>
      </c>
      <c r="D1215" s="12" t="s">
        <v>1840</v>
      </c>
      <c r="E1215" s="12" t="s">
        <v>1841</v>
      </c>
      <c r="F1215" s="13">
        <v>374.7</v>
      </c>
      <c r="G1215" s="12" t="s">
        <v>1842</v>
      </c>
      <c r="H1215" s="18">
        <v>43952</v>
      </c>
      <c r="I1215" s="12" t="s">
        <v>3128</v>
      </c>
      <c r="J1215" s="12" t="s">
        <v>3144</v>
      </c>
      <c r="K1215" s="12">
        <v>10085</v>
      </c>
      <c r="L1215" s="12" t="s">
        <v>3114</v>
      </c>
      <c r="M1215" s="12">
        <v>114000</v>
      </c>
      <c r="N1215" s="12" t="s">
        <v>3145</v>
      </c>
      <c r="O1215" s="12" t="s">
        <v>1854</v>
      </c>
      <c r="P1215" s="12" t="s">
        <v>1855</v>
      </c>
      <c r="Q1215" s="12" t="s">
        <v>1856</v>
      </c>
      <c r="R1215" s="12" t="s">
        <v>1850</v>
      </c>
      <c r="S1215" s="12" t="s">
        <v>1877</v>
      </c>
    </row>
    <row r="1216" spans="1:19" x14ac:dyDescent="0.25">
      <c r="A1216" s="12" t="s">
        <v>1858</v>
      </c>
      <c r="B1216" s="12" t="s">
        <v>1838</v>
      </c>
      <c r="C1216" s="12" t="s">
        <v>1859</v>
      </c>
      <c r="D1216" s="12" t="s">
        <v>1840</v>
      </c>
      <c r="E1216" s="12" t="s">
        <v>1841</v>
      </c>
      <c r="F1216" s="13">
        <v>374.7</v>
      </c>
      <c r="G1216" s="12" t="s">
        <v>1842</v>
      </c>
      <c r="H1216" s="18">
        <v>43983</v>
      </c>
      <c r="I1216" s="12" t="s">
        <v>3063</v>
      </c>
      <c r="J1216" s="12" t="s">
        <v>3144</v>
      </c>
      <c r="K1216" s="12">
        <v>10085</v>
      </c>
      <c r="L1216" s="12" t="s">
        <v>3114</v>
      </c>
      <c r="M1216" s="12">
        <v>114000</v>
      </c>
      <c r="N1216" s="12" t="s">
        <v>3145</v>
      </c>
      <c r="O1216" s="12" t="s">
        <v>1860</v>
      </c>
      <c r="P1216" s="12" t="s">
        <v>1861</v>
      </c>
      <c r="Q1216" s="12" t="s">
        <v>1862</v>
      </c>
      <c r="R1216" s="12" t="s">
        <v>1850</v>
      </c>
      <c r="S1216" s="12" t="s">
        <v>1877</v>
      </c>
    </row>
    <row r="1217" spans="1:19" x14ac:dyDescent="0.25">
      <c r="A1217" s="12" t="s">
        <v>1837</v>
      </c>
      <c r="B1217" s="12" t="s">
        <v>1838</v>
      </c>
      <c r="C1217" s="12" t="s">
        <v>1839</v>
      </c>
      <c r="D1217" s="12" t="s">
        <v>1840</v>
      </c>
      <c r="E1217" s="12" t="s">
        <v>1841</v>
      </c>
      <c r="F1217" s="13">
        <v>1100.01</v>
      </c>
      <c r="G1217" s="12" t="s">
        <v>1842</v>
      </c>
      <c r="H1217" s="18">
        <v>43922</v>
      </c>
      <c r="I1217" s="12" t="s">
        <v>3146</v>
      </c>
      <c r="J1217" s="12" t="s">
        <v>3147</v>
      </c>
      <c r="K1217" s="12">
        <v>10085</v>
      </c>
      <c r="L1217" s="12" t="s">
        <v>3114</v>
      </c>
      <c r="M1217" s="12">
        <v>114010</v>
      </c>
      <c r="N1217" s="12" t="s">
        <v>3148</v>
      </c>
      <c r="O1217" s="12" t="s">
        <v>1847</v>
      </c>
      <c r="P1217" s="12" t="s">
        <v>1848</v>
      </c>
      <c r="Q1217" s="12" t="s">
        <v>1849</v>
      </c>
      <c r="R1217" s="12" t="s">
        <v>1850</v>
      </c>
      <c r="S1217" s="12" t="s">
        <v>1851</v>
      </c>
    </row>
    <row r="1218" spans="1:19" x14ac:dyDescent="0.25">
      <c r="A1218" s="12" t="s">
        <v>1852</v>
      </c>
      <c r="B1218" s="12" t="s">
        <v>1838</v>
      </c>
      <c r="C1218" s="12" t="s">
        <v>1853</v>
      </c>
      <c r="D1218" s="12" t="s">
        <v>1840</v>
      </c>
      <c r="E1218" s="12" t="s">
        <v>1841</v>
      </c>
      <c r="F1218" s="13">
        <v>1100.01</v>
      </c>
      <c r="G1218" s="12" t="s">
        <v>1842</v>
      </c>
      <c r="H1218" s="18">
        <v>43952</v>
      </c>
      <c r="I1218" s="12" t="s">
        <v>3131</v>
      </c>
      <c r="J1218" s="12" t="s">
        <v>3147</v>
      </c>
      <c r="K1218" s="12">
        <v>10085</v>
      </c>
      <c r="L1218" s="12" t="s">
        <v>3114</v>
      </c>
      <c r="M1218" s="12">
        <v>114010</v>
      </c>
      <c r="N1218" s="12" t="s">
        <v>3148</v>
      </c>
      <c r="O1218" s="12" t="s">
        <v>1854</v>
      </c>
      <c r="P1218" s="12" t="s">
        <v>1855</v>
      </c>
      <c r="Q1218" s="12" t="s">
        <v>1856</v>
      </c>
      <c r="R1218" s="12" t="s">
        <v>1850</v>
      </c>
      <c r="S1218" s="12" t="s">
        <v>1851</v>
      </c>
    </row>
    <row r="1219" spans="1:19" x14ac:dyDescent="0.25">
      <c r="A1219" s="12" t="s">
        <v>1858</v>
      </c>
      <c r="B1219" s="12" t="s">
        <v>1838</v>
      </c>
      <c r="C1219" s="12" t="s">
        <v>1859</v>
      </c>
      <c r="D1219" s="12" t="s">
        <v>1840</v>
      </c>
      <c r="E1219" s="12" t="s">
        <v>1841</v>
      </c>
      <c r="F1219" s="13">
        <v>1100.01</v>
      </c>
      <c r="G1219" s="12" t="s">
        <v>1842</v>
      </c>
      <c r="H1219" s="18">
        <v>43983</v>
      </c>
      <c r="I1219" s="12" t="s">
        <v>3066</v>
      </c>
      <c r="J1219" s="12" t="s">
        <v>3147</v>
      </c>
      <c r="K1219" s="12">
        <v>10085</v>
      </c>
      <c r="L1219" s="12" t="s">
        <v>3114</v>
      </c>
      <c r="M1219" s="12">
        <v>114010</v>
      </c>
      <c r="N1219" s="12" t="s">
        <v>3148</v>
      </c>
      <c r="O1219" s="12" t="s">
        <v>1860</v>
      </c>
      <c r="P1219" s="12" t="s">
        <v>1861</v>
      </c>
      <c r="Q1219" s="12" t="s">
        <v>1862</v>
      </c>
      <c r="R1219" s="12" t="s">
        <v>1850</v>
      </c>
      <c r="S1219" s="12" t="s">
        <v>1851</v>
      </c>
    </row>
    <row r="1220" spans="1:19" x14ac:dyDescent="0.25">
      <c r="A1220" s="12" t="s">
        <v>1837</v>
      </c>
      <c r="B1220" s="12" t="s">
        <v>1838</v>
      </c>
      <c r="C1220" s="12" t="s">
        <v>1839</v>
      </c>
      <c r="D1220" s="12" t="s">
        <v>1840</v>
      </c>
      <c r="E1220" s="12" t="s">
        <v>1841</v>
      </c>
      <c r="F1220" s="13">
        <v>1025.97</v>
      </c>
      <c r="G1220" s="12" t="s">
        <v>1842</v>
      </c>
      <c r="H1220" s="18">
        <v>43922</v>
      </c>
      <c r="I1220" s="12" t="s">
        <v>3149</v>
      </c>
      <c r="J1220" s="12" t="s">
        <v>3150</v>
      </c>
      <c r="K1220" s="12">
        <v>10085</v>
      </c>
      <c r="L1220" s="12" t="s">
        <v>3114</v>
      </c>
      <c r="M1220" s="12">
        <v>114020</v>
      </c>
      <c r="N1220" s="12" t="s">
        <v>3151</v>
      </c>
      <c r="O1220" s="12" t="s">
        <v>1847</v>
      </c>
      <c r="P1220" s="12" t="s">
        <v>1848</v>
      </c>
      <c r="Q1220" s="12" t="s">
        <v>1849</v>
      </c>
      <c r="R1220" s="12" t="s">
        <v>1850</v>
      </c>
      <c r="S1220" s="12" t="s">
        <v>1866</v>
      </c>
    </row>
    <row r="1221" spans="1:19" x14ac:dyDescent="0.25">
      <c r="A1221" s="12" t="s">
        <v>1852</v>
      </c>
      <c r="B1221" s="12" t="s">
        <v>1838</v>
      </c>
      <c r="C1221" s="12" t="s">
        <v>1853</v>
      </c>
      <c r="D1221" s="12" t="s">
        <v>1840</v>
      </c>
      <c r="E1221" s="12" t="s">
        <v>1841</v>
      </c>
      <c r="F1221" s="13">
        <v>1025.97</v>
      </c>
      <c r="G1221" s="12" t="s">
        <v>1842</v>
      </c>
      <c r="H1221" s="18">
        <v>43952</v>
      </c>
      <c r="I1221" s="12" t="s">
        <v>3134</v>
      </c>
      <c r="J1221" s="12" t="s">
        <v>3150</v>
      </c>
      <c r="K1221" s="12">
        <v>10085</v>
      </c>
      <c r="L1221" s="12" t="s">
        <v>3114</v>
      </c>
      <c r="M1221" s="12">
        <v>114020</v>
      </c>
      <c r="N1221" s="12" t="s">
        <v>3151</v>
      </c>
      <c r="O1221" s="12" t="s">
        <v>1854</v>
      </c>
      <c r="P1221" s="12" t="s">
        <v>1855</v>
      </c>
      <c r="Q1221" s="12" t="s">
        <v>1856</v>
      </c>
      <c r="R1221" s="12" t="s">
        <v>1850</v>
      </c>
      <c r="S1221" s="12" t="s">
        <v>1866</v>
      </c>
    </row>
    <row r="1222" spans="1:19" x14ac:dyDescent="0.25">
      <c r="A1222" s="12" t="s">
        <v>1858</v>
      </c>
      <c r="B1222" s="12" t="s">
        <v>1838</v>
      </c>
      <c r="C1222" s="12" t="s">
        <v>1859</v>
      </c>
      <c r="D1222" s="12" t="s">
        <v>1840</v>
      </c>
      <c r="E1222" s="12" t="s">
        <v>1841</v>
      </c>
      <c r="F1222" s="13">
        <v>1025.97</v>
      </c>
      <c r="G1222" s="12" t="s">
        <v>1842</v>
      </c>
      <c r="H1222" s="18">
        <v>43983</v>
      </c>
      <c r="I1222" s="12" t="s">
        <v>3070</v>
      </c>
      <c r="J1222" s="12" t="s">
        <v>3150</v>
      </c>
      <c r="K1222" s="12">
        <v>10085</v>
      </c>
      <c r="L1222" s="12" t="s">
        <v>3114</v>
      </c>
      <c r="M1222" s="12">
        <v>114020</v>
      </c>
      <c r="N1222" s="12" t="s">
        <v>3151</v>
      </c>
      <c r="O1222" s="12" t="s">
        <v>1860</v>
      </c>
      <c r="P1222" s="12" t="s">
        <v>1861</v>
      </c>
      <c r="Q1222" s="12" t="s">
        <v>1862</v>
      </c>
      <c r="R1222" s="12" t="s">
        <v>1850</v>
      </c>
      <c r="S1222" s="12" t="s">
        <v>1866</v>
      </c>
    </row>
    <row r="1223" spans="1:19" x14ac:dyDescent="0.25">
      <c r="A1223" s="12" t="s">
        <v>1837</v>
      </c>
      <c r="B1223" s="12" t="s">
        <v>1838</v>
      </c>
      <c r="C1223" s="12" t="s">
        <v>1839</v>
      </c>
      <c r="D1223" s="12" t="s">
        <v>1840</v>
      </c>
      <c r="E1223" s="12" t="s">
        <v>1841</v>
      </c>
      <c r="F1223" s="13">
        <v>9003.27</v>
      </c>
      <c r="G1223" s="12" t="s">
        <v>1842</v>
      </c>
      <c r="H1223" s="18">
        <v>43922</v>
      </c>
      <c r="I1223" s="12" t="s">
        <v>3152</v>
      </c>
      <c r="J1223" s="12" t="s">
        <v>3153</v>
      </c>
      <c r="K1223" s="12">
        <v>10085</v>
      </c>
      <c r="L1223" s="12" t="s">
        <v>3114</v>
      </c>
      <c r="M1223" s="12">
        <v>114040</v>
      </c>
      <c r="N1223" s="12" t="s">
        <v>3154</v>
      </c>
      <c r="O1223" s="12" t="s">
        <v>1847</v>
      </c>
      <c r="P1223" s="12" t="s">
        <v>1848</v>
      </c>
      <c r="Q1223" s="12" t="s">
        <v>1849</v>
      </c>
      <c r="R1223" s="12" t="s">
        <v>1850</v>
      </c>
      <c r="S1223" s="12" t="s">
        <v>1815</v>
      </c>
    </row>
    <row r="1224" spans="1:19" x14ac:dyDescent="0.25">
      <c r="A1224" s="12" t="s">
        <v>1852</v>
      </c>
      <c r="B1224" s="12" t="s">
        <v>1838</v>
      </c>
      <c r="C1224" s="12" t="s">
        <v>1853</v>
      </c>
      <c r="D1224" s="12" t="s">
        <v>1840</v>
      </c>
      <c r="E1224" s="12" t="s">
        <v>1841</v>
      </c>
      <c r="F1224" s="13">
        <v>9114.2099999999991</v>
      </c>
      <c r="G1224" s="12" t="s">
        <v>1842</v>
      </c>
      <c r="H1224" s="18">
        <v>43952</v>
      </c>
      <c r="I1224" s="12" t="s">
        <v>3137</v>
      </c>
      <c r="J1224" s="12" t="s">
        <v>3153</v>
      </c>
      <c r="K1224" s="12">
        <v>10085</v>
      </c>
      <c r="L1224" s="12" t="s">
        <v>3114</v>
      </c>
      <c r="M1224" s="12">
        <v>114040</v>
      </c>
      <c r="N1224" s="12" t="s">
        <v>3154</v>
      </c>
      <c r="O1224" s="12" t="s">
        <v>1854</v>
      </c>
      <c r="P1224" s="12" t="s">
        <v>1855</v>
      </c>
      <c r="Q1224" s="12" t="s">
        <v>1856</v>
      </c>
      <c r="R1224" s="12" t="s">
        <v>1850</v>
      </c>
      <c r="S1224" s="12" t="s">
        <v>1815</v>
      </c>
    </row>
    <row r="1225" spans="1:19" x14ac:dyDescent="0.25">
      <c r="A1225" s="12" t="s">
        <v>1858</v>
      </c>
      <c r="B1225" s="12" t="s">
        <v>1838</v>
      </c>
      <c r="C1225" s="12" t="s">
        <v>1859</v>
      </c>
      <c r="D1225" s="12" t="s">
        <v>1840</v>
      </c>
      <c r="E1225" s="12" t="s">
        <v>1841</v>
      </c>
      <c r="F1225" s="13">
        <v>9114.2099999999991</v>
      </c>
      <c r="G1225" s="12" t="s">
        <v>1842</v>
      </c>
      <c r="H1225" s="18">
        <v>43983</v>
      </c>
      <c r="I1225" s="12" t="s">
        <v>3073</v>
      </c>
      <c r="J1225" s="12" t="s">
        <v>3153</v>
      </c>
      <c r="K1225" s="12">
        <v>10085</v>
      </c>
      <c r="L1225" s="12" t="s">
        <v>3114</v>
      </c>
      <c r="M1225" s="12">
        <v>114040</v>
      </c>
      <c r="N1225" s="12" t="s">
        <v>3154</v>
      </c>
      <c r="O1225" s="12" t="s">
        <v>1860</v>
      </c>
      <c r="P1225" s="12" t="s">
        <v>1861</v>
      </c>
      <c r="Q1225" s="12" t="s">
        <v>1862</v>
      </c>
      <c r="R1225" s="12" t="s">
        <v>1850</v>
      </c>
      <c r="S1225" s="12" t="s">
        <v>1815</v>
      </c>
    </row>
    <row r="1226" spans="1:19" x14ac:dyDescent="0.25">
      <c r="A1226" s="12" t="s">
        <v>1837</v>
      </c>
      <c r="B1226" s="12" t="s">
        <v>1838</v>
      </c>
      <c r="C1226" s="12" t="s">
        <v>1839</v>
      </c>
      <c r="D1226" s="12" t="s">
        <v>1840</v>
      </c>
      <c r="E1226" s="12" t="s">
        <v>1841</v>
      </c>
      <c r="F1226" s="13">
        <v>3548.87</v>
      </c>
      <c r="G1226" s="12" t="s">
        <v>1842</v>
      </c>
      <c r="H1226" s="18">
        <v>43922</v>
      </c>
      <c r="I1226" s="12" t="s">
        <v>3155</v>
      </c>
      <c r="J1226" s="12" t="s">
        <v>3156</v>
      </c>
      <c r="K1226" s="12">
        <v>10085</v>
      </c>
      <c r="L1226" s="12" t="s">
        <v>3114</v>
      </c>
      <c r="M1226" s="12">
        <v>114060</v>
      </c>
      <c r="N1226" s="12" t="s">
        <v>3157</v>
      </c>
      <c r="O1226" s="12" t="s">
        <v>1847</v>
      </c>
      <c r="P1226" s="12" t="s">
        <v>1848</v>
      </c>
      <c r="Q1226" s="12" t="s">
        <v>1849</v>
      </c>
      <c r="R1226" s="12" t="s">
        <v>1850</v>
      </c>
      <c r="S1226" s="12" t="s">
        <v>1857</v>
      </c>
    </row>
    <row r="1227" spans="1:19" x14ac:dyDescent="0.25">
      <c r="A1227" s="12" t="s">
        <v>1852</v>
      </c>
      <c r="B1227" s="12" t="s">
        <v>1838</v>
      </c>
      <c r="C1227" s="12" t="s">
        <v>1853</v>
      </c>
      <c r="D1227" s="12" t="s">
        <v>1840</v>
      </c>
      <c r="E1227" s="12" t="s">
        <v>1841</v>
      </c>
      <c r="F1227" s="13">
        <v>3362.74</v>
      </c>
      <c r="G1227" s="12" t="s">
        <v>1842</v>
      </c>
      <c r="H1227" s="18">
        <v>43952</v>
      </c>
      <c r="I1227" s="12" t="s">
        <v>3140</v>
      </c>
      <c r="J1227" s="12" t="s">
        <v>3156</v>
      </c>
      <c r="K1227" s="12">
        <v>10085</v>
      </c>
      <c r="L1227" s="12" t="s">
        <v>3114</v>
      </c>
      <c r="M1227" s="12">
        <v>114060</v>
      </c>
      <c r="N1227" s="12" t="s">
        <v>3157</v>
      </c>
      <c r="O1227" s="12" t="s">
        <v>1854</v>
      </c>
      <c r="P1227" s="12" t="s">
        <v>1855</v>
      </c>
      <c r="Q1227" s="12" t="s">
        <v>1856</v>
      </c>
      <c r="R1227" s="12" t="s">
        <v>1850</v>
      </c>
      <c r="S1227" s="12" t="s">
        <v>1857</v>
      </c>
    </row>
    <row r="1228" spans="1:19" x14ac:dyDescent="0.25">
      <c r="A1228" s="12" t="s">
        <v>1858</v>
      </c>
      <c r="B1228" s="12" t="s">
        <v>1838</v>
      </c>
      <c r="C1228" s="12" t="s">
        <v>1859</v>
      </c>
      <c r="D1228" s="12" t="s">
        <v>1840</v>
      </c>
      <c r="E1228" s="12" t="s">
        <v>1841</v>
      </c>
      <c r="F1228" s="13">
        <v>3362.74</v>
      </c>
      <c r="G1228" s="12" t="s">
        <v>1842</v>
      </c>
      <c r="H1228" s="18">
        <v>43983</v>
      </c>
      <c r="I1228" s="12" t="s">
        <v>3076</v>
      </c>
      <c r="J1228" s="12" t="s">
        <v>3156</v>
      </c>
      <c r="K1228" s="12">
        <v>10085</v>
      </c>
      <c r="L1228" s="12" t="s">
        <v>3114</v>
      </c>
      <c r="M1228" s="12">
        <v>114060</v>
      </c>
      <c r="N1228" s="12" t="s">
        <v>3157</v>
      </c>
      <c r="O1228" s="12" t="s">
        <v>1860</v>
      </c>
      <c r="P1228" s="12" t="s">
        <v>1861</v>
      </c>
      <c r="Q1228" s="12" t="s">
        <v>1862</v>
      </c>
      <c r="R1228" s="12" t="s">
        <v>1850</v>
      </c>
      <c r="S1228" s="12" t="s">
        <v>1857</v>
      </c>
    </row>
    <row r="1229" spans="1:19" x14ac:dyDescent="0.25">
      <c r="A1229" s="12" t="s">
        <v>1837</v>
      </c>
      <c r="B1229" s="12" t="s">
        <v>1838</v>
      </c>
      <c r="C1229" s="12" t="s">
        <v>1839</v>
      </c>
      <c r="D1229" s="12" t="s">
        <v>1840</v>
      </c>
      <c r="E1229" s="12" t="s">
        <v>1841</v>
      </c>
      <c r="F1229" s="13">
        <v>3327.83</v>
      </c>
      <c r="G1229" s="12" t="s">
        <v>1842</v>
      </c>
      <c r="H1229" s="18">
        <v>43922</v>
      </c>
      <c r="I1229" s="12" t="s">
        <v>3158</v>
      </c>
      <c r="J1229" s="12" t="s">
        <v>3159</v>
      </c>
      <c r="K1229" s="12">
        <v>10087</v>
      </c>
      <c r="L1229" s="12" t="s">
        <v>3160</v>
      </c>
      <c r="M1229" s="12">
        <v>111100</v>
      </c>
      <c r="N1229" s="12" t="s">
        <v>3161</v>
      </c>
      <c r="O1229" s="12" t="s">
        <v>1847</v>
      </c>
      <c r="P1229" s="12" t="s">
        <v>1848</v>
      </c>
      <c r="Q1229" s="12" t="s">
        <v>1849</v>
      </c>
      <c r="R1229" s="12" t="s">
        <v>1850</v>
      </c>
      <c r="S1229" s="12" t="s">
        <v>1851</v>
      </c>
    </row>
    <row r="1230" spans="1:19" x14ac:dyDescent="0.25">
      <c r="A1230" s="12" t="s">
        <v>1852</v>
      </c>
      <c r="B1230" s="12" t="s">
        <v>1838</v>
      </c>
      <c r="C1230" s="12" t="s">
        <v>1853</v>
      </c>
      <c r="D1230" s="12" t="s">
        <v>1840</v>
      </c>
      <c r="E1230" s="12" t="s">
        <v>1841</v>
      </c>
      <c r="F1230" s="13">
        <v>3327.83</v>
      </c>
      <c r="G1230" s="12" t="s">
        <v>1842</v>
      </c>
      <c r="H1230" s="18">
        <v>43952</v>
      </c>
      <c r="I1230" s="12" t="s">
        <v>3143</v>
      </c>
      <c r="J1230" s="12" t="s">
        <v>3159</v>
      </c>
      <c r="K1230" s="12">
        <v>10087</v>
      </c>
      <c r="L1230" s="12" t="s">
        <v>3160</v>
      </c>
      <c r="M1230" s="12">
        <v>111100</v>
      </c>
      <c r="N1230" s="12" t="s">
        <v>3161</v>
      </c>
      <c r="O1230" s="12" t="s">
        <v>1854</v>
      </c>
      <c r="P1230" s="12" t="s">
        <v>1855</v>
      </c>
      <c r="Q1230" s="12" t="s">
        <v>1856</v>
      </c>
      <c r="R1230" s="12" t="s">
        <v>1850</v>
      </c>
      <c r="S1230" s="12" t="s">
        <v>1851</v>
      </c>
    </row>
    <row r="1231" spans="1:19" x14ac:dyDescent="0.25">
      <c r="A1231" s="12" t="s">
        <v>1858</v>
      </c>
      <c r="B1231" s="12" t="s">
        <v>1838</v>
      </c>
      <c r="C1231" s="12" t="s">
        <v>1859</v>
      </c>
      <c r="D1231" s="12" t="s">
        <v>1840</v>
      </c>
      <c r="E1231" s="12" t="s">
        <v>1841</v>
      </c>
      <c r="F1231" s="13">
        <v>3327.83</v>
      </c>
      <c r="G1231" s="12" t="s">
        <v>1842</v>
      </c>
      <c r="H1231" s="18">
        <v>43983</v>
      </c>
      <c r="I1231" s="12" t="s">
        <v>3079</v>
      </c>
      <c r="J1231" s="12" t="s">
        <v>3159</v>
      </c>
      <c r="K1231" s="12">
        <v>10087</v>
      </c>
      <c r="L1231" s="12" t="s">
        <v>3160</v>
      </c>
      <c r="M1231" s="12">
        <v>111100</v>
      </c>
      <c r="N1231" s="12" t="s">
        <v>3161</v>
      </c>
      <c r="O1231" s="12" t="s">
        <v>1860</v>
      </c>
      <c r="P1231" s="12" t="s">
        <v>1861</v>
      </c>
      <c r="Q1231" s="12" t="s">
        <v>1862</v>
      </c>
      <c r="R1231" s="12" t="s">
        <v>1850</v>
      </c>
      <c r="S1231" s="12" t="s">
        <v>1851</v>
      </c>
    </row>
    <row r="1232" spans="1:19" x14ac:dyDescent="0.25">
      <c r="A1232" s="12" t="s">
        <v>1837</v>
      </c>
      <c r="B1232" s="12" t="s">
        <v>1838</v>
      </c>
      <c r="C1232" s="12" t="s">
        <v>1839</v>
      </c>
      <c r="D1232" s="12" t="s">
        <v>1840</v>
      </c>
      <c r="E1232" s="12" t="s">
        <v>1841</v>
      </c>
      <c r="F1232" s="13">
        <v>4099.75</v>
      </c>
      <c r="G1232" s="12" t="s">
        <v>1842</v>
      </c>
      <c r="H1232" s="18">
        <v>43922</v>
      </c>
      <c r="I1232" s="12" t="s">
        <v>3162</v>
      </c>
      <c r="J1232" s="12" t="s">
        <v>3163</v>
      </c>
      <c r="K1232" s="12">
        <v>10087</v>
      </c>
      <c r="L1232" s="12" t="s">
        <v>3160</v>
      </c>
      <c r="M1232" s="12">
        <v>111200</v>
      </c>
      <c r="N1232" s="12" t="s">
        <v>3164</v>
      </c>
      <c r="O1232" s="12" t="s">
        <v>1847</v>
      </c>
      <c r="P1232" s="12" t="s">
        <v>1848</v>
      </c>
      <c r="Q1232" s="12" t="s">
        <v>1849</v>
      </c>
      <c r="R1232" s="12" t="s">
        <v>1850</v>
      </c>
      <c r="S1232" s="12" t="s">
        <v>1866</v>
      </c>
    </row>
    <row r="1233" spans="1:19" x14ac:dyDescent="0.25">
      <c r="A1233" s="12" t="s">
        <v>1852</v>
      </c>
      <c r="B1233" s="12" t="s">
        <v>1838</v>
      </c>
      <c r="C1233" s="12" t="s">
        <v>1853</v>
      </c>
      <c r="D1233" s="12" t="s">
        <v>1840</v>
      </c>
      <c r="E1233" s="12" t="s">
        <v>1841</v>
      </c>
      <c r="F1233" s="13">
        <v>4099.75</v>
      </c>
      <c r="G1233" s="12" t="s">
        <v>1842</v>
      </c>
      <c r="H1233" s="18">
        <v>43952</v>
      </c>
      <c r="I1233" s="12" t="s">
        <v>3146</v>
      </c>
      <c r="J1233" s="12" t="s">
        <v>3163</v>
      </c>
      <c r="K1233" s="12">
        <v>10087</v>
      </c>
      <c r="L1233" s="12" t="s">
        <v>3160</v>
      </c>
      <c r="M1233" s="12">
        <v>111200</v>
      </c>
      <c r="N1233" s="12" t="s">
        <v>3164</v>
      </c>
      <c r="O1233" s="12" t="s">
        <v>1854</v>
      </c>
      <c r="P1233" s="12" t="s">
        <v>1855</v>
      </c>
      <c r="Q1233" s="12" t="s">
        <v>1856</v>
      </c>
      <c r="R1233" s="12" t="s">
        <v>1850</v>
      </c>
      <c r="S1233" s="12" t="s">
        <v>1866</v>
      </c>
    </row>
    <row r="1234" spans="1:19" x14ac:dyDescent="0.25">
      <c r="A1234" s="12" t="s">
        <v>1858</v>
      </c>
      <c r="B1234" s="12" t="s">
        <v>1838</v>
      </c>
      <c r="C1234" s="12" t="s">
        <v>1859</v>
      </c>
      <c r="D1234" s="12" t="s">
        <v>1840</v>
      </c>
      <c r="E1234" s="12" t="s">
        <v>1841</v>
      </c>
      <c r="F1234" s="13">
        <v>4099.75</v>
      </c>
      <c r="G1234" s="12" t="s">
        <v>1842</v>
      </c>
      <c r="H1234" s="18">
        <v>43983</v>
      </c>
      <c r="I1234" s="12" t="s">
        <v>3082</v>
      </c>
      <c r="J1234" s="12" t="s">
        <v>3163</v>
      </c>
      <c r="K1234" s="12">
        <v>10087</v>
      </c>
      <c r="L1234" s="12" t="s">
        <v>3160</v>
      </c>
      <c r="M1234" s="12">
        <v>111200</v>
      </c>
      <c r="N1234" s="12" t="s">
        <v>3164</v>
      </c>
      <c r="O1234" s="12" t="s">
        <v>1860</v>
      </c>
      <c r="P1234" s="12" t="s">
        <v>1861</v>
      </c>
      <c r="Q1234" s="12" t="s">
        <v>1862</v>
      </c>
      <c r="R1234" s="12" t="s">
        <v>1850</v>
      </c>
      <c r="S1234" s="12" t="s">
        <v>1866</v>
      </c>
    </row>
    <row r="1235" spans="1:19" x14ac:dyDescent="0.25">
      <c r="A1235" s="12" t="s">
        <v>1837</v>
      </c>
      <c r="B1235" s="12" t="s">
        <v>1838</v>
      </c>
      <c r="C1235" s="12" t="s">
        <v>1839</v>
      </c>
      <c r="D1235" s="12" t="s">
        <v>1840</v>
      </c>
      <c r="E1235" s="12" t="s">
        <v>1841</v>
      </c>
      <c r="F1235" s="13">
        <v>63213.39</v>
      </c>
      <c r="G1235" s="12" t="s">
        <v>1842</v>
      </c>
      <c r="H1235" s="18">
        <v>43922</v>
      </c>
      <c r="I1235" s="12" t="s">
        <v>3165</v>
      </c>
      <c r="J1235" s="12" t="s">
        <v>3166</v>
      </c>
      <c r="K1235" s="12">
        <v>10087</v>
      </c>
      <c r="L1235" s="12" t="s">
        <v>3160</v>
      </c>
      <c r="M1235" s="12">
        <v>111400</v>
      </c>
      <c r="N1235" s="12" t="s">
        <v>3167</v>
      </c>
      <c r="O1235" s="12" t="s">
        <v>1847</v>
      </c>
      <c r="P1235" s="12" t="s">
        <v>1848</v>
      </c>
      <c r="Q1235" s="12" t="s">
        <v>1849</v>
      </c>
      <c r="R1235" s="12" t="s">
        <v>1850</v>
      </c>
      <c r="S1235" s="12" t="s">
        <v>1815</v>
      </c>
    </row>
    <row r="1236" spans="1:19" x14ac:dyDescent="0.25">
      <c r="A1236" s="12" t="s">
        <v>1852</v>
      </c>
      <c r="B1236" s="12" t="s">
        <v>1838</v>
      </c>
      <c r="C1236" s="12" t="s">
        <v>1853</v>
      </c>
      <c r="D1236" s="12" t="s">
        <v>1840</v>
      </c>
      <c r="E1236" s="12" t="s">
        <v>1841</v>
      </c>
      <c r="F1236" s="13">
        <v>64361.24</v>
      </c>
      <c r="G1236" s="12" t="s">
        <v>1842</v>
      </c>
      <c r="H1236" s="18">
        <v>43952</v>
      </c>
      <c r="I1236" s="12" t="s">
        <v>3149</v>
      </c>
      <c r="J1236" s="12" t="s">
        <v>3166</v>
      </c>
      <c r="K1236" s="12">
        <v>10087</v>
      </c>
      <c r="L1236" s="12" t="s">
        <v>3160</v>
      </c>
      <c r="M1236" s="12">
        <v>111400</v>
      </c>
      <c r="N1236" s="12" t="s">
        <v>3167</v>
      </c>
      <c r="O1236" s="12" t="s">
        <v>1854</v>
      </c>
      <c r="P1236" s="12" t="s">
        <v>1855</v>
      </c>
      <c r="Q1236" s="12" t="s">
        <v>1856</v>
      </c>
      <c r="R1236" s="12" t="s">
        <v>1850</v>
      </c>
      <c r="S1236" s="12" t="s">
        <v>1815</v>
      </c>
    </row>
    <row r="1237" spans="1:19" x14ac:dyDescent="0.25">
      <c r="A1237" s="12" t="s">
        <v>1858</v>
      </c>
      <c r="B1237" s="12" t="s">
        <v>1838</v>
      </c>
      <c r="C1237" s="12" t="s">
        <v>1859</v>
      </c>
      <c r="D1237" s="12" t="s">
        <v>1840</v>
      </c>
      <c r="E1237" s="12" t="s">
        <v>1841</v>
      </c>
      <c r="F1237" s="13">
        <v>72010.02</v>
      </c>
      <c r="G1237" s="12" t="s">
        <v>1842</v>
      </c>
      <c r="H1237" s="18">
        <v>43983</v>
      </c>
      <c r="I1237" s="12" t="s">
        <v>3085</v>
      </c>
      <c r="J1237" s="12" t="s">
        <v>3166</v>
      </c>
      <c r="K1237" s="12">
        <v>10087</v>
      </c>
      <c r="L1237" s="12" t="s">
        <v>3160</v>
      </c>
      <c r="M1237" s="12">
        <v>111400</v>
      </c>
      <c r="N1237" s="12" t="s">
        <v>3167</v>
      </c>
      <c r="O1237" s="12" t="s">
        <v>1860</v>
      </c>
      <c r="P1237" s="12" t="s">
        <v>1861</v>
      </c>
      <c r="Q1237" s="12" t="s">
        <v>1862</v>
      </c>
      <c r="R1237" s="12" t="s">
        <v>1850</v>
      </c>
      <c r="S1237" s="12" t="s">
        <v>1815</v>
      </c>
    </row>
    <row r="1238" spans="1:19" x14ac:dyDescent="0.25">
      <c r="A1238" s="12" t="s">
        <v>1858</v>
      </c>
      <c r="B1238" s="12" t="s">
        <v>1838</v>
      </c>
      <c r="C1238" s="12" t="s">
        <v>1859</v>
      </c>
      <c r="D1238" s="12" t="s">
        <v>1840</v>
      </c>
      <c r="E1238" s="12" t="s">
        <v>1841</v>
      </c>
      <c r="F1238" s="13">
        <v>240</v>
      </c>
      <c r="G1238" s="12" t="s">
        <v>1842</v>
      </c>
      <c r="H1238" s="18">
        <v>43983</v>
      </c>
      <c r="I1238" s="12" t="s">
        <v>3088</v>
      </c>
      <c r="J1238" s="12" t="s">
        <v>3168</v>
      </c>
      <c r="K1238" s="12">
        <v>10087</v>
      </c>
      <c r="L1238" s="12" t="s">
        <v>3160</v>
      </c>
      <c r="M1238" s="12">
        <v>111500</v>
      </c>
      <c r="N1238" s="12" t="s">
        <v>3169</v>
      </c>
      <c r="O1238" s="12" t="s">
        <v>1860</v>
      </c>
      <c r="P1238" s="12" t="s">
        <v>1861</v>
      </c>
      <c r="Q1238" s="12" t="s">
        <v>1862</v>
      </c>
      <c r="R1238" s="12" t="s">
        <v>1850</v>
      </c>
      <c r="S1238" s="12" t="s">
        <v>1819</v>
      </c>
    </row>
    <row r="1239" spans="1:19" x14ac:dyDescent="0.25">
      <c r="A1239" s="12" t="s">
        <v>1837</v>
      </c>
      <c r="B1239" s="12" t="s">
        <v>1838</v>
      </c>
      <c r="C1239" s="12" t="s">
        <v>1839</v>
      </c>
      <c r="D1239" s="12" t="s">
        <v>1840</v>
      </c>
      <c r="E1239" s="12" t="s">
        <v>1841</v>
      </c>
      <c r="F1239" s="13">
        <v>32252.75</v>
      </c>
      <c r="G1239" s="12" t="s">
        <v>1842</v>
      </c>
      <c r="H1239" s="18">
        <v>43922</v>
      </c>
      <c r="I1239" s="12" t="s">
        <v>3170</v>
      </c>
      <c r="J1239" s="12" t="s">
        <v>3171</v>
      </c>
      <c r="K1239" s="12">
        <v>10087</v>
      </c>
      <c r="L1239" s="12" t="s">
        <v>3160</v>
      </c>
      <c r="M1239" s="12">
        <v>111600</v>
      </c>
      <c r="N1239" s="12" t="s">
        <v>3172</v>
      </c>
      <c r="O1239" s="12" t="s">
        <v>1847</v>
      </c>
      <c r="P1239" s="12" t="s">
        <v>1848</v>
      </c>
      <c r="Q1239" s="12" t="s">
        <v>1849</v>
      </c>
      <c r="R1239" s="12" t="s">
        <v>1850</v>
      </c>
      <c r="S1239" s="12" t="s">
        <v>1857</v>
      </c>
    </row>
    <row r="1240" spans="1:19" x14ac:dyDescent="0.25">
      <c r="A1240" s="12" t="s">
        <v>1852</v>
      </c>
      <c r="B1240" s="12" t="s">
        <v>1838</v>
      </c>
      <c r="C1240" s="12" t="s">
        <v>1853</v>
      </c>
      <c r="D1240" s="12" t="s">
        <v>1840</v>
      </c>
      <c r="E1240" s="12" t="s">
        <v>1841</v>
      </c>
      <c r="F1240" s="13">
        <v>31182.02</v>
      </c>
      <c r="G1240" s="12" t="s">
        <v>1842</v>
      </c>
      <c r="H1240" s="18">
        <v>43952</v>
      </c>
      <c r="I1240" s="12" t="s">
        <v>3152</v>
      </c>
      <c r="J1240" s="12" t="s">
        <v>3171</v>
      </c>
      <c r="K1240" s="12">
        <v>10087</v>
      </c>
      <c r="L1240" s="12" t="s">
        <v>3160</v>
      </c>
      <c r="M1240" s="12">
        <v>111600</v>
      </c>
      <c r="N1240" s="12" t="s">
        <v>3172</v>
      </c>
      <c r="O1240" s="12" t="s">
        <v>1854</v>
      </c>
      <c r="P1240" s="12" t="s">
        <v>1855</v>
      </c>
      <c r="Q1240" s="12" t="s">
        <v>1856</v>
      </c>
      <c r="R1240" s="12" t="s">
        <v>1850</v>
      </c>
      <c r="S1240" s="12" t="s">
        <v>1857</v>
      </c>
    </row>
    <row r="1241" spans="1:19" x14ac:dyDescent="0.25">
      <c r="A1241" s="12" t="s">
        <v>1858</v>
      </c>
      <c r="B1241" s="12" t="s">
        <v>1838</v>
      </c>
      <c r="C1241" s="12" t="s">
        <v>1859</v>
      </c>
      <c r="D1241" s="12" t="s">
        <v>1840</v>
      </c>
      <c r="E1241" s="12" t="s">
        <v>1841</v>
      </c>
      <c r="F1241" s="13">
        <v>29782.78</v>
      </c>
      <c r="G1241" s="12" t="s">
        <v>1842</v>
      </c>
      <c r="H1241" s="18">
        <v>43983</v>
      </c>
      <c r="I1241" s="12" t="s">
        <v>3091</v>
      </c>
      <c r="J1241" s="12" t="s">
        <v>3171</v>
      </c>
      <c r="K1241" s="12">
        <v>10087</v>
      </c>
      <c r="L1241" s="12" t="s">
        <v>3160</v>
      </c>
      <c r="M1241" s="12">
        <v>111600</v>
      </c>
      <c r="N1241" s="12" t="s">
        <v>3172</v>
      </c>
      <c r="O1241" s="12" t="s">
        <v>1860</v>
      </c>
      <c r="P1241" s="12" t="s">
        <v>1861</v>
      </c>
      <c r="Q1241" s="12" t="s">
        <v>1862</v>
      </c>
      <c r="R1241" s="12" t="s">
        <v>1850</v>
      </c>
      <c r="S1241" s="12" t="s">
        <v>1857</v>
      </c>
    </row>
    <row r="1242" spans="1:19" x14ac:dyDescent="0.25">
      <c r="A1242" s="12" t="s">
        <v>1837</v>
      </c>
      <c r="B1242" s="12" t="s">
        <v>1838</v>
      </c>
      <c r="C1242" s="12" t="s">
        <v>1839</v>
      </c>
      <c r="D1242" s="12" t="s">
        <v>1840</v>
      </c>
      <c r="E1242" s="12" t="s">
        <v>1841</v>
      </c>
      <c r="F1242" s="13">
        <v>1897.08</v>
      </c>
      <c r="G1242" s="12" t="s">
        <v>1842</v>
      </c>
      <c r="H1242" s="18">
        <v>43922</v>
      </c>
      <c r="I1242" s="12" t="s">
        <v>3173</v>
      </c>
      <c r="J1242" s="12" t="s">
        <v>3174</v>
      </c>
      <c r="K1242" s="12">
        <v>10087</v>
      </c>
      <c r="L1242" s="12" t="s">
        <v>3160</v>
      </c>
      <c r="M1242" s="12">
        <v>111700</v>
      </c>
      <c r="N1242" s="12" t="s">
        <v>3175</v>
      </c>
      <c r="O1242" s="12" t="s">
        <v>1847</v>
      </c>
      <c r="P1242" s="12" t="s">
        <v>1848</v>
      </c>
      <c r="Q1242" s="12" t="s">
        <v>1849</v>
      </c>
      <c r="R1242" s="12" t="s">
        <v>1850</v>
      </c>
      <c r="S1242" s="12" t="s">
        <v>1877</v>
      </c>
    </row>
    <row r="1243" spans="1:19" x14ac:dyDescent="0.25">
      <c r="A1243" s="12" t="s">
        <v>1852</v>
      </c>
      <c r="B1243" s="12" t="s">
        <v>1838</v>
      </c>
      <c r="C1243" s="12" t="s">
        <v>1853</v>
      </c>
      <c r="D1243" s="12" t="s">
        <v>1840</v>
      </c>
      <c r="E1243" s="12" t="s">
        <v>1841</v>
      </c>
      <c r="F1243" s="13">
        <v>1897.08</v>
      </c>
      <c r="G1243" s="12" t="s">
        <v>1842</v>
      </c>
      <c r="H1243" s="18">
        <v>43952</v>
      </c>
      <c r="I1243" s="12" t="s">
        <v>3155</v>
      </c>
      <c r="J1243" s="12" t="s">
        <v>3174</v>
      </c>
      <c r="K1243" s="12">
        <v>10087</v>
      </c>
      <c r="L1243" s="12" t="s">
        <v>3160</v>
      </c>
      <c r="M1243" s="12">
        <v>111700</v>
      </c>
      <c r="N1243" s="12" t="s">
        <v>3175</v>
      </c>
      <c r="O1243" s="12" t="s">
        <v>1854</v>
      </c>
      <c r="P1243" s="12" t="s">
        <v>1855</v>
      </c>
      <c r="Q1243" s="12" t="s">
        <v>1856</v>
      </c>
      <c r="R1243" s="12" t="s">
        <v>1850</v>
      </c>
      <c r="S1243" s="12" t="s">
        <v>1877</v>
      </c>
    </row>
    <row r="1244" spans="1:19" x14ac:dyDescent="0.25">
      <c r="A1244" s="12" t="s">
        <v>1858</v>
      </c>
      <c r="B1244" s="12" t="s">
        <v>1838</v>
      </c>
      <c r="C1244" s="12" t="s">
        <v>1859</v>
      </c>
      <c r="D1244" s="12" t="s">
        <v>1840</v>
      </c>
      <c r="E1244" s="12" t="s">
        <v>1841</v>
      </c>
      <c r="F1244" s="13">
        <v>1144</v>
      </c>
      <c r="G1244" s="12" t="s">
        <v>1842</v>
      </c>
      <c r="H1244" s="18">
        <v>43983</v>
      </c>
      <c r="I1244" s="12" t="s">
        <v>3094</v>
      </c>
      <c r="J1244" s="12" t="s">
        <v>3174</v>
      </c>
      <c r="K1244" s="12">
        <v>10087</v>
      </c>
      <c r="L1244" s="12" t="s">
        <v>3160</v>
      </c>
      <c r="M1244" s="12">
        <v>111700</v>
      </c>
      <c r="N1244" s="12" t="s">
        <v>3175</v>
      </c>
      <c r="O1244" s="12" t="s">
        <v>1860</v>
      </c>
      <c r="P1244" s="12" t="s">
        <v>1861</v>
      </c>
      <c r="Q1244" s="12" t="s">
        <v>1862</v>
      </c>
      <c r="R1244" s="12" t="s">
        <v>1850</v>
      </c>
      <c r="S1244" s="12" t="s">
        <v>1877</v>
      </c>
    </row>
    <row r="1245" spans="1:19" x14ac:dyDescent="0.25">
      <c r="A1245" s="12" t="s">
        <v>1837</v>
      </c>
      <c r="B1245" s="12" t="s">
        <v>1838</v>
      </c>
      <c r="C1245" s="12" t="s">
        <v>1839</v>
      </c>
      <c r="D1245" s="12" t="s">
        <v>1840</v>
      </c>
      <c r="E1245" s="12" t="s">
        <v>1841</v>
      </c>
      <c r="F1245" s="13">
        <v>210.31</v>
      </c>
      <c r="G1245" s="12" t="s">
        <v>1842</v>
      </c>
      <c r="H1245" s="18">
        <v>43922</v>
      </c>
      <c r="I1245" s="12" t="s">
        <v>3176</v>
      </c>
      <c r="J1245" s="12" t="s">
        <v>3177</v>
      </c>
      <c r="K1245" s="12">
        <v>10087</v>
      </c>
      <c r="L1245" s="12" t="s">
        <v>3160</v>
      </c>
      <c r="M1245" s="12">
        <v>113010</v>
      </c>
      <c r="N1245" s="12" t="s">
        <v>3178</v>
      </c>
      <c r="O1245" s="12" t="s">
        <v>1847</v>
      </c>
      <c r="P1245" s="12" t="s">
        <v>1848</v>
      </c>
      <c r="Q1245" s="12" t="s">
        <v>1849</v>
      </c>
      <c r="R1245" s="12" t="s">
        <v>1850</v>
      </c>
      <c r="S1245" s="12" t="s">
        <v>1851</v>
      </c>
    </row>
    <row r="1246" spans="1:19" x14ac:dyDescent="0.25">
      <c r="A1246" s="12" t="s">
        <v>1852</v>
      </c>
      <c r="B1246" s="12" t="s">
        <v>1838</v>
      </c>
      <c r="C1246" s="12" t="s">
        <v>1853</v>
      </c>
      <c r="D1246" s="12" t="s">
        <v>1840</v>
      </c>
      <c r="E1246" s="12" t="s">
        <v>1841</v>
      </c>
      <c r="F1246" s="13">
        <v>210.31</v>
      </c>
      <c r="G1246" s="12" t="s">
        <v>1842</v>
      </c>
      <c r="H1246" s="18">
        <v>43952</v>
      </c>
      <c r="I1246" s="12" t="s">
        <v>3158</v>
      </c>
      <c r="J1246" s="12" t="s">
        <v>3177</v>
      </c>
      <c r="K1246" s="12">
        <v>10087</v>
      </c>
      <c r="L1246" s="12" t="s">
        <v>3160</v>
      </c>
      <c r="M1246" s="12">
        <v>113010</v>
      </c>
      <c r="N1246" s="12" t="s">
        <v>3178</v>
      </c>
      <c r="O1246" s="12" t="s">
        <v>1854</v>
      </c>
      <c r="P1246" s="12" t="s">
        <v>1855</v>
      </c>
      <c r="Q1246" s="12" t="s">
        <v>1856</v>
      </c>
      <c r="R1246" s="12" t="s">
        <v>1850</v>
      </c>
      <c r="S1246" s="12" t="s">
        <v>1851</v>
      </c>
    </row>
    <row r="1247" spans="1:19" x14ac:dyDescent="0.25">
      <c r="A1247" s="12" t="s">
        <v>1858</v>
      </c>
      <c r="B1247" s="12" t="s">
        <v>1838</v>
      </c>
      <c r="C1247" s="12" t="s">
        <v>1859</v>
      </c>
      <c r="D1247" s="12" t="s">
        <v>1840</v>
      </c>
      <c r="E1247" s="12" t="s">
        <v>1841</v>
      </c>
      <c r="F1247" s="13">
        <v>210.31</v>
      </c>
      <c r="G1247" s="12" t="s">
        <v>1842</v>
      </c>
      <c r="H1247" s="18">
        <v>43983</v>
      </c>
      <c r="I1247" s="12" t="s">
        <v>3097</v>
      </c>
      <c r="J1247" s="12" t="s">
        <v>3177</v>
      </c>
      <c r="K1247" s="12">
        <v>10087</v>
      </c>
      <c r="L1247" s="12" t="s">
        <v>3160</v>
      </c>
      <c r="M1247" s="12">
        <v>113010</v>
      </c>
      <c r="N1247" s="12" t="s">
        <v>3178</v>
      </c>
      <c r="O1247" s="12" t="s">
        <v>1860</v>
      </c>
      <c r="P1247" s="12" t="s">
        <v>1861</v>
      </c>
      <c r="Q1247" s="12" t="s">
        <v>1862</v>
      </c>
      <c r="R1247" s="12" t="s">
        <v>1850</v>
      </c>
      <c r="S1247" s="12" t="s">
        <v>1851</v>
      </c>
    </row>
    <row r="1248" spans="1:19" x14ac:dyDescent="0.25">
      <c r="A1248" s="12" t="s">
        <v>1837</v>
      </c>
      <c r="B1248" s="12" t="s">
        <v>1838</v>
      </c>
      <c r="C1248" s="12" t="s">
        <v>1839</v>
      </c>
      <c r="D1248" s="12" t="s">
        <v>1840</v>
      </c>
      <c r="E1248" s="12" t="s">
        <v>1841</v>
      </c>
      <c r="F1248" s="13">
        <v>191.62</v>
      </c>
      <c r="G1248" s="12" t="s">
        <v>1842</v>
      </c>
      <c r="H1248" s="18">
        <v>43922</v>
      </c>
      <c r="I1248" s="12" t="s">
        <v>3179</v>
      </c>
      <c r="J1248" s="12" t="s">
        <v>3180</v>
      </c>
      <c r="K1248" s="12">
        <v>10087</v>
      </c>
      <c r="L1248" s="12" t="s">
        <v>3160</v>
      </c>
      <c r="M1248" s="12">
        <v>113020</v>
      </c>
      <c r="N1248" s="12" t="s">
        <v>3181</v>
      </c>
      <c r="O1248" s="12" t="s">
        <v>1847</v>
      </c>
      <c r="P1248" s="12" t="s">
        <v>1848</v>
      </c>
      <c r="Q1248" s="12" t="s">
        <v>1849</v>
      </c>
      <c r="R1248" s="12" t="s">
        <v>1850</v>
      </c>
      <c r="S1248" s="12" t="s">
        <v>1866</v>
      </c>
    </row>
    <row r="1249" spans="1:19" x14ac:dyDescent="0.25">
      <c r="A1249" s="12" t="s">
        <v>1852</v>
      </c>
      <c r="B1249" s="12" t="s">
        <v>1838</v>
      </c>
      <c r="C1249" s="12" t="s">
        <v>1853</v>
      </c>
      <c r="D1249" s="12" t="s">
        <v>1840</v>
      </c>
      <c r="E1249" s="12" t="s">
        <v>1841</v>
      </c>
      <c r="F1249" s="13">
        <v>191.62</v>
      </c>
      <c r="G1249" s="12" t="s">
        <v>1842</v>
      </c>
      <c r="H1249" s="18">
        <v>43952</v>
      </c>
      <c r="I1249" s="12" t="s">
        <v>3162</v>
      </c>
      <c r="J1249" s="12" t="s">
        <v>3180</v>
      </c>
      <c r="K1249" s="12">
        <v>10087</v>
      </c>
      <c r="L1249" s="12" t="s">
        <v>3160</v>
      </c>
      <c r="M1249" s="12">
        <v>113020</v>
      </c>
      <c r="N1249" s="12" t="s">
        <v>3181</v>
      </c>
      <c r="O1249" s="12" t="s">
        <v>1854</v>
      </c>
      <c r="P1249" s="12" t="s">
        <v>1855</v>
      </c>
      <c r="Q1249" s="12" t="s">
        <v>1856</v>
      </c>
      <c r="R1249" s="12" t="s">
        <v>1850</v>
      </c>
      <c r="S1249" s="12" t="s">
        <v>1866</v>
      </c>
    </row>
    <row r="1250" spans="1:19" x14ac:dyDescent="0.25">
      <c r="A1250" s="12" t="s">
        <v>1858</v>
      </c>
      <c r="B1250" s="12" t="s">
        <v>1838</v>
      </c>
      <c r="C1250" s="12" t="s">
        <v>1859</v>
      </c>
      <c r="D1250" s="12" t="s">
        <v>1840</v>
      </c>
      <c r="E1250" s="12" t="s">
        <v>1841</v>
      </c>
      <c r="F1250" s="13">
        <v>191.62</v>
      </c>
      <c r="G1250" s="12" t="s">
        <v>1842</v>
      </c>
      <c r="H1250" s="18">
        <v>43983</v>
      </c>
      <c r="I1250" s="12" t="s">
        <v>3100</v>
      </c>
      <c r="J1250" s="12" t="s">
        <v>3180</v>
      </c>
      <c r="K1250" s="12">
        <v>10087</v>
      </c>
      <c r="L1250" s="12" t="s">
        <v>3160</v>
      </c>
      <c r="M1250" s="12">
        <v>113020</v>
      </c>
      <c r="N1250" s="12" t="s">
        <v>3181</v>
      </c>
      <c r="O1250" s="12" t="s">
        <v>1860</v>
      </c>
      <c r="P1250" s="12" t="s">
        <v>1861</v>
      </c>
      <c r="Q1250" s="12" t="s">
        <v>1862</v>
      </c>
      <c r="R1250" s="12" t="s">
        <v>1850</v>
      </c>
      <c r="S1250" s="12" t="s">
        <v>1866</v>
      </c>
    </row>
    <row r="1251" spans="1:19" x14ac:dyDescent="0.25">
      <c r="A1251" s="12" t="s">
        <v>1837</v>
      </c>
      <c r="B1251" s="12" t="s">
        <v>1838</v>
      </c>
      <c r="C1251" s="12" t="s">
        <v>1839</v>
      </c>
      <c r="D1251" s="12" t="s">
        <v>1840</v>
      </c>
      <c r="E1251" s="12" t="s">
        <v>1841</v>
      </c>
      <c r="F1251" s="13">
        <v>6665.21</v>
      </c>
      <c r="G1251" s="12" t="s">
        <v>1842</v>
      </c>
      <c r="H1251" s="18">
        <v>43922</v>
      </c>
      <c r="I1251" s="12" t="s">
        <v>3182</v>
      </c>
      <c r="J1251" s="12" t="s">
        <v>3183</v>
      </c>
      <c r="K1251" s="12">
        <v>10087</v>
      </c>
      <c r="L1251" s="12" t="s">
        <v>3160</v>
      </c>
      <c r="M1251" s="12">
        <v>113040</v>
      </c>
      <c r="N1251" s="12" t="s">
        <v>3184</v>
      </c>
      <c r="O1251" s="12" t="s">
        <v>1847</v>
      </c>
      <c r="P1251" s="12" t="s">
        <v>1848</v>
      </c>
      <c r="Q1251" s="12" t="s">
        <v>1849</v>
      </c>
      <c r="R1251" s="12" t="s">
        <v>1850</v>
      </c>
      <c r="S1251" s="12" t="s">
        <v>1815</v>
      </c>
    </row>
    <row r="1252" spans="1:19" x14ac:dyDescent="0.25">
      <c r="A1252" s="12" t="s">
        <v>1852</v>
      </c>
      <c r="B1252" s="12" t="s">
        <v>1838</v>
      </c>
      <c r="C1252" s="12" t="s">
        <v>1853</v>
      </c>
      <c r="D1252" s="12" t="s">
        <v>1840</v>
      </c>
      <c r="E1252" s="12" t="s">
        <v>1841</v>
      </c>
      <c r="F1252" s="13">
        <v>6815.96</v>
      </c>
      <c r="G1252" s="12" t="s">
        <v>1842</v>
      </c>
      <c r="H1252" s="18">
        <v>43952</v>
      </c>
      <c r="I1252" s="12" t="s">
        <v>3165</v>
      </c>
      <c r="J1252" s="12" t="s">
        <v>3183</v>
      </c>
      <c r="K1252" s="12">
        <v>10087</v>
      </c>
      <c r="L1252" s="12" t="s">
        <v>3160</v>
      </c>
      <c r="M1252" s="12">
        <v>113040</v>
      </c>
      <c r="N1252" s="12" t="s">
        <v>3184</v>
      </c>
      <c r="O1252" s="12" t="s">
        <v>1854</v>
      </c>
      <c r="P1252" s="12" t="s">
        <v>1855</v>
      </c>
      <c r="Q1252" s="12" t="s">
        <v>1856</v>
      </c>
      <c r="R1252" s="12" t="s">
        <v>1850</v>
      </c>
      <c r="S1252" s="12" t="s">
        <v>1815</v>
      </c>
    </row>
    <row r="1253" spans="1:19" x14ac:dyDescent="0.25">
      <c r="A1253" s="12" t="s">
        <v>1858</v>
      </c>
      <c r="B1253" s="12" t="s">
        <v>1838</v>
      </c>
      <c r="C1253" s="12" t="s">
        <v>1859</v>
      </c>
      <c r="D1253" s="12" t="s">
        <v>1840</v>
      </c>
      <c r="E1253" s="12" t="s">
        <v>1841</v>
      </c>
      <c r="F1253" s="13">
        <v>7087.89</v>
      </c>
      <c r="G1253" s="12" t="s">
        <v>1842</v>
      </c>
      <c r="H1253" s="18">
        <v>43983</v>
      </c>
      <c r="I1253" s="12" t="s">
        <v>3103</v>
      </c>
      <c r="J1253" s="12" t="s">
        <v>3183</v>
      </c>
      <c r="K1253" s="12">
        <v>10087</v>
      </c>
      <c r="L1253" s="12" t="s">
        <v>3160</v>
      </c>
      <c r="M1253" s="12">
        <v>113040</v>
      </c>
      <c r="N1253" s="12" t="s">
        <v>3184</v>
      </c>
      <c r="O1253" s="12" t="s">
        <v>1860</v>
      </c>
      <c r="P1253" s="12" t="s">
        <v>1861</v>
      </c>
      <c r="Q1253" s="12" t="s">
        <v>1862</v>
      </c>
      <c r="R1253" s="12" t="s">
        <v>1850</v>
      </c>
      <c r="S1253" s="12" t="s">
        <v>1815</v>
      </c>
    </row>
    <row r="1254" spans="1:19" x14ac:dyDescent="0.25">
      <c r="A1254" s="12" t="s">
        <v>1837</v>
      </c>
      <c r="B1254" s="12" t="s">
        <v>1838</v>
      </c>
      <c r="C1254" s="12" t="s">
        <v>1839</v>
      </c>
      <c r="D1254" s="12" t="s">
        <v>1840</v>
      </c>
      <c r="E1254" s="12" t="s">
        <v>1841</v>
      </c>
      <c r="F1254" s="13">
        <v>2155.12</v>
      </c>
      <c r="G1254" s="12" t="s">
        <v>1842</v>
      </c>
      <c r="H1254" s="18">
        <v>43922</v>
      </c>
      <c r="I1254" s="12" t="s">
        <v>3185</v>
      </c>
      <c r="J1254" s="12" t="s">
        <v>3186</v>
      </c>
      <c r="K1254" s="12">
        <v>10087</v>
      </c>
      <c r="L1254" s="12" t="s">
        <v>3160</v>
      </c>
      <c r="M1254" s="12">
        <v>113060</v>
      </c>
      <c r="N1254" s="12" t="s">
        <v>3187</v>
      </c>
      <c r="O1254" s="12" t="s">
        <v>1847</v>
      </c>
      <c r="P1254" s="12" t="s">
        <v>1848</v>
      </c>
      <c r="Q1254" s="12" t="s">
        <v>1849</v>
      </c>
      <c r="R1254" s="12" t="s">
        <v>1850</v>
      </c>
      <c r="S1254" s="12" t="s">
        <v>1857</v>
      </c>
    </row>
    <row r="1255" spans="1:19" x14ac:dyDescent="0.25">
      <c r="A1255" s="12" t="s">
        <v>1852</v>
      </c>
      <c r="B1255" s="12" t="s">
        <v>1838</v>
      </c>
      <c r="C1255" s="12" t="s">
        <v>1853</v>
      </c>
      <c r="D1255" s="12" t="s">
        <v>1840</v>
      </c>
      <c r="E1255" s="12" t="s">
        <v>1841</v>
      </c>
      <c r="F1255" s="13">
        <v>2084.02</v>
      </c>
      <c r="G1255" s="12" t="s">
        <v>1842</v>
      </c>
      <c r="H1255" s="18">
        <v>43952</v>
      </c>
      <c r="I1255" s="12" t="s">
        <v>3170</v>
      </c>
      <c r="J1255" s="12" t="s">
        <v>3186</v>
      </c>
      <c r="K1255" s="12">
        <v>10087</v>
      </c>
      <c r="L1255" s="12" t="s">
        <v>3160</v>
      </c>
      <c r="M1255" s="12">
        <v>113060</v>
      </c>
      <c r="N1255" s="12" t="s">
        <v>3187</v>
      </c>
      <c r="O1255" s="12" t="s">
        <v>1854</v>
      </c>
      <c r="P1255" s="12" t="s">
        <v>1855</v>
      </c>
      <c r="Q1255" s="12" t="s">
        <v>1856</v>
      </c>
      <c r="R1255" s="12" t="s">
        <v>1850</v>
      </c>
      <c r="S1255" s="12" t="s">
        <v>1857</v>
      </c>
    </row>
    <row r="1256" spans="1:19" x14ac:dyDescent="0.25">
      <c r="A1256" s="12" t="s">
        <v>1858</v>
      </c>
      <c r="B1256" s="12" t="s">
        <v>1838</v>
      </c>
      <c r="C1256" s="12" t="s">
        <v>1859</v>
      </c>
      <c r="D1256" s="12" t="s">
        <v>1840</v>
      </c>
      <c r="E1256" s="12" t="s">
        <v>1841</v>
      </c>
      <c r="F1256" s="13">
        <v>1990.3</v>
      </c>
      <c r="G1256" s="12" t="s">
        <v>1842</v>
      </c>
      <c r="H1256" s="18">
        <v>43983</v>
      </c>
      <c r="I1256" s="12" t="s">
        <v>3106</v>
      </c>
      <c r="J1256" s="12" t="s">
        <v>3186</v>
      </c>
      <c r="K1256" s="12">
        <v>10087</v>
      </c>
      <c r="L1256" s="12" t="s">
        <v>3160</v>
      </c>
      <c r="M1256" s="12">
        <v>113060</v>
      </c>
      <c r="N1256" s="12" t="s">
        <v>3187</v>
      </c>
      <c r="O1256" s="12" t="s">
        <v>1860</v>
      </c>
      <c r="P1256" s="12" t="s">
        <v>1861</v>
      </c>
      <c r="Q1256" s="12" t="s">
        <v>1862</v>
      </c>
      <c r="R1256" s="12" t="s">
        <v>1850</v>
      </c>
      <c r="S1256" s="12" t="s">
        <v>1857</v>
      </c>
    </row>
    <row r="1257" spans="1:19" x14ac:dyDescent="0.25">
      <c r="A1257" s="12" t="s">
        <v>1837</v>
      </c>
      <c r="B1257" s="12" t="s">
        <v>1838</v>
      </c>
      <c r="C1257" s="12" t="s">
        <v>1839</v>
      </c>
      <c r="D1257" s="12" t="s">
        <v>1840</v>
      </c>
      <c r="E1257" s="12" t="s">
        <v>1841</v>
      </c>
      <c r="F1257" s="13">
        <v>529.27</v>
      </c>
      <c r="G1257" s="12" t="s">
        <v>1842</v>
      </c>
      <c r="H1257" s="18">
        <v>43922</v>
      </c>
      <c r="I1257" s="12" t="s">
        <v>3188</v>
      </c>
      <c r="J1257" s="12" t="s">
        <v>3189</v>
      </c>
      <c r="K1257" s="12">
        <v>10087</v>
      </c>
      <c r="L1257" s="12" t="s">
        <v>3160</v>
      </c>
      <c r="M1257" s="12">
        <v>114000</v>
      </c>
      <c r="N1257" s="12" t="s">
        <v>3190</v>
      </c>
      <c r="O1257" s="12" t="s">
        <v>1847</v>
      </c>
      <c r="P1257" s="12" t="s">
        <v>1848</v>
      </c>
      <c r="Q1257" s="12" t="s">
        <v>1849</v>
      </c>
      <c r="R1257" s="12" t="s">
        <v>1850</v>
      </c>
      <c r="S1257" s="12" t="s">
        <v>1877</v>
      </c>
    </row>
    <row r="1258" spans="1:19" x14ac:dyDescent="0.25">
      <c r="A1258" s="12" t="s">
        <v>1852</v>
      </c>
      <c r="B1258" s="12" t="s">
        <v>1838</v>
      </c>
      <c r="C1258" s="12" t="s">
        <v>1853</v>
      </c>
      <c r="D1258" s="12" t="s">
        <v>1840</v>
      </c>
      <c r="E1258" s="12" t="s">
        <v>1841</v>
      </c>
      <c r="F1258" s="13">
        <v>529.27</v>
      </c>
      <c r="G1258" s="12" t="s">
        <v>1842</v>
      </c>
      <c r="H1258" s="18">
        <v>43952</v>
      </c>
      <c r="I1258" s="12" t="s">
        <v>3173</v>
      </c>
      <c r="J1258" s="12" t="s">
        <v>3189</v>
      </c>
      <c r="K1258" s="12">
        <v>10087</v>
      </c>
      <c r="L1258" s="12" t="s">
        <v>3160</v>
      </c>
      <c r="M1258" s="12">
        <v>114000</v>
      </c>
      <c r="N1258" s="12" t="s">
        <v>3190</v>
      </c>
      <c r="O1258" s="12" t="s">
        <v>1854</v>
      </c>
      <c r="P1258" s="12" t="s">
        <v>1855</v>
      </c>
      <c r="Q1258" s="12" t="s">
        <v>1856</v>
      </c>
      <c r="R1258" s="12" t="s">
        <v>1850</v>
      </c>
      <c r="S1258" s="12" t="s">
        <v>1877</v>
      </c>
    </row>
    <row r="1259" spans="1:19" x14ac:dyDescent="0.25">
      <c r="A1259" s="12" t="s">
        <v>1858</v>
      </c>
      <c r="B1259" s="12" t="s">
        <v>1838</v>
      </c>
      <c r="C1259" s="12" t="s">
        <v>1859</v>
      </c>
      <c r="D1259" s="12" t="s">
        <v>1840</v>
      </c>
      <c r="E1259" s="12" t="s">
        <v>1841</v>
      </c>
      <c r="F1259" s="13">
        <v>319.16000000000003</v>
      </c>
      <c r="G1259" s="12" t="s">
        <v>1842</v>
      </c>
      <c r="H1259" s="18">
        <v>43983</v>
      </c>
      <c r="I1259" s="12" t="s">
        <v>3109</v>
      </c>
      <c r="J1259" s="12" t="s">
        <v>3189</v>
      </c>
      <c r="K1259" s="12">
        <v>10087</v>
      </c>
      <c r="L1259" s="12" t="s">
        <v>3160</v>
      </c>
      <c r="M1259" s="12">
        <v>114000</v>
      </c>
      <c r="N1259" s="12" t="s">
        <v>3190</v>
      </c>
      <c r="O1259" s="12" t="s">
        <v>1860</v>
      </c>
      <c r="P1259" s="12" t="s">
        <v>1861</v>
      </c>
      <c r="Q1259" s="12" t="s">
        <v>1862</v>
      </c>
      <c r="R1259" s="12" t="s">
        <v>1850</v>
      </c>
      <c r="S1259" s="12" t="s">
        <v>1877</v>
      </c>
    </row>
    <row r="1260" spans="1:19" x14ac:dyDescent="0.25">
      <c r="A1260" s="12" t="s">
        <v>1837</v>
      </c>
      <c r="B1260" s="12" t="s">
        <v>1838</v>
      </c>
      <c r="C1260" s="12" t="s">
        <v>1839</v>
      </c>
      <c r="D1260" s="12" t="s">
        <v>1840</v>
      </c>
      <c r="E1260" s="12" t="s">
        <v>1841</v>
      </c>
      <c r="F1260" s="13">
        <v>928.47</v>
      </c>
      <c r="G1260" s="12" t="s">
        <v>1842</v>
      </c>
      <c r="H1260" s="18">
        <v>43922</v>
      </c>
      <c r="I1260" s="12" t="s">
        <v>3191</v>
      </c>
      <c r="J1260" s="12" t="s">
        <v>3192</v>
      </c>
      <c r="K1260" s="12">
        <v>10087</v>
      </c>
      <c r="L1260" s="12" t="s">
        <v>3160</v>
      </c>
      <c r="M1260" s="12">
        <v>114010</v>
      </c>
      <c r="N1260" s="12" t="s">
        <v>3193</v>
      </c>
      <c r="O1260" s="12" t="s">
        <v>1847</v>
      </c>
      <c r="P1260" s="12" t="s">
        <v>1848</v>
      </c>
      <c r="Q1260" s="12" t="s">
        <v>1849</v>
      </c>
      <c r="R1260" s="12" t="s">
        <v>1850</v>
      </c>
      <c r="S1260" s="12" t="s">
        <v>1851</v>
      </c>
    </row>
    <row r="1261" spans="1:19" x14ac:dyDescent="0.25">
      <c r="A1261" s="12" t="s">
        <v>1852</v>
      </c>
      <c r="B1261" s="12" t="s">
        <v>1838</v>
      </c>
      <c r="C1261" s="12" t="s">
        <v>1853</v>
      </c>
      <c r="D1261" s="12" t="s">
        <v>1840</v>
      </c>
      <c r="E1261" s="12" t="s">
        <v>1841</v>
      </c>
      <c r="F1261" s="13">
        <v>928.47</v>
      </c>
      <c r="G1261" s="12" t="s">
        <v>1842</v>
      </c>
      <c r="H1261" s="18">
        <v>43952</v>
      </c>
      <c r="I1261" s="12" t="s">
        <v>3176</v>
      </c>
      <c r="J1261" s="12" t="s">
        <v>3192</v>
      </c>
      <c r="K1261" s="12">
        <v>10087</v>
      </c>
      <c r="L1261" s="12" t="s">
        <v>3160</v>
      </c>
      <c r="M1261" s="12">
        <v>114010</v>
      </c>
      <c r="N1261" s="12" t="s">
        <v>3193</v>
      </c>
      <c r="O1261" s="12" t="s">
        <v>1854</v>
      </c>
      <c r="P1261" s="12" t="s">
        <v>1855</v>
      </c>
      <c r="Q1261" s="12" t="s">
        <v>1856</v>
      </c>
      <c r="R1261" s="12" t="s">
        <v>1850</v>
      </c>
      <c r="S1261" s="12" t="s">
        <v>1851</v>
      </c>
    </row>
    <row r="1262" spans="1:19" x14ac:dyDescent="0.25">
      <c r="A1262" s="12" t="s">
        <v>1858</v>
      </c>
      <c r="B1262" s="12" t="s">
        <v>1838</v>
      </c>
      <c r="C1262" s="12" t="s">
        <v>1859</v>
      </c>
      <c r="D1262" s="12" t="s">
        <v>1840</v>
      </c>
      <c r="E1262" s="12" t="s">
        <v>1841</v>
      </c>
      <c r="F1262" s="13">
        <v>928.47</v>
      </c>
      <c r="G1262" s="12" t="s">
        <v>1842</v>
      </c>
      <c r="H1262" s="18">
        <v>43983</v>
      </c>
      <c r="I1262" s="12" t="s">
        <v>3112</v>
      </c>
      <c r="J1262" s="12" t="s">
        <v>3192</v>
      </c>
      <c r="K1262" s="12">
        <v>10087</v>
      </c>
      <c r="L1262" s="12" t="s">
        <v>3160</v>
      </c>
      <c r="M1262" s="12">
        <v>114010</v>
      </c>
      <c r="N1262" s="12" t="s">
        <v>3193</v>
      </c>
      <c r="O1262" s="12" t="s">
        <v>1860</v>
      </c>
      <c r="P1262" s="12" t="s">
        <v>1861</v>
      </c>
      <c r="Q1262" s="12" t="s">
        <v>1862</v>
      </c>
      <c r="R1262" s="12" t="s">
        <v>1850</v>
      </c>
      <c r="S1262" s="12" t="s">
        <v>1851</v>
      </c>
    </row>
    <row r="1263" spans="1:19" x14ac:dyDescent="0.25">
      <c r="A1263" s="12" t="s">
        <v>1837</v>
      </c>
      <c r="B1263" s="12" t="s">
        <v>1838</v>
      </c>
      <c r="C1263" s="12" t="s">
        <v>1839</v>
      </c>
      <c r="D1263" s="12" t="s">
        <v>1840</v>
      </c>
      <c r="E1263" s="12" t="s">
        <v>1841</v>
      </c>
      <c r="F1263" s="13">
        <v>1143.83</v>
      </c>
      <c r="G1263" s="12" t="s">
        <v>1842</v>
      </c>
      <c r="H1263" s="18">
        <v>43922</v>
      </c>
      <c r="I1263" s="12" t="s">
        <v>3194</v>
      </c>
      <c r="J1263" s="12" t="s">
        <v>3195</v>
      </c>
      <c r="K1263" s="12">
        <v>10087</v>
      </c>
      <c r="L1263" s="12" t="s">
        <v>3160</v>
      </c>
      <c r="M1263" s="12">
        <v>114020</v>
      </c>
      <c r="N1263" s="12" t="s">
        <v>3196</v>
      </c>
      <c r="O1263" s="12" t="s">
        <v>1847</v>
      </c>
      <c r="P1263" s="12" t="s">
        <v>1848</v>
      </c>
      <c r="Q1263" s="12" t="s">
        <v>1849</v>
      </c>
      <c r="R1263" s="12" t="s">
        <v>1850</v>
      </c>
      <c r="S1263" s="12" t="s">
        <v>1866</v>
      </c>
    </row>
    <row r="1264" spans="1:19" x14ac:dyDescent="0.25">
      <c r="A1264" s="12" t="s">
        <v>1852</v>
      </c>
      <c r="B1264" s="12" t="s">
        <v>1838</v>
      </c>
      <c r="C1264" s="12" t="s">
        <v>1853</v>
      </c>
      <c r="D1264" s="12" t="s">
        <v>1840</v>
      </c>
      <c r="E1264" s="12" t="s">
        <v>1841</v>
      </c>
      <c r="F1264" s="13">
        <v>1143.83</v>
      </c>
      <c r="G1264" s="12" t="s">
        <v>1842</v>
      </c>
      <c r="H1264" s="18">
        <v>43952</v>
      </c>
      <c r="I1264" s="12" t="s">
        <v>3179</v>
      </c>
      <c r="J1264" s="12" t="s">
        <v>3195</v>
      </c>
      <c r="K1264" s="12">
        <v>10087</v>
      </c>
      <c r="L1264" s="12" t="s">
        <v>3160</v>
      </c>
      <c r="M1264" s="12">
        <v>114020</v>
      </c>
      <c r="N1264" s="12" t="s">
        <v>3196</v>
      </c>
      <c r="O1264" s="12" t="s">
        <v>1854</v>
      </c>
      <c r="P1264" s="12" t="s">
        <v>1855</v>
      </c>
      <c r="Q1264" s="12" t="s">
        <v>1856</v>
      </c>
      <c r="R1264" s="12" t="s">
        <v>1850</v>
      </c>
      <c r="S1264" s="12" t="s">
        <v>1866</v>
      </c>
    </row>
    <row r="1265" spans="1:19" x14ac:dyDescent="0.25">
      <c r="A1265" s="12" t="s">
        <v>1858</v>
      </c>
      <c r="B1265" s="12" t="s">
        <v>1838</v>
      </c>
      <c r="C1265" s="12" t="s">
        <v>1859</v>
      </c>
      <c r="D1265" s="12" t="s">
        <v>1840</v>
      </c>
      <c r="E1265" s="12" t="s">
        <v>1841</v>
      </c>
      <c r="F1265" s="13">
        <v>1143.83</v>
      </c>
      <c r="G1265" s="12" t="s">
        <v>1842</v>
      </c>
      <c r="H1265" s="18">
        <v>43983</v>
      </c>
      <c r="I1265" s="12" t="s">
        <v>3116</v>
      </c>
      <c r="J1265" s="12" t="s">
        <v>3195</v>
      </c>
      <c r="K1265" s="12">
        <v>10087</v>
      </c>
      <c r="L1265" s="12" t="s">
        <v>3160</v>
      </c>
      <c r="M1265" s="12">
        <v>114020</v>
      </c>
      <c r="N1265" s="12" t="s">
        <v>3196</v>
      </c>
      <c r="O1265" s="12" t="s">
        <v>1860</v>
      </c>
      <c r="P1265" s="12" t="s">
        <v>1861</v>
      </c>
      <c r="Q1265" s="12" t="s">
        <v>1862</v>
      </c>
      <c r="R1265" s="12" t="s">
        <v>1850</v>
      </c>
      <c r="S1265" s="12" t="s">
        <v>1866</v>
      </c>
    </row>
    <row r="1266" spans="1:19" x14ac:dyDescent="0.25">
      <c r="A1266" s="12" t="s">
        <v>1837</v>
      </c>
      <c r="B1266" s="12" t="s">
        <v>1838</v>
      </c>
      <c r="C1266" s="12" t="s">
        <v>1839</v>
      </c>
      <c r="D1266" s="12" t="s">
        <v>1840</v>
      </c>
      <c r="E1266" s="12" t="s">
        <v>1841</v>
      </c>
      <c r="F1266" s="13">
        <v>13713.67</v>
      </c>
      <c r="G1266" s="12" t="s">
        <v>1842</v>
      </c>
      <c r="H1266" s="18">
        <v>43922</v>
      </c>
      <c r="I1266" s="12" t="s">
        <v>3197</v>
      </c>
      <c r="J1266" s="12" t="s">
        <v>3198</v>
      </c>
      <c r="K1266" s="12">
        <v>10087</v>
      </c>
      <c r="L1266" s="12" t="s">
        <v>3160</v>
      </c>
      <c r="M1266" s="12">
        <v>114040</v>
      </c>
      <c r="N1266" s="12" t="s">
        <v>3199</v>
      </c>
      <c r="O1266" s="12" t="s">
        <v>1847</v>
      </c>
      <c r="P1266" s="12" t="s">
        <v>1848</v>
      </c>
      <c r="Q1266" s="12" t="s">
        <v>1849</v>
      </c>
      <c r="R1266" s="12" t="s">
        <v>1850</v>
      </c>
      <c r="S1266" s="12" t="s">
        <v>1815</v>
      </c>
    </row>
    <row r="1267" spans="1:19" x14ac:dyDescent="0.25">
      <c r="A1267" s="12" t="s">
        <v>1852</v>
      </c>
      <c r="B1267" s="12" t="s">
        <v>1838</v>
      </c>
      <c r="C1267" s="12" t="s">
        <v>1853</v>
      </c>
      <c r="D1267" s="12" t="s">
        <v>1840</v>
      </c>
      <c r="E1267" s="12" t="s">
        <v>1841</v>
      </c>
      <c r="F1267" s="13">
        <v>13985.48</v>
      </c>
      <c r="G1267" s="12" t="s">
        <v>1842</v>
      </c>
      <c r="H1267" s="18">
        <v>43952</v>
      </c>
      <c r="I1267" s="12" t="s">
        <v>3182</v>
      </c>
      <c r="J1267" s="12" t="s">
        <v>3198</v>
      </c>
      <c r="K1267" s="12">
        <v>10087</v>
      </c>
      <c r="L1267" s="12" t="s">
        <v>3160</v>
      </c>
      <c r="M1267" s="12">
        <v>114040</v>
      </c>
      <c r="N1267" s="12" t="s">
        <v>3199</v>
      </c>
      <c r="O1267" s="12" t="s">
        <v>1854</v>
      </c>
      <c r="P1267" s="12" t="s">
        <v>1855</v>
      </c>
      <c r="Q1267" s="12" t="s">
        <v>1856</v>
      </c>
      <c r="R1267" s="12" t="s">
        <v>1850</v>
      </c>
      <c r="S1267" s="12" t="s">
        <v>1815</v>
      </c>
    </row>
    <row r="1268" spans="1:19" x14ac:dyDescent="0.25">
      <c r="A1268" s="12" t="s">
        <v>1858</v>
      </c>
      <c r="B1268" s="12" t="s">
        <v>1838</v>
      </c>
      <c r="C1268" s="12" t="s">
        <v>1859</v>
      </c>
      <c r="D1268" s="12" t="s">
        <v>1840</v>
      </c>
      <c r="E1268" s="12" t="s">
        <v>1841</v>
      </c>
      <c r="F1268" s="13">
        <v>15796.71</v>
      </c>
      <c r="G1268" s="12" t="s">
        <v>1842</v>
      </c>
      <c r="H1268" s="18">
        <v>43983</v>
      </c>
      <c r="I1268" s="12" t="s">
        <v>3119</v>
      </c>
      <c r="J1268" s="12" t="s">
        <v>3198</v>
      </c>
      <c r="K1268" s="12">
        <v>10087</v>
      </c>
      <c r="L1268" s="12" t="s">
        <v>3160</v>
      </c>
      <c r="M1268" s="12">
        <v>114040</v>
      </c>
      <c r="N1268" s="12" t="s">
        <v>3199</v>
      </c>
      <c r="O1268" s="12" t="s">
        <v>1860</v>
      </c>
      <c r="P1268" s="12" t="s">
        <v>1861</v>
      </c>
      <c r="Q1268" s="12" t="s">
        <v>1862</v>
      </c>
      <c r="R1268" s="12" t="s">
        <v>1850</v>
      </c>
      <c r="S1268" s="12" t="s">
        <v>1815</v>
      </c>
    </row>
    <row r="1269" spans="1:19" x14ac:dyDescent="0.25">
      <c r="A1269" s="12" t="s">
        <v>1858</v>
      </c>
      <c r="B1269" s="12" t="s">
        <v>1838</v>
      </c>
      <c r="C1269" s="12" t="s">
        <v>1859</v>
      </c>
      <c r="D1269" s="12" t="s">
        <v>1840</v>
      </c>
      <c r="E1269" s="12" t="s">
        <v>1841</v>
      </c>
      <c r="F1269" s="13">
        <v>56.83</v>
      </c>
      <c r="G1269" s="12" t="s">
        <v>1842</v>
      </c>
      <c r="H1269" s="18">
        <v>43983</v>
      </c>
      <c r="I1269" s="12" t="s">
        <v>3122</v>
      </c>
      <c r="J1269" s="12" t="s">
        <v>3200</v>
      </c>
      <c r="K1269" s="12">
        <v>10087</v>
      </c>
      <c r="L1269" s="12" t="s">
        <v>3160</v>
      </c>
      <c r="M1269" s="12">
        <v>114050</v>
      </c>
      <c r="N1269" s="12" t="s">
        <v>3201</v>
      </c>
      <c r="O1269" s="12" t="s">
        <v>1860</v>
      </c>
      <c r="P1269" s="12" t="s">
        <v>1861</v>
      </c>
      <c r="Q1269" s="12" t="s">
        <v>1862</v>
      </c>
      <c r="R1269" s="12" t="s">
        <v>1850</v>
      </c>
      <c r="S1269" s="12" t="s">
        <v>1819</v>
      </c>
    </row>
    <row r="1270" spans="1:19" x14ac:dyDescent="0.25">
      <c r="A1270" s="12" t="s">
        <v>1837</v>
      </c>
      <c r="B1270" s="12" t="s">
        <v>1838</v>
      </c>
      <c r="C1270" s="12" t="s">
        <v>1839</v>
      </c>
      <c r="D1270" s="12" t="s">
        <v>1840</v>
      </c>
      <c r="E1270" s="12" t="s">
        <v>1841</v>
      </c>
      <c r="F1270" s="13">
        <v>8752.7199999999993</v>
      </c>
      <c r="G1270" s="12" t="s">
        <v>1842</v>
      </c>
      <c r="H1270" s="18">
        <v>43922</v>
      </c>
      <c r="I1270" s="12" t="s">
        <v>3202</v>
      </c>
      <c r="J1270" s="12" t="s">
        <v>3203</v>
      </c>
      <c r="K1270" s="12">
        <v>10087</v>
      </c>
      <c r="L1270" s="12" t="s">
        <v>3160</v>
      </c>
      <c r="M1270" s="12">
        <v>114060</v>
      </c>
      <c r="N1270" s="12" t="s">
        <v>3204</v>
      </c>
      <c r="O1270" s="12" t="s">
        <v>1847</v>
      </c>
      <c r="P1270" s="12" t="s">
        <v>1848</v>
      </c>
      <c r="Q1270" s="12" t="s">
        <v>1849</v>
      </c>
      <c r="R1270" s="12" t="s">
        <v>1850</v>
      </c>
      <c r="S1270" s="12" t="s">
        <v>1857</v>
      </c>
    </row>
    <row r="1271" spans="1:19" x14ac:dyDescent="0.25">
      <c r="A1271" s="12" t="s">
        <v>1852</v>
      </c>
      <c r="B1271" s="12" t="s">
        <v>1838</v>
      </c>
      <c r="C1271" s="12" t="s">
        <v>1853</v>
      </c>
      <c r="D1271" s="12" t="s">
        <v>1840</v>
      </c>
      <c r="E1271" s="12" t="s">
        <v>1841</v>
      </c>
      <c r="F1271" s="13">
        <v>8493.08</v>
      </c>
      <c r="G1271" s="12" t="s">
        <v>1842</v>
      </c>
      <c r="H1271" s="18">
        <v>43952</v>
      </c>
      <c r="I1271" s="12" t="s">
        <v>3185</v>
      </c>
      <c r="J1271" s="12" t="s">
        <v>3203</v>
      </c>
      <c r="K1271" s="12">
        <v>10087</v>
      </c>
      <c r="L1271" s="12" t="s">
        <v>3160</v>
      </c>
      <c r="M1271" s="12">
        <v>114060</v>
      </c>
      <c r="N1271" s="12" t="s">
        <v>3204</v>
      </c>
      <c r="O1271" s="12" t="s">
        <v>1854</v>
      </c>
      <c r="P1271" s="12" t="s">
        <v>1855</v>
      </c>
      <c r="Q1271" s="12" t="s">
        <v>1856</v>
      </c>
      <c r="R1271" s="12" t="s">
        <v>1850</v>
      </c>
      <c r="S1271" s="12" t="s">
        <v>1857</v>
      </c>
    </row>
    <row r="1272" spans="1:19" x14ac:dyDescent="0.25">
      <c r="A1272" s="12" t="s">
        <v>1858</v>
      </c>
      <c r="B1272" s="12" t="s">
        <v>1838</v>
      </c>
      <c r="C1272" s="12" t="s">
        <v>1859</v>
      </c>
      <c r="D1272" s="12" t="s">
        <v>1840</v>
      </c>
      <c r="E1272" s="12" t="s">
        <v>1841</v>
      </c>
      <c r="F1272" s="13">
        <v>8063.88</v>
      </c>
      <c r="G1272" s="12" t="s">
        <v>1842</v>
      </c>
      <c r="H1272" s="18">
        <v>43983</v>
      </c>
      <c r="I1272" s="12" t="s">
        <v>3125</v>
      </c>
      <c r="J1272" s="12" t="s">
        <v>3203</v>
      </c>
      <c r="K1272" s="12">
        <v>10087</v>
      </c>
      <c r="L1272" s="12" t="s">
        <v>3160</v>
      </c>
      <c r="M1272" s="12">
        <v>114060</v>
      </c>
      <c r="N1272" s="12" t="s">
        <v>3204</v>
      </c>
      <c r="O1272" s="12" t="s">
        <v>1860</v>
      </c>
      <c r="P1272" s="12" t="s">
        <v>1861</v>
      </c>
      <c r="Q1272" s="12" t="s">
        <v>1862</v>
      </c>
      <c r="R1272" s="12" t="s">
        <v>1850</v>
      </c>
      <c r="S1272" s="12" t="s">
        <v>1857</v>
      </c>
    </row>
    <row r="1273" spans="1:19" x14ac:dyDescent="0.25">
      <c r="A1273" s="12" t="s">
        <v>1837</v>
      </c>
      <c r="B1273" s="12" t="s">
        <v>1838</v>
      </c>
      <c r="C1273" s="12" t="s">
        <v>1839</v>
      </c>
      <c r="D1273" s="12" t="s">
        <v>1840</v>
      </c>
      <c r="E1273" s="12" t="s">
        <v>1841</v>
      </c>
      <c r="F1273" s="13">
        <v>8497</v>
      </c>
      <c r="G1273" s="12" t="s">
        <v>1842</v>
      </c>
      <c r="H1273" s="18">
        <v>43922</v>
      </c>
      <c r="I1273" s="12" t="s">
        <v>3205</v>
      </c>
      <c r="J1273" s="12" t="s">
        <v>3206</v>
      </c>
      <c r="K1273" s="12">
        <v>10088</v>
      </c>
      <c r="L1273" s="12" t="s">
        <v>3207</v>
      </c>
      <c r="M1273" s="12">
        <v>111100</v>
      </c>
      <c r="N1273" s="12" t="s">
        <v>3208</v>
      </c>
      <c r="O1273" s="12" t="s">
        <v>1847</v>
      </c>
      <c r="P1273" s="12" t="s">
        <v>1848</v>
      </c>
      <c r="Q1273" s="12" t="s">
        <v>1849</v>
      </c>
      <c r="R1273" s="12" t="s">
        <v>1850</v>
      </c>
      <c r="S1273" s="12" t="s">
        <v>1851</v>
      </c>
    </row>
    <row r="1274" spans="1:19" x14ac:dyDescent="0.25">
      <c r="A1274" s="12" t="s">
        <v>1852</v>
      </c>
      <c r="B1274" s="12" t="s">
        <v>1838</v>
      </c>
      <c r="C1274" s="12" t="s">
        <v>1853</v>
      </c>
      <c r="D1274" s="12" t="s">
        <v>1840</v>
      </c>
      <c r="E1274" s="12" t="s">
        <v>1841</v>
      </c>
      <c r="F1274" s="13">
        <v>8497</v>
      </c>
      <c r="G1274" s="12" t="s">
        <v>1842</v>
      </c>
      <c r="H1274" s="18">
        <v>43952</v>
      </c>
      <c r="I1274" s="12" t="s">
        <v>3188</v>
      </c>
      <c r="J1274" s="12" t="s">
        <v>3206</v>
      </c>
      <c r="K1274" s="12">
        <v>10088</v>
      </c>
      <c r="L1274" s="12" t="s">
        <v>3207</v>
      </c>
      <c r="M1274" s="12">
        <v>111100</v>
      </c>
      <c r="N1274" s="12" t="s">
        <v>3208</v>
      </c>
      <c r="O1274" s="12" t="s">
        <v>1854</v>
      </c>
      <c r="P1274" s="12" t="s">
        <v>1855</v>
      </c>
      <c r="Q1274" s="12" t="s">
        <v>1856</v>
      </c>
      <c r="R1274" s="12" t="s">
        <v>1850</v>
      </c>
      <c r="S1274" s="12" t="s">
        <v>1851</v>
      </c>
    </row>
    <row r="1275" spans="1:19" x14ac:dyDescent="0.25">
      <c r="A1275" s="12" t="s">
        <v>1858</v>
      </c>
      <c r="B1275" s="12" t="s">
        <v>1838</v>
      </c>
      <c r="C1275" s="12" t="s">
        <v>1859</v>
      </c>
      <c r="D1275" s="12" t="s">
        <v>1840</v>
      </c>
      <c r="E1275" s="12" t="s">
        <v>1841</v>
      </c>
      <c r="F1275" s="13">
        <v>8497</v>
      </c>
      <c r="G1275" s="12" t="s">
        <v>1842</v>
      </c>
      <c r="H1275" s="18">
        <v>43983</v>
      </c>
      <c r="I1275" s="12" t="s">
        <v>3128</v>
      </c>
      <c r="J1275" s="12" t="s">
        <v>3206</v>
      </c>
      <c r="K1275" s="12">
        <v>10088</v>
      </c>
      <c r="L1275" s="12" t="s">
        <v>3207</v>
      </c>
      <c r="M1275" s="12">
        <v>111100</v>
      </c>
      <c r="N1275" s="12" t="s">
        <v>3208</v>
      </c>
      <c r="O1275" s="12" t="s">
        <v>1860</v>
      </c>
      <c r="P1275" s="12" t="s">
        <v>1861</v>
      </c>
      <c r="Q1275" s="12" t="s">
        <v>1862</v>
      </c>
      <c r="R1275" s="12" t="s">
        <v>1850</v>
      </c>
      <c r="S1275" s="12" t="s">
        <v>1851</v>
      </c>
    </row>
    <row r="1276" spans="1:19" x14ac:dyDescent="0.25">
      <c r="A1276" s="12" t="s">
        <v>1837</v>
      </c>
      <c r="B1276" s="12" t="s">
        <v>1838</v>
      </c>
      <c r="C1276" s="12" t="s">
        <v>1839</v>
      </c>
      <c r="D1276" s="12" t="s">
        <v>1840</v>
      </c>
      <c r="E1276" s="12" t="s">
        <v>1841</v>
      </c>
      <c r="F1276" s="13">
        <v>1950</v>
      </c>
      <c r="G1276" s="12" t="s">
        <v>1842</v>
      </c>
      <c r="H1276" s="18">
        <v>43922</v>
      </c>
      <c r="I1276" s="12" t="s">
        <v>3209</v>
      </c>
      <c r="J1276" s="12" t="s">
        <v>3210</v>
      </c>
      <c r="K1276" s="12">
        <v>10088</v>
      </c>
      <c r="L1276" s="12" t="s">
        <v>3207</v>
      </c>
      <c r="M1276" s="12">
        <v>111200</v>
      </c>
      <c r="N1276" s="12" t="s">
        <v>3211</v>
      </c>
      <c r="O1276" s="12" t="s">
        <v>1847</v>
      </c>
      <c r="P1276" s="12" t="s">
        <v>1848</v>
      </c>
      <c r="Q1276" s="12" t="s">
        <v>1849</v>
      </c>
      <c r="R1276" s="12" t="s">
        <v>1850</v>
      </c>
      <c r="S1276" s="12" t="s">
        <v>1866</v>
      </c>
    </row>
    <row r="1277" spans="1:19" x14ac:dyDescent="0.25">
      <c r="A1277" s="12" t="s">
        <v>1852</v>
      </c>
      <c r="B1277" s="12" t="s">
        <v>1838</v>
      </c>
      <c r="C1277" s="12" t="s">
        <v>1853</v>
      </c>
      <c r="D1277" s="12" t="s">
        <v>1840</v>
      </c>
      <c r="E1277" s="12" t="s">
        <v>1841</v>
      </c>
      <c r="F1277" s="13">
        <v>1950</v>
      </c>
      <c r="G1277" s="12" t="s">
        <v>1842</v>
      </c>
      <c r="H1277" s="18">
        <v>43952</v>
      </c>
      <c r="I1277" s="12" t="s">
        <v>3191</v>
      </c>
      <c r="J1277" s="12" t="s">
        <v>3210</v>
      </c>
      <c r="K1277" s="12">
        <v>10088</v>
      </c>
      <c r="L1277" s="12" t="s">
        <v>3207</v>
      </c>
      <c r="M1277" s="12">
        <v>111200</v>
      </c>
      <c r="N1277" s="12" t="s">
        <v>3211</v>
      </c>
      <c r="O1277" s="12" t="s">
        <v>1854</v>
      </c>
      <c r="P1277" s="12" t="s">
        <v>1855</v>
      </c>
      <c r="Q1277" s="12" t="s">
        <v>1856</v>
      </c>
      <c r="R1277" s="12" t="s">
        <v>1850</v>
      </c>
      <c r="S1277" s="12" t="s">
        <v>1866</v>
      </c>
    </row>
    <row r="1278" spans="1:19" x14ac:dyDescent="0.25">
      <c r="A1278" s="12" t="s">
        <v>1858</v>
      </c>
      <c r="B1278" s="12" t="s">
        <v>1838</v>
      </c>
      <c r="C1278" s="12" t="s">
        <v>1859</v>
      </c>
      <c r="D1278" s="12" t="s">
        <v>1840</v>
      </c>
      <c r="E1278" s="12" t="s">
        <v>1841</v>
      </c>
      <c r="F1278" s="13">
        <v>1996.74</v>
      </c>
      <c r="G1278" s="12" t="s">
        <v>1842</v>
      </c>
      <c r="H1278" s="18">
        <v>43983</v>
      </c>
      <c r="I1278" s="12" t="s">
        <v>3131</v>
      </c>
      <c r="J1278" s="12" t="s">
        <v>3210</v>
      </c>
      <c r="K1278" s="12">
        <v>10088</v>
      </c>
      <c r="L1278" s="12" t="s">
        <v>3207</v>
      </c>
      <c r="M1278" s="12">
        <v>111200</v>
      </c>
      <c r="N1278" s="12" t="s">
        <v>3211</v>
      </c>
      <c r="O1278" s="12" t="s">
        <v>1860</v>
      </c>
      <c r="P1278" s="12" t="s">
        <v>1861</v>
      </c>
      <c r="Q1278" s="12" t="s">
        <v>1862</v>
      </c>
      <c r="R1278" s="12" t="s">
        <v>1850</v>
      </c>
      <c r="S1278" s="12" t="s">
        <v>1866</v>
      </c>
    </row>
    <row r="1279" spans="1:19" x14ac:dyDescent="0.25">
      <c r="A1279" s="12" t="s">
        <v>1837</v>
      </c>
      <c r="B1279" s="12" t="s">
        <v>1838</v>
      </c>
      <c r="C1279" s="12" t="s">
        <v>1839</v>
      </c>
      <c r="D1279" s="12" t="s">
        <v>1840</v>
      </c>
      <c r="E1279" s="12" t="s">
        <v>1841</v>
      </c>
      <c r="F1279" s="13">
        <v>74941.100000000006</v>
      </c>
      <c r="G1279" s="12" t="s">
        <v>1842</v>
      </c>
      <c r="H1279" s="18">
        <v>43922</v>
      </c>
      <c r="I1279" s="12" t="s">
        <v>3212</v>
      </c>
      <c r="J1279" s="12" t="s">
        <v>3213</v>
      </c>
      <c r="K1279" s="12">
        <v>10088</v>
      </c>
      <c r="L1279" s="12" t="s">
        <v>3207</v>
      </c>
      <c r="M1279" s="12">
        <v>111400</v>
      </c>
      <c r="N1279" s="12" t="s">
        <v>3214</v>
      </c>
      <c r="O1279" s="12" t="s">
        <v>1847</v>
      </c>
      <c r="P1279" s="12" t="s">
        <v>1848</v>
      </c>
      <c r="Q1279" s="12" t="s">
        <v>1849</v>
      </c>
      <c r="R1279" s="12" t="s">
        <v>1850</v>
      </c>
      <c r="S1279" s="12" t="s">
        <v>1815</v>
      </c>
    </row>
    <row r="1280" spans="1:19" x14ac:dyDescent="0.25">
      <c r="A1280" s="12" t="s">
        <v>1852</v>
      </c>
      <c r="B1280" s="12" t="s">
        <v>1838</v>
      </c>
      <c r="C1280" s="12" t="s">
        <v>1853</v>
      </c>
      <c r="D1280" s="12" t="s">
        <v>1840</v>
      </c>
      <c r="E1280" s="12" t="s">
        <v>1841</v>
      </c>
      <c r="F1280" s="13">
        <v>74941.100000000006</v>
      </c>
      <c r="G1280" s="12" t="s">
        <v>1842</v>
      </c>
      <c r="H1280" s="18">
        <v>43952</v>
      </c>
      <c r="I1280" s="12" t="s">
        <v>3194</v>
      </c>
      <c r="J1280" s="12" t="s">
        <v>3213</v>
      </c>
      <c r="K1280" s="12">
        <v>10088</v>
      </c>
      <c r="L1280" s="12" t="s">
        <v>3207</v>
      </c>
      <c r="M1280" s="12">
        <v>111400</v>
      </c>
      <c r="N1280" s="12" t="s">
        <v>3214</v>
      </c>
      <c r="O1280" s="12" t="s">
        <v>1854</v>
      </c>
      <c r="P1280" s="12" t="s">
        <v>1855</v>
      </c>
      <c r="Q1280" s="12" t="s">
        <v>1856</v>
      </c>
      <c r="R1280" s="12" t="s">
        <v>1850</v>
      </c>
      <c r="S1280" s="12" t="s">
        <v>1815</v>
      </c>
    </row>
    <row r="1281" spans="1:19" x14ac:dyDescent="0.25">
      <c r="A1281" s="12" t="s">
        <v>1858</v>
      </c>
      <c r="B1281" s="12" t="s">
        <v>1838</v>
      </c>
      <c r="C1281" s="12" t="s">
        <v>1859</v>
      </c>
      <c r="D1281" s="12" t="s">
        <v>1840</v>
      </c>
      <c r="E1281" s="12" t="s">
        <v>1841</v>
      </c>
      <c r="F1281" s="13">
        <v>74941.100000000006</v>
      </c>
      <c r="G1281" s="12" t="s">
        <v>1842</v>
      </c>
      <c r="H1281" s="18">
        <v>43983</v>
      </c>
      <c r="I1281" s="12" t="s">
        <v>3134</v>
      </c>
      <c r="J1281" s="12" t="s">
        <v>3213</v>
      </c>
      <c r="K1281" s="12">
        <v>10088</v>
      </c>
      <c r="L1281" s="12" t="s">
        <v>3207</v>
      </c>
      <c r="M1281" s="12">
        <v>111400</v>
      </c>
      <c r="N1281" s="12" t="s">
        <v>3214</v>
      </c>
      <c r="O1281" s="12" t="s">
        <v>1860</v>
      </c>
      <c r="P1281" s="12" t="s">
        <v>1861</v>
      </c>
      <c r="Q1281" s="12" t="s">
        <v>1862</v>
      </c>
      <c r="R1281" s="12" t="s">
        <v>1850</v>
      </c>
      <c r="S1281" s="12" t="s">
        <v>1815</v>
      </c>
    </row>
    <row r="1282" spans="1:19" x14ac:dyDescent="0.25">
      <c r="A1282" s="12" t="s">
        <v>1837</v>
      </c>
      <c r="B1282" s="12" t="s">
        <v>1838</v>
      </c>
      <c r="C1282" s="12" t="s">
        <v>1839</v>
      </c>
      <c r="D1282" s="12" t="s">
        <v>1840</v>
      </c>
      <c r="E1282" s="12" t="s">
        <v>1841</v>
      </c>
      <c r="F1282" s="13">
        <v>28014.54</v>
      </c>
      <c r="G1282" s="12" t="s">
        <v>1842</v>
      </c>
      <c r="H1282" s="18">
        <v>43922</v>
      </c>
      <c r="I1282" s="12" t="s">
        <v>3215</v>
      </c>
      <c r="J1282" s="12" t="s">
        <v>3216</v>
      </c>
      <c r="K1282" s="12">
        <v>10088</v>
      </c>
      <c r="L1282" s="12" t="s">
        <v>3207</v>
      </c>
      <c r="M1282" s="12">
        <v>111600</v>
      </c>
      <c r="N1282" s="12" t="s">
        <v>3217</v>
      </c>
      <c r="O1282" s="12" t="s">
        <v>1847</v>
      </c>
      <c r="P1282" s="12" t="s">
        <v>1848</v>
      </c>
      <c r="Q1282" s="12" t="s">
        <v>1849</v>
      </c>
      <c r="R1282" s="12" t="s">
        <v>1850</v>
      </c>
      <c r="S1282" s="12" t="s">
        <v>1857</v>
      </c>
    </row>
    <row r="1283" spans="1:19" x14ac:dyDescent="0.25">
      <c r="A1283" s="12" t="s">
        <v>1852</v>
      </c>
      <c r="B1283" s="12" t="s">
        <v>1838</v>
      </c>
      <c r="C1283" s="12" t="s">
        <v>1853</v>
      </c>
      <c r="D1283" s="12" t="s">
        <v>1840</v>
      </c>
      <c r="E1283" s="12" t="s">
        <v>1841</v>
      </c>
      <c r="F1283" s="13">
        <v>26265.89</v>
      </c>
      <c r="G1283" s="12" t="s">
        <v>1842</v>
      </c>
      <c r="H1283" s="18">
        <v>43952</v>
      </c>
      <c r="I1283" s="12" t="s">
        <v>3197</v>
      </c>
      <c r="J1283" s="12" t="s">
        <v>3216</v>
      </c>
      <c r="K1283" s="12">
        <v>10088</v>
      </c>
      <c r="L1283" s="12" t="s">
        <v>3207</v>
      </c>
      <c r="M1283" s="12">
        <v>111600</v>
      </c>
      <c r="N1283" s="12" t="s">
        <v>3217</v>
      </c>
      <c r="O1283" s="12" t="s">
        <v>1854</v>
      </c>
      <c r="P1283" s="12" t="s">
        <v>1855</v>
      </c>
      <c r="Q1283" s="12" t="s">
        <v>1856</v>
      </c>
      <c r="R1283" s="12" t="s">
        <v>1850</v>
      </c>
      <c r="S1283" s="12" t="s">
        <v>1857</v>
      </c>
    </row>
    <row r="1284" spans="1:19" x14ac:dyDescent="0.25">
      <c r="A1284" s="12" t="s">
        <v>1858</v>
      </c>
      <c r="B1284" s="12" t="s">
        <v>1838</v>
      </c>
      <c r="C1284" s="12" t="s">
        <v>1859</v>
      </c>
      <c r="D1284" s="12" t="s">
        <v>1840</v>
      </c>
      <c r="E1284" s="12" t="s">
        <v>1841</v>
      </c>
      <c r="F1284" s="13">
        <v>26158.880000000001</v>
      </c>
      <c r="G1284" s="12" t="s">
        <v>1842</v>
      </c>
      <c r="H1284" s="18">
        <v>43983</v>
      </c>
      <c r="I1284" s="12" t="s">
        <v>3137</v>
      </c>
      <c r="J1284" s="12" t="s">
        <v>3216</v>
      </c>
      <c r="K1284" s="12">
        <v>10088</v>
      </c>
      <c r="L1284" s="12" t="s">
        <v>3207</v>
      </c>
      <c r="M1284" s="12">
        <v>111600</v>
      </c>
      <c r="N1284" s="12" t="s">
        <v>3217</v>
      </c>
      <c r="O1284" s="12" t="s">
        <v>1860</v>
      </c>
      <c r="P1284" s="12" t="s">
        <v>1861</v>
      </c>
      <c r="Q1284" s="12" t="s">
        <v>1862</v>
      </c>
      <c r="R1284" s="12" t="s">
        <v>1850</v>
      </c>
      <c r="S1284" s="12" t="s">
        <v>1857</v>
      </c>
    </row>
    <row r="1285" spans="1:19" x14ac:dyDescent="0.25">
      <c r="A1285" s="12" t="s">
        <v>1837</v>
      </c>
      <c r="B1285" s="12" t="s">
        <v>1838</v>
      </c>
      <c r="C1285" s="12" t="s">
        <v>1839</v>
      </c>
      <c r="D1285" s="12" t="s">
        <v>1840</v>
      </c>
      <c r="E1285" s="12" t="s">
        <v>1841</v>
      </c>
      <c r="F1285" s="13">
        <v>4276.88</v>
      </c>
      <c r="G1285" s="12" t="s">
        <v>1842</v>
      </c>
      <c r="H1285" s="18">
        <v>43922</v>
      </c>
      <c r="I1285" s="12" t="s">
        <v>3218</v>
      </c>
      <c r="J1285" s="12" t="s">
        <v>3219</v>
      </c>
      <c r="K1285" s="12">
        <v>10088</v>
      </c>
      <c r="L1285" s="12" t="s">
        <v>3207</v>
      </c>
      <c r="M1285" s="12">
        <v>111700</v>
      </c>
      <c r="N1285" s="12" t="s">
        <v>3220</v>
      </c>
      <c r="O1285" s="12" t="s">
        <v>1847</v>
      </c>
      <c r="P1285" s="12" t="s">
        <v>1848</v>
      </c>
      <c r="Q1285" s="12" t="s">
        <v>1849</v>
      </c>
      <c r="R1285" s="12" t="s">
        <v>1850</v>
      </c>
      <c r="S1285" s="12" t="s">
        <v>1877</v>
      </c>
    </row>
    <row r="1286" spans="1:19" x14ac:dyDescent="0.25">
      <c r="A1286" s="12" t="s">
        <v>1852</v>
      </c>
      <c r="B1286" s="12" t="s">
        <v>1838</v>
      </c>
      <c r="C1286" s="12" t="s">
        <v>1853</v>
      </c>
      <c r="D1286" s="12" t="s">
        <v>1840</v>
      </c>
      <c r="E1286" s="12" t="s">
        <v>1841</v>
      </c>
      <c r="F1286" s="13">
        <v>3762.36</v>
      </c>
      <c r="G1286" s="12" t="s">
        <v>1842</v>
      </c>
      <c r="H1286" s="18">
        <v>43952</v>
      </c>
      <c r="I1286" s="12" t="s">
        <v>3202</v>
      </c>
      <c r="J1286" s="12" t="s">
        <v>3219</v>
      </c>
      <c r="K1286" s="12">
        <v>10088</v>
      </c>
      <c r="L1286" s="12" t="s">
        <v>3207</v>
      </c>
      <c r="M1286" s="12">
        <v>111700</v>
      </c>
      <c r="N1286" s="12" t="s">
        <v>3220</v>
      </c>
      <c r="O1286" s="12" t="s">
        <v>1854</v>
      </c>
      <c r="P1286" s="12" t="s">
        <v>1855</v>
      </c>
      <c r="Q1286" s="12" t="s">
        <v>1856</v>
      </c>
      <c r="R1286" s="12" t="s">
        <v>1850</v>
      </c>
      <c r="S1286" s="12" t="s">
        <v>1877</v>
      </c>
    </row>
    <row r="1287" spans="1:19" x14ac:dyDescent="0.25">
      <c r="A1287" s="12" t="s">
        <v>1858</v>
      </c>
      <c r="B1287" s="12" t="s">
        <v>1838</v>
      </c>
      <c r="C1287" s="12" t="s">
        <v>1859</v>
      </c>
      <c r="D1287" s="12" t="s">
        <v>1840</v>
      </c>
      <c r="E1287" s="12" t="s">
        <v>1841</v>
      </c>
      <c r="F1287" s="13">
        <v>3249.35</v>
      </c>
      <c r="G1287" s="12" t="s">
        <v>1842</v>
      </c>
      <c r="H1287" s="18">
        <v>43983</v>
      </c>
      <c r="I1287" s="12" t="s">
        <v>3140</v>
      </c>
      <c r="J1287" s="12" t="s">
        <v>3219</v>
      </c>
      <c r="K1287" s="12">
        <v>10088</v>
      </c>
      <c r="L1287" s="12" t="s">
        <v>3207</v>
      </c>
      <c r="M1287" s="12">
        <v>111700</v>
      </c>
      <c r="N1287" s="12" t="s">
        <v>3220</v>
      </c>
      <c r="O1287" s="12" t="s">
        <v>1860</v>
      </c>
      <c r="P1287" s="12" t="s">
        <v>1861</v>
      </c>
      <c r="Q1287" s="12" t="s">
        <v>1862</v>
      </c>
      <c r="R1287" s="12" t="s">
        <v>1850</v>
      </c>
      <c r="S1287" s="12" t="s">
        <v>1877</v>
      </c>
    </row>
    <row r="1288" spans="1:19" x14ac:dyDescent="0.25">
      <c r="A1288" s="12" t="s">
        <v>1858</v>
      </c>
      <c r="B1288" s="12" t="s">
        <v>1838</v>
      </c>
      <c r="C1288" s="12" t="s">
        <v>1859</v>
      </c>
      <c r="D1288" s="12" t="s">
        <v>1840</v>
      </c>
      <c r="E1288" s="12" t="s">
        <v>1841</v>
      </c>
      <c r="F1288" s="13">
        <v>505.43</v>
      </c>
      <c r="G1288" s="12" t="s">
        <v>1842</v>
      </c>
      <c r="H1288" s="18">
        <v>43983</v>
      </c>
      <c r="I1288" s="12" t="s">
        <v>3221</v>
      </c>
      <c r="J1288" s="12" t="s">
        <v>3219</v>
      </c>
      <c r="K1288" s="12">
        <v>10088</v>
      </c>
      <c r="L1288" s="12" t="s">
        <v>3207</v>
      </c>
      <c r="M1288" s="12">
        <v>111700</v>
      </c>
      <c r="N1288" s="12" t="s">
        <v>3220</v>
      </c>
      <c r="O1288" s="12" t="s">
        <v>1860</v>
      </c>
      <c r="P1288" s="12" t="s">
        <v>1814</v>
      </c>
      <c r="Q1288" s="12" t="s">
        <v>2013</v>
      </c>
      <c r="R1288" s="12" t="s">
        <v>1850</v>
      </c>
      <c r="S1288" s="12" t="s">
        <v>1877</v>
      </c>
    </row>
    <row r="1289" spans="1:19" x14ac:dyDescent="0.25">
      <c r="A1289" s="12" t="s">
        <v>1837</v>
      </c>
      <c r="B1289" s="12" t="s">
        <v>1838</v>
      </c>
      <c r="C1289" s="12" t="s">
        <v>1839</v>
      </c>
      <c r="D1289" s="12" t="s">
        <v>1840</v>
      </c>
      <c r="E1289" s="12" t="s">
        <v>1841</v>
      </c>
      <c r="F1289" s="13">
        <v>183.73</v>
      </c>
      <c r="G1289" s="12" t="s">
        <v>1842</v>
      </c>
      <c r="H1289" s="18">
        <v>43922</v>
      </c>
      <c r="I1289" s="12" t="s">
        <v>3222</v>
      </c>
      <c r="J1289" s="12" t="s">
        <v>3223</v>
      </c>
      <c r="K1289" s="12">
        <v>10088</v>
      </c>
      <c r="L1289" s="12" t="s">
        <v>3207</v>
      </c>
      <c r="M1289" s="12">
        <v>113000</v>
      </c>
      <c r="N1289" s="12" t="s">
        <v>3224</v>
      </c>
      <c r="O1289" s="12" t="s">
        <v>1847</v>
      </c>
      <c r="P1289" s="12" t="s">
        <v>1848</v>
      </c>
      <c r="Q1289" s="12" t="s">
        <v>1849</v>
      </c>
      <c r="R1289" s="12" t="s">
        <v>1850</v>
      </c>
      <c r="S1289" s="12" t="s">
        <v>1877</v>
      </c>
    </row>
    <row r="1290" spans="1:19" x14ac:dyDescent="0.25">
      <c r="A1290" s="12" t="s">
        <v>1852</v>
      </c>
      <c r="B1290" s="12" t="s">
        <v>1838</v>
      </c>
      <c r="C1290" s="12" t="s">
        <v>1853</v>
      </c>
      <c r="D1290" s="12" t="s">
        <v>1840</v>
      </c>
      <c r="E1290" s="12" t="s">
        <v>1841</v>
      </c>
      <c r="F1290" s="13">
        <v>149.11000000000001</v>
      </c>
      <c r="G1290" s="12" t="s">
        <v>1842</v>
      </c>
      <c r="H1290" s="18">
        <v>43952</v>
      </c>
      <c r="I1290" s="12" t="s">
        <v>3205</v>
      </c>
      <c r="J1290" s="12" t="s">
        <v>3223</v>
      </c>
      <c r="K1290" s="12">
        <v>10088</v>
      </c>
      <c r="L1290" s="12" t="s">
        <v>3207</v>
      </c>
      <c r="M1290" s="12">
        <v>113000</v>
      </c>
      <c r="N1290" s="12" t="s">
        <v>3224</v>
      </c>
      <c r="O1290" s="12" t="s">
        <v>1854</v>
      </c>
      <c r="P1290" s="12" t="s">
        <v>1855</v>
      </c>
      <c r="Q1290" s="12" t="s">
        <v>1856</v>
      </c>
      <c r="R1290" s="12" t="s">
        <v>1850</v>
      </c>
      <c r="S1290" s="12" t="s">
        <v>1877</v>
      </c>
    </row>
    <row r="1291" spans="1:19" x14ac:dyDescent="0.25">
      <c r="A1291" s="12" t="s">
        <v>1858</v>
      </c>
      <c r="B1291" s="12" t="s">
        <v>1838</v>
      </c>
      <c r="C1291" s="12" t="s">
        <v>1859</v>
      </c>
      <c r="D1291" s="12" t="s">
        <v>1840</v>
      </c>
      <c r="E1291" s="12" t="s">
        <v>1841</v>
      </c>
      <c r="F1291" s="13">
        <v>148.06</v>
      </c>
      <c r="G1291" s="12" t="s">
        <v>1842</v>
      </c>
      <c r="H1291" s="18">
        <v>43983</v>
      </c>
      <c r="I1291" s="12" t="s">
        <v>3143</v>
      </c>
      <c r="J1291" s="12" t="s">
        <v>3223</v>
      </c>
      <c r="K1291" s="12">
        <v>10088</v>
      </c>
      <c r="L1291" s="12" t="s">
        <v>3207</v>
      </c>
      <c r="M1291" s="12">
        <v>113000</v>
      </c>
      <c r="N1291" s="12" t="s">
        <v>3224</v>
      </c>
      <c r="O1291" s="12" t="s">
        <v>1860</v>
      </c>
      <c r="P1291" s="12" t="s">
        <v>1861</v>
      </c>
      <c r="Q1291" s="12" t="s">
        <v>1862</v>
      </c>
      <c r="R1291" s="12" t="s">
        <v>1850</v>
      </c>
      <c r="S1291" s="12" t="s">
        <v>1877</v>
      </c>
    </row>
    <row r="1292" spans="1:19" x14ac:dyDescent="0.25">
      <c r="A1292" s="12" t="s">
        <v>1837</v>
      </c>
      <c r="B1292" s="12" t="s">
        <v>1838</v>
      </c>
      <c r="C1292" s="12" t="s">
        <v>1839</v>
      </c>
      <c r="D1292" s="12" t="s">
        <v>1840</v>
      </c>
      <c r="E1292" s="12" t="s">
        <v>1841</v>
      </c>
      <c r="F1292" s="13">
        <v>746.57</v>
      </c>
      <c r="G1292" s="12" t="s">
        <v>1842</v>
      </c>
      <c r="H1292" s="18">
        <v>43922</v>
      </c>
      <c r="I1292" s="12" t="s">
        <v>3225</v>
      </c>
      <c r="J1292" s="12" t="s">
        <v>3226</v>
      </c>
      <c r="K1292" s="12">
        <v>10088</v>
      </c>
      <c r="L1292" s="12" t="s">
        <v>3207</v>
      </c>
      <c r="M1292" s="12">
        <v>113010</v>
      </c>
      <c r="N1292" s="12" t="s">
        <v>3227</v>
      </c>
      <c r="O1292" s="12" t="s">
        <v>1847</v>
      </c>
      <c r="P1292" s="12" t="s">
        <v>1848</v>
      </c>
      <c r="Q1292" s="12" t="s">
        <v>1849</v>
      </c>
      <c r="R1292" s="12" t="s">
        <v>1850</v>
      </c>
      <c r="S1292" s="12" t="s">
        <v>1851</v>
      </c>
    </row>
    <row r="1293" spans="1:19" x14ac:dyDescent="0.25">
      <c r="A1293" s="12" t="s">
        <v>1852</v>
      </c>
      <c r="B1293" s="12" t="s">
        <v>1838</v>
      </c>
      <c r="C1293" s="12" t="s">
        <v>1853</v>
      </c>
      <c r="D1293" s="12" t="s">
        <v>1840</v>
      </c>
      <c r="E1293" s="12" t="s">
        <v>1841</v>
      </c>
      <c r="F1293" s="13">
        <v>746.57</v>
      </c>
      <c r="G1293" s="12" t="s">
        <v>1842</v>
      </c>
      <c r="H1293" s="18">
        <v>43952</v>
      </c>
      <c r="I1293" s="12" t="s">
        <v>3209</v>
      </c>
      <c r="J1293" s="12" t="s">
        <v>3226</v>
      </c>
      <c r="K1293" s="12">
        <v>10088</v>
      </c>
      <c r="L1293" s="12" t="s">
        <v>3207</v>
      </c>
      <c r="M1293" s="12">
        <v>113010</v>
      </c>
      <c r="N1293" s="12" t="s">
        <v>3227</v>
      </c>
      <c r="O1293" s="12" t="s">
        <v>1854</v>
      </c>
      <c r="P1293" s="12" t="s">
        <v>1855</v>
      </c>
      <c r="Q1293" s="12" t="s">
        <v>1856</v>
      </c>
      <c r="R1293" s="12" t="s">
        <v>1850</v>
      </c>
      <c r="S1293" s="12" t="s">
        <v>1851</v>
      </c>
    </row>
    <row r="1294" spans="1:19" x14ac:dyDescent="0.25">
      <c r="A1294" s="12" t="s">
        <v>1858</v>
      </c>
      <c r="B1294" s="12" t="s">
        <v>1838</v>
      </c>
      <c r="C1294" s="12" t="s">
        <v>1859</v>
      </c>
      <c r="D1294" s="12" t="s">
        <v>1840</v>
      </c>
      <c r="E1294" s="12" t="s">
        <v>1841</v>
      </c>
      <c r="F1294" s="13">
        <v>746.57</v>
      </c>
      <c r="G1294" s="12" t="s">
        <v>1842</v>
      </c>
      <c r="H1294" s="18">
        <v>43983</v>
      </c>
      <c r="I1294" s="12" t="s">
        <v>3146</v>
      </c>
      <c r="J1294" s="12" t="s">
        <v>3226</v>
      </c>
      <c r="K1294" s="12">
        <v>10088</v>
      </c>
      <c r="L1294" s="12" t="s">
        <v>3207</v>
      </c>
      <c r="M1294" s="12">
        <v>113010</v>
      </c>
      <c r="N1294" s="12" t="s">
        <v>3227</v>
      </c>
      <c r="O1294" s="12" t="s">
        <v>1860</v>
      </c>
      <c r="P1294" s="12" t="s">
        <v>1861</v>
      </c>
      <c r="Q1294" s="12" t="s">
        <v>1862</v>
      </c>
      <c r="R1294" s="12" t="s">
        <v>1850</v>
      </c>
      <c r="S1294" s="12" t="s">
        <v>1851</v>
      </c>
    </row>
    <row r="1295" spans="1:19" x14ac:dyDescent="0.25">
      <c r="A1295" s="12" t="s">
        <v>1837</v>
      </c>
      <c r="B1295" s="12" t="s">
        <v>1838</v>
      </c>
      <c r="C1295" s="12" t="s">
        <v>1839</v>
      </c>
      <c r="D1295" s="12" t="s">
        <v>1840</v>
      </c>
      <c r="E1295" s="12" t="s">
        <v>1841</v>
      </c>
      <c r="F1295" s="13">
        <v>168.08</v>
      </c>
      <c r="G1295" s="12" t="s">
        <v>1842</v>
      </c>
      <c r="H1295" s="18">
        <v>43922</v>
      </c>
      <c r="I1295" s="12" t="s">
        <v>3228</v>
      </c>
      <c r="J1295" s="12" t="s">
        <v>3229</v>
      </c>
      <c r="K1295" s="12">
        <v>10088</v>
      </c>
      <c r="L1295" s="12" t="s">
        <v>3207</v>
      </c>
      <c r="M1295" s="12">
        <v>113020</v>
      </c>
      <c r="N1295" s="12" t="s">
        <v>3230</v>
      </c>
      <c r="O1295" s="12" t="s">
        <v>1847</v>
      </c>
      <c r="P1295" s="12" t="s">
        <v>1848</v>
      </c>
      <c r="Q1295" s="12" t="s">
        <v>1849</v>
      </c>
      <c r="R1295" s="12" t="s">
        <v>1850</v>
      </c>
      <c r="S1295" s="12" t="s">
        <v>1866</v>
      </c>
    </row>
    <row r="1296" spans="1:19" x14ac:dyDescent="0.25">
      <c r="A1296" s="12" t="s">
        <v>1852</v>
      </c>
      <c r="B1296" s="12" t="s">
        <v>1838</v>
      </c>
      <c r="C1296" s="12" t="s">
        <v>1853</v>
      </c>
      <c r="D1296" s="12" t="s">
        <v>1840</v>
      </c>
      <c r="E1296" s="12" t="s">
        <v>1841</v>
      </c>
      <c r="F1296" s="13">
        <v>168.08</v>
      </c>
      <c r="G1296" s="12" t="s">
        <v>1842</v>
      </c>
      <c r="H1296" s="18">
        <v>43952</v>
      </c>
      <c r="I1296" s="12" t="s">
        <v>3212</v>
      </c>
      <c r="J1296" s="12" t="s">
        <v>3229</v>
      </c>
      <c r="K1296" s="12">
        <v>10088</v>
      </c>
      <c r="L1296" s="12" t="s">
        <v>3207</v>
      </c>
      <c r="M1296" s="12">
        <v>113020</v>
      </c>
      <c r="N1296" s="12" t="s">
        <v>3230</v>
      </c>
      <c r="O1296" s="12" t="s">
        <v>1854</v>
      </c>
      <c r="P1296" s="12" t="s">
        <v>1855</v>
      </c>
      <c r="Q1296" s="12" t="s">
        <v>1856</v>
      </c>
      <c r="R1296" s="12" t="s">
        <v>1850</v>
      </c>
      <c r="S1296" s="12" t="s">
        <v>1866</v>
      </c>
    </row>
    <row r="1297" spans="1:19" x14ac:dyDescent="0.25">
      <c r="A1297" s="12" t="s">
        <v>1858</v>
      </c>
      <c r="B1297" s="12" t="s">
        <v>1838</v>
      </c>
      <c r="C1297" s="12" t="s">
        <v>1859</v>
      </c>
      <c r="D1297" s="12" t="s">
        <v>1840</v>
      </c>
      <c r="E1297" s="12" t="s">
        <v>1841</v>
      </c>
      <c r="F1297" s="13">
        <v>174.53</v>
      </c>
      <c r="G1297" s="12" t="s">
        <v>1842</v>
      </c>
      <c r="H1297" s="18">
        <v>43983</v>
      </c>
      <c r="I1297" s="12" t="s">
        <v>3149</v>
      </c>
      <c r="J1297" s="12" t="s">
        <v>3229</v>
      </c>
      <c r="K1297" s="12">
        <v>10088</v>
      </c>
      <c r="L1297" s="12" t="s">
        <v>3207</v>
      </c>
      <c r="M1297" s="12">
        <v>113020</v>
      </c>
      <c r="N1297" s="12" t="s">
        <v>3230</v>
      </c>
      <c r="O1297" s="12" t="s">
        <v>1860</v>
      </c>
      <c r="P1297" s="12" t="s">
        <v>1861</v>
      </c>
      <c r="Q1297" s="12" t="s">
        <v>1862</v>
      </c>
      <c r="R1297" s="12" t="s">
        <v>1850</v>
      </c>
      <c r="S1297" s="12" t="s">
        <v>1866</v>
      </c>
    </row>
    <row r="1298" spans="1:19" x14ac:dyDescent="0.25">
      <c r="A1298" s="12" t="s">
        <v>1837</v>
      </c>
      <c r="B1298" s="12" t="s">
        <v>1838</v>
      </c>
      <c r="C1298" s="12" t="s">
        <v>1839</v>
      </c>
      <c r="D1298" s="12" t="s">
        <v>1840</v>
      </c>
      <c r="E1298" s="12" t="s">
        <v>1841</v>
      </c>
      <c r="F1298" s="13">
        <v>7923.23</v>
      </c>
      <c r="G1298" s="12" t="s">
        <v>1842</v>
      </c>
      <c r="H1298" s="18">
        <v>43922</v>
      </c>
      <c r="I1298" s="12" t="s">
        <v>3231</v>
      </c>
      <c r="J1298" s="12" t="s">
        <v>3232</v>
      </c>
      <c r="K1298" s="12">
        <v>10088</v>
      </c>
      <c r="L1298" s="12" t="s">
        <v>3207</v>
      </c>
      <c r="M1298" s="12">
        <v>113040</v>
      </c>
      <c r="N1298" s="12" t="s">
        <v>3233</v>
      </c>
      <c r="O1298" s="12" t="s">
        <v>1847</v>
      </c>
      <c r="P1298" s="12" t="s">
        <v>1848</v>
      </c>
      <c r="Q1298" s="12" t="s">
        <v>1849</v>
      </c>
      <c r="R1298" s="12" t="s">
        <v>1850</v>
      </c>
      <c r="S1298" s="12" t="s">
        <v>1815</v>
      </c>
    </row>
    <row r="1299" spans="1:19" x14ac:dyDescent="0.25">
      <c r="A1299" s="12" t="s">
        <v>1852</v>
      </c>
      <c r="B1299" s="12" t="s">
        <v>1838</v>
      </c>
      <c r="C1299" s="12" t="s">
        <v>1853</v>
      </c>
      <c r="D1299" s="12" t="s">
        <v>1840</v>
      </c>
      <c r="E1299" s="12" t="s">
        <v>1841</v>
      </c>
      <c r="F1299" s="13">
        <v>7923.23</v>
      </c>
      <c r="G1299" s="12" t="s">
        <v>1842</v>
      </c>
      <c r="H1299" s="18">
        <v>43952</v>
      </c>
      <c r="I1299" s="12" t="s">
        <v>3215</v>
      </c>
      <c r="J1299" s="12" t="s">
        <v>3232</v>
      </c>
      <c r="K1299" s="12">
        <v>10088</v>
      </c>
      <c r="L1299" s="12" t="s">
        <v>3207</v>
      </c>
      <c r="M1299" s="12">
        <v>113040</v>
      </c>
      <c r="N1299" s="12" t="s">
        <v>3233</v>
      </c>
      <c r="O1299" s="12" t="s">
        <v>1854</v>
      </c>
      <c r="P1299" s="12" t="s">
        <v>1855</v>
      </c>
      <c r="Q1299" s="12" t="s">
        <v>1856</v>
      </c>
      <c r="R1299" s="12" t="s">
        <v>1850</v>
      </c>
      <c r="S1299" s="12" t="s">
        <v>1815</v>
      </c>
    </row>
    <row r="1300" spans="1:19" x14ac:dyDescent="0.25">
      <c r="A1300" s="12" t="s">
        <v>1858</v>
      </c>
      <c r="B1300" s="12" t="s">
        <v>1838</v>
      </c>
      <c r="C1300" s="12" t="s">
        <v>1859</v>
      </c>
      <c r="D1300" s="12" t="s">
        <v>1840</v>
      </c>
      <c r="E1300" s="12" t="s">
        <v>1841</v>
      </c>
      <c r="F1300" s="13">
        <v>7923.23</v>
      </c>
      <c r="G1300" s="12" t="s">
        <v>1842</v>
      </c>
      <c r="H1300" s="18">
        <v>43983</v>
      </c>
      <c r="I1300" s="12" t="s">
        <v>3152</v>
      </c>
      <c r="J1300" s="12" t="s">
        <v>3232</v>
      </c>
      <c r="K1300" s="12">
        <v>10088</v>
      </c>
      <c r="L1300" s="12" t="s">
        <v>3207</v>
      </c>
      <c r="M1300" s="12">
        <v>113040</v>
      </c>
      <c r="N1300" s="12" t="s">
        <v>3233</v>
      </c>
      <c r="O1300" s="12" t="s">
        <v>1860</v>
      </c>
      <c r="P1300" s="12" t="s">
        <v>1861</v>
      </c>
      <c r="Q1300" s="12" t="s">
        <v>1862</v>
      </c>
      <c r="R1300" s="12" t="s">
        <v>1850</v>
      </c>
      <c r="S1300" s="12" t="s">
        <v>1815</v>
      </c>
    </row>
    <row r="1301" spans="1:19" x14ac:dyDescent="0.25">
      <c r="A1301" s="12" t="s">
        <v>1837</v>
      </c>
      <c r="B1301" s="12" t="s">
        <v>1838</v>
      </c>
      <c r="C1301" s="12" t="s">
        <v>1839</v>
      </c>
      <c r="D1301" s="12" t="s">
        <v>1840</v>
      </c>
      <c r="E1301" s="12" t="s">
        <v>1841</v>
      </c>
      <c r="F1301" s="13">
        <v>2107.88</v>
      </c>
      <c r="G1301" s="12" t="s">
        <v>1842</v>
      </c>
      <c r="H1301" s="18">
        <v>43922</v>
      </c>
      <c r="I1301" s="12" t="s">
        <v>3234</v>
      </c>
      <c r="J1301" s="12" t="s">
        <v>3235</v>
      </c>
      <c r="K1301" s="12">
        <v>10088</v>
      </c>
      <c r="L1301" s="12" t="s">
        <v>3207</v>
      </c>
      <c r="M1301" s="12">
        <v>113060</v>
      </c>
      <c r="N1301" s="12" t="s">
        <v>3236</v>
      </c>
      <c r="O1301" s="12" t="s">
        <v>1847</v>
      </c>
      <c r="P1301" s="12" t="s">
        <v>1848</v>
      </c>
      <c r="Q1301" s="12" t="s">
        <v>1849</v>
      </c>
      <c r="R1301" s="12" t="s">
        <v>1850</v>
      </c>
      <c r="S1301" s="12" t="s">
        <v>1857</v>
      </c>
    </row>
    <row r="1302" spans="1:19" x14ac:dyDescent="0.25">
      <c r="A1302" s="12" t="s">
        <v>1852</v>
      </c>
      <c r="B1302" s="12" t="s">
        <v>1838</v>
      </c>
      <c r="C1302" s="12" t="s">
        <v>1853</v>
      </c>
      <c r="D1302" s="12" t="s">
        <v>1840</v>
      </c>
      <c r="E1302" s="12" t="s">
        <v>1841</v>
      </c>
      <c r="F1302" s="13">
        <v>1871.33</v>
      </c>
      <c r="G1302" s="12" t="s">
        <v>1842</v>
      </c>
      <c r="H1302" s="18">
        <v>43952</v>
      </c>
      <c r="I1302" s="12" t="s">
        <v>3218</v>
      </c>
      <c r="J1302" s="12" t="s">
        <v>3235</v>
      </c>
      <c r="K1302" s="12">
        <v>10088</v>
      </c>
      <c r="L1302" s="12" t="s">
        <v>3207</v>
      </c>
      <c r="M1302" s="12">
        <v>113060</v>
      </c>
      <c r="N1302" s="12" t="s">
        <v>3236</v>
      </c>
      <c r="O1302" s="12" t="s">
        <v>1854</v>
      </c>
      <c r="P1302" s="12" t="s">
        <v>1855</v>
      </c>
      <c r="Q1302" s="12" t="s">
        <v>1856</v>
      </c>
      <c r="R1302" s="12" t="s">
        <v>1850</v>
      </c>
      <c r="S1302" s="12" t="s">
        <v>1857</v>
      </c>
    </row>
    <row r="1303" spans="1:19" x14ac:dyDescent="0.25">
      <c r="A1303" s="12" t="s">
        <v>1858</v>
      </c>
      <c r="B1303" s="12" t="s">
        <v>1838</v>
      </c>
      <c r="C1303" s="12" t="s">
        <v>1859</v>
      </c>
      <c r="D1303" s="12" t="s">
        <v>1840</v>
      </c>
      <c r="E1303" s="12" t="s">
        <v>1841</v>
      </c>
      <c r="F1303" s="13">
        <v>1854.93</v>
      </c>
      <c r="G1303" s="12" t="s">
        <v>1842</v>
      </c>
      <c r="H1303" s="18">
        <v>43983</v>
      </c>
      <c r="I1303" s="12" t="s">
        <v>3155</v>
      </c>
      <c r="J1303" s="12" t="s">
        <v>3235</v>
      </c>
      <c r="K1303" s="12">
        <v>10088</v>
      </c>
      <c r="L1303" s="12" t="s">
        <v>3207</v>
      </c>
      <c r="M1303" s="12">
        <v>113060</v>
      </c>
      <c r="N1303" s="12" t="s">
        <v>3236</v>
      </c>
      <c r="O1303" s="12" t="s">
        <v>1860</v>
      </c>
      <c r="P1303" s="12" t="s">
        <v>1861</v>
      </c>
      <c r="Q1303" s="12" t="s">
        <v>1862</v>
      </c>
      <c r="R1303" s="12" t="s">
        <v>1850</v>
      </c>
      <c r="S1303" s="12" t="s">
        <v>1857</v>
      </c>
    </row>
    <row r="1304" spans="1:19" x14ac:dyDescent="0.25">
      <c r="A1304" s="12" t="s">
        <v>1837</v>
      </c>
      <c r="B1304" s="12" t="s">
        <v>1838</v>
      </c>
      <c r="C1304" s="12" t="s">
        <v>1839</v>
      </c>
      <c r="D1304" s="12" t="s">
        <v>1840</v>
      </c>
      <c r="E1304" s="12" t="s">
        <v>1841</v>
      </c>
      <c r="F1304" s="13">
        <v>930.34</v>
      </c>
      <c r="G1304" s="12" t="s">
        <v>1842</v>
      </c>
      <c r="H1304" s="18">
        <v>43922</v>
      </c>
      <c r="I1304" s="12" t="s">
        <v>3237</v>
      </c>
      <c r="J1304" s="12" t="s">
        <v>3238</v>
      </c>
      <c r="K1304" s="12">
        <v>10088</v>
      </c>
      <c r="L1304" s="12" t="s">
        <v>3207</v>
      </c>
      <c r="M1304" s="12">
        <v>114000</v>
      </c>
      <c r="N1304" s="12" t="s">
        <v>3239</v>
      </c>
      <c r="O1304" s="12" t="s">
        <v>1847</v>
      </c>
      <c r="P1304" s="12" t="s">
        <v>1848</v>
      </c>
      <c r="Q1304" s="12" t="s">
        <v>1849</v>
      </c>
      <c r="R1304" s="12" t="s">
        <v>1850</v>
      </c>
      <c r="S1304" s="12" t="s">
        <v>1877</v>
      </c>
    </row>
    <row r="1305" spans="1:19" x14ac:dyDescent="0.25">
      <c r="A1305" s="12" t="s">
        <v>1852</v>
      </c>
      <c r="B1305" s="12" t="s">
        <v>1838</v>
      </c>
      <c r="C1305" s="12" t="s">
        <v>1853</v>
      </c>
      <c r="D1305" s="12" t="s">
        <v>1840</v>
      </c>
      <c r="E1305" s="12" t="s">
        <v>1841</v>
      </c>
      <c r="F1305" s="13">
        <v>946.5</v>
      </c>
      <c r="G1305" s="12" t="s">
        <v>1842</v>
      </c>
      <c r="H1305" s="18">
        <v>43952</v>
      </c>
      <c r="I1305" s="12" t="s">
        <v>3222</v>
      </c>
      <c r="J1305" s="12" t="s">
        <v>3238</v>
      </c>
      <c r="K1305" s="12">
        <v>10088</v>
      </c>
      <c r="L1305" s="12" t="s">
        <v>3207</v>
      </c>
      <c r="M1305" s="12">
        <v>114000</v>
      </c>
      <c r="N1305" s="12" t="s">
        <v>3239</v>
      </c>
      <c r="O1305" s="12" t="s">
        <v>1854</v>
      </c>
      <c r="P1305" s="12" t="s">
        <v>1855</v>
      </c>
      <c r="Q1305" s="12" t="s">
        <v>1856</v>
      </c>
      <c r="R1305" s="12" t="s">
        <v>1850</v>
      </c>
      <c r="S1305" s="12" t="s">
        <v>1877</v>
      </c>
    </row>
    <row r="1306" spans="1:19" x14ac:dyDescent="0.25">
      <c r="A1306" s="12" t="s">
        <v>1858</v>
      </c>
      <c r="B1306" s="12" t="s">
        <v>1838</v>
      </c>
      <c r="C1306" s="12" t="s">
        <v>1859</v>
      </c>
      <c r="D1306" s="12" t="s">
        <v>1840</v>
      </c>
      <c r="E1306" s="12" t="s">
        <v>1841</v>
      </c>
      <c r="F1306" s="13">
        <v>952.06</v>
      </c>
      <c r="G1306" s="12" t="s">
        <v>1842</v>
      </c>
      <c r="H1306" s="18">
        <v>43983</v>
      </c>
      <c r="I1306" s="12" t="s">
        <v>3158</v>
      </c>
      <c r="J1306" s="12" t="s">
        <v>3238</v>
      </c>
      <c r="K1306" s="12">
        <v>10088</v>
      </c>
      <c r="L1306" s="12" t="s">
        <v>3207</v>
      </c>
      <c r="M1306" s="12">
        <v>114000</v>
      </c>
      <c r="N1306" s="12" t="s">
        <v>3239</v>
      </c>
      <c r="O1306" s="12" t="s">
        <v>1860</v>
      </c>
      <c r="P1306" s="12" t="s">
        <v>1861</v>
      </c>
      <c r="Q1306" s="12" t="s">
        <v>1862</v>
      </c>
      <c r="R1306" s="12" t="s">
        <v>1850</v>
      </c>
      <c r="S1306" s="12" t="s">
        <v>1877</v>
      </c>
    </row>
    <row r="1307" spans="1:19" x14ac:dyDescent="0.25">
      <c r="A1307" s="12" t="s">
        <v>1837</v>
      </c>
      <c r="B1307" s="12" t="s">
        <v>1838</v>
      </c>
      <c r="C1307" s="12" t="s">
        <v>1839</v>
      </c>
      <c r="D1307" s="12" t="s">
        <v>1840</v>
      </c>
      <c r="E1307" s="12" t="s">
        <v>1841</v>
      </c>
      <c r="F1307" s="13">
        <v>2370.66</v>
      </c>
      <c r="G1307" s="12" t="s">
        <v>1842</v>
      </c>
      <c r="H1307" s="18">
        <v>43922</v>
      </c>
      <c r="I1307" s="12" t="s">
        <v>3240</v>
      </c>
      <c r="J1307" s="12" t="s">
        <v>3241</v>
      </c>
      <c r="K1307" s="12">
        <v>10088</v>
      </c>
      <c r="L1307" s="12" t="s">
        <v>3207</v>
      </c>
      <c r="M1307" s="12">
        <v>114010</v>
      </c>
      <c r="N1307" s="12" t="s">
        <v>3242</v>
      </c>
      <c r="O1307" s="12" t="s">
        <v>1847</v>
      </c>
      <c r="P1307" s="12" t="s">
        <v>1848</v>
      </c>
      <c r="Q1307" s="12" t="s">
        <v>1849</v>
      </c>
      <c r="R1307" s="12" t="s">
        <v>1850</v>
      </c>
      <c r="S1307" s="12" t="s">
        <v>1851</v>
      </c>
    </row>
    <row r="1308" spans="1:19" x14ac:dyDescent="0.25">
      <c r="A1308" s="12" t="s">
        <v>1852</v>
      </c>
      <c r="B1308" s="12" t="s">
        <v>1838</v>
      </c>
      <c r="C1308" s="12" t="s">
        <v>1853</v>
      </c>
      <c r="D1308" s="12" t="s">
        <v>1840</v>
      </c>
      <c r="E1308" s="12" t="s">
        <v>1841</v>
      </c>
      <c r="F1308" s="13">
        <v>2370.66</v>
      </c>
      <c r="G1308" s="12" t="s">
        <v>1842</v>
      </c>
      <c r="H1308" s="18">
        <v>43952</v>
      </c>
      <c r="I1308" s="12" t="s">
        <v>3225</v>
      </c>
      <c r="J1308" s="12" t="s">
        <v>3241</v>
      </c>
      <c r="K1308" s="12">
        <v>10088</v>
      </c>
      <c r="L1308" s="12" t="s">
        <v>3207</v>
      </c>
      <c r="M1308" s="12">
        <v>114010</v>
      </c>
      <c r="N1308" s="12" t="s">
        <v>3242</v>
      </c>
      <c r="O1308" s="12" t="s">
        <v>1854</v>
      </c>
      <c r="P1308" s="12" t="s">
        <v>1855</v>
      </c>
      <c r="Q1308" s="12" t="s">
        <v>1856</v>
      </c>
      <c r="R1308" s="12" t="s">
        <v>1850</v>
      </c>
      <c r="S1308" s="12" t="s">
        <v>1851</v>
      </c>
    </row>
    <row r="1309" spans="1:19" x14ac:dyDescent="0.25">
      <c r="A1309" s="12" t="s">
        <v>1858</v>
      </c>
      <c r="B1309" s="12" t="s">
        <v>1838</v>
      </c>
      <c r="C1309" s="12" t="s">
        <v>1859</v>
      </c>
      <c r="D1309" s="12" t="s">
        <v>1840</v>
      </c>
      <c r="E1309" s="12" t="s">
        <v>1841</v>
      </c>
      <c r="F1309" s="13">
        <v>2370.66</v>
      </c>
      <c r="G1309" s="12" t="s">
        <v>1842</v>
      </c>
      <c r="H1309" s="18">
        <v>43983</v>
      </c>
      <c r="I1309" s="12" t="s">
        <v>3162</v>
      </c>
      <c r="J1309" s="12" t="s">
        <v>3241</v>
      </c>
      <c r="K1309" s="12">
        <v>10088</v>
      </c>
      <c r="L1309" s="12" t="s">
        <v>3207</v>
      </c>
      <c r="M1309" s="12">
        <v>114010</v>
      </c>
      <c r="N1309" s="12" t="s">
        <v>3242</v>
      </c>
      <c r="O1309" s="12" t="s">
        <v>1860</v>
      </c>
      <c r="P1309" s="12" t="s">
        <v>1861</v>
      </c>
      <c r="Q1309" s="12" t="s">
        <v>1862</v>
      </c>
      <c r="R1309" s="12" t="s">
        <v>1850</v>
      </c>
      <c r="S1309" s="12" t="s">
        <v>1851</v>
      </c>
    </row>
    <row r="1310" spans="1:19" x14ac:dyDescent="0.25">
      <c r="A1310" s="12" t="s">
        <v>1837</v>
      </c>
      <c r="B1310" s="12" t="s">
        <v>1838</v>
      </c>
      <c r="C1310" s="12" t="s">
        <v>1839</v>
      </c>
      <c r="D1310" s="12" t="s">
        <v>1840</v>
      </c>
      <c r="E1310" s="12" t="s">
        <v>1841</v>
      </c>
      <c r="F1310" s="13">
        <v>16866.009999999998</v>
      </c>
      <c r="G1310" s="12" t="s">
        <v>1842</v>
      </c>
      <c r="H1310" s="18">
        <v>43922</v>
      </c>
      <c r="I1310" s="12" t="s">
        <v>3243</v>
      </c>
      <c r="J1310" s="12" t="s">
        <v>3244</v>
      </c>
      <c r="K1310" s="12">
        <v>10088</v>
      </c>
      <c r="L1310" s="12" t="s">
        <v>3207</v>
      </c>
      <c r="M1310" s="12">
        <v>114040</v>
      </c>
      <c r="N1310" s="12" t="s">
        <v>3245</v>
      </c>
      <c r="O1310" s="12" t="s">
        <v>1847</v>
      </c>
      <c r="P1310" s="12" t="s">
        <v>1848</v>
      </c>
      <c r="Q1310" s="12" t="s">
        <v>1849</v>
      </c>
      <c r="R1310" s="12" t="s">
        <v>1850</v>
      </c>
      <c r="S1310" s="12" t="s">
        <v>1815</v>
      </c>
    </row>
    <row r="1311" spans="1:19" x14ac:dyDescent="0.25">
      <c r="A1311" s="12" t="s">
        <v>1852</v>
      </c>
      <c r="B1311" s="12" t="s">
        <v>1838</v>
      </c>
      <c r="C1311" s="12" t="s">
        <v>1853</v>
      </c>
      <c r="D1311" s="12" t="s">
        <v>1840</v>
      </c>
      <c r="E1311" s="12" t="s">
        <v>1841</v>
      </c>
      <c r="F1311" s="13">
        <v>16866.009999999998</v>
      </c>
      <c r="G1311" s="12" t="s">
        <v>1842</v>
      </c>
      <c r="H1311" s="18">
        <v>43952</v>
      </c>
      <c r="I1311" s="12" t="s">
        <v>3228</v>
      </c>
      <c r="J1311" s="12" t="s">
        <v>3244</v>
      </c>
      <c r="K1311" s="12">
        <v>10088</v>
      </c>
      <c r="L1311" s="12" t="s">
        <v>3207</v>
      </c>
      <c r="M1311" s="12">
        <v>114040</v>
      </c>
      <c r="N1311" s="12" t="s">
        <v>3245</v>
      </c>
      <c r="O1311" s="12" t="s">
        <v>1854</v>
      </c>
      <c r="P1311" s="12" t="s">
        <v>1855</v>
      </c>
      <c r="Q1311" s="12" t="s">
        <v>1856</v>
      </c>
      <c r="R1311" s="12" t="s">
        <v>1850</v>
      </c>
      <c r="S1311" s="12" t="s">
        <v>1815</v>
      </c>
    </row>
    <row r="1312" spans="1:19" x14ac:dyDescent="0.25">
      <c r="A1312" s="12" t="s">
        <v>1858</v>
      </c>
      <c r="B1312" s="12" t="s">
        <v>1838</v>
      </c>
      <c r="C1312" s="12" t="s">
        <v>1859</v>
      </c>
      <c r="D1312" s="12" t="s">
        <v>1840</v>
      </c>
      <c r="E1312" s="12" t="s">
        <v>1841</v>
      </c>
      <c r="F1312" s="13">
        <v>16866.009999999998</v>
      </c>
      <c r="G1312" s="12" t="s">
        <v>1842</v>
      </c>
      <c r="H1312" s="18">
        <v>43983</v>
      </c>
      <c r="I1312" s="12" t="s">
        <v>3165</v>
      </c>
      <c r="J1312" s="12" t="s">
        <v>3244</v>
      </c>
      <c r="K1312" s="12">
        <v>10088</v>
      </c>
      <c r="L1312" s="12" t="s">
        <v>3207</v>
      </c>
      <c r="M1312" s="12">
        <v>114040</v>
      </c>
      <c r="N1312" s="12" t="s">
        <v>3245</v>
      </c>
      <c r="O1312" s="12" t="s">
        <v>1860</v>
      </c>
      <c r="P1312" s="12" t="s">
        <v>1861</v>
      </c>
      <c r="Q1312" s="12" t="s">
        <v>1862</v>
      </c>
      <c r="R1312" s="12" t="s">
        <v>1850</v>
      </c>
      <c r="S1312" s="12" t="s">
        <v>1815</v>
      </c>
    </row>
    <row r="1313" spans="1:19" x14ac:dyDescent="0.25">
      <c r="A1313" s="12" t="s">
        <v>1837</v>
      </c>
      <c r="B1313" s="12" t="s">
        <v>1838</v>
      </c>
      <c r="C1313" s="12" t="s">
        <v>1839</v>
      </c>
      <c r="D1313" s="12" t="s">
        <v>1840</v>
      </c>
      <c r="E1313" s="12" t="s">
        <v>1841</v>
      </c>
      <c r="F1313" s="13">
        <v>7438.21</v>
      </c>
      <c r="G1313" s="12" t="s">
        <v>1842</v>
      </c>
      <c r="H1313" s="18">
        <v>43922</v>
      </c>
      <c r="I1313" s="12" t="s">
        <v>3246</v>
      </c>
      <c r="J1313" s="12" t="s">
        <v>3247</v>
      </c>
      <c r="K1313" s="12">
        <v>10088</v>
      </c>
      <c r="L1313" s="12" t="s">
        <v>3207</v>
      </c>
      <c r="M1313" s="12">
        <v>114060</v>
      </c>
      <c r="N1313" s="12" t="s">
        <v>3248</v>
      </c>
      <c r="O1313" s="12" t="s">
        <v>1847</v>
      </c>
      <c r="P1313" s="12" t="s">
        <v>1848</v>
      </c>
      <c r="Q1313" s="12" t="s">
        <v>1849</v>
      </c>
      <c r="R1313" s="12" t="s">
        <v>1850</v>
      </c>
      <c r="S1313" s="12" t="s">
        <v>1857</v>
      </c>
    </row>
    <row r="1314" spans="1:19" x14ac:dyDescent="0.25">
      <c r="A1314" s="12" t="s">
        <v>1852</v>
      </c>
      <c r="B1314" s="12" t="s">
        <v>1838</v>
      </c>
      <c r="C1314" s="12" t="s">
        <v>1853</v>
      </c>
      <c r="D1314" s="12" t="s">
        <v>1840</v>
      </c>
      <c r="E1314" s="12" t="s">
        <v>1841</v>
      </c>
      <c r="F1314" s="13">
        <v>7682.01</v>
      </c>
      <c r="G1314" s="12" t="s">
        <v>1842</v>
      </c>
      <c r="H1314" s="18">
        <v>43952</v>
      </c>
      <c r="I1314" s="12" t="s">
        <v>3231</v>
      </c>
      <c r="J1314" s="12" t="s">
        <v>3247</v>
      </c>
      <c r="K1314" s="12">
        <v>10088</v>
      </c>
      <c r="L1314" s="12" t="s">
        <v>3207</v>
      </c>
      <c r="M1314" s="12">
        <v>114060</v>
      </c>
      <c r="N1314" s="12" t="s">
        <v>3248</v>
      </c>
      <c r="O1314" s="12" t="s">
        <v>1854</v>
      </c>
      <c r="P1314" s="12" t="s">
        <v>1855</v>
      </c>
      <c r="Q1314" s="12" t="s">
        <v>1856</v>
      </c>
      <c r="R1314" s="12" t="s">
        <v>1850</v>
      </c>
      <c r="S1314" s="12" t="s">
        <v>1857</v>
      </c>
    </row>
    <row r="1315" spans="1:19" x14ac:dyDescent="0.25">
      <c r="A1315" s="12" t="s">
        <v>1858</v>
      </c>
      <c r="B1315" s="12" t="s">
        <v>1838</v>
      </c>
      <c r="C1315" s="12" t="s">
        <v>1859</v>
      </c>
      <c r="D1315" s="12" t="s">
        <v>1840</v>
      </c>
      <c r="E1315" s="12" t="s">
        <v>1841</v>
      </c>
      <c r="F1315" s="13">
        <v>7620.99</v>
      </c>
      <c r="G1315" s="12" t="s">
        <v>1842</v>
      </c>
      <c r="H1315" s="18">
        <v>43983</v>
      </c>
      <c r="I1315" s="12" t="s">
        <v>3170</v>
      </c>
      <c r="J1315" s="12" t="s">
        <v>3247</v>
      </c>
      <c r="K1315" s="12">
        <v>10088</v>
      </c>
      <c r="L1315" s="12" t="s">
        <v>3207</v>
      </c>
      <c r="M1315" s="12">
        <v>114060</v>
      </c>
      <c r="N1315" s="12" t="s">
        <v>3248</v>
      </c>
      <c r="O1315" s="12" t="s">
        <v>1860</v>
      </c>
      <c r="P1315" s="12" t="s">
        <v>1861</v>
      </c>
      <c r="Q1315" s="12" t="s">
        <v>1862</v>
      </c>
      <c r="R1315" s="12" t="s">
        <v>1850</v>
      </c>
      <c r="S1315" s="12" t="s">
        <v>1857</v>
      </c>
    </row>
    <row r="1316" spans="1:19" x14ac:dyDescent="0.25">
      <c r="A1316" s="12" t="s">
        <v>1837</v>
      </c>
      <c r="B1316" s="12" t="s">
        <v>1838</v>
      </c>
      <c r="C1316" s="12" t="s">
        <v>1839</v>
      </c>
      <c r="D1316" s="12" t="s">
        <v>1840</v>
      </c>
      <c r="E1316" s="12" t="s">
        <v>1841</v>
      </c>
      <c r="F1316" s="13">
        <v>2148.9899999999998</v>
      </c>
      <c r="G1316" s="12" t="s">
        <v>1842</v>
      </c>
      <c r="H1316" s="18">
        <v>43922</v>
      </c>
      <c r="I1316" s="12" t="s">
        <v>3249</v>
      </c>
      <c r="J1316" s="12" t="s">
        <v>3250</v>
      </c>
      <c r="K1316" s="12">
        <v>10089</v>
      </c>
      <c r="L1316" s="12" t="s">
        <v>3251</v>
      </c>
      <c r="M1316" s="12">
        <v>111100</v>
      </c>
      <c r="N1316" s="12" t="s">
        <v>3252</v>
      </c>
      <c r="O1316" s="12" t="s">
        <v>1847</v>
      </c>
      <c r="P1316" s="12" t="s">
        <v>1848</v>
      </c>
      <c r="Q1316" s="12" t="s">
        <v>1849</v>
      </c>
      <c r="R1316" s="12" t="s">
        <v>1850</v>
      </c>
      <c r="S1316" s="12" t="s">
        <v>1851</v>
      </c>
    </row>
    <row r="1317" spans="1:19" x14ac:dyDescent="0.25">
      <c r="A1317" s="12" t="s">
        <v>1852</v>
      </c>
      <c r="B1317" s="12" t="s">
        <v>1838</v>
      </c>
      <c r="C1317" s="12" t="s">
        <v>1853</v>
      </c>
      <c r="D1317" s="12" t="s">
        <v>1840</v>
      </c>
      <c r="E1317" s="12" t="s">
        <v>1841</v>
      </c>
      <c r="F1317" s="13">
        <v>2148.9899999999998</v>
      </c>
      <c r="G1317" s="12" t="s">
        <v>1842</v>
      </c>
      <c r="H1317" s="18">
        <v>43952</v>
      </c>
      <c r="I1317" s="12" t="s">
        <v>3234</v>
      </c>
      <c r="J1317" s="12" t="s">
        <v>3250</v>
      </c>
      <c r="K1317" s="12">
        <v>10089</v>
      </c>
      <c r="L1317" s="12" t="s">
        <v>3251</v>
      </c>
      <c r="M1317" s="12">
        <v>111100</v>
      </c>
      <c r="N1317" s="12" t="s">
        <v>3252</v>
      </c>
      <c r="O1317" s="12" t="s">
        <v>1854</v>
      </c>
      <c r="P1317" s="12" t="s">
        <v>1855</v>
      </c>
      <c r="Q1317" s="12" t="s">
        <v>1856</v>
      </c>
      <c r="R1317" s="12" t="s">
        <v>1850</v>
      </c>
      <c r="S1317" s="12" t="s">
        <v>1851</v>
      </c>
    </row>
    <row r="1318" spans="1:19" x14ac:dyDescent="0.25">
      <c r="A1318" s="12" t="s">
        <v>1858</v>
      </c>
      <c r="B1318" s="12" t="s">
        <v>1838</v>
      </c>
      <c r="C1318" s="12" t="s">
        <v>1859</v>
      </c>
      <c r="D1318" s="12" t="s">
        <v>1840</v>
      </c>
      <c r="E1318" s="12" t="s">
        <v>1841</v>
      </c>
      <c r="F1318" s="13">
        <v>2148.9899999999998</v>
      </c>
      <c r="G1318" s="12" t="s">
        <v>1842</v>
      </c>
      <c r="H1318" s="18">
        <v>43983</v>
      </c>
      <c r="I1318" s="12" t="s">
        <v>3173</v>
      </c>
      <c r="J1318" s="12" t="s">
        <v>3250</v>
      </c>
      <c r="K1318" s="12">
        <v>10089</v>
      </c>
      <c r="L1318" s="12" t="s">
        <v>3251</v>
      </c>
      <c r="M1318" s="12">
        <v>111100</v>
      </c>
      <c r="N1318" s="12" t="s">
        <v>3252</v>
      </c>
      <c r="O1318" s="12" t="s">
        <v>1860</v>
      </c>
      <c r="P1318" s="12" t="s">
        <v>1861</v>
      </c>
      <c r="Q1318" s="12" t="s">
        <v>1862</v>
      </c>
      <c r="R1318" s="12" t="s">
        <v>1850</v>
      </c>
      <c r="S1318" s="12" t="s">
        <v>1851</v>
      </c>
    </row>
    <row r="1319" spans="1:19" x14ac:dyDescent="0.25">
      <c r="A1319" s="12" t="s">
        <v>1837</v>
      </c>
      <c r="B1319" s="12" t="s">
        <v>1838</v>
      </c>
      <c r="C1319" s="12" t="s">
        <v>1839</v>
      </c>
      <c r="D1319" s="12" t="s">
        <v>1840</v>
      </c>
      <c r="E1319" s="12" t="s">
        <v>1841</v>
      </c>
      <c r="F1319" s="13">
        <v>3423.78</v>
      </c>
      <c r="G1319" s="12" t="s">
        <v>1842</v>
      </c>
      <c r="H1319" s="18">
        <v>43922</v>
      </c>
      <c r="I1319" s="12" t="s">
        <v>3253</v>
      </c>
      <c r="J1319" s="12" t="s">
        <v>3254</v>
      </c>
      <c r="K1319" s="12">
        <v>10089</v>
      </c>
      <c r="L1319" s="12" t="s">
        <v>3251</v>
      </c>
      <c r="M1319" s="12">
        <v>111200</v>
      </c>
      <c r="N1319" s="12" t="s">
        <v>3255</v>
      </c>
      <c r="O1319" s="12" t="s">
        <v>1847</v>
      </c>
      <c r="P1319" s="12" t="s">
        <v>1848</v>
      </c>
      <c r="Q1319" s="12" t="s">
        <v>1849</v>
      </c>
      <c r="R1319" s="12" t="s">
        <v>1850</v>
      </c>
      <c r="S1319" s="12" t="s">
        <v>1866</v>
      </c>
    </row>
    <row r="1320" spans="1:19" x14ac:dyDescent="0.25">
      <c r="A1320" s="12" t="s">
        <v>1852</v>
      </c>
      <c r="B1320" s="12" t="s">
        <v>1838</v>
      </c>
      <c r="C1320" s="12" t="s">
        <v>1853</v>
      </c>
      <c r="D1320" s="12" t="s">
        <v>1840</v>
      </c>
      <c r="E1320" s="12" t="s">
        <v>1841</v>
      </c>
      <c r="F1320" s="13">
        <v>3010.38</v>
      </c>
      <c r="G1320" s="12" t="s">
        <v>1842</v>
      </c>
      <c r="H1320" s="18">
        <v>43952</v>
      </c>
      <c r="I1320" s="12" t="s">
        <v>3237</v>
      </c>
      <c r="J1320" s="12" t="s">
        <v>3254</v>
      </c>
      <c r="K1320" s="12">
        <v>10089</v>
      </c>
      <c r="L1320" s="12" t="s">
        <v>3251</v>
      </c>
      <c r="M1320" s="12">
        <v>111200</v>
      </c>
      <c r="N1320" s="12" t="s">
        <v>3255</v>
      </c>
      <c r="O1320" s="12" t="s">
        <v>1854</v>
      </c>
      <c r="P1320" s="12" t="s">
        <v>1855</v>
      </c>
      <c r="Q1320" s="12" t="s">
        <v>1856</v>
      </c>
      <c r="R1320" s="12" t="s">
        <v>1850</v>
      </c>
      <c r="S1320" s="12" t="s">
        <v>1866</v>
      </c>
    </row>
    <row r="1321" spans="1:19" x14ac:dyDescent="0.25">
      <c r="A1321" s="12" t="s">
        <v>1858</v>
      </c>
      <c r="B1321" s="12" t="s">
        <v>1838</v>
      </c>
      <c r="C1321" s="12" t="s">
        <v>1859</v>
      </c>
      <c r="D1321" s="12" t="s">
        <v>1840</v>
      </c>
      <c r="E1321" s="12" t="s">
        <v>1841</v>
      </c>
      <c r="F1321" s="13">
        <v>3010.38</v>
      </c>
      <c r="G1321" s="12" t="s">
        <v>1842</v>
      </c>
      <c r="H1321" s="18">
        <v>43983</v>
      </c>
      <c r="I1321" s="12" t="s">
        <v>3176</v>
      </c>
      <c r="J1321" s="12" t="s">
        <v>3254</v>
      </c>
      <c r="K1321" s="12">
        <v>10089</v>
      </c>
      <c r="L1321" s="12" t="s">
        <v>3251</v>
      </c>
      <c r="M1321" s="12">
        <v>111200</v>
      </c>
      <c r="N1321" s="12" t="s">
        <v>3255</v>
      </c>
      <c r="O1321" s="12" t="s">
        <v>1860</v>
      </c>
      <c r="P1321" s="12" t="s">
        <v>1861</v>
      </c>
      <c r="Q1321" s="12" t="s">
        <v>1862</v>
      </c>
      <c r="R1321" s="12" t="s">
        <v>1850</v>
      </c>
      <c r="S1321" s="12" t="s">
        <v>1866</v>
      </c>
    </row>
    <row r="1322" spans="1:19" x14ac:dyDescent="0.25">
      <c r="A1322" s="12" t="s">
        <v>1837</v>
      </c>
      <c r="B1322" s="12" t="s">
        <v>1838</v>
      </c>
      <c r="C1322" s="12" t="s">
        <v>1839</v>
      </c>
      <c r="D1322" s="12" t="s">
        <v>1840</v>
      </c>
      <c r="E1322" s="12" t="s">
        <v>1841</v>
      </c>
      <c r="F1322" s="13">
        <v>39891.51</v>
      </c>
      <c r="G1322" s="12" t="s">
        <v>1842</v>
      </c>
      <c r="H1322" s="18">
        <v>43922</v>
      </c>
      <c r="I1322" s="12" t="s">
        <v>3256</v>
      </c>
      <c r="J1322" s="12" t="s">
        <v>3257</v>
      </c>
      <c r="K1322" s="12">
        <v>10089</v>
      </c>
      <c r="L1322" s="12" t="s">
        <v>3251</v>
      </c>
      <c r="M1322" s="12">
        <v>111400</v>
      </c>
      <c r="N1322" s="12" t="s">
        <v>3258</v>
      </c>
      <c r="O1322" s="12" t="s">
        <v>1847</v>
      </c>
      <c r="P1322" s="12" t="s">
        <v>1848</v>
      </c>
      <c r="Q1322" s="12" t="s">
        <v>1849</v>
      </c>
      <c r="R1322" s="12" t="s">
        <v>1850</v>
      </c>
      <c r="S1322" s="12" t="s">
        <v>1815</v>
      </c>
    </row>
    <row r="1323" spans="1:19" x14ac:dyDescent="0.25">
      <c r="A1323" s="12" t="s">
        <v>1852</v>
      </c>
      <c r="B1323" s="12" t="s">
        <v>1838</v>
      </c>
      <c r="C1323" s="12" t="s">
        <v>1853</v>
      </c>
      <c r="D1323" s="12" t="s">
        <v>1840</v>
      </c>
      <c r="E1323" s="12" t="s">
        <v>1841</v>
      </c>
      <c r="F1323" s="13">
        <v>39849.980000000003</v>
      </c>
      <c r="G1323" s="12" t="s">
        <v>1842</v>
      </c>
      <c r="H1323" s="18">
        <v>43952</v>
      </c>
      <c r="I1323" s="12" t="s">
        <v>3240</v>
      </c>
      <c r="J1323" s="12" t="s">
        <v>3257</v>
      </c>
      <c r="K1323" s="12">
        <v>10089</v>
      </c>
      <c r="L1323" s="12" t="s">
        <v>3251</v>
      </c>
      <c r="M1323" s="12">
        <v>111400</v>
      </c>
      <c r="N1323" s="12" t="s">
        <v>3258</v>
      </c>
      <c r="O1323" s="12" t="s">
        <v>1854</v>
      </c>
      <c r="P1323" s="12" t="s">
        <v>1855</v>
      </c>
      <c r="Q1323" s="12" t="s">
        <v>1856</v>
      </c>
      <c r="R1323" s="12" t="s">
        <v>1850</v>
      </c>
      <c r="S1323" s="12" t="s">
        <v>1815</v>
      </c>
    </row>
    <row r="1324" spans="1:19" x14ac:dyDescent="0.25">
      <c r="A1324" s="12" t="s">
        <v>1858</v>
      </c>
      <c r="B1324" s="12" t="s">
        <v>1838</v>
      </c>
      <c r="C1324" s="12" t="s">
        <v>1859</v>
      </c>
      <c r="D1324" s="12" t="s">
        <v>1840</v>
      </c>
      <c r="E1324" s="12" t="s">
        <v>1841</v>
      </c>
      <c r="F1324" s="13">
        <v>39995.33</v>
      </c>
      <c r="G1324" s="12" t="s">
        <v>1842</v>
      </c>
      <c r="H1324" s="18">
        <v>43983</v>
      </c>
      <c r="I1324" s="12" t="s">
        <v>3179</v>
      </c>
      <c r="J1324" s="12" t="s">
        <v>3257</v>
      </c>
      <c r="K1324" s="12">
        <v>10089</v>
      </c>
      <c r="L1324" s="12" t="s">
        <v>3251</v>
      </c>
      <c r="M1324" s="12">
        <v>111400</v>
      </c>
      <c r="N1324" s="12" t="s">
        <v>3258</v>
      </c>
      <c r="O1324" s="12" t="s">
        <v>1860</v>
      </c>
      <c r="P1324" s="12" t="s">
        <v>1861</v>
      </c>
      <c r="Q1324" s="12" t="s">
        <v>1862</v>
      </c>
      <c r="R1324" s="12" t="s">
        <v>1850</v>
      </c>
      <c r="S1324" s="12" t="s">
        <v>1815</v>
      </c>
    </row>
    <row r="1325" spans="1:19" x14ac:dyDescent="0.25">
      <c r="A1325" s="12" t="s">
        <v>1837</v>
      </c>
      <c r="B1325" s="12" t="s">
        <v>1838</v>
      </c>
      <c r="C1325" s="12" t="s">
        <v>1839</v>
      </c>
      <c r="D1325" s="12" t="s">
        <v>1840</v>
      </c>
      <c r="E1325" s="12" t="s">
        <v>1841</v>
      </c>
      <c r="F1325" s="13">
        <v>13594.82</v>
      </c>
      <c r="G1325" s="12" t="s">
        <v>1842</v>
      </c>
      <c r="H1325" s="18">
        <v>43922</v>
      </c>
      <c r="I1325" s="12" t="s">
        <v>3259</v>
      </c>
      <c r="J1325" s="12" t="s">
        <v>3260</v>
      </c>
      <c r="K1325" s="12">
        <v>10089</v>
      </c>
      <c r="L1325" s="12" t="s">
        <v>3251</v>
      </c>
      <c r="M1325" s="12">
        <v>111600</v>
      </c>
      <c r="N1325" s="12" t="s">
        <v>3261</v>
      </c>
      <c r="O1325" s="12" t="s">
        <v>1847</v>
      </c>
      <c r="P1325" s="12" t="s">
        <v>1848</v>
      </c>
      <c r="Q1325" s="12" t="s">
        <v>1849</v>
      </c>
      <c r="R1325" s="12" t="s">
        <v>1850</v>
      </c>
      <c r="S1325" s="12" t="s">
        <v>1857</v>
      </c>
    </row>
    <row r="1326" spans="1:19" x14ac:dyDescent="0.25">
      <c r="A1326" s="12" t="s">
        <v>1852</v>
      </c>
      <c r="B1326" s="12" t="s">
        <v>1838</v>
      </c>
      <c r="C1326" s="12" t="s">
        <v>1853</v>
      </c>
      <c r="D1326" s="12" t="s">
        <v>1840</v>
      </c>
      <c r="E1326" s="12" t="s">
        <v>1841</v>
      </c>
      <c r="F1326" s="13">
        <v>11927.43</v>
      </c>
      <c r="G1326" s="12" t="s">
        <v>1842</v>
      </c>
      <c r="H1326" s="18">
        <v>43952</v>
      </c>
      <c r="I1326" s="12" t="s">
        <v>3243</v>
      </c>
      <c r="J1326" s="12" t="s">
        <v>3260</v>
      </c>
      <c r="K1326" s="12">
        <v>10089</v>
      </c>
      <c r="L1326" s="12" t="s">
        <v>3251</v>
      </c>
      <c r="M1326" s="12">
        <v>111600</v>
      </c>
      <c r="N1326" s="12" t="s">
        <v>3261</v>
      </c>
      <c r="O1326" s="12" t="s">
        <v>1854</v>
      </c>
      <c r="P1326" s="12" t="s">
        <v>1855</v>
      </c>
      <c r="Q1326" s="12" t="s">
        <v>1856</v>
      </c>
      <c r="R1326" s="12" t="s">
        <v>1850</v>
      </c>
      <c r="S1326" s="12" t="s">
        <v>1857</v>
      </c>
    </row>
    <row r="1327" spans="1:19" x14ac:dyDescent="0.25">
      <c r="A1327" s="12" t="s">
        <v>1858</v>
      </c>
      <c r="B1327" s="12" t="s">
        <v>1838</v>
      </c>
      <c r="C1327" s="12" t="s">
        <v>1859</v>
      </c>
      <c r="D1327" s="12" t="s">
        <v>1840</v>
      </c>
      <c r="E1327" s="12" t="s">
        <v>1841</v>
      </c>
      <c r="F1327" s="13">
        <v>11927.43</v>
      </c>
      <c r="G1327" s="12" t="s">
        <v>1842</v>
      </c>
      <c r="H1327" s="18">
        <v>43983</v>
      </c>
      <c r="I1327" s="12" t="s">
        <v>3182</v>
      </c>
      <c r="J1327" s="12" t="s">
        <v>3260</v>
      </c>
      <c r="K1327" s="12">
        <v>10089</v>
      </c>
      <c r="L1327" s="12" t="s">
        <v>3251</v>
      </c>
      <c r="M1327" s="12">
        <v>111600</v>
      </c>
      <c r="N1327" s="12" t="s">
        <v>3261</v>
      </c>
      <c r="O1327" s="12" t="s">
        <v>1860</v>
      </c>
      <c r="P1327" s="12" t="s">
        <v>1861</v>
      </c>
      <c r="Q1327" s="12" t="s">
        <v>1862</v>
      </c>
      <c r="R1327" s="12" t="s">
        <v>1850</v>
      </c>
      <c r="S1327" s="12" t="s">
        <v>1857</v>
      </c>
    </row>
    <row r="1328" spans="1:19" x14ac:dyDescent="0.25">
      <c r="A1328" s="12" t="s">
        <v>1837</v>
      </c>
      <c r="B1328" s="12" t="s">
        <v>1838</v>
      </c>
      <c r="C1328" s="12" t="s">
        <v>1839</v>
      </c>
      <c r="D1328" s="12" t="s">
        <v>1840</v>
      </c>
      <c r="E1328" s="12" t="s">
        <v>1841</v>
      </c>
      <c r="F1328" s="13">
        <v>1344.38</v>
      </c>
      <c r="G1328" s="12" t="s">
        <v>1842</v>
      </c>
      <c r="H1328" s="18">
        <v>43922</v>
      </c>
      <c r="I1328" s="12" t="s">
        <v>3262</v>
      </c>
      <c r="J1328" s="12" t="s">
        <v>3263</v>
      </c>
      <c r="K1328" s="12">
        <v>10089</v>
      </c>
      <c r="L1328" s="12" t="s">
        <v>3251</v>
      </c>
      <c r="M1328" s="12">
        <v>111700</v>
      </c>
      <c r="N1328" s="12" t="s">
        <v>3264</v>
      </c>
      <c r="O1328" s="12" t="s">
        <v>1847</v>
      </c>
      <c r="P1328" s="12" t="s">
        <v>1848</v>
      </c>
      <c r="Q1328" s="12" t="s">
        <v>1849</v>
      </c>
      <c r="R1328" s="12" t="s">
        <v>1850</v>
      </c>
      <c r="S1328" s="12" t="s">
        <v>1877</v>
      </c>
    </row>
    <row r="1329" spans="1:19" x14ac:dyDescent="0.25">
      <c r="A1329" s="12" t="s">
        <v>1852</v>
      </c>
      <c r="B1329" s="12" t="s">
        <v>1838</v>
      </c>
      <c r="C1329" s="12" t="s">
        <v>1853</v>
      </c>
      <c r="D1329" s="12" t="s">
        <v>1840</v>
      </c>
      <c r="E1329" s="12" t="s">
        <v>1841</v>
      </c>
      <c r="F1329" s="13">
        <v>996.78</v>
      </c>
      <c r="G1329" s="12" t="s">
        <v>1842</v>
      </c>
      <c r="H1329" s="18">
        <v>43952</v>
      </c>
      <c r="I1329" s="12" t="s">
        <v>3246</v>
      </c>
      <c r="J1329" s="12" t="s">
        <v>3263</v>
      </c>
      <c r="K1329" s="12">
        <v>10089</v>
      </c>
      <c r="L1329" s="12" t="s">
        <v>3251</v>
      </c>
      <c r="M1329" s="12">
        <v>111700</v>
      </c>
      <c r="N1329" s="12" t="s">
        <v>3264</v>
      </c>
      <c r="O1329" s="12" t="s">
        <v>1854</v>
      </c>
      <c r="P1329" s="12" t="s">
        <v>1855</v>
      </c>
      <c r="Q1329" s="12" t="s">
        <v>1856</v>
      </c>
      <c r="R1329" s="12" t="s">
        <v>1850</v>
      </c>
      <c r="S1329" s="12" t="s">
        <v>1877</v>
      </c>
    </row>
    <row r="1330" spans="1:19" x14ac:dyDescent="0.25">
      <c r="A1330" s="12" t="s">
        <v>1858</v>
      </c>
      <c r="B1330" s="12" t="s">
        <v>1838</v>
      </c>
      <c r="C1330" s="12" t="s">
        <v>1859</v>
      </c>
      <c r="D1330" s="12" t="s">
        <v>1840</v>
      </c>
      <c r="E1330" s="12" t="s">
        <v>1841</v>
      </c>
      <c r="F1330" s="13">
        <v>996.78</v>
      </c>
      <c r="G1330" s="12" t="s">
        <v>1842</v>
      </c>
      <c r="H1330" s="18">
        <v>43983</v>
      </c>
      <c r="I1330" s="12" t="s">
        <v>3185</v>
      </c>
      <c r="J1330" s="12" t="s">
        <v>3263</v>
      </c>
      <c r="K1330" s="12">
        <v>10089</v>
      </c>
      <c r="L1330" s="12" t="s">
        <v>3251</v>
      </c>
      <c r="M1330" s="12">
        <v>111700</v>
      </c>
      <c r="N1330" s="12" t="s">
        <v>3264</v>
      </c>
      <c r="O1330" s="12" t="s">
        <v>1860</v>
      </c>
      <c r="P1330" s="12" t="s">
        <v>1861</v>
      </c>
      <c r="Q1330" s="12" t="s">
        <v>1862</v>
      </c>
      <c r="R1330" s="12" t="s">
        <v>1850</v>
      </c>
      <c r="S1330" s="12" t="s">
        <v>1877</v>
      </c>
    </row>
    <row r="1331" spans="1:19" x14ac:dyDescent="0.25">
      <c r="A1331" s="12" t="s">
        <v>1837</v>
      </c>
      <c r="B1331" s="12" t="s">
        <v>1838</v>
      </c>
      <c r="C1331" s="12" t="s">
        <v>1839</v>
      </c>
      <c r="D1331" s="12" t="s">
        <v>1840</v>
      </c>
      <c r="E1331" s="12" t="s">
        <v>1841</v>
      </c>
      <c r="F1331" s="13">
        <v>13.78</v>
      </c>
      <c r="G1331" s="12" t="s">
        <v>1842</v>
      </c>
      <c r="H1331" s="18">
        <v>43922</v>
      </c>
      <c r="I1331" s="12" t="s">
        <v>3265</v>
      </c>
      <c r="J1331" s="12" t="s">
        <v>3266</v>
      </c>
      <c r="K1331" s="12">
        <v>10089</v>
      </c>
      <c r="L1331" s="12" t="s">
        <v>3251</v>
      </c>
      <c r="M1331" s="12">
        <v>113000</v>
      </c>
      <c r="N1331" s="12" t="s">
        <v>3267</v>
      </c>
      <c r="O1331" s="12" t="s">
        <v>1847</v>
      </c>
      <c r="P1331" s="12" t="s">
        <v>1848</v>
      </c>
      <c r="Q1331" s="12" t="s">
        <v>1849</v>
      </c>
      <c r="R1331" s="12" t="s">
        <v>1850</v>
      </c>
      <c r="S1331" s="12" t="s">
        <v>1877</v>
      </c>
    </row>
    <row r="1332" spans="1:19" x14ac:dyDescent="0.25">
      <c r="A1332" s="12" t="s">
        <v>1852</v>
      </c>
      <c r="B1332" s="12" t="s">
        <v>1838</v>
      </c>
      <c r="C1332" s="12" t="s">
        <v>1853</v>
      </c>
      <c r="D1332" s="12" t="s">
        <v>1840</v>
      </c>
      <c r="E1332" s="12" t="s">
        <v>1841</v>
      </c>
      <c r="F1332" s="13">
        <v>8.74</v>
      </c>
      <c r="G1332" s="12" t="s">
        <v>1842</v>
      </c>
      <c r="H1332" s="18">
        <v>43952</v>
      </c>
      <c r="I1332" s="12" t="s">
        <v>3249</v>
      </c>
      <c r="J1332" s="12" t="s">
        <v>3266</v>
      </c>
      <c r="K1332" s="12">
        <v>10089</v>
      </c>
      <c r="L1332" s="12" t="s">
        <v>3251</v>
      </c>
      <c r="M1332" s="12">
        <v>113000</v>
      </c>
      <c r="N1332" s="12" t="s">
        <v>3267</v>
      </c>
      <c r="O1332" s="12" t="s">
        <v>1854</v>
      </c>
      <c r="P1332" s="12" t="s">
        <v>1855</v>
      </c>
      <c r="Q1332" s="12" t="s">
        <v>1856</v>
      </c>
      <c r="R1332" s="12" t="s">
        <v>1850</v>
      </c>
      <c r="S1332" s="12" t="s">
        <v>1877</v>
      </c>
    </row>
    <row r="1333" spans="1:19" x14ac:dyDescent="0.25">
      <c r="A1333" s="12" t="s">
        <v>1858</v>
      </c>
      <c r="B1333" s="12" t="s">
        <v>1838</v>
      </c>
      <c r="C1333" s="12" t="s">
        <v>1859</v>
      </c>
      <c r="D1333" s="12" t="s">
        <v>1840</v>
      </c>
      <c r="E1333" s="12" t="s">
        <v>1841</v>
      </c>
      <c r="F1333" s="13">
        <v>8.74</v>
      </c>
      <c r="G1333" s="12" t="s">
        <v>1842</v>
      </c>
      <c r="H1333" s="18">
        <v>43983</v>
      </c>
      <c r="I1333" s="12" t="s">
        <v>3188</v>
      </c>
      <c r="J1333" s="12" t="s">
        <v>3266</v>
      </c>
      <c r="K1333" s="12">
        <v>10089</v>
      </c>
      <c r="L1333" s="12" t="s">
        <v>3251</v>
      </c>
      <c r="M1333" s="12">
        <v>113000</v>
      </c>
      <c r="N1333" s="12" t="s">
        <v>3267</v>
      </c>
      <c r="O1333" s="12" t="s">
        <v>1860</v>
      </c>
      <c r="P1333" s="12" t="s">
        <v>1861</v>
      </c>
      <c r="Q1333" s="12" t="s">
        <v>1862</v>
      </c>
      <c r="R1333" s="12" t="s">
        <v>1850</v>
      </c>
      <c r="S1333" s="12" t="s">
        <v>1877</v>
      </c>
    </row>
    <row r="1334" spans="1:19" x14ac:dyDescent="0.25">
      <c r="A1334" s="12" t="s">
        <v>1837</v>
      </c>
      <c r="B1334" s="12" t="s">
        <v>1838</v>
      </c>
      <c r="C1334" s="12" t="s">
        <v>1839</v>
      </c>
      <c r="D1334" s="12" t="s">
        <v>1840</v>
      </c>
      <c r="E1334" s="12" t="s">
        <v>1841</v>
      </c>
      <c r="F1334" s="13">
        <v>190.03</v>
      </c>
      <c r="G1334" s="12" t="s">
        <v>1842</v>
      </c>
      <c r="H1334" s="18">
        <v>43922</v>
      </c>
      <c r="I1334" s="12" t="s">
        <v>3268</v>
      </c>
      <c r="J1334" s="12" t="s">
        <v>3269</v>
      </c>
      <c r="K1334" s="12">
        <v>10089</v>
      </c>
      <c r="L1334" s="12" t="s">
        <v>3251</v>
      </c>
      <c r="M1334" s="12">
        <v>113010</v>
      </c>
      <c r="N1334" s="12" t="s">
        <v>3270</v>
      </c>
      <c r="O1334" s="12" t="s">
        <v>1847</v>
      </c>
      <c r="P1334" s="12" t="s">
        <v>1848</v>
      </c>
      <c r="Q1334" s="12" t="s">
        <v>1849</v>
      </c>
      <c r="R1334" s="12" t="s">
        <v>1850</v>
      </c>
      <c r="S1334" s="12" t="s">
        <v>1851</v>
      </c>
    </row>
    <row r="1335" spans="1:19" x14ac:dyDescent="0.25">
      <c r="A1335" s="12" t="s">
        <v>1852</v>
      </c>
      <c r="B1335" s="12" t="s">
        <v>1838</v>
      </c>
      <c r="C1335" s="12" t="s">
        <v>1853</v>
      </c>
      <c r="D1335" s="12" t="s">
        <v>1840</v>
      </c>
      <c r="E1335" s="12" t="s">
        <v>1841</v>
      </c>
      <c r="F1335" s="13">
        <v>189.51</v>
      </c>
      <c r="G1335" s="12" t="s">
        <v>1842</v>
      </c>
      <c r="H1335" s="18">
        <v>43952</v>
      </c>
      <c r="I1335" s="12" t="s">
        <v>3253</v>
      </c>
      <c r="J1335" s="12" t="s">
        <v>3269</v>
      </c>
      <c r="K1335" s="12">
        <v>10089</v>
      </c>
      <c r="L1335" s="12" t="s">
        <v>3251</v>
      </c>
      <c r="M1335" s="12">
        <v>113010</v>
      </c>
      <c r="N1335" s="12" t="s">
        <v>3270</v>
      </c>
      <c r="O1335" s="12" t="s">
        <v>1854</v>
      </c>
      <c r="P1335" s="12" t="s">
        <v>1855</v>
      </c>
      <c r="Q1335" s="12" t="s">
        <v>1856</v>
      </c>
      <c r="R1335" s="12" t="s">
        <v>1850</v>
      </c>
      <c r="S1335" s="12" t="s">
        <v>1851</v>
      </c>
    </row>
    <row r="1336" spans="1:19" x14ac:dyDescent="0.25">
      <c r="A1336" s="12" t="s">
        <v>1858</v>
      </c>
      <c r="B1336" s="12" t="s">
        <v>1838</v>
      </c>
      <c r="C1336" s="12" t="s">
        <v>1859</v>
      </c>
      <c r="D1336" s="12" t="s">
        <v>1840</v>
      </c>
      <c r="E1336" s="12" t="s">
        <v>1841</v>
      </c>
      <c r="F1336" s="13">
        <v>189.51</v>
      </c>
      <c r="G1336" s="12" t="s">
        <v>1842</v>
      </c>
      <c r="H1336" s="18">
        <v>43983</v>
      </c>
      <c r="I1336" s="12" t="s">
        <v>3191</v>
      </c>
      <c r="J1336" s="12" t="s">
        <v>3269</v>
      </c>
      <c r="K1336" s="12">
        <v>10089</v>
      </c>
      <c r="L1336" s="12" t="s">
        <v>3251</v>
      </c>
      <c r="M1336" s="12">
        <v>113010</v>
      </c>
      <c r="N1336" s="12" t="s">
        <v>3270</v>
      </c>
      <c r="O1336" s="12" t="s">
        <v>1860</v>
      </c>
      <c r="P1336" s="12" t="s">
        <v>1861</v>
      </c>
      <c r="Q1336" s="12" t="s">
        <v>1862</v>
      </c>
      <c r="R1336" s="12" t="s">
        <v>1850</v>
      </c>
      <c r="S1336" s="12" t="s">
        <v>1851</v>
      </c>
    </row>
    <row r="1337" spans="1:19" x14ac:dyDescent="0.25">
      <c r="A1337" s="12" t="s">
        <v>1837</v>
      </c>
      <c r="B1337" s="12" t="s">
        <v>1838</v>
      </c>
      <c r="C1337" s="12" t="s">
        <v>1839</v>
      </c>
      <c r="D1337" s="12" t="s">
        <v>1840</v>
      </c>
      <c r="E1337" s="12" t="s">
        <v>1841</v>
      </c>
      <c r="F1337" s="13">
        <v>184.6</v>
      </c>
      <c r="G1337" s="12" t="s">
        <v>1842</v>
      </c>
      <c r="H1337" s="18">
        <v>43922</v>
      </c>
      <c r="I1337" s="12" t="s">
        <v>3271</v>
      </c>
      <c r="J1337" s="12" t="s">
        <v>3272</v>
      </c>
      <c r="K1337" s="12">
        <v>10089</v>
      </c>
      <c r="L1337" s="12" t="s">
        <v>3251</v>
      </c>
      <c r="M1337" s="12">
        <v>113020</v>
      </c>
      <c r="N1337" s="12" t="s">
        <v>3273</v>
      </c>
      <c r="O1337" s="12" t="s">
        <v>1847</v>
      </c>
      <c r="P1337" s="12" t="s">
        <v>1848</v>
      </c>
      <c r="Q1337" s="12" t="s">
        <v>1849</v>
      </c>
      <c r="R1337" s="12" t="s">
        <v>1850</v>
      </c>
      <c r="S1337" s="12" t="s">
        <v>1866</v>
      </c>
    </row>
    <row r="1338" spans="1:19" x14ac:dyDescent="0.25">
      <c r="A1338" s="12" t="s">
        <v>1852</v>
      </c>
      <c r="B1338" s="12" t="s">
        <v>1838</v>
      </c>
      <c r="C1338" s="12" t="s">
        <v>1853</v>
      </c>
      <c r="D1338" s="12" t="s">
        <v>1840</v>
      </c>
      <c r="E1338" s="12" t="s">
        <v>1841</v>
      </c>
      <c r="F1338" s="13">
        <v>119.12</v>
      </c>
      <c r="G1338" s="12" t="s">
        <v>1842</v>
      </c>
      <c r="H1338" s="18">
        <v>43952</v>
      </c>
      <c r="I1338" s="12" t="s">
        <v>3256</v>
      </c>
      <c r="J1338" s="12" t="s">
        <v>3272</v>
      </c>
      <c r="K1338" s="12">
        <v>10089</v>
      </c>
      <c r="L1338" s="12" t="s">
        <v>3251</v>
      </c>
      <c r="M1338" s="12">
        <v>113020</v>
      </c>
      <c r="N1338" s="12" t="s">
        <v>3273</v>
      </c>
      <c r="O1338" s="12" t="s">
        <v>1854</v>
      </c>
      <c r="P1338" s="12" t="s">
        <v>1855</v>
      </c>
      <c r="Q1338" s="12" t="s">
        <v>1856</v>
      </c>
      <c r="R1338" s="12" t="s">
        <v>1850</v>
      </c>
      <c r="S1338" s="12" t="s">
        <v>1866</v>
      </c>
    </row>
    <row r="1339" spans="1:19" x14ac:dyDescent="0.25">
      <c r="A1339" s="12" t="s">
        <v>1858</v>
      </c>
      <c r="B1339" s="12" t="s">
        <v>1838</v>
      </c>
      <c r="C1339" s="12" t="s">
        <v>1859</v>
      </c>
      <c r="D1339" s="12" t="s">
        <v>1840</v>
      </c>
      <c r="E1339" s="12" t="s">
        <v>1841</v>
      </c>
      <c r="F1339" s="13">
        <v>119.12</v>
      </c>
      <c r="G1339" s="12" t="s">
        <v>1842</v>
      </c>
      <c r="H1339" s="18">
        <v>43983</v>
      </c>
      <c r="I1339" s="12" t="s">
        <v>3194</v>
      </c>
      <c r="J1339" s="12" t="s">
        <v>3272</v>
      </c>
      <c r="K1339" s="12">
        <v>10089</v>
      </c>
      <c r="L1339" s="12" t="s">
        <v>3251</v>
      </c>
      <c r="M1339" s="12">
        <v>113020</v>
      </c>
      <c r="N1339" s="12" t="s">
        <v>3273</v>
      </c>
      <c r="O1339" s="12" t="s">
        <v>1860</v>
      </c>
      <c r="P1339" s="12" t="s">
        <v>1861</v>
      </c>
      <c r="Q1339" s="12" t="s">
        <v>1862</v>
      </c>
      <c r="R1339" s="12" t="s">
        <v>1850</v>
      </c>
      <c r="S1339" s="12" t="s">
        <v>1866</v>
      </c>
    </row>
    <row r="1340" spans="1:19" x14ac:dyDescent="0.25">
      <c r="A1340" s="12" t="s">
        <v>1837</v>
      </c>
      <c r="B1340" s="12" t="s">
        <v>1838</v>
      </c>
      <c r="C1340" s="12" t="s">
        <v>1839</v>
      </c>
      <c r="D1340" s="12" t="s">
        <v>1840</v>
      </c>
      <c r="E1340" s="12" t="s">
        <v>1841</v>
      </c>
      <c r="F1340" s="13">
        <v>4116.74</v>
      </c>
      <c r="G1340" s="12" t="s">
        <v>1842</v>
      </c>
      <c r="H1340" s="18">
        <v>43922</v>
      </c>
      <c r="I1340" s="12" t="s">
        <v>3274</v>
      </c>
      <c r="J1340" s="12" t="s">
        <v>3275</v>
      </c>
      <c r="K1340" s="12">
        <v>10089</v>
      </c>
      <c r="L1340" s="12" t="s">
        <v>3251</v>
      </c>
      <c r="M1340" s="12">
        <v>113040</v>
      </c>
      <c r="N1340" s="12" t="s">
        <v>3276</v>
      </c>
      <c r="O1340" s="12" t="s">
        <v>1847</v>
      </c>
      <c r="P1340" s="12" t="s">
        <v>1848</v>
      </c>
      <c r="Q1340" s="12" t="s">
        <v>1849</v>
      </c>
      <c r="R1340" s="12" t="s">
        <v>1850</v>
      </c>
      <c r="S1340" s="12" t="s">
        <v>1815</v>
      </c>
    </row>
    <row r="1341" spans="1:19" x14ac:dyDescent="0.25">
      <c r="A1341" s="12" t="s">
        <v>1852</v>
      </c>
      <c r="B1341" s="12" t="s">
        <v>1838</v>
      </c>
      <c r="C1341" s="12" t="s">
        <v>1853</v>
      </c>
      <c r="D1341" s="12" t="s">
        <v>1840</v>
      </c>
      <c r="E1341" s="12" t="s">
        <v>1841</v>
      </c>
      <c r="F1341" s="13">
        <v>4111.01</v>
      </c>
      <c r="G1341" s="12" t="s">
        <v>1842</v>
      </c>
      <c r="H1341" s="18">
        <v>43952</v>
      </c>
      <c r="I1341" s="12" t="s">
        <v>3259</v>
      </c>
      <c r="J1341" s="12" t="s">
        <v>3275</v>
      </c>
      <c r="K1341" s="12">
        <v>10089</v>
      </c>
      <c r="L1341" s="12" t="s">
        <v>3251</v>
      </c>
      <c r="M1341" s="12">
        <v>113040</v>
      </c>
      <c r="N1341" s="12" t="s">
        <v>3276</v>
      </c>
      <c r="O1341" s="12" t="s">
        <v>1854</v>
      </c>
      <c r="P1341" s="12" t="s">
        <v>1855</v>
      </c>
      <c r="Q1341" s="12" t="s">
        <v>1856</v>
      </c>
      <c r="R1341" s="12" t="s">
        <v>1850</v>
      </c>
      <c r="S1341" s="12" t="s">
        <v>1815</v>
      </c>
    </row>
    <row r="1342" spans="1:19" x14ac:dyDescent="0.25">
      <c r="A1342" s="12" t="s">
        <v>1858</v>
      </c>
      <c r="B1342" s="12" t="s">
        <v>1838</v>
      </c>
      <c r="C1342" s="12" t="s">
        <v>1859</v>
      </c>
      <c r="D1342" s="12" t="s">
        <v>1840</v>
      </c>
      <c r="E1342" s="12" t="s">
        <v>1841</v>
      </c>
      <c r="F1342" s="13">
        <v>4131.07</v>
      </c>
      <c r="G1342" s="12" t="s">
        <v>1842</v>
      </c>
      <c r="H1342" s="18">
        <v>43983</v>
      </c>
      <c r="I1342" s="12" t="s">
        <v>3197</v>
      </c>
      <c r="J1342" s="12" t="s">
        <v>3275</v>
      </c>
      <c r="K1342" s="12">
        <v>10089</v>
      </c>
      <c r="L1342" s="12" t="s">
        <v>3251</v>
      </c>
      <c r="M1342" s="12">
        <v>113040</v>
      </c>
      <c r="N1342" s="12" t="s">
        <v>3276</v>
      </c>
      <c r="O1342" s="12" t="s">
        <v>1860</v>
      </c>
      <c r="P1342" s="12" t="s">
        <v>1861</v>
      </c>
      <c r="Q1342" s="12" t="s">
        <v>1862</v>
      </c>
      <c r="R1342" s="12" t="s">
        <v>1850</v>
      </c>
      <c r="S1342" s="12" t="s">
        <v>1815</v>
      </c>
    </row>
    <row r="1343" spans="1:19" x14ac:dyDescent="0.25">
      <c r="A1343" s="12" t="s">
        <v>1837</v>
      </c>
      <c r="B1343" s="12" t="s">
        <v>1838</v>
      </c>
      <c r="C1343" s="12" t="s">
        <v>1839</v>
      </c>
      <c r="D1343" s="12" t="s">
        <v>1840</v>
      </c>
      <c r="E1343" s="12" t="s">
        <v>1841</v>
      </c>
      <c r="F1343" s="13">
        <v>632.67999999999995</v>
      </c>
      <c r="G1343" s="12" t="s">
        <v>1842</v>
      </c>
      <c r="H1343" s="18">
        <v>43922</v>
      </c>
      <c r="I1343" s="12" t="s">
        <v>3277</v>
      </c>
      <c r="J1343" s="12" t="s">
        <v>3278</v>
      </c>
      <c r="K1343" s="12">
        <v>10089</v>
      </c>
      <c r="L1343" s="12" t="s">
        <v>3251</v>
      </c>
      <c r="M1343" s="12">
        <v>113060</v>
      </c>
      <c r="N1343" s="12" t="s">
        <v>3279</v>
      </c>
      <c r="O1343" s="12" t="s">
        <v>1847</v>
      </c>
      <c r="P1343" s="12" t="s">
        <v>1848</v>
      </c>
      <c r="Q1343" s="12" t="s">
        <v>1849</v>
      </c>
      <c r="R1343" s="12" t="s">
        <v>1850</v>
      </c>
      <c r="S1343" s="12" t="s">
        <v>1857</v>
      </c>
    </row>
    <row r="1344" spans="1:19" x14ac:dyDescent="0.25">
      <c r="A1344" s="12" t="s">
        <v>1852</v>
      </c>
      <c r="B1344" s="12" t="s">
        <v>1838</v>
      </c>
      <c r="C1344" s="12" t="s">
        <v>1853</v>
      </c>
      <c r="D1344" s="12" t="s">
        <v>1840</v>
      </c>
      <c r="E1344" s="12" t="s">
        <v>1841</v>
      </c>
      <c r="F1344" s="13">
        <v>524.53</v>
      </c>
      <c r="G1344" s="12" t="s">
        <v>1842</v>
      </c>
      <c r="H1344" s="18">
        <v>43952</v>
      </c>
      <c r="I1344" s="12" t="s">
        <v>3262</v>
      </c>
      <c r="J1344" s="12" t="s">
        <v>3278</v>
      </c>
      <c r="K1344" s="12">
        <v>10089</v>
      </c>
      <c r="L1344" s="12" t="s">
        <v>3251</v>
      </c>
      <c r="M1344" s="12">
        <v>113060</v>
      </c>
      <c r="N1344" s="12" t="s">
        <v>3279</v>
      </c>
      <c r="O1344" s="12" t="s">
        <v>1854</v>
      </c>
      <c r="P1344" s="12" t="s">
        <v>1855</v>
      </c>
      <c r="Q1344" s="12" t="s">
        <v>1856</v>
      </c>
      <c r="R1344" s="12" t="s">
        <v>1850</v>
      </c>
      <c r="S1344" s="12" t="s">
        <v>1857</v>
      </c>
    </row>
    <row r="1345" spans="1:19" x14ac:dyDescent="0.25">
      <c r="A1345" s="12" t="s">
        <v>1858</v>
      </c>
      <c r="B1345" s="12" t="s">
        <v>1838</v>
      </c>
      <c r="C1345" s="12" t="s">
        <v>1859</v>
      </c>
      <c r="D1345" s="12" t="s">
        <v>1840</v>
      </c>
      <c r="E1345" s="12" t="s">
        <v>1841</v>
      </c>
      <c r="F1345" s="13">
        <v>524.53</v>
      </c>
      <c r="G1345" s="12" t="s">
        <v>1842</v>
      </c>
      <c r="H1345" s="18">
        <v>43983</v>
      </c>
      <c r="I1345" s="12" t="s">
        <v>3202</v>
      </c>
      <c r="J1345" s="12" t="s">
        <v>3278</v>
      </c>
      <c r="K1345" s="12">
        <v>10089</v>
      </c>
      <c r="L1345" s="12" t="s">
        <v>3251</v>
      </c>
      <c r="M1345" s="12">
        <v>113060</v>
      </c>
      <c r="N1345" s="12" t="s">
        <v>3279</v>
      </c>
      <c r="O1345" s="12" t="s">
        <v>1860</v>
      </c>
      <c r="P1345" s="12" t="s">
        <v>1861</v>
      </c>
      <c r="Q1345" s="12" t="s">
        <v>1862</v>
      </c>
      <c r="R1345" s="12" t="s">
        <v>1850</v>
      </c>
      <c r="S1345" s="12" t="s">
        <v>1857</v>
      </c>
    </row>
    <row r="1346" spans="1:19" x14ac:dyDescent="0.25">
      <c r="A1346" s="12" t="s">
        <v>1837</v>
      </c>
      <c r="B1346" s="12" t="s">
        <v>1838</v>
      </c>
      <c r="C1346" s="12" t="s">
        <v>1839</v>
      </c>
      <c r="D1346" s="12" t="s">
        <v>1840</v>
      </c>
      <c r="E1346" s="12" t="s">
        <v>1841</v>
      </c>
      <c r="F1346" s="13">
        <v>170.32</v>
      </c>
      <c r="G1346" s="12" t="s">
        <v>1842</v>
      </c>
      <c r="H1346" s="18">
        <v>43922</v>
      </c>
      <c r="I1346" s="12" t="s">
        <v>3280</v>
      </c>
      <c r="J1346" s="12" t="s">
        <v>3281</v>
      </c>
      <c r="K1346" s="12">
        <v>10089</v>
      </c>
      <c r="L1346" s="12" t="s">
        <v>3251</v>
      </c>
      <c r="M1346" s="12">
        <v>114000</v>
      </c>
      <c r="N1346" s="12" t="s">
        <v>3282</v>
      </c>
      <c r="O1346" s="12" t="s">
        <v>1847</v>
      </c>
      <c r="P1346" s="12" t="s">
        <v>1848</v>
      </c>
      <c r="Q1346" s="12" t="s">
        <v>1849</v>
      </c>
      <c r="R1346" s="12" t="s">
        <v>1850</v>
      </c>
      <c r="S1346" s="12" t="s">
        <v>1877</v>
      </c>
    </row>
    <row r="1347" spans="1:19" x14ac:dyDescent="0.25">
      <c r="A1347" s="12" t="s">
        <v>1852</v>
      </c>
      <c r="B1347" s="12" t="s">
        <v>1838</v>
      </c>
      <c r="C1347" s="12" t="s">
        <v>1853</v>
      </c>
      <c r="D1347" s="12" t="s">
        <v>1840</v>
      </c>
      <c r="E1347" s="12" t="s">
        <v>1841</v>
      </c>
      <c r="F1347" s="13">
        <v>170.32</v>
      </c>
      <c r="G1347" s="12" t="s">
        <v>1842</v>
      </c>
      <c r="H1347" s="18">
        <v>43952</v>
      </c>
      <c r="I1347" s="12" t="s">
        <v>3265</v>
      </c>
      <c r="J1347" s="12" t="s">
        <v>3281</v>
      </c>
      <c r="K1347" s="12">
        <v>10089</v>
      </c>
      <c r="L1347" s="12" t="s">
        <v>3251</v>
      </c>
      <c r="M1347" s="12">
        <v>114000</v>
      </c>
      <c r="N1347" s="12" t="s">
        <v>3282</v>
      </c>
      <c r="O1347" s="12" t="s">
        <v>1854</v>
      </c>
      <c r="P1347" s="12" t="s">
        <v>1855</v>
      </c>
      <c r="Q1347" s="12" t="s">
        <v>1856</v>
      </c>
      <c r="R1347" s="12" t="s">
        <v>1850</v>
      </c>
      <c r="S1347" s="12" t="s">
        <v>1877</v>
      </c>
    </row>
    <row r="1348" spans="1:19" x14ac:dyDescent="0.25">
      <c r="A1348" s="12" t="s">
        <v>1858</v>
      </c>
      <c r="B1348" s="12" t="s">
        <v>1838</v>
      </c>
      <c r="C1348" s="12" t="s">
        <v>1859</v>
      </c>
      <c r="D1348" s="12" t="s">
        <v>1840</v>
      </c>
      <c r="E1348" s="12" t="s">
        <v>1841</v>
      </c>
      <c r="F1348" s="13">
        <v>170.32</v>
      </c>
      <c r="G1348" s="12" t="s">
        <v>1842</v>
      </c>
      <c r="H1348" s="18">
        <v>43983</v>
      </c>
      <c r="I1348" s="12" t="s">
        <v>3205</v>
      </c>
      <c r="J1348" s="12" t="s">
        <v>3281</v>
      </c>
      <c r="K1348" s="12">
        <v>10089</v>
      </c>
      <c r="L1348" s="12" t="s">
        <v>3251</v>
      </c>
      <c r="M1348" s="12">
        <v>114000</v>
      </c>
      <c r="N1348" s="12" t="s">
        <v>3282</v>
      </c>
      <c r="O1348" s="12" t="s">
        <v>1860</v>
      </c>
      <c r="P1348" s="12" t="s">
        <v>1861</v>
      </c>
      <c r="Q1348" s="12" t="s">
        <v>1862</v>
      </c>
      <c r="R1348" s="12" t="s">
        <v>1850</v>
      </c>
      <c r="S1348" s="12" t="s">
        <v>1877</v>
      </c>
    </row>
    <row r="1349" spans="1:19" x14ac:dyDescent="0.25">
      <c r="A1349" s="12" t="s">
        <v>1837</v>
      </c>
      <c r="B1349" s="12" t="s">
        <v>1838</v>
      </c>
      <c r="C1349" s="12" t="s">
        <v>1839</v>
      </c>
      <c r="D1349" s="12" t="s">
        <v>1840</v>
      </c>
      <c r="E1349" s="12" t="s">
        <v>1841</v>
      </c>
      <c r="F1349" s="13">
        <v>599.55999999999995</v>
      </c>
      <c r="G1349" s="12" t="s">
        <v>1842</v>
      </c>
      <c r="H1349" s="18">
        <v>43922</v>
      </c>
      <c r="I1349" s="12" t="s">
        <v>3283</v>
      </c>
      <c r="J1349" s="12" t="s">
        <v>3284</v>
      </c>
      <c r="K1349" s="12">
        <v>10089</v>
      </c>
      <c r="L1349" s="12" t="s">
        <v>3251</v>
      </c>
      <c r="M1349" s="12">
        <v>114010</v>
      </c>
      <c r="N1349" s="12" t="s">
        <v>3285</v>
      </c>
      <c r="O1349" s="12" t="s">
        <v>1847</v>
      </c>
      <c r="P1349" s="12" t="s">
        <v>1848</v>
      </c>
      <c r="Q1349" s="12" t="s">
        <v>1849</v>
      </c>
      <c r="R1349" s="12" t="s">
        <v>1850</v>
      </c>
      <c r="S1349" s="12" t="s">
        <v>1851</v>
      </c>
    </row>
    <row r="1350" spans="1:19" x14ac:dyDescent="0.25">
      <c r="A1350" s="12" t="s">
        <v>1852</v>
      </c>
      <c r="B1350" s="12" t="s">
        <v>1838</v>
      </c>
      <c r="C1350" s="12" t="s">
        <v>1853</v>
      </c>
      <c r="D1350" s="12" t="s">
        <v>1840</v>
      </c>
      <c r="E1350" s="12" t="s">
        <v>1841</v>
      </c>
      <c r="F1350" s="13">
        <v>599.55999999999995</v>
      </c>
      <c r="G1350" s="12" t="s">
        <v>1842</v>
      </c>
      <c r="H1350" s="18">
        <v>43952</v>
      </c>
      <c r="I1350" s="12" t="s">
        <v>3268</v>
      </c>
      <c r="J1350" s="12" t="s">
        <v>3284</v>
      </c>
      <c r="K1350" s="12">
        <v>10089</v>
      </c>
      <c r="L1350" s="12" t="s">
        <v>3251</v>
      </c>
      <c r="M1350" s="12">
        <v>114010</v>
      </c>
      <c r="N1350" s="12" t="s">
        <v>3285</v>
      </c>
      <c r="O1350" s="12" t="s">
        <v>1854</v>
      </c>
      <c r="P1350" s="12" t="s">
        <v>1855</v>
      </c>
      <c r="Q1350" s="12" t="s">
        <v>1856</v>
      </c>
      <c r="R1350" s="12" t="s">
        <v>1850</v>
      </c>
      <c r="S1350" s="12" t="s">
        <v>1851</v>
      </c>
    </row>
    <row r="1351" spans="1:19" x14ac:dyDescent="0.25">
      <c r="A1351" s="12" t="s">
        <v>1858</v>
      </c>
      <c r="B1351" s="12" t="s">
        <v>1838</v>
      </c>
      <c r="C1351" s="12" t="s">
        <v>1859</v>
      </c>
      <c r="D1351" s="12" t="s">
        <v>1840</v>
      </c>
      <c r="E1351" s="12" t="s">
        <v>1841</v>
      </c>
      <c r="F1351" s="13">
        <v>599.55999999999995</v>
      </c>
      <c r="G1351" s="12" t="s">
        <v>1842</v>
      </c>
      <c r="H1351" s="18">
        <v>43983</v>
      </c>
      <c r="I1351" s="12" t="s">
        <v>3209</v>
      </c>
      <c r="J1351" s="12" t="s">
        <v>3284</v>
      </c>
      <c r="K1351" s="12">
        <v>10089</v>
      </c>
      <c r="L1351" s="12" t="s">
        <v>3251</v>
      </c>
      <c r="M1351" s="12">
        <v>114010</v>
      </c>
      <c r="N1351" s="12" t="s">
        <v>3285</v>
      </c>
      <c r="O1351" s="12" t="s">
        <v>1860</v>
      </c>
      <c r="P1351" s="12" t="s">
        <v>1861</v>
      </c>
      <c r="Q1351" s="12" t="s">
        <v>1862</v>
      </c>
      <c r="R1351" s="12" t="s">
        <v>1850</v>
      </c>
      <c r="S1351" s="12" t="s">
        <v>1851</v>
      </c>
    </row>
    <row r="1352" spans="1:19" x14ac:dyDescent="0.25">
      <c r="A1352" s="12" t="s">
        <v>1837</v>
      </c>
      <c r="B1352" s="12" t="s">
        <v>1838</v>
      </c>
      <c r="C1352" s="12" t="s">
        <v>1839</v>
      </c>
      <c r="D1352" s="12" t="s">
        <v>1840</v>
      </c>
      <c r="E1352" s="12" t="s">
        <v>1841</v>
      </c>
      <c r="F1352" s="13">
        <v>547.14</v>
      </c>
      <c r="G1352" s="12" t="s">
        <v>1842</v>
      </c>
      <c r="H1352" s="18">
        <v>43922</v>
      </c>
      <c r="I1352" s="12" t="s">
        <v>3286</v>
      </c>
      <c r="J1352" s="12" t="s">
        <v>3287</v>
      </c>
      <c r="K1352" s="12">
        <v>10089</v>
      </c>
      <c r="L1352" s="12" t="s">
        <v>3251</v>
      </c>
      <c r="M1352" s="12">
        <v>114020</v>
      </c>
      <c r="N1352" s="12" t="s">
        <v>3288</v>
      </c>
      <c r="O1352" s="12" t="s">
        <v>1847</v>
      </c>
      <c r="P1352" s="12" t="s">
        <v>1848</v>
      </c>
      <c r="Q1352" s="12" t="s">
        <v>1849</v>
      </c>
      <c r="R1352" s="12" t="s">
        <v>1850</v>
      </c>
      <c r="S1352" s="12" t="s">
        <v>1866</v>
      </c>
    </row>
    <row r="1353" spans="1:19" x14ac:dyDescent="0.25">
      <c r="A1353" s="12" t="s">
        <v>1852</v>
      </c>
      <c r="B1353" s="12" t="s">
        <v>1838</v>
      </c>
      <c r="C1353" s="12" t="s">
        <v>1853</v>
      </c>
      <c r="D1353" s="12" t="s">
        <v>1840</v>
      </c>
      <c r="E1353" s="12" t="s">
        <v>1841</v>
      </c>
      <c r="F1353" s="13">
        <v>443.76</v>
      </c>
      <c r="G1353" s="12" t="s">
        <v>1842</v>
      </c>
      <c r="H1353" s="18">
        <v>43952</v>
      </c>
      <c r="I1353" s="12" t="s">
        <v>3271</v>
      </c>
      <c r="J1353" s="12" t="s">
        <v>3287</v>
      </c>
      <c r="K1353" s="12">
        <v>10089</v>
      </c>
      <c r="L1353" s="12" t="s">
        <v>3251</v>
      </c>
      <c r="M1353" s="12">
        <v>114020</v>
      </c>
      <c r="N1353" s="12" t="s">
        <v>3288</v>
      </c>
      <c r="O1353" s="12" t="s">
        <v>1854</v>
      </c>
      <c r="P1353" s="12" t="s">
        <v>1855</v>
      </c>
      <c r="Q1353" s="12" t="s">
        <v>1856</v>
      </c>
      <c r="R1353" s="12" t="s">
        <v>1850</v>
      </c>
      <c r="S1353" s="12" t="s">
        <v>1866</v>
      </c>
    </row>
    <row r="1354" spans="1:19" x14ac:dyDescent="0.25">
      <c r="A1354" s="12" t="s">
        <v>1858</v>
      </c>
      <c r="B1354" s="12" t="s">
        <v>1838</v>
      </c>
      <c r="C1354" s="12" t="s">
        <v>1859</v>
      </c>
      <c r="D1354" s="12" t="s">
        <v>1840</v>
      </c>
      <c r="E1354" s="12" t="s">
        <v>1841</v>
      </c>
      <c r="F1354" s="13">
        <v>443.76</v>
      </c>
      <c r="G1354" s="12" t="s">
        <v>1842</v>
      </c>
      <c r="H1354" s="18">
        <v>43983</v>
      </c>
      <c r="I1354" s="12" t="s">
        <v>3212</v>
      </c>
      <c r="J1354" s="12" t="s">
        <v>3287</v>
      </c>
      <c r="K1354" s="12">
        <v>10089</v>
      </c>
      <c r="L1354" s="12" t="s">
        <v>3251</v>
      </c>
      <c r="M1354" s="12">
        <v>114020</v>
      </c>
      <c r="N1354" s="12" t="s">
        <v>3288</v>
      </c>
      <c r="O1354" s="12" t="s">
        <v>1860</v>
      </c>
      <c r="P1354" s="12" t="s">
        <v>1861</v>
      </c>
      <c r="Q1354" s="12" t="s">
        <v>1862</v>
      </c>
      <c r="R1354" s="12" t="s">
        <v>1850</v>
      </c>
      <c r="S1354" s="12" t="s">
        <v>1866</v>
      </c>
    </row>
    <row r="1355" spans="1:19" x14ac:dyDescent="0.25">
      <c r="A1355" s="12" t="s">
        <v>1837</v>
      </c>
      <c r="B1355" s="12" t="s">
        <v>1838</v>
      </c>
      <c r="C1355" s="12" t="s">
        <v>1839</v>
      </c>
      <c r="D1355" s="12" t="s">
        <v>1840</v>
      </c>
      <c r="E1355" s="12" t="s">
        <v>1841</v>
      </c>
      <c r="F1355" s="13">
        <v>8656.2999999999993</v>
      </c>
      <c r="G1355" s="12" t="s">
        <v>1842</v>
      </c>
      <c r="H1355" s="18">
        <v>43922</v>
      </c>
      <c r="I1355" s="12" t="s">
        <v>3289</v>
      </c>
      <c r="J1355" s="12" t="s">
        <v>3290</v>
      </c>
      <c r="K1355" s="12">
        <v>10089</v>
      </c>
      <c r="L1355" s="12" t="s">
        <v>3251</v>
      </c>
      <c r="M1355" s="12">
        <v>114040</v>
      </c>
      <c r="N1355" s="12" t="s">
        <v>3291</v>
      </c>
      <c r="O1355" s="12" t="s">
        <v>1847</v>
      </c>
      <c r="P1355" s="12" t="s">
        <v>1848</v>
      </c>
      <c r="Q1355" s="12" t="s">
        <v>1849</v>
      </c>
      <c r="R1355" s="12" t="s">
        <v>1850</v>
      </c>
      <c r="S1355" s="12" t="s">
        <v>1815</v>
      </c>
    </row>
    <row r="1356" spans="1:19" x14ac:dyDescent="0.25">
      <c r="A1356" s="12" t="s">
        <v>1852</v>
      </c>
      <c r="B1356" s="12" t="s">
        <v>1838</v>
      </c>
      <c r="C1356" s="12" t="s">
        <v>1853</v>
      </c>
      <c r="D1356" s="12" t="s">
        <v>1840</v>
      </c>
      <c r="E1356" s="12" t="s">
        <v>1841</v>
      </c>
      <c r="F1356" s="13">
        <v>8646.4699999999993</v>
      </c>
      <c r="G1356" s="12" t="s">
        <v>1842</v>
      </c>
      <c r="H1356" s="18">
        <v>43952</v>
      </c>
      <c r="I1356" s="12" t="s">
        <v>3274</v>
      </c>
      <c r="J1356" s="12" t="s">
        <v>3290</v>
      </c>
      <c r="K1356" s="12">
        <v>10089</v>
      </c>
      <c r="L1356" s="12" t="s">
        <v>3251</v>
      </c>
      <c r="M1356" s="12">
        <v>114040</v>
      </c>
      <c r="N1356" s="12" t="s">
        <v>3291</v>
      </c>
      <c r="O1356" s="12" t="s">
        <v>1854</v>
      </c>
      <c r="P1356" s="12" t="s">
        <v>1855</v>
      </c>
      <c r="Q1356" s="12" t="s">
        <v>1856</v>
      </c>
      <c r="R1356" s="12" t="s">
        <v>1850</v>
      </c>
      <c r="S1356" s="12" t="s">
        <v>1815</v>
      </c>
    </row>
    <row r="1357" spans="1:19" x14ac:dyDescent="0.25">
      <c r="A1357" s="12" t="s">
        <v>1858</v>
      </c>
      <c r="B1357" s="12" t="s">
        <v>1838</v>
      </c>
      <c r="C1357" s="12" t="s">
        <v>1859</v>
      </c>
      <c r="D1357" s="12" t="s">
        <v>1840</v>
      </c>
      <c r="E1357" s="12" t="s">
        <v>1841</v>
      </c>
      <c r="F1357" s="13">
        <v>8680.89</v>
      </c>
      <c r="G1357" s="12" t="s">
        <v>1842</v>
      </c>
      <c r="H1357" s="18">
        <v>43983</v>
      </c>
      <c r="I1357" s="12" t="s">
        <v>3215</v>
      </c>
      <c r="J1357" s="12" t="s">
        <v>3290</v>
      </c>
      <c r="K1357" s="12">
        <v>10089</v>
      </c>
      <c r="L1357" s="12" t="s">
        <v>3251</v>
      </c>
      <c r="M1357" s="12">
        <v>114040</v>
      </c>
      <c r="N1357" s="12" t="s">
        <v>3291</v>
      </c>
      <c r="O1357" s="12" t="s">
        <v>1860</v>
      </c>
      <c r="P1357" s="12" t="s">
        <v>1861</v>
      </c>
      <c r="Q1357" s="12" t="s">
        <v>1862</v>
      </c>
      <c r="R1357" s="12" t="s">
        <v>1850</v>
      </c>
      <c r="S1357" s="12" t="s">
        <v>1815</v>
      </c>
    </row>
    <row r="1358" spans="1:19" x14ac:dyDescent="0.25">
      <c r="A1358" s="12" t="s">
        <v>1837</v>
      </c>
      <c r="B1358" s="12" t="s">
        <v>1838</v>
      </c>
      <c r="C1358" s="12" t="s">
        <v>1839</v>
      </c>
      <c r="D1358" s="12" t="s">
        <v>1840</v>
      </c>
      <c r="E1358" s="12" t="s">
        <v>1841</v>
      </c>
      <c r="F1358" s="13">
        <v>3371.72</v>
      </c>
      <c r="G1358" s="12" t="s">
        <v>1842</v>
      </c>
      <c r="H1358" s="18">
        <v>43922</v>
      </c>
      <c r="I1358" s="12" t="s">
        <v>3292</v>
      </c>
      <c r="J1358" s="12" t="s">
        <v>3293</v>
      </c>
      <c r="K1358" s="12">
        <v>10089</v>
      </c>
      <c r="L1358" s="12" t="s">
        <v>3251</v>
      </c>
      <c r="M1358" s="12">
        <v>114060</v>
      </c>
      <c r="N1358" s="12" t="s">
        <v>3294</v>
      </c>
      <c r="O1358" s="12" t="s">
        <v>1847</v>
      </c>
      <c r="P1358" s="12" t="s">
        <v>1848</v>
      </c>
      <c r="Q1358" s="12" t="s">
        <v>1849</v>
      </c>
      <c r="R1358" s="12" t="s">
        <v>1850</v>
      </c>
      <c r="S1358" s="12" t="s">
        <v>1857</v>
      </c>
    </row>
    <row r="1359" spans="1:19" x14ac:dyDescent="0.25">
      <c r="A1359" s="12" t="s">
        <v>1852</v>
      </c>
      <c r="B1359" s="12" t="s">
        <v>1838</v>
      </c>
      <c r="C1359" s="12" t="s">
        <v>1853</v>
      </c>
      <c r="D1359" s="12" t="s">
        <v>1840</v>
      </c>
      <c r="E1359" s="12" t="s">
        <v>1841</v>
      </c>
      <c r="F1359" s="13">
        <v>3057.45</v>
      </c>
      <c r="G1359" s="12" t="s">
        <v>1842</v>
      </c>
      <c r="H1359" s="18">
        <v>43952</v>
      </c>
      <c r="I1359" s="12" t="s">
        <v>3277</v>
      </c>
      <c r="J1359" s="12" t="s">
        <v>3293</v>
      </c>
      <c r="K1359" s="12">
        <v>10089</v>
      </c>
      <c r="L1359" s="12" t="s">
        <v>3251</v>
      </c>
      <c r="M1359" s="12">
        <v>114060</v>
      </c>
      <c r="N1359" s="12" t="s">
        <v>3294</v>
      </c>
      <c r="O1359" s="12" t="s">
        <v>1854</v>
      </c>
      <c r="P1359" s="12" t="s">
        <v>1855</v>
      </c>
      <c r="Q1359" s="12" t="s">
        <v>1856</v>
      </c>
      <c r="R1359" s="12" t="s">
        <v>1850</v>
      </c>
      <c r="S1359" s="12" t="s">
        <v>1857</v>
      </c>
    </row>
    <row r="1360" spans="1:19" x14ac:dyDescent="0.25">
      <c r="A1360" s="12" t="s">
        <v>1858</v>
      </c>
      <c r="B1360" s="12" t="s">
        <v>1838</v>
      </c>
      <c r="C1360" s="12" t="s">
        <v>1859</v>
      </c>
      <c r="D1360" s="12" t="s">
        <v>1840</v>
      </c>
      <c r="E1360" s="12" t="s">
        <v>1841</v>
      </c>
      <c r="F1360" s="13">
        <v>3057.45</v>
      </c>
      <c r="G1360" s="12" t="s">
        <v>1842</v>
      </c>
      <c r="H1360" s="18">
        <v>43983</v>
      </c>
      <c r="I1360" s="12" t="s">
        <v>3218</v>
      </c>
      <c r="J1360" s="12" t="s">
        <v>3293</v>
      </c>
      <c r="K1360" s="12">
        <v>10089</v>
      </c>
      <c r="L1360" s="12" t="s">
        <v>3251</v>
      </c>
      <c r="M1360" s="12">
        <v>114060</v>
      </c>
      <c r="N1360" s="12" t="s">
        <v>3294</v>
      </c>
      <c r="O1360" s="12" t="s">
        <v>1860</v>
      </c>
      <c r="P1360" s="12" t="s">
        <v>1861</v>
      </c>
      <c r="Q1360" s="12" t="s">
        <v>1862</v>
      </c>
      <c r="R1360" s="12" t="s">
        <v>1850</v>
      </c>
      <c r="S1360" s="12" t="s">
        <v>1857</v>
      </c>
    </row>
    <row r="1361" spans="1:19" x14ac:dyDescent="0.25">
      <c r="A1361" s="12" t="s">
        <v>1837</v>
      </c>
      <c r="B1361" s="12" t="s">
        <v>1838</v>
      </c>
      <c r="C1361" s="12" t="s">
        <v>1839</v>
      </c>
      <c r="D1361" s="12" t="s">
        <v>1840</v>
      </c>
      <c r="E1361" s="12" t="s">
        <v>1841</v>
      </c>
      <c r="F1361" s="13">
        <v>4623.5</v>
      </c>
      <c r="G1361" s="12" t="s">
        <v>1842</v>
      </c>
      <c r="H1361" s="18">
        <v>43922</v>
      </c>
      <c r="I1361" s="12" t="s">
        <v>3295</v>
      </c>
      <c r="J1361" s="12" t="s">
        <v>3296</v>
      </c>
      <c r="K1361" s="12">
        <v>10092</v>
      </c>
      <c r="L1361" s="12" t="s">
        <v>3297</v>
      </c>
      <c r="M1361" s="12">
        <v>111100</v>
      </c>
      <c r="N1361" s="12" t="s">
        <v>3298</v>
      </c>
      <c r="O1361" s="12" t="s">
        <v>1847</v>
      </c>
      <c r="P1361" s="12" t="s">
        <v>1848</v>
      </c>
      <c r="Q1361" s="12" t="s">
        <v>1849</v>
      </c>
      <c r="R1361" s="12" t="s">
        <v>1850</v>
      </c>
      <c r="S1361" s="12" t="s">
        <v>1851</v>
      </c>
    </row>
    <row r="1362" spans="1:19" x14ac:dyDescent="0.25">
      <c r="A1362" s="12" t="s">
        <v>1852</v>
      </c>
      <c r="B1362" s="12" t="s">
        <v>1838</v>
      </c>
      <c r="C1362" s="12" t="s">
        <v>1853</v>
      </c>
      <c r="D1362" s="12" t="s">
        <v>1840</v>
      </c>
      <c r="E1362" s="12" t="s">
        <v>1841</v>
      </c>
      <c r="F1362" s="13">
        <v>2564.69</v>
      </c>
      <c r="G1362" s="12" t="s">
        <v>1842</v>
      </c>
      <c r="H1362" s="18">
        <v>43952</v>
      </c>
      <c r="I1362" s="12" t="s">
        <v>3280</v>
      </c>
      <c r="J1362" s="12" t="s">
        <v>3296</v>
      </c>
      <c r="K1362" s="12">
        <v>10092</v>
      </c>
      <c r="L1362" s="12" t="s">
        <v>3297</v>
      </c>
      <c r="M1362" s="12">
        <v>111100</v>
      </c>
      <c r="N1362" s="12" t="s">
        <v>3298</v>
      </c>
      <c r="O1362" s="12" t="s">
        <v>1854</v>
      </c>
      <c r="P1362" s="12" t="s">
        <v>1855</v>
      </c>
      <c r="Q1362" s="12" t="s">
        <v>1856</v>
      </c>
      <c r="R1362" s="12" t="s">
        <v>1850</v>
      </c>
      <c r="S1362" s="12" t="s">
        <v>1851</v>
      </c>
    </row>
    <row r="1363" spans="1:19" x14ac:dyDescent="0.25">
      <c r="A1363" s="12" t="s">
        <v>1858</v>
      </c>
      <c r="B1363" s="12" t="s">
        <v>1838</v>
      </c>
      <c r="C1363" s="12" t="s">
        <v>1859</v>
      </c>
      <c r="D1363" s="12" t="s">
        <v>1840</v>
      </c>
      <c r="E1363" s="12" t="s">
        <v>1841</v>
      </c>
      <c r="F1363" s="13">
        <v>2851.72</v>
      </c>
      <c r="G1363" s="12" t="s">
        <v>1842</v>
      </c>
      <c r="H1363" s="18">
        <v>43983</v>
      </c>
      <c r="I1363" s="12" t="s">
        <v>3222</v>
      </c>
      <c r="J1363" s="12" t="s">
        <v>3296</v>
      </c>
      <c r="K1363" s="12">
        <v>10092</v>
      </c>
      <c r="L1363" s="12" t="s">
        <v>3297</v>
      </c>
      <c r="M1363" s="12">
        <v>111100</v>
      </c>
      <c r="N1363" s="12" t="s">
        <v>3298</v>
      </c>
      <c r="O1363" s="12" t="s">
        <v>1860</v>
      </c>
      <c r="P1363" s="12" t="s">
        <v>1861</v>
      </c>
      <c r="Q1363" s="12" t="s">
        <v>1862</v>
      </c>
      <c r="R1363" s="12" t="s">
        <v>1850</v>
      </c>
      <c r="S1363" s="12" t="s">
        <v>1851</v>
      </c>
    </row>
    <row r="1364" spans="1:19" x14ac:dyDescent="0.25">
      <c r="A1364" s="12" t="s">
        <v>1837</v>
      </c>
      <c r="B1364" s="12" t="s">
        <v>1838</v>
      </c>
      <c r="C1364" s="12" t="s">
        <v>1839</v>
      </c>
      <c r="D1364" s="12" t="s">
        <v>1840</v>
      </c>
      <c r="E1364" s="12" t="s">
        <v>1841</v>
      </c>
      <c r="F1364" s="13">
        <v>1898.25</v>
      </c>
      <c r="G1364" s="12" t="s">
        <v>1842</v>
      </c>
      <c r="H1364" s="18">
        <v>43922</v>
      </c>
      <c r="I1364" s="12" t="s">
        <v>3299</v>
      </c>
      <c r="J1364" s="12" t="s">
        <v>3300</v>
      </c>
      <c r="K1364" s="12">
        <v>10092</v>
      </c>
      <c r="L1364" s="12" t="s">
        <v>3297</v>
      </c>
      <c r="M1364" s="12">
        <v>111200</v>
      </c>
      <c r="N1364" s="12" t="s">
        <v>3301</v>
      </c>
      <c r="O1364" s="12" t="s">
        <v>1847</v>
      </c>
      <c r="P1364" s="12" t="s">
        <v>1848</v>
      </c>
      <c r="Q1364" s="12" t="s">
        <v>1849</v>
      </c>
      <c r="R1364" s="12" t="s">
        <v>1850</v>
      </c>
      <c r="S1364" s="12" t="s">
        <v>1866</v>
      </c>
    </row>
    <row r="1365" spans="1:19" x14ac:dyDescent="0.25">
      <c r="A1365" s="12" t="s">
        <v>1852</v>
      </c>
      <c r="B1365" s="12" t="s">
        <v>1838</v>
      </c>
      <c r="C1365" s="12" t="s">
        <v>1853</v>
      </c>
      <c r="D1365" s="12" t="s">
        <v>1840</v>
      </c>
      <c r="E1365" s="12" t="s">
        <v>1841</v>
      </c>
      <c r="F1365" s="13">
        <v>1898.25</v>
      </c>
      <c r="G1365" s="12" t="s">
        <v>1842</v>
      </c>
      <c r="H1365" s="18">
        <v>43952</v>
      </c>
      <c r="I1365" s="12" t="s">
        <v>3283</v>
      </c>
      <c r="J1365" s="12" t="s">
        <v>3300</v>
      </c>
      <c r="K1365" s="12">
        <v>10092</v>
      </c>
      <c r="L1365" s="12" t="s">
        <v>3297</v>
      </c>
      <c r="M1365" s="12">
        <v>111200</v>
      </c>
      <c r="N1365" s="12" t="s">
        <v>3301</v>
      </c>
      <c r="O1365" s="12" t="s">
        <v>1854</v>
      </c>
      <c r="P1365" s="12" t="s">
        <v>1855</v>
      </c>
      <c r="Q1365" s="12" t="s">
        <v>1856</v>
      </c>
      <c r="R1365" s="12" t="s">
        <v>1850</v>
      </c>
      <c r="S1365" s="12" t="s">
        <v>1866</v>
      </c>
    </row>
    <row r="1366" spans="1:19" x14ac:dyDescent="0.25">
      <c r="A1366" s="12" t="s">
        <v>1858</v>
      </c>
      <c r="B1366" s="12" t="s">
        <v>1838</v>
      </c>
      <c r="C1366" s="12" t="s">
        <v>1859</v>
      </c>
      <c r="D1366" s="12" t="s">
        <v>1840</v>
      </c>
      <c r="E1366" s="12" t="s">
        <v>1841</v>
      </c>
      <c r="F1366" s="13">
        <v>2148.5500000000002</v>
      </c>
      <c r="G1366" s="12" t="s">
        <v>1842</v>
      </c>
      <c r="H1366" s="18">
        <v>43983</v>
      </c>
      <c r="I1366" s="12" t="s">
        <v>3225</v>
      </c>
      <c r="J1366" s="12" t="s">
        <v>3300</v>
      </c>
      <c r="K1366" s="12">
        <v>10092</v>
      </c>
      <c r="L1366" s="12" t="s">
        <v>3297</v>
      </c>
      <c r="M1366" s="12">
        <v>111200</v>
      </c>
      <c r="N1366" s="12" t="s">
        <v>3301</v>
      </c>
      <c r="O1366" s="12" t="s">
        <v>1860</v>
      </c>
      <c r="P1366" s="12" t="s">
        <v>1861</v>
      </c>
      <c r="Q1366" s="12" t="s">
        <v>1862</v>
      </c>
      <c r="R1366" s="12" t="s">
        <v>1850</v>
      </c>
      <c r="S1366" s="12" t="s">
        <v>1866</v>
      </c>
    </row>
    <row r="1367" spans="1:19" x14ac:dyDescent="0.25">
      <c r="A1367" s="12" t="s">
        <v>1837</v>
      </c>
      <c r="B1367" s="12" t="s">
        <v>1838</v>
      </c>
      <c r="C1367" s="12" t="s">
        <v>1839</v>
      </c>
      <c r="D1367" s="12" t="s">
        <v>1840</v>
      </c>
      <c r="E1367" s="12" t="s">
        <v>1841</v>
      </c>
      <c r="F1367" s="13">
        <v>71055.210000000006</v>
      </c>
      <c r="G1367" s="12" t="s">
        <v>1842</v>
      </c>
      <c r="H1367" s="18">
        <v>43922</v>
      </c>
      <c r="I1367" s="12" t="s">
        <v>3302</v>
      </c>
      <c r="J1367" s="12" t="s">
        <v>3303</v>
      </c>
      <c r="K1367" s="12">
        <v>10092</v>
      </c>
      <c r="L1367" s="12" t="s">
        <v>3297</v>
      </c>
      <c r="M1367" s="12">
        <v>111400</v>
      </c>
      <c r="N1367" s="12" t="s">
        <v>3304</v>
      </c>
      <c r="O1367" s="12" t="s">
        <v>1847</v>
      </c>
      <c r="P1367" s="12" t="s">
        <v>1848</v>
      </c>
      <c r="Q1367" s="12" t="s">
        <v>1849</v>
      </c>
      <c r="R1367" s="12" t="s">
        <v>1850</v>
      </c>
      <c r="S1367" s="12" t="s">
        <v>1815</v>
      </c>
    </row>
    <row r="1368" spans="1:19" x14ac:dyDescent="0.25">
      <c r="A1368" s="12" t="s">
        <v>1852</v>
      </c>
      <c r="B1368" s="12" t="s">
        <v>1838</v>
      </c>
      <c r="C1368" s="12" t="s">
        <v>1853</v>
      </c>
      <c r="D1368" s="12" t="s">
        <v>1840</v>
      </c>
      <c r="E1368" s="12" t="s">
        <v>1841</v>
      </c>
      <c r="F1368" s="13">
        <v>70656.539999999994</v>
      </c>
      <c r="G1368" s="12" t="s">
        <v>1842</v>
      </c>
      <c r="H1368" s="18">
        <v>43952</v>
      </c>
      <c r="I1368" s="12" t="s">
        <v>3286</v>
      </c>
      <c r="J1368" s="12" t="s">
        <v>3303</v>
      </c>
      <c r="K1368" s="12">
        <v>10092</v>
      </c>
      <c r="L1368" s="12" t="s">
        <v>3297</v>
      </c>
      <c r="M1368" s="12">
        <v>111400</v>
      </c>
      <c r="N1368" s="12" t="s">
        <v>3304</v>
      </c>
      <c r="O1368" s="12" t="s">
        <v>1854</v>
      </c>
      <c r="P1368" s="12" t="s">
        <v>1855</v>
      </c>
      <c r="Q1368" s="12" t="s">
        <v>1856</v>
      </c>
      <c r="R1368" s="12" t="s">
        <v>1850</v>
      </c>
      <c r="S1368" s="12" t="s">
        <v>1815</v>
      </c>
    </row>
    <row r="1369" spans="1:19" x14ac:dyDescent="0.25">
      <c r="A1369" s="12" t="s">
        <v>1858</v>
      </c>
      <c r="B1369" s="12" t="s">
        <v>1838</v>
      </c>
      <c r="C1369" s="12" t="s">
        <v>1859</v>
      </c>
      <c r="D1369" s="12" t="s">
        <v>1840</v>
      </c>
      <c r="E1369" s="12" t="s">
        <v>1841</v>
      </c>
      <c r="F1369" s="13">
        <v>69433.25</v>
      </c>
      <c r="G1369" s="12" t="s">
        <v>1842</v>
      </c>
      <c r="H1369" s="18">
        <v>43983</v>
      </c>
      <c r="I1369" s="12" t="s">
        <v>3228</v>
      </c>
      <c r="J1369" s="12" t="s">
        <v>3303</v>
      </c>
      <c r="K1369" s="12">
        <v>10092</v>
      </c>
      <c r="L1369" s="12" t="s">
        <v>3297</v>
      </c>
      <c r="M1369" s="12">
        <v>111400</v>
      </c>
      <c r="N1369" s="12" t="s">
        <v>3304</v>
      </c>
      <c r="O1369" s="12" t="s">
        <v>1860</v>
      </c>
      <c r="P1369" s="12" t="s">
        <v>1861</v>
      </c>
      <c r="Q1369" s="12" t="s">
        <v>1862</v>
      </c>
      <c r="R1369" s="12" t="s">
        <v>1850</v>
      </c>
      <c r="S1369" s="12" t="s">
        <v>1815</v>
      </c>
    </row>
    <row r="1370" spans="1:19" x14ac:dyDescent="0.25">
      <c r="A1370" s="12" t="s">
        <v>1837</v>
      </c>
      <c r="B1370" s="12" t="s">
        <v>1838</v>
      </c>
      <c r="C1370" s="12" t="s">
        <v>1839</v>
      </c>
      <c r="D1370" s="12" t="s">
        <v>1840</v>
      </c>
      <c r="E1370" s="12" t="s">
        <v>1841</v>
      </c>
      <c r="F1370" s="13">
        <v>30409.45</v>
      </c>
      <c r="G1370" s="12" t="s">
        <v>1842</v>
      </c>
      <c r="H1370" s="18">
        <v>43922</v>
      </c>
      <c r="I1370" s="12" t="s">
        <v>3305</v>
      </c>
      <c r="J1370" s="12" t="s">
        <v>3306</v>
      </c>
      <c r="K1370" s="12">
        <v>10092</v>
      </c>
      <c r="L1370" s="12" t="s">
        <v>3297</v>
      </c>
      <c r="M1370" s="12">
        <v>111600</v>
      </c>
      <c r="N1370" s="12" t="s">
        <v>3307</v>
      </c>
      <c r="O1370" s="12" t="s">
        <v>1847</v>
      </c>
      <c r="P1370" s="12" t="s">
        <v>1848</v>
      </c>
      <c r="Q1370" s="12" t="s">
        <v>1849</v>
      </c>
      <c r="R1370" s="12" t="s">
        <v>1850</v>
      </c>
      <c r="S1370" s="12" t="s">
        <v>1857</v>
      </c>
    </row>
    <row r="1371" spans="1:19" x14ac:dyDescent="0.25">
      <c r="A1371" s="12" t="s">
        <v>1852</v>
      </c>
      <c r="B1371" s="12" t="s">
        <v>1838</v>
      </c>
      <c r="C1371" s="12" t="s">
        <v>1853</v>
      </c>
      <c r="D1371" s="12" t="s">
        <v>1840</v>
      </c>
      <c r="E1371" s="12" t="s">
        <v>1841</v>
      </c>
      <c r="F1371" s="13">
        <v>30409.45</v>
      </c>
      <c r="G1371" s="12" t="s">
        <v>1842</v>
      </c>
      <c r="H1371" s="18">
        <v>43952</v>
      </c>
      <c r="I1371" s="12" t="s">
        <v>3289</v>
      </c>
      <c r="J1371" s="12" t="s">
        <v>3306</v>
      </c>
      <c r="K1371" s="12">
        <v>10092</v>
      </c>
      <c r="L1371" s="12" t="s">
        <v>3297</v>
      </c>
      <c r="M1371" s="12">
        <v>111600</v>
      </c>
      <c r="N1371" s="12" t="s">
        <v>3307</v>
      </c>
      <c r="O1371" s="12" t="s">
        <v>1854</v>
      </c>
      <c r="P1371" s="12" t="s">
        <v>1855</v>
      </c>
      <c r="Q1371" s="12" t="s">
        <v>1856</v>
      </c>
      <c r="R1371" s="12" t="s">
        <v>1850</v>
      </c>
      <c r="S1371" s="12" t="s">
        <v>1857</v>
      </c>
    </row>
    <row r="1372" spans="1:19" x14ac:dyDescent="0.25">
      <c r="A1372" s="12" t="s">
        <v>1858</v>
      </c>
      <c r="B1372" s="12" t="s">
        <v>1838</v>
      </c>
      <c r="C1372" s="12" t="s">
        <v>1859</v>
      </c>
      <c r="D1372" s="12" t="s">
        <v>1840</v>
      </c>
      <c r="E1372" s="12" t="s">
        <v>1841</v>
      </c>
      <c r="F1372" s="13">
        <v>30670.58</v>
      </c>
      <c r="G1372" s="12" t="s">
        <v>1842</v>
      </c>
      <c r="H1372" s="18">
        <v>43983</v>
      </c>
      <c r="I1372" s="12" t="s">
        <v>3231</v>
      </c>
      <c r="J1372" s="12" t="s">
        <v>3306</v>
      </c>
      <c r="K1372" s="12">
        <v>10092</v>
      </c>
      <c r="L1372" s="12" t="s">
        <v>3297</v>
      </c>
      <c r="M1372" s="12">
        <v>111600</v>
      </c>
      <c r="N1372" s="12" t="s">
        <v>3307</v>
      </c>
      <c r="O1372" s="12" t="s">
        <v>1860</v>
      </c>
      <c r="P1372" s="12" t="s">
        <v>1861</v>
      </c>
      <c r="Q1372" s="12" t="s">
        <v>1862</v>
      </c>
      <c r="R1372" s="12" t="s">
        <v>1850</v>
      </c>
      <c r="S1372" s="12" t="s">
        <v>1857</v>
      </c>
    </row>
    <row r="1373" spans="1:19" x14ac:dyDescent="0.25">
      <c r="A1373" s="12" t="s">
        <v>1837</v>
      </c>
      <c r="B1373" s="12" t="s">
        <v>1838</v>
      </c>
      <c r="C1373" s="12" t="s">
        <v>1839</v>
      </c>
      <c r="D1373" s="12" t="s">
        <v>1840</v>
      </c>
      <c r="E1373" s="12" t="s">
        <v>1841</v>
      </c>
      <c r="F1373" s="13">
        <v>1854.84</v>
      </c>
      <c r="G1373" s="12" t="s">
        <v>1842</v>
      </c>
      <c r="H1373" s="18">
        <v>43922</v>
      </c>
      <c r="I1373" s="12" t="s">
        <v>3308</v>
      </c>
      <c r="J1373" s="12" t="s">
        <v>3309</v>
      </c>
      <c r="K1373" s="12">
        <v>10092</v>
      </c>
      <c r="L1373" s="12" t="s">
        <v>3297</v>
      </c>
      <c r="M1373" s="12">
        <v>111700</v>
      </c>
      <c r="N1373" s="12" t="s">
        <v>3310</v>
      </c>
      <c r="O1373" s="12" t="s">
        <v>1847</v>
      </c>
      <c r="P1373" s="12" t="s">
        <v>1848</v>
      </c>
      <c r="Q1373" s="12" t="s">
        <v>1849</v>
      </c>
      <c r="R1373" s="12" t="s">
        <v>1850</v>
      </c>
      <c r="S1373" s="12" t="s">
        <v>1877</v>
      </c>
    </row>
    <row r="1374" spans="1:19" x14ac:dyDescent="0.25">
      <c r="A1374" s="12" t="s">
        <v>1852</v>
      </c>
      <c r="B1374" s="12" t="s">
        <v>1838</v>
      </c>
      <c r="C1374" s="12" t="s">
        <v>1853</v>
      </c>
      <c r="D1374" s="12" t="s">
        <v>1840</v>
      </c>
      <c r="E1374" s="12" t="s">
        <v>1841</v>
      </c>
      <c r="F1374" s="13">
        <v>1854.84</v>
      </c>
      <c r="G1374" s="12" t="s">
        <v>1842</v>
      </c>
      <c r="H1374" s="18">
        <v>43952</v>
      </c>
      <c r="I1374" s="12" t="s">
        <v>3292</v>
      </c>
      <c r="J1374" s="12" t="s">
        <v>3309</v>
      </c>
      <c r="K1374" s="12">
        <v>10092</v>
      </c>
      <c r="L1374" s="12" t="s">
        <v>3297</v>
      </c>
      <c r="M1374" s="12">
        <v>111700</v>
      </c>
      <c r="N1374" s="12" t="s">
        <v>3310</v>
      </c>
      <c r="O1374" s="12" t="s">
        <v>1854</v>
      </c>
      <c r="P1374" s="12" t="s">
        <v>1855</v>
      </c>
      <c r="Q1374" s="12" t="s">
        <v>1856</v>
      </c>
      <c r="R1374" s="12" t="s">
        <v>1850</v>
      </c>
      <c r="S1374" s="12" t="s">
        <v>1877</v>
      </c>
    </row>
    <row r="1375" spans="1:19" x14ac:dyDescent="0.25">
      <c r="A1375" s="12" t="s">
        <v>1858</v>
      </c>
      <c r="B1375" s="12" t="s">
        <v>1838</v>
      </c>
      <c r="C1375" s="12" t="s">
        <v>1859</v>
      </c>
      <c r="D1375" s="12" t="s">
        <v>1840</v>
      </c>
      <c r="E1375" s="12" t="s">
        <v>1841</v>
      </c>
      <c r="F1375" s="13">
        <v>1854.84</v>
      </c>
      <c r="G1375" s="12" t="s">
        <v>1842</v>
      </c>
      <c r="H1375" s="18">
        <v>43983</v>
      </c>
      <c r="I1375" s="12" t="s">
        <v>3234</v>
      </c>
      <c r="J1375" s="12" t="s">
        <v>3309</v>
      </c>
      <c r="K1375" s="12">
        <v>10092</v>
      </c>
      <c r="L1375" s="12" t="s">
        <v>3297</v>
      </c>
      <c r="M1375" s="12">
        <v>111700</v>
      </c>
      <c r="N1375" s="12" t="s">
        <v>3310</v>
      </c>
      <c r="O1375" s="12" t="s">
        <v>1860</v>
      </c>
      <c r="P1375" s="12" t="s">
        <v>1861</v>
      </c>
      <c r="Q1375" s="12" t="s">
        <v>1862</v>
      </c>
      <c r="R1375" s="12" t="s">
        <v>1850</v>
      </c>
      <c r="S1375" s="12" t="s">
        <v>1877</v>
      </c>
    </row>
    <row r="1376" spans="1:19" x14ac:dyDescent="0.25">
      <c r="A1376" s="12" t="s">
        <v>1837</v>
      </c>
      <c r="B1376" s="12" t="s">
        <v>1838</v>
      </c>
      <c r="C1376" s="12" t="s">
        <v>1839</v>
      </c>
      <c r="D1376" s="12" t="s">
        <v>1840</v>
      </c>
      <c r="E1376" s="12" t="s">
        <v>1841</v>
      </c>
      <c r="F1376" s="13">
        <v>27.4</v>
      </c>
      <c r="G1376" s="12" t="s">
        <v>1842</v>
      </c>
      <c r="H1376" s="18">
        <v>43922</v>
      </c>
      <c r="I1376" s="12" t="s">
        <v>3311</v>
      </c>
      <c r="J1376" s="12" t="s">
        <v>3312</v>
      </c>
      <c r="K1376" s="12">
        <v>10092</v>
      </c>
      <c r="L1376" s="12" t="s">
        <v>3297</v>
      </c>
      <c r="M1376" s="12">
        <v>113000</v>
      </c>
      <c r="N1376" s="12" t="s">
        <v>3313</v>
      </c>
      <c r="O1376" s="12" t="s">
        <v>1847</v>
      </c>
      <c r="P1376" s="12" t="s">
        <v>1848</v>
      </c>
      <c r="Q1376" s="12" t="s">
        <v>1849</v>
      </c>
      <c r="R1376" s="12" t="s">
        <v>1850</v>
      </c>
      <c r="S1376" s="12" t="s">
        <v>1877</v>
      </c>
    </row>
    <row r="1377" spans="1:19" x14ac:dyDescent="0.25">
      <c r="A1377" s="12" t="s">
        <v>1852</v>
      </c>
      <c r="B1377" s="12" t="s">
        <v>1838</v>
      </c>
      <c r="C1377" s="12" t="s">
        <v>1853</v>
      </c>
      <c r="D1377" s="12" t="s">
        <v>1840</v>
      </c>
      <c r="E1377" s="12" t="s">
        <v>1841</v>
      </c>
      <c r="F1377" s="13">
        <v>27.4</v>
      </c>
      <c r="G1377" s="12" t="s">
        <v>1842</v>
      </c>
      <c r="H1377" s="18">
        <v>43952</v>
      </c>
      <c r="I1377" s="12" t="s">
        <v>3295</v>
      </c>
      <c r="J1377" s="12" t="s">
        <v>3312</v>
      </c>
      <c r="K1377" s="12">
        <v>10092</v>
      </c>
      <c r="L1377" s="12" t="s">
        <v>3297</v>
      </c>
      <c r="M1377" s="12">
        <v>113000</v>
      </c>
      <c r="N1377" s="12" t="s">
        <v>3313</v>
      </c>
      <c r="O1377" s="12" t="s">
        <v>1854</v>
      </c>
      <c r="P1377" s="12" t="s">
        <v>1855</v>
      </c>
      <c r="Q1377" s="12" t="s">
        <v>1856</v>
      </c>
      <c r="R1377" s="12" t="s">
        <v>1850</v>
      </c>
      <c r="S1377" s="12" t="s">
        <v>1877</v>
      </c>
    </row>
    <row r="1378" spans="1:19" x14ac:dyDescent="0.25">
      <c r="A1378" s="12" t="s">
        <v>1858</v>
      </c>
      <c r="B1378" s="12" t="s">
        <v>1838</v>
      </c>
      <c r="C1378" s="12" t="s">
        <v>1859</v>
      </c>
      <c r="D1378" s="12" t="s">
        <v>1840</v>
      </c>
      <c r="E1378" s="12" t="s">
        <v>1841</v>
      </c>
      <c r="F1378" s="13">
        <v>27.4</v>
      </c>
      <c r="G1378" s="12" t="s">
        <v>1842</v>
      </c>
      <c r="H1378" s="18">
        <v>43983</v>
      </c>
      <c r="I1378" s="12" t="s">
        <v>3237</v>
      </c>
      <c r="J1378" s="12" t="s">
        <v>3312</v>
      </c>
      <c r="K1378" s="12">
        <v>10092</v>
      </c>
      <c r="L1378" s="12" t="s">
        <v>3297</v>
      </c>
      <c r="M1378" s="12">
        <v>113000</v>
      </c>
      <c r="N1378" s="12" t="s">
        <v>3313</v>
      </c>
      <c r="O1378" s="12" t="s">
        <v>1860</v>
      </c>
      <c r="P1378" s="12" t="s">
        <v>1861</v>
      </c>
      <c r="Q1378" s="12" t="s">
        <v>1862</v>
      </c>
      <c r="R1378" s="12" t="s">
        <v>1850</v>
      </c>
      <c r="S1378" s="12" t="s">
        <v>1877</v>
      </c>
    </row>
    <row r="1379" spans="1:19" x14ac:dyDescent="0.25">
      <c r="A1379" s="12" t="s">
        <v>1837</v>
      </c>
      <c r="B1379" s="12" t="s">
        <v>1838</v>
      </c>
      <c r="C1379" s="12" t="s">
        <v>1839</v>
      </c>
      <c r="D1379" s="12" t="s">
        <v>1840</v>
      </c>
      <c r="E1379" s="12" t="s">
        <v>1841</v>
      </c>
      <c r="F1379" s="13">
        <v>334.99</v>
      </c>
      <c r="G1379" s="12" t="s">
        <v>1842</v>
      </c>
      <c r="H1379" s="18">
        <v>43922</v>
      </c>
      <c r="I1379" s="12" t="s">
        <v>3314</v>
      </c>
      <c r="J1379" s="12" t="s">
        <v>3315</v>
      </c>
      <c r="K1379" s="12">
        <v>10092</v>
      </c>
      <c r="L1379" s="12" t="s">
        <v>3297</v>
      </c>
      <c r="M1379" s="12">
        <v>113010</v>
      </c>
      <c r="N1379" s="12" t="s">
        <v>3316</v>
      </c>
      <c r="O1379" s="12" t="s">
        <v>1847</v>
      </c>
      <c r="P1379" s="12" t="s">
        <v>1848</v>
      </c>
      <c r="Q1379" s="12" t="s">
        <v>1849</v>
      </c>
      <c r="R1379" s="12" t="s">
        <v>1850</v>
      </c>
      <c r="S1379" s="12" t="s">
        <v>1851</v>
      </c>
    </row>
    <row r="1380" spans="1:19" x14ac:dyDescent="0.25">
      <c r="A1380" s="12" t="s">
        <v>1852</v>
      </c>
      <c r="B1380" s="12" t="s">
        <v>1838</v>
      </c>
      <c r="C1380" s="12" t="s">
        <v>1853</v>
      </c>
      <c r="D1380" s="12" t="s">
        <v>1840</v>
      </c>
      <c r="E1380" s="12" t="s">
        <v>1841</v>
      </c>
      <c r="F1380" s="13">
        <v>151.88999999999999</v>
      </c>
      <c r="G1380" s="12" t="s">
        <v>1842</v>
      </c>
      <c r="H1380" s="18">
        <v>43952</v>
      </c>
      <c r="I1380" s="12" t="s">
        <v>3299</v>
      </c>
      <c r="J1380" s="12" t="s">
        <v>3315</v>
      </c>
      <c r="K1380" s="12">
        <v>10092</v>
      </c>
      <c r="L1380" s="12" t="s">
        <v>3297</v>
      </c>
      <c r="M1380" s="12">
        <v>113010</v>
      </c>
      <c r="N1380" s="12" t="s">
        <v>3316</v>
      </c>
      <c r="O1380" s="12" t="s">
        <v>1854</v>
      </c>
      <c r="P1380" s="12" t="s">
        <v>1855</v>
      </c>
      <c r="Q1380" s="12" t="s">
        <v>1856</v>
      </c>
      <c r="R1380" s="12" t="s">
        <v>1850</v>
      </c>
      <c r="S1380" s="12" t="s">
        <v>1851</v>
      </c>
    </row>
    <row r="1381" spans="1:19" x14ac:dyDescent="0.25">
      <c r="A1381" s="12" t="s">
        <v>1858</v>
      </c>
      <c r="B1381" s="12" t="s">
        <v>1838</v>
      </c>
      <c r="C1381" s="12" t="s">
        <v>1859</v>
      </c>
      <c r="D1381" s="12" t="s">
        <v>1840</v>
      </c>
      <c r="E1381" s="12" t="s">
        <v>1841</v>
      </c>
      <c r="F1381" s="13">
        <v>151.88999999999999</v>
      </c>
      <c r="G1381" s="12" t="s">
        <v>1842</v>
      </c>
      <c r="H1381" s="18">
        <v>43983</v>
      </c>
      <c r="I1381" s="12" t="s">
        <v>3240</v>
      </c>
      <c r="J1381" s="12" t="s">
        <v>3315</v>
      </c>
      <c r="K1381" s="12">
        <v>10092</v>
      </c>
      <c r="L1381" s="12" t="s">
        <v>3297</v>
      </c>
      <c r="M1381" s="12">
        <v>113010</v>
      </c>
      <c r="N1381" s="12" t="s">
        <v>3316</v>
      </c>
      <c r="O1381" s="12" t="s">
        <v>1860</v>
      </c>
      <c r="P1381" s="12" t="s">
        <v>1861</v>
      </c>
      <c r="Q1381" s="12" t="s">
        <v>1862</v>
      </c>
      <c r="R1381" s="12" t="s">
        <v>1850</v>
      </c>
      <c r="S1381" s="12" t="s">
        <v>1851</v>
      </c>
    </row>
    <row r="1382" spans="1:19" x14ac:dyDescent="0.25">
      <c r="A1382" s="12" t="s">
        <v>1837</v>
      </c>
      <c r="B1382" s="12" t="s">
        <v>1838</v>
      </c>
      <c r="C1382" s="12" t="s">
        <v>1839</v>
      </c>
      <c r="D1382" s="12" t="s">
        <v>1840</v>
      </c>
      <c r="E1382" s="12" t="s">
        <v>1841</v>
      </c>
      <c r="F1382" s="13">
        <v>160.94</v>
      </c>
      <c r="G1382" s="12" t="s">
        <v>1842</v>
      </c>
      <c r="H1382" s="18">
        <v>43922</v>
      </c>
      <c r="I1382" s="12" t="s">
        <v>3317</v>
      </c>
      <c r="J1382" s="12" t="s">
        <v>3318</v>
      </c>
      <c r="K1382" s="12">
        <v>10092</v>
      </c>
      <c r="L1382" s="12" t="s">
        <v>3297</v>
      </c>
      <c r="M1382" s="12">
        <v>113020</v>
      </c>
      <c r="N1382" s="12" t="s">
        <v>3319</v>
      </c>
      <c r="O1382" s="12" t="s">
        <v>1847</v>
      </c>
      <c r="P1382" s="12" t="s">
        <v>1848</v>
      </c>
      <c r="Q1382" s="12" t="s">
        <v>1849</v>
      </c>
      <c r="R1382" s="12" t="s">
        <v>1850</v>
      </c>
      <c r="S1382" s="12" t="s">
        <v>1866</v>
      </c>
    </row>
    <row r="1383" spans="1:19" x14ac:dyDescent="0.25">
      <c r="A1383" s="12" t="s">
        <v>1852</v>
      </c>
      <c r="B1383" s="12" t="s">
        <v>1838</v>
      </c>
      <c r="C1383" s="12" t="s">
        <v>1853</v>
      </c>
      <c r="D1383" s="12" t="s">
        <v>1840</v>
      </c>
      <c r="E1383" s="12" t="s">
        <v>1841</v>
      </c>
      <c r="F1383" s="13">
        <v>160.94</v>
      </c>
      <c r="G1383" s="12" t="s">
        <v>1842</v>
      </c>
      <c r="H1383" s="18">
        <v>43952</v>
      </c>
      <c r="I1383" s="12" t="s">
        <v>3302</v>
      </c>
      <c r="J1383" s="12" t="s">
        <v>3318</v>
      </c>
      <c r="K1383" s="12">
        <v>10092</v>
      </c>
      <c r="L1383" s="12" t="s">
        <v>3297</v>
      </c>
      <c r="M1383" s="12">
        <v>113020</v>
      </c>
      <c r="N1383" s="12" t="s">
        <v>3319</v>
      </c>
      <c r="O1383" s="12" t="s">
        <v>1854</v>
      </c>
      <c r="P1383" s="12" t="s">
        <v>1855</v>
      </c>
      <c r="Q1383" s="12" t="s">
        <v>1856</v>
      </c>
      <c r="R1383" s="12" t="s">
        <v>1850</v>
      </c>
      <c r="S1383" s="12" t="s">
        <v>1866</v>
      </c>
    </row>
    <row r="1384" spans="1:19" x14ac:dyDescent="0.25">
      <c r="A1384" s="12" t="s">
        <v>1858</v>
      </c>
      <c r="B1384" s="12" t="s">
        <v>1838</v>
      </c>
      <c r="C1384" s="12" t="s">
        <v>1859</v>
      </c>
      <c r="D1384" s="12" t="s">
        <v>1840</v>
      </c>
      <c r="E1384" s="12" t="s">
        <v>1841</v>
      </c>
      <c r="F1384" s="13">
        <v>195.48</v>
      </c>
      <c r="G1384" s="12" t="s">
        <v>1842</v>
      </c>
      <c r="H1384" s="18">
        <v>43983</v>
      </c>
      <c r="I1384" s="12" t="s">
        <v>3243</v>
      </c>
      <c r="J1384" s="12" t="s">
        <v>3318</v>
      </c>
      <c r="K1384" s="12">
        <v>10092</v>
      </c>
      <c r="L1384" s="12" t="s">
        <v>3297</v>
      </c>
      <c r="M1384" s="12">
        <v>113020</v>
      </c>
      <c r="N1384" s="12" t="s">
        <v>3319</v>
      </c>
      <c r="O1384" s="12" t="s">
        <v>1860</v>
      </c>
      <c r="P1384" s="12" t="s">
        <v>1861</v>
      </c>
      <c r="Q1384" s="12" t="s">
        <v>1862</v>
      </c>
      <c r="R1384" s="12" t="s">
        <v>1850</v>
      </c>
      <c r="S1384" s="12" t="s">
        <v>1866</v>
      </c>
    </row>
    <row r="1385" spans="1:19" x14ac:dyDescent="0.25">
      <c r="A1385" s="12" t="s">
        <v>1837</v>
      </c>
      <c r="B1385" s="12" t="s">
        <v>1838</v>
      </c>
      <c r="C1385" s="12" t="s">
        <v>1839</v>
      </c>
      <c r="D1385" s="12" t="s">
        <v>1840</v>
      </c>
      <c r="E1385" s="12" t="s">
        <v>1841</v>
      </c>
      <c r="F1385" s="13">
        <v>7735.45</v>
      </c>
      <c r="G1385" s="12" t="s">
        <v>1842</v>
      </c>
      <c r="H1385" s="18">
        <v>43922</v>
      </c>
      <c r="I1385" s="12" t="s">
        <v>3320</v>
      </c>
      <c r="J1385" s="12" t="s">
        <v>3321</v>
      </c>
      <c r="K1385" s="12">
        <v>10092</v>
      </c>
      <c r="L1385" s="12" t="s">
        <v>3297</v>
      </c>
      <c r="M1385" s="12">
        <v>113040</v>
      </c>
      <c r="N1385" s="12" t="s">
        <v>3322</v>
      </c>
      <c r="O1385" s="12" t="s">
        <v>1847</v>
      </c>
      <c r="P1385" s="12" t="s">
        <v>1848</v>
      </c>
      <c r="Q1385" s="12" t="s">
        <v>1849</v>
      </c>
      <c r="R1385" s="12" t="s">
        <v>1850</v>
      </c>
      <c r="S1385" s="12" t="s">
        <v>1815</v>
      </c>
    </row>
    <row r="1386" spans="1:19" x14ac:dyDescent="0.25">
      <c r="A1386" s="12" t="s">
        <v>1852</v>
      </c>
      <c r="B1386" s="12" t="s">
        <v>1838</v>
      </c>
      <c r="C1386" s="12" t="s">
        <v>1853</v>
      </c>
      <c r="D1386" s="12" t="s">
        <v>1840</v>
      </c>
      <c r="E1386" s="12" t="s">
        <v>1841</v>
      </c>
      <c r="F1386" s="13">
        <v>7680.44</v>
      </c>
      <c r="G1386" s="12" t="s">
        <v>1842</v>
      </c>
      <c r="H1386" s="18">
        <v>43952</v>
      </c>
      <c r="I1386" s="12" t="s">
        <v>3305</v>
      </c>
      <c r="J1386" s="12" t="s">
        <v>3321</v>
      </c>
      <c r="K1386" s="12">
        <v>10092</v>
      </c>
      <c r="L1386" s="12" t="s">
        <v>3297</v>
      </c>
      <c r="M1386" s="12">
        <v>113040</v>
      </c>
      <c r="N1386" s="12" t="s">
        <v>3322</v>
      </c>
      <c r="O1386" s="12" t="s">
        <v>1854</v>
      </c>
      <c r="P1386" s="12" t="s">
        <v>1855</v>
      </c>
      <c r="Q1386" s="12" t="s">
        <v>1856</v>
      </c>
      <c r="R1386" s="12" t="s">
        <v>1850</v>
      </c>
      <c r="S1386" s="12" t="s">
        <v>1815</v>
      </c>
    </row>
    <row r="1387" spans="1:19" x14ac:dyDescent="0.25">
      <c r="A1387" s="12" t="s">
        <v>1858</v>
      </c>
      <c r="B1387" s="12" t="s">
        <v>1838</v>
      </c>
      <c r="C1387" s="12" t="s">
        <v>1859</v>
      </c>
      <c r="D1387" s="12" t="s">
        <v>1840</v>
      </c>
      <c r="E1387" s="12" t="s">
        <v>1841</v>
      </c>
      <c r="F1387" s="13">
        <v>7680.44</v>
      </c>
      <c r="G1387" s="12" t="s">
        <v>1842</v>
      </c>
      <c r="H1387" s="18">
        <v>43983</v>
      </c>
      <c r="I1387" s="12" t="s">
        <v>3246</v>
      </c>
      <c r="J1387" s="12" t="s">
        <v>3321</v>
      </c>
      <c r="K1387" s="12">
        <v>10092</v>
      </c>
      <c r="L1387" s="12" t="s">
        <v>3297</v>
      </c>
      <c r="M1387" s="12">
        <v>113040</v>
      </c>
      <c r="N1387" s="12" t="s">
        <v>3322</v>
      </c>
      <c r="O1387" s="12" t="s">
        <v>1860</v>
      </c>
      <c r="P1387" s="12" t="s">
        <v>1861</v>
      </c>
      <c r="Q1387" s="12" t="s">
        <v>1862</v>
      </c>
      <c r="R1387" s="12" t="s">
        <v>1850</v>
      </c>
      <c r="S1387" s="12" t="s">
        <v>1815</v>
      </c>
    </row>
    <row r="1388" spans="1:19" x14ac:dyDescent="0.25">
      <c r="A1388" s="12" t="s">
        <v>1837</v>
      </c>
      <c r="B1388" s="12" t="s">
        <v>1838</v>
      </c>
      <c r="C1388" s="12" t="s">
        <v>1839</v>
      </c>
      <c r="D1388" s="12" t="s">
        <v>1840</v>
      </c>
      <c r="E1388" s="12" t="s">
        <v>1841</v>
      </c>
      <c r="F1388" s="13">
        <v>1949.65</v>
      </c>
      <c r="G1388" s="12" t="s">
        <v>1842</v>
      </c>
      <c r="H1388" s="18">
        <v>43922</v>
      </c>
      <c r="I1388" s="12" t="s">
        <v>3323</v>
      </c>
      <c r="J1388" s="12" t="s">
        <v>3324</v>
      </c>
      <c r="K1388" s="12">
        <v>10092</v>
      </c>
      <c r="L1388" s="12" t="s">
        <v>3297</v>
      </c>
      <c r="M1388" s="12">
        <v>113060</v>
      </c>
      <c r="N1388" s="12" t="s">
        <v>3325</v>
      </c>
      <c r="O1388" s="12" t="s">
        <v>1847</v>
      </c>
      <c r="P1388" s="12" t="s">
        <v>1848</v>
      </c>
      <c r="Q1388" s="12" t="s">
        <v>1849</v>
      </c>
      <c r="R1388" s="12" t="s">
        <v>1850</v>
      </c>
      <c r="S1388" s="12" t="s">
        <v>1857</v>
      </c>
    </row>
    <row r="1389" spans="1:19" x14ac:dyDescent="0.25">
      <c r="A1389" s="12" t="s">
        <v>1852</v>
      </c>
      <c r="B1389" s="12" t="s">
        <v>1838</v>
      </c>
      <c r="C1389" s="12" t="s">
        <v>1853</v>
      </c>
      <c r="D1389" s="12" t="s">
        <v>1840</v>
      </c>
      <c r="E1389" s="12" t="s">
        <v>1841</v>
      </c>
      <c r="F1389" s="13">
        <v>1949.65</v>
      </c>
      <c r="G1389" s="12" t="s">
        <v>1842</v>
      </c>
      <c r="H1389" s="18">
        <v>43952</v>
      </c>
      <c r="I1389" s="12" t="s">
        <v>3308</v>
      </c>
      <c r="J1389" s="12" t="s">
        <v>3324</v>
      </c>
      <c r="K1389" s="12">
        <v>10092</v>
      </c>
      <c r="L1389" s="12" t="s">
        <v>3297</v>
      </c>
      <c r="M1389" s="12">
        <v>113060</v>
      </c>
      <c r="N1389" s="12" t="s">
        <v>3325</v>
      </c>
      <c r="O1389" s="12" t="s">
        <v>1854</v>
      </c>
      <c r="P1389" s="12" t="s">
        <v>1855</v>
      </c>
      <c r="Q1389" s="12" t="s">
        <v>1856</v>
      </c>
      <c r="R1389" s="12" t="s">
        <v>1850</v>
      </c>
      <c r="S1389" s="12" t="s">
        <v>1857</v>
      </c>
    </row>
    <row r="1390" spans="1:19" x14ac:dyDescent="0.25">
      <c r="A1390" s="12" t="s">
        <v>1858</v>
      </c>
      <c r="B1390" s="12" t="s">
        <v>1838</v>
      </c>
      <c r="C1390" s="12" t="s">
        <v>1859</v>
      </c>
      <c r="D1390" s="12" t="s">
        <v>1840</v>
      </c>
      <c r="E1390" s="12" t="s">
        <v>1841</v>
      </c>
      <c r="F1390" s="13">
        <v>1985.68</v>
      </c>
      <c r="G1390" s="12" t="s">
        <v>1842</v>
      </c>
      <c r="H1390" s="18">
        <v>43983</v>
      </c>
      <c r="I1390" s="12" t="s">
        <v>3249</v>
      </c>
      <c r="J1390" s="12" t="s">
        <v>3324</v>
      </c>
      <c r="K1390" s="12">
        <v>10092</v>
      </c>
      <c r="L1390" s="12" t="s">
        <v>3297</v>
      </c>
      <c r="M1390" s="12">
        <v>113060</v>
      </c>
      <c r="N1390" s="12" t="s">
        <v>3325</v>
      </c>
      <c r="O1390" s="12" t="s">
        <v>1860</v>
      </c>
      <c r="P1390" s="12" t="s">
        <v>1861</v>
      </c>
      <c r="Q1390" s="12" t="s">
        <v>1862</v>
      </c>
      <c r="R1390" s="12" t="s">
        <v>1850</v>
      </c>
      <c r="S1390" s="12" t="s">
        <v>1857</v>
      </c>
    </row>
    <row r="1391" spans="1:19" x14ac:dyDescent="0.25">
      <c r="A1391" s="12" t="s">
        <v>1837</v>
      </c>
      <c r="B1391" s="12" t="s">
        <v>1838</v>
      </c>
      <c r="C1391" s="12" t="s">
        <v>1839</v>
      </c>
      <c r="D1391" s="12" t="s">
        <v>1840</v>
      </c>
      <c r="E1391" s="12" t="s">
        <v>1841</v>
      </c>
      <c r="F1391" s="13">
        <v>517.49</v>
      </c>
      <c r="G1391" s="12" t="s">
        <v>1842</v>
      </c>
      <c r="H1391" s="18">
        <v>43922</v>
      </c>
      <c r="I1391" s="12" t="s">
        <v>3326</v>
      </c>
      <c r="J1391" s="12" t="s">
        <v>3327</v>
      </c>
      <c r="K1391" s="12">
        <v>10092</v>
      </c>
      <c r="L1391" s="12" t="s">
        <v>3297</v>
      </c>
      <c r="M1391" s="12">
        <v>114000</v>
      </c>
      <c r="N1391" s="12" t="s">
        <v>3328</v>
      </c>
      <c r="O1391" s="12" t="s">
        <v>1847</v>
      </c>
      <c r="P1391" s="12" t="s">
        <v>1848</v>
      </c>
      <c r="Q1391" s="12" t="s">
        <v>1849</v>
      </c>
      <c r="R1391" s="12" t="s">
        <v>1850</v>
      </c>
      <c r="S1391" s="12" t="s">
        <v>1877</v>
      </c>
    </row>
    <row r="1392" spans="1:19" x14ac:dyDescent="0.25">
      <c r="A1392" s="12" t="s">
        <v>1852</v>
      </c>
      <c r="B1392" s="12" t="s">
        <v>1838</v>
      </c>
      <c r="C1392" s="12" t="s">
        <v>1853</v>
      </c>
      <c r="D1392" s="12" t="s">
        <v>1840</v>
      </c>
      <c r="E1392" s="12" t="s">
        <v>1841</v>
      </c>
      <c r="F1392" s="13">
        <v>517.49</v>
      </c>
      <c r="G1392" s="12" t="s">
        <v>1842</v>
      </c>
      <c r="H1392" s="18">
        <v>43952</v>
      </c>
      <c r="I1392" s="12" t="s">
        <v>3311</v>
      </c>
      <c r="J1392" s="12" t="s">
        <v>3327</v>
      </c>
      <c r="K1392" s="12">
        <v>10092</v>
      </c>
      <c r="L1392" s="12" t="s">
        <v>3297</v>
      </c>
      <c r="M1392" s="12">
        <v>114000</v>
      </c>
      <c r="N1392" s="12" t="s">
        <v>3328</v>
      </c>
      <c r="O1392" s="12" t="s">
        <v>1854</v>
      </c>
      <c r="P1392" s="12" t="s">
        <v>1855</v>
      </c>
      <c r="Q1392" s="12" t="s">
        <v>1856</v>
      </c>
      <c r="R1392" s="12" t="s">
        <v>1850</v>
      </c>
      <c r="S1392" s="12" t="s">
        <v>1877</v>
      </c>
    </row>
    <row r="1393" spans="1:19" x14ac:dyDescent="0.25">
      <c r="A1393" s="12" t="s">
        <v>1858</v>
      </c>
      <c r="B1393" s="12" t="s">
        <v>1838</v>
      </c>
      <c r="C1393" s="12" t="s">
        <v>1859</v>
      </c>
      <c r="D1393" s="12" t="s">
        <v>1840</v>
      </c>
      <c r="E1393" s="12" t="s">
        <v>1841</v>
      </c>
      <c r="F1393" s="13">
        <v>517.49</v>
      </c>
      <c r="G1393" s="12" t="s">
        <v>1842</v>
      </c>
      <c r="H1393" s="18">
        <v>43983</v>
      </c>
      <c r="I1393" s="12" t="s">
        <v>3253</v>
      </c>
      <c r="J1393" s="12" t="s">
        <v>3327</v>
      </c>
      <c r="K1393" s="12">
        <v>10092</v>
      </c>
      <c r="L1393" s="12" t="s">
        <v>3297</v>
      </c>
      <c r="M1393" s="12">
        <v>114000</v>
      </c>
      <c r="N1393" s="12" t="s">
        <v>3328</v>
      </c>
      <c r="O1393" s="12" t="s">
        <v>1860</v>
      </c>
      <c r="P1393" s="12" t="s">
        <v>1861</v>
      </c>
      <c r="Q1393" s="12" t="s">
        <v>1862</v>
      </c>
      <c r="R1393" s="12" t="s">
        <v>1850</v>
      </c>
      <c r="S1393" s="12" t="s">
        <v>1877</v>
      </c>
    </row>
    <row r="1394" spans="1:19" x14ac:dyDescent="0.25">
      <c r="A1394" s="12" t="s">
        <v>1837</v>
      </c>
      <c r="B1394" s="12" t="s">
        <v>1838</v>
      </c>
      <c r="C1394" s="12" t="s">
        <v>1839</v>
      </c>
      <c r="D1394" s="12" t="s">
        <v>1840</v>
      </c>
      <c r="E1394" s="12" t="s">
        <v>1841</v>
      </c>
      <c r="F1394" s="13">
        <v>1289.95</v>
      </c>
      <c r="G1394" s="12" t="s">
        <v>1842</v>
      </c>
      <c r="H1394" s="18">
        <v>43922</v>
      </c>
      <c r="I1394" s="12" t="s">
        <v>3329</v>
      </c>
      <c r="J1394" s="12" t="s">
        <v>3330</v>
      </c>
      <c r="K1394" s="12">
        <v>10092</v>
      </c>
      <c r="L1394" s="12" t="s">
        <v>3297</v>
      </c>
      <c r="M1394" s="12">
        <v>114010</v>
      </c>
      <c r="N1394" s="12" t="s">
        <v>3331</v>
      </c>
      <c r="O1394" s="12" t="s">
        <v>1847</v>
      </c>
      <c r="P1394" s="12" t="s">
        <v>1848</v>
      </c>
      <c r="Q1394" s="12" t="s">
        <v>1849</v>
      </c>
      <c r="R1394" s="12" t="s">
        <v>1850</v>
      </c>
      <c r="S1394" s="12" t="s">
        <v>1851</v>
      </c>
    </row>
    <row r="1395" spans="1:19" x14ac:dyDescent="0.25">
      <c r="A1395" s="12" t="s">
        <v>1852</v>
      </c>
      <c r="B1395" s="12" t="s">
        <v>1838</v>
      </c>
      <c r="C1395" s="12" t="s">
        <v>1853</v>
      </c>
      <c r="D1395" s="12" t="s">
        <v>1840</v>
      </c>
      <c r="E1395" s="12" t="s">
        <v>1841</v>
      </c>
      <c r="F1395" s="13">
        <v>715.54</v>
      </c>
      <c r="G1395" s="12" t="s">
        <v>1842</v>
      </c>
      <c r="H1395" s="18">
        <v>43952</v>
      </c>
      <c r="I1395" s="12" t="s">
        <v>3314</v>
      </c>
      <c r="J1395" s="12" t="s">
        <v>3330</v>
      </c>
      <c r="K1395" s="12">
        <v>10092</v>
      </c>
      <c r="L1395" s="12" t="s">
        <v>3297</v>
      </c>
      <c r="M1395" s="12">
        <v>114010</v>
      </c>
      <c r="N1395" s="12" t="s">
        <v>3331</v>
      </c>
      <c r="O1395" s="12" t="s">
        <v>1854</v>
      </c>
      <c r="P1395" s="12" t="s">
        <v>1855</v>
      </c>
      <c r="Q1395" s="12" t="s">
        <v>1856</v>
      </c>
      <c r="R1395" s="12" t="s">
        <v>1850</v>
      </c>
      <c r="S1395" s="12" t="s">
        <v>1851</v>
      </c>
    </row>
    <row r="1396" spans="1:19" x14ac:dyDescent="0.25">
      <c r="A1396" s="12" t="s">
        <v>1858</v>
      </c>
      <c r="B1396" s="12" t="s">
        <v>1838</v>
      </c>
      <c r="C1396" s="12" t="s">
        <v>1859</v>
      </c>
      <c r="D1396" s="12" t="s">
        <v>1840</v>
      </c>
      <c r="E1396" s="12" t="s">
        <v>1841</v>
      </c>
      <c r="F1396" s="13">
        <v>715.54</v>
      </c>
      <c r="G1396" s="12" t="s">
        <v>1842</v>
      </c>
      <c r="H1396" s="18">
        <v>43983</v>
      </c>
      <c r="I1396" s="12" t="s">
        <v>3256</v>
      </c>
      <c r="J1396" s="12" t="s">
        <v>3330</v>
      </c>
      <c r="K1396" s="12">
        <v>10092</v>
      </c>
      <c r="L1396" s="12" t="s">
        <v>3297</v>
      </c>
      <c r="M1396" s="12">
        <v>114010</v>
      </c>
      <c r="N1396" s="12" t="s">
        <v>3331</v>
      </c>
      <c r="O1396" s="12" t="s">
        <v>1860</v>
      </c>
      <c r="P1396" s="12" t="s">
        <v>1861</v>
      </c>
      <c r="Q1396" s="12" t="s">
        <v>1862</v>
      </c>
      <c r="R1396" s="12" t="s">
        <v>1850</v>
      </c>
      <c r="S1396" s="12" t="s">
        <v>1851</v>
      </c>
    </row>
    <row r="1397" spans="1:19" x14ac:dyDescent="0.25">
      <c r="A1397" s="12" t="s">
        <v>1837</v>
      </c>
      <c r="B1397" s="12" t="s">
        <v>1838</v>
      </c>
      <c r="C1397" s="12" t="s">
        <v>1839</v>
      </c>
      <c r="D1397" s="12" t="s">
        <v>1840</v>
      </c>
      <c r="E1397" s="12" t="s">
        <v>1841</v>
      </c>
      <c r="F1397" s="13">
        <v>1044.03</v>
      </c>
      <c r="G1397" s="12" t="s">
        <v>1842</v>
      </c>
      <c r="H1397" s="18">
        <v>43922</v>
      </c>
      <c r="I1397" s="12" t="s">
        <v>3332</v>
      </c>
      <c r="J1397" s="12" t="s">
        <v>3333</v>
      </c>
      <c r="K1397" s="12">
        <v>10092</v>
      </c>
      <c r="L1397" s="12" t="s">
        <v>3297</v>
      </c>
      <c r="M1397" s="12">
        <v>114020</v>
      </c>
      <c r="N1397" s="12" t="s">
        <v>3334</v>
      </c>
      <c r="O1397" s="12" t="s">
        <v>1847</v>
      </c>
      <c r="P1397" s="12" t="s">
        <v>1848</v>
      </c>
      <c r="Q1397" s="12" t="s">
        <v>1849</v>
      </c>
      <c r="R1397" s="12" t="s">
        <v>1850</v>
      </c>
      <c r="S1397" s="12" t="s">
        <v>1866</v>
      </c>
    </row>
    <row r="1398" spans="1:19" x14ac:dyDescent="0.25">
      <c r="A1398" s="12" t="s">
        <v>1852</v>
      </c>
      <c r="B1398" s="12" t="s">
        <v>1838</v>
      </c>
      <c r="C1398" s="12" t="s">
        <v>1853</v>
      </c>
      <c r="D1398" s="12" t="s">
        <v>1840</v>
      </c>
      <c r="E1398" s="12" t="s">
        <v>1841</v>
      </c>
      <c r="F1398" s="13">
        <v>1044.05</v>
      </c>
      <c r="G1398" s="12" t="s">
        <v>1842</v>
      </c>
      <c r="H1398" s="18">
        <v>43952</v>
      </c>
      <c r="I1398" s="12" t="s">
        <v>3317</v>
      </c>
      <c r="J1398" s="12" t="s">
        <v>3333</v>
      </c>
      <c r="K1398" s="12">
        <v>10092</v>
      </c>
      <c r="L1398" s="12" t="s">
        <v>3297</v>
      </c>
      <c r="M1398" s="12">
        <v>114020</v>
      </c>
      <c r="N1398" s="12" t="s">
        <v>3334</v>
      </c>
      <c r="O1398" s="12" t="s">
        <v>1854</v>
      </c>
      <c r="P1398" s="12" t="s">
        <v>1855</v>
      </c>
      <c r="Q1398" s="12" t="s">
        <v>1856</v>
      </c>
      <c r="R1398" s="12" t="s">
        <v>1850</v>
      </c>
      <c r="S1398" s="12" t="s">
        <v>1866</v>
      </c>
    </row>
    <row r="1399" spans="1:19" x14ac:dyDescent="0.25">
      <c r="A1399" s="12" t="s">
        <v>1858</v>
      </c>
      <c r="B1399" s="12" t="s">
        <v>1838</v>
      </c>
      <c r="C1399" s="12" t="s">
        <v>1859</v>
      </c>
      <c r="D1399" s="12" t="s">
        <v>1840</v>
      </c>
      <c r="E1399" s="12" t="s">
        <v>1841</v>
      </c>
      <c r="F1399" s="13">
        <v>1113.8699999999999</v>
      </c>
      <c r="G1399" s="12" t="s">
        <v>1842</v>
      </c>
      <c r="H1399" s="18">
        <v>43983</v>
      </c>
      <c r="I1399" s="12" t="s">
        <v>3259</v>
      </c>
      <c r="J1399" s="12" t="s">
        <v>3333</v>
      </c>
      <c r="K1399" s="12">
        <v>10092</v>
      </c>
      <c r="L1399" s="12" t="s">
        <v>3297</v>
      </c>
      <c r="M1399" s="12">
        <v>114020</v>
      </c>
      <c r="N1399" s="12" t="s">
        <v>3334</v>
      </c>
      <c r="O1399" s="12" t="s">
        <v>1860</v>
      </c>
      <c r="P1399" s="12" t="s">
        <v>1861</v>
      </c>
      <c r="Q1399" s="12" t="s">
        <v>1862</v>
      </c>
      <c r="R1399" s="12" t="s">
        <v>1850</v>
      </c>
      <c r="S1399" s="12" t="s">
        <v>1866</v>
      </c>
    </row>
    <row r="1400" spans="1:19" x14ac:dyDescent="0.25">
      <c r="A1400" s="12" t="s">
        <v>1837</v>
      </c>
      <c r="B1400" s="12" t="s">
        <v>1838</v>
      </c>
      <c r="C1400" s="12" t="s">
        <v>1839</v>
      </c>
      <c r="D1400" s="12" t="s">
        <v>1840</v>
      </c>
      <c r="E1400" s="12" t="s">
        <v>1841</v>
      </c>
      <c r="F1400" s="13">
        <v>16825.849999999999</v>
      </c>
      <c r="G1400" s="12" t="s">
        <v>1842</v>
      </c>
      <c r="H1400" s="18">
        <v>43922</v>
      </c>
      <c r="I1400" s="12" t="s">
        <v>3335</v>
      </c>
      <c r="J1400" s="12" t="s">
        <v>3336</v>
      </c>
      <c r="K1400" s="12">
        <v>10092</v>
      </c>
      <c r="L1400" s="12" t="s">
        <v>3297</v>
      </c>
      <c r="M1400" s="12">
        <v>114040</v>
      </c>
      <c r="N1400" s="12" t="s">
        <v>3337</v>
      </c>
      <c r="O1400" s="12" t="s">
        <v>1847</v>
      </c>
      <c r="P1400" s="12" t="s">
        <v>1848</v>
      </c>
      <c r="Q1400" s="12" t="s">
        <v>1849</v>
      </c>
      <c r="R1400" s="12" t="s">
        <v>1850</v>
      </c>
      <c r="S1400" s="12" t="s">
        <v>1815</v>
      </c>
    </row>
    <row r="1401" spans="1:19" x14ac:dyDescent="0.25">
      <c r="A1401" s="12" t="s">
        <v>1852</v>
      </c>
      <c r="B1401" s="12" t="s">
        <v>1838</v>
      </c>
      <c r="C1401" s="12" t="s">
        <v>1853</v>
      </c>
      <c r="D1401" s="12" t="s">
        <v>1840</v>
      </c>
      <c r="E1401" s="12" t="s">
        <v>1841</v>
      </c>
      <c r="F1401" s="13">
        <v>16731.439999999999</v>
      </c>
      <c r="G1401" s="12" t="s">
        <v>1842</v>
      </c>
      <c r="H1401" s="18">
        <v>43952</v>
      </c>
      <c r="I1401" s="12" t="s">
        <v>3320</v>
      </c>
      <c r="J1401" s="12" t="s">
        <v>3336</v>
      </c>
      <c r="K1401" s="12">
        <v>10092</v>
      </c>
      <c r="L1401" s="12" t="s">
        <v>3297</v>
      </c>
      <c r="M1401" s="12">
        <v>114040</v>
      </c>
      <c r="N1401" s="12" t="s">
        <v>3337</v>
      </c>
      <c r="O1401" s="12" t="s">
        <v>1854</v>
      </c>
      <c r="P1401" s="12" t="s">
        <v>1855</v>
      </c>
      <c r="Q1401" s="12" t="s">
        <v>1856</v>
      </c>
      <c r="R1401" s="12" t="s">
        <v>1850</v>
      </c>
      <c r="S1401" s="12" t="s">
        <v>1815</v>
      </c>
    </row>
    <row r="1402" spans="1:19" x14ac:dyDescent="0.25">
      <c r="A1402" s="12" t="s">
        <v>1858</v>
      </c>
      <c r="B1402" s="12" t="s">
        <v>1838</v>
      </c>
      <c r="C1402" s="12" t="s">
        <v>1859</v>
      </c>
      <c r="D1402" s="12" t="s">
        <v>1840</v>
      </c>
      <c r="E1402" s="12" t="s">
        <v>1841</v>
      </c>
      <c r="F1402" s="13">
        <v>16441.77</v>
      </c>
      <c r="G1402" s="12" t="s">
        <v>1842</v>
      </c>
      <c r="H1402" s="18">
        <v>43983</v>
      </c>
      <c r="I1402" s="12" t="s">
        <v>3262</v>
      </c>
      <c r="J1402" s="12" t="s">
        <v>3336</v>
      </c>
      <c r="K1402" s="12">
        <v>10092</v>
      </c>
      <c r="L1402" s="12" t="s">
        <v>3297</v>
      </c>
      <c r="M1402" s="12">
        <v>114040</v>
      </c>
      <c r="N1402" s="12" t="s">
        <v>3337</v>
      </c>
      <c r="O1402" s="12" t="s">
        <v>1860</v>
      </c>
      <c r="P1402" s="12" t="s">
        <v>1861</v>
      </c>
      <c r="Q1402" s="12" t="s">
        <v>1862</v>
      </c>
      <c r="R1402" s="12" t="s">
        <v>1850</v>
      </c>
      <c r="S1402" s="12" t="s">
        <v>1815</v>
      </c>
    </row>
    <row r="1403" spans="1:19" x14ac:dyDescent="0.25">
      <c r="A1403" s="12" t="s">
        <v>1837</v>
      </c>
      <c r="B1403" s="12" t="s">
        <v>1838</v>
      </c>
      <c r="C1403" s="12" t="s">
        <v>1839</v>
      </c>
      <c r="D1403" s="12" t="s">
        <v>1840</v>
      </c>
      <c r="E1403" s="12" t="s">
        <v>1841</v>
      </c>
      <c r="F1403" s="13">
        <v>7633.84</v>
      </c>
      <c r="G1403" s="12" t="s">
        <v>1842</v>
      </c>
      <c r="H1403" s="18">
        <v>43922</v>
      </c>
      <c r="I1403" s="12" t="s">
        <v>3338</v>
      </c>
      <c r="J1403" s="12" t="s">
        <v>3339</v>
      </c>
      <c r="K1403" s="12">
        <v>10092</v>
      </c>
      <c r="L1403" s="12" t="s">
        <v>3297</v>
      </c>
      <c r="M1403" s="12">
        <v>114060</v>
      </c>
      <c r="N1403" s="12" t="s">
        <v>3340</v>
      </c>
      <c r="O1403" s="12" t="s">
        <v>1847</v>
      </c>
      <c r="P1403" s="12" t="s">
        <v>1848</v>
      </c>
      <c r="Q1403" s="12" t="s">
        <v>1849</v>
      </c>
      <c r="R1403" s="12" t="s">
        <v>1850</v>
      </c>
      <c r="S1403" s="12" t="s">
        <v>1857</v>
      </c>
    </row>
    <row r="1404" spans="1:19" x14ac:dyDescent="0.25">
      <c r="A1404" s="12" t="s">
        <v>1852</v>
      </c>
      <c r="B1404" s="12" t="s">
        <v>1838</v>
      </c>
      <c r="C1404" s="12" t="s">
        <v>1853</v>
      </c>
      <c r="D1404" s="12" t="s">
        <v>1840</v>
      </c>
      <c r="E1404" s="12" t="s">
        <v>1841</v>
      </c>
      <c r="F1404" s="13">
        <v>7633.84</v>
      </c>
      <c r="G1404" s="12" t="s">
        <v>1842</v>
      </c>
      <c r="H1404" s="18">
        <v>43952</v>
      </c>
      <c r="I1404" s="12" t="s">
        <v>3323</v>
      </c>
      <c r="J1404" s="12" t="s">
        <v>3339</v>
      </c>
      <c r="K1404" s="12">
        <v>10092</v>
      </c>
      <c r="L1404" s="12" t="s">
        <v>3297</v>
      </c>
      <c r="M1404" s="12">
        <v>114060</v>
      </c>
      <c r="N1404" s="12" t="s">
        <v>3340</v>
      </c>
      <c r="O1404" s="12" t="s">
        <v>1854</v>
      </c>
      <c r="P1404" s="12" t="s">
        <v>1855</v>
      </c>
      <c r="Q1404" s="12" t="s">
        <v>1856</v>
      </c>
      <c r="R1404" s="12" t="s">
        <v>1850</v>
      </c>
      <c r="S1404" s="12" t="s">
        <v>1857</v>
      </c>
    </row>
    <row r="1405" spans="1:19" x14ac:dyDescent="0.25">
      <c r="A1405" s="12" t="s">
        <v>1858</v>
      </c>
      <c r="B1405" s="12" t="s">
        <v>1838</v>
      </c>
      <c r="C1405" s="12" t="s">
        <v>1859</v>
      </c>
      <c r="D1405" s="12" t="s">
        <v>1840</v>
      </c>
      <c r="E1405" s="12" t="s">
        <v>1841</v>
      </c>
      <c r="F1405" s="13">
        <v>6562.52</v>
      </c>
      <c r="G1405" s="12" t="s">
        <v>1842</v>
      </c>
      <c r="H1405" s="18">
        <v>43983</v>
      </c>
      <c r="I1405" s="12" t="s">
        <v>3265</v>
      </c>
      <c r="J1405" s="12" t="s">
        <v>3339</v>
      </c>
      <c r="K1405" s="12">
        <v>10092</v>
      </c>
      <c r="L1405" s="12" t="s">
        <v>3297</v>
      </c>
      <c r="M1405" s="12">
        <v>114060</v>
      </c>
      <c r="N1405" s="12" t="s">
        <v>3340</v>
      </c>
      <c r="O1405" s="12" t="s">
        <v>1860</v>
      </c>
      <c r="P1405" s="12" t="s">
        <v>1861</v>
      </c>
      <c r="Q1405" s="12" t="s">
        <v>1862</v>
      </c>
      <c r="R1405" s="12" t="s">
        <v>1850</v>
      </c>
      <c r="S1405" s="12" t="s">
        <v>1857</v>
      </c>
    </row>
    <row r="1406" spans="1:19" x14ac:dyDescent="0.25">
      <c r="A1406" s="12" t="s">
        <v>1837</v>
      </c>
      <c r="B1406" s="12" t="s">
        <v>1838</v>
      </c>
      <c r="C1406" s="12" t="s">
        <v>1839</v>
      </c>
      <c r="D1406" s="12" t="s">
        <v>1840</v>
      </c>
      <c r="E1406" s="12" t="s">
        <v>1841</v>
      </c>
      <c r="F1406" s="13">
        <v>3282.54</v>
      </c>
      <c r="G1406" s="12" t="s">
        <v>1842</v>
      </c>
      <c r="H1406" s="18">
        <v>43922</v>
      </c>
      <c r="I1406" s="12" t="s">
        <v>3341</v>
      </c>
      <c r="J1406" s="12" t="s">
        <v>3342</v>
      </c>
      <c r="K1406" s="12">
        <v>10093</v>
      </c>
      <c r="L1406" s="12" t="s">
        <v>3343</v>
      </c>
      <c r="M1406" s="12">
        <v>111100</v>
      </c>
      <c r="N1406" s="12" t="s">
        <v>3344</v>
      </c>
      <c r="O1406" s="12" t="s">
        <v>1847</v>
      </c>
      <c r="P1406" s="12" t="s">
        <v>1848</v>
      </c>
      <c r="Q1406" s="12" t="s">
        <v>1849</v>
      </c>
      <c r="R1406" s="12" t="s">
        <v>1850</v>
      </c>
      <c r="S1406" s="12" t="s">
        <v>1851</v>
      </c>
    </row>
    <row r="1407" spans="1:19" x14ac:dyDescent="0.25">
      <c r="A1407" s="12" t="s">
        <v>1852</v>
      </c>
      <c r="B1407" s="12" t="s">
        <v>1838</v>
      </c>
      <c r="C1407" s="12" t="s">
        <v>1853</v>
      </c>
      <c r="D1407" s="12" t="s">
        <v>1840</v>
      </c>
      <c r="E1407" s="12" t="s">
        <v>1841</v>
      </c>
      <c r="F1407" s="13">
        <v>3282.54</v>
      </c>
      <c r="G1407" s="12" t="s">
        <v>1842</v>
      </c>
      <c r="H1407" s="18">
        <v>43952</v>
      </c>
      <c r="I1407" s="12" t="s">
        <v>3326</v>
      </c>
      <c r="J1407" s="12" t="s">
        <v>3342</v>
      </c>
      <c r="K1407" s="12">
        <v>10093</v>
      </c>
      <c r="L1407" s="12" t="s">
        <v>3343</v>
      </c>
      <c r="M1407" s="12">
        <v>111100</v>
      </c>
      <c r="N1407" s="12" t="s">
        <v>3344</v>
      </c>
      <c r="O1407" s="12" t="s">
        <v>1854</v>
      </c>
      <c r="P1407" s="12" t="s">
        <v>1855</v>
      </c>
      <c r="Q1407" s="12" t="s">
        <v>1856</v>
      </c>
      <c r="R1407" s="12" t="s">
        <v>1850</v>
      </c>
      <c r="S1407" s="12" t="s">
        <v>1851</v>
      </c>
    </row>
    <row r="1408" spans="1:19" x14ac:dyDescent="0.25">
      <c r="A1408" s="12" t="s">
        <v>1858</v>
      </c>
      <c r="B1408" s="12" t="s">
        <v>1838</v>
      </c>
      <c r="C1408" s="12" t="s">
        <v>1859</v>
      </c>
      <c r="D1408" s="12" t="s">
        <v>1840</v>
      </c>
      <c r="E1408" s="12" t="s">
        <v>1841</v>
      </c>
      <c r="F1408" s="13">
        <v>3282.54</v>
      </c>
      <c r="G1408" s="12" t="s">
        <v>1842</v>
      </c>
      <c r="H1408" s="18">
        <v>43983</v>
      </c>
      <c r="I1408" s="12" t="s">
        <v>3268</v>
      </c>
      <c r="J1408" s="12" t="s">
        <v>3342</v>
      </c>
      <c r="K1408" s="12">
        <v>10093</v>
      </c>
      <c r="L1408" s="12" t="s">
        <v>3343</v>
      </c>
      <c r="M1408" s="12">
        <v>111100</v>
      </c>
      <c r="N1408" s="12" t="s">
        <v>3344</v>
      </c>
      <c r="O1408" s="12" t="s">
        <v>1860</v>
      </c>
      <c r="P1408" s="12" t="s">
        <v>1861</v>
      </c>
      <c r="Q1408" s="12" t="s">
        <v>1862</v>
      </c>
      <c r="R1408" s="12" t="s">
        <v>1850</v>
      </c>
      <c r="S1408" s="12" t="s">
        <v>1851</v>
      </c>
    </row>
    <row r="1409" spans="1:19" x14ac:dyDescent="0.25">
      <c r="A1409" s="12" t="s">
        <v>1837</v>
      </c>
      <c r="B1409" s="12" t="s">
        <v>1838</v>
      </c>
      <c r="C1409" s="12" t="s">
        <v>1839</v>
      </c>
      <c r="D1409" s="12" t="s">
        <v>1840</v>
      </c>
      <c r="E1409" s="12" t="s">
        <v>1841</v>
      </c>
      <c r="F1409" s="13">
        <v>2290.58</v>
      </c>
      <c r="G1409" s="12" t="s">
        <v>1842</v>
      </c>
      <c r="H1409" s="18">
        <v>43922</v>
      </c>
      <c r="I1409" s="12" t="s">
        <v>3345</v>
      </c>
      <c r="J1409" s="12" t="s">
        <v>3346</v>
      </c>
      <c r="K1409" s="12">
        <v>10093</v>
      </c>
      <c r="L1409" s="12" t="s">
        <v>3343</v>
      </c>
      <c r="M1409" s="12">
        <v>111200</v>
      </c>
      <c r="N1409" s="12" t="s">
        <v>3347</v>
      </c>
      <c r="O1409" s="12" t="s">
        <v>1847</v>
      </c>
      <c r="P1409" s="12" t="s">
        <v>1848</v>
      </c>
      <c r="Q1409" s="12" t="s">
        <v>1849</v>
      </c>
      <c r="R1409" s="12" t="s">
        <v>1850</v>
      </c>
      <c r="S1409" s="12" t="s">
        <v>1866</v>
      </c>
    </row>
    <row r="1410" spans="1:19" x14ac:dyDescent="0.25">
      <c r="A1410" s="12" t="s">
        <v>1852</v>
      </c>
      <c r="B1410" s="12" t="s">
        <v>1838</v>
      </c>
      <c r="C1410" s="12" t="s">
        <v>1853</v>
      </c>
      <c r="D1410" s="12" t="s">
        <v>1840</v>
      </c>
      <c r="E1410" s="12" t="s">
        <v>1841</v>
      </c>
      <c r="F1410" s="13">
        <v>2613.96</v>
      </c>
      <c r="G1410" s="12" t="s">
        <v>1842</v>
      </c>
      <c r="H1410" s="18">
        <v>43952</v>
      </c>
      <c r="I1410" s="12" t="s">
        <v>3329</v>
      </c>
      <c r="J1410" s="12" t="s">
        <v>3346</v>
      </c>
      <c r="K1410" s="12">
        <v>10093</v>
      </c>
      <c r="L1410" s="12" t="s">
        <v>3343</v>
      </c>
      <c r="M1410" s="12">
        <v>111200</v>
      </c>
      <c r="N1410" s="12" t="s">
        <v>3347</v>
      </c>
      <c r="O1410" s="12" t="s">
        <v>1854</v>
      </c>
      <c r="P1410" s="12" t="s">
        <v>1855</v>
      </c>
      <c r="Q1410" s="12" t="s">
        <v>1856</v>
      </c>
      <c r="R1410" s="12" t="s">
        <v>1850</v>
      </c>
      <c r="S1410" s="12" t="s">
        <v>1866</v>
      </c>
    </row>
    <row r="1411" spans="1:19" x14ac:dyDescent="0.25">
      <c r="A1411" s="12" t="s">
        <v>1858</v>
      </c>
      <c r="B1411" s="12" t="s">
        <v>1838</v>
      </c>
      <c r="C1411" s="12" t="s">
        <v>1859</v>
      </c>
      <c r="D1411" s="12" t="s">
        <v>1840</v>
      </c>
      <c r="E1411" s="12" t="s">
        <v>1841</v>
      </c>
      <c r="F1411" s="13">
        <v>1967.23</v>
      </c>
      <c r="G1411" s="12" t="s">
        <v>1842</v>
      </c>
      <c r="H1411" s="18">
        <v>43983</v>
      </c>
      <c r="I1411" s="12" t="s">
        <v>3271</v>
      </c>
      <c r="J1411" s="12" t="s">
        <v>3346</v>
      </c>
      <c r="K1411" s="12">
        <v>10093</v>
      </c>
      <c r="L1411" s="12" t="s">
        <v>3343</v>
      </c>
      <c r="M1411" s="12">
        <v>111200</v>
      </c>
      <c r="N1411" s="12" t="s">
        <v>3347</v>
      </c>
      <c r="O1411" s="12" t="s">
        <v>1860</v>
      </c>
      <c r="P1411" s="12" t="s">
        <v>1861</v>
      </c>
      <c r="Q1411" s="12" t="s">
        <v>1862</v>
      </c>
      <c r="R1411" s="12" t="s">
        <v>1850</v>
      </c>
      <c r="S1411" s="12" t="s">
        <v>1866</v>
      </c>
    </row>
    <row r="1412" spans="1:19" x14ac:dyDescent="0.25">
      <c r="A1412" s="12" t="s">
        <v>1837</v>
      </c>
      <c r="B1412" s="12" t="s">
        <v>1838</v>
      </c>
      <c r="C1412" s="12" t="s">
        <v>1839</v>
      </c>
      <c r="D1412" s="12" t="s">
        <v>1840</v>
      </c>
      <c r="E1412" s="12" t="s">
        <v>1841</v>
      </c>
      <c r="F1412" s="13">
        <v>38962.04</v>
      </c>
      <c r="G1412" s="12" t="s">
        <v>1842</v>
      </c>
      <c r="H1412" s="18">
        <v>43922</v>
      </c>
      <c r="I1412" s="12" t="s">
        <v>3348</v>
      </c>
      <c r="J1412" s="12" t="s">
        <v>3349</v>
      </c>
      <c r="K1412" s="12">
        <v>10093</v>
      </c>
      <c r="L1412" s="12" t="s">
        <v>3343</v>
      </c>
      <c r="M1412" s="12">
        <v>111400</v>
      </c>
      <c r="N1412" s="12" t="s">
        <v>3350</v>
      </c>
      <c r="O1412" s="12" t="s">
        <v>1847</v>
      </c>
      <c r="P1412" s="12" t="s">
        <v>1848</v>
      </c>
      <c r="Q1412" s="12" t="s">
        <v>1849</v>
      </c>
      <c r="R1412" s="12" t="s">
        <v>1850</v>
      </c>
      <c r="S1412" s="12" t="s">
        <v>1815</v>
      </c>
    </row>
    <row r="1413" spans="1:19" x14ac:dyDescent="0.25">
      <c r="A1413" s="12" t="s">
        <v>1852</v>
      </c>
      <c r="B1413" s="12" t="s">
        <v>1838</v>
      </c>
      <c r="C1413" s="12" t="s">
        <v>1853</v>
      </c>
      <c r="D1413" s="12" t="s">
        <v>1840</v>
      </c>
      <c r="E1413" s="12" t="s">
        <v>1841</v>
      </c>
      <c r="F1413" s="13">
        <v>38962.04</v>
      </c>
      <c r="G1413" s="12" t="s">
        <v>1842</v>
      </c>
      <c r="H1413" s="18">
        <v>43952</v>
      </c>
      <c r="I1413" s="12" t="s">
        <v>3332</v>
      </c>
      <c r="J1413" s="12" t="s">
        <v>3349</v>
      </c>
      <c r="K1413" s="12">
        <v>10093</v>
      </c>
      <c r="L1413" s="12" t="s">
        <v>3343</v>
      </c>
      <c r="M1413" s="12">
        <v>111400</v>
      </c>
      <c r="N1413" s="12" t="s">
        <v>3350</v>
      </c>
      <c r="O1413" s="12" t="s">
        <v>1854</v>
      </c>
      <c r="P1413" s="12" t="s">
        <v>1855</v>
      </c>
      <c r="Q1413" s="12" t="s">
        <v>1856</v>
      </c>
      <c r="R1413" s="12" t="s">
        <v>1850</v>
      </c>
      <c r="S1413" s="12" t="s">
        <v>1815</v>
      </c>
    </row>
    <row r="1414" spans="1:19" x14ac:dyDescent="0.25">
      <c r="A1414" s="12" t="s">
        <v>1858</v>
      </c>
      <c r="B1414" s="12" t="s">
        <v>1838</v>
      </c>
      <c r="C1414" s="12" t="s">
        <v>1859</v>
      </c>
      <c r="D1414" s="12" t="s">
        <v>1840</v>
      </c>
      <c r="E1414" s="12" t="s">
        <v>1841</v>
      </c>
      <c r="F1414" s="13">
        <v>37581.410000000003</v>
      </c>
      <c r="G1414" s="12" t="s">
        <v>1842</v>
      </c>
      <c r="H1414" s="18">
        <v>43983</v>
      </c>
      <c r="I1414" s="12" t="s">
        <v>3274</v>
      </c>
      <c r="J1414" s="12" t="s">
        <v>3349</v>
      </c>
      <c r="K1414" s="12">
        <v>10093</v>
      </c>
      <c r="L1414" s="12" t="s">
        <v>3343</v>
      </c>
      <c r="M1414" s="12">
        <v>111400</v>
      </c>
      <c r="N1414" s="12" t="s">
        <v>3350</v>
      </c>
      <c r="O1414" s="12" t="s">
        <v>1860</v>
      </c>
      <c r="P1414" s="12" t="s">
        <v>1861</v>
      </c>
      <c r="Q1414" s="12" t="s">
        <v>1862</v>
      </c>
      <c r="R1414" s="12" t="s">
        <v>1850</v>
      </c>
      <c r="S1414" s="12" t="s">
        <v>1815</v>
      </c>
    </row>
    <row r="1415" spans="1:19" x14ac:dyDescent="0.25">
      <c r="A1415" s="12" t="s">
        <v>1837</v>
      </c>
      <c r="B1415" s="12" t="s">
        <v>1838</v>
      </c>
      <c r="C1415" s="12" t="s">
        <v>1839</v>
      </c>
      <c r="D1415" s="12" t="s">
        <v>1840</v>
      </c>
      <c r="E1415" s="12" t="s">
        <v>1841</v>
      </c>
      <c r="F1415" s="13">
        <v>13143.47</v>
      </c>
      <c r="G1415" s="12" t="s">
        <v>1842</v>
      </c>
      <c r="H1415" s="18">
        <v>43922</v>
      </c>
      <c r="I1415" s="12" t="s">
        <v>3351</v>
      </c>
      <c r="J1415" s="12" t="s">
        <v>3352</v>
      </c>
      <c r="K1415" s="12">
        <v>10093</v>
      </c>
      <c r="L1415" s="12" t="s">
        <v>3343</v>
      </c>
      <c r="M1415" s="12">
        <v>111600</v>
      </c>
      <c r="N1415" s="12" t="s">
        <v>3353</v>
      </c>
      <c r="O1415" s="12" t="s">
        <v>1847</v>
      </c>
      <c r="P1415" s="12" t="s">
        <v>1848</v>
      </c>
      <c r="Q1415" s="12" t="s">
        <v>1849</v>
      </c>
      <c r="R1415" s="12" t="s">
        <v>1850</v>
      </c>
      <c r="S1415" s="12" t="s">
        <v>1857</v>
      </c>
    </row>
    <row r="1416" spans="1:19" x14ac:dyDescent="0.25">
      <c r="A1416" s="12" t="s">
        <v>1852</v>
      </c>
      <c r="B1416" s="12" t="s">
        <v>1838</v>
      </c>
      <c r="C1416" s="12" t="s">
        <v>1853</v>
      </c>
      <c r="D1416" s="12" t="s">
        <v>1840</v>
      </c>
      <c r="E1416" s="12" t="s">
        <v>1841</v>
      </c>
      <c r="F1416" s="13">
        <v>13024.61</v>
      </c>
      <c r="G1416" s="12" t="s">
        <v>1842</v>
      </c>
      <c r="H1416" s="18">
        <v>43952</v>
      </c>
      <c r="I1416" s="12" t="s">
        <v>3335</v>
      </c>
      <c r="J1416" s="12" t="s">
        <v>3352</v>
      </c>
      <c r="K1416" s="12">
        <v>10093</v>
      </c>
      <c r="L1416" s="12" t="s">
        <v>3343</v>
      </c>
      <c r="M1416" s="12">
        <v>111600</v>
      </c>
      <c r="N1416" s="12" t="s">
        <v>3353</v>
      </c>
      <c r="O1416" s="12" t="s">
        <v>1854</v>
      </c>
      <c r="P1416" s="12" t="s">
        <v>1855</v>
      </c>
      <c r="Q1416" s="12" t="s">
        <v>1856</v>
      </c>
      <c r="R1416" s="12" t="s">
        <v>1850</v>
      </c>
      <c r="S1416" s="12" t="s">
        <v>1857</v>
      </c>
    </row>
    <row r="1417" spans="1:19" x14ac:dyDescent="0.25">
      <c r="A1417" s="12" t="s">
        <v>1858</v>
      </c>
      <c r="B1417" s="12" t="s">
        <v>1838</v>
      </c>
      <c r="C1417" s="12" t="s">
        <v>1859</v>
      </c>
      <c r="D1417" s="12" t="s">
        <v>1840</v>
      </c>
      <c r="E1417" s="12" t="s">
        <v>1841</v>
      </c>
      <c r="F1417" s="13">
        <v>13024.61</v>
      </c>
      <c r="G1417" s="12" t="s">
        <v>1842</v>
      </c>
      <c r="H1417" s="18">
        <v>43983</v>
      </c>
      <c r="I1417" s="12" t="s">
        <v>3277</v>
      </c>
      <c r="J1417" s="12" t="s">
        <v>3352</v>
      </c>
      <c r="K1417" s="12">
        <v>10093</v>
      </c>
      <c r="L1417" s="12" t="s">
        <v>3343</v>
      </c>
      <c r="M1417" s="12">
        <v>111600</v>
      </c>
      <c r="N1417" s="12" t="s">
        <v>3353</v>
      </c>
      <c r="O1417" s="12" t="s">
        <v>1860</v>
      </c>
      <c r="P1417" s="12" t="s">
        <v>1861</v>
      </c>
      <c r="Q1417" s="12" t="s">
        <v>1862</v>
      </c>
      <c r="R1417" s="12" t="s">
        <v>1850</v>
      </c>
      <c r="S1417" s="12" t="s">
        <v>1857</v>
      </c>
    </row>
    <row r="1418" spans="1:19" x14ac:dyDescent="0.25">
      <c r="A1418" s="12" t="s">
        <v>1837</v>
      </c>
      <c r="B1418" s="12" t="s">
        <v>1838</v>
      </c>
      <c r="C1418" s="12" t="s">
        <v>1839</v>
      </c>
      <c r="D1418" s="12" t="s">
        <v>1840</v>
      </c>
      <c r="E1418" s="12" t="s">
        <v>1841</v>
      </c>
      <c r="F1418" s="13">
        <v>248.14</v>
      </c>
      <c r="G1418" s="12" t="s">
        <v>1842</v>
      </c>
      <c r="H1418" s="18">
        <v>43922</v>
      </c>
      <c r="I1418" s="12" t="s">
        <v>3354</v>
      </c>
      <c r="J1418" s="12" t="s">
        <v>3355</v>
      </c>
      <c r="K1418" s="12">
        <v>10093</v>
      </c>
      <c r="L1418" s="12" t="s">
        <v>3343</v>
      </c>
      <c r="M1418" s="12">
        <v>111700</v>
      </c>
      <c r="N1418" s="12" t="s">
        <v>3356</v>
      </c>
      <c r="O1418" s="12" t="s">
        <v>1847</v>
      </c>
      <c r="P1418" s="12" t="s">
        <v>1848</v>
      </c>
      <c r="Q1418" s="12" t="s">
        <v>1849</v>
      </c>
      <c r="R1418" s="12" t="s">
        <v>1850</v>
      </c>
      <c r="S1418" s="12" t="s">
        <v>1877</v>
      </c>
    </row>
    <row r="1419" spans="1:19" x14ac:dyDescent="0.25">
      <c r="A1419" s="12" t="s">
        <v>1852</v>
      </c>
      <c r="B1419" s="12" t="s">
        <v>1838</v>
      </c>
      <c r="C1419" s="12" t="s">
        <v>1853</v>
      </c>
      <c r="D1419" s="12" t="s">
        <v>1840</v>
      </c>
      <c r="E1419" s="12" t="s">
        <v>1841</v>
      </c>
      <c r="F1419" s="13">
        <v>248.14</v>
      </c>
      <c r="G1419" s="12" t="s">
        <v>1842</v>
      </c>
      <c r="H1419" s="18">
        <v>43952</v>
      </c>
      <c r="I1419" s="12" t="s">
        <v>3338</v>
      </c>
      <c r="J1419" s="12" t="s">
        <v>3355</v>
      </c>
      <c r="K1419" s="12">
        <v>10093</v>
      </c>
      <c r="L1419" s="12" t="s">
        <v>3343</v>
      </c>
      <c r="M1419" s="12">
        <v>111700</v>
      </c>
      <c r="N1419" s="12" t="s">
        <v>3356</v>
      </c>
      <c r="O1419" s="12" t="s">
        <v>1854</v>
      </c>
      <c r="P1419" s="12" t="s">
        <v>1855</v>
      </c>
      <c r="Q1419" s="12" t="s">
        <v>1856</v>
      </c>
      <c r="R1419" s="12" t="s">
        <v>1850</v>
      </c>
      <c r="S1419" s="12" t="s">
        <v>1877</v>
      </c>
    </row>
    <row r="1420" spans="1:19" x14ac:dyDescent="0.25">
      <c r="A1420" s="12" t="s">
        <v>1858</v>
      </c>
      <c r="B1420" s="12" t="s">
        <v>1838</v>
      </c>
      <c r="C1420" s="12" t="s">
        <v>1859</v>
      </c>
      <c r="D1420" s="12" t="s">
        <v>1840</v>
      </c>
      <c r="E1420" s="12" t="s">
        <v>1841</v>
      </c>
      <c r="F1420" s="13">
        <v>248.14</v>
      </c>
      <c r="G1420" s="12" t="s">
        <v>1842</v>
      </c>
      <c r="H1420" s="18">
        <v>43983</v>
      </c>
      <c r="I1420" s="12" t="s">
        <v>3280</v>
      </c>
      <c r="J1420" s="12" t="s">
        <v>3355</v>
      </c>
      <c r="K1420" s="12">
        <v>10093</v>
      </c>
      <c r="L1420" s="12" t="s">
        <v>3343</v>
      </c>
      <c r="M1420" s="12">
        <v>111700</v>
      </c>
      <c r="N1420" s="12" t="s">
        <v>3356</v>
      </c>
      <c r="O1420" s="12" t="s">
        <v>1860</v>
      </c>
      <c r="P1420" s="12" t="s">
        <v>1861</v>
      </c>
      <c r="Q1420" s="12" t="s">
        <v>1862</v>
      </c>
      <c r="R1420" s="12" t="s">
        <v>1850</v>
      </c>
      <c r="S1420" s="12" t="s">
        <v>1877</v>
      </c>
    </row>
    <row r="1421" spans="1:19" x14ac:dyDescent="0.25">
      <c r="A1421" s="12" t="s">
        <v>1837</v>
      </c>
      <c r="B1421" s="12" t="s">
        <v>1838</v>
      </c>
      <c r="C1421" s="12" t="s">
        <v>1839</v>
      </c>
      <c r="D1421" s="12" t="s">
        <v>1840</v>
      </c>
      <c r="E1421" s="12" t="s">
        <v>1841</v>
      </c>
      <c r="F1421" s="13">
        <v>250.95</v>
      </c>
      <c r="G1421" s="12" t="s">
        <v>1842</v>
      </c>
      <c r="H1421" s="18">
        <v>43922</v>
      </c>
      <c r="I1421" s="12" t="s">
        <v>3357</v>
      </c>
      <c r="J1421" s="12" t="s">
        <v>3358</v>
      </c>
      <c r="K1421" s="12">
        <v>10093</v>
      </c>
      <c r="L1421" s="12" t="s">
        <v>3343</v>
      </c>
      <c r="M1421" s="12">
        <v>113010</v>
      </c>
      <c r="N1421" s="12" t="s">
        <v>3359</v>
      </c>
      <c r="O1421" s="12" t="s">
        <v>1847</v>
      </c>
      <c r="P1421" s="12" t="s">
        <v>1848</v>
      </c>
      <c r="Q1421" s="12" t="s">
        <v>1849</v>
      </c>
      <c r="R1421" s="12" t="s">
        <v>1850</v>
      </c>
      <c r="S1421" s="12" t="s">
        <v>1851</v>
      </c>
    </row>
    <row r="1422" spans="1:19" x14ac:dyDescent="0.25">
      <c r="A1422" s="12" t="s">
        <v>1852</v>
      </c>
      <c r="B1422" s="12" t="s">
        <v>1838</v>
      </c>
      <c r="C1422" s="12" t="s">
        <v>1853</v>
      </c>
      <c r="D1422" s="12" t="s">
        <v>1840</v>
      </c>
      <c r="E1422" s="12" t="s">
        <v>1841</v>
      </c>
      <c r="F1422" s="13">
        <v>250.95</v>
      </c>
      <c r="G1422" s="12" t="s">
        <v>1842</v>
      </c>
      <c r="H1422" s="18">
        <v>43952</v>
      </c>
      <c r="I1422" s="12" t="s">
        <v>3341</v>
      </c>
      <c r="J1422" s="12" t="s">
        <v>3358</v>
      </c>
      <c r="K1422" s="12">
        <v>10093</v>
      </c>
      <c r="L1422" s="12" t="s">
        <v>3343</v>
      </c>
      <c r="M1422" s="12">
        <v>113010</v>
      </c>
      <c r="N1422" s="12" t="s">
        <v>3359</v>
      </c>
      <c r="O1422" s="12" t="s">
        <v>1854</v>
      </c>
      <c r="P1422" s="12" t="s">
        <v>1855</v>
      </c>
      <c r="Q1422" s="12" t="s">
        <v>1856</v>
      </c>
      <c r="R1422" s="12" t="s">
        <v>1850</v>
      </c>
      <c r="S1422" s="12" t="s">
        <v>1851</v>
      </c>
    </row>
    <row r="1423" spans="1:19" x14ac:dyDescent="0.25">
      <c r="A1423" s="12" t="s">
        <v>1858</v>
      </c>
      <c r="B1423" s="12" t="s">
        <v>1838</v>
      </c>
      <c r="C1423" s="12" t="s">
        <v>1859</v>
      </c>
      <c r="D1423" s="12" t="s">
        <v>1840</v>
      </c>
      <c r="E1423" s="12" t="s">
        <v>1841</v>
      </c>
      <c r="F1423" s="13">
        <v>250.95</v>
      </c>
      <c r="G1423" s="12" t="s">
        <v>1842</v>
      </c>
      <c r="H1423" s="18">
        <v>43983</v>
      </c>
      <c r="I1423" s="12" t="s">
        <v>3283</v>
      </c>
      <c r="J1423" s="12" t="s">
        <v>3358</v>
      </c>
      <c r="K1423" s="12">
        <v>10093</v>
      </c>
      <c r="L1423" s="12" t="s">
        <v>3343</v>
      </c>
      <c r="M1423" s="12">
        <v>113010</v>
      </c>
      <c r="N1423" s="12" t="s">
        <v>3359</v>
      </c>
      <c r="O1423" s="12" t="s">
        <v>1860</v>
      </c>
      <c r="P1423" s="12" t="s">
        <v>1861</v>
      </c>
      <c r="Q1423" s="12" t="s">
        <v>1862</v>
      </c>
      <c r="R1423" s="12" t="s">
        <v>1850</v>
      </c>
      <c r="S1423" s="12" t="s">
        <v>1851</v>
      </c>
    </row>
    <row r="1424" spans="1:19" x14ac:dyDescent="0.25">
      <c r="A1424" s="12" t="s">
        <v>1837</v>
      </c>
      <c r="B1424" s="12" t="s">
        <v>1838</v>
      </c>
      <c r="C1424" s="12" t="s">
        <v>1839</v>
      </c>
      <c r="D1424" s="12" t="s">
        <v>1840</v>
      </c>
      <c r="E1424" s="12" t="s">
        <v>1841</v>
      </c>
      <c r="F1424" s="13">
        <v>215.08</v>
      </c>
      <c r="G1424" s="12" t="s">
        <v>1842</v>
      </c>
      <c r="H1424" s="18">
        <v>43922</v>
      </c>
      <c r="I1424" s="12" t="s">
        <v>3360</v>
      </c>
      <c r="J1424" s="12" t="s">
        <v>3361</v>
      </c>
      <c r="K1424" s="12">
        <v>10093</v>
      </c>
      <c r="L1424" s="12" t="s">
        <v>3343</v>
      </c>
      <c r="M1424" s="12">
        <v>113020</v>
      </c>
      <c r="N1424" s="12" t="s">
        <v>3362</v>
      </c>
      <c r="O1424" s="12" t="s">
        <v>1847</v>
      </c>
      <c r="P1424" s="12" t="s">
        <v>1848</v>
      </c>
      <c r="Q1424" s="12" t="s">
        <v>1849</v>
      </c>
      <c r="R1424" s="12" t="s">
        <v>1850</v>
      </c>
      <c r="S1424" s="12" t="s">
        <v>1866</v>
      </c>
    </row>
    <row r="1425" spans="1:19" x14ac:dyDescent="0.25">
      <c r="A1425" s="12" t="s">
        <v>1852</v>
      </c>
      <c r="B1425" s="12" t="s">
        <v>1838</v>
      </c>
      <c r="C1425" s="12" t="s">
        <v>1853</v>
      </c>
      <c r="D1425" s="12" t="s">
        <v>1840</v>
      </c>
      <c r="E1425" s="12" t="s">
        <v>1841</v>
      </c>
      <c r="F1425" s="13">
        <v>259.70999999999998</v>
      </c>
      <c r="G1425" s="12" t="s">
        <v>1842</v>
      </c>
      <c r="H1425" s="18">
        <v>43952</v>
      </c>
      <c r="I1425" s="12" t="s">
        <v>3345</v>
      </c>
      <c r="J1425" s="12" t="s">
        <v>3361</v>
      </c>
      <c r="K1425" s="12">
        <v>10093</v>
      </c>
      <c r="L1425" s="12" t="s">
        <v>3343</v>
      </c>
      <c r="M1425" s="12">
        <v>113020</v>
      </c>
      <c r="N1425" s="12" t="s">
        <v>3362</v>
      </c>
      <c r="O1425" s="12" t="s">
        <v>1854</v>
      </c>
      <c r="P1425" s="12" t="s">
        <v>1855</v>
      </c>
      <c r="Q1425" s="12" t="s">
        <v>1856</v>
      </c>
      <c r="R1425" s="12" t="s">
        <v>1850</v>
      </c>
      <c r="S1425" s="12" t="s">
        <v>1866</v>
      </c>
    </row>
    <row r="1426" spans="1:19" x14ac:dyDescent="0.25">
      <c r="A1426" s="12" t="s">
        <v>1858</v>
      </c>
      <c r="B1426" s="12" t="s">
        <v>1838</v>
      </c>
      <c r="C1426" s="12" t="s">
        <v>1859</v>
      </c>
      <c r="D1426" s="12" t="s">
        <v>1840</v>
      </c>
      <c r="E1426" s="12" t="s">
        <v>1841</v>
      </c>
      <c r="F1426" s="13">
        <v>170.46</v>
      </c>
      <c r="G1426" s="12" t="s">
        <v>1842</v>
      </c>
      <c r="H1426" s="18">
        <v>43983</v>
      </c>
      <c r="I1426" s="12" t="s">
        <v>3286</v>
      </c>
      <c r="J1426" s="12" t="s">
        <v>3361</v>
      </c>
      <c r="K1426" s="12">
        <v>10093</v>
      </c>
      <c r="L1426" s="12" t="s">
        <v>3343</v>
      </c>
      <c r="M1426" s="12">
        <v>113020</v>
      </c>
      <c r="N1426" s="12" t="s">
        <v>3362</v>
      </c>
      <c r="O1426" s="12" t="s">
        <v>1860</v>
      </c>
      <c r="P1426" s="12" t="s">
        <v>1861</v>
      </c>
      <c r="Q1426" s="12" t="s">
        <v>1862</v>
      </c>
      <c r="R1426" s="12" t="s">
        <v>1850</v>
      </c>
      <c r="S1426" s="12" t="s">
        <v>1866</v>
      </c>
    </row>
    <row r="1427" spans="1:19" x14ac:dyDescent="0.25">
      <c r="A1427" s="12" t="s">
        <v>1837</v>
      </c>
      <c r="B1427" s="12" t="s">
        <v>1838</v>
      </c>
      <c r="C1427" s="12" t="s">
        <v>1839</v>
      </c>
      <c r="D1427" s="12" t="s">
        <v>1840</v>
      </c>
      <c r="E1427" s="12" t="s">
        <v>1841</v>
      </c>
      <c r="F1427" s="13">
        <v>3904.06</v>
      </c>
      <c r="G1427" s="12" t="s">
        <v>1842</v>
      </c>
      <c r="H1427" s="18">
        <v>43922</v>
      </c>
      <c r="I1427" s="12" t="s">
        <v>3363</v>
      </c>
      <c r="J1427" s="12" t="s">
        <v>3364</v>
      </c>
      <c r="K1427" s="12">
        <v>10093</v>
      </c>
      <c r="L1427" s="12" t="s">
        <v>3343</v>
      </c>
      <c r="M1427" s="12">
        <v>113040</v>
      </c>
      <c r="N1427" s="12" t="s">
        <v>3365</v>
      </c>
      <c r="O1427" s="12" t="s">
        <v>1847</v>
      </c>
      <c r="P1427" s="12" t="s">
        <v>1848</v>
      </c>
      <c r="Q1427" s="12" t="s">
        <v>1849</v>
      </c>
      <c r="R1427" s="12" t="s">
        <v>1850</v>
      </c>
      <c r="S1427" s="12" t="s">
        <v>1815</v>
      </c>
    </row>
    <row r="1428" spans="1:19" x14ac:dyDescent="0.25">
      <c r="A1428" s="12" t="s">
        <v>1852</v>
      </c>
      <c r="B1428" s="12" t="s">
        <v>1838</v>
      </c>
      <c r="C1428" s="12" t="s">
        <v>1853</v>
      </c>
      <c r="D1428" s="12" t="s">
        <v>1840</v>
      </c>
      <c r="E1428" s="12" t="s">
        <v>1841</v>
      </c>
      <c r="F1428" s="13">
        <v>3904.06</v>
      </c>
      <c r="G1428" s="12" t="s">
        <v>1842</v>
      </c>
      <c r="H1428" s="18">
        <v>43952</v>
      </c>
      <c r="I1428" s="12" t="s">
        <v>3348</v>
      </c>
      <c r="J1428" s="12" t="s">
        <v>3364</v>
      </c>
      <c r="K1428" s="12">
        <v>10093</v>
      </c>
      <c r="L1428" s="12" t="s">
        <v>3343</v>
      </c>
      <c r="M1428" s="12">
        <v>113040</v>
      </c>
      <c r="N1428" s="12" t="s">
        <v>3365</v>
      </c>
      <c r="O1428" s="12" t="s">
        <v>1854</v>
      </c>
      <c r="P1428" s="12" t="s">
        <v>1855</v>
      </c>
      <c r="Q1428" s="12" t="s">
        <v>1856</v>
      </c>
      <c r="R1428" s="12" t="s">
        <v>1850</v>
      </c>
      <c r="S1428" s="12" t="s">
        <v>1815</v>
      </c>
    </row>
    <row r="1429" spans="1:19" x14ac:dyDescent="0.25">
      <c r="A1429" s="12" t="s">
        <v>1858</v>
      </c>
      <c r="B1429" s="12" t="s">
        <v>1838</v>
      </c>
      <c r="C1429" s="12" t="s">
        <v>1859</v>
      </c>
      <c r="D1429" s="12" t="s">
        <v>1840</v>
      </c>
      <c r="E1429" s="12" t="s">
        <v>1841</v>
      </c>
      <c r="F1429" s="13">
        <v>3713.53</v>
      </c>
      <c r="G1429" s="12" t="s">
        <v>1842</v>
      </c>
      <c r="H1429" s="18">
        <v>43983</v>
      </c>
      <c r="I1429" s="12" t="s">
        <v>3289</v>
      </c>
      <c r="J1429" s="12" t="s">
        <v>3364</v>
      </c>
      <c r="K1429" s="12">
        <v>10093</v>
      </c>
      <c r="L1429" s="12" t="s">
        <v>3343</v>
      </c>
      <c r="M1429" s="12">
        <v>113040</v>
      </c>
      <c r="N1429" s="12" t="s">
        <v>3365</v>
      </c>
      <c r="O1429" s="12" t="s">
        <v>1860</v>
      </c>
      <c r="P1429" s="12" t="s">
        <v>1861</v>
      </c>
      <c r="Q1429" s="12" t="s">
        <v>1862</v>
      </c>
      <c r="R1429" s="12" t="s">
        <v>1850</v>
      </c>
      <c r="S1429" s="12" t="s">
        <v>1815</v>
      </c>
    </row>
    <row r="1430" spans="1:19" x14ac:dyDescent="0.25">
      <c r="A1430" s="12" t="s">
        <v>1837</v>
      </c>
      <c r="B1430" s="12" t="s">
        <v>1838</v>
      </c>
      <c r="C1430" s="12" t="s">
        <v>1839</v>
      </c>
      <c r="D1430" s="12" t="s">
        <v>1840</v>
      </c>
      <c r="E1430" s="12" t="s">
        <v>1841</v>
      </c>
      <c r="F1430" s="13">
        <v>779.02</v>
      </c>
      <c r="G1430" s="12" t="s">
        <v>1842</v>
      </c>
      <c r="H1430" s="18">
        <v>43922</v>
      </c>
      <c r="I1430" s="12" t="s">
        <v>3366</v>
      </c>
      <c r="J1430" s="12" t="s">
        <v>3367</v>
      </c>
      <c r="K1430" s="12">
        <v>10093</v>
      </c>
      <c r="L1430" s="12" t="s">
        <v>3343</v>
      </c>
      <c r="M1430" s="12">
        <v>113060</v>
      </c>
      <c r="N1430" s="12" t="s">
        <v>3368</v>
      </c>
      <c r="O1430" s="12" t="s">
        <v>1847</v>
      </c>
      <c r="P1430" s="12" t="s">
        <v>1848</v>
      </c>
      <c r="Q1430" s="12" t="s">
        <v>1849</v>
      </c>
      <c r="R1430" s="12" t="s">
        <v>1850</v>
      </c>
      <c r="S1430" s="12" t="s">
        <v>1857</v>
      </c>
    </row>
    <row r="1431" spans="1:19" x14ac:dyDescent="0.25">
      <c r="A1431" s="12" t="s">
        <v>1852</v>
      </c>
      <c r="B1431" s="12" t="s">
        <v>1838</v>
      </c>
      <c r="C1431" s="12" t="s">
        <v>1853</v>
      </c>
      <c r="D1431" s="12" t="s">
        <v>1840</v>
      </c>
      <c r="E1431" s="12" t="s">
        <v>1841</v>
      </c>
      <c r="F1431" s="13">
        <v>762.62</v>
      </c>
      <c r="G1431" s="12" t="s">
        <v>1842</v>
      </c>
      <c r="H1431" s="18">
        <v>43952</v>
      </c>
      <c r="I1431" s="12" t="s">
        <v>3351</v>
      </c>
      <c r="J1431" s="12" t="s">
        <v>3367</v>
      </c>
      <c r="K1431" s="12">
        <v>10093</v>
      </c>
      <c r="L1431" s="12" t="s">
        <v>3343</v>
      </c>
      <c r="M1431" s="12">
        <v>113060</v>
      </c>
      <c r="N1431" s="12" t="s">
        <v>3368</v>
      </c>
      <c r="O1431" s="12" t="s">
        <v>1854</v>
      </c>
      <c r="P1431" s="12" t="s">
        <v>1855</v>
      </c>
      <c r="Q1431" s="12" t="s">
        <v>1856</v>
      </c>
      <c r="R1431" s="12" t="s">
        <v>1850</v>
      </c>
      <c r="S1431" s="12" t="s">
        <v>1857</v>
      </c>
    </row>
    <row r="1432" spans="1:19" x14ac:dyDescent="0.25">
      <c r="A1432" s="12" t="s">
        <v>1858</v>
      </c>
      <c r="B1432" s="12" t="s">
        <v>1838</v>
      </c>
      <c r="C1432" s="12" t="s">
        <v>1859</v>
      </c>
      <c r="D1432" s="12" t="s">
        <v>1840</v>
      </c>
      <c r="E1432" s="12" t="s">
        <v>1841</v>
      </c>
      <c r="F1432" s="13">
        <v>762.62</v>
      </c>
      <c r="G1432" s="12" t="s">
        <v>1842</v>
      </c>
      <c r="H1432" s="18">
        <v>43983</v>
      </c>
      <c r="I1432" s="12" t="s">
        <v>3292</v>
      </c>
      <c r="J1432" s="12" t="s">
        <v>3367</v>
      </c>
      <c r="K1432" s="12">
        <v>10093</v>
      </c>
      <c r="L1432" s="12" t="s">
        <v>3343</v>
      </c>
      <c r="M1432" s="12">
        <v>113060</v>
      </c>
      <c r="N1432" s="12" t="s">
        <v>3368</v>
      </c>
      <c r="O1432" s="12" t="s">
        <v>1860</v>
      </c>
      <c r="P1432" s="12" t="s">
        <v>1861</v>
      </c>
      <c r="Q1432" s="12" t="s">
        <v>1862</v>
      </c>
      <c r="R1432" s="12" t="s">
        <v>1850</v>
      </c>
      <c r="S1432" s="12" t="s">
        <v>1857</v>
      </c>
    </row>
    <row r="1433" spans="1:19" x14ac:dyDescent="0.25">
      <c r="A1433" s="12" t="s">
        <v>1837</v>
      </c>
      <c r="B1433" s="12" t="s">
        <v>1838</v>
      </c>
      <c r="C1433" s="12" t="s">
        <v>1839</v>
      </c>
      <c r="D1433" s="12" t="s">
        <v>1840</v>
      </c>
      <c r="E1433" s="12" t="s">
        <v>1841</v>
      </c>
      <c r="F1433" s="13">
        <v>915.83</v>
      </c>
      <c r="G1433" s="12" t="s">
        <v>1842</v>
      </c>
      <c r="H1433" s="18">
        <v>43922</v>
      </c>
      <c r="I1433" s="12" t="s">
        <v>3369</v>
      </c>
      <c r="J1433" s="12" t="s">
        <v>3370</v>
      </c>
      <c r="K1433" s="12">
        <v>10093</v>
      </c>
      <c r="L1433" s="12" t="s">
        <v>3343</v>
      </c>
      <c r="M1433" s="12">
        <v>114010</v>
      </c>
      <c r="N1433" s="12" t="s">
        <v>3371</v>
      </c>
      <c r="O1433" s="12" t="s">
        <v>1847</v>
      </c>
      <c r="P1433" s="12" t="s">
        <v>1848</v>
      </c>
      <c r="Q1433" s="12" t="s">
        <v>1849</v>
      </c>
      <c r="R1433" s="12" t="s">
        <v>1850</v>
      </c>
      <c r="S1433" s="12" t="s">
        <v>1851</v>
      </c>
    </row>
    <row r="1434" spans="1:19" x14ac:dyDescent="0.25">
      <c r="A1434" s="12" t="s">
        <v>1852</v>
      </c>
      <c r="B1434" s="12" t="s">
        <v>1838</v>
      </c>
      <c r="C1434" s="12" t="s">
        <v>1853</v>
      </c>
      <c r="D1434" s="12" t="s">
        <v>1840</v>
      </c>
      <c r="E1434" s="12" t="s">
        <v>1841</v>
      </c>
      <c r="F1434" s="13">
        <v>915.83</v>
      </c>
      <c r="G1434" s="12" t="s">
        <v>1842</v>
      </c>
      <c r="H1434" s="18">
        <v>43952</v>
      </c>
      <c r="I1434" s="12" t="s">
        <v>3354</v>
      </c>
      <c r="J1434" s="12" t="s">
        <v>3370</v>
      </c>
      <c r="K1434" s="12">
        <v>10093</v>
      </c>
      <c r="L1434" s="12" t="s">
        <v>3343</v>
      </c>
      <c r="M1434" s="12">
        <v>114010</v>
      </c>
      <c r="N1434" s="12" t="s">
        <v>3371</v>
      </c>
      <c r="O1434" s="12" t="s">
        <v>1854</v>
      </c>
      <c r="P1434" s="12" t="s">
        <v>1855</v>
      </c>
      <c r="Q1434" s="12" t="s">
        <v>1856</v>
      </c>
      <c r="R1434" s="12" t="s">
        <v>1850</v>
      </c>
      <c r="S1434" s="12" t="s">
        <v>1851</v>
      </c>
    </row>
    <row r="1435" spans="1:19" x14ac:dyDescent="0.25">
      <c r="A1435" s="12" t="s">
        <v>1858</v>
      </c>
      <c r="B1435" s="12" t="s">
        <v>1838</v>
      </c>
      <c r="C1435" s="12" t="s">
        <v>1859</v>
      </c>
      <c r="D1435" s="12" t="s">
        <v>1840</v>
      </c>
      <c r="E1435" s="12" t="s">
        <v>1841</v>
      </c>
      <c r="F1435" s="13">
        <v>915.83</v>
      </c>
      <c r="G1435" s="12" t="s">
        <v>1842</v>
      </c>
      <c r="H1435" s="18">
        <v>43983</v>
      </c>
      <c r="I1435" s="12" t="s">
        <v>3295</v>
      </c>
      <c r="J1435" s="12" t="s">
        <v>3370</v>
      </c>
      <c r="K1435" s="12">
        <v>10093</v>
      </c>
      <c r="L1435" s="12" t="s">
        <v>3343</v>
      </c>
      <c r="M1435" s="12">
        <v>114010</v>
      </c>
      <c r="N1435" s="12" t="s">
        <v>3371</v>
      </c>
      <c r="O1435" s="12" t="s">
        <v>1860</v>
      </c>
      <c r="P1435" s="12" t="s">
        <v>1861</v>
      </c>
      <c r="Q1435" s="12" t="s">
        <v>1862</v>
      </c>
      <c r="R1435" s="12" t="s">
        <v>1850</v>
      </c>
      <c r="S1435" s="12" t="s">
        <v>1851</v>
      </c>
    </row>
    <row r="1436" spans="1:19" x14ac:dyDescent="0.25">
      <c r="A1436" s="12" t="s">
        <v>1837</v>
      </c>
      <c r="B1436" s="12" t="s">
        <v>1838</v>
      </c>
      <c r="C1436" s="12" t="s">
        <v>1839</v>
      </c>
      <c r="D1436" s="12" t="s">
        <v>1840</v>
      </c>
      <c r="E1436" s="12" t="s">
        <v>1841</v>
      </c>
      <c r="F1436" s="13">
        <v>639.07000000000005</v>
      </c>
      <c r="G1436" s="12" t="s">
        <v>1842</v>
      </c>
      <c r="H1436" s="18">
        <v>43922</v>
      </c>
      <c r="I1436" s="12" t="s">
        <v>3372</v>
      </c>
      <c r="J1436" s="12" t="s">
        <v>3373</v>
      </c>
      <c r="K1436" s="12">
        <v>10093</v>
      </c>
      <c r="L1436" s="12" t="s">
        <v>3343</v>
      </c>
      <c r="M1436" s="12">
        <v>114020</v>
      </c>
      <c r="N1436" s="12" t="s">
        <v>3374</v>
      </c>
      <c r="O1436" s="12" t="s">
        <v>1847</v>
      </c>
      <c r="P1436" s="12" t="s">
        <v>1848</v>
      </c>
      <c r="Q1436" s="12" t="s">
        <v>1849</v>
      </c>
      <c r="R1436" s="12" t="s">
        <v>1850</v>
      </c>
      <c r="S1436" s="12" t="s">
        <v>1866</v>
      </c>
    </row>
    <row r="1437" spans="1:19" x14ac:dyDescent="0.25">
      <c r="A1437" s="12" t="s">
        <v>1852</v>
      </c>
      <c r="B1437" s="12" t="s">
        <v>1838</v>
      </c>
      <c r="C1437" s="12" t="s">
        <v>1853</v>
      </c>
      <c r="D1437" s="12" t="s">
        <v>1840</v>
      </c>
      <c r="E1437" s="12" t="s">
        <v>1841</v>
      </c>
      <c r="F1437" s="13">
        <v>729.29</v>
      </c>
      <c r="G1437" s="12" t="s">
        <v>1842</v>
      </c>
      <c r="H1437" s="18">
        <v>43952</v>
      </c>
      <c r="I1437" s="12" t="s">
        <v>3357</v>
      </c>
      <c r="J1437" s="12" t="s">
        <v>3373</v>
      </c>
      <c r="K1437" s="12">
        <v>10093</v>
      </c>
      <c r="L1437" s="12" t="s">
        <v>3343</v>
      </c>
      <c r="M1437" s="12">
        <v>114020</v>
      </c>
      <c r="N1437" s="12" t="s">
        <v>3374</v>
      </c>
      <c r="O1437" s="12" t="s">
        <v>1854</v>
      </c>
      <c r="P1437" s="12" t="s">
        <v>1855</v>
      </c>
      <c r="Q1437" s="12" t="s">
        <v>1856</v>
      </c>
      <c r="R1437" s="12" t="s">
        <v>1850</v>
      </c>
      <c r="S1437" s="12" t="s">
        <v>1866</v>
      </c>
    </row>
    <row r="1438" spans="1:19" x14ac:dyDescent="0.25">
      <c r="A1438" s="12" t="s">
        <v>1858</v>
      </c>
      <c r="B1438" s="12" t="s">
        <v>1838</v>
      </c>
      <c r="C1438" s="12" t="s">
        <v>1859</v>
      </c>
      <c r="D1438" s="12" t="s">
        <v>1840</v>
      </c>
      <c r="E1438" s="12" t="s">
        <v>1841</v>
      </c>
      <c r="F1438" s="13">
        <v>548.86</v>
      </c>
      <c r="G1438" s="12" t="s">
        <v>1842</v>
      </c>
      <c r="H1438" s="18">
        <v>43983</v>
      </c>
      <c r="I1438" s="12" t="s">
        <v>3299</v>
      </c>
      <c r="J1438" s="12" t="s">
        <v>3373</v>
      </c>
      <c r="K1438" s="12">
        <v>10093</v>
      </c>
      <c r="L1438" s="12" t="s">
        <v>3343</v>
      </c>
      <c r="M1438" s="12">
        <v>114020</v>
      </c>
      <c r="N1438" s="12" t="s">
        <v>3374</v>
      </c>
      <c r="O1438" s="12" t="s">
        <v>1860</v>
      </c>
      <c r="P1438" s="12" t="s">
        <v>1861</v>
      </c>
      <c r="Q1438" s="12" t="s">
        <v>1862</v>
      </c>
      <c r="R1438" s="12" t="s">
        <v>1850</v>
      </c>
      <c r="S1438" s="12" t="s">
        <v>1866</v>
      </c>
    </row>
    <row r="1439" spans="1:19" x14ac:dyDescent="0.25">
      <c r="A1439" s="12" t="s">
        <v>1837</v>
      </c>
      <c r="B1439" s="12" t="s">
        <v>1838</v>
      </c>
      <c r="C1439" s="12" t="s">
        <v>1839</v>
      </c>
      <c r="D1439" s="12" t="s">
        <v>1840</v>
      </c>
      <c r="E1439" s="12" t="s">
        <v>1841</v>
      </c>
      <c r="F1439" s="13">
        <v>9226.2000000000007</v>
      </c>
      <c r="G1439" s="12" t="s">
        <v>1842</v>
      </c>
      <c r="H1439" s="18">
        <v>43922</v>
      </c>
      <c r="I1439" s="12" t="s">
        <v>3375</v>
      </c>
      <c r="J1439" s="12" t="s">
        <v>3376</v>
      </c>
      <c r="K1439" s="12">
        <v>10093</v>
      </c>
      <c r="L1439" s="12" t="s">
        <v>3343</v>
      </c>
      <c r="M1439" s="12">
        <v>114040</v>
      </c>
      <c r="N1439" s="12" t="s">
        <v>3377</v>
      </c>
      <c r="O1439" s="12" t="s">
        <v>1847</v>
      </c>
      <c r="P1439" s="12" t="s">
        <v>1848</v>
      </c>
      <c r="Q1439" s="12" t="s">
        <v>1849</v>
      </c>
      <c r="R1439" s="12" t="s">
        <v>1850</v>
      </c>
      <c r="S1439" s="12" t="s">
        <v>1815</v>
      </c>
    </row>
    <row r="1440" spans="1:19" x14ac:dyDescent="0.25">
      <c r="A1440" s="12" t="s">
        <v>1852</v>
      </c>
      <c r="B1440" s="12" t="s">
        <v>1838</v>
      </c>
      <c r="C1440" s="12" t="s">
        <v>1853</v>
      </c>
      <c r="D1440" s="12" t="s">
        <v>1840</v>
      </c>
      <c r="E1440" s="12" t="s">
        <v>1841</v>
      </c>
      <c r="F1440" s="13">
        <v>9226.2000000000007</v>
      </c>
      <c r="G1440" s="12" t="s">
        <v>1842</v>
      </c>
      <c r="H1440" s="18">
        <v>43952</v>
      </c>
      <c r="I1440" s="12" t="s">
        <v>3360</v>
      </c>
      <c r="J1440" s="12" t="s">
        <v>3376</v>
      </c>
      <c r="K1440" s="12">
        <v>10093</v>
      </c>
      <c r="L1440" s="12" t="s">
        <v>3343</v>
      </c>
      <c r="M1440" s="12">
        <v>114040</v>
      </c>
      <c r="N1440" s="12" t="s">
        <v>3377</v>
      </c>
      <c r="O1440" s="12" t="s">
        <v>1854</v>
      </c>
      <c r="P1440" s="12" t="s">
        <v>1855</v>
      </c>
      <c r="Q1440" s="12" t="s">
        <v>1856</v>
      </c>
      <c r="R1440" s="12" t="s">
        <v>1850</v>
      </c>
      <c r="S1440" s="12" t="s">
        <v>1815</v>
      </c>
    </row>
    <row r="1441" spans="1:19" x14ac:dyDescent="0.25">
      <c r="A1441" s="12" t="s">
        <v>1858</v>
      </c>
      <c r="B1441" s="12" t="s">
        <v>1838</v>
      </c>
      <c r="C1441" s="12" t="s">
        <v>1859</v>
      </c>
      <c r="D1441" s="12" t="s">
        <v>1840</v>
      </c>
      <c r="E1441" s="12" t="s">
        <v>1841</v>
      </c>
      <c r="F1441" s="13">
        <v>8899.27</v>
      </c>
      <c r="G1441" s="12" t="s">
        <v>1842</v>
      </c>
      <c r="H1441" s="18">
        <v>43983</v>
      </c>
      <c r="I1441" s="12" t="s">
        <v>3302</v>
      </c>
      <c r="J1441" s="12" t="s">
        <v>3376</v>
      </c>
      <c r="K1441" s="12">
        <v>10093</v>
      </c>
      <c r="L1441" s="12" t="s">
        <v>3343</v>
      </c>
      <c r="M1441" s="12">
        <v>114040</v>
      </c>
      <c r="N1441" s="12" t="s">
        <v>3377</v>
      </c>
      <c r="O1441" s="12" t="s">
        <v>1860</v>
      </c>
      <c r="P1441" s="12" t="s">
        <v>1861</v>
      </c>
      <c r="Q1441" s="12" t="s">
        <v>1862</v>
      </c>
      <c r="R1441" s="12" t="s">
        <v>1850</v>
      </c>
      <c r="S1441" s="12" t="s">
        <v>1815</v>
      </c>
    </row>
    <row r="1442" spans="1:19" x14ac:dyDescent="0.25">
      <c r="A1442" s="12" t="s">
        <v>1837</v>
      </c>
      <c r="B1442" s="12" t="s">
        <v>1838</v>
      </c>
      <c r="C1442" s="12" t="s">
        <v>1839</v>
      </c>
      <c r="D1442" s="12" t="s">
        <v>1840</v>
      </c>
      <c r="E1442" s="12" t="s">
        <v>1841</v>
      </c>
      <c r="F1442" s="13">
        <v>3427.97</v>
      </c>
      <c r="G1442" s="12" t="s">
        <v>1842</v>
      </c>
      <c r="H1442" s="18">
        <v>43922</v>
      </c>
      <c r="I1442" s="12" t="s">
        <v>3378</v>
      </c>
      <c r="J1442" s="12" t="s">
        <v>3379</v>
      </c>
      <c r="K1442" s="12">
        <v>10093</v>
      </c>
      <c r="L1442" s="12" t="s">
        <v>3343</v>
      </c>
      <c r="M1442" s="12">
        <v>114060</v>
      </c>
      <c r="N1442" s="12" t="s">
        <v>3380</v>
      </c>
      <c r="O1442" s="12" t="s">
        <v>1847</v>
      </c>
      <c r="P1442" s="12" t="s">
        <v>1848</v>
      </c>
      <c r="Q1442" s="12" t="s">
        <v>1849</v>
      </c>
      <c r="R1442" s="12" t="s">
        <v>1850</v>
      </c>
      <c r="S1442" s="12" t="s">
        <v>1857</v>
      </c>
    </row>
    <row r="1443" spans="1:19" x14ac:dyDescent="0.25">
      <c r="A1443" s="12" t="s">
        <v>1852</v>
      </c>
      <c r="B1443" s="12" t="s">
        <v>1838</v>
      </c>
      <c r="C1443" s="12" t="s">
        <v>1853</v>
      </c>
      <c r="D1443" s="12" t="s">
        <v>1840</v>
      </c>
      <c r="E1443" s="12" t="s">
        <v>1841</v>
      </c>
      <c r="F1443" s="13">
        <v>3633.87</v>
      </c>
      <c r="G1443" s="12" t="s">
        <v>1842</v>
      </c>
      <c r="H1443" s="18">
        <v>43952</v>
      </c>
      <c r="I1443" s="12" t="s">
        <v>3363</v>
      </c>
      <c r="J1443" s="12" t="s">
        <v>3379</v>
      </c>
      <c r="K1443" s="12">
        <v>10093</v>
      </c>
      <c r="L1443" s="12" t="s">
        <v>3343</v>
      </c>
      <c r="M1443" s="12">
        <v>114060</v>
      </c>
      <c r="N1443" s="12" t="s">
        <v>3380</v>
      </c>
      <c r="O1443" s="12" t="s">
        <v>1854</v>
      </c>
      <c r="P1443" s="12" t="s">
        <v>1855</v>
      </c>
      <c r="Q1443" s="12" t="s">
        <v>1856</v>
      </c>
      <c r="R1443" s="12" t="s">
        <v>1850</v>
      </c>
      <c r="S1443" s="12" t="s">
        <v>1857</v>
      </c>
    </row>
    <row r="1444" spans="1:19" x14ac:dyDescent="0.25">
      <c r="A1444" s="12" t="s">
        <v>1858</v>
      </c>
      <c r="B1444" s="12" t="s">
        <v>1838</v>
      </c>
      <c r="C1444" s="12" t="s">
        <v>1859</v>
      </c>
      <c r="D1444" s="12" t="s">
        <v>1840</v>
      </c>
      <c r="E1444" s="12" t="s">
        <v>1841</v>
      </c>
      <c r="F1444" s="13">
        <v>3633.87</v>
      </c>
      <c r="G1444" s="12" t="s">
        <v>1842</v>
      </c>
      <c r="H1444" s="18">
        <v>43983</v>
      </c>
      <c r="I1444" s="12" t="s">
        <v>3305</v>
      </c>
      <c r="J1444" s="12" t="s">
        <v>3379</v>
      </c>
      <c r="K1444" s="12">
        <v>10093</v>
      </c>
      <c r="L1444" s="12" t="s">
        <v>3343</v>
      </c>
      <c r="M1444" s="12">
        <v>114060</v>
      </c>
      <c r="N1444" s="12" t="s">
        <v>3380</v>
      </c>
      <c r="O1444" s="12" t="s">
        <v>1860</v>
      </c>
      <c r="P1444" s="12" t="s">
        <v>1861</v>
      </c>
      <c r="Q1444" s="12" t="s">
        <v>1862</v>
      </c>
      <c r="R1444" s="12" t="s">
        <v>1850</v>
      </c>
      <c r="S1444" s="12" t="s">
        <v>1857</v>
      </c>
    </row>
    <row r="1445" spans="1:19" x14ac:dyDescent="0.25">
      <c r="A1445" s="12" t="s">
        <v>1837</v>
      </c>
      <c r="B1445" s="12" t="s">
        <v>1838</v>
      </c>
      <c r="C1445" s="12" t="s">
        <v>1839</v>
      </c>
      <c r="D1445" s="12" t="s">
        <v>1840</v>
      </c>
      <c r="E1445" s="12" t="s">
        <v>1841</v>
      </c>
      <c r="F1445" s="13">
        <v>2999.91</v>
      </c>
      <c r="G1445" s="12" t="s">
        <v>1842</v>
      </c>
      <c r="H1445" s="18">
        <v>43922</v>
      </c>
      <c r="I1445" s="12" t="s">
        <v>3381</v>
      </c>
      <c r="J1445" s="12" t="s">
        <v>3382</v>
      </c>
      <c r="K1445" s="12">
        <v>10094</v>
      </c>
      <c r="L1445" s="12" t="s">
        <v>3383</v>
      </c>
      <c r="M1445" s="12">
        <v>111100</v>
      </c>
      <c r="N1445" s="12" t="s">
        <v>3384</v>
      </c>
      <c r="O1445" s="12" t="s">
        <v>1847</v>
      </c>
      <c r="P1445" s="12" t="s">
        <v>1848</v>
      </c>
      <c r="Q1445" s="12" t="s">
        <v>1849</v>
      </c>
      <c r="R1445" s="12" t="s">
        <v>1850</v>
      </c>
      <c r="S1445" s="12" t="s">
        <v>1851</v>
      </c>
    </row>
    <row r="1446" spans="1:19" x14ac:dyDescent="0.25">
      <c r="A1446" s="12" t="s">
        <v>1852</v>
      </c>
      <c r="B1446" s="12" t="s">
        <v>1838</v>
      </c>
      <c r="C1446" s="12" t="s">
        <v>1853</v>
      </c>
      <c r="D1446" s="12" t="s">
        <v>1840</v>
      </c>
      <c r="E1446" s="12" t="s">
        <v>1841</v>
      </c>
      <c r="F1446" s="13">
        <v>2999.91</v>
      </c>
      <c r="G1446" s="12" t="s">
        <v>1842</v>
      </c>
      <c r="H1446" s="18">
        <v>43952</v>
      </c>
      <c r="I1446" s="12" t="s">
        <v>3366</v>
      </c>
      <c r="J1446" s="12" t="s">
        <v>3382</v>
      </c>
      <c r="K1446" s="12">
        <v>10094</v>
      </c>
      <c r="L1446" s="12" t="s">
        <v>3383</v>
      </c>
      <c r="M1446" s="12">
        <v>111100</v>
      </c>
      <c r="N1446" s="12" t="s">
        <v>3384</v>
      </c>
      <c r="O1446" s="12" t="s">
        <v>1854</v>
      </c>
      <c r="P1446" s="12" t="s">
        <v>1855</v>
      </c>
      <c r="Q1446" s="12" t="s">
        <v>1856</v>
      </c>
      <c r="R1446" s="12" t="s">
        <v>1850</v>
      </c>
      <c r="S1446" s="12" t="s">
        <v>1851</v>
      </c>
    </row>
    <row r="1447" spans="1:19" x14ac:dyDescent="0.25">
      <c r="A1447" s="12" t="s">
        <v>1858</v>
      </c>
      <c r="B1447" s="12" t="s">
        <v>1838</v>
      </c>
      <c r="C1447" s="12" t="s">
        <v>1859</v>
      </c>
      <c r="D1447" s="12" t="s">
        <v>1840</v>
      </c>
      <c r="E1447" s="12" t="s">
        <v>1841</v>
      </c>
      <c r="F1447" s="13">
        <v>2999.91</v>
      </c>
      <c r="G1447" s="12" t="s">
        <v>1842</v>
      </c>
      <c r="H1447" s="18">
        <v>43983</v>
      </c>
      <c r="I1447" s="12" t="s">
        <v>3308</v>
      </c>
      <c r="J1447" s="12" t="s">
        <v>3382</v>
      </c>
      <c r="K1447" s="12">
        <v>10094</v>
      </c>
      <c r="L1447" s="12" t="s">
        <v>3383</v>
      </c>
      <c r="M1447" s="12">
        <v>111100</v>
      </c>
      <c r="N1447" s="12" t="s">
        <v>3384</v>
      </c>
      <c r="O1447" s="12" t="s">
        <v>1860</v>
      </c>
      <c r="P1447" s="12" t="s">
        <v>1861</v>
      </c>
      <c r="Q1447" s="12" t="s">
        <v>1862</v>
      </c>
      <c r="R1447" s="12" t="s">
        <v>1850</v>
      </c>
      <c r="S1447" s="12" t="s">
        <v>1851</v>
      </c>
    </row>
    <row r="1448" spans="1:19" x14ac:dyDescent="0.25">
      <c r="A1448" s="12" t="s">
        <v>1837</v>
      </c>
      <c r="B1448" s="12" t="s">
        <v>1838</v>
      </c>
      <c r="C1448" s="12" t="s">
        <v>1839</v>
      </c>
      <c r="D1448" s="12" t="s">
        <v>1840</v>
      </c>
      <c r="E1448" s="12" t="s">
        <v>1841</v>
      </c>
      <c r="F1448" s="13">
        <v>1957.08</v>
      </c>
      <c r="G1448" s="12" t="s">
        <v>1842</v>
      </c>
      <c r="H1448" s="18">
        <v>43922</v>
      </c>
      <c r="I1448" s="12" t="s">
        <v>3385</v>
      </c>
      <c r="J1448" s="12" t="s">
        <v>3386</v>
      </c>
      <c r="K1448" s="12">
        <v>10094</v>
      </c>
      <c r="L1448" s="12" t="s">
        <v>3383</v>
      </c>
      <c r="M1448" s="12">
        <v>111200</v>
      </c>
      <c r="N1448" s="12" t="s">
        <v>3387</v>
      </c>
      <c r="O1448" s="12" t="s">
        <v>1847</v>
      </c>
      <c r="P1448" s="12" t="s">
        <v>1848</v>
      </c>
      <c r="Q1448" s="12" t="s">
        <v>1849</v>
      </c>
      <c r="R1448" s="12" t="s">
        <v>1850</v>
      </c>
      <c r="S1448" s="12" t="s">
        <v>1866</v>
      </c>
    </row>
    <row r="1449" spans="1:19" x14ac:dyDescent="0.25">
      <c r="A1449" s="12" t="s">
        <v>1852</v>
      </c>
      <c r="B1449" s="12" t="s">
        <v>1838</v>
      </c>
      <c r="C1449" s="12" t="s">
        <v>1853</v>
      </c>
      <c r="D1449" s="12" t="s">
        <v>1840</v>
      </c>
      <c r="E1449" s="12" t="s">
        <v>1841</v>
      </c>
      <c r="F1449" s="13">
        <v>1957.08</v>
      </c>
      <c r="G1449" s="12" t="s">
        <v>1842</v>
      </c>
      <c r="H1449" s="18">
        <v>43952</v>
      </c>
      <c r="I1449" s="12" t="s">
        <v>3369</v>
      </c>
      <c r="J1449" s="12" t="s">
        <v>3386</v>
      </c>
      <c r="K1449" s="12">
        <v>10094</v>
      </c>
      <c r="L1449" s="12" t="s">
        <v>3383</v>
      </c>
      <c r="M1449" s="12">
        <v>111200</v>
      </c>
      <c r="N1449" s="12" t="s">
        <v>3387</v>
      </c>
      <c r="O1449" s="12" t="s">
        <v>1854</v>
      </c>
      <c r="P1449" s="12" t="s">
        <v>1855</v>
      </c>
      <c r="Q1449" s="12" t="s">
        <v>1856</v>
      </c>
      <c r="R1449" s="12" t="s">
        <v>1850</v>
      </c>
      <c r="S1449" s="12" t="s">
        <v>1866</v>
      </c>
    </row>
    <row r="1450" spans="1:19" x14ac:dyDescent="0.25">
      <c r="A1450" s="12" t="s">
        <v>1858</v>
      </c>
      <c r="B1450" s="12" t="s">
        <v>1838</v>
      </c>
      <c r="C1450" s="12" t="s">
        <v>1859</v>
      </c>
      <c r="D1450" s="12" t="s">
        <v>1840</v>
      </c>
      <c r="E1450" s="12" t="s">
        <v>1841</v>
      </c>
      <c r="F1450" s="13">
        <v>1957.08</v>
      </c>
      <c r="G1450" s="12" t="s">
        <v>1842</v>
      </c>
      <c r="H1450" s="18">
        <v>43983</v>
      </c>
      <c r="I1450" s="12" t="s">
        <v>3311</v>
      </c>
      <c r="J1450" s="12" t="s">
        <v>3386</v>
      </c>
      <c r="K1450" s="12">
        <v>10094</v>
      </c>
      <c r="L1450" s="12" t="s">
        <v>3383</v>
      </c>
      <c r="M1450" s="12">
        <v>111200</v>
      </c>
      <c r="N1450" s="12" t="s">
        <v>3387</v>
      </c>
      <c r="O1450" s="12" t="s">
        <v>1860</v>
      </c>
      <c r="P1450" s="12" t="s">
        <v>1861</v>
      </c>
      <c r="Q1450" s="12" t="s">
        <v>1862</v>
      </c>
      <c r="R1450" s="12" t="s">
        <v>1850</v>
      </c>
      <c r="S1450" s="12" t="s">
        <v>1866</v>
      </c>
    </row>
    <row r="1451" spans="1:19" x14ac:dyDescent="0.25">
      <c r="A1451" s="12" t="s">
        <v>1837</v>
      </c>
      <c r="B1451" s="12" t="s">
        <v>1838</v>
      </c>
      <c r="C1451" s="12" t="s">
        <v>1839</v>
      </c>
      <c r="D1451" s="12" t="s">
        <v>1840</v>
      </c>
      <c r="E1451" s="12" t="s">
        <v>1841</v>
      </c>
      <c r="F1451" s="13">
        <v>29738.49</v>
      </c>
      <c r="G1451" s="12" t="s">
        <v>1842</v>
      </c>
      <c r="H1451" s="18">
        <v>43922</v>
      </c>
      <c r="I1451" s="12" t="s">
        <v>3388</v>
      </c>
      <c r="J1451" s="12" t="s">
        <v>3389</v>
      </c>
      <c r="K1451" s="12">
        <v>10094</v>
      </c>
      <c r="L1451" s="12" t="s">
        <v>3383</v>
      </c>
      <c r="M1451" s="12">
        <v>111400</v>
      </c>
      <c r="N1451" s="12" t="s">
        <v>3390</v>
      </c>
      <c r="O1451" s="12" t="s">
        <v>1847</v>
      </c>
      <c r="P1451" s="12" t="s">
        <v>1848</v>
      </c>
      <c r="Q1451" s="12" t="s">
        <v>1849</v>
      </c>
      <c r="R1451" s="12" t="s">
        <v>1850</v>
      </c>
      <c r="S1451" s="12" t="s">
        <v>1815</v>
      </c>
    </row>
    <row r="1452" spans="1:19" x14ac:dyDescent="0.25">
      <c r="A1452" s="12" t="s">
        <v>1852</v>
      </c>
      <c r="B1452" s="12" t="s">
        <v>1838</v>
      </c>
      <c r="C1452" s="12" t="s">
        <v>1853</v>
      </c>
      <c r="D1452" s="12" t="s">
        <v>1840</v>
      </c>
      <c r="E1452" s="12" t="s">
        <v>1841</v>
      </c>
      <c r="F1452" s="13">
        <v>28068.14</v>
      </c>
      <c r="G1452" s="12" t="s">
        <v>1842</v>
      </c>
      <c r="H1452" s="18">
        <v>43952</v>
      </c>
      <c r="I1452" s="12" t="s">
        <v>3372</v>
      </c>
      <c r="J1452" s="12" t="s">
        <v>3389</v>
      </c>
      <c r="K1452" s="12">
        <v>10094</v>
      </c>
      <c r="L1452" s="12" t="s">
        <v>3383</v>
      </c>
      <c r="M1452" s="12">
        <v>111400</v>
      </c>
      <c r="N1452" s="12" t="s">
        <v>3390</v>
      </c>
      <c r="O1452" s="12" t="s">
        <v>1854</v>
      </c>
      <c r="P1452" s="12" t="s">
        <v>1855</v>
      </c>
      <c r="Q1452" s="12" t="s">
        <v>1856</v>
      </c>
      <c r="R1452" s="12" t="s">
        <v>1850</v>
      </c>
      <c r="S1452" s="12" t="s">
        <v>1815</v>
      </c>
    </row>
    <row r="1453" spans="1:19" x14ac:dyDescent="0.25">
      <c r="A1453" s="12" t="s">
        <v>1858</v>
      </c>
      <c r="B1453" s="12" t="s">
        <v>1838</v>
      </c>
      <c r="C1453" s="12" t="s">
        <v>1859</v>
      </c>
      <c r="D1453" s="12" t="s">
        <v>1840</v>
      </c>
      <c r="E1453" s="12" t="s">
        <v>1841</v>
      </c>
      <c r="F1453" s="13">
        <v>28068.14</v>
      </c>
      <c r="G1453" s="12" t="s">
        <v>1842</v>
      </c>
      <c r="H1453" s="18">
        <v>43983</v>
      </c>
      <c r="I1453" s="12" t="s">
        <v>3314</v>
      </c>
      <c r="J1453" s="12" t="s">
        <v>3389</v>
      </c>
      <c r="K1453" s="12">
        <v>10094</v>
      </c>
      <c r="L1453" s="12" t="s">
        <v>3383</v>
      </c>
      <c r="M1453" s="12">
        <v>111400</v>
      </c>
      <c r="N1453" s="12" t="s">
        <v>3390</v>
      </c>
      <c r="O1453" s="12" t="s">
        <v>1860</v>
      </c>
      <c r="P1453" s="12" t="s">
        <v>1861</v>
      </c>
      <c r="Q1453" s="12" t="s">
        <v>1862</v>
      </c>
      <c r="R1453" s="12" t="s">
        <v>1850</v>
      </c>
      <c r="S1453" s="12" t="s">
        <v>1815</v>
      </c>
    </row>
    <row r="1454" spans="1:19" x14ac:dyDescent="0.25">
      <c r="A1454" s="12" t="s">
        <v>1837</v>
      </c>
      <c r="B1454" s="12" t="s">
        <v>1838</v>
      </c>
      <c r="C1454" s="12" t="s">
        <v>1839</v>
      </c>
      <c r="D1454" s="12" t="s">
        <v>1840</v>
      </c>
      <c r="E1454" s="12" t="s">
        <v>1841</v>
      </c>
      <c r="F1454" s="13">
        <v>3275.54</v>
      </c>
      <c r="G1454" s="12" t="s">
        <v>1842</v>
      </c>
      <c r="H1454" s="18">
        <v>43922</v>
      </c>
      <c r="I1454" s="12" t="s">
        <v>3391</v>
      </c>
      <c r="J1454" s="12" t="s">
        <v>3392</v>
      </c>
      <c r="K1454" s="12">
        <v>10094</v>
      </c>
      <c r="L1454" s="12" t="s">
        <v>3383</v>
      </c>
      <c r="M1454" s="12">
        <v>111500</v>
      </c>
      <c r="N1454" s="12" t="s">
        <v>3393</v>
      </c>
      <c r="O1454" s="12" t="s">
        <v>1847</v>
      </c>
      <c r="P1454" s="12" t="s">
        <v>1848</v>
      </c>
      <c r="Q1454" s="12" t="s">
        <v>1849</v>
      </c>
      <c r="R1454" s="12" t="s">
        <v>1850</v>
      </c>
      <c r="S1454" s="12" t="s">
        <v>1819</v>
      </c>
    </row>
    <row r="1455" spans="1:19" x14ac:dyDescent="0.25">
      <c r="A1455" s="12" t="s">
        <v>1852</v>
      </c>
      <c r="B1455" s="12" t="s">
        <v>1838</v>
      </c>
      <c r="C1455" s="12" t="s">
        <v>1853</v>
      </c>
      <c r="D1455" s="12" t="s">
        <v>1840</v>
      </c>
      <c r="E1455" s="12" t="s">
        <v>1841</v>
      </c>
      <c r="F1455" s="13">
        <v>1362.47</v>
      </c>
      <c r="G1455" s="12" t="s">
        <v>1842</v>
      </c>
      <c r="H1455" s="18">
        <v>43952</v>
      </c>
      <c r="I1455" s="12" t="s">
        <v>3375</v>
      </c>
      <c r="J1455" s="12" t="s">
        <v>3392</v>
      </c>
      <c r="K1455" s="12">
        <v>10094</v>
      </c>
      <c r="L1455" s="12" t="s">
        <v>3383</v>
      </c>
      <c r="M1455" s="12">
        <v>111500</v>
      </c>
      <c r="N1455" s="12" t="s">
        <v>3393</v>
      </c>
      <c r="O1455" s="12" t="s">
        <v>1854</v>
      </c>
      <c r="P1455" s="12" t="s">
        <v>1855</v>
      </c>
      <c r="Q1455" s="12" t="s">
        <v>1856</v>
      </c>
      <c r="R1455" s="12" t="s">
        <v>1850</v>
      </c>
      <c r="S1455" s="12" t="s">
        <v>1819</v>
      </c>
    </row>
    <row r="1456" spans="1:19" x14ac:dyDescent="0.25">
      <c r="A1456" s="12" t="s">
        <v>1858</v>
      </c>
      <c r="B1456" s="12" t="s">
        <v>1838</v>
      </c>
      <c r="C1456" s="12" t="s">
        <v>1859</v>
      </c>
      <c r="D1456" s="12" t="s">
        <v>1840</v>
      </c>
      <c r="E1456" s="12" t="s">
        <v>1841</v>
      </c>
      <c r="F1456" s="13">
        <v>2631.67</v>
      </c>
      <c r="G1456" s="12" t="s">
        <v>1842</v>
      </c>
      <c r="H1456" s="18">
        <v>43983</v>
      </c>
      <c r="I1456" s="12" t="s">
        <v>3317</v>
      </c>
      <c r="J1456" s="12" t="s">
        <v>3392</v>
      </c>
      <c r="K1456" s="12">
        <v>10094</v>
      </c>
      <c r="L1456" s="12" t="s">
        <v>3383</v>
      </c>
      <c r="M1456" s="12">
        <v>111500</v>
      </c>
      <c r="N1456" s="12" t="s">
        <v>3393</v>
      </c>
      <c r="O1456" s="12" t="s">
        <v>1860</v>
      </c>
      <c r="P1456" s="12" t="s">
        <v>1861</v>
      </c>
      <c r="Q1456" s="12" t="s">
        <v>1862</v>
      </c>
      <c r="R1456" s="12" t="s">
        <v>1850</v>
      </c>
      <c r="S1456" s="12" t="s">
        <v>1819</v>
      </c>
    </row>
    <row r="1457" spans="1:19" x14ac:dyDescent="0.25">
      <c r="A1457" s="12" t="s">
        <v>1837</v>
      </c>
      <c r="B1457" s="12" t="s">
        <v>1838</v>
      </c>
      <c r="C1457" s="12" t="s">
        <v>1839</v>
      </c>
      <c r="D1457" s="12" t="s">
        <v>1840</v>
      </c>
      <c r="E1457" s="12" t="s">
        <v>1841</v>
      </c>
      <c r="F1457" s="13">
        <v>11104.38</v>
      </c>
      <c r="G1457" s="12" t="s">
        <v>1842</v>
      </c>
      <c r="H1457" s="18">
        <v>43922</v>
      </c>
      <c r="I1457" s="12" t="s">
        <v>3394</v>
      </c>
      <c r="J1457" s="12" t="s">
        <v>3395</v>
      </c>
      <c r="K1457" s="12">
        <v>10094</v>
      </c>
      <c r="L1457" s="12" t="s">
        <v>3383</v>
      </c>
      <c r="M1457" s="12">
        <v>111600</v>
      </c>
      <c r="N1457" s="12" t="s">
        <v>3396</v>
      </c>
      <c r="O1457" s="12" t="s">
        <v>1847</v>
      </c>
      <c r="P1457" s="12" t="s">
        <v>1848</v>
      </c>
      <c r="Q1457" s="12" t="s">
        <v>1849</v>
      </c>
      <c r="R1457" s="12" t="s">
        <v>1850</v>
      </c>
      <c r="S1457" s="12" t="s">
        <v>1857</v>
      </c>
    </row>
    <row r="1458" spans="1:19" x14ac:dyDescent="0.25">
      <c r="A1458" s="12" t="s">
        <v>1852</v>
      </c>
      <c r="B1458" s="12" t="s">
        <v>1838</v>
      </c>
      <c r="C1458" s="12" t="s">
        <v>1853</v>
      </c>
      <c r="D1458" s="12" t="s">
        <v>1840</v>
      </c>
      <c r="E1458" s="12" t="s">
        <v>1841</v>
      </c>
      <c r="F1458" s="13">
        <v>11104.38</v>
      </c>
      <c r="G1458" s="12" t="s">
        <v>1842</v>
      </c>
      <c r="H1458" s="18">
        <v>43952</v>
      </c>
      <c r="I1458" s="12" t="s">
        <v>3378</v>
      </c>
      <c r="J1458" s="12" t="s">
        <v>3395</v>
      </c>
      <c r="K1458" s="12">
        <v>10094</v>
      </c>
      <c r="L1458" s="12" t="s">
        <v>3383</v>
      </c>
      <c r="M1458" s="12">
        <v>111600</v>
      </c>
      <c r="N1458" s="12" t="s">
        <v>3396</v>
      </c>
      <c r="O1458" s="12" t="s">
        <v>1854</v>
      </c>
      <c r="P1458" s="12" t="s">
        <v>1855</v>
      </c>
      <c r="Q1458" s="12" t="s">
        <v>1856</v>
      </c>
      <c r="R1458" s="12" t="s">
        <v>1850</v>
      </c>
      <c r="S1458" s="12" t="s">
        <v>1857</v>
      </c>
    </row>
    <row r="1459" spans="1:19" x14ac:dyDescent="0.25">
      <c r="A1459" s="12" t="s">
        <v>1858</v>
      </c>
      <c r="B1459" s="12" t="s">
        <v>1838</v>
      </c>
      <c r="C1459" s="12" t="s">
        <v>1859</v>
      </c>
      <c r="D1459" s="12" t="s">
        <v>1840</v>
      </c>
      <c r="E1459" s="12" t="s">
        <v>1841</v>
      </c>
      <c r="F1459" s="13">
        <v>11104.38</v>
      </c>
      <c r="G1459" s="12" t="s">
        <v>1842</v>
      </c>
      <c r="H1459" s="18">
        <v>43983</v>
      </c>
      <c r="I1459" s="12" t="s">
        <v>3320</v>
      </c>
      <c r="J1459" s="12" t="s">
        <v>3395</v>
      </c>
      <c r="K1459" s="12">
        <v>10094</v>
      </c>
      <c r="L1459" s="12" t="s">
        <v>3383</v>
      </c>
      <c r="M1459" s="12">
        <v>111600</v>
      </c>
      <c r="N1459" s="12" t="s">
        <v>3396</v>
      </c>
      <c r="O1459" s="12" t="s">
        <v>1860</v>
      </c>
      <c r="P1459" s="12" t="s">
        <v>1861</v>
      </c>
      <c r="Q1459" s="12" t="s">
        <v>1862</v>
      </c>
      <c r="R1459" s="12" t="s">
        <v>1850</v>
      </c>
      <c r="S1459" s="12" t="s">
        <v>1857</v>
      </c>
    </row>
    <row r="1460" spans="1:19" x14ac:dyDescent="0.25">
      <c r="A1460" s="12" t="s">
        <v>1837</v>
      </c>
      <c r="B1460" s="12" t="s">
        <v>1838</v>
      </c>
      <c r="C1460" s="12" t="s">
        <v>1839</v>
      </c>
      <c r="D1460" s="12" t="s">
        <v>1840</v>
      </c>
      <c r="E1460" s="12" t="s">
        <v>1841</v>
      </c>
      <c r="F1460" s="13">
        <v>519.91999999999996</v>
      </c>
      <c r="G1460" s="12" t="s">
        <v>1842</v>
      </c>
      <c r="H1460" s="18">
        <v>43922</v>
      </c>
      <c r="I1460" s="12" t="s">
        <v>3397</v>
      </c>
      <c r="J1460" s="12" t="s">
        <v>3398</v>
      </c>
      <c r="K1460" s="12">
        <v>10094</v>
      </c>
      <c r="L1460" s="12" t="s">
        <v>3383</v>
      </c>
      <c r="M1460" s="12">
        <v>111700</v>
      </c>
      <c r="N1460" s="12" t="s">
        <v>3399</v>
      </c>
      <c r="O1460" s="12" t="s">
        <v>1847</v>
      </c>
      <c r="P1460" s="12" t="s">
        <v>1848</v>
      </c>
      <c r="Q1460" s="12" t="s">
        <v>1849</v>
      </c>
      <c r="R1460" s="12" t="s">
        <v>1850</v>
      </c>
      <c r="S1460" s="12" t="s">
        <v>1877</v>
      </c>
    </row>
    <row r="1461" spans="1:19" x14ac:dyDescent="0.25">
      <c r="A1461" s="12" t="s">
        <v>1852</v>
      </c>
      <c r="B1461" s="12" t="s">
        <v>1838</v>
      </c>
      <c r="C1461" s="12" t="s">
        <v>1853</v>
      </c>
      <c r="D1461" s="12" t="s">
        <v>1840</v>
      </c>
      <c r="E1461" s="12" t="s">
        <v>1841</v>
      </c>
      <c r="F1461" s="13">
        <v>519.91999999999996</v>
      </c>
      <c r="G1461" s="12" t="s">
        <v>1842</v>
      </c>
      <c r="H1461" s="18">
        <v>43952</v>
      </c>
      <c r="I1461" s="12" t="s">
        <v>3381</v>
      </c>
      <c r="J1461" s="12" t="s">
        <v>3398</v>
      </c>
      <c r="K1461" s="12">
        <v>10094</v>
      </c>
      <c r="L1461" s="12" t="s">
        <v>3383</v>
      </c>
      <c r="M1461" s="12">
        <v>111700</v>
      </c>
      <c r="N1461" s="12" t="s">
        <v>3399</v>
      </c>
      <c r="O1461" s="12" t="s">
        <v>1854</v>
      </c>
      <c r="P1461" s="12" t="s">
        <v>1855</v>
      </c>
      <c r="Q1461" s="12" t="s">
        <v>1856</v>
      </c>
      <c r="R1461" s="12" t="s">
        <v>1850</v>
      </c>
      <c r="S1461" s="12" t="s">
        <v>1877</v>
      </c>
    </row>
    <row r="1462" spans="1:19" x14ac:dyDescent="0.25">
      <c r="A1462" s="12" t="s">
        <v>1858</v>
      </c>
      <c r="B1462" s="12" t="s">
        <v>1838</v>
      </c>
      <c r="C1462" s="12" t="s">
        <v>1859</v>
      </c>
      <c r="D1462" s="12" t="s">
        <v>1840</v>
      </c>
      <c r="E1462" s="12" t="s">
        <v>1841</v>
      </c>
      <c r="F1462" s="13">
        <v>519.91999999999996</v>
      </c>
      <c r="G1462" s="12" t="s">
        <v>1842</v>
      </c>
      <c r="H1462" s="18">
        <v>43983</v>
      </c>
      <c r="I1462" s="12" t="s">
        <v>3323</v>
      </c>
      <c r="J1462" s="12" t="s">
        <v>3398</v>
      </c>
      <c r="K1462" s="12">
        <v>10094</v>
      </c>
      <c r="L1462" s="12" t="s">
        <v>3383</v>
      </c>
      <c r="M1462" s="12">
        <v>111700</v>
      </c>
      <c r="N1462" s="12" t="s">
        <v>3399</v>
      </c>
      <c r="O1462" s="12" t="s">
        <v>1860</v>
      </c>
      <c r="P1462" s="12" t="s">
        <v>1861</v>
      </c>
      <c r="Q1462" s="12" t="s">
        <v>1862</v>
      </c>
      <c r="R1462" s="12" t="s">
        <v>1850</v>
      </c>
      <c r="S1462" s="12" t="s">
        <v>1877</v>
      </c>
    </row>
    <row r="1463" spans="1:19" x14ac:dyDescent="0.25">
      <c r="A1463" s="12" t="s">
        <v>1837</v>
      </c>
      <c r="B1463" s="12" t="s">
        <v>1838</v>
      </c>
      <c r="C1463" s="12" t="s">
        <v>1839</v>
      </c>
      <c r="D1463" s="12" t="s">
        <v>1840</v>
      </c>
      <c r="E1463" s="12" t="s">
        <v>1841</v>
      </c>
      <c r="F1463" s="13">
        <v>20.77</v>
      </c>
      <c r="G1463" s="12" t="s">
        <v>1842</v>
      </c>
      <c r="H1463" s="18">
        <v>43922</v>
      </c>
      <c r="I1463" s="12" t="s">
        <v>3400</v>
      </c>
      <c r="J1463" s="12" t="s">
        <v>3401</v>
      </c>
      <c r="K1463" s="12">
        <v>10094</v>
      </c>
      <c r="L1463" s="12" t="s">
        <v>3383</v>
      </c>
      <c r="M1463" s="12">
        <v>113000</v>
      </c>
      <c r="N1463" s="12" t="s">
        <v>3402</v>
      </c>
      <c r="O1463" s="12" t="s">
        <v>1847</v>
      </c>
      <c r="P1463" s="12" t="s">
        <v>1848</v>
      </c>
      <c r="Q1463" s="12" t="s">
        <v>1849</v>
      </c>
      <c r="R1463" s="12" t="s">
        <v>1850</v>
      </c>
      <c r="S1463" s="12" t="s">
        <v>1877</v>
      </c>
    </row>
    <row r="1464" spans="1:19" x14ac:dyDescent="0.25">
      <c r="A1464" s="12" t="s">
        <v>1852</v>
      </c>
      <c r="B1464" s="12" t="s">
        <v>1838</v>
      </c>
      <c r="C1464" s="12" t="s">
        <v>1853</v>
      </c>
      <c r="D1464" s="12" t="s">
        <v>1840</v>
      </c>
      <c r="E1464" s="12" t="s">
        <v>1841</v>
      </c>
      <c r="F1464" s="13">
        <v>20.77</v>
      </c>
      <c r="G1464" s="12" t="s">
        <v>1842</v>
      </c>
      <c r="H1464" s="18">
        <v>43952</v>
      </c>
      <c r="I1464" s="12" t="s">
        <v>3385</v>
      </c>
      <c r="J1464" s="12" t="s">
        <v>3401</v>
      </c>
      <c r="K1464" s="12">
        <v>10094</v>
      </c>
      <c r="L1464" s="12" t="s">
        <v>3383</v>
      </c>
      <c r="M1464" s="12">
        <v>113000</v>
      </c>
      <c r="N1464" s="12" t="s">
        <v>3402</v>
      </c>
      <c r="O1464" s="12" t="s">
        <v>1854</v>
      </c>
      <c r="P1464" s="12" t="s">
        <v>1855</v>
      </c>
      <c r="Q1464" s="12" t="s">
        <v>1856</v>
      </c>
      <c r="R1464" s="12" t="s">
        <v>1850</v>
      </c>
      <c r="S1464" s="12" t="s">
        <v>1877</v>
      </c>
    </row>
    <row r="1465" spans="1:19" x14ac:dyDescent="0.25">
      <c r="A1465" s="12" t="s">
        <v>1858</v>
      </c>
      <c r="B1465" s="12" t="s">
        <v>1838</v>
      </c>
      <c r="C1465" s="12" t="s">
        <v>1859</v>
      </c>
      <c r="D1465" s="12" t="s">
        <v>1840</v>
      </c>
      <c r="E1465" s="12" t="s">
        <v>1841</v>
      </c>
      <c r="F1465" s="13">
        <v>20.77</v>
      </c>
      <c r="G1465" s="12" t="s">
        <v>1842</v>
      </c>
      <c r="H1465" s="18">
        <v>43983</v>
      </c>
      <c r="I1465" s="12" t="s">
        <v>3326</v>
      </c>
      <c r="J1465" s="12" t="s">
        <v>3401</v>
      </c>
      <c r="K1465" s="12">
        <v>10094</v>
      </c>
      <c r="L1465" s="12" t="s">
        <v>3383</v>
      </c>
      <c r="M1465" s="12">
        <v>113000</v>
      </c>
      <c r="N1465" s="12" t="s">
        <v>3402</v>
      </c>
      <c r="O1465" s="12" t="s">
        <v>1860</v>
      </c>
      <c r="P1465" s="12" t="s">
        <v>1861</v>
      </c>
      <c r="Q1465" s="12" t="s">
        <v>1862</v>
      </c>
      <c r="R1465" s="12" t="s">
        <v>1850</v>
      </c>
      <c r="S1465" s="12" t="s">
        <v>1877</v>
      </c>
    </row>
    <row r="1466" spans="1:19" x14ac:dyDescent="0.25">
      <c r="A1466" s="12" t="s">
        <v>1837</v>
      </c>
      <c r="B1466" s="12" t="s">
        <v>1838</v>
      </c>
      <c r="C1466" s="12" t="s">
        <v>1839</v>
      </c>
      <c r="D1466" s="12" t="s">
        <v>1840</v>
      </c>
      <c r="E1466" s="12" t="s">
        <v>1841</v>
      </c>
      <c r="F1466" s="13">
        <v>211.96</v>
      </c>
      <c r="G1466" s="12" t="s">
        <v>1842</v>
      </c>
      <c r="H1466" s="18">
        <v>43922</v>
      </c>
      <c r="I1466" s="12" t="s">
        <v>3403</v>
      </c>
      <c r="J1466" s="12" t="s">
        <v>3404</v>
      </c>
      <c r="K1466" s="12">
        <v>10094</v>
      </c>
      <c r="L1466" s="12" t="s">
        <v>3383</v>
      </c>
      <c r="M1466" s="12">
        <v>113010</v>
      </c>
      <c r="N1466" s="12" t="s">
        <v>3405</v>
      </c>
      <c r="O1466" s="12" t="s">
        <v>1847</v>
      </c>
      <c r="P1466" s="12" t="s">
        <v>1848</v>
      </c>
      <c r="Q1466" s="12" t="s">
        <v>1849</v>
      </c>
      <c r="R1466" s="12" t="s">
        <v>1850</v>
      </c>
      <c r="S1466" s="12" t="s">
        <v>1851</v>
      </c>
    </row>
    <row r="1467" spans="1:19" x14ac:dyDescent="0.25">
      <c r="A1467" s="12" t="s">
        <v>1852</v>
      </c>
      <c r="B1467" s="12" t="s">
        <v>1838</v>
      </c>
      <c r="C1467" s="12" t="s">
        <v>1853</v>
      </c>
      <c r="D1467" s="12" t="s">
        <v>1840</v>
      </c>
      <c r="E1467" s="12" t="s">
        <v>1841</v>
      </c>
      <c r="F1467" s="13">
        <v>211.96</v>
      </c>
      <c r="G1467" s="12" t="s">
        <v>1842</v>
      </c>
      <c r="H1467" s="18">
        <v>43952</v>
      </c>
      <c r="I1467" s="12" t="s">
        <v>3388</v>
      </c>
      <c r="J1467" s="12" t="s">
        <v>3404</v>
      </c>
      <c r="K1467" s="12">
        <v>10094</v>
      </c>
      <c r="L1467" s="12" t="s">
        <v>3383</v>
      </c>
      <c r="M1467" s="12">
        <v>113010</v>
      </c>
      <c r="N1467" s="12" t="s">
        <v>3405</v>
      </c>
      <c r="O1467" s="12" t="s">
        <v>1854</v>
      </c>
      <c r="P1467" s="12" t="s">
        <v>1855</v>
      </c>
      <c r="Q1467" s="12" t="s">
        <v>1856</v>
      </c>
      <c r="R1467" s="12" t="s">
        <v>1850</v>
      </c>
      <c r="S1467" s="12" t="s">
        <v>1851</v>
      </c>
    </row>
    <row r="1468" spans="1:19" x14ac:dyDescent="0.25">
      <c r="A1468" s="12" t="s">
        <v>1858</v>
      </c>
      <c r="B1468" s="12" t="s">
        <v>1838</v>
      </c>
      <c r="C1468" s="12" t="s">
        <v>1859</v>
      </c>
      <c r="D1468" s="12" t="s">
        <v>1840</v>
      </c>
      <c r="E1468" s="12" t="s">
        <v>1841</v>
      </c>
      <c r="F1468" s="13">
        <v>211.96</v>
      </c>
      <c r="G1468" s="12" t="s">
        <v>1842</v>
      </c>
      <c r="H1468" s="18">
        <v>43983</v>
      </c>
      <c r="I1468" s="12" t="s">
        <v>3329</v>
      </c>
      <c r="J1468" s="12" t="s">
        <v>3404</v>
      </c>
      <c r="K1468" s="12">
        <v>10094</v>
      </c>
      <c r="L1468" s="12" t="s">
        <v>3383</v>
      </c>
      <c r="M1468" s="12">
        <v>113010</v>
      </c>
      <c r="N1468" s="12" t="s">
        <v>3405</v>
      </c>
      <c r="O1468" s="12" t="s">
        <v>1860</v>
      </c>
      <c r="P1468" s="12" t="s">
        <v>1861</v>
      </c>
      <c r="Q1468" s="12" t="s">
        <v>1862</v>
      </c>
      <c r="R1468" s="12" t="s">
        <v>1850</v>
      </c>
      <c r="S1468" s="12" t="s">
        <v>1851</v>
      </c>
    </row>
    <row r="1469" spans="1:19" x14ac:dyDescent="0.25">
      <c r="A1469" s="12" t="s">
        <v>1837</v>
      </c>
      <c r="B1469" s="12" t="s">
        <v>1838</v>
      </c>
      <c r="C1469" s="12" t="s">
        <v>1839</v>
      </c>
      <c r="D1469" s="12" t="s">
        <v>1840</v>
      </c>
      <c r="E1469" s="12" t="s">
        <v>1841</v>
      </c>
      <c r="F1469" s="13">
        <v>169.06</v>
      </c>
      <c r="G1469" s="12" t="s">
        <v>1842</v>
      </c>
      <c r="H1469" s="18">
        <v>43922</v>
      </c>
      <c r="I1469" s="12" t="s">
        <v>3406</v>
      </c>
      <c r="J1469" s="12" t="s">
        <v>3407</v>
      </c>
      <c r="K1469" s="12">
        <v>10094</v>
      </c>
      <c r="L1469" s="12" t="s">
        <v>3383</v>
      </c>
      <c r="M1469" s="12">
        <v>113020</v>
      </c>
      <c r="N1469" s="12" t="s">
        <v>3408</v>
      </c>
      <c r="O1469" s="12" t="s">
        <v>1847</v>
      </c>
      <c r="P1469" s="12" t="s">
        <v>1848</v>
      </c>
      <c r="Q1469" s="12" t="s">
        <v>1849</v>
      </c>
      <c r="R1469" s="12" t="s">
        <v>1850</v>
      </c>
      <c r="S1469" s="12" t="s">
        <v>1866</v>
      </c>
    </row>
    <row r="1470" spans="1:19" x14ac:dyDescent="0.25">
      <c r="A1470" s="12" t="s">
        <v>1852</v>
      </c>
      <c r="B1470" s="12" t="s">
        <v>1838</v>
      </c>
      <c r="C1470" s="12" t="s">
        <v>1853</v>
      </c>
      <c r="D1470" s="12" t="s">
        <v>1840</v>
      </c>
      <c r="E1470" s="12" t="s">
        <v>1841</v>
      </c>
      <c r="F1470" s="13">
        <v>169.06</v>
      </c>
      <c r="G1470" s="12" t="s">
        <v>1842</v>
      </c>
      <c r="H1470" s="18">
        <v>43952</v>
      </c>
      <c r="I1470" s="12" t="s">
        <v>3391</v>
      </c>
      <c r="J1470" s="12" t="s">
        <v>3407</v>
      </c>
      <c r="K1470" s="12">
        <v>10094</v>
      </c>
      <c r="L1470" s="12" t="s">
        <v>3383</v>
      </c>
      <c r="M1470" s="12">
        <v>113020</v>
      </c>
      <c r="N1470" s="12" t="s">
        <v>3408</v>
      </c>
      <c r="O1470" s="12" t="s">
        <v>1854</v>
      </c>
      <c r="P1470" s="12" t="s">
        <v>1855</v>
      </c>
      <c r="Q1470" s="12" t="s">
        <v>1856</v>
      </c>
      <c r="R1470" s="12" t="s">
        <v>1850</v>
      </c>
      <c r="S1470" s="12" t="s">
        <v>1866</v>
      </c>
    </row>
    <row r="1471" spans="1:19" x14ac:dyDescent="0.25">
      <c r="A1471" s="12" t="s">
        <v>1858</v>
      </c>
      <c r="B1471" s="12" t="s">
        <v>1838</v>
      </c>
      <c r="C1471" s="12" t="s">
        <v>1859</v>
      </c>
      <c r="D1471" s="12" t="s">
        <v>1840</v>
      </c>
      <c r="E1471" s="12" t="s">
        <v>1841</v>
      </c>
      <c r="F1471" s="13">
        <v>169.06</v>
      </c>
      <c r="G1471" s="12" t="s">
        <v>1842</v>
      </c>
      <c r="H1471" s="18">
        <v>43983</v>
      </c>
      <c r="I1471" s="12" t="s">
        <v>3332</v>
      </c>
      <c r="J1471" s="12" t="s">
        <v>3407</v>
      </c>
      <c r="K1471" s="12">
        <v>10094</v>
      </c>
      <c r="L1471" s="12" t="s">
        <v>3383</v>
      </c>
      <c r="M1471" s="12">
        <v>113020</v>
      </c>
      <c r="N1471" s="12" t="s">
        <v>3408</v>
      </c>
      <c r="O1471" s="12" t="s">
        <v>1860</v>
      </c>
      <c r="P1471" s="12" t="s">
        <v>1861</v>
      </c>
      <c r="Q1471" s="12" t="s">
        <v>1862</v>
      </c>
      <c r="R1471" s="12" t="s">
        <v>1850</v>
      </c>
      <c r="S1471" s="12" t="s">
        <v>1866</v>
      </c>
    </row>
    <row r="1472" spans="1:19" x14ac:dyDescent="0.25">
      <c r="A1472" s="12" t="s">
        <v>1837</v>
      </c>
      <c r="B1472" s="12" t="s">
        <v>1838</v>
      </c>
      <c r="C1472" s="12" t="s">
        <v>1839</v>
      </c>
      <c r="D1472" s="12" t="s">
        <v>1840</v>
      </c>
      <c r="E1472" s="12" t="s">
        <v>1841</v>
      </c>
      <c r="F1472" s="13">
        <v>3026.68</v>
      </c>
      <c r="G1472" s="12" t="s">
        <v>1842</v>
      </c>
      <c r="H1472" s="18">
        <v>43922</v>
      </c>
      <c r="I1472" s="12" t="s">
        <v>3409</v>
      </c>
      <c r="J1472" s="12" t="s">
        <v>3410</v>
      </c>
      <c r="K1472" s="12">
        <v>10094</v>
      </c>
      <c r="L1472" s="12" t="s">
        <v>3383</v>
      </c>
      <c r="M1472" s="12">
        <v>113040</v>
      </c>
      <c r="N1472" s="12" t="s">
        <v>3411</v>
      </c>
      <c r="O1472" s="12" t="s">
        <v>1847</v>
      </c>
      <c r="P1472" s="12" t="s">
        <v>1848</v>
      </c>
      <c r="Q1472" s="12" t="s">
        <v>1849</v>
      </c>
      <c r="R1472" s="12" t="s">
        <v>1850</v>
      </c>
      <c r="S1472" s="12" t="s">
        <v>1815</v>
      </c>
    </row>
    <row r="1473" spans="1:19" x14ac:dyDescent="0.25">
      <c r="A1473" s="12" t="s">
        <v>1852</v>
      </c>
      <c r="B1473" s="12" t="s">
        <v>1838</v>
      </c>
      <c r="C1473" s="12" t="s">
        <v>1853</v>
      </c>
      <c r="D1473" s="12" t="s">
        <v>1840</v>
      </c>
      <c r="E1473" s="12" t="s">
        <v>1841</v>
      </c>
      <c r="F1473" s="13">
        <v>2930.72</v>
      </c>
      <c r="G1473" s="12" t="s">
        <v>1842</v>
      </c>
      <c r="H1473" s="18">
        <v>43952</v>
      </c>
      <c r="I1473" s="12" t="s">
        <v>3394</v>
      </c>
      <c r="J1473" s="12" t="s">
        <v>3410</v>
      </c>
      <c r="K1473" s="12">
        <v>10094</v>
      </c>
      <c r="L1473" s="12" t="s">
        <v>3383</v>
      </c>
      <c r="M1473" s="12">
        <v>113040</v>
      </c>
      <c r="N1473" s="12" t="s">
        <v>3411</v>
      </c>
      <c r="O1473" s="12" t="s">
        <v>1854</v>
      </c>
      <c r="P1473" s="12" t="s">
        <v>1855</v>
      </c>
      <c r="Q1473" s="12" t="s">
        <v>1856</v>
      </c>
      <c r="R1473" s="12" t="s">
        <v>1850</v>
      </c>
      <c r="S1473" s="12" t="s">
        <v>1815</v>
      </c>
    </row>
    <row r="1474" spans="1:19" x14ac:dyDescent="0.25">
      <c r="A1474" s="12" t="s">
        <v>1858</v>
      </c>
      <c r="B1474" s="12" t="s">
        <v>1838</v>
      </c>
      <c r="C1474" s="12" t="s">
        <v>1859</v>
      </c>
      <c r="D1474" s="12" t="s">
        <v>1840</v>
      </c>
      <c r="E1474" s="12" t="s">
        <v>1841</v>
      </c>
      <c r="F1474" s="13">
        <v>2930.72</v>
      </c>
      <c r="G1474" s="12" t="s">
        <v>1842</v>
      </c>
      <c r="H1474" s="18">
        <v>43983</v>
      </c>
      <c r="I1474" s="12" t="s">
        <v>3335</v>
      </c>
      <c r="J1474" s="12" t="s">
        <v>3410</v>
      </c>
      <c r="K1474" s="12">
        <v>10094</v>
      </c>
      <c r="L1474" s="12" t="s">
        <v>3383</v>
      </c>
      <c r="M1474" s="12">
        <v>113040</v>
      </c>
      <c r="N1474" s="12" t="s">
        <v>3411</v>
      </c>
      <c r="O1474" s="12" t="s">
        <v>1860</v>
      </c>
      <c r="P1474" s="12" t="s">
        <v>1861</v>
      </c>
      <c r="Q1474" s="12" t="s">
        <v>1862</v>
      </c>
      <c r="R1474" s="12" t="s">
        <v>1850</v>
      </c>
      <c r="S1474" s="12" t="s">
        <v>1815</v>
      </c>
    </row>
    <row r="1475" spans="1:19" x14ac:dyDescent="0.25">
      <c r="A1475" s="12" t="s">
        <v>1837</v>
      </c>
      <c r="B1475" s="12" t="s">
        <v>1838</v>
      </c>
      <c r="C1475" s="12" t="s">
        <v>1839</v>
      </c>
      <c r="D1475" s="12" t="s">
        <v>1840</v>
      </c>
      <c r="E1475" s="12" t="s">
        <v>1841</v>
      </c>
      <c r="F1475" s="13">
        <v>351.01</v>
      </c>
      <c r="G1475" s="12" t="s">
        <v>1842</v>
      </c>
      <c r="H1475" s="18">
        <v>43922</v>
      </c>
      <c r="I1475" s="12" t="s">
        <v>3412</v>
      </c>
      <c r="J1475" s="12" t="s">
        <v>3413</v>
      </c>
      <c r="K1475" s="12">
        <v>10094</v>
      </c>
      <c r="L1475" s="12" t="s">
        <v>3383</v>
      </c>
      <c r="M1475" s="12">
        <v>113050</v>
      </c>
      <c r="N1475" s="12" t="s">
        <v>3414</v>
      </c>
      <c r="O1475" s="12" t="s">
        <v>1847</v>
      </c>
      <c r="P1475" s="12" t="s">
        <v>1848</v>
      </c>
      <c r="Q1475" s="12" t="s">
        <v>1849</v>
      </c>
      <c r="R1475" s="12" t="s">
        <v>1850</v>
      </c>
      <c r="S1475" s="12" t="s">
        <v>1819</v>
      </c>
    </row>
    <row r="1476" spans="1:19" x14ac:dyDescent="0.25">
      <c r="A1476" s="12" t="s">
        <v>1852</v>
      </c>
      <c r="B1476" s="12" t="s">
        <v>1838</v>
      </c>
      <c r="C1476" s="12" t="s">
        <v>1853</v>
      </c>
      <c r="D1476" s="12" t="s">
        <v>1840</v>
      </c>
      <c r="E1476" s="12" t="s">
        <v>1841</v>
      </c>
      <c r="F1476" s="13">
        <v>87</v>
      </c>
      <c r="G1476" s="12" t="s">
        <v>1842</v>
      </c>
      <c r="H1476" s="18">
        <v>43952</v>
      </c>
      <c r="I1476" s="12" t="s">
        <v>3397</v>
      </c>
      <c r="J1476" s="12" t="s">
        <v>3413</v>
      </c>
      <c r="K1476" s="12">
        <v>10094</v>
      </c>
      <c r="L1476" s="12" t="s">
        <v>3383</v>
      </c>
      <c r="M1476" s="12">
        <v>113050</v>
      </c>
      <c r="N1476" s="12" t="s">
        <v>3414</v>
      </c>
      <c r="O1476" s="12" t="s">
        <v>1854</v>
      </c>
      <c r="P1476" s="12" t="s">
        <v>1855</v>
      </c>
      <c r="Q1476" s="12" t="s">
        <v>1856</v>
      </c>
      <c r="R1476" s="12" t="s">
        <v>1850</v>
      </c>
      <c r="S1476" s="12" t="s">
        <v>1819</v>
      </c>
    </row>
    <row r="1477" spans="1:19" x14ac:dyDescent="0.25">
      <c r="A1477" s="12" t="s">
        <v>1858</v>
      </c>
      <c r="B1477" s="12" t="s">
        <v>1838</v>
      </c>
      <c r="C1477" s="12" t="s">
        <v>1859</v>
      </c>
      <c r="D1477" s="12" t="s">
        <v>1840</v>
      </c>
      <c r="E1477" s="12" t="s">
        <v>1841</v>
      </c>
      <c r="F1477" s="13">
        <v>262.14999999999998</v>
      </c>
      <c r="G1477" s="12" t="s">
        <v>1842</v>
      </c>
      <c r="H1477" s="18">
        <v>43983</v>
      </c>
      <c r="I1477" s="12" t="s">
        <v>3338</v>
      </c>
      <c r="J1477" s="12" t="s">
        <v>3413</v>
      </c>
      <c r="K1477" s="12">
        <v>10094</v>
      </c>
      <c r="L1477" s="12" t="s">
        <v>3383</v>
      </c>
      <c r="M1477" s="12">
        <v>113050</v>
      </c>
      <c r="N1477" s="12" t="s">
        <v>3414</v>
      </c>
      <c r="O1477" s="12" t="s">
        <v>1860</v>
      </c>
      <c r="P1477" s="12" t="s">
        <v>1861</v>
      </c>
      <c r="Q1477" s="12" t="s">
        <v>1862</v>
      </c>
      <c r="R1477" s="12" t="s">
        <v>1850</v>
      </c>
      <c r="S1477" s="12" t="s">
        <v>1819</v>
      </c>
    </row>
    <row r="1478" spans="1:19" x14ac:dyDescent="0.25">
      <c r="A1478" s="12" t="s">
        <v>1837</v>
      </c>
      <c r="B1478" s="12" t="s">
        <v>1838</v>
      </c>
      <c r="C1478" s="12" t="s">
        <v>1839</v>
      </c>
      <c r="D1478" s="12" t="s">
        <v>1840</v>
      </c>
      <c r="E1478" s="12" t="s">
        <v>1841</v>
      </c>
      <c r="F1478" s="13">
        <v>835.18</v>
      </c>
      <c r="G1478" s="12" t="s">
        <v>1842</v>
      </c>
      <c r="H1478" s="18">
        <v>43922</v>
      </c>
      <c r="I1478" s="12" t="s">
        <v>3415</v>
      </c>
      <c r="J1478" s="12" t="s">
        <v>3416</v>
      </c>
      <c r="K1478" s="12">
        <v>10094</v>
      </c>
      <c r="L1478" s="12" t="s">
        <v>3383</v>
      </c>
      <c r="M1478" s="12">
        <v>113060</v>
      </c>
      <c r="N1478" s="12" t="s">
        <v>3417</v>
      </c>
      <c r="O1478" s="12" t="s">
        <v>1847</v>
      </c>
      <c r="P1478" s="12" t="s">
        <v>1848</v>
      </c>
      <c r="Q1478" s="12" t="s">
        <v>1849</v>
      </c>
      <c r="R1478" s="12" t="s">
        <v>1850</v>
      </c>
      <c r="S1478" s="12" t="s">
        <v>1857</v>
      </c>
    </row>
    <row r="1479" spans="1:19" x14ac:dyDescent="0.25">
      <c r="A1479" s="12" t="s">
        <v>1852</v>
      </c>
      <c r="B1479" s="12" t="s">
        <v>1838</v>
      </c>
      <c r="C1479" s="12" t="s">
        <v>1853</v>
      </c>
      <c r="D1479" s="12" t="s">
        <v>1840</v>
      </c>
      <c r="E1479" s="12" t="s">
        <v>1841</v>
      </c>
      <c r="F1479" s="13">
        <v>835.18</v>
      </c>
      <c r="G1479" s="12" t="s">
        <v>1842</v>
      </c>
      <c r="H1479" s="18">
        <v>43952</v>
      </c>
      <c r="I1479" s="12" t="s">
        <v>3400</v>
      </c>
      <c r="J1479" s="12" t="s">
        <v>3416</v>
      </c>
      <c r="K1479" s="12">
        <v>10094</v>
      </c>
      <c r="L1479" s="12" t="s">
        <v>3383</v>
      </c>
      <c r="M1479" s="12">
        <v>113060</v>
      </c>
      <c r="N1479" s="12" t="s">
        <v>3417</v>
      </c>
      <c r="O1479" s="12" t="s">
        <v>1854</v>
      </c>
      <c r="P1479" s="12" t="s">
        <v>1855</v>
      </c>
      <c r="Q1479" s="12" t="s">
        <v>1856</v>
      </c>
      <c r="R1479" s="12" t="s">
        <v>1850</v>
      </c>
      <c r="S1479" s="12" t="s">
        <v>1857</v>
      </c>
    </row>
    <row r="1480" spans="1:19" x14ac:dyDescent="0.25">
      <c r="A1480" s="12" t="s">
        <v>1858</v>
      </c>
      <c r="B1480" s="12" t="s">
        <v>1838</v>
      </c>
      <c r="C1480" s="12" t="s">
        <v>1859</v>
      </c>
      <c r="D1480" s="12" t="s">
        <v>1840</v>
      </c>
      <c r="E1480" s="12" t="s">
        <v>1841</v>
      </c>
      <c r="F1480" s="13">
        <v>835.18</v>
      </c>
      <c r="G1480" s="12" t="s">
        <v>1842</v>
      </c>
      <c r="H1480" s="18">
        <v>43983</v>
      </c>
      <c r="I1480" s="12" t="s">
        <v>3341</v>
      </c>
      <c r="J1480" s="12" t="s">
        <v>3416</v>
      </c>
      <c r="K1480" s="12">
        <v>10094</v>
      </c>
      <c r="L1480" s="12" t="s">
        <v>3383</v>
      </c>
      <c r="M1480" s="12">
        <v>113060</v>
      </c>
      <c r="N1480" s="12" t="s">
        <v>3417</v>
      </c>
      <c r="O1480" s="12" t="s">
        <v>1860</v>
      </c>
      <c r="P1480" s="12" t="s">
        <v>1861</v>
      </c>
      <c r="Q1480" s="12" t="s">
        <v>1862</v>
      </c>
      <c r="R1480" s="12" t="s">
        <v>1850</v>
      </c>
      <c r="S1480" s="12" t="s">
        <v>1857</v>
      </c>
    </row>
    <row r="1481" spans="1:19" x14ac:dyDescent="0.25">
      <c r="A1481" s="12" t="s">
        <v>1837</v>
      </c>
      <c r="B1481" s="12" t="s">
        <v>1838</v>
      </c>
      <c r="C1481" s="12" t="s">
        <v>1839</v>
      </c>
      <c r="D1481" s="12" t="s">
        <v>1840</v>
      </c>
      <c r="E1481" s="12" t="s">
        <v>1841</v>
      </c>
      <c r="F1481" s="13">
        <v>145.06</v>
      </c>
      <c r="G1481" s="12" t="s">
        <v>1842</v>
      </c>
      <c r="H1481" s="18">
        <v>43922</v>
      </c>
      <c r="I1481" s="12" t="s">
        <v>3418</v>
      </c>
      <c r="J1481" s="12" t="s">
        <v>3419</v>
      </c>
      <c r="K1481" s="12">
        <v>10094</v>
      </c>
      <c r="L1481" s="12" t="s">
        <v>3383</v>
      </c>
      <c r="M1481" s="12">
        <v>114000</v>
      </c>
      <c r="N1481" s="12" t="s">
        <v>3420</v>
      </c>
      <c r="O1481" s="12" t="s">
        <v>1847</v>
      </c>
      <c r="P1481" s="12" t="s">
        <v>1848</v>
      </c>
      <c r="Q1481" s="12" t="s">
        <v>1849</v>
      </c>
      <c r="R1481" s="12" t="s">
        <v>1850</v>
      </c>
      <c r="S1481" s="12" t="s">
        <v>1877</v>
      </c>
    </row>
    <row r="1482" spans="1:19" x14ac:dyDescent="0.25">
      <c r="A1482" s="12" t="s">
        <v>1852</v>
      </c>
      <c r="B1482" s="12" t="s">
        <v>1838</v>
      </c>
      <c r="C1482" s="12" t="s">
        <v>1853</v>
      </c>
      <c r="D1482" s="12" t="s">
        <v>1840</v>
      </c>
      <c r="E1482" s="12" t="s">
        <v>1841</v>
      </c>
      <c r="F1482" s="13">
        <v>145.06</v>
      </c>
      <c r="G1482" s="12" t="s">
        <v>1842</v>
      </c>
      <c r="H1482" s="18">
        <v>43952</v>
      </c>
      <c r="I1482" s="12" t="s">
        <v>3403</v>
      </c>
      <c r="J1482" s="12" t="s">
        <v>3419</v>
      </c>
      <c r="K1482" s="12">
        <v>10094</v>
      </c>
      <c r="L1482" s="12" t="s">
        <v>3383</v>
      </c>
      <c r="M1482" s="12">
        <v>114000</v>
      </c>
      <c r="N1482" s="12" t="s">
        <v>3420</v>
      </c>
      <c r="O1482" s="12" t="s">
        <v>1854</v>
      </c>
      <c r="P1482" s="12" t="s">
        <v>1855</v>
      </c>
      <c r="Q1482" s="12" t="s">
        <v>1856</v>
      </c>
      <c r="R1482" s="12" t="s">
        <v>1850</v>
      </c>
      <c r="S1482" s="12" t="s">
        <v>1877</v>
      </c>
    </row>
    <row r="1483" spans="1:19" x14ac:dyDescent="0.25">
      <c r="A1483" s="12" t="s">
        <v>1858</v>
      </c>
      <c r="B1483" s="12" t="s">
        <v>1838</v>
      </c>
      <c r="C1483" s="12" t="s">
        <v>1859</v>
      </c>
      <c r="D1483" s="12" t="s">
        <v>1840</v>
      </c>
      <c r="E1483" s="12" t="s">
        <v>1841</v>
      </c>
      <c r="F1483" s="13">
        <v>145.06</v>
      </c>
      <c r="G1483" s="12" t="s">
        <v>1842</v>
      </c>
      <c r="H1483" s="18">
        <v>43983</v>
      </c>
      <c r="I1483" s="12" t="s">
        <v>3345</v>
      </c>
      <c r="J1483" s="12" t="s">
        <v>3419</v>
      </c>
      <c r="K1483" s="12">
        <v>10094</v>
      </c>
      <c r="L1483" s="12" t="s">
        <v>3383</v>
      </c>
      <c r="M1483" s="12">
        <v>114000</v>
      </c>
      <c r="N1483" s="12" t="s">
        <v>3420</v>
      </c>
      <c r="O1483" s="12" t="s">
        <v>1860</v>
      </c>
      <c r="P1483" s="12" t="s">
        <v>1861</v>
      </c>
      <c r="Q1483" s="12" t="s">
        <v>1862</v>
      </c>
      <c r="R1483" s="12" t="s">
        <v>1850</v>
      </c>
      <c r="S1483" s="12" t="s">
        <v>1877</v>
      </c>
    </row>
    <row r="1484" spans="1:19" x14ac:dyDescent="0.25">
      <c r="A1484" s="12" t="s">
        <v>1837</v>
      </c>
      <c r="B1484" s="12" t="s">
        <v>1838</v>
      </c>
      <c r="C1484" s="12" t="s">
        <v>1839</v>
      </c>
      <c r="D1484" s="12" t="s">
        <v>1840</v>
      </c>
      <c r="E1484" s="12" t="s">
        <v>1841</v>
      </c>
      <c r="F1484" s="13">
        <v>836.98</v>
      </c>
      <c r="G1484" s="12" t="s">
        <v>1842</v>
      </c>
      <c r="H1484" s="18">
        <v>43922</v>
      </c>
      <c r="I1484" s="12" t="s">
        <v>3421</v>
      </c>
      <c r="J1484" s="12" t="s">
        <v>3422</v>
      </c>
      <c r="K1484" s="12">
        <v>10094</v>
      </c>
      <c r="L1484" s="12" t="s">
        <v>3383</v>
      </c>
      <c r="M1484" s="12">
        <v>114010</v>
      </c>
      <c r="N1484" s="12" t="s">
        <v>3423</v>
      </c>
      <c r="O1484" s="12" t="s">
        <v>1847</v>
      </c>
      <c r="P1484" s="12" t="s">
        <v>1848</v>
      </c>
      <c r="Q1484" s="12" t="s">
        <v>1849</v>
      </c>
      <c r="R1484" s="12" t="s">
        <v>1850</v>
      </c>
      <c r="S1484" s="12" t="s">
        <v>1851</v>
      </c>
    </row>
    <row r="1485" spans="1:19" x14ac:dyDescent="0.25">
      <c r="A1485" s="12" t="s">
        <v>1852</v>
      </c>
      <c r="B1485" s="12" t="s">
        <v>1838</v>
      </c>
      <c r="C1485" s="12" t="s">
        <v>1853</v>
      </c>
      <c r="D1485" s="12" t="s">
        <v>1840</v>
      </c>
      <c r="E1485" s="12" t="s">
        <v>1841</v>
      </c>
      <c r="F1485" s="13">
        <v>836.98</v>
      </c>
      <c r="G1485" s="12" t="s">
        <v>1842</v>
      </c>
      <c r="H1485" s="18">
        <v>43952</v>
      </c>
      <c r="I1485" s="12" t="s">
        <v>3406</v>
      </c>
      <c r="J1485" s="12" t="s">
        <v>3422</v>
      </c>
      <c r="K1485" s="12">
        <v>10094</v>
      </c>
      <c r="L1485" s="12" t="s">
        <v>3383</v>
      </c>
      <c r="M1485" s="12">
        <v>114010</v>
      </c>
      <c r="N1485" s="12" t="s">
        <v>3423</v>
      </c>
      <c r="O1485" s="12" t="s">
        <v>1854</v>
      </c>
      <c r="P1485" s="12" t="s">
        <v>1855</v>
      </c>
      <c r="Q1485" s="12" t="s">
        <v>1856</v>
      </c>
      <c r="R1485" s="12" t="s">
        <v>1850</v>
      </c>
      <c r="S1485" s="12" t="s">
        <v>1851</v>
      </c>
    </row>
    <row r="1486" spans="1:19" x14ac:dyDescent="0.25">
      <c r="A1486" s="12" t="s">
        <v>1858</v>
      </c>
      <c r="B1486" s="12" t="s">
        <v>1838</v>
      </c>
      <c r="C1486" s="12" t="s">
        <v>1859</v>
      </c>
      <c r="D1486" s="12" t="s">
        <v>1840</v>
      </c>
      <c r="E1486" s="12" t="s">
        <v>1841</v>
      </c>
      <c r="F1486" s="13">
        <v>836.98</v>
      </c>
      <c r="G1486" s="12" t="s">
        <v>1842</v>
      </c>
      <c r="H1486" s="18">
        <v>43983</v>
      </c>
      <c r="I1486" s="12" t="s">
        <v>3348</v>
      </c>
      <c r="J1486" s="12" t="s">
        <v>3422</v>
      </c>
      <c r="K1486" s="12">
        <v>10094</v>
      </c>
      <c r="L1486" s="12" t="s">
        <v>3383</v>
      </c>
      <c r="M1486" s="12">
        <v>114010</v>
      </c>
      <c r="N1486" s="12" t="s">
        <v>3423</v>
      </c>
      <c r="O1486" s="12" t="s">
        <v>1860</v>
      </c>
      <c r="P1486" s="12" t="s">
        <v>1861</v>
      </c>
      <c r="Q1486" s="12" t="s">
        <v>1862</v>
      </c>
      <c r="R1486" s="12" t="s">
        <v>1850</v>
      </c>
      <c r="S1486" s="12" t="s">
        <v>1851</v>
      </c>
    </row>
    <row r="1487" spans="1:19" x14ac:dyDescent="0.25">
      <c r="A1487" s="12" t="s">
        <v>1837</v>
      </c>
      <c r="B1487" s="12" t="s">
        <v>1838</v>
      </c>
      <c r="C1487" s="12" t="s">
        <v>1839</v>
      </c>
      <c r="D1487" s="12" t="s">
        <v>1840</v>
      </c>
      <c r="E1487" s="12" t="s">
        <v>1841</v>
      </c>
      <c r="F1487" s="13">
        <v>546.03</v>
      </c>
      <c r="G1487" s="12" t="s">
        <v>1842</v>
      </c>
      <c r="H1487" s="18">
        <v>43922</v>
      </c>
      <c r="I1487" s="12" t="s">
        <v>3424</v>
      </c>
      <c r="J1487" s="12" t="s">
        <v>3425</v>
      </c>
      <c r="K1487" s="12">
        <v>10094</v>
      </c>
      <c r="L1487" s="12" t="s">
        <v>3383</v>
      </c>
      <c r="M1487" s="12">
        <v>114020</v>
      </c>
      <c r="N1487" s="12" t="s">
        <v>3426</v>
      </c>
      <c r="O1487" s="12" t="s">
        <v>1847</v>
      </c>
      <c r="P1487" s="12" t="s">
        <v>1848</v>
      </c>
      <c r="Q1487" s="12" t="s">
        <v>1849</v>
      </c>
      <c r="R1487" s="12" t="s">
        <v>1850</v>
      </c>
      <c r="S1487" s="12" t="s">
        <v>1866</v>
      </c>
    </row>
    <row r="1488" spans="1:19" x14ac:dyDescent="0.25">
      <c r="A1488" s="12" t="s">
        <v>1852</v>
      </c>
      <c r="B1488" s="12" t="s">
        <v>1838</v>
      </c>
      <c r="C1488" s="12" t="s">
        <v>1853</v>
      </c>
      <c r="D1488" s="12" t="s">
        <v>1840</v>
      </c>
      <c r="E1488" s="12" t="s">
        <v>1841</v>
      </c>
      <c r="F1488" s="13">
        <v>546.03</v>
      </c>
      <c r="G1488" s="12" t="s">
        <v>1842</v>
      </c>
      <c r="H1488" s="18">
        <v>43952</v>
      </c>
      <c r="I1488" s="12" t="s">
        <v>3409</v>
      </c>
      <c r="J1488" s="12" t="s">
        <v>3425</v>
      </c>
      <c r="K1488" s="12">
        <v>10094</v>
      </c>
      <c r="L1488" s="12" t="s">
        <v>3383</v>
      </c>
      <c r="M1488" s="12">
        <v>114020</v>
      </c>
      <c r="N1488" s="12" t="s">
        <v>3426</v>
      </c>
      <c r="O1488" s="12" t="s">
        <v>1854</v>
      </c>
      <c r="P1488" s="12" t="s">
        <v>1855</v>
      </c>
      <c r="Q1488" s="12" t="s">
        <v>1856</v>
      </c>
      <c r="R1488" s="12" t="s">
        <v>1850</v>
      </c>
      <c r="S1488" s="12" t="s">
        <v>1866</v>
      </c>
    </row>
    <row r="1489" spans="1:19" x14ac:dyDescent="0.25">
      <c r="A1489" s="12" t="s">
        <v>1858</v>
      </c>
      <c r="B1489" s="12" t="s">
        <v>1838</v>
      </c>
      <c r="C1489" s="12" t="s">
        <v>1859</v>
      </c>
      <c r="D1489" s="12" t="s">
        <v>1840</v>
      </c>
      <c r="E1489" s="12" t="s">
        <v>1841</v>
      </c>
      <c r="F1489" s="13">
        <v>546.03</v>
      </c>
      <c r="G1489" s="12" t="s">
        <v>1842</v>
      </c>
      <c r="H1489" s="18">
        <v>43983</v>
      </c>
      <c r="I1489" s="12" t="s">
        <v>3351</v>
      </c>
      <c r="J1489" s="12" t="s">
        <v>3425</v>
      </c>
      <c r="K1489" s="12">
        <v>10094</v>
      </c>
      <c r="L1489" s="12" t="s">
        <v>3383</v>
      </c>
      <c r="M1489" s="12">
        <v>114020</v>
      </c>
      <c r="N1489" s="12" t="s">
        <v>3426</v>
      </c>
      <c r="O1489" s="12" t="s">
        <v>1860</v>
      </c>
      <c r="P1489" s="12" t="s">
        <v>1861</v>
      </c>
      <c r="Q1489" s="12" t="s">
        <v>1862</v>
      </c>
      <c r="R1489" s="12" t="s">
        <v>1850</v>
      </c>
      <c r="S1489" s="12" t="s">
        <v>1866</v>
      </c>
    </row>
    <row r="1490" spans="1:19" x14ac:dyDescent="0.25">
      <c r="A1490" s="12" t="s">
        <v>1837</v>
      </c>
      <c r="B1490" s="12" t="s">
        <v>1838</v>
      </c>
      <c r="C1490" s="12" t="s">
        <v>1839</v>
      </c>
      <c r="D1490" s="12" t="s">
        <v>1840</v>
      </c>
      <c r="E1490" s="12" t="s">
        <v>1841</v>
      </c>
      <c r="F1490" s="13">
        <v>5383.58</v>
      </c>
      <c r="G1490" s="12" t="s">
        <v>1842</v>
      </c>
      <c r="H1490" s="18">
        <v>43922</v>
      </c>
      <c r="I1490" s="12" t="s">
        <v>3427</v>
      </c>
      <c r="J1490" s="12" t="s">
        <v>3428</v>
      </c>
      <c r="K1490" s="12">
        <v>10094</v>
      </c>
      <c r="L1490" s="12" t="s">
        <v>3383</v>
      </c>
      <c r="M1490" s="12">
        <v>114040</v>
      </c>
      <c r="N1490" s="12" t="s">
        <v>3429</v>
      </c>
      <c r="O1490" s="12" t="s">
        <v>1847</v>
      </c>
      <c r="P1490" s="12" t="s">
        <v>1848</v>
      </c>
      <c r="Q1490" s="12" t="s">
        <v>1849</v>
      </c>
      <c r="R1490" s="12" t="s">
        <v>1850</v>
      </c>
      <c r="S1490" s="12" t="s">
        <v>1815</v>
      </c>
    </row>
    <row r="1491" spans="1:19" x14ac:dyDescent="0.25">
      <c r="A1491" s="12" t="s">
        <v>1852</v>
      </c>
      <c r="B1491" s="12" t="s">
        <v>1838</v>
      </c>
      <c r="C1491" s="12" t="s">
        <v>1853</v>
      </c>
      <c r="D1491" s="12" t="s">
        <v>1840</v>
      </c>
      <c r="E1491" s="12" t="s">
        <v>1841</v>
      </c>
      <c r="F1491" s="13">
        <v>4988.04</v>
      </c>
      <c r="G1491" s="12" t="s">
        <v>1842</v>
      </c>
      <c r="H1491" s="18">
        <v>43952</v>
      </c>
      <c r="I1491" s="12" t="s">
        <v>3412</v>
      </c>
      <c r="J1491" s="12" t="s">
        <v>3428</v>
      </c>
      <c r="K1491" s="12">
        <v>10094</v>
      </c>
      <c r="L1491" s="12" t="s">
        <v>3383</v>
      </c>
      <c r="M1491" s="12">
        <v>114040</v>
      </c>
      <c r="N1491" s="12" t="s">
        <v>3429</v>
      </c>
      <c r="O1491" s="12" t="s">
        <v>1854</v>
      </c>
      <c r="P1491" s="12" t="s">
        <v>1855</v>
      </c>
      <c r="Q1491" s="12" t="s">
        <v>1856</v>
      </c>
      <c r="R1491" s="12" t="s">
        <v>1850</v>
      </c>
      <c r="S1491" s="12" t="s">
        <v>1815</v>
      </c>
    </row>
    <row r="1492" spans="1:19" x14ac:dyDescent="0.25">
      <c r="A1492" s="12" t="s">
        <v>1858</v>
      </c>
      <c r="B1492" s="12" t="s">
        <v>1838</v>
      </c>
      <c r="C1492" s="12" t="s">
        <v>1859</v>
      </c>
      <c r="D1492" s="12" t="s">
        <v>1840</v>
      </c>
      <c r="E1492" s="12" t="s">
        <v>1841</v>
      </c>
      <c r="F1492" s="13">
        <v>4988.04</v>
      </c>
      <c r="G1492" s="12" t="s">
        <v>1842</v>
      </c>
      <c r="H1492" s="18">
        <v>43983</v>
      </c>
      <c r="I1492" s="12" t="s">
        <v>3354</v>
      </c>
      <c r="J1492" s="12" t="s">
        <v>3428</v>
      </c>
      <c r="K1492" s="12">
        <v>10094</v>
      </c>
      <c r="L1492" s="12" t="s">
        <v>3383</v>
      </c>
      <c r="M1492" s="12">
        <v>114040</v>
      </c>
      <c r="N1492" s="12" t="s">
        <v>3429</v>
      </c>
      <c r="O1492" s="12" t="s">
        <v>1860</v>
      </c>
      <c r="P1492" s="12" t="s">
        <v>1861</v>
      </c>
      <c r="Q1492" s="12" t="s">
        <v>1862</v>
      </c>
      <c r="R1492" s="12" t="s">
        <v>1850</v>
      </c>
      <c r="S1492" s="12" t="s">
        <v>1815</v>
      </c>
    </row>
    <row r="1493" spans="1:19" x14ac:dyDescent="0.25">
      <c r="A1493" s="12" t="s">
        <v>1837</v>
      </c>
      <c r="B1493" s="12" t="s">
        <v>1838</v>
      </c>
      <c r="C1493" s="12" t="s">
        <v>1839</v>
      </c>
      <c r="D1493" s="12" t="s">
        <v>1840</v>
      </c>
      <c r="E1493" s="12" t="s">
        <v>1841</v>
      </c>
      <c r="F1493" s="13">
        <v>775.65</v>
      </c>
      <c r="G1493" s="12" t="s">
        <v>1842</v>
      </c>
      <c r="H1493" s="18">
        <v>43922</v>
      </c>
      <c r="I1493" s="12" t="s">
        <v>3430</v>
      </c>
      <c r="J1493" s="12" t="s">
        <v>3431</v>
      </c>
      <c r="K1493" s="12">
        <v>10094</v>
      </c>
      <c r="L1493" s="12" t="s">
        <v>3383</v>
      </c>
      <c r="M1493" s="12">
        <v>114050</v>
      </c>
      <c r="N1493" s="12" t="s">
        <v>3432</v>
      </c>
      <c r="O1493" s="12" t="s">
        <v>1847</v>
      </c>
      <c r="P1493" s="12" t="s">
        <v>1848</v>
      </c>
      <c r="Q1493" s="12" t="s">
        <v>1849</v>
      </c>
      <c r="R1493" s="12" t="s">
        <v>1850</v>
      </c>
      <c r="S1493" s="12" t="s">
        <v>1819</v>
      </c>
    </row>
    <row r="1494" spans="1:19" x14ac:dyDescent="0.25">
      <c r="A1494" s="12" t="s">
        <v>1852</v>
      </c>
      <c r="B1494" s="12" t="s">
        <v>1838</v>
      </c>
      <c r="C1494" s="12" t="s">
        <v>1853</v>
      </c>
      <c r="D1494" s="12" t="s">
        <v>1840</v>
      </c>
      <c r="E1494" s="12" t="s">
        <v>1841</v>
      </c>
      <c r="F1494" s="13">
        <v>322.63</v>
      </c>
      <c r="G1494" s="12" t="s">
        <v>1842</v>
      </c>
      <c r="H1494" s="18">
        <v>43952</v>
      </c>
      <c r="I1494" s="12" t="s">
        <v>3415</v>
      </c>
      <c r="J1494" s="12" t="s">
        <v>3431</v>
      </c>
      <c r="K1494" s="12">
        <v>10094</v>
      </c>
      <c r="L1494" s="12" t="s">
        <v>3383</v>
      </c>
      <c r="M1494" s="12">
        <v>114050</v>
      </c>
      <c r="N1494" s="12" t="s">
        <v>3432</v>
      </c>
      <c r="O1494" s="12" t="s">
        <v>1854</v>
      </c>
      <c r="P1494" s="12" t="s">
        <v>1855</v>
      </c>
      <c r="Q1494" s="12" t="s">
        <v>1856</v>
      </c>
      <c r="R1494" s="12" t="s">
        <v>1850</v>
      </c>
      <c r="S1494" s="12" t="s">
        <v>1819</v>
      </c>
    </row>
    <row r="1495" spans="1:19" x14ac:dyDescent="0.25">
      <c r="A1495" s="12" t="s">
        <v>1858</v>
      </c>
      <c r="B1495" s="12" t="s">
        <v>1838</v>
      </c>
      <c r="C1495" s="12" t="s">
        <v>1859</v>
      </c>
      <c r="D1495" s="12" t="s">
        <v>1840</v>
      </c>
      <c r="E1495" s="12" t="s">
        <v>1841</v>
      </c>
      <c r="F1495" s="13">
        <v>623.17999999999995</v>
      </c>
      <c r="G1495" s="12" t="s">
        <v>1842</v>
      </c>
      <c r="H1495" s="18">
        <v>43983</v>
      </c>
      <c r="I1495" s="12" t="s">
        <v>3357</v>
      </c>
      <c r="J1495" s="12" t="s">
        <v>3431</v>
      </c>
      <c r="K1495" s="12">
        <v>10094</v>
      </c>
      <c r="L1495" s="12" t="s">
        <v>3383</v>
      </c>
      <c r="M1495" s="12">
        <v>114050</v>
      </c>
      <c r="N1495" s="12" t="s">
        <v>3432</v>
      </c>
      <c r="O1495" s="12" t="s">
        <v>1860</v>
      </c>
      <c r="P1495" s="12" t="s">
        <v>1861</v>
      </c>
      <c r="Q1495" s="12" t="s">
        <v>1862</v>
      </c>
      <c r="R1495" s="12" t="s">
        <v>1850</v>
      </c>
      <c r="S1495" s="12" t="s">
        <v>1819</v>
      </c>
    </row>
    <row r="1496" spans="1:19" x14ac:dyDescent="0.25">
      <c r="A1496" s="12" t="s">
        <v>1837</v>
      </c>
      <c r="B1496" s="12" t="s">
        <v>1838</v>
      </c>
      <c r="C1496" s="12" t="s">
        <v>1839</v>
      </c>
      <c r="D1496" s="12" t="s">
        <v>1840</v>
      </c>
      <c r="E1496" s="12" t="s">
        <v>1841</v>
      </c>
      <c r="F1496" s="13">
        <v>3098.11</v>
      </c>
      <c r="G1496" s="12" t="s">
        <v>1842</v>
      </c>
      <c r="H1496" s="18">
        <v>43922</v>
      </c>
      <c r="I1496" s="12" t="s">
        <v>3433</v>
      </c>
      <c r="J1496" s="12" t="s">
        <v>3434</v>
      </c>
      <c r="K1496" s="12">
        <v>10094</v>
      </c>
      <c r="L1496" s="12" t="s">
        <v>3383</v>
      </c>
      <c r="M1496" s="12">
        <v>114060</v>
      </c>
      <c r="N1496" s="12" t="s">
        <v>3435</v>
      </c>
      <c r="O1496" s="12" t="s">
        <v>1847</v>
      </c>
      <c r="P1496" s="12" t="s">
        <v>1848</v>
      </c>
      <c r="Q1496" s="12" t="s">
        <v>1849</v>
      </c>
      <c r="R1496" s="12" t="s">
        <v>1850</v>
      </c>
      <c r="S1496" s="12" t="s">
        <v>1857</v>
      </c>
    </row>
    <row r="1497" spans="1:19" x14ac:dyDescent="0.25">
      <c r="A1497" s="12" t="s">
        <v>1852</v>
      </c>
      <c r="B1497" s="12" t="s">
        <v>1838</v>
      </c>
      <c r="C1497" s="12" t="s">
        <v>1853</v>
      </c>
      <c r="D1497" s="12" t="s">
        <v>1840</v>
      </c>
      <c r="E1497" s="12" t="s">
        <v>1841</v>
      </c>
      <c r="F1497" s="13">
        <v>3098.11</v>
      </c>
      <c r="G1497" s="12" t="s">
        <v>1842</v>
      </c>
      <c r="H1497" s="18">
        <v>43952</v>
      </c>
      <c r="I1497" s="12" t="s">
        <v>3418</v>
      </c>
      <c r="J1497" s="12" t="s">
        <v>3434</v>
      </c>
      <c r="K1497" s="12">
        <v>10094</v>
      </c>
      <c r="L1497" s="12" t="s">
        <v>3383</v>
      </c>
      <c r="M1497" s="12">
        <v>114060</v>
      </c>
      <c r="N1497" s="12" t="s">
        <v>3435</v>
      </c>
      <c r="O1497" s="12" t="s">
        <v>1854</v>
      </c>
      <c r="P1497" s="12" t="s">
        <v>1855</v>
      </c>
      <c r="Q1497" s="12" t="s">
        <v>1856</v>
      </c>
      <c r="R1497" s="12" t="s">
        <v>1850</v>
      </c>
      <c r="S1497" s="12" t="s">
        <v>1857</v>
      </c>
    </row>
    <row r="1498" spans="1:19" x14ac:dyDescent="0.25">
      <c r="A1498" s="12" t="s">
        <v>1858</v>
      </c>
      <c r="B1498" s="12" t="s">
        <v>1838</v>
      </c>
      <c r="C1498" s="12" t="s">
        <v>1859</v>
      </c>
      <c r="D1498" s="12" t="s">
        <v>1840</v>
      </c>
      <c r="E1498" s="12" t="s">
        <v>1841</v>
      </c>
      <c r="F1498" s="13">
        <v>3098.11</v>
      </c>
      <c r="G1498" s="12" t="s">
        <v>1842</v>
      </c>
      <c r="H1498" s="18">
        <v>43983</v>
      </c>
      <c r="I1498" s="12" t="s">
        <v>3360</v>
      </c>
      <c r="J1498" s="12" t="s">
        <v>3434</v>
      </c>
      <c r="K1498" s="12">
        <v>10094</v>
      </c>
      <c r="L1498" s="12" t="s">
        <v>3383</v>
      </c>
      <c r="M1498" s="12">
        <v>114060</v>
      </c>
      <c r="N1498" s="12" t="s">
        <v>3435</v>
      </c>
      <c r="O1498" s="12" t="s">
        <v>1860</v>
      </c>
      <c r="P1498" s="12" t="s">
        <v>1861</v>
      </c>
      <c r="Q1498" s="12" t="s">
        <v>1862</v>
      </c>
      <c r="R1498" s="12" t="s">
        <v>1850</v>
      </c>
      <c r="S1498" s="12" t="s">
        <v>1857</v>
      </c>
    </row>
    <row r="1499" spans="1:19" x14ac:dyDescent="0.25">
      <c r="A1499" s="12" t="s">
        <v>1837</v>
      </c>
      <c r="B1499" s="12" t="s">
        <v>1838</v>
      </c>
      <c r="C1499" s="12" t="s">
        <v>1839</v>
      </c>
      <c r="D1499" s="12" t="s">
        <v>1840</v>
      </c>
      <c r="E1499" s="12" t="s">
        <v>1841</v>
      </c>
      <c r="F1499" s="13">
        <v>2741.65</v>
      </c>
      <c r="G1499" s="12" t="s">
        <v>1842</v>
      </c>
      <c r="H1499" s="18">
        <v>43922</v>
      </c>
      <c r="I1499" s="12" t="s">
        <v>3436</v>
      </c>
      <c r="J1499" s="12" t="s">
        <v>3437</v>
      </c>
      <c r="K1499" s="12">
        <v>10095</v>
      </c>
      <c r="L1499" s="12" t="s">
        <v>3438</v>
      </c>
      <c r="M1499" s="12">
        <v>111100</v>
      </c>
      <c r="N1499" s="12" t="s">
        <v>3439</v>
      </c>
      <c r="O1499" s="12" t="s">
        <v>1847</v>
      </c>
      <c r="P1499" s="12" t="s">
        <v>1848</v>
      </c>
      <c r="Q1499" s="12" t="s">
        <v>1849</v>
      </c>
      <c r="R1499" s="12" t="s">
        <v>1850</v>
      </c>
      <c r="S1499" s="12" t="s">
        <v>1851</v>
      </c>
    </row>
    <row r="1500" spans="1:19" x14ac:dyDescent="0.25">
      <c r="A1500" s="12" t="s">
        <v>1852</v>
      </c>
      <c r="B1500" s="12" t="s">
        <v>1838</v>
      </c>
      <c r="C1500" s="12" t="s">
        <v>1853</v>
      </c>
      <c r="D1500" s="12" t="s">
        <v>1840</v>
      </c>
      <c r="E1500" s="12" t="s">
        <v>1841</v>
      </c>
      <c r="F1500" s="13">
        <v>2741.65</v>
      </c>
      <c r="G1500" s="12" t="s">
        <v>1842</v>
      </c>
      <c r="H1500" s="18">
        <v>43952</v>
      </c>
      <c r="I1500" s="12" t="s">
        <v>3421</v>
      </c>
      <c r="J1500" s="12" t="s">
        <v>3437</v>
      </c>
      <c r="K1500" s="12">
        <v>10095</v>
      </c>
      <c r="L1500" s="12" t="s">
        <v>3438</v>
      </c>
      <c r="M1500" s="12">
        <v>111100</v>
      </c>
      <c r="N1500" s="12" t="s">
        <v>3439</v>
      </c>
      <c r="O1500" s="12" t="s">
        <v>1854</v>
      </c>
      <c r="P1500" s="12" t="s">
        <v>1855</v>
      </c>
      <c r="Q1500" s="12" t="s">
        <v>1856</v>
      </c>
      <c r="R1500" s="12" t="s">
        <v>1850</v>
      </c>
      <c r="S1500" s="12" t="s">
        <v>1851</v>
      </c>
    </row>
    <row r="1501" spans="1:19" x14ac:dyDescent="0.25">
      <c r="A1501" s="12" t="s">
        <v>1858</v>
      </c>
      <c r="B1501" s="12" t="s">
        <v>1838</v>
      </c>
      <c r="C1501" s="12" t="s">
        <v>1859</v>
      </c>
      <c r="D1501" s="12" t="s">
        <v>1840</v>
      </c>
      <c r="E1501" s="12" t="s">
        <v>1841</v>
      </c>
      <c r="F1501" s="13">
        <v>2741.65</v>
      </c>
      <c r="G1501" s="12" t="s">
        <v>1842</v>
      </c>
      <c r="H1501" s="18">
        <v>43983</v>
      </c>
      <c r="I1501" s="12" t="s">
        <v>3363</v>
      </c>
      <c r="J1501" s="12" t="s">
        <v>3437</v>
      </c>
      <c r="K1501" s="12">
        <v>10095</v>
      </c>
      <c r="L1501" s="12" t="s">
        <v>3438</v>
      </c>
      <c r="M1501" s="12">
        <v>111100</v>
      </c>
      <c r="N1501" s="12" t="s">
        <v>3439</v>
      </c>
      <c r="O1501" s="12" t="s">
        <v>1860</v>
      </c>
      <c r="P1501" s="12" t="s">
        <v>1861</v>
      </c>
      <c r="Q1501" s="12" t="s">
        <v>1862</v>
      </c>
      <c r="R1501" s="12" t="s">
        <v>1850</v>
      </c>
      <c r="S1501" s="12" t="s">
        <v>1851</v>
      </c>
    </row>
    <row r="1502" spans="1:19" x14ac:dyDescent="0.25">
      <c r="A1502" s="12" t="s">
        <v>1837</v>
      </c>
      <c r="B1502" s="12" t="s">
        <v>1838</v>
      </c>
      <c r="C1502" s="12" t="s">
        <v>1839</v>
      </c>
      <c r="D1502" s="12" t="s">
        <v>1840</v>
      </c>
      <c r="E1502" s="12" t="s">
        <v>1841</v>
      </c>
      <c r="F1502" s="13">
        <v>2376.29</v>
      </c>
      <c r="G1502" s="12" t="s">
        <v>1842</v>
      </c>
      <c r="H1502" s="18">
        <v>43922</v>
      </c>
      <c r="I1502" s="12" t="s">
        <v>3440</v>
      </c>
      <c r="J1502" s="12" t="s">
        <v>3441</v>
      </c>
      <c r="K1502" s="12">
        <v>10095</v>
      </c>
      <c r="L1502" s="12" t="s">
        <v>3438</v>
      </c>
      <c r="M1502" s="12">
        <v>111200</v>
      </c>
      <c r="N1502" s="12" t="s">
        <v>3442</v>
      </c>
      <c r="O1502" s="12" t="s">
        <v>1847</v>
      </c>
      <c r="P1502" s="12" t="s">
        <v>1848</v>
      </c>
      <c r="Q1502" s="12" t="s">
        <v>1849</v>
      </c>
      <c r="R1502" s="12" t="s">
        <v>1850</v>
      </c>
      <c r="S1502" s="12" t="s">
        <v>1866</v>
      </c>
    </row>
    <row r="1503" spans="1:19" x14ac:dyDescent="0.25">
      <c r="A1503" s="12" t="s">
        <v>1852</v>
      </c>
      <c r="B1503" s="12" t="s">
        <v>1838</v>
      </c>
      <c r="C1503" s="12" t="s">
        <v>1853</v>
      </c>
      <c r="D1503" s="12" t="s">
        <v>1840</v>
      </c>
      <c r="E1503" s="12" t="s">
        <v>1841</v>
      </c>
      <c r="F1503" s="13">
        <v>1983.99</v>
      </c>
      <c r="G1503" s="12" t="s">
        <v>1842</v>
      </c>
      <c r="H1503" s="18">
        <v>43952</v>
      </c>
      <c r="I1503" s="12" t="s">
        <v>3424</v>
      </c>
      <c r="J1503" s="12" t="s">
        <v>3441</v>
      </c>
      <c r="K1503" s="12">
        <v>10095</v>
      </c>
      <c r="L1503" s="12" t="s">
        <v>3438</v>
      </c>
      <c r="M1503" s="12">
        <v>111200</v>
      </c>
      <c r="N1503" s="12" t="s">
        <v>3442</v>
      </c>
      <c r="O1503" s="12" t="s">
        <v>1854</v>
      </c>
      <c r="P1503" s="12" t="s">
        <v>1855</v>
      </c>
      <c r="Q1503" s="12" t="s">
        <v>1856</v>
      </c>
      <c r="R1503" s="12" t="s">
        <v>1850</v>
      </c>
      <c r="S1503" s="12" t="s">
        <v>1866</v>
      </c>
    </row>
    <row r="1504" spans="1:19" x14ac:dyDescent="0.25">
      <c r="A1504" s="12" t="s">
        <v>1858</v>
      </c>
      <c r="B1504" s="12" t="s">
        <v>1838</v>
      </c>
      <c r="C1504" s="12" t="s">
        <v>1859</v>
      </c>
      <c r="D1504" s="12" t="s">
        <v>1840</v>
      </c>
      <c r="E1504" s="12" t="s">
        <v>1841</v>
      </c>
      <c r="F1504" s="13">
        <v>1983.99</v>
      </c>
      <c r="G1504" s="12" t="s">
        <v>1842</v>
      </c>
      <c r="H1504" s="18">
        <v>43983</v>
      </c>
      <c r="I1504" s="12" t="s">
        <v>3366</v>
      </c>
      <c r="J1504" s="12" t="s">
        <v>3441</v>
      </c>
      <c r="K1504" s="12">
        <v>10095</v>
      </c>
      <c r="L1504" s="12" t="s">
        <v>3438</v>
      </c>
      <c r="M1504" s="12">
        <v>111200</v>
      </c>
      <c r="N1504" s="12" t="s">
        <v>3442</v>
      </c>
      <c r="O1504" s="12" t="s">
        <v>1860</v>
      </c>
      <c r="P1504" s="12" t="s">
        <v>1861</v>
      </c>
      <c r="Q1504" s="12" t="s">
        <v>1862</v>
      </c>
      <c r="R1504" s="12" t="s">
        <v>1850</v>
      </c>
      <c r="S1504" s="12" t="s">
        <v>1866</v>
      </c>
    </row>
    <row r="1505" spans="1:19" x14ac:dyDescent="0.25">
      <c r="A1505" s="12" t="s">
        <v>1837</v>
      </c>
      <c r="B1505" s="12" t="s">
        <v>1838</v>
      </c>
      <c r="C1505" s="12" t="s">
        <v>1839</v>
      </c>
      <c r="D1505" s="12" t="s">
        <v>1840</v>
      </c>
      <c r="E1505" s="12" t="s">
        <v>1841</v>
      </c>
      <c r="F1505" s="13">
        <v>37149.360000000001</v>
      </c>
      <c r="G1505" s="12" t="s">
        <v>1842</v>
      </c>
      <c r="H1505" s="18">
        <v>43922</v>
      </c>
      <c r="I1505" s="12" t="s">
        <v>3443</v>
      </c>
      <c r="J1505" s="12" t="s">
        <v>3444</v>
      </c>
      <c r="K1505" s="12">
        <v>10095</v>
      </c>
      <c r="L1505" s="12" t="s">
        <v>3438</v>
      </c>
      <c r="M1505" s="12">
        <v>111400</v>
      </c>
      <c r="N1505" s="12" t="s">
        <v>3445</v>
      </c>
      <c r="O1505" s="12" t="s">
        <v>1847</v>
      </c>
      <c r="P1505" s="12" t="s">
        <v>1848</v>
      </c>
      <c r="Q1505" s="12" t="s">
        <v>1849</v>
      </c>
      <c r="R1505" s="12" t="s">
        <v>1850</v>
      </c>
      <c r="S1505" s="12" t="s">
        <v>1815</v>
      </c>
    </row>
    <row r="1506" spans="1:19" x14ac:dyDescent="0.25">
      <c r="A1506" s="12" t="s">
        <v>1852</v>
      </c>
      <c r="B1506" s="12" t="s">
        <v>1838</v>
      </c>
      <c r="C1506" s="12" t="s">
        <v>1853</v>
      </c>
      <c r="D1506" s="12" t="s">
        <v>1840</v>
      </c>
      <c r="E1506" s="12" t="s">
        <v>1841</v>
      </c>
      <c r="F1506" s="13">
        <v>36464.11</v>
      </c>
      <c r="G1506" s="12" t="s">
        <v>1842</v>
      </c>
      <c r="H1506" s="18">
        <v>43952</v>
      </c>
      <c r="I1506" s="12" t="s">
        <v>3427</v>
      </c>
      <c r="J1506" s="12" t="s">
        <v>3444</v>
      </c>
      <c r="K1506" s="12">
        <v>10095</v>
      </c>
      <c r="L1506" s="12" t="s">
        <v>3438</v>
      </c>
      <c r="M1506" s="12">
        <v>111400</v>
      </c>
      <c r="N1506" s="12" t="s">
        <v>3445</v>
      </c>
      <c r="O1506" s="12" t="s">
        <v>1854</v>
      </c>
      <c r="P1506" s="12" t="s">
        <v>1855</v>
      </c>
      <c r="Q1506" s="12" t="s">
        <v>1856</v>
      </c>
      <c r="R1506" s="12" t="s">
        <v>1850</v>
      </c>
      <c r="S1506" s="12" t="s">
        <v>1815</v>
      </c>
    </row>
    <row r="1507" spans="1:19" x14ac:dyDescent="0.25">
      <c r="A1507" s="12" t="s">
        <v>1858</v>
      </c>
      <c r="B1507" s="12" t="s">
        <v>1838</v>
      </c>
      <c r="C1507" s="12" t="s">
        <v>1859</v>
      </c>
      <c r="D1507" s="12" t="s">
        <v>1840</v>
      </c>
      <c r="E1507" s="12" t="s">
        <v>1841</v>
      </c>
      <c r="F1507" s="13">
        <v>36692.53</v>
      </c>
      <c r="G1507" s="12" t="s">
        <v>1842</v>
      </c>
      <c r="H1507" s="18">
        <v>43983</v>
      </c>
      <c r="I1507" s="12" t="s">
        <v>3369</v>
      </c>
      <c r="J1507" s="12" t="s">
        <v>3444</v>
      </c>
      <c r="K1507" s="12">
        <v>10095</v>
      </c>
      <c r="L1507" s="12" t="s">
        <v>3438</v>
      </c>
      <c r="M1507" s="12">
        <v>111400</v>
      </c>
      <c r="N1507" s="12" t="s">
        <v>3445</v>
      </c>
      <c r="O1507" s="12" t="s">
        <v>1860</v>
      </c>
      <c r="P1507" s="12" t="s">
        <v>1861</v>
      </c>
      <c r="Q1507" s="12" t="s">
        <v>1862</v>
      </c>
      <c r="R1507" s="12" t="s">
        <v>1850</v>
      </c>
      <c r="S1507" s="12" t="s">
        <v>1815</v>
      </c>
    </row>
    <row r="1508" spans="1:19" x14ac:dyDescent="0.25">
      <c r="A1508" s="12" t="s">
        <v>1852</v>
      </c>
      <c r="B1508" s="12" t="s">
        <v>1838</v>
      </c>
      <c r="C1508" s="12" t="s">
        <v>1853</v>
      </c>
      <c r="D1508" s="12" t="s">
        <v>1840</v>
      </c>
      <c r="E1508" s="12" t="s">
        <v>1841</v>
      </c>
      <c r="F1508" s="13">
        <v>2573.4299999999998</v>
      </c>
      <c r="G1508" s="12" t="s">
        <v>1842</v>
      </c>
      <c r="H1508" s="18">
        <v>43952</v>
      </c>
      <c r="I1508" s="12" t="s">
        <v>3430</v>
      </c>
      <c r="J1508" s="12" t="s">
        <v>3446</v>
      </c>
      <c r="K1508" s="12">
        <v>10095</v>
      </c>
      <c r="L1508" s="12" t="s">
        <v>3438</v>
      </c>
      <c r="M1508" s="12">
        <v>111500</v>
      </c>
      <c r="N1508" s="12" t="s">
        <v>3447</v>
      </c>
      <c r="O1508" s="12" t="s">
        <v>1854</v>
      </c>
      <c r="P1508" s="12" t="s">
        <v>1855</v>
      </c>
      <c r="Q1508" s="12" t="s">
        <v>1856</v>
      </c>
      <c r="R1508" s="12" t="s">
        <v>1850</v>
      </c>
      <c r="S1508" s="12" t="s">
        <v>1819</v>
      </c>
    </row>
    <row r="1509" spans="1:19" x14ac:dyDescent="0.25">
      <c r="A1509" s="12" t="s">
        <v>1837</v>
      </c>
      <c r="B1509" s="12" t="s">
        <v>1838</v>
      </c>
      <c r="C1509" s="12" t="s">
        <v>1839</v>
      </c>
      <c r="D1509" s="12" t="s">
        <v>1840</v>
      </c>
      <c r="E1509" s="12" t="s">
        <v>1841</v>
      </c>
      <c r="F1509" s="13">
        <v>8936.98</v>
      </c>
      <c r="G1509" s="12" t="s">
        <v>1842</v>
      </c>
      <c r="H1509" s="18">
        <v>43922</v>
      </c>
      <c r="I1509" s="12" t="s">
        <v>3448</v>
      </c>
      <c r="J1509" s="12" t="s">
        <v>3449</v>
      </c>
      <c r="K1509" s="12">
        <v>10095</v>
      </c>
      <c r="L1509" s="12" t="s">
        <v>3438</v>
      </c>
      <c r="M1509" s="12">
        <v>111600</v>
      </c>
      <c r="N1509" s="12" t="s">
        <v>3450</v>
      </c>
      <c r="O1509" s="12" t="s">
        <v>1847</v>
      </c>
      <c r="P1509" s="12" t="s">
        <v>1848</v>
      </c>
      <c r="Q1509" s="12" t="s">
        <v>1849</v>
      </c>
      <c r="R1509" s="12" t="s">
        <v>1850</v>
      </c>
      <c r="S1509" s="12" t="s">
        <v>1857</v>
      </c>
    </row>
    <row r="1510" spans="1:19" x14ac:dyDescent="0.25">
      <c r="A1510" s="12" t="s">
        <v>1852</v>
      </c>
      <c r="B1510" s="12" t="s">
        <v>1838</v>
      </c>
      <c r="C1510" s="12" t="s">
        <v>1853</v>
      </c>
      <c r="D1510" s="12" t="s">
        <v>1840</v>
      </c>
      <c r="E1510" s="12" t="s">
        <v>1841</v>
      </c>
      <c r="F1510" s="13">
        <v>8314.1299999999992</v>
      </c>
      <c r="G1510" s="12" t="s">
        <v>1842</v>
      </c>
      <c r="H1510" s="18">
        <v>43952</v>
      </c>
      <c r="I1510" s="12" t="s">
        <v>3433</v>
      </c>
      <c r="J1510" s="12" t="s">
        <v>3449</v>
      </c>
      <c r="K1510" s="12">
        <v>10095</v>
      </c>
      <c r="L1510" s="12" t="s">
        <v>3438</v>
      </c>
      <c r="M1510" s="12">
        <v>111600</v>
      </c>
      <c r="N1510" s="12" t="s">
        <v>3450</v>
      </c>
      <c r="O1510" s="12" t="s">
        <v>1854</v>
      </c>
      <c r="P1510" s="12" t="s">
        <v>1855</v>
      </c>
      <c r="Q1510" s="12" t="s">
        <v>1856</v>
      </c>
      <c r="R1510" s="12" t="s">
        <v>1850</v>
      </c>
      <c r="S1510" s="12" t="s">
        <v>1857</v>
      </c>
    </row>
    <row r="1511" spans="1:19" x14ac:dyDescent="0.25">
      <c r="A1511" s="12" t="s">
        <v>1858</v>
      </c>
      <c r="B1511" s="12" t="s">
        <v>1838</v>
      </c>
      <c r="C1511" s="12" t="s">
        <v>1859</v>
      </c>
      <c r="D1511" s="12" t="s">
        <v>1840</v>
      </c>
      <c r="E1511" s="12" t="s">
        <v>1841</v>
      </c>
      <c r="F1511" s="13">
        <v>8314.1299999999992</v>
      </c>
      <c r="G1511" s="12" t="s">
        <v>1842</v>
      </c>
      <c r="H1511" s="18">
        <v>43983</v>
      </c>
      <c r="I1511" s="12" t="s">
        <v>3372</v>
      </c>
      <c r="J1511" s="12" t="s">
        <v>3449</v>
      </c>
      <c r="K1511" s="12">
        <v>10095</v>
      </c>
      <c r="L1511" s="12" t="s">
        <v>3438</v>
      </c>
      <c r="M1511" s="12">
        <v>111600</v>
      </c>
      <c r="N1511" s="12" t="s">
        <v>3450</v>
      </c>
      <c r="O1511" s="12" t="s">
        <v>1860</v>
      </c>
      <c r="P1511" s="12" t="s">
        <v>1861</v>
      </c>
      <c r="Q1511" s="12" t="s">
        <v>1862</v>
      </c>
      <c r="R1511" s="12" t="s">
        <v>1850</v>
      </c>
      <c r="S1511" s="12" t="s">
        <v>1857</v>
      </c>
    </row>
    <row r="1512" spans="1:19" x14ac:dyDescent="0.25">
      <c r="A1512" s="12" t="s">
        <v>1837</v>
      </c>
      <c r="B1512" s="12" t="s">
        <v>1838</v>
      </c>
      <c r="C1512" s="12" t="s">
        <v>1839</v>
      </c>
      <c r="D1512" s="12" t="s">
        <v>1840</v>
      </c>
      <c r="E1512" s="12" t="s">
        <v>1841</v>
      </c>
      <c r="F1512" s="13">
        <v>2306.73</v>
      </c>
      <c r="G1512" s="12" t="s">
        <v>1842</v>
      </c>
      <c r="H1512" s="18">
        <v>43922</v>
      </c>
      <c r="I1512" s="12" t="s">
        <v>3451</v>
      </c>
      <c r="J1512" s="12" t="s">
        <v>3452</v>
      </c>
      <c r="K1512" s="12">
        <v>10095</v>
      </c>
      <c r="L1512" s="12" t="s">
        <v>3438</v>
      </c>
      <c r="M1512" s="12">
        <v>111700</v>
      </c>
      <c r="N1512" s="12" t="s">
        <v>3453</v>
      </c>
      <c r="O1512" s="12" t="s">
        <v>1847</v>
      </c>
      <c r="P1512" s="12" t="s">
        <v>1848</v>
      </c>
      <c r="Q1512" s="12" t="s">
        <v>1849</v>
      </c>
      <c r="R1512" s="12" t="s">
        <v>1850</v>
      </c>
      <c r="S1512" s="12" t="s">
        <v>1877</v>
      </c>
    </row>
    <row r="1513" spans="1:19" x14ac:dyDescent="0.25">
      <c r="A1513" s="12" t="s">
        <v>1852</v>
      </c>
      <c r="B1513" s="12" t="s">
        <v>1838</v>
      </c>
      <c r="C1513" s="12" t="s">
        <v>1853</v>
      </c>
      <c r="D1513" s="12" t="s">
        <v>1840</v>
      </c>
      <c r="E1513" s="12" t="s">
        <v>1841</v>
      </c>
      <c r="F1513" s="13">
        <v>1758.97</v>
      </c>
      <c r="G1513" s="12" t="s">
        <v>1842</v>
      </c>
      <c r="H1513" s="18">
        <v>43952</v>
      </c>
      <c r="I1513" s="12" t="s">
        <v>3436</v>
      </c>
      <c r="J1513" s="12" t="s">
        <v>3452</v>
      </c>
      <c r="K1513" s="12">
        <v>10095</v>
      </c>
      <c r="L1513" s="12" t="s">
        <v>3438</v>
      </c>
      <c r="M1513" s="12">
        <v>111700</v>
      </c>
      <c r="N1513" s="12" t="s">
        <v>3453</v>
      </c>
      <c r="O1513" s="12" t="s">
        <v>1854</v>
      </c>
      <c r="P1513" s="12" t="s">
        <v>1855</v>
      </c>
      <c r="Q1513" s="12" t="s">
        <v>1856</v>
      </c>
      <c r="R1513" s="12" t="s">
        <v>1850</v>
      </c>
      <c r="S1513" s="12" t="s">
        <v>1877</v>
      </c>
    </row>
    <row r="1514" spans="1:19" x14ac:dyDescent="0.25">
      <c r="A1514" s="12" t="s">
        <v>1858</v>
      </c>
      <c r="B1514" s="12" t="s">
        <v>1838</v>
      </c>
      <c r="C1514" s="12" t="s">
        <v>1859</v>
      </c>
      <c r="D1514" s="12" t="s">
        <v>1840</v>
      </c>
      <c r="E1514" s="12" t="s">
        <v>1841</v>
      </c>
      <c r="F1514" s="13">
        <v>1758.97</v>
      </c>
      <c r="G1514" s="12" t="s">
        <v>1842</v>
      </c>
      <c r="H1514" s="18">
        <v>43983</v>
      </c>
      <c r="I1514" s="12" t="s">
        <v>3375</v>
      </c>
      <c r="J1514" s="12" t="s">
        <v>3452</v>
      </c>
      <c r="K1514" s="12">
        <v>10095</v>
      </c>
      <c r="L1514" s="12" t="s">
        <v>3438</v>
      </c>
      <c r="M1514" s="12">
        <v>111700</v>
      </c>
      <c r="N1514" s="12" t="s">
        <v>3453</v>
      </c>
      <c r="O1514" s="12" t="s">
        <v>1860</v>
      </c>
      <c r="P1514" s="12" t="s">
        <v>1861</v>
      </c>
      <c r="Q1514" s="12" t="s">
        <v>1862</v>
      </c>
      <c r="R1514" s="12" t="s">
        <v>1850</v>
      </c>
      <c r="S1514" s="12" t="s">
        <v>1877</v>
      </c>
    </row>
    <row r="1515" spans="1:19" x14ac:dyDescent="0.25">
      <c r="A1515" s="12" t="s">
        <v>1837</v>
      </c>
      <c r="B1515" s="12" t="s">
        <v>1838</v>
      </c>
      <c r="C1515" s="12" t="s">
        <v>1839</v>
      </c>
      <c r="D1515" s="12" t="s">
        <v>1840</v>
      </c>
      <c r="E1515" s="12" t="s">
        <v>1841</v>
      </c>
      <c r="F1515" s="13">
        <v>48.82</v>
      </c>
      <c r="G1515" s="12" t="s">
        <v>1842</v>
      </c>
      <c r="H1515" s="18">
        <v>43922</v>
      </c>
      <c r="I1515" s="12" t="s">
        <v>3454</v>
      </c>
      <c r="J1515" s="12" t="s">
        <v>3455</v>
      </c>
      <c r="K1515" s="12">
        <v>10095</v>
      </c>
      <c r="L1515" s="12" t="s">
        <v>3438</v>
      </c>
      <c r="M1515" s="12">
        <v>113000</v>
      </c>
      <c r="N1515" s="12" t="s">
        <v>3456</v>
      </c>
      <c r="O1515" s="12" t="s">
        <v>1847</v>
      </c>
      <c r="P1515" s="12" t="s">
        <v>1848</v>
      </c>
      <c r="Q1515" s="12" t="s">
        <v>1849</v>
      </c>
      <c r="R1515" s="12" t="s">
        <v>1850</v>
      </c>
      <c r="S1515" s="12" t="s">
        <v>1877</v>
      </c>
    </row>
    <row r="1516" spans="1:19" x14ac:dyDescent="0.25">
      <c r="A1516" s="12" t="s">
        <v>1852</v>
      </c>
      <c r="B1516" s="12" t="s">
        <v>1838</v>
      </c>
      <c r="C1516" s="12" t="s">
        <v>1853</v>
      </c>
      <c r="D1516" s="12" t="s">
        <v>1840</v>
      </c>
      <c r="E1516" s="12" t="s">
        <v>1841</v>
      </c>
      <c r="F1516" s="13">
        <v>39.93</v>
      </c>
      <c r="G1516" s="12" t="s">
        <v>1842</v>
      </c>
      <c r="H1516" s="18">
        <v>43952</v>
      </c>
      <c r="I1516" s="12" t="s">
        <v>3440</v>
      </c>
      <c r="J1516" s="12" t="s">
        <v>3455</v>
      </c>
      <c r="K1516" s="12">
        <v>10095</v>
      </c>
      <c r="L1516" s="12" t="s">
        <v>3438</v>
      </c>
      <c r="M1516" s="12">
        <v>113000</v>
      </c>
      <c r="N1516" s="12" t="s">
        <v>3456</v>
      </c>
      <c r="O1516" s="12" t="s">
        <v>1854</v>
      </c>
      <c r="P1516" s="12" t="s">
        <v>1855</v>
      </c>
      <c r="Q1516" s="12" t="s">
        <v>1856</v>
      </c>
      <c r="R1516" s="12" t="s">
        <v>1850</v>
      </c>
      <c r="S1516" s="12" t="s">
        <v>1877</v>
      </c>
    </row>
    <row r="1517" spans="1:19" x14ac:dyDescent="0.25">
      <c r="A1517" s="12" t="s">
        <v>1858</v>
      </c>
      <c r="B1517" s="12" t="s">
        <v>1838</v>
      </c>
      <c r="C1517" s="12" t="s">
        <v>1859</v>
      </c>
      <c r="D1517" s="12" t="s">
        <v>1840</v>
      </c>
      <c r="E1517" s="12" t="s">
        <v>1841</v>
      </c>
      <c r="F1517" s="13">
        <v>39.93</v>
      </c>
      <c r="G1517" s="12" t="s">
        <v>1842</v>
      </c>
      <c r="H1517" s="18">
        <v>43983</v>
      </c>
      <c r="I1517" s="12" t="s">
        <v>3378</v>
      </c>
      <c r="J1517" s="12" t="s">
        <v>3455</v>
      </c>
      <c r="K1517" s="12">
        <v>10095</v>
      </c>
      <c r="L1517" s="12" t="s">
        <v>3438</v>
      </c>
      <c r="M1517" s="12">
        <v>113000</v>
      </c>
      <c r="N1517" s="12" t="s">
        <v>3456</v>
      </c>
      <c r="O1517" s="12" t="s">
        <v>1860</v>
      </c>
      <c r="P1517" s="12" t="s">
        <v>1861</v>
      </c>
      <c r="Q1517" s="12" t="s">
        <v>1862</v>
      </c>
      <c r="R1517" s="12" t="s">
        <v>1850</v>
      </c>
      <c r="S1517" s="12" t="s">
        <v>1877</v>
      </c>
    </row>
    <row r="1518" spans="1:19" x14ac:dyDescent="0.25">
      <c r="A1518" s="12" t="s">
        <v>1837</v>
      </c>
      <c r="B1518" s="12" t="s">
        <v>1838</v>
      </c>
      <c r="C1518" s="12" t="s">
        <v>1839</v>
      </c>
      <c r="D1518" s="12" t="s">
        <v>1840</v>
      </c>
      <c r="E1518" s="12" t="s">
        <v>1841</v>
      </c>
      <c r="F1518" s="13">
        <v>176.31</v>
      </c>
      <c r="G1518" s="12" t="s">
        <v>1842</v>
      </c>
      <c r="H1518" s="18">
        <v>43922</v>
      </c>
      <c r="I1518" s="12" t="s">
        <v>3457</v>
      </c>
      <c r="J1518" s="12" t="s">
        <v>3458</v>
      </c>
      <c r="K1518" s="12">
        <v>10095</v>
      </c>
      <c r="L1518" s="12" t="s">
        <v>3438</v>
      </c>
      <c r="M1518" s="12">
        <v>113010</v>
      </c>
      <c r="N1518" s="12" t="s">
        <v>3459</v>
      </c>
      <c r="O1518" s="12" t="s">
        <v>1847</v>
      </c>
      <c r="P1518" s="12" t="s">
        <v>1848</v>
      </c>
      <c r="Q1518" s="12" t="s">
        <v>1849</v>
      </c>
      <c r="R1518" s="12" t="s">
        <v>1850</v>
      </c>
      <c r="S1518" s="12" t="s">
        <v>1851</v>
      </c>
    </row>
    <row r="1519" spans="1:19" x14ac:dyDescent="0.25">
      <c r="A1519" s="12" t="s">
        <v>1852</v>
      </c>
      <c r="B1519" s="12" t="s">
        <v>1838</v>
      </c>
      <c r="C1519" s="12" t="s">
        <v>1853</v>
      </c>
      <c r="D1519" s="12" t="s">
        <v>1840</v>
      </c>
      <c r="E1519" s="12" t="s">
        <v>1841</v>
      </c>
      <c r="F1519" s="13">
        <v>176.31</v>
      </c>
      <c r="G1519" s="12" t="s">
        <v>1842</v>
      </c>
      <c r="H1519" s="18">
        <v>43952</v>
      </c>
      <c r="I1519" s="12" t="s">
        <v>3443</v>
      </c>
      <c r="J1519" s="12" t="s">
        <v>3458</v>
      </c>
      <c r="K1519" s="12">
        <v>10095</v>
      </c>
      <c r="L1519" s="12" t="s">
        <v>3438</v>
      </c>
      <c r="M1519" s="12">
        <v>113010</v>
      </c>
      <c r="N1519" s="12" t="s">
        <v>3459</v>
      </c>
      <c r="O1519" s="12" t="s">
        <v>1854</v>
      </c>
      <c r="P1519" s="12" t="s">
        <v>1855</v>
      </c>
      <c r="Q1519" s="12" t="s">
        <v>1856</v>
      </c>
      <c r="R1519" s="12" t="s">
        <v>1850</v>
      </c>
      <c r="S1519" s="12" t="s">
        <v>1851</v>
      </c>
    </row>
    <row r="1520" spans="1:19" x14ac:dyDescent="0.25">
      <c r="A1520" s="12" t="s">
        <v>1858</v>
      </c>
      <c r="B1520" s="12" t="s">
        <v>1838</v>
      </c>
      <c r="C1520" s="12" t="s">
        <v>1859</v>
      </c>
      <c r="D1520" s="12" t="s">
        <v>1840</v>
      </c>
      <c r="E1520" s="12" t="s">
        <v>1841</v>
      </c>
      <c r="F1520" s="13">
        <v>176.31</v>
      </c>
      <c r="G1520" s="12" t="s">
        <v>1842</v>
      </c>
      <c r="H1520" s="18">
        <v>43983</v>
      </c>
      <c r="I1520" s="12" t="s">
        <v>3381</v>
      </c>
      <c r="J1520" s="12" t="s">
        <v>3458</v>
      </c>
      <c r="K1520" s="12">
        <v>10095</v>
      </c>
      <c r="L1520" s="12" t="s">
        <v>3438</v>
      </c>
      <c r="M1520" s="12">
        <v>113010</v>
      </c>
      <c r="N1520" s="12" t="s">
        <v>3459</v>
      </c>
      <c r="O1520" s="12" t="s">
        <v>1860</v>
      </c>
      <c r="P1520" s="12" t="s">
        <v>1861</v>
      </c>
      <c r="Q1520" s="12" t="s">
        <v>1862</v>
      </c>
      <c r="R1520" s="12" t="s">
        <v>1850</v>
      </c>
      <c r="S1520" s="12" t="s">
        <v>1851</v>
      </c>
    </row>
    <row r="1521" spans="1:19" x14ac:dyDescent="0.25">
      <c r="A1521" s="12" t="s">
        <v>1837</v>
      </c>
      <c r="B1521" s="12" t="s">
        <v>1838</v>
      </c>
      <c r="C1521" s="12" t="s">
        <v>1839</v>
      </c>
      <c r="D1521" s="12" t="s">
        <v>1840</v>
      </c>
      <c r="E1521" s="12" t="s">
        <v>1841</v>
      </c>
      <c r="F1521" s="13">
        <v>226.91</v>
      </c>
      <c r="G1521" s="12" t="s">
        <v>1842</v>
      </c>
      <c r="H1521" s="18">
        <v>43922</v>
      </c>
      <c r="I1521" s="12" t="s">
        <v>3460</v>
      </c>
      <c r="J1521" s="12" t="s">
        <v>3461</v>
      </c>
      <c r="K1521" s="12">
        <v>10095</v>
      </c>
      <c r="L1521" s="12" t="s">
        <v>3438</v>
      </c>
      <c r="M1521" s="12">
        <v>113020</v>
      </c>
      <c r="N1521" s="12" t="s">
        <v>3462</v>
      </c>
      <c r="O1521" s="12" t="s">
        <v>1847</v>
      </c>
      <c r="P1521" s="12" t="s">
        <v>1848</v>
      </c>
      <c r="Q1521" s="12" t="s">
        <v>1849</v>
      </c>
      <c r="R1521" s="12" t="s">
        <v>1850</v>
      </c>
      <c r="S1521" s="12" t="s">
        <v>1866</v>
      </c>
    </row>
    <row r="1522" spans="1:19" x14ac:dyDescent="0.25">
      <c r="A1522" s="12" t="s">
        <v>1852</v>
      </c>
      <c r="B1522" s="12" t="s">
        <v>1838</v>
      </c>
      <c r="C1522" s="12" t="s">
        <v>1853</v>
      </c>
      <c r="D1522" s="12" t="s">
        <v>1840</v>
      </c>
      <c r="E1522" s="12" t="s">
        <v>1841</v>
      </c>
      <c r="F1522" s="13">
        <v>172.77</v>
      </c>
      <c r="G1522" s="12" t="s">
        <v>1842</v>
      </c>
      <c r="H1522" s="18">
        <v>43952</v>
      </c>
      <c r="I1522" s="12" t="s">
        <v>3448</v>
      </c>
      <c r="J1522" s="12" t="s">
        <v>3461</v>
      </c>
      <c r="K1522" s="12">
        <v>10095</v>
      </c>
      <c r="L1522" s="12" t="s">
        <v>3438</v>
      </c>
      <c r="M1522" s="12">
        <v>113020</v>
      </c>
      <c r="N1522" s="12" t="s">
        <v>3462</v>
      </c>
      <c r="O1522" s="12" t="s">
        <v>1854</v>
      </c>
      <c r="P1522" s="12" t="s">
        <v>1855</v>
      </c>
      <c r="Q1522" s="12" t="s">
        <v>1856</v>
      </c>
      <c r="R1522" s="12" t="s">
        <v>1850</v>
      </c>
      <c r="S1522" s="12" t="s">
        <v>1866</v>
      </c>
    </row>
    <row r="1523" spans="1:19" x14ac:dyDescent="0.25">
      <c r="A1523" s="12" t="s">
        <v>1858</v>
      </c>
      <c r="B1523" s="12" t="s">
        <v>1838</v>
      </c>
      <c r="C1523" s="12" t="s">
        <v>1859</v>
      </c>
      <c r="D1523" s="12" t="s">
        <v>1840</v>
      </c>
      <c r="E1523" s="12" t="s">
        <v>1841</v>
      </c>
      <c r="F1523" s="13">
        <v>172.77</v>
      </c>
      <c r="G1523" s="12" t="s">
        <v>1842</v>
      </c>
      <c r="H1523" s="18">
        <v>43983</v>
      </c>
      <c r="I1523" s="12" t="s">
        <v>3385</v>
      </c>
      <c r="J1523" s="12" t="s">
        <v>3461</v>
      </c>
      <c r="K1523" s="12">
        <v>10095</v>
      </c>
      <c r="L1523" s="12" t="s">
        <v>3438</v>
      </c>
      <c r="M1523" s="12">
        <v>113020</v>
      </c>
      <c r="N1523" s="12" t="s">
        <v>3462</v>
      </c>
      <c r="O1523" s="12" t="s">
        <v>1860</v>
      </c>
      <c r="P1523" s="12" t="s">
        <v>1861</v>
      </c>
      <c r="Q1523" s="12" t="s">
        <v>1862</v>
      </c>
      <c r="R1523" s="12" t="s">
        <v>1850</v>
      </c>
      <c r="S1523" s="12" t="s">
        <v>1866</v>
      </c>
    </row>
    <row r="1524" spans="1:19" x14ac:dyDescent="0.25">
      <c r="A1524" s="12" t="s">
        <v>1837</v>
      </c>
      <c r="B1524" s="12" t="s">
        <v>1838</v>
      </c>
      <c r="C1524" s="12" t="s">
        <v>1839</v>
      </c>
      <c r="D1524" s="12" t="s">
        <v>1840</v>
      </c>
      <c r="E1524" s="12" t="s">
        <v>1841</v>
      </c>
      <c r="F1524" s="13">
        <v>4013.36</v>
      </c>
      <c r="G1524" s="12" t="s">
        <v>1842</v>
      </c>
      <c r="H1524" s="18">
        <v>43922</v>
      </c>
      <c r="I1524" s="12" t="s">
        <v>3463</v>
      </c>
      <c r="J1524" s="12" t="s">
        <v>3464</v>
      </c>
      <c r="K1524" s="12">
        <v>10095</v>
      </c>
      <c r="L1524" s="12" t="s">
        <v>3438</v>
      </c>
      <c r="M1524" s="12">
        <v>113040</v>
      </c>
      <c r="N1524" s="12" t="s">
        <v>3465</v>
      </c>
      <c r="O1524" s="12" t="s">
        <v>1847</v>
      </c>
      <c r="P1524" s="12" t="s">
        <v>1848</v>
      </c>
      <c r="Q1524" s="12" t="s">
        <v>1849</v>
      </c>
      <c r="R1524" s="12" t="s">
        <v>1850</v>
      </c>
      <c r="S1524" s="12" t="s">
        <v>1815</v>
      </c>
    </row>
    <row r="1525" spans="1:19" x14ac:dyDescent="0.25">
      <c r="A1525" s="12" t="s">
        <v>1852</v>
      </c>
      <c r="B1525" s="12" t="s">
        <v>1838</v>
      </c>
      <c r="C1525" s="12" t="s">
        <v>1853</v>
      </c>
      <c r="D1525" s="12" t="s">
        <v>1840</v>
      </c>
      <c r="E1525" s="12" t="s">
        <v>1841</v>
      </c>
      <c r="F1525" s="13">
        <v>3918.8</v>
      </c>
      <c r="G1525" s="12" t="s">
        <v>1842</v>
      </c>
      <c r="H1525" s="18">
        <v>43952</v>
      </c>
      <c r="I1525" s="12" t="s">
        <v>3451</v>
      </c>
      <c r="J1525" s="12" t="s">
        <v>3464</v>
      </c>
      <c r="K1525" s="12">
        <v>10095</v>
      </c>
      <c r="L1525" s="12" t="s">
        <v>3438</v>
      </c>
      <c r="M1525" s="12">
        <v>113040</v>
      </c>
      <c r="N1525" s="12" t="s">
        <v>3465</v>
      </c>
      <c r="O1525" s="12" t="s">
        <v>1854</v>
      </c>
      <c r="P1525" s="12" t="s">
        <v>1855</v>
      </c>
      <c r="Q1525" s="12" t="s">
        <v>1856</v>
      </c>
      <c r="R1525" s="12" t="s">
        <v>1850</v>
      </c>
      <c r="S1525" s="12" t="s">
        <v>1815</v>
      </c>
    </row>
    <row r="1526" spans="1:19" x14ac:dyDescent="0.25">
      <c r="A1526" s="12" t="s">
        <v>1858</v>
      </c>
      <c r="B1526" s="12" t="s">
        <v>1838</v>
      </c>
      <c r="C1526" s="12" t="s">
        <v>1859</v>
      </c>
      <c r="D1526" s="12" t="s">
        <v>1840</v>
      </c>
      <c r="E1526" s="12" t="s">
        <v>1841</v>
      </c>
      <c r="F1526" s="13">
        <v>3950.32</v>
      </c>
      <c r="G1526" s="12" t="s">
        <v>1842</v>
      </c>
      <c r="H1526" s="18">
        <v>43983</v>
      </c>
      <c r="I1526" s="12" t="s">
        <v>3388</v>
      </c>
      <c r="J1526" s="12" t="s">
        <v>3464</v>
      </c>
      <c r="K1526" s="12">
        <v>10095</v>
      </c>
      <c r="L1526" s="12" t="s">
        <v>3438</v>
      </c>
      <c r="M1526" s="12">
        <v>113040</v>
      </c>
      <c r="N1526" s="12" t="s">
        <v>3465</v>
      </c>
      <c r="O1526" s="12" t="s">
        <v>1860</v>
      </c>
      <c r="P1526" s="12" t="s">
        <v>1861</v>
      </c>
      <c r="Q1526" s="12" t="s">
        <v>1862</v>
      </c>
      <c r="R1526" s="12" t="s">
        <v>1850</v>
      </c>
      <c r="S1526" s="12" t="s">
        <v>1815</v>
      </c>
    </row>
    <row r="1527" spans="1:19" x14ac:dyDescent="0.25">
      <c r="A1527" s="12" t="s">
        <v>1852</v>
      </c>
      <c r="B1527" s="12" t="s">
        <v>1838</v>
      </c>
      <c r="C1527" s="12" t="s">
        <v>1853</v>
      </c>
      <c r="D1527" s="12" t="s">
        <v>1840</v>
      </c>
      <c r="E1527" s="12" t="s">
        <v>1841</v>
      </c>
      <c r="F1527" s="13">
        <v>254.12</v>
      </c>
      <c r="G1527" s="12" t="s">
        <v>1842</v>
      </c>
      <c r="H1527" s="18">
        <v>43952</v>
      </c>
      <c r="I1527" s="12" t="s">
        <v>3454</v>
      </c>
      <c r="J1527" s="12" t="s">
        <v>3466</v>
      </c>
      <c r="K1527" s="12">
        <v>10095</v>
      </c>
      <c r="L1527" s="12" t="s">
        <v>3438</v>
      </c>
      <c r="M1527" s="12">
        <v>113050</v>
      </c>
      <c r="N1527" s="12" t="s">
        <v>3467</v>
      </c>
      <c r="O1527" s="12" t="s">
        <v>1854</v>
      </c>
      <c r="P1527" s="12" t="s">
        <v>1855</v>
      </c>
      <c r="Q1527" s="12" t="s">
        <v>1856</v>
      </c>
      <c r="R1527" s="12" t="s">
        <v>1850</v>
      </c>
      <c r="S1527" s="12" t="s">
        <v>1819</v>
      </c>
    </row>
    <row r="1528" spans="1:19" x14ac:dyDescent="0.25">
      <c r="A1528" s="12" t="s">
        <v>1837</v>
      </c>
      <c r="B1528" s="12" t="s">
        <v>1838</v>
      </c>
      <c r="C1528" s="12" t="s">
        <v>1839</v>
      </c>
      <c r="D1528" s="12" t="s">
        <v>1840</v>
      </c>
      <c r="E1528" s="12" t="s">
        <v>1841</v>
      </c>
      <c r="F1528" s="13">
        <v>576.22</v>
      </c>
      <c r="G1528" s="12" t="s">
        <v>1842</v>
      </c>
      <c r="H1528" s="18">
        <v>43922</v>
      </c>
      <c r="I1528" s="12" t="s">
        <v>3468</v>
      </c>
      <c r="J1528" s="12" t="s">
        <v>3469</v>
      </c>
      <c r="K1528" s="12">
        <v>10095</v>
      </c>
      <c r="L1528" s="12" t="s">
        <v>3438</v>
      </c>
      <c r="M1528" s="12">
        <v>113060</v>
      </c>
      <c r="N1528" s="12" t="s">
        <v>3470</v>
      </c>
      <c r="O1528" s="12" t="s">
        <v>1847</v>
      </c>
      <c r="P1528" s="12" t="s">
        <v>1848</v>
      </c>
      <c r="Q1528" s="12" t="s">
        <v>1849</v>
      </c>
      <c r="R1528" s="12" t="s">
        <v>1850</v>
      </c>
      <c r="S1528" s="12" t="s">
        <v>1857</v>
      </c>
    </row>
    <row r="1529" spans="1:19" x14ac:dyDescent="0.25">
      <c r="A1529" s="12" t="s">
        <v>1852</v>
      </c>
      <c r="B1529" s="12" t="s">
        <v>1838</v>
      </c>
      <c r="C1529" s="12" t="s">
        <v>1853</v>
      </c>
      <c r="D1529" s="12" t="s">
        <v>1840</v>
      </c>
      <c r="E1529" s="12" t="s">
        <v>1841</v>
      </c>
      <c r="F1529" s="13">
        <v>497.32</v>
      </c>
      <c r="G1529" s="12" t="s">
        <v>1842</v>
      </c>
      <c r="H1529" s="18">
        <v>43952</v>
      </c>
      <c r="I1529" s="12" t="s">
        <v>3457</v>
      </c>
      <c r="J1529" s="12" t="s">
        <v>3469</v>
      </c>
      <c r="K1529" s="12">
        <v>10095</v>
      </c>
      <c r="L1529" s="12" t="s">
        <v>3438</v>
      </c>
      <c r="M1529" s="12">
        <v>113060</v>
      </c>
      <c r="N1529" s="12" t="s">
        <v>3470</v>
      </c>
      <c r="O1529" s="12" t="s">
        <v>1854</v>
      </c>
      <c r="P1529" s="12" t="s">
        <v>1855</v>
      </c>
      <c r="Q1529" s="12" t="s">
        <v>1856</v>
      </c>
      <c r="R1529" s="12" t="s">
        <v>1850</v>
      </c>
      <c r="S1529" s="12" t="s">
        <v>1857</v>
      </c>
    </row>
    <row r="1530" spans="1:19" x14ac:dyDescent="0.25">
      <c r="A1530" s="12" t="s">
        <v>1858</v>
      </c>
      <c r="B1530" s="12" t="s">
        <v>1838</v>
      </c>
      <c r="C1530" s="12" t="s">
        <v>1859</v>
      </c>
      <c r="D1530" s="12" t="s">
        <v>1840</v>
      </c>
      <c r="E1530" s="12" t="s">
        <v>1841</v>
      </c>
      <c r="F1530" s="13">
        <v>497.32</v>
      </c>
      <c r="G1530" s="12" t="s">
        <v>1842</v>
      </c>
      <c r="H1530" s="18">
        <v>43983</v>
      </c>
      <c r="I1530" s="12" t="s">
        <v>3391</v>
      </c>
      <c r="J1530" s="12" t="s">
        <v>3469</v>
      </c>
      <c r="K1530" s="12">
        <v>10095</v>
      </c>
      <c r="L1530" s="12" t="s">
        <v>3438</v>
      </c>
      <c r="M1530" s="12">
        <v>113060</v>
      </c>
      <c r="N1530" s="12" t="s">
        <v>3470</v>
      </c>
      <c r="O1530" s="12" t="s">
        <v>1860</v>
      </c>
      <c r="P1530" s="12" t="s">
        <v>1861</v>
      </c>
      <c r="Q1530" s="12" t="s">
        <v>1862</v>
      </c>
      <c r="R1530" s="12" t="s">
        <v>1850</v>
      </c>
      <c r="S1530" s="12" t="s">
        <v>1857</v>
      </c>
    </row>
    <row r="1531" spans="1:19" x14ac:dyDescent="0.25">
      <c r="A1531" s="12" t="s">
        <v>1837</v>
      </c>
      <c r="B1531" s="12" t="s">
        <v>1838</v>
      </c>
      <c r="C1531" s="12" t="s">
        <v>1839</v>
      </c>
      <c r="D1531" s="12" t="s">
        <v>1840</v>
      </c>
      <c r="E1531" s="12" t="s">
        <v>1841</v>
      </c>
      <c r="F1531" s="13">
        <v>540.54999999999995</v>
      </c>
      <c r="G1531" s="12" t="s">
        <v>1842</v>
      </c>
      <c r="H1531" s="18">
        <v>43922</v>
      </c>
      <c r="I1531" s="12" t="s">
        <v>3471</v>
      </c>
      <c r="J1531" s="12" t="s">
        <v>3472</v>
      </c>
      <c r="K1531" s="12">
        <v>10095</v>
      </c>
      <c r="L1531" s="12" t="s">
        <v>3438</v>
      </c>
      <c r="M1531" s="12">
        <v>114000</v>
      </c>
      <c r="N1531" s="12" t="s">
        <v>3473</v>
      </c>
      <c r="O1531" s="12" t="s">
        <v>1847</v>
      </c>
      <c r="P1531" s="12" t="s">
        <v>1848</v>
      </c>
      <c r="Q1531" s="12" t="s">
        <v>1849</v>
      </c>
      <c r="R1531" s="12" t="s">
        <v>1850</v>
      </c>
      <c r="S1531" s="12" t="s">
        <v>1877</v>
      </c>
    </row>
    <row r="1532" spans="1:19" x14ac:dyDescent="0.25">
      <c r="A1532" s="12" t="s">
        <v>1852</v>
      </c>
      <c r="B1532" s="12" t="s">
        <v>1838</v>
      </c>
      <c r="C1532" s="12" t="s">
        <v>1853</v>
      </c>
      <c r="D1532" s="12" t="s">
        <v>1840</v>
      </c>
      <c r="E1532" s="12" t="s">
        <v>1841</v>
      </c>
      <c r="F1532" s="13">
        <v>392.2</v>
      </c>
      <c r="G1532" s="12" t="s">
        <v>1842</v>
      </c>
      <c r="H1532" s="18">
        <v>43952</v>
      </c>
      <c r="I1532" s="12" t="s">
        <v>3460</v>
      </c>
      <c r="J1532" s="12" t="s">
        <v>3472</v>
      </c>
      <c r="K1532" s="12">
        <v>10095</v>
      </c>
      <c r="L1532" s="12" t="s">
        <v>3438</v>
      </c>
      <c r="M1532" s="12">
        <v>114000</v>
      </c>
      <c r="N1532" s="12" t="s">
        <v>3473</v>
      </c>
      <c r="O1532" s="12" t="s">
        <v>1854</v>
      </c>
      <c r="P1532" s="12" t="s">
        <v>1855</v>
      </c>
      <c r="Q1532" s="12" t="s">
        <v>1856</v>
      </c>
      <c r="R1532" s="12" t="s">
        <v>1850</v>
      </c>
      <c r="S1532" s="12" t="s">
        <v>1877</v>
      </c>
    </row>
    <row r="1533" spans="1:19" x14ac:dyDescent="0.25">
      <c r="A1533" s="12" t="s">
        <v>1858</v>
      </c>
      <c r="B1533" s="12" t="s">
        <v>1838</v>
      </c>
      <c r="C1533" s="12" t="s">
        <v>1859</v>
      </c>
      <c r="D1533" s="12" t="s">
        <v>1840</v>
      </c>
      <c r="E1533" s="12" t="s">
        <v>1841</v>
      </c>
      <c r="F1533" s="13">
        <v>392.2</v>
      </c>
      <c r="G1533" s="12" t="s">
        <v>1842</v>
      </c>
      <c r="H1533" s="18">
        <v>43983</v>
      </c>
      <c r="I1533" s="12" t="s">
        <v>3394</v>
      </c>
      <c r="J1533" s="12" t="s">
        <v>3472</v>
      </c>
      <c r="K1533" s="12">
        <v>10095</v>
      </c>
      <c r="L1533" s="12" t="s">
        <v>3438</v>
      </c>
      <c r="M1533" s="12">
        <v>114000</v>
      </c>
      <c r="N1533" s="12" t="s">
        <v>3473</v>
      </c>
      <c r="O1533" s="12" t="s">
        <v>1860</v>
      </c>
      <c r="P1533" s="12" t="s">
        <v>1861</v>
      </c>
      <c r="Q1533" s="12" t="s">
        <v>1862</v>
      </c>
      <c r="R1533" s="12" t="s">
        <v>1850</v>
      </c>
      <c r="S1533" s="12" t="s">
        <v>1877</v>
      </c>
    </row>
    <row r="1534" spans="1:19" x14ac:dyDescent="0.25">
      <c r="A1534" s="12" t="s">
        <v>1837</v>
      </c>
      <c r="B1534" s="12" t="s">
        <v>1838</v>
      </c>
      <c r="C1534" s="12" t="s">
        <v>1839</v>
      </c>
      <c r="D1534" s="12" t="s">
        <v>1840</v>
      </c>
      <c r="E1534" s="12" t="s">
        <v>1841</v>
      </c>
      <c r="F1534" s="13">
        <v>764.92</v>
      </c>
      <c r="G1534" s="12" t="s">
        <v>1842</v>
      </c>
      <c r="H1534" s="18">
        <v>43922</v>
      </c>
      <c r="I1534" s="12" t="s">
        <v>3474</v>
      </c>
      <c r="J1534" s="12" t="s">
        <v>3475</v>
      </c>
      <c r="K1534" s="12">
        <v>10095</v>
      </c>
      <c r="L1534" s="12" t="s">
        <v>3438</v>
      </c>
      <c r="M1534" s="12">
        <v>114010</v>
      </c>
      <c r="N1534" s="12" t="s">
        <v>3476</v>
      </c>
      <c r="O1534" s="12" t="s">
        <v>1847</v>
      </c>
      <c r="P1534" s="12" t="s">
        <v>1848</v>
      </c>
      <c r="Q1534" s="12" t="s">
        <v>1849</v>
      </c>
      <c r="R1534" s="12" t="s">
        <v>1850</v>
      </c>
      <c r="S1534" s="12" t="s">
        <v>1851</v>
      </c>
    </row>
    <row r="1535" spans="1:19" x14ac:dyDescent="0.25">
      <c r="A1535" s="12" t="s">
        <v>1852</v>
      </c>
      <c r="B1535" s="12" t="s">
        <v>1838</v>
      </c>
      <c r="C1535" s="12" t="s">
        <v>1853</v>
      </c>
      <c r="D1535" s="12" t="s">
        <v>1840</v>
      </c>
      <c r="E1535" s="12" t="s">
        <v>1841</v>
      </c>
      <c r="F1535" s="13">
        <v>764.92</v>
      </c>
      <c r="G1535" s="12" t="s">
        <v>1842</v>
      </c>
      <c r="H1535" s="18">
        <v>43952</v>
      </c>
      <c r="I1535" s="12" t="s">
        <v>3463</v>
      </c>
      <c r="J1535" s="12" t="s">
        <v>3475</v>
      </c>
      <c r="K1535" s="12">
        <v>10095</v>
      </c>
      <c r="L1535" s="12" t="s">
        <v>3438</v>
      </c>
      <c r="M1535" s="12">
        <v>114010</v>
      </c>
      <c r="N1535" s="12" t="s">
        <v>3476</v>
      </c>
      <c r="O1535" s="12" t="s">
        <v>1854</v>
      </c>
      <c r="P1535" s="12" t="s">
        <v>1855</v>
      </c>
      <c r="Q1535" s="12" t="s">
        <v>1856</v>
      </c>
      <c r="R1535" s="12" t="s">
        <v>1850</v>
      </c>
      <c r="S1535" s="12" t="s">
        <v>1851</v>
      </c>
    </row>
    <row r="1536" spans="1:19" x14ac:dyDescent="0.25">
      <c r="A1536" s="12" t="s">
        <v>1858</v>
      </c>
      <c r="B1536" s="12" t="s">
        <v>1838</v>
      </c>
      <c r="C1536" s="12" t="s">
        <v>1859</v>
      </c>
      <c r="D1536" s="12" t="s">
        <v>1840</v>
      </c>
      <c r="E1536" s="12" t="s">
        <v>1841</v>
      </c>
      <c r="F1536" s="13">
        <v>764.92</v>
      </c>
      <c r="G1536" s="12" t="s">
        <v>1842</v>
      </c>
      <c r="H1536" s="18">
        <v>43983</v>
      </c>
      <c r="I1536" s="12" t="s">
        <v>3397</v>
      </c>
      <c r="J1536" s="12" t="s">
        <v>3475</v>
      </c>
      <c r="K1536" s="12">
        <v>10095</v>
      </c>
      <c r="L1536" s="12" t="s">
        <v>3438</v>
      </c>
      <c r="M1536" s="12">
        <v>114010</v>
      </c>
      <c r="N1536" s="12" t="s">
        <v>3476</v>
      </c>
      <c r="O1536" s="12" t="s">
        <v>1860</v>
      </c>
      <c r="P1536" s="12" t="s">
        <v>1861</v>
      </c>
      <c r="Q1536" s="12" t="s">
        <v>1862</v>
      </c>
      <c r="R1536" s="12" t="s">
        <v>1850</v>
      </c>
      <c r="S1536" s="12" t="s">
        <v>1851</v>
      </c>
    </row>
    <row r="1537" spans="1:19" x14ac:dyDescent="0.25">
      <c r="A1537" s="12" t="s">
        <v>1837</v>
      </c>
      <c r="B1537" s="12" t="s">
        <v>1838</v>
      </c>
      <c r="C1537" s="12" t="s">
        <v>1839</v>
      </c>
      <c r="D1537" s="12" t="s">
        <v>1840</v>
      </c>
      <c r="E1537" s="12" t="s">
        <v>1841</v>
      </c>
      <c r="F1537" s="13">
        <v>662.98</v>
      </c>
      <c r="G1537" s="12" t="s">
        <v>1842</v>
      </c>
      <c r="H1537" s="18">
        <v>43922</v>
      </c>
      <c r="I1537" s="12" t="s">
        <v>3477</v>
      </c>
      <c r="J1537" s="12" t="s">
        <v>3478</v>
      </c>
      <c r="K1537" s="12">
        <v>10095</v>
      </c>
      <c r="L1537" s="12" t="s">
        <v>3438</v>
      </c>
      <c r="M1537" s="12">
        <v>114020</v>
      </c>
      <c r="N1537" s="12" t="s">
        <v>3479</v>
      </c>
      <c r="O1537" s="12" t="s">
        <v>1847</v>
      </c>
      <c r="P1537" s="12" t="s">
        <v>1848</v>
      </c>
      <c r="Q1537" s="12" t="s">
        <v>1849</v>
      </c>
      <c r="R1537" s="12" t="s">
        <v>1850</v>
      </c>
      <c r="S1537" s="12" t="s">
        <v>1866</v>
      </c>
    </row>
    <row r="1538" spans="1:19" x14ac:dyDescent="0.25">
      <c r="A1538" s="12" t="s">
        <v>1852</v>
      </c>
      <c r="B1538" s="12" t="s">
        <v>1838</v>
      </c>
      <c r="C1538" s="12" t="s">
        <v>1853</v>
      </c>
      <c r="D1538" s="12" t="s">
        <v>1840</v>
      </c>
      <c r="E1538" s="12" t="s">
        <v>1841</v>
      </c>
      <c r="F1538" s="13">
        <v>553.53</v>
      </c>
      <c r="G1538" s="12" t="s">
        <v>1842</v>
      </c>
      <c r="H1538" s="18">
        <v>43952</v>
      </c>
      <c r="I1538" s="12" t="s">
        <v>3468</v>
      </c>
      <c r="J1538" s="12" t="s">
        <v>3478</v>
      </c>
      <c r="K1538" s="12">
        <v>10095</v>
      </c>
      <c r="L1538" s="12" t="s">
        <v>3438</v>
      </c>
      <c r="M1538" s="12">
        <v>114020</v>
      </c>
      <c r="N1538" s="12" t="s">
        <v>3479</v>
      </c>
      <c r="O1538" s="12" t="s">
        <v>1854</v>
      </c>
      <c r="P1538" s="12" t="s">
        <v>1855</v>
      </c>
      <c r="Q1538" s="12" t="s">
        <v>1856</v>
      </c>
      <c r="R1538" s="12" t="s">
        <v>1850</v>
      </c>
      <c r="S1538" s="12" t="s">
        <v>1866</v>
      </c>
    </row>
    <row r="1539" spans="1:19" x14ac:dyDescent="0.25">
      <c r="A1539" s="12" t="s">
        <v>1858</v>
      </c>
      <c r="B1539" s="12" t="s">
        <v>1838</v>
      </c>
      <c r="C1539" s="12" t="s">
        <v>1859</v>
      </c>
      <c r="D1539" s="12" t="s">
        <v>1840</v>
      </c>
      <c r="E1539" s="12" t="s">
        <v>1841</v>
      </c>
      <c r="F1539" s="13">
        <v>553.53</v>
      </c>
      <c r="G1539" s="12" t="s">
        <v>1842</v>
      </c>
      <c r="H1539" s="18">
        <v>43983</v>
      </c>
      <c r="I1539" s="12" t="s">
        <v>3400</v>
      </c>
      <c r="J1539" s="12" t="s">
        <v>3478</v>
      </c>
      <c r="K1539" s="12">
        <v>10095</v>
      </c>
      <c r="L1539" s="12" t="s">
        <v>3438</v>
      </c>
      <c r="M1539" s="12">
        <v>114020</v>
      </c>
      <c r="N1539" s="12" t="s">
        <v>3479</v>
      </c>
      <c r="O1539" s="12" t="s">
        <v>1860</v>
      </c>
      <c r="P1539" s="12" t="s">
        <v>1861</v>
      </c>
      <c r="Q1539" s="12" t="s">
        <v>1862</v>
      </c>
      <c r="R1539" s="12" t="s">
        <v>1850</v>
      </c>
      <c r="S1539" s="12" t="s">
        <v>1866</v>
      </c>
    </row>
    <row r="1540" spans="1:19" x14ac:dyDescent="0.25">
      <c r="A1540" s="12" t="s">
        <v>1837</v>
      </c>
      <c r="B1540" s="12" t="s">
        <v>1838</v>
      </c>
      <c r="C1540" s="12" t="s">
        <v>1839</v>
      </c>
      <c r="D1540" s="12" t="s">
        <v>1840</v>
      </c>
      <c r="E1540" s="12" t="s">
        <v>1841</v>
      </c>
      <c r="F1540" s="13">
        <v>8796.9699999999993</v>
      </c>
      <c r="G1540" s="12" t="s">
        <v>1842</v>
      </c>
      <c r="H1540" s="18">
        <v>43922</v>
      </c>
      <c r="I1540" s="12" t="s">
        <v>3480</v>
      </c>
      <c r="J1540" s="12" t="s">
        <v>3481</v>
      </c>
      <c r="K1540" s="12">
        <v>10095</v>
      </c>
      <c r="L1540" s="12" t="s">
        <v>3438</v>
      </c>
      <c r="M1540" s="12">
        <v>114040</v>
      </c>
      <c r="N1540" s="12" t="s">
        <v>3482</v>
      </c>
      <c r="O1540" s="12" t="s">
        <v>1847</v>
      </c>
      <c r="P1540" s="12" t="s">
        <v>1848</v>
      </c>
      <c r="Q1540" s="12" t="s">
        <v>1849</v>
      </c>
      <c r="R1540" s="12" t="s">
        <v>1850</v>
      </c>
      <c r="S1540" s="12" t="s">
        <v>1815</v>
      </c>
    </row>
    <row r="1541" spans="1:19" x14ac:dyDescent="0.25">
      <c r="A1541" s="12" t="s">
        <v>1852</v>
      </c>
      <c r="B1541" s="12" t="s">
        <v>1838</v>
      </c>
      <c r="C1541" s="12" t="s">
        <v>1853</v>
      </c>
      <c r="D1541" s="12" t="s">
        <v>1840</v>
      </c>
      <c r="E1541" s="12" t="s">
        <v>1841</v>
      </c>
      <c r="F1541" s="13">
        <v>8634.7000000000007</v>
      </c>
      <c r="G1541" s="12" t="s">
        <v>1842</v>
      </c>
      <c r="H1541" s="18">
        <v>43952</v>
      </c>
      <c r="I1541" s="12" t="s">
        <v>3471</v>
      </c>
      <c r="J1541" s="12" t="s">
        <v>3481</v>
      </c>
      <c r="K1541" s="12">
        <v>10095</v>
      </c>
      <c r="L1541" s="12" t="s">
        <v>3438</v>
      </c>
      <c r="M1541" s="12">
        <v>114040</v>
      </c>
      <c r="N1541" s="12" t="s">
        <v>3482</v>
      </c>
      <c r="O1541" s="12" t="s">
        <v>1854</v>
      </c>
      <c r="P1541" s="12" t="s">
        <v>1855</v>
      </c>
      <c r="Q1541" s="12" t="s">
        <v>1856</v>
      </c>
      <c r="R1541" s="12" t="s">
        <v>1850</v>
      </c>
      <c r="S1541" s="12" t="s">
        <v>1815</v>
      </c>
    </row>
    <row r="1542" spans="1:19" x14ac:dyDescent="0.25">
      <c r="A1542" s="12" t="s">
        <v>1858</v>
      </c>
      <c r="B1542" s="12" t="s">
        <v>1838</v>
      </c>
      <c r="C1542" s="12" t="s">
        <v>1859</v>
      </c>
      <c r="D1542" s="12" t="s">
        <v>1840</v>
      </c>
      <c r="E1542" s="12" t="s">
        <v>1841</v>
      </c>
      <c r="F1542" s="13">
        <v>8688.7900000000009</v>
      </c>
      <c r="G1542" s="12" t="s">
        <v>1842</v>
      </c>
      <c r="H1542" s="18">
        <v>43983</v>
      </c>
      <c r="I1542" s="12" t="s">
        <v>3403</v>
      </c>
      <c r="J1542" s="12" t="s">
        <v>3481</v>
      </c>
      <c r="K1542" s="12">
        <v>10095</v>
      </c>
      <c r="L1542" s="12" t="s">
        <v>3438</v>
      </c>
      <c r="M1542" s="12">
        <v>114040</v>
      </c>
      <c r="N1542" s="12" t="s">
        <v>3482</v>
      </c>
      <c r="O1542" s="12" t="s">
        <v>1860</v>
      </c>
      <c r="P1542" s="12" t="s">
        <v>1861</v>
      </c>
      <c r="Q1542" s="12" t="s">
        <v>1862</v>
      </c>
      <c r="R1542" s="12" t="s">
        <v>1850</v>
      </c>
      <c r="S1542" s="12" t="s">
        <v>1815</v>
      </c>
    </row>
    <row r="1543" spans="1:19" x14ac:dyDescent="0.25">
      <c r="A1543" s="12" t="s">
        <v>1852</v>
      </c>
      <c r="B1543" s="12" t="s">
        <v>1838</v>
      </c>
      <c r="C1543" s="12" t="s">
        <v>1853</v>
      </c>
      <c r="D1543" s="12" t="s">
        <v>1840</v>
      </c>
      <c r="E1543" s="12" t="s">
        <v>1841</v>
      </c>
      <c r="F1543" s="13">
        <v>609.39</v>
      </c>
      <c r="G1543" s="12" t="s">
        <v>1842</v>
      </c>
      <c r="H1543" s="18">
        <v>43952</v>
      </c>
      <c r="I1543" s="12" t="s">
        <v>3474</v>
      </c>
      <c r="J1543" s="12" t="s">
        <v>3483</v>
      </c>
      <c r="K1543" s="12">
        <v>10095</v>
      </c>
      <c r="L1543" s="12" t="s">
        <v>3438</v>
      </c>
      <c r="M1543" s="12">
        <v>114050</v>
      </c>
      <c r="N1543" s="12" t="s">
        <v>3484</v>
      </c>
      <c r="O1543" s="12" t="s">
        <v>1854</v>
      </c>
      <c r="P1543" s="12" t="s">
        <v>1855</v>
      </c>
      <c r="Q1543" s="12" t="s">
        <v>1856</v>
      </c>
      <c r="R1543" s="12" t="s">
        <v>1850</v>
      </c>
      <c r="S1543" s="12" t="s">
        <v>1819</v>
      </c>
    </row>
    <row r="1544" spans="1:19" x14ac:dyDescent="0.25">
      <c r="A1544" s="12" t="s">
        <v>1837</v>
      </c>
      <c r="B1544" s="12" t="s">
        <v>1838</v>
      </c>
      <c r="C1544" s="12" t="s">
        <v>1839</v>
      </c>
      <c r="D1544" s="12" t="s">
        <v>1840</v>
      </c>
      <c r="E1544" s="12" t="s">
        <v>1841</v>
      </c>
      <c r="F1544" s="13">
        <v>2493.41</v>
      </c>
      <c r="G1544" s="12" t="s">
        <v>1842</v>
      </c>
      <c r="H1544" s="18">
        <v>43922</v>
      </c>
      <c r="I1544" s="12" t="s">
        <v>3485</v>
      </c>
      <c r="J1544" s="12" t="s">
        <v>3486</v>
      </c>
      <c r="K1544" s="12">
        <v>10095</v>
      </c>
      <c r="L1544" s="12" t="s">
        <v>3438</v>
      </c>
      <c r="M1544" s="12">
        <v>114060</v>
      </c>
      <c r="N1544" s="12" t="s">
        <v>3487</v>
      </c>
      <c r="O1544" s="12" t="s">
        <v>1847</v>
      </c>
      <c r="P1544" s="12" t="s">
        <v>1848</v>
      </c>
      <c r="Q1544" s="12" t="s">
        <v>1849</v>
      </c>
      <c r="R1544" s="12" t="s">
        <v>1850</v>
      </c>
      <c r="S1544" s="12" t="s">
        <v>1857</v>
      </c>
    </row>
    <row r="1545" spans="1:19" x14ac:dyDescent="0.25">
      <c r="A1545" s="12" t="s">
        <v>1852</v>
      </c>
      <c r="B1545" s="12" t="s">
        <v>1838</v>
      </c>
      <c r="C1545" s="12" t="s">
        <v>1853</v>
      </c>
      <c r="D1545" s="12" t="s">
        <v>1840</v>
      </c>
      <c r="E1545" s="12" t="s">
        <v>1841</v>
      </c>
      <c r="F1545" s="13">
        <v>2319.64</v>
      </c>
      <c r="G1545" s="12" t="s">
        <v>1842</v>
      </c>
      <c r="H1545" s="18">
        <v>43952</v>
      </c>
      <c r="I1545" s="12" t="s">
        <v>3477</v>
      </c>
      <c r="J1545" s="12" t="s">
        <v>3486</v>
      </c>
      <c r="K1545" s="12">
        <v>10095</v>
      </c>
      <c r="L1545" s="12" t="s">
        <v>3438</v>
      </c>
      <c r="M1545" s="12">
        <v>114060</v>
      </c>
      <c r="N1545" s="12" t="s">
        <v>3487</v>
      </c>
      <c r="O1545" s="12" t="s">
        <v>1854</v>
      </c>
      <c r="P1545" s="12" t="s">
        <v>1855</v>
      </c>
      <c r="Q1545" s="12" t="s">
        <v>1856</v>
      </c>
      <c r="R1545" s="12" t="s">
        <v>1850</v>
      </c>
      <c r="S1545" s="12" t="s">
        <v>1857</v>
      </c>
    </row>
    <row r="1546" spans="1:19" x14ac:dyDescent="0.25">
      <c r="A1546" s="12" t="s">
        <v>1858</v>
      </c>
      <c r="B1546" s="12" t="s">
        <v>1838</v>
      </c>
      <c r="C1546" s="12" t="s">
        <v>1859</v>
      </c>
      <c r="D1546" s="12" t="s">
        <v>1840</v>
      </c>
      <c r="E1546" s="12" t="s">
        <v>1841</v>
      </c>
      <c r="F1546" s="13">
        <v>2319.64</v>
      </c>
      <c r="G1546" s="12" t="s">
        <v>1842</v>
      </c>
      <c r="H1546" s="18">
        <v>43983</v>
      </c>
      <c r="I1546" s="12" t="s">
        <v>3406</v>
      </c>
      <c r="J1546" s="12" t="s">
        <v>3486</v>
      </c>
      <c r="K1546" s="12">
        <v>10095</v>
      </c>
      <c r="L1546" s="12" t="s">
        <v>3438</v>
      </c>
      <c r="M1546" s="12">
        <v>114060</v>
      </c>
      <c r="N1546" s="12" t="s">
        <v>3487</v>
      </c>
      <c r="O1546" s="12" t="s">
        <v>1860</v>
      </c>
      <c r="P1546" s="12" t="s">
        <v>1861</v>
      </c>
      <c r="Q1546" s="12" t="s">
        <v>1862</v>
      </c>
      <c r="R1546" s="12" t="s">
        <v>1850</v>
      </c>
      <c r="S1546" s="12" t="s">
        <v>1857</v>
      </c>
    </row>
    <row r="1547" spans="1:19" x14ac:dyDescent="0.25">
      <c r="A1547" s="12" t="s">
        <v>1837</v>
      </c>
      <c r="B1547" s="12" t="s">
        <v>1838</v>
      </c>
      <c r="C1547" s="12" t="s">
        <v>1839</v>
      </c>
      <c r="D1547" s="12" t="s">
        <v>1840</v>
      </c>
      <c r="E1547" s="12" t="s">
        <v>1841</v>
      </c>
      <c r="F1547" s="13">
        <v>5016.67</v>
      </c>
      <c r="G1547" s="12" t="s">
        <v>1842</v>
      </c>
      <c r="H1547" s="18">
        <v>43922</v>
      </c>
      <c r="I1547" s="12" t="s">
        <v>3488</v>
      </c>
      <c r="J1547" s="12" t="s">
        <v>3489</v>
      </c>
      <c r="K1547" s="12">
        <v>10096</v>
      </c>
      <c r="L1547" s="12" t="s">
        <v>3490</v>
      </c>
      <c r="M1547" s="12">
        <v>111100</v>
      </c>
      <c r="N1547" s="12" t="s">
        <v>3491</v>
      </c>
      <c r="O1547" s="12" t="s">
        <v>1847</v>
      </c>
      <c r="P1547" s="12" t="s">
        <v>1848</v>
      </c>
      <c r="Q1547" s="12" t="s">
        <v>1849</v>
      </c>
      <c r="R1547" s="12" t="s">
        <v>1850</v>
      </c>
      <c r="S1547" s="12" t="s">
        <v>1851</v>
      </c>
    </row>
    <row r="1548" spans="1:19" x14ac:dyDescent="0.25">
      <c r="A1548" s="12" t="s">
        <v>1852</v>
      </c>
      <c r="B1548" s="12" t="s">
        <v>1838</v>
      </c>
      <c r="C1548" s="12" t="s">
        <v>1853</v>
      </c>
      <c r="D1548" s="12" t="s">
        <v>1840</v>
      </c>
      <c r="E1548" s="12" t="s">
        <v>1841</v>
      </c>
      <c r="F1548" s="13">
        <v>4880.93</v>
      </c>
      <c r="G1548" s="12" t="s">
        <v>1842</v>
      </c>
      <c r="H1548" s="18">
        <v>43952</v>
      </c>
      <c r="I1548" s="12" t="s">
        <v>3480</v>
      </c>
      <c r="J1548" s="12" t="s">
        <v>3489</v>
      </c>
      <c r="K1548" s="12">
        <v>10096</v>
      </c>
      <c r="L1548" s="12" t="s">
        <v>3490</v>
      </c>
      <c r="M1548" s="12">
        <v>111100</v>
      </c>
      <c r="N1548" s="12" t="s">
        <v>3491</v>
      </c>
      <c r="O1548" s="12" t="s">
        <v>1854</v>
      </c>
      <c r="P1548" s="12" t="s">
        <v>1855</v>
      </c>
      <c r="Q1548" s="12" t="s">
        <v>1856</v>
      </c>
      <c r="R1548" s="12" t="s">
        <v>1850</v>
      </c>
      <c r="S1548" s="12" t="s">
        <v>1851</v>
      </c>
    </row>
    <row r="1549" spans="1:19" x14ac:dyDescent="0.25">
      <c r="A1549" s="12" t="s">
        <v>1858</v>
      </c>
      <c r="B1549" s="12" t="s">
        <v>1838</v>
      </c>
      <c r="C1549" s="12" t="s">
        <v>1859</v>
      </c>
      <c r="D1549" s="12" t="s">
        <v>1840</v>
      </c>
      <c r="E1549" s="12" t="s">
        <v>1841</v>
      </c>
      <c r="F1549" s="13">
        <v>5098.12</v>
      </c>
      <c r="G1549" s="12" t="s">
        <v>1842</v>
      </c>
      <c r="H1549" s="18">
        <v>43983</v>
      </c>
      <c r="I1549" s="12" t="s">
        <v>3409</v>
      </c>
      <c r="J1549" s="12" t="s">
        <v>3489</v>
      </c>
      <c r="K1549" s="12">
        <v>10096</v>
      </c>
      <c r="L1549" s="12" t="s">
        <v>3490</v>
      </c>
      <c r="M1549" s="12">
        <v>111100</v>
      </c>
      <c r="N1549" s="12" t="s">
        <v>3491</v>
      </c>
      <c r="O1549" s="12" t="s">
        <v>1860</v>
      </c>
      <c r="P1549" s="12" t="s">
        <v>1861</v>
      </c>
      <c r="Q1549" s="12" t="s">
        <v>1862</v>
      </c>
      <c r="R1549" s="12" t="s">
        <v>1850</v>
      </c>
      <c r="S1549" s="12" t="s">
        <v>1851</v>
      </c>
    </row>
    <row r="1550" spans="1:19" x14ac:dyDescent="0.25">
      <c r="A1550" s="12" t="s">
        <v>1837</v>
      </c>
      <c r="B1550" s="12" t="s">
        <v>1838</v>
      </c>
      <c r="C1550" s="12" t="s">
        <v>1839</v>
      </c>
      <c r="D1550" s="12" t="s">
        <v>1840</v>
      </c>
      <c r="E1550" s="12" t="s">
        <v>1841</v>
      </c>
      <c r="F1550" s="13">
        <v>4439.41</v>
      </c>
      <c r="G1550" s="12" t="s">
        <v>1842</v>
      </c>
      <c r="H1550" s="18">
        <v>43922</v>
      </c>
      <c r="I1550" s="12" t="s">
        <v>3492</v>
      </c>
      <c r="J1550" s="12" t="s">
        <v>3493</v>
      </c>
      <c r="K1550" s="12">
        <v>10096</v>
      </c>
      <c r="L1550" s="12" t="s">
        <v>3490</v>
      </c>
      <c r="M1550" s="12">
        <v>111200</v>
      </c>
      <c r="N1550" s="12" t="s">
        <v>3494</v>
      </c>
      <c r="O1550" s="12" t="s">
        <v>1847</v>
      </c>
      <c r="P1550" s="12" t="s">
        <v>1848</v>
      </c>
      <c r="Q1550" s="12" t="s">
        <v>1849</v>
      </c>
      <c r="R1550" s="12" t="s">
        <v>1850</v>
      </c>
      <c r="S1550" s="12" t="s">
        <v>1866</v>
      </c>
    </row>
    <row r="1551" spans="1:19" x14ac:dyDescent="0.25">
      <c r="A1551" s="12" t="s">
        <v>1852</v>
      </c>
      <c r="B1551" s="12" t="s">
        <v>1838</v>
      </c>
      <c r="C1551" s="12" t="s">
        <v>1853</v>
      </c>
      <c r="D1551" s="12" t="s">
        <v>1840</v>
      </c>
      <c r="E1551" s="12" t="s">
        <v>1841</v>
      </c>
      <c r="F1551" s="13">
        <v>4587.04</v>
      </c>
      <c r="G1551" s="12" t="s">
        <v>1842</v>
      </c>
      <c r="H1551" s="18">
        <v>43952</v>
      </c>
      <c r="I1551" s="12" t="s">
        <v>3485</v>
      </c>
      <c r="J1551" s="12" t="s">
        <v>3493</v>
      </c>
      <c r="K1551" s="12">
        <v>10096</v>
      </c>
      <c r="L1551" s="12" t="s">
        <v>3490</v>
      </c>
      <c r="M1551" s="12">
        <v>111200</v>
      </c>
      <c r="N1551" s="12" t="s">
        <v>3494</v>
      </c>
      <c r="O1551" s="12" t="s">
        <v>1854</v>
      </c>
      <c r="P1551" s="12" t="s">
        <v>1855</v>
      </c>
      <c r="Q1551" s="12" t="s">
        <v>1856</v>
      </c>
      <c r="R1551" s="12" t="s">
        <v>1850</v>
      </c>
      <c r="S1551" s="12" t="s">
        <v>1866</v>
      </c>
    </row>
    <row r="1552" spans="1:19" x14ac:dyDescent="0.25">
      <c r="A1552" s="12" t="s">
        <v>1858</v>
      </c>
      <c r="B1552" s="12" t="s">
        <v>1838</v>
      </c>
      <c r="C1552" s="12" t="s">
        <v>1859</v>
      </c>
      <c r="D1552" s="12" t="s">
        <v>1840</v>
      </c>
      <c r="E1552" s="12" t="s">
        <v>1841</v>
      </c>
      <c r="F1552" s="13">
        <v>4522.58</v>
      </c>
      <c r="G1552" s="12" t="s">
        <v>1842</v>
      </c>
      <c r="H1552" s="18">
        <v>43983</v>
      </c>
      <c r="I1552" s="12" t="s">
        <v>3412</v>
      </c>
      <c r="J1552" s="12" t="s">
        <v>3493</v>
      </c>
      <c r="K1552" s="12">
        <v>10096</v>
      </c>
      <c r="L1552" s="12" t="s">
        <v>3490</v>
      </c>
      <c r="M1552" s="12">
        <v>111200</v>
      </c>
      <c r="N1552" s="12" t="s">
        <v>3494</v>
      </c>
      <c r="O1552" s="12" t="s">
        <v>1860</v>
      </c>
      <c r="P1552" s="12" t="s">
        <v>1861</v>
      </c>
      <c r="Q1552" s="12" t="s">
        <v>1862</v>
      </c>
      <c r="R1552" s="12" t="s">
        <v>1850</v>
      </c>
      <c r="S1552" s="12" t="s">
        <v>1866</v>
      </c>
    </row>
    <row r="1553" spans="1:19" x14ac:dyDescent="0.25">
      <c r="A1553" s="12" t="s">
        <v>1837</v>
      </c>
      <c r="B1553" s="12" t="s">
        <v>1838</v>
      </c>
      <c r="C1553" s="12" t="s">
        <v>1839</v>
      </c>
      <c r="D1553" s="12" t="s">
        <v>1840</v>
      </c>
      <c r="E1553" s="12" t="s">
        <v>1841</v>
      </c>
      <c r="F1553" s="13">
        <v>48746.84</v>
      </c>
      <c r="G1553" s="12" t="s">
        <v>1842</v>
      </c>
      <c r="H1553" s="18">
        <v>43922</v>
      </c>
      <c r="I1553" s="12" t="s">
        <v>3495</v>
      </c>
      <c r="J1553" s="12" t="s">
        <v>3496</v>
      </c>
      <c r="K1553" s="12">
        <v>10096</v>
      </c>
      <c r="L1553" s="12" t="s">
        <v>3490</v>
      </c>
      <c r="M1553" s="12">
        <v>111400</v>
      </c>
      <c r="N1553" s="12" t="s">
        <v>3497</v>
      </c>
      <c r="O1553" s="12" t="s">
        <v>1847</v>
      </c>
      <c r="P1553" s="12" t="s">
        <v>1848</v>
      </c>
      <c r="Q1553" s="12" t="s">
        <v>1849</v>
      </c>
      <c r="R1553" s="12" t="s">
        <v>1850</v>
      </c>
      <c r="S1553" s="12" t="s">
        <v>1815</v>
      </c>
    </row>
    <row r="1554" spans="1:19" x14ac:dyDescent="0.25">
      <c r="A1554" s="12" t="s">
        <v>1852</v>
      </c>
      <c r="B1554" s="12" t="s">
        <v>1838</v>
      </c>
      <c r="C1554" s="12" t="s">
        <v>1853</v>
      </c>
      <c r="D1554" s="12" t="s">
        <v>1840</v>
      </c>
      <c r="E1554" s="12" t="s">
        <v>1841</v>
      </c>
      <c r="F1554" s="13">
        <v>48997.279999999999</v>
      </c>
      <c r="G1554" s="12" t="s">
        <v>1842</v>
      </c>
      <c r="H1554" s="18">
        <v>43952</v>
      </c>
      <c r="I1554" s="12" t="s">
        <v>3488</v>
      </c>
      <c r="J1554" s="12" t="s">
        <v>3496</v>
      </c>
      <c r="K1554" s="12">
        <v>10096</v>
      </c>
      <c r="L1554" s="12" t="s">
        <v>3490</v>
      </c>
      <c r="M1554" s="12">
        <v>111400</v>
      </c>
      <c r="N1554" s="12" t="s">
        <v>3497</v>
      </c>
      <c r="O1554" s="12" t="s">
        <v>1854</v>
      </c>
      <c r="P1554" s="12" t="s">
        <v>1855</v>
      </c>
      <c r="Q1554" s="12" t="s">
        <v>1856</v>
      </c>
      <c r="R1554" s="12" t="s">
        <v>1850</v>
      </c>
      <c r="S1554" s="12" t="s">
        <v>1815</v>
      </c>
    </row>
    <row r="1555" spans="1:19" x14ac:dyDescent="0.25">
      <c r="A1555" s="12" t="s">
        <v>1858</v>
      </c>
      <c r="B1555" s="12" t="s">
        <v>1838</v>
      </c>
      <c r="C1555" s="12" t="s">
        <v>1859</v>
      </c>
      <c r="D1555" s="12" t="s">
        <v>1840</v>
      </c>
      <c r="E1555" s="12" t="s">
        <v>1841</v>
      </c>
      <c r="F1555" s="13">
        <v>48508.55</v>
      </c>
      <c r="G1555" s="12" t="s">
        <v>1842</v>
      </c>
      <c r="H1555" s="18">
        <v>43983</v>
      </c>
      <c r="I1555" s="12" t="s">
        <v>3415</v>
      </c>
      <c r="J1555" s="12" t="s">
        <v>3496</v>
      </c>
      <c r="K1555" s="12">
        <v>10096</v>
      </c>
      <c r="L1555" s="12" t="s">
        <v>3490</v>
      </c>
      <c r="M1555" s="12">
        <v>111400</v>
      </c>
      <c r="N1555" s="12" t="s">
        <v>3497</v>
      </c>
      <c r="O1555" s="12" t="s">
        <v>1860</v>
      </c>
      <c r="P1555" s="12" t="s">
        <v>1861</v>
      </c>
      <c r="Q1555" s="12" t="s">
        <v>1862</v>
      </c>
      <c r="R1555" s="12" t="s">
        <v>1850</v>
      </c>
      <c r="S1555" s="12" t="s">
        <v>1815</v>
      </c>
    </row>
    <row r="1556" spans="1:19" x14ac:dyDescent="0.25">
      <c r="A1556" s="12" t="s">
        <v>1837</v>
      </c>
      <c r="B1556" s="12" t="s">
        <v>1838</v>
      </c>
      <c r="C1556" s="12" t="s">
        <v>1839</v>
      </c>
      <c r="D1556" s="12" t="s">
        <v>1840</v>
      </c>
      <c r="E1556" s="12" t="s">
        <v>1841</v>
      </c>
      <c r="F1556" s="13">
        <v>17113.84</v>
      </c>
      <c r="G1556" s="12" t="s">
        <v>1842</v>
      </c>
      <c r="H1556" s="18">
        <v>43922</v>
      </c>
      <c r="I1556" s="12" t="s">
        <v>3498</v>
      </c>
      <c r="J1556" s="12" t="s">
        <v>3499</v>
      </c>
      <c r="K1556" s="12">
        <v>10096</v>
      </c>
      <c r="L1556" s="12" t="s">
        <v>3490</v>
      </c>
      <c r="M1556" s="12">
        <v>111600</v>
      </c>
      <c r="N1556" s="12" t="s">
        <v>3500</v>
      </c>
      <c r="O1556" s="12" t="s">
        <v>1847</v>
      </c>
      <c r="P1556" s="12" t="s">
        <v>1848</v>
      </c>
      <c r="Q1556" s="12" t="s">
        <v>1849</v>
      </c>
      <c r="R1556" s="12" t="s">
        <v>1850</v>
      </c>
      <c r="S1556" s="12" t="s">
        <v>1857</v>
      </c>
    </row>
    <row r="1557" spans="1:19" x14ac:dyDescent="0.25">
      <c r="A1557" s="12" t="s">
        <v>1852</v>
      </c>
      <c r="B1557" s="12" t="s">
        <v>1838</v>
      </c>
      <c r="C1557" s="12" t="s">
        <v>1853</v>
      </c>
      <c r="D1557" s="12" t="s">
        <v>1840</v>
      </c>
      <c r="E1557" s="12" t="s">
        <v>1841</v>
      </c>
      <c r="F1557" s="13">
        <v>17065.009999999998</v>
      </c>
      <c r="G1557" s="12" t="s">
        <v>1842</v>
      </c>
      <c r="H1557" s="18">
        <v>43952</v>
      </c>
      <c r="I1557" s="12" t="s">
        <v>3492</v>
      </c>
      <c r="J1557" s="12" t="s">
        <v>3499</v>
      </c>
      <c r="K1557" s="12">
        <v>10096</v>
      </c>
      <c r="L1557" s="12" t="s">
        <v>3490</v>
      </c>
      <c r="M1557" s="12">
        <v>111600</v>
      </c>
      <c r="N1557" s="12" t="s">
        <v>3500</v>
      </c>
      <c r="O1557" s="12" t="s">
        <v>1854</v>
      </c>
      <c r="P1557" s="12" t="s">
        <v>1855</v>
      </c>
      <c r="Q1557" s="12" t="s">
        <v>1856</v>
      </c>
      <c r="R1557" s="12" t="s">
        <v>1850</v>
      </c>
      <c r="S1557" s="12" t="s">
        <v>1857</v>
      </c>
    </row>
    <row r="1558" spans="1:19" x14ac:dyDescent="0.25">
      <c r="A1558" s="12" t="s">
        <v>1858</v>
      </c>
      <c r="B1558" s="12" t="s">
        <v>1838</v>
      </c>
      <c r="C1558" s="12" t="s">
        <v>1859</v>
      </c>
      <c r="D1558" s="12" t="s">
        <v>1840</v>
      </c>
      <c r="E1558" s="12" t="s">
        <v>1841</v>
      </c>
      <c r="F1558" s="13">
        <v>17065.009999999998</v>
      </c>
      <c r="G1558" s="12" t="s">
        <v>1842</v>
      </c>
      <c r="H1558" s="18">
        <v>43983</v>
      </c>
      <c r="I1558" s="12" t="s">
        <v>3418</v>
      </c>
      <c r="J1558" s="12" t="s">
        <v>3499</v>
      </c>
      <c r="K1558" s="12">
        <v>10096</v>
      </c>
      <c r="L1558" s="12" t="s">
        <v>3490</v>
      </c>
      <c r="M1558" s="12">
        <v>111600</v>
      </c>
      <c r="N1558" s="12" t="s">
        <v>3500</v>
      </c>
      <c r="O1558" s="12" t="s">
        <v>1860</v>
      </c>
      <c r="P1558" s="12" t="s">
        <v>1861</v>
      </c>
      <c r="Q1558" s="12" t="s">
        <v>1862</v>
      </c>
      <c r="R1558" s="12" t="s">
        <v>1850</v>
      </c>
      <c r="S1558" s="12" t="s">
        <v>1857</v>
      </c>
    </row>
    <row r="1559" spans="1:19" x14ac:dyDescent="0.25">
      <c r="A1559" s="12" t="s">
        <v>1837</v>
      </c>
      <c r="B1559" s="12" t="s">
        <v>1838</v>
      </c>
      <c r="C1559" s="12" t="s">
        <v>1839</v>
      </c>
      <c r="D1559" s="12" t="s">
        <v>1840</v>
      </c>
      <c r="E1559" s="12" t="s">
        <v>1841</v>
      </c>
      <c r="F1559" s="13">
        <v>329.31</v>
      </c>
      <c r="G1559" s="12" t="s">
        <v>1842</v>
      </c>
      <c r="H1559" s="18">
        <v>43922</v>
      </c>
      <c r="I1559" s="12" t="s">
        <v>3501</v>
      </c>
      <c r="J1559" s="12" t="s">
        <v>3502</v>
      </c>
      <c r="K1559" s="12">
        <v>10096</v>
      </c>
      <c r="L1559" s="12" t="s">
        <v>3490</v>
      </c>
      <c r="M1559" s="12">
        <v>113010</v>
      </c>
      <c r="N1559" s="12" t="s">
        <v>3503</v>
      </c>
      <c r="O1559" s="12" t="s">
        <v>1847</v>
      </c>
      <c r="P1559" s="12" t="s">
        <v>1848</v>
      </c>
      <c r="Q1559" s="12" t="s">
        <v>1849</v>
      </c>
      <c r="R1559" s="12" t="s">
        <v>1850</v>
      </c>
      <c r="S1559" s="12" t="s">
        <v>1851</v>
      </c>
    </row>
    <row r="1560" spans="1:19" x14ac:dyDescent="0.25">
      <c r="A1560" s="12" t="s">
        <v>1852</v>
      </c>
      <c r="B1560" s="12" t="s">
        <v>1838</v>
      </c>
      <c r="C1560" s="12" t="s">
        <v>1853</v>
      </c>
      <c r="D1560" s="12" t="s">
        <v>1840</v>
      </c>
      <c r="E1560" s="12" t="s">
        <v>1841</v>
      </c>
      <c r="F1560" s="13">
        <v>329.31</v>
      </c>
      <c r="G1560" s="12" t="s">
        <v>1842</v>
      </c>
      <c r="H1560" s="18">
        <v>43952</v>
      </c>
      <c r="I1560" s="12" t="s">
        <v>3495</v>
      </c>
      <c r="J1560" s="12" t="s">
        <v>3502</v>
      </c>
      <c r="K1560" s="12">
        <v>10096</v>
      </c>
      <c r="L1560" s="12" t="s">
        <v>3490</v>
      </c>
      <c r="M1560" s="12">
        <v>113010</v>
      </c>
      <c r="N1560" s="12" t="s">
        <v>3503</v>
      </c>
      <c r="O1560" s="12" t="s">
        <v>1854</v>
      </c>
      <c r="P1560" s="12" t="s">
        <v>1855</v>
      </c>
      <c r="Q1560" s="12" t="s">
        <v>1856</v>
      </c>
      <c r="R1560" s="12" t="s">
        <v>1850</v>
      </c>
      <c r="S1560" s="12" t="s">
        <v>1851</v>
      </c>
    </row>
    <row r="1561" spans="1:19" x14ac:dyDescent="0.25">
      <c r="A1561" s="12" t="s">
        <v>1858</v>
      </c>
      <c r="B1561" s="12" t="s">
        <v>1838</v>
      </c>
      <c r="C1561" s="12" t="s">
        <v>1859</v>
      </c>
      <c r="D1561" s="12" t="s">
        <v>1840</v>
      </c>
      <c r="E1561" s="12" t="s">
        <v>1841</v>
      </c>
      <c r="F1561" s="13">
        <v>329.31</v>
      </c>
      <c r="G1561" s="12" t="s">
        <v>1842</v>
      </c>
      <c r="H1561" s="18">
        <v>43983</v>
      </c>
      <c r="I1561" s="12" t="s">
        <v>3421</v>
      </c>
      <c r="J1561" s="12" t="s">
        <v>3502</v>
      </c>
      <c r="K1561" s="12">
        <v>10096</v>
      </c>
      <c r="L1561" s="12" t="s">
        <v>3490</v>
      </c>
      <c r="M1561" s="12">
        <v>113010</v>
      </c>
      <c r="N1561" s="12" t="s">
        <v>3503</v>
      </c>
      <c r="O1561" s="12" t="s">
        <v>1860</v>
      </c>
      <c r="P1561" s="12" t="s">
        <v>1861</v>
      </c>
      <c r="Q1561" s="12" t="s">
        <v>1862</v>
      </c>
      <c r="R1561" s="12" t="s">
        <v>1850</v>
      </c>
      <c r="S1561" s="12" t="s">
        <v>1851</v>
      </c>
    </row>
    <row r="1562" spans="1:19" x14ac:dyDescent="0.25">
      <c r="A1562" s="12" t="s">
        <v>1837</v>
      </c>
      <c r="B1562" s="12" t="s">
        <v>1838</v>
      </c>
      <c r="C1562" s="12" t="s">
        <v>1839</v>
      </c>
      <c r="D1562" s="12" t="s">
        <v>1840</v>
      </c>
      <c r="E1562" s="12" t="s">
        <v>1841</v>
      </c>
      <c r="F1562" s="13">
        <v>168.57</v>
      </c>
      <c r="G1562" s="12" t="s">
        <v>1842</v>
      </c>
      <c r="H1562" s="18">
        <v>43922</v>
      </c>
      <c r="I1562" s="12" t="s">
        <v>3504</v>
      </c>
      <c r="J1562" s="12" t="s">
        <v>3505</v>
      </c>
      <c r="K1562" s="12">
        <v>10096</v>
      </c>
      <c r="L1562" s="12" t="s">
        <v>3490</v>
      </c>
      <c r="M1562" s="12">
        <v>113020</v>
      </c>
      <c r="N1562" s="12" t="s">
        <v>3506</v>
      </c>
      <c r="O1562" s="12" t="s">
        <v>1847</v>
      </c>
      <c r="P1562" s="12" t="s">
        <v>1848</v>
      </c>
      <c r="Q1562" s="12" t="s">
        <v>1849</v>
      </c>
      <c r="R1562" s="12" t="s">
        <v>1850</v>
      </c>
      <c r="S1562" s="12" t="s">
        <v>1866</v>
      </c>
    </row>
    <row r="1563" spans="1:19" x14ac:dyDescent="0.25">
      <c r="A1563" s="12" t="s">
        <v>1852</v>
      </c>
      <c r="B1563" s="12" t="s">
        <v>1838</v>
      </c>
      <c r="C1563" s="12" t="s">
        <v>1853</v>
      </c>
      <c r="D1563" s="12" t="s">
        <v>1840</v>
      </c>
      <c r="E1563" s="12" t="s">
        <v>1841</v>
      </c>
      <c r="F1563" s="13">
        <v>162.25</v>
      </c>
      <c r="G1563" s="12" t="s">
        <v>1842</v>
      </c>
      <c r="H1563" s="18">
        <v>43952</v>
      </c>
      <c r="I1563" s="12" t="s">
        <v>3498</v>
      </c>
      <c r="J1563" s="12" t="s">
        <v>3505</v>
      </c>
      <c r="K1563" s="12">
        <v>10096</v>
      </c>
      <c r="L1563" s="12" t="s">
        <v>3490</v>
      </c>
      <c r="M1563" s="12">
        <v>113020</v>
      </c>
      <c r="N1563" s="12" t="s">
        <v>3506</v>
      </c>
      <c r="O1563" s="12" t="s">
        <v>1854</v>
      </c>
      <c r="P1563" s="12" t="s">
        <v>1855</v>
      </c>
      <c r="Q1563" s="12" t="s">
        <v>1856</v>
      </c>
      <c r="R1563" s="12" t="s">
        <v>1850</v>
      </c>
      <c r="S1563" s="12" t="s">
        <v>1866</v>
      </c>
    </row>
    <row r="1564" spans="1:19" x14ac:dyDescent="0.25">
      <c r="A1564" s="12" t="s">
        <v>1858</v>
      </c>
      <c r="B1564" s="12" t="s">
        <v>1838</v>
      </c>
      <c r="C1564" s="12" t="s">
        <v>1859</v>
      </c>
      <c r="D1564" s="12" t="s">
        <v>1840</v>
      </c>
      <c r="E1564" s="12" t="s">
        <v>1841</v>
      </c>
      <c r="F1564" s="13">
        <v>162.25</v>
      </c>
      <c r="G1564" s="12" t="s">
        <v>1842</v>
      </c>
      <c r="H1564" s="18">
        <v>43983</v>
      </c>
      <c r="I1564" s="12" t="s">
        <v>3424</v>
      </c>
      <c r="J1564" s="12" t="s">
        <v>3505</v>
      </c>
      <c r="K1564" s="12">
        <v>10096</v>
      </c>
      <c r="L1564" s="12" t="s">
        <v>3490</v>
      </c>
      <c r="M1564" s="12">
        <v>113020</v>
      </c>
      <c r="N1564" s="12" t="s">
        <v>3506</v>
      </c>
      <c r="O1564" s="12" t="s">
        <v>1860</v>
      </c>
      <c r="P1564" s="12" t="s">
        <v>1861</v>
      </c>
      <c r="Q1564" s="12" t="s">
        <v>1862</v>
      </c>
      <c r="R1564" s="12" t="s">
        <v>1850</v>
      </c>
      <c r="S1564" s="12" t="s">
        <v>1866</v>
      </c>
    </row>
    <row r="1565" spans="1:19" x14ac:dyDescent="0.25">
      <c r="A1565" s="12" t="s">
        <v>1837</v>
      </c>
      <c r="B1565" s="12" t="s">
        <v>1838</v>
      </c>
      <c r="C1565" s="12" t="s">
        <v>1839</v>
      </c>
      <c r="D1565" s="12" t="s">
        <v>1840</v>
      </c>
      <c r="E1565" s="12" t="s">
        <v>1841</v>
      </c>
      <c r="F1565" s="13">
        <v>5288.56</v>
      </c>
      <c r="G1565" s="12" t="s">
        <v>1842</v>
      </c>
      <c r="H1565" s="18">
        <v>43922</v>
      </c>
      <c r="I1565" s="12" t="s">
        <v>3507</v>
      </c>
      <c r="J1565" s="12" t="s">
        <v>3508</v>
      </c>
      <c r="K1565" s="12">
        <v>10096</v>
      </c>
      <c r="L1565" s="12" t="s">
        <v>3490</v>
      </c>
      <c r="M1565" s="12">
        <v>113040</v>
      </c>
      <c r="N1565" s="12" t="s">
        <v>3509</v>
      </c>
      <c r="O1565" s="12" t="s">
        <v>1847</v>
      </c>
      <c r="P1565" s="12" t="s">
        <v>1848</v>
      </c>
      <c r="Q1565" s="12" t="s">
        <v>1849</v>
      </c>
      <c r="R1565" s="12" t="s">
        <v>1850</v>
      </c>
      <c r="S1565" s="12" t="s">
        <v>1815</v>
      </c>
    </row>
    <row r="1566" spans="1:19" x14ac:dyDescent="0.25">
      <c r="A1566" s="12" t="s">
        <v>1852</v>
      </c>
      <c r="B1566" s="12" t="s">
        <v>1838</v>
      </c>
      <c r="C1566" s="12" t="s">
        <v>1853</v>
      </c>
      <c r="D1566" s="12" t="s">
        <v>1840</v>
      </c>
      <c r="E1566" s="12" t="s">
        <v>1841</v>
      </c>
      <c r="F1566" s="13">
        <v>5342.36</v>
      </c>
      <c r="G1566" s="12" t="s">
        <v>1842</v>
      </c>
      <c r="H1566" s="18">
        <v>43952</v>
      </c>
      <c r="I1566" s="12" t="s">
        <v>3501</v>
      </c>
      <c r="J1566" s="12" t="s">
        <v>3508</v>
      </c>
      <c r="K1566" s="12">
        <v>10096</v>
      </c>
      <c r="L1566" s="12" t="s">
        <v>3490</v>
      </c>
      <c r="M1566" s="12">
        <v>113040</v>
      </c>
      <c r="N1566" s="12" t="s">
        <v>3509</v>
      </c>
      <c r="O1566" s="12" t="s">
        <v>1854</v>
      </c>
      <c r="P1566" s="12" t="s">
        <v>1855</v>
      </c>
      <c r="Q1566" s="12" t="s">
        <v>1856</v>
      </c>
      <c r="R1566" s="12" t="s">
        <v>1850</v>
      </c>
      <c r="S1566" s="12" t="s">
        <v>1815</v>
      </c>
    </row>
    <row r="1567" spans="1:19" x14ac:dyDescent="0.25">
      <c r="A1567" s="12" t="s">
        <v>1858</v>
      </c>
      <c r="B1567" s="12" t="s">
        <v>1838</v>
      </c>
      <c r="C1567" s="12" t="s">
        <v>1859</v>
      </c>
      <c r="D1567" s="12" t="s">
        <v>1840</v>
      </c>
      <c r="E1567" s="12" t="s">
        <v>1841</v>
      </c>
      <c r="F1567" s="13">
        <v>5255.72</v>
      </c>
      <c r="G1567" s="12" t="s">
        <v>1842</v>
      </c>
      <c r="H1567" s="18">
        <v>43983</v>
      </c>
      <c r="I1567" s="12" t="s">
        <v>3427</v>
      </c>
      <c r="J1567" s="12" t="s">
        <v>3508</v>
      </c>
      <c r="K1567" s="12">
        <v>10096</v>
      </c>
      <c r="L1567" s="12" t="s">
        <v>3490</v>
      </c>
      <c r="M1567" s="12">
        <v>113040</v>
      </c>
      <c r="N1567" s="12" t="s">
        <v>3509</v>
      </c>
      <c r="O1567" s="12" t="s">
        <v>1860</v>
      </c>
      <c r="P1567" s="12" t="s">
        <v>1861</v>
      </c>
      <c r="Q1567" s="12" t="s">
        <v>1862</v>
      </c>
      <c r="R1567" s="12" t="s">
        <v>1850</v>
      </c>
      <c r="S1567" s="12" t="s">
        <v>1815</v>
      </c>
    </row>
    <row r="1568" spans="1:19" x14ac:dyDescent="0.25">
      <c r="A1568" s="12" t="s">
        <v>1837</v>
      </c>
      <c r="B1568" s="12" t="s">
        <v>1838</v>
      </c>
      <c r="C1568" s="12" t="s">
        <v>1839</v>
      </c>
      <c r="D1568" s="12" t="s">
        <v>1840</v>
      </c>
      <c r="E1568" s="12" t="s">
        <v>1841</v>
      </c>
      <c r="F1568" s="13">
        <v>1050.92</v>
      </c>
      <c r="G1568" s="12" t="s">
        <v>1842</v>
      </c>
      <c r="H1568" s="18">
        <v>43922</v>
      </c>
      <c r="I1568" s="12" t="s">
        <v>3510</v>
      </c>
      <c r="J1568" s="12" t="s">
        <v>3511</v>
      </c>
      <c r="K1568" s="12">
        <v>10096</v>
      </c>
      <c r="L1568" s="12" t="s">
        <v>3490</v>
      </c>
      <c r="M1568" s="12">
        <v>113060</v>
      </c>
      <c r="N1568" s="12" t="s">
        <v>3512</v>
      </c>
      <c r="O1568" s="12" t="s">
        <v>1847</v>
      </c>
      <c r="P1568" s="12" t="s">
        <v>1848</v>
      </c>
      <c r="Q1568" s="12" t="s">
        <v>1849</v>
      </c>
      <c r="R1568" s="12" t="s">
        <v>1850</v>
      </c>
      <c r="S1568" s="12" t="s">
        <v>1857</v>
      </c>
    </row>
    <row r="1569" spans="1:19" x14ac:dyDescent="0.25">
      <c r="A1569" s="12" t="s">
        <v>1852</v>
      </c>
      <c r="B1569" s="12" t="s">
        <v>1838</v>
      </c>
      <c r="C1569" s="12" t="s">
        <v>1853</v>
      </c>
      <c r="D1569" s="12" t="s">
        <v>1840</v>
      </c>
      <c r="E1569" s="12" t="s">
        <v>1841</v>
      </c>
      <c r="F1569" s="13">
        <v>1044.18</v>
      </c>
      <c r="G1569" s="12" t="s">
        <v>1842</v>
      </c>
      <c r="H1569" s="18">
        <v>43952</v>
      </c>
      <c r="I1569" s="12" t="s">
        <v>3504</v>
      </c>
      <c r="J1569" s="12" t="s">
        <v>3511</v>
      </c>
      <c r="K1569" s="12">
        <v>10096</v>
      </c>
      <c r="L1569" s="12" t="s">
        <v>3490</v>
      </c>
      <c r="M1569" s="12">
        <v>113060</v>
      </c>
      <c r="N1569" s="12" t="s">
        <v>3512</v>
      </c>
      <c r="O1569" s="12" t="s">
        <v>1854</v>
      </c>
      <c r="P1569" s="12" t="s">
        <v>1855</v>
      </c>
      <c r="Q1569" s="12" t="s">
        <v>1856</v>
      </c>
      <c r="R1569" s="12" t="s">
        <v>1850</v>
      </c>
      <c r="S1569" s="12" t="s">
        <v>1857</v>
      </c>
    </row>
    <row r="1570" spans="1:19" x14ac:dyDescent="0.25">
      <c r="A1570" s="12" t="s">
        <v>1858</v>
      </c>
      <c r="B1570" s="12" t="s">
        <v>1838</v>
      </c>
      <c r="C1570" s="12" t="s">
        <v>1859</v>
      </c>
      <c r="D1570" s="12" t="s">
        <v>1840</v>
      </c>
      <c r="E1570" s="12" t="s">
        <v>1841</v>
      </c>
      <c r="F1570" s="13">
        <v>1044.18</v>
      </c>
      <c r="G1570" s="12" t="s">
        <v>1842</v>
      </c>
      <c r="H1570" s="18">
        <v>43983</v>
      </c>
      <c r="I1570" s="12" t="s">
        <v>3430</v>
      </c>
      <c r="J1570" s="12" t="s">
        <v>3511</v>
      </c>
      <c r="K1570" s="12">
        <v>10096</v>
      </c>
      <c r="L1570" s="12" t="s">
        <v>3490</v>
      </c>
      <c r="M1570" s="12">
        <v>113060</v>
      </c>
      <c r="N1570" s="12" t="s">
        <v>3512</v>
      </c>
      <c r="O1570" s="12" t="s">
        <v>1860</v>
      </c>
      <c r="P1570" s="12" t="s">
        <v>1861</v>
      </c>
      <c r="Q1570" s="12" t="s">
        <v>1862</v>
      </c>
      <c r="R1570" s="12" t="s">
        <v>1850</v>
      </c>
      <c r="S1570" s="12" t="s">
        <v>1857</v>
      </c>
    </row>
    <row r="1571" spans="1:19" x14ac:dyDescent="0.25">
      <c r="A1571" s="12" t="s">
        <v>1837</v>
      </c>
      <c r="B1571" s="12" t="s">
        <v>1838</v>
      </c>
      <c r="C1571" s="12" t="s">
        <v>1839</v>
      </c>
      <c r="D1571" s="12" t="s">
        <v>1840</v>
      </c>
      <c r="E1571" s="12" t="s">
        <v>1841</v>
      </c>
      <c r="F1571" s="13">
        <v>1194.25</v>
      </c>
      <c r="G1571" s="12" t="s">
        <v>1842</v>
      </c>
      <c r="H1571" s="18">
        <v>43922</v>
      </c>
      <c r="I1571" s="12" t="s">
        <v>3513</v>
      </c>
      <c r="J1571" s="12" t="s">
        <v>3514</v>
      </c>
      <c r="K1571" s="12">
        <v>10096</v>
      </c>
      <c r="L1571" s="12" t="s">
        <v>3490</v>
      </c>
      <c r="M1571" s="12">
        <v>114010</v>
      </c>
      <c r="N1571" s="12" t="s">
        <v>3515</v>
      </c>
      <c r="O1571" s="12" t="s">
        <v>1847</v>
      </c>
      <c r="P1571" s="12" t="s">
        <v>1848</v>
      </c>
      <c r="Q1571" s="12" t="s">
        <v>1849</v>
      </c>
      <c r="R1571" s="12" t="s">
        <v>1850</v>
      </c>
      <c r="S1571" s="12" t="s">
        <v>1851</v>
      </c>
    </row>
    <row r="1572" spans="1:19" x14ac:dyDescent="0.25">
      <c r="A1572" s="12" t="s">
        <v>1852</v>
      </c>
      <c r="B1572" s="12" t="s">
        <v>1838</v>
      </c>
      <c r="C1572" s="12" t="s">
        <v>1853</v>
      </c>
      <c r="D1572" s="12" t="s">
        <v>1840</v>
      </c>
      <c r="E1572" s="12" t="s">
        <v>1841</v>
      </c>
      <c r="F1572" s="13">
        <v>1156.3800000000001</v>
      </c>
      <c r="G1572" s="12" t="s">
        <v>1842</v>
      </c>
      <c r="H1572" s="18">
        <v>43952</v>
      </c>
      <c r="I1572" s="12" t="s">
        <v>3507</v>
      </c>
      <c r="J1572" s="12" t="s">
        <v>3514</v>
      </c>
      <c r="K1572" s="12">
        <v>10096</v>
      </c>
      <c r="L1572" s="12" t="s">
        <v>3490</v>
      </c>
      <c r="M1572" s="12">
        <v>114010</v>
      </c>
      <c r="N1572" s="12" t="s">
        <v>3515</v>
      </c>
      <c r="O1572" s="12" t="s">
        <v>1854</v>
      </c>
      <c r="P1572" s="12" t="s">
        <v>1855</v>
      </c>
      <c r="Q1572" s="12" t="s">
        <v>1856</v>
      </c>
      <c r="R1572" s="12" t="s">
        <v>1850</v>
      </c>
      <c r="S1572" s="12" t="s">
        <v>1851</v>
      </c>
    </row>
    <row r="1573" spans="1:19" x14ac:dyDescent="0.25">
      <c r="A1573" s="12" t="s">
        <v>1858</v>
      </c>
      <c r="B1573" s="12" t="s">
        <v>1838</v>
      </c>
      <c r="C1573" s="12" t="s">
        <v>1859</v>
      </c>
      <c r="D1573" s="12" t="s">
        <v>1840</v>
      </c>
      <c r="E1573" s="12" t="s">
        <v>1841</v>
      </c>
      <c r="F1573" s="13">
        <v>1216.98</v>
      </c>
      <c r="G1573" s="12" t="s">
        <v>1842</v>
      </c>
      <c r="H1573" s="18">
        <v>43983</v>
      </c>
      <c r="I1573" s="12" t="s">
        <v>3433</v>
      </c>
      <c r="J1573" s="12" t="s">
        <v>3514</v>
      </c>
      <c r="K1573" s="12">
        <v>10096</v>
      </c>
      <c r="L1573" s="12" t="s">
        <v>3490</v>
      </c>
      <c r="M1573" s="12">
        <v>114010</v>
      </c>
      <c r="N1573" s="12" t="s">
        <v>3515</v>
      </c>
      <c r="O1573" s="12" t="s">
        <v>1860</v>
      </c>
      <c r="P1573" s="12" t="s">
        <v>1861</v>
      </c>
      <c r="Q1573" s="12" t="s">
        <v>1862</v>
      </c>
      <c r="R1573" s="12" t="s">
        <v>1850</v>
      </c>
      <c r="S1573" s="12" t="s">
        <v>1851</v>
      </c>
    </row>
    <row r="1574" spans="1:19" x14ac:dyDescent="0.25">
      <c r="A1574" s="12" t="s">
        <v>1837</v>
      </c>
      <c r="B1574" s="12" t="s">
        <v>1838</v>
      </c>
      <c r="C1574" s="12" t="s">
        <v>1839</v>
      </c>
      <c r="D1574" s="12" t="s">
        <v>1840</v>
      </c>
      <c r="E1574" s="12" t="s">
        <v>1841</v>
      </c>
      <c r="F1574" s="13">
        <v>1130.69</v>
      </c>
      <c r="G1574" s="12" t="s">
        <v>1842</v>
      </c>
      <c r="H1574" s="18">
        <v>43922</v>
      </c>
      <c r="I1574" s="12" t="s">
        <v>3516</v>
      </c>
      <c r="J1574" s="12" t="s">
        <v>3517</v>
      </c>
      <c r="K1574" s="12">
        <v>10096</v>
      </c>
      <c r="L1574" s="12" t="s">
        <v>3490</v>
      </c>
      <c r="M1574" s="12">
        <v>114020</v>
      </c>
      <c r="N1574" s="12" t="s">
        <v>3518</v>
      </c>
      <c r="O1574" s="12" t="s">
        <v>1847</v>
      </c>
      <c r="P1574" s="12" t="s">
        <v>1848</v>
      </c>
      <c r="Q1574" s="12" t="s">
        <v>1849</v>
      </c>
      <c r="R1574" s="12" t="s">
        <v>1850</v>
      </c>
      <c r="S1574" s="12" t="s">
        <v>1866</v>
      </c>
    </row>
    <row r="1575" spans="1:19" x14ac:dyDescent="0.25">
      <c r="A1575" s="12" t="s">
        <v>1852</v>
      </c>
      <c r="B1575" s="12" t="s">
        <v>1838</v>
      </c>
      <c r="C1575" s="12" t="s">
        <v>1853</v>
      </c>
      <c r="D1575" s="12" t="s">
        <v>1840</v>
      </c>
      <c r="E1575" s="12" t="s">
        <v>1841</v>
      </c>
      <c r="F1575" s="13">
        <v>1117.92</v>
      </c>
      <c r="G1575" s="12" t="s">
        <v>1842</v>
      </c>
      <c r="H1575" s="18">
        <v>43952</v>
      </c>
      <c r="I1575" s="12" t="s">
        <v>3510</v>
      </c>
      <c r="J1575" s="12" t="s">
        <v>3517</v>
      </c>
      <c r="K1575" s="12">
        <v>10096</v>
      </c>
      <c r="L1575" s="12" t="s">
        <v>3490</v>
      </c>
      <c r="M1575" s="12">
        <v>114020</v>
      </c>
      <c r="N1575" s="12" t="s">
        <v>3518</v>
      </c>
      <c r="O1575" s="12" t="s">
        <v>1854</v>
      </c>
      <c r="P1575" s="12" t="s">
        <v>1855</v>
      </c>
      <c r="Q1575" s="12" t="s">
        <v>1856</v>
      </c>
      <c r="R1575" s="12" t="s">
        <v>1850</v>
      </c>
      <c r="S1575" s="12" t="s">
        <v>1866</v>
      </c>
    </row>
    <row r="1576" spans="1:19" x14ac:dyDescent="0.25">
      <c r="A1576" s="12" t="s">
        <v>1858</v>
      </c>
      <c r="B1576" s="12" t="s">
        <v>1838</v>
      </c>
      <c r="C1576" s="12" t="s">
        <v>1859</v>
      </c>
      <c r="D1576" s="12" t="s">
        <v>1840</v>
      </c>
      <c r="E1576" s="12" t="s">
        <v>1841</v>
      </c>
      <c r="F1576" s="13">
        <v>1117.92</v>
      </c>
      <c r="G1576" s="12" t="s">
        <v>1842</v>
      </c>
      <c r="H1576" s="18">
        <v>43983</v>
      </c>
      <c r="I1576" s="12" t="s">
        <v>3436</v>
      </c>
      <c r="J1576" s="12" t="s">
        <v>3517</v>
      </c>
      <c r="K1576" s="12">
        <v>10096</v>
      </c>
      <c r="L1576" s="12" t="s">
        <v>3490</v>
      </c>
      <c r="M1576" s="12">
        <v>114020</v>
      </c>
      <c r="N1576" s="12" t="s">
        <v>3518</v>
      </c>
      <c r="O1576" s="12" t="s">
        <v>1860</v>
      </c>
      <c r="P1576" s="12" t="s">
        <v>1861</v>
      </c>
      <c r="Q1576" s="12" t="s">
        <v>1862</v>
      </c>
      <c r="R1576" s="12" t="s">
        <v>1850</v>
      </c>
      <c r="S1576" s="12" t="s">
        <v>1866</v>
      </c>
    </row>
    <row r="1577" spans="1:19" x14ac:dyDescent="0.25">
      <c r="A1577" s="12" t="s">
        <v>1837</v>
      </c>
      <c r="B1577" s="12" t="s">
        <v>1838</v>
      </c>
      <c r="C1577" s="12" t="s">
        <v>1839</v>
      </c>
      <c r="D1577" s="12" t="s">
        <v>1840</v>
      </c>
      <c r="E1577" s="12" t="s">
        <v>1841</v>
      </c>
      <c r="F1577" s="13">
        <v>10007.15</v>
      </c>
      <c r="G1577" s="12" t="s">
        <v>1842</v>
      </c>
      <c r="H1577" s="18">
        <v>43922</v>
      </c>
      <c r="I1577" s="12" t="s">
        <v>3519</v>
      </c>
      <c r="J1577" s="12" t="s">
        <v>3520</v>
      </c>
      <c r="K1577" s="12">
        <v>10096</v>
      </c>
      <c r="L1577" s="12" t="s">
        <v>3490</v>
      </c>
      <c r="M1577" s="12">
        <v>114040</v>
      </c>
      <c r="N1577" s="12" t="s">
        <v>3521</v>
      </c>
      <c r="O1577" s="12" t="s">
        <v>1847</v>
      </c>
      <c r="P1577" s="12" t="s">
        <v>1848</v>
      </c>
      <c r="Q1577" s="12" t="s">
        <v>1849</v>
      </c>
      <c r="R1577" s="12" t="s">
        <v>1850</v>
      </c>
      <c r="S1577" s="12" t="s">
        <v>1815</v>
      </c>
    </row>
    <row r="1578" spans="1:19" x14ac:dyDescent="0.25">
      <c r="A1578" s="12" t="s">
        <v>1852</v>
      </c>
      <c r="B1578" s="12" t="s">
        <v>1838</v>
      </c>
      <c r="C1578" s="12" t="s">
        <v>1853</v>
      </c>
      <c r="D1578" s="12" t="s">
        <v>1840</v>
      </c>
      <c r="E1578" s="12" t="s">
        <v>1841</v>
      </c>
      <c r="F1578" s="13">
        <v>10099.48</v>
      </c>
      <c r="G1578" s="12" t="s">
        <v>1842</v>
      </c>
      <c r="H1578" s="18">
        <v>43952</v>
      </c>
      <c r="I1578" s="12" t="s">
        <v>3513</v>
      </c>
      <c r="J1578" s="12" t="s">
        <v>3520</v>
      </c>
      <c r="K1578" s="12">
        <v>10096</v>
      </c>
      <c r="L1578" s="12" t="s">
        <v>3490</v>
      </c>
      <c r="M1578" s="12">
        <v>114040</v>
      </c>
      <c r="N1578" s="12" t="s">
        <v>3521</v>
      </c>
      <c r="O1578" s="12" t="s">
        <v>1854</v>
      </c>
      <c r="P1578" s="12" t="s">
        <v>1855</v>
      </c>
      <c r="Q1578" s="12" t="s">
        <v>1856</v>
      </c>
      <c r="R1578" s="12" t="s">
        <v>1850</v>
      </c>
      <c r="S1578" s="12" t="s">
        <v>1815</v>
      </c>
    </row>
    <row r="1579" spans="1:19" x14ac:dyDescent="0.25">
      <c r="A1579" s="12" t="s">
        <v>1858</v>
      </c>
      <c r="B1579" s="12" t="s">
        <v>1838</v>
      </c>
      <c r="C1579" s="12" t="s">
        <v>1859</v>
      </c>
      <c r="D1579" s="12" t="s">
        <v>1840</v>
      </c>
      <c r="E1579" s="12" t="s">
        <v>1841</v>
      </c>
      <c r="F1579" s="13">
        <v>9950.81</v>
      </c>
      <c r="G1579" s="12" t="s">
        <v>1842</v>
      </c>
      <c r="H1579" s="18">
        <v>43983</v>
      </c>
      <c r="I1579" s="12" t="s">
        <v>3440</v>
      </c>
      <c r="J1579" s="12" t="s">
        <v>3520</v>
      </c>
      <c r="K1579" s="12">
        <v>10096</v>
      </c>
      <c r="L1579" s="12" t="s">
        <v>3490</v>
      </c>
      <c r="M1579" s="12">
        <v>114040</v>
      </c>
      <c r="N1579" s="12" t="s">
        <v>3521</v>
      </c>
      <c r="O1579" s="12" t="s">
        <v>1860</v>
      </c>
      <c r="P1579" s="12" t="s">
        <v>1861</v>
      </c>
      <c r="Q1579" s="12" t="s">
        <v>1862</v>
      </c>
      <c r="R1579" s="12" t="s">
        <v>1850</v>
      </c>
      <c r="S1579" s="12" t="s">
        <v>1815</v>
      </c>
    </row>
    <row r="1580" spans="1:19" x14ac:dyDescent="0.25">
      <c r="A1580" s="12" t="s">
        <v>1837</v>
      </c>
      <c r="B1580" s="12" t="s">
        <v>1838</v>
      </c>
      <c r="C1580" s="12" t="s">
        <v>1839</v>
      </c>
      <c r="D1580" s="12" t="s">
        <v>1840</v>
      </c>
      <c r="E1580" s="12" t="s">
        <v>1841</v>
      </c>
      <c r="F1580" s="13">
        <v>4333.1099999999997</v>
      </c>
      <c r="G1580" s="12" t="s">
        <v>1842</v>
      </c>
      <c r="H1580" s="18">
        <v>43922</v>
      </c>
      <c r="I1580" s="12" t="s">
        <v>3522</v>
      </c>
      <c r="J1580" s="12" t="s">
        <v>3523</v>
      </c>
      <c r="K1580" s="12">
        <v>10096</v>
      </c>
      <c r="L1580" s="12" t="s">
        <v>3490</v>
      </c>
      <c r="M1580" s="12">
        <v>114060</v>
      </c>
      <c r="N1580" s="12" t="s">
        <v>3524</v>
      </c>
      <c r="O1580" s="12" t="s">
        <v>1847</v>
      </c>
      <c r="P1580" s="12" t="s">
        <v>1848</v>
      </c>
      <c r="Q1580" s="12" t="s">
        <v>1849</v>
      </c>
      <c r="R1580" s="12" t="s">
        <v>1850</v>
      </c>
      <c r="S1580" s="12" t="s">
        <v>1857</v>
      </c>
    </row>
    <row r="1581" spans="1:19" x14ac:dyDescent="0.25">
      <c r="A1581" s="12" t="s">
        <v>1852</v>
      </c>
      <c r="B1581" s="12" t="s">
        <v>1838</v>
      </c>
      <c r="C1581" s="12" t="s">
        <v>1853</v>
      </c>
      <c r="D1581" s="12" t="s">
        <v>1840</v>
      </c>
      <c r="E1581" s="12" t="s">
        <v>1841</v>
      </c>
      <c r="F1581" s="13">
        <v>4319.49</v>
      </c>
      <c r="G1581" s="12" t="s">
        <v>1842</v>
      </c>
      <c r="H1581" s="18">
        <v>43952</v>
      </c>
      <c r="I1581" s="12" t="s">
        <v>3516</v>
      </c>
      <c r="J1581" s="12" t="s">
        <v>3523</v>
      </c>
      <c r="K1581" s="12">
        <v>10096</v>
      </c>
      <c r="L1581" s="12" t="s">
        <v>3490</v>
      </c>
      <c r="M1581" s="12">
        <v>114060</v>
      </c>
      <c r="N1581" s="12" t="s">
        <v>3524</v>
      </c>
      <c r="O1581" s="12" t="s">
        <v>1854</v>
      </c>
      <c r="P1581" s="12" t="s">
        <v>1855</v>
      </c>
      <c r="Q1581" s="12" t="s">
        <v>1856</v>
      </c>
      <c r="R1581" s="12" t="s">
        <v>1850</v>
      </c>
      <c r="S1581" s="12" t="s">
        <v>1857</v>
      </c>
    </row>
    <row r="1582" spans="1:19" x14ac:dyDescent="0.25">
      <c r="A1582" s="12" t="s">
        <v>1858</v>
      </c>
      <c r="B1582" s="12" t="s">
        <v>1838</v>
      </c>
      <c r="C1582" s="12" t="s">
        <v>1859</v>
      </c>
      <c r="D1582" s="12" t="s">
        <v>1840</v>
      </c>
      <c r="E1582" s="12" t="s">
        <v>1841</v>
      </c>
      <c r="F1582" s="13">
        <v>4319.49</v>
      </c>
      <c r="G1582" s="12" t="s">
        <v>1842</v>
      </c>
      <c r="H1582" s="18">
        <v>43983</v>
      </c>
      <c r="I1582" s="12" t="s">
        <v>3443</v>
      </c>
      <c r="J1582" s="12" t="s">
        <v>3523</v>
      </c>
      <c r="K1582" s="12">
        <v>10096</v>
      </c>
      <c r="L1582" s="12" t="s">
        <v>3490</v>
      </c>
      <c r="M1582" s="12">
        <v>114060</v>
      </c>
      <c r="N1582" s="12" t="s">
        <v>3524</v>
      </c>
      <c r="O1582" s="12" t="s">
        <v>1860</v>
      </c>
      <c r="P1582" s="12" t="s">
        <v>1861</v>
      </c>
      <c r="Q1582" s="12" t="s">
        <v>1862</v>
      </c>
      <c r="R1582" s="12" t="s">
        <v>1850</v>
      </c>
      <c r="S1582" s="12" t="s">
        <v>1857</v>
      </c>
    </row>
    <row r="1583" spans="1:19" x14ac:dyDescent="0.25">
      <c r="A1583" s="12" t="s">
        <v>1837</v>
      </c>
      <c r="B1583" s="12" t="s">
        <v>1838</v>
      </c>
      <c r="C1583" s="12" t="s">
        <v>1839</v>
      </c>
      <c r="D1583" s="12" t="s">
        <v>1840</v>
      </c>
      <c r="E1583" s="12" t="s">
        <v>1841</v>
      </c>
      <c r="F1583" s="13">
        <v>2804.58</v>
      </c>
      <c r="G1583" s="12" t="s">
        <v>1842</v>
      </c>
      <c r="H1583" s="18">
        <v>43922</v>
      </c>
      <c r="I1583" s="12" t="s">
        <v>3525</v>
      </c>
      <c r="J1583" s="12" t="s">
        <v>3526</v>
      </c>
      <c r="K1583" s="12">
        <v>10100</v>
      </c>
      <c r="L1583" s="12" t="s">
        <v>3527</v>
      </c>
      <c r="M1583" s="12">
        <v>111100</v>
      </c>
      <c r="N1583" s="12" t="s">
        <v>3528</v>
      </c>
      <c r="O1583" s="12" t="s">
        <v>1847</v>
      </c>
      <c r="P1583" s="12" t="s">
        <v>1848</v>
      </c>
      <c r="Q1583" s="12" t="s">
        <v>1849</v>
      </c>
      <c r="R1583" s="12" t="s">
        <v>1850</v>
      </c>
      <c r="S1583" s="12" t="s">
        <v>1851</v>
      </c>
    </row>
    <row r="1584" spans="1:19" x14ac:dyDescent="0.25">
      <c r="A1584" s="12" t="s">
        <v>1852</v>
      </c>
      <c r="B1584" s="12" t="s">
        <v>1838</v>
      </c>
      <c r="C1584" s="12" t="s">
        <v>1853</v>
      </c>
      <c r="D1584" s="12" t="s">
        <v>1840</v>
      </c>
      <c r="E1584" s="12" t="s">
        <v>1841</v>
      </c>
      <c r="F1584" s="13">
        <v>2485.33</v>
      </c>
      <c r="G1584" s="12" t="s">
        <v>1842</v>
      </c>
      <c r="H1584" s="18">
        <v>43952</v>
      </c>
      <c r="I1584" s="12" t="s">
        <v>3519</v>
      </c>
      <c r="J1584" s="12" t="s">
        <v>3526</v>
      </c>
      <c r="K1584" s="12">
        <v>10100</v>
      </c>
      <c r="L1584" s="12" t="s">
        <v>3527</v>
      </c>
      <c r="M1584" s="12">
        <v>111100</v>
      </c>
      <c r="N1584" s="12" t="s">
        <v>3528</v>
      </c>
      <c r="O1584" s="12" t="s">
        <v>1854</v>
      </c>
      <c r="P1584" s="12" t="s">
        <v>1855</v>
      </c>
      <c r="Q1584" s="12" t="s">
        <v>1856</v>
      </c>
      <c r="R1584" s="12" t="s">
        <v>1850</v>
      </c>
      <c r="S1584" s="12" t="s">
        <v>1851</v>
      </c>
    </row>
    <row r="1585" spans="1:19" x14ac:dyDescent="0.25">
      <c r="A1585" s="12" t="s">
        <v>1858</v>
      </c>
      <c r="B1585" s="12" t="s">
        <v>1838</v>
      </c>
      <c r="C1585" s="12" t="s">
        <v>1859</v>
      </c>
      <c r="D1585" s="12" t="s">
        <v>1840</v>
      </c>
      <c r="E1585" s="12" t="s">
        <v>1841</v>
      </c>
      <c r="F1585" s="13">
        <v>2485.33</v>
      </c>
      <c r="G1585" s="12" t="s">
        <v>1842</v>
      </c>
      <c r="H1585" s="18">
        <v>43983</v>
      </c>
      <c r="I1585" s="12" t="s">
        <v>3448</v>
      </c>
      <c r="J1585" s="12" t="s">
        <v>3526</v>
      </c>
      <c r="K1585" s="12">
        <v>10100</v>
      </c>
      <c r="L1585" s="12" t="s">
        <v>3527</v>
      </c>
      <c r="M1585" s="12">
        <v>111100</v>
      </c>
      <c r="N1585" s="12" t="s">
        <v>3528</v>
      </c>
      <c r="O1585" s="12" t="s">
        <v>1860</v>
      </c>
      <c r="P1585" s="12" t="s">
        <v>1861</v>
      </c>
      <c r="Q1585" s="12" t="s">
        <v>1862</v>
      </c>
      <c r="R1585" s="12" t="s">
        <v>1850</v>
      </c>
      <c r="S1585" s="12" t="s">
        <v>1851</v>
      </c>
    </row>
    <row r="1586" spans="1:19" x14ac:dyDescent="0.25">
      <c r="A1586" s="12" t="s">
        <v>1837</v>
      </c>
      <c r="B1586" s="12" t="s">
        <v>1838</v>
      </c>
      <c r="C1586" s="12" t="s">
        <v>1839</v>
      </c>
      <c r="D1586" s="12" t="s">
        <v>1840</v>
      </c>
      <c r="E1586" s="12" t="s">
        <v>1841</v>
      </c>
      <c r="F1586" s="13">
        <v>1592.38</v>
      </c>
      <c r="G1586" s="12" t="s">
        <v>1842</v>
      </c>
      <c r="H1586" s="18">
        <v>43922</v>
      </c>
      <c r="I1586" s="12" t="s">
        <v>3529</v>
      </c>
      <c r="J1586" s="12" t="s">
        <v>3530</v>
      </c>
      <c r="K1586" s="12">
        <v>10100</v>
      </c>
      <c r="L1586" s="12" t="s">
        <v>3527</v>
      </c>
      <c r="M1586" s="12">
        <v>111200</v>
      </c>
      <c r="N1586" s="12" t="s">
        <v>3531</v>
      </c>
      <c r="O1586" s="12" t="s">
        <v>1847</v>
      </c>
      <c r="P1586" s="12" t="s">
        <v>1848</v>
      </c>
      <c r="Q1586" s="12" t="s">
        <v>1849</v>
      </c>
      <c r="R1586" s="12" t="s">
        <v>1850</v>
      </c>
      <c r="S1586" s="12" t="s">
        <v>1866</v>
      </c>
    </row>
    <row r="1587" spans="1:19" x14ac:dyDescent="0.25">
      <c r="A1587" s="12" t="s">
        <v>1852</v>
      </c>
      <c r="B1587" s="12" t="s">
        <v>1838</v>
      </c>
      <c r="C1587" s="12" t="s">
        <v>1853</v>
      </c>
      <c r="D1587" s="12" t="s">
        <v>1840</v>
      </c>
      <c r="E1587" s="12" t="s">
        <v>1841</v>
      </c>
      <c r="F1587" s="13">
        <v>1764.7</v>
      </c>
      <c r="G1587" s="12" t="s">
        <v>1842</v>
      </c>
      <c r="H1587" s="18">
        <v>43952</v>
      </c>
      <c r="I1587" s="12" t="s">
        <v>3522</v>
      </c>
      <c r="J1587" s="12" t="s">
        <v>3530</v>
      </c>
      <c r="K1587" s="12">
        <v>10100</v>
      </c>
      <c r="L1587" s="12" t="s">
        <v>3527</v>
      </c>
      <c r="M1587" s="12">
        <v>111200</v>
      </c>
      <c r="N1587" s="12" t="s">
        <v>3531</v>
      </c>
      <c r="O1587" s="12" t="s">
        <v>1854</v>
      </c>
      <c r="P1587" s="12" t="s">
        <v>1855</v>
      </c>
      <c r="Q1587" s="12" t="s">
        <v>1856</v>
      </c>
      <c r="R1587" s="12" t="s">
        <v>1850</v>
      </c>
      <c r="S1587" s="12" t="s">
        <v>1866</v>
      </c>
    </row>
    <row r="1588" spans="1:19" x14ac:dyDescent="0.25">
      <c r="A1588" s="12" t="s">
        <v>1858</v>
      </c>
      <c r="B1588" s="12" t="s">
        <v>1838</v>
      </c>
      <c r="C1588" s="12" t="s">
        <v>1859</v>
      </c>
      <c r="D1588" s="12" t="s">
        <v>1840</v>
      </c>
      <c r="E1588" s="12" t="s">
        <v>1841</v>
      </c>
      <c r="F1588" s="13">
        <v>1592.38</v>
      </c>
      <c r="G1588" s="12" t="s">
        <v>1842</v>
      </c>
      <c r="H1588" s="18">
        <v>43983</v>
      </c>
      <c r="I1588" s="12" t="s">
        <v>3451</v>
      </c>
      <c r="J1588" s="12" t="s">
        <v>3530</v>
      </c>
      <c r="K1588" s="12">
        <v>10100</v>
      </c>
      <c r="L1588" s="12" t="s">
        <v>3527</v>
      </c>
      <c r="M1588" s="12">
        <v>111200</v>
      </c>
      <c r="N1588" s="12" t="s">
        <v>3531</v>
      </c>
      <c r="O1588" s="12" t="s">
        <v>1860</v>
      </c>
      <c r="P1588" s="12" t="s">
        <v>1861</v>
      </c>
      <c r="Q1588" s="12" t="s">
        <v>1862</v>
      </c>
      <c r="R1588" s="12" t="s">
        <v>1850</v>
      </c>
      <c r="S1588" s="12" t="s">
        <v>1866</v>
      </c>
    </row>
    <row r="1589" spans="1:19" x14ac:dyDescent="0.25">
      <c r="A1589" s="12" t="s">
        <v>1837</v>
      </c>
      <c r="B1589" s="12" t="s">
        <v>1838</v>
      </c>
      <c r="C1589" s="12" t="s">
        <v>1839</v>
      </c>
      <c r="D1589" s="12" t="s">
        <v>1840</v>
      </c>
      <c r="E1589" s="12" t="s">
        <v>1841</v>
      </c>
      <c r="F1589" s="13">
        <v>39206.82</v>
      </c>
      <c r="G1589" s="12" t="s">
        <v>1842</v>
      </c>
      <c r="H1589" s="18">
        <v>43922</v>
      </c>
      <c r="I1589" s="12" t="s">
        <v>3532</v>
      </c>
      <c r="J1589" s="12" t="s">
        <v>3533</v>
      </c>
      <c r="K1589" s="12">
        <v>10100</v>
      </c>
      <c r="L1589" s="12" t="s">
        <v>3527</v>
      </c>
      <c r="M1589" s="12">
        <v>111400</v>
      </c>
      <c r="N1589" s="12" t="s">
        <v>3534</v>
      </c>
      <c r="O1589" s="12" t="s">
        <v>1847</v>
      </c>
      <c r="P1589" s="12" t="s">
        <v>1848</v>
      </c>
      <c r="Q1589" s="12" t="s">
        <v>1849</v>
      </c>
      <c r="R1589" s="12" t="s">
        <v>1850</v>
      </c>
      <c r="S1589" s="12" t="s">
        <v>1815</v>
      </c>
    </row>
    <row r="1590" spans="1:19" x14ac:dyDescent="0.25">
      <c r="A1590" s="12" t="s">
        <v>1852</v>
      </c>
      <c r="B1590" s="12" t="s">
        <v>1838</v>
      </c>
      <c r="C1590" s="12" t="s">
        <v>1853</v>
      </c>
      <c r="D1590" s="12" t="s">
        <v>1840</v>
      </c>
      <c r="E1590" s="12" t="s">
        <v>1841</v>
      </c>
      <c r="F1590" s="13">
        <v>39206.82</v>
      </c>
      <c r="G1590" s="12" t="s">
        <v>1842</v>
      </c>
      <c r="H1590" s="18">
        <v>43952</v>
      </c>
      <c r="I1590" s="12" t="s">
        <v>3525</v>
      </c>
      <c r="J1590" s="12" t="s">
        <v>3533</v>
      </c>
      <c r="K1590" s="12">
        <v>10100</v>
      </c>
      <c r="L1590" s="12" t="s">
        <v>3527</v>
      </c>
      <c r="M1590" s="12">
        <v>111400</v>
      </c>
      <c r="N1590" s="12" t="s">
        <v>3534</v>
      </c>
      <c r="O1590" s="12" t="s">
        <v>1854</v>
      </c>
      <c r="P1590" s="12" t="s">
        <v>1855</v>
      </c>
      <c r="Q1590" s="12" t="s">
        <v>1856</v>
      </c>
      <c r="R1590" s="12" t="s">
        <v>1850</v>
      </c>
      <c r="S1590" s="12" t="s">
        <v>1815</v>
      </c>
    </row>
    <row r="1591" spans="1:19" x14ac:dyDescent="0.25">
      <c r="A1591" s="12" t="s">
        <v>1858</v>
      </c>
      <c r="B1591" s="12" t="s">
        <v>1838</v>
      </c>
      <c r="C1591" s="12" t="s">
        <v>1859</v>
      </c>
      <c r="D1591" s="12" t="s">
        <v>1840</v>
      </c>
      <c r="E1591" s="12" t="s">
        <v>1841</v>
      </c>
      <c r="F1591" s="13">
        <v>39539.71</v>
      </c>
      <c r="G1591" s="12" t="s">
        <v>1842</v>
      </c>
      <c r="H1591" s="18">
        <v>43983</v>
      </c>
      <c r="I1591" s="12" t="s">
        <v>3454</v>
      </c>
      <c r="J1591" s="12" t="s">
        <v>3533</v>
      </c>
      <c r="K1591" s="12">
        <v>10100</v>
      </c>
      <c r="L1591" s="12" t="s">
        <v>3527</v>
      </c>
      <c r="M1591" s="12">
        <v>111400</v>
      </c>
      <c r="N1591" s="12" t="s">
        <v>3534</v>
      </c>
      <c r="O1591" s="12" t="s">
        <v>1860</v>
      </c>
      <c r="P1591" s="12" t="s">
        <v>1861</v>
      </c>
      <c r="Q1591" s="12" t="s">
        <v>1862</v>
      </c>
      <c r="R1591" s="12" t="s">
        <v>1850</v>
      </c>
      <c r="S1591" s="12" t="s">
        <v>1815</v>
      </c>
    </row>
    <row r="1592" spans="1:19" x14ac:dyDescent="0.25">
      <c r="A1592" s="12" t="s">
        <v>1837</v>
      </c>
      <c r="B1592" s="12" t="s">
        <v>1838</v>
      </c>
      <c r="C1592" s="12" t="s">
        <v>1839</v>
      </c>
      <c r="D1592" s="12" t="s">
        <v>1840</v>
      </c>
      <c r="E1592" s="12" t="s">
        <v>1841</v>
      </c>
      <c r="F1592" s="13">
        <v>9087.58</v>
      </c>
      <c r="G1592" s="12" t="s">
        <v>1842</v>
      </c>
      <c r="H1592" s="18">
        <v>43922</v>
      </c>
      <c r="I1592" s="12" t="s">
        <v>3535</v>
      </c>
      <c r="J1592" s="12" t="s">
        <v>3536</v>
      </c>
      <c r="K1592" s="12">
        <v>10100</v>
      </c>
      <c r="L1592" s="12" t="s">
        <v>3527</v>
      </c>
      <c r="M1592" s="12">
        <v>111600</v>
      </c>
      <c r="N1592" s="12" t="s">
        <v>3537</v>
      </c>
      <c r="O1592" s="12" t="s">
        <v>1847</v>
      </c>
      <c r="P1592" s="12" t="s">
        <v>1848</v>
      </c>
      <c r="Q1592" s="12" t="s">
        <v>1849</v>
      </c>
      <c r="R1592" s="12" t="s">
        <v>1850</v>
      </c>
      <c r="S1592" s="12" t="s">
        <v>1857</v>
      </c>
    </row>
    <row r="1593" spans="1:19" x14ac:dyDescent="0.25">
      <c r="A1593" s="12" t="s">
        <v>1852</v>
      </c>
      <c r="B1593" s="12" t="s">
        <v>1838</v>
      </c>
      <c r="C1593" s="12" t="s">
        <v>1853</v>
      </c>
      <c r="D1593" s="12" t="s">
        <v>1840</v>
      </c>
      <c r="E1593" s="12" t="s">
        <v>1841</v>
      </c>
      <c r="F1593" s="13">
        <v>8763.2800000000007</v>
      </c>
      <c r="G1593" s="12" t="s">
        <v>1842</v>
      </c>
      <c r="H1593" s="18">
        <v>43952</v>
      </c>
      <c r="I1593" s="12" t="s">
        <v>3529</v>
      </c>
      <c r="J1593" s="12" t="s">
        <v>3536</v>
      </c>
      <c r="K1593" s="12">
        <v>10100</v>
      </c>
      <c r="L1593" s="12" t="s">
        <v>3527</v>
      </c>
      <c r="M1593" s="12">
        <v>111600</v>
      </c>
      <c r="N1593" s="12" t="s">
        <v>3537</v>
      </c>
      <c r="O1593" s="12" t="s">
        <v>1854</v>
      </c>
      <c r="P1593" s="12" t="s">
        <v>1855</v>
      </c>
      <c r="Q1593" s="12" t="s">
        <v>1856</v>
      </c>
      <c r="R1593" s="12" t="s">
        <v>1850</v>
      </c>
      <c r="S1593" s="12" t="s">
        <v>1857</v>
      </c>
    </row>
    <row r="1594" spans="1:19" x14ac:dyDescent="0.25">
      <c r="A1594" s="12" t="s">
        <v>1858</v>
      </c>
      <c r="B1594" s="12" t="s">
        <v>1838</v>
      </c>
      <c r="C1594" s="12" t="s">
        <v>1859</v>
      </c>
      <c r="D1594" s="12" t="s">
        <v>1840</v>
      </c>
      <c r="E1594" s="12" t="s">
        <v>1841</v>
      </c>
      <c r="F1594" s="13">
        <v>8763.2800000000007</v>
      </c>
      <c r="G1594" s="12" t="s">
        <v>1842</v>
      </c>
      <c r="H1594" s="18">
        <v>43983</v>
      </c>
      <c r="I1594" s="12" t="s">
        <v>3457</v>
      </c>
      <c r="J1594" s="12" t="s">
        <v>3536</v>
      </c>
      <c r="K1594" s="12">
        <v>10100</v>
      </c>
      <c r="L1594" s="12" t="s">
        <v>3527</v>
      </c>
      <c r="M1594" s="12">
        <v>111600</v>
      </c>
      <c r="N1594" s="12" t="s">
        <v>3537</v>
      </c>
      <c r="O1594" s="12" t="s">
        <v>1860</v>
      </c>
      <c r="P1594" s="12" t="s">
        <v>1861</v>
      </c>
      <c r="Q1594" s="12" t="s">
        <v>1862</v>
      </c>
      <c r="R1594" s="12" t="s">
        <v>1850</v>
      </c>
      <c r="S1594" s="12" t="s">
        <v>1857</v>
      </c>
    </row>
    <row r="1595" spans="1:19" x14ac:dyDescent="0.25">
      <c r="A1595" s="12" t="s">
        <v>1837</v>
      </c>
      <c r="B1595" s="12" t="s">
        <v>1838</v>
      </c>
      <c r="C1595" s="12" t="s">
        <v>1839</v>
      </c>
      <c r="D1595" s="12" t="s">
        <v>1840</v>
      </c>
      <c r="E1595" s="12" t="s">
        <v>1841</v>
      </c>
      <c r="F1595" s="13">
        <v>1442.99</v>
      </c>
      <c r="G1595" s="12" t="s">
        <v>1842</v>
      </c>
      <c r="H1595" s="18">
        <v>43922</v>
      </c>
      <c r="I1595" s="12" t="s">
        <v>3538</v>
      </c>
      <c r="J1595" s="12" t="s">
        <v>3539</v>
      </c>
      <c r="K1595" s="12">
        <v>10100</v>
      </c>
      <c r="L1595" s="12" t="s">
        <v>3527</v>
      </c>
      <c r="M1595" s="12">
        <v>111700</v>
      </c>
      <c r="N1595" s="12" t="s">
        <v>3540</v>
      </c>
      <c r="O1595" s="12" t="s">
        <v>1847</v>
      </c>
      <c r="P1595" s="12" t="s">
        <v>1848</v>
      </c>
      <c r="Q1595" s="12" t="s">
        <v>1849</v>
      </c>
      <c r="R1595" s="12" t="s">
        <v>1850</v>
      </c>
      <c r="S1595" s="12" t="s">
        <v>1877</v>
      </c>
    </row>
    <row r="1596" spans="1:19" x14ac:dyDescent="0.25">
      <c r="A1596" s="12" t="s">
        <v>1852</v>
      </c>
      <c r="B1596" s="12" t="s">
        <v>1838</v>
      </c>
      <c r="C1596" s="12" t="s">
        <v>1853</v>
      </c>
      <c r="D1596" s="12" t="s">
        <v>1840</v>
      </c>
      <c r="E1596" s="12" t="s">
        <v>1841</v>
      </c>
      <c r="F1596" s="13">
        <v>867.55</v>
      </c>
      <c r="G1596" s="12" t="s">
        <v>1842</v>
      </c>
      <c r="H1596" s="18">
        <v>43952</v>
      </c>
      <c r="I1596" s="12" t="s">
        <v>3532</v>
      </c>
      <c r="J1596" s="12" t="s">
        <v>3539</v>
      </c>
      <c r="K1596" s="12">
        <v>10100</v>
      </c>
      <c r="L1596" s="12" t="s">
        <v>3527</v>
      </c>
      <c r="M1596" s="12">
        <v>111700</v>
      </c>
      <c r="N1596" s="12" t="s">
        <v>3540</v>
      </c>
      <c r="O1596" s="12" t="s">
        <v>1854</v>
      </c>
      <c r="P1596" s="12" t="s">
        <v>1855</v>
      </c>
      <c r="Q1596" s="12" t="s">
        <v>1856</v>
      </c>
      <c r="R1596" s="12" t="s">
        <v>1850</v>
      </c>
      <c r="S1596" s="12" t="s">
        <v>1877</v>
      </c>
    </row>
    <row r="1597" spans="1:19" x14ac:dyDescent="0.25">
      <c r="A1597" s="12" t="s">
        <v>1858</v>
      </c>
      <c r="B1597" s="12" t="s">
        <v>1838</v>
      </c>
      <c r="C1597" s="12" t="s">
        <v>1859</v>
      </c>
      <c r="D1597" s="12" t="s">
        <v>1840</v>
      </c>
      <c r="E1597" s="12" t="s">
        <v>1841</v>
      </c>
      <c r="F1597" s="13">
        <v>867.55</v>
      </c>
      <c r="G1597" s="12" t="s">
        <v>1842</v>
      </c>
      <c r="H1597" s="18">
        <v>43983</v>
      </c>
      <c r="I1597" s="12" t="s">
        <v>3460</v>
      </c>
      <c r="J1597" s="12" t="s">
        <v>3539</v>
      </c>
      <c r="K1597" s="12">
        <v>10100</v>
      </c>
      <c r="L1597" s="12" t="s">
        <v>3527</v>
      </c>
      <c r="M1597" s="12">
        <v>111700</v>
      </c>
      <c r="N1597" s="12" t="s">
        <v>3540</v>
      </c>
      <c r="O1597" s="12" t="s">
        <v>1860</v>
      </c>
      <c r="P1597" s="12" t="s">
        <v>1861</v>
      </c>
      <c r="Q1597" s="12" t="s">
        <v>1862</v>
      </c>
      <c r="R1597" s="12" t="s">
        <v>1850</v>
      </c>
      <c r="S1597" s="12" t="s">
        <v>1877</v>
      </c>
    </row>
    <row r="1598" spans="1:19" x14ac:dyDescent="0.25">
      <c r="A1598" s="12" t="s">
        <v>1837</v>
      </c>
      <c r="B1598" s="12" t="s">
        <v>1838</v>
      </c>
      <c r="C1598" s="12" t="s">
        <v>1839</v>
      </c>
      <c r="D1598" s="12" t="s">
        <v>1840</v>
      </c>
      <c r="E1598" s="12" t="s">
        <v>1841</v>
      </c>
      <c r="F1598" s="13">
        <v>53.06</v>
      </c>
      <c r="G1598" s="12" t="s">
        <v>1842</v>
      </c>
      <c r="H1598" s="18">
        <v>43922</v>
      </c>
      <c r="I1598" s="12" t="s">
        <v>3541</v>
      </c>
      <c r="J1598" s="12" t="s">
        <v>3542</v>
      </c>
      <c r="K1598" s="12">
        <v>10100</v>
      </c>
      <c r="L1598" s="12" t="s">
        <v>3527</v>
      </c>
      <c r="M1598" s="12">
        <v>113000</v>
      </c>
      <c r="N1598" s="12" t="s">
        <v>3543</v>
      </c>
      <c r="O1598" s="12" t="s">
        <v>1847</v>
      </c>
      <c r="P1598" s="12" t="s">
        <v>1848</v>
      </c>
      <c r="Q1598" s="12" t="s">
        <v>1849</v>
      </c>
      <c r="R1598" s="12" t="s">
        <v>1850</v>
      </c>
      <c r="S1598" s="12" t="s">
        <v>1877</v>
      </c>
    </row>
    <row r="1599" spans="1:19" x14ac:dyDescent="0.25">
      <c r="A1599" s="12" t="s">
        <v>1852</v>
      </c>
      <c r="B1599" s="12" t="s">
        <v>1838</v>
      </c>
      <c r="C1599" s="12" t="s">
        <v>1853</v>
      </c>
      <c r="D1599" s="12" t="s">
        <v>1840</v>
      </c>
      <c r="E1599" s="12" t="s">
        <v>1841</v>
      </c>
      <c r="F1599" s="13">
        <v>24.25</v>
      </c>
      <c r="G1599" s="12" t="s">
        <v>1842</v>
      </c>
      <c r="H1599" s="18">
        <v>43952</v>
      </c>
      <c r="I1599" s="12" t="s">
        <v>3535</v>
      </c>
      <c r="J1599" s="12" t="s">
        <v>3542</v>
      </c>
      <c r="K1599" s="12">
        <v>10100</v>
      </c>
      <c r="L1599" s="12" t="s">
        <v>3527</v>
      </c>
      <c r="M1599" s="12">
        <v>113000</v>
      </c>
      <c r="N1599" s="12" t="s">
        <v>3543</v>
      </c>
      <c r="O1599" s="12" t="s">
        <v>1854</v>
      </c>
      <c r="P1599" s="12" t="s">
        <v>1855</v>
      </c>
      <c r="Q1599" s="12" t="s">
        <v>1856</v>
      </c>
      <c r="R1599" s="12" t="s">
        <v>1850</v>
      </c>
      <c r="S1599" s="12" t="s">
        <v>1877</v>
      </c>
    </row>
    <row r="1600" spans="1:19" x14ac:dyDescent="0.25">
      <c r="A1600" s="12" t="s">
        <v>1858</v>
      </c>
      <c r="B1600" s="12" t="s">
        <v>1838</v>
      </c>
      <c r="C1600" s="12" t="s">
        <v>1859</v>
      </c>
      <c r="D1600" s="12" t="s">
        <v>1840</v>
      </c>
      <c r="E1600" s="12" t="s">
        <v>1841</v>
      </c>
      <c r="F1600" s="13">
        <v>25.53</v>
      </c>
      <c r="G1600" s="12" t="s">
        <v>1842</v>
      </c>
      <c r="H1600" s="18">
        <v>43983</v>
      </c>
      <c r="I1600" s="12" t="s">
        <v>3463</v>
      </c>
      <c r="J1600" s="12" t="s">
        <v>3542</v>
      </c>
      <c r="K1600" s="12">
        <v>10100</v>
      </c>
      <c r="L1600" s="12" t="s">
        <v>3527</v>
      </c>
      <c r="M1600" s="12">
        <v>113000</v>
      </c>
      <c r="N1600" s="12" t="s">
        <v>3543</v>
      </c>
      <c r="O1600" s="12" t="s">
        <v>1860</v>
      </c>
      <c r="P1600" s="12" t="s">
        <v>1861</v>
      </c>
      <c r="Q1600" s="12" t="s">
        <v>1862</v>
      </c>
      <c r="R1600" s="12" t="s">
        <v>1850</v>
      </c>
      <c r="S1600" s="12" t="s">
        <v>1877</v>
      </c>
    </row>
    <row r="1601" spans="1:19" x14ac:dyDescent="0.25">
      <c r="A1601" s="12" t="s">
        <v>1837</v>
      </c>
      <c r="B1601" s="12" t="s">
        <v>1838</v>
      </c>
      <c r="C1601" s="12" t="s">
        <v>1839</v>
      </c>
      <c r="D1601" s="12" t="s">
        <v>1840</v>
      </c>
      <c r="E1601" s="12" t="s">
        <v>1841</v>
      </c>
      <c r="F1601" s="13">
        <v>286.02</v>
      </c>
      <c r="G1601" s="12" t="s">
        <v>1842</v>
      </c>
      <c r="H1601" s="18">
        <v>43922</v>
      </c>
      <c r="I1601" s="12" t="s">
        <v>3544</v>
      </c>
      <c r="J1601" s="12" t="s">
        <v>3545</v>
      </c>
      <c r="K1601" s="12">
        <v>10100</v>
      </c>
      <c r="L1601" s="12" t="s">
        <v>3527</v>
      </c>
      <c r="M1601" s="12">
        <v>113010</v>
      </c>
      <c r="N1601" s="12" t="s">
        <v>3546</v>
      </c>
      <c r="O1601" s="12" t="s">
        <v>1847</v>
      </c>
      <c r="P1601" s="12" t="s">
        <v>1848</v>
      </c>
      <c r="Q1601" s="12" t="s">
        <v>1849</v>
      </c>
      <c r="R1601" s="12" t="s">
        <v>1850</v>
      </c>
      <c r="S1601" s="12" t="s">
        <v>1851</v>
      </c>
    </row>
    <row r="1602" spans="1:19" x14ac:dyDescent="0.25">
      <c r="A1602" s="12" t="s">
        <v>1852</v>
      </c>
      <c r="B1602" s="12" t="s">
        <v>1838</v>
      </c>
      <c r="C1602" s="12" t="s">
        <v>1853</v>
      </c>
      <c r="D1602" s="12" t="s">
        <v>1840</v>
      </c>
      <c r="E1602" s="12" t="s">
        <v>1841</v>
      </c>
      <c r="F1602" s="13">
        <v>241.96</v>
      </c>
      <c r="G1602" s="12" t="s">
        <v>1842</v>
      </c>
      <c r="H1602" s="18">
        <v>43952</v>
      </c>
      <c r="I1602" s="12" t="s">
        <v>3538</v>
      </c>
      <c r="J1602" s="12" t="s">
        <v>3545</v>
      </c>
      <c r="K1602" s="12">
        <v>10100</v>
      </c>
      <c r="L1602" s="12" t="s">
        <v>3527</v>
      </c>
      <c r="M1602" s="12">
        <v>113010</v>
      </c>
      <c r="N1602" s="12" t="s">
        <v>3546</v>
      </c>
      <c r="O1602" s="12" t="s">
        <v>1854</v>
      </c>
      <c r="P1602" s="12" t="s">
        <v>1855</v>
      </c>
      <c r="Q1602" s="12" t="s">
        <v>1856</v>
      </c>
      <c r="R1602" s="12" t="s">
        <v>1850</v>
      </c>
      <c r="S1602" s="12" t="s">
        <v>1851</v>
      </c>
    </row>
    <row r="1603" spans="1:19" x14ac:dyDescent="0.25">
      <c r="A1603" s="12" t="s">
        <v>1858</v>
      </c>
      <c r="B1603" s="12" t="s">
        <v>1838</v>
      </c>
      <c r="C1603" s="12" t="s">
        <v>1859</v>
      </c>
      <c r="D1603" s="12" t="s">
        <v>1840</v>
      </c>
      <c r="E1603" s="12" t="s">
        <v>1841</v>
      </c>
      <c r="F1603" s="13">
        <v>241.96</v>
      </c>
      <c r="G1603" s="12" t="s">
        <v>1842</v>
      </c>
      <c r="H1603" s="18">
        <v>43983</v>
      </c>
      <c r="I1603" s="12" t="s">
        <v>3468</v>
      </c>
      <c r="J1603" s="12" t="s">
        <v>3545</v>
      </c>
      <c r="K1603" s="12">
        <v>10100</v>
      </c>
      <c r="L1603" s="12" t="s">
        <v>3527</v>
      </c>
      <c r="M1603" s="12">
        <v>113010</v>
      </c>
      <c r="N1603" s="12" t="s">
        <v>3546</v>
      </c>
      <c r="O1603" s="12" t="s">
        <v>1860</v>
      </c>
      <c r="P1603" s="12" t="s">
        <v>1861</v>
      </c>
      <c r="Q1603" s="12" t="s">
        <v>1862</v>
      </c>
      <c r="R1603" s="12" t="s">
        <v>1850</v>
      </c>
      <c r="S1603" s="12" t="s">
        <v>1851</v>
      </c>
    </row>
    <row r="1604" spans="1:19" x14ac:dyDescent="0.25">
      <c r="A1604" s="12" t="s">
        <v>1837</v>
      </c>
      <c r="B1604" s="12" t="s">
        <v>1838</v>
      </c>
      <c r="C1604" s="12" t="s">
        <v>1839</v>
      </c>
      <c r="D1604" s="12" t="s">
        <v>1840</v>
      </c>
      <c r="E1604" s="12" t="s">
        <v>1841</v>
      </c>
      <c r="F1604" s="13">
        <v>39.479999999999997</v>
      </c>
      <c r="G1604" s="12" t="s">
        <v>1842</v>
      </c>
      <c r="H1604" s="18">
        <v>43922</v>
      </c>
      <c r="I1604" s="12" t="s">
        <v>3547</v>
      </c>
      <c r="J1604" s="12" t="s">
        <v>3548</v>
      </c>
      <c r="K1604" s="12">
        <v>10100</v>
      </c>
      <c r="L1604" s="12" t="s">
        <v>3527</v>
      </c>
      <c r="M1604" s="12">
        <v>113020</v>
      </c>
      <c r="N1604" s="12" t="s">
        <v>3549</v>
      </c>
      <c r="O1604" s="12" t="s">
        <v>1847</v>
      </c>
      <c r="P1604" s="12" t="s">
        <v>1848</v>
      </c>
      <c r="Q1604" s="12" t="s">
        <v>1849</v>
      </c>
      <c r="R1604" s="12" t="s">
        <v>1850</v>
      </c>
      <c r="S1604" s="12" t="s">
        <v>1866</v>
      </c>
    </row>
    <row r="1605" spans="1:19" x14ac:dyDescent="0.25">
      <c r="A1605" s="12" t="s">
        <v>1852</v>
      </c>
      <c r="B1605" s="12" t="s">
        <v>1838</v>
      </c>
      <c r="C1605" s="12" t="s">
        <v>1853</v>
      </c>
      <c r="D1605" s="12" t="s">
        <v>1840</v>
      </c>
      <c r="E1605" s="12" t="s">
        <v>1841</v>
      </c>
      <c r="F1605" s="13">
        <v>36.01</v>
      </c>
      <c r="G1605" s="12" t="s">
        <v>1842</v>
      </c>
      <c r="H1605" s="18">
        <v>43952</v>
      </c>
      <c r="I1605" s="12" t="s">
        <v>3541</v>
      </c>
      <c r="J1605" s="12" t="s">
        <v>3548</v>
      </c>
      <c r="K1605" s="12">
        <v>10100</v>
      </c>
      <c r="L1605" s="12" t="s">
        <v>3527</v>
      </c>
      <c r="M1605" s="12">
        <v>113020</v>
      </c>
      <c r="N1605" s="12" t="s">
        <v>3549</v>
      </c>
      <c r="O1605" s="12" t="s">
        <v>1854</v>
      </c>
      <c r="P1605" s="12" t="s">
        <v>1855</v>
      </c>
      <c r="Q1605" s="12" t="s">
        <v>1856</v>
      </c>
      <c r="R1605" s="12" t="s">
        <v>1850</v>
      </c>
      <c r="S1605" s="12" t="s">
        <v>1866</v>
      </c>
    </row>
    <row r="1606" spans="1:19" x14ac:dyDescent="0.25">
      <c r="A1606" s="12" t="s">
        <v>1858</v>
      </c>
      <c r="B1606" s="12" t="s">
        <v>1838</v>
      </c>
      <c r="C1606" s="12" t="s">
        <v>1859</v>
      </c>
      <c r="D1606" s="12" t="s">
        <v>1840</v>
      </c>
      <c r="E1606" s="12" t="s">
        <v>1841</v>
      </c>
      <c r="F1606" s="13">
        <v>10.95</v>
      </c>
      <c r="G1606" s="12" t="s">
        <v>1842</v>
      </c>
      <c r="H1606" s="18">
        <v>43983</v>
      </c>
      <c r="I1606" s="12" t="s">
        <v>3471</v>
      </c>
      <c r="J1606" s="12" t="s">
        <v>3548</v>
      </c>
      <c r="K1606" s="12">
        <v>10100</v>
      </c>
      <c r="L1606" s="12" t="s">
        <v>3527</v>
      </c>
      <c r="M1606" s="12">
        <v>113020</v>
      </c>
      <c r="N1606" s="12" t="s">
        <v>3549</v>
      </c>
      <c r="O1606" s="12" t="s">
        <v>1860</v>
      </c>
      <c r="P1606" s="12" t="s">
        <v>1861</v>
      </c>
      <c r="Q1606" s="12" t="s">
        <v>1862</v>
      </c>
      <c r="R1606" s="12" t="s">
        <v>1850</v>
      </c>
      <c r="S1606" s="12" t="s">
        <v>1866</v>
      </c>
    </row>
    <row r="1607" spans="1:19" x14ac:dyDescent="0.25">
      <c r="A1607" s="12" t="s">
        <v>1837</v>
      </c>
      <c r="B1607" s="12" t="s">
        <v>1838</v>
      </c>
      <c r="C1607" s="12" t="s">
        <v>1839</v>
      </c>
      <c r="D1607" s="12" t="s">
        <v>1840</v>
      </c>
      <c r="E1607" s="12" t="s">
        <v>1841</v>
      </c>
      <c r="F1607" s="13">
        <v>4073.92</v>
      </c>
      <c r="G1607" s="12" t="s">
        <v>1842</v>
      </c>
      <c r="H1607" s="18">
        <v>43922</v>
      </c>
      <c r="I1607" s="12" t="s">
        <v>3550</v>
      </c>
      <c r="J1607" s="12" t="s">
        <v>3551</v>
      </c>
      <c r="K1607" s="12">
        <v>10100</v>
      </c>
      <c r="L1607" s="12" t="s">
        <v>3527</v>
      </c>
      <c r="M1607" s="12">
        <v>113040</v>
      </c>
      <c r="N1607" s="12" t="s">
        <v>3552</v>
      </c>
      <c r="O1607" s="12" t="s">
        <v>1847</v>
      </c>
      <c r="P1607" s="12" t="s">
        <v>1848</v>
      </c>
      <c r="Q1607" s="12" t="s">
        <v>1849</v>
      </c>
      <c r="R1607" s="12" t="s">
        <v>1850</v>
      </c>
      <c r="S1607" s="12" t="s">
        <v>1815</v>
      </c>
    </row>
    <row r="1608" spans="1:19" x14ac:dyDescent="0.25">
      <c r="A1608" s="12" t="s">
        <v>1852</v>
      </c>
      <c r="B1608" s="12" t="s">
        <v>1838</v>
      </c>
      <c r="C1608" s="12" t="s">
        <v>1853</v>
      </c>
      <c r="D1608" s="12" t="s">
        <v>1840</v>
      </c>
      <c r="E1608" s="12" t="s">
        <v>1841</v>
      </c>
      <c r="F1608" s="13">
        <v>4073.92</v>
      </c>
      <c r="G1608" s="12" t="s">
        <v>1842</v>
      </c>
      <c r="H1608" s="18">
        <v>43952</v>
      </c>
      <c r="I1608" s="12" t="s">
        <v>3544</v>
      </c>
      <c r="J1608" s="12" t="s">
        <v>3551</v>
      </c>
      <c r="K1608" s="12">
        <v>10100</v>
      </c>
      <c r="L1608" s="12" t="s">
        <v>3527</v>
      </c>
      <c r="M1608" s="12">
        <v>113040</v>
      </c>
      <c r="N1608" s="12" t="s">
        <v>3552</v>
      </c>
      <c r="O1608" s="12" t="s">
        <v>1854</v>
      </c>
      <c r="P1608" s="12" t="s">
        <v>1855</v>
      </c>
      <c r="Q1608" s="12" t="s">
        <v>1856</v>
      </c>
      <c r="R1608" s="12" t="s">
        <v>1850</v>
      </c>
      <c r="S1608" s="12" t="s">
        <v>1815</v>
      </c>
    </row>
    <row r="1609" spans="1:19" x14ac:dyDescent="0.25">
      <c r="A1609" s="12" t="s">
        <v>1858</v>
      </c>
      <c r="B1609" s="12" t="s">
        <v>1838</v>
      </c>
      <c r="C1609" s="12" t="s">
        <v>1859</v>
      </c>
      <c r="D1609" s="12" t="s">
        <v>1840</v>
      </c>
      <c r="E1609" s="12" t="s">
        <v>1841</v>
      </c>
      <c r="F1609" s="13">
        <v>4073.92</v>
      </c>
      <c r="G1609" s="12" t="s">
        <v>1842</v>
      </c>
      <c r="H1609" s="18">
        <v>43983</v>
      </c>
      <c r="I1609" s="12" t="s">
        <v>3474</v>
      </c>
      <c r="J1609" s="12" t="s">
        <v>3551</v>
      </c>
      <c r="K1609" s="12">
        <v>10100</v>
      </c>
      <c r="L1609" s="12" t="s">
        <v>3527</v>
      </c>
      <c r="M1609" s="12">
        <v>113040</v>
      </c>
      <c r="N1609" s="12" t="s">
        <v>3552</v>
      </c>
      <c r="O1609" s="12" t="s">
        <v>1860</v>
      </c>
      <c r="P1609" s="12" t="s">
        <v>1861</v>
      </c>
      <c r="Q1609" s="12" t="s">
        <v>1862</v>
      </c>
      <c r="R1609" s="12" t="s">
        <v>1850</v>
      </c>
      <c r="S1609" s="12" t="s">
        <v>1815</v>
      </c>
    </row>
    <row r="1610" spans="1:19" x14ac:dyDescent="0.25">
      <c r="A1610" s="12" t="s">
        <v>1837</v>
      </c>
      <c r="B1610" s="12" t="s">
        <v>1838</v>
      </c>
      <c r="C1610" s="12" t="s">
        <v>1839</v>
      </c>
      <c r="D1610" s="12" t="s">
        <v>1840</v>
      </c>
      <c r="E1610" s="12" t="s">
        <v>1841</v>
      </c>
      <c r="F1610" s="13">
        <v>385.76</v>
      </c>
      <c r="G1610" s="12" t="s">
        <v>1842</v>
      </c>
      <c r="H1610" s="18">
        <v>43922</v>
      </c>
      <c r="I1610" s="12" t="s">
        <v>3553</v>
      </c>
      <c r="J1610" s="12" t="s">
        <v>3554</v>
      </c>
      <c r="K1610" s="12">
        <v>10100</v>
      </c>
      <c r="L1610" s="12" t="s">
        <v>3527</v>
      </c>
      <c r="M1610" s="12">
        <v>113060</v>
      </c>
      <c r="N1610" s="12" t="s">
        <v>3555</v>
      </c>
      <c r="O1610" s="12" t="s">
        <v>1847</v>
      </c>
      <c r="P1610" s="12" t="s">
        <v>1848</v>
      </c>
      <c r="Q1610" s="12" t="s">
        <v>1849</v>
      </c>
      <c r="R1610" s="12" t="s">
        <v>1850</v>
      </c>
      <c r="S1610" s="12" t="s">
        <v>1857</v>
      </c>
    </row>
    <row r="1611" spans="1:19" x14ac:dyDescent="0.25">
      <c r="A1611" s="12" t="s">
        <v>1852</v>
      </c>
      <c r="B1611" s="12" t="s">
        <v>1838</v>
      </c>
      <c r="C1611" s="12" t="s">
        <v>1853</v>
      </c>
      <c r="D1611" s="12" t="s">
        <v>1840</v>
      </c>
      <c r="E1611" s="12" t="s">
        <v>1841</v>
      </c>
      <c r="F1611" s="13">
        <v>351.71</v>
      </c>
      <c r="G1611" s="12" t="s">
        <v>1842</v>
      </c>
      <c r="H1611" s="18">
        <v>43952</v>
      </c>
      <c r="I1611" s="12" t="s">
        <v>3547</v>
      </c>
      <c r="J1611" s="12" t="s">
        <v>3554</v>
      </c>
      <c r="K1611" s="12">
        <v>10100</v>
      </c>
      <c r="L1611" s="12" t="s">
        <v>3527</v>
      </c>
      <c r="M1611" s="12">
        <v>113060</v>
      </c>
      <c r="N1611" s="12" t="s">
        <v>3555</v>
      </c>
      <c r="O1611" s="12" t="s">
        <v>1854</v>
      </c>
      <c r="P1611" s="12" t="s">
        <v>1855</v>
      </c>
      <c r="Q1611" s="12" t="s">
        <v>1856</v>
      </c>
      <c r="R1611" s="12" t="s">
        <v>1850</v>
      </c>
      <c r="S1611" s="12" t="s">
        <v>1857</v>
      </c>
    </row>
    <row r="1612" spans="1:19" x14ac:dyDescent="0.25">
      <c r="A1612" s="12" t="s">
        <v>1858</v>
      </c>
      <c r="B1612" s="12" t="s">
        <v>1838</v>
      </c>
      <c r="C1612" s="12" t="s">
        <v>1859</v>
      </c>
      <c r="D1612" s="12" t="s">
        <v>1840</v>
      </c>
      <c r="E1612" s="12" t="s">
        <v>1841</v>
      </c>
      <c r="F1612" s="13">
        <v>351.71</v>
      </c>
      <c r="G1612" s="12" t="s">
        <v>1842</v>
      </c>
      <c r="H1612" s="18">
        <v>43983</v>
      </c>
      <c r="I1612" s="12" t="s">
        <v>3477</v>
      </c>
      <c r="J1612" s="12" t="s">
        <v>3554</v>
      </c>
      <c r="K1612" s="12">
        <v>10100</v>
      </c>
      <c r="L1612" s="12" t="s">
        <v>3527</v>
      </c>
      <c r="M1612" s="12">
        <v>113060</v>
      </c>
      <c r="N1612" s="12" t="s">
        <v>3555</v>
      </c>
      <c r="O1612" s="12" t="s">
        <v>1860</v>
      </c>
      <c r="P1612" s="12" t="s">
        <v>1861</v>
      </c>
      <c r="Q1612" s="12" t="s">
        <v>1862</v>
      </c>
      <c r="R1612" s="12" t="s">
        <v>1850</v>
      </c>
      <c r="S1612" s="12" t="s">
        <v>1857</v>
      </c>
    </row>
    <row r="1613" spans="1:19" x14ac:dyDescent="0.25">
      <c r="A1613" s="12" t="s">
        <v>1837</v>
      </c>
      <c r="B1613" s="12" t="s">
        <v>1838</v>
      </c>
      <c r="C1613" s="12" t="s">
        <v>1839</v>
      </c>
      <c r="D1613" s="12" t="s">
        <v>1840</v>
      </c>
      <c r="E1613" s="12" t="s">
        <v>1841</v>
      </c>
      <c r="F1613" s="13">
        <v>341.34</v>
      </c>
      <c r="G1613" s="12" t="s">
        <v>1842</v>
      </c>
      <c r="H1613" s="18">
        <v>43922</v>
      </c>
      <c r="I1613" s="12" t="s">
        <v>3556</v>
      </c>
      <c r="J1613" s="12" t="s">
        <v>3557</v>
      </c>
      <c r="K1613" s="12">
        <v>10100</v>
      </c>
      <c r="L1613" s="12" t="s">
        <v>3527</v>
      </c>
      <c r="M1613" s="12">
        <v>114000</v>
      </c>
      <c r="N1613" s="12" t="s">
        <v>3558</v>
      </c>
      <c r="O1613" s="12" t="s">
        <v>1847</v>
      </c>
      <c r="P1613" s="12" t="s">
        <v>1848</v>
      </c>
      <c r="Q1613" s="12" t="s">
        <v>1849</v>
      </c>
      <c r="R1613" s="12" t="s">
        <v>1850</v>
      </c>
      <c r="S1613" s="12" t="s">
        <v>1877</v>
      </c>
    </row>
    <row r="1614" spans="1:19" x14ac:dyDescent="0.25">
      <c r="A1614" s="12" t="s">
        <v>1852</v>
      </c>
      <c r="B1614" s="12" t="s">
        <v>1838</v>
      </c>
      <c r="C1614" s="12" t="s">
        <v>1853</v>
      </c>
      <c r="D1614" s="12" t="s">
        <v>1840</v>
      </c>
      <c r="E1614" s="12" t="s">
        <v>1841</v>
      </c>
      <c r="F1614" s="13">
        <v>181.04</v>
      </c>
      <c r="G1614" s="12" t="s">
        <v>1842</v>
      </c>
      <c r="H1614" s="18">
        <v>43952</v>
      </c>
      <c r="I1614" s="12" t="s">
        <v>3550</v>
      </c>
      <c r="J1614" s="12" t="s">
        <v>3557</v>
      </c>
      <c r="K1614" s="12">
        <v>10100</v>
      </c>
      <c r="L1614" s="12" t="s">
        <v>3527</v>
      </c>
      <c r="M1614" s="12">
        <v>114000</v>
      </c>
      <c r="N1614" s="12" t="s">
        <v>3558</v>
      </c>
      <c r="O1614" s="12" t="s">
        <v>1854</v>
      </c>
      <c r="P1614" s="12" t="s">
        <v>1855</v>
      </c>
      <c r="Q1614" s="12" t="s">
        <v>1856</v>
      </c>
      <c r="R1614" s="12" t="s">
        <v>1850</v>
      </c>
      <c r="S1614" s="12" t="s">
        <v>1877</v>
      </c>
    </row>
    <row r="1615" spans="1:19" x14ac:dyDescent="0.25">
      <c r="A1615" s="12" t="s">
        <v>1858</v>
      </c>
      <c r="B1615" s="12" t="s">
        <v>1838</v>
      </c>
      <c r="C1615" s="12" t="s">
        <v>1859</v>
      </c>
      <c r="D1615" s="12" t="s">
        <v>1840</v>
      </c>
      <c r="E1615" s="12" t="s">
        <v>1841</v>
      </c>
      <c r="F1615" s="13">
        <v>242.05</v>
      </c>
      <c r="G1615" s="12" t="s">
        <v>1842</v>
      </c>
      <c r="H1615" s="18">
        <v>43983</v>
      </c>
      <c r="I1615" s="12" t="s">
        <v>3480</v>
      </c>
      <c r="J1615" s="12" t="s">
        <v>3557</v>
      </c>
      <c r="K1615" s="12">
        <v>10100</v>
      </c>
      <c r="L1615" s="12" t="s">
        <v>3527</v>
      </c>
      <c r="M1615" s="12">
        <v>114000</v>
      </c>
      <c r="N1615" s="12" t="s">
        <v>3558</v>
      </c>
      <c r="O1615" s="12" t="s">
        <v>1860</v>
      </c>
      <c r="P1615" s="12" t="s">
        <v>1861</v>
      </c>
      <c r="Q1615" s="12" t="s">
        <v>1862</v>
      </c>
      <c r="R1615" s="12" t="s">
        <v>1850</v>
      </c>
      <c r="S1615" s="12" t="s">
        <v>1877</v>
      </c>
    </row>
    <row r="1616" spans="1:19" x14ac:dyDescent="0.25">
      <c r="A1616" s="12" t="s">
        <v>1837</v>
      </c>
      <c r="B1616" s="12" t="s">
        <v>1838</v>
      </c>
      <c r="C1616" s="12" t="s">
        <v>1839</v>
      </c>
      <c r="D1616" s="12" t="s">
        <v>1840</v>
      </c>
      <c r="E1616" s="12" t="s">
        <v>1841</v>
      </c>
      <c r="F1616" s="13">
        <v>782.48</v>
      </c>
      <c r="G1616" s="12" t="s">
        <v>1842</v>
      </c>
      <c r="H1616" s="18">
        <v>43922</v>
      </c>
      <c r="I1616" s="12" t="s">
        <v>3559</v>
      </c>
      <c r="J1616" s="12" t="s">
        <v>3560</v>
      </c>
      <c r="K1616" s="12">
        <v>10100</v>
      </c>
      <c r="L1616" s="12" t="s">
        <v>3527</v>
      </c>
      <c r="M1616" s="12">
        <v>114010</v>
      </c>
      <c r="N1616" s="12" t="s">
        <v>3561</v>
      </c>
      <c r="O1616" s="12" t="s">
        <v>1847</v>
      </c>
      <c r="P1616" s="12" t="s">
        <v>1848</v>
      </c>
      <c r="Q1616" s="12" t="s">
        <v>1849</v>
      </c>
      <c r="R1616" s="12" t="s">
        <v>1850</v>
      </c>
      <c r="S1616" s="12" t="s">
        <v>1851</v>
      </c>
    </row>
    <row r="1617" spans="1:19" x14ac:dyDescent="0.25">
      <c r="A1617" s="12" t="s">
        <v>1852</v>
      </c>
      <c r="B1617" s="12" t="s">
        <v>1838</v>
      </c>
      <c r="C1617" s="12" t="s">
        <v>1853</v>
      </c>
      <c r="D1617" s="12" t="s">
        <v>1840</v>
      </c>
      <c r="E1617" s="12" t="s">
        <v>1841</v>
      </c>
      <c r="F1617" s="13">
        <v>693.41</v>
      </c>
      <c r="G1617" s="12" t="s">
        <v>1842</v>
      </c>
      <c r="H1617" s="18">
        <v>43952</v>
      </c>
      <c r="I1617" s="12" t="s">
        <v>3553</v>
      </c>
      <c r="J1617" s="12" t="s">
        <v>3560</v>
      </c>
      <c r="K1617" s="12">
        <v>10100</v>
      </c>
      <c r="L1617" s="12" t="s">
        <v>3527</v>
      </c>
      <c r="M1617" s="12">
        <v>114010</v>
      </c>
      <c r="N1617" s="12" t="s">
        <v>3561</v>
      </c>
      <c r="O1617" s="12" t="s">
        <v>1854</v>
      </c>
      <c r="P1617" s="12" t="s">
        <v>1855</v>
      </c>
      <c r="Q1617" s="12" t="s">
        <v>1856</v>
      </c>
      <c r="R1617" s="12" t="s">
        <v>1850</v>
      </c>
      <c r="S1617" s="12" t="s">
        <v>1851</v>
      </c>
    </row>
    <row r="1618" spans="1:19" x14ac:dyDescent="0.25">
      <c r="A1618" s="12" t="s">
        <v>1858</v>
      </c>
      <c r="B1618" s="12" t="s">
        <v>1838</v>
      </c>
      <c r="C1618" s="12" t="s">
        <v>1859</v>
      </c>
      <c r="D1618" s="12" t="s">
        <v>1840</v>
      </c>
      <c r="E1618" s="12" t="s">
        <v>1841</v>
      </c>
      <c r="F1618" s="13">
        <v>693.41</v>
      </c>
      <c r="G1618" s="12" t="s">
        <v>1842</v>
      </c>
      <c r="H1618" s="18">
        <v>43983</v>
      </c>
      <c r="I1618" s="12" t="s">
        <v>3485</v>
      </c>
      <c r="J1618" s="12" t="s">
        <v>3560</v>
      </c>
      <c r="K1618" s="12">
        <v>10100</v>
      </c>
      <c r="L1618" s="12" t="s">
        <v>3527</v>
      </c>
      <c r="M1618" s="12">
        <v>114010</v>
      </c>
      <c r="N1618" s="12" t="s">
        <v>3561</v>
      </c>
      <c r="O1618" s="12" t="s">
        <v>1860</v>
      </c>
      <c r="P1618" s="12" t="s">
        <v>1861</v>
      </c>
      <c r="Q1618" s="12" t="s">
        <v>1862</v>
      </c>
      <c r="R1618" s="12" t="s">
        <v>1850</v>
      </c>
      <c r="S1618" s="12" t="s">
        <v>1851</v>
      </c>
    </row>
    <row r="1619" spans="1:19" x14ac:dyDescent="0.25">
      <c r="A1619" s="12" t="s">
        <v>1837</v>
      </c>
      <c r="B1619" s="12" t="s">
        <v>1838</v>
      </c>
      <c r="C1619" s="12" t="s">
        <v>1839</v>
      </c>
      <c r="D1619" s="12" t="s">
        <v>1840</v>
      </c>
      <c r="E1619" s="12" t="s">
        <v>1841</v>
      </c>
      <c r="F1619" s="13">
        <v>444.28</v>
      </c>
      <c r="G1619" s="12" t="s">
        <v>1842</v>
      </c>
      <c r="H1619" s="18">
        <v>43922</v>
      </c>
      <c r="I1619" s="12" t="s">
        <v>3562</v>
      </c>
      <c r="J1619" s="12" t="s">
        <v>3563</v>
      </c>
      <c r="K1619" s="12">
        <v>10100</v>
      </c>
      <c r="L1619" s="12" t="s">
        <v>3527</v>
      </c>
      <c r="M1619" s="12">
        <v>114020</v>
      </c>
      <c r="N1619" s="12" t="s">
        <v>3564</v>
      </c>
      <c r="O1619" s="12" t="s">
        <v>1847</v>
      </c>
      <c r="P1619" s="12" t="s">
        <v>1848</v>
      </c>
      <c r="Q1619" s="12" t="s">
        <v>1849</v>
      </c>
      <c r="R1619" s="12" t="s">
        <v>1850</v>
      </c>
      <c r="S1619" s="12" t="s">
        <v>1866</v>
      </c>
    </row>
    <row r="1620" spans="1:19" x14ac:dyDescent="0.25">
      <c r="A1620" s="12" t="s">
        <v>1852</v>
      </c>
      <c r="B1620" s="12" t="s">
        <v>1838</v>
      </c>
      <c r="C1620" s="12" t="s">
        <v>1853</v>
      </c>
      <c r="D1620" s="12" t="s">
        <v>1840</v>
      </c>
      <c r="E1620" s="12" t="s">
        <v>1841</v>
      </c>
      <c r="F1620" s="13">
        <v>492.35</v>
      </c>
      <c r="G1620" s="12" t="s">
        <v>1842</v>
      </c>
      <c r="H1620" s="18">
        <v>43952</v>
      </c>
      <c r="I1620" s="12" t="s">
        <v>3556</v>
      </c>
      <c r="J1620" s="12" t="s">
        <v>3563</v>
      </c>
      <c r="K1620" s="12">
        <v>10100</v>
      </c>
      <c r="L1620" s="12" t="s">
        <v>3527</v>
      </c>
      <c r="M1620" s="12">
        <v>114020</v>
      </c>
      <c r="N1620" s="12" t="s">
        <v>3564</v>
      </c>
      <c r="O1620" s="12" t="s">
        <v>1854</v>
      </c>
      <c r="P1620" s="12" t="s">
        <v>1855</v>
      </c>
      <c r="Q1620" s="12" t="s">
        <v>1856</v>
      </c>
      <c r="R1620" s="12" t="s">
        <v>1850</v>
      </c>
      <c r="S1620" s="12" t="s">
        <v>1866</v>
      </c>
    </row>
    <row r="1621" spans="1:19" x14ac:dyDescent="0.25">
      <c r="A1621" s="12" t="s">
        <v>1858</v>
      </c>
      <c r="B1621" s="12" t="s">
        <v>1838</v>
      </c>
      <c r="C1621" s="12" t="s">
        <v>1859</v>
      </c>
      <c r="D1621" s="12" t="s">
        <v>1840</v>
      </c>
      <c r="E1621" s="12" t="s">
        <v>1841</v>
      </c>
      <c r="F1621" s="13">
        <v>444.28</v>
      </c>
      <c r="G1621" s="12" t="s">
        <v>1842</v>
      </c>
      <c r="H1621" s="18">
        <v>43983</v>
      </c>
      <c r="I1621" s="12" t="s">
        <v>3488</v>
      </c>
      <c r="J1621" s="12" t="s">
        <v>3563</v>
      </c>
      <c r="K1621" s="12">
        <v>10100</v>
      </c>
      <c r="L1621" s="12" t="s">
        <v>3527</v>
      </c>
      <c r="M1621" s="12">
        <v>114020</v>
      </c>
      <c r="N1621" s="12" t="s">
        <v>3564</v>
      </c>
      <c r="O1621" s="12" t="s">
        <v>1860</v>
      </c>
      <c r="P1621" s="12" t="s">
        <v>1861</v>
      </c>
      <c r="Q1621" s="12" t="s">
        <v>1862</v>
      </c>
      <c r="R1621" s="12" t="s">
        <v>1850</v>
      </c>
      <c r="S1621" s="12" t="s">
        <v>1866</v>
      </c>
    </row>
    <row r="1622" spans="1:19" x14ac:dyDescent="0.25">
      <c r="A1622" s="12" t="s">
        <v>1837</v>
      </c>
      <c r="B1622" s="12" t="s">
        <v>1838</v>
      </c>
      <c r="C1622" s="12" t="s">
        <v>1839</v>
      </c>
      <c r="D1622" s="12" t="s">
        <v>1840</v>
      </c>
      <c r="E1622" s="12" t="s">
        <v>1841</v>
      </c>
      <c r="F1622" s="13">
        <v>8978.49</v>
      </c>
      <c r="G1622" s="12" t="s">
        <v>1842</v>
      </c>
      <c r="H1622" s="18">
        <v>43922</v>
      </c>
      <c r="I1622" s="12" t="s">
        <v>3565</v>
      </c>
      <c r="J1622" s="12" t="s">
        <v>3566</v>
      </c>
      <c r="K1622" s="12">
        <v>10100</v>
      </c>
      <c r="L1622" s="12" t="s">
        <v>3527</v>
      </c>
      <c r="M1622" s="12">
        <v>114040</v>
      </c>
      <c r="N1622" s="12" t="s">
        <v>3567</v>
      </c>
      <c r="O1622" s="12" t="s">
        <v>1847</v>
      </c>
      <c r="P1622" s="12" t="s">
        <v>1848</v>
      </c>
      <c r="Q1622" s="12" t="s">
        <v>1849</v>
      </c>
      <c r="R1622" s="12" t="s">
        <v>1850</v>
      </c>
      <c r="S1622" s="12" t="s">
        <v>1815</v>
      </c>
    </row>
    <row r="1623" spans="1:19" x14ac:dyDescent="0.25">
      <c r="A1623" s="12" t="s">
        <v>1852</v>
      </c>
      <c r="B1623" s="12" t="s">
        <v>1838</v>
      </c>
      <c r="C1623" s="12" t="s">
        <v>1853</v>
      </c>
      <c r="D1623" s="12" t="s">
        <v>1840</v>
      </c>
      <c r="E1623" s="12" t="s">
        <v>1841</v>
      </c>
      <c r="F1623" s="13">
        <v>8978.49</v>
      </c>
      <c r="G1623" s="12" t="s">
        <v>1842</v>
      </c>
      <c r="H1623" s="18">
        <v>43952</v>
      </c>
      <c r="I1623" s="12" t="s">
        <v>3559</v>
      </c>
      <c r="J1623" s="12" t="s">
        <v>3566</v>
      </c>
      <c r="K1623" s="12">
        <v>10100</v>
      </c>
      <c r="L1623" s="12" t="s">
        <v>3527</v>
      </c>
      <c r="M1623" s="12">
        <v>114040</v>
      </c>
      <c r="N1623" s="12" t="s">
        <v>3567</v>
      </c>
      <c r="O1623" s="12" t="s">
        <v>1854</v>
      </c>
      <c r="P1623" s="12" t="s">
        <v>1855</v>
      </c>
      <c r="Q1623" s="12" t="s">
        <v>1856</v>
      </c>
      <c r="R1623" s="12" t="s">
        <v>1850</v>
      </c>
      <c r="S1623" s="12" t="s">
        <v>1815</v>
      </c>
    </row>
    <row r="1624" spans="1:19" x14ac:dyDescent="0.25">
      <c r="A1624" s="12" t="s">
        <v>1858</v>
      </c>
      <c r="B1624" s="12" t="s">
        <v>1838</v>
      </c>
      <c r="C1624" s="12" t="s">
        <v>1859</v>
      </c>
      <c r="D1624" s="12" t="s">
        <v>1840</v>
      </c>
      <c r="E1624" s="12" t="s">
        <v>1841</v>
      </c>
      <c r="F1624" s="13">
        <v>9974.39</v>
      </c>
      <c r="G1624" s="12" t="s">
        <v>1842</v>
      </c>
      <c r="H1624" s="18">
        <v>43983</v>
      </c>
      <c r="I1624" s="12" t="s">
        <v>3492</v>
      </c>
      <c r="J1624" s="12" t="s">
        <v>3566</v>
      </c>
      <c r="K1624" s="12">
        <v>10100</v>
      </c>
      <c r="L1624" s="12" t="s">
        <v>3527</v>
      </c>
      <c r="M1624" s="12">
        <v>114040</v>
      </c>
      <c r="N1624" s="12" t="s">
        <v>3567</v>
      </c>
      <c r="O1624" s="12" t="s">
        <v>1860</v>
      </c>
      <c r="P1624" s="12" t="s">
        <v>1861</v>
      </c>
      <c r="Q1624" s="12" t="s">
        <v>1862</v>
      </c>
      <c r="R1624" s="12" t="s">
        <v>1850</v>
      </c>
      <c r="S1624" s="12" t="s">
        <v>1815</v>
      </c>
    </row>
    <row r="1625" spans="1:19" x14ac:dyDescent="0.25">
      <c r="A1625" s="12" t="s">
        <v>1837</v>
      </c>
      <c r="B1625" s="12" t="s">
        <v>1838</v>
      </c>
      <c r="C1625" s="12" t="s">
        <v>1839</v>
      </c>
      <c r="D1625" s="12" t="s">
        <v>1840</v>
      </c>
      <c r="E1625" s="12" t="s">
        <v>1841</v>
      </c>
      <c r="F1625" s="13">
        <v>2327.0700000000002</v>
      </c>
      <c r="G1625" s="12" t="s">
        <v>1842</v>
      </c>
      <c r="H1625" s="18">
        <v>43922</v>
      </c>
      <c r="I1625" s="12" t="s">
        <v>3568</v>
      </c>
      <c r="J1625" s="12" t="s">
        <v>3569</v>
      </c>
      <c r="K1625" s="12">
        <v>10100</v>
      </c>
      <c r="L1625" s="12" t="s">
        <v>3527</v>
      </c>
      <c r="M1625" s="12">
        <v>114060</v>
      </c>
      <c r="N1625" s="12" t="s">
        <v>3570</v>
      </c>
      <c r="O1625" s="12" t="s">
        <v>1847</v>
      </c>
      <c r="P1625" s="12" t="s">
        <v>1848</v>
      </c>
      <c r="Q1625" s="12" t="s">
        <v>1849</v>
      </c>
      <c r="R1625" s="12" t="s">
        <v>1850</v>
      </c>
      <c r="S1625" s="12" t="s">
        <v>1857</v>
      </c>
    </row>
    <row r="1626" spans="1:19" x14ac:dyDescent="0.25">
      <c r="A1626" s="12" t="s">
        <v>1852</v>
      </c>
      <c r="B1626" s="12" t="s">
        <v>1838</v>
      </c>
      <c r="C1626" s="12" t="s">
        <v>1853</v>
      </c>
      <c r="D1626" s="12" t="s">
        <v>1840</v>
      </c>
      <c r="E1626" s="12" t="s">
        <v>1841</v>
      </c>
      <c r="F1626" s="13">
        <v>2250.54</v>
      </c>
      <c r="G1626" s="12" t="s">
        <v>1842</v>
      </c>
      <c r="H1626" s="18">
        <v>43952</v>
      </c>
      <c r="I1626" s="12" t="s">
        <v>3562</v>
      </c>
      <c r="J1626" s="12" t="s">
        <v>3569</v>
      </c>
      <c r="K1626" s="12">
        <v>10100</v>
      </c>
      <c r="L1626" s="12" t="s">
        <v>3527</v>
      </c>
      <c r="M1626" s="12">
        <v>114060</v>
      </c>
      <c r="N1626" s="12" t="s">
        <v>3570</v>
      </c>
      <c r="O1626" s="12" t="s">
        <v>1854</v>
      </c>
      <c r="P1626" s="12" t="s">
        <v>1855</v>
      </c>
      <c r="Q1626" s="12" t="s">
        <v>1856</v>
      </c>
      <c r="R1626" s="12" t="s">
        <v>1850</v>
      </c>
      <c r="S1626" s="12" t="s">
        <v>1857</v>
      </c>
    </row>
    <row r="1627" spans="1:19" x14ac:dyDescent="0.25">
      <c r="A1627" s="12" t="s">
        <v>1858</v>
      </c>
      <c r="B1627" s="12" t="s">
        <v>1838</v>
      </c>
      <c r="C1627" s="12" t="s">
        <v>1859</v>
      </c>
      <c r="D1627" s="12" t="s">
        <v>1840</v>
      </c>
      <c r="E1627" s="12" t="s">
        <v>1841</v>
      </c>
      <c r="F1627" s="13">
        <v>2250.54</v>
      </c>
      <c r="G1627" s="12" t="s">
        <v>1842</v>
      </c>
      <c r="H1627" s="18">
        <v>43983</v>
      </c>
      <c r="I1627" s="12" t="s">
        <v>3495</v>
      </c>
      <c r="J1627" s="12" t="s">
        <v>3569</v>
      </c>
      <c r="K1627" s="12">
        <v>10100</v>
      </c>
      <c r="L1627" s="12" t="s">
        <v>3527</v>
      </c>
      <c r="M1627" s="12">
        <v>114060</v>
      </c>
      <c r="N1627" s="12" t="s">
        <v>3570</v>
      </c>
      <c r="O1627" s="12" t="s">
        <v>1860</v>
      </c>
      <c r="P1627" s="12" t="s">
        <v>1861</v>
      </c>
      <c r="Q1627" s="12" t="s">
        <v>1862</v>
      </c>
      <c r="R1627" s="12" t="s">
        <v>1850</v>
      </c>
      <c r="S1627" s="12" t="s">
        <v>1857</v>
      </c>
    </row>
    <row r="1628" spans="1:19" x14ac:dyDescent="0.25">
      <c r="A1628" s="12" t="s">
        <v>1837</v>
      </c>
      <c r="B1628" s="12" t="s">
        <v>1838</v>
      </c>
      <c r="C1628" s="12" t="s">
        <v>1839</v>
      </c>
      <c r="D1628" s="12" t="s">
        <v>1840</v>
      </c>
      <c r="E1628" s="12" t="s">
        <v>1841</v>
      </c>
      <c r="F1628" s="13">
        <v>3467.58</v>
      </c>
      <c r="G1628" s="12" t="s">
        <v>1842</v>
      </c>
      <c r="H1628" s="18">
        <v>43922</v>
      </c>
      <c r="I1628" s="12" t="s">
        <v>3571</v>
      </c>
      <c r="J1628" s="12" t="s">
        <v>3572</v>
      </c>
      <c r="K1628" s="12">
        <v>10101</v>
      </c>
      <c r="L1628" s="12" t="s">
        <v>3573</v>
      </c>
      <c r="M1628" s="12">
        <v>111100</v>
      </c>
      <c r="N1628" s="12" t="s">
        <v>3574</v>
      </c>
      <c r="O1628" s="12" t="s">
        <v>1847</v>
      </c>
      <c r="P1628" s="12" t="s">
        <v>1848</v>
      </c>
      <c r="Q1628" s="12" t="s">
        <v>1849</v>
      </c>
      <c r="R1628" s="12" t="s">
        <v>1850</v>
      </c>
      <c r="S1628" s="12" t="s">
        <v>1851</v>
      </c>
    </row>
    <row r="1629" spans="1:19" x14ac:dyDescent="0.25">
      <c r="A1629" s="12" t="s">
        <v>1852</v>
      </c>
      <c r="B1629" s="12" t="s">
        <v>1838</v>
      </c>
      <c r="C1629" s="12" t="s">
        <v>1853</v>
      </c>
      <c r="D1629" s="12" t="s">
        <v>1840</v>
      </c>
      <c r="E1629" s="12" t="s">
        <v>1841</v>
      </c>
      <c r="F1629" s="13">
        <v>2901.84</v>
      </c>
      <c r="G1629" s="12" t="s">
        <v>1842</v>
      </c>
      <c r="H1629" s="18">
        <v>43952</v>
      </c>
      <c r="I1629" s="12" t="s">
        <v>3565</v>
      </c>
      <c r="J1629" s="12" t="s">
        <v>3572</v>
      </c>
      <c r="K1629" s="12">
        <v>10101</v>
      </c>
      <c r="L1629" s="12" t="s">
        <v>3573</v>
      </c>
      <c r="M1629" s="12">
        <v>111100</v>
      </c>
      <c r="N1629" s="12" t="s">
        <v>3574</v>
      </c>
      <c r="O1629" s="12" t="s">
        <v>1854</v>
      </c>
      <c r="P1629" s="12" t="s">
        <v>1855</v>
      </c>
      <c r="Q1629" s="12" t="s">
        <v>1856</v>
      </c>
      <c r="R1629" s="12" t="s">
        <v>1850</v>
      </c>
      <c r="S1629" s="12" t="s">
        <v>1851</v>
      </c>
    </row>
    <row r="1630" spans="1:19" x14ac:dyDescent="0.25">
      <c r="A1630" s="12" t="s">
        <v>1858</v>
      </c>
      <c r="B1630" s="12" t="s">
        <v>1838</v>
      </c>
      <c r="C1630" s="12" t="s">
        <v>1859</v>
      </c>
      <c r="D1630" s="12" t="s">
        <v>1840</v>
      </c>
      <c r="E1630" s="12" t="s">
        <v>1841</v>
      </c>
      <c r="F1630" s="13">
        <v>2738.66</v>
      </c>
      <c r="G1630" s="12" t="s">
        <v>1842</v>
      </c>
      <c r="H1630" s="18">
        <v>43983</v>
      </c>
      <c r="I1630" s="12" t="s">
        <v>3498</v>
      </c>
      <c r="J1630" s="12" t="s">
        <v>3572</v>
      </c>
      <c r="K1630" s="12">
        <v>10101</v>
      </c>
      <c r="L1630" s="12" t="s">
        <v>3573</v>
      </c>
      <c r="M1630" s="12">
        <v>111100</v>
      </c>
      <c r="N1630" s="12" t="s">
        <v>3574</v>
      </c>
      <c r="O1630" s="12" t="s">
        <v>1860</v>
      </c>
      <c r="P1630" s="12" t="s">
        <v>1861</v>
      </c>
      <c r="Q1630" s="12" t="s">
        <v>1862</v>
      </c>
      <c r="R1630" s="12" t="s">
        <v>1850</v>
      </c>
      <c r="S1630" s="12" t="s">
        <v>1851</v>
      </c>
    </row>
    <row r="1631" spans="1:19" x14ac:dyDescent="0.25">
      <c r="A1631" s="12" t="s">
        <v>1837</v>
      </c>
      <c r="B1631" s="12" t="s">
        <v>1838</v>
      </c>
      <c r="C1631" s="12" t="s">
        <v>1839</v>
      </c>
      <c r="D1631" s="12" t="s">
        <v>1840</v>
      </c>
      <c r="E1631" s="12" t="s">
        <v>1841</v>
      </c>
      <c r="F1631" s="13">
        <v>4726.1899999999996</v>
      </c>
      <c r="G1631" s="12" t="s">
        <v>1842</v>
      </c>
      <c r="H1631" s="18">
        <v>43922</v>
      </c>
      <c r="I1631" s="12" t="s">
        <v>3575</v>
      </c>
      <c r="J1631" s="12" t="s">
        <v>3576</v>
      </c>
      <c r="K1631" s="12">
        <v>10101</v>
      </c>
      <c r="L1631" s="12" t="s">
        <v>3573</v>
      </c>
      <c r="M1631" s="12">
        <v>111200</v>
      </c>
      <c r="N1631" s="12" t="s">
        <v>3577</v>
      </c>
      <c r="O1631" s="12" t="s">
        <v>1847</v>
      </c>
      <c r="P1631" s="12" t="s">
        <v>1848</v>
      </c>
      <c r="Q1631" s="12" t="s">
        <v>1849</v>
      </c>
      <c r="R1631" s="12" t="s">
        <v>1850</v>
      </c>
      <c r="S1631" s="12" t="s">
        <v>1866</v>
      </c>
    </row>
    <row r="1632" spans="1:19" x14ac:dyDescent="0.25">
      <c r="A1632" s="12" t="s">
        <v>1852</v>
      </c>
      <c r="B1632" s="12" t="s">
        <v>1838</v>
      </c>
      <c r="C1632" s="12" t="s">
        <v>1853</v>
      </c>
      <c r="D1632" s="12" t="s">
        <v>1840</v>
      </c>
      <c r="E1632" s="12" t="s">
        <v>1841</v>
      </c>
      <c r="F1632" s="13">
        <v>2766.19</v>
      </c>
      <c r="G1632" s="12" t="s">
        <v>1842</v>
      </c>
      <c r="H1632" s="18">
        <v>43952</v>
      </c>
      <c r="I1632" s="12" t="s">
        <v>3568</v>
      </c>
      <c r="J1632" s="12" t="s">
        <v>3576</v>
      </c>
      <c r="K1632" s="12">
        <v>10101</v>
      </c>
      <c r="L1632" s="12" t="s">
        <v>3573</v>
      </c>
      <c r="M1632" s="12">
        <v>111200</v>
      </c>
      <c r="N1632" s="12" t="s">
        <v>3577</v>
      </c>
      <c r="O1632" s="12" t="s">
        <v>1854</v>
      </c>
      <c r="P1632" s="12" t="s">
        <v>1855</v>
      </c>
      <c r="Q1632" s="12" t="s">
        <v>1856</v>
      </c>
      <c r="R1632" s="12" t="s">
        <v>1850</v>
      </c>
      <c r="S1632" s="12" t="s">
        <v>1866</v>
      </c>
    </row>
    <row r="1633" spans="1:19" x14ac:dyDescent="0.25">
      <c r="A1633" s="12" t="s">
        <v>1858</v>
      </c>
      <c r="B1633" s="12" t="s">
        <v>1838</v>
      </c>
      <c r="C1633" s="12" t="s">
        <v>1859</v>
      </c>
      <c r="D1633" s="12" t="s">
        <v>1840</v>
      </c>
      <c r="E1633" s="12" t="s">
        <v>1841</v>
      </c>
      <c r="F1633" s="13">
        <v>3044.41</v>
      </c>
      <c r="G1633" s="12" t="s">
        <v>1842</v>
      </c>
      <c r="H1633" s="18">
        <v>43983</v>
      </c>
      <c r="I1633" s="12" t="s">
        <v>3501</v>
      </c>
      <c r="J1633" s="12" t="s">
        <v>3576</v>
      </c>
      <c r="K1633" s="12">
        <v>10101</v>
      </c>
      <c r="L1633" s="12" t="s">
        <v>3573</v>
      </c>
      <c r="M1633" s="12">
        <v>111200</v>
      </c>
      <c r="N1633" s="12" t="s">
        <v>3577</v>
      </c>
      <c r="O1633" s="12" t="s">
        <v>1860</v>
      </c>
      <c r="P1633" s="12" t="s">
        <v>1861</v>
      </c>
      <c r="Q1633" s="12" t="s">
        <v>1862</v>
      </c>
      <c r="R1633" s="12" t="s">
        <v>1850</v>
      </c>
      <c r="S1633" s="12" t="s">
        <v>1866</v>
      </c>
    </row>
    <row r="1634" spans="1:19" x14ac:dyDescent="0.25">
      <c r="A1634" s="12" t="s">
        <v>1837</v>
      </c>
      <c r="B1634" s="12" t="s">
        <v>1838</v>
      </c>
      <c r="C1634" s="12" t="s">
        <v>1839</v>
      </c>
      <c r="D1634" s="12" t="s">
        <v>1840</v>
      </c>
      <c r="E1634" s="12" t="s">
        <v>1841</v>
      </c>
      <c r="F1634" s="13">
        <v>41321.53</v>
      </c>
      <c r="G1634" s="12" t="s">
        <v>1842</v>
      </c>
      <c r="H1634" s="18">
        <v>43922</v>
      </c>
      <c r="I1634" s="12" t="s">
        <v>3578</v>
      </c>
      <c r="J1634" s="12" t="s">
        <v>3579</v>
      </c>
      <c r="K1634" s="12">
        <v>10101</v>
      </c>
      <c r="L1634" s="12" t="s">
        <v>3573</v>
      </c>
      <c r="M1634" s="12">
        <v>111400</v>
      </c>
      <c r="N1634" s="12" t="s">
        <v>3580</v>
      </c>
      <c r="O1634" s="12" t="s">
        <v>1847</v>
      </c>
      <c r="P1634" s="12" t="s">
        <v>1848</v>
      </c>
      <c r="Q1634" s="12" t="s">
        <v>1849</v>
      </c>
      <c r="R1634" s="12" t="s">
        <v>1850</v>
      </c>
      <c r="S1634" s="12" t="s">
        <v>1815</v>
      </c>
    </row>
    <row r="1635" spans="1:19" x14ac:dyDescent="0.25">
      <c r="A1635" s="12" t="s">
        <v>1852</v>
      </c>
      <c r="B1635" s="12" t="s">
        <v>1838</v>
      </c>
      <c r="C1635" s="12" t="s">
        <v>1853</v>
      </c>
      <c r="D1635" s="12" t="s">
        <v>1840</v>
      </c>
      <c r="E1635" s="12" t="s">
        <v>1841</v>
      </c>
      <c r="F1635" s="13">
        <v>48386.92</v>
      </c>
      <c r="G1635" s="12" t="s">
        <v>1842</v>
      </c>
      <c r="H1635" s="18">
        <v>43952</v>
      </c>
      <c r="I1635" s="12" t="s">
        <v>3571</v>
      </c>
      <c r="J1635" s="12" t="s">
        <v>3579</v>
      </c>
      <c r="K1635" s="12">
        <v>10101</v>
      </c>
      <c r="L1635" s="12" t="s">
        <v>3573</v>
      </c>
      <c r="M1635" s="12">
        <v>111400</v>
      </c>
      <c r="N1635" s="12" t="s">
        <v>3580</v>
      </c>
      <c r="O1635" s="12" t="s">
        <v>1854</v>
      </c>
      <c r="P1635" s="12" t="s">
        <v>1855</v>
      </c>
      <c r="Q1635" s="12" t="s">
        <v>1856</v>
      </c>
      <c r="R1635" s="12" t="s">
        <v>1850</v>
      </c>
      <c r="S1635" s="12" t="s">
        <v>1815</v>
      </c>
    </row>
    <row r="1636" spans="1:19" x14ac:dyDescent="0.25">
      <c r="A1636" s="12" t="s">
        <v>1858</v>
      </c>
      <c r="B1636" s="12" t="s">
        <v>1838</v>
      </c>
      <c r="C1636" s="12" t="s">
        <v>1859</v>
      </c>
      <c r="D1636" s="12" t="s">
        <v>1840</v>
      </c>
      <c r="E1636" s="12" t="s">
        <v>1841</v>
      </c>
      <c r="F1636" s="13">
        <v>2133.64</v>
      </c>
      <c r="G1636" s="12" t="s">
        <v>1842</v>
      </c>
      <c r="H1636" s="18">
        <v>43983</v>
      </c>
      <c r="I1636" s="12" t="s">
        <v>3581</v>
      </c>
      <c r="J1636" s="12" t="s">
        <v>3579</v>
      </c>
      <c r="K1636" s="12">
        <v>10101</v>
      </c>
      <c r="L1636" s="12" t="s">
        <v>3573</v>
      </c>
      <c r="M1636" s="12">
        <v>111400</v>
      </c>
      <c r="N1636" s="12" t="s">
        <v>3580</v>
      </c>
      <c r="O1636" s="12" t="s">
        <v>1860</v>
      </c>
      <c r="P1636" s="12" t="s">
        <v>1814</v>
      </c>
      <c r="Q1636" s="12" t="s">
        <v>2013</v>
      </c>
      <c r="R1636" s="12" t="s">
        <v>1850</v>
      </c>
      <c r="S1636" s="12" t="s">
        <v>1815</v>
      </c>
    </row>
    <row r="1637" spans="1:19" x14ac:dyDescent="0.25">
      <c r="A1637" s="12" t="s">
        <v>1858</v>
      </c>
      <c r="B1637" s="12" t="s">
        <v>1838</v>
      </c>
      <c r="C1637" s="12" t="s">
        <v>1859</v>
      </c>
      <c r="D1637" s="12" t="s">
        <v>1840</v>
      </c>
      <c r="E1637" s="12" t="s">
        <v>1841</v>
      </c>
      <c r="F1637" s="13">
        <v>36578.76</v>
      </c>
      <c r="G1637" s="12" t="s">
        <v>1842</v>
      </c>
      <c r="H1637" s="18">
        <v>43983</v>
      </c>
      <c r="I1637" s="12" t="s">
        <v>3504</v>
      </c>
      <c r="J1637" s="12" t="s">
        <v>3579</v>
      </c>
      <c r="K1637" s="12">
        <v>10101</v>
      </c>
      <c r="L1637" s="12" t="s">
        <v>3573</v>
      </c>
      <c r="M1637" s="12">
        <v>111400</v>
      </c>
      <c r="N1637" s="12" t="s">
        <v>3580</v>
      </c>
      <c r="O1637" s="12" t="s">
        <v>1860</v>
      </c>
      <c r="P1637" s="12" t="s">
        <v>1861</v>
      </c>
      <c r="Q1637" s="12" t="s">
        <v>1862</v>
      </c>
      <c r="R1637" s="12" t="s">
        <v>1850</v>
      </c>
      <c r="S1637" s="12" t="s">
        <v>1815</v>
      </c>
    </row>
    <row r="1638" spans="1:19" x14ac:dyDescent="0.25">
      <c r="A1638" s="12" t="s">
        <v>1837</v>
      </c>
      <c r="B1638" s="12" t="s">
        <v>1838</v>
      </c>
      <c r="C1638" s="12" t="s">
        <v>1839</v>
      </c>
      <c r="D1638" s="12" t="s">
        <v>1840</v>
      </c>
      <c r="E1638" s="12" t="s">
        <v>1841</v>
      </c>
      <c r="F1638" s="13">
        <v>22413.18</v>
      </c>
      <c r="G1638" s="12" t="s">
        <v>1842</v>
      </c>
      <c r="H1638" s="18">
        <v>43922</v>
      </c>
      <c r="I1638" s="12" t="s">
        <v>3582</v>
      </c>
      <c r="J1638" s="12" t="s">
        <v>3583</v>
      </c>
      <c r="K1638" s="12">
        <v>10101</v>
      </c>
      <c r="L1638" s="12" t="s">
        <v>3573</v>
      </c>
      <c r="M1638" s="12">
        <v>111600</v>
      </c>
      <c r="N1638" s="12" t="s">
        <v>3584</v>
      </c>
      <c r="O1638" s="12" t="s">
        <v>1847</v>
      </c>
      <c r="P1638" s="12" t="s">
        <v>1848</v>
      </c>
      <c r="Q1638" s="12" t="s">
        <v>1849</v>
      </c>
      <c r="R1638" s="12" t="s">
        <v>1850</v>
      </c>
      <c r="S1638" s="12" t="s">
        <v>1857</v>
      </c>
    </row>
    <row r="1639" spans="1:19" x14ac:dyDescent="0.25">
      <c r="A1639" s="12" t="s">
        <v>1852</v>
      </c>
      <c r="B1639" s="12" t="s">
        <v>1838</v>
      </c>
      <c r="C1639" s="12" t="s">
        <v>1853</v>
      </c>
      <c r="D1639" s="12" t="s">
        <v>1840</v>
      </c>
      <c r="E1639" s="12" t="s">
        <v>1841</v>
      </c>
      <c r="F1639" s="13">
        <v>27429.14</v>
      </c>
      <c r="G1639" s="12" t="s">
        <v>1842</v>
      </c>
      <c r="H1639" s="18">
        <v>43952</v>
      </c>
      <c r="I1639" s="12" t="s">
        <v>3575</v>
      </c>
      <c r="J1639" s="12" t="s">
        <v>3583</v>
      </c>
      <c r="K1639" s="12">
        <v>10101</v>
      </c>
      <c r="L1639" s="12" t="s">
        <v>3573</v>
      </c>
      <c r="M1639" s="12">
        <v>111600</v>
      </c>
      <c r="N1639" s="12" t="s">
        <v>3584</v>
      </c>
      <c r="O1639" s="12" t="s">
        <v>1854</v>
      </c>
      <c r="P1639" s="12" t="s">
        <v>1855</v>
      </c>
      <c r="Q1639" s="12" t="s">
        <v>1856</v>
      </c>
      <c r="R1639" s="12" t="s">
        <v>1850</v>
      </c>
      <c r="S1639" s="12" t="s">
        <v>1857</v>
      </c>
    </row>
    <row r="1640" spans="1:19" x14ac:dyDescent="0.25">
      <c r="A1640" s="12" t="s">
        <v>1858</v>
      </c>
      <c r="B1640" s="12" t="s">
        <v>1838</v>
      </c>
      <c r="C1640" s="12" t="s">
        <v>1859</v>
      </c>
      <c r="D1640" s="12" t="s">
        <v>1840</v>
      </c>
      <c r="E1640" s="12" t="s">
        <v>1841</v>
      </c>
      <c r="F1640" s="13">
        <v>24208.48</v>
      </c>
      <c r="G1640" s="12" t="s">
        <v>1842</v>
      </c>
      <c r="H1640" s="18">
        <v>43983</v>
      </c>
      <c r="I1640" s="12" t="s">
        <v>3507</v>
      </c>
      <c r="J1640" s="12" t="s">
        <v>3583</v>
      </c>
      <c r="K1640" s="12">
        <v>10101</v>
      </c>
      <c r="L1640" s="12" t="s">
        <v>3573</v>
      </c>
      <c r="M1640" s="12">
        <v>111600</v>
      </c>
      <c r="N1640" s="12" t="s">
        <v>3584</v>
      </c>
      <c r="O1640" s="12" t="s">
        <v>1860</v>
      </c>
      <c r="P1640" s="12" t="s">
        <v>1861</v>
      </c>
      <c r="Q1640" s="12" t="s">
        <v>1862</v>
      </c>
      <c r="R1640" s="12" t="s">
        <v>1850</v>
      </c>
      <c r="S1640" s="12" t="s">
        <v>1857</v>
      </c>
    </row>
    <row r="1641" spans="1:19" x14ac:dyDescent="0.25">
      <c r="A1641" s="12" t="s">
        <v>1837</v>
      </c>
      <c r="B1641" s="12" t="s">
        <v>1838</v>
      </c>
      <c r="C1641" s="12" t="s">
        <v>1839</v>
      </c>
      <c r="D1641" s="12" t="s">
        <v>1840</v>
      </c>
      <c r="E1641" s="12" t="s">
        <v>1841</v>
      </c>
      <c r="F1641" s="13">
        <v>3288.38</v>
      </c>
      <c r="G1641" s="12" t="s">
        <v>1842</v>
      </c>
      <c r="H1641" s="18">
        <v>43922</v>
      </c>
      <c r="I1641" s="12" t="s">
        <v>3585</v>
      </c>
      <c r="J1641" s="12" t="s">
        <v>3586</v>
      </c>
      <c r="K1641" s="12">
        <v>10101</v>
      </c>
      <c r="L1641" s="12" t="s">
        <v>3573</v>
      </c>
      <c r="M1641" s="12">
        <v>111700</v>
      </c>
      <c r="N1641" s="12" t="s">
        <v>3587</v>
      </c>
      <c r="O1641" s="12" t="s">
        <v>1847</v>
      </c>
      <c r="P1641" s="12" t="s">
        <v>1848</v>
      </c>
      <c r="Q1641" s="12" t="s">
        <v>1849</v>
      </c>
      <c r="R1641" s="12" t="s">
        <v>1850</v>
      </c>
      <c r="S1641" s="12" t="s">
        <v>1877</v>
      </c>
    </row>
    <row r="1642" spans="1:19" x14ac:dyDescent="0.25">
      <c r="A1642" s="12" t="s">
        <v>1852</v>
      </c>
      <c r="B1642" s="12" t="s">
        <v>1838</v>
      </c>
      <c r="C1642" s="12" t="s">
        <v>1853</v>
      </c>
      <c r="D1642" s="12" t="s">
        <v>1840</v>
      </c>
      <c r="E1642" s="12" t="s">
        <v>1841</v>
      </c>
      <c r="F1642" s="13">
        <v>3074.33</v>
      </c>
      <c r="G1642" s="12" t="s">
        <v>1842</v>
      </c>
      <c r="H1642" s="18">
        <v>43952</v>
      </c>
      <c r="I1642" s="12" t="s">
        <v>3578</v>
      </c>
      <c r="J1642" s="12" t="s">
        <v>3586</v>
      </c>
      <c r="K1642" s="12">
        <v>10101</v>
      </c>
      <c r="L1642" s="12" t="s">
        <v>3573</v>
      </c>
      <c r="M1642" s="12">
        <v>111700</v>
      </c>
      <c r="N1642" s="12" t="s">
        <v>3587</v>
      </c>
      <c r="O1642" s="12" t="s">
        <v>1854</v>
      </c>
      <c r="P1642" s="12" t="s">
        <v>1855</v>
      </c>
      <c r="Q1642" s="12" t="s">
        <v>1856</v>
      </c>
      <c r="R1642" s="12" t="s">
        <v>1850</v>
      </c>
      <c r="S1642" s="12" t="s">
        <v>1877</v>
      </c>
    </row>
    <row r="1643" spans="1:19" x14ac:dyDescent="0.25">
      <c r="A1643" s="12" t="s">
        <v>1858</v>
      </c>
      <c r="B1643" s="12" t="s">
        <v>1838</v>
      </c>
      <c r="C1643" s="12" t="s">
        <v>1859</v>
      </c>
      <c r="D1643" s="12" t="s">
        <v>1840</v>
      </c>
      <c r="E1643" s="12" t="s">
        <v>1841</v>
      </c>
      <c r="F1643" s="13">
        <v>3165.56</v>
      </c>
      <c r="G1643" s="12" t="s">
        <v>1842</v>
      </c>
      <c r="H1643" s="18">
        <v>43983</v>
      </c>
      <c r="I1643" s="12" t="s">
        <v>3510</v>
      </c>
      <c r="J1643" s="12" t="s">
        <v>3586</v>
      </c>
      <c r="K1643" s="12">
        <v>10101</v>
      </c>
      <c r="L1643" s="12" t="s">
        <v>3573</v>
      </c>
      <c r="M1643" s="12">
        <v>111700</v>
      </c>
      <c r="N1643" s="12" t="s">
        <v>3587</v>
      </c>
      <c r="O1643" s="12" t="s">
        <v>1860</v>
      </c>
      <c r="P1643" s="12" t="s">
        <v>1861</v>
      </c>
      <c r="Q1643" s="12" t="s">
        <v>1862</v>
      </c>
      <c r="R1643" s="12" t="s">
        <v>1850</v>
      </c>
      <c r="S1643" s="12" t="s">
        <v>1877</v>
      </c>
    </row>
    <row r="1644" spans="1:19" x14ac:dyDescent="0.25">
      <c r="A1644" s="12" t="s">
        <v>1837</v>
      </c>
      <c r="B1644" s="12" t="s">
        <v>1838</v>
      </c>
      <c r="C1644" s="12" t="s">
        <v>1839</v>
      </c>
      <c r="D1644" s="12" t="s">
        <v>1840</v>
      </c>
      <c r="E1644" s="12" t="s">
        <v>1841</v>
      </c>
      <c r="F1644" s="13">
        <v>29.22</v>
      </c>
      <c r="G1644" s="12" t="s">
        <v>1842</v>
      </c>
      <c r="H1644" s="18">
        <v>43922</v>
      </c>
      <c r="I1644" s="12" t="s">
        <v>3588</v>
      </c>
      <c r="J1644" s="12" t="s">
        <v>3589</v>
      </c>
      <c r="K1644" s="12">
        <v>10101</v>
      </c>
      <c r="L1644" s="12" t="s">
        <v>3573</v>
      </c>
      <c r="M1644" s="12">
        <v>113000</v>
      </c>
      <c r="N1644" s="12" t="s">
        <v>3590</v>
      </c>
      <c r="O1644" s="12" t="s">
        <v>1847</v>
      </c>
      <c r="P1644" s="12" t="s">
        <v>1848</v>
      </c>
      <c r="Q1644" s="12" t="s">
        <v>1849</v>
      </c>
      <c r="R1644" s="12" t="s">
        <v>1850</v>
      </c>
      <c r="S1644" s="12" t="s">
        <v>1877</v>
      </c>
    </row>
    <row r="1645" spans="1:19" x14ac:dyDescent="0.25">
      <c r="A1645" s="12" t="s">
        <v>1852</v>
      </c>
      <c r="B1645" s="12" t="s">
        <v>1838</v>
      </c>
      <c r="C1645" s="12" t="s">
        <v>1853</v>
      </c>
      <c r="D1645" s="12" t="s">
        <v>1840</v>
      </c>
      <c r="E1645" s="12" t="s">
        <v>1841</v>
      </c>
      <c r="F1645" s="13">
        <v>28.62</v>
      </c>
      <c r="G1645" s="12" t="s">
        <v>1842</v>
      </c>
      <c r="H1645" s="18">
        <v>43952</v>
      </c>
      <c r="I1645" s="12" t="s">
        <v>3582</v>
      </c>
      <c r="J1645" s="12" t="s">
        <v>3589</v>
      </c>
      <c r="K1645" s="12">
        <v>10101</v>
      </c>
      <c r="L1645" s="12" t="s">
        <v>3573</v>
      </c>
      <c r="M1645" s="12">
        <v>113000</v>
      </c>
      <c r="N1645" s="12" t="s">
        <v>3590</v>
      </c>
      <c r="O1645" s="12" t="s">
        <v>1854</v>
      </c>
      <c r="P1645" s="12" t="s">
        <v>1855</v>
      </c>
      <c r="Q1645" s="12" t="s">
        <v>1856</v>
      </c>
      <c r="R1645" s="12" t="s">
        <v>1850</v>
      </c>
      <c r="S1645" s="12" t="s">
        <v>1877</v>
      </c>
    </row>
    <row r="1646" spans="1:19" x14ac:dyDescent="0.25">
      <c r="A1646" s="12" t="s">
        <v>1858</v>
      </c>
      <c r="B1646" s="12" t="s">
        <v>1838</v>
      </c>
      <c r="C1646" s="12" t="s">
        <v>1859</v>
      </c>
      <c r="D1646" s="12" t="s">
        <v>1840</v>
      </c>
      <c r="E1646" s="12" t="s">
        <v>1841</v>
      </c>
      <c r="F1646" s="13">
        <v>28.8</v>
      </c>
      <c r="G1646" s="12" t="s">
        <v>1842</v>
      </c>
      <c r="H1646" s="18">
        <v>43983</v>
      </c>
      <c r="I1646" s="12" t="s">
        <v>3513</v>
      </c>
      <c r="J1646" s="12" t="s">
        <v>3589</v>
      </c>
      <c r="K1646" s="12">
        <v>10101</v>
      </c>
      <c r="L1646" s="12" t="s">
        <v>3573</v>
      </c>
      <c r="M1646" s="12">
        <v>113000</v>
      </c>
      <c r="N1646" s="12" t="s">
        <v>3590</v>
      </c>
      <c r="O1646" s="12" t="s">
        <v>1860</v>
      </c>
      <c r="P1646" s="12" t="s">
        <v>1861</v>
      </c>
      <c r="Q1646" s="12" t="s">
        <v>1862</v>
      </c>
      <c r="R1646" s="12" t="s">
        <v>1850</v>
      </c>
      <c r="S1646" s="12" t="s">
        <v>1877</v>
      </c>
    </row>
    <row r="1647" spans="1:19" x14ac:dyDescent="0.25">
      <c r="A1647" s="12" t="s">
        <v>1837</v>
      </c>
      <c r="B1647" s="12" t="s">
        <v>1838</v>
      </c>
      <c r="C1647" s="12" t="s">
        <v>1839</v>
      </c>
      <c r="D1647" s="12" t="s">
        <v>1840</v>
      </c>
      <c r="E1647" s="12" t="s">
        <v>1841</v>
      </c>
      <c r="F1647" s="13">
        <v>212.12</v>
      </c>
      <c r="G1647" s="12" t="s">
        <v>1842</v>
      </c>
      <c r="H1647" s="18">
        <v>43922</v>
      </c>
      <c r="I1647" s="12" t="s">
        <v>3591</v>
      </c>
      <c r="J1647" s="12" t="s">
        <v>3592</v>
      </c>
      <c r="K1647" s="12">
        <v>10101</v>
      </c>
      <c r="L1647" s="12" t="s">
        <v>3573</v>
      </c>
      <c r="M1647" s="12">
        <v>113010</v>
      </c>
      <c r="N1647" s="12" t="s">
        <v>3593</v>
      </c>
      <c r="O1647" s="12" t="s">
        <v>1847</v>
      </c>
      <c r="P1647" s="12" t="s">
        <v>1848</v>
      </c>
      <c r="Q1647" s="12" t="s">
        <v>1849</v>
      </c>
      <c r="R1647" s="12" t="s">
        <v>1850</v>
      </c>
      <c r="S1647" s="12" t="s">
        <v>1851</v>
      </c>
    </row>
    <row r="1648" spans="1:19" x14ac:dyDescent="0.25">
      <c r="A1648" s="12" t="s">
        <v>1852</v>
      </c>
      <c r="B1648" s="12" t="s">
        <v>1838</v>
      </c>
      <c r="C1648" s="12" t="s">
        <v>1853</v>
      </c>
      <c r="D1648" s="12" t="s">
        <v>1840</v>
      </c>
      <c r="E1648" s="12" t="s">
        <v>1841</v>
      </c>
      <c r="F1648" s="13">
        <v>214.6</v>
      </c>
      <c r="G1648" s="12" t="s">
        <v>1842</v>
      </c>
      <c r="H1648" s="18">
        <v>43952</v>
      </c>
      <c r="I1648" s="12" t="s">
        <v>3585</v>
      </c>
      <c r="J1648" s="12" t="s">
        <v>3592</v>
      </c>
      <c r="K1648" s="12">
        <v>10101</v>
      </c>
      <c r="L1648" s="12" t="s">
        <v>3573</v>
      </c>
      <c r="M1648" s="12">
        <v>113010</v>
      </c>
      <c r="N1648" s="12" t="s">
        <v>3593</v>
      </c>
      <c r="O1648" s="12" t="s">
        <v>1854</v>
      </c>
      <c r="P1648" s="12" t="s">
        <v>1855</v>
      </c>
      <c r="Q1648" s="12" t="s">
        <v>1856</v>
      </c>
      <c r="R1648" s="12" t="s">
        <v>1850</v>
      </c>
      <c r="S1648" s="12" t="s">
        <v>1851</v>
      </c>
    </row>
    <row r="1649" spans="1:19" x14ac:dyDescent="0.25">
      <c r="A1649" s="12" t="s">
        <v>1858</v>
      </c>
      <c r="B1649" s="12" t="s">
        <v>1838</v>
      </c>
      <c r="C1649" s="12" t="s">
        <v>1859</v>
      </c>
      <c r="D1649" s="12" t="s">
        <v>1840</v>
      </c>
      <c r="E1649" s="12" t="s">
        <v>1841</v>
      </c>
      <c r="F1649" s="13">
        <v>213.05</v>
      </c>
      <c r="G1649" s="12" t="s">
        <v>1842</v>
      </c>
      <c r="H1649" s="18">
        <v>43983</v>
      </c>
      <c r="I1649" s="12" t="s">
        <v>3516</v>
      </c>
      <c r="J1649" s="12" t="s">
        <v>3592</v>
      </c>
      <c r="K1649" s="12">
        <v>10101</v>
      </c>
      <c r="L1649" s="12" t="s">
        <v>3573</v>
      </c>
      <c r="M1649" s="12">
        <v>113010</v>
      </c>
      <c r="N1649" s="12" t="s">
        <v>3593</v>
      </c>
      <c r="O1649" s="12" t="s">
        <v>1860</v>
      </c>
      <c r="P1649" s="12" t="s">
        <v>1861</v>
      </c>
      <c r="Q1649" s="12" t="s">
        <v>1862</v>
      </c>
      <c r="R1649" s="12" t="s">
        <v>1850</v>
      </c>
      <c r="S1649" s="12" t="s">
        <v>1851</v>
      </c>
    </row>
    <row r="1650" spans="1:19" x14ac:dyDescent="0.25">
      <c r="A1650" s="12" t="s">
        <v>1837</v>
      </c>
      <c r="B1650" s="12" t="s">
        <v>1838</v>
      </c>
      <c r="C1650" s="12" t="s">
        <v>1839</v>
      </c>
      <c r="D1650" s="12" t="s">
        <v>1840</v>
      </c>
      <c r="E1650" s="12" t="s">
        <v>1841</v>
      </c>
      <c r="F1650" s="13">
        <v>446.94</v>
      </c>
      <c r="G1650" s="12" t="s">
        <v>1842</v>
      </c>
      <c r="H1650" s="18">
        <v>43922</v>
      </c>
      <c r="I1650" s="12" t="s">
        <v>3594</v>
      </c>
      <c r="J1650" s="12" t="s">
        <v>3595</v>
      </c>
      <c r="K1650" s="12">
        <v>10101</v>
      </c>
      <c r="L1650" s="12" t="s">
        <v>3573</v>
      </c>
      <c r="M1650" s="12">
        <v>113020</v>
      </c>
      <c r="N1650" s="12" t="s">
        <v>3596</v>
      </c>
      <c r="O1650" s="12" t="s">
        <v>1847</v>
      </c>
      <c r="P1650" s="12" t="s">
        <v>1848</v>
      </c>
      <c r="Q1650" s="12" t="s">
        <v>1849</v>
      </c>
      <c r="R1650" s="12" t="s">
        <v>1850</v>
      </c>
      <c r="S1650" s="12" t="s">
        <v>1866</v>
      </c>
    </row>
    <row r="1651" spans="1:19" x14ac:dyDescent="0.25">
      <c r="A1651" s="12" t="s">
        <v>1852</v>
      </c>
      <c r="B1651" s="12" t="s">
        <v>1838</v>
      </c>
      <c r="C1651" s="12" t="s">
        <v>1853</v>
      </c>
      <c r="D1651" s="12" t="s">
        <v>1840</v>
      </c>
      <c r="E1651" s="12" t="s">
        <v>1841</v>
      </c>
      <c r="F1651" s="13">
        <v>177.8</v>
      </c>
      <c r="G1651" s="12" t="s">
        <v>1842</v>
      </c>
      <c r="H1651" s="18">
        <v>43952</v>
      </c>
      <c r="I1651" s="12" t="s">
        <v>3588</v>
      </c>
      <c r="J1651" s="12" t="s">
        <v>3595</v>
      </c>
      <c r="K1651" s="12">
        <v>10101</v>
      </c>
      <c r="L1651" s="12" t="s">
        <v>3573</v>
      </c>
      <c r="M1651" s="12">
        <v>113020</v>
      </c>
      <c r="N1651" s="12" t="s">
        <v>3596</v>
      </c>
      <c r="O1651" s="12" t="s">
        <v>1854</v>
      </c>
      <c r="P1651" s="12" t="s">
        <v>1855</v>
      </c>
      <c r="Q1651" s="12" t="s">
        <v>1856</v>
      </c>
      <c r="R1651" s="12" t="s">
        <v>1850</v>
      </c>
      <c r="S1651" s="12" t="s">
        <v>1866</v>
      </c>
    </row>
    <row r="1652" spans="1:19" x14ac:dyDescent="0.25">
      <c r="A1652" s="12" t="s">
        <v>1858</v>
      </c>
      <c r="B1652" s="12" t="s">
        <v>1838</v>
      </c>
      <c r="C1652" s="12" t="s">
        <v>1859</v>
      </c>
      <c r="D1652" s="12" t="s">
        <v>1840</v>
      </c>
      <c r="E1652" s="12" t="s">
        <v>1841</v>
      </c>
      <c r="F1652" s="13">
        <v>216</v>
      </c>
      <c r="G1652" s="12" t="s">
        <v>1842</v>
      </c>
      <c r="H1652" s="18">
        <v>43983</v>
      </c>
      <c r="I1652" s="12" t="s">
        <v>3519</v>
      </c>
      <c r="J1652" s="12" t="s">
        <v>3595</v>
      </c>
      <c r="K1652" s="12">
        <v>10101</v>
      </c>
      <c r="L1652" s="12" t="s">
        <v>3573</v>
      </c>
      <c r="M1652" s="12">
        <v>113020</v>
      </c>
      <c r="N1652" s="12" t="s">
        <v>3596</v>
      </c>
      <c r="O1652" s="12" t="s">
        <v>1860</v>
      </c>
      <c r="P1652" s="12" t="s">
        <v>1861</v>
      </c>
      <c r="Q1652" s="12" t="s">
        <v>1862</v>
      </c>
      <c r="R1652" s="12" t="s">
        <v>1850</v>
      </c>
      <c r="S1652" s="12" t="s">
        <v>1866</v>
      </c>
    </row>
    <row r="1653" spans="1:19" x14ac:dyDescent="0.25">
      <c r="A1653" s="12" t="s">
        <v>1837</v>
      </c>
      <c r="B1653" s="12" t="s">
        <v>1838</v>
      </c>
      <c r="C1653" s="12" t="s">
        <v>1839</v>
      </c>
      <c r="D1653" s="12" t="s">
        <v>1840</v>
      </c>
      <c r="E1653" s="12" t="s">
        <v>1841</v>
      </c>
      <c r="F1653" s="13">
        <v>4259.76</v>
      </c>
      <c r="G1653" s="12" t="s">
        <v>1842</v>
      </c>
      <c r="H1653" s="18">
        <v>43922</v>
      </c>
      <c r="I1653" s="12" t="s">
        <v>3597</v>
      </c>
      <c r="J1653" s="12" t="s">
        <v>3598</v>
      </c>
      <c r="K1653" s="12">
        <v>10101</v>
      </c>
      <c r="L1653" s="12" t="s">
        <v>3573</v>
      </c>
      <c r="M1653" s="12">
        <v>113040</v>
      </c>
      <c r="N1653" s="12" t="s">
        <v>3599</v>
      </c>
      <c r="O1653" s="12" t="s">
        <v>1847</v>
      </c>
      <c r="P1653" s="12" t="s">
        <v>1848</v>
      </c>
      <c r="Q1653" s="12" t="s">
        <v>1849</v>
      </c>
      <c r="R1653" s="12" t="s">
        <v>1850</v>
      </c>
      <c r="S1653" s="12" t="s">
        <v>1815</v>
      </c>
    </row>
    <row r="1654" spans="1:19" x14ac:dyDescent="0.25">
      <c r="A1654" s="12" t="s">
        <v>1852</v>
      </c>
      <c r="B1654" s="12" t="s">
        <v>1838</v>
      </c>
      <c r="C1654" s="12" t="s">
        <v>1853</v>
      </c>
      <c r="D1654" s="12" t="s">
        <v>1840</v>
      </c>
      <c r="E1654" s="12" t="s">
        <v>1841</v>
      </c>
      <c r="F1654" s="13">
        <v>5314.81</v>
      </c>
      <c r="G1654" s="12" t="s">
        <v>1842</v>
      </c>
      <c r="H1654" s="18">
        <v>43952</v>
      </c>
      <c r="I1654" s="12" t="s">
        <v>3591</v>
      </c>
      <c r="J1654" s="12" t="s">
        <v>3598</v>
      </c>
      <c r="K1654" s="12">
        <v>10101</v>
      </c>
      <c r="L1654" s="12" t="s">
        <v>3573</v>
      </c>
      <c r="M1654" s="12">
        <v>113040</v>
      </c>
      <c r="N1654" s="12" t="s">
        <v>3599</v>
      </c>
      <c r="O1654" s="12" t="s">
        <v>1854</v>
      </c>
      <c r="P1654" s="12" t="s">
        <v>1855</v>
      </c>
      <c r="Q1654" s="12" t="s">
        <v>1856</v>
      </c>
      <c r="R1654" s="12" t="s">
        <v>1850</v>
      </c>
      <c r="S1654" s="12" t="s">
        <v>1815</v>
      </c>
    </row>
    <row r="1655" spans="1:19" x14ac:dyDescent="0.25">
      <c r="A1655" s="12" t="s">
        <v>1858</v>
      </c>
      <c r="B1655" s="12" t="s">
        <v>1838</v>
      </c>
      <c r="C1655" s="12" t="s">
        <v>1859</v>
      </c>
      <c r="D1655" s="12" t="s">
        <v>1840</v>
      </c>
      <c r="E1655" s="12" t="s">
        <v>1841</v>
      </c>
      <c r="F1655" s="13">
        <v>3810.55</v>
      </c>
      <c r="G1655" s="12" t="s">
        <v>1842</v>
      </c>
      <c r="H1655" s="18">
        <v>43983</v>
      </c>
      <c r="I1655" s="12" t="s">
        <v>3522</v>
      </c>
      <c r="J1655" s="12" t="s">
        <v>3598</v>
      </c>
      <c r="K1655" s="12">
        <v>10101</v>
      </c>
      <c r="L1655" s="12" t="s">
        <v>3573</v>
      </c>
      <c r="M1655" s="12">
        <v>113040</v>
      </c>
      <c r="N1655" s="12" t="s">
        <v>3599</v>
      </c>
      <c r="O1655" s="12" t="s">
        <v>1860</v>
      </c>
      <c r="P1655" s="12" t="s">
        <v>1861</v>
      </c>
      <c r="Q1655" s="12" t="s">
        <v>1862</v>
      </c>
      <c r="R1655" s="12" t="s">
        <v>1850</v>
      </c>
      <c r="S1655" s="12" t="s">
        <v>1815</v>
      </c>
    </row>
    <row r="1656" spans="1:19" x14ac:dyDescent="0.25">
      <c r="A1656" s="12" t="s">
        <v>1858</v>
      </c>
      <c r="B1656" s="12" t="s">
        <v>1838</v>
      </c>
      <c r="C1656" s="12" t="s">
        <v>1859</v>
      </c>
      <c r="D1656" s="12" t="s">
        <v>1840</v>
      </c>
      <c r="E1656" s="12" t="s">
        <v>1841</v>
      </c>
      <c r="F1656" s="13">
        <v>191.96</v>
      </c>
      <c r="G1656" s="12" t="s">
        <v>1842</v>
      </c>
      <c r="H1656" s="18">
        <v>43983</v>
      </c>
      <c r="I1656" s="12" t="s">
        <v>3600</v>
      </c>
      <c r="J1656" s="12" t="s">
        <v>3598</v>
      </c>
      <c r="K1656" s="12">
        <v>10101</v>
      </c>
      <c r="L1656" s="12" t="s">
        <v>3573</v>
      </c>
      <c r="M1656" s="12">
        <v>113040</v>
      </c>
      <c r="N1656" s="12" t="s">
        <v>3599</v>
      </c>
      <c r="O1656" s="12" t="s">
        <v>1860</v>
      </c>
      <c r="P1656" s="12" t="s">
        <v>1814</v>
      </c>
      <c r="Q1656" s="12" t="s">
        <v>2013</v>
      </c>
      <c r="R1656" s="12" t="s">
        <v>1850</v>
      </c>
      <c r="S1656" s="12" t="s">
        <v>1815</v>
      </c>
    </row>
    <row r="1657" spans="1:19" x14ac:dyDescent="0.25">
      <c r="A1657" s="12" t="s">
        <v>1837</v>
      </c>
      <c r="B1657" s="12" t="s">
        <v>1838</v>
      </c>
      <c r="C1657" s="12" t="s">
        <v>1839</v>
      </c>
      <c r="D1657" s="12" t="s">
        <v>1840</v>
      </c>
      <c r="E1657" s="12" t="s">
        <v>1841</v>
      </c>
      <c r="F1657" s="13">
        <v>1624.43</v>
      </c>
      <c r="G1657" s="12" t="s">
        <v>1842</v>
      </c>
      <c r="H1657" s="18">
        <v>43922</v>
      </c>
      <c r="I1657" s="12" t="s">
        <v>3601</v>
      </c>
      <c r="J1657" s="12" t="s">
        <v>3602</v>
      </c>
      <c r="K1657" s="12">
        <v>10101</v>
      </c>
      <c r="L1657" s="12" t="s">
        <v>3573</v>
      </c>
      <c r="M1657" s="12">
        <v>113060</v>
      </c>
      <c r="N1657" s="12" t="s">
        <v>3603</v>
      </c>
      <c r="O1657" s="12" t="s">
        <v>1847</v>
      </c>
      <c r="P1657" s="12" t="s">
        <v>1848</v>
      </c>
      <c r="Q1657" s="12" t="s">
        <v>1849</v>
      </c>
      <c r="R1657" s="12" t="s">
        <v>1850</v>
      </c>
      <c r="S1657" s="12" t="s">
        <v>1857</v>
      </c>
    </row>
    <row r="1658" spans="1:19" x14ac:dyDescent="0.25">
      <c r="A1658" s="12" t="s">
        <v>1852</v>
      </c>
      <c r="B1658" s="12" t="s">
        <v>1838</v>
      </c>
      <c r="C1658" s="12" t="s">
        <v>1853</v>
      </c>
      <c r="D1658" s="12" t="s">
        <v>1840</v>
      </c>
      <c r="E1658" s="12" t="s">
        <v>1841</v>
      </c>
      <c r="F1658" s="13">
        <v>1778.03</v>
      </c>
      <c r="G1658" s="12" t="s">
        <v>1842</v>
      </c>
      <c r="H1658" s="18">
        <v>43952</v>
      </c>
      <c r="I1658" s="12" t="s">
        <v>3594</v>
      </c>
      <c r="J1658" s="12" t="s">
        <v>3602</v>
      </c>
      <c r="K1658" s="12">
        <v>10101</v>
      </c>
      <c r="L1658" s="12" t="s">
        <v>3573</v>
      </c>
      <c r="M1658" s="12">
        <v>113060</v>
      </c>
      <c r="N1658" s="12" t="s">
        <v>3603</v>
      </c>
      <c r="O1658" s="12" t="s">
        <v>1854</v>
      </c>
      <c r="P1658" s="12" t="s">
        <v>1855</v>
      </c>
      <c r="Q1658" s="12" t="s">
        <v>1856</v>
      </c>
      <c r="R1658" s="12" t="s">
        <v>1850</v>
      </c>
      <c r="S1658" s="12" t="s">
        <v>1857</v>
      </c>
    </row>
    <row r="1659" spans="1:19" x14ac:dyDescent="0.25">
      <c r="A1659" s="12" t="s">
        <v>1858</v>
      </c>
      <c r="B1659" s="12" t="s">
        <v>1838</v>
      </c>
      <c r="C1659" s="12" t="s">
        <v>1859</v>
      </c>
      <c r="D1659" s="12" t="s">
        <v>1840</v>
      </c>
      <c r="E1659" s="12" t="s">
        <v>1841</v>
      </c>
      <c r="F1659" s="13">
        <v>1770.36</v>
      </c>
      <c r="G1659" s="12" t="s">
        <v>1842</v>
      </c>
      <c r="H1659" s="18">
        <v>43983</v>
      </c>
      <c r="I1659" s="12" t="s">
        <v>3525</v>
      </c>
      <c r="J1659" s="12" t="s">
        <v>3602</v>
      </c>
      <c r="K1659" s="12">
        <v>10101</v>
      </c>
      <c r="L1659" s="12" t="s">
        <v>3573</v>
      </c>
      <c r="M1659" s="12">
        <v>113060</v>
      </c>
      <c r="N1659" s="12" t="s">
        <v>3603</v>
      </c>
      <c r="O1659" s="12" t="s">
        <v>1860</v>
      </c>
      <c r="P1659" s="12" t="s">
        <v>1861</v>
      </c>
      <c r="Q1659" s="12" t="s">
        <v>1862</v>
      </c>
      <c r="R1659" s="12" t="s">
        <v>1850</v>
      </c>
      <c r="S1659" s="12" t="s">
        <v>1857</v>
      </c>
    </row>
    <row r="1660" spans="1:19" x14ac:dyDescent="0.25">
      <c r="A1660" s="12" t="s">
        <v>1837</v>
      </c>
      <c r="B1660" s="12" t="s">
        <v>1838</v>
      </c>
      <c r="C1660" s="12" t="s">
        <v>1839</v>
      </c>
      <c r="D1660" s="12" t="s">
        <v>1840</v>
      </c>
      <c r="E1660" s="12" t="s">
        <v>1841</v>
      </c>
      <c r="F1660" s="13">
        <v>221.54</v>
      </c>
      <c r="G1660" s="12" t="s">
        <v>1842</v>
      </c>
      <c r="H1660" s="18">
        <v>43922</v>
      </c>
      <c r="I1660" s="12" t="s">
        <v>3604</v>
      </c>
      <c r="J1660" s="12" t="s">
        <v>3605</v>
      </c>
      <c r="K1660" s="12">
        <v>10101</v>
      </c>
      <c r="L1660" s="12" t="s">
        <v>3573</v>
      </c>
      <c r="M1660" s="12">
        <v>114000</v>
      </c>
      <c r="N1660" s="12" t="s">
        <v>3606</v>
      </c>
      <c r="O1660" s="12" t="s">
        <v>1847</v>
      </c>
      <c r="P1660" s="12" t="s">
        <v>1848</v>
      </c>
      <c r="Q1660" s="12" t="s">
        <v>1849</v>
      </c>
      <c r="R1660" s="12" t="s">
        <v>1850</v>
      </c>
      <c r="S1660" s="12" t="s">
        <v>1877</v>
      </c>
    </row>
    <row r="1661" spans="1:19" x14ac:dyDescent="0.25">
      <c r="A1661" s="12" t="s">
        <v>1852</v>
      </c>
      <c r="B1661" s="12" t="s">
        <v>1838</v>
      </c>
      <c r="C1661" s="12" t="s">
        <v>1853</v>
      </c>
      <c r="D1661" s="12" t="s">
        <v>1840</v>
      </c>
      <c r="E1661" s="12" t="s">
        <v>1841</v>
      </c>
      <c r="F1661" s="13">
        <v>221.54</v>
      </c>
      <c r="G1661" s="12" t="s">
        <v>1842</v>
      </c>
      <c r="H1661" s="18">
        <v>43952</v>
      </c>
      <c r="I1661" s="12" t="s">
        <v>3597</v>
      </c>
      <c r="J1661" s="12" t="s">
        <v>3605</v>
      </c>
      <c r="K1661" s="12">
        <v>10101</v>
      </c>
      <c r="L1661" s="12" t="s">
        <v>3573</v>
      </c>
      <c r="M1661" s="12">
        <v>114000</v>
      </c>
      <c r="N1661" s="12" t="s">
        <v>3606</v>
      </c>
      <c r="O1661" s="12" t="s">
        <v>1854</v>
      </c>
      <c r="P1661" s="12" t="s">
        <v>1855</v>
      </c>
      <c r="Q1661" s="12" t="s">
        <v>1856</v>
      </c>
      <c r="R1661" s="12" t="s">
        <v>1850</v>
      </c>
      <c r="S1661" s="12" t="s">
        <v>1877</v>
      </c>
    </row>
    <row r="1662" spans="1:19" x14ac:dyDescent="0.25">
      <c r="A1662" s="12" t="s">
        <v>1858</v>
      </c>
      <c r="B1662" s="12" t="s">
        <v>1838</v>
      </c>
      <c r="C1662" s="12" t="s">
        <v>1859</v>
      </c>
      <c r="D1662" s="12" t="s">
        <v>1840</v>
      </c>
      <c r="E1662" s="12" t="s">
        <v>1841</v>
      </c>
      <c r="F1662" s="13">
        <v>221.54</v>
      </c>
      <c r="G1662" s="12" t="s">
        <v>1842</v>
      </c>
      <c r="H1662" s="18">
        <v>43983</v>
      </c>
      <c r="I1662" s="12" t="s">
        <v>3529</v>
      </c>
      <c r="J1662" s="12" t="s">
        <v>3605</v>
      </c>
      <c r="K1662" s="12">
        <v>10101</v>
      </c>
      <c r="L1662" s="12" t="s">
        <v>3573</v>
      </c>
      <c r="M1662" s="12">
        <v>114000</v>
      </c>
      <c r="N1662" s="12" t="s">
        <v>3606</v>
      </c>
      <c r="O1662" s="12" t="s">
        <v>1860</v>
      </c>
      <c r="P1662" s="12" t="s">
        <v>1861</v>
      </c>
      <c r="Q1662" s="12" t="s">
        <v>1862</v>
      </c>
      <c r="R1662" s="12" t="s">
        <v>1850</v>
      </c>
      <c r="S1662" s="12" t="s">
        <v>1877</v>
      </c>
    </row>
    <row r="1663" spans="1:19" x14ac:dyDescent="0.25">
      <c r="A1663" s="12" t="s">
        <v>1837</v>
      </c>
      <c r="B1663" s="12" t="s">
        <v>1838</v>
      </c>
      <c r="C1663" s="12" t="s">
        <v>1839</v>
      </c>
      <c r="D1663" s="12" t="s">
        <v>1840</v>
      </c>
      <c r="E1663" s="12" t="s">
        <v>1841</v>
      </c>
      <c r="F1663" s="13">
        <v>962.64</v>
      </c>
      <c r="G1663" s="12" t="s">
        <v>1842</v>
      </c>
      <c r="H1663" s="18">
        <v>43922</v>
      </c>
      <c r="I1663" s="12" t="s">
        <v>3607</v>
      </c>
      <c r="J1663" s="12" t="s">
        <v>3608</v>
      </c>
      <c r="K1663" s="12">
        <v>10101</v>
      </c>
      <c r="L1663" s="12" t="s">
        <v>3573</v>
      </c>
      <c r="M1663" s="12">
        <v>114010</v>
      </c>
      <c r="N1663" s="12" t="s">
        <v>3609</v>
      </c>
      <c r="O1663" s="12" t="s">
        <v>1847</v>
      </c>
      <c r="P1663" s="12" t="s">
        <v>1848</v>
      </c>
      <c r="Q1663" s="12" t="s">
        <v>1849</v>
      </c>
      <c r="R1663" s="12" t="s">
        <v>1850</v>
      </c>
      <c r="S1663" s="12" t="s">
        <v>1851</v>
      </c>
    </row>
    <row r="1664" spans="1:19" x14ac:dyDescent="0.25">
      <c r="A1664" s="12" t="s">
        <v>1852</v>
      </c>
      <c r="B1664" s="12" t="s">
        <v>1838</v>
      </c>
      <c r="C1664" s="12" t="s">
        <v>1853</v>
      </c>
      <c r="D1664" s="12" t="s">
        <v>1840</v>
      </c>
      <c r="E1664" s="12" t="s">
        <v>1841</v>
      </c>
      <c r="F1664" s="13">
        <v>805.59</v>
      </c>
      <c r="G1664" s="12" t="s">
        <v>1842</v>
      </c>
      <c r="H1664" s="18">
        <v>43952</v>
      </c>
      <c r="I1664" s="12" t="s">
        <v>3601</v>
      </c>
      <c r="J1664" s="12" t="s">
        <v>3608</v>
      </c>
      <c r="K1664" s="12">
        <v>10101</v>
      </c>
      <c r="L1664" s="12" t="s">
        <v>3573</v>
      </c>
      <c r="M1664" s="12">
        <v>114010</v>
      </c>
      <c r="N1664" s="12" t="s">
        <v>3609</v>
      </c>
      <c r="O1664" s="12" t="s">
        <v>1854</v>
      </c>
      <c r="P1664" s="12" t="s">
        <v>1855</v>
      </c>
      <c r="Q1664" s="12" t="s">
        <v>1856</v>
      </c>
      <c r="R1664" s="12" t="s">
        <v>1850</v>
      </c>
      <c r="S1664" s="12" t="s">
        <v>1851</v>
      </c>
    </row>
    <row r="1665" spans="1:19" x14ac:dyDescent="0.25">
      <c r="A1665" s="12" t="s">
        <v>1858</v>
      </c>
      <c r="B1665" s="12" t="s">
        <v>1838</v>
      </c>
      <c r="C1665" s="12" t="s">
        <v>1859</v>
      </c>
      <c r="D1665" s="12" t="s">
        <v>1840</v>
      </c>
      <c r="E1665" s="12" t="s">
        <v>1841</v>
      </c>
      <c r="F1665" s="13">
        <v>760.29</v>
      </c>
      <c r="G1665" s="12" t="s">
        <v>1842</v>
      </c>
      <c r="H1665" s="18">
        <v>43983</v>
      </c>
      <c r="I1665" s="12" t="s">
        <v>3532</v>
      </c>
      <c r="J1665" s="12" t="s">
        <v>3608</v>
      </c>
      <c r="K1665" s="12">
        <v>10101</v>
      </c>
      <c r="L1665" s="12" t="s">
        <v>3573</v>
      </c>
      <c r="M1665" s="12">
        <v>114010</v>
      </c>
      <c r="N1665" s="12" t="s">
        <v>3609</v>
      </c>
      <c r="O1665" s="12" t="s">
        <v>1860</v>
      </c>
      <c r="P1665" s="12" t="s">
        <v>1861</v>
      </c>
      <c r="Q1665" s="12" t="s">
        <v>1862</v>
      </c>
      <c r="R1665" s="12" t="s">
        <v>1850</v>
      </c>
      <c r="S1665" s="12" t="s">
        <v>1851</v>
      </c>
    </row>
    <row r="1666" spans="1:19" x14ac:dyDescent="0.25">
      <c r="A1666" s="12" t="s">
        <v>1837</v>
      </c>
      <c r="B1666" s="12" t="s">
        <v>1838</v>
      </c>
      <c r="C1666" s="12" t="s">
        <v>1839</v>
      </c>
      <c r="D1666" s="12" t="s">
        <v>1840</v>
      </c>
      <c r="E1666" s="12" t="s">
        <v>1841</v>
      </c>
      <c r="F1666" s="13">
        <v>492.83</v>
      </c>
      <c r="G1666" s="12" t="s">
        <v>1842</v>
      </c>
      <c r="H1666" s="18">
        <v>43922</v>
      </c>
      <c r="I1666" s="12" t="s">
        <v>3610</v>
      </c>
      <c r="J1666" s="12" t="s">
        <v>3611</v>
      </c>
      <c r="K1666" s="12">
        <v>10101</v>
      </c>
      <c r="L1666" s="12" t="s">
        <v>3573</v>
      </c>
      <c r="M1666" s="12">
        <v>114020</v>
      </c>
      <c r="N1666" s="12" t="s">
        <v>3612</v>
      </c>
      <c r="O1666" s="12" t="s">
        <v>1847</v>
      </c>
      <c r="P1666" s="12" t="s">
        <v>1848</v>
      </c>
      <c r="Q1666" s="12" t="s">
        <v>1849</v>
      </c>
      <c r="R1666" s="12" t="s">
        <v>1850</v>
      </c>
      <c r="S1666" s="12" t="s">
        <v>1866</v>
      </c>
    </row>
    <row r="1667" spans="1:19" x14ac:dyDescent="0.25">
      <c r="A1667" s="12" t="s">
        <v>1852</v>
      </c>
      <c r="B1667" s="12" t="s">
        <v>1838</v>
      </c>
      <c r="C1667" s="12" t="s">
        <v>1853</v>
      </c>
      <c r="D1667" s="12" t="s">
        <v>1840</v>
      </c>
      <c r="E1667" s="12" t="s">
        <v>1841</v>
      </c>
      <c r="F1667" s="13">
        <v>767.92</v>
      </c>
      <c r="G1667" s="12" t="s">
        <v>1842</v>
      </c>
      <c r="H1667" s="18">
        <v>43952</v>
      </c>
      <c r="I1667" s="12" t="s">
        <v>3604</v>
      </c>
      <c r="J1667" s="12" t="s">
        <v>3611</v>
      </c>
      <c r="K1667" s="12">
        <v>10101</v>
      </c>
      <c r="L1667" s="12" t="s">
        <v>3573</v>
      </c>
      <c r="M1667" s="12">
        <v>114020</v>
      </c>
      <c r="N1667" s="12" t="s">
        <v>3612</v>
      </c>
      <c r="O1667" s="12" t="s">
        <v>1854</v>
      </c>
      <c r="P1667" s="12" t="s">
        <v>1855</v>
      </c>
      <c r="Q1667" s="12" t="s">
        <v>1856</v>
      </c>
      <c r="R1667" s="12" t="s">
        <v>1850</v>
      </c>
      <c r="S1667" s="12" t="s">
        <v>1866</v>
      </c>
    </row>
    <row r="1668" spans="1:19" x14ac:dyDescent="0.25">
      <c r="A1668" s="12" t="s">
        <v>1858</v>
      </c>
      <c r="B1668" s="12" t="s">
        <v>1838</v>
      </c>
      <c r="C1668" s="12" t="s">
        <v>1859</v>
      </c>
      <c r="D1668" s="12" t="s">
        <v>1840</v>
      </c>
      <c r="E1668" s="12" t="s">
        <v>1841</v>
      </c>
      <c r="F1668" s="13">
        <v>845.16</v>
      </c>
      <c r="G1668" s="12" t="s">
        <v>1842</v>
      </c>
      <c r="H1668" s="18">
        <v>43983</v>
      </c>
      <c r="I1668" s="12" t="s">
        <v>3535</v>
      </c>
      <c r="J1668" s="12" t="s">
        <v>3611</v>
      </c>
      <c r="K1668" s="12">
        <v>10101</v>
      </c>
      <c r="L1668" s="12" t="s">
        <v>3573</v>
      </c>
      <c r="M1668" s="12">
        <v>114020</v>
      </c>
      <c r="N1668" s="12" t="s">
        <v>3612</v>
      </c>
      <c r="O1668" s="12" t="s">
        <v>1860</v>
      </c>
      <c r="P1668" s="12" t="s">
        <v>1861</v>
      </c>
      <c r="Q1668" s="12" t="s">
        <v>1862</v>
      </c>
      <c r="R1668" s="12" t="s">
        <v>1850</v>
      </c>
      <c r="S1668" s="12" t="s">
        <v>1866</v>
      </c>
    </row>
    <row r="1669" spans="1:19" x14ac:dyDescent="0.25">
      <c r="A1669" s="12" t="s">
        <v>1837</v>
      </c>
      <c r="B1669" s="12" t="s">
        <v>1838</v>
      </c>
      <c r="C1669" s="12" t="s">
        <v>1839</v>
      </c>
      <c r="D1669" s="12" t="s">
        <v>1840</v>
      </c>
      <c r="E1669" s="12" t="s">
        <v>1841</v>
      </c>
      <c r="F1669" s="13">
        <v>8211.3700000000008</v>
      </c>
      <c r="G1669" s="12" t="s">
        <v>1842</v>
      </c>
      <c r="H1669" s="18">
        <v>43922</v>
      </c>
      <c r="I1669" s="12" t="s">
        <v>3613</v>
      </c>
      <c r="J1669" s="12" t="s">
        <v>3614</v>
      </c>
      <c r="K1669" s="12">
        <v>10101</v>
      </c>
      <c r="L1669" s="12" t="s">
        <v>3573</v>
      </c>
      <c r="M1669" s="12">
        <v>114040</v>
      </c>
      <c r="N1669" s="12" t="s">
        <v>3615</v>
      </c>
      <c r="O1669" s="12" t="s">
        <v>1847</v>
      </c>
      <c r="P1669" s="12" t="s">
        <v>1848</v>
      </c>
      <c r="Q1669" s="12" t="s">
        <v>1849</v>
      </c>
      <c r="R1669" s="12" t="s">
        <v>1850</v>
      </c>
      <c r="S1669" s="12" t="s">
        <v>1815</v>
      </c>
    </row>
    <row r="1670" spans="1:19" x14ac:dyDescent="0.25">
      <c r="A1670" s="12" t="s">
        <v>1852</v>
      </c>
      <c r="B1670" s="12" t="s">
        <v>1838</v>
      </c>
      <c r="C1670" s="12" t="s">
        <v>1853</v>
      </c>
      <c r="D1670" s="12" t="s">
        <v>1840</v>
      </c>
      <c r="E1670" s="12" t="s">
        <v>1841</v>
      </c>
      <c r="F1670" s="13">
        <v>7979.97</v>
      </c>
      <c r="G1670" s="12" t="s">
        <v>1842</v>
      </c>
      <c r="H1670" s="18">
        <v>43952</v>
      </c>
      <c r="I1670" s="12" t="s">
        <v>3607</v>
      </c>
      <c r="J1670" s="12" t="s">
        <v>3614</v>
      </c>
      <c r="K1670" s="12">
        <v>10101</v>
      </c>
      <c r="L1670" s="12" t="s">
        <v>3573</v>
      </c>
      <c r="M1670" s="12">
        <v>114040</v>
      </c>
      <c r="N1670" s="12" t="s">
        <v>3615</v>
      </c>
      <c r="O1670" s="12" t="s">
        <v>1854</v>
      </c>
      <c r="P1670" s="12" t="s">
        <v>1855</v>
      </c>
      <c r="Q1670" s="12" t="s">
        <v>1856</v>
      </c>
      <c r="R1670" s="12" t="s">
        <v>1850</v>
      </c>
      <c r="S1670" s="12" t="s">
        <v>1815</v>
      </c>
    </row>
    <row r="1671" spans="1:19" x14ac:dyDescent="0.25">
      <c r="A1671" s="12" t="s">
        <v>1858</v>
      </c>
      <c r="B1671" s="12" t="s">
        <v>1838</v>
      </c>
      <c r="C1671" s="12" t="s">
        <v>1859</v>
      </c>
      <c r="D1671" s="12" t="s">
        <v>1840</v>
      </c>
      <c r="E1671" s="12" t="s">
        <v>1841</v>
      </c>
      <c r="F1671" s="13">
        <v>7708.64</v>
      </c>
      <c r="G1671" s="12" t="s">
        <v>1842</v>
      </c>
      <c r="H1671" s="18">
        <v>43983</v>
      </c>
      <c r="I1671" s="12" t="s">
        <v>3538</v>
      </c>
      <c r="J1671" s="12" t="s">
        <v>3614</v>
      </c>
      <c r="K1671" s="12">
        <v>10101</v>
      </c>
      <c r="L1671" s="12" t="s">
        <v>3573</v>
      </c>
      <c r="M1671" s="12">
        <v>114040</v>
      </c>
      <c r="N1671" s="12" t="s">
        <v>3615</v>
      </c>
      <c r="O1671" s="12" t="s">
        <v>1860</v>
      </c>
      <c r="P1671" s="12" t="s">
        <v>1861</v>
      </c>
      <c r="Q1671" s="12" t="s">
        <v>1862</v>
      </c>
      <c r="R1671" s="12" t="s">
        <v>1850</v>
      </c>
      <c r="S1671" s="12" t="s">
        <v>1815</v>
      </c>
    </row>
    <row r="1672" spans="1:19" x14ac:dyDescent="0.25">
      <c r="A1672" s="12" t="s">
        <v>1858</v>
      </c>
      <c r="B1672" s="12" t="s">
        <v>1838</v>
      </c>
      <c r="C1672" s="12" t="s">
        <v>1859</v>
      </c>
      <c r="D1672" s="12" t="s">
        <v>1840</v>
      </c>
      <c r="E1672" s="12" t="s">
        <v>1841</v>
      </c>
      <c r="F1672" s="13">
        <v>502.73</v>
      </c>
      <c r="G1672" s="12" t="s">
        <v>1842</v>
      </c>
      <c r="H1672" s="18">
        <v>43983</v>
      </c>
      <c r="I1672" s="12" t="s">
        <v>3616</v>
      </c>
      <c r="J1672" s="12" t="s">
        <v>3614</v>
      </c>
      <c r="K1672" s="12">
        <v>10101</v>
      </c>
      <c r="L1672" s="12" t="s">
        <v>3573</v>
      </c>
      <c r="M1672" s="12">
        <v>114040</v>
      </c>
      <c r="N1672" s="12" t="s">
        <v>3615</v>
      </c>
      <c r="O1672" s="12" t="s">
        <v>1860</v>
      </c>
      <c r="P1672" s="12" t="s">
        <v>1814</v>
      </c>
      <c r="Q1672" s="12" t="s">
        <v>2013</v>
      </c>
      <c r="R1672" s="12" t="s">
        <v>1850</v>
      </c>
      <c r="S1672" s="12" t="s">
        <v>1815</v>
      </c>
    </row>
    <row r="1673" spans="1:19" x14ac:dyDescent="0.25">
      <c r="A1673" s="12" t="s">
        <v>1837</v>
      </c>
      <c r="B1673" s="12" t="s">
        <v>1838</v>
      </c>
      <c r="C1673" s="12" t="s">
        <v>1839</v>
      </c>
      <c r="D1673" s="12" t="s">
        <v>1840</v>
      </c>
      <c r="E1673" s="12" t="s">
        <v>1841</v>
      </c>
      <c r="F1673" s="13">
        <v>6002.05</v>
      </c>
      <c r="G1673" s="12" t="s">
        <v>1842</v>
      </c>
      <c r="H1673" s="18">
        <v>43922</v>
      </c>
      <c r="I1673" s="12" t="s">
        <v>3617</v>
      </c>
      <c r="J1673" s="12" t="s">
        <v>3618</v>
      </c>
      <c r="K1673" s="12">
        <v>10101</v>
      </c>
      <c r="L1673" s="12" t="s">
        <v>3573</v>
      </c>
      <c r="M1673" s="12">
        <v>114060</v>
      </c>
      <c r="N1673" s="12" t="s">
        <v>3619</v>
      </c>
      <c r="O1673" s="12" t="s">
        <v>1847</v>
      </c>
      <c r="P1673" s="12" t="s">
        <v>1848</v>
      </c>
      <c r="Q1673" s="12" t="s">
        <v>1849</v>
      </c>
      <c r="R1673" s="12" t="s">
        <v>1850</v>
      </c>
      <c r="S1673" s="12" t="s">
        <v>1857</v>
      </c>
    </row>
    <row r="1674" spans="1:19" x14ac:dyDescent="0.25">
      <c r="A1674" s="12" t="s">
        <v>1852</v>
      </c>
      <c r="B1674" s="12" t="s">
        <v>1838</v>
      </c>
      <c r="C1674" s="12" t="s">
        <v>1853</v>
      </c>
      <c r="D1674" s="12" t="s">
        <v>1840</v>
      </c>
      <c r="E1674" s="12" t="s">
        <v>1841</v>
      </c>
      <c r="F1674" s="13">
        <v>6759.82</v>
      </c>
      <c r="G1674" s="12" t="s">
        <v>1842</v>
      </c>
      <c r="H1674" s="18">
        <v>43952</v>
      </c>
      <c r="I1674" s="12" t="s">
        <v>3610</v>
      </c>
      <c r="J1674" s="12" t="s">
        <v>3618</v>
      </c>
      <c r="K1674" s="12">
        <v>10101</v>
      </c>
      <c r="L1674" s="12" t="s">
        <v>3573</v>
      </c>
      <c r="M1674" s="12">
        <v>114060</v>
      </c>
      <c r="N1674" s="12" t="s">
        <v>3619</v>
      </c>
      <c r="O1674" s="12" t="s">
        <v>1854</v>
      </c>
      <c r="P1674" s="12" t="s">
        <v>1855</v>
      </c>
      <c r="Q1674" s="12" t="s">
        <v>1856</v>
      </c>
      <c r="R1674" s="12" t="s">
        <v>1850</v>
      </c>
      <c r="S1674" s="12" t="s">
        <v>1857</v>
      </c>
    </row>
    <row r="1675" spans="1:19" x14ac:dyDescent="0.25">
      <c r="A1675" s="12" t="s">
        <v>1858</v>
      </c>
      <c r="B1675" s="12" t="s">
        <v>1838</v>
      </c>
      <c r="C1675" s="12" t="s">
        <v>1859</v>
      </c>
      <c r="D1675" s="12" t="s">
        <v>1840</v>
      </c>
      <c r="E1675" s="12" t="s">
        <v>1841</v>
      </c>
      <c r="F1675" s="13">
        <v>6053.35</v>
      </c>
      <c r="G1675" s="12" t="s">
        <v>1842</v>
      </c>
      <c r="H1675" s="18">
        <v>43983</v>
      </c>
      <c r="I1675" s="12" t="s">
        <v>3541</v>
      </c>
      <c r="J1675" s="12" t="s">
        <v>3618</v>
      </c>
      <c r="K1675" s="12">
        <v>10101</v>
      </c>
      <c r="L1675" s="12" t="s">
        <v>3573</v>
      </c>
      <c r="M1675" s="12">
        <v>114060</v>
      </c>
      <c r="N1675" s="12" t="s">
        <v>3619</v>
      </c>
      <c r="O1675" s="12" t="s">
        <v>1860</v>
      </c>
      <c r="P1675" s="12" t="s">
        <v>1861</v>
      </c>
      <c r="Q1675" s="12" t="s">
        <v>1862</v>
      </c>
      <c r="R1675" s="12" t="s">
        <v>1850</v>
      </c>
      <c r="S1675" s="12" t="s">
        <v>1857</v>
      </c>
    </row>
    <row r="1676" spans="1:19" x14ac:dyDescent="0.25">
      <c r="A1676" s="12" t="s">
        <v>1837</v>
      </c>
      <c r="B1676" s="12" t="s">
        <v>1838</v>
      </c>
      <c r="C1676" s="12" t="s">
        <v>1839</v>
      </c>
      <c r="D1676" s="12" t="s">
        <v>1840</v>
      </c>
      <c r="E1676" s="12" t="s">
        <v>1841</v>
      </c>
      <c r="F1676" s="13">
        <v>7774.78</v>
      </c>
      <c r="G1676" s="12" t="s">
        <v>1842</v>
      </c>
      <c r="H1676" s="18">
        <v>43922</v>
      </c>
      <c r="I1676" s="12" t="s">
        <v>3620</v>
      </c>
      <c r="J1676" s="12" t="s">
        <v>3621</v>
      </c>
      <c r="K1676" s="12">
        <v>10105</v>
      </c>
      <c r="L1676" s="12" t="s">
        <v>3622</v>
      </c>
      <c r="M1676" s="12">
        <v>111100</v>
      </c>
      <c r="N1676" s="12" t="s">
        <v>3623</v>
      </c>
      <c r="O1676" s="12" t="s">
        <v>1847</v>
      </c>
      <c r="P1676" s="12" t="s">
        <v>1848</v>
      </c>
      <c r="Q1676" s="12" t="s">
        <v>1849</v>
      </c>
      <c r="R1676" s="12" t="s">
        <v>1850</v>
      </c>
      <c r="S1676" s="12" t="s">
        <v>1851</v>
      </c>
    </row>
    <row r="1677" spans="1:19" x14ac:dyDescent="0.25">
      <c r="A1677" s="12" t="s">
        <v>1852</v>
      </c>
      <c r="B1677" s="12" t="s">
        <v>1838</v>
      </c>
      <c r="C1677" s="12" t="s">
        <v>1853</v>
      </c>
      <c r="D1677" s="12" t="s">
        <v>1840</v>
      </c>
      <c r="E1677" s="12" t="s">
        <v>1841</v>
      </c>
      <c r="F1677" s="13">
        <v>7774.78</v>
      </c>
      <c r="G1677" s="12" t="s">
        <v>1842</v>
      </c>
      <c r="H1677" s="18">
        <v>43952</v>
      </c>
      <c r="I1677" s="12" t="s">
        <v>3613</v>
      </c>
      <c r="J1677" s="12" t="s">
        <v>3621</v>
      </c>
      <c r="K1677" s="12">
        <v>10105</v>
      </c>
      <c r="L1677" s="12" t="s">
        <v>3622</v>
      </c>
      <c r="M1677" s="12">
        <v>111100</v>
      </c>
      <c r="N1677" s="12" t="s">
        <v>3623</v>
      </c>
      <c r="O1677" s="12" t="s">
        <v>1854</v>
      </c>
      <c r="P1677" s="12" t="s">
        <v>1855</v>
      </c>
      <c r="Q1677" s="12" t="s">
        <v>1856</v>
      </c>
      <c r="R1677" s="12" t="s">
        <v>1850</v>
      </c>
      <c r="S1677" s="12" t="s">
        <v>1851</v>
      </c>
    </row>
    <row r="1678" spans="1:19" x14ac:dyDescent="0.25">
      <c r="A1678" s="12" t="s">
        <v>1858</v>
      </c>
      <c r="B1678" s="12" t="s">
        <v>1838</v>
      </c>
      <c r="C1678" s="12" t="s">
        <v>1859</v>
      </c>
      <c r="D1678" s="12" t="s">
        <v>1840</v>
      </c>
      <c r="E1678" s="12" t="s">
        <v>1841</v>
      </c>
      <c r="F1678" s="13">
        <v>7774.78</v>
      </c>
      <c r="G1678" s="12" t="s">
        <v>1842</v>
      </c>
      <c r="H1678" s="18">
        <v>43983</v>
      </c>
      <c r="I1678" s="12" t="s">
        <v>3544</v>
      </c>
      <c r="J1678" s="12" t="s">
        <v>3621</v>
      </c>
      <c r="K1678" s="12">
        <v>10105</v>
      </c>
      <c r="L1678" s="12" t="s">
        <v>3622</v>
      </c>
      <c r="M1678" s="12">
        <v>111100</v>
      </c>
      <c r="N1678" s="12" t="s">
        <v>3623</v>
      </c>
      <c r="O1678" s="12" t="s">
        <v>1860</v>
      </c>
      <c r="P1678" s="12" t="s">
        <v>1861</v>
      </c>
      <c r="Q1678" s="12" t="s">
        <v>1862</v>
      </c>
      <c r="R1678" s="12" t="s">
        <v>1850</v>
      </c>
      <c r="S1678" s="12" t="s">
        <v>1851</v>
      </c>
    </row>
    <row r="1679" spans="1:19" x14ac:dyDescent="0.25">
      <c r="A1679" s="12" t="s">
        <v>1837</v>
      </c>
      <c r="B1679" s="12" t="s">
        <v>1838</v>
      </c>
      <c r="C1679" s="12" t="s">
        <v>1839</v>
      </c>
      <c r="D1679" s="12" t="s">
        <v>1840</v>
      </c>
      <c r="E1679" s="12" t="s">
        <v>1841</v>
      </c>
      <c r="F1679" s="13">
        <v>2295.56</v>
      </c>
      <c r="G1679" s="12" t="s">
        <v>1842</v>
      </c>
      <c r="H1679" s="18">
        <v>43922</v>
      </c>
      <c r="I1679" s="12" t="s">
        <v>3624</v>
      </c>
      <c r="J1679" s="12" t="s">
        <v>3625</v>
      </c>
      <c r="K1679" s="12">
        <v>10105</v>
      </c>
      <c r="L1679" s="12" t="s">
        <v>3622</v>
      </c>
      <c r="M1679" s="12">
        <v>111200</v>
      </c>
      <c r="N1679" s="12" t="s">
        <v>3626</v>
      </c>
      <c r="O1679" s="12" t="s">
        <v>1847</v>
      </c>
      <c r="P1679" s="12" t="s">
        <v>1848</v>
      </c>
      <c r="Q1679" s="12" t="s">
        <v>1849</v>
      </c>
      <c r="R1679" s="12" t="s">
        <v>1850</v>
      </c>
      <c r="S1679" s="12" t="s">
        <v>1866</v>
      </c>
    </row>
    <row r="1680" spans="1:19" x14ac:dyDescent="0.25">
      <c r="A1680" s="12" t="s">
        <v>1852</v>
      </c>
      <c r="B1680" s="12" t="s">
        <v>1838</v>
      </c>
      <c r="C1680" s="12" t="s">
        <v>1853</v>
      </c>
      <c r="D1680" s="12" t="s">
        <v>1840</v>
      </c>
      <c r="E1680" s="12" t="s">
        <v>1841</v>
      </c>
      <c r="F1680" s="13">
        <v>2295.56</v>
      </c>
      <c r="G1680" s="12" t="s">
        <v>1842</v>
      </c>
      <c r="H1680" s="18">
        <v>43952</v>
      </c>
      <c r="I1680" s="12" t="s">
        <v>3617</v>
      </c>
      <c r="J1680" s="12" t="s">
        <v>3625</v>
      </c>
      <c r="K1680" s="12">
        <v>10105</v>
      </c>
      <c r="L1680" s="12" t="s">
        <v>3622</v>
      </c>
      <c r="M1680" s="12">
        <v>111200</v>
      </c>
      <c r="N1680" s="12" t="s">
        <v>3626</v>
      </c>
      <c r="O1680" s="12" t="s">
        <v>1854</v>
      </c>
      <c r="P1680" s="12" t="s">
        <v>1855</v>
      </c>
      <c r="Q1680" s="12" t="s">
        <v>1856</v>
      </c>
      <c r="R1680" s="12" t="s">
        <v>1850</v>
      </c>
      <c r="S1680" s="12" t="s">
        <v>1866</v>
      </c>
    </row>
    <row r="1681" spans="1:19" x14ac:dyDescent="0.25">
      <c r="A1681" s="12" t="s">
        <v>1858</v>
      </c>
      <c r="B1681" s="12" t="s">
        <v>1838</v>
      </c>
      <c r="C1681" s="12" t="s">
        <v>1859</v>
      </c>
      <c r="D1681" s="12" t="s">
        <v>1840</v>
      </c>
      <c r="E1681" s="12" t="s">
        <v>1841</v>
      </c>
      <c r="F1681" s="13">
        <v>2295.56</v>
      </c>
      <c r="G1681" s="12" t="s">
        <v>1842</v>
      </c>
      <c r="H1681" s="18">
        <v>43983</v>
      </c>
      <c r="I1681" s="12" t="s">
        <v>3547</v>
      </c>
      <c r="J1681" s="12" t="s">
        <v>3625</v>
      </c>
      <c r="K1681" s="12">
        <v>10105</v>
      </c>
      <c r="L1681" s="12" t="s">
        <v>3622</v>
      </c>
      <c r="M1681" s="12">
        <v>111200</v>
      </c>
      <c r="N1681" s="12" t="s">
        <v>3626</v>
      </c>
      <c r="O1681" s="12" t="s">
        <v>1860</v>
      </c>
      <c r="P1681" s="12" t="s">
        <v>1861</v>
      </c>
      <c r="Q1681" s="12" t="s">
        <v>1862</v>
      </c>
      <c r="R1681" s="12" t="s">
        <v>1850</v>
      </c>
      <c r="S1681" s="12" t="s">
        <v>1866</v>
      </c>
    </row>
    <row r="1682" spans="1:19" x14ac:dyDescent="0.25">
      <c r="A1682" s="12" t="s">
        <v>1837</v>
      </c>
      <c r="B1682" s="12" t="s">
        <v>1838</v>
      </c>
      <c r="C1682" s="12" t="s">
        <v>1839</v>
      </c>
      <c r="D1682" s="12" t="s">
        <v>1840</v>
      </c>
      <c r="E1682" s="12" t="s">
        <v>1841</v>
      </c>
      <c r="F1682" s="13">
        <v>89473.68</v>
      </c>
      <c r="G1682" s="12" t="s">
        <v>1842</v>
      </c>
      <c r="H1682" s="18">
        <v>43922</v>
      </c>
      <c r="I1682" s="12" t="s">
        <v>3627</v>
      </c>
      <c r="J1682" s="12" t="s">
        <v>3628</v>
      </c>
      <c r="K1682" s="12">
        <v>10105</v>
      </c>
      <c r="L1682" s="12" t="s">
        <v>3622</v>
      </c>
      <c r="M1682" s="12">
        <v>111400</v>
      </c>
      <c r="N1682" s="12" t="s">
        <v>3629</v>
      </c>
      <c r="O1682" s="12" t="s">
        <v>1847</v>
      </c>
      <c r="P1682" s="12" t="s">
        <v>1848</v>
      </c>
      <c r="Q1682" s="12" t="s">
        <v>1849</v>
      </c>
      <c r="R1682" s="12" t="s">
        <v>1850</v>
      </c>
      <c r="S1682" s="12" t="s">
        <v>1815</v>
      </c>
    </row>
    <row r="1683" spans="1:19" x14ac:dyDescent="0.25">
      <c r="A1683" s="12" t="s">
        <v>1852</v>
      </c>
      <c r="B1683" s="12" t="s">
        <v>1838</v>
      </c>
      <c r="C1683" s="12" t="s">
        <v>1853</v>
      </c>
      <c r="D1683" s="12" t="s">
        <v>1840</v>
      </c>
      <c r="E1683" s="12" t="s">
        <v>1841</v>
      </c>
      <c r="F1683" s="13">
        <v>86599.27</v>
      </c>
      <c r="G1683" s="12" t="s">
        <v>1842</v>
      </c>
      <c r="H1683" s="18">
        <v>43952</v>
      </c>
      <c r="I1683" s="12" t="s">
        <v>3620</v>
      </c>
      <c r="J1683" s="12" t="s">
        <v>3628</v>
      </c>
      <c r="K1683" s="12">
        <v>10105</v>
      </c>
      <c r="L1683" s="12" t="s">
        <v>3622</v>
      </c>
      <c r="M1683" s="12">
        <v>111400</v>
      </c>
      <c r="N1683" s="12" t="s">
        <v>3629</v>
      </c>
      <c r="O1683" s="12" t="s">
        <v>1854</v>
      </c>
      <c r="P1683" s="12" t="s">
        <v>1855</v>
      </c>
      <c r="Q1683" s="12" t="s">
        <v>1856</v>
      </c>
      <c r="R1683" s="12" t="s">
        <v>1850</v>
      </c>
      <c r="S1683" s="12" t="s">
        <v>1815</v>
      </c>
    </row>
    <row r="1684" spans="1:19" x14ac:dyDescent="0.25">
      <c r="A1684" s="12" t="s">
        <v>1858</v>
      </c>
      <c r="B1684" s="12" t="s">
        <v>1838</v>
      </c>
      <c r="C1684" s="12" t="s">
        <v>1859</v>
      </c>
      <c r="D1684" s="12" t="s">
        <v>1840</v>
      </c>
      <c r="E1684" s="12" t="s">
        <v>1841</v>
      </c>
      <c r="F1684" s="13">
        <v>84796.34</v>
      </c>
      <c r="G1684" s="12" t="s">
        <v>1842</v>
      </c>
      <c r="H1684" s="18">
        <v>43983</v>
      </c>
      <c r="I1684" s="12" t="s">
        <v>3550</v>
      </c>
      <c r="J1684" s="12" t="s">
        <v>3628</v>
      </c>
      <c r="K1684" s="12">
        <v>10105</v>
      </c>
      <c r="L1684" s="12" t="s">
        <v>3622</v>
      </c>
      <c r="M1684" s="12">
        <v>111400</v>
      </c>
      <c r="N1684" s="12" t="s">
        <v>3629</v>
      </c>
      <c r="O1684" s="12" t="s">
        <v>1860</v>
      </c>
      <c r="P1684" s="12" t="s">
        <v>1861</v>
      </c>
      <c r="Q1684" s="12" t="s">
        <v>1862</v>
      </c>
      <c r="R1684" s="12" t="s">
        <v>1850</v>
      </c>
      <c r="S1684" s="12" t="s">
        <v>1815</v>
      </c>
    </row>
    <row r="1685" spans="1:19" x14ac:dyDescent="0.25">
      <c r="A1685" s="12" t="s">
        <v>1837</v>
      </c>
      <c r="B1685" s="12" t="s">
        <v>1838</v>
      </c>
      <c r="C1685" s="12" t="s">
        <v>1839</v>
      </c>
      <c r="D1685" s="12" t="s">
        <v>1840</v>
      </c>
      <c r="E1685" s="12" t="s">
        <v>1841</v>
      </c>
      <c r="F1685" s="13">
        <v>314.04000000000002</v>
      </c>
      <c r="G1685" s="12" t="s">
        <v>1842</v>
      </c>
      <c r="H1685" s="18">
        <v>43922</v>
      </c>
      <c r="I1685" s="12" t="s">
        <v>3630</v>
      </c>
      <c r="J1685" s="12" t="s">
        <v>3631</v>
      </c>
      <c r="K1685" s="12">
        <v>10105</v>
      </c>
      <c r="L1685" s="12" t="s">
        <v>3622</v>
      </c>
      <c r="M1685" s="12">
        <v>111450</v>
      </c>
      <c r="N1685" s="12" t="s">
        <v>3632</v>
      </c>
      <c r="O1685" s="12" t="s">
        <v>1847</v>
      </c>
      <c r="P1685" s="12" t="s">
        <v>1848</v>
      </c>
      <c r="Q1685" s="12" t="s">
        <v>1849</v>
      </c>
      <c r="R1685" s="12" t="s">
        <v>1850</v>
      </c>
      <c r="S1685" s="12" t="s">
        <v>1888</v>
      </c>
    </row>
    <row r="1686" spans="1:19" x14ac:dyDescent="0.25">
      <c r="A1686" s="12" t="s">
        <v>1852</v>
      </c>
      <c r="B1686" s="12" t="s">
        <v>1838</v>
      </c>
      <c r="C1686" s="12" t="s">
        <v>1853</v>
      </c>
      <c r="D1686" s="12" t="s">
        <v>1840</v>
      </c>
      <c r="E1686" s="12" t="s">
        <v>1841</v>
      </c>
      <c r="F1686" s="13">
        <v>314.04000000000002</v>
      </c>
      <c r="G1686" s="12" t="s">
        <v>1842</v>
      </c>
      <c r="H1686" s="18">
        <v>43952</v>
      </c>
      <c r="I1686" s="12" t="s">
        <v>3624</v>
      </c>
      <c r="J1686" s="12" t="s">
        <v>3631</v>
      </c>
      <c r="K1686" s="12">
        <v>10105</v>
      </c>
      <c r="L1686" s="12" t="s">
        <v>3622</v>
      </c>
      <c r="M1686" s="12">
        <v>111450</v>
      </c>
      <c r="N1686" s="12" t="s">
        <v>3632</v>
      </c>
      <c r="O1686" s="12" t="s">
        <v>1854</v>
      </c>
      <c r="P1686" s="12" t="s">
        <v>1855</v>
      </c>
      <c r="Q1686" s="12" t="s">
        <v>1856</v>
      </c>
      <c r="R1686" s="12" t="s">
        <v>1850</v>
      </c>
      <c r="S1686" s="12" t="s">
        <v>1888</v>
      </c>
    </row>
    <row r="1687" spans="1:19" x14ac:dyDescent="0.25">
      <c r="A1687" s="12" t="s">
        <v>1858</v>
      </c>
      <c r="B1687" s="12" t="s">
        <v>1838</v>
      </c>
      <c r="C1687" s="12" t="s">
        <v>1859</v>
      </c>
      <c r="D1687" s="12" t="s">
        <v>1840</v>
      </c>
      <c r="E1687" s="12" t="s">
        <v>1841</v>
      </c>
      <c r="F1687" s="13">
        <v>314.04000000000002</v>
      </c>
      <c r="G1687" s="12" t="s">
        <v>1842</v>
      </c>
      <c r="H1687" s="18">
        <v>43983</v>
      </c>
      <c r="I1687" s="12" t="s">
        <v>3553</v>
      </c>
      <c r="J1687" s="12" t="s">
        <v>3631</v>
      </c>
      <c r="K1687" s="12">
        <v>10105</v>
      </c>
      <c r="L1687" s="12" t="s">
        <v>3622</v>
      </c>
      <c r="M1687" s="12">
        <v>111450</v>
      </c>
      <c r="N1687" s="12" t="s">
        <v>3632</v>
      </c>
      <c r="O1687" s="12" t="s">
        <v>1860</v>
      </c>
      <c r="P1687" s="12" t="s">
        <v>1861</v>
      </c>
      <c r="Q1687" s="12" t="s">
        <v>1862</v>
      </c>
      <c r="R1687" s="12" t="s">
        <v>1850</v>
      </c>
      <c r="S1687" s="12" t="s">
        <v>1888</v>
      </c>
    </row>
    <row r="1688" spans="1:19" x14ac:dyDescent="0.25">
      <c r="A1688" s="12" t="s">
        <v>1837</v>
      </c>
      <c r="B1688" s="12" t="s">
        <v>1838</v>
      </c>
      <c r="C1688" s="12" t="s">
        <v>1839</v>
      </c>
      <c r="D1688" s="12" t="s">
        <v>1840</v>
      </c>
      <c r="E1688" s="12" t="s">
        <v>1841</v>
      </c>
      <c r="F1688" s="13">
        <v>45346.61</v>
      </c>
      <c r="G1688" s="12" t="s">
        <v>1842</v>
      </c>
      <c r="H1688" s="18">
        <v>43922</v>
      </c>
      <c r="I1688" s="12" t="s">
        <v>3633</v>
      </c>
      <c r="J1688" s="12" t="s">
        <v>3634</v>
      </c>
      <c r="K1688" s="12">
        <v>10105</v>
      </c>
      <c r="L1688" s="12" t="s">
        <v>3622</v>
      </c>
      <c r="M1688" s="12">
        <v>111600</v>
      </c>
      <c r="N1688" s="12" t="s">
        <v>3635</v>
      </c>
      <c r="O1688" s="12" t="s">
        <v>1847</v>
      </c>
      <c r="P1688" s="12" t="s">
        <v>1848</v>
      </c>
      <c r="Q1688" s="12" t="s">
        <v>1849</v>
      </c>
      <c r="R1688" s="12" t="s">
        <v>1850</v>
      </c>
      <c r="S1688" s="12" t="s">
        <v>1857</v>
      </c>
    </row>
    <row r="1689" spans="1:19" x14ac:dyDescent="0.25">
      <c r="A1689" s="12" t="s">
        <v>1852</v>
      </c>
      <c r="B1689" s="12" t="s">
        <v>1838</v>
      </c>
      <c r="C1689" s="12" t="s">
        <v>1853</v>
      </c>
      <c r="D1689" s="12" t="s">
        <v>1840</v>
      </c>
      <c r="E1689" s="12" t="s">
        <v>1841</v>
      </c>
      <c r="F1689" s="13">
        <v>47472.18</v>
      </c>
      <c r="G1689" s="12" t="s">
        <v>1842</v>
      </c>
      <c r="H1689" s="18">
        <v>43952</v>
      </c>
      <c r="I1689" s="12" t="s">
        <v>3627</v>
      </c>
      <c r="J1689" s="12" t="s">
        <v>3634</v>
      </c>
      <c r="K1689" s="12">
        <v>10105</v>
      </c>
      <c r="L1689" s="12" t="s">
        <v>3622</v>
      </c>
      <c r="M1689" s="12">
        <v>111600</v>
      </c>
      <c r="N1689" s="12" t="s">
        <v>3635</v>
      </c>
      <c r="O1689" s="12" t="s">
        <v>1854</v>
      </c>
      <c r="P1689" s="12" t="s">
        <v>1855</v>
      </c>
      <c r="Q1689" s="12" t="s">
        <v>1856</v>
      </c>
      <c r="R1689" s="12" t="s">
        <v>1850</v>
      </c>
      <c r="S1689" s="12" t="s">
        <v>1857</v>
      </c>
    </row>
    <row r="1690" spans="1:19" x14ac:dyDescent="0.25">
      <c r="A1690" s="12" t="s">
        <v>1858</v>
      </c>
      <c r="B1690" s="12" t="s">
        <v>1838</v>
      </c>
      <c r="C1690" s="12" t="s">
        <v>1859</v>
      </c>
      <c r="D1690" s="12" t="s">
        <v>1840</v>
      </c>
      <c r="E1690" s="12" t="s">
        <v>1841</v>
      </c>
      <c r="F1690" s="13">
        <v>45530.2</v>
      </c>
      <c r="G1690" s="12" t="s">
        <v>1842</v>
      </c>
      <c r="H1690" s="18">
        <v>43983</v>
      </c>
      <c r="I1690" s="12" t="s">
        <v>3556</v>
      </c>
      <c r="J1690" s="12" t="s">
        <v>3634</v>
      </c>
      <c r="K1690" s="12">
        <v>10105</v>
      </c>
      <c r="L1690" s="12" t="s">
        <v>3622</v>
      </c>
      <c r="M1690" s="12">
        <v>111600</v>
      </c>
      <c r="N1690" s="12" t="s">
        <v>3635</v>
      </c>
      <c r="O1690" s="12" t="s">
        <v>1860</v>
      </c>
      <c r="P1690" s="12" t="s">
        <v>1861</v>
      </c>
      <c r="Q1690" s="12" t="s">
        <v>1862</v>
      </c>
      <c r="R1690" s="12" t="s">
        <v>1850</v>
      </c>
      <c r="S1690" s="12" t="s">
        <v>1857</v>
      </c>
    </row>
    <row r="1691" spans="1:19" x14ac:dyDescent="0.25">
      <c r="A1691" s="12" t="s">
        <v>1837</v>
      </c>
      <c r="B1691" s="12" t="s">
        <v>1838</v>
      </c>
      <c r="C1691" s="12" t="s">
        <v>1839</v>
      </c>
      <c r="D1691" s="12" t="s">
        <v>1840</v>
      </c>
      <c r="E1691" s="12" t="s">
        <v>1841</v>
      </c>
      <c r="F1691" s="13">
        <v>3878.33</v>
      </c>
      <c r="G1691" s="12" t="s">
        <v>1842</v>
      </c>
      <c r="H1691" s="18">
        <v>43922</v>
      </c>
      <c r="I1691" s="12" t="s">
        <v>3636</v>
      </c>
      <c r="J1691" s="12" t="s">
        <v>3637</v>
      </c>
      <c r="K1691" s="12">
        <v>10105</v>
      </c>
      <c r="L1691" s="12" t="s">
        <v>3622</v>
      </c>
      <c r="M1691" s="12">
        <v>111700</v>
      </c>
      <c r="N1691" s="12" t="s">
        <v>3638</v>
      </c>
      <c r="O1691" s="12" t="s">
        <v>1847</v>
      </c>
      <c r="P1691" s="12" t="s">
        <v>1848</v>
      </c>
      <c r="Q1691" s="12" t="s">
        <v>1849</v>
      </c>
      <c r="R1691" s="12" t="s">
        <v>1850</v>
      </c>
      <c r="S1691" s="12" t="s">
        <v>1877</v>
      </c>
    </row>
    <row r="1692" spans="1:19" x14ac:dyDescent="0.25">
      <c r="A1692" s="12" t="s">
        <v>1852</v>
      </c>
      <c r="B1692" s="12" t="s">
        <v>1838</v>
      </c>
      <c r="C1692" s="12" t="s">
        <v>1853</v>
      </c>
      <c r="D1692" s="12" t="s">
        <v>1840</v>
      </c>
      <c r="E1692" s="12" t="s">
        <v>1841</v>
      </c>
      <c r="F1692" s="13">
        <v>3690.7</v>
      </c>
      <c r="G1692" s="12" t="s">
        <v>1842</v>
      </c>
      <c r="H1692" s="18">
        <v>43952</v>
      </c>
      <c r="I1692" s="12" t="s">
        <v>3630</v>
      </c>
      <c r="J1692" s="12" t="s">
        <v>3637</v>
      </c>
      <c r="K1692" s="12">
        <v>10105</v>
      </c>
      <c r="L1692" s="12" t="s">
        <v>3622</v>
      </c>
      <c r="M1692" s="12">
        <v>111700</v>
      </c>
      <c r="N1692" s="12" t="s">
        <v>3638</v>
      </c>
      <c r="O1692" s="12" t="s">
        <v>1854</v>
      </c>
      <c r="P1692" s="12" t="s">
        <v>1855</v>
      </c>
      <c r="Q1692" s="12" t="s">
        <v>1856</v>
      </c>
      <c r="R1692" s="12" t="s">
        <v>1850</v>
      </c>
      <c r="S1692" s="12" t="s">
        <v>1877</v>
      </c>
    </row>
    <row r="1693" spans="1:19" x14ac:dyDescent="0.25">
      <c r="A1693" s="12" t="s">
        <v>1858</v>
      </c>
      <c r="B1693" s="12" t="s">
        <v>1838</v>
      </c>
      <c r="C1693" s="12" t="s">
        <v>1859</v>
      </c>
      <c r="D1693" s="12" t="s">
        <v>1840</v>
      </c>
      <c r="E1693" s="12" t="s">
        <v>1841</v>
      </c>
      <c r="F1693" s="13">
        <v>3690.7</v>
      </c>
      <c r="G1693" s="12" t="s">
        <v>1842</v>
      </c>
      <c r="H1693" s="18">
        <v>43983</v>
      </c>
      <c r="I1693" s="12" t="s">
        <v>3559</v>
      </c>
      <c r="J1693" s="12" t="s">
        <v>3637</v>
      </c>
      <c r="K1693" s="12">
        <v>10105</v>
      </c>
      <c r="L1693" s="12" t="s">
        <v>3622</v>
      </c>
      <c r="M1693" s="12">
        <v>111700</v>
      </c>
      <c r="N1693" s="12" t="s">
        <v>3638</v>
      </c>
      <c r="O1693" s="12" t="s">
        <v>1860</v>
      </c>
      <c r="P1693" s="12" t="s">
        <v>1861</v>
      </c>
      <c r="Q1693" s="12" t="s">
        <v>1862</v>
      </c>
      <c r="R1693" s="12" t="s">
        <v>1850</v>
      </c>
      <c r="S1693" s="12" t="s">
        <v>1877</v>
      </c>
    </row>
    <row r="1694" spans="1:19" x14ac:dyDescent="0.25">
      <c r="A1694" s="12" t="s">
        <v>1837</v>
      </c>
      <c r="B1694" s="12" t="s">
        <v>1838</v>
      </c>
      <c r="C1694" s="12" t="s">
        <v>1839</v>
      </c>
      <c r="D1694" s="12" t="s">
        <v>1840</v>
      </c>
      <c r="E1694" s="12" t="s">
        <v>1841</v>
      </c>
      <c r="F1694" s="13">
        <v>20.99</v>
      </c>
      <c r="G1694" s="12" t="s">
        <v>1842</v>
      </c>
      <c r="H1694" s="18">
        <v>43922</v>
      </c>
      <c r="I1694" s="12" t="s">
        <v>3639</v>
      </c>
      <c r="J1694" s="12" t="s">
        <v>3640</v>
      </c>
      <c r="K1694" s="12">
        <v>10105</v>
      </c>
      <c r="L1694" s="12" t="s">
        <v>3622</v>
      </c>
      <c r="M1694" s="12">
        <v>113000</v>
      </c>
      <c r="N1694" s="12" t="s">
        <v>3641</v>
      </c>
      <c r="O1694" s="12" t="s">
        <v>1847</v>
      </c>
      <c r="P1694" s="12" t="s">
        <v>1848</v>
      </c>
      <c r="Q1694" s="12" t="s">
        <v>1849</v>
      </c>
      <c r="R1694" s="12" t="s">
        <v>1850</v>
      </c>
      <c r="S1694" s="12" t="s">
        <v>1877</v>
      </c>
    </row>
    <row r="1695" spans="1:19" x14ac:dyDescent="0.25">
      <c r="A1695" s="12" t="s">
        <v>1852</v>
      </c>
      <c r="B1695" s="12" t="s">
        <v>1838</v>
      </c>
      <c r="C1695" s="12" t="s">
        <v>1853</v>
      </c>
      <c r="D1695" s="12" t="s">
        <v>1840</v>
      </c>
      <c r="E1695" s="12" t="s">
        <v>1841</v>
      </c>
      <c r="F1695" s="13">
        <v>20.99</v>
      </c>
      <c r="G1695" s="12" t="s">
        <v>1842</v>
      </c>
      <c r="H1695" s="18">
        <v>43952</v>
      </c>
      <c r="I1695" s="12" t="s">
        <v>3633</v>
      </c>
      <c r="J1695" s="12" t="s">
        <v>3640</v>
      </c>
      <c r="K1695" s="12">
        <v>10105</v>
      </c>
      <c r="L1695" s="12" t="s">
        <v>3622</v>
      </c>
      <c r="M1695" s="12">
        <v>113000</v>
      </c>
      <c r="N1695" s="12" t="s">
        <v>3641</v>
      </c>
      <c r="O1695" s="12" t="s">
        <v>1854</v>
      </c>
      <c r="P1695" s="12" t="s">
        <v>1855</v>
      </c>
      <c r="Q1695" s="12" t="s">
        <v>1856</v>
      </c>
      <c r="R1695" s="12" t="s">
        <v>1850</v>
      </c>
      <c r="S1695" s="12" t="s">
        <v>1877</v>
      </c>
    </row>
    <row r="1696" spans="1:19" x14ac:dyDescent="0.25">
      <c r="A1696" s="12" t="s">
        <v>1858</v>
      </c>
      <c r="B1696" s="12" t="s">
        <v>1838</v>
      </c>
      <c r="C1696" s="12" t="s">
        <v>1859</v>
      </c>
      <c r="D1696" s="12" t="s">
        <v>1840</v>
      </c>
      <c r="E1696" s="12" t="s">
        <v>1841</v>
      </c>
      <c r="F1696" s="13">
        <v>20.99</v>
      </c>
      <c r="G1696" s="12" t="s">
        <v>1842</v>
      </c>
      <c r="H1696" s="18">
        <v>43983</v>
      </c>
      <c r="I1696" s="12" t="s">
        <v>3562</v>
      </c>
      <c r="J1696" s="12" t="s">
        <v>3640</v>
      </c>
      <c r="K1696" s="12">
        <v>10105</v>
      </c>
      <c r="L1696" s="12" t="s">
        <v>3622</v>
      </c>
      <c r="M1696" s="12">
        <v>113000</v>
      </c>
      <c r="N1696" s="12" t="s">
        <v>3641</v>
      </c>
      <c r="O1696" s="12" t="s">
        <v>1860</v>
      </c>
      <c r="P1696" s="12" t="s">
        <v>1861</v>
      </c>
      <c r="Q1696" s="12" t="s">
        <v>1862</v>
      </c>
      <c r="R1696" s="12" t="s">
        <v>1850</v>
      </c>
      <c r="S1696" s="12" t="s">
        <v>1877</v>
      </c>
    </row>
    <row r="1697" spans="1:19" x14ac:dyDescent="0.25">
      <c r="A1697" s="12" t="s">
        <v>1837</v>
      </c>
      <c r="B1697" s="12" t="s">
        <v>1838</v>
      </c>
      <c r="C1697" s="12" t="s">
        <v>1839</v>
      </c>
      <c r="D1697" s="12" t="s">
        <v>1840</v>
      </c>
      <c r="E1697" s="12" t="s">
        <v>1841</v>
      </c>
      <c r="F1697" s="13">
        <v>764.53</v>
      </c>
      <c r="G1697" s="12" t="s">
        <v>1842</v>
      </c>
      <c r="H1697" s="18">
        <v>43922</v>
      </c>
      <c r="I1697" s="12" t="s">
        <v>3642</v>
      </c>
      <c r="J1697" s="12" t="s">
        <v>3643</v>
      </c>
      <c r="K1697" s="12">
        <v>10105</v>
      </c>
      <c r="L1697" s="12" t="s">
        <v>3622</v>
      </c>
      <c r="M1697" s="12">
        <v>113010</v>
      </c>
      <c r="N1697" s="12" t="s">
        <v>3644</v>
      </c>
      <c r="O1697" s="12" t="s">
        <v>1847</v>
      </c>
      <c r="P1697" s="12" t="s">
        <v>1848</v>
      </c>
      <c r="Q1697" s="12" t="s">
        <v>1849</v>
      </c>
      <c r="R1697" s="12" t="s">
        <v>1850</v>
      </c>
      <c r="S1697" s="12" t="s">
        <v>1851</v>
      </c>
    </row>
    <row r="1698" spans="1:19" x14ac:dyDescent="0.25">
      <c r="A1698" s="12" t="s">
        <v>1852</v>
      </c>
      <c r="B1698" s="12" t="s">
        <v>1838</v>
      </c>
      <c r="C1698" s="12" t="s">
        <v>1853</v>
      </c>
      <c r="D1698" s="12" t="s">
        <v>1840</v>
      </c>
      <c r="E1698" s="12" t="s">
        <v>1841</v>
      </c>
      <c r="F1698" s="13">
        <v>764.53</v>
      </c>
      <c r="G1698" s="12" t="s">
        <v>1842</v>
      </c>
      <c r="H1698" s="18">
        <v>43952</v>
      </c>
      <c r="I1698" s="12" t="s">
        <v>3636</v>
      </c>
      <c r="J1698" s="12" t="s">
        <v>3643</v>
      </c>
      <c r="K1698" s="12">
        <v>10105</v>
      </c>
      <c r="L1698" s="12" t="s">
        <v>3622</v>
      </c>
      <c r="M1698" s="12">
        <v>113010</v>
      </c>
      <c r="N1698" s="12" t="s">
        <v>3644</v>
      </c>
      <c r="O1698" s="12" t="s">
        <v>1854</v>
      </c>
      <c r="P1698" s="12" t="s">
        <v>1855</v>
      </c>
      <c r="Q1698" s="12" t="s">
        <v>1856</v>
      </c>
      <c r="R1698" s="12" t="s">
        <v>1850</v>
      </c>
      <c r="S1698" s="12" t="s">
        <v>1851</v>
      </c>
    </row>
    <row r="1699" spans="1:19" x14ac:dyDescent="0.25">
      <c r="A1699" s="12" t="s">
        <v>1858</v>
      </c>
      <c r="B1699" s="12" t="s">
        <v>1838</v>
      </c>
      <c r="C1699" s="12" t="s">
        <v>1859</v>
      </c>
      <c r="D1699" s="12" t="s">
        <v>1840</v>
      </c>
      <c r="E1699" s="12" t="s">
        <v>1841</v>
      </c>
      <c r="F1699" s="13">
        <v>764.53</v>
      </c>
      <c r="G1699" s="12" t="s">
        <v>1842</v>
      </c>
      <c r="H1699" s="18">
        <v>43983</v>
      </c>
      <c r="I1699" s="12" t="s">
        <v>3565</v>
      </c>
      <c r="J1699" s="12" t="s">
        <v>3643</v>
      </c>
      <c r="K1699" s="12">
        <v>10105</v>
      </c>
      <c r="L1699" s="12" t="s">
        <v>3622</v>
      </c>
      <c r="M1699" s="12">
        <v>113010</v>
      </c>
      <c r="N1699" s="12" t="s">
        <v>3644</v>
      </c>
      <c r="O1699" s="12" t="s">
        <v>1860</v>
      </c>
      <c r="P1699" s="12" t="s">
        <v>1861</v>
      </c>
      <c r="Q1699" s="12" t="s">
        <v>1862</v>
      </c>
      <c r="R1699" s="12" t="s">
        <v>1850</v>
      </c>
      <c r="S1699" s="12" t="s">
        <v>1851</v>
      </c>
    </row>
    <row r="1700" spans="1:19" x14ac:dyDescent="0.25">
      <c r="A1700" s="12" t="s">
        <v>1837</v>
      </c>
      <c r="B1700" s="12" t="s">
        <v>1838</v>
      </c>
      <c r="C1700" s="12" t="s">
        <v>1839</v>
      </c>
      <c r="D1700" s="12" t="s">
        <v>1840</v>
      </c>
      <c r="E1700" s="12" t="s">
        <v>1841</v>
      </c>
      <c r="F1700" s="13">
        <v>167.68</v>
      </c>
      <c r="G1700" s="12" t="s">
        <v>1842</v>
      </c>
      <c r="H1700" s="18">
        <v>43922</v>
      </c>
      <c r="I1700" s="12" t="s">
        <v>3645</v>
      </c>
      <c r="J1700" s="12" t="s">
        <v>3646</v>
      </c>
      <c r="K1700" s="12">
        <v>10105</v>
      </c>
      <c r="L1700" s="12" t="s">
        <v>3622</v>
      </c>
      <c r="M1700" s="12">
        <v>113020</v>
      </c>
      <c r="N1700" s="12" t="s">
        <v>3647</v>
      </c>
      <c r="O1700" s="12" t="s">
        <v>1847</v>
      </c>
      <c r="P1700" s="12" t="s">
        <v>1848</v>
      </c>
      <c r="Q1700" s="12" t="s">
        <v>1849</v>
      </c>
      <c r="R1700" s="12" t="s">
        <v>1850</v>
      </c>
      <c r="S1700" s="12" t="s">
        <v>1866</v>
      </c>
    </row>
    <row r="1701" spans="1:19" x14ac:dyDescent="0.25">
      <c r="A1701" s="12" t="s">
        <v>1852</v>
      </c>
      <c r="B1701" s="12" t="s">
        <v>1838</v>
      </c>
      <c r="C1701" s="12" t="s">
        <v>1853</v>
      </c>
      <c r="D1701" s="12" t="s">
        <v>1840</v>
      </c>
      <c r="E1701" s="12" t="s">
        <v>1841</v>
      </c>
      <c r="F1701" s="13">
        <v>167.68</v>
      </c>
      <c r="G1701" s="12" t="s">
        <v>1842</v>
      </c>
      <c r="H1701" s="18">
        <v>43952</v>
      </c>
      <c r="I1701" s="12" t="s">
        <v>3639</v>
      </c>
      <c r="J1701" s="12" t="s">
        <v>3646</v>
      </c>
      <c r="K1701" s="12">
        <v>10105</v>
      </c>
      <c r="L1701" s="12" t="s">
        <v>3622</v>
      </c>
      <c r="M1701" s="12">
        <v>113020</v>
      </c>
      <c r="N1701" s="12" t="s">
        <v>3647</v>
      </c>
      <c r="O1701" s="12" t="s">
        <v>1854</v>
      </c>
      <c r="P1701" s="12" t="s">
        <v>1855</v>
      </c>
      <c r="Q1701" s="12" t="s">
        <v>1856</v>
      </c>
      <c r="R1701" s="12" t="s">
        <v>1850</v>
      </c>
      <c r="S1701" s="12" t="s">
        <v>1866</v>
      </c>
    </row>
    <row r="1702" spans="1:19" x14ac:dyDescent="0.25">
      <c r="A1702" s="12" t="s">
        <v>1858</v>
      </c>
      <c r="B1702" s="12" t="s">
        <v>1838</v>
      </c>
      <c r="C1702" s="12" t="s">
        <v>1859</v>
      </c>
      <c r="D1702" s="12" t="s">
        <v>1840</v>
      </c>
      <c r="E1702" s="12" t="s">
        <v>1841</v>
      </c>
      <c r="F1702" s="13">
        <v>167.68</v>
      </c>
      <c r="G1702" s="12" t="s">
        <v>1842</v>
      </c>
      <c r="H1702" s="18">
        <v>43983</v>
      </c>
      <c r="I1702" s="12" t="s">
        <v>3568</v>
      </c>
      <c r="J1702" s="12" t="s">
        <v>3646</v>
      </c>
      <c r="K1702" s="12">
        <v>10105</v>
      </c>
      <c r="L1702" s="12" t="s">
        <v>3622</v>
      </c>
      <c r="M1702" s="12">
        <v>113020</v>
      </c>
      <c r="N1702" s="12" t="s">
        <v>3647</v>
      </c>
      <c r="O1702" s="12" t="s">
        <v>1860</v>
      </c>
      <c r="P1702" s="12" t="s">
        <v>1861</v>
      </c>
      <c r="Q1702" s="12" t="s">
        <v>1862</v>
      </c>
      <c r="R1702" s="12" t="s">
        <v>1850</v>
      </c>
      <c r="S1702" s="12" t="s">
        <v>1866</v>
      </c>
    </row>
    <row r="1703" spans="1:19" x14ac:dyDescent="0.25">
      <c r="A1703" s="12" t="s">
        <v>1837</v>
      </c>
      <c r="B1703" s="12" t="s">
        <v>1838</v>
      </c>
      <c r="C1703" s="12" t="s">
        <v>1839</v>
      </c>
      <c r="D1703" s="12" t="s">
        <v>1840</v>
      </c>
      <c r="E1703" s="12" t="s">
        <v>1841</v>
      </c>
      <c r="F1703" s="13">
        <v>9416.49</v>
      </c>
      <c r="G1703" s="12" t="s">
        <v>1842</v>
      </c>
      <c r="H1703" s="18">
        <v>43922</v>
      </c>
      <c r="I1703" s="12" t="s">
        <v>3648</v>
      </c>
      <c r="J1703" s="12" t="s">
        <v>3649</v>
      </c>
      <c r="K1703" s="12">
        <v>10105</v>
      </c>
      <c r="L1703" s="12" t="s">
        <v>3622</v>
      </c>
      <c r="M1703" s="12">
        <v>113040</v>
      </c>
      <c r="N1703" s="12" t="s">
        <v>3650</v>
      </c>
      <c r="O1703" s="12" t="s">
        <v>1847</v>
      </c>
      <c r="P1703" s="12" t="s">
        <v>1848</v>
      </c>
      <c r="Q1703" s="12" t="s">
        <v>1849</v>
      </c>
      <c r="R1703" s="12" t="s">
        <v>1850</v>
      </c>
      <c r="S1703" s="12" t="s">
        <v>1815</v>
      </c>
    </row>
    <row r="1704" spans="1:19" x14ac:dyDescent="0.25">
      <c r="A1704" s="12" t="s">
        <v>1852</v>
      </c>
      <c r="B1704" s="12" t="s">
        <v>1838</v>
      </c>
      <c r="C1704" s="12" t="s">
        <v>1853</v>
      </c>
      <c r="D1704" s="12" t="s">
        <v>1840</v>
      </c>
      <c r="E1704" s="12" t="s">
        <v>1841</v>
      </c>
      <c r="F1704" s="13">
        <v>9321.27</v>
      </c>
      <c r="G1704" s="12" t="s">
        <v>1842</v>
      </c>
      <c r="H1704" s="18">
        <v>43952</v>
      </c>
      <c r="I1704" s="12" t="s">
        <v>3642</v>
      </c>
      <c r="J1704" s="12" t="s">
        <v>3649</v>
      </c>
      <c r="K1704" s="12">
        <v>10105</v>
      </c>
      <c r="L1704" s="12" t="s">
        <v>3622</v>
      </c>
      <c r="M1704" s="12">
        <v>113040</v>
      </c>
      <c r="N1704" s="12" t="s">
        <v>3650</v>
      </c>
      <c r="O1704" s="12" t="s">
        <v>1854</v>
      </c>
      <c r="P1704" s="12" t="s">
        <v>1855</v>
      </c>
      <c r="Q1704" s="12" t="s">
        <v>1856</v>
      </c>
      <c r="R1704" s="12" t="s">
        <v>1850</v>
      </c>
      <c r="S1704" s="12" t="s">
        <v>1815</v>
      </c>
    </row>
    <row r="1705" spans="1:19" x14ac:dyDescent="0.25">
      <c r="A1705" s="12" t="s">
        <v>1858</v>
      </c>
      <c r="B1705" s="12" t="s">
        <v>1838</v>
      </c>
      <c r="C1705" s="12" t="s">
        <v>1859</v>
      </c>
      <c r="D1705" s="12" t="s">
        <v>1840</v>
      </c>
      <c r="E1705" s="12" t="s">
        <v>1841</v>
      </c>
      <c r="F1705" s="13">
        <v>9270.41</v>
      </c>
      <c r="G1705" s="12" t="s">
        <v>1842</v>
      </c>
      <c r="H1705" s="18">
        <v>43983</v>
      </c>
      <c r="I1705" s="12" t="s">
        <v>3571</v>
      </c>
      <c r="J1705" s="12" t="s">
        <v>3649</v>
      </c>
      <c r="K1705" s="12">
        <v>10105</v>
      </c>
      <c r="L1705" s="12" t="s">
        <v>3622</v>
      </c>
      <c r="M1705" s="12">
        <v>113040</v>
      </c>
      <c r="N1705" s="12" t="s">
        <v>3650</v>
      </c>
      <c r="O1705" s="12" t="s">
        <v>1860</v>
      </c>
      <c r="P1705" s="12" t="s">
        <v>1861</v>
      </c>
      <c r="Q1705" s="12" t="s">
        <v>1862</v>
      </c>
      <c r="R1705" s="12" t="s">
        <v>1850</v>
      </c>
      <c r="S1705" s="12" t="s">
        <v>1815</v>
      </c>
    </row>
    <row r="1706" spans="1:19" x14ac:dyDescent="0.25">
      <c r="A1706" s="12" t="s">
        <v>1837</v>
      </c>
      <c r="B1706" s="12" t="s">
        <v>1838</v>
      </c>
      <c r="C1706" s="12" t="s">
        <v>1839</v>
      </c>
      <c r="D1706" s="12" t="s">
        <v>1840</v>
      </c>
      <c r="E1706" s="12" t="s">
        <v>1841</v>
      </c>
      <c r="F1706" s="13">
        <v>3305.76</v>
      </c>
      <c r="G1706" s="12" t="s">
        <v>1842</v>
      </c>
      <c r="H1706" s="18">
        <v>43922</v>
      </c>
      <c r="I1706" s="12" t="s">
        <v>3651</v>
      </c>
      <c r="J1706" s="12" t="s">
        <v>3652</v>
      </c>
      <c r="K1706" s="12">
        <v>10105</v>
      </c>
      <c r="L1706" s="12" t="s">
        <v>3622</v>
      </c>
      <c r="M1706" s="12">
        <v>113060</v>
      </c>
      <c r="N1706" s="12" t="s">
        <v>3653</v>
      </c>
      <c r="O1706" s="12" t="s">
        <v>1847</v>
      </c>
      <c r="P1706" s="12" t="s">
        <v>1848</v>
      </c>
      <c r="Q1706" s="12" t="s">
        <v>1849</v>
      </c>
      <c r="R1706" s="12" t="s">
        <v>1850</v>
      </c>
      <c r="S1706" s="12" t="s">
        <v>1857</v>
      </c>
    </row>
    <row r="1707" spans="1:19" x14ac:dyDescent="0.25">
      <c r="A1707" s="12" t="s">
        <v>1852</v>
      </c>
      <c r="B1707" s="12" t="s">
        <v>1838</v>
      </c>
      <c r="C1707" s="12" t="s">
        <v>1853</v>
      </c>
      <c r="D1707" s="12" t="s">
        <v>1840</v>
      </c>
      <c r="E1707" s="12" t="s">
        <v>1841</v>
      </c>
      <c r="F1707" s="13">
        <v>3409.9</v>
      </c>
      <c r="G1707" s="12" t="s">
        <v>1842</v>
      </c>
      <c r="H1707" s="18">
        <v>43952</v>
      </c>
      <c r="I1707" s="12" t="s">
        <v>3645</v>
      </c>
      <c r="J1707" s="12" t="s">
        <v>3652</v>
      </c>
      <c r="K1707" s="12">
        <v>10105</v>
      </c>
      <c r="L1707" s="12" t="s">
        <v>3622</v>
      </c>
      <c r="M1707" s="12">
        <v>113060</v>
      </c>
      <c r="N1707" s="12" t="s">
        <v>3653</v>
      </c>
      <c r="O1707" s="12" t="s">
        <v>1854</v>
      </c>
      <c r="P1707" s="12" t="s">
        <v>1855</v>
      </c>
      <c r="Q1707" s="12" t="s">
        <v>1856</v>
      </c>
      <c r="R1707" s="12" t="s">
        <v>1850</v>
      </c>
      <c r="S1707" s="12" t="s">
        <v>1857</v>
      </c>
    </row>
    <row r="1708" spans="1:19" x14ac:dyDescent="0.25">
      <c r="A1708" s="12" t="s">
        <v>1858</v>
      </c>
      <c r="B1708" s="12" t="s">
        <v>1838</v>
      </c>
      <c r="C1708" s="12" t="s">
        <v>1859</v>
      </c>
      <c r="D1708" s="12" t="s">
        <v>1840</v>
      </c>
      <c r="E1708" s="12" t="s">
        <v>1841</v>
      </c>
      <c r="F1708" s="13">
        <v>3236.45</v>
      </c>
      <c r="G1708" s="12" t="s">
        <v>1842</v>
      </c>
      <c r="H1708" s="18">
        <v>43983</v>
      </c>
      <c r="I1708" s="12" t="s">
        <v>3575</v>
      </c>
      <c r="J1708" s="12" t="s">
        <v>3652</v>
      </c>
      <c r="K1708" s="12">
        <v>10105</v>
      </c>
      <c r="L1708" s="12" t="s">
        <v>3622</v>
      </c>
      <c r="M1708" s="12">
        <v>113060</v>
      </c>
      <c r="N1708" s="12" t="s">
        <v>3653</v>
      </c>
      <c r="O1708" s="12" t="s">
        <v>1860</v>
      </c>
      <c r="P1708" s="12" t="s">
        <v>1861</v>
      </c>
      <c r="Q1708" s="12" t="s">
        <v>1862</v>
      </c>
      <c r="R1708" s="12" t="s">
        <v>1850</v>
      </c>
      <c r="S1708" s="12" t="s">
        <v>1857</v>
      </c>
    </row>
    <row r="1709" spans="1:19" x14ac:dyDescent="0.25">
      <c r="A1709" s="12" t="s">
        <v>1837</v>
      </c>
      <c r="B1709" s="12" t="s">
        <v>1838</v>
      </c>
      <c r="C1709" s="12" t="s">
        <v>1839</v>
      </c>
      <c r="D1709" s="12" t="s">
        <v>1840</v>
      </c>
      <c r="E1709" s="12" t="s">
        <v>1841</v>
      </c>
      <c r="F1709" s="13">
        <v>745.37</v>
      </c>
      <c r="G1709" s="12" t="s">
        <v>1842</v>
      </c>
      <c r="H1709" s="18">
        <v>43922</v>
      </c>
      <c r="I1709" s="12" t="s">
        <v>3654</v>
      </c>
      <c r="J1709" s="12" t="s">
        <v>3655</v>
      </c>
      <c r="K1709" s="12">
        <v>10105</v>
      </c>
      <c r="L1709" s="12" t="s">
        <v>3622</v>
      </c>
      <c r="M1709" s="12">
        <v>114000</v>
      </c>
      <c r="N1709" s="12" t="s">
        <v>3656</v>
      </c>
      <c r="O1709" s="12" t="s">
        <v>1847</v>
      </c>
      <c r="P1709" s="12" t="s">
        <v>1848</v>
      </c>
      <c r="Q1709" s="12" t="s">
        <v>1849</v>
      </c>
      <c r="R1709" s="12" t="s">
        <v>1850</v>
      </c>
      <c r="S1709" s="12" t="s">
        <v>1877</v>
      </c>
    </row>
    <row r="1710" spans="1:19" x14ac:dyDescent="0.25">
      <c r="A1710" s="12" t="s">
        <v>1852</v>
      </c>
      <c r="B1710" s="12" t="s">
        <v>1838</v>
      </c>
      <c r="C1710" s="12" t="s">
        <v>1853</v>
      </c>
      <c r="D1710" s="12" t="s">
        <v>1840</v>
      </c>
      <c r="E1710" s="12" t="s">
        <v>1841</v>
      </c>
      <c r="F1710" s="13">
        <v>693.28</v>
      </c>
      <c r="G1710" s="12" t="s">
        <v>1842</v>
      </c>
      <c r="H1710" s="18">
        <v>43952</v>
      </c>
      <c r="I1710" s="12" t="s">
        <v>3648</v>
      </c>
      <c r="J1710" s="12" t="s">
        <v>3655</v>
      </c>
      <c r="K1710" s="12">
        <v>10105</v>
      </c>
      <c r="L1710" s="12" t="s">
        <v>3622</v>
      </c>
      <c r="M1710" s="12">
        <v>114000</v>
      </c>
      <c r="N1710" s="12" t="s">
        <v>3656</v>
      </c>
      <c r="O1710" s="12" t="s">
        <v>1854</v>
      </c>
      <c r="P1710" s="12" t="s">
        <v>1855</v>
      </c>
      <c r="Q1710" s="12" t="s">
        <v>1856</v>
      </c>
      <c r="R1710" s="12" t="s">
        <v>1850</v>
      </c>
      <c r="S1710" s="12" t="s">
        <v>1877</v>
      </c>
    </row>
    <row r="1711" spans="1:19" x14ac:dyDescent="0.25">
      <c r="A1711" s="12" t="s">
        <v>1858</v>
      </c>
      <c r="B1711" s="12" t="s">
        <v>1838</v>
      </c>
      <c r="C1711" s="12" t="s">
        <v>1859</v>
      </c>
      <c r="D1711" s="12" t="s">
        <v>1840</v>
      </c>
      <c r="E1711" s="12" t="s">
        <v>1841</v>
      </c>
      <c r="F1711" s="13">
        <v>693.28</v>
      </c>
      <c r="G1711" s="12" t="s">
        <v>1842</v>
      </c>
      <c r="H1711" s="18">
        <v>43983</v>
      </c>
      <c r="I1711" s="12" t="s">
        <v>3578</v>
      </c>
      <c r="J1711" s="12" t="s">
        <v>3655</v>
      </c>
      <c r="K1711" s="12">
        <v>10105</v>
      </c>
      <c r="L1711" s="12" t="s">
        <v>3622</v>
      </c>
      <c r="M1711" s="12">
        <v>114000</v>
      </c>
      <c r="N1711" s="12" t="s">
        <v>3656</v>
      </c>
      <c r="O1711" s="12" t="s">
        <v>1860</v>
      </c>
      <c r="P1711" s="12" t="s">
        <v>1861</v>
      </c>
      <c r="Q1711" s="12" t="s">
        <v>1862</v>
      </c>
      <c r="R1711" s="12" t="s">
        <v>1850</v>
      </c>
      <c r="S1711" s="12" t="s">
        <v>1877</v>
      </c>
    </row>
    <row r="1712" spans="1:19" x14ac:dyDescent="0.25">
      <c r="A1712" s="12" t="s">
        <v>1837</v>
      </c>
      <c r="B1712" s="12" t="s">
        <v>1838</v>
      </c>
      <c r="C1712" s="12" t="s">
        <v>1839</v>
      </c>
      <c r="D1712" s="12" t="s">
        <v>1840</v>
      </c>
      <c r="E1712" s="12" t="s">
        <v>1841</v>
      </c>
      <c r="F1712" s="13">
        <v>1587.48</v>
      </c>
      <c r="G1712" s="12" t="s">
        <v>1842</v>
      </c>
      <c r="H1712" s="18">
        <v>43922</v>
      </c>
      <c r="I1712" s="12" t="s">
        <v>3657</v>
      </c>
      <c r="J1712" s="12" t="s">
        <v>3658</v>
      </c>
      <c r="K1712" s="12">
        <v>10105</v>
      </c>
      <c r="L1712" s="12" t="s">
        <v>3622</v>
      </c>
      <c r="M1712" s="12">
        <v>114010</v>
      </c>
      <c r="N1712" s="12" t="s">
        <v>3659</v>
      </c>
      <c r="O1712" s="12" t="s">
        <v>1847</v>
      </c>
      <c r="P1712" s="12" t="s">
        <v>1848</v>
      </c>
      <c r="Q1712" s="12" t="s">
        <v>1849</v>
      </c>
      <c r="R1712" s="12" t="s">
        <v>1850</v>
      </c>
      <c r="S1712" s="12" t="s">
        <v>1851</v>
      </c>
    </row>
    <row r="1713" spans="1:19" x14ac:dyDescent="0.25">
      <c r="A1713" s="12" t="s">
        <v>1852</v>
      </c>
      <c r="B1713" s="12" t="s">
        <v>1838</v>
      </c>
      <c r="C1713" s="12" t="s">
        <v>1853</v>
      </c>
      <c r="D1713" s="12" t="s">
        <v>1840</v>
      </c>
      <c r="E1713" s="12" t="s">
        <v>1841</v>
      </c>
      <c r="F1713" s="13">
        <v>1587.48</v>
      </c>
      <c r="G1713" s="12" t="s">
        <v>1842</v>
      </c>
      <c r="H1713" s="18">
        <v>43952</v>
      </c>
      <c r="I1713" s="12" t="s">
        <v>3651</v>
      </c>
      <c r="J1713" s="12" t="s">
        <v>3658</v>
      </c>
      <c r="K1713" s="12">
        <v>10105</v>
      </c>
      <c r="L1713" s="12" t="s">
        <v>3622</v>
      </c>
      <c r="M1713" s="12">
        <v>114010</v>
      </c>
      <c r="N1713" s="12" t="s">
        <v>3659</v>
      </c>
      <c r="O1713" s="12" t="s">
        <v>1854</v>
      </c>
      <c r="P1713" s="12" t="s">
        <v>1855</v>
      </c>
      <c r="Q1713" s="12" t="s">
        <v>1856</v>
      </c>
      <c r="R1713" s="12" t="s">
        <v>1850</v>
      </c>
      <c r="S1713" s="12" t="s">
        <v>1851</v>
      </c>
    </row>
    <row r="1714" spans="1:19" x14ac:dyDescent="0.25">
      <c r="A1714" s="12" t="s">
        <v>1858</v>
      </c>
      <c r="B1714" s="12" t="s">
        <v>1838</v>
      </c>
      <c r="C1714" s="12" t="s">
        <v>1859</v>
      </c>
      <c r="D1714" s="12" t="s">
        <v>1840</v>
      </c>
      <c r="E1714" s="12" t="s">
        <v>1841</v>
      </c>
      <c r="F1714" s="13">
        <v>1587.48</v>
      </c>
      <c r="G1714" s="12" t="s">
        <v>1842</v>
      </c>
      <c r="H1714" s="18">
        <v>43983</v>
      </c>
      <c r="I1714" s="12" t="s">
        <v>3582</v>
      </c>
      <c r="J1714" s="12" t="s">
        <v>3658</v>
      </c>
      <c r="K1714" s="12">
        <v>10105</v>
      </c>
      <c r="L1714" s="12" t="s">
        <v>3622</v>
      </c>
      <c r="M1714" s="12">
        <v>114010</v>
      </c>
      <c r="N1714" s="12" t="s">
        <v>3659</v>
      </c>
      <c r="O1714" s="12" t="s">
        <v>1860</v>
      </c>
      <c r="P1714" s="12" t="s">
        <v>1861</v>
      </c>
      <c r="Q1714" s="12" t="s">
        <v>1862</v>
      </c>
      <c r="R1714" s="12" t="s">
        <v>1850</v>
      </c>
      <c r="S1714" s="12" t="s">
        <v>1851</v>
      </c>
    </row>
    <row r="1715" spans="1:19" x14ac:dyDescent="0.25">
      <c r="A1715" s="12" t="s">
        <v>1837</v>
      </c>
      <c r="B1715" s="12" t="s">
        <v>1838</v>
      </c>
      <c r="C1715" s="12" t="s">
        <v>1839</v>
      </c>
      <c r="D1715" s="12" t="s">
        <v>1840</v>
      </c>
      <c r="E1715" s="12" t="s">
        <v>1841</v>
      </c>
      <c r="F1715" s="13">
        <v>372.47</v>
      </c>
      <c r="G1715" s="12" t="s">
        <v>1842</v>
      </c>
      <c r="H1715" s="18">
        <v>43922</v>
      </c>
      <c r="I1715" s="12" t="s">
        <v>3660</v>
      </c>
      <c r="J1715" s="12" t="s">
        <v>3661</v>
      </c>
      <c r="K1715" s="12">
        <v>10105</v>
      </c>
      <c r="L1715" s="12" t="s">
        <v>3622</v>
      </c>
      <c r="M1715" s="12">
        <v>114020</v>
      </c>
      <c r="N1715" s="12" t="s">
        <v>3662</v>
      </c>
      <c r="O1715" s="12" t="s">
        <v>1847</v>
      </c>
      <c r="P1715" s="12" t="s">
        <v>1848</v>
      </c>
      <c r="Q1715" s="12" t="s">
        <v>1849</v>
      </c>
      <c r="R1715" s="12" t="s">
        <v>1850</v>
      </c>
      <c r="S1715" s="12" t="s">
        <v>1866</v>
      </c>
    </row>
    <row r="1716" spans="1:19" x14ac:dyDescent="0.25">
      <c r="A1716" s="12" t="s">
        <v>1852</v>
      </c>
      <c r="B1716" s="12" t="s">
        <v>1838</v>
      </c>
      <c r="C1716" s="12" t="s">
        <v>1853</v>
      </c>
      <c r="D1716" s="12" t="s">
        <v>1840</v>
      </c>
      <c r="E1716" s="12" t="s">
        <v>1841</v>
      </c>
      <c r="F1716" s="13">
        <v>372.47</v>
      </c>
      <c r="G1716" s="12" t="s">
        <v>1842</v>
      </c>
      <c r="H1716" s="18">
        <v>43952</v>
      </c>
      <c r="I1716" s="12" t="s">
        <v>3654</v>
      </c>
      <c r="J1716" s="12" t="s">
        <v>3661</v>
      </c>
      <c r="K1716" s="12">
        <v>10105</v>
      </c>
      <c r="L1716" s="12" t="s">
        <v>3622</v>
      </c>
      <c r="M1716" s="12">
        <v>114020</v>
      </c>
      <c r="N1716" s="12" t="s">
        <v>3662</v>
      </c>
      <c r="O1716" s="12" t="s">
        <v>1854</v>
      </c>
      <c r="P1716" s="12" t="s">
        <v>1855</v>
      </c>
      <c r="Q1716" s="12" t="s">
        <v>1856</v>
      </c>
      <c r="R1716" s="12" t="s">
        <v>1850</v>
      </c>
      <c r="S1716" s="12" t="s">
        <v>1866</v>
      </c>
    </row>
    <row r="1717" spans="1:19" x14ac:dyDescent="0.25">
      <c r="A1717" s="12" t="s">
        <v>1858</v>
      </c>
      <c r="B1717" s="12" t="s">
        <v>1838</v>
      </c>
      <c r="C1717" s="12" t="s">
        <v>1859</v>
      </c>
      <c r="D1717" s="12" t="s">
        <v>1840</v>
      </c>
      <c r="E1717" s="12" t="s">
        <v>1841</v>
      </c>
      <c r="F1717" s="13">
        <v>372.47</v>
      </c>
      <c r="G1717" s="12" t="s">
        <v>1842</v>
      </c>
      <c r="H1717" s="18">
        <v>43983</v>
      </c>
      <c r="I1717" s="12" t="s">
        <v>3585</v>
      </c>
      <c r="J1717" s="12" t="s">
        <v>3661</v>
      </c>
      <c r="K1717" s="12">
        <v>10105</v>
      </c>
      <c r="L1717" s="12" t="s">
        <v>3622</v>
      </c>
      <c r="M1717" s="12">
        <v>114020</v>
      </c>
      <c r="N1717" s="12" t="s">
        <v>3662</v>
      </c>
      <c r="O1717" s="12" t="s">
        <v>1860</v>
      </c>
      <c r="P1717" s="12" t="s">
        <v>1861</v>
      </c>
      <c r="Q1717" s="12" t="s">
        <v>1862</v>
      </c>
      <c r="R1717" s="12" t="s">
        <v>1850</v>
      </c>
      <c r="S1717" s="12" t="s">
        <v>1866</v>
      </c>
    </row>
    <row r="1718" spans="1:19" x14ac:dyDescent="0.25">
      <c r="A1718" s="12" t="s">
        <v>1837</v>
      </c>
      <c r="B1718" s="12" t="s">
        <v>1838</v>
      </c>
      <c r="C1718" s="12" t="s">
        <v>1839</v>
      </c>
      <c r="D1718" s="12" t="s">
        <v>1840</v>
      </c>
      <c r="E1718" s="12" t="s">
        <v>1841</v>
      </c>
      <c r="F1718" s="13">
        <v>20332.62</v>
      </c>
      <c r="G1718" s="12" t="s">
        <v>1842</v>
      </c>
      <c r="H1718" s="18">
        <v>43922</v>
      </c>
      <c r="I1718" s="12" t="s">
        <v>3663</v>
      </c>
      <c r="J1718" s="12" t="s">
        <v>3664</v>
      </c>
      <c r="K1718" s="12">
        <v>10105</v>
      </c>
      <c r="L1718" s="12" t="s">
        <v>3622</v>
      </c>
      <c r="M1718" s="12">
        <v>114040</v>
      </c>
      <c r="N1718" s="12" t="s">
        <v>3665</v>
      </c>
      <c r="O1718" s="12" t="s">
        <v>1847</v>
      </c>
      <c r="P1718" s="12" t="s">
        <v>1848</v>
      </c>
      <c r="Q1718" s="12" t="s">
        <v>1849</v>
      </c>
      <c r="R1718" s="12" t="s">
        <v>1850</v>
      </c>
      <c r="S1718" s="12" t="s">
        <v>1815</v>
      </c>
    </row>
    <row r="1719" spans="1:19" x14ac:dyDescent="0.25">
      <c r="A1719" s="12" t="s">
        <v>1852</v>
      </c>
      <c r="B1719" s="12" t="s">
        <v>1838</v>
      </c>
      <c r="C1719" s="12" t="s">
        <v>1853</v>
      </c>
      <c r="D1719" s="12" t="s">
        <v>1840</v>
      </c>
      <c r="E1719" s="12" t="s">
        <v>1841</v>
      </c>
      <c r="F1719" s="13">
        <v>19960.43</v>
      </c>
      <c r="G1719" s="12" t="s">
        <v>1842</v>
      </c>
      <c r="H1719" s="18">
        <v>43952</v>
      </c>
      <c r="I1719" s="12" t="s">
        <v>3657</v>
      </c>
      <c r="J1719" s="12" t="s">
        <v>3664</v>
      </c>
      <c r="K1719" s="12">
        <v>10105</v>
      </c>
      <c r="L1719" s="12" t="s">
        <v>3622</v>
      </c>
      <c r="M1719" s="12">
        <v>114040</v>
      </c>
      <c r="N1719" s="12" t="s">
        <v>3665</v>
      </c>
      <c r="O1719" s="12" t="s">
        <v>1854</v>
      </c>
      <c r="P1719" s="12" t="s">
        <v>1855</v>
      </c>
      <c r="Q1719" s="12" t="s">
        <v>1856</v>
      </c>
      <c r="R1719" s="12" t="s">
        <v>1850</v>
      </c>
      <c r="S1719" s="12" t="s">
        <v>1815</v>
      </c>
    </row>
    <row r="1720" spans="1:19" x14ac:dyDescent="0.25">
      <c r="A1720" s="12" t="s">
        <v>1858</v>
      </c>
      <c r="B1720" s="12" t="s">
        <v>1838</v>
      </c>
      <c r="C1720" s="12" t="s">
        <v>1859</v>
      </c>
      <c r="D1720" s="12" t="s">
        <v>1840</v>
      </c>
      <c r="E1720" s="12" t="s">
        <v>1841</v>
      </c>
      <c r="F1720" s="13">
        <v>19873.16</v>
      </c>
      <c r="G1720" s="12" t="s">
        <v>1842</v>
      </c>
      <c r="H1720" s="18">
        <v>43983</v>
      </c>
      <c r="I1720" s="12" t="s">
        <v>3588</v>
      </c>
      <c r="J1720" s="12" t="s">
        <v>3664</v>
      </c>
      <c r="K1720" s="12">
        <v>10105</v>
      </c>
      <c r="L1720" s="12" t="s">
        <v>3622</v>
      </c>
      <c r="M1720" s="12">
        <v>114040</v>
      </c>
      <c r="N1720" s="12" t="s">
        <v>3665</v>
      </c>
      <c r="O1720" s="12" t="s">
        <v>1860</v>
      </c>
      <c r="P1720" s="12" t="s">
        <v>1861</v>
      </c>
      <c r="Q1720" s="12" t="s">
        <v>1862</v>
      </c>
      <c r="R1720" s="12" t="s">
        <v>1850</v>
      </c>
      <c r="S1720" s="12" t="s">
        <v>1815</v>
      </c>
    </row>
    <row r="1721" spans="1:19" x14ac:dyDescent="0.25">
      <c r="A1721" s="12" t="s">
        <v>1837</v>
      </c>
      <c r="B1721" s="12" t="s">
        <v>1838</v>
      </c>
      <c r="C1721" s="12" t="s">
        <v>1839</v>
      </c>
      <c r="D1721" s="12" t="s">
        <v>1840</v>
      </c>
      <c r="E1721" s="12" t="s">
        <v>1841</v>
      </c>
      <c r="F1721" s="13">
        <v>11602.4</v>
      </c>
      <c r="G1721" s="12" t="s">
        <v>1842</v>
      </c>
      <c r="H1721" s="18">
        <v>43922</v>
      </c>
      <c r="I1721" s="12" t="s">
        <v>3666</v>
      </c>
      <c r="J1721" s="12" t="s">
        <v>3667</v>
      </c>
      <c r="K1721" s="12">
        <v>10105</v>
      </c>
      <c r="L1721" s="12" t="s">
        <v>3622</v>
      </c>
      <c r="M1721" s="12">
        <v>114060</v>
      </c>
      <c r="N1721" s="12" t="s">
        <v>3668</v>
      </c>
      <c r="O1721" s="12" t="s">
        <v>1847</v>
      </c>
      <c r="P1721" s="12" t="s">
        <v>1848</v>
      </c>
      <c r="Q1721" s="12" t="s">
        <v>1849</v>
      </c>
      <c r="R1721" s="12" t="s">
        <v>1850</v>
      </c>
      <c r="S1721" s="12" t="s">
        <v>1857</v>
      </c>
    </row>
    <row r="1722" spans="1:19" x14ac:dyDescent="0.25">
      <c r="A1722" s="12" t="s">
        <v>1852</v>
      </c>
      <c r="B1722" s="12" t="s">
        <v>1838</v>
      </c>
      <c r="C1722" s="12" t="s">
        <v>1853</v>
      </c>
      <c r="D1722" s="12" t="s">
        <v>1840</v>
      </c>
      <c r="E1722" s="12" t="s">
        <v>1841</v>
      </c>
      <c r="F1722" s="13">
        <v>12371.42</v>
      </c>
      <c r="G1722" s="12" t="s">
        <v>1842</v>
      </c>
      <c r="H1722" s="18">
        <v>43952</v>
      </c>
      <c r="I1722" s="12" t="s">
        <v>3660</v>
      </c>
      <c r="J1722" s="12" t="s">
        <v>3667</v>
      </c>
      <c r="K1722" s="12">
        <v>10105</v>
      </c>
      <c r="L1722" s="12" t="s">
        <v>3622</v>
      </c>
      <c r="M1722" s="12">
        <v>114060</v>
      </c>
      <c r="N1722" s="12" t="s">
        <v>3668</v>
      </c>
      <c r="O1722" s="12" t="s">
        <v>1854</v>
      </c>
      <c r="P1722" s="12" t="s">
        <v>1855</v>
      </c>
      <c r="Q1722" s="12" t="s">
        <v>1856</v>
      </c>
      <c r="R1722" s="12" t="s">
        <v>1850</v>
      </c>
      <c r="S1722" s="12" t="s">
        <v>1857</v>
      </c>
    </row>
    <row r="1723" spans="1:19" x14ac:dyDescent="0.25">
      <c r="A1723" s="12" t="s">
        <v>1858</v>
      </c>
      <c r="B1723" s="12" t="s">
        <v>1838</v>
      </c>
      <c r="C1723" s="12" t="s">
        <v>1859</v>
      </c>
      <c r="D1723" s="12" t="s">
        <v>1840</v>
      </c>
      <c r="E1723" s="12" t="s">
        <v>1841</v>
      </c>
      <c r="F1723" s="13">
        <v>11874.36</v>
      </c>
      <c r="G1723" s="12" t="s">
        <v>1842</v>
      </c>
      <c r="H1723" s="18">
        <v>43983</v>
      </c>
      <c r="I1723" s="12" t="s">
        <v>3591</v>
      </c>
      <c r="J1723" s="12" t="s">
        <v>3667</v>
      </c>
      <c r="K1723" s="12">
        <v>10105</v>
      </c>
      <c r="L1723" s="12" t="s">
        <v>3622</v>
      </c>
      <c r="M1723" s="12">
        <v>114060</v>
      </c>
      <c r="N1723" s="12" t="s">
        <v>3668</v>
      </c>
      <c r="O1723" s="12" t="s">
        <v>1860</v>
      </c>
      <c r="P1723" s="12" t="s">
        <v>1861</v>
      </c>
      <c r="Q1723" s="12" t="s">
        <v>1862</v>
      </c>
      <c r="R1723" s="12" t="s">
        <v>1850</v>
      </c>
      <c r="S1723" s="12" t="s">
        <v>1857</v>
      </c>
    </row>
    <row r="1724" spans="1:19" x14ac:dyDescent="0.25">
      <c r="A1724" s="12" t="s">
        <v>1837</v>
      </c>
      <c r="B1724" s="12" t="s">
        <v>1838</v>
      </c>
      <c r="C1724" s="12" t="s">
        <v>1839</v>
      </c>
      <c r="D1724" s="12" t="s">
        <v>1840</v>
      </c>
      <c r="E1724" s="12" t="s">
        <v>1841</v>
      </c>
      <c r="F1724" s="13">
        <v>87.18</v>
      </c>
      <c r="G1724" s="12" t="s">
        <v>1842</v>
      </c>
      <c r="H1724" s="18">
        <v>43922</v>
      </c>
      <c r="I1724" s="12" t="s">
        <v>3669</v>
      </c>
      <c r="J1724" s="12" t="s">
        <v>3670</v>
      </c>
      <c r="K1724" s="12">
        <v>10105</v>
      </c>
      <c r="L1724" s="12" t="s">
        <v>3622</v>
      </c>
      <c r="M1724" s="12">
        <v>114070</v>
      </c>
      <c r="N1724" s="12" t="s">
        <v>3671</v>
      </c>
      <c r="O1724" s="12" t="s">
        <v>1847</v>
      </c>
      <c r="P1724" s="12" t="s">
        <v>1848</v>
      </c>
      <c r="Q1724" s="12" t="s">
        <v>1849</v>
      </c>
      <c r="R1724" s="12" t="s">
        <v>1850</v>
      </c>
      <c r="S1724" s="12" t="s">
        <v>1888</v>
      </c>
    </row>
    <row r="1725" spans="1:19" x14ac:dyDescent="0.25">
      <c r="A1725" s="12" t="s">
        <v>1852</v>
      </c>
      <c r="B1725" s="12" t="s">
        <v>1838</v>
      </c>
      <c r="C1725" s="12" t="s">
        <v>1853</v>
      </c>
      <c r="D1725" s="12" t="s">
        <v>1840</v>
      </c>
      <c r="E1725" s="12" t="s">
        <v>1841</v>
      </c>
      <c r="F1725" s="13">
        <v>87.18</v>
      </c>
      <c r="G1725" s="12" t="s">
        <v>1842</v>
      </c>
      <c r="H1725" s="18">
        <v>43952</v>
      </c>
      <c r="I1725" s="12" t="s">
        <v>3663</v>
      </c>
      <c r="J1725" s="12" t="s">
        <v>3670</v>
      </c>
      <c r="K1725" s="12">
        <v>10105</v>
      </c>
      <c r="L1725" s="12" t="s">
        <v>3622</v>
      </c>
      <c r="M1725" s="12">
        <v>114070</v>
      </c>
      <c r="N1725" s="12" t="s">
        <v>3671</v>
      </c>
      <c r="O1725" s="12" t="s">
        <v>1854</v>
      </c>
      <c r="P1725" s="12" t="s">
        <v>1855</v>
      </c>
      <c r="Q1725" s="12" t="s">
        <v>1856</v>
      </c>
      <c r="R1725" s="12" t="s">
        <v>1850</v>
      </c>
      <c r="S1725" s="12" t="s">
        <v>1888</v>
      </c>
    </row>
    <row r="1726" spans="1:19" x14ac:dyDescent="0.25">
      <c r="A1726" s="12" t="s">
        <v>1858</v>
      </c>
      <c r="B1726" s="12" t="s">
        <v>1838</v>
      </c>
      <c r="C1726" s="12" t="s">
        <v>1859</v>
      </c>
      <c r="D1726" s="12" t="s">
        <v>1840</v>
      </c>
      <c r="E1726" s="12" t="s">
        <v>1841</v>
      </c>
      <c r="F1726" s="13">
        <v>87.18</v>
      </c>
      <c r="G1726" s="12" t="s">
        <v>1842</v>
      </c>
      <c r="H1726" s="18">
        <v>43983</v>
      </c>
      <c r="I1726" s="12" t="s">
        <v>3594</v>
      </c>
      <c r="J1726" s="12" t="s">
        <v>3670</v>
      </c>
      <c r="K1726" s="12">
        <v>10105</v>
      </c>
      <c r="L1726" s="12" t="s">
        <v>3622</v>
      </c>
      <c r="M1726" s="12">
        <v>114070</v>
      </c>
      <c r="N1726" s="12" t="s">
        <v>3671</v>
      </c>
      <c r="O1726" s="12" t="s">
        <v>1860</v>
      </c>
      <c r="P1726" s="12" t="s">
        <v>1861</v>
      </c>
      <c r="Q1726" s="12" t="s">
        <v>1862</v>
      </c>
      <c r="R1726" s="12" t="s">
        <v>1850</v>
      </c>
      <c r="S1726" s="12" t="s">
        <v>1888</v>
      </c>
    </row>
    <row r="1727" spans="1:19" x14ac:dyDescent="0.25">
      <c r="A1727" s="12" t="s">
        <v>1837</v>
      </c>
      <c r="B1727" s="12" t="s">
        <v>1838</v>
      </c>
      <c r="C1727" s="12" t="s">
        <v>1839</v>
      </c>
      <c r="D1727" s="12" t="s">
        <v>1840</v>
      </c>
      <c r="E1727" s="12" t="s">
        <v>1841</v>
      </c>
      <c r="F1727" s="13">
        <v>7832.29</v>
      </c>
      <c r="G1727" s="12" t="s">
        <v>1842</v>
      </c>
      <c r="H1727" s="18">
        <v>43922</v>
      </c>
      <c r="I1727" s="12" t="s">
        <v>3672</v>
      </c>
      <c r="J1727" s="12" t="s">
        <v>3673</v>
      </c>
      <c r="K1727" s="12">
        <v>10107</v>
      </c>
      <c r="L1727" s="12" t="s">
        <v>3674</v>
      </c>
      <c r="M1727" s="12">
        <v>111100</v>
      </c>
      <c r="N1727" s="12" t="s">
        <v>3675</v>
      </c>
      <c r="O1727" s="12" t="s">
        <v>1847</v>
      </c>
      <c r="P1727" s="12" t="s">
        <v>1848</v>
      </c>
      <c r="Q1727" s="12" t="s">
        <v>1849</v>
      </c>
      <c r="R1727" s="12" t="s">
        <v>1850</v>
      </c>
      <c r="S1727" s="12" t="s">
        <v>1851</v>
      </c>
    </row>
    <row r="1728" spans="1:19" x14ac:dyDescent="0.25">
      <c r="A1728" s="12" t="s">
        <v>1852</v>
      </c>
      <c r="B1728" s="12" t="s">
        <v>1838</v>
      </c>
      <c r="C1728" s="12" t="s">
        <v>1853</v>
      </c>
      <c r="D1728" s="12" t="s">
        <v>1840</v>
      </c>
      <c r="E1728" s="12" t="s">
        <v>1841</v>
      </c>
      <c r="F1728" s="13">
        <v>7832.29</v>
      </c>
      <c r="G1728" s="12" t="s">
        <v>1842</v>
      </c>
      <c r="H1728" s="18">
        <v>43952</v>
      </c>
      <c r="I1728" s="12" t="s">
        <v>3666</v>
      </c>
      <c r="J1728" s="12" t="s">
        <v>3673</v>
      </c>
      <c r="K1728" s="12">
        <v>10107</v>
      </c>
      <c r="L1728" s="12" t="s">
        <v>3674</v>
      </c>
      <c r="M1728" s="12">
        <v>111100</v>
      </c>
      <c r="N1728" s="12" t="s">
        <v>3675</v>
      </c>
      <c r="O1728" s="12" t="s">
        <v>1854</v>
      </c>
      <c r="P1728" s="12" t="s">
        <v>1855</v>
      </c>
      <c r="Q1728" s="12" t="s">
        <v>1856</v>
      </c>
      <c r="R1728" s="12" t="s">
        <v>1850</v>
      </c>
      <c r="S1728" s="12" t="s">
        <v>1851</v>
      </c>
    </row>
    <row r="1729" spans="1:19" x14ac:dyDescent="0.25">
      <c r="A1729" s="12" t="s">
        <v>1858</v>
      </c>
      <c r="B1729" s="12" t="s">
        <v>1838</v>
      </c>
      <c r="C1729" s="12" t="s">
        <v>1859</v>
      </c>
      <c r="D1729" s="12" t="s">
        <v>1840</v>
      </c>
      <c r="E1729" s="12" t="s">
        <v>1841</v>
      </c>
      <c r="F1729" s="13">
        <v>7832.29</v>
      </c>
      <c r="G1729" s="12" t="s">
        <v>1842</v>
      </c>
      <c r="H1729" s="18">
        <v>43983</v>
      </c>
      <c r="I1729" s="12" t="s">
        <v>3597</v>
      </c>
      <c r="J1729" s="12" t="s">
        <v>3673</v>
      </c>
      <c r="K1729" s="12">
        <v>10107</v>
      </c>
      <c r="L1729" s="12" t="s">
        <v>3674</v>
      </c>
      <c r="M1729" s="12">
        <v>111100</v>
      </c>
      <c r="N1729" s="12" t="s">
        <v>3675</v>
      </c>
      <c r="O1729" s="12" t="s">
        <v>1860</v>
      </c>
      <c r="P1729" s="12" t="s">
        <v>1861</v>
      </c>
      <c r="Q1729" s="12" t="s">
        <v>1862</v>
      </c>
      <c r="R1729" s="12" t="s">
        <v>1850</v>
      </c>
      <c r="S1729" s="12" t="s">
        <v>1851</v>
      </c>
    </row>
    <row r="1730" spans="1:19" x14ac:dyDescent="0.25">
      <c r="A1730" s="12" t="s">
        <v>1837</v>
      </c>
      <c r="B1730" s="12" t="s">
        <v>1838</v>
      </c>
      <c r="C1730" s="12" t="s">
        <v>1839</v>
      </c>
      <c r="D1730" s="12" t="s">
        <v>1840</v>
      </c>
      <c r="E1730" s="12" t="s">
        <v>1841</v>
      </c>
      <c r="F1730" s="13">
        <v>7383.03</v>
      </c>
      <c r="G1730" s="12" t="s">
        <v>1842</v>
      </c>
      <c r="H1730" s="18">
        <v>43922</v>
      </c>
      <c r="I1730" s="12" t="s">
        <v>3676</v>
      </c>
      <c r="J1730" s="12" t="s">
        <v>3677</v>
      </c>
      <c r="K1730" s="12">
        <v>10107</v>
      </c>
      <c r="L1730" s="12" t="s">
        <v>3674</v>
      </c>
      <c r="M1730" s="12">
        <v>111200</v>
      </c>
      <c r="N1730" s="12" t="s">
        <v>3678</v>
      </c>
      <c r="O1730" s="12" t="s">
        <v>1847</v>
      </c>
      <c r="P1730" s="12" t="s">
        <v>1848</v>
      </c>
      <c r="Q1730" s="12" t="s">
        <v>1849</v>
      </c>
      <c r="R1730" s="12" t="s">
        <v>1850</v>
      </c>
      <c r="S1730" s="12" t="s">
        <v>1866</v>
      </c>
    </row>
    <row r="1731" spans="1:19" x14ac:dyDescent="0.25">
      <c r="A1731" s="12" t="s">
        <v>1852</v>
      </c>
      <c r="B1731" s="12" t="s">
        <v>1838</v>
      </c>
      <c r="C1731" s="12" t="s">
        <v>1853</v>
      </c>
      <c r="D1731" s="12" t="s">
        <v>1840</v>
      </c>
      <c r="E1731" s="12" t="s">
        <v>1841</v>
      </c>
      <c r="F1731" s="13">
        <v>7078.07</v>
      </c>
      <c r="G1731" s="12" t="s">
        <v>1842</v>
      </c>
      <c r="H1731" s="18">
        <v>43952</v>
      </c>
      <c r="I1731" s="12" t="s">
        <v>3669</v>
      </c>
      <c r="J1731" s="12" t="s">
        <v>3677</v>
      </c>
      <c r="K1731" s="12">
        <v>10107</v>
      </c>
      <c r="L1731" s="12" t="s">
        <v>3674</v>
      </c>
      <c r="M1731" s="12">
        <v>111200</v>
      </c>
      <c r="N1731" s="12" t="s">
        <v>3678</v>
      </c>
      <c r="O1731" s="12" t="s">
        <v>1854</v>
      </c>
      <c r="P1731" s="12" t="s">
        <v>1855</v>
      </c>
      <c r="Q1731" s="12" t="s">
        <v>1856</v>
      </c>
      <c r="R1731" s="12" t="s">
        <v>1850</v>
      </c>
      <c r="S1731" s="12" t="s">
        <v>1866</v>
      </c>
    </row>
    <row r="1732" spans="1:19" x14ac:dyDescent="0.25">
      <c r="A1732" s="12" t="s">
        <v>1858</v>
      </c>
      <c r="B1732" s="12" t="s">
        <v>1838</v>
      </c>
      <c r="C1732" s="12" t="s">
        <v>1859</v>
      </c>
      <c r="D1732" s="12" t="s">
        <v>1840</v>
      </c>
      <c r="E1732" s="12" t="s">
        <v>1841</v>
      </c>
      <c r="F1732" s="13">
        <v>7198.84</v>
      </c>
      <c r="G1732" s="12" t="s">
        <v>1842</v>
      </c>
      <c r="H1732" s="18">
        <v>43983</v>
      </c>
      <c r="I1732" s="12" t="s">
        <v>3601</v>
      </c>
      <c r="J1732" s="12" t="s">
        <v>3677</v>
      </c>
      <c r="K1732" s="12">
        <v>10107</v>
      </c>
      <c r="L1732" s="12" t="s">
        <v>3674</v>
      </c>
      <c r="M1732" s="12">
        <v>111200</v>
      </c>
      <c r="N1732" s="12" t="s">
        <v>3678</v>
      </c>
      <c r="O1732" s="12" t="s">
        <v>1860</v>
      </c>
      <c r="P1732" s="12" t="s">
        <v>1861</v>
      </c>
      <c r="Q1732" s="12" t="s">
        <v>1862</v>
      </c>
      <c r="R1732" s="12" t="s">
        <v>1850</v>
      </c>
      <c r="S1732" s="12" t="s">
        <v>1866</v>
      </c>
    </row>
    <row r="1733" spans="1:19" x14ac:dyDescent="0.25">
      <c r="A1733" s="12" t="s">
        <v>1837</v>
      </c>
      <c r="B1733" s="12" t="s">
        <v>1838</v>
      </c>
      <c r="C1733" s="12" t="s">
        <v>1839</v>
      </c>
      <c r="D1733" s="12" t="s">
        <v>1840</v>
      </c>
      <c r="E1733" s="12" t="s">
        <v>1841</v>
      </c>
      <c r="F1733" s="13">
        <v>76240.17</v>
      </c>
      <c r="G1733" s="12" t="s">
        <v>1842</v>
      </c>
      <c r="H1733" s="18">
        <v>43922</v>
      </c>
      <c r="I1733" s="12" t="s">
        <v>3679</v>
      </c>
      <c r="J1733" s="12" t="s">
        <v>3680</v>
      </c>
      <c r="K1733" s="12">
        <v>10107</v>
      </c>
      <c r="L1733" s="12" t="s">
        <v>3674</v>
      </c>
      <c r="M1733" s="12">
        <v>111400</v>
      </c>
      <c r="N1733" s="12" t="s">
        <v>3681</v>
      </c>
      <c r="O1733" s="12" t="s">
        <v>1847</v>
      </c>
      <c r="P1733" s="12" t="s">
        <v>1848</v>
      </c>
      <c r="Q1733" s="12" t="s">
        <v>1849</v>
      </c>
      <c r="R1733" s="12" t="s">
        <v>1850</v>
      </c>
      <c r="S1733" s="12" t="s">
        <v>1815</v>
      </c>
    </row>
    <row r="1734" spans="1:19" x14ac:dyDescent="0.25">
      <c r="A1734" s="12" t="s">
        <v>1852</v>
      </c>
      <c r="B1734" s="12" t="s">
        <v>1838</v>
      </c>
      <c r="C1734" s="12" t="s">
        <v>1853</v>
      </c>
      <c r="D1734" s="12" t="s">
        <v>1840</v>
      </c>
      <c r="E1734" s="12" t="s">
        <v>1841</v>
      </c>
      <c r="F1734" s="13">
        <v>76240.17</v>
      </c>
      <c r="G1734" s="12" t="s">
        <v>1842</v>
      </c>
      <c r="H1734" s="18">
        <v>43952</v>
      </c>
      <c r="I1734" s="12" t="s">
        <v>3672</v>
      </c>
      <c r="J1734" s="12" t="s">
        <v>3680</v>
      </c>
      <c r="K1734" s="12">
        <v>10107</v>
      </c>
      <c r="L1734" s="12" t="s">
        <v>3674</v>
      </c>
      <c r="M1734" s="12">
        <v>111400</v>
      </c>
      <c r="N1734" s="12" t="s">
        <v>3681</v>
      </c>
      <c r="O1734" s="12" t="s">
        <v>1854</v>
      </c>
      <c r="P1734" s="12" t="s">
        <v>1855</v>
      </c>
      <c r="Q1734" s="12" t="s">
        <v>1856</v>
      </c>
      <c r="R1734" s="12" t="s">
        <v>1850</v>
      </c>
      <c r="S1734" s="12" t="s">
        <v>1815</v>
      </c>
    </row>
    <row r="1735" spans="1:19" x14ac:dyDescent="0.25">
      <c r="A1735" s="12" t="s">
        <v>1858</v>
      </c>
      <c r="B1735" s="12" t="s">
        <v>1838</v>
      </c>
      <c r="C1735" s="12" t="s">
        <v>1859</v>
      </c>
      <c r="D1735" s="12" t="s">
        <v>1840</v>
      </c>
      <c r="E1735" s="12" t="s">
        <v>1841</v>
      </c>
      <c r="F1735" s="13">
        <v>76240.17</v>
      </c>
      <c r="G1735" s="12" t="s">
        <v>1842</v>
      </c>
      <c r="H1735" s="18">
        <v>43983</v>
      </c>
      <c r="I1735" s="12" t="s">
        <v>3604</v>
      </c>
      <c r="J1735" s="12" t="s">
        <v>3680</v>
      </c>
      <c r="K1735" s="12">
        <v>10107</v>
      </c>
      <c r="L1735" s="12" t="s">
        <v>3674</v>
      </c>
      <c r="M1735" s="12">
        <v>111400</v>
      </c>
      <c r="N1735" s="12" t="s">
        <v>3681</v>
      </c>
      <c r="O1735" s="12" t="s">
        <v>1860</v>
      </c>
      <c r="P1735" s="12" t="s">
        <v>1861</v>
      </c>
      <c r="Q1735" s="12" t="s">
        <v>1862</v>
      </c>
      <c r="R1735" s="12" t="s">
        <v>1850</v>
      </c>
      <c r="S1735" s="12" t="s">
        <v>1815</v>
      </c>
    </row>
    <row r="1736" spans="1:19" x14ac:dyDescent="0.25">
      <c r="A1736" s="12" t="s">
        <v>1837</v>
      </c>
      <c r="B1736" s="12" t="s">
        <v>1838</v>
      </c>
      <c r="C1736" s="12" t="s">
        <v>1839</v>
      </c>
      <c r="D1736" s="12" t="s">
        <v>1840</v>
      </c>
      <c r="E1736" s="12" t="s">
        <v>1841</v>
      </c>
      <c r="F1736" s="13">
        <v>29031.81</v>
      </c>
      <c r="G1736" s="12" t="s">
        <v>1842</v>
      </c>
      <c r="H1736" s="18">
        <v>43922</v>
      </c>
      <c r="I1736" s="12" t="s">
        <v>3682</v>
      </c>
      <c r="J1736" s="12" t="s">
        <v>3683</v>
      </c>
      <c r="K1736" s="12">
        <v>10107</v>
      </c>
      <c r="L1736" s="12" t="s">
        <v>3674</v>
      </c>
      <c r="M1736" s="12">
        <v>111600</v>
      </c>
      <c r="N1736" s="12" t="s">
        <v>3684</v>
      </c>
      <c r="O1736" s="12" t="s">
        <v>1847</v>
      </c>
      <c r="P1736" s="12" t="s">
        <v>1848</v>
      </c>
      <c r="Q1736" s="12" t="s">
        <v>1849</v>
      </c>
      <c r="R1736" s="12" t="s">
        <v>1850</v>
      </c>
      <c r="S1736" s="12" t="s">
        <v>1857</v>
      </c>
    </row>
    <row r="1737" spans="1:19" x14ac:dyDescent="0.25">
      <c r="A1737" s="12" t="s">
        <v>1852</v>
      </c>
      <c r="B1737" s="12" t="s">
        <v>1838</v>
      </c>
      <c r="C1737" s="12" t="s">
        <v>1853</v>
      </c>
      <c r="D1737" s="12" t="s">
        <v>1840</v>
      </c>
      <c r="E1737" s="12" t="s">
        <v>1841</v>
      </c>
      <c r="F1737" s="13">
        <v>29626.17</v>
      </c>
      <c r="G1737" s="12" t="s">
        <v>1842</v>
      </c>
      <c r="H1737" s="18">
        <v>43952</v>
      </c>
      <c r="I1737" s="12" t="s">
        <v>3676</v>
      </c>
      <c r="J1737" s="12" t="s">
        <v>3683</v>
      </c>
      <c r="K1737" s="12">
        <v>10107</v>
      </c>
      <c r="L1737" s="12" t="s">
        <v>3674</v>
      </c>
      <c r="M1737" s="12">
        <v>111600</v>
      </c>
      <c r="N1737" s="12" t="s">
        <v>3684</v>
      </c>
      <c r="O1737" s="12" t="s">
        <v>1854</v>
      </c>
      <c r="P1737" s="12" t="s">
        <v>1855</v>
      </c>
      <c r="Q1737" s="12" t="s">
        <v>1856</v>
      </c>
      <c r="R1737" s="12" t="s">
        <v>1850</v>
      </c>
      <c r="S1737" s="12" t="s">
        <v>1857</v>
      </c>
    </row>
    <row r="1738" spans="1:19" x14ac:dyDescent="0.25">
      <c r="A1738" s="12" t="s">
        <v>1858</v>
      </c>
      <c r="B1738" s="12" t="s">
        <v>1838</v>
      </c>
      <c r="C1738" s="12" t="s">
        <v>1859</v>
      </c>
      <c r="D1738" s="12" t="s">
        <v>1840</v>
      </c>
      <c r="E1738" s="12" t="s">
        <v>1841</v>
      </c>
      <c r="F1738" s="13">
        <v>29626.17</v>
      </c>
      <c r="G1738" s="12" t="s">
        <v>1842</v>
      </c>
      <c r="H1738" s="18">
        <v>43983</v>
      </c>
      <c r="I1738" s="12" t="s">
        <v>3607</v>
      </c>
      <c r="J1738" s="12" t="s">
        <v>3683</v>
      </c>
      <c r="K1738" s="12">
        <v>10107</v>
      </c>
      <c r="L1738" s="12" t="s">
        <v>3674</v>
      </c>
      <c r="M1738" s="12">
        <v>111600</v>
      </c>
      <c r="N1738" s="12" t="s">
        <v>3684</v>
      </c>
      <c r="O1738" s="12" t="s">
        <v>1860</v>
      </c>
      <c r="P1738" s="12" t="s">
        <v>1861</v>
      </c>
      <c r="Q1738" s="12" t="s">
        <v>1862</v>
      </c>
      <c r="R1738" s="12" t="s">
        <v>1850</v>
      </c>
      <c r="S1738" s="12" t="s">
        <v>1857</v>
      </c>
    </row>
    <row r="1739" spans="1:19" x14ac:dyDescent="0.25">
      <c r="A1739" s="12" t="s">
        <v>1837</v>
      </c>
      <c r="B1739" s="12" t="s">
        <v>1838</v>
      </c>
      <c r="C1739" s="12" t="s">
        <v>1839</v>
      </c>
      <c r="D1739" s="12" t="s">
        <v>1840</v>
      </c>
      <c r="E1739" s="12" t="s">
        <v>1841</v>
      </c>
      <c r="F1739" s="13">
        <v>5530.3</v>
      </c>
      <c r="G1739" s="12" t="s">
        <v>1842</v>
      </c>
      <c r="H1739" s="18">
        <v>43922</v>
      </c>
      <c r="I1739" s="12" t="s">
        <v>3685</v>
      </c>
      <c r="J1739" s="12" t="s">
        <v>3686</v>
      </c>
      <c r="K1739" s="12">
        <v>10107</v>
      </c>
      <c r="L1739" s="12" t="s">
        <v>3674</v>
      </c>
      <c r="M1739" s="12">
        <v>111700</v>
      </c>
      <c r="N1739" s="12" t="s">
        <v>3687</v>
      </c>
      <c r="O1739" s="12" t="s">
        <v>1847</v>
      </c>
      <c r="P1739" s="12" t="s">
        <v>1848</v>
      </c>
      <c r="Q1739" s="12" t="s">
        <v>1849</v>
      </c>
      <c r="R1739" s="12" t="s">
        <v>1850</v>
      </c>
      <c r="S1739" s="12" t="s">
        <v>1877</v>
      </c>
    </row>
    <row r="1740" spans="1:19" x14ac:dyDescent="0.25">
      <c r="A1740" s="12" t="s">
        <v>1852</v>
      </c>
      <c r="B1740" s="12" t="s">
        <v>1838</v>
      </c>
      <c r="C1740" s="12" t="s">
        <v>1853</v>
      </c>
      <c r="D1740" s="12" t="s">
        <v>1840</v>
      </c>
      <c r="E1740" s="12" t="s">
        <v>1841</v>
      </c>
      <c r="F1740" s="13">
        <v>5530.3</v>
      </c>
      <c r="G1740" s="12" t="s">
        <v>1842</v>
      </c>
      <c r="H1740" s="18">
        <v>43952</v>
      </c>
      <c r="I1740" s="12" t="s">
        <v>3679</v>
      </c>
      <c r="J1740" s="12" t="s">
        <v>3686</v>
      </c>
      <c r="K1740" s="12">
        <v>10107</v>
      </c>
      <c r="L1740" s="12" t="s">
        <v>3674</v>
      </c>
      <c r="M1740" s="12">
        <v>111700</v>
      </c>
      <c r="N1740" s="12" t="s">
        <v>3687</v>
      </c>
      <c r="O1740" s="12" t="s">
        <v>1854</v>
      </c>
      <c r="P1740" s="12" t="s">
        <v>1855</v>
      </c>
      <c r="Q1740" s="12" t="s">
        <v>1856</v>
      </c>
      <c r="R1740" s="12" t="s">
        <v>1850</v>
      </c>
      <c r="S1740" s="12" t="s">
        <v>1877</v>
      </c>
    </row>
    <row r="1741" spans="1:19" x14ac:dyDescent="0.25">
      <c r="A1741" s="12" t="s">
        <v>1858</v>
      </c>
      <c r="B1741" s="12" t="s">
        <v>1838</v>
      </c>
      <c r="C1741" s="12" t="s">
        <v>1859</v>
      </c>
      <c r="D1741" s="12" t="s">
        <v>1840</v>
      </c>
      <c r="E1741" s="12" t="s">
        <v>1841</v>
      </c>
      <c r="F1741" s="13">
        <v>5530.3</v>
      </c>
      <c r="G1741" s="12" t="s">
        <v>1842</v>
      </c>
      <c r="H1741" s="18">
        <v>43983</v>
      </c>
      <c r="I1741" s="12" t="s">
        <v>3610</v>
      </c>
      <c r="J1741" s="12" t="s">
        <v>3686</v>
      </c>
      <c r="K1741" s="12">
        <v>10107</v>
      </c>
      <c r="L1741" s="12" t="s">
        <v>3674</v>
      </c>
      <c r="M1741" s="12">
        <v>111700</v>
      </c>
      <c r="N1741" s="12" t="s">
        <v>3687</v>
      </c>
      <c r="O1741" s="12" t="s">
        <v>1860</v>
      </c>
      <c r="P1741" s="12" t="s">
        <v>1861</v>
      </c>
      <c r="Q1741" s="12" t="s">
        <v>1862</v>
      </c>
      <c r="R1741" s="12" t="s">
        <v>1850</v>
      </c>
      <c r="S1741" s="12" t="s">
        <v>1877</v>
      </c>
    </row>
    <row r="1742" spans="1:19" x14ac:dyDescent="0.25">
      <c r="A1742" s="12" t="s">
        <v>1837</v>
      </c>
      <c r="B1742" s="12" t="s">
        <v>1838</v>
      </c>
      <c r="C1742" s="12" t="s">
        <v>1839</v>
      </c>
      <c r="D1742" s="12" t="s">
        <v>1840</v>
      </c>
      <c r="E1742" s="12" t="s">
        <v>1841</v>
      </c>
      <c r="F1742" s="13">
        <v>76.08</v>
      </c>
      <c r="G1742" s="12" t="s">
        <v>1842</v>
      </c>
      <c r="H1742" s="18">
        <v>43922</v>
      </c>
      <c r="I1742" s="12" t="s">
        <v>3688</v>
      </c>
      <c r="J1742" s="12" t="s">
        <v>3689</v>
      </c>
      <c r="K1742" s="12">
        <v>10107</v>
      </c>
      <c r="L1742" s="12" t="s">
        <v>3674</v>
      </c>
      <c r="M1742" s="12">
        <v>113000</v>
      </c>
      <c r="N1742" s="12" t="s">
        <v>3690</v>
      </c>
      <c r="O1742" s="12" t="s">
        <v>1847</v>
      </c>
      <c r="P1742" s="12" t="s">
        <v>1848</v>
      </c>
      <c r="Q1742" s="12" t="s">
        <v>1849</v>
      </c>
      <c r="R1742" s="12" t="s">
        <v>1850</v>
      </c>
      <c r="S1742" s="12" t="s">
        <v>1877</v>
      </c>
    </row>
    <row r="1743" spans="1:19" x14ac:dyDescent="0.25">
      <c r="A1743" s="12" t="s">
        <v>1852</v>
      </c>
      <c r="B1743" s="12" t="s">
        <v>1838</v>
      </c>
      <c r="C1743" s="12" t="s">
        <v>1853</v>
      </c>
      <c r="D1743" s="12" t="s">
        <v>1840</v>
      </c>
      <c r="E1743" s="12" t="s">
        <v>1841</v>
      </c>
      <c r="F1743" s="13">
        <v>58.51</v>
      </c>
      <c r="G1743" s="12" t="s">
        <v>1842</v>
      </c>
      <c r="H1743" s="18">
        <v>43952</v>
      </c>
      <c r="I1743" s="12" t="s">
        <v>3682</v>
      </c>
      <c r="J1743" s="12" t="s">
        <v>3689</v>
      </c>
      <c r="K1743" s="12">
        <v>10107</v>
      </c>
      <c r="L1743" s="12" t="s">
        <v>3674</v>
      </c>
      <c r="M1743" s="12">
        <v>113000</v>
      </c>
      <c r="N1743" s="12" t="s">
        <v>3690</v>
      </c>
      <c r="O1743" s="12" t="s">
        <v>1854</v>
      </c>
      <c r="P1743" s="12" t="s">
        <v>1855</v>
      </c>
      <c r="Q1743" s="12" t="s">
        <v>1856</v>
      </c>
      <c r="R1743" s="12" t="s">
        <v>1850</v>
      </c>
      <c r="S1743" s="12" t="s">
        <v>1877</v>
      </c>
    </row>
    <row r="1744" spans="1:19" x14ac:dyDescent="0.25">
      <c r="A1744" s="12" t="s">
        <v>1858</v>
      </c>
      <c r="B1744" s="12" t="s">
        <v>1838</v>
      </c>
      <c r="C1744" s="12" t="s">
        <v>1859</v>
      </c>
      <c r="D1744" s="12" t="s">
        <v>1840</v>
      </c>
      <c r="E1744" s="12" t="s">
        <v>1841</v>
      </c>
      <c r="F1744" s="13">
        <v>58.51</v>
      </c>
      <c r="G1744" s="12" t="s">
        <v>1842</v>
      </c>
      <c r="H1744" s="18">
        <v>43983</v>
      </c>
      <c r="I1744" s="12" t="s">
        <v>3613</v>
      </c>
      <c r="J1744" s="12" t="s">
        <v>3689</v>
      </c>
      <c r="K1744" s="12">
        <v>10107</v>
      </c>
      <c r="L1744" s="12" t="s">
        <v>3674</v>
      </c>
      <c r="M1744" s="12">
        <v>113000</v>
      </c>
      <c r="N1744" s="12" t="s">
        <v>3690</v>
      </c>
      <c r="O1744" s="12" t="s">
        <v>1860</v>
      </c>
      <c r="P1744" s="12" t="s">
        <v>1861</v>
      </c>
      <c r="Q1744" s="12" t="s">
        <v>1862</v>
      </c>
      <c r="R1744" s="12" t="s">
        <v>1850</v>
      </c>
      <c r="S1744" s="12" t="s">
        <v>1877</v>
      </c>
    </row>
    <row r="1745" spans="1:19" x14ac:dyDescent="0.25">
      <c r="A1745" s="12" t="s">
        <v>1837</v>
      </c>
      <c r="B1745" s="12" t="s">
        <v>1838</v>
      </c>
      <c r="C1745" s="12" t="s">
        <v>1839</v>
      </c>
      <c r="D1745" s="12" t="s">
        <v>1840</v>
      </c>
      <c r="E1745" s="12" t="s">
        <v>1841</v>
      </c>
      <c r="F1745" s="13">
        <v>676.79</v>
      </c>
      <c r="G1745" s="12" t="s">
        <v>1842</v>
      </c>
      <c r="H1745" s="18">
        <v>43922</v>
      </c>
      <c r="I1745" s="12" t="s">
        <v>3691</v>
      </c>
      <c r="J1745" s="12" t="s">
        <v>3692</v>
      </c>
      <c r="K1745" s="12">
        <v>10107</v>
      </c>
      <c r="L1745" s="12" t="s">
        <v>3674</v>
      </c>
      <c r="M1745" s="12">
        <v>113010</v>
      </c>
      <c r="N1745" s="12" t="s">
        <v>3693</v>
      </c>
      <c r="O1745" s="12" t="s">
        <v>1847</v>
      </c>
      <c r="P1745" s="12" t="s">
        <v>1848</v>
      </c>
      <c r="Q1745" s="12" t="s">
        <v>1849</v>
      </c>
      <c r="R1745" s="12" t="s">
        <v>1850</v>
      </c>
      <c r="S1745" s="12" t="s">
        <v>1851</v>
      </c>
    </row>
    <row r="1746" spans="1:19" x14ac:dyDescent="0.25">
      <c r="A1746" s="12" t="s">
        <v>1852</v>
      </c>
      <c r="B1746" s="12" t="s">
        <v>1838</v>
      </c>
      <c r="C1746" s="12" t="s">
        <v>1853</v>
      </c>
      <c r="D1746" s="12" t="s">
        <v>1840</v>
      </c>
      <c r="E1746" s="12" t="s">
        <v>1841</v>
      </c>
      <c r="F1746" s="13">
        <v>676.79</v>
      </c>
      <c r="G1746" s="12" t="s">
        <v>1842</v>
      </c>
      <c r="H1746" s="18">
        <v>43952</v>
      </c>
      <c r="I1746" s="12" t="s">
        <v>3685</v>
      </c>
      <c r="J1746" s="12" t="s">
        <v>3692</v>
      </c>
      <c r="K1746" s="12">
        <v>10107</v>
      </c>
      <c r="L1746" s="12" t="s">
        <v>3674</v>
      </c>
      <c r="M1746" s="12">
        <v>113010</v>
      </c>
      <c r="N1746" s="12" t="s">
        <v>3693</v>
      </c>
      <c r="O1746" s="12" t="s">
        <v>1854</v>
      </c>
      <c r="P1746" s="12" t="s">
        <v>1855</v>
      </c>
      <c r="Q1746" s="12" t="s">
        <v>1856</v>
      </c>
      <c r="R1746" s="12" t="s">
        <v>1850</v>
      </c>
      <c r="S1746" s="12" t="s">
        <v>1851</v>
      </c>
    </row>
    <row r="1747" spans="1:19" x14ac:dyDescent="0.25">
      <c r="A1747" s="12" t="s">
        <v>1858</v>
      </c>
      <c r="B1747" s="12" t="s">
        <v>1838</v>
      </c>
      <c r="C1747" s="12" t="s">
        <v>1859</v>
      </c>
      <c r="D1747" s="12" t="s">
        <v>1840</v>
      </c>
      <c r="E1747" s="12" t="s">
        <v>1841</v>
      </c>
      <c r="F1747" s="13">
        <v>676.79</v>
      </c>
      <c r="G1747" s="12" t="s">
        <v>1842</v>
      </c>
      <c r="H1747" s="18">
        <v>43983</v>
      </c>
      <c r="I1747" s="12" t="s">
        <v>3617</v>
      </c>
      <c r="J1747" s="12" t="s">
        <v>3692</v>
      </c>
      <c r="K1747" s="12">
        <v>10107</v>
      </c>
      <c r="L1747" s="12" t="s">
        <v>3674</v>
      </c>
      <c r="M1747" s="12">
        <v>113010</v>
      </c>
      <c r="N1747" s="12" t="s">
        <v>3693</v>
      </c>
      <c r="O1747" s="12" t="s">
        <v>1860</v>
      </c>
      <c r="P1747" s="12" t="s">
        <v>1861</v>
      </c>
      <c r="Q1747" s="12" t="s">
        <v>1862</v>
      </c>
      <c r="R1747" s="12" t="s">
        <v>1850</v>
      </c>
      <c r="S1747" s="12" t="s">
        <v>1851</v>
      </c>
    </row>
    <row r="1748" spans="1:19" x14ac:dyDescent="0.25">
      <c r="A1748" s="12" t="s">
        <v>1837</v>
      </c>
      <c r="B1748" s="12" t="s">
        <v>1838</v>
      </c>
      <c r="C1748" s="12" t="s">
        <v>1839</v>
      </c>
      <c r="D1748" s="12" t="s">
        <v>1840</v>
      </c>
      <c r="E1748" s="12" t="s">
        <v>1841</v>
      </c>
      <c r="F1748" s="13">
        <v>291.12</v>
      </c>
      <c r="G1748" s="12" t="s">
        <v>1842</v>
      </c>
      <c r="H1748" s="18">
        <v>43922</v>
      </c>
      <c r="I1748" s="12" t="s">
        <v>3694</v>
      </c>
      <c r="J1748" s="12" t="s">
        <v>3695</v>
      </c>
      <c r="K1748" s="12">
        <v>10107</v>
      </c>
      <c r="L1748" s="12" t="s">
        <v>3674</v>
      </c>
      <c r="M1748" s="12">
        <v>113020</v>
      </c>
      <c r="N1748" s="12" t="s">
        <v>3696</v>
      </c>
      <c r="O1748" s="12" t="s">
        <v>1847</v>
      </c>
      <c r="P1748" s="12" t="s">
        <v>1848</v>
      </c>
      <c r="Q1748" s="12" t="s">
        <v>1849</v>
      </c>
      <c r="R1748" s="12" t="s">
        <v>1850</v>
      </c>
      <c r="S1748" s="12" t="s">
        <v>1866</v>
      </c>
    </row>
    <row r="1749" spans="1:19" x14ac:dyDescent="0.25">
      <c r="A1749" s="12" t="s">
        <v>1852</v>
      </c>
      <c r="B1749" s="12" t="s">
        <v>1838</v>
      </c>
      <c r="C1749" s="12" t="s">
        <v>1853</v>
      </c>
      <c r="D1749" s="12" t="s">
        <v>1840</v>
      </c>
      <c r="E1749" s="12" t="s">
        <v>1841</v>
      </c>
      <c r="F1749" s="13">
        <v>266.61</v>
      </c>
      <c r="G1749" s="12" t="s">
        <v>1842</v>
      </c>
      <c r="H1749" s="18">
        <v>43952</v>
      </c>
      <c r="I1749" s="12" t="s">
        <v>3688</v>
      </c>
      <c r="J1749" s="12" t="s">
        <v>3695</v>
      </c>
      <c r="K1749" s="12">
        <v>10107</v>
      </c>
      <c r="L1749" s="12" t="s">
        <v>3674</v>
      </c>
      <c r="M1749" s="12">
        <v>113020</v>
      </c>
      <c r="N1749" s="12" t="s">
        <v>3696</v>
      </c>
      <c r="O1749" s="12" t="s">
        <v>1854</v>
      </c>
      <c r="P1749" s="12" t="s">
        <v>1855</v>
      </c>
      <c r="Q1749" s="12" t="s">
        <v>1856</v>
      </c>
      <c r="R1749" s="12" t="s">
        <v>1850</v>
      </c>
      <c r="S1749" s="12" t="s">
        <v>1866</v>
      </c>
    </row>
    <row r="1750" spans="1:19" x14ac:dyDescent="0.25">
      <c r="A1750" s="12" t="s">
        <v>1858</v>
      </c>
      <c r="B1750" s="12" t="s">
        <v>1838</v>
      </c>
      <c r="C1750" s="12" t="s">
        <v>1859</v>
      </c>
      <c r="D1750" s="12" t="s">
        <v>1840</v>
      </c>
      <c r="E1750" s="12" t="s">
        <v>1841</v>
      </c>
      <c r="F1750" s="13">
        <v>283.27</v>
      </c>
      <c r="G1750" s="12" t="s">
        <v>1842</v>
      </c>
      <c r="H1750" s="18">
        <v>43983</v>
      </c>
      <c r="I1750" s="12" t="s">
        <v>3620</v>
      </c>
      <c r="J1750" s="12" t="s">
        <v>3695</v>
      </c>
      <c r="K1750" s="12">
        <v>10107</v>
      </c>
      <c r="L1750" s="12" t="s">
        <v>3674</v>
      </c>
      <c r="M1750" s="12">
        <v>113020</v>
      </c>
      <c r="N1750" s="12" t="s">
        <v>3696</v>
      </c>
      <c r="O1750" s="12" t="s">
        <v>1860</v>
      </c>
      <c r="P1750" s="12" t="s">
        <v>1861</v>
      </c>
      <c r="Q1750" s="12" t="s">
        <v>1862</v>
      </c>
      <c r="R1750" s="12" t="s">
        <v>1850</v>
      </c>
      <c r="S1750" s="12" t="s">
        <v>1866</v>
      </c>
    </row>
    <row r="1751" spans="1:19" x14ac:dyDescent="0.25">
      <c r="A1751" s="12" t="s">
        <v>1837</v>
      </c>
      <c r="B1751" s="12" t="s">
        <v>1838</v>
      </c>
      <c r="C1751" s="12" t="s">
        <v>1839</v>
      </c>
      <c r="D1751" s="12" t="s">
        <v>1840</v>
      </c>
      <c r="E1751" s="12" t="s">
        <v>1841</v>
      </c>
      <c r="F1751" s="13">
        <v>8101.67</v>
      </c>
      <c r="G1751" s="12" t="s">
        <v>1842</v>
      </c>
      <c r="H1751" s="18">
        <v>43922</v>
      </c>
      <c r="I1751" s="12" t="s">
        <v>3697</v>
      </c>
      <c r="J1751" s="12" t="s">
        <v>3698</v>
      </c>
      <c r="K1751" s="12">
        <v>10107</v>
      </c>
      <c r="L1751" s="12" t="s">
        <v>3674</v>
      </c>
      <c r="M1751" s="12">
        <v>113040</v>
      </c>
      <c r="N1751" s="12" t="s">
        <v>3699</v>
      </c>
      <c r="O1751" s="12" t="s">
        <v>1847</v>
      </c>
      <c r="P1751" s="12" t="s">
        <v>1848</v>
      </c>
      <c r="Q1751" s="12" t="s">
        <v>1849</v>
      </c>
      <c r="R1751" s="12" t="s">
        <v>1850</v>
      </c>
      <c r="S1751" s="12" t="s">
        <v>1815</v>
      </c>
    </row>
    <row r="1752" spans="1:19" x14ac:dyDescent="0.25">
      <c r="A1752" s="12" t="s">
        <v>1852</v>
      </c>
      <c r="B1752" s="12" t="s">
        <v>1838</v>
      </c>
      <c r="C1752" s="12" t="s">
        <v>1853</v>
      </c>
      <c r="D1752" s="12" t="s">
        <v>1840</v>
      </c>
      <c r="E1752" s="12" t="s">
        <v>1841</v>
      </c>
      <c r="F1752" s="13">
        <v>8101.67</v>
      </c>
      <c r="G1752" s="12" t="s">
        <v>1842</v>
      </c>
      <c r="H1752" s="18">
        <v>43952</v>
      </c>
      <c r="I1752" s="12" t="s">
        <v>3691</v>
      </c>
      <c r="J1752" s="12" t="s">
        <v>3698</v>
      </c>
      <c r="K1752" s="12">
        <v>10107</v>
      </c>
      <c r="L1752" s="12" t="s">
        <v>3674</v>
      </c>
      <c r="M1752" s="12">
        <v>113040</v>
      </c>
      <c r="N1752" s="12" t="s">
        <v>3699</v>
      </c>
      <c r="O1752" s="12" t="s">
        <v>1854</v>
      </c>
      <c r="P1752" s="12" t="s">
        <v>1855</v>
      </c>
      <c r="Q1752" s="12" t="s">
        <v>1856</v>
      </c>
      <c r="R1752" s="12" t="s">
        <v>1850</v>
      </c>
      <c r="S1752" s="12" t="s">
        <v>1815</v>
      </c>
    </row>
    <row r="1753" spans="1:19" x14ac:dyDescent="0.25">
      <c r="A1753" s="12" t="s">
        <v>1858</v>
      </c>
      <c r="B1753" s="12" t="s">
        <v>1838</v>
      </c>
      <c r="C1753" s="12" t="s">
        <v>1859</v>
      </c>
      <c r="D1753" s="12" t="s">
        <v>1840</v>
      </c>
      <c r="E1753" s="12" t="s">
        <v>1841</v>
      </c>
      <c r="F1753" s="13">
        <v>8101.67</v>
      </c>
      <c r="G1753" s="12" t="s">
        <v>1842</v>
      </c>
      <c r="H1753" s="18">
        <v>43983</v>
      </c>
      <c r="I1753" s="12" t="s">
        <v>3624</v>
      </c>
      <c r="J1753" s="12" t="s">
        <v>3698</v>
      </c>
      <c r="K1753" s="12">
        <v>10107</v>
      </c>
      <c r="L1753" s="12" t="s">
        <v>3674</v>
      </c>
      <c r="M1753" s="12">
        <v>113040</v>
      </c>
      <c r="N1753" s="12" t="s">
        <v>3699</v>
      </c>
      <c r="O1753" s="12" t="s">
        <v>1860</v>
      </c>
      <c r="P1753" s="12" t="s">
        <v>1861</v>
      </c>
      <c r="Q1753" s="12" t="s">
        <v>1862</v>
      </c>
      <c r="R1753" s="12" t="s">
        <v>1850</v>
      </c>
      <c r="S1753" s="12" t="s">
        <v>1815</v>
      </c>
    </row>
    <row r="1754" spans="1:19" x14ac:dyDescent="0.25">
      <c r="A1754" s="12" t="s">
        <v>1837</v>
      </c>
      <c r="B1754" s="12" t="s">
        <v>1838</v>
      </c>
      <c r="C1754" s="12" t="s">
        <v>1839</v>
      </c>
      <c r="D1754" s="12" t="s">
        <v>1840</v>
      </c>
      <c r="E1754" s="12" t="s">
        <v>1841</v>
      </c>
      <c r="F1754" s="13">
        <v>2159.88</v>
      </c>
      <c r="G1754" s="12" t="s">
        <v>1842</v>
      </c>
      <c r="H1754" s="18">
        <v>43922</v>
      </c>
      <c r="I1754" s="12" t="s">
        <v>3700</v>
      </c>
      <c r="J1754" s="12" t="s">
        <v>3701</v>
      </c>
      <c r="K1754" s="12">
        <v>10107</v>
      </c>
      <c r="L1754" s="12" t="s">
        <v>3674</v>
      </c>
      <c r="M1754" s="12">
        <v>113060</v>
      </c>
      <c r="N1754" s="12" t="s">
        <v>3702</v>
      </c>
      <c r="O1754" s="12" t="s">
        <v>1847</v>
      </c>
      <c r="P1754" s="12" t="s">
        <v>1848</v>
      </c>
      <c r="Q1754" s="12" t="s">
        <v>1849</v>
      </c>
      <c r="R1754" s="12" t="s">
        <v>1850</v>
      </c>
      <c r="S1754" s="12" t="s">
        <v>1857</v>
      </c>
    </row>
    <row r="1755" spans="1:19" x14ac:dyDescent="0.25">
      <c r="A1755" s="12" t="s">
        <v>1852</v>
      </c>
      <c r="B1755" s="12" t="s">
        <v>1838</v>
      </c>
      <c r="C1755" s="12" t="s">
        <v>1853</v>
      </c>
      <c r="D1755" s="12" t="s">
        <v>1840</v>
      </c>
      <c r="E1755" s="12" t="s">
        <v>1841</v>
      </c>
      <c r="F1755" s="13">
        <v>2204.15</v>
      </c>
      <c r="G1755" s="12" t="s">
        <v>1842</v>
      </c>
      <c r="H1755" s="18">
        <v>43952</v>
      </c>
      <c r="I1755" s="12" t="s">
        <v>3694</v>
      </c>
      <c r="J1755" s="12" t="s">
        <v>3701</v>
      </c>
      <c r="K1755" s="12">
        <v>10107</v>
      </c>
      <c r="L1755" s="12" t="s">
        <v>3674</v>
      </c>
      <c r="M1755" s="12">
        <v>113060</v>
      </c>
      <c r="N1755" s="12" t="s">
        <v>3702</v>
      </c>
      <c r="O1755" s="12" t="s">
        <v>1854</v>
      </c>
      <c r="P1755" s="12" t="s">
        <v>1855</v>
      </c>
      <c r="Q1755" s="12" t="s">
        <v>1856</v>
      </c>
      <c r="R1755" s="12" t="s">
        <v>1850</v>
      </c>
      <c r="S1755" s="12" t="s">
        <v>1857</v>
      </c>
    </row>
    <row r="1756" spans="1:19" x14ac:dyDescent="0.25">
      <c r="A1756" s="12" t="s">
        <v>1858</v>
      </c>
      <c r="B1756" s="12" t="s">
        <v>1838</v>
      </c>
      <c r="C1756" s="12" t="s">
        <v>1859</v>
      </c>
      <c r="D1756" s="12" t="s">
        <v>1840</v>
      </c>
      <c r="E1756" s="12" t="s">
        <v>1841</v>
      </c>
      <c r="F1756" s="13">
        <v>2204.15</v>
      </c>
      <c r="G1756" s="12" t="s">
        <v>1842</v>
      </c>
      <c r="H1756" s="18">
        <v>43983</v>
      </c>
      <c r="I1756" s="12" t="s">
        <v>3627</v>
      </c>
      <c r="J1756" s="12" t="s">
        <v>3701</v>
      </c>
      <c r="K1756" s="12">
        <v>10107</v>
      </c>
      <c r="L1756" s="12" t="s">
        <v>3674</v>
      </c>
      <c r="M1756" s="12">
        <v>113060</v>
      </c>
      <c r="N1756" s="12" t="s">
        <v>3702</v>
      </c>
      <c r="O1756" s="12" t="s">
        <v>1860</v>
      </c>
      <c r="P1756" s="12" t="s">
        <v>1861</v>
      </c>
      <c r="Q1756" s="12" t="s">
        <v>1862</v>
      </c>
      <c r="R1756" s="12" t="s">
        <v>1850</v>
      </c>
      <c r="S1756" s="12" t="s">
        <v>1857</v>
      </c>
    </row>
    <row r="1757" spans="1:19" x14ac:dyDescent="0.25">
      <c r="A1757" s="12" t="s">
        <v>1837</v>
      </c>
      <c r="B1757" s="12" t="s">
        <v>1838</v>
      </c>
      <c r="C1757" s="12" t="s">
        <v>1839</v>
      </c>
      <c r="D1757" s="12" t="s">
        <v>1840</v>
      </c>
      <c r="E1757" s="12" t="s">
        <v>1841</v>
      </c>
      <c r="F1757" s="13">
        <v>1298.94</v>
      </c>
      <c r="G1757" s="12" t="s">
        <v>1842</v>
      </c>
      <c r="H1757" s="18">
        <v>43922</v>
      </c>
      <c r="I1757" s="12" t="s">
        <v>3703</v>
      </c>
      <c r="J1757" s="12" t="s">
        <v>3704</v>
      </c>
      <c r="K1757" s="12">
        <v>10107</v>
      </c>
      <c r="L1757" s="12" t="s">
        <v>3674</v>
      </c>
      <c r="M1757" s="12">
        <v>114000</v>
      </c>
      <c r="N1757" s="12" t="s">
        <v>3705</v>
      </c>
      <c r="O1757" s="12" t="s">
        <v>1847</v>
      </c>
      <c r="P1757" s="12" t="s">
        <v>1848</v>
      </c>
      <c r="Q1757" s="12" t="s">
        <v>1849</v>
      </c>
      <c r="R1757" s="12" t="s">
        <v>1850</v>
      </c>
      <c r="S1757" s="12" t="s">
        <v>1877</v>
      </c>
    </row>
    <row r="1758" spans="1:19" x14ac:dyDescent="0.25">
      <c r="A1758" s="12" t="s">
        <v>1852</v>
      </c>
      <c r="B1758" s="12" t="s">
        <v>1838</v>
      </c>
      <c r="C1758" s="12" t="s">
        <v>1853</v>
      </c>
      <c r="D1758" s="12" t="s">
        <v>1840</v>
      </c>
      <c r="E1758" s="12" t="s">
        <v>1841</v>
      </c>
      <c r="F1758" s="13">
        <v>1298.94</v>
      </c>
      <c r="G1758" s="12" t="s">
        <v>1842</v>
      </c>
      <c r="H1758" s="18">
        <v>43952</v>
      </c>
      <c r="I1758" s="12" t="s">
        <v>3697</v>
      </c>
      <c r="J1758" s="12" t="s">
        <v>3704</v>
      </c>
      <c r="K1758" s="12">
        <v>10107</v>
      </c>
      <c r="L1758" s="12" t="s">
        <v>3674</v>
      </c>
      <c r="M1758" s="12">
        <v>114000</v>
      </c>
      <c r="N1758" s="12" t="s">
        <v>3705</v>
      </c>
      <c r="O1758" s="12" t="s">
        <v>1854</v>
      </c>
      <c r="P1758" s="12" t="s">
        <v>1855</v>
      </c>
      <c r="Q1758" s="12" t="s">
        <v>1856</v>
      </c>
      <c r="R1758" s="12" t="s">
        <v>1850</v>
      </c>
      <c r="S1758" s="12" t="s">
        <v>1877</v>
      </c>
    </row>
    <row r="1759" spans="1:19" x14ac:dyDescent="0.25">
      <c r="A1759" s="12" t="s">
        <v>1858</v>
      </c>
      <c r="B1759" s="12" t="s">
        <v>1838</v>
      </c>
      <c r="C1759" s="12" t="s">
        <v>1859</v>
      </c>
      <c r="D1759" s="12" t="s">
        <v>1840</v>
      </c>
      <c r="E1759" s="12" t="s">
        <v>1841</v>
      </c>
      <c r="F1759" s="13">
        <v>1298.94</v>
      </c>
      <c r="G1759" s="12" t="s">
        <v>1842</v>
      </c>
      <c r="H1759" s="18">
        <v>43983</v>
      </c>
      <c r="I1759" s="12" t="s">
        <v>3630</v>
      </c>
      <c r="J1759" s="12" t="s">
        <v>3704</v>
      </c>
      <c r="K1759" s="12">
        <v>10107</v>
      </c>
      <c r="L1759" s="12" t="s">
        <v>3674</v>
      </c>
      <c r="M1759" s="12">
        <v>114000</v>
      </c>
      <c r="N1759" s="12" t="s">
        <v>3705</v>
      </c>
      <c r="O1759" s="12" t="s">
        <v>1860</v>
      </c>
      <c r="P1759" s="12" t="s">
        <v>1861</v>
      </c>
      <c r="Q1759" s="12" t="s">
        <v>1862</v>
      </c>
      <c r="R1759" s="12" t="s">
        <v>1850</v>
      </c>
      <c r="S1759" s="12" t="s">
        <v>1877</v>
      </c>
    </row>
    <row r="1760" spans="1:19" x14ac:dyDescent="0.25">
      <c r="A1760" s="12" t="s">
        <v>1837</v>
      </c>
      <c r="B1760" s="12" t="s">
        <v>1838</v>
      </c>
      <c r="C1760" s="12" t="s">
        <v>1839</v>
      </c>
      <c r="D1760" s="12" t="s">
        <v>1840</v>
      </c>
      <c r="E1760" s="12" t="s">
        <v>1841</v>
      </c>
      <c r="F1760" s="13">
        <v>2185.21</v>
      </c>
      <c r="G1760" s="12" t="s">
        <v>1842</v>
      </c>
      <c r="H1760" s="18">
        <v>43922</v>
      </c>
      <c r="I1760" s="12" t="s">
        <v>3706</v>
      </c>
      <c r="J1760" s="12" t="s">
        <v>3707</v>
      </c>
      <c r="K1760" s="12">
        <v>10107</v>
      </c>
      <c r="L1760" s="12" t="s">
        <v>3674</v>
      </c>
      <c r="M1760" s="12">
        <v>114010</v>
      </c>
      <c r="N1760" s="12" t="s">
        <v>3708</v>
      </c>
      <c r="O1760" s="12" t="s">
        <v>1847</v>
      </c>
      <c r="P1760" s="12" t="s">
        <v>1848</v>
      </c>
      <c r="Q1760" s="12" t="s">
        <v>1849</v>
      </c>
      <c r="R1760" s="12" t="s">
        <v>1850</v>
      </c>
      <c r="S1760" s="12" t="s">
        <v>1851</v>
      </c>
    </row>
    <row r="1761" spans="1:19" x14ac:dyDescent="0.25">
      <c r="A1761" s="12" t="s">
        <v>1852</v>
      </c>
      <c r="B1761" s="12" t="s">
        <v>1838</v>
      </c>
      <c r="C1761" s="12" t="s">
        <v>1853</v>
      </c>
      <c r="D1761" s="12" t="s">
        <v>1840</v>
      </c>
      <c r="E1761" s="12" t="s">
        <v>1841</v>
      </c>
      <c r="F1761" s="13">
        <v>2185.21</v>
      </c>
      <c r="G1761" s="12" t="s">
        <v>1842</v>
      </c>
      <c r="H1761" s="18">
        <v>43952</v>
      </c>
      <c r="I1761" s="12" t="s">
        <v>3700</v>
      </c>
      <c r="J1761" s="12" t="s">
        <v>3707</v>
      </c>
      <c r="K1761" s="12">
        <v>10107</v>
      </c>
      <c r="L1761" s="12" t="s">
        <v>3674</v>
      </c>
      <c r="M1761" s="12">
        <v>114010</v>
      </c>
      <c r="N1761" s="12" t="s">
        <v>3708</v>
      </c>
      <c r="O1761" s="12" t="s">
        <v>1854</v>
      </c>
      <c r="P1761" s="12" t="s">
        <v>1855</v>
      </c>
      <c r="Q1761" s="12" t="s">
        <v>1856</v>
      </c>
      <c r="R1761" s="12" t="s">
        <v>1850</v>
      </c>
      <c r="S1761" s="12" t="s">
        <v>1851</v>
      </c>
    </row>
    <row r="1762" spans="1:19" x14ac:dyDescent="0.25">
      <c r="A1762" s="12" t="s">
        <v>1858</v>
      </c>
      <c r="B1762" s="12" t="s">
        <v>1838</v>
      </c>
      <c r="C1762" s="12" t="s">
        <v>1859</v>
      </c>
      <c r="D1762" s="12" t="s">
        <v>1840</v>
      </c>
      <c r="E1762" s="12" t="s">
        <v>1841</v>
      </c>
      <c r="F1762" s="13">
        <v>2185.21</v>
      </c>
      <c r="G1762" s="12" t="s">
        <v>1842</v>
      </c>
      <c r="H1762" s="18">
        <v>43983</v>
      </c>
      <c r="I1762" s="12" t="s">
        <v>3633</v>
      </c>
      <c r="J1762" s="12" t="s">
        <v>3707</v>
      </c>
      <c r="K1762" s="12">
        <v>10107</v>
      </c>
      <c r="L1762" s="12" t="s">
        <v>3674</v>
      </c>
      <c r="M1762" s="12">
        <v>114010</v>
      </c>
      <c r="N1762" s="12" t="s">
        <v>3708</v>
      </c>
      <c r="O1762" s="12" t="s">
        <v>1860</v>
      </c>
      <c r="P1762" s="12" t="s">
        <v>1861</v>
      </c>
      <c r="Q1762" s="12" t="s">
        <v>1862</v>
      </c>
      <c r="R1762" s="12" t="s">
        <v>1850</v>
      </c>
      <c r="S1762" s="12" t="s">
        <v>1851</v>
      </c>
    </row>
    <row r="1763" spans="1:19" x14ac:dyDescent="0.25">
      <c r="A1763" s="12" t="s">
        <v>1837</v>
      </c>
      <c r="B1763" s="12" t="s">
        <v>1838</v>
      </c>
      <c r="C1763" s="12" t="s">
        <v>1839</v>
      </c>
      <c r="D1763" s="12" t="s">
        <v>1840</v>
      </c>
      <c r="E1763" s="12" t="s">
        <v>1841</v>
      </c>
      <c r="F1763" s="13">
        <v>1922.88</v>
      </c>
      <c r="G1763" s="12" t="s">
        <v>1842</v>
      </c>
      <c r="H1763" s="18">
        <v>43922</v>
      </c>
      <c r="I1763" s="12" t="s">
        <v>3709</v>
      </c>
      <c r="J1763" s="12" t="s">
        <v>3710</v>
      </c>
      <c r="K1763" s="12">
        <v>10107</v>
      </c>
      <c r="L1763" s="12" t="s">
        <v>3674</v>
      </c>
      <c r="M1763" s="12">
        <v>114020</v>
      </c>
      <c r="N1763" s="12" t="s">
        <v>3711</v>
      </c>
      <c r="O1763" s="12" t="s">
        <v>1847</v>
      </c>
      <c r="P1763" s="12" t="s">
        <v>1848</v>
      </c>
      <c r="Q1763" s="12" t="s">
        <v>1849</v>
      </c>
      <c r="R1763" s="12" t="s">
        <v>1850</v>
      </c>
      <c r="S1763" s="12" t="s">
        <v>1866</v>
      </c>
    </row>
    <row r="1764" spans="1:19" x14ac:dyDescent="0.25">
      <c r="A1764" s="12" t="s">
        <v>1852</v>
      </c>
      <c r="B1764" s="12" t="s">
        <v>1838</v>
      </c>
      <c r="C1764" s="12" t="s">
        <v>1853</v>
      </c>
      <c r="D1764" s="12" t="s">
        <v>1840</v>
      </c>
      <c r="E1764" s="12" t="s">
        <v>1841</v>
      </c>
      <c r="F1764" s="13">
        <v>1837.8</v>
      </c>
      <c r="G1764" s="12" t="s">
        <v>1842</v>
      </c>
      <c r="H1764" s="18">
        <v>43952</v>
      </c>
      <c r="I1764" s="12" t="s">
        <v>3703</v>
      </c>
      <c r="J1764" s="12" t="s">
        <v>3710</v>
      </c>
      <c r="K1764" s="12">
        <v>10107</v>
      </c>
      <c r="L1764" s="12" t="s">
        <v>3674</v>
      </c>
      <c r="M1764" s="12">
        <v>114020</v>
      </c>
      <c r="N1764" s="12" t="s">
        <v>3711</v>
      </c>
      <c r="O1764" s="12" t="s">
        <v>1854</v>
      </c>
      <c r="P1764" s="12" t="s">
        <v>1855</v>
      </c>
      <c r="Q1764" s="12" t="s">
        <v>1856</v>
      </c>
      <c r="R1764" s="12" t="s">
        <v>1850</v>
      </c>
      <c r="S1764" s="12" t="s">
        <v>1866</v>
      </c>
    </row>
    <row r="1765" spans="1:19" x14ac:dyDescent="0.25">
      <c r="A1765" s="12" t="s">
        <v>1858</v>
      </c>
      <c r="B1765" s="12" t="s">
        <v>1838</v>
      </c>
      <c r="C1765" s="12" t="s">
        <v>1859</v>
      </c>
      <c r="D1765" s="12" t="s">
        <v>1840</v>
      </c>
      <c r="E1765" s="12" t="s">
        <v>1841</v>
      </c>
      <c r="F1765" s="13">
        <v>1871.49</v>
      </c>
      <c r="G1765" s="12" t="s">
        <v>1842</v>
      </c>
      <c r="H1765" s="18">
        <v>43983</v>
      </c>
      <c r="I1765" s="12" t="s">
        <v>3636</v>
      </c>
      <c r="J1765" s="12" t="s">
        <v>3710</v>
      </c>
      <c r="K1765" s="12">
        <v>10107</v>
      </c>
      <c r="L1765" s="12" t="s">
        <v>3674</v>
      </c>
      <c r="M1765" s="12">
        <v>114020</v>
      </c>
      <c r="N1765" s="12" t="s">
        <v>3711</v>
      </c>
      <c r="O1765" s="12" t="s">
        <v>1860</v>
      </c>
      <c r="P1765" s="12" t="s">
        <v>1861</v>
      </c>
      <c r="Q1765" s="12" t="s">
        <v>1862</v>
      </c>
      <c r="R1765" s="12" t="s">
        <v>1850</v>
      </c>
      <c r="S1765" s="12" t="s">
        <v>1866</v>
      </c>
    </row>
    <row r="1766" spans="1:19" x14ac:dyDescent="0.25">
      <c r="A1766" s="12" t="s">
        <v>1837</v>
      </c>
      <c r="B1766" s="12" t="s">
        <v>1838</v>
      </c>
      <c r="C1766" s="12" t="s">
        <v>1839</v>
      </c>
      <c r="D1766" s="12" t="s">
        <v>1840</v>
      </c>
      <c r="E1766" s="12" t="s">
        <v>1841</v>
      </c>
      <c r="F1766" s="13">
        <v>15905.75</v>
      </c>
      <c r="G1766" s="12" t="s">
        <v>1842</v>
      </c>
      <c r="H1766" s="18">
        <v>43922</v>
      </c>
      <c r="I1766" s="12" t="s">
        <v>3712</v>
      </c>
      <c r="J1766" s="12" t="s">
        <v>3713</v>
      </c>
      <c r="K1766" s="12">
        <v>10107</v>
      </c>
      <c r="L1766" s="12" t="s">
        <v>3674</v>
      </c>
      <c r="M1766" s="12">
        <v>114040</v>
      </c>
      <c r="N1766" s="12" t="s">
        <v>3714</v>
      </c>
      <c r="O1766" s="12" t="s">
        <v>1847</v>
      </c>
      <c r="P1766" s="12" t="s">
        <v>1848</v>
      </c>
      <c r="Q1766" s="12" t="s">
        <v>1849</v>
      </c>
      <c r="R1766" s="12" t="s">
        <v>1850</v>
      </c>
      <c r="S1766" s="12" t="s">
        <v>1815</v>
      </c>
    </row>
    <row r="1767" spans="1:19" x14ac:dyDescent="0.25">
      <c r="A1767" s="12" t="s">
        <v>1852</v>
      </c>
      <c r="B1767" s="12" t="s">
        <v>1838</v>
      </c>
      <c r="C1767" s="12" t="s">
        <v>1853</v>
      </c>
      <c r="D1767" s="12" t="s">
        <v>1840</v>
      </c>
      <c r="E1767" s="12" t="s">
        <v>1841</v>
      </c>
      <c r="F1767" s="13">
        <v>15905.75</v>
      </c>
      <c r="G1767" s="12" t="s">
        <v>1842</v>
      </c>
      <c r="H1767" s="18">
        <v>43952</v>
      </c>
      <c r="I1767" s="12" t="s">
        <v>3706</v>
      </c>
      <c r="J1767" s="12" t="s">
        <v>3713</v>
      </c>
      <c r="K1767" s="12">
        <v>10107</v>
      </c>
      <c r="L1767" s="12" t="s">
        <v>3674</v>
      </c>
      <c r="M1767" s="12">
        <v>114040</v>
      </c>
      <c r="N1767" s="12" t="s">
        <v>3714</v>
      </c>
      <c r="O1767" s="12" t="s">
        <v>1854</v>
      </c>
      <c r="P1767" s="12" t="s">
        <v>1855</v>
      </c>
      <c r="Q1767" s="12" t="s">
        <v>1856</v>
      </c>
      <c r="R1767" s="12" t="s">
        <v>1850</v>
      </c>
      <c r="S1767" s="12" t="s">
        <v>1815</v>
      </c>
    </row>
    <row r="1768" spans="1:19" x14ac:dyDescent="0.25">
      <c r="A1768" s="12" t="s">
        <v>1858</v>
      </c>
      <c r="B1768" s="12" t="s">
        <v>1838</v>
      </c>
      <c r="C1768" s="12" t="s">
        <v>1859</v>
      </c>
      <c r="D1768" s="12" t="s">
        <v>1840</v>
      </c>
      <c r="E1768" s="12" t="s">
        <v>1841</v>
      </c>
      <c r="F1768" s="13">
        <v>15905.75</v>
      </c>
      <c r="G1768" s="12" t="s">
        <v>1842</v>
      </c>
      <c r="H1768" s="18">
        <v>43983</v>
      </c>
      <c r="I1768" s="12" t="s">
        <v>3639</v>
      </c>
      <c r="J1768" s="12" t="s">
        <v>3713</v>
      </c>
      <c r="K1768" s="12">
        <v>10107</v>
      </c>
      <c r="L1768" s="12" t="s">
        <v>3674</v>
      </c>
      <c r="M1768" s="12">
        <v>114040</v>
      </c>
      <c r="N1768" s="12" t="s">
        <v>3714</v>
      </c>
      <c r="O1768" s="12" t="s">
        <v>1860</v>
      </c>
      <c r="P1768" s="12" t="s">
        <v>1861</v>
      </c>
      <c r="Q1768" s="12" t="s">
        <v>1862</v>
      </c>
      <c r="R1768" s="12" t="s">
        <v>1850</v>
      </c>
      <c r="S1768" s="12" t="s">
        <v>1815</v>
      </c>
    </row>
    <row r="1769" spans="1:19" x14ac:dyDescent="0.25">
      <c r="A1769" s="12" t="s">
        <v>1837</v>
      </c>
      <c r="B1769" s="12" t="s">
        <v>1838</v>
      </c>
      <c r="C1769" s="12" t="s">
        <v>1839</v>
      </c>
      <c r="D1769" s="12" t="s">
        <v>1840</v>
      </c>
      <c r="E1769" s="12" t="s">
        <v>1841</v>
      </c>
      <c r="F1769" s="13">
        <v>8176.19</v>
      </c>
      <c r="G1769" s="12" t="s">
        <v>1842</v>
      </c>
      <c r="H1769" s="18">
        <v>43922</v>
      </c>
      <c r="I1769" s="12" t="s">
        <v>3715</v>
      </c>
      <c r="J1769" s="12" t="s">
        <v>3716</v>
      </c>
      <c r="K1769" s="12">
        <v>10107</v>
      </c>
      <c r="L1769" s="12" t="s">
        <v>3674</v>
      </c>
      <c r="M1769" s="12">
        <v>114060</v>
      </c>
      <c r="N1769" s="12" t="s">
        <v>3717</v>
      </c>
      <c r="O1769" s="12" t="s">
        <v>1847</v>
      </c>
      <c r="P1769" s="12" t="s">
        <v>1848</v>
      </c>
      <c r="Q1769" s="12" t="s">
        <v>1849</v>
      </c>
      <c r="R1769" s="12" t="s">
        <v>1850</v>
      </c>
      <c r="S1769" s="12" t="s">
        <v>1857</v>
      </c>
    </row>
    <row r="1770" spans="1:19" x14ac:dyDescent="0.25">
      <c r="A1770" s="12" t="s">
        <v>1852</v>
      </c>
      <c r="B1770" s="12" t="s">
        <v>1838</v>
      </c>
      <c r="C1770" s="12" t="s">
        <v>1853</v>
      </c>
      <c r="D1770" s="12" t="s">
        <v>1840</v>
      </c>
      <c r="E1770" s="12" t="s">
        <v>1841</v>
      </c>
      <c r="F1770" s="13">
        <v>8265.7000000000007</v>
      </c>
      <c r="G1770" s="12" t="s">
        <v>1842</v>
      </c>
      <c r="H1770" s="18">
        <v>43952</v>
      </c>
      <c r="I1770" s="12" t="s">
        <v>3709</v>
      </c>
      <c r="J1770" s="12" t="s">
        <v>3716</v>
      </c>
      <c r="K1770" s="12">
        <v>10107</v>
      </c>
      <c r="L1770" s="12" t="s">
        <v>3674</v>
      </c>
      <c r="M1770" s="12">
        <v>114060</v>
      </c>
      <c r="N1770" s="12" t="s">
        <v>3717</v>
      </c>
      <c r="O1770" s="12" t="s">
        <v>1854</v>
      </c>
      <c r="P1770" s="12" t="s">
        <v>1855</v>
      </c>
      <c r="Q1770" s="12" t="s">
        <v>1856</v>
      </c>
      <c r="R1770" s="12" t="s">
        <v>1850</v>
      </c>
      <c r="S1770" s="12" t="s">
        <v>1857</v>
      </c>
    </row>
    <row r="1771" spans="1:19" x14ac:dyDescent="0.25">
      <c r="A1771" s="12" t="s">
        <v>1858</v>
      </c>
      <c r="B1771" s="12" t="s">
        <v>1838</v>
      </c>
      <c r="C1771" s="12" t="s">
        <v>1859</v>
      </c>
      <c r="D1771" s="12" t="s">
        <v>1840</v>
      </c>
      <c r="E1771" s="12" t="s">
        <v>1841</v>
      </c>
      <c r="F1771" s="13">
        <v>8265.7000000000007</v>
      </c>
      <c r="G1771" s="12" t="s">
        <v>1842</v>
      </c>
      <c r="H1771" s="18">
        <v>43983</v>
      </c>
      <c r="I1771" s="12" t="s">
        <v>3642</v>
      </c>
      <c r="J1771" s="12" t="s">
        <v>3716</v>
      </c>
      <c r="K1771" s="12">
        <v>10107</v>
      </c>
      <c r="L1771" s="12" t="s">
        <v>3674</v>
      </c>
      <c r="M1771" s="12">
        <v>114060</v>
      </c>
      <c r="N1771" s="12" t="s">
        <v>3717</v>
      </c>
      <c r="O1771" s="12" t="s">
        <v>1860</v>
      </c>
      <c r="P1771" s="12" t="s">
        <v>1861</v>
      </c>
      <c r="Q1771" s="12" t="s">
        <v>1862</v>
      </c>
      <c r="R1771" s="12" t="s">
        <v>1850</v>
      </c>
      <c r="S1771" s="12" t="s">
        <v>1857</v>
      </c>
    </row>
    <row r="1772" spans="1:19" x14ac:dyDescent="0.25">
      <c r="A1772" s="12" t="s">
        <v>1837</v>
      </c>
      <c r="B1772" s="12" t="s">
        <v>1838</v>
      </c>
      <c r="C1772" s="12" t="s">
        <v>1839</v>
      </c>
      <c r="D1772" s="12" t="s">
        <v>1840</v>
      </c>
      <c r="E1772" s="12" t="s">
        <v>1841</v>
      </c>
      <c r="F1772" s="13">
        <v>2501.69</v>
      </c>
      <c r="G1772" s="12" t="s">
        <v>1842</v>
      </c>
      <c r="H1772" s="18">
        <v>43922</v>
      </c>
      <c r="I1772" s="12" t="s">
        <v>3718</v>
      </c>
      <c r="J1772" s="12" t="s">
        <v>3719</v>
      </c>
      <c r="K1772" s="12">
        <v>10108</v>
      </c>
      <c r="L1772" s="12" t="s">
        <v>3720</v>
      </c>
      <c r="M1772" s="12">
        <v>111100</v>
      </c>
      <c r="N1772" s="12" t="s">
        <v>3721</v>
      </c>
      <c r="O1772" s="12" t="s">
        <v>1847</v>
      </c>
      <c r="P1772" s="12" t="s">
        <v>1848</v>
      </c>
      <c r="Q1772" s="12" t="s">
        <v>1849</v>
      </c>
      <c r="R1772" s="12" t="s">
        <v>1850</v>
      </c>
      <c r="S1772" s="12" t="s">
        <v>1851</v>
      </c>
    </row>
    <row r="1773" spans="1:19" x14ac:dyDescent="0.25">
      <c r="A1773" s="12" t="s">
        <v>1852</v>
      </c>
      <c r="B1773" s="12" t="s">
        <v>1838</v>
      </c>
      <c r="C1773" s="12" t="s">
        <v>1853</v>
      </c>
      <c r="D1773" s="12" t="s">
        <v>1840</v>
      </c>
      <c r="E1773" s="12" t="s">
        <v>1841</v>
      </c>
      <c r="F1773" s="13">
        <v>2397.2800000000002</v>
      </c>
      <c r="G1773" s="12" t="s">
        <v>1842</v>
      </c>
      <c r="H1773" s="18">
        <v>43952</v>
      </c>
      <c r="I1773" s="12" t="s">
        <v>3712</v>
      </c>
      <c r="J1773" s="12" t="s">
        <v>3719</v>
      </c>
      <c r="K1773" s="12">
        <v>10108</v>
      </c>
      <c r="L1773" s="12" t="s">
        <v>3720</v>
      </c>
      <c r="M1773" s="12">
        <v>111100</v>
      </c>
      <c r="N1773" s="12" t="s">
        <v>3721</v>
      </c>
      <c r="O1773" s="12" t="s">
        <v>1854</v>
      </c>
      <c r="P1773" s="12" t="s">
        <v>1855</v>
      </c>
      <c r="Q1773" s="12" t="s">
        <v>1856</v>
      </c>
      <c r="R1773" s="12" t="s">
        <v>1850</v>
      </c>
      <c r="S1773" s="12" t="s">
        <v>1851</v>
      </c>
    </row>
    <row r="1774" spans="1:19" x14ac:dyDescent="0.25">
      <c r="A1774" s="12" t="s">
        <v>1858</v>
      </c>
      <c r="B1774" s="12" t="s">
        <v>1838</v>
      </c>
      <c r="C1774" s="12" t="s">
        <v>1859</v>
      </c>
      <c r="D1774" s="12" t="s">
        <v>1840</v>
      </c>
      <c r="E1774" s="12" t="s">
        <v>1841</v>
      </c>
      <c r="F1774" s="13">
        <v>2397.2800000000002</v>
      </c>
      <c r="G1774" s="12" t="s">
        <v>1842</v>
      </c>
      <c r="H1774" s="18">
        <v>43983</v>
      </c>
      <c r="I1774" s="12" t="s">
        <v>3645</v>
      </c>
      <c r="J1774" s="12" t="s">
        <v>3719</v>
      </c>
      <c r="K1774" s="12">
        <v>10108</v>
      </c>
      <c r="L1774" s="12" t="s">
        <v>3720</v>
      </c>
      <c r="M1774" s="12">
        <v>111100</v>
      </c>
      <c r="N1774" s="12" t="s">
        <v>3721</v>
      </c>
      <c r="O1774" s="12" t="s">
        <v>1860</v>
      </c>
      <c r="P1774" s="12" t="s">
        <v>1861</v>
      </c>
      <c r="Q1774" s="12" t="s">
        <v>1862</v>
      </c>
      <c r="R1774" s="12" t="s">
        <v>1850</v>
      </c>
      <c r="S1774" s="12" t="s">
        <v>1851</v>
      </c>
    </row>
    <row r="1775" spans="1:19" x14ac:dyDescent="0.25">
      <c r="A1775" s="12" t="s">
        <v>1837</v>
      </c>
      <c r="B1775" s="12" t="s">
        <v>1838</v>
      </c>
      <c r="C1775" s="12" t="s">
        <v>1839</v>
      </c>
      <c r="D1775" s="12" t="s">
        <v>1840</v>
      </c>
      <c r="E1775" s="12" t="s">
        <v>1841</v>
      </c>
      <c r="F1775" s="13">
        <v>2768.72</v>
      </c>
      <c r="G1775" s="12" t="s">
        <v>1842</v>
      </c>
      <c r="H1775" s="18">
        <v>43922</v>
      </c>
      <c r="I1775" s="12" t="s">
        <v>3722</v>
      </c>
      <c r="J1775" s="12" t="s">
        <v>3723</v>
      </c>
      <c r="K1775" s="12">
        <v>10108</v>
      </c>
      <c r="L1775" s="12" t="s">
        <v>3720</v>
      </c>
      <c r="M1775" s="12">
        <v>111200</v>
      </c>
      <c r="N1775" s="12" t="s">
        <v>3724</v>
      </c>
      <c r="O1775" s="12" t="s">
        <v>1847</v>
      </c>
      <c r="P1775" s="12" t="s">
        <v>1848</v>
      </c>
      <c r="Q1775" s="12" t="s">
        <v>1849</v>
      </c>
      <c r="R1775" s="12" t="s">
        <v>1850</v>
      </c>
      <c r="S1775" s="12" t="s">
        <v>1866</v>
      </c>
    </row>
    <row r="1776" spans="1:19" x14ac:dyDescent="0.25">
      <c r="A1776" s="12" t="s">
        <v>1852</v>
      </c>
      <c r="B1776" s="12" t="s">
        <v>1838</v>
      </c>
      <c r="C1776" s="12" t="s">
        <v>1853</v>
      </c>
      <c r="D1776" s="12" t="s">
        <v>1840</v>
      </c>
      <c r="E1776" s="12" t="s">
        <v>1841</v>
      </c>
      <c r="F1776" s="13">
        <v>2091.7199999999998</v>
      </c>
      <c r="G1776" s="12" t="s">
        <v>1842</v>
      </c>
      <c r="H1776" s="18">
        <v>43952</v>
      </c>
      <c r="I1776" s="12" t="s">
        <v>3715</v>
      </c>
      <c r="J1776" s="12" t="s">
        <v>3723</v>
      </c>
      <c r="K1776" s="12">
        <v>10108</v>
      </c>
      <c r="L1776" s="12" t="s">
        <v>3720</v>
      </c>
      <c r="M1776" s="12">
        <v>111200</v>
      </c>
      <c r="N1776" s="12" t="s">
        <v>3724</v>
      </c>
      <c r="O1776" s="12" t="s">
        <v>1854</v>
      </c>
      <c r="P1776" s="12" t="s">
        <v>1855</v>
      </c>
      <c r="Q1776" s="12" t="s">
        <v>1856</v>
      </c>
      <c r="R1776" s="12" t="s">
        <v>1850</v>
      </c>
      <c r="S1776" s="12" t="s">
        <v>1866</v>
      </c>
    </row>
    <row r="1777" spans="1:19" x14ac:dyDescent="0.25">
      <c r="A1777" s="12" t="s">
        <v>1858</v>
      </c>
      <c r="B1777" s="12" t="s">
        <v>1838</v>
      </c>
      <c r="C1777" s="12" t="s">
        <v>1859</v>
      </c>
      <c r="D1777" s="12" t="s">
        <v>1840</v>
      </c>
      <c r="E1777" s="12" t="s">
        <v>1841</v>
      </c>
      <c r="F1777" s="13">
        <v>1898.25</v>
      </c>
      <c r="G1777" s="12" t="s">
        <v>1842</v>
      </c>
      <c r="H1777" s="18">
        <v>43983</v>
      </c>
      <c r="I1777" s="12" t="s">
        <v>3648</v>
      </c>
      <c r="J1777" s="12" t="s">
        <v>3723</v>
      </c>
      <c r="K1777" s="12">
        <v>10108</v>
      </c>
      <c r="L1777" s="12" t="s">
        <v>3720</v>
      </c>
      <c r="M1777" s="12">
        <v>111200</v>
      </c>
      <c r="N1777" s="12" t="s">
        <v>3724</v>
      </c>
      <c r="O1777" s="12" t="s">
        <v>1860</v>
      </c>
      <c r="P1777" s="12" t="s">
        <v>1861</v>
      </c>
      <c r="Q1777" s="12" t="s">
        <v>1862</v>
      </c>
      <c r="R1777" s="12" t="s">
        <v>1850</v>
      </c>
      <c r="S1777" s="12" t="s">
        <v>1866</v>
      </c>
    </row>
    <row r="1778" spans="1:19" x14ac:dyDescent="0.25">
      <c r="A1778" s="12" t="s">
        <v>1837</v>
      </c>
      <c r="B1778" s="12" t="s">
        <v>1838</v>
      </c>
      <c r="C1778" s="12" t="s">
        <v>1839</v>
      </c>
      <c r="D1778" s="12" t="s">
        <v>1840</v>
      </c>
      <c r="E1778" s="12" t="s">
        <v>1841</v>
      </c>
      <c r="F1778" s="13">
        <v>33699.410000000003</v>
      </c>
      <c r="G1778" s="12" t="s">
        <v>1842</v>
      </c>
      <c r="H1778" s="18">
        <v>43922</v>
      </c>
      <c r="I1778" s="12" t="s">
        <v>3725</v>
      </c>
      <c r="J1778" s="12" t="s">
        <v>3726</v>
      </c>
      <c r="K1778" s="12">
        <v>10108</v>
      </c>
      <c r="L1778" s="12" t="s">
        <v>3720</v>
      </c>
      <c r="M1778" s="12">
        <v>111400</v>
      </c>
      <c r="N1778" s="12" t="s">
        <v>3727</v>
      </c>
      <c r="O1778" s="12" t="s">
        <v>1847</v>
      </c>
      <c r="P1778" s="12" t="s">
        <v>1848</v>
      </c>
      <c r="Q1778" s="12" t="s">
        <v>1849</v>
      </c>
      <c r="R1778" s="12" t="s">
        <v>1850</v>
      </c>
      <c r="S1778" s="12" t="s">
        <v>1815</v>
      </c>
    </row>
    <row r="1779" spans="1:19" x14ac:dyDescent="0.25">
      <c r="A1779" s="12" t="s">
        <v>1852</v>
      </c>
      <c r="B1779" s="12" t="s">
        <v>1838</v>
      </c>
      <c r="C1779" s="12" t="s">
        <v>1853</v>
      </c>
      <c r="D1779" s="12" t="s">
        <v>1840</v>
      </c>
      <c r="E1779" s="12" t="s">
        <v>1841</v>
      </c>
      <c r="F1779" s="13">
        <v>31713.54</v>
      </c>
      <c r="G1779" s="12" t="s">
        <v>1842</v>
      </c>
      <c r="H1779" s="18">
        <v>43952</v>
      </c>
      <c r="I1779" s="12" t="s">
        <v>3718</v>
      </c>
      <c r="J1779" s="12" t="s">
        <v>3726</v>
      </c>
      <c r="K1779" s="12">
        <v>10108</v>
      </c>
      <c r="L1779" s="12" t="s">
        <v>3720</v>
      </c>
      <c r="M1779" s="12">
        <v>111400</v>
      </c>
      <c r="N1779" s="12" t="s">
        <v>3727</v>
      </c>
      <c r="O1779" s="12" t="s">
        <v>1854</v>
      </c>
      <c r="P1779" s="12" t="s">
        <v>1855</v>
      </c>
      <c r="Q1779" s="12" t="s">
        <v>1856</v>
      </c>
      <c r="R1779" s="12" t="s">
        <v>1850</v>
      </c>
      <c r="S1779" s="12" t="s">
        <v>1815</v>
      </c>
    </row>
    <row r="1780" spans="1:19" x14ac:dyDescent="0.25">
      <c r="A1780" s="12" t="s">
        <v>1858</v>
      </c>
      <c r="B1780" s="12" t="s">
        <v>1838</v>
      </c>
      <c r="C1780" s="12" t="s">
        <v>1859</v>
      </c>
      <c r="D1780" s="12" t="s">
        <v>1840</v>
      </c>
      <c r="E1780" s="12" t="s">
        <v>1841</v>
      </c>
      <c r="F1780" s="13">
        <v>4396.95</v>
      </c>
      <c r="G1780" s="12" t="s">
        <v>1842</v>
      </c>
      <c r="H1780" s="18">
        <v>43983</v>
      </c>
      <c r="I1780" s="12" t="s">
        <v>3728</v>
      </c>
      <c r="J1780" s="12" t="s">
        <v>3726</v>
      </c>
      <c r="K1780" s="12">
        <v>10108</v>
      </c>
      <c r="L1780" s="12" t="s">
        <v>3720</v>
      </c>
      <c r="M1780" s="12">
        <v>111400</v>
      </c>
      <c r="N1780" s="12" t="s">
        <v>3727</v>
      </c>
      <c r="O1780" s="12" t="s">
        <v>1860</v>
      </c>
      <c r="P1780" s="12" t="s">
        <v>1814</v>
      </c>
      <c r="Q1780" s="12" t="s">
        <v>2013</v>
      </c>
      <c r="R1780" s="12" t="s">
        <v>1850</v>
      </c>
      <c r="S1780" s="12" t="s">
        <v>1815</v>
      </c>
    </row>
    <row r="1781" spans="1:19" x14ac:dyDescent="0.25">
      <c r="A1781" s="12" t="s">
        <v>1858</v>
      </c>
      <c r="B1781" s="12" t="s">
        <v>1838</v>
      </c>
      <c r="C1781" s="12" t="s">
        <v>1859</v>
      </c>
      <c r="D1781" s="12" t="s">
        <v>1840</v>
      </c>
      <c r="E1781" s="12" t="s">
        <v>1841</v>
      </c>
      <c r="F1781" s="13">
        <v>27273.38</v>
      </c>
      <c r="G1781" s="12" t="s">
        <v>1842</v>
      </c>
      <c r="H1781" s="18">
        <v>43983</v>
      </c>
      <c r="I1781" s="12" t="s">
        <v>3651</v>
      </c>
      <c r="J1781" s="12" t="s">
        <v>3726</v>
      </c>
      <c r="K1781" s="12">
        <v>10108</v>
      </c>
      <c r="L1781" s="12" t="s">
        <v>3720</v>
      </c>
      <c r="M1781" s="12">
        <v>111400</v>
      </c>
      <c r="N1781" s="12" t="s">
        <v>3727</v>
      </c>
      <c r="O1781" s="12" t="s">
        <v>1860</v>
      </c>
      <c r="P1781" s="12" t="s">
        <v>1861</v>
      </c>
      <c r="Q1781" s="12" t="s">
        <v>1862</v>
      </c>
      <c r="R1781" s="12" t="s">
        <v>1850</v>
      </c>
      <c r="S1781" s="12" t="s">
        <v>1815</v>
      </c>
    </row>
    <row r="1782" spans="1:19" x14ac:dyDescent="0.25">
      <c r="A1782" s="12" t="s">
        <v>1837</v>
      </c>
      <c r="B1782" s="12" t="s">
        <v>1838</v>
      </c>
      <c r="C1782" s="12" t="s">
        <v>1839</v>
      </c>
      <c r="D1782" s="12" t="s">
        <v>1840</v>
      </c>
      <c r="E1782" s="12" t="s">
        <v>1841</v>
      </c>
      <c r="F1782" s="13">
        <v>8565.3799999999992</v>
      </c>
      <c r="G1782" s="12" t="s">
        <v>1842</v>
      </c>
      <c r="H1782" s="18">
        <v>43922</v>
      </c>
      <c r="I1782" s="12" t="s">
        <v>3729</v>
      </c>
      <c r="J1782" s="12" t="s">
        <v>3730</v>
      </c>
      <c r="K1782" s="12">
        <v>10108</v>
      </c>
      <c r="L1782" s="12" t="s">
        <v>3720</v>
      </c>
      <c r="M1782" s="12">
        <v>111600</v>
      </c>
      <c r="N1782" s="12" t="s">
        <v>3731</v>
      </c>
      <c r="O1782" s="12" t="s">
        <v>1847</v>
      </c>
      <c r="P1782" s="12" t="s">
        <v>1848</v>
      </c>
      <c r="Q1782" s="12" t="s">
        <v>1849</v>
      </c>
      <c r="R1782" s="12" t="s">
        <v>1850</v>
      </c>
      <c r="S1782" s="12" t="s">
        <v>1857</v>
      </c>
    </row>
    <row r="1783" spans="1:19" x14ac:dyDescent="0.25">
      <c r="A1783" s="12" t="s">
        <v>1852</v>
      </c>
      <c r="B1783" s="12" t="s">
        <v>1838</v>
      </c>
      <c r="C1783" s="12" t="s">
        <v>1853</v>
      </c>
      <c r="D1783" s="12" t="s">
        <v>1840</v>
      </c>
      <c r="E1783" s="12" t="s">
        <v>1841</v>
      </c>
      <c r="F1783" s="13">
        <v>8328.74</v>
      </c>
      <c r="G1783" s="12" t="s">
        <v>1842</v>
      </c>
      <c r="H1783" s="18">
        <v>43952</v>
      </c>
      <c r="I1783" s="12" t="s">
        <v>3722</v>
      </c>
      <c r="J1783" s="12" t="s">
        <v>3730</v>
      </c>
      <c r="K1783" s="12">
        <v>10108</v>
      </c>
      <c r="L1783" s="12" t="s">
        <v>3720</v>
      </c>
      <c r="M1783" s="12">
        <v>111600</v>
      </c>
      <c r="N1783" s="12" t="s">
        <v>3731</v>
      </c>
      <c r="O1783" s="12" t="s">
        <v>1854</v>
      </c>
      <c r="P1783" s="12" t="s">
        <v>1855</v>
      </c>
      <c r="Q1783" s="12" t="s">
        <v>1856</v>
      </c>
      <c r="R1783" s="12" t="s">
        <v>1850</v>
      </c>
      <c r="S1783" s="12" t="s">
        <v>1857</v>
      </c>
    </row>
    <row r="1784" spans="1:19" x14ac:dyDescent="0.25">
      <c r="A1784" s="12" t="s">
        <v>1858</v>
      </c>
      <c r="B1784" s="12" t="s">
        <v>1838</v>
      </c>
      <c r="C1784" s="12" t="s">
        <v>1859</v>
      </c>
      <c r="D1784" s="12" t="s">
        <v>1840</v>
      </c>
      <c r="E1784" s="12" t="s">
        <v>1841</v>
      </c>
      <c r="F1784" s="13">
        <v>8328.74</v>
      </c>
      <c r="G1784" s="12" t="s">
        <v>1842</v>
      </c>
      <c r="H1784" s="18">
        <v>43983</v>
      </c>
      <c r="I1784" s="12" t="s">
        <v>3654</v>
      </c>
      <c r="J1784" s="12" t="s">
        <v>3730</v>
      </c>
      <c r="K1784" s="12">
        <v>10108</v>
      </c>
      <c r="L1784" s="12" t="s">
        <v>3720</v>
      </c>
      <c r="M1784" s="12">
        <v>111600</v>
      </c>
      <c r="N1784" s="12" t="s">
        <v>3731</v>
      </c>
      <c r="O1784" s="12" t="s">
        <v>1860</v>
      </c>
      <c r="P1784" s="12" t="s">
        <v>1861</v>
      </c>
      <c r="Q1784" s="12" t="s">
        <v>1862</v>
      </c>
      <c r="R1784" s="12" t="s">
        <v>1850</v>
      </c>
      <c r="S1784" s="12" t="s">
        <v>1857</v>
      </c>
    </row>
    <row r="1785" spans="1:19" x14ac:dyDescent="0.25">
      <c r="A1785" s="12" t="s">
        <v>1837</v>
      </c>
      <c r="B1785" s="12" t="s">
        <v>1838</v>
      </c>
      <c r="C1785" s="12" t="s">
        <v>1839</v>
      </c>
      <c r="D1785" s="12" t="s">
        <v>1840</v>
      </c>
      <c r="E1785" s="12" t="s">
        <v>1841</v>
      </c>
      <c r="F1785" s="13">
        <v>1096.0899999999999</v>
      </c>
      <c r="G1785" s="12" t="s">
        <v>1842</v>
      </c>
      <c r="H1785" s="18">
        <v>43922</v>
      </c>
      <c r="I1785" s="12" t="s">
        <v>3732</v>
      </c>
      <c r="J1785" s="12" t="s">
        <v>3733</v>
      </c>
      <c r="K1785" s="12">
        <v>10108</v>
      </c>
      <c r="L1785" s="12" t="s">
        <v>3720</v>
      </c>
      <c r="M1785" s="12">
        <v>111700</v>
      </c>
      <c r="N1785" s="12" t="s">
        <v>3734</v>
      </c>
      <c r="O1785" s="12" t="s">
        <v>1847</v>
      </c>
      <c r="P1785" s="12" t="s">
        <v>1848</v>
      </c>
      <c r="Q1785" s="12" t="s">
        <v>1849</v>
      </c>
      <c r="R1785" s="12" t="s">
        <v>1850</v>
      </c>
      <c r="S1785" s="12" t="s">
        <v>1877</v>
      </c>
    </row>
    <row r="1786" spans="1:19" x14ac:dyDescent="0.25">
      <c r="A1786" s="12" t="s">
        <v>1852</v>
      </c>
      <c r="B1786" s="12" t="s">
        <v>1838</v>
      </c>
      <c r="C1786" s="12" t="s">
        <v>1853</v>
      </c>
      <c r="D1786" s="12" t="s">
        <v>1840</v>
      </c>
      <c r="E1786" s="12" t="s">
        <v>1841</v>
      </c>
      <c r="F1786" s="13">
        <v>1096.0899999999999</v>
      </c>
      <c r="G1786" s="12" t="s">
        <v>1842</v>
      </c>
      <c r="H1786" s="18">
        <v>43952</v>
      </c>
      <c r="I1786" s="12" t="s">
        <v>3725</v>
      </c>
      <c r="J1786" s="12" t="s">
        <v>3733</v>
      </c>
      <c r="K1786" s="12">
        <v>10108</v>
      </c>
      <c r="L1786" s="12" t="s">
        <v>3720</v>
      </c>
      <c r="M1786" s="12">
        <v>111700</v>
      </c>
      <c r="N1786" s="12" t="s">
        <v>3734</v>
      </c>
      <c r="O1786" s="12" t="s">
        <v>1854</v>
      </c>
      <c r="P1786" s="12" t="s">
        <v>1855</v>
      </c>
      <c r="Q1786" s="12" t="s">
        <v>1856</v>
      </c>
      <c r="R1786" s="12" t="s">
        <v>1850</v>
      </c>
      <c r="S1786" s="12" t="s">
        <v>1877</v>
      </c>
    </row>
    <row r="1787" spans="1:19" x14ac:dyDescent="0.25">
      <c r="A1787" s="12" t="s">
        <v>1858</v>
      </c>
      <c r="B1787" s="12" t="s">
        <v>1838</v>
      </c>
      <c r="C1787" s="12" t="s">
        <v>1859</v>
      </c>
      <c r="D1787" s="12" t="s">
        <v>1840</v>
      </c>
      <c r="E1787" s="12" t="s">
        <v>1841</v>
      </c>
      <c r="F1787" s="13">
        <v>1096.0899999999999</v>
      </c>
      <c r="G1787" s="12" t="s">
        <v>1842</v>
      </c>
      <c r="H1787" s="18">
        <v>43983</v>
      </c>
      <c r="I1787" s="12" t="s">
        <v>3657</v>
      </c>
      <c r="J1787" s="12" t="s">
        <v>3733</v>
      </c>
      <c r="K1787" s="12">
        <v>10108</v>
      </c>
      <c r="L1787" s="12" t="s">
        <v>3720</v>
      </c>
      <c r="M1787" s="12">
        <v>111700</v>
      </c>
      <c r="N1787" s="12" t="s">
        <v>3734</v>
      </c>
      <c r="O1787" s="12" t="s">
        <v>1860</v>
      </c>
      <c r="P1787" s="12" t="s">
        <v>1861</v>
      </c>
      <c r="Q1787" s="12" t="s">
        <v>1862</v>
      </c>
      <c r="R1787" s="12" t="s">
        <v>1850</v>
      </c>
      <c r="S1787" s="12" t="s">
        <v>1877</v>
      </c>
    </row>
    <row r="1788" spans="1:19" x14ac:dyDescent="0.25">
      <c r="A1788" s="12" t="s">
        <v>1837</v>
      </c>
      <c r="B1788" s="12" t="s">
        <v>1838</v>
      </c>
      <c r="C1788" s="12" t="s">
        <v>1839</v>
      </c>
      <c r="D1788" s="12" t="s">
        <v>1840</v>
      </c>
      <c r="E1788" s="12" t="s">
        <v>1841</v>
      </c>
      <c r="F1788" s="13">
        <v>143.19999999999999</v>
      </c>
      <c r="G1788" s="12" t="s">
        <v>1842</v>
      </c>
      <c r="H1788" s="18">
        <v>43922</v>
      </c>
      <c r="I1788" s="12" t="s">
        <v>3735</v>
      </c>
      <c r="J1788" s="12" t="s">
        <v>3736</v>
      </c>
      <c r="K1788" s="12">
        <v>10108</v>
      </c>
      <c r="L1788" s="12" t="s">
        <v>3720</v>
      </c>
      <c r="M1788" s="12">
        <v>113010</v>
      </c>
      <c r="N1788" s="12" t="s">
        <v>3737</v>
      </c>
      <c r="O1788" s="12" t="s">
        <v>1847</v>
      </c>
      <c r="P1788" s="12" t="s">
        <v>1848</v>
      </c>
      <c r="Q1788" s="12" t="s">
        <v>1849</v>
      </c>
      <c r="R1788" s="12" t="s">
        <v>1850</v>
      </c>
      <c r="S1788" s="12" t="s">
        <v>1851</v>
      </c>
    </row>
    <row r="1789" spans="1:19" x14ac:dyDescent="0.25">
      <c r="A1789" s="12" t="s">
        <v>1852</v>
      </c>
      <c r="B1789" s="12" t="s">
        <v>1838</v>
      </c>
      <c r="C1789" s="12" t="s">
        <v>1853</v>
      </c>
      <c r="D1789" s="12" t="s">
        <v>1840</v>
      </c>
      <c r="E1789" s="12" t="s">
        <v>1841</v>
      </c>
      <c r="F1789" s="13">
        <v>128.79</v>
      </c>
      <c r="G1789" s="12" t="s">
        <v>1842</v>
      </c>
      <c r="H1789" s="18">
        <v>43952</v>
      </c>
      <c r="I1789" s="12" t="s">
        <v>3729</v>
      </c>
      <c r="J1789" s="12" t="s">
        <v>3736</v>
      </c>
      <c r="K1789" s="12">
        <v>10108</v>
      </c>
      <c r="L1789" s="12" t="s">
        <v>3720</v>
      </c>
      <c r="M1789" s="12">
        <v>113010</v>
      </c>
      <c r="N1789" s="12" t="s">
        <v>3737</v>
      </c>
      <c r="O1789" s="12" t="s">
        <v>1854</v>
      </c>
      <c r="P1789" s="12" t="s">
        <v>1855</v>
      </c>
      <c r="Q1789" s="12" t="s">
        <v>1856</v>
      </c>
      <c r="R1789" s="12" t="s">
        <v>1850</v>
      </c>
      <c r="S1789" s="12" t="s">
        <v>1851</v>
      </c>
    </row>
    <row r="1790" spans="1:19" x14ac:dyDescent="0.25">
      <c r="A1790" s="12" t="s">
        <v>1858</v>
      </c>
      <c r="B1790" s="12" t="s">
        <v>1838</v>
      </c>
      <c r="C1790" s="12" t="s">
        <v>1859</v>
      </c>
      <c r="D1790" s="12" t="s">
        <v>1840</v>
      </c>
      <c r="E1790" s="12" t="s">
        <v>1841</v>
      </c>
      <c r="F1790" s="13">
        <v>128.79</v>
      </c>
      <c r="G1790" s="12" t="s">
        <v>1842</v>
      </c>
      <c r="H1790" s="18">
        <v>43983</v>
      </c>
      <c r="I1790" s="12" t="s">
        <v>3660</v>
      </c>
      <c r="J1790" s="12" t="s">
        <v>3736</v>
      </c>
      <c r="K1790" s="12">
        <v>10108</v>
      </c>
      <c r="L1790" s="12" t="s">
        <v>3720</v>
      </c>
      <c r="M1790" s="12">
        <v>113010</v>
      </c>
      <c r="N1790" s="12" t="s">
        <v>3737</v>
      </c>
      <c r="O1790" s="12" t="s">
        <v>1860</v>
      </c>
      <c r="P1790" s="12" t="s">
        <v>1861</v>
      </c>
      <c r="Q1790" s="12" t="s">
        <v>1862</v>
      </c>
      <c r="R1790" s="12" t="s">
        <v>1850</v>
      </c>
      <c r="S1790" s="12" t="s">
        <v>1851</v>
      </c>
    </row>
    <row r="1791" spans="1:19" x14ac:dyDescent="0.25">
      <c r="A1791" s="12" t="s">
        <v>1837</v>
      </c>
      <c r="B1791" s="12" t="s">
        <v>1838</v>
      </c>
      <c r="C1791" s="12" t="s">
        <v>1839</v>
      </c>
      <c r="D1791" s="12" t="s">
        <v>1840</v>
      </c>
      <c r="E1791" s="12" t="s">
        <v>1841</v>
      </c>
      <c r="F1791" s="13">
        <v>180.05</v>
      </c>
      <c r="G1791" s="12" t="s">
        <v>1842</v>
      </c>
      <c r="H1791" s="18">
        <v>43922</v>
      </c>
      <c r="I1791" s="12" t="s">
        <v>3738</v>
      </c>
      <c r="J1791" s="12" t="s">
        <v>3739</v>
      </c>
      <c r="K1791" s="12">
        <v>10108</v>
      </c>
      <c r="L1791" s="12" t="s">
        <v>3720</v>
      </c>
      <c r="M1791" s="12">
        <v>113020</v>
      </c>
      <c r="N1791" s="12" t="s">
        <v>3740</v>
      </c>
      <c r="O1791" s="12" t="s">
        <v>1847</v>
      </c>
      <c r="P1791" s="12" t="s">
        <v>1848</v>
      </c>
      <c r="Q1791" s="12" t="s">
        <v>1849</v>
      </c>
      <c r="R1791" s="12" t="s">
        <v>1850</v>
      </c>
      <c r="S1791" s="12" t="s">
        <v>1866</v>
      </c>
    </row>
    <row r="1792" spans="1:19" x14ac:dyDescent="0.25">
      <c r="A1792" s="12" t="s">
        <v>1852</v>
      </c>
      <c r="B1792" s="12" t="s">
        <v>1838</v>
      </c>
      <c r="C1792" s="12" t="s">
        <v>1853</v>
      </c>
      <c r="D1792" s="12" t="s">
        <v>1840</v>
      </c>
      <c r="E1792" s="12" t="s">
        <v>1841</v>
      </c>
      <c r="F1792" s="13">
        <v>160.94</v>
      </c>
      <c r="G1792" s="12" t="s">
        <v>1842</v>
      </c>
      <c r="H1792" s="18">
        <v>43952</v>
      </c>
      <c r="I1792" s="12" t="s">
        <v>3732</v>
      </c>
      <c r="J1792" s="12" t="s">
        <v>3739</v>
      </c>
      <c r="K1792" s="12">
        <v>10108</v>
      </c>
      <c r="L1792" s="12" t="s">
        <v>3720</v>
      </c>
      <c r="M1792" s="12">
        <v>113020</v>
      </c>
      <c r="N1792" s="12" t="s">
        <v>3740</v>
      </c>
      <c r="O1792" s="12" t="s">
        <v>1854</v>
      </c>
      <c r="P1792" s="12" t="s">
        <v>1855</v>
      </c>
      <c r="Q1792" s="12" t="s">
        <v>1856</v>
      </c>
      <c r="R1792" s="12" t="s">
        <v>1850</v>
      </c>
      <c r="S1792" s="12" t="s">
        <v>1866</v>
      </c>
    </row>
    <row r="1793" spans="1:19" x14ac:dyDescent="0.25">
      <c r="A1793" s="12" t="s">
        <v>1858</v>
      </c>
      <c r="B1793" s="12" t="s">
        <v>1838</v>
      </c>
      <c r="C1793" s="12" t="s">
        <v>1859</v>
      </c>
      <c r="D1793" s="12" t="s">
        <v>1840</v>
      </c>
      <c r="E1793" s="12" t="s">
        <v>1841</v>
      </c>
      <c r="F1793" s="13">
        <v>160.94</v>
      </c>
      <c r="G1793" s="12" t="s">
        <v>1842</v>
      </c>
      <c r="H1793" s="18">
        <v>43983</v>
      </c>
      <c r="I1793" s="12" t="s">
        <v>3663</v>
      </c>
      <c r="J1793" s="12" t="s">
        <v>3739</v>
      </c>
      <c r="K1793" s="12">
        <v>10108</v>
      </c>
      <c r="L1793" s="12" t="s">
        <v>3720</v>
      </c>
      <c r="M1793" s="12">
        <v>113020</v>
      </c>
      <c r="N1793" s="12" t="s">
        <v>3740</v>
      </c>
      <c r="O1793" s="12" t="s">
        <v>1860</v>
      </c>
      <c r="P1793" s="12" t="s">
        <v>1861</v>
      </c>
      <c r="Q1793" s="12" t="s">
        <v>1862</v>
      </c>
      <c r="R1793" s="12" t="s">
        <v>1850</v>
      </c>
      <c r="S1793" s="12" t="s">
        <v>1866</v>
      </c>
    </row>
    <row r="1794" spans="1:19" x14ac:dyDescent="0.25">
      <c r="A1794" s="12" t="s">
        <v>1837</v>
      </c>
      <c r="B1794" s="12" t="s">
        <v>1838</v>
      </c>
      <c r="C1794" s="12" t="s">
        <v>1839</v>
      </c>
      <c r="D1794" s="12" t="s">
        <v>1840</v>
      </c>
      <c r="E1794" s="12" t="s">
        <v>1841</v>
      </c>
      <c r="F1794" s="13">
        <v>3539.34</v>
      </c>
      <c r="G1794" s="12" t="s">
        <v>1842</v>
      </c>
      <c r="H1794" s="18">
        <v>43922</v>
      </c>
      <c r="I1794" s="12" t="s">
        <v>3741</v>
      </c>
      <c r="J1794" s="12" t="s">
        <v>3742</v>
      </c>
      <c r="K1794" s="12">
        <v>10108</v>
      </c>
      <c r="L1794" s="12" t="s">
        <v>3720</v>
      </c>
      <c r="M1794" s="12">
        <v>113040</v>
      </c>
      <c r="N1794" s="12" t="s">
        <v>3743</v>
      </c>
      <c r="O1794" s="12" t="s">
        <v>1847</v>
      </c>
      <c r="P1794" s="12" t="s">
        <v>1848</v>
      </c>
      <c r="Q1794" s="12" t="s">
        <v>1849</v>
      </c>
      <c r="R1794" s="12" t="s">
        <v>1850</v>
      </c>
      <c r="S1794" s="12" t="s">
        <v>1815</v>
      </c>
    </row>
    <row r="1795" spans="1:19" x14ac:dyDescent="0.25">
      <c r="A1795" s="12" t="s">
        <v>1852</v>
      </c>
      <c r="B1795" s="12" t="s">
        <v>1838</v>
      </c>
      <c r="C1795" s="12" t="s">
        <v>1853</v>
      </c>
      <c r="D1795" s="12" t="s">
        <v>1840</v>
      </c>
      <c r="E1795" s="12" t="s">
        <v>1841</v>
      </c>
      <c r="F1795" s="13">
        <v>3164.27</v>
      </c>
      <c r="G1795" s="12" t="s">
        <v>1842</v>
      </c>
      <c r="H1795" s="18">
        <v>43952</v>
      </c>
      <c r="I1795" s="12" t="s">
        <v>3735</v>
      </c>
      <c r="J1795" s="12" t="s">
        <v>3742</v>
      </c>
      <c r="K1795" s="12">
        <v>10108</v>
      </c>
      <c r="L1795" s="12" t="s">
        <v>3720</v>
      </c>
      <c r="M1795" s="12">
        <v>113040</v>
      </c>
      <c r="N1795" s="12" t="s">
        <v>3743</v>
      </c>
      <c r="O1795" s="12" t="s">
        <v>1854</v>
      </c>
      <c r="P1795" s="12" t="s">
        <v>1855</v>
      </c>
      <c r="Q1795" s="12" t="s">
        <v>1856</v>
      </c>
      <c r="R1795" s="12" t="s">
        <v>1850</v>
      </c>
      <c r="S1795" s="12" t="s">
        <v>1815</v>
      </c>
    </row>
    <row r="1796" spans="1:19" x14ac:dyDescent="0.25">
      <c r="A1796" s="12" t="s">
        <v>1858</v>
      </c>
      <c r="B1796" s="12" t="s">
        <v>1838</v>
      </c>
      <c r="C1796" s="12" t="s">
        <v>1859</v>
      </c>
      <c r="D1796" s="12" t="s">
        <v>1840</v>
      </c>
      <c r="E1796" s="12" t="s">
        <v>1841</v>
      </c>
      <c r="F1796" s="13">
        <v>2753.56</v>
      </c>
      <c r="G1796" s="12" t="s">
        <v>1842</v>
      </c>
      <c r="H1796" s="18">
        <v>43983</v>
      </c>
      <c r="I1796" s="12" t="s">
        <v>3666</v>
      </c>
      <c r="J1796" s="12" t="s">
        <v>3742</v>
      </c>
      <c r="K1796" s="12">
        <v>10108</v>
      </c>
      <c r="L1796" s="12" t="s">
        <v>3720</v>
      </c>
      <c r="M1796" s="12">
        <v>113040</v>
      </c>
      <c r="N1796" s="12" t="s">
        <v>3743</v>
      </c>
      <c r="O1796" s="12" t="s">
        <v>1860</v>
      </c>
      <c r="P1796" s="12" t="s">
        <v>1861</v>
      </c>
      <c r="Q1796" s="12" t="s">
        <v>1862</v>
      </c>
      <c r="R1796" s="12" t="s">
        <v>1850</v>
      </c>
      <c r="S1796" s="12" t="s">
        <v>1815</v>
      </c>
    </row>
    <row r="1797" spans="1:19" x14ac:dyDescent="0.25">
      <c r="A1797" s="12" t="s">
        <v>1858</v>
      </c>
      <c r="B1797" s="12" t="s">
        <v>1838</v>
      </c>
      <c r="C1797" s="12" t="s">
        <v>1859</v>
      </c>
      <c r="D1797" s="12" t="s">
        <v>1840</v>
      </c>
      <c r="E1797" s="12" t="s">
        <v>1841</v>
      </c>
      <c r="F1797" s="13">
        <v>403.28</v>
      </c>
      <c r="G1797" s="12" t="s">
        <v>1842</v>
      </c>
      <c r="H1797" s="18">
        <v>43983</v>
      </c>
      <c r="I1797" s="12" t="s">
        <v>3744</v>
      </c>
      <c r="J1797" s="12" t="s">
        <v>3742</v>
      </c>
      <c r="K1797" s="12">
        <v>10108</v>
      </c>
      <c r="L1797" s="12" t="s">
        <v>3720</v>
      </c>
      <c r="M1797" s="12">
        <v>113040</v>
      </c>
      <c r="N1797" s="12" t="s">
        <v>3743</v>
      </c>
      <c r="O1797" s="12" t="s">
        <v>1860</v>
      </c>
      <c r="P1797" s="12" t="s">
        <v>1814</v>
      </c>
      <c r="Q1797" s="12" t="s">
        <v>2013</v>
      </c>
      <c r="R1797" s="12" t="s">
        <v>1850</v>
      </c>
      <c r="S1797" s="12" t="s">
        <v>1815</v>
      </c>
    </row>
    <row r="1798" spans="1:19" x14ac:dyDescent="0.25">
      <c r="A1798" s="12" t="s">
        <v>1837</v>
      </c>
      <c r="B1798" s="12" t="s">
        <v>1838</v>
      </c>
      <c r="C1798" s="12" t="s">
        <v>1839</v>
      </c>
      <c r="D1798" s="12" t="s">
        <v>1840</v>
      </c>
      <c r="E1798" s="12" t="s">
        <v>1841</v>
      </c>
      <c r="F1798" s="13">
        <v>480.13</v>
      </c>
      <c r="G1798" s="12" t="s">
        <v>1842</v>
      </c>
      <c r="H1798" s="18">
        <v>43922</v>
      </c>
      <c r="I1798" s="12" t="s">
        <v>3745</v>
      </c>
      <c r="J1798" s="12" t="s">
        <v>3746</v>
      </c>
      <c r="K1798" s="12">
        <v>10108</v>
      </c>
      <c r="L1798" s="12" t="s">
        <v>3720</v>
      </c>
      <c r="M1798" s="12">
        <v>113060</v>
      </c>
      <c r="N1798" s="12" t="s">
        <v>3747</v>
      </c>
      <c r="O1798" s="12" t="s">
        <v>1847</v>
      </c>
      <c r="P1798" s="12" t="s">
        <v>1848</v>
      </c>
      <c r="Q1798" s="12" t="s">
        <v>1849</v>
      </c>
      <c r="R1798" s="12" t="s">
        <v>1850</v>
      </c>
      <c r="S1798" s="12" t="s">
        <v>1857</v>
      </c>
    </row>
    <row r="1799" spans="1:19" x14ac:dyDescent="0.25">
      <c r="A1799" s="12" t="s">
        <v>1852</v>
      </c>
      <c r="B1799" s="12" t="s">
        <v>1838</v>
      </c>
      <c r="C1799" s="12" t="s">
        <v>1853</v>
      </c>
      <c r="D1799" s="12" t="s">
        <v>1840</v>
      </c>
      <c r="E1799" s="12" t="s">
        <v>1841</v>
      </c>
      <c r="F1799" s="13">
        <v>447.48</v>
      </c>
      <c r="G1799" s="12" t="s">
        <v>1842</v>
      </c>
      <c r="H1799" s="18">
        <v>43952</v>
      </c>
      <c r="I1799" s="12" t="s">
        <v>3738</v>
      </c>
      <c r="J1799" s="12" t="s">
        <v>3746</v>
      </c>
      <c r="K1799" s="12">
        <v>10108</v>
      </c>
      <c r="L1799" s="12" t="s">
        <v>3720</v>
      </c>
      <c r="M1799" s="12">
        <v>113060</v>
      </c>
      <c r="N1799" s="12" t="s">
        <v>3747</v>
      </c>
      <c r="O1799" s="12" t="s">
        <v>1854</v>
      </c>
      <c r="P1799" s="12" t="s">
        <v>1855</v>
      </c>
      <c r="Q1799" s="12" t="s">
        <v>1856</v>
      </c>
      <c r="R1799" s="12" t="s">
        <v>1850</v>
      </c>
      <c r="S1799" s="12" t="s">
        <v>1857</v>
      </c>
    </row>
    <row r="1800" spans="1:19" x14ac:dyDescent="0.25">
      <c r="A1800" s="12" t="s">
        <v>1858</v>
      </c>
      <c r="B1800" s="12" t="s">
        <v>1838</v>
      </c>
      <c r="C1800" s="12" t="s">
        <v>1859</v>
      </c>
      <c r="D1800" s="12" t="s">
        <v>1840</v>
      </c>
      <c r="E1800" s="12" t="s">
        <v>1841</v>
      </c>
      <c r="F1800" s="13">
        <v>447.48</v>
      </c>
      <c r="G1800" s="12" t="s">
        <v>1842</v>
      </c>
      <c r="H1800" s="18">
        <v>43983</v>
      </c>
      <c r="I1800" s="12" t="s">
        <v>3669</v>
      </c>
      <c r="J1800" s="12" t="s">
        <v>3746</v>
      </c>
      <c r="K1800" s="12">
        <v>10108</v>
      </c>
      <c r="L1800" s="12" t="s">
        <v>3720</v>
      </c>
      <c r="M1800" s="12">
        <v>113060</v>
      </c>
      <c r="N1800" s="12" t="s">
        <v>3747</v>
      </c>
      <c r="O1800" s="12" t="s">
        <v>1860</v>
      </c>
      <c r="P1800" s="12" t="s">
        <v>1861</v>
      </c>
      <c r="Q1800" s="12" t="s">
        <v>1862</v>
      </c>
      <c r="R1800" s="12" t="s">
        <v>1850</v>
      </c>
      <c r="S1800" s="12" t="s">
        <v>1857</v>
      </c>
    </row>
    <row r="1801" spans="1:19" x14ac:dyDescent="0.25">
      <c r="A1801" s="12" t="s">
        <v>1837</v>
      </c>
      <c r="B1801" s="12" t="s">
        <v>1838</v>
      </c>
      <c r="C1801" s="12" t="s">
        <v>1839</v>
      </c>
      <c r="D1801" s="12" t="s">
        <v>1840</v>
      </c>
      <c r="E1801" s="12" t="s">
        <v>1841</v>
      </c>
      <c r="F1801" s="13">
        <v>305.81</v>
      </c>
      <c r="G1801" s="12" t="s">
        <v>1842</v>
      </c>
      <c r="H1801" s="18">
        <v>43922</v>
      </c>
      <c r="I1801" s="12" t="s">
        <v>3748</v>
      </c>
      <c r="J1801" s="12" t="s">
        <v>3749</v>
      </c>
      <c r="K1801" s="12">
        <v>10108</v>
      </c>
      <c r="L1801" s="12" t="s">
        <v>3720</v>
      </c>
      <c r="M1801" s="12">
        <v>114000</v>
      </c>
      <c r="N1801" s="12" t="s">
        <v>3750</v>
      </c>
      <c r="O1801" s="12" t="s">
        <v>1847</v>
      </c>
      <c r="P1801" s="12" t="s">
        <v>1848</v>
      </c>
      <c r="Q1801" s="12" t="s">
        <v>1849</v>
      </c>
      <c r="R1801" s="12" t="s">
        <v>1850</v>
      </c>
      <c r="S1801" s="12" t="s">
        <v>1877</v>
      </c>
    </row>
    <row r="1802" spans="1:19" x14ac:dyDescent="0.25">
      <c r="A1802" s="12" t="s">
        <v>1852</v>
      </c>
      <c r="B1802" s="12" t="s">
        <v>1838</v>
      </c>
      <c r="C1802" s="12" t="s">
        <v>1853</v>
      </c>
      <c r="D1802" s="12" t="s">
        <v>1840</v>
      </c>
      <c r="E1802" s="12" t="s">
        <v>1841</v>
      </c>
      <c r="F1802" s="13">
        <v>305.81</v>
      </c>
      <c r="G1802" s="12" t="s">
        <v>1842</v>
      </c>
      <c r="H1802" s="18">
        <v>43952</v>
      </c>
      <c r="I1802" s="12" t="s">
        <v>3741</v>
      </c>
      <c r="J1802" s="12" t="s">
        <v>3749</v>
      </c>
      <c r="K1802" s="12">
        <v>10108</v>
      </c>
      <c r="L1802" s="12" t="s">
        <v>3720</v>
      </c>
      <c r="M1802" s="12">
        <v>114000</v>
      </c>
      <c r="N1802" s="12" t="s">
        <v>3750</v>
      </c>
      <c r="O1802" s="12" t="s">
        <v>1854</v>
      </c>
      <c r="P1802" s="12" t="s">
        <v>1855</v>
      </c>
      <c r="Q1802" s="12" t="s">
        <v>1856</v>
      </c>
      <c r="R1802" s="12" t="s">
        <v>1850</v>
      </c>
      <c r="S1802" s="12" t="s">
        <v>1877</v>
      </c>
    </row>
    <row r="1803" spans="1:19" x14ac:dyDescent="0.25">
      <c r="A1803" s="12" t="s">
        <v>1858</v>
      </c>
      <c r="B1803" s="12" t="s">
        <v>1838</v>
      </c>
      <c r="C1803" s="12" t="s">
        <v>1859</v>
      </c>
      <c r="D1803" s="12" t="s">
        <v>1840</v>
      </c>
      <c r="E1803" s="12" t="s">
        <v>1841</v>
      </c>
      <c r="F1803" s="13">
        <v>305.81</v>
      </c>
      <c r="G1803" s="12" t="s">
        <v>1842</v>
      </c>
      <c r="H1803" s="18">
        <v>43983</v>
      </c>
      <c r="I1803" s="12" t="s">
        <v>3672</v>
      </c>
      <c r="J1803" s="12" t="s">
        <v>3749</v>
      </c>
      <c r="K1803" s="12">
        <v>10108</v>
      </c>
      <c r="L1803" s="12" t="s">
        <v>3720</v>
      </c>
      <c r="M1803" s="12">
        <v>114000</v>
      </c>
      <c r="N1803" s="12" t="s">
        <v>3750</v>
      </c>
      <c r="O1803" s="12" t="s">
        <v>1860</v>
      </c>
      <c r="P1803" s="12" t="s">
        <v>1861</v>
      </c>
      <c r="Q1803" s="12" t="s">
        <v>1862</v>
      </c>
      <c r="R1803" s="12" t="s">
        <v>1850</v>
      </c>
      <c r="S1803" s="12" t="s">
        <v>1877</v>
      </c>
    </row>
    <row r="1804" spans="1:19" x14ac:dyDescent="0.25">
      <c r="A1804" s="12" t="s">
        <v>1837</v>
      </c>
      <c r="B1804" s="12" t="s">
        <v>1838</v>
      </c>
      <c r="C1804" s="12" t="s">
        <v>1839</v>
      </c>
      <c r="D1804" s="12" t="s">
        <v>1840</v>
      </c>
      <c r="E1804" s="12" t="s">
        <v>1841</v>
      </c>
      <c r="F1804" s="13">
        <v>697.97</v>
      </c>
      <c r="G1804" s="12" t="s">
        <v>1842</v>
      </c>
      <c r="H1804" s="18">
        <v>43922</v>
      </c>
      <c r="I1804" s="12" t="s">
        <v>3751</v>
      </c>
      <c r="J1804" s="12" t="s">
        <v>3752</v>
      </c>
      <c r="K1804" s="12">
        <v>10108</v>
      </c>
      <c r="L1804" s="12" t="s">
        <v>3720</v>
      </c>
      <c r="M1804" s="12">
        <v>114010</v>
      </c>
      <c r="N1804" s="12" t="s">
        <v>3753</v>
      </c>
      <c r="O1804" s="12" t="s">
        <v>1847</v>
      </c>
      <c r="P1804" s="12" t="s">
        <v>1848</v>
      </c>
      <c r="Q1804" s="12" t="s">
        <v>1849</v>
      </c>
      <c r="R1804" s="12" t="s">
        <v>1850</v>
      </c>
      <c r="S1804" s="12" t="s">
        <v>1851</v>
      </c>
    </row>
    <row r="1805" spans="1:19" x14ac:dyDescent="0.25">
      <c r="A1805" s="12" t="s">
        <v>1852</v>
      </c>
      <c r="B1805" s="12" t="s">
        <v>1838</v>
      </c>
      <c r="C1805" s="12" t="s">
        <v>1853</v>
      </c>
      <c r="D1805" s="12" t="s">
        <v>1840</v>
      </c>
      <c r="E1805" s="12" t="s">
        <v>1841</v>
      </c>
      <c r="F1805" s="13">
        <v>668.84</v>
      </c>
      <c r="G1805" s="12" t="s">
        <v>1842</v>
      </c>
      <c r="H1805" s="18">
        <v>43952</v>
      </c>
      <c r="I1805" s="12" t="s">
        <v>3745</v>
      </c>
      <c r="J1805" s="12" t="s">
        <v>3752</v>
      </c>
      <c r="K1805" s="12">
        <v>10108</v>
      </c>
      <c r="L1805" s="12" t="s">
        <v>3720</v>
      </c>
      <c r="M1805" s="12">
        <v>114010</v>
      </c>
      <c r="N1805" s="12" t="s">
        <v>3753</v>
      </c>
      <c r="O1805" s="12" t="s">
        <v>1854</v>
      </c>
      <c r="P1805" s="12" t="s">
        <v>1855</v>
      </c>
      <c r="Q1805" s="12" t="s">
        <v>1856</v>
      </c>
      <c r="R1805" s="12" t="s">
        <v>1850</v>
      </c>
      <c r="S1805" s="12" t="s">
        <v>1851</v>
      </c>
    </row>
    <row r="1806" spans="1:19" x14ac:dyDescent="0.25">
      <c r="A1806" s="12" t="s">
        <v>1858</v>
      </c>
      <c r="B1806" s="12" t="s">
        <v>1838</v>
      </c>
      <c r="C1806" s="12" t="s">
        <v>1859</v>
      </c>
      <c r="D1806" s="12" t="s">
        <v>1840</v>
      </c>
      <c r="E1806" s="12" t="s">
        <v>1841</v>
      </c>
      <c r="F1806" s="13">
        <v>668.84</v>
      </c>
      <c r="G1806" s="12" t="s">
        <v>1842</v>
      </c>
      <c r="H1806" s="18">
        <v>43983</v>
      </c>
      <c r="I1806" s="12" t="s">
        <v>3676</v>
      </c>
      <c r="J1806" s="12" t="s">
        <v>3752</v>
      </c>
      <c r="K1806" s="12">
        <v>10108</v>
      </c>
      <c r="L1806" s="12" t="s">
        <v>3720</v>
      </c>
      <c r="M1806" s="12">
        <v>114010</v>
      </c>
      <c r="N1806" s="12" t="s">
        <v>3753</v>
      </c>
      <c r="O1806" s="12" t="s">
        <v>1860</v>
      </c>
      <c r="P1806" s="12" t="s">
        <v>1861</v>
      </c>
      <c r="Q1806" s="12" t="s">
        <v>1862</v>
      </c>
      <c r="R1806" s="12" t="s">
        <v>1850</v>
      </c>
      <c r="S1806" s="12" t="s">
        <v>1851</v>
      </c>
    </row>
    <row r="1807" spans="1:19" x14ac:dyDescent="0.25">
      <c r="A1807" s="12" t="s">
        <v>1837</v>
      </c>
      <c r="B1807" s="12" t="s">
        <v>1838</v>
      </c>
      <c r="C1807" s="12" t="s">
        <v>1839</v>
      </c>
      <c r="D1807" s="12" t="s">
        <v>1840</v>
      </c>
      <c r="E1807" s="12" t="s">
        <v>1841</v>
      </c>
      <c r="F1807" s="13">
        <v>529.61</v>
      </c>
      <c r="G1807" s="12" t="s">
        <v>1842</v>
      </c>
      <c r="H1807" s="18">
        <v>43922</v>
      </c>
      <c r="I1807" s="12" t="s">
        <v>3754</v>
      </c>
      <c r="J1807" s="12" t="s">
        <v>3755</v>
      </c>
      <c r="K1807" s="12">
        <v>10108</v>
      </c>
      <c r="L1807" s="12" t="s">
        <v>3720</v>
      </c>
      <c r="M1807" s="12">
        <v>114020</v>
      </c>
      <c r="N1807" s="12" t="s">
        <v>3756</v>
      </c>
      <c r="O1807" s="12" t="s">
        <v>1847</v>
      </c>
      <c r="P1807" s="12" t="s">
        <v>1848</v>
      </c>
      <c r="Q1807" s="12" t="s">
        <v>1849</v>
      </c>
      <c r="R1807" s="12" t="s">
        <v>1850</v>
      </c>
      <c r="S1807" s="12" t="s">
        <v>1866</v>
      </c>
    </row>
    <row r="1808" spans="1:19" x14ac:dyDescent="0.25">
      <c r="A1808" s="12" t="s">
        <v>1852</v>
      </c>
      <c r="B1808" s="12" t="s">
        <v>1838</v>
      </c>
      <c r="C1808" s="12" t="s">
        <v>1853</v>
      </c>
      <c r="D1808" s="12" t="s">
        <v>1840</v>
      </c>
      <c r="E1808" s="12" t="s">
        <v>1841</v>
      </c>
      <c r="F1808" s="13">
        <v>529.61</v>
      </c>
      <c r="G1808" s="12" t="s">
        <v>1842</v>
      </c>
      <c r="H1808" s="18">
        <v>43952</v>
      </c>
      <c r="I1808" s="12" t="s">
        <v>3748</v>
      </c>
      <c r="J1808" s="12" t="s">
        <v>3755</v>
      </c>
      <c r="K1808" s="12">
        <v>10108</v>
      </c>
      <c r="L1808" s="12" t="s">
        <v>3720</v>
      </c>
      <c r="M1808" s="12">
        <v>114020</v>
      </c>
      <c r="N1808" s="12" t="s">
        <v>3756</v>
      </c>
      <c r="O1808" s="12" t="s">
        <v>1854</v>
      </c>
      <c r="P1808" s="12" t="s">
        <v>1855</v>
      </c>
      <c r="Q1808" s="12" t="s">
        <v>1856</v>
      </c>
      <c r="R1808" s="12" t="s">
        <v>1850</v>
      </c>
      <c r="S1808" s="12" t="s">
        <v>1866</v>
      </c>
    </row>
    <row r="1809" spans="1:19" x14ac:dyDescent="0.25">
      <c r="A1809" s="12" t="s">
        <v>1858</v>
      </c>
      <c r="B1809" s="12" t="s">
        <v>1838</v>
      </c>
      <c r="C1809" s="12" t="s">
        <v>1859</v>
      </c>
      <c r="D1809" s="12" t="s">
        <v>1840</v>
      </c>
      <c r="E1809" s="12" t="s">
        <v>1841</v>
      </c>
      <c r="F1809" s="13">
        <v>529.61</v>
      </c>
      <c r="G1809" s="12" t="s">
        <v>1842</v>
      </c>
      <c r="H1809" s="18">
        <v>43983</v>
      </c>
      <c r="I1809" s="12" t="s">
        <v>3679</v>
      </c>
      <c r="J1809" s="12" t="s">
        <v>3755</v>
      </c>
      <c r="K1809" s="12">
        <v>10108</v>
      </c>
      <c r="L1809" s="12" t="s">
        <v>3720</v>
      </c>
      <c r="M1809" s="12">
        <v>114020</v>
      </c>
      <c r="N1809" s="12" t="s">
        <v>3756</v>
      </c>
      <c r="O1809" s="12" t="s">
        <v>1860</v>
      </c>
      <c r="P1809" s="12" t="s">
        <v>1861</v>
      </c>
      <c r="Q1809" s="12" t="s">
        <v>1862</v>
      </c>
      <c r="R1809" s="12" t="s">
        <v>1850</v>
      </c>
      <c r="S1809" s="12" t="s">
        <v>1866</v>
      </c>
    </row>
    <row r="1810" spans="1:19" x14ac:dyDescent="0.25">
      <c r="A1810" s="12" t="s">
        <v>1837</v>
      </c>
      <c r="B1810" s="12" t="s">
        <v>1838</v>
      </c>
      <c r="C1810" s="12" t="s">
        <v>1839</v>
      </c>
      <c r="D1810" s="12" t="s">
        <v>1840</v>
      </c>
      <c r="E1810" s="12" t="s">
        <v>1841</v>
      </c>
      <c r="F1810" s="13">
        <v>5791.78</v>
      </c>
      <c r="G1810" s="12" t="s">
        <v>1842</v>
      </c>
      <c r="H1810" s="18">
        <v>43922</v>
      </c>
      <c r="I1810" s="12" t="s">
        <v>3757</v>
      </c>
      <c r="J1810" s="12" t="s">
        <v>3758</v>
      </c>
      <c r="K1810" s="12">
        <v>10108</v>
      </c>
      <c r="L1810" s="12" t="s">
        <v>3720</v>
      </c>
      <c r="M1810" s="12">
        <v>114040</v>
      </c>
      <c r="N1810" s="12" t="s">
        <v>3759</v>
      </c>
      <c r="O1810" s="12" t="s">
        <v>1847</v>
      </c>
      <c r="P1810" s="12" t="s">
        <v>1848</v>
      </c>
      <c r="Q1810" s="12" t="s">
        <v>1849</v>
      </c>
      <c r="R1810" s="12" t="s">
        <v>1850</v>
      </c>
      <c r="S1810" s="12" t="s">
        <v>1815</v>
      </c>
    </row>
    <row r="1811" spans="1:19" x14ac:dyDescent="0.25">
      <c r="A1811" s="12" t="s">
        <v>1852</v>
      </c>
      <c r="B1811" s="12" t="s">
        <v>1838</v>
      </c>
      <c r="C1811" s="12" t="s">
        <v>1853</v>
      </c>
      <c r="D1811" s="12" t="s">
        <v>1840</v>
      </c>
      <c r="E1811" s="12" t="s">
        <v>1841</v>
      </c>
      <c r="F1811" s="13">
        <v>5396.8</v>
      </c>
      <c r="G1811" s="12" t="s">
        <v>1842</v>
      </c>
      <c r="H1811" s="18">
        <v>43952</v>
      </c>
      <c r="I1811" s="12" t="s">
        <v>3751</v>
      </c>
      <c r="J1811" s="12" t="s">
        <v>3758</v>
      </c>
      <c r="K1811" s="12">
        <v>10108</v>
      </c>
      <c r="L1811" s="12" t="s">
        <v>3720</v>
      </c>
      <c r="M1811" s="12">
        <v>114040</v>
      </c>
      <c r="N1811" s="12" t="s">
        <v>3759</v>
      </c>
      <c r="O1811" s="12" t="s">
        <v>1854</v>
      </c>
      <c r="P1811" s="12" t="s">
        <v>1855</v>
      </c>
      <c r="Q1811" s="12" t="s">
        <v>1856</v>
      </c>
      <c r="R1811" s="12" t="s">
        <v>1850</v>
      </c>
      <c r="S1811" s="12" t="s">
        <v>1815</v>
      </c>
    </row>
    <row r="1812" spans="1:19" x14ac:dyDescent="0.25">
      <c r="A1812" s="12" t="s">
        <v>1858</v>
      </c>
      <c r="B1812" s="12" t="s">
        <v>1838</v>
      </c>
      <c r="C1812" s="12" t="s">
        <v>1859</v>
      </c>
      <c r="D1812" s="12" t="s">
        <v>1840</v>
      </c>
      <c r="E1812" s="12" t="s">
        <v>1841</v>
      </c>
      <c r="F1812" s="13">
        <v>5135.3900000000003</v>
      </c>
      <c r="G1812" s="12" t="s">
        <v>1842</v>
      </c>
      <c r="H1812" s="18">
        <v>43983</v>
      </c>
      <c r="I1812" s="12" t="s">
        <v>3682</v>
      </c>
      <c r="J1812" s="12" t="s">
        <v>3758</v>
      </c>
      <c r="K1812" s="12">
        <v>10108</v>
      </c>
      <c r="L1812" s="12" t="s">
        <v>3720</v>
      </c>
      <c r="M1812" s="12">
        <v>114040</v>
      </c>
      <c r="N1812" s="12" t="s">
        <v>3759</v>
      </c>
      <c r="O1812" s="12" t="s">
        <v>1860</v>
      </c>
      <c r="P1812" s="12" t="s">
        <v>1861</v>
      </c>
      <c r="Q1812" s="12" t="s">
        <v>1862</v>
      </c>
      <c r="R1812" s="12" t="s">
        <v>1850</v>
      </c>
      <c r="S1812" s="12" t="s">
        <v>1815</v>
      </c>
    </row>
    <row r="1813" spans="1:19" x14ac:dyDescent="0.25">
      <c r="A1813" s="12" t="s">
        <v>1837</v>
      </c>
      <c r="B1813" s="12" t="s">
        <v>1838</v>
      </c>
      <c r="C1813" s="12" t="s">
        <v>1839</v>
      </c>
      <c r="D1813" s="12" t="s">
        <v>1840</v>
      </c>
      <c r="E1813" s="12" t="s">
        <v>1841</v>
      </c>
      <c r="F1813" s="13">
        <v>1689.52</v>
      </c>
      <c r="G1813" s="12" t="s">
        <v>1842</v>
      </c>
      <c r="H1813" s="18">
        <v>43922</v>
      </c>
      <c r="I1813" s="12" t="s">
        <v>3760</v>
      </c>
      <c r="J1813" s="12" t="s">
        <v>3761</v>
      </c>
      <c r="K1813" s="12">
        <v>10108</v>
      </c>
      <c r="L1813" s="12" t="s">
        <v>3720</v>
      </c>
      <c r="M1813" s="12">
        <v>114060</v>
      </c>
      <c r="N1813" s="12" t="s">
        <v>3762</v>
      </c>
      <c r="O1813" s="12" t="s">
        <v>1847</v>
      </c>
      <c r="P1813" s="12" t="s">
        <v>1848</v>
      </c>
      <c r="Q1813" s="12" t="s">
        <v>1849</v>
      </c>
      <c r="R1813" s="12" t="s">
        <v>1850</v>
      </c>
      <c r="S1813" s="12" t="s">
        <v>1857</v>
      </c>
    </row>
    <row r="1814" spans="1:19" x14ac:dyDescent="0.25">
      <c r="A1814" s="12" t="s">
        <v>1852</v>
      </c>
      <c r="B1814" s="12" t="s">
        <v>1838</v>
      </c>
      <c r="C1814" s="12" t="s">
        <v>1853</v>
      </c>
      <c r="D1814" s="12" t="s">
        <v>1840</v>
      </c>
      <c r="E1814" s="12" t="s">
        <v>1841</v>
      </c>
      <c r="F1814" s="13">
        <v>1623.5</v>
      </c>
      <c r="G1814" s="12" t="s">
        <v>1842</v>
      </c>
      <c r="H1814" s="18">
        <v>43952</v>
      </c>
      <c r="I1814" s="12" t="s">
        <v>3754</v>
      </c>
      <c r="J1814" s="12" t="s">
        <v>3761</v>
      </c>
      <c r="K1814" s="12">
        <v>10108</v>
      </c>
      <c r="L1814" s="12" t="s">
        <v>3720</v>
      </c>
      <c r="M1814" s="12">
        <v>114060</v>
      </c>
      <c r="N1814" s="12" t="s">
        <v>3762</v>
      </c>
      <c r="O1814" s="12" t="s">
        <v>1854</v>
      </c>
      <c r="P1814" s="12" t="s">
        <v>1855</v>
      </c>
      <c r="Q1814" s="12" t="s">
        <v>1856</v>
      </c>
      <c r="R1814" s="12" t="s">
        <v>1850</v>
      </c>
      <c r="S1814" s="12" t="s">
        <v>1857</v>
      </c>
    </row>
    <row r="1815" spans="1:19" x14ac:dyDescent="0.25">
      <c r="A1815" s="12" t="s">
        <v>1858</v>
      </c>
      <c r="B1815" s="12" t="s">
        <v>1838</v>
      </c>
      <c r="C1815" s="12" t="s">
        <v>1859</v>
      </c>
      <c r="D1815" s="12" t="s">
        <v>1840</v>
      </c>
      <c r="E1815" s="12" t="s">
        <v>1841</v>
      </c>
      <c r="F1815" s="13">
        <v>1623.5</v>
      </c>
      <c r="G1815" s="12" t="s">
        <v>1842</v>
      </c>
      <c r="H1815" s="18">
        <v>43983</v>
      </c>
      <c r="I1815" s="12" t="s">
        <v>3685</v>
      </c>
      <c r="J1815" s="12" t="s">
        <v>3761</v>
      </c>
      <c r="K1815" s="12">
        <v>10108</v>
      </c>
      <c r="L1815" s="12" t="s">
        <v>3720</v>
      </c>
      <c r="M1815" s="12">
        <v>114060</v>
      </c>
      <c r="N1815" s="12" t="s">
        <v>3762</v>
      </c>
      <c r="O1815" s="12" t="s">
        <v>1860</v>
      </c>
      <c r="P1815" s="12" t="s">
        <v>1861</v>
      </c>
      <c r="Q1815" s="12" t="s">
        <v>1862</v>
      </c>
      <c r="R1815" s="12" t="s">
        <v>1850</v>
      </c>
      <c r="S1815" s="12" t="s">
        <v>1857</v>
      </c>
    </row>
    <row r="1816" spans="1:19" x14ac:dyDescent="0.25">
      <c r="A1816" s="12" t="s">
        <v>1837</v>
      </c>
      <c r="B1816" s="12" t="s">
        <v>1838</v>
      </c>
      <c r="C1816" s="12" t="s">
        <v>1839</v>
      </c>
      <c r="D1816" s="12" t="s">
        <v>1840</v>
      </c>
      <c r="E1816" s="12" t="s">
        <v>1841</v>
      </c>
      <c r="F1816" s="13">
        <v>3491.5</v>
      </c>
      <c r="G1816" s="12" t="s">
        <v>1842</v>
      </c>
      <c r="H1816" s="18">
        <v>43922</v>
      </c>
      <c r="I1816" s="12" t="s">
        <v>3763</v>
      </c>
      <c r="J1816" s="12" t="s">
        <v>3764</v>
      </c>
      <c r="K1816" s="12">
        <v>10109</v>
      </c>
      <c r="L1816" s="12" t="s">
        <v>3765</v>
      </c>
      <c r="M1816" s="12">
        <v>111100</v>
      </c>
      <c r="N1816" s="12" t="s">
        <v>3766</v>
      </c>
      <c r="O1816" s="12" t="s">
        <v>1847</v>
      </c>
      <c r="P1816" s="12" t="s">
        <v>1848</v>
      </c>
      <c r="Q1816" s="12" t="s">
        <v>1849</v>
      </c>
      <c r="R1816" s="12" t="s">
        <v>1850</v>
      </c>
      <c r="S1816" s="12" t="s">
        <v>1851</v>
      </c>
    </row>
    <row r="1817" spans="1:19" x14ac:dyDescent="0.25">
      <c r="A1817" s="12" t="s">
        <v>1852</v>
      </c>
      <c r="B1817" s="12" t="s">
        <v>1838</v>
      </c>
      <c r="C1817" s="12" t="s">
        <v>1853</v>
      </c>
      <c r="D1817" s="12" t="s">
        <v>1840</v>
      </c>
      <c r="E1817" s="12" t="s">
        <v>1841</v>
      </c>
      <c r="F1817" s="13">
        <v>3491.5</v>
      </c>
      <c r="G1817" s="12" t="s">
        <v>1842</v>
      </c>
      <c r="H1817" s="18">
        <v>43952</v>
      </c>
      <c r="I1817" s="12" t="s">
        <v>3757</v>
      </c>
      <c r="J1817" s="12" t="s">
        <v>3764</v>
      </c>
      <c r="K1817" s="12">
        <v>10109</v>
      </c>
      <c r="L1817" s="12" t="s">
        <v>3765</v>
      </c>
      <c r="M1817" s="12">
        <v>111100</v>
      </c>
      <c r="N1817" s="12" t="s">
        <v>3766</v>
      </c>
      <c r="O1817" s="12" t="s">
        <v>1854</v>
      </c>
      <c r="P1817" s="12" t="s">
        <v>1855</v>
      </c>
      <c r="Q1817" s="12" t="s">
        <v>1856</v>
      </c>
      <c r="R1817" s="12" t="s">
        <v>1850</v>
      </c>
      <c r="S1817" s="12" t="s">
        <v>1851</v>
      </c>
    </row>
    <row r="1818" spans="1:19" x14ac:dyDescent="0.25">
      <c r="A1818" s="12" t="s">
        <v>1858</v>
      </c>
      <c r="B1818" s="12" t="s">
        <v>1838</v>
      </c>
      <c r="C1818" s="12" t="s">
        <v>1859</v>
      </c>
      <c r="D1818" s="12" t="s">
        <v>1840</v>
      </c>
      <c r="E1818" s="12" t="s">
        <v>1841</v>
      </c>
      <c r="F1818" s="13">
        <v>3491.5</v>
      </c>
      <c r="G1818" s="12" t="s">
        <v>1842</v>
      </c>
      <c r="H1818" s="18">
        <v>43983</v>
      </c>
      <c r="I1818" s="12" t="s">
        <v>3688</v>
      </c>
      <c r="J1818" s="12" t="s">
        <v>3764</v>
      </c>
      <c r="K1818" s="12">
        <v>10109</v>
      </c>
      <c r="L1818" s="12" t="s">
        <v>3765</v>
      </c>
      <c r="M1818" s="12">
        <v>111100</v>
      </c>
      <c r="N1818" s="12" t="s">
        <v>3766</v>
      </c>
      <c r="O1818" s="12" t="s">
        <v>1860</v>
      </c>
      <c r="P1818" s="12" t="s">
        <v>1861</v>
      </c>
      <c r="Q1818" s="12" t="s">
        <v>1862</v>
      </c>
      <c r="R1818" s="12" t="s">
        <v>1850</v>
      </c>
      <c r="S1818" s="12" t="s">
        <v>1851</v>
      </c>
    </row>
    <row r="1819" spans="1:19" x14ac:dyDescent="0.25">
      <c r="A1819" s="12" t="s">
        <v>1837</v>
      </c>
      <c r="B1819" s="12" t="s">
        <v>1838</v>
      </c>
      <c r="C1819" s="12" t="s">
        <v>1839</v>
      </c>
      <c r="D1819" s="12" t="s">
        <v>1840</v>
      </c>
      <c r="E1819" s="12" t="s">
        <v>1841</v>
      </c>
      <c r="F1819" s="13">
        <v>2142.27</v>
      </c>
      <c r="G1819" s="12" t="s">
        <v>1842</v>
      </c>
      <c r="H1819" s="18">
        <v>43922</v>
      </c>
      <c r="I1819" s="12" t="s">
        <v>3767</v>
      </c>
      <c r="J1819" s="12" t="s">
        <v>3768</v>
      </c>
      <c r="K1819" s="12">
        <v>10109</v>
      </c>
      <c r="L1819" s="12" t="s">
        <v>3765</v>
      </c>
      <c r="M1819" s="12">
        <v>111200</v>
      </c>
      <c r="N1819" s="12" t="s">
        <v>3769</v>
      </c>
      <c r="O1819" s="12" t="s">
        <v>1847</v>
      </c>
      <c r="P1819" s="12" t="s">
        <v>1848</v>
      </c>
      <c r="Q1819" s="12" t="s">
        <v>1849</v>
      </c>
      <c r="R1819" s="12" t="s">
        <v>1850</v>
      </c>
      <c r="S1819" s="12" t="s">
        <v>1866</v>
      </c>
    </row>
    <row r="1820" spans="1:19" x14ac:dyDescent="0.25">
      <c r="A1820" s="12" t="s">
        <v>1852</v>
      </c>
      <c r="B1820" s="12" t="s">
        <v>1838</v>
      </c>
      <c r="C1820" s="12" t="s">
        <v>1853</v>
      </c>
      <c r="D1820" s="12" t="s">
        <v>1840</v>
      </c>
      <c r="E1820" s="12" t="s">
        <v>1841</v>
      </c>
      <c r="F1820" s="13">
        <v>1965.42</v>
      </c>
      <c r="G1820" s="12" t="s">
        <v>1842</v>
      </c>
      <c r="H1820" s="18">
        <v>43952</v>
      </c>
      <c r="I1820" s="12" t="s">
        <v>3760</v>
      </c>
      <c r="J1820" s="12" t="s">
        <v>3768</v>
      </c>
      <c r="K1820" s="12">
        <v>10109</v>
      </c>
      <c r="L1820" s="12" t="s">
        <v>3765</v>
      </c>
      <c r="M1820" s="12">
        <v>111200</v>
      </c>
      <c r="N1820" s="12" t="s">
        <v>3769</v>
      </c>
      <c r="O1820" s="12" t="s">
        <v>1854</v>
      </c>
      <c r="P1820" s="12" t="s">
        <v>1855</v>
      </c>
      <c r="Q1820" s="12" t="s">
        <v>1856</v>
      </c>
      <c r="R1820" s="12" t="s">
        <v>1850</v>
      </c>
      <c r="S1820" s="12" t="s">
        <v>1866</v>
      </c>
    </row>
    <row r="1821" spans="1:19" x14ac:dyDescent="0.25">
      <c r="A1821" s="12" t="s">
        <v>1858</v>
      </c>
      <c r="B1821" s="12" t="s">
        <v>1838</v>
      </c>
      <c r="C1821" s="12" t="s">
        <v>1859</v>
      </c>
      <c r="D1821" s="12" t="s">
        <v>1840</v>
      </c>
      <c r="E1821" s="12" t="s">
        <v>1841</v>
      </c>
      <c r="F1821" s="13">
        <v>1965.42</v>
      </c>
      <c r="G1821" s="12" t="s">
        <v>1842</v>
      </c>
      <c r="H1821" s="18">
        <v>43983</v>
      </c>
      <c r="I1821" s="12" t="s">
        <v>3691</v>
      </c>
      <c r="J1821" s="12" t="s">
        <v>3768</v>
      </c>
      <c r="K1821" s="12">
        <v>10109</v>
      </c>
      <c r="L1821" s="12" t="s">
        <v>3765</v>
      </c>
      <c r="M1821" s="12">
        <v>111200</v>
      </c>
      <c r="N1821" s="12" t="s">
        <v>3769</v>
      </c>
      <c r="O1821" s="12" t="s">
        <v>1860</v>
      </c>
      <c r="P1821" s="12" t="s">
        <v>1861</v>
      </c>
      <c r="Q1821" s="12" t="s">
        <v>1862</v>
      </c>
      <c r="R1821" s="12" t="s">
        <v>1850</v>
      </c>
      <c r="S1821" s="12" t="s">
        <v>1866</v>
      </c>
    </row>
    <row r="1822" spans="1:19" x14ac:dyDescent="0.25">
      <c r="A1822" s="12" t="s">
        <v>1837</v>
      </c>
      <c r="B1822" s="12" t="s">
        <v>1838</v>
      </c>
      <c r="C1822" s="12" t="s">
        <v>1839</v>
      </c>
      <c r="D1822" s="12" t="s">
        <v>1840</v>
      </c>
      <c r="E1822" s="12" t="s">
        <v>1841</v>
      </c>
      <c r="F1822" s="13">
        <v>34000.04</v>
      </c>
      <c r="G1822" s="12" t="s">
        <v>1842</v>
      </c>
      <c r="H1822" s="18">
        <v>43922</v>
      </c>
      <c r="I1822" s="12" t="s">
        <v>3770</v>
      </c>
      <c r="J1822" s="12" t="s">
        <v>3771</v>
      </c>
      <c r="K1822" s="12">
        <v>10109</v>
      </c>
      <c r="L1822" s="12" t="s">
        <v>3765</v>
      </c>
      <c r="M1822" s="12">
        <v>111400</v>
      </c>
      <c r="N1822" s="12" t="s">
        <v>3772</v>
      </c>
      <c r="O1822" s="12" t="s">
        <v>1847</v>
      </c>
      <c r="P1822" s="12" t="s">
        <v>1848</v>
      </c>
      <c r="Q1822" s="12" t="s">
        <v>1849</v>
      </c>
      <c r="R1822" s="12" t="s">
        <v>1850</v>
      </c>
      <c r="S1822" s="12" t="s">
        <v>1815</v>
      </c>
    </row>
    <row r="1823" spans="1:19" x14ac:dyDescent="0.25">
      <c r="A1823" s="12" t="s">
        <v>1852</v>
      </c>
      <c r="B1823" s="12" t="s">
        <v>1838</v>
      </c>
      <c r="C1823" s="12" t="s">
        <v>1853</v>
      </c>
      <c r="D1823" s="12" t="s">
        <v>1840</v>
      </c>
      <c r="E1823" s="12" t="s">
        <v>1841</v>
      </c>
      <c r="F1823" s="13">
        <v>33565.78</v>
      </c>
      <c r="G1823" s="12" t="s">
        <v>1842</v>
      </c>
      <c r="H1823" s="18">
        <v>43952</v>
      </c>
      <c r="I1823" s="12" t="s">
        <v>3763</v>
      </c>
      <c r="J1823" s="12" t="s">
        <v>3771</v>
      </c>
      <c r="K1823" s="12">
        <v>10109</v>
      </c>
      <c r="L1823" s="12" t="s">
        <v>3765</v>
      </c>
      <c r="M1823" s="12">
        <v>111400</v>
      </c>
      <c r="N1823" s="12" t="s">
        <v>3772</v>
      </c>
      <c r="O1823" s="12" t="s">
        <v>1854</v>
      </c>
      <c r="P1823" s="12" t="s">
        <v>1855</v>
      </c>
      <c r="Q1823" s="12" t="s">
        <v>1856</v>
      </c>
      <c r="R1823" s="12" t="s">
        <v>1850</v>
      </c>
      <c r="S1823" s="12" t="s">
        <v>1815</v>
      </c>
    </row>
    <row r="1824" spans="1:19" x14ac:dyDescent="0.25">
      <c r="A1824" s="12" t="s">
        <v>1858</v>
      </c>
      <c r="B1824" s="12" t="s">
        <v>1838</v>
      </c>
      <c r="C1824" s="12" t="s">
        <v>1859</v>
      </c>
      <c r="D1824" s="12" t="s">
        <v>1840</v>
      </c>
      <c r="E1824" s="12" t="s">
        <v>1841</v>
      </c>
      <c r="F1824" s="13">
        <v>33565.78</v>
      </c>
      <c r="G1824" s="12" t="s">
        <v>1842</v>
      </c>
      <c r="H1824" s="18">
        <v>43983</v>
      </c>
      <c r="I1824" s="12" t="s">
        <v>3694</v>
      </c>
      <c r="J1824" s="12" t="s">
        <v>3771</v>
      </c>
      <c r="K1824" s="12">
        <v>10109</v>
      </c>
      <c r="L1824" s="12" t="s">
        <v>3765</v>
      </c>
      <c r="M1824" s="12">
        <v>111400</v>
      </c>
      <c r="N1824" s="12" t="s">
        <v>3772</v>
      </c>
      <c r="O1824" s="12" t="s">
        <v>1860</v>
      </c>
      <c r="P1824" s="12" t="s">
        <v>1861</v>
      </c>
      <c r="Q1824" s="12" t="s">
        <v>1862</v>
      </c>
      <c r="R1824" s="12" t="s">
        <v>1850</v>
      </c>
      <c r="S1824" s="12" t="s">
        <v>1815</v>
      </c>
    </row>
    <row r="1825" spans="1:19" x14ac:dyDescent="0.25">
      <c r="A1825" s="12" t="s">
        <v>1837</v>
      </c>
      <c r="B1825" s="12" t="s">
        <v>1838</v>
      </c>
      <c r="C1825" s="12" t="s">
        <v>1839</v>
      </c>
      <c r="D1825" s="12" t="s">
        <v>1840</v>
      </c>
      <c r="E1825" s="12" t="s">
        <v>1841</v>
      </c>
      <c r="F1825" s="13">
        <v>9550.7800000000007</v>
      </c>
      <c r="G1825" s="12" t="s">
        <v>1842</v>
      </c>
      <c r="H1825" s="18">
        <v>43922</v>
      </c>
      <c r="I1825" s="12" t="s">
        <v>3773</v>
      </c>
      <c r="J1825" s="12" t="s">
        <v>3774</v>
      </c>
      <c r="K1825" s="12">
        <v>10109</v>
      </c>
      <c r="L1825" s="12" t="s">
        <v>3765</v>
      </c>
      <c r="M1825" s="12">
        <v>111600</v>
      </c>
      <c r="N1825" s="12" t="s">
        <v>3775</v>
      </c>
      <c r="O1825" s="12" t="s">
        <v>1847</v>
      </c>
      <c r="P1825" s="12" t="s">
        <v>1848</v>
      </c>
      <c r="Q1825" s="12" t="s">
        <v>1849</v>
      </c>
      <c r="R1825" s="12" t="s">
        <v>1850</v>
      </c>
      <c r="S1825" s="12" t="s">
        <v>1857</v>
      </c>
    </row>
    <row r="1826" spans="1:19" x14ac:dyDescent="0.25">
      <c r="A1826" s="12" t="s">
        <v>1852</v>
      </c>
      <c r="B1826" s="12" t="s">
        <v>1838</v>
      </c>
      <c r="C1826" s="12" t="s">
        <v>1853</v>
      </c>
      <c r="D1826" s="12" t="s">
        <v>1840</v>
      </c>
      <c r="E1826" s="12" t="s">
        <v>1841</v>
      </c>
      <c r="F1826" s="13">
        <v>9208.5400000000009</v>
      </c>
      <c r="G1826" s="12" t="s">
        <v>1842</v>
      </c>
      <c r="H1826" s="18">
        <v>43952</v>
      </c>
      <c r="I1826" s="12" t="s">
        <v>3767</v>
      </c>
      <c r="J1826" s="12" t="s">
        <v>3774</v>
      </c>
      <c r="K1826" s="12">
        <v>10109</v>
      </c>
      <c r="L1826" s="12" t="s">
        <v>3765</v>
      </c>
      <c r="M1826" s="12">
        <v>111600</v>
      </c>
      <c r="N1826" s="12" t="s">
        <v>3775</v>
      </c>
      <c r="O1826" s="12" t="s">
        <v>1854</v>
      </c>
      <c r="P1826" s="12" t="s">
        <v>1855</v>
      </c>
      <c r="Q1826" s="12" t="s">
        <v>1856</v>
      </c>
      <c r="R1826" s="12" t="s">
        <v>1850</v>
      </c>
      <c r="S1826" s="12" t="s">
        <v>1857</v>
      </c>
    </row>
    <row r="1827" spans="1:19" x14ac:dyDescent="0.25">
      <c r="A1827" s="12" t="s">
        <v>1858</v>
      </c>
      <c r="B1827" s="12" t="s">
        <v>1838</v>
      </c>
      <c r="C1827" s="12" t="s">
        <v>1859</v>
      </c>
      <c r="D1827" s="12" t="s">
        <v>1840</v>
      </c>
      <c r="E1827" s="12" t="s">
        <v>1841</v>
      </c>
      <c r="F1827" s="13">
        <v>9781.7900000000009</v>
      </c>
      <c r="G1827" s="12" t="s">
        <v>1842</v>
      </c>
      <c r="H1827" s="18">
        <v>43983</v>
      </c>
      <c r="I1827" s="12" t="s">
        <v>3697</v>
      </c>
      <c r="J1827" s="12" t="s">
        <v>3774</v>
      </c>
      <c r="K1827" s="12">
        <v>10109</v>
      </c>
      <c r="L1827" s="12" t="s">
        <v>3765</v>
      </c>
      <c r="M1827" s="12">
        <v>111600</v>
      </c>
      <c r="N1827" s="12" t="s">
        <v>3775</v>
      </c>
      <c r="O1827" s="12" t="s">
        <v>1860</v>
      </c>
      <c r="P1827" s="12" t="s">
        <v>1861</v>
      </c>
      <c r="Q1827" s="12" t="s">
        <v>1862</v>
      </c>
      <c r="R1827" s="12" t="s">
        <v>1850</v>
      </c>
      <c r="S1827" s="12" t="s">
        <v>1857</v>
      </c>
    </row>
    <row r="1828" spans="1:19" x14ac:dyDescent="0.25">
      <c r="A1828" s="12" t="s">
        <v>1837</v>
      </c>
      <c r="B1828" s="12" t="s">
        <v>1838</v>
      </c>
      <c r="C1828" s="12" t="s">
        <v>1839</v>
      </c>
      <c r="D1828" s="12" t="s">
        <v>1840</v>
      </c>
      <c r="E1828" s="12" t="s">
        <v>1841</v>
      </c>
      <c r="F1828" s="13">
        <v>2537.65</v>
      </c>
      <c r="G1828" s="12" t="s">
        <v>1842</v>
      </c>
      <c r="H1828" s="18">
        <v>43922</v>
      </c>
      <c r="I1828" s="12" t="s">
        <v>3776</v>
      </c>
      <c r="J1828" s="12" t="s">
        <v>3777</v>
      </c>
      <c r="K1828" s="12">
        <v>10109</v>
      </c>
      <c r="L1828" s="12" t="s">
        <v>3765</v>
      </c>
      <c r="M1828" s="12">
        <v>111700</v>
      </c>
      <c r="N1828" s="12" t="s">
        <v>3778</v>
      </c>
      <c r="O1828" s="12" t="s">
        <v>1847</v>
      </c>
      <c r="P1828" s="12" t="s">
        <v>1848</v>
      </c>
      <c r="Q1828" s="12" t="s">
        <v>1849</v>
      </c>
      <c r="R1828" s="12" t="s">
        <v>1850</v>
      </c>
      <c r="S1828" s="12" t="s">
        <v>1877</v>
      </c>
    </row>
    <row r="1829" spans="1:19" x14ac:dyDescent="0.25">
      <c r="A1829" s="12" t="s">
        <v>1852</v>
      </c>
      <c r="B1829" s="12" t="s">
        <v>1838</v>
      </c>
      <c r="C1829" s="12" t="s">
        <v>1853</v>
      </c>
      <c r="D1829" s="12" t="s">
        <v>1840</v>
      </c>
      <c r="E1829" s="12" t="s">
        <v>1841</v>
      </c>
      <c r="F1829" s="13">
        <v>2187.8000000000002</v>
      </c>
      <c r="G1829" s="12" t="s">
        <v>1842</v>
      </c>
      <c r="H1829" s="18">
        <v>43952</v>
      </c>
      <c r="I1829" s="12" t="s">
        <v>3770</v>
      </c>
      <c r="J1829" s="12" t="s">
        <v>3777</v>
      </c>
      <c r="K1829" s="12">
        <v>10109</v>
      </c>
      <c r="L1829" s="12" t="s">
        <v>3765</v>
      </c>
      <c r="M1829" s="12">
        <v>111700</v>
      </c>
      <c r="N1829" s="12" t="s">
        <v>3778</v>
      </c>
      <c r="O1829" s="12" t="s">
        <v>1854</v>
      </c>
      <c r="P1829" s="12" t="s">
        <v>1855</v>
      </c>
      <c r="Q1829" s="12" t="s">
        <v>1856</v>
      </c>
      <c r="R1829" s="12" t="s">
        <v>1850</v>
      </c>
      <c r="S1829" s="12" t="s">
        <v>1877</v>
      </c>
    </row>
    <row r="1830" spans="1:19" x14ac:dyDescent="0.25">
      <c r="A1830" s="12" t="s">
        <v>1858</v>
      </c>
      <c r="B1830" s="12" t="s">
        <v>1838</v>
      </c>
      <c r="C1830" s="12" t="s">
        <v>1859</v>
      </c>
      <c r="D1830" s="12" t="s">
        <v>1840</v>
      </c>
      <c r="E1830" s="12" t="s">
        <v>1841</v>
      </c>
      <c r="F1830" s="13">
        <v>3373.71</v>
      </c>
      <c r="G1830" s="12" t="s">
        <v>1842</v>
      </c>
      <c r="H1830" s="18">
        <v>43983</v>
      </c>
      <c r="I1830" s="12" t="s">
        <v>3700</v>
      </c>
      <c r="J1830" s="12" t="s">
        <v>3777</v>
      </c>
      <c r="K1830" s="12">
        <v>10109</v>
      </c>
      <c r="L1830" s="12" t="s">
        <v>3765</v>
      </c>
      <c r="M1830" s="12">
        <v>111700</v>
      </c>
      <c r="N1830" s="12" t="s">
        <v>3778</v>
      </c>
      <c r="O1830" s="12" t="s">
        <v>1860</v>
      </c>
      <c r="P1830" s="12" t="s">
        <v>1861</v>
      </c>
      <c r="Q1830" s="12" t="s">
        <v>1862</v>
      </c>
      <c r="R1830" s="12" t="s">
        <v>1850</v>
      </c>
      <c r="S1830" s="12" t="s">
        <v>1877</v>
      </c>
    </row>
    <row r="1831" spans="1:19" x14ac:dyDescent="0.25">
      <c r="A1831" s="12" t="s">
        <v>1858</v>
      </c>
      <c r="B1831" s="12" t="s">
        <v>1838</v>
      </c>
      <c r="C1831" s="12" t="s">
        <v>1859</v>
      </c>
      <c r="D1831" s="12" t="s">
        <v>1840</v>
      </c>
      <c r="E1831" s="12" t="s">
        <v>1841</v>
      </c>
      <c r="F1831" s="13">
        <v>82.53</v>
      </c>
      <c r="G1831" s="12" t="s">
        <v>1842</v>
      </c>
      <c r="H1831" s="18">
        <v>43983</v>
      </c>
      <c r="I1831" s="12" t="s">
        <v>3703</v>
      </c>
      <c r="J1831" s="12" t="s">
        <v>3779</v>
      </c>
      <c r="K1831" s="12">
        <v>10109</v>
      </c>
      <c r="L1831" s="12" t="s">
        <v>3765</v>
      </c>
      <c r="M1831" s="12">
        <v>113000</v>
      </c>
      <c r="N1831" s="12" t="s">
        <v>3780</v>
      </c>
      <c r="O1831" s="12" t="s">
        <v>1860</v>
      </c>
      <c r="P1831" s="12" t="s">
        <v>1861</v>
      </c>
      <c r="Q1831" s="12" t="s">
        <v>1862</v>
      </c>
      <c r="R1831" s="12" t="s">
        <v>1850</v>
      </c>
      <c r="S1831" s="12" t="s">
        <v>1877</v>
      </c>
    </row>
    <row r="1832" spans="1:19" x14ac:dyDescent="0.25">
      <c r="A1832" s="12" t="s">
        <v>1837</v>
      </c>
      <c r="B1832" s="12" t="s">
        <v>1838</v>
      </c>
      <c r="C1832" s="12" t="s">
        <v>1839</v>
      </c>
      <c r="D1832" s="12" t="s">
        <v>1840</v>
      </c>
      <c r="E1832" s="12" t="s">
        <v>1841</v>
      </c>
      <c r="F1832" s="13">
        <v>277.39999999999998</v>
      </c>
      <c r="G1832" s="12" t="s">
        <v>1842</v>
      </c>
      <c r="H1832" s="18">
        <v>43922</v>
      </c>
      <c r="I1832" s="12" t="s">
        <v>3781</v>
      </c>
      <c r="J1832" s="12" t="s">
        <v>3782</v>
      </c>
      <c r="K1832" s="12">
        <v>10109</v>
      </c>
      <c r="L1832" s="12" t="s">
        <v>3765</v>
      </c>
      <c r="M1832" s="12">
        <v>113010</v>
      </c>
      <c r="N1832" s="12" t="s">
        <v>3783</v>
      </c>
      <c r="O1832" s="12" t="s">
        <v>1847</v>
      </c>
      <c r="P1832" s="12" t="s">
        <v>1848</v>
      </c>
      <c r="Q1832" s="12" t="s">
        <v>1849</v>
      </c>
      <c r="R1832" s="12" t="s">
        <v>1850</v>
      </c>
      <c r="S1832" s="12" t="s">
        <v>1851</v>
      </c>
    </row>
    <row r="1833" spans="1:19" x14ac:dyDescent="0.25">
      <c r="A1833" s="12" t="s">
        <v>1852</v>
      </c>
      <c r="B1833" s="12" t="s">
        <v>1838</v>
      </c>
      <c r="C1833" s="12" t="s">
        <v>1853</v>
      </c>
      <c r="D1833" s="12" t="s">
        <v>1840</v>
      </c>
      <c r="E1833" s="12" t="s">
        <v>1841</v>
      </c>
      <c r="F1833" s="13">
        <v>277.39999999999998</v>
      </c>
      <c r="G1833" s="12" t="s">
        <v>1842</v>
      </c>
      <c r="H1833" s="18">
        <v>43952</v>
      </c>
      <c r="I1833" s="12" t="s">
        <v>3773</v>
      </c>
      <c r="J1833" s="12" t="s">
        <v>3782</v>
      </c>
      <c r="K1833" s="12">
        <v>10109</v>
      </c>
      <c r="L1833" s="12" t="s">
        <v>3765</v>
      </c>
      <c r="M1833" s="12">
        <v>113010</v>
      </c>
      <c r="N1833" s="12" t="s">
        <v>3783</v>
      </c>
      <c r="O1833" s="12" t="s">
        <v>1854</v>
      </c>
      <c r="P1833" s="12" t="s">
        <v>1855</v>
      </c>
      <c r="Q1833" s="12" t="s">
        <v>1856</v>
      </c>
      <c r="R1833" s="12" t="s">
        <v>1850</v>
      </c>
      <c r="S1833" s="12" t="s">
        <v>1851</v>
      </c>
    </row>
    <row r="1834" spans="1:19" x14ac:dyDescent="0.25">
      <c r="A1834" s="12" t="s">
        <v>1858</v>
      </c>
      <c r="B1834" s="12" t="s">
        <v>1838</v>
      </c>
      <c r="C1834" s="12" t="s">
        <v>1859</v>
      </c>
      <c r="D1834" s="12" t="s">
        <v>1840</v>
      </c>
      <c r="E1834" s="12" t="s">
        <v>1841</v>
      </c>
      <c r="F1834" s="13">
        <v>277.39999999999998</v>
      </c>
      <c r="G1834" s="12" t="s">
        <v>1842</v>
      </c>
      <c r="H1834" s="18">
        <v>43983</v>
      </c>
      <c r="I1834" s="12" t="s">
        <v>3706</v>
      </c>
      <c r="J1834" s="12" t="s">
        <v>3782</v>
      </c>
      <c r="K1834" s="12">
        <v>10109</v>
      </c>
      <c r="L1834" s="12" t="s">
        <v>3765</v>
      </c>
      <c r="M1834" s="12">
        <v>113010</v>
      </c>
      <c r="N1834" s="12" t="s">
        <v>3783</v>
      </c>
      <c r="O1834" s="12" t="s">
        <v>1860</v>
      </c>
      <c r="P1834" s="12" t="s">
        <v>1861</v>
      </c>
      <c r="Q1834" s="12" t="s">
        <v>1862</v>
      </c>
      <c r="R1834" s="12" t="s">
        <v>1850</v>
      </c>
      <c r="S1834" s="12" t="s">
        <v>1851</v>
      </c>
    </row>
    <row r="1835" spans="1:19" x14ac:dyDescent="0.25">
      <c r="A1835" s="12" t="s">
        <v>1837</v>
      </c>
      <c r="B1835" s="12" t="s">
        <v>1838</v>
      </c>
      <c r="C1835" s="12" t="s">
        <v>1839</v>
      </c>
      <c r="D1835" s="12" t="s">
        <v>1840</v>
      </c>
      <c r="E1835" s="12" t="s">
        <v>1841</v>
      </c>
      <c r="F1835" s="13">
        <v>168.86</v>
      </c>
      <c r="G1835" s="12" t="s">
        <v>1842</v>
      </c>
      <c r="H1835" s="18">
        <v>43922</v>
      </c>
      <c r="I1835" s="12" t="s">
        <v>3784</v>
      </c>
      <c r="J1835" s="12" t="s">
        <v>3785</v>
      </c>
      <c r="K1835" s="12">
        <v>10109</v>
      </c>
      <c r="L1835" s="12" t="s">
        <v>3765</v>
      </c>
      <c r="M1835" s="12">
        <v>113020</v>
      </c>
      <c r="N1835" s="12" t="s">
        <v>3786</v>
      </c>
      <c r="O1835" s="12" t="s">
        <v>1847</v>
      </c>
      <c r="P1835" s="12" t="s">
        <v>1848</v>
      </c>
      <c r="Q1835" s="12" t="s">
        <v>1849</v>
      </c>
      <c r="R1835" s="12" t="s">
        <v>1850</v>
      </c>
      <c r="S1835" s="12" t="s">
        <v>1866</v>
      </c>
    </row>
    <row r="1836" spans="1:19" x14ac:dyDescent="0.25">
      <c r="A1836" s="12" t="s">
        <v>1852</v>
      </c>
      <c r="B1836" s="12" t="s">
        <v>1838</v>
      </c>
      <c r="C1836" s="12" t="s">
        <v>1853</v>
      </c>
      <c r="D1836" s="12" t="s">
        <v>1840</v>
      </c>
      <c r="E1836" s="12" t="s">
        <v>1841</v>
      </c>
      <c r="F1836" s="13">
        <v>168.86</v>
      </c>
      <c r="G1836" s="12" t="s">
        <v>1842</v>
      </c>
      <c r="H1836" s="18">
        <v>43952</v>
      </c>
      <c r="I1836" s="12" t="s">
        <v>3776</v>
      </c>
      <c r="J1836" s="12" t="s">
        <v>3785</v>
      </c>
      <c r="K1836" s="12">
        <v>10109</v>
      </c>
      <c r="L1836" s="12" t="s">
        <v>3765</v>
      </c>
      <c r="M1836" s="12">
        <v>113020</v>
      </c>
      <c r="N1836" s="12" t="s">
        <v>3786</v>
      </c>
      <c r="O1836" s="12" t="s">
        <v>1854</v>
      </c>
      <c r="P1836" s="12" t="s">
        <v>1855</v>
      </c>
      <c r="Q1836" s="12" t="s">
        <v>1856</v>
      </c>
      <c r="R1836" s="12" t="s">
        <v>1850</v>
      </c>
      <c r="S1836" s="12" t="s">
        <v>1866</v>
      </c>
    </row>
    <row r="1837" spans="1:19" x14ac:dyDescent="0.25">
      <c r="A1837" s="12" t="s">
        <v>1858</v>
      </c>
      <c r="B1837" s="12" t="s">
        <v>1838</v>
      </c>
      <c r="C1837" s="12" t="s">
        <v>1859</v>
      </c>
      <c r="D1837" s="12" t="s">
        <v>1840</v>
      </c>
      <c r="E1837" s="12" t="s">
        <v>1841</v>
      </c>
      <c r="F1837" s="13">
        <v>168.86</v>
      </c>
      <c r="G1837" s="12" t="s">
        <v>1842</v>
      </c>
      <c r="H1837" s="18">
        <v>43983</v>
      </c>
      <c r="I1837" s="12" t="s">
        <v>3709</v>
      </c>
      <c r="J1837" s="12" t="s">
        <v>3785</v>
      </c>
      <c r="K1837" s="12">
        <v>10109</v>
      </c>
      <c r="L1837" s="12" t="s">
        <v>3765</v>
      </c>
      <c r="M1837" s="12">
        <v>113020</v>
      </c>
      <c r="N1837" s="12" t="s">
        <v>3786</v>
      </c>
      <c r="O1837" s="12" t="s">
        <v>1860</v>
      </c>
      <c r="P1837" s="12" t="s">
        <v>1861</v>
      </c>
      <c r="Q1837" s="12" t="s">
        <v>1862</v>
      </c>
      <c r="R1837" s="12" t="s">
        <v>1850</v>
      </c>
      <c r="S1837" s="12" t="s">
        <v>1866</v>
      </c>
    </row>
    <row r="1838" spans="1:19" x14ac:dyDescent="0.25">
      <c r="A1838" s="12" t="s">
        <v>1837</v>
      </c>
      <c r="B1838" s="12" t="s">
        <v>1838</v>
      </c>
      <c r="C1838" s="12" t="s">
        <v>1839</v>
      </c>
      <c r="D1838" s="12" t="s">
        <v>1840</v>
      </c>
      <c r="E1838" s="12" t="s">
        <v>1841</v>
      </c>
      <c r="F1838" s="13">
        <v>3456.47</v>
      </c>
      <c r="G1838" s="12" t="s">
        <v>1842</v>
      </c>
      <c r="H1838" s="18">
        <v>43922</v>
      </c>
      <c r="I1838" s="12" t="s">
        <v>3787</v>
      </c>
      <c r="J1838" s="12" t="s">
        <v>3788</v>
      </c>
      <c r="K1838" s="12">
        <v>10109</v>
      </c>
      <c r="L1838" s="12" t="s">
        <v>3765</v>
      </c>
      <c r="M1838" s="12">
        <v>113040</v>
      </c>
      <c r="N1838" s="12" t="s">
        <v>3789</v>
      </c>
      <c r="O1838" s="12" t="s">
        <v>1847</v>
      </c>
      <c r="P1838" s="12" t="s">
        <v>1848</v>
      </c>
      <c r="Q1838" s="12" t="s">
        <v>1849</v>
      </c>
      <c r="R1838" s="12" t="s">
        <v>1850</v>
      </c>
      <c r="S1838" s="12" t="s">
        <v>1815</v>
      </c>
    </row>
    <row r="1839" spans="1:19" x14ac:dyDescent="0.25">
      <c r="A1839" s="12" t="s">
        <v>1852</v>
      </c>
      <c r="B1839" s="12" t="s">
        <v>1838</v>
      </c>
      <c r="C1839" s="12" t="s">
        <v>1853</v>
      </c>
      <c r="D1839" s="12" t="s">
        <v>1840</v>
      </c>
      <c r="E1839" s="12" t="s">
        <v>1841</v>
      </c>
      <c r="F1839" s="13">
        <v>3396.83</v>
      </c>
      <c r="G1839" s="12" t="s">
        <v>1842</v>
      </c>
      <c r="H1839" s="18">
        <v>43952</v>
      </c>
      <c r="I1839" s="12" t="s">
        <v>3781</v>
      </c>
      <c r="J1839" s="12" t="s">
        <v>3788</v>
      </c>
      <c r="K1839" s="12">
        <v>10109</v>
      </c>
      <c r="L1839" s="12" t="s">
        <v>3765</v>
      </c>
      <c r="M1839" s="12">
        <v>113040</v>
      </c>
      <c r="N1839" s="12" t="s">
        <v>3789</v>
      </c>
      <c r="O1839" s="12" t="s">
        <v>1854</v>
      </c>
      <c r="P1839" s="12" t="s">
        <v>1855</v>
      </c>
      <c r="Q1839" s="12" t="s">
        <v>1856</v>
      </c>
      <c r="R1839" s="12" t="s">
        <v>1850</v>
      </c>
      <c r="S1839" s="12" t="s">
        <v>1815</v>
      </c>
    </row>
    <row r="1840" spans="1:19" x14ac:dyDescent="0.25">
      <c r="A1840" s="12" t="s">
        <v>1858</v>
      </c>
      <c r="B1840" s="12" t="s">
        <v>1838</v>
      </c>
      <c r="C1840" s="12" t="s">
        <v>1859</v>
      </c>
      <c r="D1840" s="12" t="s">
        <v>1840</v>
      </c>
      <c r="E1840" s="12" t="s">
        <v>1841</v>
      </c>
      <c r="F1840" s="13">
        <v>3396.83</v>
      </c>
      <c r="G1840" s="12" t="s">
        <v>1842</v>
      </c>
      <c r="H1840" s="18">
        <v>43983</v>
      </c>
      <c r="I1840" s="12" t="s">
        <v>3712</v>
      </c>
      <c r="J1840" s="12" t="s">
        <v>3788</v>
      </c>
      <c r="K1840" s="12">
        <v>10109</v>
      </c>
      <c r="L1840" s="12" t="s">
        <v>3765</v>
      </c>
      <c r="M1840" s="12">
        <v>113040</v>
      </c>
      <c r="N1840" s="12" t="s">
        <v>3789</v>
      </c>
      <c r="O1840" s="12" t="s">
        <v>1860</v>
      </c>
      <c r="P1840" s="12" t="s">
        <v>1861</v>
      </c>
      <c r="Q1840" s="12" t="s">
        <v>1862</v>
      </c>
      <c r="R1840" s="12" t="s">
        <v>1850</v>
      </c>
      <c r="S1840" s="12" t="s">
        <v>1815</v>
      </c>
    </row>
    <row r="1841" spans="1:19" x14ac:dyDescent="0.25">
      <c r="A1841" s="12" t="s">
        <v>1837</v>
      </c>
      <c r="B1841" s="12" t="s">
        <v>1838</v>
      </c>
      <c r="C1841" s="12" t="s">
        <v>1839</v>
      </c>
      <c r="D1841" s="12" t="s">
        <v>1840</v>
      </c>
      <c r="E1841" s="12" t="s">
        <v>1841</v>
      </c>
      <c r="F1841" s="13">
        <v>503.31</v>
      </c>
      <c r="G1841" s="12" t="s">
        <v>1842</v>
      </c>
      <c r="H1841" s="18">
        <v>43922</v>
      </c>
      <c r="I1841" s="12" t="s">
        <v>3790</v>
      </c>
      <c r="J1841" s="12" t="s">
        <v>3791</v>
      </c>
      <c r="K1841" s="12">
        <v>10109</v>
      </c>
      <c r="L1841" s="12" t="s">
        <v>3765</v>
      </c>
      <c r="M1841" s="12">
        <v>113060</v>
      </c>
      <c r="N1841" s="12" t="s">
        <v>3792</v>
      </c>
      <c r="O1841" s="12" t="s">
        <v>1847</v>
      </c>
      <c r="P1841" s="12" t="s">
        <v>1848</v>
      </c>
      <c r="Q1841" s="12" t="s">
        <v>1849</v>
      </c>
      <c r="R1841" s="12" t="s">
        <v>1850</v>
      </c>
      <c r="S1841" s="12" t="s">
        <v>1857</v>
      </c>
    </row>
    <row r="1842" spans="1:19" x14ac:dyDescent="0.25">
      <c r="A1842" s="12" t="s">
        <v>1852</v>
      </c>
      <c r="B1842" s="12" t="s">
        <v>1838</v>
      </c>
      <c r="C1842" s="12" t="s">
        <v>1853</v>
      </c>
      <c r="D1842" s="12" t="s">
        <v>1840</v>
      </c>
      <c r="E1842" s="12" t="s">
        <v>1841</v>
      </c>
      <c r="F1842" s="13">
        <v>456.31</v>
      </c>
      <c r="G1842" s="12" t="s">
        <v>1842</v>
      </c>
      <c r="H1842" s="18">
        <v>43952</v>
      </c>
      <c r="I1842" s="12" t="s">
        <v>3784</v>
      </c>
      <c r="J1842" s="12" t="s">
        <v>3791</v>
      </c>
      <c r="K1842" s="12">
        <v>10109</v>
      </c>
      <c r="L1842" s="12" t="s">
        <v>3765</v>
      </c>
      <c r="M1842" s="12">
        <v>113060</v>
      </c>
      <c r="N1842" s="12" t="s">
        <v>3792</v>
      </c>
      <c r="O1842" s="12" t="s">
        <v>1854</v>
      </c>
      <c r="P1842" s="12" t="s">
        <v>1855</v>
      </c>
      <c r="Q1842" s="12" t="s">
        <v>1856</v>
      </c>
      <c r="R1842" s="12" t="s">
        <v>1850</v>
      </c>
      <c r="S1842" s="12" t="s">
        <v>1857</v>
      </c>
    </row>
    <row r="1843" spans="1:19" x14ac:dyDescent="0.25">
      <c r="A1843" s="12" t="s">
        <v>1858</v>
      </c>
      <c r="B1843" s="12" t="s">
        <v>1838</v>
      </c>
      <c r="C1843" s="12" t="s">
        <v>1859</v>
      </c>
      <c r="D1843" s="12" t="s">
        <v>1840</v>
      </c>
      <c r="E1843" s="12" t="s">
        <v>1841</v>
      </c>
      <c r="F1843" s="13">
        <v>535.03</v>
      </c>
      <c r="G1843" s="12" t="s">
        <v>1842</v>
      </c>
      <c r="H1843" s="18">
        <v>43983</v>
      </c>
      <c r="I1843" s="12" t="s">
        <v>3715</v>
      </c>
      <c r="J1843" s="12" t="s">
        <v>3791</v>
      </c>
      <c r="K1843" s="12">
        <v>10109</v>
      </c>
      <c r="L1843" s="12" t="s">
        <v>3765</v>
      </c>
      <c r="M1843" s="12">
        <v>113060</v>
      </c>
      <c r="N1843" s="12" t="s">
        <v>3792</v>
      </c>
      <c r="O1843" s="12" t="s">
        <v>1860</v>
      </c>
      <c r="P1843" s="12" t="s">
        <v>1861</v>
      </c>
      <c r="Q1843" s="12" t="s">
        <v>1862</v>
      </c>
      <c r="R1843" s="12" t="s">
        <v>1850</v>
      </c>
      <c r="S1843" s="12" t="s">
        <v>1857</v>
      </c>
    </row>
    <row r="1844" spans="1:19" x14ac:dyDescent="0.25">
      <c r="A1844" s="12" t="s">
        <v>1837</v>
      </c>
      <c r="B1844" s="12" t="s">
        <v>1838</v>
      </c>
      <c r="C1844" s="12" t="s">
        <v>1839</v>
      </c>
      <c r="D1844" s="12" t="s">
        <v>1840</v>
      </c>
      <c r="E1844" s="12" t="s">
        <v>1841</v>
      </c>
      <c r="F1844" s="13">
        <v>606.69000000000005</v>
      </c>
      <c r="G1844" s="12" t="s">
        <v>1842</v>
      </c>
      <c r="H1844" s="18">
        <v>43922</v>
      </c>
      <c r="I1844" s="12" t="s">
        <v>3793</v>
      </c>
      <c r="J1844" s="12" t="s">
        <v>3794</v>
      </c>
      <c r="K1844" s="12">
        <v>10109</v>
      </c>
      <c r="L1844" s="12" t="s">
        <v>3765</v>
      </c>
      <c r="M1844" s="12">
        <v>114000</v>
      </c>
      <c r="N1844" s="12" t="s">
        <v>3795</v>
      </c>
      <c r="O1844" s="12" t="s">
        <v>1847</v>
      </c>
      <c r="P1844" s="12" t="s">
        <v>1848</v>
      </c>
      <c r="Q1844" s="12" t="s">
        <v>1849</v>
      </c>
      <c r="R1844" s="12" t="s">
        <v>1850</v>
      </c>
      <c r="S1844" s="12" t="s">
        <v>1877</v>
      </c>
    </row>
    <row r="1845" spans="1:19" x14ac:dyDescent="0.25">
      <c r="A1845" s="12" t="s">
        <v>1852</v>
      </c>
      <c r="B1845" s="12" t="s">
        <v>1838</v>
      </c>
      <c r="C1845" s="12" t="s">
        <v>1853</v>
      </c>
      <c r="D1845" s="12" t="s">
        <v>1840</v>
      </c>
      <c r="E1845" s="12" t="s">
        <v>1841</v>
      </c>
      <c r="F1845" s="13">
        <v>518.57000000000005</v>
      </c>
      <c r="G1845" s="12" t="s">
        <v>1842</v>
      </c>
      <c r="H1845" s="18">
        <v>43952</v>
      </c>
      <c r="I1845" s="12" t="s">
        <v>3787</v>
      </c>
      <c r="J1845" s="12" t="s">
        <v>3794</v>
      </c>
      <c r="K1845" s="12">
        <v>10109</v>
      </c>
      <c r="L1845" s="12" t="s">
        <v>3765</v>
      </c>
      <c r="M1845" s="12">
        <v>114000</v>
      </c>
      <c r="N1845" s="12" t="s">
        <v>3795</v>
      </c>
      <c r="O1845" s="12" t="s">
        <v>1854</v>
      </c>
      <c r="P1845" s="12" t="s">
        <v>1855</v>
      </c>
      <c r="Q1845" s="12" t="s">
        <v>1856</v>
      </c>
      <c r="R1845" s="12" t="s">
        <v>1850</v>
      </c>
      <c r="S1845" s="12" t="s">
        <v>1877</v>
      </c>
    </row>
    <row r="1846" spans="1:19" x14ac:dyDescent="0.25">
      <c r="A1846" s="12" t="s">
        <v>1858</v>
      </c>
      <c r="B1846" s="12" t="s">
        <v>1838</v>
      </c>
      <c r="C1846" s="12" t="s">
        <v>1859</v>
      </c>
      <c r="D1846" s="12" t="s">
        <v>1840</v>
      </c>
      <c r="E1846" s="12" t="s">
        <v>1841</v>
      </c>
      <c r="F1846" s="13">
        <v>808.76</v>
      </c>
      <c r="G1846" s="12" t="s">
        <v>1842</v>
      </c>
      <c r="H1846" s="18">
        <v>43983</v>
      </c>
      <c r="I1846" s="12" t="s">
        <v>3718</v>
      </c>
      <c r="J1846" s="12" t="s">
        <v>3794</v>
      </c>
      <c r="K1846" s="12">
        <v>10109</v>
      </c>
      <c r="L1846" s="12" t="s">
        <v>3765</v>
      </c>
      <c r="M1846" s="12">
        <v>114000</v>
      </c>
      <c r="N1846" s="12" t="s">
        <v>3795</v>
      </c>
      <c r="O1846" s="12" t="s">
        <v>1860</v>
      </c>
      <c r="P1846" s="12" t="s">
        <v>1861</v>
      </c>
      <c r="Q1846" s="12" t="s">
        <v>1862</v>
      </c>
      <c r="R1846" s="12" t="s">
        <v>1850</v>
      </c>
      <c r="S1846" s="12" t="s">
        <v>1877</v>
      </c>
    </row>
    <row r="1847" spans="1:19" x14ac:dyDescent="0.25">
      <c r="A1847" s="12" t="s">
        <v>1837</v>
      </c>
      <c r="B1847" s="12" t="s">
        <v>1838</v>
      </c>
      <c r="C1847" s="12" t="s">
        <v>1839</v>
      </c>
      <c r="D1847" s="12" t="s">
        <v>1840</v>
      </c>
      <c r="E1847" s="12" t="s">
        <v>1841</v>
      </c>
      <c r="F1847" s="13">
        <v>969.28</v>
      </c>
      <c r="G1847" s="12" t="s">
        <v>1842</v>
      </c>
      <c r="H1847" s="18">
        <v>43922</v>
      </c>
      <c r="I1847" s="12" t="s">
        <v>3796</v>
      </c>
      <c r="J1847" s="12" t="s">
        <v>3797</v>
      </c>
      <c r="K1847" s="12">
        <v>10109</v>
      </c>
      <c r="L1847" s="12" t="s">
        <v>3765</v>
      </c>
      <c r="M1847" s="12">
        <v>114010</v>
      </c>
      <c r="N1847" s="12" t="s">
        <v>3798</v>
      </c>
      <c r="O1847" s="12" t="s">
        <v>1847</v>
      </c>
      <c r="P1847" s="12" t="s">
        <v>1848</v>
      </c>
      <c r="Q1847" s="12" t="s">
        <v>1849</v>
      </c>
      <c r="R1847" s="12" t="s">
        <v>1850</v>
      </c>
      <c r="S1847" s="12" t="s">
        <v>1851</v>
      </c>
    </row>
    <row r="1848" spans="1:19" x14ac:dyDescent="0.25">
      <c r="A1848" s="12" t="s">
        <v>1852</v>
      </c>
      <c r="B1848" s="12" t="s">
        <v>1838</v>
      </c>
      <c r="C1848" s="12" t="s">
        <v>1853</v>
      </c>
      <c r="D1848" s="12" t="s">
        <v>1840</v>
      </c>
      <c r="E1848" s="12" t="s">
        <v>1841</v>
      </c>
      <c r="F1848" s="13">
        <v>969.28</v>
      </c>
      <c r="G1848" s="12" t="s">
        <v>1842</v>
      </c>
      <c r="H1848" s="18">
        <v>43952</v>
      </c>
      <c r="I1848" s="12" t="s">
        <v>3790</v>
      </c>
      <c r="J1848" s="12" t="s">
        <v>3797</v>
      </c>
      <c r="K1848" s="12">
        <v>10109</v>
      </c>
      <c r="L1848" s="12" t="s">
        <v>3765</v>
      </c>
      <c r="M1848" s="12">
        <v>114010</v>
      </c>
      <c r="N1848" s="12" t="s">
        <v>3798</v>
      </c>
      <c r="O1848" s="12" t="s">
        <v>1854</v>
      </c>
      <c r="P1848" s="12" t="s">
        <v>1855</v>
      </c>
      <c r="Q1848" s="12" t="s">
        <v>1856</v>
      </c>
      <c r="R1848" s="12" t="s">
        <v>1850</v>
      </c>
      <c r="S1848" s="12" t="s">
        <v>1851</v>
      </c>
    </row>
    <row r="1849" spans="1:19" x14ac:dyDescent="0.25">
      <c r="A1849" s="12" t="s">
        <v>1858</v>
      </c>
      <c r="B1849" s="12" t="s">
        <v>1838</v>
      </c>
      <c r="C1849" s="12" t="s">
        <v>1859</v>
      </c>
      <c r="D1849" s="12" t="s">
        <v>1840</v>
      </c>
      <c r="E1849" s="12" t="s">
        <v>1841</v>
      </c>
      <c r="F1849" s="13">
        <v>969.28</v>
      </c>
      <c r="G1849" s="12" t="s">
        <v>1842</v>
      </c>
      <c r="H1849" s="18">
        <v>43983</v>
      </c>
      <c r="I1849" s="12" t="s">
        <v>3722</v>
      </c>
      <c r="J1849" s="12" t="s">
        <v>3797</v>
      </c>
      <c r="K1849" s="12">
        <v>10109</v>
      </c>
      <c r="L1849" s="12" t="s">
        <v>3765</v>
      </c>
      <c r="M1849" s="12">
        <v>114010</v>
      </c>
      <c r="N1849" s="12" t="s">
        <v>3798</v>
      </c>
      <c r="O1849" s="12" t="s">
        <v>1860</v>
      </c>
      <c r="P1849" s="12" t="s">
        <v>1861</v>
      </c>
      <c r="Q1849" s="12" t="s">
        <v>1862</v>
      </c>
      <c r="R1849" s="12" t="s">
        <v>1850</v>
      </c>
      <c r="S1849" s="12" t="s">
        <v>1851</v>
      </c>
    </row>
    <row r="1850" spans="1:19" x14ac:dyDescent="0.25">
      <c r="A1850" s="12" t="s">
        <v>1837</v>
      </c>
      <c r="B1850" s="12" t="s">
        <v>1838</v>
      </c>
      <c r="C1850" s="12" t="s">
        <v>1839</v>
      </c>
      <c r="D1850" s="12" t="s">
        <v>1840</v>
      </c>
      <c r="E1850" s="12" t="s">
        <v>1841</v>
      </c>
      <c r="F1850" s="13">
        <v>594.72</v>
      </c>
      <c r="G1850" s="12" t="s">
        <v>1842</v>
      </c>
      <c r="H1850" s="18">
        <v>43922</v>
      </c>
      <c r="I1850" s="12" t="s">
        <v>3799</v>
      </c>
      <c r="J1850" s="12" t="s">
        <v>3800</v>
      </c>
      <c r="K1850" s="12">
        <v>10109</v>
      </c>
      <c r="L1850" s="12" t="s">
        <v>3765</v>
      </c>
      <c r="M1850" s="12">
        <v>114020</v>
      </c>
      <c r="N1850" s="12" t="s">
        <v>3801</v>
      </c>
      <c r="O1850" s="12" t="s">
        <v>1847</v>
      </c>
      <c r="P1850" s="12" t="s">
        <v>1848</v>
      </c>
      <c r="Q1850" s="12" t="s">
        <v>1849</v>
      </c>
      <c r="R1850" s="12" t="s">
        <v>1850</v>
      </c>
      <c r="S1850" s="12" t="s">
        <v>1866</v>
      </c>
    </row>
    <row r="1851" spans="1:19" x14ac:dyDescent="0.25">
      <c r="A1851" s="12" t="s">
        <v>1852</v>
      </c>
      <c r="B1851" s="12" t="s">
        <v>1838</v>
      </c>
      <c r="C1851" s="12" t="s">
        <v>1853</v>
      </c>
      <c r="D1851" s="12" t="s">
        <v>1840</v>
      </c>
      <c r="E1851" s="12" t="s">
        <v>1841</v>
      </c>
      <c r="F1851" s="13">
        <v>545.62</v>
      </c>
      <c r="G1851" s="12" t="s">
        <v>1842</v>
      </c>
      <c r="H1851" s="18">
        <v>43952</v>
      </c>
      <c r="I1851" s="12" t="s">
        <v>3793</v>
      </c>
      <c r="J1851" s="12" t="s">
        <v>3800</v>
      </c>
      <c r="K1851" s="12">
        <v>10109</v>
      </c>
      <c r="L1851" s="12" t="s">
        <v>3765</v>
      </c>
      <c r="M1851" s="12">
        <v>114020</v>
      </c>
      <c r="N1851" s="12" t="s">
        <v>3801</v>
      </c>
      <c r="O1851" s="12" t="s">
        <v>1854</v>
      </c>
      <c r="P1851" s="12" t="s">
        <v>1855</v>
      </c>
      <c r="Q1851" s="12" t="s">
        <v>1856</v>
      </c>
      <c r="R1851" s="12" t="s">
        <v>1850</v>
      </c>
      <c r="S1851" s="12" t="s">
        <v>1866</v>
      </c>
    </row>
    <row r="1852" spans="1:19" x14ac:dyDescent="0.25">
      <c r="A1852" s="12" t="s">
        <v>1858</v>
      </c>
      <c r="B1852" s="12" t="s">
        <v>1838</v>
      </c>
      <c r="C1852" s="12" t="s">
        <v>1859</v>
      </c>
      <c r="D1852" s="12" t="s">
        <v>1840</v>
      </c>
      <c r="E1852" s="12" t="s">
        <v>1841</v>
      </c>
      <c r="F1852" s="13">
        <v>545.62</v>
      </c>
      <c r="G1852" s="12" t="s">
        <v>1842</v>
      </c>
      <c r="H1852" s="18">
        <v>43983</v>
      </c>
      <c r="I1852" s="12" t="s">
        <v>3725</v>
      </c>
      <c r="J1852" s="12" t="s">
        <v>3800</v>
      </c>
      <c r="K1852" s="12">
        <v>10109</v>
      </c>
      <c r="L1852" s="12" t="s">
        <v>3765</v>
      </c>
      <c r="M1852" s="12">
        <v>114020</v>
      </c>
      <c r="N1852" s="12" t="s">
        <v>3801</v>
      </c>
      <c r="O1852" s="12" t="s">
        <v>1860</v>
      </c>
      <c r="P1852" s="12" t="s">
        <v>1861</v>
      </c>
      <c r="Q1852" s="12" t="s">
        <v>1862</v>
      </c>
      <c r="R1852" s="12" t="s">
        <v>1850</v>
      </c>
      <c r="S1852" s="12" t="s">
        <v>1866</v>
      </c>
    </row>
    <row r="1853" spans="1:19" x14ac:dyDescent="0.25">
      <c r="A1853" s="12" t="s">
        <v>1837</v>
      </c>
      <c r="B1853" s="12" t="s">
        <v>1838</v>
      </c>
      <c r="C1853" s="12" t="s">
        <v>1839</v>
      </c>
      <c r="D1853" s="12" t="s">
        <v>1840</v>
      </c>
      <c r="E1853" s="12" t="s">
        <v>1841</v>
      </c>
      <c r="F1853" s="13">
        <v>7537.14</v>
      </c>
      <c r="G1853" s="12" t="s">
        <v>1842</v>
      </c>
      <c r="H1853" s="18">
        <v>43922</v>
      </c>
      <c r="I1853" s="12" t="s">
        <v>3802</v>
      </c>
      <c r="J1853" s="12" t="s">
        <v>3803</v>
      </c>
      <c r="K1853" s="12">
        <v>10109</v>
      </c>
      <c r="L1853" s="12" t="s">
        <v>3765</v>
      </c>
      <c r="M1853" s="12">
        <v>114040</v>
      </c>
      <c r="N1853" s="12" t="s">
        <v>3804</v>
      </c>
      <c r="O1853" s="12" t="s">
        <v>1847</v>
      </c>
      <c r="P1853" s="12" t="s">
        <v>1848</v>
      </c>
      <c r="Q1853" s="12" t="s">
        <v>1849</v>
      </c>
      <c r="R1853" s="12" t="s">
        <v>1850</v>
      </c>
      <c r="S1853" s="12" t="s">
        <v>1815</v>
      </c>
    </row>
    <row r="1854" spans="1:19" x14ac:dyDescent="0.25">
      <c r="A1854" s="12" t="s">
        <v>1852</v>
      </c>
      <c r="B1854" s="12" t="s">
        <v>1838</v>
      </c>
      <c r="C1854" s="12" t="s">
        <v>1853</v>
      </c>
      <c r="D1854" s="12" t="s">
        <v>1840</v>
      </c>
      <c r="E1854" s="12" t="s">
        <v>1841</v>
      </c>
      <c r="F1854" s="13">
        <v>7434.82</v>
      </c>
      <c r="G1854" s="12" t="s">
        <v>1842</v>
      </c>
      <c r="H1854" s="18">
        <v>43952</v>
      </c>
      <c r="I1854" s="12" t="s">
        <v>3796</v>
      </c>
      <c r="J1854" s="12" t="s">
        <v>3803</v>
      </c>
      <c r="K1854" s="12">
        <v>10109</v>
      </c>
      <c r="L1854" s="12" t="s">
        <v>3765</v>
      </c>
      <c r="M1854" s="12">
        <v>114040</v>
      </c>
      <c r="N1854" s="12" t="s">
        <v>3804</v>
      </c>
      <c r="O1854" s="12" t="s">
        <v>1854</v>
      </c>
      <c r="P1854" s="12" t="s">
        <v>1855</v>
      </c>
      <c r="Q1854" s="12" t="s">
        <v>1856</v>
      </c>
      <c r="R1854" s="12" t="s">
        <v>1850</v>
      </c>
      <c r="S1854" s="12" t="s">
        <v>1815</v>
      </c>
    </row>
    <row r="1855" spans="1:19" x14ac:dyDescent="0.25">
      <c r="A1855" s="12" t="s">
        <v>1858</v>
      </c>
      <c r="B1855" s="12" t="s">
        <v>1838</v>
      </c>
      <c r="C1855" s="12" t="s">
        <v>1859</v>
      </c>
      <c r="D1855" s="12" t="s">
        <v>1840</v>
      </c>
      <c r="E1855" s="12" t="s">
        <v>1841</v>
      </c>
      <c r="F1855" s="13">
        <v>7434.82</v>
      </c>
      <c r="G1855" s="12" t="s">
        <v>1842</v>
      </c>
      <c r="H1855" s="18">
        <v>43983</v>
      </c>
      <c r="I1855" s="12" t="s">
        <v>3729</v>
      </c>
      <c r="J1855" s="12" t="s">
        <v>3803</v>
      </c>
      <c r="K1855" s="12">
        <v>10109</v>
      </c>
      <c r="L1855" s="12" t="s">
        <v>3765</v>
      </c>
      <c r="M1855" s="12">
        <v>114040</v>
      </c>
      <c r="N1855" s="12" t="s">
        <v>3804</v>
      </c>
      <c r="O1855" s="12" t="s">
        <v>1860</v>
      </c>
      <c r="P1855" s="12" t="s">
        <v>1861</v>
      </c>
      <c r="Q1855" s="12" t="s">
        <v>1862</v>
      </c>
      <c r="R1855" s="12" t="s">
        <v>1850</v>
      </c>
      <c r="S1855" s="12" t="s">
        <v>1815</v>
      </c>
    </row>
    <row r="1856" spans="1:19" x14ac:dyDescent="0.25">
      <c r="A1856" s="12" t="s">
        <v>1837</v>
      </c>
      <c r="B1856" s="12" t="s">
        <v>1838</v>
      </c>
      <c r="C1856" s="12" t="s">
        <v>1839</v>
      </c>
      <c r="D1856" s="12" t="s">
        <v>1840</v>
      </c>
      <c r="E1856" s="12" t="s">
        <v>1841</v>
      </c>
      <c r="F1856" s="13">
        <v>2194.23</v>
      </c>
      <c r="G1856" s="12" t="s">
        <v>1842</v>
      </c>
      <c r="H1856" s="18">
        <v>43922</v>
      </c>
      <c r="I1856" s="12" t="s">
        <v>3805</v>
      </c>
      <c r="J1856" s="12" t="s">
        <v>3806</v>
      </c>
      <c r="K1856" s="12">
        <v>10109</v>
      </c>
      <c r="L1856" s="12" t="s">
        <v>3765</v>
      </c>
      <c r="M1856" s="12">
        <v>114060</v>
      </c>
      <c r="N1856" s="12" t="s">
        <v>3807</v>
      </c>
      <c r="O1856" s="12" t="s">
        <v>1847</v>
      </c>
      <c r="P1856" s="12" t="s">
        <v>1848</v>
      </c>
      <c r="Q1856" s="12" t="s">
        <v>1849</v>
      </c>
      <c r="R1856" s="12" t="s">
        <v>1850</v>
      </c>
      <c r="S1856" s="12" t="s">
        <v>1857</v>
      </c>
    </row>
    <row r="1857" spans="1:19" x14ac:dyDescent="0.25">
      <c r="A1857" s="12" t="s">
        <v>1852</v>
      </c>
      <c r="B1857" s="12" t="s">
        <v>1838</v>
      </c>
      <c r="C1857" s="12" t="s">
        <v>1853</v>
      </c>
      <c r="D1857" s="12" t="s">
        <v>1840</v>
      </c>
      <c r="E1857" s="12" t="s">
        <v>1841</v>
      </c>
      <c r="F1857" s="13">
        <v>2099.2199999999998</v>
      </c>
      <c r="G1857" s="12" t="s">
        <v>1842</v>
      </c>
      <c r="H1857" s="18">
        <v>43952</v>
      </c>
      <c r="I1857" s="12" t="s">
        <v>3799</v>
      </c>
      <c r="J1857" s="12" t="s">
        <v>3806</v>
      </c>
      <c r="K1857" s="12">
        <v>10109</v>
      </c>
      <c r="L1857" s="12" t="s">
        <v>3765</v>
      </c>
      <c r="M1857" s="12">
        <v>114060</v>
      </c>
      <c r="N1857" s="12" t="s">
        <v>3807</v>
      </c>
      <c r="O1857" s="12" t="s">
        <v>1854</v>
      </c>
      <c r="P1857" s="12" t="s">
        <v>1855</v>
      </c>
      <c r="Q1857" s="12" t="s">
        <v>1856</v>
      </c>
      <c r="R1857" s="12" t="s">
        <v>1850</v>
      </c>
      <c r="S1857" s="12" t="s">
        <v>1857</v>
      </c>
    </row>
    <row r="1858" spans="1:19" x14ac:dyDescent="0.25">
      <c r="A1858" s="12" t="s">
        <v>1858</v>
      </c>
      <c r="B1858" s="12" t="s">
        <v>1838</v>
      </c>
      <c r="C1858" s="12" t="s">
        <v>1859</v>
      </c>
      <c r="D1858" s="12" t="s">
        <v>1840</v>
      </c>
      <c r="E1858" s="12" t="s">
        <v>1841</v>
      </c>
      <c r="F1858" s="13">
        <v>2258.37</v>
      </c>
      <c r="G1858" s="12" t="s">
        <v>1842</v>
      </c>
      <c r="H1858" s="18">
        <v>43983</v>
      </c>
      <c r="I1858" s="12" t="s">
        <v>3732</v>
      </c>
      <c r="J1858" s="12" t="s">
        <v>3806</v>
      </c>
      <c r="K1858" s="12">
        <v>10109</v>
      </c>
      <c r="L1858" s="12" t="s">
        <v>3765</v>
      </c>
      <c r="M1858" s="12">
        <v>114060</v>
      </c>
      <c r="N1858" s="12" t="s">
        <v>3807</v>
      </c>
      <c r="O1858" s="12" t="s">
        <v>1860</v>
      </c>
      <c r="P1858" s="12" t="s">
        <v>1861</v>
      </c>
      <c r="Q1858" s="12" t="s">
        <v>1862</v>
      </c>
      <c r="R1858" s="12" t="s">
        <v>1850</v>
      </c>
      <c r="S1858" s="12" t="s">
        <v>1857</v>
      </c>
    </row>
    <row r="1859" spans="1:19" x14ac:dyDescent="0.25">
      <c r="A1859" s="12" t="s">
        <v>1837</v>
      </c>
      <c r="B1859" s="12" t="s">
        <v>1838</v>
      </c>
      <c r="C1859" s="12" t="s">
        <v>1839</v>
      </c>
      <c r="D1859" s="12" t="s">
        <v>1840</v>
      </c>
      <c r="E1859" s="12" t="s">
        <v>1841</v>
      </c>
      <c r="F1859" s="13">
        <v>5370.04</v>
      </c>
      <c r="G1859" s="12" t="s">
        <v>1842</v>
      </c>
      <c r="H1859" s="18">
        <v>43922</v>
      </c>
      <c r="I1859" s="12" t="s">
        <v>3808</v>
      </c>
      <c r="J1859" s="12" t="s">
        <v>3809</v>
      </c>
      <c r="K1859" s="12">
        <v>10110</v>
      </c>
      <c r="L1859" s="12" t="s">
        <v>3810</v>
      </c>
      <c r="M1859" s="12">
        <v>111100</v>
      </c>
      <c r="N1859" s="12" t="s">
        <v>3811</v>
      </c>
      <c r="O1859" s="12" t="s">
        <v>1847</v>
      </c>
      <c r="P1859" s="12" t="s">
        <v>1848</v>
      </c>
      <c r="Q1859" s="12" t="s">
        <v>1849</v>
      </c>
      <c r="R1859" s="12" t="s">
        <v>1850</v>
      </c>
      <c r="S1859" s="12" t="s">
        <v>1851</v>
      </c>
    </row>
    <row r="1860" spans="1:19" x14ac:dyDescent="0.25">
      <c r="A1860" s="12" t="s">
        <v>1852</v>
      </c>
      <c r="B1860" s="12" t="s">
        <v>1838</v>
      </c>
      <c r="C1860" s="12" t="s">
        <v>1853</v>
      </c>
      <c r="D1860" s="12" t="s">
        <v>1840</v>
      </c>
      <c r="E1860" s="12" t="s">
        <v>1841</v>
      </c>
      <c r="F1860" s="13">
        <v>5370.04</v>
      </c>
      <c r="G1860" s="12" t="s">
        <v>1842</v>
      </c>
      <c r="H1860" s="18">
        <v>43952</v>
      </c>
      <c r="I1860" s="12" t="s">
        <v>3802</v>
      </c>
      <c r="J1860" s="12" t="s">
        <v>3809</v>
      </c>
      <c r="K1860" s="12">
        <v>10110</v>
      </c>
      <c r="L1860" s="12" t="s">
        <v>3810</v>
      </c>
      <c r="M1860" s="12">
        <v>111100</v>
      </c>
      <c r="N1860" s="12" t="s">
        <v>3811</v>
      </c>
      <c r="O1860" s="12" t="s">
        <v>1854</v>
      </c>
      <c r="P1860" s="12" t="s">
        <v>1855</v>
      </c>
      <c r="Q1860" s="12" t="s">
        <v>1856</v>
      </c>
      <c r="R1860" s="12" t="s">
        <v>1850</v>
      </c>
      <c r="S1860" s="12" t="s">
        <v>1851</v>
      </c>
    </row>
    <row r="1861" spans="1:19" x14ac:dyDescent="0.25">
      <c r="A1861" s="12" t="s">
        <v>1858</v>
      </c>
      <c r="B1861" s="12" t="s">
        <v>1838</v>
      </c>
      <c r="C1861" s="12" t="s">
        <v>1859</v>
      </c>
      <c r="D1861" s="12" t="s">
        <v>1840</v>
      </c>
      <c r="E1861" s="12" t="s">
        <v>1841</v>
      </c>
      <c r="F1861" s="13">
        <v>5370.04</v>
      </c>
      <c r="G1861" s="12" t="s">
        <v>1842</v>
      </c>
      <c r="H1861" s="18">
        <v>43983</v>
      </c>
      <c r="I1861" s="12" t="s">
        <v>3735</v>
      </c>
      <c r="J1861" s="12" t="s">
        <v>3809</v>
      </c>
      <c r="K1861" s="12">
        <v>10110</v>
      </c>
      <c r="L1861" s="12" t="s">
        <v>3810</v>
      </c>
      <c r="M1861" s="12">
        <v>111100</v>
      </c>
      <c r="N1861" s="12" t="s">
        <v>3811</v>
      </c>
      <c r="O1861" s="12" t="s">
        <v>1860</v>
      </c>
      <c r="P1861" s="12" t="s">
        <v>1861</v>
      </c>
      <c r="Q1861" s="12" t="s">
        <v>1862</v>
      </c>
      <c r="R1861" s="12" t="s">
        <v>1850</v>
      </c>
      <c r="S1861" s="12" t="s">
        <v>1851</v>
      </c>
    </row>
    <row r="1862" spans="1:19" x14ac:dyDescent="0.25">
      <c r="A1862" s="12" t="s">
        <v>1837</v>
      </c>
      <c r="B1862" s="12" t="s">
        <v>1838</v>
      </c>
      <c r="C1862" s="12" t="s">
        <v>1839</v>
      </c>
      <c r="D1862" s="12" t="s">
        <v>1840</v>
      </c>
      <c r="E1862" s="12" t="s">
        <v>1841</v>
      </c>
      <c r="F1862" s="13">
        <v>2541.35</v>
      </c>
      <c r="G1862" s="12" t="s">
        <v>1842</v>
      </c>
      <c r="H1862" s="18">
        <v>43922</v>
      </c>
      <c r="I1862" s="12" t="s">
        <v>3812</v>
      </c>
      <c r="J1862" s="12" t="s">
        <v>3813</v>
      </c>
      <c r="K1862" s="12">
        <v>10110</v>
      </c>
      <c r="L1862" s="12" t="s">
        <v>3810</v>
      </c>
      <c r="M1862" s="12">
        <v>111200</v>
      </c>
      <c r="N1862" s="12" t="s">
        <v>3814</v>
      </c>
      <c r="O1862" s="12" t="s">
        <v>1847</v>
      </c>
      <c r="P1862" s="12" t="s">
        <v>1848</v>
      </c>
      <c r="Q1862" s="12" t="s">
        <v>1849</v>
      </c>
      <c r="R1862" s="12" t="s">
        <v>1850</v>
      </c>
      <c r="S1862" s="12" t="s">
        <v>1866</v>
      </c>
    </row>
    <row r="1863" spans="1:19" x14ac:dyDescent="0.25">
      <c r="A1863" s="12" t="s">
        <v>1852</v>
      </c>
      <c r="B1863" s="12" t="s">
        <v>1838</v>
      </c>
      <c r="C1863" s="12" t="s">
        <v>1853</v>
      </c>
      <c r="D1863" s="12" t="s">
        <v>1840</v>
      </c>
      <c r="E1863" s="12" t="s">
        <v>1841</v>
      </c>
      <c r="F1863" s="13">
        <v>2437.6799999999998</v>
      </c>
      <c r="G1863" s="12" t="s">
        <v>1842</v>
      </c>
      <c r="H1863" s="18">
        <v>43952</v>
      </c>
      <c r="I1863" s="12" t="s">
        <v>3805</v>
      </c>
      <c r="J1863" s="12" t="s">
        <v>3813</v>
      </c>
      <c r="K1863" s="12">
        <v>10110</v>
      </c>
      <c r="L1863" s="12" t="s">
        <v>3810</v>
      </c>
      <c r="M1863" s="12">
        <v>111200</v>
      </c>
      <c r="N1863" s="12" t="s">
        <v>3814</v>
      </c>
      <c r="O1863" s="12" t="s">
        <v>1854</v>
      </c>
      <c r="P1863" s="12" t="s">
        <v>1855</v>
      </c>
      <c r="Q1863" s="12" t="s">
        <v>1856</v>
      </c>
      <c r="R1863" s="12" t="s">
        <v>1850</v>
      </c>
      <c r="S1863" s="12" t="s">
        <v>1866</v>
      </c>
    </row>
    <row r="1864" spans="1:19" x14ac:dyDescent="0.25">
      <c r="A1864" s="12" t="s">
        <v>1858</v>
      </c>
      <c r="B1864" s="12" t="s">
        <v>1838</v>
      </c>
      <c r="C1864" s="12" t="s">
        <v>1859</v>
      </c>
      <c r="D1864" s="12" t="s">
        <v>1840</v>
      </c>
      <c r="E1864" s="12" t="s">
        <v>1841</v>
      </c>
      <c r="F1864" s="13">
        <v>2437.6799999999998</v>
      </c>
      <c r="G1864" s="12" t="s">
        <v>1842</v>
      </c>
      <c r="H1864" s="18">
        <v>43983</v>
      </c>
      <c r="I1864" s="12" t="s">
        <v>3738</v>
      </c>
      <c r="J1864" s="12" t="s">
        <v>3813</v>
      </c>
      <c r="K1864" s="12">
        <v>10110</v>
      </c>
      <c r="L1864" s="12" t="s">
        <v>3810</v>
      </c>
      <c r="M1864" s="12">
        <v>111200</v>
      </c>
      <c r="N1864" s="12" t="s">
        <v>3814</v>
      </c>
      <c r="O1864" s="12" t="s">
        <v>1860</v>
      </c>
      <c r="P1864" s="12" t="s">
        <v>1861</v>
      </c>
      <c r="Q1864" s="12" t="s">
        <v>1862</v>
      </c>
      <c r="R1864" s="12" t="s">
        <v>1850</v>
      </c>
      <c r="S1864" s="12" t="s">
        <v>1866</v>
      </c>
    </row>
    <row r="1865" spans="1:19" x14ac:dyDescent="0.25">
      <c r="A1865" s="12" t="s">
        <v>1837</v>
      </c>
      <c r="B1865" s="12" t="s">
        <v>1838</v>
      </c>
      <c r="C1865" s="12" t="s">
        <v>1839</v>
      </c>
      <c r="D1865" s="12" t="s">
        <v>1840</v>
      </c>
      <c r="E1865" s="12" t="s">
        <v>1841</v>
      </c>
      <c r="F1865" s="13">
        <v>62719.33</v>
      </c>
      <c r="G1865" s="12" t="s">
        <v>1842</v>
      </c>
      <c r="H1865" s="18">
        <v>43922</v>
      </c>
      <c r="I1865" s="12" t="s">
        <v>3815</v>
      </c>
      <c r="J1865" s="12" t="s">
        <v>3816</v>
      </c>
      <c r="K1865" s="12">
        <v>10110</v>
      </c>
      <c r="L1865" s="12" t="s">
        <v>3810</v>
      </c>
      <c r="M1865" s="12">
        <v>111400</v>
      </c>
      <c r="N1865" s="12" t="s">
        <v>3817</v>
      </c>
      <c r="O1865" s="12" t="s">
        <v>1847</v>
      </c>
      <c r="P1865" s="12" t="s">
        <v>1848</v>
      </c>
      <c r="Q1865" s="12" t="s">
        <v>1849</v>
      </c>
      <c r="R1865" s="12" t="s">
        <v>1850</v>
      </c>
      <c r="S1865" s="12" t="s">
        <v>1815</v>
      </c>
    </row>
    <row r="1866" spans="1:19" x14ac:dyDescent="0.25">
      <c r="A1866" s="12" t="s">
        <v>1852</v>
      </c>
      <c r="B1866" s="12" t="s">
        <v>1838</v>
      </c>
      <c r="C1866" s="12" t="s">
        <v>1853</v>
      </c>
      <c r="D1866" s="12" t="s">
        <v>1840</v>
      </c>
      <c r="E1866" s="12" t="s">
        <v>1841</v>
      </c>
      <c r="F1866" s="13">
        <v>62279.56</v>
      </c>
      <c r="G1866" s="12" t="s">
        <v>1842</v>
      </c>
      <c r="H1866" s="18">
        <v>43952</v>
      </c>
      <c r="I1866" s="12" t="s">
        <v>3808</v>
      </c>
      <c r="J1866" s="12" t="s">
        <v>3816</v>
      </c>
      <c r="K1866" s="12">
        <v>10110</v>
      </c>
      <c r="L1866" s="12" t="s">
        <v>3810</v>
      </c>
      <c r="M1866" s="12">
        <v>111400</v>
      </c>
      <c r="N1866" s="12" t="s">
        <v>3817</v>
      </c>
      <c r="O1866" s="12" t="s">
        <v>1854</v>
      </c>
      <c r="P1866" s="12" t="s">
        <v>1855</v>
      </c>
      <c r="Q1866" s="12" t="s">
        <v>1856</v>
      </c>
      <c r="R1866" s="12" t="s">
        <v>1850</v>
      </c>
      <c r="S1866" s="12" t="s">
        <v>1815</v>
      </c>
    </row>
    <row r="1867" spans="1:19" x14ac:dyDescent="0.25">
      <c r="A1867" s="12" t="s">
        <v>1858</v>
      </c>
      <c r="B1867" s="12" t="s">
        <v>1838</v>
      </c>
      <c r="C1867" s="12" t="s">
        <v>1859</v>
      </c>
      <c r="D1867" s="12" t="s">
        <v>1840</v>
      </c>
      <c r="E1867" s="12" t="s">
        <v>1841</v>
      </c>
      <c r="F1867" s="13">
        <v>60717.49</v>
      </c>
      <c r="G1867" s="12" t="s">
        <v>1842</v>
      </c>
      <c r="H1867" s="18">
        <v>43983</v>
      </c>
      <c r="I1867" s="12" t="s">
        <v>3741</v>
      </c>
      <c r="J1867" s="12" t="s">
        <v>3816</v>
      </c>
      <c r="K1867" s="12">
        <v>10110</v>
      </c>
      <c r="L1867" s="12" t="s">
        <v>3810</v>
      </c>
      <c r="M1867" s="12">
        <v>111400</v>
      </c>
      <c r="N1867" s="12" t="s">
        <v>3817</v>
      </c>
      <c r="O1867" s="12" t="s">
        <v>1860</v>
      </c>
      <c r="P1867" s="12" t="s">
        <v>1861</v>
      </c>
      <c r="Q1867" s="12" t="s">
        <v>1862</v>
      </c>
      <c r="R1867" s="12" t="s">
        <v>1850</v>
      </c>
      <c r="S1867" s="12" t="s">
        <v>1815</v>
      </c>
    </row>
    <row r="1868" spans="1:19" x14ac:dyDescent="0.25">
      <c r="A1868" s="12" t="s">
        <v>1837</v>
      </c>
      <c r="B1868" s="12" t="s">
        <v>1838</v>
      </c>
      <c r="C1868" s="12" t="s">
        <v>1839</v>
      </c>
      <c r="D1868" s="12" t="s">
        <v>1840</v>
      </c>
      <c r="E1868" s="12" t="s">
        <v>1841</v>
      </c>
      <c r="F1868" s="13">
        <v>14744.66</v>
      </c>
      <c r="G1868" s="12" t="s">
        <v>1842</v>
      </c>
      <c r="H1868" s="18">
        <v>43922</v>
      </c>
      <c r="I1868" s="12" t="s">
        <v>3818</v>
      </c>
      <c r="J1868" s="12" t="s">
        <v>3819</v>
      </c>
      <c r="K1868" s="12">
        <v>10110</v>
      </c>
      <c r="L1868" s="12" t="s">
        <v>3810</v>
      </c>
      <c r="M1868" s="12">
        <v>111600</v>
      </c>
      <c r="N1868" s="12" t="s">
        <v>3820</v>
      </c>
      <c r="O1868" s="12" t="s">
        <v>1847</v>
      </c>
      <c r="P1868" s="12" t="s">
        <v>1848</v>
      </c>
      <c r="Q1868" s="12" t="s">
        <v>1849</v>
      </c>
      <c r="R1868" s="12" t="s">
        <v>1850</v>
      </c>
      <c r="S1868" s="12" t="s">
        <v>1857</v>
      </c>
    </row>
    <row r="1869" spans="1:19" x14ac:dyDescent="0.25">
      <c r="A1869" s="12" t="s">
        <v>1852</v>
      </c>
      <c r="B1869" s="12" t="s">
        <v>1838</v>
      </c>
      <c r="C1869" s="12" t="s">
        <v>1853</v>
      </c>
      <c r="D1869" s="12" t="s">
        <v>1840</v>
      </c>
      <c r="E1869" s="12" t="s">
        <v>1841</v>
      </c>
      <c r="F1869" s="13">
        <v>14708.07</v>
      </c>
      <c r="G1869" s="12" t="s">
        <v>1842</v>
      </c>
      <c r="H1869" s="18">
        <v>43952</v>
      </c>
      <c r="I1869" s="12" t="s">
        <v>3812</v>
      </c>
      <c r="J1869" s="12" t="s">
        <v>3819</v>
      </c>
      <c r="K1869" s="12">
        <v>10110</v>
      </c>
      <c r="L1869" s="12" t="s">
        <v>3810</v>
      </c>
      <c r="M1869" s="12">
        <v>111600</v>
      </c>
      <c r="N1869" s="12" t="s">
        <v>3820</v>
      </c>
      <c r="O1869" s="12" t="s">
        <v>1854</v>
      </c>
      <c r="P1869" s="12" t="s">
        <v>1855</v>
      </c>
      <c r="Q1869" s="12" t="s">
        <v>1856</v>
      </c>
      <c r="R1869" s="12" t="s">
        <v>1850</v>
      </c>
      <c r="S1869" s="12" t="s">
        <v>1857</v>
      </c>
    </row>
    <row r="1870" spans="1:19" x14ac:dyDescent="0.25">
      <c r="A1870" s="12" t="s">
        <v>1858</v>
      </c>
      <c r="B1870" s="12" t="s">
        <v>1838</v>
      </c>
      <c r="C1870" s="12" t="s">
        <v>1859</v>
      </c>
      <c r="D1870" s="12" t="s">
        <v>1840</v>
      </c>
      <c r="E1870" s="12" t="s">
        <v>1841</v>
      </c>
      <c r="F1870" s="13">
        <v>14708.07</v>
      </c>
      <c r="G1870" s="12" t="s">
        <v>1842</v>
      </c>
      <c r="H1870" s="18">
        <v>43983</v>
      </c>
      <c r="I1870" s="12" t="s">
        <v>3745</v>
      </c>
      <c r="J1870" s="12" t="s">
        <v>3819</v>
      </c>
      <c r="K1870" s="12">
        <v>10110</v>
      </c>
      <c r="L1870" s="12" t="s">
        <v>3810</v>
      </c>
      <c r="M1870" s="12">
        <v>111600</v>
      </c>
      <c r="N1870" s="12" t="s">
        <v>3820</v>
      </c>
      <c r="O1870" s="12" t="s">
        <v>1860</v>
      </c>
      <c r="P1870" s="12" t="s">
        <v>1861</v>
      </c>
      <c r="Q1870" s="12" t="s">
        <v>1862</v>
      </c>
      <c r="R1870" s="12" t="s">
        <v>1850</v>
      </c>
      <c r="S1870" s="12" t="s">
        <v>1857</v>
      </c>
    </row>
    <row r="1871" spans="1:19" x14ac:dyDescent="0.25">
      <c r="A1871" s="12" t="s">
        <v>1837</v>
      </c>
      <c r="B1871" s="12" t="s">
        <v>1838</v>
      </c>
      <c r="C1871" s="12" t="s">
        <v>1839</v>
      </c>
      <c r="D1871" s="12" t="s">
        <v>1840</v>
      </c>
      <c r="E1871" s="12" t="s">
        <v>1841</v>
      </c>
      <c r="F1871" s="13">
        <v>831.49</v>
      </c>
      <c r="G1871" s="12" t="s">
        <v>1842</v>
      </c>
      <c r="H1871" s="18">
        <v>43922</v>
      </c>
      <c r="I1871" s="12" t="s">
        <v>3821</v>
      </c>
      <c r="J1871" s="12" t="s">
        <v>3822</v>
      </c>
      <c r="K1871" s="12">
        <v>10110</v>
      </c>
      <c r="L1871" s="12" t="s">
        <v>3810</v>
      </c>
      <c r="M1871" s="12">
        <v>111700</v>
      </c>
      <c r="N1871" s="12" t="s">
        <v>3823</v>
      </c>
      <c r="O1871" s="12" t="s">
        <v>1847</v>
      </c>
      <c r="P1871" s="12" t="s">
        <v>1848</v>
      </c>
      <c r="Q1871" s="12" t="s">
        <v>1849</v>
      </c>
      <c r="R1871" s="12" t="s">
        <v>1850</v>
      </c>
      <c r="S1871" s="12" t="s">
        <v>1877</v>
      </c>
    </row>
    <row r="1872" spans="1:19" x14ac:dyDescent="0.25">
      <c r="A1872" s="12" t="s">
        <v>1852</v>
      </c>
      <c r="B1872" s="12" t="s">
        <v>1838</v>
      </c>
      <c r="C1872" s="12" t="s">
        <v>1853</v>
      </c>
      <c r="D1872" s="12" t="s">
        <v>1840</v>
      </c>
      <c r="E1872" s="12" t="s">
        <v>1841</v>
      </c>
      <c r="F1872" s="13">
        <v>831.49</v>
      </c>
      <c r="G1872" s="12" t="s">
        <v>1842</v>
      </c>
      <c r="H1872" s="18">
        <v>43952</v>
      </c>
      <c r="I1872" s="12" t="s">
        <v>3815</v>
      </c>
      <c r="J1872" s="12" t="s">
        <v>3822</v>
      </c>
      <c r="K1872" s="12">
        <v>10110</v>
      </c>
      <c r="L1872" s="12" t="s">
        <v>3810</v>
      </c>
      <c r="M1872" s="12">
        <v>111700</v>
      </c>
      <c r="N1872" s="12" t="s">
        <v>3823</v>
      </c>
      <c r="O1872" s="12" t="s">
        <v>1854</v>
      </c>
      <c r="P1872" s="12" t="s">
        <v>1855</v>
      </c>
      <c r="Q1872" s="12" t="s">
        <v>1856</v>
      </c>
      <c r="R1872" s="12" t="s">
        <v>1850</v>
      </c>
      <c r="S1872" s="12" t="s">
        <v>1877</v>
      </c>
    </row>
    <row r="1873" spans="1:19" x14ac:dyDescent="0.25">
      <c r="A1873" s="12" t="s">
        <v>1858</v>
      </c>
      <c r="B1873" s="12" t="s">
        <v>1838</v>
      </c>
      <c r="C1873" s="12" t="s">
        <v>1859</v>
      </c>
      <c r="D1873" s="12" t="s">
        <v>1840</v>
      </c>
      <c r="E1873" s="12" t="s">
        <v>1841</v>
      </c>
      <c r="F1873" s="13">
        <v>831.49</v>
      </c>
      <c r="G1873" s="12" t="s">
        <v>1842</v>
      </c>
      <c r="H1873" s="18">
        <v>43983</v>
      </c>
      <c r="I1873" s="12" t="s">
        <v>3748</v>
      </c>
      <c r="J1873" s="12" t="s">
        <v>3822</v>
      </c>
      <c r="K1873" s="12">
        <v>10110</v>
      </c>
      <c r="L1873" s="12" t="s">
        <v>3810</v>
      </c>
      <c r="M1873" s="12">
        <v>111700</v>
      </c>
      <c r="N1873" s="12" t="s">
        <v>3823</v>
      </c>
      <c r="O1873" s="12" t="s">
        <v>1860</v>
      </c>
      <c r="P1873" s="12" t="s">
        <v>1861</v>
      </c>
      <c r="Q1873" s="12" t="s">
        <v>1862</v>
      </c>
      <c r="R1873" s="12" t="s">
        <v>1850</v>
      </c>
      <c r="S1873" s="12" t="s">
        <v>1877</v>
      </c>
    </row>
    <row r="1874" spans="1:19" x14ac:dyDescent="0.25">
      <c r="A1874" s="12" t="s">
        <v>1837</v>
      </c>
      <c r="B1874" s="12" t="s">
        <v>1838</v>
      </c>
      <c r="C1874" s="12" t="s">
        <v>1839</v>
      </c>
      <c r="D1874" s="12" t="s">
        <v>1840</v>
      </c>
      <c r="E1874" s="12" t="s">
        <v>1841</v>
      </c>
      <c r="F1874" s="13">
        <v>13.73</v>
      </c>
      <c r="G1874" s="12" t="s">
        <v>1842</v>
      </c>
      <c r="H1874" s="18">
        <v>43922</v>
      </c>
      <c r="I1874" s="12" t="s">
        <v>3824</v>
      </c>
      <c r="J1874" s="12" t="s">
        <v>3825</v>
      </c>
      <c r="K1874" s="12">
        <v>10110</v>
      </c>
      <c r="L1874" s="12" t="s">
        <v>3810</v>
      </c>
      <c r="M1874" s="12">
        <v>113000</v>
      </c>
      <c r="N1874" s="12" t="s">
        <v>3826</v>
      </c>
      <c r="O1874" s="12" t="s">
        <v>1847</v>
      </c>
      <c r="P1874" s="12" t="s">
        <v>1848</v>
      </c>
      <c r="Q1874" s="12" t="s">
        <v>1849</v>
      </c>
      <c r="R1874" s="12" t="s">
        <v>1850</v>
      </c>
      <c r="S1874" s="12" t="s">
        <v>1877</v>
      </c>
    </row>
    <row r="1875" spans="1:19" x14ac:dyDescent="0.25">
      <c r="A1875" s="12" t="s">
        <v>1852</v>
      </c>
      <c r="B1875" s="12" t="s">
        <v>1838</v>
      </c>
      <c r="C1875" s="12" t="s">
        <v>1853</v>
      </c>
      <c r="D1875" s="12" t="s">
        <v>1840</v>
      </c>
      <c r="E1875" s="12" t="s">
        <v>1841</v>
      </c>
      <c r="F1875" s="13">
        <v>13.73</v>
      </c>
      <c r="G1875" s="12" t="s">
        <v>1842</v>
      </c>
      <c r="H1875" s="18">
        <v>43952</v>
      </c>
      <c r="I1875" s="12" t="s">
        <v>3818</v>
      </c>
      <c r="J1875" s="12" t="s">
        <v>3825</v>
      </c>
      <c r="K1875" s="12">
        <v>10110</v>
      </c>
      <c r="L1875" s="12" t="s">
        <v>3810</v>
      </c>
      <c r="M1875" s="12">
        <v>113000</v>
      </c>
      <c r="N1875" s="12" t="s">
        <v>3826</v>
      </c>
      <c r="O1875" s="12" t="s">
        <v>1854</v>
      </c>
      <c r="P1875" s="12" t="s">
        <v>1855</v>
      </c>
      <c r="Q1875" s="12" t="s">
        <v>1856</v>
      </c>
      <c r="R1875" s="12" t="s">
        <v>1850</v>
      </c>
      <c r="S1875" s="12" t="s">
        <v>1877</v>
      </c>
    </row>
    <row r="1876" spans="1:19" x14ac:dyDescent="0.25">
      <c r="A1876" s="12" t="s">
        <v>1858</v>
      </c>
      <c r="B1876" s="12" t="s">
        <v>1838</v>
      </c>
      <c r="C1876" s="12" t="s">
        <v>1859</v>
      </c>
      <c r="D1876" s="12" t="s">
        <v>1840</v>
      </c>
      <c r="E1876" s="12" t="s">
        <v>1841</v>
      </c>
      <c r="F1876" s="13">
        <v>13.73</v>
      </c>
      <c r="G1876" s="12" t="s">
        <v>1842</v>
      </c>
      <c r="H1876" s="18">
        <v>43983</v>
      </c>
      <c r="I1876" s="12" t="s">
        <v>3751</v>
      </c>
      <c r="J1876" s="12" t="s">
        <v>3825</v>
      </c>
      <c r="K1876" s="12">
        <v>10110</v>
      </c>
      <c r="L1876" s="12" t="s">
        <v>3810</v>
      </c>
      <c r="M1876" s="12">
        <v>113000</v>
      </c>
      <c r="N1876" s="12" t="s">
        <v>3826</v>
      </c>
      <c r="O1876" s="12" t="s">
        <v>1860</v>
      </c>
      <c r="P1876" s="12" t="s">
        <v>1861</v>
      </c>
      <c r="Q1876" s="12" t="s">
        <v>1862</v>
      </c>
      <c r="R1876" s="12" t="s">
        <v>1850</v>
      </c>
      <c r="S1876" s="12" t="s">
        <v>1877</v>
      </c>
    </row>
    <row r="1877" spans="1:19" x14ac:dyDescent="0.25">
      <c r="A1877" s="12" t="s">
        <v>1837</v>
      </c>
      <c r="B1877" s="12" t="s">
        <v>1838</v>
      </c>
      <c r="C1877" s="12" t="s">
        <v>1839</v>
      </c>
      <c r="D1877" s="12" t="s">
        <v>1840</v>
      </c>
      <c r="E1877" s="12" t="s">
        <v>1841</v>
      </c>
      <c r="F1877" s="13">
        <v>405.18</v>
      </c>
      <c r="G1877" s="12" t="s">
        <v>1842</v>
      </c>
      <c r="H1877" s="18">
        <v>43922</v>
      </c>
      <c r="I1877" s="12" t="s">
        <v>3827</v>
      </c>
      <c r="J1877" s="12" t="s">
        <v>3828</v>
      </c>
      <c r="K1877" s="12">
        <v>10110</v>
      </c>
      <c r="L1877" s="12" t="s">
        <v>3810</v>
      </c>
      <c r="M1877" s="12">
        <v>113010</v>
      </c>
      <c r="N1877" s="12" t="s">
        <v>3829</v>
      </c>
      <c r="O1877" s="12" t="s">
        <v>1847</v>
      </c>
      <c r="P1877" s="12" t="s">
        <v>1848</v>
      </c>
      <c r="Q1877" s="12" t="s">
        <v>1849</v>
      </c>
      <c r="R1877" s="12" t="s">
        <v>1850</v>
      </c>
      <c r="S1877" s="12" t="s">
        <v>1851</v>
      </c>
    </row>
    <row r="1878" spans="1:19" x14ac:dyDescent="0.25">
      <c r="A1878" s="12" t="s">
        <v>1852</v>
      </c>
      <c r="B1878" s="12" t="s">
        <v>1838</v>
      </c>
      <c r="C1878" s="12" t="s">
        <v>1853</v>
      </c>
      <c r="D1878" s="12" t="s">
        <v>1840</v>
      </c>
      <c r="E1878" s="12" t="s">
        <v>1841</v>
      </c>
      <c r="F1878" s="13">
        <v>405.18</v>
      </c>
      <c r="G1878" s="12" t="s">
        <v>1842</v>
      </c>
      <c r="H1878" s="18">
        <v>43952</v>
      </c>
      <c r="I1878" s="12" t="s">
        <v>3821</v>
      </c>
      <c r="J1878" s="12" t="s">
        <v>3828</v>
      </c>
      <c r="K1878" s="12">
        <v>10110</v>
      </c>
      <c r="L1878" s="12" t="s">
        <v>3810</v>
      </c>
      <c r="M1878" s="12">
        <v>113010</v>
      </c>
      <c r="N1878" s="12" t="s">
        <v>3829</v>
      </c>
      <c r="O1878" s="12" t="s">
        <v>1854</v>
      </c>
      <c r="P1878" s="12" t="s">
        <v>1855</v>
      </c>
      <c r="Q1878" s="12" t="s">
        <v>1856</v>
      </c>
      <c r="R1878" s="12" t="s">
        <v>1850</v>
      </c>
      <c r="S1878" s="12" t="s">
        <v>1851</v>
      </c>
    </row>
    <row r="1879" spans="1:19" x14ac:dyDescent="0.25">
      <c r="A1879" s="12" t="s">
        <v>1858</v>
      </c>
      <c r="B1879" s="12" t="s">
        <v>1838</v>
      </c>
      <c r="C1879" s="12" t="s">
        <v>1859</v>
      </c>
      <c r="D1879" s="12" t="s">
        <v>1840</v>
      </c>
      <c r="E1879" s="12" t="s">
        <v>1841</v>
      </c>
      <c r="F1879" s="13">
        <v>405.18</v>
      </c>
      <c r="G1879" s="12" t="s">
        <v>1842</v>
      </c>
      <c r="H1879" s="18">
        <v>43983</v>
      </c>
      <c r="I1879" s="12" t="s">
        <v>3754</v>
      </c>
      <c r="J1879" s="12" t="s">
        <v>3828</v>
      </c>
      <c r="K1879" s="12">
        <v>10110</v>
      </c>
      <c r="L1879" s="12" t="s">
        <v>3810</v>
      </c>
      <c r="M1879" s="12">
        <v>113010</v>
      </c>
      <c r="N1879" s="12" t="s">
        <v>3829</v>
      </c>
      <c r="O1879" s="12" t="s">
        <v>1860</v>
      </c>
      <c r="P1879" s="12" t="s">
        <v>1861</v>
      </c>
      <c r="Q1879" s="12" t="s">
        <v>1862</v>
      </c>
      <c r="R1879" s="12" t="s">
        <v>1850</v>
      </c>
      <c r="S1879" s="12" t="s">
        <v>1851</v>
      </c>
    </row>
    <row r="1880" spans="1:19" x14ac:dyDescent="0.25">
      <c r="A1880" s="12" t="s">
        <v>1837</v>
      </c>
      <c r="B1880" s="12" t="s">
        <v>1838</v>
      </c>
      <c r="C1880" s="12" t="s">
        <v>1839</v>
      </c>
      <c r="D1880" s="12" t="s">
        <v>1840</v>
      </c>
      <c r="E1880" s="12" t="s">
        <v>1841</v>
      </c>
      <c r="F1880" s="13">
        <v>176.56</v>
      </c>
      <c r="G1880" s="12" t="s">
        <v>1842</v>
      </c>
      <c r="H1880" s="18">
        <v>43922</v>
      </c>
      <c r="I1880" s="12" t="s">
        <v>3830</v>
      </c>
      <c r="J1880" s="12" t="s">
        <v>3831</v>
      </c>
      <c r="K1880" s="12">
        <v>10110</v>
      </c>
      <c r="L1880" s="12" t="s">
        <v>3810</v>
      </c>
      <c r="M1880" s="12">
        <v>113020</v>
      </c>
      <c r="N1880" s="12" t="s">
        <v>3832</v>
      </c>
      <c r="O1880" s="12" t="s">
        <v>1847</v>
      </c>
      <c r="P1880" s="12" t="s">
        <v>1848</v>
      </c>
      <c r="Q1880" s="12" t="s">
        <v>1849</v>
      </c>
      <c r="R1880" s="12" t="s">
        <v>1850</v>
      </c>
      <c r="S1880" s="12" t="s">
        <v>1866</v>
      </c>
    </row>
    <row r="1881" spans="1:19" x14ac:dyDescent="0.25">
      <c r="A1881" s="12" t="s">
        <v>1852</v>
      </c>
      <c r="B1881" s="12" t="s">
        <v>1838</v>
      </c>
      <c r="C1881" s="12" t="s">
        <v>1853</v>
      </c>
      <c r="D1881" s="12" t="s">
        <v>1840</v>
      </c>
      <c r="E1881" s="12" t="s">
        <v>1841</v>
      </c>
      <c r="F1881" s="13">
        <v>162.25</v>
      </c>
      <c r="G1881" s="12" t="s">
        <v>1842</v>
      </c>
      <c r="H1881" s="18">
        <v>43952</v>
      </c>
      <c r="I1881" s="12" t="s">
        <v>3824</v>
      </c>
      <c r="J1881" s="12" t="s">
        <v>3831</v>
      </c>
      <c r="K1881" s="12">
        <v>10110</v>
      </c>
      <c r="L1881" s="12" t="s">
        <v>3810</v>
      </c>
      <c r="M1881" s="12">
        <v>113020</v>
      </c>
      <c r="N1881" s="12" t="s">
        <v>3832</v>
      </c>
      <c r="O1881" s="12" t="s">
        <v>1854</v>
      </c>
      <c r="P1881" s="12" t="s">
        <v>1855</v>
      </c>
      <c r="Q1881" s="12" t="s">
        <v>1856</v>
      </c>
      <c r="R1881" s="12" t="s">
        <v>1850</v>
      </c>
      <c r="S1881" s="12" t="s">
        <v>1866</v>
      </c>
    </row>
    <row r="1882" spans="1:19" x14ac:dyDescent="0.25">
      <c r="A1882" s="12" t="s">
        <v>1858</v>
      </c>
      <c r="B1882" s="12" t="s">
        <v>1838</v>
      </c>
      <c r="C1882" s="12" t="s">
        <v>1859</v>
      </c>
      <c r="D1882" s="12" t="s">
        <v>1840</v>
      </c>
      <c r="E1882" s="12" t="s">
        <v>1841</v>
      </c>
      <c r="F1882" s="13">
        <v>162.25</v>
      </c>
      <c r="G1882" s="12" t="s">
        <v>1842</v>
      </c>
      <c r="H1882" s="18">
        <v>43983</v>
      </c>
      <c r="I1882" s="12" t="s">
        <v>3757</v>
      </c>
      <c r="J1882" s="12" t="s">
        <v>3831</v>
      </c>
      <c r="K1882" s="12">
        <v>10110</v>
      </c>
      <c r="L1882" s="12" t="s">
        <v>3810</v>
      </c>
      <c r="M1882" s="12">
        <v>113020</v>
      </c>
      <c r="N1882" s="12" t="s">
        <v>3832</v>
      </c>
      <c r="O1882" s="12" t="s">
        <v>1860</v>
      </c>
      <c r="P1882" s="12" t="s">
        <v>1861</v>
      </c>
      <c r="Q1882" s="12" t="s">
        <v>1862</v>
      </c>
      <c r="R1882" s="12" t="s">
        <v>1850</v>
      </c>
      <c r="S1882" s="12" t="s">
        <v>1866</v>
      </c>
    </row>
    <row r="1883" spans="1:19" x14ac:dyDescent="0.25">
      <c r="A1883" s="12" t="s">
        <v>1837</v>
      </c>
      <c r="B1883" s="12" t="s">
        <v>1838</v>
      </c>
      <c r="C1883" s="12" t="s">
        <v>1839</v>
      </c>
      <c r="D1883" s="12" t="s">
        <v>1840</v>
      </c>
      <c r="E1883" s="12" t="s">
        <v>1841</v>
      </c>
      <c r="F1883" s="13">
        <v>6643.22</v>
      </c>
      <c r="G1883" s="12" t="s">
        <v>1842</v>
      </c>
      <c r="H1883" s="18">
        <v>43922</v>
      </c>
      <c r="I1883" s="12" t="s">
        <v>3833</v>
      </c>
      <c r="J1883" s="12" t="s">
        <v>3834</v>
      </c>
      <c r="K1883" s="12">
        <v>10110</v>
      </c>
      <c r="L1883" s="12" t="s">
        <v>3810</v>
      </c>
      <c r="M1883" s="12">
        <v>113040</v>
      </c>
      <c r="N1883" s="12" t="s">
        <v>3835</v>
      </c>
      <c r="O1883" s="12" t="s">
        <v>1847</v>
      </c>
      <c r="P1883" s="12" t="s">
        <v>1848</v>
      </c>
      <c r="Q1883" s="12" t="s">
        <v>1849</v>
      </c>
      <c r="R1883" s="12" t="s">
        <v>1850</v>
      </c>
      <c r="S1883" s="12" t="s">
        <v>1815</v>
      </c>
    </row>
    <row r="1884" spans="1:19" x14ac:dyDescent="0.25">
      <c r="A1884" s="12" t="s">
        <v>1852</v>
      </c>
      <c r="B1884" s="12" t="s">
        <v>1838</v>
      </c>
      <c r="C1884" s="12" t="s">
        <v>1853</v>
      </c>
      <c r="D1884" s="12" t="s">
        <v>1840</v>
      </c>
      <c r="E1884" s="12" t="s">
        <v>1841</v>
      </c>
      <c r="F1884" s="13">
        <v>6602.05</v>
      </c>
      <c r="G1884" s="12" t="s">
        <v>1842</v>
      </c>
      <c r="H1884" s="18">
        <v>43952</v>
      </c>
      <c r="I1884" s="12" t="s">
        <v>3827</v>
      </c>
      <c r="J1884" s="12" t="s">
        <v>3834</v>
      </c>
      <c r="K1884" s="12">
        <v>10110</v>
      </c>
      <c r="L1884" s="12" t="s">
        <v>3810</v>
      </c>
      <c r="M1884" s="12">
        <v>113040</v>
      </c>
      <c r="N1884" s="12" t="s">
        <v>3835</v>
      </c>
      <c r="O1884" s="12" t="s">
        <v>1854</v>
      </c>
      <c r="P1884" s="12" t="s">
        <v>1855</v>
      </c>
      <c r="Q1884" s="12" t="s">
        <v>1856</v>
      </c>
      <c r="R1884" s="12" t="s">
        <v>1850</v>
      </c>
      <c r="S1884" s="12" t="s">
        <v>1815</v>
      </c>
    </row>
    <row r="1885" spans="1:19" x14ac:dyDescent="0.25">
      <c r="A1885" s="12" t="s">
        <v>1858</v>
      </c>
      <c r="B1885" s="12" t="s">
        <v>1838</v>
      </c>
      <c r="C1885" s="12" t="s">
        <v>1859</v>
      </c>
      <c r="D1885" s="12" t="s">
        <v>1840</v>
      </c>
      <c r="E1885" s="12" t="s">
        <v>1841</v>
      </c>
      <c r="F1885" s="13">
        <v>6384.84</v>
      </c>
      <c r="G1885" s="12" t="s">
        <v>1842</v>
      </c>
      <c r="H1885" s="18">
        <v>43983</v>
      </c>
      <c r="I1885" s="12" t="s">
        <v>3760</v>
      </c>
      <c r="J1885" s="12" t="s">
        <v>3834</v>
      </c>
      <c r="K1885" s="12">
        <v>10110</v>
      </c>
      <c r="L1885" s="12" t="s">
        <v>3810</v>
      </c>
      <c r="M1885" s="12">
        <v>113040</v>
      </c>
      <c r="N1885" s="12" t="s">
        <v>3835</v>
      </c>
      <c r="O1885" s="12" t="s">
        <v>1860</v>
      </c>
      <c r="P1885" s="12" t="s">
        <v>1861</v>
      </c>
      <c r="Q1885" s="12" t="s">
        <v>1862</v>
      </c>
      <c r="R1885" s="12" t="s">
        <v>1850</v>
      </c>
      <c r="S1885" s="12" t="s">
        <v>1815</v>
      </c>
    </row>
    <row r="1886" spans="1:19" x14ac:dyDescent="0.25">
      <c r="A1886" s="12" t="s">
        <v>1837</v>
      </c>
      <c r="B1886" s="12" t="s">
        <v>1838</v>
      </c>
      <c r="C1886" s="12" t="s">
        <v>1839</v>
      </c>
      <c r="D1886" s="12" t="s">
        <v>1840</v>
      </c>
      <c r="E1886" s="12" t="s">
        <v>1841</v>
      </c>
      <c r="F1886" s="13">
        <v>737.04</v>
      </c>
      <c r="G1886" s="12" t="s">
        <v>1842</v>
      </c>
      <c r="H1886" s="18">
        <v>43922</v>
      </c>
      <c r="I1886" s="12" t="s">
        <v>3836</v>
      </c>
      <c r="J1886" s="12" t="s">
        <v>3837</v>
      </c>
      <c r="K1886" s="12">
        <v>10110</v>
      </c>
      <c r="L1886" s="12" t="s">
        <v>3810</v>
      </c>
      <c r="M1886" s="12">
        <v>113060</v>
      </c>
      <c r="N1886" s="12" t="s">
        <v>3838</v>
      </c>
      <c r="O1886" s="12" t="s">
        <v>1847</v>
      </c>
      <c r="P1886" s="12" t="s">
        <v>1848</v>
      </c>
      <c r="Q1886" s="12" t="s">
        <v>1849</v>
      </c>
      <c r="R1886" s="12" t="s">
        <v>1850</v>
      </c>
      <c r="S1886" s="12" t="s">
        <v>1857</v>
      </c>
    </row>
    <row r="1887" spans="1:19" x14ac:dyDescent="0.25">
      <c r="A1887" s="12" t="s">
        <v>1852</v>
      </c>
      <c r="B1887" s="12" t="s">
        <v>1838</v>
      </c>
      <c r="C1887" s="12" t="s">
        <v>1853</v>
      </c>
      <c r="D1887" s="12" t="s">
        <v>1840</v>
      </c>
      <c r="E1887" s="12" t="s">
        <v>1841</v>
      </c>
      <c r="F1887" s="13">
        <v>731.99</v>
      </c>
      <c r="G1887" s="12" t="s">
        <v>1842</v>
      </c>
      <c r="H1887" s="18">
        <v>43952</v>
      </c>
      <c r="I1887" s="12" t="s">
        <v>3830</v>
      </c>
      <c r="J1887" s="12" t="s">
        <v>3837</v>
      </c>
      <c r="K1887" s="12">
        <v>10110</v>
      </c>
      <c r="L1887" s="12" t="s">
        <v>3810</v>
      </c>
      <c r="M1887" s="12">
        <v>113060</v>
      </c>
      <c r="N1887" s="12" t="s">
        <v>3838</v>
      </c>
      <c r="O1887" s="12" t="s">
        <v>1854</v>
      </c>
      <c r="P1887" s="12" t="s">
        <v>1855</v>
      </c>
      <c r="Q1887" s="12" t="s">
        <v>1856</v>
      </c>
      <c r="R1887" s="12" t="s">
        <v>1850</v>
      </c>
      <c r="S1887" s="12" t="s">
        <v>1857</v>
      </c>
    </row>
    <row r="1888" spans="1:19" x14ac:dyDescent="0.25">
      <c r="A1888" s="12" t="s">
        <v>1858</v>
      </c>
      <c r="B1888" s="12" t="s">
        <v>1838</v>
      </c>
      <c r="C1888" s="12" t="s">
        <v>1859</v>
      </c>
      <c r="D1888" s="12" t="s">
        <v>1840</v>
      </c>
      <c r="E1888" s="12" t="s">
        <v>1841</v>
      </c>
      <c r="F1888" s="13">
        <v>731.99</v>
      </c>
      <c r="G1888" s="12" t="s">
        <v>1842</v>
      </c>
      <c r="H1888" s="18">
        <v>43983</v>
      </c>
      <c r="I1888" s="12" t="s">
        <v>3763</v>
      </c>
      <c r="J1888" s="12" t="s">
        <v>3837</v>
      </c>
      <c r="K1888" s="12">
        <v>10110</v>
      </c>
      <c r="L1888" s="12" t="s">
        <v>3810</v>
      </c>
      <c r="M1888" s="12">
        <v>113060</v>
      </c>
      <c r="N1888" s="12" t="s">
        <v>3838</v>
      </c>
      <c r="O1888" s="12" t="s">
        <v>1860</v>
      </c>
      <c r="P1888" s="12" t="s">
        <v>1861</v>
      </c>
      <c r="Q1888" s="12" t="s">
        <v>1862</v>
      </c>
      <c r="R1888" s="12" t="s">
        <v>1850</v>
      </c>
      <c r="S1888" s="12" t="s">
        <v>1857</v>
      </c>
    </row>
    <row r="1889" spans="1:19" x14ac:dyDescent="0.25">
      <c r="A1889" s="12" t="s">
        <v>1837</v>
      </c>
      <c r="B1889" s="12" t="s">
        <v>1838</v>
      </c>
      <c r="C1889" s="12" t="s">
        <v>1839</v>
      </c>
      <c r="D1889" s="12" t="s">
        <v>1840</v>
      </c>
      <c r="E1889" s="12" t="s">
        <v>1841</v>
      </c>
      <c r="F1889" s="13">
        <v>231.99</v>
      </c>
      <c r="G1889" s="12" t="s">
        <v>1842</v>
      </c>
      <c r="H1889" s="18">
        <v>43922</v>
      </c>
      <c r="I1889" s="12" t="s">
        <v>3839</v>
      </c>
      <c r="J1889" s="12" t="s">
        <v>3840</v>
      </c>
      <c r="K1889" s="12">
        <v>10110</v>
      </c>
      <c r="L1889" s="12" t="s">
        <v>3810</v>
      </c>
      <c r="M1889" s="12">
        <v>114000</v>
      </c>
      <c r="N1889" s="12" t="s">
        <v>3841</v>
      </c>
      <c r="O1889" s="12" t="s">
        <v>1847</v>
      </c>
      <c r="P1889" s="12" t="s">
        <v>1848</v>
      </c>
      <c r="Q1889" s="12" t="s">
        <v>1849</v>
      </c>
      <c r="R1889" s="12" t="s">
        <v>1850</v>
      </c>
      <c r="S1889" s="12" t="s">
        <v>1877</v>
      </c>
    </row>
    <row r="1890" spans="1:19" x14ac:dyDescent="0.25">
      <c r="A1890" s="12" t="s">
        <v>1852</v>
      </c>
      <c r="B1890" s="12" t="s">
        <v>1838</v>
      </c>
      <c r="C1890" s="12" t="s">
        <v>1853</v>
      </c>
      <c r="D1890" s="12" t="s">
        <v>1840</v>
      </c>
      <c r="E1890" s="12" t="s">
        <v>1841</v>
      </c>
      <c r="F1890" s="13">
        <v>231.99</v>
      </c>
      <c r="G1890" s="12" t="s">
        <v>1842</v>
      </c>
      <c r="H1890" s="18">
        <v>43952</v>
      </c>
      <c r="I1890" s="12" t="s">
        <v>3833</v>
      </c>
      <c r="J1890" s="12" t="s">
        <v>3840</v>
      </c>
      <c r="K1890" s="12">
        <v>10110</v>
      </c>
      <c r="L1890" s="12" t="s">
        <v>3810</v>
      </c>
      <c r="M1890" s="12">
        <v>114000</v>
      </c>
      <c r="N1890" s="12" t="s">
        <v>3841</v>
      </c>
      <c r="O1890" s="12" t="s">
        <v>1854</v>
      </c>
      <c r="P1890" s="12" t="s">
        <v>1855</v>
      </c>
      <c r="Q1890" s="12" t="s">
        <v>1856</v>
      </c>
      <c r="R1890" s="12" t="s">
        <v>1850</v>
      </c>
      <c r="S1890" s="12" t="s">
        <v>1877</v>
      </c>
    </row>
    <row r="1891" spans="1:19" x14ac:dyDescent="0.25">
      <c r="A1891" s="12" t="s">
        <v>1858</v>
      </c>
      <c r="B1891" s="12" t="s">
        <v>1838</v>
      </c>
      <c r="C1891" s="12" t="s">
        <v>1859</v>
      </c>
      <c r="D1891" s="12" t="s">
        <v>1840</v>
      </c>
      <c r="E1891" s="12" t="s">
        <v>1841</v>
      </c>
      <c r="F1891" s="13">
        <v>231.99</v>
      </c>
      <c r="G1891" s="12" t="s">
        <v>1842</v>
      </c>
      <c r="H1891" s="18">
        <v>43983</v>
      </c>
      <c r="I1891" s="12" t="s">
        <v>3767</v>
      </c>
      <c r="J1891" s="12" t="s">
        <v>3840</v>
      </c>
      <c r="K1891" s="12">
        <v>10110</v>
      </c>
      <c r="L1891" s="12" t="s">
        <v>3810</v>
      </c>
      <c r="M1891" s="12">
        <v>114000</v>
      </c>
      <c r="N1891" s="12" t="s">
        <v>3841</v>
      </c>
      <c r="O1891" s="12" t="s">
        <v>1860</v>
      </c>
      <c r="P1891" s="12" t="s">
        <v>1861</v>
      </c>
      <c r="Q1891" s="12" t="s">
        <v>1862</v>
      </c>
      <c r="R1891" s="12" t="s">
        <v>1850</v>
      </c>
      <c r="S1891" s="12" t="s">
        <v>1877</v>
      </c>
    </row>
    <row r="1892" spans="1:19" x14ac:dyDescent="0.25">
      <c r="A1892" s="12" t="s">
        <v>1837</v>
      </c>
      <c r="B1892" s="12" t="s">
        <v>1838</v>
      </c>
      <c r="C1892" s="12" t="s">
        <v>1839</v>
      </c>
      <c r="D1892" s="12" t="s">
        <v>1840</v>
      </c>
      <c r="E1892" s="12" t="s">
        <v>1841</v>
      </c>
      <c r="F1892" s="13">
        <v>1498.24</v>
      </c>
      <c r="G1892" s="12" t="s">
        <v>1842</v>
      </c>
      <c r="H1892" s="18">
        <v>43922</v>
      </c>
      <c r="I1892" s="12" t="s">
        <v>3842</v>
      </c>
      <c r="J1892" s="12" t="s">
        <v>3843</v>
      </c>
      <c r="K1892" s="12">
        <v>10110</v>
      </c>
      <c r="L1892" s="12" t="s">
        <v>3810</v>
      </c>
      <c r="M1892" s="12">
        <v>114010</v>
      </c>
      <c r="N1892" s="12" t="s">
        <v>3844</v>
      </c>
      <c r="O1892" s="12" t="s">
        <v>1847</v>
      </c>
      <c r="P1892" s="12" t="s">
        <v>1848</v>
      </c>
      <c r="Q1892" s="12" t="s">
        <v>1849</v>
      </c>
      <c r="R1892" s="12" t="s">
        <v>1850</v>
      </c>
      <c r="S1892" s="12" t="s">
        <v>1851</v>
      </c>
    </row>
    <row r="1893" spans="1:19" x14ac:dyDescent="0.25">
      <c r="A1893" s="12" t="s">
        <v>1852</v>
      </c>
      <c r="B1893" s="12" t="s">
        <v>1838</v>
      </c>
      <c r="C1893" s="12" t="s">
        <v>1853</v>
      </c>
      <c r="D1893" s="12" t="s">
        <v>1840</v>
      </c>
      <c r="E1893" s="12" t="s">
        <v>1841</v>
      </c>
      <c r="F1893" s="13">
        <v>1498.24</v>
      </c>
      <c r="G1893" s="12" t="s">
        <v>1842</v>
      </c>
      <c r="H1893" s="18">
        <v>43952</v>
      </c>
      <c r="I1893" s="12" t="s">
        <v>3836</v>
      </c>
      <c r="J1893" s="12" t="s">
        <v>3843</v>
      </c>
      <c r="K1893" s="12">
        <v>10110</v>
      </c>
      <c r="L1893" s="12" t="s">
        <v>3810</v>
      </c>
      <c r="M1893" s="12">
        <v>114010</v>
      </c>
      <c r="N1893" s="12" t="s">
        <v>3844</v>
      </c>
      <c r="O1893" s="12" t="s">
        <v>1854</v>
      </c>
      <c r="P1893" s="12" t="s">
        <v>1855</v>
      </c>
      <c r="Q1893" s="12" t="s">
        <v>1856</v>
      </c>
      <c r="R1893" s="12" t="s">
        <v>1850</v>
      </c>
      <c r="S1893" s="12" t="s">
        <v>1851</v>
      </c>
    </row>
    <row r="1894" spans="1:19" x14ac:dyDescent="0.25">
      <c r="A1894" s="12" t="s">
        <v>1858</v>
      </c>
      <c r="B1894" s="12" t="s">
        <v>1838</v>
      </c>
      <c r="C1894" s="12" t="s">
        <v>1859</v>
      </c>
      <c r="D1894" s="12" t="s">
        <v>1840</v>
      </c>
      <c r="E1894" s="12" t="s">
        <v>1841</v>
      </c>
      <c r="F1894" s="13">
        <v>1498.24</v>
      </c>
      <c r="G1894" s="12" t="s">
        <v>1842</v>
      </c>
      <c r="H1894" s="18">
        <v>43983</v>
      </c>
      <c r="I1894" s="12" t="s">
        <v>3770</v>
      </c>
      <c r="J1894" s="12" t="s">
        <v>3843</v>
      </c>
      <c r="K1894" s="12">
        <v>10110</v>
      </c>
      <c r="L1894" s="12" t="s">
        <v>3810</v>
      </c>
      <c r="M1894" s="12">
        <v>114010</v>
      </c>
      <c r="N1894" s="12" t="s">
        <v>3844</v>
      </c>
      <c r="O1894" s="12" t="s">
        <v>1860</v>
      </c>
      <c r="P1894" s="12" t="s">
        <v>1861</v>
      </c>
      <c r="Q1894" s="12" t="s">
        <v>1862</v>
      </c>
      <c r="R1894" s="12" t="s">
        <v>1850</v>
      </c>
      <c r="S1894" s="12" t="s">
        <v>1851</v>
      </c>
    </row>
    <row r="1895" spans="1:19" x14ac:dyDescent="0.25">
      <c r="A1895" s="12" t="s">
        <v>1837</v>
      </c>
      <c r="B1895" s="12" t="s">
        <v>1838</v>
      </c>
      <c r="C1895" s="12" t="s">
        <v>1839</v>
      </c>
      <c r="D1895" s="12" t="s">
        <v>1840</v>
      </c>
      <c r="E1895" s="12" t="s">
        <v>1841</v>
      </c>
      <c r="F1895" s="13">
        <v>561.19000000000005</v>
      </c>
      <c r="G1895" s="12" t="s">
        <v>1842</v>
      </c>
      <c r="H1895" s="18">
        <v>43922</v>
      </c>
      <c r="I1895" s="12" t="s">
        <v>3845</v>
      </c>
      <c r="J1895" s="12" t="s">
        <v>3846</v>
      </c>
      <c r="K1895" s="12">
        <v>10110</v>
      </c>
      <c r="L1895" s="12" t="s">
        <v>3810</v>
      </c>
      <c r="M1895" s="12">
        <v>114020</v>
      </c>
      <c r="N1895" s="12" t="s">
        <v>3847</v>
      </c>
      <c r="O1895" s="12" t="s">
        <v>1847</v>
      </c>
      <c r="P1895" s="12" t="s">
        <v>1848</v>
      </c>
      <c r="Q1895" s="12" t="s">
        <v>1849</v>
      </c>
      <c r="R1895" s="12" t="s">
        <v>1850</v>
      </c>
      <c r="S1895" s="12" t="s">
        <v>1866</v>
      </c>
    </row>
    <row r="1896" spans="1:19" x14ac:dyDescent="0.25">
      <c r="A1896" s="12" t="s">
        <v>1852</v>
      </c>
      <c r="B1896" s="12" t="s">
        <v>1838</v>
      </c>
      <c r="C1896" s="12" t="s">
        <v>1853</v>
      </c>
      <c r="D1896" s="12" t="s">
        <v>1840</v>
      </c>
      <c r="E1896" s="12" t="s">
        <v>1841</v>
      </c>
      <c r="F1896" s="13">
        <v>532.26</v>
      </c>
      <c r="G1896" s="12" t="s">
        <v>1842</v>
      </c>
      <c r="H1896" s="18">
        <v>43952</v>
      </c>
      <c r="I1896" s="12" t="s">
        <v>3839</v>
      </c>
      <c r="J1896" s="12" t="s">
        <v>3846</v>
      </c>
      <c r="K1896" s="12">
        <v>10110</v>
      </c>
      <c r="L1896" s="12" t="s">
        <v>3810</v>
      </c>
      <c r="M1896" s="12">
        <v>114020</v>
      </c>
      <c r="N1896" s="12" t="s">
        <v>3847</v>
      </c>
      <c r="O1896" s="12" t="s">
        <v>1854</v>
      </c>
      <c r="P1896" s="12" t="s">
        <v>1855</v>
      </c>
      <c r="Q1896" s="12" t="s">
        <v>1856</v>
      </c>
      <c r="R1896" s="12" t="s">
        <v>1850</v>
      </c>
      <c r="S1896" s="12" t="s">
        <v>1866</v>
      </c>
    </row>
    <row r="1897" spans="1:19" x14ac:dyDescent="0.25">
      <c r="A1897" s="12" t="s">
        <v>1858</v>
      </c>
      <c r="B1897" s="12" t="s">
        <v>1838</v>
      </c>
      <c r="C1897" s="12" t="s">
        <v>1859</v>
      </c>
      <c r="D1897" s="12" t="s">
        <v>1840</v>
      </c>
      <c r="E1897" s="12" t="s">
        <v>1841</v>
      </c>
      <c r="F1897" s="13">
        <v>532.26</v>
      </c>
      <c r="G1897" s="12" t="s">
        <v>1842</v>
      </c>
      <c r="H1897" s="18">
        <v>43983</v>
      </c>
      <c r="I1897" s="12" t="s">
        <v>3773</v>
      </c>
      <c r="J1897" s="12" t="s">
        <v>3846</v>
      </c>
      <c r="K1897" s="12">
        <v>10110</v>
      </c>
      <c r="L1897" s="12" t="s">
        <v>3810</v>
      </c>
      <c r="M1897" s="12">
        <v>114020</v>
      </c>
      <c r="N1897" s="12" t="s">
        <v>3847</v>
      </c>
      <c r="O1897" s="12" t="s">
        <v>1860</v>
      </c>
      <c r="P1897" s="12" t="s">
        <v>1861</v>
      </c>
      <c r="Q1897" s="12" t="s">
        <v>1862</v>
      </c>
      <c r="R1897" s="12" t="s">
        <v>1850</v>
      </c>
      <c r="S1897" s="12" t="s">
        <v>1866</v>
      </c>
    </row>
    <row r="1898" spans="1:19" x14ac:dyDescent="0.25">
      <c r="A1898" s="12" t="s">
        <v>1837</v>
      </c>
      <c r="B1898" s="12" t="s">
        <v>1838</v>
      </c>
      <c r="C1898" s="12" t="s">
        <v>1839</v>
      </c>
      <c r="D1898" s="12" t="s">
        <v>1840</v>
      </c>
      <c r="E1898" s="12" t="s">
        <v>1841</v>
      </c>
      <c r="F1898" s="13">
        <v>13434.14</v>
      </c>
      <c r="G1898" s="12" t="s">
        <v>1842</v>
      </c>
      <c r="H1898" s="18">
        <v>43922</v>
      </c>
      <c r="I1898" s="12" t="s">
        <v>3848</v>
      </c>
      <c r="J1898" s="12" t="s">
        <v>3849</v>
      </c>
      <c r="K1898" s="12">
        <v>10110</v>
      </c>
      <c r="L1898" s="12" t="s">
        <v>3810</v>
      </c>
      <c r="M1898" s="12">
        <v>114040</v>
      </c>
      <c r="N1898" s="12" t="s">
        <v>3850</v>
      </c>
      <c r="O1898" s="12" t="s">
        <v>1847</v>
      </c>
      <c r="P1898" s="12" t="s">
        <v>1848</v>
      </c>
      <c r="Q1898" s="12" t="s">
        <v>1849</v>
      </c>
      <c r="R1898" s="12" t="s">
        <v>1850</v>
      </c>
      <c r="S1898" s="12" t="s">
        <v>1815</v>
      </c>
    </row>
    <row r="1899" spans="1:19" x14ac:dyDescent="0.25">
      <c r="A1899" s="12" t="s">
        <v>1852</v>
      </c>
      <c r="B1899" s="12" t="s">
        <v>1838</v>
      </c>
      <c r="C1899" s="12" t="s">
        <v>1853</v>
      </c>
      <c r="D1899" s="12" t="s">
        <v>1840</v>
      </c>
      <c r="E1899" s="12" t="s">
        <v>1841</v>
      </c>
      <c r="F1899" s="13">
        <v>13363.49</v>
      </c>
      <c r="G1899" s="12" t="s">
        <v>1842</v>
      </c>
      <c r="H1899" s="18">
        <v>43952</v>
      </c>
      <c r="I1899" s="12" t="s">
        <v>3842</v>
      </c>
      <c r="J1899" s="12" t="s">
        <v>3849</v>
      </c>
      <c r="K1899" s="12">
        <v>10110</v>
      </c>
      <c r="L1899" s="12" t="s">
        <v>3810</v>
      </c>
      <c r="M1899" s="12">
        <v>114040</v>
      </c>
      <c r="N1899" s="12" t="s">
        <v>3850</v>
      </c>
      <c r="O1899" s="12" t="s">
        <v>1854</v>
      </c>
      <c r="P1899" s="12" t="s">
        <v>1855</v>
      </c>
      <c r="Q1899" s="12" t="s">
        <v>1856</v>
      </c>
      <c r="R1899" s="12" t="s">
        <v>1850</v>
      </c>
      <c r="S1899" s="12" t="s">
        <v>1815</v>
      </c>
    </row>
    <row r="1900" spans="1:19" x14ac:dyDescent="0.25">
      <c r="A1900" s="12" t="s">
        <v>1858</v>
      </c>
      <c r="B1900" s="12" t="s">
        <v>1838</v>
      </c>
      <c r="C1900" s="12" t="s">
        <v>1859</v>
      </c>
      <c r="D1900" s="12" t="s">
        <v>1840</v>
      </c>
      <c r="E1900" s="12" t="s">
        <v>1841</v>
      </c>
      <c r="F1900" s="13">
        <v>12960.66</v>
      </c>
      <c r="G1900" s="12" t="s">
        <v>1842</v>
      </c>
      <c r="H1900" s="18">
        <v>43983</v>
      </c>
      <c r="I1900" s="12" t="s">
        <v>3776</v>
      </c>
      <c r="J1900" s="12" t="s">
        <v>3849</v>
      </c>
      <c r="K1900" s="12">
        <v>10110</v>
      </c>
      <c r="L1900" s="12" t="s">
        <v>3810</v>
      </c>
      <c r="M1900" s="12">
        <v>114040</v>
      </c>
      <c r="N1900" s="12" t="s">
        <v>3850</v>
      </c>
      <c r="O1900" s="12" t="s">
        <v>1860</v>
      </c>
      <c r="P1900" s="12" t="s">
        <v>1861</v>
      </c>
      <c r="Q1900" s="12" t="s">
        <v>1862</v>
      </c>
      <c r="R1900" s="12" t="s">
        <v>1850</v>
      </c>
      <c r="S1900" s="12" t="s">
        <v>1815</v>
      </c>
    </row>
    <row r="1901" spans="1:19" x14ac:dyDescent="0.25">
      <c r="A1901" s="12" t="s">
        <v>1837</v>
      </c>
      <c r="B1901" s="12" t="s">
        <v>1838</v>
      </c>
      <c r="C1901" s="12" t="s">
        <v>1839</v>
      </c>
      <c r="D1901" s="12" t="s">
        <v>1840</v>
      </c>
      <c r="E1901" s="12" t="s">
        <v>1841</v>
      </c>
      <c r="F1901" s="13">
        <v>3635.17</v>
      </c>
      <c r="G1901" s="12" t="s">
        <v>1842</v>
      </c>
      <c r="H1901" s="18">
        <v>43922</v>
      </c>
      <c r="I1901" s="12" t="s">
        <v>3851</v>
      </c>
      <c r="J1901" s="12" t="s">
        <v>3852</v>
      </c>
      <c r="K1901" s="12">
        <v>10110</v>
      </c>
      <c r="L1901" s="12" t="s">
        <v>3810</v>
      </c>
      <c r="M1901" s="12">
        <v>114060</v>
      </c>
      <c r="N1901" s="12" t="s">
        <v>3853</v>
      </c>
      <c r="O1901" s="12" t="s">
        <v>1847</v>
      </c>
      <c r="P1901" s="12" t="s">
        <v>1848</v>
      </c>
      <c r="Q1901" s="12" t="s">
        <v>1849</v>
      </c>
      <c r="R1901" s="12" t="s">
        <v>1850</v>
      </c>
      <c r="S1901" s="12" t="s">
        <v>1857</v>
      </c>
    </row>
    <row r="1902" spans="1:19" x14ac:dyDescent="0.25">
      <c r="A1902" s="12" t="s">
        <v>1852</v>
      </c>
      <c r="B1902" s="12" t="s">
        <v>1838</v>
      </c>
      <c r="C1902" s="12" t="s">
        <v>1853</v>
      </c>
      <c r="D1902" s="12" t="s">
        <v>1840</v>
      </c>
      <c r="E1902" s="12" t="s">
        <v>1841</v>
      </c>
      <c r="F1902" s="13">
        <v>3910.33</v>
      </c>
      <c r="G1902" s="12" t="s">
        <v>1842</v>
      </c>
      <c r="H1902" s="18">
        <v>43952</v>
      </c>
      <c r="I1902" s="12" t="s">
        <v>3845</v>
      </c>
      <c r="J1902" s="12" t="s">
        <v>3852</v>
      </c>
      <c r="K1902" s="12">
        <v>10110</v>
      </c>
      <c r="L1902" s="12" t="s">
        <v>3810</v>
      </c>
      <c r="M1902" s="12">
        <v>114060</v>
      </c>
      <c r="N1902" s="12" t="s">
        <v>3853</v>
      </c>
      <c r="O1902" s="12" t="s">
        <v>1854</v>
      </c>
      <c r="P1902" s="12" t="s">
        <v>1855</v>
      </c>
      <c r="Q1902" s="12" t="s">
        <v>1856</v>
      </c>
      <c r="R1902" s="12" t="s">
        <v>1850</v>
      </c>
      <c r="S1902" s="12" t="s">
        <v>1857</v>
      </c>
    </row>
    <row r="1903" spans="1:19" x14ac:dyDescent="0.25">
      <c r="A1903" s="12" t="s">
        <v>1858</v>
      </c>
      <c r="B1903" s="12" t="s">
        <v>1838</v>
      </c>
      <c r="C1903" s="12" t="s">
        <v>1859</v>
      </c>
      <c r="D1903" s="12" t="s">
        <v>1840</v>
      </c>
      <c r="E1903" s="12" t="s">
        <v>1841</v>
      </c>
      <c r="F1903" s="13">
        <v>3910.33</v>
      </c>
      <c r="G1903" s="12" t="s">
        <v>1842</v>
      </c>
      <c r="H1903" s="18">
        <v>43983</v>
      </c>
      <c r="I1903" s="12" t="s">
        <v>3781</v>
      </c>
      <c r="J1903" s="12" t="s">
        <v>3852</v>
      </c>
      <c r="K1903" s="12">
        <v>10110</v>
      </c>
      <c r="L1903" s="12" t="s">
        <v>3810</v>
      </c>
      <c r="M1903" s="12">
        <v>114060</v>
      </c>
      <c r="N1903" s="12" t="s">
        <v>3853</v>
      </c>
      <c r="O1903" s="12" t="s">
        <v>1860</v>
      </c>
      <c r="P1903" s="12" t="s">
        <v>1861</v>
      </c>
      <c r="Q1903" s="12" t="s">
        <v>1862</v>
      </c>
      <c r="R1903" s="12" t="s">
        <v>1850</v>
      </c>
      <c r="S1903" s="12" t="s">
        <v>1857</v>
      </c>
    </row>
    <row r="1904" spans="1:19" x14ac:dyDescent="0.25">
      <c r="A1904" s="12" t="s">
        <v>1837</v>
      </c>
      <c r="B1904" s="12" t="s">
        <v>1838</v>
      </c>
      <c r="C1904" s="12" t="s">
        <v>1839</v>
      </c>
      <c r="D1904" s="12" t="s">
        <v>1840</v>
      </c>
      <c r="E1904" s="12" t="s">
        <v>1841</v>
      </c>
      <c r="F1904" s="13">
        <v>9304.06</v>
      </c>
      <c r="G1904" s="12" t="s">
        <v>1842</v>
      </c>
      <c r="H1904" s="18">
        <v>43922</v>
      </c>
      <c r="I1904" s="12" t="s">
        <v>3854</v>
      </c>
      <c r="J1904" s="12" t="s">
        <v>3855</v>
      </c>
      <c r="K1904" s="12">
        <v>10114</v>
      </c>
      <c r="L1904" s="12" t="s">
        <v>3856</v>
      </c>
      <c r="M1904" s="12">
        <v>111100</v>
      </c>
      <c r="N1904" s="12" t="s">
        <v>3857</v>
      </c>
      <c r="O1904" s="12" t="s">
        <v>1847</v>
      </c>
      <c r="P1904" s="12" t="s">
        <v>1848</v>
      </c>
      <c r="Q1904" s="12" t="s">
        <v>1849</v>
      </c>
      <c r="R1904" s="12" t="s">
        <v>1850</v>
      </c>
      <c r="S1904" s="12" t="s">
        <v>1851</v>
      </c>
    </row>
    <row r="1905" spans="1:19" x14ac:dyDescent="0.25">
      <c r="A1905" s="12" t="s">
        <v>1852</v>
      </c>
      <c r="B1905" s="12" t="s">
        <v>1838</v>
      </c>
      <c r="C1905" s="12" t="s">
        <v>1853</v>
      </c>
      <c r="D1905" s="12" t="s">
        <v>1840</v>
      </c>
      <c r="E1905" s="12" t="s">
        <v>1841</v>
      </c>
      <c r="F1905" s="13">
        <v>9304.06</v>
      </c>
      <c r="G1905" s="12" t="s">
        <v>1842</v>
      </c>
      <c r="H1905" s="18">
        <v>43952</v>
      </c>
      <c r="I1905" s="12" t="s">
        <v>3848</v>
      </c>
      <c r="J1905" s="12" t="s">
        <v>3855</v>
      </c>
      <c r="K1905" s="12">
        <v>10114</v>
      </c>
      <c r="L1905" s="12" t="s">
        <v>3856</v>
      </c>
      <c r="M1905" s="12">
        <v>111100</v>
      </c>
      <c r="N1905" s="12" t="s">
        <v>3857</v>
      </c>
      <c r="O1905" s="12" t="s">
        <v>1854</v>
      </c>
      <c r="P1905" s="12" t="s">
        <v>1855</v>
      </c>
      <c r="Q1905" s="12" t="s">
        <v>1856</v>
      </c>
      <c r="R1905" s="12" t="s">
        <v>1850</v>
      </c>
      <c r="S1905" s="12" t="s">
        <v>1851</v>
      </c>
    </row>
    <row r="1906" spans="1:19" x14ac:dyDescent="0.25">
      <c r="A1906" s="12" t="s">
        <v>1858</v>
      </c>
      <c r="B1906" s="12" t="s">
        <v>1838</v>
      </c>
      <c r="C1906" s="12" t="s">
        <v>1859</v>
      </c>
      <c r="D1906" s="12" t="s">
        <v>1840</v>
      </c>
      <c r="E1906" s="12" t="s">
        <v>1841</v>
      </c>
      <c r="F1906" s="13">
        <v>9304.06</v>
      </c>
      <c r="G1906" s="12" t="s">
        <v>1842</v>
      </c>
      <c r="H1906" s="18">
        <v>43983</v>
      </c>
      <c r="I1906" s="12" t="s">
        <v>3784</v>
      </c>
      <c r="J1906" s="12" t="s">
        <v>3855</v>
      </c>
      <c r="K1906" s="12">
        <v>10114</v>
      </c>
      <c r="L1906" s="12" t="s">
        <v>3856</v>
      </c>
      <c r="M1906" s="12">
        <v>111100</v>
      </c>
      <c r="N1906" s="12" t="s">
        <v>3857</v>
      </c>
      <c r="O1906" s="12" t="s">
        <v>1860</v>
      </c>
      <c r="P1906" s="12" t="s">
        <v>1861</v>
      </c>
      <c r="Q1906" s="12" t="s">
        <v>1862</v>
      </c>
      <c r="R1906" s="12" t="s">
        <v>1850</v>
      </c>
      <c r="S1906" s="12" t="s">
        <v>1851</v>
      </c>
    </row>
    <row r="1907" spans="1:19" x14ac:dyDescent="0.25">
      <c r="A1907" s="12" t="s">
        <v>1837</v>
      </c>
      <c r="B1907" s="12" t="s">
        <v>1838</v>
      </c>
      <c r="C1907" s="12" t="s">
        <v>1839</v>
      </c>
      <c r="D1907" s="12" t="s">
        <v>1840</v>
      </c>
      <c r="E1907" s="12" t="s">
        <v>1841</v>
      </c>
      <c r="F1907" s="13">
        <v>2214.5700000000002</v>
      </c>
      <c r="G1907" s="12" t="s">
        <v>1842</v>
      </c>
      <c r="H1907" s="18">
        <v>43922</v>
      </c>
      <c r="I1907" s="12" t="s">
        <v>3858</v>
      </c>
      <c r="J1907" s="12" t="s">
        <v>3859</v>
      </c>
      <c r="K1907" s="12">
        <v>10114</v>
      </c>
      <c r="L1907" s="12" t="s">
        <v>3856</v>
      </c>
      <c r="M1907" s="12">
        <v>111200</v>
      </c>
      <c r="N1907" s="12" t="s">
        <v>3860</v>
      </c>
      <c r="O1907" s="12" t="s">
        <v>1847</v>
      </c>
      <c r="P1907" s="12" t="s">
        <v>1848</v>
      </c>
      <c r="Q1907" s="12" t="s">
        <v>1849</v>
      </c>
      <c r="R1907" s="12" t="s">
        <v>1850</v>
      </c>
      <c r="S1907" s="12" t="s">
        <v>1866</v>
      </c>
    </row>
    <row r="1908" spans="1:19" x14ac:dyDescent="0.25">
      <c r="A1908" s="12" t="s">
        <v>1852</v>
      </c>
      <c r="B1908" s="12" t="s">
        <v>1838</v>
      </c>
      <c r="C1908" s="12" t="s">
        <v>1853</v>
      </c>
      <c r="D1908" s="12" t="s">
        <v>1840</v>
      </c>
      <c r="E1908" s="12" t="s">
        <v>1841</v>
      </c>
      <c r="F1908" s="13">
        <v>2214.5700000000002</v>
      </c>
      <c r="G1908" s="12" t="s">
        <v>1842</v>
      </c>
      <c r="H1908" s="18">
        <v>43952</v>
      </c>
      <c r="I1908" s="12" t="s">
        <v>3851</v>
      </c>
      <c r="J1908" s="12" t="s">
        <v>3859</v>
      </c>
      <c r="K1908" s="12">
        <v>10114</v>
      </c>
      <c r="L1908" s="12" t="s">
        <v>3856</v>
      </c>
      <c r="M1908" s="12">
        <v>111200</v>
      </c>
      <c r="N1908" s="12" t="s">
        <v>3860</v>
      </c>
      <c r="O1908" s="12" t="s">
        <v>1854</v>
      </c>
      <c r="P1908" s="12" t="s">
        <v>1855</v>
      </c>
      <c r="Q1908" s="12" t="s">
        <v>1856</v>
      </c>
      <c r="R1908" s="12" t="s">
        <v>1850</v>
      </c>
      <c r="S1908" s="12" t="s">
        <v>1866</v>
      </c>
    </row>
    <row r="1909" spans="1:19" x14ac:dyDescent="0.25">
      <c r="A1909" s="12" t="s">
        <v>1858</v>
      </c>
      <c r="B1909" s="12" t="s">
        <v>1838</v>
      </c>
      <c r="C1909" s="12" t="s">
        <v>1859</v>
      </c>
      <c r="D1909" s="12" t="s">
        <v>1840</v>
      </c>
      <c r="E1909" s="12" t="s">
        <v>1841</v>
      </c>
      <c r="F1909" s="13">
        <v>2214.5700000000002</v>
      </c>
      <c r="G1909" s="12" t="s">
        <v>1842</v>
      </c>
      <c r="H1909" s="18">
        <v>43983</v>
      </c>
      <c r="I1909" s="12" t="s">
        <v>3787</v>
      </c>
      <c r="J1909" s="12" t="s">
        <v>3859</v>
      </c>
      <c r="K1909" s="12">
        <v>10114</v>
      </c>
      <c r="L1909" s="12" t="s">
        <v>3856</v>
      </c>
      <c r="M1909" s="12">
        <v>111200</v>
      </c>
      <c r="N1909" s="12" t="s">
        <v>3860</v>
      </c>
      <c r="O1909" s="12" t="s">
        <v>1860</v>
      </c>
      <c r="P1909" s="12" t="s">
        <v>1861</v>
      </c>
      <c r="Q1909" s="12" t="s">
        <v>1862</v>
      </c>
      <c r="R1909" s="12" t="s">
        <v>1850</v>
      </c>
      <c r="S1909" s="12" t="s">
        <v>1866</v>
      </c>
    </row>
    <row r="1910" spans="1:19" x14ac:dyDescent="0.25">
      <c r="A1910" s="12" t="s">
        <v>1837</v>
      </c>
      <c r="B1910" s="12" t="s">
        <v>1838</v>
      </c>
      <c r="C1910" s="12" t="s">
        <v>1839</v>
      </c>
      <c r="D1910" s="12" t="s">
        <v>1840</v>
      </c>
      <c r="E1910" s="12" t="s">
        <v>1841</v>
      </c>
      <c r="F1910" s="13">
        <v>76587.39</v>
      </c>
      <c r="G1910" s="12" t="s">
        <v>1842</v>
      </c>
      <c r="H1910" s="18">
        <v>43922</v>
      </c>
      <c r="I1910" s="12" t="s">
        <v>3861</v>
      </c>
      <c r="J1910" s="12" t="s">
        <v>3862</v>
      </c>
      <c r="K1910" s="12">
        <v>10114</v>
      </c>
      <c r="L1910" s="12" t="s">
        <v>3856</v>
      </c>
      <c r="M1910" s="12">
        <v>111400</v>
      </c>
      <c r="N1910" s="12" t="s">
        <v>3863</v>
      </c>
      <c r="O1910" s="12" t="s">
        <v>1847</v>
      </c>
      <c r="P1910" s="12" t="s">
        <v>1848</v>
      </c>
      <c r="Q1910" s="12" t="s">
        <v>1849</v>
      </c>
      <c r="R1910" s="12" t="s">
        <v>1850</v>
      </c>
      <c r="S1910" s="12" t="s">
        <v>1815</v>
      </c>
    </row>
    <row r="1911" spans="1:19" x14ac:dyDescent="0.25">
      <c r="A1911" s="12" t="s">
        <v>1852</v>
      </c>
      <c r="B1911" s="12" t="s">
        <v>1838</v>
      </c>
      <c r="C1911" s="12" t="s">
        <v>1853</v>
      </c>
      <c r="D1911" s="12" t="s">
        <v>1840</v>
      </c>
      <c r="E1911" s="12" t="s">
        <v>1841</v>
      </c>
      <c r="F1911" s="13">
        <v>76783.28</v>
      </c>
      <c r="G1911" s="12" t="s">
        <v>1842</v>
      </c>
      <c r="H1911" s="18">
        <v>43952</v>
      </c>
      <c r="I1911" s="12" t="s">
        <v>3854</v>
      </c>
      <c r="J1911" s="12" t="s">
        <v>3862</v>
      </c>
      <c r="K1911" s="12">
        <v>10114</v>
      </c>
      <c r="L1911" s="12" t="s">
        <v>3856</v>
      </c>
      <c r="M1911" s="12">
        <v>111400</v>
      </c>
      <c r="N1911" s="12" t="s">
        <v>3863</v>
      </c>
      <c r="O1911" s="12" t="s">
        <v>1854</v>
      </c>
      <c r="P1911" s="12" t="s">
        <v>1855</v>
      </c>
      <c r="Q1911" s="12" t="s">
        <v>1856</v>
      </c>
      <c r="R1911" s="12" t="s">
        <v>1850</v>
      </c>
      <c r="S1911" s="12" t="s">
        <v>1815</v>
      </c>
    </row>
    <row r="1912" spans="1:19" x14ac:dyDescent="0.25">
      <c r="A1912" s="12" t="s">
        <v>1858</v>
      </c>
      <c r="B1912" s="12" t="s">
        <v>1838</v>
      </c>
      <c r="C1912" s="12" t="s">
        <v>1859</v>
      </c>
      <c r="D1912" s="12" t="s">
        <v>1840</v>
      </c>
      <c r="E1912" s="12" t="s">
        <v>1841</v>
      </c>
      <c r="F1912" s="13">
        <v>76036.34</v>
      </c>
      <c r="G1912" s="12" t="s">
        <v>1842</v>
      </c>
      <c r="H1912" s="18">
        <v>43983</v>
      </c>
      <c r="I1912" s="12" t="s">
        <v>3790</v>
      </c>
      <c r="J1912" s="12" t="s">
        <v>3862</v>
      </c>
      <c r="K1912" s="12">
        <v>10114</v>
      </c>
      <c r="L1912" s="12" t="s">
        <v>3856</v>
      </c>
      <c r="M1912" s="12">
        <v>111400</v>
      </c>
      <c r="N1912" s="12" t="s">
        <v>3863</v>
      </c>
      <c r="O1912" s="12" t="s">
        <v>1860</v>
      </c>
      <c r="P1912" s="12" t="s">
        <v>1861</v>
      </c>
      <c r="Q1912" s="12" t="s">
        <v>1862</v>
      </c>
      <c r="R1912" s="12" t="s">
        <v>1850</v>
      </c>
      <c r="S1912" s="12" t="s">
        <v>1815</v>
      </c>
    </row>
    <row r="1913" spans="1:19" x14ac:dyDescent="0.25">
      <c r="A1913" s="12" t="s">
        <v>1837</v>
      </c>
      <c r="B1913" s="12" t="s">
        <v>1838</v>
      </c>
      <c r="C1913" s="12" t="s">
        <v>1839</v>
      </c>
      <c r="D1913" s="12" t="s">
        <v>1840</v>
      </c>
      <c r="E1913" s="12" t="s">
        <v>1841</v>
      </c>
      <c r="F1913" s="13">
        <v>12917.28</v>
      </c>
      <c r="G1913" s="12" t="s">
        <v>1842</v>
      </c>
      <c r="H1913" s="18">
        <v>43922</v>
      </c>
      <c r="I1913" s="12" t="s">
        <v>3864</v>
      </c>
      <c r="J1913" s="12" t="s">
        <v>3865</v>
      </c>
      <c r="K1913" s="12">
        <v>10114</v>
      </c>
      <c r="L1913" s="12" t="s">
        <v>3856</v>
      </c>
      <c r="M1913" s="12">
        <v>111600</v>
      </c>
      <c r="N1913" s="12" t="s">
        <v>3866</v>
      </c>
      <c r="O1913" s="12" t="s">
        <v>1847</v>
      </c>
      <c r="P1913" s="12" t="s">
        <v>1848</v>
      </c>
      <c r="Q1913" s="12" t="s">
        <v>1849</v>
      </c>
      <c r="R1913" s="12" t="s">
        <v>1850</v>
      </c>
      <c r="S1913" s="12" t="s">
        <v>1857</v>
      </c>
    </row>
    <row r="1914" spans="1:19" x14ac:dyDescent="0.25">
      <c r="A1914" s="12" t="s">
        <v>1852</v>
      </c>
      <c r="B1914" s="12" t="s">
        <v>1838</v>
      </c>
      <c r="C1914" s="12" t="s">
        <v>1853</v>
      </c>
      <c r="D1914" s="12" t="s">
        <v>1840</v>
      </c>
      <c r="E1914" s="12" t="s">
        <v>1841</v>
      </c>
      <c r="F1914" s="13">
        <v>12658.11</v>
      </c>
      <c r="G1914" s="12" t="s">
        <v>1842</v>
      </c>
      <c r="H1914" s="18">
        <v>43952</v>
      </c>
      <c r="I1914" s="12" t="s">
        <v>3858</v>
      </c>
      <c r="J1914" s="12" t="s">
        <v>3865</v>
      </c>
      <c r="K1914" s="12">
        <v>10114</v>
      </c>
      <c r="L1914" s="12" t="s">
        <v>3856</v>
      </c>
      <c r="M1914" s="12">
        <v>111600</v>
      </c>
      <c r="N1914" s="12" t="s">
        <v>3866</v>
      </c>
      <c r="O1914" s="12" t="s">
        <v>1854</v>
      </c>
      <c r="P1914" s="12" t="s">
        <v>1855</v>
      </c>
      <c r="Q1914" s="12" t="s">
        <v>1856</v>
      </c>
      <c r="R1914" s="12" t="s">
        <v>1850</v>
      </c>
      <c r="S1914" s="12" t="s">
        <v>1857</v>
      </c>
    </row>
    <row r="1915" spans="1:19" x14ac:dyDescent="0.25">
      <c r="A1915" s="12" t="s">
        <v>1858</v>
      </c>
      <c r="B1915" s="12" t="s">
        <v>1838</v>
      </c>
      <c r="C1915" s="12" t="s">
        <v>1859</v>
      </c>
      <c r="D1915" s="12" t="s">
        <v>1840</v>
      </c>
      <c r="E1915" s="12" t="s">
        <v>1841</v>
      </c>
      <c r="F1915" s="13">
        <v>12658.11</v>
      </c>
      <c r="G1915" s="12" t="s">
        <v>1842</v>
      </c>
      <c r="H1915" s="18">
        <v>43983</v>
      </c>
      <c r="I1915" s="12" t="s">
        <v>3793</v>
      </c>
      <c r="J1915" s="12" t="s">
        <v>3865</v>
      </c>
      <c r="K1915" s="12">
        <v>10114</v>
      </c>
      <c r="L1915" s="12" t="s">
        <v>3856</v>
      </c>
      <c r="M1915" s="12">
        <v>111600</v>
      </c>
      <c r="N1915" s="12" t="s">
        <v>3866</v>
      </c>
      <c r="O1915" s="12" t="s">
        <v>1860</v>
      </c>
      <c r="P1915" s="12" t="s">
        <v>1861</v>
      </c>
      <c r="Q1915" s="12" t="s">
        <v>1862</v>
      </c>
      <c r="R1915" s="12" t="s">
        <v>1850</v>
      </c>
      <c r="S1915" s="12" t="s">
        <v>1857</v>
      </c>
    </row>
    <row r="1916" spans="1:19" x14ac:dyDescent="0.25">
      <c r="A1916" s="12" t="s">
        <v>1837</v>
      </c>
      <c r="B1916" s="12" t="s">
        <v>1838</v>
      </c>
      <c r="C1916" s="12" t="s">
        <v>1839</v>
      </c>
      <c r="D1916" s="12" t="s">
        <v>1840</v>
      </c>
      <c r="E1916" s="12" t="s">
        <v>1841</v>
      </c>
      <c r="F1916" s="13">
        <v>776.28</v>
      </c>
      <c r="G1916" s="12" t="s">
        <v>1842</v>
      </c>
      <c r="H1916" s="18">
        <v>43922</v>
      </c>
      <c r="I1916" s="12" t="s">
        <v>3867</v>
      </c>
      <c r="J1916" s="12" t="s">
        <v>3868</v>
      </c>
      <c r="K1916" s="12">
        <v>10114</v>
      </c>
      <c r="L1916" s="12" t="s">
        <v>3856</v>
      </c>
      <c r="M1916" s="12">
        <v>111700</v>
      </c>
      <c r="N1916" s="12" t="s">
        <v>3869</v>
      </c>
      <c r="O1916" s="12" t="s">
        <v>1847</v>
      </c>
      <c r="P1916" s="12" t="s">
        <v>1848</v>
      </c>
      <c r="Q1916" s="12" t="s">
        <v>1849</v>
      </c>
      <c r="R1916" s="12" t="s">
        <v>1850</v>
      </c>
      <c r="S1916" s="12" t="s">
        <v>1877</v>
      </c>
    </row>
    <row r="1917" spans="1:19" x14ac:dyDescent="0.25">
      <c r="A1917" s="12" t="s">
        <v>1852</v>
      </c>
      <c r="B1917" s="12" t="s">
        <v>1838</v>
      </c>
      <c r="C1917" s="12" t="s">
        <v>1853</v>
      </c>
      <c r="D1917" s="12" t="s">
        <v>1840</v>
      </c>
      <c r="E1917" s="12" t="s">
        <v>1841</v>
      </c>
      <c r="F1917" s="13">
        <v>1756.28</v>
      </c>
      <c r="G1917" s="12" t="s">
        <v>1842</v>
      </c>
      <c r="H1917" s="18">
        <v>43952</v>
      </c>
      <c r="I1917" s="12" t="s">
        <v>3861</v>
      </c>
      <c r="J1917" s="12" t="s">
        <v>3868</v>
      </c>
      <c r="K1917" s="12">
        <v>10114</v>
      </c>
      <c r="L1917" s="12" t="s">
        <v>3856</v>
      </c>
      <c r="M1917" s="12">
        <v>111700</v>
      </c>
      <c r="N1917" s="12" t="s">
        <v>3869</v>
      </c>
      <c r="O1917" s="12" t="s">
        <v>1854</v>
      </c>
      <c r="P1917" s="12" t="s">
        <v>1855</v>
      </c>
      <c r="Q1917" s="12" t="s">
        <v>1856</v>
      </c>
      <c r="R1917" s="12" t="s">
        <v>1850</v>
      </c>
      <c r="S1917" s="12" t="s">
        <v>1877</v>
      </c>
    </row>
    <row r="1918" spans="1:19" x14ac:dyDescent="0.25">
      <c r="A1918" s="12" t="s">
        <v>1858</v>
      </c>
      <c r="B1918" s="12" t="s">
        <v>1838</v>
      </c>
      <c r="C1918" s="12" t="s">
        <v>1859</v>
      </c>
      <c r="D1918" s="12" t="s">
        <v>1840</v>
      </c>
      <c r="E1918" s="12" t="s">
        <v>1841</v>
      </c>
      <c r="F1918" s="13">
        <v>1266.28</v>
      </c>
      <c r="G1918" s="12" t="s">
        <v>1842</v>
      </c>
      <c r="H1918" s="18">
        <v>43983</v>
      </c>
      <c r="I1918" s="12" t="s">
        <v>3796</v>
      </c>
      <c r="J1918" s="12" t="s">
        <v>3868</v>
      </c>
      <c r="K1918" s="12">
        <v>10114</v>
      </c>
      <c r="L1918" s="12" t="s">
        <v>3856</v>
      </c>
      <c r="M1918" s="12">
        <v>111700</v>
      </c>
      <c r="N1918" s="12" t="s">
        <v>3869</v>
      </c>
      <c r="O1918" s="12" t="s">
        <v>1860</v>
      </c>
      <c r="P1918" s="12" t="s">
        <v>1861</v>
      </c>
      <c r="Q1918" s="12" t="s">
        <v>1862</v>
      </c>
      <c r="R1918" s="12" t="s">
        <v>1850</v>
      </c>
      <c r="S1918" s="12" t="s">
        <v>1877</v>
      </c>
    </row>
    <row r="1919" spans="1:19" x14ac:dyDescent="0.25">
      <c r="A1919" s="12" t="s">
        <v>1852</v>
      </c>
      <c r="B1919" s="12" t="s">
        <v>1838</v>
      </c>
      <c r="C1919" s="12" t="s">
        <v>1853</v>
      </c>
      <c r="D1919" s="12" t="s">
        <v>1840</v>
      </c>
      <c r="E1919" s="12" t="s">
        <v>1841</v>
      </c>
      <c r="F1919" s="13">
        <v>34.22</v>
      </c>
      <c r="G1919" s="12" t="s">
        <v>1842</v>
      </c>
      <c r="H1919" s="18">
        <v>43952</v>
      </c>
      <c r="I1919" s="12" t="s">
        <v>3864</v>
      </c>
      <c r="J1919" s="12" t="s">
        <v>3870</v>
      </c>
      <c r="K1919" s="12">
        <v>10114</v>
      </c>
      <c r="L1919" s="12" t="s">
        <v>3856</v>
      </c>
      <c r="M1919" s="12">
        <v>113000</v>
      </c>
      <c r="N1919" s="12" t="s">
        <v>3871</v>
      </c>
      <c r="O1919" s="12" t="s">
        <v>1854</v>
      </c>
      <c r="P1919" s="12" t="s">
        <v>1855</v>
      </c>
      <c r="Q1919" s="12" t="s">
        <v>1856</v>
      </c>
      <c r="R1919" s="12" t="s">
        <v>1850</v>
      </c>
      <c r="S1919" s="12" t="s">
        <v>1877</v>
      </c>
    </row>
    <row r="1920" spans="1:19" x14ac:dyDescent="0.25">
      <c r="A1920" s="12" t="s">
        <v>1837</v>
      </c>
      <c r="B1920" s="12" t="s">
        <v>1838</v>
      </c>
      <c r="C1920" s="12" t="s">
        <v>1839</v>
      </c>
      <c r="D1920" s="12" t="s">
        <v>1840</v>
      </c>
      <c r="E1920" s="12" t="s">
        <v>1841</v>
      </c>
      <c r="F1920" s="13">
        <v>778.88</v>
      </c>
      <c r="G1920" s="12" t="s">
        <v>1842</v>
      </c>
      <c r="H1920" s="18">
        <v>43922</v>
      </c>
      <c r="I1920" s="12" t="s">
        <v>3872</v>
      </c>
      <c r="J1920" s="12" t="s">
        <v>3873</v>
      </c>
      <c r="K1920" s="12">
        <v>10114</v>
      </c>
      <c r="L1920" s="12" t="s">
        <v>3856</v>
      </c>
      <c r="M1920" s="12">
        <v>113010</v>
      </c>
      <c r="N1920" s="12" t="s">
        <v>3874</v>
      </c>
      <c r="O1920" s="12" t="s">
        <v>1847</v>
      </c>
      <c r="P1920" s="12" t="s">
        <v>1848</v>
      </c>
      <c r="Q1920" s="12" t="s">
        <v>1849</v>
      </c>
      <c r="R1920" s="12" t="s">
        <v>1850</v>
      </c>
      <c r="S1920" s="12" t="s">
        <v>1851</v>
      </c>
    </row>
    <row r="1921" spans="1:19" x14ac:dyDescent="0.25">
      <c r="A1921" s="12" t="s">
        <v>1852</v>
      </c>
      <c r="B1921" s="12" t="s">
        <v>1838</v>
      </c>
      <c r="C1921" s="12" t="s">
        <v>1853</v>
      </c>
      <c r="D1921" s="12" t="s">
        <v>1840</v>
      </c>
      <c r="E1921" s="12" t="s">
        <v>1841</v>
      </c>
      <c r="F1921" s="13">
        <v>778.88</v>
      </c>
      <c r="G1921" s="12" t="s">
        <v>1842</v>
      </c>
      <c r="H1921" s="18">
        <v>43952</v>
      </c>
      <c r="I1921" s="12" t="s">
        <v>3867</v>
      </c>
      <c r="J1921" s="12" t="s">
        <v>3873</v>
      </c>
      <c r="K1921" s="12">
        <v>10114</v>
      </c>
      <c r="L1921" s="12" t="s">
        <v>3856</v>
      </c>
      <c r="M1921" s="12">
        <v>113010</v>
      </c>
      <c r="N1921" s="12" t="s">
        <v>3874</v>
      </c>
      <c r="O1921" s="12" t="s">
        <v>1854</v>
      </c>
      <c r="P1921" s="12" t="s">
        <v>1855</v>
      </c>
      <c r="Q1921" s="12" t="s">
        <v>1856</v>
      </c>
      <c r="R1921" s="12" t="s">
        <v>1850</v>
      </c>
      <c r="S1921" s="12" t="s">
        <v>1851</v>
      </c>
    </row>
    <row r="1922" spans="1:19" x14ac:dyDescent="0.25">
      <c r="A1922" s="12" t="s">
        <v>1858</v>
      </c>
      <c r="B1922" s="12" t="s">
        <v>1838</v>
      </c>
      <c r="C1922" s="12" t="s">
        <v>1859</v>
      </c>
      <c r="D1922" s="12" t="s">
        <v>1840</v>
      </c>
      <c r="E1922" s="12" t="s">
        <v>1841</v>
      </c>
      <c r="F1922" s="13">
        <v>778.88</v>
      </c>
      <c r="G1922" s="12" t="s">
        <v>1842</v>
      </c>
      <c r="H1922" s="18">
        <v>43983</v>
      </c>
      <c r="I1922" s="12" t="s">
        <v>3799</v>
      </c>
      <c r="J1922" s="12" t="s">
        <v>3873</v>
      </c>
      <c r="K1922" s="12">
        <v>10114</v>
      </c>
      <c r="L1922" s="12" t="s">
        <v>3856</v>
      </c>
      <c r="M1922" s="12">
        <v>113010</v>
      </c>
      <c r="N1922" s="12" t="s">
        <v>3874</v>
      </c>
      <c r="O1922" s="12" t="s">
        <v>1860</v>
      </c>
      <c r="P1922" s="12" t="s">
        <v>1861</v>
      </c>
      <c r="Q1922" s="12" t="s">
        <v>1862</v>
      </c>
      <c r="R1922" s="12" t="s">
        <v>1850</v>
      </c>
      <c r="S1922" s="12" t="s">
        <v>1851</v>
      </c>
    </row>
    <row r="1923" spans="1:19" x14ac:dyDescent="0.25">
      <c r="A1923" s="12" t="s">
        <v>1837</v>
      </c>
      <c r="B1923" s="12" t="s">
        <v>1838</v>
      </c>
      <c r="C1923" s="12" t="s">
        <v>1839</v>
      </c>
      <c r="D1923" s="12" t="s">
        <v>1840</v>
      </c>
      <c r="E1923" s="12" t="s">
        <v>1841</v>
      </c>
      <c r="F1923" s="13">
        <v>204.59</v>
      </c>
      <c r="G1923" s="12" t="s">
        <v>1842</v>
      </c>
      <c r="H1923" s="18">
        <v>43922</v>
      </c>
      <c r="I1923" s="12" t="s">
        <v>3875</v>
      </c>
      <c r="J1923" s="12" t="s">
        <v>3876</v>
      </c>
      <c r="K1923" s="12">
        <v>10114</v>
      </c>
      <c r="L1923" s="12" t="s">
        <v>3856</v>
      </c>
      <c r="M1923" s="12">
        <v>113020</v>
      </c>
      <c r="N1923" s="12" t="s">
        <v>3877</v>
      </c>
      <c r="O1923" s="12" t="s">
        <v>1847</v>
      </c>
      <c r="P1923" s="12" t="s">
        <v>1848</v>
      </c>
      <c r="Q1923" s="12" t="s">
        <v>1849</v>
      </c>
      <c r="R1923" s="12" t="s">
        <v>1850</v>
      </c>
      <c r="S1923" s="12" t="s">
        <v>1866</v>
      </c>
    </row>
    <row r="1924" spans="1:19" x14ac:dyDescent="0.25">
      <c r="A1924" s="12" t="s">
        <v>1852</v>
      </c>
      <c r="B1924" s="12" t="s">
        <v>1838</v>
      </c>
      <c r="C1924" s="12" t="s">
        <v>1853</v>
      </c>
      <c r="D1924" s="12" t="s">
        <v>1840</v>
      </c>
      <c r="E1924" s="12" t="s">
        <v>1841</v>
      </c>
      <c r="F1924" s="13">
        <v>204.59</v>
      </c>
      <c r="G1924" s="12" t="s">
        <v>1842</v>
      </c>
      <c r="H1924" s="18">
        <v>43952</v>
      </c>
      <c r="I1924" s="12" t="s">
        <v>3872</v>
      </c>
      <c r="J1924" s="12" t="s">
        <v>3876</v>
      </c>
      <c r="K1924" s="12">
        <v>10114</v>
      </c>
      <c r="L1924" s="12" t="s">
        <v>3856</v>
      </c>
      <c r="M1924" s="12">
        <v>113020</v>
      </c>
      <c r="N1924" s="12" t="s">
        <v>3877</v>
      </c>
      <c r="O1924" s="12" t="s">
        <v>1854</v>
      </c>
      <c r="P1924" s="12" t="s">
        <v>1855</v>
      </c>
      <c r="Q1924" s="12" t="s">
        <v>1856</v>
      </c>
      <c r="R1924" s="12" t="s">
        <v>1850</v>
      </c>
      <c r="S1924" s="12" t="s">
        <v>1866</v>
      </c>
    </row>
    <row r="1925" spans="1:19" x14ac:dyDescent="0.25">
      <c r="A1925" s="12" t="s">
        <v>1858</v>
      </c>
      <c r="B1925" s="12" t="s">
        <v>1838</v>
      </c>
      <c r="C1925" s="12" t="s">
        <v>1859</v>
      </c>
      <c r="D1925" s="12" t="s">
        <v>1840</v>
      </c>
      <c r="E1925" s="12" t="s">
        <v>1841</v>
      </c>
      <c r="F1925" s="13">
        <v>204.59</v>
      </c>
      <c r="G1925" s="12" t="s">
        <v>1842</v>
      </c>
      <c r="H1925" s="18">
        <v>43983</v>
      </c>
      <c r="I1925" s="12" t="s">
        <v>3802</v>
      </c>
      <c r="J1925" s="12" t="s">
        <v>3876</v>
      </c>
      <c r="K1925" s="12">
        <v>10114</v>
      </c>
      <c r="L1925" s="12" t="s">
        <v>3856</v>
      </c>
      <c r="M1925" s="12">
        <v>113020</v>
      </c>
      <c r="N1925" s="12" t="s">
        <v>3877</v>
      </c>
      <c r="O1925" s="12" t="s">
        <v>1860</v>
      </c>
      <c r="P1925" s="12" t="s">
        <v>1861</v>
      </c>
      <c r="Q1925" s="12" t="s">
        <v>1862</v>
      </c>
      <c r="R1925" s="12" t="s">
        <v>1850</v>
      </c>
      <c r="S1925" s="12" t="s">
        <v>1866</v>
      </c>
    </row>
    <row r="1926" spans="1:19" x14ac:dyDescent="0.25">
      <c r="A1926" s="12" t="s">
        <v>1837</v>
      </c>
      <c r="B1926" s="12" t="s">
        <v>1838</v>
      </c>
      <c r="C1926" s="12" t="s">
        <v>1839</v>
      </c>
      <c r="D1926" s="12" t="s">
        <v>1840</v>
      </c>
      <c r="E1926" s="12" t="s">
        <v>1841</v>
      </c>
      <c r="F1926" s="13">
        <v>7274.37</v>
      </c>
      <c r="G1926" s="12" t="s">
        <v>1842</v>
      </c>
      <c r="H1926" s="18">
        <v>43922</v>
      </c>
      <c r="I1926" s="12" t="s">
        <v>3878</v>
      </c>
      <c r="J1926" s="12" t="s">
        <v>3879</v>
      </c>
      <c r="K1926" s="12">
        <v>10114</v>
      </c>
      <c r="L1926" s="12" t="s">
        <v>3856</v>
      </c>
      <c r="M1926" s="12">
        <v>113040</v>
      </c>
      <c r="N1926" s="12" t="s">
        <v>3880</v>
      </c>
      <c r="O1926" s="12" t="s">
        <v>1847</v>
      </c>
      <c r="P1926" s="12" t="s">
        <v>1848</v>
      </c>
      <c r="Q1926" s="12" t="s">
        <v>1849</v>
      </c>
      <c r="R1926" s="12" t="s">
        <v>1850</v>
      </c>
      <c r="S1926" s="12" t="s">
        <v>1815</v>
      </c>
    </row>
    <row r="1927" spans="1:19" x14ac:dyDescent="0.25">
      <c r="A1927" s="12" t="s">
        <v>1852</v>
      </c>
      <c r="B1927" s="12" t="s">
        <v>1838</v>
      </c>
      <c r="C1927" s="12" t="s">
        <v>1853</v>
      </c>
      <c r="D1927" s="12" t="s">
        <v>1840</v>
      </c>
      <c r="E1927" s="12" t="s">
        <v>1841</v>
      </c>
      <c r="F1927" s="13">
        <v>7320.74</v>
      </c>
      <c r="G1927" s="12" t="s">
        <v>1842</v>
      </c>
      <c r="H1927" s="18">
        <v>43952</v>
      </c>
      <c r="I1927" s="12" t="s">
        <v>3875</v>
      </c>
      <c r="J1927" s="12" t="s">
        <v>3879</v>
      </c>
      <c r="K1927" s="12">
        <v>10114</v>
      </c>
      <c r="L1927" s="12" t="s">
        <v>3856</v>
      </c>
      <c r="M1927" s="12">
        <v>113040</v>
      </c>
      <c r="N1927" s="12" t="s">
        <v>3880</v>
      </c>
      <c r="O1927" s="12" t="s">
        <v>1854</v>
      </c>
      <c r="P1927" s="12" t="s">
        <v>1855</v>
      </c>
      <c r="Q1927" s="12" t="s">
        <v>1856</v>
      </c>
      <c r="R1927" s="12" t="s">
        <v>1850</v>
      </c>
      <c r="S1927" s="12" t="s">
        <v>1815</v>
      </c>
    </row>
    <row r="1928" spans="1:19" x14ac:dyDescent="0.25">
      <c r="A1928" s="12" t="s">
        <v>1858</v>
      </c>
      <c r="B1928" s="12" t="s">
        <v>1838</v>
      </c>
      <c r="C1928" s="12" t="s">
        <v>1859</v>
      </c>
      <c r="D1928" s="12" t="s">
        <v>1840</v>
      </c>
      <c r="E1928" s="12" t="s">
        <v>1841</v>
      </c>
      <c r="F1928" s="13">
        <v>7166.31</v>
      </c>
      <c r="G1928" s="12" t="s">
        <v>1842</v>
      </c>
      <c r="H1928" s="18">
        <v>43983</v>
      </c>
      <c r="I1928" s="12" t="s">
        <v>3805</v>
      </c>
      <c r="J1928" s="12" t="s">
        <v>3879</v>
      </c>
      <c r="K1928" s="12">
        <v>10114</v>
      </c>
      <c r="L1928" s="12" t="s">
        <v>3856</v>
      </c>
      <c r="M1928" s="12">
        <v>113040</v>
      </c>
      <c r="N1928" s="12" t="s">
        <v>3880</v>
      </c>
      <c r="O1928" s="12" t="s">
        <v>1860</v>
      </c>
      <c r="P1928" s="12" t="s">
        <v>1861</v>
      </c>
      <c r="Q1928" s="12" t="s">
        <v>1862</v>
      </c>
      <c r="R1928" s="12" t="s">
        <v>1850</v>
      </c>
      <c r="S1928" s="12" t="s">
        <v>1815</v>
      </c>
    </row>
    <row r="1929" spans="1:19" x14ac:dyDescent="0.25">
      <c r="A1929" s="12" t="s">
        <v>1837</v>
      </c>
      <c r="B1929" s="12" t="s">
        <v>1838</v>
      </c>
      <c r="C1929" s="12" t="s">
        <v>1839</v>
      </c>
      <c r="D1929" s="12" t="s">
        <v>1840</v>
      </c>
      <c r="E1929" s="12" t="s">
        <v>1841</v>
      </c>
      <c r="F1929" s="13">
        <v>672.04</v>
      </c>
      <c r="G1929" s="12" t="s">
        <v>1842</v>
      </c>
      <c r="H1929" s="18">
        <v>43922</v>
      </c>
      <c r="I1929" s="12" t="s">
        <v>3881</v>
      </c>
      <c r="J1929" s="12" t="s">
        <v>3882</v>
      </c>
      <c r="K1929" s="12">
        <v>10114</v>
      </c>
      <c r="L1929" s="12" t="s">
        <v>3856</v>
      </c>
      <c r="M1929" s="12">
        <v>113060</v>
      </c>
      <c r="N1929" s="12" t="s">
        <v>3883</v>
      </c>
      <c r="O1929" s="12" t="s">
        <v>1847</v>
      </c>
      <c r="P1929" s="12" t="s">
        <v>1848</v>
      </c>
      <c r="Q1929" s="12" t="s">
        <v>1849</v>
      </c>
      <c r="R1929" s="12" t="s">
        <v>1850</v>
      </c>
      <c r="S1929" s="12" t="s">
        <v>1857</v>
      </c>
    </row>
    <row r="1930" spans="1:19" x14ac:dyDescent="0.25">
      <c r="A1930" s="12" t="s">
        <v>1852</v>
      </c>
      <c r="B1930" s="12" t="s">
        <v>1838</v>
      </c>
      <c r="C1930" s="12" t="s">
        <v>1853</v>
      </c>
      <c r="D1930" s="12" t="s">
        <v>1840</v>
      </c>
      <c r="E1930" s="12" t="s">
        <v>1841</v>
      </c>
      <c r="F1930" s="13">
        <v>636.27</v>
      </c>
      <c r="G1930" s="12" t="s">
        <v>1842</v>
      </c>
      <c r="H1930" s="18">
        <v>43952</v>
      </c>
      <c r="I1930" s="12" t="s">
        <v>3878</v>
      </c>
      <c r="J1930" s="12" t="s">
        <v>3882</v>
      </c>
      <c r="K1930" s="12">
        <v>10114</v>
      </c>
      <c r="L1930" s="12" t="s">
        <v>3856</v>
      </c>
      <c r="M1930" s="12">
        <v>113060</v>
      </c>
      <c r="N1930" s="12" t="s">
        <v>3883</v>
      </c>
      <c r="O1930" s="12" t="s">
        <v>1854</v>
      </c>
      <c r="P1930" s="12" t="s">
        <v>1855</v>
      </c>
      <c r="Q1930" s="12" t="s">
        <v>1856</v>
      </c>
      <c r="R1930" s="12" t="s">
        <v>1850</v>
      </c>
      <c r="S1930" s="12" t="s">
        <v>1857</v>
      </c>
    </row>
    <row r="1931" spans="1:19" x14ac:dyDescent="0.25">
      <c r="A1931" s="12" t="s">
        <v>1858</v>
      </c>
      <c r="B1931" s="12" t="s">
        <v>1838</v>
      </c>
      <c r="C1931" s="12" t="s">
        <v>1859</v>
      </c>
      <c r="D1931" s="12" t="s">
        <v>1840</v>
      </c>
      <c r="E1931" s="12" t="s">
        <v>1841</v>
      </c>
      <c r="F1931" s="13">
        <v>636.27</v>
      </c>
      <c r="G1931" s="12" t="s">
        <v>1842</v>
      </c>
      <c r="H1931" s="18">
        <v>43983</v>
      </c>
      <c r="I1931" s="12" t="s">
        <v>3808</v>
      </c>
      <c r="J1931" s="12" t="s">
        <v>3882</v>
      </c>
      <c r="K1931" s="12">
        <v>10114</v>
      </c>
      <c r="L1931" s="12" t="s">
        <v>3856</v>
      </c>
      <c r="M1931" s="12">
        <v>113060</v>
      </c>
      <c r="N1931" s="12" t="s">
        <v>3883</v>
      </c>
      <c r="O1931" s="12" t="s">
        <v>1860</v>
      </c>
      <c r="P1931" s="12" t="s">
        <v>1861</v>
      </c>
      <c r="Q1931" s="12" t="s">
        <v>1862</v>
      </c>
      <c r="R1931" s="12" t="s">
        <v>1850</v>
      </c>
      <c r="S1931" s="12" t="s">
        <v>1857</v>
      </c>
    </row>
    <row r="1932" spans="1:19" x14ac:dyDescent="0.25">
      <c r="A1932" s="12" t="s">
        <v>1837</v>
      </c>
      <c r="B1932" s="12" t="s">
        <v>1838</v>
      </c>
      <c r="C1932" s="12" t="s">
        <v>1839</v>
      </c>
      <c r="D1932" s="12" t="s">
        <v>1840</v>
      </c>
      <c r="E1932" s="12" t="s">
        <v>1841</v>
      </c>
      <c r="F1932" s="13">
        <v>216.58</v>
      </c>
      <c r="G1932" s="12" t="s">
        <v>1842</v>
      </c>
      <c r="H1932" s="18">
        <v>43922</v>
      </c>
      <c r="I1932" s="12" t="s">
        <v>3884</v>
      </c>
      <c r="J1932" s="12" t="s">
        <v>3885</v>
      </c>
      <c r="K1932" s="12">
        <v>10114</v>
      </c>
      <c r="L1932" s="12" t="s">
        <v>3856</v>
      </c>
      <c r="M1932" s="12">
        <v>114000</v>
      </c>
      <c r="N1932" s="12" t="s">
        <v>3886</v>
      </c>
      <c r="O1932" s="12" t="s">
        <v>1847</v>
      </c>
      <c r="P1932" s="12" t="s">
        <v>1848</v>
      </c>
      <c r="Q1932" s="12" t="s">
        <v>1849</v>
      </c>
      <c r="R1932" s="12" t="s">
        <v>1850</v>
      </c>
      <c r="S1932" s="12" t="s">
        <v>1877</v>
      </c>
    </row>
    <row r="1933" spans="1:19" x14ac:dyDescent="0.25">
      <c r="A1933" s="12" t="s">
        <v>1852</v>
      </c>
      <c r="B1933" s="12" t="s">
        <v>1838</v>
      </c>
      <c r="C1933" s="12" t="s">
        <v>1853</v>
      </c>
      <c r="D1933" s="12" t="s">
        <v>1840</v>
      </c>
      <c r="E1933" s="12" t="s">
        <v>1841</v>
      </c>
      <c r="F1933" s="13">
        <v>490</v>
      </c>
      <c r="G1933" s="12" t="s">
        <v>1842</v>
      </c>
      <c r="H1933" s="18">
        <v>43952</v>
      </c>
      <c r="I1933" s="12" t="s">
        <v>3881</v>
      </c>
      <c r="J1933" s="12" t="s">
        <v>3885</v>
      </c>
      <c r="K1933" s="12">
        <v>10114</v>
      </c>
      <c r="L1933" s="12" t="s">
        <v>3856</v>
      </c>
      <c r="M1933" s="12">
        <v>114000</v>
      </c>
      <c r="N1933" s="12" t="s">
        <v>3886</v>
      </c>
      <c r="O1933" s="12" t="s">
        <v>1854</v>
      </c>
      <c r="P1933" s="12" t="s">
        <v>1855</v>
      </c>
      <c r="Q1933" s="12" t="s">
        <v>1856</v>
      </c>
      <c r="R1933" s="12" t="s">
        <v>1850</v>
      </c>
      <c r="S1933" s="12" t="s">
        <v>1877</v>
      </c>
    </row>
    <row r="1934" spans="1:19" x14ac:dyDescent="0.25">
      <c r="A1934" s="12" t="s">
        <v>1858</v>
      </c>
      <c r="B1934" s="12" t="s">
        <v>1838</v>
      </c>
      <c r="C1934" s="12" t="s">
        <v>1859</v>
      </c>
      <c r="D1934" s="12" t="s">
        <v>1840</v>
      </c>
      <c r="E1934" s="12" t="s">
        <v>1841</v>
      </c>
      <c r="F1934" s="13">
        <v>353.29</v>
      </c>
      <c r="G1934" s="12" t="s">
        <v>1842</v>
      </c>
      <c r="H1934" s="18">
        <v>43983</v>
      </c>
      <c r="I1934" s="12" t="s">
        <v>3812</v>
      </c>
      <c r="J1934" s="12" t="s">
        <v>3885</v>
      </c>
      <c r="K1934" s="12">
        <v>10114</v>
      </c>
      <c r="L1934" s="12" t="s">
        <v>3856</v>
      </c>
      <c r="M1934" s="12">
        <v>114000</v>
      </c>
      <c r="N1934" s="12" t="s">
        <v>3886</v>
      </c>
      <c r="O1934" s="12" t="s">
        <v>1860</v>
      </c>
      <c r="P1934" s="12" t="s">
        <v>1861</v>
      </c>
      <c r="Q1934" s="12" t="s">
        <v>1862</v>
      </c>
      <c r="R1934" s="12" t="s">
        <v>1850</v>
      </c>
      <c r="S1934" s="12" t="s">
        <v>1877</v>
      </c>
    </row>
    <row r="1935" spans="1:19" x14ac:dyDescent="0.25">
      <c r="A1935" s="12" t="s">
        <v>1837</v>
      </c>
      <c r="B1935" s="12" t="s">
        <v>1838</v>
      </c>
      <c r="C1935" s="12" t="s">
        <v>1839</v>
      </c>
      <c r="D1935" s="12" t="s">
        <v>1840</v>
      </c>
      <c r="E1935" s="12" t="s">
        <v>1841</v>
      </c>
      <c r="F1935" s="13">
        <v>2059.83</v>
      </c>
      <c r="G1935" s="12" t="s">
        <v>1842</v>
      </c>
      <c r="H1935" s="18">
        <v>43922</v>
      </c>
      <c r="I1935" s="12" t="s">
        <v>3887</v>
      </c>
      <c r="J1935" s="12" t="s">
        <v>3888</v>
      </c>
      <c r="K1935" s="12">
        <v>10114</v>
      </c>
      <c r="L1935" s="12" t="s">
        <v>3856</v>
      </c>
      <c r="M1935" s="12">
        <v>114010</v>
      </c>
      <c r="N1935" s="12" t="s">
        <v>3889</v>
      </c>
      <c r="O1935" s="12" t="s">
        <v>1847</v>
      </c>
      <c r="P1935" s="12" t="s">
        <v>1848</v>
      </c>
      <c r="Q1935" s="12" t="s">
        <v>1849</v>
      </c>
      <c r="R1935" s="12" t="s">
        <v>1850</v>
      </c>
      <c r="S1935" s="12" t="s">
        <v>1851</v>
      </c>
    </row>
    <row r="1936" spans="1:19" x14ac:dyDescent="0.25">
      <c r="A1936" s="12" t="s">
        <v>1852</v>
      </c>
      <c r="B1936" s="12" t="s">
        <v>1838</v>
      </c>
      <c r="C1936" s="12" t="s">
        <v>1853</v>
      </c>
      <c r="D1936" s="12" t="s">
        <v>1840</v>
      </c>
      <c r="E1936" s="12" t="s">
        <v>1841</v>
      </c>
      <c r="F1936" s="13">
        <v>2059.83</v>
      </c>
      <c r="G1936" s="12" t="s">
        <v>1842</v>
      </c>
      <c r="H1936" s="18">
        <v>43952</v>
      </c>
      <c r="I1936" s="12" t="s">
        <v>3884</v>
      </c>
      <c r="J1936" s="12" t="s">
        <v>3888</v>
      </c>
      <c r="K1936" s="12">
        <v>10114</v>
      </c>
      <c r="L1936" s="12" t="s">
        <v>3856</v>
      </c>
      <c r="M1936" s="12">
        <v>114010</v>
      </c>
      <c r="N1936" s="12" t="s">
        <v>3889</v>
      </c>
      <c r="O1936" s="12" t="s">
        <v>1854</v>
      </c>
      <c r="P1936" s="12" t="s">
        <v>1855</v>
      </c>
      <c r="Q1936" s="12" t="s">
        <v>1856</v>
      </c>
      <c r="R1936" s="12" t="s">
        <v>1850</v>
      </c>
      <c r="S1936" s="12" t="s">
        <v>1851</v>
      </c>
    </row>
    <row r="1937" spans="1:19" x14ac:dyDescent="0.25">
      <c r="A1937" s="12" t="s">
        <v>1858</v>
      </c>
      <c r="B1937" s="12" t="s">
        <v>1838</v>
      </c>
      <c r="C1937" s="12" t="s">
        <v>1859</v>
      </c>
      <c r="D1937" s="12" t="s">
        <v>1840</v>
      </c>
      <c r="E1937" s="12" t="s">
        <v>1841</v>
      </c>
      <c r="F1937" s="13">
        <v>2059.83</v>
      </c>
      <c r="G1937" s="12" t="s">
        <v>1842</v>
      </c>
      <c r="H1937" s="18">
        <v>43983</v>
      </c>
      <c r="I1937" s="12" t="s">
        <v>3815</v>
      </c>
      <c r="J1937" s="12" t="s">
        <v>3888</v>
      </c>
      <c r="K1937" s="12">
        <v>10114</v>
      </c>
      <c r="L1937" s="12" t="s">
        <v>3856</v>
      </c>
      <c r="M1937" s="12">
        <v>114010</v>
      </c>
      <c r="N1937" s="12" t="s">
        <v>3889</v>
      </c>
      <c r="O1937" s="12" t="s">
        <v>1860</v>
      </c>
      <c r="P1937" s="12" t="s">
        <v>1861</v>
      </c>
      <c r="Q1937" s="12" t="s">
        <v>1862</v>
      </c>
      <c r="R1937" s="12" t="s">
        <v>1850</v>
      </c>
      <c r="S1937" s="12" t="s">
        <v>1851</v>
      </c>
    </row>
    <row r="1938" spans="1:19" x14ac:dyDescent="0.25">
      <c r="A1938" s="12" t="s">
        <v>1837</v>
      </c>
      <c r="B1938" s="12" t="s">
        <v>1838</v>
      </c>
      <c r="C1938" s="12" t="s">
        <v>1839</v>
      </c>
      <c r="D1938" s="12" t="s">
        <v>1840</v>
      </c>
      <c r="E1938" s="12" t="s">
        <v>1841</v>
      </c>
      <c r="F1938" s="13">
        <v>617.87</v>
      </c>
      <c r="G1938" s="12" t="s">
        <v>1842</v>
      </c>
      <c r="H1938" s="18">
        <v>43922</v>
      </c>
      <c r="I1938" s="12" t="s">
        <v>3890</v>
      </c>
      <c r="J1938" s="12" t="s">
        <v>3891</v>
      </c>
      <c r="K1938" s="12">
        <v>10114</v>
      </c>
      <c r="L1938" s="12" t="s">
        <v>3856</v>
      </c>
      <c r="M1938" s="12">
        <v>114020</v>
      </c>
      <c r="N1938" s="12" t="s">
        <v>3892</v>
      </c>
      <c r="O1938" s="12" t="s">
        <v>1847</v>
      </c>
      <c r="P1938" s="12" t="s">
        <v>1848</v>
      </c>
      <c r="Q1938" s="12" t="s">
        <v>1849</v>
      </c>
      <c r="R1938" s="12" t="s">
        <v>1850</v>
      </c>
      <c r="S1938" s="12" t="s">
        <v>1866</v>
      </c>
    </row>
    <row r="1939" spans="1:19" x14ac:dyDescent="0.25">
      <c r="A1939" s="12" t="s">
        <v>1852</v>
      </c>
      <c r="B1939" s="12" t="s">
        <v>1838</v>
      </c>
      <c r="C1939" s="12" t="s">
        <v>1853</v>
      </c>
      <c r="D1939" s="12" t="s">
        <v>1840</v>
      </c>
      <c r="E1939" s="12" t="s">
        <v>1841</v>
      </c>
      <c r="F1939" s="13">
        <v>617.87</v>
      </c>
      <c r="G1939" s="12" t="s">
        <v>1842</v>
      </c>
      <c r="H1939" s="18">
        <v>43952</v>
      </c>
      <c r="I1939" s="12" t="s">
        <v>3887</v>
      </c>
      <c r="J1939" s="12" t="s">
        <v>3891</v>
      </c>
      <c r="K1939" s="12">
        <v>10114</v>
      </c>
      <c r="L1939" s="12" t="s">
        <v>3856</v>
      </c>
      <c r="M1939" s="12">
        <v>114020</v>
      </c>
      <c r="N1939" s="12" t="s">
        <v>3892</v>
      </c>
      <c r="O1939" s="12" t="s">
        <v>1854</v>
      </c>
      <c r="P1939" s="12" t="s">
        <v>1855</v>
      </c>
      <c r="Q1939" s="12" t="s">
        <v>1856</v>
      </c>
      <c r="R1939" s="12" t="s">
        <v>1850</v>
      </c>
      <c r="S1939" s="12" t="s">
        <v>1866</v>
      </c>
    </row>
    <row r="1940" spans="1:19" x14ac:dyDescent="0.25">
      <c r="A1940" s="12" t="s">
        <v>1858</v>
      </c>
      <c r="B1940" s="12" t="s">
        <v>1838</v>
      </c>
      <c r="C1940" s="12" t="s">
        <v>1859</v>
      </c>
      <c r="D1940" s="12" t="s">
        <v>1840</v>
      </c>
      <c r="E1940" s="12" t="s">
        <v>1841</v>
      </c>
      <c r="F1940" s="13">
        <v>617.87</v>
      </c>
      <c r="G1940" s="12" t="s">
        <v>1842</v>
      </c>
      <c r="H1940" s="18">
        <v>43983</v>
      </c>
      <c r="I1940" s="12" t="s">
        <v>3818</v>
      </c>
      <c r="J1940" s="12" t="s">
        <v>3891</v>
      </c>
      <c r="K1940" s="12">
        <v>10114</v>
      </c>
      <c r="L1940" s="12" t="s">
        <v>3856</v>
      </c>
      <c r="M1940" s="12">
        <v>114020</v>
      </c>
      <c r="N1940" s="12" t="s">
        <v>3892</v>
      </c>
      <c r="O1940" s="12" t="s">
        <v>1860</v>
      </c>
      <c r="P1940" s="12" t="s">
        <v>1861</v>
      </c>
      <c r="Q1940" s="12" t="s">
        <v>1862</v>
      </c>
      <c r="R1940" s="12" t="s">
        <v>1850</v>
      </c>
      <c r="S1940" s="12" t="s">
        <v>1866</v>
      </c>
    </row>
    <row r="1941" spans="1:19" x14ac:dyDescent="0.25">
      <c r="A1941" s="12" t="s">
        <v>1837</v>
      </c>
      <c r="B1941" s="12" t="s">
        <v>1838</v>
      </c>
      <c r="C1941" s="12" t="s">
        <v>1839</v>
      </c>
      <c r="D1941" s="12" t="s">
        <v>1840</v>
      </c>
      <c r="E1941" s="12" t="s">
        <v>1841</v>
      </c>
      <c r="F1941" s="13">
        <v>18267.37</v>
      </c>
      <c r="G1941" s="12" t="s">
        <v>1842</v>
      </c>
      <c r="H1941" s="18">
        <v>43922</v>
      </c>
      <c r="I1941" s="12" t="s">
        <v>3893</v>
      </c>
      <c r="J1941" s="12" t="s">
        <v>3894</v>
      </c>
      <c r="K1941" s="12">
        <v>10114</v>
      </c>
      <c r="L1941" s="12" t="s">
        <v>3856</v>
      </c>
      <c r="M1941" s="12">
        <v>114040</v>
      </c>
      <c r="N1941" s="12" t="s">
        <v>3895</v>
      </c>
      <c r="O1941" s="12" t="s">
        <v>1847</v>
      </c>
      <c r="P1941" s="12" t="s">
        <v>1848</v>
      </c>
      <c r="Q1941" s="12" t="s">
        <v>1849</v>
      </c>
      <c r="R1941" s="12" t="s">
        <v>1850</v>
      </c>
      <c r="S1941" s="12" t="s">
        <v>1815</v>
      </c>
    </row>
    <row r="1942" spans="1:19" x14ac:dyDescent="0.25">
      <c r="A1942" s="12" t="s">
        <v>1852</v>
      </c>
      <c r="B1942" s="12" t="s">
        <v>1838</v>
      </c>
      <c r="C1942" s="12" t="s">
        <v>1853</v>
      </c>
      <c r="D1942" s="12" t="s">
        <v>1840</v>
      </c>
      <c r="E1942" s="12" t="s">
        <v>1841</v>
      </c>
      <c r="F1942" s="13">
        <v>18346.93</v>
      </c>
      <c r="G1942" s="12" t="s">
        <v>1842</v>
      </c>
      <c r="H1942" s="18">
        <v>43952</v>
      </c>
      <c r="I1942" s="12" t="s">
        <v>3890</v>
      </c>
      <c r="J1942" s="12" t="s">
        <v>3894</v>
      </c>
      <c r="K1942" s="12">
        <v>10114</v>
      </c>
      <c r="L1942" s="12" t="s">
        <v>3856</v>
      </c>
      <c r="M1942" s="12">
        <v>114040</v>
      </c>
      <c r="N1942" s="12" t="s">
        <v>3895</v>
      </c>
      <c r="O1942" s="12" t="s">
        <v>1854</v>
      </c>
      <c r="P1942" s="12" t="s">
        <v>1855</v>
      </c>
      <c r="Q1942" s="12" t="s">
        <v>1856</v>
      </c>
      <c r="R1942" s="12" t="s">
        <v>1850</v>
      </c>
      <c r="S1942" s="12" t="s">
        <v>1815</v>
      </c>
    </row>
    <row r="1943" spans="1:19" x14ac:dyDescent="0.25">
      <c r="A1943" s="12" t="s">
        <v>1858</v>
      </c>
      <c r="B1943" s="12" t="s">
        <v>1838</v>
      </c>
      <c r="C1943" s="12" t="s">
        <v>1859</v>
      </c>
      <c r="D1943" s="12" t="s">
        <v>1840</v>
      </c>
      <c r="E1943" s="12" t="s">
        <v>1841</v>
      </c>
      <c r="F1943" s="13">
        <v>18137.12</v>
      </c>
      <c r="G1943" s="12" t="s">
        <v>1842</v>
      </c>
      <c r="H1943" s="18">
        <v>43983</v>
      </c>
      <c r="I1943" s="12" t="s">
        <v>3821</v>
      </c>
      <c r="J1943" s="12" t="s">
        <v>3894</v>
      </c>
      <c r="K1943" s="12">
        <v>10114</v>
      </c>
      <c r="L1943" s="12" t="s">
        <v>3856</v>
      </c>
      <c r="M1943" s="12">
        <v>114040</v>
      </c>
      <c r="N1943" s="12" t="s">
        <v>3895</v>
      </c>
      <c r="O1943" s="12" t="s">
        <v>1860</v>
      </c>
      <c r="P1943" s="12" t="s">
        <v>1861</v>
      </c>
      <c r="Q1943" s="12" t="s">
        <v>1862</v>
      </c>
      <c r="R1943" s="12" t="s">
        <v>1850</v>
      </c>
      <c r="S1943" s="12" t="s">
        <v>1815</v>
      </c>
    </row>
    <row r="1944" spans="1:19" x14ac:dyDescent="0.25">
      <c r="A1944" s="12" t="s">
        <v>1837</v>
      </c>
      <c r="B1944" s="12" t="s">
        <v>1838</v>
      </c>
      <c r="C1944" s="12" t="s">
        <v>1839</v>
      </c>
      <c r="D1944" s="12" t="s">
        <v>1840</v>
      </c>
      <c r="E1944" s="12" t="s">
        <v>1841</v>
      </c>
      <c r="F1944" s="13">
        <v>3603.93</v>
      </c>
      <c r="G1944" s="12" t="s">
        <v>1842</v>
      </c>
      <c r="H1944" s="18">
        <v>43922</v>
      </c>
      <c r="I1944" s="12" t="s">
        <v>3896</v>
      </c>
      <c r="J1944" s="12" t="s">
        <v>3897</v>
      </c>
      <c r="K1944" s="12">
        <v>10114</v>
      </c>
      <c r="L1944" s="12" t="s">
        <v>3856</v>
      </c>
      <c r="M1944" s="12">
        <v>114060</v>
      </c>
      <c r="N1944" s="12" t="s">
        <v>3898</v>
      </c>
      <c r="O1944" s="12" t="s">
        <v>1847</v>
      </c>
      <c r="P1944" s="12" t="s">
        <v>1848</v>
      </c>
      <c r="Q1944" s="12" t="s">
        <v>1849</v>
      </c>
      <c r="R1944" s="12" t="s">
        <v>1850</v>
      </c>
      <c r="S1944" s="12" t="s">
        <v>1857</v>
      </c>
    </row>
    <row r="1945" spans="1:19" x14ac:dyDescent="0.25">
      <c r="A1945" s="12" t="s">
        <v>1852</v>
      </c>
      <c r="B1945" s="12" t="s">
        <v>1838</v>
      </c>
      <c r="C1945" s="12" t="s">
        <v>1853</v>
      </c>
      <c r="D1945" s="12" t="s">
        <v>1840</v>
      </c>
      <c r="E1945" s="12" t="s">
        <v>1841</v>
      </c>
      <c r="F1945" s="13">
        <v>3531.62</v>
      </c>
      <c r="G1945" s="12" t="s">
        <v>1842</v>
      </c>
      <c r="H1945" s="18">
        <v>43952</v>
      </c>
      <c r="I1945" s="12" t="s">
        <v>3893</v>
      </c>
      <c r="J1945" s="12" t="s">
        <v>3897</v>
      </c>
      <c r="K1945" s="12">
        <v>10114</v>
      </c>
      <c r="L1945" s="12" t="s">
        <v>3856</v>
      </c>
      <c r="M1945" s="12">
        <v>114060</v>
      </c>
      <c r="N1945" s="12" t="s">
        <v>3898</v>
      </c>
      <c r="O1945" s="12" t="s">
        <v>1854</v>
      </c>
      <c r="P1945" s="12" t="s">
        <v>1855</v>
      </c>
      <c r="Q1945" s="12" t="s">
        <v>1856</v>
      </c>
      <c r="R1945" s="12" t="s">
        <v>1850</v>
      </c>
      <c r="S1945" s="12" t="s">
        <v>1857</v>
      </c>
    </row>
    <row r="1946" spans="1:19" x14ac:dyDescent="0.25">
      <c r="A1946" s="12" t="s">
        <v>1858</v>
      </c>
      <c r="B1946" s="12" t="s">
        <v>1838</v>
      </c>
      <c r="C1946" s="12" t="s">
        <v>1859</v>
      </c>
      <c r="D1946" s="12" t="s">
        <v>1840</v>
      </c>
      <c r="E1946" s="12" t="s">
        <v>1841</v>
      </c>
      <c r="F1946" s="13">
        <v>3531.62</v>
      </c>
      <c r="G1946" s="12" t="s">
        <v>1842</v>
      </c>
      <c r="H1946" s="18">
        <v>43983</v>
      </c>
      <c r="I1946" s="12" t="s">
        <v>3824</v>
      </c>
      <c r="J1946" s="12" t="s">
        <v>3897</v>
      </c>
      <c r="K1946" s="12">
        <v>10114</v>
      </c>
      <c r="L1946" s="12" t="s">
        <v>3856</v>
      </c>
      <c r="M1946" s="12">
        <v>114060</v>
      </c>
      <c r="N1946" s="12" t="s">
        <v>3898</v>
      </c>
      <c r="O1946" s="12" t="s">
        <v>1860</v>
      </c>
      <c r="P1946" s="12" t="s">
        <v>1861</v>
      </c>
      <c r="Q1946" s="12" t="s">
        <v>1862</v>
      </c>
      <c r="R1946" s="12" t="s">
        <v>1850</v>
      </c>
      <c r="S1946" s="12" t="s">
        <v>1857</v>
      </c>
    </row>
    <row r="1947" spans="1:19" x14ac:dyDescent="0.25">
      <c r="A1947" s="12" t="s">
        <v>1837</v>
      </c>
      <c r="B1947" s="12" t="s">
        <v>1838</v>
      </c>
      <c r="C1947" s="12" t="s">
        <v>1839</v>
      </c>
      <c r="D1947" s="12" t="s">
        <v>1840</v>
      </c>
      <c r="E1947" s="12" t="s">
        <v>1841</v>
      </c>
      <c r="F1947" s="13">
        <v>9563.75</v>
      </c>
      <c r="G1947" s="12" t="s">
        <v>1842</v>
      </c>
      <c r="H1947" s="18">
        <v>43922</v>
      </c>
      <c r="I1947" s="12" t="s">
        <v>3899</v>
      </c>
      <c r="J1947" s="12" t="s">
        <v>3900</v>
      </c>
      <c r="K1947" s="12">
        <v>10115</v>
      </c>
      <c r="L1947" s="12" t="s">
        <v>3901</v>
      </c>
      <c r="M1947" s="12">
        <v>111100</v>
      </c>
      <c r="N1947" s="12" t="s">
        <v>3902</v>
      </c>
      <c r="O1947" s="12" t="s">
        <v>1847</v>
      </c>
      <c r="P1947" s="12" t="s">
        <v>1848</v>
      </c>
      <c r="Q1947" s="12" t="s">
        <v>1849</v>
      </c>
      <c r="R1947" s="12" t="s">
        <v>1850</v>
      </c>
      <c r="S1947" s="12" t="s">
        <v>1851</v>
      </c>
    </row>
    <row r="1948" spans="1:19" x14ac:dyDescent="0.25">
      <c r="A1948" s="12" t="s">
        <v>1852</v>
      </c>
      <c r="B1948" s="12" t="s">
        <v>1838</v>
      </c>
      <c r="C1948" s="12" t="s">
        <v>1853</v>
      </c>
      <c r="D1948" s="12" t="s">
        <v>1840</v>
      </c>
      <c r="E1948" s="12" t="s">
        <v>1841</v>
      </c>
      <c r="F1948" s="13">
        <v>9563.75</v>
      </c>
      <c r="G1948" s="12" t="s">
        <v>1842</v>
      </c>
      <c r="H1948" s="18">
        <v>43952</v>
      </c>
      <c r="I1948" s="12" t="s">
        <v>3896</v>
      </c>
      <c r="J1948" s="12" t="s">
        <v>3900</v>
      </c>
      <c r="K1948" s="12">
        <v>10115</v>
      </c>
      <c r="L1948" s="12" t="s">
        <v>3901</v>
      </c>
      <c r="M1948" s="12">
        <v>111100</v>
      </c>
      <c r="N1948" s="12" t="s">
        <v>3902</v>
      </c>
      <c r="O1948" s="12" t="s">
        <v>1854</v>
      </c>
      <c r="P1948" s="12" t="s">
        <v>1855</v>
      </c>
      <c r="Q1948" s="12" t="s">
        <v>1856</v>
      </c>
      <c r="R1948" s="12" t="s">
        <v>1850</v>
      </c>
      <c r="S1948" s="12" t="s">
        <v>1851</v>
      </c>
    </row>
    <row r="1949" spans="1:19" x14ac:dyDescent="0.25">
      <c r="A1949" s="12" t="s">
        <v>1858</v>
      </c>
      <c r="B1949" s="12" t="s">
        <v>1838</v>
      </c>
      <c r="C1949" s="12" t="s">
        <v>1859</v>
      </c>
      <c r="D1949" s="12" t="s">
        <v>1840</v>
      </c>
      <c r="E1949" s="12" t="s">
        <v>1841</v>
      </c>
      <c r="F1949" s="13">
        <v>9563.75</v>
      </c>
      <c r="G1949" s="12" t="s">
        <v>1842</v>
      </c>
      <c r="H1949" s="18">
        <v>43983</v>
      </c>
      <c r="I1949" s="12" t="s">
        <v>3827</v>
      </c>
      <c r="J1949" s="12" t="s">
        <v>3900</v>
      </c>
      <c r="K1949" s="12">
        <v>10115</v>
      </c>
      <c r="L1949" s="12" t="s">
        <v>3901</v>
      </c>
      <c r="M1949" s="12">
        <v>111100</v>
      </c>
      <c r="N1949" s="12" t="s">
        <v>3902</v>
      </c>
      <c r="O1949" s="12" t="s">
        <v>1860</v>
      </c>
      <c r="P1949" s="12" t="s">
        <v>1861</v>
      </c>
      <c r="Q1949" s="12" t="s">
        <v>1862</v>
      </c>
      <c r="R1949" s="12" t="s">
        <v>1850</v>
      </c>
      <c r="S1949" s="12" t="s">
        <v>1851</v>
      </c>
    </row>
    <row r="1950" spans="1:19" x14ac:dyDescent="0.25">
      <c r="A1950" s="12" t="s">
        <v>1837</v>
      </c>
      <c r="B1950" s="12" t="s">
        <v>1838</v>
      </c>
      <c r="C1950" s="12" t="s">
        <v>1839</v>
      </c>
      <c r="D1950" s="12" t="s">
        <v>1840</v>
      </c>
      <c r="E1950" s="12" t="s">
        <v>1841</v>
      </c>
      <c r="F1950" s="13">
        <v>2112.75</v>
      </c>
      <c r="G1950" s="12" t="s">
        <v>1842</v>
      </c>
      <c r="H1950" s="18">
        <v>43922</v>
      </c>
      <c r="I1950" s="12" t="s">
        <v>3903</v>
      </c>
      <c r="J1950" s="12" t="s">
        <v>3904</v>
      </c>
      <c r="K1950" s="12">
        <v>10115</v>
      </c>
      <c r="L1950" s="12" t="s">
        <v>3901</v>
      </c>
      <c r="M1950" s="12">
        <v>111200</v>
      </c>
      <c r="N1950" s="12" t="s">
        <v>3905</v>
      </c>
      <c r="O1950" s="12" t="s">
        <v>1847</v>
      </c>
      <c r="P1950" s="12" t="s">
        <v>1848</v>
      </c>
      <c r="Q1950" s="12" t="s">
        <v>1849</v>
      </c>
      <c r="R1950" s="12" t="s">
        <v>1850</v>
      </c>
      <c r="S1950" s="12" t="s">
        <v>1866</v>
      </c>
    </row>
    <row r="1951" spans="1:19" x14ac:dyDescent="0.25">
      <c r="A1951" s="12" t="s">
        <v>1852</v>
      </c>
      <c r="B1951" s="12" t="s">
        <v>1838</v>
      </c>
      <c r="C1951" s="12" t="s">
        <v>1853</v>
      </c>
      <c r="D1951" s="12" t="s">
        <v>1840</v>
      </c>
      <c r="E1951" s="12" t="s">
        <v>1841</v>
      </c>
      <c r="F1951" s="13">
        <v>2112.75</v>
      </c>
      <c r="G1951" s="12" t="s">
        <v>1842</v>
      </c>
      <c r="H1951" s="18">
        <v>43952</v>
      </c>
      <c r="I1951" s="12" t="s">
        <v>3899</v>
      </c>
      <c r="J1951" s="12" t="s">
        <v>3904</v>
      </c>
      <c r="K1951" s="12">
        <v>10115</v>
      </c>
      <c r="L1951" s="12" t="s">
        <v>3901</v>
      </c>
      <c r="M1951" s="12">
        <v>111200</v>
      </c>
      <c r="N1951" s="12" t="s">
        <v>3905</v>
      </c>
      <c r="O1951" s="12" t="s">
        <v>1854</v>
      </c>
      <c r="P1951" s="12" t="s">
        <v>1855</v>
      </c>
      <c r="Q1951" s="12" t="s">
        <v>1856</v>
      </c>
      <c r="R1951" s="12" t="s">
        <v>1850</v>
      </c>
      <c r="S1951" s="12" t="s">
        <v>1866</v>
      </c>
    </row>
    <row r="1952" spans="1:19" x14ac:dyDescent="0.25">
      <c r="A1952" s="12" t="s">
        <v>1858</v>
      </c>
      <c r="B1952" s="12" t="s">
        <v>1838</v>
      </c>
      <c r="C1952" s="12" t="s">
        <v>1859</v>
      </c>
      <c r="D1952" s="12" t="s">
        <v>1840</v>
      </c>
      <c r="E1952" s="12" t="s">
        <v>1841</v>
      </c>
      <c r="F1952" s="13">
        <v>3294.6</v>
      </c>
      <c r="G1952" s="12" t="s">
        <v>1842</v>
      </c>
      <c r="H1952" s="18">
        <v>43983</v>
      </c>
      <c r="I1952" s="12" t="s">
        <v>3830</v>
      </c>
      <c r="J1952" s="12" t="s">
        <v>3904</v>
      </c>
      <c r="K1952" s="12">
        <v>10115</v>
      </c>
      <c r="L1952" s="12" t="s">
        <v>3901</v>
      </c>
      <c r="M1952" s="12">
        <v>111200</v>
      </c>
      <c r="N1952" s="12" t="s">
        <v>3905</v>
      </c>
      <c r="O1952" s="12" t="s">
        <v>1860</v>
      </c>
      <c r="P1952" s="12" t="s">
        <v>1861</v>
      </c>
      <c r="Q1952" s="12" t="s">
        <v>1862</v>
      </c>
      <c r="R1952" s="12" t="s">
        <v>1850</v>
      </c>
      <c r="S1952" s="12" t="s">
        <v>1866</v>
      </c>
    </row>
    <row r="1953" spans="1:19" x14ac:dyDescent="0.25">
      <c r="A1953" s="12" t="s">
        <v>1837</v>
      </c>
      <c r="B1953" s="12" t="s">
        <v>1838</v>
      </c>
      <c r="C1953" s="12" t="s">
        <v>1839</v>
      </c>
      <c r="D1953" s="12" t="s">
        <v>1840</v>
      </c>
      <c r="E1953" s="12" t="s">
        <v>1841</v>
      </c>
      <c r="F1953" s="13">
        <v>77309.649999999994</v>
      </c>
      <c r="G1953" s="12" t="s">
        <v>1842</v>
      </c>
      <c r="H1953" s="18">
        <v>43922</v>
      </c>
      <c r="I1953" s="12" t="s">
        <v>3906</v>
      </c>
      <c r="J1953" s="12" t="s">
        <v>3907</v>
      </c>
      <c r="K1953" s="12">
        <v>10115</v>
      </c>
      <c r="L1953" s="12" t="s">
        <v>3901</v>
      </c>
      <c r="M1953" s="12">
        <v>111400</v>
      </c>
      <c r="N1953" s="12" t="s">
        <v>3908</v>
      </c>
      <c r="O1953" s="12" t="s">
        <v>1847</v>
      </c>
      <c r="P1953" s="12" t="s">
        <v>1848</v>
      </c>
      <c r="Q1953" s="12" t="s">
        <v>1849</v>
      </c>
      <c r="R1953" s="12" t="s">
        <v>1850</v>
      </c>
      <c r="S1953" s="12" t="s">
        <v>1815</v>
      </c>
    </row>
    <row r="1954" spans="1:19" x14ac:dyDescent="0.25">
      <c r="A1954" s="12" t="s">
        <v>1852</v>
      </c>
      <c r="B1954" s="12" t="s">
        <v>1838</v>
      </c>
      <c r="C1954" s="12" t="s">
        <v>1853</v>
      </c>
      <c r="D1954" s="12" t="s">
        <v>1840</v>
      </c>
      <c r="E1954" s="12" t="s">
        <v>1841</v>
      </c>
      <c r="F1954" s="13">
        <v>78107.100000000006</v>
      </c>
      <c r="G1954" s="12" t="s">
        <v>1842</v>
      </c>
      <c r="H1954" s="18">
        <v>43952</v>
      </c>
      <c r="I1954" s="12" t="s">
        <v>3903</v>
      </c>
      <c r="J1954" s="12" t="s">
        <v>3907</v>
      </c>
      <c r="K1954" s="12">
        <v>10115</v>
      </c>
      <c r="L1954" s="12" t="s">
        <v>3901</v>
      </c>
      <c r="M1954" s="12">
        <v>111400</v>
      </c>
      <c r="N1954" s="12" t="s">
        <v>3908</v>
      </c>
      <c r="O1954" s="12" t="s">
        <v>1854</v>
      </c>
      <c r="P1954" s="12" t="s">
        <v>1855</v>
      </c>
      <c r="Q1954" s="12" t="s">
        <v>1856</v>
      </c>
      <c r="R1954" s="12" t="s">
        <v>1850</v>
      </c>
      <c r="S1954" s="12" t="s">
        <v>1815</v>
      </c>
    </row>
    <row r="1955" spans="1:19" x14ac:dyDescent="0.25">
      <c r="A1955" s="12" t="s">
        <v>1858</v>
      </c>
      <c r="B1955" s="12" t="s">
        <v>1838</v>
      </c>
      <c r="C1955" s="12" t="s">
        <v>1859</v>
      </c>
      <c r="D1955" s="12" t="s">
        <v>1840</v>
      </c>
      <c r="E1955" s="12" t="s">
        <v>1841</v>
      </c>
      <c r="F1955" s="13">
        <v>78053.77</v>
      </c>
      <c r="G1955" s="12" t="s">
        <v>1842</v>
      </c>
      <c r="H1955" s="18">
        <v>43983</v>
      </c>
      <c r="I1955" s="12" t="s">
        <v>3833</v>
      </c>
      <c r="J1955" s="12" t="s">
        <v>3907</v>
      </c>
      <c r="K1955" s="12">
        <v>10115</v>
      </c>
      <c r="L1955" s="12" t="s">
        <v>3901</v>
      </c>
      <c r="M1955" s="12">
        <v>111400</v>
      </c>
      <c r="N1955" s="12" t="s">
        <v>3908</v>
      </c>
      <c r="O1955" s="12" t="s">
        <v>1860</v>
      </c>
      <c r="P1955" s="12" t="s">
        <v>1861</v>
      </c>
      <c r="Q1955" s="12" t="s">
        <v>1862</v>
      </c>
      <c r="R1955" s="12" t="s">
        <v>1850</v>
      </c>
      <c r="S1955" s="12" t="s">
        <v>1815</v>
      </c>
    </row>
    <row r="1956" spans="1:19" x14ac:dyDescent="0.25">
      <c r="A1956" s="12" t="s">
        <v>1852</v>
      </c>
      <c r="B1956" s="12" t="s">
        <v>1838</v>
      </c>
      <c r="C1956" s="12" t="s">
        <v>1853</v>
      </c>
      <c r="D1956" s="12" t="s">
        <v>1840</v>
      </c>
      <c r="E1956" s="12" t="s">
        <v>1841</v>
      </c>
      <c r="F1956" s="13">
        <v>3695.54</v>
      </c>
      <c r="G1956" s="12" t="s">
        <v>1842</v>
      </c>
      <c r="H1956" s="18">
        <v>43952</v>
      </c>
      <c r="I1956" s="12" t="s">
        <v>3906</v>
      </c>
      <c r="J1956" s="12" t="s">
        <v>3909</v>
      </c>
      <c r="K1956" s="12">
        <v>10115</v>
      </c>
      <c r="L1956" s="12" t="s">
        <v>3901</v>
      </c>
      <c r="M1956" s="12">
        <v>111500</v>
      </c>
      <c r="N1956" s="12" t="s">
        <v>3910</v>
      </c>
      <c r="O1956" s="12" t="s">
        <v>1854</v>
      </c>
      <c r="P1956" s="12" t="s">
        <v>1855</v>
      </c>
      <c r="Q1956" s="12" t="s">
        <v>1856</v>
      </c>
      <c r="R1956" s="12" t="s">
        <v>1850</v>
      </c>
      <c r="S1956" s="12" t="s">
        <v>1819</v>
      </c>
    </row>
    <row r="1957" spans="1:19" x14ac:dyDescent="0.25">
      <c r="A1957" s="12" t="s">
        <v>1858</v>
      </c>
      <c r="B1957" s="12" t="s">
        <v>1838</v>
      </c>
      <c r="C1957" s="12" t="s">
        <v>1859</v>
      </c>
      <c r="D1957" s="12" t="s">
        <v>1840</v>
      </c>
      <c r="E1957" s="12" t="s">
        <v>1841</v>
      </c>
      <c r="F1957" s="13">
        <v>1231.8499999999999</v>
      </c>
      <c r="G1957" s="12" t="s">
        <v>1842</v>
      </c>
      <c r="H1957" s="18">
        <v>43983</v>
      </c>
      <c r="I1957" s="12" t="s">
        <v>3836</v>
      </c>
      <c r="J1957" s="12" t="s">
        <v>3909</v>
      </c>
      <c r="K1957" s="12">
        <v>10115</v>
      </c>
      <c r="L1957" s="12" t="s">
        <v>3901</v>
      </c>
      <c r="M1957" s="12">
        <v>111500</v>
      </c>
      <c r="N1957" s="12" t="s">
        <v>3910</v>
      </c>
      <c r="O1957" s="12" t="s">
        <v>1860</v>
      </c>
      <c r="P1957" s="12" t="s">
        <v>1861</v>
      </c>
      <c r="Q1957" s="12" t="s">
        <v>1862</v>
      </c>
      <c r="R1957" s="12" t="s">
        <v>1850</v>
      </c>
      <c r="S1957" s="12" t="s">
        <v>1819</v>
      </c>
    </row>
    <row r="1958" spans="1:19" x14ac:dyDescent="0.25">
      <c r="A1958" s="12" t="s">
        <v>1837</v>
      </c>
      <c r="B1958" s="12" t="s">
        <v>1838</v>
      </c>
      <c r="C1958" s="12" t="s">
        <v>1839</v>
      </c>
      <c r="D1958" s="12" t="s">
        <v>1840</v>
      </c>
      <c r="E1958" s="12" t="s">
        <v>1841</v>
      </c>
      <c r="F1958" s="13">
        <v>33950.35</v>
      </c>
      <c r="G1958" s="12" t="s">
        <v>1842</v>
      </c>
      <c r="H1958" s="18">
        <v>43922</v>
      </c>
      <c r="I1958" s="12" t="s">
        <v>3911</v>
      </c>
      <c r="J1958" s="12" t="s">
        <v>3912</v>
      </c>
      <c r="K1958" s="12">
        <v>10115</v>
      </c>
      <c r="L1958" s="12" t="s">
        <v>3901</v>
      </c>
      <c r="M1958" s="12">
        <v>111600</v>
      </c>
      <c r="N1958" s="12" t="s">
        <v>3913</v>
      </c>
      <c r="O1958" s="12" t="s">
        <v>1847</v>
      </c>
      <c r="P1958" s="12" t="s">
        <v>1848</v>
      </c>
      <c r="Q1958" s="12" t="s">
        <v>1849</v>
      </c>
      <c r="R1958" s="12" t="s">
        <v>1850</v>
      </c>
      <c r="S1958" s="12" t="s">
        <v>1857</v>
      </c>
    </row>
    <row r="1959" spans="1:19" x14ac:dyDescent="0.25">
      <c r="A1959" s="12" t="s">
        <v>1852</v>
      </c>
      <c r="B1959" s="12" t="s">
        <v>1838</v>
      </c>
      <c r="C1959" s="12" t="s">
        <v>1853</v>
      </c>
      <c r="D1959" s="12" t="s">
        <v>1840</v>
      </c>
      <c r="E1959" s="12" t="s">
        <v>1841</v>
      </c>
      <c r="F1959" s="13">
        <v>33561.15</v>
      </c>
      <c r="G1959" s="12" t="s">
        <v>1842</v>
      </c>
      <c r="H1959" s="18">
        <v>43952</v>
      </c>
      <c r="I1959" s="12" t="s">
        <v>3911</v>
      </c>
      <c r="J1959" s="12" t="s">
        <v>3912</v>
      </c>
      <c r="K1959" s="12">
        <v>10115</v>
      </c>
      <c r="L1959" s="12" t="s">
        <v>3901</v>
      </c>
      <c r="M1959" s="12">
        <v>111600</v>
      </c>
      <c r="N1959" s="12" t="s">
        <v>3913</v>
      </c>
      <c r="O1959" s="12" t="s">
        <v>1854</v>
      </c>
      <c r="P1959" s="12" t="s">
        <v>1855</v>
      </c>
      <c r="Q1959" s="12" t="s">
        <v>1856</v>
      </c>
      <c r="R1959" s="12" t="s">
        <v>1850</v>
      </c>
      <c r="S1959" s="12" t="s">
        <v>1857</v>
      </c>
    </row>
    <row r="1960" spans="1:19" x14ac:dyDescent="0.25">
      <c r="A1960" s="12" t="s">
        <v>1858</v>
      </c>
      <c r="B1960" s="12" t="s">
        <v>1838</v>
      </c>
      <c r="C1960" s="12" t="s">
        <v>1859</v>
      </c>
      <c r="D1960" s="12" t="s">
        <v>1840</v>
      </c>
      <c r="E1960" s="12" t="s">
        <v>1841</v>
      </c>
      <c r="F1960" s="13">
        <v>1704.73</v>
      </c>
      <c r="G1960" s="12" t="s">
        <v>1842</v>
      </c>
      <c r="H1960" s="18">
        <v>43983</v>
      </c>
      <c r="I1960" s="12" t="s">
        <v>3914</v>
      </c>
      <c r="J1960" s="12" t="s">
        <v>3912</v>
      </c>
      <c r="K1960" s="12">
        <v>10115</v>
      </c>
      <c r="L1960" s="12" t="s">
        <v>3901</v>
      </c>
      <c r="M1960" s="12">
        <v>111600</v>
      </c>
      <c r="N1960" s="12" t="s">
        <v>3913</v>
      </c>
      <c r="O1960" s="12" t="s">
        <v>1860</v>
      </c>
      <c r="P1960" s="12" t="s">
        <v>1814</v>
      </c>
      <c r="Q1960" s="12" t="s">
        <v>2013</v>
      </c>
      <c r="R1960" s="12" t="s">
        <v>1850</v>
      </c>
      <c r="S1960" s="12" t="s">
        <v>1857</v>
      </c>
    </row>
    <row r="1961" spans="1:19" x14ac:dyDescent="0.25">
      <c r="A1961" s="12" t="s">
        <v>1858</v>
      </c>
      <c r="B1961" s="12" t="s">
        <v>1838</v>
      </c>
      <c r="C1961" s="12" t="s">
        <v>1859</v>
      </c>
      <c r="D1961" s="12" t="s">
        <v>1840</v>
      </c>
      <c r="E1961" s="12" t="s">
        <v>1841</v>
      </c>
      <c r="F1961" s="13">
        <v>31856.42</v>
      </c>
      <c r="G1961" s="12" t="s">
        <v>1842</v>
      </c>
      <c r="H1961" s="18">
        <v>43983</v>
      </c>
      <c r="I1961" s="12" t="s">
        <v>3839</v>
      </c>
      <c r="J1961" s="12" t="s">
        <v>3912</v>
      </c>
      <c r="K1961" s="12">
        <v>10115</v>
      </c>
      <c r="L1961" s="12" t="s">
        <v>3901</v>
      </c>
      <c r="M1961" s="12">
        <v>111600</v>
      </c>
      <c r="N1961" s="12" t="s">
        <v>3913</v>
      </c>
      <c r="O1961" s="12" t="s">
        <v>1860</v>
      </c>
      <c r="P1961" s="12" t="s">
        <v>1861</v>
      </c>
      <c r="Q1961" s="12" t="s">
        <v>1862</v>
      </c>
      <c r="R1961" s="12" t="s">
        <v>1850</v>
      </c>
      <c r="S1961" s="12" t="s">
        <v>1857</v>
      </c>
    </row>
    <row r="1962" spans="1:19" x14ac:dyDescent="0.25">
      <c r="A1962" s="12" t="s">
        <v>1837</v>
      </c>
      <c r="B1962" s="12" t="s">
        <v>1838</v>
      </c>
      <c r="C1962" s="12" t="s">
        <v>1839</v>
      </c>
      <c r="D1962" s="12" t="s">
        <v>1840</v>
      </c>
      <c r="E1962" s="12" t="s">
        <v>1841</v>
      </c>
      <c r="F1962" s="13">
        <v>777.86</v>
      </c>
      <c r="G1962" s="12" t="s">
        <v>1842</v>
      </c>
      <c r="H1962" s="18">
        <v>43922</v>
      </c>
      <c r="I1962" s="12" t="s">
        <v>3915</v>
      </c>
      <c r="J1962" s="12" t="s">
        <v>3916</v>
      </c>
      <c r="K1962" s="12">
        <v>10115</v>
      </c>
      <c r="L1962" s="12" t="s">
        <v>3901</v>
      </c>
      <c r="M1962" s="12">
        <v>111700</v>
      </c>
      <c r="N1962" s="12" t="s">
        <v>3917</v>
      </c>
      <c r="O1962" s="12" t="s">
        <v>1847</v>
      </c>
      <c r="P1962" s="12" t="s">
        <v>1848</v>
      </c>
      <c r="Q1962" s="12" t="s">
        <v>1849</v>
      </c>
      <c r="R1962" s="12" t="s">
        <v>1850</v>
      </c>
      <c r="S1962" s="12" t="s">
        <v>1877</v>
      </c>
    </row>
    <row r="1963" spans="1:19" x14ac:dyDescent="0.25">
      <c r="A1963" s="12" t="s">
        <v>1852</v>
      </c>
      <c r="B1963" s="12" t="s">
        <v>1838</v>
      </c>
      <c r="C1963" s="12" t="s">
        <v>1853</v>
      </c>
      <c r="D1963" s="12" t="s">
        <v>1840</v>
      </c>
      <c r="E1963" s="12" t="s">
        <v>1841</v>
      </c>
      <c r="F1963" s="13">
        <v>777.86</v>
      </c>
      <c r="G1963" s="12" t="s">
        <v>1842</v>
      </c>
      <c r="H1963" s="18">
        <v>43952</v>
      </c>
      <c r="I1963" s="12" t="s">
        <v>3915</v>
      </c>
      <c r="J1963" s="12" t="s">
        <v>3916</v>
      </c>
      <c r="K1963" s="12">
        <v>10115</v>
      </c>
      <c r="L1963" s="12" t="s">
        <v>3901</v>
      </c>
      <c r="M1963" s="12">
        <v>111700</v>
      </c>
      <c r="N1963" s="12" t="s">
        <v>3917</v>
      </c>
      <c r="O1963" s="12" t="s">
        <v>1854</v>
      </c>
      <c r="P1963" s="12" t="s">
        <v>1855</v>
      </c>
      <c r="Q1963" s="12" t="s">
        <v>1856</v>
      </c>
      <c r="R1963" s="12" t="s">
        <v>1850</v>
      </c>
      <c r="S1963" s="12" t="s">
        <v>1877</v>
      </c>
    </row>
    <row r="1964" spans="1:19" x14ac:dyDescent="0.25">
      <c r="A1964" s="12" t="s">
        <v>1858</v>
      </c>
      <c r="B1964" s="12" t="s">
        <v>1838</v>
      </c>
      <c r="C1964" s="12" t="s">
        <v>1859</v>
      </c>
      <c r="D1964" s="12" t="s">
        <v>1840</v>
      </c>
      <c r="E1964" s="12" t="s">
        <v>1841</v>
      </c>
      <c r="F1964" s="13">
        <v>777.86</v>
      </c>
      <c r="G1964" s="12" t="s">
        <v>1842</v>
      </c>
      <c r="H1964" s="18">
        <v>43983</v>
      </c>
      <c r="I1964" s="12" t="s">
        <v>3842</v>
      </c>
      <c r="J1964" s="12" t="s">
        <v>3916</v>
      </c>
      <c r="K1964" s="12">
        <v>10115</v>
      </c>
      <c r="L1964" s="12" t="s">
        <v>3901</v>
      </c>
      <c r="M1964" s="12">
        <v>111700</v>
      </c>
      <c r="N1964" s="12" t="s">
        <v>3917</v>
      </c>
      <c r="O1964" s="12" t="s">
        <v>1860</v>
      </c>
      <c r="P1964" s="12" t="s">
        <v>1861</v>
      </c>
      <c r="Q1964" s="12" t="s">
        <v>1862</v>
      </c>
      <c r="R1964" s="12" t="s">
        <v>1850</v>
      </c>
      <c r="S1964" s="12" t="s">
        <v>1877</v>
      </c>
    </row>
    <row r="1965" spans="1:19" x14ac:dyDescent="0.25">
      <c r="A1965" s="12" t="s">
        <v>1837</v>
      </c>
      <c r="B1965" s="12" t="s">
        <v>1838</v>
      </c>
      <c r="C1965" s="12" t="s">
        <v>1839</v>
      </c>
      <c r="D1965" s="12" t="s">
        <v>1840</v>
      </c>
      <c r="E1965" s="12" t="s">
        <v>1841</v>
      </c>
      <c r="F1965" s="13">
        <v>59.81</v>
      </c>
      <c r="G1965" s="12" t="s">
        <v>1842</v>
      </c>
      <c r="H1965" s="18">
        <v>43922</v>
      </c>
      <c r="I1965" s="12" t="s">
        <v>3918</v>
      </c>
      <c r="J1965" s="12" t="s">
        <v>3919</v>
      </c>
      <c r="K1965" s="12">
        <v>10115</v>
      </c>
      <c r="L1965" s="12" t="s">
        <v>3901</v>
      </c>
      <c r="M1965" s="12">
        <v>113000</v>
      </c>
      <c r="N1965" s="12" t="s">
        <v>3920</v>
      </c>
      <c r="O1965" s="12" t="s">
        <v>1847</v>
      </c>
      <c r="P1965" s="12" t="s">
        <v>1848</v>
      </c>
      <c r="Q1965" s="12" t="s">
        <v>1849</v>
      </c>
      <c r="R1965" s="12" t="s">
        <v>1850</v>
      </c>
      <c r="S1965" s="12" t="s">
        <v>1877</v>
      </c>
    </row>
    <row r="1966" spans="1:19" x14ac:dyDescent="0.25">
      <c r="A1966" s="12" t="s">
        <v>1852</v>
      </c>
      <c r="B1966" s="12" t="s">
        <v>1838</v>
      </c>
      <c r="C1966" s="12" t="s">
        <v>1853</v>
      </c>
      <c r="D1966" s="12" t="s">
        <v>1840</v>
      </c>
      <c r="E1966" s="12" t="s">
        <v>1841</v>
      </c>
      <c r="F1966" s="13">
        <v>59.81</v>
      </c>
      <c r="G1966" s="12" t="s">
        <v>1842</v>
      </c>
      <c r="H1966" s="18">
        <v>43952</v>
      </c>
      <c r="I1966" s="12" t="s">
        <v>3918</v>
      </c>
      <c r="J1966" s="12" t="s">
        <v>3919</v>
      </c>
      <c r="K1966" s="12">
        <v>10115</v>
      </c>
      <c r="L1966" s="12" t="s">
        <v>3901</v>
      </c>
      <c r="M1966" s="12">
        <v>113000</v>
      </c>
      <c r="N1966" s="12" t="s">
        <v>3920</v>
      </c>
      <c r="O1966" s="12" t="s">
        <v>1854</v>
      </c>
      <c r="P1966" s="12" t="s">
        <v>1855</v>
      </c>
      <c r="Q1966" s="12" t="s">
        <v>1856</v>
      </c>
      <c r="R1966" s="12" t="s">
        <v>1850</v>
      </c>
      <c r="S1966" s="12" t="s">
        <v>1877</v>
      </c>
    </row>
    <row r="1967" spans="1:19" x14ac:dyDescent="0.25">
      <c r="A1967" s="12" t="s">
        <v>1858</v>
      </c>
      <c r="B1967" s="12" t="s">
        <v>1838</v>
      </c>
      <c r="C1967" s="12" t="s">
        <v>1859</v>
      </c>
      <c r="D1967" s="12" t="s">
        <v>1840</v>
      </c>
      <c r="E1967" s="12" t="s">
        <v>1841</v>
      </c>
      <c r="F1967" s="13">
        <v>59.81</v>
      </c>
      <c r="G1967" s="12" t="s">
        <v>1842</v>
      </c>
      <c r="H1967" s="18">
        <v>43983</v>
      </c>
      <c r="I1967" s="12" t="s">
        <v>3845</v>
      </c>
      <c r="J1967" s="12" t="s">
        <v>3919</v>
      </c>
      <c r="K1967" s="12">
        <v>10115</v>
      </c>
      <c r="L1967" s="12" t="s">
        <v>3901</v>
      </c>
      <c r="M1967" s="12">
        <v>113000</v>
      </c>
      <c r="N1967" s="12" t="s">
        <v>3920</v>
      </c>
      <c r="O1967" s="12" t="s">
        <v>1860</v>
      </c>
      <c r="P1967" s="12" t="s">
        <v>1861</v>
      </c>
      <c r="Q1967" s="12" t="s">
        <v>1862</v>
      </c>
      <c r="R1967" s="12" t="s">
        <v>1850</v>
      </c>
      <c r="S1967" s="12" t="s">
        <v>1877</v>
      </c>
    </row>
    <row r="1968" spans="1:19" x14ac:dyDescent="0.25">
      <c r="A1968" s="12" t="s">
        <v>1837</v>
      </c>
      <c r="B1968" s="12" t="s">
        <v>1838</v>
      </c>
      <c r="C1968" s="12" t="s">
        <v>1839</v>
      </c>
      <c r="D1968" s="12" t="s">
        <v>1840</v>
      </c>
      <c r="E1968" s="12" t="s">
        <v>1841</v>
      </c>
      <c r="F1968" s="13">
        <v>823.66</v>
      </c>
      <c r="G1968" s="12" t="s">
        <v>1842</v>
      </c>
      <c r="H1968" s="18">
        <v>43922</v>
      </c>
      <c r="I1968" s="12" t="s">
        <v>3921</v>
      </c>
      <c r="J1968" s="12" t="s">
        <v>3922</v>
      </c>
      <c r="K1968" s="12">
        <v>10115</v>
      </c>
      <c r="L1968" s="12" t="s">
        <v>3901</v>
      </c>
      <c r="M1968" s="12">
        <v>113010</v>
      </c>
      <c r="N1968" s="12" t="s">
        <v>3923</v>
      </c>
      <c r="O1968" s="12" t="s">
        <v>1847</v>
      </c>
      <c r="P1968" s="12" t="s">
        <v>1848</v>
      </c>
      <c r="Q1968" s="12" t="s">
        <v>1849</v>
      </c>
      <c r="R1968" s="12" t="s">
        <v>1850</v>
      </c>
      <c r="S1968" s="12" t="s">
        <v>1851</v>
      </c>
    </row>
    <row r="1969" spans="1:19" x14ac:dyDescent="0.25">
      <c r="A1969" s="12" t="s">
        <v>1852</v>
      </c>
      <c r="B1969" s="12" t="s">
        <v>1838</v>
      </c>
      <c r="C1969" s="12" t="s">
        <v>1853</v>
      </c>
      <c r="D1969" s="12" t="s">
        <v>1840</v>
      </c>
      <c r="E1969" s="12" t="s">
        <v>1841</v>
      </c>
      <c r="F1969" s="13">
        <v>823.66</v>
      </c>
      <c r="G1969" s="12" t="s">
        <v>1842</v>
      </c>
      <c r="H1969" s="18">
        <v>43952</v>
      </c>
      <c r="I1969" s="12" t="s">
        <v>3921</v>
      </c>
      <c r="J1969" s="12" t="s">
        <v>3922</v>
      </c>
      <c r="K1969" s="12">
        <v>10115</v>
      </c>
      <c r="L1969" s="12" t="s">
        <v>3901</v>
      </c>
      <c r="M1969" s="12">
        <v>113010</v>
      </c>
      <c r="N1969" s="12" t="s">
        <v>3923</v>
      </c>
      <c r="O1969" s="12" t="s">
        <v>1854</v>
      </c>
      <c r="P1969" s="12" t="s">
        <v>1855</v>
      </c>
      <c r="Q1969" s="12" t="s">
        <v>1856</v>
      </c>
      <c r="R1969" s="12" t="s">
        <v>1850</v>
      </c>
      <c r="S1969" s="12" t="s">
        <v>1851</v>
      </c>
    </row>
    <row r="1970" spans="1:19" x14ac:dyDescent="0.25">
      <c r="A1970" s="12" t="s">
        <v>1858</v>
      </c>
      <c r="B1970" s="12" t="s">
        <v>1838</v>
      </c>
      <c r="C1970" s="12" t="s">
        <v>1859</v>
      </c>
      <c r="D1970" s="12" t="s">
        <v>1840</v>
      </c>
      <c r="E1970" s="12" t="s">
        <v>1841</v>
      </c>
      <c r="F1970" s="13">
        <v>823.66</v>
      </c>
      <c r="G1970" s="12" t="s">
        <v>1842</v>
      </c>
      <c r="H1970" s="18">
        <v>43983</v>
      </c>
      <c r="I1970" s="12" t="s">
        <v>3848</v>
      </c>
      <c r="J1970" s="12" t="s">
        <v>3922</v>
      </c>
      <c r="K1970" s="12">
        <v>10115</v>
      </c>
      <c r="L1970" s="12" t="s">
        <v>3901</v>
      </c>
      <c r="M1970" s="12">
        <v>113010</v>
      </c>
      <c r="N1970" s="12" t="s">
        <v>3923</v>
      </c>
      <c r="O1970" s="12" t="s">
        <v>1860</v>
      </c>
      <c r="P1970" s="12" t="s">
        <v>1861</v>
      </c>
      <c r="Q1970" s="12" t="s">
        <v>1862</v>
      </c>
      <c r="R1970" s="12" t="s">
        <v>1850</v>
      </c>
      <c r="S1970" s="12" t="s">
        <v>1851</v>
      </c>
    </row>
    <row r="1971" spans="1:19" x14ac:dyDescent="0.25">
      <c r="A1971" s="12" t="s">
        <v>1837</v>
      </c>
      <c r="B1971" s="12" t="s">
        <v>1838</v>
      </c>
      <c r="C1971" s="12" t="s">
        <v>1839</v>
      </c>
      <c r="D1971" s="12" t="s">
        <v>1840</v>
      </c>
      <c r="E1971" s="12" t="s">
        <v>1841</v>
      </c>
      <c r="F1971" s="13">
        <v>190.54</v>
      </c>
      <c r="G1971" s="12" t="s">
        <v>1842</v>
      </c>
      <c r="H1971" s="18">
        <v>43922</v>
      </c>
      <c r="I1971" s="12" t="s">
        <v>3924</v>
      </c>
      <c r="J1971" s="12" t="s">
        <v>3925</v>
      </c>
      <c r="K1971" s="12">
        <v>10115</v>
      </c>
      <c r="L1971" s="12" t="s">
        <v>3901</v>
      </c>
      <c r="M1971" s="12">
        <v>113020</v>
      </c>
      <c r="N1971" s="12" t="s">
        <v>3926</v>
      </c>
      <c r="O1971" s="12" t="s">
        <v>1847</v>
      </c>
      <c r="P1971" s="12" t="s">
        <v>1848</v>
      </c>
      <c r="Q1971" s="12" t="s">
        <v>1849</v>
      </c>
      <c r="R1971" s="12" t="s">
        <v>1850</v>
      </c>
      <c r="S1971" s="12" t="s">
        <v>1866</v>
      </c>
    </row>
    <row r="1972" spans="1:19" x14ac:dyDescent="0.25">
      <c r="A1972" s="12" t="s">
        <v>1852</v>
      </c>
      <c r="B1972" s="12" t="s">
        <v>1838</v>
      </c>
      <c r="C1972" s="12" t="s">
        <v>1853</v>
      </c>
      <c r="D1972" s="12" t="s">
        <v>1840</v>
      </c>
      <c r="E1972" s="12" t="s">
        <v>1841</v>
      </c>
      <c r="F1972" s="13">
        <v>190.54</v>
      </c>
      <c r="G1972" s="12" t="s">
        <v>1842</v>
      </c>
      <c r="H1972" s="18">
        <v>43952</v>
      </c>
      <c r="I1972" s="12" t="s">
        <v>3924</v>
      </c>
      <c r="J1972" s="12" t="s">
        <v>3925</v>
      </c>
      <c r="K1972" s="12">
        <v>10115</v>
      </c>
      <c r="L1972" s="12" t="s">
        <v>3901</v>
      </c>
      <c r="M1972" s="12">
        <v>113020</v>
      </c>
      <c r="N1972" s="12" t="s">
        <v>3926</v>
      </c>
      <c r="O1972" s="12" t="s">
        <v>1854</v>
      </c>
      <c r="P1972" s="12" t="s">
        <v>1855</v>
      </c>
      <c r="Q1972" s="12" t="s">
        <v>1856</v>
      </c>
      <c r="R1972" s="12" t="s">
        <v>1850</v>
      </c>
      <c r="S1972" s="12" t="s">
        <v>1866</v>
      </c>
    </row>
    <row r="1973" spans="1:19" x14ac:dyDescent="0.25">
      <c r="A1973" s="12" t="s">
        <v>1858</v>
      </c>
      <c r="B1973" s="12" t="s">
        <v>1838</v>
      </c>
      <c r="C1973" s="12" t="s">
        <v>1859</v>
      </c>
      <c r="D1973" s="12" t="s">
        <v>1840</v>
      </c>
      <c r="E1973" s="12" t="s">
        <v>1841</v>
      </c>
      <c r="F1973" s="13">
        <v>353.64</v>
      </c>
      <c r="G1973" s="12" t="s">
        <v>1842</v>
      </c>
      <c r="H1973" s="18">
        <v>43983</v>
      </c>
      <c r="I1973" s="12" t="s">
        <v>3851</v>
      </c>
      <c r="J1973" s="12" t="s">
        <v>3925</v>
      </c>
      <c r="K1973" s="12">
        <v>10115</v>
      </c>
      <c r="L1973" s="12" t="s">
        <v>3901</v>
      </c>
      <c r="M1973" s="12">
        <v>113020</v>
      </c>
      <c r="N1973" s="12" t="s">
        <v>3926</v>
      </c>
      <c r="O1973" s="12" t="s">
        <v>1860</v>
      </c>
      <c r="P1973" s="12" t="s">
        <v>1861</v>
      </c>
      <c r="Q1973" s="12" t="s">
        <v>1862</v>
      </c>
      <c r="R1973" s="12" t="s">
        <v>1850</v>
      </c>
      <c r="S1973" s="12" t="s">
        <v>1866</v>
      </c>
    </row>
    <row r="1974" spans="1:19" x14ac:dyDescent="0.25">
      <c r="A1974" s="12" t="s">
        <v>1837</v>
      </c>
      <c r="B1974" s="12" t="s">
        <v>1838</v>
      </c>
      <c r="C1974" s="12" t="s">
        <v>1839</v>
      </c>
      <c r="D1974" s="12" t="s">
        <v>1840</v>
      </c>
      <c r="E1974" s="12" t="s">
        <v>1841</v>
      </c>
      <c r="F1974" s="13">
        <v>8446.3700000000008</v>
      </c>
      <c r="G1974" s="12" t="s">
        <v>1842</v>
      </c>
      <c r="H1974" s="18">
        <v>43922</v>
      </c>
      <c r="I1974" s="12" t="s">
        <v>3927</v>
      </c>
      <c r="J1974" s="12" t="s">
        <v>3928</v>
      </c>
      <c r="K1974" s="12">
        <v>10115</v>
      </c>
      <c r="L1974" s="12" t="s">
        <v>3901</v>
      </c>
      <c r="M1974" s="12">
        <v>113040</v>
      </c>
      <c r="N1974" s="12" t="s">
        <v>3929</v>
      </c>
      <c r="O1974" s="12" t="s">
        <v>1847</v>
      </c>
      <c r="P1974" s="12" t="s">
        <v>1848</v>
      </c>
      <c r="Q1974" s="12" t="s">
        <v>1849</v>
      </c>
      <c r="R1974" s="12" t="s">
        <v>1850</v>
      </c>
      <c r="S1974" s="12" t="s">
        <v>1815</v>
      </c>
    </row>
    <row r="1975" spans="1:19" x14ac:dyDescent="0.25">
      <c r="A1975" s="12" t="s">
        <v>1852</v>
      </c>
      <c r="B1975" s="12" t="s">
        <v>1838</v>
      </c>
      <c r="C1975" s="12" t="s">
        <v>1853</v>
      </c>
      <c r="D1975" s="12" t="s">
        <v>1840</v>
      </c>
      <c r="E1975" s="12" t="s">
        <v>1841</v>
      </c>
      <c r="F1975" s="13">
        <v>8556.42</v>
      </c>
      <c r="G1975" s="12" t="s">
        <v>1842</v>
      </c>
      <c r="H1975" s="18">
        <v>43952</v>
      </c>
      <c r="I1975" s="12" t="s">
        <v>3927</v>
      </c>
      <c r="J1975" s="12" t="s">
        <v>3928</v>
      </c>
      <c r="K1975" s="12">
        <v>10115</v>
      </c>
      <c r="L1975" s="12" t="s">
        <v>3901</v>
      </c>
      <c r="M1975" s="12">
        <v>113040</v>
      </c>
      <c r="N1975" s="12" t="s">
        <v>3929</v>
      </c>
      <c r="O1975" s="12" t="s">
        <v>1854</v>
      </c>
      <c r="P1975" s="12" t="s">
        <v>1855</v>
      </c>
      <c r="Q1975" s="12" t="s">
        <v>1856</v>
      </c>
      <c r="R1975" s="12" t="s">
        <v>1850</v>
      </c>
      <c r="S1975" s="12" t="s">
        <v>1815</v>
      </c>
    </row>
    <row r="1976" spans="1:19" x14ac:dyDescent="0.25">
      <c r="A1976" s="12" t="s">
        <v>1858</v>
      </c>
      <c r="B1976" s="12" t="s">
        <v>1838</v>
      </c>
      <c r="C1976" s="12" t="s">
        <v>1859</v>
      </c>
      <c r="D1976" s="12" t="s">
        <v>1840</v>
      </c>
      <c r="E1976" s="12" t="s">
        <v>1841</v>
      </c>
      <c r="F1976" s="13">
        <v>8549.07</v>
      </c>
      <c r="G1976" s="12" t="s">
        <v>1842</v>
      </c>
      <c r="H1976" s="18">
        <v>43983</v>
      </c>
      <c r="I1976" s="12" t="s">
        <v>3854</v>
      </c>
      <c r="J1976" s="12" t="s">
        <v>3928</v>
      </c>
      <c r="K1976" s="12">
        <v>10115</v>
      </c>
      <c r="L1976" s="12" t="s">
        <v>3901</v>
      </c>
      <c r="M1976" s="12">
        <v>113040</v>
      </c>
      <c r="N1976" s="12" t="s">
        <v>3929</v>
      </c>
      <c r="O1976" s="12" t="s">
        <v>1860</v>
      </c>
      <c r="P1976" s="12" t="s">
        <v>1861</v>
      </c>
      <c r="Q1976" s="12" t="s">
        <v>1862</v>
      </c>
      <c r="R1976" s="12" t="s">
        <v>1850</v>
      </c>
      <c r="S1976" s="12" t="s">
        <v>1815</v>
      </c>
    </row>
    <row r="1977" spans="1:19" x14ac:dyDescent="0.25">
      <c r="A1977" s="12" t="s">
        <v>1852</v>
      </c>
      <c r="B1977" s="12" t="s">
        <v>1838</v>
      </c>
      <c r="C1977" s="12" t="s">
        <v>1853</v>
      </c>
      <c r="D1977" s="12" t="s">
        <v>1840</v>
      </c>
      <c r="E1977" s="12" t="s">
        <v>1841</v>
      </c>
      <c r="F1977" s="13">
        <v>408.97</v>
      </c>
      <c r="G1977" s="12" t="s">
        <v>1842</v>
      </c>
      <c r="H1977" s="18">
        <v>43952</v>
      </c>
      <c r="I1977" s="12" t="s">
        <v>3930</v>
      </c>
      <c r="J1977" s="12" t="s">
        <v>3931</v>
      </c>
      <c r="K1977" s="12">
        <v>10115</v>
      </c>
      <c r="L1977" s="12" t="s">
        <v>3901</v>
      </c>
      <c r="M1977" s="12">
        <v>113050</v>
      </c>
      <c r="N1977" s="12" t="s">
        <v>3932</v>
      </c>
      <c r="O1977" s="12" t="s">
        <v>1854</v>
      </c>
      <c r="P1977" s="12" t="s">
        <v>1855</v>
      </c>
      <c r="Q1977" s="12" t="s">
        <v>1856</v>
      </c>
      <c r="R1977" s="12" t="s">
        <v>1850</v>
      </c>
      <c r="S1977" s="12" t="s">
        <v>1819</v>
      </c>
    </row>
    <row r="1978" spans="1:19" x14ac:dyDescent="0.25">
      <c r="A1978" s="12" t="s">
        <v>1858</v>
      </c>
      <c r="B1978" s="12" t="s">
        <v>1838</v>
      </c>
      <c r="C1978" s="12" t="s">
        <v>1859</v>
      </c>
      <c r="D1978" s="12" t="s">
        <v>1840</v>
      </c>
      <c r="E1978" s="12" t="s">
        <v>1841</v>
      </c>
      <c r="F1978" s="13">
        <v>-32.04</v>
      </c>
      <c r="G1978" s="12" t="s">
        <v>1842</v>
      </c>
      <c r="H1978" s="18">
        <v>43983</v>
      </c>
      <c r="I1978" s="12" t="s">
        <v>3858</v>
      </c>
      <c r="J1978" s="12" t="s">
        <v>3931</v>
      </c>
      <c r="K1978" s="12">
        <v>10115</v>
      </c>
      <c r="L1978" s="12" t="s">
        <v>3901</v>
      </c>
      <c r="M1978" s="12">
        <v>113050</v>
      </c>
      <c r="N1978" s="12" t="s">
        <v>3932</v>
      </c>
      <c r="O1978" s="12" t="s">
        <v>1860</v>
      </c>
      <c r="P1978" s="12" t="s">
        <v>1861</v>
      </c>
      <c r="Q1978" s="12" t="s">
        <v>1862</v>
      </c>
      <c r="R1978" s="12" t="s">
        <v>1850</v>
      </c>
      <c r="S1978" s="12" t="s">
        <v>1819</v>
      </c>
    </row>
    <row r="1979" spans="1:19" x14ac:dyDescent="0.25">
      <c r="A1979" s="12" t="s">
        <v>1837</v>
      </c>
      <c r="B1979" s="12" t="s">
        <v>1838</v>
      </c>
      <c r="C1979" s="12" t="s">
        <v>1839</v>
      </c>
      <c r="D1979" s="12" t="s">
        <v>1840</v>
      </c>
      <c r="E1979" s="12" t="s">
        <v>1841</v>
      </c>
      <c r="F1979" s="13">
        <v>2278.36</v>
      </c>
      <c r="G1979" s="12" t="s">
        <v>1842</v>
      </c>
      <c r="H1979" s="18">
        <v>43922</v>
      </c>
      <c r="I1979" s="12" t="s">
        <v>3930</v>
      </c>
      <c r="J1979" s="12" t="s">
        <v>3933</v>
      </c>
      <c r="K1979" s="12">
        <v>10115</v>
      </c>
      <c r="L1979" s="12" t="s">
        <v>3901</v>
      </c>
      <c r="M1979" s="12">
        <v>113060</v>
      </c>
      <c r="N1979" s="12" t="s">
        <v>3934</v>
      </c>
      <c r="O1979" s="12" t="s">
        <v>1847</v>
      </c>
      <c r="P1979" s="12" t="s">
        <v>1848</v>
      </c>
      <c r="Q1979" s="12" t="s">
        <v>1849</v>
      </c>
      <c r="R1979" s="12" t="s">
        <v>1850</v>
      </c>
      <c r="S1979" s="12" t="s">
        <v>1857</v>
      </c>
    </row>
    <row r="1980" spans="1:19" x14ac:dyDescent="0.25">
      <c r="A1980" s="12" t="s">
        <v>1852</v>
      </c>
      <c r="B1980" s="12" t="s">
        <v>1838</v>
      </c>
      <c r="C1980" s="12" t="s">
        <v>1853</v>
      </c>
      <c r="D1980" s="12" t="s">
        <v>1840</v>
      </c>
      <c r="E1980" s="12" t="s">
        <v>1841</v>
      </c>
      <c r="F1980" s="13">
        <v>2325.66</v>
      </c>
      <c r="G1980" s="12" t="s">
        <v>1842</v>
      </c>
      <c r="H1980" s="18">
        <v>43952</v>
      </c>
      <c r="I1980" s="12" t="s">
        <v>3935</v>
      </c>
      <c r="J1980" s="12" t="s">
        <v>3933</v>
      </c>
      <c r="K1980" s="12">
        <v>10115</v>
      </c>
      <c r="L1980" s="12" t="s">
        <v>3901</v>
      </c>
      <c r="M1980" s="12">
        <v>113060</v>
      </c>
      <c r="N1980" s="12" t="s">
        <v>3934</v>
      </c>
      <c r="O1980" s="12" t="s">
        <v>1854</v>
      </c>
      <c r="P1980" s="12" t="s">
        <v>1855</v>
      </c>
      <c r="Q1980" s="12" t="s">
        <v>1856</v>
      </c>
      <c r="R1980" s="12" t="s">
        <v>1850</v>
      </c>
      <c r="S1980" s="12" t="s">
        <v>1857</v>
      </c>
    </row>
    <row r="1981" spans="1:19" x14ac:dyDescent="0.25">
      <c r="A1981" s="12" t="s">
        <v>1858</v>
      </c>
      <c r="B1981" s="12" t="s">
        <v>1838</v>
      </c>
      <c r="C1981" s="12" t="s">
        <v>1859</v>
      </c>
      <c r="D1981" s="12" t="s">
        <v>1840</v>
      </c>
      <c r="E1981" s="12" t="s">
        <v>1841</v>
      </c>
      <c r="F1981" s="13">
        <v>2191.42</v>
      </c>
      <c r="G1981" s="12" t="s">
        <v>1842</v>
      </c>
      <c r="H1981" s="18">
        <v>43983</v>
      </c>
      <c r="I1981" s="12" t="s">
        <v>3861</v>
      </c>
      <c r="J1981" s="12" t="s">
        <v>3933</v>
      </c>
      <c r="K1981" s="12">
        <v>10115</v>
      </c>
      <c r="L1981" s="12" t="s">
        <v>3901</v>
      </c>
      <c r="M1981" s="12">
        <v>113060</v>
      </c>
      <c r="N1981" s="12" t="s">
        <v>3934</v>
      </c>
      <c r="O1981" s="12" t="s">
        <v>1860</v>
      </c>
      <c r="P1981" s="12" t="s">
        <v>1861</v>
      </c>
      <c r="Q1981" s="12" t="s">
        <v>1862</v>
      </c>
      <c r="R1981" s="12" t="s">
        <v>1850</v>
      </c>
      <c r="S1981" s="12" t="s">
        <v>1857</v>
      </c>
    </row>
    <row r="1982" spans="1:19" x14ac:dyDescent="0.25">
      <c r="A1982" s="12" t="s">
        <v>1858</v>
      </c>
      <c r="B1982" s="12" t="s">
        <v>1838</v>
      </c>
      <c r="C1982" s="12" t="s">
        <v>1859</v>
      </c>
      <c r="D1982" s="12" t="s">
        <v>1840</v>
      </c>
      <c r="E1982" s="12" t="s">
        <v>1841</v>
      </c>
      <c r="F1982" s="13">
        <v>134.24</v>
      </c>
      <c r="G1982" s="12" t="s">
        <v>1842</v>
      </c>
      <c r="H1982" s="18">
        <v>43983</v>
      </c>
      <c r="I1982" s="12" t="s">
        <v>3936</v>
      </c>
      <c r="J1982" s="12" t="s">
        <v>3933</v>
      </c>
      <c r="K1982" s="12">
        <v>10115</v>
      </c>
      <c r="L1982" s="12" t="s">
        <v>3901</v>
      </c>
      <c r="M1982" s="12">
        <v>113060</v>
      </c>
      <c r="N1982" s="12" t="s">
        <v>3934</v>
      </c>
      <c r="O1982" s="12" t="s">
        <v>1860</v>
      </c>
      <c r="P1982" s="12" t="s">
        <v>1814</v>
      </c>
      <c r="Q1982" s="12" t="s">
        <v>2013</v>
      </c>
      <c r="R1982" s="12" t="s">
        <v>1850</v>
      </c>
      <c r="S1982" s="12" t="s">
        <v>1857</v>
      </c>
    </row>
    <row r="1983" spans="1:19" x14ac:dyDescent="0.25">
      <c r="A1983" s="12" t="s">
        <v>1837</v>
      </c>
      <c r="B1983" s="12" t="s">
        <v>1838</v>
      </c>
      <c r="C1983" s="12" t="s">
        <v>1839</v>
      </c>
      <c r="D1983" s="12" t="s">
        <v>1840</v>
      </c>
      <c r="E1983" s="12" t="s">
        <v>1841</v>
      </c>
      <c r="F1983" s="13">
        <v>217.04</v>
      </c>
      <c r="G1983" s="12" t="s">
        <v>1842</v>
      </c>
      <c r="H1983" s="18">
        <v>43922</v>
      </c>
      <c r="I1983" s="12" t="s">
        <v>3935</v>
      </c>
      <c r="J1983" s="12" t="s">
        <v>3937</v>
      </c>
      <c r="K1983" s="12">
        <v>10115</v>
      </c>
      <c r="L1983" s="12" t="s">
        <v>3901</v>
      </c>
      <c r="M1983" s="12">
        <v>114000</v>
      </c>
      <c r="N1983" s="12" t="s">
        <v>3938</v>
      </c>
      <c r="O1983" s="12" t="s">
        <v>1847</v>
      </c>
      <c r="P1983" s="12" t="s">
        <v>1848</v>
      </c>
      <c r="Q1983" s="12" t="s">
        <v>1849</v>
      </c>
      <c r="R1983" s="12" t="s">
        <v>1850</v>
      </c>
      <c r="S1983" s="12" t="s">
        <v>1877</v>
      </c>
    </row>
    <row r="1984" spans="1:19" x14ac:dyDescent="0.25">
      <c r="A1984" s="12" t="s">
        <v>1852</v>
      </c>
      <c r="B1984" s="12" t="s">
        <v>1838</v>
      </c>
      <c r="C1984" s="12" t="s">
        <v>1853</v>
      </c>
      <c r="D1984" s="12" t="s">
        <v>1840</v>
      </c>
      <c r="E1984" s="12" t="s">
        <v>1841</v>
      </c>
      <c r="F1984" s="13">
        <v>217.04</v>
      </c>
      <c r="G1984" s="12" t="s">
        <v>1842</v>
      </c>
      <c r="H1984" s="18">
        <v>43952</v>
      </c>
      <c r="I1984" s="12" t="s">
        <v>3939</v>
      </c>
      <c r="J1984" s="12" t="s">
        <v>3937</v>
      </c>
      <c r="K1984" s="12">
        <v>10115</v>
      </c>
      <c r="L1984" s="12" t="s">
        <v>3901</v>
      </c>
      <c r="M1984" s="12">
        <v>114000</v>
      </c>
      <c r="N1984" s="12" t="s">
        <v>3938</v>
      </c>
      <c r="O1984" s="12" t="s">
        <v>1854</v>
      </c>
      <c r="P1984" s="12" t="s">
        <v>1855</v>
      </c>
      <c r="Q1984" s="12" t="s">
        <v>1856</v>
      </c>
      <c r="R1984" s="12" t="s">
        <v>1850</v>
      </c>
      <c r="S1984" s="12" t="s">
        <v>1877</v>
      </c>
    </row>
    <row r="1985" spans="1:19" x14ac:dyDescent="0.25">
      <c r="A1985" s="12" t="s">
        <v>1858</v>
      </c>
      <c r="B1985" s="12" t="s">
        <v>1838</v>
      </c>
      <c r="C1985" s="12" t="s">
        <v>1859</v>
      </c>
      <c r="D1985" s="12" t="s">
        <v>1840</v>
      </c>
      <c r="E1985" s="12" t="s">
        <v>1841</v>
      </c>
      <c r="F1985" s="13">
        <v>217.04</v>
      </c>
      <c r="G1985" s="12" t="s">
        <v>1842</v>
      </c>
      <c r="H1985" s="18">
        <v>43983</v>
      </c>
      <c r="I1985" s="12" t="s">
        <v>3864</v>
      </c>
      <c r="J1985" s="12" t="s">
        <v>3937</v>
      </c>
      <c r="K1985" s="12">
        <v>10115</v>
      </c>
      <c r="L1985" s="12" t="s">
        <v>3901</v>
      </c>
      <c r="M1985" s="12">
        <v>114000</v>
      </c>
      <c r="N1985" s="12" t="s">
        <v>3938</v>
      </c>
      <c r="O1985" s="12" t="s">
        <v>1860</v>
      </c>
      <c r="P1985" s="12" t="s">
        <v>1861</v>
      </c>
      <c r="Q1985" s="12" t="s">
        <v>1862</v>
      </c>
      <c r="R1985" s="12" t="s">
        <v>1850</v>
      </c>
      <c r="S1985" s="12" t="s">
        <v>1877</v>
      </c>
    </row>
    <row r="1986" spans="1:19" x14ac:dyDescent="0.25">
      <c r="A1986" s="12" t="s">
        <v>1837</v>
      </c>
      <c r="B1986" s="12" t="s">
        <v>1838</v>
      </c>
      <c r="C1986" s="12" t="s">
        <v>1839</v>
      </c>
      <c r="D1986" s="12" t="s">
        <v>1840</v>
      </c>
      <c r="E1986" s="12" t="s">
        <v>1841</v>
      </c>
      <c r="F1986" s="13">
        <v>2668.28</v>
      </c>
      <c r="G1986" s="12" t="s">
        <v>1842</v>
      </c>
      <c r="H1986" s="18">
        <v>43922</v>
      </c>
      <c r="I1986" s="12" t="s">
        <v>3939</v>
      </c>
      <c r="J1986" s="12" t="s">
        <v>3940</v>
      </c>
      <c r="K1986" s="12">
        <v>10115</v>
      </c>
      <c r="L1986" s="12" t="s">
        <v>3901</v>
      </c>
      <c r="M1986" s="12">
        <v>114010</v>
      </c>
      <c r="N1986" s="12" t="s">
        <v>3941</v>
      </c>
      <c r="O1986" s="12" t="s">
        <v>1847</v>
      </c>
      <c r="P1986" s="12" t="s">
        <v>1848</v>
      </c>
      <c r="Q1986" s="12" t="s">
        <v>1849</v>
      </c>
      <c r="R1986" s="12" t="s">
        <v>1850</v>
      </c>
      <c r="S1986" s="12" t="s">
        <v>1851</v>
      </c>
    </row>
    <row r="1987" spans="1:19" x14ac:dyDescent="0.25">
      <c r="A1987" s="12" t="s">
        <v>1852</v>
      </c>
      <c r="B1987" s="12" t="s">
        <v>1838</v>
      </c>
      <c r="C1987" s="12" t="s">
        <v>1853</v>
      </c>
      <c r="D1987" s="12" t="s">
        <v>1840</v>
      </c>
      <c r="E1987" s="12" t="s">
        <v>1841</v>
      </c>
      <c r="F1987" s="13">
        <v>2668.28</v>
      </c>
      <c r="G1987" s="12" t="s">
        <v>1842</v>
      </c>
      <c r="H1987" s="18">
        <v>43952</v>
      </c>
      <c r="I1987" s="12" t="s">
        <v>3942</v>
      </c>
      <c r="J1987" s="12" t="s">
        <v>3940</v>
      </c>
      <c r="K1987" s="12">
        <v>10115</v>
      </c>
      <c r="L1987" s="12" t="s">
        <v>3901</v>
      </c>
      <c r="M1987" s="12">
        <v>114010</v>
      </c>
      <c r="N1987" s="12" t="s">
        <v>3941</v>
      </c>
      <c r="O1987" s="12" t="s">
        <v>1854</v>
      </c>
      <c r="P1987" s="12" t="s">
        <v>1855</v>
      </c>
      <c r="Q1987" s="12" t="s">
        <v>1856</v>
      </c>
      <c r="R1987" s="12" t="s">
        <v>1850</v>
      </c>
      <c r="S1987" s="12" t="s">
        <v>1851</v>
      </c>
    </row>
    <row r="1988" spans="1:19" x14ac:dyDescent="0.25">
      <c r="A1988" s="12" t="s">
        <v>1858</v>
      </c>
      <c r="B1988" s="12" t="s">
        <v>1838</v>
      </c>
      <c r="C1988" s="12" t="s">
        <v>1859</v>
      </c>
      <c r="D1988" s="12" t="s">
        <v>1840</v>
      </c>
      <c r="E1988" s="12" t="s">
        <v>1841</v>
      </c>
      <c r="F1988" s="13">
        <v>2668.28</v>
      </c>
      <c r="G1988" s="12" t="s">
        <v>1842</v>
      </c>
      <c r="H1988" s="18">
        <v>43983</v>
      </c>
      <c r="I1988" s="12" t="s">
        <v>3867</v>
      </c>
      <c r="J1988" s="12" t="s">
        <v>3940</v>
      </c>
      <c r="K1988" s="12">
        <v>10115</v>
      </c>
      <c r="L1988" s="12" t="s">
        <v>3901</v>
      </c>
      <c r="M1988" s="12">
        <v>114010</v>
      </c>
      <c r="N1988" s="12" t="s">
        <v>3941</v>
      </c>
      <c r="O1988" s="12" t="s">
        <v>1860</v>
      </c>
      <c r="P1988" s="12" t="s">
        <v>1861</v>
      </c>
      <c r="Q1988" s="12" t="s">
        <v>1862</v>
      </c>
      <c r="R1988" s="12" t="s">
        <v>1850</v>
      </c>
      <c r="S1988" s="12" t="s">
        <v>1851</v>
      </c>
    </row>
    <row r="1989" spans="1:19" x14ac:dyDescent="0.25">
      <c r="A1989" s="12" t="s">
        <v>1837</v>
      </c>
      <c r="B1989" s="12" t="s">
        <v>1838</v>
      </c>
      <c r="C1989" s="12" t="s">
        <v>1839</v>
      </c>
      <c r="D1989" s="12" t="s">
        <v>1840</v>
      </c>
      <c r="E1989" s="12" t="s">
        <v>1841</v>
      </c>
      <c r="F1989" s="13">
        <v>589.46</v>
      </c>
      <c r="G1989" s="12" t="s">
        <v>1842</v>
      </c>
      <c r="H1989" s="18">
        <v>43922</v>
      </c>
      <c r="I1989" s="12" t="s">
        <v>3942</v>
      </c>
      <c r="J1989" s="12" t="s">
        <v>3943</v>
      </c>
      <c r="K1989" s="12">
        <v>10115</v>
      </c>
      <c r="L1989" s="12" t="s">
        <v>3901</v>
      </c>
      <c r="M1989" s="12">
        <v>114020</v>
      </c>
      <c r="N1989" s="12" t="s">
        <v>3944</v>
      </c>
      <c r="O1989" s="12" t="s">
        <v>1847</v>
      </c>
      <c r="P1989" s="12" t="s">
        <v>1848</v>
      </c>
      <c r="Q1989" s="12" t="s">
        <v>1849</v>
      </c>
      <c r="R1989" s="12" t="s">
        <v>1850</v>
      </c>
      <c r="S1989" s="12" t="s">
        <v>1866</v>
      </c>
    </row>
    <row r="1990" spans="1:19" x14ac:dyDescent="0.25">
      <c r="A1990" s="12" t="s">
        <v>1852</v>
      </c>
      <c r="B1990" s="12" t="s">
        <v>1838</v>
      </c>
      <c r="C1990" s="12" t="s">
        <v>1853</v>
      </c>
      <c r="D1990" s="12" t="s">
        <v>1840</v>
      </c>
      <c r="E1990" s="12" t="s">
        <v>1841</v>
      </c>
      <c r="F1990" s="13">
        <v>589.46</v>
      </c>
      <c r="G1990" s="12" t="s">
        <v>1842</v>
      </c>
      <c r="H1990" s="18">
        <v>43952</v>
      </c>
      <c r="I1990" s="12" t="s">
        <v>3945</v>
      </c>
      <c r="J1990" s="12" t="s">
        <v>3943</v>
      </c>
      <c r="K1990" s="12">
        <v>10115</v>
      </c>
      <c r="L1990" s="12" t="s">
        <v>3901</v>
      </c>
      <c r="M1990" s="12">
        <v>114020</v>
      </c>
      <c r="N1990" s="12" t="s">
        <v>3944</v>
      </c>
      <c r="O1990" s="12" t="s">
        <v>1854</v>
      </c>
      <c r="P1990" s="12" t="s">
        <v>1855</v>
      </c>
      <c r="Q1990" s="12" t="s">
        <v>1856</v>
      </c>
      <c r="R1990" s="12" t="s">
        <v>1850</v>
      </c>
      <c r="S1990" s="12" t="s">
        <v>1866</v>
      </c>
    </row>
    <row r="1991" spans="1:19" x14ac:dyDescent="0.25">
      <c r="A1991" s="12" t="s">
        <v>1858</v>
      </c>
      <c r="B1991" s="12" t="s">
        <v>1838</v>
      </c>
      <c r="C1991" s="12" t="s">
        <v>1859</v>
      </c>
      <c r="D1991" s="12" t="s">
        <v>1840</v>
      </c>
      <c r="E1991" s="12" t="s">
        <v>1841</v>
      </c>
      <c r="F1991" s="13">
        <v>919.19</v>
      </c>
      <c r="G1991" s="12" t="s">
        <v>1842</v>
      </c>
      <c r="H1991" s="18">
        <v>43983</v>
      </c>
      <c r="I1991" s="12" t="s">
        <v>3872</v>
      </c>
      <c r="J1991" s="12" t="s">
        <v>3943</v>
      </c>
      <c r="K1991" s="12">
        <v>10115</v>
      </c>
      <c r="L1991" s="12" t="s">
        <v>3901</v>
      </c>
      <c r="M1991" s="12">
        <v>114020</v>
      </c>
      <c r="N1991" s="12" t="s">
        <v>3944</v>
      </c>
      <c r="O1991" s="12" t="s">
        <v>1860</v>
      </c>
      <c r="P1991" s="12" t="s">
        <v>1861</v>
      </c>
      <c r="Q1991" s="12" t="s">
        <v>1862</v>
      </c>
      <c r="R1991" s="12" t="s">
        <v>1850</v>
      </c>
      <c r="S1991" s="12" t="s">
        <v>1866</v>
      </c>
    </row>
    <row r="1992" spans="1:19" x14ac:dyDescent="0.25">
      <c r="A1992" s="12" t="s">
        <v>1837</v>
      </c>
      <c r="B1992" s="12" t="s">
        <v>1838</v>
      </c>
      <c r="C1992" s="12" t="s">
        <v>1839</v>
      </c>
      <c r="D1992" s="12" t="s">
        <v>1840</v>
      </c>
      <c r="E1992" s="12" t="s">
        <v>1841</v>
      </c>
      <c r="F1992" s="13">
        <v>17712.68</v>
      </c>
      <c r="G1992" s="12" t="s">
        <v>1842</v>
      </c>
      <c r="H1992" s="18">
        <v>43922</v>
      </c>
      <c r="I1992" s="12" t="s">
        <v>3945</v>
      </c>
      <c r="J1992" s="12" t="s">
        <v>3946</v>
      </c>
      <c r="K1992" s="12">
        <v>10115</v>
      </c>
      <c r="L1992" s="12" t="s">
        <v>3901</v>
      </c>
      <c r="M1992" s="12">
        <v>114040</v>
      </c>
      <c r="N1992" s="12" t="s">
        <v>3947</v>
      </c>
      <c r="O1992" s="12" t="s">
        <v>1847</v>
      </c>
      <c r="P1992" s="12" t="s">
        <v>1848</v>
      </c>
      <c r="Q1992" s="12" t="s">
        <v>1849</v>
      </c>
      <c r="R1992" s="12" t="s">
        <v>1850</v>
      </c>
      <c r="S1992" s="12" t="s">
        <v>1815</v>
      </c>
    </row>
    <row r="1993" spans="1:19" x14ac:dyDescent="0.25">
      <c r="A1993" s="12" t="s">
        <v>1852</v>
      </c>
      <c r="B1993" s="12" t="s">
        <v>1838</v>
      </c>
      <c r="C1993" s="12" t="s">
        <v>1853</v>
      </c>
      <c r="D1993" s="12" t="s">
        <v>1840</v>
      </c>
      <c r="E1993" s="12" t="s">
        <v>1841</v>
      </c>
      <c r="F1993" s="13">
        <v>17901.52</v>
      </c>
      <c r="G1993" s="12" t="s">
        <v>1842</v>
      </c>
      <c r="H1993" s="18">
        <v>43952</v>
      </c>
      <c r="I1993" s="12" t="s">
        <v>3948</v>
      </c>
      <c r="J1993" s="12" t="s">
        <v>3946</v>
      </c>
      <c r="K1993" s="12">
        <v>10115</v>
      </c>
      <c r="L1993" s="12" t="s">
        <v>3901</v>
      </c>
      <c r="M1993" s="12">
        <v>114040</v>
      </c>
      <c r="N1993" s="12" t="s">
        <v>3947</v>
      </c>
      <c r="O1993" s="12" t="s">
        <v>1854</v>
      </c>
      <c r="P1993" s="12" t="s">
        <v>1855</v>
      </c>
      <c r="Q1993" s="12" t="s">
        <v>1856</v>
      </c>
      <c r="R1993" s="12" t="s">
        <v>1850</v>
      </c>
      <c r="S1993" s="12" t="s">
        <v>1815</v>
      </c>
    </row>
    <row r="1994" spans="1:19" x14ac:dyDescent="0.25">
      <c r="A1994" s="12" t="s">
        <v>1858</v>
      </c>
      <c r="B1994" s="12" t="s">
        <v>1838</v>
      </c>
      <c r="C1994" s="12" t="s">
        <v>1859</v>
      </c>
      <c r="D1994" s="12" t="s">
        <v>1840</v>
      </c>
      <c r="E1994" s="12" t="s">
        <v>1841</v>
      </c>
      <c r="F1994" s="13">
        <v>17888.89</v>
      </c>
      <c r="G1994" s="12" t="s">
        <v>1842</v>
      </c>
      <c r="H1994" s="18">
        <v>43983</v>
      </c>
      <c r="I1994" s="12" t="s">
        <v>3875</v>
      </c>
      <c r="J1994" s="12" t="s">
        <v>3946</v>
      </c>
      <c r="K1994" s="12">
        <v>10115</v>
      </c>
      <c r="L1994" s="12" t="s">
        <v>3901</v>
      </c>
      <c r="M1994" s="12">
        <v>114040</v>
      </c>
      <c r="N1994" s="12" t="s">
        <v>3947</v>
      </c>
      <c r="O1994" s="12" t="s">
        <v>1860</v>
      </c>
      <c r="P1994" s="12" t="s">
        <v>1861</v>
      </c>
      <c r="Q1994" s="12" t="s">
        <v>1862</v>
      </c>
      <c r="R1994" s="12" t="s">
        <v>1850</v>
      </c>
      <c r="S1994" s="12" t="s">
        <v>1815</v>
      </c>
    </row>
    <row r="1995" spans="1:19" x14ac:dyDescent="0.25">
      <c r="A1995" s="12" t="s">
        <v>1852</v>
      </c>
      <c r="B1995" s="12" t="s">
        <v>1838</v>
      </c>
      <c r="C1995" s="12" t="s">
        <v>1853</v>
      </c>
      <c r="D1995" s="12" t="s">
        <v>1840</v>
      </c>
      <c r="E1995" s="12" t="s">
        <v>1841</v>
      </c>
      <c r="F1995" s="13">
        <v>875.1</v>
      </c>
      <c r="G1995" s="12" t="s">
        <v>1842</v>
      </c>
      <c r="H1995" s="18">
        <v>43952</v>
      </c>
      <c r="I1995" s="12" t="s">
        <v>3949</v>
      </c>
      <c r="J1995" s="12" t="s">
        <v>3950</v>
      </c>
      <c r="K1995" s="12">
        <v>10115</v>
      </c>
      <c r="L1995" s="12" t="s">
        <v>3901</v>
      </c>
      <c r="M1995" s="12">
        <v>114050</v>
      </c>
      <c r="N1995" s="12" t="s">
        <v>3951</v>
      </c>
      <c r="O1995" s="12" t="s">
        <v>1854</v>
      </c>
      <c r="P1995" s="12" t="s">
        <v>1855</v>
      </c>
      <c r="Q1995" s="12" t="s">
        <v>1856</v>
      </c>
      <c r="R1995" s="12" t="s">
        <v>1850</v>
      </c>
      <c r="S1995" s="12" t="s">
        <v>1819</v>
      </c>
    </row>
    <row r="1996" spans="1:19" x14ac:dyDescent="0.25">
      <c r="A1996" s="12" t="s">
        <v>1858</v>
      </c>
      <c r="B1996" s="12" t="s">
        <v>1838</v>
      </c>
      <c r="C1996" s="12" t="s">
        <v>1859</v>
      </c>
      <c r="D1996" s="12" t="s">
        <v>1840</v>
      </c>
      <c r="E1996" s="12" t="s">
        <v>1841</v>
      </c>
      <c r="F1996" s="13">
        <v>291.7</v>
      </c>
      <c r="G1996" s="12" t="s">
        <v>1842</v>
      </c>
      <c r="H1996" s="18">
        <v>43983</v>
      </c>
      <c r="I1996" s="12" t="s">
        <v>3878</v>
      </c>
      <c r="J1996" s="12" t="s">
        <v>3950</v>
      </c>
      <c r="K1996" s="12">
        <v>10115</v>
      </c>
      <c r="L1996" s="12" t="s">
        <v>3901</v>
      </c>
      <c r="M1996" s="12">
        <v>114050</v>
      </c>
      <c r="N1996" s="12" t="s">
        <v>3951</v>
      </c>
      <c r="O1996" s="12" t="s">
        <v>1860</v>
      </c>
      <c r="P1996" s="12" t="s">
        <v>1861</v>
      </c>
      <c r="Q1996" s="12" t="s">
        <v>1862</v>
      </c>
      <c r="R1996" s="12" t="s">
        <v>1850</v>
      </c>
      <c r="S1996" s="12" t="s">
        <v>1819</v>
      </c>
    </row>
    <row r="1997" spans="1:19" x14ac:dyDescent="0.25">
      <c r="A1997" s="12" t="s">
        <v>1837</v>
      </c>
      <c r="B1997" s="12" t="s">
        <v>1838</v>
      </c>
      <c r="C1997" s="12" t="s">
        <v>1839</v>
      </c>
      <c r="D1997" s="12" t="s">
        <v>1840</v>
      </c>
      <c r="E1997" s="12" t="s">
        <v>1841</v>
      </c>
      <c r="F1997" s="13">
        <v>8549.7099999999991</v>
      </c>
      <c r="G1997" s="12" t="s">
        <v>1842</v>
      </c>
      <c r="H1997" s="18">
        <v>43922</v>
      </c>
      <c r="I1997" s="12" t="s">
        <v>3948</v>
      </c>
      <c r="J1997" s="12" t="s">
        <v>3952</v>
      </c>
      <c r="K1997" s="12">
        <v>10115</v>
      </c>
      <c r="L1997" s="12" t="s">
        <v>3901</v>
      </c>
      <c r="M1997" s="12">
        <v>114060</v>
      </c>
      <c r="N1997" s="12" t="s">
        <v>3953</v>
      </c>
      <c r="O1997" s="12" t="s">
        <v>1847</v>
      </c>
      <c r="P1997" s="12" t="s">
        <v>1848</v>
      </c>
      <c r="Q1997" s="12" t="s">
        <v>1849</v>
      </c>
      <c r="R1997" s="12" t="s">
        <v>1850</v>
      </c>
      <c r="S1997" s="12" t="s">
        <v>1857</v>
      </c>
    </row>
    <row r="1998" spans="1:19" x14ac:dyDescent="0.25">
      <c r="A1998" s="12" t="s">
        <v>1852</v>
      </c>
      <c r="B1998" s="12" t="s">
        <v>1838</v>
      </c>
      <c r="C1998" s="12" t="s">
        <v>1853</v>
      </c>
      <c r="D1998" s="12" t="s">
        <v>1840</v>
      </c>
      <c r="E1998" s="12" t="s">
        <v>1841</v>
      </c>
      <c r="F1998" s="13">
        <v>8231.76</v>
      </c>
      <c r="G1998" s="12" t="s">
        <v>1842</v>
      </c>
      <c r="H1998" s="18">
        <v>43952</v>
      </c>
      <c r="I1998" s="12" t="s">
        <v>3954</v>
      </c>
      <c r="J1998" s="12" t="s">
        <v>3952</v>
      </c>
      <c r="K1998" s="12">
        <v>10115</v>
      </c>
      <c r="L1998" s="12" t="s">
        <v>3901</v>
      </c>
      <c r="M1998" s="12">
        <v>114060</v>
      </c>
      <c r="N1998" s="12" t="s">
        <v>3953</v>
      </c>
      <c r="O1998" s="12" t="s">
        <v>1854</v>
      </c>
      <c r="P1998" s="12" t="s">
        <v>1855</v>
      </c>
      <c r="Q1998" s="12" t="s">
        <v>1856</v>
      </c>
      <c r="R1998" s="12" t="s">
        <v>1850</v>
      </c>
      <c r="S1998" s="12" t="s">
        <v>1857</v>
      </c>
    </row>
    <row r="1999" spans="1:19" x14ac:dyDescent="0.25">
      <c r="A1999" s="12" t="s">
        <v>1858</v>
      </c>
      <c r="B1999" s="12" t="s">
        <v>1838</v>
      </c>
      <c r="C1999" s="12" t="s">
        <v>1859</v>
      </c>
      <c r="D1999" s="12" t="s">
        <v>1840</v>
      </c>
      <c r="E1999" s="12" t="s">
        <v>1841</v>
      </c>
      <c r="F1999" s="13">
        <v>7756.14</v>
      </c>
      <c r="G1999" s="12" t="s">
        <v>1842</v>
      </c>
      <c r="H1999" s="18">
        <v>43983</v>
      </c>
      <c r="I1999" s="12" t="s">
        <v>3881</v>
      </c>
      <c r="J1999" s="12" t="s">
        <v>3952</v>
      </c>
      <c r="K1999" s="12">
        <v>10115</v>
      </c>
      <c r="L1999" s="12" t="s">
        <v>3901</v>
      </c>
      <c r="M1999" s="12">
        <v>114060</v>
      </c>
      <c r="N1999" s="12" t="s">
        <v>3953</v>
      </c>
      <c r="O1999" s="12" t="s">
        <v>1860</v>
      </c>
      <c r="P1999" s="12" t="s">
        <v>1861</v>
      </c>
      <c r="Q1999" s="12" t="s">
        <v>1862</v>
      </c>
      <c r="R1999" s="12" t="s">
        <v>1850</v>
      </c>
      <c r="S1999" s="12" t="s">
        <v>1857</v>
      </c>
    </row>
    <row r="2000" spans="1:19" x14ac:dyDescent="0.25">
      <c r="A2000" s="12" t="s">
        <v>1858</v>
      </c>
      <c r="B2000" s="12" t="s">
        <v>1838</v>
      </c>
      <c r="C2000" s="12" t="s">
        <v>1859</v>
      </c>
      <c r="D2000" s="12" t="s">
        <v>1840</v>
      </c>
      <c r="E2000" s="12" t="s">
        <v>1841</v>
      </c>
      <c r="F2000" s="13">
        <v>475.62</v>
      </c>
      <c r="G2000" s="12" t="s">
        <v>1842</v>
      </c>
      <c r="H2000" s="18">
        <v>43983</v>
      </c>
      <c r="I2000" s="12" t="s">
        <v>3955</v>
      </c>
      <c r="J2000" s="12" t="s">
        <v>3952</v>
      </c>
      <c r="K2000" s="12">
        <v>10115</v>
      </c>
      <c r="L2000" s="12" t="s">
        <v>3901</v>
      </c>
      <c r="M2000" s="12">
        <v>114060</v>
      </c>
      <c r="N2000" s="12" t="s">
        <v>3953</v>
      </c>
      <c r="O2000" s="12" t="s">
        <v>1860</v>
      </c>
      <c r="P2000" s="12" t="s">
        <v>1814</v>
      </c>
      <c r="Q2000" s="12" t="s">
        <v>2013</v>
      </c>
      <c r="R2000" s="12" t="s">
        <v>1850</v>
      </c>
      <c r="S2000" s="12" t="s">
        <v>1857</v>
      </c>
    </row>
    <row r="2001" spans="1:19" x14ac:dyDescent="0.25">
      <c r="A2001" s="12" t="s">
        <v>1837</v>
      </c>
      <c r="B2001" s="12" t="s">
        <v>1838</v>
      </c>
      <c r="C2001" s="12" t="s">
        <v>1839</v>
      </c>
      <c r="D2001" s="12" t="s">
        <v>1840</v>
      </c>
      <c r="E2001" s="12" t="s">
        <v>1841</v>
      </c>
      <c r="F2001" s="13">
        <v>2722.16</v>
      </c>
      <c r="G2001" s="12" t="s">
        <v>1842</v>
      </c>
      <c r="H2001" s="18">
        <v>43922</v>
      </c>
      <c r="I2001" s="12" t="s">
        <v>3949</v>
      </c>
      <c r="J2001" s="12" t="s">
        <v>3956</v>
      </c>
      <c r="K2001" s="12">
        <v>10116</v>
      </c>
      <c r="L2001" s="12" t="s">
        <v>3957</v>
      </c>
      <c r="M2001" s="12">
        <v>111100</v>
      </c>
      <c r="N2001" s="12" t="s">
        <v>3958</v>
      </c>
      <c r="O2001" s="12" t="s">
        <v>1847</v>
      </c>
      <c r="P2001" s="12" t="s">
        <v>1848</v>
      </c>
      <c r="Q2001" s="12" t="s">
        <v>1849</v>
      </c>
      <c r="R2001" s="12" t="s">
        <v>1850</v>
      </c>
      <c r="S2001" s="12" t="s">
        <v>1851</v>
      </c>
    </row>
    <row r="2002" spans="1:19" x14ac:dyDescent="0.25">
      <c r="A2002" s="12" t="s">
        <v>1852</v>
      </c>
      <c r="B2002" s="12" t="s">
        <v>1838</v>
      </c>
      <c r="C2002" s="12" t="s">
        <v>1853</v>
      </c>
      <c r="D2002" s="12" t="s">
        <v>1840</v>
      </c>
      <c r="E2002" s="12" t="s">
        <v>1841</v>
      </c>
      <c r="F2002" s="13">
        <v>2722.16</v>
      </c>
      <c r="G2002" s="12" t="s">
        <v>1842</v>
      </c>
      <c r="H2002" s="18">
        <v>43952</v>
      </c>
      <c r="I2002" s="12" t="s">
        <v>3959</v>
      </c>
      <c r="J2002" s="12" t="s">
        <v>3956</v>
      </c>
      <c r="K2002" s="12">
        <v>10116</v>
      </c>
      <c r="L2002" s="12" t="s">
        <v>3957</v>
      </c>
      <c r="M2002" s="12">
        <v>111100</v>
      </c>
      <c r="N2002" s="12" t="s">
        <v>3958</v>
      </c>
      <c r="O2002" s="12" t="s">
        <v>1854</v>
      </c>
      <c r="P2002" s="12" t="s">
        <v>1855</v>
      </c>
      <c r="Q2002" s="12" t="s">
        <v>1856</v>
      </c>
      <c r="R2002" s="12" t="s">
        <v>1850</v>
      </c>
      <c r="S2002" s="12" t="s">
        <v>1851</v>
      </c>
    </row>
    <row r="2003" spans="1:19" x14ac:dyDescent="0.25">
      <c r="A2003" s="12" t="s">
        <v>1858</v>
      </c>
      <c r="B2003" s="12" t="s">
        <v>1838</v>
      </c>
      <c r="C2003" s="12" t="s">
        <v>1859</v>
      </c>
      <c r="D2003" s="12" t="s">
        <v>1840</v>
      </c>
      <c r="E2003" s="12" t="s">
        <v>1841</v>
      </c>
      <c r="F2003" s="13">
        <v>3218.99</v>
      </c>
      <c r="G2003" s="12" t="s">
        <v>1842</v>
      </c>
      <c r="H2003" s="18">
        <v>43983</v>
      </c>
      <c r="I2003" s="12" t="s">
        <v>3884</v>
      </c>
      <c r="J2003" s="12" t="s">
        <v>3956</v>
      </c>
      <c r="K2003" s="12">
        <v>10116</v>
      </c>
      <c r="L2003" s="12" t="s">
        <v>3957</v>
      </c>
      <c r="M2003" s="12">
        <v>111100</v>
      </c>
      <c r="N2003" s="12" t="s">
        <v>3958</v>
      </c>
      <c r="O2003" s="12" t="s">
        <v>1860</v>
      </c>
      <c r="P2003" s="12" t="s">
        <v>1861</v>
      </c>
      <c r="Q2003" s="12" t="s">
        <v>1862</v>
      </c>
      <c r="R2003" s="12" t="s">
        <v>1850</v>
      </c>
      <c r="S2003" s="12" t="s">
        <v>1851</v>
      </c>
    </row>
    <row r="2004" spans="1:19" x14ac:dyDescent="0.25">
      <c r="A2004" s="12" t="s">
        <v>1837</v>
      </c>
      <c r="B2004" s="12" t="s">
        <v>1838</v>
      </c>
      <c r="C2004" s="12" t="s">
        <v>1839</v>
      </c>
      <c r="D2004" s="12" t="s">
        <v>1840</v>
      </c>
      <c r="E2004" s="12" t="s">
        <v>1841</v>
      </c>
      <c r="F2004" s="13">
        <v>1864.75</v>
      </c>
      <c r="G2004" s="12" t="s">
        <v>1842</v>
      </c>
      <c r="H2004" s="18">
        <v>43922</v>
      </c>
      <c r="I2004" s="12" t="s">
        <v>3954</v>
      </c>
      <c r="J2004" s="12" t="s">
        <v>3960</v>
      </c>
      <c r="K2004" s="12">
        <v>10116</v>
      </c>
      <c r="L2004" s="12" t="s">
        <v>3957</v>
      </c>
      <c r="M2004" s="12">
        <v>111200</v>
      </c>
      <c r="N2004" s="12" t="s">
        <v>3961</v>
      </c>
      <c r="O2004" s="12" t="s">
        <v>1847</v>
      </c>
      <c r="P2004" s="12" t="s">
        <v>1848</v>
      </c>
      <c r="Q2004" s="12" t="s">
        <v>1849</v>
      </c>
      <c r="R2004" s="12" t="s">
        <v>1850</v>
      </c>
      <c r="S2004" s="12" t="s">
        <v>1866</v>
      </c>
    </row>
    <row r="2005" spans="1:19" x14ac:dyDescent="0.25">
      <c r="A2005" s="12" t="s">
        <v>1852</v>
      </c>
      <c r="B2005" s="12" t="s">
        <v>1838</v>
      </c>
      <c r="C2005" s="12" t="s">
        <v>1853</v>
      </c>
      <c r="D2005" s="12" t="s">
        <v>1840</v>
      </c>
      <c r="E2005" s="12" t="s">
        <v>1841</v>
      </c>
      <c r="F2005" s="13">
        <v>1864.75</v>
      </c>
      <c r="G2005" s="12" t="s">
        <v>1842</v>
      </c>
      <c r="H2005" s="18">
        <v>43952</v>
      </c>
      <c r="I2005" s="12" t="s">
        <v>3962</v>
      </c>
      <c r="J2005" s="12" t="s">
        <v>3960</v>
      </c>
      <c r="K2005" s="12">
        <v>10116</v>
      </c>
      <c r="L2005" s="12" t="s">
        <v>3957</v>
      </c>
      <c r="M2005" s="12">
        <v>111200</v>
      </c>
      <c r="N2005" s="12" t="s">
        <v>3961</v>
      </c>
      <c r="O2005" s="12" t="s">
        <v>1854</v>
      </c>
      <c r="P2005" s="12" t="s">
        <v>1855</v>
      </c>
      <c r="Q2005" s="12" t="s">
        <v>1856</v>
      </c>
      <c r="R2005" s="12" t="s">
        <v>1850</v>
      </c>
      <c r="S2005" s="12" t="s">
        <v>1866</v>
      </c>
    </row>
    <row r="2006" spans="1:19" x14ac:dyDescent="0.25">
      <c r="A2006" s="12" t="s">
        <v>1858</v>
      </c>
      <c r="B2006" s="12" t="s">
        <v>1838</v>
      </c>
      <c r="C2006" s="12" t="s">
        <v>1859</v>
      </c>
      <c r="D2006" s="12" t="s">
        <v>1840</v>
      </c>
      <c r="E2006" s="12" t="s">
        <v>1841</v>
      </c>
      <c r="F2006" s="13">
        <v>1864.75</v>
      </c>
      <c r="G2006" s="12" t="s">
        <v>1842</v>
      </c>
      <c r="H2006" s="18">
        <v>43983</v>
      </c>
      <c r="I2006" s="12" t="s">
        <v>3887</v>
      </c>
      <c r="J2006" s="12" t="s">
        <v>3960</v>
      </c>
      <c r="K2006" s="12">
        <v>10116</v>
      </c>
      <c r="L2006" s="12" t="s">
        <v>3957</v>
      </c>
      <c r="M2006" s="12">
        <v>111200</v>
      </c>
      <c r="N2006" s="12" t="s">
        <v>3961</v>
      </c>
      <c r="O2006" s="12" t="s">
        <v>1860</v>
      </c>
      <c r="P2006" s="12" t="s">
        <v>1861</v>
      </c>
      <c r="Q2006" s="12" t="s">
        <v>1862</v>
      </c>
      <c r="R2006" s="12" t="s">
        <v>1850</v>
      </c>
      <c r="S2006" s="12" t="s">
        <v>1866</v>
      </c>
    </row>
    <row r="2007" spans="1:19" x14ac:dyDescent="0.25">
      <c r="A2007" s="12" t="s">
        <v>1837</v>
      </c>
      <c r="B2007" s="12" t="s">
        <v>1838</v>
      </c>
      <c r="C2007" s="12" t="s">
        <v>1839</v>
      </c>
      <c r="D2007" s="12" t="s">
        <v>1840</v>
      </c>
      <c r="E2007" s="12" t="s">
        <v>1841</v>
      </c>
      <c r="F2007" s="13">
        <v>41574.39</v>
      </c>
      <c r="G2007" s="12" t="s">
        <v>1842</v>
      </c>
      <c r="H2007" s="18">
        <v>43922</v>
      </c>
      <c r="I2007" s="12" t="s">
        <v>3959</v>
      </c>
      <c r="J2007" s="12" t="s">
        <v>3963</v>
      </c>
      <c r="K2007" s="12">
        <v>10116</v>
      </c>
      <c r="L2007" s="12" t="s">
        <v>3957</v>
      </c>
      <c r="M2007" s="12">
        <v>111400</v>
      </c>
      <c r="N2007" s="12" t="s">
        <v>3964</v>
      </c>
      <c r="O2007" s="12" t="s">
        <v>1847</v>
      </c>
      <c r="P2007" s="12" t="s">
        <v>1848</v>
      </c>
      <c r="Q2007" s="12" t="s">
        <v>1849</v>
      </c>
      <c r="R2007" s="12" t="s">
        <v>1850</v>
      </c>
      <c r="S2007" s="12" t="s">
        <v>1815</v>
      </c>
    </row>
    <row r="2008" spans="1:19" x14ac:dyDescent="0.25">
      <c r="A2008" s="12" t="s">
        <v>1852</v>
      </c>
      <c r="B2008" s="12" t="s">
        <v>1838</v>
      </c>
      <c r="C2008" s="12" t="s">
        <v>1853</v>
      </c>
      <c r="D2008" s="12" t="s">
        <v>1840</v>
      </c>
      <c r="E2008" s="12" t="s">
        <v>1841</v>
      </c>
      <c r="F2008" s="13">
        <v>40924.39</v>
      </c>
      <c r="G2008" s="12" t="s">
        <v>1842</v>
      </c>
      <c r="H2008" s="18">
        <v>43952</v>
      </c>
      <c r="I2008" s="12" t="s">
        <v>3965</v>
      </c>
      <c r="J2008" s="12" t="s">
        <v>3963</v>
      </c>
      <c r="K2008" s="12">
        <v>10116</v>
      </c>
      <c r="L2008" s="12" t="s">
        <v>3957</v>
      </c>
      <c r="M2008" s="12">
        <v>111400</v>
      </c>
      <c r="N2008" s="12" t="s">
        <v>3964</v>
      </c>
      <c r="O2008" s="12" t="s">
        <v>1854</v>
      </c>
      <c r="P2008" s="12" t="s">
        <v>1855</v>
      </c>
      <c r="Q2008" s="12" t="s">
        <v>1856</v>
      </c>
      <c r="R2008" s="12" t="s">
        <v>1850</v>
      </c>
      <c r="S2008" s="12" t="s">
        <v>1815</v>
      </c>
    </row>
    <row r="2009" spans="1:19" x14ac:dyDescent="0.25">
      <c r="A2009" s="12" t="s">
        <v>1858</v>
      </c>
      <c r="B2009" s="12" t="s">
        <v>1838</v>
      </c>
      <c r="C2009" s="12" t="s">
        <v>1859</v>
      </c>
      <c r="D2009" s="12" t="s">
        <v>1840</v>
      </c>
      <c r="E2009" s="12" t="s">
        <v>1841</v>
      </c>
      <c r="F2009" s="13">
        <v>41224.39</v>
      </c>
      <c r="G2009" s="12" t="s">
        <v>1842</v>
      </c>
      <c r="H2009" s="18">
        <v>43983</v>
      </c>
      <c r="I2009" s="12" t="s">
        <v>3890</v>
      </c>
      <c r="J2009" s="12" t="s">
        <v>3963</v>
      </c>
      <c r="K2009" s="12">
        <v>10116</v>
      </c>
      <c r="L2009" s="12" t="s">
        <v>3957</v>
      </c>
      <c r="M2009" s="12">
        <v>111400</v>
      </c>
      <c r="N2009" s="12" t="s">
        <v>3964</v>
      </c>
      <c r="O2009" s="12" t="s">
        <v>1860</v>
      </c>
      <c r="P2009" s="12" t="s">
        <v>1861</v>
      </c>
      <c r="Q2009" s="12" t="s">
        <v>1862</v>
      </c>
      <c r="R2009" s="12" t="s">
        <v>1850</v>
      </c>
      <c r="S2009" s="12" t="s">
        <v>1815</v>
      </c>
    </row>
    <row r="2010" spans="1:19" x14ac:dyDescent="0.25">
      <c r="A2010" s="12" t="s">
        <v>1837</v>
      </c>
      <c r="B2010" s="12" t="s">
        <v>1838</v>
      </c>
      <c r="C2010" s="12" t="s">
        <v>1839</v>
      </c>
      <c r="D2010" s="12" t="s">
        <v>1840</v>
      </c>
      <c r="E2010" s="12" t="s">
        <v>1841</v>
      </c>
      <c r="F2010" s="13">
        <v>141.52000000000001</v>
      </c>
      <c r="G2010" s="12" t="s">
        <v>1842</v>
      </c>
      <c r="H2010" s="18">
        <v>43922</v>
      </c>
      <c r="I2010" s="12" t="s">
        <v>3962</v>
      </c>
      <c r="J2010" s="12" t="s">
        <v>3966</v>
      </c>
      <c r="K2010" s="12">
        <v>10116</v>
      </c>
      <c r="L2010" s="12" t="s">
        <v>3957</v>
      </c>
      <c r="M2010" s="12">
        <v>111500</v>
      </c>
      <c r="N2010" s="12" t="s">
        <v>3967</v>
      </c>
      <c r="O2010" s="12" t="s">
        <v>1847</v>
      </c>
      <c r="P2010" s="12" t="s">
        <v>1848</v>
      </c>
      <c r="Q2010" s="12" t="s">
        <v>1849</v>
      </c>
      <c r="R2010" s="12" t="s">
        <v>1850</v>
      </c>
      <c r="S2010" s="12" t="s">
        <v>1819</v>
      </c>
    </row>
    <row r="2011" spans="1:19" x14ac:dyDescent="0.25">
      <c r="A2011" s="12" t="s">
        <v>1837</v>
      </c>
      <c r="B2011" s="12" t="s">
        <v>1838</v>
      </c>
      <c r="C2011" s="12" t="s">
        <v>1839</v>
      </c>
      <c r="D2011" s="12" t="s">
        <v>1840</v>
      </c>
      <c r="E2011" s="12" t="s">
        <v>1841</v>
      </c>
      <c r="F2011" s="13">
        <v>17489.02</v>
      </c>
      <c r="G2011" s="12" t="s">
        <v>1842</v>
      </c>
      <c r="H2011" s="18">
        <v>43922</v>
      </c>
      <c r="I2011" s="12" t="s">
        <v>3965</v>
      </c>
      <c r="J2011" s="12" t="s">
        <v>3968</v>
      </c>
      <c r="K2011" s="12">
        <v>10116</v>
      </c>
      <c r="L2011" s="12" t="s">
        <v>3957</v>
      </c>
      <c r="M2011" s="12">
        <v>111600</v>
      </c>
      <c r="N2011" s="12" t="s">
        <v>3969</v>
      </c>
      <c r="O2011" s="12" t="s">
        <v>1847</v>
      </c>
      <c r="P2011" s="12" t="s">
        <v>1848</v>
      </c>
      <c r="Q2011" s="12" t="s">
        <v>1849</v>
      </c>
      <c r="R2011" s="12" t="s">
        <v>1850</v>
      </c>
      <c r="S2011" s="12" t="s">
        <v>1857</v>
      </c>
    </row>
    <row r="2012" spans="1:19" x14ac:dyDescent="0.25">
      <c r="A2012" s="12" t="s">
        <v>1852</v>
      </c>
      <c r="B2012" s="12" t="s">
        <v>1838</v>
      </c>
      <c r="C2012" s="12" t="s">
        <v>1853</v>
      </c>
      <c r="D2012" s="12" t="s">
        <v>1840</v>
      </c>
      <c r="E2012" s="12" t="s">
        <v>1841</v>
      </c>
      <c r="F2012" s="13">
        <v>16695.22</v>
      </c>
      <c r="G2012" s="12" t="s">
        <v>1842</v>
      </c>
      <c r="H2012" s="18">
        <v>43952</v>
      </c>
      <c r="I2012" s="12" t="s">
        <v>3970</v>
      </c>
      <c r="J2012" s="12" t="s">
        <v>3968</v>
      </c>
      <c r="K2012" s="12">
        <v>10116</v>
      </c>
      <c r="L2012" s="12" t="s">
        <v>3957</v>
      </c>
      <c r="M2012" s="12">
        <v>111600</v>
      </c>
      <c r="N2012" s="12" t="s">
        <v>3969</v>
      </c>
      <c r="O2012" s="12" t="s">
        <v>1854</v>
      </c>
      <c r="P2012" s="12" t="s">
        <v>1855</v>
      </c>
      <c r="Q2012" s="12" t="s">
        <v>1856</v>
      </c>
      <c r="R2012" s="12" t="s">
        <v>1850</v>
      </c>
      <c r="S2012" s="12" t="s">
        <v>1857</v>
      </c>
    </row>
    <row r="2013" spans="1:19" x14ac:dyDescent="0.25">
      <c r="A2013" s="12" t="s">
        <v>1858</v>
      </c>
      <c r="B2013" s="12" t="s">
        <v>1838</v>
      </c>
      <c r="C2013" s="12" t="s">
        <v>1859</v>
      </c>
      <c r="D2013" s="12" t="s">
        <v>1840</v>
      </c>
      <c r="E2013" s="12" t="s">
        <v>1841</v>
      </c>
      <c r="F2013" s="13">
        <v>199.03</v>
      </c>
      <c r="G2013" s="12" t="s">
        <v>1842</v>
      </c>
      <c r="H2013" s="18">
        <v>43983</v>
      </c>
      <c r="I2013" s="12" t="s">
        <v>3971</v>
      </c>
      <c r="J2013" s="12" t="s">
        <v>3968</v>
      </c>
      <c r="K2013" s="12">
        <v>10116</v>
      </c>
      <c r="L2013" s="12" t="s">
        <v>3957</v>
      </c>
      <c r="M2013" s="12">
        <v>111600</v>
      </c>
      <c r="N2013" s="12" t="s">
        <v>3969</v>
      </c>
      <c r="O2013" s="12" t="s">
        <v>1860</v>
      </c>
      <c r="P2013" s="12" t="s">
        <v>1814</v>
      </c>
      <c r="Q2013" s="12" t="s">
        <v>2013</v>
      </c>
      <c r="R2013" s="12" t="s">
        <v>1850</v>
      </c>
      <c r="S2013" s="12" t="s">
        <v>1857</v>
      </c>
    </row>
    <row r="2014" spans="1:19" x14ac:dyDescent="0.25">
      <c r="A2014" s="12" t="s">
        <v>1858</v>
      </c>
      <c r="B2014" s="12" t="s">
        <v>1838</v>
      </c>
      <c r="C2014" s="12" t="s">
        <v>1859</v>
      </c>
      <c r="D2014" s="12" t="s">
        <v>1840</v>
      </c>
      <c r="E2014" s="12" t="s">
        <v>1841</v>
      </c>
      <c r="F2014" s="13">
        <v>19556.419999999998</v>
      </c>
      <c r="G2014" s="12" t="s">
        <v>1842</v>
      </c>
      <c r="H2014" s="18">
        <v>43983</v>
      </c>
      <c r="I2014" s="12" t="s">
        <v>3893</v>
      </c>
      <c r="J2014" s="12" t="s">
        <v>3968</v>
      </c>
      <c r="K2014" s="12">
        <v>10116</v>
      </c>
      <c r="L2014" s="12" t="s">
        <v>3957</v>
      </c>
      <c r="M2014" s="12">
        <v>111600</v>
      </c>
      <c r="N2014" s="12" t="s">
        <v>3969</v>
      </c>
      <c r="O2014" s="12" t="s">
        <v>1860</v>
      </c>
      <c r="P2014" s="12" t="s">
        <v>1861</v>
      </c>
      <c r="Q2014" s="12" t="s">
        <v>1862</v>
      </c>
      <c r="R2014" s="12" t="s">
        <v>1850</v>
      </c>
      <c r="S2014" s="12" t="s">
        <v>1857</v>
      </c>
    </row>
    <row r="2015" spans="1:19" x14ac:dyDescent="0.25">
      <c r="A2015" s="12" t="s">
        <v>1837</v>
      </c>
      <c r="B2015" s="12" t="s">
        <v>1838</v>
      </c>
      <c r="C2015" s="12" t="s">
        <v>1839</v>
      </c>
      <c r="D2015" s="12" t="s">
        <v>1840</v>
      </c>
      <c r="E2015" s="12" t="s">
        <v>1841</v>
      </c>
      <c r="F2015" s="13">
        <v>2204.0700000000002</v>
      </c>
      <c r="G2015" s="12" t="s">
        <v>1842</v>
      </c>
      <c r="H2015" s="18">
        <v>43922</v>
      </c>
      <c r="I2015" s="12" t="s">
        <v>3970</v>
      </c>
      <c r="J2015" s="12" t="s">
        <v>3972</v>
      </c>
      <c r="K2015" s="12">
        <v>10116</v>
      </c>
      <c r="L2015" s="12" t="s">
        <v>3957</v>
      </c>
      <c r="M2015" s="12">
        <v>111700</v>
      </c>
      <c r="N2015" s="12" t="s">
        <v>3973</v>
      </c>
      <c r="O2015" s="12" t="s">
        <v>1847</v>
      </c>
      <c r="P2015" s="12" t="s">
        <v>1848</v>
      </c>
      <c r="Q2015" s="12" t="s">
        <v>1849</v>
      </c>
      <c r="R2015" s="12" t="s">
        <v>1850</v>
      </c>
      <c r="S2015" s="12" t="s">
        <v>1877</v>
      </c>
    </row>
    <row r="2016" spans="1:19" x14ac:dyDescent="0.25">
      <c r="A2016" s="12" t="s">
        <v>1852</v>
      </c>
      <c r="B2016" s="12" t="s">
        <v>1838</v>
      </c>
      <c r="C2016" s="12" t="s">
        <v>1853</v>
      </c>
      <c r="D2016" s="12" t="s">
        <v>1840</v>
      </c>
      <c r="E2016" s="12" t="s">
        <v>1841</v>
      </c>
      <c r="F2016" s="13">
        <v>2204.0700000000002</v>
      </c>
      <c r="G2016" s="12" t="s">
        <v>1842</v>
      </c>
      <c r="H2016" s="18">
        <v>43952</v>
      </c>
      <c r="I2016" s="12" t="s">
        <v>3974</v>
      </c>
      <c r="J2016" s="12" t="s">
        <v>3972</v>
      </c>
      <c r="K2016" s="12">
        <v>10116</v>
      </c>
      <c r="L2016" s="12" t="s">
        <v>3957</v>
      </c>
      <c r="M2016" s="12">
        <v>111700</v>
      </c>
      <c r="N2016" s="12" t="s">
        <v>3973</v>
      </c>
      <c r="O2016" s="12" t="s">
        <v>1854</v>
      </c>
      <c r="P2016" s="12" t="s">
        <v>1855</v>
      </c>
      <c r="Q2016" s="12" t="s">
        <v>1856</v>
      </c>
      <c r="R2016" s="12" t="s">
        <v>1850</v>
      </c>
      <c r="S2016" s="12" t="s">
        <v>1877</v>
      </c>
    </row>
    <row r="2017" spans="1:19" x14ac:dyDescent="0.25">
      <c r="A2017" s="12" t="s">
        <v>1858</v>
      </c>
      <c r="B2017" s="12" t="s">
        <v>1838</v>
      </c>
      <c r="C2017" s="12" t="s">
        <v>1859</v>
      </c>
      <c r="D2017" s="12" t="s">
        <v>1840</v>
      </c>
      <c r="E2017" s="12" t="s">
        <v>1841</v>
      </c>
      <c r="F2017" s="13">
        <v>2267.67</v>
      </c>
      <c r="G2017" s="12" t="s">
        <v>1842</v>
      </c>
      <c r="H2017" s="18">
        <v>43983</v>
      </c>
      <c r="I2017" s="12" t="s">
        <v>3896</v>
      </c>
      <c r="J2017" s="12" t="s">
        <v>3972</v>
      </c>
      <c r="K2017" s="12">
        <v>10116</v>
      </c>
      <c r="L2017" s="12" t="s">
        <v>3957</v>
      </c>
      <c r="M2017" s="12">
        <v>111700</v>
      </c>
      <c r="N2017" s="12" t="s">
        <v>3973</v>
      </c>
      <c r="O2017" s="12" t="s">
        <v>1860</v>
      </c>
      <c r="P2017" s="12" t="s">
        <v>1861</v>
      </c>
      <c r="Q2017" s="12" t="s">
        <v>1862</v>
      </c>
      <c r="R2017" s="12" t="s">
        <v>1850</v>
      </c>
      <c r="S2017" s="12" t="s">
        <v>1877</v>
      </c>
    </row>
    <row r="2018" spans="1:19" x14ac:dyDescent="0.25">
      <c r="A2018" s="12" t="s">
        <v>1837</v>
      </c>
      <c r="B2018" s="12" t="s">
        <v>1838</v>
      </c>
      <c r="C2018" s="12" t="s">
        <v>1839</v>
      </c>
      <c r="D2018" s="12" t="s">
        <v>1840</v>
      </c>
      <c r="E2018" s="12" t="s">
        <v>1841</v>
      </c>
      <c r="F2018" s="13">
        <v>99.71</v>
      </c>
      <c r="G2018" s="12" t="s">
        <v>1842</v>
      </c>
      <c r="H2018" s="18">
        <v>43922</v>
      </c>
      <c r="I2018" s="12" t="s">
        <v>3974</v>
      </c>
      <c r="J2018" s="12" t="s">
        <v>3975</v>
      </c>
      <c r="K2018" s="12">
        <v>10116</v>
      </c>
      <c r="L2018" s="12" t="s">
        <v>3957</v>
      </c>
      <c r="M2018" s="12">
        <v>113000</v>
      </c>
      <c r="N2018" s="12" t="s">
        <v>3976</v>
      </c>
      <c r="O2018" s="12" t="s">
        <v>1847</v>
      </c>
      <c r="P2018" s="12" t="s">
        <v>1848</v>
      </c>
      <c r="Q2018" s="12" t="s">
        <v>1849</v>
      </c>
      <c r="R2018" s="12" t="s">
        <v>1850</v>
      </c>
      <c r="S2018" s="12" t="s">
        <v>1877</v>
      </c>
    </row>
    <row r="2019" spans="1:19" x14ac:dyDescent="0.25">
      <c r="A2019" s="12" t="s">
        <v>1852</v>
      </c>
      <c r="B2019" s="12" t="s">
        <v>1838</v>
      </c>
      <c r="C2019" s="12" t="s">
        <v>1853</v>
      </c>
      <c r="D2019" s="12" t="s">
        <v>1840</v>
      </c>
      <c r="E2019" s="12" t="s">
        <v>1841</v>
      </c>
      <c r="F2019" s="13">
        <v>99.71</v>
      </c>
      <c r="G2019" s="12" t="s">
        <v>1842</v>
      </c>
      <c r="H2019" s="18">
        <v>43952</v>
      </c>
      <c r="I2019" s="12" t="s">
        <v>3977</v>
      </c>
      <c r="J2019" s="12" t="s">
        <v>3975</v>
      </c>
      <c r="K2019" s="12">
        <v>10116</v>
      </c>
      <c r="L2019" s="12" t="s">
        <v>3957</v>
      </c>
      <c r="M2019" s="12">
        <v>113000</v>
      </c>
      <c r="N2019" s="12" t="s">
        <v>3976</v>
      </c>
      <c r="O2019" s="12" t="s">
        <v>1854</v>
      </c>
      <c r="P2019" s="12" t="s">
        <v>1855</v>
      </c>
      <c r="Q2019" s="12" t="s">
        <v>1856</v>
      </c>
      <c r="R2019" s="12" t="s">
        <v>1850</v>
      </c>
      <c r="S2019" s="12" t="s">
        <v>1877</v>
      </c>
    </row>
    <row r="2020" spans="1:19" x14ac:dyDescent="0.25">
      <c r="A2020" s="12" t="s">
        <v>1858</v>
      </c>
      <c r="B2020" s="12" t="s">
        <v>1838</v>
      </c>
      <c r="C2020" s="12" t="s">
        <v>1859</v>
      </c>
      <c r="D2020" s="12" t="s">
        <v>1840</v>
      </c>
      <c r="E2020" s="12" t="s">
        <v>1841</v>
      </c>
      <c r="F2020" s="13">
        <v>102.35</v>
      </c>
      <c r="G2020" s="12" t="s">
        <v>1842</v>
      </c>
      <c r="H2020" s="18">
        <v>43983</v>
      </c>
      <c r="I2020" s="12" t="s">
        <v>3899</v>
      </c>
      <c r="J2020" s="12" t="s">
        <v>3975</v>
      </c>
      <c r="K2020" s="12">
        <v>10116</v>
      </c>
      <c r="L2020" s="12" t="s">
        <v>3957</v>
      </c>
      <c r="M2020" s="12">
        <v>113000</v>
      </c>
      <c r="N2020" s="12" t="s">
        <v>3976</v>
      </c>
      <c r="O2020" s="12" t="s">
        <v>1860</v>
      </c>
      <c r="P2020" s="12" t="s">
        <v>1861</v>
      </c>
      <c r="Q2020" s="12" t="s">
        <v>1862</v>
      </c>
      <c r="R2020" s="12" t="s">
        <v>1850</v>
      </c>
      <c r="S2020" s="12" t="s">
        <v>1877</v>
      </c>
    </row>
    <row r="2021" spans="1:19" x14ac:dyDescent="0.25">
      <c r="A2021" s="12" t="s">
        <v>1837</v>
      </c>
      <c r="B2021" s="12" t="s">
        <v>1838</v>
      </c>
      <c r="C2021" s="12" t="s">
        <v>1839</v>
      </c>
      <c r="D2021" s="12" t="s">
        <v>1840</v>
      </c>
      <c r="E2021" s="12" t="s">
        <v>1841</v>
      </c>
      <c r="F2021" s="13">
        <v>173.63</v>
      </c>
      <c r="G2021" s="12" t="s">
        <v>1842</v>
      </c>
      <c r="H2021" s="18">
        <v>43922</v>
      </c>
      <c r="I2021" s="12" t="s">
        <v>3977</v>
      </c>
      <c r="J2021" s="12" t="s">
        <v>3978</v>
      </c>
      <c r="K2021" s="12">
        <v>10116</v>
      </c>
      <c r="L2021" s="12" t="s">
        <v>3957</v>
      </c>
      <c r="M2021" s="12">
        <v>113010</v>
      </c>
      <c r="N2021" s="12" t="s">
        <v>3979</v>
      </c>
      <c r="O2021" s="12" t="s">
        <v>1847</v>
      </c>
      <c r="P2021" s="12" t="s">
        <v>1848</v>
      </c>
      <c r="Q2021" s="12" t="s">
        <v>1849</v>
      </c>
      <c r="R2021" s="12" t="s">
        <v>1850</v>
      </c>
      <c r="S2021" s="12" t="s">
        <v>1851</v>
      </c>
    </row>
    <row r="2022" spans="1:19" x14ac:dyDescent="0.25">
      <c r="A2022" s="12" t="s">
        <v>1852</v>
      </c>
      <c r="B2022" s="12" t="s">
        <v>1838</v>
      </c>
      <c r="C2022" s="12" t="s">
        <v>1853</v>
      </c>
      <c r="D2022" s="12" t="s">
        <v>1840</v>
      </c>
      <c r="E2022" s="12" t="s">
        <v>1841</v>
      </c>
      <c r="F2022" s="13">
        <v>173.63</v>
      </c>
      <c r="G2022" s="12" t="s">
        <v>1842</v>
      </c>
      <c r="H2022" s="18">
        <v>43952</v>
      </c>
      <c r="I2022" s="12" t="s">
        <v>3980</v>
      </c>
      <c r="J2022" s="12" t="s">
        <v>3978</v>
      </c>
      <c r="K2022" s="12">
        <v>10116</v>
      </c>
      <c r="L2022" s="12" t="s">
        <v>3957</v>
      </c>
      <c r="M2022" s="12">
        <v>113010</v>
      </c>
      <c r="N2022" s="12" t="s">
        <v>3979</v>
      </c>
      <c r="O2022" s="12" t="s">
        <v>1854</v>
      </c>
      <c r="P2022" s="12" t="s">
        <v>1855</v>
      </c>
      <c r="Q2022" s="12" t="s">
        <v>1856</v>
      </c>
      <c r="R2022" s="12" t="s">
        <v>1850</v>
      </c>
      <c r="S2022" s="12" t="s">
        <v>1851</v>
      </c>
    </row>
    <row r="2023" spans="1:19" x14ac:dyDescent="0.25">
      <c r="A2023" s="12" t="s">
        <v>1858</v>
      </c>
      <c r="B2023" s="12" t="s">
        <v>1838</v>
      </c>
      <c r="C2023" s="12" t="s">
        <v>1859</v>
      </c>
      <c r="D2023" s="12" t="s">
        <v>1840</v>
      </c>
      <c r="E2023" s="12" t="s">
        <v>1841</v>
      </c>
      <c r="F2023" s="13">
        <v>194.12</v>
      </c>
      <c r="G2023" s="12" t="s">
        <v>1842</v>
      </c>
      <c r="H2023" s="18">
        <v>43983</v>
      </c>
      <c r="I2023" s="12" t="s">
        <v>3903</v>
      </c>
      <c r="J2023" s="12" t="s">
        <v>3978</v>
      </c>
      <c r="K2023" s="12">
        <v>10116</v>
      </c>
      <c r="L2023" s="12" t="s">
        <v>3957</v>
      </c>
      <c r="M2023" s="12">
        <v>113010</v>
      </c>
      <c r="N2023" s="12" t="s">
        <v>3979</v>
      </c>
      <c r="O2023" s="12" t="s">
        <v>1860</v>
      </c>
      <c r="P2023" s="12" t="s">
        <v>1861</v>
      </c>
      <c r="Q2023" s="12" t="s">
        <v>1862</v>
      </c>
      <c r="R2023" s="12" t="s">
        <v>1850</v>
      </c>
      <c r="S2023" s="12" t="s">
        <v>1851</v>
      </c>
    </row>
    <row r="2024" spans="1:19" x14ac:dyDescent="0.25">
      <c r="A2024" s="12" t="s">
        <v>1837</v>
      </c>
      <c r="B2024" s="12" t="s">
        <v>1838</v>
      </c>
      <c r="C2024" s="12" t="s">
        <v>1839</v>
      </c>
      <c r="D2024" s="12" t="s">
        <v>1840</v>
      </c>
      <c r="E2024" s="12" t="s">
        <v>1841</v>
      </c>
      <c r="F2024" s="13">
        <v>156.32</v>
      </c>
      <c r="G2024" s="12" t="s">
        <v>1842</v>
      </c>
      <c r="H2024" s="18">
        <v>43922</v>
      </c>
      <c r="I2024" s="12" t="s">
        <v>3980</v>
      </c>
      <c r="J2024" s="12" t="s">
        <v>3981</v>
      </c>
      <c r="K2024" s="12">
        <v>10116</v>
      </c>
      <c r="L2024" s="12" t="s">
        <v>3957</v>
      </c>
      <c r="M2024" s="12">
        <v>113020</v>
      </c>
      <c r="N2024" s="12" t="s">
        <v>3982</v>
      </c>
      <c r="O2024" s="12" t="s">
        <v>1847</v>
      </c>
      <c r="P2024" s="12" t="s">
        <v>1848</v>
      </c>
      <c r="Q2024" s="12" t="s">
        <v>1849</v>
      </c>
      <c r="R2024" s="12" t="s">
        <v>1850</v>
      </c>
      <c r="S2024" s="12" t="s">
        <v>1866</v>
      </c>
    </row>
    <row r="2025" spans="1:19" x14ac:dyDescent="0.25">
      <c r="A2025" s="12" t="s">
        <v>1852</v>
      </c>
      <c r="B2025" s="12" t="s">
        <v>1838</v>
      </c>
      <c r="C2025" s="12" t="s">
        <v>1853</v>
      </c>
      <c r="D2025" s="12" t="s">
        <v>1840</v>
      </c>
      <c r="E2025" s="12" t="s">
        <v>1841</v>
      </c>
      <c r="F2025" s="13">
        <v>156.32</v>
      </c>
      <c r="G2025" s="12" t="s">
        <v>1842</v>
      </c>
      <c r="H2025" s="18">
        <v>43952</v>
      </c>
      <c r="I2025" s="12" t="s">
        <v>3983</v>
      </c>
      <c r="J2025" s="12" t="s">
        <v>3981</v>
      </c>
      <c r="K2025" s="12">
        <v>10116</v>
      </c>
      <c r="L2025" s="12" t="s">
        <v>3957</v>
      </c>
      <c r="M2025" s="12">
        <v>113020</v>
      </c>
      <c r="N2025" s="12" t="s">
        <v>3982</v>
      </c>
      <c r="O2025" s="12" t="s">
        <v>1854</v>
      </c>
      <c r="P2025" s="12" t="s">
        <v>1855</v>
      </c>
      <c r="Q2025" s="12" t="s">
        <v>1856</v>
      </c>
      <c r="R2025" s="12" t="s">
        <v>1850</v>
      </c>
      <c r="S2025" s="12" t="s">
        <v>1866</v>
      </c>
    </row>
    <row r="2026" spans="1:19" x14ac:dyDescent="0.25">
      <c r="A2026" s="12" t="s">
        <v>1858</v>
      </c>
      <c r="B2026" s="12" t="s">
        <v>1838</v>
      </c>
      <c r="C2026" s="12" t="s">
        <v>1859</v>
      </c>
      <c r="D2026" s="12" t="s">
        <v>1840</v>
      </c>
      <c r="E2026" s="12" t="s">
        <v>1841</v>
      </c>
      <c r="F2026" s="13">
        <v>156.32</v>
      </c>
      <c r="G2026" s="12" t="s">
        <v>1842</v>
      </c>
      <c r="H2026" s="18">
        <v>43983</v>
      </c>
      <c r="I2026" s="12" t="s">
        <v>3906</v>
      </c>
      <c r="J2026" s="12" t="s">
        <v>3981</v>
      </c>
      <c r="K2026" s="12">
        <v>10116</v>
      </c>
      <c r="L2026" s="12" t="s">
        <v>3957</v>
      </c>
      <c r="M2026" s="12">
        <v>113020</v>
      </c>
      <c r="N2026" s="12" t="s">
        <v>3982</v>
      </c>
      <c r="O2026" s="12" t="s">
        <v>1860</v>
      </c>
      <c r="P2026" s="12" t="s">
        <v>1861</v>
      </c>
      <c r="Q2026" s="12" t="s">
        <v>1862</v>
      </c>
      <c r="R2026" s="12" t="s">
        <v>1850</v>
      </c>
      <c r="S2026" s="12" t="s">
        <v>1866</v>
      </c>
    </row>
    <row r="2027" spans="1:19" x14ac:dyDescent="0.25">
      <c r="A2027" s="12" t="s">
        <v>1837</v>
      </c>
      <c r="B2027" s="12" t="s">
        <v>1838</v>
      </c>
      <c r="C2027" s="12" t="s">
        <v>1839</v>
      </c>
      <c r="D2027" s="12" t="s">
        <v>1840</v>
      </c>
      <c r="E2027" s="12" t="s">
        <v>1841</v>
      </c>
      <c r="F2027" s="13">
        <v>4525.0600000000004</v>
      </c>
      <c r="G2027" s="12" t="s">
        <v>1842</v>
      </c>
      <c r="H2027" s="18">
        <v>43922</v>
      </c>
      <c r="I2027" s="12" t="s">
        <v>3983</v>
      </c>
      <c r="J2027" s="12" t="s">
        <v>3984</v>
      </c>
      <c r="K2027" s="12">
        <v>10116</v>
      </c>
      <c r="L2027" s="12" t="s">
        <v>3957</v>
      </c>
      <c r="M2027" s="12">
        <v>113040</v>
      </c>
      <c r="N2027" s="12" t="s">
        <v>3985</v>
      </c>
      <c r="O2027" s="12" t="s">
        <v>1847</v>
      </c>
      <c r="P2027" s="12" t="s">
        <v>1848</v>
      </c>
      <c r="Q2027" s="12" t="s">
        <v>1849</v>
      </c>
      <c r="R2027" s="12" t="s">
        <v>1850</v>
      </c>
      <c r="S2027" s="12" t="s">
        <v>1815</v>
      </c>
    </row>
    <row r="2028" spans="1:19" x14ac:dyDescent="0.25">
      <c r="A2028" s="12" t="s">
        <v>1852</v>
      </c>
      <c r="B2028" s="12" t="s">
        <v>1838</v>
      </c>
      <c r="C2028" s="12" t="s">
        <v>1853</v>
      </c>
      <c r="D2028" s="12" t="s">
        <v>1840</v>
      </c>
      <c r="E2028" s="12" t="s">
        <v>1841</v>
      </c>
      <c r="F2028" s="13">
        <v>4435.3599999999997</v>
      </c>
      <c r="G2028" s="12" t="s">
        <v>1842</v>
      </c>
      <c r="H2028" s="18">
        <v>43952</v>
      </c>
      <c r="I2028" s="12" t="s">
        <v>3986</v>
      </c>
      <c r="J2028" s="12" t="s">
        <v>3984</v>
      </c>
      <c r="K2028" s="12">
        <v>10116</v>
      </c>
      <c r="L2028" s="12" t="s">
        <v>3957</v>
      </c>
      <c r="M2028" s="12">
        <v>113040</v>
      </c>
      <c r="N2028" s="12" t="s">
        <v>3985</v>
      </c>
      <c r="O2028" s="12" t="s">
        <v>1854</v>
      </c>
      <c r="P2028" s="12" t="s">
        <v>1855</v>
      </c>
      <c r="Q2028" s="12" t="s">
        <v>1856</v>
      </c>
      <c r="R2028" s="12" t="s">
        <v>1850</v>
      </c>
      <c r="S2028" s="12" t="s">
        <v>1815</v>
      </c>
    </row>
    <row r="2029" spans="1:19" x14ac:dyDescent="0.25">
      <c r="A2029" s="12" t="s">
        <v>1858</v>
      </c>
      <c r="B2029" s="12" t="s">
        <v>1838</v>
      </c>
      <c r="C2029" s="12" t="s">
        <v>1859</v>
      </c>
      <c r="D2029" s="12" t="s">
        <v>1840</v>
      </c>
      <c r="E2029" s="12" t="s">
        <v>1841</v>
      </c>
      <c r="F2029" s="13">
        <v>4476.76</v>
      </c>
      <c r="G2029" s="12" t="s">
        <v>1842</v>
      </c>
      <c r="H2029" s="18">
        <v>43983</v>
      </c>
      <c r="I2029" s="12" t="s">
        <v>3911</v>
      </c>
      <c r="J2029" s="12" t="s">
        <v>3984</v>
      </c>
      <c r="K2029" s="12">
        <v>10116</v>
      </c>
      <c r="L2029" s="12" t="s">
        <v>3957</v>
      </c>
      <c r="M2029" s="12">
        <v>113040</v>
      </c>
      <c r="N2029" s="12" t="s">
        <v>3985</v>
      </c>
      <c r="O2029" s="12" t="s">
        <v>1860</v>
      </c>
      <c r="P2029" s="12" t="s">
        <v>1861</v>
      </c>
      <c r="Q2029" s="12" t="s">
        <v>1862</v>
      </c>
      <c r="R2029" s="12" t="s">
        <v>1850</v>
      </c>
      <c r="S2029" s="12" t="s">
        <v>1815</v>
      </c>
    </row>
    <row r="2030" spans="1:19" x14ac:dyDescent="0.25">
      <c r="A2030" s="12" t="s">
        <v>1837</v>
      </c>
      <c r="B2030" s="12" t="s">
        <v>1838</v>
      </c>
      <c r="C2030" s="12" t="s">
        <v>1839</v>
      </c>
      <c r="D2030" s="12" t="s">
        <v>1840</v>
      </c>
      <c r="E2030" s="12" t="s">
        <v>1841</v>
      </c>
      <c r="F2030" s="13">
        <v>1083.97</v>
      </c>
      <c r="G2030" s="12" t="s">
        <v>1842</v>
      </c>
      <c r="H2030" s="18">
        <v>43922</v>
      </c>
      <c r="I2030" s="12" t="s">
        <v>3986</v>
      </c>
      <c r="J2030" s="12" t="s">
        <v>3987</v>
      </c>
      <c r="K2030" s="12">
        <v>10116</v>
      </c>
      <c r="L2030" s="12" t="s">
        <v>3957</v>
      </c>
      <c r="M2030" s="12">
        <v>113060</v>
      </c>
      <c r="N2030" s="12" t="s">
        <v>3988</v>
      </c>
      <c r="O2030" s="12" t="s">
        <v>1847</v>
      </c>
      <c r="P2030" s="12" t="s">
        <v>1848</v>
      </c>
      <c r="Q2030" s="12" t="s">
        <v>1849</v>
      </c>
      <c r="R2030" s="12" t="s">
        <v>1850</v>
      </c>
      <c r="S2030" s="12" t="s">
        <v>1857</v>
      </c>
    </row>
    <row r="2031" spans="1:19" x14ac:dyDescent="0.25">
      <c r="A2031" s="12" t="s">
        <v>1852</v>
      </c>
      <c r="B2031" s="12" t="s">
        <v>1838</v>
      </c>
      <c r="C2031" s="12" t="s">
        <v>1853</v>
      </c>
      <c r="D2031" s="12" t="s">
        <v>1840</v>
      </c>
      <c r="E2031" s="12" t="s">
        <v>1841</v>
      </c>
      <c r="F2031" s="13">
        <v>974.43</v>
      </c>
      <c r="G2031" s="12" t="s">
        <v>1842</v>
      </c>
      <c r="H2031" s="18">
        <v>43952</v>
      </c>
      <c r="I2031" s="12" t="s">
        <v>3989</v>
      </c>
      <c r="J2031" s="12" t="s">
        <v>3987</v>
      </c>
      <c r="K2031" s="12">
        <v>10116</v>
      </c>
      <c r="L2031" s="12" t="s">
        <v>3957</v>
      </c>
      <c r="M2031" s="12">
        <v>113060</v>
      </c>
      <c r="N2031" s="12" t="s">
        <v>3988</v>
      </c>
      <c r="O2031" s="12" t="s">
        <v>1854</v>
      </c>
      <c r="P2031" s="12" t="s">
        <v>1855</v>
      </c>
      <c r="Q2031" s="12" t="s">
        <v>1856</v>
      </c>
      <c r="R2031" s="12" t="s">
        <v>1850</v>
      </c>
      <c r="S2031" s="12" t="s">
        <v>1857</v>
      </c>
    </row>
    <row r="2032" spans="1:19" x14ac:dyDescent="0.25">
      <c r="A2032" s="12" t="s">
        <v>1858</v>
      </c>
      <c r="B2032" s="12" t="s">
        <v>1838</v>
      </c>
      <c r="C2032" s="12" t="s">
        <v>1859</v>
      </c>
      <c r="D2032" s="12" t="s">
        <v>1840</v>
      </c>
      <c r="E2032" s="12" t="s">
        <v>1841</v>
      </c>
      <c r="F2032" s="13">
        <v>1115.72</v>
      </c>
      <c r="G2032" s="12" t="s">
        <v>1842</v>
      </c>
      <c r="H2032" s="18">
        <v>43983</v>
      </c>
      <c r="I2032" s="12" t="s">
        <v>3915</v>
      </c>
      <c r="J2032" s="12" t="s">
        <v>3987</v>
      </c>
      <c r="K2032" s="12">
        <v>10116</v>
      </c>
      <c r="L2032" s="12" t="s">
        <v>3957</v>
      </c>
      <c r="M2032" s="12">
        <v>113060</v>
      </c>
      <c r="N2032" s="12" t="s">
        <v>3988</v>
      </c>
      <c r="O2032" s="12" t="s">
        <v>1860</v>
      </c>
      <c r="P2032" s="12" t="s">
        <v>1861</v>
      </c>
      <c r="Q2032" s="12" t="s">
        <v>1862</v>
      </c>
      <c r="R2032" s="12" t="s">
        <v>1850</v>
      </c>
      <c r="S2032" s="12" t="s">
        <v>1857</v>
      </c>
    </row>
    <row r="2033" spans="1:19" x14ac:dyDescent="0.25">
      <c r="A2033" s="12" t="s">
        <v>1837</v>
      </c>
      <c r="B2033" s="12" t="s">
        <v>1838</v>
      </c>
      <c r="C2033" s="12" t="s">
        <v>1839</v>
      </c>
      <c r="D2033" s="12" t="s">
        <v>1840</v>
      </c>
      <c r="E2033" s="12" t="s">
        <v>1841</v>
      </c>
      <c r="F2033" s="13">
        <v>568.46</v>
      </c>
      <c r="G2033" s="12" t="s">
        <v>1842</v>
      </c>
      <c r="H2033" s="18">
        <v>43922</v>
      </c>
      <c r="I2033" s="12" t="s">
        <v>3989</v>
      </c>
      <c r="J2033" s="12" t="s">
        <v>3990</v>
      </c>
      <c r="K2033" s="12">
        <v>10116</v>
      </c>
      <c r="L2033" s="12" t="s">
        <v>3957</v>
      </c>
      <c r="M2033" s="12">
        <v>114000</v>
      </c>
      <c r="N2033" s="12" t="s">
        <v>3991</v>
      </c>
      <c r="O2033" s="12" t="s">
        <v>1847</v>
      </c>
      <c r="P2033" s="12" t="s">
        <v>1848</v>
      </c>
      <c r="Q2033" s="12" t="s">
        <v>1849</v>
      </c>
      <c r="R2033" s="12" t="s">
        <v>1850</v>
      </c>
      <c r="S2033" s="12" t="s">
        <v>1877</v>
      </c>
    </row>
    <row r="2034" spans="1:19" x14ac:dyDescent="0.25">
      <c r="A2034" s="12" t="s">
        <v>1852</v>
      </c>
      <c r="B2034" s="12" t="s">
        <v>1838</v>
      </c>
      <c r="C2034" s="12" t="s">
        <v>1853</v>
      </c>
      <c r="D2034" s="12" t="s">
        <v>1840</v>
      </c>
      <c r="E2034" s="12" t="s">
        <v>1841</v>
      </c>
      <c r="F2034" s="13">
        <v>568.46</v>
      </c>
      <c r="G2034" s="12" t="s">
        <v>1842</v>
      </c>
      <c r="H2034" s="18">
        <v>43952</v>
      </c>
      <c r="I2034" s="12" t="s">
        <v>3992</v>
      </c>
      <c r="J2034" s="12" t="s">
        <v>3990</v>
      </c>
      <c r="K2034" s="12">
        <v>10116</v>
      </c>
      <c r="L2034" s="12" t="s">
        <v>3957</v>
      </c>
      <c r="M2034" s="12">
        <v>114000</v>
      </c>
      <c r="N2034" s="12" t="s">
        <v>3991</v>
      </c>
      <c r="O2034" s="12" t="s">
        <v>1854</v>
      </c>
      <c r="P2034" s="12" t="s">
        <v>1855</v>
      </c>
      <c r="Q2034" s="12" t="s">
        <v>1856</v>
      </c>
      <c r="R2034" s="12" t="s">
        <v>1850</v>
      </c>
      <c r="S2034" s="12" t="s">
        <v>1877</v>
      </c>
    </row>
    <row r="2035" spans="1:19" x14ac:dyDescent="0.25">
      <c r="A2035" s="12" t="s">
        <v>1858</v>
      </c>
      <c r="B2035" s="12" t="s">
        <v>1838</v>
      </c>
      <c r="C2035" s="12" t="s">
        <v>1859</v>
      </c>
      <c r="D2035" s="12" t="s">
        <v>1840</v>
      </c>
      <c r="E2035" s="12" t="s">
        <v>1841</v>
      </c>
      <c r="F2035" s="13">
        <v>586.21</v>
      </c>
      <c r="G2035" s="12" t="s">
        <v>1842</v>
      </c>
      <c r="H2035" s="18">
        <v>43983</v>
      </c>
      <c r="I2035" s="12" t="s">
        <v>3918</v>
      </c>
      <c r="J2035" s="12" t="s">
        <v>3990</v>
      </c>
      <c r="K2035" s="12">
        <v>10116</v>
      </c>
      <c r="L2035" s="12" t="s">
        <v>3957</v>
      </c>
      <c r="M2035" s="12">
        <v>114000</v>
      </c>
      <c r="N2035" s="12" t="s">
        <v>3991</v>
      </c>
      <c r="O2035" s="12" t="s">
        <v>1860</v>
      </c>
      <c r="P2035" s="12" t="s">
        <v>1861</v>
      </c>
      <c r="Q2035" s="12" t="s">
        <v>1862</v>
      </c>
      <c r="R2035" s="12" t="s">
        <v>1850</v>
      </c>
      <c r="S2035" s="12" t="s">
        <v>1877</v>
      </c>
    </row>
    <row r="2036" spans="1:19" x14ac:dyDescent="0.25">
      <c r="A2036" s="12" t="s">
        <v>1837</v>
      </c>
      <c r="B2036" s="12" t="s">
        <v>1838</v>
      </c>
      <c r="C2036" s="12" t="s">
        <v>1839</v>
      </c>
      <c r="D2036" s="12" t="s">
        <v>1840</v>
      </c>
      <c r="E2036" s="12" t="s">
        <v>1841</v>
      </c>
      <c r="F2036" s="13">
        <v>759.49</v>
      </c>
      <c r="G2036" s="12" t="s">
        <v>1842</v>
      </c>
      <c r="H2036" s="18">
        <v>43922</v>
      </c>
      <c r="I2036" s="12" t="s">
        <v>3992</v>
      </c>
      <c r="J2036" s="12" t="s">
        <v>3993</v>
      </c>
      <c r="K2036" s="12">
        <v>10116</v>
      </c>
      <c r="L2036" s="12" t="s">
        <v>3957</v>
      </c>
      <c r="M2036" s="12">
        <v>114010</v>
      </c>
      <c r="N2036" s="12" t="s">
        <v>3994</v>
      </c>
      <c r="O2036" s="12" t="s">
        <v>1847</v>
      </c>
      <c r="P2036" s="12" t="s">
        <v>1848</v>
      </c>
      <c r="Q2036" s="12" t="s">
        <v>1849</v>
      </c>
      <c r="R2036" s="12" t="s">
        <v>1850</v>
      </c>
      <c r="S2036" s="12" t="s">
        <v>1851</v>
      </c>
    </row>
    <row r="2037" spans="1:19" x14ac:dyDescent="0.25">
      <c r="A2037" s="12" t="s">
        <v>1852</v>
      </c>
      <c r="B2037" s="12" t="s">
        <v>1838</v>
      </c>
      <c r="C2037" s="12" t="s">
        <v>1853</v>
      </c>
      <c r="D2037" s="12" t="s">
        <v>1840</v>
      </c>
      <c r="E2037" s="12" t="s">
        <v>1841</v>
      </c>
      <c r="F2037" s="13">
        <v>759.49</v>
      </c>
      <c r="G2037" s="12" t="s">
        <v>1842</v>
      </c>
      <c r="H2037" s="18">
        <v>43952</v>
      </c>
      <c r="I2037" s="12" t="s">
        <v>3995</v>
      </c>
      <c r="J2037" s="12" t="s">
        <v>3993</v>
      </c>
      <c r="K2037" s="12">
        <v>10116</v>
      </c>
      <c r="L2037" s="12" t="s">
        <v>3957</v>
      </c>
      <c r="M2037" s="12">
        <v>114010</v>
      </c>
      <c r="N2037" s="12" t="s">
        <v>3994</v>
      </c>
      <c r="O2037" s="12" t="s">
        <v>1854</v>
      </c>
      <c r="P2037" s="12" t="s">
        <v>1855</v>
      </c>
      <c r="Q2037" s="12" t="s">
        <v>1856</v>
      </c>
      <c r="R2037" s="12" t="s">
        <v>1850</v>
      </c>
      <c r="S2037" s="12" t="s">
        <v>1851</v>
      </c>
    </row>
    <row r="2038" spans="1:19" x14ac:dyDescent="0.25">
      <c r="A2038" s="12" t="s">
        <v>1858</v>
      </c>
      <c r="B2038" s="12" t="s">
        <v>1838</v>
      </c>
      <c r="C2038" s="12" t="s">
        <v>1859</v>
      </c>
      <c r="D2038" s="12" t="s">
        <v>1840</v>
      </c>
      <c r="E2038" s="12" t="s">
        <v>1841</v>
      </c>
      <c r="F2038" s="13">
        <v>898.1</v>
      </c>
      <c r="G2038" s="12" t="s">
        <v>1842</v>
      </c>
      <c r="H2038" s="18">
        <v>43983</v>
      </c>
      <c r="I2038" s="12" t="s">
        <v>3921</v>
      </c>
      <c r="J2038" s="12" t="s">
        <v>3993</v>
      </c>
      <c r="K2038" s="12">
        <v>10116</v>
      </c>
      <c r="L2038" s="12" t="s">
        <v>3957</v>
      </c>
      <c r="M2038" s="12">
        <v>114010</v>
      </c>
      <c r="N2038" s="12" t="s">
        <v>3994</v>
      </c>
      <c r="O2038" s="12" t="s">
        <v>1860</v>
      </c>
      <c r="P2038" s="12" t="s">
        <v>1861</v>
      </c>
      <c r="Q2038" s="12" t="s">
        <v>1862</v>
      </c>
      <c r="R2038" s="12" t="s">
        <v>1850</v>
      </c>
      <c r="S2038" s="12" t="s">
        <v>1851</v>
      </c>
    </row>
    <row r="2039" spans="1:19" x14ac:dyDescent="0.25">
      <c r="A2039" s="12" t="s">
        <v>1837</v>
      </c>
      <c r="B2039" s="12" t="s">
        <v>1838</v>
      </c>
      <c r="C2039" s="12" t="s">
        <v>1839</v>
      </c>
      <c r="D2039" s="12" t="s">
        <v>1840</v>
      </c>
      <c r="E2039" s="12" t="s">
        <v>1841</v>
      </c>
      <c r="F2039" s="13">
        <v>520.27</v>
      </c>
      <c r="G2039" s="12" t="s">
        <v>1842</v>
      </c>
      <c r="H2039" s="18">
        <v>43922</v>
      </c>
      <c r="I2039" s="12" t="s">
        <v>3995</v>
      </c>
      <c r="J2039" s="12" t="s">
        <v>3996</v>
      </c>
      <c r="K2039" s="12">
        <v>10116</v>
      </c>
      <c r="L2039" s="12" t="s">
        <v>3957</v>
      </c>
      <c r="M2039" s="12">
        <v>114020</v>
      </c>
      <c r="N2039" s="12" t="s">
        <v>3997</v>
      </c>
      <c r="O2039" s="12" t="s">
        <v>1847</v>
      </c>
      <c r="P2039" s="12" t="s">
        <v>1848</v>
      </c>
      <c r="Q2039" s="12" t="s">
        <v>1849</v>
      </c>
      <c r="R2039" s="12" t="s">
        <v>1850</v>
      </c>
      <c r="S2039" s="12" t="s">
        <v>1866</v>
      </c>
    </row>
    <row r="2040" spans="1:19" x14ac:dyDescent="0.25">
      <c r="A2040" s="12" t="s">
        <v>1852</v>
      </c>
      <c r="B2040" s="12" t="s">
        <v>1838</v>
      </c>
      <c r="C2040" s="12" t="s">
        <v>1853</v>
      </c>
      <c r="D2040" s="12" t="s">
        <v>1840</v>
      </c>
      <c r="E2040" s="12" t="s">
        <v>1841</v>
      </c>
      <c r="F2040" s="13">
        <v>520.27</v>
      </c>
      <c r="G2040" s="12" t="s">
        <v>1842</v>
      </c>
      <c r="H2040" s="18">
        <v>43952</v>
      </c>
      <c r="I2040" s="12" t="s">
        <v>3998</v>
      </c>
      <c r="J2040" s="12" t="s">
        <v>3996</v>
      </c>
      <c r="K2040" s="12">
        <v>10116</v>
      </c>
      <c r="L2040" s="12" t="s">
        <v>3957</v>
      </c>
      <c r="M2040" s="12">
        <v>114020</v>
      </c>
      <c r="N2040" s="12" t="s">
        <v>3997</v>
      </c>
      <c r="O2040" s="12" t="s">
        <v>1854</v>
      </c>
      <c r="P2040" s="12" t="s">
        <v>1855</v>
      </c>
      <c r="Q2040" s="12" t="s">
        <v>1856</v>
      </c>
      <c r="R2040" s="12" t="s">
        <v>1850</v>
      </c>
      <c r="S2040" s="12" t="s">
        <v>1866</v>
      </c>
    </row>
    <row r="2041" spans="1:19" x14ac:dyDescent="0.25">
      <c r="A2041" s="12" t="s">
        <v>1858</v>
      </c>
      <c r="B2041" s="12" t="s">
        <v>1838</v>
      </c>
      <c r="C2041" s="12" t="s">
        <v>1859</v>
      </c>
      <c r="D2041" s="12" t="s">
        <v>1840</v>
      </c>
      <c r="E2041" s="12" t="s">
        <v>1841</v>
      </c>
      <c r="F2041" s="13">
        <v>520.27</v>
      </c>
      <c r="G2041" s="12" t="s">
        <v>1842</v>
      </c>
      <c r="H2041" s="18">
        <v>43983</v>
      </c>
      <c r="I2041" s="12" t="s">
        <v>3924</v>
      </c>
      <c r="J2041" s="12" t="s">
        <v>3996</v>
      </c>
      <c r="K2041" s="12">
        <v>10116</v>
      </c>
      <c r="L2041" s="12" t="s">
        <v>3957</v>
      </c>
      <c r="M2041" s="12">
        <v>114020</v>
      </c>
      <c r="N2041" s="12" t="s">
        <v>3997</v>
      </c>
      <c r="O2041" s="12" t="s">
        <v>1860</v>
      </c>
      <c r="P2041" s="12" t="s">
        <v>1861</v>
      </c>
      <c r="Q2041" s="12" t="s">
        <v>1862</v>
      </c>
      <c r="R2041" s="12" t="s">
        <v>1850</v>
      </c>
      <c r="S2041" s="12" t="s">
        <v>1866</v>
      </c>
    </row>
    <row r="2042" spans="1:19" x14ac:dyDescent="0.25">
      <c r="A2042" s="12" t="s">
        <v>1837</v>
      </c>
      <c r="B2042" s="12" t="s">
        <v>1838</v>
      </c>
      <c r="C2042" s="12" t="s">
        <v>1839</v>
      </c>
      <c r="D2042" s="12" t="s">
        <v>1840</v>
      </c>
      <c r="E2042" s="12" t="s">
        <v>1841</v>
      </c>
      <c r="F2042" s="13">
        <v>9844.82</v>
      </c>
      <c r="G2042" s="12" t="s">
        <v>1842</v>
      </c>
      <c r="H2042" s="18">
        <v>43922</v>
      </c>
      <c r="I2042" s="12" t="s">
        <v>3998</v>
      </c>
      <c r="J2042" s="12" t="s">
        <v>3999</v>
      </c>
      <c r="K2042" s="12">
        <v>10116</v>
      </c>
      <c r="L2042" s="12" t="s">
        <v>3957</v>
      </c>
      <c r="M2042" s="12">
        <v>114040</v>
      </c>
      <c r="N2042" s="12" t="s">
        <v>4000</v>
      </c>
      <c r="O2042" s="12" t="s">
        <v>1847</v>
      </c>
      <c r="P2042" s="12" t="s">
        <v>1848</v>
      </c>
      <c r="Q2042" s="12" t="s">
        <v>1849</v>
      </c>
      <c r="R2042" s="12" t="s">
        <v>1850</v>
      </c>
      <c r="S2042" s="12" t="s">
        <v>1815</v>
      </c>
    </row>
    <row r="2043" spans="1:19" x14ac:dyDescent="0.25">
      <c r="A2043" s="12" t="s">
        <v>1852</v>
      </c>
      <c r="B2043" s="12" t="s">
        <v>1838</v>
      </c>
      <c r="C2043" s="12" t="s">
        <v>1853</v>
      </c>
      <c r="D2043" s="12" t="s">
        <v>1840</v>
      </c>
      <c r="E2043" s="12" t="s">
        <v>1841</v>
      </c>
      <c r="F2043" s="13">
        <v>9690.9</v>
      </c>
      <c r="G2043" s="12" t="s">
        <v>1842</v>
      </c>
      <c r="H2043" s="18">
        <v>43952</v>
      </c>
      <c r="I2043" s="12" t="s">
        <v>4001</v>
      </c>
      <c r="J2043" s="12" t="s">
        <v>3999</v>
      </c>
      <c r="K2043" s="12">
        <v>10116</v>
      </c>
      <c r="L2043" s="12" t="s">
        <v>3957</v>
      </c>
      <c r="M2043" s="12">
        <v>114040</v>
      </c>
      <c r="N2043" s="12" t="s">
        <v>4000</v>
      </c>
      <c r="O2043" s="12" t="s">
        <v>1854</v>
      </c>
      <c r="P2043" s="12" t="s">
        <v>1855</v>
      </c>
      <c r="Q2043" s="12" t="s">
        <v>1856</v>
      </c>
      <c r="R2043" s="12" t="s">
        <v>1850</v>
      </c>
      <c r="S2043" s="12" t="s">
        <v>1815</v>
      </c>
    </row>
    <row r="2044" spans="1:19" x14ac:dyDescent="0.25">
      <c r="A2044" s="12" t="s">
        <v>1858</v>
      </c>
      <c r="B2044" s="12" t="s">
        <v>1838</v>
      </c>
      <c r="C2044" s="12" t="s">
        <v>1859</v>
      </c>
      <c r="D2044" s="12" t="s">
        <v>1840</v>
      </c>
      <c r="E2044" s="12" t="s">
        <v>1841</v>
      </c>
      <c r="F2044" s="13">
        <v>9761.94</v>
      </c>
      <c r="G2044" s="12" t="s">
        <v>1842</v>
      </c>
      <c r="H2044" s="18">
        <v>43983</v>
      </c>
      <c r="I2044" s="12" t="s">
        <v>3927</v>
      </c>
      <c r="J2044" s="12" t="s">
        <v>3999</v>
      </c>
      <c r="K2044" s="12">
        <v>10116</v>
      </c>
      <c r="L2044" s="12" t="s">
        <v>3957</v>
      </c>
      <c r="M2044" s="12">
        <v>114040</v>
      </c>
      <c r="N2044" s="12" t="s">
        <v>4000</v>
      </c>
      <c r="O2044" s="12" t="s">
        <v>1860</v>
      </c>
      <c r="P2044" s="12" t="s">
        <v>1861</v>
      </c>
      <c r="Q2044" s="12" t="s">
        <v>1862</v>
      </c>
      <c r="R2044" s="12" t="s">
        <v>1850</v>
      </c>
      <c r="S2044" s="12" t="s">
        <v>1815</v>
      </c>
    </row>
    <row r="2045" spans="1:19" x14ac:dyDescent="0.25">
      <c r="A2045" s="12" t="s">
        <v>1837</v>
      </c>
      <c r="B2045" s="12" t="s">
        <v>1838</v>
      </c>
      <c r="C2045" s="12" t="s">
        <v>1839</v>
      </c>
      <c r="D2045" s="12" t="s">
        <v>1840</v>
      </c>
      <c r="E2045" s="12" t="s">
        <v>1841</v>
      </c>
      <c r="F2045" s="13">
        <v>33.51</v>
      </c>
      <c r="G2045" s="12" t="s">
        <v>1842</v>
      </c>
      <c r="H2045" s="18">
        <v>43922</v>
      </c>
      <c r="I2045" s="12" t="s">
        <v>4001</v>
      </c>
      <c r="J2045" s="12" t="s">
        <v>4002</v>
      </c>
      <c r="K2045" s="12">
        <v>10116</v>
      </c>
      <c r="L2045" s="12" t="s">
        <v>3957</v>
      </c>
      <c r="M2045" s="12">
        <v>114050</v>
      </c>
      <c r="N2045" s="12" t="s">
        <v>4003</v>
      </c>
      <c r="O2045" s="12" t="s">
        <v>1847</v>
      </c>
      <c r="P2045" s="12" t="s">
        <v>1848</v>
      </c>
      <c r="Q2045" s="12" t="s">
        <v>1849</v>
      </c>
      <c r="R2045" s="12" t="s">
        <v>1850</v>
      </c>
      <c r="S2045" s="12" t="s">
        <v>1819</v>
      </c>
    </row>
    <row r="2046" spans="1:19" x14ac:dyDescent="0.25">
      <c r="A2046" s="12" t="s">
        <v>1837</v>
      </c>
      <c r="B2046" s="12" t="s">
        <v>1838</v>
      </c>
      <c r="C2046" s="12" t="s">
        <v>1839</v>
      </c>
      <c r="D2046" s="12" t="s">
        <v>1840</v>
      </c>
      <c r="E2046" s="12" t="s">
        <v>1841</v>
      </c>
      <c r="F2046" s="13">
        <v>4531.08</v>
      </c>
      <c r="G2046" s="12" t="s">
        <v>1842</v>
      </c>
      <c r="H2046" s="18">
        <v>43922</v>
      </c>
      <c r="I2046" s="12" t="s">
        <v>4004</v>
      </c>
      <c r="J2046" s="12" t="s">
        <v>4005</v>
      </c>
      <c r="K2046" s="12">
        <v>10116</v>
      </c>
      <c r="L2046" s="12" t="s">
        <v>3957</v>
      </c>
      <c r="M2046" s="12">
        <v>114060</v>
      </c>
      <c r="N2046" s="12" t="s">
        <v>4006</v>
      </c>
      <c r="O2046" s="12" t="s">
        <v>1847</v>
      </c>
      <c r="P2046" s="12" t="s">
        <v>1848</v>
      </c>
      <c r="Q2046" s="12" t="s">
        <v>1849</v>
      </c>
      <c r="R2046" s="12" t="s">
        <v>1850</v>
      </c>
      <c r="S2046" s="12" t="s">
        <v>1857</v>
      </c>
    </row>
    <row r="2047" spans="1:19" x14ac:dyDescent="0.25">
      <c r="A2047" s="12" t="s">
        <v>1852</v>
      </c>
      <c r="B2047" s="12" t="s">
        <v>1838</v>
      </c>
      <c r="C2047" s="12" t="s">
        <v>1853</v>
      </c>
      <c r="D2047" s="12" t="s">
        <v>1840</v>
      </c>
      <c r="E2047" s="12" t="s">
        <v>1841</v>
      </c>
      <c r="F2047" s="13">
        <v>4309.6099999999997</v>
      </c>
      <c r="G2047" s="12" t="s">
        <v>1842</v>
      </c>
      <c r="H2047" s="18">
        <v>43952</v>
      </c>
      <c r="I2047" s="12" t="s">
        <v>4004</v>
      </c>
      <c r="J2047" s="12" t="s">
        <v>4005</v>
      </c>
      <c r="K2047" s="12">
        <v>10116</v>
      </c>
      <c r="L2047" s="12" t="s">
        <v>3957</v>
      </c>
      <c r="M2047" s="12">
        <v>114060</v>
      </c>
      <c r="N2047" s="12" t="s">
        <v>4006</v>
      </c>
      <c r="O2047" s="12" t="s">
        <v>1854</v>
      </c>
      <c r="P2047" s="12" t="s">
        <v>1855</v>
      </c>
      <c r="Q2047" s="12" t="s">
        <v>1856</v>
      </c>
      <c r="R2047" s="12" t="s">
        <v>1850</v>
      </c>
      <c r="S2047" s="12" t="s">
        <v>1857</v>
      </c>
    </row>
    <row r="2048" spans="1:19" x14ac:dyDescent="0.25">
      <c r="A2048" s="12" t="s">
        <v>1858</v>
      </c>
      <c r="B2048" s="12" t="s">
        <v>1838</v>
      </c>
      <c r="C2048" s="12" t="s">
        <v>1859</v>
      </c>
      <c r="D2048" s="12" t="s">
        <v>1840</v>
      </c>
      <c r="E2048" s="12" t="s">
        <v>1841</v>
      </c>
      <c r="F2048" s="13">
        <v>5047.91</v>
      </c>
      <c r="G2048" s="12" t="s">
        <v>1842</v>
      </c>
      <c r="H2048" s="18">
        <v>43983</v>
      </c>
      <c r="I2048" s="12" t="s">
        <v>3930</v>
      </c>
      <c r="J2048" s="12" t="s">
        <v>4005</v>
      </c>
      <c r="K2048" s="12">
        <v>10116</v>
      </c>
      <c r="L2048" s="12" t="s">
        <v>3957</v>
      </c>
      <c r="M2048" s="12">
        <v>114060</v>
      </c>
      <c r="N2048" s="12" t="s">
        <v>4006</v>
      </c>
      <c r="O2048" s="12" t="s">
        <v>1860</v>
      </c>
      <c r="P2048" s="12" t="s">
        <v>1861</v>
      </c>
      <c r="Q2048" s="12" t="s">
        <v>1862</v>
      </c>
      <c r="R2048" s="12" t="s">
        <v>1850</v>
      </c>
      <c r="S2048" s="12" t="s">
        <v>1857</v>
      </c>
    </row>
    <row r="2049" spans="1:19" x14ac:dyDescent="0.25">
      <c r="A2049" s="12" t="s">
        <v>1837</v>
      </c>
      <c r="B2049" s="12" t="s">
        <v>1838</v>
      </c>
      <c r="C2049" s="12" t="s">
        <v>1839</v>
      </c>
      <c r="D2049" s="12" t="s">
        <v>1840</v>
      </c>
      <c r="E2049" s="12" t="s">
        <v>1841</v>
      </c>
      <c r="F2049" s="13">
        <v>2556.3200000000002</v>
      </c>
      <c r="G2049" s="12" t="s">
        <v>1842</v>
      </c>
      <c r="H2049" s="18">
        <v>43922</v>
      </c>
      <c r="I2049" s="12" t="s">
        <v>4007</v>
      </c>
      <c r="J2049" s="12" t="s">
        <v>4008</v>
      </c>
      <c r="K2049" s="12">
        <v>10117</v>
      </c>
      <c r="L2049" s="12" t="s">
        <v>4009</v>
      </c>
      <c r="M2049" s="12">
        <v>111100</v>
      </c>
      <c r="N2049" s="12" t="s">
        <v>4010</v>
      </c>
      <c r="O2049" s="12" t="s">
        <v>1847</v>
      </c>
      <c r="P2049" s="12" t="s">
        <v>1848</v>
      </c>
      <c r="Q2049" s="12" t="s">
        <v>1849</v>
      </c>
      <c r="R2049" s="12" t="s">
        <v>1850</v>
      </c>
      <c r="S2049" s="12" t="s">
        <v>1851</v>
      </c>
    </row>
    <row r="2050" spans="1:19" x14ac:dyDescent="0.25">
      <c r="A2050" s="12" t="s">
        <v>1852</v>
      </c>
      <c r="B2050" s="12" t="s">
        <v>1838</v>
      </c>
      <c r="C2050" s="12" t="s">
        <v>1853</v>
      </c>
      <c r="D2050" s="12" t="s">
        <v>1840</v>
      </c>
      <c r="E2050" s="12" t="s">
        <v>1841</v>
      </c>
      <c r="F2050" s="13">
        <v>2556.3200000000002</v>
      </c>
      <c r="G2050" s="12" t="s">
        <v>1842</v>
      </c>
      <c r="H2050" s="18">
        <v>43952</v>
      </c>
      <c r="I2050" s="12" t="s">
        <v>4007</v>
      </c>
      <c r="J2050" s="12" t="s">
        <v>4008</v>
      </c>
      <c r="K2050" s="12">
        <v>10117</v>
      </c>
      <c r="L2050" s="12" t="s">
        <v>4009</v>
      </c>
      <c r="M2050" s="12">
        <v>111100</v>
      </c>
      <c r="N2050" s="12" t="s">
        <v>4010</v>
      </c>
      <c r="O2050" s="12" t="s">
        <v>1854</v>
      </c>
      <c r="P2050" s="12" t="s">
        <v>1855</v>
      </c>
      <c r="Q2050" s="12" t="s">
        <v>1856</v>
      </c>
      <c r="R2050" s="12" t="s">
        <v>1850</v>
      </c>
      <c r="S2050" s="12" t="s">
        <v>1851</v>
      </c>
    </row>
    <row r="2051" spans="1:19" x14ac:dyDescent="0.25">
      <c r="A2051" s="12" t="s">
        <v>1858</v>
      </c>
      <c r="B2051" s="12" t="s">
        <v>1838</v>
      </c>
      <c r="C2051" s="12" t="s">
        <v>1859</v>
      </c>
      <c r="D2051" s="12" t="s">
        <v>1840</v>
      </c>
      <c r="E2051" s="12" t="s">
        <v>1841</v>
      </c>
      <c r="F2051" s="13">
        <v>2556.3200000000002</v>
      </c>
      <c r="G2051" s="12" t="s">
        <v>1842</v>
      </c>
      <c r="H2051" s="18">
        <v>43983</v>
      </c>
      <c r="I2051" s="12" t="s">
        <v>3935</v>
      </c>
      <c r="J2051" s="12" t="s">
        <v>4008</v>
      </c>
      <c r="K2051" s="12">
        <v>10117</v>
      </c>
      <c r="L2051" s="12" t="s">
        <v>4009</v>
      </c>
      <c r="M2051" s="12">
        <v>111100</v>
      </c>
      <c r="N2051" s="12" t="s">
        <v>4010</v>
      </c>
      <c r="O2051" s="12" t="s">
        <v>1860</v>
      </c>
      <c r="P2051" s="12" t="s">
        <v>1861</v>
      </c>
      <c r="Q2051" s="12" t="s">
        <v>1862</v>
      </c>
      <c r="R2051" s="12" t="s">
        <v>1850</v>
      </c>
      <c r="S2051" s="12" t="s">
        <v>1851</v>
      </c>
    </row>
    <row r="2052" spans="1:19" x14ac:dyDescent="0.25">
      <c r="A2052" s="12" t="s">
        <v>1837</v>
      </c>
      <c r="B2052" s="12" t="s">
        <v>1838</v>
      </c>
      <c r="C2052" s="12" t="s">
        <v>1839</v>
      </c>
      <c r="D2052" s="12" t="s">
        <v>1840</v>
      </c>
      <c r="E2052" s="12" t="s">
        <v>1841</v>
      </c>
      <c r="F2052" s="13">
        <v>3466.62</v>
      </c>
      <c r="G2052" s="12" t="s">
        <v>1842</v>
      </c>
      <c r="H2052" s="18">
        <v>43922</v>
      </c>
      <c r="I2052" s="12" t="s">
        <v>4011</v>
      </c>
      <c r="J2052" s="12" t="s">
        <v>4012</v>
      </c>
      <c r="K2052" s="12">
        <v>10117</v>
      </c>
      <c r="L2052" s="12" t="s">
        <v>4009</v>
      </c>
      <c r="M2052" s="12">
        <v>111200</v>
      </c>
      <c r="N2052" s="12" t="s">
        <v>4013</v>
      </c>
      <c r="O2052" s="12" t="s">
        <v>1847</v>
      </c>
      <c r="P2052" s="12" t="s">
        <v>1848</v>
      </c>
      <c r="Q2052" s="12" t="s">
        <v>1849</v>
      </c>
      <c r="R2052" s="12" t="s">
        <v>1850</v>
      </c>
      <c r="S2052" s="12" t="s">
        <v>1866</v>
      </c>
    </row>
    <row r="2053" spans="1:19" x14ac:dyDescent="0.25">
      <c r="A2053" s="12" t="s">
        <v>1852</v>
      </c>
      <c r="B2053" s="12" t="s">
        <v>1838</v>
      </c>
      <c r="C2053" s="12" t="s">
        <v>1853</v>
      </c>
      <c r="D2053" s="12" t="s">
        <v>1840</v>
      </c>
      <c r="E2053" s="12" t="s">
        <v>1841</v>
      </c>
      <c r="F2053" s="13">
        <v>3466.62</v>
      </c>
      <c r="G2053" s="12" t="s">
        <v>1842</v>
      </c>
      <c r="H2053" s="18">
        <v>43952</v>
      </c>
      <c r="I2053" s="12" t="s">
        <v>4011</v>
      </c>
      <c r="J2053" s="12" t="s">
        <v>4012</v>
      </c>
      <c r="K2053" s="12">
        <v>10117</v>
      </c>
      <c r="L2053" s="12" t="s">
        <v>4009</v>
      </c>
      <c r="M2053" s="12">
        <v>111200</v>
      </c>
      <c r="N2053" s="12" t="s">
        <v>4013</v>
      </c>
      <c r="O2053" s="12" t="s">
        <v>1854</v>
      </c>
      <c r="P2053" s="12" t="s">
        <v>1855</v>
      </c>
      <c r="Q2053" s="12" t="s">
        <v>1856</v>
      </c>
      <c r="R2053" s="12" t="s">
        <v>1850</v>
      </c>
      <c r="S2053" s="12" t="s">
        <v>1866</v>
      </c>
    </row>
    <row r="2054" spans="1:19" x14ac:dyDescent="0.25">
      <c r="A2054" s="12" t="s">
        <v>1858</v>
      </c>
      <c r="B2054" s="12" t="s">
        <v>1838</v>
      </c>
      <c r="C2054" s="12" t="s">
        <v>1859</v>
      </c>
      <c r="D2054" s="12" t="s">
        <v>1840</v>
      </c>
      <c r="E2054" s="12" t="s">
        <v>1841</v>
      </c>
      <c r="F2054" s="13">
        <v>3466.62</v>
      </c>
      <c r="G2054" s="12" t="s">
        <v>1842</v>
      </c>
      <c r="H2054" s="18">
        <v>43983</v>
      </c>
      <c r="I2054" s="12" t="s">
        <v>3939</v>
      </c>
      <c r="J2054" s="12" t="s">
        <v>4012</v>
      </c>
      <c r="K2054" s="12">
        <v>10117</v>
      </c>
      <c r="L2054" s="12" t="s">
        <v>4009</v>
      </c>
      <c r="M2054" s="12">
        <v>111200</v>
      </c>
      <c r="N2054" s="12" t="s">
        <v>4013</v>
      </c>
      <c r="O2054" s="12" t="s">
        <v>1860</v>
      </c>
      <c r="P2054" s="12" t="s">
        <v>1861</v>
      </c>
      <c r="Q2054" s="12" t="s">
        <v>1862</v>
      </c>
      <c r="R2054" s="12" t="s">
        <v>1850</v>
      </c>
      <c r="S2054" s="12" t="s">
        <v>1866</v>
      </c>
    </row>
    <row r="2055" spans="1:19" x14ac:dyDescent="0.25">
      <c r="A2055" s="12" t="s">
        <v>1837</v>
      </c>
      <c r="B2055" s="12" t="s">
        <v>1838</v>
      </c>
      <c r="C2055" s="12" t="s">
        <v>1839</v>
      </c>
      <c r="D2055" s="12" t="s">
        <v>1840</v>
      </c>
      <c r="E2055" s="12" t="s">
        <v>1841</v>
      </c>
      <c r="F2055" s="13">
        <v>45770.3</v>
      </c>
      <c r="G2055" s="12" t="s">
        <v>1842</v>
      </c>
      <c r="H2055" s="18">
        <v>43922</v>
      </c>
      <c r="I2055" s="12" t="s">
        <v>4014</v>
      </c>
      <c r="J2055" s="12" t="s">
        <v>4015</v>
      </c>
      <c r="K2055" s="12">
        <v>10117</v>
      </c>
      <c r="L2055" s="12" t="s">
        <v>4009</v>
      </c>
      <c r="M2055" s="12">
        <v>111400</v>
      </c>
      <c r="N2055" s="12" t="s">
        <v>4016</v>
      </c>
      <c r="O2055" s="12" t="s">
        <v>1847</v>
      </c>
      <c r="P2055" s="12" t="s">
        <v>1848</v>
      </c>
      <c r="Q2055" s="12" t="s">
        <v>1849</v>
      </c>
      <c r="R2055" s="12" t="s">
        <v>1850</v>
      </c>
      <c r="S2055" s="12" t="s">
        <v>1815</v>
      </c>
    </row>
    <row r="2056" spans="1:19" x14ac:dyDescent="0.25">
      <c r="A2056" s="12" t="s">
        <v>1852</v>
      </c>
      <c r="B2056" s="12" t="s">
        <v>1838</v>
      </c>
      <c r="C2056" s="12" t="s">
        <v>1853</v>
      </c>
      <c r="D2056" s="12" t="s">
        <v>1840</v>
      </c>
      <c r="E2056" s="12" t="s">
        <v>1841</v>
      </c>
      <c r="F2056" s="13">
        <v>44889.08</v>
      </c>
      <c r="G2056" s="12" t="s">
        <v>1842</v>
      </c>
      <c r="H2056" s="18">
        <v>43952</v>
      </c>
      <c r="I2056" s="12" t="s">
        <v>4014</v>
      </c>
      <c r="J2056" s="12" t="s">
        <v>4015</v>
      </c>
      <c r="K2056" s="12">
        <v>10117</v>
      </c>
      <c r="L2056" s="12" t="s">
        <v>4009</v>
      </c>
      <c r="M2056" s="12">
        <v>111400</v>
      </c>
      <c r="N2056" s="12" t="s">
        <v>4016</v>
      </c>
      <c r="O2056" s="12" t="s">
        <v>1854</v>
      </c>
      <c r="P2056" s="12" t="s">
        <v>1855</v>
      </c>
      <c r="Q2056" s="12" t="s">
        <v>1856</v>
      </c>
      <c r="R2056" s="12" t="s">
        <v>1850</v>
      </c>
      <c r="S2056" s="12" t="s">
        <v>1815</v>
      </c>
    </row>
    <row r="2057" spans="1:19" x14ac:dyDescent="0.25">
      <c r="A2057" s="12" t="s">
        <v>1858</v>
      </c>
      <c r="B2057" s="12" t="s">
        <v>1838</v>
      </c>
      <c r="C2057" s="12" t="s">
        <v>1859</v>
      </c>
      <c r="D2057" s="12" t="s">
        <v>1840</v>
      </c>
      <c r="E2057" s="12" t="s">
        <v>1841</v>
      </c>
      <c r="F2057" s="13">
        <v>44901.18</v>
      </c>
      <c r="G2057" s="12" t="s">
        <v>1842</v>
      </c>
      <c r="H2057" s="18">
        <v>43983</v>
      </c>
      <c r="I2057" s="12" t="s">
        <v>3942</v>
      </c>
      <c r="J2057" s="12" t="s">
        <v>4015</v>
      </c>
      <c r="K2057" s="12">
        <v>10117</v>
      </c>
      <c r="L2057" s="12" t="s">
        <v>4009</v>
      </c>
      <c r="M2057" s="12">
        <v>111400</v>
      </c>
      <c r="N2057" s="12" t="s">
        <v>4016</v>
      </c>
      <c r="O2057" s="12" t="s">
        <v>1860</v>
      </c>
      <c r="P2057" s="12" t="s">
        <v>1861</v>
      </c>
      <c r="Q2057" s="12" t="s">
        <v>1862</v>
      </c>
      <c r="R2057" s="12" t="s">
        <v>1850</v>
      </c>
      <c r="S2057" s="12" t="s">
        <v>1815</v>
      </c>
    </row>
    <row r="2058" spans="1:19" x14ac:dyDescent="0.25">
      <c r="A2058" s="12" t="s">
        <v>1837</v>
      </c>
      <c r="B2058" s="12" t="s">
        <v>1838</v>
      </c>
      <c r="C2058" s="12" t="s">
        <v>1839</v>
      </c>
      <c r="D2058" s="12" t="s">
        <v>1840</v>
      </c>
      <c r="E2058" s="12" t="s">
        <v>1841</v>
      </c>
      <c r="F2058" s="13">
        <v>9089.11</v>
      </c>
      <c r="G2058" s="12" t="s">
        <v>1842</v>
      </c>
      <c r="H2058" s="18">
        <v>43922</v>
      </c>
      <c r="I2058" s="12" t="s">
        <v>4017</v>
      </c>
      <c r="J2058" s="12" t="s">
        <v>4018</v>
      </c>
      <c r="K2058" s="12">
        <v>10117</v>
      </c>
      <c r="L2058" s="12" t="s">
        <v>4009</v>
      </c>
      <c r="M2058" s="12">
        <v>111600</v>
      </c>
      <c r="N2058" s="12" t="s">
        <v>4019</v>
      </c>
      <c r="O2058" s="12" t="s">
        <v>1847</v>
      </c>
      <c r="P2058" s="12" t="s">
        <v>1848</v>
      </c>
      <c r="Q2058" s="12" t="s">
        <v>1849</v>
      </c>
      <c r="R2058" s="12" t="s">
        <v>1850</v>
      </c>
      <c r="S2058" s="12" t="s">
        <v>1857</v>
      </c>
    </row>
    <row r="2059" spans="1:19" x14ac:dyDescent="0.25">
      <c r="A2059" s="12" t="s">
        <v>1852</v>
      </c>
      <c r="B2059" s="12" t="s">
        <v>1838</v>
      </c>
      <c r="C2059" s="12" t="s">
        <v>1853</v>
      </c>
      <c r="D2059" s="12" t="s">
        <v>1840</v>
      </c>
      <c r="E2059" s="12" t="s">
        <v>1841</v>
      </c>
      <c r="F2059" s="13">
        <v>9089.11</v>
      </c>
      <c r="G2059" s="12" t="s">
        <v>1842</v>
      </c>
      <c r="H2059" s="18">
        <v>43952</v>
      </c>
      <c r="I2059" s="12" t="s">
        <v>4017</v>
      </c>
      <c r="J2059" s="12" t="s">
        <v>4018</v>
      </c>
      <c r="K2059" s="12">
        <v>10117</v>
      </c>
      <c r="L2059" s="12" t="s">
        <v>4009</v>
      </c>
      <c r="M2059" s="12">
        <v>111600</v>
      </c>
      <c r="N2059" s="12" t="s">
        <v>4019</v>
      </c>
      <c r="O2059" s="12" t="s">
        <v>1854</v>
      </c>
      <c r="P2059" s="12" t="s">
        <v>1855</v>
      </c>
      <c r="Q2059" s="12" t="s">
        <v>1856</v>
      </c>
      <c r="R2059" s="12" t="s">
        <v>1850</v>
      </c>
      <c r="S2059" s="12" t="s">
        <v>1857</v>
      </c>
    </row>
    <row r="2060" spans="1:19" x14ac:dyDescent="0.25">
      <c r="A2060" s="12" t="s">
        <v>1858</v>
      </c>
      <c r="B2060" s="12" t="s">
        <v>1838</v>
      </c>
      <c r="C2060" s="12" t="s">
        <v>1859</v>
      </c>
      <c r="D2060" s="12" t="s">
        <v>1840</v>
      </c>
      <c r="E2060" s="12" t="s">
        <v>1841</v>
      </c>
      <c r="F2060" s="13">
        <v>9089.11</v>
      </c>
      <c r="G2060" s="12" t="s">
        <v>1842</v>
      </c>
      <c r="H2060" s="18">
        <v>43983</v>
      </c>
      <c r="I2060" s="12" t="s">
        <v>3945</v>
      </c>
      <c r="J2060" s="12" t="s">
        <v>4018</v>
      </c>
      <c r="K2060" s="12">
        <v>10117</v>
      </c>
      <c r="L2060" s="12" t="s">
        <v>4009</v>
      </c>
      <c r="M2060" s="12">
        <v>111600</v>
      </c>
      <c r="N2060" s="12" t="s">
        <v>4019</v>
      </c>
      <c r="O2060" s="12" t="s">
        <v>1860</v>
      </c>
      <c r="P2060" s="12" t="s">
        <v>1861</v>
      </c>
      <c r="Q2060" s="12" t="s">
        <v>1862</v>
      </c>
      <c r="R2060" s="12" t="s">
        <v>1850</v>
      </c>
      <c r="S2060" s="12" t="s">
        <v>1857</v>
      </c>
    </row>
    <row r="2061" spans="1:19" x14ac:dyDescent="0.25">
      <c r="A2061" s="12" t="s">
        <v>1837</v>
      </c>
      <c r="B2061" s="12" t="s">
        <v>1838</v>
      </c>
      <c r="C2061" s="12" t="s">
        <v>1839</v>
      </c>
      <c r="D2061" s="12" t="s">
        <v>1840</v>
      </c>
      <c r="E2061" s="12" t="s">
        <v>1841</v>
      </c>
      <c r="F2061" s="13">
        <v>266.5</v>
      </c>
      <c r="G2061" s="12" t="s">
        <v>1842</v>
      </c>
      <c r="H2061" s="18">
        <v>43922</v>
      </c>
      <c r="I2061" s="12" t="s">
        <v>4020</v>
      </c>
      <c r="J2061" s="12" t="s">
        <v>4021</v>
      </c>
      <c r="K2061" s="12">
        <v>10117</v>
      </c>
      <c r="L2061" s="12" t="s">
        <v>4009</v>
      </c>
      <c r="M2061" s="12">
        <v>111700</v>
      </c>
      <c r="N2061" s="12" t="s">
        <v>4022</v>
      </c>
      <c r="O2061" s="12" t="s">
        <v>1847</v>
      </c>
      <c r="P2061" s="12" t="s">
        <v>1848</v>
      </c>
      <c r="Q2061" s="12" t="s">
        <v>1849</v>
      </c>
      <c r="R2061" s="12" t="s">
        <v>1850</v>
      </c>
      <c r="S2061" s="12" t="s">
        <v>1877</v>
      </c>
    </row>
    <row r="2062" spans="1:19" x14ac:dyDescent="0.25">
      <c r="A2062" s="12" t="s">
        <v>1852</v>
      </c>
      <c r="B2062" s="12" t="s">
        <v>1838</v>
      </c>
      <c r="C2062" s="12" t="s">
        <v>1853</v>
      </c>
      <c r="D2062" s="12" t="s">
        <v>1840</v>
      </c>
      <c r="E2062" s="12" t="s">
        <v>1841</v>
      </c>
      <c r="F2062" s="13">
        <v>266.5</v>
      </c>
      <c r="G2062" s="12" t="s">
        <v>1842</v>
      </c>
      <c r="H2062" s="18">
        <v>43952</v>
      </c>
      <c r="I2062" s="12" t="s">
        <v>4020</v>
      </c>
      <c r="J2062" s="12" t="s">
        <v>4021</v>
      </c>
      <c r="K2062" s="12">
        <v>10117</v>
      </c>
      <c r="L2062" s="12" t="s">
        <v>4009</v>
      </c>
      <c r="M2062" s="12">
        <v>111700</v>
      </c>
      <c r="N2062" s="12" t="s">
        <v>4022</v>
      </c>
      <c r="O2062" s="12" t="s">
        <v>1854</v>
      </c>
      <c r="P2062" s="12" t="s">
        <v>1855</v>
      </c>
      <c r="Q2062" s="12" t="s">
        <v>1856</v>
      </c>
      <c r="R2062" s="12" t="s">
        <v>1850</v>
      </c>
      <c r="S2062" s="12" t="s">
        <v>1877</v>
      </c>
    </row>
    <row r="2063" spans="1:19" x14ac:dyDescent="0.25">
      <c r="A2063" s="12" t="s">
        <v>1858</v>
      </c>
      <c r="B2063" s="12" t="s">
        <v>1838</v>
      </c>
      <c r="C2063" s="12" t="s">
        <v>1859</v>
      </c>
      <c r="D2063" s="12" t="s">
        <v>1840</v>
      </c>
      <c r="E2063" s="12" t="s">
        <v>1841</v>
      </c>
      <c r="F2063" s="13">
        <v>266.5</v>
      </c>
      <c r="G2063" s="12" t="s">
        <v>1842</v>
      </c>
      <c r="H2063" s="18">
        <v>43983</v>
      </c>
      <c r="I2063" s="12" t="s">
        <v>3948</v>
      </c>
      <c r="J2063" s="12" t="s">
        <v>4021</v>
      </c>
      <c r="K2063" s="12">
        <v>10117</v>
      </c>
      <c r="L2063" s="12" t="s">
        <v>4009</v>
      </c>
      <c r="M2063" s="12">
        <v>111700</v>
      </c>
      <c r="N2063" s="12" t="s">
        <v>4022</v>
      </c>
      <c r="O2063" s="12" t="s">
        <v>1860</v>
      </c>
      <c r="P2063" s="12" t="s">
        <v>1861</v>
      </c>
      <c r="Q2063" s="12" t="s">
        <v>1862</v>
      </c>
      <c r="R2063" s="12" t="s">
        <v>1850</v>
      </c>
      <c r="S2063" s="12" t="s">
        <v>1877</v>
      </c>
    </row>
    <row r="2064" spans="1:19" x14ac:dyDescent="0.25">
      <c r="A2064" s="12" t="s">
        <v>1837</v>
      </c>
      <c r="B2064" s="12" t="s">
        <v>1838</v>
      </c>
      <c r="C2064" s="12" t="s">
        <v>1839</v>
      </c>
      <c r="D2064" s="12" t="s">
        <v>1840</v>
      </c>
      <c r="E2064" s="12" t="s">
        <v>1841</v>
      </c>
      <c r="F2064" s="13">
        <v>178.21</v>
      </c>
      <c r="G2064" s="12" t="s">
        <v>1842</v>
      </c>
      <c r="H2064" s="18">
        <v>43922</v>
      </c>
      <c r="I2064" s="12" t="s">
        <v>4023</v>
      </c>
      <c r="J2064" s="12" t="s">
        <v>4024</v>
      </c>
      <c r="K2064" s="12">
        <v>10117</v>
      </c>
      <c r="L2064" s="12" t="s">
        <v>4009</v>
      </c>
      <c r="M2064" s="12">
        <v>113010</v>
      </c>
      <c r="N2064" s="12" t="s">
        <v>4025</v>
      </c>
      <c r="O2064" s="12" t="s">
        <v>1847</v>
      </c>
      <c r="P2064" s="12" t="s">
        <v>1848</v>
      </c>
      <c r="Q2064" s="12" t="s">
        <v>1849</v>
      </c>
      <c r="R2064" s="12" t="s">
        <v>1850</v>
      </c>
      <c r="S2064" s="12" t="s">
        <v>1851</v>
      </c>
    </row>
    <row r="2065" spans="1:19" x14ac:dyDescent="0.25">
      <c r="A2065" s="12" t="s">
        <v>1852</v>
      </c>
      <c r="B2065" s="12" t="s">
        <v>1838</v>
      </c>
      <c r="C2065" s="12" t="s">
        <v>1853</v>
      </c>
      <c r="D2065" s="12" t="s">
        <v>1840</v>
      </c>
      <c r="E2065" s="12" t="s">
        <v>1841</v>
      </c>
      <c r="F2065" s="13">
        <v>178.21</v>
      </c>
      <c r="G2065" s="12" t="s">
        <v>1842</v>
      </c>
      <c r="H2065" s="18">
        <v>43952</v>
      </c>
      <c r="I2065" s="12" t="s">
        <v>4023</v>
      </c>
      <c r="J2065" s="12" t="s">
        <v>4024</v>
      </c>
      <c r="K2065" s="12">
        <v>10117</v>
      </c>
      <c r="L2065" s="12" t="s">
        <v>4009</v>
      </c>
      <c r="M2065" s="12">
        <v>113010</v>
      </c>
      <c r="N2065" s="12" t="s">
        <v>4025</v>
      </c>
      <c r="O2065" s="12" t="s">
        <v>1854</v>
      </c>
      <c r="P2065" s="12" t="s">
        <v>1855</v>
      </c>
      <c r="Q2065" s="12" t="s">
        <v>1856</v>
      </c>
      <c r="R2065" s="12" t="s">
        <v>1850</v>
      </c>
      <c r="S2065" s="12" t="s">
        <v>1851</v>
      </c>
    </row>
    <row r="2066" spans="1:19" x14ac:dyDescent="0.25">
      <c r="A2066" s="12" t="s">
        <v>1858</v>
      </c>
      <c r="B2066" s="12" t="s">
        <v>1838</v>
      </c>
      <c r="C2066" s="12" t="s">
        <v>1859</v>
      </c>
      <c r="D2066" s="12" t="s">
        <v>1840</v>
      </c>
      <c r="E2066" s="12" t="s">
        <v>1841</v>
      </c>
      <c r="F2066" s="13">
        <v>178.21</v>
      </c>
      <c r="G2066" s="12" t="s">
        <v>1842</v>
      </c>
      <c r="H2066" s="18">
        <v>43983</v>
      </c>
      <c r="I2066" s="12" t="s">
        <v>3949</v>
      </c>
      <c r="J2066" s="12" t="s">
        <v>4024</v>
      </c>
      <c r="K2066" s="12">
        <v>10117</v>
      </c>
      <c r="L2066" s="12" t="s">
        <v>4009</v>
      </c>
      <c r="M2066" s="12">
        <v>113010</v>
      </c>
      <c r="N2066" s="12" t="s">
        <v>4025</v>
      </c>
      <c r="O2066" s="12" t="s">
        <v>1860</v>
      </c>
      <c r="P2066" s="12" t="s">
        <v>1861</v>
      </c>
      <c r="Q2066" s="12" t="s">
        <v>1862</v>
      </c>
      <c r="R2066" s="12" t="s">
        <v>1850</v>
      </c>
      <c r="S2066" s="12" t="s">
        <v>1851</v>
      </c>
    </row>
    <row r="2067" spans="1:19" x14ac:dyDescent="0.25">
      <c r="A2067" s="12" t="s">
        <v>1837</v>
      </c>
      <c r="B2067" s="12" t="s">
        <v>1838</v>
      </c>
      <c r="C2067" s="12" t="s">
        <v>1839</v>
      </c>
      <c r="D2067" s="12" t="s">
        <v>1840</v>
      </c>
      <c r="E2067" s="12" t="s">
        <v>1841</v>
      </c>
      <c r="F2067" s="13">
        <v>170.46</v>
      </c>
      <c r="G2067" s="12" t="s">
        <v>1842</v>
      </c>
      <c r="H2067" s="18">
        <v>43922</v>
      </c>
      <c r="I2067" s="12" t="s">
        <v>4026</v>
      </c>
      <c r="J2067" s="12" t="s">
        <v>4027</v>
      </c>
      <c r="K2067" s="12">
        <v>10117</v>
      </c>
      <c r="L2067" s="12" t="s">
        <v>4009</v>
      </c>
      <c r="M2067" s="12">
        <v>113020</v>
      </c>
      <c r="N2067" s="12" t="s">
        <v>4028</v>
      </c>
      <c r="O2067" s="12" t="s">
        <v>1847</v>
      </c>
      <c r="P2067" s="12" t="s">
        <v>1848</v>
      </c>
      <c r="Q2067" s="12" t="s">
        <v>1849</v>
      </c>
      <c r="R2067" s="12" t="s">
        <v>1850</v>
      </c>
      <c r="S2067" s="12" t="s">
        <v>1866</v>
      </c>
    </row>
    <row r="2068" spans="1:19" x14ac:dyDescent="0.25">
      <c r="A2068" s="12" t="s">
        <v>1852</v>
      </c>
      <c r="B2068" s="12" t="s">
        <v>1838</v>
      </c>
      <c r="C2068" s="12" t="s">
        <v>1853</v>
      </c>
      <c r="D2068" s="12" t="s">
        <v>1840</v>
      </c>
      <c r="E2068" s="12" t="s">
        <v>1841</v>
      </c>
      <c r="F2068" s="13">
        <v>170.46</v>
      </c>
      <c r="G2068" s="12" t="s">
        <v>1842</v>
      </c>
      <c r="H2068" s="18">
        <v>43952</v>
      </c>
      <c r="I2068" s="12" t="s">
        <v>4026</v>
      </c>
      <c r="J2068" s="12" t="s">
        <v>4027</v>
      </c>
      <c r="K2068" s="12">
        <v>10117</v>
      </c>
      <c r="L2068" s="12" t="s">
        <v>4009</v>
      </c>
      <c r="M2068" s="12">
        <v>113020</v>
      </c>
      <c r="N2068" s="12" t="s">
        <v>4028</v>
      </c>
      <c r="O2068" s="12" t="s">
        <v>1854</v>
      </c>
      <c r="P2068" s="12" t="s">
        <v>1855</v>
      </c>
      <c r="Q2068" s="12" t="s">
        <v>1856</v>
      </c>
      <c r="R2068" s="12" t="s">
        <v>1850</v>
      </c>
      <c r="S2068" s="12" t="s">
        <v>1866</v>
      </c>
    </row>
    <row r="2069" spans="1:19" x14ac:dyDescent="0.25">
      <c r="A2069" s="12" t="s">
        <v>1858</v>
      </c>
      <c r="B2069" s="12" t="s">
        <v>1838</v>
      </c>
      <c r="C2069" s="12" t="s">
        <v>1859</v>
      </c>
      <c r="D2069" s="12" t="s">
        <v>1840</v>
      </c>
      <c r="E2069" s="12" t="s">
        <v>1841</v>
      </c>
      <c r="F2069" s="13">
        <v>170.46</v>
      </c>
      <c r="G2069" s="12" t="s">
        <v>1842</v>
      </c>
      <c r="H2069" s="18">
        <v>43983</v>
      </c>
      <c r="I2069" s="12" t="s">
        <v>3954</v>
      </c>
      <c r="J2069" s="12" t="s">
        <v>4027</v>
      </c>
      <c r="K2069" s="12">
        <v>10117</v>
      </c>
      <c r="L2069" s="12" t="s">
        <v>4009</v>
      </c>
      <c r="M2069" s="12">
        <v>113020</v>
      </c>
      <c r="N2069" s="12" t="s">
        <v>4028</v>
      </c>
      <c r="O2069" s="12" t="s">
        <v>1860</v>
      </c>
      <c r="P2069" s="12" t="s">
        <v>1861</v>
      </c>
      <c r="Q2069" s="12" t="s">
        <v>1862</v>
      </c>
      <c r="R2069" s="12" t="s">
        <v>1850</v>
      </c>
      <c r="S2069" s="12" t="s">
        <v>1866</v>
      </c>
    </row>
    <row r="2070" spans="1:19" x14ac:dyDescent="0.25">
      <c r="A2070" s="12" t="s">
        <v>1837</v>
      </c>
      <c r="B2070" s="12" t="s">
        <v>1838</v>
      </c>
      <c r="C2070" s="12" t="s">
        <v>1839</v>
      </c>
      <c r="D2070" s="12" t="s">
        <v>1840</v>
      </c>
      <c r="E2070" s="12" t="s">
        <v>1841</v>
      </c>
      <c r="F2070" s="13">
        <v>4817.79</v>
      </c>
      <c r="G2070" s="12" t="s">
        <v>1842</v>
      </c>
      <c r="H2070" s="18">
        <v>43922</v>
      </c>
      <c r="I2070" s="12" t="s">
        <v>4029</v>
      </c>
      <c r="J2070" s="12" t="s">
        <v>4030</v>
      </c>
      <c r="K2070" s="12">
        <v>10117</v>
      </c>
      <c r="L2070" s="12" t="s">
        <v>4009</v>
      </c>
      <c r="M2070" s="12">
        <v>113040</v>
      </c>
      <c r="N2070" s="12" t="s">
        <v>4031</v>
      </c>
      <c r="O2070" s="12" t="s">
        <v>1847</v>
      </c>
      <c r="P2070" s="12" t="s">
        <v>1848</v>
      </c>
      <c r="Q2070" s="12" t="s">
        <v>1849</v>
      </c>
      <c r="R2070" s="12" t="s">
        <v>1850</v>
      </c>
      <c r="S2070" s="12" t="s">
        <v>1815</v>
      </c>
    </row>
    <row r="2071" spans="1:19" x14ac:dyDescent="0.25">
      <c r="A2071" s="12" t="s">
        <v>1852</v>
      </c>
      <c r="B2071" s="12" t="s">
        <v>1838</v>
      </c>
      <c r="C2071" s="12" t="s">
        <v>1853</v>
      </c>
      <c r="D2071" s="12" t="s">
        <v>1840</v>
      </c>
      <c r="E2071" s="12" t="s">
        <v>1841</v>
      </c>
      <c r="F2071" s="13">
        <v>4696.18</v>
      </c>
      <c r="G2071" s="12" t="s">
        <v>1842</v>
      </c>
      <c r="H2071" s="18">
        <v>43952</v>
      </c>
      <c r="I2071" s="12" t="s">
        <v>4029</v>
      </c>
      <c r="J2071" s="12" t="s">
        <v>4030</v>
      </c>
      <c r="K2071" s="12">
        <v>10117</v>
      </c>
      <c r="L2071" s="12" t="s">
        <v>4009</v>
      </c>
      <c r="M2071" s="12">
        <v>113040</v>
      </c>
      <c r="N2071" s="12" t="s">
        <v>4031</v>
      </c>
      <c r="O2071" s="12" t="s">
        <v>1854</v>
      </c>
      <c r="P2071" s="12" t="s">
        <v>1855</v>
      </c>
      <c r="Q2071" s="12" t="s">
        <v>1856</v>
      </c>
      <c r="R2071" s="12" t="s">
        <v>1850</v>
      </c>
      <c r="S2071" s="12" t="s">
        <v>1815</v>
      </c>
    </row>
    <row r="2072" spans="1:19" x14ac:dyDescent="0.25">
      <c r="A2072" s="12" t="s">
        <v>1858</v>
      </c>
      <c r="B2072" s="12" t="s">
        <v>1838</v>
      </c>
      <c r="C2072" s="12" t="s">
        <v>1859</v>
      </c>
      <c r="D2072" s="12" t="s">
        <v>1840</v>
      </c>
      <c r="E2072" s="12" t="s">
        <v>1841</v>
      </c>
      <c r="F2072" s="13">
        <v>4699.49</v>
      </c>
      <c r="G2072" s="12" t="s">
        <v>1842</v>
      </c>
      <c r="H2072" s="18">
        <v>43983</v>
      </c>
      <c r="I2072" s="12" t="s">
        <v>3959</v>
      </c>
      <c r="J2072" s="12" t="s">
        <v>4030</v>
      </c>
      <c r="K2072" s="12">
        <v>10117</v>
      </c>
      <c r="L2072" s="12" t="s">
        <v>4009</v>
      </c>
      <c r="M2072" s="12">
        <v>113040</v>
      </c>
      <c r="N2072" s="12" t="s">
        <v>4031</v>
      </c>
      <c r="O2072" s="12" t="s">
        <v>1860</v>
      </c>
      <c r="P2072" s="12" t="s">
        <v>1861</v>
      </c>
      <c r="Q2072" s="12" t="s">
        <v>1862</v>
      </c>
      <c r="R2072" s="12" t="s">
        <v>1850</v>
      </c>
      <c r="S2072" s="12" t="s">
        <v>1815</v>
      </c>
    </row>
    <row r="2073" spans="1:19" x14ac:dyDescent="0.25">
      <c r="A2073" s="12" t="s">
        <v>1837</v>
      </c>
      <c r="B2073" s="12" t="s">
        <v>1838</v>
      </c>
      <c r="C2073" s="12" t="s">
        <v>1839</v>
      </c>
      <c r="D2073" s="12" t="s">
        <v>1840</v>
      </c>
      <c r="E2073" s="12" t="s">
        <v>1841</v>
      </c>
      <c r="F2073" s="13">
        <v>500.21</v>
      </c>
      <c r="G2073" s="12" t="s">
        <v>1842</v>
      </c>
      <c r="H2073" s="18">
        <v>43922</v>
      </c>
      <c r="I2073" s="12" t="s">
        <v>4032</v>
      </c>
      <c r="J2073" s="12" t="s">
        <v>4033</v>
      </c>
      <c r="K2073" s="12">
        <v>10117</v>
      </c>
      <c r="L2073" s="12" t="s">
        <v>4009</v>
      </c>
      <c r="M2073" s="12">
        <v>113060</v>
      </c>
      <c r="N2073" s="12" t="s">
        <v>4034</v>
      </c>
      <c r="O2073" s="12" t="s">
        <v>1847</v>
      </c>
      <c r="P2073" s="12" t="s">
        <v>1848</v>
      </c>
      <c r="Q2073" s="12" t="s">
        <v>1849</v>
      </c>
      <c r="R2073" s="12" t="s">
        <v>1850</v>
      </c>
      <c r="S2073" s="12" t="s">
        <v>1857</v>
      </c>
    </row>
    <row r="2074" spans="1:19" x14ac:dyDescent="0.25">
      <c r="A2074" s="12" t="s">
        <v>1852</v>
      </c>
      <c r="B2074" s="12" t="s">
        <v>1838</v>
      </c>
      <c r="C2074" s="12" t="s">
        <v>1853</v>
      </c>
      <c r="D2074" s="12" t="s">
        <v>1840</v>
      </c>
      <c r="E2074" s="12" t="s">
        <v>1841</v>
      </c>
      <c r="F2074" s="13">
        <v>500.21</v>
      </c>
      <c r="G2074" s="12" t="s">
        <v>1842</v>
      </c>
      <c r="H2074" s="18">
        <v>43952</v>
      </c>
      <c r="I2074" s="12" t="s">
        <v>4032</v>
      </c>
      <c r="J2074" s="12" t="s">
        <v>4033</v>
      </c>
      <c r="K2074" s="12">
        <v>10117</v>
      </c>
      <c r="L2074" s="12" t="s">
        <v>4009</v>
      </c>
      <c r="M2074" s="12">
        <v>113060</v>
      </c>
      <c r="N2074" s="12" t="s">
        <v>4034</v>
      </c>
      <c r="O2074" s="12" t="s">
        <v>1854</v>
      </c>
      <c r="P2074" s="12" t="s">
        <v>1855</v>
      </c>
      <c r="Q2074" s="12" t="s">
        <v>2391</v>
      </c>
      <c r="R2074" s="12" t="s">
        <v>1850</v>
      </c>
      <c r="S2074" s="12" t="s">
        <v>1857</v>
      </c>
    </row>
    <row r="2075" spans="1:19" x14ac:dyDescent="0.25">
      <c r="A2075" s="12" t="s">
        <v>1858</v>
      </c>
      <c r="B2075" s="12" t="s">
        <v>1838</v>
      </c>
      <c r="C2075" s="12" t="s">
        <v>1859</v>
      </c>
      <c r="D2075" s="12" t="s">
        <v>1840</v>
      </c>
      <c r="E2075" s="12" t="s">
        <v>1841</v>
      </c>
      <c r="F2075" s="13">
        <v>500.21</v>
      </c>
      <c r="G2075" s="12" t="s">
        <v>1842</v>
      </c>
      <c r="H2075" s="18">
        <v>43983</v>
      </c>
      <c r="I2075" s="12" t="s">
        <v>3962</v>
      </c>
      <c r="J2075" s="12" t="s">
        <v>4033</v>
      </c>
      <c r="K2075" s="12">
        <v>10117</v>
      </c>
      <c r="L2075" s="12" t="s">
        <v>4009</v>
      </c>
      <c r="M2075" s="12">
        <v>113060</v>
      </c>
      <c r="N2075" s="12" t="s">
        <v>4034</v>
      </c>
      <c r="O2075" s="12" t="s">
        <v>1860</v>
      </c>
      <c r="P2075" s="12" t="s">
        <v>1861</v>
      </c>
      <c r="Q2075" s="12" t="s">
        <v>1862</v>
      </c>
      <c r="R2075" s="12" t="s">
        <v>1850</v>
      </c>
      <c r="S2075" s="12" t="s">
        <v>1857</v>
      </c>
    </row>
    <row r="2076" spans="1:19" x14ac:dyDescent="0.25">
      <c r="A2076" s="12" t="s">
        <v>1837</v>
      </c>
      <c r="B2076" s="12" t="s">
        <v>1838</v>
      </c>
      <c r="C2076" s="12" t="s">
        <v>1839</v>
      </c>
      <c r="D2076" s="12" t="s">
        <v>1840</v>
      </c>
      <c r="E2076" s="12" t="s">
        <v>1841</v>
      </c>
      <c r="F2076" s="13">
        <v>713.22</v>
      </c>
      <c r="G2076" s="12" t="s">
        <v>1842</v>
      </c>
      <c r="H2076" s="18">
        <v>43922</v>
      </c>
      <c r="I2076" s="12" t="s">
        <v>4035</v>
      </c>
      <c r="J2076" s="12" t="s">
        <v>4036</v>
      </c>
      <c r="K2076" s="12">
        <v>10117</v>
      </c>
      <c r="L2076" s="12" t="s">
        <v>4009</v>
      </c>
      <c r="M2076" s="12">
        <v>114010</v>
      </c>
      <c r="N2076" s="12" t="s">
        <v>4037</v>
      </c>
      <c r="O2076" s="12" t="s">
        <v>1847</v>
      </c>
      <c r="P2076" s="12" t="s">
        <v>1848</v>
      </c>
      <c r="Q2076" s="12" t="s">
        <v>1849</v>
      </c>
      <c r="R2076" s="12" t="s">
        <v>1850</v>
      </c>
      <c r="S2076" s="12" t="s">
        <v>1851</v>
      </c>
    </row>
    <row r="2077" spans="1:19" x14ac:dyDescent="0.25">
      <c r="A2077" s="12" t="s">
        <v>1852</v>
      </c>
      <c r="B2077" s="12" t="s">
        <v>1838</v>
      </c>
      <c r="C2077" s="12" t="s">
        <v>1853</v>
      </c>
      <c r="D2077" s="12" t="s">
        <v>1840</v>
      </c>
      <c r="E2077" s="12" t="s">
        <v>1841</v>
      </c>
      <c r="F2077" s="13">
        <v>713.22</v>
      </c>
      <c r="G2077" s="12" t="s">
        <v>1842</v>
      </c>
      <c r="H2077" s="18">
        <v>43952</v>
      </c>
      <c r="I2077" s="12" t="s">
        <v>4035</v>
      </c>
      <c r="J2077" s="12" t="s">
        <v>4036</v>
      </c>
      <c r="K2077" s="12">
        <v>10117</v>
      </c>
      <c r="L2077" s="12" t="s">
        <v>4009</v>
      </c>
      <c r="M2077" s="12">
        <v>114010</v>
      </c>
      <c r="N2077" s="12" t="s">
        <v>4037</v>
      </c>
      <c r="O2077" s="12" t="s">
        <v>1854</v>
      </c>
      <c r="P2077" s="12" t="s">
        <v>1855</v>
      </c>
      <c r="Q2077" s="12" t="s">
        <v>2391</v>
      </c>
      <c r="R2077" s="12" t="s">
        <v>1850</v>
      </c>
      <c r="S2077" s="12" t="s">
        <v>1851</v>
      </c>
    </row>
    <row r="2078" spans="1:19" x14ac:dyDescent="0.25">
      <c r="A2078" s="12" t="s">
        <v>1858</v>
      </c>
      <c r="B2078" s="12" t="s">
        <v>1838</v>
      </c>
      <c r="C2078" s="12" t="s">
        <v>1859</v>
      </c>
      <c r="D2078" s="12" t="s">
        <v>1840</v>
      </c>
      <c r="E2078" s="12" t="s">
        <v>1841</v>
      </c>
      <c r="F2078" s="13">
        <v>713.22</v>
      </c>
      <c r="G2078" s="12" t="s">
        <v>1842</v>
      </c>
      <c r="H2078" s="18">
        <v>43983</v>
      </c>
      <c r="I2078" s="12" t="s">
        <v>3965</v>
      </c>
      <c r="J2078" s="12" t="s">
        <v>4036</v>
      </c>
      <c r="K2078" s="12">
        <v>10117</v>
      </c>
      <c r="L2078" s="12" t="s">
        <v>4009</v>
      </c>
      <c r="M2078" s="12">
        <v>114010</v>
      </c>
      <c r="N2078" s="12" t="s">
        <v>4037</v>
      </c>
      <c r="O2078" s="12" t="s">
        <v>1860</v>
      </c>
      <c r="P2078" s="12" t="s">
        <v>1861</v>
      </c>
      <c r="Q2078" s="12" t="s">
        <v>1862</v>
      </c>
      <c r="R2078" s="12" t="s">
        <v>1850</v>
      </c>
      <c r="S2078" s="12" t="s">
        <v>1851</v>
      </c>
    </row>
    <row r="2079" spans="1:19" x14ac:dyDescent="0.25">
      <c r="A2079" s="12" t="s">
        <v>1837</v>
      </c>
      <c r="B2079" s="12" t="s">
        <v>1838</v>
      </c>
      <c r="C2079" s="12" t="s">
        <v>1839</v>
      </c>
      <c r="D2079" s="12" t="s">
        <v>1840</v>
      </c>
      <c r="E2079" s="12" t="s">
        <v>1841</v>
      </c>
      <c r="F2079" s="13">
        <v>967.18</v>
      </c>
      <c r="G2079" s="12" t="s">
        <v>1842</v>
      </c>
      <c r="H2079" s="18">
        <v>43922</v>
      </c>
      <c r="I2079" s="12" t="s">
        <v>4038</v>
      </c>
      <c r="J2079" s="12" t="s">
        <v>4039</v>
      </c>
      <c r="K2079" s="12">
        <v>10117</v>
      </c>
      <c r="L2079" s="12" t="s">
        <v>4009</v>
      </c>
      <c r="M2079" s="12">
        <v>114020</v>
      </c>
      <c r="N2079" s="12" t="s">
        <v>4040</v>
      </c>
      <c r="O2079" s="12" t="s">
        <v>1847</v>
      </c>
      <c r="P2079" s="12" t="s">
        <v>1848</v>
      </c>
      <c r="Q2079" s="12" t="s">
        <v>1849</v>
      </c>
      <c r="R2079" s="12" t="s">
        <v>1850</v>
      </c>
      <c r="S2079" s="12" t="s">
        <v>1866</v>
      </c>
    </row>
    <row r="2080" spans="1:19" x14ac:dyDescent="0.25">
      <c r="A2080" s="12" t="s">
        <v>1852</v>
      </c>
      <c r="B2080" s="12" t="s">
        <v>1838</v>
      </c>
      <c r="C2080" s="12" t="s">
        <v>1853</v>
      </c>
      <c r="D2080" s="12" t="s">
        <v>1840</v>
      </c>
      <c r="E2080" s="12" t="s">
        <v>1841</v>
      </c>
      <c r="F2080" s="13">
        <v>967.18</v>
      </c>
      <c r="G2080" s="12" t="s">
        <v>1842</v>
      </c>
      <c r="H2080" s="18">
        <v>43952</v>
      </c>
      <c r="I2080" s="12" t="s">
        <v>4038</v>
      </c>
      <c r="J2080" s="12" t="s">
        <v>4039</v>
      </c>
      <c r="K2080" s="12">
        <v>10117</v>
      </c>
      <c r="L2080" s="12" t="s">
        <v>4009</v>
      </c>
      <c r="M2080" s="12">
        <v>114020</v>
      </c>
      <c r="N2080" s="12" t="s">
        <v>4040</v>
      </c>
      <c r="O2080" s="12" t="s">
        <v>1854</v>
      </c>
      <c r="P2080" s="12" t="s">
        <v>1855</v>
      </c>
      <c r="Q2080" s="12" t="s">
        <v>2391</v>
      </c>
      <c r="R2080" s="12" t="s">
        <v>1850</v>
      </c>
      <c r="S2080" s="12" t="s">
        <v>1866</v>
      </c>
    </row>
    <row r="2081" spans="1:19" x14ac:dyDescent="0.25">
      <c r="A2081" s="12" t="s">
        <v>1858</v>
      </c>
      <c r="B2081" s="12" t="s">
        <v>1838</v>
      </c>
      <c r="C2081" s="12" t="s">
        <v>1859</v>
      </c>
      <c r="D2081" s="12" t="s">
        <v>1840</v>
      </c>
      <c r="E2081" s="12" t="s">
        <v>1841</v>
      </c>
      <c r="F2081" s="13">
        <v>967.18</v>
      </c>
      <c r="G2081" s="12" t="s">
        <v>1842</v>
      </c>
      <c r="H2081" s="18">
        <v>43983</v>
      </c>
      <c r="I2081" s="12" t="s">
        <v>3970</v>
      </c>
      <c r="J2081" s="12" t="s">
        <v>4039</v>
      </c>
      <c r="K2081" s="12">
        <v>10117</v>
      </c>
      <c r="L2081" s="12" t="s">
        <v>4009</v>
      </c>
      <c r="M2081" s="12">
        <v>114020</v>
      </c>
      <c r="N2081" s="12" t="s">
        <v>4040</v>
      </c>
      <c r="O2081" s="12" t="s">
        <v>1860</v>
      </c>
      <c r="P2081" s="12" t="s">
        <v>1861</v>
      </c>
      <c r="Q2081" s="12" t="s">
        <v>1862</v>
      </c>
      <c r="R2081" s="12" t="s">
        <v>1850</v>
      </c>
      <c r="S2081" s="12" t="s">
        <v>1866</v>
      </c>
    </row>
    <row r="2082" spans="1:19" x14ac:dyDescent="0.25">
      <c r="A2082" s="12" t="s">
        <v>1837</v>
      </c>
      <c r="B2082" s="12" t="s">
        <v>1838</v>
      </c>
      <c r="C2082" s="12" t="s">
        <v>1839</v>
      </c>
      <c r="D2082" s="12" t="s">
        <v>1840</v>
      </c>
      <c r="E2082" s="12" t="s">
        <v>1841</v>
      </c>
      <c r="F2082" s="13">
        <v>10091.23</v>
      </c>
      <c r="G2082" s="12" t="s">
        <v>1842</v>
      </c>
      <c r="H2082" s="18">
        <v>43922</v>
      </c>
      <c r="I2082" s="12" t="s">
        <v>4041</v>
      </c>
      <c r="J2082" s="12" t="s">
        <v>4042</v>
      </c>
      <c r="K2082" s="12">
        <v>10117</v>
      </c>
      <c r="L2082" s="12" t="s">
        <v>4009</v>
      </c>
      <c r="M2082" s="12">
        <v>114040</v>
      </c>
      <c r="N2082" s="12" t="s">
        <v>4043</v>
      </c>
      <c r="O2082" s="12" t="s">
        <v>1847</v>
      </c>
      <c r="P2082" s="12" t="s">
        <v>1848</v>
      </c>
      <c r="Q2082" s="12" t="s">
        <v>1849</v>
      </c>
      <c r="R2082" s="12" t="s">
        <v>1850</v>
      </c>
      <c r="S2082" s="12" t="s">
        <v>1815</v>
      </c>
    </row>
    <row r="2083" spans="1:19" x14ac:dyDescent="0.25">
      <c r="A2083" s="12" t="s">
        <v>1852</v>
      </c>
      <c r="B2083" s="12" t="s">
        <v>1838</v>
      </c>
      <c r="C2083" s="12" t="s">
        <v>1853</v>
      </c>
      <c r="D2083" s="12" t="s">
        <v>1840</v>
      </c>
      <c r="E2083" s="12" t="s">
        <v>1841</v>
      </c>
      <c r="F2083" s="13">
        <v>9882.56</v>
      </c>
      <c r="G2083" s="12" t="s">
        <v>1842</v>
      </c>
      <c r="H2083" s="18">
        <v>43952</v>
      </c>
      <c r="I2083" s="12" t="s">
        <v>4041</v>
      </c>
      <c r="J2083" s="12" t="s">
        <v>4042</v>
      </c>
      <c r="K2083" s="12">
        <v>10117</v>
      </c>
      <c r="L2083" s="12" t="s">
        <v>4009</v>
      </c>
      <c r="M2083" s="12">
        <v>114040</v>
      </c>
      <c r="N2083" s="12" t="s">
        <v>4043</v>
      </c>
      <c r="O2083" s="12" t="s">
        <v>1854</v>
      </c>
      <c r="P2083" s="12" t="s">
        <v>1855</v>
      </c>
      <c r="Q2083" s="12" t="s">
        <v>2391</v>
      </c>
      <c r="R2083" s="12" t="s">
        <v>1850</v>
      </c>
      <c r="S2083" s="12" t="s">
        <v>1815</v>
      </c>
    </row>
    <row r="2084" spans="1:19" x14ac:dyDescent="0.25">
      <c r="A2084" s="12" t="s">
        <v>1858</v>
      </c>
      <c r="B2084" s="12" t="s">
        <v>1838</v>
      </c>
      <c r="C2084" s="12" t="s">
        <v>1859</v>
      </c>
      <c r="D2084" s="12" t="s">
        <v>1840</v>
      </c>
      <c r="E2084" s="12" t="s">
        <v>1841</v>
      </c>
      <c r="F2084" s="13">
        <v>9918.36</v>
      </c>
      <c r="G2084" s="12" t="s">
        <v>1842</v>
      </c>
      <c r="H2084" s="18">
        <v>43983</v>
      </c>
      <c r="I2084" s="12" t="s">
        <v>3974</v>
      </c>
      <c r="J2084" s="12" t="s">
        <v>4042</v>
      </c>
      <c r="K2084" s="12">
        <v>10117</v>
      </c>
      <c r="L2084" s="12" t="s">
        <v>4009</v>
      </c>
      <c r="M2084" s="12">
        <v>114040</v>
      </c>
      <c r="N2084" s="12" t="s">
        <v>4043</v>
      </c>
      <c r="O2084" s="12" t="s">
        <v>1860</v>
      </c>
      <c r="P2084" s="12" t="s">
        <v>1861</v>
      </c>
      <c r="Q2084" s="12" t="s">
        <v>1862</v>
      </c>
      <c r="R2084" s="12" t="s">
        <v>1850</v>
      </c>
      <c r="S2084" s="12" t="s">
        <v>1815</v>
      </c>
    </row>
    <row r="2085" spans="1:19" x14ac:dyDescent="0.25">
      <c r="A2085" s="12" t="s">
        <v>1837</v>
      </c>
      <c r="B2085" s="12" t="s">
        <v>1838</v>
      </c>
      <c r="C2085" s="12" t="s">
        <v>1839</v>
      </c>
      <c r="D2085" s="12" t="s">
        <v>1840</v>
      </c>
      <c r="E2085" s="12" t="s">
        <v>1841</v>
      </c>
      <c r="F2085" s="13">
        <v>2535.86</v>
      </c>
      <c r="G2085" s="12" t="s">
        <v>1842</v>
      </c>
      <c r="H2085" s="18">
        <v>43922</v>
      </c>
      <c r="I2085" s="12" t="s">
        <v>4044</v>
      </c>
      <c r="J2085" s="12" t="s">
        <v>4045</v>
      </c>
      <c r="K2085" s="12">
        <v>10117</v>
      </c>
      <c r="L2085" s="12" t="s">
        <v>4009</v>
      </c>
      <c r="M2085" s="12">
        <v>114060</v>
      </c>
      <c r="N2085" s="12" t="s">
        <v>4046</v>
      </c>
      <c r="O2085" s="12" t="s">
        <v>1847</v>
      </c>
      <c r="P2085" s="12" t="s">
        <v>1848</v>
      </c>
      <c r="Q2085" s="12" t="s">
        <v>1849</v>
      </c>
      <c r="R2085" s="12" t="s">
        <v>1850</v>
      </c>
      <c r="S2085" s="12" t="s">
        <v>1857</v>
      </c>
    </row>
    <row r="2086" spans="1:19" x14ac:dyDescent="0.25">
      <c r="A2086" s="12" t="s">
        <v>1852</v>
      </c>
      <c r="B2086" s="12" t="s">
        <v>1838</v>
      </c>
      <c r="C2086" s="12" t="s">
        <v>1853</v>
      </c>
      <c r="D2086" s="12" t="s">
        <v>1840</v>
      </c>
      <c r="E2086" s="12" t="s">
        <v>1841</v>
      </c>
      <c r="F2086" s="13">
        <v>2535.86</v>
      </c>
      <c r="G2086" s="12" t="s">
        <v>1842</v>
      </c>
      <c r="H2086" s="18">
        <v>43952</v>
      </c>
      <c r="I2086" s="12" t="s">
        <v>4044</v>
      </c>
      <c r="J2086" s="12" t="s">
        <v>4045</v>
      </c>
      <c r="K2086" s="12">
        <v>10117</v>
      </c>
      <c r="L2086" s="12" t="s">
        <v>4009</v>
      </c>
      <c r="M2086" s="12">
        <v>114060</v>
      </c>
      <c r="N2086" s="12" t="s">
        <v>4046</v>
      </c>
      <c r="O2086" s="12" t="s">
        <v>1854</v>
      </c>
      <c r="P2086" s="12" t="s">
        <v>1855</v>
      </c>
      <c r="Q2086" s="12" t="s">
        <v>2391</v>
      </c>
      <c r="R2086" s="12" t="s">
        <v>1850</v>
      </c>
      <c r="S2086" s="12" t="s">
        <v>1857</v>
      </c>
    </row>
    <row r="2087" spans="1:19" x14ac:dyDescent="0.25">
      <c r="A2087" s="12" t="s">
        <v>1858</v>
      </c>
      <c r="B2087" s="12" t="s">
        <v>1838</v>
      </c>
      <c r="C2087" s="12" t="s">
        <v>1859</v>
      </c>
      <c r="D2087" s="12" t="s">
        <v>1840</v>
      </c>
      <c r="E2087" s="12" t="s">
        <v>1841</v>
      </c>
      <c r="F2087" s="13">
        <v>2535.86</v>
      </c>
      <c r="G2087" s="12" t="s">
        <v>1842</v>
      </c>
      <c r="H2087" s="18">
        <v>43983</v>
      </c>
      <c r="I2087" s="12" t="s">
        <v>3977</v>
      </c>
      <c r="J2087" s="12" t="s">
        <v>4045</v>
      </c>
      <c r="K2087" s="12">
        <v>10117</v>
      </c>
      <c r="L2087" s="12" t="s">
        <v>4009</v>
      </c>
      <c r="M2087" s="12">
        <v>114060</v>
      </c>
      <c r="N2087" s="12" t="s">
        <v>4046</v>
      </c>
      <c r="O2087" s="12" t="s">
        <v>1860</v>
      </c>
      <c r="P2087" s="12" t="s">
        <v>1861</v>
      </c>
      <c r="Q2087" s="12" t="s">
        <v>1862</v>
      </c>
      <c r="R2087" s="12" t="s">
        <v>1850</v>
      </c>
      <c r="S2087" s="12" t="s">
        <v>1857</v>
      </c>
    </row>
    <row r="2088" spans="1:19" x14ac:dyDescent="0.25">
      <c r="A2088" s="12" t="s">
        <v>1837</v>
      </c>
      <c r="B2088" s="12" t="s">
        <v>1838</v>
      </c>
      <c r="C2088" s="12" t="s">
        <v>1839</v>
      </c>
      <c r="D2088" s="12" t="s">
        <v>1840</v>
      </c>
      <c r="E2088" s="12" t="s">
        <v>1841</v>
      </c>
      <c r="F2088" s="13">
        <v>2621.35</v>
      </c>
      <c r="G2088" s="12" t="s">
        <v>1842</v>
      </c>
      <c r="H2088" s="18">
        <v>43922</v>
      </c>
      <c r="I2088" s="12" t="s">
        <v>4047</v>
      </c>
      <c r="J2088" s="12" t="s">
        <v>4048</v>
      </c>
      <c r="K2088" s="12">
        <v>10118</v>
      </c>
      <c r="L2088" s="12" t="s">
        <v>4049</v>
      </c>
      <c r="M2088" s="12">
        <v>111100</v>
      </c>
      <c r="N2088" s="12" t="s">
        <v>4050</v>
      </c>
      <c r="O2088" s="12" t="s">
        <v>1847</v>
      </c>
      <c r="P2088" s="12" t="s">
        <v>1848</v>
      </c>
      <c r="Q2088" s="12" t="s">
        <v>1849</v>
      </c>
      <c r="R2088" s="12" t="s">
        <v>1850</v>
      </c>
      <c r="S2088" s="12" t="s">
        <v>1851</v>
      </c>
    </row>
    <row r="2089" spans="1:19" x14ac:dyDescent="0.25">
      <c r="A2089" s="12" t="s">
        <v>1852</v>
      </c>
      <c r="B2089" s="12" t="s">
        <v>1838</v>
      </c>
      <c r="C2089" s="12" t="s">
        <v>1853</v>
      </c>
      <c r="D2089" s="12" t="s">
        <v>1840</v>
      </c>
      <c r="E2089" s="12" t="s">
        <v>1841</v>
      </c>
      <c r="F2089" s="13">
        <v>3144.94</v>
      </c>
      <c r="G2089" s="12" t="s">
        <v>1842</v>
      </c>
      <c r="H2089" s="18">
        <v>43952</v>
      </c>
      <c r="I2089" s="12" t="s">
        <v>4047</v>
      </c>
      <c r="J2089" s="12" t="s">
        <v>4048</v>
      </c>
      <c r="K2089" s="12">
        <v>10118</v>
      </c>
      <c r="L2089" s="12" t="s">
        <v>4049</v>
      </c>
      <c r="M2089" s="12">
        <v>111100</v>
      </c>
      <c r="N2089" s="12" t="s">
        <v>4050</v>
      </c>
      <c r="O2089" s="12" t="s">
        <v>1854</v>
      </c>
      <c r="P2089" s="12" t="s">
        <v>1855</v>
      </c>
      <c r="Q2089" s="12" t="s">
        <v>2391</v>
      </c>
      <c r="R2089" s="12" t="s">
        <v>1850</v>
      </c>
      <c r="S2089" s="12" t="s">
        <v>1851</v>
      </c>
    </row>
    <row r="2090" spans="1:19" x14ac:dyDescent="0.25">
      <c r="A2090" s="12" t="s">
        <v>1858</v>
      </c>
      <c r="B2090" s="12" t="s">
        <v>1838</v>
      </c>
      <c r="C2090" s="12" t="s">
        <v>1859</v>
      </c>
      <c r="D2090" s="12" t="s">
        <v>1840</v>
      </c>
      <c r="E2090" s="12" t="s">
        <v>1841</v>
      </c>
      <c r="F2090" s="13">
        <v>2582.81</v>
      </c>
      <c r="G2090" s="12" t="s">
        <v>1842</v>
      </c>
      <c r="H2090" s="18">
        <v>43983</v>
      </c>
      <c r="I2090" s="12" t="s">
        <v>3980</v>
      </c>
      <c r="J2090" s="12" t="s">
        <v>4048</v>
      </c>
      <c r="K2090" s="12">
        <v>10118</v>
      </c>
      <c r="L2090" s="12" t="s">
        <v>4049</v>
      </c>
      <c r="M2090" s="12">
        <v>111100</v>
      </c>
      <c r="N2090" s="12" t="s">
        <v>4050</v>
      </c>
      <c r="O2090" s="12" t="s">
        <v>1860</v>
      </c>
      <c r="P2090" s="12" t="s">
        <v>1861</v>
      </c>
      <c r="Q2090" s="12" t="s">
        <v>1862</v>
      </c>
      <c r="R2090" s="12" t="s">
        <v>1850</v>
      </c>
      <c r="S2090" s="12" t="s">
        <v>1851</v>
      </c>
    </row>
    <row r="2091" spans="1:19" x14ac:dyDescent="0.25">
      <c r="A2091" s="12" t="s">
        <v>1837</v>
      </c>
      <c r="B2091" s="12" t="s">
        <v>1838</v>
      </c>
      <c r="C2091" s="12" t="s">
        <v>1839</v>
      </c>
      <c r="D2091" s="12" t="s">
        <v>1840</v>
      </c>
      <c r="E2091" s="12" t="s">
        <v>1841</v>
      </c>
      <c r="F2091" s="13">
        <v>1907.74</v>
      </c>
      <c r="G2091" s="12" t="s">
        <v>1842</v>
      </c>
      <c r="H2091" s="18">
        <v>43922</v>
      </c>
      <c r="I2091" s="12" t="s">
        <v>4051</v>
      </c>
      <c r="J2091" s="12" t="s">
        <v>4052</v>
      </c>
      <c r="K2091" s="12">
        <v>10118</v>
      </c>
      <c r="L2091" s="12" t="s">
        <v>4049</v>
      </c>
      <c r="M2091" s="12">
        <v>111200</v>
      </c>
      <c r="N2091" s="12" t="s">
        <v>4053</v>
      </c>
      <c r="O2091" s="12" t="s">
        <v>1847</v>
      </c>
      <c r="P2091" s="12" t="s">
        <v>1848</v>
      </c>
      <c r="Q2091" s="12" t="s">
        <v>1849</v>
      </c>
      <c r="R2091" s="12" t="s">
        <v>1850</v>
      </c>
      <c r="S2091" s="12" t="s">
        <v>1866</v>
      </c>
    </row>
    <row r="2092" spans="1:19" x14ac:dyDescent="0.25">
      <c r="A2092" s="12" t="s">
        <v>1852</v>
      </c>
      <c r="B2092" s="12" t="s">
        <v>1838</v>
      </c>
      <c r="C2092" s="12" t="s">
        <v>1853</v>
      </c>
      <c r="D2092" s="12" t="s">
        <v>1840</v>
      </c>
      <c r="E2092" s="12" t="s">
        <v>1841</v>
      </c>
      <c r="F2092" s="13">
        <v>1907.74</v>
      </c>
      <c r="G2092" s="12" t="s">
        <v>1842</v>
      </c>
      <c r="H2092" s="18">
        <v>43952</v>
      </c>
      <c r="I2092" s="12" t="s">
        <v>4051</v>
      </c>
      <c r="J2092" s="12" t="s">
        <v>4052</v>
      </c>
      <c r="K2092" s="12">
        <v>10118</v>
      </c>
      <c r="L2092" s="12" t="s">
        <v>4049</v>
      </c>
      <c r="M2092" s="12">
        <v>111200</v>
      </c>
      <c r="N2092" s="12" t="s">
        <v>4053</v>
      </c>
      <c r="O2092" s="12" t="s">
        <v>1854</v>
      </c>
      <c r="P2092" s="12" t="s">
        <v>1855</v>
      </c>
      <c r="Q2092" s="12" t="s">
        <v>2391</v>
      </c>
      <c r="R2092" s="12" t="s">
        <v>1850</v>
      </c>
      <c r="S2092" s="12" t="s">
        <v>1866</v>
      </c>
    </row>
    <row r="2093" spans="1:19" x14ac:dyDescent="0.25">
      <c r="A2093" s="12" t="s">
        <v>1858</v>
      </c>
      <c r="B2093" s="12" t="s">
        <v>1838</v>
      </c>
      <c r="C2093" s="12" t="s">
        <v>1859</v>
      </c>
      <c r="D2093" s="12" t="s">
        <v>1840</v>
      </c>
      <c r="E2093" s="12" t="s">
        <v>1841</v>
      </c>
      <c r="F2093" s="13">
        <v>1907.74</v>
      </c>
      <c r="G2093" s="12" t="s">
        <v>1842</v>
      </c>
      <c r="H2093" s="18">
        <v>43983</v>
      </c>
      <c r="I2093" s="12" t="s">
        <v>3983</v>
      </c>
      <c r="J2093" s="12" t="s">
        <v>4052</v>
      </c>
      <c r="K2093" s="12">
        <v>10118</v>
      </c>
      <c r="L2093" s="12" t="s">
        <v>4049</v>
      </c>
      <c r="M2093" s="12">
        <v>111200</v>
      </c>
      <c r="N2093" s="12" t="s">
        <v>4053</v>
      </c>
      <c r="O2093" s="12" t="s">
        <v>1860</v>
      </c>
      <c r="P2093" s="12" t="s">
        <v>1861</v>
      </c>
      <c r="Q2093" s="12" t="s">
        <v>1862</v>
      </c>
      <c r="R2093" s="12" t="s">
        <v>1850</v>
      </c>
      <c r="S2093" s="12" t="s">
        <v>1866</v>
      </c>
    </row>
    <row r="2094" spans="1:19" x14ac:dyDescent="0.25">
      <c r="A2094" s="12" t="s">
        <v>1837</v>
      </c>
      <c r="B2094" s="12" t="s">
        <v>1838</v>
      </c>
      <c r="C2094" s="12" t="s">
        <v>1839</v>
      </c>
      <c r="D2094" s="12" t="s">
        <v>1840</v>
      </c>
      <c r="E2094" s="12" t="s">
        <v>1841</v>
      </c>
      <c r="F2094" s="13">
        <v>46942.74</v>
      </c>
      <c r="G2094" s="12" t="s">
        <v>1842</v>
      </c>
      <c r="H2094" s="18">
        <v>43922</v>
      </c>
      <c r="I2094" s="12" t="s">
        <v>4054</v>
      </c>
      <c r="J2094" s="12" t="s">
        <v>4055</v>
      </c>
      <c r="K2094" s="12">
        <v>10118</v>
      </c>
      <c r="L2094" s="12" t="s">
        <v>4049</v>
      </c>
      <c r="M2094" s="12">
        <v>111400</v>
      </c>
      <c r="N2094" s="12" t="s">
        <v>4056</v>
      </c>
      <c r="O2094" s="12" t="s">
        <v>1847</v>
      </c>
      <c r="P2094" s="12" t="s">
        <v>1848</v>
      </c>
      <c r="Q2094" s="12" t="s">
        <v>1849</v>
      </c>
      <c r="R2094" s="12" t="s">
        <v>1850</v>
      </c>
      <c r="S2094" s="12" t="s">
        <v>1815</v>
      </c>
    </row>
    <row r="2095" spans="1:19" x14ac:dyDescent="0.25">
      <c r="A2095" s="12" t="s">
        <v>1852</v>
      </c>
      <c r="B2095" s="12" t="s">
        <v>1838</v>
      </c>
      <c r="C2095" s="12" t="s">
        <v>1853</v>
      </c>
      <c r="D2095" s="12" t="s">
        <v>1840</v>
      </c>
      <c r="E2095" s="12" t="s">
        <v>1841</v>
      </c>
      <c r="F2095" s="13">
        <v>49771.53</v>
      </c>
      <c r="G2095" s="12" t="s">
        <v>1842</v>
      </c>
      <c r="H2095" s="18">
        <v>43952</v>
      </c>
      <c r="I2095" s="12" t="s">
        <v>4054</v>
      </c>
      <c r="J2095" s="12" t="s">
        <v>4055</v>
      </c>
      <c r="K2095" s="12">
        <v>10118</v>
      </c>
      <c r="L2095" s="12" t="s">
        <v>4049</v>
      </c>
      <c r="M2095" s="12">
        <v>111400</v>
      </c>
      <c r="N2095" s="12" t="s">
        <v>4056</v>
      </c>
      <c r="O2095" s="12" t="s">
        <v>1854</v>
      </c>
      <c r="P2095" s="12" t="s">
        <v>1855</v>
      </c>
      <c r="Q2095" s="12" t="s">
        <v>2391</v>
      </c>
      <c r="R2095" s="12" t="s">
        <v>1850</v>
      </c>
      <c r="S2095" s="12" t="s">
        <v>1815</v>
      </c>
    </row>
    <row r="2096" spans="1:19" x14ac:dyDescent="0.25">
      <c r="A2096" s="12" t="s">
        <v>1858</v>
      </c>
      <c r="B2096" s="12" t="s">
        <v>1838</v>
      </c>
      <c r="C2096" s="12" t="s">
        <v>1859</v>
      </c>
      <c r="D2096" s="12" t="s">
        <v>1840</v>
      </c>
      <c r="E2096" s="12" t="s">
        <v>1841</v>
      </c>
      <c r="F2096" s="13">
        <v>48748.59</v>
      </c>
      <c r="G2096" s="12" t="s">
        <v>1842</v>
      </c>
      <c r="H2096" s="18">
        <v>43983</v>
      </c>
      <c r="I2096" s="12" t="s">
        <v>3986</v>
      </c>
      <c r="J2096" s="12" t="s">
        <v>4055</v>
      </c>
      <c r="K2096" s="12">
        <v>10118</v>
      </c>
      <c r="L2096" s="12" t="s">
        <v>4049</v>
      </c>
      <c r="M2096" s="12">
        <v>111400</v>
      </c>
      <c r="N2096" s="12" t="s">
        <v>4056</v>
      </c>
      <c r="O2096" s="12" t="s">
        <v>1860</v>
      </c>
      <c r="P2096" s="12" t="s">
        <v>1861</v>
      </c>
      <c r="Q2096" s="12" t="s">
        <v>1862</v>
      </c>
      <c r="R2096" s="12" t="s">
        <v>1850</v>
      </c>
      <c r="S2096" s="12" t="s">
        <v>1815</v>
      </c>
    </row>
    <row r="2097" spans="1:19" x14ac:dyDescent="0.25">
      <c r="A2097" s="12" t="s">
        <v>1837</v>
      </c>
      <c r="B2097" s="12" t="s">
        <v>1838</v>
      </c>
      <c r="C2097" s="12" t="s">
        <v>1839</v>
      </c>
      <c r="D2097" s="12" t="s">
        <v>1840</v>
      </c>
      <c r="E2097" s="12" t="s">
        <v>1841</v>
      </c>
      <c r="F2097" s="13">
        <v>25850.46</v>
      </c>
      <c r="G2097" s="12" t="s">
        <v>1842</v>
      </c>
      <c r="H2097" s="18">
        <v>43922</v>
      </c>
      <c r="I2097" s="12" t="s">
        <v>4057</v>
      </c>
      <c r="J2097" s="12" t="s">
        <v>4058</v>
      </c>
      <c r="K2097" s="12">
        <v>10118</v>
      </c>
      <c r="L2097" s="12" t="s">
        <v>4049</v>
      </c>
      <c r="M2097" s="12">
        <v>111600</v>
      </c>
      <c r="N2097" s="12" t="s">
        <v>4059</v>
      </c>
      <c r="O2097" s="12" t="s">
        <v>1847</v>
      </c>
      <c r="P2097" s="12" t="s">
        <v>1848</v>
      </c>
      <c r="Q2097" s="12" t="s">
        <v>1849</v>
      </c>
      <c r="R2097" s="12" t="s">
        <v>1850</v>
      </c>
      <c r="S2097" s="12" t="s">
        <v>1857</v>
      </c>
    </row>
    <row r="2098" spans="1:19" x14ac:dyDescent="0.25">
      <c r="A2098" s="12" t="s">
        <v>1852</v>
      </c>
      <c r="B2098" s="12" t="s">
        <v>1838</v>
      </c>
      <c r="C2098" s="12" t="s">
        <v>1853</v>
      </c>
      <c r="D2098" s="12" t="s">
        <v>1840</v>
      </c>
      <c r="E2098" s="12" t="s">
        <v>1841</v>
      </c>
      <c r="F2098" s="13">
        <v>25850.46</v>
      </c>
      <c r="G2098" s="12" t="s">
        <v>1842</v>
      </c>
      <c r="H2098" s="18">
        <v>43952</v>
      </c>
      <c r="I2098" s="12" t="s">
        <v>4057</v>
      </c>
      <c r="J2098" s="12" t="s">
        <v>4058</v>
      </c>
      <c r="K2098" s="12">
        <v>10118</v>
      </c>
      <c r="L2098" s="12" t="s">
        <v>4049</v>
      </c>
      <c r="M2098" s="12">
        <v>111600</v>
      </c>
      <c r="N2098" s="12" t="s">
        <v>4059</v>
      </c>
      <c r="O2098" s="12" t="s">
        <v>1854</v>
      </c>
      <c r="P2098" s="12" t="s">
        <v>1855</v>
      </c>
      <c r="Q2098" s="12" t="s">
        <v>2391</v>
      </c>
      <c r="R2098" s="12" t="s">
        <v>1850</v>
      </c>
      <c r="S2098" s="12" t="s">
        <v>1857</v>
      </c>
    </row>
    <row r="2099" spans="1:19" x14ac:dyDescent="0.25">
      <c r="A2099" s="12" t="s">
        <v>1858</v>
      </c>
      <c r="B2099" s="12" t="s">
        <v>1838</v>
      </c>
      <c r="C2099" s="12" t="s">
        <v>1859</v>
      </c>
      <c r="D2099" s="12" t="s">
        <v>1840</v>
      </c>
      <c r="E2099" s="12" t="s">
        <v>1841</v>
      </c>
      <c r="F2099" s="13">
        <v>25850.46</v>
      </c>
      <c r="G2099" s="12" t="s">
        <v>1842</v>
      </c>
      <c r="H2099" s="18">
        <v>43983</v>
      </c>
      <c r="I2099" s="12" t="s">
        <v>3989</v>
      </c>
      <c r="J2099" s="12" t="s">
        <v>4058</v>
      </c>
      <c r="K2099" s="12">
        <v>10118</v>
      </c>
      <c r="L2099" s="12" t="s">
        <v>4049</v>
      </c>
      <c r="M2099" s="12">
        <v>111600</v>
      </c>
      <c r="N2099" s="12" t="s">
        <v>4059</v>
      </c>
      <c r="O2099" s="12" t="s">
        <v>1860</v>
      </c>
      <c r="P2099" s="12" t="s">
        <v>1861</v>
      </c>
      <c r="Q2099" s="12" t="s">
        <v>1862</v>
      </c>
      <c r="R2099" s="12" t="s">
        <v>1850</v>
      </c>
      <c r="S2099" s="12" t="s">
        <v>1857</v>
      </c>
    </row>
    <row r="2100" spans="1:19" x14ac:dyDescent="0.25">
      <c r="A2100" s="12" t="s">
        <v>1837</v>
      </c>
      <c r="B2100" s="12" t="s">
        <v>1838</v>
      </c>
      <c r="C2100" s="12" t="s">
        <v>1839</v>
      </c>
      <c r="D2100" s="12" t="s">
        <v>1840</v>
      </c>
      <c r="E2100" s="12" t="s">
        <v>1841</v>
      </c>
      <c r="F2100" s="13">
        <v>808.47</v>
      </c>
      <c r="G2100" s="12" t="s">
        <v>1842</v>
      </c>
      <c r="H2100" s="18">
        <v>43922</v>
      </c>
      <c r="I2100" s="12" t="s">
        <v>4060</v>
      </c>
      <c r="J2100" s="12" t="s">
        <v>4061</v>
      </c>
      <c r="K2100" s="12">
        <v>10118</v>
      </c>
      <c r="L2100" s="12" t="s">
        <v>4049</v>
      </c>
      <c r="M2100" s="12">
        <v>111700</v>
      </c>
      <c r="N2100" s="12" t="s">
        <v>4062</v>
      </c>
      <c r="O2100" s="12" t="s">
        <v>1847</v>
      </c>
      <c r="P2100" s="12" t="s">
        <v>1848</v>
      </c>
      <c r="Q2100" s="12" t="s">
        <v>1849</v>
      </c>
      <c r="R2100" s="12" t="s">
        <v>1850</v>
      </c>
      <c r="S2100" s="12" t="s">
        <v>1877</v>
      </c>
    </row>
    <row r="2101" spans="1:19" x14ac:dyDescent="0.25">
      <c r="A2101" s="12" t="s">
        <v>1852</v>
      </c>
      <c r="B2101" s="12" t="s">
        <v>1838</v>
      </c>
      <c r="C2101" s="12" t="s">
        <v>1853</v>
      </c>
      <c r="D2101" s="12" t="s">
        <v>1840</v>
      </c>
      <c r="E2101" s="12" t="s">
        <v>1841</v>
      </c>
      <c r="F2101" s="13">
        <v>748.14</v>
      </c>
      <c r="G2101" s="12" t="s">
        <v>1842</v>
      </c>
      <c r="H2101" s="18">
        <v>43952</v>
      </c>
      <c r="I2101" s="12" t="s">
        <v>4060</v>
      </c>
      <c r="J2101" s="12" t="s">
        <v>4061</v>
      </c>
      <c r="K2101" s="12">
        <v>10118</v>
      </c>
      <c r="L2101" s="12" t="s">
        <v>4049</v>
      </c>
      <c r="M2101" s="12">
        <v>111700</v>
      </c>
      <c r="N2101" s="12" t="s">
        <v>4062</v>
      </c>
      <c r="O2101" s="12" t="s">
        <v>1854</v>
      </c>
      <c r="P2101" s="12" t="s">
        <v>1855</v>
      </c>
      <c r="Q2101" s="12" t="s">
        <v>2391</v>
      </c>
      <c r="R2101" s="12" t="s">
        <v>1850</v>
      </c>
      <c r="S2101" s="12" t="s">
        <v>1877</v>
      </c>
    </row>
    <row r="2102" spans="1:19" x14ac:dyDescent="0.25">
      <c r="A2102" s="12" t="s">
        <v>1858</v>
      </c>
      <c r="B2102" s="12" t="s">
        <v>1838</v>
      </c>
      <c r="C2102" s="12" t="s">
        <v>1859</v>
      </c>
      <c r="D2102" s="12" t="s">
        <v>1840</v>
      </c>
      <c r="E2102" s="12" t="s">
        <v>1841</v>
      </c>
      <c r="F2102" s="13">
        <v>748.14</v>
      </c>
      <c r="G2102" s="12" t="s">
        <v>1842</v>
      </c>
      <c r="H2102" s="18">
        <v>43983</v>
      </c>
      <c r="I2102" s="12" t="s">
        <v>3992</v>
      </c>
      <c r="J2102" s="12" t="s">
        <v>4061</v>
      </c>
      <c r="K2102" s="12">
        <v>10118</v>
      </c>
      <c r="L2102" s="12" t="s">
        <v>4049</v>
      </c>
      <c r="M2102" s="12">
        <v>111700</v>
      </c>
      <c r="N2102" s="12" t="s">
        <v>4062</v>
      </c>
      <c r="O2102" s="12" t="s">
        <v>1860</v>
      </c>
      <c r="P2102" s="12" t="s">
        <v>1861</v>
      </c>
      <c r="Q2102" s="12" t="s">
        <v>1862</v>
      </c>
      <c r="R2102" s="12" t="s">
        <v>1850</v>
      </c>
      <c r="S2102" s="12" t="s">
        <v>1877</v>
      </c>
    </row>
    <row r="2103" spans="1:19" x14ac:dyDescent="0.25">
      <c r="A2103" s="12" t="s">
        <v>1837</v>
      </c>
      <c r="B2103" s="12" t="s">
        <v>1838</v>
      </c>
      <c r="C2103" s="12" t="s">
        <v>1839</v>
      </c>
      <c r="D2103" s="12" t="s">
        <v>1840</v>
      </c>
      <c r="E2103" s="12" t="s">
        <v>1841</v>
      </c>
      <c r="F2103" s="13">
        <v>251.87</v>
      </c>
      <c r="G2103" s="12" t="s">
        <v>1842</v>
      </c>
      <c r="H2103" s="18">
        <v>43922</v>
      </c>
      <c r="I2103" s="12" t="s">
        <v>4063</v>
      </c>
      <c r="J2103" s="12" t="s">
        <v>4064</v>
      </c>
      <c r="K2103" s="12">
        <v>10118</v>
      </c>
      <c r="L2103" s="12" t="s">
        <v>4049</v>
      </c>
      <c r="M2103" s="12">
        <v>113010</v>
      </c>
      <c r="N2103" s="12" t="s">
        <v>4065</v>
      </c>
      <c r="O2103" s="12" t="s">
        <v>1847</v>
      </c>
      <c r="P2103" s="12" t="s">
        <v>1848</v>
      </c>
      <c r="Q2103" s="12" t="s">
        <v>1849</v>
      </c>
      <c r="R2103" s="12" t="s">
        <v>1850</v>
      </c>
      <c r="S2103" s="12" t="s">
        <v>1851</v>
      </c>
    </row>
    <row r="2104" spans="1:19" x14ac:dyDescent="0.25">
      <c r="A2104" s="12" t="s">
        <v>1852</v>
      </c>
      <c r="B2104" s="12" t="s">
        <v>1838</v>
      </c>
      <c r="C2104" s="12" t="s">
        <v>1853</v>
      </c>
      <c r="D2104" s="12" t="s">
        <v>1840</v>
      </c>
      <c r="E2104" s="12" t="s">
        <v>1841</v>
      </c>
      <c r="F2104" s="13">
        <v>251.87</v>
      </c>
      <c r="G2104" s="12" t="s">
        <v>1842</v>
      </c>
      <c r="H2104" s="18">
        <v>43952</v>
      </c>
      <c r="I2104" s="12" t="s">
        <v>4063</v>
      </c>
      <c r="J2104" s="12" t="s">
        <v>4064</v>
      </c>
      <c r="K2104" s="12">
        <v>10118</v>
      </c>
      <c r="L2104" s="12" t="s">
        <v>4049</v>
      </c>
      <c r="M2104" s="12">
        <v>113010</v>
      </c>
      <c r="N2104" s="12" t="s">
        <v>4065</v>
      </c>
      <c r="O2104" s="12" t="s">
        <v>1854</v>
      </c>
      <c r="P2104" s="12" t="s">
        <v>1855</v>
      </c>
      <c r="Q2104" s="12" t="s">
        <v>2391</v>
      </c>
      <c r="R2104" s="12" t="s">
        <v>1850</v>
      </c>
      <c r="S2104" s="12" t="s">
        <v>1851</v>
      </c>
    </row>
    <row r="2105" spans="1:19" x14ac:dyDescent="0.25">
      <c r="A2105" s="12" t="s">
        <v>1858</v>
      </c>
      <c r="B2105" s="12" t="s">
        <v>1838</v>
      </c>
      <c r="C2105" s="12" t="s">
        <v>1859</v>
      </c>
      <c r="D2105" s="12" t="s">
        <v>1840</v>
      </c>
      <c r="E2105" s="12" t="s">
        <v>1841</v>
      </c>
      <c r="F2105" s="13">
        <v>251.87</v>
      </c>
      <c r="G2105" s="12" t="s">
        <v>1842</v>
      </c>
      <c r="H2105" s="18">
        <v>43983</v>
      </c>
      <c r="I2105" s="12" t="s">
        <v>3995</v>
      </c>
      <c r="J2105" s="12" t="s">
        <v>4064</v>
      </c>
      <c r="K2105" s="12">
        <v>10118</v>
      </c>
      <c r="L2105" s="12" t="s">
        <v>4049</v>
      </c>
      <c r="M2105" s="12">
        <v>113010</v>
      </c>
      <c r="N2105" s="12" t="s">
        <v>4065</v>
      </c>
      <c r="O2105" s="12" t="s">
        <v>1860</v>
      </c>
      <c r="P2105" s="12" t="s">
        <v>1861</v>
      </c>
      <c r="Q2105" s="12" t="s">
        <v>1862</v>
      </c>
      <c r="R2105" s="12" t="s">
        <v>1850</v>
      </c>
      <c r="S2105" s="12" t="s">
        <v>1851</v>
      </c>
    </row>
    <row r="2106" spans="1:19" x14ac:dyDescent="0.25">
      <c r="A2106" s="12" t="s">
        <v>1837</v>
      </c>
      <c r="B2106" s="12" t="s">
        <v>1838</v>
      </c>
      <c r="C2106" s="12" t="s">
        <v>1839</v>
      </c>
      <c r="D2106" s="12" t="s">
        <v>1840</v>
      </c>
      <c r="E2106" s="12" t="s">
        <v>1841</v>
      </c>
      <c r="F2106" s="13">
        <v>160.94</v>
      </c>
      <c r="G2106" s="12" t="s">
        <v>1842</v>
      </c>
      <c r="H2106" s="18">
        <v>43922</v>
      </c>
      <c r="I2106" s="12" t="s">
        <v>4066</v>
      </c>
      <c r="J2106" s="12" t="s">
        <v>4067</v>
      </c>
      <c r="K2106" s="12">
        <v>10118</v>
      </c>
      <c r="L2106" s="12" t="s">
        <v>4049</v>
      </c>
      <c r="M2106" s="12">
        <v>113020</v>
      </c>
      <c r="N2106" s="12" t="s">
        <v>4068</v>
      </c>
      <c r="O2106" s="12" t="s">
        <v>1847</v>
      </c>
      <c r="P2106" s="12" t="s">
        <v>1848</v>
      </c>
      <c r="Q2106" s="12" t="s">
        <v>1849</v>
      </c>
      <c r="R2106" s="12" t="s">
        <v>1850</v>
      </c>
      <c r="S2106" s="12" t="s">
        <v>1866</v>
      </c>
    </row>
    <row r="2107" spans="1:19" x14ac:dyDescent="0.25">
      <c r="A2107" s="12" t="s">
        <v>1852</v>
      </c>
      <c r="B2107" s="12" t="s">
        <v>1838</v>
      </c>
      <c r="C2107" s="12" t="s">
        <v>1853</v>
      </c>
      <c r="D2107" s="12" t="s">
        <v>1840</v>
      </c>
      <c r="E2107" s="12" t="s">
        <v>1841</v>
      </c>
      <c r="F2107" s="13">
        <v>160.94</v>
      </c>
      <c r="G2107" s="12" t="s">
        <v>1842</v>
      </c>
      <c r="H2107" s="18">
        <v>43952</v>
      </c>
      <c r="I2107" s="12" t="s">
        <v>4066</v>
      </c>
      <c r="J2107" s="12" t="s">
        <v>4067</v>
      </c>
      <c r="K2107" s="12">
        <v>10118</v>
      </c>
      <c r="L2107" s="12" t="s">
        <v>4049</v>
      </c>
      <c r="M2107" s="12">
        <v>113020</v>
      </c>
      <c r="N2107" s="12" t="s">
        <v>4068</v>
      </c>
      <c r="O2107" s="12" t="s">
        <v>1854</v>
      </c>
      <c r="P2107" s="12" t="s">
        <v>1855</v>
      </c>
      <c r="Q2107" s="12" t="s">
        <v>2391</v>
      </c>
      <c r="R2107" s="12" t="s">
        <v>1850</v>
      </c>
      <c r="S2107" s="12" t="s">
        <v>1866</v>
      </c>
    </row>
    <row r="2108" spans="1:19" x14ac:dyDescent="0.25">
      <c r="A2108" s="12" t="s">
        <v>1858</v>
      </c>
      <c r="B2108" s="12" t="s">
        <v>1838</v>
      </c>
      <c r="C2108" s="12" t="s">
        <v>1859</v>
      </c>
      <c r="D2108" s="12" t="s">
        <v>1840</v>
      </c>
      <c r="E2108" s="12" t="s">
        <v>1841</v>
      </c>
      <c r="F2108" s="13">
        <v>160.94</v>
      </c>
      <c r="G2108" s="12" t="s">
        <v>1842</v>
      </c>
      <c r="H2108" s="18">
        <v>43983</v>
      </c>
      <c r="I2108" s="12" t="s">
        <v>3998</v>
      </c>
      <c r="J2108" s="12" t="s">
        <v>4067</v>
      </c>
      <c r="K2108" s="12">
        <v>10118</v>
      </c>
      <c r="L2108" s="12" t="s">
        <v>4049</v>
      </c>
      <c r="M2108" s="12">
        <v>113020</v>
      </c>
      <c r="N2108" s="12" t="s">
        <v>4068</v>
      </c>
      <c r="O2108" s="12" t="s">
        <v>1860</v>
      </c>
      <c r="P2108" s="12" t="s">
        <v>1861</v>
      </c>
      <c r="Q2108" s="12" t="s">
        <v>1862</v>
      </c>
      <c r="R2108" s="12" t="s">
        <v>1850</v>
      </c>
      <c r="S2108" s="12" t="s">
        <v>1866</v>
      </c>
    </row>
    <row r="2109" spans="1:19" x14ac:dyDescent="0.25">
      <c r="A2109" s="12" t="s">
        <v>1837</v>
      </c>
      <c r="B2109" s="12" t="s">
        <v>1838</v>
      </c>
      <c r="C2109" s="12" t="s">
        <v>1839</v>
      </c>
      <c r="D2109" s="12" t="s">
        <v>1840</v>
      </c>
      <c r="E2109" s="12" t="s">
        <v>1841</v>
      </c>
      <c r="F2109" s="13">
        <v>4700.4399999999996</v>
      </c>
      <c r="G2109" s="12" t="s">
        <v>1842</v>
      </c>
      <c r="H2109" s="18">
        <v>43922</v>
      </c>
      <c r="I2109" s="12" t="s">
        <v>4069</v>
      </c>
      <c r="J2109" s="12" t="s">
        <v>4070</v>
      </c>
      <c r="K2109" s="12">
        <v>10118</v>
      </c>
      <c r="L2109" s="12" t="s">
        <v>4049</v>
      </c>
      <c r="M2109" s="12">
        <v>113040</v>
      </c>
      <c r="N2109" s="12" t="s">
        <v>4071</v>
      </c>
      <c r="O2109" s="12" t="s">
        <v>1847</v>
      </c>
      <c r="P2109" s="12" t="s">
        <v>1848</v>
      </c>
      <c r="Q2109" s="12" t="s">
        <v>1849</v>
      </c>
      <c r="R2109" s="12" t="s">
        <v>1850</v>
      </c>
      <c r="S2109" s="12" t="s">
        <v>1815</v>
      </c>
    </row>
    <row r="2110" spans="1:19" x14ac:dyDescent="0.25">
      <c r="A2110" s="12" t="s">
        <v>1852</v>
      </c>
      <c r="B2110" s="12" t="s">
        <v>1838</v>
      </c>
      <c r="C2110" s="12" t="s">
        <v>1853</v>
      </c>
      <c r="D2110" s="12" t="s">
        <v>1840</v>
      </c>
      <c r="E2110" s="12" t="s">
        <v>1841</v>
      </c>
      <c r="F2110" s="13">
        <v>5302</v>
      </c>
      <c r="G2110" s="12" t="s">
        <v>1842</v>
      </c>
      <c r="H2110" s="18">
        <v>43952</v>
      </c>
      <c r="I2110" s="12" t="s">
        <v>4069</v>
      </c>
      <c r="J2110" s="12" t="s">
        <v>4070</v>
      </c>
      <c r="K2110" s="12">
        <v>10118</v>
      </c>
      <c r="L2110" s="12" t="s">
        <v>4049</v>
      </c>
      <c r="M2110" s="12">
        <v>113040</v>
      </c>
      <c r="N2110" s="12" t="s">
        <v>4071</v>
      </c>
      <c r="O2110" s="12" t="s">
        <v>1854</v>
      </c>
      <c r="P2110" s="12" t="s">
        <v>1855</v>
      </c>
      <c r="Q2110" s="12" t="s">
        <v>2391</v>
      </c>
      <c r="R2110" s="12" t="s">
        <v>1850</v>
      </c>
      <c r="S2110" s="12" t="s">
        <v>1815</v>
      </c>
    </row>
    <row r="2111" spans="1:19" x14ac:dyDescent="0.25">
      <c r="A2111" s="12" t="s">
        <v>1858</v>
      </c>
      <c r="B2111" s="12" t="s">
        <v>1838</v>
      </c>
      <c r="C2111" s="12" t="s">
        <v>1859</v>
      </c>
      <c r="D2111" s="12" t="s">
        <v>1840</v>
      </c>
      <c r="E2111" s="12" t="s">
        <v>1841</v>
      </c>
      <c r="F2111" s="13">
        <v>5268.84</v>
      </c>
      <c r="G2111" s="12" t="s">
        <v>1842</v>
      </c>
      <c r="H2111" s="18">
        <v>43983</v>
      </c>
      <c r="I2111" s="12" t="s">
        <v>4001</v>
      </c>
      <c r="J2111" s="12" t="s">
        <v>4070</v>
      </c>
      <c r="K2111" s="12">
        <v>10118</v>
      </c>
      <c r="L2111" s="12" t="s">
        <v>4049</v>
      </c>
      <c r="M2111" s="12">
        <v>113040</v>
      </c>
      <c r="N2111" s="12" t="s">
        <v>4071</v>
      </c>
      <c r="O2111" s="12" t="s">
        <v>1860</v>
      </c>
      <c r="P2111" s="12" t="s">
        <v>1861</v>
      </c>
      <c r="Q2111" s="12" t="s">
        <v>1862</v>
      </c>
      <c r="R2111" s="12" t="s">
        <v>1850</v>
      </c>
      <c r="S2111" s="12" t="s">
        <v>1815</v>
      </c>
    </row>
    <row r="2112" spans="1:19" x14ac:dyDescent="0.25">
      <c r="A2112" s="12" t="s">
        <v>1837</v>
      </c>
      <c r="B2112" s="12" t="s">
        <v>1838</v>
      </c>
      <c r="C2112" s="12" t="s">
        <v>1839</v>
      </c>
      <c r="D2112" s="12" t="s">
        <v>1840</v>
      </c>
      <c r="E2112" s="12" t="s">
        <v>1841</v>
      </c>
      <c r="F2112" s="13">
        <v>1731.32</v>
      </c>
      <c r="G2112" s="12" t="s">
        <v>1842</v>
      </c>
      <c r="H2112" s="18">
        <v>43922</v>
      </c>
      <c r="I2112" s="12" t="s">
        <v>4072</v>
      </c>
      <c r="J2112" s="12" t="s">
        <v>4073</v>
      </c>
      <c r="K2112" s="12">
        <v>10118</v>
      </c>
      <c r="L2112" s="12" t="s">
        <v>4049</v>
      </c>
      <c r="M2112" s="12">
        <v>113060</v>
      </c>
      <c r="N2112" s="12" t="s">
        <v>4074</v>
      </c>
      <c r="O2112" s="12" t="s">
        <v>1847</v>
      </c>
      <c r="P2112" s="12" t="s">
        <v>1848</v>
      </c>
      <c r="Q2112" s="12" t="s">
        <v>1849</v>
      </c>
      <c r="R2112" s="12" t="s">
        <v>1850</v>
      </c>
      <c r="S2112" s="12" t="s">
        <v>1857</v>
      </c>
    </row>
    <row r="2113" spans="1:19" x14ac:dyDescent="0.25">
      <c r="A2113" s="12" t="s">
        <v>1852</v>
      </c>
      <c r="B2113" s="12" t="s">
        <v>1838</v>
      </c>
      <c r="C2113" s="12" t="s">
        <v>1853</v>
      </c>
      <c r="D2113" s="12" t="s">
        <v>1840</v>
      </c>
      <c r="E2113" s="12" t="s">
        <v>1841</v>
      </c>
      <c r="F2113" s="13">
        <v>1731.32</v>
      </c>
      <c r="G2113" s="12" t="s">
        <v>1842</v>
      </c>
      <c r="H2113" s="18">
        <v>43952</v>
      </c>
      <c r="I2113" s="12" t="s">
        <v>4072</v>
      </c>
      <c r="J2113" s="12" t="s">
        <v>4073</v>
      </c>
      <c r="K2113" s="12">
        <v>10118</v>
      </c>
      <c r="L2113" s="12" t="s">
        <v>4049</v>
      </c>
      <c r="M2113" s="12">
        <v>113060</v>
      </c>
      <c r="N2113" s="12" t="s">
        <v>4074</v>
      </c>
      <c r="O2113" s="12" t="s">
        <v>1854</v>
      </c>
      <c r="P2113" s="12" t="s">
        <v>1855</v>
      </c>
      <c r="Q2113" s="12" t="s">
        <v>2391</v>
      </c>
      <c r="R2113" s="12" t="s">
        <v>1850</v>
      </c>
      <c r="S2113" s="12" t="s">
        <v>1857</v>
      </c>
    </row>
    <row r="2114" spans="1:19" x14ac:dyDescent="0.25">
      <c r="A2114" s="12" t="s">
        <v>1858</v>
      </c>
      <c r="B2114" s="12" t="s">
        <v>1838</v>
      </c>
      <c r="C2114" s="12" t="s">
        <v>1859</v>
      </c>
      <c r="D2114" s="12" t="s">
        <v>1840</v>
      </c>
      <c r="E2114" s="12" t="s">
        <v>1841</v>
      </c>
      <c r="F2114" s="13">
        <v>1731.32</v>
      </c>
      <c r="G2114" s="12" t="s">
        <v>1842</v>
      </c>
      <c r="H2114" s="18">
        <v>43983</v>
      </c>
      <c r="I2114" s="12" t="s">
        <v>4004</v>
      </c>
      <c r="J2114" s="12" t="s">
        <v>4073</v>
      </c>
      <c r="K2114" s="12">
        <v>10118</v>
      </c>
      <c r="L2114" s="12" t="s">
        <v>4049</v>
      </c>
      <c r="M2114" s="12">
        <v>113060</v>
      </c>
      <c r="N2114" s="12" t="s">
        <v>4074</v>
      </c>
      <c r="O2114" s="12" t="s">
        <v>1860</v>
      </c>
      <c r="P2114" s="12" t="s">
        <v>1861</v>
      </c>
      <c r="Q2114" s="12" t="s">
        <v>1862</v>
      </c>
      <c r="R2114" s="12" t="s">
        <v>1850</v>
      </c>
      <c r="S2114" s="12" t="s">
        <v>1857</v>
      </c>
    </row>
    <row r="2115" spans="1:19" x14ac:dyDescent="0.25">
      <c r="A2115" s="12" t="s">
        <v>1837</v>
      </c>
      <c r="B2115" s="12" t="s">
        <v>1838</v>
      </c>
      <c r="C2115" s="12" t="s">
        <v>1839</v>
      </c>
      <c r="D2115" s="12" t="s">
        <v>1840</v>
      </c>
      <c r="E2115" s="12" t="s">
        <v>1841</v>
      </c>
      <c r="F2115" s="13">
        <v>224.44</v>
      </c>
      <c r="G2115" s="12" t="s">
        <v>1842</v>
      </c>
      <c r="H2115" s="18">
        <v>43922</v>
      </c>
      <c r="I2115" s="12" t="s">
        <v>4075</v>
      </c>
      <c r="J2115" s="12" t="s">
        <v>4076</v>
      </c>
      <c r="K2115" s="12">
        <v>10118</v>
      </c>
      <c r="L2115" s="12" t="s">
        <v>4049</v>
      </c>
      <c r="M2115" s="12">
        <v>114000</v>
      </c>
      <c r="N2115" s="12" t="s">
        <v>4077</v>
      </c>
      <c r="O2115" s="12" t="s">
        <v>1847</v>
      </c>
      <c r="P2115" s="12" t="s">
        <v>1848</v>
      </c>
      <c r="Q2115" s="12" t="s">
        <v>1849</v>
      </c>
      <c r="R2115" s="12" t="s">
        <v>1850</v>
      </c>
      <c r="S2115" s="12" t="s">
        <v>1877</v>
      </c>
    </row>
    <row r="2116" spans="1:19" x14ac:dyDescent="0.25">
      <c r="A2116" s="12" t="s">
        <v>1852</v>
      </c>
      <c r="B2116" s="12" t="s">
        <v>1838</v>
      </c>
      <c r="C2116" s="12" t="s">
        <v>1853</v>
      </c>
      <c r="D2116" s="12" t="s">
        <v>1840</v>
      </c>
      <c r="E2116" s="12" t="s">
        <v>1841</v>
      </c>
      <c r="F2116" s="13">
        <v>207.69</v>
      </c>
      <c r="G2116" s="12" t="s">
        <v>1842</v>
      </c>
      <c r="H2116" s="18">
        <v>43952</v>
      </c>
      <c r="I2116" s="12" t="s">
        <v>4075</v>
      </c>
      <c r="J2116" s="12" t="s">
        <v>4076</v>
      </c>
      <c r="K2116" s="12">
        <v>10118</v>
      </c>
      <c r="L2116" s="12" t="s">
        <v>4049</v>
      </c>
      <c r="M2116" s="12">
        <v>114000</v>
      </c>
      <c r="N2116" s="12" t="s">
        <v>4077</v>
      </c>
      <c r="O2116" s="12" t="s">
        <v>1854</v>
      </c>
      <c r="P2116" s="12" t="s">
        <v>1855</v>
      </c>
      <c r="Q2116" s="12" t="s">
        <v>2391</v>
      </c>
      <c r="R2116" s="12" t="s">
        <v>1850</v>
      </c>
      <c r="S2116" s="12" t="s">
        <v>1877</v>
      </c>
    </row>
    <row r="2117" spans="1:19" x14ac:dyDescent="0.25">
      <c r="A2117" s="12" t="s">
        <v>1858</v>
      </c>
      <c r="B2117" s="12" t="s">
        <v>1838</v>
      </c>
      <c r="C2117" s="12" t="s">
        <v>1859</v>
      </c>
      <c r="D2117" s="12" t="s">
        <v>1840</v>
      </c>
      <c r="E2117" s="12" t="s">
        <v>1841</v>
      </c>
      <c r="F2117" s="13">
        <v>207.69</v>
      </c>
      <c r="G2117" s="12" t="s">
        <v>1842</v>
      </c>
      <c r="H2117" s="18">
        <v>43983</v>
      </c>
      <c r="I2117" s="12" t="s">
        <v>4007</v>
      </c>
      <c r="J2117" s="12" t="s">
        <v>4076</v>
      </c>
      <c r="K2117" s="12">
        <v>10118</v>
      </c>
      <c r="L2117" s="12" t="s">
        <v>4049</v>
      </c>
      <c r="M2117" s="12">
        <v>114000</v>
      </c>
      <c r="N2117" s="12" t="s">
        <v>4077</v>
      </c>
      <c r="O2117" s="12" t="s">
        <v>1860</v>
      </c>
      <c r="P2117" s="12" t="s">
        <v>1861</v>
      </c>
      <c r="Q2117" s="12" t="s">
        <v>1862</v>
      </c>
      <c r="R2117" s="12" t="s">
        <v>1850</v>
      </c>
      <c r="S2117" s="12" t="s">
        <v>1877</v>
      </c>
    </row>
    <row r="2118" spans="1:19" x14ac:dyDescent="0.25">
      <c r="A2118" s="12" t="s">
        <v>1837</v>
      </c>
      <c r="B2118" s="12" t="s">
        <v>1838</v>
      </c>
      <c r="C2118" s="12" t="s">
        <v>1839</v>
      </c>
      <c r="D2118" s="12" t="s">
        <v>1840</v>
      </c>
      <c r="E2118" s="12" t="s">
        <v>1841</v>
      </c>
      <c r="F2118" s="13">
        <v>882.19</v>
      </c>
      <c r="G2118" s="12" t="s">
        <v>1842</v>
      </c>
      <c r="H2118" s="18">
        <v>43922</v>
      </c>
      <c r="I2118" s="12" t="s">
        <v>4078</v>
      </c>
      <c r="J2118" s="12" t="s">
        <v>4079</v>
      </c>
      <c r="K2118" s="12">
        <v>10118</v>
      </c>
      <c r="L2118" s="12" t="s">
        <v>4049</v>
      </c>
      <c r="M2118" s="12">
        <v>114010</v>
      </c>
      <c r="N2118" s="12" t="s">
        <v>4080</v>
      </c>
      <c r="O2118" s="12" t="s">
        <v>1847</v>
      </c>
      <c r="P2118" s="12" t="s">
        <v>1848</v>
      </c>
      <c r="Q2118" s="12" t="s">
        <v>1849</v>
      </c>
      <c r="R2118" s="12" t="s">
        <v>1850</v>
      </c>
      <c r="S2118" s="12" t="s">
        <v>1851</v>
      </c>
    </row>
    <row r="2119" spans="1:19" x14ac:dyDescent="0.25">
      <c r="A2119" s="12" t="s">
        <v>1852</v>
      </c>
      <c r="B2119" s="12" t="s">
        <v>1838</v>
      </c>
      <c r="C2119" s="12" t="s">
        <v>1853</v>
      </c>
      <c r="D2119" s="12" t="s">
        <v>1840</v>
      </c>
      <c r="E2119" s="12" t="s">
        <v>1841</v>
      </c>
      <c r="F2119" s="13">
        <v>882.19</v>
      </c>
      <c r="G2119" s="12" t="s">
        <v>1842</v>
      </c>
      <c r="H2119" s="18">
        <v>43952</v>
      </c>
      <c r="I2119" s="12" t="s">
        <v>4078</v>
      </c>
      <c r="J2119" s="12" t="s">
        <v>4079</v>
      </c>
      <c r="K2119" s="12">
        <v>10118</v>
      </c>
      <c r="L2119" s="12" t="s">
        <v>4049</v>
      </c>
      <c r="M2119" s="12">
        <v>114010</v>
      </c>
      <c r="N2119" s="12" t="s">
        <v>4080</v>
      </c>
      <c r="O2119" s="12" t="s">
        <v>1854</v>
      </c>
      <c r="P2119" s="12" t="s">
        <v>1855</v>
      </c>
      <c r="Q2119" s="12" t="s">
        <v>2391</v>
      </c>
      <c r="R2119" s="12" t="s">
        <v>1850</v>
      </c>
      <c r="S2119" s="12" t="s">
        <v>1851</v>
      </c>
    </row>
    <row r="2120" spans="1:19" x14ac:dyDescent="0.25">
      <c r="A2120" s="12" t="s">
        <v>1858</v>
      </c>
      <c r="B2120" s="12" t="s">
        <v>1838</v>
      </c>
      <c r="C2120" s="12" t="s">
        <v>1859</v>
      </c>
      <c r="D2120" s="12" t="s">
        <v>1840</v>
      </c>
      <c r="E2120" s="12" t="s">
        <v>1841</v>
      </c>
      <c r="F2120" s="13">
        <v>755.63</v>
      </c>
      <c r="G2120" s="12" t="s">
        <v>1842</v>
      </c>
      <c r="H2120" s="18">
        <v>43983</v>
      </c>
      <c r="I2120" s="12" t="s">
        <v>4011</v>
      </c>
      <c r="J2120" s="12" t="s">
        <v>4079</v>
      </c>
      <c r="K2120" s="12">
        <v>10118</v>
      </c>
      <c r="L2120" s="12" t="s">
        <v>4049</v>
      </c>
      <c r="M2120" s="12">
        <v>114010</v>
      </c>
      <c r="N2120" s="12" t="s">
        <v>4080</v>
      </c>
      <c r="O2120" s="12" t="s">
        <v>1860</v>
      </c>
      <c r="P2120" s="12" t="s">
        <v>1861</v>
      </c>
      <c r="Q2120" s="12" t="s">
        <v>1862</v>
      </c>
      <c r="R2120" s="12" t="s">
        <v>1850</v>
      </c>
      <c r="S2120" s="12" t="s">
        <v>1851</v>
      </c>
    </row>
    <row r="2121" spans="1:19" x14ac:dyDescent="0.25">
      <c r="A2121" s="12" t="s">
        <v>1837</v>
      </c>
      <c r="B2121" s="12" t="s">
        <v>1838</v>
      </c>
      <c r="C2121" s="12" t="s">
        <v>1839</v>
      </c>
      <c r="D2121" s="12" t="s">
        <v>1840</v>
      </c>
      <c r="E2121" s="12" t="s">
        <v>1841</v>
      </c>
      <c r="F2121" s="13">
        <v>529.61</v>
      </c>
      <c r="G2121" s="12" t="s">
        <v>1842</v>
      </c>
      <c r="H2121" s="18">
        <v>43922</v>
      </c>
      <c r="I2121" s="12" t="s">
        <v>4081</v>
      </c>
      <c r="J2121" s="12" t="s">
        <v>4082</v>
      </c>
      <c r="K2121" s="12">
        <v>10118</v>
      </c>
      <c r="L2121" s="12" t="s">
        <v>4049</v>
      </c>
      <c r="M2121" s="12">
        <v>114020</v>
      </c>
      <c r="N2121" s="12" t="s">
        <v>4083</v>
      </c>
      <c r="O2121" s="12" t="s">
        <v>1847</v>
      </c>
      <c r="P2121" s="12" t="s">
        <v>1848</v>
      </c>
      <c r="Q2121" s="12" t="s">
        <v>1849</v>
      </c>
      <c r="R2121" s="12" t="s">
        <v>1850</v>
      </c>
      <c r="S2121" s="12" t="s">
        <v>1866</v>
      </c>
    </row>
    <row r="2122" spans="1:19" x14ac:dyDescent="0.25">
      <c r="A2122" s="12" t="s">
        <v>1852</v>
      </c>
      <c r="B2122" s="12" t="s">
        <v>1838</v>
      </c>
      <c r="C2122" s="12" t="s">
        <v>1853</v>
      </c>
      <c r="D2122" s="12" t="s">
        <v>1840</v>
      </c>
      <c r="E2122" s="12" t="s">
        <v>1841</v>
      </c>
      <c r="F2122" s="13">
        <v>529.61</v>
      </c>
      <c r="G2122" s="12" t="s">
        <v>1842</v>
      </c>
      <c r="H2122" s="18">
        <v>43952</v>
      </c>
      <c r="I2122" s="12" t="s">
        <v>4081</v>
      </c>
      <c r="J2122" s="12" t="s">
        <v>4082</v>
      </c>
      <c r="K2122" s="12">
        <v>10118</v>
      </c>
      <c r="L2122" s="12" t="s">
        <v>4049</v>
      </c>
      <c r="M2122" s="12">
        <v>114020</v>
      </c>
      <c r="N2122" s="12" t="s">
        <v>4083</v>
      </c>
      <c r="O2122" s="12" t="s">
        <v>1854</v>
      </c>
      <c r="P2122" s="12" t="s">
        <v>1855</v>
      </c>
      <c r="Q2122" s="12" t="s">
        <v>2391</v>
      </c>
      <c r="R2122" s="12" t="s">
        <v>1850</v>
      </c>
      <c r="S2122" s="12" t="s">
        <v>1866</v>
      </c>
    </row>
    <row r="2123" spans="1:19" x14ac:dyDescent="0.25">
      <c r="A2123" s="12" t="s">
        <v>1858</v>
      </c>
      <c r="B2123" s="12" t="s">
        <v>1838</v>
      </c>
      <c r="C2123" s="12" t="s">
        <v>1859</v>
      </c>
      <c r="D2123" s="12" t="s">
        <v>1840</v>
      </c>
      <c r="E2123" s="12" t="s">
        <v>1841</v>
      </c>
      <c r="F2123" s="13">
        <v>529.61</v>
      </c>
      <c r="G2123" s="12" t="s">
        <v>1842</v>
      </c>
      <c r="H2123" s="18">
        <v>43983</v>
      </c>
      <c r="I2123" s="12" t="s">
        <v>4014</v>
      </c>
      <c r="J2123" s="12" t="s">
        <v>4082</v>
      </c>
      <c r="K2123" s="12">
        <v>10118</v>
      </c>
      <c r="L2123" s="12" t="s">
        <v>4049</v>
      </c>
      <c r="M2123" s="12">
        <v>114020</v>
      </c>
      <c r="N2123" s="12" t="s">
        <v>4083</v>
      </c>
      <c r="O2123" s="12" t="s">
        <v>1860</v>
      </c>
      <c r="P2123" s="12" t="s">
        <v>1861</v>
      </c>
      <c r="Q2123" s="12" t="s">
        <v>1862</v>
      </c>
      <c r="R2123" s="12" t="s">
        <v>1850</v>
      </c>
      <c r="S2123" s="12" t="s">
        <v>1866</v>
      </c>
    </row>
    <row r="2124" spans="1:19" x14ac:dyDescent="0.25">
      <c r="A2124" s="12" t="s">
        <v>1837</v>
      </c>
      <c r="B2124" s="12" t="s">
        <v>1838</v>
      </c>
      <c r="C2124" s="12" t="s">
        <v>1839</v>
      </c>
      <c r="D2124" s="12" t="s">
        <v>1840</v>
      </c>
      <c r="E2124" s="12" t="s">
        <v>1841</v>
      </c>
      <c r="F2124" s="13">
        <v>10602.59</v>
      </c>
      <c r="G2124" s="12" t="s">
        <v>1842</v>
      </c>
      <c r="H2124" s="18">
        <v>43922</v>
      </c>
      <c r="I2124" s="12" t="s">
        <v>4084</v>
      </c>
      <c r="J2124" s="12" t="s">
        <v>4085</v>
      </c>
      <c r="K2124" s="12">
        <v>10118</v>
      </c>
      <c r="L2124" s="12" t="s">
        <v>4049</v>
      </c>
      <c r="M2124" s="12">
        <v>114040</v>
      </c>
      <c r="N2124" s="12" t="s">
        <v>4086</v>
      </c>
      <c r="O2124" s="12" t="s">
        <v>1847</v>
      </c>
      <c r="P2124" s="12" t="s">
        <v>1848</v>
      </c>
      <c r="Q2124" s="12" t="s">
        <v>1849</v>
      </c>
      <c r="R2124" s="12" t="s">
        <v>1850</v>
      </c>
      <c r="S2124" s="12" t="s">
        <v>1815</v>
      </c>
    </row>
    <row r="2125" spans="1:19" x14ac:dyDescent="0.25">
      <c r="A2125" s="12" t="s">
        <v>1852</v>
      </c>
      <c r="B2125" s="12" t="s">
        <v>1838</v>
      </c>
      <c r="C2125" s="12" t="s">
        <v>1853</v>
      </c>
      <c r="D2125" s="12" t="s">
        <v>1840</v>
      </c>
      <c r="E2125" s="12" t="s">
        <v>1841</v>
      </c>
      <c r="F2125" s="13">
        <v>9140.91</v>
      </c>
      <c r="G2125" s="12" t="s">
        <v>1842</v>
      </c>
      <c r="H2125" s="18">
        <v>43952</v>
      </c>
      <c r="I2125" s="12" t="s">
        <v>4084</v>
      </c>
      <c r="J2125" s="12" t="s">
        <v>4085</v>
      </c>
      <c r="K2125" s="12">
        <v>10118</v>
      </c>
      <c r="L2125" s="12" t="s">
        <v>4049</v>
      </c>
      <c r="M2125" s="12">
        <v>114040</v>
      </c>
      <c r="N2125" s="12" t="s">
        <v>4086</v>
      </c>
      <c r="O2125" s="12" t="s">
        <v>1854</v>
      </c>
      <c r="P2125" s="12" t="s">
        <v>1855</v>
      </c>
      <c r="Q2125" s="12" t="s">
        <v>2391</v>
      </c>
      <c r="R2125" s="12" t="s">
        <v>1850</v>
      </c>
      <c r="S2125" s="12" t="s">
        <v>1815</v>
      </c>
    </row>
    <row r="2126" spans="1:19" x14ac:dyDescent="0.25">
      <c r="A2126" s="12" t="s">
        <v>1858</v>
      </c>
      <c r="B2126" s="12" t="s">
        <v>1838</v>
      </c>
      <c r="C2126" s="12" t="s">
        <v>1859</v>
      </c>
      <c r="D2126" s="12" t="s">
        <v>1840</v>
      </c>
      <c r="E2126" s="12" t="s">
        <v>1841</v>
      </c>
      <c r="F2126" s="13">
        <v>10130.280000000001</v>
      </c>
      <c r="G2126" s="12" t="s">
        <v>1842</v>
      </c>
      <c r="H2126" s="18">
        <v>43983</v>
      </c>
      <c r="I2126" s="12" t="s">
        <v>4017</v>
      </c>
      <c r="J2126" s="12" t="s">
        <v>4085</v>
      </c>
      <c r="K2126" s="12">
        <v>10118</v>
      </c>
      <c r="L2126" s="12" t="s">
        <v>4049</v>
      </c>
      <c r="M2126" s="12">
        <v>114040</v>
      </c>
      <c r="N2126" s="12" t="s">
        <v>4086</v>
      </c>
      <c r="O2126" s="12" t="s">
        <v>1860</v>
      </c>
      <c r="P2126" s="12" t="s">
        <v>1861</v>
      </c>
      <c r="Q2126" s="12" t="s">
        <v>1862</v>
      </c>
      <c r="R2126" s="12" t="s">
        <v>1850</v>
      </c>
      <c r="S2126" s="12" t="s">
        <v>1815</v>
      </c>
    </row>
    <row r="2127" spans="1:19" x14ac:dyDescent="0.25">
      <c r="A2127" s="12" t="s">
        <v>1837</v>
      </c>
      <c r="B2127" s="12" t="s">
        <v>1838</v>
      </c>
      <c r="C2127" s="12" t="s">
        <v>1839</v>
      </c>
      <c r="D2127" s="12" t="s">
        <v>1840</v>
      </c>
      <c r="E2127" s="12" t="s">
        <v>1841</v>
      </c>
      <c r="F2127" s="13">
        <v>7176.38</v>
      </c>
      <c r="G2127" s="12" t="s">
        <v>1842</v>
      </c>
      <c r="H2127" s="18">
        <v>43922</v>
      </c>
      <c r="I2127" s="12" t="s">
        <v>4087</v>
      </c>
      <c r="J2127" s="12" t="s">
        <v>4088</v>
      </c>
      <c r="K2127" s="12">
        <v>10118</v>
      </c>
      <c r="L2127" s="12" t="s">
        <v>4049</v>
      </c>
      <c r="M2127" s="12">
        <v>114060</v>
      </c>
      <c r="N2127" s="12" t="s">
        <v>4089</v>
      </c>
      <c r="O2127" s="12" t="s">
        <v>1847</v>
      </c>
      <c r="P2127" s="12" t="s">
        <v>1848</v>
      </c>
      <c r="Q2127" s="12" t="s">
        <v>1849</v>
      </c>
      <c r="R2127" s="12" t="s">
        <v>1850</v>
      </c>
      <c r="S2127" s="12" t="s">
        <v>1857</v>
      </c>
    </row>
    <row r="2128" spans="1:19" x14ac:dyDescent="0.25">
      <c r="A2128" s="12" t="s">
        <v>1852</v>
      </c>
      <c r="B2128" s="12" t="s">
        <v>1838</v>
      </c>
      <c r="C2128" s="12" t="s">
        <v>1853</v>
      </c>
      <c r="D2128" s="12" t="s">
        <v>1840</v>
      </c>
      <c r="E2128" s="12" t="s">
        <v>1841</v>
      </c>
      <c r="F2128" s="13">
        <v>7176.38</v>
      </c>
      <c r="G2128" s="12" t="s">
        <v>1842</v>
      </c>
      <c r="H2128" s="18">
        <v>43952</v>
      </c>
      <c r="I2128" s="12" t="s">
        <v>4087</v>
      </c>
      <c r="J2128" s="12" t="s">
        <v>4088</v>
      </c>
      <c r="K2128" s="12">
        <v>10118</v>
      </c>
      <c r="L2128" s="12" t="s">
        <v>4049</v>
      </c>
      <c r="M2128" s="12">
        <v>114060</v>
      </c>
      <c r="N2128" s="12" t="s">
        <v>4089</v>
      </c>
      <c r="O2128" s="12" t="s">
        <v>1854</v>
      </c>
      <c r="P2128" s="12" t="s">
        <v>1855</v>
      </c>
      <c r="Q2128" s="12" t="s">
        <v>2391</v>
      </c>
      <c r="R2128" s="12" t="s">
        <v>1850</v>
      </c>
      <c r="S2128" s="12" t="s">
        <v>1857</v>
      </c>
    </row>
    <row r="2129" spans="1:19" x14ac:dyDescent="0.25">
      <c r="A2129" s="12" t="s">
        <v>1858</v>
      </c>
      <c r="B2129" s="12" t="s">
        <v>1838</v>
      </c>
      <c r="C2129" s="12" t="s">
        <v>1859</v>
      </c>
      <c r="D2129" s="12" t="s">
        <v>1840</v>
      </c>
      <c r="E2129" s="12" t="s">
        <v>1841</v>
      </c>
      <c r="F2129" s="13">
        <v>7176.38</v>
      </c>
      <c r="G2129" s="12" t="s">
        <v>1842</v>
      </c>
      <c r="H2129" s="18">
        <v>43983</v>
      </c>
      <c r="I2129" s="12" t="s">
        <v>4020</v>
      </c>
      <c r="J2129" s="12" t="s">
        <v>4088</v>
      </c>
      <c r="K2129" s="12">
        <v>10118</v>
      </c>
      <c r="L2129" s="12" t="s">
        <v>4049</v>
      </c>
      <c r="M2129" s="12">
        <v>114060</v>
      </c>
      <c r="N2129" s="12" t="s">
        <v>4089</v>
      </c>
      <c r="O2129" s="12" t="s">
        <v>1860</v>
      </c>
      <c r="P2129" s="12" t="s">
        <v>1861</v>
      </c>
      <c r="Q2129" s="12" t="s">
        <v>1862</v>
      </c>
      <c r="R2129" s="12" t="s">
        <v>1850</v>
      </c>
      <c r="S2129" s="12" t="s">
        <v>1857</v>
      </c>
    </row>
    <row r="2130" spans="1:19" x14ac:dyDescent="0.25">
      <c r="A2130" s="12" t="s">
        <v>1837</v>
      </c>
      <c r="B2130" s="12" t="s">
        <v>1838</v>
      </c>
      <c r="C2130" s="12" t="s">
        <v>1839</v>
      </c>
      <c r="D2130" s="12" t="s">
        <v>1840</v>
      </c>
      <c r="E2130" s="12" t="s">
        <v>1841</v>
      </c>
      <c r="F2130" s="13">
        <v>6392.74</v>
      </c>
      <c r="G2130" s="12" t="s">
        <v>1842</v>
      </c>
      <c r="H2130" s="18">
        <v>43922</v>
      </c>
      <c r="I2130" s="12" t="s">
        <v>4090</v>
      </c>
      <c r="J2130" s="12" t="s">
        <v>4091</v>
      </c>
      <c r="K2130" s="12">
        <v>10119</v>
      </c>
      <c r="L2130" s="12" t="s">
        <v>4092</v>
      </c>
      <c r="M2130" s="12">
        <v>111100</v>
      </c>
      <c r="N2130" s="12" t="s">
        <v>4093</v>
      </c>
      <c r="O2130" s="12" t="s">
        <v>1847</v>
      </c>
      <c r="P2130" s="12" t="s">
        <v>1848</v>
      </c>
      <c r="Q2130" s="12" t="s">
        <v>1849</v>
      </c>
      <c r="R2130" s="12" t="s">
        <v>1850</v>
      </c>
      <c r="S2130" s="12" t="s">
        <v>1851</v>
      </c>
    </row>
    <row r="2131" spans="1:19" x14ac:dyDescent="0.25">
      <c r="A2131" s="12" t="s">
        <v>1852</v>
      </c>
      <c r="B2131" s="12" t="s">
        <v>1838</v>
      </c>
      <c r="C2131" s="12" t="s">
        <v>1853</v>
      </c>
      <c r="D2131" s="12" t="s">
        <v>1840</v>
      </c>
      <c r="E2131" s="12" t="s">
        <v>1841</v>
      </c>
      <c r="F2131" s="13">
        <v>6379.88</v>
      </c>
      <c r="G2131" s="12" t="s">
        <v>1842</v>
      </c>
      <c r="H2131" s="18">
        <v>43952</v>
      </c>
      <c r="I2131" s="12" t="s">
        <v>4090</v>
      </c>
      <c r="J2131" s="12" t="s">
        <v>4091</v>
      </c>
      <c r="K2131" s="12">
        <v>10119</v>
      </c>
      <c r="L2131" s="12" t="s">
        <v>4092</v>
      </c>
      <c r="M2131" s="12">
        <v>111100</v>
      </c>
      <c r="N2131" s="12" t="s">
        <v>4093</v>
      </c>
      <c r="O2131" s="12" t="s">
        <v>1854</v>
      </c>
      <c r="P2131" s="12" t="s">
        <v>1855</v>
      </c>
      <c r="Q2131" s="12" t="s">
        <v>2391</v>
      </c>
      <c r="R2131" s="12" t="s">
        <v>1850</v>
      </c>
      <c r="S2131" s="12" t="s">
        <v>1851</v>
      </c>
    </row>
    <row r="2132" spans="1:19" x14ac:dyDescent="0.25">
      <c r="A2132" s="12" t="s">
        <v>1858</v>
      </c>
      <c r="B2132" s="12" t="s">
        <v>1838</v>
      </c>
      <c r="C2132" s="12" t="s">
        <v>1859</v>
      </c>
      <c r="D2132" s="12" t="s">
        <v>1840</v>
      </c>
      <c r="E2132" s="12" t="s">
        <v>1841</v>
      </c>
      <c r="F2132" s="13">
        <v>6379.88</v>
      </c>
      <c r="G2132" s="12" t="s">
        <v>1842</v>
      </c>
      <c r="H2132" s="18">
        <v>43983</v>
      </c>
      <c r="I2132" s="12" t="s">
        <v>4023</v>
      </c>
      <c r="J2132" s="12" t="s">
        <v>4091</v>
      </c>
      <c r="K2132" s="12">
        <v>10119</v>
      </c>
      <c r="L2132" s="12" t="s">
        <v>4092</v>
      </c>
      <c r="M2132" s="12">
        <v>111100</v>
      </c>
      <c r="N2132" s="12" t="s">
        <v>4093</v>
      </c>
      <c r="O2132" s="12" t="s">
        <v>1860</v>
      </c>
      <c r="P2132" s="12" t="s">
        <v>1861</v>
      </c>
      <c r="Q2132" s="12" t="s">
        <v>1862</v>
      </c>
      <c r="R2132" s="12" t="s">
        <v>1850</v>
      </c>
      <c r="S2132" s="12" t="s">
        <v>1851</v>
      </c>
    </row>
    <row r="2133" spans="1:19" x14ac:dyDescent="0.25">
      <c r="A2133" s="12" t="s">
        <v>1837</v>
      </c>
      <c r="B2133" s="12" t="s">
        <v>1838</v>
      </c>
      <c r="C2133" s="12" t="s">
        <v>1839</v>
      </c>
      <c r="D2133" s="12" t="s">
        <v>1840</v>
      </c>
      <c r="E2133" s="12" t="s">
        <v>1841</v>
      </c>
      <c r="F2133" s="13">
        <v>1917.29</v>
      </c>
      <c r="G2133" s="12" t="s">
        <v>1842</v>
      </c>
      <c r="H2133" s="18">
        <v>43922</v>
      </c>
      <c r="I2133" s="12" t="s">
        <v>4094</v>
      </c>
      <c r="J2133" s="12" t="s">
        <v>4095</v>
      </c>
      <c r="K2133" s="12">
        <v>10119</v>
      </c>
      <c r="L2133" s="12" t="s">
        <v>4092</v>
      </c>
      <c r="M2133" s="12">
        <v>111200</v>
      </c>
      <c r="N2133" s="12" t="s">
        <v>4096</v>
      </c>
      <c r="O2133" s="12" t="s">
        <v>1847</v>
      </c>
      <c r="P2133" s="12" t="s">
        <v>1848</v>
      </c>
      <c r="Q2133" s="12" t="s">
        <v>1849</v>
      </c>
      <c r="R2133" s="12" t="s">
        <v>1850</v>
      </c>
      <c r="S2133" s="12" t="s">
        <v>1866</v>
      </c>
    </row>
    <row r="2134" spans="1:19" x14ac:dyDescent="0.25">
      <c r="A2134" s="12" t="s">
        <v>1852</v>
      </c>
      <c r="B2134" s="12" t="s">
        <v>1838</v>
      </c>
      <c r="C2134" s="12" t="s">
        <v>1853</v>
      </c>
      <c r="D2134" s="12" t="s">
        <v>1840</v>
      </c>
      <c r="E2134" s="12" t="s">
        <v>1841</v>
      </c>
      <c r="F2134" s="13">
        <v>1917.29</v>
      </c>
      <c r="G2134" s="12" t="s">
        <v>1842</v>
      </c>
      <c r="H2134" s="18">
        <v>43952</v>
      </c>
      <c r="I2134" s="12" t="s">
        <v>4094</v>
      </c>
      <c r="J2134" s="12" t="s">
        <v>4095</v>
      </c>
      <c r="K2134" s="12">
        <v>10119</v>
      </c>
      <c r="L2134" s="12" t="s">
        <v>4092</v>
      </c>
      <c r="M2134" s="12">
        <v>111200</v>
      </c>
      <c r="N2134" s="12" t="s">
        <v>4096</v>
      </c>
      <c r="O2134" s="12" t="s">
        <v>1854</v>
      </c>
      <c r="P2134" s="12" t="s">
        <v>1855</v>
      </c>
      <c r="Q2134" s="12" t="s">
        <v>2391</v>
      </c>
      <c r="R2134" s="12" t="s">
        <v>1850</v>
      </c>
      <c r="S2134" s="12" t="s">
        <v>1866</v>
      </c>
    </row>
    <row r="2135" spans="1:19" x14ac:dyDescent="0.25">
      <c r="A2135" s="12" t="s">
        <v>1858</v>
      </c>
      <c r="B2135" s="12" t="s">
        <v>1838</v>
      </c>
      <c r="C2135" s="12" t="s">
        <v>1859</v>
      </c>
      <c r="D2135" s="12" t="s">
        <v>1840</v>
      </c>
      <c r="E2135" s="12" t="s">
        <v>1841</v>
      </c>
      <c r="F2135" s="13">
        <v>1917.29</v>
      </c>
      <c r="G2135" s="12" t="s">
        <v>1842</v>
      </c>
      <c r="H2135" s="18">
        <v>43983</v>
      </c>
      <c r="I2135" s="12" t="s">
        <v>4026</v>
      </c>
      <c r="J2135" s="12" t="s">
        <v>4095</v>
      </c>
      <c r="K2135" s="12">
        <v>10119</v>
      </c>
      <c r="L2135" s="12" t="s">
        <v>4092</v>
      </c>
      <c r="M2135" s="12">
        <v>111200</v>
      </c>
      <c r="N2135" s="12" t="s">
        <v>4096</v>
      </c>
      <c r="O2135" s="12" t="s">
        <v>1860</v>
      </c>
      <c r="P2135" s="12" t="s">
        <v>1861</v>
      </c>
      <c r="Q2135" s="12" t="s">
        <v>1862</v>
      </c>
      <c r="R2135" s="12" t="s">
        <v>1850</v>
      </c>
      <c r="S2135" s="12" t="s">
        <v>1866</v>
      </c>
    </row>
    <row r="2136" spans="1:19" x14ac:dyDescent="0.25">
      <c r="A2136" s="12" t="s">
        <v>1837</v>
      </c>
      <c r="B2136" s="12" t="s">
        <v>1838</v>
      </c>
      <c r="C2136" s="12" t="s">
        <v>1839</v>
      </c>
      <c r="D2136" s="12" t="s">
        <v>1840</v>
      </c>
      <c r="E2136" s="12" t="s">
        <v>1841</v>
      </c>
      <c r="F2136" s="13">
        <v>34819.51</v>
      </c>
      <c r="G2136" s="12" t="s">
        <v>1842</v>
      </c>
      <c r="H2136" s="18">
        <v>43922</v>
      </c>
      <c r="I2136" s="12" t="s">
        <v>4097</v>
      </c>
      <c r="J2136" s="12" t="s">
        <v>4098</v>
      </c>
      <c r="K2136" s="12">
        <v>10119</v>
      </c>
      <c r="L2136" s="12" t="s">
        <v>4092</v>
      </c>
      <c r="M2136" s="12">
        <v>111400</v>
      </c>
      <c r="N2136" s="12" t="s">
        <v>4099</v>
      </c>
      <c r="O2136" s="12" t="s">
        <v>1847</v>
      </c>
      <c r="P2136" s="12" t="s">
        <v>1848</v>
      </c>
      <c r="Q2136" s="12" t="s">
        <v>1849</v>
      </c>
      <c r="R2136" s="12" t="s">
        <v>1850</v>
      </c>
      <c r="S2136" s="12" t="s">
        <v>1815</v>
      </c>
    </row>
    <row r="2137" spans="1:19" x14ac:dyDescent="0.25">
      <c r="A2137" s="12" t="s">
        <v>1852</v>
      </c>
      <c r="B2137" s="12" t="s">
        <v>1838</v>
      </c>
      <c r="C2137" s="12" t="s">
        <v>1853</v>
      </c>
      <c r="D2137" s="12" t="s">
        <v>1840</v>
      </c>
      <c r="E2137" s="12" t="s">
        <v>1841</v>
      </c>
      <c r="F2137" s="13">
        <v>34819.51</v>
      </c>
      <c r="G2137" s="12" t="s">
        <v>1842</v>
      </c>
      <c r="H2137" s="18">
        <v>43952</v>
      </c>
      <c r="I2137" s="12" t="s">
        <v>4097</v>
      </c>
      <c r="J2137" s="12" t="s">
        <v>4098</v>
      </c>
      <c r="K2137" s="12">
        <v>10119</v>
      </c>
      <c r="L2137" s="12" t="s">
        <v>4092</v>
      </c>
      <c r="M2137" s="12">
        <v>111400</v>
      </c>
      <c r="N2137" s="12" t="s">
        <v>4099</v>
      </c>
      <c r="O2137" s="12" t="s">
        <v>1854</v>
      </c>
      <c r="P2137" s="12" t="s">
        <v>1855</v>
      </c>
      <c r="Q2137" s="12" t="s">
        <v>2391</v>
      </c>
      <c r="R2137" s="12" t="s">
        <v>1850</v>
      </c>
      <c r="S2137" s="12" t="s">
        <v>1815</v>
      </c>
    </row>
    <row r="2138" spans="1:19" x14ac:dyDescent="0.25">
      <c r="A2138" s="12" t="s">
        <v>1858</v>
      </c>
      <c r="B2138" s="12" t="s">
        <v>1838</v>
      </c>
      <c r="C2138" s="12" t="s">
        <v>1859</v>
      </c>
      <c r="D2138" s="12" t="s">
        <v>1840</v>
      </c>
      <c r="E2138" s="12" t="s">
        <v>1841</v>
      </c>
      <c r="F2138" s="13">
        <v>34819.51</v>
      </c>
      <c r="G2138" s="12" t="s">
        <v>1842</v>
      </c>
      <c r="H2138" s="18">
        <v>43983</v>
      </c>
      <c r="I2138" s="12" t="s">
        <v>4029</v>
      </c>
      <c r="J2138" s="12" t="s">
        <v>4098</v>
      </c>
      <c r="K2138" s="12">
        <v>10119</v>
      </c>
      <c r="L2138" s="12" t="s">
        <v>4092</v>
      </c>
      <c r="M2138" s="12">
        <v>111400</v>
      </c>
      <c r="N2138" s="12" t="s">
        <v>4099</v>
      </c>
      <c r="O2138" s="12" t="s">
        <v>1860</v>
      </c>
      <c r="P2138" s="12" t="s">
        <v>1861</v>
      </c>
      <c r="Q2138" s="12" t="s">
        <v>1862</v>
      </c>
      <c r="R2138" s="12" t="s">
        <v>1850</v>
      </c>
      <c r="S2138" s="12" t="s">
        <v>1815</v>
      </c>
    </row>
    <row r="2139" spans="1:19" x14ac:dyDescent="0.25">
      <c r="A2139" s="12" t="s">
        <v>1837</v>
      </c>
      <c r="B2139" s="12" t="s">
        <v>1838</v>
      </c>
      <c r="C2139" s="12" t="s">
        <v>1839</v>
      </c>
      <c r="D2139" s="12" t="s">
        <v>1840</v>
      </c>
      <c r="E2139" s="12" t="s">
        <v>1841</v>
      </c>
      <c r="F2139" s="13">
        <v>26581.61</v>
      </c>
      <c r="G2139" s="12" t="s">
        <v>1842</v>
      </c>
      <c r="H2139" s="18">
        <v>43922</v>
      </c>
      <c r="I2139" s="12" t="s">
        <v>4100</v>
      </c>
      <c r="J2139" s="12" t="s">
        <v>4101</v>
      </c>
      <c r="K2139" s="12">
        <v>10119</v>
      </c>
      <c r="L2139" s="12" t="s">
        <v>4092</v>
      </c>
      <c r="M2139" s="12">
        <v>111600</v>
      </c>
      <c r="N2139" s="12" t="s">
        <v>4102</v>
      </c>
      <c r="O2139" s="12" t="s">
        <v>1847</v>
      </c>
      <c r="P2139" s="12" t="s">
        <v>1848</v>
      </c>
      <c r="Q2139" s="12" t="s">
        <v>1849</v>
      </c>
      <c r="R2139" s="12" t="s">
        <v>1850</v>
      </c>
      <c r="S2139" s="12" t="s">
        <v>1857</v>
      </c>
    </row>
    <row r="2140" spans="1:19" x14ac:dyDescent="0.25">
      <c r="A2140" s="12" t="s">
        <v>1852</v>
      </c>
      <c r="B2140" s="12" t="s">
        <v>1838</v>
      </c>
      <c r="C2140" s="12" t="s">
        <v>1853</v>
      </c>
      <c r="D2140" s="12" t="s">
        <v>1840</v>
      </c>
      <c r="E2140" s="12" t="s">
        <v>1841</v>
      </c>
      <c r="F2140" s="13">
        <v>26124.5</v>
      </c>
      <c r="G2140" s="12" t="s">
        <v>1842</v>
      </c>
      <c r="H2140" s="18">
        <v>43952</v>
      </c>
      <c r="I2140" s="12" t="s">
        <v>4100</v>
      </c>
      <c r="J2140" s="12" t="s">
        <v>4101</v>
      </c>
      <c r="K2140" s="12">
        <v>10119</v>
      </c>
      <c r="L2140" s="12" t="s">
        <v>4092</v>
      </c>
      <c r="M2140" s="12">
        <v>111600</v>
      </c>
      <c r="N2140" s="12" t="s">
        <v>4102</v>
      </c>
      <c r="O2140" s="12" t="s">
        <v>1854</v>
      </c>
      <c r="P2140" s="12" t="s">
        <v>1855</v>
      </c>
      <c r="Q2140" s="12" t="s">
        <v>2391</v>
      </c>
      <c r="R2140" s="12" t="s">
        <v>1850</v>
      </c>
      <c r="S2140" s="12" t="s">
        <v>1857</v>
      </c>
    </row>
    <row r="2141" spans="1:19" x14ac:dyDescent="0.25">
      <c r="A2141" s="12" t="s">
        <v>1858</v>
      </c>
      <c r="B2141" s="12" t="s">
        <v>1838</v>
      </c>
      <c r="C2141" s="12" t="s">
        <v>1859</v>
      </c>
      <c r="D2141" s="12" t="s">
        <v>1840</v>
      </c>
      <c r="E2141" s="12" t="s">
        <v>1841</v>
      </c>
      <c r="F2141" s="13">
        <v>26124.5</v>
      </c>
      <c r="G2141" s="12" t="s">
        <v>1842</v>
      </c>
      <c r="H2141" s="18">
        <v>43983</v>
      </c>
      <c r="I2141" s="12" t="s">
        <v>4032</v>
      </c>
      <c r="J2141" s="12" t="s">
        <v>4101</v>
      </c>
      <c r="K2141" s="12">
        <v>10119</v>
      </c>
      <c r="L2141" s="12" t="s">
        <v>4092</v>
      </c>
      <c r="M2141" s="12">
        <v>111600</v>
      </c>
      <c r="N2141" s="12" t="s">
        <v>4102</v>
      </c>
      <c r="O2141" s="12" t="s">
        <v>1860</v>
      </c>
      <c r="P2141" s="12" t="s">
        <v>1861</v>
      </c>
      <c r="Q2141" s="12" t="s">
        <v>1862</v>
      </c>
      <c r="R2141" s="12" t="s">
        <v>1850</v>
      </c>
      <c r="S2141" s="12" t="s">
        <v>1857</v>
      </c>
    </row>
    <row r="2142" spans="1:19" x14ac:dyDescent="0.25">
      <c r="A2142" s="12" t="s">
        <v>1837</v>
      </c>
      <c r="B2142" s="12" t="s">
        <v>1838</v>
      </c>
      <c r="C2142" s="12" t="s">
        <v>1839</v>
      </c>
      <c r="D2142" s="12" t="s">
        <v>1840</v>
      </c>
      <c r="E2142" s="12" t="s">
        <v>1841</v>
      </c>
      <c r="F2142" s="13">
        <v>896.72</v>
      </c>
      <c r="G2142" s="12" t="s">
        <v>1842</v>
      </c>
      <c r="H2142" s="18">
        <v>43922</v>
      </c>
      <c r="I2142" s="12" t="s">
        <v>4103</v>
      </c>
      <c r="J2142" s="12" t="s">
        <v>4104</v>
      </c>
      <c r="K2142" s="12">
        <v>10119</v>
      </c>
      <c r="L2142" s="12" t="s">
        <v>4092</v>
      </c>
      <c r="M2142" s="12">
        <v>111700</v>
      </c>
      <c r="N2142" s="12" t="s">
        <v>4105</v>
      </c>
      <c r="O2142" s="12" t="s">
        <v>1847</v>
      </c>
      <c r="P2142" s="12" t="s">
        <v>1848</v>
      </c>
      <c r="Q2142" s="12" t="s">
        <v>1849</v>
      </c>
      <c r="R2142" s="12" t="s">
        <v>1850</v>
      </c>
      <c r="S2142" s="12" t="s">
        <v>1877</v>
      </c>
    </row>
    <row r="2143" spans="1:19" x14ac:dyDescent="0.25">
      <c r="A2143" s="12" t="s">
        <v>1852</v>
      </c>
      <c r="B2143" s="12" t="s">
        <v>1838</v>
      </c>
      <c r="C2143" s="12" t="s">
        <v>1853</v>
      </c>
      <c r="D2143" s="12" t="s">
        <v>1840</v>
      </c>
      <c r="E2143" s="12" t="s">
        <v>1841</v>
      </c>
      <c r="F2143" s="13">
        <v>896.72</v>
      </c>
      <c r="G2143" s="12" t="s">
        <v>1842</v>
      </c>
      <c r="H2143" s="18">
        <v>43952</v>
      </c>
      <c r="I2143" s="12" t="s">
        <v>4103</v>
      </c>
      <c r="J2143" s="12" t="s">
        <v>4104</v>
      </c>
      <c r="K2143" s="12">
        <v>10119</v>
      </c>
      <c r="L2143" s="12" t="s">
        <v>4092</v>
      </c>
      <c r="M2143" s="12">
        <v>111700</v>
      </c>
      <c r="N2143" s="12" t="s">
        <v>4105</v>
      </c>
      <c r="O2143" s="12" t="s">
        <v>1854</v>
      </c>
      <c r="P2143" s="12" t="s">
        <v>1855</v>
      </c>
      <c r="Q2143" s="12" t="s">
        <v>2391</v>
      </c>
      <c r="R2143" s="12" t="s">
        <v>1850</v>
      </c>
      <c r="S2143" s="12" t="s">
        <v>1877</v>
      </c>
    </row>
    <row r="2144" spans="1:19" x14ac:dyDescent="0.25">
      <c r="A2144" s="12" t="s">
        <v>1858</v>
      </c>
      <c r="B2144" s="12" t="s">
        <v>1838</v>
      </c>
      <c r="C2144" s="12" t="s">
        <v>1859</v>
      </c>
      <c r="D2144" s="12" t="s">
        <v>1840</v>
      </c>
      <c r="E2144" s="12" t="s">
        <v>1841</v>
      </c>
      <c r="F2144" s="13">
        <v>896.72</v>
      </c>
      <c r="G2144" s="12" t="s">
        <v>1842</v>
      </c>
      <c r="H2144" s="18">
        <v>43983</v>
      </c>
      <c r="I2144" s="12" t="s">
        <v>4035</v>
      </c>
      <c r="J2144" s="12" t="s">
        <v>4104</v>
      </c>
      <c r="K2144" s="12">
        <v>10119</v>
      </c>
      <c r="L2144" s="12" t="s">
        <v>4092</v>
      </c>
      <c r="M2144" s="12">
        <v>111700</v>
      </c>
      <c r="N2144" s="12" t="s">
        <v>4105</v>
      </c>
      <c r="O2144" s="12" t="s">
        <v>1860</v>
      </c>
      <c r="P2144" s="12" t="s">
        <v>1861</v>
      </c>
      <c r="Q2144" s="12" t="s">
        <v>1862</v>
      </c>
      <c r="R2144" s="12" t="s">
        <v>1850</v>
      </c>
      <c r="S2144" s="12" t="s">
        <v>1877</v>
      </c>
    </row>
    <row r="2145" spans="1:19" x14ac:dyDescent="0.25">
      <c r="A2145" s="12" t="s">
        <v>1837</v>
      </c>
      <c r="B2145" s="12" t="s">
        <v>1838</v>
      </c>
      <c r="C2145" s="12" t="s">
        <v>1839</v>
      </c>
      <c r="D2145" s="12" t="s">
        <v>1840</v>
      </c>
      <c r="E2145" s="12" t="s">
        <v>1841</v>
      </c>
      <c r="F2145" s="13">
        <v>573</v>
      </c>
      <c r="G2145" s="12" t="s">
        <v>1842</v>
      </c>
      <c r="H2145" s="18">
        <v>43922</v>
      </c>
      <c r="I2145" s="12" t="s">
        <v>4106</v>
      </c>
      <c r="J2145" s="12" t="s">
        <v>4107</v>
      </c>
      <c r="K2145" s="12">
        <v>10119</v>
      </c>
      <c r="L2145" s="12" t="s">
        <v>4092</v>
      </c>
      <c r="M2145" s="12">
        <v>113010</v>
      </c>
      <c r="N2145" s="12" t="s">
        <v>4108</v>
      </c>
      <c r="O2145" s="12" t="s">
        <v>1847</v>
      </c>
      <c r="P2145" s="12" t="s">
        <v>1848</v>
      </c>
      <c r="Q2145" s="12" t="s">
        <v>1849</v>
      </c>
      <c r="R2145" s="12" t="s">
        <v>1850</v>
      </c>
      <c r="S2145" s="12" t="s">
        <v>1851</v>
      </c>
    </row>
    <row r="2146" spans="1:19" x14ac:dyDescent="0.25">
      <c r="A2146" s="12" t="s">
        <v>1852</v>
      </c>
      <c r="B2146" s="12" t="s">
        <v>1838</v>
      </c>
      <c r="C2146" s="12" t="s">
        <v>1853</v>
      </c>
      <c r="D2146" s="12" t="s">
        <v>1840</v>
      </c>
      <c r="E2146" s="12" t="s">
        <v>1841</v>
      </c>
      <c r="F2146" s="13">
        <v>573</v>
      </c>
      <c r="G2146" s="12" t="s">
        <v>1842</v>
      </c>
      <c r="H2146" s="18">
        <v>43952</v>
      </c>
      <c r="I2146" s="12" t="s">
        <v>4106</v>
      </c>
      <c r="J2146" s="12" t="s">
        <v>4107</v>
      </c>
      <c r="K2146" s="12">
        <v>10119</v>
      </c>
      <c r="L2146" s="12" t="s">
        <v>4092</v>
      </c>
      <c r="M2146" s="12">
        <v>113010</v>
      </c>
      <c r="N2146" s="12" t="s">
        <v>4108</v>
      </c>
      <c r="O2146" s="12" t="s">
        <v>1854</v>
      </c>
      <c r="P2146" s="12" t="s">
        <v>1855</v>
      </c>
      <c r="Q2146" s="12" t="s">
        <v>2391</v>
      </c>
      <c r="R2146" s="12" t="s">
        <v>1850</v>
      </c>
      <c r="S2146" s="12" t="s">
        <v>1851</v>
      </c>
    </row>
    <row r="2147" spans="1:19" x14ac:dyDescent="0.25">
      <c r="A2147" s="12" t="s">
        <v>1858</v>
      </c>
      <c r="B2147" s="12" t="s">
        <v>1838</v>
      </c>
      <c r="C2147" s="12" t="s">
        <v>1859</v>
      </c>
      <c r="D2147" s="12" t="s">
        <v>1840</v>
      </c>
      <c r="E2147" s="12" t="s">
        <v>1841</v>
      </c>
      <c r="F2147" s="13">
        <v>573</v>
      </c>
      <c r="G2147" s="12" t="s">
        <v>1842</v>
      </c>
      <c r="H2147" s="18">
        <v>43983</v>
      </c>
      <c r="I2147" s="12" t="s">
        <v>4038</v>
      </c>
      <c r="J2147" s="12" t="s">
        <v>4107</v>
      </c>
      <c r="K2147" s="12">
        <v>10119</v>
      </c>
      <c r="L2147" s="12" t="s">
        <v>4092</v>
      </c>
      <c r="M2147" s="12">
        <v>113010</v>
      </c>
      <c r="N2147" s="12" t="s">
        <v>4108</v>
      </c>
      <c r="O2147" s="12" t="s">
        <v>1860</v>
      </c>
      <c r="P2147" s="12" t="s">
        <v>1861</v>
      </c>
      <c r="Q2147" s="12" t="s">
        <v>1862</v>
      </c>
      <c r="R2147" s="12" t="s">
        <v>1850</v>
      </c>
      <c r="S2147" s="12" t="s">
        <v>1851</v>
      </c>
    </row>
    <row r="2148" spans="1:19" x14ac:dyDescent="0.25">
      <c r="A2148" s="12" t="s">
        <v>1837</v>
      </c>
      <c r="B2148" s="12" t="s">
        <v>1838</v>
      </c>
      <c r="C2148" s="12" t="s">
        <v>1839</v>
      </c>
      <c r="D2148" s="12" t="s">
        <v>1840</v>
      </c>
      <c r="E2148" s="12" t="s">
        <v>1841</v>
      </c>
      <c r="F2148" s="13">
        <v>162.25</v>
      </c>
      <c r="G2148" s="12" t="s">
        <v>1842</v>
      </c>
      <c r="H2148" s="18">
        <v>43922</v>
      </c>
      <c r="I2148" s="12" t="s">
        <v>4109</v>
      </c>
      <c r="J2148" s="12" t="s">
        <v>4110</v>
      </c>
      <c r="K2148" s="12">
        <v>10119</v>
      </c>
      <c r="L2148" s="12" t="s">
        <v>4092</v>
      </c>
      <c r="M2148" s="12">
        <v>113020</v>
      </c>
      <c r="N2148" s="12" t="s">
        <v>4111</v>
      </c>
      <c r="O2148" s="12" t="s">
        <v>1847</v>
      </c>
      <c r="P2148" s="12" t="s">
        <v>1848</v>
      </c>
      <c r="Q2148" s="12" t="s">
        <v>1849</v>
      </c>
      <c r="R2148" s="12" t="s">
        <v>1850</v>
      </c>
      <c r="S2148" s="12" t="s">
        <v>1866</v>
      </c>
    </row>
    <row r="2149" spans="1:19" x14ac:dyDescent="0.25">
      <c r="A2149" s="12" t="s">
        <v>1852</v>
      </c>
      <c r="B2149" s="12" t="s">
        <v>1838</v>
      </c>
      <c r="C2149" s="12" t="s">
        <v>1853</v>
      </c>
      <c r="D2149" s="12" t="s">
        <v>1840</v>
      </c>
      <c r="E2149" s="12" t="s">
        <v>1841</v>
      </c>
      <c r="F2149" s="13">
        <v>162.25</v>
      </c>
      <c r="G2149" s="12" t="s">
        <v>1842</v>
      </c>
      <c r="H2149" s="18">
        <v>43952</v>
      </c>
      <c r="I2149" s="12" t="s">
        <v>4109</v>
      </c>
      <c r="J2149" s="12" t="s">
        <v>4110</v>
      </c>
      <c r="K2149" s="12">
        <v>10119</v>
      </c>
      <c r="L2149" s="12" t="s">
        <v>4092</v>
      </c>
      <c r="M2149" s="12">
        <v>113020</v>
      </c>
      <c r="N2149" s="12" t="s">
        <v>4111</v>
      </c>
      <c r="O2149" s="12" t="s">
        <v>1854</v>
      </c>
      <c r="P2149" s="12" t="s">
        <v>1855</v>
      </c>
      <c r="Q2149" s="12" t="s">
        <v>2391</v>
      </c>
      <c r="R2149" s="12" t="s">
        <v>1850</v>
      </c>
      <c r="S2149" s="12" t="s">
        <v>1866</v>
      </c>
    </row>
    <row r="2150" spans="1:19" x14ac:dyDescent="0.25">
      <c r="A2150" s="12" t="s">
        <v>1858</v>
      </c>
      <c r="B2150" s="12" t="s">
        <v>1838</v>
      </c>
      <c r="C2150" s="12" t="s">
        <v>1859</v>
      </c>
      <c r="D2150" s="12" t="s">
        <v>1840</v>
      </c>
      <c r="E2150" s="12" t="s">
        <v>1841</v>
      </c>
      <c r="F2150" s="13">
        <v>162.25</v>
      </c>
      <c r="G2150" s="12" t="s">
        <v>1842</v>
      </c>
      <c r="H2150" s="18">
        <v>43983</v>
      </c>
      <c r="I2150" s="12" t="s">
        <v>4041</v>
      </c>
      <c r="J2150" s="12" t="s">
        <v>4110</v>
      </c>
      <c r="K2150" s="12">
        <v>10119</v>
      </c>
      <c r="L2150" s="12" t="s">
        <v>4092</v>
      </c>
      <c r="M2150" s="12">
        <v>113020</v>
      </c>
      <c r="N2150" s="12" t="s">
        <v>4111</v>
      </c>
      <c r="O2150" s="12" t="s">
        <v>1860</v>
      </c>
      <c r="P2150" s="12" t="s">
        <v>1861</v>
      </c>
      <c r="Q2150" s="12" t="s">
        <v>1862</v>
      </c>
      <c r="R2150" s="12" t="s">
        <v>1850</v>
      </c>
      <c r="S2150" s="12" t="s">
        <v>1866</v>
      </c>
    </row>
    <row r="2151" spans="1:19" x14ac:dyDescent="0.25">
      <c r="A2151" s="12" t="s">
        <v>1837</v>
      </c>
      <c r="B2151" s="12" t="s">
        <v>1838</v>
      </c>
      <c r="C2151" s="12" t="s">
        <v>1839</v>
      </c>
      <c r="D2151" s="12" t="s">
        <v>1840</v>
      </c>
      <c r="E2151" s="12" t="s">
        <v>1841</v>
      </c>
      <c r="F2151" s="13">
        <v>3664.5</v>
      </c>
      <c r="G2151" s="12" t="s">
        <v>1842</v>
      </c>
      <c r="H2151" s="18">
        <v>43922</v>
      </c>
      <c r="I2151" s="12" t="s">
        <v>4112</v>
      </c>
      <c r="J2151" s="12" t="s">
        <v>4113</v>
      </c>
      <c r="K2151" s="12">
        <v>10119</v>
      </c>
      <c r="L2151" s="12" t="s">
        <v>4092</v>
      </c>
      <c r="M2151" s="12">
        <v>113040</v>
      </c>
      <c r="N2151" s="12" t="s">
        <v>4114</v>
      </c>
      <c r="O2151" s="12" t="s">
        <v>1847</v>
      </c>
      <c r="P2151" s="12" t="s">
        <v>1848</v>
      </c>
      <c r="Q2151" s="12" t="s">
        <v>1849</v>
      </c>
      <c r="R2151" s="12" t="s">
        <v>1850</v>
      </c>
      <c r="S2151" s="12" t="s">
        <v>1815</v>
      </c>
    </row>
    <row r="2152" spans="1:19" x14ac:dyDescent="0.25">
      <c r="A2152" s="12" t="s">
        <v>1852</v>
      </c>
      <c r="B2152" s="12" t="s">
        <v>1838</v>
      </c>
      <c r="C2152" s="12" t="s">
        <v>1853</v>
      </c>
      <c r="D2152" s="12" t="s">
        <v>1840</v>
      </c>
      <c r="E2152" s="12" t="s">
        <v>1841</v>
      </c>
      <c r="F2152" s="13">
        <v>3664.5</v>
      </c>
      <c r="G2152" s="12" t="s">
        <v>1842</v>
      </c>
      <c r="H2152" s="18">
        <v>43952</v>
      </c>
      <c r="I2152" s="12" t="s">
        <v>4112</v>
      </c>
      <c r="J2152" s="12" t="s">
        <v>4113</v>
      </c>
      <c r="K2152" s="12">
        <v>10119</v>
      </c>
      <c r="L2152" s="12" t="s">
        <v>4092</v>
      </c>
      <c r="M2152" s="12">
        <v>113040</v>
      </c>
      <c r="N2152" s="12" t="s">
        <v>4114</v>
      </c>
      <c r="O2152" s="12" t="s">
        <v>1854</v>
      </c>
      <c r="P2152" s="12" t="s">
        <v>1855</v>
      </c>
      <c r="Q2152" s="12" t="s">
        <v>2391</v>
      </c>
      <c r="R2152" s="12" t="s">
        <v>1850</v>
      </c>
      <c r="S2152" s="12" t="s">
        <v>1815</v>
      </c>
    </row>
    <row r="2153" spans="1:19" x14ac:dyDescent="0.25">
      <c r="A2153" s="12" t="s">
        <v>1858</v>
      </c>
      <c r="B2153" s="12" t="s">
        <v>1838</v>
      </c>
      <c r="C2153" s="12" t="s">
        <v>1859</v>
      </c>
      <c r="D2153" s="12" t="s">
        <v>1840</v>
      </c>
      <c r="E2153" s="12" t="s">
        <v>1841</v>
      </c>
      <c r="F2153" s="13">
        <v>3664.5</v>
      </c>
      <c r="G2153" s="12" t="s">
        <v>1842</v>
      </c>
      <c r="H2153" s="18">
        <v>43983</v>
      </c>
      <c r="I2153" s="12" t="s">
        <v>4044</v>
      </c>
      <c r="J2153" s="12" t="s">
        <v>4113</v>
      </c>
      <c r="K2153" s="12">
        <v>10119</v>
      </c>
      <c r="L2153" s="12" t="s">
        <v>4092</v>
      </c>
      <c r="M2153" s="12">
        <v>113040</v>
      </c>
      <c r="N2153" s="12" t="s">
        <v>4114</v>
      </c>
      <c r="O2153" s="12" t="s">
        <v>1860</v>
      </c>
      <c r="P2153" s="12" t="s">
        <v>1861</v>
      </c>
      <c r="Q2153" s="12" t="s">
        <v>1862</v>
      </c>
      <c r="R2153" s="12" t="s">
        <v>1850</v>
      </c>
      <c r="S2153" s="12" t="s">
        <v>1815</v>
      </c>
    </row>
    <row r="2154" spans="1:19" x14ac:dyDescent="0.25">
      <c r="A2154" s="12" t="s">
        <v>1837</v>
      </c>
      <c r="B2154" s="12" t="s">
        <v>1838</v>
      </c>
      <c r="C2154" s="12" t="s">
        <v>1839</v>
      </c>
      <c r="D2154" s="12" t="s">
        <v>1840</v>
      </c>
      <c r="E2154" s="12" t="s">
        <v>1841</v>
      </c>
      <c r="F2154" s="13">
        <v>2033.75</v>
      </c>
      <c r="G2154" s="12" t="s">
        <v>1842</v>
      </c>
      <c r="H2154" s="18">
        <v>43922</v>
      </c>
      <c r="I2154" s="12" t="s">
        <v>4115</v>
      </c>
      <c r="J2154" s="12" t="s">
        <v>4116</v>
      </c>
      <c r="K2154" s="12">
        <v>10119</v>
      </c>
      <c r="L2154" s="12" t="s">
        <v>4092</v>
      </c>
      <c r="M2154" s="12">
        <v>113060</v>
      </c>
      <c r="N2154" s="12" t="s">
        <v>4117</v>
      </c>
      <c r="O2154" s="12" t="s">
        <v>1847</v>
      </c>
      <c r="P2154" s="12" t="s">
        <v>1848</v>
      </c>
      <c r="Q2154" s="12" t="s">
        <v>1849</v>
      </c>
      <c r="R2154" s="12" t="s">
        <v>1850</v>
      </c>
      <c r="S2154" s="12" t="s">
        <v>1857</v>
      </c>
    </row>
    <row r="2155" spans="1:19" x14ac:dyDescent="0.25">
      <c r="A2155" s="12" t="s">
        <v>1852</v>
      </c>
      <c r="B2155" s="12" t="s">
        <v>1838</v>
      </c>
      <c r="C2155" s="12" t="s">
        <v>1853</v>
      </c>
      <c r="D2155" s="12" t="s">
        <v>1840</v>
      </c>
      <c r="E2155" s="12" t="s">
        <v>1841</v>
      </c>
      <c r="F2155" s="13">
        <v>1970.98</v>
      </c>
      <c r="G2155" s="12" t="s">
        <v>1842</v>
      </c>
      <c r="H2155" s="18">
        <v>43952</v>
      </c>
      <c r="I2155" s="12" t="s">
        <v>4115</v>
      </c>
      <c r="J2155" s="12" t="s">
        <v>4116</v>
      </c>
      <c r="K2155" s="12">
        <v>10119</v>
      </c>
      <c r="L2155" s="12" t="s">
        <v>4092</v>
      </c>
      <c r="M2155" s="12">
        <v>113060</v>
      </c>
      <c r="N2155" s="12" t="s">
        <v>4117</v>
      </c>
      <c r="O2155" s="12" t="s">
        <v>1854</v>
      </c>
      <c r="P2155" s="12" t="s">
        <v>1855</v>
      </c>
      <c r="Q2155" s="12" t="s">
        <v>2391</v>
      </c>
      <c r="R2155" s="12" t="s">
        <v>1850</v>
      </c>
      <c r="S2155" s="12" t="s">
        <v>1857</v>
      </c>
    </row>
    <row r="2156" spans="1:19" x14ac:dyDescent="0.25">
      <c r="A2156" s="12" t="s">
        <v>1858</v>
      </c>
      <c r="B2156" s="12" t="s">
        <v>1838</v>
      </c>
      <c r="C2156" s="12" t="s">
        <v>1859</v>
      </c>
      <c r="D2156" s="12" t="s">
        <v>1840</v>
      </c>
      <c r="E2156" s="12" t="s">
        <v>1841</v>
      </c>
      <c r="F2156" s="13">
        <v>1970.98</v>
      </c>
      <c r="G2156" s="12" t="s">
        <v>1842</v>
      </c>
      <c r="H2156" s="18">
        <v>43983</v>
      </c>
      <c r="I2156" s="12" t="s">
        <v>4047</v>
      </c>
      <c r="J2156" s="12" t="s">
        <v>4116</v>
      </c>
      <c r="K2156" s="12">
        <v>10119</v>
      </c>
      <c r="L2156" s="12" t="s">
        <v>4092</v>
      </c>
      <c r="M2156" s="12">
        <v>113060</v>
      </c>
      <c r="N2156" s="12" t="s">
        <v>4117</v>
      </c>
      <c r="O2156" s="12" t="s">
        <v>1860</v>
      </c>
      <c r="P2156" s="12" t="s">
        <v>1861</v>
      </c>
      <c r="Q2156" s="12" t="s">
        <v>1862</v>
      </c>
      <c r="R2156" s="12" t="s">
        <v>1850</v>
      </c>
      <c r="S2156" s="12" t="s">
        <v>1857</v>
      </c>
    </row>
    <row r="2157" spans="1:19" x14ac:dyDescent="0.25">
      <c r="A2157" s="12" t="s">
        <v>1837</v>
      </c>
      <c r="B2157" s="12" t="s">
        <v>1838</v>
      </c>
      <c r="C2157" s="12" t="s">
        <v>1839</v>
      </c>
      <c r="D2157" s="12" t="s">
        <v>1840</v>
      </c>
      <c r="E2157" s="12" t="s">
        <v>1841</v>
      </c>
      <c r="F2157" s="13">
        <v>142.1</v>
      </c>
      <c r="G2157" s="12" t="s">
        <v>1842</v>
      </c>
      <c r="H2157" s="18">
        <v>43922</v>
      </c>
      <c r="I2157" s="12" t="s">
        <v>4118</v>
      </c>
      <c r="J2157" s="12" t="s">
        <v>4119</v>
      </c>
      <c r="K2157" s="12">
        <v>10119</v>
      </c>
      <c r="L2157" s="12" t="s">
        <v>4092</v>
      </c>
      <c r="M2157" s="12">
        <v>114000</v>
      </c>
      <c r="N2157" s="12" t="s">
        <v>4120</v>
      </c>
      <c r="O2157" s="12" t="s">
        <v>1847</v>
      </c>
      <c r="P2157" s="12" t="s">
        <v>1848</v>
      </c>
      <c r="Q2157" s="12" t="s">
        <v>1849</v>
      </c>
      <c r="R2157" s="12" t="s">
        <v>1850</v>
      </c>
      <c r="S2157" s="12" t="s">
        <v>1877</v>
      </c>
    </row>
    <row r="2158" spans="1:19" x14ac:dyDescent="0.25">
      <c r="A2158" s="12" t="s">
        <v>1852</v>
      </c>
      <c r="B2158" s="12" t="s">
        <v>1838</v>
      </c>
      <c r="C2158" s="12" t="s">
        <v>1853</v>
      </c>
      <c r="D2158" s="12" t="s">
        <v>1840</v>
      </c>
      <c r="E2158" s="12" t="s">
        <v>1841</v>
      </c>
      <c r="F2158" s="13">
        <v>142.1</v>
      </c>
      <c r="G2158" s="12" t="s">
        <v>1842</v>
      </c>
      <c r="H2158" s="18">
        <v>43952</v>
      </c>
      <c r="I2158" s="12" t="s">
        <v>4118</v>
      </c>
      <c r="J2158" s="12" t="s">
        <v>4119</v>
      </c>
      <c r="K2158" s="12">
        <v>10119</v>
      </c>
      <c r="L2158" s="12" t="s">
        <v>4092</v>
      </c>
      <c r="M2158" s="12">
        <v>114000</v>
      </c>
      <c r="N2158" s="12" t="s">
        <v>4120</v>
      </c>
      <c r="O2158" s="12" t="s">
        <v>1854</v>
      </c>
      <c r="P2158" s="12" t="s">
        <v>1855</v>
      </c>
      <c r="Q2158" s="12" t="s">
        <v>2391</v>
      </c>
      <c r="R2158" s="12" t="s">
        <v>1850</v>
      </c>
      <c r="S2158" s="12" t="s">
        <v>1877</v>
      </c>
    </row>
    <row r="2159" spans="1:19" x14ac:dyDescent="0.25">
      <c r="A2159" s="12" t="s">
        <v>1858</v>
      </c>
      <c r="B2159" s="12" t="s">
        <v>1838</v>
      </c>
      <c r="C2159" s="12" t="s">
        <v>1859</v>
      </c>
      <c r="D2159" s="12" t="s">
        <v>1840</v>
      </c>
      <c r="E2159" s="12" t="s">
        <v>1841</v>
      </c>
      <c r="F2159" s="13">
        <v>142.1</v>
      </c>
      <c r="G2159" s="12" t="s">
        <v>1842</v>
      </c>
      <c r="H2159" s="18">
        <v>43983</v>
      </c>
      <c r="I2159" s="12" t="s">
        <v>4051</v>
      </c>
      <c r="J2159" s="12" t="s">
        <v>4119</v>
      </c>
      <c r="K2159" s="12">
        <v>10119</v>
      </c>
      <c r="L2159" s="12" t="s">
        <v>4092</v>
      </c>
      <c r="M2159" s="12">
        <v>114000</v>
      </c>
      <c r="N2159" s="12" t="s">
        <v>4120</v>
      </c>
      <c r="O2159" s="12" t="s">
        <v>1860</v>
      </c>
      <c r="P2159" s="12" t="s">
        <v>1861</v>
      </c>
      <c r="Q2159" s="12" t="s">
        <v>1862</v>
      </c>
      <c r="R2159" s="12" t="s">
        <v>1850</v>
      </c>
      <c r="S2159" s="12" t="s">
        <v>1877</v>
      </c>
    </row>
    <row r="2160" spans="1:19" x14ac:dyDescent="0.25">
      <c r="A2160" s="12" t="s">
        <v>1837</v>
      </c>
      <c r="B2160" s="12" t="s">
        <v>1838</v>
      </c>
      <c r="C2160" s="12" t="s">
        <v>1839</v>
      </c>
      <c r="D2160" s="12" t="s">
        <v>1840</v>
      </c>
      <c r="E2160" s="12" t="s">
        <v>1841</v>
      </c>
      <c r="F2160" s="13">
        <v>1813.31</v>
      </c>
      <c r="G2160" s="12" t="s">
        <v>1842</v>
      </c>
      <c r="H2160" s="18">
        <v>43922</v>
      </c>
      <c r="I2160" s="12" t="s">
        <v>4121</v>
      </c>
      <c r="J2160" s="12" t="s">
        <v>4122</v>
      </c>
      <c r="K2160" s="12">
        <v>10119</v>
      </c>
      <c r="L2160" s="12" t="s">
        <v>4092</v>
      </c>
      <c r="M2160" s="12">
        <v>114010</v>
      </c>
      <c r="N2160" s="12" t="s">
        <v>4123</v>
      </c>
      <c r="O2160" s="12" t="s">
        <v>1847</v>
      </c>
      <c r="P2160" s="12" t="s">
        <v>1848</v>
      </c>
      <c r="Q2160" s="12" t="s">
        <v>1849</v>
      </c>
      <c r="R2160" s="12" t="s">
        <v>1850</v>
      </c>
      <c r="S2160" s="12" t="s">
        <v>1851</v>
      </c>
    </row>
    <row r="2161" spans="1:19" x14ac:dyDescent="0.25">
      <c r="A2161" s="12" t="s">
        <v>1852</v>
      </c>
      <c r="B2161" s="12" t="s">
        <v>1838</v>
      </c>
      <c r="C2161" s="12" t="s">
        <v>1853</v>
      </c>
      <c r="D2161" s="12" t="s">
        <v>1840</v>
      </c>
      <c r="E2161" s="12" t="s">
        <v>1841</v>
      </c>
      <c r="F2161" s="13">
        <v>1771.13</v>
      </c>
      <c r="G2161" s="12" t="s">
        <v>1842</v>
      </c>
      <c r="H2161" s="18">
        <v>43952</v>
      </c>
      <c r="I2161" s="12" t="s">
        <v>4121</v>
      </c>
      <c r="J2161" s="12" t="s">
        <v>4122</v>
      </c>
      <c r="K2161" s="12">
        <v>10119</v>
      </c>
      <c r="L2161" s="12" t="s">
        <v>4092</v>
      </c>
      <c r="M2161" s="12">
        <v>114010</v>
      </c>
      <c r="N2161" s="12" t="s">
        <v>4123</v>
      </c>
      <c r="O2161" s="12" t="s">
        <v>1854</v>
      </c>
      <c r="P2161" s="12" t="s">
        <v>1855</v>
      </c>
      <c r="Q2161" s="12" t="s">
        <v>2391</v>
      </c>
      <c r="R2161" s="12" t="s">
        <v>1850</v>
      </c>
      <c r="S2161" s="12" t="s">
        <v>1851</v>
      </c>
    </row>
    <row r="2162" spans="1:19" x14ac:dyDescent="0.25">
      <c r="A2162" s="12" t="s">
        <v>1858</v>
      </c>
      <c r="B2162" s="12" t="s">
        <v>1838</v>
      </c>
      <c r="C2162" s="12" t="s">
        <v>1859</v>
      </c>
      <c r="D2162" s="12" t="s">
        <v>1840</v>
      </c>
      <c r="E2162" s="12" t="s">
        <v>1841</v>
      </c>
      <c r="F2162" s="13">
        <v>1771.13</v>
      </c>
      <c r="G2162" s="12" t="s">
        <v>1842</v>
      </c>
      <c r="H2162" s="18">
        <v>43983</v>
      </c>
      <c r="I2162" s="12" t="s">
        <v>4054</v>
      </c>
      <c r="J2162" s="12" t="s">
        <v>4122</v>
      </c>
      <c r="K2162" s="12">
        <v>10119</v>
      </c>
      <c r="L2162" s="12" t="s">
        <v>4092</v>
      </c>
      <c r="M2162" s="12">
        <v>114010</v>
      </c>
      <c r="N2162" s="12" t="s">
        <v>4123</v>
      </c>
      <c r="O2162" s="12" t="s">
        <v>1860</v>
      </c>
      <c r="P2162" s="12" t="s">
        <v>1861</v>
      </c>
      <c r="Q2162" s="12" t="s">
        <v>1862</v>
      </c>
      <c r="R2162" s="12" t="s">
        <v>1850</v>
      </c>
      <c r="S2162" s="12" t="s">
        <v>1851</v>
      </c>
    </row>
    <row r="2163" spans="1:19" x14ac:dyDescent="0.25">
      <c r="A2163" s="12" t="s">
        <v>1837</v>
      </c>
      <c r="B2163" s="12" t="s">
        <v>1838</v>
      </c>
      <c r="C2163" s="12" t="s">
        <v>1839</v>
      </c>
      <c r="D2163" s="12" t="s">
        <v>1840</v>
      </c>
      <c r="E2163" s="12" t="s">
        <v>1841</v>
      </c>
      <c r="F2163" s="13">
        <v>8204.27</v>
      </c>
      <c r="G2163" s="12" t="s">
        <v>1842</v>
      </c>
      <c r="H2163" s="18">
        <v>43922</v>
      </c>
      <c r="I2163" s="12" t="s">
        <v>4124</v>
      </c>
      <c r="J2163" s="12" t="s">
        <v>4125</v>
      </c>
      <c r="K2163" s="12">
        <v>10119</v>
      </c>
      <c r="L2163" s="12" t="s">
        <v>4092</v>
      </c>
      <c r="M2163" s="12">
        <v>114040</v>
      </c>
      <c r="N2163" s="12" t="s">
        <v>4126</v>
      </c>
      <c r="O2163" s="12" t="s">
        <v>1847</v>
      </c>
      <c r="P2163" s="12" t="s">
        <v>1848</v>
      </c>
      <c r="Q2163" s="12" t="s">
        <v>1849</v>
      </c>
      <c r="R2163" s="12" t="s">
        <v>1850</v>
      </c>
      <c r="S2163" s="12" t="s">
        <v>1815</v>
      </c>
    </row>
    <row r="2164" spans="1:19" x14ac:dyDescent="0.25">
      <c r="A2164" s="12" t="s">
        <v>1852</v>
      </c>
      <c r="B2164" s="12" t="s">
        <v>1838</v>
      </c>
      <c r="C2164" s="12" t="s">
        <v>1853</v>
      </c>
      <c r="D2164" s="12" t="s">
        <v>1840</v>
      </c>
      <c r="E2164" s="12" t="s">
        <v>1841</v>
      </c>
      <c r="F2164" s="13">
        <v>8204.27</v>
      </c>
      <c r="G2164" s="12" t="s">
        <v>1842</v>
      </c>
      <c r="H2164" s="18">
        <v>43952</v>
      </c>
      <c r="I2164" s="12" t="s">
        <v>4124</v>
      </c>
      <c r="J2164" s="12" t="s">
        <v>4125</v>
      </c>
      <c r="K2164" s="12">
        <v>10119</v>
      </c>
      <c r="L2164" s="12" t="s">
        <v>4092</v>
      </c>
      <c r="M2164" s="12">
        <v>114040</v>
      </c>
      <c r="N2164" s="12" t="s">
        <v>4126</v>
      </c>
      <c r="O2164" s="12" t="s">
        <v>1854</v>
      </c>
      <c r="P2164" s="12" t="s">
        <v>1855</v>
      </c>
      <c r="Q2164" s="12" t="s">
        <v>2391</v>
      </c>
      <c r="R2164" s="12" t="s">
        <v>1850</v>
      </c>
      <c r="S2164" s="12" t="s">
        <v>1815</v>
      </c>
    </row>
    <row r="2165" spans="1:19" x14ac:dyDescent="0.25">
      <c r="A2165" s="12" t="s">
        <v>1858</v>
      </c>
      <c r="B2165" s="12" t="s">
        <v>1838</v>
      </c>
      <c r="C2165" s="12" t="s">
        <v>1859</v>
      </c>
      <c r="D2165" s="12" t="s">
        <v>1840</v>
      </c>
      <c r="E2165" s="12" t="s">
        <v>1841</v>
      </c>
      <c r="F2165" s="13">
        <v>8204.27</v>
      </c>
      <c r="G2165" s="12" t="s">
        <v>1842</v>
      </c>
      <c r="H2165" s="18">
        <v>43983</v>
      </c>
      <c r="I2165" s="12" t="s">
        <v>4057</v>
      </c>
      <c r="J2165" s="12" t="s">
        <v>4125</v>
      </c>
      <c r="K2165" s="12">
        <v>10119</v>
      </c>
      <c r="L2165" s="12" t="s">
        <v>4092</v>
      </c>
      <c r="M2165" s="12">
        <v>114040</v>
      </c>
      <c r="N2165" s="12" t="s">
        <v>4126</v>
      </c>
      <c r="O2165" s="12" t="s">
        <v>1860</v>
      </c>
      <c r="P2165" s="12" t="s">
        <v>1861</v>
      </c>
      <c r="Q2165" s="12" t="s">
        <v>1862</v>
      </c>
      <c r="R2165" s="12" t="s">
        <v>1850</v>
      </c>
      <c r="S2165" s="12" t="s">
        <v>1815</v>
      </c>
    </row>
    <row r="2166" spans="1:19" x14ac:dyDescent="0.25">
      <c r="A2166" s="12" t="s">
        <v>1837</v>
      </c>
      <c r="B2166" s="12" t="s">
        <v>1838</v>
      </c>
      <c r="C2166" s="12" t="s">
        <v>1839</v>
      </c>
      <c r="D2166" s="12" t="s">
        <v>1840</v>
      </c>
      <c r="E2166" s="12" t="s">
        <v>1841</v>
      </c>
      <c r="F2166" s="13">
        <v>6943.48</v>
      </c>
      <c r="G2166" s="12" t="s">
        <v>1842</v>
      </c>
      <c r="H2166" s="18">
        <v>43922</v>
      </c>
      <c r="I2166" s="12" t="s">
        <v>4127</v>
      </c>
      <c r="J2166" s="12" t="s">
        <v>4128</v>
      </c>
      <c r="K2166" s="12">
        <v>10119</v>
      </c>
      <c r="L2166" s="12" t="s">
        <v>4092</v>
      </c>
      <c r="M2166" s="12">
        <v>114060</v>
      </c>
      <c r="N2166" s="12" t="s">
        <v>4129</v>
      </c>
      <c r="O2166" s="12" t="s">
        <v>1847</v>
      </c>
      <c r="P2166" s="12" t="s">
        <v>1848</v>
      </c>
      <c r="Q2166" s="12" t="s">
        <v>1849</v>
      </c>
      <c r="R2166" s="12" t="s">
        <v>1850</v>
      </c>
      <c r="S2166" s="12" t="s">
        <v>1857</v>
      </c>
    </row>
    <row r="2167" spans="1:19" x14ac:dyDescent="0.25">
      <c r="A2167" s="12" t="s">
        <v>1852</v>
      </c>
      <c r="B2167" s="12" t="s">
        <v>1838</v>
      </c>
      <c r="C2167" s="12" t="s">
        <v>1853</v>
      </c>
      <c r="D2167" s="12" t="s">
        <v>1840</v>
      </c>
      <c r="E2167" s="12" t="s">
        <v>1841</v>
      </c>
      <c r="F2167" s="13">
        <v>7252.47</v>
      </c>
      <c r="G2167" s="12" t="s">
        <v>1842</v>
      </c>
      <c r="H2167" s="18">
        <v>43952</v>
      </c>
      <c r="I2167" s="12" t="s">
        <v>4127</v>
      </c>
      <c r="J2167" s="12" t="s">
        <v>4128</v>
      </c>
      <c r="K2167" s="12">
        <v>10119</v>
      </c>
      <c r="L2167" s="12" t="s">
        <v>4092</v>
      </c>
      <c r="M2167" s="12">
        <v>114060</v>
      </c>
      <c r="N2167" s="12" t="s">
        <v>4129</v>
      </c>
      <c r="O2167" s="12" t="s">
        <v>1854</v>
      </c>
      <c r="P2167" s="12" t="s">
        <v>1855</v>
      </c>
      <c r="Q2167" s="12" t="s">
        <v>2391</v>
      </c>
      <c r="R2167" s="12" t="s">
        <v>1850</v>
      </c>
      <c r="S2167" s="12" t="s">
        <v>1857</v>
      </c>
    </row>
    <row r="2168" spans="1:19" x14ac:dyDescent="0.25">
      <c r="A2168" s="12" t="s">
        <v>1858</v>
      </c>
      <c r="B2168" s="12" t="s">
        <v>1838</v>
      </c>
      <c r="C2168" s="12" t="s">
        <v>1859</v>
      </c>
      <c r="D2168" s="12" t="s">
        <v>1840</v>
      </c>
      <c r="E2168" s="12" t="s">
        <v>1841</v>
      </c>
      <c r="F2168" s="13">
        <v>7252.47</v>
      </c>
      <c r="G2168" s="12" t="s">
        <v>1842</v>
      </c>
      <c r="H2168" s="18">
        <v>43983</v>
      </c>
      <c r="I2168" s="12" t="s">
        <v>4060</v>
      </c>
      <c r="J2168" s="12" t="s">
        <v>4128</v>
      </c>
      <c r="K2168" s="12">
        <v>10119</v>
      </c>
      <c r="L2168" s="12" t="s">
        <v>4092</v>
      </c>
      <c r="M2168" s="12">
        <v>114060</v>
      </c>
      <c r="N2168" s="12" t="s">
        <v>4129</v>
      </c>
      <c r="O2168" s="12" t="s">
        <v>1860</v>
      </c>
      <c r="P2168" s="12" t="s">
        <v>1861</v>
      </c>
      <c r="Q2168" s="12" t="s">
        <v>1862</v>
      </c>
      <c r="R2168" s="12" t="s">
        <v>1850</v>
      </c>
      <c r="S2168" s="12" t="s">
        <v>1857</v>
      </c>
    </row>
    <row r="2169" spans="1:19" x14ac:dyDescent="0.25">
      <c r="A2169" s="12" t="s">
        <v>1837</v>
      </c>
      <c r="B2169" s="12" t="s">
        <v>1838</v>
      </c>
      <c r="C2169" s="12" t="s">
        <v>1839</v>
      </c>
      <c r="D2169" s="12" t="s">
        <v>1840</v>
      </c>
      <c r="E2169" s="12" t="s">
        <v>1841</v>
      </c>
      <c r="F2169" s="13">
        <v>5900.42</v>
      </c>
      <c r="G2169" s="12" t="s">
        <v>1842</v>
      </c>
      <c r="H2169" s="18">
        <v>43922</v>
      </c>
      <c r="I2169" s="12" t="s">
        <v>4130</v>
      </c>
      <c r="J2169" s="12" t="s">
        <v>4131</v>
      </c>
      <c r="K2169" s="12">
        <v>10121</v>
      </c>
      <c r="L2169" s="12" t="s">
        <v>4132</v>
      </c>
      <c r="M2169" s="12">
        <v>111100</v>
      </c>
      <c r="N2169" s="12" t="s">
        <v>4133</v>
      </c>
      <c r="O2169" s="12" t="s">
        <v>1847</v>
      </c>
      <c r="P2169" s="12" t="s">
        <v>1848</v>
      </c>
      <c r="Q2169" s="12" t="s">
        <v>1849</v>
      </c>
      <c r="R2169" s="12" t="s">
        <v>1850</v>
      </c>
      <c r="S2169" s="12" t="s">
        <v>1851</v>
      </c>
    </row>
    <row r="2170" spans="1:19" x14ac:dyDescent="0.25">
      <c r="A2170" s="12" t="s">
        <v>1852</v>
      </c>
      <c r="B2170" s="12" t="s">
        <v>1838</v>
      </c>
      <c r="C2170" s="12" t="s">
        <v>1853</v>
      </c>
      <c r="D2170" s="12" t="s">
        <v>1840</v>
      </c>
      <c r="E2170" s="12" t="s">
        <v>1841</v>
      </c>
      <c r="F2170" s="13">
        <v>5900.42</v>
      </c>
      <c r="G2170" s="12" t="s">
        <v>1842</v>
      </c>
      <c r="H2170" s="18">
        <v>43952</v>
      </c>
      <c r="I2170" s="12" t="s">
        <v>4130</v>
      </c>
      <c r="J2170" s="12" t="s">
        <v>4131</v>
      </c>
      <c r="K2170" s="12">
        <v>10121</v>
      </c>
      <c r="L2170" s="12" t="s">
        <v>4132</v>
      </c>
      <c r="M2170" s="12">
        <v>111100</v>
      </c>
      <c r="N2170" s="12" t="s">
        <v>4133</v>
      </c>
      <c r="O2170" s="12" t="s">
        <v>1854</v>
      </c>
      <c r="P2170" s="12" t="s">
        <v>1855</v>
      </c>
      <c r="Q2170" s="12" t="s">
        <v>2391</v>
      </c>
      <c r="R2170" s="12" t="s">
        <v>1850</v>
      </c>
      <c r="S2170" s="12" t="s">
        <v>1851</v>
      </c>
    </row>
    <row r="2171" spans="1:19" x14ac:dyDescent="0.25">
      <c r="A2171" s="12" t="s">
        <v>1858</v>
      </c>
      <c r="B2171" s="12" t="s">
        <v>1838</v>
      </c>
      <c r="C2171" s="12" t="s">
        <v>1859</v>
      </c>
      <c r="D2171" s="12" t="s">
        <v>1840</v>
      </c>
      <c r="E2171" s="12" t="s">
        <v>1841</v>
      </c>
      <c r="F2171" s="13">
        <v>5900.42</v>
      </c>
      <c r="G2171" s="12" t="s">
        <v>1842</v>
      </c>
      <c r="H2171" s="18">
        <v>43983</v>
      </c>
      <c r="I2171" s="12" t="s">
        <v>4063</v>
      </c>
      <c r="J2171" s="12" t="s">
        <v>4131</v>
      </c>
      <c r="K2171" s="12">
        <v>10121</v>
      </c>
      <c r="L2171" s="12" t="s">
        <v>4132</v>
      </c>
      <c r="M2171" s="12">
        <v>111100</v>
      </c>
      <c r="N2171" s="12" t="s">
        <v>4133</v>
      </c>
      <c r="O2171" s="12" t="s">
        <v>1860</v>
      </c>
      <c r="P2171" s="12" t="s">
        <v>1861</v>
      </c>
      <c r="Q2171" s="12" t="s">
        <v>1862</v>
      </c>
      <c r="R2171" s="12" t="s">
        <v>1850</v>
      </c>
      <c r="S2171" s="12" t="s">
        <v>1851</v>
      </c>
    </row>
    <row r="2172" spans="1:19" x14ac:dyDescent="0.25">
      <c r="A2172" s="12" t="s">
        <v>1837</v>
      </c>
      <c r="B2172" s="12" t="s">
        <v>1838</v>
      </c>
      <c r="C2172" s="12" t="s">
        <v>1839</v>
      </c>
      <c r="D2172" s="12" t="s">
        <v>1840</v>
      </c>
      <c r="E2172" s="12" t="s">
        <v>1841</v>
      </c>
      <c r="F2172" s="13">
        <v>3620.38</v>
      </c>
      <c r="G2172" s="12" t="s">
        <v>1842</v>
      </c>
      <c r="H2172" s="18">
        <v>43922</v>
      </c>
      <c r="I2172" s="12" t="s">
        <v>4134</v>
      </c>
      <c r="J2172" s="12" t="s">
        <v>4135</v>
      </c>
      <c r="K2172" s="12">
        <v>10121</v>
      </c>
      <c r="L2172" s="12" t="s">
        <v>4132</v>
      </c>
      <c r="M2172" s="12">
        <v>111200</v>
      </c>
      <c r="N2172" s="12" t="s">
        <v>4136</v>
      </c>
      <c r="O2172" s="12" t="s">
        <v>1847</v>
      </c>
      <c r="P2172" s="12" t="s">
        <v>1848</v>
      </c>
      <c r="Q2172" s="12" t="s">
        <v>1849</v>
      </c>
      <c r="R2172" s="12" t="s">
        <v>1850</v>
      </c>
      <c r="S2172" s="12" t="s">
        <v>1866</v>
      </c>
    </row>
    <row r="2173" spans="1:19" x14ac:dyDescent="0.25">
      <c r="A2173" s="12" t="s">
        <v>1852</v>
      </c>
      <c r="B2173" s="12" t="s">
        <v>1838</v>
      </c>
      <c r="C2173" s="12" t="s">
        <v>1853</v>
      </c>
      <c r="D2173" s="12" t="s">
        <v>1840</v>
      </c>
      <c r="E2173" s="12" t="s">
        <v>1841</v>
      </c>
      <c r="F2173" s="13">
        <v>3620.38</v>
      </c>
      <c r="G2173" s="12" t="s">
        <v>1842</v>
      </c>
      <c r="H2173" s="18">
        <v>43952</v>
      </c>
      <c r="I2173" s="12" t="s">
        <v>4134</v>
      </c>
      <c r="J2173" s="12" t="s">
        <v>4135</v>
      </c>
      <c r="K2173" s="12">
        <v>10121</v>
      </c>
      <c r="L2173" s="12" t="s">
        <v>4132</v>
      </c>
      <c r="M2173" s="12">
        <v>111200</v>
      </c>
      <c r="N2173" s="12" t="s">
        <v>4136</v>
      </c>
      <c r="O2173" s="12" t="s">
        <v>1854</v>
      </c>
      <c r="P2173" s="12" t="s">
        <v>1855</v>
      </c>
      <c r="Q2173" s="12" t="s">
        <v>1856</v>
      </c>
      <c r="R2173" s="12" t="s">
        <v>1850</v>
      </c>
      <c r="S2173" s="12" t="s">
        <v>1866</v>
      </c>
    </row>
    <row r="2174" spans="1:19" x14ac:dyDescent="0.25">
      <c r="A2174" s="12" t="s">
        <v>1858</v>
      </c>
      <c r="B2174" s="12" t="s">
        <v>1838</v>
      </c>
      <c r="C2174" s="12" t="s">
        <v>1859</v>
      </c>
      <c r="D2174" s="12" t="s">
        <v>1840</v>
      </c>
      <c r="E2174" s="12" t="s">
        <v>1841</v>
      </c>
      <c r="F2174" s="13">
        <v>3620.38</v>
      </c>
      <c r="G2174" s="12" t="s">
        <v>1842</v>
      </c>
      <c r="H2174" s="18">
        <v>43983</v>
      </c>
      <c r="I2174" s="12" t="s">
        <v>4066</v>
      </c>
      <c r="J2174" s="12" t="s">
        <v>4135</v>
      </c>
      <c r="K2174" s="12">
        <v>10121</v>
      </c>
      <c r="L2174" s="12" t="s">
        <v>4132</v>
      </c>
      <c r="M2174" s="12">
        <v>111200</v>
      </c>
      <c r="N2174" s="12" t="s">
        <v>4136</v>
      </c>
      <c r="O2174" s="12" t="s">
        <v>1860</v>
      </c>
      <c r="P2174" s="12" t="s">
        <v>1861</v>
      </c>
      <c r="Q2174" s="12" t="s">
        <v>1862</v>
      </c>
      <c r="R2174" s="12" t="s">
        <v>1850</v>
      </c>
      <c r="S2174" s="12" t="s">
        <v>1866</v>
      </c>
    </row>
    <row r="2175" spans="1:19" x14ac:dyDescent="0.25">
      <c r="A2175" s="12" t="s">
        <v>1837</v>
      </c>
      <c r="B2175" s="12" t="s">
        <v>1838</v>
      </c>
      <c r="C2175" s="12" t="s">
        <v>1839</v>
      </c>
      <c r="D2175" s="12" t="s">
        <v>1840</v>
      </c>
      <c r="E2175" s="12" t="s">
        <v>1841</v>
      </c>
      <c r="F2175" s="13">
        <v>50990.27</v>
      </c>
      <c r="G2175" s="12" t="s">
        <v>1842</v>
      </c>
      <c r="H2175" s="18">
        <v>43922</v>
      </c>
      <c r="I2175" s="12" t="s">
        <v>4137</v>
      </c>
      <c r="J2175" s="12" t="s">
        <v>4138</v>
      </c>
      <c r="K2175" s="12">
        <v>10121</v>
      </c>
      <c r="L2175" s="12" t="s">
        <v>4132</v>
      </c>
      <c r="M2175" s="12">
        <v>111400</v>
      </c>
      <c r="N2175" s="12" t="s">
        <v>4139</v>
      </c>
      <c r="O2175" s="12" t="s">
        <v>1847</v>
      </c>
      <c r="P2175" s="12" t="s">
        <v>1848</v>
      </c>
      <c r="Q2175" s="12" t="s">
        <v>1849</v>
      </c>
      <c r="R2175" s="12" t="s">
        <v>1850</v>
      </c>
      <c r="S2175" s="12" t="s">
        <v>1815</v>
      </c>
    </row>
    <row r="2176" spans="1:19" x14ac:dyDescent="0.25">
      <c r="A2176" s="12" t="s">
        <v>1852</v>
      </c>
      <c r="B2176" s="12" t="s">
        <v>1838</v>
      </c>
      <c r="C2176" s="12" t="s">
        <v>1853</v>
      </c>
      <c r="D2176" s="12" t="s">
        <v>1840</v>
      </c>
      <c r="E2176" s="12" t="s">
        <v>1841</v>
      </c>
      <c r="F2176" s="13">
        <v>51807.45</v>
      </c>
      <c r="G2176" s="12" t="s">
        <v>1842</v>
      </c>
      <c r="H2176" s="18">
        <v>43952</v>
      </c>
      <c r="I2176" s="12" t="s">
        <v>4137</v>
      </c>
      <c r="J2176" s="12" t="s">
        <v>4138</v>
      </c>
      <c r="K2176" s="12">
        <v>10121</v>
      </c>
      <c r="L2176" s="12" t="s">
        <v>4132</v>
      </c>
      <c r="M2176" s="12">
        <v>111400</v>
      </c>
      <c r="N2176" s="12" t="s">
        <v>4139</v>
      </c>
      <c r="O2176" s="12" t="s">
        <v>1854</v>
      </c>
      <c r="P2176" s="12" t="s">
        <v>1855</v>
      </c>
      <c r="Q2176" s="12" t="s">
        <v>1856</v>
      </c>
      <c r="R2176" s="12" t="s">
        <v>1850</v>
      </c>
      <c r="S2176" s="12" t="s">
        <v>1815</v>
      </c>
    </row>
    <row r="2177" spans="1:19" x14ac:dyDescent="0.25">
      <c r="A2177" s="12" t="s">
        <v>1858</v>
      </c>
      <c r="B2177" s="12" t="s">
        <v>1838</v>
      </c>
      <c r="C2177" s="12" t="s">
        <v>1859</v>
      </c>
      <c r="D2177" s="12" t="s">
        <v>1840</v>
      </c>
      <c r="E2177" s="12" t="s">
        <v>1841</v>
      </c>
      <c r="F2177" s="13">
        <v>49349.760000000002</v>
      </c>
      <c r="G2177" s="12" t="s">
        <v>1842</v>
      </c>
      <c r="H2177" s="18">
        <v>43983</v>
      </c>
      <c r="I2177" s="12" t="s">
        <v>4069</v>
      </c>
      <c r="J2177" s="12" t="s">
        <v>4138</v>
      </c>
      <c r="K2177" s="12">
        <v>10121</v>
      </c>
      <c r="L2177" s="12" t="s">
        <v>4132</v>
      </c>
      <c r="M2177" s="12">
        <v>111400</v>
      </c>
      <c r="N2177" s="12" t="s">
        <v>4139</v>
      </c>
      <c r="O2177" s="12" t="s">
        <v>1860</v>
      </c>
      <c r="P2177" s="12" t="s">
        <v>1861</v>
      </c>
      <c r="Q2177" s="12" t="s">
        <v>1862</v>
      </c>
      <c r="R2177" s="12" t="s">
        <v>1850</v>
      </c>
      <c r="S2177" s="12" t="s">
        <v>1815</v>
      </c>
    </row>
    <row r="2178" spans="1:19" x14ac:dyDescent="0.25">
      <c r="A2178" s="12" t="s">
        <v>1858</v>
      </c>
      <c r="B2178" s="12" t="s">
        <v>1838</v>
      </c>
      <c r="C2178" s="12" t="s">
        <v>1859</v>
      </c>
      <c r="D2178" s="12" t="s">
        <v>1840</v>
      </c>
      <c r="E2178" s="12" t="s">
        <v>1841</v>
      </c>
      <c r="F2178" s="13">
        <v>2664.67</v>
      </c>
      <c r="G2178" s="12" t="s">
        <v>1842</v>
      </c>
      <c r="H2178" s="18">
        <v>43983</v>
      </c>
      <c r="I2178" s="12" t="s">
        <v>4140</v>
      </c>
      <c r="J2178" s="12" t="s">
        <v>4138</v>
      </c>
      <c r="K2178" s="12">
        <v>10121</v>
      </c>
      <c r="L2178" s="12" t="s">
        <v>4132</v>
      </c>
      <c r="M2178" s="12">
        <v>111400</v>
      </c>
      <c r="N2178" s="12" t="s">
        <v>4139</v>
      </c>
      <c r="O2178" s="12" t="s">
        <v>1860</v>
      </c>
      <c r="P2178" s="12" t="s">
        <v>1814</v>
      </c>
      <c r="Q2178" s="12" t="s">
        <v>2013</v>
      </c>
      <c r="R2178" s="12" t="s">
        <v>1850</v>
      </c>
      <c r="S2178" s="12" t="s">
        <v>1815</v>
      </c>
    </row>
    <row r="2179" spans="1:19" x14ac:dyDescent="0.25">
      <c r="A2179" s="12" t="s">
        <v>1837</v>
      </c>
      <c r="B2179" s="12" t="s">
        <v>1838</v>
      </c>
      <c r="C2179" s="12" t="s">
        <v>1839</v>
      </c>
      <c r="D2179" s="12" t="s">
        <v>1840</v>
      </c>
      <c r="E2179" s="12" t="s">
        <v>1841</v>
      </c>
      <c r="F2179" s="13">
        <v>15255.06</v>
      </c>
      <c r="G2179" s="12" t="s">
        <v>1842</v>
      </c>
      <c r="H2179" s="18">
        <v>43922</v>
      </c>
      <c r="I2179" s="12" t="s">
        <v>4141</v>
      </c>
      <c r="J2179" s="12" t="s">
        <v>4142</v>
      </c>
      <c r="K2179" s="12">
        <v>10121</v>
      </c>
      <c r="L2179" s="12" t="s">
        <v>4132</v>
      </c>
      <c r="M2179" s="12">
        <v>111600</v>
      </c>
      <c r="N2179" s="12" t="s">
        <v>4143</v>
      </c>
      <c r="O2179" s="12" t="s">
        <v>1847</v>
      </c>
      <c r="P2179" s="12" t="s">
        <v>1848</v>
      </c>
      <c r="Q2179" s="12" t="s">
        <v>1849</v>
      </c>
      <c r="R2179" s="12" t="s">
        <v>1850</v>
      </c>
      <c r="S2179" s="12" t="s">
        <v>1857</v>
      </c>
    </row>
    <row r="2180" spans="1:19" x14ac:dyDescent="0.25">
      <c r="A2180" s="12" t="s">
        <v>1852</v>
      </c>
      <c r="B2180" s="12" t="s">
        <v>1838</v>
      </c>
      <c r="C2180" s="12" t="s">
        <v>1853</v>
      </c>
      <c r="D2180" s="12" t="s">
        <v>1840</v>
      </c>
      <c r="E2180" s="12" t="s">
        <v>1841</v>
      </c>
      <c r="F2180" s="13">
        <v>15255.06</v>
      </c>
      <c r="G2180" s="12" t="s">
        <v>1842</v>
      </c>
      <c r="H2180" s="18">
        <v>43952</v>
      </c>
      <c r="I2180" s="12" t="s">
        <v>4141</v>
      </c>
      <c r="J2180" s="12" t="s">
        <v>4142</v>
      </c>
      <c r="K2180" s="12">
        <v>10121</v>
      </c>
      <c r="L2180" s="12" t="s">
        <v>4132</v>
      </c>
      <c r="M2180" s="12">
        <v>111600</v>
      </c>
      <c r="N2180" s="12" t="s">
        <v>4143</v>
      </c>
      <c r="O2180" s="12" t="s">
        <v>1854</v>
      </c>
      <c r="P2180" s="12" t="s">
        <v>1855</v>
      </c>
      <c r="Q2180" s="12" t="s">
        <v>1856</v>
      </c>
      <c r="R2180" s="12" t="s">
        <v>1850</v>
      </c>
      <c r="S2180" s="12" t="s">
        <v>1857</v>
      </c>
    </row>
    <row r="2181" spans="1:19" x14ac:dyDescent="0.25">
      <c r="A2181" s="12" t="s">
        <v>1858</v>
      </c>
      <c r="B2181" s="12" t="s">
        <v>1838</v>
      </c>
      <c r="C2181" s="12" t="s">
        <v>1859</v>
      </c>
      <c r="D2181" s="12" t="s">
        <v>1840</v>
      </c>
      <c r="E2181" s="12" t="s">
        <v>1841</v>
      </c>
      <c r="F2181" s="13">
        <v>15255.06</v>
      </c>
      <c r="G2181" s="12" t="s">
        <v>1842</v>
      </c>
      <c r="H2181" s="18">
        <v>43983</v>
      </c>
      <c r="I2181" s="12" t="s">
        <v>4072</v>
      </c>
      <c r="J2181" s="12" t="s">
        <v>4142</v>
      </c>
      <c r="K2181" s="12">
        <v>10121</v>
      </c>
      <c r="L2181" s="12" t="s">
        <v>4132</v>
      </c>
      <c r="M2181" s="12">
        <v>111600</v>
      </c>
      <c r="N2181" s="12" t="s">
        <v>4143</v>
      </c>
      <c r="O2181" s="12" t="s">
        <v>1860</v>
      </c>
      <c r="P2181" s="12" t="s">
        <v>1861</v>
      </c>
      <c r="Q2181" s="12" t="s">
        <v>1862</v>
      </c>
      <c r="R2181" s="12" t="s">
        <v>1850</v>
      </c>
      <c r="S2181" s="12" t="s">
        <v>1857</v>
      </c>
    </row>
    <row r="2182" spans="1:19" x14ac:dyDescent="0.25">
      <c r="A2182" s="12" t="s">
        <v>1837</v>
      </c>
      <c r="B2182" s="12" t="s">
        <v>1838</v>
      </c>
      <c r="C2182" s="12" t="s">
        <v>1839</v>
      </c>
      <c r="D2182" s="12" t="s">
        <v>1840</v>
      </c>
      <c r="E2182" s="12" t="s">
        <v>1841</v>
      </c>
      <c r="F2182" s="13">
        <v>2588.4499999999998</v>
      </c>
      <c r="G2182" s="12" t="s">
        <v>1842</v>
      </c>
      <c r="H2182" s="18">
        <v>43922</v>
      </c>
      <c r="I2182" s="12" t="s">
        <v>4144</v>
      </c>
      <c r="J2182" s="12" t="s">
        <v>4145</v>
      </c>
      <c r="K2182" s="12">
        <v>10121</v>
      </c>
      <c r="L2182" s="12" t="s">
        <v>4132</v>
      </c>
      <c r="M2182" s="12">
        <v>111700</v>
      </c>
      <c r="N2182" s="12" t="s">
        <v>4146</v>
      </c>
      <c r="O2182" s="12" t="s">
        <v>1847</v>
      </c>
      <c r="P2182" s="12" t="s">
        <v>1848</v>
      </c>
      <c r="Q2182" s="12" t="s">
        <v>1849</v>
      </c>
      <c r="R2182" s="12" t="s">
        <v>1850</v>
      </c>
      <c r="S2182" s="12" t="s">
        <v>1877</v>
      </c>
    </row>
    <row r="2183" spans="1:19" x14ac:dyDescent="0.25">
      <c r="A2183" s="12" t="s">
        <v>1852</v>
      </c>
      <c r="B2183" s="12" t="s">
        <v>1838</v>
      </c>
      <c r="C2183" s="12" t="s">
        <v>1853</v>
      </c>
      <c r="D2183" s="12" t="s">
        <v>1840</v>
      </c>
      <c r="E2183" s="12" t="s">
        <v>1841</v>
      </c>
      <c r="F2183" s="13">
        <v>2588.4499999999998</v>
      </c>
      <c r="G2183" s="12" t="s">
        <v>1842</v>
      </c>
      <c r="H2183" s="18">
        <v>43952</v>
      </c>
      <c r="I2183" s="12" t="s">
        <v>4144</v>
      </c>
      <c r="J2183" s="12" t="s">
        <v>4145</v>
      </c>
      <c r="K2183" s="12">
        <v>10121</v>
      </c>
      <c r="L2183" s="12" t="s">
        <v>4132</v>
      </c>
      <c r="M2183" s="12">
        <v>111700</v>
      </c>
      <c r="N2183" s="12" t="s">
        <v>4146</v>
      </c>
      <c r="O2183" s="12" t="s">
        <v>1854</v>
      </c>
      <c r="P2183" s="12" t="s">
        <v>1855</v>
      </c>
      <c r="Q2183" s="12" t="s">
        <v>1856</v>
      </c>
      <c r="R2183" s="12" t="s">
        <v>1850</v>
      </c>
      <c r="S2183" s="12" t="s">
        <v>1877</v>
      </c>
    </row>
    <row r="2184" spans="1:19" x14ac:dyDescent="0.25">
      <c r="A2184" s="12" t="s">
        <v>1858</v>
      </c>
      <c r="B2184" s="12" t="s">
        <v>1838</v>
      </c>
      <c r="C2184" s="12" t="s">
        <v>1859</v>
      </c>
      <c r="D2184" s="12" t="s">
        <v>1840</v>
      </c>
      <c r="E2184" s="12" t="s">
        <v>1841</v>
      </c>
      <c r="F2184" s="13">
        <v>384.84</v>
      </c>
      <c r="G2184" s="12" t="s">
        <v>1842</v>
      </c>
      <c r="H2184" s="18">
        <v>43983</v>
      </c>
      <c r="I2184" s="12" t="s">
        <v>4147</v>
      </c>
      <c r="J2184" s="12" t="s">
        <v>4145</v>
      </c>
      <c r="K2184" s="12">
        <v>10121</v>
      </c>
      <c r="L2184" s="12" t="s">
        <v>4132</v>
      </c>
      <c r="M2184" s="12">
        <v>111700</v>
      </c>
      <c r="N2184" s="12" t="s">
        <v>4146</v>
      </c>
      <c r="O2184" s="12" t="s">
        <v>1860</v>
      </c>
      <c r="P2184" s="12" t="s">
        <v>1814</v>
      </c>
      <c r="Q2184" s="12" t="s">
        <v>2013</v>
      </c>
      <c r="R2184" s="12" t="s">
        <v>1850</v>
      </c>
      <c r="S2184" s="12" t="s">
        <v>1877</v>
      </c>
    </row>
    <row r="2185" spans="1:19" x14ac:dyDescent="0.25">
      <c r="A2185" s="12" t="s">
        <v>1858</v>
      </c>
      <c r="B2185" s="12" t="s">
        <v>1838</v>
      </c>
      <c r="C2185" s="12" t="s">
        <v>1859</v>
      </c>
      <c r="D2185" s="12" t="s">
        <v>1840</v>
      </c>
      <c r="E2185" s="12" t="s">
        <v>1841</v>
      </c>
      <c r="F2185" s="13">
        <v>2203.61</v>
      </c>
      <c r="G2185" s="12" t="s">
        <v>1842</v>
      </c>
      <c r="H2185" s="18">
        <v>43983</v>
      </c>
      <c r="I2185" s="12" t="s">
        <v>4075</v>
      </c>
      <c r="J2185" s="12" t="s">
        <v>4145</v>
      </c>
      <c r="K2185" s="12">
        <v>10121</v>
      </c>
      <c r="L2185" s="12" t="s">
        <v>4132</v>
      </c>
      <c r="M2185" s="12">
        <v>111700</v>
      </c>
      <c r="N2185" s="12" t="s">
        <v>4146</v>
      </c>
      <c r="O2185" s="12" t="s">
        <v>1860</v>
      </c>
      <c r="P2185" s="12" t="s">
        <v>1861</v>
      </c>
      <c r="Q2185" s="12" t="s">
        <v>1862</v>
      </c>
      <c r="R2185" s="12" t="s">
        <v>1850</v>
      </c>
      <c r="S2185" s="12" t="s">
        <v>1877</v>
      </c>
    </row>
    <row r="2186" spans="1:19" x14ac:dyDescent="0.25">
      <c r="A2186" s="12" t="s">
        <v>1837</v>
      </c>
      <c r="B2186" s="12" t="s">
        <v>1838</v>
      </c>
      <c r="C2186" s="12" t="s">
        <v>1839</v>
      </c>
      <c r="D2186" s="12" t="s">
        <v>1840</v>
      </c>
      <c r="E2186" s="12" t="s">
        <v>1841</v>
      </c>
      <c r="F2186" s="13">
        <v>69.5</v>
      </c>
      <c r="G2186" s="12" t="s">
        <v>1842</v>
      </c>
      <c r="H2186" s="18">
        <v>43922</v>
      </c>
      <c r="I2186" s="12" t="s">
        <v>4148</v>
      </c>
      <c r="J2186" s="12" t="s">
        <v>4149</v>
      </c>
      <c r="K2186" s="12">
        <v>10121</v>
      </c>
      <c r="L2186" s="12" t="s">
        <v>4132</v>
      </c>
      <c r="M2186" s="12">
        <v>113000</v>
      </c>
      <c r="N2186" s="12" t="s">
        <v>4150</v>
      </c>
      <c r="O2186" s="12" t="s">
        <v>1847</v>
      </c>
      <c r="P2186" s="12" t="s">
        <v>1848</v>
      </c>
      <c r="Q2186" s="12" t="s">
        <v>1849</v>
      </c>
      <c r="R2186" s="12" t="s">
        <v>1850</v>
      </c>
      <c r="S2186" s="12" t="s">
        <v>1877</v>
      </c>
    </row>
    <row r="2187" spans="1:19" x14ac:dyDescent="0.25">
      <c r="A2187" s="12" t="s">
        <v>1852</v>
      </c>
      <c r="B2187" s="12" t="s">
        <v>1838</v>
      </c>
      <c r="C2187" s="12" t="s">
        <v>1853</v>
      </c>
      <c r="D2187" s="12" t="s">
        <v>1840</v>
      </c>
      <c r="E2187" s="12" t="s">
        <v>1841</v>
      </c>
      <c r="F2187" s="13">
        <v>69.5</v>
      </c>
      <c r="G2187" s="12" t="s">
        <v>1842</v>
      </c>
      <c r="H2187" s="18">
        <v>43952</v>
      </c>
      <c r="I2187" s="12" t="s">
        <v>4148</v>
      </c>
      <c r="J2187" s="12" t="s">
        <v>4149</v>
      </c>
      <c r="K2187" s="12">
        <v>10121</v>
      </c>
      <c r="L2187" s="12" t="s">
        <v>4132</v>
      </c>
      <c r="M2187" s="12">
        <v>113000</v>
      </c>
      <c r="N2187" s="12" t="s">
        <v>4150</v>
      </c>
      <c r="O2187" s="12" t="s">
        <v>1854</v>
      </c>
      <c r="P2187" s="12" t="s">
        <v>1855</v>
      </c>
      <c r="Q2187" s="12" t="s">
        <v>1856</v>
      </c>
      <c r="R2187" s="12" t="s">
        <v>1850</v>
      </c>
      <c r="S2187" s="12" t="s">
        <v>1877</v>
      </c>
    </row>
    <row r="2188" spans="1:19" x14ac:dyDescent="0.25">
      <c r="A2188" s="12" t="s">
        <v>1858</v>
      </c>
      <c r="B2188" s="12" t="s">
        <v>1838</v>
      </c>
      <c r="C2188" s="12" t="s">
        <v>1859</v>
      </c>
      <c r="D2188" s="12" t="s">
        <v>1840</v>
      </c>
      <c r="E2188" s="12" t="s">
        <v>1841</v>
      </c>
      <c r="F2188" s="13">
        <v>69.5</v>
      </c>
      <c r="G2188" s="12" t="s">
        <v>1842</v>
      </c>
      <c r="H2188" s="18">
        <v>43983</v>
      </c>
      <c r="I2188" s="12" t="s">
        <v>4078</v>
      </c>
      <c r="J2188" s="12" t="s">
        <v>4149</v>
      </c>
      <c r="K2188" s="12">
        <v>10121</v>
      </c>
      <c r="L2188" s="12" t="s">
        <v>4132</v>
      </c>
      <c r="M2188" s="12">
        <v>113000</v>
      </c>
      <c r="N2188" s="12" t="s">
        <v>4150</v>
      </c>
      <c r="O2188" s="12" t="s">
        <v>1860</v>
      </c>
      <c r="P2188" s="12" t="s">
        <v>1861</v>
      </c>
      <c r="Q2188" s="12" t="s">
        <v>1862</v>
      </c>
      <c r="R2188" s="12" t="s">
        <v>1850</v>
      </c>
      <c r="S2188" s="12" t="s">
        <v>1877</v>
      </c>
    </row>
    <row r="2189" spans="1:19" x14ac:dyDescent="0.25">
      <c r="A2189" s="12" t="s">
        <v>1837</v>
      </c>
      <c r="B2189" s="12" t="s">
        <v>1838</v>
      </c>
      <c r="C2189" s="12" t="s">
        <v>1839</v>
      </c>
      <c r="D2189" s="12" t="s">
        <v>1840</v>
      </c>
      <c r="E2189" s="12" t="s">
        <v>1841</v>
      </c>
      <c r="F2189" s="13">
        <v>612.22</v>
      </c>
      <c r="G2189" s="12" t="s">
        <v>1842</v>
      </c>
      <c r="H2189" s="18">
        <v>43922</v>
      </c>
      <c r="I2189" s="12" t="s">
        <v>4151</v>
      </c>
      <c r="J2189" s="12" t="s">
        <v>4152</v>
      </c>
      <c r="K2189" s="12">
        <v>10121</v>
      </c>
      <c r="L2189" s="12" t="s">
        <v>4132</v>
      </c>
      <c r="M2189" s="12">
        <v>113010</v>
      </c>
      <c r="N2189" s="12" t="s">
        <v>4153</v>
      </c>
      <c r="O2189" s="12" t="s">
        <v>1847</v>
      </c>
      <c r="P2189" s="12" t="s">
        <v>1848</v>
      </c>
      <c r="Q2189" s="12" t="s">
        <v>1849</v>
      </c>
      <c r="R2189" s="12" t="s">
        <v>1850</v>
      </c>
      <c r="S2189" s="12" t="s">
        <v>1851</v>
      </c>
    </row>
    <row r="2190" spans="1:19" x14ac:dyDescent="0.25">
      <c r="A2190" s="12" t="s">
        <v>1852</v>
      </c>
      <c r="B2190" s="12" t="s">
        <v>1838</v>
      </c>
      <c r="C2190" s="12" t="s">
        <v>1853</v>
      </c>
      <c r="D2190" s="12" t="s">
        <v>1840</v>
      </c>
      <c r="E2190" s="12" t="s">
        <v>1841</v>
      </c>
      <c r="F2190" s="13">
        <v>612.22</v>
      </c>
      <c r="G2190" s="12" t="s">
        <v>1842</v>
      </c>
      <c r="H2190" s="18">
        <v>43952</v>
      </c>
      <c r="I2190" s="12" t="s">
        <v>4151</v>
      </c>
      <c r="J2190" s="12" t="s">
        <v>4152</v>
      </c>
      <c r="K2190" s="12">
        <v>10121</v>
      </c>
      <c r="L2190" s="12" t="s">
        <v>4132</v>
      </c>
      <c r="M2190" s="12">
        <v>113010</v>
      </c>
      <c r="N2190" s="12" t="s">
        <v>4153</v>
      </c>
      <c r="O2190" s="12" t="s">
        <v>1854</v>
      </c>
      <c r="P2190" s="12" t="s">
        <v>1855</v>
      </c>
      <c r="Q2190" s="12" t="s">
        <v>1856</v>
      </c>
      <c r="R2190" s="12" t="s">
        <v>1850</v>
      </c>
      <c r="S2190" s="12" t="s">
        <v>1851</v>
      </c>
    </row>
    <row r="2191" spans="1:19" x14ac:dyDescent="0.25">
      <c r="A2191" s="12" t="s">
        <v>1858</v>
      </c>
      <c r="B2191" s="12" t="s">
        <v>1838</v>
      </c>
      <c r="C2191" s="12" t="s">
        <v>1859</v>
      </c>
      <c r="D2191" s="12" t="s">
        <v>1840</v>
      </c>
      <c r="E2191" s="12" t="s">
        <v>1841</v>
      </c>
      <c r="F2191" s="13">
        <v>612.22</v>
      </c>
      <c r="G2191" s="12" t="s">
        <v>1842</v>
      </c>
      <c r="H2191" s="18">
        <v>43983</v>
      </c>
      <c r="I2191" s="12" t="s">
        <v>4081</v>
      </c>
      <c r="J2191" s="12" t="s">
        <v>4152</v>
      </c>
      <c r="K2191" s="12">
        <v>10121</v>
      </c>
      <c r="L2191" s="12" t="s">
        <v>4132</v>
      </c>
      <c r="M2191" s="12">
        <v>113010</v>
      </c>
      <c r="N2191" s="12" t="s">
        <v>4153</v>
      </c>
      <c r="O2191" s="12" t="s">
        <v>1860</v>
      </c>
      <c r="P2191" s="12" t="s">
        <v>1861</v>
      </c>
      <c r="Q2191" s="12" t="s">
        <v>1862</v>
      </c>
      <c r="R2191" s="12" t="s">
        <v>1850</v>
      </c>
      <c r="S2191" s="12" t="s">
        <v>1851</v>
      </c>
    </row>
    <row r="2192" spans="1:19" x14ac:dyDescent="0.25">
      <c r="A2192" s="12" t="s">
        <v>1837</v>
      </c>
      <c r="B2192" s="12" t="s">
        <v>1838</v>
      </c>
      <c r="C2192" s="12" t="s">
        <v>1839</v>
      </c>
      <c r="D2192" s="12" t="s">
        <v>1840</v>
      </c>
      <c r="E2192" s="12" t="s">
        <v>1841</v>
      </c>
      <c r="F2192" s="13">
        <v>285.07</v>
      </c>
      <c r="G2192" s="12" t="s">
        <v>1842</v>
      </c>
      <c r="H2192" s="18">
        <v>43922</v>
      </c>
      <c r="I2192" s="12" t="s">
        <v>4154</v>
      </c>
      <c r="J2192" s="12" t="s">
        <v>4155</v>
      </c>
      <c r="K2192" s="12">
        <v>10121</v>
      </c>
      <c r="L2192" s="12" t="s">
        <v>4132</v>
      </c>
      <c r="M2192" s="12">
        <v>113020</v>
      </c>
      <c r="N2192" s="12" t="s">
        <v>4156</v>
      </c>
      <c r="O2192" s="12" t="s">
        <v>1847</v>
      </c>
      <c r="P2192" s="12" t="s">
        <v>1848</v>
      </c>
      <c r="Q2192" s="12" t="s">
        <v>1849</v>
      </c>
      <c r="R2192" s="12" t="s">
        <v>1850</v>
      </c>
      <c r="S2192" s="12" t="s">
        <v>1866</v>
      </c>
    </row>
    <row r="2193" spans="1:19" x14ac:dyDescent="0.25">
      <c r="A2193" s="12" t="s">
        <v>1852</v>
      </c>
      <c r="B2193" s="12" t="s">
        <v>1838</v>
      </c>
      <c r="C2193" s="12" t="s">
        <v>1853</v>
      </c>
      <c r="D2193" s="12" t="s">
        <v>1840</v>
      </c>
      <c r="E2193" s="12" t="s">
        <v>1841</v>
      </c>
      <c r="F2193" s="13">
        <v>285.07</v>
      </c>
      <c r="G2193" s="12" t="s">
        <v>1842</v>
      </c>
      <c r="H2193" s="18">
        <v>43952</v>
      </c>
      <c r="I2193" s="12" t="s">
        <v>4154</v>
      </c>
      <c r="J2193" s="12" t="s">
        <v>4155</v>
      </c>
      <c r="K2193" s="12">
        <v>10121</v>
      </c>
      <c r="L2193" s="12" t="s">
        <v>4132</v>
      </c>
      <c r="M2193" s="12">
        <v>113020</v>
      </c>
      <c r="N2193" s="12" t="s">
        <v>4156</v>
      </c>
      <c r="O2193" s="12" t="s">
        <v>1854</v>
      </c>
      <c r="P2193" s="12" t="s">
        <v>1855</v>
      </c>
      <c r="Q2193" s="12" t="s">
        <v>1856</v>
      </c>
      <c r="R2193" s="12" t="s">
        <v>1850</v>
      </c>
      <c r="S2193" s="12" t="s">
        <v>1866</v>
      </c>
    </row>
    <row r="2194" spans="1:19" x14ac:dyDescent="0.25">
      <c r="A2194" s="12" t="s">
        <v>1858</v>
      </c>
      <c r="B2194" s="12" t="s">
        <v>1838</v>
      </c>
      <c r="C2194" s="12" t="s">
        <v>1859</v>
      </c>
      <c r="D2194" s="12" t="s">
        <v>1840</v>
      </c>
      <c r="E2194" s="12" t="s">
        <v>1841</v>
      </c>
      <c r="F2194" s="13">
        <v>285.07</v>
      </c>
      <c r="G2194" s="12" t="s">
        <v>1842</v>
      </c>
      <c r="H2194" s="18">
        <v>43983</v>
      </c>
      <c r="I2194" s="12" t="s">
        <v>4084</v>
      </c>
      <c r="J2194" s="12" t="s">
        <v>4155</v>
      </c>
      <c r="K2194" s="12">
        <v>10121</v>
      </c>
      <c r="L2194" s="12" t="s">
        <v>4132</v>
      </c>
      <c r="M2194" s="12">
        <v>113020</v>
      </c>
      <c r="N2194" s="12" t="s">
        <v>4156</v>
      </c>
      <c r="O2194" s="12" t="s">
        <v>1860</v>
      </c>
      <c r="P2194" s="12" t="s">
        <v>1861</v>
      </c>
      <c r="Q2194" s="12" t="s">
        <v>1862</v>
      </c>
      <c r="R2194" s="12" t="s">
        <v>1850</v>
      </c>
      <c r="S2194" s="12" t="s">
        <v>1866</v>
      </c>
    </row>
    <row r="2195" spans="1:19" x14ac:dyDescent="0.25">
      <c r="A2195" s="12" t="s">
        <v>1837</v>
      </c>
      <c r="B2195" s="12" t="s">
        <v>1838</v>
      </c>
      <c r="C2195" s="12" t="s">
        <v>1839</v>
      </c>
      <c r="D2195" s="12" t="s">
        <v>1840</v>
      </c>
      <c r="E2195" s="12" t="s">
        <v>1841</v>
      </c>
      <c r="F2195" s="13">
        <v>5123.53</v>
      </c>
      <c r="G2195" s="12" t="s">
        <v>1842</v>
      </c>
      <c r="H2195" s="18">
        <v>43922</v>
      </c>
      <c r="I2195" s="12" t="s">
        <v>4157</v>
      </c>
      <c r="J2195" s="12" t="s">
        <v>4158</v>
      </c>
      <c r="K2195" s="12">
        <v>10121</v>
      </c>
      <c r="L2195" s="12" t="s">
        <v>4132</v>
      </c>
      <c r="M2195" s="12">
        <v>113040</v>
      </c>
      <c r="N2195" s="12" t="s">
        <v>4159</v>
      </c>
      <c r="O2195" s="12" t="s">
        <v>1847</v>
      </c>
      <c r="P2195" s="12" t="s">
        <v>1848</v>
      </c>
      <c r="Q2195" s="12" t="s">
        <v>1849</v>
      </c>
      <c r="R2195" s="12" t="s">
        <v>1850</v>
      </c>
      <c r="S2195" s="12" t="s">
        <v>1815</v>
      </c>
    </row>
    <row r="2196" spans="1:19" x14ac:dyDescent="0.25">
      <c r="A2196" s="12" t="s">
        <v>1852</v>
      </c>
      <c r="B2196" s="12" t="s">
        <v>1838</v>
      </c>
      <c r="C2196" s="12" t="s">
        <v>1853</v>
      </c>
      <c r="D2196" s="12" t="s">
        <v>1840</v>
      </c>
      <c r="E2196" s="12" t="s">
        <v>1841</v>
      </c>
      <c r="F2196" s="13">
        <v>5236.3100000000004</v>
      </c>
      <c r="G2196" s="12" t="s">
        <v>1842</v>
      </c>
      <c r="H2196" s="18">
        <v>43952</v>
      </c>
      <c r="I2196" s="12" t="s">
        <v>4157</v>
      </c>
      <c r="J2196" s="12" t="s">
        <v>4158</v>
      </c>
      <c r="K2196" s="12">
        <v>10121</v>
      </c>
      <c r="L2196" s="12" t="s">
        <v>4132</v>
      </c>
      <c r="M2196" s="12">
        <v>113040</v>
      </c>
      <c r="N2196" s="12" t="s">
        <v>4159</v>
      </c>
      <c r="O2196" s="12" t="s">
        <v>1854</v>
      </c>
      <c r="P2196" s="12" t="s">
        <v>1855</v>
      </c>
      <c r="Q2196" s="12" t="s">
        <v>1856</v>
      </c>
      <c r="R2196" s="12" t="s">
        <v>1850</v>
      </c>
      <c r="S2196" s="12" t="s">
        <v>1815</v>
      </c>
    </row>
    <row r="2197" spans="1:19" x14ac:dyDescent="0.25">
      <c r="A2197" s="12" t="s">
        <v>1858</v>
      </c>
      <c r="B2197" s="12" t="s">
        <v>1838</v>
      </c>
      <c r="C2197" s="12" t="s">
        <v>1859</v>
      </c>
      <c r="D2197" s="12" t="s">
        <v>1840</v>
      </c>
      <c r="E2197" s="12" t="s">
        <v>1841</v>
      </c>
      <c r="F2197" s="13">
        <v>4998.16</v>
      </c>
      <c r="G2197" s="12" t="s">
        <v>1842</v>
      </c>
      <c r="H2197" s="18">
        <v>43983</v>
      </c>
      <c r="I2197" s="12" t="s">
        <v>4087</v>
      </c>
      <c r="J2197" s="12" t="s">
        <v>4158</v>
      </c>
      <c r="K2197" s="12">
        <v>10121</v>
      </c>
      <c r="L2197" s="12" t="s">
        <v>4132</v>
      </c>
      <c r="M2197" s="12">
        <v>113040</v>
      </c>
      <c r="N2197" s="12" t="s">
        <v>4159</v>
      </c>
      <c r="O2197" s="12" t="s">
        <v>1860</v>
      </c>
      <c r="P2197" s="12" t="s">
        <v>1861</v>
      </c>
      <c r="Q2197" s="12" t="s">
        <v>1862</v>
      </c>
      <c r="R2197" s="12" t="s">
        <v>1850</v>
      </c>
      <c r="S2197" s="12" t="s">
        <v>1815</v>
      </c>
    </row>
    <row r="2198" spans="1:19" x14ac:dyDescent="0.25">
      <c r="A2198" s="12" t="s">
        <v>1858</v>
      </c>
      <c r="B2198" s="12" t="s">
        <v>1838</v>
      </c>
      <c r="C2198" s="12" t="s">
        <v>1859</v>
      </c>
      <c r="D2198" s="12" t="s">
        <v>1840</v>
      </c>
      <c r="E2198" s="12" t="s">
        <v>1841</v>
      </c>
      <c r="F2198" s="13">
        <v>266.70999999999998</v>
      </c>
      <c r="G2198" s="12" t="s">
        <v>1842</v>
      </c>
      <c r="H2198" s="18">
        <v>43983</v>
      </c>
      <c r="I2198" s="12" t="s">
        <v>4160</v>
      </c>
      <c r="J2198" s="12" t="s">
        <v>4158</v>
      </c>
      <c r="K2198" s="12">
        <v>10121</v>
      </c>
      <c r="L2198" s="12" t="s">
        <v>4132</v>
      </c>
      <c r="M2198" s="12">
        <v>113040</v>
      </c>
      <c r="N2198" s="12" t="s">
        <v>4159</v>
      </c>
      <c r="O2198" s="12" t="s">
        <v>1860</v>
      </c>
      <c r="P2198" s="12" t="s">
        <v>1814</v>
      </c>
      <c r="Q2198" s="12" t="s">
        <v>2013</v>
      </c>
      <c r="R2198" s="12" t="s">
        <v>1850</v>
      </c>
      <c r="S2198" s="12" t="s">
        <v>1815</v>
      </c>
    </row>
    <row r="2199" spans="1:19" x14ac:dyDescent="0.25">
      <c r="A2199" s="12" t="s">
        <v>1837</v>
      </c>
      <c r="B2199" s="12" t="s">
        <v>1838</v>
      </c>
      <c r="C2199" s="12" t="s">
        <v>1839</v>
      </c>
      <c r="D2199" s="12" t="s">
        <v>1840</v>
      </c>
      <c r="E2199" s="12" t="s">
        <v>1841</v>
      </c>
      <c r="F2199" s="13">
        <v>1089.69</v>
      </c>
      <c r="G2199" s="12" t="s">
        <v>1842</v>
      </c>
      <c r="H2199" s="18">
        <v>43922</v>
      </c>
      <c r="I2199" s="12" t="s">
        <v>4161</v>
      </c>
      <c r="J2199" s="12" t="s">
        <v>4162</v>
      </c>
      <c r="K2199" s="12">
        <v>10121</v>
      </c>
      <c r="L2199" s="12" t="s">
        <v>4132</v>
      </c>
      <c r="M2199" s="12">
        <v>113060</v>
      </c>
      <c r="N2199" s="12" t="s">
        <v>4163</v>
      </c>
      <c r="O2199" s="12" t="s">
        <v>1847</v>
      </c>
      <c r="P2199" s="12" t="s">
        <v>1848</v>
      </c>
      <c r="Q2199" s="12" t="s">
        <v>1849</v>
      </c>
      <c r="R2199" s="12" t="s">
        <v>1850</v>
      </c>
      <c r="S2199" s="12" t="s">
        <v>1857</v>
      </c>
    </row>
    <row r="2200" spans="1:19" x14ac:dyDescent="0.25">
      <c r="A2200" s="12" t="s">
        <v>1852</v>
      </c>
      <c r="B2200" s="12" t="s">
        <v>1838</v>
      </c>
      <c r="C2200" s="12" t="s">
        <v>1853</v>
      </c>
      <c r="D2200" s="12" t="s">
        <v>1840</v>
      </c>
      <c r="E2200" s="12" t="s">
        <v>1841</v>
      </c>
      <c r="F2200" s="13">
        <v>1089.69</v>
      </c>
      <c r="G2200" s="12" t="s">
        <v>1842</v>
      </c>
      <c r="H2200" s="18">
        <v>43952</v>
      </c>
      <c r="I2200" s="12" t="s">
        <v>4161</v>
      </c>
      <c r="J2200" s="12" t="s">
        <v>4162</v>
      </c>
      <c r="K2200" s="12">
        <v>10121</v>
      </c>
      <c r="L2200" s="12" t="s">
        <v>4132</v>
      </c>
      <c r="M2200" s="12">
        <v>113060</v>
      </c>
      <c r="N2200" s="12" t="s">
        <v>4163</v>
      </c>
      <c r="O2200" s="12" t="s">
        <v>1854</v>
      </c>
      <c r="P2200" s="12" t="s">
        <v>1855</v>
      </c>
      <c r="Q2200" s="12" t="s">
        <v>1856</v>
      </c>
      <c r="R2200" s="12" t="s">
        <v>1850</v>
      </c>
      <c r="S2200" s="12" t="s">
        <v>1857</v>
      </c>
    </row>
    <row r="2201" spans="1:19" x14ac:dyDescent="0.25">
      <c r="A2201" s="12" t="s">
        <v>1858</v>
      </c>
      <c r="B2201" s="12" t="s">
        <v>1838</v>
      </c>
      <c r="C2201" s="12" t="s">
        <v>1859</v>
      </c>
      <c r="D2201" s="12" t="s">
        <v>1840</v>
      </c>
      <c r="E2201" s="12" t="s">
        <v>1841</v>
      </c>
      <c r="F2201" s="13">
        <v>1089.69</v>
      </c>
      <c r="G2201" s="12" t="s">
        <v>1842</v>
      </c>
      <c r="H2201" s="18">
        <v>43983</v>
      </c>
      <c r="I2201" s="12" t="s">
        <v>4090</v>
      </c>
      <c r="J2201" s="12" t="s">
        <v>4162</v>
      </c>
      <c r="K2201" s="12">
        <v>10121</v>
      </c>
      <c r="L2201" s="12" t="s">
        <v>4132</v>
      </c>
      <c r="M2201" s="12">
        <v>113060</v>
      </c>
      <c r="N2201" s="12" t="s">
        <v>4163</v>
      </c>
      <c r="O2201" s="12" t="s">
        <v>1860</v>
      </c>
      <c r="P2201" s="12" t="s">
        <v>1861</v>
      </c>
      <c r="Q2201" s="12" t="s">
        <v>1862</v>
      </c>
      <c r="R2201" s="12" t="s">
        <v>1850</v>
      </c>
      <c r="S2201" s="12" t="s">
        <v>1857</v>
      </c>
    </row>
    <row r="2202" spans="1:19" x14ac:dyDescent="0.25">
      <c r="A2202" s="12" t="s">
        <v>1837</v>
      </c>
      <c r="B2202" s="12" t="s">
        <v>1838</v>
      </c>
      <c r="C2202" s="12" t="s">
        <v>1839</v>
      </c>
      <c r="D2202" s="12" t="s">
        <v>1840</v>
      </c>
      <c r="E2202" s="12" t="s">
        <v>1841</v>
      </c>
      <c r="F2202" s="13">
        <v>361.63</v>
      </c>
      <c r="G2202" s="12" t="s">
        <v>1842</v>
      </c>
      <c r="H2202" s="18">
        <v>43922</v>
      </c>
      <c r="I2202" s="12" t="s">
        <v>4164</v>
      </c>
      <c r="J2202" s="12" t="s">
        <v>4165</v>
      </c>
      <c r="K2202" s="12">
        <v>10121</v>
      </c>
      <c r="L2202" s="12" t="s">
        <v>4132</v>
      </c>
      <c r="M2202" s="12">
        <v>114000</v>
      </c>
      <c r="N2202" s="12" t="s">
        <v>4166</v>
      </c>
      <c r="O2202" s="12" t="s">
        <v>1847</v>
      </c>
      <c r="P2202" s="12" t="s">
        <v>1848</v>
      </c>
      <c r="Q2202" s="12" t="s">
        <v>1849</v>
      </c>
      <c r="R2202" s="12" t="s">
        <v>1850</v>
      </c>
      <c r="S2202" s="12" t="s">
        <v>1877</v>
      </c>
    </row>
    <row r="2203" spans="1:19" x14ac:dyDescent="0.25">
      <c r="A2203" s="12" t="s">
        <v>1852</v>
      </c>
      <c r="B2203" s="12" t="s">
        <v>1838</v>
      </c>
      <c r="C2203" s="12" t="s">
        <v>1853</v>
      </c>
      <c r="D2203" s="12" t="s">
        <v>1840</v>
      </c>
      <c r="E2203" s="12" t="s">
        <v>1841</v>
      </c>
      <c r="F2203" s="13">
        <v>361.63</v>
      </c>
      <c r="G2203" s="12" t="s">
        <v>1842</v>
      </c>
      <c r="H2203" s="18">
        <v>43952</v>
      </c>
      <c r="I2203" s="12" t="s">
        <v>4164</v>
      </c>
      <c r="J2203" s="12" t="s">
        <v>4165</v>
      </c>
      <c r="K2203" s="12">
        <v>10121</v>
      </c>
      <c r="L2203" s="12" t="s">
        <v>4132</v>
      </c>
      <c r="M2203" s="12">
        <v>114000</v>
      </c>
      <c r="N2203" s="12" t="s">
        <v>4166</v>
      </c>
      <c r="O2203" s="12" t="s">
        <v>1854</v>
      </c>
      <c r="P2203" s="12" t="s">
        <v>1855</v>
      </c>
      <c r="Q2203" s="12" t="s">
        <v>1856</v>
      </c>
      <c r="R2203" s="12" t="s">
        <v>1850</v>
      </c>
      <c r="S2203" s="12" t="s">
        <v>1877</v>
      </c>
    </row>
    <row r="2204" spans="1:19" x14ac:dyDescent="0.25">
      <c r="A2204" s="12" t="s">
        <v>1858</v>
      </c>
      <c r="B2204" s="12" t="s">
        <v>1838</v>
      </c>
      <c r="C2204" s="12" t="s">
        <v>1859</v>
      </c>
      <c r="D2204" s="12" t="s">
        <v>1840</v>
      </c>
      <c r="E2204" s="12" t="s">
        <v>1841</v>
      </c>
      <c r="F2204" s="13">
        <v>361.63</v>
      </c>
      <c r="G2204" s="12" t="s">
        <v>1842</v>
      </c>
      <c r="H2204" s="18">
        <v>43983</v>
      </c>
      <c r="I2204" s="12" t="s">
        <v>4094</v>
      </c>
      <c r="J2204" s="12" t="s">
        <v>4165</v>
      </c>
      <c r="K2204" s="12">
        <v>10121</v>
      </c>
      <c r="L2204" s="12" t="s">
        <v>4132</v>
      </c>
      <c r="M2204" s="12">
        <v>114000</v>
      </c>
      <c r="N2204" s="12" t="s">
        <v>4166</v>
      </c>
      <c r="O2204" s="12" t="s">
        <v>1860</v>
      </c>
      <c r="P2204" s="12" t="s">
        <v>1861</v>
      </c>
      <c r="Q2204" s="12" t="s">
        <v>1862</v>
      </c>
      <c r="R2204" s="12" t="s">
        <v>1850</v>
      </c>
      <c r="S2204" s="12" t="s">
        <v>1877</v>
      </c>
    </row>
    <row r="2205" spans="1:19" x14ac:dyDescent="0.25">
      <c r="A2205" s="12" t="s">
        <v>1837</v>
      </c>
      <c r="B2205" s="12" t="s">
        <v>1838</v>
      </c>
      <c r="C2205" s="12" t="s">
        <v>1839</v>
      </c>
      <c r="D2205" s="12" t="s">
        <v>1840</v>
      </c>
      <c r="E2205" s="12" t="s">
        <v>1841</v>
      </c>
      <c r="F2205" s="13">
        <v>1646.22</v>
      </c>
      <c r="G2205" s="12" t="s">
        <v>1842</v>
      </c>
      <c r="H2205" s="18">
        <v>43922</v>
      </c>
      <c r="I2205" s="12" t="s">
        <v>4167</v>
      </c>
      <c r="J2205" s="12" t="s">
        <v>4168</v>
      </c>
      <c r="K2205" s="12">
        <v>10121</v>
      </c>
      <c r="L2205" s="12" t="s">
        <v>4132</v>
      </c>
      <c r="M2205" s="12">
        <v>114010</v>
      </c>
      <c r="N2205" s="12" t="s">
        <v>4169</v>
      </c>
      <c r="O2205" s="12" t="s">
        <v>1847</v>
      </c>
      <c r="P2205" s="12" t="s">
        <v>1848</v>
      </c>
      <c r="Q2205" s="12" t="s">
        <v>1849</v>
      </c>
      <c r="R2205" s="12" t="s">
        <v>1850</v>
      </c>
      <c r="S2205" s="12" t="s">
        <v>1851</v>
      </c>
    </row>
    <row r="2206" spans="1:19" x14ac:dyDescent="0.25">
      <c r="A2206" s="12" t="s">
        <v>1852</v>
      </c>
      <c r="B2206" s="12" t="s">
        <v>1838</v>
      </c>
      <c r="C2206" s="12" t="s">
        <v>1853</v>
      </c>
      <c r="D2206" s="12" t="s">
        <v>1840</v>
      </c>
      <c r="E2206" s="12" t="s">
        <v>1841</v>
      </c>
      <c r="F2206" s="13">
        <v>1646.22</v>
      </c>
      <c r="G2206" s="12" t="s">
        <v>1842</v>
      </c>
      <c r="H2206" s="18">
        <v>43952</v>
      </c>
      <c r="I2206" s="12" t="s">
        <v>4167</v>
      </c>
      <c r="J2206" s="12" t="s">
        <v>4168</v>
      </c>
      <c r="K2206" s="12">
        <v>10121</v>
      </c>
      <c r="L2206" s="12" t="s">
        <v>4132</v>
      </c>
      <c r="M2206" s="12">
        <v>114010</v>
      </c>
      <c r="N2206" s="12" t="s">
        <v>4169</v>
      </c>
      <c r="O2206" s="12" t="s">
        <v>1854</v>
      </c>
      <c r="P2206" s="12" t="s">
        <v>1855</v>
      </c>
      <c r="Q2206" s="12" t="s">
        <v>1856</v>
      </c>
      <c r="R2206" s="12" t="s">
        <v>1850</v>
      </c>
      <c r="S2206" s="12" t="s">
        <v>1851</v>
      </c>
    </row>
    <row r="2207" spans="1:19" x14ac:dyDescent="0.25">
      <c r="A2207" s="12" t="s">
        <v>1858</v>
      </c>
      <c r="B2207" s="12" t="s">
        <v>1838</v>
      </c>
      <c r="C2207" s="12" t="s">
        <v>1859</v>
      </c>
      <c r="D2207" s="12" t="s">
        <v>1840</v>
      </c>
      <c r="E2207" s="12" t="s">
        <v>1841</v>
      </c>
      <c r="F2207" s="13">
        <v>1646.22</v>
      </c>
      <c r="G2207" s="12" t="s">
        <v>1842</v>
      </c>
      <c r="H2207" s="18">
        <v>43983</v>
      </c>
      <c r="I2207" s="12" t="s">
        <v>4097</v>
      </c>
      <c r="J2207" s="12" t="s">
        <v>4168</v>
      </c>
      <c r="K2207" s="12">
        <v>10121</v>
      </c>
      <c r="L2207" s="12" t="s">
        <v>4132</v>
      </c>
      <c r="M2207" s="12">
        <v>114010</v>
      </c>
      <c r="N2207" s="12" t="s">
        <v>4169</v>
      </c>
      <c r="O2207" s="12" t="s">
        <v>1860</v>
      </c>
      <c r="P2207" s="12" t="s">
        <v>1861</v>
      </c>
      <c r="Q2207" s="12" t="s">
        <v>1862</v>
      </c>
      <c r="R2207" s="12" t="s">
        <v>1850</v>
      </c>
      <c r="S2207" s="12" t="s">
        <v>1851</v>
      </c>
    </row>
    <row r="2208" spans="1:19" x14ac:dyDescent="0.25">
      <c r="A2208" s="12" t="s">
        <v>1837</v>
      </c>
      <c r="B2208" s="12" t="s">
        <v>1838</v>
      </c>
      <c r="C2208" s="12" t="s">
        <v>1839</v>
      </c>
      <c r="D2208" s="12" t="s">
        <v>1840</v>
      </c>
      <c r="E2208" s="12" t="s">
        <v>1841</v>
      </c>
      <c r="F2208" s="13">
        <v>1010.08</v>
      </c>
      <c r="G2208" s="12" t="s">
        <v>1842</v>
      </c>
      <c r="H2208" s="18">
        <v>43922</v>
      </c>
      <c r="I2208" s="12" t="s">
        <v>4170</v>
      </c>
      <c r="J2208" s="12" t="s">
        <v>4171</v>
      </c>
      <c r="K2208" s="12">
        <v>10121</v>
      </c>
      <c r="L2208" s="12" t="s">
        <v>4132</v>
      </c>
      <c r="M2208" s="12">
        <v>114020</v>
      </c>
      <c r="N2208" s="12" t="s">
        <v>4172</v>
      </c>
      <c r="O2208" s="12" t="s">
        <v>1847</v>
      </c>
      <c r="P2208" s="12" t="s">
        <v>1848</v>
      </c>
      <c r="Q2208" s="12" t="s">
        <v>1849</v>
      </c>
      <c r="R2208" s="12" t="s">
        <v>1850</v>
      </c>
      <c r="S2208" s="12" t="s">
        <v>1866</v>
      </c>
    </row>
    <row r="2209" spans="1:19" x14ac:dyDescent="0.25">
      <c r="A2209" s="12" t="s">
        <v>1852</v>
      </c>
      <c r="B2209" s="12" t="s">
        <v>1838</v>
      </c>
      <c r="C2209" s="12" t="s">
        <v>1853</v>
      </c>
      <c r="D2209" s="12" t="s">
        <v>1840</v>
      </c>
      <c r="E2209" s="12" t="s">
        <v>1841</v>
      </c>
      <c r="F2209" s="13">
        <v>1010.08</v>
      </c>
      <c r="G2209" s="12" t="s">
        <v>1842</v>
      </c>
      <c r="H2209" s="18">
        <v>43952</v>
      </c>
      <c r="I2209" s="12" t="s">
        <v>4170</v>
      </c>
      <c r="J2209" s="12" t="s">
        <v>4171</v>
      </c>
      <c r="K2209" s="12">
        <v>10121</v>
      </c>
      <c r="L2209" s="12" t="s">
        <v>4132</v>
      </c>
      <c r="M2209" s="12">
        <v>114020</v>
      </c>
      <c r="N2209" s="12" t="s">
        <v>4172</v>
      </c>
      <c r="O2209" s="12" t="s">
        <v>1854</v>
      </c>
      <c r="P2209" s="12" t="s">
        <v>1855</v>
      </c>
      <c r="Q2209" s="12" t="s">
        <v>1856</v>
      </c>
      <c r="R2209" s="12" t="s">
        <v>1850</v>
      </c>
      <c r="S2209" s="12" t="s">
        <v>1866</v>
      </c>
    </row>
    <row r="2210" spans="1:19" x14ac:dyDescent="0.25">
      <c r="A2210" s="12" t="s">
        <v>1858</v>
      </c>
      <c r="B2210" s="12" t="s">
        <v>1838</v>
      </c>
      <c r="C2210" s="12" t="s">
        <v>1859</v>
      </c>
      <c r="D2210" s="12" t="s">
        <v>1840</v>
      </c>
      <c r="E2210" s="12" t="s">
        <v>1841</v>
      </c>
      <c r="F2210" s="13">
        <v>1010.08</v>
      </c>
      <c r="G2210" s="12" t="s">
        <v>1842</v>
      </c>
      <c r="H2210" s="18">
        <v>43983</v>
      </c>
      <c r="I2210" s="12" t="s">
        <v>4100</v>
      </c>
      <c r="J2210" s="12" t="s">
        <v>4171</v>
      </c>
      <c r="K2210" s="12">
        <v>10121</v>
      </c>
      <c r="L2210" s="12" t="s">
        <v>4132</v>
      </c>
      <c r="M2210" s="12">
        <v>114020</v>
      </c>
      <c r="N2210" s="12" t="s">
        <v>4172</v>
      </c>
      <c r="O2210" s="12" t="s">
        <v>1860</v>
      </c>
      <c r="P2210" s="12" t="s">
        <v>1861</v>
      </c>
      <c r="Q2210" s="12" t="s">
        <v>1862</v>
      </c>
      <c r="R2210" s="12" t="s">
        <v>1850</v>
      </c>
      <c r="S2210" s="12" t="s">
        <v>1866</v>
      </c>
    </row>
    <row r="2211" spans="1:19" x14ac:dyDescent="0.25">
      <c r="A2211" s="12" t="s">
        <v>1837</v>
      </c>
      <c r="B2211" s="12" t="s">
        <v>1838</v>
      </c>
      <c r="C2211" s="12" t="s">
        <v>1839</v>
      </c>
      <c r="D2211" s="12" t="s">
        <v>1840</v>
      </c>
      <c r="E2211" s="12" t="s">
        <v>1841</v>
      </c>
      <c r="F2211" s="13">
        <v>11443.51</v>
      </c>
      <c r="G2211" s="12" t="s">
        <v>1842</v>
      </c>
      <c r="H2211" s="18">
        <v>43922</v>
      </c>
      <c r="I2211" s="12" t="s">
        <v>4173</v>
      </c>
      <c r="J2211" s="12" t="s">
        <v>4174</v>
      </c>
      <c r="K2211" s="12">
        <v>10121</v>
      </c>
      <c r="L2211" s="12" t="s">
        <v>4132</v>
      </c>
      <c r="M2211" s="12">
        <v>114040</v>
      </c>
      <c r="N2211" s="12" t="s">
        <v>4175</v>
      </c>
      <c r="O2211" s="12" t="s">
        <v>1847</v>
      </c>
      <c r="P2211" s="12" t="s">
        <v>1848</v>
      </c>
      <c r="Q2211" s="12" t="s">
        <v>1849</v>
      </c>
      <c r="R2211" s="12" t="s">
        <v>1850</v>
      </c>
      <c r="S2211" s="12" t="s">
        <v>1815</v>
      </c>
    </row>
    <row r="2212" spans="1:19" x14ac:dyDescent="0.25">
      <c r="A2212" s="12" t="s">
        <v>1852</v>
      </c>
      <c r="B2212" s="12" t="s">
        <v>1838</v>
      </c>
      <c r="C2212" s="12" t="s">
        <v>1853</v>
      </c>
      <c r="D2212" s="12" t="s">
        <v>1840</v>
      </c>
      <c r="E2212" s="12" t="s">
        <v>1841</v>
      </c>
      <c r="F2212" s="13">
        <v>11637.01</v>
      </c>
      <c r="G2212" s="12" t="s">
        <v>1842</v>
      </c>
      <c r="H2212" s="18">
        <v>43952</v>
      </c>
      <c r="I2212" s="12" t="s">
        <v>4173</v>
      </c>
      <c r="J2212" s="12" t="s">
        <v>4174</v>
      </c>
      <c r="K2212" s="12">
        <v>10121</v>
      </c>
      <c r="L2212" s="12" t="s">
        <v>4132</v>
      </c>
      <c r="M2212" s="12">
        <v>114040</v>
      </c>
      <c r="N2212" s="12" t="s">
        <v>4175</v>
      </c>
      <c r="O2212" s="12" t="s">
        <v>1854</v>
      </c>
      <c r="P2212" s="12" t="s">
        <v>1855</v>
      </c>
      <c r="Q2212" s="12" t="s">
        <v>1856</v>
      </c>
      <c r="R2212" s="12" t="s">
        <v>1850</v>
      </c>
      <c r="S2212" s="12" t="s">
        <v>1815</v>
      </c>
    </row>
    <row r="2213" spans="1:19" x14ac:dyDescent="0.25">
      <c r="A2213" s="12" t="s">
        <v>1858</v>
      </c>
      <c r="B2213" s="12" t="s">
        <v>1838</v>
      </c>
      <c r="C2213" s="12" t="s">
        <v>1859</v>
      </c>
      <c r="D2213" s="12" t="s">
        <v>1840</v>
      </c>
      <c r="E2213" s="12" t="s">
        <v>1841</v>
      </c>
      <c r="F2213" s="13">
        <v>11686.03</v>
      </c>
      <c r="G2213" s="12" t="s">
        <v>1842</v>
      </c>
      <c r="H2213" s="18">
        <v>43983</v>
      </c>
      <c r="I2213" s="12" t="s">
        <v>4103</v>
      </c>
      <c r="J2213" s="12" t="s">
        <v>4174</v>
      </c>
      <c r="K2213" s="12">
        <v>10121</v>
      </c>
      <c r="L2213" s="12" t="s">
        <v>4132</v>
      </c>
      <c r="M2213" s="12">
        <v>114040</v>
      </c>
      <c r="N2213" s="12" t="s">
        <v>4175</v>
      </c>
      <c r="O2213" s="12" t="s">
        <v>1860</v>
      </c>
      <c r="P2213" s="12" t="s">
        <v>1861</v>
      </c>
      <c r="Q2213" s="12" t="s">
        <v>1862</v>
      </c>
      <c r="R2213" s="12" t="s">
        <v>1850</v>
      </c>
      <c r="S2213" s="12" t="s">
        <v>1815</v>
      </c>
    </row>
    <row r="2214" spans="1:19" x14ac:dyDescent="0.25">
      <c r="A2214" s="12" t="s">
        <v>1837</v>
      </c>
      <c r="B2214" s="12" t="s">
        <v>1838</v>
      </c>
      <c r="C2214" s="12" t="s">
        <v>1839</v>
      </c>
      <c r="D2214" s="12" t="s">
        <v>1840</v>
      </c>
      <c r="E2214" s="12" t="s">
        <v>1841</v>
      </c>
      <c r="F2214" s="13">
        <v>4256.1499999999996</v>
      </c>
      <c r="G2214" s="12" t="s">
        <v>1842</v>
      </c>
      <c r="H2214" s="18">
        <v>43922</v>
      </c>
      <c r="I2214" s="12" t="s">
        <v>4176</v>
      </c>
      <c r="J2214" s="12" t="s">
        <v>4177</v>
      </c>
      <c r="K2214" s="12">
        <v>10121</v>
      </c>
      <c r="L2214" s="12" t="s">
        <v>4132</v>
      </c>
      <c r="M2214" s="12">
        <v>114060</v>
      </c>
      <c r="N2214" s="12" t="s">
        <v>4178</v>
      </c>
      <c r="O2214" s="12" t="s">
        <v>1847</v>
      </c>
      <c r="P2214" s="12" t="s">
        <v>1848</v>
      </c>
      <c r="Q2214" s="12" t="s">
        <v>1849</v>
      </c>
      <c r="R2214" s="12" t="s">
        <v>1850</v>
      </c>
      <c r="S2214" s="12" t="s">
        <v>1857</v>
      </c>
    </row>
    <row r="2215" spans="1:19" x14ac:dyDescent="0.25">
      <c r="A2215" s="12" t="s">
        <v>1852</v>
      </c>
      <c r="B2215" s="12" t="s">
        <v>1838</v>
      </c>
      <c r="C2215" s="12" t="s">
        <v>1853</v>
      </c>
      <c r="D2215" s="12" t="s">
        <v>1840</v>
      </c>
      <c r="E2215" s="12" t="s">
        <v>1841</v>
      </c>
      <c r="F2215" s="13">
        <v>4256.1499999999996</v>
      </c>
      <c r="G2215" s="12" t="s">
        <v>1842</v>
      </c>
      <c r="H2215" s="18">
        <v>43952</v>
      </c>
      <c r="I2215" s="12" t="s">
        <v>4176</v>
      </c>
      <c r="J2215" s="12" t="s">
        <v>4177</v>
      </c>
      <c r="K2215" s="12">
        <v>10121</v>
      </c>
      <c r="L2215" s="12" t="s">
        <v>4132</v>
      </c>
      <c r="M2215" s="12">
        <v>114060</v>
      </c>
      <c r="N2215" s="12" t="s">
        <v>4178</v>
      </c>
      <c r="O2215" s="12" t="s">
        <v>1854</v>
      </c>
      <c r="P2215" s="12" t="s">
        <v>1855</v>
      </c>
      <c r="Q2215" s="12" t="s">
        <v>1856</v>
      </c>
      <c r="R2215" s="12" t="s">
        <v>1850</v>
      </c>
      <c r="S2215" s="12" t="s">
        <v>1857</v>
      </c>
    </row>
    <row r="2216" spans="1:19" x14ac:dyDescent="0.25">
      <c r="A2216" s="12" t="s">
        <v>1858</v>
      </c>
      <c r="B2216" s="12" t="s">
        <v>1838</v>
      </c>
      <c r="C2216" s="12" t="s">
        <v>1859</v>
      </c>
      <c r="D2216" s="12" t="s">
        <v>1840</v>
      </c>
      <c r="E2216" s="12" t="s">
        <v>1841</v>
      </c>
      <c r="F2216" s="13">
        <v>4256.1499999999996</v>
      </c>
      <c r="G2216" s="12" t="s">
        <v>1842</v>
      </c>
      <c r="H2216" s="18">
        <v>43983</v>
      </c>
      <c r="I2216" s="12" t="s">
        <v>4106</v>
      </c>
      <c r="J2216" s="12" t="s">
        <v>4177</v>
      </c>
      <c r="K2216" s="12">
        <v>10121</v>
      </c>
      <c r="L2216" s="12" t="s">
        <v>4132</v>
      </c>
      <c r="M2216" s="12">
        <v>114060</v>
      </c>
      <c r="N2216" s="12" t="s">
        <v>4178</v>
      </c>
      <c r="O2216" s="12" t="s">
        <v>1860</v>
      </c>
      <c r="P2216" s="12" t="s">
        <v>1861</v>
      </c>
      <c r="Q2216" s="12" t="s">
        <v>1862</v>
      </c>
      <c r="R2216" s="12" t="s">
        <v>1850</v>
      </c>
      <c r="S2216" s="12" t="s">
        <v>1857</v>
      </c>
    </row>
    <row r="2217" spans="1:19" x14ac:dyDescent="0.25">
      <c r="A2217" s="12" t="s">
        <v>1837</v>
      </c>
      <c r="B2217" s="12" t="s">
        <v>1838</v>
      </c>
      <c r="C2217" s="12" t="s">
        <v>1839</v>
      </c>
      <c r="D2217" s="12" t="s">
        <v>1840</v>
      </c>
      <c r="E2217" s="12" t="s">
        <v>1841</v>
      </c>
      <c r="F2217" s="13">
        <v>14616.84</v>
      </c>
      <c r="G2217" s="12" t="s">
        <v>1842</v>
      </c>
      <c r="H2217" s="18">
        <v>43922</v>
      </c>
      <c r="I2217" s="12" t="s">
        <v>4179</v>
      </c>
      <c r="J2217" s="12" t="s">
        <v>4180</v>
      </c>
      <c r="K2217" s="12">
        <v>10127</v>
      </c>
      <c r="L2217" s="12" t="s">
        <v>4181</v>
      </c>
      <c r="M2217" s="12">
        <v>111100</v>
      </c>
      <c r="N2217" s="12" t="s">
        <v>4182</v>
      </c>
      <c r="O2217" s="12" t="s">
        <v>1847</v>
      </c>
      <c r="P2217" s="12" t="s">
        <v>1848</v>
      </c>
      <c r="Q2217" s="12" t="s">
        <v>1849</v>
      </c>
      <c r="R2217" s="12" t="s">
        <v>1850</v>
      </c>
      <c r="S2217" s="12" t="s">
        <v>1851</v>
      </c>
    </row>
    <row r="2218" spans="1:19" x14ac:dyDescent="0.25">
      <c r="A2218" s="12" t="s">
        <v>1852</v>
      </c>
      <c r="B2218" s="12" t="s">
        <v>1838</v>
      </c>
      <c r="C2218" s="12" t="s">
        <v>1853</v>
      </c>
      <c r="D2218" s="12" t="s">
        <v>1840</v>
      </c>
      <c r="E2218" s="12" t="s">
        <v>1841</v>
      </c>
      <c r="F2218" s="13">
        <v>14523.52</v>
      </c>
      <c r="G2218" s="12" t="s">
        <v>1842</v>
      </c>
      <c r="H2218" s="18">
        <v>43952</v>
      </c>
      <c r="I2218" s="12" t="s">
        <v>4179</v>
      </c>
      <c r="J2218" s="12" t="s">
        <v>4180</v>
      </c>
      <c r="K2218" s="12">
        <v>10127</v>
      </c>
      <c r="L2218" s="12" t="s">
        <v>4181</v>
      </c>
      <c r="M2218" s="12">
        <v>111100</v>
      </c>
      <c r="N2218" s="12" t="s">
        <v>4182</v>
      </c>
      <c r="O2218" s="12" t="s">
        <v>1854</v>
      </c>
      <c r="P2218" s="12" t="s">
        <v>1855</v>
      </c>
      <c r="Q2218" s="12" t="s">
        <v>1856</v>
      </c>
      <c r="R2218" s="12" t="s">
        <v>1850</v>
      </c>
      <c r="S2218" s="12" t="s">
        <v>1851</v>
      </c>
    </row>
    <row r="2219" spans="1:19" x14ac:dyDescent="0.25">
      <c r="A2219" s="12" t="s">
        <v>1858</v>
      </c>
      <c r="B2219" s="12" t="s">
        <v>1838</v>
      </c>
      <c r="C2219" s="12" t="s">
        <v>1859</v>
      </c>
      <c r="D2219" s="12" t="s">
        <v>1840</v>
      </c>
      <c r="E2219" s="12" t="s">
        <v>1841</v>
      </c>
      <c r="F2219" s="13">
        <v>14968.96</v>
      </c>
      <c r="G2219" s="12" t="s">
        <v>1842</v>
      </c>
      <c r="H2219" s="18">
        <v>43983</v>
      </c>
      <c r="I2219" s="12" t="s">
        <v>4109</v>
      </c>
      <c r="J2219" s="12" t="s">
        <v>4180</v>
      </c>
      <c r="K2219" s="12">
        <v>10127</v>
      </c>
      <c r="L2219" s="12" t="s">
        <v>4181</v>
      </c>
      <c r="M2219" s="12">
        <v>111100</v>
      </c>
      <c r="N2219" s="12" t="s">
        <v>4182</v>
      </c>
      <c r="O2219" s="12" t="s">
        <v>1860</v>
      </c>
      <c r="P2219" s="12" t="s">
        <v>1861</v>
      </c>
      <c r="Q2219" s="12" t="s">
        <v>1862</v>
      </c>
      <c r="R2219" s="12" t="s">
        <v>1850</v>
      </c>
      <c r="S2219" s="12" t="s">
        <v>1851</v>
      </c>
    </row>
    <row r="2220" spans="1:19" x14ac:dyDescent="0.25">
      <c r="A2220" s="12" t="s">
        <v>1837</v>
      </c>
      <c r="B2220" s="12" t="s">
        <v>1838</v>
      </c>
      <c r="C2220" s="12" t="s">
        <v>1839</v>
      </c>
      <c r="D2220" s="12" t="s">
        <v>1840</v>
      </c>
      <c r="E2220" s="12" t="s">
        <v>1841</v>
      </c>
      <c r="F2220" s="13">
        <v>14404.76</v>
      </c>
      <c r="G2220" s="12" t="s">
        <v>1842</v>
      </c>
      <c r="H2220" s="18">
        <v>43922</v>
      </c>
      <c r="I2220" s="12" t="s">
        <v>4183</v>
      </c>
      <c r="J2220" s="12" t="s">
        <v>4184</v>
      </c>
      <c r="K2220" s="12">
        <v>10127</v>
      </c>
      <c r="L2220" s="12" t="s">
        <v>4181</v>
      </c>
      <c r="M2220" s="12">
        <v>111200</v>
      </c>
      <c r="N2220" s="12" t="s">
        <v>4185</v>
      </c>
      <c r="O2220" s="12" t="s">
        <v>1847</v>
      </c>
      <c r="P2220" s="12" t="s">
        <v>1848</v>
      </c>
      <c r="Q2220" s="12" t="s">
        <v>1849</v>
      </c>
      <c r="R2220" s="12" t="s">
        <v>1850</v>
      </c>
      <c r="S2220" s="12" t="s">
        <v>1866</v>
      </c>
    </row>
    <row r="2221" spans="1:19" x14ac:dyDescent="0.25">
      <c r="A2221" s="12" t="s">
        <v>1852</v>
      </c>
      <c r="B2221" s="12" t="s">
        <v>1838</v>
      </c>
      <c r="C2221" s="12" t="s">
        <v>1853</v>
      </c>
      <c r="D2221" s="12" t="s">
        <v>1840</v>
      </c>
      <c r="E2221" s="12" t="s">
        <v>1841</v>
      </c>
      <c r="F2221" s="13">
        <v>13982.29</v>
      </c>
      <c r="G2221" s="12" t="s">
        <v>1842</v>
      </c>
      <c r="H2221" s="18">
        <v>43952</v>
      </c>
      <c r="I2221" s="12" t="s">
        <v>4183</v>
      </c>
      <c r="J2221" s="12" t="s">
        <v>4184</v>
      </c>
      <c r="K2221" s="12">
        <v>10127</v>
      </c>
      <c r="L2221" s="12" t="s">
        <v>4181</v>
      </c>
      <c r="M2221" s="12">
        <v>111200</v>
      </c>
      <c r="N2221" s="12" t="s">
        <v>4185</v>
      </c>
      <c r="O2221" s="12" t="s">
        <v>1854</v>
      </c>
      <c r="P2221" s="12" t="s">
        <v>1855</v>
      </c>
      <c r="Q2221" s="12" t="s">
        <v>1856</v>
      </c>
      <c r="R2221" s="12" t="s">
        <v>1850</v>
      </c>
      <c r="S2221" s="12" t="s">
        <v>1866</v>
      </c>
    </row>
    <row r="2222" spans="1:19" x14ac:dyDescent="0.25">
      <c r="A2222" s="12" t="s">
        <v>1858</v>
      </c>
      <c r="B2222" s="12" t="s">
        <v>1838</v>
      </c>
      <c r="C2222" s="12" t="s">
        <v>1859</v>
      </c>
      <c r="D2222" s="12" t="s">
        <v>1840</v>
      </c>
      <c r="E2222" s="12" t="s">
        <v>1841</v>
      </c>
      <c r="F2222" s="13">
        <v>14994.41</v>
      </c>
      <c r="G2222" s="12" t="s">
        <v>1842</v>
      </c>
      <c r="H2222" s="18">
        <v>43983</v>
      </c>
      <c r="I2222" s="12" t="s">
        <v>4112</v>
      </c>
      <c r="J2222" s="12" t="s">
        <v>4184</v>
      </c>
      <c r="K2222" s="12">
        <v>10127</v>
      </c>
      <c r="L2222" s="12" t="s">
        <v>4181</v>
      </c>
      <c r="M2222" s="12">
        <v>111200</v>
      </c>
      <c r="N2222" s="12" t="s">
        <v>4185</v>
      </c>
      <c r="O2222" s="12" t="s">
        <v>1860</v>
      </c>
      <c r="P2222" s="12" t="s">
        <v>1861</v>
      </c>
      <c r="Q2222" s="12" t="s">
        <v>1862</v>
      </c>
      <c r="R2222" s="12" t="s">
        <v>1850</v>
      </c>
      <c r="S2222" s="12" t="s">
        <v>1866</v>
      </c>
    </row>
    <row r="2223" spans="1:19" x14ac:dyDescent="0.25">
      <c r="A2223" s="12" t="s">
        <v>1858</v>
      </c>
      <c r="B2223" s="12" t="s">
        <v>1838</v>
      </c>
      <c r="C2223" s="12" t="s">
        <v>1859</v>
      </c>
      <c r="D2223" s="12" t="s">
        <v>1840</v>
      </c>
      <c r="E2223" s="12" t="s">
        <v>1841</v>
      </c>
      <c r="F2223" s="13">
        <v>496.21</v>
      </c>
      <c r="G2223" s="12" t="s">
        <v>1842</v>
      </c>
      <c r="H2223" s="18">
        <v>43983</v>
      </c>
      <c r="I2223" s="12" t="s">
        <v>4186</v>
      </c>
      <c r="J2223" s="12" t="s">
        <v>4184</v>
      </c>
      <c r="K2223" s="12">
        <v>10127</v>
      </c>
      <c r="L2223" s="12" t="s">
        <v>4181</v>
      </c>
      <c r="M2223" s="12">
        <v>111200</v>
      </c>
      <c r="N2223" s="12" t="s">
        <v>4185</v>
      </c>
      <c r="O2223" s="12" t="s">
        <v>1860</v>
      </c>
      <c r="P2223" s="12" t="s">
        <v>1814</v>
      </c>
      <c r="Q2223" s="12" t="s">
        <v>2013</v>
      </c>
      <c r="R2223" s="12" t="s">
        <v>1850</v>
      </c>
      <c r="S2223" s="12" t="s">
        <v>1866</v>
      </c>
    </row>
    <row r="2224" spans="1:19" x14ac:dyDescent="0.25">
      <c r="A2224" s="12" t="s">
        <v>1837</v>
      </c>
      <c r="B2224" s="12" t="s">
        <v>1838</v>
      </c>
      <c r="C2224" s="12" t="s">
        <v>1839</v>
      </c>
      <c r="D2224" s="12" t="s">
        <v>1840</v>
      </c>
      <c r="E2224" s="12" t="s">
        <v>1841</v>
      </c>
      <c r="F2224" s="13">
        <v>6835.5</v>
      </c>
      <c r="G2224" s="12" t="s">
        <v>1842</v>
      </c>
      <c r="H2224" s="18">
        <v>43922</v>
      </c>
      <c r="I2224" s="12" t="s">
        <v>4187</v>
      </c>
      <c r="J2224" s="12" t="s">
        <v>4188</v>
      </c>
      <c r="K2224" s="12">
        <v>10127</v>
      </c>
      <c r="L2224" s="12" t="s">
        <v>4181</v>
      </c>
      <c r="M2224" s="12">
        <v>111300</v>
      </c>
      <c r="N2224" s="12" t="s">
        <v>4189</v>
      </c>
      <c r="O2224" s="12" t="s">
        <v>1847</v>
      </c>
      <c r="P2224" s="12" t="s">
        <v>1848</v>
      </c>
      <c r="Q2224" s="12" t="s">
        <v>1849</v>
      </c>
      <c r="R2224" s="12" t="s">
        <v>1850</v>
      </c>
      <c r="S2224" s="12" t="s">
        <v>1873</v>
      </c>
    </row>
    <row r="2225" spans="1:19" x14ac:dyDescent="0.25">
      <c r="A2225" s="12" t="s">
        <v>1852</v>
      </c>
      <c r="B2225" s="12" t="s">
        <v>1838</v>
      </c>
      <c r="C2225" s="12" t="s">
        <v>1853</v>
      </c>
      <c r="D2225" s="12" t="s">
        <v>1840</v>
      </c>
      <c r="E2225" s="12" t="s">
        <v>1841</v>
      </c>
      <c r="F2225" s="13">
        <v>7571.15</v>
      </c>
      <c r="G2225" s="12" t="s">
        <v>1842</v>
      </c>
      <c r="H2225" s="18">
        <v>43952</v>
      </c>
      <c r="I2225" s="12" t="s">
        <v>4187</v>
      </c>
      <c r="J2225" s="12" t="s">
        <v>4188</v>
      </c>
      <c r="K2225" s="12">
        <v>10127</v>
      </c>
      <c r="L2225" s="12" t="s">
        <v>4181</v>
      </c>
      <c r="M2225" s="12">
        <v>111300</v>
      </c>
      <c r="N2225" s="12" t="s">
        <v>4189</v>
      </c>
      <c r="O2225" s="12" t="s">
        <v>1854</v>
      </c>
      <c r="P2225" s="12" t="s">
        <v>1855</v>
      </c>
      <c r="Q2225" s="12" t="s">
        <v>1856</v>
      </c>
      <c r="R2225" s="12" t="s">
        <v>1850</v>
      </c>
      <c r="S2225" s="12" t="s">
        <v>1873</v>
      </c>
    </row>
    <row r="2226" spans="1:19" x14ac:dyDescent="0.25">
      <c r="A2226" s="12" t="s">
        <v>1858</v>
      </c>
      <c r="B2226" s="12" t="s">
        <v>1838</v>
      </c>
      <c r="C2226" s="12" t="s">
        <v>1859</v>
      </c>
      <c r="D2226" s="12" t="s">
        <v>1840</v>
      </c>
      <c r="E2226" s="12" t="s">
        <v>1841</v>
      </c>
      <c r="F2226" s="13">
        <v>1354.06</v>
      </c>
      <c r="G2226" s="12" t="s">
        <v>1842</v>
      </c>
      <c r="H2226" s="18">
        <v>43983</v>
      </c>
      <c r="I2226" s="12" t="s">
        <v>4190</v>
      </c>
      <c r="J2226" s="12" t="s">
        <v>4188</v>
      </c>
      <c r="K2226" s="12">
        <v>10127</v>
      </c>
      <c r="L2226" s="12" t="s">
        <v>4181</v>
      </c>
      <c r="M2226" s="12">
        <v>111300</v>
      </c>
      <c r="N2226" s="12" t="s">
        <v>4189</v>
      </c>
      <c r="O2226" s="12" t="s">
        <v>1860</v>
      </c>
      <c r="P2226" s="12" t="s">
        <v>1814</v>
      </c>
      <c r="Q2226" s="12" t="s">
        <v>2013</v>
      </c>
      <c r="R2226" s="12" t="s">
        <v>1850</v>
      </c>
      <c r="S2226" s="12" t="s">
        <v>1873</v>
      </c>
    </row>
    <row r="2227" spans="1:19" x14ac:dyDescent="0.25">
      <c r="A2227" s="12" t="s">
        <v>1858</v>
      </c>
      <c r="B2227" s="12" t="s">
        <v>1838</v>
      </c>
      <c r="C2227" s="12" t="s">
        <v>1859</v>
      </c>
      <c r="D2227" s="12" t="s">
        <v>1840</v>
      </c>
      <c r="E2227" s="12" t="s">
        <v>1841</v>
      </c>
      <c r="F2227" s="13">
        <v>5409.48</v>
      </c>
      <c r="G2227" s="12" t="s">
        <v>1842</v>
      </c>
      <c r="H2227" s="18">
        <v>43983</v>
      </c>
      <c r="I2227" s="12" t="s">
        <v>4115</v>
      </c>
      <c r="J2227" s="12" t="s">
        <v>4188</v>
      </c>
      <c r="K2227" s="12">
        <v>10127</v>
      </c>
      <c r="L2227" s="12" t="s">
        <v>4181</v>
      </c>
      <c r="M2227" s="12">
        <v>111300</v>
      </c>
      <c r="N2227" s="12" t="s">
        <v>4189</v>
      </c>
      <c r="O2227" s="12" t="s">
        <v>1860</v>
      </c>
      <c r="P2227" s="12" t="s">
        <v>1861</v>
      </c>
      <c r="Q2227" s="12" t="s">
        <v>1862</v>
      </c>
      <c r="R2227" s="12" t="s">
        <v>1850</v>
      </c>
      <c r="S2227" s="12" t="s">
        <v>1873</v>
      </c>
    </row>
    <row r="2228" spans="1:19" x14ac:dyDescent="0.25">
      <c r="A2228" s="12" t="s">
        <v>1837</v>
      </c>
      <c r="B2228" s="12" t="s">
        <v>1838</v>
      </c>
      <c r="C2228" s="12" t="s">
        <v>1839</v>
      </c>
      <c r="D2228" s="12" t="s">
        <v>1840</v>
      </c>
      <c r="E2228" s="12" t="s">
        <v>1841</v>
      </c>
      <c r="F2228" s="13">
        <v>196667.4</v>
      </c>
      <c r="G2228" s="12" t="s">
        <v>1842</v>
      </c>
      <c r="H2228" s="18">
        <v>43922</v>
      </c>
      <c r="I2228" s="12" t="s">
        <v>4191</v>
      </c>
      <c r="J2228" s="12" t="s">
        <v>4192</v>
      </c>
      <c r="K2228" s="12">
        <v>10127</v>
      </c>
      <c r="L2228" s="12" t="s">
        <v>4181</v>
      </c>
      <c r="M2228" s="12">
        <v>111400</v>
      </c>
      <c r="N2228" s="12" t="s">
        <v>4193</v>
      </c>
      <c r="O2228" s="12" t="s">
        <v>1847</v>
      </c>
      <c r="P2228" s="12" t="s">
        <v>1848</v>
      </c>
      <c r="Q2228" s="12" t="s">
        <v>1849</v>
      </c>
      <c r="R2228" s="12" t="s">
        <v>1850</v>
      </c>
      <c r="S2228" s="12" t="s">
        <v>1815</v>
      </c>
    </row>
    <row r="2229" spans="1:19" x14ac:dyDescent="0.25">
      <c r="A2229" s="12" t="s">
        <v>1852</v>
      </c>
      <c r="B2229" s="12" t="s">
        <v>1838</v>
      </c>
      <c r="C2229" s="12" t="s">
        <v>1853</v>
      </c>
      <c r="D2229" s="12" t="s">
        <v>1840</v>
      </c>
      <c r="E2229" s="12" t="s">
        <v>1841</v>
      </c>
      <c r="F2229" s="13">
        <v>210405.61</v>
      </c>
      <c r="G2229" s="12" t="s">
        <v>1842</v>
      </c>
      <c r="H2229" s="18">
        <v>43952</v>
      </c>
      <c r="I2229" s="12" t="s">
        <v>4191</v>
      </c>
      <c r="J2229" s="12" t="s">
        <v>4192</v>
      </c>
      <c r="K2229" s="12">
        <v>10127</v>
      </c>
      <c r="L2229" s="12" t="s">
        <v>4181</v>
      </c>
      <c r="M2229" s="12">
        <v>111400</v>
      </c>
      <c r="N2229" s="12" t="s">
        <v>4193</v>
      </c>
      <c r="O2229" s="12" t="s">
        <v>1854</v>
      </c>
      <c r="P2229" s="12" t="s">
        <v>1855</v>
      </c>
      <c r="Q2229" s="12" t="s">
        <v>1856</v>
      </c>
      <c r="R2229" s="12" t="s">
        <v>1850</v>
      </c>
      <c r="S2229" s="12" t="s">
        <v>1815</v>
      </c>
    </row>
    <row r="2230" spans="1:19" x14ac:dyDescent="0.25">
      <c r="A2230" s="12" t="s">
        <v>1858</v>
      </c>
      <c r="B2230" s="12" t="s">
        <v>1838</v>
      </c>
      <c r="C2230" s="12" t="s">
        <v>1859</v>
      </c>
      <c r="D2230" s="12" t="s">
        <v>1840</v>
      </c>
      <c r="E2230" s="12" t="s">
        <v>1841</v>
      </c>
      <c r="F2230" s="13">
        <v>197451.31</v>
      </c>
      <c r="G2230" s="12" t="s">
        <v>1842</v>
      </c>
      <c r="H2230" s="18">
        <v>43983</v>
      </c>
      <c r="I2230" s="12" t="s">
        <v>4118</v>
      </c>
      <c r="J2230" s="12" t="s">
        <v>4192</v>
      </c>
      <c r="K2230" s="12">
        <v>10127</v>
      </c>
      <c r="L2230" s="12" t="s">
        <v>4181</v>
      </c>
      <c r="M2230" s="12">
        <v>111400</v>
      </c>
      <c r="N2230" s="12" t="s">
        <v>4193</v>
      </c>
      <c r="O2230" s="12" t="s">
        <v>1860</v>
      </c>
      <c r="P2230" s="12" t="s">
        <v>1861</v>
      </c>
      <c r="Q2230" s="12" t="s">
        <v>1862</v>
      </c>
      <c r="R2230" s="12" t="s">
        <v>1850</v>
      </c>
      <c r="S2230" s="12" t="s">
        <v>1815</v>
      </c>
    </row>
    <row r="2231" spans="1:19" x14ac:dyDescent="0.25">
      <c r="A2231" s="12" t="s">
        <v>1837</v>
      </c>
      <c r="B2231" s="12" t="s">
        <v>1838</v>
      </c>
      <c r="C2231" s="12" t="s">
        <v>1839</v>
      </c>
      <c r="D2231" s="12" t="s">
        <v>1840</v>
      </c>
      <c r="E2231" s="12" t="s">
        <v>1841</v>
      </c>
      <c r="F2231" s="13">
        <v>1118.79</v>
      </c>
      <c r="G2231" s="12" t="s">
        <v>1842</v>
      </c>
      <c r="H2231" s="18">
        <v>43922</v>
      </c>
      <c r="I2231" s="12" t="s">
        <v>4194</v>
      </c>
      <c r="J2231" s="12" t="s">
        <v>4195</v>
      </c>
      <c r="K2231" s="12">
        <v>10127</v>
      </c>
      <c r="L2231" s="12" t="s">
        <v>4181</v>
      </c>
      <c r="M2231" s="12">
        <v>111450</v>
      </c>
      <c r="N2231" s="12" t="s">
        <v>4196</v>
      </c>
      <c r="O2231" s="12" t="s">
        <v>1847</v>
      </c>
      <c r="P2231" s="12" t="s">
        <v>1848</v>
      </c>
      <c r="Q2231" s="12" t="s">
        <v>1849</v>
      </c>
      <c r="R2231" s="12" t="s">
        <v>1850</v>
      </c>
      <c r="S2231" s="12" t="s">
        <v>1888</v>
      </c>
    </row>
    <row r="2232" spans="1:19" x14ac:dyDescent="0.25">
      <c r="A2232" s="12" t="s">
        <v>1852</v>
      </c>
      <c r="B2232" s="12" t="s">
        <v>1838</v>
      </c>
      <c r="C2232" s="12" t="s">
        <v>1853</v>
      </c>
      <c r="D2232" s="12" t="s">
        <v>1840</v>
      </c>
      <c r="E2232" s="12" t="s">
        <v>1841</v>
      </c>
      <c r="F2232" s="13">
        <v>1097.26</v>
      </c>
      <c r="G2232" s="12" t="s">
        <v>1842</v>
      </c>
      <c r="H2232" s="18">
        <v>43952</v>
      </c>
      <c r="I2232" s="12" t="s">
        <v>4194</v>
      </c>
      <c r="J2232" s="12" t="s">
        <v>4195</v>
      </c>
      <c r="K2232" s="12">
        <v>10127</v>
      </c>
      <c r="L2232" s="12" t="s">
        <v>4181</v>
      </c>
      <c r="M2232" s="12">
        <v>111450</v>
      </c>
      <c r="N2232" s="12" t="s">
        <v>4196</v>
      </c>
      <c r="O2232" s="12" t="s">
        <v>1854</v>
      </c>
      <c r="P2232" s="12" t="s">
        <v>1855</v>
      </c>
      <c r="Q2232" s="12" t="s">
        <v>1856</v>
      </c>
      <c r="R2232" s="12" t="s">
        <v>1850</v>
      </c>
      <c r="S2232" s="12" t="s">
        <v>1888</v>
      </c>
    </row>
    <row r="2233" spans="1:19" x14ac:dyDescent="0.25">
      <c r="A2233" s="12" t="s">
        <v>1858</v>
      </c>
      <c r="B2233" s="12" t="s">
        <v>1838</v>
      </c>
      <c r="C2233" s="12" t="s">
        <v>1859</v>
      </c>
      <c r="D2233" s="12" t="s">
        <v>1840</v>
      </c>
      <c r="E2233" s="12" t="s">
        <v>1841</v>
      </c>
      <c r="F2233" s="13">
        <v>1097.26</v>
      </c>
      <c r="G2233" s="12" t="s">
        <v>1842</v>
      </c>
      <c r="H2233" s="18">
        <v>43983</v>
      </c>
      <c r="I2233" s="12" t="s">
        <v>4121</v>
      </c>
      <c r="J2233" s="12" t="s">
        <v>4195</v>
      </c>
      <c r="K2233" s="12">
        <v>10127</v>
      </c>
      <c r="L2233" s="12" t="s">
        <v>4181</v>
      </c>
      <c r="M2233" s="12">
        <v>111450</v>
      </c>
      <c r="N2233" s="12" t="s">
        <v>4196</v>
      </c>
      <c r="O2233" s="12" t="s">
        <v>1860</v>
      </c>
      <c r="P2233" s="12" t="s">
        <v>1861</v>
      </c>
      <c r="Q2233" s="12" t="s">
        <v>1862</v>
      </c>
      <c r="R2233" s="12" t="s">
        <v>1850</v>
      </c>
      <c r="S2233" s="12" t="s">
        <v>1888</v>
      </c>
    </row>
    <row r="2234" spans="1:19" x14ac:dyDescent="0.25">
      <c r="A2234" s="12" t="s">
        <v>1837</v>
      </c>
      <c r="B2234" s="12" t="s">
        <v>1838</v>
      </c>
      <c r="C2234" s="12" t="s">
        <v>1839</v>
      </c>
      <c r="D2234" s="12" t="s">
        <v>1840</v>
      </c>
      <c r="E2234" s="12" t="s">
        <v>1841</v>
      </c>
      <c r="F2234" s="13">
        <v>106621.01</v>
      </c>
      <c r="G2234" s="12" t="s">
        <v>1842</v>
      </c>
      <c r="H2234" s="18">
        <v>43922</v>
      </c>
      <c r="I2234" s="12" t="s">
        <v>4197</v>
      </c>
      <c r="J2234" s="12" t="s">
        <v>4198</v>
      </c>
      <c r="K2234" s="12">
        <v>10127</v>
      </c>
      <c r="L2234" s="12" t="s">
        <v>4181</v>
      </c>
      <c r="M2234" s="12">
        <v>111600</v>
      </c>
      <c r="N2234" s="12" t="s">
        <v>4199</v>
      </c>
      <c r="O2234" s="12" t="s">
        <v>1847</v>
      </c>
      <c r="P2234" s="12" t="s">
        <v>1848</v>
      </c>
      <c r="Q2234" s="12" t="s">
        <v>1849</v>
      </c>
      <c r="R2234" s="12" t="s">
        <v>1850</v>
      </c>
      <c r="S2234" s="12" t="s">
        <v>1857</v>
      </c>
    </row>
    <row r="2235" spans="1:19" x14ac:dyDescent="0.25">
      <c r="A2235" s="12" t="s">
        <v>1852</v>
      </c>
      <c r="B2235" s="12" t="s">
        <v>1838</v>
      </c>
      <c r="C2235" s="12" t="s">
        <v>1853</v>
      </c>
      <c r="D2235" s="12" t="s">
        <v>1840</v>
      </c>
      <c r="E2235" s="12" t="s">
        <v>1841</v>
      </c>
      <c r="F2235" s="13">
        <v>107198.49</v>
      </c>
      <c r="G2235" s="12" t="s">
        <v>1842</v>
      </c>
      <c r="H2235" s="18">
        <v>43952</v>
      </c>
      <c r="I2235" s="12" t="s">
        <v>4197</v>
      </c>
      <c r="J2235" s="12" t="s">
        <v>4198</v>
      </c>
      <c r="K2235" s="12">
        <v>10127</v>
      </c>
      <c r="L2235" s="12" t="s">
        <v>4181</v>
      </c>
      <c r="M2235" s="12">
        <v>111600</v>
      </c>
      <c r="N2235" s="12" t="s">
        <v>4199</v>
      </c>
      <c r="O2235" s="12" t="s">
        <v>1854</v>
      </c>
      <c r="P2235" s="12" t="s">
        <v>1855</v>
      </c>
      <c r="Q2235" s="12" t="s">
        <v>1856</v>
      </c>
      <c r="R2235" s="12" t="s">
        <v>1850</v>
      </c>
      <c r="S2235" s="12" t="s">
        <v>1857</v>
      </c>
    </row>
    <row r="2236" spans="1:19" x14ac:dyDescent="0.25">
      <c r="A2236" s="12" t="s">
        <v>1858</v>
      </c>
      <c r="B2236" s="12" t="s">
        <v>1838</v>
      </c>
      <c r="C2236" s="12" t="s">
        <v>1859</v>
      </c>
      <c r="D2236" s="12" t="s">
        <v>1840</v>
      </c>
      <c r="E2236" s="12" t="s">
        <v>1841</v>
      </c>
      <c r="F2236" s="13">
        <v>104546.51</v>
      </c>
      <c r="G2236" s="12" t="s">
        <v>1842</v>
      </c>
      <c r="H2236" s="18">
        <v>43983</v>
      </c>
      <c r="I2236" s="12" t="s">
        <v>4124</v>
      </c>
      <c r="J2236" s="12" t="s">
        <v>4198</v>
      </c>
      <c r="K2236" s="12">
        <v>10127</v>
      </c>
      <c r="L2236" s="12" t="s">
        <v>4181</v>
      </c>
      <c r="M2236" s="12">
        <v>111600</v>
      </c>
      <c r="N2236" s="12" t="s">
        <v>4199</v>
      </c>
      <c r="O2236" s="12" t="s">
        <v>1860</v>
      </c>
      <c r="P2236" s="12" t="s">
        <v>1861</v>
      </c>
      <c r="Q2236" s="12" t="s">
        <v>1862</v>
      </c>
      <c r="R2236" s="12" t="s">
        <v>1850</v>
      </c>
      <c r="S2236" s="12" t="s">
        <v>1857</v>
      </c>
    </row>
    <row r="2237" spans="1:19" x14ac:dyDescent="0.25">
      <c r="A2237" s="12" t="s">
        <v>1837</v>
      </c>
      <c r="B2237" s="12" t="s">
        <v>1838</v>
      </c>
      <c r="C2237" s="12" t="s">
        <v>1839</v>
      </c>
      <c r="D2237" s="12" t="s">
        <v>1840</v>
      </c>
      <c r="E2237" s="12" t="s">
        <v>1841</v>
      </c>
      <c r="F2237" s="13">
        <v>16891.009999999998</v>
      </c>
      <c r="G2237" s="12" t="s">
        <v>1842</v>
      </c>
      <c r="H2237" s="18">
        <v>43922</v>
      </c>
      <c r="I2237" s="12" t="s">
        <v>4200</v>
      </c>
      <c r="J2237" s="12" t="s">
        <v>4201</v>
      </c>
      <c r="K2237" s="12">
        <v>10127</v>
      </c>
      <c r="L2237" s="12" t="s">
        <v>4181</v>
      </c>
      <c r="M2237" s="12">
        <v>111700</v>
      </c>
      <c r="N2237" s="12" t="s">
        <v>4202</v>
      </c>
      <c r="O2237" s="12" t="s">
        <v>1847</v>
      </c>
      <c r="P2237" s="12" t="s">
        <v>1848</v>
      </c>
      <c r="Q2237" s="12" t="s">
        <v>1849</v>
      </c>
      <c r="R2237" s="12" t="s">
        <v>1850</v>
      </c>
      <c r="S2237" s="12" t="s">
        <v>1877</v>
      </c>
    </row>
    <row r="2238" spans="1:19" x14ac:dyDescent="0.25">
      <c r="A2238" s="12" t="s">
        <v>1852</v>
      </c>
      <c r="B2238" s="12" t="s">
        <v>1838</v>
      </c>
      <c r="C2238" s="12" t="s">
        <v>1853</v>
      </c>
      <c r="D2238" s="12" t="s">
        <v>1840</v>
      </c>
      <c r="E2238" s="12" t="s">
        <v>1841</v>
      </c>
      <c r="F2238" s="13">
        <v>15554.17</v>
      </c>
      <c r="G2238" s="12" t="s">
        <v>1842</v>
      </c>
      <c r="H2238" s="18">
        <v>43952</v>
      </c>
      <c r="I2238" s="12" t="s">
        <v>4200</v>
      </c>
      <c r="J2238" s="12" t="s">
        <v>4201</v>
      </c>
      <c r="K2238" s="12">
        <v>10127</v>
      </c>
      <c r="L2238" s="12" t="s">
        <v>4181</v>
      </c>
      <c r="M2238" s="12">
        <v>111700</v>
      </c>
      <c r="N2238" s="12" t="s">
        <v>4202</v>
      </c>
      <c r="O2238" s="12" t="s">
        <v>1854</v>
      </c>
      <c r="P2238" s="12" t="s">
        <v>1855</v>
      </c>
      <c r="Q2238" s="12" t="s">
        <v>1856</v>
      </c>
      <c r="R2238" s="12" t="s">
        <v>1850</v>
      </c>
      <c r="S2238" s="12" t="s">
        <v>1877</v>
      </c>
    </row>
    <row r="2239" spans="1:19" x14ac:dyDescent="0.25">
      <c r="A2239" s="12" t="s">
        <v>1858</v>
      </c>
      <c r="B2239" s="12" t="s">
        <v>1838</v>
      </c>
      <c r="C2239" s="12" t="s">
        <v>1859</v>
      </c>
      <c r="D2239" s="12" t="s">
        <v>1840</v>
      </c>
      <c r="E2239" s="12" t="s">
        <v>1841</v>
      </c>
      <c r="F2239" s="13">
        <v>691.47</v>
      </c>
      <c r="G2239" s="12" t="s">
        <v>1842</v>
      </c>
      <c r="H2239" s="18">
        <v>43983</v>
      </c>
      <c r="I2239" s="12" t="s">
        <v>4203</v>
      </c>
      <c r="J2239" s="12" t="s">
        <v>4201</v>
      </c>
      <c r="K2239" s="12">
        <v>10127</v>
      </c>
      <c r="L2239" s="12" t="s">
        <v>4181</v>
      </c>
      <c r="M2239" s="12">
        <v>111700</v>
      </c>
      <c r="N2239" s="12" t="s">
        <v>4202</v>
      </c>
      <c r="O2239" s="12" t="s">
        <v>1860</v>
      </c>
      <c r="P2239" s="12" t="s">
        <v>1814</v>
      </c>
      <c r="Q2239" s="12" t="s">
        <v>2013</v>
      </c>
      <c r="R2239" s="12" t="s">
        <v>1850</v>
      </c>
      <c r="S2239" s="12" t="s">
        <v>1877</v>
      </c>
    </row>
    <row r="2240" spans="1:19" x14ac:dyDescent="0.25">
      <c r="A2240" s="12" t="s">
        <v>1858</v>
      </c>
      <c r="B2240" s="12" t="s">
        <v>1838</v>
      </c>
      <c r="C2240" s="12" t="s">
        <v>1859</v>
      </c>
      <c r="D2240" s="12" t="s">
        <v>1840</v>
      </c>
      <c r="E2240" s="12" t="s">
        <v>1841</v>
      </c>
      <c r="F2240" s="13">
        <v>16086.67</v>
      </c>
      <c r="G2240" s="12" t="s">
        <v>1842</v>
      </c>
      <c r="H2240" s="18">
        <v>43983</v>
      </c>
      <c r="I2240" s="12" t="s">
        <v>4127</v>
      </c>
      <c r="J2240" s="12" t="s">
        <v>4201</v>
      </c>
      <c r="K2240" s="12">
        <v>10127</v>
      </c>
      <c r="L2240" s="12" t="s">
        <v>4181</v>
      </c>
      <c r="M2240" s="12">
        <v>111700</v>
      </c>
      <c r="N2240" s="12" t="s">
        <v>4202</v>
      </c>
      <c r="O2240" s="12" t="s">
        <v>1860</v>
      </c>
      <c r="P2240" s="12" t="s">
        <v>1861</v>
      </c>
      <c r="Q2240" s="12" t="s">
        <v>1862</v>
      </c>
      <c r="R2240" s="12" t="s">
        <v>1850</v>
      </c>
      <c r="S2240" s="12" t="s">
        <v>1877</v>
      </c>
    </row>
    <row r="2241" spans="1:19" x14ac:dyDescent="0.25">
      <c r="A2241" s="12" t="s">
        <v>1837</v>
      </c>
      <c r="B2241" s="12" t="s">
        <v>1838</v>
      </c>
      <c r="C2241" s="12" t="s">
        <v>1839</v>
      </c>
      <c r="D2241" s="12" t="s">
        <v>1840</v>
      </c>
      <c r="E2241" s="12" t="s">
        <v>1841</v>
      </c>
      <c r="F2241" s="13">
        <v>442.33</v>
      </c>
      <c r="G2241" s="12" t="s">
        <v>1842</v>
      </c>
      <c r="H2241" s="18">
        <v>43922</v>
      </c>
      <c r="I2241" s="12" t="s">
        <v>4204</v>
      </c>
      <c r="J2241" s="12" t="s">
        <v>4205</v>
      </c>
      <c r="K2241" s="12">
        <v>10127</v>
      </c>
      <c r="L2241" s="12" t="s">
        <v>4181</v>
      </c>
      <c r="M2241" s="12">
        <v>113000</v>
      </c>
      <c r="N2241" s="12" t="s">
        <v>4206</v>
      </c>
      <c r="O2241" s="12" t="s">
        <v>1847</v>
      </c>
      <c r="P2241" s="12" t="s">
        <v>1848</v>
      </c>
      <c r="Q2241" s="12" t="s">
        <v>1849</v>
      </c>
      <c r="R2241" s="12" t="s">
        <v>1850</v>
      </c>
      <c r="S2241" s="12" t="s">
        <v>1877</v>
      </c>
    </row>
    <row r="2242" spans="1:19" x14ac:dyDescent="0.25">
      <c r="A2242" s="12" t="s">
        <v>1852</v>
      </c>
      <c r="B2242" s="12" t="s">
        <v>1838</v>
      </c>
      <c r="C2242" s="12" t="s">
        <v>1853</v>
      </c>
      <c r="D2242" s="12" t="s">
        <v>1840</v>
      </c>
      <c r="E2242" s="12" t="s">
        <v>1841</v>
      </c>
      <c r="F2242" s="13">
        <v>316.05</v>
      </c>
      <c r="G2242" s="12" t="s">
        <v>1842</v>
      </c>
      <c r="H2242" s="18">
        <v>43952</v>
      </c>
      <c r="I2242" s="12" t="s">
        <v>4204</v>
      </c>
      <c r="J2242" s="12" t="s">
        <v>4205</v>
      </c>
      <c r="K2242" s="12">
        <v>10127</v>
      </c>
      <c r="L2242" s="12" t="s">
        <v>4181</v>
      </c>
      <c r="M2242" s="12">
        <v>113000</v>
      </c>
      <c r="N2242" s="12" t="s">
        <v>4206</v>
      </c>
      <c r="O2242" s="12" t="s">
        <v>1854</v>
      </c>
      <c r="P2242" s="12" t="s">
        <v>1855</v>
      </c>
      <c r="Q2242" s="12" t="s">
        <v>1856</v>
      </c>
      <c r="R2242" s="12" t="s">
        <v>1850</v>
      </c>
      <c r="S2242" s="12" t="s">
        <v>1877</v>
      </c>
    </row>
    <row r="2243" spans="1:19" x14ac:dyDescent="0.25">
      <c r="A2243" s="12" t="s">
        <v>1858</v>
      </c>
      <c r="B2243" s="12" t="s">
        <v>1838</v>
      </c>
      <c r="C2243" s="12" t="s">
        <v>1859</v>
      </c>
      <c r="D2243" s="12" t="s">
        <v>1840</v>
      </c>
      <c r="E2243" s="12" t="s">
        <v>1841</v>
      </c>
      <c r="F2243" s="13">
        <v>396.42</v>
      </c>
      <c r="G2243" s="12" t="s">
        <v>1842</v>
      </c>
      <c r="H2243" s="18">
        <v>43983</v>
      </c>
      <c r="I2243" s="12" t="s">
        <v>4130</v>
      </c>
      <c r="J2243" s="12" t="s">
        <v>4205</v>
      </c>
      <c r="K2243" s="12">
        <v>10127</v>
      </c>
      <c r="L2243" s="12" t="s">
        <v>4181</v>
      </c>
      <c r="M2243" s="12">
        <v>113000</v>
      </c>
      <c r="N2243" s="12" t="s">
        <v>4206</v>
      </c>
      <c r="O2243" s="12" t="s">
        <v>1860</v>
      </c>
      <c r="P2243" s="12" t="s">
        <v>1861</v>
      </c>
      <c r="Q2243" s="12" t="s">
        <v>1862</v>
      </c>
      <c r="R2243" s="12" t="s">
        <v>1850</v>
      </c>
      <c r="S2243" s="12" t="s">
        <v>1877</v>
      </c>
    </row>
    <row r="2244" spans="1:19" x14ac:dyDescent="0.25">
      <c r="A2244" s="12" t="s">
        <v>1837</v>
      </c>
      <c r="B2244" s="12" t="s">
        <v>1838</v>
      </c>
      <c r="C2244" s="12" t="s">
        <v>1839</v>
      </c>
      <c r="D2244" s="12" t="s">
        <v>1840</v>
      </c>
      <c r="E2244" s="12" t="s">
        <v>1841</v>
      </c>
      <c r="F2244" s="13">
        <v>1501.99</v>
      </c>
      <c r="G2244" s="12" t="s">
        <v>1842</v>
      </c>
      <c r="H2244" s="18">
        <v>43922</v>
      </c>
      <c r="I2244" s="12" t="s">
        <v>4207</v>
      </c>
      <c r="J2244" s="12" t="s">
        <v>4208</v>
      </c>
      <c r="K2244" s="12">
        <v>10127</v>
      </c>
      <c r="L2244" s="12" t="s">
        <v>4181</v>
      </c>
      <c r="M2244" s="12">
        <v>113010</v>
      </c>
      <c r="N2244" s="12" t="s">
        <v>4209</v>
      </c>
      <c r="O2244" s="12" t="s">
        <v>1847</v>
      </c>
      <c r="P2244" s="12" t="s">
        <v>1848</v>
      </c>
      <c r="Q2244" s="12" t="s">
        <v>1849</v>
      </c>
      <c r="R2244" s="12" t="s">
        <v>1850</v>
      </c>
      <c r="S2244" s="12" t="s">
        <v>1851</v>
      </c>
    </row>
    <row r="2245" spans="1:19" x14ac:dyDescent="0.25">
      <c r="A2245" s="12" t="s">
        <v>1852</v>
      </c>
      <c r="B2245" s="12" t="s">
        <v>1838</v>
      </c>
      <c r="C2245" s="12" t="s">
        <v>1853</v>
      </c>
      <c r="D2245" s="12" t="s">
        <v>1840</v>
      </c>
      <c r="E2245" s="12" t="s">
        <v>1841</v>
      </c>
      <c r="F2245" s="13">
        <v>1489.18</v>
      </c>
      <c r="G2245" s="12" t="s">
        <v>1842</v>
      </c>
      <c r="H2245" s="18">
        <v>43952</v>
      </c>
      <c r="I2245" s="12" t="s">
        <v>4207</v>
      </c>
      <c r="J2245" s="12" t="s">
        <v>4208</v>
      </c>
      <c r="K2245" s="12">
        <v>10127</v>
      </c>
      <c r="L2245" s="12" t="s">
        <v>4181</v>
      </c>
      <c r="M2245" s="12">
        <v>113010</v>
      </c>
      <c r="N2245" s="12" t="s">
        <v>4209</v>
      </c>
      <c r="O2245" s="12" t="s">
        <v>1854</v>
      </c>
      <c r="P2245" s="12" t="s">
        <v>1855</v>
      </c>
      <c r="Q2245" s="12" t="s">
        <v>1856</v>
      </c>
      <c r="R2245" s="12" t="s">
        <v>1850</v>
      </c>
      <c r="S2245" s="12" t="s">
        <v>1851</v>
      </c>
    </row>
    <row r="2246" spans="1:19" x14ac:dyDescent="0.25">
      <c r="A2246" s="12" t="s">
        <v>1858</v>
      </c>
      <c r="B2246" s="12" t="s">
        <v>1838</v>
      </c>
      <c r="C2246" s="12" t="s">
        <v>1859</v>
      </c>
      <c r="D2246" s="12" t="s">
        <v>1840</v>
      </c>
      <c r="E2246" s="12" t="s">
        <v>1841</v>
      </c>
      <c r="F2246" s="13">
        <v>1550.35</v>
      </c>
      <c r="G2246" s="12" t="s">
        <v>1842</v>
      </c>
      <c r="H2246" s="18">
        <v>43983</v>
      </c>
      <c r="I2246" s="12" t="s">
        <v>4134</v>
      </c>
      <c r="J2246" s="12" t="s">
        <v>4208</v>
      </c>
      <c r="K2246" s="12">
        <v>10127</v>
      </c>
      <c r="L2246" s="12" t="s">
        <v>4181</v>
      </c>
      <c r="M2246" s="12">
        <v>113010</v>
      </c>
      <c r="N2246" s="12" t="s">
        <v>4209</v>
      </c>
      <c r="O2246" s="12" t="s">
        <v>1860</v>
      </c>
      <c r="P2246" s="12" t="s">
        <v>1861</v>
      </c>
      <c r="Q2246" s="12" t="s">
        <v>1862</v>
      </c>
      <c r="R2246" s="12" t="s">
        <v>1850</v>
      </c>
      <c r="S2246" s="12" t="s">
        <v>1851</v>
      </c>
    </row>
    <row r="2247" spans="1:19" x14ac:dyDescent="0.25">
      <c r="A2247" s="12" t="s">
        <v>1837</v>
      </c>
      <c r="B2247" s="12" t="s">
        <v>1838</v>
      </c>
      <c r="C2247" s="12" t="s">
        <v>1839</v>
      </c>
      <c r="D2247" s="12" t="s">
        <v>1840</v>
      </c>
      <c r="E2247" s="12" t="s">
        <v>1841</v>
      </c>
      <c r="F2247" s="13">
        <v>866.96</v>
      </c>
      <c r="G2247" s="12" t="s">
        <v>1842</v>
      </c>
      <c r="H2247" s="18">
        <v>43922</v>
      </c>
      <c r="I2247" s="12" t="s">
        <v>4210</v>
      </c>
      <c r="J2247" s="12" t="s">
        <v>4211</v>
      </c>
      <c r="K2247" s="12">
        <v>10127</v>
      </c>
      <c r="L2247" s="12" t="s">
        <v>4181</v>
      </c>
      <c r="M2247" s="12">
        <v>113020</v>
      </c>
      <c r="N2247" s="12" t="s">
        <v>4212</v>
      </c>
      <c r="O2247" s="12" t="s">
        <v>1847</v>
      </c>
      <c r="P2247" s="12" t="s">
        <v>1848</v>
      </c>
      <c r="Q2247" s="12" t="s">
        <v>1849</v>
      </c>
      <c r="R2247" s="12" t="s">
        <v>1850</v>
      </c>
      <c r="S2247" s="12" t="s">
        <v>1866</v>
      </c>
    </row>
    <row r="2248" spans="1:19" x14ac:dyDescent="0.25">
      <c r="A2248" s="12" t="s">
        <v>1852</v>
      </c>
      <c r="B2248" s="12" t="s">
        <v>1838</v>
      </c>
      <c r="C2248" s="12" t="s">
        <v>1853</v>
      </c>
      <c r="D2248" s="12" t="s">
        <v>1840</v>
      </c>
      <c r="E2248" s="12" t="s">
        <v>1841</v>
      </c>
      <c r="F2248" s="13">
        <v>817.46</v>
      </c>
      <c r="G2248" s="12" t="s">
        <v>1842</v>
      </c>
      <c r="H2248" s="18">
        <v>43952</v>
      </c>
      <c r="I2248" s="12" t="s">
        <v>4210</v>
      </c>
      <c r="J2248" s="12" t="s">
        <v>4211</v>
      </c>
      <c r="K2248" s="12">
        <v>10127</v>
      </c>
      <c r="L2248" s="12" t="s">
        <v>4181</v>
      </c>
      <c r="M2248" s="12">
        <v>113020</v>
      </c>
      <c r="N2248" s="12" t="s">
        <v>4212</v>
      </c>
      <c r="O2248" s="12" t="s">
        <v>1854</v>
      </c>
      <c r="P2248" s="12" t="s">
        <v>1855</v>
      </c>
      <c r="Q2248" s="12" t="s">
        <v>1856</v>
      </c>
      <c r="R2248" s="12" t="s">
        <v>1850</v>
      </c>
      <c r="S2248" s="12" t="s">
        <v>1866</v>
      </c>
    </row>
    <row r="2249" spans="1:19" x14ac:dyDescent="0.25">
      <c r="A2249" s="12" t="s">
        <v>1858</v>
      </c>
      <c r="B2249" s="12" t="s">
        <v>1838</v>
      </c>
      <c r="C2249" s="12" t="s">
        <v>1859</v>
      </c>
      <c r="D2249" s="12" t="s">
        <v>1840</v>
      </c>
      <c r="E2249" s="12" t="s">
        <v>1841</v>
      </c>
      <c r="F2249" s="13">
        <v>867.44</v>
      </c>
      <c r="G2249" s="12" t="s">
        <v>1842</v>
      </c>
      <c r="H2249" s="18">
        <v>43983</v>
      </c>
      <c r="I2249" s="12" t="s">
        <v>4137</v>
      </c>
      <c r="J2249" s="12" t="s">
        <v>4211</v>
      </c>
      <c r="K2249" s="12">
        <v>10127</v>
      </c>
      <c r="L2249" s="12" t="s">
        <v>4181</v>
      </c>
      <c r="M2249" s="12">
        <v>113020</v>
      </c>
      <c r="N2249" s="12" t="s">
        <v>4212</v>
      </c>
      <c r="O2249" s="12" t="s">
        <v>1860</v>
      </c>
      <c r="P2249" s="12" t="s">
        <v>1861</v>
      </c>
      <c r="Q2249" s="12" t="s">
        <v>1862</v>
      </c>
      <c r="R2249" s="12" t="s">
        <v>1850</v>
      </c>
      <c r="S2249" s="12" t="s">
        <v>1866</v>
      </c>
    </row>
    <row r="2250" spans="1:19" x14ac:dyDescent="0.25">
      <c r="A2250" s="12" t="s">
        <v>1858</v>
      </c>
      <c r="B2250" s="12" t="s">
        <v>1838</v>
      </c>
      <c r="C2250" s="12" t="s">
        <v>1859</v>
      </c>
      <c r="D2250" s="12" t="s">
        <v>1840</v>
      </c>
      <c r="E2250" s="12" t="s">
        <v>1841</v>
      </c>
      <c r="F2250" s="13">
        <v>41.05</v>
      </c>
      <c r="G2250" s="12" t="s">
        <v>1842</v>
      </c>
      <c r="H2250" s="18">
        <v>43983</v>
      </c>
      <c r="I2250" s="12" t="s">
        <v>4213</v>
      </c>
      <c r="J2250" s="12" t="s">
        <v>4211</v>
      </c>
      <c r="K2250" s="12">
        <v>10127</v>
      </c>
      <c r="L2250" s="12" t="s">
        <v>4181</v>
      </c>
      <c r="M2250" s="12">
        <v>113020</v>
      </c>
      <c r="N2250" s="12" t="s">
        <v>4212</v>
      </c>
      <c r="O2250" s="12" t="s">
        <v>1860</v>
      </c>
      <c r="P2250" s="12" t="s">
        <v>1814</v>
      </c>
      <c r="Q2250" s="12" t="s">
        <v>2013</v>
      </c>
      <c r="R2250" s="12" t="s">
        <v>1850</v>
      </c>
      <c r="S2250" s="12" t="s">
        <v>1866</v>
      </c>
    </row>
    <row r="2251" spans="1:19" x14ac:dyDescent="0.25">
      <c r="A2251" s="12" t="s">
        <v>1837</v>
      </c>
      <c r="B2251" s="12" t="s">
        <v>1838</v>
      </c>
      <c r="C2251" s="12" t="s">
        <v>1839</v>
      </c>
      <c r="D2251" s="12" t="s">
        <v>1840</v>
      </c>
      <c r="E2251" s="12" t="s">
        <v>1841</v>
      </c>
      <c r="F2251" s="13">
        <v>468.25</v>
      </c>
      <c r="G2251" s="12" t="s">
        <v>1842</v>
      </c>
      <c r="H2251" s="18">
        <v>43922</v>
      </c>
      <c r="I2251" s="12" t="s">
        <v>4214</v>
      </c>
      <c r="J2251" s="12" t="s">
        <v>4215</v>
      </c>
      <c r="K2251" s="12">
        <v>10127</v>
      </c>
      <c r="L2251" s="12" t="s">
        <v>4181</v>
      </c>
      <c r="M2251" s="12">
        <v>113030</v>
      </c>
      <c r="N2251" s="12" t="s">
        <v>4216</v>
      </c>
      <c r="O2251" s="12" t="s">
        <v>1847</v>
      </c>
      <c r="P2251" s="12" t="s">
        <v>1848</v>
      </c>
      <c r="Q2251" s="12" t="s">
        <v>1849</v>
      </c>
      <c r="R2251" s="12" t="s">
        <v>1850</v>
      </c>
      <c r="S2251" s="12" t="s">
        <v>1873</v>
      </c>
    </row>
    <row r="2252" spans="1:19" x14ac:dyDescent="0.25">
      <c r="A2252" s="12" t="s">
        <v>1852</v>
      </c>
      <c r="B2252" s="12" t="s">
        <v>1838</v>
      </c>
      <c r="C2252" s="12" t="s">
        <v>1853</v>
      </c>
      <c r="D2252" s="12" t="s">
        <v>1840</v>
      </c>
      <c r="E2252" s="12" t="s">
        <v>1841</v>
      </c>
      <c r="F2252" s="13">
        <v>569.21</v>
      </c>
      <c r="G2252" s="12" t="s">
        <v>1842</v>
      </c>
      <c r="H2252" s="18">
        <v>43952</v>
      </c>
      <c r="I2252" s="12" t="s">
        <v>4214</v>
      </c>
      <c r="J2252" s="12" t="s">
        <v>4215</v>
      </c>
      <c r="K2252" s="12">
        <v>10127</v>
      </c>
      <c r="L2252" s="12" t="s">
        <v>4181</v>
      </c>
      <c r="M2252" s="12">
        <v>113030</v>
      </c>
      <c r="N2252" s="12" t="s">
        <v>4216</v>
      </c>
      <c r="O2252" s="12" t="s">
        <v>1854</v>
      </c>
      <c r="P2252" s="12" t="s">
        <v>1855</v>
      </c>
      <c r="Q2252" s="12" t="s">
        <v>1856</v>
      </c>
      <c r="R2252" s="12" t="s">
        <v>1850</v>
      </c>
      <c r="S2252" s="12" t="s">
        <v>1873</v>
      </c>
    </row>
    <row r="2253" spans="1:19" x14ac:dyDescent="0.25">
      <c r="A2253" s="12" t="s">
        <v>1858</v>
      </c>
      <c r="B2253" s="12" t="s">
        <v>1838</v>
      </c>
      <c r="C2253" s="12" t="s">
        <v>1859</v>
      </c>
      <c r="D2253" s="12" t="s">
        <v>1840</v>
      </c>
      <c r="E2253" s="12" t="s">
        <v>1841</v>
      </c>
      <c r="F2253" s="13">
        <v>350.7</v>
      </c>
      <c r="G2253" s="12" t="s">
        <v>1842</v>
      </c>
      <c r="H2253" s="18">
        <v>43983</v>
      </c>
      <c r="I2253" s="12" t="s">
        <v>4141</v>
      </c>
      <c r="J2253" s="12" t="s">
        <v>4215</v>
      </c>
      <c r="K2253" s="12">
        <v>10127</v>
      </c>
      <c r="L2253" s="12" t="s">
        <v>4181</v>
      </c>
      <c r="M2253" s="12">
        <v>113030</v>
      </c>
      <c r="N2253" s="12" t="s">
        <v>4216</v>
      </c>
      <c r="O2253" s="12" t="s">
        <v>1860</v>
      </c>
      <c r="P2253" s="12" t="s">
        <v>1861</v>
      </c>
      <c r="Q2253" s="12" t="s">
        <v>1862</v>
      </c>
      <c r="R2253" s="12" t="s">
        <v>1850</v>
      </c>
      <c r="S2253" s="12" t="s">
        <v>1873</v>
      </c>
    </row>
    <row r="2254" spans="1:19" x14ac:dyDescent="0.25">
      <c r="A2254" s="12" t="s">
        <v>1858</v>
      </c>
      <c r="B2254" s="12" t="s">
        <v>1838</v>
      </c>
      <c r="C2254" s="12" t="s">
        <v>1859</v>
      </c>
      <c r="D2254" s="12" t="s">
        <v>1840</v>
      </c>
      <c r="E2254" s="12" t="s">
        <v>1841</v>
      </c>
      <c r="F2254" s="13">
        <v>112</v>
      </c>
      <c r="G2254" s="12" t="s">
        <v>1842</v>
      </c>
      <c r="H2254" s="18">
        <v>43983</v>
      </c>
      <c r="I2254" s="12" t="s">
        <v>4217</v>
      </c>
      <c r="J2254" s="12" t="s">
        <v>4215</v>
      </c>
      <c r="K2254" s="12">
        <v>10127</v>
      </c>
      <c r="L2254" s="12" t="s">
        <v>4181</v>
      </c>
      <c r="M2254" s="12">
        <v>113030</v>
      </c>
      <c r="N2254" s="12" t="s">
        <v>4216</v>
      </c>
      <c r="O2254" s="12" t="s">
        <v>1860</v>
      </c>
      <c r="P2254" s="12" t="s">
        <v>1814</v>
      </c>
      <c r="Q2254" s="12" t="s">
        <v>2013</v>
      </c>
      <c r="R2254" s="12" t="s">
        <v>1850</v>
      </c>
      <c r="S2254" s="12" t="s">
        <v>1873</v>
      </c>
    </row>
    <row r="2255" spans="1:19" x14ac:dyDescent="0.25">
      <c r="A2255" s="12" t="s">
        <v>1837</v>
      </c>
      <c r="B2255" s="12" t="s">
        <v>1838</v>
      </c>
      <c r="C2255" s="12" t="s">
        <v>1839</v>
      </c>
      <c r="D2255" s="12" t="s">
        <v>1840</v>
      </c>
      <c r="E2255" s="12" t="s">
        <v>1841</v>
      </c>
      <c r="F2255" s="13">
        <v>20826.349999999999</v>
      </c>
      <c r="G2255" s="12" t="s">
        <v>1842</v>
      </c>
      <c r="H2255" s="18">
        <v>43922</v>
      </c>
      <c r="I2255" s="12" t="s">
        <v>4218</v>
      </c>
      <c r="J2255" s="12" t="s">
        <v>4219</v>
      </c>
      <c r="K2255" s="12">
        <v>10127</v>
      </c>
      <c r="L2255" s="12" t="s">
        <v>4181</v>
      </c>
      <c r="M2255" s="12">
        <v>113040</v>
      </c>
      <c r="N2255" s="12" t="s">
        <v>4220</v>
      </c>
      <c r="O2255" s="12" t="s">
        <v>1847</v>
      </c>
      <c r="P2255" s="12" t="s">
        <v>1848</v>
      </c>
      <c r="Q2255" s="12" t="s">
        <v>1849</v>
      </c>
      <c r="R2255" s="12" t="s">
        <v>1850</v>
      </c>
      <c r="S2255" s="12" t="s">
        <v>1815</v>
      </c>
    </row>
    <row r="2256" spans="1:19" x14ac:dyDescent="0.25">
      <c r="A2256" s="12" t="s">
        <v>1852</v>
      </c>
      <c r="B2256" s="12" t="s">
        <v>1838</v>
      </c>
      <c r="C2256" s="12" t="s">
        <v>1853</v>
      </c>
      <c r="D2256" s="12" t="s">
        <v>1840</v>
      </c>
      <c r="E2256" s="12" t="s">
        <v>1841</v>
      </c>
      <c r="F2256" s="13">
        <v>22777.39</v>
      </c>
      <c r="G2256" s="12" t="s">
        <v>1842</v>
      </c>
      <c r="H2256" s="18">
        <v>43952</v>
      </c>
      <c r="I2256" s="12" t="s">
        <v>4218</v>
      </c>
      <c r="J2256" s="12" t="s">
        <v>4219</v>
      </c>
      <c r="K2256" s="12">
        <v>10127</v>
      </c>
      <c r="L2256" s="12" t="s">
        <v>4181</v>
      </c>
      <c r="M2256" s="12">
        <v>113040</v>
      </c>
      <c r="N2256" s="12" t="s">
        <v>4220</v>
      </c>
      <c r="O2256" s="12" t="s">
        <v>1854</v>
      </c>
      <c r="P2256" s="12" t="s">
        <v>1855</v>
      </c>
      <c r="Q2256" s="12" t="s">
        <v>1856</v>
      </c>
      <c r="R2256" s="12" t="s">
        <v>1850</v>
      </c>
      <c r="S2256" s="12" t="s">
        <v>1815</v>
      </c>
    </row>
    <row r="2257" spans="1:19" x14ac:dyDescent="0.25">
      <c r="A2257" s="12" t="s">
        <v>1858</v>
      </c>
      <c r="B2257" s="12" t="s">
        <v>1838</v>
      </c>
      <c r="C2257" s="12" t="s">
        <v>1859</v>
      </c>
      <c r="D2257" s="12" t="s">
        <v>1840</v>
      </c>
      <c r="E2257" s="12" t="s">
        <v>1841</v>
      </c>
      <c r="F2257" s="13">
        <v>20973.37</v>
      </c>
      <c r="G2257" s="12" t="s">
        <v>1842</v>
      </c>
      <c r="H2257" s="18">
        <v>43983</v>
      </c>
      <c r="I2257" s="12" t="s">
        <v>4144</v>
      </c>
      <c r="J2257" s="12" t="s">
        <v>4219</v>
      </c>
      <c r="K2257" s="12">
        <v>10127</v>
      </c>
      <c r="L2257" s="12" t="s">
        <v>4181</v>
      </c>
      <c r="M2257" s="12">
        <v>113040</v>
      </c>
      <c r="N2257" s="12" t="s">
        <v>4220</v>
      </c>
      <c r="O2257" s="12" t="s">
        <v>1860</v>
      </c>
      <c r="P2257" s="12" t="s">
        <v>1861</v>
      </c>
      <c r="Q2257" s="12" t="s">
        <v>1862</v>
      </c>
      <c r="R2257" s="12" t="s">
        <v>1850</v>
      </c>
      <c r="S2257" s="12" t="s">
        <v>1815</v>
      </c>
    </row>
    <row r="2258" spans="1:19" x14ac:dyDescent="0.25">
      <c r="A2258" s="12" t="s">
        <v>1837</v>
      </c>
      <c r="B2258" s="12" t="s">
        <v>1838</v>
      </c>
      <c r="C2258" s="12" t="s">
        <v>1839</v>
      </c>
      <c r="D2258" s="12" t="s">
        <v>1840</v>
      </c>
      <c r="E2258" s="12" t="s">
        <v>1841</v>
      </c>
      <c r="F2258" s="13">
        <v>8167.46</v>
      </c>
      <c r="G2258" s="12" t="s">
        <v>1842</v>
      </c>
      <c r="H2258" s="18">
        <v>43922</v>
      </c>
      <c r="I2258" s="12" t="s">
        <v>4221</v>
      </c>
      <c r="J2258" s="12" t="s">
        <v>4222</v>
      </c>
      <c r="K2258" s="12">
        <v>10127</v>
      </c>
      <c r="L2258" s="12" t="s">
        <v>4181</v>
      </c>
      <c r="M2258" s="12">
        <v>113060</v>
      </c>
      <c r="N2258" s="12" t="s">
        <v>4223</v>
      </c>
      <c r="O2258" s="12" t="s">
        <v>1847</v>
      </c>
      <c r="P2258" s="12" t="s">
        <v>1848</v>
      </c>
      <c r="Q2258" s="12" t="s">
        <v>1849</v>
      </c>
      <c r="R2258" s="12" t="s">
        <v>1850</v>
      </c>
      <c r="S2258" s="12" t="s">
        <v>1857</v>
      </c>
    </row>
    <row r="2259" spans="1:19" x14ac:dyDescent="0.25">
      <c r="A2259" s="12" t="s">
        <v>1852</v>
      </c>
      <c r="B2259" s="12" t="s">
        <v>1838</v>
      </c>
      <c r="C2259" s="12" t="s">
        <v>1853</v>
      </c>
      <c r="D2259" s="12" t="s">
        <v>1840</v>
      </c>
      <c r="E2259" s="12" t="s">
        <v>1841</v>
      </c>
      <c r="F2259" s="13">
        <v>8304.5300000000007</v>
      </c>
      <c r="G2259" s="12" t="s">
        <v>1842</v>
      </c>
      <c r="H2259" s="18">
        <v>43952</v>
      </c>
      <c r="I2259" s="12" t="s">
        <v>4221</v>
      </c>
      <c r="J2259" s="12" t="s">
        <v>4222</v>
      </c>
      <c r="K2259" s="12">
        <v>10127</v>
      </c>
      <c r="L2259" s="12" t="s">
        <v>4181</v>
      </c>
      <c r="M2259" s="12">
        <v>113060</v>
      </c>
      <c r="N2259" s="12" t="s">
        <v>4223</v>
      </c>
      <c r="O2259" s="12" t="s">
        <v>1854</v>
      </c>
      <c r="P2259" s="12" t="s">
        <v>1855</v>
      </c>
      <c r="Q2259" s="12" t="s">
        <v>1856</v>
      </c>
      <c r="R2259" s="12" t="s">
        <v>1850</v>
      </c>
      <c r="S2259" s="12" t="s">
        <v>1857</v>
      </c>
    </row>
    <row r="2260" spans="1:19" x14ac:dyDescent="0.25">
      <c r="A2260" s="12" t="s">
        <v>1858</v>
      </c>
      <c r="B2260" s="12" t="s">
        <v>1838</v>
      </c>
      <c r="C2260" s="12" t="s">
        <v>1859</v>
      </c>
      <c r="D2260" s="12" t="s">
        <v>1840</v>
      </c>
      <c r="E2260" s="12" t="s">
        <v>1841</v>
      </c>
      <c r="F2260" s="13">
        <v>7932.91</v>
      </c>
      <c r="G2260" s="12" t="s">
        <v>1842</v>
      </c>
      <c r="H2260" s="18">
        <v>43983</v>
      </c>
      <c r="I2260" s="12" t="s">
        <v>4148</v>
      </c>
      <c r="J2260" s="12" t="s">
        <v>4222</v>
      </c>
      <c r="K2260" s="12">
        <v>10127</v>
      </c>
      <c r="L2260" s="12" t="s">
        <v>4181</v>
      </c>
      <c r="M2260" s="12">
        <v>113060</v>
      </c>
      <c r="N2260" s="12" t="s">
        <v>4223</v>
      </c>
      <c r="O2260" s="12" t="s">
        <v>1860</v>
      </c>
      <c r="P2260" s="12" t="s">
        <v>1861</v>
      </c>
      <c r="Q2260" s="12" t="s">
        <v>1862</v>
      </c>
      <c r="R2260" s="12" t="s">
        <v>1850</v>
      </c>
      <c r="S2260" s="12" t="s">
        <v>1857</v>
      </c>
    </row>
    <row r="2261" spans="1:19" x14ac:dyDescent="0.25">
      <c r="A2261" s="12" t="s">
        <v>1837</v>
      </c>
      <c r="B2261" s="12" t="s">
        <v>1838</v>
      </c>
      <c r="C2261" s="12" t="s">
        <v>1839</v>
      </c>
      <c r="D2261" s="12" t="s">
        <v>1840</v>
      </c>
      <c r="E2261" s="12" t="s">
        <v>1841</v>
      </c>
      <c r="F2261" s="13">
        <v>52.61</v>
      </c>
      <c r="G2261" s="12" t="s">
        <v>1842</v>
      </c>
      <c r="H2261" s="18">
        <v>43922</v>
      </c>
      <c r="I2261" s="12" t="s">
        <v>4224</v>
      </c>
      <c r="J2261" s="12" t="s">
        <v>4225</v>
      </c>
      <c r="K2261" s="12">
        <v>10127</v>
      </c>
      <c r="L2261" s="12" t="s">
        <v>4181</v>
      </c>
      <c r="M2261" s="12">
        <v>113070</v>
      </c>
      <c r="N2261" s="12" t="s">
        <v>4226</v>
      </c>
      <c r="O2261" s="12" t="s">
        <v>1847</v>
      </c>
      <c r="P2261" s="12" t="s">
        <v>1848</v>
      </c>
      <c r="Q2261" s="12" t="s">
        <v>1849</v>
      </c>
      <c r="R2261" s="12" t="s">
        <v>1850</v>
      </c>
      <c r="S2261" s="12" t="s">
        <v>1888</v>
      </c>
    </row>
    <row r="2262" spans="1:19" x14ac:dyDescent="0.25">
      <c r="A2262" s="12" t="s">
        <v>1852</v>
      </c>
      <c r="B2262" s="12" t="s">
        <v>1838</v>
      </c>
      <c r="C2262" s="12" t="s">
        <v>1853</v>
      </c>
      <c r="D2262" s="12" t="s">
        <v>1840</v>
      </c>
      <c r="E2262" s="12" t="s">
        <v>1841</v>
      </c>
      <c r="F2262" s="13">
        <v>49.65</v>
      </c>
      <c r="G2262" s="12" t="s">
        <v>1842</v>
      </c>
      <c r="H2262" s="18">
        <v>43952</v>
      </c>
      <c r="I2262" s="12" t="s">
        <v>4224</v>
      </c>
      <c r="J2262" s="12" t="s">
        <v>4225</v>
      </c>
      <c r="K2262" s="12">
        <v>10127</v>
      </c>
      <c r="L2262" s="12" t="s">
        <v>4181</v>
      </c>
      <c r="M2262" s="12">
        <v>113070</v>
      </c>
      <c r="N2262" s="12" t="s">
        <v>4226</v>
      </c>
      <c r="O2262" s="12" t="s">
        <v>1854</v>
      </c>
      <c r="P2262" s="12" t="s">
        <v>1855</v>
      </c>
      <c r="Q2262" s="12" t="s">
        <v>1856</v>
      </c>
      <c r="R2262" s="12" t="s">
        <v>1850</v>
      </c>
      <c r="S2262" s="12" t="s">
        <v>1888</v>
      </c>
    </row>
    <row r="2263" spans="1:19" x14ac:dyDescent="0.25">
      <c r="A2263" s="12" t="s">
        <v>1858</v>
      </c>
      <c r="B2263" s="12" t="s">
        <v>1838</v>
      </c>
      <c r="C2263" s="12" t="s">
        <v>1859</v>
      </c>
      <c r="D2263" s="12" t="s">
        <v>1840</v>
      </c>
      <c r="E2263" s="12" t="s">
        <v>1841</v>
      </c>
      <c r="F2263" s="13">
        <v>49.65</v>
      </c>
      <c r="G2263" s="12" t="s">
        <v>1842</v>
      </c>
      <c r="H2263" s="18">
        <v>43983</v>
      </c>
      <c r="I2263" s="12" t="s">
        <v>4151</v>
      </c>
      <c r="J2263" s="12" t="s">
        <v>4225</v>
      </c>
      <c r="K2263" s="12">
        <v>10127</v>
      </c>
      <c r="L2263" s="12" t="s">
        <v>4181</v>
      </c>
      <c r="M2263" s="12">
        <v>113070</v>
      </c>
      <c r="N2263" s="12" t="s">
        <v>4226</v>
      </c>
      <c r="O2263" s="12" t="s">
        <v>1860</v>
      </c>
      <c r="P2263" s="12" t="s">
        <v>1861</v>
      </c>
      <c r="Q2263" s="12" t="s">
        <v>1862</v>
      </c>
      <c r="R2263" s="12" t="s">
        <v>1850</v>
      </c>
      <c r="S2263" s="12" t="s">
        <v>1888</v>
      </c>
    </row>
    <row r="2264" spans="1:19" x14ac:dyDescent="0.25">
      <c r="A2264" s="12" t="s">
        <v>1837</v>
      </c>
      <c r="B2264" s="12" t="s">
        <v>1838</v>
      </c>
      <c r="C2264" s="12" t="s">
        <v>1839</v>
      </c>
      <c r="D2264" s="12" t="s">
        <v>1840</v>
      </c>
      <c r="E2264" s="12" t="s">
        <v>1841</v>
      </c>
      <c r="F2264" s="13">
        <v>2536.5300000000002</v>
      </c>
      <c r="G2264" s="12" t="s">
        <v>1842</v>
      </c>
      <c r="H2264" s="18">
        <v>43922</v>
      </c>
      <c r="I2264" s="12" t="s">
        <v>4227</v>
      </c>
      <c r="J2264" s="12" t="s">
        <v>4228</v>
      </c>
      <c r="K2264" s="12">
        <v>10127</v>
      </c>
      <c r="L2264" s="12" t="s">
        <v>4181</v>
      </c>
      <c r="M2264" s="12">
        <v>114000</v>
      </c>
      <c r="N2264" s="12" t="s">
        <v>4229</v>
      </c>
      <c r="O2264" s="12" t="s">
        <v>1847</v>
      </c>
      <c r="P2264" s="12" t="s">
        <v>1848</v>
      </c>
      <c r="Q2264" s="12" t="s">
        <v>1849</v>
      </c>
      <c r="R2264" s="12" t="s">
        <v>1850</v>
      </c>
      <c r="S2264" s="12" t="s">
        <v>1877</v>
      </c>
    </row>
    <row r="2265" spans="1:19" x14ac:dyDescent="0.25">
      <c r="A2265" s="12" t="s">
        <v>1852</v>
      </c>
      <c r="B2265" s="12" t="s">
        <v>1838</v>
      </c>
      <c r="C2265" s="12" t="s">
        <v>1853</v>
      </c>
      <c r="D2265" s="12" t="s">
        <v>1840</v>
      </c>
      <c r="E2265" s="12" t="s">
        <v>1841</v>
      </c>
      <c r="F2265" s="13">
        <v>2494.27</v>
      </c>
      <c r="G2265" s="12" t="s">
        <v>1842</v>
      </c>
      <c r="H2265" s="18">
        <v>43952</v>
      </c>
      <c r="I2265" s="12" t="s">
        <v>4227</v>
      </c>
      <c r="J2265" s="12" t="s">
        <v>4228</v>
      </c>
      <c r="K2265" s="12">
        <v>10127</v>
      </c>
      <c r="L2265" s="12" t="s">
        <v>4181</v>
      </c>
      <c r="M2265" s="12">
        <v>114000</v>
      </c>
      <c r="N2265" s="12" t="s">
        <v>4229</v>
      </c>
      <c r="O2265" s="12" t="s">
        <v>1854</v>
      </c>
      <c r="P2265" s="12" t="s">
        <v>1855</v>
      </c>
      <c r="Q2265" s="12" t="s">
        <v>1856</v>
      </c>
      <c r="R2265" s="12" t="s">
        <v>1850</v>
      </c>
      <c r="S2265" s="12" t="s">
        <v>1877</v>
      </c>
    </row>
    <row r="2266" spans="1:19" x14ac:dyDescent="0.25">
      <c r="A2266" s="12" t="s">
        <v>1858</v>
      </c>
      <c r="B2266" s="12" t="s">
        <v>1838</v>
      </c>
      <c r="C2266" s="12" t="s">
        <v>1859</v>
      </c>
      <c r="D2266" s="12" t="s">
        <v>1840</v>
      </c>
      <c r="E2266" s="12" t="s">
        <v>1841</v>
      </c>
      <c r="F2266" s="13">
        <v>191.96</v>
      </c>
      <c r="G2266" s="12" t="s">
        <v>1842</v>
      </c>
      <c r="H2266" s="18">
        <v>43983</v>
      </c>
      <c r="I2266" s="12" t="s">
        <v>4230</v>
      </c>
      <c r="J2266" s="12" t="s">
        <v>4228</v>
      </c>
      <c r="K2266" s="12">
        <v>10127</v>
      </c>
      <c r="L2266" s="12" t="s">
        <v>4181</v>
      </c>
      <c r="M2266" s="12">
        <v>114000</v>
      </c>
      <c r="N2266" s="12" t="s">
        <v>4229</v>
      </c>
      <c r="O2266" s="12" t="s">
        <v>1860</v>
      </c>
      <c r="P2266" s="12" t="s">
        <v>1814</v>
      </c>
      <c r="Q2266" s="12" t="s">
        <v>2013</v>
      </c>
      <c r="R2266" s="12" t="s">
        <v>1850</v>
      </c>
      <c r="S2266" s="12" t="s">
        <v>1877</v>
      </c>
    </row>
    <row r="2267" spans="1:19" x14ac:dyDescent="0.25">
      <c r="A2267" s="12" t="s">
        <v>1858</v>
      </c>
      <c r="B2267" s="12" t="s">
        <v>1838</v>
      </c>
      <c r="C2267" s="12" t="s">
        <v>1859</v>
      </c>
      <c r="D2267" s="12" t="s">
        <v>1840</v>
      </c>
      <c r="E2267" s="12" t="s">
        <v>1841</v>
      </c>
      <c r="F2267" s="13">
        <v>2743.64</v>
      </c>
      <c r="G2267" s="12" t="s">
        <v>1842</v>
      </c>
      <c r="H2267" s="18">
        <v>43983</v>
      </c>
      <c r="I2267" s="12" t="s">
        <v>4154</v>
      </c>
      <c r="J2267" s="12" t="s">
        <v>4228</v>
      </c>
      <c r="K2267" s="12">
        <v>10127</v>
      </c>
      <c r="L2267" s="12" t="s">
        <v>4181</v>
      </c>
      <c r="M2267" s="12">
        <v>114000</v>
      </c>
      <c r="N2267" s="12" t="s">
        <v>4229</v>
      </c>
      <c r="O2267" s="12" t="s">
        <v>1860</v>
      </c>
      <c r="P2267" s="12" t="s">
        <v>1861</v>
      </c>
      <c r="Q2267" s="12" t="s">
        <v>1862</v>
      </c>
      <c r="R2267" s="12" t="s">
        <v>1850</v>
      </c>
      <c r="S2267" s="12" t="s">
        <v>1877</v>
      </c>
    </row>
    <row r="2268" spans="1:19" x14ac:dyDescent="0.25">
      <c r="A2268" s="12" t="s">
        <v>1837</v>
      </c>
      <c r="B2268" s="12" t="s">
        <v>1838</v>
      </c>
      <c r="C2268" s="12" t="s">
        <v>1839</v>
      </c>
      <c r="D2268" s="12" t="s">
        <v>1840</v>
      </c>
      <c r="E2268" s="12" t="s">
        <v>1841</v>
      </c>
      <c r="F2268" s="13">
        <v>4057.81</v>
      </c>
      <c r="G2268" s="12" t="s">
        <v>1842</v>
      </c>
      <c r="H2268" s="18">
        <v>43922</v>
      </c>
      <c r="I2268" s="12" t="s">
        <v>4231</v>
      </c>
      <c r="J2268" s="12" t="s">
        <v>4232</v>
      </c>
      <c r="K2268" s="12">
        <v>10127</v>
      </c>
      <c r="L2268" s="12" t="s">
        <v>4181</v>
      </c>
      <c r="M2268" s="12">
        <v>114010</v>
      </c>
      <c r="N2268" s="12" t="s">
        <v>4233</v>
      </c>
      <c r="O2268" s="12" t="s">
        <v>1847</v>
      </c>
      <c r="P2268" s="12" t="s">
        <v>1848</v>
      </c>
      <c r="Q2268" s="12" t="s">
        <v>1849</v>
      </c>
      <c r="R2268" s="12" t="s">
        <v>1850</v>
      </c>
      <c r="S2268" s="12" t="s">
        <v>1851</v>
      </c>
    </row>
    <row r="2269" spans="1:19" x14ac:dyDescent="0.25">
      <c r="A2269" s="12" t="s">
        <v>1852</v>
      </c>
      <c r="B2269" s="12" t="s">
        <v>1838</v>
      </c>
      <c r="C2269" s="12" t="s">
        <v>1853</v>
      </c>
      <c r="D2269" s="12" t="s">
        <v>1840</v>
      </c>
      <c r="E2269" s="12" t="s">
        <v>1841</v>
      </c>
      <c r="F2269" s="13">
        <v>4031.9</v>
      </c>
      <c r="G2269" s="12" t="s">
        <v>1842</v>
      </c>
      <c r="H2269" s="18">
        <v>43952</v>
      </c>
      <c r="I2269" s="12" t="s">
        <v>4231</v>
      </c>
      <c r="J2269" s="12" t="s">
        <v>4232</v>
      </c>
      <c r="K2269" s="12">
        <v>10127</v>
      </c>
      <c r="L2269" s="12" t="s">
        <v>4181</v>
      </c>
      <c r="M2269" s="12">
        <v>114010</v>
      </c>
      <c r="N2269" s="12" t="s">
        <v>4233</v>
      </c>
      <c r="O2269" s="12" t="s">
        <v>1854</v>
      </c>
      <c r="P2269" s="12" t="s">
        <v>1855</v>
      </c>
      <c r="Q2269" s="12" t="s">
        <v>1856</v>
      </c>
      <c r="R2269" s="12" t="s">
        <v>1850</v>
      </c>
      <c r="S2269" s="12" t="s">
        <v>1851</v>
      </c>
    </row>
    <row r="2270" spans="1:19" x14ac:dyDescent="0.25">
      <c r="A2270" s="12" t="s">
        <v>1858</v>
      </c>
      <c r="B2270" s="12" t="s">
        <v>1838</v>
      </c>
      <c r="C2270" s="12" t="s">
        <v>1859</v>
      </c>
      <c r="D2270" s="12" t="s">
        <v>1840</v>
      </c>
      <c r="E2270" s="12" t="s">
        <v>1841</v>
      </c>
      <c r="F2270" s="13">
        <v>4155.57</v>
      </c>
      <c r="G2270" s="12" t="s">
        <v>1842</v>
      </c>
      <c r="H2270" s="18">
        <v>43983</v>
      </c>
      <c r="I2270" s="12" t="s">
        <v>4157</v>
      </c>
      <c r="J2270" s="12" t="s">
        <v>4232</v>
      </c>
      <c r="K2270" s="12">
        <v>10127</v>
      </c>
      <c r="L2270" s="12" t="s">
        <v>4181</v>
      </c>
      <c r="M2270" s="12">
        <v>114010</v>
      </c>
      <c r="N2270" s="12" t="s">
        <v>4233</v>
      </c>
      <c r="O2270" s="12" t="s">
        <v>1860</v>
      </c>
      <c r="P2270" s="12" t="s">
        <v>1861</v>
      </c>
      <c r="Q2270" s="12" t="s">
        <v>1862</v>
      </c>
      <c r="R2270" s="12" t="s">
        <v>1850</v>
      </c>
      <c r="S2270" s="12" t="s">
        <v>1851</v>
      </c>
    </row>
    <row r="2271" spans="1:19" x14ac:dyDescent="0.25">
      <c r="A2271" s="12" t="s">
        <v>1837</v>
      </c>
      <c r="B2271" s="12" t="s">
        <v>1838</v>
      </c>
      <c r="C2271" s="12" t="s">
        <v>1839</v>
      </c>
      <c r="D2271" s="12" t="s">
        <v>1840</v>
      </c>
      <c r="E2271" s="12" t="s">
        <v>1841</v>
      </c>
      <c r="F2271" s="13">
        <v>2828.15</v>
      </c>
      <c r="G2271" s="12" t="s">
        <v>1842</v>
      </c>
      <c r="H2271" s="18">
        <v>43922</v>
      </c>
      <c r="I2271" s="12" t="s">
        <v>4234</v>
      </c>
      <c r="J2271" s="12" t="s">
        <v>4235</v>
      </c>
      <c r="K2271" s="12">
        <v>10127</v>
      </c>
      <c r="L2271" s="12" t="s">
        <v>4181</v>
      </c>
      <c r="M2271" s="12">
        <v>114020</v>
      </c>
      <c r="N2271" s="12" t="s">
        <v>4236</v>
      </c>
      <c r="O2271" s="12" t="s">
        <v>1847</v>
      </c>
      <c r="P2271" s="12" t="s">
        <v>1848</v>
      </c>
      <c r="Q2271" s="12" t="s">
        <v>1849</v>
      </c>
      <c r="R2271" s="12" t="s">
        <v>1850</v>
      </c>
      <c r="S2271" s="12" t="s">
        <v>1866</v>
      </c>
    </row>
    <row r="2272" spans="1:19" x14ac:dyDescent="0.25">
      <c r="A2272" s="12" t="s">
        <v>1852</v>
      </c>
      <c r="B2272" s="12" t="s">
        <v>1838</v>
      </c>
      <c r="C2272" s="12" t="s">
        <v>1853</v>
      </c>
      <c r="D2272" s="12" t="s">
        <v>1840</v>
      </c>
      <c r="E2272" s="12" t="s">
        <v>1841</v>
      </c>
      <c r="F2272" s="13">
        <v>2612.69</v>
      </c>
      <c r="G2272" s="12" t="s">
        <v>1842</v>
      </c>
      <c r="H2272" s="18">
        <v>43952</v>
      </c>
      <c r="I2272" s="12" t="s">
        <v>4234</v>
      </c>
      <c r="J2272" s="12" t="s">
        <v>4235</v>
      </c>
      <c r="K2272" s="12">
        <v>10127</v>
      </c>
      <c r="L2272" s="12" t="s">
        <v>4181</v>
      </c>
      <c r="M2272" s="12">
        <v>114020</v>
      </c>
      <c r="N2272" s="12" t="s">
        <v>4236</v>
      </c>
      <c r="O2272" s="12" t="s">
        <v>1854</v>
      </c>
      <c r="P2272" s="12" t="s">
        <v>1855</v>
      </c>
      <c r="Q2272" s="12" t="s">
        <v>1856</v>
      </c>
      <c r="R2272" s="12" t="s">
        <v>1850</v>
      </c>
      <c r="S2272" s="12" t="s">
        <v>1866</v>
      </c>
    </row>
    <row r="2273" spans="1:19" x14ac:dyDescent="0.25">
      <c r="A2273" s="12" t="s">
        <v>1858</v>
      </c>
      <c r="B2273" s="12" t="s">
        <v>1838</v>
      </c>
      <c r="C2273" s="12" t="s">
        <v>1859</v>
      </c>
      <c r="D2273" s="12" t="s">
        <v>1840</v>
      </c>
      <c r="E2273" s="12" t="s">
        <v>1841</v>
      </c>
      <c r="F2273" s="13">
        <v>2793.79</v>
      </c>
      <c r="G2273" s="12" t="s">
        <v>1842</v>
      </c>
      <c r="H2273" s="18">
        <v>43983</v>
      </c>
      <c r="I2273" s="12" t="s">
        <v>4161</v>
      </c>
      <c r="J2273" s="12" t="s">
        <v>4235</v>
      </c>
      <c r="K2273" s="12">
        <v>10127</v>
      </c>
      <c r="L2273" s="12" t="s">
        <v>4181</v>
      </c>
      <c r="M2273" s="12">
        <v>114020</v>
      </c>
      <c r="N2273" s="12" t="s">
        <v>4236</v>
      </c>
      <c r="O2273" s="12" t="s">
        <v>1860</v>
      </c>
      <c r="P2273" s="12" t="s">
        <v>1861</v>
      </c>
      <c r="Q2273" s="12" t="s">
        <v>1862</v>
      </c>
      <c r="R2273" s="12" t="s">
        <v>1850</v>
      </c>
      <c r="S2273" s="12" t="s">
        <v>1866</v>
      </c>
    </row>
    <row r="2274" spans="1:19" x14ac:dyDescent="0.25">
      <c r="A2274" s="12" t="s">
        <v>1858</v>
      </c>
      <c r="B2274" s="12" t="s">
        <v>1838</v>
      </c>
      <c r="C2274" s="12" t="s">
        <v>1859</v>
      </c>
      <c r="D2274" s="12" t="s">
        <v>1840</v>
      </c>
      <c r="E2274" s="12" t="s">
        <v>1841</v>
      </c>
      <c r="F2274" s="13">
        <v>137.75</v>
      </c>
      <c r="G2274" s="12" t="s">
        <v>1842</v>
      </c>
      <c r="H2274" s="18">
        <v>43983</v>
      </c>
      <c r="I2274" s="12" t="s">
        <v>4237</v>
      </c>
      <c r="J2274" s="12" t="s">
        <v>4235</v>
      </c>
      <c r="K2274" s="12">
        <v>10127</v>
      </c>
      <c r="L2274" s="12" t="s">
        <v>4181</v>
      </c>
      <c r="M2274" s="12">
        <v>114020</v>
      </c>
      <c r="N2274" s="12" t="s">
        <v>4236</v>
      </c>
      <c r="O2274" s="12" t="s">
        <v>1860</v>
      </c>
      <c r="P2274" s="12" t="s">
        <v>1814</v>
      </c>
      <c r="Q2274" s="12" t="s">
        <v>2013</v>
      </c>
      <c r="R2274" s="12" t="s">
        <v>1850</v>
      </c>
      <c r="S2274" s="12" t="s">
        <v>1866</v>
      </c>
    </row>
    <row r="2275" spans="1:19" x14ac:dyDescent="0.25">
      <c r="A2275" s="12" t="s">
        <v>1837</v>
      </c>
      <c r="B2275" s="12" t="s">
        <v>1838</v>
      </c>
      <c r="C2275" s="12" t="s">
        <v>1839</v>
      </c>
      <c r="D2275" s="12" t="s">
        <v>1840</v>
      </c>
      <c r="E2275" s="12" t="s">
        <v>1841</v>
      </c>
      <c r="F2275" s="13">
        <v>1479.94</v>
      </c>
      <c r="G2275" s="12" t="s">
        <v>1842</v>
      </c>
      <c r="H2275" s="18">
        <v>43922</v>
      </c>
      <c r="I2275" s="12" t="s">
        <v>4238</v>
      </c>
      <c r="J2275" s="12" t="s">
        <v>4239</v>
      </c>
      <c r="K2275" s="12">
        <v>10127</v>
      </c>
      <c r="L2275" s="12" t="s">
        <v>4181</v>
      </c>
      <c r="M2275" s="12">
        <v>114030</v>
      </c>
      <c r="N2275" s="12" t="s">
        <v>4240</v>
      </c>
      <c r="O2275" s="12" t="s">
        <v>1847</v>
      </c>
      <c r="P2275" s="12" t="s">
        <v>1848</v>
      </c>
      <c r="Q2275" s="12" t="s">
        <v>1849</v>
      </c>
      <c r="R2275" s="12" t="s">
        <v>1850</v>
      </c>
      <c r="S2275" s="12" t="s">
        <v>1873</v>
      </c>
    </row>
    <row r="2276" spans="1:19" x14ac:dyDescent="0.25">
      <c r="A2276" s="12" t="s">
        <v>1852</v>
      </c>
      <c r="B2276" s="12" t="s">
        <v>1838</v>
      </c>
      <c r="C2276" s="12" t="s">
        <v>1853</v>
      </c>
      <c r="D2276" s="12" t="s">
        <v>1840</v>
      </c>
      <c r="E2276" s="12" t="s">
        <v>1841</v>
      </c>
      <c r="F2276" s="13">
        <v>1684.17</v>
      </c>
      <c r="G2276" s="12" t="s">
        <v>1842</v>
      </c>
      <c r="H2276" s="18">
        <v>43952</v>
      </c>
      <c r="I2276" s="12" t="s">
        <v>4238</v>
      </c>
      <c r="J2276" s="12" t="s">
        <v>4239</v>
      </c>
      <c r="K2276" s="12">
        <v>10127</v>
      </c>
      <c r="L2276" s="12" t="s">
        <v>4181</v>
      </c>
      <c r="M2276" s="12">
        <v>114030</v>
      </c>
      <c r="N2276" s="12" t="s">
        <v>4240</v>
      </c>
      <c r="O2276" s="12" t="s">
        <v>1854</v>
      </c>
      <c r="P2276" s="12" t="s">
        <v>1855</v>
      </c>
      <c r="Q2276" s="12" t="s">
        <v>1856</v>
      </c>
      <c r="R2276" s="12" t="s">
        <v>1850</v>
      </c>
      <c r="S2276" s="12" t="s">
        <v>1873</v>
      </c>
    </row>
    <row r="2277" spans="1:19" x14ac:dyDescent="0.25">
      <c r="A2277" s="12" t="s">
        <v>1858</v>
      </c>
      <c r="B2277" s="12" t="s">
        <v>1838</v>
      </c>
      <c r="C2277" s="12" t="s">
        <v>1859</v>
      </c>
      <c r="D2277" s="12" t="s">
        <v>1840</v>
      </c>
      <c r="E2277" s="12" t="s">
        <v>1841</v>
      </c>
      <c r="F2277" s="13">
        <v>375.9</v>
      </c>
      <c r="G2277" s="12" t="s">
        <v>1842</v>
      </c>
      <c r="H2277" s="18">
        <v>43983</v>
      </c>
      <c r="I2277" s="12" t="s">
        <v>4241</v>
      </c>
      <c r="J2277" s="12" t="s">
        <v>4239</v>
      </c>
      <c r="K2277" s="12">
        <v>10127</v>
      </c>
      <c r="L2277" s="12" t="s">
        <v>4181</v>
      </c>
      <c r="M2277" s="12">
        <v>114030</v>
      </c>
      <c r="N2277" s="12" t="s">
        <v>4240</v>
      </c>
      <c r="O2277" s="12" t="s">
        <v>1860</v>
      </c>
      <c r="P2277" s="12" t="s">
        <v>1814</v>
      </c>
      <c r="Q2277" s="12" t="s">
        <v>2013</v>
      </c>
      <c r="R2277" s="12" t="s">
        <v>1850</v>
      </c>
      <c r="S2277" s="12" t="s">
        <v>1873</v>
      </c>
    </row>
    <row r="2278" spans="1:19" x14ac:dyDescent="0.25">
      <c r="A2278" s="12" t="s">
        <v>1858</v>
      </c>
      <c r="B2278" s="12" t="s">
        <v>1838</v>
      </c>
      <c r="C2278" s="12" t="s">
        <v>1859</v>
      </c>
      <c r="D2278" s="12" t="s">
        <v>1840</v>
      </c>
      <c r="E2278" s="12" t="s">
        <v>1841</v>
      </c>
      <c r="F2278" s="13">
        <v>1084.07</v>
      </c>
      <c r="G2278" s="12" t="s">
        <v>1842</v>
      </c>
      <c r="H2278" s="18">
        <v>43983</v>
      </c>
      <c r="I2278" s="12" t="s">
        <v>4164</v>
      </c>
      <c r="J2278" s="12" t="s">
        <v>4239</v>
      </c>
      <c r="K2278" s="12">
        <v>10127</v>
      </c>
      <c r="L2278" s="12" t="s">
        <v>4181</v>
      </c>
      <c r="M2278" s="12">
        <v>114030</v>
      </c>
      <c r="N2278" s="12" t="s">
        <v>4240</v>
      </c>
      <c r="O2278" s="12" t="s">
        <v>1860</v>
      </c>
      <c r="P2278" s="12" t="s">
        <v>1861</v>
      </c>
      <c r="Q2278" s="12" t="s">
        <v>1862</v>
      </c>
      <c r="R2278" s="12" t="s">
        <v>1850</v>
      </c>
      <c r="S2278" s="12" t="s">
        <v>1873</v>
      </c>
    </row>
    <row r="2279" spans="1:19" x14ac:dyDescent="0.25">
      <c r="A2279" s="12" t="s">
        <v>1837</v>
      </c>
      <c r="B2279" s="12" t="s">
        <v>1838</v>
      </c>
      <c r="C2279" s="12" t="s">
        <v>1839</v>
      </c>
      <c r="D2279" s="12" t="s">
        <v>1840</v>
      </c>
      <c r="E2279" s="12" t="s">
        <v>1841</v>
      </c>
      <c r="F2279" s="13">
        <v>43964.22</v>
      </c>
      <c r="G2279" s="12" t="s">
        <v>1842</v>
      </c>
      <c r="H2279" s="18">
        <v>43922</v>
      </c>
      <c r="I2279" s="12" t="s">
        <v>4242</v>
      </c>
      <c r="J2279" s="12" t="s">
        <v>4243</v>
      </c>
      <c r="K2279" s="12">
        <v>10127</v>
      </c>
      <c r="L2279" s="12" t="s">
        <v>4181</v>
      </c>
      <c r="M2279" s="12">
        <v>114040</v>
      </c>
      <c r="N2279" s="12" t="s">
        <v>4244</v>
      </c>
      <c r="O2279" s="12" t="s">
        <v>1847</v>
      </c>
      <c r="P2279" s="12" t="s">
        <v>1848</v>
      </c>
      <c r="Q2279" s="12" t="s">
        <v>1849</v>
      </c>
      <c r="R2279" s="12" t="s">
        <v>1850</v>
      </c>
      <c r="S2279" s="12" t="s">
        <v>1815</v>
      </c>
    </row>
    <row r="2280" spans="1:19" x14ac:dyDescent="0.25">
      <c r="A2280" s="12" t="s">
        <v>1852</v>
      </c>
      <c r="B2280" s="12" t="s">
        <v>1838</v>
      </c>
      <c r="C2280" s="12" t="s">
        <v>1853</v>
      </c>
      <c r="D2280" s="12" t="s">
        <v>1840</v>
      </c>
      <c r="E2280" s="12" t="s">
        <v>1841</v>
      </c>
      <c r="F2280" s="13">
        <v>47449.41</v>
      </c>
      <c r="G2280" s="12" t="s">
        <v>1842</v>
      </c>
      <c r="H2280" s="18">
        <v>43952</v>
      </c>
      <c r="I2280" s="12" t="s">
        <v>4242</v>
      </c>
      <c r="J2280" s="12" t="s">
        <v>4243</v>
      </c>
      <c r="K2280" s="12">
        <v>10127</v>
      </c>
      <c r="L2280" s="12" t="s">
        <v>4181</v>
      </c>
      <c r="M2280" s="12">
        <v>114040</v>
      </c>
      <c r="N2280" s="12" t="s">
        <v>4244</v>
      </c>
      <c r="O2280" s="12" t="s">
        <v>1854</v>
      </c>
      <c r="P2280" s="12" t="s">
        <v>1855</v>
      </c>
      <c r="Q2280" s="12" t="s">
        <v>1856</v>
      </c>
      <c r="R2280" s="12" t="s">
        <v>1850</v>
      </c>
      <c r="S2280" s="12" t="s">
        <v>1815</v>
      </c>
    </row>
    <row r="2281" spans="1:19" x14ac:dyDescent="0.25">
      <c r="A2281" s="12" t="s">
        <v>1858</v>
      </c>
      <c r="B2281" s="12" t="s">
        <v>1838</v>
      </c>
      <c r="C2281" s="12" t="s">
        <v>1859</v>
      </c>
      <c r="D2281" s="12" t="s">
        <v>1840</v>
      </c>
      <c r="E2281" s="12" t="s">
        <v>1841</v>
      </c>
      <c r="F2281" s="13">
        <v>44426.52</v>
      </c>
      <c r="G2281" s="12" t="s">
        <v>1842</v>
      </c>
      <c r="H2281" s="18">
        <v>43983</v>
      </c>
      <c r="I2281" s="12" t="s">
        <v>4167</v>
      </c>
      <c r="J2281" s="12" t="s">
        <v>4243</v>
      </c>
      <c r="K2281" s="12">
        <v>10127</v>
      </c>
      <c r="L2281" s="12" t="s">
        <v>4181</v>
      </c>
      <c r="M2281" s="12">
        <v>114040</v>
      </c>
      <c r="N2281" s="12" t="s">
        <v>4244</v>
      </c>
      <c r="O2281" s="12" t="s">
        <v>1860</v>
      </c>
      <c r="P2281" s="12" t="s">
        <v>1861</v>
      </c>
      <c r="Q2281" s="12" t="s">
        <v>1862</v>
      </c>
      <c r="R2281" s="12" t="s">
        <v>1850</v>
      </c>
      <c r="S2281" s="12" t="s">
        <v>1815</v>
      </c>
    </row>
    <row r="2282" spans="1:19" x14ac:dyDescent="0.25">
      <c r="A2282" s="12" t="s">
        <v>1837</v>
      </c>
      <c r="B2282" s="12" t="s">
        <v>1838</v>
      </c>
      <c r="C2282" s="12" t="s">
        <v>1839</v>
      </c>
      <c r="D2282" s="12" t="s">
        <v>1840</v>
      </c>
      <c r="E2282" s="12" t="s">
        <v>1841</v>
      </c>
      <c r="F2282" s="13">
        <v>26459.45</v>
      </c>
      <c r="G2282" s="12" t="s">
        <v>1842</v>
      </c>
      <c r="H2282" s="18">
        <v>43922</v>
      </c>
      <c r="I2282" s="12" t="s">
        <v>4245</v>
      </c>
      <c r="J2282" s="12" t="s">
        <v>4246</v>
      </c>
      <c r="K2282" s="12">
        <v>10127</v>
      </c>
      <c r="L2282" s="12" t="s">
        <v>4181</v>
      </c>
      <c r="M2282" s="12">
        <v>114060</v>
      </c>
      <c r="N2282" s="12" t="s">
        <v>4247</v>
      </c>
      <c r="O2282" s="12" t="s">
        <v>1847</v>
      </c>
      <c r="P2282" s="12" t="s">
        <v>1848</v>
      </c>
      <c r="Q2282" s="12" t="s">
        <v>1849</v>
      </c>
      <c r="R2282" s="12" t="s">
        <v>1850</v>
      </c>
      <c r="S2282" s="12" t="s">
        <v>1857</v>
      </c>
    </row>
    <row r="2283" spans="1:19" x14ac:dyDescent="0.25">
      <c r="A2283" s="12" t="s">
        <v>1852</v>
      </c>
      <c r="B2283" s="12" t="s">
        <v>1838</v>
      </c>
      <c r="C2283" s="12" t="s">
        <v>1853</v>
      </c>
      <c r="D2283" s="12" t="s">
        <v>1840</v>
      </c>
      <c r="E2283" s="12" t="s">
        <v>1841</v>
      </c>
      <c r="F2283" s="13">
        <v>27036.95</v>
      </c>
      <c r="G2283" s="12" t="s">
        <v>1842</v>
      </c>
      <c r="H2283" s="18">
        <v>43952</v>
      </c>
      <c r="I2283" s="12" t="s">
        <v>4245</v>
      </c>
      <c r="J2283" s="12" t="s">
        <v>4246</v>
      </c>
      <c r="K2283" s="12">
        <v>10127</v>
      </c>
      <c r="L2283" s="12" t="s">
        <v>4181</v>
      </c>
      <c r="M2283" s="12">
        <v>114060</v>
      </c>
      <c r="N2283" s="12" t="s">
        <v>4247</v>
      </c>
      <c r="O2283" s="12" t="s">
        <v>1854</v>
      </c>
      <c r="P2283" s="12" t="s">
        <v>1855</v>
      </c>
      <c r="Q2283" s="12" t="s">
        <v>1856</v>
      </c>
      <c r="R2283" s="12" t="s">
        <v>1850</v>
      </c>
      <c r="S2283" s="12" t="s">
        <v>1857</v>
      </c>
    </row>
    <row r="2284" spans="1:19" x14ac:dyDescent="0.25">
      <c r="A2284" s="12" t="s">
        <v>1858</v>
      </c>
      <c r="B2284" s="12" t="s">
        <v>1838</v>
      </c>
      <c r="C2284" s="12" t="s">
        <v>1859</v>
      </c>
      <c r="D2284" s="12" t="s">
        <v>1840</v>
      </c>
      <c r="E2284" s="12" t="s">
        <v>1841</v>
      </c>
      <c r="F2284" s="13">
        <v>26260.87</v>
      </c>
      <c r="G2284" s="12" t="s">
        <v>1842</v>
      </c>
      <c r="H2284" s="18">
        <v>43983</v>
      </c>
      <c r="I2284" s="12" t="s">
        <v>4170</v>
      </c>
      <c r="J2284" s="12" t="s">
        <v>4246</v>
      </c>
      <c r="K2284" s="12">
        <v>10127</v>
      </c>
      <c r="L2284" s="12" t="s">
        <v>4181</v>
      </c>
      <c r="M2284" s="12">
        <v>114060</v>
      </c>
      <c r="N2284" s="12" t="s">
        <v>4247</v>
      </c>
      <c r="O2284" s="12" t="s">
        <v>1860</v>
      </c>
      <c r="P2284" s="12" t="s">
        <v>1861</v>
      </c>
      <c r="Q2284" s="12" t="s">
        <v>1862</v>
      </c>
      <c r="R2284" s="12" t="s">
        <v>1850</v>
      </c>
      <c r="S2284" s="12" t="s">
        <v>1857</v>
      </c>
    </row>
    <row r="2285" spans="1:19" x14ac:dyDescent="0.25">
      <c r="A2285" s="12" t="s">
        <v>1837</v>
      </c>
      <c r="B2285" s="12" t="s">
        <v>1838</v>
      </c>
      <c r="C2285" s="12" t="s">
        <v>1839</v>
      </c>
      <c r="D2285" s="12" t="s">
        <v>1840</v>
      </c>
      <c r="E2285" s="12" t="s">
        <v>1841</v>
      </c>
      <c r="F2285" s="13">
        <v>310.58999999999997</v>
      </c>
      <c r="G2285" s="12" t="s">
        <v>1842</v>
      </c>
      <c r="H2285" s="18">
        <v>43922</v>
      </c>
      <c r="I2285" s="12" t="s">
        <v>4248</v>
      </c>
      <c r="J2285" s="12" t="s">
        <v>4249</v>
      </c>
      <c r="K2285" s="12">
        <v>10127</v>
      </c>
      <c r="L2285" s="12" t="s">
        <v>4181</v>
      </c>
      <c r="M2285" s="12">
        <v>114070</v>
      </c>
      <c r="N2285" s="12" t="s">
        <v>4250</v>
      </c>
      <c r="O2285" s="12" t="s">
        <v>1847</v>
      </c>
      <c r="P2285" s="12" t="s">
        <v>1848</v>
      </c>
      <c r="Q2285" s="12" t="s">
        <v>1849</v>
      </c>
      <c r="R2285" s="12" t="s">
        <v>1850</v>
      </c>
      <c r="S2285" s="12" t="s">
        <v>1888</v>
      </c>
    </row>
    <row r="2286" spans="1:19" x14ac:dyDescent="0.25">
      <c r="A2286" s="12" t="s">
        <v>1852</v>
      </c>
      <c r="B2286" s="12" t="s">
        <v>1838</v>
      </c>
      <c r="C2286" s="12" t="s">
        <v>1853</v>
      </c>
      <c r="D2286" s="12" t="s">
        <v>1840</v>
      </c>
      <c r="E2286" s="12" t="s">
        <v>1841</v>
      </c>
      <c r="F2286" s="13">
        <v>304.61</v>
      </c>
      <c r="G2286" s="12" t="s">
        <v>1842</v>
      </c>
      <c r="H2286" s="18">
        <v>43952</v>
      </c>
      <c r="I2286" s="12" t="s">
        <v>4248</v>
      </c>
      <c r="J2286" s="12" t="s">
        <v>4249</v>
      </c>
      <c r="K2286" s="12">
        <v>10127</v>
      </c>
      <c r="L2286" s="12" t="s">
        <v>4181</v>
      </c>
      <c r="M2286" s="12">
        <v>114070</v>
      </c>
      <c r="N2286" s="12" t="s">
        <v>4250</v>
      </c>
      <c r="O2286" s="12" t="s">
        <v>1854</v>
      </c>
      <c r="P2286" s="12" t="s">
        <v>1855</v>
      </c>
      <c r="Q2286" s="12" t="s">
        <v>1856</v>
      </c>
      <c r="R2286" s="12" t="s">
        <v>1850</v>
      </c>
      <c r="S2286" s="12" t="s">
        <v>1888</v>
      </c>
    </row>
    <row r="2287" spans="1:19" x14ac:dyDescent="0.25">
      <c r="A2287" s="12" t="s">
        <v>1858</v>
      </c>
      <c r="B2287" s="12" t="s">
        <v>1838</v>
      </c>
      <c r="C2287" s="12" t="s">
        <v>1859</v>
      </c>
      <c r="D2287" s="12" t="s">
        <v>1840</v>
      </c>
      <c r="E2287" s="12" t="s">
        <v>1841</v>
      </c>
      <c r="F2287" s="13">
        <v>304.61</v>
      </c>
      <c r="G2287" s="12" t="s">
        <v>1842</v>
      </c>
      <c r="H2287" s="18">
        <v>43983</v>
      </c>
      <c r="I2287" s="12" t="s">
        <v>4173</v>
      </c>
      <c r="J2287" s="12" t="s">
        <v>4249</v>
      </c>
      <c r="K2287" s="12">
        <v>10127</v>
      </c>
      <c r="L2287" s="12" t="s">
        <v>4181</v>
      </c>
      <c r="M2287" s="12">
        <v>114070</v>
      </c>
      <c r="N2287" s="12" t="s">
        <v>4250</v>
      </c>
      <c r="O2287" s="12" t="s">
        <v>1860</v>
      </c>
      <c r="P2287" s="12" t="s">
        <v>1861</v>
      </c>
      <c r="Q2287" s="12" t="s">
        <v>1862</v>
      </c>
      <c r="R2287" s="12" t="s">
        <v>1850</v>
      </c>
      <c r="S2287" s="12" t="s">
        <v>1888</v>
      </c>
    </row>
    <row r="2288" spans="1:19" x14ac:dyDescent="0.25">
      <c r="A2288" s="12" t="s">
        <v>1837</v>
      </c>
      <c r="B2288" s="12" t="s">
        <v>1838</v>
      </c>
      <c r="C2288" s="12" t="s">
        <v>1839</v>
      </c>
      <c r="D2288" s="12" t="s">
        <v>1840</v>
      </c>
      <c r="E2288" s="12" t="s">
        <v>1841</v>
      </c>
      <c r="F2288" s="13">
        <v>8625.66</v>
      </c>
      <c r="G2288" s="12" t="s">
        <v>1842</v>
      </c>
      <c r="H2288" s="18">
        <v>43922</v>
      </c>
      <c r="I2288" s="12" t="s">
        <v>4251</v>
      </c>
      <c r="J2288" s="12" t="s">
        <v>4252</v>
      </c>
      <c r="K2288" s="12">
        <v>10128</v>
      </c>
      <c r="L2288" s="12" t="s">
        <v>971</v>
      </c>
      <c r="M2288" s="12">
        <v>111100</v>
      </c>
      <c r="N2288" s="12" t="s">
        <v>4253</v>
      </c>
      <c r="O2288" s="12" t="s">
        <v>1847</v>
      </c>
      <c r="P2288" s="12" t="s">
        <v>1848</v>
      </c>
      <c r="Q2288" s="12" t="s">
        <v>1849</v>
      </c>
      <c r="R2288" s="12" t="s">
        <v>1850</v>
      </c>
      <c r="S2288" s="12" t="s">
        <v>1851</v>
      </c>
    </row>
    <row r="2289" spans="1:19" x14ac:dyDescent="0.25">
      <c r="A2289" s="12" t="s">
        <v>1852</v>
      </c>
      <c r="B2289" s="12" t="s">
        <v>1838</v>
      </c>
      <c r="C2289" s="12" t="s">
        <v>1853</v>
      </c>
      <c r="D2289" s="12" t="s">
        <v>1840</v>
      </c>
      <c r="E2289" s="12" t="s">
        <v>1841</v>
      </c>
      <c r="F2289" s="13">
        <v>9044.74</v>
      </c>
      <c r="G2289" s="12" t="s">
        <v>1842</v>
      </c>
      <c r="H2289" s="18">
        <v>43952</v>
      </c>
      <c r="I2289" s="12" t="s">
        <v>4251</v>
      </c>
      <c r="J2289" s="12" t="s">
        <v>4252</v>
      </c>
      <c r="K2289" s="12">
        <v>10128</v>
      </c>
      <c r="L2289" s="12" t="s">
        <v>971</v>
      </c>
      <c r="M2289" s="12">
        <v>111100</v>
      </c>
      <c r="N2289" s="12" t="s">
        <v>4253</v>
      </c>
      <c r="O2289" s="12" t="s">
        <v>1854</v>
      </c>
      <c r="P2289" s="12" t="s">
        <v>1855</v>
      </c>
      <c r="Q2289" s="12" t="s">
        <v>1856</v>
      </c>
      <c r="R2289" s="12" t="s">
        <v>1850</v>
      </c>
      <c r="S2289" s="12" t="s">
        <v>1851</v>
      </c>
    </row>
    <row r="2290" spans="1:19" x14ac:dyDescent="0.25">
      <c r="A2290" s="12" t="s">
        <v>1858</v>
      </c>
      <c r="B2290" s="12" t="s">
        <v>1838</v>
      </c>
      <c r="C2290" s="12" t="s">
        <v>1859</v>
      </c>
      <c r="D2290" s="12" t="s">
        <v>1840</v>
      </c>
      <c r="E2290" s="12" t="s">
        <v>1841</v>
      </c>
      <c r="F2290" s="13">
        <v>8806.84</v>
      </c>
      <c r="G2290" s="12" t="s">
        <v>1842</v>
      </c>
      <c r="H2290" s="18">
        <v>43983</v>
      </c>
      <c r="I2290" s="12" t="s">
        <v>4176</v>
      </c>
      <c r="J2290" s="12" t="s">
        <v>4252</v>
      </c>
      <c r="K2290" s="12">
        <v>10128</v>
      </c>
      <c r="L2290" s="12" t="s">
        <v>971</v>
      </c>
      <c r="M2290" s="12">
        <v>111100</v>
      </c>
      <c r="N2290" s="12" t="s">
        <v>4253</v>
      </c>
      <c r="O2290" s="12" t="s">
        <v>1860</v>
      </c>
      <c r="P2290" s="12" t="s">
        <v>1861</v>
      </c>
      <c r="Q2290" s="12" t="s">
        <v>1862</v>
      </c>
      <c r="R2290" s="12" t="s">
        <v>1850</v>
      </c>
      <c r="S2290" s="12" t="s">
        <v>1851</v>
      </c>
    </row>
    <row r="2291" spans="1:19" x14ac:dyDescent="0.25">
      <c r="A2291" s="12" t="s">
        <v>1837</v>
      </c>
      <c r="B2291" s="12" t="s">
        <v>1838</v>
      </c>
      <c r="C2291" s="12" t="s">
        <v>1839</v>
      </c>
      <c r="D2291" s="12" t="s">
        <v>1840</v>
      </c>
      <c r="E2291" s="12" t="s">
        <v>1841</v>
      </c>
      <c r="F2291" s="13">
        <v>2289.69</v>
      </c>
      <c r="G2291" s="12" t="s">
        <v>1842</v>
      </c>
      <c r="H2291" s="18">
        <v>43922</v>
      </c>
      <c r="I2291" s="12" t="s">
        <v>4254</v>
      </c>
      <c r="J2291" s="12" t="s">
        <v>4255</v>
      </c>
      <c r="K2291" s="12">
        <v>10128</v>
      </c>
      <c r="L2291" s="12" t="s">
        <v>971</v>
      </c>
      <c r="M2291" s="12">
        <v>111200</v>
      </c>
      <c r="N2291" s="12" t="s">
        <v>4256</v>
      </c>
      <c r="O2291" s="12" t="s">
        <v>1847</v>
      </c>
      <c r="P2291" s="12" t="s">
        <v>1848</v>
      </c>
      <c r="Q2291" s="12" t="s">
        <v>1849</v>
      </c>
      <c r="R2291" s="12" t="s">
        <v>1850</v>
      </c>
      <c r="S2291" s="12" t="s">
        <v>1866</v>
      </c>
    </row>
    <row r="2292" spans="1:19" x14ac:dyDescent="0.25">
      <c r="A2292" s="12" t="s">
        <v>1852</v>
      </c>
      <c r="B2292" s="12" t="s">
        <v>1838</v>
      </c>
      <c r="C2292" s="12" t="s">
        <v>1853</v>
      </c>
      <c r="D2292" s="12" t="s">
        <v>1840</v>
      </c>
      <c r="E2292" s="12" t="s">
        <v>1841</v>
      </c>
      <c r="F2292" s="13">
        <v>2289.69</v>
      </c>
      <c r="G2292" s="12" t="s">
        <v>1842</v>
      </c>
      <c r="H2292" s="18">
        <v>43952</v>
      </c>
      <c r="I2292" s="12" t="s">
        <v>4254</v>
      </c>
      <c r="J2292" s="12" t="s">
        <v>4255</v>
      </c>
      <c r="K2292" s="12">
        <v>10128</v>
      </c>
      <c r="L2292" s="12" t="s">
        <v>971</v>
      </c>
      <c r="M2292" s="12">
        <v>111200</v>
      </c>
      <c r="N2292" s="12" t="s">
        <v>4256</v>
      </c>
      <c r="O2292" s="12" t="s">
        <v>1854</v>
      </c>
      <c r="P2292" s="12" t="s">
        <v>1855</v>
      </c>
      <c r="Q2292" s="12" t="s">
        <v>1856</v>
      </c>
      <c r="R2292" s="12" t="s">
        <v>1850</v>
      </c>
      <c r="S2292" s="12" t="s">
        <v>1866</v>
      </c>
    </row>
    <row r="2293" spans="1:19" x14ac:dyDescent="0.25">
      <c r="A2293" s="12" t="s">
        <v>1858</v>
      </c>
      <c r="B2293" s="12" t="s">
        <v>1838</v>
      </c>
      <c r="C2293" s="12" t="s">
        <v>1859</v>
      </c>
      <c r="D2293" s="12" t="s">
        <v>1840</v>
      </c>
      <c r="E2293" s="12" t="s">
        <v>1841</v>
      </c>
      <c r="F2293" s="13">
        <v>2289.69</v>
      </c>
      <c r="G2293" s="12" t="s">
        <v>1842</v>
      </c>
      <c r="H2293" s="18">
        <v>43983</v>
      </c>
      <c r="I2293" s="12" t="s">
        <v>4179</v>
      </c>
      <c r="J2293" s="12" t="s">
        <v>4255</v>
      </c>
      <c r="K2293" s="12">
        <v>10128</v>
      </c>
      <c r="L2293" s="12" t="s">
        <v>971</v>
      </c>
      <c r="M2293" s="12">
        <v>111200</v>
      </c>
      <c r="N2293" s="12" t="s">
        <v>4256</v>
      </c>
      <c r="O2293" s="12" t="s">
        <v>1860</v>
      </c>
      <c r="P2293" s="12" t="s">
        <v>1861</v>
      </c>
      <c r="Q2293" s="12" t="s">
        <v>1862</v>
      </c>
      <c r="R2293" s="12" t="s">
        <v>1850</v>
      </c>
      <c r="S2293" s="12" t="s">
        <v>1866</v>
      </c>
    </row>
    <row r="2294" spans="1:19" x14ac:dyDescent="0.25">
      <c r="A2294" s="12" t="s">
        <v>1837</v>
      </c>
      <c r="B2294" s="12" t="s">
        <v>1838</v>
      </c>
      <c r="C2294" s="12" t="s">
        <v>1839</v>
      </c>
      <c r="D2294" s="12" t="s">
        <v>1840</v>
      </c>
      <c r="E2294" s="12" t="s">
        <v>1841</v>
      </c>
      <c r="F2294" s="13">
        <v>79080.81</v>
      </c>
      <c r="G2294" s="12" t="s">
        <v>1842</v>
      </c>
      <c r="H2294" s="18">
        <v>43922</v>
      </c>
      <c r="I2294" s="12" t="s">
        <v>4257</v>
      </c>
      <c r="J2294" s="12" t="s">
        <v>4258</v>
      </c>
      <c r="K2294" s="12">
        <v>10128</v>
      </c>
      <c r="L2294" s="12" t="s">
        <v>971</v>
      </c>
      <c r="M2294" s="12">
        <v>111400</v>
      </c>
      <c r="N2294" s="12" t="s">
        <v>4259</v>
      </c>
      <c r="O2294" s="12" t="s">
        <v>1847</v>
      </c>
      <c r="P2294" s="12" t="s">
        <v>1848</v>
      </c>
      <c r="Q2294" s="12" t="s">
        <v>1849</v>
      </c>
      <c r="R2294" s="12" t="s">
        <v>1850</v>
      </c>
      <c r="S2294" s="12" t="s">
        <v>1815</v>
      </c>
    </row>
    <row r="2295" spans="1:19" x14ac:dyDescent="0.25">
      <c r="A2295" s="12" t="s">
        <v>1852</v>
      </c>
      <c r="B2295" s="12" t="s">
        <v>1838</v>
      </c>
      <c r="C2295" s="12" t="s">
        <v>1853</v>
      </c>
      <c r="D2295" s="12" t="s">
        <v>1840</v>
      </c>
      <c r="E2295" s="12" t="s">
        <v>1841</v>
      </c>
      <c r="F2295" s="13">
        <v>79681.429999999993</v>
      </c>
      <c r="G2295" s="12" t="s">
        <v>1842</v>
      </c>
      <c r="H2295" s="18">
        <v>43952</v>
      </c>
      <c r="I2295" s="12" t="s">
        <v>4257</v>
      </c>
      <c r="J2295" s="12" t="s">
        <v>4258</v>
      </c>
      <c r="K2295" s="12">
        <v>10128</v>
      </c>
      <c r="L2295" s="12" t="s">
        <v>971</v>
      </c>
      <c r="M2295" s="12">
        <v>111400</v>
      </c>
      <c r="N2295" s="12" t="s">
        <v>4259</v>
      </c>
      <c r="O2295" s="12" t="s">
        <v>1854</v>
      </c>
      <c r="P2295" s="12" t="s">
        <v>1855</v>
      </c>
      <c r="Q2295" s="12" t="s">
        <v>1856</v>
      </c>
      <c r="R2295" s="12" t="s">
        <v>1850</v>
      </c>
      <c r="S2295" s="12" t="s">
        <v>1815</v>
      </c>
    </row>
    <row r="2296" spans="1:19" x14ac:dyDescent="0.25">
      <c r="A2296" s="12" t="s">
        <v>1858</v>
      </c>
      <c r="B2296" s="12" t="s">
        <v>1838</v>
      </c>
      <c r="C2296" s="12" t="s">
        <v>1859</v>
      </c>
      <c r="D2296" s="12" t="s">
        <v>1840</v>
      </c>
      <c r="E2296" s="12" t="s">
        <v>1841</v>
      </c>
      <c r="F2296" s="13">
        <v>81011.09</v>
      </c>
      <c r="G2296" s="12" t="s">
        <v>1842</v>
      </c>
      <c r="H2296" s="18">
        <v>43983</v>
      </c>
      <c r="I2296" s="12" t="s">
        <v>4183</v>
      </c>
      <c r="J2296" s="12" t="s">
        <v>4258</v>
      </c>
      <c r="K2296" s="12">
        <v>10128</v>
      </c>
      <c r="L2296" s="12" t="s">
        <v>971</v>
      </c>
      <c r="M2296" s="12">
        <v>111400</v>
      </c>
      <c r="N2296" s="12" t="s">
        <v>4259</v>
      </c>
      <c r="O2296" s="12" t="s">
        <v>1860</v>
      </c>
      <c r="P2296" s="12" t="s">
        <v>1861</v>
      </c>
      <c r="Q2296" s="12" t="s">
        <v>1862</v>
      </c>
      <c r="R2296" s="12" t="s">
        <v>1850</v>
      </c>
      <c r="S2296" s="12" t="s">
        <v>1815</v>
      </c>
    </row>
    <row r="2297" spans="1:19" x14ac:dyDescent="0.25">
      <c r="A2297" s="12" t="s">
        <v>1837</v>
      </c>
      <c r="B2297" s="12" t="s">
        <v>1838</v>
      </c>
      <c r="C2297" s="12" t="s">
        <v>1839</v>
      </c>
      <c r="D2297" s="12" t="s">
        <v>1840</v>
      </c>
      <c r="E2297" s="12" t="s">
        <v>1841</v>
      </c>
      <c r="F2297" s="13">
        <v>11094.32</v>
      </c>
      <c r="G2297" s="12" t="s">
        <v>1842</v>
      </c>
      <c r="H2297" s="18">
        <v>43922</v>
      </c>
      <c r="I2297" s="12" t="s">
        <v>4260</v>
      </c>
      <c r="J2297" s="12" t="s">
        <v>4261</v>
      </c>
      <c r="K2297" s="12">
        <v>10128</v>
      </c>
      <c r="L2297" s="12" t="s">
        <v>971</v>
      </c>
      <c r="M2297" s="12">
        <v>111600</v>
      </c>
      <c r="N2297" s="12" t="s">
        <v>4262</v>
      </c>
      <c r="O2297" s="12" t="s">
        <v>1847</v>
      </c>
      <c r="P2297" s="12" t="s">
        <v>1848</v>
      </c>
      <c r="Q2297" s="12" t="s">
        <v>1849</v>
      </c>
      <c r="R2297" s="12" t="s">
        <v>1850</v>
      </c>
      <c r="S2297" s="12" t="s">
        <v>1857</v>
      </c>
    </row>
    <row r="2298" spans="1:19" x14ac:dyDescent="0.25">
      <c r="A2298" s="12" t="s">
        <v>1852</v>
      </c>
      <c r="B2298" s="12" t="s">
        <v>1838</v>
      </c>
      <c r="C2298" s="12" t="s">
        <v>1853</v>
      </c>
      <c r="D2298" s="12" t="s">
        <v>1840</v>
      </c>
      <c r="E2298" s="12" t="s">
        <v>1841</v>
      </c>
      <c r="F2298" s="13">
        <v>11094.32</v>
      </c>
      <c r="G2298" s="12" t="s">
        <v>1842</v>
      </c>
      <c r="H2298" s="18">
        <v>43952</v>
      </c>
      <c r="I2298" s="12" t="s">
        <v>4260</v>
      </c>
      <c r="J2298" s="12" t="s">
        <v>4261</v>
      </c>
      <c r="K2298" s="12">
        <v>10128</v>
      </c>
      <c r="L2298" s="12" t="s">
        <v>971</v>
      </c>
      <c r="M2298" s="12">
        <v>111600</v>
      </c>
      <c r="N2298" s="12" t="s">
        <v>4262</v>
      </c>
      <c r="O2298" s="12" t="s">
        <v>1854</v>
      </c>
      <c r="P2298" s="12" t="s">
        <v>1855</v>
      </c>
      <c r="Q2298" s="12" t="s">
        <v>1856</v>
      </c>
      <c r="R2298" s="12" t="s">
        <v>1850</v>
      </c>
      <c r="S2298" s="12" t="s">
        <v>1857</v>
      </c>
    </row>
    <row r="2299" spans="1:19" x14ac:dyDescent="0.25">
      <c r="A2299" s="12" t="s">
        <v>1858</v>
      </c>
      <c r="B2299" s="12" t="s">
        <v>1838</v>
      </c>
      <c r="C2299" s="12" t="s">
        <v>1859</v>
      </c>
      <c r="D2299" s="12" t="s">
        <v>1840</v>
      </c>
      <c r="E2299" s="12" t="s">
        <v>1841</v>
      </c>
      <c r="F2299" s="13">
        <v>11094.32</v>
      </c>
      <c r="G2299" s="12" t="s">
        <v>1842</v>
      </c>
      <c r="H2299" s="18">
        <v>43983</v>
      </c>
      <c r="I2299" s="12" t="s">
        <v>4187</v>
      </c>
      <c r="J2299" s="12" t="s">
        <v>4261</v>
      </c>
      <c r="K2299" s="12">
        <v>10128</v>
      </c>
      <c r="L2299" s="12" t="s">
        <v>971</v>
      </c>
      <c r="M2299" s="12">
        <v>111600</v>
      </c>
      <c r="N2299" s="12" t="s">
        <v>4262</v>
      </c>
      <c r="O2299" s="12" t="s">
        <v>1860</v>
      </c>
      <c r="P2299" s="12" t="s">
        <v>1861</v>
      </c>
      <c r="Q2299" s="12" t="s">
        <v>1862</v>
      </c>
      <c r="R2299" s="12" t="s">
        <v>1850</v>
      </c>
      <c r="S2299" s="12" t="s">
        <v>1857</v>
      </c>
    </row>
    <row r="2300" spans="1:19" x14ac:dyDescent="0.25">
      <c r="A2300" s="12" t="s">
        <v>1837</v>
      </c>
      <c r="B2300" s="12" t="s">
        <v>1838</v>
      </c>
      <c r="C2300" s="12" t="s">
        <v>1839</v>
      </c>
      <c r="D2300" s="12" t="s">
        <v>1840</v>
      </c>
      <c r="E2300" s="12" t="s">
        <v>1841</v>
      </c>
      <c r="F2300" s="13">
        <v>3308.79</v>
      </c>
      <c r="G2300" s="12" t="s">
        <v>1842</v>
      </c>
      <c r="H2300" s="18">
        <v>43922</v>
      </c>
      <c r="I2300" s="12" t="s">
        <v>4263</v>
      </c>
      <c r="J2300" s="12" t="s">
        <v>4264</v>
      </c>
      <c r="K2300" s="12">
        <v>10128</v>
      </c>
      <c r="L2300" s="12" t="s">
        <v>971</v>
      </c>
      <c r="M2300" s="12">
        <v>111700</v>
      </c>
      <c r="N2300" s="12" t="s">
        <v>4265</v>
      </c>
      <c r="O2300" s="12" t="s">
        <v>1847</v>
      </c>
      <c r="P2300" s="12" t="s">
        <v>1848</v>
      </c>
      <c r="Q2300" s="12" t="s">
        <v>1849</v>
      </c>
      <c r="R2300" s="12" t="s">
        <v>1850</v>
      </c>
      <c r="S2300" s="12" t="s">
        <v>1877</v>
      </c>
    </row>
    <row r="2301" spans="1:19" x14ac:dyDescent="0.25">
      <c r="A2301" s="12" t="s">
        <v>1852</v>
      </c>
      <c r="B2301" s="12" t="s">
        <v>1838</v>
      </c>
      <c r="C2301" s="12" t="s">
        <v>1853</v>
      </c>
      <c r="D2301" s="12" t="s">
        <v>1840</v>
      </c>
      <c r="E2301" s="12" t="s">
        <v>1841</v>
      </c>
      <c r="F2301" s="13">
        <v>2994.15</v>
      </c>
      <c r="G2301" s="12" t="s">
        <v>1842</v>
      </c>
      <c r="H2301" s="18">
        <v>43952</v>
      </c>
      <c r="I2301" s="12" t="s">
        <v>4263</v>
      </c>
      <c r="J2301" s="12" t="s">
        <v>4264</v>
      </c>
      <c r="K2301" s="12">
        <v>10128</v>
      </c>
      <c r="L2301" s="12" t="s">
        <v>971</v>
      </c>
      <c r="M2301" s="12">
        <v>111700</v>
      </c>
      <c r="N2301" s="12" t="s">
        <v>4265</v>
      </c>
      <c r="O2301" s="12" t="s">
        <v>1854</v>
      </c>
      <c r="P2301" s="12" t="s">
        <v>1855</v>
      </c>
      <c r="Q2301" s="12" t="s">
        <v>1856</v>
      </c>
      <c r="R2301" s="12" t="s">
        <v>1850</v>
      </c>
      <c r="S2301" s="12" t="s">
        <v>1877</v>
      </c>
    </row>
    <row r="2302" spans="1:19" x14ac:dyDescent="0.25">
      <c r="A2302" s="12" t="s">
        <v>1858</v>
      </c>
      <c r="B2302" s="12" t="s">
        <v>1838</v>
      </c>
      <c r="C2302" s="12" t="s">
        <v>1859</v>
      </c>
      <c r="D2302" s="12" t="s">
        <v>1840</v>
      </c>
      <c r="E2302" s="12" t="s">
        <v>1841</v>
      </c>
      <c r="F2302" s="13">
        <v>2994.15</v>
      </c>
      <c r="G2302" s="12" t="s">
        <v>1842</v>
      </c>
      <c r="H2302" s="18">
        <v>43983</v>
      </c>
      <c r="I2302" s="12" t="s">
        <v>4191</v>
      </c>
      <c r="J2302" s="12" t="s">
        <v>4264</v>
      </c>
      <c r="K2302" s="12">
        <v>10128</v>
      </c>
      <c r="L2302" s="12" t="s">
        <v>971</v>
      </c>
      <c r="M2302" s="12">
        <v>111700</v>
      </c>
      <c r="N2302" s="12" t="s">
        <v>4265</v>
      </c>
      <c r="O2302" s="12" t="s">
        <v>1860</v>
      </c>
      <c r="P2302" s="12" t="s">
        <v>1861</v>
      </c>
      <c r="Q2302" s="12" t="s">
        <v>1862</v>
      </c>
      <c r="R2302" s="12" t="s">
        <v>1850</v>
      </c>
      <c r="S2302" s="12" t="s">
        <v>1877</v>
      </c>
    </row>
    <row r="2303" spans="1:19" x14ac:dyDescent="0.25">
      <c r="A2303" s="12" t="s">
        <v>1837</v>
      </c>
      <c r="B2303" s="12" t="s">
        <v>1838</v>
      </c>
      <c r="C2303" s="12" t="s">
        <v>1839</v>
      </c>
      <c r="D2303" s="12" t="s">
        <v>1840</v>
      </c>
      <c r="E2303" s="12" t="s">
        <v>1841</v>
      </c>
      <c r="F2303" s="13">
        <v>62.64</v>
      </c>
      <c r="G2303" s="12" t="s">
        <v>1842</v>
      </c>
      <c r="H2303" s="18">
        <v>43922</v>
      </c>
      <c r="I2303" s="12" t="s">
        <v>4266</v>
      </c>
      <c r="J2303" s="12" t="s">
        <v>4267</v>
      </c>
      <c r="K2303" s="12">
        <v>10128</v>
      </c>
      <c r="L2303" s="12" t="s">
        <v>971</v>
      </c>
      <c r="M2303" s="12">
        <v>113000</v>
      </c>
      <c r="N2303" s="12" t="s">
        <v>4268</v>
      </c>
      <c r="O2303" s="12" t="s">
        <v>1847</v>
      </c>
      <c r="P2303" s="12" t="s">
        <v>1848</v>
      </c>
      <c r="Q2303" s="12" t="s">
        <v>1849</v>
      </c>
      <c r="R2303" s="12" t="s">
        <v>1850</v>
      </c>
      <c r="S2303" s="12" t="s">
        <v>1877</v>
      </c>
    </row>
    <row r="2304" spans="1:19" x14ac:dyDescent="0.25">
      <c r="A2304" s="12" t="s">
        <v>1852</v>
      </c>
      <c r="B2304" s="12" t="s">
        <v>1838</v>
      </c>
      <c r="C2304" s="12" t="s">
        <v>1853</v>
      </c>
      <c r="D2304" s="12" t="s">
        <v>1840</v>
      </c>
      <c r="E2304" s="12" t="s">
        <v>1841</v>
      </c>
      <c r="F2304" s="13">
        <v>62.64</v>
      </c>
      <c r="G2304" s="12" t="s">
        <v>1842</v>
      </c>
      <c r="H2304" s="18">
        <v>43952</v>
      </c>
      <c r="I2304" s="12" t="s">
        <v>4266</v>
      </c>
      <c r="J2304" s="12" t="s">
        <v>4267</v>
      </c>
      <c r="K2304" s="12">
        <v>10128</v>
      </c>
      <c r="L2304" s="12" t="s">
        <v>971</v>
      </c>
      <c r="M2304" s="12">
        <v>113000</v>
      </c>
      <c r="N2304" s="12" t="s">
        <v>4268</v>
      </c>
      <c r="O2304" s="12" t="s">
        <v>1854</v>
      </c>
      <c r="P2304" s="12" t="s">
        <v>1855</v>
      </c>
      <c r="Q2304" s="12" t="s">
        <v>1856</v>
      </c>
      <c r="R2304" s="12" t="s">
        <v>1850</v>
      </c>
      <c r="S2304" s="12" t="s">
        <v>1877</v>
      </c>
    </row>
    <row r="2305" spans="1:19" x14ac:dyDescent="0.25">
      <c r="A2305" s="12" t="s">
        <v>1858</v>
      </c>
      <c r="B2305" s="12" t="s">
        <v>1838</v>
      </c>
      <c r="C2305" s="12" t="s">
        <v>1859</v>
      </c>
      <c r="D2305" s="12" t="s">
        <v>1840</v>
      </c>
      <c r="E2305" s="12" t="s">
        <v>1841</v>
      </c>
      <c r="F2305" s="13">
        <v>62.64</v>
      </c>
      <c r="G2305" s="12" t="s">
        <v>1842</v>
      </c>
      <c r="H2305" s="18">
        <v>43983</v>
      </c>
      <c r="I2305" s="12" t="s">
        <v>4194</v>
      </c>
      <c r="J2305" s="12" t="s">
        <v>4267</v>
      </c>
      <c r="K2305" s="12">
        <v>10128</v>
      </c>
      <c r="L2305" s="12" t="s">
        <v>971</v>
      </c>
      <c r="M2305" s="12">
        <v>113000</v>
      </c>
      <c r="N2305" s="12" t="s">
        <v>4268</v>
      </c>
      <c r="O2305" s="12" t="s">
        <v>1860</v>
      </c>
      <c r="P2305" s="12" t="s">
        <v>1861</v>
      </c>
      <c r="Q2305" s="12" t="s">
        <v>1862</v>
      </c>
      <c r="R2305" s="12" t="s">
        <v>1850</v>
      </c>
      <c r="S2305" s="12" t="s">
        <v>1877</v>
      </c>
    </row>
    <row r="2306" spans="1:19" x14ac:dyDescent="0.25">
      <c r="A2306" s="12" t="s">
        <v>1837</v>
      </c>
      <c r="B2306" s="12" t="s">
        <v>1838</v>
      </c>
      <c r="C2306" s="12" t="s">
        <v>1839</v>
      </c>
      <c r="D2306" s="12" t="s">
        <v>1840</v>
      </c>
      <c r="E2306" s="12" t="s">
        <v>1841</v>
      </c>
      <c r="F2306" s="13">
        <v>890.45</v>
      </c>
      <c r="G2306" s="12" t="s">
        <v>1842</v>
      </c>
      <c r="H2306" s="18">
        <v>43922</v>
      </c>
      <c r="I2306" s="12" t="s">
        <v>4269</v>
      </c>
      <c r="J2306" s="12" t="s">
        <v>4270</v>
      </c>
      <c r="K2306" s="12">
        <v>10128</v>
      </c>
      <c r="L2306" s="12" t="s">
        <v>971</v>
      </c>
      <c r="M2306" s="12">
        <v>113010</v>
      </c>
      <c r="N2306" s="12" t="s">
        <v>4271</v>
      </c>
      <c r="O2306" s="12" t="s">
        <v>1847</v>
      </c>
      <c r="P2306" s="12" t="s">
        <v>1848</v>
      </c>
      <c r="Q2306" s="12" t="s">
        <v>1849</v>
      </c>
      <c r="R2306" s="12" t="s">
        <v>1850</v>
      </c>
      <c r="S2306" s="12" t="s">
        <v>1851</v>
      </c>
    </row>
    <row r="2307" spans="1:19" x14ac:dyDescent="0.25">
      <c r="A2307" s="12" t="s">
        <v>1852</v>
      </c>
      <c r="B2307" s="12" t="s">
        <v>1838</v>
      </c>
      <c r="C2307" s="12" t="s">
        <v>1853</v>
      </c>
      <c r="D2307" s="12" t="s">
        <v>1840</v>
      </c>
      <c r="E2307" s="12" t="s">
        <v>1841</v>
      </c>
      <c r="F2307" s="13">
        <v>837.43</v>
      </c>
      <c r="G2307" s="12" t="s">
        <v>1842</v>
      </c>
      <c r="H2307" s="18">
        <v>43952</v>
      </c>
      <c r="I2307" s="12" t="s">
        <v>4269</v>
      </c>
      <c r="J2307" s="12" t="s">
        <v>4270</v>
      </c>
      <c r="K2307" s="12">
        <v>10128</v>
      </c>
      <c r="L2307" s="12" t="s">
        <v>971</v>
      </c>
      <c r="M2307" s="12">
        <v>113010</v>
      </c>
      <c r="N2307" s="12" t="s">
        <v>4271</v>
      </c>
      <c r="O2307" s="12" t="s">
        <v>1854</v>
      </c>
      <c r="P2307" s="12" t="s">
        <v>1855</v>
      </c>
      <c r="Q2307" s="12" t="s">
        <v>1856</v>
      </c>
      <c r="R2307" s="12" t="s">
        <v>1850</v>
      </c>
      <c r="S2307" s="12" t="s">
        <v>1851</v>
      </c>
    </row>
    <row r="2308" spans="1:19" x14ac:dyDescent="0.25">
      <c r="A2308" s="12" t="s">
        <v>1858</v>
      </c>
      <c r="B2308" s="12" t="s">
        <v>1838</v>
      </c>
      <c r="C2308" s="12" t="s">
        <v>1859</v>
      </c>
      <c r="D2308" s="12" t="s">
        <v>1840</v>
      </c>
      <c r="E2308" s="12" t="s">
        <v>1841</v>
      </c>
      <c r="F2308" s="13">
        <v>806.24</v>
      </c>
      <c r="G2308" s="12" t="s">
        <v>1842</v>
      </c>
      <c r="H2308" s="18">
        <v>43983</v>
      </c>
      <c r="I2308" s="12" t="s">
        <v>4197</v>
      </c>
      <c r="J2308" s="12" t="s">
        <v>4270</v>
      </c>
      <c r="K2308" s="12">
        <v>10128</v>
      </c>
      <c r="L2308" s="12" t="s">
        <v>971</v>
      </c>
      <c r="M2308" s="12">
        <v>113010</v>
      </c>
      <c r="N2308" s="12" t="s">
        <v>4271</v>
      </c>
      <c r="O2308" s="12" t="s">
        <v>1860</v>
      </c>
      <c r="P2308" s="12" t="s">
        <v>1861</v>
      </c>
      <c r="Q2308" s="12" t="s">
        <v>1862</v>
      </c>
      <c r="R2308" s="12" t="s">
        <v>1850</v>
      </c>
      <c r="S2308" s="12" t="s">
        <v>1851</v>
      </c>
    </row>
    <row r="2309" spans="1:19" x14ac:dyDescent="0.25">
      <c r="A2309" s="12" t="s">
        <v>1837</v>
      </c>
      <c r="B2309" s="12" t="s">
        <v>1838</v>
      </c>
      <c r="C2309" s="12" t="s">
        <v>1839</v>
      </c>
      <c r="D2309" s="12" t="s">
        <v>1840</v>
      </c>
      <c r="E2309" s="12" t="s">
        <v>1841</v>
      </c>
      <c r="F2309" s="13">
        <v>214.96</v>
      </c>
      <c r="G2309" s="12" t="s">
        <v>1842</v>
      </c>
      <c r="H2309" s="18">
        <v>43922</v>
      </c>
      <c r="I2309" s="12" t="s">
        <v>4272</v>
      </c>
      <c r="J2309" s="12" t="s">
        <v>4273</v>
      </c>
      <c r="K2309" s="12">
        <v>10128</v>
      </c>
      <c r="L2309" s="12" t="s">
        <v>971</v>
      </c>
      <c r="M2309" s="12">
        <v>113020</v>
      </c>
      <c r="N2309" s="12" t="s">
        <v>4274</v>
      </c>
      <c r="O2309" s="12" t="s">
        <v>1847</v>
      </c>
      <c r="P2309" s="12" t="s">
        <v>1848</v>
      </c>
      <c r="Q2309" s="12" t="s">
        <v>1849</v>
      </c>
      <c r="R2309" s="12" t="s">
        <v>1850</v>
      </c>
      <c r="S2309" s="12" t="s">
        <v>1866</v>
      </c>
    </row>
    <row r="2310" spans="1:19" x14ac:dyDescent="0.25">
      <c r="A2310" s="12" t="s">
        <v>1852</v>
      </c>
      <c r="B2310" s="12" t="s">
        <v>1838</v>
      </c>
      <c r="C2310" s="12" t="s">
        <v>1853</v>
      </c>
      <c r="D2310" s="12" t="s">
        <v>1840</v>
      </c>
      <c r="E2310" s="12" t="s">
        <v>1841</v>
      </c>
      <c r="F2310" s="13">
        <v>214.96</v>
      </c>
      <c r="G2310" s="12" t="s">
        <v>1842</v>
      </c>
      <c r="H2310" s="18">
        <v>43952</v>
      </c>
      <c r="I2310" s="12" t="s">
        <v>4272</v>
      </c>
      <c r="J2310" s="12" t="s">
        <v>4273</v>
      </c>
      <c r="K2310" s="12">
        <v>10128</v>
      </c>
      <c r="L2310" s="12" t="s">
        <v>971</v>
      </c>
      <c r="M2310" s="12">
        <v>113020</v>
      </c>
      <c r="N2310" s="12" t="s">
        <v>4274</v>
      </c>
      <c r="O2310" s="12" t="s">
        <v>1854</v>
      </c>
      <c r="P2310" s="12" t="s">
        <v>1855</v>
      </c>
      <c r="Q2310" s="12" t="s">
        <v>1856</v>
      </c>
      <c r="R2310" s="12" t="s">
        <v>1850</v>
      </c>
      <c r="S2310" s="12" t="s">
        <v>1866</v>
      </c>
    </row>
    <row r="2311" spans="1:19" x14ac:dyDescent="0.25">
      <c r="A2311" s="12" t="s">
        <v>1858</v>
      </c>
      <c r="B2311" s="12" t="s">
        <v>1838</v>
      </c>
      <c r="C2311" s="12" t="s">
        <v>1859</v>
      </c>
      <c r="D2311" s="12" t="s">
        <v>1840</v>
      </c>
      <c r="E2311" s="12" t="s">
        <v>1841</v>
      </c>
      <c r="F2311" s="13">
        <v>214.96</v>
      </c>
      <c r="G2311" s="12" t="s">
        <v>1842</v>
      </c>
      <c r="H2311" s="18">
        <v>43983</v>
      </c>
      <c r="I2311" s="12" t="s">
        <v>4200</v>
      </c>
      <c r="J2311" s="12" t="s">
        <v>4273</v>
      </c>
      <c r="K2311" s="12">
        <v>10128</v>
      </c>
      <c r="L2311" s="12" t="s">
        <v>971</v>
      </c>
      <c r="M2311" s="12">
        <v>113020</v>
      </c>
      <c r="N2311" s="12" t="s">
        <v>4274</v>
      </c>
      <c r="O2311" s="12" t="s">
        <v>1860</v>
      </c>
      <c r="P2311" s="12" t="s">
        <v>1861</v>
      </c>
      <c r="Q2311" s="12" t="s">
        <v>1862</v>
      </c>
      <c r="R2311" s="12" t="s">
        <v>1850</v>
      </c>
      <c r="S2311" s="12" t="s">
        <v>1866</v>
      </c>
    </row>
    <row r="2312" spans="1:19" x14ac:dyDescent="0.25">
      <c r="A2312" s="12" t="s">
        <v>1837</v>
      </c>
      <c r="B2312" s="12" t="s">
        <v>1838</v>
      </c>
      <c r="C2312" s="12" t="s">
        <v>1839</v>
      </c>
      <c r="D2312" s="12" t="s">
        <v>1840</v>
      </c>
      <c r="E2312" s="12" t="s">
        <v>1841</v>
      </c>
      <c r="F2312" s="13">
        <v>7823.26</v>
      </c>
      <c r="G2312" s="12" t="s">
        <v>1842</v>
      </c>
      <c r="H2312" s="18">
        <v>43922</v>
      </c>
      <c r="I2312" s="12" t="s">
        <v>4275</v>
      </c>
      <c r="J2312" s="12" t="s">
        <v>4276</v>
      </c>
      <c r="K2312" s="12">
        <v>10128</v>
      </c>
      <c r="L2312" s="12" t="s">
        <v>971</v>
      </c>
      <c r="M2312" s="12">
        <v>113040</v>
      </c>
      <c r="N2312" s="12" t="s">
        <v>4277</v>
      </c>
      <c r="O2312" s="12" t="s">
        <v>1847</v>
      </c>
      <c r="P2312" s="12" t="s">
        <v>1848</v>
      </c>
      <c r="Q2312" s="12" t="s">
        <v>1849</v>
      </c>
      <c r="R2312" s="12" t="s">
        <v>1850</v>
      </c>
      <c r="S2312" s="12" t="s">
        <v>1815</v>
      </c>
    </row>
    <row r="2313" spans="1:19" x14ac:dyDescent="0.25">
      <c r="A2313" s="12" t="s">
        <v>1852</v>
      </c>
      <c r="B2313" s="12" t="s">
        <v>1838</v>
      </c>
      <c r="C2313" s="12" t="s">
        <v>1853</v>
      </c>
      <c r="D2313" s="12" t="s">
        <v>1840</v>
      </c>
      <c r="E2313" s="12" t="s">
        <v>1841</v>
      </c>
      <c r="F2313" s="13">
        <v>7965.12</v>
      </c>
      <c r="G2313" s="12" t="s">
        <v>1842</v>
      </c>
      <c r="H2313" s="18">
        <v>43952</v>
      </c>
      <c r="I2313" s="12" t="s">
        <v>4275</v>
      </c>
      <c r="J2313" s="12" t="s">
        <v>4276</v>
      </c>
      <c r="K2313" s="12">
        <v>10128</v>
      </c>
      <c r="L2313" s="12" t="s">
        <v>971</v>
      </c>
      <c r="M2313" s="12">
        <v>113040</v>
      </c>
      <c r="N2313" s="12" t="s">
        <v>4277</v>
      </c>
      <c r="O2313" s="12" t="s">
        <v>1854</v>
      </c>
      <c r="P2313" s="12" t="s">
        <v>1855</v>
      </c>
      <c r="Q2313" s="12" t="s">
        <v>1856</v>
      </c>
      <c r="R2313" s="12" t="s">
        <v>1850</v>
      </c>
      <c r="S2313" s="12" t="s">
        <v>1815</v>
      </c>
    </row>
    <row r="2314" spans="1:19" x14ac:dyDescent="0.25">
      <c r="A2314" s="12" t="s">
        <v>1858</v>
      </c>
      <c r="B2314" s="12" t="s">
        <v>1838</v>
      </c>
      <c r="C2314" s="12" t="s">
        <v>1859</v>
      </c>
      <c r="D2314" s="12" t="s">
        <v>1840</v>
      </c>
      <c r="E2314" s="12" t="s">
        <v>1841</v>
      </c>
      <c r="F2314" s="13">
        <v>8139.42</v>
      </c>
      <c r="G2314" s="12" t="s">
        <v>1842</v>
      </c>
      <c r="H2314" s="18">
        <v>43983</v>
      </c>
      <c r="I2314" s="12" t="s">
        <v>4204</v>
      </c>
      <c r="J2314" s="12" t="s">
        <v>4276</v>
      </c>
      <c r="K2314" s="12">
        <v>10128</v>
      </c>
      <c r="L2314" s="12" t="s">
        <v>971</v>
      </c>
      <c r="M2314" s="12">
        <v>113040</v>
      </c>
      <c r="N2314" s="12" t="s">
        <v>4277</v>
      </c>
      <c r="O2314" s="12" t="s">
        <v>1860</v>
      </c>
      <c r="P2314" s="12" t="s">
        <v>1861</v>
      </c>
      <c r="Q2314" s="12" t="s">
        <v>1862</v>
      </c>
      <c r="R2314" s="12" t="s">
        <v>1850</v>
      </c>
      <c r="S2314" s="12" t="s">
        <v>1815</v>
      </c>
    </row>
    <row r="2315" spans="1:19" x14ac:dyDescent="0.25">
      <c r="A2315" s="12" t="s">
        <v>1837</v>
      </c>
      <c r="B2315" s="12" t="s">
        <v>1838</v>
      </c>
      <c r="C2315" s="12" t="s">
        <v>1839</v>
      </c>
      <c r="D2315" s="12" t="s">
        <v>1840</v>
      </c>
      <c r="E2315" s="12" t="s">
        <v>1841</v>
      </c>
      <c r="F2315" s="13">
        <v>456.44</v>
      </c>
      <c r="G2315" s="12" t="s">
        <v>1842</v>
      </c>
      <c r="H2315" s="18">
        <v>43922</v>
      </c>
      <c r="I2315" s="12" t="s">
        <v>4278</v>
      </c>
      <c r="J2315" s="12" t="s">
        <v>4279</v>
      </c>
      <c r="K2315" s="12">
        <v>10128</v>
      </c>
      <c r="L2315" s="12" t="s">
        <v>971</v>
      </c>
      <c r="M2315" s="12">
        <v>113060</v>
      </c>
      <c r="N2315" s="12" t="s">
        <v>4280</v>
      </c>
      <c r="O2315" s="12" t="s">
        <v>1847</v>
      </c>
      <c r="P2315" s="12" t="s">
        <v>1848</v>
      </c>
      <c r="Q2315" s="12" t="s">
        <v>1849</v>
      </c>
      <c r="R2315" s="12" t="s">
        <v>1850</v>
      </c>
      <c r="S2315" s="12" t="s">
        <v>1857</v>
      </c>
    </row>
    <row r="2316" spans="1:19" x14ac:dyDescent="0.25">
      <c r="A2316" s="12" t="s">
        <v>1852</v>
      </c>
      <c r="B2316" s="12" t="s">
        <v>1838</v>
      </c>
      <c r="C2316" s="12" t="s">
        <v>1853</v>
      </c>
      <c r="D2316" s="12" t="s">
        <v>1840</v>
      </c>
      <c r="E2316" s="12" t="s">
        <v>1841</v>
      </c>
      <c r="F2316" s="13">
        <v>456.44</v>
      </c>
      <c r="G2316" s="12" t="s">
        <v>1842</v>
      </c>
      <c r="H2316" s="18">
        <v>43952</v>
      </c>
      <c r="I2316" s="12" t="s">
        <v>4278</v>
      </c>
      <c r="J2316" s="12" t="s">
        <v>4279</v>
      </c>
      <c r="K2316" s="12">
        <v>10128</v>
      </c>
      <c r="L2316" s="12" t="s">
        <v>971</v>
      </c>
      <c r="M2316" s="12">
        <v>113060</v>
      </c>
      <c r="N2316" s="12" t="s">
        <v>4280</v>
      </c>
      <c r="O2316" s="12" t="s">
        <v>1854</v>
      </c>
      <c r="P2316" s="12" t="s">
        <v>1855</v>
      </c>
      <c r="Q2316" s="12" t="s">
        <v>1856</v>
      </c>
      <c r="R2316" s="12" t="s">
        <v>1850</v>
      </c>
      <c r="S2316" s="12" t="s">
        <v>1857</v>
      </c>
    </row>
    <row r="2317" spans="1:19" x14ac:dyDescent="0.25">
      <c r="A2317" s="12" t="s">
        <v>1858</v>
      </c>
      <c r="B2317" s="12" t="s">
        <v>1838</v>
      </c>
      <c r="C2317" s="12" t="s">
        <v>1859</v>
      </c>
      <c r="D2317" s="12" t="s">
        <v>1840</v>
      </c>
      <c r="E2317" s="12" t="s">
        <v>1841</v>
      </c>
      <c r="F2317" s="13">
        <v>456.44</v>
      </c>
      <c r="G2317" s="12" t="s">
        <v>1842</v>
      </c>
      <c r="H2317" s="18">
        <v>43983</v>
      </c>
      <c r="I2317" s="12" t="s">
        <v>4207</v>
      </c>
      <c r="J2317" s="12" t="s">
        <v>4279</v>
      </c>
      <c r="K2317" s="12">
        <v>10128</v>
      </c>
      <c r="L2317" s="12" t="s">
        <v>971</v>
      </c>
      <c r="M2317" s="12">
        <v>113060</v>
      </c>
      <c r="N2317" s="12" t="s">
        <v>4280</v>
      </c>
      <c r="O2317" s="12" t="s">
        <v>1860</v>
      </c>
      <c r="P2317" s="12" t="s">
        <v>1861</v>
      </c>
      <c r="Q2317" s="12" t="s">
        <v>1862</v>
      </c>
      <c r="R2317" s="12" t="s">
        <v>1850</v>
      </c>
      <c r="S2317" s="12" t="s">
        <v>1857</v>
      </c>
    </row>
    <row r="2318" spans="1:19" x14ac:dyDescent="0.25">
      <c r="A2318" s="12" t="s">
        <v>1837</v>
      </c>
      <c r="B2318" s="12" t="s">
        <v>1838</v>
      </c>
      <c r="C2318" s="12" t="s">
        <v>1839</v>
      </c>
      <c r="D2318" s="12" t="s">
        <v>1840</v>
      </c>
      <c r="E2318" s="12" t="s">
        <v>1841</v>
      </c>
      <c r="F2318" s="13">
        <v>735.04</v>
      </c>
      <c r="G2318" s="12" t="s">
        <v>1842</v>
      </c>
      <c r="H2318" s="18">
        <v>43922</v>
      </c>
      <c r="I2318" s="12" t="s">
        <v>4281</v>
      </c>
      <c r="J2318" s="12" t="s">
        <v>4282</v>
      </c>
      <c r="K2318" s="12">
        <v>10128</v>
      </c>
      <c r="L2318" s="12" t="s">
        <v>971</v>
      </c>
      <c r="M2318" s="12">
        <v>114000</v>
      </c>
      <c r="N2318" s="12" t="s">
        <v>4283</v>
      </c>
      <c r="O2318" s="12" t="s">
        <v>1847</v>
      </c>
      <c r="P2318" s="12" t="s">
        <v>1848</v>
      </c>
      <c r="Q2318" s="12" t="s">
        <v>1849</v>
      </c>
      <c r="R2318" s="12" t="s">
        <v>1850</v>
      </c>
      <c r="S2318" s="12" t="s">
        <v>1877</v>
      </c>
    </row>
    <row r="2319" spans="1:19" x14ac:dyDescent="0.25">
      <c r="A2319" s="12" t="s">
        <v>1852</v>
      </c>
      <c r="B2319" s="12" t="s">
        <v>1838</v>
      </c>
      <c r="C2319" s="12" t="s">
        <v>1853</v>
      </c>
      <c r="D2319" s="12" t="s">
        <v>1840</v>
      </c>
      <c r="E2319" s="12" t="s">
        <v>1841</v>
      </c>
      <c r="F2319" s="13">
        <v>735.04</v>
      </c>
      <c r="G2319" s="12" t="s">
        <v>1842</v>
      </c>
      <c r="H2319" s="18">
        <v>43952</v>
      </c>
      <c r="I2319" s="12" t="s">
        <v>4281</v>
      </c>
      <c r="J2319" s="12" t="s">
        <v>4282</v>
      </c>
      <c r="K2319" s="12">
        <v>10128</v>
      </c>
      <c r="L2319" s="12" t="s">
        <v>971</v>
      </c>
      <c r="M2319" s="12">
        <v>114000</v>
      </c>
      <c r="N2319" s="12" t="s">
        <v>4283</v>
      </c>
      <c r="O2319" s="12" t="s">
        <v>1854</v>
      </c>
      <c r="P2319" s="12" t="s">
        <v>1855</v>
      </c>
      <c r="Q2319" s="12" t="s">
        <v>1856</v>
      </c>
      <c r="R2319" s="12" t="s">
        <v>1850</v>
      </c>
      <c r="S2319" s="12" t="s">
        <v>1877</v>
      </c>
    </row>
    <row r="2320" spans="1:19" x14ac:dyDescent="0.25">
      <c r="A2320" s="12" t="s">
        <v>1858</v>
      </c>
      <c r="B2320" s="12" t="s">
        <v>1838</v>
      </c>
      <c r="C2320" s="12" t="s">
        <v>1859</v>
      </c>
      <c r="D2320" s="12" t="s">
        <v>1840</v>
      </c>
      <c r="E2320" s="12" t="s">
        <v>1841</v>
      </c>
      <c r="F2320" s="13">
        <v>735.04</v>
      </c>
      <c r="G2320" s="12" t="s">
        <v>1842</v>
      </c>
      <c r="H2320" s="18">
        <v>43983</v>
      </c>
      <c r="I2320" s="12" t="s">
        <v>4210</v>
      </c>
      <c r="J2320" s="12" t="s">
        <v>4282</v>
      </c>
      <c r="K2320" s="12">
        <v>10128</v>
      </c>
      <c r="L2320" s="12" t="s">
        <v>971</v>
      </c>
      <c r="M2320" s="12">
        <v>114000</v>
      </c>
      <c r="N2320" s="12" t="s">
        <v>4283</v>
      </c>
      <c r="O2320" s="12" t="s">
        <v>1860</v>
      </c>
      <c r="P2320" s="12" t="s">
        <v>1861</v>
      </c>
      <c r="Q2320" s="12" t="s">
        <v>1862</v>
      </c>
      <c r="R2320" s="12" t="s">
        <v>1850</v>
      </c>
      <c r="S2320" s="12" t="s">
        <v>1877</v>
      </c>
    </row>
    <row r="2321" spans="1:19" x14ac:dyDescent="0.25">
      <c r="A2321" s="12" t="s">
        <v>1837</v>
      </c>
      <c r="B2321" s="12" t="s">
        <v>1838</v>
      </c>
      <c r="C2321" s="12" t="s">
        <v>1839</v>
      </c>
      <c r="D2321" s="12" t="s">
        <v>1840</v>
      </c>
      <c r="E2321" s="12" t="s">
        <v>1841</v>
      </c>
      <c r="F2321" s="13">
        <v>1801.74</v>
      </c>
      <c r="G2321" s="12" t="s">
        <v>1842</v>
      </c>
      <c r="H2321" s="18">
        <v>43922</v>
      </c>
      <c r="I2321" s="12" t="s">
        <v>4284</v>
      </c>
      <c r="J2321" s="12" t="s">
        <v>4285</v>
      </c>
      <c r="K2321" s="12">
        <v>10128</v>
      </c>
      <c r="L2321" s="12" t="s">
        <v>971</v>
      </c>
      <c r="M2321" s="12">
        <v>114010</v>
      </c>
      <c r="N2321" s="12" t="s">
        <v>4286</v>
      </c>
      <c r="O2321" s="12" t="s">
        <v>1847</v>
      </c>
      <c r="P2321" s="12" t="s">
        <v>1848</v>
      </c>
      <c r="Q2321" s="12" t="s">
        <v>1849</v>
      </c>
      <c r="R2321" s="12" t="s">
        <v>1850</v>
      </c>
      <c r="S2321" s="12" t="s">
        <v>1851</v>
      </c>
    </row>
    <row r="2322" spans="1:19" x14ac:dyDescent="0.25">
      <c r="A2322" s="12" t="s">
        <v>1852</v>
      </c>
      <c r="B2322" s="12" t="s">
        <v>1838</v>
      </c>
      <c r="C2322" s="12" t="s">
        <v>1853</v>
      </c>
      <c r="D2322" s="12" t="s">
        <v>1840</v>
      </c>
      <c r="E2322" s="12" t="s">
        <v>1841</v>
      </c>
      <c r="F2322" s="13">
        <v>1801.74</v>
      </c>
      <c r="G2322" s="12" t="s">
        <v>1842</v>
      </c>
      <c r="H2322" s="18">
        <v>43952</v>
      </c>
      <c r="I2322" s="12" t="s">
        <v>4284</v>
      </c>
      <c r="J2322" s="12" t="s">
        <v>4285</v>
      </c>
      <c r="K2322" s="12">
        <v>10128</v>
      </c>
      <c r="L2322" s="12" t="s">
        <v>971</v>
      </c>
      <c r="M2322" s="12">
        <v>114010</v>
      </c>
      <c r="N2322" s="12" t="s">
        <v>4286</v>
      </c>
      <c r="O2322" s="12" t="s">
        <v>1854</v>
      </c>
      <c r="P2322" s="12" t="s">
        <v>1855</v>
      </c>
      <c r="Q2322" s="12" t="s">
        <v>1856</v>
      </c>
      <c r="R2322" s="12" t="s">
        <v>1850</v>
      </c>
      <c r="S2322" s="12" t="s">
        <v>1851</v>
      </c>
    </row>
    <row r="2323" spans="1:19" x14ac:dyDescent="0.25">
      <c r="A2323" s="12" t="s">
        <v>1858</v>
      </c>
      <c r="B2323" s="12" t="s">
        <v>1838</v>
      </c>
      <c r="C2323" s="12" t="s">
        <v>1859</v>
      </c>
      <c r="D2323" s="12" t="s">
        <v>1840</v>
      </c>
      <c r="E2323" s="12" t="s">
        <v>1841</v>
      </c>
      <c r="F2323" s="13">
        <v>1801.74</v>
      </c>
      <c r="G2323" s="12" t="s">
        <v>1842</v>
      </c>
      <c r="H2323" s="18">
        <v>43983</v>
      </c>
      <c r="I2323" s="12" t="s">
        <v>4214</v>
      </c>
      <c r="J2323" s="12" t="s">
        <v>4285</v>
      </c>
      <c r="K2323" s="12">
        <v>10128</v>
      </c>
      <c r="L2323" s="12" t="s">
        <v>971</v>
      </c>
      <c r="M2323" s="12">
        <v>114010</v>
      </c>
      <c r="N2323" s="12" t="s">
        <v>4286</v>
      </c>
      <c r="O2323" s="12" t="s">
        <v>1860</v>
      </c>
      <c r="P2323" s="12" t="s">
        <v>1861</v>
      </c>
      <c r="Q2323" s="12" t="s">
        <v>1862</v>
      </c>
      <c r="R2323" s="12" t="s">
        <v>1850</v>
      </c>
      <c r="S2323" s="12" t="s">
        <v>1851</v>
      </c>
    </row>
    <row r="2324" spans="1:19" x14ac:dyDescent="0.25">
      <c r="A2324" s="12" t="s">
        <v>1837</v>
      </c>
      <c r="B2324" s="12" t="s">
        <v>1838</v>
      </c>
      <c r="C2324" s="12" t="s">
        <v>1839</v>
      </c>
      <c r="D2324" s="12" t="s">
        <v>1840</v>
      </c>
      <c r="E2324" s="12" t="s">
        <v>1841</v>
      </c>
      <c r="F2324" s="13">
        <v>638.82000000000005</v>
      </c>
      <c r="G2324" s="12" t="s">
        <v>1842</v>
      </c>
      <c r="H2324" s="18">
        <v>43922</v>
      </c>
      <c r="I2324" s="12" t="s">
        <v>4287</v>
      </c>
      <c r="J2324" s="12" t="s">
        <v>4288</v>
      </c>
      <c r="K2324" s="12">
        <v>10128</v>
      </c>
      <c r="L2324" s="12" t="s">
        <v>971</v>
      </c>
      <c r="M2324" s="12">
        <v>114020</v>
      </c>
      <c r="N2324" s="12" t="s">
        <v>4289</v>
      </c>
      <c r="O2324" s="12" t="s">
        <v>1847</v>
      </c>
      <c r="P2324" s="12" t="s">
        <v>1848</v>
      </c>
      <c r="Q2324" s="12" t="s">
        <v>1849</v>
      </c>
      <c r="R2324" s="12" t="s">
        <v>1850</v>
      </c>
      <c r="S2324" s="12" t="s">
        <v>1866</v>
      </c>
    </row>
    <row r="2325" spans="1:19" x14ac:dyDescent="0.25">
      <c r="A2325" s="12" t="s">
        <v>1852</v>
      </c>
      <c r="B2325" s="12" t="s">
        <v>1838</v>
      </c>
      <c r="C2325" s="12" t="s">
        <v>1853</v>
      </c>
      <c r="D2325" s="12" t="s">
        <v>1840</v>
      </c>
      <c r="E2325" s="12" t="s">
        <v>1841</v>
      </c>
      <c r="F2325" s="13">
        <v>638.82000000000005</v>
      </c>
      <c r="G2325" s="12" t="s">
        <v>1842</v>
      </c>
      <c r="H2325" s="18">
        <v>43952</v>
      </c>
      <c r="I2325" s="12" t="s">
        <v>4287</v>
      </c>
      <c r="J2325" s="12" t="s">
        <v>4288</v>
      </c>
      <c r="K2325" s="12">
        <v>10128</v>
      </c>
      <c r="L2325" s="12" t="s">
        <v>971</v>
      </c>
      <c r="M2325" s="12">
        <v>114020</v>
      </c>
      <c r="N2325" s="12" t="s">
        <v>4289</v>
      </c>
      <c r="O2325" s="12" t="s">
        <v>1854</v>
      </c>
      <c r="P2325" s="12" t="s">
        <v>1855</v>
      </c>
      <c r="Q2325" s="12" t="s">
        <v>1856</v>
      </c>
      <c r="R2325" s="12" t="s">
        <v>1850</v>
      </c>
      <c r="S2325" s="12" t="s">
        <v>1866</v>
      </c>
    </row>
    <row r="2326" spans="1:19" x14ac:dyDescent="0.25">
      <c r="A2326" s="12" t="s">
        <v>1858</v>
      </c>
      <c r="B2326" s="12" t="s">
        <v>1838</v>
      </c>
      <c r="C2326" s="12" t="s">
        <v>1859</v>
      </c>
      <c r="D2326" s="12" t="s">
        <v>1840</v>
      </c>
      <c r="E2326" s="12" t="s">
        <v>1841</v>
      </c>
      <c r="F2326" s="13">
        <v>638.82000000000005</v>
      </c>
      <c r="G2326" s="12" t="s">
        <v>1842</v>
      </c>
      <c r="H2326" s="18">
        <v>43983</v>
      </c>
      <c r="I2326" s="12" t="s">
        <v>4218</v>
      </c>
      <c r="J2326" s="12" t="s">
        <v>4288</v>
      </c>
      <c r="K2326" s="12">
        <v>10128</v>
      </c>
      <c r="L2326" s="12" t="s">
        <v>971</v>
      </c>
      <c r="M2326" s="12">
        <v>114020</v>
      </c>
      <c r="N2326" s="12" t="s">
        <v>4289</v>
      </c>
      <c r="O2326" s="12" t="s">
        <v>1860</v>
      </c>
      <c r="P2326" s="12" t="s">
        <v>1861</v>
      </c>
      <c r="Q2326" s="12" t="s">
        <v>1862</v>
      </c>
      <c r="R2326" s="12" t="s">
        <v>1850</v>
      </c>
      <c r="S2326" s="12" t="s">
        <v>1866</v>
      </c>
    </row>
    <row r="2327" spans="1:19" x14ac:dyDescent="0.25">
      <c r="A2327" s="12" t="s">
        <v>1837</v>
      </c>
      <c r="B2327" s="12" t="s">
        <v>1838</v>
      </c>
      <c r="C2327" s="12" t="s">
        <v>1839</v>
      </c>
      <c r="D2327" s="12" t="s">
        <v>1840</v>
      </c>
      <c r="E2327" s="12" t="s">
        <v>1841</v>
      </c>
      <c r="F2327" s="13">
        <v>18259.64</v>
      </c>
      <c r="G2327" s="12" t="s">
        <v>1842</v>
      </c>
      <c r="H2327" s="18">
        <v>43922</v>
      </c>
      <c r="I2327" s="12" t="s">
        <v>4290</v>
      </c>
      <c r="J2327" s="12" t="s">
        <v>4291</v>
      </c>
      <c r="K2327" s="12">
        <v>10128</v>
      </c>
      <c r="L2327" s="12" t="s">
        <v>971</v>
      </c>
      <c r="M2327" s="12">
        <v>114040</v>
      </c>
      <c r="N2327" s="12" t="s">
        <v>4292</v>
      </c>
      <c r="O2327" s="12" t="s">
        <v>1847</v>
      </c>
      <c r="P2327" s="12" t="s">
        <v>1848</v>
      </c>
      <c r="Q2327" s="12" t="s">
        <v>1849</v>
      </c>
      <c r="R2327" s="12" t="s">
        <v>1850</v>
      </c>
      <c r="S2327" s="12" t="s">
        <v>1815</v>
      </c>
    </row>
    <row r="2328" spans="1:19" x14ac:dyDescent="0.25">
      <c r="A2328" s="12" t="s">
        <v>1852</v>
      </c>
      <c r="B2328" s="12" t="s">
        <v>1838</v>
      </c>
      <c r="C2328" s="12" t="s">
        <v>1853</v>
      </c>
      <c r="D2328" s="12" t="s">
        <v>1840</v>
      </c>
      <c r="E2328" s="12" t="s">
        <v>1841</v>
      </c>
      <c r="F2328" s="13">
        <v>18758.64</v>
      </c>
      <c r="G2328" s="12" t="s">
        <v>1842</v>
      </c>
      <c r="H2328" s="18">
        <v>43952</v>
      </c>
      <c r="I2328" s="12" t="s">
        <v>4290</v>
      </c>
      <c r="J2328" s="12" t="s">
        <v>4291</v>
      </c>
      <c r="K2328" s="12">
        <v>10128</v>
      </c>
      <c r="L2328" s="12" t="s">
        <v>971</v>
      </c>
      <c r="M2328" s="12">
        <v>114040</v>
      </c>
      <c r="N2328" s="12" t="s">
        <v>4292</v>
      </c>
      <c r="O2328" s="12" t="s">
        <v>1854</v>
      </c>
      <c r="P2328" s="12" t="s">
        <v>1855</v>
      </c>
      <c r="Q2328" s="12" t="s">
        <v>1856</v>
      </c>
      <c r="R2328" s="12" t="s">
        <v>1850</v>
      </c>
      <c r="S2328" s="12" t="s">
        <v>1815</v>
      </c>
    </row>
    <row r="2329" spans="1:19" x14ac:dyDescent="0.25">
      <c r="A2329" s="12" t="s">
        <v>1858</v>
      </c>
      <c r="B2329" s="12" t="s">
        <v>1838</v>
      </c>
      <c r="C2329" s="12" t="s">
        <v>1859</v>
      </c>
      <c r="D2329" s="12" t="s">
        <v>1840</v>
      </c>
      <c r="E2329" s="12" t="s">
        <v>1841</v>
      </c>
      <c r="F2329" s="13">
        <v>19007.62</v>
      </c>
      <c r="G2329" s="12" t="s">
        <v>1842</v>
      </c>
      <c r="H2329" s="18">
        <v>43983</v>
      </c>
      <c r="I2329" s="12" t="s">
        <v>4221</v>
      </c>
      <c r="J2329" s="12" t="s">
        <v>4291</v>
      </c>
      <c r="K2329" s="12">
        <v>10128</v>
      </c>
      <c r="L2329" s="12" t="s">
        <v>971</v>
      </c>
      <c r="M2329" s="12">
        <v>114040</v>
      </c>
      <c r="N2329" s="12" t="s">
        <v>4292</v>
      </c>
      <c r="O2329" s="12" t="s">
        <v>1860</v>
      </c>
      <c r="P2329" s="12" t="s">
        <v>1861</v>
      </c>
      <c r="Q2329" s="12" t="s">
        <v>1862</v>
      </c>
      <c r="R2329" s="12" t="s">
        <v>1850</v>
      </c>
      <c r="S2329" s="12" t="s">
        <v>1815</v>
      </c>
    </row>
    <row r="2330" spans="1:19" x14ac:dyDescent="0.25">
      <c r="A2330" s="12" t="s">
        <v>1837</v>
      </c>
      <c r="B2330" s="12" t="s">
        <v>1838</v>
      </c>
      <c r="C2330" s="12" t="s">
        <v>1839</v>
      </c>
      <c r="D2330" s="12" t="s">
        <v>1840</v>
      </c>
      <c r="E2330" s="12" t="s">
        <v>1841</v>
      </c>
      <c r="F2330" s="13">
        <v>2878.53</v>
      </c>
      <c r="G2330" s="12" t="s">
        <v>1842</v>
      </c>
      <c r="H2330" s="18">
        <v>43922</v>
      </c>
      <c r="I2330" s="12" t="s">
        <v>4293</v>
      </c>
      <c r="J2330" s="12" t="s">
        <v>4294</v>
      </c>
      <c r="K2330" s="12">
        <v>10128</v>
      </c>
      <c r="L2330" s="12" t="s">
        <v>971</v>
      </c>
      <c r="M2330" s="12">
        <v>114060</v>
      </c>
      <c r="N2330" s="12" t="s">
        <v>4295</v>
      </c>
      <c r="O2330" s="12" t="s">
        <v>1847</v>
      </c>
      <c r="P2330" s="12" t="s">
        <v>1848</v>
      </c>
      <c r="Q2330" s="12" t="s">
        <v>1849</v>
      </c>
      <c r="R2330" s="12" t="s">
        <v>1850</v>
      </c>
      <c r="S2330" s="12" t="s">
        <v>1857</v>
      </c>
    </row>
    <row r="2331" spans="1:19" x14ac:dyDescent="0.25">
      <c r="A2331" s="12" t="s">
        <v>1852</v>
      </c>
      <c r="B2331" s="12" t="s">
        <v>1838</v>
      </c>
      <c r="C2331" s="12" t="s">
        <v>1853</v>
      </c>
      <c r="D2331" s="12" t="s">
        <v>1840</v>
      </c>
      <c r="E2331" s="12" t="s">
        <v>1841</v>
      </c>
      <c r="F2331" s="13">
        <v>2878.53</v>
      </c>
      <c r="G2331" s="12" t="s">
        <v>1842</v>
      </c>
      <c r="H2331" s="18">
        <v>43952</v>
      </c>
      <c r="I2331" s="12" t="s">
        <v>4293</v>
      </c>
      <c r="J2331" s="12" t="s">
        <v>4294</v>
      </c>
      <c r="K2331" s="12">
        <v>10128</v>
      </c>
      <c r="L2331" s="12" t="s">
        <v>971</v>
      </c>
      <c r="M2331" s="12">
        <v>114060</v>
      </c>
      <c r="N2331" s="12" t="s">
        <v>4295</v>
      </c>
      <c r="O2331" s="12" t="s">
        <v>1854</v>
      </c>
      <c r="P2331" s="12" t="s">
        <v>1855</v>
      </c>
      <c r="Q2331" s="12" t="s">
        <v>1856</v>
      </c>
      <c r="R2331" s="12" t="s">
        <v>1850</v>
      </c>
      <c r="S2331" s="12" t="s">
        <v>1857</v>
      </c>
    </row>
    <row r="2332" spans="1:19" x14ac:dyDescent="0.25">
      <c r="A2332" s="12" t="s">
        <v>1858</v>
      </c>
      <c r="B2332" s="12" t="s">
        <v>1838</v>
      </c>
      <c r="C2332" s="12" t="s">
        <v>1859</v>
      </c>
      <c r="D2332" s="12" t="s">
        <v>1840</v>
      </c>
      <c r="E2332" s="12" t="s">
        <v>1841</v>
      </c>
      <c r="F2332" s="13">
        <v>2878.53</v>
      </c>
      <c r="G2332" s="12" t="s">
        <v>1842</v>
      </c>
      <c r="H2332" s="18">
        <v>43983</v>
      </c>
      <c r="I2332" s="12" t="s">
        <v>4224</v>
      </c>
      <c r="J2332" s="12" t="s">
        <v>4294</v>
      </c>
      <c r="K2332" s="12">
        <v>10128</v>
      </c>
      <c r="L2332" s="12" t="s">
        <v>971</v>
      </c>
      <c r="M2332" s="12">
        <v>114060</v>
      </c>
      <c r="N2332" s="12" t="s">
        <v>4295</v>
      </c>
      <c r="O2332" s="12" t="s">
        <v>1860</v>
      </c>
      <c r="P2332" s="12" t="s">
        <v>1861</v>
      </c>
      <c r="Q2332" s="12" t="s">
        <v>1862</v>
      </c>
      <c r="R2332" s="12" t="s">
        <v>1850</v>
      </c>
      <c r="S2332" s="12" t="s">
        <v>1857</v>
      </c>
    </row>
    <row r="2333" spans="1:19" x14ac:dyDescent="0.25">
      <c r="A2333" s="12" t="s">
        <v>1837</v>
      </c>
      <c r="B2333" s="12" t="s">
        <v>1838</v>
      </c>
      <c r="C2333" s="12" t="s">
        <v>1839</v>
      </c>
      <c r="D2333" s="12" t="s">
        <v>1840</v>
      </c>
      <c r="E2333" s="12" t="s">
        <v>1841</v>
      </c>
      <c r="F2333" s="13">
        <v>9419.25</v>
      </c>
      <c r="G2333" s="12" t="s">
        <v>1842</v>
      </c>
      <c r="H2333" s="18">
        <v>43922</v>
      </c>
      <c r="I2333" s="12" t="s">
        <v>4296</v>
      </c>
      <c r="J2333" s="12" t="s">
        <v>4297</v>
      </c>
      <c r="K2333" s="12">
        <v>10129</v>
      </c>
      <c r="L2333" s="12" t="s">
        <v>4298</v>
      </c>
      <c r="M2333" s="12">
        <v>111100</v>
      </c>
      <c r="N2333" s="12" t="s">
        <v>4299</v>
      </c>
      <c r="O2333" s="12" t="s">
        <v>1847</v>
      </c>
      <c r="P2333" s="12" t="s">
        <v>1848</v>
      </c>
      <c r="Q2333" s="12" t="s">
        <v>1849</v>
      </c>
      <c r="R2333" s="12" t="s">
        <v>1850</v>
      </c>
      <c r="S2333" s="12" t="s">
        <v>1851</v>
      </c>
    </row>
    <row r="2334" spans="1:19" x14ac:dyDescent="0.25">
      <c r="A2334" s="12" t="s">
        <v>1852</v>
      </c>
      <c r="B2334" s="12" t="s">
        <v>1838</v>
      </c>
      <c r="C2334" s="12" t="s">
        <v>1853</v>
      </c>
      <c r="D2334" s="12" t="s">
        <v>1840</v>
      </c>
      <c r="E2334" s="12" t="s">
        <v>1841</v>
      </c>
      <c r="F2334" s="13">
        <v>10553.25</v>
      </c>
      <c r="G2334" s="12" t="s">
        <v>1842</v>
      </c>
      <c r="H2334" s="18">
        <v>43952</v>
      </c>
      <c r="I2334" s="12" t="s">
        <v>4296</v>
      </c>
      <c r="J2334" s="12" t="s">
        <v>4297</v>
      </c>
      <c r="K2334" s="12">
        <v>10129</v>
      </c>
      <c r="L2334" s="12" t="s">
        <v>4298</v>
      </c>
      <c r="M2334" s="12">
        <v>111100</v>
      </c>
      <c r="N2334" s="12" t="s">
        <v>4299</v>
      </c>
      <c r="O2334" s="12" t="s">
        <v>1854</v>
      </c>
      <c r="P2334" s="12" t="s">
        <v>1855</v>
      </c>
      <c r="Q2334" s="12" t="s">
        <v>1856</v>
      </c>
      <c r="R2334" s="12" t="s">
        <v>1850</v>
      </c>
      <c r="S2334" s="12" t="s">
        <v>1851</v>
      </c>
    </row>
    <row r="2335" spans="1:19" x14ac:dyDescent="0.25">
      <c r="A2335" s="12" t="s">
        <v>1858</v>
      </c>
      <c r="B2335" s="12" t="s">
        <v>1838</v>
      </c>
      <c r="C2335" s="12" t="s">
        <v>1859</v>
      </c>
      <c r="D2335" s="12" t="s">
        <v>1840</v>
      </c>
      <c r="E2335" s="12" t="s">
        <v>1841</v>
      </c>
      <c r="F2335" s="13">
        <v>9500.25</v>
      </c>
      <c r="G2335" s="12" t="s">
        <v>1842</v>
      </c>
      <c r="H2335" s="18">
        <v>43983</v>
      </c>
      <c r="I2335" s="12" t="s">
        <v>4227</v>
      </c>
      <c r="J2335" s="12" t="s">
        <v>4297</v>
      </c>
      <c r="K2335" s="12">
        <v>10129</v>
      </c>
      <c r="L2335" s="12" t="s">
        <v>4298</v>
      </c>
      <c r="M2335" s="12">
        <v>111100</v>
      </c>
      <c r="N2335" s="12" t="s">
        <v>4299</v>
      </c>
      <c r="O2335" s="12" t="s">
        <v>1860</v>
      </c>
      <c r="P2335" s="12" t="s">
        <v>1861</v>
      </c>
      <c r="Q2335" s="12" t="s">
        <v>1862</v>
      </c>
      <c r="R2335" s="12" t="s">
        <v>1850</v>
      </c>
      <c r="S2335" s="12" t="s">
        <v>1851</v>
      </c>
    </row>
    <row r="2336" spans="1:19" x14ac:dyDescent="0.25">
      <c r="A2336" s="12" t="s">
        <v>1837</v>
      </c>
      <c r="B2336" s="12" t="s">
        <v>1838</v>
      </c>
      <c r="C2336" s="12" t="s">
        <v>1839</v>
      </c>
      <c r="D2336" s="12" t="s">
        <v>1840</v>
      </c>
      <c r="E2336" s="12" t="s">
        <v>1841</v>
      </c>
      <c r="F2336" s="13">
        <v>58266.559999999998</v>
      </c>
      <c r="G2336" s="12" t="s">
        <v>1842</v>
      </c>
      <c r="H2336" s="18">
        <v>43922</v>
      </c>
      <c r="I2336" s="12" t="s">
        <v>4300</v>
      </c>
      <c r="J2336" s="12" t="s">
        <v>4301</v>
      </c>
      <c r="K2336" s="12">
        <v>10129</v>
      </c>
      <c r="L2336" s="12" t="s">
        <v>4298</v>
      </c>
      <c r="M2336" s="12">
        <v>111400</v>
      </c>
      <c r="N2336" s="12" t="s">
        <v>4302</v>
      </c>
      <c r="O2336" s="12" t="s">
        <v>1847</v>
      </c>
      <c r="P2336" s="12" t="s">
        <v>1848</v>
      </c>
      <c r="Q2336" s="12" t="s">
        <v>1849</v>
      </c>
      <c r="R2336" s="12" t="s">
        <v>1850</v>
      </c>
      <c r="S2336" s="12" t="s">
        <v>1815</v>
      </c>
    </row>
    <row r="2337" spans="1:19" x14ac:dyDescent="0.25">
      <c r="A2337" s="12" t="s">
        <v>1852</v>
      </c>
      <c r="B2337" s="12" t="s">
        <v>1838</v>
      </c>
      <c r="C2337" s="12" t="s">
        <v>1853</v>
      </c>
      <c r="D2337" s="12" t="s">
        <v>1840</v>
      </c>
      <c r="E2337" s="12" t="s">
        <v>1841</v>
      </c>
      <c r="F2337" s="13">
        <v>54779.5</v>
      </c>
      <c r="G2337" s="12" t="s">
        <v>1842</v>
      </c>
      <c r="H2337" s="18">
        <v>43952</v>
      </c>
      <c r="I2337" s="12" t="s">
        <v>4300</v>
      </c>
      <c r="J2337" s="12" t="s">
        <v>4301</v>
      </c>
      <c r="K2337" s="12">
        <v>10129</v>
      </c>
      <c r="L2337" s="12" t="s">
        <v>4298</v>
      </c>
      <c r="M2337" s="12">
        <v>111400</v>
      </c>
      <c r="N2337" s="12" t="s">
        <v>4302</v>
      </c>
      <c r="O2337" s="12" t="s">
        <v>1854</v>
      </c>
      <c r="P2337" s="12" t="s">
        <v>1855</v>
      </c>
      <c r="Q2337" s="12" t="s">
        <v>1856</v>
      </c>
      <c r="R2337" s="12" t="s">
        <v>1850</v>
      </c>
      <c r="S2337" s="12" t="s">
        <v>1815</v>
      </c>
    </row>
    <row r="2338" spans="1:19" x14ac:dyDescent="0.25">
      <c r="A2338" s="12" t="s">
        <v>1858</v>
      </c>
      <c r="B2338" s="12" t="s">
        <v>1838</v>
      </c>
      <c r="C2338" s="12" t="s">
        <v>1859</v>
      </c>
      <c r="D2338" s="12" t="s">
        <v>1840</v>
      </c>
      <c r="E2338" s="12" t="s">
        <v>1841</v>
      </c>
      <c r="F2338" s="13">
        <v>54991.17</v>
      </c>
      <c r="G2338" s="12" t="s">
        <v>1842</v>
      </c>
      <c r="H2338" s="18">
        <v>43983</v>
      </c>
      <c r="I2338" s="12" t="s">
        <v>4231</v>
      </c>
      <c r="J2338" s="12" t="s">
        <v>4301</v>
      </c>
      <c r="K2338" s="12">
        <v>10129</v>
      </c>
      <c r="L2338" s="12" t="s">
        <v>4298</v>
      </c>
      <c r="M2338" s="12">
        <v>111400</v>
      </c>
      <c r="N2338" s="12" t="s">
        <v>4302</v>
      </c>
      <c r="O2338" s="12" t="s">
        <v>1860</v>
      </c>
      <c r="P2338" s="12" t="s">
        <v>1861</v>
      </c>
      <c r="Q2338" s="12" t="s">
        <v>1862</v>
      </c>
      <c r="R2338" s="12" t="s">
        <v>1850</v>
      </c>
      <c r="S2338" s="12" t="s">
        <v>1815</v>
      </c>
    </row>
    <row r="2339" spans="1:19" x14ac:dyDescent="0.25">
      <c r="A2339" s="12" t="s">
        <v>1837</v>
      </c>
      <c r="B2339" s="12" t="s">
        <v>1838</v>
      </c>
      <c r="C2339" s="12" t="s">
        <v>1839</v>
      </c>
      <c r="D2339" s="12" t="s">
        <v>1840</v>
      </c>
      <c r="E2339" s="12" t="s">
        <v>1841</v>
      </c>
      <c r="F2339" s="13">
        <v>27784.17</v>
      </c>
      <c r="G2339" s="12" t="s">
        <v>1842</v>
      </c>
      <c r="H2339" s="18">
        <v>43922</v>
      </c>
      <c r="I2339" s="12" t="s">
        <v>4303</v>
      </c>
      <c r="J2339" s="12" t="s">
        <v>4304</v>
      </c>
      <c r="K2339" s="12">
        <v>10129</v>
      </c>
      <c r="L2339" s="12" t="s">
        <v>4298</v>
      </c>
      <c r="M2339" s="12">
        <v>111600</v>
      </c>
      <c r="N2339" s="12" t="s">
        <v>4305</v>
      </c>
      <c r="O2339" s="12" t="s">
        <v>1847</v>
      </c>
      <c r="P2339" s="12" t="s">
        <v>1848</v>
      </c>
      <c r="Q2339" s="12" t="s">
        <v>1849</v>
      </c>
      <c r="R2339" s="12" t="s">
        <v>1850</v>
      </c>
      <c r="S2339" s="12" t="s">
        <v>1857</v>
      </c>
    </row>
    <row r="2340" spans="1:19" x14ac:dyDescent="0.25">
      <c r="A2340" s="12" t="s">
        <v>1852</v>
      </c>
      <c r="B2340" s="12" t="s">
        <v>1838</v>
      </c>
      <c r="C2340" s="12" t="s">
        <v>1853</v>
      </c>
      <c r="D2340" s="12" t="s">
        <v>1840</v>
      </c>
      <c r="E2340" s="12" t="s">
        <v>1841</v>
      </c>
      <c r="F2340" s="13">
        <v>25874.69</v>
      </c>
      <c r="G2340" s="12" t="s">
        <v>1842</v>
      </c>
      <c r="H2340" s="18">
        <v>43952</v>
      </c>
      <c r="I2340" s="12" t="s">
        <v>4303</v>
      </c>
      <c r="J2340" s="12" t="s">
        <v>4304</v>
      </c>
      <c r="K2340" s="12">
        <v>10129</v>
      </c>
      <c r="L2340" s="12" t="s">
        <v>4298</v>
      </c>
      <c r="M2340" s="12">
        <v>111600</v>
      </c>
      <c r="N2340" s="12" t="s">
        <v>4305</v>
      </c>
      <c r="O2340" s="12" t="s">
        <v>1854</v>
      </c>
      <c r="P2340" s="12" t="s">
        <v>1855</v>
      </c>
      <c r="Q2340" s="12" t="s">
        <v>1856</v>
      </c>
      <c r="R2340" s="12" t="s">
        <v>1850</v>
      </c>
      <c r="S2340" s="12" t="s">
        <v>1857</v>
      </c>
    </row>
    <row r="2341" spans="1:19" x14ac:dyDescent="0.25">
      <c r="A2341" s="12" t="s">
        <v>1858</v>
      </c>
      <c r="B2341" s="12" t="s">
        <v>1838</v>
      </c>
      <c r="C2341" s="12" t="s">
        <v>1859</v>
      </c>
      <c r="D2341" s="12" t="s">
        <v>1840</v>
      </c>
      <c r="E2341" s="12" t="s">
        <v>1841</v>
      </c>
      <c r="F2341" s="13">
        <v>559.1</v>
      </c>
      <c r="G2341" s="12" t="s">
        <v>1842</v>
      </c>
      <c r="H2341" s="18">
        <v>43983</v>
      </c>
      <c r="I2341" s="12" t="s">
        <v>4306</v>
      </c>
      <c r="J2341" s="12" t="s">
        <v>4304</v>
      </c>
      <c r="K2341" s="12">
        <v>10129</v>
      </c>
      <c r="L2341" s="12" t="s">
        <v>4298</v>
      </c>
      <c r="M2341" s="12">
        <v>111600</v>
      </c>
      <c r="N2341" s="12" t="s">
        <v>4305</v>
      </c>
      <c r="O2341" s="12" t="s">
        <v>1860</v>
      </c>
      <c r="P2341" s="12" t="s">
        <v>1814</v>
      </c>
      <c r="Q2341" s="12" t="s">
        <v>2013</v>
      </c>
      <c r="R2341" s="12" t="s">
        <v>1850</v>
      </c>
      <c r="S2341" s="12" t="s">
        <v>1857</v>
      </c>
    </row>
    <row r="2342" spans="1:19" x14ac:dyDescent="0.25">
      <c r="A2342" s="12" t="s">
        <v>1858</v>
      </c>
      <c r="B2342" s="12" t="s">
        <v>1838</v>
      </c>
      <c r="C2342" s="12" t="s">
        <v>1859</v>
      </c>
      <c r="D2342" s="12" t="s">
        <v>1840</v>
      </c>
      <c r="E2342" s="12" t="s">
        <v>1841</v>
      </c>
      <c r="F2342" s="13">
        <v>25315.59</v>
      </c>
      <c r="G2342" s="12" t="s">
        <v>1842</v>
      </c>
      <c r="H2342" s="18">
        <v>43983</v>
      </c>
      <c r="I2342" s="12" t="s">
        <v>4234</v>
      </c>
      <c r="J2342" s="12" t="s">
        <v>4304</v>
      </c>
      <c r="K2342" s="12">
        <v>10129</v>
      </c>
      <c r="L2342" s="12" t="s">
        <v>4298</v>
      </c>
      <c r="M2342" s="12">
        <v>111600</v>
      </c>
      <c r="N2342" s="12" t="s">
        <v>4305</v>
      </c>
      <c r="O2342" s="12" t="s">
        <v>1860</v>
      </c>
      <c r="P2342" s="12" t="s">
        <v>1861</v>
      </c>
      <c r="Q2342" s="12" t="s">
        <v>1862</v>
      </c>
      <c r="R2342" s="12" t="s">
        <v>1850</v>
      </c>
      <c r="S2342" s="12" t="s">
        <v>1857</v>
      </c>
    </row>
    <row r="2343" spans="1:19" x14ac:dyDescent="0.25">
      <c r="A2343" s="12" t="s">
        <v>1837</v>
      </c>
      <c r="B2343" s="12" t="s">
        <v>1838</v>
      </c>
      <c r="C2343" s="12" t="s">
        <v>1839</v>
      </c>
      <c r="D2343" s="12" t="s">
        <v>1840</v>
      </c>
      <c r="E2343" s="12" t="s">
        <v>1841</v>
      </c>
      <c r="F2343" s="13">
        <v>1924.21</v>
      </c>
      <c r="G2343" s="12" t="s">
        <v>1842</v>
      </c>
      <c r="H2343" s="18">
        <v>43922</v>
      </c>
      <c r="I2343" s="12" t="s">
        <v>4307</v>
      </c>
      <c r="J2343" s="12" t="s">
        <v>4308</v>
      </c>
      <c r="K2343" s="12">
        <v>10129</v>
      </c>
      <c r="L2343" s="12" t="s">
        <v>4298</v>
      </c>
      <c r="M2343" s="12">
        <v>111700</v>
      </c>
      <c r="N2343" s="12" t="s">
        <v>4309</v>
      </c>
      <c r="O2343" s="12" t="s">
        <v>1847</v>
      </c>
      <c r="P2343" s="12" t="s">
        <v>1848</v>
      </c>
      <c r="Q2343" s="12" t="s">
        <v>1849</v>
      </c>
      <c r="R2343" s="12" t="s">
        <v>1850</v>
      </c>
      <c r="S2343" s="12" t="s">
        <v>1877</v>
      </c>
    </row>
    <row r="2344" spans="1:19" x14ac:dyDescent="0.25">
      <c r="A2344" s="12" t="s">
        <v>1852</v>
      </c>
      <c r="B2344" s="12" t="s">
        <v>1838</v>
      </c>
      <c r="C2344" s="12" t="s">
        <v>1853</v>
      </c>
      <c r="D2344" s="12" t="s">
        <v>1840</v>
      </c>
      <c r="E2344" s="12" t="s">
        <v>1841</v>
      </c>
      <c r="F2344" s="13">
        <v>1924.21</v>
      </c>
      <c r="G2344" s="12" t="s">
        <v>1842</v>
      </c>
      <c r="H2344" s="18">
        <v>43952</v>
      </c>
      <c r="I2344" s="12" t="s">
        <v>4307</v>
      </c>
      <c r="J2344" s="12" t="s">
        <v>4308</v>
      </c>
      <c r="K2344" s="12">
        <v>10129</v>
      </c>
      <c r="L2344" s="12" t="s">
        <v>4298</v>
      </c>
      <c r="M2344" s="12">
        <v>111700</v>
      </c>
      <c r="N2344" s="12" t="s">
        <v>4309</v>
      </c>
      <c r="O2344" s="12" t="s">
        <v>1854</v>
      </c>
      <c r="P2344" s="12" t="s">
        <v>1855</v>
      </c>
      <c r="Q2344" s="12" t="s">
        <v>1856</v>
      </c>
      <c r="R2344" s="12" t="s">
        <v>1850</v>
      </c>
      <c r="S2344" s="12" t="s">
        <v>1877</v>
      </c>
    </row>
    <row r="2345" spans="1:19" x14ac:dyDescent="0.25">
      <c r="A2345" s="12" t="s">
        <v>1858</v>
      </c>
      <c r="B2345" s="12" t="s">
        <v>1838</v>
      </c>
      <c r="C2345" s="12" t="s">
        <v>1859</v>
      </c>
      <c r="D2345" s="12" t="s">
        <v>1840</v>
      </c>
      <c r="E2345" s="12" t="s">
        <v>1841</v>
      </c>
      <c r="F2345" s="13">
        <v>437.32</v>
      </c>
      <c r="G2345" s="12" t="s">
        <v>1842</v>
      </c>
      <c r="H2345" s="18">
        <v>43983</v>
      </c>
      <c r="I2345" s="12" t="s">
        <v>4310</v>
      </c>
      <c r="J2345" s="12" t="s">
        <v>4308</v>
      </c>
      <c r="K2345" s="12">
        <v>10129</v>
      </c>
      <c r="L2345" s="12" t="s">
        <v>4298</v>
      </c>
      <c r="M2345" s="12">
        <v>111700</v>
      </c>
      <c r="N2345" s="12" t="s">
        <v>4309</v>
      </c>
      <c r="O2345" s="12" t="s">
        <v>1860</v>
      </c>
      <c r="P2345" s="12" t="s">
        <v>1814</v>
      </c>
      <c r="Q2345" s="12" t="s">
        <v>2013</v>
      </c>
      <c r="R2345" s="12" t="s">
        <v>1850</v>
      </c>
      <c r="S2345" s="12" t="s">
        <v>1877</v>
      </c>
    </row>
    <row r="2346" spans="1:19" x14ac:dyDescent="0.25">
      <c r="A2346" s="12" t="s">
        <v>1858</v>
      </c>
      <c r="B2346" s="12" t="s">
        <v>1838</v>
      </c>
      <c r="C2346" s="12" t="s">
        <v>1859</v>
      </c>
      <c r="D2346" s="12" t="s">
        <v>1840</v>
      </c>
      <c r="E2346" s="12" t="s">
        <v>1841</v>
      </c>
      <c r="F2346" s="13">
        <v>1486.89</v>
      </c>
      <c r="G2346" s="12" t="s">
        <v>1842</v>
      </c>
      <c r="H2346" s="18">
        <v>43983</v>
      </c>
      <c r="I2346" s="12" t="s">
        <v>4238</v>
      </c>
      <c r="J2346" s="12" t="s">
        <v>4308</v>
      </c>
      <c r="K2346" s="12">
        <v>10129</v>
      </c>
      <c r="L2346" s="12" t="s">
        <v>4298</v>
      </c>
      <c r="M2346" s="12">
        <v>111700</v>
      </c>
      <c r="N2346" s="12" t="s">
        <v>4309</v>
      </c>
      <c r="O2346" s="12" t="s">
        <v>1860</v>
      </c>
      <c r="P2346" s="12" t="s">
        <v>1861</v>
      </c>
      <c r="Q2346" s="12" t="s">
        <v>1862</v>
      </c>
      <c r="R2346" s="12" t="s">
        <v>1850</v>
      </c>
      <c r="S2346" s="12" t="s">
        <v>1877</v>
      </c>
    </row>
    <row r="2347" spans="1:19" x14ac:dyDescent="0.25">
      <c r="A2347" s="12" t="s">
        <v>1837</v>
      </c>
      <c r="B2347" s="12" t="s">
        <v>1838</v>
      </c>
      <c r="C2347" s="12" t="s">
        <v>1839</v>
      </c>
      <c r="D2347" s="12" t="s">
        <v>1840</v>
      </c>
      <c r="E2347" s="12" t="s">
        <v>1841</v>
      </c>
      <c r="F2347" s="13">
        <v>805.44</v>
      </c>
      <c r="G2347" s="12" t="s">
        <v>1842</v>
      </c>
      <c r="H2347" s="18">
        <v>43922</v>
      </c>
      <c r="I2347" s="12" t="s">
        <v>4311</v>
      </c>
      <c r="J2347" s="12" t="s">
        <v>4312</v>
      </c>
      <c r="K2347" s="12">
        <v>10129</v>
      </c>
      <c r="L2347" s="12" t="s">
        <v>4298</v>
      </c>
      <c r="M2347" s="12">
        <v>113010</v>
      </c>
      <c r="N2347" s="12" t="s">
        <v>4313</v>
      </c>
      <c r="O2347" s="12" t="s">
        <v>1847</v>
      </c>
      <c r="P2347" s="12" t="s">
        <v>1848</v>
      </c>
      <c r="Q2347" s="12" t="s">
        <v>1849</v>
      </c>
      <c r="R2347" s="12" t="s">
        <v>1850</v>
      </c>
      <c r="S2347" s="12" t="s">
        <v>1851</v>
      </c>
    </row>
    <row r="2348" spans="1:19" x14ac:dyDescent="0.25">
      <c r="A2348" s="12" t="s">
        <v>1852</v>
      </c>
      <c r="B2348" s="12" t="s">
        <v>1838</v>
      </c>
      <c r="C2348" s="12" t="s">
        <v>1853</v>
      </c>
      <c r="D2348" s="12" t="s">
        <v>1840</v>
      </c>
      <c r="E2348" s="12" t="s">
        <v>1841</v>
      </c>
      <c r="F2348" s="13">
        <v>827.8</v>
      </c>
      <c r="G2348" s="12" t="s">
        <v>1842</v>
      </c>
      <c r="H2348" s="18">
        <v>43952</v>
      </c>
      <c r="I2348" s="12" t="s">
        <v>4311</v>
      </c>
      <c r="J2348" s="12" t="s">
        <v>4312</v>
      </c>
      <c r="K2348" s="12">
        <v>10129</v>
      </c>
      <c r="L2348" s="12" t="s">
        <v>4298</v>
      </c>
      <c r="M2348" s="12">
        <v>113010</v>
      </c>
      <c r="N2348" s="12" t="s">
        <v>4313</v>
      </c>
      <c r="O2348" s="12" t="s">
        <v>1854</v>
      </c>
      <c r="P2348" s="12" t="s">
        <v>1855</v>
      </c>
      <c r="Q2348" s="12" t="s">
        <v>1856</v>
      </c>
      <c r="R2348" s="12" t="s">
        <v>1850</v>
      </c>
      <c r="S2348" s="12" t="s">
        <v>1851</v>
      </c>
    </row>
    <row r="2349" spans="1:19" x14ac:dyDescent="0.25">
      <c r="A2349" s="12" t="s">
        <v>1858</v>
      </c>
      <c r="B2349" s="12" t="s">
        <v>1838</v>
      </c>
      <c r="C2349" s="12" t="s">
        <v>1859</v>
      </c>
      <c r="D2349" s="12" t="s">
        <v>1840</v>
      </c>
      <c r="E2349" s="12" t="s">
        <v>1841</v>
      </c>
      <c r="F2349" s="13">
        <v>816.62</v>
      </c>
      <c r="G2349" s="12" t="s">
        <v>1842</v>
      </c>
      <c r="H2349" s="18">
        <v>43983</v>
      </c>
      <c r="I2349" s="12" t="s">
        <v>4242</v>
      </c>
      <c r="J2349" s="12" t="s">
        <v>4312</v>
      </c>
      <c r="K2349" s="12">
        <v>10129</v>
      </c>
      <c r="L2349" s="12" t="s">
        <v>4298</v>
      </c>
      <c r="M2349" s="12">
        <v>113010</v>
      </c>
      <c r="N2349" s="12" t="s">
        <v>4313</v>
      </c>
      <c r="O2349" s="12" t="s">
        <v>1860</v>
      </c>
      <c r="P2349" s="12" t="s">
        <v>1861</v>
      </c>
      <c r="Q2349" s="12" t="s">
        <v>1862</v>
      </c>
      <c r="R2349" s="12" t="s">
        <v>1850</v>
      </c>
      <c r="S2349" s="12" t="s">
        <v>1851</v>
      </c>
    </row>
    <row r="2350" spans="1:19" x14ac:dyDescent="0.25">
      <c r="A2350" s="12" t="s">
        <v>1837</v>
      </c>
      <c r="B2350" s="12" t="s">
        <v>1838</v>
      </c>
      <c r="C2350" s="12" t="s">
        <v>1839</v>
      </c>
      <c r="D2350" s="12" t="s">
        <v>1840</v>
      </c>
      <c r="E2350" s="12" t="s">
        <v>1841</v>
      </c>
      <c r="F2350" s="13">
        <v>6020.45</v>
      </c>
      <c r="G2350" s="12" t="s">
        <v>1842</v>
      </c>
      <c r="H2350" s="18">
        <v>43922</v>
      </c>
      <c r="I2350" s="12" t="s">
        <v>4314</v>
      </c>
      <c r="J2350" s="12" t="s">
        <v>4315</v>
      </c>
      <c r="K2350" s="12">
        <v>10129</v>
      </c>
      <c r="L2350" s="12" t="s">
        <v>4298</v>
      </c>
      <c r="M2350" s="12">
        <v>113040</v>
      </c>
      <c r="N2350" s="12" t="s">
        <v>4316</v>
      </c>
      <c r="O2350" s="12" t="s">
        <v>1847</v>
      </c>
      <c r="P2350" s="12" t="s">
        <v>1848</v>
      </c>
      <c r="Q2350" s="12" t="s">
        <v>1849</v>
      </c>
      <c r="R2350" s="12" t="s">
        <v>1850</v>
      </c>
      <c r="S2350" s="12" t="s">
        <v>1815</v>
      </c>
    </row>
    <row r="2351" spans="1:19" x14ac:dyDescent="0.25">
      <c r="A2351" s="12" t="s">
        <v>1852</v>
      </c>
      <c r="B2351" s="12" t="s">
        <v>1838</v>
      </c>
      <c r="C2351" s="12" t="s">
        <v>1853</v>
      </c>
      <c r="D2351" s="12" t="s">
        <v>1840</v>
      </c>
      <c r="E2351" s="12" t="s">
        <v>1841</v>
      </c>
      <c r="F2351" s="13">
        <v>5991.83</v>
      </c>
      <c r="G2351" s="12" t="s">
        <v>1842</v>
      </c>
      <c r="H2351" s="18">
        <v>43952</v>
      </c>
      <c r="I2351" s="12" t="s">
        <v>4314</v>
      </c>
      <c r="J2351" s="12" t="s">
        <v>4315</v>
      </c>
      <c r="K2351" s="12">
        <v>10129</v>
      </c>
      <c r="L2351" s="12" t="s">
        <v>4298</v>
      </c>
      <c r="M2351" s="12">
        <v>113040</v>
      </c>
      <c r="N2351" s="12" t="s">
        <v>4316</v>
      </c>
      <c r="O2351" s="12" t="s">
        <v>1854</v>
      </c>
      <c r="P2351" s="12" t="s">
        <v>1855</v>
      </c>
      <c r="Q2351" s="12" t="s">
        <v>1856</v>
      </c>
      <c r="R2351" s="12" t="s">
        <v>1850</v>
      </c>
      <c r="S2351" s="12" t="s">
        <v>1815</v>
      </c>
    </row>
    <row r="2352" spans="1:19" x14ac:dyDescent="0.25">
      <c r="A2352" s="12" t="s">
        <v>1858</v>
      </c>
      <c r="B2352" s="12" t="s">
        <v>1838</v>
      </c>
      <c r="C2352" s="12" t="s">
        <v>1859</v>
      </c>
      <c r="D2352" s="12" t="s">
        <v>1840</v>
      </c>
      <c r="E2352" s="12" t="s">
        <v>1841</v>
      </c>
      <c r="F2352" s="13">
        <v>5923.66</v>
      </c>
      <c r="G2352" s="12" t="s">
        <v>1842</v>
      </c>
      <c r="H2352" s="18">
        <v>43983</v>
      </c>
      <c r="I2352" s="12" t="s">
        <v>4245</v>
      </c>
      <c r="J2352" s="12" t="s">
        <v>4315</v>
      </c>
      <c r="K2352" s="12">
        <v>10129</v>
      </c>
      <c r="L2352" s="12" t="s">
        <v>4298</v>
      </c>
      <c r="M2352" s="12">
        <v>113040</v>
      </c>
      <c r="N2352" s="12" t="s">
        <v>4316</v>
      </c>
      <c r="O2352" s="12" t="s">
        <v>1860</v>
      </c>
      <c r="P2352" s="12" t="s">
        <v>1861</v>
      </c>
      <c r="Q2352" s="12" t="s">
        <v>1862</v>
      </c>
      <c r="R2352" s="12" t="s">
        <v>1850</v>
      </c>
      <c r="S2352" s="12" t="s">
        <v>1815</v>
      </c>
    </row>
    <row r="2353" spans="1:19" x14ac:dyDescent="0.25">
      <c r="A2353" s="12" t="s">
        <v>1837</v>
      </c>
      <c r="B2353" s="12" t="s">
        <v>1838</v>
      </c>
      <c r="C2353" s="12" t="s">
        <v>1839</v>
      </c>
      <c r="D2353" s="12" t="s">
        <v>1840</v>
      </c>
      <c r="E2353" s="12" t="s">
        <v>1841</v>
      </c>
      <c r="F2353" s="13">
        <v>1701.8</v>
      </c>
      <c r="G2353" s="12" t="s">
        <v>1842</v>
      </c>
      <c r="H2353" s="18">
        <v>43922</v>
      </c>
      <c r="I2353" s="12" t="s">
        <v>4317</v>
      </c>
      <c r="J2353" s="12" t="s">
        <v>4318</v>
      </c>
      <c r="K2353" s="12">
        <v>10129</v>
      </c>
      <c r="L2353" s="12" t="s">
        <v>4298</v>
      </c>
      <c r="M2353" s="12">
        <v>113060</v>
      </c>
      <c r="N2353" s="12" t="s">
        <v>4319</v>
      </c>
      <c r="O2353" s="12" t="s">
        <v>1847</v>
      </c>
      <c r="P2353" s="12" t="s">
        <v>1848</v>
      </c>
      <c r="Q2353" s="12" t="s">
        <v>1849</v>
      </c>
      <c r="R2353" s="12" t="s">
        <v>1850</v>
      </c>
      <c r="S2353" s="12" t="s">
        <v>1857</v>
      </c>
    </row>
    <row r="2354" spans="1:19" x14ac:dyDescent="0.25">
      <c r="A2354" s="12" t="s">
        <v>1852</v>
      </c>
      <c r="B2354" s="12" t="s">
        <v>1838</v>
      </c>
      <c r="C2354" s="12" t="s">
        <v>1853</v>
      </c>
      <c r="D2354" s="12" t="s">
        <v>1840</v>
      </c>
      <c r="E2354" s="12" t="s">
        <v>1841</v>
      </c>
      <c r="F2354" s="13">
        <v>1438.29</v>
      </c>
      <c r="G2354" s="12" t="s">
        <v>1842</v>
      </c>
      <c r="H2354" s="18">
        <v>43952</v>
      </c>
      <c r="I2354" s="12" t="s">
        <v>4317</v>
      </c>
      <c r="J2354" s="12" t="s">
        <v>4318</v>
      </c>
      <c r="K2354" s="12">
        <v>10129</v>
      </c>
      <c r="L2354" s="12" t="s">
        <v>4298</v>
      </c>
      <c r="M2354" s="12">
        <v>113060</v>
      </c>
      <c r="N2354" s="12" t="s">
        <v>4319</v>
      </c>
      <c r="O2354" s="12" t="s">
        <v>1854</v>
      </c>
      <c r="P2354" s="12" t="s">
        <v>1855</v>
      </c>
      <c r="Q2354" s="12" t="s">
        <v>1856</v>
      </c>
      <c r="R2354" s="12" t="s">
        <v>1850</v>
      </c>
      <c r="S2354" s="12" t="s">
        <v>1857</v>
      </c>
    </row>
    <row r="2355" spans="1:19" x14ac:dyDescent="0.25">
      <c r="A2355" s="12" t="s">
        <v>1858</v>
      </c>
      <c r="B2355" s="12" t="s">
        <v>1838</v>
      </c>
      <c r="C2355" s="12" t="s">
        <v>1859</v>
      </c>
      <c r="D2355" s="12" t="s">
        <v>1840</v>
      </c>
      <c r="E2355" s="12" t="s">
        <v>1841</v>
      </c>
      <c r="F2355" s="13">
        <v>1438.29</v>
      </c>
      <c r="G2355" s="12" t="s">
        <v>1842</v>
      </c>
      <c r="H2355" s="18">
        <v>43983</v>
      </c>
      <c r="I2355" s="12" t="s">
        <v>4248</v>
      </c>
      <c r="J2355" s="12" t="s">
        <v>4318</v>
      </c>
      <c r="K2355" s="12">
        <v>10129</v>
      </c>
      <c r="L2355" s="12" t="s">
        <v>4298</v>
      </c>
      <c r="M2355" s="12">
        <v>113060</v>
      </c>
      <c r="N2355" s="12" t="s">
        <v>4319</v>
      </c>
      <c r="O2355" s="12" t="s">
        <v>1860</v>
      </c>
      <c r="P2355" s="12" t="s">
        <v>1861</v>
      </c>
      <c r="Q2355" s="12" t="s">
        <v>1862</v>
      </c>
      <c r="R2355" s="12" t="s">
        <v>1850</v>
      </c>
      <c r="S2355" s="12" t="s">
        <v>1857</v>
      </c>
    </row>
    <row r="2356" spans="1:19" x14ac:dyDescent="0.25">
      <c r="A2356" s="12" t="s">
        <v>1837</v>
      </c>
      <c r="B2356" s="12" t="s">
        <v>1838</v>
      </c>
      <c r="C2356" s="12" t="s">
        <v>1839</v>
      </c>
      <c r="D2356" s="12" t="s">
        <v>1840</v>
      </c>
      <c r="E2356" s="12" t="s">
        <v>1841</v>
      </c>
      <c r="F2356" s="13">
        <v>536.85</v>
      </c>
      <c r="G2356" s="12" t="s">
        <v>1842</v>
      </c>
      <c r="H2356" s="18">
        <v>43922</v>
      </c>
      <c r="I2356" s="12" t="s">
        <v>4320</v>
      </c>
      <c r="J2356" s="12" t="s">
        <v>4321</v>
      </c>
      <c r="K2356" s="12">
        <v>10129</v>
      </c>
      <c r="L2356" s="12" t="s">
        <v>4298</v>
      </c>
      <c r="M2356" s="12">
        <v>114000</v>
      </c>
      <c r="N2356" s="12" t="s">
        <v>4322</v>
      </c>
      <c r="O2356" s="12" t="s">
        <v>1847</v>
      </c>
      <c r="P2356" s="12" t="s">
        <v>1848</v>
      </c>
      <c r="Q2356" s="12" t="s">
        <v>1849</v>
      </c>
      <c r="R2356" s="12" t="s">
        <v>1850</v>
      </c>
      <c r="S2356" s="12" t="s">
        <v>1877</v>
      </c>
    </row>
    <row r="2357" spans="1:19" x14ac:dyDescent="0.25">
      <c r="A2357" s="12" t="s">
        <v>1852</v>
      </c>
      <c r="B2357" s="12" t="s">
        <v>1838</v>
      </c>
      <c r="C2357" s="12" t="s">
        <v>1853</v>
      </c>
      <c r="D2357" s="12" t="s">
        <v>1840</v>
      </c>
      <c r="E2357" s="12" t="s">
        <v>1841</v>
      </c>
      <c r="F2357" s="13">
        <v>536.85</v>
      </c>
      <c r="G2357" s="12" t="s">
        <v>1842</v>
      </c>
      <c r="H2357" s="18">
        <v>43952</v>
      </c>
      <c r="I2357" s="12" t="s">
        <v>4320</v>
      </c>
      <c r="J2357" s="12" t="s">
        <v>4321</v>
      </c>
      <c r="K2357" s="12">
        <v>10129</v>
      </c>
      <c r="L2357" s="12" t="s">
        <v>4298</v>
      </c>
      <c r="M2357" s="12">
        <v>114000</v>
      </c>
      <c r="N2357" s="12" t="s">
        <v>4322</v>
      </c>
      <c r="O2357" s="12" t="s">
        <v>1854</v>
      </c>
      <c r="P2357" s="12" t="s">
        <v>1855</v>
      </c>
      <c r="Q2357" s="12" t="s">
        <v>1856</v>
      </c>
      <c r="R2357" s="12" t="s">
        <v>1850</v>
      </c>
      <c r="S2357" s="12" t="s">
        <v>1877</v>
      </c>
    </row>
    <row r="2358" spans="1:19" x14ac:dyDescent="0.25">
      <c r="A2358" s="12" t="s">
        <v>1858</v>
      </c>
      <c r="B2358" s="12" t="s">
        <v>1838</v>
      </c>
      <c r="C2358" s="12" t="s">
        <v>1859</v>
      </c>
      <c r="D2358" s="12" t="s">
        <v>1840</v>
      </c>
      <c r="E2358" s="12" t="s">
        <v>1841</v>
      </c>
      <c r="F2358" s="13">
        <v>122.01</v>
      </c>
      <c r="G2358" s="12" t="s">
        <v>1842</v>
      </c>
      <c r="H2358" s="18">
        <v>43983</v>
      </c>
      <c r="I2358" s="12" t="s">
        <v>4323</v>
      </c>
      <c r="J2358" s="12" t="s">
        <v>4321</v>
      </c>
      <c r="K2358" s="12">
        <v>10129</v>
      </c>
      <c r="L2358" s="12" t="s">
        <v>4298</v>
      </c>
      <c r="M2358" s="12">
        <v>114000</v>
      </c>
      <c r="N2358" s="12" t="s">
        <v>4322</v>
      </c>
      <c r="O2358" s="12" t="s">
        <v>1860</v>
      </c>
      <c r="P2358" s="12" t="s">
        <v>1814</v>
      </c>
      <c r="Q2358" s="12" t="s">
        <v>2013</v>
      </c>
      <c r="R2358" s="12" t="s">
        <v>1850</v>
      </c>
      <c r="S2358" s="12" t="s">
        <v>1877</v>
      </c>
    </row>
    <row r="2359" spans="1:19" x14ac:dyDescent="0.25">
      <c r="A2359" s="12" t="s">
        <v>1858</v>
      </c>
      <c r="B2359" s="12" t="s">
        <v>1838</v>
      </c>
      <c r="C2359" s="12" t="s">
        <v>1859</v>
      </c>
      <c r="D2359" s="12" t="s">
        <v>1840</v>
      </c>
      <c r="E2359" s="12" t="s">
        <v>1841</v>
      </c>
      <c r="F2359" s="13">
        <v>414.84</v>
      </c>
      <c r="G2359" s="12" t="s">
        <v>1842</v>
      </c>
      <c r="H2359" s="18">
        <v>43983</v>
      </c>
      <c r="I2359" s="12" t="s">
        <v>4251</v>
      </c>
      <c r="J2359" s="12" t="s">
        <v>4321</v>
      </c>
      <c r="K2359" s="12">
        <v>10129</v>
      </c>
      <c r="L2359" s="12" t="s">
        <v>4298</v>
      </c>
      <c r="M2359" s="12">
        <v>114000</v>
      </c>
      <c r="N2359" s="12" t="s">
        <v>4322</v>
      </c>
      <c r="O2359" s="12" t="s">
        <v>1860</v>
      </c>
      <c r="P2359" s="12" t="s">
        <v>1861</v>
      </c>
      <c r="Q2359" s="12" t="s">
        <v>1862</v>
      </c>
      <c r="R2359" s="12" t="s">
        <v>1850</v>
      </c>
      <c r="S2359" s="12" t="s">
        <v>1877</v>
      </c>
    </row>
    <row r="2360" spans="1:19" x14ac:dyDescent="0.25">
      <c r="A2360" s="12" t="s">
        <v>1837</v>
      </c>
      <c r="B2360" s="12" t="s">
        <v>1838</v>
      </c>
      <c r="C2360" s="12" t="s">
        <v>1839</v>
      </c>
      <c r="D2360" s="12" t="s">
        <v>1840</v>
      </c>
      <c r="E2360" s="12" t="s">
        <v>1841</v>
      </c>
      <c r="F2360" s="13">
        <v>2211.15</v>
      </c>
      <c r="G2360" s="12" t="s">
        <v>1842</v>
      </c>
      <c r="H2360" s="18">
        <v>43922</v>
      </c>
      <c r="I2360" s="12" t="s">
        <v>4324</v>
      </c>
      <c r="J2360" s="12" t="s">
        <v>4325</v>
      </c>
      <c r="K2360" s="12">
        <v>10129</v>
      </c>
      <c r="L2360" s="12" t="s">
        <v>4298</v>
      </c>
      <c r="M2360" s="12">
        <v>114010</v>
      </c>
      <c r="N2360" s="12" t="s">
        <v>4326</v>
      </c>
      <c r="O2360" s="12" t="s">
        <v>1847</v>
      </c>
      <c r="P2360" s="12" t="s">
        <v>1848</v>
      </c>
      <c r="Q2360" s="12" t="s">
        <v>1849</v>
      </c>
      <c r="R2360" s="12" t="s">
        <v>1850</v>
      </c>
      <c r="S2360" s="12" t="s">
        <v>1851</v>
      </c>
    </row>
    <row r="2361" spans="1:19" x14ac:dyDescent="0.25">
      <c r="A2361" s="12" t="s">
        <v>1852</v>
      </c>
      <c r="B2361" s="12" t="s">
        <v>1838</v>
      </c>
      <c r="C2361" s="12" t="s">
        <v>1853</v>
      </c>
      <c r="D2361" s="12" t="s">
        <v>1840</v>
      </c>
      <c r="E2361" s="12" t="s">
        <v>1841</v>
      </c>
      <c r="F2361" s="13">
        <v>2527.5300000000002</v>
      </c>
      <c r="G2361" s="12" t="s">
        <v>1842</v>
      </c>
      <c r="H2361" s="18">
        <v>43952</v>
      </c>
      <c r="I2361" s="12" t="s">
        <v>4324</v>
      </c>
      <c r="J2361" s="12" t="s">
        <v>4325</v>
      </c>
      <c r="K2361" s="12">
        <v>10129</v>
      </c>
      <c r="L2361" s="12" t="s">
        <v>4298</v>
      </c>
      <c r="M2361" s="12">
        <v>114010</v>
      </c>
      <c r="N2361" s="12" t="s">
        <v>4326</v>
      </c>
      <c r="O2361" s="12" t="s">
        <v>1854</v>
      </c>
      <c r="P2361" s="12" t="s">
        <v>1855</v>
      </c>
      <c r="Q2361" s="12" t="s">
        <v>1856</v>
      </c>
      <c r="R2361" s="12" t="s">
        <v>1850</v>
      </c>
      <c r="S2361" s="12" t="s">
        <v>1851</v>
      </c>
    </row>
    <row r="2362" spans="1:19" x14ac:dyDescent="0.25">
      <c r="A2362" s="12" t="s">
        <v>1858</v>
      </c>
      <c r="B2362" s="12" t="s">
        <v>1838</v>
      </c>
      <c r="C2362" s="12" t="s">
        <v>1859</v>
      </c>
      <c r="D2362" s="12" t="s">
        <v>1840</v>
      </c>
      <c r="E2362" s="12" t="s">
        <v>1841</v>
      </c>
      <c r="F2362" s="13">
        <v>2233.75</v>
      </c>
      <c r="G2362" s="12" t="s">
        <v>1842</v>
      </c>
      <c r="H2362" s="18">
        <v>43983</v>
      </c>
      <c r="I2362" s="12" t="s">
        <v>4254</v>
      </c>
      <c r="J2362" s="12" t="s">
        <v>4325</v>
      </c>
      <c r="K2362" s="12">
        <v>10129</v>
      </c>
      <c r="L2362" s="12" t="s">
        <v>4298</v>
      </c>
      <c r="M2362" s="12">
        <v>114010</v>
      </c>
      <c r="N2362" s="12" t="s">
        <v>4326</v>
      </c>
      <c r="O2362" s="12" t="s">
        <v>1860</v>
      </c>
      <c r="P2362" s="12" t="s">
        <v>1861</v>
      </c>
      <c r="Q2362" s="12" t="s">
        <v>1862</v>
      </c>
      <c r="R2362" s="12" t="s">
        <v>1850</v>
      </c>
      <c r="S2362" s="12" t="s">
        <v>1851</v>
      </c>
    </row>
    <row r="2363" spans="1:19" x14ac:dyDescent="0.25">
      <c r="A2363" s="12" t="s">
        <v>1837</v>
      </c>
      <c r="B2363" s="12" t="s">
        <v>1838</v>
      </c>
      <c r="C2363" s="12" t="s">
        <v>1839</v>
      </c>
      <c r="D2363" s="12" t="s">
        <v>1840</v>
      </c>
      <c r="E2363" s="12" t="s">
        <v>1841</v>
      </c>
      <c r="F2363" s="13">
        <v>9974.1299999999992</v>
      </c>
      <c r="G2363" s="12" t="s">
        <v>1842</v>
      </c>
      <c r="H2363" s="18">
        <v>43922</v>
      </c>
      <c r="I2363" s="12" t="s">
        <v>4327</v>
      </c>
      <c r="J2363" s="12" t="s">
        <v>4328</v>
      </c>
      <c r="K2363" s="12">
        <v>10129</v>
      </c>
      <c r="L2363" s="12" t="s">
        <v>4298</v>
      </c>
      <c r="M2363" s="12">
        <v>114040</v>
      </c>
      <c r="N2363" s="12" t="s">
        <v>4329</v>
      </c>
      <c r="O2363" s="12" t="s">
        <v>1847</v>
      </c>
      <c r="P2363" s="12" t="s">
        <v>1848</v>
      </c>
      <c r="Q2363" s="12" t="s">
        <v>1849</v>
      </c>
      <c r="R2363" s="12" t="s">
        <v>1850</v>
      </c>
      <c r="S2363" s="12" t="s">
        <v>1815</v>
      </c>
    </row>
    <row r="2364" spans="1:19" x14ac:dyDescent="0.25">
      <c r="A2364" s="12" t="s">
        <v>1852</v>
      </c>
      <c r="B2364" s="12" t="s">
        <v>1838</v>
      </c>
      <c r="C2364" s="12" t="s">
        <v>1853</v>
      </c>
      <c r="D2364" s="12" t="s">
        <v>1840</v>
      </c>
      <c r="E2364" s="12" t="s">
        <v>1841</v>
      </c>
      <c r="F2364" s="13">
        <v>9974.1299999999992</v>
      </c>
      <c r="G2364" s="12" t="s">
        <v>1842</v>
      </c>
      <c r="H2364" s="18">
        <v>43952</v>
      </c>
      <c r="I2364" s="12" t="s">
        <v>4327</v>
      </c>
      <c r="J2364" s="12" t="s">
        <v>4328</v>
      </c>
      <c r="K2364" s="12">
        <v>10129</v>
      </c>
      <c r="L2364" s="12" t="s">
        <v>4298</v>
      </c>
      <c r="M2364" s="12">
        <v>114040</v>
      </c>
      <c r="N2364" s="12" t="s">
        <v>4329</v>
      </c>
      <c r="O2364" s="12" t="s">
        <v>1854</v>
      </c>
      <c r="P2364" s="12" t="s">
        <v>1855</v>
      </c>
      <c r="Q2364" s="12" t="s">
        <v>1856</v>
      </c>
      <c r="R2364" s="12" t="s">
        <v>1850</v>
      </c>
      <c r="S2364" s="12" t="s">
        <v>1815</v>
      </c>
    </row>
    <row r="2365" spans="1:19" x14ac:dyDescent="0.25">
      <c r="A2365" s="12" t="s">
        <v>1858</v>
      </c>
      <c r="B2365" s="12" t="s">
        <v>1838</v>
      </c>
      <c r="C2365" s="12" t="s">
        <v>1859</v>
      </c>
      <c r="D2365" s="12" t="s">
        <v>1840</v>
      </c>
      <c r="E2365" s="12" t="s">
        <v>1841</v>
      </c>
      <c r="F2365" s="13">
        <v>9971</v>
      </c>
      <c r="G2365" s="12" t="s">
        <v>1842</v>
      </c>
      <c r="H2365" s="18">
        <v>43983</v>
      </c>
      <c r="I2365" s="12" t="s">
        <v>4257</v>
      </c>
      <c r="J2365" s="12" t="s">
        <v>4328</v>
      </c>
      <c r="K2365" s="12">
        <v>10129</v>
      </c>
      <c r="L2365" s="12" t="s">
        <v>4298</v>
      </c>
      <c r="M2365" s="12">
        <v>114040</v>
      </c>
      <c r="N2365" s="12" t="s">
        <v>4329</v>
      </c>
      <c r="O2365" s="12" t="s">
        <v>1860</v>
      </c>
      <c r="P2365" s="12" t="s">
        <v>1861</v>
      </c>
      <c r="Q2365" s="12" t="s">
        <v>1862</v>
      </c>
      <c r="R2365" s="12" t="s">
        <v>1850</v>
      </c>
      <c r="S2365" s="12" t="s">
        <v>1815</v>
      </c>
    </row>
    <row r="2366" spans="1:19" x14ac:dyDescent="0.25">
      <c r="A2366" s="12" t="s">
        <v>1837</v>
      </c>
      <c r="B2366" s="12" t="s">
        <v>1838</v>
      </c>
      <c r="C2366" s="12" t="s">
        <v>1839</v>
      </c>
      <c r="D2366" s="12" t="s">
        <v>1840</v>
      </c>
      <c r="E2366" s="12" t="s">
        <v>1841</v>
      </c>
      <c r="F2366" s="13">
        <v>4489.82</v>
      </c>
      <c r="G2366" s="12" t="s">
        <v>1842</v>
      </c>
      <c r="H2366" s="18">
        <v>43922</v>
      </c>
      <c r="I2366" s="12" t="s">
        <v>4330</v>
      </c>
      <c r="J2366" s="12" t="s">
        <v>4331</v>
      </c>
      <c r="K2366" s="12">
        <v>10129</v>
      </c>
      <c r="L2366" s="12" t="s">
        <v>4298</v>
      </c>
      <c r="M2366" s="12">
        <v>114060</v>
      </c>
      <c r="N2366" s="12" t="s">
        <v>4332</v>
      </c>
      <c r="O2366" s="12" t="s">
        <v>1847</v>
      </c>
      <c r="P2366" s="12" t="s">
        <v>1848</v>
      </c>
      <c r="Q2366" s="12" t="s">
        <v>1849</v>
      </c>
      <c r="R2366" s="12" t="s">
        <v>1850</v>
      </c>
      <c r="S2366" s="12" t="s">
        <v>1857</v>
      </c>
    </row>
    <row r="2367" spans="1:19" x14ac:dyDescent="0.25">
      <c r="A2367" s="12" t="s">
        <v>1852</v>
      </c>
      <c r="B2367" s="12" t="s">
        <v>1838</v>
      </c>
      <c r="C2367" s="12" t="s">
        <v>1853</v>
      </c>
      <c r="D2367" s="12" t="s">
        <v>1840</v>
      </c>
      <c r="E2367" s="12" t="s">
        <v>1841</v>
      </c>
      <c r="F2367" s="13">
        <v>4452.6899999999996</v>
      </c>
      <c r="G2367" s="12" t="s">
        <v>1842</v>
      </c>
      <c r="H2367" s="18">
        <v>43952</v>
      </c>
      <c r="I2367" s="12" t="s">
        <v>4330</v>
      </c>
      <c r="J2367" s="12" t="s">
        <v>4331</v>
      </c>
      <c r="K2367" s="12">
        <v>10129</v>
      </c>
      <c r="L2367" s="12" t="s">
        <v>4298</v>
      </c>
      <c r="M2367" s="12">
        <v>114060</v>
      </c>
      <c r="N2367" s="12" t="s">
        <v>4332</v>
      </c>
      <c r="O2367" s="12" t="s">
        <v>1854</v>
      </c>
      <c r="P2367" s="12" t="s">
        <v>1855</v>
      </c>
      <c r="Q2367" s="12" t="s">
        <v>1856</v>
      </c>
      <c r="R2367" s="12" t="s">
        <v>1850</v>
      </c>
      <c r="S2367" s="12" t="s">
        <v>1857</v>
      </c>
    </row>
    <row r="2368" spans="1:19" x14ac:dyDescent="0.25">
      <c r="A2368" s="12" t="s">
        <v>1858</v>
      </c>
      <c r="B2368" s="12" t="s">
        <v>1838</v>
      </c>
      <c r="C2368" s="12" t="s">
        <v>1859</v>
      </c>
      <c r="D2368" s="12" t="s">
        <v>1840</v>
      </c>
      <c r="E2368" s="12" t="s">
        <v>1841</v>
      </c>
      <c r="F2368" s="13">
        <v>4296.7</v>
      </c>
      <c r="G2368" s="12" t="s">
        <v>1842</v>
      </c>
      <c r="H2368" s="18">
        <v>43983</v>
      </c>
      <c r="I2368" s="12" t="s">
        <v>4260</v>
      </c>
      <c r="J2368" s="12" t="s">
        <v>4331</v>
      </c>
      <c r="K2368" s="12">
        <v>10129</v>
      </c>
      <c r="L2368" s="12" t="s">
        <v>4298</v>
      </c>
      <c r="M2368" s="12">
        <v>114060</v>
      </c>
      <c r="N2368" s="12" t="s">
        <v>4332</v>
      </c>
      <c r="O2368" s="12" t="s">
        <v>1860</v>
      </c>
      <c r="P2368" s="12" t="s">
        <v>1861</v>
      </c>
      <c r="Q2368" s="12" t="s">
        <v>1862</v>
      </c>
      <c r="R2368" s="12" t="s">
        <v>1850</v>
      </c>
      <c r="S2368" s="12" t="s">
        <v>1857</v>
      </c>
    </row>
    <row r="2369" spans="1:19" x14ac:dyDescent="0.25">
      <c r="A2369" s="12" t="s">
        <v>1858</v>
      </c>
      <c r="B2369" s="12" t="s">
        <v>1838</v>
      </c>
      <c r="C2369" s="12" t="s">
        <v>1859</v>
      </c>
      <c r="D2369" s="12" t="s">
        <v>1840</v>
      </c>
      <c r="E2369" s="12" t="s">
        <v>1841</v>
      </c>
      <c r="F2369" s="13">
        <v>155.99</v>
      </c>
      <c r="G2369" s="12" t="s">
        <v>1842</v>
      </c>
      <c r="H2369" s="18">
        <v>43983</v>
      </c>
      <c r="I2369" s="12" t="s">
        <v>4333</v>
      </c>
      <c r="J2369" s="12" t="s">
        <v>4331</v>
      </c>
      <c r="K2369" s="12">
        <v>10129</v>
      </c>
      <c r="L2369" s="12" t="s">
        <v>4298</v>
      </c>
      <c r="M2369" s="12">
        <v>114060</v>
      </c>
      <c r="N2369" s="12" t="s">
        <v>4332</v>
      </c>
      <c r="O2369" s="12" t="s">
        <v>1860</v>
      </c>
      <c r="P2369" s="12" t="s">
        <v>1814</v>
      </c>
      <c r="Q2369" s="12" t="s">
        <v>2013</v>
      </c>
      <c r="R2369" s="12" t="s">
        <v>1850</v>
      </c>
      <c r="S2369" s="12" t="s">
        <v>1857</v>
      </c>
    </row>
    <row r="2370" spans="1:19" x14ac:dyDescent="0.25">
      <c r="A2370" s="12" t="s">
        <v>1837</v>
      </c>
      <c r="B2370" s="12" t="s">
        <v>1838</v>
      </c>
      <c r="C2370" s="12" t="s">
        <v>1839</v>
      </c>
      <c r="D2370" s="12" t="s">
        <v>1840</v>
      </c>
      <c r="E2370" s="12" t="s">
        <v>1841</v>
      </c>
      <c r="F2370" s="13">
        <v>3853.36</v>
      </c>
      <c r="G2370" s="12" t="s">
        <v>1842</v>
      </c>
      <c r="H2370" s="18">
        <v>43922</v>
      </c>
      <c r="I2370" s="12" t="s">
        <v>4334</v>
      </c>
      <c r="J2370" s="12" t="s">
        <v>4335</v>
      </c>
      <c r="K2370" s="12">
        <v>10132</v>
      </c>
      <c r="L2370" s="12" t="s">
        <v>1054</v>
      </c>
      <c r="M2370" s="12">
        <v>111100</v>
      </c>
      <c r="N2370" s="12" t="s">
        <v>4336</v>
      </c>
      <c r="O2370" s="12" t="s">
        <v>1847</v>
      </c>
      <c r="P2370" s="12" t="s">
        <v>1848</v>
      </c>
      <c r="Q2370" s="12" t="s">
        <v>1849</v>
      </c>
      <c r="R2370" s="12" t="s">
        <v>1850</v>
      </c>
      <c r="S2370" s="12" t="s">
        <v>1851</v>
      </c>
    </row>
    <row r="2371" spans="1:19" x14ac:dyDescent="0.25">
      <c r="A2371" s="12" t="s">
        <v>1852</v>
      </c>
      <c r="B2371" s="12" t="s">
        <v>1838</v>
      </c>
      <c r="C2371" s="12" t="s">
        <v>1853</v>
      </c>
      <c r="D2371" s="12" t="s">
        <v>1840</v>
      </c>
      <c r="E2371" s="12" t="s">
        <v>1841</v>
      </c>
      <c r="F2371" s="13">
        <v>3787.68</v>
      </c>
      <c r="G2371" s="12" t="s">
        <v>1842</v>
      </c>
      <c r="H2371" s="18">
        <v>43952</v>
      </c>
      <c r="I2371" s="12" t="s">
        <v>4334</v>
      </c>
      <c r="J2371" s="12" t="s">
        <v>4335</v>
      </c>
      <c r="K2371" s="12">
        <v>10132</v>
      </c>
      <c r="L2371" s="12" t="s">
        <v>1054</v>
      </c>
      <c r="M2371" s="12">
        <v>111100</v>
      </c>
      <c r="N2371" s="12" t="s">
        <v>4336</v>
      </c>
      <c r="O2371" s="12" t="s">
        <v>1854</v>
      </c>
      <c r="P2371" s="12" t="s">
        <v>1855</v>
      </c>
      <c r="Q2371" s="12" t="s">
        <v>1856</v>
      </c>
      <c r="R2371" s="12" t="s">
        <v>1850</v>
      </c>
      <c r="S2371" s="12" t="s">
        <v>1851</v>
      </c>
    </row>
    <row r="2372" spans="1:19" x14ac:dyDescent="0.25">
      <c r="A2372" s="12" t="s">
        <v>1858</v>
      </c>
      <c r="B2372" s="12" t="s">
        <v>1838</v>
      </c>
      <c r="C2372" s="12" t="s">
        <v>1859</v>
      </c>
      <c r="D2372" s="12" t="s">
        <v>1840</v>
      </c>
      <c r="E2372" s="12" t="s">
        <v>1841</v>
      </c>
      <c r="F2372" s="13">
        <v>4444.43</v>
      </c>
      <c r="G2372" s="12" t="s">
        <v>1842</v>
      </c>
      <c r="H2372" s="18">
        <v>43983</v>
      </c>
      <c r="I2372" s="12" t="s">
        <v>4263</v>
      </c>
      <c r="J2372" s="12" t="s">
        <v>4335</v>
      </c>
      <c r="K2372" s="12">
        <v>10132</v>
      </c>
      <c r="L2372" s="12" t="s">
        <v>1054</v>
      </c>
      <c r="M2372" s="12">
        <v>111100</v>
      </c>
      <c r="N2372" s="12" t="s">
        <v>4336</v>
      </c>
      <c r="O2372" s="12" t="s">
        <v>1860</v>
      </c>
      <c r="P2372" s="12" t="s">
        <v>1861</v>
      </c>
      <c r="Q2372" s="12" t="s">
        <v>1862</v>
      </c>
      <c r="R2372" s="12" t="s">
        <v>1850</v>
      </c>
      <c r="S2372" s="12" t="s">
        <v>1851</v>
      </c>
    </row>
    <row r="2373" spans="1:19" x14ac:dyDescent="0.25">
      <c r="A2373" s="12" t="s">
        <v>1837</v>
      </c>
      <c r="B2373" s="12" t="s">
        <v>1838</v>
      </c>
      <c r="C2373" s="12" t="s">
        <v>1839</v>
      </c>
      <c r="D2373" s="12" t="s">
        <v>1840</v>
      </c>
      <c r="E2373" s="12" t="s">
        <v>1841</v>
      </c>
      <c r="F2373" s="13">
        <v>1987.38</v>
      </c>
      <c r="G2373" s="12" t="s">
        <v>1842</v>
      </c>
      <c r="H2373" s="18">
        <v>43922</v>
      </c>
      <c r="I2373" s="12" t="s">
        <v>4337</v>
      </c>
      <c r="J2373" s="12" t="s">
        <v>4338</v>
      </c>
      <c r="K2373" s="12">
        <v>10132</v>
      </c>
      <c r="L2373" s="12" t="s">
        <v>1054</v>
      </c>
      <c r="M2373" s="12">
        <v>111200</v>
      </c>
      <c r="N2373" s="12" t="s">
        <v>4339</v>
      </c>
      <c r="O2373" s="12" t="s">
        <v>1847</v>
      </c>
      <c r="P2373" s="12" t="s">
        <v>1848</v>
      </c>
      <c r="Q2373" s="12" t="s">
        <v>1849</v>
      </c>
      <c r="R2373" s="12" t="s">
        <v>1850</v>
      </c>
      <c r="S2373" s="12" t="s">
        <v>1866</v>
      </c>
    </row>
    <row r="2374" spans="1:19" x14ac:dyDescent="0.25">
      <c r="A2374" s="12" t="s">
        <v>1852</v>
      </c>
      <c r="B2374" s="12" t="s">
        <v>1838</v>
      </c>
      <c r="C2374" s="12" t="s">
        <v>1853</v>
      </c>
      <c r="D2374" s="12" t="s">
        <v>1840</v>
      </c>
      <c r="E2374" s="12" t="s">
        <v>1841</v>
      </c>
      <c r="F2374" s="13">
        <v>1987.38</v>
      </c>
      <c r="G2374" s="12" t="s">
        <v>1842</v>
      </c>
      <c r="H2374" s="18">
        <v>43952</v>
      </c>
      <c r="I2374" s="12" t="s">
        <v>4337</v>
      </c>
      <c r="J2374" s="12" t="s">
        <v>4338</v>
      </c>
      <c r="K2374" s="12">
        <v>10132</v>
      </c>
      <c r="L2374" s="12" t="s">
        <v>1054</v>
      </c>
      <c r="M2374" s="12">
        <v>111200</v>
      </c>
      <c r="N2374" s="12" t="s">
        <v>4339</v>
      </c>
      <c r="O2374" s="12" t="s">
        <v>1854</v>
      </c>
      <c r="P2374" s="12" t="s">
        <v>1855</v>
      </c>
      <c r="Q2374" s="12" t="s">
        <v>1856</v>
      </c>
      <c r="R2374" s="12" t="s">
        <v>1850</v>
      </c>
      <c r="S2374" s="12" t="s">
        <v>1866</v>
      </c>
    </row>
    <row r="2375" spans="1:19" x14ac:dyDescent="0.25">
      <c r="A2375" s="12" t="s">
        <v>1858</v>
      </c>
      <c r="B2375" s="12" t="s">
        <v>1838</v>
      </c>
      <c r="C2375" s="12" t="s">
        <v>1859</v>
      </c>
      <c r="D2375" s="12" t="s">
        <v>1840</v>
      </c>
      <c r="E2375" s="12" t="s">
        <v>1841</v>
      </c>
      <c r="F2375" s="13">
        <v>1987.38</v>
      </c>
      <c r="G2375" s="12" t="s">
        <v>1842</v>
      </c>
      <c r="H2375" s="18">
        <v>43983</v>
      </c>
      <c r="I2375" s="12" t="s">
        <v>4266</v>
      </c>
      <c r="J2375" s="12" t="s">
        <v>4338</v>
      </c>
      <c r="K2375" s="12">
        <v>10132</v>
      </c>
      <c r="L2375" s="12" t="s">
        <v>1054</v>
      </c>
      <c r="M2375" s="12">
        <v>111200</v>
      </c>
      <c r="N2375" s="12" t="s">
        <v>4339</v>
      </c>
      <c r="O2375" s="12" t="s">
        <v>1860</v>
      </c>
      <c r="P2375" s="12" t="s">
        <v>1861</v>
      </c>
      <c r="Q2375" s="12" t="s">
        <v>1862</v>
      </c>
      <c r="R2375" s="12" t="s">
        <v>1850</v>
      </c>
      <c r="S2375" s="12" t="s">
        <v>1866</v>
      </c>
    </row>
    <row r="2376" spans="1:19" x14ac:dyDescent="0.25">
      <c r="A2376" s="12" t="s">
        <v>1837</v>
      </c>
      <c r="B2376" s="12" t="s">
        <v>1838</v>
      </c>
      <c r="C2376" s="12" t="s">
        <v>1839</v>
      </c>
      <c r="D2376" s="12" t="s">
        <v>1840</v>
      </c>
      <c r="E2376" s="12" t="s">
        <v>1841</v>
      </c>
      <c r="F2376" s="13">
        <v>15185.79</v>
      </c>
      <c r="G2376" s="12" t="s">
        <v>1842</v>
      </c>
      <c r="H2376" s="18">
        <v>43922</v>
      </c>
      <c r="I2376" s="12" t="s">
        <v>4340</v>
      </c>
      <c r="J2376" s="12" t="s">
        <v>4341</v>
      </c>
      <c r="K2376" s="12">
        <v>10132</v>
      </c>
      <c r="L2376" s="12" t="s">
        <v>1054</v>
      </c>
      <c r="M2376" s="12">
        <v>111400</v>
      </c>
      <c r="N2376" s="12" t="s">
        <v>4342</v>
      </c>
      <c r="O2376" s="12" t="s">
        <v>1847</v>
      </c>
      <c r="P2376" s="12" t="s">
        <v>1848</v>
      </c>
      <c r="Q2376" s="12" t="s">
        <v>1849</v>
      </c>
      <c r="R2376" s="12" t="s">
        <v>1850</v>
      </c>
      <c r="S2376" s="12" t="s">
        <v>1815</v>
      </c>
    </row>
    <row r="2377" spans="1:19" x14ac:dyDescent="0.25">
      <c r="A2377" s="12" t="s">
        <v>1852</v>
      </c>
      <c r="B2377" s="12" t="s">
        <v>1838</v>
      </c>
      <c r="C2377" s="12" t="s">
        <v>1853</v>
      </c>
      <c r="D2377" s="12" t="s">
        <v>1840</v>
      </c>
      <c r="E2377" s="12" t="s">
        <v>1841</v>
      </c>
      <c r="F2377" s="13">
        <v>15185.79</v>
      </c>
      <c r="G2377" s="12" t="s">
        <v>1842</v>
      </c>
      <c r="H2377" s="18">
        <v>43952</v>
      </c>
      <c r="I2377" s="12" t="s">
        <v>4340</v>
      </c>
      <c r="J2377" s="12" t="s">
        <v>4341</v>
      </c>
      <c r="K2377" s="12">
        <v>10132</v>
      </c>
      <c r="L2377" s="12" t="s">
        <v>1054</v>
      </c>
      <c r="M2377" s="12">
        <v>111400</v>
      </c>
      <c r="N2377" s="12" t="s">
        <v>4342</v>
      </c>
      <c r="O2377" s="12" t="s">
        <v>1854</v>
      </c>
      <c r="P2377" s="12" t="s">
        <v>1855</v>
      </c>
      <c r="Q2377" s="12" t="s">
        <v>1856</v>
      </c>
      <c r="R2377" s="12" t="s">
        <v>1850</v>
      </c>
      <c r="S2377" s="12" t="s">
        <v>1815</v>
      </c>
    </row>
    <row r="2378" spans="1:19" x14ac:dyDescent="0.25">
      <c r="A2378" s="12" t="s">
        <v>1858</v>
      </c>
      <c r="B2378" s="12" t="s">
        <v>1838</v>
      </c>
      <c r="C2378" s="12" t="s">
        <v>1859</v>
      </c>
      <c r="D2378" s="12" t="s">
        <v>1840</v>
      </c>
      <c r="E2378" s="12" t="s">
        <v>1841</v>
      </c>
      <c r="F2378" s="13">
        <v>15185.79</v>
      </c>
      <c r="G2378" s="12" t="s">
        <v>1842</v>
      </c>
      <c r="H2378" s="18">
        <v>43983</v>
      </c>
      <c r="I2378" s="12" t="s">
        <v>4269</v>
      </c>
      <c r="J2378" s="12" t="s">
        <v>4341</v>
      </c>
      <c r="K2378" s="12">
        <v>10132</v>
      </c>
      <c r="L2378" s="12" t="s">
        <v>1054</v>
      </c>
      <c r="M2378" s="12">
        <v>111400</v>
      </c>
      <c r="N2378" s="12" t="s">
        <v>4342</v>
      </c>
      <c r="O2378" s="12" t="s">
        <v>1860</v>
      </c>
      <c r="P2378" s="12" t="s">
        <v>1861</v>
      </c>
      <c r="Q2378" s="12" t="s">
        <v>1862</v>
      </c>
      <c r="R2378" s="12" t="s">
        <v>1850</v>
      </c>
      <c r="S2378" s="12" t="s">
        <v>1815</v>
      </c>
    </row>
    <row r="2379" spans="1:19" x14ac:dyDescent="0.25">
      <c r="A2379" s="12" t="s">
        <v>1837</v>
      </c>
      <c r="B2379" s="12" t="s">
        <v>1838</v>
      </c>
      <c r="C2379" s="12" t="s">
        <v>1839</v>
      </c>
      <c r="D2379" s="12" t="s">
        <v>1840</v>
      </c>
      <c r="E2379" s="12" t="s">
        <v>1841</v>
      </c>
      <c r="F2379" s="13">
        <v>14904.36</v>
      </c>
      <c r="G2379" s="12" t="s">
        <v>1842</v>
      </c>
      <c r="H2379" s="18">
        <v>43922</v>
      </c>
      <c r="I2379" s="12" t="s">
        <v>4343</v>
      </c>
      <c r="J2379" s="12" t="s">
        <v>4344</v>
      </c>
      <c r="K2379" s="12">
        <v>10132</v>
      </c>
      <c r="L2379" s="12" t="s">
        <v>1054</v>
      </c>
      <c r="M2379" s="12">
        <v>111600</v>
      </c>
      <c r="N2379" s="12" t="s">
        <v>4345</v>
      </c>
      <c r="O2379" s="12" t="s">
        <v>1847</v>
      </c>
      <c r="P2379" s="12" t="s">
        <v>1848</v>
      </c>
      <c r="Q2379" s="12" t="s">
        <v>1849</v>
      </c>
      <c r="R2379" s="12" t="s">
        <v>1850</v>
      </c>
      <c r="S2379" s="12" t="s">
        <v>1857</v>
      </c>
    </row>
    <row r="2380" spans="1:19" x14ac:dyDescent="0.25">
      <c r="A2380" s="12" t="s">
        <v>1852</v>
      </c>
      <c r="B2380" s="12" t="s">
        <v>1838</v>
      </c>
      <c r="C2380" s="12" t="s">
        <v>1853</v>
      </c>
      <c r="D2380" s="12" t="s">
        <v>1840</v>
      </c>
      <c r="E2380" s="12" t="s">
        <v>1841</v>
      </c>
      <c r="F2380" s="13">
        <v>14777.9</v>
      </c>
      <c r="G2380" s="12" t="s">
        <v>1842</v>
      </c>
      <c r="H2380" s="18">
        <v>43952</v>
      </c>
      <c r="I2380" s="12" t="s">
        <v>4343</v>
      </c>
      <c r="J2380" s="12" t="s">
        <v>4344</v>
      </c>
      <c r="K2380" s="12">
        <v>10132</v>
      </c>
      <c r="L2380" s="12" t="s">
        <v>1054</v>
      </c>
      <c r="M2380" s="12">
        <v>111600</v>
      </c>
      <c r="N2380" s="12" t="s">
        <v>4345</v>
      </c>
      <c r="O2380" s="12" t="s">
        <v>1854</v>
      </c>
      <c r="P2380" s="12" t="s">
        <v>1855</v>
      </c>
      <c r="Q2380" s="12" t="s">
        <v>1856</v>
      </c>
      <c r="R2380" s="12" t="s">
        <v>1850</v>
      </c>
      <c r="S2380" s="12" t="s">
        <v>1857</v>
      </c>
    </row>
    <row r="2381" spans="1:19" x14ac:dyDescent="0.25">
      <c r="A2381" s="12" t="s">
        <v>1858</v>
      </c>
      <c r="B2381" s="12" t="s">
        <v>1838</v>
      </c>
      <c r="C2381" s="12" t="s">
        <v>1859</v>
      </c>
      <c r="D2381" s="12" t="s">
        <v>1840</v>
      </c>
      <c r="E2381" s="12" t="s">
        <v>1841</v>
      </c>
      <c r="F2381" s="13">
        <v>14904.36</v>
      </c>
      <c r="G2381" s="12" t="s">
        <v>1842</v>
      </c>
      <c r="H2381" s="18">
        <v>43983</v>
      </c>
      <c r="I2381" s="12" t="s">
        <v>4272</v>
      </c>
      <c r="J2381" s="12" t="s">
        <v>4344</v>
      </c>
      <c r="K2381" s="12">
        <v>10132</v>
      </c>
      <c r="L2381" s="12" t="s">
        <v>1054</v>
      </c>
      <c r="M2381" s="12">
        <v>111600</v>
      </c>
      <c r="N2381" s="12" t="s">
        <v>4345</v>
      </c>
      <c r="O2381" s="12" t="s">
        <v>1860</v>
      </c>
      <c r="P2381" s="12" t="s">
        <v>1861</v>
      </c>
      <c r="Q2381" s="12" t="s">
        <v>1862</v>
      </c>
      <c r="R2381" s="12" t="s">
        <v>1850</v>
      </c>
      <c r="S2381" s="12" t="s">
        <v>1857</v>
      </c>
    </row>
    <row r="2382" spans="1:19" x14ac:dyDescent="0.25">
      <c r="A2382" s="12" t="s">
        <v>1837</v>
      </c>
      <c r="B2382" s="12" t="s">
        <v>1838</v>
      </c>
      <c r="C2382" s="12" t="s">
        <v>1839</v>
      </c>
      <c r="D2382" s="12" t="s">
        <v>1840</v>
      </c>
      <c r="E2382" s="12" t="s">
        <v>1841</v>
      </c>
      <c r="F2382" s="13">
        <v>3140.91</v>
      </c>
      <c r="G2382" s="12" t="s">
        <v>1842</v>
      </c>
      <c r="H2382" s="18">
        <v>43922</v>
      </c>
      <c r="I2382" s="12" t="s">
        <v>4346</v>
      </c>
      <c r="J2382" s="12" t="s">
        <v>4347</v>
      </c>
      <c r="K2382" s="12">
        <v>10132</v>
      </c>
      <c r="L2382" s="12" t="s">
        <v>1054</v>
      </c>
      <c r="M2382" s="12">
        <v>111700</v>
      </c>
      <c r="N2382" s="12" t="s">
        <v>4348</v>
      </c>
      <c r="O2382" s="12" t="s">
        <v>1847</v>
      </c>
      <c r="P2382" s="12" t="s">
        <v>1848</v>
      </c>
      <c r="Q2382" s="12" t="s">
        <v>1849</v>
      </c>
      <c r="R2382" s="12" t="s">
        <v>1850</v>
      </c>
      <c r="S2382" s="12" t="s">
        <v>1877</v>
      </c>
    </row>
    <row r="2383" spans="1:19" x14ac:dyDescent="0.25">
      <c r="A2383" s="12" t="s">
        <v>1852</v>
      </c>
      <c r="B2383" s="12" t="s">
        <v>1838</v>
      </c>
      <c r="C2383" s="12" t="s">
        <v>1853</v>
      </c>
      <c r="D2383" s="12" t="s">
        <v>1840</v>
      </c>
      <c r="E2383" s="12" t="s">
        <v>1841</v>
      </c>
      <c r="F2383" s="13">
        <v>2958.16</v>
      </c>
      <c r="G2383" s="12" t="s">
        <v>1842</v>
      </c>
      <c r="H2383" s="18">
        <v>43952</v>
      </c>
      <c r="I2383" s="12" t="s">
        <v>4346</v>
      </c>
      <c r="J2383" s="12" t="s">
        <v>4347</v>
      </c>
      <c r="K2383" s="12">
        <v>10132</v>
      </c>
      <c r="L2383" s="12" t="s">
        <v>1054</v>
      </c>
      <c r="M2383" s="12">
        <v>111700</v>
      </c>
      <c r="N2383" s="12" t="s">
        <v>4348</v>
      </c>
      <c r="O2383" s="12" t="s">
        <v>1854</v>
      </c>
      <c r="P2383" s="12" t="s">
        <v>1855</v>
      </c>
      <c r="Q2383" s="12" t="s">
        <v>1856</v>
      </c>
      <c r="R2383" s="12" t="s">
        <v>1850</v>
      </c>
      <c r="S2383" s="12" t="s">
        <v>1877</v>
      </c>
    </row>
    <row r="2384" spans="1:19" x14ac:dyDescent="0.25">
      <c r="A2384" s="12" t="s">
        <v>1858</v>
      </c>
      <c r="B2384" s="12" t="s">
        <v>1838</v>
      </c>
      <c r="C2384" s="12" t="s">
        <v>1859</v>
      </c>
      <c r="D2384" s="12" t="s">
        <v>1840</v>
      </c>
      <c r="E2384" s="12" t="s">
        <v>1841</v>
      </c>
      <c r="F2384" s="13">
        <v>2773.52</v>
      </c>
      <c r="G2384" s="12" t="s">
        <v>1842</v>
      </c>
      <c r="H2384" s="18">
        <v>43983</v>
      </c>
      <c r="I2384" s="12" t="s">
        <v>4275</v>
      </c>
      <c r="J2384" s="12" t="s">
        <v>4347</v>
      </c>
      <c r="K2384" s="12">
        <v>10132</v>
      </c>
      <c r="L2384" s="12" t="s">
        <v>1054</v>
      </c>
      <c r="M2384" s="12">
        <v>111700</v>
      </c>
      <c r="N2384" s="12" t="s">
        <v>4348</v>
      </c>
      <c r="O2384" s="12" t="s">
        <v>1860</v>
      </c>
      <c r="P2384" s="12" t="s">
        <v>1861</v>
      </c>
      <c r="Q2384" s="12" t="s">
        <v>1862</v>
      </c>
      <c r="R2384" s="12" t="s">
        <v>1850</v>
      </c>
      <c r="S2384" s="12" t="s">
        <v>1877</v>
      </c>
    </row>
    <row r="2385" spans="1:19" x14ac:dyDescent="0.25">
      <c r="A2385" s="12" t="s">
        <v>1837</v>
      </c>
      <c r="B2385" s="12" t="s">
        <v>1838</v>
      </c>
      <c r="C2385" s="12" t="s">
        <v>1839</v>
      </c>
      <c r="D2385" s="12" t="s">
        <v>1840</v>
      </c>
      <c r="E2385" s="12" t="s">
        <v>1841</v>
      </c>
      <c r="F2385" s="13">
        <v>53.14</v>
      </c>
      <c r="G2385" s="12" t="s">
        <v>1842</v>
      </c>
      <c r="H2385" s="18">
        <v>43922</v>
      </c>
      <c r="I2385" s="12" t="s">
        <v>4349</v>
      </c>
      <c r="J2385" s="12" t="s">
        <v>4350</v>
      </c>
      <c r="K2385" s="12">
        <v>10132</v>
      </c>
      <c r="L2385" s="12" t="s">
        <v>1054</v>
      </c>
      <c r="M2385" s="12">
        <v>113000</v>
      </c>
      <c r="N2385" s="12" t="s">
        <v>4351</v>
      </c>
      <c r="O2385" s="12" t="s">
        <v>1847</v>
      </c>
      <c r="P2385" s="12" t="s">
        <v>1848</v>
      </c>
      <c r="Q2385" s="12" t="s">
        <v>1849</v>
      </c>
      <c r="R2385" s="12" t="s">
        <v>1850</v>
      </c>
      <c r="S2385" s="12" t="s">
        <v>1877</v>
      </c>
    </row>
    <row r="2386" spans="1:19" x14ac:dyDescent="0.25">
      <c r="A2386" s="12" t="s">
        <v>1852</v>
      </c>
      <c r="B2386" s="12" t="s">
        <v>1838</v>
      </c>
      <c r="C2386" s="12" t="s">
        <v>1853</v>
      </c>
      <c r="D2386" s="12" t="s">
        <v>1840</v>
      </c>
      <c r="E2386" s="12" t="s">
        <v>1841</v>
      </c>
      <c r="F2386" s="13">
        <v>49.96</v>
      </c>
      <c r="G2386" s="12" t="s">
        <v>1842</v>
      </c>
      <c r="H2386" s="18">
        <v>43952</v>
      </c>
      <c r="I2386" s="12" t="s">
        <v>4349</v>
      </c>
      <c r="J2386" s="12" t="s">
        <v>4350</v>
      </c>
      <c r="K2386" s="12">
        <v>10132</v>
      </c>
      <c r="L2386" s="12" t="s">
        <v>1054</v>
      </c>
      <c r="M2386" s="12">
        <v>113000</v>
      </c>
      <c r="N2386" s="12" t="s">
        <v>4351</v>
      </c>
      <c r="O2386" s="12" t="s">
        <v>1854</v>
      </c>
      <c r="P2386" s="12" t="s">
        <v>1855</v>
      </c>
      <c r="Q2386" s="12" t="s">
        <v>1856</v>
      </c>
      <c r="R2386" s="12" t="s">
        <v>1850</v>
      </c>
      <c r="S2386" s="12" t="s">
        <v>1877</v>
      </c>
    </row>
    <row r="2387" spans="1:19" x14ac:dyDescent="0.25">
      <c r="A2387" s="12" t="s">
        <v>1858</v>
      </c>
      <c r="B2387" s="12" t="s">
        <v>1838</v>
      </c>
      <c r="C2387" s="12" t="s">
        <v>1859</v>
      </c>
      <c r="D2387" s="12" t="s">
        <v>1840</v>
      </c>
      <c r="E2387" s="12" t="s">
        <v>1841</v>
      </c>
      <c r="F2387" s="13">
        <v>49.96</v>
      </c>
      <c r="G2387" s="12" t="s">
        <v>1842</v>
      </c>
      <c r="H2387" s="18">
        <v>43983</v>
      </c>
      <c r="I2387" s="12" t="s">
        <v>4278</v>
      </c>
      <c r="J2387" s="12" t="s">
        <v>4350</v>
      </c>
      <c r="K2387" s="12">
        <v>10132</v>
      </c>
      <c r="L2387" s="12" t="s">
        <v>1054</v>
      </c>
      <c r="M2387" s="12">
        <v>113000</v>
      </c>
      <c r="N2387" s="12" t="s">
        <v>4351</v>
      </c>
      <c r="O2387" s="12" t="s">
        <v>1860</v>
      </c>
      <c r="P2387" s="12" t="s">
        <v>1861</v>
      </c>
      <c r="Q2387" s="12" t="s">
        <v>1862</v>
      </c>
      <c r="R2387" s="12" t="s">
        <v>1850</v>
      </c>
      <c r="S2387" s="12" t="s">
        <v>1877</v>
      </c>
    </row>
    <row r="2388" spans="1:19" x14ac:dyDescent="0.25">
      <c r="A2388" s="12" t="s">
        <v>1837</v>
      </c>
      <c r="B2388" s="12" t="s">
        <v>1838</v>
      </c>
      <c r="C2388" s="12" t="s">
        <v>1839</v>
      </c>
      <c r="D2388" s="12" t="s">
        <v>1840</v>
      </c>
      <c r="E2388" s="12" t="s">
        <v>1841</v>
      </c>
      <c r="F2388" s="13">
        <v>327.08999999999997</v>
      </c>
      <c r="G2388" s="12" t="s">
        <v>1842</v>
      </c>
      <c r="H2388" s="18">
        <v>43922</v>
      </c>
      <c r="I2388" s="12" t="s">
        <v>4352</v>
      </c>
      <c r="J2388" s="12" t="s">
        <v>4353</v>
      </c>
      <c r="K2388" s="12">
        <v>10132</v>
      </c>
      <c r="L2388" s="12" t="s">
        <v>1054</v>
      </c>
      <c r="M2388" s="12">
        <v>113010</v>
      </c>
      <c r="N2388" s="12" t="s">
        <v>4354</v>
      </c>
      <c r="O2388" s="12" t="s">
        <v>1847</v>
      </c>
      <c r="P2388" s="12" t="s">
        <v>1848</v>
      </c>
      <c r="Q2388" s="12" t="s">
        <v>1849</v>
      </c>
      <c r="R2388" s="12" t="s">
        <v>1850</v>
      </c>
      <c r="S2388" s="12" t="s">
        <v>1851</v>
      </c>
    </row>
    <row r="2389" spans="1:19" x14ac:dyDescent="0.25">
      <c r="A2389" s="12" t="s">
        <v>1852</v>
      </c>
      <c r="B2389" s="12" t="s">
        <v>1838</v>
      </c>
      <c r="C2389" s="12" t="s">
        <v>1853</v>
      </c>
      <c r="D2389" s="12" t="s">
        <v>1840</v>
      </c>
      <c r="E2389" s="12" t="s">
        <v>1841</v>
      </c>
      <c r="F2389" s="13">
        <v>318.07</v>
      </c>
      <c r="G2389" s="12" t="s">
        <v>1842</v>
      </c>
      <c r="H2389" s="18">
        <v>43952</v>
      </c>
      <c r="I2389" s="12" t="s">
        <v>4352</v>
      </c>
      <c r="J2389" s="12" t="s">
        <v>4353</v>
      </c>
      <c r="K2389" s="12">
        <v>10132</v>
      </c>
      <c r="L2389" s="12" t="s">
        <v>1054</v>
      </c>
      <c r="M2389" s="12">
        <v>113010</v>
      </c>
      <c r="N2389" s="12" t="s">
        <v>4354</v>
      </c>
      <c r="O2389" s="12" t="s">
        <v>1854</v>
      </c>
      <c r="P2389" s="12" t="s">
        <v>1855</v>
      </c>
      <c r="Q2389" s="12" t="s">
        <v>1856</v>
      </c>
      <c r="R2389" s="12" t="s">
        <v>1850</v>
      </c>
      <c r="S2389" s="12" t="s">
        <v>1851</v>
      </c>
    </row>
    <row r="2390" spans="1:19" x14ac:dyDescent="0.25">
      <c r="A2390" s="12" t="s">
        <v>1858</v>
      </c>
      <c r="B2390" s="12" t="s">
        <v>1838</v>
      </c>
      <c r="C2390" s="12" t="s">
        <v>1859</v>
      </c>
      <c r="D2390" s="12" t="s">
        <v>1840</v>
      </c>
      <c r="E2390" s="12" t="s">
        <v>1841</v>
      </c>
      <c r="F2390" s="13">
        <v>408.25</v>
      </c>
      <c r="G2390" s="12" t="s">
        <v>1842</v>
      </c>
      <c r="H2390" s="18">
        <v>43983</v>
      </c>
      <c r="I2390" s="12" t="s">
        <v>4281</v>
      </c>
      <c r="J2390" s="12" t="s">
        <v>4353</v>
      </c>
      <c r="K2390" s="12">
        <v>10132</v>
      </c>
      <c r="L2390" s="12" t="s">
        <v>1054</v>
      </c>
      <c r="M2390" s="12">
        <v>113010</v>
      </c>
      <c r="N2390" s="12" t="s">
        <v>4354</v>
      </c>
      <c r="O2390" s="12" t="s">
        <v>1860</v>
      </c>
      <c r="P2390" s="12" t="s">
        <v>1861</v>
      </c>
      <c r="Q2390" s="12" t="s">
        <v>1862</v>
      </c>
      <c r="R2390" s="12" t="s">
        <v>1850</v>
      </c>
      <c r="S2390" s="12" t="s">
        <v>1851</v>
      </c>
    </row>
    <row r="2391" spans="1:19" x14ac:dyDescent="0.25">
      <c r="A2391" s="12" t="s">
        <v>1837</v>
      </c>
      <c r="B2391" s="12" t="s">
        <v>1838</v>
      </c>
      <c r="C2391" s="12" t="s">
        <v>1839</v>
      </c>
      <c r="D2391" s="12" t="s">
        <v>1840</v>
      </c>
      <c r="E2391" s="12" t="s">
        <v>1841</v>
      </c>
      <c r="F2391" s="13">
        <v>171.88</v>
      </c>
      <c r="G2391" s="12" t="s">
        <v>1842</v>
      </c>
      <c r="H2391" s="18">
        <v>43922</v>
      </c>
      <c r="I2391" s="12" t="s">
        <v>4355</v>
      </c>
      <c r="J2391" s="12" t="s">
        <v>4356</v>
      </c>
      <c r="K2391" s="12">
        <v>10132</v>
      </c>
      <c r="L2391" s="12" t="s">
        <v>1054</v>
      </c>
      <c r="M2391" s="12">
        <v>113020</v>
      </c>
      <c r="N2391" s="12" t="s">
        <v>4357</v>
      </c>
      <c r="O2391" s="12" t="s">
        <v>1847</v>
      </c>
      <c r="P2391" s="12" t="s">
        <v>1848</v>
      </c>
      <c r="Q2391" s="12" t="s">
        <v>1849</v>
      </c>
      <c r="R2391" s="12" t="s">
        <v>1850</v>
      </c>
      <c r="S2391" s="12" t="s">
        <v>1866</v>
      </c>
    </row>
    <row r="2392" spans="1:19" x14ac:dyDescent="0.25">
      <c r="A2392" s="12" t="s">
        <v>1852</v>
      </c>
      <c r="B2392" s="12" t="s">
        <v>1838</v>
      </c>
      <c r="C2392" s="12" t="s">
        <v>1853</v>
      </c>
      <c r="D2392" s="12" t="s">
        <v>1840</v>
      </c>
      <c r="E2392" s="12" t="s">
        <v>1841</v>
      </c>
      <c r="F2392" s="13">
        <v>171.88</v>
      </c>
      <c r="G2392" s="12" t="s">
        <v>1842</v>
      </c>
      <c r="H2392" s="18">
        <v>43952</v>
      </c>
      <c r="I2392" s="12" t="s">
        <v>4355</v>
      </c>
      <c r="J2392" s="12" t="s">
        <v>4356</v>
      </c>
      <c r="K2392" s="12">
        <v>10132</v>
      </c>
      <c r="L2392" s="12" t="s">
        <v>1054</v>
      </c>
      <c r="M2392" s="12">
        <v>113020</v>
      </c>
      <c r="N2392" s="12" t="s">
        <v>4357</v>
      </c>
      <c r="O2392" s="12" t="s">
        <v>1854</v>
      </c>
      <c r="P2392" s="12" t="s">
        <v>1855</v>
      </c>
      <c r="Q2392" s="12" t="s">
        <v>1856</v>
      </c>
      <c r="R2392" s="12" t="s">
        <v>1850</v>
      </c>
      <c r="S2392" s="12" t="s">
        <v>1866</v>
      </c>
    </row>
    <row r="2393" spans="1:19" x14ac:dyDescent="0.25">
      <c r="A2393" s="12" t="s">
        <v>1858</v>
      </c>
      <c r="B2393" s="12" t="s">
        <v>1838</v>
      </c>
      <c r="C2393" s="12" t="s">
        <v>1859</v>
      </c>
      <c r="D2393" s="12" t="s">
        <v>1840</v>
      </c>
      <c r="E2393" s="12" t="s">
        <v>1841</v>
      </c>
      <c r="F2393" s="13">
        <v>171.88</v>
      </c>
      <c r="G2393" s="12" t="s">
        <v>1842</v>
      </c>
      <c r="H2393" s="18">
        <v>43983</v>
      </c>
      <c r="I2393" s="12" t="s">
        <v>4284</v>
      </c>
      <c r="J2393" s="12" t="s">
        <v>4356</v>
      </c>
      <c r="K2393" s="12">
        <v>10132</v>
      </c>
      <c r="L2393" s="12" t="s">
        <v>1054</v>
      </c>
      <c r="M2393" s="12">
        <v>113020</v>
      </c>
      <c r="N2393" s="12" t="s">
        <v>4357</v>
      </c>
      <c r="O2393" s="12" t="s">
        <v>1860</v>
      </c>
      <c r="P2393" s="12" t="s">
        <v>1861</v>
      </c>
      <c r="Q2393" s="12" t="s">
        <v>1862</v>
      </c>
      <c r="R2393" s="12" t="s">
        <v>1850</v>
      </c>
      <c r="S2393" s="12" t="s">
        <v>1866</v>
      </c>
    </row>
    <row r="2394" spans="1:19" x14ac:dyDescent="0.25">
      <c r="A2394" s="12" t="s">
        <v>1837</v>
      </c>
      <c r="B2394" s="12" t="s">
        <v>1838</v>
      </c>
      <c r="C2394" s="12" t="s">
        <v>1839</v>
      </c>
      <c r="D2394" s="12" t="s">
        <v>1840</v>
      </c>
      <c r="E2394" s="12" t="s">
        <v>1841</v>
      </c>
      <c r="F2394" s="13">
        <v>1681.15</v>
      </c>
      <c r="G2394" s="12" t="s">
        <v>1842</v>
      </c>
      <c r="H2394" s="18">
        <v>43922</v>
      </c>
      <c r="I2394" s="12" t="s">
        <v>4358</v>
      </c>
      <c r="J2394" s="12" t="s">
        <v>4359</v>
      </c>
      <c r="K2394" s="12">
        <v>10132</v>
      </c>
      <c r="L2394" s="12" t="s">
        <v>1054</v>
      </c>
      <c r="M2394" s="12">
        <v>113040</v>
      </c>
      <c r="N2394" s="12" t="s">
        <v>4360</v>
      </c>
      <c r="O2394" s="12" t="s">
        <v>1847</v>
      </c>
      <c r="P2394" s="12" t="s">
        <v>1848</v>
      </c>
      <c r="Q2394" s="12" t="s">
        <v>1849</v>
      </c>
      <c r="R2394" s="12" t="s">
        <v>1850</v>
      </c>
      <c r="S2394" s="12" t="s">
        <v>1815</v>
      </c>
    </row>
    <row r="2395" spans="1:19" x14ac:dyDescent="0.25">
      <c r="A2395" s="12" t="s">
        <v>1852</v>
      </c>
      <c r="B2395" s="12" t="s">
        <v>1838</v>
      </c>
      <c r="C2395" s="12" t="s">
        <v>1853</v>
      </c>
      <c r="D2395" s="12" t="s">
        <v>1840</v>
      </c>
      <c r="E2395" s="12" t="s">
        <v>1841</v>
      </c>
      <c r="F2395" s="13">
        <v>1681.15</v>
      </c>
      <c r="G2395" s="12" t="s">
        <v>1842</v>
      </c>
      <c r="H2395" s="18">
        <v>43952</v>
      </c>
      <c r="I2395" s="12" t="s">
        <v>4358</v>
      </c>
      <c r="J2395" s="12" t="s">
        <v>4359</v>
      </c>
      <c r="K2395" s="12">
        <v>10132</v>
      </c>
      <c r="L2395" s="12" t="s">
        <v>1054</v>
      </c>
      <c r="M2395" s="12">
        <v>113040</v>
      </c>
      <c r="N2395" s="12" t="s">
        <v>4360</v>
      </c>
      <c r="O2395" s="12" t="s">
        <v>1854</v>
      </c>
      <c r="P2395" s="12" t="s">
        <v>1855</v>
      </c>
      <c r="Q2395" s="12" t="s">
        <v>1856</v>
      </c>
      <c r="R2395" s="12" t="s">
        <v>1850</v>
      </c>
      <c r="S2395" s="12" t="s">
        <v>1815</v>
      </c>
    </row>
    <row r="2396" spans="1:19" x14ac:dyDescent="0.25">
      <c r="A2396" s="12" t="s">
        <v>1858</v>
      </c>
      <c r="B2396" s="12" t="s">
        <v>1838</v>
      </c>
      <c r="C2396" s="12" t="s">
        <v>1859</v>
      </c>
      <c r="D2396" s="12" t="s">
        <v>1840</v>
      </c>
      <c r="E2396" s="12" t="s">
        <v>1841</v>
      </c>
      <c r="F2396" s="13">
        <v>1681.15</v>
      </c>
      <c r="G2396" s="12" t="s">
        <v>1842</v>
      </c>
      <c r="H2396" s="18">
        <v>43983</v>
      </c>
      <c r="I2396" s="12" t="s">
        <v>4287</v>
      </c>
      <c r="J2396" s="12" t="s">
        <v>4359</v>
      </c>
      <c r="K2396" s="12">
        <v>10132</v>
      </c>
      <c r="L2396" s="12" t="s">
        <v>1054</v>
      </c>
      <c r="M2396" s="12">
        <v>113040</v>
      </c>
      <c r="N2396" s="12" t="s">
        <v>4360</v>
      </c>
      <c r="O2396" s="12" t="s">
        <v>1860</v>
      </c>
      <c r="P2396" s="12" t="s">
        <v>1861</v>
      </c>
      <c r="Q2396" s="12" t="s">
        <v>1862</v>
      </c>
      <c r="R2396" s="12" t="s">
        <v>1850</v>
      </c>
      <c r="S2396" s="12" t="s">
        <v>1815</v>
      </c>
    </row>
    <row r="2397" spans="1:19" x14ac:dyDescent="0.25">
      <c r="A2397" s="12" t="s">
        <v>1837</v>
      </c>
      <c r="B2397" s="12" t="s">
        <v>1838</v>
      </c>
      <c r="C2397" s="12" t="s">
        <v>1839</v>
      </c>
      <c r="D2397" s="12" t="s">
        <v>1840</v>
      </c>
      <c r="E2397" s="12" t="s">
        <v>1841</v>
      </c>
      <c r="F2397" s="13">
        <v>1137.42</v>
      </c>
      <c r="G2397" s="12" t="s">
        <v>1842</v>
      </c>
      <c r="H2397" s="18">
        <v>43922</v>
      </c>
      <c r="I2397" s="12" t="s">
        <v>4361</v>
      </c>
      <c r="J2397" s="12" t="s">
        <v>4362</v>
      </c>
      <c r="K2397" s="12">
        <v>10132</v>
      </c>
      <c r="L2397" s="12" t="s">
        <v>1054</v>
      </c>
      <c r="M2397" s="12">
        <v>113060</v>
      </c>
      <c r="N2397" s="12" t="s">
        <v>4363</v>
      </c>
      <c r="O2397" s="12" t="s">
        <v>1847</v>
      </c>
      <c r="P2397" s="12" t="s">
        <v>1848</v>
      </c>
      <c r="Q2397" s="12" t="s">
        <v>1849</v>
      </c>
      <c r="R2397" s="12" t="s">
        <v>1850</v>
      </c>
      <c r="S2397" s="12" t="s">
        <v>1857</v>
      </c>
    </row>
    <row r="2398" spans="1:19" x14ac:dyDescent="0.25">
      <c r="A2398" s="12" t="s">
        <v>1852</v>
      </c>
      <c r="B2398" s="12" t="s">
        <v>1838</v>
      </c>
      <c r="C2398" s="12" t="s">
        <v>1853</v>
      </c>
      <c r="D2398" s="12" t="s">
        <v>1840</v>
      </c>
      <c r="E2398" s="12" t="s">
        <v>1841</v>
      </c>
      <c r="F2398" s="13">
        <v>1120.05</v>
      </c>
      <c r="G2398" s="12" t="s">
        <v>1842</v>
      </c>
      <c r="H2398" s="18">
        <v>43952</v>
      </c>
      <c r="I2398" s="12" t="s">
        <v>4361</v>
      </c>
      <c r="J2398" s="12" t="s">
        <v>4362</v>
      </c>
      <c r="K2398" s="12">
        <v>10132</v>
      </c>
      <c r="L2398" s="12" t="s">
        <v>1054</v>
      </c>
      <c r="M2398" s="12">
        <v>113060</v>
      </c>
      <c r="N2398" s="12" t="s">
        <v>4363</v>
      </c>
      <c r="O2398" s="12" t="s">
        <v>1854</v>
      </c>
      <c r="P2398" s="12" t="s">
        <v>1855</v>
      </c>
      <c r="Q2398" s="12" t="s">
        <v>1856</v>
      </c>
      <c r="R2398" s="12" t="s">
        <v>1850</v>
      </c>
      <c r="S2398" s="12" t="s">
        <v>1857</v>
      </c>
    </row>
    <row r="2399" spans="1:19" x14ac:dyDescent="0.25">
      <c r="A2399" s="12" t="s">
        <v>1858</v>
      </c>
      <c r="B2399" s="12" t="s">
        <v>1838</v>
      </c>
      <c r="C2399" s="12" t="s">
        <v>1859</v>
      </c>
      <c r="D2399" s="12" t="s">
        <v>1840</v>
      </c>
      <c r="E2399" s="12" t="s">
        <v>1841</v>
      </c>
      <c r="F2399" s="13">
        <v>1137.42</v>
      </c>
      <c r="G2399" s="12" t="s">
        <v>1842</v>
      </c>
      <c r="H2399" s="18">
        <v>43983</v>
      </c>
      <c r="I2399" s="12" t="s">
        <v>4290</v>
      </c>
      <c r="J2399" s="12" t="s">
        <v>4362</v>
      </c>
      <c r="K2399" s="12">
        <v>10132</v>
      </c>
      <c r="L2399" s="12" t="s">
        <v>1054</v>
      </c>
      <c r="M2399" s="12">
        <v>113060</v>
      </c>
      <c r="N2399" s="12" t="s">
        <v>4363</v>
      </c>
      <c r="O2399" s="12" t="s">
        <v>1860</v>
      </c>
      <c r="P2399" s="12" t="s">
        <v>1861</v>
      </c>
      <c r="Q2399" s="12" t="s">
        <v>1862</v>
      </c>
      <c r="R2399" s="12" t="s">
        <v>1850</v>
      </c>
      <c r="S2399" s="12" t="s">
        <v>1857</v>
      </c>
    </row>
    <row r="2400" spans="1:19" x14ac:dyDescent="0.25">
      <c r="A2400" s="12" t="s">
        <v>1837</v>
      </c>
      <c r="B2400" s="12" t="s">
        <v>1838</v>
      </c>
      <c r="C2400" s="12" t="s">
        <v>1839</v>
      </c>
      <c r="D2400" s="12" t="s">
        <v>1840</v>
      </c>
      <c r="E2400" s="12" t="s">
        <v>1841</v>
      </c>
      <c r="F2400" s="13">
        <v>719.33</v>
      </c>
      <c r="G2400" s="12" t="s">
        <v>1842</v>
      </c>
      <c r="H2400" s="18">
        <v>43922</v>
      </c>
      <c r="I2400" s="12" t="s">
        <v>4364</v>
      </c>
      <c r="J2400" s="12" t="s">
        <v>4365</v>
      </c>
      <c r="K2400" s="12">
        <v>10132</v>
      </c>
      <c r="L2400" s="12" t="s">
        <v>1054</v>
      </c>
      <c r="M2400" s="12">
        <v>114000</v>
      </c>
      <c r="N2400" s="12" t="s">
        <v>4366</v>
      </c>
      <c r="O2400" s="12" t="s">
        <v>1847</v>
      </c>
      <c r="P2400" s="12" t="s">
        <v>1848</v>
      </c>
      <c r="Q2400" s="12" t="s">
        <v>1849</v>
      </c>
      <c r="R2400" s="12" t="s">
        <v>1850</v>
      </c>
      <c r="S2400" s="12" t="s">
        <v>1877</v>
      </c>
    </row>
    <row r="2401" spans="1:19" x14ac:dyDescent="0.25">
      <c r="A2401" s="12" t="s">
        <v>1852</v>
      </c>
      <c r="B2401" s="12" t="s">
        <v>1838</v>
      </c>
      <c r="C2401" s="12" t="s">
        <v>1853</v>
      </c>
      <c r="D2401" s="12" t="s">
        <v>1840</v>
      </c>
      <c r="E2401" s="12" t="s">
        <v>1841</v>
      </c>
      <c r="F2401" s="13">
        <v>712.91</v>
      </c>
      <c r="G2401" s="12" t="s">
        <v>1842</v>
      </c>
      <c r="H2401" s="18">
        <v>43952</v>
      </c>
      <c r="I2401" s="12" t="s">
        <v>4364</v>
      </c>
      <c r="J2401" s="12" t="s">
        <v>4365</v>
      </c>
      <c r="K2401" s="12">
        <v>10132</v>
      </c>
      <c r="L2401" s="12" t="s">
        <v>1054</v>
      </c>
      <c r="M2401" s="12">
        <v>114000</v>
      </c>
      <c r="N2401" s="12" t="s">
        <v>4366</v>
      </c>
      <c r="O2401" s="12" t="s">
        <v>1854</v>
      </c>
      <c r="P2401" s="12" t="s">
        <v>1855</v>
      </c>
      <c r="Q2401" s="12" t="s">
        <v>1856</v>
      </c>
      <c r="R2401" s="12" t="s">
        <v>1850</v>
      </c>
      <c r="S2401" s="12" t="s">
        <v>1877</v>
      </c>
    </row>
    <row r="2402" spans="1:19" x14ac:dyDescent="0.25">
      <c r="A2402" s="12" t="s">
        <v>1858</v>
      </c>
      <c r="B2402" s="12" t="s">
        <v>1838</v>
      </c>
      <c r="C2402" s="12" t="s">
        <v>1859</v>
      </c>
      <c r="D2402" s="12" t="s">
        <v>1840</v>
      </c>
      <c r="E2402" s="12" t="s">
        <v>1841</v>
      </c>
      <c r="F2402" s="13">
        <v>693.65</v>
      </c>
      <c r="G2402" s="12" t="s">
        <v>1842</v>
      </c>
      <c r="H2402" s="18">
        <v>43983</v>
      </c>
      <c r="I2402" s="12" t="s">
        <v>4293</v>
      </c>
      <c r="J2402" s="12" t="s">
        <v>4365</v>
      </c>
      <c r="K2402" s="12">
        <v>10132</v>
      </c>
      <c r="L2402" s="12" t="s">
        <v>1054</v>
      </c>
      <c r="M2402" s="12">
        <v>114000</v>
      </c>
      <c r="N2402" s="12" t="s">
        <v>4366</v>
      </c>
      <c r="O2402" s="12" t="s">
        <v>1860</v>
      </c>
      <c r="P2402" s="12" t="s">
        <v>1861</v>
      </c>
      <c r="Q2402" s="12" t="s">
        <v>1862</v>
      </c>
      <c r="R2402" s="12" t="s">
        <v>1850</v>
      </c>
      <c r="S2402" s="12" t="s">
        <v>1877</v>
      </c>
    </row>
    <row r="2403" spans="1:19" x14ac:dyDescent="0.25">
      <c r="A2403" s="12" t="s">
        <v>1837</v>
      </c>
      <c r="B2403" s="12" t="s">
        <v>1838</v>
      </c>
      <c r="C2403" s="12" t="s">
        <v>1839</v>
      </c>
      <c r="D2403" s="12" t="s">
        <v>1840</v>
      </c>
      <c r="E2403" s="12" t="s">
        <v>1841</v>
      </c>
      <c r="F2403" s="13">
        <v>1069.74</v>
      </c>
      <c r="G2403" s="12" t="s">
        <v>1842</v>
      </c>
      <c r="H2403" s="18">
        <v>43922</v>
      </c>
      <c r="I2403" s="12" t="s">
        <v>4367</v>
      </c>
      <c r="J2403" s="12" t="s">
        <v>4368</v>
      </c>
      <c r="K2403" s="12">
        <v>10132</v>
      </c>
      <c r="L2403" s="12" t="s">
        <v>1054</v>
      </c>
      <c r="M2403" s="12">
        <v>114010</v>
      </c>
      <c r="N2403" s="12" t="s">
        <v>4369</v>
      </c>
      <c r="O2403" s="12" t="s">
        <v>1847</v>
      </c>
      <c r="P2403" s="12" t="s">
        <v>1848</v>
      </c>
      <c r="Q2403" s="12" t="s">
        <v>1849</v>
      </c>
      <c r="R2403" s="12" t="s">
        <v>1850</v>
      </c>
      <c r="S2403" s="12" t="s">
        <v>1851</v>
      </c>
    </row>
    <row r="2404" spans="1:19" x14ac:dyDescent="0.25">
      <c r="A2404" s="12" t="s">
        <v>1852</v>
      </c>
      <c r="B2404" s="12" t="s">
        <v>1838</v>
      </c>
      <c r="C2404" s="12" t="s">
        <v>1853</v>
      </c>
      <c r="D2404" s="12" t="s">
        <v>1840</v>
      </c>
      <c r="E2404" s="12" t="s">
        <v>1841</v>
      </c>
      <c r="F2404" s="13">
        <v>1051.5</v>
      </c>
      <c r="G2404" s="12" t="s">
        <v>1842</v>
      </c>
      <c r="H2404" s="18">
        <v>43952</v>
      </c>
      <c r="I2404" s="12" t="s">
        <v>4367</v>
      </c>
      <c r="J2404" s="12" t="s">
        <v>4368</v>
      </c>
      <c r="K2404" s="12">
        <v>10132</v>
      </c>
      <c r="L2404" s="12" t="s">
        <v>1054</v>
      </c>
      <c r="M2404" s="12">
        <v>114010</v>
      </c>
      <c r="N2404" s="12" t="s">
        <v>4369</v>
      </c>
      <c r="O2404" s="12" t="s">
        <v>1854</v>
      </c>
      <c r="P2404" s="12" t="s">
        <v>1855</v>
      </c>
      <c r="Q2404" s="12" t="s">
        <v>1856</v>
      </c>
      <c r="R2404" s="12" t="s">
        <v>1850</v>
      </c>
      <c r="S2404" s="12" t="s">
        <v>1851</v>
      </c>
    </row>
    <row r="2405" spans="1:19" x14ac:dyDescent="0.25">
      <c r="A2405" s="12" t="s">
        <v>1858</v>
      </c>
      <c r="B2405" s="12" t="s">
        <v>1838</v>
      </c>
      <c r="C2405" s="12" t="s">
        <v>1859</v>
      </c>
      <c r="D2405" s="12" t="s">
        <v>1840</v>
      </c>
      <c r="E2405" s="12" t="s">
        <v>1841</v>
      </c>
      <c r="F2405" s="13">
        <v>1233.83</v>
      </c>
      <c r="G2405" s="12" t="s">
        <v>1842</v>
      </c>
      <c r="H2405" s="18">
        <v>43983</v>
      </c>
      <c r="I2405" s="12" t="s">
        <v>4296</v>
      </c>
      <c r="J2405" s="12" t="s">
        <v>4368</v>
      </c>
      <c r="K2405" s="12">
        <v>10132</v>
      </c>
      <c r="L2405" s="12" t="s">
        <v>1054</v>
      </c>
      <c r="M2405" s="12">
        <v>114010</v>
      </c>
      <c r="N2405" s="12" t="s">
        <v>4369</v>
      </c>
      <c r="O2405" s="12" t="s">
        <v>1860</v>
      </c>
      <c r="P2405" s="12" t="s">
        <v>1861</v>
      </c>
      <c r="Q2405" s="12" t="s">
        <v>1862</v>
      </c>
      <c r="R2405" s="12" t="s">
        <v>1850</v>
      </c>
      <c r="S2405" s="12" t="s">
        <v>1851</v>
      </c>
    </row>
    <row r="2406" spans="1:19" x14ac:dyDescent="0.25">
      <c r="A2406" s="12" t="s">
        <v>1837</v>
      </c>
      <c r="B2406" s="12" t="s">
        <v>1838</v>
      </c>
      <c r="C2406" s="12" t="s">
        <v>1839</v>
      </c>
      <c r="D2406" s="12" t="s">
        <v>1840</v>
      </c>
      <c r="E2406" s="12" t="s">
        <v>1841</v>
      </c>
      <c r="F2406" s="13">
        <v>551.72</v>
      </c>
      <c r="G2406" s="12" t="s">
        <v>1842</v>
      </c>
      <c r="H2406" s="18">
        <v>43922</v>
      </c>
      <c r="I2406" s="12" t="s">
        <v>4370</v>
      </c>
      <c r="J2406" s="12" t="s">
        <v>4371</v>
      </c>
      <c r="K2406" s="12">
        <v>10132</v>
      </c>
      <c r="L2406" s="12" t="s">
        <v>1054</v>
      </c>
      <c r="M2406" s="12">
        <v>114020</v>
      </c>
      <c r="N2406" s="12" t="s">
        <v>4372</v>
      </c>
      <c r="O2406" s="12" t="s">
        <v>1847</v>
      </c>
      <c r="P2406" s="12" t="s">
        <v>1848</v>
      </c>
      <c r="Q2406" s="12" t="s">
        <v>1849</v>
      </c>
      <c r="R2406" s="12" t="s">
        <v>1850</v>
      </c>
      <c r="S2406" s="12" t="s">
        <v>1866</v>
      </c>
    </row>
    <row r="2407" spans="1:19" x14ac:dyDescent="0.25">
      <c r="A2407" s="12" t="s">
        <v>1852</v>
      </c>
      <c r="B2407" s="12" t="s">
        <v>1838</v>
      </c>
      <c r="C2407" s="12" t="s">
        <v>1853</v>
      </c>
      <c r="D2407" s="12" t="s">
        <v>1840</v>
      </c>
      <c r="E2407" s="12" t="s">
        <v>1841</v>
      </c>
      <c r="F2407" s="13">
        <v>551.72</v>
      </c>
      <c r="G2407" s="12" t="s">
        <v>1842</v>
      </c>
      <c r="H2407" s="18">
        <v>43952</v>
      </c>
      <c r="I2407" s="12" t="s">
        <v>4370</v>
      </c>
      <c r="J2407" s="12" t="s">
        <v>4371</v>
      </c>
      <c r="K2407" s="12">
        <v>10132</v>
      </c>
      <c r="L2407" s="12" t="s">
        <v>1054</v>
      </c>
      <c r="M2407" s="12">
        <v>114020</v>
      </c>
      <c r="N2407" s="12" t="s">
        <v>4372</v>
      </c>
      <c r="O2407" s="12" t="s">
        <v>1854</v>
      </c>
      <c r="P2407" s="12" t="s">
        <v>1855</v>
      </c>
      <c r="Q2407" s="12" t="s">
        <v>1856</v>
      </c>
      <c r="R2407" s="12" t="s">
        <v>1850</v>
      </c>
      <c r="S2407" s="12" t="s">
        <v>1866</v>
      </c>
    </row>
    <row r="2408" spans="1:19" x14ac:dyDescent="0.25">
      <c r="A2408" s="12" t="s">
        <v>1858</v>
      </c>
      <c r="B2408" s="12" t="s">
        <v>1838</v>
      </c>
      <c r="C2408" s="12" t="s">
        <v>1859</v>
      </c>
      <c r="D2408" s="12" t="s">
        <v>1840</v>
      </c>
      <c r="E2408" s="12" t="s">
        <v>1841</v>
      </c>
      <c r="F2408" s="13">
        <v>551.72</v>
      </c>
      <c r="G2408" s="12" t="s">
        <v>1842</v>
      </c>
      <c r="H2408" s="18">
        <v>43983</v>
      </c>
      <c r="I2408" s="12" t="s">
        <v>4300</v>
      </c>
      <c r="J2408" s="12" t="s">
        <v>4371</v>
      </c>
      <c r="K2408" s="12">
        <v>10132</v>
      </c>
      <c r="L2408" s="12" t="s">
        <v>1054</v>
      </c>
      <c r="M2408" s="12">
        <v>114020</v>
      </c>
      <c r="N2408" s="12" t="s">
        <v>4372</v>
      </c>
      <c r="O2408" s="12" t="s">
        <v>1860</v>
      </c>
      <c r="P2408" s="12" t="s">
        <v>1861</v>
      </c>
      <c r="Q2408" s="12" t="s">
        <v>1862</v>
      </c>
      <c r="R2408" s="12" t="s">
        <v>1850</v>
      </c>
      <c r="S2408" s="12" t="s">
        <v>1866</v>
      </c>
    </row>
    <row r="2409" spans="1:19" x14ac:dyDescent="0.25">
      <c r="A2409" s="12" t="s">
        <v>1837</v>
      </c>
      <c r="B2409" s="12" t="s">
        <v>1838</v>
      </c>
      <c r="C2409" s="12" t="s">
        <v>1839</v>
      </c>
      <c r="D2409" s="12" t="s">
        <v>1840</v>
      </c>
      <c r="E2409" s="12" t="s">
        <v>1841</v>
      </c>
      <c r="F2409" s="13">
        <v>3578.1</v>
      </c>
      <c r="G2409" s="12" t="s">
        <v>1842</v>
      </c>
      <c r="H2409" s="18">
        <v>43922</v>
      </c>
      <c r="I2409" s="12" t="s">
        <v>4373</v>
      </c>
      <c r="J2409" s="12" t="s">
        <v>4374</v>
      </c>
      <c r="K2409" s="12">
        <v>10132</v>
      </c>
      <c r="L2409" s="12" t="s">
        <v>1054</v>
      </c>
      <c r="M2409" s="12">
        <v>114040</v>
      </c>
      <c r="N2409" s="12" t="s">
        <v>4375</v>
      </c>
      <c r="O2409" s="12" t="s">
        <v>1847</v>
      </c>
      <c r="P2409" s="12" t="s">
        <v>1848</v>
      </c>
      <c r="Q2409" s="12" t="s">
        <v>1849</v>
      </c>
      <c r="R2409" s="12" t="s">
        <v>1850</v>
      </c>
      <c r="S2409" s="12" t="s">
        <v>1815</v>
      </c>
    </row>
    <row r="2410" spans="1:19" x14ac:dyDescent="0.25">
      <c r="A2410" s="12" t="s">
        <v>1852</v>
      </c>
      <c r="B2410" s="12" t="s">
        <v>1838</v>
      </c>
      <c r="C2410" s="12" t="s">
        <v>1853</v>
      </c>
      <c r="D2410" s="12" t="s">
        <v>1840</v>
      </c>
      <c r="E2410" s="12" t="s">
        <v>1841</v>
      </c>
      <c r="F2410" s="13">
        <v>3578.1</v>
      </c>
      <c r="G2410" s="12" t="s">
        <v>1842</v>
      </c>
      <c r="H2410" s="18">
        <v>43952</v>
      </c>
      <c r="I2410" s="12" t="s">
        <v>4373</v>
      </c>
      <c r="J2410" s="12" t="s">
        <v>4374</v>
      </c>
      <c r="K2410" s="12">
        <v>10132</v>
      </c>
      <c r="L2410" s="12" t="s">
        <v>1054</v>
      </c>
      <c r="M2410" s="12">
        <v>114040</v>
      </c>
      <c r="N2410" s="12" t="s">
        <v>4375</v>
      </c>
      <c r="O2410" s="12" t="s">
        <v>1854</v>
      </c>
      <c r="P2410" s="12" t="s">
        <v>1855</v>
      </c>
      <c r="Q2410" s="12" t="s">
        <v>1856</v>
      </c>
      <c r="R2410" s="12" t="s">
        <v>1850</v>
      </c>
      <c r="S2410" s="12" t="s">
        <v>1815</v>
      </c>
    </row>
    <row r="2411" spans="1:19" x14ac:dyDescent="0.25">
      <c r="A2411" s="12" t="s">
        <v>1858</v>
      </c>
      <c r="B2411" s="12" t="s">
        <v>1838</v>
      </c>
      <c r="C2411" s="12" t="s">
        <v>1859</v>
      </c>
      <c r="D2411" s="12" t="s">
        <v>1840</v>
      </c>
      <c r="E2411" s="12" t="s">
        <v>1841</v>
      </c>
      <c r="F2411" s="13">
        <v>3578.1</v>
      </c>
      <c r="G2411" s="12" t="s">
        <v>1842</v>
      </c>
      <c r="H2411" s="18">
        <v>43983</v>
      </c>
      <c r="I2411" s="12" t="s">
        <v>4303</v>
      </c>
      <c r="J2411" s="12" t="s">
        <v>4374</v>
      </c>
      <c r="K2411" s="12">
        <v>10132</v>
      </c>
      <c r="L2411" s="12" t="s">
        <v>1054</v>
      </c>
      <c r="M2411" s="12">
        <v>114040</v>
      </c>
      <c r="N2411" s="12" t="s">
        <v>4375</v>
      </c>
      <c r="O2411" s="12" t="s">
        <v>1860</v>
      </c>
      <c r="P2411" s="12" t="s">
        <v>1861</v>
      </c>
      <c r="Q2411" s="12" t="s">
        <v>1862</v>
      </c>
      <c r="R2411" s="12" t="s">
        <v>1850</v>
      </c>
      <c r="S2411" s="12" t="s">
        <v>1815</v>
      </c>
    </row>
    <row r="2412" spans="1:19" x14ac:dyDescent="0.25">
      <c r="A2412" s="12" t="s">
        <v>1837</v>
      </c>
      <c r="B2412" s="12" t="s">
        <v>1838</v>
      </c>
      <c r="C2412" s="12" t="s">
        <v>1839</v>
      </c>
      <c r="D2412" s="12" t="s">
        <v>1840</v>
      </c>
      <c r="E2412" s="12" t="s">
        <v>1841</v>
      </c>
      <c r="F2412" s="13">
        <v>4137.63</v>
      </c>
      <c r="G2412" s="12" t="s">
        <v>1842</v>
      </c>
      <c r="H2412" s="18">
        <v>43922</v>
      </c>
      <c r="I2412" s="12" t="s">
        <v>4376</v>
      </c>
      <c r="J2412" s="12" t="s">
        <v>4377</v>
      </c>
      <c r="K2412" s="12">
        <v>10132</v>
      </c>
      <c r="L2412" s="12" t="s">
        <v>1054</v>
      </c>
      <c r="M2412" s="12">
        <v>114060</v>
      </c>
      <c r="N2412" s="12" t="s">
        <v>4378</v>
      </c>
      <c r="O2412" s="12" t="s">
        <v>1847</v>
      </c>
      <c r="P2412" s="12" t="s">
        <v>1848</v>
      </c>
      <c r="Q2412" s="12" t="s">
        <v>1849</v>
      </c>
      <c r="R2412" s="12" t="s">
        <v>1850</v>
      </c>
      <c r="S2412" s="12" t="s">
        <v>1857</v>
      </c>
    </row>
    <row r="2413" spans="1:19" x14ac:dyDescent="0.25">
      <c r="A2413" s="12" t="s">
        <v>1852</v>
      </c>
      <c r="B2413" s="12" t="s">
        <v>1838</v>
      </c>
      <c r="C2413" s="12" t="s">
        <v>1853</v>
      </c>
      <c r="D2413" s="12" t="s">
        <v>1840</v>
      </c>
      <c r="E2413" s="12" t="s">
        <v>1841</v>
      </c>
      <c r="F2413" s="13">
        <v>4102.5200000000004</v>
      </c>
      <c r="G2413" s="12" t="s">
        <v>1842</v>
      </c>
      <c r="H2413" s="18">
        <v>43952</v>
      </c>
      <c r="I2413" s="12" t="s">
        <v>4376</v>
      </c>
      <c r="J2413" s="12" t="s">
        <v>4377</v>
      </c>
      <c r="K2413" s="12">
        <v>10132</v>
      </c>
      <c r="L2413" s="12" t="s">
        <v>1054</v>
      </c>
      <c r="M2413" s="12">
        <v>114060</v>
      </c>
      <c r="N2413" s="12" t="s">
        <v>4378</v>
      </c>
      <c r="O2413" s="12" t="s">
        <v>1854</v>
      </c>
      <c r="P2413" s="12" t="s">
        <v>1855</v>
      </c>
      <c r="Q2413" s="12" t="s">
        <v>1856</v>
      </c>
      <c r="R2413" s="12" t="s">
        <v>1850</v>
      </c>
      <c r="S2413" s="12" t="s">
        <v>1857</v>
      </c>
    </row>
    <row r="2414" spans="1:19" x14ac:dyDescent="0.25">
      <c r="A2414" s="12" t="s">
        <v>1858</v>
      </c>
      <c r="B2414" s="12" t="s">
        <v>1838</v>
      </c>
      <c r="C2414" s="12" t="s">
        <v>1859</v>
      </c>
      <c r="D2414" s="12" t="s">
        <v>1840</v>
      </c>
      <c r="E2414" s="12" t="s">
        <v>1841</v>
      </c>
      <c r="F2414" s="13">
        <v>4137.63</v>
      </c>
      <c r="G2414" s="12" t="s">
        <v>1842</v>
      </c>
      <c r="H2414" s="18">
        <v>43983</v>
      </c>
      <c r="I2414" s="12" t="s">
        <v>4307</v>
      </c>
      <c r="J2414" s="12" t="s">
        <v>4377</v>
      </c>
      <c r="K2414" s="12">
        <v>10132</v>
      </c>
      <c r="L2414" s="12" t="s">
        <v>1054</v>
      </c>
      <c r="M2414" s="12">
        <v>114060</v>
      </c>
      <c r="N2414" s="12" t="s">
        <v>4378</v>
      </c>
      <c r="O2414" s="12" t="s">
        <v>1860</v>
      </c>
      <c r="P2414" s="12" t="s">
        <v>1861</v>
      </c>
      <c r="Q2414" s="12" t="s">
        <v>1862</v>
      </c>
      <c r="R2414" s="12" t="s">
        <v>1850</v>
      </c>
      <c r="S2414" s="12" t="s">
        <v>1857</v>
      </c>
    </row>
    <row r="2415" spans="1:19" x14ac:dyDescent="0.25">
      <c r="A2415" s="12" t="s">
        <v>1837</v>
      </c>
      <c r="B2415" s="12" t="s">
        <v>1838</v>
      </c>
      <c r="C2415" s="12" t="s">
        <v>1839</v>
      </c>
      <c r="D2415" s="12" t="s">
        <v>1840</v>
      </c>
      <c r="E2415" s="12" t="s">
        <v>1841</v>
      </c>
      <c r="F2415" s="13">
        <v>8105.54</v>
      </c>
      <c r="G2415" s="12" t="s">
        <v>1842</v>
      </c>
      <c r="H2415" s="18">
        <v>43922</v>
      </c>
      <c r="I2415" s="12" t="s">
        <v>4379</v>
      </c>
      <c r="J2415" s="12" t="s">
        <v>4380</v>
      </c>
      <c r="K2415" s="12">
        <v>10135</v>
      </c>
      <c r="L2415" s="12" t="s">
        <v>4381</v>
      </c>
      <c r="M2415" s="12">
        <v>111100</v>
      </c>
      <c r="N2415" s="12" t="s">
        <v>4382</v>
      </c>
      <c r="O2415" s="12" t="s">
        <v>1847</v>
      </c>
      <c r="P2415" s="12" t="s">
        <v>1848</v>
      </c>
      <c r="Q2415" s="12" t="s">
        <v>1849</v>
      </c>
      <c r="R2415" s="12" t="s">
        <v>1850</v>
      </c>
      <c r="S2415" s="12" t="s">
        <v>1851</v>
      </c>
    </row>
    <row r="2416" spans="1:19" x14ac:dyDescent="0.25">
      <c r="A2416" s="12" t="s">
        <v>1852</v>
      </c>
      <c r="B2416" s="12" t="s">
        <v>1838</v>
      </c>
      <c r="C2416" s="12" t="s">
        <v>1853</v>
      </c>
      <c r="D2416" s="12" t="s">
        <v>1840</v>
      </c>
      <c r="E2416" s="12" t="s">
        <v>1841</v>
      </c>
      <c r="F2416" s="13">
        <v>8105.54</v>
      </c>
      <c r="G2416" s="12" t="s">
        <v>1842</v>
      </c>
      <c r="H2416" s="18">
        <v>43952</v>
      </c>
      <c r="I2416" s="12" t="s">
        <v>4379</v>
      </c>
      <c r="J2416" s="12" t="s">
        <v>4380</v>
      </c>
      <c r="K2416" s="12">
        <v>10135</v>
      </c>
      <c r="L2416" s="12" t="s">
        <v>4381</v>
      </c>
      <c r="M2416" s="12">
        <v>111100</v>
      </c>
      <c r="N2416" s="12" t="s">
        <v>4382</v>
      </c>
      <c r="O2416" s="12" t="s">
        <v>1854</v>
      </c>
      <c r="P2416" s="12" t="s">
        <v>1855</v>
      </c>
      <c r="Q2416" s="12" t="s">
        <v>1856</v>
      </c>
      <c r="R2416" s="12" t="s">
        <v>1850</v>
      </c>
      <c r="S2416" s="12" t="s">
        <v>1851</v>
      </c>
    </row>
    <row r="2417" spans="1:19" x14ac:dyDescent="0.25">
      <c r="A2417" s="12" t="s">
        <v>1858</v>
      </c>
      <c r="B2417" s="12" t="s">
        <v>1838</v>
      </c>
      <c r="C2417" s="12" t="s">
        <v>1859</v>
      </c>
      <c r="D2417" s="12" t="s">
        <v>1840</v>
      </c>
      <c r="E2417" s="12" t="s">
        <v>1841</v>
      </c>
      <c r="F2417" s="13">
        <v>8105.54</v>
      </c>
      <c r="G2417" s="12" t="s">
        <v>1842</v>
      </c>
      <c r="H2417" s="18">
        <v>43983</v>
      </c>
      <c r="I2417" s="12" t="s">
        <v>4311</v>
      </c>
      <c r="J2417" s="12" t="s">
        <v>4380</v>
      </c>
      <c r="K2417" s="12">
        <v>10135</v>
      </c>
      <c r="L2417" s="12" t="s">
        <v>4381</v>
      </c>
      <c r="M2417" s="12">
        <v>111100</v>
      </c>
      <c r="N2417" s="12" t="s">
        <v>4382</v>
      </c>
      <c r="O2417" s="12" t="s">
        <v>1860</v>
      </c>
      <c r="P2417" s="12" t="s">
        <v>1861</v>
      </c>
      <c r="Q2417" s="12" t="s">
        <v>1862</v>
      </c>
      <c r="R2417" s="12" t="s">
        <v>1850</v>
      </c>
      <c r="S2417" s="12" t="s">
        <v>1851</v>
      </c>
    </row>
    <row r="2418" spans="1:19" x14ac:dyDescent="0.25">
      <c r="A2418" s="12" t="s">
        <v>1837</v>
      </c>
      <c r="B2418" s="12" t="s">
        <v>1838</v>
      </c>
      <c r="C2418" s="12" t="s">
        <v>1839</v>
      </c>
      <c r="D2418" s="12" t="s">
        <v>1840</v>
      </c>
      <c r="E2418" s="12" t="s">
        <v>1841</v>
      </c>
      <c r="F2418" s="13">
        <v>3775.94</v>
      </c>
      <c r="G2418" s="12" t="s">
        <v>1842</v>
      </c>
      <c r="H2418" s="18">
        <v>43922</v>
      </c>
      <c r="I2418" s="12" t="s">
        <v>4383</v>
      </c>
      <c r="J2418" s="12" t="s">
        <v>4384</v>
      </c>
      <c r="K2418" s="12">
        <v>10135</v>
      </c>
      <c r="L2418" s="12" t="s">
        <v>4381</v>
      </c>
      <c r="M2418" s="12">
        <v>111200</v>
      </c>
      <c r="N2418" s="12" t="s">
        <v>4385</v>
      </c>
      <c r="O2418" s="12" t="s">
        <v>1847</v>
      </c>
      <c r="P2418" s="12" t="s">
        <v>1848</v>
      </c>
      <c r="Q2418" s="12" t="s">
        <v>1849</v>
      </c>
      <c r="R2418" s="12" t="s">
        <v>1850</v>
      </c>
      <c r="S2418" s="12" t="s">
        <v>1866</v>
      </c>
    </row>
    <row r="2419" spans="1:19" x14ac:dyDescent="0.25">
      <c r="A2419" s="12" t="s">
        <v>1852</v>
      </c>
      <c r="B2419" s="12" t="s">
        <v>1838</v>
      </c>
      <c r="C2419" s="12" t="s">
        <v>1853</v>
      </c>
      <c r="D2419" s="12" t="s">
        <v>1840</v>
      </c>
      <c r="E2419" s="12" t="s">
        <v>1841</v>
      </c>
      <c r="F2419" s="13">
        <v>3564.73</v>
      </c>
      <c r="G2419" s="12" t="s">
        <v>1842</v>
      </c>
      <c r="H2419" s="18">
        <v>43952</v>
      </c>
      <c r="I2419" s="12" t="s">
        <v>4383</v>
      </c>
      <c r="J2419" s="12" t="s">
        <v>4384</v>
      </c>
      <c r="K2419" s="12">
        <v>10135</v>
      </c>
      <c r="L2419" s="12" t="s">
        <v>4381</v>
      </c>
      <c r="M2419" s="12">
        <v>111200</v>
      </c>
      <c r="N2419" s="12" t="s">
        <v>4385</v>
      </c>
      <c r="O2419" s="12" t="s">
        <v>1854</v>
      </c>
      <c r="P2419" s="12" t="s">
        <v>1855</v>
      </c>
      <c r="Q2419" s="12" t="s">
        <v>1856</v>
      </c>
      <c r="R2419" s="12" t="s">
        <v>1850</v>
      </c>
      <c r="S2419" s="12" t="s">
        <v>1866</v>
      </c>
    </row>
    <row r="2420" spans="1:19" x14ac:dyDescent="0.25">
      <c r="A2420" s="12" t="s">
        <v>1858</v>
      </c>
      <c r="B2420" s="12" t="s">
        <v>1838</v>
      </c>
      <c r="C2420" s="12" t="s">
        <v>1859</v>
      </c>
      <c r="D2420" s="12" t="s">
        <v>1840</v>
      </c>
      <c r="E2420" s="12" t="s">
        <v>1841</v>
      </c>
      <c r="F2420" s="13">
        <v>2840.6</v>
      </c>
      <c r="G2420" s="12" t="s">
        <v>1842</v>
      </c>
      <c r="H2420" s="18">
        <v>43983</v>
      </c>
      <c r="I2420" s="12" t="s">
        <v>4314</v>
      </c>
      <c r="J2420" s="12" t="s">
        <v>4384</v>
      </c>
      <c r="K2420" s="12">
        <v>10135</v>
      </c>
      <c r="L2420" s="12" t="s">
        <v>4381</v>
      </c>
      <c r="M2420" s="12">
        <v>111200</v>
      </c>
      <c r="N2420" s="12" t="s">
        <v>4385</v>
      </c>
      <c r="O2420" s="12" t="s">
        <v>1860</v>
      </c>
      <c r="P2420" s="12" t="s">
        <v>1861</v>
      </c>
      <c r="Q2420" s="12" t="s">
        <v>1862</v>
      </c>
      <c r="R2420" s="12" t="s">
        <v>1850</v>
      </c>
      <c r="S2420" s="12" t="s">
        <v>1866</v>
      </c>
    </row>
    <row r="2421" spans="1:19" x14ac:dyDescent="0.25">
      <c r="A2421" s="12" t="s">
        <v>1837</v>
      </c>
      <c r="B2421" s="12" t="s">
        <v>1838</v>
      </c>
      <c r="C2421" s="12" t="s">
        <v>1839</v>
      </c>
      <c r="D2421" s="12" t="s">
        <v>1840</v>
      </c>
      <c r="E2421" s="12" t="s">
        <v>1841</v>
      </c>
      <c r="F2421" s="13">
        <v>29818.639999999999</v>
      </c>
      <c r="G2421" s="12" t="s">
        <v>1842</v>
      </c>
      <c r="H2421" s="18">
        <v>43922</v>
      </c>
      <c r="I2421" s="12" t="s">
        <v>4386</v>
      </c>
      <c r="J2421" s="12" t="s">
        <v>4387</v>
      </c>
      <c r="K2421" s="12">
        <v>10135</v>
      </c>
      <c r="L2421" s="12" t="s">
        <v>4381</v>
      </c>
      <c r="M2421" s="12">
        <v>111400</v>
      </c>
      <c r="N2421" s="12" t="s">
        <v>4388</v>
      </c>
      <c r="O2421" s="12" t="s">
        <v>1847</v>
      </c>
      <c r="P2421" s="12" t="s">
        <v>1848</v>
      </c>
      <c r="Q2421" s="12" t="s">
        <v>1849</v>
      </c>
      <c r="R2421" s="12" t="s">
        <v>1850</v>
      </c>
      <c r="S2421" s="12" t="s">
        <v>1815</v>
      </c>
    </row>
    <row r="2422" spans="1:19" x14ac:dyDescent="0.25">
      <c r="A2422" s="12" t="s">
        <v>1852</v>
      </c>
      <c r="B2422" s="12" t="s">
        <v>1838</v>
      </c>
      <c r="C2422" s="12" t="s">
        <v>1853</v>
      </c>
      <c r="D2422" s="12" t="s">
        <v>1840</v>
      </c>
      <c r="E2422" s="12" t="s">
        <v>1841</v>
      </c>
      <c r="F2422" s="13">
        <v>28246.36</v>
      </c>
      <c r="G2422" s="12" t="s">
        <v>1842</v>
      </c>
      <c r="H2422" s="18">
        <v>43952</v>
      </c>
      <c r="I2422" s="12" t="s">
        <v>4386</v>
      </c>
      <c r="J2422" s="12" t="s">
        <v>4387</v>
      </c>
      <c r="K2422" s="12">
        <v>10135</v>
      </c>
      <c r="L2422" s="12" t="s">
        <v>4381</v>
      </c>
      <c r="M2422" s="12">
        <v>111400</v>
      </c>
      <c r="N2422" s="12" t="s">
        <v>4388</v>
      </c>
      <c r="O2422" s="12" t="s">
        <v>1854</v>
      </c>
      <c r="P2422" s="12" t="s">
        <v>1855</v>
      </c>
      <c r="Q2422" s="12" t="s">
        <v>1856</v>
      </c>
      <c r="R2422" s="12" t="s">
        <v>1850</v>
      </c>
      <c r="S2422" s="12" t="s">
        <v>1815</v>
      </c>
    </row>
    <row r="2423" spans="1:19" x14ac:dyDescent="0.25">
      <c r="A2423" s="12" t="s">
        <v>1858</v>
      </c>
      <c r="B2423" s="12" t="s">
        <v>1838</v>
      </c>
      <c r="C2423" s="12" t="s">
        <v>1859</v>
      </c>
      <c r="D2423" s="12" t="s">
        <v>1840</v>
      </c>
      <c r="E2423" s="12" t="s">
        <v>1841</v>
      </c>
      <c r="F2423" s="13">
        <v>28246.36</v>
      </c>
      <c r="G2423" s="12" t="s">
        <v>1842</v>
      </c>
      <c r="H2423" s="18">
        <v>43983</v>
      </c>
      <c r="I2423" s="12" t="s">
        <v>4317</v>
      </c>
      <c r="J2423" s="12" t="s">
        <v>4387</v>
      </c>
      <c r="K2423" s="12">
        <v>10135</v>
      </c>
      <c r="L2423" s="12" t="s">
        <v>4381</v>
      </c>
      <c r="M2423" s="12">
        <v>111400</v>
      </c>
      <c r="N2423" s="12" t="s">
        <v>4388</v>
      </c>
      <c r="O2423" s="12" t="s">
        <v>1860</v>
      </c>
      <c r="P2423" s="12" t="s">
        <v>1861</v>
      </c>
      <c r="Q2423" s="12" t="s">
        <v>1862</v>
      </c>
      <c r="R2423" s="12" t="s">
        <v>1850</v>
      </c>
      <c r="S2423" s="12" t="s">
        <v>1815</v>
      </c>
    </row>
    <row r="2424" spans="1:19" x14ac:dyDescent="0.25">
      <c r="A2424" s="12" t="s">
        <v>1852</v>
      </c>
      <c r="B2424" s="12" t="s">
        <v>1838</v>
      </c>
      <c r="C2424" s="12" t="s">
        <v>1853</v>
      </c>
      <c r="D2424" s="12" t="s">
        <v>1840</v>
      </c>
      <c r="E2424" s="12" t="s">
        <v>1841</v>
      </c>
      <c r="F2424" s="13">
        <v>278.98</v>
      </c>
      <c r="G2424" s="12" t="s">
        <v>1842</v>
      </c>
      <c r="H2424" s="18">
        <v>43952</v>
      </c>
      <c r="I2424" s="12" t="s">
        <v>4389</v>
      </c>
      <c r="J2424" s="12" t="s">
        <v>4390</v>
      </c>
      <c r="K2424" s="12">
        <v>10135</v>
      </c>
      <c r="L2424" s="12" t="s">
        <v>4381</v>
      </c>
      <c r="M2424" s="12">
        <v>111500</v>
      </c>
      <c r="N2424" s="12" t="s">
        <v>4391</v>
      </c>
      <c r="O2424" s="12" t="s">
        <v>1854</v>
      </c>
      <c r="P2424" s="12" t="s">
        <v>1855</v>
      </c>
      <c r="Q2424" s="12" t="s">
        <v>1856</v>
      </c>
      <c r="R2424" s="12" t="s">
        <v>1850</v>
      </c>
      <c r="S2424" s="12" t="s">
        <v>1819</v>
      </c>
    </row>
    <row r="2425" spans="1:19" x14ac:dyDescent="0.25">
      <c r="A2425" s="12" t="s">
        <v>1837</v>
      </c>
      <c r="B2425" s="12" t="s">
        <v>1838</v>
      </c>
      <c r="C2425" s="12" t="s">
        <v>1839</v>
      </c>
      <c r="D2425" s="12" t="s">
        <v>1840</v>
      </c>
      <c r="E2425" s="12" t="s">
        <v>1841</v>
      </c>
      <c r="F2425" s="13">
        <v>96394.15</v>
      </c>
      <c r="G2425" s="12" t="s">
        <v>1842</v>
      </c>
      <c r="H2425" s="18">
        <v>43922</v>
      </c>
      <c r="I2425" s="12" t="s">
        <v>4389</v>
      </c>
      <c r="J2425" s="12" t="s">
        <v>4392</v>
      </c>
      <c r="K2425" s="12">
        <v>10135</v>
      </c>
      <c r="L2425" s="12" t="s">
        <v>4381</v>
      </c>
      <c r="M2425" s="12">
        <v>111600</v>
      </c>
      <c r="N2425" s="12" t="s">
        <v>4393</v>
      </c>
      <c r="O2425" s="12" t="s">
        <v>1847</v>
      </c>
      <c r="P2425" s="12" t="s">
        <v>1848</v>
      </c>
      <c r="Q2425" s="12" t="s">
        <v>1849</v>
      </c>
      <c r="R2425" s="12" t="s">
        <v>1850</v>
      </c>
      <c r="S2425" s="12" t="s">
        <v>1857</v>
      </c>
    </row>
    <row r="2426" spans="1:19" x14ac:dyDescent="0.25">
      <c r="A2426" s="12" t="s">
        <v>1852</v>
      </c>
      <c r="B2426" s="12" t="s">
        <v>1838</v>
      </c>
      <c r="C2426" s="12" t="s">
        <v>1853</v>
      </c>
      <c r="D2426" s="12" t="s">
        <v>1840</v>
      </c>
      <c r="E2426" s="12" t="s">
        <v>1841</v>
      </c>
      <c r="F2426" s="13">
        <v>95310.7</v>
      </c>
      <c r="G2426" s="12" t="s">
        <v>1842</v>
      </c>
      <c r="H2426" s="18">
        <v>43952</v>
      </c>
      <c r="I2426" s="12" t="s">
        <v>4394</v>
      </c>
      <c r="J2426" s="12" t="s">
        <v>4392</v>
      </c>
      <c r="K2426" s="12">
        <v>10135</v>
      </c>
      <c r="L2426" s="12" t="s">
        <v>4381</v>
      </c>
      <c r="M2426" s="12">
        <v>111600</v>
      </c>
      <c r="N2426" s="12" t="s">
        <v>4393</v>
      </c>
      <c r="O2426" s="12" t="s">
        <v>1854</v>
      </c>
      <c r="P2426" s="12" t="s">
        <v>1855</v>
      </c>
      <c r="Q2426" s="12" t="s">
        <v>1856</v>
      </c>
      <c r="R2426" s="12" t="s">
        <v>1850</v>
      </c>
      <c r="S2426" s="12" t="s">
        <v>1857</v>
      </c>
    </row>
    <row r="2427" spans="1:19" x14ac:dyDescent="0.25">
      <c r="A2427" s="12" t="s">
        <v>1858</v>
      </c>
      <c r="B2427" s="12" t="s">
        <v>1838</v>
      </c>
      <c r="C2427" s="12" t="s">
        <v>1859</v>
      </c>
      <c r="D2427" s="12" t="s">
        <v>1840</v>
      </c>
      <c r="E2427" s="12" t="s">
        <v>1841</v>
      </c>
      <c r="F2427" s="13">
        <v>95226.45</v>
      </c>
      <c r="G2427" s="12" t="s">
        <v>1842</v>
      </c>
      <c r="H2427" s="18">
        <v>43983</v>
      </c>
      <c r="I2427" s="12" t="s">
        <v>4320</v>
      </c>
      <c r="J2427" s="12" t="s">
        <v>4392</v>
      </c>
      <c r="K2427" s="12">
        <v>10135</v>
      </c>
      <c r="L2427" s="12" t="s">
        <v>4381</v>
      </c>
      <c r="M2427" s="12">
        <v>111600</v>
      </c>
      <c r="N2427" s="12" t="s">
        <v>4393</v>
      </c>
      <c r="O2427" s="12" t="s">
        <v>1860</v>
      </c>
      <c r="P2427" s="12" t="s">
        <v>1861</v>
      </c>
      <c r="Q2427" s="12" t="s">
        <v>1862</v>
      </c>
      <c r="R2427" s="12" t="s">
        <v>1850</v>
      </c>
      <c r="S2427" s="12" t="s">
        <v>1857</v>
      </c>
    </row>
    <row r="2428" spans="1:19" x14ac:dyDescent="0.25">
      <c r="A2428" s="12" t="s">
        <v>1837</v>
      </c>
      <c r="B2428" s="12" t="s">
        <v>1838</v>
      </c>
      <c r="C2428" s="12" t="s">
        <v>1839</v>
      </c>
      <c r="D2428" s="12" t="s">
        <v>1840</v>
      </c>
      <c r="E2428" s="12" t="s">
        <v>1841</v>
      </c>
      <c r="F2428" s="13">
        <v>3851.39</v>
      </c>
      <c r="G2428" s="12" t="s">
        <v>1842</v>
      </c>
      <c r="H2428" s="18">
        <v>43922</v>
      </c>
      <c r="I2428" s="12" t="s">
        <v>4394</v>
      </c>
      <c r="J2428" s="12" t="s">
        <v>4395</v>
      </c>
      <c r="K2428" s="12">
        <v>10135</v>
      </c>
      <c r="L2428" s="12" t="s">
        <v>4381</v>
      </c>
      <c r="M2428" s="12">
        <v>111700</v>
      </c>
      <c r="N2428" s="12" t="s">
        <v>4396</v>
      </c>
      <c r="O2428" s="12" t="s">
        <v>1847</v>
      </c>
      <c r="P2428" s="12" t="s">
        <v>1848</v>
      </c>
      <c r="Q2428" s="12" t="s">
        <v>1849</v>
      </c>
      <c r="R2428" s="12" t="s">
        <v>1850</v>
      </c>
      <c r="S2428" s="12" t="s">
        <v>1877</v>
      </c>
    </row>
    <row r="2429" spans="1:19" x14ac:dyDescent="0.25">
      <c r="A2429" s="12" t="s">
        <v>1852</v>
      </c>
      <c r="B2429" s="12" t="s">
        <v>1838</v>
      </c>
      <c r="C2429" s="12" t="s">
        <v>1853</v>
      </c>
      <c r="D2429" s="12" t="s">
        <v>1840</v>
      </c>
      <c r="E2429" s="12" t="s">
        <v>1841</v>
      </c>
      <c r="F2429" s="13">
        <v>3914.98</v>
      </c>
      <c r="G2429" s="12" t="s">
        <v>1842</v>
      </c>
      <c r="H2429" s="18">
        <v>43952</v>
      </c>
      <c r="I2429" s="12" t="s">
        <v>4397</v>
      </c>
      <c r="J2429" s="12" t="s">
        <v>4395</v>
      </c>
      <c r="K2429" s="12">
        <v>10135</v>
      </c>
      <c r="L2429" s="12" t="s">
        <v>4381</v>
      </c>
      <c r="M2429" s="12">
        <v>111700</v>
      </c>
      <c r="N2429" s="12" t="s">
        <v>4396</v>
      </c>
      <c r="O2429" s="12" t="s">
        <v>1854</v>
      </c>
      <c r="P2429" s="12" t="s">
        <v>1855</v>
      </c>
      <c r="Q2429" s="12" t="s">
        <v>1856</v>
      </c>
      <c r="R2429" s="12" t="s">
        <v>1850</v>
      </c>
      <c r="S2429" s="12" t="s">
        <v>1877</v>
      </c>
    </row>
    <row r="2430" spans="1:19" x14ac:dyDescent="0.25">
      <c r="A2430" s="12" t="s">
        <v>1858</v>
      </c>
      <c r="B2430" s="12" t="s">
        <v>1838</v>
      </c>
      <c r="C2430" s="12" t="s">
        <v>1859</v>
      </c>
      <c r="D2430" s="12" t="s">
        <v>1840</v>
      </c>
      <c r="E2430" s="12" t="s">
        <v>1841</v>
      </c>
      <c r="F2430" s="13">
        <v>3914.98</v>
      </c>
      <c r="G2430" s="12" t="s">
        <v>1842</v>
      </c>
      <c r="H2430" s="18">
        <v>43983</v>
      </c>
      <c r="I2430" s="12" t="s">
        <v>4324</v>
      </c>
      <c r="J2430" s="12" t="s">
        <v>4395</v>
      </c>
      <c r="K2430" s="12">
        <v>10135</v>
      </c>
      <c r="L2430" s="12" t="s">
        <v>4381</v>
      </c>
      <c r="M2430" s="12">
        <v>111700</v>
      </c>
      <c r="N2430" s="12" t="s">
        <v>4396</v>
      </c>
      <c r="O2430" s="12" t="s">
        <v>1860</v>
      </c>
      <c r="P2430" s="12" t="s">
        <v>1861</v>
      </c>
      <c r="Q2430" s="12" t="s">
        <v>1862</v>
      </c>
      <c r="R2430" s="12" t="s">
        <v>1850</v>
      </c>
      <c r="S2430" s="12" t="s">
        <v>1877</v>
      </c>
    </row>
    <row r="2431" spans="1:19" x14ac:dyDescent="0.25">
      <c r="A2431" s="12" t="s">
        <v>1837</v>
      </c>
      <c r="B2431" s="12" t="s">
        <v>1838</v>
      </c>
      <c r="C2431" s="12" t="s">
        <v>1839</v>
      </c>
      <c r="D2431" s="12" t="s">
        <v>1840</v>
      </c>
      <c r="E2431" s="12" t="s">
        <v>1841</v>
      </c>
      <c r="F2431" s="13">
        <v>708.93</v>
      </c>
      <c r="G2431" s="12" t="s">
        <v>1842</v>
      </c>
      <c r="H2431" s="18">
        <v>43922</v>
      </c>
      <c r="I2431" s="12" t="s">
        <v>4397</v>
      </c>
      <c r="J2431" s="12" t="s">
        <v>4398</v>
      </c>
      <c r="K2431" s="12">
        <v>10135</v>
      </c>
      <c r="L2431" s="12" t="s">
        <v>4381</v>
      </c>
      <c r="M2431" s="12">
        <v>113010</v>
      </c>
      <c r="N2431" s="12" t="s">
        <v>4399</v>
      </c>
      <c r="O2431" s="12" t="s">
        <v>1847</v>
      </c>
      <c r="P2431" s="12" t="s">
        <v>1848</v>
      </c>
      <c r="Q2431" s="12" t="s">
        <v>2732</v>
      </c>
      <c r="R2431" s="12" t="s">
        <v>1850</v>
      </c>
      <c r="S2431" s="12" t="s">
        <v>1851</v>
      </c>
    </row>
    <row r="2432" spans="1:19" x14ac:dyDescent="0.25">
      <c r="A2432" s="12" t="s">
        <v>1852</v>
      </c>
      <c r="B2432" s="12" t="s">
        <v>1838</v>
      </c>
      <c r="C2432" s="12" t="s">
        <v>1853</v>
      </c>
      <c r="D2432" s="12" t="s">
        <v>1840</v>
      </c>
      <c r="E2432" s="12" t="s">
        <v>1841</v>
      </c>
      <c r="F2432" s="13">
        <v>708.93</v>
      </c>
      <c r="G2432" s="12" t="s">
        <v>1842</v>
      </c>
      <c r="H2432" s="18">
        <v>43952</v>
      </c>
      <c r="I2432" s="12" t="s">
        <v>4400</v>
      </c>
      <c r="J2432" s="12" t="s">
        <v>4398</v>
      </c>
      <c r="K2432" s="12">
        <v>10135</v>
      </c>
      <c r="L2432" s="12" t="s">
        <v>4381</v>
      </c>
      <c r="M2432" s="12">
        <v>113010</v>
      </c>
      <c r="N2432" s="12" t="s">
        <v>4399</v>
      </c>
      <c r="O2432" s="12" t="s">
        <v>1854</v>
      </c>
      <c r="P2432" s="12" t="s">
        <v>1855</v>
      </c>
      <c r="Q2432" s="12" t="s">
        <v>1856</v>
      </c>
      <c r="R2432" s="12" t="s">
        <v>1850</v>
      </c>
      <c r="S2432" s="12" t="s">
        <v>1851</v>
      </c>
    </row>
    <row r="2433" spans="1:19" x14ac:dyDescent="0.25">
      <c r="A2433" s="12" t="s">
        <v>1858</v>
      </c>
      <c r="B2433" s="12" t="s">
        <v>1838</v>
      </c>
      <c r="C2433" s="12" t="s">
        <v>1859</v>
      </c>
      <c r="D2433" s="12" t="s">
        <v>1840</v>
      </c>
      <c r="E2433" s="12" t="s">
        <v>1841</v>
      </c>
      <c r="F2433" s="13">
        <v>708.93</v>
      </c>
      <c r="G2433" s="12" t="s">
        <v>1842</v>
      </c>
      <c r="H2433" s="18">
        <v>43983</v>
      </c>
      <c r="I2433" s="12" t="s">
        <v>4327</v>
      </c>
      <c r="J2433" s="12" t="s">
        <v>4398</v>
      </c>
      <c r="K2433" s="12">
        <v>10135</v>
      </c>
      <c r="L2433" s="12" t="s">
        <v>4381</v>
      </c>
      <c r="M2433" s="12">
        <v>113010</v>
      </c>
      <c r="N2433" s="12" t="s">
        <v>4399</v>
      </c>
      <c r="O2433" s="12" t="s">
        <v>1860</v>
      </c>
      <c r="P2433" s="12" t="s">
        <v>1861</v>
      </c>
      <c r="Q2433" s="12" t="s">
        <v>1862</v>
      </c>
      <c r="R2433" s="12" t="s">
        <v>1850</v>
      </c>
      <c r="S2433" s="12" t="s">
        <v>1851</v>
      </c>
    </row>
    <row r="2434" spans="1:19" x14ac:dyDescent="0.25">
      <c r="A2434" s="12" t="s">
        <v>1837</v>
      </c>
      <c r="B2434" s="12" t="s">
        <v>1838</v>
      </c>
      <c r="C2434" s="12" t="s">
        <v>1839</v>
      </c>
      <c r="D2434" s="12" t="s">
        <v>1840</v>
      </c>
      <c r="E2434" s="12" t="s">
        <v>1841</v>
      </c>
      <c r="F2434" s="13">
        <v>244.65</v>
      </c>
      <c r="G2434" s="12" t="s">
        <v>1842</v>
      </c>
      <c r="H2434" s="18">
        <v>43922</v>
      </c>
      <c r="I2434" s="12" t="s">
        <v>4400</v>
      </c>
      <c r="J2434" s="12" t="s">
        <v>4401</v>
      </c>
      <c r="K2434" s="12">
        <v>10135</v>
      </c>
      <c r="L2434" s="12" t="s">
        <v>4381</v>
      </c>
      <c r="M2434" s="12">
        <v>113020</v>
      </c>
      <c r="N2434" s="12" t="s">
        <v>4402</v>
      </c>
      <c r="O2434" s="12" t="s">
        <v>1847</v>
      </c>
      <c r="P2434" s="12" t="s">
        <v>1848</v>
      </c>
      <c r="Q2434" s="12" t="s">
        <v>2732</v>
      </c>
      <c r="R2434" s="12" t="s">
        <v>1850</v>
      </c>
      <c r="S2434" s="12" t="s">
        <v>1866</v>
      </c>
    </row>
    <row r="2435" spans="1:19" x14ac:dyDescent="0.25">
      <c r="A2435" s="12" t="s">
        <v>1852</v>
      </c>
      <c r="B2435" s="12" t="s">
        <v>1838</v>
      </c>
      <c r="C2435" s="12" t="s">
        <v>1853</v>
      </c>
      <c r="D2435" s="12" t="s">
        <v>1840</v>
      </c>
      <c r="E2435" s="12" t="s">
        <v>1841</v>
      </c>
      <c r="F2435" s="13">
        <v>215.65</v>
      </c>
      <c r="G2435" s="12" t="s">
        <v>1842</v>
      </c>
      <c r="H2435" s="18">
        <v>43952</v>
      </c>
      <c r="I2435" s="12" t="s">
        <v>4403</v>
      </c>
      <c r="J2435" s="12" t="s">
        <v>4401</v>
      </c>
      <c r="K2435" s="12">
        <v>10135</v>
      </c>
      <c r="L2435" s="12" t="s">
        <v>4381</v>
      </c>
      <c r="M2435" s="12">
        <v>113020</v>
      </c>
      <c r="N2435" s="12" t="s">
        <v>4402</v>
      </c>
      <c r="O2435" s="12" t="s">
        <v>1854</v>
      </c>
      <c r="P2435" s="12" t="s">
        <v>1855</v>
      </c>
      <c r="Q2435" s="12" t="s">
        <v>1856</v>
      </c>
      <c r="R2435" s="12" t="s">
        <v>1850</v>
      </c>
      <c r="S2435" s="12" t="s">
        <v>1866</v>
      </c>
    </row>
    <row r="2436" spans="1:19" x14ac:dyDescent="0.25">
      <c r="A2436" s="12" t="s">
        <v>1858</v>
      </c>
      <c r="B2436" s="12" t="s">
        <v>1838</v>
      </c>
      <c r="C2436" s="12" t="s">
        <v>1859</v>
      </c>
      <c r="D2436" s="12" t="s">
        <v>1840</v>
      </c>
      <c r="E2436" s="12" t="s">
        <v>1841</v>
      </c>
      <c r="F2436" s="13">
        <v>190.54</v>
      </c>
      <c r="G2436" s="12" t="s">
        <v>1842</v>
      </c>
      <c r="H2436" s="18">
        <v>43983</v>
      </c>
      <c r="I2436" s="12" t="s">
        <v>4330</v>
      </c>
      <c r="J2436" s="12" t="s">
        <v>4401</v>
      </c>
      <c r="K2436" s="12">
        <v>10135</v>
      </c>
      <c r="L2436" s="12" t="s">
        <v>4381</v>
      </c>
      <c r="M2436" s="12">
        <v>113020</v>
      </c>
      <c r="N2436" s="12" t="s">
        <v>4402</v>
      </c>
      <c r="O2436" s="12" t="s">
        <v>1860</v>
      </c>
      <c r="P2436" s="12" t="s">
        <v>1861</v>
      </c>
      <c r="Q2436" s="12" t="s">
        <v>1862</v>
      </c>
      <c r="R2436" s="12" t="s">
        <v>1850</v>
      </c>
      <c r="S2436" s="12" t="s">
        <v>1866</v>
      </c>
    </row>
    <row r="2437" spans="1:19" x14ac:dyDescent="0.25">
      <c r="A2437" s="12" t="s">
        <v>1837</v>
      </c>
      <c r="B2437" s="12" t="s">
        <v>1838</v>
      </c>
      <c r="C2437" s="12" t="s">
        <v>1839</v>
      </c>
      <c r="D2437" s="12" t="s">
        <v>1840</v>
      </c>
      <c r="E2437" s="12" t="s">
        <v>1841</v>
      </c>
      <c r="F2437" s="13">
        <v>3084.33</v>
      </c>
      <c r="G2437" s="12" t="s">
        <v>1842</v>
      </c>
      <c r="H2437" s="18">
        <v>43922</v>
      </c>
      <c r="I2437" s="12" t="s">
        <v>4403</v>
      </c>
      <c r="J2437" s="12" t="s">
        <v>4404</v>
      </c>
      <c r="K2437" s="12">
        <v>10135</v>
      </c>
      <c r="L2437" s="12" t="s">
        <v>4381</v>
      </c>
      <c r="M2437" s="12">
        <v>113040</v>
      </c>
      <c r="N2437" s="12" t="s">
        <v>4405</v>
      </c>
      <c r="O2437" s="12" t="s">
        <v>1847</v>
      </c>
      <c r="P2437" s="12" t="s">
        <v>1848</v>
      </c>
      <c r="Q2437" s="12" t="s">
        <v>2732</v>
      </c>
      <c r="R2437" s="12" t="s">
        <v>1850</v>
      </c>
      <c r="S2437" s="12" t="s">
        <v>1815</v>
      </c>
    </row>
    <row r="2438" spans="1:19" x14ac:dyDescent="0.25">
      <c r="A2438" s="12" t="s">
        <v>1852</v>
      </c>
      <c r="B2438" s="12" t="s">
        <v>1838</v>
      </c>
      <c r="C2438" s="12" t="s">
        <v>1853</v>
      </c>
      <c r="D2438" s="12" t="s">
        <v>1840</v>
      </c>
      <c r="E2438" s="12" t="s">
        <v>1841</v>
      </c>
      <c r="F2438" s="13">
        <v>2996.95</v>
      </c>
      <c r="G2438" s="12" t="s">
        <v>1842</v>
      </c>
      <c r="H2438" s="18">
        <v>43952</v>
      </c>
      <c r="I2438" s="12" t="s">
        <v>4406</v>
      </c>
      <c r="J2438" s="12" t="s">
        <v>4404</v>
      </c>
      <c r="K2438" s="12">
        <v>10135</v>
      </c>
      <c r="L2438" s="12" t="s">
        <v>4381</v>
      </c>
      <c r="M2438" s="12">
        <v>113040</v>
      </c>
      <c r="N2438" s="12" t="s">
        <v>4405</v>
      </c>
      <c r="O2438" s="12" t="s">
        <v>1854</v>
      </c>
      <c r="P2438" s="12" t="s">
        <v>1855</v>
      </c>
      <c r="Q2438" s="12" t="s">
        <v>1856</v>
      </c>
      <c r="R2438" s="12" t="s">
        <v>1850</v>
      </c>
      <c r="S2438" s="12" t="s">
        <v>1815</v>
      </c>
    </row>
    <row r="2439" spans="1:19" x14ac:dyDescent="0.25">
      <c r="A2439" s="12" t="s">
        <v>1858</v>
      </c>
      <c r="B2439" s="12" t="s">
        <v>1838</v>
      </c>
      <c r="C2439" s="12" t="s">
        <v>1859</v>
      </c>
      <c r="D2439" s="12" t="s">
        <v>1840</v>
      </c>
      <c r="E2439" s="12" t="s">
        <v>1841</v>
      </c>
      <c r="F2439" s="13">
        <v>2969.45</v>
      </c>
      <c r="G2439" s="12" t="s">
        <v>1842</v>
      </c>
      <c r="H2439" s="18">
        <v>43983</v>
      </c>
      <c r="I2439" s="12" t="s">
        <v>4334</v>
      </c>
      <c r="J2439" s="12" t="s">
        <v>4404</v>
      </c>
      <c r="K2439" s="12">
        <v>10135</v>
      </c>
      <c r="L2439" s="12" t="s">
        <v>4381</v>
      </c>
      <c r="M2439" s="12">
        <v>113040</v>
      </c>
      <c r="N2439" s="12" t="s">
        <v>4405</v>
      </c>
      <c r="O2439" s="12" t="s">
        <v>1860</v>
      </c>
      <c r="P2439" s="12" t="s">
        <v>1861</v>
      </c>
      <c r="Q2439" s="12" t="s">
        <v>1862</v>
      </c>
      <c r="R2439" s="12" t="s">
        <v>1850</v>
      </c>
      <c r="S2439" s="12" t="s">
        <v>1815</v>
      </c>
    </row>
    <row r="2440" spans="1:19" x14ac:dyDescent="0.25">
      <c r="A2440" s="12" t="s">
        <v>1852</v>
      </c>
      <c r="B2440" s="12" t="s">
        <v>1838</v>
      </c>
      <c r="C2440" s="12" t="s">
        <v>1853</v>
      </c>
      <c r="D2440" s="12" t="s">
        <v>1840</v>
      </c>
      <c r="E2440" s="12" t="s">
        <v>1841</v>
      </c>
      <c r="F2440" s="13">
        <v>10.81</v>
      </c>
      <c r="G2440" s="12" t="s">
        <v>1842</v>
      </c>
      <c r="H2440" s="18">
        <v>43952</v>
      </c>
      <c r="I2440" s="12" t="s">
        <v>4407</v>
      </c>
      <c r="J2440" s="12" t="s">
        <v>4408</v>
      </c>
      <c r="K2440" s="12">
        <v>10135</v>
      </c>
      <c r="L2440" s="12" t="s">
        <v>4381</v>
      </c>
      <c r="M2440" s="12">
        <v>113050</v>
      </c>
      <c r="N2440" s="12" t="s">
        <v>4409</v>
      </c>
      <c r="O2440" s="12" t="s">
        <v>1854</v>
      </c>
      <c r="P2440" s="12" t="s">
        <v>1855</v>
      </c>
      <c r="Q2440" s="12" t="s">
        <v>1856</v>
      </c>
      <c r="R2440" s="12" t="s">
        <v>1850</v>
      </c>
      <c r="S2440" s="12" t="s">
        <v>1819</v>
      </c>
    </row>
    <row r="2441" spans="1:19" x14ac:dyDescent="0.25">
      <c r="A2441" s="12" t="s">
        <v>1837</v>
      </c>
      <c r="B2441" s="12" t="s">
        <v>1838</v>
      </c>
      <c r="C2441" s="12" t="s">
        <v>1839</v>
      </c>
      <c r="D2441" s="12" t="s">
        <v>1840</v>
      </c>
      <c r="E2441" s="12" t="s">
        <v>1841</v>
      </c>
      <c r="F2441" s="13">
        <v>7645.72</v>
      </c>
      <c r="G2441" s="12" t="s">
        <v>1842</v>
      </c>
      <c r="H2441" s="18">
        <v>43922</v>
      </c>
      <c r="I2441" s="12" t="s">
        <v>4406</v>
      </c>
      <c r="J2441" s="12" t="s">
        <v>4410</v>
      </c>
      <c r="K2441" s="12">
        <v>10135</v>
      </c>
      <c r="L2441" s="12" t="s">
        <v>4381</v>
      </c>
      <c r="M2441" s="12">
        <v>113060</v>
      </c>
      <c r="N2441" s="12" t="s">
        <v>4411</v>
      </c>
      <c r="O2441" s="12" t="s">
        <v>1847</v>
      </c>
      <c r="P2441" s="12" t="s">
        <v>1848</v>
      </c>
      <c r="Q2441" s="12" t="s">
        <v>2732</v>
      </c>
      <c r="R2441" s="12" t="s">
        <v>1850</v>
      </c>
      <c r="S2441" s="12" t="s">
        <v>1857</v>
      </c>
    </row>
    <row r="2442" spans="1:19" x14ac:dyDescent="0.25">
      <c r="A2442" s="12" t="s">
        <v>1852</v>
      </c>
      <c r="B2442" s="12" t="s">
        <v>1838</v>
      </c>
      <c r="C2442" s="12" t="s">
        <v>1853</v>
      </c>
      <c r="D2442" s="12" t="s">
        <v>1840</v>
      </c>
      <c r="E2442" s="12" t="s">
        <v>1841</v>
      </c>
      <c r="F2442" s="13">
        <v>7451.34</v>
      </c>
      <c r="G2442" s="12" t="s">
        <v>1842</v>
      </c>
      <c r="H2442" s="18">
        <v>43952</v>
      </c>
      <c r="I2442" s="12" t="s">
        <v>4412</v>
      </c>
      <c r="J2442" s="12" t="s">
        <v>4410</v>
      </c>
      <c r="K2442" s="12">
        <v>10135</v>
      </c>
      <c r="L2442" s="12" t="s">
        <v>4381</v>
      </c>
      <c r="M2442" s="12">
        <v>113060</v>
      </c>
      <c r="N2442" s="12" t="s">
        <v>4411</v>
      </c>
      <c r="O2442" s="12" t="s">
        <v>1854</v>
      </c>
      <c r="P2442" s="12" t="s">
        <v>1855</v>
      </c>
      <c r="Q2442" s="12" t="s">
        <v>1856</v>
      </c>
      <c r="R2442" s="12" t="s">
        <v>1850</v>
      </c>
      <c r="S2442" s="12" t="s">
        <v>1857</v>
      </c>
    </row>
    <row r="2443" spans="1:19" x14ac:dyDescent="0.25">
      <c r="A2443" s="12" t="s">
        <v>1858</v>
      </c>
      <c r="B2443" s="12" t="s">
        <v>1838</v>
      </c>
      <c r="C2443" s="12" t="s">
        <v>1859</v>
      </c>
      <c r="D2443" s="12" t="s">
        <v>1840</v>
      </c>
      <c r="E2443" s="12" t="s">
        <v>1841</v>
      </c>
      <c r="F2443" s="13">
        <v>7478.59</v>
      </c>
      <c r="G2443" s="12" t="s">
        <v>1842</v>
      </c>
      <c r="H2443" s="18">
        <v>43983</v>
      </c>
      <c r="I2443" s="12" t="s">
        <v>4337</v>
      </c>
      <c r="J2443" s="12" t="s">
        <v>4410</v>
      </c>
      <c r="K2443" s="12">
        <v>10135</v>
      </c>
      <c r="L2443" s="12" t="s">
        <v>4381</v>
      </c>
      <c r="M2443" s="12">
        <v>113060</v>
      </c>
      <c r="N2443" s="12" t="s">
        <v>4411</v>
      </c>
      <c r="O2443" s="12" t="s">
        <v>1860</v>
      </c>
      <c r="P2443" s="12" t="s">
        <v>1861</v>
      </c>
      <c r="Q2443" s="12" t="s">
        <v>1862</v>
      </c>
      <c r="R2443" s="12" t="s">
        <v>1850</v>
      </c>
      <c r="S2443" s="12" t="s">
        <v>1857</v>
      </c>
    </row>
    <row r="2444" spans="1:19" x14ac:dyDescent="0.25">
      <c r="A2444" s="12" t="s">
        <v>1837</v>
      </c>
      <c r="B2444" s="12" t="s">
        <v>1838</v>
      </c>
      <c r="C2444" s="12" t="s">
        <v>1839</v>
      </c>
      <c r="D2444" s="12" t="s">
        <v>1840</v>
      </c>
      <c r="E2444" s="12" t="s">
        <v>1841</v>
      </c>
      <c r="F2444" s="13">
        <v>947.09</v>
      </c>
      <c r="G2444" s="12" t="s">
        <v>1842</v>
      </c>
      <c r="H2444" s="18">
        <v>43922</v>
      </c>
      <c r="I2444" s="12" t="s">
        <v>4407</v>
      </c>
      <c r="J2444" s="12" t="s">
        <v>4413</v>
      </c>
      <c r="K2444" s="12">
        <v>10135</v>
      </c>
      <c r="L2444" s="12" t="s">
        <v>4381</v>
      </c>
      <c r="M2444" s="12">
        <v>114000</v>
      </c>
      <c r="N2444" s="12" t="s">
        <v>4414</v>
      </c>
      <c r="O2444" s="12" t="s">
        <v>1847</v>
      </c>
      <c r="P2444" s="12" t="s">
        <v>1848</v>
      </c>
      <c r="Q2444" s="12" t="s">
        <v>2732</v>
      </c>
      <c r="R2444" s="12" t="s">
        <v>1850</v>
      </c>
      <c r="S2444" s="12" t="s">
        <v>1877</v>
      </c>
    </row>
    <row r="2445" spans="1:19" x14ac:dyDescent="0.25">
      <c r="A2445" s="12" t="s">
        <v>1852</v>
      </c>
      <c r="B2445" s="12" t="s">
        <v>1838</v>
      </c>
      <c r="C2445" s="12" t="s">
        <v>1853</v>
      </c>
      <c r="D2445" s="12" t="s">
        <v>1840</v>
      </c>
      <c r="E2445" s="12" t="s">
        <v>1841</v>
      </c>
      <c r="F2445" s="13">
        <v>964.75</v>
      </c>
      <c r="G2445" s="12" t="s">
        <v>1842</v>
      </c>
      <c r="H2445" s="18">
        <v>43952</v>
      </c>
      <c r="I2445" s="12" t="s">
        <v>4415</v>
      </c>
      <c r="J2445" s="12" t="s">
        <v>4413</v>
      </c>
      <c r="K2445" s="12">
        <v>10135</v>
      </c>
      <c r="L2445" s="12" t="s">
        <v>4381</v>
      </c>
      <c r="M2445" s="12">
        <v>114000</v>
      </c>
      <c r="N2445" s="12" t="s">
        <v>4414</v>
      </c>
      <c r="O2445" s="12" t="s">
        <v>1854</v>
      </c>
      <c r="P2445" s="12" t="s">
        <v>1855</v>
      </c>
      <c r="Q2445" s="12" t="s">
        <v>1856</v>
      </c>
      <c r="R2445" s="12" t="s">
        <v>1850</v>
      </c>
      <c r="S2445" s="12" t="s">
        <v>1877</v>
      </c>
    </row>
    <row r="2446" spans="1:19" x14ac:dyDescent="0.25">
      <c r="A2446" s="12" t="s">
        <v>1858</v>
      </c>
      <c r="B2446" s="12" t="s">
        <v>1838</v>
      </c>
      <c r="C2446" s="12" t="s">
        <v>1859</v>
      </c>
      <c r="D2446" s="12" t="s">
        <v>1840</v>
      </c>
      <c r="E2446" s="12" t="s">
        <v>1841</v>
      </c>
      <c r="F2446" s="13">
        <v>964.75</v>
      </c>
      <c r="G2446" s="12" t="s">
        <v>1842</v>
      </c>
      <c r="H2446" s="18">
        <v>43983</v>
      </c>
      <c r="I2446" s="12" t="s">
        <v>4340</v>
      </c>
      <c r="J2446" s="12" t="s">
        <v>4413</v>
      </c>
      <c r="K2446" s="12">
        <v>10135</v>
      </c>
      <c r="L2446" s="12" t="s">
        <v>4381</v>
      </c>
      <c r="M2446" s="12">
        <v>114000</v>
      </c>
      <c r="N2446" s="12" t="s">
        <v>4414</v>
      </c>
      <c r="O2446" s="12" t="s">
        <v>1860</v>
      </c>
      <c r="P2446" s="12" t="s">
        <v>1861</v>
      </c>
      <c r="Q2446" s="12" t="s">
        <v>1862</v>
      </c>
      <c r="R2446" s="12" t="s">
        <v>1850</v>
      </c>
      <c r="S2446" s="12" t="s">
        <v>1877</v>
      </c>
    </row>
    <row r="2447" spans="1:19" x14ac:dyDescent="0.25">
      <c r="A2447" s="12" t="s">
        <v>1837</v>
      </c>
      <c r="B2447" s="12" t="s">
        <v>1838</v>
      </c>
      <c r="C2447" s="12" t="s">
        <v>1839</v>
      </c>
      <c r="D2447" s="12" t="s">
        <v>1840</v>
      </c>
      <c r="E2447" s="12" t="s">
        <v>1841</v>
      </c>
      <c r="F2447" s="13">
        <v>1004.07</v>
      </c>
      <c r="G2447" s="12" t="s">
        <v>1842</v>
      </c>
      <c r="H2447" s="18">
        <v>43922</v>
      </c>
      <c r="I2447" s="12" t="s">
        <v>4412</v>
      </c>
      <c r="J2447" s="12" t="s">
        <v>4416</v>
      </c>
      <c r="K2447" s="12">
        <v>10135</v>
      </c>
      <c r="L2447" s="12" t="s">
        <v>4381</v>
      </c>
      <c r="M2447" s="12">
        <v>114010</v>
      </c>
      <c r="N2447" s="12" t="s">
        <v>4417</v>
      </c>
      <c r="O2447" s="12" t="s">
        <v>1847</v>
      </c>
      <c r="P2447" s="12" t="s">
        <v>1848</v>
      </c>
      <c r="Q2447" s="12" t="s">
        <v>2732</v>
      </c>
      <c r="R2447" s="12" t="s">
        <v>1850</v>
      </c>
      <c r="S2447" s="12" t="s">
        <v>1851</v>
      </c>
    </row>
    <row r="2448" spans="1:19" x14ac:dyDescent="0.25">
      <c r="A2448" s="12" t="s">
        <v>1852</v>
      </c>
      <c r="B2448" s="12" t="s">
        <v>1838</v>
      </c>
      <c r="C2448" s="12" t="s">
        <v>1853</v>
      </c>
      <c r="D2448" s="12" t="s">
        <v>1840</v>
      </c>
      <c r="E2448" s="12" t="s">
        <v>1841</v>
      </c>
      <c r="F2448" s="13">
        <v>1004.07</v>
      </c>
      <c r="G2448" s="12" t="s">
        <v>1842</v>
      </c>
      <c r="H2448" s="18">
        <v>43952</v>
      </c>
      <c r="I2448" s="12" t="s">
        <v>4418</v>
      </c>
      <c r="J2448" s="12" t="s">
        <v>4416</v>
      </c>
      <c r="K2448" s="12">
        <v>10135</v>
      </c>
      <c r="L2448" s="12" t="s">
        <v>4381</v>
      </c>
      <c r="M2448" s="12">
        <v>114010</v>
      </c>
      <c r="N2448" s="12" t="s">
        <v>4417</v>
      </c>
      <c r="O2448" s="12" t="s">
        <v>1854</v>
      </c>
      <c r="P2448" s="12" t="s">
        <v>1855</v>
      </c>
      <c r="Q2448" s="12" t="s">
        <v>1856</v>
      </c>
      <c r="R2448" s="12" t="s">
        <v>1850</v>
      </c>
      <c r="S2448" s="12" t="s">
        <v>1851</v>
      </c>
    </row>
    <row r="2449" spans="1:19" x14ac:dyDescent="0.25">
      <c r="A2449" s="12" t="s">
        <v>1858</v>
      </c>
      <c r="B2449" s="12" t="s">
        <v>1838</v>
      </c>
      <c r="C2449" s="12" t="s">
        <v>1859</v>
      </c>
      <c r="D2449" s="12" t="s">
        <v>1840</v>
      </c>
      <c r="E2449" s="12" t="s">
        <v>1841</v>
      </c>
      <c r="F2449" s="13">
        <v>1004.07</v>
      </c>
      <c r="G2449" s="12" t="s">
        <v>1842</v>
      </c>
      <c r="H2449" s="18">
        <v>43983</v>
      </c>
      <c r="I2449" s="12" t="s">
        <v>4343</v>
      </c>
      <c r="J2449" s="12" t="s">
        <v>4416</v>
      </c>
      <c r="K2449" s="12">
        <v>10135</v>
      </c>
      <c r="L2449" s="12" t="s">
        <v>4381</v>
      </c>
      <c r="M2449" s="12">
        <v>114010</v>
      </c>
      <c r="N2449" s="12" t="s">
        <v>4417</v>
      </c>
      <c r="O2449" s="12" t="s">
        <v>1860</v>
      </c>
      <c r="P2449" s="12" t="s">
        <v>1861</v>
      </c>
      <c r="Q2449" s="12" t="s">
        <v>1862</v>
      </c>
      <c r="R2449" s="12" t="s">
        <v>1850</v>
      </c>
      <c r="S2449" s="12" t="s">
        <v>1851</v>
      </c>
    </row>
    <row r="2450" spans="1:19" x14ac:dyDescent="0.25">
      <c r="A2450" s="12" t="s">
        <v>1837</v>
      </c>
      <c r="B2450" s="12" t="s">
        <v>1838</v>
      </c>
      <c r="C2450" s="12" t="s">
        <v>1839</v>
      </c>
      <c r="D2450" s="12" t="s">
        <v>1840</v>
      </c>
      <c r="E2450" s="12" t="s">
        <v>1841</v>
      </c>
      <c r="F2450" s="13">
        <v>849.12</v>
      </c>
      <c r="G2450" s="12" t="s">
        <v>1842</v>
      </c>
      <c r="H2450" s="18">
        <v>43922</v>
      </c>
      <c r="I2450" s="12" t="s">
        <v>4415</v>
      </c>
      <c r="J2450" s="12" t="s">
        <v>4419</v>
      </c>
      <c r="K2450" s="12">
        <v>10135</v>
      </c>
      <c r="L2450" s="12" t="s">
        <v>4381</v>
      </c>
      <c r="M2450" s="12">
        <v>114020</v>
      </c>
      <c r="N2450" s="12" t="s">
        <v>4420</v>
      </c>
      <c r="O2450" s="12" t="s">
        <v>1847</v>
      </c>
      <c r="P2450" s="12" t="s">
        <v>1848</v>
      </c>
      <c r="Q2450" s="12" t="s">
        <v>2732</v>
      </c>
      <c r="R2450" s="12" t="s">
        <v>1850</v>
      </c>
      <c r="S2450" s="12" t="s">
        <v>1866</v>
      </c>
    </row>
    <row r="2451" spans="1:19" x14ac:dyDescent="0.25">
      <c r="A2451" s="12" t="s">
        <v>1852</v>
      </c>
      <c r="B2451" s="12" t="s">
        <v>1838</v>
      </c>
      <c r="C2451" s="12" t="s">
        <v>1853</v>
      </c>
      <c r="D2451" s="12" t="s">
        <v>1840</v>
      </c>
      <c r="E2451" s="12" t="s">
        <v>1841</v>
      </c>
      <c r="F2451" s="13">
        <v>790.49</v>
      </c>
      <c r="G2451" s="12" t="s">
        <v>1842</v>
      </c>
      <c r="H2451" s="18">
        <v>43952</v>
      </c>
      <c r="I2451" s="12" t="s">
        <v>4421</v>
      </c>
      <c r="J2451" s="12" t="s">
        <v>4419</v>
      </c>
      <c r="K2451" s="12">
        <v>10135</v>
      </c>
      <c r="L2451" s="12" t="s">
        <v>4381</v>
      </c>
      <c r="M2451" s="12">
        <v>114020</v>
      </c>
      <c r="N2451" s="12" t="s">
        <v>4420</v>
      </c>
      <c r="O2451" s="12" t="s">
        <v>1854</v>
      </c>
      <c r="P2451" s="12" t="s">
        <v>1855</v>
      </c>
      <c r="Q2451" s="12" t="s">
        <v>1856</v>
      </c>
      <c r="R2451" s="12" t="s">
        <v>1850</v>
      </c>
      <c r="S2451" s="12" t="s">
        <v>1866</v>
      </c>
    </row>
    <row r="2452" spans="1:19" x14ac:dyDescent="0.25">
      <c r="A2452" s="12" t="s">
        <v>1858</v>
      </c>
      <c r="B2452" s="12" t="s">
        <v>1838</v>
      </c>
      <c r="C2452" s="12" t="s">
        <v>1859</v>
      </c>
      <c r="D2452" s="12" t="s">
        <v>1840</v>
      </c>
      <c r="E2452" s="12" t="s">
        <v>1841</v>
      </c>
      <c r="F2452" s="13">
        <v>589.46</v>
      </c>
      <c r="G2452" s="12" t="s">
        <v>1842</v>
      </c>
      <c r="H2452" s="18">
        <v>43983</v>
      </c>
      <c r="I2452" s="12" t="s">
        <v>4346</v>
      </c>
      <c r="J2452" s="12" t="s">
        <v>4419</v>
      </c>
      <c r="K2452" s="12">
        <v>10135</v>
      </c>
      <c r="L2452" s="12" t="s">
        <v>4381</v>
      </c>
      <c r="M2452" s="12">
        <v>114020</v>
      </c>
      <c r="N2452" s="12" t="s">
        <v>4420</v>
      </c>
      <c r="O2452" s="12" t="s">
        <v>1860</v>
      </c>
      <c r="P2452" s="12" t="s">
        <v>1861</v>
      </c>
      <c r="Q2452" s="12" t="s">
        <v>1862</v>
      </c>
      <c r="R2452" s="12" t="s">
        <v>1850</v>
      </c>
      <c r="S2452" s="12" t="s">
        <v>1866</v>
      </c>
    </row>
    <row r="2453" spans="1:19" x14ac:dyDescent="0.25">
      <c r="A2453" s="12" t="s">
        <v>1837</v>
      </c>
      <c r="B2453" s="12" t="s">
        <v>1838</v>
      </c>
      <c r="C2453" s="12" t="s">
        <v>1839</v>
      </c>
      <c r="D2453" s="12" t="s">
        <v>1840</v>
      </c>
      <c r="E2453" s="12" t="s">
        <v>1841</v>
      </c>
      <c r="F2453" s="13">
        <v>6130.95</v>
      </c>
      <c r="G2453" s="12" t="s">
        <v>1842</v>
      </c>
      <c r="H2453" s="18">
        <v>43922</v>
      </c>
      <c r="I2453" s="12" t="s">
        <v>4418</v>
      </c>
      <c r="J2453" s="12" t="s">
        <v>4422</v>
      </c>
      <c r="K2453" s="12">
        <v>10135</v>
      </c>
      <c r="L2453" s="12" t="s">
        <v>4381</v>
      </c>
      <c r="M2453" s="12">
        <v>114040</v>
      </c>
      <c r="N2453" s="12" t="s">
        <v>4423</v>
      </c>
      <c r="O2453" s="12" t="s">
        <v>1847</v>
      </c>
      <c r="P2453" s="12" t="s">
        <v>1848</v>
      </c>
      <c r="Q2453" s="12" t="s">
        <v>2732</v>
      </c>
      <c r="R2453" s="12" t="s">
        <v>1850</v>
      </c>
      <c r="S2453" s="12" t="s">
        <v>1815</v>
      </c>
    </row>
    <row r="2454" spans="1:19" x14ac:dyDescent="0.25">
      <c r="A2454" s="12" t="s">
        <v>1852</v>
      </c>
      <c r="B2454" s="12" t="s">
        <v>1838</v>
      </c>
      <c r="C2454" s="12" t="s">
        <v>1853</v>
      </c>
      <c r="D2454" s="12" t="s">
        <v>1840</v>
      </c>
      <c r="E2454" s="12" t="s">
        <v>1841</v>
      </c>
      <c r="F2454" s="13">
        <v>5760.49</v>
      </c>
      <c r="G2454" s="12" t="s">
        <v>1842</v>
      </c>
      <c r="H2454" s="18">
        <v>43952</v>
      </c>
      <c r="I2454" s="12" t="s">
        <v>4424</v>
      </c>
      <c r="J2454" s="12" t="s">
        <v>4422</v>
      </c>
      <c r="K2454" s="12">
        <v>10135</v>
      </c>
      <c r="L2454" s="12" t="s">
        <v>4381</v>
      </c>
      <c r="M2454" s="12">
        <v>114040</v>
      </c>
      <c r="N2454" s="12" t="s">
        <v>4423</v>
      </c>
      <c r="O2454" s="12" t="s">
        <v>1854</v>
      </c>
      <c r="P2454" s="12" t="s">
        <v>1855</v>
      </c>
      <c r="Q2454" s="12" t="s">
        <v>1856</v>
      </c>
      <c r="R2454" s="12" t="s">
        <v>1850</v>
      </c>
      <c r="S2454" s="12" t="s">
        <v>1815</v>
      </c>
    </row>
    <row r="2455" spans="1:19" x14ac:dyDescent="0.25">
      <c r="A2455" s="12" t="s">
        <v>1858</v>
      </c>
      <c r="B2455" s="12" t="s">
        <v>1838</v>
      </c>
      <c r="C2455" s="12" t="s">
        <v>1859</v>
      </c>
      <c r="D2455" s="12" t="s">
        <v>1840</v>
      </c>
      <c r="E2455" s="12" t="s">
        <v>1841</v>
      </c>
      <c r="F2455" s="13">
        <v>5760.49</v>
      </c>
      <c r="G2455" s="12" t="s">
        <v>1842</v>
      </c>
      <c r="H2455" s="18">
        <v>43983</v>
      </c>
      <c r="I2455" s="12" t="s">
        <v>4349</v>
      </c>
      <c r="J2455" s="12" t="s">
        <v>4422</v>
      </c>
      <c r="K2455" s="12">
        <v>10135</v>
      </c>
      <c r="L2455" s="12" t="s">
        <v>4381</v>
      </c>
      <c r="M2455" s="12">
        <v>114040</v>
      </c>
      <c r="N2455" s="12" t="s">
        <v>4423</v>
      </c>
      <c r="O2455" s="12" t="s">
        <v>1860</v>
      </c>
      <c r="P2455" s="12" t="s">
        <v>1861</v>
      </c>
      <c r="Q2455" s="12" t="s">
        <v>1862</v>
      </c>
      <c r="R2455" s="12" t="s">
        <v>1850</v>
      </c>
      <c r="S2455" s="12" t="s">
        <v>1815</v>
      </c>
    </row>
    <row r="2456" spans="1:19" x14ac:dyDescent="0.25">
      <c r="A2456" s="12" t="s">
        <v>1852</v>
      </c>
      <c r="B2456" s="12" t="s">
        <v>1838</v>
      </c>
      <c r="C2456" s="12" t="s">
        <v>1853</v>
      </c>
      <c r="D2456" s="12" t="s">
        <v>1840</v>
      </c>
      <c r="E2456" s="12" t="s">
        <v>1841</v>
      </c>
      <c r="F2456" s="13">
        <v>65.73</v>
      </c>
      <c r="G2456" s="12" t="s">
        <v>1842</v>
      </c>
      <c r="H2456" s="18">
        <v>43952</v>
      </c>
      <c r="I2456" s="12" t="s">
        <v>4425</v>
      </c>
      <c r="J2456" s="12" t="s">
        <v>4426</v>
      </c>
      <c r="K2456" s="12">
        <v>10135</v>
      </c>
      <c r="L2456" s="12" t="s">
        <v>4381</v>
      </c>
      <c r="M2456" s="12">
        <v>114050</v>
      </c>
      <c r="N2456" s="12" t="s">
        <v>4427</v>
      </c>
      <c r="O2456" s="12" t="s">
        <v>1854</v>
      </c>
      <c r="P2456" s="12" t="s">
        <v>1855</v>
      </c>
      <c r="Q2456" s="12" t="s">
        <v>1856</v>
      </c>
      <c r="R2456" s="12" t="s">
        <v>1850</v>
      </c>
      <c r="S2456" s="12" t="s">
        <v>1819</v>
      </c>
    </row>
    <row r="2457" spans="1:19" x14ac:dyDescent="0.25">
      <c r="A2457" s="12" t="s">
        <v>1837</v>
      </c>
      <c r="B2457" s="12" t="s">
        <v>1838</v>
      </c>
      <c r="C2457" s="12" t="s">
        <v>1839</v>
      </c>
      <c r="D2457" s="12" t="s">
        <v>1840</v>
      </c>
      <c r="E2457" s="12" t="s">
        <v>1841</v>
      </c>
      <c r="F2457" s="13">
        <v>21969.99</v>
      </c>
      <c r="G2457" s="12" t="s">
        <v>1842</v>
      </c>
      <c r="H2457" s="18">
        <v>43922</v>
      </c>
      <c r="I2457" s="12" t="s">
        <v>4421</v>
      </c>
      <c r="J2457" s="12" t="s">
        <v>4428</v>
      </c>
      <c r="K2457" s="12">
        <v>10135</v>
      </c>
      <c r="L2457" s="12" t="s">
        <v>4381</v>
      </c>
      <c r="M2457" s="12">
        <v>114060</v>
      </c>
      <c r="N2457" s="12" t="s">
        <v>4429</v>
      </c>
      <c r="O2457" s="12" t="s">
        <v>1847</v>
      </c>
      <c r="P2457" s="12" t="s">
        <v>1848</v>
      </c>
      <c r="Q2457" s="12" t="s">
        <v>2732</v>
      </c>
      <c r="R2457" s="12" t="s">
        <v>1850</v>
      </c>
      <c r="S2457" s="12" t="s">
        <v>1857</v>
      </c>
    </row>
    <row r="2458" spans="1:19" x14ac:dyDescent="0.25">
      <c r="A2458" s="12" t="s">
        <v>1852</v>
      </c>
      <c r="B2458" s="12" t="s">
        <v>1838</v>
      </c>
      <c r="C2458" s="12" t="s">
        <v>1853</v>
      </c>
      <c r="D2458" s="12" t="s">
        <v>1840</v>
      </c>
      <c r="E2458" s="12" t="s">
        <v>1841</v>
      </c>
      <c r="F2458" s="13">
        <v>21710.33</v>
      </c>
      <c r="G2458" s="12" t="s">
        <v>1842</v>
      </c>
      <c r="H2458" s="18">
        <v>43952</v>
      </c>
      <c r="I2458" s="12" t="s">
        <v>4430</v>
      </c>
      <c r="J2458" s="12" t="s">
        <v>4428</v>
      </c>
      <c r="K2458" s="12">
        <v>10135</v>
      </c>
      <c r="L2458" s="12" t="s">
        <v>4381</v>
      </c>
      <c r="M2458" s="12">
        <v>114060</v>
      </c>
      <c r="N2458" s="12" t="s">
        <v>4429</v>
      </c>
      <c r="O2458" s="12" t="s">
        <v>1854</v>
      </c>
      <c r="P2458" s="12" t="s">
        <v>1855</v>
      </c>
      <c r="Q2458" s="12" t="s">
        <v>1856</v>
      </c>
      <c r="R2458" s="12" t="s">
        <v>1850</v>
      </c>
      <c r="S2458" s="12" t="s">
        <v>1857</v>
      </c>
    </row>
    <row r="2459" spans="1:19" x14ac:dyDescent="0.25">
      <c r="A2459" s="12" t="s">
        <v>1858</v>
      </c>
      <c r="B2459" s="12" t="s">
        <v>1838</v>
      </c>
      <c r="C2459" s="12" t="s">
        <v>1859</v>
      </c>
      <c r="D2459" s="12" t="s">
        <v>1840</v>
      </c>
      <c r="E2459" s="12" t="s">
        <v>1841</v>
      </c>
      <c r="F2459" s="13">
        <v>21584.21</v>
      </c>
      <c r="G2459" s="12" t="s">
        <v>1842</v>
      </c>
      <c r="H2459" s="18">
        <v>43983</v>
      </c>
      <c r="I2459" s="12" t="s">
        <v>4352</v>
      </c>
      <c r="J2459" s="12" t="s">
        <v>4428</v>
      </c>
      <c r="K2459" s="12">
        <v>10135</v>
      </c>
      <c r="L2459" s="12" t="s">
        <v>4381</v>
      </c>
      <c r="M2459" s="12">
        <v>114060</v>
      </c>
      <c r="N2459" s="12" t="s">
        <v>4429</v>
      </c>
      <c r="O2459" s="12" t="s">
        <v>1860</v>
      </c>
      <c r="P2459" s="12" t="s">
        <v>1861</v>
      </c>
      <c r="Q2459" s="12" t="s">
        <v>1862</v>
      </c>
      <c r="R2459" s="12" t="s">
        <v>1850</v>
      </c>
      <c r="S2459" s="12" t="s">
        <v>1857</v>
      </c>
    </row>
    <row r="2460" spans="1:19" x14ac:dyDescent="0.25">
      <c r="A2460" s="12" t="s">
        <v>1837</v>
      </c>
      <c r="B2460" s="12" t="s">
        <v>1838</v>
      </c>
      <c r="C2460" s="12" t="s">
        <v>1839</v>
      </c>
      <c r="D2460" s="12" t="s">
        <v>1840</v>
      </c>
      <c r="E2460" s="12" t="s">
        <v>1841</v>
      </c>
      <c r="F2460" s="13">
        <v>9945.27</v>
      </c>
      <c r="G2460" s="12" t="s">
        <v>1842</v>
      </c>
      <c r="H2460" s="18">
        <v>43922</v>
      </c>
      <c r="I2460" s="12" t="s">
        <v>4424</v>
      </c>
      <c r="J2460" s="12" t="s">
        <v>4431</v>
      </c>
      <c r="K2460" s="12">
        <v>10157</v>
      </c>
      <c r="L2460" s="12" t="s">
        <v>4432</v>
      </c>
      <c r="M2460" s="12">
        <v>111100</v>
      </c>
      <c r="N2460" s="12" t="s">
        <v>4433</v>
      </c>
      <c r="O2460" s="12" t="s">
        <v>1847</v>
      </c>
      <c r="P2460" s="12" t="s">
        <v>1848</v>
      </c>
      <c r="Q2460" s="12" t="s">
        <v>2732</v>
      </c>
      <c r="R2460" s="12" t="s">
        <v>1850</v>
      </c>
      <c r="S2460" s="12" t="s">
        <v>1851</v>
      </c>
    </row>
    <row r="2461" spans="1:19" x14ac:dyDescent="0.25">
      <c r="A2461" s="12" t="s">
        <v>1852</v>
      </c>
      <c r="B2461" s="12" t="s">
        <v>1838</v>
      </c>
      <c r="C2461" s="12" t="s">
        <v>1853</v>
      </c>
      <c r="D2461" s="12" t="s">
        <v>1840</v>
      </c>
      <c r="E2461" s="12" t="s">
        <v>1841</v>
      </c>
      <c r="F2461" s="13">
        <v>10058.33</v>
      </c>
      <c r="G2461" s="12" t="s">
        <v>1842</v>
      </c>
      <c r="H2461" s="18">
        <v>43952</v>
      </c>
      <c r="I2461" s="12" t="s">
        <v>4434</v>
      </c>
      <c r="J2461" s="12" t="s">
        <v>4431</v>
      </c>
      <c r="K2461" s="12">
        <v>10157</v>
      </c>
      <c r="L2461" s="12" t="s">
        <v>4432</v>
      </c>
      <c r="M2461" s="12">
        <v>111100</v>
      </c>
      <c r="N2461" s="12" t="s">
        <v>4433</v>
      </c>
      <c r="O2461" s="12" t="s">
        <v>1854</v>
      </c>
      <c r="P2461" s="12" t="s">
        <v>1855</v>
      </c>
      <c r="Q2461" s="12" t="s">
        <v>1856</v>
      </c>
      <c r="R2461" s="12" t="s">
        <v>1850</v>
      </c>
      <c r="S2461" s="12" t="s">
        <v>1851</v>
      </c>
    </row>
    <row r="2462" spans="1:19" x14ac:dyDescent="0.25">
      <c r="A2462" s="12" t="s">
        <v>1858</v>
      </c>
      <c r="B2462" s="12" t="s">
        <v>1838</v>
      </c>
      <c r="C2462" s="12" t="s">
        <v>1859</v>
      </c>
      <c r="D2462" s="12" t="s">
        <v>1840</v>
      </c>
      <c r="E2462" s="12" t="s">
        <v>1841</v>
      </c>
      <c r="F2462" s="13">
        <v>10058.33</v>
      </c>
      <c r="G2462" s="12" t="s">
        <v>1842</v>
      </c>
      <c r="H2462" s="18">
        <v>43983</v>
      </c>
      <c r="I2462" s="12" t="s">
        <v>4355</v>
      </c>
      <c r="J2462" s="12" t="s">
        <v>4431</v>
      </c>
      <c r="K2462" s="12">
        <v>10157</v>
      </c>
      <c r="L2462" s="12" t="s">
        <v>4432</v>
      </c>
      <c r="M2462" s="12">
        <v>111100</v>
      </c>
      <c r="N2462" s="12" t="s">
        <v>4433</v>
      </c>
      <c r="O2462" s="12" t="s">
        <v>1860</v>
      </c>
      <c r="P2462" s="12" t="s">
        <v>1861</v>
      </c>
      <c r="Q2462" s="12" t="s">
        <v>1862</v>
      </c>
      <c r="R2462" s="12" t="s">
        <v>1850</v>
      </c>
      <c r="S2462" s="12" t="s">
        <v>1851</v>
      </c>
    </row>
    <row r="2463" spans="1:19" x14ac:dyDescent="0.25">
      <c r="A2463" s="12" t="s">
        <v>1837</v>
      </c>
      <c r="B2463" s="12" t="s">
        <v>1838</v>
      </c>
      <c r="C2463" s="12" t="s">
        <v>1839</v>
      </c>
      <c r="D2463" s="12" t="s">
        <v>1840</v>
      </c>
      <c r="E2463" s="12" t="s">
        <v>1841</v>
      </c>
      <c r="F2463" s="13">
        <v>1341.63</v>
      </c>
      <c r="G2463" s="12" t="s">
        <v>1842</v>
      </c>
      <c r="H2463" s="18">
        <v>43922</v>
      </c>
      <c r="I2463" s="12" t="s">
        <v>4425</v>
      </c>
      <c r="J2463" s="12" t="s">
        <v>4435</v>
      </c>
      <c r="K2463" s="12">
        <v>10157</v>
      </c>
      <c r="L2463" s="12" t="s">
        <v>4432</v>
      </c>
      <c r="M2463" s="12">
        <v>111200</v>
      </c>
      <c r="N2463" s="12" t="s">
        <v>4436</v>
      </c>
      <c r="O2463" s="12" t="s">
        <v>1847</v>
      </c>
      <c r="P2463" s="12" t="s">
        <v>1848</v>
      </c>
      <c r="Q2463" s="12" t="s">
        <v>2732</v>
      </c>
      <c r="R2463" s="12" t="s">
        <v>1850</v>
      </c>
      <c r="S2463" s="12" t="s">
        <v>1866</v>
      </c>
    </row>
    <row r="2464" spans="1:19" x14ac:dyDescent="0.25">
      <c r="A2464" s="12" t="s">
        <v>1852</v>
      </c>
      <c r="B2464" s="12" t="s">
        <v>1838</v>
      </c>
      <c r="C2464" s="12" t="s">
        <v>1853</v>
      </c>
      <c r="D2464" s="12" t="s">
        <v>1840</v>
      </c>
      <c r="E2464" s="12" t="s">
        <v>1841</v>
      </c>
      <c r="F2464" s="13">
        <v>1464.66</v>
      </c>
      <c r="G2464" s="12" t="s">
        <v>1842</v>
      </c>
      <c r="H2464" s="18">
        <v>43952</v>
      </c>
      <c r="I2464" s="12" t="s">
        <v>4437</v>
      </c>
      <c r="J2464" s="12" t="s">
        <v>4435</v>
      </c>
      <c r="K2464" s="12">
        <v>10157</v>
      </c>
      <c r="L2464" s="12" t="s">
        <v>4432</v>
      </c>
      <c r="M2464" s="12">
        <v>111200</v>
      </c>
      <c r="N2464" s="12" t="s">
        <v>4436</v>
      </c>
      <c r="O2464" s="12" t="s">
        <v>1854</v>
      </c>
      <c r="P2464" s="12" t="s">
        <v>1855</v>
      </c>
      <c r="Q2464" s="12" t="s">
        <v>1856</v>
      </c>
      <c r="R2464" s="12" t="s">
        <v>1850</v>
      </c>
      <c r="S2464" s="12" t="s">
        <v>1866</v>
      </c>
    </row>
    <row r="2465" spans="1:19" x14ac:dyDescent="0.25">
      <c r="A2465" s="12" t="s">
        <v>1858</v>
      </c>
      <c r="B2465" s="12" t="s">
        <v>1838</v>
      </c>
      <c r="C2465" s="12" t="s">
        <v>1859</v>
      </c>
      <c r="D2465" s="12" t="s">
        <v>1840</v>
      </c>
      <c r="E2465" s="12" t="s">
        <v>1841</v>
      </c>
      <c r="F2465" s="13">
        <v>1562.21</v>
      </c>
      <c r="G2465" s="12" t="s">
        <v>1842</v>
      </c>
      <c r="H2465" s="18">
        <v>43983</v>
      </c>
      <c r="I2465" s="12" t="s">
        <v>4358</v>
      </c>
      <c r="J2465" s="12" t="s">
        <v>4435</v>
      </c>
      <c r="K2465" s="12">
        <v>10157</v>
      </c>
      <c r="L2465" s="12" t="s">
        <v>4432</v>
      </c>
      <c r="M2465" s="12">
        <v>111200</v>
      </c>
      <c r="N2465" s="12" t="s">
        <v>4436</v>
      </c>
      <c r="O2465" s="12" t="s">
        <v>1860</v>
      </c>
      <c r="P2465" s="12" t="s">
        <v>1861</v>
      </c>
      <c r="Q2465" s="12" t="s">
        <v>1862</v>
      </c>
      <c r="R2465" s="12" t="s">
        <v>1850</v>
      </c>
      <c r="S2465" s="12" t="s">
        <v>1866</v>
      </c>
    </row>
    <row r="2466" spans="1:19" x14ac:dyDescent="0.25">
      <c r="A2466" s="12" t="s">
        <v>1837</v>
      </c>
      <c r="B2466" s="12" t="s">
        <v>1838</v>
      </c>
      <c r="C2466" s="12" t="s">
        <v>1839</v>
      </c>
      <c r="D2466" s="12" t="s">
        <v>1840</v>
      </c>
      <c r="E2466" s="12" t="s">
        <v>1841</v>
      </c>
      <c r="F2466" s="13">
        <v>60600.6</v>
      </c>
      <c r="G2466" s="12" t="s">
        <v>1842</v>
      </c>
      <c r="H2466" s="18">
        <v>43922</v>
      </c>
      <c r="I2466" s="12" t="s">
        <v>4430</v>
      </c>
      <c r="J2466" s="12" t="s">
        <v>4438</v>
      </c>
      <c r="K2466" s="12">
        <v>10157</v>
      </c>
      <c r="L2466" s="12" t="s">
        <v>4432</v>
      </c>
      <c r="M2466" s="12">
        <v>111400</v>
      </c>
      <c r="N2466" s="12" t="s">
        <v>4439</v>
      </c>
      <c r="O2466" s="12" t="s">
        <v>1847</v>
      </c>
      <c r="P2466" s="12" t="s">
        <v>1848</v>
      </c>
      <c r="Q2466" s="12" t="s">
        <v>2732</v>
      </c>
      <c r="R2466" s="12" t="s">
        <v>1850</v>
      </c>
      <c r="S2466" s="12" t="s">
        <v>1815</v>
      </c>
    </row>
    <row r="2467" spans="1:19" x14ac:dyDescent="0.25">
      <c r="A2467" s="12" t="s">
        <v>1852</v>
      </c>
      <c r="B2467" s="12" t="s">
        <v>1838</v>
      </c>
      <c r="C2467" s="12" t="s">
        <v>1853</v>
      </c>
      <c r="D2467" s="12" t="s">
        <v>1840</v>
      </c>
      <c r="E2467" s="12" t="s">
        <v>1841</v>
      </c>
      <c r="F2467" s="13">
        <v>60600.6</v>
      </c>
      <c r="G2467" s="12" t="s">
        <v>1842</v>
      </c>
      <c r="H2467" s="18">
        <v>43952</v>
      </c>
      <c r="I2467" s="12" t="s">
        <v>4440</v>
      </c>
      <c r="J2467" s="12" t="s">
        <v>4438</v>
      </c>
      <c r="K2467" s="12">
        <v>10157</v>
      </c>
      <c r="L2467" s="12" t="s">
        <v>4432</v>
      </c>
      <c r="M2467" s="12">
        <v>111400</v>
      </c>
      <c r="N2467" s="12" t="s">
        <v>4439</v>
      </c>
      <c r="O2467" s="12" t="s">
        <v>1854</v>
      </c>
      <c r="P2467" s="12" t="s">
        <v>1855</v>
      </c>
      <c r="Q2467" s="12" t="s">
        <v>1856</v>
      </c>
      <c r="R2467" s="12" t="s">
        <v>1850</v>
      </c>
      <c r="S2467" s="12" t="s">
        <v>1815</v>
      </c>
    </row>
    <row r="2468" spans="1:19" x14ac:dyDescent="0.25">
      <c r="A2468" s="12" t="s">
        <v>1858</v>
      </c>
      <c r="B2468" s="12" t="s">
        <v>1838</v>
      </c>
      <c r="C2468" s="12" t="s">
        <v>1859</v>
      </c>
      <c r="D2468" s="12" t="s">
        <v>1840</v>
      </c>
      <c r="E2468" s="12" t="s">
        <v>1841</v>
      </c>
      <c r="F2468" s="13">
        <v>2295.44</v>
      </c>
      <c r="G2468" s="12" t="s">
        <v>1842</v>
      </c>
      <c r="H2468" s="18">
        <v>43983</v>
      </c>
      <c r="I2468" s="12" t="s">
        <v>4441</v>
      </c>
      <c r="J2468" s="12" t="s">
        <v>4438</v>
      </c>
      <c r="K2468" s="12">
        <v>10157</v>
      </c>
      <c r="L2468" s="12" t="s">
        <v>4432</v>
      </c>
      <c r="M2468" s="12">
        <v>111400</v>
      </c>
      <c r="N2468" s="12" t="s">
        <v>4439</v>
      </c>
      <c r="O2468" s="12" t="s">
        <v>1860</v>
      </c>
      <c r="P2468" s="12" t="s">
        <v>1814</v>
      </c>
      <c r="Q2468" s="12" t="s">
        <v>2013</v>
      </c>
      <c r="R2468" s="12" t="s">
        <v>1850</v>
      </c>
      <c r="S2468" s="12" t="s">
        <v>1815</v>
      </c>
    </row>
    <row r="2469" spans="1:19" x14ac:dyDescent="0.25">
      <c r="A2469" s="12" t="s">
        <v>1858</v>
      </c>
      <c r="B2469" s="12" t="s">
        <v>1838</v>
      </c>
      <c r="C2469" s="12" t="s">
        <v>1859</v>
      </c>
      <c r="D2469" s="12" t="s">
        <v>1840</v>
      </c>
      <c r="E2469" s="12" t="s">
        <v>1841</v>
      </c>
      <c r="F2469" s="13">
        <v>62103.96</v>
      </c>
      <c r="G2469" s="12" t="s">
        <v>1842</v>
      </c>
      <c r="H2469" s="18">
        <v>43983</v>
      </c>
      <c r="I2469" s="12" t="s">
        <v>4361</v>
      </c>
      <c r="J2469" s="12" t="s">
        <v>4438</v>
      </c>
      <c r="K2469" s="12">
        <v>10157</v>
      </c>
      <c r="L2469" s="12" t="s">
        <v>4432</v>
      </c>
      <c r="M2469" s="12">
        <v>111400</v>
      </c>
      <c r="N2469" s="12" t="s">
        <v>4439</v>
      </c>
      <c r="O2469" s="12" t="s">
        <v>1860</v>
      </c>
      <c r="P2469" s="12" t="s">
        <v>1861</v>
      </c>
      <c r="Q2469" s="12" t="s">
        <v>1862</v>
      </c>
      <c r="R2469" s="12" t="s">
        <v>1850</v>
      </c>
      <c r="S2469" s="12" t="s">
        <v>1815</v>
      </c>
    </row>
    <row r="2470" spans="1:19" x14ac:dyDescent="0.25">
      <c r="A2470" s="12" t="s">
        <v>1837</v>
      </c>
      <c r="B2470" s="12" t="s">
        <v>1838</v>
      </c>
      <c r="C2470" s="12" t="s">
        <v>1839</v>
      </c>
      <c r="D2470" s="12" t="s">
        <v>1840</v>
      </c>
      <c r="E2470" s="12" t="s">
        <v>1841</v>
      </c>
      <c r="F2470" s="13">
        <v>49562.62</v>
      </c>
      <c r="G2470" s="12" t="s">
        <v>1842</v>
      </c>
      <c r="H2470" s="18">
        <v>43922</v>
      </c>
      <c r="I2470" s="12" t="s">
        <v>4434</v>
      </c>
      <c r="J2470" s="12" t="s">
        <v>4442</v>
      </c>
      <c r="K2470" s="12">
        <v>10157</v>
      </c>
      <c r="L2470" s="12" t="s">
        <v>4432</v>
      </c>
      <c r="M2470" s="12">
        <v>111600</v>
      </c>
      <c r="N2470" s="12" t="s">
        <v>4443</v>
      </c>
      <c r="O2470" s="12" t="s">
        <v>1847</v>
      </c>
      <c r="P2470" s="12" t="s">
        <v>1848</v>
      </c>
      <c r="Q2470" s="12" t="s">
        <v>2732</v>
      </c>
      <c r="R2470" s="12" t="s">
        <v>1850</v>
      </c>
      <c r="S2470" s="12" t="s">
        <v>1857</v>
      </c>
    </row>
    <row r="2471" spans="1:19" x14ac:dyDescent="0.25">
      <c r="A2471" s="12" t="s">
        <v>1852</v>
      </c>
      <c r="B2471" s="12" t="s">
        <v>1838</v>
      </c>
      <c r="C2471" s="12" t="s">
        <v>1853</v>
      </c>
      <c r="D2471" s="12" t="s">
        <v>1840</v>
      </c>
      <c r="E2471" s="12" t="s">
        <v>1841</v>
      </c>
      <c r="F2471" s="13">
        <v>47782.51</v>
      </c>
      <c r="G2471" s="12" t="s">
        <v>1842</v>
      </c>
      <c r="H2471" s="18">
        <v>43952</v>
      </c>
      <c r="I2471" s="12" t="s">
        <v>4444</v>
      </c>
      <c r="J2471" s="12" t="s">
        <v>4442</v>
      </c>
      <c r="K2471" s="12">
        <v>10157</v>
      </c>
      <c r="L2471" s="12" t="s">
        <v>4432</v>
      </c>
      <c r="M2471" s="12">
        <v>111600</v>
      </c>
      <c r="N2471" s="12" t="s">
        <v>4443</v>
      </c>
      <c r="O2471" s="12" t="s">
        <v>1854</v>
      </c>
      <c r="P2471" s="12" t="s">
        <v>1855</v>
      </c>
      <c r="Q2471" s="12" t="s">
        <v>1856</v>
      </c>
      <c r="R2471" s="12" t="s">
        <v>1850</v>
      </c>
      <c r="S2471" s="12" t="s">
        <v>1857</v>
      </c>
    </row>
    <row r="2472" spans="1:19" x14ac:dyDescent="0.25">
      <c r="A2472" s="12" t="s">
        <v>1858</v>
      </c>
      <c r="B2472" s="12" t="s">
        <v>1838</v>
      </c>
      <c r="C2472" s="12" t="s">
        <v>1859</v>
      </c>
      <c r="D2472" s="12" t="s">
        <v>1840</v>
      </c>
      <c r="E2472" s="12" t="s">
        <v>1841</v>
      </c>
      <c r="F2472" s="13">
        <v>40969.160000000003</v>
      </c>
      <c r="G2472" s="12" t="s">
        <v>1842</v>
      </c>
      <c r="H2472" s="18">
        <v>43983</v>
      </c>
      <c r="I2472" s="12" t="s">
        <v>4364</v>
      </c>
      <c r="J2472" s="12" t="s">
        <v>4442</v>
      </c>
      <c r="K2472" s="12">
        <v>10157</v>
      </c>
      <c r="L2472" s="12" t="s">
        <v>4432</v>
      </c>
      <c r="M2472" s="12">
        <v>111600</v>
      </c>
      <c r="N2472" s="12" t="s">
        <v>4443</v>
      </c>
      <c r="O2472" s="12" t="s">
        <v>1860</v>
      </c>
      <c r="P2472" s="12" t="s">
        <v>1861</v>
      </c>
      <c r="Q2472" s="12" t="s">
        <v>1862</v>
      </c>
      <c r="R2472" s="12" t="s">
        <v>1850</v>
      </c>
      <c r="S2472" s="12" t="s">
        <v>1857</v>
      </c>
    </row>
    <row r="2473" spans="1:19" x14ac:dyDescent="0.25">
      <c r="A2473" s="12" t="s">
        <v>1858</v>
      </c>
      <c r="B2473" s="12" t="s">
        <v>1838</v>
      </c>
      <c r="C2473" s="12" t="s">
        <v>1859</v>
      </c>
      <c r="D2473" s="12" t="s">
        <v>1840</v>
      </c>
      <c r="E2473" s="12" t="s">
        <v>1841</v>
      </c>
      <c r="F2473" s="13">
        <v>6554.43</v>
      </c>
      <c r="G2473" s="12" t="s">
        <v>1842</v>
      </c>
      <c r="H2473" s="18">
        <v>43983</v>
      </c>
      <c r="I2473" s="12" t="s">
        <v>4445</v>
      </c>
      <c r="J2473" s="12" t="s">
        <v>4442</v>
      </c>
      <c r="K2473" s="12">
        <v>10157</v>
      </c>
      <c r="L2473" s="12" t="s">
        <v>4432</v>
      </c>
      <c r="M2473" s="12">
        <v>111600</v>
      </c>
      <c r="N2473" s="12" t="s">
        <v>4443</v>
      </c>
      <c r="O2473" s="12" t="s">
        <v>1860</v>
      </c>
      <c r="P2473" s="12" t="s">
        <v>1814</v>
      </c>
      <c r="Q2473" s="12" t="s">
        <v>2013</v>
      </c>
      <c r="R2473" s="12" t="s">
        <v>1850</v>
      </c>
      <c r="S2473" s="12" t="s">
        <v>1857</v>
      </c>
    </row>
    <row r="2474" spans="1:19" x14ac:dyDescent="0.25">
      <c r="A2474" s="12" t="s">
        <v>1837</v>
      </c>
      <c r="B2474" s="12" t="s">
        <v>1838</v>
      </c>
      <c r="C2474" s="12" t="s">
        <v>1839</v>
      </c>
      <c r="D2474" s="12" t="s">
        <v>1840</v>
      </c>
      <c r="E2474" s="12" t="s">
        <v>1841</v>
      </c>
      <c r="F2474" s="13">
        <v>1406.3</v>
      </c>
      <c r="G2474" s="12" t="s">
        <v>1842</v>
      </c>
      <c r="H2474" s="18">
        <v>43922</v>
      </c>
      <c r="I2474" s="12" t="s">
        <v>4437</v>
      </c>
      <c r="J2474" s="12" t="s">
        <v>4446</v>
      </c>
      <c r="K2474" s="12">
        <v>10157</v>
      </c>
      <c r="L2474" s="12" t="s">
        <v>4432</v>
      </c>
      <c r="M2474" s="12">
        <v>111700</v>
      </c>
      <c r="N2474" s="12" t="s">
        <v>4447</v>
      </c>
      <c r="O2474" s="12" t="s">
        <v>1847</v>
      </c>
      <c r="P2474" s="12" t="s">
        <v>1848</v>
      </c>
      <c r="Q2474" s="12" t="s">
        <v>2732</v>
      </c>
      <c r="R2474" s="12" t="s">
        <v>1850</v>
      </c>
      <c r="S2474" s="12" t="s">
        <v>1877</v>
      </c>
    </row>
    <row r="2475" spans="1:19" x14ac:dyDescent="0.25">
      <c r="A2475" s="12" t="s">
        <v>1852</v>
      </c>
      <c r="B2475" s="12" t="s">
        <v>1838</v>
      </c>
      <c r="C2475" s="12" t="s">
        <v>1853</v>
      </c>
      <c r="D2475" s="12" t="s">
        <v>1840</v>
      </c>
      <c r="E2475" s="12" t="s">
        <v>1841</v>
      </c>
      <c r="F2475" s="13">
        <v>1261.8</v>
      </c>
      <c r="G2475" s="12" t="s">
        <v>1842</v>
      </c>
      <c r="H2475" s="18">
        <v>43952</v>
      </c>
      <c r="I2475" s="12" t="s">
        <v>4448</v>
      </c>
      <c r="J2475" s="12" t="s">
        <v>4446</v>
      </c>
      <c r="K2475" s="12">
        <v>10157</v>
      </c>
      <c r="L2475" s="12" t="s">
        <v>4432</v>
      </c>
      <c r="M2475" s="12">
        <v>111700</v>
      </c>
      <c r="N2475" s="12" t="s">
        <v>4447</v>
      </c>
      <c r="O2475" s="12" t="s">
        <v>1854</v>
      </c>
      <c r="P2475" s="12" t="s">
        <v>1855</v>
      </c>
      <c r="Q2475" s="12" t="s">
        <v>1856</v>
      </c>
      <c r="R2475" s="12" t="s">
        <v>1850</v>
      </c>
      <c r="S2475" s="12" t="s">
        <v>1877</v>
      </c>
    </row>
    <row r="2476" spans="1:19" x14ac:dyDescent="0.25">
      <c r="A2476" s="12" t="s">
        <v>1858</v>
      </c>
      <c r="B2476" s="12" t="s">
        <v>1838</v>
      </c>
      <c r="C2476" s="12" t="s">
        <v>1859</v>
      </c>
      <c r="D2476" s="12" t="s">
        <v>1840</v>
      </c>
      <c r="E2476" s="12" t="s">
        <v>1841</v>
      </c>
      <c r="F2476" s="13">
        <v>1261.8</v>
      </c>
      <c r="G2476" s="12" t="s">
        <v>1842</v>
      </c>
      <c r="H2476" s="18">
        <v>43983</v>
      </c>
      <c r="I2476" s="12" t="s">
        <v>4367</v>
      </c>
      <c r="J2476" s="12" t="s">
        <v>4446</v>
      </c>
      <c r="K2476" s="12">
        <v>10157</v>
      </c>
      <c r="L2476" s="12" t="s">
        <v>4432</v>
      </c>
      <c r="M2476" s="12">
        <v>111700</v>
      </c>
      <c r="N2476" s="12" t="s">
        <v>4447</v>
      </c>
      <c r="O2476" s="12" t="s">
        <v>1860</v>
      </c>
      <c r="P2476" s="12" t="s">
        <v>1861</v>
      </c>
      <c r="Q2476" s="12" t="s">
        <v>1862</v>
      </c>
      <c r="R2476" s="12" t="s">
        <v>1850</v>
      </c>
      <c r="S2476" s="12" t="s">
        <v>1877</v>
      </c>
    </row>
    <row r="2477" spans="1:19" x14ac:dyDescent="0.25">
      <c r="A2477" s="12" t="s">
        <v>1837</v>
      </c>
      <c r="B2477" s="12" t="s">
        <v>1838</v>
      </c>
      <c r="C2477" s="12" t="s">
        <v>1839</v>
      </c>
      <c r="D2477" s="12" t="s">
        <v>1840</v>
      </c>
      <c r="E2477" s="12" t="s">
        <v>1841</v>
      </c>
      <c r="F2477" s="13">
        <v>866.63</v>
      </c>
      <c r="G2477" s="12" t="s">
        <v>1842</v>
      </c>
      <c r="H2477" s="18">
        <v>43922</v>
      </c>
      <c r="I2477" s="12" t="s">
        <v>4440</v>
      </c>
      <c r="J2477" s="12" t="s">
        <v>4449</v>
      </c>
      <c r="K2477" s="12">
        <v>10157</v>
      </c>
      <c r="L2477" s="12" t="s">
        <v>4432</v>
      </c>
      <c r="M2477" s="12">
        <v>113010</v>
      </c>
      <c r="N2477" s="12" t="s">
        <v>4450</v>
      </c>
      <c r="O2477" s="12" t="s">
        <v>1847</v>
      </c>
      <c r="P2477" s="12" t="s">
        <v>1848</v>
      </c>
      <c r="Q2477" s="12" t="s">
        <v>2732</v>
      </c>
      <c r="R2477" s="12" t="s">
        <v>1850</v>
      </c>
      <c r="S2477" s="12" t="s">
        <v>1851</v>
      </c>
    </row>
    <row r="2478" spans="1:19" x14ac:dyDescent="0.25">
      <c r="A2478" s="12" t="s">
        <v>1852</v>
      </c>
      <c r="B2478" s="12" t="s">
        <v>1838</v>
      </c>
      <c r="C2478" s="12" t="s">
        <v>1853</v>
      </c>
      <c r="D2478" s="12" t="s">
        <v>1840</v>
      </c>
      <c r="E2478" s="12" t="s">
        <v>1841</v>
      </c>
      <c r="F2478" s="13">
        <v>882.15</v>
      </c>
      <c r="G2478" s="12" t="s">
        <v>1842</v>
      </c>
      <c r="H2478" s="18">
        <v>43952</v>
      </c>
      <c r="I2478" s="12" t="s">
        <v>4451</v>
      </c>
      <c r="J2478" s="12" t="s">
        <v>4449</v>
      </c>
      <c r="K2478" s="12">
        <v>10157</v>
      </c>
      <c r="L2478" s="12" t="s">
        <v>4432</v>
      </c>
      <c r="M2478" s="12">
        <v>113010</v>
      </c>
      <c r="N2478" s="12" t="s">
        <v>4450</v>
      </c>
      <c r="O2478" s="12" t="s">
        <v>1854</v>
      </c>
      <c r="P2478" s="12" t="s">
        <v>1855</v>
      </c>
      <c r="Q2478" s="12" t="s">
        <v>1856</v>
      </c>
      <c r="R2478" s="12" t="s">
        <v>1850</v>
      </c>
      <c r="S2478" s="12" t="s">
        <v>1851</v>
      </c>
    </row>
    <row r="2479" spans="1:19" x14ac:dyDescent="0.25">
      <c r="A2479" s="12" t="s">
        <v>1858</v>
      </c>
      <c r="B2479" s="12" t="s">
        <v>1838</v>
      </c>
      <c r="C2479" s="12" t="s">
        <v>1859</v>
      </c>
      <c r="D2479" s="12" t="s">
        <v>1840</v>
      </c>
      <c r="E2479" s="12" t="s">
        <v>1841</v>
      </c>
      <c r="F2479" s="13">
        <v>882.15</v>
      </c>
      <c r="G2479" s="12" t="s">
        <v>1842</v>
      </c>
      <c r="H2479" s="18">
        <v>43983</v>
      </c>
      <c r="I2479" s="12" t="s">
        <v>4370</v>
      </c>
      <c r="J2479" s="12" t="s">
        <v>4449</v>
      </c>
      <c r="K2479" s="12">
        <v>10157</v>
      </c>
      <c r="L2479" s="12" t="s">
        <v>4432</v>
      </c>
      <c r="M2479" s="12">
        <v>113010</v>
      </c>
      <c r="N2479" s="12" t="s">
        <v>4450</v>
      </c>
      <c r="O2479" s="12" t="s">
        <v>1860</v>
      </c>
      <c r="P2479" s="12" t="s">
        <v>1861</v>
      </c>
      <c r="Q2479" s="12" t="s">
        <v>1862</v>
      </c>
      <c r="R2479" s="12" t="s">
        <v>1850</v>
      </c>
      <c r="S2479" s="12" t="s">
        <v>1851</v>
      </c>
    </row>
    <row r="2480" spans="1:19" x14ac:dyDescent="0.25">
      <c r="A2480" s="12" t="s">
        <v>1837</v>
      </c>
      <c r="B2480" s="12" t="s">
        <v>1838</v>
      </c>
      <c r="C2480" s="12" t="s">
        <v>1839</v>
      </c>
      <c r="D2480" s="12" t="s">
        <v>1840</v>
      </c>
      <c r="E2480" s="12" t="s">
        <v>1841</v>
      </c>
      <c r="F2480" s="13">
        <v>127.67</v>
      </c>
      <c r="G2480" s="12" t="s">
        <v>1842</v>
      </c>
      <c r="H2480" s="18">
        <v>43922</v>
      </c>
      <c r="I2480" s="12" t="s">
        <v>4444</v>
      </c>
      <c r="J2480" s="12" t="s">
        <v>4452</v>
      </c>
      <c r="K2480" s="12">
        <v>10157</v>
      </c>
      <c r="L2480" s="12" t="s">
        <v>4432</v>
      </c>
      <c r="M2480" s="12">
        <v>113020</v>
      </c>
      <c r="N2480" s="12" t="s">
        <v>4453</v>
      </c>
      <c r="O2480" s="12" t="s">
        <v>1847</v>
      </c>
      <c r="P2480" s="12" t="s">
        <v>1848</v>
      </c>
      <c r="Q2480" s="12" t="s">
        <v>2732</v>
      </c>
      <c r="R2480" s="12" t="s">
        <v>1850</v>
      </c>
      <c r="S2480" s="12" t="s">
        <v>1866</v>
      </c>
    </row>
    <row r="2481" spans="1:19" x14ac:dyDescent="0.25">
      <c r="A2481" s="12" t="s">
        <v>1852</v>
      </c>
      <c r="B2481" s="12" t="s">
        <v>1838</v>
      </c>
      <c r="C2481" s="12" t="s">
        <v>1853</v>
      </c>
      <c r="D2481" s="12" t="s">
        <v>1840</v>
      </c>
      <c r="E2481" s="12" t="s">
        <v>1841</v>
      </c>
      <c r="F2481" s="13">
        <v>142.38999999999999</v>
      </c>
      <c r="G2481" s="12" t="s">
        <v>1842</v>
      </c>
      <c r="H2481" s="18">
        <v>43952</v>
      </c>
      <c r="I2481" s="12" t="s">
        <v>4454</v>
      </c>
      <c r="J2481" s="12" t="s">
        <v>4452</v>
      </c>
      <c r="K2481" s="12">
        <v>10157</v>
      </c>
      <c r="L2481" s="12" t="s">
        <v>4432</v>
      </c>
      <c r="M2481" s="12">
        <v>113020</v>
      </c>
      <c r="N2481" s="12" t="s">
        <v>4453</v>
      </c>
      <c r="O2481" s="12" t="s">
        <v>1854</v>
      </c>
      <c r="P2481" s="12" t="s">
        <v>1855</v>
      </c>
      <c r="Q2481" s="12" t="s">
        <v>1856</v>
      </c>
      <c r="R2481" s="12" t="s">
        <v>1850</v>
      </c>
      <c r="S2481" s="12" t="s">
        <v>1866</v>
      </c>
    </row>
    <row r="2482" spans="1:19" x14ac:dyDescent="0.25">
      <c r="A2482" s="12" t="s">
        <v>1858</v>
      </c>
      <c r="B2482" s="12" t="s">
        <v>1838</v>
      </c>
      <c r="C2482" s="12" t="s">
        <v>1859</v>
      </c>
      <c r="D2482" s="12" t="s">
        <v>1840</v>
      </c>
      <c r="E2482" s="12" t="s">
        <v>1841</v>
      </c>
      <c r="F2482" s="13">
        <v>154.21</v>
      </c>
      <c r="G2482" s="12" t="s">
        <v>1842</v>
      </c>
      <c r="H2482" s="18">
        <v>43983</v>
      </c>
      <c r="I2482" s="12" t="s">
        <v>4373</v>
      </c>
      <c r="J2482" s="12" t="s">
        <v>4452</v>
      </c>
      <c r="K2482" s="12">
        <v>10157</v>
      </c>
      <c r="L2482" s="12" t="s">
        <v>4432</v>
      </c>
      <c r="M2482" s="12">
        <v>113020</v>
      </c>
      <c r="N2482" s="12" t="s">
        <v>4453</v>
      </c>
      <c r="O2482" s="12" t="s">
        <v>1860</v>
      </c>
      <c r="P2482" s="12" t="s">
        <v>1861</v>
      </c>
      <c r="Q2482" s="12" t="s">
        <v>1862</v>
      </c>
      <c r="R2482" s="12" t="s">
        <v>1850</v>
      </c>
      <c r="S2482" s="12" t="s">
        <v>1866</v>
      </c>
    </row>
    <row r="2483" spans="1:19" x14ac:dyDescent="0.25">
      <c r="A2483" s="12" t="s">
        <v>1837</v>
      </c>
      <c r="B2483" s="12" t="s">
        <v>1838</v>
      </c>
      <c r="C2483" s="12" t="s">
        <v>1839</v>
      </c>
      <c r="D2483" s="12" t="s">
        <v>1840</v>
      </c>
      <c r="E2483" s="12" t="s">
        <v>1841</v>
      </c>
      <c r="F2483" s="13">
        <v>6437.95</v>
      </c>
      <c r="G2483" s="12" t="s">
        <v>1842</v>
      </c>
      <c r="H2483" s="18">
        <v>43922</v>
      </c>
      <c r="I2483" s="12" t="s">
        <v>4448</v>
      </c>
      <c r="J2483" s="12" t="s">
        <v>4455</v>
      </c>
      <c r="K2483" s="12">
        <v>10157</v>
      </c>
      <c r="L2483" s="12" t="s">
        <v>4432</v>
      </c>
      <c r="M2483" s="12">
        <v>113040</v>
      </c>
      <c r="N2483" s="12" t="s">
        <v>4456</v>
      </c>
      <c r="O2483" s="12" t="s">
        <v>1847</v>
      </c>
      <c r="P2483" s="12" t="s">
        <v>1848</v>
      </c>
      <c r="Q2483" s="12" t="s">
        <v>2732</v>
      </c>
      <c r="R2483" s="12" t="s">
        <v>1850</v>
      </c>
      <c r="S2483" s="12" t="s">
        <v>1815</v>
      </c>
    </row>
    <row r="2484" spans="1:19" x14ac:dyDescent="0.25">
      <c r="A2484" s="12" t="s">
        <v>1852</v>
      </c>
      <c r="B2484" s="12" t="s">
        <v>1838</v>
      </c>
      <c r="C2484" s="12" t="s">
        <v>1853</v>
      </c>
      <c r="D2484" s="12" t="s">
        <v>1840</v>
      </c>
      <c r="E2484" s="12" t="s">
        <v>1841</v>
      </c>
      <c r="F2484" s="13">
        <v>6437.95</v>
      </c>
      <c r="G2484" s="12" t="s">
        <v>1842</v>
      </c>
      <c r="H2484" s="18">
        <v>43952</v>
      </c>
      <c r="I2484" s="12" t="s">
        <v>4457</v>
      </c>
      <c r="J2484" s="12" t="s">
        <v>4455</v>
      </c>
      <c r="K2484" s="12">
        <v>10157</v>
      </c>
      <c r="L2484" s="12" t="s">
        <v>4432</v>
      </c>
      <c r="M2484" s="12">
        <v>113040</v>
      </c>
      <c r="N2484" s="12" t="s">
        <v>4456</v>
      </c>
      <c r="O2484" s="12" t="s">
        <v>1854</v>
      </c>
      <c r="P2484" s="12" t="s">
        <v>1855</v>
      </c>
      <c r="Q2484" s="12" t="s">
        <v>1856</v>
      </c>
      <c r="R2484" s="12" t="s">
        <v>1850</v>
      </c>
      <c r="S2484" s="12" t="s">
        <v>1815</v>
      </c>
    </row>
    <row r="2485" spans="1:19" x14ac:dyDescent="0.25">
      <c r="A2485" s="12" t="s">
        <v>1858</v>
      </c>
      <c r="B2485" s="12" t="s">
        <v>1838</v>
      </c>
      <c r="C2485" s="12" t="s">
        <v>1859</v>
      </c>
      <c r="D2485" s="12" t="s">
        <v>1840</v>
      </c>
      <c r="E2485" s="12" t="s">
        <v>1841</v>
      </c>
      <c r="F2485" s="13">
        <v>214.18</v>
      </c>
      <c r="G2485" s="12" t="s">
        <v>1842</v>
      </c>
      <c r="H2485" s="18">
        <v>43983</v>
      </c>
      <c r="I2485" s="12" t="s">
        <v>4458</v>
      </c>
      <c r="J2485" s="12" t="s">
        <v>4455</v>
      </c>
      <c r="K2485" s="12">
        <v>10157</v>
      </c>
      <c r="L2485" s="12" t="s">
        <v>4432</v>
      </c>
      <c r="M2485" s="12">
        <v>113040</v>
      </c>
      <c r="N2485" s="12" t="s">
        <v>4456</v>
      </c>
      <c r="O2485" s="12" t="s">
        <v>1860</v>
      </c>
      <c r="P2485" s="12" t="s">
        <v>1814</v>
      </c>
      <c r="Q2485" s="12" t="s">
        <v>2013</v>
      </c>
      <c r="R2485" s="12" t="s">
        <v>1850</v>
      </c>
      <c r="S2485" s="12" t="s">
        <v>1815</v>
      </c>
    </row>
    <row r="2486" spans="1:19" x14ac:dyDescent="0.25">
      <c r="A2486" s="12" t="s">
        <v>1858</v>
      </c>
      <c r="B2486" s="12" t="s">
        <v>1838</v>
      </c>
      <c r="C2486" s="12" t="s">
        <v>1859</v>
      </c>
      <c r="D2486" s="12" t="s">
        <v>1840</v>
      </c>
      <c r="E2486" s="12" t="s">
        <v>1841</v>
      </c>
      <c r="F2486" s="13">
        <v>6670.56</v>
      </c>
      <c r="G2486" s="12" t="s">
        <v>1842</v>
      </c>
      <c r="H2486" s="18">
        <v>43983</v>
      </c>
      <c r="I2486" s="12" t="s">
        <v>4376</v>
      </c>
      <c r="J2486" s="12" t="s">
        <v>4455</v>
      </c>
      <c r="K2486" s="12">
        <v>10157</v>
      </c>
      <c r="L2486" s="12" t="s">
        <v>4432</v>
      </c>
      <c r="M2486" s="12">
        <v>113040</v>
      </c>
      <c r="N2486" s="12" t="s">
        <v>4456</v>
      </c>
      <c r="O2486" s="12" t="s">
        <v>1860</v>
      </c>
      <c r="P2486" s="12" t="s">
        <v>1861</v>
      </c>
      <c r="Q2486" s="12" t="s">
        <v>1862</v>
      </c>
      <c r="R2486" s="12" t="s">
        <v>1850</v>
      </c>
      <c r="S2486" s="12" t="s">
        <v>1815</v>
      </c>
    </row>
    <row r="2487" spans="1:19" x14ac:dyDescent="0.25">
      <c r="A2487" s="12" t="s">
        <v>1837</v>
      </c>
      <c r="B2487" s="12" t="s">
        <v>1838</v>
      </c>
      <c r="C2487" s="12" t="s">
        <v>1839</v>
      </c>
      <c r="D2487" s="12" t="s">
        <v>1840</v>
      </c>
      <c r="E2487" s="12" t="s">
        <v>1841</v>
      </c>
      <c r="F2487" s="13">
        <v>3475.53</v>
      </c>
      <c r="G2487" s="12" t="s">
        <v>1842</v>
      </c>
      <c r="H2487" s="18">
        <v>43922</v>
      </c>
      <c r="I2487" s="12" t="s">
        <v>4451</v>
      </c>
      <c r="J2487" s="12" t="s">
        <v>4459</v>
      </c>
      <c r="K2487" s="12">
        <v>10157</v>
      </c>
      <c r="L2487" s="12" t="s">
        <v>4432</v>
      </c>
      <c r="M2487" s="12">
        <v>113060</v>
      </c>
      <c r="N2487" s="12" t="s">
        <v>4460</v>
      </c>
      <c r="O2487" s="12" t="s">
        <v>1847</v>
      </c>
      <c r="P2487" s="12" t="s">
        <v>1848</v>
      </c>
      <c r="Q2487" s="12" t="s">
        <v>2732</v>
      </c>
      <c r="R2487" s="12" t="s">
        <v>1850</v>
      </c>
      <c r="S2487" s="12" t="s">
        <v>1857</v>
      </c>
    </row>
    <row r="2488" spans="1:19" x14ac:dyDescent="0.25">
      <c r="A2488" s="12" t="s">
        <v>1852</v>
      </c>
      <c r="B2488" s="12" t="s">
        <v>1838</v>
      </c>
      <c r="C2488" s="12" t="s">
        <v>1853</v>
      </c>
      <c r="D2488" s="12" t="s">
        <v>1840</v>
      </c>
      <c r="E2488" s="12" t="s">
        <v>1841</v>
      </c>
      <c r="F2488" s="13">
        <v>3446.12</v>
      </c>
      <c r="G2488" s="12" t="s">
        <v>1842</v>
      </c>
      <c r="H2488" s="18">
        <v>43952</v>
      </c>
      <c r="I2488" s="12" t="s">
        <v>4461</v>
      </c>
      <c r="J2488" s="12" t="s">
        <v>4459</v>
      </c>
      <c r="K2488" s="12">
        <v>10157</v>
      </c>
      <c r="L2488" s="12" t="s">
        <v>4432</v>
      </c>
      <c r="M2488" s="12">
        <v>113060</v>
      </c>
      <c r="N2488" s="12" t="s">
        <v>4460</v>
      </c>
      <c r="O2488" s="12" t="s">
        <v>1854</v>
      </c>
      <c r="P2488" s="12" t="s">
        <v>1855</v>
      </c>
      <c r="Q2488" s="12" t="s">
        <v>1856</v>
      </c>
      <c r="R2488" s="12" t="s">
        <v>1850</v>
      </c>
      <c r="S2488" s="12" t="s">
        <v>1857</v>
      </c>
    </row>
    <row r="2489" spans="1:19" x14ac:dyDescent="0.25">
      <c r="A2489" s="12" t="s">
        <v>1858</v>
      </c>
      <c r="B2489" s="12" t="s">
        <v>1838</v>
      </c>
      <c r="C2489" s="12" t="s">
        <v>1859</v>
      </c>
      <c r="D2489" s="12" t="s">
        <v>1840</v>
      </c>
      <c r="E2489" s="12" t="s">
        <v>1841</v>
      </c>
      <c r="F2489" s="13">
        <v>461.44</v>
      </c>
      <c r="G2489" s="12" t="s">
        <v>1842</v>
      </c>
      <c r="H2489" s="18">
        <v>43983</v>
      </c>
      <c r="I2489" s="12" t="s">
        <v>4462</v>
      </c>
      <c r="J2489" s="12" t="s">
        <v>4459</v>
      </c>
      <c r="K2489" s="12">
        <v>10157</v>
      </c>
      <c r="L2489" s="12" t="s">
        <v>4432</v>
      </c>
      <c r="M2489" s="12">
        <v>113060</v>
      </c>
      <c r="N2489" s="12" t="s">
        <v>4460</v>
      </c>
      <c r="O2489" s="12" t="s">
        <v>1860</v>
      </c>
      <c r="P2489" s="12" t="s">
        <v>1814</v>
      </c>
      <c r="Q2489" s="12" t="s">
        <v>2013</v>
      </c>
      <c r="R2489" s="12" t="s">
        <v>1850</v>
      </c>
      <c r="S2489" s="12" t="s">
        <v>1857</v>
      </c>
    </row>
    <row r="2490" spans="1:19" x14ac:dyDescent="0.25">
      <c r="A2490" s="12" t="s">
        <v>1858</v>
      </c>
      <c r="B2490" s="12" t="s">
        <v>1838</v>
      </c>
      <c r="C2490" s="12" t="s">
        <v>1859</v>
      </c>
      <c r="D2490" s="12" t="s">
        <v>1840</v>
      </c>
      <c r="E2490" s="12" t="s">
        <v>1841</v>
      </c>
      <c r="F2490" s="13">
        <v>2973.81</v>
      </c>
      <c r="G2490" s="12" t="s">
        <v>1842</v>
      </c>
      <c r="H2490" s="18">
        <v>43983</v>
      </c>
      <c r="I2490" s="12" t="s">
        <v>4379</v>
      </c>
      <c r="J2490" s="12" t="s">
        <v>4459</v>
      </c>
      <c r="K2490" s="12">
        <v>10157</v>
      </c>
      <c r="L2490" s="12" t="s">
        <v>4432</v>
      </c>
      <c r="M2490" s="12">
        <v>113060</v>
      </c>
      <c r="N2490" s="12" t="s">
        <v>4460</v>
      </c>
      <c r="O2490" s="12" t="s">
        <v>1860</v>
      </c>
      <c r="P2490" s="12" t="s">
        <v>1861</v>
      </c>
      <c r="Q2490" s="12" t="s">
        <v>1862</v>
      </c>
      <c r="R2490" s="12" t="s">
        <v>1850</v>
      </c>
      <c r="S2490" s="12" t="s">
        <v>1857</v>
      </c>
    </row>
    <row r="2491" spans="1:19" x14ac:dyDescent="0.25">
      <c r="A2491" s="12" t="s">
        <v>1837</v>
      </c>
      <c r="B2491" s="12" t="s">
        <v>1838</v>
      </c>
      <c r="C2491" s="12" t="s">
        <v>1839</v>
      </c>
      <c r="D2491" s="12" t="s">
        <v>1840</v>
      </c>
      <c r="E2491" s="12" t="s">
        <v>1841</v>
      </c>
      <c r="F2491" s="13">
        <v>390.4</v>
      </c>
      <c r="G2491" s="12" t="s">
        <v>1842</v>
      </c>
      <c r="H2491" s="18">
        <v>43922</v>
      </c>
      <c r="I2491" s="12" t="s">
        <v>4454</v>
      </c>
      <c r="J2491" s="12" t="s">
        <v>4463</v>
      </c>
      <c r="K2491" s="12">
        <v>10157</v>
      </c>
      <c r="L2491" s="12" t="s">
        <v>4432</v>
      </c>
      <c r="M2491" s="12">
        <v>114000</v>
      </c>
      <c r="N2491" s="12" t="s">
        <v>4464</v>
      </c>
      <c r="O2491" s="12" t="s">
        <v>1847</v>
      </c>
      <c r="P2491" s="12" t="s">
        <v>1848</v>
      </c>
      <c r="Q2491" s="12" t="s">
        <v>2732</v>
      </c>
      <c r="R2491" s="12" t="s">
        <v>1850</v>
      </c>
      <c r="S2491" s="12" t="s">
        <v>1877</v>
      </c>
    </row>
    <row r="2492" spans="1:19" x14ac:dyDescent="0.25">
      <c r="A2492" s="12" t="s">
        <v>1852</v>
      </c>
      <c r="B2492" s="12" t="s">
        <v>1838</v>
      </c>
      <c r="C2492" s="12" t="s">
        <v>1853</v>
      </c>
      <c r="D2492" s="12" t="s">
        <v>1840</v>
      </c>
      <c r="E2492" s="12" t="s">
        <v>1841</v>
      </c>
      <c r="F2492" s="13">
        <v>350.28</v>
      </c>
      <c r="G2492" s="12" t="s">
        <v>1842</v>
      </c>
      <c r="H2492" s="18">
        <v>43952</v>
      </c>
      <c r="I2492" s="12" t="s">
        <v>4465</v>
      </c>
      <c r="J2492" s="12" t="s">
        <v>4463</v>
      </c>
      <c r="K2492" s="12">
        <v>10157</v>
      </c>
      <c r="L2492" s="12" t="s">
        <v>4432</v>
      </c>
      <c r="M2492" s="12">
        <v>114000</v>
      </c>
      <c r="N2492" s="12" t="s">
        <v>4464</v>
      </c>
      <c r="O2492" s="12" t="s">
        <v>1854</v>
      </c>
      <c r="P2492" s="12" t="s">
        <v>1855</v>
      </c>
      <c r="Q2492" s="12" t="s">
        <v>1856</v>
      </c>
      <c r="R2492" s="12" t="s">
        <v>1850</v>
      </c>
      <c r="S2492" s="12" t="s">
        <v>1877</v>
      </c>
    </row>
    <row r="2493" spans="1:19" x14ac:dyDescent="0.25">
      <c r="A2493" s="12" t="s">
        <v>1858</v>
      </c>
      <c r="B2493" s="12" t="s">
        <v>1838</v>
      </c>
      <c r="C2493" s="12" t="s">
        <v>1859</v>
      </c>
      <c r="D2493" s="12" t="s">
        <v>1840</v>
      </c>
      <c r="E2493" s="12" t="s">
        <v>1841</v>
      </c>
      <c r="F2493" s="13">
        <v>350.28</v>
      </c>
      <c r="G2493" s="12" t="s">
        <v>1842</v>
      </c>
      <c r="H2493" s="18">
        <v>43983</v>
      </c>
      <c r="I2493" s="12" t="s">
        <v>4383</v>
      </c>
      <c r="J2493" s="12" t="s">
        <v>4463</v>
      </c>
      <c r="K2493" s="12">
        <v>10157</v>
      </c>
      <c r="L2493" s="12" t="s">
        <v>4432</v>
      </c>
      <c r="M2493" s="12">
        <v>114000</v>
      </c>
      <c r="N2493" s="12" t="s">
        <v>4464</v>
      </c>
      <c r="O2493" s="12" t="s">
        <v>1860</v>
      </c>
      <c r="P2493" s="12" t="s">
        <v>1861</v>
      </c>
      <c r="Q2493" s="12" t="s">
        <v>1862</v>
      </c>
      <c r="R2493" s="12" t="s">
        <v>1850</v>
      </c>
      <c r="S2493" s="12" t="s">
        <v>1877</v>
      </c>
    </row>
    <row r="2494" spans="1:19" x14ac:dyDescent="0.25">
      <c r="A2494" s="12" t="s">
        <v>1837</v>
      </c>
      <c r="B2494" s="12" t="s">
        <v>1838</v>
      </c>
      <c r="C2494" s="12" t="s">
        <v>1839</v>
      </c>
      <c r="D2494" s="12" t="s">
        <v>1840</v>
      </c>
      <c r="E2494" s="12" t="s">
        <v>1841</v>
      </c>
      <c r="F2494" s="13">
        <v>2306.9899999999998</v>
      </c>
      <c r="G2494" s="12" t="s">
        <v>1842</v>
      </c>
      <c r="H2494" s="18">
        <v>43922</v>
      </c>
      <c r="I2494" s="12" t="s">
        <v>4457</v>
      </c>
      <c r="J2494" s="12" t="s">
        <v>4466</v>
      </c>
      <c r="K2494" s="12">
        <v>10157</v>
      </c>
      <c r="L2494" s="12" t="s">
        <v>4432</v>
      </c>
      <c r="M2494" s="12">
        <v>114010</v>
      </c>
      <c r="N2494" s="12" t="s">
        <v>4467</v>
      </c>
      <c r="O2494" s="12" t="s">
        <v>1847</v>
      </c>
      <c r="P2494" s="12" t="s">
        <v>1848</v>
      </c>
      <c r="Q2494" s="12" t="s">
        <v>2732</v>
      </c>
      <c r="R2494" s="12" t="s">
        <v>1850</v>
      </c>
      <c r="S2494" s="12" t="s">
        <v>1851</v>
      </c>
    </row>
    <row r="2495" spans="1:19" x14ac:dyDescent="0.25">
      <c r="A2495" s="12" t="s">
        <v>1852</v>
      </c>
      <c r="B2495" s="12" t="s">
        <v>1838</v>
      </c>
      <c r="C2495" s="12" t="s">
        <v>1853</v>
      </c>
      <c r="D2495" s="12" t="s">
        <v>1840</v>
      </c>
      <c r="E2495" s="12" t="s">
        <v>1841</v>
      </c>
      <c r="F2495" s="13">
        <v>2338.38</v>
      </c>
      <c r="G2495" s="12" t="s">
        <v>1842</v>
      </c>
      <c r="H2495" s="18">
        <v>43952</v>
      </c>
      <c r="I2495" s="12" t="s">
        <v>4468</v>
      </c>
      <c r="J2495" s="12" t="s">
        <v>4466</v>
      </c>
      <c r="K2495" s="12">
        <v>10157</v>
      </c>
      <c r="L2495" s="12" t="s">
        <v>4432</v>
      </c>
      <c r="M2495" s="12">
        <v>114010</v>
      </c>
      <c r="N2495" s="12" t="s">
        <v>4467</v>
      </c>
      <c r="O2495" s="12" t="s">
        <v>1854</v>
      </c>
      <c r="P2495" s="12" t="s">
        <v>1855</v>
      </c>
      <c r="Q2495" s="12" t="s">
        <v>1856</v>
      </c>
      <c r="R2495" s="12" t="s">
        <v>1850</v>
      </c>
      <c r="S2495" s="12" t="s">
        <v>1851</v>
      </c>
    </row>
    <row r="2496" spans="1:19" x14ac:dyDescent="0.25">
      <c r="A2496" s="12" t="s">
        <v>1858</v>
      </c>
      <c r="B2496" s="12" t="s">
        <v>1838</v>
      </c>
      <c r="C2496" s="12" t="s">
        <v>1859</v>
      </c>
      <c r="D2496" s="12" t="s">
        <v>1840</v>
      </c>
      <c r="E2496" s="12" t="s">
        <v>1841</v>
      </c>
      <c r="F2496" s="13">
        <v>2338.38</v>
      </c>
      <c r="G2496" s="12" t="s">
        <v>1842</v>
      </c>
      <c r="H2496" s="18">
        <v>43983</v>
      </c>
      <c r="I2496" s="12" t="s">
        <v>4386</v>
      </c>
      <c r="J2496" s="12" t="s">
        <v>4466</v>
      </c>
      <c r="K2496" s="12">
        <v>10157</v>
      </c>
      <c r="L2496" s="12" t="s">
        <v>4432</v>
      </c>
      <c r="M2496" s="12">
        <v>114010</v>
      </c>
      <c r="N2496" s="12" t="s">
        <v>4467</v>
      </c>
      <c r="O2496" s="12" t="s">
        <v>1860</v>
      </c>
      <c r="P2496" s="12" t="s">
        <v>1861</v>
      </c>
      <c r="Q2496" s="12" t="s">
        <v>1862</v>
      </c>
      <c r="R2496" s="12" t="s">
        <v>1850</v>
      </c>
      <c r="S2496" s="12" t="s">
        <v>1851</v>
      </c>
    </row>
    <row r="2497" spans="1:19" x14ac:dyDescent="0.25">
      <c r="A2497" s="12" t="s">
        <v>1837</v>
      </c>
      <c r="B2497" s="12" t="s">
        <v>1838</v>
      </c>
      <c r="C2497" s="12" t="s">
        <v>1839</v>
      </c>
      <c r="D2497" s="12" t="s">
        <v>1840</v>
      </c>
      <c r="E2497" s="12" t="s">
        <v>1841</v>
      </c>
      <c r="F2497" s="13">
        <v>372.45</v>
      </c>
      <c r="G2497" s="12" t="s">
        <v>1842</v>
      </c>
      <c r="H2497" s="18">
        <v>43922</v>
      </c>
      <c r="I2497" s="12" t="s">
        <v>4461</v>
      </c>
      <c r="J2497" s="12" t="s">
        <v>4469</v>
      </c>
      <c r="K2497" s="12">
        <v>10157</v>
      </c>
      <c r="L2497" s="12" t="s">
        <v>4432</v>
      </c>
      <c r="M2497" s="12">
        <v>114020</v>
      </c>
      <c r="N2497" s="12" t="s">
        <v>4470</v>
      </c>
      <c r="O2497" s="12" t="s">
        <v>1847</v>
      </c>
      <c r="P2497" s="12" t="s">
        <v>1848</v>
      </c>
      <c r="Q2497" s="12" t="s">
        <v>2732</v>
      </c>
      <c r="R2497" s="12" t="s">
        <v>1850</v>
      </c>
      <c r="S2497" s="12" t="s">
        <v>1866</v>
      </c>
    </row>
    <row r="2498" spans="1:19" x14ac:dyDescent="0.25">
      <c r="A2498" s="12" t="s">
        <v>1852</v>
      </c>
      <c r="B2498" s="12" t="s">
        <v>1838</v>
      </c>
      <c r="C2498" s="12" t="s">
        <v>1853</v>
      </c>
      <c r="D2498" s="12" t="s">
        <v>1840</v>
      </c>
      <c r="E2498" s="12" t="s">
        <v>1841</v>
      </c>
      <c r="F2498" s="13">
        <v>406.61</v>
      </c>
      <c r="G2498" s="12" t="s">
        <v>1842</v>
      </c>
      <c r="H2498" s="18">
        <v>43952</v>
      </c>
      <c r="I2498" s="12" t="s">
        <v>4471</v>
      </c>
      <c r="J2498" s="12" t="s">
        <v>4469</v>
      </c>
      <c r="K2498" s="12">
        <v>10157</v>
      </c>
      <c r="L2498" s="12" t="s">
        <v>4432</v>
      </c>
      <c r="M2498" s="12">
        <v>114020</v>
      </c>
      <c r="N2498" s="12" t="s">
        <v>4470</v>
      </c>
      <c r="O2498" s="12" t="s">
        <v>1854</v>
      </c>
      <c r="P2498" s="12" t="s">
        <v>1855</v>
      </c>
      <c r="Q2498" s="12" t="s">
        <v>1856</v>
      </c>
      <c r="R2498" s="12" t="s">
        <v>1850</v>
      </c>
      <c r="S2498" s="12" t="s">
        <v>1866</v>
      </c>
    </row>
    <row r="2499" spans="1:19" x14ac:dyDescent="0.25">
      <c r="A2499" s="12" t="s">
        <v>1858</v>
      </c>
      <c r="B2499" s="12" t="s">
        <v>1838</v>
      </c>
      <c r="C2499" s="12" t="s">
        <v>1859</v>
      </c>
      <c r="D2499" s="12" t="s">
        <v>1840</v>
      </c>
      <c r="E2499" s="12" t="s">
        <v>1841</v>
      </c>
      <c r="F2499" s="13">
        <v>433.69</v>
      </c>
      <c r="G2499" s="12" t="s">
        <v>1842</v>
      </c>
      <c r="H2499" s="18">
        <v>43983</v>
      </c>
      <c r="I2499" s="12" t="s">
        <v>4389</v>
      </c>
      <c r="J2499" s="12" t="s">
        <v>4469</v>
      </c>
      <c r="K2499" s="12">
        <v>10157</v>
      </c>
      <c r="L2499" s="12" t="s">
        <v>4432</v>
      </c>
      <c r="M2499" s="12">
        <v>114020</v>
      </c>
      <c r="N2499" s="12" t="s">
        <v>4470</v>
      </c>
      <c r="O2499" s="12" t="s">
        <v>1860</v>
      </c>
      <c r="P2499" s="12" t="s">
        <v>1861</v>
      </c>
      <c r="Q2499" s="12" t="s">
        <v>1862</v>
      </c>
      <c r="R2499" s="12" t="s">
        <v>1850</v>
      </c>
      <c r="S2499" s="12" t="s">
        <v>1866</v>
      </c>
    </row>
    <row r="2500" spans="1:19" x14ac:dyDescent="0.25">
      <c r="A2500" s="12" t="s">
        <v>1837</v>
      </c>
      <c r="B2500" s="12" t="s">
        <v>1838</v>
      </c>
      <c r="C2500" s="12" t="s">
        <v>1839</v>
      </c>
      <c r="D2500" s="12" t="s">
        <v>1840</v>
      </c>
      <c r="E2500" s="12" t="s">
        <v>1841</v>
      </c>
      <c r="F2500" s="13">
        <v>12570.72</v>
      </c>
      <c r="G2500" s="12" t="s">
        <v>1842</v>
      </c>
      <c r="H2500" s="18">
        <v>43922</v>
      </c>
      <c r="I2500" s="12" t="s">
        <v>4465</v>
      </c>
      <c r="J2500" s="12" t="s">
        <v>4472</v>
      </c>
      <c r="K2500" s="12">
        <v>10157</v>
      </c>
      <c r="L2500" s="12" t="s">
        <v>4432</v>
      </c>
      <c r="M2500" s="12">
        <v>114040</v>
      </c>
      <c r="N2500" s="12" t="s">
        <v>4473</v>
      </c>
      <c r="O2500" s="12" t="s">
        <v>1847</v>
      </c>
      <c r="P2500" s="12" t="s">
        <v>1848</v>
      </c>
      <c r="Q2500" s="12" t="s">
        <v>2732</v>
      </c>
      <c r="R2500" s="12" t="s">
        <v>1850</v>
      </c>
      <c r="S2500" s="12" t="s">
        <v>1815</v>
      </c>
    </row>
    <row r="2501" spans="1:19" x14ac:dyDescent="0.25">
      <c r="A2501" s="12" t="s">
        <v>1852</v>
      </c>
      <c r="B2501" s="12" t="s">
        <v>1838</v>
      </c>
      <c r="C2501" s="12" t="s">
        <v>1853</v>
      </c>
      <c r="D2501" s="12" t="s">
        <v>1840</v>
      </c>
      <c r="E2501" s="12" t="s">
        <v>1841</v>
      </c>
      <c r="F2501" s="13">
        <v>12570.72</v>
      </c>
      <c r="G2501" s="12" t="s">
        <v>1842</v>
      </c>
      <c r="H2501" s="18">
        <v>43952</v>
      </c>
      <c r="I2501" s="12" t="s">
        <v>4474</v>
      </c>
      <c r="J2501" s="12" t="s">
        <v>4472</v>
      </c>
      <c r="K2501" s="12">
        <v>10157</v>
      </c>
      <c r="L2501" s="12" t="s">
        <v>4432</v>
      </c>
      <c r="M2501" s="12">
        <v>114040</v>
      </c>
      <c r="N2501" s="12" t="s">
        <v>4473</v>
      </c>
      <c r="O2501" s="12" t="s">
        <v>1854</v>
      </c>
      <c r="P2501" s="12" t="s">
        <v>1855</v>
      </c>
      <c r="Q2501" s="12" t="s">
        <v>1856</v>
      </c>
      <c r="R2501" s="12" t="s">
        <v>1850</v>
      </c>
      <c r="S2501" s="12" t="s">
        <v>1815</v>
      </c>
    </row>
    <row r="2502" spans="1:19" x14ac:dyDescent="0.25">
      <c r="A2502" s="12" t="s">
        <v>1858</v>
      </c>
      <c r="B2502" s="12" t="s">
        <v>1838</v>
      </c>
      <c r="C2502" s="12" t="s">
        <v>1859</v>
      </c>
      <c r="D2502" s="12" t="s">
        <v>1840</v>
      </c>
      <c r="E2502" s="12" t="s">
        <v>1841</v>
      </c>
      <c r="F2502" s="13">
        <v>12826.61</v>
      </c>
      <c r="G2502" s="12" t="s">
        <v>1842</v>
      </c>
      <c r="H2502" s="18">
        <v>43983</v>
      </c>
      <c r="I2502" s="12" t="s">
        <v>4394</v>
      </c>
      <c r="J2502" s="12" t="s">
        <v>4472</v>
      </c>
      <c r="K2502" s="12">
        <v>10157</v>
      </c>
      <c r="L2502" s="12" t="s">
        <v>4432</v>
      </c>
      <c r="M2502" s="12">
        <v>114040</v>
      </c>
      <c r="N2502" s="12" t="s">
        <v>4473</v>
      </c>
      <c r="O2502" s="12" t="s">
        <v>1860</v>
      </c>
      <c r="P2502" s="12" t="s">
        <v>1861</v>
      </c>
      <c r="Q2502" s="12" t="s">
        <v>1862</v>
      </c>
      <c r="R2502" s="12" t="s">
        <v>1850</v>
      </c>
      <c r="S2502" s="12" t="s">
        <v>1815</v>
      </c>
    </row>
    <row r="2503" spans="1:19" x14ac:dyDescent="0.25">
      <c r="A2503" s="12" t="s">
        <v>1858</v>
      </c>
      <c r="B2503" s="12" t="s">
        <v>1838</v>
      </c>
      <c r="C2503" s="12" t="s">
        <v>1859</v>
      </c>
      <c r="D2503" s="12" t="s">
        <v>1840</v>
      </c>
      <c r="E2503" s="12" t="s">
        <v>1841</v>
      </c>
      <c r="F2503" s="13">
        <v>540.86</v>
      </c>
      <c r="G2503" s="12" t="s">
        <v>1842</v>
      </c>
      <c r="H2503" s="18">
        <v>43983</v>
      </c>
      <c r="I2503" s="12" t="s">
        <v>4475</v>
      </c>
      <c r="J2503" s="12" t="s">
        <v>4472</v>
      </c>
      <c r="K2503" s="12">
        <v>10157</v>
      </c>
      <c r="L2503" s="12" t="s">
        <v>4432</v>
      </c>
      <c r="M2503" s="12">
        <v>114040</v>
      </c>
      <c r="N2503" s="12" t="s">
        <v>4473</v>
      </c>
      <c r="O2503" s="12" t="s">
        <v>1860</v>
      </c>
      <c r="P2503" s="12" t="s">
        <v>1814</v>
      </c>
      <c r="Q2503" s="12" t="s">
        <v>2013</v>
      </c>
      <c r="R2503" s="12" t="s">
        <v>1850</v>
      </c>
      <c r="S2503" s="12" t="s">
        <v>1815</v>
      </c>
    </row>
    <row r="2504" spans="1:19" x14ac:dyDescent="0.25">
      <c r="A2504" s="12" t="s">
        <v>1837</v>
      </c>
      <c r="B2504" s="12" t="s">
        <v>1838</v>
      </c>
      <c r="C2504" s="12" t="s">
        <v>1839</v>
      </c>
      <c r="D2504" s="12" t="s">
        <v>1840</v>
      </c>
      <c r="E2504" s="12" t="s">
        <v>1841</v>
      </c>
      <c r="F2504" s="13">
        <v>12910.86</v>
      </c>
      <c r="G2504" s="12" t="s">
        <v>1842</v>
      </c>
      <c r="H2504" s="18">
        <v>43922</v>
      </c>
      <c r="I2504" s="12" t="s">
        <v>4468</v>
      </c>
      <c r="J2504" s="12" t="s">
        <v>4476</v>
      </c>
      <c r="K2504" s="12">
        <v>10157</v>
      </c>
      <c r="L2504" s="12" t="s">
        <v>4432</v>
      </c>
      <c r="M2504" s="12">
        <v>114060</v>
      </c>
      <c r="N2504" s="12" t="s">
        <v>4477</v>
      </c>
      <c r="O2504" s="12" t="s">
        <v>1847</v>
      </c>
      <c r="P2504" s="12" t="s">
        <v>1848</v>
      </c>
      <c r="Q2504" s="12" t="s">
        <v>2732</v>
      </c>
      <c r="R2504" s="12" t="s">
        <v>1850</v>
      </c>
      <c r="S2504" s="12" t="s">
        <v>1857</v>
      </c>
    </row>
    <row r="2505" spans="1:19" x14ac:dyDescent="0.25">
      <c r="A2505" s="12" t="s">
        <v>1852</v>
      </c>
      <c r="B2505" s="12" t="s">
        <v>1838</v>
      </c>
      <c r="C2505" s="12" t="s">
        <v>1853</v>
      </c>
      <c r="D2505" s="12" t="s">
        <v>1840</v>
      </c>
      <c r="E2505" s="12" t="s">
        <v>1841</v>
      </c>
      <c r="F2505" s="13">
        <v>12714.25</v>
      </c>
      <c r="G2505" s="12" t="s">
        <v>1842</v>
      </c>
      <c r="H2505" s="18">
        <v>43952</v>
      </c>
      <c r="I2505" s="12" t="s">
        <v>4478</v>
      </c>
      <c r="J2505" s="12" t="s">
        <v>4476</v>
      </c>
      <c r="K2505" s="12">
        <v>10157</v>
      </c>
      <c r="L2505" s="12" t="s">
        <v>4432</v>
      </c>
      <c r="M2505" s="12">
        <v>114060</v>
      </c>
      <c r="N2505" s="12" t="s">
        <v>4477</v>
      </c>
      <c r="O2505" s="12" t="s">
        <v>1854</v>
      </c>
      <c r="P2505" s="12" t="s">
        <v>1855</v>
      </c>
      <c r="Q2505" s="12" t="s">
        <v>1856</v>
      </c>
      <c r="R2505" s="12" t="s">
        <v>1850</v>
      </c>
      <c r="S2505" s="12" t="s">
        <v>1857</v>
      </c>
    </row>
    <row r="2506" spans="1:19" x14ac:dyDescent="0.25">
      <c r="A2506" s="12" t="s">
        <v>1858</v>
      </c>
      <c r="B2506" s="12" t="s">
        <v>1838</v>
      </c>
      <c r="C2506" s="12" t="s">
        <v>1859</v>
      </c>
      <c r="D2506" s="12" t="s">
        <v>1840</v>
      </c>
      <c r="E2506" s="12" t="s">
        <v>1841</v>
      </c>
      <c r="F2506" s="13">
        <v>10914.59</v>
      </c>
      <c r="G2506" s="12" t="s">
        <v>1842</v>
      </c>
      <c r="H2506" s="18">
        <v>43983</v>
      </c>
      <c r="I2506" s="12" t="s">
        <v>4397</v>
      </c>
      <c r="J2506" s="12" t="s">
        <v>4476</v>
      </c>
      <c r="K2506" s="12">
        <v>10157</v>
      </c>
      <c r="L2506" s="12" t="s">
        <v>4432</v>
      </c>
      <c r="M2506" s="12">
        <v>114060</v>
      </c>
      <c r="N2506" s="12" t="s">
        <v>4477</v>
      </c>
      <c r="O2506" s="12" t="s">
        <v>1860</v>
      </c>
      <c r="P2506" s="12" t="s">
        <v>1861</v>
      </c>
      <c r="Q2506" s="12" t="s">
        <v>1862</v>
      </c>
      <c r="R2506" s="12" t="s">
        <v>1850</v>
      </c>
      <c r="S2506" s="12" t="s">
        <v>1857</v>
      </c>
    </row>
    <row r="2507" spans="1:19" x14ac:dyDescent="0.25">
      <c r="A2507" s="12" t="s">
        <v>1858</v>
      </c>
      <c r="B2507" s="12" t="s">
        <v>1838</v>
      </c>
      <c r="C2507" s="12" t="s">
        <v>1859</v>
      </c>
      <c r="D2507" s="12" t="s">
        <v>1840</v>
      </c>
      <c r="E2507" s="12" t="s">
        <v>1841</v>
      </c>
      <c r="F2507" s="13">
        <v>1749.83</v>
      </c>
      <c r="G2507" s="12" t="s">
        <v>1842</v>
      </c>
      <c r="H2507" s="18">
        <v>43983</v>
      </c>
      <c r="I2507" s="12" t="s">
        <v>4479</v>
      </c>
      <c r="J2507" s="12" t="s">
        <v>4476</v>
      </c>
      <c r="K2507" s="12">
        <v>10157</v>
      </c>
      <c r="L2507" s="12" t="s">
        <v>4432</v>
      </c>
      <c r="M2507" s="12">
        <v>114060</v>
      </c>
      <c r="N2507" s="12" t="s">
        <v>4477</v>
      </c>
      <c r="O2507" s="12" t="s">
        <v>1860</v>
      </c>
      <c r="P2507" s="12" t="s">
        <v>1814</v>
      </c>
      <c r="Q2507" s="12" t="s">
        <v>2013</v>
      </c>
      <c r="R2507" s="12" t="s">
        <v>1850</v>
      </c>
      <c r="S2507" s="12" t="s">
        <v>1857</v>
      </c>
    </row>
    <row r="2508" spans="1:19" x14ac:dyDescent="0.25">
      <c r="A2508" s="12" t="s">
        <v>1837</v>
      </c>
      <c r="B2508" s="12" t="s">
        <v>1838</v>
      </c>
      <c r="C2508" s="12" t="s">
        <v>1839</v>
      </c>
      <c r="D2508" s="12" t="s">
        <v>1840</v>
      </c>
      <c r="E2508" s="12" t="s">
        <v>1841</v>
      </c>
      <c r="F2508" s="13">
        <v>648.08000000000004</v>
      </c>
      <c r="G2508" s="12" t="s">
        <v>1842</v>
      </c>
      <c r="H2508" s="18">
        <v>43922</v>
      </c>
      <c r="I2508" s="12" t="s">
        <v>4471</v>
      </c>
      <c r="J2508" s="12" t="s">
        <v>4480</v>
      </c>
      <c r="K2508" s="12">
        <v>10185</v>
      </c>
      <c r="L2508" s="12" t="s">
        <v>1039</v>
      </c>
      <c r="M2508" s="12">
        <v>111100</v>
      </c>
      <c r="N2508" s="12" t="s">
        <v>4481</v>
      </c>
      <c r="O2508" s="12" t="s">
        <v>1847</v>
      </c>
      <c r="P2508" s="12" t="s">
        <v>1848</v>
      </c>
      <c r="Q2508" s="12" t="s">
        <v>2732</v>
      </c>
      <c r="R2508" s="12" t="s">
        <v>1850</v>
      </c>
      <c r="S2508" s="12" t="s">
        <v>1851</v>
      </c>
    </row>
    <row r="2509" spans="1:19" x14ac:dyDescent="0.25">
      <c r="A2509" s="12" t="s">
        <v>1852</v>
      </c>
      <c r="B2509" s="12" t="s">
        <v>1838</v>
      </c>
      <c r="C2509" s="12" t="s">
        <v>1853</v>
      </c>
      <c r="D2509" s="12" t="s">
        <v>1840</v>
      </c>
      <c r="E2509" s="12" t="s">
        <v>1841</v>
      </c>
      <c r="F2509" s="13">
        <v>648.08000000000004</v>
      </c>
      <c r="G2509" s="12" t="s">
        <v>1842</v>
      </c>
      <c r="H2509" s="18">
        <v>43952</v>
      </c>
      <c r="I2509" s="12" t="s">
        <v>4482</v>
      </c>
      <c r="J2509" s="12" t="s">
        <v>4480</v>
      </c>
      <c r="K2509" s="12">
        <v>10185</v>
      </c>
      <c r="L2509" s="12" t="s">
        <v>1039</v>
      </c>
      <c r="M2509" s="12">
        <v>111100</v>
      </c>
      <c r="N2509" s="12" t="s">
        <v>4481</v>
      </c>
      <c r="O2509" s="12" t="s">
        <v>1854</v>
      </c>
      <c r="P2509" s="12" t="s">
        <v>1855</v>
      </c>
      <c r="Q2509" s="12" t="s">
        <v>1856</v>
      </c>
      <c r="R2509" s="12" t="s">
        <v>1850</v>
      </c>
      <c r="S2509" s="12" t="s">
        <v>1851</v>
      </c>
    </row>
    <row r="2510" spans="1:19" x14ac:dyDescent="0.25">
      <c r="A2510" s="12" t="s">
        <v>1858</v>
      </c>
      <c r="B2510" s="12" t="s">
        <v>1838</v>
      </c>
      <c r="C2510" s="12" t="s">
        <v>1859</v>
      </c>
      <c r="D2510" s="12" t="s">
        <v>1840</v>
      </c>
      <c r="E2510" s="12" t="s">
        <v>1841</v>
      </c>
      <c r="F2510" s="13">
        <v>648.08000000000004</v>
      </c>
      <c r="G2510" s="12" t="s">
        <v>1842</v>
      </c>
      <c r="H2510" s="18">
        <v>43983</v>
      </c>
      <c r="I2510" s="12" t="s">
        <v>4400</v>
      </c>
      <c r="J2510" s="12" t="s">
        <v>4480</v>
      </c>
      <c r="K2510" s="12">
        <v>10185</v>
      </c>
      <c r="L2510" s="12" t="s">
        <v>1039</v>
      </c>
      <c r="M2510" s="12">
        <v>111100</v>
      </c>
      <c r="N2510" s="12" t="s">
        <v>4481</v>
      </c>
      <c r="O2510" s="12" t="s">
        <v>1860</v>
      </c>
      <c r="P2510" s="12" t="s">
        <v>1861</v>
      </c>
      <c r="Q2510" s="12" t="s">
        <v>1862</v>
      </c>
      <c r="R2510" s="12" t="s">
        <v>1850</v>
      </c>
      <c r="S2510" s="12" t="s">
        <v>1851</v>
      </c>
    </row>
    <row r="2511" spans="1:19" x14ac:dyDescent="0.25">
      <c r="A2511" s="12" t="s">
        <v>1837</v>
      </c>
      <c r="B2511" s="12" t="s">
        <v>1838</v>
      </c>
      <c r="C2511" s="12" t="s">
        <v>1839</v>
      </c>
      <c r="D2511" s="12" t="s">
        <v>1840</v>
      </c>
      <c r="E2511" s="12" t="s">
        <v>1841</v>
      </c>
      <c r="F2511" s="13">
        <v>8801.64</v>
      </c>
      <c r="G2511" s="12" t="s">
        <v>1842</v>
      </c>
      <c r="H2511" s="18">
        <v>43922</v>
      </c>
      <c r="I2511" s="12" t="s">
        <v>4474</v>
      </c>
      <c r="J2511" s="12" t="s">
        <v>4483</v>
      </c>
      <c r="K2511" s="12">
        <v>10185</v>
      </c>
      <c r="L2511" s="12" t="s">
        <v>1039</v>
      </c>
      <c r="M2511" s="12">
        <v>111400</v>
      </c>
      <c r="N2511" s="12" t="s">
        <v>4484</v>
      </c>
      <c r="O2511" s="12" t="s">
        <v>1847</v>
      </c>
      <c r="P2511" s="12" t="s">
        <v>1848</v>
      </c>
      <c r="Q2511" s="12" t="s">
        <v>2732</v>
      </c>
      <c r="R2511" s="12" t="s">
        <v>1850</v>
      </c>
      <c r="S2511" s="12" t="s">
        <v>1815</v>
      </c>
    </row>
    <row r="2512" spans="1:19" x14ac:dyDescent="0.25">
      <c r="A2512" s="12" t="s">
        <v>1852</v>
      </c>
      <c r="B2512" s="12" t="s">
        <v>1838</v>
      </c>
      <c r="C2512" s="12" t="s">
        <v>1853</v>
      </c>
      <c r="D2512" s="12" t="s">
        <v>1840</v>
      </c>
      <c r="E2512" s="12" t="s">
        <v>1841</v>
      </c>
      <c r="F2512" s="13">
        <v>11627.91</v>
      </c>
      <c r="G2512" s="12" t="s">
        <v>1842</v>
      </c>
      <c r="H2512" s="18">
        <v>43952</v>
      </c>
      <c r="I2512" s="12" t="s">
        <v>4485</v>
      </c>
      <c r="J2512" s="12" t="s">
        <v>4483</v>
      </c>
      <c r="K2512" s="12">
        <v>10185</v>
      </c>
      <c r="L2512" s="12" t="s">
        <v>1039</v>
      </c>
      <c r="M2512" s="12">
        <v>111400</v>
      </c>
      <c r="N2512" s="12" t="s">
        <v>4484</v>
      </c>
      <c r="O2512" s="12" t="s">
        <v>1854</v>
      </c>
      <c r="P2512" s="12" t="s">
        <v>1855</v>
      </c>
      <c r="Q2512" s="12" t="s">
        <v>1856</v>
      </c>
      <c r="R2512" s="12" t="s">
        <v>1850</v>
      </c>
      <c r="S2512" s="12" t="s">
        <v>1815</v>
      </c>
    </row>
    <row r="2513" spans="1:19" x14ac:dyDescent="0.25">
      <c r="A2513" s="12" t="s">
        <v>1858</v>
      </c>
      <c r="B2513" s="12" t="s">
        <v>1838</v>
      </c>
      <c r="C2513" s="12" t="s">
        <v>1859</v>
      </c>
      <c r="D2513" s="12" t="s">
        <v>1840</v>
      </c>
      <c r="E2513" s="12" t="s">
        <v>1841</v>
      </c>
      <c r="F2513" s="13">
        <v>11552</v>
      </c>
      <c r="G2513" s="12" t="s">
        <v>1842</v>
      </c>
      <c r="H2513" s="18">
        <v>43983</v>
      </c>
      <c r="I2513" s="12" t="s">
        <v>4403</v>
      </c>
      <c r="J2513" s="12" t="s">
        <v>4483</v>
      </c>
      <c r="K2513" s="12">
        <v>10185</v>
      </c>
      <c r="L2513" s="12" t="s">
        <v>1039</v>
      </c>
      <c r="M2513" s="12">
        <v>111400</v>
      </c>
      <c r="N2513" s="12" t="s">
        <v>4484</v>
      </c>
      <c r="O2513" s="12" t="s">
        <v>1860</v>
      </c>
      <c r="P2513" s="12" t="s">
        <v>1861</v>
      </c>
      <c r="Q2513" s="12" t="s">
        <v>1862</v>
      </c>
      <c r="R2513" s="12" t="s">
        <v>1850</v>
      </c>
      <c r="S2513" s="12" t="s">
        <v>1815</v>
      </c>
    </row>
    <row r="2514" spans="1:19" x14ac:dyDescent="0.25">
      <c r="A2514" s="12" t="s">
        <v>1852</v>
      </c>
      <c r="B2514" s="12" t="s">
        <v>1838</v>
      </c>
      <c r="C2514" s="12" t="s">
        <v>1853</v>
      </c>
      <c r="D2514" s="12" t="s">
        <v>1840</v>
      </c>
      <c r="E2514" s="12" t="s">
        <v>1841</v>
      </c>
      <c r="F2514" s="13">
        <v>783.9</v>
      </c>
      <c r="G2514" s="12" t="s">
        <v>1842</v>
      </c>
      <c r="H2514" s="18">
        <v>43952</v>
      </c>
      <c r="I2514" s="12" t="s">
        <v>4486</v>
      </c>
      <c r="J2514" s="12" t="s">
        <v>4487</v>
      </c>
      <c r="K2514" s="12">
        <v>10185</v>
      </c>
      <c r="L2514" s="12" t="s">
        <v>1039</v>
      </c>
      <c r="M2514" s="12">
        <v>111500</v>
      </c>
      <c r="N2514" s="12" t="s">
        <v>4488</v>
      </c>
      <c r="O2514" s="12" t="s">
        <v>1854</v>
      </c>
      <c r="P2514" s="12" t="s">
        <v>1855</v>
      </c>
      <c r="Q2514" s="12" t="s">
        <v>1856</v>
      </c>
      <c r="R2514" s="12" t="s">
        <v>1850</v>
      </c>
      <c r="S2514" s="12" t="s">
        <v>1819</v>
      </c>
    </row>
    <row r="2515" spans="1:19" x14ac:dyDescent="0.25">
      <c r="A2515" s="12" t="s">
        <v>1837</v>
      </c>
      <c r="B2515" s="12" t="s">
        <v>1838</v>
      </c>
      <c r="C2515" s="12" t="s">
        <v>1839</v>
      </c>
      <c r="D2515" s="12" t="s">
        <v>1840</v>
      </c>
      <c r="E2515" s="12" t="s">
        <v>1841</v>
      </c>
      <c r="F2515" s="13">
        <v>3938.4</v>
      </c>
      <c r="G2515" s="12" t="s">
        <v>1842</v>
      </c>
      <c r="H2515" s="18">
        <v>43922</v>
      </c>
      <c r="I2515" s="12" t="s">
        <v>4478</v>
      </c>
      <c r="J2515" s="12" t="s">
        <v>4489</v>
      </c>
      <c r="K2515" s="12">
        <v>10185</v>
      </c>
      <c r="L2515" s="12" t="s">
        <v>1039</v>
      </c>
      <c r="M2515" s="12">
        <v>111600</v>
      </c>
      <c r="N2515" s="12" t="s">
        <v>4490</v>
      </c>
      <c r="O2515" s="12" t="s">
        <v>1847</v>
      </c>
      <c r="P2515" s="12" t="s">
        <v>1848</v>
      </c>
      <c r="Q2515" s="12" t="s">
        <v>2732</v>
      </c>
      <c r="R2515" s="12" t="s">
        <v>1850</v>
      </c>
      <c r="S2515" s="12" t="s">
        <v>1857</v>
      </c>
    </row>
    <row r="2516" spans="1:19" x14ac:dyDescent="0.25">
      <c r="A2516" s="12" t="s">
        <v>1852</v>
      </c>
      <c r="B2516" s="12" t="s">
        <v>1838</v>
      </c>
      <c r="C2516" s="12" t="s">
        <v>1853</v>
      </c>
      <c r="D2516" s="12" t="s">
        <v>1840</v>
      </c>
      <c r="E2516" s="12" t="s">
        <v>1841</v>
      </c>
      <c r="F2516" s="13">
        <v>4876.49</v>
      </c>
      <c r="G2516" s="12" t="s">
        <v>1842</v>
      </c>
      <c r="H2516" s="18">
        <v>43952</v>
      </c>
      <c r="I2516" s="12" t="s">
        <v>4491</v>
      </c>
      <c r="J2516" s="12" t="s">
        <v>4489</v>
      </c>
      <c r="K2516" s="12">
        <v>10185</v>
      </c>
      <c r="L2516" s="12" t="s">
        <v>1039</v>
      </c>
      <c r="M2516" s="12">
        <v>111600</v>
      </c>
      <c r="N2516" s="12" t="s">
        <v>4490</v>
      </c>
      <c r="O2516" s="12" t="s">
        <v>1854</v>
      </c>
      <c r="P2516" s="12" t="s">
        <v>1855</v>
      </c>
      <c r="Q2516" s="12" t="s">
        <v>1856</v>
      </c>
      <c r="R2516" s="12" t="s">
        <v>1850</v>
      </c>
      <c r="S2516" s="12" t="s">
        <v>1857</v>
      </c>
    </row>
    <row r="2517" spans="1:19" x14ac:dyDescent="0.25">
      <c r="A2517" s="12" t="s">
        <v>1858</v>
      </c>
      <c r="B2517" s="12" t="s">
        <v>1838</v>
      </c>
      <c r="C2517" s="12" t="s">
        <v>1859</v>
      </c>
      <c r="D2517" s="12" t="s">
        <v>1840</v>
      </c>
      <c r="E2517" s="12" t="s">
        <v>1841</v>
      </c>
      <c r="F2517" s="13">
        <v>4045.34</v>
      </c>
      <c r="G2517" s="12" t="s">
        <v>1842</v>
      </c>
      <c r="H2517" s="18">
        <v>43983</v>
      </c>
      <c r="I2517" s="12" t="s">
        <v>4406</v>
      </c>
      <c r="J2517" s="12" t="s">
        <v>4489</v>
      </c>
      <c r="K2517" s="12">
        <v>10185</v>
      </c>
      <c r="L2517" s="12" t="s">
        <v>1039</v>
      </c>
      <c r="M2517" s="12">
        <v>111600</v>
      </c>
      <c r="N2517" s="12" t="s">
        <v>4490</v>
      </c>
      <c r="O2517" s="12" t="s">
        <v>1860</v>
      </c>
      <c r="P2517" s="12" t="s">
        <v>1861</v>
      </c>
      <c r="Q2517" s="12" t="s">
        <v>1862</v>
      </c>
      <c r="R2517" s="12" t="s">
        <v>1850</v>
      </c>
      <c r="S2517" s="12" t="s">
        <v>1857</v>
      </c>
    </row>
    <row r="2518" spans="1:19" x14ac:dyDescent="0.25">
      <c r="A2518" s="12" t="s">
        <v>1837</v>
      </c>
      <c r="B2518" s="12" t="s">
        <v>1838</v>
      </c>
      <c r="C2518" s="12" t="s">
        <v>1839</v>
      </c>
      <c r="D2518" s="12" t="s">
        <v>1840</v>
      </c>
      <c r="E2518" s="12" t="s">
        <v>1841</v>
      </c>
      <c r="F2518" s="13">
        <v>804.52</v>
      </c>
      <c r="G2518" s="12" t="s">
        <v>1842</v>
      </c>
      <c r="H2518" s="18">
        <v>43922</v>
      </c>
      <c r="I2518" s="12" t="s">
        <v>4482</v>
      </c>
      <c r="J2518" s="12" t="s">
        <v>4492</v>
      </c>
      <c r="K2518" s="12">
        <v>10185</v>
      </c>
      <c r="L2518" s="12" t="s">
        <v>1039</v>
      </c>
      <c r="M2518" s="12">
        <v>113040</v>
      </c>
      <c r="N2518" s="12" t="s">
        <v>4493</v>
      </c>
      <c r="O2518" s="12" t="s">
        <v>1847</v>
      </c>
      <c r="P2518" s="12" t="s">
        <v>1848</v>
      </c>
      <c r="Q2518" s="12" t="s">
        <v>2732</v>
      </c>
      <c r="R2518" s="12" t="s">
        <v>1850</v>
      </c>
      <c r="S2518" s="12" t="s">
        <v>1815</v>
      </c>
    </row>
    <row r="2519" spans="1:19" x14ac:dyDescent="0.25">
      <c r="A2519" s="12" t="s">
        <v>1852</v>
      </c>
      <c r="B2519" s="12" t="s">
        <v>1838</v>
      </c>
      <c r="C2519" s="12" t="s">
        <v>1853</v>
      </c>
      <c r="D2519" s="12" t="s">
        <v>1840</v>
      </c>
      <c r="E2519" s="12" t="s">
        <v>1841</v>
      </c>
      <c r="F2519" s="13">
        <v>1192.6099999999999</v>
      </c>
      <c r="G2519" s="12" t="s">
        <v>1842</v>
      </c>
      <c r="H2519" s="18">
        <v>43952</v>
      </c>
      <c r="I2519" s="12" t="s">
        <v>4494</v>
      </c>
      <c r="J2519" s="12" t="s">
        <v>4492</v>
      </c>
      <c r="K2519" s="12">
        <v>10185</v>
      </c>
      <c r="L2519" s="12" t="s">
        <v>1039</v>
      </c>
      <c r="M2519" s="12">
        <v>113040</v>
      </c>
      <c r="N2519" s="12" t="s">
        <v>4493</v>
      </c>
      <c r="O2519" s="12" t="s">
        <v>1854</v>
      </c>
      <c r="P2519" s="12" t="s">
        <v>1855</v>
      </c>
      <c r="Q2519" s="12" t="s">
        <v>1856</v>
      </c>
      <c r="R2519" s="12" t="s">
        <v>1850</v>
      </c>
      <c r="S2519" s="12" t="s">
        <v>1815</v>
      </c>
    </row>
    <row r="2520" spans="1:19" x14ac:dyDescent="0.25">
      <c r="A2520" s="12" t="s">
        <v>1858</v>
      </c>
      <c r="B2520" s="12" t="s">
        <v>1838</v>
      </c>
      <c r="C2520" s="12" t="s">
        <v>1859</v>
      </c>
      <c r="D2520" s="12" t="s">
        <v>1840</v>
      </c>
      <c r="E2520" s="12" t="s">
        <v>1841</v>
      </c>
      <c r="F2520" s="13">
        <v>1182.45</v>
      </c>
      <c r="G2520" s="12" t="s">
        <v>1842</v>
      </c>
      <c r="H2520" s="18">
        <v>43983</v>
      </c>
      <c r="I2520" s="12" t="s">
        <v>4407</v>
      </c>
      <c r="J2520" s="12" t="s">
        <v>4492</v>
      </c>
      <c r="K2520" s="12">
        <v>10185</v>
      </c>
      <c r="L2520" s="12" t="s">
        <v>1039</v>
      </c>
      <c r="M2520" s="12">
        <v>113040</v>
      </c>
      <c r="N2520" s="12" t="s">
        <v>4493</v>
      </c>
      <c r="O2520" s="12" t="s">
        <v>1860</v>
      </c>
      <c r="P2520" s="12" t="s">
        <v>1861</v>
      </c>
      <c r="Q2520" s="12" t="s">
        <v>1862</v>
      </c>
      <c r="R2520" s="12" t="s">
        <v>1850</v>
      </c>
      <c r="S2520" s="12" t="s">
        <v>1815</v>
      </c>
    </row>
    <row r="2521" spans="1:19" x14ac:dyDescent="0.25">
      <c r="A2521" s="12" t="s">
        <v>1852</v>
      </c>
      <c r="B2521" s="12" t="s">
        <v>1838</v>
      </c>
      <c r="C2521" s="12" t="s">
        <v>1853</v>
      </c>
      <c r="D2521" s="12" t="s">
        <v>1840</v>
      </c>
      <c r="E2521" s="12" t="s">
        <v>1841</v>
      </c>
      <c r="F2521" s="13">
        <v>84.85</v>
      </c>
      <c r="G2521" s="12" t="s">
        <v>1842</v>
      </c>
      <c r="H2521" s="18">
        <v>43952</v>
      </c>
      <c r="I2521" s="12" t="s">
        <v>4495</v>
      </c>
      <c r="J2521" s="12" t="s">
        <v>4496</v>
      </c>
      <c r="K2521" s="12">
        <v>10185</v>
      </c>
      <c r="L2521" s="12" t="s">
        <v>1039</v>
      </c>
      <c r="M2521" s="12">
        <v>113050</v>
      </c>
      <c r="N2521" s="12" t="s">
        <v>4497</v>
      </c>
      <c r="O2521" s="12" t="s">
        <v>1854</v>
      </c>
      <c r="P2521" s="12" t="s">
        <v>1855</v>
      </c>
      <c r="Q2521" s="12" t="s">
        <v>1856</v>
      </c>
      <c r="R2521" s="12" t="s">
        <v>1850</v>
      </c>
      <c r="S2521" s="12" t="s">
        <v>1819</v>
      </c>
    </row>
    <row r="2522" spans="1:19" x14ac:dyDescent="0.25">
      <c r="A2522" s="12" t="s">
        <v>1837</v>
      </c>
      <c r="B2522" s="12" t="s">
        <v>1838</v>
      </c>
      <c r="C2522" s="12" t="s">
        <v>1839</v>
      </c>
      <c r="D2522" s="12" t="s">
        <v>1840</v>
      </c>
      <c r="E2522" s="12" t="s">
        <v>1841</v>
      </c>
      <c r="F2522" s="13">
        <v>338.76</v>
      </c>
      <c r="G2522" s="12" t="s">
        <v>1842</v>
      </c>
      <c r="H2522" s="18">
        <v>43922</v>
      </c>
      <c r="I2522" s="12" t="s">
        <v>4485</v>
      </c>
      <c r="J2522" s="12" t="s">
        <v>4498</v>
      </c>
      <c r="K2522" s="12">
        <v>10185</v>
      </c>
      <c r="L2522" s="12" t="s">
        <v>1039</v>
      </c>
      <c r="M2522" s="12">
        <v>113060</v>
      </c>
      <c r="N2522" s="12" t="s">
        <v>4499</v>
      </c>
      <c r="O2522" s="12" t="s">
        <v>1847</v>
      </c>
      <c r="P2522" s="12" t="s">
        <v>1848</v>
      </c>
      <c r="Q2522" s="12" t="s">
        <v>2732</v>
      </c>
      <c r="R2522" s="12" t="s">
        <v>1850</v>
      </c>
      <c r="S2522" s="12" t="s">
        <v>1857</v>
      </c>
    </row>
    <row r="2523" spans="1:19" x14ac:dyDescent="0.25">
      <c r="A2523" s="12" t="s">
        <v>1852</v>
      </c>
      <c r="B2523" s="12" t="s">
        <v>1838</v>
      </c>
      <c r="C2523" s="12" t="s">
        <v>1853</v>
      </c>
      <c r="D2523" s="12" t="s">
        <v>1840</v>
      </c>
      <c r="E2523" s="12" t="s">
        <v>1841</v>
      </c>
      <c r="F2523" s="13">
        <v>368.12</v>
      </c>
      <c r="G2523" s="12" t="s">
        <v>1842</v>
      </c>
      <c r="H2523" s="18">
        <v>43952</v>
      </c>
      <c r="I2523" s="12" t="s">
        <v>4500</v>
      </c>
      <c r="J2523" s="12" t="s">
        <v>4498</v>
      </c>
      <c r="K2523" s="12">
        <v>10185</v>
      </c>
      <c r="L2523" s="12" t="s">
        <v>1039</v>
      </c>
      <c r="M2523" s="12">
        <v>113060</v>
      </c>
      <c r="N2523" s="12" t="s">
        <v>4499</v>
      </c>
      <c r="O2523" s="12" t="s">
        <v>1854</v>
      </c>
      <c r="P2523" s="12" t="s">
        <v>1855</v>
      </c>
      <c r="Q2523" s="12" t="s">
        <v>1856</v>
      </c>
      <c r="R2523" s="12" t="s">
        <v>1850</v>
      </c>
      <c r="S2523" s="12" t="s">
        <v>1857</v>
      </c>
    </row>
    <row r="2524" spans="1:19" x14ac:dyDescent="0.25">
      <c r="A2524" s="12" t="s">
        <v>1858</v>
      </c>
      <c r="B2524" s="12" t="s">
        <v>1838</v>
      </c>
      <c r="C2524" s="12" t="s">
        <v>1859</v>
      </c>
      <c r="D2524" s="12" t="s">
        <v>1840</v>
      </c>
      <c r="E2524" s="12" t="s">
        <v>1841</v>
      </c>
      <c r="F2524" s="13">
        <v>353.44</v>
      </c>
      <c r="G2524" s="12" t="s">
        <v>1842</v>
      </c>
      <c r="H2524" s="18">
        <v>43983</v>
      </c>
      <c r="I2524" s="12" t="s">
        <v>4412</v>
      </c>
      <c r="J2524" s="12" t="s">
        <v>4498</v>
      </c>
      <c r="K2524" s="12">
        <v>10185</v>
      </c>
      <c r="L2524" s="12" t="s">
        <v>1039</v>
      </c>
      <c r="M2524" s="12">
        <v>113060</v>
      </c>
      <c r="N2524" s="12" t="s">
        <v>4499</v>
      </c>
      <c r="O2524" s="12" t="s">
        <v>1860</v>
      </c>
      <c r="P2524" s="12" t="s">
        <v>1861</v>
      </c>
      <c r="Q2524" s="12" t="s">
        <v>1862</v>
      </c>
      <c r="R2524" s="12" t="s">
        <v>1850</v>
      </c>
      <c r="S2524" s="12" t="s">
        <v>1857</v>
      </c>
    </row>
    <row r="2525" spans="1:19" x14ac:dyDescent="0.25">
      <c r="A2525" s="12" t="s">
        <v>1837</v>
      </c>
      <c r="B2525" s="12" t="s">
        <v>1838</v>
      </c>
      <c r="C2525" s="12" t="s">
        <v>1839</v>
      </c>
      <c r="D2525" s="12" t="s">
        <v>1840</v>
      </c>
      <c r="E2525" s="12" t="s">
        <v>1841</v>
      </c>
      <c r="F2525" s="13">
        <v>179.92</v>
      </c>
      <c r="G2525" s="12" t="s">
        <v>1842</v>
      </c>
      <c r="H2525" s="18">
        <v>43922</v>
      </c>
      <c r="I2525" s="12" t="s">
        <v>4486</v>
      </c>
      <c r="J2525" s="12" t="s">
        <v>4501</v>
      </c>
      <c r="K2525" s="12">
        <v>10185</v>
      </c>
      <c r="L2525" s="12" t="s">
        <v>1039</v>
      </c>
      <c r="M2525" s="12">
        <v>114010</v>
      </c>
      <c r="N2525" s="12" t="s">
        <v>4502</v>
      </c>
      <c r="O2525" s="12" t="s">
        <v>1847</v>
      </c>
      <c r="P2525" s="12" t="s">
        <v>1848</v>
      </c>
      <c r="Q2525" s="12" t="s">
        <v>2732</v>
      </c>
      <c r="R2525" s="12" t="s">
        <v>1850</v>
      </c>
      <c r="S2525" s="12" t="s">
        <v>1851</v>
      </c>
    </row>
    <row r="2526" spans="1:19" x14ac:dyDescent="0.25">
      <c r="A2526" s="12" t="s">
        <v>1852</v>
      </c>
      <c r="B2526" s="12" t="s">
        <v>1838</v>
      </c>
      <c r="C2526" s="12" t="s">
        <v>1853</v>
      </c>
      <c r="D2526" s="12" t="s">
        <v>1840</v>
      </c>
      <c r="E2526" s="12" t="s">
        <v>1841</v>
      </c>
      <c r="F2526" s="13">
        <v>179.92</v>
      </c>
      <c r="G2526" s="12" t="s">
        <v>1842</v>
      </c>
      <c r="H2526" s="18">
        <v>43952</v>
      </c>
      <c r="I2526" s="12" t="s">
        <v>4503</v>
      </c>
      <c r="J2526" s="12" t="s">
        <v>4501</v>
      </c>
      <c r="K2526" s="12">
        <v>10185</v>
      </c>
      <c r="L2526" s="12" t="s">
        <v>1039</v>
      </c>
      <c r="M2526" s="12">
        <v>114010</v>
      </c>
      <c r="N2526" s="12" t="s">
        <v>4502</v>
      </c>
      <c r="O2526" s="12" t="s">
        <v>1854</v>
      </c>
      <c r="P2526" s="12" t="s">
        <v>1855</v>
      </c>
      <c r="Q2526" s="12" t="s">
        <v>1856</v>
      </c>
      <c r="R2526" s="12" t="s">
        <v>1850</v>
      </c>
      <c r="S2526" s="12" t="s">
        <v>1851</v>
      </c>
    </row>
    <row r="2527" spans="1:19" x14ac:dyDescent="0.25">
      <c r="A2527" s="12" t="s">
        <v>1858</v>
      </c>
      <c r="B2527" s="12" t="s">
        <v>1838</v>
      </c>
      <c r="C2527" s="12" t="s">
        <v>1859</v>
      </c>
      <c r="D2527" s="12" t="s">
        <v>1840</v>
      </c>
      <c r="E2527" s="12" t="s">
        <v>1841</v>
      </c>
      <c r="F2527" s="13">
        <v>179.92</v>
      </c>
      <c r="G2527" s="12" t="s">
        <v>1842</v>
      </c>
      <c r="H2527" s="18">
        <v>43983</v>
      </c>
      <c r="I2527" s="12" t="s">
        <v>4415</v>
      </c>
      <c r="J2527" s="12" t="s">
        <v>4501</v>
      </c>
      <c r="K2527" s="12">
        <v>10185</v>
      </c>
      <c r="L2527" s="12" t="s">
        <v>1039</v>
      </c>
      <c r="M2527" s="12">
        <v>114010</v>
      </c>
      <c r="N2527" s="12" t="s">
        <v>4502</v>
      </c>
      <c r="O2527" s="12" t="s">
        <v>1860</v>
      </c>
      <c r="P2527" s="12" t="s">
        <v>1861</v>
      </c>
      <c r="Q2527" s="12" t="s">
        <v>1862</v>
      </c>
      <c r="R2527" s="12" t="s">
        <v>1850</v>
      </c>
      <c r="S2527" s="12" t="s">
        <v>1851</v>
      </c>
    </row>
    <row r="2528" spans="1:19" x14ac:dyDescent="0.25">
      <c r="A2528" s="12" t="s">
        <v>1837</v>
      </c>
      <c r="B2528" s="12" t="s">
        <v>1838</v>
      </c>
      <c r="C2528" s="12" t="s">
        <v>1839</v>
      </c>
      <c r="D2528" s="12" t="s">
        <v>1840</v>
      </c>
      <c r="E2528" s="12" t="s">
        <v>1841</v>
      </c>
      <c r="F2528" s="13">
        <v>2073.86</v>
      </c>
      <c r="G2528" s="12" t="s">
        <v>1842</v>
      </c>
      <c r="H2528" s="18">
        <v>43922</v>
      </c>
      <c r="I2528" s="12" t="s">
        <v>4491</v>
      </c>
      <c r="J2528" s="12" t="s">
        <v>4504</v>
      </c>
      <c r="K2528" s="12">
        <v>10185</v>
      </c>
      <c r="L2528" s="12" t="s">
        <v>1039</v>
      </c>
      <c r="M2528" s="12">
        <v>114040</v>
      </c>
      <c r="N2528" s="12" t="s">
        <v>4505</v>
      </c>
      <c r="O2528" s="12" t="s">
        <v>1847</v>
      </c>
      <c r="P2528" s="12" t="s">
        <v>1848</v>
      </c>
      <c r="Q2528" s="12" t="s">
        <v>2732</v>
      </c>
      <c r="R2528" s="12" t="s">
        <v>1850</v>
      </c>
      <c r="S2528" s="12" t="s">
        <v>1815</v>
      </c>
    </row>
    <row r="2529" spans="1:19" x14ac:dyDescent="0.25">
      <c r="A2529" s="12" t="s">
        <v>1852</v>
      </c>
      <c r="B2529" s="12" t="s">
        <v>1838</v>
      </c>
      <c r="C2529" s="12" t="s">
        <v>1853</v>
      </c>
      <c r="D2529" s="12" t="s">
        <v>1840</v>
      </c>
      <c r="E2529" s="12" t="s">
        <v>1841</v>
      </c>
      <c r="F2529" s="13">
        <v>2739.79</v>
      </c>
      <c r="G2529" s="12" t="s">
        <v>1842</v>
      </c>
      <c r="H2529" s="18">
        <v>43952</v>
      </c>
      <c r="I2529" s="12" t="s">
        <v>4506</v>
      </c>
      <c r="J2529" s="12" t="s">
        <v>4504</v>
      </c>
      <c r="K2529" s="12">
        <v>10185</v>
      </c>
      <c r="L2529" s="12" t="s">
        <v>1039</v>
      </c>
      <c r="M2529" s="12">
        <v>114040</v>
      </c>
      <c r="N2529" s="12" t="s">
        <v>4505</v>
      </c>
      <c r="O2529" s="12" t="s">
        <v>1854</v>
      </c>
      <c r="P2529" s="12" t="s">
        <v>1855</v>
      </c>
      <c r="Q2529" s="12" t="s">
        <v>1856</v>
      </c>
      <c r="R2529" s="12" t="s">
        <v>1850</v>
      </c>
      <c r="S2529" s="12" t="s">
        <v>1815</v>
      </c>
    </row>
    <row r="2530" spans="1:19" x14ac:dyDescent="0.25">
      <c r="A2530" s="12" t="s">
        <v>1858</v>
      </c>
      <c r="B2530" s="12" t="s">
        <v>1838</v>
      </c>
      <c r="C2530" s="12" t="s">
        <v>1859</v>
      </c>
      <c r="D2530" s="12" t="s">
        <v>1840</v>
      </c>
      <c r="E2530" s="12" t="s">
        <v>1841</v>
      </c>
      <c r="F2530" s="13">
        <v>2632.15</v>
      </c>
      <c r="G2530" s="12" t="s">
        <v>1842</v>
      </c>
      <c r="H2530" s="18">
        <v>43983</v>
      </c>
      <c r="I2530" s="12" t="s">
        <v>4418</v>
      </c>
      <c r="J2530" s="12" t="s">
        <v>4504</v>
      </c>
      <c r="K2530" s="12">
        <v>10185</v>
      </c>
      <c r="L2530" s="12" t="s">
        <v>1039</v>
      </c>
      <c r="M2530" s="12">
        <v>114040</v>
      </c>
      <c r="N2530" s="12" t="s">
        <v>4505</v>
      </c>
      <c r="O2530" s="12" t="s">
        <v>1860</v>
      </c>
      <c r="P2530" s="12" t="s">
        <v>1861</v>
      </c>
      <c r="Q2530" s="12" t="s">
        <v>1862</v>
      </c>
      <c r="R2530" s="12" t="s">
        <v>1850</v>
      </c>
      <c r="S2530" s="12" t="s">
        <v>1815</v>
      </c>
    </row>
    <row r="2531" spans="1:19" x14ac:dyDescent="0.25">
      <c r="A2531" s="12" t="s">
        <v>1852</v>
      </c>
      <c r="B2531" s="12" t="s">
        <v>1838</v>
      </c>
      <c r="C2531" s="12" t="s">
        <v>1853</v>
      </c>
      <c r="D2531" s="12" t="s">
        <v>1840</v>
      </c>
      <c r="E2531" s="12" t="s">
        <v>1841</v>
      </c>
      <c r="F2531" s="13">
        <v>185.63</v>
      </c>
      <c r="G2531" s="12" t="s">
        <v>1842</v>
      </c>
      <c r="H2531" s="18">
        <v>43952</v>
      </c>
      <c r="I2531" s="12" t="s">
        <v>4507</v>
      </c>
      <c r="J2531" s="12" t="s">
        <v>4508</v>
      </c>
      <c r="K2531" s="12">
        <v>10185</v>
      </c>
      <c r="L2531" s="12" t="s">
        <v>1039</v>
      </c>
      <c r="M2531" s="12">
        <v>114050</v>
      </c>
      <c r="N2531" s="12" t="s">
        <v>4509</v>
      </c>
      <c r="O2531" s="12" t="s">
        <v>1854</v>
      </c>
      <c r="P2531" s="12" t="s">
        <v>1855</v>
      </c>
      <c r="Q2531" s="12" t="s">
        <v>1856</v>
      </c>
      <c r="R2531" s="12" t="s">
        <v>1850</v>
      </c>
      <c r="S2531" s="12" t="s">
        <v>1819</v>
      </c>
    </row>
    <row r="2532" spans="1:19" x14ac:dyDescent="0.25">
      <c r="A2532" s="12" t="s">
        <v>1837</v>
      </c>
      <c r="B2532" s="12" t="s">
        <v>1838</v>
      </c>
      <c r="C2532" s="12" t="s">
        <v>1839</v>
      </c>
      <c r="D2532" s="12" t="s">
        <v>1840</v>
      </c>
      <c r="E2532" s="12" t="s">
        <v>1841</v>
      </c>
      <c r="F2532" s="13">
        <v>1093.3399999999999</v>
      </c>
      <c r="G2532" s="12" t="s">
        <v>1842</v>
      </c>
      <c r="H2532" s="18">
        <v>43922</v>
      </c>
      <c r="I2532" s="12" t="s">
        <v>4494</v>
      </c>
      <c r="J2532" s="12" t="s">
        <v>4510</v>
      </c>
      <c r="K2532" s="12">
        <v>10185</v>
      </c>
      <c r="L2532" s="12" t="s">
        <v>1039</v>
      </c>
      <c r="M2532" s="12">
        <v>114060</v>
      </c>
      <c r="N2532" s="12" t="s">
        <v>4511</v>
      </c>
      <c r="O2532" s="12" t="s">
        <v>1847</v>
      </c>
      <c r="P2532" s="12" t="s">
        <v>1848</v>
      </c>
      <c r="Q2532" s="12" t="s">
        <v>2732</v>
      </c>
      <c r="R2532" s="12" t="s">
        <v>1850</v>
      </c>
      <c r="S2532" s="12" t="s">
        <v>1857</v>
      </c>
    </row>
    <row r="2533" spans="1:19" x14ac:dyDescent="0.25">
      <c r="A2533" s="12" t="s">
        <v>1852</v>
      </c>
      <c r="B2533" s="12" t="s">
        <v>1838</v>
      </c>
      <c r="C2533" s="12" t="s">
        <v>1853</v>
      </c>
      <c r="D2533" s="12" t="s">
        <v>1840</v>
      </c>
      <c r="E2533" s="12" t="s">
        <v>1841</v>
      </c>
      <c r="F2533" s="13">
        <v>1353.77</v>
      </c>
      <c r="G2533" s="12" t="s">
        <v>1842</v>
      </c>
      <c r="H2533" s="18">
        <v>43952</v>
      </c>
      <c r="I2533" s="12" t="s">
        <v>4512</v>
      </c>
      <c r="J2533" s="12" t="s">
        <v>4510</v>
      </c>
      <c r="K2533" s="12">
        <v>10185</v>
      </c>
      <c r="L2533" s="12" t="s">
        <v>1039</v>
      </c>
      <c r="M2533" s="12">
        <v>114060</v>
      </c>
      <c r="N2533" s="12" t="s">
        <v>4511</v>
      </c>
      <c r="O2533" s="12" t="s">
        <v>1854</v>
      </c>
      <c r="P2533" s="12" t="s">
        <v>1855</v>
      </c>
      <c r="Q2533" s="12" t="s">
        <v>1856</v>
      </c>
      <c r="R2533" s="12" t="s">
        <v>1850</v>
      </c>
      <c r="S2533" s="12" t="s">
        <v>1857</v>
      </c>
    </row>
    <row r="2534" spans="1:19" x14ac:dyDescent="0.25">
      <c r="A2534" s="12" t="s">
        <v>1858</v>
      </c>
      <c r="B2534" s="12" t="s">
        <v>1838</v>
      </c>
      <c r="C2534" s="12" t="s">
        <v>1859</v>
      </c>
      <c r="D2534" s="12" t="s">
        <v>1840</v>
      </c>
      <c r="E2534" s="12" t="s">
        <v>1841</v>
      </c>
      <c r="F2534" s="13">
        <v>1123.03</v>
      </c>
      <c r="G2534" s="12" t="s">
        <v>1842</v>
      </c>
      <c r="H2534" s="18">
        <v>43983</v>
      </c>
      <c r="I2534" s="12" t="s">
        <v>4421</v>
      </c>
      <c r="J2534" s="12" t="s">
        <v>4510</v>
      </c>
      <c r="K2534" s="12">
        <v>10185</v>
      </c>
      <c r="L2534" s="12" t="s">
        <v>1039</v>
      </c>
      <c r="M2534" s="12">
        <v>114060</v>
      </c>
      <c r="N2534" s="12" t="s">
        <v>4511</v>
      </c>
      <c r="O2534" s="12" t="s">
        <v>1860</v>
      </c>
      <c r="P2534" s="12" t="s">
        <v>1861</v>
      </c>
      <c r="Q2534" s="12" t="s">
        <v>1862</v>
      </c>
      <c r="R2534" s="12" t="s">
        <v>1850</v>
      </c>
      <c r="S2534" s="12" t="s">
        <v>1857</v>
      </c>
    </row>
    <row r="2535" spans="1:19" x14ac:dyDescent="0.25">
      <c r="A2535" s="12" t="s">
        <v>1837</v>
      </c>
      <c r="B2535" s="12" t="s">
        <v>1838</v>
      </c>
      <c r="C2535" s="12" t="s">
        <v>1839</v>
      </c>
      <c r="D2535" s="12" t="s">
        <v>1840</v>
      </c>
      <c r="E2535" s="12" t="s">
        <v>1841</v>
      </c>
      <c r="F2535" s="13">
        <v>7932.28</v>
      </c>
      <c r="G2535" s="12" t="s">
        <v>1842</v>
      </c>
      <c r="H2535" s="18">
        <v>43922</v>
      </c>
      <c r="I2535" s="12" t="s">
        <v>4495</v>
      </c>
      <c r="J2535" s="12" t="s">
        <v>4513</v>
      </c>
      <c r="K2535" s="12">
        <v>11094</v>
      </c>
      <c r="L2535" s="12" t="s">
        <v>4514</v>
      </c>
      <c r="M2535" s="12">
        <v>111100</v>
      </c>
      <c r="N2535" s="12" t="s">
        <v>4515</v>
      </c>
      <c r="O2535" s="12" t="s">
        <v>1847</v>
      </c>
      <c r="P2535" s="12" t="s">
        <v>1848</v>
      </c>
      <c r="Q2535" s="12" t="s">
        <v>2732</v>
      </c>
      <c r="R2535" s="12" t="s">
        <v>1850</v>
      </c>
      <c r="S2535" s="12" t="s">
        <v>1851</v>
      </c>
    </row>
    <row r="2536" spans="1:19" x14ac:dyDescent="0.25">
      <c r="A2536" s="12" t="s">
        <v>1852</v>
      </c>
      <c r="B2536" s="12" t="s">
        <v>1838</v>
      </c>
      <c r="C2536" s="12" t="s">
        <v>1853</v>
      </c>
      <c r="D2536" s="12" t="s">
        <v>1840</v>
      </c>
      <c r="E2536" s="12" t="s">
        <v>1841</v>
      </c>
      <c r="F2536" s="13">
        <v>7932.28</v>
      </c>
      <c r="G2536" s="12" t="s">
        <v>1842</v>
      </c>
      <c r="H2536" s="18">
        <v>43952</v>
      </c>
      <c r="I2536" s="12" t="s">
        <v>4516</v>
      </c>
      <c r="J2536" s="12" t="s">
        <v>4513</v>
      </c>
      <c r="K2536" s="12">
        <v>11094</v>
      </c>
      <c r="L2536" s="12" t="s">
        <v>4514</v>
      </c>
      <c r="M2536" s="12">
        <v>111100</v>
      </c>
      <c r="N2536" s="12" t="s">
        <v>4515</v>
      </c>
      <c r="O2536" s="12" t="s">
        <v>1854</v>
      </c>
      <c r="P2536" s="12" t="s">
        <v>1855</v>
      </c>
      <c r="Q2536" s="12" t="s">
        <v>1856</v>
      </c>
      <c r="R2536" s="12" t="s">
        <v>1850</v>
      </c>
      <c r="S2536" s="12" t="s">
        <v>1851</v>
      </c>
    </row>
    <row r="2537" spans="1:19" x14ac:dyDescent="0.25">
      <c r="A2537" s="12" t="s">
        <v>1858</v>
      </c>
      <c r="B2537" s="12" t="s">
        <v>1838</v>
      </c>
      <c r="C2537" s="12" t="s">
        <v>1859</v>
      </c>
      <c r="D2537" s="12" t="s">
        <v>1840</v>
      </c>
      <c r="E2537" s="12" t="s">
        <v>1841</v>
      </c>
      <c r="F2537" s="13">
        <v>8135.17</v>
      </c>
      <c r="G2537" s="12" t="s">
        <v>1842</v>
      </c>
      <c r="H2537" s="18">
        <v>43983</v>
      </c>
      <c r="I2537" s="12" t="s">
        <v>4424</v>
      </c>
      <c r="J2537" s="12" t="s">
        <v>4513</v>
      </c>
      <c r="K2537" s="12">
        <v>11094</v>
      </c>
      <c r="L2537" s="12" t="s">
        <v>4514</v>
      </c>
      <c r="M2537" s="12">
        <v>111100</v>
      </c>
      <c r="N2537" s="12" t="s">
        <v>4515</v>
      </c>
      <c r="O2537" s="12" t="s">
        <v>1860</v>
      </c>
      <c r="P2537" s="12" t="s">
        <v>1861</v>
      </c>
      <c r="Q2537" s="12" t="s">
        <v>1862</v>
      </c>
      <c r="R2537" s="12" t="s">
        <v>1850</v>
      </c>
      <c r="S2537" s="12" t="s">
        <v>1851</v>
      </c>
    </row>
    <row r="2538" spans="1:19" x14ac:dyDescent="0.25">
      <c r="A2538" s="12" t="s">
        <v>1837</v>
      </c>
      <c r="B2538" s="12" t="s">
        <v>1838</v>
      </c>
      <c r="C2538" s="12" t="s">
        <v>1839</v>
      </c>
      <c r="D2538" s="12" t="s">
        <v>1840</v>
      </c>
      <c r="E2538" s="12" t="s">
        <v>1841</v>
      </c>
      <c r="F2538" s="13">
        <v>2882.39</v>
      </c>
      <c r="G2538" s="12" t="s">
        <v>1842</v>
      </c>
      <c r="H2538" s="18">
        <v>43922</v>
      </c>
      <c r="I2538" s="12" t="s">
        <v>4500</v>
      </c>
      <c r="J2538" s="12" t="s">
        <v>4517</v>
      </c>
      <c r="K2538" s="12">
        <v>11094</v>
      </c>
      <c r="L2538" s="12" t="s">
        <v>4514</v>
      </c>
      <c r="M2538" s="12">
        <v>111200</v>
      </c>
      <c r="N2538" s="12" t="s">
        <v>4518</v>
      </c>
      <c r="O2538" s="12" t="s">
        <v>1847</v>
      </c>
      <c r="P2538" s="12" t="s">
        <v>1848</v>
      </c>
      <c r="Q2538" s="12" t="s">
        <v>2732</v>
      </c>
      <c r="R2538" s="12" t="s">
        <v>1850</v>
      </c>
      <c r="S2538" s="12" t="s">
        <v>1866</v>
      </c>
    </row>
    <row r="2539" spans="1:19" x14ac:dyDescent="0.25">
      <c r="A2539" s="12" t="s">
        <v>1852</v>
      </c>
      <c r="B2539" s="12" t="s">
        <v>1838</v>
      </c>
      <c r="C2539" s="12" t="s">
        <v>1853</v>
      </c>
      <c r="D2539" s="12" t="s">
        <v>1840</v>
      </c>
      <c r="E2539" s="12" t="s">
        <v>1841</v>
      </c>
      <c r="F2539" s="13">
        <v>2882.39</v>
      </c>
      <c r="G2539" s="12" t="s">
        <v>1842</v>
      </c>
      <c r="H2539" s="18">
        <v>43952</v>
      </c>
      <c r="I2539" s="12" t="s">
        <v>4519</v>
      </c>
      <c r="J2539" s="12" t="s">
        <v>4517</v>
      </c>
      <c r="K2539" s="12">
        <v>11094</v>
      </c>
      <c r="L2539" s="12" t="s">
        <v>4514</v>
      </c>
      <c r="M2539" s="12">
        <v>111200</v>
      </c>
      <c r="N2539" s="12" t="s">
        <v>4518</v>
      </c>
      <c r="O2539" s="12" t="s">
        <v>1854</v>
      </c>
      <c r="P2539" s="12" t="s">
        <v>1855</v>
      </c>
      <c r="Q2539" s="12" t="s">
        <v>1856</v>
      </c>
      <c r="R2539" s="12" t="s">
        <v>1850</v>
      </c>
      <c r="S2539" s="12" t="s">
        <v>1866</v>
      </c>
    </row>
    <row r="2540" spans="1:19" x14ac:dyDescent="0.25">
      <c r="A2540" s="12" t="s">
        <v>1858</v>
      </c>
      <c r="B2540" s="12" t="s">
        <v>1838</v>
      </c>
      <c r="C2540" s="12" t="s">
        <v>1859</v>
      </c>
      <c r="D2540" s="12" t="s">
        <v>1840</v>
      </c>
      <c r="E2540" s="12" t="s">
        <v>1841</v>
      </c>
      <c r="F2540" s="13">
        <v>2882.39</v>
      </c>
      <c r="G2540" s="12" t="s">
        <v>1842</v>
      </c>
      <c r="H2540" s="18">
        <v>43983</v>
      </c>
      <c r="I2540" s="12" t="s">
        <v>4425</v>
      </c>
      <c r="J2540" s="12" t="s">
        <v>4517</v>
      </c>
      <c r="K2540" s="12">
        <v>11094</v>
      </c>
      <c r="L2540" s="12" t="s">
        <v>4514</v>
      </c>
      <c r="M2540" s="12">
        <v>111200</v>
      </c>
      <c r="N2540" s="12" t="s">
        <v>4518</v>
      </c>
      <c r="O2540" s="12" t="s">
        <v>1860</v>
      </c>
      <c r="P2540" s="12" t="s">
        <v>1861</v>
      </c>
      <c r="Q2540" s="12" t="s">
        <v>1862</v>
      </c>
      <c r="R2540" s="12" t="s">
        <v>1850</v>
      </c>
      <c r="S2540" s="12" t="s">
        <v>1866</v>
      </c>
    </row>
    <row r="2541" spans="1:19" x14ac:dyDescent="0.25">
      <c r="A2541" s="12" t="s">
        <v>1837</v>
      </c>
      <c r="B2541" s="12" t="s">
        <v>1838</v>
      </c>
      <c r="C2541" s="12" t="s">
        <v>1839</v>
      </c>
      <c r="D2541" s="12" t="s">
        <v>1840</v>
      </c>
      <c r="E2541" s="12" t="s">
        <v>1841</v>
      </c>
      <c r="F2541" s="13">
        <v>72891.72</v>
      </c>
      <c r="G2541" s="12" t="s">
        <v>1842</v>
      </c>
      <c r="H2541" s="18">
        <v>43922</v>
      </c>
      <c r="I2541" s="12" t="s">
        <v>4503</v>
      </c>
      <c r="J2541" s="12" t="s">
        <v>4520</v>
      </c>
      <c r="K2541" s="12">
        <v>11094</v>
      </c>
      <c r="L2541" s="12" t="s">
        <v>4514</v>
      </c>
      <c r="M2541" s="12">
        <v>111400</v>
      </c>
      <c r="N2541" s="12" t="s">
        <v>4521</v>
      </c>
      <c r="O2541" s="12" t="s">
        <v>1847</v>
      </c>
      <c r="P2541" s="12" t="s">
        <v>1848</v>
      </c>
      <c r="Q2541" s="12" t="s">
        <v>2732</v>
      </c>
      <c r="R2541" s="12" t="s">
        <v>1850</v>
      </c>
      <c r="S2541" s="12" t="s">
        <v>1815</v>
      </c>
    </row>
    <row r="2542" spans="1:19" x14ac:dyDescent="0.25">
      <c r="A2542" s="12" t="s">
        <v>1852</v>
      </c>
      <c r="B2542" s="12" t="s">
        <v>1838</v>
      </c>
      <c r="C2542" s="12" t="s">
        <v>1853</v>
      </c>
      <c r="D2542" s="12" t="s">
        <v>1840</v>
      </c>
      <c r="E2542" s="12" t="s">
        <v>1841</v>
      </c>
      <c r="F2542" s="13">
        <v>73124.160000000003</v>
      </c>
      <c r="G2542" s="12" t="s">
        <v>1842</v>
      </c>
      <c r="H2542" s="18">
        <v>43952</v>
      </c>
      <c r="I2542" s="12" t="s">
        <v>4522</v>
      </c>
      <c r="J2542" s="12" t="s">
        <v>4520</v>
      </c>
      <c r="K2542" s="12">
        <v>11094</v>
      </c>
      <c r="L2542" s="12" t="s">
        <v>4514</v>
      </c>
      <c r="M2542" s="12">
        <v>111400</v>
      </c>
      <c r="N2542" s="12" t="s">
        <v>4521</v>
      </c>
      <c r="O2542" s="12" t="s">
        <v>1854</v>
      </c>
      <c r="P2542" s="12" t="s">
        <v>1855</v>
      </c>
      <c r="Q2542" s="12" t="s">
        <v>1856</v>
      </c>
      <c r="R2542" s="12" t="s">
        <v>1850</v>
      </c>
      <c r="S2542" s="12" t="s">
        <v>1815</v>
      </c>
    </row>
    <row r="2543" spans="1:19" x14ac:dyDescent="0.25">
      <c r="A2543" s="12" t="s">
        <v>1858</v>
      </c>
      <c r="B2543" s="12" t="s">
        <v>1838</v>
      </c>
      <c r="C2543" s="12" t="s">
        <v>1859</v>
      </c>
      <c r="D2543" s="12" t="s">
        <v>1840</v>
      </c>
      <c r="E2543" s="12" t="s">
        <v>1841</v>
      </c>
      <c r="F2543" s="13">
        <v>72879.710000000006</v>
      </c>
      <c r="G2543" s="12" t="s">
        <v>1842</v>
      </c>
      <c r="H2543" s="18">
        <v>43983</v>
      </c>
      <c r="I2543" s="12" t="s">
        <v>4430</v>
      </c>
      <c r="J2543" s="12" t="s">
        <v>4520</v>
      </c>
      <c r="K2543" s="12">
        <v>11094</v>
      </c>
      <c r="L2543" s="12" t="s">
        <v>4514</v>
      </c>
      <c r="M2543" s="12">
        <v>111400</v>
      </c>
      <c r="N2543" s="12" t="s">
        <v>4521</v>
      </c>
      <c r="O2543" s="12" t="s">
        <v>1860</v>
      </c>
      <c r="P2543" s="12" t="s">
        <v>1861</v>
      </c>
      <c r="Q2543" s="12" t="s">
        <v>1862</v>
      </c>
      <c r="R2543" s="12" t="s">
        <v>1850</v>
      </c>
      <c r="S2543" s="12" t="s">
        <v>1815</v>
      </c>
    </row>
    <row r="2544" spans="1:19" x14ac:dyDescent="0.25">
      <c r="A2544" s="12" t="s">
        <v>1837</v>
      </c>
      <c r="B2544" s="12" t="s">
        <v>1838</v>
      </c>
      <c r="C2544" s="12" t="s">
        <v>1839</v>
      </c>
      <c r="D2544" s="12" t="s">
        <v>1840</v>
      </c>
      <c r="E2544" s="12" t="s">
        <v>1841</v>
      </c>
      <c r="F2544" s="13">
        <v>28326.05</v>
      </c>
      <c r="G2544" s="12" t="s">
        <v>1842</v>
      </c>
      <c r="H2544" s="18">
        <v>43922</v>
      </c>
      <c r="I2544" s="12" t="s">
        <v>4506</v>
      </c>
      <c r="J2544" s="12" t="s">
        <v>4523</v>
      </c>
      <c r="K2544" s="12">
        <v>11094</v>
      </c>
      <c r="L2544" s="12" t="s">
        <v>4514</v>
      </c>
      <c r="M2544" s="12">
        <v>111600</v>
      </c>
      <c r="N2544" s="12" t="s">
        <v>4524</v>
      </c>
      <c r="O2544" s="12" t="s">
        <v>1847</v>
      </c>
      <c r="P2544" s="12" t="s">
        <v>1848</v>
      </c>
      <c r="Q2544" s="12" t="s">
        <v>2732</v>
      </c>
      <c r="R2544" s="12" t="s">
        <v>1850</v>
      </c>
      <c r="S2544" s="12" t="s">
        <v>1857</v>
      </c>
    </row>
    <row r="2545" spans="1:19" x14ac:dyDescent="0.25">
      <c r="A2545" s="12" t="s">
        <v>1852</v>
      </c>
      <c r="B2545" s="12" t="s">
        <v>1838</v>
      </c>
      <c r="C2545" s="12" t="s">
        <v>1853</v>
      </c>
      <c r="D2545" s="12" t="s">
        <v>1840</v>
      </c>
      <c r="E2545" s="12" t="s">
        <v>1841</v>
      </c>
      <c r="F2545" s="13">
        <v>27038.639999999999</v>
      </c>
      <c r="G2545" s="12" t="s">
        <v>1842</v>
      </c>
      <c r="H2545" s="18">
        <v>43952</v>
      </c>
      <c r="I2545" s="12" t="s">
        <v>4525</v>
      </c>
      <c r="J2545" s="12" t="s">
        <v>4523</v>
      </c>
      <c r="K2545" s="12">
        <v>11094</v>
      </c>
      <c r="L2545" s="12" t="s">
        <v>4514</v>
      </c>
      <c r="M2545" s="12">
        <v>111600</v>
      </c>
      <c r="N2545" s="12" t="s">
        <v>4524</v>
      </c>
      <c r="O2545" s="12" t="s">
        <v>1854</v>
      </c>
      <c r="P2545" s="12" t="s">
        <v>1855</v>
      </c>
      <c r="Q2545" s="12" t="s">
        <v>1856</v>
      </c>
      <c r="R2545" s="12" t="s">
        <v>1850</v>
      </c>
      <c r="S2545" s="12" t="s">
        <v>1857</v>
      </c>
    </row>
    <row r="2546" spans="1:19" x14ac:dyDescent="0.25">
      <c r="A2546" s="12" t="s">
        <v>1858</v>
      </c>
      <c r="B2546" s="12" t="s">
        <v>1838</v>
      </c>
      <c r="C2546" s="12" t="s">
        <v>1859</v>
      </c>
      <c r="D2546" s="12" t="s">
        <v>1840</v>
      </c>
      <c r="E2546" s="12" t="s">
        <v>1841</v>
      </c>
      <c r="F2546" s="13">
        <v>27038.639999999999</v>
      </c>
      <c r="G2546" s="12" t="s">
        <v>1842</v>
      </c>
      <c r="H2546" s="18">
        <v>43983</v>
      </c>
      <c r="I2546" s="12" t="s">
        <v>4434</v>
      </c>
      <c r="J2546" s="12" t="s">
        <v>4523</v>
      </c>
      <c r="K2546" s="12">
        <v>11094</v>
      </c>
      <c r="L2546" s="12" t="s">
        <v>4514</v>
      </c>
      <c r="M2546" s="12">
        <v>111600</v>
      </c>
      <c r="N2546" s="12" t="s">
        <v>4524</v>
      </c>
      <c r="O2546" s="12" t="s">
        <v>1860</v>
      </c>
      <c r="P2546" s="12" t="s">
        <v>1861</v>
      </c>
      <c r="Q2546" s="12" t="s">
        <v>1862</v>
      </c>
      <c r="R2546" s="12" t="s">
        <v>1850</v>
      </c>
      <c r="S2546" s="12" t="s">
        <v>1857</v>
      </c>
    </row>
    <row r="2547" spans="1:19" x14ac:dyDescent="0.25">
      <c r="A2547" s="12" t="s">
        <v>1837</v>
      </c>
      <c r="B2547" s="12" t="s">
        <v>1838</v>
      </c>
      <c r="C2547" s="12" t="s">
        <v>1839</v>
      </c>
      <c r="D2547" s="12" t="s">
        <v>1840</v>
      </c>
      <c r="E2547" s="12" t="s">
        <v>1841</v>
      </c>
      <c r="F2547" s="13">
        <v>1502.04</v>
      </c>
      <c r="G2547" s="12" t="s">
        <v>1842</v>
      </c>
      <c r="H2547" s="18">
        <v>43922</v>
      </c>
      <c r="I2547" s="12" t="s">
        <v>4507</v>
      </c>
      <c r="J2547" s="12" t="s">
        <v>4526</v>
      </c>
      <c r="K2547" s="12">
        <v>11094</v>
      </c>
      <c r="L2547" s="12" t="s">
        <v>4514</v>
      </c>
      <c r="M2547" s="12">
        <v>111700</v>
      </c>
      <c r="N2547" s="12" t="s">
        <v>4527</v>
      </c>
      <c r="O2547" s="12" t="s">
        <v>1847</v>
      </c>
      <c r="P2547" s="12" t="s">
        <v>1848</v>
      </c>
      <c r="Q2547" s="12" t="s">
        <v>2732</v>
      </c>
      <c r="R2547" s="12" t="s">
        <v>1850</v>
      </c>
      <c r="S2547" s="12" t="s">
        <v>1877</v>
      </c>
    </row>
    <row r="2548" spans="1:19" x14ac:dyDescent="0.25">
      <c r="A2548" s="12" t="s">
        <v>1852</v>
      </c>
      <c r="B2548" s="12" t="s">
        <v>1838</v>
      </c>
      <c r="C2548" s="12" t="s">
        <v>1853</v>
      </c>
      <c r="D2548" s="12" t="s">
        <v>1840</v>
      </c>
      <c r="E2548" s="12" t="s">
        <v>1841</v>
      </c>
      <c r="F2548" s="13">
        <v>1590.84</v>
      </c>
      <c r="G2548" s="12" t="s">
        <v>1842</v>
      </c>
      <c r="H2548" s="18">
        <v>43952</v>
      </c>
      <c r="I2548" s="12" t="s">
        <v>4528</v>
      </c>
      <c r="J2548" s="12" t="s">
        <v>4526</v>
      </c>
      <c r="K2548" s="12">
        <v>11094</v>
      </c>
      <c r="L2548" s="12" t="s">
        <v>4514</v>
      </c>
      <c r="M2548" s="12">
        <v>111700</v>
      </c>
      <c r="N2548" s="12" t="s">
        <v>4527</v>
      </c>
      <c r="O2548" s="12" t="s">
        <v>1854</v>
      </c>
      <c r="P2548" s="12" t="s">
        <v>1855</v>
      </c>
      <c r="Q2548" s="12" t="s">
        <v>1856</v>
      </c>
      <c r="R2548" s="12" t="s">
        <v>1850</v>
      </c>
      <c r="S2548" s="12" t="s">
        <v>1877</v>
      </c>
    </row>
    <row r="2549" spans="1:19" x14ac:dyDescent="0.25">
      <c r="A2549" s="12" t="s">
        <v>1858</v>
      </c>
      <c r="B2549" s="12" t="s">
        <v>1838</v>
      </c>
      <c r="C2549" s="12" t="s">
        <v>1859</v>
      </c>
      <c r="D2549" s="12" t="s">
        <v>1840</v>
      </c>
      <c r="E2549" s="12" t="s">
        <v>1841</v>
      </c>
      <c r="F2549" s="13">
        <v>1768.44</v>
      </c>
      <c r="G2549" s="12" t="s">
        <v>1842</v>
      </c>
      <c r="H2549" s="18">
        <v>43983</v>
      </c>
      <c r="I2549" s="12" t="s">
        <v>4437</v>
      </c>
      <c r="J2549" s="12" t="s">
        <v>4526</v>
      </c>
      <c r="K2549" s="12">
        <v>11094</v>
      </c>
      <c r="L2549" s="12" t="s">
        <v>4514</v>
      </c>
      <c r="M2549" s="12">
        <v>111700</v>
      </c>
      <c r="N2549" s="12" t="s">
        <v>4527</v>
      </c>
      <c r="O2549" s="12" t="s">
        <v>1860</v>
      </c>
      <c r="P2549" s="12" t="s">
        <v>1861</v>
      </c>
      <c r="Q2549" s="12" t="s">
        <v>1862</v>
      </c>
      <c r="R2549" s="12" t="s">
        <v>1850</v>
      </c>
      <c r="S2549" s="12" t="s">
        <v>1877</v>
      </c>
    </row>
    <row r="2550" spans="1:19" x14ac:dyDescent="0.25">
      <c r="A2550" s="12" t="s">
        <v>1858</v>
      </c>
      <c r="B2550" s="12" t="s">
        <v>1838</v>
      </c>
      <c r="C2550" s="12" t="s">
        <v>1859</v>
      </c>
      <c r="D2550" s="12" t="s">
        <v>1840</v>
      </c>
      <c r="E2550" s="12" t="s">
        <v>1841</v>
      </c>
      <c r="F2550" s="13">
        <v>4.84</v>
      </c>
      <c r="G2550" s="12" t="s">
        <v>1842</v>
      </c>
      <c r="H2550" s="18">
        <v>43983</v>
      </c>
      <c r="I2550" s="12" t="s">
        <v>4440</v>
      </c>
      <c r="J2550" s="12" t="s">
        <v>4529</v>
      </c>
      <c r="K2550" s="12">
        <v>11094</v>
      </c>
      <c r="L2550" s="12" t="s">
        <v>4514</v>
      </c>
      <c r="M2550" s="12">
        <v>113000</v>
      </c>
      <c r="N2550" s="12" t="s">
        <v>4530</v>
      </c>
      <c r="O2550" s="12" t="s">
        <v>1860</v>
      </c>
      <c r="P2550" s="12" t="s">
        <v>1861</v>
      </c>
      <c r="Q2550" s="12" t="s">
        <v>1862</v>
      </c>
      <c r="R2550" s="12" t="s">
        <v>1850</v>
      </c>
      <c r="S2550" s="12" t="s">
        <v>1877</v>
      </c>
    </row>
    <row r="2551" spans="1:19" x14ac:dyDescent="0.25">
      <c r="A2551" s="12" t="s">
        <v>1837</v>
      </c>
      <c r="B2551" s="12" t="s">
        <v>1838</v>
      </c>
      <c r="C2551" s="12" t="s">
        <v>1839</v>
      </c>
      <c r="D2551" s="12" t="s">
        <v>1840</v>
      </c>
      <c r="E2551" s="12" t="s">
        <v>1841</v>
      </c>
      <c r="F2551" s="13">
        <v>589.58000000000004</v>
      </c>
      <c r="G2551" s="12" t="s">
        <v>1842</v>
      </c>
      <c r="H2551" s="18">
        <v>43922</v>
      </c>
      <c r="I2551" s="12" t="s">
        <v>4512</v>
      </c>
      <c r="J2551" s="12" t="s">
        <v>4531</v>
      </c>
      <c r="K2551" s="12">
        <v>11094</v>
      </c>
      <c r="L2551" s="12" t="s">
        <v>4514</v>
      </c>
      <c r="M2551" s="12">
        <v>113010</v>
      </c>
      <c r="N2551" s="12" t="s">
        <v>4532</v>
      </c>
      <c r="O2551" s="12" t="s">
        <v>1847</v>
      </c>
      <c r="P2551" s="12" t="s">
        <v>1848</v>
      </c>
      <c r="Q2551" s="12" t="s">
        <v>2732</v>
      </c>
      <c r="R2551" s="12" t="s">
        <v>1850</v>
      </c>
      <c r="S2551" s="12" t="s">
        <v>1851</v>
      </c>
    </row>
    <row r="2552" spans="1:19" x14ac:dyDescent="0.25">
      <c r="A2552" s="12" t="s">
        <v>1852</v>
      </c>
      <c r="B2552" s="12" t="s">
        <v>1838</v>
      </c>
      <c r="C2552" s="12" t="s">
        <v>1853</v>
      </c>
      <c r="D2552" s="12" t="s">
        <v>1840</v>
      </c>
      <c r="E2552" s="12" t="s">
        <v>1841</v>
      </c>
      <c r="F2552" s="13">
        <v>589.58000000000004</v>
      </c>
      <c r="G2552" s="12" t="s">
        <v>1842</v>
      </c>
      <c r="H2552" s="18">
        <v>43952</v>
      </c>
      <c r="I2552" s="12" t="s">
        <v>4533</v>
      </c>
      <c r="J2552" s="12" t="s">
        <v>4531</v>
      </c>
      <c r="K2552" s="12">
        <v>11094</v>
      </c>
      <c r="L2552" s="12" t="s">
        <v>4514</v>
      </c>
      <c r="M2552" s="12">
        <v>113010</v>
      </c>
      <c r="N2552" s="12" t="s">
        <v>4532</v>
      </c>
      <c r="O2552" s="12" t="s">
        <v>1854</v>
      </c>
      <c r="P2552" s="12" t="s">
        <v>1855</v>
      </c>
      <c r="Q2552" s="12" t="s">
        <v>1856</v>
      </c>
      <c r="R2552" s="12" t="s">
        <v>1850</v>
      </c>
      <c r="S2552" s="12" t="s">
        <v>1851</v>
      </c>
    </row>
    <row r="2553" spans="1:19" x14ac:dyDescent="0.25">
      <c r="A2553" s="12" t="s">
        <v>1858</v>
      </c>
      <c r="B2553" s="12" t="s">
        <v>1838</v>
      </c>
      <c r="C2553" s="12" t="s">
        <v>1859</v>
      </c>
      <c r="D2553" s="12" t="s">
        <v>1840</v>
      </c>
      <c r="E2553" s="12" t="s">
        <v>1841</v>
      </c>
      <c r="F2553" s="13">
        <v>617.57000000000005</v>
      </c>
      <c r="G2553" s="12" t="s">
        <v>1842</v>
      </c>
      <c r="H2553" s="18">
        <v>43983</v>
      </c>
      <c r="I2553" s="12" t="s">
        <v>4444</v>
      </c>
      <c r="J2553" s="12" t="s">
        <v>4531</v>
      </c>
      <c r="K2553" s="12">
        <v>11094</v>
      </c>
      <c r="L2553" s="12" t="s">
        <v>4514</v>
      </c>
      <c r="M2553" s="12">
        <v>113010</v>
      </c>
      <c r="N2553" s="12" t="s">
        <v>4532</v>
      </c>
      <c r="O2553" s="12" t="s">
        <v>1860</v>
      </c>
      <c r="P2553" s="12" t="s">
        <v>1861</v>
      </c>
      <c r="Q2553" s="12" t="s">
        <v>1862</v>
      </c>
      <c r="R2553" s="12" t="s">
        <v>1850</v>
      </c>
      <c r="S2553" s="12" t="s">
        <v>1851</v>
      </c>
    </row>
    <row r="2554" spans="1:19" x14ac:dyDescent="0.25">
      <c r="A2554" s="12" t="s">
        <v>1837</v>
      </c>
      <c r="B2554" s="12" t="s">
        <v>1838</v>
      </c>
      <c r="C2554" s="12" t="s">
        <v>1839</v>
      </c>
      <c r="D2554" s="12" t="s">
        <v>1840</v>
      </c>
      <c r="E2554" s="12" t="s">
        <v>1841</v>
      </c>
      <c r="F2554" s="13">
        <v>195.74</v>
      </c>
      <c r="G2554" s="12" t="s">
        <v>1842</v>
      </c>
      <c r="H2554" s="18">
        <v>43922</v>
      </c>
      <c r="I2554" s="12" t="s">
        <v>4516</v>
      </c>
      <c r="J2554" s="12" t="s">
        <v>4534</v>
      </c>
      <c r="K2554" s="12">
        <v>11094</v>
      </c>
      <c r="L2554" s="12" t="s">
        <v>4514</v>
      </c>
      <c r="M2554" s="12">
        <v>113020</v>
      </c>
      <c r="N2554" s="12" t="s">
        <v>4535</v>
      </c>
      <c r="O2554" s="12" t="s">
        <v>1847</v>
      </c>
      <c r="P2554" s="12" t="s">
        <v>1848</v>
      </c>
      <c r="Q2554" s="12" t="s">
        <v>2732</v>
      </c>
      <c r="R2554" s="12" t="s">
        <v>1850</v>
      </c>
      <c r="S2554" s="12" t="s">
        <v>1866</v>
      </c>
    </row>
    <row r="2555" spans="1:19" x14ac:dyDescent="0.25">
      <c r="A2555" s="12" t="s">
        <v>1852</v>
      </c>
      <c r="B2555" s="12" t="s">
        <v>1838</v>
      </c>
      <c r="C2555" s="12" t="s">
        <v>1853</v>
      </c>
      <c r="D2555" s="12" t="s">
        <v>1840</v>
      </c>
      <c r="E2555" s="12" t="s">
        <v>1841</v>
      </c>
      <c r="F2555" s="13">
        <v>195.74</v>
      </c>
      <c r="G2555" s="12" t="s">
        <v>1842</v>
      </c>
      <c r="H2555" s="18">
        <v>43952</v>
      </c>
      <c r="I2555" s="12" t="s">
        <v>4536</v>
      </c>
      <c r="J2555" s="12" t="s">
        <v>4534</v>
      </c>
      <c r="K2555" s="12">
        <v>11094</v>
      </c>
      <c r="L2555" s="12" t="s">
        <v>4514</v>
      </c>
      <c r="M2555" s="12">
        <v>113020</v>
      </c>
      <c r="N2555" s="12" t="s">
        <v>4535</v>
      </c>
      <c r="O2555" s="12" t="s">
        <v>1854</v>
      </c>
      <c r="P2555" s="12" t="s">
        <v>1855</v>
      </c>
      <c r="Q2555" s="12" t="s">
        <v>1856</v>
      </c>
      <c r="R2555" s="12" t="s">
        <v>1850</v>
      </c>
      <c r="S2555" s="12" t="s">
        <v>1866</v>
      </c>
    </row>
    <row r="2556" spans="1:19" x14ac:dyDescent="0.25">
      <c r="A2556" s="12" t="s">
        <v>1858</v>
      </c>
      <c r="B2556" s="12" t="s">
        <v>1838</v>
      </c>
      <c r="C2556" s="12" t="s">
        <v>1859</v>
      </c>
      <c r="D2556" s="12" t="s">
        <v>1840</v>
      </c>
      <c r="E2556" s="12" t="s">
        <v>1841</v>
      </c>
      <c r="F2556" s="13">
        <v>195.74</v>
      </c>
      <c r="G2556" s="12" t="s">
        <v>1842</v>
      </c>
      <c r="H2556" s="18">
        <v>43983</v>
      </c>
      <c r="I2556" s="12" t="s">
        <v>4448</v>
      </c>
      <c r="J2556" s="12" t="s">
        <v>4534</v>
      </c>
      <c r="K2556" s="12">
        <v>11094</v>
      </c>
      <c r="L2556" s="12" t="s">
        <v>4514</v>
      </c>
      <c r="M2556" s="12">
        <v>113020</v>
      </c>
      <c r="N2556" s="12" t="s">
        <v>4535</v>
      </c>
      <c r="O2556" s="12" t="s">
        <v>1860</v>
      </c>
      <c r="P2556" s="12" t="s">
        <v>1861</v>
      </c>
      <c r="Q2556" s="12" t="s">
        <v>1862</v>
      </c>
      <c r="R2556" s="12" t="s">
        <v>1850</v>
      </c>
      <c r="S2556" s="12" t="s">
        <v>1866</v>
      </c>
    </row>
    <row r="2557" spans="1:19" x14ac:dyDescent="0.25">
      <c r="A2557" s="12" t="s">
        <v>1837</v>
      </c>
      <c r="B2557" s="12" t="s">
        <v>1838</v>
      </c>
      <c r="C2557" s="12" t="s">
        <v>1839</v>
      </c>
      <c r="D2557" s="12" t="s">
        <v>1840</v>
      </c>
      <c r="E2557" s="12" t="s">
        <v>1841</v>
      </c>
      <c r="F2557" s="13">
        <v>7500.32</v>
      </c>
      <c r="G2557" s="12" t="s">
        <v>1842</v>
      </c>
      <c r="H2557" s="18">
        <v>43922</v>
      </c>
      <c r="I2557" s="12" t="s">
        <v>4519</v>
      </c>
      <c r="J2557" s="12" t="s">
        <v>4537</v>
      </c>
      <c r="K2557" s="12">
        <v>11094</v>
      </c>
      <c r="L2557" s="12" t="s">
        <v>4514</v>
      </c>
      <c r="M2557" s="12">
        <v>113040</v>
      </c>
      <c r="N2557" s="12" t="s">
        <v>4538</v>
      </c>
      <c r="O2557" s="12" t="s">
        <v>1847</v>
      </c>
      <c r="P2557" s="12" t="s">
        <v>1848</v>
      </c>
      <c r="Q2557" s="12" t="s">
        <v>2732</v>
      </c>
      <c r="R2557" s="12" t="s">
        <v>1850</v>
      </c>
      <c r="S2557" s="12" t="s">
        <v>1815</v>
      </c>
    </row>
    <row r="2558" spans="1:19" x14ac:dyDescent="0.25">
      <c r="A2558" s="12" t="s">
        <v>1852</v>
      </c>
      <c r="B2558" s="12" t="s">
        <v>1838</v>
      </c>
      <c r="C2558" s="12" t="s">
        <v>1853</v>
      </c>
      <c r="D2558" s="12" t="s">
        <v>1840</v>
      </c>
      <c r="E2558" s="12" t="s">
        <v>1841</v>
      </c>
      <c r="F2558" s="13">
        <v>7567.57</v>
      </c>
      <c r="G2558" s="12" t="s">
        <v>1842</v>
      </c>
      <c r="H2558" s="18">
        <v>43952</v>
      </c>
      <c r="I2558" s="12" t="s">
        <v>4539</v>
      </c>
      <c r="J2558" s="12" t="s">
        <v>4537</v>
      </c>
      <c r="K2558" s="12">
        <v>11094</v>
      </c>
      <c r="L2558" s="12" t="s">
        <v>4514</v>
      </c>
      <c r="M2558" s="12">
        <v>113040</v>
      </c>
      <c r="N2558" s="12" t="s">
        <v>4538</v>
      </c>
      <c r="O2558" s="12" t="s">
        <v>1854</v>
      </c>
      <c r="P2558" s="12" t="s">
        <v>1855</v>
      </c>
      <c r="Q2558" s="12" t="s">
        <v>1856</v>
      </c>
      <c r="R2558" s="12" t="s">
        <v>1850</v>
      </c>
      <c r="S2558" s="12" t="s">
        <v>1815</v>
      </c>
    </row>
    <row r="2559" spans="1:19" x14ac:dyDescent="0.25">
      <c r="A2559" s="12" t="s">
        <v>1858</v>
      </c>
      <c r="B2559" s="12" t="s">
        <v>1838</v>
      </c>
      <c r="C2559" s="12" t="s">
        <v>1859</v>
      </c>
      <c r="D2559" s="12" t="s">
        <v>1840</v>
      </c>
      <c r="E2559" s="12" t="s">
        <v>1841</v>
      </c>
      <c r="F2559" s="13">
        <v>7567.39</v>
      </c>
      <c r="G2559" s="12" t="s">
        <v>1842</v>
      </c>
      <c r="H2559" s="18">
        <v>43983</v>
      </c>
      <c r="I2559" s="12" t="s">
        <v>4451</v>
      </c>
      <c r="J2559" s="12" t="s">
        <v>4537</v>
      </c>
      <c r="K2559" s="12">
        <v>11094</v>
      </c>
      <c r="L2559" s="12" t="s">
        <v>4514</v>
      </c>
      <c r="M2559" s="12">
        <v>113040</v>
      </c>
      <c r="N2559" s="12" t="s">
        <v>4538</v>
      </c>
      <c r="O2559" s="12" t="s">
        <v>1860</v>
      </c>
      <c r="P2559" s="12" t="s">
        <v>1861</v>
      </c>
      <c r="Q2559" s="12" t="s">
        <v>1862</v>
      </c>
      <c r="R2559" s="12" t="s">
        <v>1850</v>
      </c>
      <c r="S2559" s="12" t="s">
        <v>1815</v>
      </c>
    </row>
    <row r="2560" spans="1:19" x14ac:dyDescent="0.25">
      <c r="A2560" s="12" t="s">
        <v>1837</v>
      </c>
      <c r="B2560" s="12" t="s">
        <v>1838</v>
      </c>
      <c r="C2560" s="12" t="s">
        <v>1839</v>
      </c>
      <c r="D2560" s="12" t="s">
        <v>1840</v>
      </c>
      <c r="E2560" s="12" t="s">
        <v>1841</v>
      </c>
      <c r="F2560" s="13">
        <v>1900.26</v>
      </c>
      <c r="G2560" s="12" t="s">
        <v>1842</v>
      </c>
      <c r="H2560" s="18">
        <v>43922</v>
      </c>
      <c r="I2560" s="12" t="s">
        <v>4522</v>
      </c>
      <c r="J2560" s="12" t="s">
        <v>4540</v>
      </c>
      <c r="K2560" s="12">
        <v>11094</v>
      </c>
      <c r="L2560" s="12" t="s">
        <v>4514</v>
      </c>
      <c r="M2560" s="12">
        <v>113060</v>
      </c>
      <c r="N2560" s="12" t="s">
        <v>4541</v>
      </c>
      <c r="O2560" s="12" t="s">
        <v>1847</v>
      </c>
      <c r="P2560" s="12" t="s">
        <v>1848</v>
      </c>
      <c r="Q2560" s="12" t="s">
        <v>2732</v>
      </c>
      <c r="R2560" s="12" t="s">
        <v>1850</v>
      </c>
      <c r="S2560" s="12" t="s">
        <v>1857</v>
      </c>
    </row>
    <row r="2561" spans="1:19" x14ac:dyDescent="0.25">
      <c r="A2561" s="12" t="s">
        <v>1852</v>
      </c>
      <c r="B2561" s="12" t="s">
        <v>1838</v>
      </c>
      <c r="C2561" s="12" t="s">
        <v>1853</v>
      </c>
      <c r="D2561" s="12" t="s">
        <v>1840</v>
      </c>
      <c r="E2561" s="12" t="s">
        <v>1841</v>
      </c>
      <c r="F2561" s="13">
        <v>1722.6</v>
      </c>
      <c r="G2561" s="12" t="s">
        <v>1842</v>
      </c>
      <c r="H2561" s="18">
        <v>43952</v>
      </c>
      <c r="I2561" s="12" t="s">
        <v>4542</v>
      </c>
      <c r="J2561" s="12" t="s">
        <v>4540</v>
      </c>
      <c r="K2561" s="12">
        <v>11094</v>
      </c>
      <c r="L2561" s="12" t="s">
        <v>4514</v>
      </c>
      <c r="M2561" s="12">
        <v>113060</v>
      </c>
      <c r="N2561" s="12" t="s">
        <v>4541</v>
      </c>
      <c r="O2561" s="12" t="s">
        <v>1854</v>
      </c>
      <c r="P2561" s="12" t="s">
        <v>1855</v>
      </c>
      <c r="Q2561" s="12" t="s">
        <v>1856</v>
      </c>
      <c r="R2561" s="12" t="s">
        <v>1850</v>
      </c>
      <c r="S2561" s="12" t="s">
        <v>1857</v>
      </c>
    </row>
    <row r="2562" spans="1:19" x14ac:dyDescent="0.25">
      <c r="A2562" s="12" t="s">
        <v>1858</v>
      </c>
      <c r="B2562" s="12" t="s">
        <v>1838</v>
      </c>
      <c r="C2562" s="12" t="s">
        <v>1859</v>
      </c>
      <c r="D2562" s="12" t="s">
        <v>1840</v>
      </c>
      <c r="E2562" s="12" t="s">
        <v>1841</v>
      </c>
      <c r="F2562" s="13">
        <v>1722.6</v>
      </c>
      <c r="G2562" s="12" t="s">
        <v>1842</v>
      </c>
      <c r="H2562" s="18">
        <v>43983</v>
      </c>
      <c r="I2562" s="12" t="s">
        <v>4454</v>
      </c>
      <c r="J2562" s="12" t="s">
        <v>4540</v>
      </c>
      <c r="K2562" s="12">
        <v>11094</v>
      </c>
      <c r="L2562" s="12" t="s">
        <v>4514</v>
      </c>
      <c r="M2562" s="12">
        <v>113060</v>
      </c>
      <c r="N2562" s="12" t="s">
        <v>4541</v>
      </c>
      <c r="O2562" s="12" t="s">
        <v>1860</v>
      </c>
      <c r="P2562" s="12" t="s">
        <v>1861</v>
      </c>
      <c r="Q2562" s="12" t="s">
        <v>1862</v>
      </c>
      <c r="R2562" s="12" t="s">
        <v>1850</v>
      </c>
      <c r="S2562" s="12" t="s">
        <v>1857</v>
      </c>
    </row>
    <row r="2563" spans="1:19" x14ac:dyDescent="0.25">
      <c r="A2563" s="12" t="s">
        <v>1837</v>
      </c>
      <c r="B2563" s="12" t="s">
        <v>1838</v>
      </c>
      <c r="C2563" s="12" t="s">
        <v>1839</v>
      </c>
      <c r="D2563" s="12" t="s">
        <v>1840</v>
      </c>
      <c r="E2563" s="12" t="s">
        <v>1841</v>
      </c>
      <c r="F2563" s="13">
        <v>279.38</v>
      </c>
      <c r="G2563" s="12" t="s">
        <v>1842</v>
      </c>
      <c r="H2563" s="18">
        <v>43922</v>
      </c>
      <c r="I2563" s="12" t="s">
        <v>4525</v>
      </c>
      <c r="J2563" s="12" t="s">
        <v>4543</v>
      </c>
      <c r="K2563" s="12">
        <v>11094</v>
      </c>
      <c r="L2563" s="12" t="s">
        <v>4514</v>
      </c>
      <c r="M2563" s="12">
        <v>114000</v>
      </c>
      <c r="N2563" s="12" t="s">
        <v>4544</v>
      </c>
      <c r="O2563" s="12" t="s">
        <v>1847</v>
      </c>
      <c r="P2563" s="12" t="s">
        <v>1848</v>
      </c>
      <c r="Q2563" s="12" t="s">
        <v>2732</v>
      </c>
      <c r="R2563" s="12" t="s">
        <v>1850</v>
      </c>
      <c r="S2563" s="12" t="s">
        <v>1877</v>
      </c>
    </row>
    <row r="2564" spans="1:19" x14ac:dyDescent="0.25">
      <c r="A2564" s="12" t="s">
        <v>1852</v>
      </c>
      <c r="B2564" s="12" t="s">
        <v>1838</v>
      </c>
      <c r="C2564" s="12" t="s">
        <v>1853</v>
      </c>
      <c r="D2564" s="12" t="s">
        <v>1840</v>
      </c>
      <c r="E2564" s="12" t="s">
        <v>1841</v>
      </c>
      <c r="F2564" s="13">
        <v>304.14999999999998</v>
      </c>
      <c r="G2564" s="12" t="s">
        <v>1842</v>
      </c>
      <c r="H2564" s="18">
        <v>43952</v>
      </c>
      <c r="I2564" s="12" t="s">
        <v>2012</v>
      </c>
      <c r="J2564" s="12" t="s">
        <v>4543</v>
      </c>
      <c r="K2564" s="12">
        <v>11094</v>
      </c>
      <c r="L2564" s="12" t="s">
        <v>4514</v>
      </c>
      <c r="M2564" s="12">
        <v>114000</v>
      </c>
      <c r="N2564" s="12" t="s">
        <v>4544</v>
      </c>
      <c r="O2564" s="12" t="s">
        <v>1854</v>
      </c>
      <c r="P2564" s="12" t="s">
        <v>1855</v>
      </c>
      <c r="Q2564" s="12" t="s">
        <v>1856</v>
      </c>
      <c r="R2564" s="12" t="s">
        <v>1850</v>
      </c>
      <c r="S2564" s="12" t="s">
        <v>1877</v>
      </c>
    </row>
    <row r="2565" spans="1:19" x14ac:dyDescent="0.25">
      <c r="A2565" s="12" t="s">
        <v>1858</v>
      </c>
      <c r="B2565" s="12" t="s">
        <v>1838</v>
      </c>
      <c r="C2565" s="12" t="s">
        <v>1859</v>
      </c>
      <c r="D2565" s="12" t="s">
        <v>1840</v>
      </c>
      <c r="E2565" s="12" t="s">
        <v>1841</v>
      </c>
      <c r="F2565" s="13">
        <v>353.71</v>
      </c>
      <c r="G2565" s="12" t="s">
        <v>1842</v>
      </c>
      <c r="H2565" s="18">
        <v>43983</v>
      </c>
      <c r="I2565" s="12" t="s">
        <v>4457</v>
      </c>
      <c r="J2565" s="12" t="s">
        <v>4543</v>
      </c>
      <c r="K2565" s="12">
        <v>11094</v>
      </c>
      <c r="L2565" s="12" t="s">
        <v>4514</v>
      </c>
      <c r="M2565" s="12">
        <v>114000</v>
      </c>
      <c r="N2565" s="12" t="s">
        <v>4544</v>
      </c>
      <c r="O2565" s="12" t="s">
        <v>1860</v>
      </c>
      <c r="P2565" s="12" t="s">
        <v>1861</v>
      </c>
      <c r="Q2565" s="12" t="s">
        <v>1862</v>
      </c>
      <c r="R2565" s="12" t="s">
        <v>1850</v>
      </c>
      <c r="S2565" s="12" t="s">
        <v>1877</v>
      </c>
    </row>
    <row r="2566" spans="1:19" x14ac:dyDescent="0.25">
      <c r="A2566" s="12" t="s">
        <v>1837</v>
      </c>
      <c r="B2566" s="12" t="s">
        <v>1838</v>
      </c>
      <c r="C2566" s="12" t="s">
        <v>1839</v>
      </c>
      <c r="D2566" s="12" t="s">
        <v>1840</v>
      </c>
      <c r="E2566" s="12" t="s">
        <v>1841</v>
      </c>
      <c r="F2566" s="13">
        <v>2213.11</v>
      </c>
      <c r="G2566" s="12" t="s">
        <v>1842</v>
      </c>
      <c r="H2566" s="18">
        <v>43922</v>
      </c>
      <c r="I2566" s="12" t="s">
        <v>4528</v>
      </c>
      <c r="J2566" s="12" t="s">
        <v>4545</v>
      </c>
      <c r="K2566" s="12">
        <v>11094</v>
      </c>
      <c r="L2566" s="12" t="s">
        <v>4514</v>
      </c>
      <c r="M2566" s="12">
        <v>114010</v>
      </c>
      <c r="N2566" s="12" t="s">
        <v>4546</v>
      </c>
      <c r="O2566" s="12" t="s">
        <v>1847</v>
      </c>
      <c r="P2566" s="12" t="s">
        <v>1848</v>
      </c>
      <c r="Q2566" s="12" t="s">
        <v>2732</v>
      </c>
      <c r="R2566" s="12" t="s">
        <v>1850</v>
      </c>
      <c r="S2566" s="12" t="s">
        <v>1851</v>
      </c>
    </row>
    <row r="2567" spans="1:19" x14ac:dyDescent="0.25">
      <c r="A2567" s="12" t="s">
        <v>1852</v>
      </c>
      <c r="B2567" s="12" t="s">
        <v>1838</v>
      </c>
      <c r="C2567" s="12" t="s">
        <v>1853</v>
      </c>
      <c r="D2567" s="12" t="s">
        <v>1840</v>
      </c>
      <c r="E2567" s="12" t="s">
        <v>1841</v>
      </c>
      <c r="F2567" s="13">
        <v>2213.11</v>
      </c>
      <c r="G2567" s="12" t="s">
        <v>1842</v>
      </c>
      <c r="H2567" s="18">
        <v>43952</v>
      </c>
      <c r="I2567" s="12" t="s">
        <v>2017</v>
      </c>
      <c r="J2567" s="12" t="s">
        <v>4545</v>
      </c>
      <c r="K2567" s="12">
        <v>11094</v>
      </c>
      <c r="L2567" s="12" t="s">
        <v>4514</v>
      </c>
      <c r="M2567" s="12">
        <v>114010</v>
      </c>
      <c r="N2567" s="12" t="s">
        <v>4546</v>
      </c>
      <c r="O2567" s="12" t="s">
        <v>1854</v>
      </c>
      <c r="P2567" s="12" t="s">
        <v>1855</v>
      </c>
      <c r="Q2567" s="12" t="s">
        <v>1856</v>
      </c>
      <c r="R2567" s="12" t="s">
        <v>1850</v>
      </c>
      <c r="S2567" s="12" t="s">
        <v>1851</v>
      </c>
    </row>
    <row r="2568" spans="1:19" x14ac:dyDescent="0.25">
      <c r="A2568" s="12" t="s">
        <v>1858</v>
      </c>
      <c r="B2568" s="12" t="s">
        <v>1838</v>
      </c>
      <c r="C2568" s="12" t="s">
        <v>1859</v>
      </c>
      <c r="D2568" s="12" t="s">
        <v>1840</v>
      </c>
      <c r="E2568" s="12" t="s">
        <v>1841</v>
      </c>
      <c r="F2568" s="13">
        <v>2269.7199999999998</v>
      </c>
      <c r="G2568" s="12" t="s">
        <v>1842</v>
      </c>
      <c r="H2568" s="18">
        <v>43983</v>
      </c>
      <c r="I2568" s="12" t="s">
        <v>4461</v>
      </c>
      <c r="J2568" s="12" t="s">
        <v>4545</v>
      </c>
      <c r="K2568" s="12">
        <v>11094</v>
      </c>
      <c r="L2568" s="12" t="s">
        <v>4514</v>
      </c>
      <c r="M2568" s="12">
        <v>114010</v>
      </c>
      <c r="N2568" s="12" t="s">
        <v>4546</v>
      </c>
      <c r="O2568" s="12" t="s">
        <v>1860</v>
      </c>
      <c r="P2568" s="12" t="s">
        <v>1861</v>
      </c>
      <c r="Q2568" s="12" t="s">
        <v>1862</v>
      </c>
      <c r="R2568" s="12" t="s">
        <v>1850</v>
      </c>
      <c r="S2568" s="12" t="s">
        <v>1851</v>
      </c>
    </row>
    <row r="2569" spans="1:19" x14ac:dyDescent="0.25">
      <c r="A2569" s="12" t="s">
        <v>1837</v>
      </c>
      <c r="B2569" s="12" t="s">
        <v>1838</v>
      </c>
      <c r="C2569" s="12" t="s">
        <v>1839</v>
      </c>
      <c r="D2569" s="12" t="s">
        <v>1840</v>
      </c>
      <c r="E2569" s="12" t="s">
        <v>1841</v>
      </c>
      <c r="F2569" s="13">
        <v>520.27</v>
      </c>
      <c r="G2569" s="12" t="s">
        <v>1842</v>
      </c>
      <c r="H2569" s="18">
        <v>43922</v>
      </c>
      <c r="I2569" s="12" t="s">
        <v>4533</v>
      </c>
      <c r="J2569" s="12" t="s">
        <v>4547</v>
      </c>
      <c r="K2569" s="12">
        <v>11094</v>
      </c>
      <c r="L2569" s="12" t="s">
        <v>4514</v>
      </c>
      <c r="M2569" s="12">
        <v>114020</v>
      </c>
      <c r="N2569" s="12" t="s">
        <v>4548</v>
      </c>
      <c r="O2569" s="12" t="s">
        <v>1847</v>
      </c>
      <c r="P2569" s="12" t="s">
        <v>1848</v>
      </c>
      <c r="Q2569" s="12" t="s">
        <v>2732</v>
      </c>
      <c r="R2569" s="12" t="s">
        <v>1850</v>
      </c>
      <c r="S2569" s="12" t="s">
        <v>1866</v>
      </c>
    </row>
    <row r="2570" spans="1:19" x14ac:dyDescent="0.25">
      <c r="A2570" s="12" t="s">
        <v>1852</v>
      </c>
      <c r="B2570" s="12" t="s">
        <v>1838</v>
      </c>
      <c r="C2570" s="12" t="s">
        <v>1853</v>
      </c>
      <c r="D2570" s="12" t="s">
        <v>1840</v>
      </c>
      <c r="E2570" s="12" t="s">
        <v>1841</v>
      </c>
      <c r="F2570" s="13">
        <v>520.27</v>
      </c>
      <c r="G2570" s="12" t="s">
        <v>1842</v>
      </c>
      <c r="H2570" s="18">
        <v>43952</v>
      </c>
      <c r="I2570" s="12" t="s">
        <v>2021</v>
      </c>
      <c r="J2570" s="12" t="s">
        <v>4547</v>
      </c>
      <c r="K2570" s="12">
        <v>11094</v>
      </c>
      <c r="L2570" s="12" t="s">
        <v>4514</v>
      </c>
      <c r="M2570" s="12">
        <v>114020</v>
      </c>
      <c r="N2570" s="12" t="s">
        <v>4548</v>
      </c>
      <c r="O2570" s="12" t="s">
        <v>1854</v>
      </c>
      <c r="P2570" s="12" t="s">
        <v>1855</v>
      </c>
      <c r="Q2570" s="12" t="s">
        <v>1856</v>
      </c>
      <c r="R2570" s="12" t="s">
        <v>1850</v>
      </c>
      <c r="S2570" s="12" t="s">
        <v>1866</v>
      </c>
    </row>
    <row r="2571" spans="1:19" x14ac:dyDescent="0.25">
      <c r="A2571" s="12" t="s">
        <v>1858</v>
      </c>
      <c r="B2571" s="12" t="s">
        <v>1838</v>
      </c>
      <c r="C2571" s="12" t="s">
        <v>1859</v>
      </c>
      <c r="D2571" s="12" t="s">
        <v>1840</v>
      </c>
      <c r="E2571" s="12" t="s">
        <v>1841</v>
      </c>
      <c r="F2571" s="13">
        <v>520.27</v>
      </c>
      <c r="G2571" s="12" t="s">
        <v>1842</v>
      </c>
      <c r="H2571" s="18">
        <v>43983</v>
      </c>
      <c r="I2571" s="12" t="s">
        <v>4465</v>
      </c>
      <c r="J2571" s="12" t="s">
        <v>4547</v>
      </c>
      <c r="K2571" s="12">
        <v>11094</v>
      </c>
      <c r="L2571" s="12" t="s">
        <v>4514</v>
      </c>
      <c r="M2571" s="12">
        <v>114020</v>
      </c>
      <c r="N2571" s="12" t="s">
        <v>4548</v>
      </c>
      <c r="O2571" s="12" t="s">
        <v>1860</v>
      </c>
      <c r="P2571" s="12" t="s">
        <v>1861</v>
      </c>
      <c r="Q2571" s="12" t="s">
        <v>1862</v>
      </c>
      <c r="R2571" s="12" t="s">
        <v>1850</v>
      </c>
      <c r="S2571" s="12" t="s">
        <v>1866</v>
      </c>
    </row>
    <row r="2572" spans="1:19" x14ac:dyDescent="0.25">
      <c r="A2572" s="12" t="s">
        <v>1837</v>
      </c>
      <c r="B2572" s="12" t="s">
        <v>1838</v>
      </c>
      <c r="C2572" s="12" t="s">
        <v>1839</v>
      </c>
      <c r="D2572" s="12" t="s">
        <v>1840</v>
      </c>
      <c r="E2572" s="12" t="s">
        <v>1841</v>
      </c>
      <c r="F2572" s="13">
        <v>15371.77</v>
      </c>
      <c r="G2572" s="12" t="s">
        <v>1842</v>
      </c>
      <c r="H2572" s="18">
        <v>43922</v>
      </c>
      <c r="I2572" s="12" t="s">
        <v>4536</v>
      </c>
      <c r="J2572" s="12" t="s">
        <v>4549</v>
      </c>
      <c r="K2572" s="12">
        <v>11094</v>
      </c>
      <c r="L2572" s="12" t="s">
        <v>4514</v>
      </c>
      <c r="M2572" s="12">
        <v>114040</v>
      </c>
      <c r="N2572" s="12" t="s">
        <v>4550</v>
      </c>
      <c r="O2572" s="12" t="s">
        <v>1847</v>
      </c>
      <c r="P2572" s="12" t="s">
        <v>1848</v>
      </c>
      <c r="Q2572" s="12" t="s">
        <v>2732</v>
      </c>
      <c r="R2572" s="12" t="s">
        <v>1850</v>
      </c>
      <c r="S2572" s="12" t="s">
        <v>1815</v>
      </c>
    </row>
    <row r="2573" spans="1:19" x14ac:dyDescent="0.25">
      <c r="A2573" s="12" t="s">
        <v>1852</v>
      </c>
      <c r="B2573" s="12" t="s">
        <v>1838</v>
      </c>
      <c r="C2573" s="12" t="s">
        <v>1853</v>
      </c>
      <c r="D2573" s="12" t="s">
        <v>1840</v>
      </c>
      <c r="E2573" s="12" t="s">
        <v>1841</v>
      </c>
      <c r="F2573" s="13">
        <v>15423.93</v>
      </c>
      <c r="G2573" s="12" t="s">
        <v>1842</v>
      </c>
      <c r="H2573" s="18">
        <v>43952</v>
      </c>
      <c r="I2573" s="12" t="s">
        <v>2025</v>
      </c>
      <c r="J2573" s="12" t="s">
        <v>4549</v>
      </c>
      <c r="K2573" s="12">
        <v>11094</v>
      </c>
      <c r="L2573" s="12" t="s">
        <v>4514</v>
      </c>
      <c r="M2573" s="12">
        <v>114040</v>
      </c>
      <c r="N2573" s="12" t="s">
        <v>4550</v>
      </c>
      <c r="O2573" s="12" t="s">
        <v>1854</v>
      </c>
      <c r="P2573" s="12" t="s">
        <v>1855</v>
      </c>
      <c r="Q2573" s="12" t="s">
        <v>1856</v>
      </c>
      <c r="R2573" s="12" t="s">
        <v>1850</v>
      </c>
      <c r="S2573" s="12" t="s">
        <v>1815</v>
      </c>
    </row>
    <row r="2574" spans="1:19" x14ac:dyDescent="0.25">
      <c r="A2574" s="12" t="s">
        <v>1858</v>
      </c>
      <c r="B2574" s="12" t="s">
        <v>1838</v>
      </c>
      <c r="C2574" s="12" t="s">
        <v>1859</v>
      </c>
      <c r="D2574" s="12" t="s">
        <v>1840</v>
      </c>
      <c r="E2574" s="12" t="s">
        <v>1841</v>
      </c>
      <c r="F2574" s="13">
        <v>15371.77</v>
      </c>
      <c r="G2574" s="12" t="s">
        <v>1842</v>
      </c>
      <c r="H2574" s="18">
        <v>43983</v>
      </c>
      <c r="I2574" s="12" t="s">
        <v>4468</v>
      </c>
      <c r="J2574" s="12" t="s">
        <v>4549</v>
      </c>
      <c r="K2574" s="12">
        <v>11094</v>
      </c>
      <c r="L2574" s="12" t="s">
        <v>4514</v>
      </c>
      <c r="M2574" s="12">
        <v>114040</v>
      </c>
      <c r="N2574" s="12" t="s">
        <v>4550</v>
      </c>
      <c r="O2574" s="12" t="s">
        <v>1860</v>
      </c>
      <c r="P2574" s="12" t="s">
        <v>1861</v>
      </c>
      <c r="Q2574" s="12" t="s">
        <v>1862</v>
      </c>
      <c r="R2574" s="12" t="s">
        <v>1850</v>
      </c>
      <c r="S2574" s="12" t="s">
        <v>1815</v>
      </c>
    </row>
    <row r="2575" spans="1:19" x14ac:dyDescent="0.25">
      <c r="A2575" s="12" t="s">
        <v>1837</v>
      </c>
      <c r="B2575" s="12" t="s">
        <v>1838</v>
      </c>
      <c r="C2575" s="12" t="s">
        <v>1839</v>
      </c>
      <c r="D2575" s="12" t="s">
        <v>1840</v>
      </c>
      <c r="E2575" s="12" t="s">
        <v>1841</v>
      </c>
      <c r="F2575" s="13">
        <v>7902.97</v>
      </c>
      <c r="G2575" s="12" t="s">
        <v>1842</v>
      </c>
      <c r="H2575" s="18">
        <v>43922</v>
      </c>
      <c r="I2575" s="12" t="s">
        <v>4539</v>
      </c>
      <c r="J2575" s="12" t="s">
        <v>4551</v>
      </c>
      <c r="K2575" s="12">
        <v>11094</v>
      </c>
      <c r="L2575" s="12" t="s">
        <v>4514</v>
      </c>
      <c r="M2575" s="12">
        <v>114060</v>
      </c>
      <c r="N2575" s="12" t="s">
        <v>4552</v>
      </c>
      <c r="O2575" s="12" t="s">
        <v>1847</v>
      </c>
      <c r="P2575" s="12" t="s">
        <v>1848</v>
      </c>
      <c r="Q2575" s="12" t="s">
        <v>2732</v>
      </c>
      <c r="R2575" s="12" t="s">
        <v>1850</v>
      </c>
      <c r="S2575" s="12" t="s">
        <v>1857</v>
      </c>
    </row>
    <row r="2576" spans="1:19" x14ac:dyDescent="0.25">
      <c r="A2576" s="12" t="s">
        <v>1852</v>
      </c>
      <c r="B2576" s="12" t="s">
        <v>1838</v>
      </c>
      <c r="C2576" s="12" t="s">
        <v>1853</v>
      </c>
      <c r="D2576" s="12" t="s">
        <v>1840</v>
      </c>
      <c r="E2576" s="12" t="s">
        <v>1841</v>
      </c>
      <c r="F2576" s="13">
        <v>7543.78</v>
      </c>
      <c r="G2576" s="12" t="s">
        <v>1842</v>
      </c>
      <c r="H2576" s="18">
        <v>43952</v>
      </c>
      <c r="I2576" s="12" t="s">
        <v>2029</v>
      </c>
      <c r="J2576" s="12" t="s">
        <v>4551</v>
      </c>
      <c r="K2576" s="12">
        <v>11094</v>
      </c>
      <c r="L2576" s="12" t="s">
        <v>4514</v>
      </c>
      <c r="M2576" s="12">
        <v>114060</v>
      </c>
      <c r="N2576" s="12" t="s">
        <v>4552</v>
      </c>
      <c r="O2576" s="12" t="s">
        <v>1854</v>
      </c>
      <c r="P2576" s="12" t="s">
        <v>1855</v>
      </c>
      <c r="Q2576" s="12" t="s">
        <v>1856</v>
      </c>
      <c r="R2576" s="12" t="s">
        <v>1850</v>
      </c>
      <c r="S2576" s="12" t="s">
        <v>1857</v>
      </c>
    </row>
    <row r="2577" spans="1:19" x14ac:dyDescent="0.25">
      <c r="A2577" s="12" t="s">
        <v>1858</v>
      </c>
      <c r="B2577" s="12" t="s">
        <v>1838</v>
      </c>
      <c r="C2577" s="12" t="s">
        <v>1859</v>
      </c>
      <c r="D2577" s="12" t="s">
        <v>1840</v>
      </c>
      <c r="E2577" s="12" t="s">
        <v>1841</v>
      </c>
      <c r="F2577" s="13">
        <v>7543.78</v>
      </c>
      <c r="G2577" s="12" t="s">
        <v>1842</v>
      </c>
      <c r="H2577" s="18">
        <v>43983</v>
      </c>
      <c r="I2577" s="12" t="s">
        <v>4471</v>
      </c>
      <c r="J2577" s="12" t="s">
        <v>4551</v>
      </c>
      <c r="K2577" s="12">
        <v>11094</v>
      </c>
      <c r="L2577" s="12" t="s">
        <v>4514</v>
      </c>
      <c r="M2577" s="12">
        <v>114060</v>
      </c>
      <c r="N2577" s="12" t="s">
        <v>4552</v>
      </c>
      <c r="O2577" s="12" t="s">
        <v>1860</v>
      </c>
      <c r="P2577" s="12" t="s">
        <v>1861</v>
      </c>
      <c r="Q2577" s="12" t="s">
        <v>1862</v>
      </c>
      <c r="R2577" s="12" t="s">
        <v>1850</v>
      </c>
      <c r="S2577" s="12" t="s">
        <v>1857</v>
      </c>
    </row>
    <row r="2578" spans="1:19" x14ac:dyDescent="0.25">
      <c r="A2578" s="12" t="s">
        <v>1837</v>
      </c>
      <c r="B2578" s="12" t="s">
        <v>1838</v>
      </c>
      <c r="C2578" s="12" t="s">
        <v>1839</v>
      </c>
      <c r="D2578" s="12" t="s">
        <v>1840</v>
      </c>
      <c r="E2578" s="12" t="s">
        <v>1841</v>
      </c>
      <c r="F2578" s="13">
        <v>146.30000000000001</v>
      </c>
      <c r="G2578" s="12" t="s">
        <v>1842</v>
      </c>
      <c r="H2578" s="18">
        <v>43922</v>
      </c>
      <c r="I2578" s="12" t="s">
        <v>4542</v>
      </c>
      <c r="J2578" s="12" t="s">
        <v>4553</v>
      </c>
      <c r="K2578" s="12">
        <v>11174</v>
      </c>
      <c r="L2578" s="12" t="s">
        <v>1043</v>
      </c>
      <c r="M2578" s="12">
        <v>111600</v>
      </c>
      <c r="N2578" s="12" t="s">
        <v>4554</v>
      </c>
      <c r="O2578" s="12" t="s">
        <v>1847</v>
      </c>
      <c r="P2578" s="12" t="s">
        <v>1848</v>
      </c>
      <c r="Q2578" s="12" t="s">
        <v>2732</v>
      </c>
      <c r="R2578" s="12" t="s">
        <v>1850</v>
      </c>
      <c r="S2578" s="12" t="s">
        <v>1857</v>
      </c>
    </row>
    <row r="2579" spans="1:19" x14ac:dyDescent="0.25">
      <c r="A2579" s="12" t="s">
        <v>1837</v>
      </c>
      <c r="B2579" s="12" t="s">
        <v>1838</v>
      </c>
      <c r="C2579" s="12" t="s">
        <v>1839</v>
      </c>
      <c r="D2579" s="12" t="s">
        <v>1840</v>
      </c>
      <c r="E2579" s="12" t="s">
        <v>1841</v>
      </c>
      <c r="F2579" s="13">
        <v>10.53</v>
      </c>
      <c r="G2579" s="12" t="s">
        <v>1842</v>
      </c>
      <c r="H2579" s="18">
        <v>43922</v>
      </c>
      <c r="I2579" s="12" t="s">
        <v>2012</v>
      </c>
      <c r="J2579" s="12" t="s">
        <v>4555</v>
      </c>
      <c r="K2579" s="12">
        <v>11174</v>
      </c>
      <c r="L2579" s="12" t="s">
        <v>1043</v>
      </c>
      <c r="M2579" s="12">
        <v>113060</v>
      </c>
      <c r="N2579" s="12" t="s">
        <v>4556</v>
      </c>
      <c r="O2579" s="12" t="s">
        <v>1847</v>
      </c>
      <c r="P2579" s="12" t="s">
        <v>1848</v>
      </c>
      <c r="Q2579" s="12" t="s">
        <v>2732</v>
      </c>
      <c r="R2579" s="12" t="s">
        <v>1850</v>
      </c>
      <c r="S2579" s="12" t="s">
        <v>1857</v>
      </c>
    </row>
    <row r="2580" spans="1:19" x14ac:dyDescent="0.25">
      <c r="A2580" s="12" t="s">
        <v>1837</v>
      </c>
      <c r="B2580" s="12" t="s">
        <v>1838</v>
      </c>
      <c r="C2580" s="12" t="s">
        <v>1839</v>
      </c>
      <c r="D2580" s="12" t="s">
        <v>1840</v>
      </c>
      <c r="E2580" s="12" t="s">
        <v>1841</v>
      </c>
      <c r="F2580" s="13">
        <v>7355.32</v>
      </c>
      <c r="G2580" s="12" t="s">
        <v>1842</v>
      </c>
      <c r="H2580" s="18">
        <v>43922</v>
      </c>
      <c r="I2580" s="12" t="s">
        <v>2017</v>
      </c>
      <c r="J2580" s="12" t="s">
        <v>4557</v>
      </c>
      <c r="K2580" s="12">
        <v>11278</v>
      </c>
      <c r="L2580" s="12" t="s">
        <v>4558</v>
      </c>
      <c r="M2580" s="12">
        <v>111100</v>
      </c>
      <c r="N2580" s="12" t="s">
        <v>4559</v>
      </c>
      <c r="O2580" s="12" t="s">
        <v>1847</v>
      </c>
      <c r="P2580" s="12" t="s">
        <v>1848</v>
      </c>
      <c r="Q2580" s="12" t="s">
        <v>2732</v>
      </c>
      <c r="R2580" s="12" t="s">
        <v>1850</v>
      </c>
      <c r="S2580" s="12" t="s">
        <v>1851</v>
      </c>
    </row>
    <row r="2581" spans="1:19" x14ac:dyDescent="0.25">
      <c r="A2581" s="12" t="s">
        <v>1852</v>
      </c>
      <c r="B2581" s="12" t="s">
        <v>1838</v>
      </c>
      <c r="C2581" s="12" t="s">
        <v>1853</v>
      </c>
      <c r="D2581" s="12" t="s">
        <v>1840</v>
      </c>
      <c r="E2581" s="12" t="s">
        <v>1841</v>
      </c>
      <c r="F2581" s="13">
        <v>7355.32</v>
      </c>
      <c r="G2581" s="12" t="s">
        <v>1842</v>
      </c>
      <c r="H2581" s="18">
        <v>43952</v>
      </c>
      <c r="I2581" s="12" t="s">
        <v>2033</v>
      </c>
      <c r="J2581" s="12" t="s">
        <v>4557</v>
      </c>
      <c r="K2581" s="12">
        <v>11278</v>
      </c>
      <c r="L2581" s="12" t="s">
        <v>4558</v>
      </c>
      <c r="M2581" s="12">
        <v>111100</v>
      </c>
      <c r="N2581" s="12" t="s">
        <v>4559</v>
      </c>
      <c r="O2581" s="12" t="s">
        <v>1854</v>
      </c>
      <c r="P2581" s="12" t="s">
        <v>1855</v>
      </c>
      <c r="Q2581" s="12" t="s">
        <v>1856</v>
      </c>
      <c r="R2581" s="12" t="s">
        <v>1850</v>
      </c>
      <c r="S2581" s="12" t="s">
        <v>1851</v>
      </c>
    </row>
    <row r="2582" spans="1:19" x14ac:dyDescent="0.25">
      <c r="A2582" s="12" t="s">
        <v>1858</v>
      </c>
      <c r="B2582" s="12" t="s">
        <v>1838</v>
      </c>
      <c r="C2582" s="12" t="s">
        <v>1859</v>
      </c>
      <c r="D2582" s="12" t="s">
        <v>1840</v>
      </c>
      <c r="E2582" s="12" t="s">
        <v>1841</v>
      </c>
      <c r="F2582" s="13">
        <v>7355.32</v>
      </c>
      <c r="G2582" s="12" t="s">
        <v>1842</v>
      </c>
      <c r="H2582" s="18">
        <v>43983</v>
      </c>
      <c r="I2582" s="12" t="s">
        <v>4474</v>
      </c>
      <c r="J2582" s="12" t="s">
        <v>4557</v>
      </c>
      <c r="K2582" s="12">
        <v>11278</v>
      </c>
      <c r="L2582" s="12" t="s">
        <v>4558</v>
      </c>
      <c r="M2582" s="12">
        <v>111100</v>
      </c>
      <c r="N2582" s="12" t="s">
        <v>4559</v>
      </c>
      <c r="O2582" s="12" t="s">
        <v>1860</v>
      </c>
      <c r="P2582" s="12" t="s">
        <v>1861</v>
      </c>
      <c r="Q2582" s="12" t="s">
        <v>1862</v>
      </c>
      <c r="R2582" s="12" t="s">
        <v>1850</v>
      </c>
      <c r="S2582" s="12" t="s">
        <v>1851</v>
      </c>
    </row>
    <row r="2583" spans="1:19" x14ac:dyDescent="0.25">
      <c r="A2583" s="12" t="s">
        <v>1837</v>
      </c>
      <c r="B2583" s="12" t="s">
        <v>1838</v>
      </c>
      <c r="C2583" s="12" t="s">
        <v>1839</v>
      </c>
      <c r="D2583" s="12" t="s">
        <v>1840</v>
      </c>
      <c r="E2583" s="12" t="s">
        <v>1841</v>
      </c>
      <c r="F2583" s="13">
        <v>1932.25</v>
      </c>
      <c r="G2583" s="12" t="s">
        <v>1842</v>
      </c>
      <c r="H2583" s="18">
        <v>43922</v>
      </c>
      <c r="I2583" s="12" t="s">
        <v>2021</v>
      </c>
      <c r="J2583" s="12" t="s">
        <v>4560</v>
      </c>
      <c r="K2583" s="12">
        <v>11278</v>
      </c>
      <c r="L2583" s="12" t="s">
        <v>4558</v>
      </c>
      <c r="M2583" s="12">
        <v>111200</v>
      </c>
      <c r="N2583" s="12" t="s">
        <v>4561</v>
      </c>
      <c r="O2583" s="12" t="s">
        <v>1847</v>
      </c>
      <c r="P2583" s="12" t="s">
        <v>1848</v>
      </c>
      <c r="Q2583" s="12" t="s">
        <v>2732</v>
      </c>
      <c r="R2583" s="12" t="s">
        <v>1850</v>
      </c>
      <c r="S2583" s="12" t="s">
        <v>1866</v>
      </c>
    </row>
    <row r="2584" spans="1:19" x14ac:dyDescent="0.25">
      <c r="A2584" s="12" t="s">
        <v>1852</v>
      </c>
      <c r="B2584" s="12" t="s">
        <v>1838</v>
      </c>
      <c r="C2584" s="12" t="s">
        <v>1853</v>
      </c>
      <c r="D2584" s="12" t="s">
        <v>1840</v>
      </c>
      <c r="E2584" s="12" t="s">
        <v>1841</v>
      </c>
      <c r="F2584" s="13">
        <v>1932.25</v>
      </c>
      <c r="G2584" s="12" t="s">
        <v>1842</v>
      </c>
      <c r="H2584" s="18">
        <v>43952</v>
      </c>
      <c r="I2584" s="12" t="s">
        <v>2037</v>
      </c>
      <c r="J2584" s="12" t="s">
        <v>4560</v>
      </c>
      <c r="K2584" s="12">
        <v>11278</v>
      </c>
      <c r="L2584" s="12" t="s">
        <v>4558</v>
      </c>
      <c r="M2584" s="12">
        <v>111200</v>
      </c>
      <c r="N2584" s="12" t="s">
        <v>4561</v>
      </c>
      <c r="O2584" s="12" t="s">
        <v>1854</v>
      </c>
      <c r="P2584" s="12" t="s">
        <v>1855</v>
      </c>
      <c r="Q2584" s="12" t="s">
        <v>1856</v>
      </c>
      <c r="R2584" s="12" t="s">
        <v>1850</v>
      </c>
      <c r="S2584" s="12" t="s">
        <v>1866</v>
      </c>
    </row>
    <row r="2585" spans="1:19" x14ac:dyDescent="0.25">
      <c r="A2585" s="12" t="s">
        <v>1858</v>
      </c>
      <c r="B2585" s="12" t="s">
        <v>1838</v>
      </c>
      <c r="C2585" s="12" t="s">
        <v>1859</v>
      </c>
      <c r="D2585" s="12" t="s">
        <v>1840</v>
      </c>
      <c r="E2585" s="12" t="s">
        <v>1841</v>
      </c>
      <c r="F2585" s="13">
        <v>1932.25</v>
      </c>
      <c r="G2585" s="12" t="s">
        <v>1842</v>
      </c>
      <c r="H2585" s="18">
        <v>43983</v>
      </c>
      <c r="I2585" s="12" t="s">
        <v>4478</v>
      </c>
      <c r="J2585" s="12" t="s">
        <v>4560</v>
      </c>
      <c r="K2585" s="12">
        <v>11278</v>
      </c>
      <c r="L2585" s="12" t="s">
        <v>4558</v>
      </c>
      <c r="M2585" s="12">
        <v>111200</v>
      </c>
      <c r="N2585" s="12" t="s">
        <v>4561</v>
      </c>
      <c r="O2585" s="12" t="s">
        <v>1860</v>
      </c>
      <c r="P2585" s="12" t="s">
        <v>1861</v>
      </c>
      <c r="Q2585" s="12" t="s">
        <v>1862</v>
      </c>
      <c r="R2585" s="12" t="s">
        <v>1850</v>
      </c>
      <c r="S2585" s="12" t="s">
        <v>1866</v>
      </c>
    </row>
    <row r="2586" spans="1:19" x14ac:dyDescent="0.25">
      <c r="A2586" s="12" t="s">
        <v>1837</v>
      </c>
      <c r="B2586" s="12" t="s">
        <v>1838</v>
      </c>
      <c r="C2586" s="12" t="s">
        <v>1839</v>
      </c>
      <c r="D2586" s="12" t="s">
        <v>1840</v>
      </c>
      <c r="E2586" s="12" t="s">
        <v>1841</v>
      </c>
      <c r="F2586" s="13">
        <v>57253.85</v>
      </c>
      <c r="G2586" s="12" t="s">
        <v>1842</v>
      </c>
      <c r="H2586" s="18">
        <v>43922</v>
      </c>
      <c r="I2586" s="12" t="s">
        <v>2025</v>
      </c>
      <c r="J2586" s="12" t="s">
        <v>4562</v>
      </c>
      <c r="K2586" s="12">
        <v>11278</v>
      </c>
      <c r="L2586" s="12" t="s">
        <v>4558</v>
      </c>
      <c r="M2586" s="12">
        <v>111400</v>
      </c>
      <c r="N2586" s="12" t="s">
        <v>4563</v>
      </c>
      <c r="O2586" s="12" t="s">
        <v>1847</v>
      </c>
      <c r="P2586" s="12" t="s">
        <v>1848</v>
      </c>
      <c r="Q2586" s="12" t="s">
        <v>2732</v>
      </c>
      <c r="R2586" s="12" t="s">
        <v>1850</v>
      </c>
      <c r="S2586" s="12" t="s">
        <v>1815</v>
      </c>
    </row>
    <row r="2587" spans="1:19" x14ac:dyDescent="0.25">
      <c r="A2587" s="12" t="s">
        <v>1852</v>
      </c>
      <c r="B2587" s="12" t="s">
        <v>1838</v>
      </c>
      <c r="C2587" s="12" t="s">
        <v>1853</v>
      </c>
      <c r="D2587" s="12" t="s">
        <v>1840</v>
      </c>
      <c r="E2587" s="12" t="s">
        <v>1841</v>
      </c>
      <c r="F2587" s="13">
        <v>57253.85</v>
      </c>
      <c r="G2587" s="12" t="s">
        <v>1842</v>
      </c>
      <c r="H2587" s="18">
        <v>43952</v>
      </c>
      <c r="I2587" s="12" t="s">
        <v>2041</v>
      </c>
      <c r="J2587" s="12" t="s">
        <v>4562</v>
      </c>
      <c r="K2587" s="12">
        <v>11278</v>
      </c>
      <c r="L2587" s="12" t="s">
        <v>4558</v>
      </c>
      <c r="M2587" s="12">
        <v>111400</v>
      </c>
      <c r="N2587" s="12" t="s">
        <v>4563</v>
      </c>
      <c r="O2587" s="12" t="s">
        <v>1854</v>
      </c>
      <c r="P2587" s="12" t="s">
        <v>1855</v>
      </c>
      <c r="Q2587" s="12" t="s">
        <v>1856</v>
      </c>
      <c r="R2587" s="12" t="s">
        <v>1850</v>
      </c>
      <c r="S2587" s="12" t="s">
        <v>1815</v>
      </c>
    </row>
    <row r="2588" spans="1:19" x14ac:dyDescent="0.25">
      <c r="A2588" s="12" t="s">
        <v>1858</v>
      </c>
      <c r="B2588" s="12" t="s">
        <v>1838</v>
      </c>
      <c r="C2588" s="12" t="s">
        <v>1859</v>
      </c>
      <c r="D2588" s="12" t="s">
        <v>1840</v>
      </c>
      <c r="E2588" s="12" t="s">
        <v>1841</v>
      </c>
      <c r="F2588" s="13">
        <v>57624.66</v>
      </c>
      <c r="G2588" s="12" t="s">
        <v>1842</v>
      </c>
      <c r="H2588" s="18">
        <v>43983</v>
      </c>
      <c r="I2588" s="12" t="s">
        <v>4482</v>
      </c>
      <c r="J2588" s="12" t="s">
        <v>4562</v>
      </c>
      <c r="K2588" s="12">
        <v>11278</v>
      </c>
      <c r="L2588" s="12" t="s">
        <v>4558</v>
      </c>
      <c r="M2588" s="12">
        <v>111400</v>
      </c>
      <c r="N2588" s="12" t="s">
        <v>4563</v>
      </c>
      <c r="O2588" s="12" t="s">
        <v>1860</v>
      </c>
      <c r="P2588" s="12" t="s">
        <v>1861</v>
      </c>
      <c r="Q2588" s="12" t="s">
        <v>1862</v>
      </c>
      <c r="R2588" s="12" t="s">
        <v>1850</v>
      </c>
      <c r="S2588" s="12" t="s">
        <v>1815</v>
      </c>
    </row>
    <row r="2589" spans="1:19" x14ac:dyDescent="0.25">
      <c r="A2589" s="12" t="s">
        <v>1837</v>
      </c>
      <c r="B2589" s="12" t="s">
        <v>1838</v>
      </c>
      <c r="C2589" s="12" t="s">
        <v>1839</v>
      </c>
      <c r="D2589" s="12" t="s">
        <v>1840</v>
      </c>
      <c r="E2589" s="12" t="s">
        <v>1841</v>
      </c>
      <c r="F2589" s="13">
        <v>19245.830000000002</v>
      </c>
      <c r="G2589" s="12" t="s">
        <v>1842</v>
      </c>
      <c r="H2589" s="18">
        <v>43922</v>
      </c>
      <c r="I2589" s="12" t="s">
        <v>2029</v>
      </c>
      <c r="J2589" s="12" t="s">
        <v>4564</v>
      </c>
      <c r="K2589" s="12">
        <v>11278</v>
      </c>
      <c r="L2589" s="12" t="s">
        <v>4558</v>
      </c>
      <c r="M2589" s="12">
        <v>111600</v>
      </c>
      <c r="N2589" s="12" t="s">
        <v>4565</v>
      </c>
      <c r="O2589" s="12" t="s">
        <v>1847</v>
      </c>
      <c r="P2589" s="12" t="s">
        <v>1848</v>
      </c>
      <c r="Q2589" s="12" t="s">
        <v>2732</v>
      </c>
      <c r="R2589" s="12" t="s">
        <v>1850</v>
      </c>
      <c r="S2589" s="12" t="s">
        <v>1857</v>
      </c>
    </row>
    <row r="2590" spans="1:19" x14ac:dyDescent="0.25">
      <c r="A2590" s="12" t="s">
        <v>1852</v>
      </c>
      <c r="B2590" s="12" t="s">
        <v>1838</v>
      </c>
      <c r="C2590" s="12" t="s">
        <v>1853</v>
      </c>
      <c r="D2590" s="12" t="s">
        <v>1840</v>
      </c>
      <c r="E2590" s="12" t="s">
        <v>1841</v>
      </c>
      <c r="F2590" s="13">
        <v>19233.87</v>
      </c>
      <c r="G2590" s="12" t="s">
        <v>1842</v>
      </c>
      <c r="H2590" s="18">
        <v>43952</v>
      </c>
      <c r="I2590" s="12" t="s">
        <v>2045</v>
      </c>
      <c r="J2590" s="12" t="s">
        <v>4564</v>
      </c>
      <c r="K2590" s="12">
        <v>11278</v>
      </c>
      <c r="L2590" s="12" t="s">
        <v>4558</v>
      </c>
      <c r="M2590" s="12">
        <v>111600</v>
      </c>
      <c r="N2590" s="12" t="s">
        <v>4565</v>
      </c>
      <c r="O2590" s="12" t="s">
        <v>1854</v>
      </c>
      <c r="P2590" s="12" t="s">
        <v>1855</v>
      </c>
      <c r="Q2590" s="12" t="s">
        <v>1856</v>
      </c>
      <c r="R2590" s="12" t="s">
        <v>1850</v>
      </c>
      <c r="S2590" s="12" t="s">
        <v>1857</v>
      </c>
    </row>
    <row r="2591" spans="1:19" x14ac:dyDescent="0.25">
      <c r="A2591" s="12" t="s">
        <v>1858</v>
      </c>
      <c r="B2591" s="12" t="s">
        <v>1838</v>
      </c>
      <c r="C2591" s="12" t="s">
        <v>1859</v>
      </c>
      <c r="D2591" s="12" t="s">
        <v>1840</v>
      </c>
      <c r="E2591" s="12" t="s">
        <v>1841</v>
      </c>
      <c r="F2591" s="13">
        <v>19185.490000000002</v>
      </c>
      <c r="G2591" s="12" t="s">
        <v>1842</v>
      </c>
      <c r="H2591" s="18">
        <v>43983</v>
      </c>
      <c r="I2591" s="12" t="s">
        <v>4485</v>
      </c>
      <c r="J2591" s="12" t="s">
        <v>4564</v>
      </c>
      <c r="K2591" s="12">
        <v>11278</v>
      </c>
      <c r="L2591" s="12" t="s">
        <v>4558</v>
      </c>
      <c r="M2591" s="12">
        <v>111600</v>
      </c>
      <c r="N2591" s="12" t="s">
        <v>4565</v>
      </c>
      <c r="O2591" s="12" t="s">
        <v>1860</v>
      </c>
      <c r="P2591" s="12" t="s">
        <v>1861</v>
      </c>
      <c r="Q2591" s="12" t="s">
        <v>1862</v>
      </c>
      <c r="R2591" s="12" t="s">
        <v>1850</v>
      </c>
      <c r="S2591" s="12" t="s">
        <v>1857</v>
      </c>
    </row>
    <row r="2592" spans="1:19" x14ac:dyDescent="0.25">
      <c r="A2592" s="12" t="s">
        <v>1837</v>
      </c>
      <c r="B2592" s="12" t="s">
        <v>1838</v>
      </c>
      <c r="C2592" s="12" t="s">
        <v>1839</v>
      </c>
      <c r="D2592" s="12" t="s">
        <v>1840</v>
      </c>
      <c r="E2592" s="12" t="s">
        <v>1841</v>
      </c>
      <c r="F2592" s="13">
        <v>1093.3</v>
      </c>
      <c r="G2592" s="12" t="s">
        <v>1842</v>
      </c>
      <c r="H2592" s="18">
        <v>43922</v>
      </c>
      <c r="I2592" s="12" t="s">
        <v>2033</v>
      </c>
      <c r="J2592" s="12" t="s">
        <v>4566</v>
      </c>
      <c r="K2592" s="12">
        <v>11278</v>
      </c>
      <c r="L2592" s="12" t="s">
        <v>4558</v>
      </c>
      <c r="M2592" s="12">
        <v>111700</v>
      </c>
      <c r="N2592" s="12" t="s">
        <v>4567</v>
      </c>
      <c r="O2592" s="12" t="s">
        <v>1847</v>
      </c>
      <c r="P2592" s="12" t="s">
        <v>1848</v>
      </c>
      <c r="Q2592" s="12" t="s">
        <v>2732</v>
      </c>
      <c r="R2592" s="12" t="s">
        <v>1850</v>
      </c>
      <c r="S2592" s="12" t="s">
        <v>1877</v>
      </c>
    </row>
    <row r="2593" spans="1:19" x14ac:dyDescent="0.25">
      <c r="A2593" s="12" t="s">
        <v>1852</v>
      </c>
      <c r="B2593" s="12" t="s">
        <v>1838</v>
      </c>
      <c r="C2593" s="12" t="s">
        <v>1853</v>
      </c>
      <c r="D2593" s="12" t="s">
        <v>1840</v>
      </c>
      <c r="E2593" s="12" t="s">
        <v>1841</v>
      </c>
      <c r="F2593" s="13">
        <v>1093.3</v>
      </c>
      <c r="G2593" s="12" t="s">
        <v>1842</v>
      </c>
      <c r="H2593" s="18">
        <v>43952</v>
      </c>
      <c r="I2593" s="12" t="s">
        <v>2049</v>
      </c>
      <c r="J2593" s="12" t="s">
        <v>4566</v>
      </c>
      <c r="K2593" s="12">
        <v>11278</v>
      </c>
      <c r="L2593" s="12" t="s">
        <v>4558</v>
      </c>
      <c r="M2593" s="12">
        <v>111700</v>
      </c>
      <c r="N2593" s="12" t="s">
        <v>4567</v>
      </c>
      <c r="O2593" s="12" t="s">
        <v>1854</v>
      </c>
      <c r="P2593" s="12" t="s">
        <v>1855</v>
      </c>
      <c r="Q2593" s="12" t="s">
        <v>1856</v>
      </c>
      <c r="R2593" s="12" t="s">
        <v>1850</v>
      </c>
      <c r="S2593" s="12" t="s">
        <v>1877</v>
      </c>
    </row>
    <row r="2594" spans="1:19" x14ac:dyDescent="0.25">
      <c r="A2594" s="12" t="s">
        <v>1858</v>
      </c>
      <c r="B2594" s="12" t="s">
        <v>1838</v>
      </c>
      <c r="C2594" s="12" t="s">
        <v>1859</v>
      </c>
      <c r="D2594" s="12" t="s">
        <v>1840</v>
      </c>
      <c r="E2594" s="12" t="s">
        <v>1841</v>
      </c>
      <c r="F2594" s="13">
        <v>1492.24</v>
      </c>
      <c r="G2594" s="12" t="s">
        <v>1842</v>
      </c>
      <c r="H2594" s="18">
        <v>43983</v>
      </c>
      <c r="I2594" s="12" t="s">
        <v>4486</v>
      </c>
      <c r="J2594" s="12" t="s">
        <v>4566</v>
      </c>
      <c r="K2594" s="12">
        <v>11278</v>
      </c>
      <c r="L2594" s="12" t="s">
        <v>4558</v>
      </c>
      <c r="M2594" s="12">
        <v>111700</v>
      </c>
      <c r="N2594" s="12" t="s">
        <v>4567</v>
      </c>
      <c r="O2594" s="12" t="s">
        <v>1860</v>
      </c>
      <c r="P2594" s="12" t="s">
        <v>1861</v>
      </c>
      <c r="Q2594" s="12" t="s">
        <v>1862</v>
      </c>
      <c r="R2594" s="12" t="s">
        <v>1850</v>
      </c>
      <c r="S2594" s="12" t="s">
        <v>1877</v>
      </c>
    </row>
    <row r="2595" spans="1:19" x14ac:dyDescent="0.25">
      <c r="A2595" s="12" t="s">
        <v>1858</v>
      </c>
      <c r="B2595" s="12" t="s">
        <v>1838</v>
      </c>
      <c r="C2595" s="12" t="s">
        <v>1859</v>
      </c>
      <c r="D2595" s="12" t="s">
        <v>1840</v>
      </c>
      <c r="E2595" s="12" t="s">
        <v>1841</v>
      </c>
      <c r="F2595" s="13">
        <v>3.89</v>
      </c>
      <c r="G2595" s="12" t="s">
        <v>1842</v>
      </c>
      <c r="H2595" s="18">
        <v>43983</v>
      </c>
      <c r="I2595" s="12" t="s">
        <v>4491</v>
      </c>
      <c r="J2595" s="12" t="s">
        <v>4568</v>
      </c>
      <c r="K2595" s="12">
        <v>11278</v>
      </c>
      <c r="L2595" s="12" t="s">
        <v>4558</v>
      </c>
      <c r="M2595" s="12">
        <v>113000</v>
      </c>
      <c r="N2595" s="12" t="s">
        <v>4569</v>
      </c>
      <c r="O2595" s="12" t="s">
        <v>1860</v>
      </c>
      <c r="P2595" s="12" t="s">
        <v>1861</v>
      </c>
      <c r="Q2595" s="12" t="s">
        <v>1862</v>
      </c>
      <c r="R2595" s="12" t="s">
        <v>1850</v>
      </c>
      <c r="S2595" s="12" t="s">
        <v>1877</v>
      </c>
    </row>
    <row r="2596" spans="1:19" x14ac:dyDescent="0.25">
      <c r="A2596" s="12" t="s">
        <v>1837</v>
      </c>
      <c r="B2596" s="12" t="s">
        <v>1838</v>
      </c>
      <c r="C2596" s="12" t="s">
        <v>1839</v>
      </c>
      <c r="D2596" s="12" t="s">
        <v>1840</v>
      </c>
      <c r="E2596" s="12" t="s">
        <v>1841</v>
      </c>
      <c r="F2596" s="13">
        <v>711.99</v>
      </c>
      <c r="G2596" s="12" t="s">
        <v>1842</v>
      </c>
      <c r="H2596" s="18">
        <v>43922</v>
      </c>
      <c r="I2596" s="12" t="s">
        <v>2037</v>
      </c>
      <c r="J2596" s="12" t="s">
        <v>4570</v>
      </c>
      <c r="K2596" s="12">
        <v>11278</v>
      </c>
      <c r="L2596" s="12" t="s">
        <v>4558</v>
      </c>
      <c r="M2596" s="12">
        <v>113010</v>
      </c>
      <c r="N2596" s="12" t="s">
        <v>4571</v>
      </c>
      <c r="O2596" s="12" t="s">
        <v>1847</v>
      </c>
      <c r="P2596" s="12" t="s">
        <v>1848</v>
      </c>
      <c r="Q2596" s="12" t="s">
        <v>2732</v>
      </c>
      <c r="R2596" s="12" t="s">
        <v>1850</v>
      </c>
      <c r="S2596" s="12" t="s">
        <v>1851</v>
      </c>
    </row>
    <row r="2597" spans="1:19" x14ac:dyDescent="0.25">
      <c r="A2597" s="12" t="s">
        <v>1852</v>
      </c>
      <c r="B2597" s="12" t="s">
        <v>1838</v>
      </c>
      <c r="C2597" s="12" t="s">
        <v>1853</v>
      </c>
      <c r="D2597" s="12" t="s">
        <v>1840</v>
      </c>
      <c r="E2597" s="12" t="s">
        <v>1841</v>
      </c>
      <c r="F2597" s="13">
        <v>711.99</v>
      </c>
      <c r="G2597" s="12" t="s">
        <v>1842</v>
      </c>
      <c r="H2597" s="18">
        <v>43952</v>
      </c>
      <c r="I2597" s="12" t="s">
        <v>2053</v>
      </c>
      <c r="J2597" s="12" t="s">
        <v>4570</v>
      </c>
      <c r="K2597" s="12">
        <v>11278</v>
      </c>
      <c r="L2597" s="12" t="s">
        <v>4558</v>
      </c>
      <c r="M2597" s="12">
        <v>113010</v>
      </c>
      <c r="N2597" s="12" t="s">
        <v>4571</v>
      </c>
      <c r="O2597" s="12" t="s">
        <v>1854</v>
      </c>
      <c r="P2597" s="12" t="s">
        <v>1855</v>
      </c>
      <c r="Q2597" s="12" t="s">
        <v>1856</v>
      </c>
      <c r="R2597" s="12" t="s">
        <v>1850</v>
      </c>
      <c r="S2597" s="12" t="s">
        <v>1851</v>
      </c>
    </row>
    <row r="2598" spans="1:19" x14ac:dyDescent="0.25">
      <c r="A2598" s="12" t="s">
        <v>1858</v>
      </c>
      <c r="B2598" s="12" t="s">
        <v>1838</v>
      </c>
      <c r="C2598" s="12" t="s">
        <v>1859</v>
      </c>
      <c r="D2598" s="12" t="s">
        <v>1840</v>
      </c>
      <c r="E2598" s="12" t="s">
        <v>1841</v>
      </c>
      <c r="F2598" s="13">
        <v>711.99</v>
      </c>
      <c r="G2598" s="12" t="s">
        <v>1842</v>
      </c>
      <c r="H2598" s="18">
        <v>43983</v>
      </c>
      <c r="I2598" s="12" t="s">
        <v>4494</v>
      </c>
      <c r="J2598" s="12" t="s">
        <v>4570</v>
      </c>
      <c r="K2598" s="12">
        <v>11278</v>
      </c>
      <c r="L2598" s="12" t="s">
        <v>4558</v>
      </c>
      <c r="M2598" s="12">
        <v>113010</v>
      </c>
      <c r="N2598" s="12" t="s">
        <v>4571</v>
      </c>
      <c r="O2598" s="12" t="s">
        <v>1860</v>
      </c>
      <c r="P2598" s="12" t="s">
        <v>1861</v>
      </c>
      <c r="Q2598" s="12" t="s">
        <v>1862</v>
      </c>
      <c r="R2598" s="12" t="s">
        <v>1850</v>
      </c>
      <c r="S2598" s="12" t="s">
        <v>1851</v>
      </c>
    </row>
    <row r="2599" spans="1:19" x14ac:dyDescent="0.25">
      <c r="A2599" s="12" t="s">
        <v>1837</v>
      </c>
      <c r="B2599" s="12" t="s">
        <v>1838</v>
      </c>
      <c r="C2599" s="12" t="s">
        <v>1839</v>
      </c>
      <c r="D2599" s="12" t="s">
        <v>1840</v>
      </c>
      <c r="E2599" s="12" t="s">
        <v>1841</v>
      </c>
      <c r="F2599" s="13">
        <v>165.63</v>
      </c>
      <c r="G2599" s="12" t="s">
        <v>1842</v>
      </c>
      <c r="H2599" s="18">
        <v>43922</v>
      </c>
      <c r="I2599" s="12" t="s">
        <v>2041</v>
      </c>
      <c r="J2599" s="12" t="s">
        <v>4572</v>
      </c>
      <c r="K2599" s="12">
        <v>11278</v>
      </c>
      <c r="L2599" s="12" t="s">
        <v>4558</v>
      </c>
      <c r="M2599" s="12">
        <v>113020</v>
      </c>
      <c r="N2599" s="12" t="s">
        <v>4573</v>
      </c>
      <c r="O2599" s="12" t="s">
        <v>1847</v>
      </c>
      <c r="P2599" s="12" t="s">
        <v>1848</v>
      </c>
      <c r="Q2599" s="12" t="s">
        <v>2732</v>
      </c>
      <c r="R2599" s="12" t="s">
        <v>1850</v>
      </c>
      <c r="S2599" s="12" t="s">
        <v>1866</v>
      </c>
    </row>
    <row r="2600" spans="1:19" x14ac:dyDescent="0.25">
      <c r="A2600" s="12" t="s">
        <v>1852</v>
      </c>
      <c r="B2600" s="12" t="s">
        <v>1838</v>
      </c>
      <c r="C2600" s="12" t="s">
        <v>1853</v>
      </c>
      <c r="D2600" s="12" t="s">
        <v>1840</v>
      </c>
      <c r="E2600" s="12" t="s">
        <v>1841</v>
      </c>
      <c r="F2600" s="13">
        <v>165.63</v>
      </c>
      <c r="G2600" s="12" t="s">
        <v>1842</v>
      </c>
      <c r="H2600" s="18">
        <v>43952</v>
      </c>
      <c r="I2600" s="12" t="s">
        <v>2057</v>
      </c>
      <c r="J2600" s="12" t="s">
        <v>4572</v>
      </c>
      <c r="K2600" s="12">
        <v>11278</v>
      </c>
      <c r="L2600" s="12" t="s">
        <v>4558</v>
      </c>
      <c r="M2600" s="12">
        <v>113020</v>
      </c>
      <c r="N2600" s="12" t="s">
        <v>4573</v>
      </c>
      <c r="O2600" s="12" t="s">
        <v>1854</v>
      </c>
      <c r="P2600" s="12" t="s">
        <v>1855</v>
      </c>
      <c r="Q2600" s="12" t="s">
        <v>1856</v>
      </c>
      <c r="R2600" s="12" t="s">
        <v>1850</v>
      </c>
      <c r="S2600" s="12" t="s">
        <v>1866</v>
      </c>
    </row>
    <row r="2601" spans="1:19" x14ac:dyDescent="0.25">
      <c r="A2601" s="12" t="s">
        <v>1858</v>
      </c>
      <c r="B2601" s="12" t="s">
        <v>1838</v>
      </c>
      <c r="C2601" s="12" t="s">
        <v>1859</v>
      </c>
      <c r="D2601" s="12" t="s">
        <v>1840</v>
      </c>
      <c r="E2601" s="12" t="s">
        <v>1841</v>
      </c>
      <c r="F2601" s="13">
        <v>165.63</v>
      </c>
      <c r="G2601" s="12" t="s">
        <v>1842</v>
      </c>
      <c r="H2601" s="18">
        <v>43983</v>
      </c>
      <c r="I2601" s="12" t="s">
        <v>4495</v>
      </c>
      <c r="J2601" s="12" t="s">
        <v>4572</v>
      </c>
      <c r="K2601" s="12">
        <v>11278</v>
      </c>
      <c r="L2601" s="12" t="s">
        <v>4558</v>
      </c>
      <c r="M2601" s="12">
        <v>113020</v>
      </c>
      <c r="N2601" s="12" t="s">
        <v>4573</v>
      </c>
      <c r="O2601" s="12" t="s">
        <v>1860</v>
      </c>
      <c r="P2601" s="12" t="s">
        <v>1861</v>
      </c>
      <c r="Q2601" s="12" t="s">
        <v>1862</v>
      </c>
      <c r="R2601" s="12" t="s">
        <v>1850</v>
      </c>
      <c r="S2601" s="12" t="s">
        <v>1866</v>
      </c>
    </row>
    <row r="2602" spans="1:19" x14ac:dyDescent="0.25">
      <c r="A2602" s="12" t="s">
        <v>1837</v>
      </c>
      <c r="B2602" s="12" t="s">
        <v>1838</v>
      </c>
      <c r="C2602" s="12" t="s">
        <v>1839</v>
      </c>
      <c r="D2602" s="12" t="s">
        <v>1840</v>
      </c>
      <c r="E2602" s="12" t="s">
        <v>1841</v>
      </c>
      <c r="F2602" s="13">
        <v>5932.3</v>
      </c>
      <c r="G2602" s="12" t="s">
        <v>1842</v>
      </c>
      <c r="H2602" s="18">
        <v>43922</v>
      </c>
      <c r="I2602" s="12" t="s">
        <v>2045</v>
      </c>
      <c r="J2602" s="12" t="s">
        <v>4574</v>
      </c>
      <c r="K2602" s="12">
        <v>11278</v>
      </c>
      <c r="L2602" s="12" t="s">
        <v>4558</v>
      </c>
      <c r="M2602" s="12">
        <v>113040</v>
      </c>
      <c r="N2602" s="12" t="s">
        <v>4575</v>
      </c>
      <c r="O2602" s="12" t="s">
        <v>1847</v>
      </c>
      <c r="P2602" s="12" t="s">
        <v>1848</v>
      </c>
      <c r="Q2602" s="12" t="s">
        <v>2732</v>
      </c>
      <c r="R2602" s="12" t="s">
        <v>1850</v>
      </c>
      <c r="S2602" s="12" t="s">
        <v>1815</v>
      </c>
    </row>
    <row r="2603" spans="1:19" x14ac:dyDescent="0.25">
      <c r="A2603" s="12" t="s">
        <v>1852</v>
      </c>
      <c r="B2603" s="12" t="s">
        <v>1838</v>
      </c>
      <c r="C2603" s="12" t="s">
        <v>1853</v>
      </c>
      <c r="D2603" s="12" t="s">
        <v>1840</v>
      </c>
      <c r="E2603" s="12" t="s">
        <v>1841</v>
      </c>
      <c r="F2603" s="13">
        <v>5932.3</v>
      </c>
      <c r="G2603" s="12" t="s">
        <v>1842</v>
      </c>
      <c r="H2603" s="18">
        <v>43952</v>
      </c>
      <c r="I2603" s="12" t="s">
        <v>2061</v>
      </c>
      <c r="J2603" s="12" t="s">
        <v>4574</v>
      </c>
      <c r="K2603" s="12">
        <v>11278</v>
      </c>
      <c r="L2603" s="12" t="s">
        <v>4558</v>
      </c>
      <c r="M2603" s="12">
        <v>113040</v>
      </c>
      <c r="N2603" s="12" t="s">
        <v>4575</v>
      </c>
      <c r="O2603" s="12" t="s">
        <v>1854</v>
      </c>
      <c r="P2603" s="12" t="s">
        <v>1855</v>
      </c>
      <c r="Q2603" s="12" t="s">
        <v>1856</v>
      </c>
      <c r="R2603" s="12" t="s">
        <v>1850</v>
      </c>
      <c r="S2603" s="12" t="s">
        <v>1815</v>
      </c>
    </row>
    <row r="2604" spans="1:19" x14ac:dyDescent="0.25">
      <c r="A2604" s="12" t="s">
        <v>1858</v>
      </c>
      <c r="B2604" s="12" t="s">
        <v>1838</v>
      </c>
      <c r="C2604" s="12" t="s">
        <v>1859</v>
      </c>
      <c r="D2604" s="12" t="s">
        <v>1840</v>
      </c>
      <c r="E2604" s="12" t="s">
        <v>1841</v>
      </c>
      <c r="F2604" s="13">
        <v>5983.47</v>
      </c>
      <c r="G2604" s="12" t="s">
        <v>1842</v>
      </c>
      <c r="H2604" s="18">
        <v>43983</v>
      </c>
      <c r="I2604" s="12" t="s">
        <v>4500</v>
      </c>
      <c r="J2604" s="12" t="s">
        <v>4574</v>
      </c>
      <c r="K2604" s="12">
        <v>11278</v>
      </c>
      <c r="L2604" s="12" t="s">
        <v>4558</v>
      </c>
      <c r="M2604" s="12">
        <v>113040</v>
      </c>
      <c r="N2604" s="12" t="s">
        <v>4575</v>
      </c>
      <c r="O2604" s="12" t="s">
        <v>1860</v>
      </c>
      <c r="P2604" s="12" t="s">
        <v>1861</v>
      </c>
      <c r="Q2604" s="12" t="s">
        <v>1862</v>
      </c>
      <c r="R2604" s="12" t="s">
        <v>1850</v>
      </c>
      <c r="S2604" s="12" t="s">
        <v>1815</v>
      </c>
    </row>
    <row r="2605" spans="1:19" x14ac:dyDescent="0.25">
      <c r="A2605" s="12" t="s">
        <v>1837</v>
      </c>
      <c r="B2605" s="12" t="s">
        <v>1838</v>
      </c>
      <c r="C2605" s="12" t="s">
        <v>1839</v>
      </c>
      <c r="D2605" s="12" t="s">
        <v>1840</v>
      </c>
      <c r="E2605" s="12" t="s">
        <v>1841</v>
      </c>
      <c r="F2605" s="13">
        <v>1265.58</v>
      </c>
      <c r="G2605" s="12" t="s">
        <v>1842</v>
      </c>
      <c r="H2605" s="18">
        <v>43922</v>
      </c>
      <c r="I2605" s="12" t="s">
        <v>2049</v>
      </c>
      <c r="J2605" s="12" t="s">
        <v>4576</v>
      </c>
      <c r="K2605" s="12">
        <v>11278</v>
      </c>
      <c r="L2605" s="12" t="s">
        <v>4558</v>
      </c>
      <c r="M2605" s="12">
        <v>113060</v>
      </c>
      <c r="N2605" s="12" t="s">
        <v>4577</v>
      </c>
      <c r="O2605" s="12" t="s">
        <v>1847</v>
      </c>
      <c r="P2605" s="12" t="s">
        <v>1848</v>
      </c>
      <c r="Q2605" s="12" t="s">
        <v>2732</v>
      </c>
      <c r="R2605" s="12" t="s">
        <v>1850</v>
      </c>
      <c r="S2605" s="12" t="s">
        <v>1857</v>
      </c>
    </row>
    <row r="2606" spans="1:19" x14ac:dyDescent="0.25">
      <c r="A2606" s="12" t="s">
        <v>1852</v>
      </c>
      <c r="B2606" s="12" t="s">
        <v>1838</v>
      </c>
      <c r="C2606" s="12" t="s">
        <v>1853</v>
      </c>
      <c r="D2606" s="12" t="s">
        <v>1840</v>
      </c>
      <c r="E2606" s="12" t="s">
        <v>1841</v>
      </c>
      <c r="F2606" s="13">
        <v>1262.52</v>
      </c>
      <c r="G2606" s="12" t="s">
        <v>1842</v>
      </c>
      <c r="H2606" s="18">
        <v>43952</v>
      </c>
      <c r="I2606" s="12" t="s">
        <v>2065</v>
      </c>
      <c r="J2606" s="12" t="s">
        <v>4576</v>
      </c>
      <c r="K2606" s="12">
        <v>11278</v>
      </c>
      <c r="L2606" s="12" t="s">
        <v>4558</v>
      </c>
      <c r="M2606" s="12">
        <v>113060</v>
      </c>
      <c r="N2606" s="12" t="s">
        <v>4577</v>
      </c>
      <c r="O2606" s="12" t="s">
        <v>1854</v>
      </c>
      <c r="P2606" s="12" t="s">
        <v>1855</v>
      </c>
      <c r="Q2606" s="12" t="s">
        <v>1856</v>
      </c>
      <c r="R2606" s="12" t="s">
        <v>1850</v>
      </c>
      <c r="S2606" s="12" t="s">
        <v>1857</v>
      </c>
    </row>
    <row r="2607" spans="1:19" x14ac:dyDescent="0.25">
      <c r="A2607" s="12" t="s">
        <v>1858</v>
      </c>
      <c r="B2607" s="12" t="s">
        <v>1838</v>
      </c>
      <c r="C2607" s="12" t="s">
        <v>1859</v>
      </c>
      <c r="D2607" s="12" t="s">
        <v>1840</v>
      </c>
      <c r="E2607" s="12" t="s">
        <v>1841</v>
      </c>
      <c r="F2607" s="13">
        <v>1262.52</v>
      </c>
      <c r="G2607" s="12" t="s">
        <v>1842</v>
      </c>
      <c r="H2607" s="18">
        <v>43983</v>
      </c>
      <c r="I2607" s="12" t="s">
        <v>4503</v>
      </c>
      <c r="J2607" s="12" t="s">
        <v>4576</v>
      </c>
      <c r="K2607" s="12">
        <v>11278</v>
      </c>
      <c r="L2607" s="12" t="s">
        <v>4558</v>
      </c>
      <c r="M2607" s="12">
        <v>113060</v>
      </c>
      <c r="N2607" s="12" t="s">
        <v>4577</v>
      </c>
      <c r="O2607" s="12" t="s">
        <v>1860</v>
      </c>
      <c r="P2607" s="12" t="s">
        <v>1861</v>
      </c>
      <c r="Q2607" s="12" t="s">
        <v>1862</v>
      </c>
      <c r="R2607" s="12" t="s">
        <v>1850</v>
      </c>
      <c r="S2607" s="12" t="s">
        <v>1857</v>
      </c>
    </row>
    <row r="2608" spans="1:19" x14ac:dyDescent="0.25">
      <c r="A2608" s="12" t="s">
        <v>1837</v>
      </c>
      <c r="B2608" s="12" t="s">
        <v>1838</v>
      </c>
      <c r="C2608" s="12" t="s">
        <v>1839</v>
      </c>
      <c r="D2608" s="12" t="s">
        <v>1840</v>
      </c>
      <c r="E2608" s="12" t="s">
        <v>1841</v>
      </c>
      <c r="F2608" s="13">
        <v>59.05</v>
      </c>
      <c r="G2608" s="12" t="s">
        <v>1842</v>
      </c>
      <c r="H2608" s="18">
        <v>43922</v>
      </c>
      <c r="I2608" s="12" t="s">
        <v>2053</v>
      </c>
      <c r="J2608" s="12" t="s">
        <v>4578</v>
      </c>
      <c r="K2608" s="12">
        <v>11278</v>
      </c>
      <c r="L2608" s="12" t="s">
        <v>4558</v>
      </c>
      <c r="M2608" s="12">
        <v>114010</v>
      </c>
      <c r="N2608" s="12" t="s">
        <v>4579</v>
      </c>
      <c r="O2608" s="12" t="s">
        <v>1847</v>
      </c>
      <c r="P2608" s="12" t="s">
        <v>1848</v>
      </c>
      <c r="Q2608" s="12" t="s">
        <v>2732</v>
      </c>
      <c r="R2608" s="12" t="s">
        <v>1850</v>
      </c>
      <c r="S2608" s="12" t="s">
        <v>1851</v>
      </c>
    </row>
    <row r="2609" spans="1:19" x14ac:dyDescent="0.25">
      <c r="A2609" s="12" t="s">
        <v>1852</v>
      </c>
      <c r="B2609" s="12" t="s">
        <v>1838</v>
      </c>
      <c r="C2609" s="12" t="s">
        <v>1853</v>
      </c>
      <c r="D2609" s="12" t="s">
        <v>1840</v>
      </c>
      <c r="E2609" s="12" t="s">
        <v>1841</v>
      </c>
      <c r="F2609" s="13">
        <v>59.05</v>
      </c>
      <c r="G2609" s="12" t="s">
        <v>1842</v>
      </c>
      <c r="H2609" s="18">
        <v>43952</v>
      </c>
      <c r="I2609" s="12" t="s">
        <v>2069</v>
      </c>
      <c r="J2609" s="12" t="s">
        <v>4578</v>
      </c>
      <c r="K2609" s="12">
        <v>11278</v>
      </c>
      <c r="L2609" s="12" t="s">
        <v>4558</v>
      </c>
      <c r="M2609" s="12">
        <v>114010</v>
      </c>
      <c r="N2609" s="12" t="s">
        <v>4579</v>
      </c>
      <c r="O2609" s="12" t="s">
        <v>1854</v>
      </c>
      <c r="P2609" s="12" t="s">
        <v>1855</v>
      </c>
      <c r="Q2609" s="12" t="s">
        <v>1856</v>
      </c>
      <c r="R2609" s="12" t="s">
        <v>1850</v>
      </c>
      <c r="S2609" s="12" t="s">
        <v>1851</v>
      </c>
    </row>
    <row r="2610" spans="1:19" x14ac:dyDescent="0.25">
      <c r="A2610" s="12" t="s">
        <v>1858</v>
      </c>
      <c r="B2610" s="12" t="s">
        <v>1838</v>
      </c>
      <c r="C2610" s="12" t="s">
        <v>1859</v>
      </c>
      <c r="D2610" s="12" t="s">
        <v>1840</v>
      </c>
      <c r="E2610" s="12" t="s">
        <v>1841</v>
      </c>
      <c r="F2610" s="13">
        <v>59.05</v>
      </c>
      <c r="G2610" s="12" t="s">
        <v>1842</v>
      </c>
      <c r="H2610" s="18">
        <v>43983</v>
      </c>
      <c r="I2610" s="12" t="s">
        <v>4506</v>
      </c>
      <c r="J2610" s="12" t="s">
        <v>4578</v>
      </c>
      <c r="K2610" s="12">
        <v>11278</v>
      </c>
      <c r="L2610" s="12" t="s">
        <v>4558</v>
      </c>
      <c r="M2610" s="12">
        <v>114010</v>
      </c>
      <c r="N2610" s="12" t="s">
        <v>4579</v>
      </c>
      <c r="O2610" s="12" t="s">
        <v>1860</v>
      </c>
      <c r="P2610" s="12" t="s">
        <v>1861</v>
      </c>
      <c r="Q2610" s="12" t="s">
        <v>1862</v>
      </c>
      <c r="R2610" s="12" t="s">
        <v>1850</v>
      </c>
      <c r="S2610" s="12" t="s">
        <v>1851</v>
      </c>
    </row>
    <row r="2611" spans="1:19" x14ac:dyDescent="0.25">
      <c r="A2611" s="12" t="s">
        <v>1837</v>
      </c>
      <c r="B2611" s="12" t="s">
        <v>1838</v>
      </c>
      <c r="C2611" s="12" t="s">
        <v>1839</v>
      </c>
      <c r="D2611" s="12" t="s">
        <v>1840</v>
      </c>
      <c r="E2611" s="12" t="s">
        <v>1841</v>
      </c>
      <c r="F2611" s="13">
        <v>12887.65</v>
      </c>
      <c r="G2611" s="12" t="s">
        <v>1842</v>
      </c>
      <c r="H2611" s="18">
        <v>43922</v>
      </c>
      <c r="I2611" s="12" t="s">
        <v>2057</v>
      </c>
      <c r="J2611" s="12" t="s">
        <v>4580</v>
      </c>
      <c r="K2611" s="12">
        <v>11278</v>
      </c>
      <c r="L2611" s="12" t="s">
        <v>4558</v>
      </c>
      <c r="M2611" s="12">
        <v>114040</v>
      </c>
      <c r="N2611" s="12" t="s">
        <v>4581</v>
      </c>
      <c r="O2611" s="12" t="s">
        <v>1847</v>
      </c>
      <c r="P2611" s="12" t="s">
        <v>1848</v>
      </c>
      <c r="Q2611" s="12" t="s">
        <v>2732</v>
      </c>
      <c r="R2611" s="12" t="s">
        <v>1850</v>
      </c>
      <c r="S2611" s="12" t="s">
        <v>1815</v>
      </c>
    </row>
    <row r="2612" spans="1:19" x14ac:dyDescent="0.25">
      <c r="A2612" s="12" t="s">
        <v>1852</v>
      </c>
      <c r="B2612" s="12" t="s">
        <v>1838</v>
      </c>
      <c r="C2612" s="12" t="s">
        <v>1853</v>
      </c>
      <c r="D2612" s="12" t="s">
        <v>1840</v>
      </c>
      <c r="E2612" s="12" t="s">
        <v>1841</v>
      </c>
      <c r="F2612" s="13">
        <v>12887.65</v>
      </c>
      <c r="G2612" s="12" t="s">
        <v>1842</v>
      </c>
      <c r="H2612" s="18">
        <v>43952</v>
      </c>
      <c r="I2612" s="12" t="s">
        <v>2190</v>
      </c>
      <c r="J2612" s="12" t="s">
        <v>4580</v>
      </c>
      <c r="K2612" s="12">
        <v>11278</v>
      </c>
      <c r="L2612" s="12" t="s">
        <v>4558</v>
      </c>
      <c r="M2612" s="12">
        <v>114040</v>
      </c>
      <c r="N2612" s="12" t="s">
        <v>4581</v>
      </c>
      <c r="O2612" s="12" t="s">
        <v>1854</v>
      </c>
      <c r="P2612" s="12" t="s">
        <v>1855</v>
      </c>
      <c r="Q2612" s="12" t="s">
        <v>1856</v>
      </c>
      <c r="R2612" s="12" t="s">
        <v>1850</v>
      </c>
      <c r="S2612" s="12" t="s">
        <v>1815</v>
      </c>
    </row>
    <row r="2613" spans="1:19" x14ac:dyDescent="0.25">
      <c r="A2613" s="12" t="s">
        <v>1858</v>
      </c>
      <c r="B2613" s="12" t="s">
        <v>1838</v>
      </c>
      <c r="C2613" s="12" t="s">
        <v>1859</v>
      </c>
      <c r="D2613" s="12" t="s">
        <v>1840</v>
      </c>
      <c r="E2613" s="12" t="s">
        <v>1841</v>
      </c>
      <c r="F2613" s="13">
        <v>12975.45</v>
      </c>
      <c r="G2613" s="12" t="s">
        <v>1842</v>
      </c>
      <c r="H2613" s="18">
        <v>43983</v>
      </c>
      <c r="I2613" s="12" t="s">
        <v>4507</v>
      </c>
      <c r="J2613" s="12" t="s">
        <v>4580</v>
      </c>
      <c r="K2613" s="12">
        <v>11278</v>
      </c>
      <c r="L2613" s="12" t="s">
        <v>4558</v>
      </c>
      <c r="M2613" s="12">
        <v>114040</v>
      </c>
      <c r="N2613" s="12" t="s">
        <v>4581</v>
      </c>
      <c r="O2613" s="12" t="s">
        <v>1860</v>
      </c>
      <c r="P2613" s="12" t="s">
        <v>1861</v>
      </c>
      <c r="Q2613" s="12" t="s">
        <v>1862</v>
      </c>
      <c r="R2613" s="12" t="s">
        <v>1850</v>
      </c>
      <c r="S2613" s="12" t="s">
        <v>1815</v>
      </c>
    </row>
    <row r="2614" spans="1:19" x14ac:dyDescent="0.25">
      <c r="A2614" s="12" t="s">
        <v>1837</v>
      </c>
      <c r="B2614" s="12" t="s">
        <v>1838</v>
      </c>
      <c r="C2614" s="12" t="s">
        <v>1839</v>
      </c>
      <c r="D2614" s="12" t="s">
        <v>1840</v>
      </c>
      <c r="E2614" s="12" t="s">
        <v>1841</v>
      </c>
      <c r="F2614" s="13">
        <v>186.24</v>
      </c>
      <c r="G2614" s="12" t="s">
        <v>1842</v>
      </c>
      <c r="H2614" s="18">
        <v>43922</v>
      </c>
      <c r="I2614" s="12" t="s">
        <v>2061</v>
      </c>
      <c r="J2614" s="12" t="s">
        <v>4582</v>
      </c>
      <c r="K2614" s="12">
        <v>11278</v>
      </c>
      <c r="L2614" s="12" t="s">
        <v>4558</v>
      </c>
      <c r="M2614" s="12">
        <v>114060</v>
      </c>
      <c r="N2614" s="12" t="s">
        <v>4583</v>
      </c>
      <c r="O2614" s="12" t="s">
        <v>1847</v>
      </c>
      <c r="P2614" s="12" t="s">
        <v>1848</v>
      </c>
      <c r="Q2614" s="12" t="s">
        <v>2732</v>
      </c>
      <c r="R2614" s="12" t="s">
        <v>1850</v>
      </c>
      <c r="S2614" s="12" t="s">
        <v>1857</v>
      </c>
    </row>
    <row r="2615" spans="1:19" x14ac:dyDescent="0.25">
      <c r="A2615" s="12" t="s">
        <v>1852</v>
      </c>
      <c r="B2615" s="12" t="s">
        <v>1838</v>
      </c>
      <c r="C2615" s="12" t="s">
        <v>1853</v>
      </c>
      <c r="D2615" s="12" t="s">
        <v>1840</v>
      </c>
      <c r="E2615" s="12" t="s">
        <v>1841</v>
      </c>
      <c r="F2615" s="13">
        <v>186.24</v>
      </c>
      <c r="G2615" s="12" t="s">
        <v>1842</v>
      </c>
      <c r="H2615" s="18">
        <v>43952</v>
      </c>
      <c r="I2615" s="12" t="s">
        <v>2295</v>
      </c>
      <c r="J2615" s="12" t="s">
        <v>4582</v>
      </c>
      <c r="K2615" s="12">
        <v>11278</v>
      </c>
      <c r="L2615" s="12" t="s">
        <v>4558</v>
      </c>
      <c r="M2615" s="12">
        <v>114060</v>
      </c>
      <c r="N2615" s="12" t="s">
        <v>4583</v>
      </c>
      <c r="O2615" s="12" t="s">
        <v>1854</v>
      </c>
      <c r="P2615" s="12" t="s">
        <v>1855</v>
      </c>
      <c r="Q2615" s="12" t="s">
        <v>1856</v>
      </c>
      <c r="R2615" s="12" t="s">
        <v>1850</v>
      </c>
      <c r="S2615" s="12" t="s">
        <v>1857</v>
      </c>
    </row>
    <row r="2616" spans="1:19" x14ac:dyDescent="0.25">
      <c r="A2616" s="12" t="s">
        <v>1858</v>
      </c>
      <c r="B2616" s="12" t="s">
        <v>1838</v>
      </c>
      <c r="C2616" s="12" t="s">
        <v>1859</v>
      </c>
      <c r="D2616" s="12" t="s">
        <v>1840</v>
      </c>
      <c r="E2616" s="12" t="s">
        <v>1841</v>
      </c>
      <c r="F2616" s="13">
        <v>186.24</v>
      </c>
      <c r="G2616" s="12" t="s">
        <v>1842</v>
      </c>
      <c r="H2616" s="18">
        <v>43983</v>
      </c>
      <c r="I2616" s="12" t="s">
        <v>4512</v>
      </c>
      <c r="J2616" s="12" t="s">
        <v>4582</v>
      </c>
      <c r="K2616" s="12">
        <v>11278</v>
      </c>
      <c r="L2616" s="12" t="s">
        <v>4558</v>
      </c>
      <c r="M2616" s="12">
        <v>114060</v>
      </c>
      <c r="N2616" s="12" t="s">
        <v>4583</v>
      </c>
      <c r="O2616" s="12" t="s">
        <v>1860</v>
      </c>
      <c r="P2616" s="12" t="s">
        <v>1861</v>
      </c>
      <c r="Q2616" s="12" t="s">
        <v>1862</v>
      </c>
      <c r="R2616" s="12" t="s">
        <v>1850</v>
      </c>
      <c r="S2616" s="12" t="s">
        <v>1857</v>
      </c>
    </row>
    <row r="2617" spans="1:19" x14ac:dyDescent="0.25">
      <c r="A2617" s="12" t="s">
        <v>4584</v>
      </c>
      <c r="B2617" s="12" t="s">
        <v>4585</v>
      </c>
      <c r="C2617" s="12" t="s">
        <v>1839</v>
      </c>
      <c r="D2617" s="12" t="s">
        <v>4586</v>
      </c>
      <c r="E2617" s="12" t="s">
        <v>4587</v>
      </c>
      <c r="F2617" s="13">
        <v>-24835</v>
      </c>
      <c r="G2617" s="12" t="s">
        <v>4588</v>
      </c>
      <c r="H2617" s="12" t="s">
        <v>4589</v>
      </c>
      <c r="I2617" s="12" t="s">
        <v>2117</v>
      </c>
      <c r="J2617" s="12" t="s">
        <v>2130</v>
      </c>
      <c r="K2617" s="12">
        <v>10051</v>
      </c>
      <c r="L2617" s="12" t="s">
        <v>2131</v>
      </c>
      <c r="M2617" s="12">
        <v>111100</v>
      </c>
      <c r="N2617" s="12" t="s">
        <v>2132</v>
      </c>
      <c r="O2617" s="12" t="s">
        <v>4590</v>
      </c>
      <c r="P2617" s="12" t="s">
        <v>1848</v>
      </c>
      <c r="Q2617" s="12" t="s">
        <v>4591</v>
      </c>
      <c r="R2617" s="12" t="s">
        <v>4592</v>
      </c>
      <c r="S2617" s="12" t="s">
        <v>1851</v>
      </c>
    </row>
    <row r="2618" spans="1:19" x14ac:dyDescent="0.25">
      <c r="A2618" s="12" t="s">
        <v>4584</v>
      </c>
      <c r="B2618" s="12" t="s">
        <v>4585</v>
      </c>
      <c r="C2618" s="12" t="s">
        <v>1839</v>
      </c>
      <c r="D2618" s="12" t="s">
        <v>4586</v>
      </c>
      <c r="E2618" s="12" t="s">
        <v>4587</v>
      </c>
      <c r="F2618" s="13">
        <v>-90216</v>
      </c>
      <c r="G2618" s="12" t="s">
        <v>4588</v>
      </c>
      <c r="H2618" s="12" t="s">
        <v>4589</v>
      </c>
      <c r="I2618" s="12" t="s">
        <v>2114</v>
      </c>
      <c r="J2618" s="12" t="s">
        <v>2137</v>
      </c>
      <c r="K2618" s="12">
        <v>10051</v>
      </c>
      <c r="L2618" s="12" t="s">
        <v>2131</v>
      </c>
      <c r="M2618" s="12">
        <v>111400</v>
      </c>
      <c r="N2618" s="12" t="s">
        <v>2138</v>
      </c>
      <c r="O2618" s="12" t="s">
        <v>4590</v>
      </c>
      <c r="P2618" s="12" t="s">
        <v>1848</v>
      </c>
      <c r="Q2618" s="12" t="s">
        <v>4591</v>
      </c>
      <c r="R2618" s="12" t="s">
        <v>4592</v>
      </c>
      <c r="S2618" s="12" t="s">
        <v>1815</v>
      </c>
    </row>
    <row r="2619" spans="1:19" x14ac:dyDescent="0.25">
      <c r="A2619" s="12" t="s">
        <v>4584</v>
      </c>
      <c r="B2619" s="12" t="s">
        <v>4585</v>
      </c>
      <c r="C2619" s="12" t="s">
        <v>1839</v>
      </c>
      <c r="D2619" s="12" t="s">
        <v>4586</v>
      </c>
      <c r="E2619" s="12" t="s">
        <v>4587</v>
      </c>
      <c r="F2619" s="13">
        <v>-28475</v>
      </c>
      <c r="G2619" s="12" t="s">
        <v>4593</v>
      </c>
      <c r="H2619" s="12" t="s">
        <v>4589</v>
      </c>
      <c r="I2619" s="12" t="s">
        <v>2136</v>
      </c>
      <c r="J2619" s="12" t="s">
        <v>4594</v>
      </c>
      <c r="K2619" s="12">
        <v>10054</v>
      </c>
      <c r="L2619" s="12" t="s">
        <v>4595</v>
      </c>
      <c r="M2619" s="12">
        <v>138100</v>
      </c>
      <c r="N2619" s="12" t="s">
        <v>4596</v>
      </c>
      <c r="O2619" s="12" t="s">
        <v>4590</v>
      </c>
      <c r="P2619" s="12" t="s">
        <v>1848</v>
      </c>
      <c r="Q2619" s="12" t="s">
        <v>4591</v>
      </c>
      <c r="R2619" s="12" t="s">
        <v>4592</v>
      </c>
      <c r="S2619" s="12" t="s">
        <v>1881</v>
      </c>
    </row>
    <row r="2620" spans="1:19" x14ac:dyDescent="0.25">
      <c r="A2620" s="12" t="s">
        <v>4584</v>
      </c>
      <c r="B2620" s="12" t="s">
        <v>4585</v>
      </c>
      <c r="C2620" s="12" t="s">
        <v>1839</v>
      </c>
      <c r="D2620" s="12" t="s">
        <v>4586</v>
      </c>
      <c r="E2620" s="12" t="s">
        <v>4587</v>
      </c>
      <c r="F2620" s="13">
        <v>-1500</v>
      </c>
      <c r="G2620" s="12" t="s">
        <v>4597</v>
      </c>
      <c r="H2620" s="12" t="s">
        <v>4589</v>
      </c>
      <c r="I2620" s="12" t="s">
        <v>2175</v>
      </c>
      <c r="J2620" s="12" t="s">
        <v>4598</v>
      </c>
      <c r="K2620" s="12">
        <v>10055</v>
      </c>
      <c r="L2620" s="12" t="s">
        <v>982</v>
      </c>
      <c r="M2620" s="12">
        <v>138100</v>
      </c>
      <c r="N2620" s="12" t="s">
        <v>4599</v>
      </c>
      <c r="O2620" s="12" t="s">
        <v>4590</v>
      </c>
      <c r="P2620" s="12" t="s">
        <v>1848</v>
      </c>
      <c r="Q2620" s="12" t="s">
        <v>4591</v>
      </c>
      <c r="R2620" s="12" t="s">
        <v>4592</v>
      </c>
      <c r="S2620" s="12" t="s">
        <v>1881</v>
      </c>
    </row>
    <row r="2621" spans="1:19" x14ac:dyDescent="0.25">
      <c r="A2621" s="12" t="s">
        <v>4584</v>
      </c>
      <c r="B2621" s="12" t="s">
        <v>4585</v>
      </c>
      <c r="C2621" s="12" t="s">
        <v>1839</v>
      </c>
      <c r="D2621" s="12" t="s">
        <v>4586</v>
      </c>
      <c r="E2621" s="12" t="s">
        <v>4587</v>
      </c>
      <c r="F2621" s="13">
        <v>-3614</v>
      </c>
      <c r="G2621" s="12" t="s">
        <v>4600</v>
      </c>
      <c r="H2621" s="12" t="s">
        <v>4589</v>
      </c>
      <c r="I2621" s="12" t="s">
        <v>2200</v>
      </c>
      <c r="J2621" s="12" t="s">
        <v>4601</v>
      </c>
      <c r="K2621" s="12">
        <v>10056</v>
      </c>
      <c r="L2621" s="12" t="s">
        <v>2229</v>
      </c>
      <c r="M2621" s="12">
        <v>138100</v>
      </c>
      <c r="N2621" s="12" t="s">
        <v>4602</v>
      </c>
      <c r="O2621" s="12" t="s">
        <v>4590</v>
      </c>
      <c r="P2621" s="12" t="s">
        <v>1848</v>
      </c>
      <c r="Q2621" s="12" t="s">
        <v>4591</v>
      </c>
      <c r="R2621" s="12" t="s">
        <v>4592</v>
      </c>
      <c r="S2621" s="12" t="s">
        <v>1881</v>
      </c>
    </row>
    <row r="2622" spans="1:19" x14ac:dyDescent="0.25">
      <c r="A2622" s="12" t="s">
        <v>4584</v>
      </c>
      <c r="B2622" s="12" t="s">
        <v>4585</v>
      </c>
      <c r="C2622" s="12" t="s">
        <v>1839</v>
      </c>
      <c r="D2622" s="12" t="s">
        <v>4586</v>
      </c>
      <c r="E2622" s="12" t="s">
        <v>4587</v>
      </c>
      <c r="F2622" s="13">
        <v>-28765</v>
      </c>
      <c r="G2622" s="12" t="s">
        <v>4603</v>
      </c>
      <c r="H2622" s="12" t="s">
        <v>4589</v>
      </c>
      <c r="I2622" s="12" t="s">
        <v>2224</v>
      </c>
      <c r="J2622" s="12" t="s">
        <v>4604</v>
      </c>
      <c r="K2622" s="12">
        <v>10057</v>
      </c>
      <c r="L2622" s="12" t="s">
        <v>2281</v>
      </c>
      <c r="M2622" s="12">
        <v>138100</v>
      </c>
      <c r="N2622" s="12" t="s">
        <v>4605</v>
      </c>
      <c r="O2622" s="12" t="s">
        <v>4590</v>
      </c>
      <c r="P2622" s="12" t="s">
        <v>1848</v>
      </c>
      <c r="Q2622" s="12" t="s">
        <v>4591</v>
      </c>
      <c r="R2622" s="12" t="s">
        <v>4592</v>
      </c>
      <c r="S2622" s="12" t="s">
        <v>1881</v>
      </c>
    </row>
    <row r="2623" spans="1:19" x14ac:dyDescent="0.25">
      <c r="A2623" s="12" t="s">
        <v>4584</v>
      </c>
      <c r="B2623" s="12" t="s">
        <v>4585</v>
      </c>
      <c r="C2623" s="12" t="s">
        <v>1839</v>
      </c>
      <c r="D2623" s="12" t="s">
        <v>4586</v>
      </c>
      <c r="E2623" s="12" t="s">
        <v>4587</v>
      </c>
      <c r="F2623" s="13">
        <v>-20320</v>
      </c>
      <c r="G2623" s="12" t="s">
        <v>4606</v>
      </c>
      <c r="H2623" s="12" t="s">
        <v>4589</v>
      </c>
      <c r="I2623" s="12" t="s">
        <v>2337</v>
      </c>
      <c r="J2623" s="12" t="s">
        <v>4607</v>
      </c>
      <c r="K2623" s="12">
        <v>10064</v>
      </c>
      <c r="L2623" s="12" t="s">
        <v>2386</v>
      </c>
      <c r="M2623" s="12">
        <v>138100</v>
      </c>
      <c r="N2623" s="12" t="s">
        <v>4608</v>
      </c>
      <c r="O2623" s="12" t="s">
        <v>4590</v>
      </c>
      <c r="P2623" s="12" t="s">
        <v>1848</v>
      </c>
      <c r="Q2623" s="12" t="s">
        <v>4591</v>
      </c>
      <c r="R2623" s="12" t="s">
        <v>4592</v>
      </c>
      <c r="S2623" s="12" t="s">
        <v>1881</v>
      </c>
    </row>
    <row r="2624" spans="1:19" x14ac:dyDescent="0.25">
      <c r="A2624" s="12" t="s">
        <v>4584</v>
      </c>
      <c r="B2624" s="12" t="s">
        <v>4585</v>
      </c>
      <c r="C2624" s="12" t="s">
        <v>1839</v>
      </c>
      <c r="D2624" s="12" t="s">
        <v>4586</v>
      </c>
      <c r="E2624" s="12" t="s">
        <v>4587</v>
      </c>
      <c r="F2624" s="13">
        <v>-2446</v>
      </c>
      <c r="G2624" s="12" t="s">
        <v>4609</v>
      </c>
      <c r="H2624" s="12" t="s">
        <v>4589</v>
      </c>
      <c r="I2624" s="12" t="s">
        <v>2384</v>
      </c>
      <c r="J2624" s="12" t="s">
        <v>4610</v>
      </c>
      <c r="K2624" s="12">
        <v>10066</v>
      </c>
      <c r="L2624" s="12" t="s">
        <v>2487</v>
      </c>
      <c r="M2624" s="12">
        <v>138100</v>
      </c>
      <c r="N2624" s="12" t="s">
        <v>4611</v>
      </c>
      <c r="O2624" s="12" t="s">
        <v>4590</v>
      </c>
      <c r="P2624" s="12" t="s">
        <v>1848</v>
      </c>
      <c r="Q2624" s="12" t="s">
        <v>4591</v>
      </c>
      <c r="R2624" s="12" t="s">
        <v>4592</v>
      </c>
      <c r="S2624" s="12" t="s">
        <v>1881</v>
      </c>
    </row>
    <row r="2625" spans="1:19" x14ac:dyDescent="0.25">
      <c r="A2625" s="12" t="s">
        <v>4584</v>
      </c>
      <c r="B2625" s="12" t="s">
        <v>4585</v>
      </c>
      <c r="C2625" s="12" t="s">
        <v>1839</v>
      </c>
      <c r="D2625" s="12" t="s">
        <v>4586</v>
      </c>
      <c r="E2625" s="12" t="s">
        <v>4587</v>
      </c>
      <c r="F2625" s="13">
        <v>15746</v>
      </c>
      <c r="G2625" s="12" t="s">
        <v>4612</v>
      </c>
      <c r="H2625" s="12" t="s">
        <v>4589</v>
      </c>
      <c r="I2625" s="12" t="s">
        <v>2485</v>
      </c>
      <c r="J2625" s="12" t="s">
        <v>2645</v>
      </c>
      <c r="K2625" s="12">
        <v>10069</v>
      </c>
      <c r="L2625" s="12" t="s">
        <v>2636</v>
      </c>
      <c r="M2625" s="12">
        <v>111400</v>
      </c>
      <c r="N2625" s="12" t="s">
        <v>2646</v>
      </c>
      <c r="O2625" s="12" t="s">
        <v>4590</v>
      </c>
      <c r="P2625" s="12" t="s">
        <v>1848</v>
      </c>
      <c r="Q2625" s="12" t="s">
        <v>4591</v>
      </c>
      <c r="R2625" s="12" t="s">
        <v>4592</v>
      </c>
      <c r="S2625" s="12" t="s">
        <v>1815</v>
      </c>
    </row>
    <row r="2626" spans="1:19" x14ac:dyDescent="0.25">
      <c r="A2626" s="12" t="s">
        <v>4584</v>
      </c>
      <c r="B2626" s="12" t="s">
        <v>4585</v>
      </c>
      <c r="C2626" s="12" t="s">
        <v>1839</v>
      </c>
      <c r="D2626" s="12" t="s">
        <v>4586</v>
      </c>
      <c r="E2626" s="12" t="s">
        <v>4587</v>
      </c>
      <c r="F2626" s="13">
        <v>15000</v>
      </c>
      <c r="G2626" s="12" t="s">
        <v>4612</v>
      </c>
      <c r="H2626" s="12" t="s">
        <v>4589</v>
      </c>
      <c r="I2626" s="12" t="s">
        <v>2489</v>
      </c>
      <c r="J2626" s="12" t="s">
        <v>2648</v>
      </c>
      <c r="K2626" s="12">
        <v>10069</v>
      </c>
      <c r="L2626" s="12" t="s">
        <v>2636</v>
      </c>
      <c r="M2626" s="12">
        <v>111600</v>
      </c>
      <c r="N2626" s="12" t="s">
        <v>2649</v>
      </c>
      <c r="O2626" s="12" t="s">
        <v>4590</v>
      </c>
      <c r="P2626" s="12" t="s">
        <v>1848</v>
      </c>
      <c r="Q2626" s="12" t="s">
        <v>4591</v>
      </c>
      <c r="R2626" s="12" t="s">
        <v>4592</v>
      </c>
      <c r="S2626" s="12" t="s">
        <v>1857</v>
      </c>
    </row>
    <row r="2627" spans="1:19" x14ac:dyDescent="0.25">
      <c r="A2627" s="12" t="s">
        <v>4584</v>
      </c>
      <c r="B2627" s="12" t="s">
        <v>4585</v>
      </c>
      <c r="C2627" s="12" t="s">
        <v>1839</v>
      </c>
      <c r="D2627" s="12" t="s">
        <v>4586</v>
      </c>
      <c r="E2627" s="12" t="s">
        <v>4587</v>
      </c>
      <c r="F2627" s="13">
        <v>-3206</v>
      </c>
      <c r="G2627" s="12" t="s">
        <v>4613</v>
      </c>
      <c r="H2627" s="12" t="s">
        <v>4589</v>
      </c>
      <c r="I2627" s="12" t="s">
        <v>2548</v>
      </c>
      <c r="J2627" s="12" t="s">
        <v>4614</v>
      </c>
      <c r="K2627" s="12">
        <v>10072</v>
      </c>
      <c r="L2627" s="12" t="s">
        <v>2738</v>
      </c>
      <c r="M2627" s="12">
        <v>138100</v>
      </c>
      <c r="N2627" s="12" t="s">
        <v>4615</v>
      </c>
      <c r="O2627" s="12" t="s">
        <v>4590</v>
      </c>
      <c r="P2627" s="12" t="s">
        <v>1848</v>
      </c>
      <c r="Q2627" s="12" t="s">
        <v>4591</v>
      </c>
      <c r="R2627" s="12" t="s">
        <v>4592</v>
      </c>
      <c r="S2627" s="12" t="s">
        <v>1881</v>
      </c>
    </row>
    <row r="2628" spans="1:19" x14ac:dyDescent="0.25">
      <c r="A2628" s="12" t="s">
        <v>4584</v>
      </c>
      <c r="B2628" s="12" t="s">
        <v>4585</v>
      </c>
      <c r="C2628" s="12" t="s">
        <v>1839</v>
      </c>
      <c r="D2628" s="12" t="s">
        <v>4586</v>
      </c>
      <c r="E2628" s="12" t="s">
        <v>4587</v>
      </c>
      <c r="F2628" s="13">
        <v>-4769</v>
      </c>
      <c r="G2628" s="12" t="s">
        <v>4616</v>
      </c>
      <c r="H2628" s="12" t="s">
        <v>4589</v>
      </c>
      <c r="I2628" s="12" t="s">
        <v>2565</v>
      </c>
      <c r="J2628" s="12" t="s">
        <v>4617</v>
      </c>
      <c r="K2628" s="12">
        <v>10073</v>
      </c>
      <c r="L2628" s="12" t="s">
        <v>2784</v>
      </c>
      <c r="M2628" s="12">
        <v>138100</v>
      </c>
      <c r="N2628" s="12" t="s">
        <v>4618</v>
      </c>
      <c r="O2628" s="12" t="s">
        <v>4590</v>
      </c>
      <c r="P2628" s="12" t="s">
        <v>1848</v>
      </c>
      <c r="Q2628" s="12" t="s">
        <v>4591</v>
      </c>
      <c r="R2628" s="12" t="s">
        <v>4592</v>
      </c>
      <c r="S2628" s="12" t="s">
        <v>1881</v>
      </c>
    </row>
    <row r="2629" spans="1:19" x14ac:dyDescent="0.25">
      <c r="A2629" s="12" t="s">
        <v>4619</v>
      </c>
      <c r="B2629" s="12" t="s">
        <v>4585</v>
      </c>
      <c r="C2629" s="12" t="s">
        <v>1839</v>
      </c>
      <c r="D2629" s="12" t="s">
        <v>4586</v>
      </c>
      <c r="E2629" s="12" t="s">
        <v>4587</v>
      </c>
      <c r="F2629" s="13">
        <v>-2705</v>
      </c>
      <c r="G2629" s="12" t="s">
        <v>4620</v>
      </c>
      <c r="H2629" s="12" t="s">
        <v>4589</v>
      </c>
      <c r="I2629" s="12" t="s">
        <v>2289</v>
      </c>
      <c r="J2629" s="12" t="s">
        <v>4621</v>
      </c>
      <c r="K2629" s="12">
        <v>10089</v>
      </c>
      <c r="L2629" s="12" t="s">
        <v>3251</v>
      </c>
      <c r="M2629" s="12">
        <v>138100</v>
      </c>
      <c r="N2629" s="12" t="s">
        <v>4622</v>
      </c>
      <c r="O2629" s="12" t="s">
        <v>4590</v>
      </c>
      <c r="P2629" s="12" t="s">
        <v>1848</v>
      </c>
      <c r="Q2629" s="12" t="s">
        <v>4623</v>
      </c>
      <c r="R2629" s="12" t="s">
        <v>4592</v>
      </c>
      <c r="S2629" s="12" t="s">
        <v>1881</v>
      </c>
    </row>
    <row r="2630" spans="1:19" x14ac:dyDescent="0.25">
      <c r="A2630" s="12" t="s">
        <v>4619</v>
      </c>
      <c r="B2630" s="12" t="s">
        <v>4585</v>
      </c>
      <c r="C2630" s="12" t="s">
        <v>1839</v>
      </c>
      <c r="D2630" s="12" t="s">
        <v>4586</v>
      </c>
      <c r="E2630" s="12" t="s">
        <v>4587</v>
      </c>
      <c r="F2630" s="13">
        <v>-15129</v>
      </c>
      <c r="G2630" s="12" t="s">
        <v>4624</v>
      </c>
      <c r="H2630" s="12" t="s">
        <v>4589</v>
      </c>
      <c r="I2630" s="12" t="s">
        <v>2447</v>
      </c>
      <c r="J2630" s="12" t="s">
        <v>4625</v>
      </c>
      <c r="K2630" s="12">
        <v>10094</v>
      </c>
      <c r="L2630" s="12" t="s">
        <v>3383</v>
      </c>
      <c r="M2630" s="12">
        <v>138100</v>
      </c>
      <c r="N2630" s="12" t="s">
        <v>4626</v>
      </c>
      <c r="O2630" s="12" t="s">
        <v>4590</v>
      </c>
      <c r="P2630" s="12" t="s">
        <v>1848</v>
      </c>
      <c r="Q2630" s="12" t="s">
        <v>4623</v>
      </c>
      <c r="R2630" s="12" t="s">
        <v>4592</v>
      </c>
      <c r="S2630" s="12" t="s">
        <v>1881</v>
      </c>
    </row>
    <row r="2631" spans="1:19" x14ac:dyDescent="0.25">
      <c r="A2631" s="12" t="s">
        <v>4619</v>
      </c>
      <c r="B2631" s="12" t="s">
        <v>4585</v>
      </c>
      <c r="C2631" s="12" t="s">
        <v>1839</v>
      </c>
      <c r="D2631" s="12" t="s">
        <v>4586</v>
      </c>
      <c r="E2631" s="12" t="s">
        <v>4587</v>
      </c>
      <c r="F2631" s="13">
        <v>-8415</v>
      </c>
      <c r="G2631" s="12" t="s">
        <v>4627</v>
      </c>
      <c r="H2631" s="12" t="s">
        <v>4589</v>
      </c>
      <c r="I2631" s="12" t="s">
        <v>2534</v>
      </c>
      <c r="J2631" s="12" t="s">
        <v>4628</v>
      </c>
      <c r="K2631" s="12">
        <v>10097</v>
      </c>
      <c r="L2631" s="12" t="s">
        <v>4629</v>
      </c>
      <c r="M2631" s="12">
        <v>111400</v>
      </c>
      <c r="N2631" s="12" t="s">
        <v>4630</v>
      </c>
      <c r="O2631" s="12" t="s">
        <v>4590</v>
      </c>
      <c r="P2631" s="12" t="s">
        <v>1848</v>
      </c>
      <c r="Q2631" s="12" t="s">
        <v>4623</v>
      </c>
      <c r="R2631" s="12" t="s">
        <v>4592</v>
      </c>
      <c r="S2631" s="12" t="s">
        <v>1815</v>
      </c>
    </row>
    <row r="2632" spans="1:19" x14ac:dyDescent="0.25">
      <c r="A2632" s="12" t="s">
        <v>4619</v>
      </c>
      <c r="B2632" s="12" t="s">
        <v>4585</v>
      </c>
      <c r="C2632" s="12" t="s">
        <v>1839</v>
      </c>
      <c r="D2632" s="12" t="s">
        <v>4586</v>
      </c>
      <c r="E2632" s="12" t="s">
        <v>4587</v>
      </c>
      <c r="F2632" s="13">
        <v>-14000</v>
      </c>
      <c r="G2632" s="12" t="s">
        <v>4631</v>
      </c>
      <c r="H2632" s="12" t="s">
        <v>4589</v>
      </c>
      <c r="I2632" s="12" t="s">
        <v>2218</v>
      </c>
      <c r="J2632" s="12" t="s">
        <v>4632</v>
      </c>
      <c r="K2632" s="12">
        <v>10110</v>
      </c>
      <c r="L2632" s="12" t="s">
        <v>3810</v>
      </c>
      <c r="M2632" s="12">
        <v>138100</v>
      </c>
      <c r="N2632" s="12" t="s">
        <v>4633</v>
      </c>
      <c r="O2632" s="12" t="s">
        <v>4590</v>
      </c>
      <c r="P2632" s="12" t="s">
        <v>1848</v>
      </c>
      <c r="Q2632" s="12" t="s">
        <v>4623</v>
      </c>
      <c r="R2632" s="12" t="s">
        <v>4592</v>
      </c>
      <c r="S2632" s="12" t="s">
        <v>1881</v>
      </c>
    </row>
    <row r="2633" spans="1:19" x14ac:dyDescent="0.25">
      <c r="A2633" s="12" t="s">
        <v>4619</v>
      </c>
      <c r="B2633" s="12" t="s">
        <v>4585</v>
      </c>
      <c r="C2633" s="12" t="s">
        <v>1839</v>
      </c>
      <c r="D2633" s="12" t="s">
        <v>4586</v>
      </c>
      <c r="E2633" s="12" t="s">
        <v>4587</v>
      </c>
      <c r="F2633" s="13">
        <v>-10000</v>
      </c>
      <c r="G2633" s="12" t="s">
        <v>4634</v>
      </c>
      <c r="H2633" s="12" t="s">
        <v>4589</v>
      </c>
      <c r="I2633" s="12" t="s">
        <v>2083</v>
      </c>
      <c r="J2633" s="12" t="s">
        <v>4192</v>
      </c>
      <c r="K2633" s="12">
        <v>10127</v>
      </c>
      <c r="L2633" s="12" t="s">
        <v>4181</v>
      </c>
      <c r="M2633" s="12">
        <v>111400</v>
      </c>
      <c r="N2633" s="12" t="s">
        <v>4193</v>
      </c>
      <c r="O2633" s="12" t="s">
        <v>4590</v>
      </c>
      <c r="P2633" s="12" t="s">
        <v>1848</v>
      </c>
      <c r="Q2633" s="12" t="s">
        <v>4623</v>
      </c>
      <c r="R2633" s="12" t="s">
        <v>4592</v>
      </c>
      <c r="S2633" s="12" t="s">
        <v>1815</v>
      </c>
    </row>
    <row r="2634" spans="1:19" x14ac:dyDescent="0.25">
      <c r="A2634" s="12" t="s">
        <v>4619</v>
      </c>
      <c r="B2634" s="12" t="s">
        <v>4585</v>
      </c>
      <c r="C2634" s="12" t="s">
        <v>1839</v>
      </c>
      <c r="D2634" s="12" t="s">
        <v>4586</v>
      </c>
      <c r="E2634" s="12" t="s">
        <v>4587</v>
      </c>
      <c r="F2634" s="13">
        <v>-15000</v>
      </c>
      <c r="G2634" s="12" t="s">
        <v>4634</v>
      </c>
      <c r="H2634" s="12" t="s">
        <v>4589</v>
      </c>
      <c r="I2634" s="12" t="s">
        <v>2087</v>
      </c>
      <c r="J2634" s="12" t="s">
        <v>4198</v>
      </c>
      <c r="K2634" s="12">
        <v>10127</v>
      </c>
      <c r="L2634" s="12" t="s">
        <v>4181</v>
      </c>
      <c r="M2634" s="12">
        <v>111600</v>
      </c>
      <c r="N2634" s="12" t="s">
        <v>4199</v>
      </c>
      <c r="O2634" s="12" t="s">
        <v>4590</v>
      </c>
      <c r="P2634" s="12" t="s">
        <v>1848</v>
      </c>
      <c r="Q2634" s="12" t="s">
        <v>4623</v>
      </c>
      <c r="R2634" s="12" t="s">
        <v>4592</v>
      </c>
      <c r="S2634" s="12" t="s">
        <v>1857</v>
      </c>
    </row>
    <row r="2635" spans="1:19" x14ac:dyDescent="0.25">
      <c r="A2635" s="12" t="s">
        <v>4584</v>
      </c>
      <c r="B2635" s="12" t="s">
        <v>4585</v>
      </c>
      <c r="C2635" s="12" t="s">
        <v>1839</v>
      </c>
      <c r="D2635" s="12" t="s">
        <v>4586</v>
      </c>
      <c r="E2635" s="12" t="s">
        <v>4587</v>
      </c>
      <c r="F2635" s="13">
        <v>-6000</v>
      </c>
      <c r="G2635" s="12" t="s">
        <v>4635</v>
      </c>
      <c r="H2635" s="12" t="s">
        <v>4589</v>
      </c>
      <c r="I2635" s="12" t="s">
        <v>1938</v>
      </c>
      <c r="J2635" s="12" t="s">
        <v>4636</v>
      </c>
      <c r="K2635" s="12">
        <v>10128</v>
      </c>
      <c r="L2635" s="12" t="s">
        <v>971</v>
      </c>
      <c r="M2635" s="12">
        <v>138100</v>
      </c>
      <c r="N2635" s="12" t="s">
        <v>4637</v>
      </c>
      <c r="O2635" s="12" t="s">
        <v>4590</v>
      </c>
      <c r="P2635" s="12" t="s">
        <v>1848</v>
      </c>
      <c r="Q2635" s="12" t="s">
        <v>4591</v>
      </c>
      <c r="R2635" s="12" t="s">
        <v>4592</v>
      </c>
      <c r="S2635" s="12" t="s">
        <v>1881</v>
      </c>
    </row>
    <row r="2636" spans="1:19" x14ac:dyDescent="0.25">
      <c r="A2636" s="12" t="s">
        <v>4619</v>
      </c>
      <c r="B2636" s="12" t="s">
        <v>4585</v>
      </c>
      <c r="C2636" s="12" t="s">
        <v>1839</v>
      </c>
      <c r="D2636" s="12" t="s">
        <v>4586</v>
      </c>
      <c r="E2636" s="12" t="s">
        <v>4587</v>
      </c>
      <c r="F2636" s="13">
        <v>-7000</v>
      </c>
      <c r="G2636" s="12" t="s">
        <v>4638</v>
      </c>
      <c r="H2636" s="12" t="s">
        <v>4589</v>
      </c>
      <c r="I2636" s="12" t="s">
        <v>2142</v>
      </c>
      <c r="J2636" s="12" t="s">
        <v>4301</v>
      </c>
      <c r="K2636" s="12">
        <v>10129</v>
      </c>
      <c r="L2636" s="12" t="s">
        <v>4298</v>
      </c>
      <c r="M2636" s="12">
        <v>111400</v>
      </c>
      <c r="N2636" s="12" t="s">
        <v>4302</v>
      </c>
      <c r="O2636" s="12" t="s">
        <v>4590</v>
      </c>
      <c r="P2636" s="12" t="s">
        <v>1848</v>
      </c>
      <c r="Q2636" s="12" t="s">
        <v>4623</v>
      </c>
      <c r="R2636" s="12" t="s">
        <v>4592</v>
      </c>
      <c r="S2636" s="12" t="s">
        <v>1815</v>
      </c>
    </row>
    <row r="2637" spans="1:19" x14ac:dyDescent="0.25">
      <c r="A2637" s="19" t="s">
        <v>1738</v>
      </c>
      <c r="B2637" s="19" t="s">
        <v>1738</v>
      </c>
      <c r="C2637" s="19" t="s">
        <v>1738</v>
      </c>
      <c r="D2637" s="19" t="s">
        <v>1738</v>
      </c>
      <c r="E2637" s="19" t="s">
        <v>207</v>
      </c>
      <c r="F2637" s="20">
        <v>20389347.40999997</v>
      </c>
      <c r="G2637" s="19"/>
      <c r="H2637" s="19"/>
      <c r="I2637" s="19" t="s">
        <v>1738</v>
      </c>
      <c r="J2637" s="19" t="s">
        <v>1738</v>
      </c>
      <c r="K2637" s="19"/>
      <c r="L2637" s="19"/>
      <c r="M2637" s="19"/>
      <c r="N2637" s="19" t="s">
        <v>1738</v>
      </c>
      <c r="O2637" s="19" t="s">
        <v>1738</v>
      </c>
      <c r="P2637" s="19" t="s">
        <v>1738</v>
      </c>
      <c r="Q2637" s="19" t="s">
        <v>1738</v>
      </c>
      <c r="R2637" s="19" t="s">
        <v>1738</v>
      </c>
    </row>
  </sheetData>
  <autoFilter ref="A8:S2637" xr:uid="{00000000-0009-0000-0000-00002700000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138"/>
  <sheetViews>
    <sheetView workbookViewId="0"/>
  </sheetViews>
  <sheetFormatPr defaultRowHeight="15" x14ac:dyDescent="0.25"/>
  <cols>
    <col min="1" max="1" width="16.28515625" customWidth="1"/>
    <col min="2" max="2" width="11.7109375" bestFit="1" customWidth="1"/>
    <col min="3" max="3" width="38.140625" bestFit="1" customWidth="1"/>
    <col min="4" max="4" width="13.7109375" bestFit="1" customWidth="1"/>
    <col min="5" max="5" width="16" customWidth="1"/>
    <col min="6" max="6" width="14.28515625" customWidth="1"/>
    <col min="7" max="7" width="17.42578125" customWidth="1"/>
    <col min="8" max="16" width="13.85546875" bestFit="1" customWidth="1"/>
  </cols>
  <sheetData>
    <row r="1" spans="1:16" x14ac:dyDescent="0.25">
      <c r="A1" s="330" t="s">
        <v>4</v>
      </c>
      <c r="B1" s="330" t="s">
        <v>901</v>
      </c>
      <c r="C1" s="330" t="s">
        <v>902</v>
      </c>
      <c r="D1" s="330" t="s">
        <v>903</v>
      </c>
      <c r="E1" s="330" t="s">
        <v>266</v>
      </c>
      <c r="F1" s="330" t="s">
        <v>904</v>
      </c>
      <c r="G1" s="329" t="s">
        <v>905</v>
      </c>
      <c r="H1" s="329" t="s">
        <v>906</v>
      </c>
      <c r="I1" s="329" t="s">
        <v>907</v>
      </c>
      <c r="J1" s="329" t="s">
        <v>908</v>
      </c>
      <c r="K1" s="329" t="s">
        <v>909</v>
      </c>
      <c r="L1" s="329" t="s">
        <v>910</v>
      </c>
      <c r="M1" s="329" t="s">
        <v>911</v>
      </c>
      <c r="N1" s="329" t="s">
        <v>912</v>
      </c>
      <c r="O1" s="329" t="s">
        <v>913</v>
      </c>
      <c r="P1" s="329" t="s">
        <v>914</v>
      </c>
    </row>
    <row r="2" spans="1:16" x14ac:dyDescent="0.25">
      <c r="A2" s="39" t="str">
        <f>APT!A20</f>
        <v>APT</v>
      </c>
      <c r="B2" s="39">
        <f>APT!C20</f>
        <v>3023520</v>
      </c>
      <c r="C2" s="39" t="str">
        <f>APT!D20</f>
        <v>Akiva School</v>
      </c>
      <c r="D2" s="39" t="str">
        <f>APT!M20</f>
        <v>BS</v>
      </c>
      <c r="E2" s="293">
        <f>APT!Q20</f>
        <v>278112.76923076925</v>
      </c>
      <c r="F2" s="293">
        <f>APT!R20</f>
        <v>139056.38461538462</v>
      </c>
      <c r="G2" s="293"/>
      <c r="H2" s="293"/>
      <c r="I2" s="293"/>
      <c r="J2" s="293"/>
      <c r="K2" s="293"/>
      <c r="L2" s="293"/>
      <c r="M2" s="293"/>
      <c r="N2" s="293"/>
      <c r="O2" s="293"/>
      <c r="P2" s="293"/>
    </row>
    <row r="3" spans="1:16" x14ac:dyDescent="0.25">
      <c r="A3" s="39" t="str">
        <f>APT!A21</f>
        <v>APT</v>
      </c>
      <c r="B3" s="39">
        <f>APT!C21</f>
        <v>3023300</v>
      </c>
      <c r="C3" s="39" t="str">
        <f>APT!D21</f>
        <v>All Saints' CE Primary School NW2</v>
      </c>
      <c r="D3" s="39" t="str">
        <f>APT!M21</f>
        <v>BS</v>
      </c>
      <c r="E3" s="293">
        <f>APT!Q21</f>
        <v>144353.51771686881</v>
      </c>
      <c r="F3" s="293">
        <f>APT!R21</f>
        <v>72176.758858434405</v>
      </c>
      <c r="G3" s="293"/>
      <c r="H3" s="293"/>
      <c r="I3" s="293"/>
      <c r="J3" s="293"/>
      <c r="K3" s="293"/>
      <c r="L3" s="293"/>
      <c r="M3" s="293"/>
      <c r="N3" s="293"/>
      <c r="O3" s="293"/>
      <c r="P3" s="293"/>
    </row>
    <row r="4" spans="1:16" x14ac:dyDescent="0.25">
      <c r="A4" s="39" t="str">
        <f>APT!A22</f>
        <v>APT</v>
      </c>
      <c r="B4" s="39">
        <f>APT!C22</f>
        <v>3023317</v>
      </c>
      <c r="C4" s="39" t="str">
        <f>APT!D22</f>
        <v>All Saints' CE Primary School, N20</v>
      </c>
      <c r="D4" s="39" t="str">
        <f>APT!M22</f>
        <v>BS</v>
      </c>
      <c r="E4" s="293">
        <f>APT!Q22</f>
        <v>158970.42757710299</v>
      </c>
      <c r="F4" s="293">
        <f>APT!R22</f>
        <v>79485.213788551497</v>
      </c>
      <c r="G4" s="293"/>
      <c r="H4" s="293"/>
      <c r="I4" s="293"/>
      <c r="J4" s="293"/>
      <c r="K4" s="293"/>
      <c r="L4" s="293"/>
      <c r="M4" s="293"/>
      <c r="N4" s="293"/>
      <c r="O4" s="293"/>
      <c r="P4" s="293"/>
    </row>
    <row r="5" spans="1:16" x14ac:dyDescent="0.25">
      <c r="A5" s="39" t="str">
        <f>APT!A23</f>
        <v>APT</v>
      </c>
      <c r="B5" s="39">
        <f>APT!C23</f>
        <v>3023500</v>
      </c>
      <c r="C5" s="39" t="str">
        <f>APT!D23</f>
        <v>Annunciation Catholic Infant School</v>
      </c>
      <c r="D5" s="39" t="str">
        <f>APT!M23</f>
        <v>BS</v>
      </c>
      <c r="E5" s="293">
        <f>APT!Q23</f>
        <v>108609.62026258545</v>
      </c>
      <c r="F5" s="293">
        <f>APT!R23</f>
        <v>54304.810131292725</v>
      </c>
      <c r="G5" s="293"/>
      <c r="H5" s="293"/>
      <c r="I5" s="293"/>
      <c r="J5" s="293"/>
      <c r="K5" s="293"/>
      <c r="L5" s="293"/>
      <c r="M5" s="293"/>
      <c r="N5" s="293"/>
      <c r="O5" s="293"/>
      <c r="P5" s="293"/>
    </row>
    <row r="6" spans="1:16" x14ac:dyDescent="0.25">
      <c r="A6" s="39" t="str">
        <f>APT!A24</f>
        <v>APT</v>
      </c>
      <c r="B6" s="39">
        <f>APT!C24</f>
        <v>3023514</v>
      </c>
      <c r="C6" s="39" t="str">
        <f>APT!D24</f>
        <v>Annunciation Catholic Junior School</v>
      </c>
      <c r="D6" s="39" t="str">
        <f>APT!M24</f>
        <v>BS</v>
      </c>
      <c r="E6" s="293">
        <f>APT!Q24</f>
        <v>144450.18948292959</v>
      </c>
      <c r="F6" s="293">
        <f>APT!R24</f>
        <v>72225.094741464796</v>
      </c>
      <c r="G6" s="293"/>
      <c r="H6" s="293"/>
      <c r="I6" s="293"/>
      <c r="J6" s="293"/>
      <c r="K6" s="293"/>
      <c r="L6" s="293"/>
      <c r="M6" s="293"/>
      <c r="N6" s="293"/>
      <c r="O6" s="293"/>
      <c r="P6" s="293"/>
    </row>
    <row r="7" spans="1:16" x14ac:dyDescent="0.25">
      <c r="A7" s="39" t="str">
        <f>APT!A25</f>
        <v>APT</v>
      </c>
      <c r="B7" s="39">
        <f>APT!C25</f>
        <v>3022002</v>
      </c>
      <c r="C7" s="39" t="str">
        <f>APT!D25</f>
        <v>Barnfield School</v>
      </c>
      <c r="D7" s="39" t="str">
        <f>APT!M25</f>
        <v>BS</v>
      </c>
      <c r="E7" s="293">
        <f>APT!Q25</f>
        <v>347519.19601389882</v>
      </c>
      <c r="F7" s="293">
        <f>APT!R25</f>
        <v>173759.59800694941</v>
      </c>
      <c r="G7" s="293"/>
      <c r="H7" s="293"/>
      <c r="I7" s="293"/>
      <c r="J7" s="293"/>
      <c r="K7" s="293"/>
      <c r="L7" s="293"/>
      <c r="M7" s="293"/>
      <c r="N7" s="293"/>
      <c r="O7" s="293"/>
      <c r="P7" s="293"/>
    </row>
    <row r="8" spans="1:16" x14ac:dyDescent="0.25">
      <c r="A8" s="39" t="str">
        <f>APT!A26</f>
        <v>APT</v>
      </c>
      <c r="B8" s="39">
        <f>APT!C26</f>
        <v>3022079</v>
      </c>
      <c r="C8" s="39" t="str">
        <f>APT!D26</f>
        <v>Beis Yaakov</v>
      </c>
      <c r="D8" s="39" t="str">
        <f>APT!M26</f>
        <v>BS</v>
      </c>
      <c r="E8" s="293">
        <f>APT!Q26</f>
        <v>280178.82074441691</v>
      </c>
      <c r="F8" s="293">
        <f>APT!R26</f>
        <v>140089.41037220845</v>
      </c>
      <c r="G8" s="293"/>
      <c r="H8" s="293"/>
      <c r="I8" s="293"/>
      <c r="J8" s="293"/>
      <c r="K8" s="293"/>
      <c r="L8" s="293"/>
      <c r="M8" s="293"/>
      <c r="N8" s="293"/>
      <c r="O8" s="293"/>
      <c r="P8" s="293"/>
    </row>
    <row r="9" spans="1:16" x14ac:dyDescent="0.25">
      <c r="A9" s="39" t="str">
        <f>APT!A27</f>
        <v>APT</v>
      </c>
      <c r="B9" s="39">
        <f>APT!C27</f>
        <v>3023524</v>
      </c>
      <c r="C9" s="39" t="str">
        <f>APT!D27</f>
        <v>Beit Shvidler Primary School</v>
      </c>
      <c r="D9" s="39" t="str">
        <f>APT!M27</f>
        <v>BS</v>
      </c>
      <c r="E9" s="293">
        <f>APT!Q27</f>
        <v>143423.44410072983</v>
      </c>
      <c r="F9" s="293">
        <f>APT!R27</f>
        <v>71711.722050364915</v>
      </c>
      <c r="G9" s="293"/>
      <c r="H9" s="293"/>
      <c r="I9" s="293"/>
      <c r="J9" s="293"/>
      <c r="K9" s="293"/>
      <c r="L9" s="293"/>
      <c r="M9" s="293"/>
      <c r="N9" s="293"/>
      <c r="O9" s="293"/>
      <c r="P9" s="293"/>
    </row>
    <row r="10" spans="1:16" x14ac:dyDescent="0.25">
      <c r="A10" s="39" t="str">
        <f>APT!A28</f>
        <v>APT</v>
      </c>
      <c r="B10" s="39">
        <f>APT!C28</f>
        <v>3022003</v>
      </c>
      <c r="C10" s="39" t="str">
        <f>APT!D28</f>
        <v>Bell Lane Primary School</v>
      </c>
      <c r="D10" s="39" t="str">
        <f>APT!M28</f>
        <v>BS</v>
      </c>
      <c r="E10" s="293">
        <f>APT!Q28</f>
        <v>290185.94271296437</v>
      </c>
      <c r="F10" s="293">
        <f>APT!R28</f>
        <v>145092.97135648219</v>
      </c>
      <c r="G10" s="293"/>
      <c r="H10" s="293"/>
      <c r="I10" s="293"/>
      <c r="J10" s="293"/>
      <c r="K10" s="293"/>
      <c r="L10" s="293"/>
      <c r="M10" s="293"/>
      <c r="N10" s="293"/>
      <c r="O10" s="293"/>
      <c r="P10" s="293"/>
    </row>
    <row r="11" spans="1:16" x14ac:dyDescent="0.25">
      <c r="A11" s="39" t="str">
        <f>APT!A29</f>
        <v>APT</v>
      </c>
      <c r="B11" s="39">
        <f>APT!C29</f>
        <v>3023511</v>
      </c>
      <c r="C11" s="39" t="str">
        <f>APT!D29</f>
        <v>Blessed Dominic School</v>
      </c>
      <c r="D11" s="39" t="str">
        <f>APT!M29</f>
        <v>BS</v>
      </c>
      <c r="E11" s="293">
        <f>APT!Q29</f>
        <v>328501.38716555666</v>
      </c>
      <c r="F11" s="293">
        <f>APT!R29</f>
        <v>164250.69358277833</v>
      </c>
      <c r="G11" s="293"/>
      <c r="H11" s="293"/>
      <c r="I11" s="293"/>
      <c r="J11" s="293"/>
      <c r="K11" s="293"/>
      <c r="L11" s="293"/>
      <c r="M11" s="293"/>
      <c r="N11" s="293"/>
      <c r="O11" s="293"/>
      <c r="P11" s="293"/>
    </row>
    <row r="12" spans="1:16" x14ac:dyDescent="0.25">
      <c r="A12" s="39" t="str">
        <f>APT!A30</f>
        <v>APT</v>
      </c>
      <c r="B12" s="39">
        <f>APT!C30</f>
        <v>3022008</v>
      </c>
      <c r="C12" s="39" t="str">
        <f>APT!D30</f>
        <v>Brookland Infant  &amp; Nursery School</v>
      </c>
      <c r="D12" s="39" t="str">
        <f>APT!M30</f>
        <v>BS</v>
      </c>
      <c r="E12" s="293">
        <f>APT!Q30</f>
        <v>207190.19845843129</v>
      </c>
      <c r="F12" s="293">
        <f>APT!R30</f>
        <v>103595.09922921564</v>
      </c>
      <c r="G12" s="293"/>
      <c r="H12" s="293"/>
      <c r="I12" s="293"/>
      <c r="J12" s="293"/>
      <c r="K12" s="293"/>
      <c r="L12" s="293"/>
      <c r="M12" s="293"/>
      <c r="N12" s="293"/>
      <c r="O12" s="293"/>
      <c r="P12" s="293"/>
    </row>
    <row r="13" spans="1:16" x14ac:dyDescent="0.25">
      <c r="A13" s="39" t="str">
        <f>APT!A31</f>
        <v>APT</v>
      </c>
      <c r="B13" s="39">
        <f>APT!C31</f>
        <v>3022007</v>
      </c>
      <c r="C13" s="39" t="str">
        <f>APT!D31</f>
        <v>Brookland Junior School</v>
      </c>
      <c r="D13" s="39" t="str">
        <f>APT!M31</f>
        <v>BS</v>
      </c>
      <c r="E13" s="293">
        <f>APT!Q31</f>
        <v>254886.25623415579</v>
      </c>
      <c r="F13" s="293">
        <f>APT!R31</f>
        <v>127443.1281170779</v>
      </c>
      <c r="G13" s="293"/>
      <c r="H13" s="293"/>
      <c r="I13" s="293"/>
      <c r="J13" s="293"/>
      <c r="K13" s="293"/>
      <c r="L13" s="293"/>
      <c r="M13" s="293"/>
      <c r="N13" s="293"/>
      <c r="O13" s="293"/>
      <c r="P13" s="293"/>
    </row>
    <row r="14" spans="1:16" x14ac:dyDescent="0.25">
      <c r="A14" s="39" t="str">
        <f>APT!A32</f>
        <v>APT</v>
      </c>
      <c r="B14" s="39">
        <f>APT!C32</f>
        <v>3022009</v>
      </c>
      <c r="C14" s="39" t="str">
        <f>APT!D32</f>
        <v>Brunswick Park Primary &amp; Nursery School</v>
      </c>
      <c r="D14" s="39" t="str">
        <f>APT!M32</f>
        <v>BS</v>
      </c>
      <c r="E14" s="293">
        <f>APT!Q32</f>
        <v>324726.99485720438</v>
      </c>
      <c r="F14" s="293">
        <f>APT!R32</f>
        <v>162363.49742860219</v>
      </c>
      <c r="G14" s="293"/>
      <c r="H14" s="293"/>
      <c r="I14" s="293"/>
      <c r="J14" s="293"/>
      <c r="K14" s="293"/>
      <c r="L14" s="293"/>
      <c r="M14" s="293"/>
      <c r="N14" s="293"/>
      <c r="O14" s="293"/>
      <c r="P14" s="293"/>
    </row>
    <row r="15" spans="1:16" x14ac:dyDescent="0.25">
      <c r="A15" s="39" t="str">
        <f>APT!A33</f>
        <v>APT</v>
      </c>
      <c r="B15" s="39">
        <f>APT!C33</f>
        <v>3022067</v>
      </c>
      <c r="C15" s="39" t="str">
        <f>APT!D33</f>
        <v>Chalgrove Primary School</v>
      </c>
      <c r="D15" s="39" t="str">
        <f>APT!M33</f>
        <v>BS</v>
      </c>
      <c r="E15" s="293">
        <f>APT!Q33</f>
        <v>181637.94003174128</v>
      </c>
      <c r="F15" s="293">
        <f>APT!R33</f>
        <v>90818.97001587064</v>
      </c>
      <c r="G15" s="293"/>
      <c r="H15" s="293"/>
      <c r="I15" s="293"/>
      <c r="J15" s="293"/>
      <c r="K15" s="293"/>
      <c r="L15" s="293"/>
      <c r="M15" s="293"/>
      <c r="N15" s="293"/>
      <c r="O15" s="293"/>
      <c r="P15" s="293"/>
    </row>
    <row r="16" spans="1:16" x14ac:dyDescent="0.25">
      <c r="A16" s="39" t="str">
        <f>APT!A34</f>
        <v>APT</v>
      </c>
      <c r="B16" s="39">
        <f>APT!C34</f>
        <v>3023302</v>
      </c>
      <c r="C16" s="39" t="str">
        <f>APT!D34</f>
        <v>Christ Church CE Primary School</v>
      </c>
      <c r="D16" s="39" t="str">
        <f>APT!M34</f>
        <v>BS</v>
      </c>
      <c r="E16" s="293">
        <f>APT!Q34</f>
        <v>150775.07544328735</v>
      </c>
      <c r="F16" s="293">
        <f>APT!R34</f>
        <v>75387.537721643675</v>
      </c>
      <c r="G16" s="293"/>
      <c r="H16" s="293"/>
      <c r="I16" s="293"/>
      <c r="J16" s="293"/>
      <c r="K16" s="293"/>
      <c r="L16" s="293"/>
      <c r="M16" s="293"/>
      <c r="N16" s="293"/>
      <c r="O16" s="293"/>
      <c r="P16" s="293"/>
    </row>
    <row r="17" spans="1:16" x14ac:dyDescent="0.25">
      <c r="A17" s="39" t="str">
        <f>APT!A35</f>
        <v>APT</v>
      </c>
      <c r="B17" s="39">
        <f>APT!C35</f>
        <v>3022011</v>
      </c>
      <c r="C17" s="39" t="str">
        <f>APT!D35</f>
        <v>Church Hill Primary School</v>
      </c>
      <c r="D17" s="39" t="str">
        <f>APT!M35</f>
        <v>BS</v>
      </c>
      <c r="E17" s="293">
        <f>APT!Q35</f>
        <v>157931.50379931222</v>
      </c>
      <c r="F17" s="293">
        <f>APT!R35</f>
        <v>78965.751899656112</v>
      </c>
      <c r="G17" s="293"/>
      <c r="H17" s="293"/>
      <c r="I17" s="293"/>
      <c r="J17" s="293"/>
      <c r="K17" s="293"/>
      <c r="L17" s="293"/>
      <c r="M17" s="293"/>
      <c r="N17" s="293"/>
      <c r="O17" s="293"/>
      <c r="P17" s="293"/>
    </row>
    <row r="18" spans="1:16" x14ac:dyDescent="0.25">
      <c r="A18" s="39" t="str">
        <f>APT!A36</f>
        <v>APT</v>
      </c>
      <c r="B18" s="39">
        <f>APT!C36</f>
        <v>3022014</v>
      </c>
      <c r="C18" s="39" t="str">
        <f>APT!D36</f>
        <v>Colindale School</v>
      </c>
      <c r="D18" s="39" t="str">
        <f>APT!M36</f>
        <v>BS</v>
      </c>
      <c r="E18" s="293">
        <f>APT!Q36</f>
        <v>489905.91710342816</v>
      </c>
      <c r="F18" s="293">
        <f>APT!R36</f>
        <v>244952.95855171408</v>
      </c>
      <c r="G18" s="293"/>
      <c r="H18" s="293"/>
      <c r="I18" s="293"/>
      <c r="J18" s="293"/>
      <c r="K18" s="293"/>
      <c r="L18" s="293"/>
      <c r="M18" s="293"/>
      <c r="N18" s="293"/>
      <c r="O18" s="293"/>
      <c r="P18" s="293"/>
    </row>
    <row r="19" spans="1:16" x14ac:dyDescent="0.25">
      <c r="A19" s="39" t="str">
        <f>APT!A37</f>
        <v>APT</v>
      </c>
      <c r="B19" s="39">
        <f>APT!C37</f>
        <v>3022015</v>
      </c>
      <c r="C19" s="39" t="str">
        <f>APT!D37</f>
        <v>Coppetts Wood</v>
      </c>
      <c r="D19" s="39" t="str">
        <f>APT!M37</f>
        <v>BS</v>
      </c>
      <c r="E19" s="293">
        <f>APT!Q37</f>
        <v>187486.85468492311</v>
      </c>
      <c r="F19" s="293">
        <f>APT!R37</f>
        <v>93743.427342461553</v>
      </c>
      <c r="G19" s="293"/>
      <c r="H19" s="293"/>
      <c r="I19" s="293"/>
      <c r="J19" s="293"/>
      <c r="K19" s="293"/>
      <c r="L19" s="293"/>
      <c r="M19" s="293"/>
      <c r="N19" s="293"/>
      <c r="O19" s="293"/>
      <c r="P19" s="293"/>
    </row>
    <row r="20" spans="1:16" x14ac:dyDescent="0.25">
      <c r="A20" s="39" t="str">
        <f>APT!A38</f>
        <v>APT</v>
      </c>
      <c r="B20" s="39">
        <f>APT!C38</f>
        <v>3022016</v>
      </c>
      <c r="C20" s="39" t="str">
        <f>APT!D38</f>
        <v>Courtland School</v>
      </c>
      <c r="D20" s="39" t="str">
        <f>APT!M38</f>
        <v>BS</v>
      </c>
      <c r="E20" s="293">
        <f>APT!Q38</f>
        <v>156870.20758586333</v>
      </c>
      <c r="F20" s="293">
        <f>APT!R38</f>
        <v>78435.103792931666</v>
      </c>
      <c r="G20" s="293"/>
      <c r="H20" s="293"/>
      <c r="I20" s="293"/>
      <c r="J20" s="293"/>
      <c r="K20" s="293"/>
      <c r="L20" s="293"/>
      <c r="M20" s="293"/>
      <c r="N20" s="293"/>
      <c r="O20" s="293"/>
      <c r="P20" s="293"/>
    </row>
    <row r="21" spans="1:16" x14ac:dyDescent="0.25">
      <c r="A21" s="39" t="str">
        <f>APT!A39</f>
        <v>APT</v>
      </c>
      <c r="B21" s="39">
        <f>APT!C39</f>
        <v>3022017</v>
      </c>
      <c r="C21" s="39" t="str">
        <f>APT!D39</f>
        <v>Cromer Road Primary School</v>
      </c>
      <c r="D21" s="39" t="str">
        <f>APT!M39</f>
        <v>BS</v>
      </c>
      <c r="E21" s="293">
        <f>APT!Q39</f>
        <v>303704.28126278473</v>
      </c>
      <c r="F21" s="293">
        <f>APT!R39</f>
        <v>151852.14063139237</v>
      </c>
      <c r="G21" s="293"/>
      <c r="H21" s="293"/>
      <c r="I21" s="293"/>
      <c r="J21" s="293"/>
      <c r="K21" s="293"/>
      <c r="L21" s="293"/>
      <c r="M21" s="293"/>
      <c r="N21" s="293"/>
      <c r="O21" s="293"/>
      <c r="P21" s="293"/>
    </row>
    <row r="22" spans="1:16" x14ac:dyDescent="0.25">
      <c r="A22" s="39" t="str">
        <f>APT!A40</f>
        <v>APT</v>
      </c>
      <c r="B22" s="39">
        <f>APT!C40</f>
        <v>3022073</v>
      </c>
      <c r="C22" s="39" t="str">
        <f>APT!D40</f>
        <v>Danegrove JMI School</v>
      </c>
      <c r="D22" s="39" t="str">
        <f>APT!M40</f>
        <v>BS</v>
      </c>
      <c r="E22" s="293">
        <f>APT!Q40</f>
        <v>454266.21584305132</v>
      </c>
      <c r="F22" s="293">
        <f>APT!R40</f>
        <v>227133.10792152566</v>
      </c>
      <c r="G22" s="293"/>
      <c r="H22" s="293"/>
      <c r="I22" s="293"/>
      <c r="J22" s="293"/>
      <c r="K22" s="293"/>
      <c r="L22" s="293"/>
      <c r="M22" s="293"/>
      <c r="N22" s="293"/>
      <c r="O22" s="293"/>
      <c r="P22" s="293"/>
    </row>
    <row r="23" spans="1:16" x14ac:dyDescent="0.25">
      <c r="A23" s="39" t="str">
        <f>APT!A41</f>
        <v>APT</v>
      </c>
      <c r="B23" s="39">
        <f>APT!C41</f>
        <v>3022019</v>
      </c>
      <c r="C23" s="39" t="str">
        <f>APT!D41</f>
        <v>Deansbrook Infant School</v>
      </c>
      <c r="D23" s="39" t="str">
        <f>APT!M41</f>
        <v>BS</v>
      </c>
      <c r="E23" s="293">
        <f>APT!Q41</f>
        <v>181187.53751864374</v>
      </c>
      <c r="F23" s="293">
        <f>APT!R41</f>
        <v>90593.768759321872</v>
      </c>
      <c r="G23" s="293"/>
      <c r="H23" s="293"/>
      <c r="I23" s="293"/>
      <c r="J23" s="293"/>
      <c r="K23" s="293"/>
      <c r="L23" s="293"/>
      <c r="M23" s="293"/>
      <c r="N23" s="293"/>
      <c r="O23" s="293"/>
      <c r="P23" s="293"/>
    </row>
    <row r="24" spans="1:16" x14ac:dyDescent="0.25">
      <c r="A24" s="39" t="str">
        <f>APT!A42</f>
        <v>APT</v>
      </c>
      <c r="B24" s="39">
        <f>APT!C42</f>
        <v>3022021</v>
      </c>
      <c r="C24" s="39" t="str">
        <f>APT!D42</f>
        <v>Dollis Primary School</v>
      </c>
      <c r="D24" s="39" t="str">
        <f>APT!M42</f>
        <v>BS</v>
      </c>
      <c r="E24" s="293">
        <f>APT!Q42</f>
        <v>344175.38077170338</v>
      </c>
      <c r="F24" s="293">
        <f>APT!R42</f>
        <v>172087.69038585169</v>
      </c>
      <c r="G24" s="293"/>
      <c r="H24" s="293"/>
      <c r="I24" s="293"/>
      <c r="J24" s="293"/>
      <c r="K24" s="293"/>
      <c r="L24" s="293"/>
      <c r="M24" s="293"/>
      <c r="N24" s="293"/>
      <c r="O24" s="293"/>
      <c r="P24" s="293"/>
    </row>
    <row r="25" spans="1:16" x14ac:dyDescent="0.25">
      <c r="A25" s="39" t="str">
        <f>APT!A43</f>
        <v>APT</v>
      </c>
      <c r="B25" s="39">
        <f>APT!C43</f>
        <v>3022023</v>
      </c>
      <c r="C25" s="39" t="str">
        <f>APT!D43</f>
        <v>Edgware Primary School</v>
      </c>
      <c r="D25" s="39" t="str">
        <f>APT!M43</f>
        <v>BS</v>
      </c>
      <c r="E25" s="293">
        <f>APT!Q43</f>
        <v>362910.74668840453</v>
      </c>
      <c r="F25" s="293">
        <f>APT!R43</f>
        <v>181455.37334420226</v>
      </c>
      <c r="G25" s="293"/>
      <c r="H25" s="293"/>
      <c r="I25" s="293"/>
      <c r="J25" s="293"/>
      <c r="K25" s="293"/>
      <c r="L25" s="293"/>
      <c r="M25" s="293"/>
      <c r="N25" s="293"/>
      <c r="O25" s="293"/>
      <c r="P25" s="293"/>
    </row>
    <row r="26" spans="1:16" x14ac:dyDescent="0.25">
      <c r="A26" s="39" t="str">
        <f>APT!A44</f>
        <v>APT</v>
      </c>
      <c r="B26" s="39">
        <f>APT!C44</f>
        <v>3022024</v>
      </c>
      <c r="C26" s="39" t="str">
        <f>APT!D44</f>
        <v>Fairway Primary School</v>
      </c>
      <c r="D26" s="39" t="str">
        <f>APT!M44</f>
        <v>BS</v>
      </c>
      <c r="E26" s="293">
        <f>APT!Q44</f>
        <v>172295.63431660741</v>
      </c>
      <c r="F26" s="293">
        <f>APT!R44</f>
        <v>86147.817158303704</v>
      </c>
      <c r="G26" s="293"/>
      <c r="H26" s="293"/>
      <c r="I26" s="293"/>
      <c r="J26" s="293"/>
      <c r="K26" s="293"/>
      <c r="L26" s="293"/>
      <c r="M26" s="293"/>
      <c r="N26" s="293"/>
      <c r="O26" s="293"/>
      <c r="P26" s="293"/>
    </row>
    <row r="27" spans="1:16" x14ac:dyDescent="0.25">
      <c r="A27" s="39" t="str">
        <f>APT!A45</f>
        <v>APT</v>
      </c>
      <c r="B27" s="39">
        <f>APT!C45</f>
        <v>3022025</v>
      </c>
      <c r="C27" s="39" t="str">
        <f>APT!D45</f>
        <v>Foulds</v>
      </c>
      <c r="D27" s="39" t="str">
        <f>APT!M45</f>
        <v>BS</v>
      </c>
      <c r="E27" s="293">
        <f>APT!Q45</f>
        <v>216544.96480236127</v>
      </c>
      <c r="F27" s="293">
        <f>APT!R45</f>
        <v>108272.48240118063</v>
      </c>
      <c r="G27" s="293"/>
      <c r="H27" s="293"/>
      <c r="I27" s="293"/>
      <c r="J27" s="293"/>
      <c r="K27" s="293"/>
      <c r="L27" s="293"/>
      <c r="M27" s="293"/>
      <c r="N27" s="293"/>
      <c r="O27" s="293"/>
      <c r="P27" s="293"/>
    </row>
    <row r="28" spans="1:16" x14ac:dyDescent="0.25">
      <c r="A28" s="39" t="str">
        <f>APT!A46</f>
        <v>APT</v>
      </c>
      <c r="B28" s="39">
        <f>APT!C46</f>
        <v>3022026</v>
      </c>
      <c r="C28" s="39" t="str">
        <f>APT!D46</f>
        <v>Frith Manor School</v>
      </c>
      <c r="D28" s="39" t="str">
        <f>APT!M46</f>
        <v>BS</v>
      </c>
      <c r="E28" s="293">
        <f>APT!Q46</f>
        <v>330814.89343253372</v>
      </c>
      <c r="F28" s="293">
        <f>APT!R46</f>
        <v>165407.44671626686</v>
      </c>
      <c r="G28" s="293"/>
      <c r="H28" s="293"/>
      <c r="I28" s="293"/>
      <c r="J28" s="293"/>
      <c r="K28" s="293"/>
      <c r="L28" s="293"/>
      <c r="M28" s="293"/>
      <c r="N28" s="293"/>
      <c r="O28" s="293"/>
      <c r="P28" s="293"/>
    </row>
    <row r="29" spans="1:16" x14ac:dyDescent="0.25">
      <c r="A29" s="39" t="str">
        <f>APT!A47</f>
        <v>APT</v>
      </c>
      <c r="B29" s="39">
        <f>APT!C47</f>
        <v>3022028</v>
      </c>
      <c r="C29" s="39" t="str">
        <f>APT!D47</f>
        <v>Garden Suburb Infant School</v>
      </c>
      <c r="D29" s="39" t="str">
        <f>APT!M47</f>
        <v>BS</v>
      </c>
      <c r="E29" s="293">
        <f>APT!Q47</f>
        <v>181642.64726159142</v>
      </c>
      <c r="F29" s="293">
        <f>APT!R47</f>
        <v>90821.323630795712</v>
      </c>
      <c r="G29" s="293"/>
      <c r="H29" s="293"/>
      <c r="I29" s="293"/>
      <c r="J29" s="293"/>
      <c r="K29" s="293"/>
      <c r="L29" s="293"/>
      <c r="M29" s="293"/>
      <c r="N29" s="293"/>
      <c r="O29" s="293"/>
      <c r="P29" s="293"/>
    </row>
    <row r="30" spans="1:16" x14ac:dyDescent="0.25">
      <c r="A30" s="39" t="str">
        <f>APT!A48</f>
        <v>APT</v>
      </c>
      <c r="B30" s="39">
        <f>APT!C48</f>
        <v>3022027</v>
      </c>
      <c r="C30" s="39" t="str">
        <f>APT!D48</f>
        <v>Garden Suburb Junior</v>
      </c>
      <c r="D30" s="39" t="str">
        <f>APT!M48</f>
        <v>BS</v>
      </c>
      <c r="E30" s="293">
        <f>APT!Q48</f>
        <v>247681.11710053313</v>
      </c>
      <c r="F30" s="293">
        <f>APT!R48</f>
        <v>123840.55855026656</v>
      </c>
      <c r="G30" s="293"/>
      <c r="H30" s="293"/>
      <c r="I30" s="293"/>
      <c r="J30" s="293"/>
      <c r="K30" s="293"/>
      <c r="L30" s="293"/>
      <c r="M30" s="293"/>
      <c r="N30" s="293"/>
      <c r="O30" s="293"/>
      <c r="P30" s="293"/>
    </row>
    <row r="31" spans="1:16" x14ac:dyDescent="0.25">
      <c r="A31" s="39" t="str">
        <f>APT!A49</f>
        <v>APT</v>
      </c>
      <c r="B31" s="39">
        <f>APT!C49</f>
        <v>3022029</v>
      </c>
      <c r="C31" s="39" t="str">
        <f>APT!D49</f>
        <v>Goldbeaters Primary School</v>
      </c>
      <c r="D31" s="39" t="str">
        <f>APT!M49</f>
        <v>BS</v>
      </c>
      <c r="E31" s="293">
        <f>APT!Q49</f>
        <v>348124.85918379488</v>
      </c>
      <c r="F31" s="293">
        <f>APT!R49</f>
        <v>174062.42959189744</v>
      </c>
      <c r="G31" s="293"/>
      <c r="H31" s="293"/>
      <c r="I31" s="293"/>
      <c r="J31" s="293"/>
      <c r="K31" s="293"/>
      <c r="L31" s="293"/>
      <c r="M31" s="293"/>
      <c r="N31" s="293"/>
      <c r="O31" s="293"/>
      <c r="P31" s="293"/>
    </row>
    <row r="32" spans="1:16" x14ac:dyDescent="0.25">
      <c r="A32" s="39" t="str">
        <f>APT!A50</f>
        <v>APT</v>
      </c>
      <c r="B32" s="39">
        <f>APT!C50</f>
        <v>3023516</v>
      </c>
      <c r="C32" s="39" t="str">
        <f>APT!D50</f>
        <v>Hasmonean Primary School</v>
      </c>
      <c r="D32" s="39" t="str">
        <f>APT!M50</f>
        <v>BS</v>
      </c>
      <c r="E32" s="293">
        <f>APT!Q50</f>
        <v>148124.77728767169</v>
      </c>
      <c r="F32" s="293">
        <f>APT!R50</f>
        <v>74062.388643835846</v>
      </c>
      <c r="G32" s="293"/>
      <c r="H32" s="293"/>
      <c r="I32" s="293"/>
      <c r="J32" s="293"/>
      <c r="K32" s="293"/>
      <c r="L32" s="293"/>
      <c r="M32" s="293"/>
      <c r="N32" s="293"/>
      <c r="O32" s="293"/>
      <c r="P32" s="293"/>
    </row>
    <row r="33" spans="1:16" x14ac:dyDescent="0.25">
      <c r="A33" s="39" t="str">
        <f>APT!A51</f>
        <v>APT</v>
      </c>
      <c r="B33" s="39">
        <f>APT!C51</f>
        <v>3022031</v>
      </c>
      <c r="C33" s="39" t="str">
        <f>APT!D51</f>
        <v>Hollickwood JMI School</v>
      </c>
      <c r="D33" s="39" t="str">
        <f>APT!M51</f>
        <v>BS</v>
      </c>
      <c r="E33" s="293">
        <f>APT!Q51</f>
        <v>166361.22617275437</v>
      </c>
      <c r="F33" s="293">
        <f>APT!R51</f>
        <v>83180.613086377183</v>
      </c>
      <c r="G33" s="293"/>
      <c r="H33" s="293"/>
      <c r="I33" s="293"/>
      <c r="J33" s="293"/>
      <c r="K33" s="293"/>
      <c r="L33" s="293"/>
      <c r="M33" s="293"/>
      <c r="N33" s="293"/>
      <c r="O33" s="293"/>
      <c r="P33" s="293"/>
    </row>
    <row r="34" spans="1:16" x14ac:dyDescent="0.25">
      <c r="A34" s="39" t="str">
        <f>APT!A52</f>
        <v>APT</v>
      </c>
      <c r="B34" s="39">
        <f>APT!C52</f>
        <v>3022032</v>
      </c>
      <c r="C34" s="39" t="str">
        <f>APT!D52</f>
        <v>Holly Park School</v>
      </c>
      <c r="D34" s="39" t="str">
        <f>APT!M52</f>
        <v>BS</v>
      </c>
      <c r="E34" s="293">
        <f>APT!Q52</f>
        <v>300139.08793158276</v>
      </c>
      <c r="F34" s="293">
        <f>APT!R52</f>
        <v>150069.54396579138</v>
      </c>
      <c r="G34" s="293"/>
      <c r="H34" s="293"/>
      <c r="I34" s="293"/>
      <c r="J34" s="293"/>
      <c r="K34" s="293"/>
      <c r="L34" s="293"/>
      <c r="M34" s="293"/>
      <c r="N34" s="293"/>
      <c r="O34" s="293"/>
      <c r="P34" s="293"/>
    </row>
    <row r="35" spans="1:16" x14ac:dyDescent="0.25">
      <c r="A35" s="39" t="str">
        <f>APT!A53</f>
        <v>APT</v>
      </c>
      <c r="B35" s="39">
        <f>APT!C53</f>
        <v>3023304</v>
      </c>
      <c r="C35" s="39" t="str">
        <f>APT!D53</f>
        <v>Holy Trinity School</v>
      </c>
      <c r="D35" s="39" t="str">
        <f>APT!M53</f>
        <v>BS</v>
      </c>
      <c r="E35" s="293">
        <f>APT!Q53</f>
        <v>150003.68173932473</v>
      </c>
      <c r="F35" s="293">
        <f>APT!R53</f>
        <v>75001.840869662366</v>
      </c>
      <c r="G35" s="293"/>
      <c r="H35" s="293"/>
      <c r="I35" s="293"/>
      <c r="J35" s="293"/>
      <c r="K35" s="293"/>
      <c r="L35" s="293"/>
      <c r="M35" s="293"/>
      <c r="N35" s="293"/>
      <c r="O35" s="293"/>
      <c r="P35" s="293"/>
    </row>
    <row r="36" spans="1:16" x14ac:dyDescent="0.25">
      <c r="A36" s="39" t="str">
        <f>APT!A54</f>
        <v>APT</v>
      </c>
      <c r="B36" s="39">
        <f>APT!C54</f>
        <v>3022036</v>
      </c>
      <c r="C36" s="39" t="str">
        <f>APT!D54</f>
        <v>Livingstone School</v>
      </c>
      <c r="D36" s="39" t="str">
        <f>APT!M54</f>
        <v>BS</v>
      </c>
      <c r="E36" s="293">
        <f>APT!Q54</f>
        <v>192852.83965840031</v>
      </c>
      <c r="F36" s="293">
        <f>APT!R54</f>
        <v>96426.419829200153</v>
      </c>
      <c r="G36" s="293"/>
      <c r="H36" s="293"/>
      <c r="I36" s="293"/>
      <c r="J36" s="293"/>
      <c r="K36" s="293"/>
      <c r="L36" s="293"/>
      <c r="M36" s="293"/>
      <c r="N36" s="293"/>
      <c r="O36" s="293"/>
      <c r="P36" s="293"/>
    </row>
    <row r="37" spans="1:16" x14ac:dyDescent="0.25">
      <c r="A37" s="39" t="str">
        <f>APT!A55</f>
        <v>APT</v>
      </c>
      <c r="B37" s="39">
        <f>APT!C55</f>
        <v>3022037</v>
      </c>
      <c r="C37" s="39" t="str">
        <f>APT!D55</f>
        <v>Manorside Primary School</v>
      </c>
      <c r="D37" s="39" t="str">
        <f>APT!M55</f>
        <v>BS</v>
      </c>
      <c r="E37" s="293">
        <f>APT!Q55</f>
        <v>188309.50165673613</v>
      </c>
      <c r="F37" s="293">
        <f>APT!R55</f>
        <v>94154.750828368065</v>
      </c>
      <c r="G37" s="293"/>
      <c r="H37" s="293"/>
      <c r="I37" s="293"/>
      <c r="J37" s="293"/>
      <c r="K37" s="293"/>
      <c r="L37" s="293"/>
      <c r="M37" s="293"/>
      <c r="N37" s="293"/>
      <c r="O37" s="293"/>
      <c r="P37" s="293"/>
    </row>
    <row r="38" spans="1:16" x14ac:dyDescent="0.25">
      <c r="A38" s="39" t="str">
        <f>APT!A56</f>
        <v>APT</v>
      </c>
      <c r="B38" s="39">
        <f>APT!C56</f>
        <v>3023523</v>
      </c>
      <c r="C38" s="39" t="str">
        <f>APT!D56</f>
        <v>Martin Primary School</v>
      </c>
      <c r="D38" s="39" t="str">
        <f>APT!M56</f>
        <v>BS</v>
      </c>
      <c r="E38" s="293">
        <f>APT!Q56</f>
        <v>452425.27897969232</v>
      </c>
      <c r="F38" s="293">
        <f>APT!R56</f>
        <v>226212.63948984616</v>
      </c>
      <c r="G38" s="293"/>
      <c r="H38" s="293"/>
      <c r="I38" s="293"/>
      <c r="J38" s="293"/>
      <c r="K38" s="293"/>
      <c r="L38" s="293"/>
      <c r="M38" s="293"/>
      <c r="N38" s="293"/>
      <c r="O38" s="293"/>
      <c r="P38" s="293"/>
    </row>
    <row r="39" spans="1:16" x14ac:dyDescent="0.25">
      <c r="A39" s="39" t="str">
        <f>APT!A57</f>
        <v>APT</v>
      </c>
      <c r="B39" s="39">
        <f>APT!C57</f>
        <v>3025948</v>
      </c>
      <c r="C39" s="39" t="str">
        <f>APT!D57</f>
        <v>Mathilda Marks-Kennedy School</v>
      </c>
      <c r="D39" s="39" t="str">
        <f>APT!M57</f>
        <v>BS</v>
      </c>
      <c r="E39" s="293">
        <f>APT!Q57</f>
        <v>143379.74321044993</v>
      </c>
      <c r="F39" s="293">
        <f>APT!R57</f>
        <v>71689.871605224966</v>
      </c>
      <c r="G39" s="293"/>
      <c r="H39" s="293"/>
      <c r="I39" s="293"/>
      <c r="J39" s="293"/>
      <c r="K39" s="293"/>
      <c r="L39" s="293"/>
      <c r="M39" s="293"/>
      <c r="N39" s="293"/>
      <c r="O39" s="293"/>
      <c r="P39" s="293"/>
    </row>
    <row r="40" spans="1:16" x14ac:dyDescent="0.25">
      <c r="A40" s="39" t="str">
        <f>APT!A58</f>
        <v>APT</v>
      </c>
      <c r="B40" s="39">
        <f>APT!C58</f>
        <v>3025949</v>
      </c>
      <c r="C40" s="39" t="str">
        <f>APT!D58</f>
        <v>Menorah Foundation School</v>
      </c>
      <c r="D40" s="39" t="str">
        <f>APT!M58</f>
        <v>BS</v>
      </c>
      <c r="E40" s="293">
        <f>APT!Q58</f>
        <v>241096.53963020092</v>
      </c>
      <c r="F40" s="293">
        <f>APT!R58</f>
        <v>120548.26981510046</v>
      </c>
      <c r="G40" s="293"/>
      <c r="H40" s="293"/>
      <c r="I40" s="293"/>
      <c r="J40" s="293"/>
      <c r="K40" s="293"/>
      <c r="L40" s="293"/>
      <c r="M40" s="293"/>
      <c r="N40" s="293"/>
      <c r="O40" s="293"/>
      <c r="P40" s="293"/>
    </row>
    <row r="41" spans="1:16" x14ac:dyDescent="0.25">
      <c r="A41" s="39" t="str">
        <f>APT!A59</f>
        <v>APT</v>
      </c>
      <c r="B41" s="39">
        <f>APT!C59</f>
        <v>3023513</v>
      </c>
      <c r="C41" s="39" t="str">
        <f>APT!D59</f>
        <v>Menorah Primary School</v>
      </c>
      <c r="D41" s="39" t="str">
        <f>APT!M59</f>
        <v>BS</v>
      </c>
      <c r="E41" s="293">
        <f>APT!Q59</f>
        <v>249422.28934769233</v>
      </c>
      <c r="F41" s="293">
        <f>APT!R59</f>
        <v>124711.14467384617</v>
      </c>
      <c r="G41" s="293"/>
      <c r="H41" s="293"/>
      <c r="I41" s="293"/>
      <c r="J41" s="293"/>
      <c r="K41" s="293"/>
      <c r="L41" s="293"/>
      <c r="M41" s="293"/>
      <c r="N41" s="293"/>
      <c r="O41" s="293"/>
      <c r="P41" s="293"/>
    </row>
    <row r="42" spans="1:16" x14ac:dyDescent="0.25">
      <c r="A42" s="39" t="str">
        <f>APT!A60</f>
        <v>APT</v>
      </c>
      <c r="B42" s="39">
        <f>APT!C60</f>
        <v>3023305</v>
      </c>
      <c r="C42" s="39" t="str">
        <f>APT!D60</f>
        <v>Monken Hadley C E Primary School</v>
      </c>
      <c r="D42" s="39" t="str">
        <f>APT!M60</f>
        <v>BS</v>
      </c>
      <c r="E42" s="293">
        <f>APT!Q60</f>
        <v>115288.77498046221</v>
      </c>
      <c r="F42" s="293">
        <f>APT!R60</f>
        <v>57644.387490231107</v>
      </c>
      <c r="G42" s="293"/>
      <c r="H42" s="293"/>
      <c r="I42" s="293"/>
      <c r="J42" s="293"/>
      <c r="K42" s="293"/>
      <c r="L42" s="293"/>
      <c r="M42" s="293"/>
      <c r="N42" s="293"/>
      <c r="O42" s="293"/>
      <c r="P42" s="293"/>
    </row>
    <row r="43" spans="1:16" x14ac:dyDescent="0.25">
      <c r="A43" s="39" t="str">
        <f>APT!A61</f>
        <v>APT</v>
      </c>
      <c r="B43" s="39">
        <f>APT!C61</f>
        <v>3022042</v>
      </c>
      <c r="C43" s="39" t="str">
        <f>APT!D61</f>
        <v>Monkfrith School</v>
      </c>
      <c r="D43" s="39" t="str">
        <f>APT!M61</f>
        <v>BS</v>
      </c>
      <c r="E43" s="293">
        <f>APT!Q61</f>
        <v>287477.81734945229</v>
      </c>
      <c r="F43" s="293">
        <f>APT!R61</f>
        <v>143738.90867472615</v>
      </c>
      <c r="G43" s="293"/>
      <c r="H43" s="293"/>
      <c r="I43" s="293"/>
      <c r="J43" s="293"/>
      <c r="K43" s="293"/>
      <c r="L43" s="293"/>
      <c r="M43" s="293"/>
      <c r="N43" s="293"/>
      <c r="O43" s="293"/>
      <c r="P43" s="293"/>
    </row>
    <row r="44" spans="1:16" x14ac:dyDescent="0.25">
      <c r="A44" s="39" t="str">
        <f>APT!A62</f>
        <v>APT</v>
      </c>
      <c r="B44" s="39">
        <f>APT!C62</f>
        <v>3022044</v>
      </c>
      <c r="C44" s="39" t="str">
        <f>APT!D62</f>
        <v>Moss Hall Infant School</v>
      </c>
      <c r="D44" s="39" t="str">
        <f>APT!M62</f>
        <v>BS</v>
      </c>
      <c r="E44" s="293">
        <f>APT!Q62</f>
        <v>264519.84226673696</v>
      </c>
      <c r="F44" s="293">
        <f>APT!R62</f>
        <v>132259.92113336848</v>
      </c>
      <c r="G44" s="293"/>
      <c r="H44" s="293"/>
      <c r="I44" s="293"/>
      <c r="J44" s="293"/>
      <c r="K44" s="293"/>
      <c r="L44" s="293"/>
      <c r="M44" s="293"/>
      <c r="N44" s="293"/>
      <c r="O44" s="293"/>
      <c r="P44" s="293"/>
    </row>
    <row r="45" spans="1:16" x14ac:dyDescent="0.25">
      <c r="A45" s="39" t="str">
        <f>APT!A63</f>
        <v>APT</v>
      </c>
      <c r="B45" s="39">
        <f>APT!C63</f>
        <v>3022043</v>
      </c>
      <c r="C45" s="39" t="str">
        <f>APT!D63</f>
        <v>Moss Hall Junior School</v>
      </c>
      <c r="D45" s="39" t="str">
        <f>APT!M63</f>
        <v>BS</v>
      </c>
      <c r="E45" s="293">
        <f>APT!Q63</f>
        <v>309355.14978632476</v>
      </c>
      <c r="F45" s="293">
        <f>APT!R63</f>
        <v>154677.57489316238</v>
      </c>
      <c r="G45" s="293"/>
      <c r="H45" s="293"/>
      <c r="I45" s="293"/>
      <c r="J45" s="293"/>
      <c r="K45" s="293"/>
      <c r="L45" s="293"/>
      <c r="M45" s="293"/>
      <c r="N45" s="293"/>
      <c r="O45" s="293"/>
      <c r="P45" s="293"/>
    </row>
    <row r="46" spans="1:16" x14ac:dyDescent="0.25">
      <c r="A46" s="39" t="str">
        <f>APT!A64</f>
        <v>APT</v>
      </c>
      <c r="B46" s="39">
        <f>APT!C64</f>
        <v>3022053</v>
      </c>
      <c r="C46" s="39" t="str">
        <f>APT!D64</f>
        <v>Noam Primary School</v>
      </c>
      <c r="D46" s="39" t="str">
        <f>APT!M64</f>
        <v>BS</v>
      </c>
      <c r="E46" s="293">
        <f>APT!Q64</f>
        <v>147940.78318828883</v>
      </c>
      <c r="F46" s="293">
        <f>APT!R64</f>
        <v>73970.391594144414</v>
      </c>
      <c r="G46" s="293"/>
      <c r="H46" s="293"/>
      <c r="I46" s="293"/>
      <c r="J46" s="293"/>
      <c r="K46" s="293"/>
      <c r="L46" s="293"/>
      <c r="M46" s="293"/>
      <c r="N46" s="293"/>
      <c r="O46" s="293"/>
      <c r="P46" s="293"/>
    </row>
    <row r="47" spans="1:16" x14ac:dyDescent="0.25">
      <c r="A47" s="39" t="str">
        <f>APT!A65</f>
        <v>APT</v>
      </c>
      <c r="B47" s="39">
        <f>APT!C65</f>
        <v>3022045</v>
      </c>
      <c r="C47" s="39" t="str">
        <f>APT!D65</f>
        <v>Northside School</v>
      </c>
      <c r="D47" s="39" t="str">
        <f>APT!M65</f>
        <v>BS</v>
      </c>
      <c r="E47" s="293">
        <f>APT!Q65</f>
        <v>177783.64627714179</v>
      </c>
      <c r="F47" s="293">
        <f>APT!R65</f>
        <v>88891.823138570893</v>
      </c>
      <c r="G47" s="293"/>
      <c r="H47" s="293"/>
      <c r="I47" s="293"/>
      <c r="J47" s="293"/>
      <c r="K47" s="293"/>
      <c r="L47" s="293"/>
      <c r="M47" s="293"/>
      <c r="N47" s="293"/>
      <c r="O47" s="293"/>
      <c r="P47" s="293"/>
    </row>
    <row r="48" spans="1:16" x14ac:dyDescent="0.25">
      <c r="A48" s="39" t="str">
        <f>APT!A66</f>
        <v>APT</v>
      </c>
      <c r="B48" s="39">
        <f>APT!C66</f>
        <v>3022077</v>
      </c>
      <c r="C48" s="39" t="str">
        <f>APT!D66</f>
        <v>Orion Primary School</v>
      </c>
      <c r="D48" s="39" t="str">
        <f>APT!M66</f>
        <v>BS</v>
      </c>
      <c r="E48" s="293">
        <f>APT!Q66</f>
        <v>752186.49761558254</v>
      </c>
      <c r="F48" s="293">
        <f>APT!R66</f>
        <v>376093.24880779127</v>
      </c>
      <c r="G48" s="293"/>
      <c r="H48" s="293"/>
      <c r="I48" s="293"/>
      <c r="J48" s="293"/>
      <c r="K48" s="293"/>
      <c r="L48" s="293"/>
      <c r="M48" s="293"/>
      <c r="N48" s="293"/>
      <c r="O48" s="293"/>
      <c r="P48" s="293"/>
    </row>
    <row r="49" spans="1:16" x14ac:dyDescent="0.25">
      <c r="A49" s="39" t="str">
        <f>APT!A67</f>
        <v>APT</v>
      </c>
      <c r="B49" s="39">
        <f>APT!C67</f>
        <v>3025201</v>
      </c>
      <c r="C49" s="39" t="str">
        <f>APT!D67</f>
        <v>Osidge Primary School</v>
      </c>
      <c r="D49" s="39" t="str">
        <f>APT!M67</f>
        <v>BS</v>
      </c>
      <c r="E49" s="293">
        <f>APT!Q67</f>
        <v>311198.8423442092</v>
      </c>
      <c r="F49" s="293">
        <f>APT!R67</f>
        <v>155599.4211721046</v>
      </c>
      <c r="G49" s="293"/>
      <c r="H49" s="293"/>
      <c r="I49" s="293"/>
      <c r="J49" s="293"/>
      <c r="K49" s="293"/>
      <c r="L49" s="293"/>
      <c r="M49" s="293"/>
      <c r="N49" s="293"/>
      <c r="O49" s="293"/>
      <c r="P49" s="293"/>
    </row>
    <row r="50" spans="1:16" x14ac:dyDescent="0.25">
      <c r="A50" s="39" t="str">
        <f>APT!A68</f>
        <v>APT</v>
      </c>
      <c r="B50" s="39">
        <f>APT!C68</f>
        <v>3023501</v>
      </c>
      <c r="C50" s="39" t="str">
        <f>APT!D68</f>
        <v>Our Lady of Lourdes School</v>
      </c>
      <c r="D50" s="39" t="str">
        <f>APT!M68</f>
        <v>BS</v>
      </c>
      <c r="E50" s="293">
        <f>APT!Q68</f>
        <v>157001.19484361497</v>
      </c>
      <c r="F50" s="293">
        <f>APT!R68</f>
        <v>78500.597421807484</v>
      </c>
      <c r="G50" s="293"/>
      <c r="H50" s="293"/>
      <c r="I50" s="293"/>
      <c r="J50" s="293"/>
      <c r="K50" s="293"/>
      <c r="L50" s="293"/>
      <c r="M50" s="293"/>
      <c r="N50" s="293"/>
      <c r="O50" s="293"/>
      <c r="P50" s="293"/>
    </row>
    <row r="51" spans="1:16" x14ac:dyDescent="0.25">
      <c r="A51" s="39" t="str">
        <f>APT!A69</f>
        <v>APT</v>
      </c>
      <c r="B51" s="39">
        <f>APT!C69</f>
        <v>3022078</v>
      </c>
      <c r="C51" s="39" t="str">
        <f>APT!D69</f>
        <v>Pardes House School</v>
      </c>
      <c r="D51" s="39" t="str">
        <f>APT!M69</f>
        <v>BS</v>
      </c>
      <c r="E51" s="293">
        <f>APT!Q69</f>
        <v>239122.00809532873</v>
      </c>
      <c r="F51" s="293">
        <f>APT!R69</f>
        <v>119561.00404766436</v>
      </c>
      <c r="G51" s="293"/>
      <c r="H51" s="293"/>
      <c r="I51" s="293"/>
      <c r="J51" s="293"/>
      <c r="K51" s="293"/>
      <c r="L51" s="293"/>
      <c r="M51" s="293"/>
      <c r="N51" s="293"/>
      <c r="O51" s="293"/>
      <c r="P51" s="293"/>
    </row>
    <row r="52" spans="1:16" x14ac:dyDescent="0.25">
      <c r="A52" s="39" t="str">
        <f>APT!A70</f>
        <v>APT</v>
      </c>
      <c r="B52" s="39">
        <f>APT!C70</f>
        <v>3022071</v>
      </c>
      <c r="C52" s="39" t="str">
        <f>APT!D70</f>
        <v>Queenswell Infant and Nursery School</v>
      </c>
      <c r="D52" s="39" t="str">
        <f>APT!M70</f>
        <v>BS</v>
      </c>
      <c r="E52" s="293">
        <f>APT!Q70</f>
        <v>153358.13999249021</v>
      </c>
      <c r="F52" s="293">
        <f>APT!R70</f>
        <v>76679.069996245104</v>
      </c>
      <c r="G52" s="293"/>
      <c r="H52" s="293"/>
      <c r="I52" s="293"/>
      <c r="J52" s="293"/>
      <c r="K52" s="293"/>
      <c r="L52" s="293"/>
      <c r="M52" s="293"/>
      <c r="N52" s="293"/>
      <c r="O52" s="293"/>
      <c r="P52" s="293"/>
    </row>
    <row r="53" spans="1:16" x14ac:dyDescent="0.25">
      <c r="A53" s="39" t="str">
        <f>APT!A71</f>
        <v>APT</v>
      </c>
      <c r="B53" s="39">
        <f>APT!C71</f>
        <v>3022072</v>
      </c>
      <c r="C53" s="39" t="str">
        <f>APT!D71</f>
        <v>Queenswell Junior School</v>
      </c>
      <c r="D53" s="39" t="str">
        <f>APT!M71</f>
        <v>BS</v>
      </c>
      <c r="E53" s="293">
        <f>APT!Q71</f>
        <v>229428.05498999293</v>
      </c>
      <c r="F53" s="293">
        <f>APT!R71</f>
        <v>114714.02749499647</v>
      </c>
      <c r="G53" s="293"/>
      <c r="H53" s="293"/>
      <c r="I53" s="293"/>
      <c r="J53" s="293"/>
      <c r="K53" s="293"/>
      <c r="L53" s="293"/>
      <c r="M53" s="293"/>
      <c r="N53" s="293"/>
      <c r="O53" s="293"/>
      <c r="P53" s="293"/>
    </row>
    <row r="54" spans="1:16" x14ac:dyDescent="0.25">
      <c r="A54" s="39" t="str">
        <f>APT!A72</f>
        <v>APT</v>
      </c>
      <c r="B54" s="39">
        <f>APT!C72</f>
        <v>3023512</v>
      </c>
      <c r="C54" s="39" t="str">
        <f>APT!D72</f>
        <v>Rosh Pinah</v>
      </c>
      <c r="D54" s="39" t="str">
        <f>APT!M72</f>
        <v>BS</v>
      </c>
      <c r="E54" s="293">
        <f>APT!Q72</f>
        <v>235511.55709790208</v>
      </c>
      <c r="F54" s="293">
        <f>APT!R72</f>
        <v>117755.77854895104</v>
      </c>
      <c r="G54" s="293"/>
      <c r="H54" s="293"/>
      <c r="I54" s="293"/>
      <c r="J54" s="293"/>
      <c r="K54" s="293"/>
      <c r="L54" s="293"/>
      <c r="M54" s="293"/>
      <c r="N54" s="293"/>
      <c r="O54" s="293"/>
      <c r="P54" s="293"/>
    </row>
    <row r="55" spans="1:16" x14ac:dyDescent="0.25">
      <c r="A55" s="39" t="str">
        <f>APT!A73</f>
        <v>APT</v>
      </c>
      <c r="B55" s="39">
        <f>APT!C73</f>
        <v>3023510</v>
      </c>
      <c r="C55" s="39" t="str">
        <f>APT!D73</f>
        <v>Sacred Heart School</v>
      </c>
      <c r="D55" s="39" t="str">
        <f>APT!M73</f>
        <v>BS</v>
      </c>
      <c r="E55" s="293">
        <f>APT!Q73</f>
        <v>262340.88601238275</v>
      </c>
      <c r="F55" s="293">
        <f>APT!R73</f>
        <v>131170.44300619137</v>
      </c>
      <c r="G55" s="293"/>
      <c r="H55" s="293"/>
      <c r="I55" s="293"/>
      <c r="J55" s="293"/>
      <c r="K55" s="293"/>
      <c r="L55" s="293"/>
      <c r="M55" s="293"/>
      <c r="N55" s="293"/>
      <c r="O55" s="293"/>
      <c r="P55" s="293"/>
    </row>
    <row r="56" spans="1:16" x14ac:dyDescent="0.25">
      <c r="A56" s="39" t="str">
        <f>APT!A74</f>
        <v>APT</v>
      </c>
      <c r="B56" s="39">
        <f>APT!C74</f>
        <v>3023502</v>
      </c>
      <c r="C56" s="39" t="str">
        <f>APT!D74</f>
        <v>St Agnes RC Primary School</v>
      </c>
      <c r="D56" s="39" t="str">
        <f>APT!M74</f>
        <v>BS</v>
      </c>
      <c r="E56" s="293">
        <f>APT!Q74</f>
        <v>298041.09760362271</v>
      </c>
      <c r="F56" s="293">
        <f>APT!R74</f>
        <v>149020.54880181135</v>
      </c>
      <c r="G56" s="293"/>
      <c r="H56" s="293"/>
      <c r="I56" s="293"/>
      <c r="J56" s="293"/>
      <c r="K56" s="293"/>
      <c r="L56" s="293"/>
      <c r="M56" s="293"/>
      <c r="N56" s="293"/>
      <c r="O56" s="293"/>
      <c r="P56" s="293"/>
    </row>
    <row r="57" spans="1:16" x14ac:dyDescent="0.25">
      <c r="A57" s="39" t="str">
        <f>APT!A75</f>
        <v>APT</v>
      </c>
      <c r="B57" s="39">
        <f>APT!C75</f>
        <v>3023315</v>
      </c>
      <c r="C57" s="39" t="str">
        <f>APT!D75</f>
        <v>St Andrew's C E</v>
      </c>
      <c r="D57" s="39" t="str">
        <f>APT!M75</f>
        <v>BS</v>
      </c>
      <c r="E57" s="293">
        <f>APT!Q75</f>
        <v>148817.29205546997</v>
      </c>
      <c r="F57" s="293">
        <f>APT!R75</f>
        <v>74408.646027734983</v>
      </c>
      <c r="G57" s="293"/>
      <c r="H57" s="293"/>
      <c r="I57" s="293"/>
      <c r="J57" s="293"/>
      <c r="K57" s="293"/>
      <c r="L57" s="293"/>
      <c r="M57" s="293"/>
      <c r="N57" s="293"/>
      <c r="O57" s="293"/>
      <c r="P57" s="293"/>
    </row>
    <row r="58" spans="1:16" x14ac:dyDescent="0.25">
      <c r="A58" s="39" t="str">
        <f>APT!A76</f>
        <v>APT</v>
      </c>
      <c r="B58" s="39">
        <f>APT!C76</f>
        <v>3023504</v>
      </c>
      <c r="C58" s="39" t="str">
        <f>APT!D76</f>
        <v>St Catherines R C Primary</v>
      </c>
      <c r="D58" s="39" t="str">
        <f>APT!M76</f>
        <v>BS</v>
      </c>
      <c r="E58" s="293">
        <f>APT!Q76</f>
        <v>289763.34566772694</v>
      </c>
      <c r="F58" s="293">
        <f>APT!R76</f>
        <v>144881.67283386347</v>
      </c>
      <c r="G58" s="293"/>
      <c r="H58" s="293"/>
      <c r="I58" s="293"/>
      <c r="J58" s="293"/>
      <c r="K58" s="293"/>
      <c r="L58" s="293"/>
      <c r="M58" s="293"/>
      <c r="N58" s="293"/>
      <c r="O58" s="293"/>
      <c r="P58" s="293"/>
    </row>
    <row r="59" spans="1:16" x14ac:dyDescent="0.25">
      <c r="A59" s="39" t="str">
        <f>APT!A77</f>
        <v>APT</v>
      </c>
      <c r="B59" s="39">
        <f>APT!C77</f>
        <v>3023309</v>
      </c>
      <c r="C59" s="39" t="str">
        <f>APT!D77</f>
        <v>St Johns CE N20</v>
      </c>
      <c r="D59" s="39" t="str">
        <f>APT!M77</f>
        <v>BS</v>
      </c>
      <c r="E59" s="293">
        <f>APT!Q77</f>
        <v>151826.22205610861</v>
      </c>
      <c r="F59" s="293">
        <f>APT!R77</f>
        <v>75913.111028054307</v>
      </c>
      <c r="G59" s="293"/>
      <c r="H59" s="293"/>
      <c r="I59" s="293"/>
      <c r="J59" s="293"/>
      <c r="K59" s="293"/>
      <c r="L59" s="293"/>
      <c r="M59" s="293"/>
      <c r="N59" s="293"/>
      <c r="O59" s="293"/>
      <c r="P59" s="293"/>
    </row>
    <row r="60" spans="1:16" x14ac:dyDescent="0.25">
      <c r="A60" s="39" t="str">
        <f>APT!A78</f>
        <v>APT</v>
      </c>
      <c r="B60" s="39">
        <f>APT!C78</f>
        <v>3023307</v>
      </c>
      <c r="C60" s="39" t="str">
        <f>APT!D78</f>
        <v>St John's CE School N11</v>
      </c>
      <c r="D60" s="39" t="str">
        <f>APT!M78</f>
        <v>BS</v>
      </c>
      <c r="E60" s="293">
        <f>APT!Q78</f>
        <v>152540.34471589743</v>
      </c>
      <c r="F60" s="293">
        <f>APT!R78</f>
        <v>76270.172357948715</v>
      </c>
      <c r="G60" s="293"/>
      <c r="H60" s="293"/>
      <c r="I60" s="293"/>
      <c r="J60" s="293"/>
      <c r="K60" s="293"/>
      <c r="L60" s="293"/>
      <c r="M60" s="293"/>
      <c r="N60" s="293"/>
      <c r="O60" s="293"/>
      <c r="P60" s="293"/>
    </row>
    <row r="61" spans="1:16" x14ac:dyDescent="0.25">
      <c r="A61" s="39" t="str">
        <f>APT!A79</f>
        <v>APT</v>
      </c>
      <c r="B61" s="39">
        <f>APT!C79</f>
        <v>3023509</v>
      </c>
      <c r="C61" s="39" t="str">
        <f>APT!D79</f>
        <v>St Joseph's Primary School</v>
      </c>
      <c r="D61" s="39" t="str">
        <f>APT!M79</f>
        <v>BS</v>
      </c>
      <c r="E61" s="293">
        <f>APT!Q79</f>
        <v>326320.63722411025</v>
      </c>
      <c r="F61" s="293">
        <f>APT!R79</f>
        <v>163160.31861205513</v>
      </c>
      <c r="G61" s="293"/>
      <c r="H61" s="293"/>
      <c r="I61" s="293"/>
      <c r="J61" s="293"/>
      <c r="K61" s="293"/>
      <c r="L61" s="293"/>
      <c r="M61" s="293"/>
      <c r="N61" s="293"/>
      <c r="O61" s="293"/>
      <c r="P61" s="293"/>
    </row>
    <row r="62" spans="1:16" x14ac:dyDescent="0.25">
      <c r="A62" s="39" t="str">
        <f>APT!A80</f>
        <v>APT</v>
      </c>
      <c r="B62" s="39">
        <f>APT!C80</f>
        <v>3023311</v>
      </c>
      <c r="C62" s="39" t="str">
        <f>APT!D80</f>
        <v>St Mary's C E Primary School N3</v>
      </c>
      <c r="D62" s="39" t="str">
        <f>APT!M80</f>
        <v>BS</v>
      </c>
      <c r="E62" s="293">
        <f>APT!Q80</f>
        <v>290228.98428626673</v>
      </c>
      <c r="F62" s="293">
        <f>APT!R80</f>
        <v>145114.49214313336</v>
      </c>
      <c r="G62" s="293"/>
      <c r="H62" s="293"/>
      <c r="I62" s="293"/>
      <c r="J62" s="293"/>
      <c r="K62" s="293"/>
      <c r="L62" s="293"/>
      <c r="M62" s="293"/>
      <c r="N62" s="293"/>
      <c r="O62" s="293"/>
      <c r="P62" s="293"/>
    </row>
    <row r="63" spans="1:16" x14ac:dyDescent="0.25">
      <c r="A63" s="39" t="str">
        <f>APT!A81</f>
        <v>APT</v>
      </c>
      <c r="B63" s="39">
        <f>APT!C81</f>
        <v>3023312</v>
      </c>
      <c r="C63" s="39" t="str">
        <f>APT!D81</f>
        <v>St Mary's School EN4</v>
      </c>
      <c r="D63" s="39" t="str">
        <f>APT!M81</f>
        <v>BS</v>
      </c>
      <c r="E63" s="293">
        <f>APT!Q81</f>
        <v>153455.37423986831</v>
      </c>
      <c r="F63" s="293">
        <f>APT!R81</f>
        <v>76727.687119934155</v>
      </c>
      <c r="G63" s="293"/>
      <c r="H63" s="293"/>
      <c r="I63" s="293"/>
      <c r="J63" s="293"/>
      <c r="K63" s="293"/>
      <c r="L63" s="293"/>
      <c r="M63" s="293"/>
      <c r="N63" s="293"/>
      <c r="O63" s="293"/>
      <c r="P63" s="293"/>
    </row>
    <row r="64" spans="1:16" x14ac:dyDescent="0.25">
      <c r="A64" s="39" t="str">
        <f>APT!A82</f>
        <v>APT</v>
      </c>
      <c r="B64" s="39">
        <f>APT!C82</f>
        <v>3023314</v>
      </c>
      <c r="C64" s="39" t="str">
        <f>APT!D82</f>
        <v>St Pauls CE Primary, NW7</v>
      </c>
      <c r="D64" s="39" t="str">
        <f>APT!M82</f>
        <v>BS</v>
      </c>
      <c r="E64" s="293">
        <f>APT!Q82</f>
        <v>154162.45876376613</v>
      </c>
      <c r="F64" s="293">
        <f>APT!R82</f>
        <v>77081.229381883066</v>
      </c>
      <c r="G64" s="293"/>
      <c r="H64" s="293"/>
      <c r="I64" s="293"/>
      <c r="J64" s="293"/>
      <c r="K64" s="293"/>
      <c r="L64" s="293"/>
      <c r="M64" s="293"/>
      <c r="N64" s="293"/>
      <c r="O64" s="293"/>
      <c r="P64" s="293"/>
    </row>
    <row r="65" spans="1:16" x14ac:dyDescent="0.25">
      <c r="A65" s="39" t="str">
        <f>APT!A83</f>
        <v>APT</v>
      </c>
      <c r="B65" s="39">
        <f>APT!C83</f>
        <v>3023313</v>
      </c>
      <c r="C65" s="39" t="str">
        <f>APT!D83</f>
        <v>St. Pauls CE Primary School (N11)</v>
      </c>
      <c r="D65" s="39" t="str">
        <f>APT!M83</f>
        <v>BS</v>
      </c>
      <c r="E65" s="293">
        <f>APT!Q83</f>
        <v>163859.12118516414</v>
      </c>
      <c r="F65" s="293">
        <f>APT!R83</f>
        <v>81929.560592582071</v>
      </c>
      <c r="G65" s="293"/>
      <c r="H65" s="293"/>
      <c r="I65" s="293"/>
      <c r="J65" s="293"/>
      <c r="K65" s="293"/>
      <c r="L65" s="293"/>
      <c r="M65" s="293"/>
      <c r="N65" s="293"/>
      <c r="O65" s="293"/>
      <c r="P65" s="293"/>
    </row>
    <row r="66" spans="1:16" x14ac:dyDescent="0.25">
      <c r="A66" s="39" t="str">
        <f>APT!A84</f>
        <v>APT</v>
      </c>
      <c r="B66" s="39">
        <f>APT!C84</f>
        <v>3023507</v>
      </c>
      <c r="C66" s="39" t="str">
        <f>APT!D84</f>
        <v>St Theresa's R.C. Primary School</v>
      </c>
      <c r="D66" s="39" t="str">
        <f>APT!M84</f>
        <v>BS</v>
      </c>
      <c r="E66" s="293">
        <f>APT!Q84</f>
        <v>132378.04529360056</v>
      </c>
      <c r="F66" s="293">
        <f>APT!R84</f>
        <v>66189.02264680028</v>
      </c>
      <c r="G66" s="293"/>
      <c r="H66" s="293"/>
      <c r="I66" s="293"/>
      <c r="J66" s="293"/>
      <c r="K66" s="293"/>
      <c r="L66" s="293"/>
      <c r="M66" s="293"/>
      <c r="N66" s="293"/>
      <c r="O66" s="293"/>
      <c r="P66" s="293"/>
    </row>
    <row r="67" spans="1:16" x14ac:dyDescent="0.25">
      <c r="A67" s="39" t="str">
        <f>APT!A85</f>
        <v>APT</v>
      </c>
      <c r="B67" s="39">
        <f>APT!C85</f>
        <v>3023506</v>
      </c>
      <c r="C67" s="39" t="str">
        <f>APT!D85</f>
        <v>St Vincent's Catholic Primary School</v>
      </c>
      <c r="D67" s="39" t="str">
        <f>APT!M85</f>
        <v>BS</v>
      </c>
      <c r="E67" s="293">
        <f>APT!Q85</f>
        <v>203901.83030684886</v>
      </c>
      <c r="F67" s="293">
        <f>APT!R85</f>
        <v>101950.91515342443</v>
      </c>
      <c r="G67" s="293"/>
      <c r="H67" s="293"/>
      <c r="I67" s="293"/>
      <c r="J67" s="293"/>
      <c r="K67" s="293"/>
      <c r="L67" s="293"/>
      <c r="M67" s="293"/>
      <c r="N67" s="293"/>
      <c r="O67" s="293"/>
      <c r="P67" s="293"/>
    </row>
    <row r="68" spans="1:16" x14ac:dyDescent="0.25">
      <c r="A68" s="39" t="str">
        <f>APT!A86</f>
        <v>APT</v>
      </c>
      <c r="B68" s="39">
        <f>APT!C86</f>
        <v>3022070</v>
      </c>
      <c r="C68" s="39" t="str">
        <f>APT!D86</f>
        <v>Sunnyfields Primary School</v>
      </c>
      <c r="D68" s="39" t="str">
        <f>APT!M86</f>
        <v>BS</v>
      </c>
      <c r="E68" s="293">
        <f>APT!Q86</f>
        <v>175030.16954986678</v>
      </c>
      <c r="F68" s="293">
        <f>APT!R86</f>
        <v>87515.084774933392</v>
      </c>
      <c r="G68" s="293"/>
      <c r="H68" s="293"/>
      <c r="I68" s="293"/>
      <c r="J68" s="293"/>
      <c r="K68" s="293"/>
      <c r="L68" s="293"/>
      <c r="M68" s="293"/>
      <c r="N68" s="293"/>
      <c r="O68" s="293"/>
      <c r="P68" s="293"/>
    </row>
    <row r="69" spans="1:16" x14ac:dyDescent="0.25">
      <c r="A69" s="39" t="str">
        <f>APT!A87</f>
        <v>APT</v>
      </c>
      <c r="B69" s="39">
        <f>APT!C87</f>
        <v>3023316</v>
      </c>
      <c r="C69" s="39" t="str">
        <f>APT!D87</f>
        <v>Trent  C of E Primary School</v>
      </c>
      <c r="D69" s="39" t="str">
        <f>APT!M87</f>
        <v>BS</v>
      </c>
      <c r="E69" s="293">
        <f>APT!Q87</f>
        <v>155258.5366573068</v>
      </c>
      <c r="F69" s="293">
        <f>APT!R87</f>
        <v>77629.268328653401</v>
      </c>
      <c r="G69" s="293"/>
      <c r="H69" s="293"/>
      <c r="I69" s="293"/>
      <c r="J69" s="293"/>
      <c r="K69" s="293"/>
      <c r="L69" s="293"/>
      <c r="M69" s="293"/>
      <c r="N69" s="293"/>
      <c r="O69" s="293"/>
      <c r="P69" s="293"/>
    </row>
    <row r="70" spans="1:16" x14ac:dyDescent="0.25">
      <c r="A70" s="39" t="str">
        <f>APT!A88</f>
        <v>APT</v>
      </c>
      <c r="B70" s="39">
        <f>APT!C88</f>
        <v>3022055</v>
      </c>
      <c r="C70" s="39" t="str">
        <f>APT!D88</f>
        <v>Tudor School</v>
      </c>
      <c r="D70" s="39" t="str">
        <f>APT!M88</f>
        <v>BS</v>
      </c>
      <c r="E70" s="293">
        <f>APT!Q88</f>
        <v>183985.61262540382</v>
      </c>
      <c r="F70" s="293">
        <f>APT!R88</f>
        <v>91992.806312701912</v>
      </c>
      <c r="G70" s="293"/>
      <c r="H70" s="293"/>
      <c r="I70" s="293"/>
      <c r="J70" s="293"/>
      <c r="K70" s="293"/>
      <c r="L70" s="293"/>
      <c r="M70" s="293"/>
      <c r="N70" s="293"/>
      <c r="O70" s="293"/>
      <c r="P70" s="293"/>
    </row>
    <row r="71" spans="1:16" x14ac:dyDescent="0.25">
      <c r="A71" s="39" t="str">
        <f>APT!A89</f>
        <v>APT</v>
      </c>
      <c r="B71" s="39">
        <f>APT!C89</f>
        <v>3022057</v>
      </c>
      <c r="C71" s="39" t="str">
        <f>APT!D89</f>
        <v>Underhill School</v>
      </c>
      <c r="D71" s="39" t="str">
        <f>APT!M89</f>
        <v>BS</v>
      </c>
      <c r="E71" s="293">
        <f>APT!Q89</f>
        <v>391946.68776559213</v>
      </c>
      <c r="F71" s="293">
        <f>APT!R89</f>
        <v>195973.34388279606</v>
      </c>
      <c r="G71" s="293"/>
      <c r="H71" s="293"/>
      <c r="I71" s="293"/>
      <c r="J71" s="293"/>
      <c r="K71" s="293"/>
      <c r="L71" s="293"/>
      <c r="M71" s="293"/>
      <c r="N71" s="293"/>
      <c r="O71" s="293"/>
      <c r="P71" s="293"/>
    </row>
    <row r="72" spans="1:16" x14ac:dyDescent="0.25">
      <c r="A72" s="39" t="str">
        <f>APT!A90</f>
        <v>APT</v>
      </c>
      <c r="B72" s="39">
        <f>APT!C90</f>
        <v>3022076</v>
      </c>
      <c r="C72" s="39" t="str">
        <f>APT!D90</f>
        <v>Wessex  Gardens Primary School</v>
      </c>
      <c r="D72" s="39" t="str">
        <f>APT!M90</f>
        <v>BS</v>
      </c>
      <c r="E72" s="293">
        <f>APT!Q90</f>
        <v>263752.27573313401</v>
      </c>
      <c r="F72" s="293">
        <f>APT!R90</f>
        <v>131876.13786656701</v>
      </c>
      <c r="G72" s="293"/>
      <c r="H72" s="293"/>
      <c r="I72" s="293"/>
      <c r="J72" s="293"/>
      <c r="K72" s="293"/>
      <c r="L72" s="293"/>
      <c r="M72" s="293"/>
      <c r="N72" s="293"/>
      <c r="O72" s="293"/>
      <c r="P72" s="293"/>
    </row>
    <row r="73" spans="1:16" x14ac:dyDescent="0.25">
      <c r="A73" s="39" t="str">
        <f>APT!A91</f>
        <v>APT</v>
      </c>
      <c r="B73" s="39">
        <f>APT!C91</f>
        <v>3022060</v>
      </c>
      <c r="C73" s="39" t="str">
        <f>APT!D91</f>
        <v>Whitings Hill Primary School</v>
      </c>
      <c r="D73" s="39" t="str">
        <f>APT!M91</f>
        <v>BS</v>
      </c>
      <c r="E73" s="293">
        <f>APT!Q91</f>
        <v>375788.964668</v>
      </c>
      <c r="F73" s="293">
        <f>APT!R91</f>
        <v>187894.482334</v>
      </c>
      <c r="G73" s="293"/>
      <c r="H73" s="293"/>
      <c r="I73" s="293"/>
      <c r="J73" s="293"/>
      <c r="K73" s="293"/>
      <c r="L73" s="293"/>
      <c r="M73" s="293"/>
      <c r="N73" s="293"/>
      <c r="O73" s="293"/>
      <c r="P73" s="293"/>
    </row>
    <row r="74" spans="1:16" x14ac:dyDescent="0.25">
      <c r="A74" s="39" t="str">
        <f>APT!A92</f>
        <v>APT</v>
      </c>
      <c r="B74" s="39">
        <f>APT!C92</f>
        <v>3023518</v>
      </c>
      <c r="C74" s="39" t="str">
        <f>APT!D92</f>
        <v>Woodcroft Primary School</v>
      </c>
      <c r="D74" s="39" t="str">
        <f>APT!M92</f>
        <v>BS</v>
      </c>
      <c r="E74" s="293">
        <f>APT!Q92</f>
        <v>321736.1334818367</v>
      </c>
      <c r="F74" s="293">
        <f>APT!R92</f>
        <v>160868.06674091835</v>
      </c>
      <c r="G74" s="293"/>
      <c r="H74" s="293"/>
      <c r="I74" s="293"/>
      <c r="J74" s="293"/>
      <c r="K74" s="293"/>
      <c r="L74" s="293"/>
      <c r="M74" s="293"/>
      <c r="N74" s="293"/>
      <c r="O74" s="293"/>
      <c r="P74" s="293"/>
    </row>
    <row r="75" spans="1:16" x14ac:dyDescent="0.25">
      <c r="A75" s="39" t="str">
        <f>APT!A93</f>
        <v>APT</v>
      </c>
      <c r="B75" s="39">
        <f>APT!C93</f>
        <v>3022054</v>
      </c>
      <c r="C75" s="39" t="str">
        <f>APT!D93</f>
        <v>Woodridge  Primary School</v>
      </c>
      <c r="D75" s="39" t="str">
        <f>APT!M93</f>
        <v>BS</v>
      </c>
      <c r="E75" s="293">
        <f>APT!Q93</f>
        <v>150773.09693368702</v>
      </c>
      <c r="F75" s="293">
        <f>APT!R93</f>
        <v>75386.548466843509</v>
      </c>
      <c r="G75" s="293"/>
      <c r="H75" s="293"/>
      <c r="I75" s="293"/>
      <c r="J75" s="293"/>
      <c r="K75" s="293"/>
      <c r="L75" s="293"/>
      <c r="M75" s="293"/>
      <c r="N75" s="293"/>
      <c r="O75" s="293"/>
      <c r="P75" s="293"/>
    </row>
    <row r="76" spans="1:16" x14ac:dyDescent="0.25">
      <c r="A76" s="39" t="str">
        <f>APT!A94</f>
        <v>APT</v>
      </c>
      <c r="B76" s="39">
        <f>APT!C94</f>
        <v>3025405</v>
      </c>
      <c r="C76" s="39" t="str">
        <f>APT!D94</f>
        <v>Finchley Catholic High School</v>
      </c>
      <c r="D76" s="39" t="str">
        <f>APT!M94</f>
        <v>BS</v>
      </c>
      <c r="E76" s="293">
        <f>APT!Q94</f>
        <v>824131.78203735256</v>
      </c>
      <c r="F76" s="293">
        <f>APT!R94</f>
        <v>412065.89101867628</v>
      </c>
      <c r="G76" s="293"/>
      <c r="H76" s="293"/>
      <c r="I76" s="293"/>
      <c r="J76" s="293"/>
      <c r="K76" s="293"/>
      <c r="L76" s="293"/>
      <c r="M76" s="293"/>
      <c r="N76" s="293"/>
      <c r="O76" s="293"/>
      <c r="P76" s="293"/>
    </row>
    <row r="77" spans="1:16" x14ac:dyDescent="0.25">
      <c r="A77" s="39" t="str">
        <f>APT!A95</f>
        <v>APT</v>
      </c>
      <c r="B77" s="39">
        <f>APT!C95</f>
        <v>3024003</v>
      </c>
      <c r="C77" s="39" t="str">
        <f>APT!D95</f>
        <v>Friern Barnet School</v>
      </c>
      <c r="D77" s="39" t="str">
        <f>APT!M95</f>
        <v>BS</v>
      </c>
      <c r="E77" s="293">
        <f>APT!Q95</f>
        <v>785405.10410812742</v>
      </c>
      <c r="F77" s="293">
        <f>APT!R95</f>
        <v>392702.55205406371</v>
      </c>
      <c r="G77" s="293"/>
      <c r="H77" s="293"/>
      <c r="I77" s="293"/>
      <c r="J77" s="293"/>
      <c r="K77" s="293"/>
      <c r="L77" s="293"/>
      <c r="M77" s="293"/>
      <c r="N77" s="293"/>
      <c r="O77" s="293"/>
      <c r="P77" s="293"/>
    </row>
    <row r="78" spans="1:16" x14ac:dyDescent="0.25">
      <c r="A78" s="39" t="str">
        <f>APT!A96</f>
        <v>APT</v>
      </c>
      <c r="B78" s="39">
        <f>APT!C96</f>
        <v>3025427</v>
      </c>
      <c r="C78" s="39" t="str">
        <f>APT!D96</f>
        <v>JCoSS</v>
      </c>
      <c r="D78" s="39" t="str">
        <f>APT!M96</f>
        <v>BS</v>
      </c>
      <c r="E78" s="293">
        <f>APT!Q96</f>
        <v>1030107.5736684782</v>
      </c>
      <c r="F78" s="293">
        <f>APT!R96</f>
        <v>515053.78683423909</v>
      </c>
      <c r="G78" s="293"/>
      <c r="H78" s="293"/>
      <c r="I78" s="293"/>
      <c r="J78" s="293"/>
      <c r="K78" s="293"/>
      <c r="L78" s="293"/>
      <c r="M78" s="293"/>
      <c r="N78" s="293"/>
      <c r="O78" s="293"/>
      <c r="P78" s="293"/>
    </row>
    <row r="79" spans="1:16" x14ac:dyDescent="0.25">
      <c r="A79" s="39" t="str">
        <f>APT!A97</f>
        <v>APT</v>
      </c>
      <c r="B79" s="39">
        <f>APT!C97</f>
        <v>3024004</v>
      </c>
      <c r="C79" s="39" t="str">
        <f>APT!D97</f>
        <v>Menorah High School (Girls)</v>
      </c>
      <c r="D79" s="39" t="str">
        <f>APT!M97</f>
        <v>BS</v>
      </c>
      <c r="E79" s="293">
        <f>APT!Q97</f>
        <v>275883.86532569281</v>
      </c>
      <c r="F79" s="293">
        <f>APT!R97</f>
        <v>137941.9326628464</v>
      </c>
      <c r="G79" s="293"/>
      <c r="H79" s="293"/>
      <c r="I79" s="293"/>
      <c r="J79" s="293"/>
      <c r="K79" s="293"/>
      <c r="L79" s="293"/>
      <c r="M79" s="293"/>
      <c r="N79" s="293"/>
      <c r="O79" s="293"/>
      <c r="P79" s="293"/>
    </row>
    <row r="80" spans="1:16" x14ac:dyDescent="0.25">
      <c r="A80" s="39" t="str">
        <f>APT!A98</f>
        <v>APT</v>
      </c>
      <c r="B80" s="39">
        <f>APT!C98</f>
        <v>3025404</v>
      </c>
      <c r="C80" s="39" t="str">
        <f>APT!D98</f>
        <v>St Michaels Catholic Grammar School</v>
      </c>
      <c r="D80" s="39" t="str">
        <f>APT!M98</f>
        <v>BS</v>
      </c>
      <c r="E80" s="293">
        <f>APT!Q98</f>
        <v>555568.35941956169</v>
      </c>
      <c r="F80" s="293">
        <f>APT!R98</f>
        <v>277784.17970978084</v>
      </c>
      <c r="G80" s="293"/>
      <c r="H80" s="293"/>
      <c r="I80" s="293"/>
      <c r="J80" s="293"/>
      <c r="K80" s="293"/>
      <c r="L80" s="293"/>
      <c r="M80" s="293"/>
      <c r="N80" s="293"/>
      <c r="O80" s="293"/>
      <c r="P80" s="293"/>
    </row>
    <row r="81" spans="1:16" x14ac:dyDescent="0.25">
      <c r="A81" s="39" t="str">
        <f>APT!A99</f>
        <v>APT</v>
      </c>
      <c r="B81" s="39">
        <f>APT!C99</f>
        <v>3025407</v>
      </c>
      <c r="C81" s="39" t="str">
        <f>APT!D99</f>
        <v>St. James' Catholic High School</v>
      </c>
      <c r="D81" s="39" t="str">
        <f>APT!M99</f>
        <v>BS</v>
      </c>
      <c r="E81" s="293">
        <f>APT!Q99</f>
        <v>1095775.5298776119</v>
      </c>
      <c r="F81" s="293">
        <f>APT!R99</f>
        <v>547887.76493880595</v>
      </c>
      <c r="G81" s="293"/>
      <c r="H81" s="293"/>
      <c r="I81" s="293"/>
      <c r="J81" s="293"/>
      <c r="K81" s="293"/>
      <c r="L81" s="293"/>
      <c r="M81" s="293"/>
      <c r="N81" s="293"/>
      <c r="O81" s="293"/>
      <c r="P81" s="293"/>
    </row>
    <row r="82" spans="1:16" x14ac:dyDescent="0.25">
      <c r="A82" s="39" t="str">
        <f>APT!A100</f>
        <v>APT</v>
      </c>
      <c r="B82" s="39">
        <f>APT!C100</f>
        <v>3023521</v>
      </c>
      <c r="C82" s="39" t="str">
        <f>APT!D100</f>
        <v>St Mary's &amp; St John's CE School</v>
      </c>
      <c r="D82" s="39" t="str">
        <f>APT!M100</f>
        <v>BS</v>
      </c>
      <c r="E82" s="293">
        <f>APT!Q100</f>
        <v>1309762.2055845847</v>
      </c>
      <c r="F82" s="293">
        <f>APT!R100</f>
        <v>654881.10279229237</v>
      </c>
      <c r="G82" s="293"/>
      <c r="H82" s="293"/>
      <c r="I82" s="293"/>
      <c r="J82" s="293"/>
      <c r="K82" s="293"/>
      <c r="L82" s="293"/>
      <c r="M82" s="293"/>
      <c r="N82" s="293"/>
      <c r="O82" s="293"/>
      <c r="P82" s="293"/>
    </row>
    <row r="83" spans="1:16" x14ac:dyDescent="0.25">
      <c r="A83" s="39" t="str">
        <f>APT!A101</f>
        <v>APT</v>
      </c>
      <c r="B83" s="39">
        <f>APT!C101</f>
        <v>3022043</v>
      </c>
      <c r="C83" s="39" t="str">
        <f>APT!D101</f>
        <v>Moss Hall Junior School</v>
      </c>
      <c r="D83" s="39" t="str">
        <f>APT!M101</f>
        <v>CA</v>
      </c>
      <c r="E83" s="293">
        <f>APT!Q101</f>
        <v>0</v>
      </c>
      <c r="F83" s="293">
        <f>APT!R101</f>
        <v>100000</v>
      </c>
      <c r="G83" s="293"/>
      <c r="H83" s="293"/>
      <c r="I83" s="293"/>
      <c r="J83" s="293"/>
      <c r="K83" s="293"/>
      <c r="L83" s="293"/>
      <c r="M83" s="293"/>
      <c r="N83" s="293"/>
      <c r="O83" s="293"/>
      <c r="P83" s="293"/>
    </row>
    <row r="84" spans="1:16" x14ac:dyDescent="0.25">
      <c r="A84" s="39">
        <f>APT!A102</f>
        <v>0</v>
      </c>
      <c r="B84" s="39">
        <f>APT!C102</f>
        <v>0</v>
      </c>
      <c r="C84" s="39">
        <f>APT!D102</f>
        <v>0</v>
      </c>
      <c r="D84" s="39">
        <f>APT!M102</f>
        <v>0</v>
      </c>
      <c r="E84" s="293">
        <f>APT!Q102</f>
        <v>0</v>
      </c>
      <c r="F84" s="293">
        <f>APT!R102</f>
        <v>0</v>
      </c>
      <c r="G84" s="293"/>
      <c r="H84" s="293"/>
      <c r="I84" s="293"/>
      <c r="J84" s="293"/>
      <c r="K84" s="293"/>
      <c r="L84" s="293"/>
      <c r="M84" s="293"/>
      <c r="N84" s="293"/>
      <c r="O84" s="293"/>
      <c r="P84" s="293"/>
    </row>
    <row r="85" spans="1:16" x14ac:dyDescent="0.25">
      <c r="A85" s="39">
        <f>APT!A103</f>
        <v>0</v>
      </c>
      <c r="B85" s="39">
        <f>APT!C103</f>
        <v>0</v>
      </c>
      <c r="C85" s="39">
        <f>APT!D103</f>
        <v>0</v>
      </c>
      <c r="D85" s="39">
        <f>APT!M103</f>
        <v>0</v>
      </c>
      <c r="E85" s="293">
        <f>APT!Q103</f>
        <v>0</v>
      </c>
      <c r="F85" s="293">
        <f>APT!R103</f>
        <v>0</v>
      </c>
      <c r="G85" s="293"/>
      <c r="H85" s="293"/>
      <c r="I85" s="293"/>
      <c r="J85" s="293"/>
      <c r="K85" s="293"/>
      <c r="L85" s="293"/>
      <c r="M85" s="293"/>
      <c r="N85" s="293"/>
      <c r="O85" s="293"/>
      <c r="P85" s="293"/>
    </row>
    <row r="86" spans="1:16" x14ac:dyDescent="0.25">
      <c r="A86" s="39" t="str">
        <f>TPG!A20</f>
        <v>TPG</v>
      </c>
      <c r="B86" s="39">
        <f>TPG!C20</f>
        <v>3021000</v>
      </c>
      <c r="C86" s="39" t="str">
        <f>TPG!D20</f>
        <v>Brookhill Nursery</v>
      </c>
      <c r="D86" s="39" t="str">
        <f>TPG!M20</f>
        <v>TPG</v>
      </c>
      <c r="E86" s="293">
        <f>TPG!Q20</f>
        <v>0</v>
      </c>
      <c r="F86" s="293">
        <f>TPG!R20</f>
        <v>2156</v>
      </c>
      <c r="G86" s="294"/>
      <c r="H86" s="294"/>
      <c r="I86" s="294"/>
      <c r="J86" s="294"/>
      <c r="K86" s="294"/>
      <c r="L86" s="294"/>
      <c r="M86" s="294"/>
      <c r="N86" s="294"/>
      <c r="O86" s="294"/>
      <c r="P86" s="294"/>
    </row>
    <row r="87" spans="1:16" x14ac:dyDescent="0.25">
      <c r="A87" s="39" t="str">
        <f>TPG!A21</f>
        <v>TPG</v>
      </c>
      <c r="B87" s="39">
        <f>TPG!C21</f>
        <v>3021001</v>
      </c>
      <c r="C87" s="39" t="str">
        <f>TPG!D21</f>
        <v>Hampden Way Nursery</v>
      </c>
      <c r="D87" s="39" t="str">
        <f>TPG!M21</f>
        <v>TPG</v>
      </c>
      <c r="E87" s="293">
        <f>TPG!Q21</f>
        <v>0</v>
      </c>
      <c r="F87" s="293">
        <f>TPG!R21</f>
        <v>2156</v>
      </c>
      <c r="G87" s="294"/>
      <c r="H87" s="294"/>
      <c r="I87" s="294"/>
      <c r="J87" s="294"/>
      <c r="K87" s="294"/>
      <c r="L87" s="294"/>
      <c r="M87" s="294"/>
      <c r="N87" s="294"/>
      <c r="O87" s="294"/>
      <c r="P87" s="294"/>
    </row>
    <row r="88" spans="1:16" x14ac:dyDescent="0.25">
      <c r="A88" s="39" t="str">
        <f>TPG!A22</f>
        <v>TPG</v>
      </c>
      <c r="B88" s="39">
        <f>TPG!C22</f>
        <v>3021002</v>
      </c>
      <c r="C88" s="39" t="str">
        <f>TPG!D22</f>
        <v>Moss Hall Nursery</v>
      </c>
      <c r="D88" s="39" t="str">
        <f>TPG!M22</f>
        <v>TPG</v>
      </c>
      <c r="E88" s="293">
        <f>TPG!Q22</f>
        <v>0</v>
      </c>
      <c r="F88" s="293">
        <f>TPG!R22</f>
        <v>2156</v>
      </c>
      <c r="G88" s="294"/>
      <c r="H88" s="294"/>
      <c r="I88" s="294"/>
      <c r="J88" s="294"/>
      <c r="K88" s="294"/>
      <c r="L88" s="294"/>
      <c r="M88" s="294"/>
      <c r="N88" s="294"/>
      <c r="O88" s="294"/>
      <c r="P88" s="294"/>
    </row>
    <row r="89" spans="1:16" x14ac:dyDescent="0.25">
      <c r="A89" s="39" t="str">
        <f>TPG!A23</f>
        <v>TPG</v>
      </c>
      <c r="B89" s="39">
        <f>TPG!C23</f>
        <v>3021003</v>
      </c>
      <c r="C89" s="39" t="str">
        <f>TPG!D23</f>
        <v>St Margaret's Nursery</v>
      </c>
      <c r="D89" s="39" t="str">
        <f>TPG!M23</f>
        <v>TPG</v>
      </c>
      <c r="E89" s="293">
        <f>TPG!Q23</f>
        <v>0</v>
      </c>
      <c r="F89" s="293">
        <f>TPG!R23</f>
        <v>2458</v>
      </c>
      <c r="G89" s="294"/>
      <c r="H89" s="294"/>
      <c r="I89" s="294"/>
      <c r="J89" s="294"/>
      <c r="K89" s="294"/>
      <c r="L89" s="294"/>
      <c r="M89" s="294"/>
      <c r="N89" s="294"/>
      <c r="O89" s="294"/>
      <c r="P89" s="294"/>
    </row>
    <row r="90" spans="1:16" x14ac:dyDescent="0.25">
      <c r="A90" s="39" t="str">
        <f>TPG!A24</f>
        <v>TPG</v>
      </c>
      <c r="B90" s="39">
        <f>TPG!C24</f>
        <v>3022002</v>
      </c>
      <c r="C90" s="39" t="str">
        <f>TPG!D24</f>
        <v>Barnfield School</v>
      </c>
      <c r="D90" s="39" t="str">
        <f>TPG!M24</f>
        <v>TPG</v>
      </c>
      <c r="E90" s="293">
        <f>TPG!Q24</f>
        <v>0</v>
      </c>
      <c r="F90" s="293">
        <f>TPG!R24</f>
        <v>711</v>
      </c>
      <c r="G90" s="294"/>
      <c r="H90" s="294"/>
      <c r="I90" s="294"/>
      <c r="J90" s="294"/>
      <c r="K90" s="294"/>
      <c r="L90" s="294"/>
      <c r="M90" s="294"/>
      <c r="N90" s="294"/>
      <c r="O90" s="294"/>
      <c r="P90" s="294"/>
    </row>
    <row r="91" spans="1:16" x14ac:dyDescent="0.25">
      <c r="A91" s="39" t="str">
        <f>TPG!A25</f>
        <v>TPG</v>
      </c>
      <c r="B91" s="39">
        <f>TPG!C25</f>
        <v>3022003</v>
      </c>
      <c r="C91" s="39" t="str">
        <f>TPG!D25</f>
        <v>Bell Lane Primary School</v>
      </c>
      <c r="D91" s="39" t="str">
        <f>TPG!M25</f>
        <v>TPG</v>
      </c>
      <c r="E91" s="293">
        <f>TPG!Q25</f>
        <v>0</v>
      </c>
      <c r="F91" s="293">
        <f>TPG!R25</f>
        <v>1250</v>
      </c>
      <c r="G91" s="294"/>
      <c r="H91" s="294"/>
      <c r="I91" s="294"/>
      <c r="J91" s="294"/>
      <c r="K91" s="294"/>
      <c r="L91" s="294"/>
      <c r="M91" s="294"/>
      <c r="N91" s="294"/>
      <c r="O91" s="294"/>
      <c r="P91" s="294"/>
    </row>
    <row r="92" spans="1:16" x14ac:dyDescent="0.25">
      <c r="A92" s="39" t="str">
        <f>TPG!A26</f>
        <v>TPG</v>
      </c>
      <c r="B92" s="39">
        <f>TPG!C26</f>
        <v>3022008</v>
      </c>
      <c r="C92" s="39" t="str">
        <f>TPG!D26</f>
        <v>Brookland Infant  &amp; Nursery School</v>
      </c>
      <c r="D92" s="39" t="str">
        <f>TPG!M26</f>
        <v>TPG</v>
      </c>
      <c r="E92" s="293">
        <f>TPG!Q26</f>
        <v>0</v>
      </c>
      <c r="F92" s="293">
        <f>TPG!R26</f>
        <v>884</v>
      </c>
      <c r="G92" s="294"/>
      <c r="H92" s="294"/>
      <c r="I92" s="294"/>
      <c r="J92" s="294"/>
      <c r="K92" s="294"/>
      <c r="L92" s="294"/>
      <c r="M92" s="294"/>
      <c r="N92" s="294"/>
      <c r="O92" s="294"/>
      <c r="P92" s="294"/>
    </row>
    <row r="93" spans="1:16" x14ac:dyDescent="0.25">
      <c r="A93" s="39" t="str">
        <f>TPG!A27</f>
        <v>TPG</v>
      </c>
      <c r="B93" s="39">
        <f>TPG!C27</f>
        <v>3022009</v>
      </c>
      <c r="C93" s="39" t="str">
        <f>TPG!D27</f>
        <v>Brunswick Park Primary &amp; Nursery School</v>
      </c>
      <c r="D93" s="39" t="str">
        <f>TPG!M27</f>
        <v>TPG</v>
      </c>
      <c r="E93" s="293">
        <f>TPG!Q27</f>
        <v>0</v>
      </c>
      <c r="F93" s="293">
        <f>TPG!R27</f>
        <v>733</v>
      </c>
      <c r="G93" s="294"/>
      <c r="H93" s="294"/>
      <c r="I93" s="294"/>
      <c r="J93" s="294"/>
      <c r="K93" s="294"/>
      <c r="L93" s="294"/>
      <c r="M93" s="294"/>
      <c r="N93" s="294"/>
      <c r="O93" s="294"/>
      <c r="P93" s="294"/>
    </row>
    <row r="94" spans="1:16" x14ac:dyDescent="0.25">
      <c r="A94" s="39" t="str">
        <f>TPG!A28</f>
        <v>TPG</v>
      </c>
      <c r="B94" s="39">
        <f>TPG!C28</f>
        <v>3022014</v>
      </c>
      <c r="C94" s="39" t="str">
        <f>TPG!D28</f>
        <v>Colindale School</v>
      </c>
      <c r="D94" s="39" t="str">
        <f>TPG!M28</f>
        <v>TPG</v>
      </c>
      <c r="E94" s="293">
        <f>TPG!Q28</f>
        <v>0</v>
      </c>
      <c r="F94" s="293">
        <f>TPG!R28</f>
        <v>1725</v>
      </c>
      <c r="G94" s="294"/>
      <c r="H94" s="294"/>
      <c r="I94" s="294"/>
      <c r="J94" s="294"/>
      <c r="K94" s="294"/>
      <c r="L94" s="294"/>
      <c r="M94" s="294"/>
      <c r="N94" s="294"/>
      <c r="O94" s="294"/>
      <c r="P94" s="294"/>
    </row>
    <row r="95" spans="1:16" x14ac:dyDescent="0.25">
      <c r="A95" s="39" t="str">
        <f>TPG!A29</f>
        <v>TPG</v>
      </c>
      <c r="B95" s="39">
        <f>TPG!C29</f>
        <v>3022015</v>
      </c>
      <c r="C95" s="39" t="str">
        <f>TPG!D29</f>
        <v>Coppetts Wood</v>
      </c>
      <c r="D95" s="39" t="str">
        <f>TPG!M29</f>
        <v>TPG</v>
      </c>
      <c r="E95" s="293">
        <f>TPG!Q29</f>
        <v>0</v>
      </c>
      <c r="F95" s="293">
        <f>TPG!R29</f>
        <v>841</v>
      </c>
      <c r="G95" s="294"/>
      <c r="H95" s="294"/>
      <c r="I95" s="294"/>
      <c r="J95" s="294"/>
      <c r="K95" s="294"/>
      <c r="L95" s="294"/>
      <c r="M95" s="294"/>
      <c r="N95" s="294"/>
      <c r="O95" s="294"/>
      <c r="P95" s="294"/>
    </row>
    <row r="96" spans="1:16" x14ac:dyDescent="0.25">
      <c r="A96" s="39" t="str">
        <f>TPG!A30</f>
        <v>TPG</v>
      </c>
      <c r="B96" s="39">
        <f>TPG!C30</f>
        <v>3022019</v>
      </c>
      <c r="C96" s="39" t="str">
        <f>TPG!D30</f>
        <v>Deansbrook Infant School</v>
      </c>
      <c r="D96" s="39" t="str">
        <f>TPG!M30</f>
        <v>TPG</v>
      </c>
      <c r="E96" s="293">
        <f>TPG!Q30</f>
        <v>0</v>
      </c>
      <c r="F96" s="293">
        <f>TPG!R30</f>
        <v>1100</v>
      </c>
      <c r="G96" s="294"/>
      <c r="H96" s="294"/>
      <c r="I96" s="294"/>
      <c r="J96" s="294"/>
      <c r="K96" s="294"/>
      <c r="L96" s="294"/>
      <c r="M96" s="294"/>
      <c r="N96" s="294"/>
      <c r="O96" s="294"/>
      <c r="P96" s="294"/>
    </row>
    <row r="97" spans="1:16" x14ac:dyDescent="0.25">
      <c r="A97" s="39" t="str">
        <f>TPG!A31</f>
        <v>TPG</v>
      </c>
      <c r="B97" s="39">
        <f>TPG!C31</f>
        <v>3022021</v>
      </c>
      <c r="C97" s="39" t="str">
        <f>TPG!D31</f>
        <v>Dollis Primary School</v>
      </c>
      <c r="D97" s="39" t="str">
        <f>TPG!M31</f>
        <v>TPG</v>
      </c>
      <c r="E97" s="293">
        <f>TPG!Q31</f>
        <v>0</v>
      </c>
      <c r="F97" s="293">
        <f>TPG!R31</f>
        <v>1229</v>
      </c>
      <c r="G97" s="294"/>
      <c r="H97" s="294"/>
      <c r="I97" s="294"/>
      <c r="J97" s="294"/>
      <c r="K97" s="294"/>
      <c r="L97" s="294"/>
      <c r="M97" s="294"/>
      <c r="N97" s="294"/>
      <c r="O97" s="294"/>
      <c r="P97" s="294"/>
    </row>
    <row r="98" spans="1:16" x14ac:dyDescent="0.25">
      <c r="A98" s="39" t="str">
        <f>TPG!A32</f>
        <v>TPG</v>
      </c>
      <c r="B98" s="39">
        <f>TPG!C32</f>
        <v>3022023</v>
      </c>
      <c r="C98" s="39" t="str">
        <f>TPG!D32</f>
        <v>Edgware Primary School</v>
      </c>
      <c r="D98" s="39" t="str">
        <f>TPG!M32</f>
        <v>TPG</v>
      </c>
      <c r="E98" s="293">
        <f>TPG!Q32</f>
        <v>0</v>
      </c>
      <c r="F98" s="293">
        <f>TPG!R32</f>
        <v>776</v>
      </c>
      <c r="G98" s="294"/>
      <c r="H98" s="294"/>
      <c r="I98" s="294"/>
      <c r="J98" s="294"/>
      <c r="K98" s="294"/>
      <c r="L98" s="294"/>
      <c r="M98" s="294"/>
      <c r="N98" s="294"/>
      <c r="O98" s="294"/>
      <c r="P98" s="294"/>
    </row>
    <row r="99" spans="1:16" x14ac:dyDescent="0.25">
      <c r="A99" s="39" t="str">
        <f>TPG!A33</f>
        <v>TPG</v>
      </c>
      <c r="B99" s="39">
        <f>TPG!C33</f>
        <v>3022024</v>
      </c>
      <c r="C99" s="39" t="str">
        <f>TPG!D33</f>
        <v>Fairway Primary School</v>
      </c>
      <c r="D99" s="39" t="str">
        <f>TPG!M33</f>
        <v>TPG</v>
      </c>
      <c r="E99" s="293">
        <f>TPG!Q33</f>
        <v>0</v>
      </c>
      <c r="F99" s="293">
        <f>TPG!R33</f>
        <v>1294</v>
      </c>
      <c r="G99" s="294"/>
      <c r="H99" s="294"/>
      <c r="I99" s="294"/>
      <c r="J99" s="294"/>
      <c r="K99" s="294"/>
      <c r="L99" s="294"/>
      <c r="M99" s="294"/>
      <c r="N99" s="294"/>
      <c r="O99" s="294"/>
      <c r="P99" s="294"/>
    </row>
    <row r="100" spans="1:16" x14ac:dyDescent="0.25">
      <c r="A100" s="39" t="str">
        <f>TPG!A34</f>
        <v>TPG</v>
      </c>
      <c r="B100" s="39">
        <f>TPG!C34</f>
        <v>3022026</v>
      </c>
      <c r="C100" s="39" t="str">
        <f>TPG!D34</f>
        <v>Frith Manor School</v>
      </c>
      <c r="D100" s="39" t="str">
        <f>TPG!M34</f>
        <v>TPG</v>
      </c>
      <c r="E100" s="293">
        <f>TPG!Q34</f>
        <v>0</v>
      </c>
      <c r="F100" s="293">
        <f>TPG!R34</f>
        <v>1337</v>
      </c>
      <c r="G100" s="294"/>
      <c r="H100" s="294"/>
      <c r="I100" s="294"/>
      <c r="J100" s="294"/>
      <c r="K100" s="294"/>
      <c r="L100" s="294"/>
      <c r="M100" s="294"/>
      <c r="N100" s="294"/>
      <c r="O100" s="294"/>
      <c r="P100" s="294"/>
    </row>
    <row r="101" spans="1:16" x14ac:dyDescent="0.25">
      <c r="A101" s="39" t="str">
        <f>TPG!A35</f>
        <v>TPG</v>
      </c>
      <c r="B101" s="39">
        <f>TPG!C35</f>
        <v>3022029</v>
      </c>
      <c r="C101" s="39" t="str">
        <f>TPG!D35</f>
        <v>Goldbeaters Primary School</v>
      </c>
      <c r="D101" s="39" t="str">
        <f>TPG!M35</f>
        <v>TPG</v>
      </c>
      <c r="E101" s="293">
        <f>TPG!Q35</f>
        <v>0</v>
      </c>
      <c r="F101" s="293">
        <f>TPG!R35</f>
        <v>1100</v>
      </c>
      <c r="G101" s="294"/>
      <c r="H101" s="294"/>
      <c r="I101" s="294"/>
      <c r="J101" s="294"/>
      <c r="K101" s="294"/>
      <c r="L101" s="294"/>
      <c r="M101" s="294"/>
      <c r="N101" s="294"/>
      <c r="O101" s="294"/>
      <c r="P101" s="294"/>
    </row>
    <row r="102" spans="1:16" x14ac:dyDescent="0.25">
      <c r="A102" s="39" t="str">
        <f>TPG!A36</f>
        <v>TPG</v>
      </c>
      <c r="B102" s="39">
        <f>TPG!C36</f>
        <v>3022031</v>
      </c>
      <c r="C102" s="39" t="str">
        <f>TPG!D36</f>
        <v>Hollickwood JMI School</v>
      </c>
      <c r="D102" s="39" t="str">
        <f>TPG!M36</f>
        <v>TPG</v>
      </c>
      <c r="E102" s="293">
        <f>TPG!Q36</f>
        <v>0</v>
      </c>
      <c r="F102" s="293">
        <f>TPG!R36</f>
        <v>517</v>
      </c>
      <c r="G102" s="294"/>
      <c r="H102" s="294"/>
      <c r="I102" s="294"/>
      <c r="J102" s="294"/>
      <c r="K102" s="294"/>
      <c r="L102" s="294"/>
      <c r="M102" s="294"/>
      <c r="N102" s="294"/>
      <c r="O102" s="294"/>
      <c r="P102" s="294"/>
    </row>
    <row r="103" spans="1:16" x14ac:dyDescent="0.25">
      <c r="A103" s="39" t="str">
        <f>TPG!A37</f>
        <v>TPG</v>
      </c>
      <c r="B103" s="39">
        <f>TPG!C37</f>
        <v>3022032</v>
      </c>
      <c r="C103" s="39" t="str">
        <f>TPG!D37</f>
        <v>Holly Park School</v>
      </c>
      <c r="D103" s="39" t="str">
        <f>TPG!M37</f>
        <v>TPG</v>
      </c>
      <c r="E103" s="293">
        <f>TPG!Q37</f>
        <v>0</v>
      </c>
      <c r="F103" s="293">
        <f>TPG!R37</f>
        <v>970</v>
      </c>
      <c r="G103" s="294"/>
      <c r="H103" s="294"/>
      <c r="I103" s="294"/>
      <c r="J103" s="294"/>
      <c r="K103" s="294"/>
      <c r="L103" s="294"/>
      <c r="M103" s="294"/>
      <c r="N103" s="294"/>
      <c r="O103" s="294"/>
      <c r="P103" s="294"/>
    </row>
    <row r="104" spans="1:16" x14ac:dyDescent="0.25">
      <c r="A104" s="39" t="str">
        <f>TPG!A38</f>
        <v>TPG</v>
      </c>
      <c r="B104" s="39">
        <f>TPG!C38</f>
        <v>3022036</v>
      </c>
      <c r="C104" s="39" t="str">
        <f>TPG!D38</f>
        <v>Livingstone School</v>
      </c>
      <c r="D104" s="39" t="str">
        <f>TPG!M38</f>
        <v>TPG</v>
      </c>
      <c r="E104" s="293">
        <f>TPG!Q38</f>
        <v>0</v>
      </c>
      <c r="F104" s="293">
        <f>TPG!R38</f>
        <v>1100</v>
      </c>
      <c r="G104" s="294"/>
      <c r="H104" s="294"/>
      <c r="I104" s="294"/>
      <c r="J104" s="294"/>
      <c r="K104" s="294"/>
      <c r="L104" s="294"/>
      <c r="M104" s="294"/>
      <c r="N104" s="294"/>
      <c r="O104" s="294"/>
      <c r="P104" s="294"/>
    </row>
    <row r="105" spans="1:16" x14ac:dyDescent="0.25">
      <c r="A105" s="39" t="str">
        <f>TPG!A39</f>
        <v>TPG</v>
      </c>
      <c r="B105" s="39">
        <f>TPG!C39</f>
        <v>3022037</v>
      </c>
      <c r="C105" s="39" t="str">
        <f>TPG!D39</f>
        <v>Manorside Primary School</v>
      </c>
      <c r="D105" s="39" t="str">
        <f>TPG!M39</f>
        <v>TPG</v>
      </c>
      <c r="E105" s="293">
        <f>TPG!Q39</f>
        <v>0</v>
      </c>
      <c r="F105" s="293">
        <f>TPG!R39</f>
        <v>819</v>
      </c>
      <c r="G105" s="294"/>
      <c r="H105" s="294"/>
      <c r="I105" s="294"/>
      <c r="J105" s="294"/>
      <c r="K105" s="294"/>
      <c r="L105" s="294"/>
      <c r="M105" s="294"/>
      <c r="N105" s="294"/>
      <c r="O105" s="294"/>
      <c r="P105" s="294"/>
    </row>
    <row r="106" spans="1:16" x14ac:dyDescent="0.25">
      <c r="A106" s="39" t="str">
        <f>TPG!A40</f>
        <v>TPG</v>
      </c>
      <c r="B106" s="39">
        <f>TPG!C40</f>
        <v>3022045</v>
      </c>
      <c r="C106" s="39" t="str">
        <f>TPG!D40</f>
        <v>Northside School</v>
      </c>
      <c r="D106" s="39" t="str">
        <f>TPG!M40</f>
        <v>TPG</v>
      </c>
      <c r="E106" s="293">
        <f>TPG!Q40</f>
        <v>0</v>
      </c>
      <c r="F106" s="293">
        <f>TPG!R40</f>
        <v>1164</v>
      </c>
      <c r="G106" s="294"/>
      <c r="H106" s="294"/>
      <c r="I106" s="294"/>
      <c r="J106" s="294"/>
      <c r="K106" s="294"/>
      <c r="L106" s="294"/>
      <c r="M106" s="294"/>
      <c r="N106" s="294"/>
      <c r="O106" s="294"/>
      <c r="P106" s="294"/>
    </row>
    <row r="107" spans="1:16" x14ac:dyDescent="0.25">
      <c r="A107" s="39" t="str">
        <f>TPG!A41</f>
        <v>TPG</v>
      </c>
      <c r="B107" s="39">
        <f>TPG!C41</f>
        <v>3022055</v>
      </c>
      <c r="C107" s="39" t="str">
        <f>TPG!D41</f>
        <v>Tudor School</v>
      </c>
      <c r="D107" s="39" t="str">
        <f>TPG!M41</f>
        <v>TPG</v>
      </c>
      <c r="E107" s="293">
        <f>TPG!Q41</f>
        <v>0</v>
      </c>
      <c r="F107" s="293">
        <f>TPG!R41</f>
        <v>496</v>
      </c>
      <c r="G107" s="294"/>
      <c r="H107" s="294"/>
      <c r="I107" s="294"/>
      <c r="J107" s="294"/>
      <c r="K107" s="294"/>
      <c r="L107" s="294"/>
      <c r="M107" s="294"/>
      <c r="N107" s="294"/>
      <c r="O107" s="294"/>
      <c r="P107" s="294"/>
    </row>
    <row r="108" spans="1:16" x14ac:dyDescent="0.25">
      <c r="A108" s="39" t="str">
        <f>TPG!A42</f>
        <v>TPG</v>
      </c>
      <c r="B108" s="39">
        <f>TPG!C42</f>
        <v>3022057</v>
      </c>
      <c r="C108" s="39" t="str">
        <f>TPG!D42</f>
        <v>Underhill School</v>
      </c>
      <c r="D108" s="39" t="str">
        <f>TPG!M42</f>
        <v>TPG</v>
      </c>
      <c r="E108" s="293">
        <f>TPG!Q42</f>
        <v>0</v>
      </c>
      <c r="F108" s="293">
        <f>TPG!R42</f>
        <v>647</v>
      </c>
      <c r="G108" s="294"/>
      <c r="H108" s="294"/>
      <c r="I108" s="294"/>
      <c r="J108" s="294"/>
      <c r="K108" s="294"/>
      <c r="L108" s="294"/>
      <c r="M108" s="294"/>
      <c r="N108" s="294"/>
      <c r="O108" s="294"/>
      <c r="P108" s="294"/>
    </row>
    <row r="109" spans="1:16" x14ac:dyDescent="0.25">
      <c r="A109" s="39" t="str">
        <f>TPG!A43</f>
        <v>TPG</v>
      </c>
      <c r="B109" s="39">
        <f>TPG!C43</f>
        <v>3022060</v>
      </c>
      <c r="C109" s="39" t="str">
        <f>TPG!D43</f>
        <v>Whitings Hill Primary School</v>
      </c>
      <c r="D109" s="39" t="str">
        <f>TPG!M43</f>
        <v>TPG</v>
      </c>
      <c r="E109" s="293">
        <f>TPG!Q43</f>
        <v>0</v>
      </c>
      <c r="F109" s="293">
        <f>TPG!R43</f>
        <v>1013</v>
      </c>
      <c r="G109" s="294"/>
      <c r="H109" s="294"/>
      <c r="I109" s="294"/>
      <c r="J109" s="294"/>
      <c r="K109" s="294"/>
      <c r="L109" s="294"/>
      <c r="M109" s="294"/>
      <c r="N109" s="294"/>
      <c r="O109" s="294"/>
      <c r="P109" s="294"/>
    </row>
    <row r="110" spans="1:16" x14ac:dyDescent="0.25">
      <c r="A110" s="39" t="str">
        <f>TPG!A44</f>
        <v>TPG</v>
      </c>
      <c r="B110" s="39">
        <f>TPG!C44</f>
        <v>3022070</v>
      </c>
      <c r="C110" s="39" t="str">
        <f>TPG!D44</f>
        <v>Sunnyfields Primary School</v>
      </c>
      <c r="D110" s="39" t="str">
        <f>TPG!M44</f>
        <v>TPG</v>
      </c>
      <c r="E110" s="293">
        <f>TPG!Q44</f>
        <v>0</v>
      </c>
      <c r="F110" s="293">
        <f>TPG!R44</f>
        <v>1035</v>
      </c>
      <c r="G110" s="294"/>
      <c r="H110" s="294"/>
      <c r="I110" s="294"/>
      <c r="J110" s="294"/>
      <c r="K110" s="294"/>
      <c r="L110" s="294"/>
      <c r="M110" s="294"/>
      <c r="N110" s="294"/>
      <c r="O110" s="294"/>
      <c r="P110" s="294"/>
    </row>
    <row r="111" spans="1:16" x14ac:dyDescent="0.25">
      <c r="A111" s="39" t="str">
        <f>TPG!A45</f>
        <v>TPG</v>
      </c>
      <c r="B111" s="39">
        <f>TPG!C45</f>
        <v>3022071</v>
      </c>
      <c r="C111" s="39" t="str">
        <f>TPG!D45</f>
        <v>Queenswell Infant and Nursery School</v>
      </c>
      <c r="D111" s="39" t="str">
        <f>TPG!M45</f>
        <v>TPG</v>
      </c>
      <c r="E111" s="293">
        <f>TPG!Q45</f>
        <v>0</v>
      </c>
      <c r="F111" s="293">
        <f>TPG!R45</f>
        <v>1250</v>
      </c>
      <c r="G111" s="294"/>
      <c r="H111" s="294"/>
      <c r="I111" s="294"/>
      <c r="J111" s="294"/>
      <c r="K111" s="294"/>
      <c r="L111" s="294"/>
      <c r="M111" s="294"/>
      <c r="N111" s="294"/>
      <c r="O111" s="294"/>
      <c r="P111" s="294"/>
    </row>
    <row r="112" spans="1:16" x14ac:dyDescent="0.25">
      <c r="A112" s="39" t="str">
        <f>TPG!A46</f>
        <v>TPG</v>
      </c>
      <c r="B112" s="39">
        <f>TPG!C46</f>
        <v>3023302</v>
      </c>
      <c r="C112" s="39" t="str">
        <f>TPG!D46</f>
        <v>Christ Church CE Primary School</v>
      </c>
      <c r="D112" s="39" t="str">
        <f>TPG!M46</f>
        <v>TPG</v>
      </c>
      <c r="E112" s="293">
        <f>TPG!Q46</f>
        <v>0</v>
      </c>
      <c r="F112" s="293">
        <f>TPG!R46</f>
        <v>323</v>
      </c>
      <c r="G112" s="294"/>
      <c r="H112" s="294"/>
      <c r="I112" s="294"/>
      <c r="J112" s="294"/>
      <c r="K112" s="294"/>
      <c r="L112" s="294"/>
      <c r="M112" s="294"/>
      <c r="N112" s="294"/>
      <c r="O112" s="294"/>
      <c r="P112" s="294"/>
    </row>
    <row r="113" spans="1:16" x14ac:dyDescent="0.25">
      <c r="A113" s="39" t="str">
        <f>TPG!A47</f>
        <v>TPG</v>
      </c>
      <c r="B113" s="39">
        <f>TPG!C47</f>
        <v>3023304</v>
      </c>
      <c r="C113" s="39" t="str">
        <f>TPG!D47</f>
        <v>Holy Trinity School</v>
      </c>
      <c r="D113" s="39" t="str">
        <f>TPG!M47</f>
        <v>TPG</v>
      </c>
      <c r="E113" s="293">
        <f>TPG!Q47</f>
        <v>0</v>
      </c>
      <c r="F113" s="293">
        <f>TPG!R47</f>
        <v>604</v>
      </c>
      <c r="G113" s="294"/>
      <c r="H113" s="294"/>
      <c r="I113" s="294"/>
      <c r="J113" s="294"/>
      <c r="K113" s="294"/>
      <c r="L113" s="294"/>
      <c r="M113" s="294"/>
      <c r="N113" s="294"/>
      <c r="O113" s="294"/>
      <c r="P113" s="294"/>
    </row>
    <row r="114" spans="1:16" x14ac:dyDescent="0.25">
      <c r="A114" s="39" t="str">
        <f>TPG!A48</f>
        <v>TPG</v>
      </c>
      <c r="B114" s="39">
        <f>TPG!C48</f>
        <v>3023307</v>
      </c>
      <c r="C114" s="39" t="str">
        <f>TPG!D48</f>
        <v>St John's CE School N11</v>
      </c>
      <c r="D114" s="39" t="str">
        <f>TPG!M48</f>
        <v>TPG</v>
      </c>
      <c r="E114" s="293">
        <f>TPG!Q48</f>
        <v>0</v>
      </c>
      <c r="F114" s="293">
        <f>TPG!R48</f>
        <v>668</v>
      </c>
      <c r="G114" s="294"/>
      <c r="H114" s="294"/>
      <c r="I114" s="294"/>
      <c r="J114" s="294"/>
      <c r="K114" s="294"/>
      <c r="L114" s="294"/>
      <c r="M114" s="294"/>
      <c r="N114" s="294"/>
      <c r="O114" s="294"/>
      <c r="P114" s="294"/>
    </row>
    <row r="115" spans="1:16" x14ac:dyDescent="0.25">
      <c r="A115" s="39" t="str">
        <f>TPG!A49</f>
        <v>TPG</v>
      </c>
      <c r="B115" s="39">
        <f>TPG!C49</f>
        <v>3023309</v>
      </c>
      <c r="C115" s="39" t="str">
        <f>TPG!D49</f>
        <v>St Johns CE N20</v>
      </c>
      <c r="D115" s="39" t="str">
        <f>TPG!M49</f>
        <v>TPG</v>
      </c>
      <c r="E115" s="293">
        <f>TPG!Q49</f>
        <v>0</v>
      </c>
      <c r="F115" s="293">
        <f>TPG!R49</f>
        <v>539</v>
      </c>
      <c r="G115" s="294"/>
      <c r="H115" s="294"/>
      <c r="I115" s="294"/>
      <c r="J115" s="294"/>
      <c r="K115" s="294"/>
      <c r="L115" s="294"/>
      <c r="M115" s="294"/>
      <c r="N115" s="294"/>
      <c r="O115" s="294"/>
      <c r="P115" s="294"/>
    </row>
    <row r="116" spans="1:16" x14ac:dyDescent="0.25">
      <c r="A116" s="39" t="str">
        <f>TPG!A50</f>
        <v>TPG</v>
      </c>
      <c r="B116" s="39">
        <f>TPG!C50</f>
        <v>3023311</v>
      </c>
      <c r="C116" s="39" t="str">
        <f>TPG!D50</f>
        <v>St Mary's C E Primary School N3</v>
      </c>
      <c r="D116" s="39" t="str">
        <f>TPG!M50</f>
        <v>TPG</v>
      </c>
      <c r="E116" s="293">
        <f>TPG!Q50</f>
        <v>0</v>
      </c>
      <c r="F116" s="293">
        <f>TPG!R50</f>
        <v>927</v>
      </c>
      <c r="G116" s="294"/>
      <c r="H116" s="294"/>
      <c r="I116" s="294"/>
      <c r="J116" s="294"/>
      <c r="K116" s="294"/>
      <c r="L116" s="294"/>
      <c r="M116" s="294"/>
      <c r="N116" s="294"/>
      <c r="O116" s="294"/>
      <c r="P116" s="294"/>
    </row>
    <row r="117" spans="1:16" x14ac:dyDescent="0.25">
      <c r="A117" s="39" t="str">
        <f>TPG!A51</f>
        <v>TPG</v>
      </c>
      <c r="B117" s="39">
        <f>TPG!C51</f>
        <v>3023313</v>
      </c>
      <c r="C117" s="39" t="str">
        <f>TPG!D51</f>
        <v>St. Pauls CE Primary School (N11)</v>
      </c>
      <c r="D117" s="39" t="str">
        <f>TPG!M51</f>
        <v>TPG</v>
      </c>
      <c r="E117" s="293">
        <f>TPG!Q51</f>
        <v>0</v>
      </c>
      <c r="F117" s="293">
        <f>TPG!R51</f>
        <v>474</v>
      </c>
      <c r="G117" s="294"/>
      <c r="H117" s="294"/>
      <c r="I117" s="294"/>
      <c r="J117" s="294"/>
      <c r="K117" s="294"/>
      <c r="L117" s="294"/>
      <c r="M117" s="294"/>
      <c r="N117" s="294"/>
      <c r="O117" s="294"/>
      <c r="P117" s="294"/>
    </row>
    <row r="118" spans="1:16" x14ac:dyDescent="0.25">
      <c r="A118" s="39" t="str">
        <f>TPG!A52</f>
        <v>TPG</v>
      </c>
      <c r="B118" s="39">
        <f>TPG!C52</f>
        <v>3023317</v>
      </c>
      <c r="C118" s="39" t="str">
        <f>TPG!D52</f>
        <v>All Saints' CE Primary School, N20</v>
      </c>
      <c r="D118" s="39" t="str">
        <f>TPG!M52</f>
        <v>TPG</v>
      </c>
      <c r="E118" s="293">
        <f>TPG!Q52</f>
        <v>0</v>
      </c>
      <c r="F118" s="293">
        <f>TPG!R52</f>
        <v>755</v>
      </c>
      <c r="G118" s="294"/>
      <c r="H118" s="294"/>
      <c r="I118" s="294"/>
      <c r="J118" s="294"/>
      <c r="K118" s="294"/>
      <c r="L118" s="294"/>
      <c r="M118" s="294"/>
      <c r="N118" s="294"/>
      <c r="O118" s="294"/>
      <c r="P118" s="294"/>
    </row>
    <row r="119" spans="1:16" x14ac:dyDescent="0.25">
      <c r="A119" s="39" t="str">
        <f>TPG!A53</f>
        <v>TPG</v>
      </c>
      <c r="B119" s="39">
        <f>TPG!C53</f>
        <v>3023500</v>
      </c>
      <c r="C119" s="39" t="str">
        <f>TPG!D53</f>
        <v>Annunciation Catholic Infant School</v>
      </c>
      <c r="D119" s="39" t="str">
        <f>TPG!M53</f>
        <v>TPG</v>
      </c>
      <c r="E119" s="293">
        <f>TPG!Q53</f>
        <v>0</v>
      </c>
      <c r="F119" s="293">
        <f>TPG!R53</f>
        <v>561</v>
      </c>
      <c r="G119" s="294"/>
      <c r="H119" s="294"/>
      <c r="I119" s="294"/>
      <c r="J119" s="294"/>
      <c r="K119" s="294"/>
      <c r="L119" s="294"/>
      <c r="M119" s="294"/>
      <c r="N119" s="294"/>
      <c r="O119" s="294"/>
      <c r="P119" s="294"/>
    </row>
    <row r="120" spans="1:16" x14ac:dyDescent="0.25">
      <c r="A120" s="39" t="str">
        <f>TPG!A54</f>
        <v>TPG</v>
      </c>
      <c r="B120" s="39">
        <f>TPG!C54</f>
        <v>3023501</v>
      </c>
      <c r="C120" s="39" t="str">
        <f>TPG!D54</f>
        <v>Our Lady of Lourdes School</v>
      </c>
      <c r="D120" s="39" t="str">
        <f>TPG!M54</f>
        <v>TPG</v>
      </c>
      <c r="E120" s="293">
        <f>TPG!Q54</f>
        <v>0</v>
      </c>
      <c r="F120" s="293">
        <f>TPG!R54</f>
        <v>647</v>
      </c>
      <c r="G120" s="294"/>
      <c r="H120" s="294"/>
      <c r="I120" s="294"/>
      <c r="J120" s="294"/>
      <c r="K120" s="294"/>
      <c r="L120" s="294"/>
      <c r="M120" s="294"/>
      <c r="N120" s="294"/>
      <c r="O120" s="294"/>
      <c r="P120" s="294"/>
    </row>
    <row r="121" spans="1:16" x14ac:dyDescent="0.25">
      <c r="A121" s="39" t="str">
        <f>TPG!A55</f>
        <v>TPG</v>
      </c>
      <c r="B121" s="39">
        <f>TPG!C55</f>
        <v>3023502</v>
      </c>
      <c r="C121" s="39" t="str">
        <f>TPG!D55</f>
        <v>St Agnes RC Primary School</v>
      </c>
      <c r="D121" s="39" t="str">
        <f>TPG!M55</f>
        <v>TPG</v>
      </c>
      <c r="E121" s="293">
        <f>TPG!Q55</f>
        <v>0</v>
      </c>
      <c r="F121" s="293">
        <f>TPG!R55</f>
        <v>668</v>
      </c>
      <c r="G121" s="294"/>
      <c r="H121" s="294"/>
      <c r="I121" s="294"/>
      <c r="J121" s="294"/>
      <c r="K121" s="294"/>
      <c r="L121" s="294"/>
      <c r="M121" s="294"/>
      <c r="N121" s="294"/>
      <c r="O121" s="294"/>
      <c r="P121" s="294"/>
    </row>
    <row r="122" spans="1:16" x14ac:dyDescent="0.25">
      <c r="A122" s="39" t="str">
        <f>TPG!A56</f>
        <v>TPG</v>
      </c>
      <c r="B122" s="39">
        <f>TPG!C56</f>
        <v>3023504</v>
      </c>
      <c r="C122" s="39" t="str">
        <f>TPG!D56</f>
        <v>St Catherines R C Primary</v>
      </c>
      <c r="D122" s="39" t="str">
        <f>TPG!M56</f>
        <v>TPG</v>
      </c>
      <c r="E122" s="293">
        <f>TPG!Q56</f>
        <v>0</v>
      </c>
      <c r="F122" s="293">
        <f>TPG!R56</f>
        <v>1143</v>
      </c>
      <c r="G122" s="294"/>
      <c r="H122" s="294"/>
      <c r="I122" s="294"/>
      <c r="J122" s="294"/>
      <c r="K122" s="294"/>
      <c r="L122" s="294"/>
      <c r="M122" s="294"/>
      <c r="N122" s="294"/>
      <c r="O122" s="294"/>
      <c r="P122" s="294"/>
    </row>
    <row r="123" spans="1:16" x14ac:dyDescent="0.25">
      <c r="A123" s="39" t="str">
        <f>TPG!A57</f>
        <v>TPG</v>
      </c>
      <c r="B123" s="39">
        <f>TPG!C57</f>
        <v>3023509</v>
      </c>
      <c r="C123" s="39" t="str">
        <f>TPG!D57</f>
        <v>St Joseph's Primary School</v>
      </c>
      <c r="D123" s="39" t="str">
        <f>TPG!M57</f>
        <v>TPG</v>
      </c>
      <c r="E123" s="293">
        <f>TPG!Q57</f>
        <v>0</v>
      </c>
      <c r="F123" s="293">
        <f>TPG!R57</f>
        <v>604</v>
      </c>
      <c r="G123" s="294"/>
      <c r="H123" s="294"/>
      <c r="I123" s="294"/>
      <c r="J123" s="294"/>
      <c r="K123" s="294"/>
      <c r="L123" s="294"/>
      <c r="M123" s="294"/>
      <c r="N123" s="294"/>
      <c r="O123" s="294"/>
      <c r="P123" s="294"/>
    </row>
    <row r="124" spans="1:16" x14ac:dyDescent="0.25">
      <c r="A124" s="39" t="str">
        <f>TPG!A58</f>
        <v>TPG</v>
      </c>
      <c r="B124" s="39">
        <f>TPG!C58</f>
        <v>3023511</v>
      </c>
      <c r="C124" s="39" t="str">
        <f>TPG!D58</f>
        <v>Blessed Dominic School</v>
      </c>
      <c r="D124" s="39" t="str">
        <f>TPG!M58</f>
        <v>TPG</v>
      </c>
      <c r="E124" s="293">
        <f>TPG!Q58</f>
        <v>0</v>
      </c>
      <c r="F124" s="293">
        <f>TPG!R58</f>
        <v>862</v>
      </c>
      <c r="G124" s="294"/>
      <c r="H124" s="294"/>
      <c r="I124" s="294"/>
      <c r="J124" s="294"/>
      <c r="K124" s="294"/>
      <c r="L124" s="294"/>
      <c r="M124" s="294"/>
      <c r="N124" s="294"/>
      <c r="O124" s="294"/>
      <c r="P124" s="294"/>
    </row>
    <row r="125" spans="1:16" x14ac:dyDescent="0.25">
      <c r="A125" s="39" t="str">
        <f>TPG!A59</f>
        <v>TPG</v>
      </c>
      <c r="B125" s="39">
        <f>TPG!C59</f>
        <v>3023512</v>
      </c>
      <c r="C125" s="39" t="str">
        <f>TPG!D59</f>
        <v>Rosh Pinah</v>
      </c>
      <c r="D125" s="39" t="str">
        <f>TPG!M59</f>
        <v>TPG</v>
      </c>
      <c r="E125" s="293">
        <f>TPG!Q59</f>
        <v>0</v>
      </c>
      <c r="F125" s="293">
        <f>TPG!R59</f>
        <v>172</v>
      </c>
      <c r="G125" s="294"/>
      <c r="H125" s="294"/>
      <c r="I125" s="294"/>
      <c r="J125" s="294"/>
      <c r="K125" s="294"/>
      <c r="L125" s="294"/>
      <c r="M125" s="294"/>
      <c r="N125" s="294"/>
      <c r="O125" s="294"/>
      <c r="P125" s="294"/>
    </row>
    <row r="126" spans="1:16" x14ac:dyDescent="0.25">
      <c r="A126" s="39" t="str">
        <f>TPG!A60</f>
        <v>TPG</v>
      </c>
      <c r="B126" s="39">
        <f>TPG!C60</f>
        <v>3023513</v>
      </c>
      <c r="C126" s="39" t="str">
        <f>TPG!D60</f>
        <v>Menorah Primary School</v>
      </c>
      <c r="D126" s="39" t="str">
        <f>TPG!M60</f>
        <v>TPG</v>
      </c>
      <c r="E126" s="293">
        <f>TPG!Q60</f>
        <v>0</v>
      </c>
      <c r="F126" s="293">
        <f>TPG!R60</f>
        <v>1100</v>
      </c>
      <c r="G126" s="294"/>
      <c r="H126" s="294"/>
      <c r="I126" s="294"/>
      <c r="J126" s="294"/>
      <c r="K126" s="294"/>
      <c r="L126" s="294"/>
      <c r="M126" s="294"/>
      <c r="N126" s="294"/>
      <c r="O126" s="294"/>
      <c r="P126" s="294"/>
    </row>
    <row r="127" spans="1:16" x14ac:dyDescent="0.25">
      <c r="A127" s="39" t="str">
        <f>TPG!A61</f>
        <v>TPG</v>
      </c>
      <c r="B127" s="39">
        <f>TPG!C61</f>
        <v>3025404</v>
      </c>
      <c r="C127" s="39" t="str">
        <f>TPG!D61</f>
        <v>St Michaels Catholic Grammar School</v>
      </c>
      <c r="D127" s="39" t="str">
        <f>TPG!M61</f>
        <v>TPG</v>
      </c>
      <c r="E127" s="293">
        <f>TPG!Q61</f>
        <v>0</v>
      </c>
      <c r="F127" s="293">
        <f>TPG!R61</f>
        <v>8513</v>
      </c>
      <c r="G127" s="294"/>
      <c r="H127" s="294"/>
      <c r="I127" s="294"/>
      <c r="J127" s="294"/>
      <c r="K127" s="294"/>
      <c r="L127" s="294"/>
      <c r="M127" s="294"/>
      <c r="N127" s="294"/>
      <c r="O127" s="294"/>
      <c r="P127" s="294"/>
    </row>
    <row r="128" spans="1:16" x14ac:dyDescent="0.25">
      <c r="A128" s="39" t="str">
        <f>TPG!A62</f>
        <v>TPG</v>
      </c>
      <c r="B128" s="39">
        <f>TPG!C62</f>
        <v>3025405</v>
      </c>
      <c r="C128" s="39" t="str">
        <f>TPG!D62</f>
        <v>Finchley Catholic High School</v>
      </c>
      <c r="D128" s="39" t="str">
        <f>TPG!M62</f>
        <v>TPG</v>
      </c>
      <c r="E128" s="293">
        <f>TPG!Q62</f>
        <v>0</v>
      </c>
      <c r="F128" s="293">
        <f>TPG!R62</f>
        <v>10503</v>
      </c>
      <c r="G128" s="294"/>
      <c r="H128" s="294"/>
      <c r="I128" s="294"/>
      <c r="J128" s="294"/>
      <c r="K128" s="294"/>
      <c r="L128" s="294"/>
      <c r="M128" s="294"/>
      <c r="N128" s="294"/>
      <c r="O128" s="294"/>
      <c r="P128" s="294"/>
    </row>
    <row r="129" spans="1:16" x14ac:dyDescent="0.25">
      <c r="A129" s="39" t="str">
        <f>TPG!A63</f>
        <v>TPG</v>
      </c>
      <c r="B129" s="39">
        <f>TPG!C63</f>
        <v>3025407</v>
      </c>
      <c r="C129" s="39" t="str">
        <f>TPG!D63</f>
        <v>St. James' Catholic High School</v>
      </c>
      <c r="D129" s="39" t="str">
        <f>TPG!M63</f>
        <v>TPG</v>
      </c>
      <c r="E129" s="293">
        <f>TPG!Q63</f>
        <v>0</v>
      </c>
      <c r="F129" s="293">
        <f>TPG!R63</f>
        <v>6714</v>
      </c>
      <c r="G129" s="294"/>
      <c r="H129" s="294"/>
      <c r="I129" s="294"/>
      <c r="J129" s="294"/>
      <c r="K129" s="294"/>
      <c r="L129" s="294"/>
      <c r="M129" s="294"/>
      <c r="N129" s="294"/>
      <c r="O129" s="294"/>
      <c r="P129" s="294"/>
    </row>
    <row r="130" spans="1:16" x14ac:dyDescent="0.25">
      <c r="A130" s="39" t="str">
        <f>TPG!A64</f>
        <v>TPG</v>
      </c>
      <c r="B130" s="39">
        <f>TPG!C64</f>
        <v>3025948</v>
      </c>
      <c r="C130" s="39" t="str">
        <f>TPG!D64</f>
        <v>Mathilda Marks-Kennedy School</v>
      </c>
      <c r="D130" s="39" t="str">
        <f>TPG!M64</f>
        <v>TPG</v>
      </c>
      <c r="E130" s="293">
        <f>TPG!Q64</f>
        <v>0</v>
      </c>
      <c r="F130" s="293">
        <f>TPG!R64</f>
        <v>410</v>
      </c>
      <c r="G130" s="294"/>
      <c r="H130" s="294"/>
      <c r="I130" s="294"/>
      <c r="J130" s="294"/>
      <c r="K130" s="294"/>
      <c r="L130" s="294"/>
      <c r="M130" s="294"/>
      <c r="N130" s="294"/>
      <c r="O130" s="294"/>
      <c r="P130" s="294"/>
    </row>
    <row r="131" spans="1:16" x14ac:dyDescent="0.25">
      <c r="A131" s="39" t="str">
        <f>TPG!A65</f>
        <v>TPG</v>
      </c>
      <c r="B131" s="39">
        <f>TPG!C65</f>
        <v>3023521</v>
      </c>
      <c r="C131" s="39" t="str">
        <f>TPG!D65</f>
        <v>St Mary's &amp; St John's CE School</v>
      </c>
      <c r="D131" s="39" t="str">
        <f>TPG!M65</f>
        <v>TPG</v>
      </c>
      <c r="E131" s="293">
        <f>TPG!Q65</f>
        <v>0</v>
      </c>
      <c r="F131" s="293">
        <f>TPG!R65</f>
        <v>2834</v>
      </c>
      <c r="G131" s="294"/>
      <c r="H131" s="294"/>
      <c r="I131" s="294"/>
      <c r="J131" s="294"/>
      <c r="K131" s="294"/>
      <c r="L131" s="294"/>
      <c r="M131" s="294"/>
      <c r="N131" s="294"/>
      <c r="O131" s="294"/>
      <c r="P131" s="294"/>
    </row>
    <row r="132" spans="1:16" x14ac:dyDescent="0.25">
      <c r="A132" s="39" t="str">
        <f>TPG!A66</f>
        <v>TPG</v>
      </c>
      <c r="B132" s="39">
        <f>TPG!C66</f>
        <v>3023516</v>
      </c>
      <c r="C132" s="39" t="str">
        <f>TPG!D66</f>
        <v>Hasmonean Primary School</v>
      </c>
      <c r="D132" s="39" t="str">
        <f>TPG!M66</f>
        <v>TPG</v>
      </c>
      <c r="E132" s="293">
        <f>TPG!Q66</f>
        <v>0</v>
      </c>
      <c r="F132" s="293">
        <f>TPG!R66</f>
        <v>410</v>
      </c>
      <c r="G132" s="294"/>
      <c r="H132" s="294"/>
      <c r="I132" s="294"/>
      <c r="J132" s="294"/>
      <c r="K132" s="294"/>
      <c r="L132" s="294"/>
      <c r="M132" s="294"/>
      <c r="N132" s="294"/>
      <c r="O132" s="294"/>
      <c r="P132" s="294"/>
    </row>
    <row r="133" spans="1:16" x14ac:dyDescent="0.25">
      <c r="A133" s="39" t="str">
        <f>TPG!A67</f>
        <v>TPG</v>
      </c>
      <c r="B133" s="39">
        <f>TPG!C67</f>
        <v>3025949</v>
      </c>
      <c r="C133" s="39" t="str">
        <f>TPG!D67</f>
        <v>Menorah Foundation School</v>
      </c>
      <c r="D133" s="39" t="str">
        <f>TPG!M67</f>
        <v>TPG</v>
      </c>
      <c r="E133" s="293">
        <f>TPG!Q67</f>
        <v>0</v>
      </c>
      <c r="F133" s="293">
        <f>TPG!R67</f>
        <v>1078</v>
      </c>
      <c r="G133" s="294"/>
      <c r="H133" s="294"/>
      <c r="I133" s="294"/>
      <c r="J133" s="294"/>
      <c r="K133" s="294"/>
      <c r="L133" s="294"/>
      <c r="M133" s="294"/>
      <c r="N133" s="294"/>
      <c r="O133" s="294"/>
      <c r="P133" s="294"/>
    </row>
    <row r="134" spans="1:16" x14ac:dyDescent="0.25">
      <c r="A134" s="39" t="str">
        <f>TPG!A68</f>
        <v>TPG</v>
      </c>
      <c r="B134" s="39">
        <f>TPG!C68</f>
        <v>3022076</v>
      </c>
      <c r="C134" s="39" t="str">
        <f>TPG!D68</f>
        <v>Wessex  Gardens Primary School</v>
      </c>
      <c r="D134" s="39" t="str">
        <f>TPG!M68</f>
        <v>TPG</v>
      </c>
      <c r="E134" s="293">
        <f>TPG!Q68</f>
        <v>0</v>
      </c>
      <c r="F134" s="293">
        <f>TPG!R68</f>
        <v>906</v>
      </c>
      <c r="G134" s="294"/>
      <c r="H134" s="294"/>
      <c r="I134" s="294"/>
      <c r="J134" s="294"/>
      <c r="K134" s="294"/>
      <c r="L134" s="294"/>
      <c r="M134" s="294"/>
      <c r="N134" s="294"/>
      <c r="O134" s="294"/>
      <c r="P134" s="294"/>
    </row>
    <row r="135" spans="1:16" x14ac:dyDescent="0.25">
      <c r="A135" s="39" t="str">
        <f>TPG!A69</f>
        <v>TPG</v>
      </c>
      <c r="B135" s="39">
        <f>TPG!C69</f>
        <v>3022077</v>
      </c>
      <c r="C135" s="39" t="str">
        <f>TPG!D69</f>
        <v>Orion Primary School</v>
      </c>
      <c r="D135" s="39" t="str">
        <f>TPG!M69</f>
        <v>TPG</v>
      </c>
      <c r="E135" s="293">
        <f>TPG!Q69</f>
        <v>0</v>
      </c>
      <c r="F135" s="293">
        <f>TPG!R69</f>
        <v>2781</v>
      </c>
      <c r="G135" s="294"/>
      <c r="H135" s="294"/>
      <c r="I135" s="294"/>
      <c r="J135" s="294"/>
      <c r="K135" s="294"/>
      <c r="L135" s="294"/>
      <c r="M135" s="294"/>
      <c r="N135" s="294"/>
      <c r="O135" s="294"/>
      <c r="P135" s="294"/>
    </row>
    <row r="136" spans="1:16" x14ac:dyDescent="0.25">
      <c r="A136" s="39" t="str">
        <f>TPG!A70</f>
        <v>TPG</v>
      </c>
      <c r="B136" s="39">
        <f>TPG!C70</f>
        <v>3022079</v>
      </c>
      <c r="C136" s="39" t="str">
        <f>TPG!D70</f>
        <v>Beis Yaakov</v>
      </c>
      <c r="D136" s="39" t="str">
        <f>TPG!M70</f>
        <v>TPG</v>
      </c>
      <c r="E136" s="293">
        <f>TPG!Q70</f>
        <v>0</v>
      </c>
      <c r="F136" s="293">
        <f>TPG!R70</f>
        <v>1212</v>
      </c>
      <c r="G136" s="294"/>
      <c r="H136" s="294"/>
      <c r="I136" s="294"/>
      <c r="J136" s="294"/>
      <c r="K136" s="294"/>
      <c r="L136" s="294"/>
      <c r="M136" s="294"/>
      <c r="N136" s="294"/>
      <c r="O136" s="294"/>
      <c r="P136" s="294"/>
    </row>
    <row r="137" spans="1:16" x14ac:dyDescent="0.25">
      <c r="A137" s="39" t="str">
        <f>TPG!A71</f>
        <v>TPG</v>
      </c>
      <c r="B137" s="39">
        <f>TPG!C71</f>
        <v>3023518</v>
      </c>
      <c r="C137" s="39" t="str">
        <f>TPG!D71</f>
        <v>Woodcroft Primary School</v>
      </c>
      <c r="D137" s="39" t="str">
        <f>TPG!M71</f>
        <v>TPG</v>
      </c>
      <c r="E137" s="293">
        <f>TPG!Q71</f>
        <v>0</v>
      </c>
      <c r="F137" s="293">
        <f>TPG!R71</f>
        <v>561</v>
      </c>
      <c r="G137" s="294"/>
      <c r="H137" s="294"/>
      <c r="I137" s="294"/>
      <c r="J137" s="294"/>
      <c r="K137" s="294"/>
      <c r="L137" s="294"/>
      <c r="M137" s="294"/>
      <c r="N137" s="294"/>
      <c r="O137" s="294"/>
      <c r="P137" s="294"/>
    </row>
    <row r="138" spans="1:16" x14ac:dyDescent="0.25">
      <c r="A138" s="39" t="str">
        <f>TPG!A72</f>
        <v>TPG</v>
      </c>
      <c r="B138" s="39">
        <f>TPG!C72</f>
        <v>3023523</v>
      </c>
      <c r="C138" s="39" t="str">
        <f>TPG!D72</f>
        <v>Martin Primary School</v>
      </c>
      <c r="D138" s="39" t="str">
        <f>TPG!M72</f>
        <v>TPG</v>
      </c>
      <c r="E138" s="293">
        <f>TPG!Q72</f>
        <v>0</v>
      </c>
      <c r="F138" s="293">
        <f>TPG!R72</f>
        <v>1337</v>
      </c>
      <c r="G138" s="294"/>
      <c r="H138" s="294"/>
      <c r="I138" s="294"/>
      <c r="J138" s="294"/>
      <c r="K138" s="294"/>
      <c r="L138" s="294"/>
      <c r="M138" s="294"/>
      <c r="N138" s="294"/>
      <c r="O138" s="294"/>
      <c r="P138" s="294"/>
    </row>
    <row r="139" spans="1:16" x14ac:dyDescent="0.25">
      <c r="A139" s="39" t="str">
        <f>TPG!A73</f>
        <v>TPG</v>
      </c>
      <c r="B139" s="39">
        <f>TPG!C73</f>
        <v>3025427</v>
      </c>
      <c r="C139" s="39" t="str">
        <f>TPG!D73</f>
        <v>JCoSS</v>
      </c>
      <c r="D139" s="39" t="str">
        <f>TPG!M73</f>
        <v>TPG</v>
      </c>
      <c r="E139" s="293">
        <f>TPG!Q73</f>
        <v>0</v>
      </c>
      <c r="F139" s="293">
        <f>TPG!R73</f>
        <v>10336</v>
      </c>
      <c r="G139" s="294"/>
      <c r="H139" s="294"/>
      <c r="I139" s="294"/>
      <c r="J139" s="294"/>
      <c r="K139" s="294"/>
      <c r="L139" s="294"/>
      <c r="M139" s="294"/>
      <c r="N139" s="294"/>
      <c r="O139" s="294"/>
      <c r="P139" s="294"/>
    </row>
    <row r="140" spans="1:16" x14ac:dyDescent="0.25">
      <c r="A140" s="39" t="str">
        <f>TPG!A74</f>
        <v>TPG</v>
      </c>
      <c r="B140" s="39">
        <f>TPG!C74</f>
        <v>3023524</v>
      </c>
      <c r="C140" s="39" t="str">
        <f>TPG!D74</f>
        <v>Beit Shvidler Primary School</v>
      </c>
      <c r="D140" s="39" t="str">
        <f>TPG!M74</f>
        <v>TPG</v>
      </c>
      <c r="E140" s="293">
        <f>TPG!Q74</f>
        <v>0</v>
      </c>
      <c r="F140" s="293">
        <f>TPG!R74</f>
        <v>496</v>
      </c>
      <c r="G140" s="294"/>
      <c r="H140" s="294"/>
      <c r="I140" s="294"/>
      <c r="J140" s="294"/>
      <c r="K140" s="294"/>
      <c r="L140" s="294"/>
      <c r="M140" s="294"/>
      <c r="N140" s="294"/>
      <c r="O140" s="294"/>
      <c r="P140" s="294"/>
    </row>
    <row r="141" spans="1:16" x14ac:dyDescent="0.25">
      <c r="A141" s="39" t="str">
        <f>TPG!A75</f>
        <v>TPG</v>
      </c>
      <c r="B141" s="39">
        <f>TPG!C75</f>
        <v>3024004</v>
      </c>
      <c r="C141" s="39" t="str">
        <f>TPG!D75</f>
        <v>Menorah High School (Girls)</v>
      </c>
      <c r="D141" s="39" t="str">
        <f>TPG!M75</f>
        <v>TPG</v>
      </c>
      <c r="E141" s="293">
        <f>TPG!Q75</f>
        <v>0</v>
      </c>
      <c r="F141" s="293">
        <f>TPG!R75</f>
        <v>2676</v>
      </c>
      <c r="G141" s="294"/>
      <c r="H141" s="294"/>
      <c r="I141" s="294"/>
      <c r="J141" s="294"/>
      <c r="K141" s="294"/>
      <c r="L141" s="294"/>
      <c r="M141" s="294"/>
      <c r="N141" s="294"/>
      <c r="O141" s="294"/>
      <c r="P141" s="294"/>
    </row>
    <row r="142" spans="1:16" x14ac:dyDescent="0.25">
      <c r="A142" s="39" t="str">
        <f>TPG!A76</f>
        <v>TPG</v>
      </c>
      <c r="B142" s="39">
        <f>TPG!C76</f>
        <v>3022053</v>
      </c>
      <c r="C142" s="39" t="str">
        <f>TPG!D76</f>
        <v>Noam Primary School</v>
      </c>
      <c r="D142" s="39" t="str">
        <f>TPG!M76</f>
        <v>TPG</v>
      </c>
      <c r="E142" s="293">
        <f>TPG!Q76</f>
        <v>0</v>
      </c>
      <c r="F142" s="293">
        <f>TPG!R76</f>
        <v>561</v>
      </c>
      <c r="G142" s="294"/>
      <c r="H142" s="294"/>
      <c r="I142" s="294"/>
      <c r="J142" s="294"/>
      <c r="K142" s="294"/>
      <c r="L142" s="294"/>
      <c r="M142" s="294"/>
      <c r="N142" s="294"/>
      <c r="O142" s="294"/>
      <c r="P142" s="294"/>
    </row>
    <row r="143" spans="1:16" x14ac:dyDescent="0.25">
      <c r="A143" s="39" t="str">
        <f>TPG!A77</f>
        <v>TPG</v>
      </c>
      <c r="B143" s="39">
        <f>TPG!C77</f>
        <v>3021000</v>
      </c>
      <c r="C143" s="39" t="str">
        <f>TPG!D77</f>
        <v>Brookhill Nursery</v>
      </c>
      <c r="D143" s="39" t="str">
        <f>TPG!M77</f>
        <v>TPECG</v>
      </c>
      <c r="E143" s="293">
        <f>TPG!Q77</f>
        <v>0</v>
      </c>
      <c r="F143" s="293">
        <f>TPG!R77</f>
        <v>6092</v>
      </c>
      <c r="G143" s="294"/>
      <c r="H143" s="294"/>
      <c r="I143" s="294"/>
      <c r="J143" s="294"/>
      <c r="K143" s="294"/>
      <c r="L143" s="294"/>
      <c r="M143" s="294"/>
      <c r="N143" s="294"/>
      <c r="O143" s="294"/>
      <c r="P143" s="294"/>
    </row>
    <row r="144" spans="1:16" x14ac:dyDescent="0.25">
      <c r="A144" s="39" t="str">
        <f>TPG!A78</f>
        <v>TPG</v>
      </c>
      <c r="B144" s="39">
        <f>TPG!C78</f>
        <v>3021001</v>
      </c>
      <c r="C144" s="39" t="str">
        <f>TPG!D78</f>
        <v>Hampden Way Nursery</v>
      </c>
      <c r="D144" s="39" t="str">
        <f>TPG!M78</f>
        <v>TPECG</v>
      </c>
      <c r="E144" s="293">
        <f>TPG!Q78</f>
        <v>0</v>
      </c>
      <c r="F144" s="293">
        <f>TPG!R78</f>
        <v>6092</v>
      </c>
      <c r="G144" s="294"/>
      <c r="H144" s="294"/>
      <c r="I144" s="294"/>
      <c r="J144" s="294"/>
      <c r="K144" s="294"/>
      <c r="L144" s="294"/>
      <c r="M144" s="294"/>
      <c r="N144" s="294"/>
      <c r="O144" s="294"/>
      <c r="P144" s="294"/>
    </row>
    <row r="145" spans="1:16" x14ac:dyDescent="0.25">
      <c r="A145" s="39" t="str">
        <f>TPG!A79</f>
        <v>TPG</v>
      </c>
      <c r="B145" s="39">
        <f>TPG!C79</f>
        <v>3021002</v>
      </c>
      <c r="C145" s="39" t="str">
        <f>TPG!D79</f>
        <v>Moss Hall Nursery</v>
      </c>
      <c r="D145" s="39" t="str">
        <f>TPG!M79</f>
        <v>TPECG</v>
      </c>
      <c r="E145" s="293">
        <f>TPG!Q79</f>
        <v>0</v>
      </c>
      <c r="F145" s="293">
        <f>TPG!R79</f>
        <v>6092</v>
      </c>
      <c r="G145" s="294"/>
      <c r="H145" s="294"/>
      <c r="I145" s="294"/>
      <c r="J145" s="294"/>
      <c r="K145" s="294"/>
      <c r="L145" s="294"/>
      <c r="M145" s="294"/>
      <c r="N145" s="294"/>
      <c r="O145" s="294"/>
      <c r="P145" s="294"/>
    </row>
    <row r="146" spans="1:16" x14ac:dyDescent="0.25">
      <c r="A146" s="39" t="str">
        <f>TPG!A80</f>
        <v>TPG</v>
      </c>
      <c r="B146" s="39">
        <f>TPG!C80</f>
        <v>3021003</v>
      </c>
      <c r="C146" s="39" t="str">
        <f>TPG!D80</f>
        <v>St Margaret's Nursery</v>
      </c>
      <c r="D146" s="39" t="str">
        <f>TPG!M80</f>
        <v>TPECG</v>
      </c>
      <c r="E146" s="293">
        <f>TPG!Q80</f>
        <v>0</v>
      </c>
      <c r="F146" s="293">
        <f>TPG!R80</f>
        <v>6945</v>
      </c>
      <c r="G146" s="294"/>
      <c r="H146" s="294"/>
      <c r="I146" s="294"/>
      <c r="J146" s="294"/>
      <c r="K146" s="294"/>
      <c r="L146" s="294"/>
      <c r="M146" s="294"/>
      <c r="N146" s="294"/>
      <c r="O146" s="294"/>
      <c r="P146" s="294"/>
    </row>
    <row r="147" spans="1:16" x14ac:dyDescent="0.25">
      <c r="A147" s="39" t="str">
        <f>TPG!A81</f>
        <v>TPG</v>
      </c>
      <c r="B147" s="39">
        <f>TPG!C81</f>
        <v>3022002</v>
      </c>
      <c r="C147" s="39" t="str">
        <f>TPG!D81</f>
        <v>Barnfield School</v>
      </c>
      <c r="D147" s="39" t="str">
        <f>TPG!M81</f>
        <v>TPECG</v>
      </c>
      <c r="E147" s="293">
        <f>TPG!Q81</f>
        <v>0</v>
      </c>
      <c r="F147" s="293">
        <f>TPG!R81</f>
        <v>2010</v>
      </c>
      <c r="G147" s="294"/>
      <c r="H147" s="294"/>
      <c r="I147" s="294"/>
      <c r="J147" s="294"/>
      <c r="K147" s="294"/>
      <c r="L147" s="294"/>
      <c r="M147" s="294"/>
      <c r="N147" s="294"/>
      <c r="O147" s="294"/>
      <c r="P147" s="294"/>
    </row>
    <row r="148" spans="1:16" x14ac:dyDescent="0.25">
      <c r="A148" s="39" t="str">
        <f>TPG!A82</f>
        <v>TPG</v>
      </c>
      <c r="B148" s="39">
        <f>TPG!C82</f>
        <v>3022003</v>
      </c>
      <c r="C148" s="39" t="str">
        <f>TPG!D82</f>
        <v>Bell Lane Primary School</v>
      </c>
      <c r="D148" s="39" t="str">
        <f>TPG!M82</f>
        <v>TPECG</v>
      </c>
      <c r="E148" s="293">
        <f>TPG!Q82</f>
        <v>0</v>
      </c>
      <c r="F148" s="293">
        <f>TPG!R82</f>
        <v>3533</v>
      </c>
      <c r="G148" s="294"/>
      <c r="H148" s="294"/>
      <c r="I148" s="294"/>
      <c r="J148" s="294"/>
      <c r="K148" s="294"/>
      <c r="L148" s="294"/>
      <c r="M148" s="294"/>
      <c r="N148" s="294"/>
      <c r="O148" s="294"/>
      <c r="P148" s="294"/>
    </row>
    <row r="149" spans="1:16" x14ac:dyDescent="0.25">
      <c r="A149" s="39" t="str">
        <f>TPG!A83</f>
        <v>TPG</v>
      </c>
      <c r="B149" s="39">
        <f>TPG!C83</f>
        <v>3022008</v>
      </c>
      <c r="C149" s="39" t="str">
        <f>TPG!D83</f>
        <v>Brookland Infant  &amp; Nursery School</v>
      </c>
      <c r="D149" s="39" t="str">
        <f>TPG!M83</f>
        <v>TPECG</v>
      </c>
      <c r="E149" s="293">
        <f>TPG!Q83</f>
        <v>0</v>
      </c>
      <c r="F149" s="293">
        <f>TPG!R83</f>
        <v>2498</v>
      </c>
      <c r="G149" s="294"/>
      <c r="H149" s="294"/>
      <c r="I149" s="294"/>
      <c r="J149" s="294"/>
      <c r="K149" s="294"/>
      <c r="L149" s="294"/>
      <c r="M149" s="294"/>
      <c r="N149" s="294"/>
      <c r="O149" s="294"/>
      <c r="P149" s="294"/>
    </row>
    <row r="150" spans="1:16" x14ac:dyDescent="0.25">
      <c r="A150" s="39" t="str">
        <f>TPG!A84</f>
        <v>TPG</v>
      </c>
      <c r="B150" s="39">
        <f>TPG!C84</f>
        <v>3022009</v>
      </c>
      <c r="C150" s="39" t="str">
        <f>TPG!D84</f>
        <v>Brunswick Park Primary &amp; Nursery School</v>
      </c>
      <c r="D150" s="39" t="str">
        <f>TPG!M84</f>
        <v>TPECG</v>
      </c>
      <c r="E150" s="293">
        <f>TPG!Q84</f>
        <v>0</v>
      </c>
      <c r="F150" s="293">
        <f>TPG!R84</f>
        <v>2071</v>
      </c>
      <c r="G150" s="294"/>
      <c r="H150" s="294"/>
      <c r="I150" s="294"/>
      <c r="J150" s="294"/>
      <c r="K150" s="294"/>
      <c r="L150" s="294"/>
      <c r="M150" s="294"/>
      <c r="N150" s="294"/>
      <c r="O150" s="294"/>
      <c r="P150" s="294"/>
    </row>
    <row r="151" spans="1:16" x14ac:dyDescent="0.25">
      <c r="A151" s="39" t="str">
        <f>TPG!A85</f>
        <v>TPG</v>
      </c>
      <c r="B151" s="39">
        <f>TPG!C85</f>
        <v>3022014</v>
      </c>
      <c r="C151" s="39" t="str">
        <f>TPG!D85</f>
        <v>Colindale School</v>
      </c>
      <c r="D151" s="39" t="str">
        <f>TPG!M85</f>
        <v>TPECG</v>
      </c>
      <c r="E151" s="293">
        <f>TPG!Q85</f>
        <v>0</v>
      </c>
      <c r="F151" s="293">
        <f>TPG!R85</f>
        <v>4874</v>
      </c>
      <c r="G151" s="294"/>
      <c r="H151" s="294"/>
      <c r="I151" s="294"/>
      <c r="J151" s="294"/>
      <c r="K151" s="294"/>
      <c r="L151" s="294"/>
      <c r="M151" s="294"/>
      <c r="N151" s="294"/>
      <c r="O151" s="294"/>
      <c r="P151" s="294"/>
    </row>
    <row r="152" spans="1:16" x14ac:dyDescent="0.25">
      <c r="A152" s="39" t="str">
        <f>TPG!A86</f>
        <v>TPG</v>
      </c>
      <c r="B152" s="39">
        <f>TPG!C86</f>
        <v>3022015</v>
      </c>
      <c r="C152" s="39" t="str">
        <f>TPG!D86</f>
        <v>Coppetts Wood</v>
      </c>
      <c r="D152" s="39" t="str">
        <f>TPG!M86</f>
        <v>TPECG</v>
      </c>
      <c r="E152" s="293">
        <f>TPG!Q86</f>
        <v>0</v>
      </c>
      <c r="F152" s="293">
        <f>TPG!R86</f>
        <v>2376</v>
      </c>
      <c r="G152" s="294"/>
      <c r="H152" s="294"/>
      <c r="I152" s="294"/>
      <c r="J152" s="294"/>
      <c r="K152" s="294"/>
      <c r="L152" s="294"/>
      <c r="M152" s="294"/>
      <c r="N152" s="294"/>
      <c r="O152" s="294"/>
      <c r="P152" s="294"/>
    </row>
    <row r="153" spans="1:16" x14ac:dyDescent="0.25">
      <c r="A153" s="39" t="str">
        <f>TPG!A87</f>
        <v>TPG</v>
      </c>
      <c r="B153" s="39">
        <f>TPG!C87</f>
        <v>3022019</v>
      </c>
      <c r="C153" s="39" t="str">
        <f>TPG!D87</f>
        <v>Deansbrook Infant School</v>
      </c>
      <c r="D153" s="39" t="str">
        <f>TPG!M87</f>
        <v>TPECG</v>
      </c>
      <c r="E153" s="293">
        <f>TPG!Q87</f>
        <v>0</v>
      </c>
      <c r="F153" s="293">
        <f>TPG!R87</f>
        <v>3107</v>
      </c>
      <c r="G153" s="294"/>
      <c r="H153" s="294"/>
      <c r="I153" s="294"/>
      <c r="J153" s="294"/>
      <c r="K153" s="294"/>
      <c r="L153" s="294"/>
      <c r="M153" s="294"/>
      <c r="N153" s="294"/>
      <c r="O153" s="294"/>
      <c r="P153" s="294"/>
    </row>
    <row r="154" spans="1:16" x14ac:dyDescent="0.25">
      <c r="A154" s="39" t="str">
        <f>TPG!A88</f>
        <v>TPG</v>
      </c>
      <c r="B154" s="39">
        <f>TPG!C88</f>
        <v>3022021</v>
      </c>
      <c r="C154" s="39" t="str">
        <f>TPG!D88</f>
        <v>Dollis Primary School</v>
      </c>
      <c r="D154" s="39" t="str">
        <f>TPG!M88</f>
        <v>TPECG</v>
      </c>
      <c r="E154" s="293">
        <f>TPG!Q88</f>
        <v>0</v>
      </c>
      <c r="F154" s="293">
        <f>TPG!R88</f>
        <v>3472</v>
      </c>
      <c r="G154" s="294"/>
      <c r="H154" s="294"/>
      <c r="I154" s="294"/>
      <c r="J154" s="294"/>
      <c r="K154" s="294"/>
      <c r="L154" s="294"/>
      <c r="M154" s="294"/>
      <c r="N154" s="294"/>
      <c r="O154" s="294"/>
      <c r="P154" s="294"/>
    </row>
    <row r="155" spans="1:16" x14ac:dyDescent="0.25">
      <c r="A155" s="39" t="str">
        <f>TPG!A89</f>
        <v>TPG</v>
      </c>
      <c r="B155" s="39">
        <f>TPG!C89</f>
        <v>3022023</v>
      </c>
      <c r="C155" s="39" t="str">
        <f>TPG!D89</f>
        <v>Edgware Primary School</v>
      </c>
      <c r="D155" s="39" t="str">
        <f>TPG!M89</f>
        <v>TPECG</v>
      </c>
      <c r="E155" s="293">
        <f>TPG!Q89</f>
        <v>0</v>
      </c>
      <c r="F155" s="293">
        <f>TPG!R89</f>
        <v>2193</v>
      </c>
      <c r="G155" s="294"/>
      <c r="H155" s="294"/>
      <c r="I155" s="294"/>
      <c r="J155" s="294"/>
      <c r="K155" s="294"/>
      <c r="L155" s="294"/>
      <c r="M155" s="294"/>
      <c r="N155" s="294"/>
      <c r="O155" s="294"/>
      <c r="P155" s="294"/>
    </row>
    <row r="156" spans="1:16" x14ac:dyDescent="0.25">
      <c r="A156" s="39" t="str">
        <f>TPG!A90</f>
        <v>TPG</v>
      </c>
      <c r="B156" s="39">
        <f>TPG!C90</f>
        <v>3022024</v>
      </c>
      <c r="C156" s="39" t="str">
        <f>TPG!D90</f>
        <v>Fairway Primary School</v>
      </c>
      <c r="D156" s="39" t="str">
        <f>TPG!M90</f>
        <v>TPECG</v>
      </c>
      <c r="E156" s="293">
        <f>TPG!Q90</f>
        <v>0</v>
      </c>
      <c r="F156" s="293">
        <f>TPG!R90</f>
        <v>3655</v>
      </c>
      <c r="G156" s="294"/>
      <c r="H156" s="294"/>
      <c r="I156" s="294"/>
      <c r="J156" s="294"/>
      <c r="K156" s="294"/>
      <c r="L156" s="294"/>
      <c r="M156" s="294"/>
      <c r="N156" s="294"/>
      <c r="O156" s="294"/>
      <c r="P156" s="294"/>
    </row>
    <row r="157" spans="1:16" x14ac:dyDescent="0.25">
      <c r="A157" s="39" t="str">
        <f>TPG!A91</f>
        <v>TPG</v>
      </c>
      <c r="B157" s="39">
        <f>TPG!C91</f>
        <v>3022026</v>
      </c>
      <c r="C157" s="39" t="str">
        <f>TPG!D91</f>
        <v>Frith Manor School</v>
      </c>
      <c r="D157" s="39" t="str">
        <f>TPG!M91</f>
        <v>TPECG</v>
      </c>
      <c r="E157" s="293">
        <f>TPG!Q91</f>
        <v>0</v>
      </c>
      <c r="F157" s="293">
        <f>TPG!R91</f>
        <v>3777</v>
      </c>
      <c r="G157" s="294"/>
      <c r="H157" s="294"/>
      <c r="I157" s="294"/>
      <c r="J157" s="294"/>
      <c r="K157" s="294"/>
      <c r="L157" s="294"/>
      <c r="M157" s="294"/>
      <c r="N157" s="294"/>
      <c r="O157" s="294"/>
      <c r="P157" s="294"/>
    </row>
    <row r="158" spans="1:16" x14ac:dyDescent="0.25">
      <c r="A158" s="39" t="str">
        <f>TPG!A92</f>
        <v>TPG</v>
      </c>
      <c r="B158" s="39">
        <f>TPG!C92</f>
        <v>3022029</v>
      </c>
      <c r="C158" s="39" t="str">
        <f>TPG!D92</f>
        <v>Goldbeaters Primary School</v>
      </c>
      <c r="D158" s="39" t="str">
        <f>TPG!M92</f>
        <v>TPECG</v>
      </c>
      <c r="E158" s="293">
        <f>TPG!Q92</f>
        <v>0</v>
      </c>
      <c r="F158" s="293">
        <f>TPG!R92</f>
        <v>3107</v>
      </c>
      <c r="G158" s="294"/>
      <c r="H158" s="294"/>
      <c r="I158" s="294"/>
      <c r="J158" s="294"/>
      <c r="K158" s="294"/>
      <c r="L158" s="294"/>
      <c r="M158" s="294"/>
      <c r="N158" s="294"/>
      <c r="O158" s="294"/>
      <c r="P158" s="294"/>
    </row>
    <row r="159" spans="1:16" x14ac:dyDescent="0.25">
      <c r="A159" s="39" t="str">
        <f>TPG!A93</f>
        <v>TPG</v>
      </c>
      <c r="B159" s="39">
        <f>TPG!C93</f>
        <v>3022031</v>
      </c>
      <c r="C159" s="39" t="str">
        <f>TPG!D93</f>
        <v>Hollickwood JMI School</v>
      </c>
      <c r="D159" s="39" t="str">
        <f>TPG!M93</f>
        <v>TPECG</v>
      </c>
      <c r="E159" s="293">
        <f>TPG!Q93</f>
        <v>0</v>
      </c>
      <c r="F159" s="293">
        <f>TPG!R93</f>
        <v>1462</v>
      </c>
      <c r="G159" s="294"/>
      <c r="H159" s="294"/>
      <c r="I159" s="294"/>
      <c r="J159" s="294"/>
      <c r="K159" s="294"/>
      <c r="L159" s="294"/>
      <c r="M159" s="294"/>
      <c r="N159" s="294"/>
      <c r="O159" s="294"/>
      <c r="P159" s="294"/>
    </row>
    <row r="160" spans="1:16" x14ac:dyDescent="0.25">
      <c r="A160" s="39" t="str">
        <f>TPG!A94</f>
        <v>TPG</v>
      </c>
      <c r="B160" s="39">
        <f>TPG!C94</f>
        <v>3022032</v>
      </c>
      <c r="C160" s="39" t="str">
        <f>TPG!D94</f>
        <v>Holly Park School</v>
      </c>
      <c r="D160" s="39" t="str">
        <f>TPG!M94</f>
        <v>TPECG</v>
      </c>
      <c r="E160" s="293">
        <f>TPG!Q94</f>
        <v>0</v>
      </c>
      <c r="F160" s="293">
        <f>TPG!R94</f>
        <v>2741</v>
      </c>
      <c r="G160" s="294"/>
      <c r="H160" s="294"/>
      <c r="I160" s="294"/>
      <c r="J160" s="294"/>
      <c r="K160" s="294"/>
      <c r="L160" s="294"/>
      <c r="M160" s="294"/>
      <c r="N160" s="294"/>
      <c r="O160" s="294"/>
      <c r="P160" s="294"/>
    </row>
    <row r="161" spans="1:16" x14ac:dyDescent="0.25">
      <c r="A161" s="39" t="str">
        <f>TPG!A95</f>
        <v>TPG</v>
      </c>
      <c r="B161" s="39">
        <f>TPG!C95</f>
        <v>3022036</v>
      </c>
      <c r="C161" s="39" t="str">
        <f>TPG!D95</f>
        <v>Livingstone School</v>
      </c>
      <c r="D161" s="39" t="str">
        <f>TPG!M95</f>
        <v>TPECG</v>
      </c>
      <c r="E161" s="293">
        <f>TPG!Q95</f>
        <v>0</v>
      </c>
      <c r="F161" s="293">
        <f>TPG!R95</f>
        <v>3107</v>
      </c>
      <c r="G161" s="294"/>
      <c r="H161" s="294"/>
      <c r="I161" s="294"/>
      <c r="J161" s="294"/>
      <c r="K161" s="294"/>
      <c r="L161" s="294"/>
      <c r="M161" s="294"/>
      <c r="N161" s="294"/>
      <c r="O161" s="294"/>
      <c r="P161" s="294"/>
    </row>
    <row r="162" spans="1:16" x14ac:dyDescent="0.25">
      <c r="A162" s="39" t="str">
        <f>TPG!A96</f>
        <v>TPG</v>
      </c>
      <c r="B162" s="39">
        <f>TPG!C96</f>
        <v>3022037</v>
      </c>
      <c r="C162" s="39" t="str">
        <f>TPG!D96</f>
        <v>Manorside Primary School</v>
      </c>
      <c r="D162" s="39" t="str">
        <f>TPG!M96</f>
        <v>TPECG</v>
      </c>
      <c r="E162" s="293">
        <f>TPG!Q96</f>
        <v>0</v>
      </c>
      <c r="F162" s="293">
        <f>TPG!R96</f>
        <v>2315</v>
      </c>
      <c r="G162" s="294"/>
      <c r="H162" s="294"/>
      <c r="I162" s="294"/>
      <c r="J162" s="294"/>
      <c r="K162" s="294"/>
      <c r="L162" s="294"/>
      <c r="M162" s="294"/>
      <c r="N162" s="294"/>
      <c r="O162" s="294"/>
      <c r="P162" s="294"/>
    </row>
    <row r="163" spans="1:16" x14ac:dyDescent="0.25">
      <c r="A163" s="39" t="str">
        <f>TPG!A97</f>
        <v>TPG</v>
      </c>
      <c r="B163" s="39">
        <f>TPG!C97</f>
        <v>3022045</v>
      </c>
      <c r="C163" s="39" t="str">
        <f>TPG!D97</f>
        <v>Northside School</v>
      </c>
      <c r="D163" s="39" t="str">
        <f>TPG!M97</f>
        <v>TPECG</v>
      </c>
      <c r="E163" s="293">
        <f>TPG!Q97</f>
        <v>0</v>
      </c>
      <c r="F163" s="293">
        <f>TPG!R97</f>
        <v>3290</v>
      </c>
      <c r="G163" s="294"/>
      <c r="H163" s="294"/>
      <c r="I163" s="294"/>
      <c r="J163" s="294"/>
      <c r="K163" s="294"/>
      <c r="L163" s="294"/>
      <c r="M163" s="294"/>
      <c r="N163" s="294"/>
      <c r="O163" s="294"/>
      <c r="P163" s="294"/>
    </row>
    <row r="164" spans="1:16" x14ac:dyDescent="0.25">
      <c r="A164" s="39" t="str">
        <f>TPG!A98</f>
        <v>TPG</v>
      </c>
      <c r="B164" s="39">
        <f>TPG!C98</f>
        <v>3022055</v>
      </c>
      <c r="C164" s="39" t="str">
        <f>TPG!D98</f>
        <v>Tudor School</v>
      </c>
      <c r="D164" s="39" t="str">
        <f>TPG!M98</f>
        <v>TPECG</v>
      </c>
      <c r="E164" s="293">
        <f>TPG!Q98</f>
        <v>0</v>
      </c>
      <c r="F164" s="293">
        <f>TPG!R98</f>
        <v>1401</v>
      </c>
      <c r="G164" s="294"/>
      <c r="H164" s="294"/>
      <c r="I164" s="294"/>
      <c r="J164" s="294"/>
      <c r="K164" s="294"/>
      <c r="L164" s="294"/>
      <c r="M164" s="294"/>
      <c r="N164" s="294"/>
      <c r="O164" s="294"/>
      <c r="P164" s="294"/>
    </row>
    <row r="165" spans="1:16" x14ac:dyDescent="0.25">
      <c r="A165" s="39" t="str">
        <f>TPG!A99</f>
        <v>TPG</v>
      </c>
      <c r="B165" s="39">
        <f>TPG!C99</f>
        <v>3022057</v>
      </c>
      <c r="C165" s="39" t="str">
        <f>TPG!D99</f>
        <v>Underhill School</v>
      </c>
      <c r="D165" s="39" t="str">
        <f>TPG!M99</f>
        <v>TPECG</v>
      </c>
      <c r="E165" s="293">
        <f>TPG!Q99</f>
        <v>0</v>
      </c>
      <c r="F165" s="293">
        <f>TPG!R99</f>
        <v>1828</v>
      </c>
      <c r="G165" s="294"/>
      <c r="H165" s="294"/>
      <c r="I165" s="294"/>
      <c r="J165" s="294"/>
      <c r="K165" s="294"/>
      <c r="L165" s="294"/>
      <c r="M165" s="294"/>
      <c r="N165" s="294"/>
      <c r="O165" s="294"/>
      <c r="P165" s="294"/>
    </row>
    <row r="166" spans="1:16" x14ac:dyDescent="0.25">
      <c r="A166" s="39" t="str">
        <f>TPG!A100</f>
        <v>TPG</v>
      </c>
      <c r="B166" s="39">
        <f>TPG!C100</f>
        <v>3022060</v>
      </c>
      <c r="C166" s="39" t="str">
        <f>TPG!D100</f>
        <v>Whitings Hill Primary School</v>
      </c>
      <c r="D166" s="39" t="str">
        <f>TPG!M100</f>
        <v>TPECG</v>
      </c>
      <c r="E166" s="293">
        <f>TPG!Q100</f>
        <v>0</v>
      </c>
      <c r="F166" s="293">
        <f>TPG!R100</f>
        <v>2863</v>
      </c>
      <c r="G166" s="294"/>
      <c r="H166" s="294"/>
      <c r="I166" s="294"/>
      <c r="J166" s="294"/>
      <c r="K166" s="294"/>
      <c r="L166" s="294"/>
      <c r="M166" s="294"/>
      <c r="N166" s="294"/>
      <c r="O166" s="294"/>
      <c r="P166" s="294"/>
    </row>
    <row r="167" spans="1:16" x14ac:dyDescent="0.25">
      <c r="A167" s="39" t="str">
        <f>TPG!A101</f>
        <v>TPG</v>
      </c>
      <c r="B167" s="39">
        <f>TPG!C101</f>
        <v>3022070</v>
      </c>
      <c r="C167" s="39" t="str">
        <f>TPG!D101</f>
        <v>Sunnyfields Primary School</v>
      </c>
      <c r="D167" s="39" t="str">
        <f>TPG!M101</f>
        <v>TPECG</v>
      </c>
      <c r="E167" s="293">
        <f>TPG!Q101</f>
        <v>0</v>
      </c>
      <c r="F167" s="293">
        <f>TPG!R101</f>
        <v>2924</v>
      </c>
      <c r="G167" s="294"/>
      <c r="H167" s="294"/>
      <c r="I167" s="294"/>
      <c r="J167" s="294"/>
      <c r="K167" s="294"/>
      <c r="L167" s="294"/>
      <c r="M167" s="294"/>
      <c r="N167" s="294"/>
      <c r="O167" s="294"/>
      <c r="P167" s="294"/>
    </row>
    <row r="168" spans="1:16" x14ac:dyDescent="0.25">
      <c r="A168" s="39" t="str">
        <f>TPG!A102</f>
        <v>TPG</v>
      </c>
      <c r="B168" s="39">
        <f>TPG!C102</f>
        <v>3022071</v>
      </c>
      <c r="C168" s="39" t="str">
        <f>TPG!D102</f>
        <v>Queenswell Infant and Nursery School</v>
      </c>
      <c r="D168" s="39" t="str">
        <f>TPG!M102</f>
        <v>TPECG</v>
      </c>
      <c r="E168" s="293">
        <f>TPG!Q102</f>
        <v>0</v>
      </c>
      <c r="F168" s="293">
        <f>TPG!R102</f>
        <v>3533</v>
      </c>
      <c r="G168" s="294"/>
      <c r="H168" s="294"/>
      <c r="I168" s="294"/>
      <c r="J168" s="294"/>
      <c r="K168" s="294"/>
      <c r="L168" s="294"/>
      <c r="M168" s="294"/>
      <c r="N168" s="294"/>
      <c r="O168" s="294"/>
      <c r="P168" s="294"/>
    </row>
    <row r="169" spans="1:16" x14ac:dyDescent="0.25">
      <c r="A169" s="39" t="str">
        <f>TPG!A103</f>
        <v>TPG</v>
      </c>
      <c r="B169" s="39">
        <f>TPG!C103</f>
        <v>3023302</v>
      </c>
      <c r="C169" s="39" t="str">
        <f>TPG!D103</f>
        <v>Christ Church CE Primary School</v>
      </c>
      <c r="D169" s="39" t="str">
        <f>TPG!M103</f>
        <v>TPECG</v>
      </c>
      <c r="E169" s="293">
        <f>TPG!Q103</f>
        <v>0</v>
      </c>
      <c r="F169" s="293">
        <f>TPG!R103</f>
        <v>914</v>
      </c>
      <c r="G169" s="294"/>
      <c r="H169" s="294"/>
      <c r="I169" s="294"/>
      <c r="J169" s="294"/>
      <c r="K169" s="294"/>
      <c r="L169" s="294"/>
      <c r="M169" s="294"/>
      <c r="N169" s="294"/>
      <c r="O169" s="294"/>
      <c r="P169" s="294"/>
    </row>
    <row r="170" spans="1:16" x14ac:dyDescent="0.25">
      <c r="A170" s="39" t="str">
        <f>TPG!A104</f>
        <v>TPG</v>
      </c>
      <c r="B170" s="39">
        <f>TPG!C104</f>
        <v>3023304</v>
      </c>
      <c r="C170" s="39" t="str">
        <f>TPG!D104</f>
        <v>Holy Trinity School</v>
      </c>
      <c r="D170" s="39" t="str">
        <f>TPG!M104</f>
        <v>TPECG</v>
      </c>
      <c r="E170" s="293">
        <f>TPG!Q104</f>
        <v>0</v>
      </c>
      <c r="F170" s="293">
        <f>TPG!R104</f>
        <v>1706</v>
      </c>
      <c r="G170" s="294"/>
      <c r="H170" s="294"/>
      <c r="I170" s="294"/>
      <c r="J170" s="294"/>
      <c r="K170" s="294"/>
      <c r="L170" s="294"/>
      <c r="M170" s="294"/>
      <c r="N170" s="294"/>
      <c r="O170" s="294"/>
      <c r="P170" s="294"/>
    </row>
    <row r="171" spans="1:16" x14ac:dyDescent="0.25">
      <c r="A171" s="39" t="str">
        <f>TPG!A105</f>
        <v>TPG</v>
      </c>
      <c r="B171" s="39">
        <f>TPG!C105</f>
        <v>3023307</v>
      </c>
      <c r="C171" s="39" t="str">
        <f>TPG!D105</f>
        <v>St John's CE School N11</v>
      </c>
      <c r="D171" s="39" t="str">
        <f>TPG!M105</f>
        <v>TPECG</v>
      </c>
      <c r="E171" s="293">
        <f>TPG!Q105</f>
        <v>0</v>
      </c>
      <c r="F171" s="293">
        <f>TPG!R105</f>
        <v>1889</v>
      </c>
      <c r="G171" s="294"/>
      <c r="H171" s="294"/>
      <c r="I171" s="294"/>
      <c r="J171" s="294"/>
      <c r="K171" s="294"/>
      <c r="L171" s="294"/>
      <c r="M171" s="294"/>
      <c r="N171" s="294"/>
      <c r="O171" s="294"/>
      <c r="P171" s="294"/>
    </row>
    <row r="172" spans="1:16" x14ac:dyDescent="0.25">
      <c r="A172" s="39" t="str">
        <f>TPG!A106</f>
        <v>TPG</v>
      </c>
      <c r="B172" s="39">
        <f>TPG!C106</f>
        <v>3023309</v>
      </c>
      <c r="C172" s="39" t="str">
        <f>TPG!D106</f>
        <v>St Johns CE N20</v>
      </c>
      <c r="D172" s="39" t="str">
        <f>TPG!M106</f>
        <v>TPECG</v>
      </c>
      <c r="E172" s="293">
        <f>TPG!Q106</f>
        <v>0</v>
      </c>
      <c r="F172" s="293">
        <f>TPG!R106</f>
        <v>1523</v>
      </c>
      <c r="G172" s="294"/>
      <c r="H172" s="294"/>
      <c r="I172" s="294"/>
      <c r="J172" s="294"/>
      <c r="K172" s="294"/>
      <c r="L172" s="294"/>
      <c r="M172" s="294"/>
      <c r="N172" s="294"/>
      <c r="O172" s="294"/>
      <c r="P172" s="294"/>
    </row>
    <row r="173" spans="1:16" x14ac:dyDescent="0.25">
      <c r="A173" s="39" t="str">
        <f>TPG!A107</f>
        <v>TPG</v>
      </c>
      <c r="B173" s="39">
        <f>TPG!C107</f>
        <v>3023311</v>
      </c>
      <c r="C173" s="39" t="str">
        <f>TPG!D107</f>
        <v>St Mary's C E Primary School N3</v>
      </c>
      <c r="D173" s="39" t="str">
        <f>TPG!M107</f>
        <v>TPECG</v>
      </c>
      <c r="E173" s="293">
        <f>TPG!Q107</f>
        <v>0</v>
      </c>
      <c r="F173" s="293">
        <f>TPG!R107</f>
        <v>2620</v>
      </c>
      <c r="G173" s="294"/>
      <c r="H173" s="294"/>
      <c r="I173" s="294"/>
      <c r="J173" s="294"/>
      <c r="K173" s="294"/>
      <c r="L173" s="294"/>
      <c r="M173" s="294"/>
      <c r="N173" s="294"/>
      <c r="O173" s="294"/>
      <c r="P173" s="294"/>
    </row>
    <row r="174" spans="1:16" x14ac:dyDescent="0.25">
      <c r="A174" s="39" t="str">
        <f>TPG!A108</f>
        <v>TPG</v>
      </c>
      <c r="B174" s="39">
        <f>TPG!C108</f>
        <v>3023313</v>
      </c>
      <c r="C174" s="39" t="str">
        <f>TPG!D108</f>
        <v>St. Pauls CE Primary School (N11)</v>
      </c>
      <c r="D174" s="39" t="str">
        <f>TPG!M108</f>
        <v>TPECG</v>
      </c>
      <c r="E174" s="293">
        <f>TPG!Q108</f>
        <v>0</v>
      </c>
      <c r="F174" s="293">
        <f>TPG!R108</f>
        <v>1340</v>
      </c>
      <c r="G174" s="294"/>
      <c r="H174" s="294"/>
      <c r="I174" s="294"/>
      <c r="J174" s="294"/>
      <c r="K174" s="294"/>
      <c r="L174" s="294"/>
      <c r="M174" s="294"/>
      <c r="N174" s="294"/>
      <c r="O174" s="294"/>
      <c r="P174" s="294"/>
    </row>
    <row r="175" spans="1:16" x14ac:dyDescent="0.25">
      <c r="A175" s="39" t="str">
        <f>TPG!A109</f>
        <v>TPG</v>
      </c>
      <c r="B175" s="39">
        <f>TPG!C109</f>
        <v>3023317</v>
      </c>
      <c r="C175" s="39" t="str">
        <f>TPG!D109</f>
        <v>All Saints' CE Primary School, N20</v>
      </c>
      <c r="D175" s="39" t="str">
        <f>TPG!M109</f>
        <v>TPECG</v>
      </c>
      <c r="E175" s="293">
        <f>TPG!Q109</f>
        <v>0</v>
      </c>
      <c r="F175" s="293">
        <f>TPG!R109</f>
        <v>2132</v>
      </c>
      <c r="G175" s="294"/>
      <c r="H175" s="294"/>
      <c r="I175" s="294"/>
      <c r="J175" s="294"/>
      <c r="K175" s="294"/>
      <c r="L175" s="294"/>
      <c r="M175" s="294"/>
      <c r="N175" s="294"/>
      <c r="O175" s="294"/>
      <c r="P175" s="294"/>
    </row>
    <row r="176" spans="1:16" x14ac:dyDescent="0.25">
      <c r="A176" s="39" t="str">
        <f>TPG!A110</f>
        <v>TPG</v>
      </c>
      <c r="B176" s="39">
        <f>TPG!C110</f>
        <v>3023500</v>
      </c>
      <c r="C176" s="39" t="str">
        <f>TPG!D110</f>
        <v>Annunciation Catholic Infant School</v>
      </c>
      <c r="D176" s="39" t="str">
        <f>TPG!M110</f>
        <v>TPECG</v>
      </c>
      <c r="E176" s="293">
        <f>TPG!Q110</f>
        <v>0</v>
      </c>
      <c r="F176" s="293">
        <f>TPG!R110</f>
        <v>1584</v>
      </c>
      <c r="G176" s="294"/>
      <c r="H176" s="294"/>
      <c r="I176" s="294"/>
      <c r="J176" s="294"/>
      <c r="K176" s="294"/>
      <c r="L176" s="294"/>
      <c r="M176" s="294"/>
      <c r="N176" s="294"/>
      <c r="O176" s="294"/>
      <c r="P176" s="294"/>
    </row>
    <row r="177" spans="1:16" x14ac:dyDescent="0.25">
      <c r="A177" s="39" t="str">
        <f>TPG!A111</f>
        <v>TPG</v>
      </c>
      <c r="B177" s="39">
        <f>TPG!C111</f>
        <v>3023501</v>
      </c>
      <c r="C177" s="39" t="str">
        <f>TPG!D111</f>
        <v>Our Lady of Lourdes School</v>
      </c>
      <c r="D177" s="39" t="str">
        <f>TPG!M111</f>
        <v>TPECG</v>
      </c>
      <c r="E177" s="293">
        <f>TPG!Q111</f>
        <v>0</v>
      </c>
      <c r="F177" s="293">
        <f>TPG!R111</f>
        <v>1828</v>
      </c>
      <c r="G177" s="294"/>
      <c r="H177" s="294"/>
      <c r="I177" s="294"/>
      <c r="J177" s="294"/>
      <c r="K177" s="294"/>
      <c r="L177" s="294"/>
      <c r="M177" s="294"/>
      <c r="N177" s="294"/>
      <c r="O177" s="294"/>
      <c r="P177" s="294"/>
    </row>
    <row r="178" spans="1:16" x14ac:dyDescent="0.25">
      <c r="A178" s="39" t="str">
        <f>TPG!A112</f>
        <v>TPG</v>
      </c>
      <c r="B178" s="39">
        <f>TPG!C112</f>
        <v>3023502</v>
      </c>
      <c r="C178" s="39" t="str">
        <f>TPG!D112</f>
        <v>St Agnes RC Primary School</v>
      </c>
      <c r="D178" s="39" t="str">
        <f>TPG!M112</f>
        <v>TPECG</v>
      </c>
      <c r="E178" s="293">
        <f>TPG!Q112</f>
        <v>0</v>
      </c>
      <c r="F178" s="293">
        <f>TPG!R112</f>
        <v>1889</v>
      </c>
      <c r="G178" s="294"/>
      <c r="H178" s="294"/>
      <c r="I178" s="294"/>
      <c r="J178" s="294"/>
      <c r="K178" s="294"/>
      <c r="L178" s="294"/>
      <c r="M178" s="294"/>
      <c r="N178" s="294"/>
      <c r="O178" s="294"/>
      <c r="P178" s="294"/>
    </row>
    <row r="179" spans="1:16" x14ac:dyDescent="0.25">
      <c r="A179" s="39" t="str">
        <f>TPG!A113</f>
        <v>TPG</v>
      </c>
      <c r="B179" s="39">
        <f>TPG!C113</f>
        <v>3023504</v>
      </c>
      <c r="C179" s="39" t="str">
        <f>TPG!D113</f>
        <v>St Catherines R C Primary</v>
      </c>
      <c r="D179" s="39" t="str">
        <f>TPG!M113</f>
        <v>TPECG</v>
      </c>
      <c r="E179" s="293">
        <f>TPG!Q113</f>
        <v>0</v>
      </c>
      <c r="F179" s="293">
        <f>TPG!R113</f>
        <v>3229</v>
      </c>
      <c r="G179" s="294"/>
      <c r="H179" s="294"/>
      <c r="I179" s="294"/>
      <c r="J179" s="294"/>
      <c r="K179" s="294"/>
      <c r="L179" s="294"/>
      <c r="M179" s="294"/>
      <c r="N179" s="294"/>
      <c r="O179" s="294"/>
      <c r="P179" s="294"/>
    </row>
    <row r="180" spans="1:16" x14ac:dyDescent="0.25">
      <c r="A180" s="39" t="str">
        <f>TPG!A114</f>
        <v>TPG</v>
      </c>
      <c r="B180" s="39">
        <f>TPG!C114</f>
        <v>3023509</v>
      </c>
      <c r="C180" s="39" t="str">
        <f>TPG!D114</f>
        <v>St Joseph's Primary School</v>
      </c>
      <c r="D180" s="39" t="str">
        <f>TPG!M114</f>
        <v>TPECG</v>
      </c>
      <c r="E180" s="293">
        <f>TPG!Q114</f>
        <v>0</v>
      </c>
      <c r="F180" s="293">
        <f>TPG!R114</f>
        <v>1706</v>
      </c>
      <c r="G180" s="294"/>
      <c r="H180" s="294"/>
      <c r="I180" s="294"/>
      <c r="J180" s="294"/>
      <c r="K180" s="294"/>
      <c r="L180" s="294"/>
      <c r="M180" s="294"/>
      <c r="N180" s="294"/>
      <c r="O180" s="294"/>
      <c r="P180" s="294"/>
    </row>
    <row r="181" spans="1:16" x14ac:dyDescent="0.25">
      <c r="A181" s="39" t="str">
        <f>TPG!A115</f>
        <v>TPG</v>
      </c>
      <c r="B181" s="39">
        <f>TPG!C115</f>
        <v>3023511</v>
      </c>
      <c r="C181" s="39" t="str">
        <f>TPG!D115</f>
        <v>Blessed Dominic School</v>
      </c>
      <c r="D181" s="39" t="str">
        <f>TPG!M115</f>
        <v>TPECG</v>
      </c>
      <c r="E181" s="293">
        <f>TPG!Q115</f>
        <v>0</v>
      </c>
      <c r="F181" s="293">
        <f>TPG!R115</f>
        <v>2437</v>
      </c>
      <c r="G181" s="294"/>
      <c r="H181" s="294"/>
      <c r="I181" s="294"/>
      <c r="J181" s="294"/>
      <c r="K181" s="294"/>
      <c r="L181" s="294"/>
      <c r="M181" s="294"/>
      <c r="N181" s="294"/>
      <c r="O181" s="294"/>
      <c r="P181" s="294"/>
    </row>
    <row r="182" spans="1:16" x14ac:dyDescent="0.25">
      <c r="A182" s="39" t="str">
        <f>TPG!A116</f>
        <v>TPG</v>
      </c>
      <c r="B182" s="39">
        <f>TPG!C116</f>
        <v>3023512</v>
      </c>
      <c r="C182" s="39" t="str">
        <f>TPG!D116</f>
        <v>Rosh Pinah</v>
      </c>
      <c r="D182" s="39" t="str">
        <f>TPG!M116</f>
        <v>TPECG</v>
      </c>
      <c r="E182" s="293">
        <f>TPG!Q116</f>
        <v>0</v>
      </c>
      <c r="F182" s="293">
        <f>TPG!R116</f>
        <v>487</v>
      </c>
      <c r="G182" s="294"/>
      <c r="H182" s="294"/>
      <c r="I182" s="294"/>
      <c r="J182" s="294"/>
      <c r="K182" s="294"/>
      <c r="L182" s="294"/>
      <c r="M182" s="294"/>
      <c r="N182" s="294"/>
      <c r="O182" s="294"/>
      <c r="P182" s="294"/>
    </row>
    <row r="183" spans="1:16" x14ac:dyDescent="0.25">
      <c r="A183" s="39" t="str">
        <f>TPG!A117</f>
        <v>TPG</v>
      </c>
      <c r="B183" s="39">
        <f>TPG!C117</f>
        <v>3023513</v>
      </c>
      <c r="C183" s="39" t="str">
        <f>TPG!D117</f>
        <v>Menorah Primary School</v>
      </c>
      <c r="D183" s="39" t="str">
        <f>TPG!M117</f>
        <v>TPECG</v>
      </c>
      <c r="E183" s="293">
        <f>TPG!Q117</f>
        <v>0</v>
      </c>
      <c r="F183" s="293">
        <f>TPG!R117</f>
        <v>3107</v>
      </c>
      <c r="G183" s="294"/>
      <c r="H183" s="294"/>
      <c r="I183" s="294"/>
      <c r="J183" s="294"/>
      <c r="K183" s="294"/>
      <c r="L183" s="294"/>
      <c r="M183" s="294"/>
      <c r="N183" s="294"/>
      <c r="O183" s="294"/>
      <c r="P183" s="294"/>
    </row>
    <row r="184" spans="1:16" x14ac:dyDescent="0.25">
      <c r="A184" s="39" t="str">
        <f>TPG!A118</f>
        <v>TPG</v>
      </c>
      <c r="B184" s="39">
        <f>TPG!C118</f>
        <v>3025404</v>
      </c>
      <c r="C184" s="39" t="str">
        <f>TPG!D118</f>
        <v>St Michaels Catholic Grammar School</v>
      </c>
      <c r="D184" s="39" t="str">
        <f>TPG!M118</f>
        <v>TPECG</v>
      </c>
      <c r="E184" s="293">
        <f>TPG!Q118</f>
        <v>0</v>
      </c>
      <c r="F184" s="293">
        <f>TPG!R118</f>
        <v>24053</v>
      </c>
      <c r="G184" s="294"/>
      <c r="H184" s="294"/>
      <c r="I184" s="294"/>
      <c r="J184" s="294"/>
      <c r="K184" s="294"/>
      <c r="L184" s="294"/>
      <c r="M184" s="294"/>
      <c r="N184" s="294"/>
      <c r="O184" s="294"/>
      <c r="P184" s="294"/>
    </row>
    <row r="185" spans="1:16" x14ac:dyDescent="0.25">
      <c r="A185" s="39" t="str">
        <f>TPG!A119</f>
        <v>TPG</v>
      </c>
      <c r="B185" s="39">
        <f>TPG!C119</f>
        <v>3025405</v>
      </c>
      <c r="C185" s="39" t="str">
        <f>TPG!D119</f>
        <v>Finchley Catholic High School</v>
      </c>
      <c r="D185" s="39" t="str">
        <f>TPG!M119</f>
        <v>TPECG</v>
      </c>
      <c r="E185" s="293">
        <f>TPG!Q119</f>
        <v>0</v>
      </c>
      <c r="F185" s="293">
        <f>TPG!R119</f>
        <v>29676</v>
      </c>
      <c r="G185" s="294"/>
      <c r="H185" s="294"/>
      <c r="I185" s="294"/>
      <c r="J185" s="294"/>
      <c r="K185" s="294"/>
      <c r="L185" s="294"/>
      <c r="M185" s="294"/>
      <c r="N185" s="294"/>
      <c r="O185" s="294"/>
      <c r="P185" s="294"/>
    </row>
    <row r="186" spans="1:16" x14ac:dyDescent="0.25">
      <c r="A186" s="39" t="str">
        <f>TPG!A120</f>
        <v>TPG</v>
      </c>
      <c r="B186" s="39">
        <f>TPG!C120</f>
        <v>3025407</v>
      </c>
      <c r="C186" s="39" t="str">
        <f>TPG!D120</f>
        <v>St. James' Catholic High School</v>
      </c>
      <c r="D186" s="39" t="str">
        <f>TPG!M120</f>
        <v>TPECG</v>
      </c>
      <c r="E186" s="293">
        <f>TPG!Q120</f>
        <v>0</v>
      </c>
      <c r="F186" s="293">
        <f>TPG!R120</f>
        <v>18971</v>
      </c>
      <c r="G186" s="294"/>
      <c r="H186" s="294"/>
      <c r="I186" s="294"/>
      <c r="J186" s="294"/>
      <c r="K186" s="294"/>
      <c r="L186" s="294"/>
      <c r="M186" s="294"/>
      <c r="N186" s="294"/>
      <c r="O186" s="294"/>
      <c r="P186" s="294"/>
    </row>
    <row r="187" spans="1:16" x14ac:dyDescent="0.25">
      <c r="A187" s="39" t="str">
        <f>TPG!A121</f>
        <v>TPG</v>
      </c>
      <c r="B187" s="39">
        <f>TPG!C121</f>
        <v>3025948</v>
      </c>
      <c r="C187" s="39" t="str">
        <f>TPG!D121</f>
        <v>Mathilda Marks-Kennedy School</v>
      </c>
      <c r="D187" s="39" t="str">
        <f>TPG!M121</f>
        <v>TPECG</v>
      </c>
      <c r="E187" s="293">
        <f>TPG!Q121</f>
        <v>0</v>
      </c>
      <c r="F187" s="293">
        <f>TPG!R121</f>
        <v>1157</v>
      </c>
      <c r="G187" s="294"/>
      <c r="H187" s="294"/>
      <c r="I187" s="294"/>
      <c r="J187" s="294"/>
      <c r="K187" s="294"/>
      <c r="L187" s="294"/>
      <c r="M187" s="294"/>
      <c r="N187" s="294"/>
      <c r="O187" s="294"/>
      <c r="P187" s="294"/>
    </row>
    <row r="188" spans="1:16" x14ac:dyDescent="0.25">
      <c r="A188" s="39" t="str">
        <f>TPG!A122</f>
        <v>TPG</v>
      </c>
      <c r="B188" s="39">
        <f>TPG!C122</f>
        <v>3023521</v>
      </c>
      <c r="C188" s="39" t="str">
        <f>TPG!D122</f>
        <v>St Mary's &amp; St John's CE School</v>
      </c>
      <c r="D188" s="39" t="str">
        <f>TPG!M122</f>
        <v>TPECG</v>
      </c>
      <c r="E188" s="293">
        <f>TPG!Q122</f>
        <v>0</v>
      </c>
      <c r="F188" s="293">
        <f>TPG!R122</f>
        <v>8009</v>
      </c>
      <c r="G188" s="294"/>
      <c r="H188" s="294"/>
      <c r="I188" s="294"/>
      <c r="J188" s="294"/>
      <c r="K188" s="294"/>
      <c r="L188" s="294"/>
      <c r="M188" s="294"/>
      <c r="N188" s="294"/>
      <c r="O188" s="294"/>
      <c r="P188" s="294"/>
    </row>
    <row r="189" spans="1:16" x14ac:dyDescent="0.25">
      <c r="A189" s="39" t="str">
        <f>TPG!A123</f>
        <v>TPG</v>
      </c>
      <c r="B189" s="39">
        <f>TPG!C123</f>
        <v>3023516</v>
      </c>
      <c r="C189" s="39" t="str">
        <f>TPG!D123</f>
        <v>Hasmonean Primary School</v>
      </c>
      <c r="D189" s="39" t="str">
        <f>TPG!M123</f>
        <v>TPECG</v>
      </c>
      <c r="E189" s="293">
        <f>TPG!Q123</f>
        <v>0</v>
      </c>
      <c r="F189" s="293">
        <f>TPG!R123</f>
        <v>1157</v>
      </c>
      <c r="G189" s="294"/>
      <c r="H189" s="294"/>
      <c r="I189" s="294"/>
      <c r="J189" s="294"/>
      <c r="K189" s="294"/>
      <c r="L189" s="294"/>
      <c r="M189" s="294"/>
      <c r="N189" s="294"/>
      <c r="O189" s="294"/>
      <c r="P189" s="294"/>
    </row>
    <row r="190" spans="1:16" x14ac:dyDescent="0.25">
      <c r="A190" s="39" t="str">
        <f>TPG!A124</f>
        <v>TPG</v>
      </c>
      <c r="B190" s="39">
        <f>TPG!C124</f>
        <v>3025949</v>
      </c>
      <c r="C190" s="39" t="str">
        <f>TPG!D124</f>
        <v>Menorah Foundation School</v>
      </c>
      <c r="D190" s="39" t="str">
        <f>TPG!M124</f>
        <v>TPECG</v>
      </c>
      <c r="E190" s="293">
        <f>TPG!Q124</f>
        <v>0</v>
      </c>
      <c r="F190" s="293">
        <f>TPG!R124</f>
        <v>3046</v>
      </c>
      <c r="G190" s="294"/>
      <c r="H190" s="294"/>
      <c r="I190" s="294"/>
      <c r="J190" s="294"/>
      <c r="K190" s="294"/>
      <c r="L190" s="294"/>
      <c r="M190" s="294"/>
      <c r="N190" s="294"/>
      <c r="O190" s="294"/>
      <c r="P190" s="294"/>
    </row>
    <row r="191" spans="1:16" x14ac:dyDescent="0.25">
      <c r="A191" s="39" t="str">
        <f>TPG!A125</f>
        <v>TPG</v>
      </c>
      <c r="B191" s="39">
        <f>TPG!C125</f>
        <v>3022076</v>
      </c>
      <c r="C191" s="39" t="str">
        <f>TPG!D125</f>
        <v>Wessex  Gardens Primary School</v>
      </c>
      <c r="D191" s="39" t="str">
        <f>TPG!M125</f>
        <v>TPECG</v>
      </c>
      <c r="E191" s="293">
        <f>TPG!Q125</f>
        <v>0</v>
      </c>
      <c r="F191" s="293">
        <f>TPG!R125</f>
        <v>2559</v>
      </c>
      <c r="G191" s="294"/>
      <c r="H191" s="294"/>
      <c r="I191" s="294"/>
      <c r="J191" s="294"/>
      <c r="K191" s="294"/>
      <c r="L191" s="294"/>
      <c r="M191" s="294"/>
      <c r="N191" s="294"/>
      <c r="O191" s="294"/>
      <c r="P191" s="294"/>
    </row>
    <row r="192" spans="1:16" x14ac:dyDescent="0.25">
      <c r="A192" s="39" t="str">
        <f>TPG!A126</f>
        <v>TPG</v>
      </c>
      <c r="B192" s="39">
        <f>TPG!C126</f>
        <v>3022077</v>
      </c>
      <c r="C192" s="39" t="str">
        <f>TPG!D126</f>
        <v>Orion Primary School</v>
      </c>
      <c r="D192" s="39" t="str">
        <f>TPG!M126</f>
        <v>TPECG</v>
      </c>
      <c r="E192" s="293">
        <f>TPG!Q126</f>
        <v>0</v>
      </c>
      <c r="F192" s="293">
        <f>TPG!R126</f>
        <v>7859</v>
      </c>
      <c r="G192" s="294"/>
      <c r="H192" s="294"/>
      <c r="I192" s="294"/>
      <c r="J192" s="294"/>
      <c r="K192" s="294"/>
      <c r="L192" s="294"/>
      <c r="M192" s="294"/>
      <c r="N192" s="294"/>
      <c r="O192" s="294"/>
      <c r="P192" s="294"/>
    </row>
    <row r="193" spans="1:16" x14ac:dyDescent="0.25">
      <c r="A193" s="39" t="str">
        <f>TPG!A127</f>
        <v>TPG</v>
      </c>
      <c r="B193" s="39">
        <f>TPG!C127</f>
        <v>3022079</v>
      </c>
      <c r="C193" s="39" t="str">
        <f>TPG!D127</f>
        <v>Beis Yaakov</v>
      </c>
      <c r="D193" s="39" t="str">
        <f>TPG!M127</f>
        <v>TPECG</v>
      </c>
      <c r="E193" s="293">
        <f>TPG!Q127</f>
        <v>0</v>
      </c>
      <c r="F193" s="293">
        <f>TPG!R127</f>
        <v>3425</v>
      </c>
      <c r="G193" s="294"/>
      <c r="H193" s="294"/>
      <c r="I193" s="294"/>
      <c r="J193" s="294"/>
      <c r="K193" s="294"/>
      <c r="L193" s="294"/>
      <c r="M193" s="294"/>
      <c r="N193" s="294"/>
      <c r="O193" s="294"/>
      <c r="P193" s="294"/>
    </row>
    <row r="194" spans="1:16" x14ac:dyDescent="0.25">
      <c r="A194" s="39" t="str">
        <f>TPG!A128</f>
        <v>TPG</v>
      </c>
      <c r="B194" s="39">
        <f>TPG!C128</f>
        <v>3023518</v>
      </c>
      <c r="C194" s="39" t="str">
        <f>TPG!D128</f>
        <v>Woodcroft Primary School</v>
      </c>
      <c r="D194" s="39" t="str">
        <f>TPG!M128</f>
        <v>TPECG</v>
      </c>
      <c r="E194" s="293">
        <f>TPG!Q128</f>
        <v>0</v>
      </c>
      <c r="F194" s="293">
        <f>TPG!R128</f>
        <v>1584</v>
      </c>
      <c r="G194" s="294"/>
      <c r="H194" s="294"/>
      <c r="I194" s="294"/>
      <c r="J194" s="294"/>
      <c r="K194" s="294"/>
      <c r="L194" s="294"/>
      <c r="M194" s="294"/>
      <c r="N194" s="294"/>
      <c r="O194" s="294"/>
      <c r="P194" s="294"/>
    </row>
    <row r="195" spans="1:16" x14ac:dyDescent="0.25">
      <c r="A195" s="39" t="str">
        <f>TPG!A129</f>
        <v>TPG</v>
      </c>
      <c r="B195" s="39">
        <f>TPG!C129</f>
        <v>3023523</v>
      </c>
      <c r="C195" s="39" t="str">
        <f>TPG!D129</f>
        <v>Martin Primary School</v>
      </c>
      <c r="D195" s="39" t="str">
        <f>TPG!M129</f>
        <v>TPECG</v>
      </c>
      <c r="E195" s="293">
        <f>TPG!Q129</f>
        <v>0</v>
      </c>
      <c r="F195" s="293">
        <f>TPG!R129</f>
        <v>3777</v>
      </c>
      <c r="G195" s="294"/>
      <c r="H195" s="294"/>
      <c r="I195" s="294"/>
      <c r="J195" s="294"/>
      <c r="K195" s="294"/>
      <c r="L195" s="294"/>
      <c r="M195" s="294"/>
      <c r="N195" s="294"/>
      <c r="O195" s="294"/>
      <c r="P195" s="294"/>
    </row>
    <row r="196" spans="1:16" x14ac:dyDescent="0.25">
      <c r="A196" s="39" t="str">
        <f>TPG!A130</f>
        <v>TPG</v>
      </c>
      <c r="B196" s="39">
        <f>TPG!C130</f>
        <v>3025427</v>
      </c>
      <c r="C196" s="39" t="str">
        <f>TPG!D130</f>
        <v>JCoSS</v>
      </c>
      <c r="D196" s="39" t="str">
        <f>TPG!M130</f>
        <v>TPECG</v>
      </c>
      <c r="E196" s="293">
        <f>TPG!Q130</f>
        <v>0</v>
      </c>
      <c r="F196" s="293">
        <f>TPG!R130</f>
        <v>29204</v>
      </c>
      <c r="G196" s="294"/>
      <c r="H196" s="294"/>
      <c r="I196" s="294"/>
      <c r="J196" s="294"/>
      <c r="K196" s="294"/>
      <c r="L196" s="294"/>
      <c r="M196" s="294"/>
      <c r="N196" s="294"/>
      <c r="O196" s="294"/>
      <c r="P196" s="294"/>
    </row>
    <row r="197" spans="1:16" x14ac:dyDescent="0.25">
      <c r="A197" s="39" t="str">
        <f>TPG!A131</f>
        <v>TPG</v>
      </c>
      <c r="B197" s="39">
        <f>TPG!C131</f>
        <v>3023524</v>
      </c>
      <c r="C197" s="39" t="str">
        <f>TPG!D131</f>
        <v>Beit Shvidler Primary School</v>
      </c>
      <c r="D197" s="39" t="str">
        <f>TPG!M131</f>
        <v>TPECG</v>
      </c>
      <c r="E197" s="293">
        <f>TPG!Q131</f>
        <v>0</v>
      </c>
      <c r="F197" s="293">
        <f>TPG!R131</f>
        <v>1401</v>
      </c>
      <c r="G197" s="294"/>
      <c r="H197" s="294"/>
      <c r="I197" s="294"/>
      <c r="J197" s="294"/>
      <c r="K197" s="294"/>
      <c r="L197" s="294"/>
      <c r="M197" s="294"/>
      <c r="N197" s="294"/>
      <c r="O197" s="294"/>
      <c r="P197" s="294"/>
    </row>
    <row r="198" spans="1:16" x14ac:dyDescent="0.25">
      <c r="A198" s="39" t="str">
        <f>TPG!A132</f>
        <v>TPG</v>
      </c>
      <c r="B198" s="39">
        <f>TPG!C132</f>
        <v>3024004</v>
      </c>
      <c r="C198" s="39" t="str">
        <f>TPG!D132</f>
        <v>Menorah High School (Girls)</v>
      </c>
      <c r="D198" s="39" t="str">
        <f>TPG!M132</f>
        <v>TPECG</v>
      </c>
      <c r="E198" s="293">
        <f>TPG!Q132</f>
        <v>0</v>
      </c>
      <c r="F198" s="293">
        <f>TPG!R132</f>
        <v>7560</v>
      </c>
      <c r="G198" s="294"/>
      <c r="H198" s="294"/>
      <c r="I198" s="294"/>
      <c r="J198" s="294"/>
      <c r="K198" s="294"/>
      <c r="L198" s="294"/>
      <c r="M198" s="294"/>
      <c r="N198" s="294"/>
      <c r="O198" s="294"/>
      <c r="P198" s="294"/>
    </row>
    <row r="199" spans="1:16" x14ac:dyDescent="0.25">
      <c r="A199" s="39" t="str">
        <f>TPG!A133</f>
        <v>TPG</v>
      </c>
      <c r="B199" s="39">
        <f>TPG!C133</f>
        <v>3022053</v>
      </c>
      <c r="C199" s="39" t="str">
        <f>TPG!D133</f>
        <v>Noam Primary School</v>
      </c>
      <c r="D199" s="39" t="str">
        <f>TPG!M133</f>
        <v>TPECG</v>
      </c>
      <c r="E199" s="293">
        <f>TPG!Q133</f>
        <v>0</v>
      </c>
      <c r="F199" s="293">
        <f>TPG!R133</f>
        <v>1584</v>
      </c>
      <c r="G199" s="294"/>
      <c r="H199" s="294"/>
      <c r="I199" s="294"/>
      <c r="J199" s="294"/>
      <c r="K199" s="294"/>
      <c r="L199" s="294"/>
      <c r="M199" s="294"/>
      <c r="N199" s="294"/>
      <c r="O199" s="294"/>
      <c r="P199" s="294"/>
    </row>
    <row r="200" spans="1:16" x14ac:dyDescent="0.25">
      <c r="A200" s="39" t="str">
        <f>TPG!A134</f>
        <v>TPG</v>
      </c>
      <c r="B200" s="39">
        <f>TPG!C134</f>
        <v>0</v>
      </c>
      <c r="C200" s="39" t="str">
        <f>TPG!D134</f>
        <v>Northgate</v>
      </c>
      <c r="D200" s="39" t="str">
        <f>TPG!M134</f>
        <v>TPG</v>
      </c>
      <c r="E200" s="293">
        <f>TPG!Q134</f>
        <v>0</v>
      </c>
      <c r="F200" s="293">
        <f>TPG!R134</f>
        <v>0</v>
      </c>
      <c r="G200" s="294"/>
      <c r="H200" s="294"/>
      <c r="I200" s="294"/>
      <c r="J200" s="294"/>
      <c r="K200" s="294"/>
      <c r="L200" s="294"/>
      <c r="M200" s="294"/>
      <c r="N200" s="294"/>
      <c r="O200" s="294"/>
      <c r="P200" s="294"/>
    </row>
    <row r="201" spans="1:16" x14ac:dyDescent="0.25">
      <c r="A201" s="39" t="str">
        <f>TPG!A135</f>
        <v>TPG</v>
      </c>
      <c r="B201" s="39">
        <f>TPG!C135</f>
        <v>0</v>
      </c>
      <c r="C201" s="39" t="str">
        <f>TPG!D135</f>
        <v>Pavilion</v>
      </c>
      <c r="D201" s="39" t="str">
        <f>TPG!M135</f>
        <v>TPG</v>
      </c>
      <c r="E201" s="293">
        <f>TPG!Q135</f>
        <v>0</v>
      </c>
      <c r="F201" s="293">
        <f>TPG!R135</f>
        <v>0</v>
      </c>
      <c r="G201" s="294"/>
      <c r="H201" s="294"/>
      <c r="I201" s="294"/>
      <c r="J201" s="294"/>
      <c r="K201" s="294"/>
      <c r="L201" s="294"/>
      <c r="M201" s="294"/>
      <c r="N201" s="294"/>
      <c r="O201" s="294"/>
      <c r="P201" s="294"/>
    </row>
    <row r="202" spans="1:16" x14ac:dyDescent="0.25">
      <c r="A202" s="39" t="str">
        <f>TPG!A136</f>
        <v>TPG</v>
      </c>
      <c r="B202" s="39">
        <f>TPG!C136</f>
        <v>0</v>
      </c>
      <c r="C202" s="39" t="str">
        <f>TPG!D136</f>
        <v>Mapledown</v>
      </c>
      <c r="D202" s="39" t="str">
        <f>TPG!M136</f>
        <v>TPG</v>
      </c>
      <c r="E202" s="293">
        <f>TPG!Q136</f>
        <v>0</v>
      </c>
      <c r="F202" s="293">
        <f>TPG!R136</f>
        <v>0</v>
      </c>
      <c r="G202" s="294"/>
      <c r="H202" s="294"/>
      <c r="I202" s="294"/>
      <c r="J202" s="294"/>
      <c r="K202" s="294"/>
      <c r="L202" s="294"/>
      <c r="M202" s="294"/>
      <c r="N202" s="294"/>
      <c r="O202" s="294"/>
      <c r="P202" s="294"/>
    </row>
    <row r="203" spans="1:16" x14ac:dyDescent="0.25">
      <c r="A203" s="39" t="str">
        <f>TPG!A137</f>
        <v>TPG</v>
      </c>
      <c r="B203" s="39">
        <f>TPG!C137</f>
        <v>0</v>
      </c>
      <c r="C203" s="39" t="str">
        <f>TPG!D137</f>
        <v>Northway</v>
      </c>
      <c r="D203" s="39" t="str">
        <f>TPG!M137</f>
        <v>TPG</v>
      </c>
      <c r="E203" s="293">
        <f>TPG!Q137</f>
        <v>0</v>
      </c>
      <c r="F203" s="293">
        <f>TPG!R137</f>
        <v>0</v>
      </c>
      <c r="G203" s="294"/>
      <c r="H203" s="294"/>
      <c r="I203" s="294"/>
      <c r="J203" s="294"/>
      <c r="K203" s="294"/>
      <c r="L203" s="294"/>
      <c r="M203" s="294"/>
      <c r="N203" s="294"/>
      <c r="O203" s="294"/>
      <c r="P203" s="294"/>
    </row>
    <row r="204" spans="1:16" x14ac:dyDescent="0.25">
      <c r="A204" s="39" t="str">
        <f>TPG!A138</f>
        <v>TPG</v>
      </c>
      <c r="B204" s="39">
        <f>TPG!C138</f>
        <v>0</v>
      </c>
      <c r="C204" s="39" t="str">
        <f>TPG!D138</f>
        <v>Oakleigh</v>
      </c>
      <c r="D204" s="39" t="str">
        <f>TPG!M138</f>
        <v>TPG</v>
      </c>
      <c r="E204" s="293">
        <f>TPG!Q138</f>
        <v>0</v>
      </c>
      <c r="F204" s="293">
        <f>TPG!R138</f>
        <v>0</v>
      </c>
      <c r="G204" s="294"/>
      <c r="H204" s="294"/>
      <c r="I204" s="294"/>
      <c r="J204" s="294"/>
      <c r="K204" s="294"/>
      <c r="L204" s="294"/>
      <c r="M204" s="294"/>
      <c r="N204" s="294"/>
      <c r="O204" s="294"/>
      <c r="P204" s="294"/>
    </row>
    <row r="205" spans="1:16" x14ac:dyDescent="0.25">
      <c r="A205" s="39" t="str">
        <f>TPG!A139</f>
        <v>TPG</v>
      </c>
      <c r="B205" s="39">
        <f>TPG!C139</f>
        <v>0</v>
      </c>
      <c r="C205" s="39" t="str">
        <f>TPG!D139</f>
        <v>Kisharon Inclusive Special Free School</v>
      </c>
      <c r="D205" s="39" t="str">
        <f>TPG!M139</f>
        <v>TPG</v>
      </c>
      <c r="E205" s="293">
        <f>TPG!Q139</f>
        <v>0</v>
      </c>
      <c r="F205" s="293">
        <f>TPG!R139</f>
        <v>0</v>
      </c>
      <c r="G205" s="294"/>
      <c r="H205" s="294"/>
      <c r="I205" s="294"/>
      <c r="J205" s="294"/>
      <c r="K205" s="294"/>
      <c r="L205" s="294"/>
      <c r="M205" s="294"/>
      <c r="N205" s="294"/>
      <c r="O205" s="294"/>
      <c r="P205" s="294"/>
    </row>
    <row r="206" spans="1:16" x14ac:dyDescent="0.25">
      <c r="A206" s="39" t="str">
        <f>TPG!A140</f>
        <v>TPG</v>
      </c>
      <c r="B206" s="39">
        <f>TPG!C140</f>
        <v>0</v>
      </c>
      <c r="C206" s="39" t="str">
        <f>TPG!D140</f>
        <v>Oak Hill School</v>
      </c>
      <c r="D206" s="39" t="str">
        <f>TPG!M140</f>
        <v>TPG</v>
      </c>
      <c r="E206" s="293">
        <f>TPG!Q140</f>
        <v>0</v>
      </c>
      <c r="F206" s="293">
        <f>TPG!R140</f>
        <v>0</v>
      </c>
      <c r="G206" s="294"/>
      <c r="H206" s="294"/>
      <c r="I206" s="294"/>
      <c r="J206" s="294"/>
      <c r="K206" s="294"/>
      <c r="L206" s="294"/>
      <c r="M206" s="294"/>
      <c r="N206" s="294"/>
      <c r="O206" s="294"/>
      <c r="P206" s="294"/>
    </row>
    <row r="207" spans="1:16" x14ac:dyDescent="0.25">
      <c r="A207" s="39" t="str">
        <f>TPG!A141</f>
        <v>TPG</v>
      </c>
      <c r="B207" s="39">
        <f>TPG!C141</f>
        <v>0</v>
      </c>
      <c r="C207" s="39" t="str">
        <f>TPG!D141</f>
        <v>Oak Lodge Academy</v>
      </c>
      <c r="D207" s="39" t="str">
        <f>TPG!M141</f>
        <v>TPG</v>
      </c>
      <c r="E207" s="293">
        <f>TPG!Q141</f>
        <v>0</v>
      </c>
      <c r="F207" s="293">
        <f>TPG!R141</f>
        <v>0</v>
      </c>
      <c r="G207" s="294"/>
      <c r="H207" s="294"/>
      <c r="I207" s="294"/>
      <c r="J207" s="294"/>
      <c r="K207" s="294"/>
      <c r="L207" s="294"/>
      <c r="M207" s="294"/>
      <c r="N207" s="294"/>
      <c r="O207" s="294"/>
      <c r="P207" s="294"/>
    </row>
    <row r="208" spans="1:16" x14ac:dyDescent="0.25">
      <c r="A208" s="39" t="str">
        <f>TPG!A142</f>
        <v>TPG</v>
      </c>
      <c r="B208" s="39">
        <f>TPG!C142</f>
        <v>0</v>
      </c>
      <c r="C208" s="39" t="str">
        <f>TPG!D142</f>
        <v>Northgate</v>
      </c>
      <c r="D208" s="39" t="str">
        <f>TPG!M142</f>
        <v>TPG</v>
      </c>
      <c r="E208" s="293">
        <f>TPG!Q142</f>
        <v>0</v>
      </c>
      <c r="F208" s="293">
        <f>TPG!R142</f>
        <v>0</v>
      </c>
      <c r="G208" s="294"/>
      <c r="H208" s="294"/>
      <c r="I208" s="294"/>
      <c r="J208" s="294"/>
      <c r="K208" s="294"/>
      <c r="L208" s="294"/>
      <c r="M208" s="294"/>
      <c r="N208" s="294"/>
      <c r="O208" s="294"/>
      <c r="P208" s="294"/>
    </row>
    <row r="209" spans="1:16" x14ac:dyDescent="0.25">
      <c r="A209" s="39" t="str">
        <f>TPG!A143</f>
        <v>TPG</v>
      </c>
      <c r="B209" s="39">
        <f>TPG!C143</f>
        <v>0</v>
      </c>
      <c r="C209" s="39" t="str">
        <f>TPG!D143</f>
        <v>Pavilion</v>
      </c>
      <c r="D209" s="39" t="str">
        <f>TPG!M143</f>
        <v>TPG</v>
      </c>
      <c r="E209" s="293">
        <f>TPG!Q143</f>
        <v>0</v>
      </c>
      <c r="F209" s="293">
        <f>TPG!R143</f>
        <v>0</v>
      </c>
      <c r="G209" s="294"/>
      <c r="H209" s="294"/>
      <c r="I209" s="294"/>
      <c r="J209" s="294"/>
      <c r="K209" s="294"/>
      <c r="L209" s="294"/>
      <c r="M209" s="294"/>
      <c r="N209" s="294"/>
      <c r="O209" s="294"/>
      <c r="P209" s="294"/>
    </row>
    <row r="210" spans="1:16" x14ac:dyDescent="0.25">
      <c r="A210" s="39" t="str">
        <f>TPG!A144</f>
        <v>TPG</v>
      </c>
      <c r="B210" s="39">
        <f>TPG!C144</f>
        <v>0</v>
      </c>
      <c r="C210" s="39" t="str">
        <f>TPG!D144</f>
        <v>Mapledown</v>
      </c>
      <c r="D210" s="39" t="str">
        <f>TPG!M144</f>
        <v>TPG</v>
      </c>
      <c r="E210" s="293">
        <f>TPG!Q144</f>
        <v>0</v>
      </c>
      <c r="F210" s="293">
        <f>TPG!R144</f>
        <v>0</v>
      </c>
      <c r="G210" s="294"/>
      <c r="H210" s="294"/>
      <c r="I210" s="294"/>
      <c r="J210" s="294"/>
      <c r="K210" s="294"/>
      <c r="L210" s="294"/>
      <c r="M210" s="294"/>
      <c r="N210" s="294"/>
      <c r="O210" s="294"/>
      <c r="P210" s="294"/>
    </row>
    <row r="211" spans="1:16" x14ac:dyDescent="0.25">
      <c r="A211" s="39" t="str">
        <f>TPG!A145</f>
        <v>TPG</v>
      </c>
      <c r="B211" s="39">
        <f>TPG!C145</f>
        <v>0</v>
      </c>
      <c r="C211" s="39" t="str">
        <f>TPG!D145</f>
        <v>Northway</v>
      </c>
      <c r="D211" s="39" t="str">
        <f>TPG!M145</f>
        <v>TPG</v>
      </c>
      <c r="E211" s="293">
        <f>TPG!Q145</f>
        <v>0</v>
      </c>
      <c r="F211" s="293">
        <f>TPG!R145</f>
        <v>0</v>
      </c>
      <c r="G211" s="294"/>
      <c r="H211" s="294"/>
      <c r="I211" s="294"/>
      <c r="J211" s="294"/>
      <c r="K211" s="294"/>
      <c r="L211" s="294"/>
      <c r="M211" s="294"/>
      <c r="N211" s="294"/>
      <c r="O211" s="294"/>
      <c r="P211" s="294"/>
    </row>
    <row r="212" spans="1:16" x14ac:dyDescent="0.25">
      <c r="A212" s="39" t="str">
        <f>TPG!A146</f>
        <v>TPG</v>
      </c>
      <c r="B212" s="39">
        <f>TPG!C146</f>
        <v>0</v>
      </c>
      <c r="C212" s="39" t="str">
        <f>TPG!D146</f>
        <v>Oakleigh</v>
      </c>
      <c r="D212" s="39" t="str">
        <f>TPG!M146</f>
        <v>TPG</v>
      </c>
      <c r="E212" s="293">
        <f>TPG!Q146</f>
        <v>0</v>
      </c>
      <c r="F212" s="293">
        <f>TPG!R146</f>
        <v>0</v>
      </c>
      <c r="G212" s="294"/>
      <c r="H212" s="294"/>
      <c r="I212" s="294"/>
      <c r="J212" s="294"/>
      <c r="K212" s="294"/>
      <c r="L212" s="294"/>
      <c r="M212" s="294"/>
      <c r="N212" s="294"/>
      <c r="O212" s="294"/>
      <c r="P212" s="294"/>
    </row>
    <row r="213" spans="1:16" x14ac:dyDescent="0.25">
      <c r="A213" s="39" t="str">
        <f>TPG!A147</f>
        <v>TPG</v>
      </c>
      <c r="B213" s="39">
        <f>TPG!C147</f>
        <v>0</v>
      </c>
      <c r="C213" s="39" t="str">
        <f>TPG!D147</f>
        <v>Kisharon Inclusive Special Free School</v>
      </c>
      <c r="D213" s="39" t="str">
        <f>TPG!M147</f>
        <v>TPG</v>
      </c>
      <c r="E213" s="293">
        <f>TPG!Q147</f>
        <v>0</v>
      </c>
      <c r="F213" s="293">
        <f>TPG!R147</f>
        <v>0</v>
      </c>
      <c r="G213" s="294"/>
      <c r="H213" s="294"/>
      <c r="I213" s="294"/>
      <c r="J213" s="294"/>
      <c r="K213" s="294"/>
      <c r="L213" s="294"/>
      <c r="M213" s="294"/>
      <c r="N213" s="294"/>
      <c r="O213" s="294"/>
      <c r="P213" s="294"/>
    </row>
    <row r="214" spans="1:16" x14ac:dyDescent="0.25">
      <c r="A214" s="39" t="str">
        <f>TPG!A148</f>
        <v>TPG</v>
      </c>
      <c r="B214" s="39">
        <f>TPG!C148</f>
        <v>0</v>
      </c>
      <c r="C214" s="39" t="str">
        <f>TPG!D148</f>
        <v>Oak Hill School</v>
      </c>
      <c r="D214" s="39" t="str">
        <f>TPG!M148</f>
        <v>TPG</v>
      </c>
      <c r="E214" s="293">
        <f>TPG!Q148</f>
        <v>0</v>
      </c>
      <c r="F214" s="293">
        <f>TPG!R148</f>
        <v>0</v>
      </c>
      <c r="G214" s="294"/>
      <c r="H214" s="294"/>
      <c r="I214" s="294"/>
      <c r="J214" s="294"/>
      <c r="K214" s="294"/>
      <c r="L214" s="294"/>
      <c r="M214" s="294"/>
      <c r="N214" s="294"/>
      <c r="O214" s="294"/>
      <c r="P214" s="294"/>
    </row>
    <row r="215" spans="1:16" x14ac:dyDescent="0.25">
      <c r="A215" s="39" t="str">
        <f>TPG!A149</f>
        <v>TPG</v>
      </c>
      <c r="B215" s="39">
        <f>TPG!C149</f>
        <v>0</v>
      </c>
      <c r="C215" s="39" t="str">
        <f>TPG!D149</f>
        <v>Oak Lodge Academy</v>
      </c>
      <c r="D215" s="39" t="str">
        <f>TPG!M149</f>
        <v>TPG</v>
      </c>
      <c r="E215" s="293">
        <f>TPG!Q149</f>
        <v>0</v>
      </c>
      <c r="F215" s="293">
        <f>TPG!R149</f>
        <v>0</v>
      </c>
      <c r="G215" s="294"/>
      <c r="H215" s="294"/>
      <c r="I215" s="294"/>
      <c r="J215" s="294"/>
      <c r="K215" s="294"/>
      <c r="L215" s="294"/>
      <c r="M215" s="294"/>
      <c r="N215" s="294"/>
      <c r="O215" s="294"/>
      <c r="P215" s="294"/>
    </row>
    <row r="216" spans="1:16" x14ac:dyDescent="0.25">
      <c r="A216" s="39" t="str">
        <f>TPG!A150</f>
        <v>TPG</v>
      </c>
      <c r="B216" s="39">
        <f>TPG!C150</f>
        <v>0</v>
      </c>
      <c r="C216" s="39" t="str">
        <f>TPG!D150</f>
        <v xml:space="preserve"> Please choose a school</v>
      </c>
      <c r="D216" s="39" t="str">
        <f>TPG!M150</f>
        <v>TPG</v>
      </c>
      <c r="E216" s="293"/>
      <c r="F216" s="293">
        <f>TPG!R150</f>
        <v>0</v>
      </c>
      <c r="G216" s="294"/>
      <c r="H216" s="294"/>
      <c r="I216" s="294"/>
      <c r="J216" s="294"/>
      <c r="K216" s="294"/>
      <c r="L216" s="294"/>
      <c r="M216" s="294"/>
      <c r="N216" s="294"/>
      <c r="O216" s="294"/>
      <c r="P216" s="294"/>
    </row>
    <row r="217" spans="1:16" x14ac:dyDescent="0.25">
      <c r="A217" s="39" t="str">
        <f>TPG!A151</f>
        <v>TPG</v>
      </c>
      <c r="B217" s="39">
        <f>TPG!C151</f>
        <v>0</v>
      </c>
      <c r="C217" s="39" t="str">
        <f>TPG!D151</f>
        <v xml:space="preserve"> Please choose a school</v>
      </c>
      <c r="D217" s="39" t="str">
        <f>TPG!M151</f>
        <v>TPG</v>
      </c>
      <c r="E217" s="293"/>
      <c r="F217" s="293">
        <f>TPG!R151</f>
        <v>0</v>
      </c>
      <c r="G217" s="294"/>
      <c r="H217" s="294"/>
      <c r="I217" s="294"/>
      <c r="J217" s="294"/>
      <c r="K217" s="294"/>
      <c r="L217" s="294"/>
      <c r="M217" s="294"/>
      <c r="N217" s="294"/>
      <c r="O217" s="294"/>
      <c r="P217" s="294"/>
    </row>
    <row r="218" spans="1:16" x14ac:dyDescent="0.25">
      <c r="A218" s="39" t="str">
        <f>TPG!A152</f>
        <v>TPG</v>
      </c>
      <c r="B218" s="39">
        <f>TPG!C152</f>
        <v>0</v>
      </c>
      <c r="C218" s="39" t="str">
        <f>TPG!D152</f>
        <v xml:space="preserve"> Please choose a school</v>
      </c>
      <c r="D218" s="39" t="str">
        <f>TPG!M152</f>
        <v>TPG</v>
      </c>
      <c r="E218" s="293"/>
      <c r="F218" s="293">
        <f>TPG!R152</f>
        <v>0</v>
      </c>
      <c r="G218" s="294"/>
      <c r="H218" s="294"/>
      <c r="I218" s="294"/>
      <c r="J218" s="294"/>
      <c r="K218" s="294"/>
      <c r="L218" s="294"/>
      <c r="M218" s="294"/>
      <c r="N218" s="294"/>
      <c r="O218" s="294"/>
      <c r="P218" s="294"/>
    </row>
    <row r="219" spans="1:16" x14ac:dyDescent="0.25">
      <c r="A219" s="39" t="str">
        <f>TPG!A153</f>
        <v>TPG</v>
      </c>
      <c r="B219" s="39">
        <f>TPG!C153</f>
        <v>0</v>
      </c>
      <c r="C219" s="39" t="str">
        <f>TPG!D153</f>
        <v xml:space="preserve"> Please choose a school</v>
      </c>
      <c r="D219" s="39" t="str">
        <f>TPG!M153</f>
        <v>TPG</v>
      </c>
      <c r="E219" s="293"/>
      <c r="F219" s="293">
        <f>TPG!R153</f>
        <v>0</v>
      </c>
      <c r="G219" s="294"/>
      <c r="H219" s="294"/>
      <c r="I219" s="294"/>
      <c r="J219" s="294"/>
      <c r="K219" s="294"/>
      <c r="L219" s="294"/>
      <c r="M219" s="294"/>
      <c r="N219" s="294"/>
      <c r="O219" s="294"/>
      <c r="P219" s="294"/>
    </row>
    <row r="220" spans="1:16" x14ac:dyDescent="0.25">
      <c r="A220" s="39" t="str">
        <f>TPG!A154</f>
        <v>TPG</v>
      </c>
      <c r="B220" s="39">
        <f>TPG!C154</f>
        <v>0</v>
      </c>
      <c r="C220" s="39" t="str">
        <f>TPG!D154</f>
        <v xml:space="preserve"> Please choose a school</v>
      </c>
      <c r="D220" s="39" t="str">
        <f>TPG!M154</f>
        <v>TPG</v>
      </c>
      <c r="E220" s="293"/>
      <c r="F220" s="293">
        <f>TPG!R154</f>
        <v>0</v>
      </c>
      <c r="G220" s="294"/>
      <c r="H220" s="294"/>
      <c r="I220" s="294"/>
      <c r="J220" s="294"/>
      <c r="K220" s="294"/>
      <c r="L220" s="294"/>
      <c r="M220" s="294"/>
      <c r="N220" s="294"/>
      <c r="O220" s="294"/>
      <c r="P220" s="294"/>
    </row>
    <row r="221" spans="1:16" x14ac:dyDescent="0.25">
      <c r="A221" s="39" t="str">
        <f>TPG!A155</f>
        <v>TPG</v>
      </c>
      <c r="B221" s="39">
        <f>TPG!C155</f>
        <v>0</v>
      </c>
      <c r="C221" s="39" t="str">
        <f>TPG!D155</f>
        <v xml:space="preserve"> Please choose a school</v>
      </c>
      <c r="D221" s="39" t="str">
        <f>TPG!M155</f>
        <v>TPG</v>
      </c>
      <c r="E221" s="293"/>
      <c r="F221" s="293">
        <f>TPG!R155</f>
        <v>0</v>
      </c>
      <c r="G221" s="294"/>
      <c r="H221" s="294"/>
      <c r="I221" s="294"/>
      <c r="J221" s="294"/>
      <c r="K221" s="294"/>
      <c r="L221" s="294"/>
      <c r="M221" s="294"/>
      <c r="N221" s="294"/>
      <c r="O221" s="294"/>
      <c r="P221" s="294"/>
    </row>
    <row r="222" spans="1:16" x14ac:dyDescent="0.25">
      <c r="A222" s="39" t="str">
        <f>TPG!A156</f>
        <v>TPG</v>
      </c>
      <c r="B222" s="39">
        <f>TPG!C156</f>
        <v>0</v>
      </c>
      <c r="C222" s="39" t="str">
        <f>TPG!D156</f>
        <v xml:space="preserve"> Please choose a school</v>
      </c>
      <c r="D222" s="39" t="str">
        <f>TPG!M156</f>
        <v>TPG</v>
      </c>
      <c r="E222" s="293"/>
      <c r="F222" s="293"/>
      <c r="G222" s="294"/>
      <c r="H222" s="294"/>
      <c r="I222" s="294"/>
      <c r="J222" s="294"/>
      <c r="K222" s="294"/>
      <c r="L222" s="294"/>
      <c r="M222" s="294"/>
      <c r="N222" s="294"/>
      <c r="O222" s="294"/>
      <c r="P222" s="294"/>
    </row>
    <row r="223" spans="1:16" x14ac:dyDescent="0.25">
      <c r="A223" s="39" t="str">
        <f>TPG!A157</f>
        <v>TPG</v>
      </c>
      <c r="B223" s="39">
        <f>TPG!C157</f>
        <v>0</v>
      </c>
      <c r="C223" s="39" t="str">
        <f>TPG!D157</f>
        <v xml:space="preserve"> Please choose a school</v>
      </c>
      <c r="D223" s="39" t="str">
        <f>TPG!M157</f>
        <v>TPG</v>
      </c>
      <c r="E223" s="293"/>
      <c r="F223" s="293"/>
      <c r="G223" s="294"/>
      <c r="H223" s="294"/>
      <c r="I223" s="294"/>
      <c r="J223" s="294"/>
      <c r="K223" s="294"/>
      <c r="L223" s="294"/>
      <c r="M223" s="294"/>
      <c r="N223" s="294"/>
      <c r="O223" s="294"/>
      <c r="P223" s="294"/>
    </row>
    <row r="224" spans="1:16" x14ac:dyDescent="0.25">
      <c r="A224" s="39" t="str">
        <f>TPG!A158</f>
        <v>TPG</v>
      </c>
      <c r="B224" s="39">
        <f>TPG!C158</f>
        <v>0</v>
      </c>
      <c r="C224" s="39" t="str">
        <f>TPG!D158</f>
        <v xml:space="preserve"> Please choose a school</v>
      </c>
      <c r="D224" s="39" t="str">
        <f>TPG!M158</f>
        <v>TPG</v>
      </c>
      <c r="E224" s="293"/>
      <c r="F224" s="293"/>
      <c r="G224" s="294"/>
      <c r="H224" s="294"/>
      <c r="I224" s="294"/>
      <c r="J224" s="294"/>
      <c r="K224" s="294"/>
      <c r="L224" s="294"/>
      <c r="M224" s="294"/>
      <c r="N224" s="294"/>
      <c r="O224" s="294"/>
      <c r="P224" s="294"/>
    </row>
    <row r="225" spans="1:16" x14ac:dyDescent="0.25">
      <c r="A225" s="39" t="str">
        <f>TPG!A159</f>
        <v>TPG</v>
      </c>
      <c r="B225" s="39">
        <f>TPG!C159</f>
        <v>0</v>
      </c>
      <c r="C225" s="39" t="str">
        <f>TPG!D159</f>
        <v xml:space="preserve"> Please choose a school</v>
      </c>
      <c r="D225" s="39" t="str">
        <f>TPG!M159</f>
        <v>TPG</v>
      </c>
      <c r="E225" s="293"/>
      <c r="F225" s="293"/>
      <c r="G225" s="294"/>
      <c r="H225" s="294"/>
      <c r="I225" s="294"/>
      <c r="J225" s="294"/>
      <c r="K225" s="294"/>
      <c r="L225" s="294"/>
      <c r="M225" s="294"/>
      <c r="N225" s="294"/>
      <c r="O225" s="294"/>
      <c r="P225" s="294"/>
    </row>
    <row r="226" spans="1:16" x14ac:dyDescent="0.25">
      <c r="A226" s="39" t="str">
        <f>TPG!A160</f>
        <v>TPG</v>
      </c>
      <c r="B226" s="39">
        <f>TPG!C160</f>
        <v>0</v>
      </c>
      <c r="C226" s="39" t="str">
        <f>TPG!D160</f>
        <v xml:space="preserve"> Please choose a school</v>
      </c>
      <c r="D226" s="39" t="str">
        <f>TPG!M160</f>
        <v>TPG</v>
      </c>
      <c r="E226" s="293"/>
      <c r="F226" s="293"/>
      <c r="G226" s="294"/>
      <c r="H226" s="294"/>
      <c r="I226" s="294"/>
      <c r="J226" s="294"/>
      <c r="K226" s="294"/>
      <c r="L226" s="294"/>
      <c r="M226" s="294"/>
      <c r="N226" s="294"/>
      <c r="O226" s="294"/>
      <c r="P226" s="294"/>
    </row>
    <row r="227" spans="1:16" x14ac:dyDescent="0.25">
      <c r="A227" s="39" t="str">
        <f>TPG!A161</f>
        <v>TPG</v>
      </c>
      <c r="B227" s="39">
        <f>TPG!C161</f>
        <v>0</v>
      </c>
      <c r="C227" s="39" t="str">
        <f>TPG!D161</f>
        <v xml:space="preserve"> Please choose a school</v>
      </c>
      <c r="D227" s="39" t="str">
        <f>TPG!M161</f>
        <v>TPG</v>
      </c>
      <c r="E227" s="293"/>
      <c r="F227" s="293"/>
      <c r="G227" s="294"/>
      <c r="H227" s="294"/>
      <c r="I227" s="294"/>
      <c r="J227" s="294"/>
      <c r="K227" s="294"/>
      <c r="L227" s="294"/>
      <c r="M227" s="294"/>
      <c r="N227" s="294"/>
      <c r="O227" s="294"/>
      <c r="P227" s="294"/>
    </row>
    <row r="228" spans="1:16" x14ac:dyDescent="0.25">
      <c r="A228" s="39" t="str">
        <f>TPG!A162</f>
        <v>TPG</v>
      </c>
      <c r="B228" s="39">
        <f>TPG!C162</f>
        <v>0</v>
      </c>
      <c r="C228" s="39" t="str">
        <f>TPG!D162</f>
        <v xml:space="preserve"> Please choose a school</v>
      </c>
      <c r="D228" s="39" t="str">
        <f>TPG!M162</f>
        <v>TPG</v>
      </c>
      <c r="E228" s="293"/>
      <c r="F228" s="293"/>
      <c r="G228" s="294"/>
      <c r="H228" s="294"/>
      <c r="I228" s="294"/>
      <c r="J228" s="294"/>
      <c r="K228" s="294"/>
      <c r="L228" s="294"/>
      <c r="M228" s="294"/>
      <c r="N228" s="294"/>
      <c r="O228" s="294"/>
      <c r="P228" s="294"/>
    </row>
    <row r="229" spans="1:16" x14ac:dyDescent="0.25">
      <c r="A229" s="39" t="str">
        <f>TPG!A163</f>
        <v>TPG</v>
      </c>
      <c r="B229" s="39">
        <f>TPG!C163</f>
        <v>0</v>
      </c>
      <c r="C229" s="39" t="str">
        <f>TPG!D163</f>
        <v xml:space="preserve"> Please choose a school</v>
      </c>
      <c r="D229" s="39" t="str">
        <f>TPG!M163</f>
        <v>TPG</v>
      </c>
      <c r="E229" s="293"/>
      <c r="F229" s="293"/>
      <c r="G229" s="294"/>
      <c r="H229" s="294"/>
      <c r="I229" s="294"/>
      <c r="J229" s="294"/>
      <c r="K229" s="294"/>
      <c r="L229" s="294"/>
      <c r="M229" s="294"/>
      <c r="N229" s="294"/>
      <c r="O229" s="294"/>
      <c r="P229" s="294"/>
    </row>
    <row r="230" spans="1:16" x14ac:dyDescent="0.25">
      <c r="A230" s="39" t="str">
        <f>TPG!A164</f>
        <v>TPG</v>
      </c>
      <c r="B230" s="39">
        <f>TPG!C164</f>
        <v>0</v>
      </c>
      <c r="C230" s="39" t="str">
        <f>TPG!D164</f>
        <v xml:space="preserve"> Please choose a school</v>
      </c>
      <c r="D230" s="39" t="str">
        <f>TPG!M164</f>
        <v>TPG</v>
      </c>
      <c r="E230" s="293"/>
      <c r="F230" s="293"/>
      <c r="G230" s="294"/>
      <c r="H230" s="294"/>
      <c r="I230" s="294"/>
      <c r="J230" s="294"/>
      <c r="K230" s="294"/>
      <c r="L230" s="294"/>
      <c r="M230" s="294"/>
      <c r="N230" s="294"/>
      <c r="O230" s="294"/>
      <c r="P230" s="294"/>
    </row>
    <row r="231" spans="1:16" x14ac:dyDescent="0.25">
      <c r="A231" s="39" t="str">
        <f>TPG!A165</f>
        <v>TPG</v>
      </c>
      <c r="B231" s="39">
        <f>TPG!C165</f>
        <v>0</v>
      </c>
      <c r="C231" s="39" t="str">
        <f>TPG!D165</f>
        <v xml:space="preserve"> Please choose a school</v>
      </c>
      <c r="D231" s="39" t="str">
        <f>TPG!M165</f>
        <v>TPG</v>
      </c>
      <c r="E231" s="293"/>
      <c r="F231" s="293"/>
      <c r="G231" s="294"/>
      <c r="H231" s="294"/>
      <c r="I231" s="294"/>
      <c r="J231" s="294"/>
      <c r="K231" s="294"/>
      <c r="L231" s="294"/>
      <c r="M231" s="294"/>
      <c r="N231" s="294"/>
      <c r="O231" s="294"/>
      <c r="P231" s="294"/>
    </row>
    <row r="232" spans="1:16" x14ac:dyDescent="0.25">
      <c r="A232" s="39" t="str">
        <f>TPG!A166</f>
        <v>TPG</v>
      </c>
      <c r="B232" s="39">
        <f>TPG!C166</f>
        <v>0</v>
      </c>
      <c r="C232" s="39" t="str">
        <f>TPG!D166</f>
        <v xml:space="preserve"> Please choose a school</v>
      </c>
      <c r="D232" s="39" t="str">
        <f>TPG!M166</f>
        <v>TPG</v>
      </c>
      <c r="E232" s="293"/>
      <c r="F232" s="293"/>
      <c r="G232" s="294"/>
      <c r="H232" s="294"/>
      <c r="I232" s="294"/>
      <c r="J232" s="294"/>
      <c r="K232" s="294"/>
      <c r="L232" s="294"/>
      <c r="M232" s="294"/>
      <c r="N232" s="294"/>
      <c r="O232" s="294"/>
      <c r="P232" s="294"/>
    </row>
    <row r="233" spans="1:16" x14ac:dyDescent="0.25">
      <c r="A233" s="39" t="str">
        <f>TPG!A167</f>
        <v>TPG</v>
      </c>
      <c r="B233" s="39">
        <f>TPG!C167</f>
        <v>0</v>
      </c>
      <c r="C233" s="39" t="str">
        <f>TPG!D167</f>
        <v xml:space="preserve"> Please choose a school</v>
      </c>
      <c r="D233" s="39" t="str">
        <f>TPG!M167</f>
        <v>TPG</v>
      </c>
      <c r="E233" s="293"/>
      <c r="F233" s="293"/>
      <c r="G233" s="294"/>
      <c r="H233" s="294"/>
      <c r="I233" s="294"/>
      <c r="J233" s="294"/>
      <c r="K233" s="294"/>
      <c r="L233" s="294"/>
      <c r="M233" s="294"/>
      <c r="N233" s="294"/>
      <c r="O233" s="294"/>
      <c r="P233" s="294"/>
    </row>
    <row r="234" spans="1:16" x14ac:dyDescent="0.25">
      <c r="A234" s="39" t="str">
        <f>TPG!A168</f>
        <v>TPG</v>
      </c>
      <c r="B234" s="39">
        <f>TPG!C168</f>
        <v>0</v>
      </c>
      <c r="C234" s="39" t="str">
        <f>TPG!D168</f>
        <v xml:space="preserve"> Please choose a school</v>
      </c>
      <c r="D234" s="39" t="str">
        <f>TPG!M168</f>
        <v>TPG</v>
      </c>
      <c r="E234" s="293"/>
      <c r="F234" s="293"/>
      <c r="G234" s="294"/>
      <c r="H234" s="294"/>
      <c r="I234" s="294"/>
      <c r="J234" s="294"/>
      <c r="K234" s="294"/>
      <c r="L234" s="294"/>
      <c r="M234" s="294"/>
      <c r="N234" s="294"/>
      <c r="O234" s="294"/>
      <c r="P234" s="294"/>
    </row>
    <row r="235" spans="1:16" x14ac:dyDescent="0.25">
      <c r="A235" s="39" t="str">
        <f>TPG!A169</f>
        <v>TPG</v>
      </c>
      <c r="B235" s="39">
        <f>TPG!C169</f>
        <v>0</v>
      </c>
      <c r="C235" s="39" t="str">
        <f>TPG!D169</f>
        <v xml:space="preserve"> Please choose a school</v>
      </c>
      <c r="D235" s="39" t="str">
        <f>TPG!M169</f>
        <v>TPG</v>
      </c>
      <c r="E235" s="293"/>
      <c r="F235" s="293"/>
      <c r="G235" s="294"/>
      <c r="H235" s="294"/>
      <c r="I235" s="294"/>
      <c r="J235" s="294"/>
      <c r="K235" s="294"/>
      <c r="L235" s="294"/>
      <c r="M235" s="294"/>
      <c r="N235" s="294"/>
      <c r="O235" s="294"/>
      <c r="P235" s="294"/>
    </row>
    <row r="236" spans="1:16" x14ac:dyDescent="0.25">
      <c r="A236" s="39" t="str">
        <f>TPG!A170</f>
        <v>TPG</v>
      </c>
      <c r="B236" s="39">
        <f>TPG!C170</f>
        <v>0</v>
      </c>
      <c r="C236" s="39" t="str">
        <f>TPG!D170</f>
        <v xml:space="preserve"> Please choose a school</v>
      </c>
      <c r="D236" s="39" t="str">
        <f>TPG!M170</f>
        <v>TPG</v>
      </c>
      <c r="E236" s="293"/>
      <c r="F236" s="293"/>
      <c r="G236" s="294"/>
      <c r="H236" s="294"/>
      <c r="I236" s="294"/>
      <c r="J236" s="294"/>
      <c r="K236" s="294"/>
      <c r="L236" s="294"/>
      <c r="M236" s="294"/>
      <c r="N236" s="294"/>
      <c r="O236" s="294"/>
      <c r="P236" s="294"/>
    </row>
    <row r="237" spans="1:16" x14ac:dyDescent="0.25">
      <c r="A237" s="39" t="str">
        <f>TPG!A171</f>
        <v>TPG</v>
      </c>
      <c r="B237" s="39">
        <f>TPG!C171</f>
        <v>0</v>
      </c>
      <c r="C237" s="39" t="str">
        <f>TPG!D171</f>
        <v xml:space="preserve"> Please choose a school</v>
      </c>
      <c r="D237" s="39" t="str">
        <f>TPG!M171</f>
        <v>TPG</v>
      </c>
      <c r="E237" s="293"/>
      <c r="F237" s="293"/>
      <c r="G237" s="294"/>
      <c r="H237" s="294"/>
      <c r="I237" s="294"/>
      <c r="J237" s="294"/>
      <c r="K237" s="294"/>
      <c r="L237" s="294"/>
      <c r="M237" s="294"/>
      <c r="N237" s="294"/>
      <c r="O237" s="294"/>
      <c r="P237" s="294"/>
    </row>
    <row r="238" spans="1:16" x14ac:dyDescent="0.25">
      <c r="A238" s="39" t="str">
        <f>TPG!A172</f>
        <v>TPG</v>
      </c>
      <c r="B238" s="39">
        <f>TPG!C172</f>
        <v>0</v>
      </c>
      <c r="C238" s="39" t="str">
        <f>TPG!D172</f>
        <v xml:space="preserve"> Please choose a school</v>
      </c>
      <c r="D238" s="39" t="str">
        <f>TPG!M172</f>
        <v>TPG</v>
      </c>
      <c r="E238" s="293"/>
      <c r="F238" s="293"/>
      <c r="G238" s="294"/>
      <c r="H238" s="294"/>
      <c r="I238" s="294"/>
      <c r="J238" s="294"/>
      <c r="K238" s="294"/>
      <c r="L238" s="294"/>
      <c r="M238" s="294"/>
      <c r="N238" s="294"/>
      <c r="O238" s="294"/>
      <c r="P238" s="294"/>
    </row>
    <row r="239" spans="1:16" x14ac:dyDescent="0.25">
      <c r="A239" s="39" t="str">
        <f>TPG!A173</f>
        <v>TPG</v>
      </c>
      <c r="B239" s="39">
        <f>TPG!C173</f>
        <v>0</v>
      </c>
      <c r="C239" s="39" t="str">
        <f>TPG!D173</f>
        <v xml:space="preserve"> Please choose a school</v>
      </c>
      <c r="D239" s="39" t="str">
        <f>TPG!M173</f>
        <v>TPG</v>
      </c>
      <c r="E239" s="293"/>
      <c r="F239" s="293"/>
      <c r="G239" s="294"/>
      <c r="H239" s="294"/>
      <c r="I239" s="294"/>
      <c r="J239" s="294"/>
      <c r="K239" s="294"/>
      <c r="L239" s="294"/>
      <c r="M239" s="294"/>
      <c r="N239" s="294"/>
      <c r="O239" s="294"/>
      <c r="P239" s="294"/>
    </row>
    <row r="240" spans="1:16" x14ac:dyDescent="0.25">
      <c r="A240" s="39" t="str">
        <f>TPG!A174</f>
        <v>TPG</v>
      </c>
      <c r="B240" s="39">
        <f>TPG!C174</f>
        <v>0</v>
      </c>
      <c r="C240" s="39" t="str">
        <f>TPG!D174</f>
        <v xml:space="preserve"> Please choose a school</v>
      </c>
      <c r="D240" s="39" t="str">
        <f>TPG!M174</f>
        <v>TPG</v>
      </c>
      <c r="E240" s="293"/>
      <c r="F240" s="293"/>
      <c r="G240" s="294"/>
      <c r="H240" s="294"/>
      <c r="I240" s="294"/>
      <c r="J240" s="294"/>
      <c r="K240" s="294"/>
      <c r="L240" s="294"/>
      <c r="M240" s="294"/>
      <c r="N240" s="294"/>
      <c r="O240" s="294"/>
      <c r="P240" s="294"/>
    </row>
    <row r="241" spans="1:16" x14ac:dyDescent="0.25">
      <c r="A241" s="39" t="str">
        <f>TPG!A175</f>
        <v>TPG</v>
      </c>
      <c r="B241" s="39">
        <f>TPG!C175</f>
        <v>0</v>
      </c>
      <c r="C241" s="39" t="str">
        <f>TPG!D175</f>
        <v xml:space="preserve"> Please choose a school</v>
      </c>
      <c r="D241" s="39" t="str">
        <f>TPG!M175</f>
        <v>TPG</v>
      </c>
      <c r="E241" s="293"/>
      <c r="F241" s="293"/>
      <c r="G241" s="294"/>
      <c r="H241" s="294"/>
      <c r="I241" s="294"/>
      <c r="J241" s="294"/>
      <c r="K241" s="294"/>
      <c r="L241" s="294"/>
      <c r="M241" s="294"/>
      <c r="N241" s="294"/>
      <c r="O241" s="294"/>
      <c r="P241" s="294"/>
    </row>
    <row r="242" spans="1:16" x14ac:dyDescent="0.25">
      <c r="A242" s="39" t="str">
        <f>TPG!A176</f>
        <v>TPG</v>
      </c>
      <c r="B242" s="39">
        <f>TPG!C176</f>
        <v>0</v>
      </c>
      <c r="C242" s="39" t="str">
        <f>TPG!D176</f>
        <v xml:space="preserve"> Please choose a school</v>
      </c>
      <c r="D242" s="39" t="str">
        <f>TPG!M176</f>
        <v>TPG</v>
      </c>
      <c r="E242" s="293"/>
      <c r="F242" s="293"/>
      <c r="G242" s="294"/>
      <c r="H242" s="294"/>
      <c r="I242" s="294"/>
      <c r="J242" s="294"/>
      <c r="K242" s="294"/>
      <c r="L242" s="294"/>
      <c r="M242" s="294"/>
      <c r="N242" s="294"/>
      <c r="O242" s="294"/>
      <c r="P242" s="294"/>
    </row>
    <row r="243" spans="1:16" x14ac:dyDescent="0.25">
      <c r="A243" s="39" t="str">
        <f>TPG!A177</f>
        <v>TPG</v>
      </c>
      <c r="B243" s="39">
        <f>TPG!C177</f>
        <v>0</v>
      </c>
      <c r="C243" s="39" t="str">
        <f>TPG!D177</f>
        <v xml:space="preserve"> Please choose a school</v>
      </c>
      <c r="D243" s="39" t="str">
        <f>TPG!M177</f>
        <v>TPG</v>
      </c>
      <c r="E243" s="293"/>
      <c r="F243" s="293"/>
      <c r="G243" s="294"/>
      <c r="H243" s="294"/>
      <c r="I243" s="294"/>
      <c r="J243" s="294"/>
      <c r="K243" s="294"/>
      <c r="L243" s="294"/>
      <c r="M243" s="294"/>
      <c r="N243" s="294"/>
      <c r="O243" s="294"/>
      <c r="P243" s="294"/>
    </row>
    <row r="244" spans="1:16" x14ac:dyDescent="0.25">
      <c r="A244" s="39" t="str">
        <f>TPG!A178</f>
        <v>TPG</v>
      </c>
      <c r="B244" s="39">
        <f>TPG!C178</f>
        <v>0</v>
      </c>
      <c r="C244" s="39" t="str">
        <f>TPG!D178</f>
        <v xml:space="preserve"> Please choose a school</v>
      </c>
      <c r="D244" s="39" t="str">
        <f>TPG!M178</f>
        <v>TPG</v>
      </c>
      <c r="E244" s="293"/>
      <c r="F244" s="293"/>
      <c r="G244" s="294"/>
      <c r="H244" s="294"/>
      <c r="I244" s="294"/>
      <c r="J244" s="294"/>
      <c r="K244" s="294"/>
      <c r="L244" s="294"/>
      <c r="M244" s="294"/>
      <c r="N244" s="294"/>
      <c r="O244" s="294"/>
      <c r="P244" s="294"/>
    </row>
    <row r="245" spans="1:16" x14ac:dyDescent="0.25">
      <c r="A245" s="39" t="str">
        <f>TPG!A179</f>
        <v>TPG</v>
      </c>
      <c r="B245" s="39">
        <f>TPG!C179</f>
        <v>0</v>
      </c>
      <c r="C245" s="39" t="str">
        <f>TPG!D179</f>
        <v xml:space="preserve"> Please choose a school</v>
      </c>
      <c r="D245" s="39" t="str">
        <f>TPG!M179</f>
        <v>TPG</v>
      </c>
      <c r="E245" s="293"/>
      <c r="F245" s="293"/>
      <c r="G245" s="294"/>
      <c r="H245" s="294"/>
      <c r="I245" s="294"/>
      <c r="J245" s="294"/>
      <c r="K245" s="294"/>
      <c r="L245" s="294"/>
      <c r="M245" s="294"/>
      <c r="N245" s="294"/>
      <c r="O245" s="294"/>
      <c r="P245" s="294"/>
    </row>
    <row r="246" spans="1:16" x14ac:dyDescent="0.25">
      <c r="A246" s="39" t="str">
        <f>TPG!A180</f>
        <v>TPG</v>
      </c>
      <c r="B246" s="39">
        <f>TPG!C180</f>
        <v>0</v>
      </c>
      <c r="C246" s="39" t="str">
        <f>TPG!D180</f>
        <v xml:space="preserve"> Please choose a school</v>
      </c>
      <c r="D246" s="39" t="str">
        <f>TPG!M180</f>
        <v>TPG</v>
      </c>
      <c r="E246" s="293"/>
      <c r="F246" s="293"/>
      <c r="G246" s="294"/>
      <c r="H246" s="294"/>
      <c r="I246" s="294"/>
      <c r="J246" s="294"/>
      <c r="K246" s="294"/>
      <c r="L246" s="294"/>
      <c r="M246" s="294"/>
      <c r="N246" s="294"/>
      <c r="O246" s="294"/>
      <c r="P246" s="294"/>
    </row>
    <row r="247" spans="1:16" x14ac:dyDescent="0.25">
      <c r="A247" s="39" t="str">
        <f>TPG!A181</f>
        <v>TPG</v>
      </c>
      <c r="B247" s="39">
        <f>TPG!C181</f>
        <v>0</v>
      </c>
      <c r="C247" s="39" t="str">
        <f>TPG!D181</f>
        <v xml:space="preserve"> Please choose a school</v>
      </c>
      <c r="D247" s="39" t="str">
        <f>TPG!M181</f>
        <v>TPG</v>
      </c>
      <c r="E247" s="293"/>
      <c r="F247" s="293"/>
      <c r="G247" s="294"/>
      <c r="H247" s="294"/>
      <c r="I247" s="294"/>
      <c r="J247" s="294"/>
      <c r="K247" s="294"/>
      <c r="L247" s="294"/>
      <c r="M247" s="294"/>
      <c r="N247" s="294"/>
      <c r="O247" s="294"/>
      <c r="P247" s="294"/>
    </row>
    <row r="248" spans="1:16" x14ac:dyDescent="0.25">
      <c r="A248" s="39" t="str">
        <f>TPG!A182</f>
        <v>TPG</v>
      </c>
      <c r="B248" s="39">
        <f>TPG!C182</f>
        <v>0</v>
      </c>
      <c r="C248" s="39" t="str">
        <f>TPG!D182</f>
        <v xml:space="preserve"> Please choose a school</v>
      </c>
      <c r="D248" s="39" t="str">
        <f>TPG!M182</f>
        <v>TPG</v>
      </c>
      <c r="E248" s="293"/>
      <c r="F248" s="293"/>
      <c r="G248" s="294"/>
      <c r="H248" s="294"/>
      <c r="I248" s="294"/>
      <c r="J248" s="294"/>
      <c r="K248" s="294"/>
      <c r="L248" s="294"/>
      <c r="M248" s="294"/>
      <c r="N248" s="294"/>
      <c r="O248" s="294"/>
      <c r="P248" s="294"/>
    </row>
    <row r="249" spans="1:16" x14ac:dyDescent="0.25">
      <c r="A249" s="39" t="str">
        <f>TPG!A183</f>
        <v>TPG</v>
      </c>
      <c r="B249" s="39">
        <f>TPG!C183</f>
        <v>0</v>
      </c>
      <c r="C249" s="39" t="str">
        <f>TPG!D183</f>
        <v xml:space="preserve"> Please choose a school</v>
      </c>
      <c r="D249" s="39" t="str">
        <f>TPG!M183</f>
        <v>TPG</v>
      </c>
      <c r="E249" s="293"/>
      <c r="F249" s="293"/>
      <c r="G249" s="294"/>
      <c r="H249" s="294"/>
      <c r="I249" s="294"/>
      <c r="J249" s="294"/>
      <c r="K249" s="294"/>
      <c r="L249" s="294"/>
      <c r="M249" s="294"/>
      <c r="N249" s="294"/>
      <c r="O249" s="294"/>
      <c r="P249" s="294"/>
    </row>
    <row r="250" spans="1:16" x14ac:dyDescent="0.25">
      <c r="A250" s="39" t="str">
        <f>TPG!A184</f>
        <v>TPG</v>
      </c>
      <c r="B250" s="39">
        <f>TPG!C184</f>
        <v>0</v>
      </c>
      <c r="C250" s="39" t="str">
        <f>TPG!D184</f>
        <v xml:space="preserve"> Please choose a school</v>
      </c>
      <c r="D250" s="39" t="str">
        <f>TPG!M184</f>
        <v>TPG</v>
      </c>
      <c r="E250" s="293"/>
      <c r="F250" s="293"/>
      <c r="G250" s="294"/>
      <c r="H250" s="294"/>
      <c r="I250" s="294"/>
      <c r="J250" s="294"/>
      <c r="K250" s="294"/>
      <c r="L250" s="294"/>
      <c r="M250" s="294"/>
      <c r="N250" s="294"/>
      <c r="O250" s="294"/>
      <c r="P250" s="294"/>
    </row>
    <row r="251" spans="1:16" x14ac:dyDescent="0.25">
      <c r="A251" s="39" t="str">
        <f>TPG!A185</f>
        <v>TPG</v>
      </c>
      <c r="B251" s="39">
        <f>TPG!C185</f>
        <v>0</v>
      </c>
      <c r="C251" s="39" t="str">
        <f>TPG!D185</f>
        <v xml:space="preserve"> Please choose a school</v>
      </c>
      <c r="D251" s="39" t="str">
        <f>TPG!M185</f>
        <v>TPG</v>
      </c>
      <c r="E251" s="293"/>
      <c r="F251" s="293"/>
      <c r="G251" s="294"/>
      <c r="H251" s="294"/>
      <c r="I251" s="294"/>
      <c r="J251" s="294"/>
      <c r="K251" s="294"/>
      <c r="L251" s="294"/>
      <c r="M251" s="294"/>
      <c r="N251" s="294"/>
      <c r="O251" s="294"/>
      <c r="P251" s="294"/>
    </row>
    <row r="252" spans="1:16" x14ac:dyDescent="0.25">
      <c r="A252" s="39" t="str">
        <f>TPG!A186</f>
        <v>TPG</v>
      </c>
      <c r="B252" s="39">
        <f>TPG!C186</f>
        <v>0</v>
      </c>
      <c r="C252" s="39" t="str">
        <f>TPG!D186</f>
        <v xml:space="preserve"> Please choose a school</v>
      </c>
      <c r="D252" s="39" t="str">
        <f>TPG!M186</f>
        <v>TPG</v>
      </c>
      <c r="E252" s="293"/>
      <c r="F252" s="293"/>
      <c r="G252" s="294"/>
      <c r="H252" s="294"/>
      <c r="I252" s="294"/>
      <c r="J252" s="294"/>
      <c r="K252" s="294"/>
      <c r="L252" s="294"/>
      <c r="M252" s="294"/>
      <c r="N252" s="294"/>
      <c r="O252" s="294"/>
      <c r="P252" s="294"/>
    </row>
    <row r="253" spans="1:16" x14ac:dyDescent="0.25">
      <c r="A253" s="39" t="str">
        <f>TPG!A187</f>
        <v>TPG</v>
      </c>
      <c r="B253" s="39">
        <f>TPG!C187</f>
        <v>0</v>
      </c>
      <c r="C253" s="39" t="str">
        <f>TPG!D187</f>
        <v xml:space="preserve"> Please choose a school</v>
      </c>
      <c r="D253" s="39" t="str">
        <f>TPG!M187</f>
        <v>TPG</v>
      </c>
      <c r="E253" s="293"/>
      <c r="F253" s="293"/>
      <c r="G253" s="294"/>
      <c r="H253" s="294"/>
      <c r="I253" s="294"/>
      <c r="J253" s="294"/>
      <c r="K253" s="294"/>
      <c r="L253" s="294"/>
      <c r="M253" s="294"/>
      <c r="N253" s="294"/>
      <c r="O253" s="294"/>
      <c r="P253" s="294"/>
    </row>
    <row r="254" spans="1:16" x14ac:dyDescent="0.25">
      <c r="A254" s="39" t="str">
        <f>TPG!A188</f>
        <v>TPG</v>
      </c>
      <c r="B254" s="39">
        <f>TPG!C188</f>
        <v>0</v>
      </c>
      <c r="C254" s="39" t="str">
        <f>TPG!D188</f>
        <v xml:space="preserve"> Please choose a school</v>
      </c>
      <c r="D254" s="39" t="str">
        <f>TPG!M188</f>
        <v>TPG</v>
      </c>
      <c r="E254" s="293"/>
      <c r="F254" s="293"/>
      <c r="G254" s="294"/>
      <c r="H254" s="294"/>
      <c r="I254" s="294"/>
      <c r="J254" s="294"/>
      <c r="K254" s="294"/>
      <c r="L254" s="294"/>
      <c r="M254" s="294"/>
      <c r="N254" s="294"/>
      <c r="O254" s="294"/>
      <c r="P254" s="294"/>
    </row>
    <row r="255" spans="1:16" x14ac:dyDescent="0.25">
      <c r="A255" s="39" t="str">
        <f>TPG!A189</f>
        <v>TPG</v>
      </c>
      <c r="B255" s="39">
        <f>TPG!C189</f>
        <v>0</v>
      </c>
      <c r="C255" s="39" t="str">
        <f>TPG!D189</f>
        <v xml:space="preserve"> Please choose a school</v>
      </c>
      <c r="D255" s="39" t="str">
        <f>TPG!M189</f>
        <v>TPG</v>
      </c>
      <c r="E255" s="293"/>
      <c r="F255" s="293"/>
      <c r="G255" s="294"/>
      <c r="H255" s="294"/>
      <c r="I255" s="294"/>
      <c r="J255" s="294"/>
      <c r="K255" s="294"/>
      <c r="L255" s="294"/>
      <c r="M255" s="294"/>
      <c r="N255" s="294"/>
      <c r="O255" s="294"/>
      <c r="P255" s="294"/>
    </row>
    <row r="256" spans="1:16" x14ac:dyDescent="0.25">
      <c r="A256" s="39" t="str">
        <f>TPG!A190</f>
        <v>TPG</v>
      </c>
      <c r="B256" s="39">
        <f>TPG!C190</f>
        <v>0</v>
      </c>
      <c r="C256" s="39" t="str">
        <f>TPG!D190</f>
        <v xml:space="preserve"> Please choose a school</v>
      </c>
      <c r="D256" s="39" t="str">
        <f>TPG!M190</f>
        <v>TPG</v>
      </c>
      <c r="E256" s="293"/>
      <c r="F256" s="293"/>
      <c r="G256" s="294"/>
      <c r="H256" s="294"/>
      <c r="I256" s="294"/>
      <c r="J256" s="294"/>
      <c r="K256" s="294"/>
      <c r="L256" s="294"/>
      <c r="M256" s="294"/>
      <c r="N256" s="294"/>
      <c r="O256" s="294"/>
      <c r="P256" s="294"/>
    </row>
    <row r="257" spans="1:16" x14ac:dyDescent="0.25">
      <c r="A257" s="39" t="str">
        <f>TPG!A191</f>
        <v>TPG</v>
      </c>
      <c r="B257" s="39">
        <f>TPG!C191</f>
        <v>0</v>
      </c>
      <c r="C257" s="39" t="str">
        <f>TPG!D191</f>
        <v xml:space="preserve"> Please choose a school</v>
      </c>
      <c r="D257" s="39" t="str">
        <f>TPG!M191</f>
        <v>TPG</v>
      </c>
      <c r="E257" s="293"/>
      <c r="F257" s="293"/>
      <c r="G257" s="294"/>
      <c r="H257" s="294"/>
      <c r="I257" s="294"/>
      <c r="J257" s="294"/>
      <c r="K257" s="294"/>
      <c r="L257" s="294"/>
      <c r="M257" s="294"/>
      <c r="N257" s="294"/>
      <c r="O257" s="294"/>
      <c r="P257" s="294"/>
    </row>
    <row r="258" spans="1:16" x14ac:dyDescent="0.25">
      <c r="A258" s="39" t="str">
        <f>TPG!A192</f>
        <v>TPG</v>
      </c>
      <c r="B258" s="39">
        <f>TPG!C192</f>
        <v>0</v>
      </c>
      <c r="C258" s="39" t="str">
        <f>TPG!D192</f>
        <v xml:space="preserve"> Please choose a school</v>
      </c>
      <c r="D258" s="39" t="str">
        <f>TPG!M192</f>
        <v>TPG</v>
      </c>
      <c r="E258" s="293"/>
      <c r="F258" s="293"/>
      <c r="G258" s="294"/>
      <c r="H258" s="294"/>
      <c r="I258" s="294"/>
      <c r="J258" s="294"/>
      <c r="K258" s="294"/>
      <c r="L258" s="294"/>
      <c r="M258" s="294"/>
      <c r="N258" s="294"/>
      <c r="O258" s="294"/>
      <c r="P258" s="294"/>
    </row>
    <row r="259" spans="1:16" x14ac:dyDescent="0.25">
      <c r="A259" s="39" t="str">
        <f>TPG!A193</f>
        <v>TPG</v>
      </c>
      <c r="B259" s="39">
        <f>TPG!C193</f>
        <v>0</v>
      </c>
      <c r="C259" s="39" t="str">
        <f>TPG!D193</f>
        <v xml:space="preserve"> Please choose a school</v>
      </c>
      <c r="D259" s="39" t="str">
        <f>TPG!M193</f>
        <v>TPG</v>
      </c>
      <c r="E259" s="293"/>
      <c r="F259" s="293"/>
      <c r="G259" s="294"/>
      <c r="H259" s="294"/>
      <c r="I259" s="294"/>
      <c r="J259" s="294"/>
      <c r="K259" s="294"/>
      <c r="L259" s="294"/>
      <c r="M259" s="294"/>
      <c r="N259" s="294"/>
      <c r="O259" s="294"/>
      <c r="P259" s="294"/>
    </row>
    <row r="260" spans="1:16" x14ac:dyDescent="0.25">
      <c r="A260" s="39" t="str">
        <f>TPG!A194</f>
        <v>TPG</v>
      </c>
      <c r="B260" s="39">
        <f>TPG!C194</f>
        <v>0</v>
      </c>
      <c r="C260" s="39" t="str">
        <f>TPG!D194</f>
        <v xml:space="preserve"> Please choose a school</v>
      </c>
      <c r="D260" s="39" t="str">
        <f>TPG!M194</f>
        <v>TPG</v>
      </c>
      <c r="E260" s="293"/>
      <c r="F260" s="293"/>
      <c r="G260" s="294"/>
      <c r="H260" s="294"/>
      <c r="I260" s="294"/>
      <c r="J260" s="294"/>
      <c r="K260" s="294"/>
      <c r="L260" s="294"/>
      <c r="M260" s="294"/>
      <c r="N260" s="294"/>
      <c r="O260" s="294"/>
      <c r="P260" s="294"/>
    </row>
    <row r="261" spans="1:16" x14ac:dyDescent="0.25">
      <c r="A261" s="39" t="str">
        <f>TPG!A195</f>
        <v>TPG</v>
      </c>
      <c r="B261" s="39">
        <f>TPG!C195</f>
        <v>0</v>
      </c>
      <c r="C261" s="39" t="str">
        <f>TPG!D195</f>
        <v xml:space="preserve"> Please choose a school</v>
      </c>
      <c r="D261" s="39" t="str">
        <f>TPG!M195</f>
        <v>TPG</v>
      </c>
      <c r="E261" s="293"/>
      <c r="F261" s="293"/>
      <c r="G261" s="294"/>
      <c r="H261" s="294"/>
      <c r="I261" s="294"/>
      <c r="J261" s="294"/>
      <c r="K261" s="294"/>
      <c r="L261" s="294"/>
      <c r="M261" s="294"/>
      <c r="N261" s="294"/>
      <c r="O261" s="294"/>
      <c r="P261" s="294"/>
    </row>
    <row r="262" spans="1:16" x14ac:dyDescent="0.25">
      <c r="A262" s="39" t="str">
        <f>TPG!A196</f>
        <v>TPG</v>
      </c>
      <c r="B262" s="39">
        <f>TPG!C196</f>
        <v>0</v>
      </c>
      <c r="C262" s="39" t="str">
        <f>TPG!D196</f>
        <v xml:space="preserve"> Please choose a school</v>
      </c>
      <c r="D262" s="39" t="str">
        <f>TPG!M196</f>
        <v>TPG</v>
      </c>
      <c r="E262" s="293"/>
      <c r="F262" s="293"/>
      <c r="G262" s="294"/>
      <c r="H262" s="294"/>
      <c r="I262" s="294"/>
      <c r="J262" s="294"/>
      <c r="K262" s="294"/>
      <c r="L262" s="294"/>
      <c r="M262" s="294"/>
      <c r="N262" s="294"/>
      <c r="O262" s="294"/>
      <c r="P262" s="294"/>
    </row>
    <row r="263" spans="1:16" x14ac:dyDescent="0.25">
      <c r="A263" s="39" t="str">
        <f>TPG!A197</f>
        <v>TPG</v>
      </c>
      <c r="B263" s="39">
        <f>TPG!C197</f>
        <v>0</v>
      </c>
      <c r="C263" s="39" t="str">
        <f>TPG!D197</f>
        <v xml:space="preserve"> Please choose a school</v>
      </c>
      <c r="D263" s="39" t="str">
        <f>TPG!M197</f>
        <v>TPG</v>
      </c>
      <c r="E263" s="293"/>
      <c r="F263" s="293"/>
      <c r="G263" s="294"/>
      <c r="H263" s="294"/>
      <c r="I263" s="294"/>
      <c r="J263" s="294"/>
      <c r="K263" s="294"/>
      <c r="L263" s="294"/>
      <c r="M263" s="294"/>
      <c r="N263" s="294"/>
      <c r="O263" s="294"/>
      <c r="P263" s="294"/>
    </row>
    <row r="264" spans="1:16" x14ac:dyDescent="0.25">
      <c r="A264" s="39" t="str">
        <f>TPG!A198</f>
        <v>TPG</v>
      </c>
      <c r="B264" s="39">
        <f>TPG!C198</f>
        <v>0</v>
      </c>
      <c r="C264" s="39" t="str">
        <f>TPG!D198</f>
        <v xml:space="preserve"> Please choose a school</v>
      </c>
      <c r="D264" s="39" t="str">
        <f>TPG!M198</f>
        <v>TPG</v>
      </c>
      <c r="E264" s="293"/>
      <c r="F264" s="293"/>
      <c r="G264" s="294"/>
      <c r="H264" s="294"/>
      <c r="I264" s="294"/>
      <c r="J264" s="294"/>
      <c r="K264" s="294"/>
      <c r="L264" s="294"/>
      <c r="M264" s="294"/>
      <c r="N264" s="294"/>
      <c r="O264" s="294"/>
      <c r="P264" s="294"/>
    </row>
    <row r="265" spans="1:16" x14ac:dyDescent="0.25">
      <c r="A265" s="39" t="str">
        <f>TPG!A199</f>
        <v>TPG</v>
      </c>
      <c r="B265" s="39">
        <f>TPG!C199</f>
        <v>0</v>
      </c>
      <c r="C265" s="39" t="str">
        <f>TPG!D199</f>
        <v xml:space="preserve"> Please choose a school</v>
      </c>
      <c r="D265" s="39" t="str">
        <f>TPG!M199</f>
        <v>TPG</v>
      </c>
      <c r="E265" s="293"/>
      <c r="F265" s="293"/>
      <c r="G265" s="294"/>
      <c r="H265" s="294"/>
      <c r="I265" s="294"/>
      <c r="J265" s="294"/>
      <c r="K265" s="294"/>
      <c r="L265" s="294"/>
      <c r="M265" s="294"/>
      <c r="N265" s="294"/>
      <c r="O265" s="294"/>
      <c r="P265" s="294"/>
    </row>
    <row r="266" spans="1:16" x14ac:dyDescent="0.25">
      <c r="A266" s="39" t="str">
        <f>TPG!A200</f>
        <v>TPG</v>
      </c>
      <c r="B266" s="39">
        <f>TPG!C200</f>
        <v>0</v>
      </c>
      <c r="C266" s="39" t="str">
        <f>TPG!D200</f>
        <v xml:space="preserve"> Please choose a school</v>
      </c>
      <c r="D266" s="39" t="str">
        <f>TPG!M200</f>
        <v>TPG</v>
      </c>
      <c r="E266" s="293"/>
      <c r="F266" s="293"/>
      <c r="G266" s="294"/>
      <c r="H266" s="294"/>
      <c r="I266" s="294"/>
      <c r="J266" s="294"/>
      <c r="K266" s="294"/>
      <c r="L266" s="294"/>
      <c r="M266" s="294"/>
      <c r="N266" s="294"/>
      <c r="O266" s="294"/>
      <c r="P266" s="294"/>
    </row>
    <row r="267" spans="1:16" x14ac:dyDescent="0.25">
      <c r="A267" s="39" t="str">
        <f>TPG!A201</f>
        <v>TPG</v>
      </c>
      <c r="B267" s="39">
        <f>TPG!C201</f>
        <v>0</v>
      </c>
      <c r="C267" s="39" t="str">
        <f>TPG!D201</f>
        <v xml:space="preserve"> Please choose a school</v>
      </c>
      <c r="D267" s="39" t="str">
        <f>TPG!M201</f>
        <v>TPG</v>
      </c>
      <c r="E267" s="293"/>
      <c r="F267" s="293"/>
      <c r="G267" s="294"/>
      <c r="H267" s="294"/>
      <c r="I267" s="294"/>
      <c r="J267" s="294"/>
      <c r="K267" s="294"/>
      <c r="L267" s="294"/>
      <c r="M267" s="294"/>
      <c r="N267" s="294"/>
      <c r="O267" s="294"/>
      <c r="P267" s="294"/>
    </row>
    <row r="268" spans="1:16" x14ac:dyDescent="0.25">
      <c r="A268" s="39" t="str">
        <f>TPG!A202</f>
        <v>TPG</v>
      </c>
      <c r="B268" s="39">
        <f>TPG!C202</f>
        <v>0</v>
      </c>
      <c r="C268" s="39" t="str">
        <f>TPG!D202</f>
        <v xml:space="preserve"> Please choose a school</v>
      </c>
      <c r="D268" s="39" t="str">
        <f>TPG!M202</f>
        <v>TPG</v>
      </c>
      <c r="E268" s="293"/>
      <c r="F268" s="293"/>
      <c r="G268" s="294"/>
      <c r="H268" s="294"/>
      <c r="I268" s="294"/>
      <c r="J268" s="294"/>
      <c r="K268" s="294"/>
      <c r="L268" s="294"/>
      <c r="M268" s="294"/>
      <c r="N268" s="294"/>
      <c r="O268" s="294"/>
      <c r="P268" s="294"/>
    </row>
    <row r="269" spans="1:16" x14ac:dyDescent="0.25">
      <c r="A269" s="39" t="str">
        <f>TPG!A203</f>
        <v>TPG</v>
      </c>
      <c r="B269" s="39">
        <f>TPG!C203</f>
        <v>0</v>
      </c>
      <c r="C269" s="39" t="str">
        <f>TPG!D203</f>
        <v xml:space="preserve"> Please choose a school</v>
      </c>
      <c r="D269" s="39" t="str">
        <f>TPG!M203</f>
        <v>TPG</v>
      </c>
      <c r="E269" s="293"/>
      <c r="F269" s="293"/>
      <c r="G269" s="294"/>
      <c r="H269" s="294"/>
      <c r="I269" s="294"/>
      <c r="J269" s="294"/>
      <c r="K269" s="294"/>
      <c r="L269" s="294"/>
      <c r="M269" s="294"/>
      <c r="N269" s="294"/>
      <c r="O269" s="294"/>
      <c r="P269" s="294"/>
    </row>
    <row r="270" spans="1:16" x14ac:dyDescent="0.25">
      <c r="A270" s="39" t="str">
        <f>TPG!A204</f>
        <v>TPG</v>
      </c>
      <c r="B270" s="39">
        <f>TPG!C204</f>
        <v>0</v>
      </c>
      <c r="C270" s="39" t="str">
        <f>TPG!D204</f>
        <v xml:space="preserve"> Please choose a school</v>
      </c>
      <c r="D270" s="39" t="str">
        <f>TPG!M204</f>
        <v>TPG</v>
      </c>
      <c r="E270" s="293"/>
      <c r="F270" s="293"/>
      <c r="G270" s="294"/>
      <c r="H270" s="294"/>
      <c r="I270" s="294"/>
      <c r="J270" s="294"/>
      <c r="K270" s="294"/>
      <c r="L270" s="294"/>
      <c r="M270" s="294"/>
      <c r="N270" s="294"/>
      <c r="O270" s="294"/>
      <c r="P270" s="294"/>
    </row>
    <row r="271" spans="1:16" x14ac:dyDescent="0.25">
      <c r="A271" s="39" t="str">
        <f>TPG!A205</f>
        <v>TPG</v>
      </c>
      <c r="B271" s="39">
        <f>TPG!C205</f>
        <v>0</v>
      </c>
      <c r="C271" s="39" t="str">
        <f>TPG!D205</f>
        <v xml:space="preserve"> Please choose a school</v>
      </c>
      <c r="D271" s="39" t="str">
        <f>TPG!M205</f>
        <v>TPG</v>
      </c>
      <c r="E271" s="293"/>
      <c r="F271" s="293"/>
      <c r="G271" s="294"/>
      <c r="H271" s="294"/>
      <c r="I271" s="294"/>
      <c r="J271" s="294"/>
      <c r="K271" s="294"/>
      <c r="L271" s="294"/>
      <c r="M271" s="294"/>
      <c r="N271" s="294"/>
      <c r="O271" s="294"/>
      <c r="P271" s="294"/>
    </row>
    <row r="272" spans="1:16" x14ac:dyDescent="0.25">
      <c r="A272" s="39" t="str">
        <f>TPG!A206</f>
        <v>TPG</v>
      </c>
      <c r="B272" s="39">
        <f>TPG!C206</f>
        <v>0</v>
      </c>
      <c r="C272" s="39" t="str">
        <f>TPG!D206</f>
        <v xml:space="preserve"> Please choose a school</v>
      </c>
      <c r="D272" s="39" t="str">
        <f>TPG!M206</f>
        <v>TPG</v>
      </c>
      <c r="E272" s="293"/>
      <c r="F272" s="293"/>
      <c r="G272" s="294"/>
      <c r="H272" s="294"/>
      <c r="I272" s="294"/>
      <c r="J272" s="294"/>
      <c r="K272" s="294"/>
      <c r="L272" s="294"/>
      <c r="M272" s="294"/>
      <c r="N272" s="294"/>
      <c r="O272" s="294"/>
      <c r="P272" s="294"/>
    </row>
    <row r="273" spans="1:16" x14ac:dyDescent="0.25">
      <c r="A273" s="39" t="str">
        <f>TPG!A207</f>
        <v>TPG</v>
      </c>
      <c r="B273" s="39">
        <f>TPG!C207</f>
        <v>0</v>
      </c>
      <c r="C273" s="39" t="str">
        <f>TPG!D207</f>
        <v xml:space="preserve"> Please choose a school</v>
      </c>
      <c r="D273" s="39" t="str">
        <f>TPG!M207</f>
        <v>TPG</v>
      </c>
      <c r="E273" s="293"/>
      <c r="F273" s="293"/>
      <c r="G273" s="294"/>
      <c r="H273" s="294"/>
      <c r="I273" s="294"/>
      <c r="J273" s="294"/>
      <c r="K273" s="294"/>
      <c r="L273" s="294"/>
      <c r="M273" s="294"/>
      <c r="N273" s="294"/>
      <c r="O273" s="294"/>
      <c r="P273" s="294"/>
    </row>
    <row r="274" spans="1:16" x14ac:dyDescent="0.25">
      <c r="A274" s="39" t="str">
        <f>TPG!A208</f>
        <v>TPG</v>
      </c>
      <c r="B274" s="39">
        <f>TPG!C208</f>
        <v>0</v>
      </c>
      <c r="C274" s="39" t="str">
        <f>TPG!D208</f>
        <v xml:space="preserve"> Please choose a school</v>
      </c>
      <c r="D274" s="39" t="str">
        <f>TPG!M208</f>
        <v>TPG</v>
      </c>
      <c r="E274" s="293"/>
      <c r="F274" s="293"/>
      <c r="G274" s="294"/>
      <c r="H274" s="294"/>
      <c r="I274" s="294"/>
      <c r="J274" s="294"/>
      <c r="K274" s="294"/>
      <c r="L274" s="294"/>
      <c r="M274" s="294"/>
      <c r="N274" s="294"/>
      <c r="O274" s="294"/>
      <c r="P274" s="294"/>
    </row>
    <row r="275" spans="1:16" x14ac:dyDescent="0.25">
      <c r="A275" s="39" t="str">
        <f>TPG!A209</f>
        <v>TPG</v>
      </c>
      <c r="B275" s="39">
        <f>TPG!C209</f>
        <v>0</v>
      </c>
      <c r="C275" s="39" t="str">
        <f>TPG!D209</f>
        <v xml:space="preserve"> Please choose a school</v>
      </c>
      <c r="D275" s="39" t="str">
        <f>TPG!M209</f>
        <v>TPG</v>
      </c>
      <c r="E275" s="293"/>
      <c r="F275" s="293"/>
      <c r="G275" s="294"/>
      <c r="H275" s="294"/>
      <c r="I275" s="294"/>
      <c r="J275" s="294"/>
      <c r="K275" s="294"/>
      <c r="L275" s="294"/>
      <c r="M275" s="294"/>
      <c r="N275" s="294"/>
      <c r="O275" s="294"/>
      <c r="P275" s="294"/>
    </row>
    <row r="276" spans="1:16" x14ac:dyDescent="0.25">
      <c r="A276" s="39" t="str">
        <f>TPG!A210</f>
        <v>TPG</v>
      </c>
      <c r="B276" s="39">
        <f>TPG!C210</f>
        <v>0</v>
      </c>
      <c r="C276" s="39" t="str">
        <f>TPG!D210</f>
        <v xml:space="preserve"> Please choose a school</v>
      </c>
      <c r="D276" s="39" t="str">
        <f>TPG!M210</f>
        <v>TPG</v>
      </c>
      <c r="E276" s="293"/>
      <c r="F276" s="293"/>
      <c r="G276" s="294"/>
      <c r="H276" s="294"/>
      <c r="I276" s="294"/>
      <c r="J276" s="294"/>
      <c r="K276" s="294"/>
      <c r="L276" s="294"/>
      <c r="M276" s="294"/>
      <c r="N276" s="294"/>
      <c r="O276" s="294"/>
      <c r="P276" s="294"/>
    </row>
    <row r="277" spans="1:16" x14ac:dyDescent="0.25">
      <c r="A277" s="39" t="str">
        <f>TPG!A211</f>
        <v>TPG</v>
      </c>
      <c r="B277" s="39">
        <f>TPG!C211</f>
        <v>0</v>
      </c>
      <c r="C277" s="39" t="str">
        <f>TPG!D211</f>
        <v xml:space="preserve"> Please choose a school</v>
      </c>
      <c r="D277" s="39" t="str">
        <f>TPG!M211</f>
        <v>TPG</v>
      </c>
      <c r="E277" s="293"/>
      <c r="F277" s="293"/>
      <c r="G277" s="294"/>
      <c r="H277" s="294"/>
      <c r="I277" s="294"/>
      <c r="J277" s="294"/>
      <c r="K277" s="294"/>
      <c r="L277" s="294"/>
      <c r="M277" s="294"/>
      <c r="N277" s="294"/>
      <c r="O277" s="294"/>
      <c r="P277" s="294"/>
    </row>
    <row r="278" spans="1:16" x14ac:dyDescent="0.25">
      <c r="A278" s="39" t="str">
        <f>TPG!A212</f>
        <v>TPG</v>
      </c>
      <c r="B278" s="39">
        <f>TPG!C212</f>
        <v>0</v>
      </c>
      <c r="C278" s="39" t="str">
        <f>TPG!D212</f>
        <v xml:space="preserve"> Please choose a school</v>
      </c>
      <c r="D278" s="39" t="str">
        <f>TPG!M212</f>
        <v>TPG</v>
      </c>
      <c r="E278" s="293"/>
      <c r="F278" s="293"/>
      <c r="G278" s="294"/>
      <c r="H278" s="294"/>
      <c r="I278" s="294"/>
      <c r="J278" s="294"/>
      <c r="K278" s="294"/>
      <c r="L278" s="294"/>
      <c r="M278" s="294"/>
      <c r="N278" s="294"/>
      <c r="O278" s="294"/>
      <c r="P278" s="294"/>
    </row>
    <row r="279" spans="1:16" x14ac:dyDescent="0.25">
      <c r="A279" s="39" t="str">
        <f>TPG!A213</f>
        <v>TPG</v>
      </c>
      <c r="B279" s="39">
        <f>TPG!C213</f>
        <v>0</v>
      </c>
      <c r="C279" s="39" t="str">
        <f>TPG!D213</f>
        <v xml:space="preserve"> Please choose a school</v>
      </c>
      <c r="D279" s="39" t="str">
        <f>TPG!M213</f>
        <v>TPG</v>
      </c>
      <c r="E279" s="293"/>
      <c r="F279" s="293"/>
      <c r="G279" s="294"/>
      <c r="H279" s="294"/>
      <c r="I279" s="294"/>
      <c r="J279" s="294"/>
      <c r="K279" s="294"/>
      <c r="L279" s="294"/>
      <c r="M279" s="294"/>
      <c r="N279" s="294"/>
      <c r="O279" s="294"/>
      <c r="P279" s="294"/>
    </row>
    <row r="280" spans="1:16" x14ac:dyDescent="0.25">
      <c r="A280" s="39" t="str">
        <f>TPG!A214</f>
        <v>TPG</v>
      </c>
      <c r="B280" s="39">
        <f>TPG!C214</f>
        <v>0</v>
      </c>
      <c r="C280" s="39" t="str">
        <f>TPG!D214</f>
        <v xml:space="preserve"> Please choose a school</v>
      </c>
      <c r="D280" s="39" t="str">
        <f>TPG!M214</f>
        <v>TPG</v>
      </c>
      <c r="E280" s="293"/>
      <c r="F280" s="293"/>
      <c r="G280" s="294"/>
      <c r="H280" s="294"/>
      <c r="I280" s="294"/>
      <c r="J280" s="294"/>
      <c r="K280" s="294"/>
      <c r="L280" s="294"/>
      <c r="M280" s="294"/>
      <c r="N280" s="294"/>
      <c r="O280" s="294"/>
      <c r="P280" s="294"/>
    </row>
    <row r="281" spans="1:16" x14ac:dyDescent="0.25">
      <c r="A281" s="39" t="str">
        <f>TPG!A215</f>
        <v>TPG</v>
      </c>
      <c r="B281" s="39">
        <f>TPG!C215</f>
        <v>0</v>
      </c>
      <c r="C281" s="39" t="str">
        <f>TPG!D215</f>
        <v xml:space="preserve"> Please choose a school</v>
      </c>
      <c r="D281" s="39" t="str">
        <f>TPG!M215</f>
        <v>TPG</v>
      </c>
      <c r="E281" s="293"/>
      <c r="F281" s="293"/>
      <c r="G281" s="294"/>
      <c r="H281" s="294"/>
      <c r="I281" s="294"/>
      <c r="J281" s="294"/>
      <c r="K281" s="294"/>
      <c r="L281" s="294"/>
      <c r="M281" s="294"/>
      <c r="N281" s="294"/>
      <c r="O281" s="294"/>
      <c r="P281" s="294"/>
    </row>
    <row r="282" spans="1:16" x14ac:dyDescent="0.25">
      <c r="A282" s="39" t="str">
        <f>TPG!A216</f>
        <v>TPG</v>
      </c>
      <c r="B282" s="39">
        <f>TPG!C216</f>
        <v>0</v>
      </c>
      <c r="C282" s="39" t="str">
        <f>TPG!D216</f>
        <v xml:space="preserve"> Please choose a school</v>
      </c>
      <c r="D282" s="39" t="str">
        <f>TPG!M216</f>
        <v>TPG</v>
      </c>
      <c r="E282" s="293"/>
      <c r="F282" s="293"/>
      <c r="G282" s="294"/>
      <c r="H282" s="294"/>
      <c r="I282" s="294"/>
      <c r="J282" s="294"/>
      <c r="K282" s="294"/>
      <c r="L282" s="294"/>
      <c r="M282" s="294"/>
      <c r="N282" s="294"/>
      <c r="O282" s="294"/>
      <c r="P282" s="294"/>
    </row>
    <row r="283" spans="1:16" x14ac:dyDescent="0.25">
      <c r="A283" s="39" t="str">
        <f>TPG!A217</f>
        <v>TPG</v>
      </c>
      <c r="B283" s="39">
        <f>TPG!C217</f>
        <v>0</v>
      </c>
      <c r="C283" s="39" t="str">
        <f>TPG!D217</f>
        <v xml:space="preserve"> Please choose a school</v>
      </c>
      <c r="D283" s="39" t="str">
        <f>TPG!M217</f>
        <v>TPG</v>
      </c>
      <c r="E283" s="293"/>
      <c r="F283" s="293"/>
      <c r="G283" s="294"/>
      <c r="H283" s="294"/>
      <c r="I283" s="294"/>
      <c r="J283" s="294"/>
      <c r="K283" s="294"/>
      <c r="L283" s="294"/>
      <c r="M283" s="294"/>
      <c r="N283" s="294"/>
      <c r="O283" s="294"/>
      <c r="P283" s="294"/>
    </row>
    <row r="284" spans="1:16" x14ac:dyDescent="0.25">
      <c r="A284" s="39" t="str">
        <f>TPG!A218</f>
        <v>TPG</v>
      </c>
      <c r="B284" s="39">
        <f>TPG!C218</f>
        <v>0</v>
      </c>
      <c r="C284" s="39" t="str">
        <f>TPG!D218</f>
        <v xml:space="preserve"> Please choose a school</v>
      </c>
      <c r="D284" s="39" t="str">
        <f>TPG!M218</f>
        <v>TPG</v>
      </c>
      <c r="E284" s="293"/>
      <c r="F284" s="293"/>
      <c r="G284" s="294"/>
      <c r="H284" s="294"/>
      <c r="I284" s="294"/>
      <c r="J284" s="294"/>
      <c r="K284" s="294"/>
      <c r="L284" s="294"/>
      <c r="M284" s="294"/>
      <c r="N284" s="294"/>
      <c r="O284" s="294"/>
      <c r="P284" s="294"/>
    </row>
    <row r="285" spans="1:16" x14ac:dyDescent="0.25">
      <c r="A285" s="39" t="str">
        <f>TPG!A219</f>
        <v>TPG</v>
      </c>
      <c r="B285" s="39">
        <f>TPG!C219</f>
        <v>0</v>
      </c>
      <c r="C285" s="39" t="str">
        <f>TPG!D219</f>
        <v xml:space="preserve"> Please choose a school</v>
      </c>
      <c r="D285" s="39" t="str">
        <f>TPG!M219</f>
        <v>TPG</v>
      </c>
      <c r="E285" s="293"/>
      <c r="F285" s="293"/>
      <c r="G285" s="294"/>
      <c r="H285" s="294"/>
      <c r="I285" s="294"/>
      <c r="J285" s="294"/>
      <c r="K285" s="294"/>
      <c r="L285" s="294"/>
      <c r="M285" s="294"/>
      <c r="N285" s="294"/>
      <c r="O285" s="294"/>
      <c r="P285" s="294"/>
    </row>
    <row r="286" spans="1:16" x14ac:dyDescent="0.25">
      <c r="A286" s="39" t="str">
        <f>TPG!A220</f>
        <v>TPG</v>
      </c>
      <c r="B286" s="39">
        <f>TPG!C220</f>
        <v>0</v>
      </c>
      <c r="C286" s="39" t="str">
        <f>TPG!D220</f>
        <v xml:space="preserve"> Please choose a school</v>
      </c>
      <c r="D286" s="39" t="str">
        <f>TPG!M220</f>
        <v>TPG</v>
      </c>
      <c r="E286" s="293"/>
      <c r="F286" s="293"/>
      <c r="G286" s="294"/>
      <c r="H286" s="294"/>
      <c r="I286" s="294"/>
      <c r="J286" s="294"/>
      <c r="K286" s="294"/>
      <c r="L286" s="294"/>
      <c r="M286" s="294"/>
      <c r="N286" s="294"/>
      <c r="O286" s="294"/>
      <c r="P286" s="294"/>
    </row>
    <row r="287" spans="1:16" x14ac:dyDescent="0.25">
      <c r="A287" s="39" t="str">
        <f>TPG!A221</f>
        <v>TPG</v>
      </c>
      <c r="B287" s="39">
        <f>TPG!C221</f>
        <v>0</v>
      </c>
      <c r="C287" s="39" t="str">
        <f>TPG!D221</f>
        <v xml:space="preserve"> Please choose a school</v>
      </c>
      <c r="D287" s="39" t="str">
        <f>TPG!M221</f>
        <v>TPG</v>
      </c>
      <c r="E287" s="293"/>
      <c r="F287" s="293"/>
      <c r="G287" s="294"/>
      <c r="H287" s="294"/>
      <c r="I287" s="294"/>
      <c r="J287" s="294"/>
      <c r="K287" s="294"/>
      <c r="L287" s="294"/>
      <c r="M287" s="294"/>
      <c r="N287" s="294"/>
      <c r="O287" s="294"/>
      <c r="P287" s="294"/>
    </row>
    <row r="288" spans="1:16" x14ac:dyDescent="0.25">
      <c r="A288" s="39" t="str">
        <f>TPG!A222</f>
        <v>TPG</v>
      </c>
      <c r="B288" s="39">
        <f>TPG!C222</f>
        <v>0</v>
      </c>
      <c r="C288" s="39" t="str">
        <f>TPG!D222</f>
        <v xml:space="preserve"> Please choose a school</v>
      </c>
      <c r="D288" s="39" t="str">
        <f>TPG!M222</f>
        <v>TPG</v>
      </c>
      <c r="E288" s="293"/>
      <c r="F288" s="293"/>
      <c r="G288" s="294"/>
      <c r="H288" s="294"/>
      <c r="I288" s="294"/>
      <c r="J288" s="294"/>
      <c r="K288" s="294"/>
      <c r="L288" s="294"/>
      <c r="M288" s="294"/>
      <c r="N288" s="294"/>
      <c r="O288" s="294"/>
      <c r="P288" s="294"/>
    </row>
    <row r="289" spans="1:16" x14ac:dyDescent="0.25">
      <c r="A289" s="39" t="str">
        <f>TPG!A223</f>
        <v>TPG</v>
      </c>
      <c r="B289" s="39">
        <f>TPG!C223</f>
        <v>0</v>
      </c>
      <c r="C289" s="39" t="str">
        <f>TPG!D223</f>
        <v xml:space="preserve"> Please choose a school</v>
      </c>
      <c r="D289" s="39" t="str">
        <f>TPG!M223</f>
        <v>TPG</v>
      </c>
      <c r="E289" s="293"/>
      <c r="F289" s="293"/>
      <c r="G289" s="294"/>
      <c r="H289" s="294"/>
      <c r="I289" s="294"/>
      <c r="J289" s="294"/>
      <c r="K289" s="294"/>
      <c r="L289" s="294"/>
      <c r="M289" s="294"/>
      <c r="N289" s="294"/>
      <c r="O289" s="294"/>
      <c r="P289" s="294"/>
    </row>
    <row r="290" spans="1:16" x14ac:dyDescent="0.25">
      <c r="A290" s="39" t="str">
        <f>TPG!A224</f>
        <v>TPG</v>
      </c>
      <c r="B290" s="39">
        <f>TPG!C224</f>
        <v>0</v>
      </c>
      <c r="C290" s="39" t="str">
        <f>TPG!D224</f>
        <v xml:space="preserve"> Please choose a school</v>
      </c>
      <c r="D290" s="39" t="str">
        <f>TPG!M224</f>
        <v>TPG</v>
      </c>
      <c r="E290" s="293"/>
      <c r="F290" s="293"/>
      <c r="G290" s="294"/>
      <c r="H290" s="294"/>
      <c r="I290" s="294"/>
      <c r="J290" s="294"/>
      <c r="K290" s="294"/>
      <c r="L290" s="294"/>
      <c r="M290" s="294"/>
      <c r="N290" s="294"/>
      <c r="O290" s="294"/>
      <c r="P290" s="294"/>
    </row>
    <row r="291" spans="1:16" x14ac:dyDescent="0.25">
      <c r="A291" s="39" t="str">
        <f>TPG!A225</f>
        <v>TPG</v>
      </c>
      <c r="B291" s="39">
        <f>TPG!C225</f>
        <v>0</v>
      </c>
      <c r="C291" s="39" t="str">
        <f>TPG!D225</f>
        <v xml:space="preserve"> Please choose a school</v>
      </c>
      <c r="D291" s="39" t="str">
        <f>TPG!M225</f>
        <v>TPG</v>
      </c>
      <c r="E291" s="293"/>
      <c r="F291" s="293"/>
      <c r="G291" s="294"/>
      <c r="H291" s="294"/>
      <c r="I291" s="294"/>
      <c r="J291" s="294"/>
      <c r="K291" s="294"/>
      <c r="L291" s="294"/>
      <c r="M291" s="294"/>
      <c r="N291" s="294"/>
      <c r="O291" s="294"/>
      <c r="P291" s="294"/>
    </row>
    <row r="292" spans="1:16" x14ac:dyDescent="0.25">
      <c r="A292" s="39" t="str">
        <f>TPG!A226</f>
        <v>TPG</v>
      </c>
      <c r="B292" s="39">
        <f>TPG!C226</f>
        <v>0</v>
      </c>
      <c r="C292" s="39" t="str">
        <f>TPG!D226</f>
        <v xml:space="preserve"> Please choose a school</v>
      </c>
      <c r="D292" s="39" t="str">
        <f>TPG!M226</f>
        <v>TPG</v>
      </c>
      <c r="E292" s="293"/>
      <c r="F292" s="293"/>
      <c r="G292" s="294"/>
      <c r="H292" s="294"/>
      <c r="I292" s="294"/>
      <c r="J292" s="294"/>
      <c r="K292" s="294"/>
      <c r="L292" s="294"/>
      <c r="M292" s="294"/>
      <c r="N292" s="294"/>
      <c r="O292" s="294"/>
      <c r="P292" s="294"/>
    </row>
    <row r="293" spans="1:16" x14ac:dyDescent="0.25">
      <c r="A293" s="39" t="str">
        <f>TPG!A227</f>
        <v>TPG</v>
      </c>
      <c r="B293" s="39">
        <f>TPG!C227</f>
        <v>0</v>
      </c>
      <c r="C293" s="39" t="str">
        <f>TPG!D227</f>
        <v xml:space="preserve"> Please choose a school</v>
      </c>
      <c r="D293" s="39" t="str">
        <f>TPG!M227</f>
        <v>TPG</v>
      </c>
      <c r="E293" s="293"/>
      <c r="F293" s="293"/>
      <c r="G293" s="294"/>
      <c r="H293" s="294"/>
      <c r="I293" s="294"/>
      <c r="J293" s="294"/>
      <c r="K293" s="294"/>
      <c r="L293" s="294"/>
      <c r="M293" s="294"/>
      <c r="N293" s="294"/>
      <c r="O293" s="294"/>
      <c r="P293" s="294"/>
    </row>
    <row r="294" spans="1:16" x14ac:dyDescent="0.25">
      <c r="A294" s="39" t="str">
        <f>TPG!A228</f>
        <v>TPG</v>
      </c>
      <c r="B294" s="39">
        <f>TPG!C228</f>
        <v>0</v>
      </c>
      <c r="C294" s="39" t="str">
        <f>TPG!D228</f>
        <v xml:space="preserve"> Please choose a school</v>
      </c>
      <c r="D294" s="39" t="str">
        <f>TPG!M228</f>
        <v>TPG</v>
      </c>
      <c r="E294" s="293"/>
      <c r="F294" s="293"/>
      <c r="G294" s="294"/>
      <c r="H294" s="294"/>
      <c r="I294" s="294"/>
      <c r="J294" s="294"/>
      <c r="K294" s="294"/>
      <c r="L294" s="294"/>
      <c r="M294" s="294"/>
      <c r="N294" s="294"/>
      <c r="O294" s="294"/>
      <c r="P294" s="294"/>
    </row>
    <row r="295" spans="1:16" x14ac:dyDescent="0.25">
      <c r="A295" s="39" t="str">
        <f>TPG!A229</f>
        <v>TPG</v>
      </c>
      <c r="B295" s="39">
        <f>TPG!C229</f>
        <v>0</v>
      </c>
      <c r="C295" s="39" t="str">
        <f>TPG!D229</f>
        <v xml:space="preserve"> Please choose a school</v>
      </c>
      <c r="D295" s="39" t="str">
        <f>TPG!M229</f>
        <v>TPG</v>
      </c>
      <c r="E295" s="293"/>
      <c r="F295" s="293"/>
      <c r="G295" s="294"/>
      <c r="H295" s="294"/>
      <c r="I295" s="294"/>
      <c r="J295" s="294"/>
      <c r="K295" s="294"/>
      <c r="L295" s="294"/>
      <c r="M295" s="294"/>
      <c r="N295" s="294"/>
      <c r="O295" s="294"/>
      <c r="P295" s="294"/>
    </row>
    <row r="296" spans="1:16" x14ac:dyDescent="0.25">
      <c r="A296" s="39" t="str">
        <f>TPG!A230</f>
        <v>TPG</v>
      </c>
      <c r="B296" s="39">
        <f>TPG!C230</f>
        <v>0</v>
      </c>
      <c r="C296" s="39" t="str">
        <f>TPG!D230</f>
        <v xml:space="preserve"> Please choose a school</v>
      </c>
      <c r="D296" s="39" t="str">
        <f>TPG!M230</f>
        <v>TPG</v>
      </c>
      <c r="E296" s="293"/>
      <c r="F296" s="293"/>
      <c r="G296" s="294"/>
      <c r="H296" s="294"/>
      <c r="I296" s="294"/>
      <c r="J296" s="294"/>
      <c r="K296" s="294"/>
      <c r="L296" s="294"/>
      <c r="M296" s="294"/>
      <c r="N296" s="294"/>
      <c r="O296" s="294"/>
      <c r="P296" s="294"/>
    </row>
    <row r="297" spans="1:16" x14ac:dyDescent="0.25">
      <c r="A297" s="39" t="str">
        <f>TPG!A231</f>
        <v>TPG</v>
      </c>
      <c r="B297" s="39">
        <f>TPG!C231</f>
        <v>0</v>
      </c>
      <c r="C297" s="39" t="str">
        <f>TPG!D231</f>
        <v xml:space="preserve"> Please choose a school</v>
      </c>
      <c r="D297" s="39" t="str">
        <f>TPG!M231</f>
        <v>TPG</v>
      </c>
      <c r="E297" s="293"/>
      <c r="F297" s="293"/>
      <c r="G297" s="294"/>
      <c r="H297" s="294"/>
      <c r="I297" s="294"/>
      <c r="J297" s="294"/>
      <c r="K297" s="294"/>
      <c r="L297" s="294"/>
      <c r="M297" s="294"/>
      <c r="N297" s="294"/>
      <c r="O297" s="294"/>
      <c r="P297" s="294"/>
    </row>
    <row r="298" spans="1:16" x14ac:dyDescent="0.25">
      <c r="A298" s="39" t="str">
        <f>TPG!A232</f>
        <v>TPG</v>
      </c>
      <c r="B298" s="39">
        <f>TPG!C232</f>
        <v>0</v>
      </c>
      <c r="C298" s="39" t="str">
        <f>TPG!D232</f>
        <v xml:space="preserve"> Please choose a school</v>
      </c>
      <c r="D298" s="39" t="str">
        <f>TPG!M232</f>
        <v>TPG</v>
      </c>
      <c r="E298" s="293"/>
      <c r="F298" s="293"/>
      <c r="G298" s="294"/>
      <c r="H298" s="294"/>
      <c r="I298" s="294"/>
      <c r="J298" s="294"/>
      <c r="K298" s="294"/>
      <c r="L298" s="294"/>
      <c r="M298" s="294"/>
      <c r="N298" s="294"/>
      <c r="O298" s="294"/>
      <c r="P298" s="294"/>
    </row>
    <row r="299" spans="1:16" x14ac:dyDescent="0.25">
      <c r="A299" s="39" t="str">
        <f>TPG!A233</f>
        <v>TPG</v>
      </c>
      <c r="B299" s="39">
        <f>TPG!C233</f>
        <v>0</v>
      </c>
      <c r="C299" s="39" t="str">
        <f>TPG!D233</f>
        <v xml:space="preserve"> Please choose a school</v>
      </c>
      <c r="D299" s="39" t="str">
        <f>TPG!M233</f>
        <v>TPG</v>
      </c>
      <c r="E299" s="293"/>
      <c r="F299" s="293"/>
      <c r="G299" s="294"/>
      <c r="H299" s="294"/>
      <c r="I299" s="294"/>
      <c r="J299" s="294"/>
      <c r="K299" s="294"/>
      <c r="L299" s="294"/>
      <c r="M299" s="294"/>
      <c r="N299" s="294"/>
      <c r="O299" s="294"/>
      <c r="P299" s="294"/>
    </row>
    <row r="300" spans="1:16" x14ac:dyDescent="0.25">
      <c r="A300" s="39" t="str">
        <f>TPG!A234</f>
        <v>TPG</v>
      </c>
      <c r="B300" s="39">
        <f>TPG!C234</f>
        <v>0</v>
      </c>
      <c r="C300" s="39" t="str">
        <f>TPG!D234</f>
        <v xml:space="preserve"> Please choose a school</v>
      </c>
      <c r="D300" s="39" t="str">
        <f>TPG!M234</f>
        <v>TPG</v>
      </c>
      <c r="E300" s="293"/>
      <c r="F300" s="293"/>
      <c r="G300" s="294"/>
      <c r="H300" s="294"/>
      <c r="I300" s="294"/>
      <c r="J300" s="294"/>
      <c r="K300" s="294"/>
      <c r="L300" s="294"/>
      <c r="M300" s="294"/>
      <c r="N300" s="294"/>
      <c r="O300" s="294"/>
      <c r="P300" s="294"/>
    </row>
    <row r="301" spans="1:16" x14ac:dyDescent="0.25">
      <c r="A301" s="39" t="str">
        <f>TPG!A235</f>
        <v>TPG</v>
      </c>
      <c r="B301" s="39">
        <f>TPG!C235</f>
        <v>0</v>
      </c>
      <c r="C301" s="39" t="str">
        <f>TPG!D235</f>
        <v xml:space="preserve"> Please choose a school</v>
      </c>
      <c r="D301" s="39" t="str">
        <f>TPG!M235</f>
        <v>TPG</v>
      </c>
      <c r="E301" s="293"/>
      <c r="F301" s="293"/>
      <c r="G301" s="294"/>
      <c r="H301" s="294"/>
      <c r="I301" s="294"/>
      <c r="J301" s="294"/>
      <c r="K301" s="294"/>
      <c r="L301" s="294"/>
      <c r="M301" s="294"/>
      <c r="N301" s="294"/>
      <c r="O301" s="294"/>
      <c r="P301" s="294"/>
    </row>
    <row r="302" spans="1:16" x14ac:dyDescent="0.25">
      <c r="A302" s="39" t="str">
        <f>TPG!A236</f>
        <v>TPG</v>
      </c>
      <c r="B302" s="39">
        <f>TPG!C236</f>
        <v>0</v>
      </c>
      <c r="C302" s="39" t="str">
        <f>TPG!D236</f>
        <v xml:space="preserve"> Please choose a school</v>
      </c>
      <c r="D302" s="39" t="str">
        <f>TPG!M236</f>
        <v>TPG</v>
      </c>
      <c r="E302" s="293"/>
      <c r="F302" s="293"/>
      <c r="G302" s="294"/>
      <c r="H302" s="294"/>
      <c r="I302" s="294"/>
      <c r="J302" s="294"/>
      <c r="K302" s="294"/>
      <c r="L302" s="294"/>
      <c r="M302" s="294"/>
      <c r="N302" s="294"/>
      <c r="O302" s="294"/>
      <c r="P302" s="294"/>
    </row>
    <row r="303" spans="1:16" x14ac:dyDescent="0.25">
      <c r="A303" s="39" t="str">
        <f>TPG!A237</f>
        <v>TPG</v>
      </c>
      <c r="B303" s="39">
        <f>TPG!C237</f>
        <v>0</v>
      </c>
      <c r="C303" s="39" t="str">
        <f>TPG!D237</f>
        <v xml:space="preserve"> Please choose a school</v>
      </c>
      <c r="D303" s="39" t="str">
        <f>TPG!M237</f>
        <v>TPG</v>
      </c>
      <c r="E303" s="293"/>
      <c r="F303" s="293"/>
      <c r="G303" s="294"/>
      <c r="H303" s="294"/>
      <c r="I303" s="294"/>
      <c r="J303" s="294"/>
      <c r="K303" s="294"/>
      <c r="L303" s="294"/>
      <c r="M303" s="294"/>
      <c r="N303" s="294"/>
      <c r="O303" s="294"/>
      <c r="P303" s="294"/>
    </row>
    <row r="304" spans="1:16" x14ac:dyDescent="0.25">
      <c r="A304" s="39" t="str">
        <f>TPG!A238</f>
        <v>TPG</v>
      </c>
      <c r="B304" s="39">
        <f>TPG!C238</f>
        <v>0</v>
      </c>
      <c r="C304" s="39" t="str">
        <f>TPG!D238</f>
        <v xml:space="preserve"> Please choose a school</v>
      </c>
      <c r="D304" s="39" t="str">
        <f>TPG!M238</f>
        <v>TPG</v>
      </c>
      <c r="E304" s="293"/>
      <c r="F304" s="293"/>
      <c r="G304" s="294"/>
      <c r="H304" s="294"/>
      <c r="I304" s="294"/>
      <c r="J304" s="294"/>
      <c r="K304" s="294"/>
      <c r="L304" s="294"/>
      <c r="M304" s="294"/>
      <c r="N304" s="294"/>
      <c r="O304" s="294"/>
      <c r="P304" s="294"/>
    </row>
    <row r="305" spans="1:16" x14ac:dyDescent="0.25">
      <c r="A305" s="39" t="str">
        <f>TPG!A239</f>
        <v>TPG</v>
      </c>
      <c r="B305" s="39">
        <f>TPG!C239</f>
        <v>0</v>
      </c>
      <c r="C305" s="39" t="str">
        <f>TPG!D239</f>
        <v xml:space="preserve"> Please choose a school</v>
      </c>
      <c r="D305" s="39" t="str">
        <f>TPG!M239</f>
        <v>TPG</v>
      </c>
      <c r="E305" s="293"/>
      <c r="F305" s="293"/>
      <c r="G305" s="294"/>
      <c r="H305" s="294"/>
      <c r="I305" s="294"/>
      <c r="J305" s="294"/>
      <c r="K305" s="294"/>
      <c r="L305" s="294"/>
      <c r="M305" s="294"/>
      <c r="N305" s="294"/>
      <c r="O305" s="294"/>
      <c r="P305" s="294"/>
    </row>
    <row r="306" spans="1:16" x14ac:dyDescent="0.25">
      <c r="A306" s="39" t="str">
        <f>TPG!A240</f>
        <v>TPG</v>
      </c>
      <c r="B306" s="39">
        <f>TPG!C240</f>
        <v>0</v>
      </c>
      <c r="C306" s="39" t="str">
        <f>TPG!D240</f>
        <v xml:space="preserve"> Please choose a school</v>
      </c>
      <c r="D306" s="39" t="str">
        <f>TPG!M240</f>
        <v>TPG</v>
      </c>
      <c r="E306" s="293"/>
      <c r="F306" s="293"/>
      <c r="G306" s="294"/>
      <c r="H306" s="294"/>
      <c r="I306" s="294"/>
      <c r="J306" s="294"/>
      <c r="K306" s="294"/>
      <c r="L306" s="294"/>
      <c r="M306" s="294"/>
      <c r="N306" s="294"/>
      <c r="O306" s="294"/>
      <c r="P306" s="294"/>
    </row>
    <row r="307" spans="1:16" x14ac:dyDescent="0.25">
      <c r="A307" s="39" t="str">
        <f>TPG!A241</f>
        <v>TPG</v>
      </c>
      <c r="B307" s="39">
        <f>TPG!C241</f>
        <v>0</v>
      </c>
      <c r="C307" s="39" t="str">
        <f>TPG!D241</f>
        <v xml:space="preserve"> Please choose a school</v>
      </c>
      <c r="D307" s="39" t="str">
        <f>TPG!M241</f>
        <v>TPG</v>
      </c>
      <c r="E307" s="293"/>
      <c r="F307" s="293"/>
      <c r="G307" s="294"/>
      <c r="H307" s="294"/>
      <c r="I307" s="294"/>
      <c r="J307" s="294"/>
      <c r="K307" s="294"/>
      <c r="L307" s="294"/>
      <c r="M307" s="294"/>
      <c r="N307" s="294"/>
      <c r="O307" s="294"/>
      <c r="P307" s="294"/>
    </row>
    <row r="308" spans="1:16" x14ac:dyDescent="0.25">
      <c r="A308" s="39" t="str">
        <f>TPG!A242</f>
        <v>TPG</v>
      </c>
      <c r="B308" s="39">
        <f>TPG!C242</f>
        <v>0</v>
      </c>
      <c r="C308" s="39" t="str">
        <f>TPG!D242</f>
        <v xml:space="preserve"> Please choose a school</v>
      </c>
      <c r="D308" s="39" t="str">
        <f>TPG!M242</f>
        <v>TPG</v>
      </c>
      <c r="E308" s="293"/>
      <c r="F308" s="293"/>
      <c r="G308" s="294"/>
      <c r="H308" s="294"/>
      <c r="I308" s="294"/>
      <c r="J308" s="294"/>
      <c r="K308" s="294"/>
      <c r="L308" s="294"/>
      <c r="M308" s="294"/>
      <c r="N308" s="294"/>
      <c r="O308" s="294"/>
      <c r="P308" s="294"/>
    </row>
    <row r="309" spans="1:16" x14ac:dyDescent="0.25">
      <c r="A309" s="39" t="str">
        <f>TPG!A243</f>
        <v>TPG</v>
      </c>
      <c r="B309" s="39">
        <f>TPG!C243</f>
        <v>0</v>
      </c>
      <c r="C309" s="39" t="str">
        <f>TPG!D243</f>
        <v xml:space="preserve"> Please choose a school</v>
      </c>
      <c r="D309" s="39" t="str">
        <f>TPG!M243</f>
        <v>TPG</v>
      </c>
      <c r="E309" s="293"/>
      <c r="F309" s="293"/>
      <c r="G309" s="294"/>
      <c r="H309" s="294"/>
      <c r="I309" s="294"/>
      <c r="J309" s="294"/>
      <c r="K309" s="294"/>
      <c r="L309" s="294"/>
      <c r="M309" s="294"/>
      <c r="N309" s="294"/>
      <c r="O309" s="294"/>
      <c r="P309" s="294"/>
    </row>
    <row r="310" spans="1:16" x14ac:dyDescent="0.25">
      <c r="A310" s="39" t="str">
        <f>TPG!A244</f>
        <v>TPG</v>
      </c>
      <c r="B310" s="39">
        <f>TPG!C244</f>
        <v>0</v>
      </c>
      <c r="C310" s="39" t="str">
        <f>TPG!D244</f>
        <v xml:space="preserve"> Please choose a school</v>
      </c>
      <c r="D310" s="39" t="str">
        <f>TPG!M244</f>
        <v>TPG</v>
      </c>
      <c r="E310" s="293"/>
      <c r="F310" s="293"/>
      <c r="G310" s="294"/>
      <c r="H310" s="294"/>
      <c r="I310" s="294"/>
      <c r="J310" s="294"/>
      <c r="K310" s="294"/>
      <c r="L310" s="294"/>
      <c r="M310" s="294"/>
      <c r="N310" s="294"/>
      <c r="O310" s="294"/>
      <c r="P310" s="294"/>
    </row>
    <row r="311" spans="1:16" x14ac:dyDescent="0.25">
      <c r="A311" s="39" t="str">
        <f>TPG!A245</f>
        <v>TPG</v>
      </c>
      <c r="B311" s="39">
        <f>TPG!C245</f>
        <v>0</v>
      </c>
      <c r="C311" s="39" t="str">
        <f>TPG!D245</f>
        <v xml:space="preserve"> Please choose a school</v>
      </c>
      <c r="D311" s="39" t="str">
        <f>TPG!M245</f>
        <v>TPG</v>
      </c>
      <c r="E311" s="293"/>
      <c r="F311" s="293"/>
      <c r="G311" s="294"/>
      <c r="H311" s="294"/>
      <c r="I311" s="294"/>
      <c r="J311" s="294"/>
      <c r="K311" s="294"/>
      <c r="L311" s="294"/>
      <c r="M311" s="294"/>
      <c r="N311" s="294"/>
      <c r="O311" s="294"/>
      <c r="P311" s="294"/>
    </row>
    <row r="312" spans="1:16" x14ac:dyDescent="0.25">
      <c r="A312" s="39" t="str">
        <f>TPG!A246</f>
        <v>TPG</v>
      </c>
      <c r="B312" s="39">
        <f>TPG!C246</f>
        <v>0</v>
      </c>
      <c r="C312" s="39" t="str">
        <f>TPG!D246</f>
        <v xml:space="preserve"> Please choose a school</v>
      </c>
      <c r="D312" s="39" t="str">
        <f>TPG!M246</f>
        <v>TPG</v>
      </c>
      <c r="E312" s="293"/>
      <c r="F312" s="293"/>
      <c r="G312" s="294"/>
      <c r="H312" s="294"/>
      <c r="I312" s="294"/>
      <c r="J312" s="294"/>
      <c r="K312" s="294"/>
      <c r="L312" s="294"/>
      <c r="M312" s="294"/>
      <c r="N312" s="294"/>
      <c r="O312" s="294"/>
      <c r="P312" s="294"/>
    </row>
    <row r="313" spans="1:16" x14ac:dyDescent="0.25">
      <c r="A313" s="39" t="str">
        <f>TPG!A247</f>
        <v>TPG</v>
      </c>
      <c r="B313" s="39">
        <f>TPG!C247</f>
        <v>0</v>
      </c>
      <c r="C313" s="39" t="str">
        <f>TPG!D247</f>
        <v xml:space="preserve"> Please choose a school</v>
      </c>
      <c r="D313" s="39" t="str">
        <f>TPG!M247</f>
        <v>TPG</v>
      </c>
      <c r="E313" s="293"/>
      <c r="F313" s="293"/>
      <c r="G313" s="294"/>
      <c r="H313" s="294"/>
      <c r="I313" s="294"/>
      <c r="J313" s="294"/>
      <c r="K313" s="294"/>
      <c r="L313" s="294"/>
      <c r="M313" s="294"/>
      <c r="N313" s="294"/>
      <c r="O313" s="294"/>
      <c r="P313" s="294"/>
    </row>
    <row r="314" spans="1:16" x14ac:dyDescent="0.25">
      <c r="A314" s="39" t="str">
        <f>TPG!A248</f>
        <v>TPG</v>
      </c>
      <c r="B314" s="39">
        <f>TPG!C248</f>
        <v>0</v>
      </c>
      <c r="C314" s="39" t="str">
        <f>TPG!D248</f>
        <v xml:space="preserve"> Please choose a school</v>
      </c>
      <c r="D314" s="39" t="str">
        <f>TPG!M248</f>
        <v>TPG</v>
      </c>
      <c r="E314" s="293"/>
      <c r="F314" s="293"/>
      <c r="G314" s="294"/>
      <c r="H314" s="294"/>
      <c r="I314" s="294"/>
      <c r="J314" s="294"/>
      <c r="K314" s="294"/>
      <c r="L314" s="294"/>
      <c r="M314" s="294"/>
      <c r="N314" s="294"/>
      <c r="O314" s="294"/>
      <c r="P314" s="294"/>
    </row>
    <row r="315" spans="1:16" x14ac:dyDescent="0.25">
      <c r="A315" s="39" t="str">
        <f>TPG!A249</f>
        <v>TPG</v>
      </c>
      <c r="B315" s="39">
        <f>TPG!C249</f>
        <v>0</v>
      </c>
      <c r="C315" s="39" t="str">
        <f>TPG!D249</f>
        <v xml:space="preserve"> Please choose a school</v>
      </c>
      <c r="D315" s="39" t="str">
        <f>TPG!M249</f>
        <v>TPG</v>
      </c>
      <c r="E315" s="293"/>
      <c r="F315" s="293"/>
      <c r="G315" s="294"/>
      <c r="H315" s="294"/>
      <c r="I315" s="294"/>
      <c r="J315" s="294"/>
      <c r="K315" s="294"/>
      <c r="L315" s="294"/>
      <c r="M315" s="294"/>
      <c r="N315" s="294"/>
      <c r="O315" s="294"/>
      <c r="P315" s="294"/>
    </row>
    <row r="316" spans="1:16" x14ac:dyDescent="0.25">
      <c r="A316" s="39" t="str">
        <f>TPG!A250</f>
        <v>TPG</v>
      </c>
      <c r="B316" s="39">
        <f>TPG!C250</f>
        <v>0</v>
      </c>
      <c r="C316" s="39" t="str">
        <f>TPG!D250</f>
        <v xml:space="preserve"> Please choose a school</v>
      </c>
      <c r="D316" s="39" t="str">
        <f>TPG!M250</f>
        <v>TPG</v>
      </c>
      <c r="E316" s="293"/>
      <c r="F316" s="293"/>
      <c r="G316" s="294"/>
      <c r="H316" s="294"/>
      <c r="I316" s="294"/>
      <c r="J316" s="294"/>
      <c r="K316" s="294"/>
      <c r="L316" s="294"/>
      <c r="M316" s="294"/>
      <c r="N316" s="294"/>
      <c r="O316" s="294"/>
      <c r="P316" s="294"/>
    </row>
    <row r="317" spans="1:16" x14ac:dyDescent="0.25">
      <c r="A317" s="39" t="str">
        <f>TPG!A251</f>
        <v>TPG</v>
      </c>
      <c r="B317" s="39">
        <f>TPG!C251</f>
        <v>0</v>
      </c>
      <c r="C317" s="39" t="str">
        <f>TPG!D251</f>
        <v xml:space="preserve"> Please choose a school</v>
      </c>
      <c r="D317" s="39" t="str">
        <f>TPG!M251</f>
        <v>TPG</v>
      </c>
      <c r="E317" s="293"/>
      <c r="F317" s="293"/>
      <c r="G317" s="294"/>
      <c r="H317" s="294"/>
      <c r="I317" s="294"/>
      <c r="J317" s="294"/>
      <c r="K317" s="294"/>
      <c r="L317" s="294"/>
      <c r="M317" s="294"/>
      <c r="N317" s="294"/>
      <c r="O317" s="294"/>
      <c r="P317" s="294"/>
    </row>
    <row r="318" spans="1:16" x14ac:dyDescent="0.25">
      <c r="A318" s="39" t="str">
        <f>TPG!A252</f>
        <v>TPG</v>
      </c>
      <c r="B318" s="39">
        <f>TPG!C252</f>
        <v>0</v>
      </c>
      <c r="C318" s="39" t="str">
        <f>TPG!D252</f>
        <v xml:space="preserve"> Please choose a school</v>
      </c>
      <c r="D318" s="39" t="str">
        <f>TPG!M252</f>
        <v>TPG</v>
      </c>
      <c r="E318" s="293"/>
      <c r="F318" s="293"/>
      <c r="G318" s="294"/>
      <c r="H318" s="294"/>
      <c r="I318" s="294"/>
      <c r="J318" s="294"/>
      <c r="K318" s="294"/>
      <c r="L318" s="294"/>
      <c r="M318" s="294"/>
      <c r="N318" s="294"/>
      <c r="O318" s="294"/>
      <c r="P318" s="294"/>
    </row>
    <row r="319" spans="1:16" x14ac:dyDescent="0.25">
      <c r="A319" s="39" t="str">
        <f>TPG!A253</f>
        <v>TPG</v>
      </c>
      <c r="B319" s="39">
        <f>TPG!C253</f>
        <v>0</v>
      </c>
      <c r="C319" s="39" t="str">
        <f>TPG!D253</f>
        <v xml:space="preserve"> Please choose a school</v>
      </c>
      <c r="D319" s="39" t="str">
        <f>TPG!M253</f>
        <v>TPG</v>
      </c>
      <c r="E319" s="293"/>
      <c r="F319" s="293"/>
      <c r="G319" s="294"/>
      <c r="H319" s="294"/>
      <c r="I319" s="294"/>
      <c r="J319" s="294"/>
      <c r="K319" s="294"/>
      <c r="L319" s="294"/>
      <c r="M319" s="294"/>
      <c r="N319" s="294"/>
      <c r="O319" s="294"/>
      <c r="P319" s="294"/>
    </row>
    <row r="320" spans="1:16" x14ac:dyDescent="0.25">
      <c r="A320" s="39" t="str">
        <f>TPG!A254</f>
        <v>TPG</v>
      </c>
      <c r="B320" s="39">
        <f>TPG!C254</f>
        <v>0</v>
      </c>
      <c r="C320" s="39" t="str">
        <f>TPG!D254</f>
        <v xml:space="preserve"> Please choose a school</v>
      </c>
      <c r="D320" s="39" t="str">
        <f>TPG!M254</f>
        <v>TPG</v>
      </c>
      <c r="E320" s="293"/>
      <c r="F320" s="293"/>
      <c r="G320" s="294"/>
      <c r="H320" s="294"/>
      <c r="I320" s="294"/>
      <c r="J320" s="294"/>
      <c r="K320" s="294"/>
      <c r="L320" s="294"/>
      <c r="M320" s="294"/>
      <c r="N320" s="294"/>
      <c r="O320" s="294"/>
      <c r="P320" s="294"/>
    </row>
    <row r="321" spans="1:16" x14ac:dyDescent="0.25">
      <c r="A321" s="39" t="str">
        <f>TPG!A255</f>
        <v>TPG</v>
      </c>
      <c r="B321" s="39">
        <f>TPG!C255</f>
        <v>0</v>
      </c>
      <c r="C321" s="39" t="str">
        <f>TPG!D255</f>
        <v xml:space="preserve"> Please choose a school</v>
      </c>
      <c r="D321" s="39" t="str">
        <f>TPG!M255</f>
        <v>TPG</v>
      </c>
      <c r="E321" s="293"/>
      <c r="F321" s="293"/>
      <c r="G321" s="294"/>
      <c r="H321" s="294"/>
      <c r="I321" s="294"/>
      <c r="J321" s="294"/>
      <c r="K321" s="294"/>
      <c r="L321" s="294"/>
      <c r="M321" s="294"/>
      <c r="N321" s="294"/>
      <c r="O321" s="294"/>
      <c r="P321" s="294"/>
    </row>
    <row r="322" spans="1:16" x14ac:dyDescent="0.25">
      <c r="A322" s="39" t="str">
        <f>TPG!A256</f>
        <v>TPG</v>
      </c>
      <c r="B322" s="39">
        <f>TPG!C256</f>
        <v>0</v>
      </c>
      <c r="C322" s="39" t="str">
        <f>TPG!D256</f>
        <v xml:space="preserve"> Please choose a school</v>
      </c>
      <c r="D322" s="39" t="str">
        <f>TPG!M256</f>
        <v>TPG</v>
      </c>
      <c r="E322" s="293"/>
      <c r="F322" s="293"/>
      <c r="G322" s="294"/>
      <c r="H322" s="294"/>
      <c r="I322" s="294"/>
      <c r="J322" s="294"/>
      <c r="K322" s="294"/>
      <c r="L322" s="294"/>
      <c r="M322" s="294"/>
      <c r="N322" s="294"/>
      <c r="O322" s="294"/>
      <c r="P322" s="294"/>
    </row>
    <row r="323" spans="1:16" x14ac:dyDescent="0.25">
      <c r="A323" s="39" t="str">
        <f>TPG!A257</f>
        <v>TPG</v>
      </c>
      <c r="B323" s="39">
        <f>TPG!C257</f>
        <v>0</v>
      </c>
      <c r="C323" s="39" t="str">
        <f>TPG!D257</f>
        <v xml:space="preserve"> Please choose a school</v>
      </c>
      <c r="D323" s="39" t="str">
        <f>TPG!M257</f>
        <v>TPG</v>
      </c>
      <c r="E323" s="293"/>
      <c r="F323" s="293"/>
      <c r="G323" s="294"/>
      <c r="H323" s="294"/>
      <c r="I323" s="294"/>
      <c r="J323" s="294"/>
      <c r="K323" s="294"/>
      <c r="L323" s="294"/>
      <c r="M323" s="294"/>
      <c r="N323" s="294"/>
      <c r="O323" s="294"/>
      <c r="P323" s="294"/>
    </row>
    <row r="324" spans="1:16" x14ac:dyDescent="0.25">
      <c r="A324" s="39" t="str">
        <f>TPG!A258</f>
        <v>TPG</v>
      </c>
      <c r="B324" s="39">
        <f>TPG!C258</f>
        <v>0</v>
      </c>
      <c r="C324" s="39" t="str">
        <f>TPG!D258</f>
        <v xml:space="preserve"> Please choose a school</v>
      </c>
      <c r="D324" s="39" t="str">
        <f>TPG!M258</f>
        <v>TPG</v>
      </c>
      <c r="E324" s="293"/>
      <c r="F324" s="293"/>
      <c r="G324" s="294"/>
      <c r="H324" s="294"/>
      <c r="I324" s="294"/>
      <c r="J324" s="294"/>
      <c r="K324" s="294"/>
      <c r="L324" s="294"/>
      <c r="M324" s="294"/>
      <c r="N324" s="294"/>
      <c r="O324" s="294"/>
      <c r="P324" s="294"/>
    </row>
    <row r="325" spans="1:16" x14ac:dyDescent="0.25">
      <c r="A325" s="39" t="str">
        <f>TPG!A259</f>
        <v>TPG</v>
      </c>
      <c r="B325" s="39">
        <f>TPG!C259</f>
        <v>0</v>
      </c>
      <c r="C325" s="39" t="str">
        <f>TPG!D259</f>
        <v xml:space="preserve"> Please choose a school</v>
      </c>
      <c r="D325" s="39" t="str">
        <f>TPG!M259</f>
        <v>TPG</v>
      </c>
      <c r="E325" s="293"/>
      <c r="F325" s="293"/>
      <c r="G325" s="294"/>
      <c r="H325" s="294"/>
      <c r="I325" s="294"/>
      <c r="J325" s="294"/>
      <c r="K325" s="294"/>
      <c r="L325" s="294"/>
      <c r="M325" s="294"/>
      <c r="N325" s="294"/>
      <c r="O325" s="294"/>
      <c r="P325" s="294"/>
    </row>
    <row r="326" spans="1:16" x14ac:dyDescent="0.25">
      <c r="A326" s="39" t="str">
        <f>TPG!A260</f>
        <v>TPG</v>
      </c>
      <c r="B326" s="39">
        <f>TPG!C260</f>
        <v>0</v>
      </c>
      <c r="C326" s="39" t="str">
        <f>TPG!D260</f>
        <v xml:space="preserve"> Please choose a school</v>
      </c>
      <c r="D326" s="39" t="str">
        <f>TPG!M260</f>
        <v>TPG</v>
      </c>
      <c r="E326" s="293"/>
      <c r="F326" s="293"/>
      <c r="G326" s="294"/>
      <c r="H326" s="294"/>
      <c r="I326" s="294"/>
      <c r="J326" s="294"/>
      <c r="K326" s="294"/>
      <c r="L326" s="294"/>
      <c r="M326" s="294"/>
      <c r="N326" s="294"/>
      <c r="O326" s="294"/>
      <c r="P326" s="294"/>
    </row>
    <row r="327" spans="1:16" x14ac:dyDescent="0.25">
      <c r="A327" s="39" t="str">
        <f>TPG!A261</f>
        <v>TPG</v>
      </c>
      <c r="B327" s="39">
        <f>TPG!C261</f>
        <v>0</v>
      </c>
      <c r="C327" s="39" t="str">
        <f>TPG!D261</f>
        <v xml:space="preserve"> Please choose a school</v>
      </c>
      <c r="D327" s="39" t="str">
        <f>TPG!M261</f>
        <v>TPG</v>
      </c>
      <c r="E327" s="293"/>
      <c r="F327" s="293"/>
      <c r="G327" s="294"/>
      <c r="H327" s="294"/>
      <c r="I327" s="294"/>
      <c r="J327" s="294"/>
      <c r="K327" s="294"/>
      <c r="L327" s="294"/>
      <c r="M327" s="294"/>
      <c r="N327" s="294"/>
      <c r="O327" s="294"/>
      <c r="P327" s="294"/>
    </row>
    <row r="328" spans="1:16" x14ac:dyDescent="0.25">
      <c r="A328" s="39" t="str">
        <f>TPG!A262</f>
        <v>TPG</v>
      </c>
      <c r="B328" s="39">
        <f>TPG!C262</f>
        <v>0</v>
      </c>
      <c r="C328" s="39" t="str">
        <f>TPG!D262</f>
        <v xml:space="preserve"> Please choose a school</v>
      </c>
      <c r="D328" s="39" t="str">
        <f>TPG!M262</f>
        <v>TPG</v>
      </c>
      <c r="E328" s="293"/>
      <c r="F328" s="293"/>
      <c r="G328" s="294"/>
      <c r="H328" s="294"/>
      <c r="I328" s="294"/>
      <c r="J328" s="294"/>
      <c r="K328" s="294"/>
      <c r="L328" s="294"/>
      <c r="M328" s="294"/>
      <c r="N328" s="294"/>
      <c r="O328" s="294"/>
      <c r="P328" s="294"/>
    </row>
    <row r="329" spans="1:16" x14ac:dyDescent="0.25">
      <c r="A329" s="39" t="str">
        <f>TPG!A263</f>
        <v>TPG</v>
      </c>
      <c r="B329" s="39">
        <f>TPG!C263</f>
        <v>0</v>
      </c>
      <c r="C329" s="39" t="str">
        <f>TPG!D263</f>
        <v xml:space="preserve"> Please choose a school</v>
      </c>
      <c r="D329" s="39" t="str">
        <f>TPG!M263</f>
        <v>TPG</v>
      </c>
      <c r="E329" s="293"/>
      <c r="F329" s="293"/>
      <c r="G329" s="294"/>
      <c r="H329" s="294"/>
      <c r="I329" s="294"/>
      <c r="J329" s="294"/>
      <c r="K329" s="294"/>
      <c r="L329" s="294"/>
      <c r="M329" s="294"/>
      <c r="N329" s="294"/>
      <c r="O329" s="294"/>
      <c r="P329" s="294"/>
    </row>
    <row r="330" spans="1:16" x14ac:dyDescent="0.25">
      <c r="A330" s="39" t="str">
        <f>PPG!A20</f>
        <v>PPG</v>
      </c>
      <c r="B330" s="39">
        <f>PPG!C20</f>
        <v>3022002</v>
      </c>
      <c r="C330" s="39" t="str">
        <f>PPG!D20</f>
        <v>Barnfield School</v>
      </c>
      <c r="D330" s="39" t="str">
        <f>PPG!M20</f>
        <v>PPFSM</v>
      </c>
      <c r="E330" s="293">
        <f>PPG!Q20</f>
        <v>0</v>
      </c>
      <c r="F330" s="293">
        <f>PPG!R20</f>
        <v>24006.666666666668</v>
      </c>
      <c r="G330" s="293"/>
      <c r="H330" s="293"/>
      <c r="I330" s="293"/>
      <c r="J330" s="293"/>
      <c r="K330" s="293"/>
      <c r="L330" s="293"/>
      <c r="M330" s="293"/>
      <c r="N330" s="293"/>
      <c r="O330" s="293"/>
      <c r="P330" s="293"/>
    </row>
    <row r="331" spans="1:16" x14ac:dyDescent="0.25">
      <c r="A331" s="39" t="str">
        <f>PPG!A21</f>
        <v>PPG</v>
      </c>
      <c r="B331" s="39">
        <f>PPG!C21</f>
        <v>3022003</v>
      </c>
      <c r="C331" s="39" t="str">
        <f>PPG!D21</f>
        <v>Bell Lane Primary School</v>
      </c>
      <c r="D331" s="39" t="str">
        <f>PPG!M21</f>
        <v>PPFSM</v>
      </c>
      <c r="E331" s="293">
        <f>PPG!Q21</f>
        <v>0</v>
      </c>
      <c r="F331" s="293">
        <f>PPG!R21</f>
        <v>36702.5</v>
      </c>
      <c r="G331" s="293"/>
      <c r="H331" s="293"/>
      <c r="I331" s="293"/>
      <c r="J331" s="293"/>
      <c r="K331" s="293"/>
      <c r="L331" s="293"/>
      <c r="M331" s="293"/>
      <c r="N331" s="293"/>
      <c r="O331" s="293"/>
      <c r="P331" s="293"/>
    </row>
    <row r="332" spans="1:16" x14ac:dyDescent="0.25">
      <c r="A332" s="39" t="str">
        <f>PPG!A22</f>
        <v>PPG</v>
      </c>
      <c r="B332" s="39">
        <f>PPG!C22</f>
        <v>3022007</v>
      </c>
      <c r="C332" s="39" t="str">
        <f>PPG!D22</f>
        <v>Brookland Junior School</v>
      </c>
      <c r="D332" s="39" t="str">
        <f>PPG!M22</f>
        <v>PPFSM</v>
      </c>
      <c r="E332" s="293">
        <f>PPG!Q22</f>
        <v>0</v>
      </c>
      <c r="F332" s="293">
        <f>PPG!R22</f>
        <v>18235.833333333332</v>
      </c>
      <c r="G332" s="293"/>
      <c r="H332" s="293"/>
      <c r="I332" s="293"/>
      <c r="J332" s="293"/>
      <c r="K332" s="293"/>
      <c r="L332" s="293"/>
      <c r="M332" s="293"/>
      <c r="N332" s="293"/>
      <c r="O332" s="293"/>
      <c r="P332" s="293"/>
    </row>
    <row r="333" spans="1:16" x14ac:dyDescent="0.25">
      <c r="A333" s="39" t="str">
        <f>PPG!A23</f>
        <v>PPG</v>
      </c>
      <c r="B333" s="39">
        <f>PPG!C23</f>
        <v>3022008</v>
      </c>
      <c r="C333" s="39" t="str">
        <f>PPG!D23</f>
        <v>Brookland Infant  &amp; Nursery School</v>
      </c>
      <c r="D333" s="39" t="str">
        <f>PPG!M23</f>
        <v>PPFSM</v>
      </c>
      <c r="E333" s="293">
        <f>PPG!Q23</f>
        <v>0</v>
      </c>
      <c r="F333" s="293">
        <f>PPG!R23</f>
        <v>9464.1666666666661</v>
      </c>
      <c r="G333" s="293"/>
      <c r="H333" s="293"/>
      <c r="I333" s="293"/>
      <c r="J333" s="293"/>
      <c r="K333" s="293"/>
      <c r="L333" s="293"/>
      <c r="M333" s="293"/>
      <c r="N333" s="293"/>
      <c r="O333" s="293"/>
      <c r="P333" s="293"/>
    </row>
    <row r="334" spans="1:16" x14ac:dyDescent="0.25">
      <c r="A334" s="39" t="str">
        <f>PPG!A24</f>
        <v>PPG</v>
      </c>
      <c r="B334" s="39">
        <f>PPG!C24</f>
        <v>3022009</v>
      </c>
      <c r="C334" s="39" t="str">
        <f>PPG!D24</f>
        <v>Brunswick Park Primary &amp; Nursery School</v>
      </c>
      <c r="D334" s="39" t="str">
        <f>PPG!M24</f>
        <v>PPFSM</v>
      </c>
      <c r="E334" s="293">
        <f>PPG!Q24</f>
        <v>0</v>
      </c>
      <c r="F334" s="293">
        <f>PPG!R24</f>
        <v>18005</v>
      </c>
      <c r="G334" s="293"/>
      <c r="H334" s="293"/>
      <c r="I334" s="293"/>
      <c r="J334" s="293"/>
      <c r="K334" s="293"/>
      <c r="L334" s="293"/>
      <c r="M334" s="293"/>
      <c r="N334" s="293"/>
      <c r="O334" s="293"/>
      <c r="P334" s="293"/>
    </row>
    <row r="335" spans="1:16" x14ac:dyDescent="0.25">
      <c r="A335" s="39" t="str">
        <f>PPG!A25</f>
        <v>PPG</v>
      </c>
      <c r="B335" s="39">
        <f>PPG!C25</f>
        <v>3022011</v>
      </c>
      <c r="C335" s="39" t="str">
        <f>PPG!D25</f>
        <v>Church Hill Primary School</v>
      </c>
      <c r="D335" s="39" t="str">
        <f>PPG!M25</f>
        <v>PPFSM</v>
      </c>
      <c r="E335" s="293">
        <f>PPG!Q25</f>
        <v>0</v>
      </c>
      <c r="F335" s="293">
        <f>PPG!R25</f>
        <v>7155.833333333333</v>
      </c>
      <c r="G335" s="293"/>
      <c r="H335" s="293"/>
      <c r="I335" s="293"/>
      <c r="J335" s="293"/>
      <c r="K335" s="293"/>
      <c r="L335" s="293"/>
      <c r="M335" s="293"/>
      <c r="N335" s="293"/>
      <c r="O335" s="293"/>
      <c r="P335" s="293"/>
    </row>
    <row r="336" spans="1:16" x14ac:dyDescent="0.25">
      <c r="A336" s="39" t="str">
        <f>PPG!A26</f>
        <v>PPG</v>
      </c>
      <c r="B336" s="39">
        <f>PPG!C26</f>
        <v>3022014</v>
      </c>
      <c r="C336" s="39" t="str">
        <f>PPG!D26</f>
        <v>Colindale School</v>
      </c>
      <c r="D336" s="39" t="str">
        <f>PPG!M26</f>
        <v>PPFSM</v>
      </c>
      <c r="E336" s="293">
        <f>PPG!Q26</f>
        <v>0</v>
      </c>
      <c r="F336" s="293">
        <f>PPG!R26</f>
        <v>45012.5</v>
      </c>
      <c r="G336" s="293"/>
      <c r="H336" s="293"/>
      <c r="I336" s="293"/>
      <c r="J336" s="293"/>
      <c r="K336" s="293"/>
      <c r="L336" s="293"/>
      <c r="M336" s="293"/>
      <c r="N336" s="293"/>
      <c r="O336" s="293"/>
      <c r="P336" s="293"/>
    </row>
    <row r="337" spans="1:16" x14ac:dyDescent="0.25">
      <c r="A337" s="39" t="str">
        <f>PPG!A27</f>
        <v>PPG</v>
      </c>
      <c r="B337" s="39">
        <f>PPG!C27</f>
        <v>3022015</v>
      </c>
      <c r="C337" s="39" t="str">
        <f>PPG!D27</f>
        <v>Coppetts Wood</v>
      </c>
      <c r="D337" s="39" t="str">
        <f>PPG!M27</f>
        <v>PPFSM</v>
      </c>
      <c r="E337" s="293">
        <f>PPG!Q27</f>
        <v>0</v>
      </c>
      <c r="F337" s="293">
        <f>PPG!R27</f>
        <v>16158.333333333334</v>
      </c>
      <c r="G337" s="293"/>
      <c r="H337" s="293"/>
      <c r="I337" s="293"/>
      <c r="J337" s="293"/>
      <c r="K337" s="293"/>
      <c r="L337" s="293"/>
      <c r="M337" s="293"/>
      <c r="N337" s="293"/>
      <c r="O337" s="293"/>
      <c r="P337" s="293"/>
    </row>
    <row r="338" spans="1:16" x14ac:dyDescent="0.25">
      <c r="A338" s="39" t="str">
        <f>PPG!A28</f>
        <v>PPG</v>
      </c>
      <c r="B338" s="39">
        <f>PPG!C28</f>
        <v>3022016</v>
      </c>
      <c r="C338" s="39" t="str">
        <f>PPG!D28</f>
        <v>Courtland School</v>
      </c>
      <c r="D338" s="39" t="str">
        <f>PPG!M28</f>
        <v>PPFSM</v>
      </c>
      <c r="E338" s="293">
        <f>PPG!Q28</f>
        <v>0</v>
      </c>
      <c r="F338" s="293">
        <f>PPG!R28</f>
        <v>6001.666666666667</v>
      </c>
      <c r="G338" s="293"/>
      <c r="H338" s="293"/>
      <c r="I338" s="293"/>
      <c r="J338" s="293"/>
      <c r="K338" s="293"/>
      <c r="L338" s="293"/>
      <c r="M338" s="293"/>
      <c r="N338" s="293"/>
      <c r="O338" s="293"/>
      <c r="P338" s="293"/>
    </row>
    <row r="339" spans="1:16" x14ac:dyDescent="0.25">
      <c r="A339" s="39" t="str">
        <f>PPG!A29</f>
        <v>PPG</v>
      </c>
      <c r="B339" s="39">
        <f>PPG!C29</f>
        <v>3022017</v>
      </c>
      <c r="C339" s="39" t="str">
        <f>PPG!D29</f>
        <v>Cromer Road Primary School</v>
      </c>
      <c r="D339" s="39" t="str">
        <f>PPG!M29</f>
        <v>PPFSM</v>
      </c>
      <c r="E339" s="293">
        <f>PPG!Q29</f>
        <v>0</v>
      </c>
      <c r="F339" s="293">
        <f>PPG!R29</f>
        <v>22852.5</v>
      </c>
      <c r="G339" s="293"/>
      <c r="H339" s="293"/>
      <c r="I339" s="293"/>
      <c r="J339" s="293"/>
      <c r="K339" s="293"/>
      <c r="L339" s="293"/>
      <c r="M339" s="293"/>
      <c r="N339" s="293"/>
      <c r="O339" s="293"/>
      <c r="P339" s="293"/>
    </row>
    <row r="340" spans="1:16" x14ac:dyDescent="0.25">
      <c r="A340" s="39" t="str">
        <f>PPG!A30</f>
        <v>PPG</v>
      </c>
      <c r="B340" s="39">
        <f>PPG!C30</f>
        <v>3022019</v>
      </c>
      <c r="C340" s="39" t="str">
        <f>PPG!D30</f>
        <v>Deansbrook Infant School</v>
      </c>
      <c r="D340" s="39" t="str">
        <f>PPG!M30</f>
        <v>PPFSM</v>
      </c>
      <c r="E340" s="293">
        <f>PPG!Q30</f>
        <v>0</v>
      </c>
      <c r="F340" s="293">
        <f>PPG!R30</f>
        <v>10849.166666666666</v>
      </c>
      <c r="G340" s="293"/>
      <c r="H340" s="293"/>
      <c r="I340" s="293"/>
      <c r="J340" s="293"/>
      <c r="K340" s="293"/>
      <c r="L340" s="293"/>
      <c r="M340" s="293"/>
      <c r="N340" s="293"/>
      <c r="O340" s="293"/>
      <c r="P340" s="293"/>
    </row>
    <row r="341" spans="1:16" x14ac:dyDescent="0.25">
      <c r="A341" s="39" t="str">
        <f>PPG!A31</f>
        <v>PPG</v>
      </c>
      <c r="B341" s="39">
        <f>PPG!C31</f>
        <v>3022021</v>
      </c>
      <c r="C341" s="39" t="str">
        <f>PPG!D31</f>
        <v>Dollis Primary School</v>
      </c>
      <c r="D341" s="39" t="str">
        <f>PPG!M31</f>
        <v>PPFSM</v>
      </c>
      <c r="E341" s="293">
        <f>PPG!Q31</f>
        <v>0</v>
      </c>
      <c r="F341" s="293">
        <f>PPG!R31</f>
        <v>29777.5</v>
      </c>
      <c r="G341" s="293"/>
      <c r="H341" s="293"/>
      <c r="I341" s="293"/>
      <c r="J341" s="293"/>
      <c r="K341" s="293"/>
      <c r="L341" s="293"/>
      <c r="M341" s="293"/>
      <c r="N341" s="293"/>
      <c r="O341" s="293"/>
      <c r="P341" s="293"/>
    </row>
    <row r="342" spans="1:16" x14ac:dyDescent="0.25">
      <c r="A342" s="39" t="str">
        <f>PPG!A32</f>
        <v>PPG</v>
      </c>
      <c r="B342" s="39">
        <f>PPG!C32</f>
        <v>3022023</v>
      </c>
      <c r="C342" s="39" t="str">
        <f>PPG!D32</f>
        <v>Edgware Primary School</v>
      </c>
      <c r="D342" s="39" t="str">
        <f>PPG!M32</f>
        <v>PPFSM</v>
      </c>
      <c r="E342" s="293">
        <f>PPG!Q32</f>
        <v>0</v>
      </c>
      <c r="F342" s="293">
        <f>PPG!R32</f>
        <v>39357.083333333336</v>
      </c>
      <c r="G342" s="293"/>
      <c r="H342" s="293"/>
      <c r="I342" s="293"/>
      <c r="J342" s="293"/>
      <c r="K342" s="293"/>
      <c r="L342" s="293"/>
      <c r="M342" s="293"/>
      <c r="N342" s="293"/>
      <c r="O342" s="293"/>
      <c r="P342" s="293"/>
    </row>
    <row r="343" spans="1:16" x14ac:dyDescent="0.25">
      <c r="A343" s="39" t="str">
        <f>PPG!A33</f>
        <v>PPG</v>
      </c>
      <c r="B343" s="39">
        <f>PPG!C33</f>
        <v>3022024</v>
      </c>
      <c r="C343" s="39" t="str">
        <f>PPG!D33</f>
        <v>Fairway Primary School</v>
      </c>
      <c r="D343" s="39" t="str">
        <f>PPG!M33</f>
        <v>PPFSM</v>
      </c>
      <c r="E343" s="293">
        <f>PPG!Q33</f>
        <v>0</v>
      </c>
      <c r="F343" s="293">
        <f>PPG!R33</f>
        <v>15812.083333333334</v>
      </c>
      <c r="G343" s="293"/>
      <c r="H343" s="293"/>
      <c r="I343" s="293"/>
      <c r="J343" s="293"/>
      <c r="K343" s="293"/>
      <c r="L343" s="293"/>
      <c r="M343" s="293"/>
      <c r="N343" s="293"/>
      <c r="O343" s="293"/>
      <c r="P343" s="293"/>
    </row>
    <row r="344" spans="1:16" x14ac:dyDescent="0.25">
      <c r="A344" s="39" t="str">
        <f>PPG!A34</f>
        <v>PPG</v>
      </c>
      <c r="B344" s="39">
        <f>PPG!C34</f>
        <v>3022025</v>
      </c>
      <c r="C344" s="39" t="str">
        <f>PPG!D34</f>
        <v>Foulds</v>
      </c>
      <c r="D344" s="39" t="str">
        <f>PPG!M34</f>
        <v>PPFSM</v>
      </c>
      <c r="E344" s="293">
        <f>PPG!Q34</f>
        <v>0</v>
      </c>
      <c r="F344" s="293">
        <f>PPG!R34</f>
        <v>1385</v>
      </c>
      <c r="G344" s="293"/>
      <c r="H344" s="293"/>
      <c r="I344" s="293"/>
      <c r="J344" s="293"/>
      <c r="K344" s="293"/>
      <c r="L344" s="293"/>
      <c r="M344" s="293"/>
      <c r="N344" s="293"/>
      <c r="O344" s="293"/>
      <c r="P344" s="293"/>
    </row>
    <row r="345" spans="1:16" x14ac:dyDescent="0.25">
      <c r="A345" s="39" t="str">
        <f>PPG!A35</f>
        <v>PPG</v>
      </c>
      <c r="B345" s="39">
        <f>PPG!C35</f>
        <v>3022026</v>
      </c>
      <c r="C345" s="39" t="str">
        <f>PPG!D35</f>
        <v>Frith Manor School</v>
      </c>
      <c r="D345" s="39" t="str">
        <f>PPG!M35</f>
        <v>PPFSM</v>
      </c>
      <c r="E345" s="293">
        <f>PPG!Q35</f>
        <v>0</v>
      </c>
      <c r="F345" s="293">
        <f>PPG!R35</f>
        <v>18235.833333333332</v>
      </c>
      <c r="G345" s="293"/>
      <c r="H345" s="293"/>
      <c r="I345" s="293"/>
      <c r="J345" s="293"/>
      <c r="K345" s="293"/>
      <c r="L345" s="293"/>
      <c r="M345" s="293"/>
      <c r="N345" s="293"/>
      <c r="O345" s="293"/>
      <c r="P345" s="293"/>
    </row>
    <row r="346" spans="1:16" x14ac:dyDescent="0.25">
      <c r="A346" s="39" t="str">
        <f>PPG!A36</f>
        <v>PPG</v>
      </c>
      <c r="B346" s="39">
        <f>PPG!C36</f>
        <v>3022027</v>
      </c>
      <c r="C346" s="39" t="str">
        <f>PPG!D36</f>
        <v>Garden Suburb Junior</v>
      </c>
      <c r="D346" s="39" t="str">
        <f>PPG!M36</f>
        <v>PPFSM</v>
      </c>
      <c r="E346" s="293">
        <f>PPG!Q36</f>
        <v>0</v>
      </c>
      <c r="F346" s="293">
        <f>PPG!R36</f>
        <v>17312.5</v>
      </c>
      <c r="G346" s="293"/>
      <c r="H346" s="293"/>
      <c r="I346" s="293"/>
      <c r="J346" s="293"/>
      <c r="K346" s="293"/>
      <c r="L346" s="293"/>
      <c r="M346" s="293"/>
      <c r="N346" s="293"/>
      <c r="O346" s="293"/>
      <c r="P346" s="293"/>
    </row>
    <row r="347" spans="1:16" x14ac:dyDescent="0.25">
      <c r="A347" s="39" t="str">
        <f>PPG!A37</f>
        <v>PPG</v>
      </c>
      <c r="B347" s="39">
        <f>PPG!C37</f>
        <v>3022028</v>
      </c>
      <c r="C347" s="39" t="str">
        <f>PPG!D37</f>
        <v>Garden Suburb Infant School</v>
      </c>
      <c r="D347" s="39" t="str">
        <f>PPG!M37</f>
        <v>PPFSM</v>
      </c>
      <c r="E347" s="293">
        <f>PPG!Q37</f>
        <v>0</v>
      </c>
      <c r="F347" s="293">
        <f>PPG!R37</f>
        <v>11080</v>
      </c>
      <c r="G347" s="293"/>
      <c r="H347" s="293"/>
      <c r="I347" s="293"/>
      <c r="J347" s="293"/>
      <c r="K347" s="293"/>
      <c r="L347" s="293"/>
      <c r="M347" s="293"/>
      <c r="N347" s="293"/>
      <c r="O347" s="293"/>
      <c r="P347" s="293"/>
    </row>
    <row r="348" spans="1:16" x14ac:dyDescent="0.25">
      <c r="A348" s="39" t="str">
        <f>PPG!A38</f>
        <v>PPG</v>
      </c>
      <c r="B348" s="39">
        <f>PPG!C38</f>
        <v>3022029</v>
      </c>
      <c r="C348" s="39" t="str">
        <f>PPG!D38</f>
        <v>Goldbeaters Primary School</v>
      </c>
      <c r="D348" s="39" t="str">
        <f>PPG!M38</f>
        <v>PPFSM</v>
      </c>
      <c r="E348" s="293">
        <f>PPG!Q38</f>
        <v>0</v>
      </c>
      <c r="F348" s="293">
        <f>PPG!R38</f>
        <v>35548.333333333336</v>
      </c>
      <c r="G348" s="293"/>
      <c r="H348" s="293"/>
      <c r="I348" s="293"/>
      <c r="J348" s="293"/>
      <c r="K348" s="293"/>
      <c r="L348" s="293"/>
      <c r="M348" s="293"/>
      <c r="N348" s="293"/>
      <c r="O348" s="293"/>
      <c r="P348" s="293"/>
    </row>
    <row r="349" spans="1:16" x14ac:dyDescent="0.25">
      <c r="A349" s="39" t="str">
        <f>PPG!A39</f>
        <v>PPG</v>
      </c>
      <c r="B349" s="39">
        <f>PPG!C39</f>
        <v>3022031</v>
      </c>
      <c r="C349" s="39" t="str">
        <f>PPG!D39</f>
        <v>Hollickwood JMI School</v>
      </c>
      <c r="D349" s="39" t="str">
        <f>PPG!M39</f>
        <v>PPFSM</v>
      </c>
      <c r="E349" s="293">
        <f>PPG!Q39</f>
        <v>0</v>
      </c>
      <c r="F349" s="293">
        <f>PPG!R39</f>
        <v>15696.666666666666</v>
      </c>
      <c r="G349" s="293"/>
      <c r="H349" s="293"/>
      <c r="I349" s="293"/>
      <c r="J349" s="293"/>
      <c r="K349" s="293"/>
      <c r="L349" s="293"/>
      <c r="M349" s="293"/>
      <c r="N349" s="293"/>
      <c r="O349" s="293"/>
      <c r="P349" s="293"/>
    </row>
    <row r="350" spans="1:16" x14ac:dyDescent="0.25">
      <c r="A350" s="39" t="str">
        <f>PPG!A40</f>
        <v>PPG</v>
      </c>
      <c r="B350" s="39">
        <f>PPG!C40</f>
        <v>3022032</v>
      </c>
      <c r="C350" s="39" t="str">
        <f>PPG!D40</f>
        <v>Holly Park School</v>
      </c>
      <c r="D350" s="39" t="str">
        <f>PPG!M40</f>
        <v>PPFSM</v>
      </c>
      <c r="E350" s="293">
        <f>PPG!Q40</f>
        <v>0</v>
      </c>
      <c r="F350" s="293">
        <f>PPG!R40</f>
        <v>18928.333333333332</v>
      </c>
      <c r="G350" s="293"/>
      <c r="H350" s="293"/>
      <c r="I350" s="293"/>
      <c r="J350" s="293"/>
      <c r="K350" s="293"/>
      <c r="L350" s="293"/>
      <c r="M350" s="293"/>
      <c r="N350" s="293"/>
      <c r="O350" s="293"/>
      <c r="P350" s="293"/>
    </row>
    <row r="351" spans="1:16" x14ac:dyDescent="0.25">
      <c r="A351" s="39" t="str">
        <f>PPG!A41</f>
        <v>PPG</v>
      </c>
      <c r="B351" s="39">
        <f>PPG!C41</f>
        <v>3022036</v>
      </c>
      <c r="C351" s="39" t="str">
        <f>PPG!D41</f>
        <v>Livingstone School</v>
      </c>
      <c r="D351" s="39" t="str">
        <f>PPG!M41</f>
        <v>PPFSM</v>
      </c>
      <c r="E351" s="293">
        <f>PPG!Q41</f>
        <v>0</v>
      </c>
      <c r="F351" s="293">
        <f>PPG!R41</f>
        <v>21467.5</v>
      </c>
      <c r="G351" s="293"/>
      <c r="H351" s="293"/>
      <c r="I351" s="293"/>
      <c r="J351" s="293"/>
      <c r="K351" s="293"/>
      <c r="L351" s="293"/>
      <c r="M351" s="293"/>
      <c r="N351" s="293"/>
      <c r="O351" s="293"/>
      <c r="P351" s="293"/>
    </row>
    <row r="352" spans="1:16" x14ac:dyDescent="0.25">
      <c r="A352" s="39" t="str">
        <f>PPG!A42</f>
        <v>PPG</v>
      </c>
      <c r="B352" s="39">
        <f>PPG!C42</f>
        <v>3022037</v>
      </c>
      <c r="C352" s="39" t="str">
        <f>PPG!D42</f>
        <v>Manorside Primary School</v>
      </c>
      <c r="D352" s="39" t="str">
        <f>PPG!M42</f>
        <v>PPFSM</v>
      </c>
      <c r="E352" s="293">
        <f>PPG!Q42</f>
        <v>0</v>
      </c>
      <c r="F352" s="293">
        <f>PPG!R42</f>
        <v>9002.5</v>
      </c>
      <c r="G352" s="293"/>
      <c r="H352" s="293"/>
      <c r="I352" s="293"/>
      <c r="J352" s="293"/>
      <c r="K352" s="293"/>
      <c r="L352" s="293"/>
      <c r="M352" s="293"/>
      <c r="N352" s="293"/>
      <c r="O352" s="293"/>
      <c r="P352" s="293"/>
    </row>
    <row r="353" spans="1:16" x14ac:dyDescent="0.25">
      <c r="A353" s="39" t="str">
        <f>PPG!A43</f>
        <v>PPG</v>
      </c>
      <c r="B353" s="39">
        <f>PPG!C43</f>
        <v>3022042</v>
      </c>
      <c r="C353" s="39" t="str">
        <f>PPG!D43</f>
        <v>Monkfrith School</v>
      </c>
      <c r="D353" s="39" t="str">
        <f>PPG!M43</f>
        <v>PPFSM</v>
      </c>
      <c r="E353" s="293">
        <f>PPG!Q43</f>
        <v>0</v>
      </c>
      <c r="F353" s="293">
        <f>PPG!R43</f>
        <v>5770.833333333333</v>
      </c>
      <c r="G353" s="293"/>
      <c r="H353" s="293"/>
      <c r="I353" s="293"/>
      <c r="J353" s="293"/>
      <c r="K353" s="293"/>
      <c r="L353" s="293"/>
      <c r="M353" s="293"/>
      <c r="N353" s="293"/>
      <c r="O353" s="293"/>
      <c r="P353" s="293"/>
    </row>
    <row r="354" spans="1:16" x14ac:dyDescent="0.25">
      <c r="A354" s="39" t="str">
        <f>PPG!A44</f>
        <v>PPG</v>
      </c>
      <c r="B354" s="39">
        <f>PPG!C44</f>
        <v>3022043</v>
      </c>
      <c r="C354" s="39" t="str">
        <f>PPG!D44</f>
        <v>Moss Hall Junior School</v>
      </c>
      <c r="D354" s="39" t="str">
        <f>PPG!M44</f>
        <v>PPFSM</v>
      </c>
      <c r="E354" s="293">
        <f>PPG!Q44</f>
        <v>0</v>
      </c>
      <c r="F354" s="293">
        <f>PPG!R44</f>
        <v>19851.666666666668</v>
      </c>
      <c r="G354" s="293"/>
      <c r="H354" s="293"/>
      <c r="I354" s="293"/>
      <c r="J354" s="293"/>
      <c r="K354" s="293"/>
      <c r="L354" s="293"/>
      <c r="M354" s="293"/>
      <c r="N354" s="293"/>
      <c r="O354" s="293"/>
      <c r="P354" s="293"/>
    </row>
    <row r="355" spans="1:16" x14ac:dyDescent="0.25">
      <c r="A355" s="39" t="str">
        <f>PPG!A45</f>
        <v>PPG</v>
      </c>
      <c r="B355" s="39">
        <f>PPG!C45</f>
        <v>3022044</v>
      </c>
      <c r="C355" s="39" t="str">
        <f>PPG!D45</f>
        <v>Moss Hall Infant School</v>
      </c>
      <c r="D355" s="39" t="str">
        <f>PPG!M45</f>
        <v>PPFSM</v>
      </c>
      <c r="E355" s="293">
        <f>PPG!Q45</f>
        <v>0</v>
      </c>
      <c r="F355" s="293">
        <f>PPG!R45</f>
        <v>11541.666666666666</v>
      </c>
      <c r="G355" s="293"/>
      <c r="H355" s="293"/>
      <c r="I355" s="293"/>
      <c r="J355" s="293"/>
      <c r="K355" s="293"/>
      <c r="L355" s="293"/>
      <c r="M355" s="293"/>
      <c r="N355" s="293"/>
      <c r="O355" s="293"/>
      <c r="P355" s="293"/>
    </row>
    <row r="356" spans="1:16" x14ac:dyDescent="0.25">
      <c r="A356" s="39" t="str">
        <f>PPG!A46</f>
        <v>PPG</v>
      </c>
      <c r="B356" s="39">
        <f>PPG!C46</f>
        <v>3022045</v>
      </c>
      <c r="C356" s="39" t="str">
        <f>PPG!D46</f>
        <v>Northside School</v>
      </c>
      <c r="D356" s="39" t="str">
        <f>PPG!M46</f>
        <v>PPFSM</v>
      </c>
      <c r="E356" s="293">
        <f>PPG!Q46</f>
        <v>0</v>
      </c>
      <c r="F356" s="293">
        <f>PPG!R46</f>
        <v>7848.333333333333</v>
      </c>
      <c r="G356" s="293"/>
      <c r="H356" s="293"/>
      <c r="I356" s="293"/>
      <c r="J356" s="293"/>
      <c r="K356" s="293"/>
      <c r="L356" s="293"/>
      <c r="M356" s="293"/>
      <c r="N356" s="293"/>
      <c r="O356" s="293"/>
      <c r="P356" s="293"/>
    </row>
    <row r="357" spans="1:16" x14ac:dyDescent="0.25">
      <c r="A357" s="39" t="str">
        <f>PPG!A47</f>
        <v>PPG</v>
      </c>
      <c r="B357" s="39">
        <f>PPG!C47</f>
        <v>3022053</v>
      </c>
      <c r="C357" s="39" t="str">
        <f>PPG!D47</f>
        <v>Noam Primary School</v>
      </c>
      <c r="D357" s="39" t="str">
        <f>PPG!M47</f>
        <v>PPFSM</v>
      </c>
      <c r="E357" s="293">
        <f>PPG!Q47</f>
        <v>0</v>
      </c>
      <c r="F357" s="293">
        <f>PPG!R47</f>
        <v>923.33333333333337</v>
      </c>
      <c r="G357" s="293"/>
      <c r="H357" s="293"/>
      <c r="I357" s="293"/>
      <c r="J357" s="293"/>
      <c r="K357" s="293"/>
      <c r="L357" s="293"/>
      <c r="M357" s="293"/>
      <c r="N357" s="293"/>
      <c r="O357" s="293"/>
      <c r="P357" s="293"/>
    </row>
    <row r="358" spans="1:16" x14ac:dyDescent="0.25">
      <c r="A358" s="39" t="str">
        <f>PPG!A48</f>
        <v>PPG</v>
      </c>
      <c r="B358" s="39">
        <f>PPG!C48</f>
        <v>3022054</v>
      </c>
      <c r="C358" s="39" t="str">
        <f>PPG!D48</f>
        <v>Woodridge  Primary School</v>
      </c>
      <c r="D358" s="39" t="str">
        <f>PPG!M48</f>
        <v>PPFSM</v>
      </c>
      <c r="E358" s="293">
        <f>PPG!Q48</f>
        <v>0</v>
      </c>
      <c r="F358" s="293">
        <f>PPG!R48</f>
        <v>2770</v>
      </c>
      <c r="G358" s="293"/>
      <c r="H358" s="293"/>
      <c r="I358" s="293"/>
      <c r="J358" s="293"/>
      <c r="K358" s="293"/>
      <c r="L358" s="293"/>
      <c r="M358" s="293"/>
      <c r="N358" s="293"/>
      <c r="O358" s="293"/>
      <c r="P358" s="293"/>
    </row>
    <row r="359" spans="1:16" x14ac:dyDescent="0.25">
      <c r="A359" s="39" t="str">
        <f>PPG!A49</f>
        <v>PPG</v>
      </c>
      <c r="B359" s="39">
        <f>PPG!C49</f>
        <v>3022055</v>
      </c>
      <c r="C359" s="39" t="str">
        <f>PPG!D49</f>
        <v>Tudor School</v>
      </c>
      <c r="D359" s="39" t="str">
        <f>PPG!M49</f>
        <v>PPFSM</v>
      </c>
      <c r="E359" s="293">
        <f>PPG!Q49</f>
        <v>0</v>
      </c>
      <c r="F359" s="293">
        <f>PPG!R49</f>
        <v>17312.5</v>
      </c>
      <c r="G359" s="293"/>
      <c r="H359" s="293"/>
      <c r="I359" s="293"/>
      <c r="J359" s="293"/>
      <c r="K359" s="293"/>
      <c r="L359" s="293"/>
      <c r="M359" s="293"/>
      <c r="N359" s="293"/>
      <c r="O359" s="293"/>
      <c r="P359" s="293"/>
    </row>
    <row r="360" spans="1:16" x14ac:dyDescent="0.25">
      <c r="A360" s="39" t="str">
        <f>PPG!A50</f>
        <v>PPG</v>
      </c>
      <c r="B360" s="39">
        <f>PPG!C50</f>
        <v>3022057</v>
      </c>
      <c r="C360" s="39" t="str">
        <f>PPG!D50</f>
        <v>Underhill School</v>
      </c>
      <c r="D360" s="39" t="str">
        <f>PPG!M50</f>
        <v>PPFSM</v>
      </c>
      <c r="E360" s="293">
        <f>PPG!Q50</f>
        <v>0</v>
      </c>
      <c r="F360" s="293">
        <f>PPG!R50</f>
        <v>47320.833333333336</v>
      </c>
      <c r="G360" s="293"/>
      <c r="H360" s="293"/>
      <c r="I360" s="293"/>
      <c r="J360" s="293"/>
      <c r="K360" s="293"/>
      <c r="L360" s="293"/>
      <c r="M360" s="293"/>
      <c r="N360" s="293"/>
      <c r="O360" s="293"/>
      <c r="P360" s="293"/>
    </row>
    <row r="361" spans="1:16" x14ac:dyDescent="0.25">
      <c r="A361" s="39" t="str">
        <f>PPG!A51</f>
        <v>PPG</v>
      </c>
      <c r="B361" s="39">
        <f>PPG!C51</f>
        <v>3022060</v>
      </c>
      <c r="C361" s="39" t="str">
        <f>PPG!D51</f>
        <v>Whitings Hill Primary School</v>
      </c>
      <c r="D361" s="39" t="str">
        <f>PPG!M51</f>
        <v>PPFSM</v>
      </c>
      <c r="E361" s="293">
        <f>PPG!Q51</f>
        <v>0</v>
      </c>
      <c r="F361" s="293">
        <f>PPG!R51</f>
        <v>29315.833333333332</v>
      </c>
      <c r="G361" s="293"/>
      <c r="H361" s="293"/>
      <c r="I361" s="293"/>
      <c r="J361" s="293"/>
      <c r="K361" s="293"/>
      <c r="L361" s="293"/>
      <c r="M361" s="293"/>
      <c r="N361" s="293"/>
      <c r="O361" s="293"/>
      <c r="P361" s="293"/>
    </row>
    <row r="362" spans="1:16" x14ac:dyDescent="0.25">
      <c r="A362" s="39" t="str">
        <f>PPG!A52</f>
        <v>PPG</v>
      </c>
      <c r="B362" s="39">
        <f>PPG!C52</f>
        <v>3022067</v>
      </c>
      <c r="C362" s="39" t="str">
        <f>PPG!D52</f>
        <v>Chalgrove Primary School</v>
      </c>
      <c r="D362" s="39" t="str">
        <f>PPG!M52</f>
        <v>PPFSM</v>
      </c>
      <c r="E362" s="293">
        <f>PPG!Q52</f>
        <v>0</v>
      </c>
      <c r="F362" s="293">
        <f>PPG!R52</f>
        <v>12003.333333333334</v>
      </c>
      <c r="G362" s="293"/>
      <c r="H362" s="293"/>
      <c r="I362" s="293"/>
      <c r="J362" s="293"/>
      <c r="K362" s="293"/>
      <c r="L362" s="293"/>
      <c r="M362" s="293"/>
      <c r="N362" s="293"/>
      <c r="O362" s="293"/>
      <c r="P362" s="293"/>
    </row>
    <row r="363" spans="1:16" x14ac:dyDescent="0.25">
      <c r="A363" s="39" t="str">
        <f>PPG!A53</f>
        <v>PPG</v>
      </c>
      <c r="B363" s="39">
        <f>PPG!C53</f>
        <v>3022070</v>
      </c>
      <c r="C363" s="39" t="str">
        <f>PPG!D53</f>
        <v>Sunnyfields Primary School</v>
      </c>
      <c r="D363" s="39" t="str">
        <f>PPG!M53</f>
        <v>PPFSM</v>
      </c>
      <c r="E363" s="293">
        <f>PPG!Q53</f>
        <v>0</v>
      </c>
      <c r="F363" s="293">
        <f>PPG!R53</f>
        <v>15927.5</v>
      </c>
      <c r="G363" s="293"/>
      <c r="H363" s="293"/>
      <c r="I363" s="293"/>
      <c r="J363" s="293"/>
      <c r="K363" s="293"/>
      <c r="L363" s="293"/>
      <c r="M363" s="293"/>
      <c r="N363" s="293"/>
      <c r="O363" s="293"/>
      <c r="P363" s="293"/>
    </row>
    <row r="364" spans="1:16" x14ac:dyDescent="0.25">
      <c r="A364" s="39" t="str">
        <f>PPG!A54</f>
        <v>PPG</v>
      </c>
      <c r="B364" s="39">
        <f>PPG!C54</f>
        <v>3022071</v>
      </c>
      <c r="C364" s="39" t="str">
        <f>PPG!D54</f>
        <v>Queenswell Infant and Nursery School</v>
      </c>
      <c r="D364" s="39" t="str">
        <f>PPG!M54</f>
        <v>PPFSM</v>
      </c>
      <c r="E364" s="293">
        <f>PPG!Q54</f>
        <v>0</v>
      </c>
      <c r="F364" s="293">
        <f>PPG!R54</f>
        <v>8540.8333333333339</v>
      </c>
      <c r="G364" s="293"/>
      <c r="H364" s="293"/>
      <c r="I364" s="293"/>
      <c r="J364" s="293"/>
      <c r="K364" s="293"/>
      <c r="L364" s="293"/>
      <c r="M364" s="293"/>
      <c r="N364" s="293"/>
      <c r="O364" s="293"/>
      <c r="P364" s="293"/>
    </row>
    <row r="365" spans="1:16" x14ac:dyDescent="0.25">
      <c r="A365" s="39" t="str">
        <f>PPG!A55</f>
        <v>PPG</v>
      </c>
      <c r="B365" s="39">
        <f>PPG!C55</f>
        <v>3022072</v>
      </c>
      <c r="C365" s="39" t="str">
        <f>PPG!D55</f>
        <v>Queenswell Junior School</v>
      </c>
      <c r="D365" s="39" t="str">
        <f>PPG!M55</f>
        <v>PPFSM</v>
      </c>
      <c r="E365" s="293">
        <f>PPG!Q55</f>
        <v>0</v>
      </c>
      <c r="F365" s="293">
        <f>PPG!R55</f>
        <v>21698.333333333332</v>
      </c>
      <c r="G365" s="293"/>
      <c r="H365" s="293"/>
      <c r="I365" s="293"/>
      <c r="J365" s="293"/>
      <c r="K365" s="293"/>
      <c r="L365" s="293"/>
      <c r="M365" s="293"/>
      <c r="N365" s="293"/>
      <c r="O365" s="293"/>
      <c r="P365" s="293"/>
    </row>
    <row r="366" spans="1:16" x14ac:dyDescent="0.25">
      <c r="A366" s="39" t="str">
        <f>PPG!A56</f>
        <v>PPG</v>
      </c>
      <c r="B366" s="39">
        <f>PPG!C56</f>
        <v>3022073</v>
      </c>
      <c r="C366" s="39" t="str">
        <f>PPG!D56</f>
        <v>Danegrove JMI School</v>
      </c>
      <c r="D366" s="39" t="str">
        <f>PPG!M56</f>
        <v>PPFSM</v>
      </c>
      <c r="E366" s="293">
        <f>PPG!Q56</f>
        <v>0</v>
      </c>
      <c r="F366" s="293">
        <f>PPG!R56</f>
        <v>42242.5</v>
      </c>
      <c r="G366" s="293"/>
      <c r="H366" s="293"/>
      <c r="I366" s="293"/>
      <c r="J366" s="293"/>
      <c r="K366" s="293"/>
      <c r="L366" s="293"/>
      <c r="M366" s="293"/>
      <c r="N366" s="293"/>
      <c r="O366" s="293"/>
      <c r="P366" s="293"/>
    </row>
    <row r="367" spans="1:16" x14ac:dyDescent="0.25">
      <c r="A367" s="39" t="str">
        <f>PPG!A57</f>
        <v>PPG</v>
      </c>
      <c r="B367" s="39">
        <f>PPG!C57</f>
        <v>3022076</v>
      </c>
      <c r="C367" s="39" t="str">
        <f>PPG!D57</f>
        <v>Wessex  Gardens Primary School</v>
      </c>
      <c r="D367" s="39" t="str">
        <f>PPG!M57</f>
        <v>PPFSM</v>
      </c>
      <c r="E367" s="293">
        <f>PPG!Q57</f>
        <v>0</v>
      </c>
      <c r="F367" s="293">
        <f>PPG!R57</f>
        <v>26084.166666666668</v>
      </c>
      <c r="G367" s="293"/>
      <c r="H367" s="293"/>
      <c r="I367" s="293"/>
      <c r="J367" s="293"/>
      <c r="K367" s="293"/>
      <c r="L367" s="293"/>
      <c r="M367" s="293"/>
      <c r="N367" s="293"/>
      <c r="O367" s="293"/>
      <c r="P367" s="293"/>
    </row>
    <row r="368" spans="1:16" x14ac:dyDescent="0.25">
      <c r="A368" s="39" t="str">
        <f>PPG!A58</f>
        <v>PPG</v>
      </c>
      <c r="B368" s="39">
        <f>PPG!C58</f>
        <v>3022077</v>
      </c>
      <c r="C368" s="39" t="str">
        <f>PPG!D58</f>
        <v>Orion Primary School</v>
      </c>
      <c r="D368" s="39" t="str">
        <f>PPG!M58</f>
        <v>PPFSM</v>
      </c>
      <c r="E368" s="293">
        <f>PPG!Q58</f>
        <v>0</v>
      </c>
      <c r="F368" s="293">
        <f>PPG!R58</f>
        <v>94641.666666666672</v>
      </c>
      <c r="G368" s="293"/>
      <c r="H368" s="293"/>
      <c r="I368" s="293"/>
      <c r="J368" s="293"/>
      <c r="K368" s="293"/>
      <c r="L368" s="293"/>
      <c r="M368" s="293"/>
      <c r="N368" s="293"/>
      <c r="O368" s="293"/>
      <c r="P368" s="293"/>
    </row>
    <row r="369" spans="1:16" x14ac:dyDescent="0.25">
      <c r="A369" s="39" t="str">
        <f>PPG!A59</f>
        <v>PPG</v>
      </c>
      <c r="B369" s="39">
        <f>PPG!C59</f>
        <v>3022078</v>
      </c>
      <c r="C369" s="39" t="str">
        <f>PPG!D59</f>
        <v>Pardes House School</v>
      </c>
      <c r="D369" s="39" t="str">
        <f>PPG!M59</f>
        <v>PPFSM</v>
      </c>
      <c r="E369" s="293">
        <f>PPG!Q59</f>
        <v>0</v>
      </c>
      <c r="F369" s="293">
        <f>PPG!R59</f>
        <v>5078.333333333333</v>
      </c>
      <c r="G369" s="293"/>
      <c r="H369" s="293"/>
      <c r="I369" s="293"/>
      <c r="J369" s="293"/>
      <c r="K369" s="293"/>
      <c r="L369" s="293"/>
      <c r="M369" s="293"/>
      <c r="N369" s="293"/>
      <c r="O369" s="293"/>
      <c r="P369" s="293"/>
    </row>
    <row r="370" spans="1:16" x14ac:dyDescent="0.25">
      <c r="A370" s="39" t="str">
        <f>PPG!A60</f>
        <v>PPG</v>
      </c>
      <c r="B370" s="39">
        <f>PPG!C60</f>
        <v>3022079</v>
      </c>
      <c r="C370" s="39" t="str">
        <f>PPG!D60</f>
        <v>Beis Yaakov</v>
      </c>
      <c r="D370" s="39" t="str">
        <f>PPG!M60</f>
        <v>PPFSM</v>
      </c>
      <c r="E370" s="293">
        <f>PPG!Q60</f>
        <v>0</v>
      </c>
      <c r="F370" s="293">
        <f>PPG!R60</f>
        <v>4155</v>
      </c>
      <c r="G370" s="293"/>
      <c r="H370" s="293"/>
      <c r="I370" s="293"/>
      <c r="J370" s="293"/>
      <c r="K370" s="293"/>
      <c r="L370" s="293"/>
      <c r="M370" s="293"/>
      <c r="N370" s="293"/>
      <c r="O370" s="293"/>
      <c r="P370" s="293"/>
    </row>
    <row r="371" spans="1:16" x14ac:dyDescent="0.25">
      <c r="A371" s="39" t="str">
        <f>PPG!A61</f>
        <v>PPG</v>
      </c>
      <c r="B371" s="39">
        <f>PPG!C61</f>
        <v>3023300</v>
      </c>
      <c r="C371" s="39" t="str">
        <f>PPG!D61</f>
        <v>All Saints' CE Primary School NW2</v>
      </c>
      <c r="D371" s="39" t="str">
        <f>PPG!M61</f>
        <v>PPFSM</v>
      </c>
      <c r="E371" s="293">
        <f>PPG!Q61</f>
        <v>0</v>
      </c>
      <c r="F371" s="293">
        <f>PPG!R61</f>
        <v>20313.333333333332</v>
      </c>
      <c r="G371" s="293"/>
      <c r="H371" s="293"/>
      <c r="I371" s="293"/>
      <c r="J371" s="293"/>
      <c r="K371" s="293"/>
      <c r="L371" s="293"/>
      <c r="M371" s="293"/>
      <c r="N371" s="293"/>
      <c r="O371" s="293"/>
      <c r="P371" s="293"/>
    </row>
    <row r="372" spans="1:16" x14ac:dyDescent="0.25">
      <c r="A372" s="39" t="str">
        <f>PPG!A62</f>
        <v>PPG</v>
      </c>
      <c r="B372" s="39">
        <f>PPG!C62</f>
        <v>3023302</v>
      </c>
      <c r="C372" s="39" t="str">
        <f>PPG!D62</f>
        <v>Christ Church CE Primary School</v>
      </c>
      <c r="D372" s="39" t="str">
        <f>PPG!M62</f>
        <v>PPFSM</v>
      </c>
      <c r="E372" s="293">
        <f>PPG!Q62</f>
        <v>0</v>
      </c>
      <c r="F372" s="293">
        <f>PPG!R62</f>
        <v>4847.5</v>
      </c>
      <c r="G372" s="293"/>
      <c r="H372" s="293"/>
      <c r="I372" s="293"/>
      <c r="J372" s="293"/>
      <c r="K372" s="293"/>
      <c r="L372" s="293"/>
      <c r="M372" s="293"/>
      <c r="N372" s="293"/>
      <c r="O372" s="293"/>
      <c r="P372" s="293"/>
    </row>
    <row r="373" spans="1:16" x14ac:dyDescent="0.25">
      <c r="A373" s="39" t="str">
        <f>PPG!A63</f>
        <v>PPG</v>
      </c>
      <c r="B373" s="39">
        <f>PPG!C63</f>
        <v>3023304</v>
      </c>
      <c r="C373" s="39" t="str">
        <f>PPG!D63</f>
        <v>Holy Trinity School</v>
      </c>
      <c r="D373" s="39" t="str">
        <f>PPG!M63</f>
        <v>PPFSM</v>
      </c>
      <c r="E373" s="293">
        <f>PPG!Q63</f>
        <v>0</v>
      </c>
      <c r="F373" s="293">
        <f>PPG!R63</f>
        <v>10618.333333333334</v>
      </c>
      <c r="G373" s="293"/>
      <c r="H373" s="293"/>
      <c r="I373" s="293"/>
      <c r="J373" s="293"/>
      <c r="K373" s="293"/>
      <c r="L373" s="293"/>
      <c r="M373" s="293"/>
      <c r="N373" s="293"/>
      <c r="O373" s="293"/>
      <c r="P373" s="293"/>
    </row>
    <row r="374" spans="1:16" x14ac:dyDescent="0.25">
      <c r="A374" s="39" t="str">
        <f>PPG!A64</f>
        <v>PPG</v>
      </c>
      <c r="B374" s="39">
        <f>PPG!C64</f>
        <v>3023305</v>
      </c>
      <c r="C374" s="39" t="str">
        <f>PPG!D64</f>
        <v>Monken Hadley C E Primary School</v>
      </c>
      <c r="D374" s="39" t="str">
        <f>PPG!M64</f>
        <v>PPFSM</v>
      </c>
      <c r="E374" s="293">
        <f>PPG!Q64</f>
        <v>0</v>
      </c>
      <c r="F374" s="293">
        <f>PPG!R64</f>
        <v>3462.5</v>
      </c>
      <c r="G374" s="293"/>
      <c r="H374" s="293"/>
      <c r="I374" s="293"/>
      <c r="J374" s="293"/>
      <c r="K374" s="293"/>
      <c r="L374" s="293"/>
      <c r="M374" s="293"/>
      <c r="N374" s="293"/>
      <c r="O374" s="293"/>
      <c r="P374" s="293"/>
    </row>
    <row r="375" spans="1:16" x14ac:dyDescent="0.25">
      <c r="A375" s="39" t="str">
        <f>PPG!A65</f>
        <v>PPG</v>
      </c>
      <c r="B375" s="39">
        <f>PPG!C65</f>
        <v>3023307</v>
      </c>
      <c r="C375" s="39" t="str">
        <f>PPG!D65</f>
        <v>St John's CE School N11</v>
      </c>
      <c r="D375" s="39" t="str">
        <f>PPG!M65</f>
        <v>PPFSM</v>
      </c>
      <c r="E375" s="293">
        <f>PPG!Q65</f>
        <v>0</v>
      </c>
      <c r="F375" s="293">
        <f>PPG!R65</f>
        <v>5770.833333333333</v>
      </c>
      <c r="G375" s="293"/>
      <c r="H375" s="293"/>
      <c r="I375" s="293"/>
      <c r="J375" s="293"/>
      <c r="K375" s="293"/>
      <c r="L375" s="293"/>
      <c r="M375" s="293"/>
      <c r="N375" s="293"/>
      <c r="O375" s="293"/>
      <c r="P375" s="293"/>
    </row>
    <row r="376" spans="1:16" x14ac:dyDescent="0.25">
      <c r="A376" s="39" t="str">
        <f>PPG!A66</f>
        <v>PPG</v>
      </c>
      <c r="B376" s="39">
        <f>PPG!C66</f>
        <v>3023309</v>
      </c>
      <c r="C376" s="39" t="str">
        <f>PPG!D66</f>
        <v>St Johns CE N20</v>
      </c>
      <c r="D376" s="39" t="str">
        <f>PPG!M66</f>
        <v>PPFSM</v>
      </c>
      <c r="E376" s="293">
        <f>PPG!Q66</f>
        <v>0</v>
      </c>
      <c r="F376" s="293">
        <f>PPG!R66</f>
        <v>5309.166666666667</v>
      </c>
      <c r="G376" s="293"/>
      <c r="H376" s="293"/>
      <c r="I376" s="293"/>
      <c r="J376" s="293"/>
      <c r="K376" s="293"/>
      <c r="L376" s="293"/>
      <c r="M376" s="293"/>
      <c r="N376" s="293"/>
      <c r="O376" s="293"/>
      <c r="P376" s="293"/>
    </row>
    <row r="377" spans="1:16" x14ac:dyDescent="0.25">
      <c r="A377" s="39" t="str">
        <f>PPG!A67</f>
        <v>PPG</v>
      </c>
      <c r="B377" s="39">
        <f>PPG!C67</f>
        <v>3023311</v>
      </c>
      <c r="C377" s="39" t="str">
        <f>PPG!D67</f>
        <v>St Mary's C E Primary School N3</v>
      </c>
      <c r="D377" s="39" t="str">
        <f>PPG!M67</f>
        <v>PPFSM</v>
      </c>
      <c r="E377" s="293">
        <f>PPG!Q67</f>
        <v>0</v>
      </c>
      <c r="F377" s="293">
        <f>PPG!R67</f>
        <v>15235</v>
      </c>
      <c r="G377" s="293"/>
      <c r="H377" s="293"/>
      <c r="I377" s="293"/>
      <c r="J377" s="293"/>
      <c r="K377" s="293"/>
      <c r="L377" s="293"/>
      <c r="M377" s="293"/>
      <c r="N377" s="293"/>
      <c r="O377" s="293"/>
      <c r="P377" s="293"/>
    </row>
    <row r="378" spans="1:16" x14ac:dyDescent="0.25">
      <c r="A378" s="39" t="str">
        <f>PPG!A68</f>
        <v>PPG</v>
      </c>
      <c r="B378" s="39">
        <f>PPG!C68</f>
        <v>3023312</v>
      </c>
      <c r="C378" s="39" t="str">
        <f>PPG!D68</f>
        <v>St Mary's School EN4</v>
      </c>
      <c r="D378" s="39" t="str">
        <f>PPG!M68</f>
        <v>PPFSM</v>
      </c>
      <c r="E378" s="293">
        <f>PPG!Q68</f>
        <v>0</v>
      </c>
      <c r="F378" s="293">
        <f>PPG!R68</f>
        <v>3693.3333333333335</v>
      </c>
      <c r="G378" s="293"/>
      <c r="H378" s="293"/>
      <c r="I378" s="293"/>
      <c r="J378" s="293"/>
      <c r="K378" s="293"/>
      <c r="L378" s="293"/>
      <c r="M378" s="293"/>
      <c r="N378" s="293"/>
      <c r="O378" s="293"/>
      <c r="P378" s="293"/>
    </row>
    <row r="379" spans="1:16" x14ac:dyDescent="0.25">
      <c r="A379" s="39" t="str">
        <f>PPG!A69</f>
        <v>PPG</v>
      </c>
      <c r="B379" s="39">
        <f>PPG!C69</f>
        <v>3023313</v>
      </c>
      <c r="C379" s="39" t="str">
        <f>PPG!D69</f>
        <v>St. Pauls CE Primary School (N11)</v>
      </c>
      <c r="D379" s="39" t="str">
        <f>PPG!M69</f>
        <v>PPFSM</v>
      </c>
      <c r="E379" s="293">
        <f>PPG!Q69</f>
        <v>0</v>
      </c>
      <c r="F379" s="293">
        <f>PPG!R69</f>
        <v>13619.166666666666</v>
      </c>
      <c r="G379" s="293"/>
      <c r="H379" s="293"/>
      <c r="I379" s="293"/>
      <c r="J379" s="293"/>
      <c r="K379" s="293"/>
      <c r="L379" s="293"/>
      <c r="M379" s="293"/>
      <c r="N379" s="293"/>
      <c r="O379" s="293"/>
      <c r="P379" s="293"/>
    </row>
    <row r="380" spans="1:16" x14ac:dyDescent="0.25">
      <c r="A380" s="39" t="str">
        <f>PPG!A70</f>
        <v>PPG</v>
      </c>
      <c r="B380" s="39">
        <f>PPG!C70</f>
        <v>3023314</v>
      </c>
      <c r="C380" s="39" t="str">
        <f>PPG!D70</f>
        <v>St Pauls CE Primary, NW7</v>
      </c>
      <c r="D380" s="39" t="str">
        <f>PPG!M70</f>
        <v>PPFSM</v>
      </c>
      <c r="E380" s="293">
        <f>PPG!Q70</f>
        <v>0</v>
      </c>
      <c r="F380" s="293">
        <f>PPG!R70</f>
        <v>9233.3333333333339</v>
      </c>
      <c r="G380" s="293"/>
      <c r="H380" s="293"/>
      <c r="I380" s="293"/>
      <c r="J380" s="293"/>
      <c r="K380" s="293"/>
      <c r="L380" s="293"/>
      <c r="M380" s="293"/>
      <c r="N380" s="293"/>
      <c r="O380" s="293"/>
      <c r="P380" s="293"/>
    </row>
    <row r="381" spans="1:16" x14ac:dyDescent="0.25">
      <c r="A381" s="39" t="str">
        <f>PPG!A71</f>
        <v>PPG</v>
      </c>
      <c r="B381" s="39">
        <f>PPG!C71</f>
        <v>3023315</v>
      </c>
      <c r="C381" s="39" t="str">
        <f>PPG!D71</f>
        <v>St Andrew's C E</v>
      </c>
      <c r="D381" s="39" t="str">
        <f>PPG!M71</f>
        <v>PPFSM</v>
      </c>
      <c r="E381" s="293">
        <f>PPG!Q71</f>
        <v>0</v>
      </c>
      <c r="F381" s="293">
        <f>PPG!R71</f>
        <v>2770</v>
      </c>
      <c r="G381" s="293"/>
      <c r="H381" s="293"/>
      <c r="I381" s="293"/>
      <c r="J381" s="293"/>
      <c r="K381" s="293"/>
      <c r="L381" s="293"/>
      <c r="M381" s="293"/>
      <c r="N381" s="293"/>
      <c r="O381" s="293"/>
      <c r="P381" s="293"/>
    </row>
    <row r="382" spans="1:16" x14ac:dyDescent="0.25">
      <c r="A382" s="39" t="str">
        <f>PPG!A72</f>
        <v>PPG</v>
      </c>
      <c r="B382" s="39">
        <f>PPG!C72</f>
        <v>3023316</v>
      </c>
      <c r="C382" s="39" t="str">
        <f>PPG!D72</f>
        <v>Trent  C of E Primary School</v>
      </c>
      <c r="D382" s="39" t="str">
        <f>PPG!M72</f>
        <v>PPFSM</v>
      </c>
      <c r="E382" s="293">
        <f>PPG!Q72</f>
        <v>0</v>
      </c>
      <c r="F382" s="293">
        <f>PPG!R72</f>
        <v>4385.833333333333</v>
      </c>
      <c r="G382" s="293"/>
      <c r="H382" s="293"/>
      <c r="I382" s="293"/>
      <c r="J382" s="293"/>
      <c r="K382" s="293"/>
      <c r="L382" s="293"/>
      <c r="M382" s="293"/>
      <c r="N382" s="293"/>
      <c r="O382" s="293"/>
      <c r="P382" s="293"/>
    </row>
    <row r="383" spans="1:16" x14ac:dyDescent="0.25">
      <c r="A383" s="39" t="str">
        <f>PPG!A73</f>
        <v>PPG</v>
      </c>
      <c r="B383" s="39">
        <f>PPG!C73</f>
        <v>3023317</v>
      </c>
      <c r="C383" s="39" t="str">
        <f>PPG!D73</f>
        <v>All Saints' CE Primary School, N20</v>
      </c>
      <c r="D383" s="39" t="str">
        <f>PPG!M73</f>
        <v>PPFSM</v>
      </c>
      <c r="E383" s="293">
        <f>PPG!Q73</f>
        <v>0</v>
      </c>
      <c r="F383" s="293">
        <f>PPG!R73</f>
        <v>10387.5</v>
      </c>
      <c r="G383" s="293"/>
      <c r="H383" s="293"/>
      <c r="I383" s="293"/>
      <c r="J383" s="293"/>
      <c r="K383" s="293"/>
      <c r="L383" s="293"/>
      <c r="M383" s="293"/>
      <c r="N383" s="293"/>
      <c r="O383" s="293"/>
      <c r="P383" s="293"/>
    </row>
    <row r="384" spans="1:16" x14ac:dyDescent="0.25">
      <c r="A384" s="39" t="str">
        <f>PPG!A74</f>
        <v>PPG</v>
      </c>
      <c r="B384" s="39">
        <f>PPG!C74</f>
        <v>3023500</v>
      </c>
      <c r="C384" s="39" t="str">
        <f>PPG!D74</f>
        <v>Annunciation Catholic Infant School</v>
      </c>
      <c r="D384" s="39" t="str">
        <f>PPG!M74</f>
        <v>PPFSM</v>
      </c>
      <c r="E384" s="293">
        <f>PPG!Q74</f>
        <v>0</v>
      </c>
      <c r="F384" s="293">
        <f>PPG!R74</f>
        <v>4155</v>
      </c>
      <c r="G384" s="293"/>
      <c r="H384" s="293"/>
      <c r="I384" s="293"/>
      <c r="J384" s="293"/>
      <c r="K384" s="293"/>
      <c r="L384" s="293"/>
      <c r="M384" s="293"/>
      <c r="N384" s="293"/>
      <c r="O384" s="293"/>
      <c r="P384" s="293"/>
    </row>
    <row r="385" spans="1:16" x14ac:dyDescent="0.25">
      <c r="A385" s="39" t="str">
        <f>PPG!A75</f>
        <v>PPG</v>
      </c>
      <c r="B385" s="39">
        <f>PPG!C75</f>
        <v>3023501</v>
      </c>
      <c r="C385" s="39" t="str">
        <f>PPG!D75</f>
        <v>Our Lady of Lourdes School</v>
      </c>
      <c r="D385" s="39" t="str">
        <f>PPG!M75</f>
        <v>PPFSM</v>
      </c>
      <c r="E385" s="293">
        <f>PPG!Q75</f>
        <v>0</v>
      </c>
      <c r="F385" s="293">
        <f>PPG!R75</f>
        <v>7848.333333333333</v>
      </c>
      <c r="G385" s="293"/>
      <c r="H385" s="293"/>
      <c r="I385" s="293"/>
      <c r="J385" s="293"/>
      <c r="K385" s="293"/>
      <c r="L385" s="293"/>
      <c r="M385" s="293"/>
      <c r="N385" s="293"/>
      <c r="O385" s="293"/>
      <c r="P385" s="293"/>
    </row>
    <row r="386" spans="1:16" x14ac:dyDescent="0.25">
      <c r="A386" s="39" t="str">
        <f>PPG!A76</f>
        <v>PPG</v>
      </c>
      <c r="B386" s="39">
        <f>PPG!C76</f>
        <v>3023502</v>
      </c>
      <c r="C386" s="39" t="str">
        <f>PPG!D76</f>
        <v>St Agnes RC Primary School</v>
      </c>
      <c r="D386" s="39" t="str">
        <f>PPG!M76</f>
        <v>PPFSM</v>
      </c>
      <c r="E386" s="293">
        <f>PPG!Q76</f>
        <v>0</v>
      </c>
      <c r="F386" s="293">
        <f>PPG!R76</f>
        <v>24699.166666666668</v>
      </c>
      <c r="G386" s="293"/>
      <c r="H386" s="293"/>
      <c r="I386" s="293"/>
      <c r="J386" s="293"/>
      <c r="K386" s="293"/>
      <c r="L386" s="293"/>
      <c r="M386" s="293"/>
      <c r="N386" s="293"/>
      <c r="O386" s="293"/>
      <c r="P386" s="293"/>
    </row>
    <row r="387" spans="1:16" x14ac:dyDescent="0.25">
      <c r="A387" s="39" t="str">
        <f>PPG!A77</f>
        <v>PPG</v>
      </c>
      <c r="B387" s="39">
        <f>PPG!C77</f>
        <v>3023504</v>
      </c>
      <c r="C387" s="39" t="str">
        <f>PPG!D77</f>
        <v>St Catherines R C Primary</v>
      </c>
      <c r="D387" s="39" t="str">
        <f>PPG!M77</f>
        <v>PPFSM</v>
      </c>
      <c r="E387" s="293">
        <f>PPG!Q77</f>
        <v>0</v>
      </c>
      <c r="F387" s="293">
        <f>PPG!R77</f>
        <v>9925.8333333333339</v>
      </c>
      <c r="G387" s="293"/>
      <c r="H387" s="293"/>
      <c r="I387" s="293"/>
      <c r="J387" s="293"/>
      <c r="K387" s="293"/>
      <c r="L387" s="293"/>
      <c r="M387" s="293"/>
      <c r="N387" s="293"/>
      <c r="O387" s="293"/>
      <c r="P387" s="293"/>
    </row>
    <row r="388" spans="1:16" x14ac:dyDescent="0.25">
      <c r="A388" s="39" t="str">
        <f>PPG!A78</f>
        <v>PPG</v>
      </c>
      <c r="B388" s="39">
        <f>PPG!C78</f>
        <v>3023506</v>
      </c>
      <c r="C388" s="39" t="str">
        <f>PPG!D78</f>
        <v>St Vincent's Catholic Primary School</v>
      </c>
      <c r="D388" s="39" t="str">
        <f>PPG!M78</f>
        <v>PPFSM</v>
      </c>
      <c r="E388" s="293">
        <f>PPG!Q78</f>
        <v>0</v>
      </c>
      <c r="F388" s="293">
        <f>PPG!R78</f>
        <v>3924.1666666666665</v>
      </c>
      <c r="G388" s="293"/>
      <c r="H388" s="293"/>
      <c r="I388" s="293"/>
      <c r="J388" s="293"/>
      <c r="K388" s="293"/>
      <c r="L388" s="293"/>
      <c r="M388" s="293"/>
      <c r="N388" s="293"/>
      <c r="O388" s="293"/>
      <c r="P388" s="293"/>
    </row>
    <row r="389" spans="1:16" x14ac:dyDescent="0.25">
      <c r="A389" s="39" t="str">
        <f>PPG!A79</f>
        <v>PPG</v>
      </c>
      <c r="B389" s="39">
        <f>PPG!C79</f>
        <v>3023507</v>
      </c>
      <c r="C389" s="39" t="str">
        <f>PPG!D79</f>
        <v>St Theresa's R.C. Primary School</v>
      </c>
      <c r="D389" s="39" t="str">
        <f>PPG!M79</f>
        <v>PPFSM</v>
      </c>
      <c r="E389" s="293">
        <f>PPG!Q79</f>
        <v>0</v>
      </c>
      <c r="F389" s="293">
        <f>PPG!R79</f>
        <v>6463.333333333333</v>
      </c>
      <c r="G389" s="293"/>
      <c r="H389" s="293"/>
      <c r="I389" s="293"/>
      <c r="J389" s="293"/>
      <c r="K389" s="293"/>
      <c r="L389" s="293"/>
      <c r="M389" s="293"/>
      <c r="N389" s="293"/>
      <c r="O389" s="293"/>
      <c r="P389" s="293"/>
    </row>
    <row r="390" spans="1:16" x14ac:dyDescent="0.25">
      <c r="A390" s="39" t="str">
        <f>PPG!A80</f>
        <v>PPG</v>
      </c>
      <c r="B390" s="39">
        <f>PPG!C80</f>
        <v>3023509</v>
      </c>
      <c r="C390" s="39" t="str">
        <f>PPG!D80</f>
        <v>St Joseph's Primary School</v>
      </c>
      <c r="D390" s="39" t="str">
        <f>PPG!M80</f>
        <v>PPFSM</v>
      </c>
      <c r="E390" s="293">
        <f>PPG!Q80</f>
        <v>0</v>
      </c>
      <c r="F390" s="293">
        <f>PPG!R80</f>
        <v>23083.333333333332</v>
      </c>
      <c r="G390" s="293"/>
      <c r="H390" s="293"/>
      <c r="I390" s="293"/>
      <c r="J390" s="293"/>
      <c r="K390" s="293"/>
      <c r="L390" s="293"/>
      <c r="M390" s="293"/>
      <c r="N390" s="293"/>
      <c r="O390" s="293"/>
      <c r="P390" s="293"/>
    </row>
    <row r="391" spans="1:16" x14ac:dyDescent="0.25">
      <c r="A391" s="39" t="str">
        <f>PPG!A81</f>
        <v>PPG</v>
      </c>
      <c r="B391" s="39">
        <f>PPG!C81</f>
        <v>3023510</v>
      </c>
      <c r="C391" s="39" t="str">
        <f>PPG!D81</f>
        <v>Sacred Heart School</v>
      </c>
      <c r="D391" s="39" t="str">
        <f>PPG!M81</f>
        <v>PPFSM</v>
      </c>
      <c r="E391" s="293">
        <f>PPG!Q81</f>
        <v>0</v>
      </c>
      <c r="F391" s="293">
        <f>PPG!R81</f>
        <v>11310.833333333334</v>
      </c>
      <c r="G391" s="293"/>
      <c r="H391" s="293"/>
      <c r="I391" s="293"/>
      <c r="J391" s="293"/>
      <c r="K391" s="293"/>
      <c r="L391" s="293"/>
      <c r="M391" s="293"/>
      <c r="N391" s="293"/>
      <c r="O391" s="293"/>
      <c r="P391" s="293"/>
    </row>
    <row r="392" spans="1:16" x14ac:dyDescent="0.25">
      <c r="A392" s="39" t="str">
        <f>PPG!A82</f>
        <v>PPG</v>
      </c>
      <c r="B392" s="39">
        <f>PPG!C82</f>
        <v>3023511</v>
      </c>
      <c r="C392" s="39" t="str">
        <f>PPG!D82</f>
        <v>Blessed Dominic School</v>
      </c>
      <c r="D392" s="39" t="str">
        <f>PPG!M82</f>
        <v>PPFSM</v>
      </c>
      <c r="E392" s="293">
        <f>PPG!Q82</f>
        <v>0</v>
      </c>
      <c r="F392" s="293">
        <f>PPG!R82</f>
        <v>22621.666666666668</v>
      </c>
      <c r="G392" s="293"/>
      <c r="H392" s="293"/>
      <c r="I392" s="293"/>
      <c r="J392" s="293"/>
      <c r="K392" s="293"/>
      <c r="L392" s="293"/>
      <c r="M392" s="293"/>
      <c r="N392" s="293"/>
      <c r="O392" s="293"/>
      <c r="P392" s="293"/>
    </row>
    <row r="393" spans="1:16" x14ac:dyDescent="0.25">
      <c r="A393" s="39" t="str">
        <f>PPG!A83</f>
        <v>PPG</v>
      </c>
      <c r="B393" s="39">
        <f>PPG!C83</f>
        <v>3023512</v>
      </c>
      <c r="C393" s="39" t="str">
        <f>PPG!D83</f>
        <v>Rosh Pinah</v>
      </c>
      <c r="D393" s="39" t="str">
        <f>PPG!M83</f>
        <v>PPFSM</v>
      </c>
      <c r="E393" s="293">
        <f>PPG!Q83</f>
        <v>0</v>
      </c>
      <c r="F393" s="293">
        <f>PPG!R83</f>
        <v>1615.8333333333333</v>
      </c>
      <c r="G393" s="293"/>
      <c r="H393" s="293"/>
      <c r="I393" s="293"/>
      <c r="J393" s="293"/>
      <c r="K393" s="293"/>
      <c r="L393" s="293"/>
      <c r="M393" s="293"/>
      <c r="N393" s="293"/>
      <c r="O393" s="293"/>
      <c r="P393" s="293"/>
    </row>
    <row r="394" spans="1:16" x14ac:dyDescent="0.25">
      <c r="A394" s="39" t="str">
        <f>PPG!A84</f>
        <v>PPG</v>
      </c>
      <c r="B394" s="39">
        <f>PPG!C84</f>
        <v>3023513</v>
      </c>
      <c r="C394" s="39" t="str">
        <f>PPG!D84</f>
        <v>Menorah Primary School</v>
      </c>
      <c r="D394" s="39" t="str">
        <f>PPG!M84</f>
        <v>PPFSM</v>
      </c>
      <c r="E394" s="293">
        <f>PPG!Q84</f>
        <v>0</v>
      </c>
      <c r="F394" s="293">
        <f>PPG!R84</f>
        <v>3231.6666666666665</v>
      </c>
      <c r="G394" s="293"/>
      <c r="H394" s="293"/>
      <c r="I394" s="293"/>
      <c r="J394" s="293"/>
      <c r="K394" s="293"/>
      <c r="L394" s="293"/>
      <c r="M394" s="293"/>
      <c r="N394" s="293"/>
      <c r="O394" s="293"/>
      <c r="P394" s="293"/>
    </row>
    <row r="395" spans="1:16" x14ac:dyDescent="0.25">
      <c r="A395" s="39" t="str">
        <f>PPG!A85</f>
        <v>PPG</v>
      </c>
      <c r="B395" s="39">
        <f>PPG!C85</f>
        <v>3023514</v>
      </c>
      <c r="C395" s="39" t="str">
        <f>PPG!D85</f>
        <v>Annunciation Catholic Junior School</v>
      </c>
      <c r="D395" s="39" t="str">
        <f>PPG!M85</f>
        <v>PPFSM</v>
      </c>
      <c r="E395" s="293">
        <f>PPG!Q85</f>
        <v>0</v>
      </c>
      <c r="F395" s="293">
        <f>PPG!R85</f>
        <v>11310.833333333334</v>
      </c>
      <c r="G395" s="293"/>
      <c r="H395" s="293"/>
      <c r="I395" s="293"/>
      <c r="J395" s="293"/>
      <c r="K395" s="293"/>
      <c r="L395" s="293"/>
      <c r="M395" s="293"/>
      <c r="N395" s="293"/>
      <c r="O395" s="293"/>
      <c r="P395" s="293"/>
    </row>
    <row r="396" spans="1:16" x14ac:dyDescent="0.25">
      <c r="A396" s="39" t="str">
        <f>PPG!A86</f>
        <v>PPG</v>
      </c>
      <c r="B396" s="39">
        <f>PPG!C86</f>
        <v>3023516</v>
      </c>
      <c r="C396" s="39" t="str">
        <f>PPG!D86</f>
        <v>Hasmonean Primary School</v>
      </c>
      <c r="D396" s="39" t="str">
        <f>PPG!M86</f>
        <v>PPFSM</v>
      </c>
      <c r="E396" s="293">
        <f>PPG!Q86</f>
        <v>0</v>
      </c>
      <c r="F396" s="293">
        <f>PPG!R86</f>
        <v>6925</v>
      </c>
      <c r="G396" s="293"/>
      <c r="H396" s="293"/>
      <c r="I396" s="293"/>
      <c r="J396" s="293"/>
      <c r="K396" s="293"/>
      <c r="L396" s="293"/>
      <c r="M396" s="293"/>
      <c r="N396" s="293"/>
      <c r="O396" s="293"/>
      <c r="P396" s="293"/>
    </row>
    <row r="397" spans="1:16" x14ac:dyDescent="0.25">
      <c r="A397" s="39" t="str">
        <f>PPG!A87</f>
        <v>PPG</v>
      </c>
      <c r="B397" s="39">
        <f>PPG!C87</f>
        <v>3023518</v>
      </c>
      <c r="C397" s="39" t="str">
        <f>PPG!D87</f>
        <v>Woodcroft Primary School</v>
      </c>
      <c r="D397" s="39" t="str">
        <f>PPG!M87</f>
        <v>PPFSM</v>
      </c>
      <c r="E397" s="293">
        <f>PPG!Q87</f>
        <v>0</v>
      </c>
      <c r="F397" s="293">
        <f>PPG!R87</f>
        <v>32085.833333333332</v>
      </c>
      <c r="G397" s="293"/>
      <c r="H397" s="293"/>
      <c r="I397" s="293"/>
      <c r="J397" s="293"/>
      <c r="K397" s="293"/>
      <c r="L397" s="293"/>
      <c r="M397" s="293"/>
      <c r="N397" s="293"/>
      <c r="O397" s="293"/>
      <c r="P397" s="293"/>
    </row>
    <row r="398" spans="1:16" x14ac:dyDescent="0.25">
      <c r="A398" s="39" t="str">
        <f>PPG!A88</f>
        <v>PPG</v>
      </c>
      <c r="B398" s="39">
        <f>PPG!C88</f>
        <v>3023520</v>
      </c>
      <c r="C398" s="39" t="str">
        <f>PPG!D88</f>
        <v>Akiva School</v>
      </c>
      <c r="D398" s="39" t="str">
        <f>PPG!M88</f>
        <v>PPFSM</v>
      </c>
      <c r="E398" s="293">
        <f>PPG!Q88</f>
        <v>0</v>
      </c>
      <c r="F398" s="293">
        <f>PPG!R88</f>
        <v>692.5</v>
      </c>
      <c r="G398" s="293"/>
      <c r="H398" s="293"/>
      <c r="I398" s="293"/>
      <c r="J398" s="293"/>
      <c r="K398" s="293"/>
      <c r="L398" s="293"/>
      <c r="M398" s="293"/>
      <c r="N398" s="293"/>
      <c r="O398" s="293"/>
      <c r="P398" s="293"/>
    </row>
    <row r="399" spans="1:16" x14ac:dyDescent="0.25">
      <c r="A399" s="39" t="str">
        <f>PPG!A89</f>
        <v>PPG</v>
      </c>
      <c r="B399" s="39">
        <f>PPG!C89</f>
        <v>3023521</v>
      </c>
      <c r="C399" s="39" t="str">
        <f>PPG!D89</f>
        <v>St Mary's &amp; St John's CE School</v>
      </c>
      <c r="D399" s="39" t="str">
        <f>PPG!M89</f>
        <v>PPFSMP</v>
      </c>
      <c r="E399" s="293">
        <f>PPG!Q89</f>
        <v>0</v>
      </c>
      <c r="F399" s="293">
        <f>PPG!R89</f>
        <v>88153.333333333328</v>
      </c>
      <c r="G399" s="293"/>
      <c r="H399" s="293"/>
      <c r="I399" s="293"/>
      <c r="J399" s="293"/>
      <c r="K399" s="293"/>
      <c r="L399" s="293"/>
      <c r="M399" s="293"/>
      <c r="N399" s="293"/>
      <c r="O399" s="293"/>
      <c r="P399" s="293"/>
    </row>
    <row r="400" spans="1:16" x14ac:dyDescent="0.25">
      <c r="A400" s="39" t="str">
        <f>PPG!A90</f>
        <v>PPG</v>
      </c>
      <c r="B400" s="39">
        <f>PPG!C90</f>
        <v>3023523</v>
      </c>
      <c r="C400" s="39" t="str">
        <f>PPG!D90</f>
        <v>Martin Primary School</v>
      </c>
      <c r="D400" s="39" t="str">
        <f>PPG!M90</f>
        <v>PPFSM</v>
      </c>
      <c r="E400" s="293">
        <f>PPG!Q90</f>
        <v>0</v>
      </c>
      <c r="F400" s="293">
        <f>PPG!R90</f>
        <v>33240</v>
      </c>
      <c r="G400" s="293"/>
      <c r="H400" s="293"/>
      <c r="I400" s="293"/>
      <c r="J400" s="293"/>
      <c r="K400" s="293"/>
      <c r="L400" s="293"/>
      <c r="M400" s="293"/>
      <c r="N400" s="293"/>
      <c r="O400" s="293"/>
      <c r="P400" s="293"/>
    </row>
    <row r="401" spans="1:16" x14ac:dyDescent="0.25">
      <c r="A401" s="39" t="str">
        <f>PPG!A91</f>
        <v>PPG</v>
      </c>
      <c r="B401" s="39">
        <f>PPG!C91</f>
        <v>3023524</v>
      </c>
      <c r="C401" s="39" t="str">
        <f>PPG!D91</f>
        <v>Beit Shvidler Primary School</v>
      </c>
      <c r="D401" s="39" t="str">
        <f>PPG!M91</f>
        <v>PPFSM</v>
      </c>
      <c r="E401" s="293">
        <f>PPG!Q91</f>
        <v>0</v>
      </c>
      <c r="F401" s="293">
        <f>PPG!R91</f>
        <v>3000.8333333333335</v>
      </c>
      <c r="G401" s="293"/>
      <c r="H401" s="293"/>
      <c r="I401" s="293"/>
      <c r="J401" s="293"/>
      <c r="K401" s="293"/>
      <c r="L401" s="293"/>
      <c r="M401" s="293"/>
      <c r="N401" s="293"/>
      <c r="O401" s="293"/>
      <c r="P401" s="293"/>
    </row>
    <row r="402" spans="1:16" x14ac:dyDescent="0.25">
      <c r="A402" s="39" t="str">
        <f>PPG!A92</f>
        <v>PPG</v>
      </c>
      <c r="B402" s="39">
        <f>PPG!C92</f>
        <v>3024003</v>
      </c>
      <c r="C402" s="39" t="str">
        <f>PPG!D92</f>
        <v>Friern Barnet School</v>
      </c>
      <c r="D402" s="39" t="str">
        <f>PPG!M92</f>
        <v>PPFSM</v>
      </c>
      <c r="E402" s="293">
        <f>PPG!Q92</f>
        <v>0</v>
      </c>
      <c r="F402" s="293">
        <f>PPG!R92</f>
        <v>49085.833333333336</v>
      </c>
      <c r="G402" s="293"/>
      <c r="H402" s="293"/>
      <c r="I402" s="293"/>
      <c r="J402" s="293"/>
      <c r="K402" s="293"/>
      <c r="L402" s="293"/>
      <c r="M402" s="293"/>
      <c r="N402" s="293"/>
      <c r="O402" s="293"/>
      <c r="P402" s="293"/>
    </row>
    <row r="403" spans="1:16" x14ac:dyDescent="0.25">
      <c r="A403" s="39" t="str">
        <f>PPG!A93</f>
        <v>PPG</v>
      </c>
      <c r="B403" s="39">
        <f>PPG!C93</f>
        <v>3024004</v>
      </c>
      <c r="C403" s="39" t="str">
        <f>PPG!D93</f>
        <v>Menorah High School (Girls)</v>
      </c>
      <c r="D403" s="39" t="str">
        <f>PPG!M93</f>
        <v>PPFSM</v>
      </c>
      <c r="E403" s="293">
        <f>PPG!Q93</f>
        <v>0</v>
      </c>
      <c r="F403" s="293">
        <f>PPG!R93</f>
        <v>2955</v>
      </c>
      <c r="G403" s="293"/>
      <c r="H403" s="293"/>
      <c r="I403" s="293"/>
      <c r="J403" s="293"/>
      <c r="K403" s="293"/>
      <c r="L403" s="293"/>
      <c r="M403" s="293"/>
      <c r="N403" s="293"/>
      <c r="O403" s="293"/>
      <c r="P403" s="293"/>
    </row>
    <row r="404" spans="1:16" x14ac:dyDescent="0.25">
      <c r="A404" s="39" t="str">
        <f>PPG!A94</f>
        <v>PPG</v>
      </c>
      <c r="B404" s="39">
        <f>PPG!C94</f>
        <v>3025201</v>
      </c>
      <c r="C404" s="39" t="str">
        <f>PPG!D94</f>
        <v>Osidge Primary School</v>
      </c>
      <c r="D404" s="39" t="str">
        <f>PPG!M94</f>
        <v>PPFSM</v>
      </c>
      <c r="E404" s="293">
        <f>PPG!Q94</f>
        <v>0</v>
      </c>
      <c r="F404" s="293">
        <f>PPG!R94</f>
        <v>20775</v>
      </c>
      <c r="G404" s="293"/>
      <c r="H404" s="293"/>
      <c r="I404" s="293"/>
      <c r="J404" s="293"/>
      <c r="K404" s="293"/>
      <c r="L404" s="293"/>
      <c r="M404" s="293"/>
      <c r="N404" s="293"/>
      <c r="O404" s="293"/>
      <c r="P404" s="293"/>
    </row>
    <row r="405" spans="1:16" x14ac:dyDescent="0.25">
      <c r="A405" s="39" t="str">
        <f>PPG!A95</f>
        <v>PPG</v>
      </c>
      <c r="B405" s="39">
        <f>PPG!C95</f>
        <v>3025404</v>
      </c>
      <c r="C405" s="39" t="str">
        <f>PPG!D95</f>
        <v>St Michaels Catholic Grammar School</v>
      </c>
      <c r="D405" s="39" t="str">
        <f>PPG!M95</f>
        <v>PPFSM</v>
      </c>
      <c r="E405" s="293">
        <f>PPG!Q95</f>
        <v>0</v>
      </c>
      <c r="F405" s="293">
        <f>PPG!R95</f>
        <v>8208.3333333333339</v>
      </c>
      <c r="G405" s="293"/>
      <c r="H405" s="293"/>
      <c r="I405" s="293"/>
      <c r="J405" s="293"/>
      <c r="K405" s="293"/>
      <c r="L405" s="293"/>
      <c r="M405" s="293"/>
      <c r="N405" s="293"/>
      <c r="O405" s="293"/>
      <c r="P405" s="293"/>
    </row>
    <row r="406" spans="1:16" x14ac:dyDescent="0.25">
      <c r="A406" s="39" t="str">
        <f>PPG!A96</f>
        <v>PPG</v>
      </c>
      <c r="B406" s="39">
        <f>PPG!C96</f>
        <v>3025405</v>
      </c>
      <c r="C406" s="39" t="str">
        <f>PPG!D96</f>
        <v>Finchley Catholic High School</v>
      </c>
      <c r="D406" s="39" t="str">
        <f>PPG!M96</f>
        <v>PPFSM</v>
      </c>
      <c r="E406" s="293">
        <f>PPG!Q96</f>
        <v>0</v>
      </c>
      <c r="F406" s="293">
        <f>PPG!R96</f>
        <v>20438.75</v>
      </c>
      <c r="G406" s="293"/>
      <c r="H406" s="293"/>
      <c r="I406" s="293"/>
      <c r="J406" s="293"/>
      <c r="K406" s="293"/>
      <c r="L406" s="293"/>
      <c r="M406" s="293"/>
      <c r="N406" s="293"/>
      <c r="O406" s="293"/>
      <c r="P406" s="293"/>
    </row>
    <row r="407" spans="1:16" x14ac:dyDescent="0.25">
      <c r="A407" s="39" t="str">
        <f>PPG!A97</f>
        <v>PPG</v>
      </c>
      <c r="B407" s="39">
        <f>PPG!C97</f>
        <v>3025407</v>
      </c>
      <c r="C407" s="39" t="str">
        <f>PPG!D97</f>
        <v>St. James' Catholic High School</v>
      </c>
      <c r="D407" s="39" t="str">
        <f>PPG!M97</f>
        <v>PPFSM</v>
      </c>
      <c r="E407" s="293">
        <f>PPG!Q97</f>
        <v>0</v>
      </c>
      <c r="F407" s="293">
        <f>PPG!R97</f>
        <v>44489.166666666664</v>
      </c>
      <c r="G407" s="293"/>
      <c r="H407" s="293"/>
      <c r="I407" s="293"/>
      <c r="J407" s="293"/>
      <c r="K407" s="293"/>
      <c r="L407" s="293"/>
      <c r="M407" s="293"/>
      <c r="N407" s="293"/>
      <c r="O407" s="293"/>
      <c r="P407" s="293"/>
    </row>
    <row r="408" spans="1:16" x14ac:dyDescent="0.25">
      <c r="A408" s="39" t="str">
        <f>PPG!A98</f>
        <v>PPG</v>
      </c>
      <c r="B408" s="39">
        <f>PPG!C98</f>
        <v>3025427</v>
      </c>
      <c r="C408" s="39" t="str">
        <f>PPG!D98</f>
        <v>JCoSS</v>
      </c>
      <c r="D408" s="39" t="str">
        <f>PPG!M98</f>
        <v>PPFSM</v>
      </c>
      <c r="E408" s="293">
        <f>PPG!Q98</f>
        <v>0</v>
      </c>
      <c r="F408" s="293">
        <f>PPG!R98</f>
        <v>10342.5</v>
      </c>
      <c r="G408" s="293"/>
      <c r="H408" s="293"/>
      <c r="I408" s="293"/>
      <c r="J408" s="293"/>
      <c r="K408" s="293"/>
      <c r="L408" s="293"/>
      <c r="M408" s="293"/>
      <c r="N408" s="293"/>
      <c r="O408" s="293"/>
      <c r="P408" s="293"/>
    </row>
    <row r="409" spans="1:16" x14ac:dyDescent="0.25">
      <c r="A409" s="39" t="str">
        <f>PPG!A99</f>
        <v>PPG</v>
      </c>
      <c r="B409" s="39">
        <f>PPG!C99</f>
        <v>3025948</v>
      </c>
      <c r="C409" s="39" t="str">
        <f>PPG!D99</f>
        <v>Mathilda Marks-Kennedy School</v>
      </c>
      <c r="D409" s="39" t="str">
        <f>PPG!M99</f>
        <v>PPFSM</v>
      </c>
      <c r="E409" s="293">
        <f>PPG!Q99</f>
        <v>0</v>
      </c>
      <c r="F409" s="293">
        <f>PPG!R99</f>
        <v>1615.8333333333333</v>
      </c>
      <c r="G409" s="293"/>
      <c r="H409" s="293"/>
      <c r="I409" s="293"/>
      <c r="J409" s="293"/>
      <c r="K409" s="293"/>
      <c r="L409" s="293"/>
      <c r="M409" s="293"/>
      <c r="N409" s="293"/>
      <c r="O409" s="293"/>
      <c r="P409" s="293"/>
    </row>
    <row r="410" spans="1:16" x14ac:dyDescent="0.25">
      <c r="A410" s="39" t="str">
        <f>PPG!A100</f>
        <v>PPG</v>
      </c>
      <c r="B410" s="39">
        <f>PPG!C100</f>
        <v>3025949</v>
      </c>
      <c r="C410" s="39" t="str">
        <f>PPG!D100</f>
        <v>Menorah Foundation School</v>
      </c>
      <c r="D410" s="39" t="str">
        <f>PPG!M100</f>
        <v>PPFSM</v>
      </c>
      <c r="E410" s="293">
        <f>PPG!Q100</f>
        <v>0</v>
      </c>
      <c r="F410" s="293">
        <f>PPG!R100</f>
        <v>2539.1666666666665</v>
      </c>
      <c r="G410" s="293"/>
      <c r="H410" s="293"/>
      <c r="I410" s="293"/>
      <c r="J410" s="293"/>
      <c r="K410" s="293"/>
      <c r="L410" s="293"/>
      <c r="M410" s="293"/>
      <c r="N410" s="293"/>
      <c r="O410" s="293"/>
      <c r="P410" s="293"/>
    </row>
    <row r="411" spans="1:16" x14ac:dyDescent="0.25">
      <c r="A411" s="39" t="str">
        <f>PPG!A101</f>
        <v>PPG</v>
      </c>
      <c r="B411" s="39">
        <f>PPG!C101</f>
        <v>3027005</v>
      </c>
      <c r="C411" s="39" t="str">
        <f>PPG!D101</f>
        <v>Northway</v>
      </c>
      <c r="D411" s="39" t="str">
        <f>PPG!M101</f>
        <v>PPFSM</v>
      </c>
      <c r="E411" s="293">
        <f>PPG!Q101</f>
        <v>0</v>
      </c>
      <c r="F411" s="293">
        <f>PPG!R101</f>
        <v>10849.166666666666</v>
      </c>
      <c r="G411" s="293"/>
      <c r="H411" s="293"/>
      <c r="I411" s="293"/>
      <c r="J411" s="293"/>
      <c r="K411" s="293"/>
      <c r="L411" s="293"/>
      <c r="M411" s="293"/>
      <c r="N411" s="293"/>
      <c r="O411" s="293"/>
      <c r="P411" s="293"/>
    </row>
    <row r="412" spans="1:16" x14ac:dyDescent="0.25">
      <c r="A412" s="39" t="str">
        <f>PPG!A102</f>
        <v>PPG</v>
      </c>
      <c r="B412" s="39">
        <f>PPG!C102</f>
        <v>3027009</v>
      </c>
      <c r="C412" s="39" t="str">
        <f>PPG!D102</f>
        <v>Oakleigh</v>
      </c>
      <c r="D412" s="39" t="str">
        <f>PPG!M102</f>
        <v>PPFSM</v>
      </c>
      <c r="E412" s="293">
        <f>PPG!Q102</f>
        <v>0</v>
      </c>
      <c r="F412" s="293">
        <f>PPG!R102</f>
        <v>8771.6666666666661</v>
      </c>
      <c r="G412" s="293"/>
      <c r="H412" s="293"/>
      <c r="I412" s="293"/>
      <c r="J412" s="293"/>
      <c r="K412" s="293"/>
      <c r="L412" s="293"/>
      <c r="M412" s="293"/>
      <c r="N412" s="293"/>
      <c r="O412" s="293"/>
      <c r="P412" s="293"/>
    </row>
    <row r="413" spans="1:16" x14ac:dyDescent="0.25">
      <c r="A413" s="39" t="str">
        <f>PPG!A103</f>
        <v>PPG</v>
      </c>
      <c r="B413" s="39">
        <f>PPG!C103</f>
        <v>3027010</v>
      </c>
      <c r="C413" s="39" t="str">
        <f>PPG!D103</f>
        <v>Mapledown</v>
      </c>
      <c r="D413" s="39" t="str">
        <f>PPG!M103</f>
        <v>PPFSM</v>
      </c>
      <c r="E413" s="293">
        <f>PPG!Q103</f>
        <v>0</v>
      </c>
      <c r="F413" s="293">
        <f>PPG!R103</f>
        <v>6238.333333333333</v>
      </c>
      <c r="G413" s="293"/>
      <c r="H413" s="293"/>
      <c r="I413" s="293"/>
      <c r="J413" s="293"/>
      <c r="K413" s="293"/>
      <c r="L413" s="293"/>
      <c r="M413" s="293"/>
      <c r="N413" s="293"/>
      <c r="O413" s="293"/>
      <c r="P413" s="293"/>
    </row>
    <row r="414" spans="1:16" x14ac:dyDescent="0.25">
      <c r="A414" s="39" t="str">
        <f>PPG!A104</f>
        <v>PPG</v>
      </c>
      <c r="B414" s="39">
        <f>PPG!C104</f>
        <v>0</v>
      </c>
      <c r="C414" s="39" t="str">
        <f>PPG!D104</f>
        <v xml:space="preserve"> Please choose a school</v>
      </c>
      <c r="D414" s="39">
        <f>PPG!M104</f>
        <v>0</v>
      </c>
      <c r="E414" s="293">
        <f>PPG!Q104</f>
        <v>0</v>
      </c>
      <c r="F414" s="293">
        <f>PPG!R104</f>
        <v>0</v>
      </c>
      <c r="G414" s="293"/>
      <c r="H414" s="293"/>
      <c r="I414" s="293"/>
      <c r="J414" s="293"/>
      <c r="K414" s="293"/>
      <c r="L414" s="293"/>
      <c r="M414" s="293"/>
      <c r="N414" s="293"/>
      <c r="O414" s="293"/>
      <c r="P414" s="293"/>
    </row>
    <row r="415" spans="1:16" x14ac:dyDescent="0.25">
      <c r="A415" s="39" t="str">
        <f>PPG!A105</f>
        <v>PPG</v>
      </c>
      <c r="B415" s="39">
        <f>PPG!C105</f>
        <v>0</v>
      </c>
      <c r="C415" s="39" t="str">
        <f>PPG!D105</f>
        <v xml:space="preserve"> Please choose a school</v>
      </c>
      <c r="D415" s="39">
        <f>PPG!M105</f>
        <v>0</v>
      </c>
      <c r="E415" s="293">
        <f>PPG!Q105</f>
        <v>0</v>
      </c>
      <c r="F415" s="293">
        <f>PPG!R105</f>
        <v>0</v>
      </c>
      <c r="G415" s="293"/>
      <c r="H415" s="293"/>
      <c r="I415" s="293"/>
      <c r="J415" s="293"/>
      <c r="K415" s="293"/>
      <c r="L415" s="293"/>
      <c r="M415" s="293"/>
      <c r="N415" s="293"/>
      <c r="O415" s="293"/>
      <c r="P415" s="293"/>
    </row>
    <row r="416" spans="1:16" x14ac:dyDescent="0.25">
      <c r="A416" s="39" t="str">
        <f>PPG!A106</f>
        <v>PPG</v>
      </c>
      <c r="B416" s="39">
        <f>PPG!C106</f>
        <v>0</v>
      </c>
      <c r="C416" s="39" t="str">
        <f>PPG!D106</f>
        <v xml:space="preserve"> Please choose a school</v>
      </c>
      <c r="D416" s="39">
        <f>PPG!M106</f>
        <v>0</v>
      </c>
      <c r="E416" s="293">
        <f>PPG!Q106</f>
        <v>0</v>
      </c>
      <c r="F416" s="293">
        <f>PPG!R106</f>
        <v>0</v>
      </c>
      <c r="G416" s="293"/>
      <c r="H416" s="293"/>
      <c r="I416" s="293"/>
      <c r="J416" s="293"/>
      <c r="K416" s="293"/>
      <c r="L416" s="293"/>
      <c r="M416" s="293"/>
      <c r="N416" s="293"/>
      <c r="O416" s="293"/>
      <c r="P416" s="293"/>
    </row>
    <row r="417" spans="1:16" x14ac:dyDescent="0.25">
      <c r="A417" s="39" t="str">
        <f>PPG!A107</f>
        <v>PPG</v>
      </c>
      <c r="B417" s="39">
        <f>PPG!C107</f>
        <v>0</v>
      </c>
      <c r="C417" s="39" t="str">
        <f>PPG!D107</f>
        <v xml:space="preserve"> Please choose a school</v>
      </c>
      <c r="D417" s="39">
        <f>PPG!M107</f>
        <v>0</v>
      </c>
      <c r="E417" s="293">
        <f>PPG!Q107</f>
        <v>0</v>
      </c>
      <c r="F417" s="293">
        <f>PPG!R107</f>
        <v>0</v>
      </c>
      <c r="G417" s="293"/>
      <c r="H417" s="293"/>
      <c r="I417" s="293"/>
      <c r="J417" s="293"/>
      <c r="K417" s="293"/>
      <c r="L417" s="293"/>
      <c r="M417" s="293"/>
      <c r="N417" s="293"/>
      <c r="O417" s="293"/>
      <c r="P417" s="293"/>
    </row>
    <row r="418" spans="1:16" x14ac:dyDescent="0.25">
      <c r="A418" s="39" t="str">
        <f>PPG!A108</f>
        <v>PPG</v>
      </c>
      <c r="B418" s="39">
        <f>PPG!C108</f>
        <v>0</v>
      </c>
      <c r="C418" s="39" t="str">
        <f>PPG!D108</f>
        <v xml:space="preserve"> Please choose a school</v>
      </c>
      <c r="D418" s="39">
        <f>PPG!M108</f>
        <v>0</v>
      </c>
      <c r="E418" s="293">
        <f>PPG!Q108</f>
        <v>0</v>
      </c>
      <c r="F418" s="293">
        <f>PPG!R108</f>
        <v>0</v>
      </c>
      <c r="G418" s="293"/>
      <c r="H418" s="293"/>
      <c r="I418" s="293"/>
      <c r="J418" s="293"/>
      <c r="K418" s="293"/>
      <c r="L418" s="293"/>
      <c r="M418" s="293"/>
      <c r="N418" s="293"/>
      <c r="O418" s="293"/>
      <c r="P418" s="293"/>
    </row>
    <row r="419" spans="1:16" x14ac:dyDescent="0.25">
      <c r="A419" s="39" t="str">
        <f>PPG!A109</f>
        <v>PPG</v>
      </c>
      <c r="B419" s="39">
        <f>PPG!C109</f>
        <v>0</v>
      </c>
      <c r="C419" s="39" t="str">
        <f>PPG!D109</f>
        <v xml:space="preserve"> Please choose a school</v>
      </c>
      <c r="D419" s="39">
        <f>PPG!M109</f>
        <v>0</v>
      </c>
      <c r="E419" s="293">
        <f>PPG!Q109</f>
        <v>0</v>
      </c>
      <c r="F419" s="293">
        <f>PPG!R109</f>
        <v>0</v>
      </c>
      <c r="G419" s="293"/>
      <c r="H419" s="293"/>
      <c r="I419" s="293"/>
      <c r="J419" s="293"/>
      <c r="K419" s="293"/>
      <c r="L419" s="293"/>
      <c r="M419" s="293"/>
      <c r="N419" s="293"/>
      <c r="O419" s="293"/>
      <c r="P419" s="293"/>
    </row>
    <row r="420" spans="1:16" x14ac:dyDescent="0.25">
      <c r="A420" s="39" t="str">
        <f>PPG!A110</f>
        <v>PPG</v>
      </c>
      <c r="B420" s="39">
        <f>PPG!C110</f>
        <v>0</v>
      </c>
      <c r="C420" s="39" t="str">
        <f>PPG!D110</f>
        <v xml:space="preserve"> Please choose a school</v>
      </c>
      <c r="D420" s="39">
        <f>PPG!M110</f>
        <v>0</v>
      </c>
      <c r="E420" s="293">
        <f>PPG!Q110</f>
        <v>0</v>
      </c>
      <c r="F420" s="293">
        <f>PPG!R110</f>
        <v>0</v>
      </c>
      <c r="G420" s="293"/>
      <c r="H420" s="293"/>
      <c r="I420" s="293"/>
      <c r="J420" s="293"/>
      <c r="K420" s="293"/>
      <c r="L420" s="293"/>
      <c r="M420" s="293"/>
      <c r="N420" s="293"/>
      <c r="O420" s="293"/>
      <c r="P420" s="293"/>
    </row>
    <row r="421" spans="1:16" x14ac:dyDescent="0.25">
      <c r="A421" s="39" t="str">
        <f>PPG!A111</f>
        <v>PPG</v>
      </c>
      <c r="B421" s="39">
        <f>PPG!C111</f>
        <v>0</v>
      </c>
      <c r="C421" s="39" t="str">
        <f>PPG!D111</f>
        <v xml:space="preserve"> Please choose a school</v>
      </c>
      <c r="D421" s="39">
        <f>PPG!M111</f>
        <v>0</v>
      </c>
      <c r="E421" s="293">
        <f>PPG!Q111</f>
        <v>0</v>
      </c>
      <c r="F421" s="293">
        <f>PPG!R111</f>
        <v>0</v>
      </c>
      <c r="G421" s="293"/>
      <c r="H421" s="293"/>
      <c r="I421" s="293"/>
      <c r="J421" s="293"/>
      <c r="K421" s="293"/>
      <c r="L421" s="293"/>
      <c r="M421" s="293"/>
      <c r="N421" s="293"/>
      <c r="O421" s="293"/>
      <c r="P421" s="293"/>
    </row>
    <row r="422" spans="1:16" x14ac:dyDescent="0.25">
      <c r="A422" s="39" t="str">
        <f>PPG!A112</f>
        <v>PPG</v>
      </c>
      <c r="B422" s="39">
        <f>PPG!C112</f>
        <v>0</v>
      </c>
      <c r="C422" s="39" t="str">
        <f>PPG!D112</f>
        <v xml:space="preserve"> Please choose a school</v>
      </c>
      <c r="D422" s="39">
        <f>PPG!M112</f>
        <v>0</v>
      </c>
      <c r="E422" s="293">
        <f>PPG!Q112</f>
        <v>0</v>
      </c>
      <c r="F422" s="293">
        <f>PPG!R112</f>
        <v>0</v>
      </c>
      <c r="G422" s="293"/>
      <c r="H422" s="293"/>
      <c r="I422" s="293"/>
      <c r="J422" s="293"/>
      <c r="K422" s="293"/>
      <c r="L422" s="293"/>
      <c r="M422" s="293"/>
      <c r="N422" s="293"/>
      <c r="O422" s="293"/>
      <c r="P422" s="293"/>
    </row>
    <row r="423" spans="1:16" x14ac:dyDescent="0.25">
      <c r="A423" s="39" t="str">
        <f>PPG!A113</f>
        <v>PPG</v>
      </c>
      <c r="B423" s="39">
        <f>PPG!C113</f>
        <v>0</v>
      </c>
      <c r="C423" s="39" t="str">
        <f>PPG!D113</f>
        <v xml:space="preserve"> Please choose a school</v>
      </c>
      <c r="D423" s="39">
        <f>PPG!M113</f>
        <v>0</v>
      </c>
      <c r="E423" s="293">
        <f>PPG!Q113</f>
        <v>0</v>
      </c>
      <c r="F423" s="293">
        <f>PPG!R113</f>
        <v>0</v>
      </c>
      <c r="G423" s="293"/>
      <c r="H423" s="293"/>
      <c r="I423" s="293"/>
      <c r="J423" s="293"/>
      <c r="K423" s="293"/>
      <c r="L423" s="293"/>
      <c r="M423" s="293"/>
      <c r="N423" s="293"/>
      <c r="O423" s="293"/>
      <c r="P423" s="293"/>
    </row>
    <row r="424" spans="1:16" x14ac:dyDescent="0.25">
      <c r="A424" s="39" t="str">
        <f>PPG!A114</f>
        <v>PPG</v>
      </c>
      <c r="B424" s="39">
        <f>PPG!C114</f>
        <v>0</v>
      </c>
      <c r="C424" s="39" t="str">
        <f>PPG!D114</f>
        <v xml:space="preserve"> Please choose a school</v>
      </c>
      <c r="D424" s="39">
        <f>PPG!M114</f>
        <v>0</v>
      </c>
      <c r="E424" s="293">
        <f>PPG!Q114</f>
        <v>0</v>
      </c>
      <c r="F424" s="293">
        <f>PPG!R114</f>
        <v>0</v>
      </c>
      <c r="G424" s="293"/>
      <c r="H424" s="293"/>
      <c r="I424" s="293"/>
      <c r="J424" s="293"/>
      <c r="K424" s="293"/>
      <c r="L424" s="293"/>
      <c r="M424" s="293"/>
      <c r="N424" s="293"/>
      <c r="O424" s="293"/>
      <c r="P424" s="293"/>
    </row>
    <row r="425" spans="1:16" x14ac:dyDescent="0.25">
      <c r="A425" s="39" t="str">
        <f>PPG!A115</f>
        <v>PPG</v>
      </c>
      <c r="B425" s="39">
        <f>PPG!C115</f>
        <v>0</v>
      </c>
      <c r="C425" s="39" t="str">
        <f>PPG!D115</f>
        <v xml:space="preserve"> Please choose a school</v>
      </c>
      <c r="D425" s="39">
        <f>PPG!M115</f>
        <v>0</v>
      </c>
      <c r="E425" s="293">
        <f>PPG!Q115</f>
        <v>0</v>
      </c>
      <c r="F425" s="293">
        <f>PPG!R115</f>
        <v>0</v>
      </c>
      <c r="G425" s="293"/>
      <c r="H425" s="293"/>
      <c r="I425" s="293"/>
      <c r="J425" s="293"/>
      <c r="K425" s="293"/>
      <c r="L425" s="293"/>
      <c r="M425" s="293"/>
      <c r="N425" s="293"/>
      <c r="O425" s="293"/>
      <c r="P425" s="293"/>
    </row>
    <row r="426" spans="1:16" x14ac:dyDescent="0.25">
      <c r="A426" s="39" t="str">
        <f>PPG!A116</f>
        <v>PPG</v>
      </c>
      <c r="B426" s="39">
        <f>PPG!C116</f>
        <v>0</v>
      </c>
      <c r="C426" s="39" t="str">
        <f>PPG!D116</f>
        <v>Annunciation Catholic Infant School</v>
      </c>
      <c r="D426" s="39">
        <f>PPG!M116</f>
        <v>0</v>
      </c>
      <c r="E426" s="293">
        <f>PPG!Q116</f>
        <v>0</v>
      </c>
      <c r="F426" s="293">
        <f>PPG!R116</f>
        <v>0</v>
      </c>
      <c r="G426" s="293"/>
      <c r="H426" s="293"/>
      <c r="I426" s="293"/>
      <c r="J426" s="293"/>
      <c r="K426" s="293"/>
      <c r="L426" s="293"/>
      <c r="M426" s="293"/>
      <c r="N426" s="293"/>
      <c r="O426" s="293"/>
      <c r="P426" s="293"/>
    </row>
    <row r="427" spans="1:16" x14ac:dyDescent="0.25">
      <c r="A427" s="39" t="str">
        <f>PPG!A117</f>
        <v>PPG</v>
      </c>
      <c r="B427" s="39">
        <f>PPG!C117</f>
        <v>0</v>
      </c>
      <c r="C427" s="39" t="str">
        <f>PPG!D117</f>
        <v>Finchley Catholic High School</v>
      </c>
      <c r="D427" s="39">
        <f>PPG!M117</f>
        <v>0</v>
      </c>
      <c r="E427" s="293">
        <f>PPG!Q117</f>
        <v>0</v>
      </c>
      <c r="F427" s="293">
        <f>PPG!R117</f>
        <v>0</v>
      </c>
      <c r="G427" s="293"/>
      <c r="H427" s="293"/>
      <c r="I427" s="293"/>
      <c r="J427" s="293"/>
      <c r="K427" s="293"/>
      <c r="L427" s="293"/>
      <c r="M427" s="293"/>
      <c r="N427" s="293"/>
      <c r="O427" s="293"/>
      <c r="P427" s="293"/>
    </row>
    <row r="428" spans="1:16" x14ac:dyDescent="0.25">
      <c r="A428" s="39" t="str">
        <f>PPG!A118</f>
        <v>PPG</v>
      </c>
      <c r="B428" s="39">
        <f>PPG!C118</f>
        <v>0</v>
      </c>
      <c r="C428" s="39" t="str">
        <f>PPG!D118</f>
        <v xml:space="preserve"> Please choose a school</v>
      </c>
      <c r="D428" s="39">
        <f>PPG!M118</f>
        <v>0</v>
      </c>
      <c r="E428" s="293">
        <f>PPG!Q118</f>
        <v>0</v>
      </c>
      <c r="F428" s="293">
        <f>PPG!R118</f>
        <v>0</v>
      </c>
      <c r="G428" s="293"/>
      <c r="H428" s="293"/>
      <c r="I428" s="293"/>
      <c r="J428" s="293"/>
      <c r="K428" s="293"/>
      <c r="L428" s="293"/>
      <c r="M428" s="293"/>
      <c r="N428" s="293"/>
      <c r="O428" s="293"/>
      <c r="P428" s="293"/>
    </row>
    <row r="429" spans="1:16" x14ac:dyDescent="0.25">
      <c r="A429" s="39" t="str">
        <f>PPG!A119</f>
        <v>PPG</v>
      </c>
      <c r="B429" s="39">
        <f>PPG!C119</f>
        <v>0</v>
      </c>
      <c r="C429" s="39" t="str">
        <f>PPG!D119</f>
        <v xml:space="preserve"> Please choose a school</v>
      </c>
      <c r="D429" s="39">
        <f>PPG!M119</f>
        <v>0</v>
      </c>
      <c r="E429" s="293">
        <f>PPG!Q119</f>
        <v>0</v>
      </c>
      <c r="F429" s="293">
        <f>PPG!R119</f>
        <v>0</v>
      </c>
      <c r="G429" s="293"/>
      <c r="H429" s="293"/>
      <c r="I429" s="293"/>
      <c r="J429" s="293"/>
      <c r="K429" s="293"/>
      <c r="L429" s="293"/>
      <c r="M429" s="293"/>
      <c r="N429" s="293"/>
      <c r="O429" s="293"/>
      <c r="P429" s="293"/>
    </row>
    <row r="430" spans="1:16" x14ac:dyDescent="0.25">
      <c r="A430" s="39" t="str">
        <f>PPG!A120</f>
        <v>PPG</v>
      </c>
      <c r="B430" s="39">
        <f>PPG!C120</f>
        <v>0</v>
      </c>
      <c r="C430" s="39" t="str">
        <f>PPG!D120</f>
        <v xml:space="preserve"> Please choose a school</v>
      </c>
      <c r="D430" s="39">
        <f>PPG!M120</f>
        <v>0</v>
      </c>
      <c r="E430" s="293">
        <f>PPG!Q120</f>
        <v>0</v>
      </c>
      <c r="F430" s="293">
        <f>PPG!R120</f>
        <v>0</v>
      </c>
      <c r="G430" s="293"/>
      <c r="H430" s="293"/>
      <c r="I430" s="293"/>
      <c r="J430" s="293"/>
      <c r="K430" s="293"/>
      <c r="L430" s="293"/>
      <c r="M430" s="293"/>
      <c r="N430" s="293"/>
      <c r="O430" s="293"/>
      <c r="P430" s="293"/>
    </row>
    <row r="431" spans="1:16" x14ac:dyDescent="0.25">
      <c r="A431" s="39" t="str">
        <f>PPG!A121</f>
        <v>PPG</v>
      </c>
      <c r="B431" s="39">
        <f>PPG!C121</f>
        <v>0</v>
      </c>
      <c r="C431" s="39" t="str">
        <f>PPG!D121</f>
        <v xml:space="preserve"> Please choose a school</v>
      </c>
      <c r="D431" s="39">
        <f>PPG!M121</f>
        <v>0</v>
      </c>
      <c r="E431" s="293">
        <f>PPG!Q121</f>
        <v>0</v>
      </c>
      <c r="F431" s="293">
        <f>PPG!R121</f>
        <v>0</v>
      </c>
      <c r="G431" s="293"/>
      <c r="H431" s="293"/>
      <c r="I431" s="293"/>
      <c r="J431" s="293"/>
      <c r="K431" s="293"/>
      <c r="L431" s="293"/>
      <c r="M431" s="293"/>
      <c r="N431" s="293"/>
      <c r="O431" s="293"/>
      <c r="P431" s="293"/>
    </row>
    <row r="432" spans="1:16" x14ac:dyDescent="0.25">
      <c r="A432" s="39" t="str">
        <f>PPG!A122</f>
        <v>PPG</v>
      </c>
      <c r="B432" s="39">
        <f>PPG!C122</f>
        <v>0</v>
      </c>
      <c r="C432" s="39" t="str">
        <f>PPG!D122</f>
        <v xml:space="preserve"> Please choose a school</v>
      </c>
      <c r="D432" s="39">
        <f>PPG!M122</f>
        <v>0</v>
      </c>
      <c r="E432" s="293">
        <f>PPG!Q122</f>
        <v>0</v>
      </c>
      <c r="F432" s="293">
        <f>PPG!R122</f>
        <v>0</v>
      </c>
      <c r="G432" s="293"/>
      <c r="H432" s="293"/>
      <c r="I432" s="293"/>
      <c r="J432" s="293"/>
      <c r="K432" s="293"/>
      <c r="L432" s="293"/>
      <c r="M432" s="293"/>
      <c r="N432" s="293"/>
      <c r="O432" s="293"/>
      <c r="P432" s="293"/>
    </row>
    <row r="433" spans="1:16" x14ac:dyDescent="0.25">
      <c r="A433" s="39" t="str">
        <f>PPG!A123</f>
        <v>PPG</v>
      </c>
      <c r="B433" s="39">
        <f>PPG!C123</f>
        <v>0</v>
      </c>
      <c r="C433" s="39" t="str">
        <f>PPG!D123</f>
        <v xml:space="preserve"> Please choose a school</v>
      </c>
      <c r="D433" s="39">
        <f>PPG!M123</f>
        <v>0</v>
      </c>
      <c r="E433" s="293">
        <f>PPG!Q123</f>
        <v>0</v>
      </c>
      <c r="F433" s="293">
        <f>PPG!R123</f>
        <v>0</v>
      </c>
      <c r="G433" s="293"/>
      <c r="H433" s="293"/>
      <c r="I433" s="293"/>
      <c r="J433" s="293"/>
      <c r="K433" s="293"/>
      <c r="L433" s="293"/>
      <c r="M433" s="293"/>
      <c r="N433" s="293"/>
      <c r="O433" s="293"/>
      <c r="P433" s="293"/>
    </row>
    <row r="434" spans="1:16" x14ac:dyDescent="0.25">
      <c r="A434" s="39" t="str">
        <f>PPG!A124</f>
        <v>PPG</v>
      </c>
      <c r="B434" s="39">
        <f>PPG!C124</f>
        <v>0</v>
      </c>
      <c r="C434" s="39" t="str">
        <f>PPG!D124</f>
        <v xml:space="preserve"> Please choose a school</v>
      </c>
      <c r="D434" s="39">
        <f>PPG!M124</f>
        <v>0</v>
      </c>
      <c r="E434" s="293">
        <f>PPG!Q124</f>
        <v>0</v>
      </c>
      <c r="F434" s="293">
        <f>PPG!R124</f>
        <v>0</v>
      </c>
      <c r="G434" s="293"/>
      <c r="H434" s="293"/>
      <c r="I434" s="293"/>
      <c r="J434" s="293"/>
      <c r="K434" s="293"/>
      <c r="L434" s="293"/>
      <c r="M434" s="293"/>
      <c r="N434" s="293"/>
      <c r="O434" s="293"/>
      <c r="P434" s="293"/>
    </row>
    <row r="435" spans="1:16" x14ac:dyDescent="0.25">
      <c r="A435" s="39" t="str">
        <f>PPG!A125</f>
        <v>PPG</v>
      </c>
      <c r="B435" s="39">
        <f>PPG!C125</f>
        <v>0</v>
      </c>
      <c r="C435" s="39" t="str">
        <f>PPG!D125</f>
        <v xml:space="preserve"> Please choose a school</v>
      </c>
      <c r="D435" s="39">
        <f>PPG!M125</f>
        <v>0</v>
      </c>
      <c r="E435" s="293">
        <f>PPG!Q125</f>
        <v>0</v>
      </c>
      <c r="F435" s="293">
        <f>PPG!R125</f>
        <v>0</v>
      </c>
      <c r="G435" s="293"/>
      <c r="H435" s="293"/>
      <c r="I435" s="293"/>
      <c r="J435" s="293"/>
      <c r="K435" s="293"/>
      <c r="L435" s="293"/>
      <c r="M435" s="293"/>
      <c r="N435" s="293"/>
      <c r="O435" s="293"/>
      <c r="P435" s="293"/>
    </row>
    <row r="436" spans="1:16" x14ac:dyDescent="0.25">
      <c r="A436" s="39" t="str">
        <f>PPG!A126</f>
        <v>PPG</v>
      </c>
      <c r="B436" s="39">
        <f>PPG!C126</f>
        <v>0</v>
      </c>
      <c r="C436" s="39" t="str">
        <f>PPG!D126</f>
        <v xml:space="preserve"> Please choose a school</v>
      </c>
      <c r="D436" s="39">
        <f>PPG!M126</f>
        <v>0</v>
      </c>
      <c r="E436" s="293">
        <f>PPG!Q126</f>
        <v>0</v>
      </c>
      <c r="F436" s="293">
        <f>PPG!R126</f>
        <v>0</v>
      </c>
      <c r="G436" s="293"/>
      <c r="H436" s="293"/>
      <c r="I436" s="293"/>
      <c r="J436" s="293"/>
      <c r="K436" s="293"/>
      <c r="L436" s="293"/>
      <c r="M436" s="293"/>
      <c r="N436" s="293"/>
      <c r="O436" s="293"/>
      <c r="P436" s="293"/>
    </row>
    <row r="437" spans="1:16" x14ac:dyDescent="0.25">
      <c r="A437" s="39" t="str">
        <f>PPG!A127</f>
        <v>PPG</v>
      </c>
      <c r="B437" s="39">
        <f>PPG!C127</f>
        <v>0</v>
      </c>
      <c r="C437" s="39" t="str">
        <f>PPG!D127</f>
        <v xml:space="preserve"> Please choose a school</v>
      </c>
      <c r="D437" s="39">
        <f>PPG!M127</f>
        <v>0</v>
      </c>
      <c r="E437" s="293">
        <f>PPG!Q127</f>
        <v>0</v>
      </c>
      <c r="F437" s="293">
        <f>PPG!R127</f>
        <v>0</v>
      </c>
      <c r="G437" s="293"/>
      <c r="H437" s="293"/>
      <c r="I437" s="293"/>
      <c r="J437" s="293"/>
      <c r="K437" s="293"/>
      <c r="L437" s="293"/>
      <c r="M437" s="293"/>
      <c r="N437" s="293"/>
      <c r="O437" s="293"/>
      <c r="P437" s="293"/>
    </row>
    <row r="438" spans="1:16" x14ac:dyDescent="0.25">
      <c r="A438" s="39" t="str">
        <f>PPG!A128</f>
        <v>PPG</v>
      </c>
      <c r="B438" s="39">
        <f>PPG!C128</f>
        <v>0</v>
      </c>
      <c r="C438" s="39" t="str">
        <f>PPG!D128</f>
        <v xml:space="preserve"> Please choose a school</v>
      </c>
      <c r="D438" s="39">
        <f>PPG!M128</f>
        <v>0</v>
      </c>
      <c r="E438" s="293">
        <f>PPG!Q128</f>
        <v>0</v>
      </c>
      <c r="F438" s="293">
        <f>PPG!R128</f>
        <v>0</v>
      </c>
      <c r="G438" s="293"/>
      <c r="H438" s="293"/>
      <c r="I438" s="293"/>
      <c r="J438" s="293"/>
      <c r="K438" s="293"/>
      <c r="L438" s="293"/>
      <c r="M438" s="293"/>
      <c r="N438" s="293"/>
      <c r="O438" s="293"/>
      <c r="P438" s="293"/>
    </row>
    <row r="439" spans="1:16" x14ac:dyDescent="0.25">
      <c r="A439" s="39" t="str">
        <f>PPG!A129</f>
        <v>PPG</v>
      </c>
      <c r="B439" s="39">
        <f>PPG!C129</f>
        <v>0</v>
      </c>
      <c r="C439" s="39" t="str">
        <f>PPG!D129</f>
        <v xml:space="preserve"> Please choose a school</v>
      </c>
      <c r="D439" s="39">
        <f>PPG!M129</f>
        <v>0</v>
      </c>
      <c r="E439" s="293">
        <f>PPG!Q129</f>
        <v>0</v>
      </c>
      <c r="F439" s="293">
        <f>PPG!R129</f>
        <v>0</v>
      </c>
      <c r="G439" s="293"/>
      <c r="H439" s="293"/>
      <c r="I439" s="293"/>
      <c r="J439" s="293"/>
      <c r="K439" s="293"/>
      <c r="L439" s="293"/>
      <c r="M439" s="293"/>
      <c r="N439" s="293"/>
      <c r="O439" s="293"/>
      <c r="P439" s="293"/>
    </row>
    <row r="440" spans="1:16" x14ac:dyDescent="0.25">
      <c r="A440" s="39" t="str">
        <f>PPG!A130</f>
        <v>PPG</v>
      </c>
      <c r="B440" s="39">
        <f>PPG!C130</f>
        <v>0</v>
      </c>
      <c r="C440" s="39" t="str">
        <f>PPG!D130</f>
        <v xml:space="preserve"> Please choose a school</v>
      </c>
      <c r="D440" s="39">
        <f>PPG!M130</f>
        <v>0</v>
      </c>
      <c r="E440" s="293">
        <f>PPG!Q130</f>
        <v>0</v>
      </c>
      <c r="F440" s="293">
        <f>PPG!R130</f>
        <v>0</v>
      </c>
      <c r="G440" s="293"/>
      <c r="H440" s="293"/>
      <c r="I440" s="293"/>
      <c r="J440" s="293"/>
      <c r="K440" s="293"/>
      <c r="L440" s="293"/>
      <c r="M440" s="293"/>
      <c r="N440" s="293"/>
      <c r="O440" s="293"/>
      <c r="P440" s="293"/>
    </row>
    <row r="441" spans="1:16" x14ac:dyDescent="0.25">
      <c r="A441" s="39" t="str">
        <f>PPG!A131</f>
        <v>PPG</v>
      </c>
      <c r="B441" s="39">
        <f>PPG!C131</f>
        <v>0</v>
      </c>
      <c r="C441" s="39" t="str">
        <f>PPG!D131</f>
        <v xml:space="preserve"> Please choose a school</v>
      </c>
      <c r="D441" s="39">
        <f>PPG!M131</f>
        <v>0</v>
      </c>
      <c r="E441" s="293">
        <f>PPG!Q131</f>
        <v>0</v>
      </c>
      <c r="F441" s="293">
        <f>PPG!R131</f>
        <v>0</v>
      </c>
      <c r="G441" s="293"/>
      <c r="H441" s="293"/>
      <c r="I441" s="293"/>
      <c r="J441" s="293"/>
      <c r="K441" s="293"/>
      <c r="L441" s="293"/>
      <c r="M441" s="293"/>
      <c r="N441" s="293"/>
      <c r="O441" s="293"/>
      <c r="P441" s="293"/>
    </row>
    <row r="442" spans="1:16" x14ac:dyDescent="0.25">
      <c r="A442" s="39" t="str">
        <f>PPG!A132</f>
        <v>PPG</v>
      </c>
      <c r="B442" s="39">
        <f>PPG!C132</f>
        <v>0</v>
      </c>
      <c r="C442" s="39" t="str">
        <f>PPG!D132</f>
        <v xml:space="preserve"> Please choose a school</v>
      </c>
      <c r="D442" s="39">
        <f>PPG!M132</f>
        <v>0</v>
      </c>
      <c r="E442" s="293">
        <f>PPG!Q132</f>
        <v>0</v>
      </c>
      <c r="F442" s="293">
        <f>PPG!R132</f>
        <v>0</v>
      </c>
      <c r="G442" s="293"/>
      <c r="H442" s="293"/>
      <c r="I442" s="293"/>
      <c r="J442" s="293"/>
      <c r="K442" s="293"/>
      <c r="L442" s="293"/>
      <c r="M442" s="293"/>
      <c r="N442" s="293"/>
      <c r="O442" s="293"/>
      <c r="P442" s="293"/>
    </row>
    <row r="443" spans="1:16" x14ac:dyDescent="0.25">
      <c r="A443" s="39" t="str">
        <f>PPG!A133</f>
        <v>PPG</v>
      </c>
      <c r="B443" s="39">
        <f>PPG!C133</f>
        <v>0</v>
      </c>
      <c r="C443" s="39" t="str">
        <f>PPG!D133</f>
        <v xml:space="preserve"> Please choose a school</v>
      </c>
      <c r="D443" s="39">
        <f>PPG!M133</f>
        <v>0</v>
      </c>
      <c r="E443" s="293">
        <f>PPG!Q133</f>
        <v>0</v>
      </c>
      <c r="F443" s="293">
        <f>PPG!R133</f>
        <v>0</v>
      </c>
      <c r="G443" s="293"/>
      <c r="H443" s="293"/>
      <c r="I443" s="293"/>
      <c r="J443" s="293"/>
      <c r="K443" s="293"/>
      <c r="L443" s="293"/>
      <c r="M443" s="293"/>
      <c r="N443" s="293"/>
      <c r="O443" s="293"/>
      <c r="P443" s="293"/>
    </row>
    <row r="444" spans="1:16" x14ac:dyDescent="0.25">
      <c r="A444" s="39" t="str">
        <f>PPG!A134</f>
        <v>PPG</v>
      </c>
      <c r="B444" s="39">
        <f>PPG!C134</f>
        <v>0</v>
      </c>
      <c r="C444" s="39" t="str">
        <f>PPG!D134</f>
        <v xml:space="preserve"> Please choose a school</v>
      </c>
      <c r="D444" s="39">
        <f>PPG!M134</f>
        <v>0</v>
      </c>
      <c r="E444" s="293">
        <f>PPG!Q134</f>
        <v>0</v>
      </c>
      <c r="F444" s="293">
        <f>PPG!R134</f>
        <v>0</v>
      </c>
      <c r="G444" s="293"/>
      <c r="H444" s="293"/>
      <c r="I444" s="293"/>
      <c r="J444" s="293"/>
      <c r="K444" s="293"/>
      <c r="L444" s="293"/>
      <c r="M444" s="293"/>
      <c r="N444" s="293"/>
      <c r="O444" s="293"/>
      <c r="P444" s="293"/>
    </row>
    <row r="445" spans="1:16" x14ac:dyDescent="0.25">
      <c r="A445" s="39" t="str">
        <f>PPG!A135</f>
        <v>PPG</v>
      </c>
      <c r="B445" s="39">
        <f>PPG!C135</f>
        <v>0</v>
      </c>
      <c r="C445" s="39" t="str">
        <f>PPG!D135</f>
        <v xml:space="preserve"> Please choose a school</v>
      </c>
      <c r="D445" s="39">
        <f>PPG!M135</f>
        <v>0</v>
      </c>
      <c r="E445" s="293">
        <f>PPG!Q135</f>
        <v>0</v>
      </c>
      <c r="F445" s="293">
        <f>PPG!R135</f>
        <v>0</v>
      </c>
      <c r="G445" s="293"/>
      <c r="H445" s="293"/>
      <c r="I445" s="293"/>
      <c r="J445" s="293"/>
      <c r="K445" s="293"/>
      <c r="L445" s="293"/>
      <c r="M445" s="293"/>
      <c r="N445" s="293"/>
      <c r="O445" s="293"/>
      <c r="P445" s="293"/>
    </row>
    <row r="446" spans="1:16" x14ac:dyDescent="0.25">
      <c r="A446" s="39" t="str">
        <f>PPG!A136</f>
        <v>PPG</v>
      </c>
      <c r="B446" s="39">
        <f>PPG!C136</f>
        <v>0</v>
      </c>
      <c r="C446" s="39" t="str">
        <f>PPG!D136</f>
        <v xml:space="preserve"> Please choose a school</v>
      </c>
      <c r="D446" s="39">
        <f>PPG!M136</f>
        <v>0</v>
      </c>
      <c r="E446" s="293">
        <f>PPG!Q136</f>
        <v>0</v>
      </c>
      <c r="F446" s="293">
        <f>PPG!R136</f>
        <v>0</v>
      </c>
      <c r="G446" s="293"/>
      <c r="H446" s="293"/>
      <c r="I446" s="293"/>
      <c r="J446" s="293"/>
      <c r="K446" s="293"/>
      <c r="L446" s="293"/>
      <c r="M446" s="293"/>
      <c r="N446" s="293"/>
      <c r="O446" s="293"/>
      <c r="P446" s="293"/>
    </row>
    <row r="447" spans="1:16" x14ac:dyDescent="0.25">
      <c r="A447" s="39" t="str">
        <f>PPG!A137</f>
        <v>PPG</v>
      </c>
      <c r="B447" s="39">
        <f>PPG!C137</f>
        <v>0</v>
      </c>
      <c r="C447" s="39" t="str">
        <f>PPG!D137</f>
        <v xml:space="preserve"> Please choose a school</v>
      </c>
      <c r="D447" s="39">
        <f>PPG!M137</f>
        <v>0</v>
      </c>
      <c r="E447" s="293">
        <f>PPG!Q137</f>
        <v>0</v>
      </c>
      <c r="F447" s="293">
        <f>PPG!R137</f>
        <v>0</v>
      </c>
      <c r="G447" s="293"/>
      <c r="H447" s="293"/>
      <c r="I447" s="293"/>
      <c r="J447" s="293"/>
      <c r="K447" s="293"/>
      <c r="L447" s="293"/>
      <c r="M447" s="293"/>
      <c r="N447" s="293"/>
      <c r="O447" s="293"/>
      <c r="P447" s="293"/>
    </row>
    <row r="448" spans="1:16" x14ac:dyDescent="0.25">
      <c r="A448" s="39" t="str">
        <f>PPG!A138</f>
        <v>PPG</v>
      </c>
      <c r="B448" s="39">
        <f>PPG!C138</f>
        <v>0</v>
      </c>
      <c r="C448" s="39" t="str">
        <f>PPG!D138</f>
        <v xml:space="preserve"> Please choose a school</v>
      </c>
      <c r="D448" s="39">
        <f>PPG!M138</f>
        <v>0</v>
      </c>
      <c r="E448" s="293">
        <f>PPG!Q138</f>
        <v>0</v>
      </c>
      <c r="F448" s="293">
        <f>PPG!R138</f>
        <v>0</v>
      </c>
      <c r="G448" s="293"/>
      <c r="H448" s="293"/>
      <c r="I448" s="293"/>
      <c r="J448" s="293"/>
      <c r="K448" s="293"/>
      <c r="L448" s="293"/>
      <c r="M448" s="293"/>
      <c r="N448" s="293"/>
      <c r="O448" s="293"/>
      <c r="P448" s="293"/>
    </row>
    <row r="449" spans="1:16" x14ac:dyDescent="0.25">
      <c r="A449" s="39" t="str">
        <f>PPG!A139</f>
        <v>PPG</v>
      </c>
      <c r="B449" s="39">
        <f>PPG!C139</f>
        <v>0</v>
      </c>
      <c r="C449" s="39" t="str">
        <f>PPG!D139</f>
        <v xml:space="preserve"> Please choose a school</v>
      </c>
      <c r="D449" s="39">
        <f>PPG!M139</f>
        <v>0</v>
      </c>
      <c r="E449" s="293">
        <f>PPG!Q139</f>
        <v>0</v>
      </c>
      <c r="F449" s="293">
        <f>PPG!R139</f>
        <v>0</v>
      </c>
      <c r="G449" s="293"/>
      <c r="H449" s="293"/>
      <c r="I449" s="293"/>
      <c r="J449" s="293"/>
      <c r="K449" s="293"/>
      <c r="L449" s="293"/>
      <c r="M449" s="293"/>
      <c r="N449" s="293"/>
      <c r="O449" s="293"/>
      <c r="P449" s="293"/>
    </row>
    <row r="450" spans="1:16" x14ac:dyDescent="0.25">
      <c r="A450" s="39" t="str">
        <f>PPG!A140</f>
        <v>PPG</v>
      </c>
      <c r="B450" s="39">
        <f>PPG!C140</f>
        <v>0</v>
      </c>
      <c r="C450" s="39" t="str">
        <f>PPG!D140</f>
        <v xml:space="preserve"> Please choose a school</v>
      </c>
      <c r="D450" s="39">
        <f>PPG!M140</f>
        <v>0</v>
      </c>
      <c r="E450" s="293">
        <f>PPG!Q140</f>
        <v>0</v>
      </c>
      <c r="F450" s="293">
        <f>PPG!R140</f>
        <v>0</v>
      </c>
      <c r="G450" s="293"/>
      <c r="H450" s="293"/>
      <c r="I450" s="293"/>
      <c r="J450" s="293"/>
      <c r="K450" s="293"/>
      <c r="L450" s="293"/>
      <c r="M450" s="293"/>
      <c r="N450" s="293"/>
      <c r="O450" s="293"/>
      <c r="P450" s="293"/>
    </row>
    <row r="451" spans="1:16" x14ac:dyDescent="0.25">
      <c r="A451" s="39" t="str">
        <f>PPG!A141</f>
        <v>PPG</v>
      </c>
      <c r="B451" s="39">
        <f>PPG!C141</f>
        <v>0</v>
      </c>
      <c r="C451" s="39" t="str">
        <f>PPG!D141</f>
        <v xml:space="preserve"> Please choose a school</v>
      </c>
      <c r="D451" s="39">
        <f>PPG!M141</f>
        <v>0</v>
      </c>
      <c r="E451" s="293">
        <f>PPG!Q141</f>
        <v>0</v>
      </c>
      <c r="F451" s="293">
        <f>PPG!R141</f>
        <v>0</v>
      </c>
      <c r="G451" s="293"/>
      <c r="H451" s="293"/>
      <c r="I451" s="293"/>
      <c r="J451" s="293"/>
      <c r="K451" s="293"/>
      <c r="L451" s="293"/>
      <c r="M451" s="293"/>
      <c r="N451" s="293"/>
      <c r="O451" s="293"/>
      <c r="P451" s="293"/>
    </row>
    <row r="452" spans="1:16" x14ac:dyDescent="0.25">
      <c r="A452" s="39" t="str">
        <f>PPG!A142</f>
        <v>PPG</v>
      </c>
      <c r="B452" s="39">
        <f>PPG!C142</f>
        <v>0</v>
      </c>
      <c r="C452" s="39" t="str">
        <f>PPG!D142</f>
        <v xml:space="preserve"> Please choose a school</v>
      </c>
      <c r="D452" s="39">
        <f>PPG!M142</f>
        <v>0</v>
      </c>
      <c r="E452" s="293">
        <f>PPG!Q142</f>
        <v>0</v>
      </c>
      <c r="F452" s="293">
        <f>PPG!R142</f>
        <v>0</v>
      </c>
      <c r="G452" s="293"/>
      <c r="H452" s="293"/>
      <c r="I452" s="293"/>
      <c r="J452" s="293"/>
      <c r="K452" s="293"/>
      <c r="L452" s="293"/>
      <c r="M452" s="293"/>
      <c r="N452" s="293"/>
      <c r="O452" s="293"/>
      <c r="P452" s="293"/>
    </row>
    <row r="453" spans="1:16" x14ac:dyDescent="0.25">
      <c r="A453" s="39" t="str">
        <f>PPG!A143</f>
        <v>PPG</v>
      </c>
      <c r="B453" s="39">
        <f>PPG!C143</f>
        <v>0</v>
      </c>
      <c r="C453" s="39" t="str">
        <f>PPG!D143</f>
        <v xml:space="preserve"> Please choose a school</v>
      </c>
      <c r="D453" s="39">
        <f>PPG!M143</f>
        <v>0</v>
      </c>
      <c r="E453" s="293">
        <f>PPG!Q143</f>
        <v>0</v>
      </c>
      <c r="F453" s="293">
        <f>PPG!R143</f>
        <v>0</v>
      </c>
      <c r="G453" s="293"/>
      <c r="H453" s="293"/>
      <c r="I453" s="293"/>
      <c r="J453" s="293"/>
      <c r="K453" s="293"/>
      <c r="L453" s="293"/>
      <c r="M453" s="293"/>
      <c r="N453" s="293"/>
      <c r="O453" s="293"/>
      <c r="P453" s="293"/>
    </row>
    <row r="454" spans="1:16" x14ac:dyDescent="0.25">
      <c r="A454" s="39" t="str">
        <f>PPG!A144</f>
        <v>PPG</v>
      </c>
      <c r="B454" s="39">
        <f>PPG!C144</f>
        <v>0</v>
      </c>
      <c r="C454" s="39" t="str">
        <f>PPG!D144</f>
        <v xml:space="preserve"> Please choose a school</v>
      </c>
      <c r="D454" s="39">
        <f>PPG!M144</f>
        <v>0</v>
      </c>
      <c r="E454" s="293">
        <f>PPG!Q144</f>
        <v>0</v>
      </c>
      <c r="F454" s="293">
        <f>PPG!R144</f>
        <v>0</v>
      </c>
      <c r="G454" s="293"/>
      <c r="H454" s="293"/>
      <c r="I454" s="293"/>
      <c r="J454" s="293"/>
      <c r="K454" s="293"/>
      <c r="L454" s="293"/>
      <c r="M454" s="293"/>
      <c r="N454" s="293"/>
      <c r="O454" s="293"/>
      <c r="P454" s="293"/>
    </row>
    <row r="455" spans="1:16" x14ac:dyDescent="0.25">
      <c r="A455" s="39" t="str">
        <f>PPG!A145</f>
        <v>PPG</v>
      </c>
      <c r="B455" s="39">
        <f>PPG!C145</f>
        <v>0</v>
      </c>
      <c r="C455" s="39" t="str">
        <f>PPG!D145</f>
        <v xml:space="preserve"> Please choose a school</v>
      </c>
      <c r="D455" s="39">
        <f>PPG!M145</f>
        <v>0</v>
      </c>
      <c r="E455" s="293">
        <f>PPG!Q145</f>
        <v>0</v>
      </c>
      <c r="F455" s="293">
        <f>PPG!R145</f>
        <v>0</v>
      </c>
      <c r="G455" s="293"/>
      <c r="H455" s="293"/>
      <c r="I455" s="293"/>
      <c r="J455" s="293"/>
      <c r="K455" s="293"/>
      <c r="L455" s="293"/>
      <c r="M455" s="293"/>
      <c r="N455" s="293"/>
      <c r="O455" s="293"/>
      <c r="P455" s="293"/>
    </row>
    <row r="456" spans="1:16" x14ac:dyDescent="0.25">
      <c r="A456" s="39" t="str">
        <f>PPG!A146</f>
        <v>PPG</v>
      </c>
      <c r="B456" s="39">
        <f>PPG!C146</f>
        <v>0</v>
      </c>
      <c r="C456" s="39" t="str">
        <f>PPG!D146</f>
        <v xml:space="preserve"> Please choose a school</v>
      </c>
      <c r="D456" s="39">
        <f>PPG!M146</f>
        <v>0</v>
      </c>
      <c r="E456" s="293">
        <f>PPG!Q146</f>
        <v>0</v>
      </c>
      <c r="F456" s="293">
        <f>PPG!R146</f>
        <v>0</v>
      </c>
      <c r="G456" s="293"/>
      <c r="H456" s="293"/>
      <c r="I456" s="293"/>
      <c r="J456" s="293"/>
      <c r="K456" s="293"/>
      <c r="L456" s="293"/>
      <c r="M456" s="293"/>
      <c r="N456" s="293"/>
      <c r="O456" s="293"/>
      <c r="P456" s="293"/>
    </row>
    <row r="457" spans="1:16" x14ac:dyDescent="0.25">
      <c r="A457" s="39" t="str">
        <f>PPG!A147</f>
        <v>PPG</v>
      </c>
      <c r="B457" s="39">
        <f>PPG!C147</f>
        <v>0</v>
      </c>
      <c r="C457" s="39" t="str">
        <f>PPG!D147</f>
        <v xml:space="preserve"> Please choose a school</v>
      </c>
      <c r="D457" s="39">
        <f>PPG!M147</f>
        <v>0</v>
      </c>
      <c r="E457" s="293">
        <f>PPG!Q147</f>
        <v>0</v>
      </c>
      <c r="F457" s="293">
        <f>PPG!R147</f>
        <v>0</v>
      </c>
      <c r="G457" s="293"/>
      <c r="H457" s="293"/>
      <c r="I457" s="293"/>
      <c r="J457" s="293"/>
      <c r="K457" s="293"/>
      <c r="L457" s="293"/>
      <c r="M457" s="293"/>
      <c r="N457" s="293"/>
      <c r="O457" s="293"/>
      <c r="P457" s="293"/>
    </row>
    <row r="458" spans="1:16" x14ac:dyDescent="0.25">
      <c r="A458" s="39" t="str">
        <f>PPG!A148</f>
        <v>PPG</v>
      </c>
      <c r="B458" s="39">
        <f>PPG!C148</f>
        <v>0</v>
      </c>
      <c r="C458" s="39" t="str">
        <f>PPG!D148</f>
        <v xml:space="preserve"> Please choose a school</v>
      </c>
      <c r="D458" s="39">
        <f>PPG!M148</f>
        <v>0</v>
      </c>
      <c r="E458" s="293">
        <f>PPG!Q148</f>
        <v>0</v>
      </c>
      <c r="F458" s="293">
        <f>PPG!R148</f>
        <v>0</v>
      </c>
      <c r="G458" s="293"/>
      <c r="H458" s="293"/>
      <c r="I458" s="293"/>
      <c r="J458" s="293"/>
      <c r="K458" s="293"/>
      <c r="L458" s="293"/>
      <c r="M458" s="293"/>
      <c r="N458" s="293"/>
      <c r="O458" s="293"/>
      <c r="P458" s="293"/>
    </row>
    <row r="459" spans="1:16" x14ac:dyDescent="0.25">
      <c r="A459" s="39" t="str">
        <f>PPG!A149</f>
        <v>PPG</v>
      </c>
      <c r="B459" s="39">
        <f>PPG!C149</f>
        <v>0</v>
      </c>
      <c r="C459" s="39" t="str">
        <f>PPG!D149</f>
        <v xml:space="preserve"> Please choose a school</v>
      </c>
      <c r="D459" s="39">
        <f>PPG!M149</f>
        <v>0</v>
      </c>
      <c r="E459" s="293">
        <f>PPG!Q149</f>
        <v>0</v>
      </c>
      <c r="F459" s="293">
        <f>PPG!R149</f>
        <v>0</v>
      </c>
      <c r="G459" s="293"/>
      <c r="H459" s="293"/>
      <c r="I459" s="293"/>
      <c r="J459" s="293"/>
      <c r="K459" s="293"/>
      <c r="L459" s="293"/>
      <c r="M459" s="293"/>
      <c r="N459" s="293"/>
      <c r="O459" s="293"/>
      <c r="P459" s="293"/>
    </row>
    <row r="460" spans="1:16" x14ac:dyDescent="0.25">
      <c r="A460" s="39" t="str">
        <f>PPG!A150</f>
        <v>PPG</v>
      </c>
      <c r="B460" s="39">
        <f>PPG!C150</f>
        <v>0</v>
      </c>
      <c r="C460" s="39" t="str">
        <f>PPG!D150</f>
        <v xml:space="preserve"> Please choose a school</v>
      </c>
      <c r="D460" s="39">
        <f>PPG!M150</f>
        <v>0</v>
      </c>
      <c r="E460" s="293">
        <f>PPG!Q150</f>
        <v>0</v>
      </c>
      <c r="F460" s="293">
        <f>PPG!R150</f>
        <v>0</v>
      </c>
      <c r="G460" s="293"/>
      <c r="H460" s="293"/>
      <c r="I460" s="293"/>
      <c r="J460" s="293"/>
      <c r="K460" s="293"/>
      <c r="L460" s="293"/>
      <c r="M460" s="293"/>
      <c r="N460" s="293"/>
      <c r="O460" s="293"/>
      <c r="P460" s="293"/>
    </row>
    <row r="461" spans="1:16" x14ac:dyDescent="0.25">
      <c r="A461" s="39" t="str">
        <f>PPG!A151</f>
        <v>PPG</v>
      </c>
      <c r="B461" s="39">
        <f>PPG!C151</f>
        <v>0</v>
      </c>
      <c r="C461" s="39" t="str">
        <f>PPG!D151</f>
        <v xml:space="preserve"> Please choose a school</v>
      </c>
      <c r="D461" s="39">
        <f>PPG!M151</f>
        <v>0</v>
      </c>
      <c r="E461" s="293">
        <f>PPG!Q151</f>
        <v>0</v>
      </c>
      <c r="F461" s="293">
        <f>PPG!R151</f>
        <v>0</v>
      </c>
      <c r="G461" s="293"/>
      <c r="H461" s="293"/>
      <c r="I461" s="293"/>
      <c r="J461" s="293"/>
      <c r="K461" s="293"/>
      <c r="L461" s="293"/>
      <c r="M461" s="293"/>
      <c r="N461" s="293"/>
      <c r="O461" s="293"/>
      <c r="P461" s="293"/>
    </row>
    <row r="462" spans="1:16" x14ac:dyDescent="0.25">
      <c r="A462" s="39" t="str">
        <f>PPG!A152</f>
        <v>PPG</v>
      </c>
      <c r="B462" s="39">
        <f>PPG!C152</f>
        <v>0</v>
      </c>
      <c r="C462" s="39" t="str">
        <f>PPG!D152</f>
        <v xml:space="preserve"> Please choose a school</v>
      </c>
      <c r="D462" s="39">
        <f>PPG!M152</f>
        <v>0</v>
      </c>
      <c r="E462" s="293">
        <f>PPG!Q152</f>
        <v>0</v>
      </c>
      <c r="F462" s="293">
        <f>PPG!R152</f>
        <v>0</v>
      </c>
      <c r="G462" s="293"/>
      <c r="H462" s="293"/>
      <c r="I462" s="293"/>
      <c r="J462" s="293"/>
      <c r="K462" s="293"/>
      <c r="L462" s="293"/>
      <c r="M462" s="293"/>
      <c r="N462" s="293"/>
      <c r="O462" s="293"/>
      <c r="P462" s="293"/>
    </row>
    <row r="463" spans="1:16" x14ac:dyDescent="0.25">
      <c r="A463" s="39" t="str">
        <f>PPG!A153</f>
        <v>PPG</v>
      </c>
      <c r="B463" s="39">
        <f>PPG!C153</f>
        <v>0</v>
      </c>
      <c r="C463" s="39" t="str">
        <f>PPG!D153</f>
        <v xml:space="preserve"> Please choose a school</v>
      </c>
      <c r="D463" s="39">
        <f>PPG!M153</f>
        <v>0</v>
      </c>
      <c r="E463" s="293">
        <f>PPG!Q153</f>
        <v>0</v>
      </c>
      <c r="F463" s="293">
        <f>PPG!R153</f>
        <v>0</v>
      </c>
      <c r="G463" s="293"/>
      <c r="H463" s="293"/>
      <c r="I463" s="293"/>
      <c r="J463" s="293"/>
      <c r="K463" s="293"/>
      <c r="L463" s="293"/>
      <c r="M463" s="293"/>
      <c r="N463" s="293"/>
      <c r="O463" s="293"/>
      <c r="P463" s="293"/>
    </row>
    <row r="464" spans="1:16" x14ac:dyDescent="0.25">
      <c r="A464" s="39" t="str">
        <f>PPG!A154</f>
        <v>PPG</v>
      </c>
      <c r="B464" s="39">
        <f>PPG!C154</f>
        <v>0</v>
      </c>
      <c r="C464" s="39" t="str">
        <f>PPG!D154</f>
        <v xml:space="preserve"> Please choose a school</v>
      </c>
      <c r="D464" s="39">
        <f>PPG!M154</f>
        <v>0</v>
      </c>
      <c r="E464" s="293">
        <f>PPG!Q154</f>
        <v>0</v>
      </c>
      <c r="F464" s="293">
        <f>PPG!R154</f>
        <v>0</v>
      </c>
      <c r="G464" s="293"/>
      <c r="H464" s="293"/>
      <c r="I464" s="293"/>
      <c r="J464" s="293"/>
      <c r="K464" s="293"/>
      <c r="L464" s="293"/>
      <c r="M464" s="293"/>
      <c r="N464" s="293"/>
      <c r="O464" s="293"/>
      <c r="P464" s="293"/>
    </row>
    <row r="465" spans="1:16" x14ac:dyDescent="0.25">
      <c r="A465" s="39" t="str">
        <f>PPG!A155</f>
        <v>PPG</v>
      </c>
      <c r="B465" s="39">
        <f>PPG!C155</f>
        <v>0</v>
      </c>
      <c r="C465" s="39" t="str">
        <f>PPG!D155</f>
        <v xml:space="preserve"> Please choose a school</v>
      </c>
      <c r="D465" s="39">
        <f>PPG!M155</f>
        <v>0</v>
      </c>
      <c r="E465" s="293">
        <f>PPG!Q155</f>
        <v>0</v>
      </c>
      <c r="F465" s="293">
        <f>PPG!R155</f>
        <v>0</v>
      </c>
      <c r="G465" s="293"/>
      <c r="H465" s="293"/>
      <c r="I465" s="293"/>
      <c r="J465" s="293"/>
      <c r="K465" s="293"/>
      <c r="L465" s="293"/>
      <c r="M465" s="293"/>
      <c r="N465" s="293"/>
      <c r="O465" s="293"/>
      <c r="P465" s="293"/>
    </row>
    <row r="466" spans="1:16" x14ac:dyDescent="0.25">
      <c r="A466" s="39" t="str">
        <f>PPG!A156</f>
        <v>PPG</v>
      </c>
      <c r="B466" s="39">
        <f>PPG!C156</f>
        <v>0</v>
      </c>
      <c r="C466" s="39" t="str">
        <f>PPG!D156</f>
        <v xml:space="preserve"> Please choose a school</v>
      </c>
      <c r="D466" s="39">
        <f>PPG!M156</f>
        <v>0</v>
      </c>
      <c r="E466" s="293">
        <f>PPG!Q156</f>
        <v>0</v>
      </c>
      <c r="F466" s="293">
        <f>PPG!R156</f>
        <v>0</v>
      </c>
      <c r="G466" s="293"/>
      <c r="H466" s="293"/>
      <c r="I466" s="293"/>
      <c r="J466" s="293"/>
      <c r="K466" s="293"/>
      <c r="L466" s="293"/>
      <c r="M466" s="293"/>
      <c r="N466" s="293"/>
      <c r="O466" s="293"/>
      <c r="P466" s="293"/>
    </row>
    <row r="467" spans="1:16" x14ac:dyDescent="0.25">
      <c r="A467" s="39" t="str">
        <f>PPG!A157</f>
        <v>PPG</v>
      </c>
      <c r="B467" s="39">
        <f>PPG!C157</f>
        <v>0</v>
      </c>
      <c r="C467" s="39" t="str">
        <f>PPG!D157</f>
        <v xml:space="preserve"> Please choose a school</v>
      </c>
      <c r="D467" s="39">
        <f>PPG!M157</f>
        <v>0</v>
      </c>
      <c r="E467" s="293">
        <f>PPG!Q157</f>
        <v>0</v>
      </c>
      <c r="F467" s="293">
        <f>PPG!R157</f>
        <v>0</v>
      </c>
      <c r="G467" s="293"/>
      <c r="H467" s="293"/>
      <c r="I467" s="293"/>
      <c r="J467" s="293"/>
      <c r="K467" s="293"/>
      <c r="L467" s="293"/>
      <c r="M467" s="293"/>
      <c r="N467" s="293"/>
      <c r="O467" s="293"/>
      <c r="P467" s="293"/>
    </row>
    <row r="468" spans="1:16" x14ac:dyDescent="0.25">
      <c r="A468" s="39" t="str">
        <f>PPG!A158</f>
        <v>PPG</v>
      </c>
      <c r="B468" s="39">
        <f>PPG!C158</f>
        <v>0</v>
      </c>
      <c r="C468" s="39" t="str">
        <f>PPG!D158</f>
        <v xml:space="preserve"> Please choose a school</v>
      </c>
      <c r="D468" s="39">
        <f>PPG!M158</f>
        <v>0</v>
      </c>
      <c r="E468" s="293">
        <f>PPG!Q158</f>
        <v>0</v>
      </c>
      <c r="F468" s="293">
        <f>PPG!R158</f>
        <v>0</v>
      </c>
      <c r="G468" s="293"/>
      <c r="H468" s="293"/>
      <c r="I468" s="293"/>
      <c r="J468" s="293"/>
      <c r="K468" s="293"/>
      <c r="L468" s="293"/>
      <c r="M468" s="293"/>
      <c r="N468" s="293"/>
      <c r="O468" s="293"/>
      <c r="P468" s="293"/>
    </row>
    <row r="469" spans="1:16" x14ac:dyDescent="0.25">
      <c r="A469" s="39" t="str">
        <f>PPG!A159</f>
        <v>PPG</v>
      </c>
      <c r="B469" s="39">
        <f>PPG!C159</f>
        <v>0</v>
      </c>
      <c r="C469" s="39" t="str">
        <f>PPG!D159</f>
        <v xml:space="preserve"> Please choose a school</v>
      </c>
      <c r="D469" s="39">
        <f>PPG!M159</f>
        <v>0</v>
      </c>
      <c r="E469" s="293">
        <f>PPG!Q159</f>
        <v>0</v>
      </c>
      <c r="F469" s="293">
        <f>PPG!R159</f>
        <v>0</v>
      </c>
      <c r="G469" s="293"/>
      <c r="H469" s="293"/>
      <c r="I469" s="293"/>
      <c r="J469" s="293"/>
      <c r="K469" s="293"/>
      <c r="L469" s="293"/>
      <c r="M469" s="293"/>
      <c r="N469" s="293"/>
      <c r="O469" s="293"/>
      <c r="P469" s="293"/>
    </row>
    <row r="470" spans="1:16" x14ac:dyDescent="0.25">
      <c r="A470" s="39" t="str">
        <f>PPG!A160</f>
        <v>PPG</v>
      </c>
      <c r="B470" s="39">
        <f>PPG!C160</f>
        <v>0</v>
      </c>
      <c r="C470" s="39" t="str">
        <f>PPG!D160</f>
        <v xml:space="preserve"> Please choose a school</v>
      </c>
      <c r="D470" s="39">
        <f>PPG!M160</f>
        <v>0</v>
      </c>
      <c r="E470" s="293">
        <f>PPG!Q160</f>
        <v>0</v>
      </c>
      <c r="F470" s="293">
        <f>PPG!R160</f>
        <v>0</v>
      </c>
      <c r="G470" s="293"/>
      <c r="H470" s="293"/>
      <c r="I470" s="293"/>
      <c r="J470" s="293"/>
      <c r="K470" s="293"/>
      <c r="L470" s="293"/>
      <c r="M470" s="293"/>
      <c r="N470" s="293"/>
      <c r="O470" s="293"/>
      <c r="P470" s="293"/>
    </row>
    <row r="471" spans="1:16" x14ac:dyDescent="0.25">
      <c r="A471" s="39" t="str">
        <f>PPG!A161</f>
        <v>PPG</v>
      </c>
      <c r="B471" s="39">
        <f>PPG!C161</f>
        <v>0</v>
      </c>
      <c r="C471" s="39" t="str">
        <f>PPG!D161</f>
        <v>Colindale School</v>
      </c>
      <c r="D471" s="39">
        <f>PPG!M161</f>
        <v>0</v>
      </c>
      <c r="E471" s="293">
        <f>PPG!Q161</f>
        <v>0</v>
      </c>
      <c r="F471" s="293">
        <f>PPG!R161</f>
        <v>0</v>
      </c>
      <c r="G471" s="293"/>
      <c r="H471" s="293"/>
      <c r="I471" s="293"/>
      <c r="J471" s="293"/>
      <c r="K471" s="293"/>
      <c r="L471" s="293"/>
      <c r="M471" s="293"/>
      <c r="N471" s="293"/>
      <c r="O471" s="293"/>
      <c r="P471" s="293"/>
    </row>
    <row r="472" spans="1:16" x14ac:dyDescent="0.25">
      <c r="A472" s="39" t="str">
        <f>PPG!A162</f>
        <v>PPG</v>
      </c>
      <c r="B472" s="39">
        <f>PPG!C162</f>
        <v>0</v>
      </c>
      <c r="C472" s="39" t="str">
        <f>PPG!D162</f>
        <v>Coppetts Wood</v>
      </c>
      <c r="D472" s="39">
        <f>PPG!M162</f>
        <v>0</v>
      </c>
      <c r="E472" s="293">
        <f>PPG!Q162</f>
        <v>0</v>
      </c>
      <c r="F472" s="293">
        <f>PPG!R162</f>
        <v>0</v>
      </c>
      <c r="G472" s="293"/>
      <c r="H472" s="293"/>
      <c r="I472" s="293"/>
      <c r="J472" s="293"/>
      <c r="K472" s="293"/>
      <c r="L472" s="293"/>
      <c r="M472" s="293"/>
      <c r="N472" s="293"/>
      <c r="O472" s="293"/>
      <c r="P472" s="293"/>
    </row>
    <row r="473" spans="1:16" x14ac:dyDescent="0.25">
      <c r="A473" s="39" t="str">
        <f>PPG!A163</f>
        <v>PPG</v>
      </c>
      <c r="B473" s="39">
        <f>PPG!C163</f>
        <v>0</v>
      </c>
      <c r="C473" s="39" t="str">
        <f>PPG!D163</f>
        <v>Orion Primary School</v>
      </c>
      <c r="D473" s="39">
        <f>PPG!M163</f>
        <v>0</v>
      </c>
      <c r="E473" s="293">
        <f>PPG!Q163</f>
        <v>0</v>
      </c>
      <c r="F473" s="293">
        <f>PPG!R163</f>
        <v>0</v>
      </c>
      <c r="G473" s="293"/>
      <c r="H473" s="293"/>
      <c r="I473" s="293"/>
      <c r="J473" s="293"/>
      <c r="K473" s="293"/>
      <c r="L473" s="293"/>
      <c r="M473" s="293"/>
      <c r="N473" s="293"/>
      <c r="O473" s="293"/>
      <c r="P473" s="293"/>
    </row>
    <row r="474" spans="1:16" x14ac:dyDescent="0.25">
      <c r="A474" s="39" t="str">
        <f>PPG!A164</f>
        <v>PPG</v>
      </c>
      <c r="B474" s="39">
        <f>PPG!C164</f>
        <v>0</v>
      </c>
      <c r="C474" s="39" t="str">
        <f>PPG!D164</f>
        <v>Queenswell Infant and Nursery School</v>
      </c>
      <c r="D474" s="39">
        <f>PPG!M164</f>
        <v>0</v>
      </c>
      <c r="E474" s="293">
        <f>PPG!Q164</f>
        <v>0</v>
      </c>
      <c r="F474" s="293">
        <f>PPG!R164</f>
        <v>0</v>
      </c>
      <c r="G474" s="293"/>
      <c r="H474" s="293"/>
      <c r="I474" s="293"/>
      <c r="J474" s="293"/>
      <c r="K474" s="293"/>
      <c r="L474" s="293"/>
      <c r="M474" s="293"/>
      <c r="N474" s="293"/>
      <c r="O474" s="293"/>
      <c r="P474" s="293"/>
    </row>
    <row r="475" spans="1:16" x14ac:dyDescent="0.25">
      <c r="A475" s="39" t="str">
        <f>PPG!A165</f>
        <v>PPG</v>
      </c>
      <c r="B475" s="39">
        <f>PPG!C165</f>
        <v>0</v>
      </c>
      <c r="C475" s="39" t="str">
        <f>PPG!D165</f>
        <v>Hasmonean Primary School</v>
      </c>
      <c r="D475" s="39">
        <f>PPG!M165</f>
        <v>0</v>
      </c>
      <c r="E475" s="293">
        <f>PPG!Q165</f>
        <v>0</v>
      </c>
      <c r="F475" s="293">
        <f>PPG!R165</f>
        <v>0</v>
      </c>
      <c r="G475" s="293"/>
      <c r="H475" s="293"/>
      <c r="I475" s="293"/>
      <c r="J475" s="293"/>
      <c r="K475" s="293"/>
      <c r="L475" s="293"/>
      <c r="M475" s="293"/>
      <c r="N475" s="293"/>
      <c r="O475" s="293"/>
      <c r="P475" s="293"/>
    </row>
    <row r="476" spans="1:16" x14ac:dyDescent="0.25">
      <c r="A476" s="39" t="str">
        <f>PPG!A166</f>
        <v>PPG</v>
      </c>
      <c r="B476" s="39">
        <f>PPG!C166</f>
        <v>0</v>
      </c>
      <c r="C476" s="39" t="str">
        <f>PPG!D166</f>
        <v>Friern Barnet School</v>
      </c>
      <c r="D476" s="39">
        <f>PPG!M166</f>
        <v>0</v>
      </c>
      <c r="E476" s="293">
        <f>PPG!Q166</f>
        <v>0</v>
      </c>
      <c r="F476" s="293">
        <f>PPG!R166</f>
        <v>0</v>
      </c>
      <c r="G476" s="293"/>
      <c r="H476" s="293"/>
      <c r="I476" s="293"/>
      <c r="J476" s="293"/>
      <c r="K476" s="293"/>
      <c r="L476" s="293"/>
      <c r="M476" s="293"/>
      <c r="N476" s="293"/>
      <c r="O476" s="293"/>
      <c r="P476" s="293"/>
    </row>
    <row r="477" spans="1:16" x14ac:dyDescent="0.25">
      <c r="A477" s="39" t="str">
        <f>POST16!A20</f>
        <v>POST16</v>
      </c>
      <c r="B477" s="39">
        <f>POST16!C20</f>
        <v>3025405</v>
      </c>
      <c r="C477" s="39" t="str">
        <f>POST16!D20</f>
        <v>Finchley Catholic High School</v>
      </c>
      <c r="D477" s="39" t="str">
        <f>POST16!M20</f>
        <v>P16</v>
      </c>
      <c r="E477" s="293">
        <f>POST16!Q20</f>
        <v>140614.16666666666</v>
      </c>
      <c r="F477" s="293">
        <f>POST16!R20</f>
        <v>140614.16666666666</v>
      </c>
      <c r="G477" s="293"/>
      <c r="H477" s="293"/>
      <c r="I477" s="293"/>
      <c r="J477" s="294"/>
      <c r="K477" s="293"/>
      <c r="L477" s="293"/>
      <c r="M477" s="293"/>
      <c r="N477" s="293"/>
      <c r="O477" s="293"/>
      <c r="P477" s="293"/>
    </row>
    <row r="478" spans="1:16" x14ac:dyDescent="0.25">
      <c r="A478" s="39" t="str">
        <f>POST16!A21</f>
        <v>POST16</v>
      </c>
      <c r="B478" s="39">
        <f>POST16!C21</f>
        <v>3025427</v>
      </c>
      <c r="C478" s="39" t="str">
        <f>POST16!D21</f>
        <v>JCoSS</v>
      </c>
      <c r="D478" s="39" t="str">
        <f>POST16!M21</f>
        <v>P16</v>
      </c>
      <c r="E478" s="293">
        <f>POST16!Q21</f>
        <v>131236.5</v>
      </c>
      <c r="F478" s="293">
        <f>POST16!R21</f>
        <v>131236.5</v>
      </c>
      <c r="G478" s="293"/>
      <c r="H478" s="293"/>
      <c r="I478" s="293"/>
      <c r="J478" s="294"/>
      <c r="K478" s="293"/>
      <c r="L478" s="293"/>
      <c r="M478" s="293"/>
      <c r="N478" s="293"/>
      <c r="O478" s="293"/>
      <c r="P478" s="293"/>
    </row>
    <row r="479" spans="1:16" x14ac:dyDescent="0.25">
      <c r="A479" s="39" t="str">
        <f>POST16!A22</f>
        <v>POST16</v>
      </c>
      <c r="B479" s="39">
        <f>POST16!C22</f>
        <v>3024004</v>
      </c>
      <c r="C479" s="39" t="str">
        <f>POST16!D22</f>
        <v>Menorah High School (Girls)</v>
      </c>
      <c r="D479" s="39" t="str">
        <f>POST16!M22</f>
        <v>P16</v>
      </c>
      <c r="E479" s="293">
        <f>POST16!Q22</f>
        <v>32524.25</v>
      </c>
      <c r="F479" s="293">
        <f>POST16!R22</f>
        <v>32524.25</v>
      </c>
      <c r="G479" s="293"/>
      <c r="H479" s="293"/>
      <c r="I479" s="293"/>
      <c r="J479" s="294"/>
      <c r="K479" s="293"/>
      <c r="L479" s="293"/>
      <c r="M479" s="293"/>
      <c r="N479" s="293"/>
      <c r="O479" s="293"/>
      <c r="P479" s="293"/>
    </row>
    <row r="480" spans="1:16" x14ac:dyDescent="0.25">
      <c r="A480" s="39" t="str">
        <f>POST16!A23</f>
        <v>POST16</v>
      </c>
      <c r="B480" s="39">
        <f>POST16!C23</f>
        <v>3025404</v>
      </c>
      <c r="C480" s="39" t="str">
        <f>POST16!D23</f>
        <v>St Michaels Catholic Grammar School</v>
      </c>
      <c r="D480" s="39" t="str">
        <f>POST16!M23</f>
        <v>P16</v>
      </c>
      <c r="E480" s="293">
        <f>POST16!Q23</f>
        <v>114820.83333333333</v>
      </c>
      <c r="F480" s="293">
        <f>POST16!R23</f>
        <v>114820.83333333334</v>
      </c>
      <c r="G480" s="293"/>
      <c r="H480" s="293"/>
      <c r="I480" s="293"/>
      <c r="J480" s="294"/>
      <c r="K480" s="293"/>
      <c r="L480" s="293"/>
      <c r="M480" s="293"/>
      <c r="N480" s="293"/>
      <c r="O480" s="293"/>
      <c r="P480" s="293"/>
    </row>
    <row r="481" spans="1:16" x14ac:dyDescent="0.25">
      <c r="A481" s="39" t="str">
        <f>POST16!A24</f>
        <v>POST16</v>
      </c>
      <c r="B481" s="39">
        <f>POST16!C24</f>
        <v>3025407</v>
      </c>
      <c r="C481" s="39" t="str">
        <f>POST16!D24</f>
        <v>St. James' Catholic High School</v>
      </c>
      <c r="D481" s="39" t="str">
        <f>POST16!M24</f>
        <v>P16</v>
      </c>
      <c r="E481" s="293">
        <f>POST16!Q24</f>
        <v>91869.25</v>
      </c>
      <c r="F481" s="293">
        <f>POST16!R24</f>
        <v>91869.25</v>
      </c>
      <c r="G481" s="293"/>
      <c r="H481" s="293"/>
      <c r="I481" s="293"/>
      <c r="J481" s="294"/>
      <c r="K481" s="293"/>
      <c r="L481" s="293"/>
      <c r="M481" s="293"/>
      <c r="N481" s="293"/>
      <c r="O481" s="293"/>
      <c r="P481" s="293"/>
    </row>
    <row r="482" spans="1:16" x14ac:dyDescent="0.25">
      <c r="A482" s="39" t="str">
        <f>POST16!A25</f>
        <v>POST16</v>
      </c>
      <c r="B482" s="39">
        <f>POST16!C25</f>
        <v>3023521</v>
      </c>
      <c r="C482" s="39" t="str">
        <f>POST16!D25</f>
        <v>St Mary's &amp; St John's CE School</v>
      </c>
      <c r="D482" s="39" t="str">
        <f>POST16!M25</f>
        <v>P16</v>
      </c>
      <c r="E482" s="293">
        <f>POST16!Q25</f>
        <v>33252.333333333336</v>
      </c>
      <c r="F482" s="293">
        <f>POST16!R25</f>
        <v>33252.333333333336</v>
      </c>
      <c r="G482" s="293"/>
      <c r="H482" s="293"/>
      <c r="I482" s="293"/>
      <c r="J482" s="294"/>
      <c r="K482" s="293"/>
      <c r="L482" s="293"/>
      <c r="M482" s="293"/>
      <c r="N482" s="293"/>
      <c r="O482" s="293"/>
      <c r="P482" s="293"/>
    </row>
    <row r="483" spans="1:16" x14ac:dyDescent="0.25">
      <c r="A483" s="39" t="str">
        <f>POST16!A26</f>
        <v>POST16</v>
      </c>
      <c r="B483" s="39">
        <f>POST16!C26</f>
        <v>3027010</v>
      </c>
      <c r="C483" s="39" t="str">
        <f>POST16!D26</f>
        <v>Mapledown</v>
      </c>
      <c r="D483" s="39" t="str">
        <f>POST16!M26</f>
        <v>P16</v>
      </c>
      <c r="E483" s="293">
        <f>POST16!Q26</f>
        <v>977</v>
      </c>
      <c r="F483" s="293">
        <f>POST16!R26</f>
        <v>0</v>
      </c>
      <c r="G483" s="293"/>
      <c r="H483" s="293"/>
      <c r="I483" s="293"/>
      <c r="J483" s="294"/>
      <c r="K483" s="293"/>
      <c r="L483" s="293"/>
      <c r="M483" s="293"/>
      <c r="N483" s="293"/>
      <c r="O483" s="293"/>
      <c r="P483" s="293"/>
    </row>
    <row r="484" spans="1:16" x14ac:dyDescent="0.25">
      <c r="A484" s="39" t="str">
        <f>HNPlaces!A20</f>
        <v>HIGH NEEDS PLACES</v>
      </c>
      <c r="B484" s="39">
        <f>HNPlaces!C20</f>
        <v>3021100</v>
      </c>
      <c r="C484" s="39" t="str">
        <f>HNPlaces!D20</f>
        <v>Pavilion</v>
      </c>
      <c r="D484" s="293" t="str">
        <f>HNPlaces!M20</f>
        <v>PRU</v>
      </c>
      <c r="E484" s="293">
        <f>HNPlaces!Q20</f>
        <v>128660</v>
      </c>
      <c r="F484" s="293">
        <f>HNPlaces!R20</f>
        <v>128660</v>
      </c>
      <c r="G484" s="293"/>
      <c r="H484" s="293"/>
      <c r="I484" s="293"/>
      <c r="J484" s="294"/>
      <c r="K484" s="293"/>
      <c r="L484" s="293"/>
      <c r="M484" s="293"/>
      <c r="N484" s="293"/>
      <c r="O484" s="293"/>
      <c r="P484" s="293"/>
    </row>
    <row r="485" spans="1:16" x14ac:dyDescent="0.25">
      <c r="A485" s="39" t="str">
        <f>HNPlaces!A21</f>
        <v>HIGH NEEDS PLACES</v>
      </c>
      <c r="B485" s="39">
        <f>HNPlaces!C21</f>
        <v>3021102</v>
      </c>
      <c r="C485" s="39" t="str">
        <f>HNPlaces!D21</f>
        <v>Northgate</v>
      </c>
      <c r="D485" s="293" t="str">
        <f>HNPlaces!M21</f>
        <v>PRU</v>
      </c>
      <c r="E485" s="293">
        <f>HNPlaces!Q21</f>
        <v>38106.833333333336</v>
      </c>
      <c r="F485" s="293">
        <f>HNPlaces!R21</f>
        <v>38106.833333333336</v>
      </c>
      <c r="G485" s="293"/>
      <c r="H485" s="293"/>
      <c r="I485" s="293"/>
      <c r="J485" s="294"/>
      <c r="K485" s="293"/>
      <c r="L485" s="293"/>
      <c r="M485" s="293"/>
      <c r="N485" s="293"/>
      <c r="O485" s="293"/>
      <c r="P485" s="293"/>
    </row>
    <row r="486" spans="1:16" x14ac:dyDescent="0.25">
      <c r="A486" s="39" t="str">
        <f>HNPlaces!A22</f>
        <v>HIGH NEEDS PLACES</v>
      </c>
      <c r="B486" s="39">
        <f>HNPlaces!C22</f>
        <v>3022014</v>
      </c>
      <c r="C486" s="39" t="str">
        <f>HNPlaces!D22</f>
        <v>Colindale School</v>
      </c>
      <c r="D486" s="293" t="str">
        <f>HNPlaces!M22</f>
        <v>ARP</v>
      </c>
      <c r="E486" s="293">
        <f>HNPlaces!Q22</f>
        <v>2708.3333333333335</v>
      </c>
      <c r="F486" s="293">
        <f>HNPlaces!R22</f>
        <v>2708.3333333333335</v>
      </c>
      <c r="G486" s="293"/>
      <c r="H486" s="293"/>
      <c r="I486" s="293"/>
      <c r="J486" s="294"/>
      <c r="K486" s="293"/>
      <c r="L486" s="293"/>
      <c r="M486" s="293"/>
      <c r="N486" s="293"/>
      <c r="O486" s="293"/>
      <c r="P486" s="293"/>
    </row>
    <row r="487" spans="1:16" x14ac:dyDescent="0.25">
      <c r="A487" s="39" t="str">
        <f>HNPlaces!A23</f>
        <v>HIGH NEEDS PLACES</v>
      </c>
      <c r="B487" s="39">
        <f>HNPlaces!C23</f>
        <v>3022015</v>
      </c>
      <c r="C487" s="39" t="str">
        <f>HNPlaces!D23</f>
        <v>Coppetts Wood</v>
      </c>
      <c r="D487" s="293" t="str">
        <f>HNPlaces!M23</f>
        <v>ARP</v>
      </c>
      <c r="E487" s="293">
        <f>HNPlaces!Q23</f>
        <v>7375</v>
      </c>
      <c r="F487" s="293">
        <f>HNPlaces!R23</f>
        <v>7375</v>
      </c>
      <c r="G487" s="293"/>
      <c r="H487" s="293"/>
      <c r="I487" s="293"/>
      <c r="J487" s="294"/>
      <c r="K487" s="293"/>
      <c r="L487" s="293"/>
      <c r="M487" s="293"/>
      <c r="N487" s="293"/>
      <c r="O487" s="293"/>
      <c r="P487" s="293"/>
    </row>
    <row r="488" spans="1:16" x14ac:dyDescent="0.25">
      <c r="A488" s="39" t="str">
        <f>HNPlaces!A24</f>
        <v>HIGH NEEDS PLACES</v>
      </c>
      <c r="B488" s="39">
        <f>HNPlaces!C24</f>
        <v>3022036</v>
      </c>
      <c r="C488" s="39" t="str">
        <f>HNPlaces!D24</f>
        <v>Livingstone School</v>
      </c>
      <c r="D488" s="293" t="str">
        <f>HNPlaces!M24</f>
        <v>ARP</v>
      </c>
      <c r="E488" s="293">
        <f>HNPlaces!Q24</f>
        <v>8000</v>
      </c>
      <c r="F488" s="293">
        <f>HNPlaces!R24</f>
        <v>8000</v>
      </c>
      <c r="G488" s="293"/>
      <c r="H488" s="293"/>
      <c r="I488" s="293"/>
      <c r="J488" s="294"/>
      <c r="K488" s="293"/>
      <c r="L488" s="293"/>
      <c r="M488" s="293"/>
      <c r="N488" s="293"/>
      <c r="O488" s="293"/>
      <c r="P488" s="293"/>
    </row>
    <row r="489" spans="1:16" x14ac:dyDescent="0.25">
      <c r="A489" s="39" t="str">
        <f>HNPlaces!A25</f>
        <v>HIGH NEEDS PLACES</v>
      </c>
      <c r="B489" s="39">
        <f>HNPlaces!C25</f>
        <v>3022067</v>
      </c>
      <c r="C489" s="39" t="str">
        <f>HNPlaces!D25</f>
        <v>Chalgrove Primary School</v>
      </c>
      <c r="D489" s="293" t="str">
        <f>HNPlaces!M25</f>
        <v>ARP</v>
      </c>
      <c r="E489" s="293">
        <f>HNPlaces!Q25</f>
        <v>6791.666666666667</v>
      </c>
      <c r="F489" s="293">
        <f>HNPlaces!R25</f>
        <v>6791.666666666667</v>
      </c>
      <c r="G489" s="293"/>
      <c r="H489" s="293"/>
      <c r="I489" s="293"/>
      <c r="J489" s="294"/>
      <c r="K489" s="293"/>
      <c r="L489" s="293"/>
      <c r="M489" s="293"/>
      <c r="N489" s="293"/>
      <c r="O489" s="293"/>
      <c r="P489" s="293"/>
    </row>
    <row r="490" spans="1:16" x14ac:dyDescent="0.25">
      <c r="A490" s="39" t="str">
        <f>HNPlaces!A26</f>
        <v>HIGH NEEDS PLACES</v>
      </c>
      <c r="B490" s="39">
        <f>HNPlaces!C26</f>
        <v>3022077</v>
      </c>
      <c r="C490" s="39" t="str">
        <f>HNPlaces!D26</f>
        <v>Orion Primary School</v>
      </c>
      <c r="D490" s="293" t="str">
        <f>HNPlaces!M26</f>
        <v>ARP</v>
      </c>
      <c r="E490" s="293">
        <f>HNPlaces!Q26</f>
        <v>11000</v>
      </c>
      <c r="F490" s="293">
        <f>HNPlaces!R26</f>
        <v>11000</v>
      </c>
      <c r="G490" s="293"/>
      <c r="H490" s="293"/>
      <c r="I490" s="293"/>
      <c r="J490" s="294"/>
      <c r="K490" s="293"/>
      <c r="L490" s="293"/>
      <c r="M490" s="293"/>
      <c r="N490" s="293"/>
      <c r="O490" s="293"/>
      <c r="P490" s="293"/>
    </row>
    <row r="491" spans="1:16" x14ac:dyDescent="0.25">
      <c r="A491" s="39" t="str">
        <f>HNPlaces!A27</f>
        <v>HIGH NEEDS PLACES</v>
      </c>
      <c r="B491" s="39">
        <f>HNPlaces!C27</f>
        <v>3025427</v>
      </c>
      <c r="C491" s="39" t="str">
        <f>HNPlaces!D27</f>
        <v>JCoSS</v>
      </c>
      <c r="D491" s="293" t="str">
        <f>HNPlaces!M27</f>
        <v>ARP</v>
      </c>
      <c r="E491" s="293">
        <f>HNPlaces!Q27</f>
        <v>25791.666666666668</v>
      </c>
      <c r="F491" s="293">
        <f>HNPlaces!R27</f>
        <v>25791.666666666668</v>
      </c>
      <c r="G491" s="293"/>
      <c r="H491" s="293"/>
      <c r="I491" s="293"/>
      <c r="J491" s="294"/>
      <c r="K491" s="293"/>
      <c r="L491" s="293"/>
      <c r="M491" s="293"/>
      <c r="N491" s="293"/>
      <c r="O491" s="293"/>
      <c r="P491" s="293"/>
    </row>
    <row r="492" spans="1:16" x14ac:dyDescent="0.25">
      <c r="A492" s="39" t="str">
        <f>HNPlaces!A28</f>
        <v>HIGH NEEDS PLACES</v>
      </c>
      <c r="B492" s="39">
        <f>HNPlaces!C28</f>
        <v>3027005</v>
      </c>
      <c r="C492" s="39" t="str">
        <f>HNPlaces!D28</f>
        <v>Northway</v>
      </c>
      <c r="D492" s="293" t="str">
        <f>HNPlaces!M28</f>
        <v>SPEC</v>
      </c>
      <c r="E492" s="293">
        <f>HNPlaces!Q28</f>
        <v>123125</v>
      </c>
      <c r="F492" s="293">
        <f>HNPlaces!R28</f>
        <v>123125</v>
      </c>
      <c r="G492" s="293"/>
      <c r="H492" s="293"/>
      <c r="I492" s="293"/>
      <c r="J492" s="294"/>
      <c r="K492" s="293"/>
      <c r="L492" s="293"/>
      <c r="M492" s="293"/>
      <c r="N492" s="293"/>
      <c r="O492" s="293"/>
      <c r="P492" s="293"/>
    </row>
    <row r="493" spans="1:16" x14ac:dyDescent="0.25">
      <c r="A493" s="39" t="str">
        <f>HNPlaces!A29</f>
        <v>HIGH NEEDS PLACES</v>
      </c>
      <c r="B493" s="39">
        <f>HNPlaces!C29</f>
        <v>3027009</v>
      </c>
      <c r="C493" s="39" t="str">
        <f>HNPlaces!D29</f>
        <v>Oakleigh</v>
      </c>
      <c r="D493" s="293" t="str">
        <f>HNPlaces!M29</f>
        <v>SPEC</v>
      </c>
      <c r="E493" s="293">
        <f>HNPlaces!Q29</f>
        <v>96666.666666666672</v>
      </c>
      <c r="F493" s="293">
        <f>HNPlaces!R29</f>
        <v>96666.666666666672</v>
      </c>
      <c r="G493" s="293"/>
      <c r="H493" s="293"/>
      <c r="I493" s="293"/>
      <c r="J493" s="294"/>
      <c r="K493" s="293"/>
      <c r="L493" s="293"/>
      <c r="M493" s="293"/>
      <c r="N493" s="293"/>
      <c r="O493" s="293"/>
      <c r="P493" s="293"/>
    </row>
    <row r="494" spans="1:16" x14ac:dyDescent="0.25">
      <c r="A494" s="39" t="str">
        <f>HNPlaces!A30</f>
        <v>HIGH NEEDS PLACES</v>
      </c>
      <c r="B494" s="39">
        <f>HNPlaces!C30</f>
        <v>3027010</v>
      </c>
      <c r="C494" s="39" t="str">
        <f>HNPlaces!D30</f>
        <v>Mapledown</v>
      </c>
      <c r="D494" s="293" t="str">
        <f>HNPlaces!M30</f>
        <v>SPEC</v>
      </c>
      <c r="E494" s="293">
        <f>HNPlaces!Q30</f>
        <v>87152.777777777781</v>
      </c>
      <c r="F494" s="293">
        <f>HNPlaces!R30</f>
        <v>87152.777777777781</v>
      </c>
      <c r="G494" s="293"/>
      <c r="H494" s="293"/>
      <c r="I494" s="293"/>
      <c r="J494" s="294"/>
      <c r="K494" s="293"/>
      <c r="L494" s="293"/>
      <c r="M494" s="293"/>
      <c r="N494" s="293"/>
      <c r="O494" s="293"/>
      <c r="P494" s="293"/>
    </row>
    <row r="495" spans="1:16" x14ac:dyDescent="0.25">
      <c r="A495" s="39" t="str">
        <f>HNPlaces!A31</f>
        <v>HIGH NEEDS PLACES</v>
      </c>
      <c r="B495" s="39">
        <f>HNPlaces!C31</f>
        <v>3021100</v>
      </c>
      <c r="C495" s="39" t="str">
        <f>HNPlaces!D31</f>
        <v>Pavilion</v>
      </c>
      <c r="D495" s="293" t="str">
        <f>HNPlaces!M31</f>
        <v>HOS</v>
      </c>
      <c r="E495" s="293">
        <f>HNPlaces!Q31</f>
        <v>8333.3333333333339</v>
      </c>
      <c r="F495" s="293">
        <f>HNPlaces!R31</f>
        <v>8333.3333333333339</v>
      </c>
      <c r="G495" s="293"/>
      <c r="H495" s="293"/>
      <c r="I495" s="293"/>
      <c r="J495" s="294"/>
      <c r="K495" s="293"/>
      <c r="L495" s="293"/>
      <c r="M495" s="293"/>
      <c r="N495" s="293"/>
      <c r="O495" s="293"/>
      <c r="P495" s="293"/>
    </row>
    <row r="496" spans="1:16" x14ac:dyDescent="0.25">
      <c r="A496" s="39" t="str">
        <f>HNPlaces!A32</f>
        <v>HIGH NEEDS PLACES</v>
      </c>
      <c r="B496" s="39">
        <f>HNPlaces!C32</f>
        <v>3022036</v>
      </c>
      <c r="C496" s="39" t="str">
        <f>HNPlaces!D32</f>
        <v>Livingstone School</v>
      </c>
      <c r="D496" s="293" t="str">
        <f>HNPlaces!M32</f>
        <v>ARPEY</v>
      </c>
      <c r="E496" s="293">
        <f>HNPlaces!Q32</f>
        <v>11169.5</v>
      </c>
      <c r="F496" s="293">
        <f>HNPlaces!R32</f>
        <v>11169.5</v>
      </c>
      <c r="G496" s="293"/>
      <c r="H496" s="293"/>
      <c r="I496" s="293"/>
      <c r="J496" s="294"/>
      <c r="K496" s="293"/>
      <c r="L496" s="293"/>
      <c r="M496" s="293"/>
      <c r="N496" s="293"/>
      <c r="O496" s="293"/>
      <c r="P496" s="293"/>
    </row>
    <row r="497" spans="1:16" x14ac:dyDescent="0.25">
      <c r="A497" s="39" t="str">
        <f>HNPlaces!A33</f>
        <v>HIGH NEEDS PLACES</v>
      </c>
      <c r="B497" s="39">
        <f>HNPlaces!C33</f>
        <v>3027009</v>
      </c>
      <c r="C497" s="39" t="str">
        <f>HNPlaces!D33</f>
        <v>Oakleigh</v>
      </c>
      <c r="D497" s="293" t="str">
        <f>HNPlaces!M33</f>
        <v>SPECEY</v>
      </c>
      <c r="E497" s="293">
        <f>HNPlaces!Q33</f>
        <v>48624</v>
      </c>
      <c r="F497" s="293">
        <f>HNPlaces!R33</f>
        <v>48624</v>
      </c>
      <c r="G497" s="293"/>
      <c r="H497" s="293"/>
      <c r="I497" s="293"/>
      <c r="J497" s="294"/>
      <c r="K497" s="293"/>
      <c r="L497" s="293"/>
      <c r="M497" s="293"/>
      <c r="N497" s="293"/>
      <c r="O497" s="293"/>
      <c r="P497" s="293"/>
    </row>
    <row r="498" spans="1:16" x14ac:dyDescent="0.25">
      <c r="A498" s="39" t="str">
        <f>DEDEL!A20</f>
        <v>DEDELEGATION</v>
      </c>
      <c r="B498" s="39">
        <f>DEDEL!C20</f>
        <v>3022002</v>
      </c>
      <c r="C498" s="39" t="str">
        <f>DEDEL!D20</f>
        <v>Barnfield Primary School</v>
      </c>
      <c r="D498" s="39" t="str">
        <f>DEDEL!M20</f>
        <v>DDEL1</v>
      </c>
      <c r="E498" s="294">
        <f>DEDEL!Q20</f>
        <v>-695.54</v>
      </c>
      <c r="F498" s="294">
        <f>DEDEL!R20</f>
        <v>0</v>
      </c>
      <c r="G498" s="294"/>
      <c r="H498" s="294"/>
      <c r="I498" s="294"/>
      <c r="J498" s="294"/>
      <c r="K498" s="294"/>
      <c r="L498" s="294"/>
      <c r="M498" s="294"/>
      <c r="N498" s="294"/>
      <c r="O498" s="294"/>
      <c r="P498" s="294"/>
    </row>
    <row r="499" spans="1:16" x14ac:dyDescent="0.25">
      <c r="A499" s="39" t="str">
        <f>DEDEL!A21</f>
        <v>DEDELEGATION</v>
      </c>
      <c r="B499" s="39">
        <f>DEDEL!C21</f>
        <v>3022003</v>
      </c>
      <c r="C499" s="39" t="str">
        <f>DEDEL!D21</f>
        <v>Bell Lane Primary School</v>
      </c>
      <c r="D499" s="39" t="str">
        <f>DEDEL!M21</f>
        <v>DDEL1</v>
      </c>
      <c r="E499" s="294">
        <f>DEDEL!Q21</f>
        <v>-595.93999999999994</v>
      </c>
      <c r="F499" s="294">
        <f>DEDEL!R21</f>
        <v>0</v>
      </c>
      <c r="G499" s="294"/>
      <c r="H499" s="294"/>
      <c r="I499" s="294"/>
      <c r="J499" s="294"/>
      <c r="K499" s="294"/>
      <c r="L499" s="294"/>
      <c r="M499" s="294"/>
      <c r="N499" s="294"/>
      <c r="O499" s="294"/>
      <c r="P499" s="294"/>
    </row>
    <row r="500" spans="1:16" x14ac:dyDescent="0.25">
      <c r="A500" s="39" t="str">
        <f>DEDEL!A22</f>
        <v>DEDELEGATION</v>
      </c>
      <c r="B500" s="39">
        <f>DEDEL!C22</f>
        <v>3022007</v>
      </c>
      <c r="C500" s="39" t="str">
        <f>DEDEL!D22</f>
        <v>Brookland Junior School</v>
      </c>
      <c r="D500" s="39" t="str">
        <f>DEDEL!M22</f>
        <v>DDEL1</v>
      </c>
      <c r="E500" s="294">
        <f>DEDEL!Q22</f>
        <v>-594.28</v>
      </c>
      <c r="F500" s="294">
        <f>DEDEL!R22</f>
        <v>0</v>
      </c>
      <c r="G500" s="294"/>
      <c r="H500" s="294"/>
      <c r="I500" s="294"/>
      <c r="J500" s="294"/>
      <c r="K500" s="294"/>
      <c r="L500" s="294"/>
      <c r="M500" s="294"/>
      <c r="N500" s="294"/>
      <c r="O500" s="294"/>
      <c r="P500" s="294"/>
    </row>
    <row r="501" spans="1:16" x14ac:dyDescent="0.25">
      <c r="A501" s="39" t="str">
        <f>DEDEL!A23</f>
        <v>DEDELEGATION</v>
      </c>
      <c r="B501" s="39">
        <f>DEDEL!C23</f>
        <v>3022008</v>
      </c>
      <c r="C501" s="39" t="str">
        <f>DEDEL!D23</f>
        <v>Brookland Infant and Nursery School</v>
      </c>
      <c r="D501" s="39" t="str">
        <f>DEDEL!M23</f>
        <v>DDEL1</v>
      </c>
      <c r="E501" s="294">
        <f>DEDEL!Q23</f>
        <v>-448.2</v>
      </c>
      <c r="F501" s="294">
        <f>DEDEL!R23</f>
        <v>0</v>
      </c>
      <c r="G501" s="294"/>
      <c r="H501" s="294"/>
      <c r="I501" s="294"/>
      <c r="J501" s="294"/>
      <c r="K501" s="294"/>
      <c r="L501" s="294"/>
      <c r="M501" s="294"/>
      <c r="N501" s="294"/>
      <c r="O501" s="294"/>
      <c r="P501" s="294"/>
    </row>
    <row r="502" spans="1:16" x14ac:dyDescent="0.25">
      <c r="A502" s="39" t="str">
        <f>DEDEL!A24</f>
        <v>DEDELEGATION</v>
      </c>
      <c r="B502" s="39">
        <f>DEDEL!C24</f>
        <v>3022009</v>
      </c>
      <c r="C502" s="39" t="str">
        <f>DEDEL!D24</f>
        <v>Brunswick Park Primary and Nursery School</v>
      </c>
      <c r="D502" s="39" t="str">
        <f>DEDEL!M24</f>
        <v>DDEL1</v>
      </c>
      <c r="E502" s="294">
        <f>DEDEL!Q24</f>
        <v>-698.86</v>
      </c>
      <c r="F502" s="294">
        <f>DEDEL!R24</f>
        <v>0</v>
      </c>
      <c r="G502" s="294"/>
      <c r="H502" s="294"/>
      <c r="I502" s="294"/>
      <c r="J502" s="294"/>
      <c r="K502" s="294"/>
      <c r="L502" s="294"/>
      <c r="M502" s="294"/>
      <c r="N502" s="294"/>
      <c r="O502" s="294"/>
      <c r="P502" s="294"/>
    </row>
    <row r="503" spans="1:16" x14ac:dyDescent="0.25">
      <c r="A503" s="39" t="str">
        <f>DEDEL!A25</f>
        <v>DEDELEGATION</v>
      </c>
      <c r="B503" s="39">
        <f>DEDEL!C25</f>
        <v>3022011</v>
      </c>
      <c r="C503" s="39" t="str">
        <f>DEDEL!D25</f>
        <v>Church Hill School</v>
      </c>
      <c r="D503" s="39" t="str">
        <f>DEDEL!M25</f>
        <v>DDEL1</v>
      </c>
      <c r="E503" s="294">
        <f>DEDEL!Q25</f>
        <v>-345.28</v>
      </c>
      <c r="F503" s="294">
        <f>DEDEL!R25</f>
        <v>0</v>
      </c>
      <c r="G503" s="294"/>
      <c r="H503" s="294"/>
      <c r="I503" s="294"/>
      <c r="J503" s="294"/>
      <c r="K503" s="294"/>
      <c r="L503" s="294"/>
      <c r="M503" s="294"/>
      <c r="N503" s="294"/>
      <c r="O503" s="294"/>
      <c r="P503" s="294"/>
    </row>
    <row r="504" spans="1:16" x14ac:dyDescent="0.25">
      <c r="A504" s="39" t="str">
        <f>DEDEL!A26</f>
        <v>DEDELEGATION</v>
      </c>
      <c r="B504" s="39">
        <f>DEDEL!C26</f>
        <v>3022014</v>
      </c>
      <c r="C504" s="39" t="str">
        <f>DEDEL!D26</f>
        <v>Colindale Primary School</v>
      </c>
      <c r="D504" s="39" t="str">
        <f>DEDEL!M26</f>
        <v>DDEL1</v>
      </c>
      <c r="E504" s="294">
        <f>DEDEL!Q26</f>
        <v>-1040.82</v>
      </c>
      <c r="F504" s="294">
        <f>DEDEL!R26</f>
        <v>0</v>
      </c>
      <c r="G504" s="294"/>
      <c r="H504" s="294"/>
      <c r="I504" s="294"/>
      <c r="J504" s="294"/>
      <c r="K504" s="294"/>
      <c r="L504" s="294"/>
      <c r="M504" s="294"/>
      <c r="N504" s="294"/>
      <c r="O504" s="294"/>
      <c r="P504" s="294"/>
    </row>
    <row r="505" spans="1:16" x14ac:dyDescent="0.25">
      <c r="A505" s="39" t="str">
        <f>DEDEL!A27</f>
        <v>DEDELEGATION</v>
      </c>
      <c r="B505" s="39">
        <f>DEDEL!C27</f>
        <v>3022015</v>
      </c>
      <c r="C505" s="39" t="str">
        <f>DEDEL!D27</f>
        <v>Coppetts Wood Primary School</v>
      </c>
      <c r="D505" s="39" t="str">
        <f>DEDEL!M27</f>
        <v>DDEL1</v>
      </c>
      <c r="E505" s="294">
        <f>DEDEL!Q27</f>
        <v>-348.59999999999997</v>
      </c>
      <c r="F505" s="294">
        <f>DEDEL!R27</f>
        <v>0</v>
      </c>
      <c r="G505" s="294"/>
      <c r="H505" s="294"/>
      <c r="I505" s="294"/>
      <c r="J505" s="294"/>
      <c r="K505" s="294"/>
      <c r="L505" s="294"/>
      <c r="M505" s="294"/>
      <c r="N505" s="294"/>
      <c r="O505" s="294"/>
      <c r="P505" s="294"/>
    </row>
    <row r="506" spans="1:16" x14ac:dyDescent="0.25">
      <c r="A506" s="39" t="str">
        <f>DEDEL!A28</f>
        <v>DEDELEGATION</v>
      </c>
      <c r="B506" s="39">
        <f>DEDEL!C28</f>
        <v>3022016</v>
      </c>
      <c r="C506" s="39" t="str">
        <f>DEDEL!D28</f>
        <v>Courtland School</v>
      </c>
      <c r="D506" s="39" t="str">
        <f>DEDEL!M28</f>
        <v>DDEL1</v>
      </c>
      <c r="E506" s="294">
        <f>DEDEL!Q28</f>
        <v>-348.59999999999997</v>
      </c>
      <c r="F506" s="294">
        <f>DEDEL!R28</f>
        <v>0</v>
      </c>
      <c r="G506" s="294"/>
      <c r="H506" s="294"/>
      <c r="I506" s="294"/>
      <c r="J506" s="294"/>
      <c r="K506" s="294"/>
      <c r="L506" s="294"/>
      <c r="M506" s="294"/>
      <c r="N506" s="294"/>
      <c r="O506" s="294"/>
      <c r="P506" s="294"/>
    </row>
    <row r="507" spans="1:16" x14ac:dyDescent="0.25">
      <c r="A507" s="39" t="str">
        <f>DEDEL!A29</f>
        <v>DEDELEGATION</v>
      </c>
      <c r="B507" s="39">
        <f>DEDEL!C29</f>
        <v>3022017</v>
      </c>
      <c r="C507" s="39" t="str">
        <f>DEDEL!D29</f>
        <v>Cromer Road Primary School</v>
      </c>
      <c r="D507" s="39" t="str">
        <f>DEDEL!M29</f>
        <v>DDEL1</v>
      </c>
      <c r="E507" s="294">
        <f>DEDEL!Q29</f>
        <v>-688.9</v>
      </c>
      <c r="F507" s="294">
        <f>DEDEL!R29</f>
        <v>0</v>
      </c>
      <c r="G507" s="294"/>
      <c r="H507" s="294"/>
      <c r="I507" s="294"/>
      <c r="J507" s="294"/>
      <c r="K507" s="294"/>
      <c r="L507" s="294"/>
      <c r="M507" s="294"/>
      <c r="N507" s="294"/>
      <c r="O507" s="294"/>
      <c r="P507" s="294"/>
    </row>
    <row r="508" spans="1:16" x14ac:dyDescent="0.25">
      <c r="A508" s="39" t="str">
        <f>DEDEL!A30</f>
        <v>DEDELEGATION</v>
      </c>
      <c r="B508" s="39">
        <f>DEDEL!C30</f>
        <v>3022019</v>
      </c>
      <c r="C508" s="39" t="str">
        <f>DEDEL!D30</f>
        <v>Deansbrook Infant School</v>
      </c>
      <c r="D508" s="39" t="str">
        <f>DEDEL!M30</f>
        <v>DDEL1</v>
      </c>
      <c r="E508" s="294">
        <f>DEDEL!Q30</f>
        <v>-360.21999999999997</v>
      </c>
      <c r="F508" s="294">
        <f>DEDEL!R30</f>
        <v>0</v>
      </c>
      <c r="G508" s="294"/>
      <c r="H508" s="294"/>
      <c r="I508" s="294"/>
      <c r="J508" s="294"/>
      <c r="K508" s="294"/>
      <c r="L508" s="294"/>
      <c r="M508" s="294"/>
      <c r="N508" s="294"/>
      <c r="O508" s="294"/>
      <c r="P508" s="294"/>
    </row>
    <row r="509" spans="1:16" x14ac:dyDescent="0.25">
      <c r="A509" s="39" t="str">
        <f>DEDEL!A31</f>
        <v>DEDELEGATION</v>
      </c>
      <c r="B509" s="39">
        <f>DEDEL!C31</f>
        <v>3022021</v>
      </c>
      <c r="C509" s="39" t="str">
        <f>DEDEL!D31</f>
        <v>Dollis Primary School</v>
      </c>
      <c r="D509" s="39" t="str">
        <f>DEDEL!M31</f>
        <v>DDEL1</v>
      </c>
      <c r="E509" s="294">
        <f>DEDEL!Q31</f>
        <v>-688.9</v>
      </c>
      <c r="F509" s="294">
        <f>DEDEL!R31</f>
        <v>0</v>
      </c>
      <c r="G509" s="294"/>
      <c r="H509" s="294"/>
      <c r="I509" s="294"/>
      <c r="J509" s="294"/>
      <c r="K509" s="294"/>
      <c r="L509" s="294"/>
      <c r="M509" s="294"/>
      <c r="N509" s="294"/>
      <c r="O509" s="294"/>
      <c r="P509" s="294"/>
    </row>
    <row r="510" spans="1:16" x14ac:dyDescent="0.25">
      <c r="A510" s="39" t="str">
        <f>DEDEL!A32</f>
        <v>DEDELEGATION</v>
      </c>
      <c r="B510" s="39">
        <f>DEDEL!C32</f>
        <v>3022023</v>
      </c>
      <c r="C510" s="39" t="str">
        <f>DEDEL!D32</f>
        <v>Edgware Primary School</v>
      </c>
      <c r="D510" s="39" t="str">
        <f>DEDEL!M32</f>
        <v>DDEL1</v>
      </c>
      <c r="E510" s="294">
        <f>DEDEL!Q32</f>
        <v>-761.93999999999994</v>
      </c>
      <c r="F510" s="294">
        <f>DEDEL!R32</f>
        <v>0</v>
      </c>
      <c r="G510" s="294"/>
      <c r="H510" s="294"/>
      <c r="I510" s="294"/>
      <c r="J510" s="294"/>
      <c r="K510" s="294"/>
      <c r="L510" s="294"/>
      <c r="M510" s="294"/>
      <c r="N510" s="294"/>
      <c r="O510" s="294"/>
      <c r="P510" s="294"/>
    </row>
    <row r="511" spans="1:16" x14ac:dyDescent="0.25">
      <c r="A511" s="39" t="str">
        <f>DEDEL!A33</f>
        <v>DEDELEGATION</v>
      </c>
      <c r="B511" s="39">
        <f>DEDEL!C33</f>
        <v>3022024</v>
      </c>
      <c r="C511" s="39" t="str">
        <f>DEDEL!D33</f>
        <v>Fairway Primary School and Children's Centre</v>
      </c>
      <c r="D511" s="39" t="str">
        <f>DEDEL!M33</f>
        <v>DDEL1</v>
      </c>
      <c r="E511" s="294">
        <f>DEDEL!Q33</f>
        <v>-336.97999999999996</v>
      </c>
      <c r="F511" s="294">
        <f>DEDEL!R33</f>
        <v>0</v>
      </c>
      <c r="G511" s="294"/>
      <c r="H511" s="294"/>
      <c r="I511" s="294"/>
      <c r="J511" s="294"/>
      <c r="K511" s="294"/>
      <c r="L511" s="294"/>
      <c r="M511" s="294"/>
      <c r="N511" s="294"/>
      <c r="O511" s="294"/>
      <c r="P511" s="294"/>
    </row>
    <row r="512" spans="1:16" x14ac:dyDescent="0.25">
      <c r="A512" s="39" t="str">
        <f>DEDEL!A34</f>
        <v>DEDELEGATION</v>
      </c>
      <c r="B512" s="39">
        <f>DEDEL!C34</f>
        <v>3022025</v>
      </c>
      <c r="C512" s="39" t="str">
        <f>DEDEL!D34</f>
        <v>Foulds School</v>
      </c>
      <c r="D512" s="39" t="str">
        <f>DEDEL!M34</f>
        <v>DDEL1</v>
      </c>
      <c r="E512" s="294">
        <f>DEDEL!Q34</f>
        <v>-526.22</v>
      </c>
      <c r="F512" s="294">
        <f>DEDEL!R34</f>
        <v>0</v>
      </c>
      <c r="G512" s="294"/>
      <c r="H512" s="294"/>
      <c r="I512" s="294"/>
      <c r="J512" s="294"/>
      <c r="K512" s="294"/>
      <c r="L512" s="294"/>
      <c r="M512" s="294"/>
      <c r="N512" s="294"/>
      <c r="O512" s="294"/>
      <c r="P512" s="294"/>
    </row>
    <row r="513" spans="1:16" x14ac:dyDescent="0.25">
      <c r="A513" s="39" t="str">
        <f>DEDEL!A35</f>
        <v>DEDELEGATION</v>
      </c>
      <c r="B513" s="39">
        <f>DEDEL!C35</f>
        <v>3022026</v>
      </c>
      <c r="C513" s="39" t="str">
        <f>DEDEL!D35</f>
        <v>Frith Manor Primary School</v>
      </c>
      <c r="D513" s="39" t="str">
        <f>DEDEL!M35</f>
        <v>DDEL1</v>
      </c>
      <c r="E513" s="294">
        <f>DEDEL!Q35</f>
        <v>-753.64</v>
      </c>
      <c r="F513" s="294">
        <f>DEDEL!R35</f>
        <v>0</v>
      </c>
      <c r="G513" s="294"/>
      <c r="H513" s="294"/>
      <c r="I513" s="294"/>
      <c r="J513" s="294"/>
      <c r="K513" s="294"/>
      <c r="L513" s="294"/>
      <c r="M513" s="294"/>
      <c r="N513" s="294"/>
      <c r="O513" s="294"/>
      <c r="P513" s="294"/>
    </row>
    <row r="514" spans="1:16" x14ac:dyDescent="0.25">
      <c r="A514" s="39" t="str">
        <f>DEDEL!A36</f>
        <v>DEDELEGATION</v>
      </c>
      <c r="B514" s="39">
        <f>DEDEL!C36</f>
        <v>3022027</v>
      </c>
      <c r="C514" s="39" t="str">
        <f>DEDEL!D36</f>
        <v>Garden Suburb Junior School</v>
      </c>
      <c r="D514" s="39" t="str">
        <f>DEDEL!M36</f>
        <v>DDEL1</v>
      </c>
      <c r="E514" s="294">
        <f>DEDEL!Q36</f>
        <v>-559.41999999999996</v>
      </c>
      <c r="F514" s="294">
        <f>DEDEL!R36</f>
        <v>0</v>
      </c>
      <c r="G514" s="294"/>
      <c r="H514" s="294"/>
      <c r="I514" s="294"/>
      <c r="J514" s="294"/>
      <c r="K514" s="294"/>
      <c r="L514" s="294"/>
      <c r="M514" s="294"/>
      <c r="N514" s="294"/>
      <c r="O514" s="294"/>
      <c r="P514" s="294"/>
    </row>
    <row r="515" spans="1:16" x14ac:dyDescent="0.25">
      <c r="A515" s="39" t="str">
        <f>DEDEL!A37</f>
        <v>DEDELEGATION</v>
      </c>
      <c r="B515" s="39">
        <f>DEDEL!C37</f>
        <v>3022028</v>
      </c>
      <c r="C515" s="39" t="str">
        <f>DEDEL!D37</f>
        <v>Garden Suburb Infant School</v>
      </c>
      <c r="D515" s="39" t="str">
        <f>DEDEL!M37</f>
        <v>DDEL1</v>
      </c>
      <c r="E515" s="294">
        <f>DEDEL!Q37</f>
        <v>-368.52</v>
      </c>
      <c r="F515" s="294">
        <f>DEDEL!R37</f>
        <v>0</v>
      </c>
      <c r="G515" s="294"/>
      <c r="H515" s="294"/>
      <c r="I515" s="294"/>
      <c r="J515" s="294"/>
      <c r="K515" s="294"/>
      <c r="L515" s="294"/>
      <c r="M515" s="294"/>
      <c r="N515" s="294"/>
      <c r="O515" s="294"/>
      <c r="P515" s="294"/>
    </row>
    <row r="516" spans="1:16" x14ac:dyDescent="0.25">
      <c r="A516" s="39" t="str">
        <f>DEDEL!A38</f>
        <v>DEDELEGATION</v>
      </c>
      <c r="B516" s="39">
        <f>DEDEL!C38</f>
        <v>3022029</v>
      </c>
      <c r="C516" s="39" t="str">
        <f>DEDEL!D38</f>
        <v>Goldbeaters Primary School</v>
      </c>
      <c r="D516" s="39" t="str">
        <f>DEDEL!M38</f>
        <v>DDEL1</v>
      </c>
      <c r="E516" s="294">
        <f>DEDEL!Q38</f>
        <v>-683.92</v>
      </c>
      <c r="F516" s="294">
        <f>DEDEL!R38</f>
        <v>0</v>
      </c>
      <c r="G516" s="294"/>
      <c r="H516" s="294"/>
      <c r="I516" s="294"/>
      <c r="J516" s="294"/>
      <c r="K516" s="294"/>
      <c r="L516" s="294"/>
      <c r="M516" s="294"/>
      <c r="N516" s="294"/>
      <c r="O516" s="294"/>
      <c r="P516" s="294"/>
    </row>
    <row r="517" spans="1:16" x14ac:dyDescent="0.25">
      <c r="A517" s="39" t="str">
        <f>DEDEL!A39</f>
        <v>DEDELEGATION</v>
      </c>
      <c r="B517" s="39">
        <f>DEDEL!C39</f>
        <v>3022031</v>
      </c>
      <c r="C517" s="39" t="str">
        <f>DEDEL!D39</f>
        <v>Hollickwood Primary School</v>
      </c>
      <c r="D517" s="39" t="str">
        <f>DEDEL!M39</f>
        <v>DDEL1</v>
      </c>
      <c r="E517" s="294">
        <f>DEDEL!Q39</f>
        <v>-307.09999999999997</v>
      </c>
      <c r="F517" s="294">
        <f>DEDEL!R39</f>
        <v>0</v>
      </c>
      <c r="G517" s="294"/>
      <c r="H517" s="294"/>
      <c r="I517" s="294"/>
      <c r="J517" s="294"/>
      <c r="K517" s="294"/>
      <c r="L517" s="294"/>
      <c r="M517" s="294"/>
      <c r="N517" s="294"/>
      <c r="O517" s="294"/>
      <c r="P517" s="294"/>
    </row>
    <row r="518" spans="1:16" x14ac:dyDescent="0.25">
      <c r="A518" s="39" t="str">
        <f>DEDEL!A40</f>
        <v>DEDELEGATION</v>
      </c>
      <c r="B518" s="39">
        <f>DEDEL!C40</f>
        <v>3022032</v>
      </c>
      <c r="C518" s="39" t="str">
        <f>DEDEL!D40</f>
        <v>Holly Park Primary School</v>
      </c>
      <c r="D518" s="39" t="str">
        <f>DEDEL!M40</f>
        <v>DDEL1</v>
      </c>
      <c r="E518" s="294">
        <f>DEDEL!Q40</f>
        <v>-690.56</v>
      </c>
      <c r="F518" s="294">
        <f>DEDEL!R40</f>
        <v>0</v>
      </c>
      <c r="G518" s="294"/>
      <c r="H518" s="294"/>
      <c r="I518" s="294"/>
      <c r="J518" s="294"/>
      <c r="K518" s="294"/>
      <c r="L518" s="294"/>
      <c r="M518" s="294"/>
      <c r="N518" s="294"/>
      <c r="O518" s="294"/>
      <c r="P518" s="294"/>
    </row>
    <row r="519" spans="1:16" x14ac:dyDescent="0.25">
      <c r="A519" s="39" t="str">
        <f>DEDEL!A41</f>
        <v>DEDELEGATION</v>
      </c>
      <c r="B519" s="39">
        <f>DEDEL!C41</f>
        <v>3022036</v>
      </c>
      <c r="C519" s="39" t="str">
        <f>DEDEL!D41</f>
        <v>Livingstone Primary and Nursery School</v>
      </c>
      <c r="D519" s="39" t="str">
        <f>DEDEL!M41</f>
        <v>DDEL1</v>
      </c>
      <c r="E519" s="294">
        <f>DEDEL!Q41</f>
        <v>-350.26</v>
      </c>
      <c r="F519" s="294">
        <f>DEDEL!R41</f>
        <v>0</v>
      </c>
      <c r="G519" s="294"/>
      <c r="H519" s="294"/>
      <c r="I519" s="294"/>
      <c r="J519" s="294"/>
      <c r="K519" s="294"/>
      <c r="L519" s="294"/>
      <c r="M519" s="294"/>
      <c r="N519" s="294"/>
      <c r="O519" s="294"/>
      <c r="P519" s="294"/>
    </row>
    <row r="520" spans="1:16" x14ac:dyDescent="0.25">
      <c r="A520" s="39" t="str">
        <f>DEDEL!A42</f>
        <v>DEDELEGATION</v>
      </c>
      <c r="B520" s="39">
        <f>DEDEL!C42</f>
        <v>3022037</v>
      </c>
      <c r="C520" s="39" t="str">
        <f>DEDEL!D42</f>
        <v>Manorside Primary School</v>
      </c>
      <c r="D520" s="39" t="str">
        <f>DEDEL!M42</f>
        <v>DDEL1</v>
      </c>
      <c r="E520" s="294">
        <f>DEDEL!Q42</f>
        <v>-395.08</v>
      </c>
      <c r="F520" s="294">
        <f>DEDEL!R42</f>
        <v>0</v>
      </c>
      <c r="G520" s="294"/>
      <c r="H520" s="294"/>
      <c r="I520" s="294"/>
      <c r="J520" s="294"/>
      <c r="K520" s="294"/>
      <c r="L520" s="294"/>
      <c r="M520" s="294"/>
      <c r="N520" s="294"/>
      <c r="O520" s="294"/>
      <c r="P520" s="294"/>
    </row>
    <row r="521" spans="1:16" x14ac:dyDescent="0.25">
      <c r="A521" s="39" t="str">
        <f>DEDEL!A43</f>
        <v>DEDELEGATION</v>
      </c>
      <c r="B521" s="39">
        <f>DEDEL!C43</f>
        <v>3022042</v>
      </c>
      <c r="C521" s="39" t="str">
        <f>DEDEL!D43</f>
        <v>Monkfrith Primary School</v>
      </c>
      <c r="D521" s="39" t="str">
        <f>DEDEL!M43</f>
        <v>DDEL1</v>
      </c>
      <c r="E521" s="294">
        <f>DEDEL!Q43</f>
        <v>-702.18</v>
      </c>
      <c r="F521" s="294">
        <f>DEDEL!R43</f>
        <v>0</v>
      </c>
      <c r="G521" s="294"/>
      <c r="H521" s="294"/>
      <c r="I521" s="294"/>
      <c r="J521" s="294"/>
      <c r="K521" s="294"/>
      <c r="L521" s="294"/>
      <c r="M521" s="294"/>
      <c r="N521" s="294"/>
      <c r="O521" s="294"/>
      <c r="P521" s="294"/>
    </row>
    <row r="522" spans="1:16" x14ac:dyDescent="0.25">
      <c r="A522" s="39" t="str">
        <f>DEDEL!A44</f>
        <v>DEDELEGATION</v>
      </c>
      <c r="B522" s="39">
        <f>DEDEL!C44</f>
        <v>3022043</v>
      </c>
      <c r="C522" s="39" t="str">
        <f>DEDEL!D44</f>
        <v>Moss Hall Junior School</v>
      </c>
      <c r="D522" s="39" t="str">
        <f>DEDEL!M44</f>
        <v>DDEL1</v>
      </c>
      <c r="E522" s="294">
        <f>DEDEL!Q44</f>
        <v>-738.69999999999993</v>
      </c>
      <c r="F522" s="294">
        <f>DEDEL!R44</f>
        <v>0</v>
      </c>
      <c r="G522" s="294"/>
      <c r="H522" s="294"/>
      <c r="I522" s="294"/>
      <c r="J522" s="294"/>
      <c r="K522" s="294"/>
      <c r="L522" s="294"/>
      <c r="M522" s="294"/>
      <c r="N522" s="294"/>
      <c r="O522" s="294"/>
      <c r="P522" s="294"/>
    </row>
    <row r="523" spans="1:16" x14ac:dyDescent="0.25">
      <c r="A523" s="39" t="str">
        <f>DEDEL!A45</f>
        <v>DEDELEGATION</v>
      </c>
      <c r="B523" s="39">
        <f>DEDEL!C45</f>
        <v>3022044</v>
      </c>
      <c r="C523" s="39" t="str">
        <f>DEDEL!D45</f>
        <v>Moss Hall Infant School</v>
      </c>
      <c r="D523" s="39" t="str">
        <f>DEDEL!M45</f>
        <v>DDEL1</v>
      </c>
      <c r="E523" s="294">
        <f>DEDEL!Q45</f>
        <v>-590.95999999999992</v>
      </c>
      <c r="F523" s="294">
        <f>DEDEL!R45</f>
        <v>0</v>
      </c>
      <c r="G523" s="294"/>
      <c r="H523" s="294"/>
      <c r="I523" s="294"/>
      <c r="J523" s="294"/>
      <c r="K523" s="294"/>
      <c r="L523" s="294"/>
      <c r="M523" s="294"/>
      <c r="N523" s="294"/>
      <c r="O523" s="294"/>
      <c r="P523" s="294"/>
    </row>
    <row r="524" spans="1:16" x14ac:dyDescent="0.25">
      <c r="A524" s="39" t="str">
        <f>DEDEL!A46</f>
        <v>DEDELEGATION</v>
      </c>
      <c r="B524" s="39">
        <f>DEDEL!C46</f>
        <v>3022045</v>
      </c>
      <c r="C524" s="39" t="str">
        <f>DEDEL!D46</f>
        <v>Northside Primary School</v>
      </c>
      <c r="D524" s="39" t="str">
        <f>DEDEL!M46</f>
        <v>DDEL1</v>
      </c>
      <c r="E524" s="294">
        <f>DEDEL!Q46</f>
        <v>-348.59999999999997</v>
      </c>
      <c r="F524" s="294">
        <f>DEDEL!R46</f>
        <v>0</v>
      </c>
      <c r="G524" s="294"/>
      <c r="H524" s="294"/>
      <c r="I524" s="294"/>
      <c r="J524" s="294"/>
      <c r="K524" s="294"/>
      <c r="L524" s="294"/>
      <c r="M524" s="294"/>
      <c r="N524" s="294"/>
      <c r="O524" s="294"/>
      <c r="P524" s="294"/>
    </row>
    <row r="525" spans="1:16" x14ac:dyDescent="0.25">
      <c r="A525" s="39" t="str">
        <f>DEDEL!A47</f>
        <v>DEDELEGATION</v>
      </c>
      <c r="B525" s="39">
        <f>DEDEL!C47</f>
        <v>3022053</v>
      </c>
      <c r="C525" s="39" t="str">
        <f>DEDEL!D47</f>
        <v>The Noam Primary School</v>
      </c>
      <c r="D525" s="39" t="str">
        <f>DEDEL!M47</f>
        <v>DDEL1</v>
      </c>
      <c r="E525" s="294">
        <f>DEDEL!Q47</f>
        <v>-338.64</v>
      </c>
      <c r="F525" s="294">
        <f>DEDEL!R47</f>
        <v>0</v>
      </c>
      <c r="G525" s="294"/>
      <c r="H525" s="294"/>
      <c r="I525" s="294"/>
      <c r="J525" s="294"/>
      <c r="K525" s="294"/>
      <c r="L525" s="294"/>
      <c r="M525" s="294"/>
      <c r="N525" s="294"/>
      <c r="O525" s="294"/>
      <c r="P525" s="294"/>
    </row>
    <row r="526" spans="1:16" x14ac:dyDescent="0.25">
      <c r="A526" s="39" t="str">
        <f>DEDEL!A48</f>
        <v>DEDELEGATION</v>
      </c>
      <c r="B526" s="39">
        <f>DEDEL!C48</f>
        <v>3022054</v>
      </c>
      <c r="C526" s="39" t="str">
        <f>DEDEL!D48</f>
        <v>Woodridge Primary School</v>
      </c>
      <c r="D526" s="39" t="str">
        <f>DEDEL!M48</f>
        <v>DDEL1</v>
      </c>
      <c r="E526" s="294">
        <f>DEDEL!Q48</f>
        <v>-340.3</v>
      </c>
      <c r="F526" s="294">
        <f>DEDEL!R48</f>
        <v>0</v>
      </c>
      <c r="G526" s="294"/>
      <c r="H526" s="294"/>
      <c r="I526" s="294"/>
      <c r="J526" s="294"/>
      <c r="K526" s="294"/>
      <c r="L526" s="294"/>
      <c r="M526" s="294"/>
      <c r="N526" s="294"/>
      <c r="O526" s="294"/>
      <c r="P526" s="294"/>
    </row>
    <row r="527" spans="1:16" x14ac:dyDescent="0.25">
      <c r="A527" s="39" t="str">
        <f>DEDEL!A49</f>
        <v>DEDELEGATION</v>
      </c>
      <c r="B527" s="39">
        <f>DEDEL!C49</f>
        <v>3022055</v>
      </c>
      <c r="C527" s="39" t="str">
        <f>DEDEL!D49</f>
        <v>Tudor Primary School</v>
      </c>
      <c r="D527" s="39" t="str">
        <f>DEDEL!M49</f>
        <v>DDEL1</v>
      </c>
      <c r="E527" s="294">
        <f>DEDEL!Q49</f>
        <v>-355.24</v>
      </c>
      <c r="F527" s="294">
        <f>DEDEL!R49</f>
        <v>0</v>
      </c>
      <c r="G527" s="294"/>
      <c r="H527" s="294"/>
      <c r="I527" s="294"/>
      <c r="J527" s="294"/>
      <c r="K527" s="294"/>
      <c r="L527" s="294"/>
      <c r="M527" s="294"/>
      <c r="N527" s="294"/>
      <c r="O527" s="294"/>
      <c r="P527" s="294"/>
    </row>
    <row r="528" spans="1:16" x14ac:dyDescent="0.25">
      <c r="A528" s="39" t="str">
        <f>DEDEL!A50</f>
        <v>DEDELEGATION</v>
      </c>
      <c r="B528" s="39">
        <f>DEDEL!C50</f>
        <v>3022057</v>
      </c>
      <c r="C528" s="39" t="str">
        <f>DEDEL!D50</f>
        <v>Underhill School</v>
      </c>
      <c r="D528" s="39" t="str">
        <f>DEDEL!M50</f>
        <v>DDEL1</v>
      </c>
      <c r="E528" s="294">
        <f>DEDEL!Q50</f>
        <v>-801.78</v>
      </c>
      <c r="F528" s="294">
        <f>DEDEL!R50</f>
        <v>0</v>
      </c>
      <c r="G528" s="294"/>
      <c r="H528" s="294"/>
      <c r="I528" s="294"/>
      <c r="J528" s="294"/>
      <c r="K528" s="294"/>
      <c r="L528" s="294"/>
      <c r="M528" s="294"/>
      <c r="N528" s="294"/>
      <c r="O528" s="294"/>
      <c r="P528" s="294"/>
    </row>
    <row r="529" spans="1:16" x14ac:dyDescent="0.25">
      <c r="A529" s="39" t="str">
        <f>DEDEL!A51</f>
        <v>DEDELEGATION</v>
      </c>
      <c r="B529" s="39">
        <f>DEDEL!C51</f>
        <v>3022060</v>
      </c>
      <c r="C529" s="39" t="str">
        <f>DEDEL!D51</f>
        <v>Whitings Hill Primary School</v>
      </c>
      <c r="D529" s="39" t="str">
        <f>DEDEL!M51</f>
        <v>DDEL1</v>
      </c>
      <c r="E529" s="294">
        <f>DEDEL!Q51</f>
        <v>-698.86</v>
      </c>
      <c r="F529" s="294">
        <f>DEDEL!R51</f>
        <v>0</v>
      </c>
      <c r="G529" s="294"/>
      <c r="H529" s="294"/>
      <c r="I529" s="294"/>
      <c r="J529" s="294"/>
      <c r="K529" s="294"/>
      <c r="L529" s="294"/>
      <c r="M529" s="294"/>
      <c r="N529" s="294"/>
      <c r="O529" s="294"/>
      <c r="P529" s="294"/>
    </row>
    <row r="530" spans="1:16" x14ac:dyDescent="0.25">
      <c r="A530" s="39" t="str">
        <f>DEDEL!A52</f>
        <v>DEDELEGATION</v>
      </c>
      <c r="B530" s="39">
        <f>DEDEL!C52</f>
        <v>3022067</v>
      </c>
      <c r="C530" s="39" t="str">
        <f>DEDEL!D52</f>
        <v>Chalgrove Primary School</v>
      </c>
      <c r="D530" s="39" t="str">
        <f>DEDEL!M52</f>
        <v>DDEL1</v>
      </c>
      <c r="E530" s="294">
        <f>DEDEL!Q52</f>
        <v>-376.82</v>
      </c>
      <c r="F530" s="294">
        <f>DEDEL!R52</f>
        <v>0</v>
      </c>
      <c r="G530" s="294"/>
      <c r="H530" s="294"/>
      <c r="I530" s="294"/>
      <c r="J530" s="294"/>
      <c r="K530" s="294"/>
      <c r="L530" s="294"/>
      <c r="M530" s="294"/>
      <c r="N530" s="294"/>
      <c r="O530" s="294"/>
      <c r="P530" s="294"/>
    </row>
    <row r="531" spans="1:16" x14ac:dyDescent="0.25">
      <c r="A531" s="39" t="str">
        <f>DEDEL!A53</f>
        <v>DEDELEGATION</v>
      </c>
      <c r="B531" s="39">
        <f>DEDEL!C53</f>
        <v>3022070</v>
      </c>
      <c r="C531" s="39" t="str">
        <f>DEDEL!D53</f>
        <v>Sunnyfields Primary School</v>
      </c>
      <c r="D531" s="39" t="str">
        <f>DEDEL!M53</f>
        <v>DDEL1</v>
      </c>
      <c r="E531" s="294">
        <f>DEDEL!Q53</f>
        <v>-343.62</v>
      </c>
      <c r="F531" s="294">
        <f>DEDEL!R53</f>
        <v>0</v>
      </c>
      <c r="G531" s="294"/>
      <c r="H531" s="294"/>
      <c r="I531" s="294"/>
      <c r="J531" s="294"/>
      <c r="K531" s="294"/>
      <c r="L531" s="294"/>
      <c r="M531" s="294"/>
      <c r="N531" s="294"/>
      <c r="O531" s="294"/>
      <c r="P531" s="294"/>
    </row>
    <row r="532" spans="1:16" x14ac:dyDescent="0.25">
      <c r="A532" s="39" t="str">
        <f>DEDEL!A54</f>
        <v>DEDELEGATION</v>
      </c>
      <c r="B532" s="39">
        <f>DEDEL!C54</f>
        <v>3022071</v>
      </c>
      <c r="C532" s="39" t="str">
        <f>DEDEL!D54</f>
        <v>Queenswell Infant &amp; Nursery School</v>
      </c>
      <c r="D532" s="39" t="str">
        <f>DEDEL!M54</f>
        <v>DDEL1</v>
      </c>
      <c r="E532" s="294">
        <f>DEDEL!Q54</f>
        <v>-283.86</v>
      </c>
      <c r="F532" s="294">
        <f>DEDEL!R54</f>
        <v>0</v>
      </c>
      <c r="G532" s="294"/>
      <c r="H532" s="294"/>
      <c r="I532" s="294"/>
      <c r="J532" s="294"/>
      <c r="K532" s="294"/>
      <c r="L532" s="294"/>
      <c r="M532" s="294"/>
      <c r="N532" s="294"/>
      <c r="O532" s="294"/>
      <c r="P532" s="294"/>
    </row>
    <row r="533" spans="1:16" x14ac:dyDescent="0.25">
      <c r="A533" s="39" t="str">
        <f>DEDEL!A55</f>
        <v>DEDELEGATION</v>
      </c>
      <c r="B533" s="39">
        <f>DEDEL!C55</f>
        <v>3022072</v>
      </c>
      <c r="C533" s="39" t="str">
        <f>DEDEL!D55</f>
        <v>Queenswell Junior School</v>
      </c>
      <c r="D533" s="39" t="str">
        <f>DEDEL!M55</f>
        <v>DDEL1</v>
      </c>
      <c r="E533" s="294">
        <f>DEDEL!Q55</f>
        <v>-481.4</v>
      </c>
      <c r="F533" s="294">
        <f>DEDEL!R55</f>
        <v>0</v>
      </c>
      <c r="G533" s="294"/>
      <c r="H533" s="294"/>
      <c r="I533" s="294"/>
      <c r="J533" s="294"/>
      <c r="K533" s="294"/>
      <c r="L533" s="294"/>
      <c r="M533" s="294"/>
      <c r="N533" s="294"/>
      <c r="O533" s="294"/>
      <c r="P533" s="294"/>
    </row>
    <row r="534" spans="1:16" x14ac:dyDescent="0.25">
      <c r="A534" s="39" t="str">
        <f>DEDEL!A56</f>
        <v>DEDELEGATION</v>
      </c>
      <c r="B534" s="39">
        <f>DEDEL!C56</f>
        <v>3022073</v>
      </c>
      <c r="C534" s="39" t="str">
        <f>DEDEL!D56</f>
        <v>Danegrove Primary School</v>
      </c>
      <c r="D534" s="39" t="str">
        <f>DEDEL!M56</f>
        <v>DDEL1</v>
      </c>
      <c r="E534" s="294">
        <f>DEDEL!Q56</f>
        <v>-1022.56</v>
      </c>
      <c r="F534" s="294">
        <f>DEDEL!R56</f>
        <v>0</v>
      </c>
      <c r="G534" s="294"/>
      <c r="H534" s="294"/>
      <c r="I534" s="294"/>
      <c r="J534" s="294"/>
      <c r="K534" s="294"/>
      <c r="L534" s="294"/>
      <c r="M534" s="294"/>
      <c r="N534" s="294"/>
      <c r="O534" s="294"/>
      <c r="P534" s="294"/>
    </row>
    <row r="535" spans="1:16" x14ac:dyDescent="0.25">
      <c r="A535" s="39" t="str">
        <f>DEDEL!A57</f>
        <v>DEDELEGATION</v>
      </c>
      <c r="B535" s="39">
        <f>DEDEL!C57</f>
        <v>3022076</v>
      </c>
      <c r="C535" s="39" t="str">
        <f>DEDEL!D57</f>
        <v>Wessex Gardens Primary School</v>
      </c>
      <c r="D535" s="39" t="str">
        <f>DEDEL!M57</f>
        <v>DDEL1</v>
      </c>
      <c r="E535" s="294">
        <f>DEDEL!Q57</f>
        <v>-542.81999999999994</v>
      </c>
      <c r="F535" s="294">
        <f>DEDEL!R57</f>
        <v>0</v>
      </c>
      <c r="G535" s="294"/>
      <c r="H535" s="294"/>
      <c r="I535" s="294"/>
      <c r="J535" s="294"/>
      <c r="K535" s="294"/>
      <c r="L535" s="294"/>
      <c r="M535" s="294"/>
      <c r="N535" s="294"/>
      <c r="O535" s="294"/>
      <c r="P535" s="294"/>
    </row>
    <row r="536" spans="1:16" x14ac:dyDescent="0.25">
      <c r="A536" s="39" t="str">
        <f>DEDEL!A58</f>
        <v>DEDELEGATION</v>
      </c>
      <c r="B536" s="39">
        <f>DEDEL!C58</f>
        <v>3022077</v>
      </c>
      <c r="C536" s="39" t="str">
        <f>DEDEL!D58</f>
        <v>The Orion Primary School</v>
      </c>
      <c r="D536" s="39" t="str">
        <f>DEDEL!M58</f>
        <v>DDEL1</v>
      </c>
      <c r="E536" s="294">
        <f>DEDEL!Q58</f>
        <v>-1392.74</v>
      </c>
      <c r="F536" s="294">
        <f>DEDEL!R58</f>
        <v>0</v>
      </c>
      <c r="G536" s="294"/>
      <c r="H536" s="294"/>
      <c r="I536" s="294"/>
      <c r="J536" s="294"/>
      <c r="K536" s="294"/>
      <c r="L536" s="294"/>
      <c r="M536" s="294"/>
      <c r="N536" s="294"/>
      <c r="O536" s="294"/>
      <c r="P536" s="294"/>
    </row>
    <row r="537" spans="1:16" x14ac:dyDescent="0.25">
      <c r="A537" s="39" t="str">
        <f>DEDEL!A59</f>
        <v>DEDELEGATION</v>
      </c>
      <c r="B537" s="39">
        <f>DEDEL!C59</f>
        <v>3022078</v>
      </c>
      <c r="C537" s="39" t="str">
        <f>DEDEL!D59</f>
        <v>Pardes House Primary School</v>
      </c>
      <c r="D537" s="39" t="str">
        <f>DEDEL!M59</f>
        <v>DDEL1</v>
      </c>
      <c r="E537" s="294">
        <f>DEDEL!Q59</f>
        <v>-589.29999999999995</v>
      </c>
      <c r="F537" s="294">
        <f>DEDEL!R59</f>
        <v>0</v>
      </c>
      <c r="G537" s="294"/>
      <c r="H537" s="294"/>
      <c r="I537" s="294"/>
      <c r="J537" s="294"/>
      <c r="K537" s="294"/>
      <c r="L537" s="294"/>
      <c r="M537" s="294"/>
      <c r="N537" s="294"/>
      <c r="O537" s="294"/>
      <c r="P537" s="294"/>
    </row>
    <row r="538" spans="1:16" x14ac:dyDescent="0.25">
      <c r="A538" s="39" t="str">
        <f>DEDEL!A60</f>
        <v>DEDELEGATION</v>
      </c>
      <c r="B538" s="39">
        <f>DEDEL!C60</f>
        <v>3022079</v>
      </c>
      <c r="C538" s="39" t="str">
        <f>DEDEL!D60</f>
        <v>Beis Yaakov Primary School</v>
      </c>
      <c r="D538" s="39" t="str">
        <f>DEDEL!M60</f>
        <v>DDEL1</v>
      </c>
      <c r="E538" s="294">
        <f>DEDEL!Q60</f>
        <v>-697.19999999999993</v>
      </c>
      <c r="F538" s="294">
        <f>DEDEL!R60</f>
        <v>0</v>
      </c>
      <c r="G538" s="294"/>
      <c r="H538" s="294"/>
      <c r="I538" s="294"/>
      <c r="J538" s="294"/>
      <c r="K538" s="294"/>
      <c r="L538" s="294"/>
      <c r="M538" s="294"/>
      <c r="N538" s="294"/>
      <c r="O538" s="294"/>
      <c r="P538" s="294"/>
    </row>
    <row r="539" spans="1:16" x14ac:dyDescent="0.25">
      <c r="A539" s="39" t="str">
        <f>DEDEL!A61</f>
        <v>DEDELEGATION</v>
      </c>
      <c r="B539" s="39">
        <f>DEDEL!C61</f>
        <v>3023300</v>
      </c>
      <c r="C539" s="39" t="str">
        <f>DEDEL!D61</f>
        <v>All Saints' CofE Primary School NW2</v>
      </c>
      <c r="D539" s="39" t="str">
        <f>DEDEL!M61</f>
        <v>DDEL1</v>
      </c>
      <c r="E539" s="294">
        <f>DEDEL!Q61</f>
        <v>-265.59999999999997</v>
      </c>
      <c r="F539" s="294">
        <f>DEDEL!R61</f>
        <v>0</v>
      </c>
      <c r="G539" s="294"/>
      <c r="H539" s="294"/>
      <c r="I539" s="294"/>
      <c r="J539" s="294"/>
      <c r="K539" s="294"/>
      <c r="L539" s="294"/>
      <c r="M539" s="294"/>
      <c r="N539" s="294"/>
      <c r="O539" s="294"/>
      <c r="P539" s="294"/>
    </row>
    <row r="540" spans="1:16" x14ac:dyDescent="0.25">
      <c r="A540" s="39" t="str">
        <f>DEDEL!A62</f>
        <v>DEDELEGATION</v>
      </c>
      <c r="B540" s="39">
        <f>DEDEL!C62</f>
        <v>3023302</v>
      </c>
      <c r="C540" s="39" t="str">
        <f>DEDEL!D62</f>
        <v>Christ Church Primary School</v>
      </c>
      <c r="D540" s="39" t="str">
        <f>DEDEL!M62</f>
        <v>DDEL1</v>
      </c>
      <c r="E540" s="294">
        <f>DEDEL!Q62</f>
        <v>-348.59999999999997</v>
      </c>
      <c r="F540" s="294">
        <f>DEDEL!R62</f>
        <v>0</v>
      </c>
      <c r="G540" s="294"/>
      <c r="H540" s="294"/>
      <c r="I540" s="294"/>
      <c r="J540" s="294"/>
      <c r="K540" s="294"/>
      <c r="L540" s="294"/>
      <c r="M540" s="294"/>
      <c r="N540" s="294"/>
      <c r="O540" s="294"/>
      <c r="P540" s="294"/>
    </row>
    <row r="541" spans="1:16" x14ac:dyDescent="0.25">
      <c r="A541" s="39" t="str">
        <f>DEDEL!A63</f>
        <v>DEDELEGATION</v>
      </c>
      <c r="B541" s="39">
        <f>DEDEL!C63</f>
        <v>3023304</v>
      </c>
      <c r="C541" s="39" t="str">
        <f>DEDEL!D63</f>
        <v>Holy Trinity CofE Primary School</v>
      </c>
      <c r="D541" s="39" t="str">
        <f>DEDEL!M63</f>
        <v>DDEL1</v>
      </c>
      <c r="E541" s="294">
        <f>DEDEL!Q63</f>
        <v>-320.38</v>
      </c>
      <c r="F541" s="294">
        <f>DEDEL!R63</f>
        <v>0</v>
      </c>
      <c r="G541" s="294"/>
      <c r="H541" s="294"/>
      <c r="I541" s="294"/>
      <c r="J541" s="294"/>
      <c r="K541" s="294"/>
      <c r="L541" s="294"/>
      <c r="M541" s="294"/>
      <c r="N541" s="294"/>
      <c r="O541" s="294"/>
      <c r="P541" s="294"/>
    </row>
    <row r="542" spans="1:16" x14ac:dyDescent="0.25">
      <c r="A542" s="39" t="str">
        <f>DEDEL!A64</f>
        <v>DEDELEGATION</v>
      </c>
      <c r="B542" s="39">
        <f>DEDEL!C64</f>
        <v>3023305</v>
      </c>
      <c r="C542" s="39" t="str">
        <f>DEDEL!D64</f>
        <v>Monken Hadley CofE Primary School</v>
      </c>
      <c r="D542" s="39" t="str">
        <f>DEDEL!M64</f>
        <v>DDEL1</v>
      </c>
      <c r="E542" s="294">
        <f>DEDEL!Q64</f>
        <v>-249</v>
      </c>
      <c r="F542" s="294">
        <f>DEDEL!R64</f>
        <v>0</v>
      </c>
      <c r="G542" s="294"/>
      <c r="H542" s="294"/>
      <c r="I542" s="294"/>
      <c r="J542" s="294"/>
      <c r="K542" s="294"/>
      <c r="L542" s="294"/>
      <c r="M542" s="294"/>
      <c r="N542" s="294"/>
      <c r="O542" s="294"/>
      <c r="P542" s="294"/>
    </row>
    <row r="543" spans="1:16" x14ac:dyDescent="0.25">
      <c r="A543" s="39" t="str">
        <f>DEDEL!A65</f>
        <v>DEDELEGATION</v>
      </c>
      <c r="B543" s="39">
        <f>DEDEL!C65</f>
        <v>3023307</v>
      </c>
      <c r="C543" s="39" t="str">
        <f>DEDEL!D65</f>
        <v>St John's CofE Junior Mixed and Infant School</v>
      </c>
      <c r="D543" s="39" t="str">
        <f>DEDEL!M65</f>
        <v>DDEL1</v>
      </c>
      <c r="E543" s="294">
        <f>DEDEL!Q65</f>
        <v>-348.59999999999997</v>
      </c>
      <c r="F543" s="294">
        <f>DEDEL!R65</f>
        <v>0</v>
      </c>
      <c r="G543" s="294"/>
      <c r="H543" s="294"/>
      <c r="I543" s="294"/>
      <c r="J543" s="294"/>
      <c r="K543" s="294"/>
      <c r="L543" s="294"/>
      <c r="M543" s="294"/>
      <c r="N543" s="294"/>
      <c r="O543" s="294"/>
      <c r="P543" s="294"/>
    </row>
    <row r="544" spans="1:16" x14ac:dyDescent="0.25">
      <c r="A544" s="39" t="str">
        <f>DEDEL!A66</f>
        <v>DEDELEGATION</v>
      </c>
      <c r="B544" s="39">
        <f>DEDEL!C66</f>
        <v>3023309</v>
      </c>
      <c r="C544" s="39" t="str">
        <f>DEDEL!D66</f>
        <v>St John's CofE Primary School</v>
      </c>
      <c r="D544" s="39" t="str">
        <f>DEDEL!M66</f>
        <v>DDEL1</v>
      </c>
      <c r="E544" s="294">
        <f>DEDEL!Q66</f>
        <v>-348.59999999999997</v>
      </c>
      <c r="F544" s="294">
        <f>DEDEL!R66</f>
        <v>0</v>
      </c>
      <c r="G544" s="294"/>
      <c r="H544" s="294"/>
      <c r="I544" s="294"/>
      <c r="J544" s="294"/>
      <c r="K544" s="294"/>
      <c r="L544" s="294"/>
      <c r="M544" s="294"/>
      <c r="N544" s="294"/>
      <c r="O544" s="294"/>
      <c r="P544" s="294"/>
    </row>
    <row r="545" spans="1:16" x14ac:dyDescent="0.25">
      <c r="A545" s="39" t="str">
        <f>DEDEL!A67</f>
        <v>DEDELEGATION</v>
      </c>
      <c r="B545" s="39">
        <f>DEDEL!C67</f>
        <v>3023311</v>
      </c>
      <c r="C545" s="39" t="str">
        <f>DEDEL!D67</f>
        <v>St Mary's CofE Primary School</v>
      </c>
      <c r="D545" s="39" t="str">
        <f>DEDEL!M67</f>
        <v>DDEL1</v>
      </c>
      <c r="E545" s="294">
        <f>DEDEL!Q67</f>
        <v>-682.26</v>
      </c>
      <c r="F545" s="294">
        <f>DEDEL!R67</f>
        <v>0</v>
      </c>
      <c r="G545" s="294"/>
      <c r="H545" s="294"/>
      <c r="I545" s="294"/>
      <c r="J545" s="294"/>
      <c r="K545" s="294"/>
      <c r="L545" s="294"/>
      <c r="M545" s="294"/>
      <c r="N545" s="294"/>
      <c r="O545" s="294"/>
      <c r="P545" s="294"/>
    </row>
    <row r="546" spans="1:16" x14ac:dyDescent="0.25">
      <c r="A546" s="39" t="str">
        <f>DEDEL!A68</f>
        <v>DEDELEGATION</v>
      </c>
      <c r="B546" s="39">
        <f>DEDEL!C68</f>
        <v>3023312</v>
      </c>
      <c r="C546" s="39" t="str">
        <f>DEDEL!D68</f>
        <v>St Mary's CofE Primary School, East Barnet</v>
      </c>
      <c r="D546" s="39" t="str">
        <f>DEDEL!M68</f>
        <v>DDEL1</v>
      </c>
      <c r="E546" s="294">
        <f>DEDEL!Q68</f>
        <v>-353.58</v>
      </c>
      <c r="F546" s="294">
        <f>DEDEL!R68</f>
        <v>0</v>
      </c>
      <c r="G546" s="294"/>
      <c r="H546" s="294"/>
      <c r="I546" s="294"/>
      <c r="J546" s="294"/>
      <c r="K546" s="294"/>
      <c r="L546" s="294"/>
      <c r="M546" s="294"/>
      <c r="N546" s="294"/>
      <c r="O546" s="294"/>
      <c r="P546" s="294"/>
    </row>
    <row r="547" spans="1:16" x14ac:dyDescent="0.25">
      <c r="A547" s="39" t="str">
        <f>DEDEL!A69</f>
        <v>DEDELEGATION</v>
      </c>
      <c r="B547" s="39">
        <f>DEDEL!C69</f>
        <v>3023313</v>
      </c>
      <c r="C547" s="39" t="str">
        <f>DEDEL!D69</f>
        <v>St Paul's CofE Primary School N11</v>
      </c>
      <c r="D547" s="39" t="str">
        <f>DEDEL!M69</f>
        <v>DDEL1</v>
      </c>
      <c r="E547" s="294">
        <f>DEDEL!Q69</f>
        <v>-332</v>
      </c>
      <c r="F547" s="294">
        <f>DEDEL!R69</f>
        <v>0</v>
      </c>
      <c r="G547" s="294"/>
      <c r="H547" s="294"/>
      <c r="I547" s="294"/>
      <c r="J547" s="294"/>
      <c r="K547" s="294"/>
      <c r="L547" s="294"/>
      <c r="M547" s="294"/>
      <c r="N547" s="294"/>
      <c r="O547" s="294"/>
      <c r="P547" s="294"/>
    </row>
    <row r="548" spans="1:16" x14ac:dyDescent="0.25">
      <c r="A548" s="39" t="str">
        <f>DEDEL!A70</f>
        <v>DEDELEGATION</v>
      </c>
      <c r="B548" s="39">
        <f>DEDEL!C70</f>
        <v>3023314</v>
      </c>
      <c r="C548" s="39" t="str">
        <f>DEDEL!D70</f>
        <v>St Paul's CofE Primary School NW7</v>
      </c>
      <c r="D548" s="39" t="str">
        <f>DEDEL!M70</f>
        <v>DDEL1</v>
      </c>
      <c r="E548" s="294">
        <f>DEDEL!Q70</f>
        <v>-346.94</v>
      </c>
      <c r="F548" s="294">
        <f>DEDEL!R70</f>
        <v>0</v>
      </c>
      <c r="G548" s="294"/>
      <c r="H548" s="294"/>
      <c r="I548" s="294"/>
      <c r="J548" s="294"/>
      <c r="K548" s="294"/>
      <c r="L548" s="294"/>
      <c r="M548" s="294"/>
      <c r="N548" s="294"/>
      <c r="O548" s="294"/>
      <c r="P548" s="294"/>
    </row>
    <row r="549" spans="1:16" x14ac:dyDescent="0.25">
      <c r="A549" s="39" t="str">
        <f>DEDEL!A71</f>
        <v>DEDELEGATION</v>
      </c>
      <c r="B549" s="39">
        <f>DEDEL!C71</f>
        <v>3023315</v>
      </c>
      <c r="C549" s="39" t="str">
        <f>DEDEL!D71</f>
        <v>St Andrew's CofE Voluntary Aided Primary School, Totteridge</v>
      </c>
      <c r="D549" s="39" t="str">
        <f>DEDEL!M71</f>
        <v>DDEL1</v>
      </c>
      <c r="E549" s="294">
        <f>DEDEL!Q71</f>
        <v>-343.62</v>
      </c>
      <c r="F549" s="294">
        <f>DEDEL!R71</f>
        <v>0</v>
      </c>
      <c r="G549" s="294"/>
      <c r="H549" s="294"/>
      <c r="I549" s="294"/>
      <c r="J549" s="294"/>
      <c r="K549" s="294"/>
      <c r="L549" s="294"/>
      <c r="M549" s="294"/>
      <c r="N549" s="294"/>
      <c r="O549" s="294"/>
      <c r="P549" s="294"/>
    </row>
    <row r="550" spans="1:16" x14ac:dyDescent="0.25">
      <c r="A550" s="39" t="str">
        <f>DEDEL!A72</f>
        <v>DEDELEGATION</v>
      </c>
      <c r="B550" s="39">
        <f>DEDEL!C72</f>
        <v>3023316</v>
      </c>
      <c r="C550" s="39" t="str">
        <f>DEDEL!D72</f>
        <v>Trent CofE Primary School</v>
      </c>
      <c r="D550" s="39" t="str">
        <f>DEDEL!M72</f>
        <v>DDEL1</v>
      </c>
      <c r="E550" s="294">
        <f>DEDEL!Q72</f>
        <v>-350.26</v>
      </c>
      <c r="F550" s="294">
        <f>DEDEL!R72</f>
        <v>0</v>
      </c>
      <c r="G550" s="294"/>
      <c r="H550" s="294"/>
      <c r="I550" s="294"/>
      <c r="J550" s="294"/>
      <c r="K550" s="294"/>
      <c r="L550" s="294"/>
      <c r="M550" s="294"/>
      <c r="N550" s="294"/>
      <c r="O550" s="294"/>
      <c r="P550" s="294"/>
    </row>
    <row r="551" spans="1:16" x14ac:dyDescent="0.25">
      <c r="A551" s="39" t="str">
        <f>DEDEL!A73</f>
        <v>DEDELEGATION</v>
      </c>
      <c r="B551" s="39">
        <f>DEDEL!C73</f>
        <v>3023317</v>
      </c>
      <c r="C551" s="39" t="str">
        <f>DEDEL!D73</f>
        <v>All Saints' CofE Primary School N20</v>
      </c>
      <c r="D551" s="39" t="str">
        <f>DEDEL!M73</f>
        <v>DDEL1</v>
      </c>
      <c r="E551" s="294">
        <f>DEDEL!Q73</f>
        <v>-350.26</v>
      </c>
      <c r="F551" s="294">
        <f>DEDEL!R73</f>
        <v>0</v>
      </c>
      <c r="G551" s="294"/>
      <c r="H551" s="294"/>
      <c r="I551" s="294"/>
      <c r="J551" s="294"/>
      <c r="K551" s="294"/>
      <c r="L551" s="294"/>
      <c r="M551" s="294"/>
      <c r="N551" s="294"/>
      <c r="O551" s="294"/>
      <c r="P551" s="294"/>
    </row>
    <row r="552" spans="1:16" x14ac:dyDescent="0.25">
      <c r="A552" s="39" t="str">
        <f>DEDEL!A74</f>
        <v>DEDELEGATION</v>
      </c>
      <c r="B552" s="39">
        <f>DEDEL!C74</f>
        <v>3023500</v>
      </c>
      <c r="C552" s="39" t="str">
        <f>DEDEL!D74</f>
        <v>The Annunciation Catholic Infant School</v>
      </c>
      <c r="D552" s="39" t="str">
        <f>DEDEL!M74</f>
        <v>DDEL1</v>
      </c>
      <c r="E552" s="294">
        <f>DEDEL!Q74</f>
        <v>-212.48</v>
      </c>
      <c r="F552" s="294">
        <f>DEDEL!R74</f>
        <v>0</v>
      </c>
      <c r="G552" s="294"/>
      <c r="H552" s="294"/>
      <c r="I552" s="294"/>
      <c r="J552" s="294"/>
      <c r="K552" s="294"/>
      <c r="L552" s="294"/>
      <c r="M552" s="294"/>
      <c r="N552" s="294"/>
      <c r="O552" s="294"/>
      <c r="P552" s="294"/>
    </row>
    <row r="553" spans="1:16" x14ac:dyDescent="0.25">
      <c r="A553" s="39" t="str">
        <f>DEDEL!A75</f>
        <v>DEDELEGATION</v>
      </c>
      <c r="B553" s="39">
        <f>DEDEL!C75</f>
        <v>3023501</v>
      </c>
      <c r="C553" s="39" t="str">
        <f>DEDEL!D75</f>
        <v>Our Lady of Lourdes RC School</v>
      </c>
      <c r="D553" s="39" t="str">
        <f>DEDEL!M75</f>
        <v>DDEL1</v>
      </c>
      <c r="E553" s="294">
        <f>DEDEL!Q75</f>
        <v>-341.96</v>
      </c>
      <c r="F553" s="294">
        <f>DEDEL!R75</f>
        <v>0</v>
      </c>
      <c r="G553" s="294"/>
      <c r="H553" s="294"/>
      <c r="I553" s="294"/>
      <c r="J553" s="294"/>
      <c r="K553" s="294"/>
      <c r="L553" s="294"/>
      <c r="M553" s="294"/>
      <c r="N553" s="294"/>
      <c r="O553" s="294"/>
      <c r="P553" s="294"/>
    </row>
    <row r="554" spans="1:16" x14ac:dyDescent="0.25">
      <c r="A554" s="39" t="str">
        <f>DEDEL!A76</f>
        <v>DEDELEGATION</v>
      </c>
      <c r="B554" s="39">
        <f>DEDEL!C76</f>
        <v>3023502</v>
      </c>
      <c r="C554" s="39" t="str">
        <f>DEDEL!D76</f>
        <v>St Agnes' Catholic Primary School</v>
      </c>
      <c r="D554" s="39" t="str">
        <f>DEDEL!M76</f>
        <v>DDEL1</v>
      </c>
      <c r="E554" s="294">
        <f>DEDEL!Q76</f>
        <v>-639.1</v>
      </c>
      <c r="F554" s="294">
        <f>DEDEL!R76</f>
        <v>0</v>
      </c>
      <c r="G554" s="294"/>
      <c r="H554" s="294"/>
      <c r="I554" s="294"/>
      <c r="J554" s="294"/>
      <c r="K554" s="294"/>
      <c r="L554" s="294"/>
      <c r="M554" s="294"/>
      <c r="N554" s="294"/>
      <c r="O554" s="294"/>
      <c r="P554" s="294"/>
    </row>
    <row r="555" spans="1:16" x14ac:dyDescent="0.25">
      <c r="A555" s="39" t="str">
        <f>DEDEL!A77</f>
        <v>DEDELEGATION</v>
      </c>
      <c r="B555" s="39">
        <f>DEDEL!C77</f>
        <v>3023504</v>
      </c>
      <c r="C555" s="39" t="str">
        <f>DEDEL!D77</f>
        <v>St Catherine's RC School</v>
      </c>
      <c r="D555" s="39" t="str">
        <f>DEDEL!M77</f>
        <v>DDEL1</v>
      </c>
      <c r="E555" s="294">
        <f>DEDEL!Q77</f>
        <v>-693.88</v>
      </c>
      <c r="F555" s="294">
        <f>DEDEL!R77</f>
        <v>0</v>
      </c>
      <c r="G555" s="294"/>
      <c r="H555" s="294"/>
      <c r="I555" s="294"/>
      <c r="J555" s="294"/>
      <c r="K555" s="294"/>
      <c r="L555" s="294"/>
      <c r="M555" s="294"/>
      <c r="N555" s="294"/>
      <c r="O555" s="294"/>
      <c r="P555" s="294"/>
    </row>
    <row r="556" spans="1:16" x14ac:dyDescent="0.25">
      <c r="A556" s="39" t="str">
        <f>DEDEL!A78</f>
        <v>DEDELEGATION</v>
      </c>
      <c r="B556" s="39">
        <f>DEDEL!C78</f>
        <v>3023506</v>
      </c>
      <c r="C556" s="39" t="str">
        <f>DEDEL!D78</f>
        <v>St Vincent's Catholic Primary School</v>
      </c>
      <c r="D556" s="39" t="str">
        <f>DEDEL!M78</f>
        <v>DDEL1</v>
      </c>
      <c r="E556" s="294">
        <f>DEDEL!Q78</f>
        <v>-474.76</v>
      </c>
      <c r="F556" s="294">
        <f>DEDEL!R78</f>
        <v>0</v>
      </c>
      <c r="G556" s="294"/>
      <c r="H556" s="294"/>
      <c r="I556" s="294"/>
      <c r="J556" s="294"/>
      <c r="K556" s="294"/>
      <c r="L556" s="294"/>
      <c r="M556" s="294"/>
      <c r="N556" s="294"/>
      <c r="O556" s="294"/>
      <c r="P556" s="294"/>
    </row>
    <row r="557" spans="1:16" x14ac:dyDescent="0.25">
      <c r="A557" s="39" t="str">
        <f>DEDEL!A79</f>
        <v>DEDELEGATION</v>
      </c>
      <c r="B557" s="39">
        <f>DEDEL!C79</f>
        <v>3023507</v>
      </c>
      <c r="C557" s="39" t="str">
        <f>DEDEL!D79</f>
        <v>St Theresa's Catholic Primary School</v>
      </c>
      <c r="D557" s="39" t="str">
        <f>DEDEL!M79</f>
        <v>DDEL1</v>
      </c>
      <c r="E557" s="294">
        <f>DEDEL!Q79</f>
        <v>-283.86</v>
      </c>
      <c r="F557" s="294">
        <f>DEDEL!R79</f>
        <v>0</v>
      </c>
      <c r="G557" s="294"/>
      <c r="H557" s="294"/>
      <c r="I557" s="294"/>
      <c r="J557" s="294"/>
      <c r="K557" s="294"/>
      <c r="L557" s="294"/>
      <c r="M557" s="294"/>
      <c r="N557" s="294"/>
      <c r="O557" s="294"/>
      <c r="P557" s="294"/>
    </row>
    <row r="558" spans="1:16" x14ac:dyDescent="0.25">
      <c r="A558" s="39" t="str">
        <f>DEDEL!A80</f>
        <v>DEDELEGATION</v>
      </c>
      <c r="B558" s="39">
        <f>DEDEL!C80</f>
        <v>3023509</v>
      </c>
      <c r="C558" s="39" t="str">
        <f>DEDEL!D80</f>
        <v>St Joseph's Catholic Primary School</v>
      </c>
      <c r="D558" s="39" t="str">
        <f>DEDEL!M80</f>
        <v>DDEL1</v>
      </c>
      <c r="E558" s="294">
        <f>DEDEL!Q80</f>
        <v>-732.06</v>
      </c>
      <c r="F558" s="294">
        <f>DEDEL!R80</f>
        <v>0</v>
      </c>
      <c r="G558" s="294"/>
      <c r="H558" s="294"/>
      <c r="I558" s="294"/>
      <c r="J558" s="294"/>
      <c r="K558" s="294"/>
      <c r="L558" s="294"/>
      <c r="M558" s="294"/>
      <c r="N558" s="294"/>
      <c r="O558" s="294"/>
      <c r="P558" s="294"/>
    </row>
    <row r="559" spans="1:16" x14ac:dyDescent="0.25">
      <c r="A559" s="39" t="str">
        <f>DEDEL!A81</f>
        <v>DEDELEGATION</v>
      </c>
      <c r="B559" s="39">
        <f>DEDEL!C81</f>
        <v>3023510</v>
      </c>
      <c r="C559" s="39" t="str">
        <f>DEDEL!D81</f>
        <v>Sacred Heart Roman Catholic Primary School</v>
      </c>
      <c r="D559" s="39" t="str">
        <f>DEDEL!M81</f>
        <v>DDEL1</v>
      </c>
      <c r="E559" s="294">
        <f>DEDEL!Q81</f>
        <v>-645.74</v>
      </c>
      <c r="F559" s="294">
        <f>DEDEL!R81</f>
        <v>0</v>
      </c>
      <c r="G559" s="294"/>
      <c r="H559" s="294"/>
      <c r="I559" s="294"/>
      <c r="J559" s="294"/>
      <c r="K559" s="294"/>
      <c r="L559" s="294"/>
      <c r="M559" s="294"/>
      <c r="N559" s="294"/>
      <c r="O559" s="294"/>
      <c r="P559" s="294"/>
    </row>
    <row r="560" spans="1:16" x14ac:dyDescent="0.25">
      <c r="A560" s="39" t="str">
        <f>DEDEL!A82</f>
        <v>DEDELEGATION</v>
      </c>
      <c r="B560" s="39">
        <f>DEDEL!C82</f>
        <v>3023511</v>
      </c>
      <c r="C560" s="39" t="str">
        <f>DEDEL!D82</f>
        <v>Blessed Dominic Catholic Primary School</v>
      </c>
      <c r="D560" s="39" t="str">
        <f>DEDEL!M82</f>
        <v>DDEL1</v>
      </c>
      <c r="E560" s="294">
        <f>DEDEL!Q82</f>
        <v>-690.56</v>
      </c>
      <c r="F560" s="294">
        <f>DEDEL!R82</f>
        <v>0</v>
      </c>
      <c r="G560" s="294"/>
      <c r="H560" s="294"/>
      <c r="I560" s="294"/>
      <c r="J560" s="294"/>
      <c r="K560" s="294"/>
      <c r="L560" s="294"/>
      <c r="M560" s="294"/>
      <c r="N560" s="294"/>
      <c r="O560" s="294"/>
      <c r="P560" s="294"/>
    </row>
    <row r="561" spans="1:16" x14ac:dyDescent="0.25">
      <c r="A561" s="39" t="str">
        <f>DEDEL!A83</f>
        <v>DEDELEGATION</v>
      </c>
      <c r="B561" s="39">
        <f>DEDEL!C83</f>
        <v>3023512</v>
      </c>
      <c r="C561" s="39" t="str">
        <f>DEDEL!D83</f>
        <v>Rosh Pinah Primary School</v>
      </c>
      <c r="D561" s="39" t="str">
        <f>DEDEL!M83</f>
        <v>DDEL1</v>
      </c>
      <c r="E561" s="294">
        <f>DEDEL!Q83</f>
        <v>-589.29999999999995</v>
      </c>
      <c r="F561" s="294">
        <f>DEDEL!R83</f>
        <v>0</v>
      </c>
      <c r="G561" s="294"/>
      <c r="H561" s="294"/>
      <c r="I561" s="294"/>
      <c r="J561" s="294"/>
      <c r="K561" s="294"/>
      <c r="L561" s="294"/>
      <c r="M561" s="294"/>
      <c r="N561" s="294"/>
      <c r="O561" s="294"/>
      <c r="P561" s="294"/>
    </row>
    <row r="562" spans="1:16" x14ac:dyDescent="0.25">
      <c r="A562" s="39" t="str">
        <f>DEDEL!A84</f>
        <v>DEDELEGATION</v>
      </c>
      <c r="B562" s="39">
        <f>DEDEL!C84</f>
        <v>3023513</v>
      </c>
      <c r="C562" s="39" t="str">
        <f>DEDEL!D84</f>
        <v>Menorah Primary School</v>
      </c>
      <c r="D562" s="39" t="str">
        <f>DEDEL!M84</f>
        <v>DDEL1</v>
      </c>
      <c r="E562" s="294">
        <f>DEDEL!Q84</f>
        <v>-629.14</v>
      </c>
      <c r="F562" s="294">
        <f>DEDEL!R84</f>
        <v>0</v>
      </c>
      <c r="G562" s="294"/>
      <c r="H562" s="294"/>
      <c r="I562" s="294"/>
      <c r="J562" s="294"/>
      <c r="K562" s="294"/>
      <c r="L562" s="294"/>
      <c r="M562" s="294"/>
      <c r="N562" s="294"/>
      <c r="O562" s="294"/>
      <c r="P562" s="294"/>
    </row>
    <row r="563" spans="1:16" x14ac:dyDescent="0.25">
      <c r="A563" s="39" t="str">
        <f>DEDEL!A85</f>
        <v>DEDELEGATION</v>
      </c>
      <c r="B563" s="39">
        <f>DEDEL!C85</f>
        <v>3023514</v>
      </c>
      <c r="C563" s="39" t="str">
        <f>DEDEL!D85</f>
        <v>The Annunciation RC Junior School</v>
      </c>
      <c r="D563" s="39" t="str">
        <f>DEDEL!M85</f>
        <v>DDEL1</v>
      </c>
      <c r="E563" s="294">
        <f>DEDEL!Q85</f>
        <v>-302.12</v>
      </c>
      <c r="F563" s="294">
        <f>DEDEL!R85</f>
        <v>0</v>
      </c>
      <c r="G563" s="294"/>
      <c r="H563" s="294"/>
      <c r="I563" s="294"/>
      <c r="J563" s="294"/>
      <c r="K563" s="294"/>
      <c r="L563" s="294"/>
      <c r="M563" s="294"/>
      <c r="N563" s="294"/>
      <c r="O563" s="294"/>
      <c r="P563" s="294"/>
    </row>
    <row r="564" spans="1:16" x14ac:dyDescent="0.25">
      <c r="A564" s="39" t="str">
        <f>DEDEL!A86</f>
        <v>DEDELEGATION</v>
      </c>
      <c r="B564" s="39">
        <f>DEDEL!C86</f>
        <v>3023516</v>
      </c>
      <c r="C564" s="39" t="str">
        <f>DEDEL!D86</f>
        <v>Hasmonean Primary School</v>
      </c>
      <c r="D564" s="39" t="str">
        <f>DEDEL!M86</f>
        <v>DDEL1</v>
      </c>
      <c r="E564" s="294">
        <f>DEDEL!Q86</f>
        <v>-328.68</v>
      </c>
      <c r="F564" s="294">
        <f>DEDEL!R86</f>
        <v>0</v>
      </c>
      <c r="G564" s="294"/>
      <c r="H564" s="294"/>
      <c r="I564" s="294"/>
      <c r="J564" s="294"/>
      <c r="K564" s="294"/>
      <c r="L564" s="294"/>
      <c r="M564" s="294"/>
      <c r="N564" s="294"/>
      <c r="O564" s="294"/>
      <c r="P564" s="294"/>
    </row>
    <row r="565" spans="1:16" x14ac:dyDescent="0.25">
      <c r="A565" s="39" t="str">
        <f>DEDEL!A87</f>
        <v>DEDELEGATION</v>
      </c>
      <c r="B565" s="39">
        <f>DEDEL!C87</f>
        <v>3023518</v>
      </c>
      <c r="C565" s="39" t="str">
        <f>DEDEL!D87</f>
        <v>Woodcroft Primary School</v>
      </c>
      <c r="D565" s="39" t="str">
        <f>DEDEL!M87</f>
        <v>DDEL1</v>
      </c>
      <c r="E565" s="294">
        <f>DEDEL!Q87</f>
        <v>-634.12</v>
      </c>
      <c r="F565" s="294">
        <f>DEDEL!R87</f>
        <v>0</v>
      </c>
      <c r="G565" s="294"/>
      <c r="H565" s="294"/>
      <c r="I565" s="294"/>
      <c r="J565" s="294"/>
      <c r="K565" s="294"/>
      <c r="L565" s="294"/>
      <c r="M565" s="294"/>
      <c r="N565" s="294"/>
      <c r="O565" s="294"/>
      <c r="P565" s="294"/>
    </row>
    <row r="566" spans="1:16" x14ac:dyDescent="0.25">
      <c r="A566" s="39" t="str">
        <f>DEDEL!A88</f>
        <v>DEDELEGATION</v>
      </c>
      <c r="B566" s="39">
        <f>DEDEL!C88</f>
        <v>3023520</v>
      </c>
      <c r="C566" s="39" t="str">
        <f>DEDEL!D88</f>
        <v>Akiva School</v>
      </c>
      <c r="D566" s="39" t="str">
        <f>DEDEL!M88</f>
        <v>DDEL1</v>
      </c>
      <c r="E566" s="294">
        <f>DEDEL!Q88</f>
        <v>-698.86</v>
      </c>
      <c r="F566" s="294">
        <f>DEDEL!R88</f>
        <v>0</v>
      </c>
      <c r="G566" s="294"/>
      <c r="H566" s="294"/>
      <c r="I566" s="294"/>
      <c r="J566" s="294"/>
      <c r="K566" s="294"/>
      <c r="L566" s="294"/>
      <c r="M566" s="294"/>
      <c r="N566" s="294"/>
      <c r="O566" s="294"/>
      <c r="P566" s="294"/>
    </row>
    <row r="567" spans="1:16" x14ac:dyDescent="0.25">
      <c r="A567" s="39" t="str">
        <f>DEDEL!A89</f>
        <v>DEDELEGATION</v>
      </c>
      <c r="B567" s="39">
        <f>DEDEL!C89</f>
        <v>3023523</v>
      </c>
      <c r="C567" s="39" t="str">
        <f>DEDEL!D89</f>
        <v>Martin Primary School</v>
      </c>
      <c r="D567" s="39" t="str">
        <f>DEDEL!M89</f>
        <v>DDEL1</v>
      </c>
      <c r="E567" s="294">
        <f>DEDEL!Q89</f>
        <v>-1030.8599999999999</v>
      </c>
      <c r="F567" s="294">
        <f>DEDEL!R89</f>
        <v>0</v>
      </c>
      <c r="G567" s="294"/>
      <c r="H567" s="294"/>
      <c r="I567" s="294"/>
      <c r="J567" s="294"/>
      <c r="K567" s="294"/>
      <c r="L567" s="294"/>
      <c r="M567" s="294"/>
      <c r="N567" s="294"/>
      <c r="O567" s="294"/>
      <c r="P567" s="294"/>
    </row>
    <row r="568" spans="1:16" x14ac:dyDescent="0.25">
      <c r="A568" s="39" t="str">
        <f>DEDEL!A90</f>
        <v>DEDELEGATION</v>
      </c>
      <c r="B568" s="39">
        <f>DEDEL!C90</f>
        <v>3023524</v>
      </c>
      <c r="C568" s="39" t="str">
        <f>DEDEL!D90</f>
        <v>Beit Shvidler Primary School</v>
      </c>
      <c r="D568" s="39" t="str">
        <f>DEDEL!M90</f>
        <v>DDEL1</v>
      </c>
      <c r="E568" s="294">
        <f>DEDEL!Q90</f>
        <v>-325.35999999999996</v>
      </c>
      <c r="F568" s="294">
        <f>DEDEL!R90</f>
        <v>0</v>
      </c>
      <c r="G568" s="294"/>
      <c r="H568" s="294"/>
      <c r="I568" s="294"/>
      <c r="J568" s="294"/>
      <c r="K568" s="294"/>
      <c r="L568" s="294"/>
      <c r="M568" s="294"/>
      <c r="N568" s="294"/>
      <c r="O568" s="294"/>
      <c r="P568" s="294"/>
    </row>
    <row r="569" spans="1:16" x14ac:dyDescent="0.25">
      <c r="A569" s="39" t="str">
        <f>DEDEL!A91</f>
        <v>DEDELEGATION</v>
      </c>
      <c r="B569" s="39">
        <f>DEDEL!C91</f>
        <v>3025201</v>
      </c>
      <c r="C569" s="39" t="str">
        <f>DEDEL!D91</f>
        <v>Osidge Primary School</v>
      </c>
      <c r="D569" s="39" t="str">
        <f>DEDEL!M91</f>
        <v>DDEL1</v>
      </c>
      <c r="E569" s="294">
        <f>DEDEL!Q91</f>
        <v>-687.24</v>
      </c>
      <c r="F569" s="294">
        <f>DEDEL!R91</f>
        <v>0</v>
      </c>
      <c r="G569" s="294"/>
      <c r="H569" s="294"/>
      <c r="I569" s="294"/>
      <c r="J569" s="294"/>
      <c r="K569" s="294"/>
      <c r="L569" s="294"/>
      <c r="M569" s="294"/>
      <c r="N569" s="294"/>
      <c r="O569" s="294"/>
      <c r="P569" s="294"/>
    </row>
    <row r="570" spans="1:16" x14ac:dyDescent="0.25">
      <c r="A570" s="39" t="str">
        <f>DEDEL!A92</f>
        <v>DEDELEGATION</v>
      </c>
      <c r="B570" s="39">
        <f>DEDEL!C92</f>
        <v>3025948</v>
      </c>
      <c r="C570" s="39" t="str">
        <f>DEDEL!D92</f>
        <v>Mathilda Marks-Kennedy Jewish Primary School</v>
      </c>
      <c r="D570" s="39" t="str">
        <f>DEDEL!M92</f>
        <v>DDEL1</v>
      </c>
      <c r="E570" s="294">
        <f>DEDEL!Q92</f>
        <v>-340.3</v>
      </c>
      <c r="F570" s="294">
        <f>DEDEL!R92</f>
        <v>0</v>
      </c>
      <c r="G570" s="294"/>
      <c r="H570" s="294"/>
      <c r="I570" s="294"/>
      <c r="J570" s="294"/>
      <c r="K570" s="294"/>
      <c r="L570" s="294"/>
      <c r="M570" s="294"/>
      <c r="N570" s="294"/>
      <c r="O570" s="294"/>
      <c r="P570" s="294"/>
    </row>
    <row r="571" spans="1:16" x14ac:dyDescent="0.25">
      <c r="A571" s="39" t="str">
        <f>DEDEL!A93</f>
        <v>DEDELEGATION</v>
      </c>
      <c r="B571" s="39">
        <f>DEDEL!C93</f>
        <v>3025949</v>
      </c>
      <c r="C571" s="39" t="str">
        <f>DEDEL!D93</f>
        <v>Menorah Foundation School</v>
      </c>
      <c r="D571" s="39" t="str">
        <f>DEDEL!M93</f>
        <v>DDEL1</v>
      </c>
      <c r="E571" s="294">
        <f>DEDEL!Q93</f>
        <v>-595.93999999999994</v>
      </c>
      <c r="F571" s="294">
        <f>DEDEL!R93</f>
        <v>0</v>
      </c>
      <c r="G571" s="294"/>
      <c r="H571" s="294"/>
      <c r="I571" s="294"/>
      <c r="J571" s="294"/>
      <c r="K571" s="294"/>
      <c r="L571" s="294"/>
      <c r="M571" s="294"/>
      <c r="N571" s="294"/>
      <c r="O571" s="294"/>
      <c r="P571" s="294"/>
    </row>
    <row r="572" spans="1:16" x14ac:dyDescent="0.25">
      <c r="A572" s="39" t="str">
        <f>DEDEL!A94</f>
        <v>DEDELEGATION</v>
      </c>
      <c r="B572" s="39">
        <f>DEDEL!C94</f>
        <v>3024003</v>
      </c>
      <c r="C572" s="39" t="str">
        <f>DEDEL!D94</f>
        <v>Friern Barnet School</v>
      </c>
      <c r="D572" s="39" t="str">
        <f>DEDEL!M94</f>
        <v>DDEL1</v>
      </c>
      <c r="E572" s="294">
        <f>DEDEL!Q94</f>
        <v>-1045.45</v>
      </c>
      <c r="F572" s="294">
        <f>DEDEL!R94</f>
        <v>0</v>
      </c>
      <c r="G572" s="294"/>
      <c r="H572" s="294"/>
      <c r="I572" s="294"/>
      <c r="J572" s="294"/>
      <c r="K572" s="294"/>
      <c r="L572" s="294"/>
      <c r="M572" s="294"/>
      <c r="N572" s="294"/>
      <c r="O572" s="294"/>
      <c r="P572" s="294"/>
    </row>
    <row r="573" spans="1:16" x14ac:dyDescent="0.25">
      <c r="A573" s="39" t="str">
        <f>DEDEL!A95</f>
        <v>DEDELEGATION</v>
      </c>
      <c r="B573" s="39">
        <f>DEDEL!C95</f>
        <v>3024004</v>
      </c>
      <c r="C573" s="39" t="str">
        <f>DEDEL!D95</f>
        <v>Menorah High School for Girls</v>
      </c>
      <c r="D573" s="39" t="str">
        <f>DEDEL!M95</f>
        <v>DDEL1</v>
      </c>
      <c r="E573" s="294">
        <f>DEDEL!Q95</f>
        <v>-433.55</v>
      </c>
      <c r="F573" s="294">
        <f>DEDEL!R95</f>
        <v>0</v>
      </c>
      <c r="G573" s="294"/>
      <c r="H573" s="294"/>
      <c r="I573" s="294"/>
      <c r="J573" s="294"/>
      <c r="K573" s="294"/>
      <c r="L573" s="294"/>
      <c r="M573" s="294"/>
      <c r="N573" s="294"/>
      <c r="O573" s="294"/>
      <c r="P573" s="294"/>
    </row>
    <row r="574" spans="1:16" x14ac:dyDescent="0.25">
      <c r="A574" s="39" t="str">
        <f>DEDEL!A96</f>
        <v>DEDELEGATION</v>
      </c>
      <c r="B574" s="39">
        <f>DEDEL!C96</f>
        <v>3025404</v>
      </c>
      <c r="C574" s="39" t="str">
        <f>DEDEL!D96</f>
        <v>St Michael's Catholic Grammar School</v>
      </c>
      <c r="D574" s="39" t="str">
        <f>DEDEL!M96</f>
        <v>DDEL1</v>
      </c>
      <c r="E574" s="294">
        <f>DEDEL!Q96</f>
        <v>-856.46666666666658</v>
      </c>
      <c r="F574" s="294">
        <f>DEDEL!R96</f>
        <v>0</v>
      </c>
      <c r="G574" s="294"/>
      <c r="H574" s="294"/>
      <c r="I574" s="294"/>
      <c r="J574" s="294"/>
      <c r="K574" s="294"/>
      <c r="L574" s="294"/>
      <c r="M574" s="294"/>
      <c r="N574" s="294"/>
      <c r="O574" s="294"/>
      <c r="P574" s="294"/>
    </row>
    <row r="575" spans="1:16" x14ac:dyDescent="0.25">
      <c r="A575" s="39" t="str">
        <f>DEDEL!A97</f>
        <v>DEDELEGATION</v>
      </c>
      <c r="B575" s="39">
        <f>DEDEL!C97</f>
        <v>3025405</v>
      </c>
      <c r="C575" s="39" t="str">
        <f>DEDEL!D97</f>
        <v>Finchley Catholic High School</v>
      </c>
      <c r="D575" s="39" t="str">
        <f>DEDEL!M97</f>
        <v>DDEL1</v>
      </c>
      <c r="E575" s="294">
        <f>DEDEL!Q97</f>
        <v>-1289.05</v>
      </c>
      <c r="F575" s="294">
        <f>DEDEL!R97</f>
        <v>0</v>
      </c>
      <c r="G575" s="294"/>
      <c r="H575" s="294"/>
      <c r="I575" s="294"/>
      <c r="J575" s="294"/>
      <c r="K575" s="294"/>
      <c r="L575" s="294"/>
      <c r="M575" s="294"/>
      <c r="N575" s="294"/>
      <c r="O575" s="294"/>
      <c r="P575" s="294"/>
    </row>
    <row r="576" spans="1:16" x14ac:dyDescent="0.25">
      <c r="A576" s="39" t="str">
        <f>DEDEL!A98</f>
        <v>DEDELEGATION</v>
      </c>
      <c r="B576" s="39">
        <f>DEDEL!C98</f>
        <v>3025407</v>
      </c>
      <c r="C576" s="39" t="str">
        <f>DEDEL!D98</f>
        <v>St James' Catholic High School</v>
      </c>
      <c r="D576" s="39" t="str">
        <f>DEDEL!M98</f>
        <v>DDEL1</v>
      </c>
      <c r="E576" s="294">
        <f>DEDEL!Q98</f>
        <v>-1587.3875</v>
      </c>
      <c r="F576" s="294">
        <f>DEDEL!R98</f>
        <v>0</v>
      </c>
      <c r="G576" s="294"/>
      <c r="H576" s="294"/>
      <c r="I576" s="294"/>
      <c r="J576" s="294"/>
      <c r="K576" s="294"/>
      <c r="L576" s="294"/>
      <c r="M576" s="294"/>
      <c r="N576" s="294"/>
      <c r="O576" s="294"/>
      <c r="P576" s="294"/>
    </row>
    <row r="577" spans="1:16" x14ac:dyDescent="0.25">
      <c r="A577" s="39" t="str">
        <f>DEDEL!A99</f>
        <v>DEDELEGATION</v>
      </c>
      <c r="B577" s="39">
        <f>DEDEL!C99</f>
        <v>3025427</v>
      </c>
      <c r="C577" s="39" t="str">
        <f>DEDEL!D99</f>
        <v>JCoSS</v>
      </c>
      <c r="D577" s="39" t="str">
        <f>DEDEL!M99</f>
        <v>DDEL1</v>
      </c>
      <c r="E577" s="294">
        <f>DEDEL!Q99</f>
        <v>-1436.95</v>
      </c>
      <c r="F577" s="294">
        <f>DEDEL!R99</f>
        <v>0</v>
      </c>
      <c r="G577" s="294"/>
      <c r="H577" s="294"/>
      <c r="I577" s="294"/>
      <c r="J577" s="294"/>
      <c r="K577" s="294"/>
      <c r="L577" s="294"/>
      <c r="M577" s="294"/>
      <c r="N577" s="294"/>
      <c r="O577" s="294"/>
      <c r="P577" s="294"/>
    </row>
    <row r="578" spans="1:16" x14ac:dyDescent="0.25">
      <c r="A578" s="39" t="str">
        <f>DEDEL!A100</f>
        <v>DEDELEGATION</v>
      </c>
      <c r="B578" s="39">
        <f>DEDEL!C100</f>
        <v>3023521</v>
      </c>
      <c r="C578" s="39" t="str">
        <f>DEDEL!D100</f>
        <v>St Mary's and St John's CofE School</v>
      </c>
      <c r="D578" s="39" t="str">
        <f>DEDEL!M100</f>
        <v>DDEL1</v>
      </c>
      <c r="E578" s="294">
        <f>DEDEL!Q100</f>
        <v>-2231.9699999999998</v>
      </c>
      <c r="F578" s="294">
        <f>DEDEL!R100</f>
        <v>0</v>
      </c>
      <c r="G578" s="294"/>
      <c r="H578" s="294"/>
      <c r="I578" s="294"/>
      <c r="J578" s="294"/>
      <c r="K578" s="294"/>
      <c r="L578" s="294"/>
      <c r="M578" s="294"/>
      <c r="N578" s="294"/>
      <c r="O578" s="294"/>
      <c r="P578" s="294"/>
    </row>
    <row r="579" spans="1:16" x14ac:dyDescent="0.25">
      <c r="A579" s="39" t="str">
        <f>DEDEL!A101</f>
        <v>DEDELEGATION</v>
      </c>
      <c r="B579" s="39">
        <f>DEDEL!C101</f>
        <v>3022002</v>
      </c>
      <c r="C579" s="39" t="str">
        <f>DEDEL!D101</f>
        <v>Barnfield Primary School</v>
      </c>
      <c r="D579" s="39" t="str">
        <f>DEDEL!M101</f>
        <v>DDEL2</v>
      </c>
      <c r="E579" s="294">
        <f>DEDEL!Q101</f>
        <v>-1349.18</v>
      </c>
      <c r="F579" s="294">
        <f>DEDEL!R101</f>
        <v>0</v>
      </c>
      <c r="G579" s="294"/>
      <c r="H579" s="294"/>
      <c r="I579" s="294"/>
      <c r="J579" s="294"/>
      <c r="K579" s="294"/>
      <c r="L579" s="294"/>
      <c r="M579" s="294"/>
      <c r="N579" s="294"/>
      <c r="O579" s="294"/>
      <c r="P579" s="294"/>
    </row>
    <row r="580" spans="1:16" x14ac:dyDescent="0.25">
      <c r="A580" s="39" t="str">
        <f>DEDEL!A102</f>
        <v>DEDELEGATION</v>
      </c>
      <c r="B580" s="39">
        <f>DEDEL!C102</f>
        <v>3022003</v>
      </c>
      <c r="C580" s="39" t="str">
        <f>DEDEL!D102</f>
        <v>Bell Lane Primary School</v>
      </c>
      <c r="D580" s="39" t="str">
        <f>DEDEL!M102</f>
        <v>DDEL2</v>
      </c>
      <c r="E580" s="294">
        <f>DEDEL!Q102</f>
        <v>-1155.98</v>
      </c>
      <c r="F580" s="294">
        <f>DEDEL!R102</f>
        <v>0</v>
      </c>
      <c r="G580" s="294"/>
      <c r="H580" s="294"/>
      <c r="I580" s="294"/>
      <c r="J580" s="294"/>
      <c r="K580" s="294"/>
      <c r="L580" s="294"/>
      <c r="M580" s="294"/>
      <c r="N580" s="294"/>
      <c r="O580" s="294"/>
      <c r="P580" s="294"/>
    </row>
    <row r="581" spans="1:16" x14ac:dyDescent="0.25">
      <c r="A581" s="39" t="str">
        <f>DEDEL!A103</f>
        <v>DEDELEGATION</v>
      </c>
      <c r="B581" s="39">
        <f>DEDEL!C103</f>
        <v>3022007</v>
      </c>
      <c r="C581" s="39" t="str">
        <f>DEDEL!D103</f>
        <v>Brookland Junior School</v>
      </c>
      <c r="D581" s="39" t="str">
        <f>DEDEL!M103</f>
        <v>DDEL2</v>
      </c>
      <c r="E581" s="294">
        <f>DEDEL!Q103</f>
        <v>-1152.76</v>
      </c>
      <c r="F581" s="294">
        <f>DEDEL!R103</f>
        <v>0</v>
      </c>
      <c r="G581" s="294"/>
      <c r="H581" s="294"/>
      <c r="I581" s="294"/>
      <c r="J581" s="294"/>
      <c r="K581" s="294"/>
      <c r="L581" s="294"/>
      <c r="M581" s="294"/>
      <c r="N581" s="294"/>
      <c r="O581" s="294"/>
      <c r="P581" s="294"/>
    </row>
    <row r="582" spans="1:16" x14ac:dyDescent="0.25">
      <c r="A582" s="39" t="str">
        <f>DEDEL!A104</f>
        <v>DEDELEGATION</v>
      </c>
      <c r="B582" s="39">
        <f>DEDEL!C104</f>
        <v>3022008</v>
      </c>
      <c r="C582" s="39" t="str">
        <f>DEDEL!D104</f>
        <v>Brookland Infant and Nursery School</v>
      </c>
      <c r="D582" s="39" t="str">
        <f>DEDEL!M104</f>
        <v>DDEL2</v>
      </c>
      <c r="E582" s="294">
        <f>DEDEL!Q104</f>
        <v>-869.40000000000009</v>
      </c>
      <c r="F582" s="294">
        <f>DEDEL!R104</f>
        <v>0</v>
      </c>
      <c r="G582" s="294"/>
      <c r="H582" s="294"/>
      <c r="I582" s="294"/>
      <c r="J582" s="294"/>
      <c r="K582" s="294"/>
      <c r="L582" s="294"/>
      <c r="M582" s="294"/>
      <c r="N582" s="294"/>
      <c r="O582" s="294"/>
      <c r="P582" s="294"/>
    </row>
    <row r="583" spans="1:16" x14ac:dyDescent="0.25">
      <c r="A583" s="39" t="str">
        <f>DEDEL!A105</f>
        <v>DEDELEGATION</v>
      </c>
      <c r="B583" s="39">
        <f>DEDEL!C105</f>
        <v>3022009</v>
      </c>
      <c r="C583" s="39" t="str">
        <f>DEDEL!D105</f>
        <v>Brunswick Park Primary and Nursery School</v>
      </c>
      <c r="D583" s="39" t="str">
        <f>DEDEL!M105</f>
        <v>DDEL2</v>
      </c>
      <c r="E583" s="294">
        <f>DEDEL!Q105</f>
        <v>-1355.6200000000001</v>
      </c>
      <c r="F583" s="294">
        <f>DEDEL!R105</f>
        <v>0</v>
      </c>
      <c r="G583" s="294"/>
      <c r="H583" s="294"/>
      <c r="I583" s="294"/>
      <c r="J583" s="294"/>
      <c r="K583" s="294"/>
      <c r="L583" s="294"/>
      <c r="M583" s="294"/>
      <c r="N583" s="294"/>
      <c r="O583" s="294"/>
      <c r="P583" s="294"/>
    </row>
    <row r="584" spans="1:16" x14ac:dyDescent="0.25">
      <c r="A584" s="39" t="str">
        <f>DEDEL!A106</f>
        <v>DEDELEGATION</v>
      </c>
      <c r="B584" s="39">
        <f>DEDEL!C106</f>
        <v>3022011</v>
      </c>
      <c r="C584" s="39" t="str">
        <f>DEDEL!D106</f>
        <v>Church Hill School</v>
      </c>
      <c r="D584" s="39" t="str">
        <f>DEDEL!M106</f>
        <v>DDEL2</v>
      </c>
      <c r="E584" s="294">
        <f>DEDEL!Q106</f>
        <v>-669.76</v>
      </c>
      <c r="F584" s="294">
        <f>DEDEL!R106</f>
        <v>0</v>
      </c>
      <c r="G584" s="294"/>
      <c r="H584" s="294"/>
      <c r="I584" s="294"/>
      <c r="J584" s="294"/>
      <c r="K584" s="294"/>
      <c r="L584" s="294"/>
      <c r="M584" s="294"/>
      <c r="N584" s="294"/>
      <c r="O584" s="294"/>
      <c r="P584" s="294"/>
    </row>
    <row r="585" spans="1:16" x14ac:dyDescent="0.25">
      <c r="A585" s="39" t="str">
        <f>DEDEL!A107</f>
        <v>DEDELEGATION</v>
      </c>
      <c r="B585" s="39">
        <f>DEDEL!C107</f>
        <v>3022014</v>
      </c>
      <c r="C585" s="39" t="str">
        <f>DEDEL!D107</f>
        <v>Colindale Primary School</v>
      </c>
      <c r="D585" s="39" t="str">
        <f>DEDEL!M107</f>
        <v>DDEL2</v>
      </c>
      <c r="E585" s="294">
        <f>DEDEL!Q107</f>
        <v>-2018.94</v>
      </c>
      <c r="F585" s="294">
        <f>DEDEL!R107</f>
        <v>0</v>
      </c>
      <c r="G585" s="294"/>
      <c r="H585" s="294"/>
      <c r="I585" s="294"/>
      <c r="J585" s="294"/>
      <c r="K585" s="294"/>
      <c r="L585" s="294"/>
      <c r="M585" s="294"/>
      <c r="N585" s="294"/>
      <c r="O585" s="294"/>
      <c r="P585" s="294"/>
    </row>
    <row r="586" spans="1:16" x14ac:dyDescent="0.25">
      <c r="A586" s="39" t="str">
        <f>DEDEL!A108</f>
        <v>DEDELEGATION</v>
      </c>
      <c r="B586" s="39">
        <f>DEDEL!C108</f>
        <v>3022015</v>
      </c>
      <c r="C586" s="39" t="str">
        <f>DEDEL!D108</f>
        <v>Coppetts Wood Primary School</v>
      </c>
      <c r="D586" s="39" t="str">
        <f>DEDEL!M108</f>
        <v>DDEL2</v>
      </c>
      <c r="E586" s="294">
        <f>DEDEL!Q108</f>
        <v>-676.2</v>
      </c>
      <c r="F586" s="294">
        <f>DEDEL!R108</f>
        <v>0</v>
      </c>
      <c r="G586" s="294"/>
      <c r="H586" s="294"/>
      <c r="I586" s="294"/>
      <c r="J586" s="294"/>
      <c r="K586" s="294"/>
      <c r="L586" s="294"/>
      <c r="M586" s="294"/>
      <c r="N586" s="294"/>
      <c r="O586" s="294"/>
      <c r="P586" s="294"/>
    </row>
    <row r="587" spans="1:16" x14ac:dyDescent="0.25">
      <c r="A587" s="39" t="str">
        <f>DEDEL!A109</f>
        <v>DEDELEGATION</v>
      </c>
      <c r="B587" s="39">
        <f>DEDEL!C109</f>
        <v>3022016</v>
      </c>
      <c r="C587" s="39" t="str">
        <f>DEDEL!D109</f>
        <v>Courtland School</v>
      </c>
      <c r="D587" s="39" t="str">
        <f>DEDEL!M109</f>
        <v>DDEL2</v>
      </c>
      <c r="E587" s="294">
        <f>DEDEL!Q109</f>
        <v>-676.2</v>
      </c>
      <c r="F587" s="294">
        <f>DEDEL!R109</f>
        <v>0</v>
      </c>
      <c r="G587" s="294"/>
      <c r="H587" s="294"/>
      <c r="I587" s="294"/>
      <c r="J587" s="294"/>
      <c r="K587" s="294"/>
      <c r="L587" s="294"/>
      <c r="M587" s="294"/>
      <c r="N587" s="294"/>
      <c r="O587" s="294"/>
      <c r="P587" s="294"/>
    </row>
    <row r="588" spans="1:16" x14ac:dyDescent="0.25">
      <c r="A588" s="39" t="str">
        <f>DEDEL!A110</f>
        <v>DEDELEGATION</v>
      </c>
      <c r="B588" s="39">
        <f>DEDEL!C110</f>
        <v>3022017</v>
      </c>
      <c r="C588" s="39" t="str">
        <f>DEDEL!D110</f>
        <v>Cromer Road Primary School</v>
      </c>
      <c r="D588" s="39" t="str">
        <f>DEDEL!M110</f>
        <v>DDEL2</v>
      </c>
      <c r="E588" s="294">
        <f>DEDEL!Q110</f>
        <v>-1336.3000000000002</v>
      </c>
      <c r="F588" s="294">
        <f>DEDEL!R110</f>
        <v>0</v>
      </c>
      <c r="G588" s="294"/>
      <c r="H588" s="294"/>
      <c r="I588" s="294"/>
      <c r="J588" s="294"/>
      <c r="K588" s="294"/>
      <c r="L588" s="294"/>
      <c r="M588" s="294"/>
      <c r="N588" s="294"/>
      <c r="O588" s="294"/>
      <c r="P588" s="294"/>
    </row>
    <row r="589" spans="1:16" x14ac:dyDescent="0.25">
      <c r="A589" s="39" t="str">
        <f>DEDEL!A111</f>
        <v>DEDELEGATION</v>
      </c>
      <c r="B589" s="39">
        <f>DEDEL!C111</f>
        <v>3022019</v>
      </c>
      <c r="C589" s="39" t="str">
        <f>DEDEL!D111</f>
        <v>Deansbrook Infant School</v>
      </c>
      <c r="D589" s="39" t="str">
        <f>DEDEL!M111</f>
        <v>DDEL2</v>
      </c>
      <c r="E589" s="294">
        <f>DEDEL!Q111</f>
        <v>-698.74</v>
      </c>
      <c r="F589" s="294">
        <f>DEDEL!R111</f>
        <v>0</v>
      </c>
      <c r="G589" s="294"/>
      <c r="H589" s="294"/>
      <c r="I589" s="294"/>
      <c r="J589" s="294"/>
      <c r="K589" s="294"/>
      <c r="L589" s="294"/>
      <c r="M589" s="294"/>
      <c r="N589" s="294"/>
      <c r="O589" s="294"/>
      <c r="P589" s="294"/>
    </row>
    <row r="590" spans="1:16" x14ac:dyDescent="0.25">
      <c r="A590" s="39" t="str">
        <f>DEDEL!A112</f>
        <v>DEDELEGATION</v>
      </c>
      <c r="B590" s="39">
        <f>DEDEL!C112</f>
        <v>3022021</v>
      </c>
      <c r="C590" s="39" t="str">
        <f>DEDEL!D112</f>
        <v>Dollis Primary School</v>
      </c>
      <c r="D590" s="39" t="str">
        <f>DEDEL!M112</f>
        <v>DDEL2</v>
      </c>
      <c r="E590" s="294">
        <f>DEDEL!Q112</f>
        <v>-1336.3000000000002</v>
      </c>
      <c r="F590" s="294">
        <f>DEDEL!R112</f>
        <v>0</v>
      </c>
      <c r="G590" s="294"/>
      <c r="H590" s="294"/>
      <c r="I590" s="294"/>
      <c r="J590" s="294"/>
      <c r="K590" s="294"/>
      <c r="L590" s="294"/>
      <c r="M590" s="294"/>
      <c r="N590" s="294"/>
      <c r="O590" s="294"/>
      <c r="P590" s="294"/>
    </row>
    <row r="591" spans="1:16" x14ac:dyDescent="0.25">
      <c r="A591" s="39" t="str">
        <f>DEDEL!A113</f>
        <v>DEDELEGATION</v>
      </c>
      <c r="B591" s="39">
        <f>DEDEL!C113</f>
        <v>3022023</v>
      </c>
      <c r="C591" s="39" t="str">
        <f>DEDEL!D113</f>
        <v>Edgware Primary School</v>
      </c>
      <c r="D591" s="39" t="str">
        <f>DEDEL!M113</f>
        <v>DDEL2</v>
      </c>
      <c r="E591" s="294">
        <f>DEDEL!Q113</f>
        <v>-1477.98</v>
      </c>
      <c r="F591" s="294">
        <f>DEDEL!R113</f>
        <v>0</v>
      </c>
      <c r="G591" s="294"/>
      <c r="H591" s="294"/>
      <c r="I591" s="294"/>
      <c r="J591" s="294"/>
      <c r="K591" s="294"/>
      <c r="L591" s="294"/>
      <c r="M591" s="294"/>
      <c r="N591" s="294"/>
      <c r="O591" s="294"/>
      <c r="P591" s="294"/>
    </row>
    <row r="592" spans="1:16" x14ac:dyDescent="0.25">
      <c r="A592" s="39" t="str">
        <f>DEDEL!A114</f>
        <v>DEDELEGATION</v>
      </c>
      <c r="B592" s="39">
        <f>DEDEL!C114</f>
        <v>3022024</v>
      </c>
      <c r="C592" s="39" t="str">
        <f>DEDEL!D114</f>
        <v>Fairway Primary School and Children's Centre</v>
      </c>
      <c r="D592" s="39" t="str">
        <f>DEDEL!M114</f>
        <v>DDEL2</v>
      </c>
      <c r="E592" s="294">
        <f>DEDEL!Q114</f>
        <v>-653.66000000000008</v>
      </c>
      <c r="F592" s="294">
        <f>DEDEL!R114</f>
        <v>0</v>
      </c>
      <c r="G592" s="294"/>
      <c r="H592" s="294"/>
      <c r="I592" s="294"/>
      <c r="J592" s="294"/>
      <c r="K592" s="294"/>
      <c r="L592" s="294"/>
      <c r="M592" s="294"/>
      <c r="N592" s="294"/>
      <c r="O592" s="294"/>
      <c r="P592" s="294"/>
    </row>
    <row r="593" spans="1:16" x14ac:dyDescent="0.25">
      <c r="A593" s="39" t="str">
        <f>DEDEL!A115</f>
        <v>DEDELEGATION</v>
      </c>
      <c r="B593" s="39">
        <f>DEDEL!C115</f>
        <v>3022025</v>
      </c>
      <c r="C593" s="39" t="str">
        <f>DEDEL!D115</f>
        <v>Foulds School</v>
      </c>
      <c r="D593" s="39" t="str">
        <f>DEDEL!M115</f>
        <v>DDEL2</v>
      </c>
      <c r="E593" s="294">
        <f>DEDEL!Q115</f>
        <v>-1020.74</v>
      </c>
      <c r="F593" s="294">
        <f>DEDEL!R115</f>
        <v>0</v>
      </c>
      <c r="G593" s="294"/>
      <c r="H593" s="294"/>
      <c r="I593" s="294"/>
      <c r="J593" s="294"/>
      <c r="K593" s="294"/>
      <c r="L593" s="294"/>
      <c r="M593" s="294"/>
      <c r="N593" s="294"/>
      <c r="O593" s="294"/>
      <c r="P593" s="294"/>
    </row>
    <row r="594" spans="1:16" x14ac:dyDescent="0.25">
      <c r="A594" s="39" t="str">
        <f>DEDEL!A116</f>
        <v>DEDELEGATION</v>
      </c>
      <c r="B594" s="39">
        <f>DEDEL!C116</f>
        <v>3022026</v>
      </c>
      <c r="C594" s="39" t="str">
        <f>DEDEL!D116</f>
        <v>Frith Manor Primary School</v>
      </c>
      <c r="D594" s="39" t="str">
        <f>DEDEL!M116</f>
        <v>DDEL2</v>
      </c>
      <c r="E594" s="294">
        <f>DEDEL!Q116</f>
        <v>-1461.88</v>
      </c>
      <c r="F594" s="294">
        <f>DEDEL!R116</f>
        <v>0</v>
      </c>
      <c r="G594" s="294"/>
      <c r="H594" s="294"/>
      <c r="I594" s="294"/>
      <c r="J594" s="294"/>
      <c r="K594" s="294"/>
      <c r="L594" s="294"/>
      <c r="M594" s="294"/>
      <c r="N594" s="294"/>
      <c r="O594" s="294"/>
      <c r="P594" s="294"/>
    </row>
    <row r="595" spans="1:16" x14ac:dyDescent="0.25">
      <c r="A595" s="39" t="str">
        <f>DEDEL!A117</f>
        <v>DEDELEGATION</v>
      </c>
      <c r="B595" s="39">
        <f>DEDEL!C117</f>
        <v>3022027</v>
      </c>
      <c r="C595" s="39" t="str">
        <f>DEDEL!D117</f>
        <v>Garden Suburb Junior School</v>
      </c>
      <c r="D595" s="39" t="str">
        <f>DEDEL!M117</f>
        <v>DDEL2</v>
      </c>
      <c r="E595" s="294">
        <f>DEDEL!Q117</f>
        <v>-1085.1400000000001</v>
      </c>
      <c r="F595" s="294">
        <f>DEDEL!R117</f>
        <v>0</v>
      </c>
      <c r="G595" s="294"/>
      <c r="H595" s="294"/>
      <c r="I595" s="294"/>
      <c r="J595" s="294"/>
      <c r="K595" s="294"/>
      <c r="L595" s="294"/>
      <c r="M595" s="294"/>
      <c r="N595" s="294"/>
      <c r="O595" s="294"/>
      <c r="P595" s="294"/>
    </row>
    <row r="596" spans="1:16" x14ac:dyDescent="0.25">
      <c r="A596" s="39" t="str">
        <f>DEDEL!A118</f>
        <v>DEDELEGATION</v>
      </c>
      <c r="B596" s="39">
        <f>DEDEL!C118</f>
        <v>3022028</v>
      </c>
      <c r="C596" s="39" t="str">
        <f>DEDEL!D118</f>
        <v>Garden Suburb Infant School</v>
      </c>
      <c r="D596" s="39" t="str">
        <f>DEDEL!M118</f>
        <v>DDEL2</v>
      </c>
      <c r="E596" s="294">
        <f>DEDEL!Q118</f>
        <v>-714.84</v>
      </c>
      <c r="F596" s="294">
        <f>DEDEL!R118</f>
        <v>0</v>
      </c>
      <c r="G596" s="294"/>
      <c r="H596" s="294"/>
      <c r="I596" s="294"/>
      <c r="J596" s="294"/>
      <c r="K596" s="294"/>
      <c r="L596" s="294"/>
      <c r="M596" s="294"/>
      <c r="N596" s="294"/>
      <c r="O596" s="294"/>
      <c r="P596" s="294"/>
    </row>
    <row r="597" spans="1:16" x14ac:dyDescent="0.25">
      <c r="A597" s="39" t="str">
        <f>DEDEL!A119</f>
        <v>DEDELEGATION</v>
      </c>
      <c r="B597" s="39">
        <f>DEDEL!C119</f>
        <v>3022029</v>
      </c>
      <c r="C597" s="39" t="str">
        <f>DEDEL!D119</f>
        <v>Goldbeaters Primary School</v>
      </c>
      <c r="D597" s="39" t="str">
        <f>DEDEL!M119</f>
        <v>DDEL2</v>
      </c>
      <c r="E597" s="294">
        <f>DEDEL!Q119</f>
        <v>-1326.64</v>
      </c>
      <c r="F597" s="294">
        <f>DEDEL!R119</f>
        <v>0</v>
      </c>
      <c r="G597" s="294"/>
      <c r="H597" s="294"/>
      <c r="I597" s="294"/>
      <c r="J597" s="294"/>
      <c r="K597" s="294"/>
      <c r="L597" s="294"/>
      <c r="M597" s="294"/>
      <c r="N597" s="294"/>
      <c r="O597" s="294"/>
      <c r="P597" s="294"/>
    </row>
    <row r="598" spans="1:16" x14ac:dyDescent="0.25">
      <c r="A598" s="39" t="str">
        <f>DEDEL!A120</f>
        <v>DEDELEGATION</v>
      </c>
      <c r="B598" s="39">
        <f>DEDEL!C120</f>
        <v>3022031</v>
      </c>
      <c r="C598" s="39" t="str">
        <f>DEDEL!D120</f>
        <v>Hollickwood Primary School</v>
      </c>
      <c r="D598" s="39" t="str">
        <f>DEDEL!M120</f>
        <v>DDEL2</v>
      </c>
      <c r="E598" s="294">
        <f>DEDEL!Q120</f>
        <v>-595.70000000000005</v>
      </c>
      <c r="F598" s="294">
        <f>DEDEL!R120</f>
        <v>0</v>
      </c>
      <c r="G598" s="294"/>
      <c r="H598" s="294"/>
      <c r="I598" s="294"/>
      <c r="J598" s="294"/>
      <c r="K598" s="294"/>
      <c r="L598" s="294"/>
      <c r="M598" s="294"/>
      <c r="N598" s="294"/>
      <c r="O598" s="294"/>
      <c r="P598" s="294"/>
    </row>
    <row r="599" spans="1:16" x14ac:dyDescent="0.25">
      <c r="A599" s="39" t="str">
        <f>DEDEL!A121</f>
        <v>DEDELEGATION</v>
      </c>
      <c r="B599" s="39">
        <f>DEDEL!C121</f>
        <v>3022032</v>
      </c>
      <c r="C599" s="39" t="str">
        <f>DEDEL!D121</f>
        <v>Holly Park Primary School</v>
      </c>
      <c r="D599" s="39" t="str">
        <f>DEDEL!M121</f>
        <v>DDEL2</v>
      </c>
      <c r="E599" s="294">
        <f>DEDEL!Q121</f>
        <v>-1339.52</v>
      </c>
      <c r="F599" s="294">
        <f>DEDEL!R121</f>
        <v>0</v>
      </c>
      <c r="G599" s="294"/>
      <c r="H599" s="294"/>
      <c r="I599" s="294"/>
      <c r="J599" s="294"/>
      <c r="K599" s="294"/>
      <c r="L599" s="294"/>
      <c r="M599" s="294"/>
      <c r="N599" s="294"/>
      <c r="O599" s="294"/>
      <c r="P599" s="294"/>
    </row>
    <row r="600" spans="1:16" x14ac:dyDescent="0.25">
      <c r="A600" s="39" t="str">
        <f>DEDEL!A122</f>
        <v>DEDELEGATION</v>
      </c>
      <c r="B600" s="39">
        <f>DEDEL!C122</f>
        <v>3022036</v>
      </c>
      <c r="C600" s="39" t="str">
        <f>DEDEL!D122</f>
        <v>Livingstone Primary and Nursery School</v>
      </c>
      <c r="D600" s="39" t="str">
        <f>DEDEL!M122</f>
        <v>DDEL2</v>
      </c>
      <c r="E600" s="294">
        <f>DEDEL!Q122</f>
        <v>-679.42000000000007</v>
      </c>
      <c r="F600" s="294">
        <f>DEDEL!R122</f>
        <v>0</v>
      </c>
      <c r="G600" s="294"/>
      <c r="H600" s="294"/>
      <c r="I600" s="294"/>
      <c r="J600" s="294"/>
      <c r="K600" s="294"/>
      <c r="L600" s="294"/>
      <c r="M600" s="294"/>
      <c r="N600" s="294"/>
      <c r="O600" s="294"/>
      <c r="P600" s="294"/>
    </row>
    <row r="601" spans="1:16" x14ac:dyDescent="0.25">
      <c r="A601" s="39" t="str">
        <f>DEDEL!A123</f>
        <v>DEDELEGATION</v>
      </c>
      <c r="B601" s="39">
        <f>DEDEL!C123</f>
        <v>3022037</v>
      </c>
      <c r="C601" s="39" t="str">
        <f>DEDEL!D123</f>
        <v>Manorside Primary School</v>
      </c>
      <c r="D601" s="39" t="str">
        <f>DEDEL!M123</f>
        <v>DDEL2</v>
      </c>
      <c r="E601" s="294">
        <f>DEDEL!Q123</f>
        <v>-766.36</v>
      </c>
      <c r="F601" s="294">
        <f>DEDEL!R123</f>
        <v>0</v>
      </c>
      <c r="G601" s="294"/>
      <c r="H601" s="294"/>
      <c r="I601" s="294"/>
      <c r="J601" s="294"/>
      <c r="K601" s="294"/>
      <c r="L601" s="294"/>
      <c r="M601" s="294"/>
      <c r="N601" s="294"/>
      <c r="O601" s="294"/>
      <c r="P601" s="294"/>
    </row>
    <row r="602" spans="1:16" x14ac:dyDescent="0.25">
      <c r="A602" s="39" t="str">
        <f>DEDEL!A124</f>
        <v>DEDELEGATION</v>
      </c>
      <c r="B602" s="39">
        <f>DEDEL!C124</f>
        <v>3022042</v>
      </c>
      <c r="C602" s="39" t="str">
        <f>DEDEL!D124</f>
        <v>Monkfrith Primary School</v>
      </c>
      <c r="D602" s="39" t="str">
        <f>DEDEL!M124</f>
        <v>DDEL2</v>
      </c>
      <c r="E602" s="294">
        <f>DEDEL!Q124</f>
        <v>-1362.0600000000002</v>
      </c>
      <c r="F602" s="294">
        <f>DEDEL!R124</f>
        <v>0</v>
      </c>
      <c r="G602" s="294"/>
      <c r="H602" s="294"/>
      <c r="I602" s="294"/>
      <c r="J602" s="294"/>
      <c r="K602" s="294"/>
      <c r="L602" s="294"/>
      <c r="M602" s="294"/>
      <c r="N602" s="294"/>
      <c r="O602" s="294"/>
      <c r="P602" s="294"/>
    </row>
    <row r="603" spans="1:16" x14ac:dyDescent="0.25">
      <c r="A603" s="39" t="str">
        <f>DEDEL!A125</f>
        <v>DEDELEGATION</v>
      </c>
      <c r="B603" s="39">
        <f>DEDEL!C125</f>
        <v>3022043</v>
      </c>
      <c r="C603" s="39" t="str">
        <f>DEDEL!D125</f>
        <v>Moss Hall Junior School</v>
      </c>
      <c r="D603" s="39" t="str">
        <f>DEDEL!M125</f>
        <v>DDEL2</v>
      </c>
      <c r="E603" s="294">
        <f>DEDEL!Q125</f>
        <v>-1432.9</v>
      </c>
      <c r="F603" s="294">
        <f>DEDEL!R125</f>
        <v>0</v>
      </c>
      <c r="G603" s="294"/>
      <c r="H603" s="294"/>
      <c r="I603" s="294"/>
      <c r="J603" s="294"/>
      <c r="K603" s="294"/>
      <c r="L603" s="294"/>
      <c r="M603" s="294"/>
      <c r="N603" s="294"/>
      <c r="O603" s="294"/>
      <c r="P603" s="294"/>
    </row>
    <row r="604" spans="1:16" x14ac:dyDescent="0.25">
      <c r="A604" s="39" t="str">
        <f>DEDEL!A126</f>
        <v>DEDELEGATION</v>
      </c>
      <c r="B604" s="39">
        <f>DEDEL!C126</f>
        <v>3022044</v>
      </c>
      <c r="C604" s="39" t="str">
        <f>DEDEL!D126</f>
        <v>Moss Hall Infant School</v>
      </c>
      <c r="D604" s="39" t="str">
        <f>DEDEL!M126</f>
        <v>DDEL2</v>
      </c>
      <c r="E604" s="294">
        <f>DEDEL!Q126</f>
        <v>-1146.3200000000002</v>
      </c>
      <c r="F604" s="294">
        <f>DEDEL!R126</f>
        <v>0</v>
      </c>
      <c r="G604" s="294"/>
      <c r="H604" s="294"/>
      <c r="I604" s="294"/>
      <c r="J604" s="294"/>
      <c r="K604" s="294"/>
      <c r="L604" s="294"/>
      <c r="M604" s="294"/>
      <c r="N604" s="294"/>
      <c r="O604" s="294"/>
      <c r="P604" s="294"/>
    </row>
    <row r="605" spans="1:16" x14ac:dyDescent="0.25">
      <c r="A605" s="39" t="str">
        <f>DEDEL!A127</f>
        <v>DEDELEGATION</v>
      </c>
      <c r="B605" s="39">
        <f>DEDEL!C127</f>
        <v>3022045</v>
      </c>
      <c r="C605" s="39" t="str">
        <f>DEDEL!D127</f>
        <v>Northside Primary School</v>
      </c>
      <c r="D605" s="39" t="str">
        <f>DEDEL!M127</f>
        <v>DDEL2</v>
      </c>
      <c r="E605" s="294">
        <f>DEDEL!Q127</f>
        <v>-676.2</v>
      </c>
      <c r="F605" s="294">
        <f>DEDEL!R127</f>
        <v>0</v>
      </c>
      <c r="G605" s="294"/>
      <c r="H605" s="294"/>
      <c r="I605" s="294"/>
      <c r="J605" s="294"/>
      <c r="K605" s="294"/>
      <c r="L605" s="294"/>
      <c r="M605" s="294"/>
      <c r="N605" s="294"/>
      <c r="O605" s="294"/>
      <c r="P605" s="294"/>
    </row>
    <row r="606" spans="1:16" x14ac:dyDescent="0.25">
      <c r="A606" s="39" t="str">
        <f>DEDEL!A128</f>
        <v>DEDELEGATION</v>
      </c>
      <c r="B606" s="39">
        <f>DEDEL!C128</f>
        <v>3022053</v>
      </c>
      <c r="C606" s="39" t="str">
        <f>DEDEL!D128</f>
        <v>The Noam Primary School</v>
      </c>
      <c r="D606" s="39" t="str">
        <f>DEDEL!M128</f>
        <v>DDEL2</v>
      </c>
      <c r="E606" s="294">
        <f>DEDEL!Q128</f>
        <v>-656.88</v>
      </c>
      <c r="F606" s="294">
        <f>DEDEL!R128</f>
        <v>0</v>
      </c>
      <c r="G606" s="294"/>
      <c r="H606" s="294"/>
      <c r="I606" s="294"/>
      <c r="J606" s="294"/>
      <c r="K606" s="294"/>
      <c r="L606" s="294"/>
      <c r="M606" s="294"/>
      <c r="N606" s="294"/>
      <c r="O606" s="294"/>
      <c r="P606" s="294"/>
    </row>
    <row r="607" spans="1:16" x14ac:dyDescent="0.25">
      <c r="A607" s="39" t="str">
        <f>DEDEL!A129</f>
        <v>DEDELEGATION</v>
      </c>
      <c r="B607" s="39">
        <f>DEDEL!C129</f>
        <v>3022054</v>
      </c>
      <c r="C607" s="39" t="str">
        <f>DEDEL!D129</f>
        <v>Woodridge Primary School</v>
      </c>
      <c r="D607" s="39" t="str">
        <f>DEDEL!M129</f>
        <v>DDEL2</v>
      </c>
      <c r="E607" s="294">
        <f>DEDEL!Q129</f>
        <v>-660.1</v>
      </c>
      <c r="F607" s="294">
        <f>DEDEL!R129</f>
        <v>0</v>
      </c>
      <c r="G607" s="294"/>
      <c r="H607" s="294"/>
      <c r="I607" s="294"/>
      <c r="J607" s="294"/>
      <c r="K607" s="294"/>
      <c r="L607" s="294"/>
      <c r="M607" s="294"/>
      <c r="N607" s="294"/>
      <c r="O607" s="294"/>
      <c r="P607" s="294"/>
    </row>
    <row r="608" spans="1:16" x14ac:dyDescent="0.25">
      <c r="A608" s="39" t="str">
        <f>DEDEL!A130</f>
        <v>DEDELEGATION</v>
      </c>
      <c r="B608" s="39">
        <f>DEDEL!C130</f>
        <v>3022055</v>
      </c>
      <c r="C608" s="39" t="str">
        <f>DEDEL!D130</f>
        <v>Tudor Primary School</v>
      </c>
      <c r="D608" s="39" t="str">
        <f>DEDEL!M130</f>
        <v>DDEL2</v>
      </c>
      <c r="E608" s="294">
        <f>DEDEL!Q130</f>
        <v>-689.08</v>
      </c>
      <c r="F608" s="294">
        <f>DEDEL!R130</f>
        <v>0</v>
      </c>
      <c r="G608" s="294"/>
      <c r="H608" s="294"/>
      <c r="I608" s="294"/>
      <c r="J608" s="294"/>
      <c r="K608" s="294"/>
      <c r="L608" s="294"/>
      <c r="M608" s="294"/>
      <c r="N608" s="294"/>
      <c r="O608" s="294"/>
      <c r="P608" s="294"/>
    </row>
    <row r="609" spans="1:16" x14ac:dyDescent="0.25">
      <c r="A609" s="39" t="str">
        <f>DEDEL!A131</f>
        <v>DEDELEGATION</v>
      </c>
      <c r="B609" s="39">
        <f>DEDEL!C131</f>
        <v>3022057</v>
      </c>
      <c r="C609" s="39" t="str">
        <f>DEDEL!D131</f>
        <v>Underhill School</v>
      </c>
      <c r="D609" s="39" t="str">
        <f>DEDEL!M131</f>
        <v>DDEL2</v>
      </c>
      <c r="E609" s="294">
        <f>DEDEL!Q131</f>
        <v>-1555.26</v>
      </c>
      <c r="F609" s="294">
        <f>DEDEL!R131</f>
        <v>0</v>
      </c>
      <c r="G609" s="294"/>
      <c r="H609" s="294"/>
      <c r="I609" s="294"/>
      <c r="J609" s="294"/>
      <c r="K609" s="294"/>
      <c r="L609" s="294"/>
      <c r="M609" s="294"/>
      <c r="N609" s="294"/>
      <c r="O609" s="294"/>
      <c r="P609" s="294"/>
    </row>
    <row r="610" spans="1:16" x14ac:dyDescent="0.25">
      <c r="A610" s="39" t="str">
        <f>DEDEL!A132</f>
        <v>DEDELEGATION</v>
      </c>
      <c r="B610" s="39">
        <f>DEDEL!C132</f>
        <v>3022060</v>
      </c>
      <c r="C610" s="39" t="str">
        <f>DEDEL!D132</f>
        <v>Whitings Hill Primary School</v>
      </c>
      <c r="D610" s="39" t="str">
        <f>DEDEL!M132</f>
        <v>DDEL2</v>
      </c>
      <c r="E610" s="294">
        <f>DEDEL!Q132</f>
        <v>-1355.6200000000001</v>
      </c>
      <c r="F610" s="294">
        <f>DEDEL!R132</f>
        <v>0</v>
      </c>
      <c r="G610" s="294"/>
      <c r="H610" s="294"/>
      <c r="I610" s="294"/>
      <c r="J610" s="294"/>
      <c r="K610" s="294"/>
      <c r="L610" s="294"/>
      <c r="M610" s="294"/>
      <c r="N610" s="294"/>
      <c r="O610" s="294"/>
      <c r="P610" s="294"/>
    </row>
    <row r="611" spans="1:16" x14ac:dyDescent="0.25">
      <c r="A611" s="39" t="str">
        <f>DEDEL!A133</f>
        <v>DEDELEGATION</v>
      </c>
      <c r="B611" s="39">
        <f>DEDEL!C133</f>
        <v>3022067</v>
      </c>
      <c r="C611" s="39" t="str">
        <f>DEDEL!D133</f>
        <v>Chalgrove Primary School</v>
      </c>
      <c r="D611" s="39" t="str">
        <f>DEDEL!M133</f>
        <v>DDEL2</v>
      </c>
      <c r="E611" s="294">
        <f>DEDEL!Q133</f>
        <v>-730.94</v>
      </c>
      <c r="F611" s="294">
        <f>DEDEL!R133</f>
        <v>0</v>
      </c>
      <c r="G611" s="294"/>
      <c r="H611" s="294"/>
      <c r="I611" s="294"/>
      <c r="J611" s="294"/>
      <c r="K611" s="294"/>
      <c r="L611" s="294"/>
      <c r="M611" s="294"/>
      <c r="N611" s="294"/>
      <c r="O611" s="294"/>
      <c r="P611" s="294"/>
    </row>
    <row r="612" spans="1:16" x14ac:dyDescent="0.25">
      <c r="A612" s="39" t="str">
        <f>DEDEL!A134</f>
        <v>DEDELEGATION</v>
      </c>
      <c r="B612" s="39">
        <f>DEDEL!C134</f>
        <v>3022070</v>
      </c>
      <c r="C612" s="39" t="str">
        <f>DEDEL!D134</f>
        <v>Sunnyfields Primary School</v>
      </c>
      <c r="D612" s="39" t="str">
        <f>DEDEL!M134</f>
        <v>DDEL2</v>
      </c>
      <c r="E612" s="294">
        <f>DEDEL!Q134</f>
        <v>-666.54000000000008</v>
      </c>
      <c r="F612" s="294">
        <f>DEDEL!R134</f>
        <v>0</v>
      </c>
      <c r="G612" s="294"/>
      <c r="H612" s="294"/>
      <c r="I612" s="294"/>
      <c r="J612" s="294"/>
      <c r="K612" s="294"/>
      <c r="L612" s="294"/>
      <c r="M612" s="294"/>
      <c r="N612" s="294"/>
      <c r="O612" s="294"/>
      <c r="P612" s="294"/>
    </row>
    <row r="613" spans="1:16" x14ac:dyDescent="0.25">
      <c r="A613" s="39" t="str">
        <f>DEDEL!A135</f>
        <v>DEDELEGATION</v>
      </c>
      <c r="B613" s="39">
        <f>DEDEL!C135</f>
        <v>3022071</v>
      </c>
      <c r="C613" s="39" t="str">
        <f>DEDEL!D135</f>
        <v>Queenswell Infant &amp; Nursery School</v>
      </c>
      <c r="D613" s="39" t="str">
        <f>DEDEL!M135</f>
        <v>DDEL2</v>
      </c>
      <c r="E613" s="294">
        <f>DEDEL!Q135</f>
        <v>-550.62</v>
      </c>
      <c r="F613" s="294">
        <f>DEDEL!R135</f>
        <v>0</v>
      </c>
      <c r="G613" s="294"/>
      <c r="H613" s="294"/>
      <c r="I613" s="294"/>
      <c r="J613" s="294"/>
      <c r="K613" s="294"/>
      <c r="L613" s="294"/>
      <c r="M613" s="294"/>
      <c r="N613" s="294"/>
      <c r="O613" s="294"/>
      <c r="P613" s="294"/>
    </row>
    <row r="614" spans="1:16" x14ac:dyDescent="0.25">
      <c r="A614" s="39" t="str">
        <f>DEDEL!A136</f>
        <v>DEDELEGATION</v>
      </c>
      <c r="B614" s="39">
        <f>DEDEL!C136</f>
        <v>3022072</v>
      </c>
      <c r="C614" s="39" t="str">
        <f>DEDEL!D136</f>
        <v>Queenswell Junior School</v>
      </c>
      <c r="D614" s="39" t="str">
        <f>DEDEL!M136</f>
        <v>DDEL2</v>
      </c>
      <c r="E614" s="294">
        <f>DEDEL!Q136</f>
        <v>-933.80000000000007</v>
      </c>
      <c r="F614" s="294">
        <f>DEDEL!R136</f>
        <v>0</v>
      </c>
      <c r="G614" s="294"/>
      <c r="H614" s="294"/>
      <c r="I614" s="294"/>
      <c r="J614" s="294"/>
      <c r="K614" s="294"/>
      <c r="L614" s="294"/>
      <c r="M614" s="294"/>
      <c r="N614" s="294"/>
      <c r="O614" s="294"/>
      <c r="P614" s="294"/>
    </row>
    <row r="615" spans="1:16" x14ac:dyDescent="0.25">
      <c r="A615" s="39" t="str">
        <f>DEDEL!A137</f>
        <v>DEDELEGATION</v>
      </c>
      <c r="B615" s="39">
        <f>DEDEL!C137</f>
        <v>3022073</v>
      </c>
      <c r="C615" s="39" t="str">
        <f>DEDEL!D137</f>
        <v>Danegrove Primary School</v>
      </c>
      <c r="D615" s="39" t="str">
        <f>DEDEL!M137</f>
        <v>DDEL2</v>
      </c>
      <c r="E615" s="294">
        <f>DEDEL!Q137</f>
        <v>-1983.5200000000002</v>
      </c>
      <c r="F615" s="294">
        <f>DEDEL!R137</f>
        <v>0</v>
      </c>
      <c r="G615" s="294"/>
      <c r="H615" s="294"/>
      <c r="I615" s="294"/>
      <c r="J615" s="294"/>
      <c r="K615" s="294"/>
      <c r="L615" s="294"/>
      <c r="M615" s="294"/>
      <c r="N615" s="294"/>
      <c r="O615" s="294"/>
      <c r="P615" s="294"/>
    </row>
    <row r="616" spans="1:16" x14ac:dyDescent="0.25">
      <c r="A616" s="39" t="str">
        <f>DEDEL!A138</f>
        <v>DEDELEGATION</v>
      </c>
      <c r="B616" s="39">
        <f>DEDEL!C138</f>
        <v>3022076</v>
      </c>
      <c r="C616" s="39" t="str">
        <f>DEDEL!D138</f>
        <v>Wessex Gardens Primary School</v>
      </c>
      <c r="D616" s="39" t="str">
        <f>DEDEL!M138</f>
        <v>DDEL2</v>
      </c>
      <c r="E616" s="294">
        <f>DEDEL!Q138</f>
        <v>-1052.94</v>
      </c>
      <c r="F616" s="294">
        <f>DEDEL!R138</f>
        <v>0</v>
      </c>
      <c r="G616" s="294"/>
      <c r="H616" s="294"/>
      <c r="I616" s="294"/>
      <c r="J616" s="294"/>
      <c r="K616" s="294"/>
      <c r="L616" s="294"/>
      <c r="M616" s="294"/>
      <c r="N616" s="294"/>
      <c r="O616" s="294"/>
      <c r="P616" s="294"/>
    </row>
    <row r="617" spans="1:16" x14ac:dyDescent="0.25">
      <c r="A617" s="39" t="str">
        <f>DEDEL!A139</f>
        <v>DEDELEGATION</v>
      </c>
      <c r="B617" s="39">
        <f>DEDEL!C139</f>
        <v>3022077</v>
      </c>
      <c r="C617" s="39" t="str">
        <f>DEDEL!D139</f>
        <v>The Orion Primary School</v>
      </c>
      <c r="D617" s="39" t="str">
        <f>DEDEL!M139</f>
        <v>DDEL2</v>
      </c>
      <c r="E617" s="294">
        <f>DEDEL!Q139</f>
        <v>-2701.5800000000004</v>
      </c>
      <c r="F617" s="294">
        <f>DEDEL!R139</f>
        <v>0</v>
      </c>
      <c r="G617" s="294"/>
      <c r="H617" s="294"/>
      <c r="I617" s="294"/>
      <c r="J617" s="294"/>
      <c r="K617" s="294"/>
      <c r="L617" s="294"/>
      <c r="M617" s="294"/>
      <c r="N617" s="294"/>
      <c r="O617" s="294"/>
      <c r="P617" s="294"/>
    </row>
    <row r="618" spans="1:16" x14ac:dyDescent="0.25">
      <c r="A618" s="39" t="str">
        <f>DEDEL!A140</f>
        <v>DEDELEGATION</v>
      </c>
      <c r="B618" s="39">
        <f>DEDEL!C140</f>
        <v>3022078</v>
      </c>
      <c r="C618" s="39" t="str">
        <f>DEDEL!D140</f>
        <v>Pardes House Primary School</v>
      </c>
      <c r="D618" s="39" t="str">
        <f>DEDEL!M140</f>
        <v>DDEL2</v>
      </c>
      <c r="E618" s="294">
        <f>DEDEL!Q140</f>
        <v>-1143.1000000000001</v>
      </c>
      <c r="F618" s="294">
        <f>DEDEL!R140</f>
        <v>0</v>
      </c>
      <c r="G618" s="294"/>
      <c r="H618" s="294"/>
      <c r="I618" s="294"/>
      <c r="J618" s="294"/>
      <c r="K618" s="294"/>
      <c r="L618" s="294"/>
      <c r="M618" s="294"/>
      <c r="N618" s="294"/>
      <c r="O618" s="294"/>
      <c r="P618" s="294"/>
    </row>
    <row r="619" spans="1:16" x14ac:dyDescent="0.25">
      <c r="A619" s="39" t="str">
        <f>DEDEL!A141</f>
        <v>DEDELEGATION</v>
      </c>
      <c r="B619" s="39">
        <f>DEDEL!C141</f>
        <v>3022079</v>
      </c>
      <c r="C619" s="39" t="str">
        <f>DEDEL!D141</f>
        <v>Beis Yaakov Primary School</v>
      </c>
      <c r="D619" s="39" t="str">
        <f>DEDEL!M141</f>
        <v>DDEL2</v>
      </c>
      <c r="E619" s="294">
        <f>DEDEL!Q141</f>
        <v>-1352.4</v>
      </c>
      <c r="F619" s="294">
        <f>DEDEL!R141</f>
        <v>0</v>
      </c>
      <c r="G619" s="294"/>
      <c r="H619" s="294"/>
      <c r="I619" s="294"/>
      <c r="J619" s="294"/>
      <c r="K619" s="294"/>
      <c r="L619" s="294"/>
      <c r="M619" s="294"/>
      <c r="N619" s="294"/>
      <c r="O619" s="294"/>
      <c r="P619" s="294"/>
    </row>
    <row r="620" spans="1:16" x14ac:dyDescent="0.25">
      <c r="A620" s="39" t="str">
        <f>DEDEL!A142</f>
        <v>DEDELEGATION</v>
      </c>
      <c r="B620" s="39">
        <f>DEDEL!C142</f>
        <v>3023300</v>
      </c>
      <c r="C620" s="39" t="str">
        <f>DEDEL!D142</f>
        <v>All Saints' CofE Primary School NW2</v>
      </c>
      <c r="D620" s="39" t="str">
        <f>DEDEL!M142</f>
        <v>DDEL2</v>
      </c>
      <c r="E620" s="294">
        <f>DEDEL!Q142</f>
        <v>-515.20000000000005</v>
      </c>
      <c r="F620" s="294">
        <f>DEDEL!R142</f>
        <v>0</v>
      </c>
      <c r="G620" s="294"/>
      <c r="H620" s="294"/>
      <c r="I620" s="294"/>
      <c r="J620" s="294"/>
      <c r="K620" s="294"/>
      <c r="L620" s="294"/>
      <c r="M620" s="294"/>
      <c r="N620" s="294"/>
      <c r="O620" s="294"/>
      <c r="P620" s="294"/>
    </row>
    <row r="621" spans="1:16" x14ac:dyDescent="0.25">
      <c r="A621" s="39" t="str">
        <f>DEDEL!A143</f>
        <v>DEDELEGATION</v>
      </c>
      <c r="B621" s="39">
        <f>DEDEL!C143</f>
        <v>3023302</v>
      </c>
      <c r="C621" s="39" t="str">
        <f>DEDEL!D143</f>
        <v>Christ Church Primary School</v>
      </c>
      <c r="D621" s="39" t="str">
        <f>DEDEL!M143</f>
        <v>DDEL2</v>
      </c>
      <c r="E621" s="294">
        <f>DEDEL!Q143</f>
        <v>-676.2</v>
      </c>
      <c r="F621" s="294">
        <f>DEDEL!R143</f>
        <v>0</v>
      </c>
      <c r="G621" s="294"/>
      <c r="H621" s="294"/>
      <c r="I621" s="294"/>
      <c r="J621" s="294"/>
      <c r="K621" s="294"/>
      <c r="L621" s="294"/>
      <c r="M621" s="294"/>
      <c r="N621" s="294"/>
      <c r="O621" s="294"/>
      <c r="P621" s="294"/>
    </row>
    <row r="622" spans="1:16" x14ac:dyDescent="0.25">
      <c r="A622" s="39" t="str">
        <f>DEDEL!A144</f>
        <v>DEDELEGATION</v>
      </c>
      <c r="B622" s="39">
        <f>DEDEL!C144</f>
        <v>3023304</v>
      </c>
      <c r="C622" s="39" t="str">
        <f>DEDEL!D144</f>
        <v>Holy Trinity CofE Primary School</v>
      </c>
      <c r="D622" s="39" t="str">
        <f>DEDEL!M144</f>
        <v>DDEL2</v>
      </c>
      <c r="E622" s="294">
        <f>DEDEL!Q144</f>
        <v>-621.46</v>
      </c>
      <c r="F622" s="294">
        <f>DEDEL!R144</f>
        <v>0</v>
      </c>
      <c r="G622" s="294"/>
      <c r="H622" s="294"/>
      <c r="I622" s="294"/>
      <c r="J622" s="294"/>
      <c r="K622" s="294"/>
      <c r="L622" s="294"/>
      <c r="M622" s="294"/>
      <c r="N622" s="294"/>
      <c r="O622" s="294"/>
      <c r="P622" s="294"/>
    </row>
    <row r="623" spans="1:16" x14ac:dyDescent="0.25">
      <c r="A623" s="39" t="str">
        <f>DEDEL!A145</f>
        <v>DEDELEGATION</v>
      </c>
      <c r="B623" s="39">
        <f>DEDEL!C145</f>
        <v>3023305</v>
      </c>
      <c r="C623" s="39" t="str">
        <f>DEDEL!D145</f>
        <v>Monken Hadley CofE Primary School</v>
      </c>
      <c r="D623" s="39" t="str">
        <f>DEDEL!M145</f>
        <v>DDEL2</v>
      </c>
      <c r="E623" s="294">
        <f>DEDEL!Q145</f>
        <v>-483.00000000000006</v>
      </c>
      <c r="F623" s="294">
        <f>DEDEL!R145</f>
        <v>0</v>
      </c>
      <c r="G623" s="294"/>
      <c r="H623" s="294"/>
      <c r="I623" s="294"/>
      <c r="J623" s="294"/>
      <c r="K623" s="294"/>
      <c r="L623" s="294"/>
      <c r="M623" s="294"/>
      <c r="N623" s="294"/>
      <c r="O623" s="294"/>
      <c r="P623" s="294"/>
    </row>
    <row r="624" spans="1:16" x14ac:dyDescent="0.25">
      <c r="A624" s="39" t="str">
        <f>DEDEL!A146</f>
        <v>DEDELEGATION</v>
      </c>
      <c r="B624" s="39">
        <f>DEDEL!C146</f>
        <v>3023307</v>
      </c>
      <c r="C624" s="39" t="str">
        <f>DEDEL!D146</f>
        <v>St John's CofE Junior Mixed and Infant School</v>
      </c>
      <c r="D624" s="39" t="str">
        <f>DEDEL!M146</f>
        <v>DDEL2</v>
      </c>
      <c r="E624" s="294">
        <f>DEDEL!Q146</f>
        <v>-676.2</v>
      </c>
      <c r="F624" s="294">
        <f>DEDEL!R146</f>
        <v>0</v>
      </c>
      <c r="G624" s="294"/>
      <c r="H624" s="294"/>
      <c r="I624" s="294"/>
      <c r="J624" s="294"/>
      <c r="K624" s="294"/>
      <c r="L624" s="294"/>
      <c r="M624" s="294"/>
      <c r="N624" s="294"/>
      <c r="O624" s="294"/>
      <c r="P624" s="294"/>
    </row>
    <row r="625" spans="1:16" x14ac:dyDescent="0.25">
      <c r="A625" s="39" t="str">
        <f>DEDEL!A147</f>
        <v>DEDELEGATION</v>
      </c>
      <c r="B625" s="39">
        <f>DEDEL!C147</f>
        <v>3023309</v>
      </c>
      <c r="C625" s="39" t="str">
        <f>DEDEL!D147</f>
        <v>St John's CofE Primary School</v>
      </c>
      <c r="D625" s="39" t="str">
        <f>DEDEL!M147</f>
        <v>DDEL2</v>
      </c>
      <c r="E625" s="294">
        <f>DEDEL!Q147</f>
        <v>-676.2</v>
      </c>
      <c r="F625" s="294">
        <f>DEDEL!R147</f>
        <v>0</v>
      </c>
      <c r="G625" s="294"/>
      <c r="H625" s="294"/>
      <c r="I625" s="294"/>
      <c r="J625" s="294"/>
      <c r="K625" s="294"/>
      <c r="L625" s="294"/>
      <c r="M625" s="294"/>
      <c r="N625" s="294"/>
      <c r="O625" s="294"/>
      <c r="P625" s="294"/>
    </row>
    <row r="626" spans="1:16" x14ac:dyDescent="0.25">
      <c r="A626" s="39" t="str">
        <f>DEDEL!A148</f>
        <v>DEDELEGATION</v>
      </c>
      <c r="B626" s="39">
        <f>DEDEL!C148</f>
        <v>3023311</v>
      </c>
      <c r="C626" s="39" t="str">
        <f>DEDEL!D148</f>
        <v>St Mary's CofE Primary School</v>
      </c>
      <c r="D626" s="39" t="str">
        <f>DEDEL!M148</f>
        <v>DDEL2</v>
      </c>
      <c r="E626" s="294">
        <f>DEDEL!Q148</f>
        <v>-1323.42</v>
      </c>
      <c r="F626" s="294">
        <f>DEDEL!R148</f>
        <v>0</v>
      </c>
      <c r="G626" s="294"/>
      <c r="H626" s="294"/>
      <c r="I626" s="294"/>
      <c r="J626" s="294"/>
      <c r="K626" s="294"/>
      <c r="L626" s="294"/>
      <c r="M626" s="294"/>
      <c r="N626" s="294"/>
      <c r="O626" s="294"/>
      <c r="P626" s="294"/>
    </row>
    <row r="627" spans="1:16" x14ac:dyDescent="0.25">
      <c r="A627" s="39" t="str">
        <f>DEDEL!A149</f>
        <v>DEDELEGATION</v>
      </c>
      <c r="B627" s="39">
        <f>DEDEL!C149</f>
        <v>3023312</v>
      </c>
      <c r="C627" s="39" t="str">
        <f>DEDEL!D149</f>
        <v>St Mary's CofE Primary School, East Barnet</v>
      </c>
      <c r="D627" s="39" t="str">
        <f>DEDEL!M149</f>
        <v>DDEL2</v>
      </c>
      <c r="E627" s="294">
        <f>DEDEL!Q149</f>
        <v>-685.86</v>
      </c>
      <c r="F627" s="294">
        <f>DEDEL!R149</f>
        <v>0</v>
      </c>
      <c r="G627" s="294"/>
      <c r="H627" s="294"/>
      <c r="I627" s="294"/>
      <c r="J627" s="294"/>
      <c r="K627" s="294"/>
      <c r="L627" s="294"/>
      <c r="M627" s="294"/>
      <c r="N627" s="294"/>
      <c r="O627" s="294"/>
      <c r="P627" s="294"/>
    </row>
    <row r="628" spans="1:16" x14ac:dyDescent="0.25">
      <c r="A628" s="39" t="str">
        <f>DEDEL!A150</f>
        <v>DEDELEGATION</v>
      </c>
      <c r="B628" s="39">
        <f>DEDEL!C150</f>
        <v>3023313</v>
      </c>
      <c r="C628" s="39" t="str">
        <f>DEDEL!D150</f>
        <v>St Paul's CofE Primary School N11</v>
      </c>
      <c r="D628" s="39" t="str">
        <f>DEDEL!M150</f>
        <v>DDEL2</v>
      </c>
      <c r="E628" s="294">
        <f>DEDEL!Q150</f>
        <v>-644</v>
      </c>
      <c r="F628" s="294">
        <f>DEDEL!R150</f>
        <v>0</v>
      </c>
      <c r="G628" s="294"/>
      <c r="H628" s="294"/>
      <c r="I628" s="294"/>
      <c r="J628" s="294"/>
      <c r="K628" s="294"/>
      <c r="L628" s="294"/>
      <c r="M628" s="294"/>
      <c r="N628" s="294"/>
      <c r="O628" s="294"/>
      <c r="P628" s="294"/>
    </row>
    <row r="629" spans="1:16" x14ac:dyDescent="0.25">
      <c r="A629" s="39" t="str">
        <f>DEDEL!A151</f>
        <v>DEDELEGATION</v>
      </c>
      <c r="B629" s="39">
        <f>DEDEL!C151</f>
        <v>3023314</v>
      </c>
      <c r="C629" s="39" t="str">
        <f>DEDEL!D151</f>
        <v>St Paul's CofE Primary School NW7</v>
      </c>
      <c r="D629" s="39" t="str">
        <f>DEDEL!M151</f>
        <v>DDEL2</v>
      </c>
      <c r="E629" s="294">
        <f>DEDEL!Q151</f>
        <v>-672.98</v>
      </c>
      <c r="F629" s="294">
        <f>DEDEL!R151</f>
        <v>0</v>
      </c>
      <c r="G629" s="294"/>
      <c r="H629" s="294"/>
      <c r="I629" s="294"/>
      <c r="J629" s="294"/>
      <c r="K629" s="294"/>
      <c r="L629" s="294"/>
      <c r="M629" s="294"/>
      <c r="N629" s="294"/>
      <c r="O629" s="294"/>
      <c r="P629" s="294"/>
    </row>
    <row r="630" spans="1:16" x14ac:dyDescent="0.25">
      <c r="A630" s="39" t="str">
        <f>DEDEL!A152</f>
        <v>DEDELEGATION</v>
      </c>
      <c r="B630" s="39">
        <f>DEDEL!C152</f>
        <v>3023315</v>
      </c>
      <c r="C630" s="39" t="str">
        <f>DEDEL!D152</f>
        <v>St Andrew's CofE Voluntary Aided Primary School, Totteridge</v>
      </c>
      <c r="D630" s="39" t="str">
        <f>DEDEL!M152</f>
        <v>DDEL2</v>
      </c>
      <c r="E630" s="294">
        <f>DEDEL!Q152</f>
        <v>-666.54000000000008</v>
      </c>
      <c r="F630" s="294">
        <f>DEDEL!R152</f>
        <v>0</v>
      </c>
      <c r="G630" s="294"/>
      <c r="H630" s="294"/>
      <c r="I630" s="294"/>
      <c r="J630" s="294"/>
      <c r="K630" s="294"/>
      <c r="L630" s="294"/>
      <c r="M630" s="294"/>
      <c r="N630" s="294"/>
      <c r="O630" s="294"/>
      <c r="P630" s="294"/>
    </row>
    <row r="631" spans="1:16" x14ac:dyDescent="0.25">
      <c r="A631" s="39" t="str">
        <f>DEDEL!A153</f>
        <v>DEDELEGATION</v>
      </c>
      <c r="B631" s="39">
        <f>DEDEL!C153</f>
        <v>3023316</v>
      </c>
      <c r="C631" s="39" t="str">
        <f>DEDEL!D153</f>
        <v>Trent CofE Primary School</v>
      </c>
      <c r="D631" s="39" t="str">
        <f>DEDEL!M153</f>
        <v>DDEL2</v>
      </c>
      <c r="E631" s="294">
        <f>DEDEL!Q153</f>
        <v>-679.42000000000007</v>
      </c>
      <c r="F631" s="294">
        <f>DEDEL!R153</f>
        <v>0</v>
      </c>
      <c r="G631" s="294"/>
      <c r="H631" s="294"/>
      <c r="I631" s="294"/>
      <c r="J631" s="294"/>
      <c r="K631" s="294"/>
      <c r="L631" s="294"/>
      <c r="M631" s="294"/>
      <c r="N631" s="294"/>
      <c r="O631" s="294"/>
      <c r="P631" s="294"/>
    </row>
    <row r="632" spans="1:16" x14ac:dyDescent="0.25">
      <c r="A632" s="39" t="str">
        <f>DEDEL!A154</f>
        <v>DEDELEGATION</v>
      </c>
      <c r="B632" s="39">
        <f>DEDEL!C154</f>
        <v>3023317</v>
      </c>
      <c r="C632" s="39" t="str">
        <f>DEDEL!D154</f>
        <v>All Saints' CofE Primary School N20</v>
      </c>
      <c r="D632" s="39" t="str">
        <f>DEDEL!M154</f>
        <v>DDEL2</v>
      </c>
      <c r="E632" s="294">
        <f>DEDEL!Q154</f>
        <v>-679.42000000000007</v>
      </c>
      <c r="F632" s="294">
        <f>DEDEL!R154</f>
        <v>0</v>
      </c>
      <c r="G632" s="294"/>
      <c r="H632" s="294"/>
      <c r="I632" s="294"/>
      <c r="J632" s="294"/>
      <c r="K632" s="294"/>
      <c r="L632" s="294"/>
      <c r="M632" s="294"/>
      <c r="N632" s="294"/>
      <c r="O632" s="294"/>
      <c r="P632" s="294"/>
    </row>
    <row r="633" spans="1:16" x14ac:dyDescent="0.25">
      <c r="A633" s="39" t="str">
        <f>DEDEL!A155</f>
        <v>DEDELEGATION</v>
      </c>
      <c r="B633" s="39">
        <f>DEDEL!C155</f>
        <v>3023500</v>
      </c>
      <c r="C633" s="39" t="str">
        <f>DEDEL!D155</f>
        <v>The Annunciation Catholic Infant School</v>
      </c>
      <c r="D633" s="39" t="str">
        <f>DEDEL!M155</f>
        <v>DDEL2</v>
      </c>
      <c r="E633" s="294">
        <f>DEDEL!Q155</f>
        <v>-412.16</v>
      </c>
      <c r="F633" s="294">
        <f>DEDEL!R155</f>
        <v>0</v>
      </c>
      <c r="G633" s="294"/>
      <c r="H633" s="294"/>
      <c r="I633" s="294"/>
      <c r="J633" s="294"/>
      <c r="K633" s="294"/>
      <c r="L633" s="294"/>
      <c r="M633" s="294"/>
      <c r="N633" s="294"/>
      <c r="O633" s="294"/>
      <c r="P633" s="294"/>
    </row>
    <row r="634" spans="1:16" x14ac:dyDescent="0.25">
      <c r="A634" s="39" t="str">
        <f>DEDEL!A156</f>
        <v>DEDELEGATION</v>
      </c>
      <c r="B634" s="39">
        <f>DEDEL!C156</f>
        <v>3023501</v>
      </c>
      <c r="C634" s="39" t="str">
        <f>DEDEL!D156</f>
        <v>Our Lady of Lourdes RC School</v>
      </c>
      <c r="D634" s="39" t="str">
        <f>DEDEL!M156</f>
        <v>DDEL2</v>
      </c>
      <c r="E634" s="294">
        <f>DEDEL!Q156</f>
        <v>-663.32</v>
      </c>
      <c r="F634" s="294">
        <f>DEDEL!R156</f>
        <v>0</v>
      </c>
      <c r="G634" s="294"/>
      <c r="H634" s="294"/>
      <c r="I634" s="294"/>
      <c r="J634" s="294"/>
      <c r="K634" s="294"/>
      <c r="L634" s="294"/>
      <c r="M634" s="294"/>
      <c r="N634" s="294"/>
      <c r="O634" s="294"/>
      <c r="P634" s="294"/>
    </row>
    <row r="635" spans="1:16" x14ac:dyDescent="0.25">
      <c r="A635" s="39" t="str">
        <f>DEDEL!A157</f>
        <v>DEDELEGATION</v>
      </c>
      <c r="B635" s="39">
        <f>DEDEL!C157</f>
        <v>3023502</v>
      </c>
      <c r="C635" s="39" t="str">
        <f>DEDEL!D157</f>
        <v>St Agnes' Catholic Primary School</v>
      </c>
      <c r="D635" s="39" t="str">
        <f>DEDEL!M157</f>
        <v>DDEL2</v>
      </c>
      <c r="E635" s="294">
        <f>DEDEL!Q157</f>
        <v>-1239.7</v>
      </c>
      <c r="F635" s="294">
        <f>DEDEL!R157</f>
        <v>0</v>
      </c>
      <c r="G635" s="294"/>
      <c r="H635" s="294"/>
      <c r="I635" s="294"/>
      <c r="J635" s="294"/>
      <c r="K635" s="294"/>
      <c r="L635" s="294"/>
      <c r="M635" s="294"/>
      <c r="N635" s="294"/>
      <c r="O635" s="294"/>
      <c r="P635" s="294"/>
    </row>
    <row r="636" spans="1:16" x14ac:dyDescent="0.25">
      <c r="A636" s="39" t="str">
        <f>DEDEL!A158</f>
        <v>DEDELEGATION</v>
      </c>
      <c r="B636" s="39">
        <f>DEDEL!C158</f>
        <v>3023504</v>
      </c>
      <c r="C636" s="39" t="str">
        <f>DEDEL!D158</f>
        <v>St Catherine's RC School</v>
      </c>
      <c r="D636" s="39" t="str">
        <f>DEDEL!M158</f>
        <v>DDEL2</v>
      </c>
      <c r="E636" s="294">
        <f>DEDEL!Q158</f>
        <v>-1345.96</v>
      </c>
      <c r="F636" s="294">
        <f>DEDEL!R158</f>
        <v>0</v>
      </c>
      <c r="G636" s="294"/>
      <c r="H636" s="294"/>
      <c r="I636" s="294"/>
      <c r="J636" s="294"/>
      <c r="K636" s="294"/>
      <c r="L636" s="294"/>
      <c r="M636" s="294"/>
      <c r="N636" s="294"/>
      <c r="O636" s="294"/>
      <c r="P636" s="294"/>
    </row>
    <row r="637" spans="1:16" x14ac:dyDescent="0.25">
      <c r="A637" s="39" t="str">
        <f>DEDEL!A159</f>
        <v>DEDELEGATION</v>
      </c>
      <c r="B637" s="39">
        <f>DEDEL!C159</f>
        <v>3023506</v>
      </c>
      <c r="C637" s="39" t="str">
        <f>DEDEL!D159</f>
        <v>St Vincent's Catholic Primary School</v>
      </c>
      <c r="D637" s="39" t="str">
        <f>DEDEL!M159</f>
        <v>DDEL2</v>
      </c>
      <c r="E637" s="294">
        <f>DEDEL!Q159</f>
        <v>-920.92000000000007</v>
      </c>
      <c r="F637" s="294">
        <f>DEDEL!R159</f>
        <v>0</v>
      </c>
      <c r="G637" s="294"/>
      <c r="H637" s="294"/>
      <c r="I637" s="294"/>
      <c r="J637" s="294"/>
      <c r="K637" s="294"/>
      <c r="L637" s="294"/>
      <c r="M637" s="294"/>
      <c r="N637" s="294"/>
      <c r="O637" s="294"/>
      <c r="P637" s="294"/>
    </row>
    <row r="638" spans="1:16" x14ac:dyDescent="0.25">
      <c r="A638" s="39" t="str">
        <f>DEDEL!A160</f>
        <v>DEDELEGATION</v>
      </c>
      <c r="B638" s="39">
        <f>DEDEL!C160</f>
        <v>3023507</v>
      </c>
      <c r="C638" s="39" t="str">
        <f>DEDEL!D160</f>
        <v>St Theresa's Catholic Primary School</v>
      </c>
      <c r="D638" s="39" t="str">
        <f>DEDEL!M160</f>
        <v>DDEL2</v>
      </c>
      <c r="E638" s="294">
        <f>DEDEL!Q160</f>
        <v>-550.62</v>
      </c>
      <c r="F638" s="294">
        <f>DEDEL!R160</f>
        <v>0</v>
      </c>
      <c r="G638" s="294"/>
      <c r="H638" s="294"/>
      <c r="I638" s="294"/>
      <c r="J638" s="294"/>
      <c r="K638" s="294"/>
      <c r="L638" s="294"/>
      <c r="M638" s="294"/>
      <c r="N638" s="294"/>
      <c r="O638" s="294"/>
      <c r="P638" s="294"/>
    </row>
    <row r="639" spans="1:16" x14ac:dyDescent="0.25">
      <c r="A639" s="39" t="str">
        <f>DEDEL!A161</f>
        <v>DEDELEGATION</v>
      </c>
      <c r="B639" s="39">
        <f>DEDEL!C161</f>
        <v>3023509</v>
      </c>
      <c r="C639" s="39" t="str">
        <f>DEDEL!D161</f>
        <v>St Joseph's Catholic Primary School</v>
      </c>
      <c r="D639" s="39" t="str">
        <f>DEDEL!M161</f>
        <v>DDEL2</v>
      </c>
      <c r="E639" s="294">
        <f>DEDEL!Q161</f>
        <v>-1420.02</v>
      </c>
      <c r="F639" s="294">
        <f>DEDEL!R161</f>
        <v>0</v>
      </c>
      <c r="G639" s="294"/>
      <c r="H639" s="294"/>
      <c r="I639" s="294"/>
      <c r="J639" s="294"/>
      <c r="K639" s="294"/>
      <c r="L639" s="294"/>
      <c r="M639" s="294"/>
      <c r="N639" s="294"/>
      <c r="O639" s="294"/>
      <c r="P639" s="294"/>
    </row>
    <row r="640" spans="1:16" x14ac:dyDescent="0.25">
      <c r="A640" s="39" t="str">
        <f>DEDEL!A162</f>
        <v>DEDELEGATION</v>
      </c>
      <c r="B640" s="39">
        <f>DEDEL!C162</f>
        <v>3023510</v>
      </c>
      <c r="C640" s="39" t="str">
        <f>DEDEL!D162</f>
        <v>Sacred Heart Roman Catholic Primary School</v>
      </c>
      <c r="D640" s="39" t="str">
        <f>DEDEL!M162</f>
        <v>DDEL2</v>
      </c>
      <c r="E640" s="294">
        <f>DEDEL!Q162</f>
        <v>-1252.5800000000002</v>
      </c>
      <c r="F640" s="294">
        <f>DEDEL!R162</f>
        <v>0</v>
      </c>
      <c r="G640" s="294"/>
      <c r="H640" s="294"/>
      <c r="I640" s="294"/>
      <c r="J640" s="294"/>
      <c r="K640" s="294"/>
      <c r="L640" s="294"/>
      <c r="M640" s="294"/>
      <c r="N640" s="294"/>
      <c r="O640" s="294"/>
      <c r="P640" s="294"/>
    </row>
    <row r="641" spans="1:16" x14ac:dyDescent="0.25">
      <c r="A641" s="39" t="str">
        <f>DEDEL!A163</f>
        <v>DEDELEGATION</v>
      </c>
      <c r="B641" s="39">
        <f>DEDEL!C163</f>
        <v>3023511</v>
      </c>
      <c r="C641" s="39" t="str">
        <f>DEDEL!D163</f>
        <v>Blessed Dominic Catholic Primary School</v>
      </c>
      <c r="D641" s="39" t="str">
        <f>DEDEL!M163</f>
        <v>DDEL2</v>
      </c>
      <c r="E641" s="294">
        <f>DEDEL!Q163</f>
        <v>-1339.52</v>
      </c>
      <c r="F641" s="294">
        <f>DEDEL!R163</f>
        <v>0</v>
      </c>
      <c r="G641" s="294"/>
      <c r="H641" s="294"/>
      <c r="I641" s="294"/>
      <c r="J641" s="294"/>
      <c r="K641" s="294"/>
      <c r="L641" s="294"/>
      <c r="M641" s="294"/>
      <c r="N641" s="294"/>
      <c r="O641" s="294"/>
      <c r="P641" s="294"/>
    </row>
    <row r="642" spans="1:16" x14ac:dyDescent="0.25">
      <c r="A642" s="39" t="str">
        <f>DEDEL!A164</f>
        <v>DEDELEGATION</v>
      </c>
      <c r="B642" s="39">
        <f>DEDEL!C164</f>
        <v>3023512</v>
      </c>
      <c r="C642" s="39" t="str">
        <f>DEDEL!D164</f>
        <v>Rosh Pinah Primary School</v>
      </c>
      <c r="D642" s="39" t="str">
        <f>DEDEL!M164</f>
        <v>DDEL2</v>
      </c>
      <c r="E642" s="294">
        <f>DEDEL!Q164</f>
        <v>-1143.1000000000001</v>
      </c>
      <c r="F642" s="294">
        <f>DEDEL!R164</f>
        <v>0</v>
      </c>
      <c r="G642" s="294"/>
      <c r="H642" s="294"/>
      <c r="I642" s="294"/>
      <c r="J642" s="294"/>
      <c r="K642" s="294"/>
      <c r="L642" s="294"/>
      <c r="M642" s="294"/>
      <c r="N642" s="294"/>
      <c r="O642" s="294"/>
      <c r="P642" s="294"/>
    </row>
    <row r="643" spans="1:16" x14ac:dyDescent="0.25">
      <c r="A643" s="39" t="str">
        <f>DEDEL!A165</f>
        <v>DEDELEGATION</v>
      </c>
      <c r="B643" s="39">
        <f>DEDEL!C165</f>
        <v>3023513</v>
      </c>
      <c r="C643" s="39" t="str">
        <f>DEDEL!D165</f>
        <v>Menorah Primary School</v>
      </c>
      <c r="D643" s="39" t="str">
        <f>DEDEL!M165</f>
        <v>DDEL2</v>
      </c>
      <c r="E643" s="294">
        <f>DEDEL!Q165</f>
        <v>-1220.3800000000001</v>
      </c>
      <c r="F643" s="294">
        <f>DEDEL!R165</f>
        <v>0</v>
      </c>
      <c r="G643" s="294"/>
      <c r="H643" s="294"/>
      <c r="I643" s="294"/>
      <c r="J643" s="294"/>
      <c r="K643" s="294"/>
      <c r="L643" s="294"/>
      <c r="M643" s="294"/>
      <c r="N643" s="294"/>
      <c r="O643" s="294"/>
      <c r="P643" s="294"/>
    </row>
    <row r="644" spans="1:16" x14ac:dyDescent="0.25">
      <c r="A644" s="39" t="str">
        <f>DEDEL!A166</f>
        <v>DEDELEGATION</v>
      </c>
      <c r="B644" s="39">
        <f>DEDEL!C166</f>
        <v>3023514</v>
      </c>
      <c r="C644" s="39" t="str">
        <f>DEDEL!D166</f>
        <v>The Annunciation RC Junior School</v>
      </c>
      <c r="D644" s="39" t="str">
        <f>DEDEL!M166</f>
        <v>DDEL2</v>
      </c>
      <c r="E644" s="294">
        <f>DEDEL!Q166</f>
        <v>-586.04000000000008</v>
      </c>
      <c r="F644" s="294">
        <f>DEDEL!R166</f>
        <v>0</v>
      </c>
      <c r="G644" s="294"/>
      <c r="H644" s="294"/>
      <c r="I644" s="294"/>
      <c r="J644" s="294"/>
      <c r="K644" s="294"/>
      <c r="L644" s="294"/>
      <c r="M644" s="294"/>
      <c r="N644" s="294"/>
      <c r="O644" s="294"/>
      <c r="P644" s="294"/>
    </row>
    <row r="645" spans="1:16" x14ac:dyDescent="0.25">
      <c r="A645" s="39" t="str">
        <f>DEDEL!A167</f>
        <v>DEDELEGATION</v>
      </c>
      <c r="B645" s="39">
        <f>DEDEL!C167</f>
        <v>3023516</v>
      </c>
      <c r="C645" s="39" t="str">
        <f>DEDEL!D167</f>
        <v>Hasmonean Primary School</v>
      </c>
      <c r="D645" s="39" t="str">
        <f>DEDEL!M167</f>
        <v>DDEL2</v>
      </c>
      <c r="E645" s="294">
        <f>DEDEL!Q167</f>
        <v>-637.56000000000006</v>
      </c>
      <c r="F645" s="294">
        <f>DEDEL!R167</f>
        <v>0</v>
      </c>
      <c r="G645" s="294"/>
      <c r="H645" s="294"/>
      <c r="I645" s="294"/>
      <c r="J645" s="294"/>
      <c r="K645" s="294"/>
      <c r="L645" s="294"/>
      <c r="M645" s="294"/>
      <c r="N645" s="294"/>
      <c r="O645" s="294"/>
      <c r="P645" s="294"/>
    </row>
    <row r="646" spans="1:16" x14ac:dyDescent="0.25">
      <c r="A646" s="39" t="str">
        <f>DEDEL!A168</f>
        <v>DEDELEGATION</v>
      </c>
      <c r="B646" s="39">
        <f>DEDEL!C168</f>
        <v>3023518</v>
      </c>
      <c r="C646" s="39" t="str">
        <f>DEDEL!D168</f>
        <v>Woodcroft Primary School</v>
      </c>
      <c r="D646" s="39" t="str">
        <f>DEDEL!M168</f>
        <v>DDEL2</v>
      </c>
      <c r="E646" s="294">
        <f>DEDEL!Q168</f>
        <v>-1230.04</v>
      </c>
      <c r="F646" s="294">
        <f>DEDEL!R168</f>
        <v>0</v>
      </c>
      <c r="G646" s="294"/>
      <c r="H646" s="294"/>
      <c r="I646" s="294"/>
      <c r="J646" s="294"/>
      <c r="K646" s="294"/>
      <c r="L646" s="294"/>
      <c r="M646" s="294"/>
      <c r="N646" s="294"/>
      <c r="O646" s="294"/>
      <c r="P646" s="294"/>
    </row>
    <row r="647" spans="1:16" x14ac:dyDescent="0.25">
      <c r="A647" s="39" t="str">
        <f>DEDEL!A169</f>
        <v>DEDELEGATION</v>
      </c>
      <c r="B647" s="39">
        <f>DEDEL!C169</f>
        <v>3023520</v>
      </c>
      <c r="C647" s="39" t="str">
        <f>DEDEL!D169</f>
        <v>Akiva School</v>
      </c>
      <c r="D647" s="39" t="str">
        <f>DEDEL!M169</f>
        <v>DDEL2</v>
      </c>
      <c r="E647" s="294">
        <f>DEDEL!Q169</f>
        <v>-1355.6200000000001</v>
      </c>
      <c r="F647" s="294">
        <f>DEDEL!R169</f>
        <v>0</v>
      </c>
      <c r="G647" s="294"/>
      <c r="H647" s="294"/>
      <c r="I647" s="294"/>
      <c r="J647" s="294"/>
      <c r="K647" s="294"/>
      <c r="L647" s="294"/>
      <c r="M647" s="294"/>
      <c r="N647" s="294"/>
      <c r="O647" s="294"/>
      <c r="P647" s="294"/>
    </row>
    <row r="648" spans="1:16" x14ac:dyDescent="0.25">
      <c r="A648" s="39" t="str">
        <f>DEDEL!A170</f>
        <v>DEDELEGATION</v>
      </c>
      <c r="B648" s="39">
        <f>DEDEL!C170</f>
        <v>3023523</v>
      </c>
      <c r="C648" s="39" t="str">
        <f>DEDEL!D170</f>
        <v>Martin Primary School</v>
      </c>
      <c r="D648" s="39" t="str">
        <f>DEDEL!M170</f>
        <v>DDEL2</v>
      </c>
      <c r="E648" s="294">
        <f>DEDEL!Q170</f>
        <v>-1999.6200000000001</v>
      </c>
      <c r="F648" s="294">
        <f>DEDEL!R170</f>
        <v>0</v>
      </c>
      <c r="G648" s="294"/>
      <c r="H648" s="294"/>
      <c r="I648" s="294"/>
      <c r="J648" s="294"/>
      <c r="K648" s="294"/>
      <c r="L648" s="294"/>
      <c r="M648" s="294"/>
      <c r="N648" s="294"/>
      <c r="O648" s="294"/>
      <c r="P648" s="294"/>
    </row>
    <row r="649" spans="1:16" x14ac:dyDescent="0.25">
      <c r="A649" s="39" t="str">
        <f>DEDEL!A171</f>
        <v>DEDELEGATION</v>
      </c>
      <c r="B649" s="39">
        <f>DEDEL!C171</f>
        <v>3023524</v>
      </c>
      <c r="C649" s="39" t="str">
        <f>DEDEL!D171</f>
        <v>Beit Shvidler Primary School</v>
      </c>
      <c r="D649" s="39" t="str">
        <f>DEDEL!M171</f>
        <v>DDEL2</v>
      </c>
      <c r="E649" s="294">
        <f>DEDEL!Q171</f>
        <v>-631.12</v>
      </c>
      <c r="F649" s="294">
        <f>DEDEL!R171</f>
        <v>0</v>
      </c>
      <c r="G649" s="294"/>
      <c r="H649" s="294"/>
      <c r="I649" s="294"/>
      <c r="J649" s="294"/>
      <c r="K649" s="294"/>
      <c r="L649" s="294"/>
      <c r="M649" s="294"/>
      <c r="N649" s="294"/>
      <c r="O649" s="294"/>
      <c r="P649" s="294"/>
    </row>
    <row r="650" spans="1:16" x14ac:dyDescent="0.25">
      <c r="A650" s="39" t="str">
        <f>DEDEL!A172</f>
        <v>DEDELEGATION</v>
      </c>
      <c r="B650" s="39">
        <f>DEDEL!C172</f>
        <v>3025201</v>
      </c>
      <c r="C650" s="39" t="str">
        <f>DEDEL!D172</f>
        <v>Osidge Primary School</v>
      </c>
      <c r="D650" s="39" t="str">
        <f>DEDEL!M172</f>
        <v>DDEL2</v>
      </c>
      <c r="E650" s="294">
        <f>DEDEL!Q172</f>
        <v>-1333.0800000000002</v>
      </c>
      <c r="F650" s="294">
        <f>DEDEL!R172</f>
        <v>0</v>
      </c>
      <c r="G650" s="294"/>
      <c r="H650" s="294"/>
      <c r="I650" s="294"/>
      <c r="J650" s="294"/>
      <c r="K650" s="294"/>
      <c r="L650" s="294"/>
      <c r="M650" s="294"/>
      <c r="N650" s="294"/>
      <c r="O650" s="294"/>
      <c r="P650" s="294"/>
    </row>
    <row r="651" spans="1:16" x14ac:dyDescent="0.25">
      <c r="A651" s="39" t="str">
        <f>DEDEL!A173</f>
        <v>DEDELEGATION</v>
      </c>
      <c r="B651" s="39">
        <f>DEDEL!C173</f>
        <v>3025948</v>
      </c>
      <c r="C651" s="39" t="str">
        <f>DEDEL!D173</f>
        <v>Mathilda Marks-Kennedy Jewish Primary School</v>
      </c>
      <c r="D651" s="39" t="str">
        <f>DEDEL!M173</f>
        <v>DDEL2</v>
      </c>
      <c r="E651" s="294">
        <f>DEDEL!Q173</f>
        <v>-660.1</v>
      </c>
      <c r="F651" s="294">
        <f>DEDEL!R173</f>
        <v>0</v>
      </c>
      <c r="G651" s="294"/>
      <c r="H651" s="294"/>
      <c r="I651" s="294"/>
      <c r="J651" s="294"/>
      <c r="K651" s="294"/>
      <c r="L651" s="294"/>
      <c r="M651" s="294"/>
      <c r="N651" s="294"/>
      <c r="O651" s="294"/>
      <c r="P651" s="294"/>
    </row>
    <row r="652" spans="1:16" x14ac:dyDescent="0.25">
      <c r="A652" s="39" t="str">
        <f>DEDEL!A174</f>
        <v>DEDELEGATION</v>
      </c>
      <c r="B652" s="39">
        <f>DEDEL!C174</f>
        <v>3025949</v>
      </c>
      <c r="C652" s="39" t="str">
        <f>DEDEL!D174</f>
        <v>Menorah Foundation School</v>
      </c>
      <c r="D652" s="39" t="str">
        <f>DEDEL!M174</f>
        <v>DDEL2</v>
      </c>
      <c r="E652" s="294">
        <f>DEDEL!Q174</f>
        <v>-1155.98</v>
      </c>
      <c r="F652" s="294">
        <f>DEDEL!R174</f>
        <v>0</v>
      </c>
      <c r="G652" s="294"/>
      <c r="H652" s="294"/>
      <c r="I652" s="294"/>
      <c r="J652" s="294"/>
      <c r="K652" s="294"/>
      <c r="L652" s="294"/>
      <c r="M652" s="294"/>
      <c r="N652" s="294"/>
      <c r="O652" s="294"/>
      <c r="P652" s="294"/>
    </row>
    <row r="653" spans="1:16" x14ac:dyDescent="0.25">
      <c r="A653" s="39" t="str">
        <f>DEDEL!A175</f>
        <v>DEDELEGATION</v>
      </c>
      <c r="B653" s="39">
        <f>DEDEL!C175</f>
        <v>3024003</v>
      </c>
      <c r="C653" s="39" t="str">
        <f>DEDEL!D175</f>
        <v>Friern Barnet School</v>
      </c>
      <c r="D653" s="39" t="str">
        <f>DEDEL!M175</f>
        <v>DDEL2</v>
      </c>
      <c r="E653" s="294">
        <f>DEDEL!Q175</f>
        <v>0</v>
      </c>
      <c r="F653" s="294">
        <f>DEDEL!R175</f>
        <v>0</v>
      </c>
      <c r="G653" s="294"/>
      <c r="H653" s="294"/>
      <c r="I653" s="294"/>
      <c r="J653" s="294"/>
      <c r="K653" s="294"/>
      <c r="L653" s="294"/>
      <c r="M653" s="294"/>
      <c r="N653" s="294"/>
      <c r="O653" s="294"/>
      <c r="P653" s="294"/>
    </row>
    <row r="654" spans="1:16" x14ac:dyDescent="0.25">
      <c r="A654" s="39" t="str">
        <f>DEDEL!A176</f>
        <v>DEDELEGATION</v>
      </c>
      <c r="B654" s="39">
        <f>DEDEL!C176</f>
        <v>3024004</v>
      </c>
      <c r="C654" s="39" t="str">
        <f>DEDEL!D176</f>
        <v>Menorah High School for Girls</v>
      </c>
      <c r="D654" s="39" t="str">
        <f>DEDEL!M176</f>
        <v>DDEL2</v>
      </c>
      <c r="E654" s="294">
        <f>DEDEL!Q176</f>
        <v>0</v>
      </c>
      <c r="F654" s="294">
        <f>DEDEL!R176</f>
        <v>0</v>
      </c>
      <c r="G654" s="294"/>
      <c r="H654" s="294"/>
      <c r="I654" s="294"/>
      <c r="J654" s="294"/>
      <c r="K654" s="294"/>
      <c r="L654" s="294"/>
      <c r="M654" s="294"/>
      <c r="N654" s="294"/>
      <c r="O654" s="294"/>
      <c r="P654" s="294"/>
    </row>
    <row r="655" spans="1:16" x14ac:dyDescent="0.25">
      <c r="A655" s="39" t="str">
        <f>DEDEL!A177</f>
        <v>DEDELEGATION</v>
      </c>
      <c r="B655" s="39">
        <f>DEDEL!C177</f>
        <v>3025404</v>
      </c>
      <c r="C655" s="39" t="str">
        <f>DEDEL!D177</f>
        <v>St Michael's Catholic Grammar School</v>
      </c>
      <c r="D655" s="39" t="str">
        <f>DEDEL!M177</f>
        <v>DDEL2</v>
      </c>
      <c r="E655" s="294">
        <f>DEDEL!Q177</f>
        <v>0</v>
      </c>
      <c r="F655" s="294">
        <f>DEDEL!R177</f>
        <v>0</v>
      </c>
      <c r="G655" s="294"/>
      <c r="H655" s="294"/>
      <c r="I655" s="294"/>
      <c r="J655" s="294"/>
      <c r="K655" s="294"/>
      <c r="L655" s="294"/>
      <c r="M655" s="294"/>
      <c r="N655" s="294"/>
      <c r="O655" s="294"/>
      <c r="P655" s="294"/>
    </row>
    <row r="656" spans="1:16" x14ac:dyDescent="0.25">
      <c r="A656" s="39" t="str">
        <f>DEDEL!A178</f>
        <v>DEDELEGATION</v>
      </c>
      <c r="B656" s="39">
        <f>DEDEL!C178</f>
        <v>3025405</v>
      </c>
      <c r="C656" s="39" t="str">
        <f>DEDEL!D178</f>
        <v>Finchley Catholic High School</v>
      </c>
      <c r="D656" s="39" t="str">
        <f>DEDEL!M178</f>
        <v>DDEL2</v>
      </c>
      <c r="E656" s="294">
        <f>DEDEL!Q178</f>
        <v>0</v>
      </c>
      <c r="F656" s="294">
        <f>DEDEL!R178</f>
        <v>0</v>
      </c>
      <c r="G656" s="294"/>
      <c r="H656" s="294"/>
      <c r="I656" s="294"/>
      <c r="J656" s="294"/>
      <c r="K656" s="294"/>
      <c r="L656" s="294"/>
      <c r="M656" s="294"/>
      <c r="N656" s="294"/>
      <c r="O656" s="294"/>
      <c r="P656" s="294"/>
    </row>
    <row r="657" spans="1:16" x14ac:dyDescent="0.25">
      <c r="A657" s="39" t="str">
        <f>DEDEL!A179</f>
        <v>DEDELEGATION</v>
      </c>
      <c r="B657" s="39">
        <f>DEDEL!C179</f>
        <v>3025407</v>
      </c>
      <c r="C657" s="39" t="str">
        <f>DEDEL!D179</f>
        <v>St James' Catholic High School</v>
      </c>
      <c r="D657" s="39" t="str">
        <f>DEDEL!M179</f>
        <v>DDEL2</v>
      </c>
      <c r="E657" s="294">
        <f>DEDEL!Q179</f>
        <v>0</v>
      </c>
      <c r="F657" s="294">
        <f>DEDEL!R179</f>
        <v>0</v>
      </c>
      <c r="G657" s="294"/>
      <c r="H657" s="294"/>
      <c r="I657" s="294"/>
      <c r="J657" s="294"/>
      <c r="K657" s="294"/>
      <c r="L657" s="294"/>
      <c r="M657" s="294"/>
      <c r="N657" s="294"/>
      <c r="O657" s="294"/>
      <c r="P657" s="294"/>
    </row>
    <row r="658" spans="1:16" x14ac:dyDescent="0.25">
      <c r="A658" s="39" t="str">
        <f>DEDEL!A180</f>
        <v>DEDELEGATION</v>
      </c>
      <c r="B658" s="39">
        <f>DEDEL!C180</f>
        <v>3025427</v>
      </c>
      <c r="C658" s="39" t="str">
        <f>DEDEL!D180</f>
        <v>JCoSS</v>
      </c>
      <c r="D658" s="39" t="str">
        <f>DEDEL!M180</f>
        <v>DDEL2</v>
      </c>
      <c r="E658" s="294">
        <f>DEDEL!Q180</f>
        <v>0</v>
      </c>
      <c r="F658" s="294">
        <f>DEDEL!R180</f>
        <v>0</v>
      </c>
      <c r="G658" s="294"/>
      <c r="H658" s="294"/>
      <c r="I658" s="294"/>
      <c r="J658" s="294"/>
      <c r="K658" s="294"/>
      <c r="L658" s="294"/>
      <c r="M658" s="294"/>
      <c r="N658" s="294"/>
      <c r="O658" s="294"/>
      <c r="P658" s="294"/>
    </row>
    <row r="659" spans="1:16" x14ac:dyDescent="0.25">
      <c r="A659" s="39" t="str">
        <f>DEDEL!A181</f>
        <v>DEDELEGATION</v>
      </c>
      <c r="B659" s="39">
        <f>DEDEL!C181</f>
        <v>3023521</v>
      </c>
      <c r="C659" s="39" t="str">
        <f>DEDEL!D181</f>
        <v>St Mary's and St John's CofE School</v>
      </c>
      <c r="D659" s="39" t="str">
        <f>DEDEL!M181</f>
        <v>DDEL2</v>
      </c>
      <c r="E659" s="294">
        <f>DEDEL!Q181</f>
        <v>-1874.0400000000002</v>
      </c>
      <c r="F659" s="294">
        <f>DEDEL!R181</f>
        <v>0</v>
      </c>
      <c r="G659" s="294"/>
      <c r="H659" s="294"/>
      <c r="I659" s="294"/>
      <c r="J659" s="294"/>
      <c r="K659" s="294"/>
      <c r="L659" s="294"/>
      <c r="M659" s="294"/>
      <c r="N659" s="294"/>
      <c r="O659" s="294"/>
      <c r="P659" s="294"/>
    </row>
    <row r="660" spans="1:16" x14ac:dyDescent="0.25">
      <c r="A660" s="39" t="str">
        <f>DEDEL!A182</f>
        <v>DEDELEGATION</v>
      </c>
      <c r="B660" s="39">
        <f>DEDEL!C182</f>
        <v>3022002</v>
      </c>
      <c r="C660" s="39" t="str">
        <f>DEDEL!D182</f>
        <v>Barnfield Primary School</v>
      </c>
      <c r="D660" s="39" t="str">
        <f>DEDEL!M182</f>
        <v>DDEL3</v>
      </c>
      <c r="E660" s="294">
        <f>DEDEL!Q182</f>
        <v>-1282.3199999999977</v>
      </c>
      <c r="F660" s="294">
        <f>DEDEL!R182</f>
        <v>0</v>
      </c>
      <c r="G660" s="294"/>
      <c r="H660" s="294"/>
      <c r="I660" s="294"/>
      <c r="J660" s="294"/>
      <c r="K660" s="294"/>
      <c r="L660" s="294"/>
      <c r="M660" s="294"/>
      <c r="N660" s="294"/>
      <c r="O660" s="294"/>
      <c r="P660" s="294"/>
    </row>
    <row r="661" spans="1:16" x14ac:dyDescent="0.25">
      <c r="A661" s="39" t="str">
        <f>DEDEL!A183</f>
        <v>DEDELEGATION</v>
      </c>
      <c r="B661" s="39">
        <f>DEDEL!C183</f>
        <v>3022003</v>
      </c>
      <c r="C661" s="39" t="str">
        <f>DEDEL!D183</f>
        <v>Bell Lane Primary School</v>
      </c>
      <c r="D661" s="39" t="str">
        <f>DEDEL!M183</f>
        <v>DDEL3</v>
      </c>
      <c r="E661" s="294">
        <f>DEDEL!Q183</f>
        <v>-1948.1399999999983</v>
      </c>
      <c r="F661" s="294">
        <f>DEDEL!R183</f>
        <v>0</v>
      </c>
      <c r="G661" s="294"/>
      <c r="H661" s="294"/>
      <c r="I661" s="294"/>
      <c r="J661" s="294"/>
      <c r="K661" s="294"/>
      <c r="L661" s="294"/>
      <c r="M661" s="294"/>
      <c r="N661" s="294"/>
      <c r="O661" s="294"/>
      <c r="P661" s="294"/>
    </row>
    <row r="662" spans="1:16" x14ac:dyDescent="0.25">
      <c r="A662" s="39" t="str">
        <f>DEDEL!A184</f>
        <v>DEDELEGATION</v>
      </c>
      <c r="B662" s="39">
        <f>DEDEL!C184</f>
        <v>3022007</v>
      </c>
      <c r="C662" s="39" t="str">
        <f>DEDEL!D184</f>
        <v>Brookland Junior School</v>
      </c>
      <c r="D662" s="39" t="str">
        <f>DEDEL!M184</f>
        <v>DDEL3</v>
      </c>
      <c r="E662" s="294">
        <f>DEDEL!Q184</f>
        <v>-998.72999999999786</v>
      </c>
      <c r="F662" s="294">
        <f>DEDEL!R184</f>
        <v>0</v>
      </c>
      <c r="G662" s="294"/>
      <c r="H662" s="294"/>
      <c r="I662" s="294"/>
      <c r="J662" s="294"/>
      <c r="K662" s="294"/>
      <c r="L662" s="294"/>
      <c r="M662" s="294"/>
      <c r="N662" s="294"/>
      <c r="O662" s="294"/>
      <c r="P662" s="294"/>
    </row>
    <row r="663" spans="1:16" x14ac:dyDescent="0.25">
      <c r="A663" s="39" t="str">
        <f>DEDEL!A185</f>
        <v>DEDELEGATION</v>
      </c>
      <c r="B663" s="39">
        <f>DEDEL!C185</f>
        <v>3022008</v>
      </c>
      <c r="C663" s="39" t="str">
        <f>DEDEL!D185</f>
        <v>Brookland Infant and Nursery School</v>
      </c>
      <c r="D663" s="39" t="str">
        <f>DEDEL!M185</f>
        <v>DDEL3</v>
      </c>
      <c r="E663" s="294">
        <f>DEDEL!Q185</f>
        <v>-517.86000000000149</v>
      </c>
      <c r="F663" s="294">
        <f>DEDEL!R185</f>
        <v>0</v>
      </c>
      <c r="G663" s="294"/>
      <c r="H663" s="294"/>
      <c r="I663" s="294"/>
      <c r="J663" s="294"/>
      <c r="K663" s="294"/>
      <c r="L663" s="294"/>
      <c r="M663" s="294"/>
      <c r="N663" s="294"/>
      <c r="O663" s="294"/>
      <c r="P663" s="294"/>
    </row>
    <row r="664" spans="1:16" x14ac:dyDescent="0.25">
      <c r="A664" s="39" t="str">
        <f>DEDEL!A186</f>
        <v>DEDELEGATION</v>
      </c>
      <c r="B664" s="39">
        <f>DEDEL!C186</f>
        <v>3022009</v>
      </c>
      <c r="C664" s="39" t="str">
        <f>DEDEL!D186</f>
        <v>Brunswick Park Primary and Nursery School</v>
      </c>
      <c r="D664" s="39" t="str">
        <f>DEDEL!M186</f>
        <v>DDEL3</v>
      </c>
      <c r="E664" s="294">
        <f>DEDEL!Q186</f>
        <v>-961.73999999999944</v>
      </c>
      <c r="F664" s="294">
        <f>DEDEL!R186</f>
        <v>0</v>
      </c>
      <c r="G664" s="294"/>
      <c r="H664" s="294"/>
      <c r="I664" s="294"/>
      <c r="J664" s="294"/>
      <c r="K664" s="294"/>
      <c r="L664" s="294"/>
      <c r="M664" s="294"/>
      <c r="N664" s="294"/>
      <c r="O664" s="294"/>
      <c r="P664" s="294"/>
    </row>
    <row r="665" spans="1:16" x14ac:dyDescent="0.25">
      <c r="A665" s="39" t="str">
        <f>DEDEL!A187</f>
        <v>DEDELEGATION</v>
      </c>
      <c r="B665" s="39">
        <f>DEDEL!C187</f>
        <v>3022011</v>
      </c>
      <c r="C665" s="39" t="str">
        <f>DEDEL!D187</f>
        <v>Church Hill School</v>
      </c>
      <c r="D665" s="39" t="str">
        <f>DEDEL!M187</f>
        <v>DDEL3</v>
      </c>
      <c r="E665" s="294">
        <f>DEDEL!Q187</f>
        <v>-382.23000000000121</v>
      </c>
      <c r="F665" s="294">
        <f>DEDEL!R187</f>
        <v>0</v>
      </c>
      <c r="G665" s="294"/>
      <c r="H665" s="294"/>
      <c r="I665" s="294"/>
      <c r="J665" s="294"/>
      <c r="K665" s="294"/>
      <c r="L665" s="294"/>
      <c r="M665" s="294"/>
      <c r="N665" s="294"/>
      <c r="O665" s="294"/>
      <c r="P665" s="294"/>
    </row>
    <row r="666" spans="1:16" x14ac:dyDescent="0.25">
      <c r="A666" s="39" t="str">
        <f>DEDEL!A188</f>
        <v>DEDELEGATION</v>
      </c>
      <c r="B666" s="39">
        <f>DEDEL!C188</f>
        <v>3022014</v>
      </c>
      <c r="C666" s="39" t="str">
        <f>DEDEL!D188</f>
        <v>Colindale Primary School</v>
      </c>
      <c r="D666" s="39" t="str">
        <f>DEDEL!M188</f>
        <v>DDEL3</v>
      </c>
      <c r="E666" s="294">
        <f>DEDEL!Q188</f>
        <v>-2404.3499999999981</v>
      </c>
      <c r="F666" s="294">
        <f>DEDEL!R188</f>
        <v>0</v>
      </c>
      <c r="G666" s="294"/>
      <c r="H666" s="294"/>
      <c r="I666" s="294"/>
      <c r="J666" s="294"/>
      <c r="K666" s="294"/>
      <c r="L666" s="294"/>
      <c r="M666" s="294"/>
      <c r="N666" s="294"/>
      <c r="O666" s="294"/>
      <c r="P666" s="294"/>
    </row>
    <row r="667" spans="1:16" x14ac:dyDescent="0.25">
      <c r="A667" s="39" t="str">
        <f>DEDEL!A189</f>
        <v>DEDELEGATION</v>
      </c>
      <c r="B667" s="39">
        <f>DEDEL!C189</f>
        <v>3022015</v>
      </c>
      <c r="C667" s="39" t="str">
        <f>DEDEL!D189</f>
        <v>Coppetts Wood Primary School</v>
      </c>
      <c r="D667" s="39" t="str">
        <f>DEDEL!M189</f>
        <v>DDEL3</v>
      </c>
      <c r="E667" s="294">
        <f>DEDEL!Q189</f>
        <v>-875.42999999999984</v>
      </c>
      <c r="F667" s="294">
        <f>DEDEL!R189</f>
        <v>0</v>
      </c>
      <c r="G667" s="294"/>
      <c r="H667" s="294"/>
      <c r="I667" s="294"/>
      <c r="J667" s="294"/>
      <c r="K667" s="294"/>
      <c r="L667" s="294"/>
      <c r="M667" s="294"/>
      <c r="N667" s="294"/>
      <c r="O667" s="294"/>
      <c r="P667" s="294"/>
    </row>
    <row r="668" spans="1:16" x14ac:dyDescent="0.25">
      <c r="A668" s="39" t="str">
        <f>DEDEL!A190</f>
        <v>DEDELEGATION</v>
      </c>
      <c r="B668" s="39">
        <f>DEDEL!C190</f>
        <v>3022016</v>
      </c>
      <c r="C668" s="39" t="str">
        <f>DEDEL!D190</f>
        <v>Courtland School</v>
      </c>
      <c r="D668" s="39" t="str">
        <f>DEDEL!M190</f>
        <v>DDEL3</v>
      </c>
      <c r="E668" s="294">
        <f>DEDEL!Q190</f>
        <v>-345.2399999999991</v>
      </c>
      <c r="F668" s="294">
        <f>DEDEL!R190</f>
        <v>0</v>
      </c>
      <c r="G668" s="294"/>
      <c r="H668" s="294"/>
      <c r="I668" s="294"/>
      <c r="J668" s="294"/>
      <c r="K668" s="294"/>
      <c r="L668" s="294"/>
      <c r="M668" s="294"/>
      <c r="N668" s="294"/>
      <c r="O668" s="294"/>
      <c r="P668" s="294"/>
    </row>
    <row r="669" spans="1:16" x14ac:dyDescent="0.25">
      <c r="A669" s="39" t="str">
        <f>DEDEL!A191</f>
        <v>DEDELEGATION</v>
      </c>
      <c r="B669" s="39">
        <f>DEDEL!C191</f>
        <v>3022017</v>
      </c>
      <c r="C669" s="39" t="str">
        <f>DEDEL!D191</f>
        <v>Cromer Road Primary School</v>
      </c>
      <c r="D669" s="39" t="str">
        <f>DEDEL!M191</f>
        <v>DDEL3</v>
      </c>
      <c r="E669" s="294">
        <f>DEDEL!Q191</f>
        <v>-1233.0000000000011</v>
      </c>
      <c r="F669" s="294">
        <f>DEDEL!R191</f>
        <v>0</v>
      </c>
      <c r="G669" s="294"/>
      <c r="H669" s="294"/>
      <c r="I669" s="294"/>
      <c r="J669" s="294"/>
      <c r="K669" s="294"/>
      <c r="L669" s="294"/>
      <c r="M669" s="294"/>
      <c r="N669" s="294"/>
      <c r="O669" s="294"/>
      <c r="P669" s="294"/>
    </row>
    <row r="670" spans="1:16" x14ac:dyDescent="0.25">
      <c r="A670" s="39" t="str">
        <f>DEDEL!A192</f>
        <v>DEDELEGATION</v>
      </c>
      <c r="B670" s="39">
        <f>DEDEL!C192</f>
        <v>3022019</v>
      </c>
      <c r="C670" s="39" t="str">
        <f>DEDEL!D192</f>
        <v>Deansbrook Infant School</v>
      </c>
      <c r="D670" s="39" t="str">
        <f>DEDEL!M192</f>
        <v>DDEL3</v>
      </c>
      <c r="E670" s="294">
        <f>DEDEL!Q192</f>
        <v>-579.50999999999988</v>
      </c>
      <c r="F670" s="294">
        <f>DEDEL!R192</f>
        <v>0</v>
      </c>
      <c r="G670" s="294"/>
      <c r="H670" s="294"/>
      <c r="I670" s="294"/>
      <c r="J670" s="294"/>
      <c r="K670" s="294"/>
      <c r="L670" s="294"/>
      <c r="M670" s="294"/>
      <c r="N670" s="294"/>
      <c r="O670" s="294"/>
      <c r="P670" s="294"/>
    </row>
    <row r="671" spans="1:16" x14ac:dyDescent="0.25">
      <c r="A671" s="39" t="str">
        <f>DEDEL!A193</f>
        <v>DEDELEGATION</v>
      </c>
      <c r="B671" s="39">
        <f>DEDEL!C193</f>
        <v>3022021</v>
      </c>
      <c r="C671" s="39" t="str">
        <f>DEDEL!D193</f>
        <v>Dollis Primary School</v>
      </c>
      <c r="D671" s="39" t="str">
        <f>DEDEL!M193</f>
        <v>DDEL3</v>
      </c>
      <c r="E671" s="294">
        <f>DEDEL!Q193</f>
        <v>-1578.2399999999998</v>
      </c>
      <c r="F671" s="294">
        <f>DEDEL!R193</f>
        <v>0</v>
      </c>
      <c r="G671" s="294"/>
      <c r="H671" s="294"/>
      <c r="I671" s="294"/>
      <c r="J671" s="294"/>
      <c r="K671" s="294"/>
      <c r="L671" s="294"/>
      <c r="M671" s="294"/>
      <c r="N671" s="294"/>
      <c r="O671" s="294"/>
      <c r="P671" s="294"/>
    </row>
    <row r="672" spans="1:16" x14ac:dyDescent="0.25">
      <c r="A672" s="39" t="str">
        <f>DEDEL!A194</f>
        <v>DEDELEGATION</v>
      </c>
      <c r="B672" s="39">
        <f>DEDEL!C194</f>
        <v>3022023</v>
      </c>
      <c r="C672" s="39" t="str">
        <f>DEDEL!D194</f>
        <v>Edgware Primary School</v>
      </c>
      <c r="D672" s="39" t="str">
        <f>DEDEL!M194</f>
        <v>DDEL3</v>
      </c>
      <c r="E672" s="294">
        <f>DEDEL!Q194</f>
        <v>-2120.7600000000007</v>
      </c>
      <c r="F672" s="294">
        <f>DEDEL!R194</f>
        <v>0</v>
      </c>
      <c r="G672" s="294"/>
      <c r="H672" s="294"/>
      <c r="I672" s="294"/>
      <c r="J672" s="294"/>
      <c r="K672" s="294"/>
      <c r="L672" s="294"/>
      <c r="M672" s="294"/>
      <c r="N672" s="294"/>
      <c r="O672" s="294"/>
      <c r="P672" s="294"/>
    </row>
    <row r="673" spans="1:16" x14ac:dyDescent="0.25">
      <c r="A673" s="39" t="str">
        <f>DEDEL!A195</f>
        <v>DEDELEGATION</v>
      </c>
      <c r="B673" s="39">
        <f>DEDEL!C195</f>
        <v>3022024</v>
      </c>
      <c r="C673" s="39" t="str">
        <f>DEDEL!D195</f>
        <v>Fairway Primary School and Children's Centre</v>
      </c>
      <c r="D673" s="39" t="str">
        <f>DEDEL!M195</f>
        <v>DDEL3</v>
      </c>
      <c r="E673" s="294">
        <f>DEDEL!Q195</f>
        <v>-863.10000000000127</v>
      </c>
      <c r="F673" s="294">
        <f>DEDEL!R195</f>
        <v>0</v>
      </c>
      <c r="G673" s="294"/>
      <c r="H673" s="294"/>
      <c r="I673" s="294"/>
      <c r="J673" s="294"/>
      <c r="K673" s="294"/>
      <c r="L673" s="294"/>
      <c r="M673" s="294"/>
      <c r="N673" s="294"/>
      <c r="O673" s="294"/>
      <c r="P673" s="294"/>
    </row>
    <row r="674" spans="1:16" x14ac:dyDescent="0.25">
      <c r="A674" s="39" t="str">
        <f>DEDEL!A196</f>
        <v>DEDELEGATION</v>
      </c>
      <c r="B674" s="39">
        <f>DEDEL!C196</f>
        <v>3022025</v>
      </c>
      <c r="C674" s="39" t="str">
        <f>DEDEL!D196</f>
        <v>Foulds School</v>
      </c>
      <c r="D674" s="39" t="str">
        <f>DEDEL!M196</f>
        <v>DDEL3</v>
      </c>
      <c r="E674" s="294">
        <f>DEDEL!Q196</f>
        <v>-98.639999999999972</v>
      </c>
      <c r="F674" s="294">
        <f>DEDEL!R196</f>
        <v>0</v>
      </c>
      <c r="G674" s="294"/>
      <c r="H674" s="294"/>
      <c r="I674" s="294"/>
      <c r="J674" s="294"/>
      <c r="K674" s="294"/>
      <c r="L674" s="294"/>
      <c r="M674" s="294"/>
      <c r="N674" s="294"/>
      <c r="O674" s="294"/>
      <c r="P674" s="294"/>
    </row>
    <row r="675" spans="1:16" x14ac:dyDescent="0.25">
      <c r="A675" s="39" t="str">
        <f>DEDEL!A197</f>
        <v>DEDELEGATION</v>
      </c>
      <c r="B675" s="39">
        <f>DEDEL!C197</f>
        <v>3022026</v>
      </c>
      <c r="C675" s="39" t="str">
        <f>DEDEL!D197</f>
        <v>Frith Manor Primary School</v>
      </c>
      <c r="D675" s="39" t="str">
        <f>DEDEL!M197</f>
        <v>DDEL3</v>
      </c>
      <c r="E675" s="294">
        <f>DEDEL!Q197</f>
        <v>-1011.0600000000014</v>
      </c>
      <c r="F675" s="294">
        <f>DEDEL!R197</f>
        <v>0</v>
      </c>
      <c r="G675" s="294"/>
      <c r="H675" s="294"/>
      <c r="I675" s="294"/>
      <c r="J675" s="294"/>
      <c r="K675" s="294"/>
      <c r="L675" s="294"/>
      <c r="M675" s="294"/>
      <c r="N675" s="294"/>
      <c r="O675" s="294"/>
      <c r="P675" s="294"/>
    </row>
    <row r="676" spans="1:16" x14ac:dyDescent="0.25">
      <c r="A676" s="39" t="str">
        <f>DEDEL!A198</f>
        <v>DEDELEGATION</v>
      </c>
      <c r="B676" s="39">
        <f>DEDEL!C198</f>
        <v>3022027</v>
      </c>
      <c r="C676" s="39" t="str">
        <f>DEDEL!D198</f>
        <v>Garden Suburb Junior School</v>
      </c>
      <c r="D676" s="39" t="str">
        <f>DEDEL!M198</f>
        <v>DDEL3</v>
      </c>
      <c r="E676" s="294">
        <f>DEDEL!Q198</f>
        <v>-937.08000000000038</v>
      </c>
      <c r="F676" s="294">
        <f>DEDEL!R198</f>
        <v>0</v>
      </c>
      <c r="G676" s="294"/>
      <c r="H676" s="294"/>
      <c r="I676" s="294"/>
      <c r="J676" s="294"/>
      <c r="K676" s="294"/>
      <c r="L676" s="294"/>
      <c r="M676" s="294"/>
      <c r="N676" s="294"/>
      <c r="O676" s="294"/>
      <c r="P676" s="294"/>
    </row>
    <row r="677" spans="1:16" x14ac:dyDescent="0.25">
      <c r="A677" s="39" t="str">
        <f>DEDEL!A199</f>
        <v>DEDELEGATION</v>
      </c>
      <c r="B677" s="39">
        <f>DEDEL!C199</f>
        <v>3022028</v>
      </c>
      <c r="C677" s="39" t="str">
        <f>DEDEL!D199</f>
        <v>Garden Suburb Infant School</v>
      </c>
      <c r="D677" s="39" t="str">
        <f>DEDEL!M199</f>
        <v>DDEL3</v>
      </c>
      <c r="E677" s="294">
        <f>DEDEL!Q199</f>
        <v>-579.51000000000079</v>
      </c>
      <c r="F677" s="294">
        <f>DEDEL!R199</f>
        <v>0</v>
      </c>
      <c r="G677" s="294"/>
      <c r="H677" s="294"/>
      <c r="I677" s="294"/>
      <c r="J677" s="294"/>
      <c r="K677" s="294"/>
      <c r="L677" s="294"/>
      <c r="M677" s="294"/>
      <c r="N677" s="294"/>
      <c r="O677" s="294"/>
      <c r="P677" s="294"/>
    </row>
    <row r="678" spans="1:16" x14ac:dyDescent="0.25">
      <c r="A678" s="39" t="str">
        <f>DEDEL!A200</f>
        <v>DEDELEGATION</v>
      </c>
      <c r="B678" s="39">
        <f>DEDEL!C200</f>
        <v>3022029</v>
      </c>
      <c r="C678" s="39" t="str">
        <f>DEDEL!D200</f>
        <v>Goldbeaters Primary School</v>
      </c>
      <c r="D678" s="39" t="str">
        <f>DEDEL!M200</f>
        <v>DDEL3</v>
      </c>
      <c r="E678" s="294">
        <f>DEDEL!Q200</f>
        <v>-1935.8100000000022</v>
      </c>
      <c r="F678" s="294">
        <f>DEDEL!R200</f>
        <v>0</v>
      </c>
      <c r="G678" s="294"/>
      <c r="H678" s="294"/>
      <c r="I678" s="294"/>
      <c r="J678" s="294"/>
      <c r="K678" s="294"/>
      <c r="L678" s="294"/>
      <c r="M678" s="294"/>
      <c r="N678" s="294"/>
      <c r="O678" s="294"/>
      <c r="P678" s="294"/>
    </row>
    <row r="679" spans="1:16" x14ac:dyDescent="0.25">
      <c r="A679" s="39" t="str">
        <f>DEDEL!A201</f>
        <v>DEDELEGATION</v>
      </c>
      <c r="B679" s="39">
        <f>DEDEL!C201</f>
        <v>3022031</v>
      </c>
      <c r="C679" s="39" t="str">
        <f>DEDEL!D201</f>
        <v>Hollickwood Primary School</v>
      </c>
      <c r="D679" s="39" t="str">
        <f>DEDEL!M201</f>
        <v>DDEL3</v>
      </c>
      <c r="E679" s="294">
        <f>DEDEL!Q201</f>
        <v>-838.44000000000085</v>
      </c>
      <c r="F679" s="294">
        <f>DEDEL!R201</f>
        <v>0</v>
      </c>
      <c r="G679" s="294"/>
      <c r="H679" s="294"/>
      <c r="I679" s="294"/>
      <c r="J679" s="294"/>
      <c r="K679" s="294"/>
      <c r="L679" s="294"/>
      <c r="M679" s="294"/>
      <c r="N679" s="294"/>
      <c r="O679" s="294"/>
      <c r="P679" s="294"/>
    </row>
    <row r="680" spans="1:16" x14ac:dyDescent="0.25">
      <c r="A680" s="39" t="str">
        <f>DEDEL!A202</f>
        <v>DEDELEGATION</v>
      </c>
      <c r="B680" s="39">
        <f>DEDEL!C202</f>
        <v>3022032</v>
      </c>
      <c r="C680" s="39" t="str">
        <f>DEDEL!D202</f>
        <v>Holly Park Primary School</v>
      </c>
      <c r="D680" s="39" t="str">
        <f>DEDEL!M202</f>
        <v>DDEL3</v>
      </c>
      <c r="E680" s="294">
        <f>DEDEL!Q202</f>
        <v>-1072.709999999998</v>
      </c>
      <c r="F680" s="294">
        <f>DEDEL!R202</f>
        <v>0</v>
      </c>
      <c r="G680" s="294"/>
      <c r="H680" s="294"/>
      <c r="I680" s="294"/>
      <c r="J680" s="294"/>
      <c r="K680" s="294"/>
      <c r="L680" s="294"/>
      <c r="M680" s="294"/>
      <c r="N680" s="294"/>
      <c r="O680" s="294"/>
      <c r="P680" s="294"/>
    </row>
    <row r="681" spans="1:16" x14ac:dyDescent="0.25">
      <c r="A681" s="39" t="str">
        <f>DEDEL!A203</f>
        <v>DEDELEGATION</v>
      </c>
      <c r="B681" s="39">
        <f>DEDEL!C203</f>
        <v>3022036</v>
      </c>
      <c r="C681" s="39" t="str">
        <f>DEDEL!D203</f>
        <v>Livingstone Primary and Nursery School</v>
      </c>
      <c r="D681" s="39" t="str">
        <f>DEDEL!M203</f>
        <v>DDEL3</v>
      </c>
      <c r="E681" s="294">
        <f>DEDEL!Q203</f>
        <v>-1146.6900000000012</v>
      </c>
      <c r="F681" s="294">
        <f>DEDEL!R203</f>
        <v>0</v>
      </c>
      <c r="G681" s="294"/>
      <c r="H681" s="294"/>
      <c r="I681" s="294"/>
      <c r="J681" s="294"/>
      <c r="K681" s="294"/>
      <c r="L681" s="294"/>
      <c r="M681" s="294"/>
      <c r="N681" s="294"/>
      <c r="O681" s="294"/>
      <c r="P681" s="294"/>
    </row>
    <row r="682" spans="1:16" x14ac:dyDescent="0.25">
      <c r="A682" s="39" t="str">
        <f>DEDEL!A204</f>
        <v>DEDELEGATION</v>
      </c>
      <c r="B682" s="39">
        <f>DEDEL!C204</f>
        <v>3022037</v>
      </c>
      <c r="C682" s="39" t="str">
        <f>DEDEL!D204</f>
        <v>Manorside Primary School</v>
      </c>
      <c r="D682" s="39" t="str">
        <f>DEDEL!M204</f>
        <v>DDEL3</v>
      </c>
      <c r="E682" s="294">
        <f>DEDEL!Q204</f>
        <v>-493.19999999999914</v>
      </c>
      <c r="F682" s="294">
        <f>DEDEL!R204</f>
        <v>0</v>
      </c>
      <c r="G682" s="294"/>
      <c r="H682" s="294"/>
      <c r="I682" s="294"/>
      <c r="J682" s="294"/>
      <c r="K682" s="294"/>
      <c r="L682" s="294"/>
      <c r="M682" s="294"/>
      <c r="N682" s="294"/>
      <c r="O682" s="294"/>
      <c r="P682" s="294"/>
    </row>
    <row r="683" spans="1:16" x14ac:dyDescent="0.25">
      <c r="A683" s="39" t="str">
        <f>DEDEL!A205</f>
        <v>DEDELEGATION</v>
      </c>
      <c r="B683" s="39">
        <f>DEDEL!C205</f>
        <v>3022042</v>
      </c>
      <c r="C683" s="39" t="str">
        <f>DEDEL!D205</f>
        <v>Monkfrith Primary School</v>
      </c>
      <c r="D683" s="39" t="str">
        <f>DEDEL!M205</f>
        <v>DDEL3</v>
      </c>
      <c r="E683" s="294">
        <f>DEDEL!Q205</f>
        <v>-308.25</v>
      </c>
      <c r="F683" s="294">
        <f>DEDEL!R205</f>
        <v>0</v>
      </c>
      <c r="G683" s="294"/>
      <c r="H683" s="294"/>
      <c r="I683" s="294"/>
      <c r="J683" s="294"/>
      <c r="K683" s="294"/>
      <c r="L683" s="294"/>
      <c r="M683" s="294"/>
      <c r="N683" s="294"/>
      <c r="O683" s="294"/>
      <c r="P683" s="294"/>
    </row>
    <row r="684" spans="1:16" x14ac:dyDescent="0.25">
      <c r="A684" s="39" t="str">
        <f>DEDEL!A206</f>
        <v>DEDELEGATION</v>
      </c>
      <c r="B684" s="39">
        <f>DEDEL!C206</f>
        <v>3022043</v>
      </c>
      <c r="C684" s="39" t="str">
        <f>DEDEL!D206</f>
        <v>Moss Hall Junior School</v>
      </c>
      <c r="D684" s="39" t="str">
        <f>DEDEL!M206</f>
        <v>DDEL3</v>
      </c>
      <c r="E684" s="294">
        <f>DEDEL!Q206</f>
        <v>-1072.7099999999996</v>
      </c>
      <c r="F684" s="294">
        <f>DEDEL!R206</f>
        <v>0</v>
      </c>
      <c r="G684" s="294"/>
      <c r="H684" s="294"/>
      <c r="I684" s="294"/>
      <c r="J684" s="294"/>
      <c r="K684" s="294"/>
      <c r="L684" s="294"/>
      <c r="M684" s="294"/>
      <c r="N684" s="294"/>
      <c r="O684" s="294"/>
      <c r="P684" s="294"/>
    </row>
    <row r="685" spans="1:16" x14ac:dyDescent="0.25">
      <c r="A685" s="39" t="str">
        <f>DEDEL!A207</f>
        <v>DEDELEGATION</v>
      </c>
      <c r="B685" s="39">
        <f>DEDEL!C207</f>
        <v>3022044</v>
      </c>
      <c r="C685" s="39" t="str">
        <f>DEDEL!D207</f>
        <v>Moss Hall Infant School</v>
      </c>
      <c r="D685" s="39" t="str">
        <f>DEDEL!M207</f>
        <v>DDEL3</v>
      </c>
      <c r="E685" s="294">
        <f>DEDEL!Q207</f>
        <v>-616.4999999999992</v>
      </c>
      <c r="F685" s="294">
        <f>DEDEL!R207</f>
        <v>0</v>
      </c>
      <c r="G685" s="294"/>
      <c r="H685" s="294"/>
      <c r="I685" s="294"/>
      <c r="J685" s="294"/>
      <c r="K685" s="294"/>
      <c r="L685" s="294"/>
      <c r="M685" s="294"/>
      <c r="N685" s="294"/>
      <c r="O685" s="294"/>
      <c r="P685" s="294"/>
    </row>
    <row r="686" spans="1:16" x14ac:dyDescent="0.25">
      <c r="A686" s="39" t="str">
        <f>DEDEL!A208</f>
        <v>DEDELEGATION</v>
      </c>
      <c r="B686" s="39">
        <f>DEDEL!C208</f>
        <v>3022045</v>
      </c>
      <c r="C686" s="39" t="str">
        <f>DEDEL!D208</f>
        <v>Northside Primary School</v>
      </c>
      <c r="D686" s="39" t="str">
        <f>DEDEL!M208</f>
        <v>DDEL3</v>
      </c>
      <c r="E686" s="294">
        <f>DEDEL!Q208</f>
        <v>-456.20999999999958</v>
      </c>
      <c r="F686" s="294">
        <f>DEDEL!R208</f>
        <v>0</v>
      </c>
      <c r="G686" s="294"/>
      <c r="H686" s="294"/>
      <c r="I686" s="294"/>
      <c r="J686" s="294"/>
      <c r="K686" s="294"/>
      <c r="L686" s="294"/>
      <c r="M686" s="294"/>
      <c r="N686" s="294"/>
      <c r="O686" s="294"/>
      <c r="P686" s="294"/>
    </row>
    <row r="687" spans="1:16" x14ac:dyDescent="0.25">
      <c r="A687" s="39" t="str">
        <f>DEDEL!A209</f>
        <v>DEDELEGATION</v>
      </c>
      <c r="B687" s="39">
        <f>DEDEL!C209</f>
        <v>3022053</v>
      </c>
      <c r="C687" s="39" t="str">
        <f>DEDEL!D209</f>
        <v>The Noam Primary School</v>
      </c>
      <c r="D687" s="39" t="str">
        <f>DEDEL!M209</f>
        <v>DDEL3</v>
      </c>
      <c r="E687" s="294">
        <f>DEDEL!Q209</f>
        <v>-49.32</v>
      </c>
      <c r="F687" s="294">
        <f>DEDEL!R209</f>
        <v>0</v>
      </c>
      <c r="G687" s="294"/>
      <c r="H687" s="294"/>
      <c r="I687" s="294"/>
      <c r="J687" s="294"/>
      <c r="K687" s="294"/>
      <c r="L687" s="294"/>
      <c r="M687" s="294"/>
      <c r="N687" s="294"/>
      <c r="O687" s="294"/>
      <c r="P687" s="294"/>
    </row>
    <row r="688" spans="1:16" x14ac:dyDescent="0.25">
      <c r="A688" s="39" t="str">
        <f>DEDEL!A210</f>
        <v>DEDELEGATION</v>
      </c>
      <c r="B688" s="39">
        <f>DEDEL!C210</f>
        <v>3022054</v>
      </c>
      <c r="C688" s="39" t="str">
        <f>DEDEL!D210</f>
        <v>Woodridge Primary School</v>
      </c>
      <c r="D688" s="39" t="str">
        <f>DEDEL!M210</f>
        <v>DDEL3</v>
      </c>
      <c r="E688" s="294">
        <f>DEDEL!Q210</f>
        <v>-172.62000000000009</v>
      </c>
      <c r="F688" s="294">
        <f>DEDEL!R210</f>
        <v>0</v>
      </c>
      <c r="G688" s="294"/>
      <c r="H688" s="294"/>
      <c r="I688" s="294"/>
      <c r="J688" s="294"/>
      <c r="K688" s="294"/>
      <c r="L688" s="294"/>
      <c r="M688" s="294"/>
      <c r="N688" s="294"/>
      <c r="O688" s="294"/>
      <c r="P688" s="294"/>
    </row>
    <row r="689" spans="1:16" x14ac:dyDescent="0.25">
      <c r="A689" s="39" t="str">
        <f>DEDEL!A211</f>
        <v>DEDELEGATION</v>
      </c>
      <c r="B689" s="39">
        <f>DEDEL!C211</f>
        <v>3022055</v>
      </c>
      <c r="C689" s="39" t="str">
        <f>DEDEL!D211</f>
        <v>Tudor Primary School</v>
      </c>
      <c r="D689" s="39" t="str">
        <f>DEDEL!M211</f>
        <v>DDEL3</v>
      </c>
      <c r="E689" s="294">
        <f>DEDEL!Q211</f>
        <v>-924.74999999999943</v>
      </c>
      <c r="F689" s="294">
        <f>DEDEL!R211</f>
        <v>0</v>
      </c>
      <c r="G689" s="294"/>
      <c r="H689" s="294"/>
      <c r="I689" s="294"/>
      <c r="J689" s="294"/>
      <c r="K689" s="294"/>
      <c r="L689" s="294"/>
      <c r="M689" s="294"/>
      <c r="N689" s="294"/>
      <c r="O689" s="294"/>
      <c r="P689" s="294"/>
    </row>
    <row r="690" spans="1:16" x14ac:dyDescent="0.25">
      <c r="A690" s="39" t="str">
        <f>DEDEL!A212</f>
        <v>DEDELEGATION</v>
      </c>
      <c r="B690" s="39">
        <f>DEDEL!C212</f>
        <v>3022057</v>
      </c>
      <c r="C690" s="39" t="str">
        <f>DEDEL!D212</f>
        <v>Underhill School</v>
      </c>
      <c r="D690" s="39" t="str">
        <f>DEDEL!M212</f>
        <v>DDEL3</v>
      </c>
      <c r="E690" s="294">
        <f>DEDEL!Q212</f>
        <v>-2539.9799999999977</v>
      </c>
      <c r="F690" s="294">
        <f>DEDEL!R212</f>
        <v>0</v>
      </c>
      <c r="G690" s="294"/>
      <c r="H690" s="294"/>
      <c r="I690" s="294"/>
      <c r="J690" s="294"/>
      <c r="K690" s="294"/>
      <c r="L690" s="294"/>
      <c r="M690" s="294"/>
      <c r="N690" s="294"/>
      <c r="O690" s="294"/>
      <c r="P690" s="294"/>
    </row>
    <row r="691" spans="1:16" x14ac:dyDescent="0.25">
      <c r="A691" s="39" t="str">
        <f>DEDEL!A213</f>
        <v>DEDELEGATION</v>
      </c>
      <c r="B691" s="39">
        <f>DEDEL!C213</f>
        <v>3022060</v>
      </c>
      <c r="C691" s="39" t="str">
        <f>DEDEL!D213</f>
        <v>Whitings Hill Primary School</v>
      </c>
      <c r="D691" s="39" t="str">
        <f>DEDEL!M213</f>
        <v>DDEL3</v>
      </c>
      <c r="E691" s="294">
        <f>DEDEL!Q213</f>
        <v>-1602.9000000000008</v>
      </c>
      <c r="F691" s="294">
        <f>DEDEL!R213</f>
        <v>0</v>
      </c>
      <c r="G691" s="294"/>
      <c r="H691" s="294"/>
      <c r="I691" s="294"/>
      <c r="J691" s="294"/>
      <c r="K691" s="294"/>
      <c r="L691" s="294"/>
      <c r="M691" s="294"/>
      <c r="N691" s="294"/>
      <c r="O691" s="294"/>
      <c r="P691" s="294"/>
    </row>
    <row r="692" spans="1:16" x14ac:dyDescent="0.25">
      <c r="A692" s="39" t="str">
        <f>DEDEL!A214</f>
        <v>DEDELEGATION</v>
      </c>
      <c r="B692" s="39">
        <f>DEDEL!C214</f>
        <v>3022067</v>
      </c>
      <c r="C692" s="39" t="str">
        <f>DEDEL!D214</f>
        <v>Chalgrove Primary School</v>
      </c>
      <c r="D692" s="39" t="str">
        <f>DEDEL!M214</f>
        <v>DDEL3</v>
      </c>
      <c r="E692" s="294">
        <f>DEDEL!Q214</f>
        <v>-641.15999999999883</v>
      </c>
      <c r="F692" s="294">
        <f>DEDEL!R214</f>
        <v>0</v>
      </c>
      <c r="G692" s="294"/>
      <c r="H692" s="294"/>
      <c r="I692" s="294"/>
      <c r="J692" s="294"/>
      <c r="K692" s="294"/>
      <c r="L692" s="294"/>
      <c r="M692" s="294"/>
      <c r="N692" s="294"/>
      <c r="O692" s="294"/>
      <c r="P692" s="294"/>
    </row>
    <row r="693" spans="1:16" x14ac:dyDescent="0.25">
      <c r="A693" s="39" t="str">
        <f>DEDEL!A215</f>
        <v>DEDELEGATION</v>
      </c>
      <c r="B693" s="39">
        <f>DEDEL!C215</f>
        <v>3022070</v>
      </c>
      <c r="C693" s="39" t="str">
        <f>DEDEL!D215</f>
        <v>Sunnyfields Primary School</v>
      </c>
      <c r="D693" s="39" t="str">
        <f>DEDEL!M215</f>
        <v>DDEL3</v>
      </c>
      <c r="E693" s="294">
        <f>DEDEL!Q215</f>
        <v>-850.76999999999907</v>
      </c>
      <c r="F693" s="294">
        <f>DEDEL!R215</f>
        <v>0</v>
      </c>
      <c r="G693" s="294"/>
      <c r="H693" s="294"/>
      <c r="I693" s="294"/>
      <c r="J693" s="294"/>
      <c r="K693" s="294"/>
      <c r="L693" s="294"/>
      <c r="M693" s="294"/>
      <c r="N693" s="294"/>
      <c r="O693" s="294"/>
      <c r="P693" s="294"/>
    </row>
    <row r="694" spans="1:16" x14ac:dyDescent="0.25">
      <c r="A694" s="39" t="str">
        <f>DEDEL!A216</f>
        <v>DEDELEGATION</v>
      </c>
      <c r="B694" s="39">
        <f>DEDEL!C216</f>
        <v>3022071</v>
      </c>
      <c r="C694" s="39" t="str">
        <f>DEDEL!D216</f>
        <v>Queenswell Infant &amp; Nursery School</v>
      </c>
      <c r="D694" s="39" t="str">
        <f>DEDEL!M216</f>
        <v>DDEL3</v>
      </c>
      <c r="E694" s="294">
        <f>DEDEL!Q216</f>
        <v>-456.21000000000009</v>
      </c>
      <c r="F694" s="294">
        <f>DEDEL!R216</f>
        <v>0</v>
      </c>
      <c r="G694" s="294"/>
      <c r="H694" s="294"/>
      <c r="I694" s="294"/>
      <c r="J694" s="294"/>
      <c r="K694" s="294"/>
      <c r="L694" s="294"/>
      <c r="M694" s="294"/>
      <c r="N694" s="294"/>
      <c r="O694" s="294"/>
      <c r="P694" s="294"/>
    </row>
    <row r="695" spans="1:16" x14ac:dyDescent="0.25">
      <c r="A695" s="39" t="str">
        <f>DEDEL!A217</f>
        <v>DEDELEGATION</v>
      </c>
      <c r="B695" s="39">
        <f>DEDEL!C217</f>
        <v>3022072</v>
      </c>
      <c r="C695" s="39" t="str">
        <f>DEDEL!D217</f>
        <v>Queenswell Junior School</v>
      </c>
      <c r="D695" s="39" t="str">
        <f>DEDEL!M217</f>
        <v>DDEL3</v>
      </c>
      <c r="E695" s="294">
        <f>DEDEL!Q217</f>
        <v>-1171.3500000000008</v>
      </c>
      <c r="F695" s="294">
        <f>DEDEL!R217</f>
        <v>0</v>
      </c>
      <c r="G695" s="294"/>
      <c r="H695" s="294"/>
      <c r="I695" s="294"/>
      <c r="J695" s="294"/>
      <c r="K695" s="294"/>
      <c r="L695" s="294"/>
      <c r="M695" s="294"/>
      <c r="N695" s="294"/>
      <c r="O695" s="294"/>
      <c r="P695" s="294"/>
    </row>
    <row r="696" spans="1:16" x14ac:dyDescent="0.25">
      <c r="A696" s="39" t="str">
        <f>DEDEL!A218</f>
        <v>DEDELEGATION</v>
      </c>
      <c r="B696" s="39">
        <f>DEDEL!C218</f>
        <v>3022073</v>
      </c>
      <c r="C696" s="39" t="str">
        <f>DEDEL!D218</f>
        <v>Danegrove Primary School</v>
      </c>
      <c r="D696" s="39" t="str">
        <f>DEDEL!M218</f>
        <v>DDEL3</v>
      </c>
      <c r="E696" s="294">
        <f>DEDEL!Q218</f>
        <v>-2268.7200000000025</v>
      </c>
      <c r="F696" s="294">
        <f>DEDEL!R218</f>
        <v>0</v>
      </c>
      <c r="G696" s="294"/>
      <c r="H696" s="294"/>
      <c r="I696" s="294"/>
      <c r="J696" s="294"/>
      <c r="K696" s="294"/>
      <c r="L696" s="294"/>
      <c r="M696" s="294"/>
      <c r="N696" s="294"/>
      <c r="O696" s="294"/>
      <c r="P696" s="294"/>
    </row>
    <row r="697" spans="1:16" x14ac:dyDescent="0.25">
      <c r="A697" s="39" t="str">
        <f>DEDEL!A219</f>
        <v>DEDELEGATION</v>
      </c>
      <c r="B697" s="39">
        <f>DEDEL!C219</f>
        <v>3022076</v>
      </c>
      <c r="C697" s="39" t="str">
        <f>DEDEL!D219</f>
        <v>Wessex Gardens Primary School</v>
      </c>
      <c r="D697" s="39" t="str">
        <f>DEDEL!M219</f>
        <v>DDEL3</v>
      </c>
      <c r="E697" s="294">
        <f>DEDEL!Q219</f>
        <v>-1405.6199999999994</v>
      </c>
      <c r="F697" s="294">
        <f>DEDEL!R219</f>
        <v>0</v>
      </c>
      <c r="G697" s="294"/>
      <c r="H697" s="294"/>
      <c r="I697" s="294"/>
      <c r="J697" s="294"/>
      <c r="K697" s="294"/>
      <c r="L697" s="294"/>
      <c r="M697" s="294"/>
      <c r="N697" s="294"/>
      <c r="O697" s="294"/>
      <c r="P697" s="294"/>
    </row>
    <row r="698" spans="1:16" x14ac:dyDescent="0.25">
      <c r="A698" s="39" t="str">
        <f>DEDEL!A220</f>
        <v>DEDELEGATION</v>
      </c>
      <c r="B698" s="39">
        <f>DEDEL!C220</f>
        <v>3022077</v>
      </c>
      <c r="C698" s="39" t="str">
        <f>DEDEL!D220</f>
        <v>The Orion Primary School</v>
      </c>
      <c r="D698" s="39" t="str">
        <f>DEDEL!M220</f>
        <v>DDEL3</v>
      </c>
      <c r="E698" s="294">
        <f>DEDEL!Q220</f>
        <v>-5116.9500000000025</v>
      </c>
      <c r="F698" s="294">
        <f>DEDEL!R220</f>
        <v>0</v>
      </c>
      <c r="G698" s="294"/>
      <c r="H698" s="294"/>
      <c r="I698" s="294"/>
      <c r="J698" s="294"/>
      <c r="K698" s="294"/>
      <c r="L698" s="294"/>
      <c r="M698" s="294"/>
      <c r="N698" s="294"/>
      <c r="O698" s="294"/>
      <c r="P698" s="294"/>
    </row>
    <row r="699" spans="1:16" x14ac:dyDescent="0.25">
      <c r="A699" s="39" t="str">
        <f>DEDEL!A221</f>
        <v>DEDELEGATION</v>
      </c>
      <c r="B699" s="39">
        <f>DEDEL!C221</f>
        <v>3022078</v>
      </c>
      <c r="C699" s="39" t="str">
        <f>DEDEL!D221</f>
        <v>Pardes House Primary School</v>
      </c>
      <c r="D699" s="39" t="str">
        <f>DEDEL!M221</f>
        <v>DDEL3</v>
      </c>
      <c r="E699" s="294">
        <f>DEDEL!Q221</f>
        <v>-271.26000000000005</v>
      </c>
      <c r="F699" s="294">
        <f>DEDEL!R221</f>
        <v>0</v>
      </c>
      <c r="G699" s="294"/>
      <c r="H699" s="294"/>
      <c r="I699" s="294"/>
      <c r="J699" s="294"/>
      <c r="K699" s="294"/>
      <c r="L699" s="294"/>
      <c r="M699" s="294"/>
      <c r="N699" s="294"/>
      <c r="O699" s="294"/>
      <c r="P699" s="294"/>
    </row>
    <row r="700" spans="1:16" x14ac:dyDescent="0.25">
      <c r="A700" s="39" t="str">
        <f>DEDEL!A222</f>
        <v>DEDELEGATION</v>
      </c>
      <c r="B700" s="39">
        <f>DEDEL!C222</f>
        <v>3022079</v>
      </c>
      <c r="C700" s="39" t="str">
        <f>DEDEL!D222</f>
        <v>Beis Yaakov Primary School</v>
      </c>
      <c r="D700" s="39" t="str">
        <f>DEDEL!M222</f>
        <v>DDEL3</v>
      </c>
      <c r="E700" s="294">
        <f>DEDEL!Q222</f>
        <v>-221.94000000000023</v>
      </c>
      <c r="F700" s="294">
        <f>DEDEL!R222</f>
        <v>0</v>
      </c>
      <c r="G700" s="294"/>
      <c r="H700" s="294"/>
      <c r="I700" s="294"/>
      <c r="J700" s="294"/>
      <c r="K700" s="294"/>
      <c r="L700" s="294"/>
      <c r="M700" s="294"/>
      <c r="N700" s="294"/>
      <c r="O700" s="294"/>
      <c r="P700" s="294"/>
    </row>
    <row r="701" spans="1:16" x14ac:dyDescent="0.25">
      <c r="A701" s="39" t="str">
        <f>DEDEL!A223</f>
        <v>DEDELEGATION</v>
      </c>
      <c r="B701" s="39">
        <f>DEDEL!C223</f>
        <v>3023300</v>
      </c>
      <c r="C701" s="39" t="str">
        <f>DEDEL!D223</f>
        <v>All Saints' CofE Primary School NW2</v>
      </c>
      <c r="D701" s="39" t="str">
        <f>DEDEL!M223</f>
        <v>DDEL3</v>
      </c>
      <c r="E701" s="294">
        <f>DEDEL!Q223</f>
        <v>-1085.04</v>
      </c>
      <c r="F701" s="294">
        <f>DEDEL!R223</f>
        <v>0</v>
      </c>
      <c r="G701" s="294"/>
      <c r="H701" s="294"/>
      <c r="I701" s="294"/>
      <c r="J701" s="294"/>
      <c r="K701" s="294"/>
      <c r="L701" s="294"/>
      <c r="M701" s="294"/>
      <c r="N701" s="294"/>
      <c r="O701" s="294"/>
      <c r="P701" s="294"/>
    </row>
    <row r="702" spans="1:16" x14ac:dyDescent="0.25">
      <c r="A702" s="39" t="str">
        <f>DEDEL!A224</f>
        <v>DEDELEGATION</v>
      </c>
      <c r="B702" s="39">
        <f>DEDEL!C224</f>
        <v>3023302</v>
      </c>
      <c r="C702" s="39" t="str">
        <f>DEDEL!D224</f>
        <v>Christ Church Primary School</v>
      </c>
      <c r="D702" s="39" t="str">
        <f>DEDEL!M224</f>
        <v>DDEL3</v>
      </c>
      <c r="E702" s="294">
        <f>DEDEL!Q224</f>
        <v>-283.59000000000123</v>
      </c>
      <c r="F702" s="294">
        <f>DEDEL!R224</f>
        <v>0</v>
      </c>
      <c r="G702" s="294"/>
      <c r="H702" s="294"/>
      <c r="I702" s="294"/>
      <c r="J702" s="294"/>
      <c r="K702" s="294"/>
      <c r="L702" s="294"/>
      <c r="M702" s="294"/>
      <c r="N702" s="294"/>
      <c r="O702" s="294"/>
      <c r="P702" s="294"/>
    </row>
    <row r="703" spans="1:16" x14ac:dyDescent="0.25">
      <c r="A703" s="39" t="str">
        <f>DEDEL!A225</f>
        <v>DEDELEGATION</v>
      </c>
      <c r="B703" s="39">
        <f>DEDEL!C225</f>
        <v>3023304</v>
      </c>
      <c r="C703" s="39" t="str">
        <f>DEDEL!D225</f>
        <v>Holy Trinity CofE Primary School</v>
      </c>
      <c r="D703" s="39" t="str">
        <f>DEDEL!M225</f>
        <v>DDEL3</v>
      </c>
      <c r="E703" s="294">
        <f>DEDEL!Q225</f>
        <v>-567.17999999999972</v>
      </c>
      <c r="F703" s="294">
        <f>DEDEL!R225</f>
        <v>0</v>
      </c>
      <c r="G703" s="294"/>
      <c r="H703" s="294"/>
      <c r="I703" s="294"/>
      <c r="J703" s="294"/>
      <c r="K703" s="294"/>
      <c r="L703" s="294"/>
      <c r="M703" s="294"/>
      <c r="N703" s="294"/>
      <c r="O703" s="294"/>
      <c r="P703" s="294"/>
    </row>
    <row r="704" spans="1:16" x14ac:dyDescent="0.25">
      <c r="A704" s="39" t="str">
        <f>DEDEL!A226</f>
        <v>DEDELEGATION</v>
      </c>
      <c r="B704" s="39">
        <f>DEDEL!C226</f>
        <v>3023305</v>
      </c>
      <c r="C704" s="39" t="str">
        <f>DEDEL!D226</f>
        <v>Monken Hadley CofE Primary School</v>
      </c>
      <c r="D704" s="39" t="str">
        <f>DEDEL!M226</f>
        <v>DDEL3</v>
      </c>
      <c r="E704" s="294">
        <f>DEDEL!Q226</f>
        <v>-184.95</v>
      </c>
      <c r="F704" s="294">
        <f>DEDEL!R226</f>
        <v>0</v>
      </c>
      <c r="G704" s="294"/>
      <c r="H704" s="294"/>
      <c r="I704" s="294"/>
      <c r="J704" s="294"/>
      <c r="K704" s="294"/>
      <c r="L704" s="294"/>
      <c r="M704" s="294"/>
      <c r="N704" s="294"/>
      <c r="O704" s="294"/>
      <c r="P704" s="294"/>
    </row>
    <row r="705" spans="1:16" x14ac:dyDescent="0.25">
      <c r="A705" s="39" t="str">
        <f>DEDEL!A227</f>
        <v>DEDELEGATION</v>
      </c>
      <c r="B705" s="39">
        <f>DEDEL!C227</f>
        <v>3023307</v>
      </c>
      <c r="C705" s="39" t="str">
        <f>DEDEL!D227</f>
        <v>St John's CofE Junior Mixed and Infant School</v>
      </c>
      <c r="D705" s="39" t="str">
        <f>DEDEL!M227</f>
        <v>DDEL3</v>
      </c>
      <c r="E705" s="294">
        <f>DEDEL!Q227</f>
        <v>-320.5800000000005</v>
      </c>
      <c r="F705" s="294">
        <f>DEDEL!R227</f>
        <v>0</v>
      </c>
      <c r="G705" s="294"/>
      <c r="H705" s="294"/>
      <c r="I705" s="294"/>
      <c r="J705" s="294"/>
      <c r="K705" s="294"/>
      <c r="L705" s="294"/>
      <c r="M705" s="294"/>
      <c r="N705" s="294"/>
      <c r="O705" s="294"/>
      <c r="P705" s="294"/>
    </row>
    <row r="706" spans="1:16" x14ac:dyDescent="0.25">
      <c r="A706" s="39" t="str">
        <f>DEDEL!A228</f>
        <v>DEDELEGATION</v>
      </c>
      <c r="B706" s="39">
        <f>DEDEL!C228</f>
        <v>3023309</v>
      </c>
      <c r="C706" s="39" t="str">
        <f>DEDEL!D228</f>
        <v>St John's CofE Primary School</v>
      </c>
      <c r="D706" s="39" t="str">
        <f>DEDEL!M228</f>
        <v>DDEL3</v>
      </c>
      <c r="E706" s="294">
        <f>DEDEL!Q228</f>
        <v>-283.59000000000123</v>
      </c>
      <c r="F706" s="294">
        <f>DEDEL!R228</f>
        <v>0</v>
      </c>
      <c r="G706" s="294"/>
      <c r="H706" s="294"/>
      <c r="I706" s="294"/>
      <c r="J706" s="294"/>
      <c r="K706" s="294"/>
      <c r="L706" s="294"/>
      <c r="M706" s="294"/>
      <c r="N706" s="294"/>
      <c r="O706" s="294"/>
      <c r="P706" s="294"/>
    </row>
    <row r="707" spans="1:16" x14ac:dyDescent="0.25">
      <c r="A707" s="39" t="str">
        <f>DEDEL!A229</f>
        <v>DEDELEGATION</v>
      </c>
      <c r="B707" s="39">
        <f>DEDEL!C229</f>
        <v>3023311</v>
      </c>
      <c r="C707" s="39" t="str">
        <f>DEDEL!D229</f>
        <v>St Mary's CofE Primary School</v>
      </c>
      <c r="D707" s="39" t="str">
        <f>DEDEL!M229</f>
        <v>DDEL3</v>
      </c>
      <c r="E707" s="294">
        <f>DEDEL!Q229</f>
        <v>-826.10999999999842</v>
      </c>
      <c r="F707" s="294">
        <f>DEDEL!R229</f>
        <v>0</v>
      </c>
      <c r="G707" s="294"/>
      <c r="H707" s="294"/>
      <c r="I707" s="294"/>
      <c r="J707" s="294"/>
      <c r="K707" s="294"/>
      <c r="L707" s="294"/>
      <c r="M707" s="294"/>
      <c r="N707" s="294"/>
      <c r="O707" s="294"/>
      <c r="P707" s="294"/>
    </row>
    <row r="708" spans="1:16" x14ac:dyDescent="0.25">
      <c r="A708" s="39" t="str">
        <f>DEDEL!A230</f>
        <v>DEDELEGATION</v>
      </c>
      <c r="B708" s="39">
        <f>DEDEL!C230</f>
        <v>3023312</v>
      </c>
      <c r="C708" s="39" t="str">
        <f>DEDEL!D230</f>
        <v>St Mary's CofE Primary School, East Barnet</v>
      </c>
      <c r="D708" s="39" t="str">
        <f>DEDEL!M230</f>
        <v>DDEL3</v>
      </c>
      <c r="E708" s="294">
        <f>DEDEL!Q230</f>
        <v>-197.28000000000006</v>
      </c>
      <c r="F708" s="294">
        <f>DEDEL!R230</f>
        <v>0</v>
      </c>
      <c r="G708" s="294"/>
      <c r="H708" s="294"/>
      <c r="I708" s="294"/>
      <c r="J708" s="294"/>
      <c r="K708" s="294"/>
      <c r="L708" s="294"/>
      <c r="M708" s="294"/>
      <c r="N708" s="294"/>
      <c r="O708" s="294"/>
      <c r="P708" s="294"/>
    </row>
    <row r="709" spans="1:16" x14ac:dyDescent="0.25">
      <c r="A709" s="39" t="str">
        <f>DEDEL!A231</f>
        <v>DEDELEGATION</v>
      </c>
      <c r="B709" s="39">
        <f>DEDEL!C231</f>
        <v>3023313</v>
      </c>
      <c r="C709" s="39" t="str">
        <f>DEDEL!D231</f>
        <v>St Paul's CofE Primary School N11</v>
      </c>
      <c r="D709" s="39" t="str">
        <f>DEDEL!M231</f>
        <v>DDEL3</v>
      </c>
      <c r="E709" s="294">
        <f>DEDEL!Q231</f>
        <v>-739.8</v>
      </c>
      <c r="F709" s="294">
        <f>DEDEL!R231</f>
        <v>0</v>
      </c>
      <c r="G709" s="294"/>
      <c r="H709" s="294"/>
      <c r="I709" s="294"/>
      <c r="J709" s="294"/>
      <c r="K709" s="294"/>
      <c r="L709" s="294"/>
      <c r="M709" s="294"/>
      <c r="N709" s="294"/>
      <c r="O709" s="294"/>
      <c r="P709" s="294"/>
    </row>
    <row r="710" spans="1:16" x14ac:dyDescent="0.25">
      <c r="A710" s="39" t="str">
        <f>DEDEL!A232</f>
        <v>DEDELEGATION</v>
      </c>
      <c r="B710" s="39">
        <f>DEDEL!C232</f>
        <v>3023314</v>
      </c>
      <c r="C710" s="39" t="str">
        <f>DEDEL!D232</f>
        <v>St Paul's CofE Primary School NW7</v>
      </c>
      <c r="D710" s="39" t="str">
        <f>DEDEL!M232</f>
        <v>DDEL3</v>
      </c>
      <c r="E710" s="294">
        <f>DEDEL!Q232</f>
        <v>-493.19999999999885</v>
      </c>
      <c r="F710" s="294">
        <f>DEDEL!R232</f>
        <v>0</v>
      </c>
      <c r="G710" s="294"/>
      <c r="H710" s="294"/>
      <c r="I710" s="294"/>
      <c r="J710" s="294"/>
      <c r="K710" s="294"/>
      <c r="L710" s="294"/>
      <c r="M710" s="294"/>
      <c r="N710" s="294"/>
      <c r="O710" s="294"/>
      <c r="P710" s="294"/>
    </row>
    <row r="711" spans="1:16" x14ac:dyDescent="0.25">
      <c r="A711" s="39" t="str">
        <f>DEDEL!A233</f>
        <v>DEDELEGATION</v>
      </c>
      <c r="B711" s="39">
        <f>DEDEL!C233</f>
        <v>3023315</v>
      </c>
      <c r="C711" s="39" t="str">
        <f>DEDEL!D233</f>
        <v>St Andrew's CofE Voluntary Aided Primary School, Totteridge</v>
      </c>
      <c r="D711" s="39" t="str">
        <f>DEDEL!M233</f>
        <v>DDEL3</v>
      </c>
      <c r="E711" s="294">
        <f>DEDEL!Q233</f>
        <v>-147.95999999999995</v>
      </c>
      <c r="F711" s="294">
        <f>DEDEL!R233</f>
        <v>0</v>
      </c>
      <c r="G711" s="294"/>
      <c r="H711" s="294"/>
      <c r="I711" s="294"/>
      <c r="J711" s="294"/>
      <c r="K711" s="294"/>
      <c r="L711" s="294"/>
      <c r="M711" s="294"/>
      <c r="N711" s="294"/>
      <c r="O711" s="294"/>
      <c r="P711" s="294"/>
    </row>
    <row r="712" spans="1:16" x14ac:dyDescent="0.25">
      <c r="A712" s="39" t="str">
        <f>DEDEL!A234</f>
        <v>DEDELEGATION</v>
      </c>
      <c r="B712" s="39">
        <f>DEDEL!C234</f>
        <v>3023316</v>
      </c>
      <c r="C712" s="39" t="str">
        <f>DEDEL!D234</f>
        <v>Trent CofE Primary School</v>
      </c>
      <c r="D712" s="39" t="str">
        <f>DEDEL!M234</f>
        <v>DDEL3</v>
      </c>
      <c r="E712" s="294">
        <f>DEDEL!Q234</f>
        <v>-234.26999999999995</v>
      </c>
      <c r="F712" s="294">
        <f>DEDEL!R234</f>
        <v>0</v>
      </c>
      <c r="G712" s="294"/>
      <c r="H712" s="294"/>
      <c r="I712" s="294"/>
      <c r="J712" s="294"/>
      <c r="K712" s="294"/>
      <c r="L712" s="294"/>
      <c r="M712" s="294"/>
      <c r="N712" s="294"/>
      <c r="O712" s="294"/>
      <c r="P712" s="294"/>
    </row>
    <row r="713" spans="1:16" x14ac:dyDescent="0.25">
      <c r="A713" s="39" t="str">
        <f>DEDEL!A235</f>
        <v>DEDELEGATION</v>
      </c>
      <c r="B713" s="39">
        <f>DEDEL!C235</f>
        <v>3023317</v>
      </c>
      <c r="C713" s="39" t="str">
        <f>DEDEL!D235</f>
        <v>All Saints' CofE Primary School N20</v>
      </c>
      <c r="D713" s="39" t="str">
        <f>DEDEL!M235</f>
        <v>DDEL3</v>
      </c>
      <c r="E713" s="294">
        <f>DEDEL!Q235</f>
        <v>-591.8400000000006</v>
      </c>
      <c r="F713" s="294">
        <f>DEDEL!R235</f>
        <v>0</v>
      </c>
      <c r="G713" s="294"/>
      <c r="H713" s="294"/>
      <c r="I713" s="294"/>
      <c r="J713" s="294"/>
      <c r="K713" s="294"/>
      <c r="L713" s="294"/>
      <c r="M713" s="294"/>
      <c r="N713" s="294"/>
      <c r="O713" s="294"/>
      <c r="P713" s="294"/>
    </row>
    <row r="714" spans="1:16" x14ac:dyDescent="0.25">
      <c r="A714" s="39" t="str">
        <f>DEDEL!A236</f>
        <v>DEDELEGATION</v>
      </c>
      <c r="B714" s="39">
        <f>DEDEL!C236</f>
        <v>3023500</v>
      </c>
      <c r="C714" s="39" t="str">
        <f>DEDEL!D236</f>
        <v>The Annunciation Catholic Infant School</v>
      </c>
      <c r="D714" s="39" t="str">
        <f>DEDEL!M236</f>
        <v>DDEL3</v>
      </c>
      <c r="E714" s="294">
        <f>DEDEL!Q236</f>
        <v>-221.94</v>
      </c>
      <c r="F714" s="294">
        <f>DEDEL!R236</f>
        <v>0</v>
      </c>
      <c r="G714" s="294"/>
      <c r="H714" s="294"/>
      <c r="I714" s="294"/>
      <c r="J714" s="294"/>
      <c r="K714" s="294"/>
      <c r="L714" s="294"/>
      <c r="M714" s="294"/>
      <c r="N714" s="294"/>
      <c r="O714" s="294"/>
      <c r="P714" s="294"/>
    </row>
    <row r="715" spans="1:16" x14ac:dyDescent="0.25">
      <c r="A715" s="39" t="str">
        <f>DEDEL!A237</f>
        <v>DEDELEGATION</v>
      </c>
      <c r="B715" s="39">
        <f>DEDEL!C237</f>
        <v>3023501</v>
      </c>
      <c r="C715" s="39" t="str">
        <f>DEDEL!D237</f>
        <v>Our Lady of Lourdes RC School</v>
      </c>
      <c r="D715" s="39" t="str">
        <f>DEDEL!M237</f>
        <v>DDEL3</v>
      </c>
      <c r="E715" s="294">
        <f>DEDEL!Q237</f>
        <v>-431.5499999999995</v>
      </c>
      <c r="F715" s="294">
        <f>DEDEL!R237</f>
        <v>0</v>
      </c>
      <c r="G715" s="294"/>
      <c r="H715" s="294"/>
      <c r="I715" s="294"/>
      <c r="J715" s="294"/>
      <c r="K715" s="294"/>
      <c r="L715" s="294"/>
      <c r="M715" s="294"/>
      <c r="N715" s="294"/>
      <c r="O715" s="294"/>
      <c r="P715" s="294"/>
    </row>
    <row r="716" spans="1:16" x14ac:dyDescent="0.25">
      <c r="A716" s="39" t="str">
        <f>DEDEL!A238</f>
        <v>DEDELEGATION</v>
      </c>
      <c r="B716" s="39">
        <f>DEDEL!C238</f>
        <v>3023502</v>
      </c>
      <c r="C716" s="39" t="str">
        <f>DEDEL!D238</f>
        <v>St Agnes' Catholic Primary School</v>
      </c>
      <c r="D716" s="39" t="str">
        <f>DEDEL!M238</f>
        <v>DDEL3</v>
      </c>
      <c r="E716" s="294">
        <f>DEDEL!Q238</f>
        <v>-1356.3000000000013</v>
      </c>
      <c r="F716" s="294">
        <f>DEDEL!R238</f>
        <v>0</v>
      </c>
      <c r="G716" s="294"/>
      <c r="H716" s="294"/>
      <c r="I716" s="294"/>
      <c r="J716" s="294"/>
      <c r="K716" s="294"/>
      <c r="L716" s="294"/>
      <c r="M716" s="294"/>
      <c r="N716" s="294"/>
      <c r="O716" s="294"/>
      <c r="P716" s="294"/>
    </row>
    <row r="717" spans="1:16" x14ac:dyDescent="0.25">
      <c r="A717" s="39" t="str">
        <f>DEDEL!A239</f>
        <v>DEDELEGATION</v>
      </c>
      <c r="B717" s="39">
        <f>DEDEL!C239</f>
        <v>3023504</v>
      </c>
      <c r="C717" s="39" t="str">
        <f>DEDEL!D239</f>
        <v>St Catherine's RC School</v>
      </c>
      <c r="D717" s="39" t="str">
        <f>DEDEL!M239</f>
        <v>DDEL3</v>
      </c>
      <c r="E717" s="294">
        <f>DEDEL!Q239</f>
        <v>-530.18999999999903</v>
      </c>
      <c r="F717" s="294">
        <f>DEDEL!R239</f>
        <v>0</v>
      </c>
      <c r="G717" s="294"/>
      <c r="H717" s="294"/>
      <c r="I717" s="294"/>
      <c r="J717" s="294"/>
      <c r="K717" s="294"/>
      <c r="L717" s="294"/>
      <c r="M717" s="294"/>
      <c r="N717" s="294"/>
      <c r="O717" s="294"/>
      <c r="P717" s="294"/>
    </row>
    <row r="718" spans="1:16" x14ac:dyDescent="0.25">
      <c r="A718" s="39" t="str">
        <f>DEDEL!A240</f>
        <v>DEDELEGATION</v>
      </c>
      <c r="B718" s="39">
        <f>DEDEL!C240</f>
        <v>3023506</v>
      </c>
      <c r="C718" s="39" t="str">
        <f>DEDEL!D240</f>
        <v>St Vincent's Catholic Primary School</v>
      </c>
      <c r="D718" s="39" t="str">
        <f>DEDEL!M240</f>
        <v>DDEL3</v>
      </c>
      <c r="E718" s="294">
        <f>DEDEL!Q240</f>
        <v>-209.60999999999987</v>
      </c>
      <c r="F718" s="294">
        <f>DEDEL!R240</f>
        <v>0</v>
      </c>
      <c r="G718" s="294"/>
      <c r="H718" s="294"/>
      <c r="I718" s="294"/>
      <c r="J718" s="294"/>
      <c r="K718" s="294"/>
      <c r="L718" s="294"/>
      <c r="M718" s="294"/>
      <c r="N718" s="294"/>
      <c r="O718" s="294"/>
      <c r="P718" s="294"/>
    </row>
    <row r="719" spans="1:16" x14ac:dyDescent="0.25">
      <c r="A719" s="39" t="str">
        <f>DEDEL!A241</f>
        <v>DEDELEGATION</v>
      </c>
      <c r="B719" s="39">
        <f>DEDEL!C241</f>
        <v>3023507</v>
      </c>
      <c r="C719" s="39" t="str">
        <f>DEDEL!D241</f>
        <v>St Theresa's Catholic Primary School</v>
      </c>
      <c r="D719" s="39" t="str">
        <f>DEDEL!M241</f>
        <v>DDEL3</v>
      </c>
      <c r="E719" s="294">
        <f>DEDEL!Q241</f>
        <v>-345.24000000000098</v>
      </c>
      <c r="F719" s="294">
        <f>DEDEL!R241</f>
        <v>0</v>
      </c>
      <c r="G719" s="294"/>
      <c r="H719" s="294"/>
      <c r="I719" s="294"/>
      <c r="J719" s="294"/>
      <c r="K719" s="294"/>
      <c r="L719" s="294"/>
      <c r="M719" s="294"/>
      <c r="N719" s="294"/>
      <c r="O719" s="294"/>
      <c r="P719" s="294"/>
    </row>
    <row r="720" spans="1:16" x14ac:dyDescent="0.25">
      <c r="A720" s="39" t="str">
        <f>DEDEL!A242</f>
        <v>DEDELEGATION</v>
      </c>
      <c r="B720" s="39">
        <f>DEDEL!C242</f>
        <v>3023509</v>
      </c>
      <c r="C720" s="39" t="str">
        <f>DEDEL!D242</f>
        <v>St Joseph's Catholic Primary School</v>
      </c>
      <c r="D720" s="39" t="str">
        <f>DEDEL!M242</f>
        <v>DDEL3</v>
      </c>
      <c r="E720" s="294">
        <f>DEDEL!Q242</f>
        <v>-1232.9999999999975</v>
      </c>
      <c r="F720" s="294">
        <f>DEDEL!R242</f>
        <v>0</v>
      </c>
      <c r="G720" s="294"/>
      <c r="H720" s="294"/>
      <c r="I720" s="294"/>
      <c r="J720" s="294"/>
      <c r="K720" s="294"/>
      <c r="L720" s="294"/>
      <c r="M720" s="294"/>
      <c r="N720" s="294"/>
      <c r="O720" s="294"/>
      <c r="P720" s="294"/>
    </row>
    <row r="721" spans="1:16" x14ac:dyDescent="0.25">
      <c r="A721" s="39" t="str">
        <f>DEDEL!A243</f>
        <v>DEDELEGATION</v>
      </c>
      <c r="B721" s="39">
        <f>DEDEL!C243</f>
        <v>3023510</v>
      </c>
      <c r="C721" s="39" t="str">
        <f>DEDEL!D243</f>
        <v>Sacred Heart Roman Catholic Primary School</v>
      </c>
      <c r="D721" s="39" t="str">
        <f>DEDEL!M243</f>
        <v>DDEL3</v>
      </c>
      <c r="E721" s="294">
        <f>DEDEL!Q243</f>
        <v>-604.16999999999848</v>
      </c>
      <c r="F721" s="294">
        <f>DEDEL!R243</f>
        <v>0</v>
      </c>
      <c r="G721" s="294"/>
      <c r="H721" s="294"/>
      <c r="I721" s="294"/>
      <c r="J721" s="294"/>
      <c r="K721" s="294"/>
      <c r="L721" s="294"/>
      <c r="M721" s="294"/>
      <c r="N721" s="294"/>
      <c r="O721" s="294"/>
      <c r="P721" s="294"/>
    </row>
    <row r="722" spans="1:16" x14ac:dyDescent="0.25">
      <c r="A722" s="39" t="str">
        <f>DEDEL!A244</f>
        <v>DEDELEGATION</v>
      </c>
      <c r="B722" s="39">
        <f>DEDEL!C244</f>
        <v>3023511</v>
      </c>
      <c r="C722" s="39" t="str">
        <f>DEDEL!D244</f>
        <v>Blessed Dominic Catholic Primary School</v>
      </c>
      <c r="D722" s="39" t="str">
        <f>DEDEL!M244</f>
        <v>DDEL3</v>
      </c>
      <c r="E722" s="294">
        <f>DEDEL!Q244</f>
        <v>-1245.3300000000024</v>
      </c>
      <c r="F722" s="294">
        <f>DEDEL!R244</f>
        <v>0</v>
      </c>
      <c r="G722" s="294"/>
      <c r="H722" s="294"/>
      <c r="I722" s="294"/>
      <c r="J722" s="294"/>
      <c r="K722" s="294"/>
      <c r="L722" s="294"/>
      <c r="M722" s="294"/>
      <c r="N722" s="294"/>
      <c r="O722" s="294"/>
      <c r="P722" s="294"/>
    </row>
    <row r="723" spans="1:16" x14ac:dyDescent="0.25">
      <c r="A723" s="39" t="str">
        <f>DEDEL!A245</f>
        <v>DEDELEGATION</v>
      </c>
      <c r="B723" s="39">
        <f>DEDEL!C245</f>
        <v>3023512</v>
      </c>
      <c r="C723" s="39" t="str">
        <f>DEDEL!D245</f>
        <v>Rosh Pinah Primary School</v>
      </c>
      <c r="D723" s="39" t="str">
        <f>DEDEL!M245</f>
        <v>DDEL3</v>
      </c>
      <c r="E723" s="294">
        <f>DEDEL!Q245</f>
        <v>-86.309999999999874</v>
      </c>
      <c r="F723" s="294">
        <f>DEDEL!R245</f>
        <v>0</v>
      </c>
      <c r="G723" s="294"/>
      <c r="H723" s="294"/>
      <c r="I723" s="294"/>
      <c r="J723" s="294"/>
      <c r="K723" s="294"/>
      <c r="L723" s="294"/>
      <c r="M723" s="294"/>
      <c r="N723" s="294"/>
      <c r="O723" s="294"/>
      <c r="P723" s="294"/>
    </row>
    <row r="724" spans="1:16" x14ac:dyDescent="0.25">
      <c r="A724" s="39" t="str">
        <f>DEDEL!A246</f>
        <v>DEDELEGATION</v>
      </c>
      <c r="B724" s="39">
        <f>DEDEL!C246</f>
        <v>3023513</v>
      </c>
      <c r="C724" s="39" t="str">
        <f>DEDEL!D246</f>
        <v>Menorah Primary School</v>
      </c>
      <c r="D724" s="39" t="str">
        <f>DEDEL!M246</f>
        <v>DDEL3</v>
      </c>
      <c r="E724" s="294">
        <f>DEDEL!Q246</f>
        <v>-172.62000000000015</v>
      </c>
      <c r="F724" s="294">
        <f>DEDEL!R246</f>
        <v>0</v>
      </c>
      <c r="G724" s="294"/>
      <c r="H724" s="294"/>
      <c r="I724" s="294"/>
      <c r="J724" s="294"/>
      <c r="K724" s="294"/>
      <c r="L724" s="294"/>
      <c r="M724" s="294"/>
      <c r="N724" s="294"/>
      <c r="O724" s="294"/>
      <c r="P724" s="294"/>
    </row>
    <row r="725" spans="1:16" x14ac:dyDescent="0.25">
      <c r="A725" s="39" t="str">
        <f>DEDEL!A247</f>
        <v>DEDELEGATION</v>
      </c>
      <c r="B725" s="39">
        <f>DEDEL!C247</f>
        <v>3023514</v>
      </c>
      <c r="C725" s="39" t="str">
        <f>DEDEL!D247</f>
        <v>The Annunciation RC Junior School</v>
      </c>
      <c r="D725" s="39" t="str">
        <f>DEDEL!M247</f>
        <v>DDEL3</v>
      </c>
      <c r="E725" s="294">
        <f>DEDEL!Q247</f>
        <v>-604.1699999999995</v>
      </c>
      <c r="F725" s="294">
        <f>DEDEL!R247</f>
        <v>0</v>
      </c>
      <c r="G725" s="294"/>
      <c r="H725" s="294"/>
      <c r="I725" s="294"/>
      <c r="J725" s="294"/>
      <c r="K725" s="294"/>
      <c r="L725" s="294"/>
      <c r="M725" s="294"/>
      <c r="N725" s="294"/>
      <c r="O725" s="294"/>
      <c r="P725" s="294"/>
    </row>
    <row r="726" spans="1:16" x14ac:dyDescent="0.25">
      <c r="A726" s="39" t="str">
        <f>DEDEL!A248</f>
        <v>DEDELEGATION</v>
      </c>
      <c r="B726" s="39">
        <f>DEDEL!C248</f>
        <v>3023516</v>
      </c>
      <c r="C726" s="39" t="str">
        <f>DEDEL!D248</f>
        <v>Hasmonean Primary School</v>
      </c>
      <c r="D726" s="39" t="str">
        <f>DEDEL!M248</f>
        <v>DDEL3</v>
      </c>
      <c r="E726" s="294">
        <f>DEDEL!Q248</f>
        <v>-382.23000000000104</v>
      </c>
      <c r="F726" s="294">
        <f>DEDEL!R248</f>
        <v>0</v>
      </c>
      <c r="G726" s="294"/>
      <c r="H726" s="294"/>
      <c r="I726" s="294"/>
      <c r="J726" s="294"/>
      <c r="K726" s="294"/>
      <c r="L726" s="294"/>
      <c r="M726" s="294"/>
      <c r="N726" s="294"/>
      <c r="O726" s="294"/>
      <c r="P726" s="294"/>
    </row>
    <row r="727" spans="1:16" x14ac:dyDescent="0.25">
      <c r="A727" s="39" t="str">
        <f>DEDEL!A249</f>
        <v>DEDELEGATION</v>
      </c>
      <c r="B727" s="39">
        <f>DEDEL!C249</f>
        <v>3023518</v>
      </c>
      <c r="C727" s="39" t="str">
        <f>DEDEL!D249</f>
        <v>Woodcroft Primary School</v>
      </c>
      <c r="D727" s="39" t="str">
        <f>DEDEL!M249</f>
        <v>DDEL3</v>
      </c>
      <c r="E727" s="294">
        <f>DEDEL!Q249</f>
        <v>-1738.5299999999997</v>
      </c>
      <c r="F727" s="294">
        <f>DEDEL!R249</f>
        <v>0</v>
      </c>
      <c r="G727" s="294"/>
      <c r="H727" s="294"/>
      <c r="I727" s="294"/>
      <c r="J727" s="294"/>
      <c r="K727" s="294"/>
      <c r="L727" s="294"/>
      <c r="M727" s="294"/>
      <c r="N727" s="294"/>
      <c r="O727" s="294"/>
      <c r="P727" s="294"/>
    </row>
    <row r="728" spans="1:16" x14ac:dyDescent="0.25">
      <c r="A728" s="39" t="str">
        <f>DEDEL!A250</f>
        <v>DEDELEGATION</v>
      </c>
      <c r="B728" s="39">
        <f>DEDEL!C250</f>
        <v>3023520</v>
      </c>
      <c r="C728" s="39" t="str">
        <f>DEDEL!D250</f>
        <v>Akiva School</v>
      </c>
      <c r="D728" s="39" t="str">
        <f>DEDEL!M250</f>
        <v>DDEL3</v>
      </c>
      <c r="E728" s="294">
        <f>DEDEL!Q250</f>
        <v>-36.989999999999981</v>
      </c>
      <c r="F728" s="294">
        <f>DEDEL!R250</f>
        <v>0</v>
      </c>
      <c r="G728" s="294"/>
      <c r="H728" s="294"/>
      <c r="I728" s="294"/>
      <c r="J728" s="294"/>
      <c r="K728" s="294"/>
      <c r="L728" s="294"/>
      <c r="M728" s="294"/>
      <c r="N728" s="294"/>
      <c r="O728" s="294"/>
      <c r="P728" s="294"/>
    </row>
    <row r="729" spans="1:16" x14ac:dyDescent="0.25">
      <c r="A729" s="39" t="str">
        <f>DEDEL!A251</f>
        <v>DEDELEGATION</v>
      </c>
      <c r="B729" s="39">
        <f>DEDEL!C251</f>
        <v>3023523</v>
      </c>
      <c r="C729" s="39" t="str">
        <f>DEDEL!D251</f>
        <v>Martin Primary School</v>
      </c>
      <c r="D729" s="39" t="str">
        <f>DEDEL!M251</f>
        <v>DDEL3</v>
      </c>
      <c r="E729" s="294">
        <f>DEDEL!Q251</f>
        <v>-1837.1700000000021</v>
      </c>
      <c r="F729" s="294">
        <f>DEDEL!R251</f>
        <v>0</v>
      </c>
      <c r="G729" s="294"/>
      <c r="H729" s="294"/>
      <c r="I729" s="294"/>
      <c r="J729" s="294"/>
      <c r="K729" s="294"/>
      <c r="L729" s="294"/>
      <c r="M729" s="294"/>
      <c r="N729" s="294"/>
      <c r="O729" s="294"/>
      <c r="P729" s="294"/>
    </row>
    <row r="730" spans="1:16" x14ac:dyDescent="0.25">
      <c r="A730" s="39" t="str">
        <f>DEDEL!A252</f>
        <v>DEDELEGATION</v>
      </c>
      <c r="B730" s="39">
        <f>DEDEL!C252</f>
        <v>3023524</v>
      </c>
      <c r="C730" s="39" t="str">
        <f>DEDEL!D252</f>
        <v>Beit Shvidler Primary School</v>
      </c>
      <c r="D730" s="39" t="str">
        <f>DEDEL!M252</f>
        <v>DDEL3</v>
      </c>
      <c r="E730" s="294">
        <f>DEDEL!Q252</f>
        <v>-160.29</v>
      </c>
      <c r="F730" s="294">
        <f>DEDEL!R252</f>
        <v>0</v>
      </c>
      <c r="G730" s="294"/>
      <c r="H730" s="294"/>
      <c r="I730" s="294"/>
      <c r="J730" s="294"/>
      <c r="K730" s="294"/>
      <c r="L730" s="294"/>
      <c r="M730" s="294"/>
      <c r="N730" s="294"/>
      <c r="O730" s="294"/>
      <c r="P730" s="294"/>
    </row>
    <row r="731" spans="1:16" x14ac:dyDescent="0.25">
      <c r="A731" s="39" t="str">
        <f>DEDEL!A253</f>
        <v>DEDELEGATION</v>
      </c>
      <c r="B731" s="39">
        <f>DEDEL!C253</f>
        <v>3025201</v>
      </c>
      <c r="C731" s="39" t="str">
        <f>DEDEL!D253</f>
        <v>Osidge Primary School</v>
      </c>
      <c r="D731" s="39" t="str">
        <f>DEDEL!M253</f>
        <v>DDEL3</v>
      </c>
      <c r="E731" s="294">
        <f>DEDEL!Q253</f>
        <v>-1109.6999999999996</v>
      </c>
      <c r="F731" s="294">
        <f>DEDEL!R253</f>
        <v>0</v>
      </c>
      <c r="G731" s="294"/>
      <c r="H731" s="294"/>
      <c r="I731" s="294"/>
      <c r="J731" s="294"/>
      <c r="K731" s="294"/>
      <c r="L731" s="294"/>
      <c r="M731" s="294"/>
      <c r="N731" s="294"/>
      <c r="O731" s="294"/>
      <c r="P731" s="294"/>
    </row>
    <row r="732" spans="1:16" x14ac:dyDescent="0.25">
      <c r="A732" s="39" t="str">
        <f>DEDEL!A254</f>
        <v>DEDELEGATION</v>
      </c>
      <c r="B732" s="39">
        <f>DEDEL!C254</f>
        <v>3025948</v>
      </c>
      <c r="C732" s="39" t="str">
        <f>DEDEL!D254</f>
        <v>Mathilda Marks-Kennedy Jewish Primary School</v>
      </c>
      <c r="D732" s="39" t="str">
        <f>DEDEL!M254</f>
        <v>DDEL3</v>
      </c>
      <c r="E732" s="294">
        <f>DEDEL!Q254</f>
        <v>-86.309999999999917</v>
      </c>
      <c r="F732" s="294">
        <f>DEDEL!R254</f>
        <v>0</v>
      </c>
      <c r="G732" s="294"/>
      <c r="H732" s="294"/>
      <c r="I732" s="294"/>
      <c r="J732" s="294"/>
      <c r="K732" s="294"/>
      <c r="L732" s="294"/>
      <c r="M732" s="294"/>
      <c r="N732" s="294"/>
      <c r="O732" s="294"/>
      <c r="P732" s="294"/>
    </row>
    <row r="733" spans="1:16" x14ac:dyDescent="0.25">
      <c r="A733" s="39" t="str">
        <f>DEDEL!A255</f>
        <v>DEDELEGATION</v>
      </c>
      <c r="B733" s="39">
        <f>DEDEL!C255</f>
        <v>3025949</v>
      </c>
      <c r="C733" s="39" t="str">
        <f>DEDEL!D255</f>
        <v>Menorah Foundation School</v>
      </c>
      <c r="D733" s="39" t="str">
        <f>DEDEL!M255</f>
        <v>DDEL3</v>
      </c>
      <c r="E733" s="294">
        <f>DEDEL!Q255</f>
        <v>-135.63000000000008</v>
      </c>
      <c r="F733" s="294">
        <f>DEDEL!R255</f>
        <v>0</v>
      </c>
      <c r="G733" s="294"/>
      <c r="H733" s="294"/>
      <c r="I733" s="294"/>
      <c r="J733" s="294"/>
      <c r="K733" s="294"/>
      <c r="L733" s="294"/>
      <c r="M733" s="294"/>
      <c r="N733" s="294"/>
      <c r="O733" s="294"/>
      <c r="P733" s="294"/>
    </row>
    <row r="734" spans="1:16" x14ac:dyDescent="0.25">
      <c r="A734" s="39" t="str">
        <f>DEDEL!A256</f>
        <v>DEDELEGATION</v>
      </c>
      <c r="B734" s="39">
        <f>DEDEL!C256</f>
        <v>3024003</v>
      </c>
      <c r="C734" s="39" t="str">
        <f>DEDEL!D256</f>
        <v>Friern Barnet School</v>
      </c>
      <c r="D734" s="39" t="str">
        <f>DEDEL!M256</f>
        <v>DDEL3</v>
      </c>
      <c r="E734" s="294">
        <f>DEDEL!Q256</f>
        <v>-3394.1599999999962</v>
      </c>
      <c r="F734" s="294">
        <f>DEDEL!R256</f>
        <v>0</v>
      </c>
      <c r="G734" s="294"/>
      <c r="H734" s="294"/>
      <c r="I734" s="294"/>
      <c r="J734" s="294"/>
      <c r="K734" s="294"/>
      <c r="L734" s="294"/>
      <c r="M734" s="294"/>
      <c r="N734" s="294"/>
      <c r="O734" s="294"/>
      <c r="P734" s="294"/>
    </row>
    <row r="735" spans="1:16" x14ac:dyDescent="0.25">
      <c r="A735" s="39" t="str">
        <f>DEDEL!A257</f>
        <v>DEDELEGATION</v>
      </c>
      <c r="B735" s="39">
        <f>DEDEL!C257</f>
        <v>3024004</v>
      </c>
      <c r="C735" s="39" t="str">
        <f>DEDEL!D257</f>
        <v>Menorah High School for Girls</v>
      </c>
      <c r="D735" s="39" t="str">
        <f>DEDEL!M257</f>
        <v>DDEL3</v>
      </c>
      <c r="E735" s="294">
        <f>DEDEL!Q257</f>
        <v>-198.36000000000007</v>
      </c>
      <c r="F735" s="294">
        <f>DEDEL!R257</f>
        <v>0</v>
      </c>
      <c r="G735" s="294"/>
      <c r="H735" s="294"/>
      <c r="I735" s="294"/>
      <c r="J735" s="294"/>
      <c r="K735" s="294"/>
      <c r="L735" s="294"/>
      <c r="M735" s="294"/>
      <c r="N735" s="294"/>
      <c r="O735" s="294"/>
      <c r="P735" s="294"/>
    </row>
    <row r="736" spans="1:16" x14ac:dyDescent="0.25">
      <c r="A736" s="39" t="str">
        <f>DEDEL!A258</f>
        <v>DEDELEGATION</v>
      </c>
      <c r="B736" s="39">
        <f>DEDEL!C258</f>
        <v>3025404</v>
      </c>
      <c r="C736" s="39" t="str">
        <f>DEDEL!D258</f>
        <v>St Michael's Catholic Grammar School</v>
      </c>
      <c r="D736" s="39" t="str">
        <f>DEDEL!M258</f>
        <v>DDEL3</v>
      </c>
      <c r="E736" s="294">
        <f>DEDEL!Q258</f>
        <v>-568.98135198135185</v>
      </c>
      <c r="F736" s="294">
        <f>DEDEL!R258</f>
        <v>0</v>
      </c>
      <c r="G736" s="294"/>
      <c r="H736" s="294"/>
      <c r="I736" s="294"/>
      <c r="J736" s="294"/>
      <c r="K736" s="294"/>
      <c r="L736" s="294"/>
      <c r="M736" s="294"/>
      <c r="N736" s="294"/>
      <c r="O736" s="294"/>
      <c r="P736" s="294"/>
    </row>
    <row r="737" spans="1:16" x14ac:dyDescent="0.25">
      <c r="A737" s="39" t="str">
        <f>DEDEL!A259</f>
        <v>DEDELEGATION</v>
      </c>
      <c r="B737" s="39">
        <f>DEDEL!C259</f>
        <v>3025405</v>
      </c>
      <c r="C737" s="39" t="str">
        <f>DEDEL!D259</f>
        <v>Finchley Catholic High School</v>
      </c>
      <c r="D737" s="39" t="str">
        <f>DEDEL!M259</f>
        <v>DDEL3</v>
      </c>
      <c r="E737" s="294">
        <f>DEDEL!Q259</f>
        <v>-1388.5200000000007</v>
      </c>
      <c r="F737" s="294">
        <f>DEDEL!R259</f>
        <v>0</v>
      </c>
      <c r="G737" s="294"/>
      <c r="H737" s="294"/>
      <c r="I737" s="294"/>
      <c r="J737" s="294"/>
      <c r="K737" s="294"/>
      <c r="L737" s="294"/>
      <c r="M737" s="294"/>
      <c r="N737" s="294"/>
      <c r="O737" s="294"/>
      <c r="P737" s="294"/>
    </row>
    <row r="738" spans="1:16" x14ac:dyDescent="0.25">
      <c r="A738" s="39" t="str">
        <f>DEDEL!A260</f>
        <v>DEDELEGATION</v>
      </c>
      <c r="B738" s="39">
        <f>DEDEL!C260</f>
        <v>3025407</v>
      </c>
      <c r="C738" s="39" t="str">
        <f>DEDEL!D260</f>
        <v>St James' Catholic High School</v>
      </c>
      <c r="D738" s="39" t="str">
        <f>DEDEL!M260</f>
        <v>DDEL3</v>
      </c>
      <c r="E738" s="294">
        <f>DEDEL!Q260</f>
        <v>-3072.3055830223925</v>
      </c>
      <c r="F738" s="294">
        <f>DEDEL!R260</f>
        <v>0</v>
      </c>
      <c r="G738" s="294"/>
      <c r="H738" s="294"/>
      <c r="I738" s="294"/>
      <c r="J738" s="294"/>
      <c r="K738" s="294"/>
      <c r="L738" s="294"/>
      <c r="M738" s="294"/>
      <c r="N738" s="294"/>
      <c r="O738" s="294"/>
      <c r="P738" s="294"/>
    </row>
    <row r="739" spans="1:16" x14ac:dyDescent="0.25">
      <c r="A739" s="39" t="str">
        <f>DEDEL!A261</f>
        <v>DEDELEGATION</v>
      </c>
      <c r="B739" s="39">
        <f>DEDEL!C261</f>
        <v>3025427</v>
      </c>
      <c r="C739" s="39" t="str">
        <f>DEDEL!D261</f>
        <v>JCoSS</v>
      </c>
      <c r="D739" s="39" t="str">
        <f>DEDEL!M261</f>
        <v>DDEL3</v>
      </c>
      <c r="E739" s="294">
        <f>DEDEL!Q261</f>
        <v>-716.2999999999995</v>
      </c>
      <c r="F739" s="294">
        <f>DEDEL!R261</f>
        <v>0</v>
      </c>
      <c r="G739" s="294"/>
      <c r="H739" s="294"/>
      <c r="I739" s="294"/>
      <c r="J739" s="294"/>
      <c r="K739" s="294"/>
      <c r="L739" s="294"/>
      <c r="M739" s="294"/>
      <c r="N739" s="294"/>
      <c r="O739" s="294"/>
      <c r="P739" s="294"/>
    </row>
    <row r="740" spans="1:16" x14ac:dyDescent="0.25">
      <c r="A740" s="39" t="str">
        <f>DEDEL!A262</f>
        <v>DEDELEGATION</v>
      </c>
      <c r="B740" s="39">
        <f>DEDEL!C262</f>
        <v>3023521</v>
      </c>
      <c r="C740" s="39" t="str">
        <f>DEDEL!D262</f>
        <v>St Mary's and St John's CofE School</v>
      </c>
      <c r="D740" s="39" t="str">
        <f>DEDEL!M262</f>
        <v>DDEL3</v>
      </c>
      <c r="E740" s="294">
        <f>DEDEL!Q262</f>
        <v>-5457.7400000000052</v>
      </c>
      <c r="F740" s="294">
        <f>DEDEL!R262</f>
        <v>0</v>
      </c>
      <c r="G740" s="294"/>
      <c r="H740" s="294"/>
      <c r="I740" s="294"/>
      <c r="J740" s="294"/>
      <c r="K740" s="294"/>
      <c r="L740" s="294"/>
      <c r="M740" s="294"/>
      <c r="N740" s="294"/>
      <c r="O740" s="294"/>
      <c r="P740" s="294"/>
    </row>
    <row r="741" spans="1:16" x14ac:dyDescent="0.25">
      <c r="A741" s="39" t="str">
        <f>DEDEL!A263</f>
        <v>DEDELEGATION</v>
      </c>
      <c r="B741" s="39">
        <f>DEDEL!C263</f>
        <v>3022002</v>
      </c>
      <c r="C741" s="39" t="str">
        <f>DEDEL!D263</f>
        <v>Barnfield Primary School</v>
      </c>
      <c r="D741" s="39" t="str">
        <f>DEDEL!M263</f>
        <v>DDEL4</v>
      </c>
      <c r="E741" s="294">
        <f>DEDEL!Q263</f>
        <v>-6657.91</v>
      </c>
      <c r="F741" s="294">
        <f>DEDEL!R263</f>
        <v>0</v>
      </c>
      <c r="G741" s="294"/>
      <c r="H741" s="294"/>
      <c r="I741" s="294"/>
      <c r="J741" s="294"/>
      <c r="K741" s="294"/>
      <c r="L741" s="294"/>
      <c r="M741" s="294"/>
      <c r="N741" s="294"/>
      <c r="O741" s="294"/>
      <c r="P741" s="294"/>
    </row>
    <row r="742" spans="1:16" x14ac:dyDescent="0.25">
      <c r="A742" s="39" t="str">
        <f>DEDEL!A264</f>
        <v>DEDELEGATION</v>
      </c>
      <c r="B742" s="39">
        <f>DEDEL!C264</f>
        <v>3022003</v>
      </c>
      <c r="C742" s="39" t="str">
        <f>DEDEL!D264</f>
        <v>Bell Lane Primary School</v>
      </c>
      <c r="D742" s="39" t="str">
        <f>DEDEL!M264</f>
        <v>DDEL4</v>
      </c>
      <c r="E742" s="294">
        <f>DEDEL!Q264</f>
        <v>-5704.51</v>
      </c>
      <c r="F742" s="294">
        <f>DEDEL!R264</f>
        <v>0</v>
      </c>
      <c r="G742" s="294"/>
      <c r="H742" s="294"/>
      <c r="I742" s="294"/>
      <c r="J742" s="294"/>
      <c r="K742" s="294"/>
      <c r="L742" s="294"/>
      <c r="M742" s="294"/>
      <c r="N742" s="294"/>
      <c r="O742" s="294"/>
      <c r="P742" s="294"/>
    </row>
    <row r="743" spans="1:16" x14ac:dyDescent="0.25">
      <c r="A743" s="39" t="str">
        <f>DEDEL!A265</f>
        <v>DEDELEGATION</v>
      </c>
      <c r="B743" s="39">
        <f>DEDEL!C265</f>
        <v>3022007</v>
      </c>
      <c r="C743" s="39" t="str">
        <f>DEDEL!D265</f>
        <v>Brookland Junior School</v>
      </c>
      <c r="D743" s="39" t="str">
        <f>DEDEL!M265</f>
        <v>DDEL4</v>
      </c>
      <c r="E743" s="294">
        <f>DEDEL!Q265</f>
        <v>-5688.62</v>
      </c>
      <c r="F743" s="294">
        <f>DEDEL!R265</f>
        <v>0</v>
      </c>
      <c r="G743" s="294"/>
      <c r="H743" s="294"/>
      <c r="I743" s="294"/>
      <c r="J743" s="294"/>
      <c r="K743" s="294"/>
      <c r="L743" s="294"/>
      <c r="M743" s="294"/>
      <c r="N743" s="294"/>
      <c r="O743" s="294"/>
      <c r="P743" s="294"/>
    </row>
    <row r="744" spans="1:16" x14ac:dyDescent="0.25">
      <c r="A744" s="39" t="str">
        <f>DEDEL!A266</f>
        <v>DEDELEGATION</v>
      </c>
      <c r="B744" s="39">
        <f>DEDEL!C266</f>
        <v>3022008</v>
      </c>
      <c r="C744" s="39" t="str">
        <f>DEDEL!D266</f>
        <v>Brookland Infant and Nursery School</v>
      </c>
      <c r="D744" s="39" t="str">
        <f>DEDEL!M266</f>
        <v>DDEL4</v>
      </c>
      <c r="E744" s="294">
        <f>DEDEL!Q266</f>
        <v>-4290.3</v>
      </c>
      <c r="F744" s="294">
        <f>DEDEL!R266</f>
        <v>0</v>
      </c>
      <c r="G744" s="294"/>
      <c r="H744" s="294"/>
      <c r="I744" s="294"/>
      <c r="J744" s="294"/>
      <c r="K744" s="294"/>
      <c r="L744" s="294"/>
      <c r="M744" s="294"/>
      <c r="N744" s="294"/>
      <c r="O744" s="294"/>
      <c r="P744" s="294"/>
    </row>
    <row r="745" spans="1:16" x14ac:dyDescent="0.25">
      <c r="A745" s="39" t="str">
        <f>DEDEL!A267</f>
        <v>DEDELEGATION</v>
      </c>
      <c r="B745" s="39">
        <f>DEDEL!C267</f>
        <v>3022009</v>
      </c>
      <c r="C745" s="39" t="str">
        <f>DEDEL!D267</f>
        <v>Brunswick Park Primary and Nursery School</v>
      </c>
      <c r="D745" s="39" t="str">
        <f>DEDEL!M267</f>
        <v>DDEL4</v>
      </c>
      <c r="E745" s="294">
        <f>DEDEL!Q267</f>
        <v>-6689.6900000000005</v>
      </c>
      <c r="F745" s="294">
        <f>DEDEL!R267</f>
        <v>0</v>
      </c>
      <c r="G745" s="294"/>
      <c r="H745" s="294"/>
      <c r="I745" s="294"/>
      <c r="J745" s="294"/>
      <c r="K745" s="294"/>
      <c r="L745" s="294"/>
      <c r="M745" s="294"/>
      <c r="N745" s="294"/>
      <c r="O745" s="294"/>
      <c r="P745" s="294"/>
    </row>
    <row r="746" spans="1:16" x14ac:dyDescent="0.25">
      <c r="A746" s="39" t="str">
        <f>DEDEL!A268</f>
        <v>DEDELEGATION</v>
      </c>
      <c r="B746" s="39">
        <f>DEDEL!C268</f>
        <v>3022011</v>
      </c>
      <c r="C746" s="39" t="str">
        <f>DEDEL!D268</f>
        <v>Church Hill School</v>
      </c>
      <c r="D746" s="39" t="str">
        <f>DEDEL!M268</f>
        <v>DDEL4</v>
      </c>
      <c r="E746" s="294">
        <f>DEDEL!Q268</f>
        <v>-3305.12</v>
      </c>
      <c r="F746" s="294">
        <f>DEDEL!R268</f>
        <v>0</v>
      </c>
      <c r="G746" s="294"/>
      <c r="H746" s="294"/>
      <c r="I746" s="294"/>
      <c r="J746" s="294"/>
      <c r="K746" s="294"/>
      <c r="L746" s="294"/>
      <c r="M746" s="294"/>
      <c r="N746" s="294"/>
      <c r="O746" s="294"/>
      <c r="P746" s="294"/>
    </row>
    <row r="747" spans="1:16" x14ac:dyDescent="0.25">
      <c r="A747" s="39" t="str">
        <f>DEDEL!A269</f>
        <v>DEDELEGATION</v>
      </c>
      <c r="B747" s="39">
        <f>DEDEL!C269</f>
        <v>3022014</v>
      </c>
      <c r="C747" s="39" t="str">
        <f>DEDEL!D269</f>
        <v>Colindale Primary School</v>
      </c>
      <c r="D747" s="39" t="str">
        <f>DEDEL!M269</f>
        <v>DDEL4</v>
      </c>
      <c r="E747" s="294">
        <f>DEDEL!Q269</f>
        <v>-9963.0300000000007</v>
      </c>
      <c r="F747" s="294">
        <f>DEDEL!R269</f>
        <v>0</v>
      </c>
      <c r="G747" s="294"/>
      <c r="H747" s="294"/>
      <c r="I747" s="294"/>
      <c r="J747" s="294"/>
      <c r="K747" s="294"/>
      <c r="L747" s="294"/>
      <c r="M747" s="294"/>
      <c r="N747" s="294"/>
      <c r="O747" s="294"/>
      <c r="P747" s="294"/>
    </row>
    <row r="748" spans="1:16" x14ac:dyDescent="0.25">
      <c r="A748" s="39" t="str">
        <f>DEDEL!A270</f>
        <v>DEDELEGATION</v>
      </c>
      <c r="B748" s="39">
        <f>DEDEL!C270</f>
        <v>3022015</v>
      </c>
      <c r="C748" s="39" t="str">
        <f>DEDEL!D270</f>
        <v>Coppetts Wood Primary School</v>
      </c>
      <c r="D748" s="39" t="str">
        <f>DEDEL!M270</f>
        <v>DDEL4</v>
      </c>
      <c r="E748" s="294">
        <f>DEDEL!Q270</f>
        <v>-3336.9</v>
      </c>
      <c r="F748" s="294">
        <f>DEDEL!R270</f>
        <v>0</v>
      </c>
      <c r="G748" s="294"/>
      <c r="H748" s="294"/>
      <c r="I748" s="294"/>
      <c r="J748" s="294"/>
      <c r="K748" s="294"/>
      <c r="L748" s="294"/>
      <c r="M748" s="294"/>
      <c r="N748" s="294"/>
      <c r="O748" s="294"/>
      <c r="P748" s="294"/>
    </row>
    <row r="749" spans="1:16" x14ac:dyDescent="0.25">
      <c r="A749" s="39" t="str">
        <f>DEDEL!A271</f>
        <v>DEDELEGATION</v>
      </c>
      <c r="B749" s="39">
        <f>DEDEL!C271</f>
        <v>3022016</v>
      </c>
      <c r="C749" s="39" t="str">
        <f>DEDEL!D271</f>
        <v>Courtland School</v>
      </c>
      <c r="D749" s="39" t="str">
        <f>DEDEL!M271</f>
        <v>DDEL4</v>
      </c>
      <c r="E749" s="294">
        <f>DEDEL!Q271</f>
        <v>-3336.9</v>
      </c>
      <c r="F749" s="294">
        <f>DEDEL!R271</f>
        <v>0</v>
      </c>
      <c r="G749" s="294"/>
      <c r="H749" s="294"/>
      <c r="I749" s="294"/>
      <c r="J749" s="294"/>
      <c r="K749" s="294"/>
      <c r="L749" s="294"/>
      <c r="M749" s="294"/>
      <c r="N749" s="294"/>
      <c r="O749" s="294"/>
      <c r="P749" s="294"/>
    </row>
    <row r="750" spans="1:16" x14ac:dyDescent="0.25">
      <c r="A750" s="39" t="str">
        <f>DEDEL!A272</f>
        <v>DEDELEGATION</v>
      </c>
      <c r="B750" s="39">
        <f>DEDEL!C272</f>
        <v>3022017</v>
      </c>
      <c r="C750" s="39" t="str">
        <f>DEDEL!D272</f>
        <v>Cromer Road Primary School</v>
      </c>
      <c r="D750" s="39" t="str">
        <f>DEDEL!M272</f>
        <v>DDEL4</v>
      </c>
      <c r="E750" s="294">
        <f>DEDEL!Q272</f>
        <v>-6594.35</v>
      </c>
      <c r="F750" s="294">
        <f>DEDEL!R272</f>
        <v>0</v>
      </c>
      <c r="G750" s="294"/>
      <c r="H750" s="294"/>
      <c r="I750" s="294"/>
      <c r="J750" s="294"/>
      <c r="K750" s="294"/>
      <c r="L750" s="294"/>
      <c r="M750" s="294"/>
      <c r="N750" s="294"/>
      <c r="O750" s="294"/>
      <c r="P750" s="294"/>
    </row>
    <row r="751" spans="1:16" x14ac:dyDescent="0.25">
      <c r="A751" s="39" t="str">
        <f>DEDEL!A273</f>
        <v>DEDELEGATION</v>
      </c>
      <c r="B751" s="39">
        <f>DEDEL!C273</f>
        <v>3022019</v>
      </c>
      <c r="C751" s="39" t="str">
        <f>DEDEL!D273</f>
        <v>Deansbrook Infant School</v>
      </c>
      <c r="D751" s="39" t="str">
        <f>DEDEL!M273</f>
        <v>DDEL4</v>
      </c>
      <c r="E751" s="294">
        <f>DEDEL!Q273</f>
        <v>-3448.13</v>
      </c>
      <c r="F751" s="294">
        <f>DEDEL!R273</f>
        <v>0</v>
      </c>
      <c r="G751" s="294"/>
      <c r="H751" s="294"/>
      <c r="I751" s="294"/>
      <c r="J751" s="294"/>
      <c r="K751" s="294"/>
      <c r="L751" s="294"/>
      <c r="M751" s="294"/>
      <c r="N751" s="294"/>
      <c r="O751" s="294"/>
      <c r="P751" s="294"/>
    </row>
    <row r="752" spans="1:16" x14ac:dyDescent="0.25">
      <c r="A752" s="39" t="str">
        <f>DEDEL!A274</f>
        <v>DEDELEGATION</v>
      </c>
      <c r="B752" s="39">
        <f>DEDEL!C274</f>
        <v>3022021</v>
      </c>
      <c r="C752" s="39" t="str">
        <f>DEDEL!D274</f>
        <v>Dollis Primary School</v>
      </c>
      <c r="D752" s="39" t="str">
        <f>DEDEL!M274</f>
        <v>DDEL4</v>
      </c>
      <c r="E752" s="294">
        <f>DEDEL!Q274</f>
        <v>-6594.35</v>
      </c>
      <c r="F752" s="294">
        <f>DEDEL!R274</f>
        <v>0</v>
      </c>
      <c r="G752" s="294"/>
      <c r="H752" s="294"/>
      <c r="I752" s="294"/>
      <c r="J752" s="294"/>
      <c r="K752" s="294"/>
      <c r="L752" s="294"/>
      <c r="M752" s="294"/>
      <c r="N752" s="294"/>
      <c r="O752" s="294"/>
      <c r="P752" s="294"/>
    </row>
    <row r="753" spans="1:16" x14ac:dyDescent="0.25">
      <c r="A753" s="39" t="str">
        <f>DEDEL!A275</f>
        <v>DEDELEGATION</v>
      </c>
      <c r="B753" s="39">
        <f>DEDEL!C275</f>
        <v>3022023</v>
      </c>
      <c r="C753" s="39" t="str">
        <f>DEDEL!D275</f>
        <v>Edgware Primary School</v>
      </c>
      <c r="D753" s="39" t="str">
        <f>DEDEL!M275</f>
        <v>DDEL4</v>
      </c>
      <c r="E753" s="294">
        <f>DEDEL!Q275</f>
        <v>-7293.51</v>
      </c>
      <c r="F753" s="294">
        <f>DEDEL!R275</f>
        <v>0</v>
      </c>
      <c r="G753" s="294"/>
      <c r="H753" s="294"/>
      <c r="I753" s="294"/>
      <c r="J753" s="294"/>
      <c r="K753" s="294"/>
      <c r="L753" s="294"/>
      <c r="M753" s="294"/>
      <c r="N753" s="294"/>
      <c r="O753" s="294"/>
      <c r="P753" s="294"/>
    </row>
    <row r="754" spans="1:16" x14ac:dyDescent="0.25">
      <c r="A754" s="39" t="str">
        <f>DEDEL!A276</f>
        <v>DEDELEGATION</v>
      </c>
      <c r="B754" s="39">
        <f>DEDEL!C276</f>
        <v>3022024</v>
      </c>
      <c r="C754" s="39" t="str">
        <f>DEDEL!D276</f>
        <v>Fairway Primary School and Children's Centre</v>
      </c>
      <c r="D754" s="39" t="str">
        <f>DEDEL!M276</f>
        <v>DDEL4</v>
      </c>
      <c r="E754" s="294">
        <f>DEDEL!Q276</f>
        <v>-3225.67</v>
      </c>
      <c r="F754" s="294">
        <f>DEDEL!R276</f>
        <v>0</v>
      </c>
      <c r="G754" s="294"/>
      <c r="H754" s="294"/>
      <c r="I754" s="294"/>
      <c r="J754" s="294"/>
      <c r="K754" s="294"/>
      <c r="L754" s="294"/>
      <c r="M754" s="294"/>
      <c r="N754" s="294"/>
      <c r="O754" s="294"/>
      <c r="P754" s="294"/>
    </row>
    <row r="755" spans="1:16" x14ac:dyDescent="0.25">
      <c r="A755" s="39" t="str">
        <f>DEDEL!A277</f>
        <v>DEDELEGATION</v>
      </c>
      <c r="B755" s="39">
        <f>DEDEL!C277</f>
        <v>3022025</v>
      </c>
      <c r="C755" s="39" t="str">
        <f>DEDEL!D277</f>
        <v>Foulds School</v>
      </c>
      <c r="D755" s="39" t="str">
        <f>DEDEL!M277</f>
        <v>DDEL4</v>
      </c>
      <c r="E755" s="294">
        <f>DEDEL!Q277</f>
        <v>-5037.13</v>
      </c>
      <c r="F755" s="294">
        <f>DEDEL!R277</f>
        <v>0</v>
      </c>
      <c r="G755" s="294"/>
      <c r="H755" s="294"/>
      <c r="I755" s="294"/>
      <c r="J755" s="294"/>
      <c r="K755" s="294"/>
      <c r="L755" s="294"/>
      <c r="M755" s="294"/>
      <c r="N755" s="294"/>
      <c r="O755" s="294"/>
      <c r="P755" s="294"/>
    </row>
    <row r="756" spans="1:16" x14ac:dyDescent="0.25">
      <c r="A756" s="39" t="str">
        <f>DEDEL!A278</f>
        <v>DEDELEGATION</v>
      </c>
      <c r="B756" s="39">
        <f>DEDEL!C278</f>
        <v>3022026</v>
      </c>
      <c r="C756" s="39" t="str">
        <f>DEDEL!D278</f>
        <v>Frith Manor Primary School</v>
      </c>
      <c r="D756" s="39" t="str">
        <f>DEDEL!M278</f>
        <v>DDEL4</v>
      </c>
      <c r="E756" s="294">
        <f>DEDEL!Q278</f>
        <v>-7214.06</v>
      </c>
      <c r="F756" s="294">
        <f>DEDEL!R278</f>
        <v>0</v>
      </c>
      <c r="G756" s="294"/>
      <c r="H756" s="294"/>
      <c r="I756" s="294"/>
      <c r="J756" s="294"/>
      <c r="K756" s="294"/>
      <c r="L756" s="294"/>
      <c r="M756" s="294"/>
      <c r="N756" s="294"/>
      <c r="O756" s="294"/>
      <c r="P756" s="294"/>
    </row>
    <row r="757" spans="1:16" x14ac:dyDescent="0.25">
      <c r="A757" s="39" t="str">
        <f>DEDEL!A279</f>
        <v>DEDELEGATION</v>
      </c>
      <c r="B757" s="39">
        <f>DEDEL!C279</f>
        <v>3022027</v>
      </c>
      <c r="C757" s="39" t="str">
        <f>DEDEL!D279</f>
        <v>Garden Suburb Junior School</v>
      </c>
      <c r="D757" s="39" t="str">
        <f>DEDEL!M279</f>
        <v>DDEL4</v>
      </c>
      <c r="E757" s="294">
        <f>DEDEL!Q279</f>
        <v>-5354.93</v>
      </c>
      <c r="F757" s="294">
        <f>DEDEL!R279</f>
        <v>0</v>
      </c>
      <c r="G757" s="294"/>
      <c r="H757" s="294"/>
      <c r="I757" s="294"/>
      <c r="J757" s="294"/>
      <c r="K757" s="294"/>
      <c r="L757" s="294"/>
      <c r="M757" s="294"/>
      <c r="N757" s="294"/>
      <c r="O757" s="294"/>
      <c r="P757" s="294"/>
    </row>
    <row r="758" spans="1:16" x14ac:dyDescent="0.25">
      <c r="A758" s="39" t="str">
        <f>DEDEL!A280</f>
        <v>DEDELEGATION</v>
      </c>
      <c r="B758" s="39">
        <f>DEDEL!C280</f>
        <v>3022028</v>
      </c>
      <c r="C758" s="39" t="str">
        <f>DEDEL!D280</f>
        <v>Garden Suburb Infant School</v>
      </c>
      <c r="D758" s="39" t="str">
        <f>DEDEL!M280</f>
        <v>DDEL4</v>
      </c>
      <c r="E758" s="294">
        <f>DEDEL!Q280</f>
        <v>-3527.58</v>
      </c>
      <c r="F758" s="294">
        <f>DEDEL!R280</f>
        <v>0</v>
      </c>
      <c r="G758" s="294"/>
      <c r="H758" s="294"/>
      <c r="I758" s="294"/>
      <c r="J758" s="294"/>
      <c r="K758" s="294"/>
      <c r="L758" s="294"/>
      <c r="M758" s="294"/>
      <c r="N758" s="294"/>
      <c r="O758" s="294"/>
      <c r="P758" s="294"/>
    </row>
    <row r="759" spans="1:16" x14ac:dyDescent="0.25">
      <c r="A759" s="39" t="str">
        <f>DEDEL!A281</f>
        <v>DEDELEGATION</v>
      </c>
      <c r="B759" s="39">
        <f>DEDEL!C281</f>
        <v>3022029</v>
      </c>
      <c r="C759" s="39" t="str">
        <f>DEDEL!D281</f>
        <v>Goldbeaters Primary School</v>
      </c>
      <c r="D759" s="39" t="str">
        <f>DEDEL!M281</f>
        <v>DDEL4</v>
      </c>
      <c r="E759" s="294">
        <f>DEDEL!Q281</f>
        <v>-6546.68</v>
      </c>
      <c r="F759" s="294">
        <f>DEDEL!R281</f>
        <v>0</v>
      </c>
      <c r="G759" s="294"/>
      <c r="H759" s="294"/>
      <c r="I759" s="294"/>
      <c r="J759" s="294"/>
      <c r="K759" s="294"/>
      <c r="L759" s="294"/>
      <c r="M759" s="294"/>
      <c r="N759" s="294"/>
      <c r="O759" s="294"/>
      <c r="P759" s="294"/>
    </row>
    <row r="760" spans="1:16" x14ac:dyDescent="0.25">
      <c r="A760" s="39" t="str">
        <f>DEDEL!A282</f>
        <v>DEDELEGATION</v>
      </c>
      <c r="B760" s="39">
        <f>DEDEL!C282</f>
        <v>3022031</v>
      </c>
      <c r="C760" s="39" t="str">
        <f>DEDEL!D282</f>
        <v>Hollickwood Primary School</v>
      </c>
      <c r="D760" s="39" t="str">
        <f>DEDEL!M282</f>
        <v>DDEL4</v>
      </c>
      <c r="E760" s="294">
        <f>DEDEL!Q282</f>
        <v>-2939.65</v>
      </c>
      <c r="F760" s="294">
        <f>DEDEL!R282</f>
        <v>0</v>
      </c>
      <c r="G760" s="294"/>
      <c r="H760" s="294"/>
      <c r="I760" s="294"/>
      <c r="J760" s="294"/>
      <c r="K760" s="294"/>
      <c r="L760" s="294"/>
      <c r="M760" s="294"/>
      <c r="N760" s="294"/>
      <c r="O760" s="294"/>
      <c r="P760" s="294"/>
    </row>
    <row r="761" spans="1:16" x14ac:dyDescent="0.25">
      <c r="A761" s="39" t="str">
        <f>DEDEL!A283</f>
        <v>DEDELEGATION</v>
      </c>
      <c r="B761" s="39">
        <f>DEDEL!C283</f>
        <v>3022032</v>
      </c>
      <c r="C761" s="39" t="str">
        <f>DEDEL!D283</f>
        <v>Holly Park Primary School</v>
      </c>
      <c r="D761" s="39" t="str">
        <f>DEDEL!M283</f>
        <v>DDEL4</v>
      </c>
      <c r="E761" s="294">
        <f>DEDEL!Q283</f>
        <v>-6610.24</v>
      </c>
      <c r="F761" s="294">
        <f>DEDEL!R283</f>
        <v>0</v>
      </c>
      <c r="G761" s="294"/>
      <c r="H761" s="294"/>
      <c r="I761" s="294"/>
      <c r="J761" s="294"/>
      <c r="K761" s="294"/>
      <c r="L761" s="294"/>
      <c r="M761" s="294"/>
      <c r="N761" s="294"/>
      <c r="O761" s="294"/>
      <c r="P761" s="294"/>
    </row>
    <row r="762" spans="1:16" x14ac:dyDescent="0.25">
      <c r="A762" s="39" t="str">
        <f>DEDEL!A284</f>
        <v>DEDELEGATION</v>
      </c>
      <c r="B762" s="39">
        <f>DEDEL!C284</f>
        <v>3022036</v>
      </c>
      <c r="C762" s="39" t="str">
        <f>DEDEL!D284</f>
        <v>Livingstone Primary and Nursery School</v>
      </c>
      <c r="D762" s="39" t="str">
        <f>DEDEL!M284</f>
        <v>DDEL4</v>
      </c>
      <c r="E762" s="294">
        <f>DEDEL!Q284</f>
        <v>-3352.79</v>
      </c>
      <c r="F762" s="294">
        <f>DEDEL!R284</f>
        <v>0</v>
      </c>
      <c r="G762" s="294"/>
      <c r="H762" s="294"/>
      <c r="I762" s="294"/>
      <c r="J762" s="294"/>
      <c r="K762" s="294"/>
      <c r="L762" s="294"/>
      <c r="M762" s="294"/>
      <c r="N762" s="294"/>
      <c r="O762" s="294"/>
      <c r="P762" s="294"/>
    </row>
    <row r="763" spans="1:16" x14ac:dyDescent="0.25">
      <c r="A763" s="39" t="str">
        <f>DEDEL!A285</f>
        <v>DEDELEGATION</v>
      </c>
      <c r="B763" s="39">
        <f>DEDEL!C285</f>
        <v>3022037</v>
      </c>
      <c r="C763" s="39" t="str">
        <f>DEDEL!D285</f>
        <v>Manorside Primary School</v>
      </c>
      <c r="D763" s="39" t="str">
        <f>DEDEL!M285</f>
        <v>DDEL4</v>
      </c>
      <c r="E763" s="294">
        <f>DEDEL!Q285</f>
        <v>-3781.82</v>
      </c>
      <c r="F763" s="294">
        <f>DEDEL!R285</f>
        <v>0</v>
      </c>
      <c r="G763" s="294"/>
      <c r="H763" s="294"/>
      <c r="I763" s="294"/>
      <c r="J763" s="294"/>
      <c r="K763" s="294"/>
      <c r="L763" s="294"/>
      <c r="M763" s="294"/>
      <c r="N763" s="294"/>
      <c r="O763" s="294"/>
      <c r="P763" s="294"/>
    </row>
    <row r="764" spans="1:16" x14ac:dyDescent="0.25">
      <c r="A764" s="39" t="str">
        <f>DEDEL!A286</f>
        <v>DEDELEGATION</v>
      </c>
      <c r="B764" s="39">
        <f>DEDEL!C286</f>
        <v>3022042</v>
      </c>
      <c r="C764" s="39" t="str">
        <f>DEDEL!D286</f>
        <v>Monkfrith Primary School</v>
      </c>
      <c r="D764" s="39" t="str">
        <f>DEDEL!M286</f>
        <v>DDEL4</v>
      </c>
      <c r="E764" s="294">
        <f>DEDEL!Q286</f>
        <v>-6721.47</v>
      </c>
      <c r="F764" s="294">
        <f>DEDEL!R286</f>
        <v>0</v>
      </c>
      <c r="G764" s="294"/>
      <c r="H764" s="294"/>
      <c r="I764" s="294"/>
      <c r="J764" s="294"/>
      <c r="K764" s="294"/>
      <c r="L764" s="294"/>
      <c r="M764" s="294"/>
      <c r="N764" s="294"/>
      <c r="O764" s="294"/>
      <c r="P764" s="294"/>
    </row>
    <row r="765" spans="1:16" x14ac:dyDescent="0.25">
      <c r="A765" s="39" t="str">
        <f>DEDEL!A287</f>
        <v>DEDELEGATION</v>
      </c>
      <c r="B765" s="39">
        <f>DEDEL!C287</f>
        <v>3022043</v>
      </c>
      <c r="C765" s="39" t="str">
        <f>DEDEL!D287</f>
        <v>Moss Hall Junior School</v>
      </c>
      <c r="D765" s="39" t="str">
        <f>DEDEL!M287</f>
        <v>DDEL4</v>
      </c>
      <c r="E765" s="294">
        <f>DEDEL!Q287</f>
        <v>-7071.05</v>
      </c>
      <c r="F765" s="294">
        <f>DEDEL!R287</f>
        <v>0</v>
      </c>
      <c r="G765" s="294"/>
      <c r="H765" s="294"/>
      <c r="I765" s="294"/>
      <c r="J765" s="294"/>
      <c r="K765" s="294"/>
      <c r="L765" s="294"/>
      <c r="M765" s="294"/>
      <c r="N765" s="294"/>
      <c r="O765" s="294"/>
      <c r="P765" s="294"/>
    </row>
    <row r="766" spans="1:16" x14ac:dyDescent="0.25">
      <c r="A766" s="39" t="str">
        <f>DEDEL!A288</f>
        <v>DEDELEGATION</v>
      </c>
      <c r="B766" s="39">
        <f>DEDEL!C288</f>
        <v>3022044</v>
      </c>
      <c r="C766" s="39" t="str">
        <f>DEDEL!D288</f>
        <v>Moss Hall Infant School</v>
      </c>
      <c r="D766" s="39" t="str">
        <f>DEDEL!M288</f>
        <v>DDEL4</v>
      </c>
      <c r="E766" s="294">
        <f>DEDEL!Q288</f>
        <v>-5656.84</v>
      </c>
      <c r="F766" s="294">
        <f>DEDEL!R288</f>
        <v>0</v>
      </c>
      <c r="G766" s="294"/>
      <c r="H766" s="294"/>
      <c r="I766" s="294"/>
      <c r="J766" s="294"/>
      <c r="K766" s="294"/>
      <c r="L766" s="294"/>
      <c r="M766" s="294"/>
      <c r="N766" s="294"/>
      <c r="O766" s="294"/>
      <c r="P766" s="294"/>
    </row>
    <row r="767" spans="1:16" x14ac:dyDescent="0.25">
      <c r="A767" s="39" t="str">
        <f>DEDEL!A289</f>
        <v>DEDELEGATION</v>
      </c>
      <c r="B767" s="39">
        <f>DEDEL!C289</f>
        <v>3022045</v>
      </c>
      <c r="C767" s="39" t="str">
        <f>DEDEL!D289</f>
        <v>Northside Primary School</v>
      </c>
      <c r="D767" s="39" t="str">
        <f>DEDEL!M289</f>
        <v>DDEL4</v>
      </c>
      <c r="E767" s="294">
        <f>DEDEL!Q289</f>
        <v>-3336.9</v>
      </c>
      <c r="F767" s="294">
        <f>DEDEL!R289</f>
        <v>0</v>
      </c>
      <c r="G767" s="294"/>
      <c r="H767" s="294"/>
      <c r="I767" s="294"/>
      <c r="J767" s="294"/>
      <c r="K767" s="294"/>
      <c r="L767" s="294"/>
      <c r="M767" s="294"/>
      <c r="N767" s="294"/>
      <c r="O767" s="294"/>
      <c r="P767" s="294"/>
    </row>
    <row r="768" spans="1:16" x14ac:dyDescent="0.25">
      <c r="A768" s="39" t="str">
        <f>DEDEL!A290</f>
        <v>DEDELEGATION</v>
      </c>
      <c r="B768" s="39">
        <f>DEDEL!C290</f>
        <v>3022053</v>
      </c>
      <c r="C768" s="39" t="str">
        <f>DEDEL!D290</f>
        <v>The Noam Primary School</v>
      </c>
      <c r="D768" s="39" t="str">
        <f>DEDEL!M290</f>
        <v>DDEL4</v>
      </c>
      <c r="E768" s="294">
        <f>DEDEL!Q290</f>
        <v>-3241.56</v>
      </c>
      <c r="F768" s="294">
        <f>DEDEL!R290</f>
        <v>0</v>
      </c>
      <c r="G768" s="294"/>
      <c r="H768" s="294"/>
      <c r="I768" s="294"/>
      <c r="J768" s="294"/>
      <c r="K768" s="294"/>
      <c r="L768" s="294"/>
      <c r="M768" s="294"/>
      <c r="N768" s="294"/>
      <c r="O768" s="294"/>
      <c r="P768" s="294"/>
    </row>
    <row r="769" spans="1:16" x14ac:dyDescent="0.25">
      <c r="A769" s="39" t="str">
        <f>DEDEL!A291</f>
        <v>DEDELEGATION</v>
      </c>
      <c r="B769" s="39">
        <f>DEDEL!C291</f>
        <v>3022054</v>
      </c>
      <c r="C769" s="39" t="str">
        <f>DEDEL!D291</f>
        <v>Woodridge Primary School</v>
      </c>
      <c r="D769" s="39" t="str">
        <f>DEDEL!M291</f>
        <v>DDEL4</v>
      </c>
      <c r="E769" s="294">
        <f>DEDEL!Q291</f>
        <v>-3257.4500000000003</v>
      </c>
      <c r="F769" s="294">
        <f>DEDEL!R291</f>
        <v>0</v>
      </c>
      <c r="G769" s="294"/>
      <c r="H769" s="294"/>
      <c r="I769" s="294"/>
      <c r="J769" s="294"/>
      <c r="K769" s="294"/>
      <c r="L769" s="294"/>
      <c r="M769" s="294"/>
      <c r="N769" s="294"/>
      <c r="O769" s="294"/>
      <c r="P769" s="294"/>
    </row>
    <row r="770" spans="1:16" x14ac:dyDescent="0.25">
      <c r="A770" s="39" t="str">
        <f>DEDEL!A292</f>
        <v>DEDELEGATION</v>
      </c>
      <c r="B770" s="39">
        <f>DEDEL!C292</f>
        <v>3022055</v>
      </c>
      <c r="C770" s="39" t="str">
        <f>DEDEL!D292</f>
        <v>Tudor Primary School</v>
      </c>
      <c r="D770" s="39" t="str">
        <f>DEDEL!M292</f>
        <v>DDEL4</v>
      </c>
      <c r="E770" s="294">
        <f>DEDEL!Q292</f>
        <v>-3400.46</v>
      </c>
      <c r="F770" s="294">
        <f>DEDEL!R292</f>
        <v>0</v>
      </c>
      <c r="G770" s="294"/>
      <c r="H770" s="294"/>
      <c r="I770" s="294"/>
      <c r="J770" s="294"/>
      <c r="K770" s="294"/>
      <c r="L770" s="294"/>
      <c r="M770" s="294"/>
      <c r="N770" s="294"/>
      <c r="O770" s="294"/>
      <c r="P770" s="294"/>
    </row>
    <row r="771" spans="1:16" x14ac:dyDescent="0.25">
      <c r="A771" s="39" t="str">
        <f>DEDEL!A293</f>
        <v>DEDELEGATION</v>
      </c>
      <c r="B771" s="39">
        <f>DEDEL!C293</f>
        <v>3022057</v>
      </c>
      <c r="C771" s="39" t="str">
        <f>DEDEL!D293</f>
        <v>Underhill School</v>
      </c>
      <c r="D771" s="39" t="str">
        <f>DEDEL!M293</f>
        <v>DDEL4</v>
      </c>
      <c r="E771" s="294">
        <f>DEDEL!Q293</f>
        <v>-7674.87</v>
      </c>
      <c r="F771" s="294">
        <f>DEDEL!R293</f>
        <v>0</v>
      </c>
      <c r="G771" s="294"/>
      <c r="H771" s="294"/>
      <c r="I771" s="294"/>
      <c r="J771" s="294"/>
      <c r="K771" s="294"/>
      <c r="L771" s="294"/>
      <c r="M771" s="294"/>
      <c r="N771" s="294"/>
      <c r="O771" s="294"/>
      <c r="P771" s="294"/>
    </row>
    <row r="772" spans="1:16" x14ac:dyDescent="0.25">
      <c r="A772" s="39" t="str">
        <f>DEDEL!A294</f>
        <v>DEDELEGATION</v>
      </c>
      <c r="B772" s="39">
        <f>DEDEL!C294</f>
        <v>3022060</v>
      </c>
      <c r="C772" s="39" t="str">
        <f>DEDEL!D294</f>
        <v>Whitings Hill Primary School</v>
      </c>
      <c r="D772" s="39" t="str">
        <f>DEDEL!M294</f>
        <v>DDEL4</v>
      </c>
      <c r="E772" s="294">
        <f>DEDEL!Q294</f>
        <v>-6689.6900000000005</v>
      </c>
      <c r="F772" s="294">
        <f>DEDEL!R294</f>
        <v>0</v>
      </c>
      <c r="G772" s="294"/>
      <c r="H772" s="294"/>
      <c r="I772" s="294"/>
      <c r="J772" s="294"/>
      <c r="K772" s="294"/>
      <c r="L772" s="294"/>
      <c r="M772" s="294"/>
      <c r="N772" s="294"/>
      <c r="O772" s="294"/>
      <c r="P772" s="294"/>
    </row>
    <row r="773" spans="1:16" x14ac:dyDescent="0.25">
      <c r="A773" s="39" t="str">
        <f>DEDEL!A295</f>
        <v>DEDELEGATION</v>
      </c>
      <c r="B773" s="39">
        <f>DEDEL!C295</f>
        <v>3022067</v>
      </c>
      <c r="C773" s="39" t="str">
        <f>DEDEL!D295</f>
        <v>Chalgrove Primary School</v>
      </c>
      <c r="D773" s="39" t="str">
        <f>DEDEL!M295</f>
        <v>DDEL4</v>
      </c>
      <c r="E773" s="294">
        <f>DEDEL!Q295</f>
        <v>-3607.03</v>
      </c>
      <c r="F773" s="294">
        <f>DEDEL!R295</f>
        <v>0</v>
      </c>
      <c r="G773" s="294"/>
      <c r="H773" s="294"/>
      <c r="I773" s="294"/>
      <c r="J773" s="294"/>
      <c r="K773" s="294"/>
      <c r="L773" s="294"/>
      <c r="M773" s="294"/>
      <c r="N773" s="294"/>
      <c r="O773" s="294"/>
      <c r="P773" s="294"/>
    </row>
    <row r="774" spans="1:16" x14ac:dyDescent="0.25">
      <c r="A774" s="39" t="str">
        <f>DEDEL!A296</f>
        <v>DEDELEGATION</v>
      </c>
      <c r="B774" s="39">
        <f>DEDEL!C296</f>
        <v>3022070</v>
      </c>
      <c r="C774" s="39" t="str">
        <f>DEDEL!D296</f>
        <v>Sunnyfields Primary School</v>
      </c>
      <c r="D774" s="39" t="str">
        <f>DEDEL!M296</f>
        <v>DDEL4</v>
      </c>
      <c r="E774" s="294">
        <f>DEDEL!Q296</f>
        <v>-3289.23</v>
      </c>
      <c r="F774" s="294">
        <f>DEDEL!R296</f>
        <v>0</v>
      </c>
      <c r="G774" s="294"/>
      <c r="H774" s="294"/>
      <c r="I774" s="294"/>
      <c r="J774" s="294"/>
      <c r="K774" s="294"/>
      <c r="L774" s="294"/>
      <c r="M774" s="294"/>
      <c r="N774" s="294"/>
      <c r="O774" s="294"/>
      <c r="P774" s="294"/>
    </row>
    <row r="775" spans="1:16" x14ac:dyDescent="0.25">
      <c r="A775" s="39" t="str">
        <f>DEDEL!A297</f>
        <v>DEDELEGATION</v>
      </c>
      <c r="B775" s="39">
        <f>DEDEL!C297</f>
        <v>3022071</v>
      </c>
      <c r="C775" s="39" t="str">
        <f>DEDEL!D297</f>
        <v>Queenswell Infant &amp; Nursery School</v>
      </c>
      <c r="D775" s="39" t="str">
        <f>DEDEL!M297</f>
        <v>DDEL4</v>
      </c>
      <c r="E775" s="294">
        <f>DEDEL!Q297</f>
        <v>-2717.19</v>
      </c>
      <c r="F775" s="294">
        <f>DEDEL!R297</f>
        <v>0</v>
      </c>
      <c r="G775" s="294"/>
      <c r="H775" s="294"/>
      <c r="I775" s="294"/>
      <c r="J775" s="294"/>
      <c r="K775" s="294"/>
      <c r="L775" s="294"/>
      <c r="M775" s="294"/>
      <c r="N775" s="294"/>
      <c r="O775" s="294"/>
      <c r="P775" s="294"/>
    </row>
    <row r="776" spans="1:16" x14ac:dyDescent="0.25">
      <c r="A776" s="39" t="str">
        <f>DEDEL!A298</f>
        <v>DEDELEGATION</v>
      </c>
      <c r="B776" s="39">
        <f>DEDEL!C298</f>
        <v>3022072</v>
      </c>
      <c r="C776" s="39" t="str">
        <f>DEDEL!D298</f>
        <v>Queenswell Junior School</v>
      </c>
      <c r="D776" s="39" t="str">
        <f>DEDEL!M298</f>
        <v>DDEL4</v>
      </c>
      <c r="E776" s="294">
        <f>DEDEL!Q298</f>
        <v>-4608.1000000000004</v>
      </c>
      <c r="F776" s="294">
        <f>DEDEL!R298</f>
        <v>0</v>
      </c>
      <c r="G776" s="294"/>
      <c r="H776" s="294"/>
      <c r="I776" s="294"/>
      <c r="J776" s="294"/>
      <c r="K776" s="294"/>
      <c r="L776" s="294"/>
      <c r="M776" s="294"/>
      <c r="N776" s="294"/>
      <c r="O776" s="294"/>
      <c r="P776" s="294"/>
    </row>
    <row r="777" spans="1:16" x14ac:dyDescent="0.25">
      <c r="A777" s="39" t="str">
        <f>DEDEL!A299</f>
        <v>DEDELEGATION</v>
      </c>
      <c r="B777" s="39">
        <f>DEDEL!C299</f>
        <v>3022073</v>
      </c>
      <c r="C777" s="39" t="str">
        <f>DEDEL!D299</f>
        <v>Danegrove Primary School</v>
      </c>
      <c r="D777" s="39" t="str">
        <f>DEDEL!M299</f>
        <v>DDEL4</v>
      </c>
      <c r="E777" s="294">
        <f>DEDEL!Q299</f>
        <v>-9788.24</v>
      </c>
      <c r="F777" s="294">
        <f>DEDEL!R299</f>
        <v>0</v>
      </c>
      <c r="G777" s="294"/>
      <c r="H777" s="294"/>
      <c r="I777" s="294"/>
      <c r="J777" s="294"/>
      <c r="K777" s="294"/>
      <c r="L777" s="294"/>
      <c r="M777" s="294"/>
      <c r="N777" s="294"/>
      <c r="O777" s="294"/>
      <c r="P777" s="294"/>
    </row>
    <row r="778" spans="1:16" x14ac:dyDescent="0.25">
      <c r="A778" s="39" t="str">
        <f>DEDEL!A300</f>
        <v>DEDELEGATION</v>
      </c>
      <c r="B778" s="39">
        <f>DEDEL!C300</f>
        <v>3022076</v>
      </c>
      <c r="C778" s="39" t="str">
        <f>DEDEL!D300</f>
        <v>Wessex Gardens Primary School</v>
      </c>
      <c r="D778" s="39" t="str">
        <f>DEDEL!M300</f>
        <v>DDEL4</v>
      </c>
      <c r="E778" s="294">
        <f>DEDEL!Q300</f>
        <v>-5196.03</v>
      </c>
      <c r="F778" s="294">
        <f>DEDEL!R300</f>
        <v>0</v>
      </c>
      <c r="G778" s="294"/>
      <c r="H778" s="294"/>
      <c r="I778" s="294"/>
      <c r="J778" s="294"/>
      <c r="K778" s="294"/>
      <c r="L778" s="294"/>
      <c r="M778" s="294"/>
      <c r="N778" s="294"/>
      <c r="O778" s="294"/>
      <c r="P778" s="294"/>
    </row>
    <row r="779" spans="1:16" x14ac:dyDescent="0.25">
      <c r="A779" s="39" t="str">
        <f>DEDEL!A301</f>
        <v>DEDELEGATION</v>
      </c>
      <c r="B779" s="39">
        <f>DEDEL!C301</f>
        <v>3022077</v>
      </c>
      <c r="C779" s="39" t="str">
        <f>DEDEL!D301</f>
        <v>The Orion Primary School</v>
      </c>
      <c r="D779" s="39" t="str">
        <f>DEDEL!M301</f>
        <v>DDEL4</v>
      </c>
      <c r="E779" s="294">
        <f>DEDEL!Q301</f>
        <v>-13331.710000000001</v>
      </c>
      <c r="F779" s="294">
        <f>DEDEL!R301</f>
        <v>0</v>
      </c>
      <c r="G779" s="294"/>
      <c r="H779" s="294"/>
      <c r="I779" s="294"/>
      <c r="J779" s="294"/>
      <c r="K779" s="294"/>
      <c r="L779" s="294"/>
      <c r="M779" s="294"/>
      <c r="N779" s="294"/>
      <c r="O779" s="294"/>
      <c r="P779" s="294"/>
    </row>
    <row r="780" spans="1:16" x14ac:dyDescent="0.25">
      <c r="A780" s="39" t="str">
        <f>DEDEL!A302</f>
        <v>DEDELEGATION</v>
      </c>
      <c r="B780" s="39">
        <f>DEDEL!C302</f>
        <v>3022078</v>
      </c>
      <c r="C780" s="39" t="str">
        <f>DEDEL!D302</f>
        <v>Pardes House Primary School</v>
      </c>
      <c r="D780" s="39" t="str">
        <f>DEDEL!M302</f>
        <v>DDEL4</v>
      </c>
      <c r="E780" s="294">
        <f>DEDEL!Q302</f>
        <v>-5640.95</v>
      </c>
      <c r="F780" s="294">
        <f>DEDEL!R302</f>
        <v>0</v>
      </c>
      <c r="G780" s="294"/>
      <c r="H780" s="294"/>
      <c r="I780" s="294"/>
      <c r="J780" s="294"/>
      <c r="K780" s="294"/>
      <c r="L780" s="294"/>
      <c r="M780" s="294"/>
      <c r="N780" s="294"/>
      <c r="O780" s="294"/>
      <c r="P780" s="294"/>
    </row>
    <row r="781" spans="1:16" x14ac:dyDescent="0.25">
      <c r="A781" s="39" t="str">
        <f>DEDEL!A303</f>
        <v>DEDELEGATION</v>
      </c>
      <c r="B781" s="39">
        <f>DEDEL!C303</f>
        <v>3022079</v>
      </c>
      <c r="C781" s="39" t="str">
        <f>DEDEL!D303</f>
        <v>Beis Yaakov Primary School</v>
      </c>
      <c r="D781" s="39" t="str">
        <f>DEDEL!M303</f>
        <v>DDEL4</v>
      </c>
      <c r="E781" s="294">
        <f>DEDEL!Q303</f>
        <v>-6673.8</v>
      </c>
      <c r="F781" s="294">
        <f>DEDEL!R303</f>
        <v>0</v>
      </c>
      <c r="G781" s="294"/>
      <c r="H781" s="294"/>
      <c r="I781" s="294"/>
      <c r="J781" s="294"/>
      <c r="K781" s="294"/>
      <c r="L781" s="294"/>
      <c r="M781" s="294"/>
      <c r="N781" s="294"/>
      <c r="O781" s="294"/>
      <c r="P781" s="294"/>
    </row>
    <row r="782" spans="1:16" x14ac:dyDescent="0.25">
      <c r="A782" s="39" t="str">
        <f>DEDEL!A304</f>
        <v>DEDELEGATION</v>
      </c>
      <c r="B782" s="39">
        <f>DEDEL!C304</f>
        <v>3023300</v>
      </c>
      <c r="C782" s="39" t="str">
        <f>DEDEL!D304</f>
        <v>All Saints' CofE Primary School NW2</v>
      </c>
      <c r="D782" s="39" t="str">
        <f>DEDEL!M304</f>
        <v>DDEL4</v>
      </c>
      <c r="E782" s="294">
        <f>DEDEL!Q304</f>
        <v>-2542.4</v>
      </c>
      <c r="F782" s="294">
        <f>DEDEL!R304</f>
        <v>0</v>
      </c>
      <c r="G782" s="294"/>
      <c r="H782" s="294"/>
      <c r="I782" s="294"/>
      <c r="J782" s="294"/>
      <c r="K782" s="294"/>
      <c r="L782" s="294"/>
      <c r="M782" s="294"/>
      <c r="N782" s="294"/>
      <c r="O782" s="294"/>
      <c r="P782" s="294"/>
    </row>
    <row r="783" spans="1:16" x14ac:dyDescent="0.25">
      <c r="A783" s="39" t="str">
        <f>DEDEL!A305</f>
        <v>DEDELEGATION</v>
      </c>
      <c r="B783" s="39">
        <f>DEDEL!C305</f>
        <v>3023302</v>
      </c>
      <c r="C783" s="39" t="str">
        <f>DEDEL!D305</f>
        <v>Christ Church Primary School</v>
      </c>
      <c r="D783" s="39" t="str">
        <f>DEDEL!M305</f>
        <v>DDEL4</v>
      </c>
      <c r="E783" s="294">
        <f>DEDEL!Q305</f>
        <v>-3336.9</v>
      </c>
      <c r="F783" s="294">
        <f>DEDEL!R305</f>
        <v>0</v>
      </c>
      <c r="G783" s="294"/>
      <c r="H783" s="294"/>
      <c r="I783" s="294"/>
      <c r="J783" s="294"/>
      <c r="K783" s="294"/>
      <c r="L783" s="294"/>
      <c r="M783" s="294"/>
      <c r="N783" s="294"/>
      <c r="O783" s="294"/>
      <c r="P783" s="294"/>
    </row>
    <row r="784" spans="1:16" x14ac:dyDescent="0.25">
      <c r="A784" s="39" t="str">
        <f>DEDEL!A306</f>
        <v>DEDELEGATION</v>
      </c>
      <c r="B784" s="39">
        <f>DEDEL!C306</f>
        <v>3023304</v>
      </c>
      <c r="C784" s="39" t="str">
        <f>DEDEL!D306</f>
        <v>Holy Trinity CofE Primary School</v>
      </c>
      <c r="D784" s="39" t="str">
        <f>DEDEL!M306</f>
        <v>DDEL4</v>
      </c>
      <c r="E784" s="294">
        <f>DEDEL!Q306</f>
        <v>-3066.77</v>
      </c>
      <c r="F784" s="294">
        <f>DEDEL!R306</f>
        <v>0</v>
      </c>
      <c r="G784" s="294"/>
      <c r="H784" s="294"/>
      <c r="I784" s="294"/>
      <c r="J784" s="294"/>
      <c r="K784" s="294"/>
      <c r="L784" s="294"/>
      <c r="M784" s="294"/>
      <c r="N784" s="294"/>
      <c r="O784" s="294"/>
      <c r="P784" s="294"/>
    </row>
    <row r="785" spans="1:16" x14ac:dyDescent="0.25">
      <c r="A785" s="39" t="str">
        <f>DEDEL!A307</f>
        <v>DEDELEGATION</v>
      </c>
      <c r="B785" s="39">
        <f>DEDEL!C307</f>
        <v>3023305</v>
      </c>
      <c r="C785" s="39" t="str">
        <f>DEDEL!D307</f>
        <v>Monken Hadley CofE Primary School</v>
      </c>
      <c r="D785" s="39" t="str">
        <f>DEDEL!M307</f>
        <v>DDEL4</v>
      </c>
      <c r="E785" s="294">
        <f>DEDEL!Q307</f>
        <v>-2383.5</v>
      </c>
      <c r="F785" s="294">
        <f>DEDEL!R307</f>
        <v>0</v>
      </c>
      <c r="G785" s="294"/>
      <c r="H785" s="294"/>
      <c r="I785" s="294"/>
      <c r="J785" s="294"/>
      <c r="K785" s="294"/>
      <c r="L785" s="294"/>
      <c r="M785" s="294"/>
      <c r="N785" s="294"/>
      <c r="O785" s="294"/>
      <c r="P785" s="294"/>
    </row>
    <row r="786" spans="1:16" x14ac:dyDescent="0.25">
      <c r="A786" s="39" t="str">
        <f>DEDEL!A308</f>
        <v>DEDELEGATION</v>
      </c>
      <c r="B786" s="39">
        <f>DEDEL!C308</f>
        <v>3023307</v>
      </c>
      <c r="C786" s="39" t="str">
        <f>DEDEL!D308</f>
        <v>St John's CofE Junior Mixed and Infant School</v>
      </c>
      <c r="D786" s="39" t="str">
        <f>DEDEL!M308</f>
        <v>DDEL4</v>
      </c>
      <c r="E786" s="294">
        <f>DEDEL!Q308</f>
        <v>-3336.9</v>
      </c>
      <c r="F786" s="294">
        <f>DEDEL!R308</f>
        <v>0</v>
      </c>
      <c r="G786" s="294"/>
      <c r="H786" s="294"/>
      <c r="I786" s="294"/>
      <c r="J786" s="294"/>
      <c r="K786" s="294"/>
      <c r="L786" s="294"/>
      <c r="M786" s="294"/>
      <c r="N786" s="294"/>
      <c r="O786" s="294"/>
      <c r="P786" s="294"/>
    </row>
    <row r="787" spans="1:16" x14ac:dyDescent="0.25">
      <c r="A787" s="39" t="str">
        <f>DEDEL!A309</f>
        <v>DEDELEGATION</v>
      </c>
      <c r="B787" s="39">
        <f>DEDEL!C309</f>
        <v>3023309</v>
      </c>
      <c r="C787" s="39" t="str">
        <f>DEDEL!D309</f>
        <v>St John's CofE Primary School</v>
      </c>
      <c r="D787" s="39" t="str">
        <f>DEDEL!M309</f>
        <v>DDEL4</v>
      </c>
      <c r="E787" s="294">
        <f>DEDEL!Q309</f>
        <v>-3336.9</v>
      </c>
      <c r="F787" s="294">
        <f>DEDEL!R309</f>
        <v>0</v>
      </c>
      <c r="G787" s="294"/>
      <c r="H787" s="294"/>
      <c r="I787" s="294"/>
      <c r="J787" s="294"/>
      <c r="K787" s="294"/>
      <c r="L787" s="294"/>
      <c r="M787" s="294"/>
      <c r="N787" s="294"/>
      <c r="O787" s="294"/>
      <c r="P787" s="294"/>
    </row>
    <row r="788" spans="1:16" x14ac:dyDescent="0.25">
      <c r="A788" s="39" t="str">
        <f>DEDEL!A310</f>
        <v>DEDELEGATION</v>
      </c>
      <c r="B788" s="39">
        <f>DEDEL!C310</f>
        <v>3023311</v>
      </c>
      <c r="C788" s="39" t="str">
        <f>DEDEL!D310</f>
        <v>St Mary's CofE Primary School</v>
      </c>
      <c r="D788" s="39" t="str">
        <f>DEDEL!M310</f>
        <v>DDEL4</v>
      </c>
      <c r="E788" s="294">
        <f>DEDEL!Q310</f>
        <v>-6530.79</v>
      </c>
      <c r="F788" s="294">
        <f>DEDEL!R310</f>
        <v>0</v>
      </c>
      <c r="G788" s="294"/>
      <c r="H788" s="294"/>
      <c r="I788" s="294"/>
      <c r="J788" s="294"/>
      <c r="K788" s="294"/>
      <c r="L788" s="294"/>
      <c r="M788" s="294"/>
      <c r="N788" s="294"/>
      <c r="O788" s="294"/>
      <c r="P788" s="294"/>
    </row>
    <row r="789" spans="1:16" x14ac:dyDescent="0.25">
      <c r="A789" s="39" t="str">
        <f>DEDEL!A311</f>
        <v>DEDELEGATION</v>
      </c>
      <c r="B789" s="39">
        <f>DEDEL!C311</f>
        <v>3023312</v>
      </c>
      <c r="C789" s="39" t="str">
        <f>DEDEL!D311</f>
        <v>St Mary's CofE Primary School, East Barnet</v>
      </c>
      <c r="D789" s="39" t="str">
        <f>DEDEL!M311</f>
        <v>DDEL4</v>
      </c>
      <c r="E789" s="294">
        <f>DEDEL!Q311</f>
        <v>-3384.57</v>
      </c>
      <c r="F789" s="294">
        <f>DEDEL!R311</f>
        <v>0</v>
      </c>
      <c r="G789" s="294"/>
      <c r="H789" s="294"/>
      <c r="I789" s="294"/>
      <c r="J789" s="294"/>
      <c r="K789" s="294"/>
      <c r="L789" s="294"/>
      <c r="M789" s="294"/>
      <c r="N789" s="294"/>
      <c r="O789" s="294"/>
      <c r="P789" s="294"/>
    </row>
    <row r="790" spans="1:16" x14ac:dyDescent="0.25">
      <c r="A790" s="39" t="str">
        <f>DEDEL!A312</f>
        <v>DEDELEGATION</v>
      </c>
      <c r="B790" s="39">
        <f>DEDEL!C312</f>
        <v>3023313</v>
      </c>
      <c r="C790" s="39" t="str">
        <f>DEDEL!D312</f>
        <v>St Paul's CofE Primary School N11</v>
      </c>
      <c r="D790" s="39" t="str">
        <f>DEDEL!M312</f>
        <v>DDEL4</v>
      </c>
      <c r="E790" s="294">
        <f>DEDEL!Q312</f>
        <v>-3178</v>
      </c>
      <c r="F790" s="294">
        <f>DEDEL!R312</f>
        <v>0</v>
      </c>
      <c r="G790" s="294"/>
      <c r="H790" s="294"/>
      <c r="I790" s="294"/>
      <c r="J790" s="294"/>
      <c r="K790" s="294"/>
      <c r="L790" s="294"/>
      <c r="M790" s="294"/>
      <c r="N790" s="294"/>
      <c r="O790" s="294"/>
      <c r="P790" s="294"/>
    </row>
    <row r="791" spans="1:16" x14ac:dyDescent="0.25">
      <c r="A791" s="39" t="str">
        <f>DEDEL!A313</f>
        <v>DEDELEGATION</v>
      </c>
      <c r="B791" s="39">
        <f>DEDEL!C313</f>
        <v>3023314</v>
      </c>
      <c r="C791" s="39" t="str">
        <f>DEDEL!D313</f>
        <v>St Paul's CofE Primary School NW7</v>
      </c>
      <c r="D791" s="39" t="str">
        <f>DEDEL!M313</f>
        <v>DDEL4</v>
      </c>
      <c r="E791" s="294">
        <f>DEDEL!Q313</f>
        <v>-3321.01</v>
      </c>
      <c r="F791" s="294">
        <f>DEDEL!R313</f>
        <v>0</v>
      </c>
      <c r="G791" s="294"/>
      <c r="H791" s="294"/>
      <c r="I791" s="294"/>
      <c r="J791" s="294"/>
      <c r="K791" s="294"/>
      <c r="L791" s="294"/>
      <c r="M791" s="294"/>
      <c r="N791" s="294"/>
      <c r="O791" s="294"/>
      <c r="P791" s="294"/>
    </row>
    <row r="792" spans="1:16" x14ac:dyDescent="0.25">
      <c r="A792" s="39" t="str">
        <f>DEDEL!A314</f>
        <v>DEDELEGATION</v>
      </c>
      <c r="B792" s="39">
        <f>DEDEL!C314</f>
        <v>3023315</v>
      </c>
      <c r="C792" s="39" t="str">
        <f>DEDEL!D314</f>
        <v>St Andrew's CofE Voluntary Aided Primary School, Totteridge</v>
      </c>
      <c r="D792" s="39" t="str">
        <f>DEDEL!M314</f>
        <v>DDEL4</v>
      </c>
      <c r="E792" s="294">
        <f>DEDEL!Q314</f>
        <v>-3289.23</v>
      </c>
      <c r="F792" s="294">
        <f>DEDEL!R314</f>
        <v>0</v>
      </c>
      <c r="G792" s="294"/>
      <c r="H792" s="294"/>
      <c r="I792" s="294"/>
      <c r="J792" s="294"/>
      <c r="K792" s="294"/>
      <c r="L792" s="294"/>
      <c r="M792" s="294"/>
      <c r="N792" s="294"/>
      <c r="O792" s="294"/>
      <c r="P792" s="294"/>
    </row>
    <row r="793" spans="1:16" x14ac:dyDescent="0.25">
      <c r="A793" s="39" t="str">
        <f>DEDEL!A315</f>
        <v>DEDELEGATION</v>
      </c>
      <c r="B793" s="39">
        <f>DEDEL!C315</f>
        <v>3023316</v>
      </c>
      <c r="C793" s="39" t="str">
        <f>DEDEL!D315</f>
        <v>Trent CofE Primary School</v>
      </c>
      <c r="D793" s="39" t="str">
        <f>DEDEL!M315</f>
        <v>DDEL4</v>
      </c>
      <c r="E793" s="294">
        <f>DEDEL!Q315</f>
        <v>-3352.79</v>
      </c>
      <c r="F793" s="294">
        <f>DEDEL!R315</f>
        <v>0</v>
      </c>
      <c r="G793" s="294"/>
      <c r="H793" s="294"/>
      <c r="I793" s="294"/>
      <c r="J793" s="294"/>
      <c r="K793" s="294"/>
      <c r="L793" s="294"/>
      <c r="M793" s="294"/>
      <c r="N793" s="294"/>
      <c r="O793" s="294"/>
      <c r="P793" s="294"/>
    </row>
    <row r="794" spans="1:16" x14ac:dyDescent="0.25">
      <c r="A794" s="39" t="str">
        <f>DEDEL!A316</f>
        <v>DEDELEGATION</v>
      </c>
      <c r="B794" s="39">
        <f>DEDEL!C316</f>
        <v>3023317</v>
      </c>
      <c r="C794" s="39" t="str">
        <f>DEDEL!D316</f>
        <v>All Saints' CofE Primary School N20</v>
      </c>
      <c r="D794" s="39" t="str">
        <f>DEDEL!M316</f>
        <v>DDEL4</v>
      </c>
      <c r="E794" s="294">
        <f>DEDEL!Q316</f>
        <v>-3352.79</v>
      </c>
      <c r="F794" s="294">
        <f>DEDEL!R316</f>
        <v>0</v>
      </c>
      <c r="G794" s="294"/>
      <c r="H794" s="294"/>
      <c r="I794" s="294"/>
      <c r="J794" s="294"/>
      <c r="K794" s="294"/>
      <c r="L794" s="294"/>
      <c r="M794" s="294"/>
      <c r="N794" s="294"/>
      <c r="O794" s="294"/>
      <c r="P794" s="294"/>
    </row>
    <row r="795" spans="1:16" x14ac:dyDescent="0.25">
      <c r="A795" s="39" t="str">
        <f>DEDEL!A317</f>
        <v>DEDELEGATION</v>
      </c>
      <c r="B795" s="39">
        <f>DEDEL!C317</f>
        <v>3023500</v>
      </c>
      <c r="C795" s="39" t="str">
        <f>DEDEL!D317</f>
        <v>The Annunciation Catholic Infant School</v>
      </c>
      <c r="D795" s="39" t="str">
        <f>DEDEL!M317</f>
        <v>DDEL4</v>
      </c>
      <c r="E795" s="294">
        <f>DEDEL!Q317</f>
        <v>-2033.92</v>
      </c>
      <c r="F795" s="294">
        <f>DEDEL!R317</f>
        <v>0</v>
      </c>
      <c r="G795" s="294"/>
      <c r="H795" s="294"/>
      <c r="I795" s="294"/>
      <c r="J795" s="294"/>
      <c r="K795" s="294"/>
      <c r="L795" s="294"/>
      <c r="M795" s="294"/>
      <c r="N795" s="294"/>
      <c r="O795" s="294"/>
      <c r="P795" s="294"/>
    </row>
    <row r="796" spans="1:16" x14ac:dyDescent="0.25">
      <c r="A796" s="39" t="str">
        <f>DEDEL!A318</f>
        <v>DEDELEGATION</v>
      </c>
      <c r="B796" s="39">
        <f>DEDEL!C318</f>
        <v>3023501</v>
      </c>
      <c r="C796" s="39" t="str">
        <f>DEDEL!D318</f>
        <v>Our Lady of Lourdes RC School</v>
      </c>
      <c r="D796" s="39" t="str">
        <f>DEDEL!M318</f>
        <v>DDEL4</v>
      </c>
      <c r="E796" s="294">
        <f>DEDEL!Q318</f>
        <v>-3273.34</v>
      </c>
      <c r="F796" s="294">
        <f>DEDEL!R318</f>
        <v>0</v>
      </c>
      <c r="G796" s="294"/>
      <c r="H796" s="294"/>
      <c r="I796" s="294"/>
      <c r="J796" s="294"/>
      <c r="K796" s="294"/>
      <c r="L796" s="294"/>
      <c r="M796" s="294"/>
      <c r="N796" s="294"/>
      <c r="O796" s="294"/>
      <c r="P796" s="294"/>
    </row>
    <row r="797" spans="1:16" x14ac:dyDescent="0.25">
      <c r="A797" s="39" t="str">
        <f>DEDEL!A319</f>
        <v>DEDELEGATION</v>
      </c>
      <c r="B797" s="39">
        <f>DEDEL!C319</f>
        <v>3023502</v>
      </c>
      <c r="C797" s="39" t="str">
        <f>DEDEL!D319</f>
        <v>St Agnes' Catholic Primary School</v>
      </c>
      <c r="D797" s="39" t="str">
        <f>DEDEL!M319</f>
        <v>DDEL4</v>
      </c>
      <c r="E797" s="294">
        <f>DEDEL!Q319</f>
        <v>-6117.6500000000005</v>
      </c>
      <c r="F797" s="294">
        <f>DEDEL!R319</f>
        <v>0</v>
      </c>
      <c r="G797" s="294"/>
      <c r="H797" s="294"/>
      <c r="I797" s="294"/>
      <c r="J797" s="294"/>
      <c r="K797" s="294"/>
      <c r="L797" s="294"/>
      <c r="M797" s="294"/>
      <c r="N797" s="294"/>
      <c r="O797" s="294"/>
      <c r="P797" s="294"/>
    </row>
    <row r="798" spans="1:16" x14ac:dyDescent="0.25">
      <c r="A798" s="39" t="str">
        <f>DEDEL!A320</f>
        <v>DEDELEGATION</v>
      </c>
      <c r="B798" s="39">
        <f>DEDEL!C320</f>
        <v>3023504</v>
      </c>
      <c r="C798" s="39" t="str">
        <f>DEDEL!D320</f>
        <v>St Catherine's RC School</v>
      </c>
      <c r="D798" s="39" t="str">
        <f>DEDEL!M320</f>
        <v>DDEL4</v>
      </c>
      <c r="E798" s="294">
        <f>DEDEL!Q320</f>
        <v>-6642.02</v>
      </c>
      <c r="F798" s="294">
        <f>DEDEL!R320</f>
        <v>0</v>
      </c>
      <c r="G798" s="294"/>
      <c r="H798" s="294"/>
      <c r="I798" s="294"/>
      <c r="J798" s="294"/>
      <c r="K798" s="294"/>
      <c r="L798" s="294"/>
      <c r="M798" s="294"/>
      <c r="N798" s="294"/>
      <c r="O798" s="294"/>
      <c r="P798" s="294"/>
    </row>
    <row r="799" spans="1:16" x14ac:dyDescent="0.25">
      <c r="A799" s="39" t="str">
        <f>DEDEL!A321</f>
        <v>DEDELEGATION</v>
      </c>
      <c r="B799" s="39">
        <f>DEDEL!C321</f>
        <v>3023506</v>
      </c>
      <c r="C799" s="39" t="str">
        <f>DEDEL!D321</f>
        <v>St Vincent's Catholic Primary School</v>
      </c>
      <c r="D799" s="39" t="str">
        <f>DEDEL!M321</f>
        <v>DDEL4</v>
      </c>
      <c r="E799" s="294">
        <f>DEDEL!Q321</f>
        <v>-4544.54</v>
      </c>
      <c r="F799" s="294">
        <f>DEDEL!R321</f>
        <v>0</v>
      </c>
      <c r="G799" s="294"/>
      <c r="H799" s="294"/>
      <c r="I799" s="294"/>
      <c r="J799" s="294"/>
      <c r="K799" s="294"/>
      <c r="L799" s="294"/>
      <c r="M799" s="294"/>
      <c r="N799" s="294"/>
      <c r="O799" s="294"/>
      <c r="P799" s="294"/>
    </row>
    <row r="800" spans="1:16" x14ac:dyDescent="0.25">
      <c r="A800" s="39" t="str">
        <f>DEDEL!A322</f>
        <v>DEDELEGATION</v>
      </c>
      <c r="B800" s="39">
        <f>DEDEL!C322</f>
        <v>3023507</v>
      </c>
      <c r="C800" s="39" t="str">
        <f>DEDEL!D322</f>
        <v>St Theresa's Catholic Primary School</v>
      </c>
      <c r="D800" s="39" t="str">
        <f>DEDEL!M322</f>
        <v>DDEL4</v>
      </c>
      <c r="E800" s="294">
        <f>DEDEL!Q322</f>
        <v>-2717.19</v>
      </c>
      <c r="F800" s="294">
        <f>DEDEL!R322</f>
        <v>0</v>
      </c>
      <c r="G800" s="294"/>
      <c r="H800" s="294"/>
      <c r="I800" s="294"/>
      <c r="J800" s="294"/>
      <c r="K800" s="294"/>
      <c r="L800" s="294"/>
      <c r="M800" s="294"/>
      <c r="N800" s="294"/>
      <c r="O800" s="294"/>
      <c r="P800" s="294"/>
    </row>
    <row r="801" spans="1:16" x14ac:dyDescent="0.25">
      <c r="A801" s="39" t="str">
        <f>DEDEL!A323</f>
        <v>DEDELEGATION</v>
      </c>
      <c r="B801" s="39">
        <f>DEDEL!C323</f>
        <v>3023509</v>
      </c>
      <c r="C801" s="39" t="str">
        <f>DEDEL!D323</f>
        <v>St Joseph's Catholic Primary School</v>
      </c>
      <c r="D801" s="39" t="str">
        <f>DEDEL!M323</f>
        <v>DDEL4</v>
      </c>
      <c r="E801" s="294">
        <f>DEDEL!Q323</f>
        <v>-7007.4900000000007</v>
      </c>
      <c r="F801" s="294">
        <f>DEDEL!R323</f>
        <v>0</v>
      </c>
      <c r="G801" s="294"/>
      <c r="H801" s="294"/>
      <c r="I801" s="294"/>
      <c r="J801" s="294"/>
      <c r="K801" s="294"/>
      <c r="L801" s="294"/>
      <c r="M801" s="294"/>
      <c r="N801" s="294"/>
      <c r="O801" s="294"/>
      <c r="P801" s="294"/>
    </row>
    <row r="802" spans="1:16" x14ac:dyDescent="0.25">
      <c r="A802" s="39" t="str">
        <f>DEDEL!A324</f>
        <v>DEDELEGATION</v>
      </c>
      <c r="B802" s="39">
        <f>DEDEL!C324</f>
        <v>3023510</v>
      </c>
      <c r="C802" s="39" t="str">
        <f>DEDEL!D324</f>
        <v>Sacred Heart Roman Catholic Primary School</v>
      </c>
      <c r="D802" s="39" t="str">
        <f>DEDEL!M324</f>
        <v>DDEL4</v>
      </c>
      <c r="E802" s="294">
        <f>DEDEL!Q324</f>
        <v>-6181.21</v>
      </c>
      <c r="F802" s="294">
        <f>DEDEL!R324</f>
        <v>0</v>
      </c>
      <c r="G802" s="294"/>
      <c r="H802" s="294"/>
      <c r="I802" s="294"/>
      <c r="J802" s="294"/>
      <c r="K802" s="294"/>
      <c r="L802" s="294"/>
      <c r="M802" s="294"/>
      <c r="N802" s="294"/>
      <c r="O802" s="294"/>
      <c r="P802" s="294"/>
    </row>
    <row r="803" spans="1:16" x14ac:dyDescent="0.25">
      <c r="A803" s="39" t="str">
        <f>DEDEL!A325</f>
        <v>DEDELEGATION</v>
      </c>
      <c r="B803" s="39">
        <f>DEDEL!C325</f>
        <v>3023511</v>
      </c>
      <c r="C803" s="39" t="str">
        <f>DEDEL!D325</f>
        <v>Blessed Dominic Catholic Primary School</v>
      </c>
      <c r="D803" s="39" t="str">
        <f>DEDEL!M325</f>
        <v>DDEL4</v>
      </c>
      <c r="E803" s="294">
        <f>DEDEL!Q325</f>
        <v>-6610.24</v>
      </c>
      <c r="F803" s="294">
        <f>DEDEL!R325</f>
        <v>0</v>
      </c>
      <c r="G803" s="294"/>
      <c r="H803" s="294"/>
      <c r="I803" s="294"/>
      <c r="J803" s="294"/>
      <c r="K803" s="294"/>
      <c r="L803" s="294"/>
      <c r="M803" s="294"/>
      <c r="N803" s="294"/>
      <c r="O803" s="294"/>
      <c r="P803" s="294"/>
    </row>
    <row r="804" spans="1:16" x14ac:dyDescent="0.25">
      <c r="A804" s="39" t="str">
        <f>DEDEL!A326</f>
        <v>DEDELEGATION</v>
      </c>
      <c r="B804" s="39">
        <f>DEDEL!C326</f>
        <v>3023512</v>
      </c>
      <c r="C804" s="39" t="str">
        <f>DEDEL!D326</f>
        <v>Rosh Pinah Primary School</v>
      </c>
      <c r="D804" s="39" t="str">
        <f>DEDEL!M326</f>
        <v>DDEL4</v>
      </c>
      <c r="E804" s="294">
        <f>DEDEL!Q326</f>
        <v>-5640.95</v>
      </c>
      <c r="F804" s="294">
        <f>DEDEL!R326</f>
        <v>0</v>
      </c>
      <c r="G804" s="294"/>
      <c r="H804" s="294"/>
      <c r="I804" s="294"/>
      <c r="J804" s="294"/>
      <c r="K804" s="294"/>
      <c r="L804" s="294"/>
      <c r="M804" s="294"/>
      <c r="N804" s="294"/>
      <c r="O804" s="294"/>
      <c r="P804" s="294"/>
    </row>
    <row r="805" spans="1:16" x14ac:dyDescent="0.25">
      <c r="A805" s="39" t="str">
        <f>DEDEL!A327</f>
        <v>DEDELEGATION</v>
      </c>
      <c r="B805" s="39">
        <f>DEDEL!C327</f>
        <v>3023513</v>
      </c>
      <c r="C805" s="39" t="str">
        <f>DEDEL!D327</f>
        <v>Menorah Primary School</v>
      </c>
      <c r="D805" s="39" t="str">
        <f>DEDEL!M327</f>
        <v>DDEL4</v>
      </c>
      <c r="E805" s="294">
        <f>DEDEL!Q327</f>
        <v>-6022.31</v>
      </c>
      <c r="F805" s="294">
        <f>DEDEL!R327</f>
        <v>0</v>
      </c>
      <c r="G805" s="294"/>
      <c r="H805" s="294"/>
      <c r="I805" s="294"/>
      <c r="J805" s="294"/>
      <c r="K805" s="294"/>
      <c r="L805" s="294"/>
      <c r="M805" s="294"/>
      <c r="N805" s="294"/>
      <c r="O805" s="294"/>
      <c r="P805" s="294"/>
    </row>
    <row r="806" spans="1:16" x14ac:dyDescent="0.25">
      <c r="A806" s="39" t="str">
        <f>DEDEL!A328</f>
        <v>DEDELEGATION</v>
      </c>
      <c r="B806" s="39">
        <f>DEDEL!C328</f>
        <v>3023514</v>
      </c>
      <c r="C806" s="39" t="str">
        <f>DEDEL!D328</f>
        <v>The Annunciation RC Junior School</v>
      </c>
      <c r="D806" s="39" t="str">
        <f>DEDEL!M328</f>
        <v>DDEL4</v>
      </c>
      <c r="E806" s="294">
        <f>DEDEL!Q328</f>
        <v>-2891.98</v>
      </c>
      <c r="F806" s="294">
        <f>DEDEL!R328</f>
        <v>0</v>
      </c>
      <c r="G806" s="294"/>
      <c r="H806" s="294"/>
      <c r="I806" s="294"/>
      <c r="J806" s="294"/>
      <c r="K806" s="294"/>
      <c r="L806" s="294"/>
      <c r="M806" s="294"/>
      <c r="N806" s="294"/>
      <c r="O806" s="294"/>
      <c r="P806" s="294"/>
    </row>
    <row r="807" spans="1:16" x14ac:dyDescent="0.25">
      <c r="A807" s="39" t="str">
        <f>DEDEL!A329</f>
        <v>DEDELEGATION</v>
      </c>
      <c r="B807" s="39">
        <f>DEDEL!C329</f>
        <v>3023516</v>
      </c>
      <c r="C807" s="39" t="str">
        <f>DEDEL!D329</f>
        <v>Hasmonean Primary School</v>
      </c>
      <c r="D807" s="39" t="str">
        <f>DEDEL!M329</f>
        <v>DDEL4</v>
      </c>
      <c r="E807" s="294">
        <f>DEDEL!Q329</f>
        <v>-3146.2200000000003</v>
      </c>
      <c r="F807" s="294">
        <f>DEDEL!R329</f>
        <v>0</v>
      </c>
      <c r="G807" s="294"/>
      <c r="H807" s="294"/>
      <c r="I807" s="294"/>
      <c r="J807" s="294"/>
      <c r="K807" s="294"/>
      <c r="L807" s="294"/>
      <c r="M807" s="294"/>
      <c r="N807" s="294"/>
      <c r="O807" s="294"/>
      <c r="P807" s="294"/>
    </row>
    <row r="808" spans="1:16" x14ac:dyDescent="0.25">
      <c r="A808" s="39" t="str">
        <f>DEDEL!A330</f>
        <v>DEDELEGATION</v>
      </c>
      <c r="B808" s="39">
        <f>DEDEL!C330</f>
        <v>3023518</v>
      </c>
      <c r="C808" s="39" t="str">
        <f>DEDEL!D330</f>
        <v>Woodcroft Primary School</v>
      </c>
      <c r="D808" s="39" t="str">
        <f>DEDEL!M330</f>
        <v>DDEL4</v>
      </c>
      <c r="E808" s="294">
        <f>DEDEL!Q330</f>
        <v>-6069.9800000000005</v>
      </c>
      <c r="F808" s="294">
        <f>DEDEL!R330</f>
        <v>0</v>
      </c>
      <c r="G808" s="294"/>
      <c r="H808" s="294"/>
      <c r="I808" s="294"/>
      <c r="J808" s="294"/>
      <c r="K808" s="294"/>
      <c r="L808" s="294"/>
      <c r="M808" s="294"/>
      <c r="N808" s="294"/>
      <c r="O808" s="294"/>
      <c r="P808" s="294"/>
    </row>
    <row r="809" spans="1:16" x14ac:dyDescent="0.25">
      <c r="A809" s="39" t="str">
        <f>DEDEL!A331</f>
        <v>DEDELEGATION</v>
      </c>
      <c r="B809" s="39">
        <f>DEDEL!C331</f>
        <v>3023520</v>
      </c>
      <c r="C809" s="39" t="str">
        <f>DEDEL!D331</f>
        <v>Akiva School</v>
      </c>
      <c r="D809" s="39" t="str">
        <f>DEDEL!M331</f>
        <v>DDEL4</v>
      </c>
      <c r="E809" s="294">
        <f>DEDEL!Q331</f>
        <v>-6689.6900000000005</v>
      </c>
      <c r="F809" s="294">
        <f>DEDEL!R331</f>
        <v>0</v>
      </c>
      <c r="G809" s="294"/>
      <c r="H809" s="294"/>
      <c r="I809" s="294"/>
      <c r="J809" s="294"/>
      <c r="K809" s="294"/>
      <c r="L809" s="294"/>
      <c r="M809" s="294"/>
      <c r="N809" s="294"/>
      <c r="O809" s="294"/>
      <c r="P809" s="294"/>
    </row>
    <row r="810" spans="1:16" x14ac:dyDescent="0.25">
      <c r="A810" s="39" t="str">
        <f>DEDEL!A332</f>
        <v>DEDELEGATION</v>
      </c>
      <c r="B810" s="39">
        <f>DEDEL!C332</f>
        <v>3023523</v>
      </c>
      <c r="C810" s="39" t="str">
        <f>DEDEL!D332</f>
        <v>Martin Primary School</v>
      </c>
      <c r="D810" s="39" t="str">
        <f>DEDEL!M332</f>
        <v>DDEL4</v>
      </c>
      <c r="E810" s="294">
        <f>DEDEL!Q332</f>
        <v>-9867.69</v>
      </c>
      <c r="F810" s="294">
        <f>DEDEL!R332</f>
        <v>0</v>
      </c>
      <c r="G810" s="294"/>
      <c r="H810" s="294"/>
      <c r="I810" s="294"/>
      <c r="J810" s="294"/>
      <c r="K810" s="294"/>
      <c r="L810" s="294"/>
      <c r="M810" s="294"/>
      <c r="N810" s="294"/>
      <c r="O810" s="294"/>
      <c r="P810" s="294"/>
    </row>
    <row r="811" spans="1:16" x14ac:dyDescent="0.25">
      <c r="A811" s="39" t="str">
        <f>DEDEL!A333</f>
        <v>DEDELEGATION</v>
      </c>
      <c r="B811" s="39">
        <f>DEDEL!C333</f>
        <v>3023524</v>
      </c>
      <c r="C811" s="39" t="str">
        <f>DEDEL!D333</f>
        <v>Beit Shvidler Primary School</v>
      </c>
      <c r="D811" s="39" t="str">
        <f>DEDEL!M333</f>
        <v>DDEL4</v>
      </c>
      <c r="E811" s="294">
        <f>DEDEL!Q333</f>
        <v>-3114.44</v>
      </c>
      <c r="F811" s="294">
        <f>DEDEL!R333</f>
        <v>0</v>
      </c>
      <c r="G811" s="294"/>
      <c r="H811" s="294"/>
      <c r="I811" s="294"/>
      <c r="J811" s="294"/>
      <c r="K811" s="294"/>
      <c r="L811" s="294"/>
      <c r="M811" s="294"/>
      <c r="N811" s="294"/>
      <c r="O811" s="294"/>
      <c r="P811" s="294"/>
    </row>
    <row r="812" spans="1:16" x14ac:dyDescent="0.25">
      <c r="A812" s="39" t="str">
        <f>DEDEL!A334</f>
        <v>DEDELEGATION</v>
      </c>
      <c r="B812" s="39">
        <f>DEDEL!C334</f>
        <v>3025201</v>
      </c>
      <c r="C812" s="39" t="str">
        <f>DEDEL!D334</f>
        <v>Osidge Primary School</v>
      </c>
      <c r="D812" s="39" t="str">
        <f>DEDEL!M334</f>
        <v>DDEL4</v>
      </c>
      <c r="E812" s="294">
        <f>DEDEL!Q334</f>
        <v>-6578.46</v>
      </c>
      <c r="F812" s="294">
        <f>DEDEL!R334</f>
        <v>0</v>
      </c>
      <c r="G812" s="294"/>
      <c r="H812" s="294"/>
      <c r="I812" s="294"/>
      <c r="J812" s="294"/>
      <c r="K812" s="294"/>
      <c r="L812" s="294"/>
      <c r="M812" s="294"/>
      <c r="N812" s="294"/>
      <c r="O812" s="294"/>
      <c r="P812" s="294"/>
    </row>
    <row r="813" spans="1:16" x14ac:dyDescent="0.25">
      <c r="A813" s="39" t="str">
        <f>DEDEL!A335</f>
        <v>DEDELEGATION</v>
      </c>
      <c r="B813" s="39">
        <f>DEDEL!C335</f>
        <v>3025948</v>
      </c>
      <c r="C813" s="39" t="str">
        <f>DEDEL!D335</f>
        <v>Mathilda Marks-Kennedy Jewish Primary School</v>
      </c>
      <c r="D813" s="39" t="str">
        <f>DEDEL!M335</f>
        <v>DDEL4</v>
      </c>
      <c r="E813" s="294">
        <f>DEDEL!Q335</f>
        <v>-3257.4500000000003</v>
      </c>
      <c r="F813" s="294">
        <f>DEDEL!R335</f>
        <v>0</v>
      </c>
      <c r="G813" s="294"/>
      <c r="H813" s="294"/>
      <c r="I813" s="294"/>
      <c r="J813" s="294"/>
      <c r="K813" s="294"/>
      <c r="L813" s="294"/>
      <c r="M813" s="294"/>
      <c r="N813" s="294"/>
      <c r="O813" s="294"/>
      <c r="P813" s="294"/>
    </row>
    <row r="814" spans="1:16" x14ac:dyDescent="0.25">
      <c r="A814" s="39" t="str">
        <f>DEDEL!A336</f>
        <v>DEDELEGATION</v>
      </c>
      <c r="B814" s="39">
        <f>DEDEL!C336</f>
        <v>3025949</v>
      </c>
      <c r="C814" s="39" t="str">
        <f>DEDEL!D336</f>
        <v>Menorah Foundation School</v>
      </c>
      <c r="D814" s="39" t="str">
        <f>DEDEL!M336</f>
        <v>DDEL4</v>
      </c>
      <c r="E814" s="294">
        <f>DEDEL!Q336</f>
        <v>-5704.51</v>
      </c>
      <c r="F814" s="294">
        <f>DEDEL!R336</f>
        <v>0</v>
      </c>
      <c r="G814" s="294"/>
      <c r="H814" s="294"/>
      <c r="I814" s="294"/>
      <c r="J814" s="294"/>
      <c r="K814" s="294"/>
      <c r="L814" s="294"/>
      <c r="M814" s="294"/>
      <c r="N814" s="294"/>
      <c r="O814" s="294"/>
      <c r="P814" s="294"/>
    </row>
    <row r="815" spans="1:16" x14ac:dyDescent="0.25">
      <c r="A815" s="39" t="str">
        <f>DEDEL!A337</f>
        <v>DEDELEGATION</v>
      </c>
      <c r="B815" s="39">
        <f>DEDEL!C337</f>
        <v>3024003</v>
      </c>
      <c r="C815" s="39" t="str">
        <f>DEDEL!D337</f>
        <v>Friern Barnet School</v>
      </c>
      <c r="D815" s="39" t="str">
        <f>DEDEL!M337</f>
        <v>DDEL4</v>
      </c>
      <c r="E815" s="294">
        <f>DEDEL!Q337</f>
        <v>-10605.91</v>
      </c>
      <c r="F815" s="294">
        <f>DEDEL!R337</f>
        <v>0</v>
      </c>
      <c r="G815" s="294"/>
      <c r="H815" s="294"/>
      <c r="I815" s="294"/>
      <c r="J815" s="294"/>
      <c r="K815" s="294"/>
      <c r="L815" s="294"/>
      <c r="M815" s="294"/>
      <c r="N815" s="294"/>
      <c r="O815" s="294"/>
      <c r="P815" s="294"/>
    </row>
    <row r="816" spans="1:16" x14ac:dyDescent="0.25">
      <c r="A816" s="39" t="str">
        <f>DEDEL!A338</f>
        <v>DEDELEGATION</v>
      </c>
      <c r="B816" s="39">
        <f>DEDEL!C338</f>
        <v>3024004</v>
      </c>
      <c r="C816" s="39" t="str">
        <f>DEDEL!D338</f>
        <v>Menorah High School for Girls</v>
      </c>
      <c r="D816" s="39" t="str">
        <f>DEDEL!M338</f>
        <v>DDEL4</v>
      </c>
      <c r="E816" s="294">
        <f>DEDEL!Q338</f>
        <v>-4398.29</v>
      </c>
      <c r="F816" s="294">
        <f>DEDEL!R338</f>
        <v>0</v>
      </c>
      <c r="G816" s="294"/>
      <c r="H816" s="294"/>
      <c r="I816" s="294"/>
      <c r="J816" s="294"/>
      <c r="K816" s="294"/>
      <c r="L816" s="294"/>
      <c r="M816" s="294"/>
      <c r="N816" s="294"/>
      <c r="O816" s="294"/>
      <c r="P816" s="294"/>
    </row>
    <row r="817" spans="1:16" x14ac:dyDescent="0.25">
      <c r="A817" s="39" t="str">
        <f>DEDEL!A339</f>
        <v>DEDELEGATION</v>
      </c>
      <c r="B817" s="39">
        <f>DEDEL!C339</f>
        <v>3025404</v>
      </c>
      <c r="C817" s="39" t="str">
        <f>DEDEL!D339</f>
        <v>St Michael's Catholic Grammar School</v>
      </c>
      <c r="D817" s="39" t="str">
        <f>DEDEL!M339</f>
        <v>DDEL4</v>
      </c>
      <c r="E817" s="294">
        <f>DEDEL!Q339</f>
        <v>-8688.7066666666669</v>
      </c>
      <c r="F817" s="294">
        <f>DEDEL!R339</f>
        <v>0</v>
      </c>
      <c r="G817" s="294"/>
      <c r="H817" s="294"/>
      <c r="I817" s="294"/>
      <c r="J817" s="294"/>
      <c r="K817" s="294"/>
      <c r="L817" s="294"/>
      <c r="M817" s="294"/>
      <c r="N817" s="294"/>
      <c r="O817" s="294"/>
      <c r="P817" s="294"/>
    </row>
    <row r="818" spans="1:16" x14ac:dyDescent="0.25">
      <c r="A818" s="39" t="str">
        <f>DEDEL!A340</f>
        <v>DEDELEGATION</v>
      </c>
      <c r="B818" s="39">
        <f>DEDEL!C340</f>
        <v>3025405</v>
      </c>
      <c r="C818" s="39" t="str">
        <f>DEDEL!D340</f>
        <v>Finchley Catholic High School</v>
      </c>
      <c r="D818" s="39" t="str">
        <f>DEDEL!M340</f>
        <v>DDEL4</v>
      </c>
      <c r="E818" s="294">
        <f>DEDEL!Q340</f>
        <v>-13077.19</v>
      </c>
      <c r="F818" s="294">
        <f>DEDEL!R340</f>
        <v>0</v>
      </c>
      <c r="G818" s="294"/>
      <c r="H818" s="294"/>
      <c r="I818" s="294"/>
      <c r="J818" s="294"/>
      <c r="K818" s="294"/>
      <c r="L818" s="294"/>
      <c r="M818" s="294"/>
      <c r="N818" s="294"/>
      <c r="O818" s="294"/>
      <c r="P818" s="294"/>
    </row>
    <row r="819" spans="1:16" x14ac:dyDescent="0.25">
      <c r="A819" s="39" t="str">
        <f>DEDEL!A341</f>
        <v>DEDELEGATION</v>
      </c>
      <c r="B819" s="39">
        <f>DEDEL!C341</f>
        <v>3025407</v>
      </c>
      <c r="C819" s="39" t="str">
        <f>DEDEL!D341</f>
        <v>St James' Catholic High School</v>
      </c>
      <c r="D819" s="39" t="str">
        <f>DEDEL!M341</f>
        <v>DDEL4</v>
      </c>
      <c r="E819" s="294">
        <f>DEDEL!Q341</f>
        <v>-16103.772500000001</v>
      </c>
      <c r="F819" s="294">
        <f>DEDEL!R341</f>
        <v>0</v>
      </c>
      <c r="G819" s="294"/>
      <c r="H819" s="294"/>
      <c r="I819" s="294"/>
      <c r="J819" s="294"/>
      <c r="K819" s="294"/>
      <c r="L819" s="294"/>
      <c r="M819" s="294"/>
      <c r="N819" s="294"/>
      <c r="O819" s="294"/>
      <c r="P819" s="294"/>
    </row>
    <row r="820" spans="1:16" x14ac:dyDescent="0.25">
      <c r="A820" s="39" t="str">
        <f>DEDEL!A342</f>
        <v>DEDELEGATION</v>
      </c>
      <c r="B820" s="39">
        <f>DEDEL!C342</f>
        <v>3025427</v>
      </c>
      <c r="C820" s="39" t="str">
        <f>DEDEL!D342</f>
        <v>JCoSS</v>
      </c>
      <c r="D820" s="39" t="str">
        <f>DEDEL!M342</f>
        <v>DDEL4</v>
      </c>
      <c r="E820" s="294">
        <f>DEDEL!Q342</f>
        <v>-14577.61</v>
      </c>
      <c r="F820" s="294">
        <f>DEDEL!R342</f>
        <v>0</v>
      </c>
      <c r="G820" s="294"/>
      <c r="H820" s="294"/>
      <c r="I820" s="294"/>
      <c r="J820" s="294"/>
      <c r="K820" s="294"/>
      <c r="L820" s="294"/>
      <c r="M820" s="294"/>
      <c r="N820" s="294"/>
      <c r="O820" s="294"/>
      <c r="P820" s="294"/>
    </row>
    <row r="821" spans="1:16" x14ac:dyDescent="0.25">
      <c r="A821" s="39" t="str">
        <f>DEDEL!A343</f>
        <v>DEDELEGATION</v>
      </c>
      <c r="B821" s="39">
        <f>DEDEL!C343</f>
        <v>3023521</v>
      </c>
      <c r="C821" s="39" t="str">
        <f>DEDEL!D343</f>
        <v>St Mary's and St John's CofE School</v>
      </c>
      <c r="D821" s="39" t="str">
        <f>DEDEL!M343</f>
        <v>DDEL4</v>
      </c>
      <c r="E821" s="294">
        <f>DEDEL!Q343</f>
        <v>-22089.809999999998</v>
      </c>
      <c r="F821" s="294">
        <f>DEDEL!R343</f>
        <v>0</v>
      </c>
      <c r="G821" s="294"/>
      <c r="H821" s="294"/>
      <c r="I821" s="294"/>
      <c r="J821" s="294"/>
      <c r="K821" s="294"/>
      <c r="L821" s="294"/>
      <c r="M821" s="294"/>
      <c r="N821" s="294"/>
      <c r="O821" s="294"/>
      <c r="P821" s="294"/>
    </row>
    <row r="822" spans="1:16" x14ac:dyDescent="0.25">
      <c r="A822" s="39" t="str">
        <f>DEDEL!A344</f>
        <v>DEDELEGATION</v>
      </c>
      <c r="B822" s="39">
        <f>DEDEL!C344</f>
        <v>3022002</v>
      </c>
      <c r="C822" s="39" t="str">
        <f>DEDEL!D344</f>
        <v>Barnfield Primary School</v>
      </c>
      <c r="D822" s="39" t="str">
        <f>DEDEL!M344</f>
        <v>DDEL5</v>
      </c>
      <c r="E822" s="294">
        <f>DEDEL!Q344</f>
        <v>-1738.8500000000001</v>
      </c>
      <c r="F822" s="294">
        <f>DEDEL!R344</f>
        <v>0</v>
      </c>
      <c r="G822" s="294"/>
      <c r="H822" s="294"/>
      <c r="I822" s="294"/>
      <c r="J822" s="294"/>
      <c r="K822" s="294"/>
      <c r="L822" s="294"/>
      <c r="M822" s="294"/>
      <c r="N822" s="294"/>
      <c r="O822" s="294"/>
      <c r="P822" s="294"/>
    </row>
    <row r="823" spans="1:16" x14ac:dyDescent="0.25">
      <c r="A823" s="39" t="str">
        <f>DEDEL!A345</f>
        <v>DEDELEGATION</v>
      </c>
      <c r="B823" s="39">
        <f>DEDEL!C345</f>
        <v>3022003</v>
      </c>
      <c r="C823" s="39" t="str">
        <f>DEDEL!D345</f>
        <v>Bell Lane Primary School</v>
      </c>
      <c r="D823" s="39" t="str">
        <f>DEDEL!M345</f>
        <v>DDEL5</v>
      </c>
      <c r="E823" s="294">
        <f>DEDEL!Q345</f>
        <v>-1489.8500000000001</v>
      </c>
      <c r="F823" s="294">
        <f>DEDEL!R345</f>
        <v>0</v>
      </c>
      <c r="G823" s="294"/>
      <c r="H823" s="294"/>
      <c r="I823" s="294"/>
      <c r="J823" s="294"/>
      <c r="K823" s="294"/>
      <c r="L823" s="294"/>
      <c r="M823" s="294"/>
      <c r="N823" s="294"/>
      <c r="O823" s="294"/>
      <c r="P823" s="294"/>
    </row>
    <row r="824" spans="1:16" x14ac:dyDescent="0.25">
      <c r="A824" s="39" t="str">
        <f>DEDEL!A346</f>
        <v>DEDELEGATION</v>
      </c>
      <c r="B824" s="39">
        <f>DEDEL!C346</f>
        <v>3022007</v>
      </c>
      <c r="C824" s="39" t="str">
        <f>DEDEL!D346</f>
        <v>Brookland Junior School</v>
      </c>
      <c r="D824" s="39" t="str">
        <f>DEDEL!M346</f>
        <v>DDEL5</v>
      </c>
      <c r="E824" s="294">
        <f>DEDEL!Q346</f>
        <v>-1485.7</v>
      </c>
      <c r="F824" s="294">
        <f>DEDEL!R346</f>
        <v>0</v>
      </c>
      <c r="G824" s="294"/>
      <c r="H824" s="294"/>
      <c r="I824" s="294"/>
      <c r="J824" s="294"/>
      <c r="K824" s="294"/>
      <c r="L824" s="294"/>
      <c r="M824" s="294"/>
      <c r="N824" s="294"/>
      <c r="O824" s="294"/>
      <c r="P824" s="294"/>
    </row>
    <row r="825" spans="1:16" x14ac:dyDescent="0.25">
      <c r="A825" s="39" t="str">
        <f>DEDEL!A347</f>
        <v>DEDELEGATION</v>
      </c>
      <c r="B825" s="39">
        <f>DEDEL!C347</f>
        <v>3022008</v>
      </c>
      <c r="C825" s="39" t="str">
        <f>DEDEL!D347</f>
        <v>Brookland Infant and Nursery School</v>
      </c>
      <c r="D825" s="39" t="str">
        <f>DEDEL!M347</f>
        <v>DDEL5</v>
      </c>
      <c r="E825" s="294">
        <f>DEDEL!Q347</f>
        <v>-1120.5</v>
      </c>
      <c r="F825" s="294">
        <f>DEDEL!R347</f>
        <v>0</v>
      </c>
      <c r="G825" s="294"/>
      <c r="H825" s="294"/>
      <c r="I825" s="294"/>
      <c r="J825" s="294"/>
      <c r="K825" s="294"/>
      <c r="L825" s="294"/>
      <c r="M825" s="294"/>
      <c r="N825" s="294"/>
      <c r="O825" s="294"/>
      <c r="P825" s="294"/>
    </row>
    <row r="826" spans="1:16" x14ac:dyDescent="0.25">
      <c r="A826" s="39" t="str">
        <f>DEDEL!A348</f>
        <v>DEDELEGATION</v>
      </c>
      <c r="B826" s="39">
        <f>DEDEL!C348</f>
        <v>3022009</v>
      </c>
      <c r="C826" s="39" t="str">
        <f>DEDEL!D348</f>
        <v>Brunswick Park Primary and Nursery School</v>
      </c>
      <c r="D826" s="39" t="str">
        <f>DEDEL!M348</f>
        <v>DDEL5</v>
      </c>
      <c r="E826" s="294">
        <f>DEDEL!Q348</f>
        <v>-1747.15</v>
      </c>
      <c r="F826" s="294">
        <f>DEDEL!R348</f>
        <v>0</v>
      </c>
      <c r="G826" s="294"/>
      <c r="H826" s="294"/>
      <c r="I826" s="294"/>
      <c r="J826" s="294"/>
      <c r="K826" s="294"/>
      <c r="L826" s="294"/>
      <c r="M826" s="294"/>
      <c r="N826" s="294"/>
      <c r="O826" s="294"/>
      <c r="P826" s="294"/>
    </row>
    <row r="827" spans="1:16" x14ac:dyDescent="0.25">
      <c r="A827" s="39" t="str">
        <f>DEDEL!A349</f>
        <v>DEDELEGATION</v>
      </c>
      <c r="B827" s="39">
        <f>DEDEL!C349</f>
        <v>3022011</v>
      </c>
      <c r="C827" s="39" t="str">
        <f>DEDEL!D349</f>
        <v>Church Hill School</v>
      </c>
      <c r="D827" s="39" t="str">
        <f>DEDEL!M349</f>
        <v>DDEL5</v>
      </c>
      <c r="E827" s="294">
        <f>DEDEL!Q349</f>
        <v>-863.2</v>
      </c>
      <c r="F827" s="294">
        <f>DEDEL!R349</f>
        <v>0</v>
      </c>
      <c r="G827" s="294"/>
      <c r="H827" s="294"/>
      <c r="I827" s="294"/>
      <c r="J827" s="294"/>
      <c r="K827" s="294"/>
      <c r="L827" s="294"/>
      <c r="M827" s="294"/>
      <c r="N827" s="294"/>
      <c r="O827" s="294"/>
      <c r="P827" s="294"/>
    </row>
    <row r="828" spans="1:16" x14ac:dyDescent="0.25">
      <c r="A828" s="39" t="str">
        <f>DEDEL!A350</f>
        <v>DEDELEGATION</v>
      </c>
      <c r="B828" s="39">
        <f>DEDEL!C350</f>
        <v>3022014</v>
      </c>
      <c r="C828" s="39" t="str">
        <f>DEDEL!D350</f>
        <v>Colindale Primary School</v>
      </c>
      <c r="D828" s="39" t="str">
        <f>DEDEL!M350</f>
        <v>DDEL5</v>
      </c>
      <c r="E828" s="294">
        <f>DEDEL!Q350</f>
        <v>-2602.0500000000002</v>
      </c>
      <c r="F828" s="294">
        <f>DEDEL!R350</f>
        <v>0</v>
      </c>
      <c r="G828" s="294"/>
      <c r="H828" s="294"/>
      <c r="I828" s="294"/>
      <c r="J828" s="294"/>
      <c r="K828" s="294"/>
      <c r="L828" s="294"/>
      <c r="M828" s="294"/>
      <c r="N828" s="294"/>
      <c r="O828" s="294"/>
      <c r="P828" s="294"/>
    </row>
    <row r="829" spans="1:16" x14ac:dyDescent="0.25">
      <c r="A829" s="39" t="str">
        <f>DEDEL!A351</f>
        <v>DEDELEGATION</v>
      </c>
      <c r="B829" s="39">
        <f>DEDEL!C351</f>
        <v>3022015</v>
      </c>
      <c r="C829" s="39" t="str">
        <f>DEDEL!D351</f>
        <v>Coppetts Wood Primary School</v>
      </c>
      <c r="D829" s="39" t="str">
        <f>DEDEL!M351</f>
        <v>DDEL5</v>
      </c>
      <c r="E829" s="294">
        <f>DEDEL!Q351</f>
        <v>-871.50000000000011</v>
      </c>
      <c r="F829" s="294">
        <f>DEDEL!R351</f>
        <v>0</v>
      </c>
      <c r="G829" s="294"/>
      <c r="H829" s="294"/>
      <c r="I829" s="294"/>
      <c r="J829" s="294"/>
      <c r="K829" s="294"/>
      <c r="L829" s="294"/>
      <c r="M829" s="294"/>
      <c r="N829" s="294"/>
      <c r="O829" s="294"/>
      <c r="P829" s="294"/>
    </row>
    <row r="830" spans="1:16" x14ac:dyDescent="0.25">
      <c r="A830" s="39" t="str">
        <f>DEDEL!A352</f>
        <v>DEDELEGATION</v>
      </c>
      <c r="B830" s="39">
        <f>DEDEL!C352</f>
        <v>3022016</v>
      </c>
      <c r="C830" s="39" t="str">
        <f>DEDEL!D352</f>
        <v>Courtland School</v>
      </c>
      <c r="D830" s="39" t="str">
        <f>DEDEL!M352</f>
        <v>DDEL5</v>
      </c>
      <c r="E830" s="294">
        <f>DEDEL!Q352</f>
        <v>-871.50000000000011</v>
      </c>
      <c r="F830" s="294">
        <f>DEDEL!R352</f>
        <v>0</v>
      </c>
      <c r="G830" s="294"/>
      <c r="H830" s="294"/>
      <c r="I830" s="294"/>
      <c r="J830" s="294"/>
      <c r="K830" s="294"/>
      <c r="L830" s="294"/>
      <c r="M830" s="294"/>
      <c r="N830" s="294"/>
      <c r="O830" s="294"/>
      <c r="P830" s="294"/>
    </row>
    <row r="831" spans="1:16" x14ac:dyDescent="0.25">
      <c r="A831" s="39" t="str">
        <f>DEDEL!A353</f>
        <v>DEDELEGATION</v>
      </c>
      <c r="B831" s="39">
        <f>DEDEL!C353</f>
        <v>3022017</v>
      </c>
      <c r="C831" s="39" t="str">
        <f>DEDEL!D353</f>
        <v>Cromer Road Primary School</v>
      </c>
      <c r="D831" s="39" t="str">
        <f>DEDEL!M353</f>
        <v>DDEL5</v>
      </c>
      <c r="E831" s="294">
        <f>DEDEL!Q353</f>
        <v>-1722.2500000000002</v>
      </c>
      <c r="F831" s="294">
        <f>DEDEL!R353</f>
        <v>0</v>
      </c>
      <c r="G831" s="294"/>
      <c r="H831" s="294"/>
      <c r="I831" s="294"/>
      <c r="J831" s="294"/>
      <c r="K831" s="294"/>
      <c r="L831" s="294"/>
      <c r="M831" s="294"/>
      <c r="N831" s="294"/>
      <c r="O831" s="294"/>
      <c r="P831" s="294"/>
    </row>
    <row r="832" spans="1:16" x14ac:dyDescent="0.25">
      <c r="A832" s="39" t="str">
        <f>DEDEL!A354</f>
        <v>DEDELEGATION</v>
      </c>
      <c r="B832" s="39">
        <f>DEDEL!C354</f>
        <v>3022019</v>
      </c>
      <c r="C832" s="39" t="str">
        <f>DEDEL!D354</f>
        <v>Deansbrook Infant School</v>
      </c>
      <c r="D832" s="39" t="str">
        <f>DEDEL!M354</f>
        <v>DDEL5</v>
      </c>
      <c r="E832" s="294">
        <f>DEDEL!Q354</f>
        <v>-900.55000000000007</v>
      </c>
      <c r="F832" s="294">
        <f>DEDEL!R354</f>
        <v>0</v>
      </c>
      <c r="G832" s="294"/>
      <c r="H832" s="294"/>
      <c r="I832" s="294"/>
      <c r="J832" s="294"/>
      <c r="K832" s="294"/>
      <c r="L832" s="294"/>
      <c r="M832" s="294"/>
      <c r="N832" s="294"/>
      <c r="O832" s="294"/>
      <c r="P832" s="294"/>
    </row>
    <row r="833" spans="1:16" x14ac:dyDescent="0.25">
      <c r="A833" s="39" t="str">
        <f>DEDEL!A355</f>
        <v>DEDELEGATION</v>
      </c>
      <c r="B833" s="39">
        <f>DEDEL!C355</f>
        <v>3022021</v>
      </c>
      <c r="C833" s="39" t="str">
        <f>DEDEL!D355</f>
        <v>Dollis Primary School</v>
      </c>
      <c r="D833" s="39" t="str">
        <f>DEDEL!M355</f>
        <v>DDEL5</v>
      </c>
      <c r="E833" s="294">
        <f>DEDEL!Q355</f>
        <v>-1722.2500000000002</v>
      </c>
      <c r="F833" s="294">
        <f>DEDEL!R355</f>
        <v>0</v>
      </c>
      <c r="G833" s="294"/>
      <c r="H833" s="294"/>
      <c r="I833" s="294"/>
      <c r="J833" s="294"/>
      <c r="K833" s="294"/>
      <c r="L833" s="294"/>
      <c r="M833" s="294"/>
      <c r="N833" s="294"/>
      <c r="O833" s="294"/>
      <c r="P833" s="294"/>
    </row>
    <row r="834" spans="1:16" x14ac:dyDescent="0.25">
      <c r="A834" s="39" t="str">
        <f>DEDEL!A356</f>
        <v>DEDELEGATION</v>
      </c>
      <c r="B834" s="39">
        <f>DEDEL!C356</f>
        <v>3022023</v>
      </c>
      <c r="C834" s="39" t="str">
        <f>DEDEL!D356</f>
        <v>Edgware Primary School</v>
      </c>
      <c r="D834" s="39" t="str">
        <f>DEDEL!M356</f>
        <v>DDEL5</v>
      </c>
      <c r="E834" s="294">
        <f>DEDEL!Q356</f>
        <v>-1904.8500000000001</v>
      </c>
      <c r="F834" s="294">
        <f>DEDEL!R356</f>
        <v>0</v>
      </c>
      <c r="G834" s="294"/>
      <c r="H834" s="294"/>
      <c r="I834" s="294"/>
      <c r="J834" s="294"/>
      <c r="K834" s="294"/>
      <c r="L834" s="294"/>
      <c r="M834" s="294"/>
      <c r="N834" s="294"/>
      <c r="O834" s="294"/>
      <c r="P834" s="294"/>
    </row>
    <row r="835" spans="1:16" x14ac:dyDescent="0.25">
      <c r="A835" s="39" t="str">
        <f>DEDEL!A357</f>
        <v>DEDELEGATION</v>
      </c>
      <c r="B835" s="39">
        <f>DEDEL!C357</f>
        <v>3022024</v>
      </c>
      <c r="C835" s="39" t="str">
        <f>DEDEL!D357</f>
        <v>Fairway Primary School and Children's Centre</v>
      </c>
      <c r="D835" s="39" t="str">
        <f>DEDEL!M357</f>
        <v>DDEL5</v>
      </c>
      <c r="E835" s="294">
        <f>DEDEL!Q357</f>
        <v>-842.45</v>
      </c>
      <c r="F835" s="294">
        <f>DEDEL!R357</f>
        <v>0</v>
      </c>
      <c r="G835" s="294"/>
      <c r="H835" s="294"/>
      <c r="I835" s="294"/>
      <c r="J835" s="294"/>
      <c r="K835" s="294"/>
      <c r="L835" s="294"/>
      <c r="M835" s="294"/>
      <c r="N835" s="294"/>
      <c r="O835" s="294"/>
      <c r="P835" s="294"/>
    </row>
    <row r="836" spans="1:16" x14ac:dyDescent="0.25">
      <c r="A836" s="39" t="str">
        <f>DEDEL!A358</f>
        <v>DEDELEGATION</v>
      </c>
      <c r="B836" s="39">
        <f>DEDEL!C358</f>
        <v>3022025</v>
      </c>
      <c r="C836" s="39" t="str">
        <f>DEDEL!D358</f>
        <v>Foulds School</v>
      </c>
      <c r="D836" s="39" t="str">
        <f>DEDEL!M358</f>
        <v>DDEL5</v>
      </c>
      <c r="E836" s="294">
        <f>DEDEL!Q358</f>
        <v>-1315.5500000000002</v>
      </c>
      <c r="F836" s="294">
        <f>DEDEL!R358</f>
        <v>0</v>
      </c>
      <c r="G836" s="294"/>
      <c r="H836" s="294"/>
      <c r="I836" s="294"/>
      <c r="J836" s="294"/>
      <c r="K836" s="294"/>
      <c r="L836" s="294"/>
      <c r="M836" s="294"/>
      <c r="N836" s="294"/>
      <c r="O836" s="294"/>
      <c r="P836" s="294"/>
    </row>
    <row r="837" spans="1:16" x14ac:dyDescent="0.25">
      <c r="A837" s="39" t="str">
        <f>DEDEL!A359</f>
        <v>DEDELEGATION</v>
      </c>
      <c r="B837" s="39">
        <f>DEDEL!C359</f>
        <v>3022026</v>
      </c>
      <c r="C837" s="39" t="str">
        <f>DEDEL!D359</f>
        <v>Frith Manor Primary School</v>
      </c>
      <c r="D837" s="39" t="str">
        <f>DEDEL!M359</f>
        <v>DDEL5</v>
      </c>
      <c r="E837" s="294">
        <f>DEDEL!Q359</f>
        <v>-1884.1000000000001</v>
      </c>
      <c r="F837" s="294">
        <f>DEDEL!R359</f>
        <v>0</v>
      </c>
      <c r="G837" s="294"/>
      <c r="H837" s="294"/>
      <c r="I837" s="294"/>
      <c r="J837" s="294"/>
      <c r="K837" s="294"/>
      <c r="L837" s="294"/>
      <c r="M837" s="294"/>
      <c r="N837" s="294"/>
      <c r="O837" s="294"/>
      <c r="P837" s="294"/>
    </row>
    <row r="838" spans="1:16" x14ac:dyDescent="0.25">
      <c r="A838" s="39" t="str">
        <f>DEDEL!A360</f>
        <v>DEDELEGATION</v>
      </c>
      <c r="B838" s="39">
        <f>DEDEL!C360</f>
        <v>3022027</v>
      </c>
      <c r="C838" s="39" t="str">
        <f>DEDEL!D360</f>
        <v>Garden Suburb Junior School</v>
      </c>
      <c r="D838" s="39" t="str">
        <f>DEDEL!M360</f>
        <v>DDEL5</v>
      </c>
      <c r="E838" s="294">
        <f>DEDEL!Q360</f>
        <v>-1398.5500000000002</v>
      </c>
      <c r="F838" s="294">
        <f>DEDEL!R360</f>
        <v>0</v>
      </c>
      <c r="G838" s="294"/>
      <c r="H838" s="294"/>
      <c r="I838" s="294"/>
      <c r="J838" s="294"/>
      <c r="K838" s="294"/>
      <c r="L838" s="294"/>
      <c r="M838" s="294"/>
      <c r="N838" s="294"/>
      <c r="O838" s="294"/>
      <c r="P838" s="294"/>
    </row>
    <row r="839" spans="1:16" x14ac:dyDescent="0.25">
      <c r="A839" s="39" t="str">
        <f>DEDEL!A361</f>
        <v>DEDELEGATION</v>
      </c>
      <c r="B839" s="39">
        <f>DEDEL!C361</f>
        <v>3022028</v>
      </c>
      <c r="C839" s="39" t="str">
        <f>DEDEL!D361</f>
        <v>Garden Suburb Infant School</v>
      </c>
      <c r="D839" s="39" t="str">
        <f>DEDEL!M361</f>
        <v>DDEL5</v>
      </c>
      <c r="E839" s="294">
        <f>DEDEL!Q361</f>
        <v>-921.30000000000007</v>
      </c>
      <c r="F839" s="294">
        <f>DEDEL!R361</f>
        <v>0</v>
      </c>
      <c r="G839" s="294"/>
      <c r="H839" s="294"/>
      <c r="I839" s="294"/>
      <c r="J839" s="294"/>
      <c r="K839" s="294"/>
      <c r="L839" s="294"/>
      <c r="M839" s="294"/>
      <c r="N839" s="294"/>
      <c r="O839" s="294"/>
      <c r="P839" s="294"/>
    </row>
    <row r="840" spans="1:16" x14ac:dyDescent="0.25">
      <c r="A840" s="39" t="str">
        <f>DEDEL!A362</f>
        <v>DEDELEGATION</v>
      </c>
      <c r="B840" s="39">
        <f>DEDEL!C362</f>
        <v>3022029</v>
      </c>
      <c r="C840" s="39" t="str">
        <f>DEDEL!D362</f>
        <v>Goldbeaters Primary School</v>
      </c>
      <c r="D840" s="39" t="str">
        <f>DEDEL!M362</f>
        <v>DDEL5</v>
      </c>
      <c r="E840" s="294">
        <f>DEDEL!Q362</f>
        <v>-1709.8000000000002</v>
      </c>
      <c r="F840" s="294">
        <f>DEDEL!R362</f>
        <v>0</v>
      </c>
      <c r="G840" s="294"/>
      <c r="H840" s="294"/>
      <c r="I840" s="294"/>
      <c r="J840" s="294"/>
      <c r="K840" s="294"/>
      <c r="L840" s="294"/>
      <c r="M840" s="294"/>
      <c r="N840" s="294"/>
      <c r="O840" s="294"/>
      <c r="P840" s="294"/>
    </row>
    <row r="841" spans="1:16" x14ac:dyDescent="0.25">
      <c r="A841" s="39" t="str">
        <f>DEDEL!A363</f>
        <v>DEDELEGATION</v>
      </c>
      <c r="B841" s="39">
        <f>DEDEL!C363</f>
        <v>3022031</v>
      </c>
      <c r="C841" s="39" t="str">
        <f>DEDEL!D363</f>
        <v>Hollickwood Primary School</v>
      </c>
      <c r="D841" s="39" t="str">
        <f>DEDEL!M363</f>
        <v>DDEL5</v>
      </c>
      <c r="E841" s="294">
        <f>DEDEL!Q363</f>
        <v>-767.75000000000011</v>
      </c>
      <c r="F841" s="294">
        <f>DEDEL!R363</f>
        <v>0</v>
      </c>
      <c r="G841" s="294"/>
      <c r="H841" s="294"/>
      <c r="I841" s="294"/>
      <c r="J841" s="294"/>
      <c r="K841" s="294"/>
      <c r="L841" s="294"/>
      <c r="M841" s="294"/>
      <c r="N841" s="294"/>
      <c r="O841" s="294"/>
      <c r="P841" s="294"/>
    </row>
    <row r="842" spans="1:16" x14ac:dyDescent="0.25">
      <c r="A842" s="39" t="str">
        <f>DEDEL!A364</f>
        <v>DEDELEGATION</v>
      </c>
      <c r="B842" s="39">
        <f>DEDEL!C364</f>
        <v>3022032</v>
      </c>
      <c r="C842" s="39" t="str">
        <f>DEDEL!D364</f>
        <v>Holly Park Primary School</v>
      </c>
      <c r="D842" s="39" t="str">
        <f>DEDEL!M364</f>
        <v>DDEL5</v>
      </c>
      <c r="E842" s="294">
        <f>DEDEL!Q364</f>
        <v>-1726.4</v>
      </c>
      <c r="F842" s="294">
        <f>DEDEL!R364</f>
        <v>0</v>
      </c>
      <c r="G842" s="294"/>
      <c r="H842" s="294"/>
      <c r="I842" s="294"/>
      <c r="J842" s="294"/>
      <c r="K842" s="294"/>
      <c r="L842" s="294"/>
      <c r="M842" s="294"/>
      <c r="N842" s="294"/>
      <c r="O842" s="294"/>
      <c r="P842" s="294"/>
    </row>
    <row r="843" spans="1:16" x14ac:dyDescent="0.25">
      <c r="A843" s="39" t="str">
        <f>DEDEL!A365</f>
        <v>DEDELEGATION</v>
      </c>
      <c r="B843" s="39">
        <f>DEDEL!C365</f>
        <v>3022036</v>
      </c>
      <c r="C843" s="39" t="str">
        <f>DEDEL!D365</f>
        <v>Livingstone Primary and Nursery School</v>
      </c>
      <c r="D843" s="39" t="str">
        <f>DEDEL!M365</f>
        <v>DDEL5</v>
      </c>
      <c r="E843" s="294">
        <f>DEDEL!Q365</f>
        <v>-875.65000000000009</v>
      </c>
      <c r="F843" s="294">
        <f>DEDEL!R365</f>
        <v>0</v>
      </c>
      <c r="G843" s="294"/>
      <c r="H843" s="294"/>
      <c r="I843" s="294"/>
      <c r="J843" s="294"/>
      <c r="K843" s="294"/>
      <c r="L843" s="294"/>
      <c r="M843" s="294"/>
      <c r="N843" s="294"/>
      <c r="O843" s="294"/>
      <c r="P843" s="294"/>
    </row>
    <row r="844" spans="1:16" x14ac:dyDescent="0.25">
      <c r="A844" s="39" t="str">
        <f>DEDEL!A366</f>
        <v>DEDELEGATION</v>
      </c>
      <c r="B844" s="39">
        <f>DEDEL!C366</f>
        <v>3022037</v>
      </c>
      <c r="C844" s="39" t="str">
        <f>DEDEL!D366</f>
        <v>Manorside Primary School</v>
      </c>
      <c r="D844" s="39" t="str">
        <f>DEDEL!M366</f>
        <v>DDEL5</v>
      </c>
      <c r="E844" s="294">
        <f>DEDEL!Q366</f>
        <v>-987.7</v>
      </c>
      <c r="F844" s="294">
        <f>DEDEL!R366</f>
        <v>0</v>
      </c>
      <c r="G844" s="294"/>
      <c r="H844" s="294"/>
      <c r="I844" s="294"/>
      <c r="J844" s="294"/>
      <c r="K844" s="294"/>
      <c r="L844" s="294"/>
      <c r="M844" s="294"/>
      <c r="N844" s="294"/>
      <c r="O844" s="294"/>
      <c r="P844" s="294"/>
    </row>
    <row r="845" spans="1:16" x14ac:dyDescent="0.25">
      <c r="A845" s="39" t="str">
        <f>DEDEL!A367</f>
        <v>DEDELEGATION</v>
      </c>
      <c r="B845" s="39">
        <f>DEDEL!C367</f>
        <v>3022042</v>
      </c>
      <c r="C845" s="39" t="str">
        <f>DEDEL!D367</f>
        <v>Monkfrith Primary School</v>
      </c>
      <c r="D845" s="39" t="str">
        <f>DEDEL!M367</f>
        <v>DDEL5</v>
      </c>
      <c r="E845" s="294">
        <f>DEDEL!Q367</f>
        <v>-1755.45</v>
      </c>
      <c r="F845" s="294">
        <f>DEDEL!R367</f>
        <v>0</v>
      </c>
      <c r="G845" s="294"/>
      <c r="H845" s="294"/>
      <c r="I845" s="294"/>
      <c r="J845" s="294"/>
      <c r="K845" s="294"/>
      <c r="L845" s="294"/>
      <c r="M845" s="294"/>
      <c r="N845" s="294"/>
      <c r="O845" s="294"/>
      <c r="P845" s="294"/>
    </row>
    <row r="846" spans="1:16" x14ac:dyDescent="0.25">
      <c r="A846" s="39" t="str">
        <f>DEDEL!A368</f>
        <v>DEDELEGATION</v>
      </c>
      <c r="B846" s="39">
        <f>DEDEL!C368</f>
        <v>3022043</v>
      </c>
      <c r="C846" s="39" t="str">
        <f>DEDEL!D368</f>
        <v>Moss Hall Junior School</v>
      </c>
      <c r="D846" s="39" t="str">
        <f>DEDEL!M368</f>
        <v>DDEL5</v>
      </c>
      <c r="E846" s="294">
        <f>DEDEL!Q368</f>
        <v>-1846.7500000000002</v>
      </c>
      <c r="F846" s="294">
        <f>DEDEL!R368</f>
        <v>0</v>
      </c>
      <c r="G846" s="294"/>
      <c r="H846" s="294"/>
      <c r="I846" s="294"/>
      <c r="J846" s="294"/>
      <c r="K846" s="294"/>
      <c r="L846" s="294"/>
      <c r="M846" s="294"/>
      <c r="N846" s="294"/>
      <c r="O846" s="294"/>
      <c r="P846" s="294"/>
    </row>
    <row r="847" spans="1:16" x14ac:dyDescent="0.25">
      <c r="A847" s="39" t="str">
        <f>DEDEL!A369</f>
        <v>DEDELEGATION</v>
      </c>
      <c r="B847" s="39">
        <f>DEDEL!C369</f>
        <v>3022044</v>
      </c>
      <c r="C847" s="39" t="str">
        <f>DEDEL!D369</f>
        <v>Moss Hall Infant School</v>
      </c>
      <c r="D847" s="39" t="str">
        <f>DEDEL!M369</f>
        <v>DDEL5</v>
      </c>
      <c r="E847" s="294">
        <f>DEDEL!Q369</f>
        <v>-1477.4</v>
      </c>
      <c r="F847" s="294">
        <f>DEDEL!R369</f>
        <v>0</v>
      </c>
      <c r="G847" s="294"/>
      <c r="H847" s="294"/>
      <c r="I847" s="294"/>
      <c r="J847" s="294"/>
      <c r="K847" s="294"/>
      <c r="L847" s="294"/>
      <c r="M847" s="294"/>
      <c r="N847" s="294"/>
      <c r="O847" s="294"/>
      <c r="P847" s="294"/>
    </row>
    <row r="848" spans="1:16" x14ac:dyDescent="0.25">
      <c r="A848" s="39" t="str">
        <f>DEDEL!A370</f>
        <v>DEDELEGATION</v>
      </c>
      <c r="B848" s="39">
        <f>DEDEL!C370</f>
        <v>3022045</v>
      </c>
      <c r="C848" s="39" t="str">
        <f>DEDEL!D370</f>
        <v>Northside Primary School</v>
      </c>
      <c r="D848" s="39" t="str">
        <f>DEDEL!M370</f>
        <v>DDEL5</v>
      </c>
      <c r="E848" s="294">
        <f>DEDEL!Q370</f>
        <v>-871.50000000000011</v>
      </c>
      <c r="F848" s="294">
        <f>DEDEL!R370</f>
        <v>0</v>
      </c>
      <c r="G848" s="294"/>
      <c r="H848" s="294"/>
      <c r="I848" s="294"/>
      <c r="J848" s="294"/>
      <c r="K848" s="294"/>
      <c r="L848" s="294"/>
      <c r="M848" s="294"/>
      <c r="N848" s="294"/>
      <c r="O848" s="294"/>
      <c r="P848" s="294"/>
    </row>
    <row r="849" spans="1:16" x14ac:dyDescent="0.25">
      <c r="A849" s="39" t="str">
        <f>DEDEL!A371</f>
        <v>DEDELEGATION</v>
      </c>
      <c r="B849" s="39">
        <f>DEDEL!C371</f>
        <v>3022053</v>
      </c>
      <c r="C849" s="39" t="str">
        <f>DEDEL!D371</f>
        <v>The Noam Primary School</v>
      </c>
      <c r="D849" s="39" t="str">
        <f>DEDEL!M371</f>
        <v>DDEL5</v>
      </c>
      <c r="E849" s="294">
        <f>DEDEL!Q371</f>
        <v>-846.6</v>
      </c>
      <c r="F849" s="294">
        <f>DEDEL!R371</f>
        <v>0</v>
      </c>
      <c r="G849" s="294"/>
      <c r="H849" s="294"/>
      <c r="I849" s="294"/>
      <c r="J849" s="294"/>
      <c r="K849" s="294"/>
      <c r="L849" s="294"/>
      <c r="M849" s="294"/>
      <c r="N849" s="294"/>
      <c r="O849" s="294"/>
      <c r="P849" s="294"/>
    </row>
    <row r="850" spans="1:16" x14ac:dyDescent="0.25">
      <c r="A850" s="39" t="str">
        <f>DEDEL!A372</f>
        <v>DEDELEGATION</v>
      </c>
      <c r="B850" s="39">
        <f>DEDEL!C372</f>
        <v>3022054</v>
      </c>
      <c r="C850" s="39" t="str">
        <f>DEDEL!D372</f>
        <v>Woodridge Primary School</v>
      </c>
      <c r="D850" s="39" t="str">
        <f>DEDEL!M372</f>
        <v>DDEL5</v>
      </c>
      <c r="E850" s="294">
        <f>DEDEL!Q372</f>
        <v>-850.75000000000011</v>
      </c>
      <c r="F850" s="294">
        <f>DEDEL!R372</f>
        <v>0</v>
      </c>
      <c r="G850" s="294"/>
      <c r="H850" s="294"/>
      <c r="I850" s="294"/>
      <c r="J850" s="294"/>
      <c r="K850" s="294"/>
      <c r="L850" s="294"/>
      <c r="M850" s="294"/>
      <c r="N850" s="294"/>
      <c r="O850" s="294"/>
      <c r="P850" s="294"/>
    </row>
    <row r="851" spans="1:16" x14ac:dyDescent="0.25">
      <c r="A851" s="39" t="str">
        <f>DEDEL!A373</f>
        <v>DEDELEGATION</v>
      </c>
      <c r="B851" s="39">
        <f>DEDEL!C373</f>
        <v>3022055</v>
      </c>
      <c r="C851" s="39" t="str">
        <f>DEDEL!D373</f>
        <v>Tudor Primary School</v>
      </c>
      <c r="D851" s="39" t="str">
        <f>DEDEL!M373</f>
        <v>DDEL5</v>
      </c>
      <c r="E851" s="294">
        <f>DEDEL!Q373</f>
        <v>-888.1</v>
      </c>
      <c r="F851" s="294">
        <f>DEDEL!R373</f>
        <v>0</v>
      </c>
      <c r="G851" s="294"/>
      <c r="H851" s="294"/>
      <c r="I851" s="294"/>
      <c r="J851" s="294"/>
      <c r="K851" s="294"/>
      <c r="L851" s="294"/>
      <c r="M851" s="294"/>
      <c r="N851" s="294"/>
      <c r="O851" s="294"/>
      <c r="P851" s="294"/>
    </row>
    <row r="852" spans="1:16" x14ac:dyDescent="0.25">
      <c r="A852" s="39" t="str">
        <f>DEDEL!A374</f>
        <v>DEDELEGATION</v>
      </c>
      <c r="B852" s="39">
        <f>DEDEL!C374</f>
        <v>3022057</v>
      </c>
      <c r="C852" s="39" t="str">
        <f>DEDEL!D374</f>
        <v>Underhill School</v>
      </c>
      <c r="D852" s="39" t="str">
        <f>DEDEL!M374</f>
        <v>DDEL5</v>
      </c>
      <c r="E852" s="294">
        <f>DEDEL!Q374</f>
        <v>-2004.4500000000003</v>
      </c>
      <c r="F852" s="294">
        <f>DEDEL!R374</f>
        <v>0</v>
      </c>
      <c r="G852" s="294"/>
      <c r="H852" s="294"/>
      <c r="I852" s="294"/>
      <c r="J852" s="294"/>
      <c r="K852" s="294"/>
      <c r="L852" s="294"/>
      <c r="M852" s="294"/>
      <c r="N852" s="294"/>
      <c r="O852" s="294"/>
      <c r="P852" s="294"/>
    </row>
    <row r="853" spans="1:16" x14ac:dyDescent="0.25">
      <c r="A853" s="39" t="str">
        <f>DEDEL!A375</f>
        <v>DEDELEGATION</v>
      </c>
      <c r="B853" s="39">
        <f>DEDEL!C375</f>
        <v>3022060</v>
      </c>
      <c r="C853" s="39" t="str">
        <f>DEDEL!D375</f>
        <v>Whitings Hill Primary School</v>
      </c>
      <c r="D853" s="39" t="str">
        <f>DEDEL!M375</f>
        <v>DDEL5</v>
      </c>
      <c r="E853" s="294">
        <f>DEDEL!Q375</f>
        <v>-1747.15</v>
      </c>
      <c r="F853" s="294">
        <f>DEDEL!R375</f>
        <v>0</v>
      </c>
      <c r="G853" s="294"/>
      <c r="H853" s="294"/>
      <c r="I853" s="294"/>
      <c r="J853" s="294"/>
      <c r="K853" s="294"/>
      <c r="L853" s="294"/>
      <c r="M853" s="294"/>
      <c r="N853" s="294"/>
      <c r="O853" s="294"/>
      <c r="P853" s="294"/>
    </row>
    <row r="854" spans="1:16" x14ac:dyDescent="0.25">
      <c r="A854" s="39" t="str">
        <f>DEDEL!A376</f>
        <v>DEDELEGATION</v>
      </c>
      <c r="B854" s="39">
        <f>DEDEL!C376</f>
        <v>3022067</v>
      </c>
      <c r="C854" s="39" t="str">
        <f>DEDEL!D376</f>
        <v>Chalgrove Primary School</v>
      </c>
      <c r="D854" s="39" t="str">
        <f>DEDEL!M376</f>
        <v>DDEL5</v>
      </c>
      <c r="E854" s="294">
        <f>DEDEL!Q376</f>
        <v>-942.05000000000007</v>
      </c>
      <c r="F854" s="294">
        <f>DEDEL!R376</f>
        <v>0</v>
      </c>
      <c r="G854" s="294"/>
      <c r="H854" s="294"/>
      <c r="I854" s="294"/>
      <c r="J854" s="294"/>
      <c r="K854" s="294"/>
      <c r="L854" s="294"/>
      <c r="M854" s="294"/>
      <c r="N854" s="294"/>
      <c r="O854" s="294"/>
      <c r="P854" s="294"/>
    </row>
    <row r="855" spans="1:16" x14ac:dyDescent="0.25">
      <c r="A855" s="39" t="str">
        <f>DEDEL!A377</f>
        <v>DEDELEGATION</v>
      </c>
      <c r="B855" s="39">
        <f>DEDEL!C377</f>
        <v>3022070</v>
      </c>
      <c r="C855" s="39" t="str">
        <f>DEDEL!D377</f>
        <v>Sunnyfields Primary School</v>
      </c>
      <c r="D855" s="39" t="str">
        <f>DEDEL!M377</f>
        <v>DDEL5</v>
      </c>
      <c r="E855" s="294">
        <f>DEDEL!Q377</f>
        <v>-859.05000000000007</v>
      </c>
      <c r="F855" s="294">
        <f>DEDEL!R377</f>
        <v>0</v>
      </c>
      <c r="G855" s="294"/>
      <c r="H855" s="294"/>
      <c r="I855" s="294"/>
      <c r="J855" s="294"/>
      <c r="K855" s="294"/>
      <c r="L855" s="294"/>
      <c r="M855" s="294"/>
      <c r="N855" s="294"/>
      <c r="O855" s="294"/>
      <c r="P855" s="294"/>
    </row>
    <row r="856" spans="1:16" x14ac:dyDescent="0.25">
      <c r="A856" s="39" t="str">
        <f>DEDEL!A378</f>
        <v>DEDELEGATION</v>
      </c>
      <c r="B856" s="39">
        <f>DEDEL!C378</f>
        <v>3022071</v>
      </c>
      <c r="C856" s="39" t="str">
        <f>DEDEL!D378</f>
        <v>Queenswell Infant &amp; Nursery School</v>
      </c>
      <c r="D856" s="39" t="str">
        <f>DEDEL!M378</f>
        <v>DDEL5</v>
      </c>
      <c r="E856" s="294">
        <f>DEDEL!Q378</f>
        <v>-709.65000000000009</v>
      </c>
      <c r="F856" s="294">
        <f>DEDEL!R378</f>
        <v>0</v>
      </c>
      <c r="G856" s="294"/>
      <c r="H856" s="294"/>
      <c r="I856" s="294"/>
      <c r="J856" s="294"/>
      <c r="K856" s="294"/>
      <c r="L856" s="294"/>
      <c r="M856" s="294"/>
      <c r="N856" s="294"/>
      <c r="O856" s="294"/>
      <c r="P856" s="294"/>
    </row>
    <row r="857" spans="1:16" x14ac:dyDescent="0.25">
      <c r="A857" s="39" t="str">
        <f>DEDEL!A379</f>
        <v>DEDELEGATION</v>
      </c>
      <c r="B857" s="39">
        <f>DEDEL!C379</f>
        <v>3022072</v>
      </c>
      <c r="C857" s="39" t="str">
        <f>DEDEL!D379</f>
        <v>Queenswell Junior School</v>
      </c>
      <c r="D857" s="39" t="str">
        <f>DEDEL!M379</f>
        <v>DDEL5</v>
      </c>
      <c r="E857" s="294">
        <f>DEDEL!Q379</f>
        <v>-1203.5</v>
      </c>
      <c r="F857" s="294">
        <f>DEDEL!R379</f>
        <v>0</v>
      </c>
      <c r="G857" s="294"/>
      <c r="H857" s="294"/>
      <c r="I857" s="294"/>
      <c r="J857" s="294"/>
      <c r="K857" s="294"/>
      <c r="L857" s="294"/>
      <c r="M857" s="294"/>
      <c r="N857" s="294"/>
      <c r="O857" s="294"/>
      <c r="P857" s="294"/>
    </row>
    <row r="858" spans="1:16" x14ac:dyDescent="0.25">
      <c r="A858" s="39" t="str">
        <f>DEDEL!A380</f>
        <v>DEDELEGATION</v>
      </c>
      <c r="B858" s="39">
        <f>DEDEL!C380</f>
        <v>3022073</v>
      </c>
      <c r="C858" s="39" t="str">
        <f>DEDEL!D380</f>
        <v>Danegrove Primary School</v>
      </c>
      <c r="D858" s="39" t="str">
        <f>DEDEL!M380</f>
        <v>DDEL5</v>
      </c>
      <c r="E858" s="294">
        <f>DEDEL!Q380</f>
        <v>-2556.4</v>
      </c>
      <c r="F858" s="294">
        <f>DEDEL!R380</f>
        <v>0</v>
      </c>
      <c r="G858" s="294"/>
      <c r="H858" s="294"/>
      <c r="I858" s="294"/>
      <c r="J858" s="294"/>
      <c r="K858" s="294"/>
      <c r="L858" s="294"/>
      <c r="M858" s="294"/>
      <c r="N858" s="294"/>
      <c r="O858" s="294"/>
      <c r="P858" s="294"/>
    </row>
    <row r="859" spans="1:16" x14ac:dyDescent="0.25">
      <c r="A859" s="39" t="str">
        <f>DEDEL!A381</f>
        <v>DEDELEGATION</v>
      </c>
      <c r="B859" s="39">
        <f>DEDEL!C381</f>
        <v>3022076</v>
      </c>
      <c r="C859" s="39" t="str">
        <f>DEDEL!D381</f>
        <v>Wessex Gardens Primary School</v>
      </c>
      <c r="D859" s="39" t="str">
        <f>DEDEL!M381</f>
        <v>DDEL5</v>
      </c>
      <c r="E859" s="294">
        <f>DEDEL!Q381</f>
        <v>-1357.0500000000002</v>
      </c>
      <c r="F859" s="294">
        <f>DEDEL!R381</f>
        <v>0</v>
      </c>
      <c r="G859" s="294"/>
      <c r="H859" s="294"/>
      <c r="I859" s="294"/>
      <c r="J859" s="294"/>
      <c r="K859" s="294"/>
      <c r="L859" s="294"/>
      <c r="M859" s="294"/>
      <c r="N859" s="294"/>
      <c r="O859" s="294"/>
      <c r="P859" s="294"/>
    </row>
    <row r="860" spans="1:16" x14ac:dyDescent="0.25">
      <c r="A860" s="39" t="str">
        <f>DEDEL!A382</f>
        <v>DEDELEGATION</v>
      </c>
      <c r="B860" s="39">
        <f>DEDEL!C382</f>
        <v>3022077</v>
      </c>
      <c r="C860" s="39" t="str">
        <f>DEDEL!D382</f>
        <v>The Orion Primary School</v>
      </c>
      <c r="D860" s="39" t="str">
        <f>DEDEL!M382</f>
        <v>DDEL5</v>
      </c>
      <c r="E860" s="294">
        <f>DEDEL!Q382</f>
        <v>-3481.8500000000004</v>
      </c>
      <c r="F860" s="294">
        <f>DEDEL!R382</f>
        <v>0</v>
      </c>
      <c r="G860" s="294"/>
      <c r="H860" s="294"/>
      <c r="I860" s="294"/>
      <c r="J860" s="294"/>
      <c r="K860" s="294"/>
      <c r="L860" s="294"/>
      <c r="M860" s="294"/>
      <c r="N860" s="294"/>
      <c r="O860" s="294"/>
      <c r="P860" s="294"/>
    </row>
    <row r="861" spans="1:16" x14ac:dyDescent="0.25">
      <c r="A861" s="39" t="str">
        <f>DEDEL!A383</f>
        <v>DEDELEGATION</v>
      </c>
      <c r="B861" s="39">
        <f>DEDEL!C383</f>
        <v>3022078</v>
      </c>
      <c r="C861" s="39" t="str">
        <f>DEDEL!D383</f>
        <v>Pardes House Primary School</v>
      </c>
      <c r="D861" s="39" t="str">
        <f>DEDEL!M383</f>
        <v>DDEL5</v>
      </c>
      <c r="E861" s="294">
        <f>DEDEL!Q383</f>
        <v>-1473.2500000000002</v>
      </c>
      <c r="F861" s="294">
        <f>DEDEL!R383</f>
        <v>0</v>
      </c>
      <c r="G861" s="294"/>
      <c r="H861" s="294"/>
      <c r="I861" s="294"/>
      <c r="J861" s="294"/>
      <c r="K861" s="294"/>
      <c r="L861" s="294"/>
      <c r="M861" s="294"/>
      <c r="N861" s="294"/>
      <c r="O861" s="294"/>
      <c r="P861" s="294"/>
    </row>
    <row r="862" spans="1:16" x14ac:dyDescent="0.25">
      <c r="A862" s="39" t="str">
        <f>DEDEL!A384</f>
        <v>DEDELEGATION</v>
      </c>
      <c r="B862" s="39">
        <f>DEDEL!C384</f>
        <v>3022079</v>
      </c>
      <c r="C862" s="39" t="str">
        <f>DEDEL!D384</f>
        <v>Beis Yaakov Primary School</v>
      </c>
      <c r="D862" s="39" t="str">
        <f>DEDEL!M384</f>
        <v>DDEL5</v>
      </c>
      <c r="E862" s="294">
        <f>DEDEL!Q384</f>
        <v>-1743.0000000000002</v>
      </c>
      <c r="F862" s="294">
        <f>DEDEL!R384</f>
        <v>0</v>
      </c>
      <c r="G862" s="294"/>
      <c r="H862" s="294"/>
      <c r="I862" s="294"/>
      <c r="J862" s="294"/>
      <c r="K862" s="294"/>
      <c r="L862" s="294"/>
      <c r="M862" s="294"/>
      <c r="N862" s="294"/>
      <c r="O862" s="294"/>
      <c r="P862" s="294"/>
    </row>
    <row r="863" spans="1:16" x14ac:dyDescent="0.25">
      <c r="A863" s="39" t="str">
        <f>DEDEL!A385</f>
        <v>DEDELEGATION</v>
      </c>
      <c r="B863" s="39">
        <f>DEDEL!C385</f>
        <v>3023300</v>
      </c>
      <c r="C863" s="39" t="str">
        <f>DEDEL!D385</f>
        <v>All Saints' CofE Primary School NW2</v>
      </c>
      <c r="D863" s="39" t="str">
        <f>DEDEL!M385</f>
        <v>DDEL5</v>
      </c>
      <c r="E863" s="294">
        <f>DEDEL!Q385</f>
        <v>-664</v>
      </c>
      <c r="F863" s="294">
        <f>DEDEL!R385</f>
        <v>0</v>
      </c>
      <c r="G863" s="294"/>
      <c r="H863" s="294"/>
      <c r="I863" s="294"/>
      <c r="J863" s="294"/>
      <c r="K863" s="294"/>
      <c r="L863" s="294"/>
      <c r="M863" s="294"/>
      <c r="N863" s="294"/>
      <c r="O863" s="294"/>
      <c r="P863" s="294"/>
    </row>
    <row r="864" spans="1:16" x14ac:dyDescent="0.25">
      <c r="A864" s="39" t="str">
        <f>DEDEL!A386</f>
        <v>DEDELEGATION</v>
      </c>
      <c r="B864" s="39">
        <f>DEDEL!C386</f>
        <v>3023302</v>
      </c>
      <c r="C864" s="39" t="str">
        <f>DEDEL!D386</f>
        <v>Christ Church Primary School</v>
      </c>
      <c r="D864" s="39" t="str">
        <f>DEDEL!M386</f>
        <v>DDEL5</v>
      </c>
      <c r="E864" s="294">
        <f>DEDEL!Q386</f>
        <v>-871.50000000000011</v>
      </c>
      <c r="F864" s="294">
        <f>DEDEL!R386</f>
        <v>0</v>
      </c>
      <c r="G864" s="294"/>
      <c r="H864" s="294"/>
      <c r="I864" s="294"/>
      <c r="J864" s="294"/>
      <c r="K864" s="294"/>
      <c r="L864" s="294"/>
      <c r="M864" s="294"/>
      <c r="N864" s="294"/>
      <c r="O864" s="294"/>
      <c r="P864" s="294"/>
    </row>
    <row r="865" spans="1:16" x14ac:dyDescent="0.25">
      <c r="A865" s="39" t="str">
        <f>DEDEL!A387</f>
        <v>DEDELEGATION</v>
      </c>
      <c r="B865" s="39">
        <f>DEDEL!C387</f>
        <v>3023304</v>
      </c>
      <c r="C865" s="39" t="str">
        <f>DEDEL!D387</f>
        <v>Holy Trinity CofE Primary School</v>
      </c>
      <c r="D865" s="39" t="str">
        <f>DEDEL!M387</f>
        <v>DDEL5</v>
      </c>
      <c r="E865" s="294">
        <f>DEDEL!Q387</f>
        <v>-800.95</v>
      </c>
      <c r="F865" s="294">
        <f>DEDEL!R387</f>
        <v>0</v>
      </c>
      <c r="G865" s="294"/>
      <c r="H865" s="294"/>
      <c r="I865" s="294"/>
      <c r="J865" s="294"/>
      <c r="K865" s="294"/>
      <c r="L865" s="294"/>
      <c r="M865" s="294"/>
      <c r="N865" s="294"/>
      <c r="O865" s="294"/>
      <c r="P865" s="294"/>
    </row>
    <row r="866" spans="1:16" x14ac:dyDescent="0.25">
      <c r="A866" s="39" t="str">
        <f>DEDEL!A388</f>
        <v>DEDELEGATION</v>
      </c>
      <c r="B866" s="39">
        <f>DEDEL!C388</f>
        <v>3023305</v>
      </c>
      <c r="C866" s="39" t="str">
        <f>DEDEL!D388</f>
        <v>Monken Hadley CofE Primary School</v>
      </c>
      <c r="D866" s="39" t="str">
        <f>DEDEL!M388</f>
        <v>DDEL5</v>
      </c>
      <c r="E866" s="294">
        <f>DEDEL!Q388</f>
        <v>-622.5</v>
      </c>
      <c r="F866" s="294">
        <f>DEDEL!R388</f>
        <v>0</v>
      </c>
      <c r="G866" s="294"/>
      <c r="H866" s="294"/>
      <c r="I866" s="294"/>
      <c r="J866" s="294"/>
      <c r="K866" s="294"/>
      <c r="L866" s="294"/>
      <c r="M866" s="294"/>
      <c r="N866" s="294"/>
      <c r="O866" s="294"/>
      <c r="P866" s="294"/>
    </row>
    <row r="867" spans="1:16" x14ac:dyDescent="0.25">
      <c r="A867" s="39" t="str">
        <f>DEDEL!A389</f>
        <v>DEDELEGATION</v>
      </c>
      <c r="B867" s="39">
        <f>DEDEL!C389</f>
        <v>3023307</v>
      </c>
      <c r="C867" s="39" t="str">
        <f>DEDEL!D389</f>
        <v>St John's CofE Junior Mixed and Infant School</v>
      </c>
      <c r="D867" s="39" t="str">
        <f>DEDEL!M389</f>
        <v>DDEL5</v>
      </c>
      <c r="E867" s="294">
        <f>DEDEL!Q389</f>
        <v>-871.50000000000011</v>
      </c>
      <c r="F867" s="294">
        <f>DEDEL!R389</f>
        <v>0</v>
      </c>
      <c r="G867" s="294"/>
      <c r="H867" s="294"/>
      <c r="I867" s="294"/>
      <c r="J867" s="294"/>
      <c r="K867" s="294"/>
      <c r="L867" s="294"/>
      <c r="M867" s="294"/>
      <c r="N867" s="294"/>
      <c r="O867" s="294"/>
      <c r="P867" s="294"/>
    </row>
    <row r="868" spans="1:16" x14ac:dyDescent="0.25">
      <c r="A868" s="39" t="str">
        <f>DEDEL!A390</f>
        <v>DEDELEGATION</v>
      </c>
      <c r="B868" s="39">
        <f>DEDEL!C390</f>
        <v>3023309</v>
      </c>
      <c r="C868" s="39" t="str">
        <f>DEDEL!D390</f>
        <v>St John's CofE Primary School</v>
      </c>
      <c r="D868" s="39" t="str">
        <f>DEDEL!M390</f>
        <v>DDEL5</v>
      </c>
      <c r="E868" s="294">
        <f>DEDEL!Q390</f>
        <v>-871.50000000000011</v>
      </c>
      <c r="F868" s="294">
        <f>DEDEL!R390</f>
        <v>0</v>
      </c>
      <c r="G868" s="294"/>
      <c r="H868" s="294"/>
      <c r="I868" s="294"/>
      <c r="J868" s="294"/>
      <c r="K868" s="294"/>
      <c r="L868" s="294"/>
      <c r="M868" s="294"/>
      <c r="N868" s="294"/>
      <c r="O868" s="294"/>
      <c r="P868" s="294"/>
    </row>
    <row r="869" spans="1:16" x14ac:dyDescent="0.25">
      <c r="A869" s="39" t="str">
        <f>DEDEL!A391</f>
        <v>DEDELEGATION</v>
      </c>
      <c r="B869" s="39">
        <f>DEDEL!C391</f>
        <v>3023311</v>
      </c>
      <c r="C869" s="39" t="str">
        <f>DEDEL!D391</f>
        <v>St Mary's CofE Primary School</v>
      </c>
      <c r="D869" s="39" t="str">
        <f>DEDEL!M391</f>
        <v>DDEL5</v>
      </c>
      <c r="E869" s="294">
        <f>DEDEL!Q391</f>
        <v>-1705.65</v>
      </c>
      <c r="F869" s="294">
        <f>DEDEL!R391</f>
        <v>0</v>
      </c>
      <c r="G869" s="294"/>
      <c r="H869" s="294"/>
      <c r="I869" s="294"/>
      <c r="J869" s="294"/>
      <c r="K869" s="294"/>
      <c r="L869" s="294"/>
      <c r="M869" s="294"/>
      <c r="N869" s="294"/>
      <c r="O869" s="294"/>
      <c r="P869" s="294"/>
    </row>
    <row r="870" spans="1:16" x14ac:dyDescent="0.25">
      <c r="A870" s="39" t="str">
        <f>DEDEL!A392</f>
        <v>DEDELEGATION</v>
      </c>
      <c r="B870" s="39">
        <f>DEDEL!C392</f>
        <v>3023312</v>
      </c>
      <c r="C870" s="39" t="str">
        <f>DEDEL!D392</f>
        <v>St Mary's CofE Primary School, East Barnet</v>
      </c>
      <c r="D870" s="39" t="str">
        <f>DEDEL!M392</f>
        <v>DDEL5</v>
      </c>
      <c r="E870" s="294">
        <f>DEDEL!Q392</f>
        <v>-883.95</v>
      </c>
      <c r="F870" s="294">
        <f>DEDEL!R392</f>
        <v>0</v>
      </c>
      <c r="G870" s="294"/>
      <c r="H870" s="294"/>
      <c r="I870" s="294"/>
      <c r="J870" s="294"/>
      <c r="K870" s="294"/>
      <c r="L870" s="294"/>
      <c r="M870" s="294"/>
      <c r="N870" s="294"/>
      <c r="O870" s="294"/>
      <c r="P870" s="294"/>
    </row>
    <row r="871" spans="1:16" x14ac:dyDescent="0.25">
      <c r="A871" s="39" t="str">
        <f>DEDEL!A393</f>
        <v>DEDELEGATION</v>
      </c>
      <c r="B871" s="39">
        <f>DEDEL!C393</f>
        <v>3023313</v>
      </c>
      <c r="C871" s="39" t="str">
        <f>DEDEL!D393</f>
        <v>St Paul's CofE Primary School N11</v>
      </c>
      <c r="D871" s="39" t="str">
        <f>DEDEL!M393</f>
        <v>DDEL5</v>
      </c>
      <c r="E871" s="294">
        <f>DEDEL!Q393</f>
        <v>-830.00000000000011</v>
      </c>
      <c r="F871" s="294">
        <f>DEDEL!R393</f>
        <v>0</v>
      </c>
      <c r="G871" s="294"/>
      <c r="H871" s="294"/>
      <c r="I871" s="294"/>
      <c r="J871" s="294"/>
      <c r="K871" s="294"/>
      <c r="L871" s="294"/>
      <c r="M871" s="294"/>
      <c r="N871" s="294"/>
      <c r="O871" s="294"/>
      <c r="P871" s="294"/>
    </row>
    <row r="872" spans="1:16" x14ac:dyDescent="0.25">
      <c r="A872" s="39" t="str">
        <f>DEDEL!A394</f>
        <v>DEDELEGATION</v>
      </c>
      <c r="B872" s="39">
        <f>DEDEL!C394</f>
        <v>3023314</v>
      </c>
      <c r="C872" s="39" t="str">
        <f>DEDEL!D394</f>
        <v>St Paul's CofE Primary School NW7</v>
      </c>
      <c r="D872" s="39" t="str">
        <f>DEDEL!M394</f>
        <v>DDEL5</v>
      </c>
      <c r="E872" s="294">
        <f>DEDEL!Q394</f>
        <v>-867.35</v>
      </c>
      <c r="F872" s="294">
        <f>DEDEL!R394</f>
        <v>0</v>
      </c>
      <c r="G872" s="294"/>
      <c r="H872" s="294"/>
      <c r="I872" s="294"/>
      <c r="J872" s="294"/>
      <c r="K872" s="294"/>
      <c r="L872" s="294"/>
      <c r="M872" s="294"/>
      <c r="N872" s="294"/>
      <c r="O872" s="294"/>
      <c r="P872" s="294"/>
    </row>
    <row r="873" spans="1:16" x14ac:dyDescent="0.25">
      <c r="A873" s="39" t="str">
        <f>DEDEL!A395</f>
        <v>DEDELEGATION</v>
      </c>
      <c r="B873" s="39">
        <f>DEDEL!C395</f>
        <v>3023315</v>
      </c>
      <c r="C873" s="39" t="str">
        <f>DEDEL!D395</f>
        <v>St Andrew's CofE Voluntary Aided Primary School, Totteridge</v>
      </c>
      <c r="D873" s="39" t="str">
        <f>DEDEL!M395</f>
        <v>DDEL5</v>
      </c>
      <c r="E873" s="294">
        <f>DEDEL!Q395</f>
        <v>-859.05000000000007</v>
      </c>
      <c r="F873" s="294">
        <f>DEDEL!R395</f>
        <v>0</v>
      </c>
      <c r="G873" s="294"/>
      <c r="H873" s="294"/>
      <c r="I873" s="294"/>
      <c r="J873" s="294"/>
      <c r="K873" s="294"/>
      <c r="L873" s="294"/>
      <c r="M873" s="294"/>
      <c r="N873" s="294"/>
      <c r="O873" s="294"/>
      <c r="P873" s="294"/>
    </row>
    <row r="874" spans="1:16" x14ac:dyDescent="0.25">
      <c r="A874" s="39" t="str">
        <f>DEDEL!A396</f>
        <v>DEDELEGATION</v>
      </c>
      <c r="B874" s="39">
        <f>DEDEL!C396</f>
        <v>3023316</v>
      </c>
      <c r="C874" s="39" t="str">
        <f>DEDEL!D396</f>
        <v>Trent CofE Primary School</v>
      </c>
      <c r="D874" s="39" t="str">
        <f>DEDEL!M396</f>
        <v>DDEL5</v>
      </c>
      <c r="E874" s="294">
        <f>DEDEL!Q396</f>
        <v>-875.65000000000009</v>
      </c>
      <c r="F874" s="294">
        <f>DEDEL!R396</f>
        <v>0</v>
      </c>
      <c r="G874" s="294"/>
      <c r="H874" s="294"/>
      <c r="I874" s="294"/>
      <c r="J874" s="294"/>
      <c r="K874" s="294"/>
      <c r="L874" s="294"/>
      <c r="M874" s="294"/>
      <c r="N874" s="294"/>
      <c r="O874" s="294"/>
      <c r="P874" s="294"/>
    </row>
    <row r="875" spans="1:16" x14ac:dyDescent="0.25">
      <c r="A875" s="39" t="str">
        <f>DEDEL!A397</f>
        <v>DEDELEGATION</v>
      </c>
      <c r="B875" s="39">
        <f>DEDEL!C397</f>
        <v>3023317</v>
      </c>
      <c r="C875" s="39" t="str">
        <f>DEDEL!D397</f>
        <v>All Saints' CofE Primary School N20</v>
      </c>
      <c r="D875" s="39" t="str">
        <f>DEDEL!M397</f>
        <v>DDEL5</v>
      </c>
      <c r="E875" s="294">
        <f>DEDEL!Q397</f>
        <v>-875.65000000000009</v>
      </c>
      <c r="F875" s="294">
        <f>DEDEL!R397</f>
        <v>0</v>
      </c>
      <c r="G875" s="294"/>
      <c r="H875" s="294"/>
      <c r="I875" s="294"/>
      <c r="J875" s="294"/>
      <c r="K875" s="294"/>
      <c r="L875" s="294"/>
      <c r="M875" s="294"/>
      <c r="N875" s="294"/>
      <c r="O875" s="294"/>
      <c r="P875" s="294"/>
    </row>
    <row r="876" spans="1:16" x14ac:dyDescent="0.25">
      <c r="A876" s="39" t="str">
        <f>DEDEL!A398</f>
        <v>DEDELEGATION</v>
      </c>
      <c r="B876" s="39">
        <f>DEDEL!C398</f>
        <v>3023500</v>
      </c>
      <c r="C876" s="39" t="str">
        <f>DEDEL!D398</f>
        <v>The Annunciation Catholic Infant School</v>
      </c>
      <c r="D876" s="39" t="str">
        <f>DEDEL!M398</f>
        <v>DDEL5</v>
      </c>
      <c r="E876" s="294">
        <f>DEDEL!Q398</f>
        <v>-531.20000000000005</v>
      </c>
      <c r="F876" s="294">
        <f>DEDEL!R398</f>
        <v>0</v>
      </c>
      <c r="G876" s="294"/>
      <c r="H876" s="294"/>
      <c r="I876" s="294"/>
      <c r="J876" s="294"/>
      <c r="K876" s="294"/>
      <c r="L876" s="294"/>
      <c r="M876" s="294"/>
      <c r="N876" s="294"/>
      <c r="O876" s="294"/>
      <c r="P876" s="294"/>
    </row>
    <row r="877" spans="1:16" x14ac:dyDescent="0.25">
      <c r="A877" s="39" t="str">
        <f>DEDEL!A399</f>
        <v>DEDELEGATION</v>
      </c>
      <c r="B877" s="39">
        <f>DEDEL!C399</f>
        <v>3023501</v>
      </c>
      <c r="C877" s="39" t="str">
        <f>DEDEL!D399</f>
        <v>Our Lady of Lourdes RC School</v>
      </c>
      <c r="D877" s="39" t="str">
        <f>DEDEL!M399</f>
        <v>DDEL5</v>
      </c>
      <c r="E877" s="294">
        <f>DEDEL!Q399</f>
        <v>-854.90000000000009</v>
      </c>
      <c r="F877" s="294">
        <f>DEDEL!R399</f>
        <v>0</v>
      </c>
      <c r="G877" s="294"/>
      <c r="H877" s="294"/>
      <c r="I877" s="294"/>
      <c r="J877" s="294"/>
      <c r="K877" s="294"/>
      <c r="L877" s="294"/>
      <c r="M877" s="294"/>
      <c r="N877" s="294"/>
      <c r="O877" s="294"/>
      <c r="P877" s="294"/>
    </row>
    <row r="878" spans="1:16" x14ac:dyDescent="0.25">
      <c r="A878" s="39" t="str">
        <f>DEDEL!A400</f>
        <v>DEDELEGATION</v>
      </c>
      <c r="B878" s="39">
        <f>DEDEL!C400</f>
        <v>3023502</v>
      </c>
      <c r="C878" s="39" t="str">
        <f>DEDEL!D400</f>
        <v>St Agnes' Catholic Primary School</v>
      </c>
      <c r="D878" s="39" t="str">
        <f>DEDEL!M400</f>
        <v>DDEL5</v>
      </c>
      <c r="E878" s="294">
        <f>DEDEL!Q400</f>
        <v>-1597.7500000000002</v>
      </c>
      <c r="F878" s="294">
        <f>DEDEL!R400</f>
        <v>0</v>
      </c>
      <c r="G878" s="294"/>
      <c r="H878" s="294"/>
      <c r="I878" s="294"/>
      <c r="J878" s="294"/>
      <c r="K878" s="294"/>
      <c r="L878" s="294"/>
      <c r="M878" s="294"/>
      <c r="N878" s="294"/>
      <c r="O878" s="294"/>
      <c r="P878" s="294"/>
    </row>
    <row r="879" spans="1:16" x14ac:dyDescent="0.25">
      <c r="A879" s="39" t="str">
        <f>DEDEL!A401</f>
        <v>DEDELEGATION</v>
      </c>
      <c r="B879" s="39">
        <f>DEDEL!C401</f>
        <v>3023504</v>
      </c>
      <c r="C879" s="39" t="str">
        <f>DEDEL!D401</f>
        <v>St Catherine's RC School</v>
      </c>
      <c r="D879" s="39" t="str">
        <f>DEDEL!M401</f>
        <v>DDEL5</v>
      </c>
      <c r="E879" s="294">
        <f>DEDEL!Q401</f>
        <v>-1734.7</v>
      </c>
      <c r="F879" s="294">
        <f>DEDEL!R401</f>
        <v>0</v>
      </c>
      <c r="G879" s="294"/>
      <c r="H879" s="294"/>
      <c r="I879" s="294"/>
      <c r="J879" s="294"/>
      <c r="K879" s="294"/>
      <c r="L879" s="294"/>
      <c r="M879" s="294"/>
      <c r="N879" s="294"/>
      <c r="O879" s="294"/>
      <c r="P879" s="294"/>
    </row>
    <row r="880" spans="1:16" x14ac:dyDescent="0.25">
      <c r="A880" s="39" t="str">
        <f>DEDEL!A402</f>
        <v>DEDELEGATION</v>
      </c>
      <c r="B880" s="39">
        <f>DEDEL!C402</f>
        <v>3023506</v>
      </c>
      <c r="C880" s="39" t="str">
        <f>DEDEL!D402</f>
        <v>St Vincent's Catholic Primary School</v>
      </c>
      <c r="D880" s="39" t="str">
        <f>DEDEL!M402</f>
        <v>DDEL5</v>
      </c>
      <c r="E880" s="294">
        <f>DEDEL!Q402</f>
        <v>-1186.9000000000001</v>
      </c>
      <c r="F880" s="294">
        <f>DEDEL!R402</f>
        <v>0</v>
      </c>
      <c r="G880" s="294"/>
      <c r="H880" s="294"/>
      <c r="I880" s="294"/>
      <c r="J880" s="294"/>
      <c r="K880" s="294"/>
      <c r="L880" s="294"/>
      <c r="M880" s="294"/>
      <c r="N880" s="294"/>
      <c r="O880" s="294"/>
      <c r="P880" s="294"/>
    </row>
    <row r="881" spans="1:16" x14ac:dyDescent="0.25">
      <c r="A881" s="39" t="str">
        <f>DEDEL!A403</f>
        <v>DEDELEGATION</v>
      </c>
      <c r="B881" s="39">
        <f>DEDEL!C403</f>
        <v>3023507</v>
      </c>
      <c r="C881" s="39" t="str">
        <f>DEDEL!D403</f>
        <v>St Theresa's Catholic Primary School</v>
      </c>
      <c r="D881" s="39" t="str">
        <f>DEDEL!M403</f>
        <v>DDEL5</v>
      </c>
      <c r="E881" s="294">
        <f>DEDEL!Q403</f>
        <v>-709.65000000000009</v>
      </c>
      <c r="F881" s="294">
        <f>DEDEL!R403</f>
        <v>0</v>
      </c>
      <c r="G881" s="294"/>
      <c r="H881" s="294"/>
      <c r="I881" s="294"/>
      <c r="J881" s="294"/>
      <c r="K881" s="294"/>
      <c r="L881" s="294"/>
      <c r="M881" s="294"/>
      <c r="N881" s="294"/>
      <c r="O881" s="294"/>
      <c r="P881" s="294"/>
    </row>
    <row r="882" spans="1:16" x14ac:dyDescent="0.25">
      <c r="A882" s="39" t="str">
        <f>DEDEL!A404</f>
        <v>DEDELEGATION</v>
      </c>
      <c r="B882" s="39">
        <f>DEDEL!C404</f>
        <v>3023509</v>
      </c>
      <c r="C882" s="39" t="str">
        <f>DEDEL!D404</f>
        <v>St Joseph's Catholic Primary School</v>
      </c>
      <c r="D882" s="39" t="str">
        <f>DEDEL!M404</f>
        <v>DDEL5</v>
      </c>
      <c r="E882" s="294">
        <f>DEDEL!Q404</f>
        <v>-1830.15</v>
      </c>
      <c r="F882" s="294">
        <f>DEDEL!R404</f>
        <v>0</v>
      </c>
      <c r="G882" s="294"/>
      <c r="H882" s="294"/>
      <c r="I882" s="294"/>
      <c r="J882" s="294"/>
      <c r="K882" s="294"/>
      <c r="L882" s="294"/>
      <c r="M882" s="294"/>
      <c r="N882" s="294"/>
      <c r="O882" s="294"/>
      <c r="P882" s="294"/>
    </row>
    <row r="883" spans="1:16" x14ac:dyDescent="0.25">
      <c r="A883" s="39" t="str">
        <f>DEDEL!A405</f>
        <v>DEDELEGATION</v>
      </c>
      <c r="B883" s="39">
        <f>DEDEL!C405</f>
        <v>3023510</v>
      </c>
      <c r="C883" s="39" t="str">
        <f>DEDEL!D405</f>
        <v>Sacred Heart Roman Catholic Primary School</v>
      </c>
      <c r="D883" s="39" t="str">
        <f>DEDEL!M405</f>
        <v>DDEL5</v>
      </c>
      <c r="E883" s="294">
        <f>DEDEL!Q405</f>
        <v>-1614.3500000000001</v>
      </c>
      <c r="F883" s="294">
        <f>DEDEL!R405</f>
        <v>0</v>
      </c>
      <c r="G883" s="294"/>
      <c r="H883" s="294"/>
      <c r="I883" s="294"/>
      <c r="J883" s="294"/>
      <c r="K883" s="294"/>
      <c r="L883" s="294"/>
      <c r="M883" s="294"/>
      <c r="N883" s="294"/>
      <c r="O883" s="294"/>
      <c r="P883" s="294"/>
    </row>
    <row r="884" spans="1:16" x14ac:dyDescent="0.25">
      <c r="A884" s="39" t="str">
        <f>DEDEL!A406</f>
        <v>DEDELEGATION</v>
      </c>
      <c r="B884" s="39">
        <f>DEDEL!C406</f>
        <v>3023511</v>
      </c>
      <c r="C884" s="39" t="str">
        <f>DEDEL!D406</f>
        <v>Blessed Dominic Catholic Primary School</v>
      </c>
      <c r="D884" s="39" t="str">
        <f>DEDEL!M406</f>
        <v>DDEL5</v>
      </c>
      <c r="E884" s="294">
        <f>DEDEL!Q406</f>
        <v>-1726.4</v>
      </c>
      <c r="F884" s="294">
        <f>DEDEL!R406</f>
        <v>0</v>
      </c>
      <c r="G884" s="294"/>
      <c r="H884" s="294"/>
      <c r="I884" s="294"/>
      <c r="J884" s="294"/>
      <c r="K884" s="294"/>
      <c r="L884" s="294"/>
      <c r="M884" s="294"/>
      <c r="N884" s="294"/>
      <c r="O884" s="294"/>
      <c r="P884" s="294"/>
    </row>
    <row r="885" spans="1:16" x14ac:dyDescent="0.25">
      <c r="A885" s="39" t="str">
        <f>DEDEL!A407</f>
        <v>DEDELEGATION</v>
      </c>
      <c r="B885" s="39">
        <f>DEDEL!C407</f>
        <v>3023512</v>
      </c>
      <c r="C885" s="39" t="str">
        <f>DEDEL!D407</f>
        <v>Rosh Pinah Primary School</v>
      </c>
      <c r="D885" s="39" t="str">
        <f>DEDEL!M407</f>
        <v>DDEL5</v>
      </c>
      <c r="E885" s="294">
        <f>DEDEL!Q407</f>
        <v>-1473.2500000000002</v>
      </c>
      <c r="F885" s="294">
        <f>DEDEL!R407</f>
        <v>0</v>
      </c>
      <c r="G885" s="294"/>
      <c r="H885" s="294"/>
      <c r="I885" s="294"/>
      <c r="J885" s="294"/>
      <c r="K885" s="294"/>
      <c r="L885" s="294"/>
      <c r="M885" s="294"/>
      <c r="N885" s="294"/>
      <c r="O885" s="294"/>
      <c r="P885" s="294"/>
    </row>
    <row r="886" spans="1:16" x14ac:dyDescent="0.25">
      <c r="A886" s="39" t="str">
        <f>DEDEL!A408</f>
        <v>DEDELEGATION</v>
      </c>
      <c r="B886" s="39">
        <f>DEDEL!C408</f>
        <v>3023513</v>
      </c>
      <c r="C886" s="39" t="str">
        <f>DEDEL!D408</f>
        <v>Menorah Primary School</v>
      </c>
      <c r="D886" s="39" t="str">
        <f>DEDEL!M408</f>
        <v>DDEL5</v>
      </c>
      <c r="E886" s="294">
        <f>DEDEL!Q408</f>
        <v>-1572.8500000000001</v>
      </c>
      <c r="F886" s="294">
        <f>DEDEL!R408</f>
        <v>0</v>
      </c>
      <c r="G886" s="294"/>
      <c r="H886" s="294"/>
      <c r="I886" s="294"/>
      <c r="J886" s="294"/>
      <c r="K886" s="294"/>
      <c r="L886" s="294"/>
      <c r="M886" s="294"/>
      <c r="N886" s="294"/>
      <c r="O886" s="294"/>
      <c r="P886" s="294"/>
    </row>
    <row r="887" spans="1:16" x14ac:dyDescent="0.25">
      <c r="A887" s="39" t="str">
        <f>DEDEL!A409</f>
        <v>DEDELEGATION</v>
      </c>
      <c r="B887" s="39">
        <f>DEDEL!C409</f>
        <v>3023514</v>
      </c>
      <c r="C887" s="39" t="str">
        <f>DEDEL!D409</f>
        <v>The Annunciation RC Junior School</v>
      </c>
      <c r="D887" s="39" t="str">
        <f>DEDEL!M409</f>
        <v>DDEL5</v>
      </c>
      <c r="E887" s="294">
        <f>DEDEL!Q409</f>
        <v>-755.30000000000007</v>
      </c>
      <c r="F887" s="294">
        <f>DEDEL!R409</f>
        <v>0</v>
      </c>
      <c r="G887" s="294"/>
      <c r="H887" s="294"/>
      <c r="I887" s="294"/>
      <c r="J887" s="294"/>
      <c r="K887" s="294"/>
      <c r="L887" s="294"/>
      <c r="M887" s="294"/>
      <c r="N887" s="294"/>
      <c r="O887" s="294"/>
      <c r="P887" s="294"/>
    </row>
    <row r="888" spans="1:16" x14ac:dyDescent="0.25">
      <c r="A888" s="39" t="str">
        <f>DEDEL!A410</f>
        <v>DEDELEGATION</v>
      </c>
      <c r="B888" s="39">
        <f>DEDEL!C410</f>
        <v>3023516</v>
      </c>
      <c r="C888" s="39" t="str">
        <f>DEDEL!D410</f>
        <v>Hasmonean Primary School</v>
      </c>
      <c r="D888" s="39" t="str">
        <f>DEDEL!M410</f>
        <v>DDEL5</v>
      </c>
      <c r="E888" s="294">
        <f>DEDEL!Q410</f>
        <v>-821.7</v>
      </c>
      <c r="F888" s="294">
        <f>DEDEL!R410</f>
        <v>0</v>
      </c>
      <c r="G888" s="294"/>
      <c r="H888" s="294"/>
      <c r="I888" s="294"/>
      <c r="J888" s="294"/>
      <c r="K888" s="294"/>
      <c r="L888" s="294"/>
      <c r="M888" s="294"/>
      <c r="N888" s="294"/>
      <c r="O888" s="294"/>
      <c r="P888" s="294"/>
    </row>
    <row r="889" spans="1:16" x14ac:dyDescent="0.25">
      <c r="A889" s="39" t="str">
        <f>DEDEL!A411</f>
        <v>DEDELEGATION</v>
      </c>
      <c r="B889" s="39">
        <f>DEDEL!C411</f>
        <v>3023518</v>
      </c>
      <c r="C889" s="39" t="str">
        <f>DEDEL!D411</f>
        <v>Woodcroft Primary School</v>
      </c>
      <c r="D889" s="39" t="str">
        <f>DEDEL!M411</f>
        <v>DDEL5</v>
      </c>
      <c r="E889" s="294">
        <f>DEDEL!Q411</f>
        <v>-1585.3000000000002</v>
      </c>
      <c r="F889" s="294">
        <f>DEDEL!R411</f>
        <v>0</v>
      </c>
      <c r="G889" s="294"/>
      <c r="H889" s="294"/>
      <c r="I889" s="294"/>
      <c r="J889" s="294"/>
      <c r="K889" s="294"/>
      <c r="L889" s="294"/>
      <c r="M889" s="294"/>
      <c r="N889" s="294"/>
      <c r="O889" s="294"/>
      <c r="P889" s="294"/>
    </row>
    <row r="890" spans="1:16" x14ac:dyDescent="0.25">
      <c r="A890" s="39" t="str">
        <f>DEDEL!A412</f>
        <v>DEDELEGATION</v>
      </c>
      <c r="B890" s="39">
        <f>DEDEL!C412</f>
        <v>3023520</v>
      </c>
      <c r="C890" s="39" t="str">
        <f>DEDEL!D412</f>
        <v>Akiva School</v>
      </c>
      <c r="D890" s="39" t="str">
        <f>DEDEL!M412</f>
        <v>DDEL5</v>
      </c>
      <c r="E890" s="294">
        <f>DEDEL!Q412</f>
        <v>-1747.15</v>
      </c>
      <c r="F890" s="294">
        <f>DEDEL!R412</f>
        <v>0</v>
      </c>
      <c r="G890" s="294"/>
      <c r="H890" s="294"/>
      <c r="I890" s="294"/>
      <c r="J890" s="294"/>
      <c r="K890" s="294"/>
      <c r="L890" s="294"/>
      <c r="M890" s="294"/>
      <c r="N890" s="294"/>
      <c r="O890" s="294"/>
      <c r="P890" s="294"/>
    </row>
    <row r="891" spans="1:16" x14ac:dyDescent="0.25">
      <c r="A891" s="39" t="str">
        <f>DEDEL!A413</f>
        <v>DEDELEGATION</v>
      </c>
      <c r="B891" s="39">
        <f>DEDEL!C413</f>
        <v>3023523</v>
      </c>
      <c r="C891" s="39" t="str">
        <f>DEDEL!D413</f>
        <v>Martin Primary School</v>
      </c>
      <c r="D891" s="39" t="str">
        <f>DEDEL!M413</f>
        <v>DDEL5</v>
      </c>
      <c r="E891" s="294">
        <f>DEDEL!Q413</f>
        <v>-2577.15</v>
      </c>
      <c r="F891" s="294">
        <f>DEDEL!R413</f>
        <v>0</v>
      </c>
      <c r="G891" s="294"/>
      <c r="H891" s="294"/>
      <c r="I891" s="294"/>
      <c r="J891" s="294"/>
      <c r="K891" s="294"/>
      <c r="L891" s="294"/>
      <c r="M891" s="294"/>
      <c r="N891" s="294"/>
      <c r="O891" s="294"/>
      <c r="P891" s="294"/>
    </row>
    <row r="892" spans="1:16" x14ac:dyDescent="0.25">
      <c r="A892" s="39" t="str">
        <f>DEDEL!A414</f>
        <v>DEDELEGATION</v>
      </c>
      <c r="B892" s="39">
        <f>DEDEL!C414</f>
        <v>3023524</v>
      </c>
      <c r="C892" s="39" t="str">
        <f>DEDEL!D414</f>
        <v>Beit Shvidler Primary School</v>
      </c>
      <c r="D892" s="39" t="str">
        <f>DEDEL!M414</f>
        <v>DDEL5</v>
      </c>
      <c r="E892" s="294">
        <f>DEDEL!Q414</f>
        <v>-813.40000000000009</v>
      </c>
      <c r="F892" s="294">
        <f>DEDEL!R414</f>
        <v>0</v>
      </c>
      <c r="G892" s="294"/>
      <c r="H892" s="294"/>
      <c r="I892" s="294"/>
      <c r="J892" s="294"/>
      <c r="K892" s="294"/>
      <c r="L892" s="294"/>
      <c r="M892" s="294"/>
      <c r="N892" s="294"/>
      <c r="O892" s="294"/>
      <c r="P892" s="294"/>
    </row>
    <row r="893" spans="1:16" x14ac:dyDescent="0.25">
      <c r="A893" s="39" t="str">
        <f>DEDEL!A415</f>
        <v>DEDELEGATION</v>
      </c>
      <c r="B893" s="39">
        <f>DEDEL!C415</f>
        <v>3025201</v>
      </c>
      <c r="C893" s="39" t="str">
        <f>DEDEL!D415</f>
        <v>Osidge Primary School</v>
      </c>
      <c r="D893" s="39" t="str">
        <f>DEDEL!M415</f>
        <v>DDEL5</v>
      </c>
      <c r="E893" s="294">
        <f>DEDEL!Q415</f>
        <v>-1718.1000000000001</v>
      </c>
      <c r="F893" s="294">
        <f>DEDEL!R415</f>
        <v>0</v>
      </c>
      <c r="G893" s="294"/>
      <c r="H893" s="294"/>
      <c r="I893" s="294"/>
      <c r="J893" s="294"/>
      <c r="K893" s="294"/>
      <c r="L893" s="294"/>
      <c r="M893" s="294"/>
      <c r="N893" s="294"/>
      <c r="O893" s="294"/>
      <c r="P893" s="294"/>
    </row>
    <row r="894" spans="1:16" x14ac:dyDescent="0.25">
      <c r="A894" s="39" t="str">
        <f>DEDEL!A416</f>
        <v>DEDELEGATION</v>
      </c>
      <c r="B894" s="39">
        <f>DEDEL!C416</f>
        <v>3025948</v>
      </c>
      <c r="C894" s="39" t="str">
        <f>DEDEL!D416</f>
        <v>Mathilda Marks-Kennedy Jewish Primary School</v>
      </c>
      <c r="D894" s="39" t="str">
        <f>DEDEL!M416</f>
        <v>DDEL5</v>
      </c>
      <c r="E894" s="294">
        <f>DEDEL!Q416</f>
        <v>-850.75000000000011</v>
      </c>
      <c r="F894" s="294">
        <f>DEDEL!R416</f>
        <v>0</v>
      </c>
      <c r="G894" s="294"/>
      <c r="H894" s="294"/>
      <c r="I894" s="294"/>
      <c r="J894" s="294"/>
      <c r="K894" s="294"/>
      <c r="L894" s="294"/>
      <c r="M894" s="294"/>
      <c r="N894" s="294"/>
      <c r="O894" s="294"/>
      <c r="P894" s="294"/>
    </row>
    <row r="895" spans="1:16" x14ac:dyDescent="0.25">
      <c r="A895" s="39" t="str">
        <f>DEDEL!A417</f>
        <v>DEDELEGATION</v>
      </c>
      <c r="B895" s="39">
        <f>DEDEL!C417</f>
        <v>3025949</v>
      </c>
      <c r="C895" s="39" t="str">
        <f>DEDEL!D417</f>
        <v>Menorah Foundation School</v>
      </c>
      <c r="D895" s="39" t="str">
        <f>DEDEL!M417</f>
        <v>DDEL5</v>
      </c>
      <c r="E895" s="294">
        <f>DEDEL!Q417</f>
        <v>-1489.8500000000001</v>
      </c>
      <c r="F895" s="294">
        <f>DEDEL!R417</f>
        <v>0</v>
      </c>
      <c r="G895" s="294"/>
      <c r="H895" s="294"/>
      <c r="I895" s="294"/>
      <c r="J895" s="294"/>
      <c r="K895" s="294"/>
      <c r="L895" s="294"/>
      <c r="M895" s="294"/>
      <c r="N895" s="294"/>
      <c r="O895" s="294"/>
      <c r="P895" s="294"/>
    </row>
    <row r="896" spans="1:16" x14ac:dyDescent="0.25">
      <c r="A896" s="39" t="str">
        <f>DEDEL!A418</f>
        <v>DEDELEGATION</v>
      </c>
      <c r="B896" s="39">
        <f>DEDEL!C418</f>
        <v>3024003</v>
      </c>
      <c r="C896" s="39" t="str">
        <f>DEDEL!D418</f>
        <v>Friern Barnet School</v>
      </c>
      <c r="D896" s="39" t="str">
        <f>DEDEL!M418</f>
        <v>DDEL5</v>
      </c>
      <c r="E896" s="294">
        <f>DEDEL!Q418</f>
        <v>-2602.81</v>
      </c>
      <c r="F896" s="294">
        <f>DEDEL!R418</f>
        <v>0</v>
      </c>
      <c r="G896" s="294"/>
      <c r="H896" s="294"/>
      <c r="I896" s="294"/>
      <c r="J896" s="294"/>
      <c r="K896" s="294"/>
      <c r="L896" s="294"/>
      <c r="M896" s="294"/>
      <c r="N896" s="294"/>
      <c r="O896" s="294"/>
      <c r="P896" s="294"/>
    </row>
    <row r="897" spans="1:16" x14ac:dyDescent="0.25">
      <c r="A897" s="39" t="str">
        <f>DEDEL!A419</f>
        <v>DEDELEGATION</v>
      </c>
      <c r="B897" s="39">
        <f>DEDEL!C419</f>
        <v>3024004</v>
      </c>
      <c r="C897" s="39" t="str">
        <f>DEDEL!D419</f>
        <v>Menorah High School for Girls</v>
      </c>
      <c r="D897" s="39" t="str">
        <f>DEDEL!M419</f>
        <v>DDEL5</v>
      </c>
      <c r="E897" s="294">
        <f>DEDEL!Q419</f>
        <v>-1079.3899999999999</v>
      </c>
      <c r="F897" s="294">
        <f>DEDEL!R419</f>
        <v>0</v>
      </c>
      <c r="G897" s="294"/>
      <c r="H897" s="294"/>
      <c r="I897" s="294"/>
      <c r="J897" s="294"/>
      <c r="K897" s="294"/>
      <c r="L897" s="294"/>
      <c r="M897" s="294"/>
      <c r="N897" s="294"/>
      <c r="O897" s="294"/>
      <c r="P897" s="294"/>
    </row>
    <row r="898" spans="1:16" x14ac:dyDescent="0.25">
      <c r="A898" s="39" t="str">
        <f>DEDEL!A420</f>
        <v>DEDELEGATION</v>
      </c>
      <c r="B898" s="39">
        <f>DEDEL!C420</f>
        <v>3025404</v>
      </c>
      <c r="C898" s="39" t="str">
        <f>DEDEL!D420</f>
        <v>St Michael's Catholic Grammar School</v>
      </c>
      <c r="D898" s="39" t="str">
        <f>DEDEL!M420</f>
        <v>DDEL5</v>
      </c>
      <c r="E898" s="294">
        <f>DEDEL!Q420</f>
        <v>-2132.3066666666664</v>
      </c>
      <c r="F898" s="294">
        <f>DEDEL!R420</f>
        <v>0</v>
      </c>
      <c r="G898" s="294"/>
      <c r="H898" s="294"/>
      <c r="I898" s="294"/>
      <c r="J898" s="294"/>
      <c r="K898" s="294"/>
      <c r="L898" s="294"/>
      <c r="M898" s="294"/>
      <c r="N898" s="294"/>
      <c r="O898" s="294"/>
      <c r="P898" s="294"/>
    </row>
    <row r="899" spans="1:16" x14ac:dyDescent="0.25">
      <c r="A899" s="39" t="str">
        <f>DEDEL!A421</f>
        <v>DEDELEGATION</v>
      </c>
      <c r="B899" s="39">
        <f>DEDEL!C421</f>
        <v>3025405</v>
      </c>
      <c r="C899" s="39" t="str">
        <f>DEDEL!D421</f>
        <v>Finchley Catholic High School</v>
      </c>
      <c r="D899" s="39" t="str">
        <f>DEDEL!M421</f>
        <v>DDEL5</v>
      </c>
      <c r="E899" s="294">
        <f>DEDEL!Q421</f>
        <v>-3209.29</v>
      </c>
      <c r="F899" s="294">
        <f>DEDEL!R421</f>
        <v>0</v>
      </c>
      <c r="G899" s="294"/>
      <c r="H899" s="294"/>
      <c r="I899" s="294"/>
      <c r="J899" s="294"/>
      <c r="K899" s="294"/>
      <c r="L899" s="294"/>
      <c r="M899" s="294"/>
      <c r="N899" s="294"/>
      <c r="O899" s="294"/>
      <c r="P899" s="294"/>
    </row>
    <row r="900" spans="1:16" x14ac:dyDescent="0.25">
      <c r="A900" s="39" t="str">
        <f>DEDEL!A422</f>
        <v>DEDELEGATION</v>
      </c>
      <c r="B900" s="39">
        <f>DEDEL!C422</f>
        <v>3025407</v>
      </c>
      <c r="C900" s="39" t="str">
        <f>DEDEL!D422</f>
        <v>St James' Catholic High School</v>
      </c>
      <c r="D900" s="39" t="str">
        <f>DEDEL!M422</f>
        <v>DDEL5</v>
      </c>
      <c r="E900" s="294">
        <f>DEDEL!Q422</f>
        <v>-3952.0474999999997</v>
      </c>
      <c r="F900" s="294">
        <f>DEDEL!R422</f>
        <v>0</v>
      </c>
      <c r="G900" s="294"/>
      <c r="H900" s="294"/>
      <c r="I900" s="294"/>
      <c r="J900" s="294"/>
      <c r="K900" s="294"/>
      <c r="L900" s="294"/>
      <c r="M900" s="294"/>
      <c r="N900" s="294"/>
      <c r="O900" s="294"/>
      <c r="P900" s="294"/>
    </row>
    <row r="901" spans="1:16" x14ac:dyDescent="0.25">
      <c r="A901" s="39" t="str">
        <f>DEDEL!A423</f>
        <v>DEDELEGATION</v>
      </c>
      <c r="B901" s="39">
        <f>DEDEL!C423</f>
        <v>3025427</v>
      </c>
      <c r="C901" s="39" t="str">
        <f>DEDEL!D423</f>
        <v>JCoSS</v>
      </c>
      <c r="D901" s="39" t="str">
        <f>DEDEL!M423</f>
        <v>DDEL5</v>
      </c>
      <c r="E901" s="294">
        <f>DEDEL!Q423</f>
        <v>-3577.5099999999998</v>
      </c>
      <c r="F901" s="294">
        <f>DEDEL!R423</f>
        <v>0</v>
      </c>
      <c r="G901" s="294"/>
      <c r="H901" s="294"/>
      <c r="I901" s="294"/>
      <c r="J901" s="294"/>
      <c r="K901" s="294"/>
      <c r="L901" s="294"/>
      <c r="M901" s="294"/>
      <c r="N901" s="294"/>
      <c r="O901" s="294"/>
      <c r="P901" s="294"/>
    </row>
    <row r="902" spans="1:16" x14ac:dyDescent="0.25">
      <c r="A902" s="39" t="str">
        <f>DEDEL!A424</f>
        <v>DEDELEGATION</v>
      </c>
      <c r="B902" s="39">
        <f>DEDEL!C424</f>
        <v>3023521</v>
      </c>
      <c r="C902" s="39" t="str">
        <f>DEDEL!D424</f>
        <v>St Mary's and St John's CofE School</v>
      </c>
      <c r="D902" s="39" t="str">
        <f>DEDEL!M424</f>
        <v>DDEL5</v>
      </c>
      <c r="E902" s="294">
        <f>DEDEL!Q424</f>
        <v>-5566.83</v>
      </c>
      <c r="F902" s="294">
        <f>DEDEL!R424</f>
        <v>0</v>
      </c>
      <c r="G902" s="294"/>
      <c r="H902" s="294"/>
      <c r="I902" s="294"/>
      <c r="J902" s="294"/>
      <c r="K902" s="294"/>
      <c r="L902" s="294"/>
      <c r="M902" s="294"/>
      <c r="N902" s="294"/>
      <c r="O902" s="294"/>
      <c r="P902" s="294"/>
    </row>
    <row r="903" spans="1:16" x14ac:dyDescent="0.25">
      <c r="A903" s="39" t="str">
        <f>DEDEL!A425</f>
        <v>DEDELEGATION</v>
      </c>
      <c r="B903" s="39">
        <f>DEDEL!C425</f>
        <v>3022002</v>
      </c>
      <c r="C903" s="39" t="str">
        <f>DEDEL!D425</f>
        <v>Barnfield Primary School</v>
      </c>
      <c r="D903" s="39" t="str">
        <f>DEDEL!M425</f>
        <v>DDEL6</v>
      </c>
      <c r="E903" s="294">
        <f>DEDEL!Q425</f>
        <v>-9984.7699999999986</v>
      </c>
      <c r="F903" s="294">
        <f>DEDEL!R425</f>
        <v>0</v>
      </c>
      <c r="G903" s="294"/>
      <c r="H903" s="294"/>
      <c r="I903" s="294"/>
      <c r="J903" s="294"/>
      <c r="K903" s="294"/>
      <c r="L903" s="294"/>
      <c r="M903" s="294"/>
      <c r="N903" s="294"/>
      <c r="O903" s="294"/>
      <c r="P903" s="294"/>
    </row>
    <row r="904" spans="1:16" x14ac:dyDescent="0.25">
      <c r="A904" s="39" t="str">
        <f>DEDEL!A426</f>
        <v>DEDELEGATION</v>
      </c>
      <c r="B904" s="39">
        <f>DEDEL!C426</f>
        <v>3022003</v>
      </c>
      <c r="C904" s="39" t="str">
        <f>DEDEL!D426</f>
        <v>Bell Lane Primary School</v>
      </c>
      <c r="D904" s="39" t="str">
        <f>DEDEL!M426</f>
        <v>DDEL6</v>
      </c>
      <c r="E904" s="294">
        <f>DEDEL!Q426</f>
        <v>-8554.9699999999993</v>
      </c>
      <c r="F904" s="294">
        <f>DEDEL!R426</f>
        <v>0</v>
      </c>
      <c r="G904" s="294"/>
      <c r="H904" s="294"/>
      <c r="I904" s="294"/>
      <c r="J904" s="294"/>
      <c r="K904" s="294"/>
      <c r="L904" s="294"/>
      <c r="M904" s="294"/>
      <c r="N904" s="294"/>
      <c r="O904" s="294"/>
      <c r="P904" s="294"/>
    </row>
    <row r="905" spans="1:16" x14ac:dyDescent="0.25">
      <c r="A905" s="39" t="str">
        <f>DEDEL!A427</f>
        <v>DEDELEGATION</v>
      </c>
      <c r="B905" s="39">
        <f>DEDEL!C427</f>
        <v>3022007</v>
      </c>
      <c r="C905" s="39" t="str">
        <f>DEDEL!D427</f>
        <v>Brookland Junior School</v>
      </c>
      <c r="D905" s="39" t="str">
        <f>DEDEL!M427</f>
        <v>DDEL6</v>
      </c>
      <c r="E905" s="294">
        <f>DEDEL!Q427</f>
        <v>-8531.14</v>
      </c>
      <c r="F905" s="294">
        <f>DEDEL!R427</f>
        <v>0</v>
      </c>
      <c r="G905" s="294"/>
      <c r="H905" s="294"/>
      <c r="I905" s="294"/>
      <c r="J905" s="294"/>
      <c r="K905" s="294"/>
      <c r="L905" s="294"/>
      <c r="M905" s="294"/>
      <c r="N905" s="294"/>
      <c r="O905" s="294"/>
      <c r="P905" s="294"/>
    </row>
    <row r="906" spans="1:16" x14ac:dyDescent="0.25">
      <c r="A906" s="39" t="str">
        <f>DEDEL!A428</f>
        <v>DEDELEGATION</v>
      </c>
      <c r="B906" s="39">
        <f>DEDEL!C428</f>
        <v>3022008</v>
      </c>
      <c r="C906" s="39" t="str">
        <f>DEDEL!D428</f>
        <v>Brookland Infant and Nursery School</v>
      </c>
      <c r="D906" s="39" t="str">
        <f>DEDEL!M428</f>
        <v>DDEL6</v>
      </c>
      <c r="E906" s="294">
        <f>DEDEL!Q428</f>
        <v>-6434.0999999999995</v>
      </c>
      <c r="F906" s="294">
        <f>DEDEL!R428</f>
        <v>0</v>
      </c>
      <c r="G906" s="294"/>
      <c r="H906" s="294"/>
      <c r="I906" s="294"/>
      <c r="J906" s="294"/>
      <c r="K906" s="294"/>
      <c r="L906" s="294"/>
      <c r="M906" s="294"/>
      <c r="N906" s="294"/>
      <c r="O906" s="294"/>
      <c r="P906" s="294"/>
    </row>
    <row r="907" spans="1:16" x14ac:dyDescent="0.25">
      <c r="A907" s="39" t="str">
        <f>DEDEL!A429</f>
        <v>DEDELEGATION</v>
      </c>
      <c r="B907" s="39">
        <f>DEDEL!C429</f>
        <v>3022009</v>
      </c>
      <c r="C907" s="39" t="str">
        <f>DEDEL!D429</f>
        <v>Brunswick Park Primary and Nursery School</v>
      </c>
      <c r="D907" s="39" t="str">
        <f>DEDEL!M429</f>
        <v>DDEL6</v>
      </c>
      <c r="E907" s="294">
        <f>DEDEL!Q429</f>
        <v>-10032.429999999998</v>
      </c>
      <c r="F907" s="294">
        <f>DEDEL!R429</f>
        <v>0</v>
      </c>
      <c r="G907" s="294"/>
      <c r="H907" s="294"/>
      <c r="I907" s="294"/>
      <c r="J907" s="294"/>
      <c r="K907" s="294"/>
      <c r="L907" s="294"/>
      <c r="M907" s="294"/>
      <c r="N907" s="294"/>
      <c r="O907" s="294"/>
      <c r="P907" s="294"/>
    </row>
    <row r="908" spans="1:16" x14ac:dyDescent="0.25">
      <c r="A908" s="39" t="str">
        <f>DEDEL!A430</f>
        <v>DEDELEGATION</v>
      </c>
      <c r="B908" s="39">
        <f>DEDEL!C430</f>
        <v>3022011</v>
      </c>
      <c r="C908" s="39" t="str">
        <f>DEDEL!D430</f>
        <v>Church Hill School</v>
      </c>
      <c r="D908" s="39" t="str">
        <f>DEDEL!M430</f>
        <v>DDEL6</v>
      </c>
      <c r="E908" s="294">
        <f>DEDEL!Q430</f>
        <v>-4956.6399999999994</v>
      </c>
      <c r="F908" s="294">
        <f>DEDEL!R430</f>
        <v>0</v>
      </c>
      <c r="G908" s="294"/>
      <c r="H908" s="294"/>
      <c r="I908" s="294"/>
      <c r="J908" s="294"/>
      <c r="K908" s="294"/>
      <c r="L908" s="294"/>
      <c r="M908" s="294"/>
      <c r="N908" s="294"/>
      <c r="O908" s="294"/>
      <c r="P908" s="294"/>
    </row>
    <row r="909" spans="1:16" x14ac:dyDescent="0.25">
      <c r="A909" s="39" t="str">
        <f>DEDEL!A431</f>
        <v>DEDELEGATION</v>
      </c>
      <c r="B909" s="39">
        <f>DEDEL!C431</f>
        <v>3022014</v>
      </c>
      <c r="C909" s="39" t="str">
        <f>DEDEL!D431</f>
        <v>Colindale Primary School</v>
      </c>
      <c r="D909" s="39" t="str">
        <f>DEDEL!M431</f>
        <v>DDEL6</v>
      </c>
      <c r="E909" s="294">
        <f>DEDEL!Q431</f>
        <v>-14941.409999999998</v>
      </c>
      <c r="F909" s="294">
        <f>DEDEL!R431</f>
        <v>0</v>
      </c>
      <c r="G909" s="294"/>
      <c r="H909" s="294"/>
      <c r="I909" s="294"/>
      <c r="J909" s="294"/>
      <c r="K909" s="294"/>
      <c r="L909" s="294"/>
      <c r="M909" s="294"/>
      <c r="N909" s="294"/>
      <c r="O909" s="294"/>
      <c r="P909" s="294"/>
    </row>
    <row r="910" spans="1:16" x14ac:dyDescent="0.25">
      <c r="A910" s="39" t="str">
        <f>DEDEL!A432</f>
        <v>DEDELEGATION</v>
      </c>
      <c r="B910" s="39">
        <f>DEDEL!C432</f>
        <v>3022015</v>
      </c>
      <c r="C910" s="39" t="str">
        <f>DEDEL!D432</f>
        <v>Coppetts Wood Primary School</v>
      </c>
      <c r="D910" s="39" t="str">
        <f>DEDEL!M432</f>
        <v>DDEL6</v>
      </c>
      <c r="E910" s="294">
        <f>DEDEL!Q432</f>
        <v>-5004.2999999999993</v>
      </c>
      <c r="F910" s="294">
        <f>DEDEL!R432</f>
        <v>0</v>
      </c>
      <c r="G910" s="294"/>
      <c r="H910" s="294"/>
      <c r="I910" s="294"/>
      <c r="J910" s="294"/>
      <c r="K910" s="294"/>
      <c r="L910" s="294"/>
      <c r="M910" s="294"/>
      <c r="N910" s="294"/>
      <c r="O910" s="294"/>
      <c r="P910" s="294"/>
    </row>
    <row r="911" spans="1:16" x14ac:dyDescent="0.25">
      <c r="A911" s="39" t="str">
        <f>DEDEL!A433</f>
        <v>DEDELEGATION</v>
      </c>
      <c r="B911" s="39">
        <f>DEDEL!C433</f>
        <v>3022016</v>
      </c>
      <c r="C911" s="39" t="str">
        <f>DEDEL!D433</f>
        <v>Courtland School</v>
      </c>
      <c r="D911" s="39" t="str">
        <f>DEDEL!M433</f>
        <v>DDEL6</v>
      </c>
      <c r="E911" s="294">
        <f>DEDEL!Q433</f>
        <v>-5004.2999999999993</v>
      </c>
      <c r="F911" s="294">
        <f>DEDEL!R433</f>
        <v>0</v>
      </c>
      <c r="G911" s="294"/>
      <c r="H911" s="294"/>
      <c r="I911" s="294"/>
      <c r="J911" s="294"/>
      <c r="K911" s="294"/>
      <c r="L911" s="294"/>
      <c r="M911" s="294"/>
      <c r="N911" s="294"/>
      <c r="O911" s="294"/>
      <c r="P911" s="294"/>
    </row>
    <row r="912" spans="1:16" x14ac:dyDescent="0.25">
      <c r="A912" s="39" t="str">
        <f>DEDEL!A434</f>
        <v>DEDELEGATION</v>
      </c>
      <c r="B912" s="39">
        <f>DEDEL!C434</f>
        <v>3022017</v>
      </c>
      <c r="C912" s="39" t="str">
        <f>DEDEL!D434</f>
        <v>Cromer Road Primary School</v>
      </c>
      <c r="D912" s="39" t="str">
        <f>DEDEL!M434</f>
        <v>DDEL6</v>
      </c>
      <c r="E912" s="294">
        <f>DEDEL!Q434</f>
        <v>-9889.4499999999989</v>
      </c>
      <c r="F912" s="294">
        <f>DEDEL!R434</f>
        <v>0</v>
      </c>
      <c r="G912" s="294"/>
      <c r="H912" s="294"/>
      <c r="I912" s="294"/>
      <c r="J912" s="294"/>
      <c r="K912" s="294"/>
      <c r="L912" s="294"/>
      <c r="M912" s="294"/>
      <c r="N912" s="294"/>
      <c r="O912" s="294"/>
      <c r="P912" s="294"/>
    </row>
    <row r="913" spans="1:16" x14ac:dyDescent="0.25">
      <c r="A913" s="39" t="str">
        <f>DEDEL!A435</f>
        <v>DEDELEGATION</v>
      </c>
      <c r="B913" s="39">
        <f>DEDEL!C435</f>
        <v>3022019</v>
      </c>
      <c r="C913" s="39" t="str">
        <f>DEDEL!D435</f>
        <v>Deansbrook Infant School</v>
      </c>
      <c r="D913" s="39" t="str">
        <f>DEDEL!M435</f>
        <v>DDEL6</v>
      </c>
      <c r="E913" s="294">
        <f>DEDEL!Q435</f>
        <v>-5171.1099999999997</v>
      </c>
      <c r="F913" s="294">
        <f>DEDEL!R435</f>
        <v>0</v>
      </c>
      <c r="G913" s="294"/>
      <c r="H913" s="294"/>
      <c r="I913" s="294"/>
      <c r="J913" s="294"/>
      <c r="K913" s="294"/>
      <c r="L913" s="294"/>
      <c r="M913" s="294"/>
      <c r="N913" s="294"/>
      <c r="O913" s="294"/>
      <c r="P913" s="294"/>
    </row>
    <row r="914" spans="1:16" x14ac:dyDescent="0.25">
      <c r="A914" s="39" t="str">
        <f>DEDEL!A436</f>
        <v>DEDELEGATION</v>
      </c>
      <c r="B914" s="39">
        <f>DEDEL!C436</f>
        <v>3022021</v>
      </c>
      <c r="C914" s="39" t="str">
        <f>DEDEL!D436</f>
        <v>Dollis Primary School</v>
      </c>
      <c r="D914" s="39" t="str">
        <f>DEDEL!M436</f>
        <v>DDEL6</v>
      </c>
      <c r="E914" s="294">
        <f>DEDEL!Q436</f>
        <v>-9889.4499999999989</v>
      </c>
      <c r="F914" s="294">
        <f>DEDEL!R436</f>
        <v>0</v>
      </c>
      <c r="G914" s="294"/>
      <c r="H914" s="294"/>
      <c r="I914" s="294"/>
      <c r="J914" s="294"/>
      <c r="K914" s="294"/>
      <c r="L914" s="294"/>
      <c r="M914" s="294"/>
      <c r="N914" s="294"/>
      <c r="O914" s="294"/>
      <c r="P914" s="294"/>
    </row>
    <row r="915" spans="1:16" x14ac:dyDescent="0.25">
      <c r="A915" s="39" t="str">
        <f>DEDEL!A437</f>
        <v>DEDELEGATION</v>
      </c>
      <c r="B915" s="39">
        <f>DEDEL!C437</f>
        <v>3022023</v>
      </c>
      <c r="C915" s="39" t="str">
        <f>DEDEL!D437</f>
        <v>Edgware Primary School</v>
      </c>
      <c r="D915" s="39" t="str">
        <f>DEDEL!M437</f>
        <v>DDEL6</v>
      </c>
      <c r="E915" s="294">
        <f>DEDEL!Q437</f>
        <v>-10937.97</v>
      </c>
      <c r="F915" s="294">
        <f>DEDEL!R437</f>
        <v>0</v>
      </c>
      <c r="G915" s="294"/>
      <c r="H915" s="294"/>
      <c r="I915" s="294"/>
      <c r="J915" s="294"/>
      <c r="K915" s="294"/>
      <c r="L915" s="294"/>
      <c r="M915" s="294"/>
      <c r="N915" s="294"/>
      <c r="O915" s="294"/>
      <c r="P915" s="294"/>
    </row>
    <row r="916" spans="1:16" x14ac:dyDescent="0.25">
      <c r="A916" s="39" t="str">
        <f>DEDEL!A438</f>
        <v>DEDELEGATION</v>
      </c>
      <c r="B916" s="39">
        <f>DEDEL!C438</f>
        <v>3022024</v>
      </c>
      <c r="C916" s="39" t="str">
        <f>DEDEL!D438</f>
        <v>Fairway Primary School and Children's Centre</v>
      </c>
      <c r="D916" s="39" t="str">
        <f>DEDEL!M438</f>
        <v>DDEL6</v>
      </c>
      <c r="E916" s="294">
        <f>DEDEL!Q438</f>
        <v>-4837.49</v>
      </c>
      <c r="F916" s="294">
        <f>DEDEL!R438</f>
        <v>0</v>
      </c>
      <c r="G916" s="294"/>
      <c r="H916" s="294"/>
      <c r="I916" s="294"/>
      <c r="J916" s="294"/>
      <c r="K916" s="294"/>
      <c r="L916" s="294"/>
      <c r="M916" s="294"/>
      <c r="N916" s="294"/>
      <c r="O916" s="294"/>
      <c r="P916" s="294"/>
    </row>
    <row r="917" spans="1:16" x14ac:dyDescent="0.25">
      <c r="A917" s="39" t="str">
        <f>DEDEL!A439</f>
        <v>DEDELEGATION</v>
      </c>
      <c r="B917" s="39">
        <f>DEDEL!C439</f>
        <v>3022025</v>
      </c>
      <c r="C917" s="39" t="str">
        <f>DEDEL!D439</f>
        <v>Foulds School</v>
      </c>
      <c r="D917" s="39" t="str">
        <f>DEDEL!M439</f>
        <v>DDEL6</v>
      </c>
      <c r="E917" s="294">
        <f>DEDEL!Q439</f>
        <v>-7554.11</v>
      </c>
      <c r="F917" s="294">
        <f>DEDEL!R439</f>
        <v>0</v>
      </c>
      <c r="G917" s="294"/>
      <c r="H917" s="294"/>
      <c r="I917" s="294"/>
      <c r="J917" s="294"/>
      <c r="K917" s="294"/>
      <c r="L917" s="294"/>
      <c r="M917" s="294"/>
      <c r="N917" s="294"/>
      <c r="O917" s="294"/>
      <c r="P917" s="294"/>
    </row>
    <row r="918" spans="1:16" x14ac:dyDescent="0.25">
      <c r="A918" s="39" t="str">
        <f>DEDEL!A440</f>
        <v>DEDELEGATION</v>
      </c>
      <c r="B918" s="39">
        <f>DEDEL!C440</f>
        <v>3022026</v>
      </c>
      <c r="C918" s="39" t="str">
        <f>DEDEL!D440</f>
        <v>Frith Manor Primary School</v>
      </c>
      <c r="D918" s="39" t="str">
        <f>DEDEL!M440</f>
        <v>DDEL6</v>
      </c>
      <c r="E918" s="294">
        <f>DEDEL!Q440</f>
        <v>-10818.82</v>
      </c>
      <c r="F918" s="294">
        <f>DEDEL!R440</f>
        <v>0</v>
      </c>
      <c r="G918" s="294"/>
      <c r="H918" s="294"/>
      <c r="I918" s="294"/>
      <c r="J918" s="294"/>
      <c r="K918" s="294"/>
      <c r="L918" s="294"/>
      <c r="M918" s="294"/>
      <c r="N918" s="294"/>
      <c r="O918" s="294"/>
      <c r="P918" s="294"/>
    </row>
    <row r="919" spans="1:16" x14ac:dyDescent="0.25">
      <c r="A919" s="39" t="str">
        <f>DEDEL!A441</f>
        <v>DEDELEGATION</v>
      </c>
      <c r="B919" s="39">
        <f>DEDEL!C441</f>
        <v>3022027</v>
      </c>
      <c r="C919" s="39" t="str">
        <f>DEDEL!D441</f>
        <v>Garden Suburb Junior School</v>
      </c>
      <c r="D919" s="39" t="str">
        <f>DEDEL!M441</f>
        <v>DDEL6</v>
      </c>
      <c r="E919" s="294">
        <f>DEDEL!Q441</f>
        <v>-8030.7099999999991</v>
      </c>
      <c r="F919" s="294">
        <f>DEDEL!R441</f>
        <v>0</v>
      </c>
      <c r="G919" s="294"/>
      <c r="H919" s="294"/>
      <c r="I919" s="294"/>
      <c r="J919" s="294"/>
      <c r="K919" s="294"/>
      <c r="L919" s="294"/>
      <c r="M919" s="294"/>
      <c r="N919" s="294"/>
      <c r="O919" s="294"/>
      <c r="P919" s="294"/>
    </row>
    <row r="920" spans="1:16" x14ac:dyDescent="0.25">
      <c r="A920" s="39" t="str">
        <f>DEDEL!A442</f>
        <v>DEDELEGATION</v>
      </c>
      <c r="B920" s="39">
        <f>DEDEL!C442</f>
        <v>3022028</v>
      </c>
      <c r="C920" s="39" t="str">
        <f>DEDEL!D442</f>
        <v>Garden Suburb Infant School</v>
      </c>
      <c r="D920" s="39" t="str">
        <f>DEDEL!M442</f>
        <v>DDEL6</v>
      </c>
      <c r="E920" s="294">
        <f>DEDEL!Q442</f>
        <v>-5290.2599999999993</v>
      </c>
      <c r="F920" s="294">
        <f>DEDEL!R442</f>
        <v>0</v>
      </c>
      <c r="G920" s="294"/>
      <c r="H920" s="294"/>
      <c r="I920" s="294"/>
      <c r="J920" s="294"/>
      <c r="K920" s="294"/>
      <c r="L920" s="294"/>
      <c r="M920" s="294"/>
      <c r="N920" s="294"/>
      <c r="O920" s="294"/>
      <c r="P920" s="294"/>
    </row>
    <row r="921" spans="1:16" x14ac:dyDescent="0.25">
      <c r="A921" s="39" t="str">
        <f>DEDEL!A443</f>
        <v>DEDELEGATION</v>
      </c>
      <c r="B921" s="39">
        <f>DEDEL!C443</f>
        <v>3022029</v>
      </c>
      <c r="C921" s="39" t="str">
        <f>DEDEL!D443</f>
        <v>Goldbeaters Primary School</v>
      </c>
      <c r="D921" s="39" t="str">
        <f>DEDEL!M443</f>
        <v>DDEL6</v>
      </c>
      <c r="E921" s="294">
        <f>DEDEL!Q443</f>
        <v>-9817.9599999999991</v>
      </c>
      <c r="F921" s="294">
        <f>DEDEL!R443</f>
        <v>0</v>
      </c>
      <c r="G921" s="294"/>
      <c r="H921" s="294"/>
      <c r="I921" s="294"/>
      <c r="J921" s="294"/>
      <c r="K921" s="294"/>
      <c r="L921" s="294"/>
      <c r="M921" s="294"/>
      <c r="N921" s="294"/>
      <c r="O921" s="294"/>
      <c r="P921" s="294"/>
    </row>
    <row r="922" spans="1:16" x14ac:dyDescent="0.25">
      <c r="A922" s="39" t="str">
        <f>DEDEL!A444</f>
        <v>DEDELEGATION</v>
      </c>
      <c r="B922" s="39">
        <f>DEDEL!C444</f>
        <v>3022031</v>
      </c>
      <c r="C922" s="39" t="str">
        <f>DEDEL!D444</f>
        <v>Hollickwood Primary School</v>
      </c>
      <c r="D922" s="39" t="str">
        <f>DEDEL!M444</f>
        <v>DDEL6</v>
      </c>
      <c r="E922" s="294">
        <f>DEDEL!Q444</f>
        <v>-4408.5499999999993</v>
      </c>
      <c r="F922" s="294">
        <f>DEDEL!R444</f>
        <v>0</v>
      </c>
      <c r="G922" s="294"/>
      <c r="H922" s="294"/>
      <c r="I922" s="294"/>
      <c r="J922" s="294"/>
      <c r="K922" s="294"/>
      <c r="L922" s="294"/>
      <c r="M922" s="294"/>
      <c r="N922" s="294"/>
      <c r="O922" s="294"/>
      <c r="P922" s="294"/>
    </row>
    <row r="923" spans="1:16" x14ac:dyDescent="0.25">
      <c r="A923" s="39" t="str">
        <f>DEDEL!A445</f>
        <v>DEDELEGATION</v>
      </c>
      <c r="B923" s="39">
        <f>DEDEL!C445</f>
        <v>3022032</v>
      </c>
      <c r="C923" s="39" t="str">
        <f>DEDEL!D445</f>
        <v>Holly Park Primary School</v>
      </c>
      <c r="D923" s="39" t="str">
        <f>DEDEL!M445</f>
        <v>DDEL6</v>
      </c>
      <c r="E923" s="294">
        <f>DEDEL!Q445</f>
        <v>-9913.2799999999988</v>
      </c>
      <c r="F923" s="294">
        <f>DEDEL!R445</f>
        <v>0</v>
      </c>
      <c r="G923" s="294"/>
      <c r="H923" s="294"/>
      <c r="I923" s="294"/>
      <c r="J923" s="294"/>
      <c r="K923" s="294"/>
      <c r="L923" s="294"/>
      <c r="M923" s="294"/>
      <c r="N923" s="294"/>
      <c r="O923" s="294"/>
      <c r="P923" s="294"/>
    </row>
    <row r="924" spans="1:16" x14ac:dyDescent="0.25">
      <c r="A924" s="39" t="str">
        <f>DEDEL!A446</f>
        <v>DEDELEGATION</v>
      </c>
      <c r="B924" s="39">
        <f>DEDEL!C446</f>
        <v>3022036</v>
      </c>
      <c r="C924" s="39" t="str">
        <f>DEDEL!D446</f>
        <v>Livingstone Primary and Nursery School</v>
      </c>
      <c r="D924" s="39" t="str">
        <f>DEDEL!M446</f>
        <v>DDEL6</v>
      </c>
      <c r="E924" s="294">
        <f>DEDEL!Q446</f>
        <v>-5028.1299999999992</v>
      </c>
      <c r="F924" s="294">
        <f>DEDEL!R446</f>
        <v>0</v>
      </c>
      <c r="G924" s="294"/>
      <c r="H924" s="294"/>
      <c r="I924" s="294"/>
      <c r="J924" s="294"/>
      <c r="K924" s="294"/>
      <c r="L924" s="294"/>
      <c r="M924" s="294"/>
      <c r="N924" s="294"/>
      <c r="O924" s="294"/>
      <c r="P924" s="294"/>
    </row>
    <row r="925" spans="1:16" x14ac:dyDescent="0.25">
      <c r="A925" s="39" t="str">
        <f>DEDEL!A447</f>
        <v>DEDELEGATION</v>
      </c>
      <c r="B925" s="39">
        <f>DEDEL!C447</f>
        <v>3022037</v>
      </c>
      <c r="C925" s="39" t="str">
        <f>DEDEL!D447</f>
        <v>Manorside Primary School</v>
      </c>
      <c r="D925" s="39" t="str">
        <f>DEDEL!M447</f>
        <v>DDEL6</v>
      </c>
      <c r="E925" s="294">
        <f>DEDEL!Q447</f>
        <v>-5671.54</v>
      </c>
      <c r="F925" s="294">
        <f>DEDEL!R447</f>
        <v>0</v>
      </c>
      <c r="G925" s="294"/>
      <c r="H925" s="294"/>
      <c r="I925" s="294"/>
      <c r="J925" s="294"/>
      <c r="K925" s="294"/>
      <c r="L925" s="294"/>
      <c r="M925" s="294"/>
      <c r="N925" s="294"/>
      <c r="O925" s="294"/>
      <c r="P925" s="294"/>
    </row>
    <row r="926" spans="1:16" x14ac:dyDescent="0.25">
      <c r="A926" s="39" t="str">
        <f>DEDEL!A448</f>
        <v>DEDELEGATION</v>
      </c>
      <c r="B926" s="39">
        <f>DEDEL!C448</f>
        <v>3022042</v>
      </c>
      <c r="C926" s="39" t="str">
        <f>DEDEL!D448</f>
        <v>Monkfrith Primary School</v>
      </c>
      <c r="D926" s="39" t="str">
        <f>DEDEL!M448</f>
        <v>DDEL6</v>
      </c>
      <c r="E926" s="294">
        <f>DEDEL!Q448</f>
        <v>-10080.09</v>
      </c>
      <c r="F926" s="294">
        <f>DEDEL!R448</f>
        <v>0</v>
      </c>
      <c r="G926" s="294"/>
      <c r="H926" s="294"/>
      <c r="I926" s="294"/>
      <c r="J926" s="294"/>
      <c r="K926" s="294"/>
      <c r="L926" s="294"/>
      <c r="M926" s="294"/>
      <c r="N926" s="294"/>
      <c r="O926" s="294"/>
      <c r="P926" s="294"/>
    </row>
    <row r="927" spans="1:16" x14ac:dyDescent="0.25">
      <c r="A927" s="39" t="str">
        <f>DEDEL!A449</f>
        <v>DEDELEGATION</v>
      </c>
      <c r="B927" s="39">
        <f>DEDEL!C449</f>
        <v>3022043</v>
      </c>
      <c r="C927" s="39" t="str">
        <f>DEDEL!D449</f>
        <v>Moss Hall Junior School</v>
      </c>
      <c r="D927" s="39" t="str">
        <f>DEDEL!M449</f>
        <v>DDEL6</v>
      </c>
      <c r="E927" s="294">
        <f>DEDEL!Q449</f>
        <v>-10604.349999999999</v>
      </c>
      <c r="F927" s="294">
        <f>DEDEL!R449</f>
        <v>0</v>
      </c>
      <c r="G927" s="294"/>
      <c r="H927" s="294"/>
      <c r="I927" s="294"/>
      <c r="J927" s="294"/>
      <c r="K927" s="294"/>
      <c r="L927" s="294"/>
      <c r="M927" s="294"/>
      <c r="N927" s="294"/>
      <c r="O927" s="294"/>
      <c r="P927" s="294"/>
    </row>
    <row r="928" spans="1:16" x14ac:dyDescent="0.25">
      <c r="A928" s="39" t="str">
        <f>DEDEL!A450</f>
        <v>DEDELEGATION</v>
      </c>
      <c r="B928" s="39">
        <f>DEDEL!C450</f>
        <v>3022044</v>
      </c>
      <c r="C928" s="39" t="str">
        <f>DEDEL!D450</f>
        <v>Moss Hall Infant School</v>
      </c>
      <c r="D928" s="39" t="str">
        <f>DEDEL!M450</f>
        <v>DDEL6</v>
      </c>
      <c r="E928" s="294">
        <f>DEDEL!Q450</f>
        <v>-8483.48</v>
      </c>
      <c r="F928" s="294">
        <f>DEDEL!R450</f>
        <v>0</v>
      </c>
      <c r="G928" s="294"/>
      <c r="H928" s="294"/>
      <c r="I928" s="294"/>
      <c r="J928" s="294"/>
      <c r="K928" s="294"/>
      <c r="L928" s="294"/>
      <c r="M928" s="294"/>
      <c r="N928" s="294"/>
      <c r="O928" s="294"/>
      <c r="P928" s="294"/>
    </row>
    <row r="929" spans="1:16" x14ac:dyDescent="0.25">
      <c r="A929" s="39" t="str">
        <f>DEDEL!A451</f>
        <v>DEDELEGATION</v>
      </c>
      <c r="B929" s="39">
        <f>DEDEL!C451</f>
        <v>3022045</v>
      </c>
      <c r="C929" s="39" t="str">
        <f>DEDEL!D451</f>
        <v>Northside Primary School</v>
      </c>
      <c r="D929" s="39" t="str">
        <f>DEDEL!M451</f>
        <v>DDEL6</v>
      </c>
      <c r="E929" s="294">
        <f>DEDEL!Q451</f>
        <v>-5004.2999999999993</v>
      </c>
      <c r="F929" s="294">
        <f>DEDEL!R451</f>
        <v>0</v>
      </c>
      <c r="G929" s="294"/>
      <c r="H929" s="294"/>
      <c r="I929" s="294"/>
      <c r="J929" s="294"/>
      <c r="K929" s="294"/>
      <c r="L929" s="294"/>
      <c r="M929" s="294"/>
      <c r="N929" s="294"/>
      <c r="O929" s="294"/>
      <c r="P929" s="294"/>
    </row>
    <row r="930" spans="1:16" x14ac:dyDescent="0.25">
      <c r="A930" s="39" t="str">
        <f>DEDEL!A452</f>
        <v>DEDELEGATION</v>
      </c>
      <c r="B930" s="39">
        <f>DEDEL!C452</f>
        <v>3022053</v>
      </c>
      <c r="C930" s="39" t="str">
        <f>DEDEL!D452</f>
        <v>The Noam Primary School</v>
      </c>
      <c r="D930" s="39" t="str">
        <f>DEDEL!M452</f>
        <v>DDEL6</v>
      </c>
      <c r="E930" s="294">
        <f>DEDEL!Q452</f>
        <v>-4861.32</v>
      </c>
      <c r="F930" s="294">
        <f>DEDEL!R452</f>
        <v>0</v>
      </c>
      <c r="G930" s="294"/>
      <c r="H930" s="294"/>
      <c r="I930" s="294"/>
      <c r="J930" s="294"/>
      <c r="K930" s="294"/>
      <c r="L930" s="294"/>
      <c r="M930" s="294"/>
      <c r="N930" s="294"/>
      <c r="O930" s="294"/>
      <c r="P930" s="294"/>
    </row>
    <row r="931" spans="1:16" x14ac:dyDescent="0.25">
      <c r="A931" s="39" t="str">
        <f>DEDEL!A453</f>
        <v>DEDELEGATION</v>
      </c>
      <c r="B931" s="39">
        <f>DEDEL!C453</f>
        <v>3022054</v>
      </c>
      <c r="C931" s="39" t="str">
        <f>DEDEL!D453</f>
        <v>Woodridge Primary School</v>
      </c>
      <c r="D931" s="39" t="str">
        <f>DEDEL!M453</f>
        <v>DDEL6</v>
      </c>
      <c r="E931" s="294">
        <f>DEDEL!Q453</f>
        <v>-4885.1499999999996</v>
      </c>
      <c r="F931" s="294">
        <f>DEDEL!R453</f>
        <v>0</v>
      </c>
      <c r="G931" s="294"/>
      <c r="H931" s="294"/>
      <c r="I931" s="294"/>
      <c r="J931" s="294"/>
      <c r="K931" s="294"/>
      <c r="L931" s="294"/>
      <c r="M931" s="294"/>
      <c r="N931" s="294"/>
      <c r="O931" s="294"/>
      <c r="P931" s="294"/>
    </row>
    <row r="932" spans="1:16" x14ac:dyDescent="0.25">
      <c r="A932" s="39" t="str">
        <f>DEDEL!A454</f>
        <v>DEDELEGATION</v>
      </c>
      <c r="B932" s="39">
        <f>DEDEL!C454</f>
        <v>3022055</v>
      </c>
      <c r="C932" s="39" t="str">
        <f>DEDEL!D454</f>
        <v>Tudor Primary School</v>
      </c>
      <c r="D932" s="39" t="str">
        <f>DEDEL!M454</f>
        <v>DDEL6</v>
      </c>
      <c r="E932" s="294">
        <f>DEDEL!Q454</f>
        <v>-5099.62</v>
      </c>
      <c r="F932" s="294">
        <f>DEDEL!R454</f>
        <v>0</v>
      </c>
      <c r="G932" s="294"/>
      <c r="H932" s="294"/>
      <c r="I932" s="294"/>
      <c r="J932" s="294"/>
      <c r="K932" s="294"/>
      <c r="L932" s="294"/>
      <c r="M932" s="294"/>
      <c r="N932" s="294"/>
      <c r="O932" s="294"/>
      <c r="P932" s="294"/>
    </row>
    <row r="933" spans="1:16" x14ac:dyDescent="0.25">
      <c r="A933" s="39" t="str">
        <f>DEDEL!A455</f>
        <v>DEDELEGATION</v>
      </c>
      <c r="B933" s="39">
        <f>DEDEL!C455</f>
        <v>3022057</v>
      </c>
      <c r="C933" s="39" t="str">
        <f>DEDEL!D455</f>
        <v>Underhill School</v>
      </c>
      <c r="D933" s="39" t="str">
        <f>DEDEL!M455</f>
        <v>DDEL6</v>
      </c>
      <c r="E933" s="294">
        <f>DEDEL!Q455</f>
        <v>-11509.89</v>
      </c>
      <c r="F933" s="294">
        <f>DEDEL!R455</f>
        <v>0</v>
      </c>
      <c r="G933" s="294"/>
      <c r="H933" s="294"/>
      <c r="I933" s="294"/>
      <c r="J933" s="294"/>
      <c r="K933" s="294"/>
      <c r="L933" s="294"/>
      <c r="M933" s="294"/>
      <c r="N933" s="294"/>
      <c r="O933" s="294"/>
      <c r="P933" s="294"/>
    </row>
    <row r="934" spans="1:16" x14ac:dyDescent="0.25">
      <c r="A934" s="39" t="str">
        <f>DEDEL!A456</f>
        <v>DEDELEGATION</v>
      </c>
      <c r="B934" s="39">
        <f>DEDEL!C456</f>
        <v>3022060</v>
      </c>
      <c r="C934" s="39" t="str">
        <f>DEDEL!D456</f>
        <v>Whitings Hill Primary School</v>
      </c>
      <c r="D934" s="39" t="str">
        <f>DEDEL!M456</f>
        <v>DDEL6</v>
      </c>
      <c r="E934" s="294">
        <f>DEDEL!Q456</f>
        <v>-10032.429999999998</v>
      </c>
      <c r="F934" s="294">
        <f>DEDEL!R456</f>
        <v>0</v>
      </c>
      <c r="G934" s="294"/>
      <c r="H934" s="294"/>
      <c r="I934" s="294"/>
      <c r="J934" s="294"/>
      <c r="K934" s="294"/>
      <c r="L934" s="294"/>
      <c r="M934" s="294"/>
      <c r="N934" s="294"/>
      <c r="O934" s="294"/>
      <c r="P934" s="294"/>
    </row>
    <row r="935" spans="1:16" x14ac:dyDescent="0.25">
      <c r="A935" s="39" t="str">
        <f>DEDEL!A457</f>
        <v>DEDELEGATION</v>
      </c>
      <c r="B935" s="39">
        <f>DEDEL!C457</f>
        <v>3022067</v>
      </c>
      <c r="C935" s="39" t="str">
        <f>DEDEL!D457</f>
        <v>Chalgrove Primary School</v>
      </c>
      <c r="D935" s="39" t="str">
        <f>DEDEL!M457</f>
        <v>DDEL6</v>
      </c>
      <c r="E935" s="294">
        <f>DEDEL!Q457</f>
        <v>-5409.41</v>
      </c>
      <c r="F935" s="294">
        <f>DEDEL!R457</f>
        <v>0</v>
      </c>
      <c r="G935" s="294"/>
      <c r="H935" s="294"/>
      <c r="I935" s="294"/>
      <c r="J935" s="294"/>
      <c r="K935" s="294"/>
      <c r="L935" s="294"/>
      <c r="M935" s="294"/>
      <c r="N935" s="294"/>
      <c r="O935" s="294"/>
      <c r="P935" s="294"/>
    </row>
    <row r="936" spans="1:16" x14ac:dyDescent="0.25">
      <c r="A936" s="39" t="str">
        <f>DEDEL!A458</f>
        <v>DEDELEGATION</v>
      </c>
      <c r="B936" s="39">
        <f>DEDEL!C458</f>
        <v>3022070</v>
      </c>
      <c r="C936" s="39" t="str">
        <f>DEDEL!D458</f>
        <v>Sunnyfields Primary School</v>
      </c>
      <c r="D936" s="39" t="str">
        <f>DEDEL!M458</f>
        <v>DDEL6</v>
      </c>
      <c r="E936" s="294">
        <f>DEDEL!Q458</f>
        <v>-4932.8099999999995</v>
      </c>
      <c r="F936" s="294">
        <f>DEDEL!R458</f>
        <v>0</v>
      </c>
      <c r="G936" s="294"/>
      <c r="H936" s="294"/>
      <c r="I936" s="294"/>
      <c r="J936" s="294"/>
      <c r="K936" s="294"/>
      <c r="L936" s="294"/>
      <c r="M936" s="294"/>
      <c r="N936" s="294"/>
      <c r="O936" s="294"/>
      <c r="P936" s="294"/>
    </row>
    <row r="937" spans="1:16" x14ac:dyDescent="0.25">
      <c r="A937" s="39" t="str">
        <f>DEDEL!A459</f>
        <v>DEDELEGATION</v>
      </c>
      <c r="B937" s="39">
        <f>DEDEL!C459</f>
        <v>3022071</v>
      </c>
      <c r="C937" s="39" t="str">
        <f>DEDEL!D459</f>
        <v>Queenswell Infant &amp; Nursery School</v>
      </c>
      <c r="D937" s="39" t="str">
        <f>DEDEL!M459</f>
        <v>DDEL6</v>
      </c>
      <c r="E937" s="294">
        <f>DEDEL!Q459</f>
        <v>-4074.93</v>
      </c>
      <c r="F937" s="294">
        <f>DEDEL!R459</f>
        <v>0</v>
      </c>
      <c r="G937" s="294"/>
      <c r="H937" s="294"/>
      <c r="I937" s="294"/>
      <c r="J937" s="294"/>
      <c r="K937" s="294"/>
      <c r="L937" s="294"/>
      <c r="M937" s="294"/>
      <c r="N937" s="294"/>
      <c r="O937" s="294"/>
      <c r="P937" s="294"/>
    </row>
    <row r="938" spans="1:16" x14ac:dyDescent="0.25">
      <c r="A938" s="39" t="str">
        <f>DEDEL!A460</f>
        <v>DEDELEGATION</v>
      </c>
      <c r="B938" s="39">
        <f>DEDEL!C460</f>
        <v>3022072</v>
      </c>
      <c r="C938" s="39" t="str">
        <f>DEDEL!D460</f>
        <v>Queenswell Junior School</v>
      </c>
      <c r="D938" s="39" t="str">
        <f>DEDEL!M460</f>
        <v>DDEL6</v>
      </c>
      <c r="E938" s="294">
        <f>DEDEL!Q460</f>
        <v>-6910.7</v>
      </c>
      <c r="F938" s="294">
        <f>DEDEL!R460</f>
        <v>0</v>
      </c>
      <c r="G938" s="294"/>
      <c r="H938" s="294"/>
      <c r="I938" s="294"/>
      <c r="J938" s="294"/>
      <c r="K938" s="294"/>
      <c r="L938" s="294"/>
      <c r="M938" s="294"/>
      <c r="N938" s="294"/>
      <c r="O938" s="294"/>
      <c r="P938" s="294"/>
    </row>
    <row r="939" spans="1:16" x14ac:dyDescent="0.25">
      <c r="A939" s="39" t="str">
        <f>DEDEL!A461</f>
        <v>DEDELEGATION</v>
      </c>
      <c r="B939" s="39">
        <f>DEDEL!C461</f>
        <v>3022073</v>
      </c>
      <c r="C939" s="39" t="str">
        <f>DEDEL!D461</f>
        <v>Danegrove Primary School</v>
      </c>
      <c r="D939" s="39" t="str">
        <f>DEDEL!M461</f>
        <v>DDEL6</v>
      </c>
      <c r="E939" s="294">
        <f>DEDEL!Q461</f>
        <v>-14679.279999999999</v>
      </c>
      <c r="F939" s="294">
        <f>DEDEL!R461</f>
        <v>0</v>
      </c>
      <c r="G939" s="294"/>
      <c r="H939" s="294"/>
      <c r="I939" s="294"/>
      <c r="J939" s="294"/>
      <c r="K939" s="294"/>
      <c r="L939" s="294"/>
      <c r="M939" s="294"/>
      <c r="N939" s="294"/>
      <c r="O939" s="294"/>
      <c r="P939" s="294"/>
    </row>
    <row r="940" spans="1:16" x14ac:dyDescent="0.25">
      <c r="A940" s="39" t="str">
        <f>DEDEL!A462</f>
        <v>DEDELEGATION</v>
      </c>
      <c r="B940" s="39">
        <f>DEDEL!C462</f>
        <v>3022076</v>
      </c>
      <c r="C940" s="39" t="str">
        <f>DEDEL!D462</f>
        <v>Wessex Gardens Primary School</v>
      </c>
      <c r="D940" s="39" t="str">
        <f>DEDEL!M462</f>
        <v>DDEL6</v>
      </c>
      <c r="E940" s="294">
        <f>DEDEL!Q462</f>
        <v>-7792.41</v>
      </c>
      <c r="F940" s="294">
        <f>DEDEL!R462</f>
        <v>0</v>
      </c>
      <c r="G940" s="294"/>
      <c r="H940" s="294"/>
      <c r="I940" s="294"/>
      <c r="J940" s="294"/>
      <c r="K940" s="294"/>
      <c r="L940" s="294"/>
      <c r="M940" s="294"/>
      <c r="N940" s="294"/>
      <c r="O940" s="294"/>
      <c r="P940" s="294"/>
    </row>
    <row r="941" spans="1:16" x14ac:dyDescent="0.25">
      <c r="A941" s="39" t="str">
        <f>DEDEL!A463</f>
        <v>DEDELEGATION</v>
      </c>
      <c r="B941" s="39">
        <f>DEDEL!C463</f>
        <v>3022077</v>
      </c>
      <c r="C941" s="39" t="str">
        <f>DEDEL!D463</f>
        <v>The Orion Primary School</v>
      </c>
      <c r="D941" s="39" t="str">
        <f>DEDEL!M463</f>
        <v>DDEL6</v>
      </c>
      <c r="E941" s="294">
        <f>DEDEL!Q463</f>
        <v>-19993.37</v>
      </c>
      <c r="F941" s="294">
        <f>DEDEL!R463</f>
        <v>0</v>
      </c>
      <c r="G941" s="294"/>
      <c r="H941" s="294"/>
      <c r="I941" s="294"/>
      <c r="J941" s="294"/>
      <c r="K941" s="294"/>
      <c r="L941" s="294"/>
      <c r="M941" s="294"/>
      <c r="N941" s="294"/>
      <c r="O941" s="294"/>
      <c r="P941" s="294"/>
    </row>
    <row r="942" spans="1:16" x14ac:dyDescent="0.25">
      <c r="A942" s="39" t="str">
        <f>DEDEL!A464</f>
        <v>DEDELEGATION</v>
      </c>
      <c r="B942" s="39">
        <f>DEDEL!C464</f>
        <v>3022078</v>
      </c>
      <c r="C942" s="39" t="str">
        <f>DEDEL!D464</f>
        <v>Pardes House Primary School</v>
      </c>
      <c r="D942" s="39" t="str">
        <f>DEDEL!M464</f>
        <v>DDEL6</v>
      </c>
      <c r="E942" s="294">
        <f>DEDEL!Q464</f>
        <v>-8459.65</v>
      </c>
      <c r="F942" s="294">
        <f>DEDEL!R464</f>
        <v>0</v>
      </c>
      <c r="G942" s="294"/>
      <c r="H942" s="294"/>
      <c r="I942" s="294"/>
      <c r="J942" s="294"/>
      <c r="K942" s="294"/>
      <c r="L942" s="294"/>
      <c r="M942" s="294"/>
      <c r="N942" s="294"/>
      <c r="O942" s="294"/>
      <c r="P942" s="294"/>
    </row>
    <row r="943" spans="1:16" x14ac:dyDescent="0.25">
      <c r="A943" s="39" t="str">
        <f>DEDEL!A465</f>
        <v>DEDELEGATION</v>
      </c>
      <c r="B943" s="39">
        <f>DEDEL!C465</f>
        <v>3022079</v>
      </c>
      <c r="C943" s="39" t="str">
        <f>DEDEL!D465</f>
        <v>Beis Yaakov Primary School</v>
      </c>
      <c r="D943" s="39" t="str">
        <f>DEDEL!M465</f>
        <v>DDEL6</v>
      </c>
      <c r="E943" s="294">
        <f>DEDEL!Q465</f>
        <v>-10008.599999999999</v>
      </c>
      <c r="F943" s="294">
        <f>DEDEL!R465</f>
        <v>0</v>
      </c>
      <c r="G943" s="294"/>
      <c r="H943" s="294"/>
      <c r="I943" s="294"/>
      <c r="J943" s="294"/>
      <c r="K943" s="294"/>
      <c r="L943" s="294"/>
      <c r="M943" s="294"/>
      <c r="N943" s="294"/>
      <c r="O943" s="294"/>
      <c r="P943" s="294"/>
    </row>
    <row r="944" spans="1:16" x14ac:dyDescent="0.25">
      <c r="A944" s="39" t="str">
        <f>DEDEL!A466</f>
        <v>DEDELEGATION</v>
      </c>
      <c r="B944" s="39">
        <f>DEDEL!C466</f>
        <v>3023300</v>
      </c>
      <c r="C944" s="39" t="str">
        <f>DEDEL!D466</f>
        <v>All Saints' CofE Primary School NW2</v>
      </c>
      <c r="D944" s="39" t="str">
        <f>DEDEL!M466</f>
        <v>DDEL6</v>
      </c>
      <c r="E944" s="294">
        <f>DEDEL!Q466</f>
        <v>-3812.7999999999997</v>
      </c>
      <c r="F944" s="294">
        <f>DEDEL!R466</f>
        <v>0</v>
      </c>
      <c r="G944" s="294"/>
      <c r="H944" s="294"/>
      <c r="I944" s="294"/>
      <c r="J944" s="294"/>
      <c r="K944" s="294"/>
      <c r="L944" s="294"/>
      <c r="M944" s="294"/>
      <c r="N944" s="294"/>
      <c r="O944" s="294"/>
      <c r="P944" s="294"/>
    </row>
    <row r="945" spans="1:16" x14ac:dyDescent="0.25">
      <c r="A945" s="39" t="str">
        <f>DEDEL!A467</f>
        <v>DEDELEGATION</v>
      </c>
      <c r="B945" s="39">
        <f>DEDEL!C467</f>
        <v>3023302</v>
      </c>
      <c r="C945" s="39" t="str">
        <f>DEDEL!D467</f>
        <v>Christ Church Primary School</v>
      </c>
      <c r="D945" s="39" t="str">
        <f>DEDEL!M467</f>
        <v>DDEL6</v>
      </c>
      <c r="E945" s="294">
        <f>DEDEL!Q467</f>
        <v>-5004.2999999999993</v>
      </c>
      <c r="F945" s="294">
        <f>DEDEL!R467</f>
        <v>0</v>
      </c>
      <c r="G945" s="294"/>
      <c r="H945" s="294"/>
      <c r="I945" s="294"/>
      <c r="J945" s="294"/>
      <c r="K945" s="294"/>
      <c r="L945" s="294"/>
      <c r="M945" s="294"/>
      <c r="N945" s="294"/>
      <c r="O945" s="294"/>
      <c r="P945" s="294"/>
    </row>
    <row r="946" spans="1:16" x14ac:dyDescent="0.25">
      <c r="A946" s="39" t="str">
        <f>DEDEL!A468</f>
        <v>DEDELEGATION</v>
      </c>
      <c r="B946" s="39">
        <f>DEDEL!C468</f>
        <v>3023304</v>
      </c>
      <c r="C946" s="39" t="str">
        <f>DEDEL!D468</f>
        <v>Holy Trinity CofE Primary School</v>
      </c>
      <c r="D946" s="39" t="str">
        <f>DEDEL!M468</f>
        <v>DDEL6</v>
      </c>
      <c r="E946" s="294">
        <f>DEDEL!Q468</f>
        <v>-4599.1899999999996</v>
      </c>
      <c r="F946" s="294">
        <f>DEDEL!R468</f>
        <v>0</v>
      </c>
      <c r="G946" s="294"/>
      <c r="H946" s="294"/>
      <c r="I946" s="294"/>
      <c r="J946" s="294"/>
      <c r="K946" s="294"/>
      <c r="L946" s="294"/>
      <c r="M946" s="294"/>
      <c r="N946" s="294"/>
      <c r="O946" s="294"/>
      <c r="P946" s="294"/>
    </row>
    <row r="947" spans="1:16" x14ac:dyDescent="0.25">
      <c r="A947" s="39" t="str">
        <f>DEDEL!A469</f>
        <v>DEDELEGATION</v>
      </c>
      <c r="B947" s="39">
        <f>DEDEL!C469</f>
        <v>3023305</v>
      </c>
      <c r="C947" s="39" t="str">
        <f>DEDEL!D469</f>
        <v>Monken Hadley CofE Primary School</v>
      </c>
      <c r="D947" s="39" t="str">
        <f>DEDEL!M469</f>
        <v>DDEL6</v>
      </c>
      <c r="E947" s="294">
        <f>DEDEL!Q469</f>
        <v>-3574.4999999999995</v>
      </c>
      <c r="F947" s="294">
        <f>DEDEL!R469</f>
        <v>0</v>
      </c>
      <c r="G947" s="294"/>
      <c r="H947" s="294"/>
      <c r="I947" s="294"/>
      <c r="J947" s="294"/>
      <c r="K947" s="294"/>
      <c r="L947" s="294"/>
      <c r="M947" s="294"/>
      <c r="N947" s="294"/>
      <c r="O947" s="294"/>
      <c r="P947" s="294"/>
    </row>
    <row r="948" spans="1:16" x14ac:dyDescent="0.25">
      <c r="A948" s="39" t="str">
        <f>DEDEL!A470</f>
        <v>DEDELEGATION</v>
      </c>
      <c r="B948" s="39">
        <f>DEDEL!C470</f>
        <v>3023307</v>
      </c>
      <c r="C948" s="39" t="str">
        <f>DEDEL!D470</f>
        <v>St John's CofE Junior Mixed and Infant School</v>
      </c>
      <c r="D948" s="39" t="str">
        <f>DEDEL!M470</f>
        <v>DDEL6</v>
      </c>
      <c r="E948" s="294">
        <f>DEDEL!Q470</f>
        <v>-5004.2999999999993</v>
      </c>
      <c r="F948" s="294">
        <f>DEDEL!R470</f>
        <v>0</v>
      </c>
      <c r="G948" s="294"/>
      <c r="H948" s="294"/>
      <c r="I948" s="294"/>
      <c r="J948" s="294"/>
      <c r="K948" s="294"/>
      <c r="L948" s="294"/>
      <c r="M948" s="294"/>
      <c r="N948" s="294"/>
      <c r="O948" s="294"/>
      <c r="P948" s="294"/>
    </row>
    <row r="949" spans="1:16" x14ac:dyDescent="0.25">
      <c r="A949" s="39" t="str">
        <f>DEDEL!A471</f>
        <v>DEDELEGATION</v>
      </c>
      <c r="B949" s="39">
        <f>DEDEL!C471</f>
        <v>3023309</v>
      </c>
      <c r="C949" s="39" t="str">
        <f>DEDEL!D471</f>
        <v>St John's CofE Primary School</v>
      </c>
      <c r="D949" s="39" t="str">
        <f>DEDEL!M471</f>
        <v>DDEL6</v>
      </c>
      <c r="E949" s="294">
        <f>DEDEL!Q471</f>
        <v>-5004.2999999999993</v>
      </c>
      <c r="F949" s="294">
        <f>DEDEL!R471</f>
        <v>0</v>
      </c>
      <c r="G949" s="294"/>
      <c r="H949" s="294"/>
      <c r="I949" s="294"/>
      <c r="J949" s="294"/>
      <c r="K949" s="294"/>
      <c r="L949" s="294"/>
      <c r="M949" s="294"/>
      <c r="N949" s="294"/>
      <c r="O949" s="294"/>
      <c r="P949" s="294"/>
    </row>
    <row r="950" spans="1:16" x14ac:dyDescent="0.25">
      <c r="A950" s="39" t="str">
        <f>DEDEL!A472</f>
        <v>DEDELEGATION</v>
      </c>
      <c r="B950" s="39">
        <f>DEDEL!C472</f>
        <v>3023311</v>
      </c>
      <c r="C950" s="39" t="str">
        <f>DEDEL!D472</f>
        <v>St Mary's CofE Primary School</v>
      </c>
      <c r="D950" s="39" t="str">
        <f>DEDEL!M472</f>
        <v>DDEL6</v>
      </c>
      <c r="E950" s="294">
        <f>DEDEL!Q472</f>
        <v>-9794.1299999999992</v>
      </c>
      <c r="F950" s="294">
        <f>DEDEL!R472</f>
        <v>0</v>
      </c>
      <c r="G950" s="294"/>
      <c r="H950" s="294"/>
      <c r="I950" s="294"/>
      <c r="J950" s="294"/>
      <c r="K950" s="294"/>
      <c r="L950" s="294"/>
      <c r="M950" s="294"/>
      <c r="N950" s="294"/>
      <c r="O950" s="294"/>
      <c r="P950" s="294"/>
    </row>
    <row r="951" spans="1:16" x14ac:dyDescent="0.25">
      <c r="A951" s="39" t="str">
        <f>DEDEL!A473</f>
        <v>DEDELEGATION</v>
      </c>
      <c r="B951" s="39">
        <f>DEDEL!C473</f>
        <v>3023312</v>
      </c>
      <c r="C951" s="39" t="str">
        <f>DEDEL!D473</f>
        <v>St Mary's CofE Primary School, East Barnet</v>
      </c>
      <c r="D951" s="39" t="str">
        <f>DEDEL!M473</f>
        <v>DDEL6</v>
      </c>
      <c r="E951" s="294">
        <f>DEDEL!Q473</f>
        <v>-5075.79</v>
      </c>
      <c r="F951" s="294">
        <f>DEDEL!R473</f>
        <v>0</v>
      </c>
      <c r="G951" s="294"/>
      <c r="H951" s="294"/>
      <c r="I951" s="294"/>
      <c r="J951" s="294"/>
      <c r="K951" s="294"/>
      <c r="L951" s="294"/>
      <c r="M951" s="294"/>
      <c r="N951" s="294"/>
      <c r="O951" s="294"/>
      <c r="P951" s="294"/>
    </row>
    <row r="952" spans="1:16" x14ac:dyDescent="0.25">
      <c r="A952" s="39" t="str">
        <f>DEDEL!A474</f>
        <v>DEDELEGATION</v>
      </c>
      <c r="B952" s="39">
        <f>DEDEL!C474</f>
        <v>3023313</v>
      </c>
      <c r="C952" s="39" t="str">
        <f>DEDEL!D474</f>
        <v>St Paul's CofE Primary School N11</v>
      </c>
      <c r="D952" s="39" t="str">
        <f>DEDEL!M474</f>
        <v>DDEL6</v>
      </c>
      <c r="E952" s="294">
        <f>DEDEL!Q474</f>
        <v>-4766</v>
      </c>
      <c r="F952" s="294">
        <f>DEDEL!R474</f>
        <v>0</v>
      </c>
      <c r="G952" s="294"/>
      <c r="H952" s="294"/>
      <c r="I952" s="294"/>
      <c r="J952" s="294"/>
      <c r="K952" s="294"/>
      <c r="L952" s="294"/>
      <c r="M952" s="294"/>
      <c r="N952" s="294"/>
      <c r="O952" s="294"/>
      <c r="P952" s="294"/>
    </row>
    <row r="953" spans="1:16" x14ac:dyDescent="0.25">
      <c r="A953" s="39" t="str">
        <f>DEDEL!A475</f>
        <v>DEDELEGATION</v>
      </c>
      <c r="B953" s="39">
        <f>DEDEL!C475</f>
        <v>3023314</v>
      </c>
      <c r="C953" s="39" t="str">
        <f>DEDEL!D475</f>
        <v>St Paul's CofE Primary School NW7</v>
      </c>
      <c r="D953" s="39" t="str">
        <f>DEDEL!M475</f>
        <v>DDEL6</v>
      </c>
      <c r="E953" s="294">
        <f>DEDEL!Q475</f>
        <v>-4980.4699999999993</v>
      </c>
      <c r="F953" s="294">
        <f>DEDEL!R475</f>
        <v>0</v>
      </c>
      <c r="G953" s="294"/>
      <c r="H953" s="294"/>
      <c r="I953" s="294"/>
      <c r="J953" s="294"/>
      <c r="K953" s="294"/>
      <c r="L953" s="294"/>
      <c r="M953" s="294"/>
      <c r="N953" s="294"/>
      <c r="O953" s="294"/>
      <c r="P953" s="294"/>
    </row>
    <row r="954" spans="1:16" x14ac:dyDescent="0.25">
      <c r="A954" s="39" t="str">
        <f>DEDEL!A476</f>
        <v>DEDELEGATION</v>
      </c>
      <c r="B954" s="39">
        <f>DEDEL!C476</f>
        <v>3023315</v>
      </c>
      <c r="C954" s="39" t="str">
        <f>DEDEL!D476</f>
        <v>St Andrew's CofE Voluntary Aided Primary School, Totteridge</v>
      </c>
      <c r="D954" s="39" t="str">
        <f>DEDEL!M476</f>
        <v>DDEL6</v>
      </c>
      <c r="E954" s="294">
        <f>DEDEL!Q476</f>
        <v>-4932.8099999999995</v>
      </c>
      <c r="F954" s="294">
        <f>DEDEL!R476</f>
        <v>0</v>
      </c>
      <c r="G954" s="294"/>
      <c r="H954" s="294"/>
      <c r="I954" s="294"/>
      <c r="J954" s="294"/>
      <c r="K954" s="294"/>
      <c r="L954" s="294"/>
      <c r="M954" s="294"/>
      <c r="N954" s="294"/>
      <c r="O954" s="294"/>
      <c r="P954" s="294"/>
    </row>
    <row r="955" spans="1:16" x14ac:dyDescent="0.25">
      <c r="A955" s="39" t="str">
        <f>DEDEL!A477</f>
        <v>DEDELEGATION</v>
      </c>
      <c r="B955" s="39">
        <f>DEDEL!C477</f>
        <v>3023316</v>
      </c>
      <c r="C955" s="39" t="str">
        <f>DEDEL!D477</f>
        <v>Trent CofE Primary School</v>
      </c>
      <c r="D955" s="39" t="str">
        <f>DEDEL!M477</f>
        <v>DDEL6</v>
      </c>
      <c r="E955" s="294">
        <f>DEDEL!Q477</f>
        <v>-5028.1299999999992</v>
      </c>
      <c r="F955" s="294">
        <f>DEDEL!R477</f>
        <v>0</v>
      </c>
      <c r="G955" s="294"/>
      <c r="H955" s="294"/>
      <c r="I955" s="294"/>
      <c r="J955" s="294"/>
      <c r="K955" s="294"/>
      <c r="L955" s="294"/>
      <c r="M955" s="294"/>
      <c r="N955" s="294"/>
      <c r="O955" s="294"/>
      <c r="P955" s="294"/>
    </row>
    <row r="956" spans="1:16" x14ac:dyDescent="0.25">
      <c r="A956" s="39" t="str">
        <f>DEDEL!A478</f>
        <v>DEDELEGATION</v>
      </c>
      <c r="B956" s="39">
        <f>DEDEL!C478</f>
        <v>3023317</v>
      </c>
      <c r="C956" s="39" t="str">
        <f>DEDEL!D478</f>
        <v>All Saints' CofE Primary School N20</v>
      </c>
      <c r="D956" s="39" t="str">
        <f>DEDEL!M478</f>
        <v>DDEL6</v>
      </c>
      <c r="E956" s="294">
        <f>DEDEL!Q478</f>
        <v>-5028.1299999999992</v>
      </c>
      <c r="F956" s="294">
        <f>DEDEL!R478</f>
        <v>0</v>
      </c>
      <c r="G956" s="294"/>
      <c r="H956" s="294"/>
      <c r="I956" s="294"/>
      <c r="J956" s="294"/>
      <c r="K956" s="294"/>
      <c r="L956" s="294"/>
      <c r="M956" s="294"/>
      <c r="N956" s="294"/>
      <c r="O956" s="294"/>
      <c r="P956" s="294"/>
    </row>
    <row r="957" spans="1:16" x14ac:dyDescent="0.25">
      <c r="A957" s="39" t="str">
        <f>DEDEL!A479</f>
        <v>DEDELEGATION</v>
      </c>
      <c r="B957" s="39">
        <f>DEDEL!C479</f>
        <v>3023500</v>
      </c>
      <c r="C957" s="39" t="str">
        <f>DEDEL!D479</f>
        <v>The Annunciation Catholic Infant School</v>
      </c>
      <c r="D957" s="39" t="str">
        <f>DEDEL!M479</f>
        <v>DDEL6</v>
      </c>
      <c r="E957" s="294">
        <f>DEDEL!Q479</f>
        <v>-3050.24</v>
      </c>
      <c r="F957" s="294">
        <f>DEDEL!R479</f>
        <v>0</v>
      </c>
      <c r="G957" s="294"/>
      <c r="H957" s="294"/>
      <c r="I957" s="294"/>
      <c r="J957" s="294"/>
      <c r="K957" s="294"/>
      <c r="L957" s="294"/>
      <c r="M957" s="294"/>
      <c r="N957" s="294"/>
      <c r="O957" s="294"/>
      <c r="P957" s="294"/>
    </row>
    <row r="958" spans="1:16" x14ac:dyDescent="0.25">
      <c r="A958" s="39" t="str">
        <f>DEDEL!A480</f>
        <v>DEDELEGATION</v>
      </c>
      <c r="B958" s="39">
        <f>DEDEL!C480</f>
        <v>3023501</v>
      </c>
      <c r="C958" s="39" t="str">
        <f>DEDEL!D480</f>
        <v>Our Lady of Lourdes RC School</v>
      </c>
      <c r="D958" s="39" t="str">
        <f>DEDEL!M480</f>
        <v>DDEL6</v>
      </c>
      <c r="E958" s="294">
        <f>DEDEL!Q480</f>
        <v>-4908.9799999999996</v>
      </c>
      <c r="F958" s="294">
        <f>DEDEL!R480</f>
        <v>0</v>
      </c>
      <c r="G958" s="294"/>
      <c r="H958" s="294"/>
      <c r="I958" s="294"/>
      <c r="J958" s="294"/>
      <c r="K958" s="294"/>
      <c r="L958" s="294"/>
      <c r="M958" s="294"/>
      <c r="N958" s="294"/>
      <c r="O958" s="294"/>
      <c r="P958" s="294"/>
    </row>
    <row r="959" spans="1:16" x14ac:dyDescent="0.25">
      <c r="A959" s="39" t="str">
        <f>DEDEL!A481</f>
        <v>DEDELEGATION</v>
      </c>
      <c r="B959" s="39">
        <f>DEDEL!C481</f>
        <v>3023502</v>
      </c>
      <c r="C959" s="39" t="str">
        <f>DEDEL!D481</f>
        <v>St Agnes' Catholic Primary School</v>
      </c>
      <c r="D959" s="39" t="str">
        <f>DEDEL!M481</f>
        <v>DDEL6</v>
      </c>
      <c r="E959" s="294">
        <f>DEDEL!Q481</f>
        <v>-9174.5499999999993</v>
      </c>
      <c r="F959" s="294">
        <f>DEDEL!R481</f>
        <v>0</v>
      </c>
      <c r="G959" s="294"/>
      <c r="H959" s="294"/>
      <c r="I959" s="294"/>
      <c r="J959" s="294"/>
      <c r="K959" s="294"/>
      <c r="L959" s="294"/>
      <c r="M959" s="294"/>
      <c r="N959" s="294"/>
      <c r="O959" s="294"/>
      <c r="P959" s="294"/>
    </row>
    <row r="960" spans="1:16" x14ac:dyDescent="0.25">
      <c r="A960" s="39" t="str">
        <f>DEDEL!A482</f>
        <v>DEDELEGATION</v>
      </c>
      <c r="B960" s="39">
        <f>DEDEL!C482</f>
        <v>3023504</v>
      </c>
      <c r="C960" s="39" t="str">
        <f>DEDEL!D482</f>
        <v>St Catherine's RC School</v>
      </c>
      <c r="D960" s="39" t="str">
        <f>DEDEL!M482</f>
        <v>DDEL6</v>
      </c>
      <c r="E960" s="294">
        <f>DEDEL!Q482</f>
        <v>-9960.9399999999987</v>
      </c>
      <c r="F960" s="294">
        <f>DEDEL!R482</f>
        <v>0</v>
      </c>
      <c r="G960" s="294"/>
      <c r="H960" s="294"/>
      <c r="I960" s="294"/>
      <c r="J960" s="294"/>
      <c r="K960" s="294"/>
      <c r="L960" s="294"/>
      <c r="M960" s="294"/>
      <c r="N960" s="294"/>
      <c r="O960" s="294"/>
      <c r="P960" s="294"/>
    </row>
    <row r="961" spans="1:16" x14ac:dyDescent="0.25">
      <c r="A961" s="39" t="str">
        <f>DEDEL!A483</f>
        <v>DEDELEGATION</v>
      </c>
      <c r="B961" s="39">
        <f>DEDEL!C483</f>
        <v>3023506</v>
      </c>
      <c r="C961" s="39" t="str">
        <f>DEDEL!D483</f>
        <v>St Vincent's Catholic Primary School</v>
      </c>
      <c r="D961" s="39" t="str">
        <f>DEDEL!M483</f>
        <v>DDEL6</v>
      </c>
      <c r="E961" s="294">
        <f>DEDEL!Q483</f>
        <v>-6815.3799999999992</v>
      </c>
      <c r="F961" s="294">
        <f>DEDEL!R483</f>
        <v>0</v>
      </c>
      <c r="G961" s="294"/>
      <c r="H961" s="294"/>
      <c r="I961" s="294"/>
      <c r="J961" s="294"/>
      <c r="K961" s="294"/>
      <c r="L961" s="294"/>
      <c r="M961" s="294"/>
      <c r="N961" s="294"/>
      <c r="O961" s="294"/>
      <c r="P961" s="294"/>
    </row>
    <row r="962" spans="1:16" x14ac:dyDescent="0.25">
      <c r="A962" s="39" t="str">
        <f>DEDEL!A484</f>
        <v>DEDELEGATION</v>
      </c>
      <c r="B962" s="39">
        <f>DEDEL!C484</f>
        <v>3023507</v>
      </c>
      <c r="C962" s="39" t="str">
        <f>DEDEL!D484</f>
        <v>St Theresa's Catholic Primary School</v>
      </c>
      <c r="D962" s="39" t="str">
        <f>DEDEL!M484</f>
        <v>DDEL6</v>
      </c>
      <c r="E962" s="294">
        <f>DEDEL!Q484</f>
        <v>-4074.93</v>
      </c>
      <c r="F962" s="294">
        <f>DEDEL!R484</f>
        <v>0</v>
      </c>
      <c r="G962" s="294"/>
      <c r="H962" s="294"/>
      <c r="I962" s="294"/>
      <c r="J962" s="294"/>
      <c r="K962" s="294"/>
      <c r="L962" s="294"/>
      <c r="M962" s="294"/>
      <c r="N962" s="294"/>
      <c r="O962" s="294"/>
      <c r="P962" s="294"/>
    </row>
    <row r="963" spans="1:16" x14ac:dyDescent="0.25">
      <c r="A963" s="39" t="str">
        <f>DEDEL!A485</f>
        <v>DEDELEGATION</v>
      </c>
      <c r="B963" s="39">
        <f>DEDEL!C485</f>
        <v>3023509</v>
      </c>
      <c r="C963" s="39" t="str">
        <f>DEDEL!D485</f>
        <v>St Joseph's Catholic Primary School</v>
      </c>
      <c r="D963" s="39" t="str">
        <f>DEDEL!M485</f>
        <v>DDEL6</v>
      </c>
      <c r="E963" s="294">
        <f>DEDEL!Q485</f>
        <v>-10509.029999999999</v>
      </c>
      <c r="F963" s="294">
        <f>DEDEL!R485</f>
        <v>0</v>
      </c>
      <c r="G963" s="294"/>
      <c r="H963" s="294"/>
      <c r="I963" s="294"/>
      <c r="J963" s="294"/>
      <c r="K963" s="294"/>
      <c r="L963" s="294"/>
      <c r="M963" s="294"/>
      <c r="N963" s="294"/>
      <c r="O963" s="294"/>
      <c r="P963" s="294"/>
    </row>
    <row r="964" spans="1:16" x14ac:dyDescent="0.25">
      <c r="A964" s="39" t="str">
        <f>DEDEL!A486</f>
        <v>DEDELEGATION</v>
      </c>
      <c r="B964" s="39">
        <f>DEDEL!C486</f>
        <v>3023510</v>
      </c>
      <c r="C964" s="39" t="str">
        <f>DEDEL!D486</f>
        <v>Sacred Heart Roman Catholic Primary School</v>
      </c>
      <c r="D964" s="39" t="str">
        <f>DEDEL!M486</f>
        <v>DDEL6</v>
      </c>
      <c r="E964" s="294">
        <f>DEDEL!Q486</f>
        <v>-9269.869999999999</v>
      </c>
      <c r="F964" s="294">
        <f>DEDEL!R486</f>
        <v>0</v>
      </c>
      <c r="G964" s="294"/>
      <c r="H964" s="294"/>
      <c r="I964" s="294"/>
      <c r="J964" s="294"/>
      <c r="K964" s="294"/>
      <c r="L964" s="294"/>
      <c r="M964" s="294"/>
      <c r="N964" s="294"/>
      <c r="O964" s="294"/>
      <c r="P964" s="294"/>
    </row>
    <row r="965" spans="1:16" x14ac:dyDescent="0.25">
      <c r="A965" s="39" t="str">
        <f>DEDEL!A487</f>
        <v>DEDELEGATION</v>
      </c>
      <c r="B965" s="39">
        <f>DEDEL!C487</f>
        <v>3023511</v>
      </c>
      <c r="C965" s="39" t="str">
        <f>DEDEL!D487</f>
        <v>Blessed Dominic Catholic Primary School</v>
      </c>
      <c r="D965" s="39" t="str">
        <f>DEDEL!M487</f>
        <v>DDEL6</v>
      </c>
      <c r="E965" s="294">
        <f>DEDEL!Q487</f>
        <v>-9913.2799999999988</v>
      </c>
      <c r="F965" s="294">
        <f>DEDEL!R487</f>
        <v>0</v>
      </c>
      <c r="G965" s="294"/>
      <c r="H965" s="294"/>
      <c r="I965" s="294"/>
      <c r="J965" s="294"/>
      <c r="K965" s="294"/>
      <c r="L965" s="294"/>
      <c r="M965" s="294"/>
      <c r="N965" s="294"/>
      <c r="O965" s="294"/>
      <c r="P965" s="294"/>
    </row>
    <row r="966" spans="1:16" x14ac:dyDescent="0.25">
      <c r="A966" s="39" t="str">
        <f>DEDEL!A488</f>
        <v>DEDELEGATION</v>
      </c>
      <c r="B966" s="39">
        <f>DEDEL!C488</f>
        <v>3023512</v>
      </c>
      <c r="C966" s="39" t="str">
        <f>DEDEL!D488</f>
        <v>Rosh Pinah Primary School</v>
      </c>
      <c r="D966" s="39" t="str">
        <f>DEDEL!M488</f>
        <v>DDEL6</v>
      </c>
      <c r="E966" s="294">
        <f>DEDEL!Q488</f>
        <v>-8459.65</v>
      </c>
      <c r="F966" s="294">
        <f>DEDEL!R488</f>
        <v>0</v>
      </c>
      <c r="G966" s="294"/>
      <c r="H966" s="294"/>
      <c r="I966" s="294"/>
      <c r="J966" s="294"/>
      <c r="K966" s="294"/>
      <c r="L966" s="294"/>
      <c r="M966" s="294"/>
      <c r="N966" s="294"/>
      <c r="O966" s="294"/>
      <c r="P966" s="294"/>
    </row>
    <row r="967" spans="1:16" x14ac:dyDescent="0.25">
      <c r="A967" s="39" t="str">
        <f>DEDEL!A489</f>
        <v>DEDELEGATION</v>
      </c>
      <c r="B967" s="39">
        <f>DEDEL!C489</f>
        <v>3023513</v>
      </c>
      <c r="C967" s="39" t="str">
        <f>DEDEL!D489</f>
        <v>Menorah Primary School</v>
      </c>
      <c r="D967" s="39" t="str">
        <f>DEDEL!M489</f>
        <v>DDEL6</v>
      </c>
      <c r="E967" s="294">
        <f>DEDEL!Q489</f>
        <v>-9031.57</v>
      </c>
      <c r="F967" s="294">
        <f>DEDEL!R489</f>
        <v>0</v>
      </c>
      <c r="G967" s="294"/>
      <c r="H967" s="294"/>
      <c r="I967" s="294"/>
      <c r="J967" s="294"/>
      <c r="K967" s="294"/>
      <c r="L967" s="294"/>
      <c r="M967" s="294"/>
      <c r="N967" s="294"/>
      <c r="O967" s="294"/>
      <c r="P967" s="294"/>
    </row>
    <row r="968" spans="1:16" x14ac:dyDescent="0.25">
      <c r="A968" s="39" t="str">
        <f>DEDEL!A490</f>
        <v>DEDELEGATION</v>
      </c>
      <c r="B968" s="39">
        <f>DEDEL!C490</f>
        <v>3023514</v>
      </c>
      <c r="C968" s="39" t="str">
        <f>DEDEL!D490</f>
        <v>The Annunciation RC Junior School</v>
      </c>
      <c r="D968" s="39" t="str">
        <f>DEDEL!M490</f>
        <v>DDEL6</v>
      </c>
      <c r="E968" s="294">
        <f>DEDEL!Q490</f>
        <v>-4337.0599999999995</v>
      </c>
      <c r="F968" s="294">
        <f>DEDEL!R490</f>
        <v>0</v>
      </c>
      <c r="G968" s="294"/>
      <c r="H968" s="294"/>
      <c r="I968" s="294"/>
      <c r="J968" s="294"/>
      <c r="K968" s="294"/>
      <c r="L968" s="294"/>
      <c r="M968" s="294"/>
      <c r="N968" s="294"/>
      <c r="O968" s="294"/>
      <c r="P968" s="294"/>
    </row>
    <row r="969" spans="1:16" x14ac:dyDescent="0.25">
      <c r="A969" s="39" t="str">
        <f>DEDEL!A491</f>
        <v>DEDELEGATION</v>
      </c>
      <c r="B969" s="39">
        <f>DEDEL!C491</f>
        <v>3023516</v>
      </c>
      <c r="C969" s="39" t="str">
        <f>DEDEL!D491</f>
        <v>Hasmonean Primary School</v>
      </c>
      <c r="D969" s="39" t="str">
        <f>DEDEL!M491</f>
        <v>DDEL6</v>
      </c>
      <c r="E969" s="294">
        <f>DEDEL!Q491</f>
        <v>-4718.3399999999992</v>
      </c>
      <c r="F969" s="294">
        <f>DEDEL!R491</f>
        <v>0</v>
      </c>
      <c r="G969" s="294"/>
      <c r="H969" s="294"/>
      <c r="I969" s="294"/>
      <c r="J969" s="294"/>
      <c r="K969" s="294"/>
      <c r="L969" s="294"/>
      <c r="M969" s="294"/>
      <c r="N969" s="294"/>
      <c r="O969" s="294"/>
      <c r="P969" s="294"/>
    </row>
    <row r="970" spans="1:16" x14ac:dyDescent="0.25">
      <c r="A970" s="39" t="str">
        <f>DEDEL!A492</f>
        <v>DEDELEGATION</v>
      </c>
      <c r="B970" s="39">
        <f>DEDEL!C492</f>
        <v>3023518</v>
      </c>
      <c r="C970" s="39" t="str">
        <f>DEDEL!D492</f>
        <v>Woodcroft Primary School</v>
      </c>
      <c r="D970" s="39" t="str">
        <f>DEDEL!M492</f>
        <v>DDEL6</v>
      </c>
      <c r="E970" s="294">
        <f>DEDEL!Q492</f>
        <v>-9103.06</v>
      </c>
      <c r="F970" s="294">
        <f>DEDEL!R492</f>
        <v>0</v>
      </c>
      <c r="G970" s="294"/>
      <c r="H970" s="294"/>
      <c r="I970" s="294"/>
      <c r="J970" s="294"/>
      <c r="K970" s="294"/>
      <c r="L970" s="294"/>
      <c r="M970" s="294"/>
      <c r="N970" s="294"/>
      <c r="O970" s="294"/>
      <c r="P970" s="294"/>
    </row>
    <row r="971" spans="1:16" x14ac:dyDescent="0.25">
      <c r="A971" s="39" t="str">
        <f>DEDEL!A493</f>
        <v>DEDELEGATION</v>
      </c>
      <c r="B971" s="39">
        <f>DEDEL!C493</f>
        <v>3023520</v>
      </c>
      <c r="C971" s="39" t="str">
        <f>DEDEL!D493</f>
        <v>Akiva School</v>
      </c>
      <c r="D971" s="39" t="str">
        <f>DEDEL!M493</f>
        <v>DDEL6</v>
      </c>
      <c r="E971" s="294">
        <f>DEDEL!Q493</f>
        <v>-10032.429999999998</v>
      </c>
      <c r="F971" s="294">
        <f>DEDEL!R493</f>
        <v>0</v>
      </c>
      <c r="G971" s="294"/>
      <c r="H971" s="294"/>
      <c r="I971" s="294"/>
      <c r="J971" s="294"/>
      <c r="K971" s="294"/>
      <c r="L971" s="294"/>
      <c r="M971" s="294"/>
      <c r="N971" s="294"/>
      <c r="O971" s="294"/>
      <c r="P971" s="294"/>
    </row>
    <row r="972" spans="1:16" x14ac:dyDescent="0.25">
      <c r="A972" s="39" t="str">
        <f>DEDEL!A494</f>
        <v>DEDELEGATION</v>
      </c>
      <c r="B972" s="39">
        <f>DEDEL!C494</f>
        <v>3023523</v>
      </c>
      <c r="C972" s="39" t="str">
        <f>DEDEL!D494</f>
        <v>Martin Primary School</v>
      </c>
      <c r="D972" s="39" t="str">
        <f>DEDEL!M494</f>
        <v>DDEL6</v>
      </c>
      <c r="E972" s="294">
        <f>DEDEL!Q494</f>
        <v>-14798.429999999998</v>
      </c>
      <c r="F972" s="294">
        <f>DEDEL!R494</f>
        <v>0</v>
      </c>
      <c r="G972" s="294"/>
      <c r="H972" s="294"/>
      <c r="I972" s="294"/>
      <c r="J972" s="294"/>
      <c r="K972" s="294"/>
      <c r="L972" s="294"/>
      <c r="M972" s="294"/>
      <c r="N972" s="294"/>
      <c r="O972" s="294"/>
      <c r="P972" s="294"/>
    </row>
    <row r="973" spans="1:16" x14ac:dyDescent="0.25">
      <c r="A973" s="39" t="str">
        <f>DEDEL!A495</f>
        <v>DEDELEGATION</v>
      </c>
      <c r="B973" s="39">
        <f>DEDEL!C495</f>
        <v>3023524</v>
      </c>
      <c r="C973" s="39" t="str">
        <f>DEDEL!D495</f>
        <v>Beit Shvidler Primary School</v>
      </c>
      <c r="D973" s="39" t="str">
        <f>DEDEL!M495</f>
        <v>DDEL6</v>
      </c>
      <c r="E973" s="294">
        <f>DEDEL!Q495</f>
        <v>-4670.6799999999994</v>
      </c>
      <c r="F973" s="294">
        <f>DEDEL!R495</f>
        <v>0</v>
      </c>
      <c r="G973" s="294"/>
      <c r="H973" s="294"/>
      <c r="I973" s="294"/>
      <c r="J973" s="294"/>
      <c r="K973" s="294"/>
      <c r="L973" s="294"/>
      <c r="M973" s="294"/>
      <c r="N973" s="294"/>
      <c r="O973" s="294"/>
      <c r="P973" s="294"/>
    </row>
    <row r="974" spans="1:16" x14ac:dyDescent="0.25">
      <c r="A974" s="39" t="str">
        <f>DEDEL!A496</f>
        <v>DEDELEGATION</v>
      </c>
      <c r="B974" s="39">
        <f>DEDEL!C496</f>
        <v>3025201</v>
      </c>
      <c r="C974" s="39" t="str">
        <f>DEDEL!D496</f>
        <v>Osidge Primary School</v>
      </c>
      <c r="D974" s="39" t="str">
        <f>DEDEL!M496</f>
        <v>DDEL6</v>
      </c>
      <c r="E974" s="294">
        <f>DEDEL!Q496</f>
        <v>-9865.619999999999</v>
      </c>
      <c r="F974" s="294">
        <f>DEDEL!R496</f>
        <v>0</v>
      </c>
      <c r="G974" s="294"/>
      <c r="H974" s="294"/>
      <c r="I974" s="294"/>
      <c r="J974" s="294"/>
      <c r="K974" s="294"/>
      <c r="L974" s="294"/>
      <c r="M974" s="294"/>
      <c r="N974" s="294"/>
      <c r="O974" s="294"/>
      <c r="P974" s="294"/>
    </row>
    <row r="975" spans="1:16" x14ac:dyDescent="0.25">
      <c r="A975" s="39" t="str">
        <f>DEDEL!A497</f>
        <v>DEDELEGATION</v>
      </c>
      <c r="B975" s="39">
        <f>DEDEL!C497</f>
        <v>3025948</v>
      </c>
      <c r="C975" s="39" t="str">
        <f>DEDEL!D497</f>
        <v>Mathilda Marks-Kennedy Jewish Primary School</v>
      </c>
      <c r="D975" s="39" t="str">
        <f>DEDEL!M497</f>
        <v>DDEL6</v>
      </c>
      <c r="E975" s="294">
        <f>DEDEL!Q497</f>
        <v>-4885.1499999999996</v>
      </c>
      <c r="F975" s="294">
        <f>DEDEL!R497</f>
        <v>0</v>
      </c>
      <c r="G975" s="294"/>
      <c r="H975" s="294"/>
      <c r="I975" s="294"/>
      <c r="J975" s="294"/>
      <c r="K975" s="294"/>
      <c r="L975" s="294"/>
      <c r="M975" s="294"/>
      <c r="N975" s="294"/>
      <c r="O975" s="294"/>
      <c r="P975" s="294"/>
    </row>
    <row r="976" spans="1:16" x14ac:dyDescent="0.25">
      <c r="A976" s="39" t="str">
        <f>DEDEL!A498</f>
        <v>DEDELEGATION</v>
      </c>
      <c r="B976" s="39">
        <f>DEDEL!C498</f>
        <v>3025949</v>
      </c>
      <c r="C976" s="39" t="str">
        <f>DEDEL!D498</f>
        <v>Menorah Foundation School</v>
      </c>
      <c r="D976" s="39" t="str">
        <f>DEDEL!M498</f>
        <v>DDEL6</v>
      </c>
      <c r="E976" s="294">
        <f>DEDEL!Q498</f>
        <v>-8554.9699999999993</v>
      </c>
      <c r="F976" s="294">
        <f>DEDEL!R498</f>
        <v>0</v>
      </c>
      <c r="G976" s="294"/>
      <c r="H976" s="294"/>
      <c r="I976" s="294"/>
      <c r="J976" s="294"/>
      <c r="K976" s="294"/>
      <c r="L976" s="294"/>
      <c r="M976" s="294"/>
      <c r="N976" s="294"/>
      <c r="O976" s="294"/>
      <c r="P976" s="294"/>
    </row>
    <row r="977" spans="1:16" x14ac:dyDescent="0.25">
      <c r="A977" s="39" t="str">
        <f>DEDEL!A499</f>
        <v>DEDELEGATION</v>
      </c>
      <c r="B977" s="39">
        <f>DEDEL!C499</f>
        <v>3024003</v>
      </c>
      <c r="C977" s="39" t="str">
        <f>DEDEL!D499</f>
        <v>Friern Barnet School</v>
      </c>
      <c r="D977" s="39" t="str">
        <f>DEDEL!M499</f>
        <v>DDEL6</v>
      </c>
      <c r="E977" s="294">
        <f>DEDEL!Q499</f>
        <v>-17181.43</v>
      </c>
      <c r="F977" s="294">
        <f>DEDEL!R499</f>
        <v>0</v>
      </c>
      <c r="G977" s="294"/>
      <c r="H977" s="294"/>
      <c r="I977" s="294"/>
      <c r="J977" s="294"/>
      <c r="K977" s="294"/>
      <c r="L977" s="294"/>
      <c r="M977" s="294"/>
      <c r="N977" s="294"/>
      <c r="O977" s="294"/>
      <c r="P977" s="294"/>
    </row>
    <row r="978" spans="1:16" x14ac:dyDescent="0.25">
      <c r="A978" s="39" t="str">
        <f>DEDEL!A500</f>
        <v>DEDELEGATION</v>
      </c>
      <c r="B978" s="39">
        <f>DEDEL!C500</f>
        <v>3024004</v>
      </c>
      <c r="C978" s="39" t="str">
        <f>DEDEL!D500</f>
        <v>Menorah High School for Girls</v>
      </c>
      <c r="D978" s="39" t="str">
        <f>DEDEL!M500</f>
        <v>DDEL6</v>
      </c>
      <c r="E978" s="294">
        <f>DEDEL!Q500</f>
        <v>-7125.1699999999992</v>
      </c>
      <c r="F978" s="294">
        <f>DEDEL!R500</f>
        <v>0</v>
      </c>
      <c r="G978" s="294"/>
      <c r="H978" s="294"/>
      <c r="I978" s="294"/>
      <c r="J978" s="294"/>
      <c r="K978" s="294"/>
      <c r="L978" s="294"/>
      <c r="M978" s="294"/>
      <c r="N978" s="294"/>
      <c r="O978" s="294"/>
      <c r="P978" s="294"/>
    </row>
    <row r="979" spans="1:16" x14ac:dyDescent="0.25">
      <c r="A979" s="39" t="str">
        <f>DEDEL!A501</f>
        <v>DEDELEGATION</v>
      </c>
      <c r="B979" s="39">
        <f>DEDEL!C501</f>
        <v>3025404</v>
      </c>
      <c r="C979" s="39" t="str">
        <f>DEDEL!D501</f>
        <v>St Michael's Catholic Grammar School</v>
      </c>
      <c r="D979" s="39" t="str">
        <f>DEDEL!M501</f>
        <v>DDEL6</v>
      </c>
      <c r="E979" s="294">
        <f>DEDEL!Q501</f>
        <v>-14075.586666666664</v>
      </c>
      <c r="F979" s="294">
        <f>DEDEL!R501</f>
        <v>0</v>
      </c>
      <c r="G979" s="294"/>
      <c r="H979" s="294"/>
      <c r="I979" s="294"/>
      <c r="J979" s="294"/>
      <c r="K979" s="294"/>
      <c r="L979" s="294"/>
      <c r="M979" s="294"/>
      <c r="N979" s="294"/>
      <c r="O979" s="294"/>
      <c r="P979" s="294"/>
    </row>
    <row r="980" spans="1:16" x14ac:dyDescent="0.25">
      <c r="A980" s="39" t="str">
        <f>DEDEL!A502</f>
        <v>DEDELEGATION</v>
      </c>
      <c r="B980" s="39">
        <f>DEDEL!C502</f>
        <v>3025405</v>
      </c>
      <c r="C980" s="39" t="str">
        <f>DEDEL!D502</f>
        <v>Finchley Catholic High School</v>
      </c>
      <c r="D980" s="39" t="str">
        <f>DEDEL!M502</f>
        <v>DDEL6</v>
      </c>
      <c r="E980" s="294">
        <f>DEDEL!Q502</f>
        <v>-21184.87</v>
      </c>
      <c r="F980" s="294">
        <f>DEDEL!R502</f>
        <v>0</v>
      </c>
      <c r="G980" s="294"/>
      <c r="H980" s="294"/>
      <c r="I980" s="294"/>
      <c r="J980" s="294"/>
      <c r="K980" s="294"/>
      <c r="L980" s="294"/>
      <c r="M980" s="294"/>
      <c r="N980" s="294"/>
      <c r="O980" s="294"/>
      <c r="P980" s="294"/>
    </row>
    <row r="981" spans="1:16" x14ac:dyDescent="0.25">
      <c r="A981" s="39" t="str">
        <f>DEDEL!A503</f>
        <v>DEDELEGATION</v>
      </c>
      <c r="B981" s="39">
        <f>DEDEL!C503</f>
        <v>3025407</v>
      </c>
      <c r="C981" s="39" t="str">
        <f>DEDEL!D503</f>
        <v>St James' Catholic High School</v>
      </c>
      <c r="D981" s="39" t="str">
        <f>DEDEL!M503</f>
        <v>DDEL6</v>
      </c>
      <c r="E981" s="294">
        <f>DEDEL!Q503</f>
        <v>-26087.892499999998</v>
      </c>
      <c r="F981" s="294">
        <f>DEDEL!R503</f>
        <v>0</v>
      </c>
      <c r="G981" s="294"/>
      <c r="H981" s="294"/>
      <c r="I981" s="294"/>
      <c r="J981" s="294"/>
      <c r="K981" s="294"/>
      <c r="L981" s="294"/>
      <c r="M981" s="294"/>
      <c r="N981" s="294"/>
      <c r="O981" s="294"/>
      <c r="P981" s="294"/>
    </row>
    <row r="982" spans="1:16" x14ac:dyDescent="0.25">
      <c r="A982" s="39" t="str">
        <f>DEDEL!A504</f>
        <v>DEDELEGATION</v>
      </c>
      <c r="B982" s="39">
        <f>DEDEL!C504</f>
        <v>3025427</v>
      </c>
      <c r="C982" s="39" t="str">
        <f>DEDEL!D504</f>
        <v>JCoSS</v>
      </c>
      <c r="D982" s="39" t="str">
        <f>DEDEL!M504</f>
        <v>DDEL6</v>
      </c>
      <c r="E982" s="294">
        <f>DEDEL!Q504</f>
        <v>-23615.53</v>
      </c>
      <c r="F982" s="294">
        <f>DEDEL!R504</f>
        <v>0</v>
      </c>
      <c r="G982" s="294"/>
      <c r="H982" s="294"/>
      <c r="I982" s="294"/>
      <c r="J982" s="294"/>
      <c r="K982" s="294"/>
      <c r="L982" s="294"/>
      <c r="M982" s="294"/>
      <c r="N982" s="294"/>
      <c r="O982" s="294"/>
      <c r="P982" s="294"/>
    </row>
    <row r="983" spans="1:16" x14ac:dyDescent="0.25">
      <c r="A983" s="39" t="str">
        <f>DEDEL!A505</f>
        <v>DEDELEGATION</v>
      </c>
      <c r="B983" s="39">
        <f>DEDEL!C505</f>
        <v>3023521</v>
      </c>
      <c r="C983" s="39" t="str">
        <f>DEDEL!D505</f>
        <v>St Mary's and St John's CofE School</v>
      </c>
      <c r="D983" s="39" t="str">
        <f>DEDEL!M505</f>
        <v>DDEL6</v>
      </c>
      <c r="E983" s="294">
        <f>DEDEL!Q505</f>
        <v>-34672.65</v>
      </c>
      <c r="F983" s="294">
        <f>DEDEL!R505</f>
        <v>0</v>
      </c>
      <c r="G983" s="294"/>
      <c r="H983" s="294"/>
      <c r="I983" s="294"/>
      <c r="J983" s="294"/>
      <c r="K983" s="294"/>
      <c r="L983" s="294"/>
      <c r="M983" s="294"/>
      <c r="N983" s="294"/>
      <c r="O983" s="294"/>
      <c r="P983" s="294"/>
    </row>
    <row r="984" spans="1:16" x14ac:dyDescent="0.25">
      <c r="A984" s="39" t="s">
        <v>915</v>
      </c>
      <c r="B984" s="39">
        <f>HNTopUp!C20</f>
        <v>3023520</v>
      </c>
      <c r="C984" s="331" t="str">
        <f>HNTopUp!D20</f>
        <v>Akiva School</v>
      </c>
      <c r="D984" s="39" t="str">
        <f>HNTopUp!F20</f>
        <v>EHCP</v>
      </c>
      <c r="E984" s="294">
        <f>HNTopUp!Q20</f>
        <v>15942.379487179485</v>
      </c>
      <c r="F984" s="294">
        <f>HNTopUp!R20</f>
        <v>7971.1897435897426</v>
      </c>
      <c r="G984" s="294"/>
      <c r="H984" s="294"/>
      <c r="I984" s="294"/>
      <c r="J984" s="294"/>
      <c r="K984" s="294"/>
      <c r="L984" s="294"/>
      <c r="M984" s="294"/>
      <c r="N984" s="294"/>
      <c r="O984" s="294"/>
      <c r="P984" s="294"/>
    </row>
    <row r="985" spans="1:16" x14ac:dyDescent="0.25">
      <c r="A985" s="39" t="s">
        <v>915</v>
      </c>
      <c r="B985" s="39">
        <f>HNTopUp!C21</f>
        <v>3023300</v>
      </c>
      <c r="C985" s="331" t="str">
        <f>HNTopUp!D21</f>
        <v>All Saints' CE Primary School NW2</v>
      </c>
      <c r="D985" s="39" t="str">
        <f>HNTopUp!F21</f>
        <v>EHCP</v>
      </c>
      <c r="E985" s="294">
        <f>HNTopUp!Q21</f>
        <v>3359.8984615384611</v>
      </c>
      <c r="F985" s="294">
        <f>HNTopUp!R21</f>
        <v>1679.9492307692306</v>
      </c>
      <c r="G985" s="294"/>
      <c r="H985" s="294"/>
      <c r="I985" s="294"/>
      <c r="J985" s="294"/>
      <c r="K985" s="294"/>
      <c r="L985" s="294"/>
      <c r="M985" s="294"/>
      <c r="N985" s="294"/>
      <c r="O985" s="294"/>
      <c r="P985" s="294"/>
    </row>
    <row r="986" spans="1:16" x14ac:dyDescent="0.25">
      <c r="A986" s="39" t="s">
        <v>915</v>
      </c>
      <c r="B986" s="39">
        <f>HNTopUp!C22</f>
        <v>3023317</v>
      </c>
      <c r="C986" s="331" t="str">
        <f>HNTopUp!D22</f>
        <v>All Saints' CE Primary School, N20</v>
      </c>
      <c r="D986" s="39" t="str">
        <f>HNTopUp!F22</f>
        <v>EHCP</v>
      </c>
      <c r="E986" s="294">
        <f>HNTopUp!Q22</f>
        <v>10288.333846153846</v>
      </c>
      <c r="F986" s="294">
        <f>HNTopUp!R22</f>
        <v>5144.166923076923</v>
      </c>
      <c r="G986" s="294"/>
      <c r="H986" s="294"/>
      <c r="I986" s="294"/>
      <c r="J986" s="294"/>
      <c r="K986" s="294"/>
      <c r="L986" s="294"/>
      <c r="M986" s="294"/>
      <c r="N986" s="294"/>
      <c r="O986" s="294"/>
      <c r="P986" s="294"/>
    </row>
    <row r="987" spans="1:16" x14ac:dyDescent="0.25">
      <c r="A987" s="39" t="s">
        <v>915</v>
      </c>
      <c r="B987" s="39">
        <f>HNTopUp!C23</f>
        <v>3023317</v>
      </c>
      <c r="C987" s="331" t="str">
        <f>HNTopUp!D23</f>
        <v>All Saints' CE Primary School, N20</v>
      </c>
      <c r="D987" s="39" t="str">
        <f>HNTopUp!F23</f>
        <v>SENInclusion</v>
      </c>
      <c r="E987" s="294">
        <f>HNTopUp!Q23</f>
        <v>330.34000000000003</v>
      </c>
      <c r="F987" s="294">
        <f>HNTopUp!R23</f>
        <v>165.17000000000002</v>
      </c>
      <c r="G987" s="294"/>
      <c r="H987" s="294"/>
      <c r="I987" s="294"/>
      <c r="J987" s="294"/>
      <c r="K987" s="294"/>
      <c r="L987" s="294"/>
      <c r="M987" s="294"/>
      <c r="N987" s="294"/>
      <c r="O987" s="294"/>
      <c r="P987" s="294"/>
    </row>
    <row r="988" spans="1:16" x14ac:dyDescent="0.25">
      <c r="A988" s="39" t="s">
        <v>915</v>
      </c>
      <c r="B988" s="39">
        <f>HNTopUp!C24</f>
        <v>3022020</v>
      </c>
      <c r="C988" s="331" t="str">
        <f>HNTopUp!D24</f>
        <v>Alma Primary</v>
      </c>
      <c r="D988" s="39" t="str">
        <f>HNTopUp!F24</f>
        <v>EHCP</v>
      </c>
      <c r="E988" s="294">
        <f>HNTopUp!Q24</f>
        <v>4277.3584615384616</v>
      </c>
      <c r="F988" s="294">
        <f>HNTopUp!R24</f>
        <v>2138.6792307692308</v>
      </c>
      <c r="G988" s="294"/>
      <c r="H988" s="294"/>
      <c r="I988" s="294"/>
      <c r="J988" s="294"/>
      <c r="K988" s="294"/>
      <c r="L988" s="294"/>
      <c r="M988" s="294"/>
      <c r="N988" s="294"/>
      <c r="O988" s="294"/>
      <c r="P988" s="294"/>
    </row>
    <row r="989" spans="1:16" x14ac:dyDescent="0.25">
      <c r="A989" s="39" t="s">
        <v>915</v>
      </c>
      <c r="B989" s="39">
        <f>HNTopUp!C25</f>
        <v>3023500</v>
      </c>
      <c r="C989" s="331" t="str">
        <f>HNTopUp!D25</f>
        <v>Annunciation Catholic Infant School</v>
      </c>
      <c r="D989" s="39" t="str">
        <f>HNTopUp!F25</f>
        <v>EHCP</v>
      </c>
      <c r="E989" s="294">
        <f>HNTopUp!Q25</f>
        <v>2055.2446153846154</v>
      </c>
      <c r="F989" s="294">
        <f>HNTopUp!R25</f>
        <v>1027.6223076923077</v>
      </c>
      <c r="G989" s="294"/>
      <c r="H989" s="294"/>
      <c r="I989" s="294"/>
      <c r="J989" s="294"/>
      <c r="K989" s="294"/>
      <c r="L989" s="294"/>
      <c r="M989" s="294"/>
      <c r="N989" s="294"/>
      <c r="O989" s="294"/>
      <c r="P989" s="294"/>
    </row>
    <row r="990" spans="1:16" x14ac:dyDescent="0.25">
      <c r="A990" s="39" t="s">
        <v>915</v>
      </c>
      <c r="B990" s="39">
        <f>HNTopUp!C26</f>
        <v>3023500</v>
      </c>
      <c r="C990" s="331" t="str">
        <f>HNTopUp!D26</f>
        <v>Annunciation Catholic Infant School</v>
      </c>
      <c r="D990" s="39" t="str">
        <f>HNTopUp!F26</f>
        <v>SENInclusion</v>
      </c>
      <c r="E990" s="294">
        <f>HNTopUp!Q26</f>
        <v>120.49384615384616</v>
      </c>
      <c r="F990" s="294">
        <f>HNTopUp!R26</f>
        <v>60.246923076923082</v>
      </c>
      <c r="G990" s="294"/>
      <c r="H990" s="294"/>
      <c r="I990" s="294"/>
      <c r="J990" s="294"/>
      <c r="K990" s="294"/>
      <c r="L990" s="294"/>
      <c r="M990" s="294"/>
      <c r="N990" s="294"/>
      <c r="O990" s="294"/>
      <c r="P990" s="294"/>
    </row>
    <row r="991" spans="1:16" x14ac:dyDescent="0.25">
      <c r="A991" s="39" t="s">
        <v>915</v>
      </c>
      <c r="B991" s="39">
        <f>HNTopUp!C27</f>
        <v>3023514</v>
      </c>
      <c r="C991" s="331" t="str">
        <f>HNTopUp!D27</f>
        <v>Annunciation Catholic Junior School</v>
      </c>
      <c r="D991" s="39" t="str">
        <f>HNTopUp!F27</f>
        <v>EHCP</v>
      </c>
      <c r="E991" s="294">
        <f>HNTopUp!Q27</f>
        <v>2842.6276923076925</v>
      </c>
      <c r="F991" s="294">
        <f>HNTopUp!R27</f>
        <v>1421.3138461538463</v>
      </c>
      <c r="G991" s="294"/>
      <c r="H991" s="294"/>
      <c r="I991" s="294"/>
      <c r="J991" s="294"/>
      <c r="K991" s="294"/>
      <c r="L991" s="294"/>
      <c r="M991" s="294"/>
      <c r="N991" s="294"/>
      <c r="O991" s="294"/>
      <c r="P991" s="294"/>
    </row>
    <row r="992" spans="1:16" x14ac:dyDescent="0.25">
      <c r="A992" s="39" t="s">
        <v>915</v>
      </c>
      <c r="B992" s="39">
        <f>HNTopUp!C28</f>
        <v>3024001</v>
      </c>
      <c r="C992" s="331" t="str">
        <f>HNTopUp!D28</f>
        <v>Archer Academy</v>
      </c>
      <c r="D992" s="39" t="str">
        <f>HNTopUp!F28</f>
        <v>EHCP</v>
      </c>
      <c r="E992" s="294">
        <f>HNTopUp!Q28</f>
        <v>45597.664615384609</v>
      </c>
      <c r="F992" s="294">
        <f>HNTopUp!R28</f>
        <v>22798.832307692304</v>
      </c>
      <c r="G992" s="294"/>
      <c r="H992" s="294"/>
      <c r="I992" s="294"/>
      <c r="J992" s="294"/>
      <c r="K992" s="294"/>
      <c r="L992" s="294"/>
      <c r="M992" s="294"/>
      <c r="N992" s="294"/>
      <c r="O992" s="294"/>
      <c r="P992" s="294"/>
    </row>
    <row r="993" spans="1:16" x14ac:dyDescent="0.25">
      <c r="A993" s="39" t="s">
        <v>915</v>
      </c>
      <c r="B993" s="39">
        <f>HNTopUp!C29</f>
        <v>3024013</v>
      </c>
      <c r="C993" s="331" t="str">
        <f>HNTopUp!D29</f>
        <v>ARK Pioneer Academy</v>
      </c>
      <c r="D993" s="39" t="str">
        <f>HNTopUp!F29</f>
        <v>EHCP</v>
      </c>
      <c r="E993" s="294">
        <f>HNTopUp!Q29</f>
        <v>15866.461538461539</v>
      </c>
      <c r="F993" s="294">
        <f>HNTopUp!R29</f>
        <v>7933.2307692307695</v>
      </c>
      <c r="G993" s="294"/>
      <c r="H993" s="294"/>
      <c r="I993" s="294"/>
      <c r="J993" s="294"/>
      <c r="K993" s="294"/>
      <c r="L993" s="294"/>
      <c r="M993" s="294"/>
      <c r="N993" s="294"/>
      <c r="O993" s="294"/>
      <c r="P993" s="294"/>
    </row>
    <row r="994" spans="1:16" x14ac:dyDescent="0.25">
      <c r="A994" s="39" t="s">
        <v>915</v>
      </c>
      <c r="B994" s="39">
        <f>HNTopUp!C30</f>
        <v>3025406</v>
      </c>
      <c r="C994" s="331" t="str">
        <f>HNTopUp!D30</f>
        <v>Ashmole Academy</v>
      </c>
      <c r="D994" s="39" t="str">
        <f>HNTopUp!F30</f>
        <v>EHCP</v>
      </c>
      <c r="E994" s="294">
        <f>HNTopUp!Q30</f>
        <v>21407.836923076924</v>
      </c>
      <c r="F994" s="294">
        <f>HNTopUp!R30</f>
        <v>10703.918461538462</v>
      </c>
      <c r="G994" s="294"/>
      <c r="H994" s="294"/>
      <c r="I994" s="294"/>
      <c r="J994" s="294"/>
      <c r="K994" s="294"/>
      <c r="L994" s="294"/>
      <c r="M994" s="294"/>
      <c r="N994" s="294"/>
      <c r="O994" s="294"/>
      <c r="P994" s="294"/>
    </row>
    <row r="995" spans="1:16" x14ac:dyDescent="0.25">
      <c r="A995" s="39" t="s">
        <v>915</v>
      </c>
      <c r="B995" s="39">
        <f>HNTopUp!C31</f>
        <v>3022050</v>
      </c>
      <c r="C995" s="331" t="str">
        <f>HNTopUp!D31</f>
        <v>Ashmole Primary School</v>
      </c>
      <c r="D995" s="39" t="str">
        <f>HNTopUp!F31</f>
        <v>EHCP</v>
      </c>
      <c r="E995" s="294">
        <f>HNTopUp!Q31</f>
        <v>6765.9861538461546</v>
      </c>
      <c r="F995" s="294">
        <f>HNTopUp!R31</f>
        <v>3382.9930769230773</v>
      </c>
      <c r="G995" s="294"/>
      <c r="H995" s="294"/>
      <c r="I995" s="294"/>
      <c r="J995" s="294"/>
      <c r="K995" s="294"/>
      <c r="L995" s="294"/>
      <c r="M995" s="294"/>
      <c r="N995" s="294"/>
      <c r="O995" s="294"/>
      <c r="P995" s="294"/>
    </row>
    <row r="996" spans="1:16" x14ac:dyDescent="0.25">
      <c r="A996" s="39" t="s">
        <v>915</v>
      </c>
      <c r="B996" s="39">
        <f>HNTopUp!C32</f>
        <v>3022002</v>
      </c>
      <c r="C996" s="331" t="str">
        <f>HNTopUp!D32</f>
        <v>Barnfield School</v>
      </c>
      <c r="D996" s="39" t="str">
        <f>HNTopUp!F32</f>
        <v>EHCP</v>
      </c>
      <c r="E996" s="294">
        <f>HNTopUp!Q32</f>
        <v>12174.678461538462</v>
      </c>
      <c r="F996" s="294">
        <f>HNTopUp!R32</f>
        <v>6087.3392307692311</v>
      </c>
      <c r="G996" s="294"/>
      <c r="H996" s="294"/>
      <c r="I996" s="294"/>
      <c r="J996" s="294"/>
      <c r="K996" s="294"/>
      <c r="L996" s="294"/>
      <c r="M996" s="294"/>
      <c r="N996" s="294"/>
      <c r="O996" s="294"/>
      <c r="P996" s="294"/>
    </row>
    <row r="997" spans="1:16" x14ac:dyDescent="0.25">
      <c r="A997" s="39" t="s">
        <v>915</v>
      </c>
      <c r="B997" s="39">
        <f>HNTopUp!C33</f>
        <v>3022002</v>
      </c>
      <c r="C997" s="331" t="str">
        <f>HNTopUp!D33</f>
        <v>Barnfield School</v>
      </c>
      <c r="D997" s="39" t="str">
        <f>HNTopUp!F33</f>
        <v>SENInclusion</v>
      </c>
      <c r="E997" s="294">
        <f>HNTopUp!Q33</f>
        <v>905.37230769230769</v>
      </c>
      <c r="F997" s="294">
        <f>HNTopUp!R33</f>
        <v>452.68615384615384</v>
      </c>
      <c r="G997" s="294"/>
      <c r="H997" s="294"/>
      <c r="I997" s="294"/>
      <c r="J997" s="294"/>
      <c r="K997" s="294"/>
      <c r="L997" s="294"/>
      <c r="M997" s="294"/>
      <c r="N997" s="294"/>
      <c r="O997" s="294"/>
      <c r="P997" s="294"/>
    </row>
    <row r="998" spans="1:16" x14ac:dyDescent="0.25">
      <c r="A998" s="39" t="s">
        <v>915</v>
      </c>
      <c r="B998" s="39">
        <f>HNTopUp!C34</f>
        <v>3022079</v>
      </c>
      <c r="C998" s="331" t="str">
        <f>HNTopUp!D34</f>
        <v>Beis Yaakov</v>
      </c>
      <c r="D998" s="39" t="str">
        <f>HNTopUp!F34</f>
        <v>EHCP</v>
      </c>
      <c r="E998" s="294">
        <f>HNTopUp!Q34</f>
        <v>1490.6415384615384</v>
      </c>
      <c r="F998" s="294">
        <f>HNTopUp!R34</f>
        <v>745.3207692307692</v>
      </c>
      <c r="G998" s="294"/>
      <c r="H998" s="294"/>
      <c r="I998" s="294"/>
      <c r="J998" s="294"/>
      <c r="K998" s="294"/>
      <c r="L998" s="294"/>
      <c r="M998" s="294"/>
      <c r="N998" s="294"/>
      <c r="O998" s="294"/>
      <c r="P998" s="294"/>
    </row>
    <row r="999" spans="1:16" x14ac:dyDescent="0.25">
      <c r="A999" s="39" t="s">
        <v>915</v>
      </c>
      <c r="B999" s="39">
        <f>HNTopUp!C35</f>
        <v>3023524</v>
      </c>
      <c r="C999" s="331" t="str">
        <f>HNTopUp!D35</f>
        <v>Beit Shvidler Primary School</v>
      </c>
      <c r="D999" s="39" t="str">
        <f>HNTopUp!F35</f>
        <v>EHCP</v>
      </c>
      <c r="E999" s="294">
        <f>HNTopUp!Q35</f>
        <v>11353.720000000001</v>
      </c>
      <c r="F999" s="294">
        <f>HNTopUp!R35</f>
        <v>5676.8600000000006</v>
      </c>
      <c r="G999" s="294"/>
      <c r="H999" s="294"/>
      <c r="I999" s="294"/>
      <c r="J999" s="294"/>
      <c r="K999" s="294"/>
      <c r="L999" s="294"/>
      <c r="M999" s="294"/>
      <c r="N999" s="294"/>
      <c r="O999" s="294"/>
      <c r="P999" s="294"/>
    </row>
    <row r="1000" spans="1:16" x14ac:dyDescent="0.25">
      <c r="A1000" s="39" t="s">
        <v>915</v>
      </c>
      <c r="B1000" s="39">
        <f>HNTopUp!C36</f>
        <v>3022003</v>
      </c>
      <c r="C1000" s="331" t="str">
        <f>HNTopUp!D36</f>
        <v>Bell Lane Primary School</v>
      </c>
      <c r="D1000" s="39" t="str">
        <f>HNTopUp!F36</f>
        <v>EHCP</v>
      </c>
      <c r="E1000" s="294">
        <f>HNTopUp!Q36</f>
        <v>17930.933846153846</v>
      </c>
      <c r="F1000" s="294">
        <f>HNTopUp!R36</f>
        <v>8965.4669230769232</v>
      </c>
      <c r="G1000" s="294"/>
      <c r="H1000" s="294"/>
      <c r="I1000" s="294"/>
      <c r="J1000" s="294"/>
      <c r="K1000" s="294"/>
      <c r="L1000" s="294"/>
      <c r="M1000" s="294"/>
      <c r="N1000" s="294"/>
      <c r="O1000" s="294"/>
      <c r="P1000" s="294"/>
    </row>
    <row r="1001" spans="1:16" x14ac:dyDescent="0.25">
      <c r="A1001" s="39" t="s">
        <v>915</v>
      </c>
      <c r="B1001" s="39">
        <f>HNTopUp!C37</f>
        <v>3022003</v>
      </c>
      <c r="C1001" s="331" t="str">
        <f>HNTopUp!D37</f>
        <v>Bell Lane Primary School</v>
      </c>
      <c r="D1001" s="39" t="str">
        <f>HNTopUp!F37</f>
        <v>SENInclusion</v>
      </c>
      <c r="E1001" s="294">
        <f>HNTopUp!Q37</f>
        <v>609.86538461538464</v>
      </c>
      <c r="F1001" s="294">
        <f>HNTopUp!R37</f>
        <v>304.93269230769232</v>
      </c>
      <c r="G1001" s="294"/>
      <c r="H1001" s="294"/>
      <c r="I1001" s="294"/>
      <c r="J1001" s="294"/>
      <c r="K1001" s="294"/>
      <c r="L1001" s="294"/>
      <c r="M1001" s="294"/>
      <c r="N1001" s="294"/>
      <c r="O1001" s="294"/>
      <c r="P1001" s="294"/>
    </row>
    <row r="1002" spans="1:16" x14ac:dyDescent="0.25">
      <c r="A1002" s="39" t="s">
        <v>915</v>
      </c>
      <c r="B1002" s="39">
        <f>HNTopUp!C38</f>
        <v>3025408</v>
      </c>
      <c r="C1002" s="331" t="str">
        <f>HNTopUp!D38</f>
        <v>Bishop Douglass Academy</v>
      </c>
      <c r="D1002" s="39" t="str">
        <f>HNTopUp!F38</f>
        <v>EHCP</v>
      </c>
      <c r="E1002" s="294">
        <f>HNTopUp!Q38</f>
        <v>2578.1415384615384</v>
      </c>
      <c r="F1002" s="294">
        <f>HNTopUp!R38</f>
        <v>1289.0707692307692</v>
      </c>
      <c r="G1002" s="294"/>
      <c r="H1002" s="294"/>
      <c r="I1002" s="294"/>
      <c r="J1002" s="294"/>
      <c r="K1002" s="294"/>
      <c r="L1002" s="294"/>
      <c r="M1002" s="294"/>
      <c r="N1002" s="294"/>
      <c r="O1002" s="294"/>
      <c r="P1002" s="294"/>
    </row>
    <row r="1003" spans="1:16" x14ac:dyDescent="0.25">
      <c r="A1003" s="39" t="s">
        <v>915</v>
      </c>
      <c r="B1003" s="39">
        <f>HNTopUp!C39</f>
        <v>3023511</v>
      </c>
      <c r="C1003" s="331" t="str">
        <f>HNTopUp!D39</f>
        <v>Blessed Dominic School</v>
      </c>
      <c r="D1003" s="39" t="str">
        <f>HNTopUp!F39</f>
        <v>EHCP</v>
      </c>
      <c r="E1003" s="294">
        <f>HNTopUp!Q39</f>
        <v>4064.3846153846152</v>
      </c>
      <c r="F1003" s="294">
        <f>HNTopUp!R39</f>
        <v>2032.1923076923076</v>
      </c>
      <c r="G1003" s="294"/>
      <c r="H1003" s="294"/>
      <c r="I1003" s="294"/>
      <c r="J1003" s="294"/>
      <c r="K1003" s="294"/>
      <c r="L1003" s="294"/>
      <c r="M1003" s="294"/>
      <c r="N1003" s="294"/>
      <c r="O1003" s="294"/>
      <c r="P1003" s="294"/>
    </row>
    <row r="1004" spans="1:16" x14ac:dyDescent="0.25">
      <c r="A1004" s="39" t="s">
        <v>915</v>
      </c>
      <c r="B1004" s="39">
        <f>HNTopUp!C40</f>
        <v>3023511</v>
      </c>
      <c r="C1004" s="331" t="str">
        <f>HNTopUp!D40</f>
        <v>Blessed Dominic School</v>
      </c>
      <c r="D1004" s="39" t="str">
        <f>HNTopUp!F40</f>
        <v>SENInclusion</v>
      </c>
      <c r="E1004" s="294">
        <f>HNTopUp!Q40</f>
        <v>216.39999999999998</v>
      </c>
      <c r="F1004" s="294">
        <f>HNTopUp!R40</f>
        <v>108.19999999999999</v>
      </c>
      <c r="G1004" s="294"/>
      <c r="H1004" s="294"/>
      <c r="I1004" s="294"/>
      <c r="J1004" s="294"/>
      <c r="K1004" s="294"/>
      <c r="L1004" s="294"/>
      <c r="M1004" s="294"/>
      <c r="N1004" s="294"/>
      <c r="O1004" s="294"/>
      <c r="P1004" s="294"/>
    </row>
    <row r="1005" spans="1:16" x14ac:dyDescent="0.25">
      <c r="A1005" s="39" t="s">
        <v>915</v>
      </c>
      <c r="B1005" s="39">
        <f>HNTopUp!C41</f>
        <v>3023519</v>
      </c>
      <c r="C1005" s="331" t="str">
        <f>HNTopUp!D41</f>
        <v>Broadfields Primary School</v>
      </c>
      <c r="D1005" s="39" t="str">
        <f>HNTopUp!F41</f>
        <v>ARPs</v>
      </c>
      <c r="E1005" s="294">
        <f>HNTopUp!Q41</f>
        <v>117073.47589743588</v>
      </c>
      <c r="F1005" s="294">
        <f>HNTopUp!R41</f>
        <v>58536.737948717942</v>
      </c>
      <c r="G1005" s="294"/>
      <c r="H1005" s="294"/>
      <c r="I1005" s="294"/>
      <c r="J1005" s="294"/>
      <c r="K1005" s="294"/>
      <c r="L1005" s="294"/>
      <c r="M1005" s="294"/>
      <c r="N1005" s="294"/>
      <c r="O1005" s="294"/>
      <c r="P1005" s="294"/>
    </row>
    <row r="1006" spans="1:16" x14ac:dyDescent="0.25">
      <c r="A1006" s="39" t="s">
        <v>915</v>
      </c>
      <c r="B1006" s="39">
        <f>HNTopUp!C42</f>
        <v>3023519</v>
      </c>
      <c r="C1006" s="331" t="str">
        <f>HNTopUp!D42</f>
        <v>Broadfields Primary School</v>
      </c>
      <c r="D1006" s="39" t="str">
        <f>HNTopUp!F42</f>
        <v>EHCP</v>
      </c>
      <c r="E1006" s="294">
        <f>HNTopUp!Q42</f>
        <v>32998.369230769233</v>
      </c>
      <c r="F1006" s="294">
        <f>HNTopUp!R42</f>
        <v>16499.184615384616</v>
      </c>
      <c r="G1006" s="294"/>
      <c r="H1006" s="294"/>
      <c r="I1006" s="294"/>
      <c r="J1006" s="294"/>
      <c r="K1006" s="294"/>
      <c r="L1006" s="294"/>
      <c r="M1006" s="294"/>
      <c r="N1006" s="294"/>
      <c r="O1006" s="294"/>
      <c r="P1006" s="294"/>
    </row>
    <row r="1007" spans="1:16" x14ac:dyDescent="0.25">
      <c r="A1007" s="39" t="s">
        <v>915</v>
      </c>
      <c r="B1007" s="39">
        <f>HNTopUp!C43</f>
        <v>3023519</v>
      </c>
      <c r="C1007" s="331" t="str">
        <f>HNTopUp!D43</f>
        <v>Broadfields Primary School</v>
      </c>
      <c r="D1007" s="39" t="str">
        <f>HNTopUp!F43</f>
        <v>EHCP</v>
      </c>
      <c r="E1007" s="294">
        <f>HNTopUp!Q43</f>
        <v>317.15384615384613</v>
      </c>
      <c r="F1007" s="294">
        <f>HNTopUp!R43</f>
        <v>158.57692307692307</v>
      </c>
      <c r="G1007" s="294"/>
      <c r="H1007" s="294"/>
      <c r="I1007" s="294"/>
      <c r="J1007" s="294"/>
      <c r="K1007" s="294"/>
      <c r="L1007" s="294"/>
      <c r="M1007" s="294"/>
      <c r="N1007" s="294"/>
      <c r="O1007" s="294"/>
      <c r="P1007" s="294"/>
    </row>
    <row r="1008" spans="1:16" x14ac:dyDescent="0.25">
      <c r="A1008" s="39" t="s">
        <v>915</v>
      </c>
      <c r="B1008" s="39">
        <f>HNTopUp!C44</f>
        <v>3023519</v>
      </c>
      <c r="C1008" s="331" t="str">
        <f>HNTopUp!D44</f>
        <v>Broadfields Primary School</v>
      </c>
      <c r="D1008" s="39" t="str">
        <f>HNTopUp!F44</f>
        <v>SENInclusion</v>
      </c>
      <c r="E1008" s="294">
        <f>HNTopUp!Q44</f>
        <v>4938.6571428571424</v>
      </c>
      <c r="F1008" s="294">
        <f>HNTopUp!R44</f>
        <v>2469.3285714285712</v>
      </c>
      <c r="G1008" s="294"/>
      <c r="H1008" s="294"/>
      <c r="I1008" s="294"/>
      <c r="J1008" s="294"/>
      <c r="K1008" s="294"/>
      <c r="L1008" s="294"/>
      <c r="M1008" s="294"/>
      <c r="N1008" s="294"/>
      <c r="O1008" s="294"/>
      <c r="P1008" s="294"/>
    </row>
    <row r="1009" spans="1:16" x14ac:dyDescent="0.25">
      <c r="A1009" s="39" t="s">
        <v>915</v>
      </c>
      <c r="B1009" s="39">
        <f>HNTopUp!C45</f>
        <v>3021000</v>
      </c>
      <c r="C1009" s="39" t="str">
        <f>HNTopUp!D45</f>
        <v>Brookhill Nursery</v>
      </c>
      <c r="D1009" s="39" t="str">
        <f>HNTopUp!F45</f>
        <v>SENInclusion</v>
      </c>
      <c r="E1009" s="294">
        <f>HNTopUp!Q45</f>
        <v>1540.5961538461538</v>
      </c>
      <c r="F1009" s="294">
        <f>HNTopUp!R45</f>
        <v>770.29807692307691</v>
      </c>
      <c r="G1009" s="294"/>
      <c r="H1009" s="294"/>
      <c r="I1009" s="294"/>
      <c r="J1009" s="294"/>
      <c r="K1009" s="294"/>
      <c r="L1009" s="294"/>
      <c r="M1009" s="294"/>
      <c r="N1009" s="294"/>
      <c r="O1009" s="294"/>
      <c r="P1009" s="294"/>
    </row>
    <row r="1010" spans="1:16" x14ac:dyDescent="0.25">
      <c r="A1010" s="39" t="s">
        <v>915</v>
      </c>
      <c r="B1010" s="39">
        <f>HNTopUp!C46</f>
        <v>3022008</v>
      </c>
      <c r="C1010" s="331" t="str">
        <f>HNTopUp!D46</f>
        <v>Brookland Infant  &amp; Nursery School</v>
      </c>
      <c r="D1010" s="39" t="str">
        <f>HNTopUp!F46</f>
        <v>EHCP</v>
      </c>
      <c r="E1010" s="294">
        <f>HNTopUp!Q46</f>
        <v>14434.155384615384</v>
      </c>
      <c r="F1010" s="294">
        <f>HNTopUp!R46</f>
        <v>7217.0776923076919</v>
      </c>
      <c r="G1010" s="294"/>
      <c r="H1010" s="294"/>
      <c r="I1010" s="294"/>
      <c r="J1010" s="294"/>
      <c r="K1010" s="294"/>
      <c r="L1010" s="294"/>
      <c r="M1010" s="294"/>
      <c r="N1010" s="294"/>
      <c r="O1010" s="294"/>
      <c r="P1010" s="294"/>
    </row>
    <row r="1011" spans="1:16" x14ac:dyDescent="0.25">
      <c r="A1011" s="39" t="s">
        <v>915</v>
      </c>
      <c r="B1011" s="39">
        <f>HNTopUp!C47</f>
        <v>3022008</v>
      </c>
      <c r="C1011" s="331" t="str">
        <f>HNTopUp!D47</f>
        <v>Brookland Infant  &amp; Nursery School</v>
      </c>
      <c r="D1011" s="39" t="str">
        <f>HNTopUp!F47</f>
        <v>EHCP</v>
      </c>
      <c r="E1011" s="294">
        <f>HNTopUp!Q47</f>
        <v>555.02</v>
      </c>
      <c r="F1011" s="294">
        <f>HNTopUp!R47</f>
        <v>277.51</v>
      </c>
      <c r="G1011" s="294"/>
      <c r="H1011" s="294"/>
      <c r="I1011" s="294"/>
      <c r="J1011" s="294"/>
      <c r="K1011" s="294"/>
      <c r="L1011" s="294"/>
      <c r="M1011" s="294"/>
      <c r="N1011" s="294"/>
      <c r="O1011" s="294"/>
      <c r="P1011" s="294"/>
    </row>
    <row r="1012" spans="1:16" x14ac:dyDescent="0.25">
      <c r="A1012" s="39" t="s">
        <v>915</v>
      </c>
      <c r="B1012" s="39">
        <f>HNTopUp!C48</f>
        <v>3022008</v>
      </c>
      <c r="C1012" s="331" t="str">
        <f>HNTopUp!D48</f>
        <v>Brookland Infant  &amp; Nursery School</v>
      </c>
      <c r="D1012" s="39" t="str">
        <f>HNTopUp!F48</f>
        <v>SENInclusion</v>
      </c>
      <c r="E1012" s="294">
        <f>HNTopUp!Q48</f>
        <v>826.93769230769237</v>
      </c>
      <c r="F1012" s="294">
        <f>HNTopUp!R48</f>
        <v>413.46884615384619</v>
      </c>
      <c r="G1012" s="294"/>
      <c r="H1012" s="294"/>
      <c r="I1012" s="294"/>
      <c r="J1012" s="294"/>
      <c r="K1012" s="294"/>
      <c r="L1012" s="294"/>
      <c r="M1012" s="294"/>
      <c r="N1012" s="294"/>
      <c r="O1012" s="294"/>
      <c r="P1012" s="294"/>
    </row>
    <row r="1013" spans="1:16" x14ac:dyDescent="0.25">
      <c r="A1013" s="39" t="s">
        <v>915</v>
      </c>
      <c r="B1013" s="39">
        <f>HNTopUp!C49</f>
        <v>3022007</v>
      </c>
      <c r="C1013" s="331" t="str">
        <f>HNTopUp!D49</f>
        <v>Brookland Junior School</v>
      </c>
      <c r="D1013" s="39" t="str">
        <f>HNTopUp!F49</f>
        <v>EHCP</v>
      </c>
      <c r="E1013" s="294">
        <f>HNTopUp!Q49</f>
        <v>19564.629230769231</v>
      </c>
      <c r="F1013" s="294">
        <f>HNTopUp!R49</f>
        <v>9782.3146153846155</v>
      </c>
      <c r="G1013" s="294"/>
      <c r="H1013" s="294"/>
      <c r="I1013" s="294"/>
      <c r="J1013" s="294"/>
      <c r="K1013" s="294"/>
      <c r="L1013" s="294"/>
      <c r="M1013" s="294"/>
      <c r="N1013" s="294"/>
      <c r="O1013" s="294"/>
      <c r="P1013" s="294"/>
    </row>
    <row r="1014" spans="1:16" x14ac:dyDescent="0.25">
      <c r="A1014" s="39" t="s">
        <v>915</v>
      </c>
      <c r="B1014" s="39">
        <f>HNTopUp!C50</f>
        <v>3022009</v>
      </c>
      <c r="C1014" s="331" t="str">
        <f>HNTopUp!D50</f>
        <v>Brunswick Park Primary &amp; Nursery School</v>
      </c>
      <c r="D1014" s="39" t="str">
        <f>HNTopUp!F50</f>
        <v>EHCP</v>
      </c>
      <c r="E1014" s="294">
        <f>HNTopUp!Q50</f>
        <v>17437.5</v>
      </c>
      <c r="F1014" s="294">
        <f>HNTopUp!R50</f>
        <v>8718.75</v>
      </c>
      <c r="G1014" s="294"/>
      <c r="H1014" s="294"/>
      <c r="I1014" s="294"/>
      <c r="J1014" s="294"/>
      <c r="K1014" s="294"/>
      <c r="L1014" s="294"/>
      <c r="M1014" s="294"/>
      <c r="N1014" s="294"/>
      <c r="O1014" s="294"/>
      <c r="P1014" s="294"/>
    </row>
    <row r="1015" spans="1:16" x14ac:dyDescent="0.25">
      <c r="A1015" s="39" t="s">
        <v>915</v>
      </c>
      <c r="B1015" s="39">
        <f>HNTopUp!C51</f>
        <v>3022067</v>
      </c>
      <c r="C1015" s="331" t="str">
        <f>HNTopUp!D51</f>
        <v>Chalgrove Primary School</v>
      </c>
      <c r="D1015" s="39" t="str">
        <f>HNTopUp!F51</f>
        <v>ARPs</v>
      </c>
      <c r="E1015" s="294">
        <f>HNTopUp!Q51</f>
        <v>34921.408205128202</v>
      </c>
      <c r="F1015" s="294">
        <f>HNTopUp!R51</f>
        <v>17460.704102564101</v>
      </c>
      <c r="G1015" s="294"/>
      <c r="H1015" s="294"/>
      <c r="I1015" s="294"/>
      <c r="J1015" s="294"/>
      <c r="K1015" s="294"/>
      <c r="L1015" s="294"/>
      <c r="M1015" s="294"/>
      <c r="N1015" s="294"/>
      <c r="O1015" s="294"/>
      <c r="P1015" s="294"/>
    </row>
    <row r="1016" spans="1:16" x14ac:dyDescent="0.25">
      <c r="A1016" s="39" t="s">
        <v>915</v>
      </c>
      <c r="B1016" s="39">
        <f>HNTopUp!C52</f>
        <v>3022067</v>
      </c>
      <c r="C1016" s="331" t="str">
        <f>HNTopUp!D52</f>
        <v>Chalgrove Primary School</v>
      </c>
      <c r="D1016" s="39" t="str">
        <f>HNTopUp!F52</f>
        <v>EHCP</v>
      </c>
      <c r="E1016" s="294">
        <f>HNTopUp!Q52</f>
        <v>8889.038461538461</v>
      </c>
      <c r="F1016" s="294">
        <f>HNTopUp!R52</f>
        <v>4444.5192307692305</v>
      </c>
      <c r="G1016" s="294"/>
      <c r="H1016" s="294"/>
      <c r="I1016" s="294"/>
      <c r="J1016" s="294"/>
      <c r="K1016" s="294"/>
      <c r="L1016" s="294"/>
      <c r="M1016" s="294"/>
      <c r="N1016" s="294"/>
      <c r="O1016" s="294"/>
      <c r="P1016" s="294"/>
    </row>
    <row r="1017" spans="1:16" x14ac:dyDescent="0.25">
      <c r="A1017" s="39" t="s">
        <v>915</v>
      </c>
      <c r="B1017" s="39">
        <f>HNTopUp!C53</f>
        <v>3022010</v>
      </c>
      <c r="C1017" s="331" t="str">
        <f>HNTopUp!D53</f>
        <v>Child's Hill Academy</v>
      </c>
      <c r="D1017" s="39" t="str">
        <f>HNTopUp!F53</f>
        <v>ARPs</v>
      </c>
      <c r="E1017" s="294">
        <f>HNTopUp!Q53</f>
        <v>32714.102051282054</v>
      </c>
      <c r="F1017" s="294">
        <f>HNTopUp!R53</f>
        <v>16357.051025641027</v>
      </c>
      <c r="G1017" s="294"/>
      <c r="H1017" s="294"/>
      <c r="I1017" s="294"/>
      <c r="J1017" s="294"/>
      <c r="K1017" s="294"/>
      <c r="L1017" s="294"/>
      <c r="M1017" s="294"/>
      <c r="N1017" s="294"/>
      <c r="O1017" s="294"/>
      <c r="P1017" s="294"/>
    </row>
    <row r="1018" spans="1:16" x14ac:dyDescent="0.25">
      <c r="A1018" s="39" t="s">
        <v>915</v>
      </c>
      <c r="B1018" s="39">
        <f>HNTopUp!C54</f>
        <v>3022010</v>
      </c>
      <c r="C1018" s="331" t="str">
        <f>HNTopUp!D54</f>
        <v>Child's Hill Academy</v>
      </c>
      <c r="D1018" s="39" t="str">
        <f>HNTopUp!F54</f>
        <v>EHCP</v>
      </c>
      <c r="E1018" s="294">
        <f>HNTopUp!Q54</f>
        <v>15940.549743589743</v>
      </c>
      <c r="F1018" s="294">
        <f>HNTopUp!R54</f>
        <v>7970.2748717948716</v>
      </c>
      <c r="G1018" s="294"/>
      <c r="H1018" s="294"/>
      <c r="I1018" s="294"/>
      <c r="J1018" s="294"/>
      <c r="K1018" s="294"/>
      <c r="L1018" s="294"/>
      <c r="M1018" s="294"/>
      <c r="N1018" s="294"/>
      <c r="O1018" s="294"/>
      <c r="P1018" s="294"/>
    </row>
    <row r="1019" spans="1:16" x14ac:dyDescent="0.25">
      <c r="A1019" s="39" t="s">
        <v>915</v>
      </c>
      <c r="B1019" s="39">
        <f>HNTopUp!C55</f>
        <v>3022010</v>
      </c>
      <c r="C1019" s="331" t="str">
        <f>HNTopUp!D55</f>
        <v>Child's Hill Academy</v>
      </c>
      <c r="D1019" s="39" t="str">
        <f>HNTopUp!F55</f>
        <v>SENInclusion</v>
      </c>
      <c r="E1019" s="294">
        <f>HNTopUp!Q55</f>
        <v>2099.0576923076924</v>
      </c>
      <c r="F1019" s="294">
        <f>HNTopUp!R55</f>
        <v>1049.5288461538462</v>
      </c>
      <c r="G1019" s="294"/>
      <c r="H1019" s="294"/>
      <c r="I1019" s="294"/>
      <c r="J1019" s="294"/>
      <c r="K1019" s="294"/>
      <c r="L1019" s="294"/>
      <c r="M1019" s="294"/>
      <c r="N1019" s="294"/>
      <c r="O1019" s="294"/>
      <c r="P1019" s="294"/>
    </row>
    <row r="1020" spans="1:16" x14ac:dyDescent="0.25">
      <c r="A1020" s="39" t="s">
        <v>915</v>
      </c>
      <c r="B1020" s="39">
        <f>HNTopUp!C56</f>
        <v>3023302</v>
      </c>
      <c r="C1020" s="331" t="str">
        <f>HNTopUp!D56</f>
        <v>Christ Church CE Primary School</v>
      </c>
      <c r="D1020" s="39" t="str">
        <f>HNTopUp!F56</f>
        <v>EHCP</v>
      </c>
      <c r="E1020" s="294">
        <f>HNTopUp!Q56</f>
        <v>9810.0138461538463</v>
      </c>
      <c r="F1020" s="294">
        <f>HNTopUp!R56</f>
        <v>4905.0069230769232</v>
      </c>
      <c r="G1020" s="294"/>
      <c r="H1020" s="294"/>
      <c r="I1020" s="294"/>
      <c r="J1020" s="294"/>
      <c r="K1020" s="294"/>
      <c r="L1020" s="294"/>
      <c r="M1020" s="294"/>
      <c r="N1020" s="294"/>
      <c r="O1020" s="294"/>
      <c r="P1020" s="294"/>
    </row>
    <row r="1021" spans="1:16" x14ac:dyDescent="0.25">
      <c r="A1021" s="39" t="s">
        <v>915</v>
      </c>
      <c r="B1021" s="39">
        <f>HNTopUp!C57</f>
        <v>3024211</v>
      </c>
      <c r="C1021" s="331" t="str">
        <f>HNTopUp!D57</f>
        <v>Christ's College Finchley</v>
      </c>
      <c r="D1021" s="39" t="str">
        <f>HNTopUp!F57</f>
        <v>EHCP</v>
      </c>
      <c r="E1021" s="294">
        <f>HNTopUp!Q57</f>
        <v>18138.050769230769</v>
      </c>
      <c r="F1021" s="294">
        <f>HNTopUp!R57</f>
        <v>9069.0253846153846</v>
      </c>
      <c r="G1021" s="294"/>
      <c r="H1021" s="294"/>
      <c r="I1021" s="294"/>
      <c r="J1021" s="294"/>
      <c r="K1021" s="294"/>
      <c r="L1021" s="294"/>
      <c r="M1021" s="294"/>
      <c r="N1021" s="294"/>
      <c r="O1021" s="294"/>
      <c r="P1021" s="294"/>
    </row>
    <row r="1022" spans="1:16" x14ac:dyDescent="0.25">
      <c r="A1022" s="39" t="s">
        <v>915</v>
      </c>
      <c r="B1022" s="39">
        <f>HNTopUp!C58</f>
        <v>3022011</v>
      </c>
      <c r="C1022" s="331" t="str">
        <f>HNTopUp!D58</f>
        <v>Church Hill Primary School</v>
      </c>
      <c r="D1022" s="39" t="str">
        <f>HNTopUp!F58</f>
        <v>EHCP</v>
      </c>
      <c r="E1022" s="294">
        <f>HNTopUp!Q58</f>
        <v>2139.2184615384617</v>
      </c>
      <c r="F1022" s="294">
        <f>HNTopUp!R58</f>
        <v>1069.6092307692309</v>
      </c>
      <c r="G1022" s="294"/>
      <c r="H1022" s="294"/>
      <c r="I1022" s="294"/>
      <c r="J1022" s="294"/>
      <c r="K1022" s="294"/>
      <c r="L1022" s="294"/>
      <c r="M1022" s="294"/>
      <c r="N1022" s="294"/>
      <c r="O1022" s="294"/>
      <c r="P1022" s="294"/>
    </row>
    <row r="1023" spans="1:16" x14ac:dyDescent="0.25">
      <c r="A1023" s="39" t="s">
        <v>915</v>
      </c>
      <c r="B1023" s="39">
        <f>HNTopUp!C59</f>
        <v>3023522</v>
      </c>
      <c r="C1023" s="331" t="str">
        <f>HNTopUp!D59</f>
        <v>Claremont Academy</v>
      </c>
      <c r="D1023" s="39" t="str">
        <f>HNTopUp!F59</f>
        <v>ARPs</v>
      </c>
      <c r="E1023" s="294">
        <f>HNTopUp!Q59</f>
        <v>34744.57076923077</v>
      </c>
      <c r="F1023" s="294">
        <f>HNTopUp!R59</f>
        <v>17372.285384615385</v>
      </c>
      <c r="G1023" s="294"/>
      <c r="H1023" s="294"/>
      <c r="I1023" s="294"/>
      <c r="J1023" s="294"/>
      <c r="K1023" s="294"/>
      <c r="L1023" s="294"/>
      <c r="M1023" s="294"/>
      <c r="N1023" s="294"/>
      <c r="O1023" s="294"/>
      <c r="P1023" s="294"/>
    </row>
    <row r="1024" spans="1:16" x14ac:dyDescent="0.25">
      <c r="A1024" s="39" t="s">
        <v>915</v>
      </c>
      <c r="B1024" s="39">
        <f>HNTopUp!C60</f>
        <v>3023522</v>
      </c>
      <c r="C1024" s="331" t="str">
        <f>HNTopUp!D60</f>
        <v>Claremont Academy</v>
      </c>
      <c r="D1024" s="39" t="str">
        <f>HNTopUp!F60</f>
        <v>EHCP</v>
      </c>
      <c r="E1024" s="294">
        <f>HNTopUp!Q60</f>
        <v>10048.692307692309</v>
      </c>
      <c r="F1024" s="294">
        <f>HNTopUp!R60</f>
        <v>5024.3461538461543</v>
      </c>
      <c r="G1024" s="294"/>
      <c r="H1024" s="294"/>
      <c r="I1024" s="294"/>
      <c r="J1024" s="294"/>
      <c r="K1024" s="294"/>
      <c r="L1024" s="294"/>
      <c r="M1024" s="294"/>
      <c r="N1024" s="294"/>
      <c r="O1024" s="294"/>
      <c r="P1024" s="294"/>
    </row>
    <row r="1025" spans="1:16" x14ac:dyDescent="0.25">
      <c r="A1025" s="39" t="s">
        <v>915</v>
      </c>
      <c r="B1025" s="39">
        <f>HNTopUp!C61</f>
        <v>3022014</v>
      </c>
      <c r="C1025" s="331" t="str">
        <f>HNTopUp!D61</f>
        <v>Colindale School</v>
      </c>
      <c r="D1025" s="39" t="str">
        <f>HNTopUp!F61</f>
        <v>ARPs</v>
      </c>
      <c r="E1025" s="294">
        <f>HNTopUp!Q61</f>
        <v>19346.872307692309</v>
      </c>
      <c r="F1025" s="294">
        <f>HNTopUp!R61</f>
        <v>9673.4361538461544</v>
      </c>
      <c r="G1025" s="294"/>
      <c r="H1025" s="294"/>
      <c r="I1025" s="294"/>
      <c r="J1025" s="294"/>
      <c r="K1025" s="294"/>
      <c r="L1025" s="294"/>
      <c r="M1025" s="294"/>
      <c r="N1025" s="294"/>
      <c r="O1025" s="294"/>
      <c r="P1025" s="294"/>
    </row>
    <row r="1026" spans="1:16" x14ac:dyDescent="0.25">
      <c r="A1026" s="39" t="s">
        <v>915</v>
      </c>
      <c r="B1026" s="39">
        <f>HNTopUp!C62</f>
        <v>3022014</v>
      </c>
      <c r="C1026" s="331" t="str">
        <f>HNTopUp!D62</f>
        <v>Colindale School</v>
      </c>
      <c r="D1026" s="39" t="str">
        <f>HNTopUp!F62</f>
        <v>EHCP</v>
      </c>
      <c r="E1026" s="294">
        <f>HNTopUp!Q62</f>
        <v>19506.615384615383</v>
      </c>
      <c r="F1026" s="294">
        <f>HNTopUp!R62</f>
        <v>9753.3076923076915</v>
      </c>
      <c r="G1026" s="294"/>
      <c r="H1026" s="294"/>
      <c r="I1026" s="294"/>
      <c r="J1026" s="294"/>
      <c r="K1026" s="294"/>
      <c r="L1026" s="294"/>
      <c r="M1026" s="294"/>
      <c r="N1026" s="294"/>
      <c r="O1026" s="294"/>
      <c r="P1026" s="294"/>
    </row>
    <row r="1027" spans="1:16" x14ac:dyDescent="0.25">
      <c r="A1027" s="39" t="s">
        <v>915</v>
      </c>
      <c r="B1027" s="39">
        <f>HNTopUp!C63</f>
        <v>3024215</v>
      </c>
      <c r="C1027" s="331" t="str">
        <f>HNTopUp!D63</f>
        <v>Compton School</v>
      </c>
      <c r="D1027" s="39" t="str">
        <f>HNTopUp!F63</f>
        <v>EHCP</v>
      </c>
      <c r="E1027" s="294">
        <f>HNTopUp!Q63</f>
        <v>46843.486153846156</v>
      </c>
      <c r="F1027" s="294">
        <f>HNTopUp!R63</f>
        <v>23421.743076923078</v>
      </c>
      <c r="G1027" s="294"/>
      <c r="H1027" s="294"/>
      <c r="I1027" s="294"/>
      <c r="J1027" s="294"/>
      <c r="K1027" s="294"/>
      <c r="L1027" s="294"/>
      <c r="M1027" s="294"/>
      <c r="N1027" s="294"/>
      <c r="O1027" s="294"/>
      <c r="P1027" s="294"/>
    </row>
    <row r="1028" spans="1:16" x14ac:dyDescent="0.25">
      <c r="A1028" s="39" t="s">
        <v>915</v>
      </c>
      <c r="B1028" s="39">
        <f>HNTopUp!C64</f>
        <v>3022015</v>
      </c>
      <c r="C1028" s="331" t="str">
        <f>HNTopUp!D64</f>
        <v>Coppetts Wood</v>
      </c>
      <c r="D1028" s="39" t="str">
        <f>HNTopUp!F64</f>
        <v>ARPs</v>
      </c>
      <c r="E1028" s="294">
        <f>HNTopUp!Q64</f>
        <v>31508.950769230767</v>
      </c>
      <c r="F1028" s="294">
        <f>HNTopUp!R64</f>
        <v>15754.475384615384</v>
      </c>
      <c r="G1028" s="294"/>
      <c r="H1028" s="294"/>
      <c r="I1028" s="294"/>
      <c r="J1028" s="294"/>
      <c r="K1028" s="294"/>
      <c r="L1028" s="294"/>
      <c r="M1028" s="294"/>
      <c r="N1028" s="294"/>
      <c r="O1028" s="294"/>
      <c r="P1028" s="294"/>
    </row>
    <row r="1029" spans="1:16" x14ac:dyDescent="0.25">
      <c r="A1029" s="39" t="s">
        <v>915</v>
      </c>
      <c r="B1029" s="39">
        <f>HNTopUp!C65</f>
        <v>3022015</v>
      </c>
      <c r="C1029" s="331" t="str">
        <f>HNTopUp!D65</f>
        <v>Coppetts Wood</v>
      </c>
      <c r="D1029" s="39" t="str">
        <f>HNTopUp!F65</f>
        <v>EHCP</v>
      </c>
      <c r="E1029" s="294">
        <f>HNTopUp!Q65</f>
        <v>9115.127692307693</v>
      </c>
      <c r="F1029" s="294">
        <f>HNTopUp!R65</f>
        <v>4557.5638461538465</v>
      </c>
      <c r="G1029" s="294"/>
      <c r="H1029" s="294"/>
      <c r="I1029" s="294"/>
      <c r="J1029" s="294"/>
      <c r="K1029" s="294"/>
      <c r="L1029" s="294"/>
      <c r="M1029" s="294"/>
      <c r="N1029" s="294"/>
      <c r="O1029" s="294"/>
      <c r="P1029" s="294"/>
    </row>
    <row r="1030" spans="1:16" x14ac:dyDescent="0.25">
      <c r="A1030" s="39" t="s">
        <v>915</v>
      </c>
      <c r="B1030" s="39">
        <f>HNTopUp!C66</f>
        <v>3022015</v>
      </c>
      <c r="C1030" s="331" t="str">
        <f>HNTopUp!D66</f>
        <v>Coppetts Wood</v>
      </c>
      <c r="D1030" s="39" t="str">
        <f>HNTopUp!F66</f>
        <v>EHCP</v>
      </c>
      <c r="E1030" s="294">
        <f>HNTopUp!Q66</f>
        <v>396.44307692307694</v>
      </c>
      <c r="F1030" s="294">
        <f>HNTopUp!R66</f>
        <v>198.22153846153847</v>
      </c>
      <c r="G1030" s="294"/>
      <c r="H1030" s="294"/>
      <c r="I1030" s="294"/>
      <c r="J1030" s="294"/>
      <c r="K1030" s="294"/>
      <c r="L1030" s="294"/>
      <c r="M1030" s="294"/>
      <c r="N1030" s="294"/>
      <c r="O1030" s="294"/>
      <c r="P1030" s="294"/>
    </row>
    <row r="1031" spans="1:16" x14ac:dyDescent="0.25">
      <c r="A1031" s="39" t="s">
        <v>915</v>
      </c>
      <c r="B1031" s="39">
        <f>HNTopUp!C67</f>
        <v>3024210</v>
      </c>
      <c r="C1031" s="331" t="str">
        <f>HNTopUp!D67</f>
        <v>Copthall School</v>
      </c>
      <c r="D1031" s="39" t="str">
        <f>HNTopUp!F67</f>
        <v>EHCP</v>
      </c>
      <c r="E1031" s="294">
        <f>HNTopUp!Q67</f>
        <v>15912.370769230769</v>
      </c>
      <c r="F1031" s="294">
        <f>HNTopUp!R67</f>
        <v>7956.1853846153845</v>
      </c>
      <c r="G1031" s="294"/>
      <c r="H1031" s="294"/>
      <c r="I1031" s="294"/>
      <c r="J1031" s="294"/>
      <c r="K1031" s="294"/>
      <c r="L1031" s="294"/>
      <c r="M1031" s="294"/>
      <c r="N1031" s="294"/>
      <c r="O1031" s="294"/>
      <c r="P1031" s="294"/>
    </row>
    <row r="1032" spans="1:16" x14ac:dyDescent="0.25">
      <c r="A1032" s="39" t="s">
        <v>915</v>
      </c>
      <c r="B1032" s="39">
        <f>HNTopUp!C68</f>
        <v>3022016</v>
      </c>
      <c r="C1032" s="331" t="str">
        <f>HNTopUp!D68</f>
        <v>Courtland School</v>
      </c>
      <c r="D1032" s="39" t="str">
        <f>HNTopUp!F68</f>
        <v>EHCP</v>
      </c>
      <c r="E1032" s="294">
        <f>HNTopUp!Q68</f>
        <v>8335.5769230769238</v>
      </c>
      <c r="F1032" s="294">
        <f>HNTopUp!R68</f>
        <v>4167.7884615384619</v>
      </c>
      <c r="G1032" s="294"/>
      <c r="H1032" s="294"/>
      <c r="I1032" s="294"/>
      <c r="J1032" s="294"/>
      <c r="K1032" s="294"/>
      <c r="L1032" s="294"/>
      <c r="M1032" s="294"/>
      <c r="N1032" s="294"/>
      <c r="O1032" s="294"/>
      <c r="P1032" s="294"/>
    </row>
    <row r="1033" spans="1:16" x14ac:dyDescent="0.25">
      <c r="A1033" s="39" t="s">
        <v>915</v>
      </c>
      <c r="B1033" s="39">
        <f>HNTopUp!C69</f>
        <v>3022017</v>
      </c>
      <c r="C1033" s="331" t="str">
        <f>HNTopUp!D69</f>
        <v>Cromer Road Primary School</v>
      </c>
      <c r="D1033" s="39" t="str">
        <f>HNTopUp!F69</f>
        <v>EHCP</v>
      </c>
      <c r="E1033" s="294">
        <f>HNTopUp!Q69</f>
        <v>11124.190769230769</v>
      </c>
      <c r="F1033" s="294">
        <f>HNTopUp!R69</f>
        <v>5562.0953846153843</v>
      </c>
      <c r="G1033" s="294"/>
      <c r="H1033" s="294"/>
      <c r="I1033" s="294"/>
      <c r="J1033" s="294"/>
      <c r="K1033" s="294"/>
      <c r="L1033" s="294"/>
      <c r="M1033" s="294"/>
      <c r="N1033" s="294"/>
      <c r="O1033" s="294"/>
      <c r="P1033" s="294"/>
    </row>
    <row r="1034" spans="1:16" x14ac:dyDescent="0.25">
      <c r="A1034" s="39" t="s">
        <v>915</v>
      </c>
      <c r="B1034" s="39">
        <f>HNTopUp!C70</f>
        <v>3022073</v>
      </c>
      <c r="C1034" s="331" t="str">
        <f>HNTopUp!D70</f>
        <v>Danegrove JMI School</v>
      </c>
      <c r="D1034" s="39" t="str">
        <f>HNTopUp!F70</f>
        <v>EHCP</v>
      </c>
      <c r="E1034" s="294">
        <f>HNTopUp!Q70</f>
        <v>40479.552307692305</v>
      </c>
      <c r="F1034" s="294">
        <f>HNTopUp!R70</f>
        <v>20239.776153846153</v>
      </c>
      <c r="G1034" s="294"/>
      <c r="H1034" s="294"/>
      <c r="I1034" s="294"/>
      <c r="J1034" s="294"/>
      <c r="K1034" s="294"/>
      <c r="L1034" s="294"/>
      <c r="M1034" s="294"/>
      <c r="N1034" s="294"/>
      <c r="O1034" s="294"/>
      <c r="P1034" s="294"/>
    </row>
    <row r="1035" spans="1:16" x14ac:dyDescent="0.25">
      <c r="A1035" s="39" t="s">
        <v>915</v>
      </c>
      <c r="B1035" s="39">
        <f>HNTopUp!C71</f>
        <v>3022019</v>
      </c>
      <c r="C1035" s="331" t="str">
        <f>HNTopUp!D71</f>
        <v>Deansbrook Infant School</v>
      </c>
      <c r="D1035" s="39" t="str">
        <f>HNTopUp!F71</f>
        <v>EHCP</v>
      </c>
      <c r="E1035" s="294">
        <f>HNTopUp!Q71</f>
        <v>13132.036923076921</v>
      </c>
      <c r="F1035" s="294">
        <f>HNTopUp!R71</f>
        <v>6566.0184615384605</v>
      </c>
      <c r="G1035" s="294"/>
      <c r="H1035" s="294"/>
      <c r="I1035" s="294"/>
      <c r="J1035" s="294"/>
      <c r="K1035" s="294"/>
      <c r="L1035" s="294"/>
      <c r="M1035" s="294"/>
      <c r="N1035" s="294"/>
      <c r="O1035" s="294"/>
      <c r="P1035" s="294"/>
    </row>
    <row r="1036" spans="1:16" x14ac:dyDescent="0.25">
      <c r="A1036" s="39" t="s">
        <v>915</v>
      </c>
      <c r="B1036" s="39">
        <f>HNTopUp!C72</f>
        <v>3022019</v>
      </c>
      <c r="C1036" s="331" t="str">
        <f>HNTopUp!D72</f>
        <v>Deansbrook Infant School</v>
      </c>
      <c r="D1036" s="39" t="str">
        <f>HNTopUp!F72</f>
        <v>SENInclusion</v>
      </c>
      <c r="E1036" s="294">
        <f>HNTopUp!Q72</f>
        <v>577.07692307692309</v>
      </c>
      <c r="F1036" s="294">
        <f>HNTopUp!R72</f>
        <v>288.53846153846155</v>
      </c>
      <c r="G1036" s="294"/>
      <c r="H1036" s="294"/>
      <c r="I1036" s="294"/>
      <c r="J1036" s="294"/>
      <c r="K1036" s="294"/>
      <c r="L1036" s="294"/>
      <c r="M1036" s="294"/>
      <c r="N1036" s="294"/>
      <c r="O1036" s="294"/>
      <c r="P1036" s="294"/>
    </row>
    <row r="1037" spans="1:16" x14ac:dyDescent="0.25">
      <c r="A1037" s="39" t="s">
        <v>915</v>
      </c>
      <c r="B1037" s="39">
        <f>HNTopUp!C73</f>
        <v>3022018</v>
      </c>
      <c r="C1037" s="331" t="str">
        <f>HNTopUp!D73</f>
        <v>Deansbrook Junior School</v>
      </c>
      <c r="D1037" s="39" t="str">
        <f>HNTopUp!F73</f>
        <v>EHCP</v>
      </c>
      <c r="E1037" s="294">
        <f>HNTopUp!Q73</f>
        <v>16144.232307692309</v>
      </c>
      <c r="F1037" s="294">
        <f>HNTopUp!R73</f>
        <v>8072.1161538461547</v>
      </c>
      <c r="G1037" s="294"/>
      <c r="H1037" s="294"/>
      <c r="I1037" s="294"/>
      <c r="J1037" s="294"/>
      <c r="K1037" s="294"/>
      <c r="L1037" s="294"/>
      <c r="M1037" s="294"/>
      <c r="N1037" s="294"/>
      <c r="O1037" s="294"/>
      <c r="P1037" s="294"/>
    </row>
    <row r="1038" spans="1:16" x14ac:dyDescent="0.25">
      <c r="A1038" s="39" t="s">
        <v>915</v>
      </c>
      <c r="B1038" s="39">
        <f>HNTopUp!C74</f>
        <v>3022021</v>
      </c>
      <c r="C1038" s="331" t="str">
        <f>HNTopUp!D74</f>
        <v>Dollis Primary School</v>
      </c>
      <c r="D1038" s="39" t="str">
        <f>HNTopUp!F74</f>
        <v>EHCP</v>
      </c>
      <c r="E1038" s="294">
        <f>HNTopUp!Q74</f>
        <v>10971.295384615385</v>
      </c>
      <c r="F1038" s="294">
        <f>HNTopUp!R74</f>
        <v>5485.6476923076925</v>
      </c>
      <c r="G1038" s="294"/>
      <c r="H1038" s="294"/>
      <c r="I1038" s="294"/>
      <c r="J1038" s="294"/>
      <c r="K1038" s="294"/>
      <c r="L1038" s="294"/>
      <c r="M1038" s="294"/>
      <c r="N1038" s="294"/>
      <c r="O1038" s="294"/>
      <c r="P1038" s="294"/>
    </row>
    <row r="1039" spans="1:16" x14ac:dyDescent="0.25">
      <c r="A1039" s="39" t="s">
        <v>915</v>
      </c>
      <c r="B1039" s="39">
        <f>HNTopUp!C75</f>
        <v>3022021</v>
      </c>
      <c r="C1039" s="331" t="str">
        <f>HNTopUp!D75</f>
        <v>Dollis Primary School</v>
      </c>
      <c r="D1039" s="39" t="str">
        <f>HNTopUp!F75</f>
        <v>EHCP</v>
      </c>
      <c r="E1039" s="294">
        <f>HNTopUp!Q75</f>
        <v>158.57692307692307</v>
      </c>
      <c r="F1039" s="294">
        <f>HNTopUp!R75</f>
        <v>79.288461538461533</v>
      </c>
      <c r="G1039" s="294"/>
      <c r="H1039" s="294"/>
      <c r="I1039" s="294"/>
      <c r="J1039" s="294"/>
      <c r="K1039" s="294"/>
      <c r="L1039" s="294"/>
      <c r="M1039" s="294"/>
      <c r="N1039" s="294"/>
      <c r="O1039" s="294"/>
      <c r="P1039" s="294"/>
    </row>
    <row r="1040" spans="1:16" x14ac:dyDescent="0.25">
      <c r="A1040" s="39" t="s">
        <v>915</v>
      </c>
      <c r="B1040" s="39">
        <f>HNTopUp!C76</f>
        <v>3022021</v>
      </c>
      <c r="C1040" s="331" t="str">
        <f>HNTopUp!D76</f>
        <v>Dollis Primary School</v>
      </c>
      <c r="D1040" s="39" t="str">
        <f>HNTopUp!F76</f>
        <v>SENInclusion</v>
      </c>
      <c r="E1040" s="294">
        <f>HNTopUp!Q76</f>
        <v>930</v>
      </c>
      <c r="F1040" s="294">
        <f>HNTopUp!R76</f>
        <v>465</v>
      </c>
      <c r="G1040" s="294"/>
      <c r="H1040" s="294"/>
      <c r="I1040" s="294"/>
      <c r="J1040" s="294"/>
      <c r="K1040" s="294"/>
      <c r="L1040" s="294"/>
      <c r="M1040" s="294"/>
      <c r="N1040" s="294"/>
      <c r="O1040" s="294"/>
      <c r="P1040" s="294"/>
    </row>
    <row r="1041" spans="1:16" x14ac:dyDescent="0.25">
      <c r="A1041" s="39" t="s">
        <v>915</v>
      </c>
      <c r="B1041" s="39">
        <f>HNTopUp!C77</f>
        <v>3024212</v>
      </c>
      <c r="C1041" s="331" t="str">
        <f>HNTopUp!D77</f>
        <v>East Barnet School</v>
      </c>
      <c r="D1041" s="39" t="str">
        <f>HNTopUp!F77</f>
        <v>EHCP</v>
      </c>
      <c r="E1041" s="294">
        <f>HNTopUp!Q77</f>
        <v>35241.372307692312</v>
      </c>
      <c r="F1041" s="294">
        <f>HNTopUp!R77</f>
        <v>17620.686153846156</v>
      </c>
      <c r="G1041" s="294"/>
      <c r="H1041" s="294"/>
      <c r="I1041" s="294"/>
      <c r="J1041" s="294"/>
      <c r="K1041" s="294"/>
      <c r="L1041" s="294"/>
      <c r="M1041" s="294"/>
      <c r="N1041" s="294"/>
      <c r="O1041" s="294"/>
      <c r="P1041" s="294"/>
    </row>
    <row r="1042" spans="1:16" x14ac:dyDescent="0.25">
      <c r="A1042" s="39" t="s">
        <v>915</v>
      </c>
      <c r="B1042" s="39">
        <f>HNTopUp!C78</f>
        <v>3022023</v>
      </c>
      <c r="C1042" s="331" t="str">
        <f>HNTopUp!D78</f>
        <v>Edgware Primary School</v>
      </c>
      <c r="D1042" s="39" t="str">
        <f>HNTopUp!F78</f>
        <v>EHCP</v>
      </c>
      <c r="E1042" s="294">
        <f>HNTopUp!Q78</f>
        <v>14065.664615384616</v>
      </c>
      <c r="F1042" s="294">
        <f>HNTopUp!R78</f>
        <v>7032.8323076923079</v>
      </c>
      <c r="G1042" s="294"/>
      <c r="H1042" s="294"/>
      <c r="I1042" s="294"/>
      <c r="J1042" s="294"/>
      <c r="K1042" s="294"/>
      <c r="L1042" s="294"/>
      <c r="M1042" s="294"/>
      <c r="N1042" s="294"/>
      <c r="O1042" s="294"/>
      <c r="P1042" s="294"/>
    </row>
    <row r="1043" spans="1:16" x14ac:dyDescent="0.25">
      <c r="A1043" s="39" t="s">
        <v>915</v>
      </c>
      <c r="B1043" s="39">
        <f>HNTopUp!C79</f>
        <v>3022023</v>
      </c>
      <c r="C1043" s="331" t="str">
        <f>HNTopUp!D79</f>
        <v>Edgware Primary School</v>
      </c>
      <c r="D1043" s="39" t="str">
        <f>HNTopUp!F79</f>
        <v>SENInclusion</v>
      </c>
      <c r="E1043" s="294">
        <f>HNTopUp!Q79</f>
        <v>1190.5723076923077</v>
      </c>
      <c r="F1043" s="294">
        <f>HNTopUp!R79</f>
        <v>595.28615384615387</v>
      </c>
      <c r="G1043" s="294"/>
      <c r="H1043" s="294"/>
      <c r="I1043" s="294"/>
      <c r="J1043" s="294"/>
      <c r="K1043" s="294"/>
      <c r="L1043" s="294"/>
      <c r="M1043" s="294"/>
      <c r="N1043" s="294"/>
      <c r="O1043" s="294"/>
      <c r="P1043" s="294"/>
    </row>
    <row r="1044" spans="1:16" x14ac:dyDescent="0.25">
      <c r="A1044" s="39" t="s">
        <v>915</v>
      </c>
      <c r="B1044" s="39">
        <f>HNTopUp!C80</f>
        <v>3022001</v>
      </c>
      <c r="C1044" s="331" t="str">
        <f>HNTopUp!D80</f>
        <v>Etz Chaim Jewish Primary School</v>
      </c>
      <c r="D1044" s="39" t="str">
        <f>HNTopUp!F80</f>
        <v>EHCP</v>
      </c>
      <c r="E1044" s="294">
        <f>HNTopUp!Q80</f>
        <v>1690.7692307692307</v>
      </c>
      <c r="F1044" s="294">
        <f>HNTopUp!R80</f>
        <v>845.38461538461536</v>
      </c>
      <c r="G1044" s="294"/>
      <c r="H1044" s="294"/>
      <c r="I1044" s="294"/>
      <c r="J1044" s="294"/>
      <c r="K1044" s="294"/>
      <c r="L1044" s="294"/>
      <c r="M1044" s="294"/>
      <c r="N1044" s="294"/>
      <c r="O1044" s="294"/>
      <c r="P1044" s="294"/>
    </row>
    <row r="1045" spans="1:16" x14ac:dyDescent="0.25">
      <c r="A1045" s="39" t="s">
        <v>915</v>
      </c>
      <c r="B1045" s="39">
        <f>HNTopUp!C81</f>
        <v>3022024</v>
      </c>
      <c r="C1045" s="331" t="str">
        <f>HNTopUp!D81</f>
        <v>Fairway Primary School</v>
      </c>
      <c r="D1045" s="39" t="str">
        <f>HNTopUp!F81</f>
        <v>EHCP</v>
      </c>
      <c r="E1045" s="294">
        <f>HNTopUp!Q81</f>
        <v>8143.7815384615387</v>
      </c>
      <c r="F1045" s="294">
        <f>HNTopUp!R81</f>
        <v>4071.8907692307694</v>
      </c>
      <c r="G1045" s="294"/>
      <c r="H1045" s="294"/>
      <c r="I1045" s="294"/>
      <c r="J1045" s="294"/>
      <c r="K1045" s="294"/>
      <c r="L1045" s="294"/>
      <c r="M1045" s="294"/>
      <c r="N1045" s="294"/>
      <c r="O1045" s="294"/>
      <c r="P1045" s="294"/>
    </row>
    <row r="1046" spans="1:16" x14ac:dyDescent="0.25">
      <c r="A1046" s="39" t="s">
        <v>915</v>
      </c>
      <c r="B1046" s="39">
        <f>HNTopUp!C82</f>
        <v>3022024</v>
      </c>
      <c r="C1046" s="331" t="str">
        <f>HNTopUp!D82</f>
        <v>Fairway Primary School</v>
      </c>
      <c r="D1046" s="39" t="str">
        <f>HNTopUp!F82</f>
        <v>EHCP</v>
      </c>
      <c r="E1046" s="294">
        <f>HNTopUp!Q82</f>
        <v>396.44307692307694</v>
      </c>
      <c r="F1046" s="294">
        <f>HNTopUp!R82</f>
        <v>198.22153846153847</v>
      </c>
      <c r="G1046" s="294"/>
      <c r="H1046" s="294"/>
      <c r="I1046" s="294"/>
      <c r="J1046" s="294"/>
      <c r="K1046" s="294"/>
      <c r="L1046" s="294"/>
      <c r="M1046" s="294"/>
      <c r="N1046" s="294"/>
      <c r="O1046" s="294"/>
      <c r="P1046" s="294"/>
    </row>
    <row r="1047" spans="1:16" x14ac:dyDescent="0.25">
      <c r="A1047" s="39" t="s">
        <v>915</v>
      </c>
      <c r="B1047" s="39">
        <f>HNTopUp!C83</f>
        <v>3022024</v>
      </c>
      <c r="C1047" s="331" t="str">
        <f>HNTopUp!D83</f>
        <v>Fairway Primary School</v>
      </c>
      <c r="D1047" s="39" t="str">
        <f>HNTopUp!F83</f>
        <v>SENInclusion</v>
      </c>
      <c r="E1047" s="294">
        <f>HNTopUp!Q83</f>
        <v>1120.8261538461541</v>
      </c>
      <c r="F1047" s="294">
        <f>HNTopUp!R83</f>
        <v>560.41307692307703</v>
      </c>
      <c r="G1047" s="294"/>
      <c r="H1047" s="294"/>
      <c r="I1047" s="294"/>
      <c r="J1047" s="294"/>
      <c r="K1047" s="294"/>
      <c r="L1047" s="294"/>
      <c r="M1047" s="294"/>
      <c r="N1047" s="294"/>
      <c r="O1047" s="294"/>
      <c r="P1047" s="294"/>
    </row>
    <row r="1048" spans="1:16" x14ac:dyDescent="0.25">
      <c r="A1048" s="39" t="s">
        <v>915</v>
      </c>
      <c r="B1048" s="39">
        <f>HNTopUp!C84</f>
        <v>3025405</v>
      </c>
      <c r="C1048" s="331" t="str">
        <f>HNTopUp!D84</f>
        <v>Finchley Catholic High School</v>
      </c>
      <c r="D1048" s="39" t="str">
        <f>HNTopUp!F84</f>
        <v>EHCP</v>
      </c>
      <c r="E1048" s="294">
        <f>HNTopUp!Q84</f>
        <v>17850.627692307691</v>
      </c>
      <c r="F1048" s="294">
        <f>HNTopUp!R84</f>
        <v>8925.3138461538456</v>
      </c>
      <c r="G1048" s="294"/>
      <c r="H1048" s="294"/>
      <c r="I1048" s="294"/>
      <c r="J1048" s="294"/>
      <c r="K1048" s="294"/>
      <c r="L1048" s="294"/>
      <c r="M1048" s="294"/>
      <c r="N1048" s="294"/>
      <c r="O1048" s="294"/>
      <c r="P1048" s="294"/>
    </row>
    <row r="1049" spans="1:16" x14ac:dyDescent="0.25">
      <c r="A1049" s="39" t="s">
        <v>915</v>
      </c>
      <c r="B1049" s="39">
        <f>HNTopUp!C85</f>
        <v>3022025</v>
      </c>
      <c r="C1049" s="331" t="str">
        <f>HNTopUp!D85</f>
        <v>Foulds</v>
      </c>
      <c r="D1049" s="39" t="str">
        <f>HNTopUp!F85</f>
        <v>EHCP</v>
      </c>
      <c r="E1049" s="294">
        <f>HNTopUp!Q85</f>
        <v>10142.333846153846</v>
      </c>
      <c r="F1049" s="294">
        <f>HNTopUp!R85</f>
        <v>5071.166923076923</v>
      </c>
      <c r="G1049" s="294"/>
      <c r="H1049" s="294"/>
      <c r="I1049" s="294"/>
      <c r="J1049" s="294"/>
      <c r="K1049" s="294"/>
      <c r="L1049" s="294"/>
      <c r="M1049" s="294"/>
      <c r="N1049" s="294"/>
      <c r="O1049" s="294"/>
      <c r="P1049" s="294"/>
    </row>
    <row r="1050" spans="1:16" x14ac:dyDescent="0.25">
      <c r="A1050" s="39" t="s">
        <v>915</v>
      </c>
      <c r="B1050" s="39">
        <f>HNTopUp!C86</f>
        <v>3024003</v>
      </c>
      <c r="C1050" s="331" t="str">
        <f>HNTopUp!D86</f>
        <v>Friern Barnet School</v>
      </c>
      <c r="D1050" s="39" t="str">
        <f>HNTopUp!F86</f>
        <v>EHCP</v>
      </c>
      <c r="E1050" s="294">
        <f>HNTopUp!Q86</f>
        <v>27295.746153846168</v>
      </c>
      <c r="F1050" s="294">
        <f>HNTopUp!R86</f>
        <v>13647.873076923084</v>
      </c>
      <c r="G1050" s="294"/>
      <c r="H1050" s="294"/>
      <c r="I1050" s="294"/>
      <c r="J1050" s="294"/>
      <c r="K1050" s="294"/>
      <c r="L1050" s="294"/>
      <c r="M1050" s="294"/>
      <c r="N1050" s="294"/>
      <c r="O1050" s="294"/>
      <c r="P1050" s="294"/>
    </row>
    <row r="1051" spans="1:16" x14ac:dyDescent="0.25">
      <c r="A1051" s="39" t="s">
        <v>915</v>
      </c>
      <c r="B1051" s="39">
        <f>HNTopUp!C87</f>
        <v>3022026</v>
      </c>
      <c r="C1051" s="331" t="str">
        <f>HNTopUp!D87</f>
        <v>Frith Manor School</v>
      </c>
      <c r="D1051" s="39" t="str">
        <f>HNTopUp!F87</f>
        <v>EHCP</v>
      </c>
      <c r="E1051" s="294">
        <f>HNTopUp!Q87</f>
        <v>8902.0661538461536</v>
      </c>
      <c r="F1051" s="294">
        <f>HNTopUp!R87</f>
        <v>4451.0330769230768</v>
      </c>
      <c r="G1051" s="294"/>
      <c r="H1051" s="294"/>
      <c r="I1051" s="294"/>
      <c r="J1051" s="294"/>
      <c r="K1051" s="294"/>
      <c r="L1051" s="294"/>
      <c r="M1051" s="294"/>
      <c r="N1051" s="294"/>
      <c r="O1051" s="294"/>
      <c r="P1051" s="294"/>
    </row>
    <row r="1052" spans="1:16" x14ac:dyDescent="0.25">
      <c r="A1052" s="39" t="s">
        <v>915</v>
      </c>
      <c r="B1052" s="39">
        <f>HNTopUp!C88</f>
        <v>3022026</v>
      </c>
      <c r="C1052" s="331" t="str">
        <f>HNTopUp!D88</f>
        <v>Frith Manor School</v>
      </c>
      <c r="D1052" s="39" t="str">
        <f>HNTopUp!F88</f>
        <v>SENInclusion</v>
      </c>
      <c r="E1052" s="294">
        <f>HNTopUp!Q88</f>
        <v>852.5</v>
      </c>
      <c r="F1052" s="294">
        <f>HNTopUp!R88</f>
        <v>426.25</v>
      </c>
      <c r="G1052" s="294"/>
      <c r="H1052" s="294"/>
      <c r="I1052" s="294"/>
      <c r="J1052" s="294"/>
      <c r="K1052" s="294"/>
      <c r="L1052" s="294"/>
      <c r="M1052" s="294"/>
      <c r="N1052" s="294"/>
      <c r="O1052" s="294"/>
      <c r="P1052" s="294"/>
    </row>
    <row r="1053" spans="1:16" x14ac:dyDescent="0.25">
      <c r="A1053" s="39" t="s">
        <v>915</v>
      </c>
      <c r="B1053" s="39">
        <f>HNTopUp!C89</f>
        <v>3022028</v>
      </c>
      <c r="C1053" s="331" t="str">
        <f>HNTopUp!D89</f>
        <v>Garden Suburb Infant School</v>
      </c>
      <c r="D1053" s="39" t="str">
        <f>HNTopUp!F89</f>
        <v>EHCP</v>
      </c>
      <c r="E1053" s="294">
        <f>HNTopUp!Q89</f>
        <v>7977.2307692307695</v>
      </c>
      <c r="F1053" s="294">
        <f>HNTopUp!R89</f>
        <v>3988.6153846153848</v>
      </c>
      <c r="G1053" s="294"/>
      <c r="H1053" s="294"/>
      <c r="I1053" s="294"/>
      <c r="J1053" s="294"/>
      <c r="K1053" s="294"/>
      <c r="L1053" s="294"/>
      <c r="M1053" s="294"/>
      <c r="N1053" s="294"/>
      <c r="O1053" s="294"/>
      <c r="P1053" s="294"/>
    </row>
    <row r="1054" spans="1:16" x14ac:dyDescent="0.25">
      <c r="A1054" s="39" t="s">
        <v>915</v>
      </c>
      <c r="B1054" s="39">
        <f>HNTopUp!C90</f>
        <v>3022027</v>
      </c>
      <c r="C1054" s="331" t="str">
        <f>HNTopUp!D90</f>
        <v>Garden Suburb Junior</v>
      </c>
      <c r="D1054" s="39" t="str">
        <f>HNTopUp!F90</f>
        <v>EHCP</v>
      </c>
      <c r="E1054" s="294">
        <f>HNTopUp!Q90</f>
        <v>9458.0620512820515</v>
      </c>
      <c r="F1054" s="294">
        <f>HNTopUp!R90</f>
        <v>4729.0310256410257</v>
      </c>
      <c r="G1054" s="294"/>
      <c r="H1054" s="294"/>
      <c r="I1054" s="294"/>
      <c r="J1054" s="294"/>
      <c r="K1054" s="294"/>
      <c r="L1054" s="294"/>
      <c r="M1054" s="294"/>
      <c r="N1054" s="294"/>
      <c r="O1054" s="294"/>
      <c r="P1054" s="294"/>
    </row>
    <row r="1055" spans="1:16" x14ac:dyDescent="0.25">
      <c r="A1055" s="39" t="s">
        <v>915</v>
      </c>
      <c r="B1055" s="39">
        <f>HNTopUp!C91</f>
        <v>3022029</v>
      </c>
      <c r="C1055" s="331" t="str">
        <f>HNTopUp!D91</f>
        <v>Goldbeaters Primary School</v>
      </c>
      <c r="D1055" s="39" t="str">
        <f>HNTopUp!F91</f>
        <v>EHCP</v>
      </c>
      <c r="E1055" s="294">
        <f>HNTopUp!Q91</f>
        <v>20702.718461538465</v>
      </c>
      <c r="F1055" s="294">
        <f>HNTopUp!R91</f>
        <v>10351.359230769232</v>
      </c>
      <c r="G1055" s="294"/>
      <c r="H1055" s="294"/>
      <c r="I1055" s="294"/>
      <c r="J1055" s="294"/>
      <c r="K1055" s="294"/>
      <c r="L1055" s="294"/>
      <c r="M1055" s="294"/>
      <c r="N1055" s="294"/>
      <c r="O1055" s="294"/>
      <c r="P1055" s="294"/>
    </row>
    <row r="1056" spans="1:16" x14ac:dyDescent="0.25">
      <c r="A1056" s="39" t="s">
        <v>915</v>
      </c>
      <c r="B1056" s="39">
        <f>HNTopUp!C92</f>
        <v>3022029</v>
      </c>
      <c r="C1056" s="331" t="str">
        <f>HNTopUp!D92</f>
        <v>Goldbeaters Primary School</v>
      </c>
      <c r="D1056" s="39" t="str">
        <f>HNTopUp!F92</f>
        <v>SENInclusion</v>
      </c>
      <c r="E1056" s="294">
        <f>HNTopUp!Q92</f>
        <v>2520.8884615384613</v>
      </c>
      <c r="F1056" s="294">
        <f>HNTopUp!R92</f>
        <v>1260.4442307692307</v>
      </c>
      <c r="G1056" s="294"/>
      <c r="H1056" s="294"/>
      <c r="I1056" s="294"/>
      <c r="J1056" s="294"/>
      <c r="K1056" s="294"/>
      <c r="L1056" s="294"/>
      <c r="M1056" s="294"/>
      <c r="N1056" s="294"/>
      <c r="O1056" s="294"/>
      <c r="P1056" s="294"/>
    </row>
    <row r="1057" spans="1:16" x14ac:dyDescent="0.25">
      <c r="A1057" s="39" t="s">
        <v>915</v>
      </c>
      <c r="B1057" s="39">
        <f>HNTopUp!C93</f>
        <v>3021001</v>
      </c>
      <c r="C1057" s="331" t="str">
        <f>HNTopUp!D93</f>
        <v>Hampden Way Nursery</v>
      </c>
      <c r="D1057" s="39" t="str">
        <f>HNTopUp!F93</f>
        <v>EHCP</v>
      </c>
      <c r="E1057" s="294">
        <f>HNTopUp!Q93</f>
        <v>396.44307692307694</v>
      </c>
      <c r="F1057" s="294">
        <f>HNTopUp!R93</f>
        <v>198.22153846153847</v>
      </c>
      <c r="G1057" s="294"/>
      <c r="H1057" s="294"/>
      <c r="I1057" s="294"/>
      <c r="J1057" s="294"/>
      <c r="K1057" s="294"/>
      <c r="L1057" s="294"/>
      <c r="M1057" s="294"/>
      <c r="N1057" s="294"/>
      <c r="O1057" s="294"/>
      <c r="P1057" s="294"/>
    </row>
    <row r="1058" spans="1:16" x14ac:dyDescent="0.25">
      <c r="A1058" s="39" t="s">
        <v>915</v>
      </c>
      <c r="B1058" s="39">
        <f>HNTopUp!C94</f>
        <v>3021001</v>
      </c>
      <c r="C1058" s="331" t="str">
        <f>HNTopUp!D94</f>
        <v>Hampden Way Nursery</v>
      </c>
      <c r="D1058" s="39" t="str">
        <f>HNTopUp!F94</f>
        <v>SENInclusion</v>
      </c>
      <c r="E1058" s="294">
        <f>HNTopUp!Q94</f>
        <v>2201.7262432915918</v>
      </c>
      <c r="F1058" s="294">
        <f>HNTopUp!R94</f>
        <v>1100.8631216457959</v>
      </c>
      <c r="G1058" s="294"/>
      <c r="H1058" s="294"/>
      <c r="I1058" s="294"/>
      <c r="J1058" s="294"/>
      <c r="K1058" s="294"/>
      <c r="L1058" s="294"/>
      <c r="M1058" s="294"/>
      <c r="N1058" s="294"/>
      <c r="O1058" s="294"/>
      <c r="P1058" s="294"/>
    </row>
    <row r="1059" spans="1:16" x14ac:dyDescent="0.25">
      <c r="A1059" s="39" t="s">
        <v>915</v>
      </c>
      <c r="B1059" s="39">
        <f>HNTopUp!C95</f>
        <v>3025409</v>
      </c>
      <c r="C1059" s="331" t="str">
        <f>HNTopUp!D95</f>
        <v>Hasmonean High School</v>
      </c>
      <c r="D1059" s="39" t="str">
        <f>HNTopUp!F95</f>
        <v>EHCP</v>
      </c>
      <c r="E1059" s="294">
        <f>HNTopUp!Q95</f>
        <v>40845.415897435902</v>
      </c>
      <c r="F1059" s="294">
        <f>HNTopUp!R95</f>
        <v>20422.707948717951</v>
      </c>
      <c r="G1059" s="294"/>
      <c r="H1059" s="294"/>
      <c r="I1059" s="294"/>
      <c r="J1059" s="294"/>
      <c r="K1059" s="294"/>
      <c r="L1059" s="294"/>
      <c r="M1059" s="294"/>
      <c r="N1059" s="294"/>
      <c r="O1059" s="294"/>
      <c r="P1059" s="294"/>
    </row>
    <row r="1060" spans="1:16" x14ac:dyDescent="0.25">
      <c r="A1060" s="39" t="s">
        <v>915</v>
      </c>
      <c r="B1060" s="39">
        <f>HNTopUp!C96</f>
        <v>3023516</v>
      </c>
      <c r="C1060" s="331" t="str">
        <f>HNTopUp!D96</f>
        <v>Hasmonean Primary School</v>
      </c>
      <c r="D1060" s="39" t="str">
        <f>HNTopUp!F96</f>
        <v>EHCP</v>
      </c>
      <c r="E1060" s="294">
        <f>HNTopUp!Q96</f>
        <v>10501.307692307691</v>
      </c>
      <c r="F1060" s="294">
        <f>HNTopUp!R96</f>
        <v>5250.6538461538457</v>
      </c>
      <c r="G1060" s="294"/>
      <c r="H1060" s="294"/>
      <c r="I1060" s="294"/>
      <c r="J1060" s="294"/>
      <c r="K1060" s="294"/>
      <c r="L1060" s="294"/>
      <c r="M1060" s="294"/>
      <c r="N1060" s="294"/>
      <c r="O1060" s="294"/>
      <c r="P1060" s="294"/>
    </row>
    <row r="1061" spans="1:16" x14ac:dyDescent="0.25">
      <c r="A1061" s="39" t="s">
        <v>915</v>
      </c>
      <c r="B1061" s="39">
        <f>HNTopUp!C97</f>
        <v>3023516</v>
      </c>
      <c r="C1061" s="331" t="str">
        <f>HNTopUp!D97</f>
        <v>Hasmonean Primary School</v>
      </c>
      <c r="D1061" s="39" t="str">
        <f>HNTopUp!F97</f>
        <v>SENInclusion</v>
      </c>
      <c r="E1061" s="294">
        <f>HNTopUp!Q97</f>
        <v>366.63538461538462</v>
      </c>
      <c r="F1061" s="294">
        <f>HNTopUp!R97</f>
        <v>183.31769230769231</v>
      </c>
      <c r="G1061" s="294"/>
      <c r="H1061" s="294"/>
      <c r="I1061" s="294"/>
      <c r="J1061" s="294"/>
      <c r="K1061" s="294"/>
      <c r="L1061" s="294"/>
      <c r="M1061" s="294"/>
      <c r="N1061" s="294"/>
      <c r="O1061" s="294"/>
      <c r="P1061" s="294"/>
    </row>
    <row r="1062" spans="1:16" x14ac:dyDescent="0.25">
      <c r="A1062" s="39" t="s">
        <v>915</v>
      </c>
      <c r="B1062" s="39">
        <f>HNTopUp!C98</f>
        <v>3025400</v>
      </c>
      <c r="C1062" s="331" t="str">
        <f>HNTopUp!D98</f>
        <v>Hendon School</v>
      </c>
      <c r="D1062" s="39" t="str">
        <f>HNTopUp!F98</f>
        <v>ARPs</v>
      </c>
      <c r="E1062" s="294">
        <f>HNTopUp!Q98</f>
        <v>59771.473846153851</v>
      </c>
      <c r="F1062" s="294">
        <f>HNTopUp!R98</f>
        <v>29885.736923076925</v>
      </c>
      <c r="G1062" s="294"/>
      <c r="H1062" s="294"/>
      <c r="I1062" s="294"/>
      <c r="J1062" s="294"/>
      <c r="K1062" s="294"/>
      <c r="L1062" s="294"/>
      <c r="M1062" s="294"/>
      <c r="N1062" s="294"/>
      <c r="O1062" s="294"/>
      <c r="P1062" s="294"/>
    </row>
    <row r="1063" spans="1:16" x14ac:dyDescent="0.25">
      <c r="A1063" s="39" t="s">
        <v>915</v>
      </c>
      <c r="B1063" s="39">
        <f>HNTopUp!C99</f>
        <v>3025400</v>
      </c>
      <c r="C1063" s="331" t="str">
        <f>HNTopUp!D99</f>
        <v>Hendon School</v>
      </c>
      <c r="D1063" s="39" t="str">
        <f>HNTopUp!F99</f>
        <v>EHCP</v>
      </c>
      <c r="E1063" s="294">
        <f>HNTopUp!Q99</f>
        <v>38690.638205128213</v>
      </c>
      <c r="F1063" s="294">
        <f>HNTopUp!R99</f>
        <v>19345.319102564106</v>
      </c>
      <c r="G1063" s="294"/>
      <c r="H1063" s="294"/>
      <c r="I1063" s="294"/>
      <c r="J1063" s="294"/>
      <c r="K1063" s="294"/>
      <c r="L1063" s="294"/>
      <c r="M1063" s="294"/>
      <c r="N1063" s="294"/>
      <c r="O1063" s="294"/>
      <c r="P1063" s="294"/>
    </row>
    <row r="1064" spans="1:16" x14ac:dyDescent="0.25">
      <c r="A1064" s="39" t="s">
        <v>915</v>
      </c>
      <c r="B1064" s="39">
        <f>HNTopUp!C100</f>
        <v>3022031</v>
      </c>
      <c r="C1064" s="331" t="str">
        <f>HNTopUp!D100</f>
        <v>Hollickwood JMI School</v>
      </c>
      <c r="D1064" s="39" t="str">
        <f>HNTopUp!F100</f>
        <v>EHCP</v>
      </c>
      <c r="E1064" s="294">
        <f>HNTopUp!Q100</f>
        <v>4690.3076923076924</v>
      </c>
      <c r="F1064" s="294">
        <f>HNTopUp!R100</f>
        <v>2345.1538461538462</v>
      </c>
      <c r="G1064" s="294"/>
      <c r="H1064" s="294"/>
      <c r="I1064" s="294"/>
      <c r="J1064" s="294"/>
      <c r="K1064" s="294"/>
      <c r="L1064" s="294"/>
      <c r="M1064" s="294"/>
      <c r="N1064" s="294"/>
      <c r="O1064" s="294"/>
      <c r="P1064" s="294"/>
    </row>
    <row r="1065" spans="1:16" x14ac:dyDescent="0.25">
      <c r="A1065" s="39" t="s">
        <v>915</v>
      </c>
      <c r="B1065" s="39">
        <f>HNTopUp!C101</f>
        <v>3022031</v>
      </c>
      <c r="C1065" s="331" t="str">
        <f>HNTopUp!D101</f>
        <v>Hollickwood JMI School</v>
      </c>
      <c r="D1065" s="39" t="str">
        <f>HNTopUp!F101</f>
        <v>SENInclusion</v>
      </c>
      <c r="E1065" s="294">
        <f>HNTopUp!Q101</f>
        <v>262.30769230769232</v>
      </c>
      <c r="F1065" s="294">
        <f>HNTopUp!R101</f>
        <v>131.15384615384616</v>
      </c>
      <c r="G1065" s="294"/>
      <c r="H1065" s="294"/>
      <c r="I1065" s="294"/>
      <c r="J1065" s="294"/>
      <c r="K1065" s="294"/>
      <c r="L1065" s="294"/>
      <c r="M1065" s="294"/>
      <c r="N1065" s="294"/>
      <c r="O1065" s="294"/>
      <c r="P1065" s="294"/>
    </row>
    <row r="1066" spans="1:16" x14ac:dyDescent="0.25">
      <c r="A1066" s="39" t="s">
        <v>915</v>
      </c>
      <c r="B1066" s="39">
        <f>HNTopUp!C102</f>
        <v>3022032</v>
      </c>
      <c r="C1066" s="331" t="str">
        <f>HNTopUp!D102</f>
        <v>Holly Park School</v>
      </c>
      <c r="D1066" s="39" t="str">
        <f>HNTopUp!F102</f>
        <v>EHCP</v>
      </c>
      <c r="E1066" s="294">
        <f>HNTopUp!Q102</f>
        <v>18206.144615384612</v>
      </c>
      <c r="F1066" s="294">
        <f>HNTopUp!R102</f>
        <v>9103.0723076923059</v>
      </c>
      <c r="G1066" s="294"/>
      <c r="H1066" s="294"/>
      <c r="I1066" s="294"/>
      <c r="J1066" s="294"/>
      <c r="K1066" s="294"/>
      <c r="L1066" s="294"/>
      <c r="M1066" s="294"/>
      <c r="N1066" s="294"/>
      <c r="O1066" s="294"/>
      <c r="P1066" s="294"/>
    </row>
    <row r="1067" spans="1:16" x14ac:dyDescent="0.25">
      <c r="A1067" s="39" t="s">
        <v>915</v>
      </c>
      <c r="B1067" s="39">
        <f>HNTopUp!C103</f>
        <v>3022032</v>
      </c>
      <c r="C1067" s="331" t="str">
        <f>HNTopUp!D103</f>
        <v>Holly Park School</v>
      </c>
      <c r="D1067" s="39" t="str">
        <f>HNTopUp!F103</f>
        <v>EHCP</v>
      </c>
      <c r="E1067" s="294">
        <f>HNTopUp!Q103</f>
        <v>713.59846153846161</v>
      </c>
      <c r="F1067" s="294">
        <f>HNTopUp!R103</f>
        <v>356.7992307692308</v>
      </c>
      <c r="G1067" s="294"/>
      <c r="H1067" s="294"/>
      <c r="I1067" s="294"/>
      <c r="J1067" s="294"/>
      <c r="K1067" s="294"/>
      <c r="L1067" s="294"/>
      <c r="M1067" s="294"/>
      <c r="N1067" s="294"/>
      <c r="O1067" s="294"/>
      <c r="P1067" s="294"/>
    </row>
    <row r="1068" spans="1:16" x14ac:dyDescent="0.25">
      <c r="A1068" s="39" t="s">
        <v>915</v>
      </c>
      <c r="B1068" s="39">
        <f>HNTopUp!C104</f>
        <v>3022032</v>
      </c>
      <c r="C1068" s="331" t="str">
        <f>HNTopUp!D104</f>
        <v>Holly Park School</v>
      </c>
      <c r="D1068" s="39" t="str">
        <f>HNTopUp!F104</f>
        <v>SENInclusion</v>
      </c>
      <c r="E1068" s="294">
        <f>HNTopUp!Q104</f>
        <v>3132.2661538461539</v>
      </c>
      <c r="F1068" s="294">
        <f>HNTopUp!R104</f>
        <v>1566.1330769230769</v>
      </c>
      <c r="G1068" s="294"/>
      <c r="H1068" s="294"/>
      <c r="I1068" s="294"/>
      <c r="J1068" s="294"/>
      <c r="K1068" s="294"/>
      <c r="L1068" s="294"/>
      <c r="M1068" s="294"/>
      <c r="N1068" s="294"/>
      <c r="O1068" s="294"/>
      <c r="P1068" s="294"/>
    </row>
    <row r="1069" spans="1:16" x14ac:dyDescent="0.25">
      <c r="A1069" s="39" t="s">
        <v>915</v>
      </c>
      <c r="B1069" s="39">
        <f>HNTopUp!C105</f>
        <v>3023304</v>
      </c>
      <c r="C1069" s="331" t="str">
        <f>HNTopUp!D105</f>
        <v>Holy Trinity School</v>
      </c>
      <c r="D1069" s="39" t="str">
        <f>HNTopUp!F105</f>
        <v>EHCP</v>
      </c>
      <c r="E1069" s="294">
        <f>HNTopUp!Q105</f>
        <v>11883.175384615386</v>
      </c>
      <c r="F1069" s="294">
        <f>HNTopUp!R105</f>
        <v>5941.587692307693</v>
      </c>
      <c r="G1069" s="294"/>
      <c r="H1069" s="294"/>
      <c r="I1069" s="294"/>
      <c r="J1069" s="294"/>
      <c r="K1069" s="294"/>
      <c r="L1069" s="294"/>
      <c r="M1069" s="294"/>
      <c r="N1069" s="294"/>
      <c r="O1069" s="294"/>
      <c r="P1069" s="294"/>
    </row>
    <row r="1070" spans="1:16" x14ac:dyDescent="0.25">
      <c r="A1070" s="39" t="s">
        <v>915</v>
      </c>
      <c r="B1070" s="39">
        <f>HNTopUp!C106</f>
        <v>3023304</v>
      </c>
      <c r="C1070" s="331" t="str">
        <f>HNTopUp!D106</f>
        <v>Holy Trinity School</v>
      </c>
      <c r="D1070" s="39" t="str">
        <f>HNTopUp!F106</f>
        <v>SENInclusion</v>
      </c>
      <c r="E1070" s="294">
        <f>HNTopUp!Q106</f>
        <v>226.14769230769232</v>
      </c>
      <c r="F1070" s="294">
        <f>HNTopUp!R106</f>
        <v>113.07384615384616</v>
      </c>
      <c r="G1070" s="294"/>
      <c r="H1070" s="294"/>
      <c r="I1070" s="294"/>
      <c r="J1070" s="294"/>
      <c r="K1070" s="294"/>
      <c r="L1070" s="294"/>
      <c r="M1070" s="294"/>
      <c r="N1070" s="294"/>
      <c r="O1070" s="294"/>
      <c r="P1070" s="294"/>
    </row>
    <row r="1071" spans="1:16" x14ac:dyDescent="0.25">
      <c r="A1071" s="39" t="s">
        <v>915</v>
      </c>
      <c r="B1071" s="39">
        <f>HNTopUp!C107</f>
        <v>3022047</v>
      </c>
      <c r="C1071" s="331" t="str">
        <f>HNTopUp!D107</f>
        <v>Hyde School</v>
      </c>
      <c r="D1071" s="39" t="str">
        <f>HNTopUp!F107</f>
        <v>EHCP</v>
      </c>
      <c r="E1071" s="294">
        <f>HNTopUp!Q107</f>
        <v>17711.306153846155</v>
      </c>
      <c r="F1071" s="294">
        <f>HNTopUp!R107</f>
        <v>8855.6530769230776</v>
      </c>
      <c r="G1071" s="294"/>
      <c r="H1071" s="294"/>
      <c r="I1071" s="294"/>
      <c r="J1071" s="294"/>
      <c r="K1071" s="294"/>
      <c r="L1071" s="294"/>
      <c r="M1071" s="294"/>
      <c r="N1071" s="294"/>
      <c r="O1071" s="294"/>
      <c r="P1071" s="294"/>
    </row>
    <row r="1072" spans="1:16" x14ac:dyDescent="0.25">
      <c r="A1072" s="39" t="s">
        <v>915</v>
      </c>
      <c r="B1072" s="39">
        <f>HNTopUp!C108</f>
        <v>3023515</v>
      </c>
      <c r="C1072" s="331" t="str">
        <f>HNTopUp!D108</f>
        <v>Independent Jewish Day School</v>
      </c>
      <c r="D1072" s="39" t="str">
        <f>HNTopUp!F108</f>
        <v>EHCP</v>
      </c>
      <c r="E1072" s="294">
        <f>HNTopUp!Q108</f>
        <v>6481.2830769230768</v>
      </c>
      <c r="F1072" s="294">
        <f>HNTopUp!R108</f>
        <v>3240.6415384615384</v>
      </c>
      <c r="G1072" s="294"/>
      <c r="H1072" s="294"/>
      <c r="I1072" s="294"/>
      <c r="J1072" s="294"/>
      <c r="K1072" s="294"/>
      <c r="L1072" s="294"/>
      <c r="M1072" s="294"/>
      <c r="N1072" s="294"/>
      <c r="O1072" s="294"/>
      <c r="P1072" s="294"/>
    </row>
    <row r="1073" spans="1:16" x14ac:dyDescent="0.25">
      <c r="A1073" s="39" t="s">
        <v>915</v>
      </c>
      <c r="B1073" s="39">
        <f>HNTopUp!C109</f>
        <v>3025427</v>
      </c>
      <c r="C1073" s="331" t="str">
        <f>HNTopUp!D109</f>
        <v>JCoSS</v>
      </c>
      <c r="D1073" s="39" t="str">
        <f>HNTopUp!F109</f>
        <v>ARPs</v>
      </c>
      <c r="E1073" s="294">
        <f>HNTopUp!Q109</f>
        <v>141377.60256410256</v>
      </c>
      <c r="F1073" s="294">
        <f>HNTopUp!R109</f>
        <v>70688.801282051281</v>
      </c>
      <c r="G1073" s="294"/>
      <c r="H1073" s="294"/>
      <c r="I1073" s="294"/>
      <c r="J1073" s="294"/>
      <c r="K1073" s="294"/>
      <c r="L1073" s="294"/>
      <c r="M1073" s="294"/>
      <c r="N1073" s="294"/>
      <c r="O1073" s="294"/>
      <c r="P1073" s="294"/>
    </row>
    <row r="1074" spans="1:16" x14ac:dyDescent="0.25">
      <c r="A1074" s="39" t="s">
        <v>915</v>
      </c>
      <c r="B1074" s="39">
        <f>HNTopUp!C110</f>
        <v>3025427</v>
      </c>
      <c r="C1074" s="331" t="str">
        <f>HNTopUp!D110</f>
        <v>JCoSS</v>
      </c>
      <c r="D1074" s="39" t="str">
        <f>HNTopUp!F110</f>
        <v>EHCP</v>
      </c>
      <c r="E1074" s="294">
        <f>HNTopUp!Q110</f>
        <v>38251.886153846157</v>
      </c>
      <c r="F1074" s="294">
        <f>HNTopUp!R110</f>
        <v>19125.943076923078</v>
      </c>
      <c r="G1074" s="294"/>
      <c r="H1074" s="294"/>
      <c r="I1074" s="294"/>
      <c r="J1074" s="294"/>
      <c r="K1074" s="294"/>
      <c r="L1074" s="294"/>
      <c r="M1074" s="294"/>
      <c r="N1074" s="294"/>
      <c r="O1074" s="294"/>
      <c r="P1074" s="294"/>
    </row>
    <row r="1075" spans="1:16" x14ac:dyDescent="0.25">
      <c r="A1075" s="39" t="s">
        <v>915</v>
      </c>
      <c r="B1075" s="39">
        <f>HNTopUp!C111</f>
        <v>3026085</v>
      </c>
      <c r="C1075" s="331" t="str">
        <f>HNTopUp!D111</f>
        <v>Kisharon Inclusive Special Free School</v>
      </c>
      <c r="D1075" s="39" t="str">
        <f>HNTopUp!F111</f>
        <v>Special</v>
      </c>
      <c r="E1075" s="294">
        <f>HNTopUp!Q111</f>
        <v>146757.40051282052</v>
      </c>
      <c r="F1075" s="294">
        <f>HNTopUp!R111</f>
        <v>73378.700256410259</v>
      </c>
      <c r="G1075" s="294"/>
      <c r="H1075" s="294"/>
      <c r="I1075" s="294"/>
      <c r="J1075" s="294"/>
      <c r="K1075" s="294"/>
      <c r="L1075" s="294"/>
      <c r="M1075" s="294"/>
      <c r="N1075" s="294"/>
      <c r="O1075" s="294"/>
      <c r="P1075" s="294"/>
    </row>
    <row r="1076" spans="1:16" x14ac:dyDescent="0.25">
      <c r="A1076" s="39" t="s">
        <v>915</v>
      </c>
      <c r="B1076" s="39">
        <f>HNTopUp!C112</f>
        <v>3022036</v>
      </c>
      <c r="C1076" s="331" t="str">
        <f>HNTopUp!D112</f>
        <v>Livingstone School</v>
      </c>
      <c r="D1076" s="39" t="str">
        <f>HNTopUp!F112</f>
        <v>ARPs</v>
      </c>
      <c r="E1076" s="294">
        <f>HNTopUp!Q112</f>
        <v>40631.601538461546</v>
      </c>
      <c r="F1076" s="294">
        <f>HNTopUp!R112</f>
        <v>20315.800769230773</v>
      </c>
      <c r="G1076" s="294"/>
      <c r="H1076" s="294"/>
      <c r="I1076" s="294"/>
      <c r="J1076" s="294"/>
      <c r="K1076" s="294"/>
      <c r="L1076" s="294"/>
      <c r="M1076" s="294"/>
      <c r="N1076" s="294"/>
      <c r="O1076" s="294"/>
      <c r="P1076" s="294"/>
    </row>
    <row r="1077" spans="1:16" x14ac:dyDescent="0.25">
      <c r="A1077" s="39" t="s">
        <v>915</v>
      </c>
      <c r="B1077" s="39">
        <f>HNTopUp!C113</f>
        <v>3022036</v>
      </c>
      <c r="C1077" s="331" t="str">
        <f>HNTopUp!D113</f>
        <v>Livingstone School</v>
      </c>
      <c r="D1077" s="39" t="str">
        <f>HNTopUp!F113</f>
        <v>EHCP</v>
      </c>
      <c r="E1077" s="294">
        <f>HNTopUp!Q113</f>
        <v>10162.370769230769</v>
      </c>
      <c r="F1077" s="294">
        <f>HNTopUp!R113</f>
        <v>5081.1853846153845</v>
      </c>
      <c r="G1077" s="294"/>
      <c r="H1077" s="294"/>
      <c r="I1077" s="294"/>
      <c r="J1077" s="294"/>
      <c r="K1077" s="294"/>
      <c r="L1077" s="294"/>
      <c r="M1077" s="294"/>
      <c r="N1077" s="294"/>
      <c r="O1077" s="294"/>
      <c r="P1077" s="294"/>
    </row>
    <row r="1078" spans="1:16" x14ac:dyDescent="0.25">
      <c r="A1078" s="39" t="s">
        <v>915</v>
      </c>
      <c r="B1078" s="39">
        <f>HNTopUp!C114</f>
        <v>3022036</v>
      </c>
      <c r="C1078" s="331" t="str">
        <f>HNTopUp!D114</f>
        <v>Livingstone School</v>
      </c>
      <c r="D1078" s="39" t="str">
        <f>HNTopUp!F114</f>
        <v>SENInclusion</v>
      </c>
      <c r="E1078" s="294">
        <f>HNTopUp!Q114</f>
        <v>511.49999999999994</v>
      </c>
      <c r="F1078" s="294">
        <f>HNTopUp!R114</f>
        <v>255.74999999999997</v>
      </c>
      <c r="G1078" s="294"/>
      <c r="H1078" s="294"/>
      <c r="I1078" s="294"/>
      <c r="J1078" s="294"/>
      <c r="K1078" s="294"/>
      <c r="L1078" s="294"/>
      <c r="M1078" s="294"/>
      <c r="N1078" s="294"/>
      <c r="O1078" s="294"/>
      <c r="P1078" s="294"/>
    </row>
    <row r="1079" spans="1:16" x14ac:dyDescent="0.25">
      <c r="A1079" s="39" t="s">
        <v>915</v>
      </c>
      <c r="B1079" s="39">
        <f>HNTopUp!C115</f>
        <v>3026905</v>
      </c>
      <c r="C1079" s="331" t="str">
        <f>HNTopUp!D115</f>
        <v>London Academy</v>
      </c>
      <c r="D1079" s="39" t="str">
        <f>HNTopUp!F115</f>
        <v>ARPs</v>
      </c>
      <c r="E1079" s="294">
        <f>HNTopUp!Q115</f>
        <v>3804</v>
      </c>
      <c r="F1079" s="294">
        <f>HNTopUp!R115</f>
        <v>1902</v>
      </c>
      <c r="G1079" s="294"/>
      <c r="H1079" s="294"/>
      <c r="I1079" s="294"/>
      <c r="J1079" s="294"/>
      <c r="K1079" s="294"/>
      <c r="L1079" s="294"/>
      <c r="M1079" s="294"/>
      <c r="N1079" s="294"/>
      <c r="O1079" s="294"/>
      <c r="P1079" s="294"/>
    </row>
    <row r="1080" spans="1:16" x14ac:dyDescent="0.25">
      <c r="A1080" s="39" t="s">
        <v>915</v>
      </c>
      <c r="B1080" s="39">
        <f>HNTopUp!C116</f>
        <v>3026905</v>
      </c>
      <c r="C1080" s="331" t="str">
        <f>HNTopUp!D116</f>
        <v>London Academy</v>
      </c>
      <c r="D1080" s="39" t="str">
        <f>HNTopUp!F116</f>
        <v>EHCP</v>
      </c>
      <c r="E1080" s="294">
        <f>HNTopUp!Q116</f>
        <v>39829.461538461532</v>
      </c>
      <c r="F1080" s="294">
        <f>HNTopUp!R116</f>
        <v>19914.730769230766</v>
      </c>
      <c r="G1080" s="294"/>
      <c r="H1080" s="294"/>
      <c r="I1080" s="294"/>
      <c r="J1080" s="294"/>
      <c r="K1080" s="294"/>
      <c r="L1080" s="294"/>
      <c r="M1080" s="294"/>
      <c r="N1080" s="294"/>
      <c r="O1080" s="294"/>
      <c r="P1080" s="294"/>
    </row>
    <row r="1081" spans="1:16" x14ac:dyDescent="0.25">
      <c r="A1081" s="39" t="s">
        <v>915</v>
      </c>
      <c r="B1081" s="39">
        <f>HNTopUp!C117</f>
        <v>3026905</v>
      </c>
      <c r="C1081" s="331" t="str">
        <f>HNTopUp!D117</f>
        <v>London Academy</v>
      </c>
      <c r="D1081" s="39" t="str">
        <f>HNTopUp!F117</f>
        <v>EHCP</v>
      </c>
      <c r="E1081" s="294">
        <f>HNTopUp!Q117</f>
        <v>10288.333846153846</v>
      </c>
      <c r="F1081" s="294">
        <f>HNTopUp!R117</f>
        <v>5144.166923076923</v>
      </c>
      <c r="G1081" s="294"/>
      <c r="H1081" s="294"/>
      <c r="I1081" s="294"/>
      <c r="J1081" s="294"/>
      <c r="K1081" s="294"/>
      <c r="L1081" s="294"/>
      <c r="M1081" s="294"/>
      <c r="N1081" s="294"/>
      <c r="O1081" s="294"/>
      <c r="P1081" s="294"/>
    </row>
    <row r="1082" spans="1:16" x14ac:dyDescent="0.25">
      <c r="A1082" s="39" t="s">
        <v>915</v>
      </c>
      <c r="B1082" s="39">
        <f>HNTopUp!C118</f>
        <v>3022037</v>
      </c>
      <c r="C1082" s="331" t="str">
        <f>HNTopUp!D118</f>
        <v>Manorside Primary School</v>
      </c>
      <c r="D1082" s="39" t="str">
        <f>HNTopUp!F118</f>
        <v>EHCP</v>
      </c>
      <c r="E1082" s="294">
        <f>HNTopUp!Q118</f>
        <v>9132.7800000000007</v>
      </c>
      <c r="F1082" s="294">
        <f>HNTopUp!R118</f>
        <v>4566.3900000000003</v>
      </c>
      <c r="G1082" s="294"/>
      <c r="H1082" s="294"/>
      <c r="I1082" s="294"/>
      <c r="J1082" s="294"/>
      <c r="K1082" s="294"/>
      <c r="L1082" s="294"/>
      <c r="M1082" s="294"/>
      <c r="N1082" s="294"/>
      <c r="O1082" s="294"/>
      <c r="P1082" s="294"/>
    </row>
    <row r="1083" spans="1:16" x14ac:dyDescent="0.25">
      <c r="A1083" s="39" t="s">
        <v>915</v>
      </c>
      <c r="B1083" s="39">
        <f>HNTopUp!C119</f>
        <v>3022037</v>
      </c>
      <c r="C1083" s="331" t="str">
        <f>HNTopUp!D119</f>
        <v>Manorside Primary School</v>
      </c>
      <c r="D1083" s="39" t="str">
        <f>HNTopUp!F119</f>
        <v>SENInclusion</v>
      </c>
      <c r="E1083" s="294">
        <f>HNTopUp!Q119</f>
        <v>525.9507692307692</v>
      </c>
      <c r="F1083" s="294">
        <f>HNTopUp!R119</f>
        <v>262.9753846153846</v>
      </c>
      <c r="G1083" s="294"/>
      <c r="H1083" s="294"/>
      <c r="I1083" s="294"/>
      <c r="J1083" s="294"/>
      <c r="K1083" s="294"/>
      <c r="L1083" s="294"/>
      <c r="M1083" s="294"/>
      <c r="N1083" s="294"/>
      <c r="O1083" s="294"/>
      <c r="P1083" s="294"/>
    </row>
    <row r="1084" spans="1:16" x14ac:dyDescent="0.25">
      <c r="A1084" s="39" t="s">
        <v>915</v>
      </c>
      <c r="B1084" s="39">
        <f>HNTopUp!C120</f>
        <v>3027010</v>
      </c>
      <c r="C1084" s="331" t="str">
        <f>HNTopUp!D120</f>
        <v>Mapledown</v>
      </c>
      <c r="D1084" s="39" t="str">
        <f>HNTopUp!F120</f>
        <v>Special</v>
      </c>
      <c r="E1084" s="294">
        <f>HNTopUp!Q120</f>
        <v>340595.04000000004</v>
      </c>
      <c r="F1084" s="294">
        <f>HNTopUp!R120</f>
        <v>170297.52000000002</v>
      </c>
      <c r="G1084" s="294"/>
      <c r="H1084" s="294"/>
      <c r="I1084" s="294"/>
      <c r="J1084" s="294"/>
      <c r="K1084" s="294"/>
      <c r="L1084" s="294"/>
      <c r="M1084" s="294"/>
      <c r="N1084" s="294"/>
      <c r="O1084" s="294"/>
      <c r="P1084" s="294"/>
    </row>
    <row r="1085" spans="1:16" x14ac:dyDescent="0.25">
      <c r="A1085" s="39" t="s">
        <v>915</v>
      </c>
      <c r="B1085" s="39">
        <f>HNTopUp!C121</f>
        <v>3023523</v>
      </c>
      <c r="C1085" s="331" t="str">
        <f>HNTopUp!D121</f>
        <v>Martin Primary School</v>
      </c>
      <c r="D1085" s="39" t="str">
        <f>HNTopUp!F121</f>
        <v>EHCP</v>
      </c>
      <c r="E1085" s="294">
        <f>HNTopUp!Q121</f>
        <v>16160.447692307693</v>
      </c>
      <c r="F1085" s="294">
        <f>HNTopUp!R121</f>
        <v>8080.2238461538464</v>
      </c>
      <c r="G1085" s="294"/>
      <c r="H1085" s="294"/>
      <c r="I1085" s="294"/>
      <c r="J1085" s="294"/>
      <c r="K1085" s="294"/>
      <c r="L1085" s="294"/>
      <c r="M1085" s="294"/>
      <c r="N1085" s="294"/>
      <c r="O1085" s="294"/>
      <c r="P1085" s="294"/>
    </row>
    <row r="1086" spans="1:16" x14ac:dyDescent="0.25">
      <c r="A1086" s="39" t="s">
        <v>915</v>
      </c>
      <c r="B1086" s="39">
        <f>HNTopUp!C122</f>
        <v>3023523</v>
      </c>
      <c r="C1086" s="331" t="str">
        <f>HNTopUp!D122</f>
        <v>Martin Primary School</v>
      </c>
      <c r="D1086" s="39" t="str">
        <f>HNTopUp!F122</f>
        <v>SENInclusion</v>
      </c>
      <c r="E1086" s="294">
        <f>HNTopUp!Q122</f>
        <v>226.53846153846155</v>
      </c>
      <c r="F1086" s="294">
        <f>HNTopUp!R122</f>
        <v>113.26923076923077</v>
      </c>
      <c r="G1086" s="294"/>
      <c r="H1086" s="294"/>
      <c r="I1086" s="294"/>
      <c r="J1086" s="294"/>
      <c r="K1086" s="294"/>
      <c r="L1086" s="294"/>
      <c r="M1086" s="294"/>
      <c r="N1086" s="294"/>
      <c r="O1086" s="294"/>
      <c r="P1086" s="294"/>
    </row>
    <row r="1087" spans="1:16" x14ac:dyDescent="0.25">
      <c r="A1087" s="39" t="s">
        <v>915</v>
      </c>
      <c r="B1087" s="39">
        <f>HNTopUp!C123</f>
        <v>3025948</v>
      </c>
      <c r="C1087" s="331" t="str">
        <f>HNTopUp!D123</f>
        <v>Mathilda Marks-Kennedy School</v>
      </c>
      <c r="D1087" s="39" t="str">
        <f>HNTopUp!F123</f>
        <v>EHCP</v>
      </c>
      <c r="E1087" s="294">
        <f>HNTopUp!Q123</f>
        <v>2651.2953846153841</v>
      </c>
      <c r="F1087" s="294">
        <f>HNTopUp!R123</f>
        <v>1325.6476923076921</v>
      </c>
      <c r="G1087" s="294"/>
      <c r="H1087" s="294"/>
      <c r="I1087" s="294"/>
      <c r="J1087" s="294"/>
      <c r="K1087" s="294"/>
      <c r="L1087" s="294"/>
      <c r="M1087" s="294"/>
      <c r="N1087" s="294"/>
      <c r="O1087" s="294"/>
      <c r="P1087" s="294"/>
    </row>
    <row r="1088" spans="1:16" x14ac:dyDescent="0.25">
      <c r="A1088" s="39" t="s">
        <v>915</v>
      </c>
      <c r="B1088" s="39">
        <f>HNTopUp!C124</f>
        <v>3025949</v>
      </c>
      <c r="C1088" s="331" t="str">
        <f>HNTopUp!D124</f>
        <v>Menorah Foundation School</v>
      </c>
      <c r="D1088" s="39" t="str">
        <f>HNTopUp!F124</f>
        <v>EHCP</v>
      </c>
      <c r="E1088" s="294">
        <f>HNTopUp!Q124</f>
        <v>4496.7830769230768</v>
      </c>
      <c r="F1088" s="294">
        <f>HNTopUp!R124</f>
        <v>2248.3915384615384</v>
      </c>
      <c r="G1088" s="294"/>
      <c r="H1088" s="294"/>
      <c r="I1088" s="294"/>
      <c r="J1088" s="294"/>
      <c r="K1088" s="294"/>
      <c r="L1088" s="294"/>
      <c r="M1088" s="294"/>
      <c r="N1088" s="294"/>
      <c r="O1088" s="294"/>
      <c r="P1088" s="294"/>
    </row>
    <row r="1089" spans="1:16" x14ac:dyDescent="0.25">
      <c r="A1089" s="39" t="s">
        <v>915</v>
      </c>
      <c r="B1089" s="39">
        <f>HNTopUp!C125</f>
        <v>3025949</v>
      </c>
      <c r="C1089" s="331" t="str">
        <f>HNTopUp!D125</f>
        <v>Menorah Foundation School</v>
      </c>
      <c r="D1089" s="39" t="str">
        <f>HNTopUp!F125</f>
        <v>EHCP</v>
      </c>
      <c r="E1089" s="294">
        <f>HNTopUp!Q125</f>
        <v>634.30769230769226</v>
      </c>
      <c r="F1089" s="294">
        <f>HNTopUp!R125</f>
        <v>317.15384615384613</v>
      </c>
      <c r="G1089" s="294"/>
      <c r="H1089" s="294"/>
      <c r="I1089" s="294"/>
      <c r="J1089" s="294"/>
      <c r="K1089" s="294"/>
      <c r="L1089" s="294"/>
      <c r="M1089" s="294"/>
      <c r="N1089" s="294"/>
      <c r="O1089" s="294"/>
      <c r="P1089" s="294"/>
    </row>
    <row r="1090" spans="1:16" x14ac:dyDescent="0.25">
      <c r="A1090" s="39" t="s">
        <v>915</v>
      </c>
      <c r="B1090" s="39">
        <f>HNTopUp!C126</f>
        <v>3024004</v>
      </c>
      <c r="C1090" s="331" t="str">
        <f>HNTopUp!D126</f>
        <v>Menorah High School (Girls)</v>
      </c>
      <c r="D1090" s="39" t="str">
        <f>HNTopUp!F126</f>
        <v>EHCP</v>
      </c>
      <c r="E1090" s="294">
        <f>HNTopUp!Q126</f>
        <v>10941.140000000001</v>
      </c>
      <c r="F1090" s="294">
        <f>HNTopUp!R126</f>
        <v>5470.5700000000006</v>
      </c>
      <c r="G1090" s="294"/>
      <c r="H1090" s="294"/>
      <c r="I1090" s="294"/>
      <c r="J1090" s="294"/>
      <c r="K1090" s="294"/>
      <c r="L1090" s="294"/>
      <c r="M1090" s="294"/>
      <c r="N1090" s="294"/>
      <c r="O1090" s="294"/>
      <c r="P1090" s="294"/>
    </row>
    <row r="1091" spans="1:16" x14ac:dyDescent="0.25">
      <c r="A1091" s="39" t="s">
        <v>915</v>
      </c>
      <c r="B1091" s="39">
        <f>HNTopUp!C127</f>
        <v>3023513</v>
      </c>
      <c r="C1091" s="331" t="str">
        <f>HNTopUp!D127</f>
        <v>Menorah Primary School</v>
      </c>
      <c r="D1091" s="39" t="str">
        <f>HNTopUp!F127</f>
        <v>EHCP</v>
      </c>
      <c r="E1091" s="294">
        <f>HNTopUp!Q127</f>
        <v>10423.158461538462</v>
      </c>
      <c r="F1091" s="294">
        <f>HNTopUp!R127</f>
        <v>5211.5792307692309</v>
      </c>
      <c r="G1091" s="294"/>
      <c r="H1091" s="294"/>
      <c r="I1091" s="294"/>
      <c r="J1091" s="294"/>
      <c r="K1091" s="294"/>
      <c r="L1091" s="294"/>
      <c r="M1091" s="294"/>
      <c r="N1091" s="294"/>
      <c r="O1091" s="294"/>
      <c r="P1091" s="294"/>
    </row>
    <row r="1092" spans="1:16" x14ac:dyDescent="0.25">
      <c r="A1092" s="39" t="s">
        <v>915</v>
      </c>
      <c r="B1092" s="39">
        <f>HNTopUp!C128</f>
        <v>3023513</v>
      </c>
      <c r="C1092" s="331" t="str">
        <f>HNTopUp!D128</f>
        <v>Menorah Primary School</v>
      </c>
      <c r="D1092" s="39" t="str">
        <f>HNTopUp!F128</f>
        <v>SENInclusion</v>
      </c>
      <c r="E1092" s="294">
        <f>HNTopUp!Q128</f>
        <v>209.84615384615384</v>
      </c>
      <c r="F1092" s="294">
        <f>HNTopUp!R128</f>
        <v>104.92307692307692</v>
      </c>
      <c r="G1092" s="294"/>
      <c r="H1092" s="294"/>
      <c r="I1092" s="294"/>
      <c r="J1092" s="294"/>
      <c r="K1092" s="294"/>
      <c r="L1092" s="294"/>
      <c r="M1092" s="294"/>
      <c r="N1092" s="294"/>
      <c r="O1092" s="294"/>
      <c r="P1092" s="294"/>
    </row>
    <row r="1093" spans="1:16" x14ac:dyDescent="0.25">
      <c r="A1093" s="39" t="s">
        <v>915</v>
      </c>
      <c r="B1093" s="39">
        <f>HNTopUp!C129</f>
        <v>3025402</v>
      </c>
      <c r="C1093" s="331" t="str">
        <f>HNTopUp!D129</f>
        <v>Mill Hill County High School</v>
      </c>
      <c r="D1093" s="39" t="str">
        <f>HNTopUp!F129</f>
        <v>EHCP</v>
      </c>
      <c r="E1093" s="294">
        <f>HNTopUp!Q129</f>
        <v>88422.89846153844</v>
      </c>
      <c r="F1093" s="294">
        <f>HNTopUp!R129</f>
        <v>44211.44923076922</v>
      </c>
      <c r="G1093" s="294"/>
      <c r="H1093" s="294"/>
      <c r="I1093" s="294"/>
      <c r="J1093" s="294"/>
      <c r="K1093" s="294"/>
      <c r="L1093" s="294"/>
      <c r="M1093" s="294"/>
      <c r="N1093" s="294"/>
      <c r="O1093" s="294"/>
      <c r="P1093" s="294"/>
    </row>
    <row r="1094" spans="1:16" x14ac:dyDescent="0.25">
      <c r="A1094" s="39" t="s">
        <v>915</v>
      </c>
      <c r="B1094" s="39">
        <f>HNTopUp!C130</f>
        <v>3022048</v>
      </c>
      <c r="C1094" s="331" t="str">
        <f>HNTopUp!D130</f>
        <v>Millbrook Park CE Primary School</v>
      </c>
      <c r="D1094" s="39" t="str">
        <f>HNTopUp!F130</f>
        <v>EHCP</v>
      </c>
      <c r="E1094" s="294">
        <f>HNTopUp!Q130</f>
        <v>16156.039999999999</v>
      </c>
      <c r="F1094" s="294">
        <f>HNTopUp!R130</f>
        <v>8078.0199999999995</v>
      </c>
      <c r="G1094" s="294"/>
      <c r="H1094" s="294"/>
      <c r="I1094" s="294"/>
      <c r="J1094" s="294"/>
      <c r="K1094" s="294"/>
      <c r="L1094" s="294"/>
      <c r="M1094" s="294"/>
      <c r="N1094" s="294"/>
      <c r="O1094" s="294"/>
      <c r="P1094" s="294"/>
    </row>
    <row r="1095" spans="1:16" x14ac:dyDescent="0.25">
      <c r="A1095" s="39" t="s">
        <v>915</v>
      </c>
      <c r="B1095" s="39">
        <f>HNTopUp!C131</f>
        <v>3022048</v>
      </c>
      <c r="C1095" s="331" t="str">
        <f>HNTopUp!D131</f>
        <v>Millbrook Park CE Primary School</v>
      </c>
      <c r="D1095" s="39" t="str">
        <f>HNTopUp!F131</f>
        <v>EHCP</v>
      </c>
      <c r="E1095" s="294">
        <f>HNTopUp!Q131</f>
        <v>1110.0384615384614</v>
      </c>
      <c r="F1095" s="294">
        <f>HNTopUp!R131</f>
        <v>555.01923076923072</v>
      </c>
      <c r="G1095" s="294"/>
      <c r="H1095" s="294"/>
      <c r="I1095" s="294"/>
      <c r="J1095" s="294"/>
      <c r="K1095" s="294"/>
      <c r="L1095" s="294"/>
      <c r="M1095" s="294"/>
      <c r="N1095" s="294"/>
      <c r="O1095" s="294"/>
      <c r="P1095" s="294"/>
    </row>
    <row r="1096" spans="1:16" x14ac:dyDescent="0.25">
      <c r="A1096" s="39" t="s">
        <v>915</v>
      </c>
      <c r="B1096" s="39">
        <f>HNTopUp!C132</f>
        <v>3022048</v>
      </c>
      <c r="C1096" s="331" t="str">
        <f>HNTopUp!D132</f>
        <v>Millbrook Park CE Primary School</v>
      </c>
      <c r="D1096" s="39" t="str">
        <f>HNTopUp!F132</f>
        <v>SENInclusion</v>
      </c>
      <c r="E1096" s="294">
        <f>HNTopUp!Q132</f>
        <v>226.53846153846155</v>
      </c>
      <c r="F1096" s="294">
        <f>HNTopUp!R132</f>
        <v>113.26923076923077</v>
      </c>
      <c r="G1096" s="294"/>
      <c r="H1096" s="294"/>
      <c r="I1096" s="294"/>
      <c r="J1096" s="294"/>
      <c r="K1096" s="294"/>
      <c r="L1096" s="294"/>
      <c r="M1096" s="294"/>
      <c r="N1096" s="294"/>
      <c r="O1096" s="294"/>
      <c r="P1096" s="294"/>
    </row>
    <row r="1097" spans="1:16" x14ac:dyDescent="0.25">
      <c r="A1097" s="39" t="s">
        <v>915</v>
      </c>
      <c r="B1097" s="39">
        <f>HNTopUp!C133</f>
        <v>3023305</v>
      </c>
      <c r="C1097" s="331" t="str">
        <f>HNTopUp!D133</f>
        <v>Monken Hadley C E Primary School</v>
      </c>
      <c r="D1097" s="39" t="str">
        <f>HNTopUp!F133</f>
        <v>EHCP</v>
      </c>
      <c r="E1097" s="294">
        <f>HNTopUp!Q133</f>
        <v>6265.9876923076918</v>
      </c>
      <c r="F1097" s="294">
        <f>HNTopUp!R133</f>
        <v>3132.9938461538459</v>
      </c>
      <c r="G1097" s="294"/>
      <c r="H1097" s="294"/>
      <c r="I1097" s="294"/>
      <c r="J1097" s="294"/>
      <c r="K1097" s="294"/>
      <c r="L1097" s="294"/>
      <c r="M1097" s="294"/>
      <c r="N1097" s="294"/>
      <c r="O1097" s="294"/>
      <c r="P1097" s="294"/>
    </row>
    <row r="1098" spans="1:16" x14ac:dyDescent="0.25">
      <c r="A1098" s="39" t="s">
        <v>915</v>
      </c>
      <c r="B1098" s="39">
        <f>HNTopUp!C134</f>
        <v>3022042</v>
      </c>
      <c r="C1098" s="331" t="str">
        <f>HNTopUp!D134</f>
        <v>Monkfrith School</v>
      </c>
      <c r="D1098" s="39" t="str">
        <f>HNTopUp!F134</f>
        <v>EHCP</v>
      </c>
      <c r="E1098" s="294">
        <f>HNTopUp!Q134</f>
        <v>13851.550769230769</v>
      </c>
      <c r="F1098" s="294">
        <f>HNTopUp!R134</f>
        <v>6925.7753846153846</v>
      </c>
      <c r="G1098" s="294"/>
      <c r="H1098" s="294"/>
      <c r="I1098" s="294"/>
      <c r="J1098" s="294"/>
      <c r="K1098" s="294"/>
      <c r="L1098" s="294"/>
      <c r="M1098" s="294"/>
      <c r="N1098" s="294"/>
      <c r="O1098" s="294"/>
      <c r="P1098" s="294"/>
    </row>
    <row r="1099" spans="1:16" x14ac:dyDescent="0.25">
      <c r="A1099" s="39" t="s">
        <v>915</v>
      </c>
      <c r="B1099" s="39">
        <f>HNTopUp!C135</f>
        <v>3022044</v>
      </c>
      <c r="C1099" s="331" t="str">
        <f>HNTopUp!D135</f>
        <v>Moss Hall Infant School</v>
      </c>
      <c r="D1099" s="39" t="str">
        <f>HNTopUp!F135</f>
        <v>EHCP</v>
      </c>
      <c r="E1099" s="294">
        <f>HNTopUp!Q135</f>
        <v>4252.6784615384622</v>
      </c>
      <c r="F1099" s="294">
        <f>HNTopUp!R135</f>
        <v>2126.3392307692311</v>
      </c>
      <c r="G1099" s="294"/>
      <c r="H1099" s="294"/>
      <c r="I1099" s="294"/>
      <c r="J1099" s="294"/>
      <c r="K1099" s="294"/>
      <c r="L1099" s="294"/>
      <c r="M1099" s="294"/>
      <c r="N1099" s="294"/>
      <c r="O1099" s="294"/>
      <c r="P1099" s="294"/>
    </row>
    <row r="1100" spans="1:16" x14ac:dyDescent="0.25">
      <c r="A1100" s="39" t="s">
        <v>915</v>
      </c>
      <c r="B1100" s="39">
        <f>HNTopUp!C136</f>
        <v>3022043</v>
      </c>
      <c r="C1100" s="331" t="str">
        <f>HNTopUp!D136</f>
        <v>Moss Hall Junior School</v>
      </c>
      <c r="D1100" s="39" t="str">
        <f>HNTopUp!F136</f>
        <v>EHCP</v>
      </c>
      <c r="E1100" s="294">
        <f>HNTopUp!Q136</f>
        <v>16340.436923076923</v>
      </c>
      <c r="F1100" s="294">
        <f>HNTopUp!R136</f>
        <v>8170.2184615384613</v>
      </c>
      <c r="G1100" s="294"/>
      <c r="H1100" s="294"/>
      <c r="I1100" s="294"/>
      <c r="J1100" s="294"/>
      <c r="K1100" s="294"/>
      <c r="L1100" s="294"/>
      <c r="M1100" s="294"/>
      <c r="N1100" s="294"/>
      <c r="O1100" s="294"/>
      <c r="P1100" s="294"/>
    </row>
    <row r="1101" spans="1:16" x14ac:dyDescent="0.25">
      <c r="A1101" s="39" t="s">
        <v>915</v>
      </c>
      <c r="B1101" s="39">
        <f>HNTopUp!C137</f>
        <v>3021002</v>
      </c>
      <c r="C1101" s="331" t="str">
        <f>HNTopUp!D137</f>
        <v>Moss Hall Nursery</v>
      </c>
      <c r="D1101" s="39" t="str">
        <f>HNTopUp!F137</f>
        <v>EHCP</v>
      </c>
      <c r="E1101" s="294">
        <f>HNTopUp!Q137</f>
        <v>1029.2892307692307</v>
      </c>
      <c r="F1101" s="294">
        <f>HNTopUp!R137</f>
        <v>514.64461538461535</v>
      </c>
      <c r="G1101" s="294"/>
      <c r="H1101" s="294"/>
      <c r="I1101" s="294"/>
      <c r="J1101" s="294"/>
      <c r="K1101" s="294"/>
      <c r="L1101" s="294"/>
      <c r="M1101" s="294"/>
      <c r="N1101" s="294"/>
      <c r="O1101" s="294"/>
      <c r="P1101" s="294"/>
    </row>
    <row r="1102" spans="1:16" x14ac:dyDescent="0.25">
      <c r="A1102" s="39" t="s">
        <v>915</v>
      </c>
      <c r="B1102" s="39">
        <f>HNTopUp!C138</f>
        <v>3021002</v>
      </c>
      <c r="C1102" s="331" t="str">
        <f>HNTopUp!D138</f>
        <v>Moss Hall Nursery</v>
      </c>
      <c r="D1102" s="39" t="str">
        <f>HNTopUp!F138</f>
        <v>SENInclusion</v>
      </c>
      <c r="E1102" s="294">
        <f>HNTopUp!Q138</f>
        <v>3759.5869230769231</v>
      </c>
      <c r="F1102" s="294">
        <f>HNTopUp!R138</f>
        <v>1879.7934615384615</v>
      </c>
      <c r="G1102" s="294"/>
      <c r="H1102" s="294"/>
      <c r="I1102" s="294"/>
      <c r="J1102" s="294"/>
      <c r="K1102" s="294"/>
      <c r="L1102" s="294"/>
      <c r="M1102" s="294"/>
      <c r="N1102" s="294"/>
      <c r="O1102" s="294"/>
      <c r="P1102" s="294"/>
    </row>
    <row r="1103" spans="1:16" x14ac:dyDescent="0.25">
      <c r="A1103" s="39" t="s">
        <v>915</v>
      </c>
      <c r="B1103" s="39">
        <f>HNTopUp!C139</f>
        <v>3022053</v>
      </c>
      <c r="C1103" s="331" t="str">
        <f>HNTopUp!D139</f>
        <v>Noam Primary School</v>
      </c>
      <c r="D1103" s="39" t="str">
        <f>HNTopUp!F139</f>
        <v>EHCP</v>
      </c>
      <c r="E1103" s="294">
        <f>HNTopUp!Q139</f>
        <v>3600.998461538461</v>
      </c>
      <c r="F1103" s="294">
        <f>HNTopUp!R139</f>
        <v>1800.4992307692305</v>
      </c>
      <c r="G1103" s="294"/>
      <c r="H1103" s="294"/>
      <c r="I1103" s="294"/>
      <c r="J1103" s="294"/>
      <c r="K1103" s="294"/>
      <c r="L1103" s="294"/>
      <c r="M1103" s="294"/>
      <c r="N1103" s="294"/>
      <c r="O1103" s="294"/>
      <c r="P1103" s="294"/>
    </row>
    <row r="1104" spans="1:16" x14ac:dyDescent="0.25">
      <c r="A1104" s="39" t="s">
        <v>915</v>
      </c>
      <c r="B1104" s="39">
        <f>HNTopUp!C140</f>
        <v>3022053</v>
      </c>
      <c r="C1104" s="331" t="str">
        <f>HNTopUp!D140</f>
        <v>Noam Primary School</v>
      </c>
      <c r="D1104" s="39" t="str">
        <f>HNTopUp!F140</f>
        <v>EHCP</v>
      </c>
      <c r="E1104" s="294">
        <f>HNTopUp!Q140</f>
        <v>792.88461538461536</v>
      </c>
      <c r="F1104" s="294">
        <f>HNTopUp!R140</f>
        <v>396.44230769230768</v>
      </c>
      <c r="G1104" s="294"/>
      <c r="H1104" s="294"/>
      <c r="I1104" s="294"/>
      <c r="J1104" s="294"/>
      <c r="K1104" s="294"/>
      <c r="L1104" s="294"/>
      <c r="M1104" s="294"/>
      <c r="N1104" s="294"/>
      <c r="O1104" s="294"/>
      <c r="P1104" s="294"/>
    </row>
    <row r="1105" spans="1:16" x14ac:dyDescent="0.25">
      <c r="A1105" s="39" t="s">
        <v>915</v>
      </c>
      <c r="B1105" s="39">
        <f>HNTopUp!C141</f>
        <v>3022045</v>
      </c>
      <c r="C1105" s="331" t="str">
        <f>HNTopUp!D141</f>
        <v>Northside School</v>
      </c>
      <c r="D1105" s="39" t="str">
        <f>HNTopUp!F141</f>
        <v>EHCP</v>
      </c>
      <c r="E1105" s="294">
        <f>HNTopUp!Q141</f>
        <v>11347.858461538463</v>
      </c>
      <c r="F1105" s="294">
        <f>HNTopUp!R141</f>
        <v>5673.9292307692313</v>
      </c>
      <c r="G1105" s="294"/>
      <c r="H1105" s="294"/>
      <c r="I1105" s="294"/>
      <c r="J1105" s="294"/>
      <c r="K1105" s="294"/>
      <c r="L1105" s="294"/>
      <c r="M1105" s="294"/>
      <c r="N1105" s="294"/>
      <c r="O1105" s="294"/>
      <c r="P1105" s="294"/>
    </row>
    <row r="1106" spans="1:16" x14ac:dyDescent="0.25">
      <c r="A1106" s="39" t="s">
        <v>915</v>
      </c>
      <c r="B1106" s="39">
        <f>HNTopUp!C142</f>
        <v>3022045</v>
      </c>
      <c r="C1106" s="331" t="str">
        <f>HNTopUp!D142</f>
        <v>Northside School</v>
      </c>
      <c r="D1106" s="39" t="str">
        <f>HNTopUp!F142</f>
        <v>EHCP</v>
      </c>
      <c r="E1106" s="294">
        <f>HNTopUp!Q142</f>
        <v>237.86615384615385</v>
      </c>
      <c r="F1106" s="294">
        <f>HNTopUp!R142</f>
        <v>118.93307692307692</v>
      </c>
      <c r="G1106" s="294"/>
      <c r="H1106" s="294"/>
      <c r="I1106" s="294"/>
      <c r="J1106" s="294"/>
      <c r="K1106" s="294"/>
      <c r="L1106" s="294"/>
      <c r="M1106" s="294"/>
      <c r="N1106" s="294"/>
      <c r="O1106" s="294"/>
      <c r="P1106" s="294"/>
    </row>
    <row r="1107" spans="1:16" x14ac:dyDescent="0.25">
      <c r="A1107" s="39" t="s">
        <v>915</v>
      </c>
      <c r="B1107" s="39">
        <f>HNTopUp!C143</f>
        <v>3027005</v>
      </c>
      <c r="C1107" s="331" t="str">
        <f>HNTopUp!D143</f>
        <v>Northway</v>
      </c>
      <c r="D1107" s="39" t="str">
        <f>HNTopUp!F143</f>
        <v>Special</v>
      </c>
      <c r="E1107" s="294">
        <f>HNTopUp!Q143</f>
        <v>236874.82</v>
      </c>
      <c r="F1107" s="294">
        <f>HNTopUp!R143</f>
        <v>118437.41</v>
      </c>
      <c r="G1107" s="294"/>
      <c r="H1107" s="294"/>
      <c r="I1107" s="294"/>
      <c r="J1107" s="294"/>
      <c r="K1107" s="294"/>
      <c r="L1107" s="294"/>
      <c r="M1107" s="294"/>
      <c r="N1107" s="294"/>
      <c r="O1107" s="294"/>
      <c r="P1107" s="294"/>
    </row>
    <row r="1108" spans="1:16" x14ac:dyDescent="0.25">
      <c r="A1108" s="39" t="s">
        <v>915</v>
      </c>
      <c r="B1108" s="39">
        <f>HNTopUp!C144</f>
        <v>3025950</v>
      </c>
      <c r="C1108" s="331" t="str">
        <f>HNTopUp!D144</f>
        <v>Oak Hill School</v>
      </c>
      <c r="D1108" s="39" t="str">
        <f>HNTopUp!F144</f>
        <v>Special</v>
      </c>
      <c r="E1108" s="294">
        <f>HNTopUp!Q144</f>
        <v>107121.53692307693</v>
      </c>
      <c r="F1108" s="294">
        <f>HNTopUp!R144</f>
        <v>53560.768461538464</v>
      </c>
      <c r="G1108" s="294"/>
      <c r="H1108" s="294"/>
      <c r="I1108" s="294"/>
      <c r="J1108" s="294"/>
      <c r="K1108" s="294"/>
      <c r="L1108" s="294"/>
      <c r="M1108" s="294"/>
      <c r="N1108" s="294"/>
      <c r="O1108" s="294"/>
      <c r="P1108" s="294"/>
    </row>
    <row r="1109" spans="1:16" x14ac:dyDescent="0.25">
      <c r="A1109" s="39" t="s">
        <v>915</v>
      </c>
      <c r="B1109" s="39">
        <f>HNTopUp!C145</f>
        <v>3027000</v>
      </c>
      <c r="C1109" s="331" t="str">
        <f>HNTopUp!D145</f>
        <v>Oak Lodge Academy</v>
      </c>
      <c r="D1109" s="39" t="str">
        <f>HNTopUp!F145</f>
        <v>Special</v>
      </c>
      <c r="E1109" s="294">
        <f>HNTopUp!Q145</f>
        <v>389781.66820512828</v>
      </c>
      <c r="F1109" s="294">
        <f>HNTopUp!R145</f>
        <v>194890.83410256414</v>
      </c>
      <c r="G1109" s="294"/>
      <c r="H1109" s="294"/>
      <c r="I1109" s="294"/>
      <c r="J1109" s="294"/>
      <c r="K1109" s="294"/>
      <c r="L1109" s="294"/>
      <c r="M1109" s="294"/>
      <c r="N1109" s="294"/>
      <c r="O1109" s="294"/>
      <c r="P1109" s="294"/>
    </row>
    <row r="1110" spans="1:16" x14ac:dyDescent="0.25">
      <c r="A1110" s="39" t="s">
        <v>915</v>
      </c>
      <c r="B1110" s="39">
        <f>HNTopUp!C146</f>
        <v>3027009</v>
      </c>
      <c r="C1110" s="331" t="str">
        <f>HNTopUp!D146</f>
        <v>Oakleigh</v>
      </c>
      <c r="D1110" s="39" t="str">
        <f>HNTopUp!F146</f>
        <v>Special</v>
      </c>
      <c r="E1110" s="294">
        <f>HNTopUp!Q146</f>
        <v>285602.63897435903</v>
      </c>
      <c r="F1110" s="294">
        <f>HNTopUp!R146</f>
        <v>142801.31948717951</v>
      </c>
      <c r="G1110" s="294"/>
      <c r="H1110" s="294"/>
      <c r="I1110" s="294"/>
      <c r="J1110" s="294"/>
      <c r="K1110" s="294"/>
      <c r="L1110" s="294"/>
      <c r="M1110" s="294"/>
      <c r="N1110" s="294"/>
      <c r="O1110" s="294"/>
      <c r="P1110" s="294"/>
    </row>
    <row r="1111" spans="1:16" x14ac:dyDescent="0.25">
      <c r="A1111" s="39" t="s">
        <v>915</v>
      </c>
      <c r="B1111" s="39">
        <f>HNTopUp!C147</f>
        <v>3022077</v>
      </c>
      <c r="C1111" s="331" t="str">
        <f>HNTopUp!D147</f>
        <v>Orion Primary School</v>
      </c>
      <c r="D1111" s="39" t="str">
        <f>HNTopUp!F147</f>
        <v>ARPs</v>
      </c>
      <c r="E1111" s="294">
        <f>HNTopUp!Q147</f>
        <v>58203.026153846142</v>
      </c>
      <c r="F1111" s="294">
        <f>HNTopUp!R147</f>
        <v>29101.513076923071</v>
      </c>
      <c r="G1111" s="294"/>
      <c r="H1111" s="294"/>
      <c r="I1111" s="294"/>
      <c r="J1111" s="294"/>
      <c r="K1111" s="294"/>
      <c r="L1111" s="294"/>
      <c r="M1111" s="294"/>
      <c r="N1111" s="294"/>
      <c r="O1111" s="294"/>
      <c r="P1111" s="294"/>
    </row>
    <row r="1112" spans="1:16" x14ac:dyDescent="0.25">
      <c r="A1112" s="39" t="s">
        <v>915</v>
      </c>
      <c r="B1112" s="39">
        <f>HNTopUp!C148</f>
        <v>3022077</v>
      </c>
      <c r="C1112" s="331" t="str">
        <f>HNTopUp!D148</f>
        <v>Orion Primary School</v>
      </c>
      <c r="D1112" s="39" t="str">
        <f>HNTopUp!F148</f>
        <v>EHCP</v>
      </c>
      <c r="E1112" s="294">
        <f>HNTopUp!Q148</f>
        <v>50682.130256410259</v>
      </c>
      <c r="F1112" s="294">
        <f>HNTopUp!R148</f>
        <v>25341.065128205129</v>
      </c>
      <c r="G1112" s="294"/>
      <c r="H1112" s="294"/>
      <c r="I1112" s="294"/>
      <c r="J1112" s="294"/>
      <c r="K1112" s="294"/>
      <c r="L1112" s="294"/>
      <c r="M1112" s="294"/>
      <c r="N1112" s="294"/>
      <c r="O1112" s="294"/>
      <c r="P1112" s="294"/>
    </row>
    <row r="1113" spans="1:16" x14ac:dyDescent="0.25">
      <c r="A1113" s="39" t="s">
        <v>915</v>
      </c>
      <c r="B1113" s="39">
        <f>HNTopUp!C149</f>
        <v>3022077</v>
      </c>
      <c r="C1113" s="331" t="str">
        <f>HNTopUp!D149</f>
        <v>Orion Primary School</v>
      </c>
      <c r="D1113" s="39" t="str">
        <f>HNTopUp!F149</f>
        <v>EHCP</v>
      </c>
      <c r="E1113" s="294">
        <f>HNTopUp!Q149</f>
        <v>2220.08</v>
      </c>
      <c r="F1113" s="294">
        <f>HNTopUp!R149</f>
        <v>1110.04</v>
      </c>
      <c r="G1113" s="294"/>
      <c r="H1113" s="294"/>
      <c r="I1113" s="294"/>
      <c r="J1113" s="294"/>
      <c r="K1113" s="294"/>
      <c r="L1113" s="294"/>
      <c r="M1113" s="294"/>
      <c r="N1113" s="294"/>
      <c r="O1113" s="294"/>
      <c r="P1113" s="294"/>
    </row>
    <row r="1114" spans="1:16" x14ac:dyDescent="0.25">
      <c r="A1114" s="39" t="s">
        <v>915</v>
      </c>
      <c r="B1114" s="39">
        <f>HNTopUp!C150</f>
        <v>3022077</v>
      </c>
      <c r="C1114" s="331" t="str">
        <f>HNTopUp!D150</f>
        <v>Orion Primary School</v>
      </c>
      <c r="D1114" s="39" t="str">
        <f>HNTopUp!F150</f>
        <v>SENInclusion</v>
      </c>
      <c r="E1114" s="294">
        <f>HNTopUp!Q150</f>
        <v>4327.4807692307695</v>
      </c>
      <c r="F1114" s="294">
        <f>HNTopUp!R150</f>
        <v>2163.7403846153848</v>
      </c>
      <c r="G1114" s="294"/>
      <c r="H1114" s="294"/>
      <c r="I1114" s="294"/>
      <c r="J1114" s="294"/>
      <c r="K1114" s="294"/>
      <c r="L1114" s="294"/>
      <c r="M1114" s="294"/>
      <c r="N1114" s="294"/>
      <c r="O1114" s="294"/>
      <c r="P1114" s="294"/>
    </row>
    <row r="1115" spans="1:16" x14ac:dyDescent="0.25">
      <c r="A1115" s="39" t="s">
        <v>915</v>
      </c>
      <c r="B1115" s="39">
        <f>HNTopUp!C151</f>
        <v>3025201</v>
      </c>
      <c r="C1115" s="331" t="str">
        <f>HNTopUp!D151</f>
        <v>Osidge Primary School</v>
      </c>
      <c r="D1115" s="39" t="str">
        <f>HNTopUp!F151</f>
        <v>EHCP</v>
      </c>
      <c r="E1115" s="294">
        <f>HNTopUp!Q151</f>
        <v>9270.3923076923056</v>
      </c>
      <c r="F1115" s="294">
        <f>HNTopUp!R151</f>
        <v>4635.1961538461528</v>
      </c>
      <c r="G1115" s="294"/>
      <c r="H1115" s="294"/>
      <c r="I1115" s="294"/>
      <c r="J1115" s="294"/>
      <c r="K1115" s="294"/>
      <c r="L1115" s="294"/>
      <c r="M1115" s="294"/>
      <c r="N1115" s="294"/>
      <c r="O1115" s="294"/>
      <c r="P1115" s="294"/>
    </row>
    <row r="1116" spans="1:16" x14ac:dyDescent="0.25">
      <c r="A1116" s="39" t="s">
        <v>915</v>
      </c>
      <c r="B1116" s="39">
        <f>HNTopUp!C152</f>
        <v>3023501</v>
      </c>
      <c r="C1116" s="331" t="str">
        <f>HNTopUp!D152</f>
        <v>Our Lady of Lourdes School</v>
      </c>
      <c r="D1116" s="39" t="str">
        <f>HNTopUp!F152</f>
        <v>EHCP</v>
      </c>
      <c r="E1116" s="294">
        <f>HNTopUp!Q152</f>
        <v>6480.1415384615384</v>
      </c>
      <c r="F1116" s="294">
        <f>HNTopUp!R152</f>
        <v>3240.0707692307692</v>
      </c>
      <c r="G1116" s="294"/>
      <c r="H1116" s="294"/>
      <c r="I1116" s="294"/>
      <c r="J1116" s="294"/>
      <c r="K1116" s="294"/>
      <c r="L1116" s="294"/>
      <c r="M1116" s="294"/>
      <c r="N1116" s="294"/>
      <c r="O1116" s="294"/>
      <c r="P1116" s="294"/>
    </row>
    <row r="1117" spans="1:16" x14ac:dyDescent="0.25">
      <c r="A1117" s="39" t="s">
        <v>915</v>
      </c>
      <c r="B1117" s="39">
        <f>HNTopUp!C153</f>
        <v>3023501</v>
      </c>
      <c r="C1117" s="331" t="str">
        <f>HNTopUp!D153</f>
        <v>Our Lady of Lourdes School</v>
      </c>
      <c r="D1117" s="39" t="str">
        <f>HNTopUp!F153</f>
        <v>SENInclusion</v>
      </c>
      <c r="E1117" s="294">
        <f>HNTopUp!Q153</f>
        <v>454.86615384615385</v>
      </c>
      <c r="F1117" s="294">
        <f>HNTopUp!R153</f>
        <v>227.43307692307692</v>
      </c>
      <c r="G1117" s="294"/>
      <c r="H1117" s="294"/>
      <c r="I1117" s="294"/>
      <c r="J1117" s="294"/>
      <c r="K1117" s="294"/>
      <c r="L1117" s="294"/>
      <c r="M1117" s="294"/>
      <c r="N1117" s="294"/>
      <c r="O1117" s="294"/>
      <c r="P1117" s="294"/>
    </row>
    <row r="1118" spans="1:16" x14ac:dyDescent="0.25">
      <c r="A1118" s="39" t="s">
        <v>915</v>
      </c>
      <c r="B1118" s="39">
        <f>HNTopUp!C154</f>
        <v>3022078</v>
      </c>
      <c r="C1118" s="331" t="str">
        <f>HNTopUp!D154</f>
        <v>Pardes House School</v>
      </c>
      <c r="D1118" s="39" t="str">
        <f>HNTopUp!F154</f>
        <v>EHCP</v>
      </c>
      <c r="E1118" s="294">
        <f>HNTopUp!Q154</f>
        <v>9424.0523076923073</v>
      </c>
      <c r="F1118" s="294">
        <f>HNTopUp!R154</f>
        <v>4712.0261538461536</v>
      </c>
      <c r="G1118" s="294"/>
      <c r="H1118" s="294"/>
      <c r="I1118" s="294"/>
      <c r="J1118" s="294"/>
      <c r="K1118" s="294"/>
      <c r="L1118" s="294"/>
      <c r="M1118" s="294"/>
      <c r="N1118" s="294"/>
      <c r="O1118" s="294"/>
      <c r="P1118" s="294"/>
    </row>
    <row r="1119" spans="1:16" x14ac:dyDescent="0.25">
      <c r="A1119" s="39" t="s">
        <v>915</v>
      </c>
      <c r="B1119" s="39">
        <f>HNTopUp!C155</f>
        <v>3022038</v>
      </c>
      <c r="C1119" s="331" t="str">
        <f>HNTopUp!D155</f>
        <v>Parkfield Primary School</v>
      </c>
      <c r="D1119" s="39" t="str">
        <f>HNTopUp!F155</f>
        <v>EHCP</v>
      </c>
      <c r="E1119" s="294">
        <f>HNTopUp!Q155</f>
        <v>9772.1415384615375</v>
      </c>
      <c r="F1119" s="294">
        <f>HNTopUp!R155</f>
        <v>4886.0707692307687</v>
      </c>
      <c r="G1119" s="294"/>
      <c r="H1119" s="294"/>
      <c r="I1119" s="294"/>
      <c r="J1119" s="294"/>
      <c r="K1119" s="294"/>
      <c r="L1119" s="294"/>
      <c r="M1119" s="294"/>
      <c r="N1119" s="294"/>
      <c r="O1119" s="294"/>
      <c r="P1119" s="294"/>
    </row>
    <row r="1120" spans="1:16" x14ac:dyDescent="0.25">
      <c r="A1120" s="39" t="s">
        <v>915</v>
      </c>
      <c r="B1120" s="39">
        <f>HNTopUp!C156</f>
        <v>3022038</v>
      </c>
      <c r="C1120" s="331" t="str">
        <f>HNTopUp!D156</f>
        <v>Parkfield Primary School</v>
      </c>
      <c r="D1120" s="39" t="str">
        <f>HNTopUp!F156</f>
        <v>SENInclusion</v>
      </c>
      <c r="E1120" s="294">
        <f>HNTopUp!Q156</f>
        <v>2095.8107692307694</v>
      </c>
      <c r="F1120" s="294">
        <f>HNTopUp!R156</f>
        <v>1047.9053846153847</v>
      </c>
      <c r="G1120" s="294"/>
      <c r="H1120" s="294"/>
      <c r="I1120" s="294"/>
      <c r="J1120" s="294"/>
      <c r="K1120" s="294"/>
      <c r="L1120" s="294"/>
      <c r="M1120" s="294"/>
      <c r="N1120" s="294"/>
      <c r="O1120" s="294"/>
      <c r="P1120" s="294"/>
    </row>
    <row r="1121" spans="1:16" x14ac:dyDescent="0.25">
      <c r="A1121" s="39" t="s">
        <v>915</v>
      </c>
      <c r="B1121" s="39">
        <f>HNTopUp!C157</f>
        <v>3021100</v>
      </c>
      <c r="C1121" s="331" t="str">
        <f>HNTopUp!D157</f>
        <v>Pavilion</v>
      </c>
      <c r="D1121" s="39" t="str">
        <f>HNTopUp!F157</f>
        <v>PRUs</v>
      </c>
      <c r="E1121" s="294">
        <f>HNTopUp!Q157</f>
        <v>152918.95128205128</v>
      </c>
      <c r="F1121" s="294">
        <f>HNTopUp!R157</f>
        <v>76459.475641025638</v>
      </c>
      <c r="G1121" s="294"/>
      <c r="H1121" s="294"/>
      <c r="I1121" s="294"/>
      <c r="J1121" s="294"/>
      <c r="K1121" s="294"/>
      <c r="L1121" s="294"/>
      <c r="M1121" s="294"/>
      <c r="N1121" s="294"/>
      <c r="O1121" s="294"/>
      <c r="P1121" s="294"/>
    </row>
    <row r="1122" spans="1:16" x14ac:dyDescent="0.25">
      <c r="A1122" s="39" t="s">
        <v>915</v>
      </c>
      <c r="B1122" s="39">
        <f>HNTopUp!C158</f>
        <v>3024208</v>
      </c>
      <c r="C1122" s="331" t="str">
        <f>HNTopUp!D158</f>
        <v>Queen Elizabeth's Girls' School</v>
      </c>
      <c r="D1122" s="39" t="str">
        <f>HNTopUp!F158</f>
        <v>EHCP</v>
      </c>
      <c r="E1122" s="294">
        <f>HNTopUp!Q158</f>
        <v>9637.0015384615381</v>
      </c>
      <c r="F1122" s="294">
        <f>HNTopUp!R158</f>
        <v>4818.500769230769</v>
      </c>
      <c r="G1122" s="294"/>
      <c r="H1122" s="294"/>
      <c r="I1122" s="294"/>
      <c r="J1122" s="294"/>
      <c r="K1122" s="294"/>
      <c r="L1122" s="294"/>
      <c r="M1122" s="294"/>
      <c r="N1122" s="294"/>
      <c r="O1122" s="294"/>
      <c r="P1122" s="294"/>
    </row>
    <row r="1123" spans="1:16" x14ac:dyDescent="0.25">
      <c r="A1123" s="39" t="s">
        <v>915</v>
      </c>
      <c r="B1123" s="39">
        <f>HNTopUp!C159</f>
        <v>3022072</v>
      </c>
      <c r="C1123" s="331" t="str">
        <f>HNTopUp!D159</f>
        <v>Queenswell Junior School</v>
      </c>
      <c r="D1123" s="39" t="str">
        <f>HNTopUp!F159</f>
        <v>EHCP</v>
      </c>
      <c r="E1123" s="294">
        <f>HNTopUp!Q159</f>
        <v>23920.141538461536</v>
      </c>
      <c r="F1123" s="294">
        <f>HNTopUp!R159</f>
        <v>11960.070769230768</v>
      </c>
      <c r="G1123" s="294"/>
      <c r="H1123" s="294"/>
      <c r="I1123" s="294"/>
      <c r="J1123" s="294"/>
      <c r="K1123" s="294"/>
      <c r="L1123" s="294"/>
      <c r="M1123" s="294"/>
      <c r="N1123" s="294"/>
      <c r="O1123" s="294"/>
      <c r="P1123" s="294"/>
    </row>
    <row r="1124" spans="1:16" x14ac:dyDescent="0.25">
      <c r="A1124" s="39" t="s">
        <v>915</v>
      </c>
      <c r="B1124" s="39">
        <f>HNTopUp!C160</f>
        <v>3022072</v>
      </c>
      <c r="C1124" s="331" t="str">
        <f>HNTopUp!D160</f>
        <v>Queenswell Junior School</v>
      </c>
      <c r="D1124" s="39" t="str">
        <f>HNTopUp!F160</f>
        <v>SENInclusion</v>
      </c>
      <c r="E1124" s="294">
        <f>HNTopUp!Q160</f>
        <v>986.35384615384623</v>
      </c>
      <c r="F1124" s="294">
        <f>HNTopUp!R160</f>
        <v>493.17692307692312</v>
      </c>
      <c r="G1124" s="294"/>
      <c r="H1124" s="294"/>
      <c r="I1124" s="294"/>
      <c r="J1124" s="294"/>
      <c r="K1124" s="294"/>
      <c r="L1124" s="294"/>
      <c r="M1124" s="294"/>
      <c r="N1124" s="294"/>
      <c r="O1124" s="294"/>
      <c r="P1124" s="294"/>
    </row>
    <row r="1125" spans="1:16" x14ac:dyDescent="0.25">
      <c r="A1125" s="39" t="s">
        <v>915</v>
      </c>
      <c r="B1125" s="39">
        <f>HNTopUp!C161</f>
        <v>3022004</v>
      </c>
      <c r="C1125" s="331" t="str">
        <f>HNTopUp!D161</f>
        <v>Rimon Jewish Primary School</v>
      </c>
      <c r="D1125" s="39" t="str">
        <f>HNTopUp!F161</f>
        <v>EHCP</v>
      </c>
      <c r="E1125" s="294">
        <f>HNTopUp!Q161</f>
        <v>7031.6030769230765</v>
      </c>
      <c r="F1125" s="294">
        <f>HNTopUp!R161</f>
        <v>3515.8015384615383</v>
      </c>
      <c r="G1125" s="294"/>
      <c r="H1125" s="294"/>
      <c r="I1125" s="294"/>
      <c r="J1125" s="294"/>
      <c r="K1125" s="294"/>
      <c r="L1125" s="294"/>
      <c r="M1125" s="294"/>
      <c r="N1125" s="294"/>
      <c r="O1125" s="294"/>
      <c r="P1125" s="294"/>
    </row>
    <row r="1126" spans="1:16" x14ac:dyDescent="0.25">
      <c r="A1126" s="39" t="s">
        <v>915</v>
      </c>
      <c r="B1126" s="39">
        <f>HNTopUp!C162</f>
        <v>3023512</v>
      </c>
      <c r="C1126" s="331" t="str">
        <f>HNTopUp!D162</f>
        <v>Rosh Pinah</v>
      </c>
      <c r="D1126" s="39" t="str">
        <f>HNTopUp!F162</f>
        <v>EHCP</v>
      </c>
      <c r="E1126" s="294">
        <f>HNTopUp!Q162</f>
        <v>5456.0784615384619</v>
      </c>
      <c r="F1126" s="294">
        <f>HNTopUp!R162</f>
        <v>2728.0392307692309</v>
      </c>
      <c r="G1126" s="294"/>
      <c r="H1126" s="294"/>
      <c r="I1126" s="294"/>
      <c r="J1126" s="294"/>
      <c r="K1126" s="294"/>
      <c r="L1126" s="294"/>
      <c r="M1126" s="294"/>
      <c r="N1126" s="294"/>
      <c r="O1126" s="294"/>
      <c r="P1126" s="294"/>
    </row>
    <row r="1127" spans="1:16" x14ac:dyDescent="0.25">
      <c r="A1127" s="39" t="s">
        <v>915</v>
      </c>
      <c r="B1127" s="39">
        <f>HNTopUp!C163</f>
        <v>3022041</v>
      </c>
      <c r="C1127" s="331" t="str">
        <f>HNTopUp!D163</f>
        <v>Sacks Morasha Academy</v>
      </c>
      <c r="D1127" s="39" t="str">
        <f>HNTopUp!F163</f>
        <v>EHCP</v>
      </c>
      <c r="E1127" s="294">
        <f>HNTopUp!Q163</f>
        <v>1329.283076923077</v>
      </c>
      <c r="F1127" s="294">
        <f>HNTopUp!R163</f>
        <v>664.64153846153852</v>
      </c>
      <c r="G1127" s="294"/>
      <c r="H1127" s="294"/>
      <c r="I1127" s="294"/>
      <c r="J1127" s="294"/>
      <c r="K1127" s="294"/>
      <c r="L1127" s="294"/>
      <c r="M1127" s="294"/>
      <c r="N1127" s="294"/>
      <c r="O1127" s="294"/>
      <c r="P1127" s="294"/>
    </row>
    <row r="1128" spans="1:16" x14ac:dyDescent="0.25">
      <c r="A1128" s="39" t="s">
        <v>915</v>
      </c>
      <c r="B1128" s="39">
        <f>HNTopUp!C164</f>
        <v>3023510</v>
      </c>
      <c r="C1128" s="331" t="str">
        <f>HNTopUp!D164</f>
        <v>Sacred Heart School</v>
      </c>
      <c r="D1128" s="39" t="str">
        <f>HNTopUp!F164</f>
        <v>EHCP</v>
      </c>
      <c r="E1128" s="294">
        <f>HNTopUp!Q164</f>
        <v>12954.629230769231</v>
      </c>
      <c r="F1128" s="294">
        <f>HNTopUp!R164</f>
        <v>6477.3146153846155</v>
      </c>
      <c r="G1128" s="294"/>
      <c r="H1128" s="294"/>
      <c r="I1128" s="294"/>
      <c r="J1128" s="294"/>
      <c r="K1128" s="294"/>
      <c r="L1128" s="294"/>
      <c r="M1128" s="294"/>
      <c r="N1128" s="294"/>
      <c r="O1128" s="294"/>
      <c r="P1128" s="294"/>
    </row>
    <row r="1129" spans="1:16" x14ac:dyDescent="0.25">
      <c r="A1129" s="39" t="s">
        <v>915</v>
      </c>
      <c r="B1129" s="39">
        <f>HNTopUp!C165</f>
        <v>3024011</v>
      </c>
      <c r="C1129" s="331" t="str">
        <f>HNTopUp!D165</f>
        <v>Saracens High School</v>
      </c>
      <c r="D1129" s="39" t="str">
        <f>HNTopUp!F165</f>
        <v>EHCP</v>
      </c>
      <c r="E1129" s="294">
        <f>HNTopUp!Q165</f>
        <v>23094.679999999997</v>
      </c>
      <c r="F1129" s="294">
        <f>HNTopUp!R165</f>
        <v>11547.339999999998</v>
      </c>
      <c r="G1129" s="294"/>
      <c r="H1129" s="294"/>
      <c r="I1129" s="294"/>
      <c r="J1129" s="294"/>
      <c r="K1129" s="294"/>
      <c r="L1129" s="294"/>
      <c r="M1129" s="294"/>
      <c r="N1129" s="294"/>
      <c r="O1129" s="294"/>
      <c r="P1129" s="294"/>
    </row>
    <row r="1130" spans="1:16" x14ac:dyDescent="0.25">
      <c r="A1130" s="39" t="s">
        <v>915</v>
      </c>
      <c r="B1130" s="39">
        <f>HNTopUp!C166</f>
        <v>3023502</v>
      </c>
      <c r="C1130" s="331" t="str">
        <f>HNTopUp!D166</f>
        <v>St Agnes RC Primary School</v>
      </c>
      <c r="D1130" s="39" t="str">
        <f>HNTopUp!F166</f>
        <v>EHCP</v>
      </c>
      <c r="E1130" s="294">
        <f>HNTopUp!Q166</f>
        <v>13722.678461538462</v>
      </c>
      <c r="F1130" s="294">
        <f>HNTopUp!R166</f>
        <v>6861.3392307692311</v>
      </c>
      <c r="G1130" s="294"/>
      <c r="H1130" s="294"/>
      <c r="I1130" s="294"/>
      <c r="J1130" s="294"/>
      <c r="K1130" s="294"/>
      <c r="L1130" s="294"/>
      <c r="M1130" s="294"/>
      <c r="N1130" s="294"/>
      <c r="O1130" s="294"/>
      <c r="P1130" s="294"/>
    </row>
    <row r="1131" spans="1:16" x14ac:dyDescent="0.25">
      <c r="A1131" s="39" t="s">
        <v>915</v>
      </c>
      <c r="B1131" s="39">
        <f>HNTopUp!C167</f>
        <v>3023502</v>
      </c>
      <c r="C1131" s="331" t="str">
        <f>HNTopUp!D167</f>
        <v>St Agnes RC Primary School</v>
      </c>
      <c r="D1131" s="39" t="str">
        <f>HNTopUp!F167</f>
        <v>SENInclusion</v>
      </c>
      <c r="E1131" s="294">
        <f>HNTopUp!Q167</f>
        <v>682</v>
      </c>
      <c r="F1131" s="294">
        <f>HNTopUp!R167</f>
        <v>341</v>
      </c>
      <c r="G1131" s="294"/>
      <c r="H1131" s="294"/>
      <c r="I1131" s="294"/>
      <c r="J1131" s="294"/>
      <c r="K1131" s="294"/>
      <c r="L1131" s="294"/>
      <c r="M1131" s="294"/>
      <c r="N1131" s="294"/>
      <c r="O1131" s="294"/>
      <c r="P1131" s="294"/>
    </row>
    <row r="1132" spans="1:16" x14ac:dyDescent="0.25">
      <c r="A1132" s="39" t="s">
        <v>915</v>
      </c>
      <c r="B1132" s="39">
        <f>HNTopUp!C168</f>
        <v>3024000</v>
      </c>
      <c r="C1132" s="331" t="str">
        <f>HNTopUp!D168</f>
        <v>St Andrew the Apostle Greek Orthodox School</v>
      </c>
      <c r="D1132" s="39" t="str">
        <f>HNTopUp!F168</f>
        <v>EHCP</v>
      </c>
      <c r="E1132" s="294">
        <f>HNTopUp!Q168</f>
        <v>4209.6938461538466</v>
      </c>
      <c r="F1132" s="294">
        <f>HNTopUp!R168</f>
        <v>2104.8469230769233</v>
      </c>
      <c r="G1132" s="294"/>
      <c r="H1132" s="294"/>
      <c r="I1132" s="294"/>
      <c r="J1132" s="294"/>
      <c r="K1132" s="294"/>
      <c r="L1132" s="294"/>
      <c r="M1132" s="294"/>
      <c r="N1132" s="294"/>
      <c r="O1132" s="294"/>
      <c r="P1132" s="294"/>
    </row>
    <row r="1133" spans="1:16" x14ac:dyDescent="0.25">
      <c r="A1133" s="39" t="s">
        <v>915</v>
      </c>
      <c r="B1133" s="39">
        <f>HNTopUp!C169</f>
        <v>3023315</v>
      </c>
      <c r="C1133" s="331" t="str">
        <f>HNTopUp!D169</f>
        <v>St Andrew's C E</v>
      </c>
      <c r="D1133" s="39" t="str">
        <f>HNTopUp!F169</f>
        <v>EHCP</v>
      </c>
      <c r="E1133" s="294">
        <f>HNTopUp!Q169</f>
        <v>2774.8723076923075</v>
      </c>
      <c r="F1133" s="294">
        <f>HNTopUp!R169</f>
        <v>1387.4361538461537</v>
      </c>
      <c r="G1133" s="294"/>
      <c r="H1133" s="294"/>
      <c r="I1133" s="294"/>
      <c r="J1133" s="294"/>
      <c r="K1133" s="294"/>
      <c r="L1133" s="294"/>
      <c r="M1133" s="294"/>
      <c r="N1133" s="294"/>
      <c r="O1133" s="294"/>
      <c r="P1133" s="294"/>
    </row>
    <row r="1134" spans="1:16" x14ac:dyDescent="0.25">
      <c r="A1134" s="39" t="s">
        <v>915</v>
      </c>
      <c r="B1134" s="39">
        <f>HNTopUp!C170</f>
        <v>3023504</v>
      </c>
      <c r="C1134" s="331" t="str">
        <f>HNTopUp!D170</f>
        <v>St Catherines R C Primary</v>
      </c>
      <c r="D1134" s="39" t="str">
        <f>HNTopUp!F170</f>
        <v>EHCP</v>
      </c>
      <c r="E1134" s="294">
        <f>HNTopUp!Q170</f>
        <v>10600.372307692307</v>
      </c>
      <c r="F1134" s="294">
        <f>HNTopUp!R170</f>
        <v>5300.1861538461535</v>
      </c>
      <c r="G1134" s="294"/>
      <c r="H1134" s="294"/>
      <c r="I1134" s="294"/>
      <c r="J1134" s="294"/>
      <c r="K1134" s="294"/>
      <c r="L1134" s="294"/>
      <c r="M1134" s="294"/>
      <c r="N1134" s="294"/>
      <c r="O1134" s="294"/>
      <c r="P1134" s="294"/>
    </row>
    <row r="1135" spans="1:16" x14ac:dyDescent="0.25">
      <c r="A1135" s="39" t="s">
        <v>915</v>
      </c>
      <c r="B1135" s="39">
        <f>HNTopUp!C171</f>
        <v>3023309</v>
      </c>
      <c r="C1135" s="331" t="str">
        <f>HNTopUp!D171</f>
        <v>St Johns CE N20</v>
      </c>
      <c r="D1135" s="39" t="str">
        <f>HNTopUp!F171</f>
        <v>EHCP</v>
      </c>
      <c r="E1135" s="294">
        <f>HNTopUp!Q171</f>
        <v>6156.2569230769232</v>
      </c>
      <c r="F1135" s="294">
        <f>HNTopUp!R171</f>
        <v>3078.1284615384616</v>
      </c>
      <c r="G1135" s="294"/>
      <c r="H1135" s="294"/>
      <c r="I1135" s="294"/>
      <c r="J1135" s="294"/>
      <c r="K1135" s="294"/>
      <c r="L1135" s="294"/>
      <c r="M1135" s="294"/>
      <c r="N1135" s="294"/>
      <c r="O1135" s="294"/>
      <c r="P1135" s="294"/>
    </row>
    <row r="1136" spans="1:16" x14ac:dyDescent="0.25">
      <c r="A1136" s="39" t="s">
        <v>915</v>
      </c>
      <c r="B1136" s="39">
        <f>HNTopUp!C172</f>
        <v>3023309</v>
      </c>
      <c r="C1136" s="331" t="str">
        <f>HNTopUp!D172</f>
        <v>St Johns CE N20</v>
      </c>
      <c r="D1136" s="39" t="str">
        <f>HNTopUp!F172</f>
        <v>SENInclusion</v>
      </c>
      <c r="E1136" s="294">
        <f>HNTopUp!Q172</f>
        <v>971.18769230769237</v>
      </c>
      <c r="F1136" s="294">
        <f>HNTopUp!R172</f>
        <v>485.59384615384619</v>
      </c>
      <c r="G1136" s="294"/>
      <c r="H1136" s="294"/>
      <c r="I1136" s="294"/>
      <c r="J1136" s="294"/>
      <c r="K1136" s="294"/>
      <c r="L1136" s="294"/>
      <c r="M1136" s="294"/>
      <c r="N1136" s="294"/>
      <c r="O1136" s="294"/>
      <c r="P1136" s="294"/>
    </row>
    <row r="1137" spans="1:16" x14ac:dyDescent="0.25">
      <c r="A1137" s="39" t="s">
        <v>915</v>
      </c>
      <c r="B1137" s="39">
        <f>HNTopUp!C173</f>
        <v>3023307</v>
      </c>
      <c r="C1137" s="331" t="str">
        <f>HNTopUp!D173</f>
        <v>St John's CE School N11</v>
      </c>
      <c r="D1137" s="39" t="str">
        <f>HNTopUp!F173</f>
        <v>EHCP</v>
      </c>
      <c r="E1137" s="294">
        <f>HNTopUp!Q173</f>
        <v>1799.3584615384616</v>
      </c>
      <c r="F1137" s="294">
        <f>HNTopUp!R173</f>
        <v>899.6792307692308</v>
      </c>
      <c r="G1137" s="294"/>
      <c r="H1137" s="294"/>
      <c r="I1137" s="294"/>
      <c r="J1137" s="294"/>
      <c r="K1137" s="294"/>
      <c r="L1137" s="294"/>
      <c r="M1137" s="294"/>
      <c r="N1137" s="294"/>
      <c r="O1137" s="294"/>
      <c r="P1137" s="294"/>
    </row>
    <row r="1138" spans="1:16" x14ac:dyDescent="0.25">
      <c r="A1138" s="39" t="s">
        <v>915</v>
      </c>
      <c r="B1138" s="39">
        <f>HNTopUp!C174</f>
        <v>3023307</v>
      </c>
      <c r="C1138" s="331" t="str">
        <f>HNTopUp!D174</f>
        <v>St John's CE School N11</v>
      </c>
      <c r="D1138" s="39" t="str">
        <f>HNTopUp!F174</f>
        <v>SENInclusion</v>
      </c>
      <c r="E1138" s="294">
        <f>HNTopUp!Q174</f>
        <v>282.68461538461537</v>
      </c>
      <c r="F1138" s="294">
        <f>HNTopUp!R174</f>
        <v>141.34230769230768</v>
      </c>
      <c r="G1138" s="294"/>
      <c r="H1138" s="294"/>
      <c r="I1138" s="294"/>
      <c r="J1138" s="294"/>
      <c r="K1138" s="294"/>
      <c r="L1138" s="294"/>
      <c r="M1138" s="294"/>
      <c r="N1138" s="294"/>
      <c r="O1138" s="294"/>
      <c r="P1138" s="294"/>
    </row>
    <row r="1139" spans="1:16" x14ac:dyDescent="0.25">
      <c r="A1139" s="39" t="s">
        <v>915</v>
      </c>
      <c r="B1139" s="39">
        <f>HNTopUp!C175</f>
        <v>3023509</v>
      </c>
      <c r="C1139" s="331" t="str">
        <f>HNTopUp!D175</f>
        <v>St Joseph's Primary School</v>
      </c>
      <c r="D1139" s="39" t="str">
        <f>HNTopUp!F175</f>
        <v>EHCP</v>
      </c>
      <c r="E1139" s="294">
        <f>HNTopUp!Q175</f>
        <v>15541.08923076923</v>
      </c>
      <c r="F1139" s="294">
        <f>HNTopUp!R175</f>
        <v>7770.5446153846151</v>
      </c>
      <c r="G1139" s="294"/>
      <c r="H1139" s="294"/>
      <c r="I1139" s="294"/>
      <c r="J1139" s="294"/>
      <c r="K1139" s="294"/>
      <c r="L1139" s="294"/>
      <c r="M1139" s="294"/>
      <c r="N1139" s="294"/>
      <c r="O1139" s="294"/>
      <c r="P1139" s="294"/>
    </row>
    <row r="1140" spans="1:16" x14ac:dyDescent="0.25">
      <c r="A1140" s="39" t="s">
        <v>915</v>
      </c>
      <c r="B1140" s="39">
        <f>HNTopUp!C176</f>
        <v>3023509</v>
      </c>
      <c r="C1140" s="331" t="str">
        <f>HNTopUp!D176</f>
        <v>St Joseph's Primary School</v>
      </c>
      <c r="D1140" s="39" t="str">
        <f>HNTopUp!F176</f>
        <v>SENInclusion</v>
      </c>
      <c r="E1140" s="294">
        <f>HNTopUp!Q176</f>
        <v>218.24615384615385</v>
      </c>
      <c r="F1140" s="294">
        <f>HNTopUp!R176</f>
        <v>109.12307692307692</v>
      </c>
      <c r="G1140" s="294"/>
      <c r="H1140" s="294"/>
      <c r="I1140" s="294"/>
      <c r="J1140" s="294"/>
      <c r="K1140" s="294"/>
      <c r="L1140" s="294"/>
      <c r="M1140" s="294"/>
      <c r="N1140" s="294"/>
      <c r="O1140" s="294"/>
      <c r="P1140" s="294"/>
    </row>
    <row r="1141" spans="1:16" x14ac:dyDescent="0.25">
      <c r="A1141" s="39" t="s">
        <v>915</v>
      </c>
      <c r="B1141" s="39">
        <f>HNTopUp!C177</f>
        <v>3021003</v>
      </c>
      <c r="C1141" s="331" t="str">
        <f>HNTopUp!D177</f>
        <v>St Margaret's Nursery</v>
      </c>
      <c r="D1141" s="39" t="str">
        <f>HNTopUp!F177</f>
        <v>EHCP</v>
      </c>
      <c r="E1141" s="294">
        <f>HNTopUp!Q177</f>
        <v>1295.0461538461536</v>
      </c>
      <c r="F1141" s="294">
        <f>HNTopUp!R177</f>
        <v>647.52307692307681</v>
      </c>
      <c r="G1141" s="294"/>
      <c r="H1141" s="294"/>
      <c r="I1141" s="294"/>
      <c r="J1141" s="294"/>
      <c r="K1141" s="294"/>
      <c r="L1141" s="294"/>
      <c r="M1141" s="294"/>
      <c r="N1141" s="294"/>
      <c r="O1141" s="294"/>
      <c r="P1141" s="294"/>
    </row>
    <row r="1142" spans="1:16" x14ac:dyDescent="0.25">
      <c r="A1142" s="39" t="s">
        <v>915</v>
      </c>
      <c r="B1142" s="39">
        <f>HNTopUp!C178</f>
        <v>3021003</v>
      </c>
      <c r="C1142" s="331" t="str">
        <f>HNTopUp!D178</f>
        <v>St Margaret's Nursery</v>
      </c>
      <c r="D1142" s="39" t="str">
        <f>HNTopUp!F178</f>
        <v>SENInclusion</v>
      </c>
      <c r="E1142" s="294">
        <f>HNTopUp!Q178</f>
        <v>1712.0307692307692</v>
      </c>
      <c r="F1142" s="294">
        <f>HNTopUp!R178</f>
        <v>856.01538461538462</v>
      </c>
      <c r="G1142" s="294"/>
      <c r="H1142" s="294"/>
      <c r="I1142" s="294"/>
      <c r="J1142" s="294"/>
      <c r="K1142" s="294"/>
      <c r="L1142" s="294"/>
      <c r="M1142" s="294"/>
      <c r="N1142" s="294"/>
      <c r="O1142" s="294"/>
      <c r="P1142" s="294"/>
    </row>
    <row r="1143" spans="1:16" x14ac:dyDescent="0.25">
      <c r="A1143" s="39" t="s">
        <v>915</v>
      </c>
      <c r="B1143" s="39">
        <f>HNTopUp!C179</f>
        <v>3023521</v>
      </c>
      <c r="C1143" s="331" t="str">
        <f>HNTopUp!D179</f>
        <v>St Mary's &amp; St John's CE School</v>
      </c>
      <c r="D1143" s="39" t="str">
        <f>HNTopUp!F179</f>
        <v>EHCP</v>
      </c>
      <c r="E1143" s="294">
        <f>HNTopUp!Q179</f>
        <v>12416.733846153844</v>
      </c>
      <c r="F1143" s="294">
        <f>HNTopUp!R179</f>
        <v>6208.3669230769219</v>
      </c>
      <c r="G1143" s="294"/>
      <c r="H1143" s="294"/>
      <c r="I1143" s="294"/>
      <c r="J1143" s="294"/>
      <c r="K1143" s="294"/>
      <c r="L1143" s="294"/>
      <c r="M1143" s="294"/>
      <c r="N1143" s="294"/>
      <c r="O1143" s="294"/>
      <c r="P1143" s="294"/>
    </row>
    <row r="1144" spans="1:16" x14ac:dyDescent="0.25">
      <c r="A1144" s="39" t="s">
        <v>915</v>
      </c>
      <c r="B1144" s="39">
        <f>HNTopUp!C180</f>
        <v>3023521</v>
      </c>
      <c r="C1144" s="331" t="str">
        <f>HNTopUp!D180</f>
        <v>St Mary's &amp; St John's CE School</v>
      </c>
      <c r="D1144" s="39" t="str">
        <f>HNTopUp!F180</f>
        <v>EHCP</v>
      </c>
      <c r="E1144" s="294">
        <f>HNTopUp!Q180</f>
        <v>18861.267692307694</v>
      </c>
      <c r="F1144" s="294">
        <f>HNTopUp!R180</f>
        <v>9430.6338461538471</v>
      </c>
      <c r="G1144" s="294"/>
      <c r="H1144" s="294"/>
      <c r="I1144" s="294"/>
      <c r="J1144" s="294"/>
      <c r="K1144" s="294"/>
      <c r="L1144" s="294"/>
      <c r="M1144" s="294"/>
      <c r="N1144" s="294"/>
      <c r="O1144" s="294"/>
      <c r="P1144" s="294"/>
    </row>
    <row r="1145" spans="1:16" x14ac:dyDescent="0.25">
      <c r="A1145" s="39" t="s">
        <v>915</v>
      </c>
      <c r="B1145" s="39">
        <f>HNTopUp!C181</f>
        <v>3023311</v>
      </c>
      <c r="C1145" s="331" t="str">
        <f>HNTopUp!D181</f>
        <v>St Mary's C E Primary School N3</v>
      </c>
      <c r="D1145" s="39" t="str">
        <f>HNTopUp!F181</f>
        <v>EHCP</v>
      </c>
      <c r="E1145" s="294">
        <f>HNTopUp!Q181</f>
        <v>9761.5153846153826</v>
      </c>
      <c r="F1145" s="294">
        <f>HNTopUp!R181</f>
        <v>4880.7576923076913</v>
      </c>
      <c r="G1145" s="294"/>
      <c r="H1145" s="294"/>
      <c r="I1145" s="294"/>
      <c r="J1145" s="294"/>
      <c r="K1145" s="294"/>
      <c r="L1145" s="294"/>
      <c r="M1145" s="294"/>
      <c r="N1145" s="294"/>
      <c r="O1145" s="294"/>
      <c r="P1145" s="294"/>
    </row>
    <row r="1146" spans="1:16" x14ac:dyDescent="0.25">
      <c r="A1146" s="39" t="s">
        <v>915</v>
      </c>
      <c r="B1146" s="39">
        <f>HNTopUp!C182</f>
        <v>3023311</v>
      </c>
      <c r="C1146" s="331" t="str">
        <f>HNTopUp!D182</f>
        <v>St Mary's C E Primary School N3</v>
      </c>
      <c r="D1146" s="39" t="str">
        <f>HNTopUp!F182</f>
        <v>SENInclusion</v>
      </c>
      <c r="E1146" s="294">
        <f>HNTopUp!Q182</f>
        <v>82.269230769230774</v>
      </c>
      <c r="F1146" s="294">
        <f>HNTopUp!R182</f>
        <v>41.134615384615387</v>
      </c>
      <c r="G1146" s="294"/>
      <c r="H1146" s="294"/>
      <c r="I1146" s="294"/>
      <c r="J1146" s="294"/>
      <c r="K1146" s="294"/>
      <c r="L1146" s="294"/>
      <c r="M1146" s="294"/>
      <c r="N1146" s="294"/>
      <c r="O1146" s="294"/>
      <c r="P1146" s="294"/>
    </row>
    <row r="1147" spans="1:16" ht="15.75" customHeight="1" x14ac:dyDescent="0.25">
      <c r="A1147" s="39" t="s">
        <v>915</v>
      </c>
      <c r="B1147" s="39">
        <f>HNTopUp!C183</f>
        <v>3023312</v>
      </c>
      <c r="C1147" s="331" t="str">
        <f>HNTopUp!D183</f>
        <v>St Mary's School EN4</v>
      </c>
      <c r="D1147" s="39" t="str">
        <f>HNTopUp!F183</f>
        <v>EHCP</v>
      </c>
      <c r="E1147" s="294">
        <f>HNTopUp!Q183</f>
        <v>3594.3584615384616</v>
      </c>
      <c r="F1147" s="294">
        <f>HNTopUp!R183</f>
        <v>1797.1792307692308</v>
      </c>
      <c r="G1147" s="294"/>
      <c r="H1147" s="294"/>
      <c r="I1147" s="294"/>
      <c r="J1147" s="294"/>
      <c r="K1147" s="294"/>
      <c r="L1147" s="294"/>
      <c r="M1147" s="294"/>
      <c r="N1147" s="294"/>
      <c r="O1147" s="294"/>
      <c r="P1147" s="294"/>
    </row>
    <row r="1148" spans="1:16" x14ac:dyDescent="0.25">
      <c r="A1148" s="39" t="s">
        <v>915</v>
      </c>
      <c r="B1148" s="39">
        <f>HNTopUp!C184</f>
        <v>3023314</v>
      </c>
      <c r="C1148" s="331" t="str">
        <f>HNTopUp!D184</f>
        <v>St Pauls CE Primary, NW7</v>
      </c>
      <c r="D1148" s="39" t="str">
        <f>HNTopUp!F184</f>
        <v>EHCP</v>
      </c>
      <c r="E1148" s="294">
        <f>HNTopUp!Q184</f>
        <v>7219.9092307692317</v>
      </c>
      <c r="F1148" s="294">
        <f>HNTopUp!R184</f>
        <v>3609.9546153846159</v>
      </c>
      <c r="G1148" s="294"/>
      <c r="H1148" s="294"/>
      <c r="I1148" s="294"/>
      <c r="J1148" s="294"/>
      <c r="K1148" s="294"/>
      <c r="L1148" s="294"/>
      <c r="M1148" s="294"/>
      <c r="N1148" s="294"/>
      <c r="O1148" s="294"/>
      <c r="P1148" s="294"/>
    </row>
    <row r="1149" spans="1:16" x14ac:dyDescent="0.25">
      <c r="A1149" s="39" t="s">
        <v>915</v>
      </c>
      <c r="B1149" s="39">
        <f>HNTopUp!C185</f>
        <v>3023313</v>
      </c>
      <c r="C1149" s="331" t="str">
        <f>HNTopUp!D185</f>
        <v>St Paul's School, N11</v>
      </c>
      <c r="D1149" s="39" t="str">
        <f>HNTopUp!F185</f>
        <v>EHCP</v>
      </c>
      <c r="E1149" s="294">
        <f>HNTopUp!Q185</f>
        <v>6360.8830769230781</v>
      </c>
      <c r="F1149" s="294">
        <f>HNTopUp!R185</f>
        <v>3180.441538461539</v>
      </c>
      <c r="G1149" s="294"/>
      <c r="H1149" s="294"/>
      <c r="I1149" s="294"/>
      <c r="J1149" s="294"/>
      <c r="K1149" s="294"/>
      <c r="L1149" s="294"/>
      <c r="M1149" s="294"/>
      <c r="N1149" s="294"/>
      <c r="O1149" s="294"/>
      <c r="P1149" s="294"/>
    </row>
    <row r="1150" spans="1:16" x14ac:dyDescent="0.25">
      <c r="A1150" s="39" t="s">
        <v>915</v>
      </c>
      <c r="B1150" s="39">
        <f>HNTopUp!C186</f>
        <v>3023507</v>
      </c>
      <c r="C1150" s="331" t="str">
        <f>HNTopUp!D186</f>
        <v>St Theresa's R.C. Primary School</v>
      </c>
      <c r="D1150" s="39" t="str">
        <f>HNTopUp!F186</f>
        <v>EHCP</v>
      </c>
      <c r="E1150" s="294">
        <f>HNTopUp!Q186</f>
        <v>11534.795384615385</v>
      </c>
      <c r="F1150" s="294">
        <f>HNTopUp!R186</f>
        <v>5767.3976923076925</v>
      </c>
      <c r="G1150" s="294"/>
      <c r="H1150" s="294"/>
      <c r="I1150" s="294"/>
      <c r="J1150" s="294"/>
      <c r="K1150" s="294"/>
      <c r="L1150" s="294"/>
      <c r="M1150" s="294"/>
      <c r="N1150" s="294"/>
      <c r="O1150" s="294"/>
      <c r="P1150" s="294"/>
    </row>
    <row r="1151" spans="1:16" x14ac:dyDescent="0.25">
      <c r="A1151" s="39" t="s">
        <v>915</v>
      </c>
      <c r="B1151" s="39">
        <f>HNTopUp!C187</f>
        <v>3023506</v>
      </c>
      <c r="C1151" s="331" t="str">
        <f>HNTopUp!D187</f>
        <v>St Vincent's Catholic Primary School</v>
      </c>
      <c r="D1151" s="39" t="str">
        <f>HNTopUp!F187</f>
        <v>EHCP</v>
      </c>
      <c r="E1151" s="294">
        <f>HNTopUp!Q187</f>
        <v>12687.858461538463</v>
      </c>
      <c r="F1151" s="294">
        <f>HNTopUp!R187</f>
        <v>6343.9292307692313</v>
      </c>
      <c r="G1151" s="294"/>
      <c r="H1151" s="294"/>
      <c r="I1151" s="294"/>
      <c r="J1151" s="294"/>
      <c r="K1151" s="294"/>
      <c r="L1151" s="294"/>
      <c r="M1151" s="294"/>
      <c r="N1151" s="294"/>
      <c r="O1151" s="294"/>
      <c r="P1151" s="294"/>
    </row>
    <row r="1152" spans="1:16" x14ac:dyDescent="0.25">
      <c r="A1152" s="39" t="s">
        <v>915</v>
      </c>
      <c r="B1152" s="39">
        <f>HNTopUp!C188</f>
        <v>3025407</v>
      </c>
      <c r="C1152" s="331" t="str">
        <f>HNTopUp!D188</f>
        <v>St. James' Catholic High School</v>
      </c>
      <c r="D1152" s="39" t="str">
        <f>HNTopUp!F188</f>
        <v>EHCP</v>
      </c>
      <c r="E1152" s="294">
        <f>HNTopUp!Q188</f>
        <v>25747.435384615386</v>
      </c>
      <c r="F1152" s="294">
        <f>HNTopUp!R188</f>
        <v>12873.717692307693</v>
      </c>
      <c r="G1152" s="294"/>
      <c r="H1152" s="294"/>
      <c r="I1152" s="294"/>
      <c r="J1152" s="294"/>
      <c r="K1152" s="294"/>
      <c r="L1152" s="294"/>
      <c r="M1152" s="294"/>
      <c r="N1152" s="294"/>
      <c r="O1152" s="294"/>
      <c r="P1152" s="294"/>
    </row>
    <row r="1153" spans="1:16" x14ac:dyDescent="0.25">
      <c r="A1153" s="39" t="s">
        <v>915</v>
      </c>
      <c r="B1153" s="39">
        <f>HNTopUp!C189</f>
        <v>3022051</v>
      </c>
      <c r="C1153" s="331" t="str">
        <f>HNTopUp!D189</f>
        <v>Summerside Primary Academy</v>
      </c>
      <c r="D1153" s="39" t="str">
        <f>HNTopUp!F189</f>
        <v>ARPs</v>
      </c>
      <c r="E1153" s="294">
        <f>HNTopUp!Q189</f>
        <v>28906.106410256409</v>
      </c>
      <c r="F1153" s="294">
        <f>HNTopUp!R189</f>
        <v>14453.053205128204</v>
      </c>
      <c r="G1153" s="294"/>
      <c r="H1153" s="294"/>
      <c r="I1153" s="294"/>
      <c r="J1153" s="294"/>
      <c r="K1153" s="294"/>
      <c r="L1153" s="294"/>
      <c r="M1153" s="294"/>
      <c r="N1153" s="294"/>
      <c r="O1153" s="294"/>
      <c r="P1153" s="294"/>
    </row>
    <row r="1154" spans="1:16" x14ac:dyDescent="0.25">
      <c r="A1154" s="39" t="s">
        <v>915</v>
      </c>
      <c r="B1154" s="39">
        <f>HNTopUp!C190</f>
        <v>3022051</v>
      </c>
      <c r="C1154" s="331" t="str">
        <f>HNTopUp!D190</f>
        <v>Summerside Primary Academy</v>
      </c>
      <c r="D1154" s="39" t="str">
        <f>HNTopUp!F190</f>
        <v>EHCP</v>
      </c>
      <c r="E1154" s="294">
        <f>HNTopUp!Q190</f>
        <v>16527.347692307692</v>
      </c>
      <c r="F1154" s="294">
        <f>HNTopUp!R190</f>
        <v>8263.6738461538462</v>
      </c>
      <c r="G1154" s="294"/>
      <c r="H1154" s="294"/>
      <c r="I1154" s="294"/>
      <c r="J1154" s="294"/>
      <c r="K1154" s="294"/>
      <c r="L1154" s="294"/>
      <c r="M1154" s="294"/>
      <c r="N1154" s="294"/>
      <c r="O1154" s="294"/>
      <c r="P1154" s="294"/>
    </row>
    <row r="1155" spans="1:16" x14ac:dyDescent="0.25">
      <c r="A1155" s="39" t="s">
        <v>915</v>
      </c>
      <c r="B1155" s="39">
        <f>HNTopUp!C191</f>
        <v>3022051</v>
      </c>
      <c r="C1155" s="331" t="str">
        <f>HNTopUp!D191</f>
        <v>Summerside Primary Academy</v>
      </c>
      <c r="D1155" s="39" t="str">
        <f>HNTopUp!F191</f>
        <v>EHCP</v>
      </c>
      <c r="E1155" s="294">
        <f>HNTopUp!Q191</f>
        <v>290.71846153846155</v>
      </c>
      <c r="F1155" s="294">
        <f>HNTopUp!R191</f>
        <v>145.35923076923078</v>
      </c>
      <c r="G1155" s="294"/>
      <c r="H1155" s="294"/>
      <c r="I1155" s="294"/>
      <c r="J1155" s="294"/>
      <c r="K1155" s="294"/>
      <c r="L1155" s="294"/>
      <c r="M1155" s="294"/>
      <c r="N1155" s="294"/>
      <c r="O1155" s="294"/>
      <c r="P1155" s="294"/>
    </row>
    <row r="1156" spans="1:16" x14ac:dyDescent="0.25">
      <c r="A1156" s="39" t="s">
        <v>915</v>
      </c>
      <c r="B1156" s="39">
        <f>HNTopUp!C192</f>
        <v>3022051</v>
      </c>
      <c r="C1156" s="331" t="str">
        <f>HNTopUp!D192</f>
        <v>Summerside Primary Academy</v>
      </c>
      <c r="D1156" s="39" t="str">
        <f>HNTopUp!F192</f>
        <v>SENInclusion</v>
      </c>
      <c r="E1156" s="294">
        <f>HNTopUp!Q192</f>
        <v>262.30769230769232</v>
      </c>
      <c r="F1156" s="294">
        <f>HNTopUp!R192</f>
        <v>131.15384615384616</v>
      </c>
      <c r="G1156" s="294"/>
      <c r="H1156" s="294"/>
      <c r="I1156" s="294"/>
      <c r="J1156" s="294"/>
      <c r="K1156" s="294"/>
      <c r="L1156" s="294"/>
      <c r="M1156" s="294"/>
      <c r="N1156" s="294"/>
      <c r="O1156" s="294"/>
      <c r="P1156" s="294"/>
    </row>
    <row r="1157" spans="1:16" x14ac:dyDescent="0.25">
      <c r="A1157" s="39" t="s">
        <v>915</v>
      </c>
      <c r="B1157" s="39">
        <f>HNTopUp!C193</f>
        <v>3022070</v>
      </c>
      <c r="C1157" s="331" t="str">
        <f>HNTopUp!D193</f>
        <v>Sunnyfields Primary School</v>
      </c>
      <c r="D1157" s="39" t="str">
        <f>HNTopUp!F193</f>
        <v>EHCP</v>
      </c>
      <c r="E1157" s="294">
        <f>HNTopUp!Q193</f>
        <v>7768.5251282051286</v>
      </c>
      <c r="F1157" s="294">
        <f>HNTopUp!R193</f>
        <v>3884.2625641025643</v>
      </c>
      <c r="G1157" s="294"/>
      <c r="H1157" s="294"/>
      <c r="I1157" s="294"/>
      <c r="J1157" s="294"/>
      <c r="K1157" s="294"/>
      <c r="L1157" s="294"/>
      <c r="M1157" s="294"/>
      <c r="N1157" s="294"/>
      <c r="O1157" s="294"/>
      <c r="P1157" s="294"/>
    </row>
    <row r="1158" spans="1:16" x14ac:dyDescent="0.25">
      <c r="A1158" s="39" t="s">
        <v>915</v>
      </c>
      <c r="B1158" s="39">
        <f>HNTopUp!C194</f>
        <v>3022070</v>
      </c>
      <c r="C1158" s="331" t="str">
        <f>HNTopUp!D194</f>
        <v>Sunnyfields Primary School</v>
      </c>
      <c r="D1158" s="39" t="str">
        <f>HNTopUp!F194</f>
        <v>EHCP</v>
      </c>
      <c r="E1158" s="294">
        <f>HNTopUp!Q194</f>
        <v>555.02</v>
      </c>
      <c r="F1158" s="294">
        <f>HNTopUp!R194</f>
        <v>277.51</v>
      </c>
      <c r="G1158" s="294"/>
      <c r="H1158" s="294"/>
      <c r="I1158" s="294"/>
      <c r="J1158" s="294"/>
      <c r="K1158" s="294"/>
      <c r="L1158" s="294"/>
      <c r="M1158" s="294"/>
      <c r="N1158" s="294"/>
      <c r="O1158" s="294"/>
      <c r="P1158" s="294"/>
    </row>
    <row r="1159" spans="1:16" x14ac:dyDescent="0.25">
      <c r="A1159" s="39" t="s">
        <v>915</v>
      </c>
      <c r="B1159" s="39">
        <f>HNTopUp!C195</f>
        <v>3022070</v>
      </c>
      <c r="C1159" s="331" t="str">
        <f>HNTopUp!D195</f>
        <v>Sunnyfields Primary School</v>
      </c>
      <c r="D1159" s="39" t="str">
        <f>HNTopUp!F195</f>
        <v>SENInclusion</v>
      </c>
      <c r="E1159" s="294">
        <f>HNTopUp!Q195</f>
        <v>226.53846153846155</v>
      </c>
      <c r="F1159" s="294">
        <f>HNTopUp!R195</f>
        <v>113.26923076923077</v>
      </c>
      <c r="G1159" s="294"/>
      <c r="H1159" s="294"/>
      <c r="I1159" s="294"/>
      <c r="J1159" s="294"/>
      <c r="K1159" s="294"/>
      <c r="L1159" s="294"/>
      <c r="M1159" s="294"/>
      <c r="N1159" s="294"/>
      <c r="O1159" s="294"/>
      <c r="P1159" s="294"/>
    </row>
    <row r="1160" spans="1:16" x14ac:dyDescent="0.25">
      <c r="A1160" s="39" t="s">
        <v>915</v>
      </c>
      <c r="B1160" s="39">
        <f>HNTopUp!C196</f>
        <v>3024010</v>
      </c>
      <c r="C1160" s="331" t="str">
        <f>HNTopUp!D196</f>
        <v>Totteridge Academy</v>
      </c>
      <c r="D1160" s="39" t="str">
        <f>HNTopUp!F196</f>
        <v>EHCP</v>
      </c>
      <c r="E1160" s="294">
        <f>HNTopUp!Q196</f>
        <v>31508.690769230769</v>
      </c>
      <c r="F1160" s="294">
        <f>HNTopUp!R196</f>
        <v>15754.345384615384</v>
      </c>
      <c r="G1160" s="294"/>
      <c r="H1160" s="294"/>
      <c r="I1160" s="294"/>
      <c r="J1160" s="294"/>
      <c r="K1160" s="294"/>
      <c r="L1160" s="294"/>
      <c r="M1160" s="294"/>
      <c r="N1160" s="294"/>
      <c r="O1160" s="294"/>
      <c r="P1160" s="294"/>
    </row>
    <row r="1161" spans="1:16" x14ac:dyDescent="0.25">
      <c r="A1161" s="39" t="s">
        <v>915</v>
      </c>
      <c r="B1161" s="39">
        <f>HNTopUp!C197</f>
        <v>3023316</v>
      </c>
      <c r="C1161" s="331" t="str">
        <f>HNTopUp!D197</f>
        <v>Trent  C of E Primary School</v>
      </c>
      <c r="D1161" s="39" t="str">
        <f>HNTopUp!F197</f>
        <v>EHCP</v>
      </c>
      <c r="E1161" s="294">
        <f>HNTopUp!Q197</f>
        <v>4135.3076923076924</v>
      </c>
      <c r="F1161" s="294">
        <f>HNTopUp!R197</f>
        <v>2067.6538461538462</v>
      </c>
      <c r="G1161" s="294"/>
      <c r="H1161" s="294"/>
      <c r="I1161" s="294"/>
      <c r="J1161" s="294"/>
      <c r="K1161" s="294"/>
      <c r="L1161" s="294"/>
      <c r="M1161" s="294"/>
      <c r="N1161" s="294"/>
      <c r="O1161" s="294"/>
      <c r="P1161" s="294"/>
    </row>
    <row r="1162" spans="1:16" x14ac:dyDescent="0.25">
      <c r="A1162" s="39" t="s">
        <v>915</v>
      </c>
      <c r="B1162" s="39">
        <f>HNTopUp!C198</f>
        <v>3022055</v>
      </c>
      <c r="C1162" s="331" t="str">
        <f>HNTopUp!D198</f>
        <v>Tudor School</v>
      </c>
      <c r="D1162" s="39" t="str">
        <f>HNTopUp!F198</f>
        <v>EHCP</v>
      </c>
      <c r="E1162" s="294">
        <f>HNTopUp!Q198</f>
        <v>10403.550769230769</v>
      </c>
      <c r="F1162" s="294">
        <f>HNTopUp!R198</f>
        <v>5201.7753846153846</v>
      </c>
      <c r="G1162" s="294"/>
      <c r="H1162" s="294"/>
      <c r="I1162" s="294"/>
      <c r="J1162" s="294"/>
      <c r="K1162" s="294"/>
      <c r="L1162" s="294"/>
      <c r="M1162" s="294"/>
      <c r="N1162" s="294"/>
      <c r="O1162" s="294"/>
      <c r="P1162" s="294"/>
    </row>
    <row r="1163" spans="1:16" ht="14.25" customHeight="1" x14ac:dyDescent="0.25">
      <c r="A1163" s="39" t="s">
        <v>915</v>
      </c>
      <c r="B1163" s="39">
        <f>HNTopUp!C199</f>
        <v>3022057</v>
      </c>
      <c r="C1163" s="331" t="str">
        <f>HNTopUp!D199</f>
        <v>Underhill School</v>
      </c>
      <c r="D1163" s="39" t="str">
        <f>HNTopUp!F199</f>
        <v>EHCP</v>
      </c>
      <c r="E1163" s="294">
        <f>HNTopUp!Q199</f>
        <v>23881.795384615387</v>
      </c>
      <c r="F1163" s="294">
        <f>HNTopUp!R199</f>
        <v>11940.897692307693</v>
      </c>
      <c r="G1163" s="294"/>
      <c r="H1163" s="294"/>
      <c r="I1163" s="294"/>
      <c r="J1163" s="294"/>
      <c r="K1163" s="294"/>
      <c r="L1163" s="294"/>
      <c r="M1163" s="294"/>
      <c r="N1163" s="294"/>
      <c r="O1163" s="294"/>
      <c r="P1163" s="294"/>
    </row>
    <row r="1164" spans="1:16" ht="14.25" customHeight="1" x14ac:dyDescent="0.25">
      <c r="A1164" s="39" t="s">
        <v>915</v>
      </c>
      <c r="B1164" s="39">
        <f>HNTopUp!C200</f>
        <v>3022057</v>
      </c>
      <c r="C1164" s="331" t="str">
        <f>HNTopUp!D200</f>
        <v>Underhill School</v>
      </c>
      <c r="D1164" s="39" t="str">
        <f>HNTopUp!F200</f>
        <v>SENInclusion</v>
      </c>
      <c r="E1164" s="294">
        <f>HNTopUp!Q200</f>
        <v>1816.8384615384616</v>
      </c>
      <c r="F1164" s="294">
        <f>HNTopUp!R200</f>
        <v>908.41923076923081</v>
      </c>
      <c r="G1164" s="294"/>
      <c r="H1164" s="294"/>
      <c r="I1164" s="294"/>
      <c r="J1164" s="294"/>
      <c r="K1164" s="294"/>
      <c r="L1164" s="294"/>
      <c r="M1164" s="294"/>
      <c r="N1164" s="294"/>
      <c r="O1164" s="294"/>
      <c r="P1164" s="294"/>
    </row>
    <row r="1165" spans="1:16" ht="14.25" customHeight="1" x14ac:dyDescent="0.25">
      <c r="A1165" s="39" t="s">
        <v>915</v>
      </c>
      <c r="B1165" s="39">
        <f>HNTopUp!C201</f>
        <v>3022049</v>
      </c>
      <c r="C1165" s="331" t="str">
        <f>HNTopUp!D201</f>
        <v>Watling Park Free School</v>
      </c>
      <c r="D1165" s="39" t="str">
        <f>HNTopUp!F201</f>
        <v>EHCP</v>
      </c>
      <c r="E1165" s="294">
        <f>HNTopUp!Q201</f>
        <v>5728.1030769230765</v>
      </c>
      <c r="F1165" s="294">
        <f>HNTopUp!R201</f>
        <v>2864.0515384615383</v>
      </c>
      <c r="G1165" s="294"/>
      <c r="H1165" s="294"/>
      <c r="I1165" s="294"/>
      <c r="J1165" s="294"/>
      <c r="K1165" s="294"/>
      <c r="L1165" s="294"/>
      <c r="M1165" s="294"/>
      <c r="N1165" s="294"/>
      <c r="O1165" s="294"/>
      <c r="P1165" s="294"/>
    </row>
    <row r="1166" spans="1:16" ht="14.25" customHeight="1" x14ac:dyDescent="0.25">
      <c r="A1166" s="39" t="s">
        <v>915</v>
      </c>
      <c r="B1166" s="39">
        <f>HNTopUp!C202</f>
        <v>3022076</v>
      </c>
      <c r="C1166" s="331" t="str">
        <f>HNTopUp!D202</f>
        <v>Wessex  Gardens Primary School</v>
      </c>
      <c r="D1166" s="39" t="str">
        <f>HNTopUp!F202</f>
        <v>EHCP</v>
      </c>
      <c r="E1166" s="294">
        <f>HNTopUp!Q202</f>
        <v>13702.244615384614</v>
      </c>
      <c r="F1166" s="294">
        <f>HNTopUp!R202</f>
        <v>6851.122307692307</v>
      </c>
      <c r="G1166" s="294"/>
      <c r="H1166" s="294"/>
      <c r="I1166" s="294"/>
      <c r="J1166" s="294"/>
      <c r="K1166" s="294"/>
      <c r="L1166" s="294"/>
      <c r="M1166" s="294"/>
      <c r="N1166" s="294"/>
      <c r="O1166" s="294"/>
      <c r="P1166" s="294"/>
    </row>
    <row r="1167" spans="1:16" ht="14.25" customHeight="1" x14ac:dyDescent="0.25">
      <c r="A1167" s="39" t="s">
        <v>915</v>
      </c>
      <c r="B1167" s="39">
        <f>HNTopUp!C203</f>
        <v>3022076</v>
      </c>
      <c r="C1167" s="331" t="str">
        <f>HNTopUp!D203</f>
        <v>Wessex  Gardens Primary School</v>
      </c>
      <c r="D1167" s="39" t="str">
        <f>HNTopUp!F203</f>
        <v>EHCP</v>
      </c>
      <c r="E1167" s="294">
        <f>HNTopUp!Q203</f>
        <v>158.57692307692307</v>
      </c>
      <c r="F1167" s="294">
        <f>HNTopUp!R203</f>
        <v>79.288461538461533</v>
      </c>
      <c r="G1167" s="294"/>
      <c r="H1167" s="294"/>
      <c r="I1167" s="294"/>
      <c r="J1167" s="294"/>
      <c r="K1167" s="294"/>
      <c r="L1167" s="294"/>
      <c r="M1167" s="294"/>
      <c r="N1167" s="294"/>
      <c r="O1167" s="294"/>
      <c r="P1167" s="294"/>
    </row>
    <row r="1168" spans="1:16" ht="14.25" customHeight="1" x14ac:dyDescent="0.25">
      <c r="A1168" s="39" t="s">
        <v>915</v>
      </c>
      <c r="B1168" s="39">
        <f>HNTopUp!C204</f>
        <v>3022076</v>
      </c>
      <c r="C1168" s="331" t="str">
        <f>HNTopUp!D204</f>
        <v>Wessex  Gardens Primary School</v>
      </c>
      <c r="D1168" s="39" t="str">
        <f>HNTopUp!F204</f>
        <v>SENInclusion</v>
      </c>
      <c r="E1168" s="294">
        <f>HNTopUp!Q204</f>
        <v>1055.8392307692307</v>
      </c>
      <c r="F1168" s="294">
        <f>HNTopUp!R204</f>
        <v>527.91961538461533</v>
      </c>
      <c r="G1168" s="294"/>
      <c r="H1168" s="294"/>
      <c r="I1168" s="294"/>
      <c r="J1168" s="294"/>
      <c r="K1168" s="294"/>
      <c r="L1168" s="294"/>
      <c r="M1168" s="294"/>
      <c r="N1168" s="294"/>
      <c r="O1168" s="294"/>
      <c r="P1168" s="294"/>
    </row>
    <row r="1169" spans="1:16" ht="14.25" customHeight="1" x14ac:dyDescent="0.25">
      <c r="A1169" s="39" t="s">
        <v>915</v>
      </c>
      <c r="B1169" s="39">
        <f>HNTopUp!C205</f>
        <v>3024012</v>
      </c>
      <c r="C1169" s="331" t="str">
        <f>HNTopUp!D205</f>
        <v>Whitefield School</v>
      </c>
      <c r="D1169" s="39" t="str">
        <f>HNTopUp!F205</f>
        <v>ARPs</v>
      </c>
      <c r="E1169" s="294">
        <f>HNTopUp!Q205</f>
        <v>18241.576923076922</v>
      </c>
      <c r="F1169" s="294">
        <f>HNTopUp!R205</f>
        <v>9120.788461538461</v>
      </c>
      <c r="G1169" s="294"/>
      <c r="H1169" s="294"/>
      <c r="I1169" s="294"/>
      <c r="J1169" s="294"/>
      <c r="K1169" s="294"/>
      <c r="L1169" s="294"/>
      <c r="M1169" s="294"/>
      <c r="N1169" s="294"/>
      <c r="O1169" s="294"/>
      <c r="P1169" s="294"/>
    </row>
    <row r="1170" spans="1:16" ht="14.25" customHeight="1" x14ac:dyDescent="0.25">
      <c r="A1170" s="39" t="s">
        <v>915</v>
      </c>
      <c r="B1170" s="39">
        <f>HNTopUp!C206</f>
        <v>3024012</v>
      </c>
      <c r="C1170" s="331" t="str">
        <f>HNTopUp!D206</f>
        <v>Whitefield School</v>
      </c>
      <c r="D1170" s="39" t="str">
        <f>HNTopUp!F206</f>
        <v>EHCP</v>
      </c>
      <c r="E1170" s="294">
        <f>HNTopUp!Q206</f>
        <v>21178.99846153846</v>
      </c>
      <c r="F1170" s="294">
        <f>HNTopUp!R206</f>
        <v>10589.49923076923</v>
      </c>
      <c r="G1170" s="294"/>
      <c r="H1170" s="294"/>
      <c r="I1170" s="294"/>
      <c r="J1170" s="294"/>
      <c r="K1170" s="294"/>
      <c r="L1170" s="294"/>
      <c r="M1170" s="294"/>
      <c r="N1170" s="294"/>
      <c r="O1170" s="294"/>
      <c r="P1170" s="294"/>
    </row>
    <row r="1171" spans="1:16" ht="14.25" customHeight="1" x14ac:dyDescent="0.25">
      <c r="A1171" s="39" t="s">
        <v>915</v>
      </c>
      <c r="B1171" s="39">
        <f>HNTopUp!C207</f>
        <v>3022060</v>
      </c>
      <c r="C1171" s="331" t="str">
        <f>HNTopUp!D207</f>
        <v>Whitings Hill Primary School</v>
      </c>
      <c r="D1171" s="39" t="str">
        <f>HNTopUp!F207</f>
        <v>EHCP</v>
      </c>
      <c r="E1171" s="294">
        <f>HNTopUp!Q207</f>
        <v>19774.68</v>
      </c>
      <c r="F1171" s="294">
        <f>HNTopUp!R207</f>
        <v>9887.34</v>
      </c>
      <c r="G1171" s="294"/>
      <c r="H1171" s="294"/>
      <c r="I1171" s="294"/>
      <c r="J1171" s="294"/>
      <c r="K1171" s="294"/>
      <c r="L1171" s="294"/>
      <c r="M1171" s="294"/>
      <c r="N1171" s="294"/>
      <c r="O1171" s="294"/>
      <c r="P1171" s="294"/>
    </row>
    <row r="1172" spans="1:16" ht="14.25" customHeight="1" x14ac:dyDescent="0.25">
      <c r="A1172" s="39" t="s">
        <v>915</v>
      </c>
      <c r="B1172" s="39">
        <f>HNTopUp!C208</f>
        <v>3022060</v>
      </c>
      <c r="C1172" s="331" t="str">
        <f>HNTopUp!D208</f>
        <v>Whitings Hill Primary School</v>
      </c>
      <c r="D1172" s="39" t="str">
        <f>HNTopUp!F208</f>
        <v>SENInclusion</v>
      </c>
      <c r="E1172" s="294">
        <f>HNTopUp!Q208</f>
        <v>779.05384615384617</v>
      </c>
      <c r="F1172" s="294">
        <f>HNTopUp!R208</f>
        <v>389.52692307692308</v>
      </c>
      <c r="G1172" s="294"/>
      <c r="H1172" s="294"/>
      <c r="I1172" s="294"/>
      <c r="J1172" s="294"/>
      <c r="K1172" s="294"/>
      <c r="L1172" s="294"/>
      <c r="M1172" s="294"/>
      <c r="N1172" s="294"/>
      <c r="O1172" s="294"/>
      <c r="P1172" s="294"/>
    </row>
    <row r="1173" spans="1:16" ht="14.25" customHeight="1" x14ac:dyDescent="0.25">
      <c r="A1173" s="39" t="s">
        <v>915</v>
      </c>
      <c r="B1173" s="39">
        <f>HNTopUp!C209</f>
        <v>3023518</v>
      </c>
      <c r="C1173" s="331" t="str">
        <f>HNTopUp!D209</f>
        <v>Woodcroft Primary School</v>
      </c>
      <c r="D1173" s="39" t="str">
        <f>HNTopUp!F209</f>
        <v>EHCP</v>
      </c>
      <c r="E1173" s="294">
        <f>HNTopUp!Q209</f>
        <v>4716.0646153846155</v>
      </c>
      <c r="F1173" s="294">
        <f>HNTopUp!R209</f>
        <v>2358.0323076923078</v>
      </c>
      <c r="G1173" s="294"/>
      <c r="H1173" s="294"/>
      <c r="I1173" s="294"/>
      <c r="J1173" s="294"/>
      <c r="K1173" s="294"/>
      <c r="L1173" s="294"/>
      <c r="M1173" s="294"/>
      <c r="N1173" s="294"/>
      <c r="O1173" s="294"/>
      <c r="P1173" s="294"/>
    </row>
    <row r="1174" spans="1:16" ht="14.25" customHeight="1" x14ac:dyDescent="0.25">
      <c r="A1174" s="39" t="s">
        <v>915</v>
      </c>
      <c r="B1174" s="39">
        <f>HNTopUp!C210</f>
        <v>3022054</v>
      </c>
      <c r="C1174" s="331" t="str">
        <f>HNTopUp!D210</f>
        <v>Woodridge  Primary School</v>
      </c>
      <c r="D1174" s="39" t="str">
        <f>HNTopUp!F210</f>
        <v>EHCP</v>
      </c>
      <c r="E1174" s="294">
        <f>HNTopUp!Q210</f>
        <v>8850.2184615384613</v>
      </c>
      <c r="F1174" s="294">
        <f>HNTopUp!R210</f>
        <v>4425.1092307692306</v>
      </c>
      <c r="G1174" s="294"/>
      <c r="H1174" s="294"/>
      <c r="I1174" s="294"/>
      <c r="J1174" s="294"/>
      <c r="K1174" s="294"/>
      <c r="L1174" s="294"/>
      <c r="M1174" s="294"/>
      <c r="N1174" s="294"/>
      <c r="O1174" s="294"/>
      <c r="P1174" s="294"/>
    </row>
    <row r="1175" spans="1:16" ht="14.25" customHeight="1" x14ac:dyDescent="0.25">
      <c r="A1175" s="39" t="s">
        <v>915</v>
      </c>
      <c r="B1175" s="39">
        <f>HNTopUp!C211</f>
        <v>3026906</v>
      </c>
      <c r="C1175" s="331" t="str">
        <f>HNTopUp!D211</f>
        <v>Wren Academy</v>
      </c>
      <c r="D1175" s="39" t="str">
        <f>HNTopUp!F211</f>
        <v>EHCP</v>
      </c>
      <c r="E1175" s="294">
        <f>HNTopUp!Q211</f>
        <v>34753.94000000001</v>
      </c>
      <c r="F1175" s="294">
        <f>HNTopUp!R211</f>
        <v>17376.970000000005</v>
      </c>
      <c r="G1175" s="294"/>
      <c r="H1175" s="294"/>
      <c r="I1175" s="294"/>
      <c r="J1175" s="294"/>
      <c r="K1175" s="294"/>
      <c r="L1175" s="294"/>
      <c r="M1175" s="294"/>
      <c r="N1175" s="294"/>
      <c r="O1175" s="294"/>
      <c r="P1175" s="294"/>
    </row>
    <row r="1176" spans="1:16" ht="14.25" customHeight="1" x14ac:dyDescent="0.25">
      <c r="A1176" s="39" t="s">
        <v>915</v>
      </c>
      <c r="B1176" s="39">
        <f>HNTopUp!C212</f>
        <v>3026906</v>
      </c>
      <c r="C1176" s="331" t="str">
        <f>HNTopUp!D212</f>
        <v>Wren Academy</v>
      </c>
      <c r="D1176" s="39" t="str">
        <f>HNTopUp!F212</f>
        <v>EHCP</v>
      </c>
      <c r="E1176" s="294">
        <f>HNTopUp!Q212</f>
        <v>15526</v>
      </c>
      <c r="F1176" s="294">
        <f>HNTopUp!R212</f>
        <v>7763</v>
      </c>
      <c r="G1176" s="294"/>
      <c r="H1176" s="294"/>
      <c r="I1176" s="294"/>
      <c r="J1176" s="294"/>
      <c r="K1176" s="294"/>
      <c r="L1176" s="294"/>
      <c r="M1176" s="294"/>
      <c r="N1176" s="294"/>
      <c r="O1176" s="294"/>
      <c r="P1176" s="294"/>
    </row>
    <row r="1177" spans="1:16" x14ac:dyDescent="0.25">
      <c r="A1177" s="39" t="str">
        <f>GRANTS!A20</f>
        <v>GRANTS</v>
      </c>
      <c r="B1177" s="39">
        <f>GRANTS!C20</f>
        <v>3023520</v>
      </c>
      <c r="C1177" s="39" t="str">
        <f>GRANTS!D20</f>
        <v>Akiva School</v>
      </c>
      <c r="D1177" s="39" t="str">
        <f>GRANTS!M20</f>
        <v>PEGrt</v>
      </c>
      <c r="E1177" s="293">
        <f>GRANTS!Q20</f>
        <v>0</v>
      </c>
      <c r="F1177" s="293">
        <f>GRANTS!R20</f>
        <v>8167</v>
      </c>
      <c r="G1177" s="293"/>
      <c r="H1177" s="293"/>
      <c r="I1177" s="293"/>
      <c r="J1177" s="293"/>
      <c r="K1177" s="293"/>
      <c r="L1177" s="293"/>
      <c r="M1177" s="293"/>
      <c r="N1177" s="293"/>
      <c r="O1177" s="293"/>
      <c r="P1177" s="293"/>
    </row>
    <row r="1178" spans="1:16" x14ac:dyDescent="0.25">
      <c r="A1178" s="39" t="str">
        <f>GRANTS!A21</f>
        <v>GRANTS</v>
      </c>
      <c r="B1178" s="39">
        <f>GRANTS!C21</f>
        <v>3023300</v>
      </c>
      <c r="C1178" s="39" t="str">
        <f>GRANTS!D21</f>
        <v>All Saints' CE Primary School NW2</v>
      </c>
      <c r="D1178" s="39" t="str">
        <f>GRANTS!M21</f>
        <v>PEGrt</v>
      </c>
      <c r="E1178" s="293">
        <f>GRANTS!Q21</f>
        <v>0</v>
      </c>
      <c r="F1178" s="293">
        <f>GRANTS!R21</f>
        <v>7279</v>
      </c>
      <c r="G1178" s="293"/>
      <c r="H1178" s="293"/>
      <c r="I1178" s="293"/>
      <c r="J1178" s="293"/>
      <c r="K1178" s="293"/>
      <c r="L1178" s="293"/>
      <c r="M1178" s="293"/>
      <c r="N1178" s="293"/>
      <c r="O1178" s="293"/>
      <c r="P1178" s="293"/>
    </row>
    <row r="1179" spans="1:16" x14ac:dyDescent="0.25">
      <c r="A1179" s="39" t="str">
        <f>GRANTS!A22</f>
        <v>GRANTS</v>
      </c>
      <c r="B1179" s="39">
        <f>GRANTS!C22</f>
        <v>3023317</v>
      </c>
      <c r="C1179" s="39" t="str">
        <f>GRANTS!D22</f>
        <v>All Saints' CE Primary School, N20</v>
      </c>
      <c r="D1179" s="39" t="str">
        <f>GRANTS!M22</f>
        <v>PEGrt</v>
      </c>
      <c r="E1179" s="293">
        <f>GRANTS!Q22</f>
        <v>0</v>
      </c>
      <c r="F1179" s="293">
        <f>GRANTS!R22</f>
        <v>7425</v>
      </c>
      <c r="G1179" s="293"/>
      <c r="H1179" s="293"/>
      <c r="I1179" s="293"/>
      <c r="J1179" s="293"/>
      <c r="K1179" s="293"/>
      <c r="L1179" s="293"/>
      <c r="M1179" s="293"/>
      <c r="N1179" s="293"/>
      <c r="O1179" s="293"/>
      <c r="P1179" s="293"/>
    </row>
    <row r="1180" spans="1:16" x14ac:dyDescent="0.25">
      <c r="A1180" s="39" t="str">
        <f>GRANTS!A23</f>
        <v>GRANTS</v>
      </c>
      <c r="B1180" s="39">
        <f>GRANTS!C23</f>
        <v>3022020</v>
      </c>
      <c r="C1180" s="39" t="str">
        <f>GRANTS!D23</f>
        <v>Alma Primary</v>
      </c>
      <c r="D1180" s="39" t="str">
        <f>GRANTS!M23</f>
        <v>PEGrt</v>
      </c>
      <c r="E1180" s="293">
        <f>GRANTS!Q23</f>
        <v>0</v>
      </c>
      <c r="F1180" s="293">
        <f>GRANTS!R23</f>
        <v>0</v>
      </c>
      <c r="G1180" s="293"/>
      <c r="H1180" s="293"/>
      <c r="I1180" s="293"/>
      <c r="J1180" s="293"/>
      <c r="K1180" s="293"/>
      <c r="L1180" s="293"/>
      <c r="M1180" s="293"/>
      <c r="N1180" s="293"/>
      <c r="O1180" s="293"/>
      <c r="P1180" s="293"/>
    </row>
    <row r="1181" spans="1:16" x14ac:dyDescent="0.25">
      <c r="A1181" s="39" t="str">
        <f>GRANTS!A24</f>
        <v>GRANTS</v>
      </c>
      <c r="B1181" s="39">
        <f>GRANTS!C24</f>
        <v>3023500</v>
      </c>
      <c r="C1181" s="39" t="str">
        <f>GRANTS!D24</f>
        <v>Annunciation Catholic Infant School</v>
      </c>
      <c r="D1181" s="39" t="str">
        <f>GRANTS!M24</f>
        <v>PEGrt</v>
      </c>
      <c r="E1181" s="293">
        <f>GRANTS!Q24</f>
        <v>0</v>
      </c>
      <c r="F1181" s="293">
        <f>GRANTS!R24</f>
        <v>7021</v>
      </c>
      <c r="G1181" s="293"/>
      <c r="H1181" s="293"/>
      <c r="I1181" s="293"/>
      <c r="J1181" s="293"/>
      <c r="K1181" s="293"/>
      <c r="L1181" s="293"/>
      <c r="M1181" s="293"/>
      <c r="N1181" s="293"/>
      <c r="O1181" s="293"/>
      <c r="P1181" s="293"/>
    </row>
    <row r="1182" spans="1:16" x14ac:dyDescent="0.25">
      <c r="A1182" s="39" t="str">
        <f>GRANTS!A25</f>
        <v>GRANTS</v>
      </c>
      <c r="B1182" s="39">
        <f>GRANTS!C25</f>
        <v>3023514</v>
      </c>
      <c r="C1182" s="39" t="str">
        <f>GRANTS!D25</f>
        <v>Annunciation Catholic Junior School</v>
      </c>
      <c r="D1182" s="39" t="str">
        <f>GRANTS!M25</f>
        <v>PEGrt</v>
      </c>
      <c r="E1182" s="293">
        <f>GRANTS!Q25</f>
        <v>0</v>
      </c>
      <c r="F1182" s="293">
        <f>GRANTS!R25</f>
        <v>7517</v>
      </c>
      <c r="G1182" s="293"/>
      <c r="H1182" s="293"/>
      <c r="I1182" s="293"/>
      <c r="J1182" s="293"/>
      <c r="K1182" s="293"/>
      <c r="L1182" s="293"/>
      <c r="M1182" s="293"/>
      <c r="N1182" s="293"/>
      <c r="O1182" s="293"/>
      <c r="P1182" s="293"/>
    </row>
    <row r="1183" spans="1:16" x14ac:dyDescent="0.25">
      <c r="A1183" s="39" t="str">
        <f>GRANTS!A26</f>
        <v>GRANTS</v>
      </c>
      <c r="B1183" s="39">
        <f>GRANTS!C26</f>
        <v>3022050</v>
      </c>
      <c r="C1183" s="39" t="str">
        <f>GRANTS!D26</f>
        <v>Ashmole Primary School</v>
      </c>
      <c r="D1183" s="39" t="str">
        <f>GRANTS!M26</f>
        <v>PEGrt</v>
      </c>
      <c r="E1183" s="293">
        <f>GRANTS!Q26</f>
        <v>0</v>
      </c>
      <c r="F1183" s="293">
        <f>GRANTS!R26</f>
        <v>0</v>
      </c>
      <c r="G1183" s="293"/>
      <c r="H1183" s="293"/>
      <c r="I1183" s="293"/>
      <c r="J1183" s="293"/>
      <c r="K1183" s="293"/>
      <c r="L1183" s="293"/>
      <c r="M1183" s="293"/>
      <c r="N1183" s="293"/>
      <c r="O1183" s="293"/>
      <c r="P1183" s="293"/>
    </row>
    <row r="1184" spans="1:16" x14ac:dyDescent="0.25">
      <c r="A1184" s="39" t="str">
        <f>GRANTS!A27</f>
        <v>GRANTS</v>
      </c>
      <c r="B1184" s="39">
        <f>GRANTS!C27</f>
        <v>3022002</v>
      </c>
      <c r="C1184" s="39" t="str">
        <f>GRANTS!D27</f>
        <v>Barnfield School</v>
      </c>
      <c r="D1184" s="39" t="str">
        <f>GRANTS!M27</f>
        <v>PEGrt</v>
      </c>
      <c r="E1184" s="293">
        <f>GRANTS!Q27</f>
        <v>0</v>
      </c>
      <c r="F1184" s="293">
        <f>GRANTS!R27</f>
        <v>8158</v>
      </c>
      <c r="G1184" s="293"/>
      <c r="H1184" s="293"/>
      <c r="I1184" s="293"/>
      <c r="J1184" s="293"/>
      <c r="K1184" s="293"/>
      <c r="L1184" s="293"/>
      <c r="M1184" s="293"/>
      <c r="N1184" s="293"/>
      <c r="O1184" s="293"/>
      <c r="P1184" s="293"/>
    </row>
    <row r="1185" spans="1:16" x14ac:dyDescent="0.25">
      <c r="A1185" s="39" t="str">
        <f>GRANTS!A28</f>
        <v>GRANTS</v>
      </c>
      <c r="B1185" s="39">
        <f>GRANTS!C28</f>
        <v>3022079</v>
      </c>
      <c r="C1185" s="39" t="str">
        <f>GRANTS!D28</f>
        <v>Beis Yaakov</v>
      </c>
      <c r="D1185" s="39" t="str">
        <f>GRANTS!M28</f>
        <v>PEGrt</v>
      </c>
      <c r="E1185" s="293">
        <f>GRANTS!Q28</f>
        <v>0</v>
      </c>
      <c r="F1185" s="293">
        <f>GRANTS!R28</f>
        <v>8229</v>
      </c>
      <c r="G1185" s="293"/>
      <c r="H1185" s="293"/>
      <c r="I1185" s="293"/>
      <c r="J1185" s="293"/>
      <c r="K1185" s="293"/>
      <c r="L1185" s="293"/>
      <c r="M1185" s="293"/>
      <c r="N1185" s="293"/>
      <c r="O1185" s="293"/>
      <c r="P1185" s="293"/>
    </row>
    <row r="1186" spans="1:16" x14ac:dyDescent="0.25">
      <c r="A1186" s="39" t="str">
        <f>GRANTS!A29</f>
        <v>GRANTS</v>
      </c>
      <c r="B1186" s="39">
        <f>GRANTS!C29</f>
        <v>3023524</v>
      </c>
      <c r="C1186" s="39" t="str">
        <f>GRANTS!D29</f>
        <v>Beit Shvidler Primary School</v>
      </c>
      <c r="D1186" s="39" t="str">
        <f>GRANTS!M29</f>
        <v>PEGrt</v>
      </c>
      <c r="E1186" s="293">
        <f>GRANTS!Q29</f>
        <v>0</v>
      </c>
      <c r="F1186" s="293">
        <f>GRANTS!R29</f>
        <v>7358</v>
      </c>
      <c r="G1186" s="293"/>
      <c r="H1186" s="293"/>
      <c r="I1186" s="293"/>
      <c r="J1186" s="293"/>
      <c r="K1186" s="293"/>
      <c r="L1186" s="293"/>
      <c r="M1186" s="293"/>
      <c r="N1186" s="293"/>
      <c r="O1186" s="293"/>
      <c r="P1186" s="293"/>
    </row>
    <row r="1187" spans="1:16" x14ac:dyDescent="0.25">
      <c r="A1187" s="39" t="str">
        <f>GRANTS!A30</f>
        <v>GRANTS</v>
      </c>
      <c r="B1187" s="39">
        <f>GRANTS!C30</f>
        <v>3022003</v>
      </c>
      <c r="C1187" s="39" t="str">
        <f>GRANTS!D30</f>
        <v>Bell Lane Primary School</v>
      </c>
      <c r="D1187" s="39" t="str">
        <f>GRANTS!M30</f>
        <v>PEGrt</v>
      </c>
      <c r="E1187" s="293">
        <f>GRANTS!Q30</f>
        <v>0</v>
      </c>
      <c r="F1187" s="293">
        <f>GRANTS!R30</f>
        <v>7967</v>
      </c>
      <c r="G1187" s="293"/>
      <c r="H1187" s="293"/>
      <c r="I1187" s="293"/>
      <c r="J1187" s="293"/>
      <c r="K1187" s="293"/>
      <c r="L1187" s="293"/>
      <c r="M1187" s="293"/>
      <c r="N1187" s="293"/>
      <c r="O1187" s="293"/>
      <c r="P1187" s="293"/>
    </row>
    <row r="1188" spans="1:16" x14ac:dyDescent="0.25">
      <c r="A1188" s="39" t="str">
        <f>GRANTS!A31</f>
        <v>GRANTS</v>
      </c>
      <c r="B1188" s="39">
        <f>GRANTS!C31</f>
        <v>3023511</v>
      </c>
      <c r="C1188" s="39" t="str">
        <f>GRANTS!D31</f>
        <v>Blessed Dominic School</v>
      </c>
      <c r="D1188" s="39" t="str">
        <f>GRANTS!M31</f>
        <v>PEGrt</v>
      </c>
      <c r="E1188" s="293">
        <f>GRANTS!Q31</f>
        <v>0</v>
      </c>
      <c r="F1188" s="293">
        <f>GRANTS!R31</f>
        <v>8108</v>
      </c>
      <c r="G1188" s="293"/>
      <c r="H1188" s="293"/>
      <c r="I1188" s="293"/>
      <c r="J1188" s="293"/>
      <c r="K1188" s="293"/>
      <c r="L1188" s="293"/>
      <c r="M1188" s="293"/>
      <c r="N1188" s="293"/>
      <c r="O1188" s="293"/>
      <c r="P1188" s="293"/>
    </row>
    <row r="1189" spans="1:16" x14ac:dyDescent="0.25">
      <c r="A1189" s="39" t="str">
        <f>GRANTS!A32</f>
        <v>GRANTS</v>
      </c>
      <c r="B1189" s="39">
        <f>GRANTS!C32</f>
        <v>3023519</v>
      </c>
      <c r="C1189" s="39" t="str">
        <f>GRANTS!D32</f>
        <v>Broadfields Primary School</v>
      </c>
      <c r="D1189" s="39" t="str">
        <f>GRANTS!M32</f>
        <v>PEGrt</v>
      </c>
      <c r="E1189" s="293">
        <f>GRANTS!Q32</f>
        <v>0</v>
      </c>
      <c r="F1189" s="293">
        <f>GRANTS!R32</f>
        <v>0</v>
      </c>
      <c r="G1189" s="293"/>
      <c r="H1189" s="293"/>
      <c r="I1189" s="293"/>
      <c r="J1189" s="293"/>
      <c r="K1189" s="293"/>
      <c r="L1189" s="293"/>
      <c r="M1189" s="293"/>
      <c r="N1189" s="293"/>
      <c r="O1189" s="293"/>
      <c r="P1189" s="293"/>
    </row>
    <row r="1190" spans="1:16" x14ac:dyDescent="0.25">
      <c r="A1190" s="39" t="str">
        <f>GRANTS!A33</f>
        <v>GRANTS</v>
      </c>
      <c r="B1190" s="39">
        <f>GRANTS!C33</f>
        <v>3022008</v>
      </c>
      <c r="C1190" s="39" t="str">
        <f>GRANTS!D33</f>
        <v>Brookland Infant  &amp; Nursery School</v>
      </c>
      <c r="D1190" s="39" t="str">
        <f>GRANTS!M33</f>
        <v>PEGrt</v>
      </c>
      <c r="E1190" s="293">
        <f>GRANTS!Q33</f>
        <v>0</v>
      </c>
      <c r="F1190" s="293">
        <f>GRANTS!R33</f>
        <v>7408</v>
      </c>
      <c r="G1190" s="293"/>
      <c r="H1190" s="293"/>
      <c r="I1190" s="293"/>
      <c r="J1190" s="293"/>
      <c r="K1190" s="293"/>
      <c r="L1190" s="293"/>
      <c r="M1190" s="293"/>
      <c r="N1190" s="293"/>
      <c r="O1190" s="293"/>
      <c r="P1190" s="293"/>
    </row>
    <row r="1191" spans="1:16" x14ac:dyDescent="0.25">
      <c r="A1191" s="39" t="str">
        <f>GRANTS!A34</f>
        <v>GRANTS</v>
      </c>
      <c r="B1191" s="39">
        <f>GRANTS!C34</f>
        <v>3022007</v>
      </c>
      <c r="C1191" s="39" t="str">
        <f>GRANTS!D34</f>
        <v>Brookland Junior School</v>
      </c>
      <c r="D1191" s="39" t="str">
        <f>GRANTS!M34</f>
        <v>PEGrt</v>
      </c>
      <c r="E1191" s="293">
        <f>GRANTS!Q34</f>
        <v>0</v>
      </c>
      <c r="F1191" s="293">
        <f>GRANTS!R34</f>
        <v>8162</v>
      </c>
      <c r="G1191" s="293"/>
      <c r="H1191" s="293"/>
      <c r="I1191" s="293"/>
      <c r="J1191" s="293"/>
      <c r="K1191" s="293"/>
      <c r="L1191" s="293"/>
      <c r="M1191" s="293"/>
      <c r="N1191" s="293"/>
      <c r="O1191" s="293"/>
      <c r="P1191" s="293"/>
    </row>
    <row r="1192" spans="1:16" x14ac:dyDescent="0.25">
      <c r="A1192" s="39" t="str">
        <f>GRANTS!A35</f>
        <v>GRANTS</v>
      </c>
      <c r="B1192" s="39">
        <f>GRANTS!C35</f>
        <v>3022009</v>
      </c>
      <c r="C1192" s="39" t="str">
        <f>GRANTS!D35</f>
        <v>Brunswick Park Primary &amp; Nursery School</v>
      </c>
      <c r="D1192" s="39" t="str">
        <f>GRANTS!M35</f>
        <v>PEGrt</v>
      </c>
      <c r="E1192" s="293">
        <f>GRANTS!Q35</f>
        <v>0</v>
      </c>
      <c r="F1192" s="293">
        <f>GRANTS!R35</f>
        <v>8162</v>
      </c>
      <c r="G1192" s="293"/>
      <c r="H1192" s="293"/>
      <c r="I1192" s="293"/>
      <c r="J1192" s="293"/>
      <c r="K1192" s="293"/>
      <c r="L1192" s="293"/>
      <c r="M1192" s="293"/>
      <c r="N1192" s="293"/>
      <c r="O1192" s="293"/>
      <c r="P1192" s="293"/>
    </row>
    <row r="1193" spans="1:16" x14ac:dyDescent="0.25">
      <c r="A1193" s="39" t="str">
        <f>GRANTS!A36</f>
        <v>GRANTS</v>
      </c>
      <c r="B1193" s="39">
        <f>GRANTS!C36</f>
        <v>3022067</v>
      </c>
      <c r="C1193" s="39" t="str">
        <f>GRANTS!D36</f>
        <v>Chalgrove Primary School</v>
      </c>
      <c r="D1193" s="39" t="str">
        <f>GRANTS!M36</f>
        <v>PEGrt</v>
      </c>
      <c r="E1193" s="293">
        <f>GRANTS!Q36</f>
        <v>0</v>
      </c>
      <c r="F1193" s="293">
        <f>GRANTS!R36</f>
        <v>7521</v>
      </c>
      <c r="G1193" s="293"/>
      <c r="H1193" s="293"/>
      <c r="I1193" s="293"/>
      <c r="J1193" s="293"/>
      <c r="K1193" s="293"/>
      <c r="L1193" s="293"/>
      <c r="M1193" s="293"/>
      <c r="N1193" s="293"/>
      <c r="O1193" s="293"/>
      <c r="P1193" s="293"/>
    </row>
    <row r="1194" spans="1:16" x14ac:dyDescent="0.25">
      <c r="A1194" s="39" t="str">
        <f>GRANTS!A37</f>
        <v>GRANTS</v>
      </c>
      <c r="B1194" s="39">
        <f>GRANTS!C37</f>
        <v>3022010</v>
      </c>
      <c r="C1194" s="39" t="str">
        <f>GRANTS!D37</f>
        <v>Child's Hill Academy</v>
      </c>
      <c r="D1194" s="39" t="str">
        <f>GRANTS!M37</f>
        <v>PEGrt</v>
      </c>
      <c r="E1194" s="293">
        <f>GRANTS!Q37</f>
        <v>0</v>
      </c>
      <c r="F1194" s="293">
        <f>GRANTS!R37</f>
        <v>0</v>
      </c>
      <c r="G1194" s="293"/>
      <c r="H1194" s="293"/>
      <c r="I1194" s="293"/>
      <c r="J1194" s="293"/>
      <c r="K1194" s="293"/>
      <c r="L1194" s="293"/>
      <c r="M1194" s="293"/>
      <c r="N1194" s="293"/>
      <c r="O1194" s="293"/>
      <c r="P1194" s="293"/>
    </row>
    <row r="1195" spans="1:16" x14ac:dyDescent="0.25">
      <c r="A1195" s="39" t="str">
        <f>GRANTS!A38</f>
        <v>GRANTS</v>
      </c>
      <c r="B1195" s="39">
        <f>GRANTS!C38</f>
        <v>3023302</v>
      </c>
      <c r="C1195" s="39" t="str">
        <f>GRANTS!D38</f>
        <v>Christ Church CE Primary School</v>
      </c>
      <c r="D1195" s="39" t="str">
        <f>GRANTS!M38</f>
        <v>PEGrt</v>
      </c>
      <c r="E1195" s="293">
        <f>GRANTS!Q38</f>
        <v>0</v>
      </c>
      <c r="F1195" s="293">
        <f>GRANTS!R38</f>
        <v>7412</v>
      </c>
      <c r="G1195" s="293"/>
      <c r="H1195" s="293"/>
      <c r="I1195" s="293"/>
      <c r="J1195" s="293"/>
      <c r="K1195" s="293"/>
      <c r="L1195" s="293"/>
      <c r="M1195" s="293"/>
      <c r="N1195" s="293"/>
      <c r="O1195" s="293"/>
      <c r="P1195" s="293"/>
    </row>
    <row r="1196" spans="1:16" x14ac:dyDescent="0.25">
      <c r="A1196" s="39" t="str">
        <f>GRANTS!A39</f>
        <v>GRANTS</v>
      </c>
      <c r="B1196" s="39">
        <f>GRANTS!C39</f>
        <v>3022011</v>
      </c>
      <c r="C1196" s="39" t="str">
        <f>GRANTS!D39</f>
        <v>Church Hill Primary School</v>
      </c>
      <c r="D1196" s="39" t="str">
        <f>GRANTS!M39</f>
        <v>PEGrt</v>
      </c>
      <c r="E1196" s="293">
        <f>GRANTS!Q39</f>
        <v>0</v>
      </c>
      <c r="F1196" s="293">
        <f>GRANTS!R39</f>
        <v>7425</v>
      </c>
      <c r="G1196" s="293"/>
      <c r="H1196" s="293"/>
      <c r="I1196" s="293"/>
      <c r="J1196" s="293"/>
      <c r="K1196" s="293"/>
      <c r="L1196" s="293"/>
      <c r="M1196" s="293"/>
      <c r="N1196" s="293"/>
      <c r="O1196" s="293"/>
      <c r="P1196" s="293"/>
    </row>
    <row r="1197" spans="1:16" x14ac:dyDescent="0.25">
      <c r="A1197" s="39" t="str">
        <f>GRANTS!A40</f>
        <v>GRANTS</v>
      </c>
      <c r="B1197" s="39">
        <f>GRANTS!C40</f>
        <v>3023522</v>
      </c>
      <c r="C1197" s="39" t="str">
        <f>GRANTS!D40</f>
        <v>Claremont Academy</v>
      </c>
      <c r="D1197" s="39" t="str">
        <f>GRANTS!M40</f>
        <v>PEGrt</v>
      </c>
      <c r="E1197" s="293">
        <f>GRANTS!Q40</f>
        <v>0</v>
      </c>
      <c r="F1197" s="293">
        <f>GRANTS!R40</f>
        <v>0</v>
      </c>
      <c r="G1197" s="293"/>
      <c r="H1197" s="293"/>
      <c r="I1197" s="293"/>
      <c r="J1197" s="293"/>
      <c r="K1197" s="293"/>
      <c r="L1197" s="293"/>
      <c r="M1197" s="293"/>
      <c r="N1197" s="293"/>
      <c r="O1197" s="293"/>
      <c r="P1197" s="293"/>
    </row>
    <row r="1198" spans="1:16" x14ac:dyDescent="0.25">
      <c r="A1198" s="39" t="str">
        <f>GRANTS!A41</f>
        <v>GRANTS</v>
      </c>
      <c r="B1198" s="39">
        <f>GRANTS!C41</f>
        <v>3022014</v>
      </c>
      <c r="C1198" s="39" t="str">
        <f>GRANTS!D41</f>
        <v>Colindale School</v>
      </c>
      <c r="D1198" s="39" t="str">
        <f>GRANTS!M41</f>
        <v>PEGrt</v>
      </c>
      <c r="E1198" s="293">
        <f>GRANTS!Q41</f>
        <v>0</v>
      </c>
      <c r="F1198" s="293">
        <f>GRANTS!R41</f>
        <v>8883</v>
      </c>
      <c r="G1198" s="293"/>
      <c r="H1198" s="293"/>
      <c r="I1198" s="293"/>
      <c r="J1198" s="293"/>
      <c r="K1198" s="293"/>
      <c r="L1198" s="293"/>
      <c r="M1198" s="293"/>
      <c r="N1198" s="293"/>
      <c r="O1198" s="293"/>
      <c r="P1198" s="293"/>
    </row>
    <row r="1199" spans="1:16" x14ac:dyDescent="0.25">
      <c r="A1199" s="39" t="str">
        <f>GRANTS!A42</f>
        <v>GRANTS</v>
      </c>
      <c r="B1199" s="39">
        <f>GRANTS!C42</f>
        <v>3022015</v>
      </c>
      <c r="C1199" s="39" t="str">
        <f>GRANTS!D42</f>
        <v>Coppetts Wood</v>
      </c>
      <c r="D1199" s="39" t="str">
        <f>GRANTS!M42</f>
        <v>PEGrt</v>
      </c>
      <c r="E1199" s="293">
        <f>GRANTS!Q42</f>
        <v>0</v>
      </c>
      <c r="F1199" s="293">
        <f>GRANTS!R42</f>
        <v>7396</v>
      </c>
      <c r="G1199" s="293"/>
      <c r="H1199" s="293"/>
      <c r="I1199" s="293"/>
      <c r="J1199" s="293"/>
      <c r="K1199" s="293"/>
      <c r="L1199" s="293"/>
      <c r="M1199" s="293"/>
      <c r="N1199" s="293"/>
      <c r="O1199" s="293"/>
      <c r="P1199" s="293"/>
    </row>
    <row r="1200" spans="1:16" x14ac:dyDescent="0.25">
      <c r="A1200" s="39" t="str">
        <f>GRANTS!A43</f>
        <v>GRANTS</v>
      </c>
      <c r="B1200" s="39">
        <f>GRANTS!C43</f>
        <v>3022016</v>
      </c>
      <c r="C1200" s="39" t="str">
        <f>GRANTS!D43</f>
        <v>Courtland School</v>
      </c>
      <c r="D1200" s="39" t="str">
        <f>GRANTS!M43</f>
        <v>PEGrt</v>
      </c>
      <c r="E1200" s="293">
        <f>GRANTS!Q43</f>
        <v>0</v>
      </c>
      <c r="F1200" s="293">
        <f>GRANTS!R43</f>
        <v>7417</v>
      </c>
      <c r="G1200" s="293"/>
      <c r="H1200" s="293"/>
      <c r="I1200" s="293"/>
      <c r="J1200" s="293"/>
      <c r="K1200" s="293"/>
      <c r="L1200" s="293"/>
      <c r="M1200" s="293"/>
      <c r="N1200" s="293"/>
      <c r="O1200" s="293"/>
      <c r="P1200" s="293"/>
    </row>
    <row r="1201" spans="1:16" x14ac:dyDescent="0.25">
      <c r="A1201" s="39" t="str">
        <f>GRANTS!A44</f>
        <v>GRANTS</v>
      </c>
      <c r="B1201" s="39">
        <f>GRANTS!C44</f>
        <v>3022017</v>
      </c>
      <c r="C1201" s="39" t="str">
        <f>GRANTS!D44</f>
        <v>Cromer Road Primary School</v>
      </c>
      <c r="D1201" s="39" t="str">
        <f>GRANTS!M44</f>
        <v>PEGrt</v>
      </c>
      <c r="E1201" s="293">
        <f>GRANTS!Q44</f>
        <v>0</v>
      </c>
      <c r="F1201" s="293">
        <f>GRANTS!R44</f>
        <v>8137</v>
      </c>
      <c r="G1201" s="293"/>
      <c r="H1201" s="293"/>
      <c r="I1201" s="293"/>
      <c r="J1201" s="293"/>
      <c r="K1201" s="293"/>
      <c r="L1201" s="293"/>
      <c r="M1201" s="293"/>
      <c r="N1201" s="293"/>
      <c r="O1201" s="293"/>
      <c r="P1201" s="293"/>
    </row>
    <row r="1202" spans="1:16" x14ac:dyDescent="0.25">
      <c r="A1202" s="39" t="str">
        <f>GRANTS!A45</f>
        <v>GRANTS</v>
      </c>
      <c r="B1202" s="39">
        <f>GRANTS!C45</f>
        <v>3022073</v>
      </c>
      <c r="C1202" s="39" t="str">
        <f>GRANTS!D45</f>
        <v>Danegrove JMI School</v>
      </c>
      <c r="D1202" s="39" t="str">
        <f>GRANTS!M45</f>
        <v>PEGrt</v>
      </c>
      <c r="E1202" s="293">
        <f>GRANTS!Q45</f>
        <v>0</v>
      </c>
      <c r="F1202" s="293">
        <f>GRANTS!R45</f>
        <v>8887</v>
      </c>
      <c r="G1202" s="293"/>
      <c r="H1202" s="293"/>
      <c r="I1202" s="293"/>
      <c r="J1202" s="293"/>
      <c r="K1202" s="293"/>
      <c r="L1202" s="293"/>
      <c r="M1202" s="293"/>
      <c r="N1202" s="293"/>
      <c r="O1202" s="293"/>
      <c r="P1202" s="293"/>
    </row>
    <row r="1203" spans="1:16" x14ac:dyDescent="0.25">
      <c r="A1203" s="39" t="str">
        <f>GRANTS!A46</f>
        <v>GRANTS</v>
      </c>
      <c r="B1203" s="39">
        <f>GRANTS!C46</f>
        <v>3022019</v>
      </c>
      <c r="C1203" s="39" t="str">
        <f>GRANTS!D46</f>
        <v>Deansbrook Infant School</v>
      </c>
      <c r="D1203" s="39" t="str">
        <f>GRANTS!M46</f>
        <v>PEGrt</v>
      </c>
      <c r="E1203" s="293">
        <f>GRANTS!Q46</f>
        <v>0</v>
      </c>
      <c r="F1203" s="293">
        <f>GRANTS!R46</f>
        <v>7250</v>
      </c>
      <c r="G1203" s="293"/>
      <c r="H1203" s="293"/>
      <c r="I1203" s="293"/>
      <c r="J1203" s="293"/>
      <c r="K1203" s="293"/>
      <c r="L1203" s="293"/>
      <c r="M1203" s="293"/>
      <c r="N1203" s="293"/>
      <c r="O1203" s="293"/>
      <c r="P1203" s="293"/>
    </row>
    <row r="1204" spans="1:16" x14ac:dyDescent="0.25">
      <c r="A1204" s="39" t="str">
        <f>GRANTS!A47</f>
        <v>GRANTS</v>
      </c>
      <c r="B1204" s="39">
        <f>GRANTS!C47</f>
        <v>3022018</v>
      </c>
      <c r="C1204" s="39" t="str">
        <f>GRANTS!D47</f>
        <v>Deansbrook Junior School</v>
      </c>
      <c r="D1204" s="39" t="str">
        <f>GRANTS!M47</f>
        <v>PEGrt</v>
      </c>
      <c r="E1204" s="293">
        <f>GRANTS!Q47</f>
        <v>0</v>
      </c>
      <c r="F1204" s="293">
        <f>GRANTS!R47</f>
        <v>0</v>
      </c>
      <c r="G1204" s="293"/>
      <c r="H1204" s="293"/>
      <c r="I1204" s="293"/>
      <c r="J1204" s="293"/>
      <c r="K1204" s="293"/>
      <c r="L1204" s="293"/>
      <c r="M1204" s="293"/>
      <c r="N1204" s="293"/>
      <c r="O1204" s="293"/>
      <c r="P1204" s="293"/>
    </row>
    <row r="1205" spans="1:16" x14ac:dyDescent="0.25">
      <c r="A1205" s="39" t="str">
        <f>GRANTS!A48</f>
        <v>GRANTS</v>
      </c>
      <c r="B1205" s="39">
        <f>GRANTS!C48</f>
        <v>3022021</v>
      </c>
      <c r="C1205" s="39" t="str">
        <f>GRANTS!D48</f>
        <v>Dollis Primary School</v>
      </c>
      <c r="D1205" s="39" t="str">
        <f>GRANTS!M48</f>
        <v>PEGrt</v>
      </c>
      <c r="E1205" s="293">
        <f>GRANTS!Q48</f>
        <v>0</v>
      </c>
      <c r="F1205" s="293">
        <f>GRANTS!R48</f>
        <v>8279</v>
      </c>
      <c r="G1205" s="293"/>
      <c r="H1205" s="293"/>
      <c r="I1205" s="293"/>
      <c r="J1205" s="293"/>
      <c r="K1205" s="293"/>
      <c r="L1205" s="293"/>
      <c r="M1205" s="293"/>
      <c r="N1205" s="293"/>
      <c r="O1205" s="293"/>
      <c r="P1205" s="293"/>
    </row>
    <row r="1206" spans="1:16" x14ac:dyDescent="0.25">
      <c r="A1206" s="39" t="str">
        <f>GRANTS!A49</f>
        <v>GRANTS</v>
      </c>
      <c r="B1206" s="39">
        <f>GRANTS!C49</f>
        <v>3022023</v>
      </c>
      <c r="C1206" s="39" t="str">
        <f>GRANTS!D49</f>
        <v>Edgware Primary School</v>
      </c>
      <c r="D1206" s="39" t="str">
        <f>GRANTS!M49</f>
        <v>PEGrt</v>
      </c>
      <c r="E1206" s="293">
        <f>GRANTS!Q49</f>
        <v>0</v>
      </c>
      <c r="F1206" s="293">
        <f>GRANTS!R49</f>
        <v>8512</v>
      </c>
      <c r="G1206" s="293"/>
      <c r="H1206" s="293"/>
      <c r="I1206" s="293"/>
      <c r="J1206" s="293"/>
      <c r="K1206" s="293"/>
      <c r="L1206" s="293"/>
      <c r="M1206" s="293"/>
      <c r="N1206" s="293"/>
      <c r="O1206" s="293"/>
      <c r="P1206" s="293"/>
    </row>
    <row r="1207" spans="1:16" x14ac:dyDescent="0.25">
      <c r="A1207" s="39" t="str">
        <f>GRANTS!A50</f>
        <v>GRANTS</v>
      </c>
      <c r="B1207" s="39">
        <f>GRANTS!C50</f>
        <v>3022001</v>
      </c>
      <c r="C1207" s="39" t="str">
        <f>GRANTS!D50</f>
        <v>Etz Chaim Jewish Primary School</v>
      </c>
      <c r="D1207" s="39" t="str">
        <f>GRANTS!M50</f>
        <v>PEGrt</v>
      </c>
      <c r="E1207" s="293">
        <f>GRANTS!Q50</f>
        <v>0</v>
      </c>
      <c r="F1207" s="293">
        <f>GRANTS!R50</f>
        <v>0</v>
      </c>
      <c r="G1207" s="293"/>
      <c r="H1207" s="293"/>
      <c r="I1207" s="293"/>
      <c r="J1207" s="293"/>
      <c r="K1207" s="293"/>
      <c r="L1207" s="293"/>
      <c r="M1207" s="293"/>
      <c r="N1207" s="293"/>
      <c r="O1207" s="293"/>
      <c r="P1207" s="293"/>
    </row>
    <row r="1208" spans="1:16" x14ac:dyDescent="0.25">
      <c r="A1208" s="39" t="str">
        <f>GRANTS!A51</f>
        <v>GRANTS</v>
      </c>
      <c r="B1208" s="39">
        <f>GRANTS!C51</f>
        <v>3022024</v>
      </c>
      <c r="C1208" s="39" t="str">
        <f>GRANTS!D51</f>
        <v>Fairway Primary School</v>
      </c>
      <c r="D1208" s="39" t="str">
        <f>GRANTS!M51</f>
        <v>PEGrt</v>
      </c>
      <c r="E1208" s="293">
        <f>GRANTS!Q51</f>
        <v>0</v>
      </c>
      <c r="F1208" s="293">
        <f>GRANTS!R51</f>
        <v>7362</v>
      </c>
      <c r="G1208" s="293"/>
      <c r="H1208" s="293"/>
      <c r="I1208" s="293"/>
      <c r="J1208" s="293"/>
      <c r="K1208" s="293"/>
      <c r="L1208" s="293"/>
      <c r="M1208" s="293"/>
      <c r="N1208" s="293"/>
      <c r="O1208" s="293"/>
      <c r="P1208" s="293"/>
    </row>
    <row r="1209" spans="1:16" x14ac:dyDescent="0.25">
      <c r="A1209" s="39" t="str">
        <f>GRANTS!A52</f>
        <v>GRANTS</v>
      </c>
      <c r="B1209" s="39">
        <f>GRANTS!C52</f>
        <v>3022025</v>
      </c>
      <c r="C1209" s="39" t="str">
        <f>GRANTS!D52</f>
        <v>Foulds</v>
      </c>
      <c r="D1209" s="39" t="str">
        <f>GRANTS!M52</f>
        <v>PEGrt</v>
      </c>
      <c r="E1209" s="293">
        <f>GRANTS!Q52</f>
        <v>0</v>
      </c>
      <c r="F1209" s="293">
        <f>GRANTS!R52</f>
        <v>7792</v>
      </c>
      <c r="G1209" s="293"/>
      <c r="H1209" s="293"/>
      <c r="I1209" s="293"/>
      <c r="J1209" s="293"/>
      <c r="K1209" s="293"/>
      <c r="L1209" s="293"/>
      <c r="M1209" s="293"/>
      <c r="N1209" s="293"/>
      <c r="O1209" s="293"/>
      <c r="P1209" s="293"/>
    </row>
    <row r="1210" spans="1:16" x14ac:dyDescent="0.25">
      <c r="A1210" s="39" t="str">
        <f>GRANTS!A53</f>
        <v>GRANTS</v>
      </c>
      <c r="B1210" s="39">
        <f>GRANTS!C53</f>
        <v>3022026</v>
      </c>
      <c r="C1210" s="39" t="str">
        <f>GRANTS!D53</f>
        <v>Frith Manor School</v>
      </c>
      <c r="D1210" s="39" t="str">
        <f>GRANTS!M53</f>
        <v>PEGrt</v>
      </c>
      <c r="E1210" s="293">
        <f>GRANTS!Q53</f>
        <v>0</v>
      </c>
      <c r="F1210" s="293">
        <f>GRANTS!R53</f>
        <v>8525</v>
      </c>
      <c r="G1210" s="293"/>
      <c r="H1210" s="293"/>
      <c r="I1210" s="293"/>
      <c r="J1210" s="293"/>
      <c r="K1210" s="293"/>
      <c r="L1210" s="293"/>
      <c r="M1210" s="293"/>
      <c r="N1210" s="293"/>
      <c r="O1210" s="293"/>
      <c r="P1210" s="293"/>
    </row>
    <row r="1211" spans="1:16" x14ac:dyDescent="0.25">
      <c r="A1211" s="39" t="str">
        <f>GRANTS!A54</f>
        <v>GRANTS</v>
      </c>
      <c r="B1211" s="39">
        <f>GRANTS!C54</f>
        <v>3022028</v>
      </c>
      <c r="C1211" s="39" t="str">
        <f>GRANTS!D54</f>
        <v>Garden Suburb Infant School</v>
      </c>
      <c r="D1211" s="39" t="str">
        <f>GRANTS!M54</f>
        <v>PEGrt</v>
      </c>
      <c r="E1211" s="293">
        <f>GRANTS!Q54</f>
        <v>0</v>
      </c>
      <c r="F1211" s="293">
        <f>GRANTS!R54</f>
        <v>7317</v>
      </c>
      <c r="G1211" s="293"/>
      <c r="H1211" s="293"/>
      <c r="I1211" s="293"/>
      <c r="J1211" s="293"/>
      <c r="K1211" s="293"/>
      <c r="L1211" s="293"/>
      <c r="M1211" s="293"/>
      <c r="N1211" s="293"/>
      <c r="O1211" s="293"/>
      <c r="P1211" s="293"/>
    </row>
    <row r="1212" spans="1:16" x14ac:dyDescent="0.25">
      <c r="A1212" s="39" t="str">
        <f>GRANTS!A55</f>
        <v>GRANTS</v>
      </c>
      <c r="B1212" s="39">
        <f>GRANTS!C55</f>
        <v>3022027</v>
      </c>
      <c r="C1212" s="39" t="str">
        <f>GRANTS!D55</f>
        <v>Garden Suburb Junior</v>
      </c>
      <c r="D1212" s="39" t="str">
        <f>GRANTS!M55</f>
        <v>PEGrt</v>
      </c>
      <c r="E1212" s="293">
        <f>GRANTS!Q55</f>
        <v>0</v>
      </c>
      <c r="F1212" s="293">
        <f>GRANTS!R55</f>
        <v>8112</v>
      </c>
      <c r="G1212" s="293"/>
      <c r="H1212" s="293"/>
      <c r="I1212" s="293"/>
      <c r="J1212" s="293"/>
      <c r="K1212" s="293"/>
      <c r="L1212" s="293"/>
      <c r="M1212" s="293"/>
      <c r="N1212" s="293"/>
      <c r="O1212" s="293"/>
      <c r="P1212" s="293"/>
    </row>
    <row r="1213" spans="1:16" x14ac:dyDescent="0.25">
      <c r="A1213" s="39" t="str">
        <f>GRANTS!A56</f>
        <v>GRANTS</v>
      </c>
      <c r="B1213" s="39">
        <f>GRANTS!C56</f>
        <v>3022029</v>
      </c>
      <c r="C1213" s="39" t="str">
        <f>GRANTS!D56</f>
        <v>Goldbeaters Primary School</v>
      </c>
      <c r="D1213" s="39" t="str">
        <f>GRANTS!M56</f>
        <v>PEGrt</v>
      </c>
      <c r="E1213" s="293">
        <f>GRANTS!Q56</f>
        <v>0</v>
      </c>
      <c r="F1213" s="293">
        <f>GRANTS!R56</f>
        <v>8154</v>
      </c>
      <c r="G1213" s="293"/>
      <c r="H1213" s="293"/>
      <c r="I1213" s="293"/>
      <c r="J1213" s="293"/>
      <c r="K1213" s="293"/>
      <c r="L1213" s="293"/>
      <c r="M1213" s="293"/>
      <c r="N1213" s="293"/>
      <c r="O1213" s="293"/>
      <c r="P1213" s="293"/>
    </row>
    <row r="1214" spans="1:16" x14ac:dyDescent="0.25">
      <c r="A1214" s="39" t="str">
        <f>GRANTS!A57</f>
        <v>GRANTS</v>
      </c>
      <c r="B1214" s="39">
        <f>GRANTS!C57</f>
        <v>3022030</v>
      </c>
      <c r="C1214" s="39" t="str">
        <f>GRANTS!D57</f>
        <v>Grasvenor Avenue Infants</v>
      </c>
      <c r="D1214" s="39" t="str">
        <f>GRANTS!M57</f>
        <v>PEGrt</v>
      </c>
      <c r="E1214" s="293">
        <f>GRANTS!Q57</f>
        <v>0</v>
      </c>
      <c r="F1214" s="293">
        <f>GRANTS!R57</f>
        <v>0</v>
      </c>
      <c r="G1214" s="293"/>
      <c r="H1214" s="293"/>
      <c r="I1214" s="293"/>
      <c r="J1214" s="293"/>
      <c r="K1214" s="293"/>
      <c r="L1214" s="293"/>
      <c r="M1214" s="293"/>
      <c r="N1214" s="293"/>
      <c r="O1214" s="293"/>
      <c r="P1214" s="293"/>
    </row>
    <row r="1215" spans="1:16" x14ac:dyDescent="0.25">
      <c r="A1215" s="39" t="str">
        <f>GRANTS!A58</f>
        <v>GRANTS</v>
      </c>
      <c r="B1215" s="39">
        <f>GRANTS!C58</f>
        <v>3023516</v>
      </c>
      <c r="C1215" s="39" t="str">
        <f>GRANTS!D58</f>
        <v>Hasmonean Primary School</v>
      </c>
      <c r="D1215" s="39" t="str">
        <f>GRANTS!M58</f>
        <v>PEGrt</v>
      </c>
      <c r="E1215" s="293">
        <f>GRANTS!Q58</f>
        <v>0</v>
      </c>
      <c r="F1215" s="293">
        <f>GRANTS!R58</f>
        <v>7392</v>
      </c>
      <c r="G1215" s="293"/>
      <c r="H1215" s="293"/>
      <c r="I1215" s="293"/>
      <c r="J1215" s="293"/>
      <c r="K1215" s="293"/>
      <c r="L1215" s="293"/>
      <c r="M1215" s="293"/>
      <c r="N1215" s="293"/>
      <c r="O1215" s="293"/>
      <c r="P1215" s="293"/>
    </row>
    <row r="1216" spans="1:16" x14ac:dyDescent="0.25">
      <c r="A1216" s="39" t="str">
        <f>GRANTS!A59</f>
        <v>GRANTS</v>
      </c>
      <c r="B1216" s="39">
        <f>GRANTS!C59</f>
        <v>3022031</v>
      </c>
      <c r="C1216" s="39" t="str">
        <f>GRANTS!D59</f>
        <v>Hollickwood JMI School</v>
      </c>
      <c r="D1216" s="39" t="str">
        <f>GRANTS!M59</f>
        <v>PEGrt</v>
      </c>
      <c r="E1216" s="293">
        <f>GRANTS!Q59</f>
        <v>0</v>
      </c>
      <c r="F1216" s="293">
        <f>GRANTS!R59</f>
        <v>7300</v>
      </c>
      <c r="G1216" s="293"/>
      <c r="H1216" s="293"/>
      <c r="I1216" s="293"/>
      <c r="J1216" s="293"/>
      <c r="K1216" s="293"/>
      <c r="L1216" s="293"/>
      <c r="M1216" s="293"/>
      <c r="N1216" s="293"/>
      <c r="O1216" s="293"/>
      <c r="P1216" s="293"/>
    </row>
    <row r="1217" spans="1:16" x14ac:dyDescent="0.25">
      <c r="A1217" s="39" t="str">
        <f>GRANTS!A60</f>
        <v>GRANTS</v>
      </c>
      <c r="B1217" s="39">
        <f>GRANTS!C60</f>
        <v>3022032</v>
      </c>
      <c r="C1217" s="39" t="str">
        <f>GRANTS!D60</f>
        <v>Holly Park School</v>
      </c>
      <c r="D1217" s="39" t="str">
        <f>GRANTS!M60</f>
        <v>PEGrt</v>
      </c>
      <c r="E1217" s="293">
        <f>GRANTS!Q60</f>
        <v>0</v>
      </c>
      <c r="F1217" s="293">
        <f>GRANTS!R60</f>
        <v>8262</v>
      </c>
      <c r="G1217" s="293"/>
      <c r="H1217" s="293"/>
      <c r="I1217" s="293"/>
      <c r="J1217" s="293"/>
      <c r="K1217" s="293"/>
      <c r="L1217" s="293"/>
      <c r="M1217" s="293"/>
      <c r="N1217" s="293"/>
      <c r="O1217" s="293"/>
      <c r="P1217" s="293"/>
    </row>
    <row r="1218" spans="1:16" x14ac:dyDescent="0.25">
      <c r="A1218" s="39" t="str">
        <f>GRANTS!A61</f>
        <v>GRANTS</v>
      </c>
      <c r="B1218" s="39">
        <f>GRANTS!C61</f>
        <v>3023304</v>
      </c>
      <c r="C1218" s="39" t="str">
        <f>GRANTS!D61</f>
        <v>Holy Trinity School</v>
      </c>
      <c r="D1218" s="39" t="str">
        <f>GRANTS!M61</f>
        <v>PEGrt</v>
      </c>
      <c r="E1218" s="293">
        <f>GRANTS!Q61</f>
        <v>0</v>
      </c>
      <c r="F1218" s="293">
        <f>GRANTS!R61</f>
        <v>7375</v>
      </c>
      <c r="G1218" s="293"/>
      <c r="H1218" s="293"/>
      <c r="I1218" s="293"/>
      <c r="J1218" s="293"/>
      <c r="K1218" s="293"/>
      <c r="L1218" s="293"/>
      <c r="M1218" s="293"/>
      <c r="N1218" s="293"/>
      <c r="O1218" s="293"/>
      <c r="P1218" s="293"/>
    </row>
    <row r="1219" spans="1:16" x14ac:dyDescent="0.25">
      <c r="A1219" s="39" t="str">
        <f>GRANTS!A62</f>
        <v>GRANTS</v>
      </c>
      <c r="B1219" s="39">
        <f>GRANTS!C62</f>
        <v>3022047</v>
      </c>
      <c r="C1219" s="39" t="str">
        <f>GRANTS!D62</f>
        <v>Hyde School</v>
      </c>
      <c r="D1219" s="39" t="str">
        <f>GRANTS!M62</f>
        <v>PEGrt</v>
      </c>
      <c r="E1219" s="293">
        <f>GRANTS!Q62</f>
        <v>0</v>
      </c>
      <c r="F1219" s="293">
        <f>GRANTS!R62</f>
        <v>0</v>
      </c>
      <c r="G1219" s="293"/>
      <c r="H1219" s="293"/>
      <c r="I1219" s="293"/>
      <c r="J1219" s="293"/>
      <c r="K1219" s="293"/>
      <c r="L1219" s="293"/>
      <c r="M1219" s="293"/>
      <c r="N1219" s="293"/>
      <c r="O1219" s="293"/>
      <c r="P1219" s="293"/>
    </row>
    <row r="1220" spans="1:16" x14ac:dyDescent="0.25">
      <c r="A1220" s="39" t="str">
        <f>GRANTS!A63</f>
        <v>GRANTS</v>
      </c>
      <c r="B1220" s="39">
        <f>GRANTS!C63</f>
        <v>3023515</v>
      </c>
      <c r="C1220" s="39" t="str">
        <f>GRANTS!D63</f>
        <v>Independent Jewish Day School</v>
      </c>
      <c r="D1220" s="39" t="str">
        <f>GRANTS!M63</f>
        <v>PEGrt</v>
      </c>
      <c r="E1220" s="293">
        <f>GRANTS!Q63</f>
        <v>0</v>
      </c>
      <c r="F1220" s="293">
        <f>GRANTS!R63</f>
        <v>0</v>
      </c>
      <c r="G1220" s="293"/>
      <c r="H1220" s="293"/>
      <c r="I1220" s="293"/>
      <c r="J1220" s="293"/>
      <c r="K1220" s="293"/>
      <c r="L1220" s="293"/>
      <c r="M1220" s="293"/>
      <c r="N1220" s="293"/>
      <c r="O1220" s="293"/>
      <c r="P1220" s="293"/>
    </row>
    <row r="1221" spans="1:16" x14ac:dyDescent="0.25">
      <c r="A1221" s="39" t="str">
        <f>GRANTS!A64</f>
        <v>GRANTS</v>
      </c>
      <c r="B1221" s="39">
        <f>GRANTS!C64</f>
        <v>3022036</v>
      </c>
      <c r="C1221" s="39" t="str">
        <f>GRANTS!D64</f>
        <v>Livingstone School</v>
      </c>
      <c r="D1221" s="39" t="str">
        <f>GRANTS!M64</f>
        <v>PEGrt</v>
      </c>
      <c r="E1221" s="293">
        <f>GRANTS!Q64</f>
        <v>0</v>
      </c>
      <c r="F1221" s="293">
        <f>GRANTS!R64</f>
        <v>7533</v>
      </c>
      <c r="G1221" s="293"/>
      <c r="H1221" s="293"/>
      <c r="I1221" s="293"/>
      <c r="J1221" s="293"/>
      <c r="K1221" s="293"/>
      <c r="L1221" s="293"/>
      <c r="M1221" s="293"/>
      <c r="N1221" s="293"/>
      <c r="O1221" s="293"/>
      <c r="P1221" s="293"/>
    </row>
    <row r="1222" spans="1:16" x14ac:dyDescent="0.25">
      <c r="A1222" s="39" t="str">
        <f>GRANTS!A65</f>
        <v>GRANTS</v>
      </c>
      <c r="B1222" s="39">
        <f>GRANTS!C65</f>
        <v>3022037</v>
      </c>
      <c r="C1222" s="39" t="str">
        <f>GRANTS!D65</f>
        <v>Manorside Primary School</v>
      </c>
      <c r="D1222" s="39" t="str">
        <f>GRANTS!M65</f>
        <v>PEGrt</v>
      </c>
      <c r="E1222" s="293">
        <f>GRANTS!Q65</f>
        <v>0</v>
      </c>
      <c r="F1222" s="293">
        <f>GRANTS!R65</f>
        <v>7658</v>
      </c>
      <c r="G1222" s="293"/>
      <c r="H1222" s="293"/>
      <c r="I1222" s="293"/>
      <c r="J1222" s="293"/>
      <c r="K1222" s="293"/>
      <c r="L1222" s="293"/>
      <c r="M1222" s="293"/>
      <c r="N1222" s="293"/>
      <c r="O1222" s="293"/>
      <c r="P1222" s="293"/>
    </row>
    <row r="1223" spans="1:16" x14ac:dyDescent="0.25">
      <c r="A1223" s="39" t="str">
        <f>GRANTS!A66</f>
        <v>GRANTS</v>
      </c>
      <c r="B1223" s="39">
        <f>GRANTS!C66</f>
        <v>3023523</v>
      </c>
      <c r="C1223" s="39" t="str">
        <f>GRANTS!D66</f>
        <v>Martin Primary School</v>
      </c>
      <c r="D1223" s="39" t="str">
        <f>GRANTS!M66</f>
        <v>PEGrt</v>
      </c>
      <c r="E1223" s="293">
        <f>GRANTS!Q66</f>
        <v>0</v>
      </c>
      <c r="F1223" s="293">
        <f>GRANTS!R66</f>
        <v>8875</v>
      </c>
      <c r="G1223" s="293"/>
      <c r="H1223" s="293"/>
      <c r="I1223" s="293"/>
      <c r="J1223" s="293"/>
      <c r="K1223" s="293"/>
      <c r="L1223" s="293"/>
      <c r="M1223" s="293"/>
      <c r="N1223" s="293"/>
      <c r="O1223" s="293"/>
      <c r="P1223" s="293"/>
    </row>
    <row r="1224" spans="1:16" x14ac:dyDescent="0.25">
      <c r="A1224" s="39" t="str">
        <f>GRANTS!A67</f>
        <v>GRANTS</v>
      </c>
      <c r="B1224" s="39">
        <f>GRANTS!C67</f>
        <v>3025948</v>
      </c>
      <c r="C1224" s="39" t="str">
        <f>GRANTS!D67</f>
        <v>Mathilda Marks-Kennedy School</v>
      </c>
      <c r="D1224" s="39" t="str">
        <f>GRANTS!M67</f>
        <v>PEGrt</v>
      </c>
      <c r="E1224" s="293">
        <f>GRANTS!Q67</f>
        <v>0</v>
      </c>
      <c r="F1224" s="293">
        <f>GRANTS!R67</f>
        <v>7408</v>
      </c>
      <c r="G1224" s="293"/>
      <c r="H1224" s="293"/>
      <c r="I1224" s="293"/>
      <c r="J1224" s="293"/>
      <c r="K1224" s="293"/>
      <c r="L1224" s="293"/>
      <c r="M1224" s="293"/>
      <c r="N1224" s="293"/>
      <c r="O1224" s="293"/>
      <c r="P1224" s="293"/>
    </row>
    <row r="1225" spans="1:16" x14ac:dyDescent="0.25">
      <c r="A1225" s="39" t="str">
        <f>GRANTS!A68</f>
        <v>GRANTS</v>
      </c>
      <c r="B1225" s="39">
        <f>GRANTS!C68</f>
        <v>3025949</v>
      </c>
      <c r="C1225" s="39" t="str">
        <f>GRANTS!D68</f>
        <v>Menorah Foundation School</v>
      </c>
      <c r="D1225" s="39" t="str">
        <f>GRANTS!M68</f>
        <v>PEGrt</v>
      </c>
      <c r="E1225" s="293">
        <f>GRANTS!Q68</f>
        <v>0</v>
      </c>
      <c r="F1225" s="293">
        <f>GRANTS!R68</f>
        <v>8008</v>
      </c>
      <c r="G1225" s="293"/>
      <c r="H1225" s="293"/>
      <c r="I1225" s="293"/>
      <c r="J1225" s="293"/>
      <c r="K1225" s="293"/>
      <c r="L1225" s="293"/>
      <c r="M1225" s="293"/>
      <c r="N1225" s="293"/>
      <c r="O1225" s="293"/>
      <c r="P1225" s="293"/>
    </row>
    <row r="1226" spans="1:16" x14ac:dyDescent="0.25">
      <c r="A1226" s="39" t="str">
        <f>GRANTS!A69</f>
        <v>GRANTS</v>
      </c>
      <c r="B1226" s="39">
        <f>GRANTS!C69</f>
        <v>3023513</v>
      </c>
      <c r="C1226" s="39" t="str">
        <f>GRANTS!D69</f>
        <v>Menorah Primary School</v>
      </c>
      <c r="D1226" s="39" t="str">
        <f>GRANTS!M69</f>
        <v>PEGrt</v>
      </c>
      <c r="E1226" s="293">
        <f>GRANTS!Q69</f>
        <v>0</v>
      </c>
      <c r="F1226" s="293">
        <f>GRANTS!R69</f>
        <v>8033</v>
      </c>
      <c r="G1226" s="293"/>
      <c r="H1226" s="293"/>
      <c r="I1226" s="293"/>
      <c r="J1226" s="293"/>
      <c r="K1226" s="293"/>
      <c r="L1226" s="293"/>
      <c r="M1226" s="293"/>
      <c r="N1226" s="293"/>
      <c r="O1226" s="293"/>
      <c r="P1226" s="293"/>
    </row>
    <row r="1227" spans="1:16" x14ac:dyDescent="0.25">
      <c r="A1227" s="39" t="str">
        <f>GRANTS!A70</f>
        <v>GRANTS</v>
      </c>
      <c r="B1227" s="39">
        <f>GRANTS!C70</f>
        <v>3022048</v>
      </c>
      <c r="C1227" s="39" t="str">
        <f>GRANTS!D70</f>
        <v>Millbrook Park CE Primary School</v>
      </c>
      <c r="D1227" s="39" t="str">
        <f>GRANTS!M70</f>
        <v>PEGrt</v>
      </c>
      <c r="E1227" s="293">
        <f>GRANTS!Q70</f>
        <v>0</v>
      </c>
      <c r="F1227" s="293">
        <f>GRANTS!R70</f>
        <v>0</v>
      </c>
      <c r="G1227" s="293"/>
      <c r="H1227" s="293"/>
      <c r="I1227" s="293"/>
      <c r="J1227" s="293"/>
      <c r="K1227" s="293"/>
      <c r="L1227" s="293"/>
      <c r="M1227" s="293"/>
      <c r="N1227" s="293"/>
      <c r="O1227" s="293"/>
      <c r="P1227" s="293"/>
    </row>
    <row r="1228" spans="1:16" x14ac:dyDescent="0.25">
      <c r="A1228" s="39" t="str">
        <f>GRANTS!A71</f>
        <v>GRANTS</v>
      </c>
      <c r="B1228" s="39">
        <f>GRANTS!C71</f>
        <v>3023305</v>
      </c>
      <c r="C1228" s="39" t="str">
        <f>GRANTS!D71</f>
        <v>Monken Hadley C E Primary School</v>
      </c>
      <c r="D1228" s="39" t="str">
        <f>GRANTS!M71</f>
        <v>PEGrt</v>
      </c>
      <c r="E1228" s="293">
        <f>GRANTS!Q71</f>
        <v>0</v>
      </c>
      <c r="F1228" s="293">
        <f>GRANTS!R71</f>
        <v>7204</v>
      </c>
      <c r="G1228" s="293"/>
      <c r="H1228" s="293"/>
      <c r="I1228" s="293"/>
      <c r="J1228" s="293"/>
      <c r="K1228" s="293"/>
      <c r="L1228" s="293"/>
      <c r="M1228" s="293"/>
      <c r="N1228" s="293"/>
      <c r="O1228" s="293"/>
      <c r="P1228" s="293"/>
    </row>
    <row r="1229" spans="1:16" x14ac:dyDescent="0.25">
      <c r="A1229" s="39" t="str">
        <f>GRANTS!A72</f>
        <v>GRANTS</v>
      </c>
      <c r="B1229" s="39">
        <f>GRANTS!C72</f>
        <v>3022042</v>
      </c>
      <c r="C1229" s="39" t="str">
        <f>GRANTS!D72</f>
        <v>Monkfrith School</v>
      </c>
      <c r="D1229" s="39" t="str">
        <f>GRANTS!M72</f>
        <v>PEGrt</v>
      </c>
      <c r="E1229" s="293">
        <f>GRANTS!Q72</f>
        <v>0</v>
      </c>
      <c r="F1229" s="293">
        <f>GRANTS!R72</f>
        <v>8175</v>
      </c>
      <c r="G1229" s="293"/>
      <c r="H1229" s="293"/>
      <c r="I1229" s="293"/>
      <c r="J1229" s="293"/>
      <c r="K1229" s="293"/>
      <c r="L1229" s="293"/>
      <c r="M1229" s="293"/>
      <c r="N1229" s="293"/>
      <c r="O1229" s="293"/>
      <c r="P1229" s="293"/>
    </row>
    <row r="1230" spans="1:16" x14ac:dyDescent="0.25">
      <c r="A1230" s="39" t="str">
        <f>GRANTS!A73</f>
        <v>GRANTS</v>
      </c>
      <c r="B1230" s="39">
        <f>GRANTS!C73</f>
        <v>3022044</v>
      </c>
      <c r="C1230" s="39" t="str">
        <f>GRANTS!D73</f>
        <v>Moss Hall Infant School</v>
      </c>
      <c r="D1230" s="39" t="str">
        <f>GRANTS!M73</f>
        <v>PEGrt</v>
      </c>
      <c r="E1230" s="293">
        <f>GRANTS!Q73</f>
        <v>0</v>
      </c>
      <c r="F1230" s="293">
        <f>GRANTS!R73</f>
        <v>7617</v>
      </c>
      <c r="G1230" s="293"/>
      <c r="H1230" s="293"/>
      <c r="I1230" s="293"/>
      <c r="J1230" s="293"/>
      <c r="K1230" s="293"/>
      <c r="L1230" s="293"/>
      <c r="M1230" s="293"/>
      <c r="N1230" s="293"/>
      <c r="O1230" s="293"/>
      <c r="P1230" s="293"/>
    </row>
    <row r="1231" spans="1:16" x14ac:dyDescent="0.25">
      <c r="A1231" s="39" t="str">
        <f>GRANTS!A74</f>
        <v>GRANTS</v>
      </c>
      <c r="B1231" s="39">
        <f>GRANTS!C74</f>
        <v>3022043</v>
      </c>
      <c r="C1231" s="39" t="str">
        <f>GRANTS!D74</f>
        <v>Moss Hall Junior School</v>
      </c>
      <c r="D1231" s="39" t="str">
        <f>GRANTS!M74</f>
        <v>PEGrt</v>
      </c>
      <c r="E1231" s="293">
        <f>GRANTS!Q74</f>
        <v>0</v>
      </c>
      <c r="F1231" s="293">
        <f>GRANTS!R74</f>
        <v>8504</v>
      </c>
      <c r="G1231" s="293"/>
      <c r="H1231" s="293"/>
      <c r="I1231" s="293"/>
      <c r="J1231" s="293"/>
      <c r="K1231" s="293"/>
      <c r="L1231" s="293"/>
      <c r="M1231" s="293"/>
      <c r="N1231" s="293"/>
      <c r="O1231" s="293"/>
      <c r="P1231" s="293"/>
    </row>
    <row r="1232" spans="1:16" x14ac:dyDescent="0.25">
      <c r="A1232" s="39" t="str">
        <f>GRANTS!A75</f>
        <v>GRANTS</v>
      </c>
      <c r="B1232" s="39">
        <f>GRANTS!C75</f>
        <v>3022053</v>
      </c>
      <c r="C1232" s="39" t="str">
        <f>GRANTS!D75</f>
        <v>Noam Primary School</v>
      </c>
      <c r="D1232" s="39" t="str">
        <f>GRANTS!M75</f>
        <v>PEGrt</v>
      </c>
      <c r="E1232" s="293">
        <f>GRANTS!Q75</f>
        <v>0</v>
      </c>
      <c r="F1232" s="293">
        <f>GRANTS!R75</f>
        <v>7362</v>
      </c>
      <c r="G1232" s="293"/>
      <c r="H1232" s="293"/>
      <c r="I1232" s="293"/>
      <c r="J1232" s="293"/>
      <c r="K1232" s="293"/>
      <c r="L1232" s="293"/>
      <c r="M1232" s="293"/>
      <c r="N1232" s="293"/>
      <c r="O1232" s="293"/>
      <c r="P1232" s="293"/>
    </row>
    <row r="1233" spans="1:16" x14ac:dyDescent="0.25">
      <c r="A1233" s="39" t="str">
        <f>GRANTS!A76</f>
        <v>GRANTS</v>
      </c>
      <c r="B1233" s="39">
        <f>GRANTS!C76</f>
        <v>3022045</v>
      </c>
      <c r="C1233" s="39" t="str">
        <f>GRANTS!D76</f>
        <v>Northside School</v>
      </c>
      <c r="D1233" s="39" t="str">
        <f>GRANTS!M76</f>
        <v>PEGrt</v>
      </c>
      <c r="E1233" s="293">
        <f>GRANTS!Q76</f>
        <v>0</v>
      </c>
      <c r="F1233" s="293">
        <f>GRANTS!R76</f>
        <v>7417</v>
      </c>
      <c r="G1233" s="293"/>
      <c r="H1233" s="293"/>
      <c r="I1233" s="293"/>
      <c r="J1233" s="293"/>
      <c r="K1233" s="293"/>
      <c r="L1233" s="293"/>
      <c r="M1233" s="293"/>
      <c r="N1233" s="293"/>
      <c r="O1233" s="293"/>
      <c r="P1233" s="293"/>
    </row>
    <row r="1234" spans="1:16" x14ac:dyDescent="0.25">
      <c r="A1234" s="39" t="str">
        <f>GRANTS!A77</f>
        <v>GRANTS</v>
      </c>
      <c r="B1234" s="39">
        <f>GRANTS!C77</f>
        <v>3022077</v>
      </c>
      <c r="C1234" s="39" t="str">
        <f>GRANTS!D77</f>
        <v>Orion Primary School</v>
      </c>
      <c r="D1234" s="39" t="str">
        <f>GRANTS!M77</f>
        <v>PEGrt</v>
      </c>
      <c r="E1234" s="293">
        <f>GRANTS!Q77</f>
        <v>0</v>
      </c>
      <c r="F1234" s="293">
        <f>GRANTS!R77</f>
        <v>9787</v>
      </c>
      <c r="G1234" s="293"/>
      <c r="H1234" s="293"/>
      <c r="I1234" s="293"/>
      <c r="J1234" s="293"/>
      <c r="K1234" s="293"/>
      <c r="L1234" s="293"/>
      <c r="M1234" s="293"/>
      <c r="N1234" s="293"/>
      <c r="O1234" s="293"/>
      <c r="P1234" s="293"/>
    </row>
    <row r="1235" spans="1:16" x14ac:dyDescent="0.25">
      <c r="A1235" s="39" t="str">
        <f>GRANTS!A78</f>
        <v>GRANTS</v>
      </c>
      <c r="B1235" s="39">
        <f>GRANTS!C78</f>
        <v>3025201</v>
      </c>
      <c r="C1235" s="39" t="str">
        <f>GRANTS!D78</f>
        <v>Osidge Primary School</v>
      </c>
      <c r="D1235" s="39" t="str">
        <f>GRANTS!M78</f>
        <v>PEGrt</v>
      </c>
      <c r="E1235" s="293">
        <f>GRANTS!Q78</f>
        <v>0</v>
      </c>
      <c r="F1235" s="293">
        <f>GRANTS!R78</f>
        <v>8083</v>
      </c>
      <c r="G1235" s="293"/>
      <c r="H1235" s="293"/>
      <c r="I1235" s="293"/>
      <c r="J1235" s="293"/>
      <c r="K1235" s="293"/>
      <c r="L1235" s="293"/>
      <c r="M1235" s="293"/>
      <c r="N1235" s="293"/>
      <c r="O1235" s="293"/>
      <c r="P1235" s="293"/>
    </row>
    <row r="1236" spans="1:16" x14ac:dyDescent="0.25">
      <c r="A1236" s="39" t="str">
        <f>GRANTS!A79</f>
        <v>GRANTS</v>
      </c>
      <c r="B1236" s="39">
        <f>GRANTS!C79</f>
        <v>3023501</v>
      </c>
      <c r="C1236" s="39" t="str">
        <f>GRANTS!D79</f>
        <v>Our Lady of Lourdes School</v>
      </c>
      <c r="D1236" s="39" t="str">
        <f>GRANTS!M79</f>
        <v>PEGrt</v>
      </c>
      <c r="E1236" s="293">
        <f>GRANTS!Q79</f>
        <v>0</v>
      </c>
      <c r="F1236" s="293">
        <f>GRANTS!R79</f>
        <v>7387</v>
      </c>
      <c r="G1236" s="293"/>
      <c r="H1236" s="293"/>
      <c r="I1236" s="293"/>
      <c r="J1236" s="293"/>
      <c r="K1236" s="293"/>
      <c r="L1236" s="293"/>
      <c r="M1236" s="293"/>
      <c r="N1236" s="293"/>
      <c r="O1236" s="293"/>
      <c r="P1236" s="293"/>
    </row>
    <row r="1237" spans="1:16" x14ac:dyDescent="0.25">
      <c r="A1237" s="39" t="str">
        <f>GRANTS!A80</f>
        <v>GRANTS</v>
      </c>
      <c r="B1237" s="39">
        <f>GRANTS!C80</f>
        <v>3022078</v>
      </c>
      <c r="C1237" s="39" t="str">
        <f>GRANTS!D80</f>
        <v>Pardes House School</v>
      </c>
      <c r="D1237" s="39" t="str">
        <f>GRANTS!M80</f>
        <v>PEGrt</v>
      </c>
      <c r="E1237" s="293">
        <f>GRANTS!Q80</f>
        <v>0</v>
      </c>
      <c r="F1237" s="293">
        <f>GRANTS!R80</f>
        <v>7908</v>
      </c>
      <c r="G1237" s="293"/>
      <c r="H1237" s="293"/>
      <c r="I1237" s="293"/>
      <c r="J1237" s="293"/>
      <c r="K1237" s="293"/>
      <c r="L1237" s="293"/>
      <c r="M1237" s="293"/>
      <c r="N1237" s="293"/>
      <c r="O1237" s="293"/>
      <c r="P1237" s="293"/>
    </row>
    <row r="1238" spans="1:16" x14ac:dyDescent="0.25">
      <c r="A1238" s="39" t="str">
        <f>GRANTS!A81</f>
        <v>GRANTS</v>
      </c>
      <c r="B1238" s="39">
        <f>GRANTS!C81</f>
        <v>3022038</v>
      </c>
      <c r="C1238" s="39" t="str">
        <f>GRANTS!D81</f>
        <v>Parkfield Primary School</v>
      </c>
      <c r="D1238" s="39" t="str">
        <f>GRANTS!M81</f>
        <v>PEGrt</v>
      </c>
      <c r="E1238" s="293">
        <f>GRANTS!Q81</f>
        <v>0</v>
      </c>
      <c r="F1238" s="293">
        <f>GRANTS!R81</f>
        <v>0</v>
      </c>
      <c r="G1238" s="293"/>
      <c r="H1238" s="293"/>
      <c r="I1238" s="293"/>
      <c r="J1238" s="293"/>
      <c r="K1238" s="293"/>
      <c r="L1238" s="293"/>
      <c r="M1238" s="293"/>
      <c r="N1238" s="293"/>
      <c r="O1238" s="293"/>
      <c r="P1238" s="293"/>
    </row>
    <row r="1239" spans="1:16" x14ac:dyDescent="0.25">
      <c r="A1239" s="39" t="str">
        <f>GRANTS!A82</f>
        <v>GRANTS</v>
      </c>
      <c r="B1239" s="39">
        <f>GRANTS!C82</f>
        <v>3022071</v>
      </c>
      <c r="C1239" s="39" t="str">
        <f>GRANTS!D82</f>
        <v>Queenswell Infant and Nursery School</v>
      </c>
      <c r="D1239" s="39" t="str">
        <f>GRANTS!M82</f>
        <v>PEGrt</v>
      </c>
      <c r="E1239" s="293">
        <f>GRANTS!Q82</f>
        <v>0</v>
      </c>
      <c r="F1239" s="293">
        <f>GRANTS!R82</f>
        <v>7154</v>
      </c>
      <c r="G1239" s="293"/>
      <c r="H1239" s="293"/>
      <c r="I1239" s="293"/>
      <c r="J1239" s="293"/>
      <c r="K1239" s="293"/>
      <c r="L1239" s="293"/>
      <c r="M1239" s="293"/>
      <c r="N1239" s="293"/>
      <c r="O1239" s="293"/>
      <c r="P1239" s="293"/>
    </row>
    <row r="1240" spans="1:16" x14ac:dyDescent="0.25">
      <c r="A1240" s="39" t="str">
        <f>GRANTS!A83</f>
        <v>GRANTS</v>
      </c>
      <c r="B1240" s="39">
        <f>GRANTS!C83</f>
        <v>3022072</v>
      </c>
      <c r="C1240" s="39" t="str">
        <f>GRANTS!D83</f>
        <v>Queenswell Junior School</v>
      </c>
      <c r="D1240" s="39" t="str">
        <f>GRANTS!M83</f>
        <v>PEGrt</v>
      </c>
      <c r="E1240" s="293">
        <f>GRANTS!Q83</f>
        <v>0</v>
      </c>
      <c r="F1240" s="293">
        <f>GRANTS!R83</f>
        <v>7979</v>
      </c>
      <c r="G1240" s="293"/>
      <c r="H1240" s="293"/>
      <c r="I1240" s="293"/>
      <c r="J1240" s="293"/>
      <c r="K1240" s="293"/>
      <c r="L1240" s="293"/>
      <c r="M1240" s="293"/>
      <c r="N1240" s="293"/>
      <c r="O1240" s="293"/>
      <c r="P1240" s="293"/>
    </row>
    <row r="1241" spans="1:16" x14ac:dyDescent="0.25">
      <c r="A1241" s="39" t="str">
        <f>GRANTS!A84</f>
        <v>GRANTS</v>
      </c>
      <c r="B1241" s="39">
        <f>GRANTS!C84</f>
        <v>3022004</v>
      </c>
      <c r="C1241" s="39" t="str">
        <f>GRANTS!D84</f>
        <v>Rimon Jewish Primary School</v>
      </c>
      <c r="D1241" s="39" t="str">
        <f>GRANTS!M84</f>
        <v>PEGrt</v>
      </c>
      <c r="E1241" s="293">
        <f>GRANTS!Q84</f>
        <v>0</v>
      </c>
      <c r="F1241" s="293">
        <f>GRANTS!R84</f>
        <v>0</v>
      </c>
      <c r="G1241" s="293"/>
      <c r="H1241" s="293"/>
      <c r="I1241" s="293"/>
      <c r="J1241" s="293"/>
      <c r="K1241" s="293"/>
      <c r="L1241" s="293"/>
      <c r="M1241" s="293"/>
      <c r="N1241" s="293"/>
      <c r="O1241" s="293"/>
      <c r="P1241" s="293"/>
    </row>
    <row r="1242" spans="1:16" x14ac:dyDescent="0.25">
      <c r="A1242" s="39" t="str">
        <f>GRANTS!A85</f>
        <v>GRANTS</v>
      </c>
      <c r="B1242" s="39">
        <f>GRANTS!C85</f>
        <v>3023512</v>
      </c>
      <c r="C1242" s="39" t="str">
        <f>GRANTS!D85</f>
        <v>Rosh Pinah</v>
      </c>
      <c r="D1242" s="39" t="str">
        <f>GRANTS!M85</f>
        <v>PEGrt</v>
      </c>
      <c r="E1242" s="293">
        <f>GRANTS!Q85</f>
        <v>0</v>
      </c>
      <c r="F1242" s="293">
        <f>GRANTS!R85</f>
        <v>8021</v>
      </c>
      <c r="G1242" s="293"/>
      <c r="H1242" s="293"/>
      <c r="I1242" s="293"/>
      <c r="J1242" s="293"/>
      <c r="K1242" s="293"/>
      <c r="L1242" s="293"/>
      <c r="M1242" s="293"/>
      <c r="N1242" s="293"/>
      <c r="O1242" s="293"/>
      <c r="P1242" s="293"/>
    </row>
    <row r="1243" spans="1:16" x14ac:dyDescent="0.25">
      <c r="A1243" s="39" t="str">
        <f>GRANTS!A86</f>
        <v>GRANTS</v>
      </c>
      <c r="B1243" s="39">
        <f>GRANTS!C86</f>
        <v>3022041</v>
      </c>
      <c r="C1243" s="39" t="str">
        <f>GRANTS!D86</f>
        <v>Sacks Morasha Academy</v>
      </c>
      <c r="D1243" s="39" t="str">
        <f>GRANTS!M86</f>
        <v>PEGrt</v>
      </c>
      <c r="E1243" s="293">
        <f>GRANTS!Q86</f>
        <v>0</v>
      </c>
      <c r="F1243" s="293">
        <f>GRANTS!R86</f>
        <v>0</v>
      </c>
      <c r="G1243" s="293"/>
      <c r="H1243" s="293"/>
      <c r="I1243" s="293"/>
      <c r="J1243" s="293"/>
      <c r="K1243" s="293"/>
      <c r="L1243" s="293"/>
      <c r="M1243" s="293"/>
      <c r="N1243" s="293"/>
      <c r="O1243" s="293"/>
      <c r="P1243" s="293"/>
    </row>
    <row r="1244" spans="1:16" x14ac:dyDescent="0.25">
      <c r="A1244" s="39" t="str">
        <f>GRANTS!A87</f>
        <v>GRANTS</v>
      </c>
      <c r="B1244" s="39">
        <f>GRANTS!C87</f>
        <v>3023510</v>
      </c>
      <c r="C1244" s="39" t="str">
        <f>GRANTS!D87</f>
        <v>Sacred Heart School</v>
      </c>
      <c r="D1244" s="39" t="str">
        <f>GRANTS!M87</f>
        <v>PEGrt</v>
      </c>
      <c r="E1244" s="293">
        <f>GRANTS!Q87</f>
        <v>0</v>
      </c>
      <c r="F1244" s="293">
        <f>GRANTS!R87</f>
        <v>8058</v>
      </c>
      <c r="G1244" s="293"/>
      <c r="H1244" s="293"/>
      <c r="I1244" s="293"/>
      <c r="J1244" s="293"/>
      <c r="K1244" s="293"/>
      <c r="L1244" s="293"/>
      <c r="M1244" s="293"/>
      <c r="N1244" s="293"/>
      <c r="O1244" s="293"/>
      <c r="P1244" s="293"/>
    </row>
    <row r="1245" spans="1:16" x14ac:dyDescent="0.25">
      <c r="A1245" s="39" t="str">
        <f>GRANTS!A88</f>
        <v>GRANTS</v>
      </c>
      <c r="B1245" s="39">
        <f>GRANTS!C88</f>
        <v>3023502</v>
      </c>
      <c r="C1245" s="39" t="str">
        <f>GRANTS!D88</f>
        <v>St Agnes RC Primary School</v>
      </c>
      <c r="D1245" s="39" t="str">
        <f>GRANTS!M88</f>
        <v>PEGrt</v>
      </c>
      <c r="E1245" s="293">
        <f>GRANTS!Q88</f>
        <v>0</v>
      </c>
      <c r="F1245" s="293">
        <f>GRANTS!R88</f>
        <v>7958</v>
      </c>
      <c r="G1245" s="293"/>
      <c r="H1245" s="293"/>
      <c r="I1245" s="293"/>
      <c r="J1245" s="293"/>
      <c r="K1245" s="293"/>
      <c r="L1245" s="293"/>
      <c r="M1245" s="293"/>
      <c r="N1245" s="293"/>
      <c r="O1245" s="293"/>
      <c r="P1245" s="293"/>
    </row>
    <row r="1246" spans="1:16" x14ac:dyDescent="0.25">
      <c r="A1246" s="39" t="str">
        <f>GRANTS!A89</f>
        <v>GRANTS</v>
      </c>
      <c r="B1246" s="39">
        <f>GRANTS!C89</f>
        <v>3023315</v>
      </c>
      <c r="C1246" s="39" t="str">
        <f>GRANTS!D89</f>
        <v>St Andrew's C E</v>
      </c>
      <c r="D1246" s="39" t="str">
        <f>GRANTS!M89</f>
        <v>PEGrt</v>
      </c>
      <c r="E1246" s="293">
        <f>GRANTS!Q89</f>
        <v>0</v>
      </c>
      <c r="F1246" s="293">
        <f>GRANTS!R89</f>
        <v>7404</v>
      </c>
      <c r="G1246" s="293"/>
      <c r="H1246" s="293"/>
      <c r="I1246" s="293"/>
      <c r="J1246" s="293"/>
      <c r="K1246" s="293"/>
      <c r="L1246" s="293"/>
      <c r="M1246" s="293"/>
      <c r="N1246" s="293"/>
      <c r="O1246" s="293"/>
      <c r="P1246" s="293"/>
    </row>
    <row r="1247" spans="1:16" x14ac:dyDescent="0.25">
      <c r="A1247" s="39" t="str">
        <f>GRANTS!A90</f>
        <v>GRANTS</v>
      </c>
      <c r="B1247" s="39">
        <f>GRANTS!C90</f>
        <v>3023504</v>
      </c>
      <c r="C1247" s="39" t="str">
        <f>GRANTS!D90</f>
        <v>St Catherines R C Primary</v>
      </c>
      <c r="D1247" s="39" t="str">
        <f>GRANTS!M90</f>
        <v>PEGrt</v>
      </c>
      <c r="E1247" s="293">
        <f>GRANTS!Q90</f>
        <v>0</v>
      </c>
      <c r="F1247" s="293">
        <f>GRANTS!R90</f>
        <v>8129</v>
      </c>
      <c r="G1247" s="293"/>
      <c r="H1247" s="293"/>
      <c r="I1247" s="293"/>
      <c r="J1247" s="293"/>
      <c r="K1247" s="293"/>
      <c r="L1247" s="293"/>
      <c r="M1247" s="293"/>
      <c r="N1247" s="293"/>
      <c r="O1247" s="293"/>
      <c r="P1247" s="293"/>
    </row>
    <row r="1248" spans="1:16" x14ac:dyDescent="0.25">
      <c r="A1248" s="39" t="str">
        <f>GRANTS!A91</f>
        <v>GRANTS</v>
      </c>
      <c r="B1248" s="39">
        <f>GRANTS!C91</f>
        <v>3023309</v>
      </c>
      <c r="C1248" s="39" t="str">
        <f>GRANTS!D91</f>
        <v>St Johns CE N20</v>
      </c>
      <c r="D1248" s="39" t="str">
        <f>GRANTS!M91</f>
        <v>PEGrt</v>
      </c>
      <c r="E1248" s="293">
        <f>GRANTS!Q91</f>
        <v>0</v>
      </c>
      <c r="F1248" s="293">
        <f>GRANTS!R91</f>
        <v>7425</v>
      </c>
      <c r="G1248" s="293"/>
      <c r="H1248" s="293"/>
      <c r="I1248" s="293"/>
      <c r="J1248" s="293"/>
      <c r="K1248" s="293"/>
      <c r="L1248" s="293"/>
      <c r="M1248" s="293"/>
      <c r="N1248" s="293"/>
      <c r="O1248" s="293"/>
      <c r="P1248" s="293"/>
    </row>
    <row r="1249" spans="1:16" x14ac:dyDescent="0.25">
      <c r="A1249" s="39" t="str">
        <f>GRANTS!A92</f>
        <v>GRANTS</v>
      </c>
      <c r="B1249" s="39">
        <f>GRANTS!C92</f>
        <v>3023307</v>
      </c>
      <c r="C1249" s="39" t="str">
        <f>GRANTS!D92</f>
        <v>St John's CE School N11</v>
      </c>
      <c r="D1249" s="39" t="str">
        <f>GRANTS!M92</f>
        <v>PEGrt</v>
      </c>
      <c r="E1249" s="293">
        <f>GRANTS!Q92</f>
        <v>0</v>
      </c>
      <c r="F1249" s="293">
        <f>GRANTS!R92</f>
        <v>7408</v>
      </c>
      <c r="G1249" s="293"/>
      <c r="H1249" s="293"/>
      <c r="I1249" s="293"/>
      <c r="J1249" s="293"/>
      <c r="K1249" s="293"/>
      <c r="L1249" s="293"/>
      <c r="M1249" s="293"/>
      <c r="N1249" s="293"/>
      <c r="O1249" s="293"/>
      <c r="P1249" s="293"/>
    </row>
    <row r="1250" spans="1:16" x14ac:dyDescent="0.25">
      <c r="A1250" s="39" t="str">
        <f>GRANTS!A93</f>
        <v>GRANTS</v>
      </c>
      <c r="B1250" s="39">
        <f>GRANTS!C93</f>
        <v>3023509</v>
      </c>
      <c r="C1250" s="39" t="str">
        <f>GRANTS!D93</f>
        <v>St Joseph's Primary School</v>
      </c>
      <c r="D1250" s="39" t="str">
        <f>GRANTS!M93</f>
        <v>PEGrt</v>
      </c>
      <c r="E1250" s="293">
        <f>GRANTS!Q93</f>
        <v>0</v>
      </c>
      <c r="F1250" s="293">
        <f>GRANTS!R93</f>
        <v>8504</v>
      </c>
      <c r="G1250" s="293"/>
      <c r="H1250" s="293"/>
      <c r="I1250" s="293"/>
      <c r="J1250" s="293"/>
      <c r="K1250" s="293"/>
      <c r="L1250" s="293"/>
      <c r="M1250" s="293"/>
      <c r="N1250" s="293"/>
      <c r="O1250" s="293"/>
      <c r="P1250" s="293"/>
    </row>
    <row r="1251" spans="1:16" x14ac:dyDescent="0.25">
      <c r="A1251" s="39" t="str">
        <f>GRANTS!A94</f>
        <v>GRANTS</v>
      </c>
      <c r="B1251" s="39">
        <f>GRANTS!C94</f>
        <v>3023311</v>
      </c>
      <c r="C1251" s="39" t="str">
        <f>GRANTS!D94</f>
        <v>St Mary's C E Primary School N3</v>
      </c>
      <c r="D1251" s="39" t="str">
        <f>GRANTS!M94</f>
        <v>PEGrt</v>
      </c>
      <c r="E1251" s="293">
        <f>GRANTS!Q94</f>
        <v>0</v>
      </c>
      <c r="F1251" s="293">
        <f>GRANTS!R94</f>
        <v>8133</v>
      </c>
      <c r="G1251" s="293"/>
      <c r="H1251" s="293"/>
      <c r="I1251" s="293"/>
      <c r="J1251" s="293"/>
      <c r="K1251" s="293"/>
      <c r="L1251" s="293"/>
      <c r="M1251" s="293"/>
      <c r="N1251" s="293"/>
      <c r="O1251" s="293"/>
      <c r="P1251" s="293"/>
    </row>
    <row r="1252" spans="1:16" x14ac:dyDescent="0.25">
      <c r="A1252" s="39" t="str">
        <f>GRANTS!A95</f>
        <v>GRANTS</v>
      </c>
      <c r="B1252" s="39">
        <f>GRANTS!C95</f>
        <v>3023312</v>
      </c>
      <c r="C1252" s="39" t="str">
        <f>GRANTS!D95</f>
        <v>St Mary's School EN4</v>
      </c>
      <c r="D1252" s="39" t="str">
        <f>GRANTS!M95</f>
        <v>PEGrt</v>
      </c>
      <c r="E1252" s="293">
        <f>GRANTS!Q95</f>
        <v>0</v>
      </c>
      <c r="F1252" s="293">
        <f>GRANTS!R95</f>
        <v>7429</v>
      </c>
      <c r="G1252" s="293"/>
      <c r="H1252" s="293"/>
      <c r="I1252" s="293"/>
      <c r="J1252" s="293"/>
      <c r="K1252" s="293"/>
      <c r="L1252" s="293"/>
      <c r="M1252" s="293"/>
      <c r="N1252" s="293"/>
      <c r="O1252" s="293"/>
      <c r="P1252" s="293"/>
    </row>
    <row r="1253" spans="1:16" x14ac:dyDescent="0.25">
      <c r="A1253" s="39" t="str">
        <f>GRANTS!A96</f>
        <v>GRANTS</v>
      </c>
      <c r="B1253" s="39">
        <f>GRANTS!C96</f>
        <v>3023314</v>
      </c>
      <c r="C1253" s="39" t="str">
        <f>GRANTS!D96</f>
        <v>St Pauls CE Primary, NW7</v>
      </c>
      <c r="D1253" s="39" t="str">
        <f>GRANTS!M96</f>
        <v>PEGrt</v>
      </c>
      <c r="E1253" s="293">
        <f>GRANTS!Q96</f>
        <v>0</v>
      </c>
      <c r="F1253" s="293">
        <f>GRANTS!R96</f>
        <v>7408</v>
      </c>
      <c r="G1253" s="293"/>
      <c r="H1253" s="293"/>
      <c r="I1253" s="293"/>
      <c r="J1253" s="293"/>
      <c r="K1253" s="293"/>
      <c r="L1253" s="293"/>
      <c r="M1253" s="293"/>
      <c r="N1253" s="293"/>
      <c r="O1253" s="293"/>
      <c r="P1253" s="293"/>
    </row>
    <row r="1254" spans="1:16" x14ac:dyDescent="0.25">
      <c r="A1254" s="39" t="str">
        <f>GRANTS!A97</f>
        <v>GRANTS</v>
      </c>
      <c r="B1254" s="39">
        <f>GRANTS!C97</f>
        <v>3023313</v>
      </c>
      <c r="C1254" s="39" t="str">
        <f>GRANTS!D97</f>
        <v>St. Pauls CE Primary School (N11)</v>
      </c>
      <c r="D1254" s="39" t="str">
        <f>GRANTS!M97</f>
        <v>PEGrt</v>
      </c>
      <c r="E1254" s="293">
        <f>GRANTS!Q97</f>
        <v>0</v>
      </c>
      <c r="F1254" s="293">
        <f>GRANTS!R97</f>
        <v>7321</v>
      </c>
      <c r="G1254" s="293"/>
      <c r="H1254" s="293"/>
      <c r="I1254" s="293"/>
      <c r="J1254" s="293"/>
      <c r="K1254" s="293"/>
      <c r="L1254" s="293"/>
      <c r="M1254" s="293"/>
      <c r="N1254" s="293"/>
      <c r="O1254" s="293"/>
      <c r="P1254" s="293"/>
    </row>
    <row r="1255" spans="1:16" x14ac:dyDescent="0.25">
      <c r="A1255" s="39" t="str">
        <f>GRANTS!A98</f>
        <v>GRANTS</v>
      </c>
      <c r="B1255" s="39">
        <f>GRANTS!C98</f>
        <v>3023507</v>
      </c>
      <c r="C1255" s="39" t="str">
        <f>GRANTS!D98</f>
        <v>St Theresa's R.C. Primary School</v>
      </c>
      <c r="D1255" s="39" t="str">
        <f>GRANTS!M98</f>
        <v>PEGrt</v>
      </c>
      <c r="E1255" s="293">
        <f>GRANTS!Q98</f>
        <v>0</v>
      </c>
      <c r="F1255" s="293">
        <f>GRANTS!R98</f>
        <v>7308</v>
      </c>
      <c r="G1255" s="293"/>
      <c r="H1255" s="293"/>
      <c r="I1255" s="293"/>
      <c r="J1255" s="293"/>
      <c r="K1255" s="293"/>
      <c r="L1255" s="293"/>
      <c r="M1255" s="293"/>
      <c r="N1255" s="293"/>
      <c r="O1255" s="293"/>
      <c r="P1255" s="293"/>
    </row>
    <row r="1256" spans="1:16" x14ac:dyDescent="0.25">
      <c r="A1256" s="39" t="str">
        <f>GRANTS!A99</f>
        <v>GRANTS</v>
      </c>
      <c r="B1256" s="39">
        <f>GRANTS!C99</f>
        <v>3023506</v>
      </c>
      <c r="C1256" s="39" t="str">
        <f>GRANTS!D99</f>
        <v>St Vincent's Catholic Primary School</v>
      </c>
      <c r="D1256" s="39" t="str">
        <f>GRANTS!M99</f>
        <v>PEGrt</v>
      </c>
      <c r="E1256" s="293">
        <f>GRANTS!Q99</f>
        <v>0</v>
      </c>
      <c r="F1256" s="293">
        <f>GRANTS!R99</f>
        <v>7662</v>
      </c>
      <c r="G1256" s="293"/>
      <c r="H1256" s="293"/>
      <c r="I1256" s="293"/>
      <c r="J1256" s="293"/>
      <c r="K1256" s="293"/>
      <c r="L1256" s="293"/>
      <c r="M1256" s="293"/>
      <c r="N1256" s="293"/>
      <c r="O1256" s="293"/>
      <c r="P1256" s="293"/>
    </row>
    <row r="1257" spans="1:16" x14ac:dyDescent="0.25">
      <c r="A1257" s="39" t="str">
        <f>GRANTS!A100</f>
        <v>GRANTS</v>
      </c>
      <c r="B1257" s="39">
        <f>GRANTS!C100</f>
        <v>3022051</v>
      </c>
      <c r="C1257" s="39" t="str">
        <f>GRANTS!D100</f>
        <v>Summerside Primary Academy</v>
      </c>
      <c r="D1257" s="39" t="str">
        <f>GRANTS!M100</f>
        <v>PEGrt</v>
      </c>
      <c r="E1257" s="293">
        <f>GRANTS!Q100</f>
        <v>0</v>
      </c>
      <c r="F1257" s="293">
        <f>GRANTS!R100</f>
        <v>0</v>
      </c>
      <c r="G1257" s="293"/>
      <c r="H1257" s="293"/>
      <c r="I1257" s="293"/>
      <c r="J1257" s="293"/>
      <c r="K1257" s="293"/>
      <c r="L1257" s="293"/>
      <c r="M1257" s="293"/>
      <c r="N1257" s="293"/>
      <c r="O1257" s="293"/>
      <c r="P1257" s="293"/>
    </row>
    <row r="1258" spans="1:16" x14ac:dyDescent="0.25">
      <c r="A1258" s="39" t="str">
        <f>GRANTS!A101</f>
        <v>GRANTS</v>
      </c>
      <c r="B1258" s="39">
        <f>GRANTS!C101</f>
        <v>3022070</v>
      </c>
      <c r="C1258" s="39" t="str">
        <f>GRANTS!D101</f>
        <v>Sunnyfields Primary School</v>
      </c>
      <c r="D1258" s="39" t="str">
        <f>GRANTS!M101</f>
        <v>PEGrt</v>
      </c>
      <c r="E1258" s="293">
        <f>GRANTS!Q101</f>
        <v>0</v>
      </c>
      <c r="F1258" s="293">
        <f>GRANTS!R101</f>
        <v>7412</v>
      </c>
      <c r="G1258" s="293"/>
      <c r="H1258" s="293"/>
      <c r="I1258" s="293"/>
      <c r="J1258" s="293"/>
      <c r="K1258" s="293"/>
      <c r="L1258" s="293"/>
      <c r="M1258" s="293"/>
      <c r="N1258" s="293"/>
      <c r="O1258" s="293"/>
      <c r="P1258" s="293"/>
    </row>
    <row r="1259" spans="1:16" x14ac:dyDescent="0.25">
      <c r="A1259" s="39" t="str">
        <f>GRANTS!A102</f>
        <v>GRANTS</v>
      </c>
      <c r="B1259" s="39">
        <f>GRANTS!C102</f>
        <v>3023316</v>
      </c>
      <c r="C1259" s="39" t="str">
        <f>GRANTS!D102</f>
        <v>Trent  C of E Primary School</v>
      </c>
      <c r="D1259" s="39" t="str">
        <f>GRANTS!M102</f>
        <v>PEGrt</v>
      </c>
      <c r="E1259" s="293">
        <f>GRANTS!Q102</f>
        <v>0</v>
      </c>
      <c r="F1259" s="293">
        <f>GRANTS!R102</f>
        <v>7421</v>
      </c>
      <c r="G1259" s="293"/>
      <c r="H1259" s="293"/>
      <c r="I1259" s="293"/>
      <c r="J1259" s="293"/>
      <c r="K1259" s="293"/>
      <c r="L1259" s="293"/>
      <c r="M1259" s="293"/>
      <c r="N1259" s="293"/>
      <c r="O1259" s="293"/>
      <c r="P1259" s="293"/>
    </row>
    <row r="1260" spans="1:16" x14ac:dyDescent="0.25">
      <c r="A1260" s="39" t="str">
        <f>GRANTS!A103</f>
        <v>GRANTS</v>
      </c>
      <c r="B1260" s="39">
        <f>GRANTS!C103</f>
        <v>3022055</v>
      </c>
      <c r="C1260" s="39" t="str">
        <f>GRANTS!D103</f>
        <v>Tudor School</v>
      </c>
      <c r="D1260" s="39" t="str">
        <f>GRANTS!M103</f>
        <v>PEGrt</v>
      </c>
      <c r="E1260" s="293">
        <f>GRANTS!Q103</f>
        <v>0</v>
      </c>
      <c r="F1260" s="293">
        <f>GRANTS!R103</f>
        <v>7408</v>
      </c>
      <c r="G1260" s="293"/>
      <c r="H1260" s="293"/>
      <c r="I1260" s="293"/>
      <c r="J1260" s="293"/>
      <c r="K1260" s="293"/>
      <c r="L1260" s="293"/>
      <c r="M1260" s="293"/>
      <c r="N1260" s="293"/>
      <c r="O1260" s="293"/>
      <c r="P1260" s="293"/>
    </row>
    <row r="1261" spans="1:16" x14ac:dyDescent="0.25">
      <c r="A1261" s="39" t="str">
        <f>GRANTS!A104</f>
        <v>GRANTS</v>
      </c>
      <c r="B1261" s="39">
        <f>GRANTS!C104</f>
        <v>3022057</v>
      </c>
      <c r="C1261" s="39" t="str">
        <f>GRANTS!D104</f>
        <v>Underhill School</v>
      </c>
      <c r="D1261" s="39" t="str">
        <f>GRANTS!M104</f>
        <v>PEGrt</v>
      </c>
      <c r="E1261" s="293">
        <f>GRANTS!Q104</f>
        <v>0</v>
      </c>
      <c r="F1261" s="293">
        <f>GRANTS!R104</f>
        <v>8379</v>
      </c>
      <c r="G1261" s="293"/>
      <c r="H1261" s="293"/>
      <c r="I1261" s="293"/>
      <c r="J1261" s="293"/>
      <c r="K1261" s="293"/>
      <c r="L1261" s="293"/>
      <c r="M1261" s="293"/>
      <c r="N1261" s="293"/>
      <c r="O1261" s="293"/>
      <c r="P1261" s="293"/>
    </row>
    <row r="1262" spans="1:16" x14ac:dyDescent="0.25">
      <c r="A1262" s="39" t="str">
        <f>GRANTS!A105</f>
        <v>GRANTS</v>
      </c>
      <c r="B1262" s="39">
        <f>GRANTS!C105</f>
        <v>3022049</v>
      </c>
      <c r="C1262" s="39" t="str">
        <f>GRANTS!D105</f>
        <v>Watling Park Free School</v>
      </c>
      <c r="D1262" s="39" t="str">
        <f>GRANTS!M105</f>
        <v>PEGrt</v>
      </c>
      <c r="E1262" s="293">
        <f>GRANTS!Q105</f>
        <v>0</v>
      </c>
      <c r="F1262" s="293">
        <f>GRANTS!R105</f>
        <v>0</v>
      </c>
      <c r="G1262" s="293"/>
      <c r="H1262" s="293"/>
      <c r="I1262" s="293"/>
      <c r="J1262" s="293"/>
      <c r="K1262" s="293"/>
      <c r="L1262" s="293"/>
      <c r="M1262" s="293"/>
      <c r="N1262" s="293"/>
      <c r="O1262" s="293"/>
      <c r="P1262" s="293"/>
    </row>
    <row r="1263" spans="1:16" x14ac:dyDescent="0.25">
      <c r="A1263" s="39" t="str">
        <f>GRANTS!A106</f>
        <v>GRANTS</v>
      </c>
      <c r="B1263" s="39">
        <f>GRANTS!C106</f>
        <v>3022076</v>
      </c>
      <c r="C1263" s="39" t="str">
        <f>GRANTS!D106</f>
        <v>Wessex  Gardens Primary School</v>
      </c>
      <c r="D1263" s="39" t="str">
        <f>GRANTS!M106</f>
        <v>PEGrt</v>
      </c>
      <c r="E1263" s="293">
        <f>GRANTS!Q106</f>
        <v>0</v>
      </c>
      <c r="F1263" s="293">
        <f>GRANTS!R106</f>
        <v>7921</v>
      </c>
      <c r="G1263" s="293"/>
      <c r="H1263" s="293"/>
      <c r="I1263" s="293"/>
      <c r="J1263" s="293"/>
      <c r="K1263" s="293"/>
      <c r="L1263" s="293"/>
      <c r="M1263" s="293"/>
      <c r="N1263" s="293"/>
      <c r="O1263" s="293"/>
      <c r="P1263" s="293"/>
    </row>
    <row r="1264" spans="1:16" x14ac:dyDescent="0.25">
      <c r="A1264" s="39" t="str">
        <f>GRANTS!A107</f>
        <v>GRANTS</v>
      </c>
      <c r="B1264" s="39">
        <f>GRANTS!C107</f>
        <v>3022060</v>
      </c>
      <c r="C1264" s="39" t="str">
        <f>GRANTS!D107</f>
        <v>Whitings Hill Primary School</v>
      </c>
      <c r="D1264" s="39" t="str">
        <f>GRANTS!M107</f>
        <v>PEGrt</v>
      </c>
      <c r="E1264" s="293">
        <f>GRANTS!Q107</f>
        <v>0</v>
      </c>
      <c r="F1264" s="293">
        <f>GRANTS!R107</f>
        <v>8162</v>
      </c>
      <c r="G1264" s="293"/>
      <c r="H1264" s="293"/>
      <c r="I1264" s="293"/>
      <c r="J1264" s="293"/>
      <c r="K1264" s="293"/>
      <c r="L1264" s="293"/>
      <c r="M1264" s="293"/>
      <c r="N1264" s="293"/>
      <c r="O1264" s="293"/>
      <c r="P1264" s="293"/>
    </row>
    <row r="1265" spans="1:16" x14ac:dyDescent="0.25">
      <c r="A1265" s="39" t="str">
        <f>GRANTS!A108</f>
        <v>GRANTS</v>
      </c>
      <c r="B1265" s="39">
        <f>GRANTS!C108</f>
        <v>3023518</v>
      </c>
      <c r="C1265" s="39" t="str">
        <f>GRANTS!D108</f>
        <v>Woodcroft Primary School</v>
      </c>
      <c r="D1265" s="39" t="str">
        <f>GRANTS!M108</f>
        <v>PEGrt</v>
      </c>
      <c r="E1265" s="293">
        <f>GRANTS!Q108</f>
        <v>0</v>
      </c>
      <c r="F1265" s="293">
        <f>GRANTS!R108</f>
        <v>8037</v>
      </c>
      <c r="G1265" s="293"/>
      <c r="H1265" s="293"/>
      <c r="I1265" s="293"/>
      <c r="J1265" s="293"/>
      <c r="K1265" s="293"/>
      <c r="L1265" s="293"/>
      <c r="M1265" s="293"/>
      <c r="N1265" s="293"/>
      <c r="O1265" s="293"/>
      <c r="P1265" s="293"/>
    </row>
    <row r="1266" spans="1:16" x14ac:dyDescent="0.25">
      <c r="A1266" s="39" t="str">
        <f>GRANTS!A109</f>
        <v>GRANTS</v>
      </c>
      <c r="B1266" s="39">
        <f>GRANTS!C109</f>
        <v>3022054</v>
      </c>
      <c r="C1266" s="39" t="str">
        <f>GRANTS!D109</f>
        <v>Woodridge  Primary School</v>
      </c>
      <c r="D1266" s="39" t="str">
        <f>GRANTS!M109</f>
        <v>PEGrt</v>
      </c>
      <c r="E1266" s="293">
        <f>GRANTS!Q109</f>
        <v>0</v>
      </c>
      <c r="F1266" s="293">
        <f>GRANTS!R109</f>
        <v>7404</v>
      </c>
      <c r="G1266" s="293"/>
      <c r="H1266" s="293"/>
      <c r="I1266" s="293"/>
      <c r="J1266" s="293"/>
      <c r="K1266" s="293"/>
      <c r="L1266" s="293"/>
      <c r="M1266" s="293"/>
      <c r="N1266" s="293"/>
      <c r="O1266" s="293"/>
      <c r="P1266" s="293"/>
    </row>
    <row r="1267" spans="1:16" x14ac:dyDescent="0.25">
      <c r="A1267" s="39" t="str">
        <f>GRANTS!A110</f>
        <v>GRANTS</v>
      </c>
      <c r="B1267" s="39">
        <f>GRANTS!C110</f>
        <v>3027005</v>
      </c>
      <c r="C1267" s="39" t="str">
        <f>GRANTS!D110</f>
        <v>Northway</v>
      </c>
      <c r="D1267" s="39" t="str">
        <f>GRANTS!M110</f>
        <v>PEGrt</v>
      </c>
      <c r="E1267" s="293">
        <f>GRANTS!Q110</f>
        <v>0</v>
      </c>
      <c r="F1267" s="293">
        <f>GRANTS!R110</f>
        <v>7129</v>
      </c>
      <c r="G1267" s="293"/>
      <c r="H1267" s="293"/>
      <c r="I1267" s="293"/>
      <c r="J1267" s="293"/>
      <c r="K1267" s="293"/>
      <c r="L1267" s="293"/>
      <c r="M1267" s="293"/>
      <c r="N1267" s="293"/>
      <c r="O1267" s="293"/>
      <c r="P1267" s="293"/>
    </row>
    <row r="1268" spans="1:16" x14ac:dyDescent="0.25">
      <c r="A1268" s="39" t="str">
        <f>GRANTS!A111</f>
        <v>GRANTS</v>
      </c>
      <c r="B1268" s="39">
        <f>GRANTS!C111</f>
        <v>3027009</v>
      </c>
      <c r="C1268" s="39" t="str">
        <f>GRANTS!D111</f>
        <v>Oakleigh</v>
      </c>
      <c r="D1268" s="39" t="str">
        <f>GRANTS!M111</f>
        <v>PEGrt</v>
      </c>
      <c r="E1268" s="293">
        <f>GRANTS!Q111</f>
        <v>0</v>
      </c>
      <c r="F1268" s="293">
        <f>GRANTS!R111</f>
        <v>7029</v>
      </c>
      <c r="G1268" s="293"/>
      <c r="H1268" s="293"/>
      <c r="I1268" s="293"/>
      <c r="J1268" s="293"/>
      <c r="K1268" s="293"/>
      <c r="L1268" s="293"/>
      <c r="M1268" s="293"/>
      <c r="N1268" s="293"/>
      <c r="O1268" s="293"/>
      <c r="P1268" s="293"/>
    </row>
    <row r="1269" spans="1:16" x14ac:dyDescent="0.25">
      <c r="A1269" s="39" t="str">
        <f>GRANTS!A112</f>
        <v>GRANTS</v>
      </c>
      <c r="B1269" s="39">
        <f>GRANTS!C112</f>
        <v>3023521</v>
      </c>
      <c r="C1269" s="39" t="str">
        <f>GRANTS!D112</f>
        <v>St Mary's &amp; St John's CE School</v>
      </c>
      <c r="D1269" s="39" t="str">
        <f>GRANTS!M112</f>
        <v>PEGrt</v>
      </c>
      <c r="E1269" s="293">
        <f>GRANTS!Q112</f>
        <v>0</v>
      </c>
      <c r="F1269" s="293">
        <f>GRANTS!R112</f>
        <v>8746</v>
      </c>
      <c r="G1269" s="293"/>
      <c r="H1269" s="293"/>
      <c r="I1269" s="293"/>
      <c r="J1269" s="293"/>
      <c r="K1269" s="293"/>
      <c r="L1269" s="293"/>
      <c r="M1269" s="293"/>
      <c r="N1269" s="293"/>
      <c r="O1269" s="293"/>
      <c r="P1269" s="293"/>
    </row>
    <row r="1270" spans="1:16" x14ac:dyDescent="0.25">
      <c r="A1270" s="39" t="str">
        <f>GRANTS!A113</f>
        <v>GRANTS</v>
      </c>
      <c r="B1270" s="39">
        <f>GRANTS!C113</f>
        <v>3021100</v>
      </c>
      <c r="C1270" s="39" t="str">
        <f>GRANTS!D113</f>
        <v>Pavilion</v>
      </c>
      <c r="D1270" s="39" t="str">
        <f>GRANTS!M113</f>
        <v>PEGrt</v>
      </c>
      <c r="E1270" s="293">
        <f>GRANTS!Q113</f>
        <v>0</v>
      </c>
      <c r="F1270" s="293">
        <f>GRANTS!R113</f>
        <v>1250</v>
      </c>
      <c r="G1270" s="293"/>
      <c r="H1270" s="293"/>
      <c r="I1270" s="293"/>
      <c r="J1270" s="293"/>
      <c r="K1270" s="293"/>
      <c r="L1270" s="293"/>
      <c r="M1270" s="293"/>
      <c r="N1270" s="293"/>
      <c r="O1270" s="293"/>
      <c r="P1270" s="293"/>
    </row>
    <row r="1271" spans="1:16" x14ac:dyDescent="0.25">
      <c r="A1271" s="39" t="str">
        <f>GRANTS!A114</f>
        <v>GRANTS</v>
      </c>
      <c r="B1271" s="39">
        <f>GRANTS!C114</f>
        <v>3021000</v>
      </c>
      <c r="C1271" s="39" t="str">
        <f>GRANTS!D114</f>
        <v>Brookhill Nursery</v>
      </c>
      <c r="D1271" s="39" t="str">
        <f>GRANTS!M114</f>
        <v>DFC</v>
      </c>
      <c r="E1271" s="293">
        <f>GRANTS!Q114</f>
        <v>0</v>
      </c>
      <c r="F1271" s="293">
        <f>GRANTS!R114</f>
        <v>4918</v>
      </c>
      <c r="G1271" s="293"/>
      <c r="H1271" s="293"/>
      <c r="I1271" s="293"/>
      <c r="J1271" s="293"/>
      <c r="K1271" s="293"/>
      <c r="L1271" s="293"/>
      <c r="M1271" s="293"/>
      <c r="N1271" s="293"/>
      <c r="O1271" s="293"/>
      <c r="P1271" s="293"/>
    </row>
    <row r="1272" spans="1:16" x14ac:dyDescent="0.25">
      <c r="A1272" s="39" t="str">
        <f>GRANTS!A115</f>
        <v>GRANTS</v>
      </c>
      <c r="B1272" s="39">
        <f>GRANTS!C115</f>
        <v>3021001</v>
      </c>
      <c r="C1272" s="39" t="str">
        <f>GRANTS!D115</f>
        <v>Hampden Way Nursery</v>
      </c>
      <c r="D1272" s="39" t="str">
        <f>GRANTS!M115</f>
        <v>DFC</v>
      </c>
      <c r="E1272" s="293">
        <f>GRANTS!Q115</f>
        <v>0</v>
      </c>
      <c r="F1272" s="293">
        <f>GRANTS!R115</f>
        <v>4891</v>
      </c>
      <c r="G1272" s="293"/>
      <c r="H1272" s="293"/>
      <c r="I1272" s="293"/>
      <c r="J1272" s="293"/>
      <c r="K1272" s="293"/>
      <c r="L1272" s="293"/>
      <c r="M1272" s="293"/>
      <c r="N1272" s="293"/>
      <c r="O1272" s="293"/>
      <c r="P1272" s="293"/>
    </row>
    <row r="1273" spans="1:16" x14ac:dyDescent="0.25">
      <c r="A1273" s="39" t="str">
        <f>GRANTS!A116</f>
        <v>GRANTS</v>
      </c>
      <c r="B1273" s="39">
        <f>GRANTS!C116</f>
        <v>3021002</v>
      </c>
      <c r="C1273" s="39" t="str">
        <f>GRANTS!D116</f>
        <v>Moss Hall Nursery</v>
      </c>
      <c r="D1273" s="39" t="str">
        <f>GRANTS!M116</f>
        <v>DFC</v>
      </c>
      <c r="E1273" s="293">
        <f>GRANTS!Q116</f>
        <v>0</v>
      </c>
      <c r="F1273" s="293">
        <f>GRANTS!R116</f>
        <v>4769.5</v>
      </c>
      <c r="G1273" s="293"/>
      <c r="H1273" s="293"/>
      <c r="I1273" s="293"/>
      <c r="J1273" s="293"/>
      <c r="K1273" s="293"/>
      <c r="L1273" s="293"/>
      <c r="M1273" s="293"/>
      <c r="N1273" s="293"/>
      <c r="O1273" s="293"/>
      <c r="P1273" s="293"/>
    </row>
    <row r="1274" spans="1:16" x14ac:dyDescent="0.25">
      <c r="A1274" s="39" t="str">
        <f>GRANTS!A117</f>
        <v>GRANTS</v>
      </c>
      <c r="B1274" s="39">
        <f>GRANTS!C117</f>
        <v>3021003</v>
      </c>
      <c r="C1274" s="39" t="str">
        <f>GRANTS!D117</f>
        <v>St Margaret's Nursery</v>
      </c>
      <c r="D1274" s="39" t="str">
        <f>GRANTS!M117</f>
        <v>DFC</v>
      </c>
      <c r="E1274" s="293">
        <f>GRANTS!Q117</f>
        <v>0</v>
      </c>
      <c r="F1274" s="293">
        <f>GRANTS!R117</f>
        <v>4996.5200000000004</v>
      </c>
      <c r="G1274" s="293"/>
      <c r="H1274" s="293"/>
      <c r="I1274" s="293"/>
      <c r="J1274" s="293"/>
      <c r="K1274" s="293"/>
      <c r="L1274" s="293"/>
      <c r="M1274" s="293"/>
      <c r="N1274" s="293"/>
      <c r="O1274" s="293"/>
      <c r="P1274" s="293"/>
    </row>
    <row r="1275" spans="1:16" x14ac:dyDescent="0.25">
      <c r="A1275" s="39" t="str">
        <f>GRANTS!A118</f>
        <v>GRANTS</v>
      </c>
      <c r="B1275" s="39">
        <f>GRANTS!C118</f>
        <v>3021100</v>
      </c>
      <c r="C1275" s="39" t="str">
        <f>GRANTS!D118</f>
        <v>Pavilion</v>
      </c>
      <c r="D1275" s="39" t="str">
        <f>GRANTS!M118</f>
        <v>DFC</v>
      </c>
      <c r="E1275" s="293">
        <f>GRANTS!Q118</f>
        <v>0</v>
      </c>
      <c r="F1275" s="293">
        <f>GRANTS!R118</f>
        <v>7594.38</v>
      </c>
      <c r="G1275" s="293"/>
      <c r="H1275" s="293"/>
      <c r="I1275" s="293"/>
      <c r="J1275" s="293"/>
      <c r="K1275" s="293"/>
      <c r="L1275" s="293"/>
      <c r="M1275" s="293"/>
      <c r="N1275" s="293"/>
      <c r="O1275" s="293"/>
      <c r="P1275" s="293"/>
    </row>
    <row r="1276" spans="1:16" x14ac:dyDescent="0.25">
      <c r="A1276" s="39" t="str">
        <f>GRANTS!A119</f>
        <v>GRANTS</v>
      </c>
      <c r="B1276" s="39">
        <f>GRANTS!C119</f>
        <v>3022002</v>
      </c>
      <c r="C1276" s="39" t="str">
        <f>GRANTS!D119</f>
        <v>Barnfield School</v>
      </c>
      <c r="D1276" s="39" t="str">
        <f>GRANTS!M119</f>
        <v>DFC</v>
      </c>
      <c r="E1276" s="293">
        <f>GRANTS!Q119</f>
        <v>0</v>
      </c>
      <c r="F1276" s="293">
        <f>GRANTS!R119</f>
        <v>8995</v>
      </c>
      <c r="G1276" s="293"/>
      <c r="H1276" s="293"/>
      <c r="I1276" s="293"/>
      <c r="J1276" s="293"/>
      <c r="K1276" s="293"/>
      <c r="L1276" s="293"/>
      <c r="M1276" s="293"/>
      <c r="N1276" s="293"/>
      <c r="O1276" s="293"/>
      <c r="P1276" s="293"/>
    </row>
    <row r="1277" spans="1:16" x14ac:dyDescent="0.25">
      <c r="A1277" s="39" t="str">
        <f>GRANTS!A120</f>
        <v>GRANTS</v>
      </c>
      <c r="B1277" s="39">
        <f>GRANTS!C120</f>
        <v>3022003</v>
      </c>
      <c r="C1277" s="39" t="str">
        <f>GRANTS!D120</f>
        <v>Bell Lane Primary School</v>
      </c>
      <c r="D1277" s="39" t="str">
        <f>GRANTS!M120</f>
        <v>DFC</v>
      </c>
      <c r="E1277" s="293">
        <f>GRANTS!Q120</f>
        <v>0</v>
      </c>
      <c r="F1277" s="293">
        <f>GRANTS!R120</f>
        <v>8344.75</v>
      </c>
      <c r="G1277" s="293"/>
      <c r="H1277" s="293"/>
      <c r="I1277" s="293"/>
      <c r="J1277" s="293"/>
      <c r="K1277" s="293"/>
      <c r="L1277" s="293"/>
      <c r="M1277" s="293"/>
      <c r="N1277" s="293"/>
      <c r="O1277" s="293"/>
      <c r="P1277" s="293"/>
    </row>
    <row r="1278" spans="1:16" x14ac:dyDescent="0.25">
      <c r="A1278" s="39" t="str">
        <f>GRANTS!A121</f>
        <v>GRANTS</v>
      </c>
      <c r="B1278" s="39">
        <f>GRANTS!C121</f>
        <v>3022007</v>
      </c>
      <c r="C1278" s="39" t="str">
        <f>GRANTS!D121</f>
        <v>Brookland Junior School</v>
      </c>
      <c r="D1278" s="39" t="str">
        <f>GRANTS!M121</f>
        <v>DFC</v>
      </c>
      <c r="E1278" s="293">
        <f>GRANTS!Q121</f>
        <v>0</v>
      </c>
      <c r="F1278" s="293">
        <f>GRANTS!R121</f>
        <v>8038.75</v>
      </c>
      <c r="G1278" s="293"/>
      <c r="H1278" s="293"/>
      <c r="I1278" s="293"/>
      <c r="J1278" s="293"/>
      <c r="K1278" s="293"/>
      <c r="L1278" s="293"/>
      <c r="M1278" s="293"/>
      <c r="N1278" s="293"/>
      <c r="O1278" s="293"/>
      <c r="P1278" s="293"/>
    </row>
    <row r="1279" spans="1:16" x14ac:dyDescent="0.25">
      <c r="A1279" s="39" t="str">
        <f>GRANTS!A122</f>
        <v>GRANTS</v>
      </c>
      <c r="B1279" s="39">
        <f>GRANTS!C122</f>
        <v>3022008</v>
      </c>
      <c r="C1279" s="39" t="str">
        <f>GRANTS!D122</f>
        <v>Brookland Infant  &amp; Nursery School</v>
      </c>
      <c r="D1279" s="39" t="str">
        <f>GRANTS!M122</f>
        <v>DFC</v>
      </c>
      <c r="E1279" s="293">
        <f>GRANTS!Q122</f>
        <v>0</v>
      </c>
      <c r="F1279" s="293">
        <f>GRANTS!R122</f>
        <v>7420</v>
      </c>
      <c r="G1279" s="293"/>
      <c r="H1279" s="293"/>
      <c r="I1279" s="293"/>
      <c r="J1279" s="293"/>
      <c r="K1279" s="293"/>
      <c r="L1279" s="293"/>
      <c r="M1279" s="293"/>
      <c r="N1279" s="293"/>
      <c r="O1279" s="293"/>
      <c r="P1279" s="293"/>
    </row>
    <row r="1280" spans="1:16" x14ac:dyDescent="0.25">
      <c r="A1280" s="39" t="str">
        <f>GRANTS!A123</f>
        <v>GRANTS</v>
      </c>
      <c r="B1280" s="39">
        <f>GRANTS!C123</f>
        <v>3022009</v>
      </c>
      <c r="C1280" s="39" t="str">
        <f>GRANTS!D123</f>
        <v>Brunswick Park Primary &amp; Nursery School</v>
      </c>
      <c r="D1280" s="39" t="str">
        <f>GRANTS!M123</f>
        <v>DFC</v>
      </c>
      <c r="E1280" s="293">
        <f>GRANTS!Q123</f>
        <v>0</v>
      </c>
      <c r="F1280" s="293">
        <f>GRANTS!R123</f>
        <v>9078.25</v>
      </c>
      <c r="G1280" s="293"/>
      <c r="H1280" s="293"/>
      <c r="I1280" s="293"/>
      <c r="J1280" s="293"/>
      <c r="K1280" s="293"/>
      <c r="L1280" s="293"/>
      <c r="M1280" s="293"/>
      <c r="N1280" s="293"/>
      <c r="O1280" s="293"/>
      <c r="P1280" s="293"/>
    </row>
    <row r="1281" spans="1:16" x14ac:dyDescent="0.25">
      <c r="A1281" s="39" t="str">
        <f>GRANTS!A124</f>
        <v>GRANTS</v>
      </c>
      <c r="B1281" s="39">
        <f>GRANTS!C124</f>
        <v>3022011</v>
      </c>
      <c r="C1281" s="39" t="str">
        <f>GRANTS!D124</f>
        <v>Church Hill Primary School</v>
      </c>
      <c r="D1281" s="39" t="str">
        <f>GRANTS!M124</f>
        <v>DFC</v>
      </c>
      <c r="E1281" s="293">
        <f>GRANTS!Q124</f>
        <v>0</v>
      </c>
      <c r="F1281" s="293">
        <f>GRANTS!R124</f>
        <v>6373.75</v>
      </c>
      <c r="G1281" s="293"/>
      <c r="H1281" s="293"/>
      <c r="I1281" s="293"/>
      <c r="J1281" s="293"/>
      <c r="K1281" s="293"/>
      <c r="L1281" s="293"/>
      <c r="M1281" s="293"/>
      <c r="N1281" s="293"/>
      <c r="O1281" s="293"/>
      <c r="P1281" s="293"/>
    </row>
    <row r="1282" spans="1:16" x14ac:dyDescent="0.25">
      <c r="A1282" s="39" t="str">
        <f>GRANTS!A125</f>
        <v>GRANTS</v>
      </c>
      <c r="B1282" s="39">
        <f>GRANTS!C125</f>
        <v>3022014</v>
      </c>
      <c r="C1282" s="39" t="str">
        <f>GRANTS!D125</f>
        <v>Colindale School</v>
      </c>
      <c r="D1282" s="39" t="str">
        <f>GRANTS!M125</f>
        <v>DFC</v>
      </c>
      <c r="E1282" s="293">
        <f>GRANTS!Q125</f>
        <v>0</v>
      </c>
      <c r="F1282" s="293">
        <f>GRANTS!R125</f>
        <v>11593.75</v>
      </c>
      <c r="G1282" s="293"/>
      <c r="H1282" s="293"/>
      <c r="I1282" s="293"/>
      <c r="J1282" s="293"/>
      <c r="K1282" s="293"/>
      <c r="L1282" s="293"/>
      <c r="M1282" s="293"/>
      <c r="N1282" s="293"/>
      <c r="O1282" s="293"/>
      <c r="P1282" s="293"/>
    </row>
    <row r="1283" spans="1:16" x14ac:dyDescent="0.25">
      <c r="A1283" s="39" t="str">
        <f>GRANTS!A126</f>
        <v>GRANTS</v>
      </c>
      <c r="B1283" s="39">
        <f>GRANTS!C126</f>
        <v>3022015</v>
      </c>
      <c r="C1283" s="39" t="str">
        <f>GRANTS!D126</f>
        <v>Coppetts Wood</v>
      </c>
      <c r="D1283" s="39" t="str">
        <f>GRANTS!M126</f>
        <v>DFC</v>
      </c>
      <c r="E1283" s="293">
        <f>GRANTS!Q126</f>
        <v>0</v>
      </c>
      <c r="F1283" s="293">
        <f>GRANTS!R126</f>
        <v>6702.25</v>
      </c>
      <c r="G1283" s="293"/>
      <c r="H1283" s="293"/>
      <c r="I1283" s="293"/>
      <c r="J1283" s="293"/>
      <c r="K1283" s="293"/>
      <c r="L1283" s="293"/>
      <c r="M1283" s="293"/>
      <c r="N1283" s="293"/>
      <c r="O1283" s="293"/>
      <c r="P1283" s="293"/>
    </row>
    <row r="1284" spans="1:16" x14ac:dyDescent="0.25">
      <c r="A1284" s="39" t="str">
        <f>GRANTS!A127</f>
        <v>GRANTS</v>
      </c>
      <c r="B1284" s="39">
        <f>GRANTS!C127</f>
        <v>3022016</v>
      </c>
      <c r="C1284" s="39" t="str">
        <f>GRANTS!D127</f>
        <v>Courtland School</v>
      </c>
      <c r="D1284" s="39" t="str">
        <f>GRANTS!M127</f>
        <v>DFC</v>
      </c>
      <c r="E1284" s="293">
        <f>GRANTS!Q127</f>
        <v>0</v>
      </c>
      <c r="F1284" s="293">
        <f>GRANTS!R127</f>
        <v>6373.75</v>
      </c>
      <c r="G1284" s="293"/>
      <c r="H1284" s="293"/>
      <c r="I1284" s="293"/>
      <c r="J1284" s="293"/>
      <c r="K1284" s="293"/>
      <c r="L1284" s="293"/>
      <c r="M1284" s="293"/>
      <c r="N1284" s="293"/>
      <c r="O1284" s="293"/>
      <c r="P1284" s="293"/>
    </row>
    <row r="1285" spans="1:16" x14ac:dyDescent="0.25">
      <c r="A1285" s="39" t="str">
        <f>GRANTS!A128</f>
        <v>GRANTS</v>
      </c>
      <c r="B1285" s="39">
        <f>GRANTS!C128</f>
        <v>3022017</v>
      </c>
      <c r="C1285" s="39" t="str">
        <f>GRANTS!D128</f>
        <v>Cromer Road Primary School</v>
      </c>
      <c r="D1285" s="39" t="str">
        <f>GRANTS!M128</f>
        <v>DFC</v>
      </c>
      <c r="E1285" s="293">
        <f>GRANTS!Q128</f>
        <v>0</v>
      </c>
      <c r="F1285" s="293">
        <f>GRANTS!R128</f>
        <v>8578.75</v>
      </c>
      <c r="G1285" s="293"/>
      <c r="H1285" s="293"/>
      <c r="I1285" s="293"/>
      <c r="J1285" s="293"/>
      <c r="K1285" s="293"/>
      <c r="L1285" s="293"/>
      <c r="M1285" s="293"/>
      <c r="N1285" s="293"/>
      <c r="O1285" s="293"/>
      <c r="P1285" s="293"/>
    </row>
    <row r="1286" spans="1:16" x14ac:dyDescent="0.25">
      <c r="A1286" s="39" t="str">
        <f>GRANTS!A129</f>
        <v>GRANTS</v>
      </c>
      <c r="B1286" s="39">
        <f>GRANTS!C129</f>
        <v>3022019</v>
      </c>
      <c r="C1286" s="39" t="str">
        <f>GRANTS!D129</f>
        <v>Deansbrook Infant School</v>
      </c>
      <c r="D1286" s="39" t="str">
        <f>GRANTS!M129</f>
        <v>DFC</v>
      </c>
      <c r="E1286" s="293">
        <f>GRANTS!Q129</f>
        <v>0</v>
      </c>
      <c r="F1286" s="293">
        <f>GRANTS!R129</f>
        <v>6755.12</v>
      </c>
      <c r="G1286" s="293"/>
      <c r="H1286" s="293"/>
      <c r="I1286" s="293"/>
      <c r="J1286" s="293"/>
      <c r="K1286" s="293"/>
      <c r="L1286" s="293"/>
      <c r="M1286" s="293"/>
      <c r="N1286" s="293"/>
      <c r="O1286" s="293"/>
      <c r="P1286" s="293"/>
    </row>
    <row r="1287" spans="1:16" x14ac:dyDescent="0.25">
      <c r="A1287" s="39" t="str">
        <f>GRANTS!A130</f>
        <v>GRANTS</v>
      </c>
      <c r="B1287" s="39">
        <f>GRANTS!C130</f>
        <v>3022021</v>
      </c>
      <c r="C1287" s="39" t="str">
        <f>GRANTS!D130</f>
        <v>Dollis Primary School</v>
      </c>
      <c r="D1287" s="39" t="str">
        <f>GRANTS!M130</f>
        <v>DFC</v>
      </c>
      <c r="E1287" s="293">
        <f>GRANTS!Q130</f>
        <v>0</v>
      </c>
      <c r="F1287" s="293">
        <f>GRANTS!R130</f>
        <v>9373</v>
      </c>
      <c r="G1287" s="293"/>
      <c r="H1287" s="293"/>
      <c r="I1287" s="293"/>
      <c r="J1287" s="293"/>
      <c r="K1287" s="293"/>
      <c r="L1287" s="293"/>
      <c r="M1287" s="293"/>
      <c r="N1287" s="293"/>
      <c r="O1287" s="293"/>
      <c r="P1287" s="293"/>
    </row>
    <row r="1288" spans="1:16" x14ac:dyDescent="0.25">
      <c r="A1288" s="39" t="str">
        <f>GRANTS!A131</f>
        <v>GRANTS</v>
      </c>
      <c r="B1288" s="39">
        <f>GRANTS!C131</f>
        <v>3022023</v>
      </c>
      <c r="C1288" s="39" t="str">
        <f>GRANTS!D131</f>
        <v>Edgware Primary School</v>
      </c>
      <c r="D1288" s="39" t="str">
        <f>GRANTS!M131</f>
        <v>DFC</v>
      </c>
      <c r="E1288" s="293">
        <f>GRANTS!Q131</f>
        <v>0</v>
      </c>
      <c r="F1288" s="293">
        <f>GRANTS!R131</f>
        <v>9887.1200000000008</v>
      </c>
      <c r="G1288" s="293"/>
      <c r="H1288" s="293"/>
      <c r="I1288" s="293"/>
      <c r="J1288" s="293"/>
      <c r="K1288" s="293"/>
      <c r="L1288" s="293"/>
      <c r="M1288" s="293"/>
      <c r="N1288" s="293"/>
      <c r="O1288" s="293"/>
      <c r="P1288" s="293"/>
    </row>
    <row r="1289" spans="1:16" x14ac:dyDescent="0.25">
      <c r="A1289" s="39" t="str">
        <f>GRANTS!A132</f>
        <v>GRANTS</v>
      </c>
      <c r="B1289" s="39">
        <f>GRANTS!C132</f>
        <v>3022024</v>
      </c>
      <c r="C1289" s="39" t="str">
        <f>GRANTS!D132</f>
        <v>Fairway Primary School</v>
      </c>
      <c r="D1289" s="39" t="str">
        <f>GRANTS!M132</f>
        <v>DFC</v>
      </c>
      <c r="E1289" s="293">
        <f>GRANTS!Q132</f>
        <v>0</v>
      </c>
      <c r="F1289" s="293">
        <f>GRANTS!R132</f>
        <v>6794.5</v>
      </c>
      <c r="G1289" s="293"/>
      <c r="H1289" s="293"/>
      <c r="I1289" s="293"/>
      <c r="J1289" s="293"/>
      <c r="K1289" s="293"/>
      <c r="L1289" s="293"/>
      <c r="M1289" s="293"/>
      <c r="N1289" s="293"/>
      <c r="O1289" s="293"/>
      <c r="P1289" s="293"/>
    </row>
    <row r="1290" spans="1:16" x14ac:dyDescent="0.25">
      <c r="A1290" s="39" t="str">
        <f>GRANTS!A133</f>
        <v>GRANTS</v>
      </c>
      <c r="B1290" s="39">
        <f>GRANTS!C133</f>
        <v>3022025</v>
      </c>
      <c r="C1290" s="39" t="str">
        <f>GRANTS!D133</f>
        <v>Foulds</v>
      </c>
      <c r="D1290" s="39" t="str">
        <f>GRANTS!M133</f>
        <v>DFC</v>
      </c>
      <c r="E1290" s="293">
        <f>GRANTS!Q133</f>
        <v>0</v>
      </c>
      <c r="F1290" s="293">
        <f>GRANTS!R133</f>
        <v>7543.75</v>
      </c>
      <c r="G1290" s="293"/>
      <c r="H1290" s="293"/>
      <c r="I1290" s="293"/>
      <c r="J1290" s="293"/>
      <c r="K1290" s="293"/>
      <c r="L1290" s="293"/>
      <c r="M1290" s="293"/>
      <c r="N1290" s="293"/>
      <c r="O1290" s="293"/>
      <c r="P1290" s="293"/>
    </row>
    <row r="1291" spans="1:16" x14ac:dyDescent="0.25">
      <c r="A1291" s="39" t="str">
        <f>GRANTS!A134</f>
        <v>GRANTS</v>
      </c>
      <c r="B1291" s="39">
        <f>GRANTS!C134</f>
        <v>3022026</v>
      </c>
      <c r="C1291" s="39" t="str">
        <f>GRANTS!D134</f>
        <v>Frith Manor School</v>
      </c>
      <c r="D1291" s="39" t="str">
        <f>GRANTS!M134</f>
        <v>DFC</v>
      </c>
      <c r="E1291" s="293">
        <f>GRANTS!Q134</f>
        <v>0</v>
      </c>
      <c r="F1291" s="293">
        <f>GRANTS!R134</f>
        <v>10115.5</v>
      </c>
      <c r="G1291" s="293"/>
      <c r="H1291" s="293"/>
      <c r="I1291" s="293"/>
      <c r="J1291" s="293"/>
      <c r="K1291" s="293"/>
      <c r="L1291" s="293"/>
      <c r="M1291" s="293"/>
      <c r="N1291" s="293"/>
      <c r="O1291" s="293"/>
      <c r="P1291" s="293"/>
    </row>
    <row r="1292" spans="1:16" x14ac:dyDescent="0.25">
      <c r="A1292" s="39" t="str">
        <f>GRANTS!A135</f>
        <v>GRANTS</v>
      </c>
      <c r="B1292" s="39">
        <f>GRANTS!C135</f>
        <v>3022027</v>
      </c>
      <c r="C1292" s="39" t="str">
        <f>GRANTS!D135</f>
        <v>Garden Suburb Junior</v>
      </c>
      <c r="D1292" s="39" t="str">
        <f>GRANTS!M135</f>
        <v>DFC</v>
      </c>
      <c r="E1292" s="293">
        <f>GRANTS!Q135</f>
        <v>0</v>
      </c>
      <c r="F1292" s="293">
        <f>GRANTS!R135</f>
        <v>7898.12</v>
      </c>
      <c r="G1292" s="293"/>
      <c r="H1292" s="293"/>
      <c r="I1292" s="293"/>
      <c r="J1292" s="293"/>
      <c r="K1292" s="293"/>
      <c r="L1292" s="293"/>
      <c r="M1292" s="293"/>
      <c r="N1292" s="293"/>
      <c r="O1292" s="293"/>
      <c r="P1292" s="293"/>
    </row>
    <row r="1293" spans="1:16" x14ac:dyDescent="0.25">
      <c r="A1293" s="39" t="str">
        <f>GRANTS!A136</f>
        <v>GRANTS</v>
      </c>
      <c r="B1293" s="39">
        <f>GRANTS!C136</f>
        <v>3022028</v>
      </c>
      <c r="C1293" s="39" t="str">
        <f>GRANTS!D136</f>
        <v>Garden Suburb Infant School</v>
      </c>
      <c r="D1293" s="39" t="str">
        <f>GRANTS!M136</f>
        <v>DFC</v>
      </c>
      <c r="E1293" s="293">
        <f>GRANTS!Q136</f>
        <v>0</v>
      </c>
      <c r="F1293" s="293">
        <f>GRANTS!R136</f>
        <v>6587.5</v>
      </c>
      <c r="G1293" s="293"/>
      <c r="H1293" s="293"/>
      <c r="I1293" s="293"/>
      <c r="J1293" s="293"/>
      <c r="K1293" s="293"/>
      <c r="L1293" s="293"/>
      <c r="M1293" s="293"/>
      <c r="N1293" s="293"/>
      <c r="O1293" s="293"/>
      <c r="P1293" s="293"/>
    </row>
    <row r="1294" spans="1:16" x14ac:dyDescent="0.25">
      <c r="A1294" s="39" t="str">
        <f>GRANTS!A137</f>
        <v>GRANTS</v>
      </c>
      <c r="B1294" s="39">
        <f>GRANTS!C137</f>
        <v>3022029</v>
      </c>
      <c r="C1294" s="39" t="str">
        <f>GRANTS!D137</f>
        <v>Goldbeaters Primary School</v>
      </c>
      <c r="D1294" s="39" t="str">
        <f>GRANTS!M137</f>
        <v>DFC</v>
      </c>
      <c r="E1294" s="293">
        <f>GRANTS!Q137</f>
        <v>0</v>
      </c>
      <c r="F1294" s="293">
        <f>GRANTS!R137</f>
        <v>9080.5</v>
      </c>
      <c r="G1294" s="293"/>
      <c r="H1294" s="293"/>
      <c r="I1294" s="293"/>
      <c r="J1294" s="293"/>
      <c r="K1294" s="293"/>
      <c r="L1294" s="293"/>
      <c r="M1294" s="293"/>
      <c r="N1294" s="293"/>
      <c r="O1294" s="293"/>
      <c r="P1294" s="293"/>
    </row>
    <row r="1295" spans="1:16" x14ac:dyDescent="0.25">
      <c r="A1295" s="39" t="str">
        <f>GRANTS!A138</f>
        <v>GRANTS</v>
      </c>
      <c r="B1295" s="39">
        <f>GRANTS!C138</f>
        <v>3022031</v>
      </c>
      <c r="C1295" s="39" t="str">
        <f>GRANTS!D138</f>
        <v>Hollickwood JMI School</v>
      </c>
      <c r="D1295" s="39" t="str">
        <f>GRANTS!M138</f>
        <v>DFC</v>
      </c>
      <c r="E1295" s="293">
        <f>GRANTS!Q138</f>
        <v>0</v>
      </c>
      <c r="F1295" s="293">
        <f>GRANTS!R138</f>
        <v>6161.35</v>
      </c>
      <c r="G1295" s="293"/>
      <c r="H1295" s="293"/>
      <c r="I1295" s="293"/>
      <c r="J1295" s="293"/>
      <c r="K1295" s="293"/>
      <c r="L1295" s="293"/>
      <c r="M1295" s="293"/>
      <c r="N1295" s="293"/>
      <c r="O1295" s="293"/>
      <c r="P1295" s="293"/>
    </row>
    <row r="1296" spans="1:16" x14ac:dyDescent="0.25">
      <c r="A1296" s="39" t="str">
        <f>GRANTS!A139</f>
        <v>GRANTS</v>
      </c>
      <c r="B1296" s="39">
        <f>GRANTS!C139</f>
        <v>3022032</v>
      </c>
      <c r="C1296" s="39" t="str">
        <f>GRANTS!D139</f>
        <v>Holly Park School</v>
      </c>
      <c r="D1296" s="39" t="str">
        <f>GRANTS!M139</f>
        <v>DFC</v>
      </c>
      <c r="E1296" s="293">
        <f>GRANTS!Q139</f>
        <v>0</v>
      </c>
      <c r="F1296" s="293">
        <f>GRANTS!R139</f>
        <v>9348.25</v>
      </c>
      <c r="G1296" s="293"/>
      <c r="H1296" s="293"/>
      <c r="I1296" s="293"/>
      <c r="J1296" s="293"/>
      <c r="K1296" s="293"/>
      <c r="L1296" s="293"/>
      <c r="M1296" s="293"/>
      <c r="N1296" s="293"/>
      <c r="O1296" s="293"/>
      <c r="P1296" s="293"/>
    </row>
    <row r="1297" spans="1:16" x14ac:dyDescent="0.25">
      <c r="A1297" s="39" t="str">
        <f>GRANTS!A140</f>
        <v>GRANTS</v>
      </c>
      <c r="B1297" s="39">
        <f>GRANTS!C140</f>
        <v>3022036</v>
      </c>
      <c r="C1297" s="39" t="str">
        <f>GRANTS!D140</f>
        <v>Livingstone School</v>
      </c>
      <c r="D1297" s="39" t="str">
        <f>GRANTS!M140</f>
        <v>DFC</v>
      </c>
      <c r="E1297" s="293">
        <f>GRANTS!Q140</f>
        <v>0</v>
      </c>
      <c r="F1297" s="293">
        <f>GRANTS!R140</f>
        <v>7030.75</v>
      </c>
      <c r="G1297" s="293"/>
      <c r="H1297" s="293"/>
      <c r="I1297" s="293"/>
      <c r="J1297" s="293"/>
      <c r="K1297" s="293"/>
      <c r="L1297" s="293"/>
      <c r="M1297" s="293"/>
      <c r="N1297" s="293"/>
      <c r="O1297" s="293"/>
      <c r="P1297" s="293"/>
    </row>
    <row r="1298" spans="1:16" x14ac:dyDescent="0.25">
      <c r="A1298" s="39" t="str">
        <f>GRANTS!A141</f>
        <v>GRANTS</v>
      </c>
      <c r="B1298" s="39">
        <f>GRANTS!C141</f>
        <v>3022037</v>
      </c>
      <c r="C1298" s="39" t="str">
        <f>GRANTS!D141</f>
        <v>Manorside Primary School</v>
      </c>
      <c r="D1298" s="39" t="str">
        <f>GRANTS!M141</f>
        <v>DFC</v>
      </c>
      <c r="E1298" s="293">
        <f>GRANTS!Q141</f>
        <v>0</v>
      </c>
      <c r="F1298" s="293">
        <f>GRANTS!R141</f>
        <v>7242.25</v>
      </c>
      <c r="G1298" s="293"/>
      <c r="H1298" s="293"/>
      <c r="I1298" s="293"/>
      <c r="J1298" s="293"/>
      <c r="K1298" s="293"/>
      <c r="L1298" s="293"/>
      <c r="M1298" s="293"/>
      <c r="N1298" s="293"/>
      <c r="O1298" s="293"/>
      <c r="P1298" s="293"/>
    </row>
    <row r="1299" spans="1:16" x14ac:dyDescent="0.25">
      <c r="A1299" s="39" t="str">
        <f>GRANTS!A142</f>
        <v>GRANTS</v>
      </c>
      <c r="B1299" s="39">
        <f>GRANTS!C142</f>
        <v>3022042</v>
      </c>
      <c r="C1299" s="39" t="str">
        <f>GRANTS!D142</f>
        <v>Monkfrith School</v>
      </c>
      <c r="D1299" s="39" t="str">
        <f>GRANTS!M142</f>
        <v>DFC</v>
      </c>
      <c r="E1299" s="293">
        <f>GRANTS!Q142</f>
        <v>0</v>
      </c>
      <c r="F1299" s="293">
        <f>GRANTS!R142</f>
        <v>8758.75</v>
      </c>
      <c r="G1299" s="293"/>
      <c r="H1299" s="293"/>
      <c r="I1299" s="293"/>
      <c r="J1299" s="293"/>
      <c r="K1299" s="293"/>
      <c r="L1299" s="293"/>
      <c r="M1299" s="293"/>
      <c r="N1299" s="293"/>
      <c r="O1299" s="293"/>
      <c r="P1299" s="293"/>
    </row>
    <row r="1300" spans="1:16" x14ac:dyDescent="0.25">
      <c r="A1300" s="39" t="str">
        <f>GRANTS!A143</f>
        <v>GRANTS</v>
      </c>
      <c r="B1300" s="39">
        <f>GRANTS!C143</f>
        <v>3022043</v>
      </c>
      <c r="C1300" s="39" t="str">
        <f>GRANTS!D143</f>
        <v>Moss Hall Junior School</v>
      </c>
      <c r="D1300" s="39" t="str">
        <f>GRANTS!M143</f>
        <v>DFC</v>
      </c>
      <c r="E1300" s="293">
        <f>GRANTS!Q143</f>
        <v>0</v>
      </c>
      <c r="F1300" s="293">
        <f>GRANTS!R143</f>
        <v>8961.25</v>
      </c>
      <c r="G1300" s="293"/>
      <c r="H1300" s="293"/>
      <c r="I1300" s="293"/>
      <c r="J1300" s="293"/>
      <c r="K1300" s="293"/>
      <c r="L1300" s="293"/>
      <c r="M1300" s="293"/>
      <c r="N1300" s="293"/>
      <c r="O1300" s="293"/>
      <c r="P1300" s="293"/>
    </row>
    <row r="1301" spans="1:16" x14ac:dyDescent="0.25">
      <c r="A1301" s="39" t="str">
        <f>GRANTS!A144</f>
        <v>GRANTS</v>
      </c>
      <c r="B1301" s="39">
        <f>GRANTS!C144</f>
        <v>3022044</v>
      </c>
      <c r="C1301" s="39" t="str">
        <f>GRANTS!D144</f>
        <v>Moss Hall Infant School</v>
      </c>
      <c r="D1301" s="39" t="str">
        <f>GRANTS!M144</f>
        <v>DFC</v>
      </c>
      <c r="E1301" s="293">
        <f>GRANTS!Q144</f>
        <v>0</v>
      </c>
      <c r="F1301" s="293">
        <f>GRANTS!R144</f>
        <v>7903.75</v>
      </c>
      <c r="G1301" s="293"/>
      <c r="H1301" s="293"/>
      <c r="I1301" s="293"/>
      <c r="J1301" s="293"/>
      <c r="K1301" s="293"/>
      <c r="L1301" s="293"/>
      <c r="M1301" s="293"/>
      <c r="N1301" s="293"/>
      <c r="O1301" s="293"/>
      <c r="P1301" s="293"/>
    </row>
    <row r="1302" spans="1:16" x14ac:dyDescent="0.25">
      <c r="A1302" s="39" t="str">
        <f>GRANTS!A145</f>
        <v>GRANTS</v>
      </c>
      <c r="B1302" s="39">
        <f>GRANTS!C145</f>
        <v>3022045</v>
      </c>
      <c r="C1302" s="39" t="str">
        <f>GRANTS!D145</f>
        <v>Northside School</v>
      </c>
      <c r="D1302" s="39" t="str">
        <f>GRANTS!M145</f>
        <v>DFC</v>
      </c>
      <c r="E1302" s="293">
        <f>GRANTS!Q145</f>
        <v>0</v>
      </c>
      <c r="F1302" s="293">
        <f>GRANTS!R145</f>
        <v>6738.25</v>
      </c>
      <c r="G1302" s="293"/>
      <c r="H1302" s="293"/>
      <c r="I1302" s="293"/>
      <c r="J1302" s="293"/>
      <c r="K1302" s="293"/>
      <c r="L1302" s="293"/>
      <c r="M1302" s="293"/>
      <c r="N1302" s="293"/>
      <c r="O1302" s="293"/>
      <c r="P1302" s="293"/>
    </row>
    <row r="1303" spans="1:16" x14ac:dyDescent="0.25">
      <c r="A1303" s="39" t="str">
        <f>GRANTS!A146</f>
        <v>GRANTS</v>
      </c>
      <c r="B1303" s="39">
        <f>GRANTS!C146</f>
        <v>3022054</v>
      </c>
      <c r="C1303" s="39" t="str">
        <f>GRANTS!D146</f>
        <v>Woodridge  Primary School</v>
      </c>
      <c r="D1303" s="39" t="str">
        <f>GRANTS!M146</f>
        <v>DFC</v>
      </c>
      <c r="E1303" s="293">
        <f>GRANTS!Q146</f>
        <v>0</v>
      </c>
      <c r="F1303" s="293">
        <f>GRANTS!R146</f>
        <v>6317.5</v>
      </c>
      <c r="G1303" s="293"/>
      <c r="H1303" s="293"/>
      <c r="I1303" s="293"/>
      <c r="J1303" s="293"/>
      <c r="K1303" s="293"/>
      <c r="L1303" s="293"/>
      <c r="M1303" s="293"/>
      <c r="N1303" s="293"/>
      <c r="O1303" s="293"/>
      <c r="P1303" s="293"/>
    </row>
    <row r="1304" spans="1:16" x14ac:dyDescent="0.25">
      <c r="A1304" s="39" t="str">
        <f>GRANTS!A147</f>
        <v>GRANTS</v>
      </c>
      <c r="B1304" s="39">
        <f>GRANTS!C147</f>
        <v>3022055</v>
      </c>
      <c r="C1304" s="39" t="str">
        <f>GRANTS!D147</f>
        <v>Tudor School</v>
      </c>
      <c r="D1304" s="39" t="str">
        <f>GRANTS!M147</f>
        <v>DFC</v>
      </c>
      <c r="E1304" s="293">
        <f>GRANTS!Q147</f>
        <v>0</v>
      </c>
      <c r="F1304" s="293">
        <f>GRANTS!R147</f>
        <v>6522.25</v>
      </c>
      <c r="G1304" s="293"/>
      <c r="H1304" s="293"/>
      <c r="I1304" s="293"/>
      <c r="J1304" s="293"/>
      <c r="K1304" s="293"/>
      <c r="L1304" s="293"/>
      <c r="M1304" s="293"/>
      <c r="N1304" s="293"/>
      <c r="O1304" s="293"/>
      <c r="P1304" s="293"/>
    </row>
    <row r="1305" spans="1:16" x14ac:dyDescent="0.25">
      <c r="A1305" s="39" t="str">
        <f>GRANTS!A148</f>
        <v>GRANTS</v>
      </c>
      <c r="B1305" s="39">
        <f>GRANTS!C148</f>
        <v>3022057</v>
      </c>
      <c r="C1305" s="39" t="str">
        <f>GRANTS!D148</f>
        <v>Underhill School</v>
      </c>
      <c r="D1305" s="39" t="str">
        <f>GRANTS!M148</f>
        <v>DFC</v>
      </c>
      <c r="E1305" s="293">
        <f>GRANTS!Q148</f>
        <v>0</v>
      </c>
      <c r="F1305" s="293">
        <f>GRANTS!R148</f>
        <v>9280.2999999999993</v>
      </c>
      <c r="G1305" s="293"/>
      <c r="H1305" s="293"/>
      <c r="I1305" s="293"/>
      <c r="J1305" s="293"/>
      <c r="K1305" s="293"/>
      <c r="L1305" s="293"/>
      <c r="M1305" s="293"/>
      <c r="N1305" s="293"/>
      <c r="O1305" s="293"/>
      <c r="P1305" s="293"/>
    </row>
    <row r="1306" spans="1:16" x14ac:dyDescent="0.25">
      <c r="A1306" s="39" t="str">
        <f>GRANTS!A149</f>
        <v>GRANTS</v>
      </c>
      <c r="B1306" s="39">
        <f>GRANTS!C149</f>
        <v>3022060</v>
      </c>
      <c r="C1306" s="39" t="str">
        <f>GRANTS!D149</f>
        <v>Whitings Hill Primary School</v>
      </c>
      <c r="D1306" s="39" t="str">
        <f>GRANTS!M149</f>
        <v>DFC</v>
      </c>
      <c r="E1306" s="293">
        <f>GRANTS!Q149</f>
        <v>0</v>
      </c>
      <c r="F1306" s="293">
        <f>GRANTS!R149</f>
        <v>9160.3799999999992</v>
      </c>
      <c r="G1306" s="293"/>
      <c r="H1306" s="293"/>
      <c r="I1306" s="293"/>
      <c r="J1306" s="293"/>
      <c r="K1306" s="293"/>
      <c r="L1306" s="293"/>
      <c r="M1306" s="293"/>
      <c r="N1306" s="293"/>
      <c r="O1306" s="293"/>
      <c r="P1306" s="293"/>
    </row>
    <row r="1307" spans="1:16" x14ac:dyDescent="0.25">
      <c r="A1307" s="39" t="str">
        <f>GRANTS!A150</f>
        <v>GRANTS</v>
      </c>
      <c r="B1307" s="39">
        <f>GRANTS!C150</f>
        <v>3022067</v>
      </c>
      <c r="C1307" s="39" t="str">
        <f>GRANTS!D150</f>
        <v>Chalgrove Primary School</v>
      </c>
      <c r="D1307" s="39" t="str">
        <f>GRANTS!M150</f>
        <v>DFC</v>
      </c>
      <c r="E1307" s="293">
        <f>GRANTS!Q150</f>
        <v>0</v>
      </c>
      <c r="F1307" s="293">
        <f>GRANTS!R150</f>
        <v>6677.5</v>
      </c>
      <c r="G1307" s="293"/>
      <c r="H1307" s="293"/>
      <c r="I1307" s="293"/>
      <c r="J1307" s="293"/>
      <c r="K1307" s="293"/>
      <c r="L1307" s="293"/>
      <c r="M1307" s="293"/>
      <c r="N1307" s="293"/>
      <c r="O1307" s="293"/>
      <c r="P1307" s="293"/>
    </row>
    <row r="1308" spans="1:16" x14ac:dyDescent="0.25">
      <c r="A1308" s="39" t="str">
        <f>GRANTS!A151</f>
        <v>GRANTS</v>
      </c>
      <c r="B1308" s="39">
        <f>GRANTS!C151</f>
        <v>3022070</v>
      </c>
      <c r="C1308" s="39" t="str">
        <f>GRANTS!D151</f>
        <v>Sunnyfields Primary School</v>
      </c>
      <c r="D1308" s="39" t="str">
        <f>GRANTS!M151</f>
        <v>DFC</v>
      </c>
      <c r="E1308" s="293">
        <f>GRANTS!Q151</f>
        <v>0</v>
      </c>
      <c r="F1308" s="293">
        <f>GRANTS!R151</f>
        <v>6776.5</v>
      </c>
      <c r="G1308" s="293"/>
      <c r="H1308" s="293"/>
      <c r="I1308" s="293"/>
      <c r="J1308" s="293"/>
      <c r="K1308" s="293"/>
      <c r="L1308" s="293"/>
      <c r="M1308" s="293"/>
      <c r="N1308" s="293"/>
      <c r="O1308" s="293"/>
      <c r="P1308" s="293"/>
    </row>
    <row r="1309" spans="1:16" x14ac:dyDescent="0.25">
      <c r="A1309" s="39" t="str">
        <f>GRANTS!A152</f>
        <v>GRANTS</v>
      </c>
      <c r="B1309" s="39">
        <f>GRANTS!C152</f>
        <v>3022071</v>
      </c>
      <c r="C1309" s="39" t="str">
        <f>GRANTS!D152</f>
        <v>Queenswell Infant and Nursery School</v>
      </c>
      <c r="D1309" s="39" t="str">
        <f>GRANTS!M152</f>
        <v>DFC</v>
      </c>
      <c r="E1309" s="293">
        <f>GRANTS!Q152</f>
        <v>0</v>
      </c>
      <c r="F1309" s="293">
        <f>GRANTS!R152</f>
        <v>6416.5</v>
      </c>
      <c r="G1309" s="293"/>
      <c r="H1309" s="293"/>
      <c r="I1309" s="293"/>
      <c r="J1309" s="293"/>
      <c r="K1309" s="293"/>
      <c r="L1309" s="293"/>
      <c r="M1309" s="293"/>
      <c r="N1309" s="293"/>
      <c r="O1309" s="293"/>
      <c r="P1309" s="293"/>
    </row>
    <row r="1310" spans="1:16" x14ac:dyDescent="0.25">
      <c r="A1310" s="39" t="str">
        <f>GRANTS!A153</f>
        <v>GRANTS</v>
      </c>
      <c r="B1310" s="39">
        <f>GRANTS!C153</f>
        <v>3022072</v>
      </c>
      <c r="C1310" s="39" t="str">
        <f>GRANTS!D153</f>
        <v>Queenswell Junior School</v>
      </c>
      <c r="D1310" s="39" t="str">
        <f>GRANTS!M153</f>
        <v>DFC</v>
      </c>
      <c r="E1310" s="293">
        <f>GRANTS!Q153</f>
        <v>0</v>
      </c>
      <c r="F1310" s="293">
        <f>GRANTS!R153</f>
        <v>7543.75</v>
      </c>
      <c r="G1310" s="293"/>
      <c r="H1310" s="293"/>
      <c r="I1310" s="293"/>
      <c r="J1310" s="293"/>
      <c r="K1310" s="293"/>
      <c r="L1310" s="293"/>
      <c r="M1310" s="293"/>
      <c r="N1310" s="293"/>
      <c r="O1310" s="293"/>
      <c r="P1310" s="293"/>
    </row>
    <row r="1311" spans="1:16" x14ac:dyDescent="0.25">
      <c r="A1311" s="39" t="str">
        <f>GRANTS!A154</f>
        <v>GRANTS</v>
      </c>
      <c r="B1311" s="39">
        <f>GRANTS!C154</f>
        <v>3022073</v>
      </c>
      <c r="C1311" s="39" t="str">
        <f>GRANTS!D154</f>
        <v>Danegrove JMI School</v>
      </c>
      <c r="D1311" s="39" t="str">
        <f>GRANTS!M154</f>
        <v>DFC</v>
      </c>
      <c r="E1311" s="293">
        <f>GRANTS!Q154</f>
        <v>0</v>
      </c>
      <c r="F1311" s="293">
        <f>GRANTS!R154</f>
        <v>10946.88</v>
      </c>
      <c r="G1311" s="293"/>
      <c r="H1311" s="293"/>
      <c r="I1311" s="293"/>
      <c r="J1311" s="293"/>
      <c r="K1311" s="293"/>
      <c r="L1311" s="293"/>
      <c r="M1311" s="293"/>
      <c r="N1311" s="293"/>
      <c r="O1311" s="293"/>
      <c r="P1311" s="293"/>
    </row>
    <row r="1312" spans="1:16" x14ac:dyDescent="0.25">
      <c r="A1312" s="39" t="str">
        <f>GRANTS!A155</f>
        <v>GRANTS</v>
      </c>
      <c r="B1312" s="39">
        <f>GRANTS!C155</f>
        <v>3024003</v>
      </c>
      <c r="C1312" s="39" t="str">
        <f>GRANTS!D155</f>
        <v>Friern Barnet School</v>
      </c>
      <c r="D1312" s="39" t="str">
        <f>GRANTS!M155</f>
        <v>DFC</v>
      </c>
      <c r="E1312" s="293">
        <f>GRANTS!Q155</f>
        <v>0</v>
      </c>
      <c r="F1312" s="293">
        <f>GRANTS!R155</f>
        <v>16588.75</v>
      </c>
      <c r="G1312" s="293"/>
      <c r="H1312" s="293"/>
      <c r="I1312" s="293"/>
      <c r="J1312" s="293"/>
      <c r="K1312" s="293"/>
      <c r="L1312" s="293"/>
      <c r="M1312" s="293"/>
      <c r="N1312" s="293"/>
      <c r="O1312" s="293"/>
      <c r="P1312" s="293"/>
    </row>
    <row r="1313" spans="1:16" x14ac:dyDescent="0.25">
      <c r="A1313" s="39" t="str">
        <f>GRANTS!A156</f>
        <v>GRANTS</v>
      </c>
      <c r="B1313" s="39">
        <f>GRANTS!C156</f>
        <v>3025201</v>
      </c>
      <c r="C1313" s="39" t="str">
        <f>GRANTS!D156</f>
        <v>Osidge Primary School</v>
      </c>
      <c r="D1313" s="39" t="str">
        <f>GRANTS!M156</f>
        <v>DFC</v>
      </c>
      <c r="E1313" s="293">
        <f>GRANTS!Q156</f>
        <v>0</v>
      </c>
      <c r="F1313" s="293">
        <f>GRANTS!R156</f>
        <v>8449.3799999999992</v>
      </c>
      <c r="G1313" s="293"/>
      <c r="H1313" s="293"/>
      <c r="I1313" s="293"/>
      <c r="J1313" s="293"/>
      <c r="K1313" s="293"/>
      <c r="L1313" s="293"/>
      <c r="M1313" s="293"/>
      <c r="N1313" s="293"/>
      <c r="O1313" s="293"/>
      <c r="P1313" s="293"/>
    </row>
    <row r="1314" spans="1:16" x14ac:dyDescent="0.25">
      <c r="A1314" s="39" t="str">
        <f>GRANTS!A157</f>
        <v>GRANTS</v>
      </c>
      <c r="B1314" s="39">
        <f>GRANTS!C157</f>
        <v>3027005</v>
      </c>
      <c r="C1314" s="39" t="str">
        <f>GRANTS!D157</f>
        <v>Northway</v>
      </c>
      <c r="D1314" s="39" t="str">
        <f>GRANTS!M157</f>
        <v>DFC</v>
      </c>
      <c r="E1314" s="293">
        <f>GRANTS!Q157</f>
        <v>0</v>
      </c>
      <c r="F1314" s="293">
        <f>GRANTS!R157</f>
        <v>10176.25</v>
      </c>
      <c r="G1314" s="293"/>
      <c r="H1314" s="293"/>
      <c r="I1314" s="293"/>
      <c r="J1314" s="293"/>
      <c r="K1314" s="293"/>
      <c r="L1314" s="293"/>
      <c r="M1314" s="293"/>
      <c r="N1314" s="293"/>
      <c r="O1314" s="293"/>
      <c r="P1314" s="293"/>
    </row>
    <row r="1315" spans="1:16" x14ac:dyDescent="0.25">
      <c r="A1315" s="39" t="str">
        <f>GRANTS!A158</f>
        <v>GRANTS</v>
      </c>
      <c r="B1315" s="39">
        <f>GRANTS!C158</f>
        <v>3027009</v>
      </c>
      <c r="C1315" s="39" t="str">
        <f>GRANTS!D158</f>
        <v>Oakleigh</v>
      </c>
      <c r="D1315" s="39" t="str">
        <f>GRANTS!M158</f>
        <v>DFC</v>
      </c>
      <c r="E1315" s="293">
        <f>GRANTS!Q158</f>
        <v>0</v>
      </c>
      <c r="F1315" s="293">
        <f>GRANTS!R158</f>
        <v>11219.12</v>
      </c>
      <c r="G1315" s="293"/>
      <c r="H1315" s="293"/>
      <c r="I1315" s="293"/>
      <c r="J1315" s="293"/>
      <c r="K1315" s="293"/>
      <c r="L1315" s="293"/>
      <c r="M1315" s="293"/>
      <c r="N1315" s="293"/>
      <c r="O1315" s="293"/>
      <c r="P1315" s="293"/>
    </row>
    <row r="1316" spans="1:16" x14ac:dyDescent="0.25">
      <c r="A1316" s="39" t="str">
        <f>GRANTS!A159</f>
        <v>GRANTS</v>
      </c>
      <c r="B1316" s="39">
        <f>GRANTS!C159</f>
        <v>3027010</v>
      </c>
      <c r="C1316" s="39" t="str">
        <f>GRANTS!D159</f>
        <v>Mapledown</v>
      </c>
      <c r="D1316" s="39" t="str">
        <f>GRANTS!M159</f>
        <v>DFC</v>
      </c>
      <c r="E1316" s="293">
        <f>GRANTS!Q159</f>
        <v>0</v>
      </c>
      <c r="F1316" s="293">
        <f>GRANTS!R159</f>
        <v>8556.25</v>
      </c>
      <c r="G1316" s="293"/>
      <c r="H1316" s="293"/>
      <c r="I1316" s="293"/>
      <c r="J1316" s="293"/>
      <c r="K1316" s="293"/>
      <c r="L1316" s="293"/>
      <c r="M1316" s="293"/>
      <c r="N1316" s="293"/>
      <c r="O1316" s="293"/>
      <c r="P1316" s="293"/>
    </row>
    <row r="1317" spans="1:16" x14ac:dyDescent="0.25">
      <c r="A1317" s="39" t="str">
        <f>GRANTS!A160</f>
        <v>GRANTS</v>
      </c>
      <c r="B1317" s="39">
        <f>GRANTS!C160</f>
        <v>3022076</v>
      </c>
      <c r="C1317" s="39" t="str">
        <f>GRANTS!D160</f>
        <v>Wessex  Gardens Primary School</v>
      </c>
      <c r="D1317" s="39" t="str">
        <f>GRANTS!M160</f>
        <v>DFC</v>
      </c>
      <c r="E1317" s="293">
        <f>GRANTS!Q160</f>
        <v>0</v>
      </c>
      <c r="F1317" s="293">
        <f>GRANTS!R160</f>
        <v>8221</v>
      </c>
      <c r="G1317" s="293"/>
      <c r="H1317" s="293"/>
      <c r="I1317" s="293"/>
      <c r="J1317" s="293"/>
      <c r="K1317" s="293"/>
      <c r="L1317" s="293"/>
      <c r="M1317" s="293"/>
      <c r="N1317" s="293"/>
      <c r="O1317" s="293"/>
      <c r="P1317" s="293"/>
    </row>
    <row r="1318" spans="1:16" x14ac:dyDescent="0.25">
      <c r="A1318" s="39" t="str">
        <f>GRANTS!A161</f>
        <v>GRANTS</v>
      </c>
      <c r="B1318" s="39">
        <f>GRANTS!C161</f>
        <v>3022077</v>
      </c>
      <c r="C1318" s="39" t="str">
        <f>GRANTS!D161</f>
        <v>Orion Primary School</v>
      </c>
      <c r="D1318" s="39" t="str">
        <f>GRANTS!M161</f>
        <v>DFC</v>
      </c>
      <c r="E1318" s="293">
        <f>GRANTS!Q161</f>
        <v>0</v>
      </c>
      <c r="F1318" s="293">
        <f>GRANTS!R161</f>
        <v>14626.75</v>
      </c>
      <c r="G1318" s="293"/>
      <c r="H1318" s="293"/>
      <c r="I1318" s="293"/>
      <c r="J1318" s="293"/>
      <c r="K1318" s="293"/>
      <c r="L1318" s="293"/>
      <c r="M1318" s="293"/>
      <c r="N1318" s="293"/>
      <c r="O1318" s="293"/>
      <c r="P1318" s="293"/>
    </row>
    <row r="1319" spans="1:16" x14ac:dyDescent="0.25">
      <c r="A1319" s="39" t="str">
        <f>GRANTS!A162</f>
        <v>GRANTS</v>
      </c>
      <c r="B1319" s="39">
        <f>GRANTS!C162</f>
        <v>3021102</v>
      </c>
      <c r="C1319" s="39" t="str">
        <f>GRANTS!D162</f>
        <v>Northgate</v>
      </c>
      <c r="D1319" s="39" t="str">
        <f>GRANTS!M162</f>
        <v>DFC</v>
      </c>
      <c r="E1319" s="293">
        <f>GRANTS!Q162</f>
        <v>0</v>
      </c>
      <c r="F1319" s="293">
        <f>GRANTS!R162</f>
        <v>4911.25</v>
      </c>
      <c r="G1319" s="293"/>
      <c r="H1319" s="293"/>
      <c r="I1319" s="293"/>
      <c r="J1319" s="293"/>
      <c r="K1319" s="293"/>
      <c r="L1319" s="293"/>
      <c r="M1319" s="293"/>
      <c r="N1319" s="293"/>
      <c r="O1319" s="293"/>
      <c r="P1319" s="293"/>
    </row>
    <row r="1320" spans="1:16" x14ac:dyDescent="0.25">
      <c r="A1320" s="39" t="str">
        <f>GRANTS!A163</f>
        <v>GRANTS</v>
      </c>
      <c r="B1320" s="39">
        <f>GRANTS!C163</f>
        <v>3023518</v>
      </c>
      <c r="C1320" s="39" t="str">
        <f>GRANTS!D163</f>
        <v>Woodcroft Primary School</v>
      </c>
      <c r="D1320" s="39" t="str">
        <f>GRANTS!M163</f>
        <v>DFC</v>
      </c>
      <c r="E1320" s="293">
        <f>GRANTS!Q163</f>
        <v>0</v>
      </c>
      <c r="F1320" s="293">
        <f>GRANTS!R163</f>
        <v>8549.5</v>
      </c>
      <c r="G1320" s="293"/>
      <c r="H1320" s="293"/>
      <c r="I1320" s="293"/>
      <c r="J1320" s="293"/>
      <c r="K1320" s="293"/>
      <c r="L1320" s="293"/>
      <c r="M1320" s="293"/>
      <c r="N1320" s="293"/>
      <c r="O1320" s="293"/>
      <c r="P1320" s="293"/>
    </row>
    <row r="1321" spans="1:16" x14ac:dyDescent="0.25">
      <c r="A1321" s="39" t="str">
        <f>GRANTS!A164</f>
        <v>GRANTS</v>
      </c>
      <c r="B1321" s="39">
        <f>GRANTS!C164</f>
        <v>3023523</v>
      </c>
      <c r="C1321" s="39" t="str">
        <f>GRANTS!D164</f>
        <v>Martin Primary School</v>
      </c>
      <c r="D1321" s="39" t="str">
        <f>GRANTS!M164</f>
        <v>DFC</v>
      </c>
      <c r="E1321" s="293">
        <f>GRANTS!Q164</f>
        <v>0</v>
      </c>
      <c r="F1321" s="293">
        <f>GRANTS!R164</f>
        <v>11572.38</v>
      </c>
      <c r="G1321" s="293"/>
      <c r="H1321" s="293"/>
      <c r="I1321" s="293"/>
      <c r="J1321" s="293"/>
      <c r="K1321" s="293"/>
      <c r="L1321" s="293"/>
      <c r="M1321" s="293"/>
      <c r="N1321" s="293"/>
      <c r="O1321" s="293"/>
      <c r="P1321" s="293"/>
    </row>
    <row r="1322" spans="1:16" x14ac:dyDescent="0.25">
      <c r="A1322" s="39" t="str">
        <f>GRANTS!A165</f>
        <v>GRANTS</v>
      </c>
      <c r="B1322" s="39">
        <f>GRANTS!C165</f>
        <v>0</v>
      </c>
      <c r="C1322" s="39" t="str">
        <f>GRANTS!D165</f>
        <v xml:space="preserve"> Please choose a school</v>
      </c>
      <c r="D1322" s="39">
        <f>GRANTS!M165</f>
        <v>0</v>
      </c>
      <c r="E1322" s="293">
        <f>GRANTS!Q165</f>
        <v>0</v>
      </c>
      <c r="F1322" s="293">
        <f>GRANTS!R165</f>
        <v>0</v>
      </c>
      <c r="G1322" s="293"/>
      <c r="H1322" s="293"/>
      <c r="I1322" s="293"/>
      <c r="J1322" s="293"/>
      <c r="K1322" s="293"/>
      <c r="L1322" s="293"/>
      <c r="M1322" s="293"/>
      <c r="N1322" s="293"/>
      <c r="O1322" s="293"/>
      <c r="P1322" s="293"/>
    </row>
    <row r="1323" spans="1:16" x14ac:dyDescent="0.25">
      <c r="A1323" s="39" t="str">
        <f>GRANTS!A166</f>
        <v>GRANTS</v>
      </c>
      <c r="B1323" s="39">
        <f>GRANTS!C166</f>
        <v>0</v>
      </c>
      <c r="C1323" s="39" t="str">
        <f>GRANTS!D166</f>
        <v xml:space="preserve"> Please choose a school</v>
      </c>
      <c r="D1323" s="39">
        <f>GRANTS!M166</f>
        <v>0</v>
      </c>
      <c r="E1323" s="293">
        <f>GRANTS!Q166</f>
        <v>0</v>
      </c>
      <c r="F1323" s="293">
        <f>GRANTS!R166</f>
        <v>0</v>
      </c>
      <c r="G1323" s="293"/>
      <c r="H1323" s="293"/>
      <c r="I1323" s="293"/>
      <c r="J1323" s="293"/>
      <c r="K1323" s="293"/>
      <c r="L1323" s="293"/>
      <c r="M1323" s="293"/>
      <c r="N1323" s="293"/>
      <c r="O1323" s="293"/>
      <c r="P1323" s="293"/>
    </row>
    <row r="1324" spans="1:16" x14ac:dyDescent="0.25">
      <c r="A1324" s="39" t="str">
        <f>GRANTS!A167</f>
        <v>GRANTS</v>
      </c>
      <c r="B1324" s="39">
        <f>GRANTS!C167</f>
        <v>0</v>
      </c>
      <c r="C1324" s="39" t="str">
        <f>GRANTS!D167</f>
        <v xml:space="preserve"> Please choose a school</v>
      </c>
      <c r="D1324" s="39">
        <f>GRANTS!M167</f>
        <v>0</v>
      </c>
      <c r="E1324" s="293">
        <f>GRANTS!Q167</f>
        <v>0</v>
      </c>
      <c r="F1324" s="293">
        <f>GRANTS!R167</f>
        <v>0</v>
      </c>
      <c r="G1324" s="293"/>
      <c r="H1324" s="293"/>
      <c r="I1324" s="293"/>
      <c r="J1324" s="293"/>
      <c r="K1324" s="293"/>
      <c r="L1324" s="293"/>
      <c r="M1324" s="293"/>
      <c r="N1324" s="293"/>
      <c r="O1324" s="293"/>
      <c r="P1324" s="293"/>
    </row>
    <row r="1325" spans="1:16" x14ac:dyDescent="0.25">
      <c r="A1325" s="39" t="str">
        <f>GRANTS!A168</f>
        <v>GRANTS</v>
      </c>
      <c r="B1325" s="39">
        <f>GRANTS!C168</f>
        <v>0</v>
      </c>
      <c r="C1325" s="39" t="str">
        <f>GRANTS!D168</f>
        <v xml:space="preserve"> Please choose a school</v>
      </c>
      <c r="D1325" s="39">
        <f>GRANTS!M168</f>
        <v>0</v>
      </c>
      <c r="E1325" s="293">
        <f>GRANTS!Q168</f>
        <v>0</v>
      </c>
      <c r="F1325" s="293">
        <f>GRANTS!R168</f>
        <v>0</v>
      </c>
      <c r="G1325" s="293"/>
      <c r="H1325" s="293"/>
      <c r="I1325" s="293"/>
      <c r="J1325" s="293"/>
      <c r="K1325" s="293"/>
      <c r="L1325" s="293"/>
      <c r="M1325" s="293"/>
      <c r="N1325" s="293"/>
      <c r="O1325" s="293"/>
      <c r="P1325" s="293"/>
    </row>
    <row r="1326" spans="1:16" x14ac:dyDescent="0.25">
      <c r="A1326" s="39" t="str">
        <f>GRANTS!A169</f>
        <v>GRANTS</v>
      </c>
      <c r="B1326" s="39">
        <f>GRANTS!C169</f>
        <v>0</v>
      </c>
      <c r="C1326" s="39" t="str">
        <f>GRANTS!D169</f>
        <v xml:space="preserve"> Please choose a school</v>
      </c>
      <c r="D1326" s="39">
        <f>GRANTS!M169</f>
        <v>0</v>
      </c>
      <c r="E1326" s="293">
        <f>GRANTS!Q169</f>
        <v>0</v>
      </c>
      <c r="F1326" s="293">
        <f>GRANTS!R169</f>
        <v>0</v>
      </c>
      <c r="G1326" s="293"/>
      <c r="H1326" s="293"/>
      <c r="I1326" s="293"/>
      <c r="J1326" s="293"/>
      <c r="K1326" s="293"/>
      <c r="L1326" s="293"/>
      <c r="M1326" s="293"/>
      <c r="N1326" s="293"/>
      <c r="O1326" s="293"/>
      <c r="P1326" s="293"/>
    </row>
    <row r="1327" spans="1:16" x14ac:dyDescent="0.25">
      <c r="A1327" s="39" t="str">
        <f>GRANTS!A170</f>
        <v>GRANTS</v>
      </c>
      <c r="B1327" s="39">
        <f>GRANTS!C170</f>
        <v>0</v>
      </c>
      <c r="C1327" s="39" t="str">
        <f>GRANTS!D170</f>
        <v xml:space="preserve"> Please choose a school</v>
      </c>
      <c r="D1327" s="39">
        <f>GRANTS!M170</f>
        <v>0</v>
      </c>
      <c r="E1327" s="293">
        <f>GRANTS!Q170</f>
        <v>0</v>
      </c>
      <c r="F1327" s="293">
        <f>GRANTS!R170</f>
        <v>0</v>
      </c>
      <c r="G1327" s="293"/>
      <c r="H1327" s="293"/>
      <c r="I1327" s="293"/>
      <c r="J1327" s="293"/>
      <c r="K1327" s="293"/>
      <c r="L1327" s="293"/>
      <c r="M1327" s="293"/>
      <c r="N1327" s="293"/>
      <c r="O1327" s="293"/>
      <c r="P1327" s="293"/>
    </row>
    <row r="1328" spans="1:16" x14ac:dyDescent="0.25">
      <c r="A1328" s="39" t="str">
        <f>GRANTS!A171</f>
        <v>GRANTS</v>
      </c>
      <c r="B1328" s="39">
        <f>GRANTS!C171</f>
        <v>0</v>
      </c>
      <c r="C1328" s="39" t="str">
        <f>GRANTS!D171</f>
        <v xml:space="preserve"> Please choose a school</v>
      </c>
      <c r="D1328" s="39">
        <f>GRANTS!M171</f>
        <v>0</v>
      </c>
      <c r="E1328" s="293">
        <f>GRANTS!Q171</f>
        <v>0</v>
      </c>
      <c r="F1328" s="293">
        <f>GRANTS!R171</f>
        <v>0</v>
      </c>
      <c r="G1328" s="293"/>
      <c r="H1328" s="293"/>
      <c r="I1328" s="293"/>
      <c r="J1328" s="293"/>
      <c r="K1328" s="293"/>
      <c r="L1328" s="293"/>
      <c r="M1328" s="293"/>
      <c r="N1328" s="293"/>
      <c r="O1328" s="293"/>
      <c r="P1328" s="293"/>
    </row>
    <row r="1329" spans="1:16" x14ac:dyDescent="0.25">
      <c r="A1329" s="39" t="str">
        <f>GRANTS!A172</f>
        <v>GRANTS</v>
      </c>
      <c r="B1329" s="39">
        <f>GRANTS!C172</f>
        <v>0</v>
      </c>
      <c r="C1329" s="39" t="str">
        <f>GRANTS!D172</f>
        <v xml:space="preserve"> Please choose a school</v>
      </c>
      <c r="D1329" s="39">
        <f>GRANTS!M172</f>
        <v>0</v>
      </c>
      <c r="E1329" s="293">
        <f>GRANTS!Q172</f>
        <v>0</v>
      </c>
      <c r="F1329" s="293">
        <f>GRANTS!R172</f>
        <v>0</v>
      </c>
      <c r="G1329" s="293"/>
      <c r="H1329" s="293"/>
      <c r="I1329" s="293"/>
      <c r="J1329" s="293"/>
      <c r="K1329" s="293"/>
      <c r="L1329" s="293"/>
      <c r="M1329" s="293"/>
      <c r="N1329" s="293"/>
      <c r="O1329" s="293"/>
      <c r="P1329" s="293"/>
    </row>
    <row r="1330" spans="1:16" x14ac:dyDescent="0.25">
      <c r="A1330" s="39" t="str">
        <f>GRANTS!A173</f>
        <v>GRANTS</v>
      </c>
      <c r="B1330" s="39">
        <f>GRANTS!C173</f>
        <v>0</v>
      </c>
      <c r="C1330" s="39" t="str">
        <f>GRANTS!D173</f>
        <v xml:space="preserve"> Please choose a school</v>
      </c>
      <c r="D1330" s="39">
        <f>GRANTS!M173</f>
        <v>0</v>
      </c>
      <c r="E1330" s="293">
        <f>GRANTS!Q173</f>
        <v>0</v>
      </c>
      <c r="F1330" s="293">
        <f>GRANTS!R173</f>
        <v>0</v>
      </c>
      <c r="G1330" s="293"/>
      <c r="H1330" s="293"/>
      <c r="I1330" s="293"/>
      <c r="J1330" s="293"/>
      <c r="K1330" s="293"/>
      <c r="L1330" s="293"/>
      <c r="M1330" s="293"/>
      <c r="N1330" s="293"/>
      <c r="O1330" s="293"/>
      <c r="P1330" s="293"/>
    </row>
    <row r="1331" spans="1:16" x14ac:dyDescent="0.25">
      <c r="A1331" s="39" t="str">
        <f>GRANTS!A174</f>
        <v>GRANTS</v>
      </c>
      <c r="B1331" s="39">
        <f>GRANTS!C174</f>
        <v>0</v>
      </c>
      <c r="C1331" s="39" t="str">
        <f>GRANTS!D174</f>
        <v xml:space="preserve"> Please choose a school</v>
      </c>
      <c r="D1331" s="39">
        <f>GRANTS!M174</f>
        <v>0</v>
      </c>
      <c r="E1331" s="293">
        <f>GRANTS!Q174</f>
        <v>0</v>
      </c>
      <c r="F1331" s="293">
        <f>GRANTS!R174</f>
        <v>0</v>
      </c>
      <c r="G1331" s="293"/>
      <c r="H1331" s="293"/>
      <c r="I1331" s="293"/>
      <c r="J1331" s="293"/>
      <c r="K1331" s="293"/>
      <c r="L1331" s="293"/>
      <c r="M1331" s="293"/>
      <c r="N1331" s="293"/>
      <c r="O1331" s="293"/>
      <c r="P1331" s="293"/>
    </row>
    <row r="1332" spans="1:16" x14ac:dyDescent="0.25">
      <c r="A1332" s="39" t="str">
        <f>GRANTS!A175</f>
        <v>GRANTS</v>
      </c>
      <c r="B1332" s="39">
        <f>GRANTS!C175</f>
        <v>0</v>
      </c>
      <c r="C1332" s="39" t="str">
        <f>GRANTS!D175</f>
        <v xml:space="preserve"> Please choose a school</v>
      </c>
      <c r="D1332" s="39">
        <f>GRANTS!M175</f>
        <v>0</v>
      </c>
      <c r="E1332" s="293">
        <f>GRANTS!Q175</f>
        <v>0</v>
      </c>
      <c r="F1332" s="293">
        <f>GRANTS!R175</f>
        <v>0</v>
      </c>
      <c r="G1332" s="293"/>
      <c r="H1332" s="293"/>
      <c r="I1332" s="293"/>
      <c r="J1332" s="293"/>
      <c r="K1332" s="293"/>
      <c r="L1332" s="293"/>
      <c r="M1332" s="293"/>
      <c r="N1332" s="293"/>
      <c r="O1332" s="293"/>
      <c r="P1332" s="293"/>
    </row>
    <row r="1333" spans="1:16" x14ac:dyDescent="0.25">
      <c r="A1333" s="39" t="str">
        <f>GRANTS!A176</f>
        <v>GRANTS</v>
      </c>
      <c r="B1333" s="39">
        <f>GRANTS!C176</f>
        <v>0</v>
      </c>
      <c r="C1333" s="39" t="str">
        <f>GRANTS!D176</f>
        <v xml:space="preserve"> Please choose a school</v>
      </c>
      <c r="D1333" s="39">
        <f>GRANTS!M176</f>
        <v>0</v>
      </c>
      <c r="E1333" s="293">
        <f>GRANTS!Q176</f>
        <v>0</v>
      </c>
      <c r="F1333" s="293">
        <f>GRANTS!R176</f>
        <v>0</v>
      </c>
      <c r="G1333" s="293"/>
      <c r="H1333" s="293"/>
      <c r="I1333" s="293"/>
      <c r="J1333" s="293"/>
      <c r="K1333" s="293"/>
      <c r="L1333" s="293"/>
      <c r="M1333" s="293"/>
      <c r="N1333" s="293"/>
      <c r="O1333" s="293"/>
      <c r="P1333" s="293"/>
    </row>
    <row r="1334" spans="1:16" x14ac:dyDescent="0.25">
      <c r="A1334" s="39" t="str">
        <f>GRANTS!A177</f>
        <v>GRANTS</v>
      </c>
      <c r="B1334" s="39">
        <f>GRANTS!C177</f>
        <v>0</v>
      </c>
      <c r="C1334" s="39" t="str">
        <f>GRANTS!D177</f>
        <v xml:space="preserve"> Please choose a school</v>
      </c>
      <c r="D1334" s="39">
        <f>GRANTS!M177</f>
        <v>0</v>
      </c>
      <c r="E1334" s="293">
        <f>GRANTS!Q177</f>
        <v>0</v>
      </c>
      <c r="F1334" s="293">
        <f>GRANTS!R177</f>
        <v>0</v>
      </c>
      <c r="G1334" s="293"/>
      <c r="H1334" s="293"/>
      <c r="I1334" s="293"/>
      <c r="J1334" s="293"/>
      <c r="K1334" s="293"/>
      <c r="L1334" s="293"/>
      <c r="M1334" s="293"/>
      <c r="N1334" s="293"/>
      <c r="O1334" s="293"/>
      <c r="P1334" s="293"/>
    </row>
    <row r="1335" spans="1:16" x14ac:dyDescent="0.25">
      <c r="A1335" s="39" t="str">
        <f>GRANTS!A178</f>
        <v>GRANTS</v>
      </c>
      <c r="B1335" s="39">
        <f>GRANTS!C178</f>
        <v>0</v>
      </c>
      <c r="C1335" s="39" t="str">
        <f>GRANTS!D178</f>
        <v xml:space="preserve"> Please choose a school</v>
      </c>
      <c r="D1335" s="39">
        <f>GRANTS!M178</f>
        <v>0</v>
      </c>
      <c r="E1335" s="293">
        <f>GRANTS!Q178</f>
        <v>0</v>
      </c>
      <c r="F1335" s="293">
        <f>GRANTS!R178</f>
        <v>0</v>
      </c>
      <c r="G1335" s="293"/>
      <c r="H1335" s="293"/>
      <c r="I1335" s="293"/>
      <c r="J1335" s="293"/>
      <c r="K1335" s="293"/>
      <c r="L1335" s="293"/>
      <c r="M1335" s="293"/>
      <c r="N1335" s="293"/>
      <c r="O1335" s="293"/>
      <c r="P1335" s="293"/>
    </row>
    <row r="1336" spans="1:16" x14ac:dyDescent="0.25">
      <c r="A1336" s="39" t="str">
        <f>GRANTS!A179</f>
        <v>GRANTS</v>
      </c>
      <c r="B1336" s="39">
        <f>GRANTS!C179</f>
        <v>0</v>
      </c>
      <c r="C1336" s="39" t="str">
        <f>GRANTS!D179</f>
        <v xml:space="preserve"> Please choose a school</v>
      </c>
      <c r="D1336" s="39">
        <f>GRANTS!M179</f>
        <v>0</v>
      </c>
      <c r="E1336" s="293">
        <f>GRANTS!Q179</f>
        <v>0</v>
      </c>
      <c r="F1336" s="293">
        <f>GRANTS!R179</f>
        <v>0</v>
      </c>
      <c r="G1336" s="293"/>
      <c r="H1336" s="293"/>
      <c r="I1336" s="293"/>
      <c r="J1336" s="293"/>
      <c r="K1336" s="293"/>
      <c r="L1336" s="293"/>
      <c r="M1336" s="293"/>
      <c r="N1336" s="293"/>
      <c r="O1336" s="293"/>
      <c r="P1336" s="293"/>
    </row>
    <row r="1337" spans="1:16" x14ac:dyDescent="0.25">
      <c r="A1337" s="39" t="str">
        <f>GRANTS!A180</f>
        <v>GRANTS</v>
      </c>
      <c r="B1337" s="39">
        <f>GRANTS!C180</f>
        <v>0</v>
      </c>
      <c r="C1337" s="39" t="str">
        <f>GRANTS!D180</f>
        <v xml:space="preserve"> Please choose a school</v>
      </c>
      <c r="D1337" s="39">
        <f>GRANTS!M180</f>
        <v>0</v>
      </c>
      <c r="E1337" s="293">
        <f>GRANTS!Q180</f>
        <v>0</v>
      </c>
      <c r="F1337" s="293">
        <f>GRANTS!R180</f>
        <v>0</v>
      </c>
      <c r="G1337" s="293"/>
      <c r="H1337" s="293"/>
      <c r="I1337" s="293"/>
      <c r="J1337" s="293"/>
      <c r="K1337" s="293"/>
      <c r="L1337" s="293"/>
      <c r="M1337" s="293"/>
      <c r="N1337" s="293"/>
      <c r="O1337" s="293"/>
      <c r="P1337" s="293"/>
    </row>
    <row r="1338" spans="1:16" x14ac:dyDescent="0.25">
      <c r="A1338" s="39" t="str">
        <f>GRANTS!A181</f>
        <v>GRANTS</v>
      </c>
      <c r="B1338" s="39">
        <f>GRANTS!C181</f>
        <v>0</v>
      </c>
      <c r="C1338" s="39" t="str">
        <f>GRANTS!D181</f>
        <v xml:space="preserve"> Please choose a school</v>
      </c>
      <c r="D1338" s="39">
        <f>GRANTS!M181</f>
        <v>0</v>
      </c>
      <c r="E1338" s="293">
        <f>GRANTS!Q181</f>
        <v>0</v>
      </c>
      <c r="F1338" s="293">
        <f>GRANTS!R181</f>
        <v>0</v>
      </c>
      <c r="G1338" s="293"/>
      <c r="H1338" s="293"/>
      <c r="I1338" s="293"/>
      <c r="J1338" s="293"/>
      <c r="K1338" s="293"/>
      <c r="L1338" s="293"/>
      <c r="M1338" s="293"/>
      <c r="N1338" s="293"/>
      <c r="O1338" s="293"/>
      <c r="P1338" s="293"/>
    </row>
    <row r="1339" spans="1:16" x14ac:dyDescent="0.25">
      <c r="A1339" s="39" t="str">
        <f>GRANTS!A182</f>
        <v>GRANTS</v>
      </c>
      <c r="B1339" s="39">
        <f>GRANTS!C182</f>
        <v>0</v>
      </c>
      <c r="C1339" s="39" t="str">
        <f>GRANTS!D182</f>
        <v xml:space="preserve"> Please choose a school</v>
      </c>
      <c r="D1339" s="39">
        <f>GRANTS!M182</f>
        <v>0</v>
      </c>
      <c r="E1339" s="293">
        <f>GRANTS!Q182</f>
        <v>0</v>
      </c>
      <c r="F1339" s="293">
        <f>GRANTS!R182</f>
        <v>0</v>
      </c>
      <c r="G1339" s="293"/>
      <c r="H1339" s="293"/>
      <c r="I1339" s="293"/>
      <c r="J1339" s="293"/>
      <c r="K1339" s="293"/>
      <c r="L1339" s="293"/>
      <c r="M1339" s="293"/>
      <c r="N1339" s="293"/>
      <c r="O1339" s="293"/>
      <c r="P1339" s="293"/>
    </row>
    <row r="1340" spans="1:16" x14ac:dyDescent="0.25">
      <c r="A1340" s="39" t="str">
        <f>GRANTS!A183</f>
        <v>GRANTS</v>
      </c>
      <c r="B1340" s="39">
        <f>GRANTS!C183</f>
        <v>0</v>
      </c>
      <c r="C1340" s="39" t="str">
        <f>GRANTS!D183</f>
        <v xml:space="preserve"> Please choose a school</v>
      </c>
      <c r="D1340" s="39">
        <f>GRANTS!M183</f>
        <v>0</v>
      </c>
      <c r="E1340" s="293">
        <f>GRANTS!Q183</f>
        <v>0</v>
      </c>
      <c r="F1340" s="293">
        <f>GRANTS!R183</f>
        <v>0</v>
      </c>
      <c r="G1340" s="293"/>
      <c r="H1340" s="293"/>
      <c r="I1340" s="293"/>
      <c r="J1340" s="293"/>
      <c r="K1340" s="293"/>
      <c r="L1340" s="293"/>
      <c r="M1340" s="293"/>
      <c r="N1340" s="293"/>
      <c r="O1340" s="293"/>
      <c r="P1340" s="293"/>
    </row>
    <row r="1341" spans="1:16" x14ac:dyDescent="0.25">
      <c r="A1341" s="39" t="str">
        <f>GRANTS!A184</f>
        <v>GRANTS</v>
      </c>
      <c r="B1341" s="39">
        <f>GRANTS!C184</f>
        <v>0</v>
      </c>
      <c r="C1341" s="39" t="str">
        <f>GRANTS!D184</f>
        <v xml:space="preserve"> Please choose a school</v>
      </c>
      <c r="D1341" s="39">
        <f>GRANTS!M184</f>
        <v>0</v>
      </c>
      <c r="E1341" s="293">
        <f>GRANTS!Q184</f>
        <v>0</v>
      </c>
      <c r="F1341" s="293">
        <f>GRANTS!R184</f>
        <v>0</v>
      </c>
      <c r="G1341" s="293"/>
      <c r="H1341" s="293"/>
      <c r="I1341" s="293"/>
      <c r="J1341" s="293"/>
      <c r="K1341" s="293"/>
      <c r="L1341" s="293"/>
      <c r="M1341" s="293"/>
      <c r="N1341" s="293"/>
      <c r="O1341" s="293"/>
      <c r="P1341" s="293"/>
    </row>
    <row r="1342" spans="1:16" x14ac:dyDescent="0.25">
      <c r="A1342" s="39" t="str">
        <f>GRANTS!A185</f>
        <v>GRANTS</v>
      </c>
      <c r="B1342" s="39">
        <f>GRANTS!C185</f>
        <v>0</v>
      </c>
      <c r="C1342" s="39" t="str">
        <f>GRANTS!D185</f>
        <v xml:space="preserve"> Please choose a school</v>
      </c>
      <c r="D1342" s="39">
        <f>GRANTS!M185</f>
        <v>0</v>
      </c>
      <c r="E1342" s="293">
        <f>GRANTS!Q185</f>
        <v>0</v>
      </c>
      <c r="F1342" s="293">
        <f>GRANTS!R185</f>
        <v>0</v>
      </c>
      <c r="G1342" s="293"/>
      <c r="H1342" s="293"/>
      <c r="I1342" s="293"/>
      <c r="J1342" s="293"/>
      <c r="K1342" s="293"/>
      <c r="L1342" s="293"/>
      <c r="M1342" s="293"/>
      <c r="N1342" s="293"/>
      <c r="O1342" s="293"/>
      <c r="P1342" s="293"/>
    </row>
    <row r="1343" spans="1:16" x14ac:dyDescent="0.25">
      <c r="A1343" s="39" t="str">
        <f>GRANTS!A186</f>
        <v>GRANTS</v>
      </c>
      <c r="B1343" s="39">
        <f>GRANTS!C186</f>
        <v>0</v>
      </c>
      <c r="C1343" s="39" t="str">
        <f>GRANTS!D186</f>
        <v xml:space="preserve"> Please choose a school</v>
      </c>
      <c r="D1343" s="39">
        <f>GRANTS!M186</f>
        <v>0</v>
      </c>
      <c r="E1343" s="293">
        <f>GRANTS!Q186</f>
        <v>0</v>
      </c>
      <c r="F1343" s="293">
        <f>GRANTS!R186</f>
        <v>0</v>
      </c>
      <c r="G1343" s="293"/>
      <c r="H1343" s="293"/>
      <c r="I1343" s="293"/>
      <c r="J1343" s="293"/>
      <c r="K1343" s="293"/>
      <c r="L1343" s="293"/>
      <c r="M1343" s="293"/>
      <c r="N1343" s="293"/>
      <c r="O1343" s="293"/>
      <c r="P1343" s="293"/>
    </row>
    <row r="1344" spans="1:16" x14ac:dyDescent="0.25">
      <c r="A1344" s="39" t="str">
        <f>GRANTS!A187</f>
        <v>GRANTS</v>
      </c>
      <c r="B1344" s="39">
        <f>GRANTS!C187</f>
        <v>0</v>
      </c>
      <c r="C1344" s="39" t="str">
        <f>GRANTS!D187</f>
        <v xml:space="preserve"> Please choose a school</v>
      </c>
      <c r="D1344" s="39">
        <f>GRANTS!M187</f>
        <v>0</v>
      </c>
      <c r="E1344" s="293">
        <f>GRANTS!Q187</f>
        <v>0</v>
      </c>
      <c r="F1344" s="293">
        <f>GRANTS!R187</f>
        <v>0</v>
      </c>
      <c r="G1344" s="293"/>
      <c r="H1344" s="293"/>
      <c r="I1344" s="293"/>
      <c r="J1344" s="293"/>
      <c r="K1344" s="293"/>
      <c r="L1344" s="293"/>
      <c r="M1344" s="293"/>
      <c r="N1344" s="293"/>
      <c r="O1344" s="293"/>
      <c r="P1344" s="293"/>
    </row>
    <row r="1345" spans="1:16" x14ac:dyDescent="0.25">
      <c r="A1345" s="39" t="str">
        <f>GRANTS!A188</f>
        <v>GRANTS</v>
      </c>
      <c r="B1345" s="39">
        <f>GRANTS!C188</f>
        <v>0</v>
      </c>
      <c r="C1345" s="39" t="str">
        <f>GRANTS!D188</f>
        <v xml:space="preserve"> Please choose a school</v>
      </c>
      <c r="D1345" s="39">
        <f>GRANTS!M188</f>
        <v>0</v>
      </c>
      <c r="E1345" s="293">
        <f>GRANTS!Q188</f>
        <v>0</v>
      </c>
      <c r="F1345" s="293">
        <f>GRANTS!R188</f>
        <v>0</v>
      </c>
      <c r="G1345" s="293"/>
      <c r="H1345" s="293"/>
      <c r="I1345" s="293"/>
      <c r="J1345" s="293"/>
      <c r="K1345" s="293"/>
      <c r="L1345" s="293"/>
      <c r="M1345" s="293"/>
      <c r="N1345" s="293"/>
      <c r="O1345" s="293"/>
      <c r="P1345" s="293"/>
    </row>
    <row r="1346" spans="1:16" x14ac:dyDescent="0.25">
      <c r="A1346" s="39" t="str">
        <f>GRANTS!A189</f>
        <v>GRANTS</v>
      </c>
      <c r="B1346" s="39">
        <f>GRANTS!C189</f>
        <v>0</v>
      </c>
      <c r="C1346" s="39" t="str">
        <f>GRANTS!D189</f>
        <v xml:space="preserve"> Please choose a school</v>
      </c>
      <c r="D1346" s="39">
        <f>GRANTS!M189</f>
        <v>0</v>
      </c>
      <c r="E1346" s="293">
        <f>GRANTS!Q189</f>
        <v>0</v>
      </c>
      <c r="F1346" s="293">
        <f>GRANTS!R189</f>
        <v>0</v>
      </c>
      <c r="G1346" s="293"/>
      <c r="H1346" s="293"/>
      <c r="I1346" s="293"/>
      <c r="J1346" s="293"/>
      <c r="K1346" s="293"/>
      <c r="L1346" s="293"/>
      <c r="M1346" s="293"/>
      <c r="N1346" s="293"/>
      <c r="O1346" s="293"/>
      <c r="P1346" s="293"/>
    </row>
    <row r="1347" spans="1:16" x14ac:dyDescent="0.25">
      <c r="A1347" s="39" t="str">
        <f>GRANTS!A190</f>
        <v>GRANTS</v>
      </c>
      <c r="B1347" s="39">
        <f>GRANTS!C190</f>
        <v>0</v>
      </c>
      <c r="C1347" s="39" t="str">
        <f>GRANTS!D190</f>
        <v xml:space="preserve"> Please choose a school</v>
      </c>
      <c r="D1347" s="39">
        <f>GRANTS!M190</f>
        <v>0</v>
      </c>
      <c r="E1347" s="293">
        <f>GRANTS!Q190</f>
        <v>0</v>
      </c>
      <c r="F1347" s="293">
        <f>GRANTS!R190</f>
        <v>0</v>
      </c>
      <c r="G1347" s="293"/>
      <c r="H1347" s="293"/>
      <c r="I1347" s="293"/>
      <c r="J1347" s="293"/>
      <c r="K1347" s="293"/>
      <c r="L1347" s="293"/>
      <c r="M1347" s="293"/>
      <c r="N1347" s="293"/>
      <c r="O1347" s="293"/>
      <c r="P1347" s="293"/>
    </row>
    <row r="1348" spans="1:16" x14ac:dyDescent="0.25">
      <c r="A1348" s="39" t="str">
        <f>GRANTS!A191</f>
        <v>GRANTS</v>
      </c>
      <c r="B1348" s="39">
        <f>GRANTS!C191</f>
        <v>0</v>
      </c>
      <c r="C1348" s="39" t="str">
        <f>GRANTS!D191</f>
        <v xml:space="preserve"> Please choose a school</v>
      </c>
      <c r="D1348" s="39">
        <f>GRANTS!M191</f>
        <v>0</v>
      </c>
      <c r="E1348" s="293">
        <f>GRANTS!Q191</f>
        <v>0</v>
      </c>
      <c r="F1348" s="293">
        <f>GRANTS!R191</f>
        <v>0</v>
      </c>
      <c r="G1348" s="293"/>
      <c r="H1348" s="293"/>
      <c r="I1348" s="293"/>
      <c r="J1348" s="293"/>
      <c r="K1348" s="293"/>
      <c r="L1348" s="293"/>
      <c r="M1348" s="293"/>
      <c r="N1348" s="293"/>
      <c r="O1348" s="293"/>
      <c r="P1348" s="293"/>
    </row>
    <row r="1349" spans="1:16" x14ac:dyDescent="0.25">
      <c r="A1349" s="39" t="str">
        <f>GRANTS!A192</f>
        <v>GRANTS</v>
      </c>
      <c r="B1349" s="39">
        <f>GRANTS!C192</f>
        <v>0</v>
      </c>
      <c r="C1349" s="39" t="str">
        <f>GRANTS!D192</f>
        <v xml:space="preserve"> Please choose a school</v>
      </c>
      <c r="D1349" s="39">
        <f>GRANTS!M192</f>
        <v>0</v>
      </c>
      <c r="E1349" s="293">
        <f>GRANTS!Q192</f>
        <v>0</v>
      </c>
      <c r="F1349" s="293">
        <f>GRANTS!R192</f>
        <v>0</v>
      </c>
      <c r="G1349" s="293"/>
      <c r="H1349" s="293"/>
      <c r="I1349" s="293"/>
      <c r="J1349" s="293"/>
      <c r="K1349" s="293"/>
      <c r="L1349" s="293"/>
      <c r="M1349" s="293"/>
      <c r="N1349" s="293"/>
      <c r="O1349" s="293"/>
      <c r="P1349" s="293"/>
    </row>
    <row r="1350" spans="1:16" x14ac:dyDescent="0.25">
      <c r="A1350" s="39" t="str">
        <f>GRANTS!A193</f>
        <v>GRANTS</v>
      </c>
      <c r="B1350" s="39">
        <f>GRANTS!C193</f>
        <v>0</v>
      </c>
      <c r="C1350" s="39" t="str">
        <f>GRANTS!D193</f>
        <v xml:space="preserve"> Please choose a school</v>
      </c>
      <c r="D1350" s="39">
        <f>GRANTS!M193</f>
        <v>0</v>
      </c>
      <c r="E1350" s="293">
        <f>GRANTS!Q193</f>
        <v>0</v>
      </c>
      <c r="F1350" s="293">
        <f>GRANTS!R193</f>
        <v>0</v>
      </c>
      <c r="G1350" s="293"/>
      <c r="H1350" s="293"/>
      <c r="I1350" s="293"/>
      <c r="J1350" s="293"/>
      <c r="K1350" s="293"/>
      <c r="L1350" s="293"/>
      <c r="M1350" s="293"/>
      <c r="N1350" s="293"/>
      <c r="O1350" s="293"/>
      <c r="P1350" s="293"/>
    </row>
    <row r="1351" spans="1:16" x14ac:dyDescent="0.25">
      <c r="A1351" s="39" t="str">
        <f>GRANTS!A194</f>
        <v>GRANTS</v>
      </c>
      <c r="B1351" s="39">
        <f>GRANTS!C194</f>
        <v>0</v>
      </c>
      <c r="C1351" s="39" t="str">
        <f>GRANTS!D194</f>
        <v xml:space="preserve"> Please choose a school</v>
      </c>
      <c r="D1351" s="39">
        <f>GRANTS!M194</f>
        <v>0</v>
      </c>
      <c r="E1351" s="293">
        <f>GRANTS!Q194</f>
        <v>0</v>
      </c>
      <c r="F1351" s="293">
        <f>GRANTS!R194</f>
        <v>0</v>
      </c>
      <c r="G1351" s="293"/>
      <c r="H1351" s="293"/>
      <c r="I1351" s="293"/>
      <c r="J1351" s="293"/>
      <c r="K1351" s="293"/>
      <c r="L1351" s="293"/>
      <c r="M1351" s="293"/>
      <c r="N1351" s="293"/>
      <c r="O1351" s="293"/>
      <c r="P1351" s="293"/>
    </row>
    <row r="1352" spans="1:16" x14ac:dyDescent="0.25">
      <c r="A1352" s="39" t="str">
        <f>GRANTS!A195</f>
        <v>GRANTS</v>
      </c>
      <c r="B1352" s="39">
        <f>GRANTS!C195</f>
        <v>0</v>
      </c>
      <c r="C1352" s="39" t="str">
        <f>GRANTS!D195</f>
        <v xml:space="preserve"> Please choose a school</v>
      </c>
      <c r="D1352" s="39">
        <f>GRANTS!M195</f>
        <v>0</v>
      </c>
      <c r="E1352" s="293">
        <f>GRANTS!Q195</f>
        <v>0</v>
      </c>
      <c r="F1352" s="293">
        <f>GRANTS!R195</f>
        <v>0</v>
      </c>
      <c r="G1352" s="293"/>
      <c r="H1352" s="293"/>
      <c r="I1352" s="293"/>
      <c r="J1352" s="293"/>
      <c r="K1352" s="293"/>
      <c r="L1352" s="293"/>
      <c r="M1352" s="293"/>
      <c r="N1352" s="293"/>
      <c r="O1352" s="293"/>
      <c r="P1352" s="293"/>
    </row>
    <row r="1353" spans="1:16" x14ac:dyDescent="0.25">
      <c r="A1353" s="39" t="str">
        <f>GRANTS!A196</f>
        <v>GRANTS</v>
      </c>
      <c r="B1353" s="39">
        <f>GRANTS!C196</f>
        <v>0</v>
      </c>
      <c r="C1353" s="39" t="str">
        <f>GRANTS!D196</f>
        <v xml:space="preserve"> Please choose a school</v>
      </c>
      <c r="D1353" s="39">
        <f>GRANTS!M196</f>
        <v>0</v>
      </c>
      <c r="E1353" s="293">
        <f>GRANTS!Q196</f>
        <v>0</v>
      </c>
      <c r="F1353" s="293">
        <f>GRANTS!R196</f>
        <v>0</v>
      </c>
      <c r="G1353" s="293"/>
      <c r="H1353" s="293"/>
      <c r="I1353" s="293"/>
      <c r="J1353" s="293"/>
      <c r="K1353" s="293"/>
      <c r="L1353" s="293"/>
      <c r="M1353" s="293"/>
      <c r="N1353" s="293"/>
      <c r="O1353" s="293"/>
      <c r="P1353" s="293"/>
    </row>
    <row r="1354" spans="1:16" x14ac:dyDescent="0.25">
      <c r="A1354" s="39" t="str">
        <f>GRANTS!A197</f>
        <v>GRANTS</v>
      </c>
      <c r="B1354" s="39">
        <f>GRANTS!C197</f>
        <v>0</v>
      </c>
      <c r="C1354" s="39" t="str">
        <f>GRANTS!D197</f>
        <v xml:space="preserve"> Please choose a school</v>
      </c>
      <c r="D1354" s="39">
        <f>GRANTS!M197</f>
        <v>0</v>
      </c>
      <c r="E1354" s="293">
        <f>GRANTS!Q197</f>
        <v>0</v>
      </c>
      <c r="F1354" s="293">
        <f>GRANTS!R197</f>
        <v>0</v>
      </c>
      <c r="G1354" s="293"/>
      <c r="H1354" s="293"/>
      <c r="I1354" s="293"/>
      <c r="J1354" s="293"/>
      <c r="K1354" s="293"/>
      <c r="L1354" s="293"/>
      <c r="M1354" s="293"/>
      <c r="N1354" s="293"/>
      <c r="O1354" s="293"/>
      <c r="P1354" s="293"/>
    </row>
    <row r="1355" spans="1:16" x14ac:dyDescent="0.25">
      <c r="A1355" s="39" t="str">
        <f>GRANTS!A198</f>
        <v>GRANTS</v>
      </c>
      <c r="B1355" s="39">
        <f>GRANTS!C198</f>
        <v>0</v>
      </c>
      <c r="C1355" s="39" t="str">
        <f>GRANTS!D198</f>
        <v xml:space="preserve"> Please choose a school</v>
      </c>
      <c r="D1355" s="39">
        <f>GRANTS!M198</f>
        <v>0</v>
      </c>
      <c r="E1355" s="293">
        <f>GRANTS!Q198</f>
        <v>0</v>
      </c>
      <c r="F1355" s="293">
        <f>GRANTS!R198</f>
        <v>0</v>
      </c>
      <c r="G1355" s="293"/>
      <c r="H1355" s="293"/>
      <c r="I1355" s="293"/>
      <c r="J1355" s="293"/>
      <c r="K1355" s="293"/>
      <c r="L1355" s="293"/>
      <c r="M1355" s="293"/>
      <c r="N1355" s="293"/>
      <c r="O1355" s="293"/>
      <c r="P1355" s="293"/>
    </row>
    <row r="1356" spans="1:16" x14ac:dyDescent="0.25">
      <c r="A1356" s="39" t="str">
        <f>GRANTS!A199</f>
        <v>GRANTS</v>
      </c>
      <c r="B1356" s="39">
        <f>GRANTS!C199</f>
        <v>0</v>
      </c>
      <c r="C1356" s="39" t="str">
        <f>GRANTS!D199</f>
        <v xml:space="preserve"> Please choose a school</v>
      </c>
      <c r="D1356" s="39">
        <f>GRANTS!M199</f>
        <v>0</v>
      </c>
      <c r="E1356" s="293">
        <f>GRANTS!Q199</f>
        <v>0</v>
      </c>
      <c r="F1356" s="293">
        <f>GRANTS!R199</f>
        <v>0</v>
      </c>
      <c r="G1356" s="293"/>
      <c r="H1356" s="293"/>
      <c r="I1356" s="293"/>
      <c r="J1356" s="293"/>
      <c r="K1356" s="293"/>
      <c r="L1356" s="293"/>
      <c r="M1356" s="293"/>
      <c r="N1356" s="293"/>
      <c r="O1356" s="293"/>
      <c r="P1356" s="293"/>
    </row>
    <row r="1357" spans="1:16" x14ac:dyDescent="0.25">
      <c r="A1357" s="39" t="str">
        <f>GRANTS!A200</f>
        <v>GRANTS</v>
      </c>
      <c r="B1357" s="39">
        <f>GRANTS!C200</f>
        <v>0</v>
      </c>
      <c r="C1357" s="39" t="str">
        <f>GRANTS!D200</f>
        <v xml:space="preserve"> Please choose a school</v>
      </c>
      <c r="D1357" s="39">
        <f>GRANTS!M200</f>
        <v>0</v>
      </c>
      <c r="E1357" s="293">
        <f>GRANTS!Q200</f>
        <v>0</v>
      </c>
      <c r="F1357" s="293">
        <f>GRANTS!R200</f>
        <v>0</v>
      </c>
      <c r="G1357" s="293"/>
      <c r="H1357" s="293"/>
      <c r="I1357" s="293"/>
      <c r="J1357" s="293"/>
      <c r="K1357" s="293"/>
      <c r="L1357" s="293"/>
      <c r="M1357" s="293"/>
      <c r="N1357" s="293"/>
      <c r="O1357" s="293"/>
      <c r="P1357" s="293"/>
    </row>
    <row r="1358" spans="1:16" x14ac:dyDescent="0.25">
      <c r="A1358" s="39" t="str">
        <f>GRANTS!A201</f>
        <v>GRANTS</v>
      </c>
      <c r="B1358" s="39">
        <f>GRANTS!C201</f>
        <v>0</v>
      </c>
      <c r="C1358" s="39" t="str">
        <f>GRANTS!D201</f>
        <v xml:space="preserve"> Please choose a school</v>
      </c>
      <c r="D1358" s="39">
        <f>GRANTS!M201</f>
        <v>0</v>
      </c>
      <c r="E1358" s="293">
        <f>GRANTS!Q201</f>
        <v>0</v>
      </c>
      <c r="F1358" s="293">
        <f>GRANTS!R201</f>
        <v>0</v>
      </c>
      <c r="G1358" s="293"/>
      <c r="H1358" s="293"/>
      <c r="I1358" s="293"/>
      <c r="J1358" s="293"/>
      <c r="K1358" s="293"/>
      <c r="L1358" s="293"/>
      <c r="M1358" s="293"/>
      <c r="N1358" s="293"/>
      <c r="O1358" s="293"/>
      <c r="P1358" s="293"/>
    </row>
    <row r="1359" spans="1:16" x14ac:dyDescent="0.25">
      <c r="A1359" s="39" t="str">
        <f>GRANTS!A202</f>
        <v>GRANTS</v>
      </c>
      <c r="B1359" s="39">
        <f>GRANTS!C202</f>
        <v>0</v>
      </c>
      <c r="C1359" s="39" t="str">
        <f>GRANTS!D202</f>
        <v xml:space="preserve"> Please choose a school</v>
      </c>
      <c r="D1359" s="39">
        <f>GRANTS!M202</f>
        <v>0</v>
      </c>
      <c r="E1359" s="293">
        <f>GRANTS!Q202</f>
        <v>0</v>
      </c>
      <c r="F1359" s="293">
        <f>GRANTS!R202</f>
        <v>0</v>
      </c>
      <c r="G1359" s="293"/>
      <c r="H1359" s="293"/>
      <c r="I1359" s="293"/>
      <c r="J1359" s="293"/>
      <c r="K1359" s="293"/>
      <c r="L1359" s="293"/>
      <c r="M1359" s="293"/>
      <c r="N1359" s="293"/>
      <c r="O1359" s="293"/>
      <c r="P1359" s="293"/>
    </row>
    <row r="1360" spans="1:16" x14ac:dyDescent="0.25">
      <c r="A1360" s="39" t="str">
        <f>GRANTS!A203</f>
        <v>GRANTS</v>
      </c>
      <c r="B1360" s="39">
        <f>GRANTS!C203</f>
        <v>0</v>
      </c>
      <c r="C1360" s="39" t="str">
        <f>GRANTS!D203</f>
        <v xml:space="preserve"> Please choose a school</v>
      </c>
      <c r="D1360" s="39">
        <f>GRANTS!M203</f>
        <v>0</v>
      </c>
      <c r="E1360" s="293">
        <f>GRANTS!Q203</f>
        <v>0</v>
      </c>
      <c r="F1360" s="293">
        <f>GRANTS!R203</f>
        <v>0</v>
      </c>
      <c r="G1360" s="293"/>
      <c r="H1360" s="293"/>
      <c r="I1360" s="293"/>
      <c r="J1360" s="293"/>
      <c r="K1360" s="293"/>
      <c r="L1360" s="293"/>
      <c r="M1360" s="293"/>
      <c r="N1360" s="293"/>
      <c r="O1360" s="293"/>
      <c r="P1360" s="293"/>
    </row>
    <row r="1361" spans="1:16" x14ac:dyDescent="0.25">
      <c r="A1361" s="39" t="str">
        <f>GRANTS!A204</f>
        <v>GRANTS</v>
      </c>
      <c r="B1361" s="39">
        <f>GRANTS!C204</f>
        <v>0</v>
      </c>
      <c r="C1361" s="39" t="str">
        <f>GRANTS!D204</f>
        <v xml:space="preserve"> Please choose a school</v>
      </c>
      <c r="D1361" s="39">
        <f>GRANTS!M204</f>
        <v>0</v>
      </c>
      <c r="E1361" s="293">
        <f>GRANTS!Q204</f>
        <v>0</v>
      </c>
      <c r="F1361" s="293">
        <f>GRANTS!R204</f>
        <v>0</v>
      </c>
      <c r="G1361" s="293"/>
      <c r="H1361" s="293"/>
      <c r="I1361" s="293"/>
      <c r="J1361" s="293"/>
      <c r="K1361" s="293"/>
      <c r="L1361" s="293"/>
      <c r="M1361" s="293"/>
      <c r="N1361" s="293"/>
      <c r="O1361" s="293"/>
      <c r="P1361" s="293"/>
    </row>
    <row r="1362" spans="1:16" x14ac:dyDescent="0.25">
      <c r="A1362" s="39" t="str">
        <f>GRANTS!A205</f>
        <v>GRANTS</v>
      </c>
      <c r="B1362" s="39">
        <f>GRANTS!C205</f>
        <v>0</v>
      </c>
      <c r="C1362" s="39" t="str">
        <f>GRANTS!D205</f>
        <v xml:space="preserve"> Please choose a school</v>
      </c>
      <c r="D1362" s="39">
        <f>GRANTS!M205</f>
        <v>0</v>
      </c>
      <c r="E1362" s="293">
        <f>GRANTS!Q205</f>
        <v>0</v>
      </c>
      <c r="F1362" s="293">
        <f>GRANTS!R205</f>
        <v>0</v>
      </c>
      <c r="G1362" s="293"/>
      <c r="H1362" s="293"/>
      <c r="I1362" s="293"/>
      <c r="J1362" s="293"/>
      <c r="K1362" s="293"/>
      <c r="L1362" s="293"/>
      <c r="M1362" s="293"/>
      <c r="N1362" s="293"/>
      <c r="O1362" s="293"/>
      <c r="P1362" s="293"/>
    </row>
    <row r="1363" spans="1:16" x14ac:dyDescent="0.25">
      <c r="A1363" s="39" t="str">
        <f>GRANTS!A206</f>
        <v>GRANTS</v>
      </c>
      <c r="B1363" s="39">
        <f>GRANTS!C206</f>
        <v>0</v>
      </c>
      <c r="C1363" s="39" t="str">
        <f>GRANTS!D206</f>
        <v xml:space="preserve"> Please choose a school</v>
      </c>
      <c r="D1363" s="39">
        <f>GRANTS!M206</f>
        <v>0</v>
      </c>
      <c r="E1363" s="293">
        <f>GRANTS!Q206</f>
        <v>0</v>
      </c>
      <c r="F1363" s="293">
        <f>GRANTS!R206</f>
        <v>0</v>
      </c>
      <c r="G1363" s="293"/>
      <c r="H1363" s="293"/>
      <c r="I1363" s="293"/>
      <c r="J1363" s="293"/>
      <c r="K1363" s="293"/>
      <c r="L1363" s="293"/>
      <c r="M1363" s="293"/>
      <c r="N1363" s="293"/>
      <c r="O1363" s="293"/>
      <c r="P1363" s="293"/>
    </row>
    <row r="1364" spans="1:16" x14ac:dyDescent="0.25">
      <c r="A1364" s="39" t="str">
        <f>GRANTS!A207</f>
        <v>GRANTS</v>
      </c>
      <c r="B1364" s="39">
        <f>GRANTS!C207</f>
        <v>0</v>
      </c>
      <c r="C1364" s="39" t="str">
        <f>GRANTS!D207</f>
        <v xml:space="preserve"> Please choose a school</v>
      </c>
      <c r="D1364" s="39">
        <f>GRANTS!M207</f>
        <v>0</v>
      </c>
      <c r="E1364" s="293">
        <f>GRANTS!Q207</f>
        <v>0</v>
      </c>
      <c r="F1364" s="293">
        <f>GRANTS!R207</f>
        <v>0</v>
      </c>
      <c r="G1364" s="293"/>
      <c r="H1364" s="293"/>
      <c r="I1364" s="293"/>
      <c r="J1364" s="293"/>
      <c r="K1364" s="293"/>
      <c r="L1364" s="293"/>
      <c r="M1364" s="293"/>
      <c r="N1364" s="293"/>
      <c r="O1364" s="293"/>
      <c r="P1364" s="293"/>
    </row>
    <row r="1365" spans="1:16" x14ac:dyDescent="0.25">
      <c r="A1365" s="39" t="str">
        <f>GRANTS!A208</f>
        <v>GRANTS</v>
      </c>
      <c r="B1365" s="39">
        <f>GRANTS!C208</f>
        <v>0</v>
      </c>
      <c r="C1365" s="39" t="str">
        <f>GRANTS!D208</f>
        <v xml:space="preserve"> Please choose a school</v>
      </c>
      <c r="D1365" s="39">
        <f>GRANTS!M208</f>
        <v>0</v>
      </c>
      <c r="E1365" s="293">
        <f>GRANTS!Q208</f>
        <v>0</v>
      </c>
      <c r="F1365" s="293">
        <f>GRANTS!R208</f>
        <v>0</v>
      </c>
      <c r="G1365" s="293"/>
      <c r="H1365" s="293"/>
      <c r="I1365" s="293"/>
      <c r="J1365" s="293"/>
      <c r="K1365" s="293"/>
      <c r="L1365" s="293"/>
      <c r="M1365" s="293"/>
      <c r="N1365" s="293"/>
      <c r="O1365" s="293"/>
      <c r="P1365" s="293"/>
    </row>
    <row r="1366" spans="1:16" x14ac:dyDescent="0.25">
      <c r="A1366" s="39" t="str">
        <f>GRANTS!A209</f>
        <v>GRANTS</v>
      </c>
      <c r="B1366" s="39">
        <f>GRANTS!C209</f>
        <v>0</v>
      </c>
      <c r="C1366" s="39" t="str">
        <f>GRANTS!D209</f>
        <v xml:space="preserve"> Please choose a school</v>
      </c>
      <c r="D1366" s="39">
        <f>GRANTS!M209</f>
        <v>0</v>
      </c>
      <c r="E1366" s="293">
        <f>GRANTS!Q209</f>
        <v>0</v>
      </c>
      <c r="F1366" s="293">
        <f>GRANTS!R209</f>
        <v>0</v>
      </c>
      <c r="G1366" s="293"/>
      <c r="H1366" s="293"/>
      <c r="I1366" s="293"/>
      <c r="J1366" s="293"/>
      <c r="K1366" s="293"/>
      <c r="L1366" s="293"/>
      <c r="M1366" s="293"/>
      <c r="N1366" s="293"/>
      <c r="O1366" s="293"/>
      <c r="P1366" s="293"/>
    </row>
    <row r="1367" spans="1:16" x14ac:dyDescent="0.25">
      <c r="A1367" s="39" t="str">
        <f>GRANTS!A210</f>
        <v>GRANTS</v>
      </c>
      <c r="B1367" s="39">
        <f>GRANTS!C210</f>
        <v>0</v>
      </c>
      <c r="C1367" s="39" t="str">
        <f>GRANTS!D210</f>
        <v xml:space="preserve"> Please choose a school</v>
      </c>
      <c r="D1367" s="39">
        <f>GRANTS!M210</f>
        <v>0</v>
      </c>
      <c r="E1367" s="293">
        <f>GRANTS!Q210</f>
        <v>0</v>
      </c>
      <c r="F1367" s="293">
        <f>GRANTS!R210</f>
        <v>0</v>
      </c>
      <c r="G1367" s="293"/>
      <c r="H1367" s="293"/>
      <c r="I1367" s="293"/>
      <c r="J1367" s="293"/>
      <c r="K1367" s="293"/>
      <c r="L1367" s="293"/>
      <c r="M1367" s="293"/>
      <c r="N1367" s="293"/>
      <c r="O1367" s="293"/>
      <c r="P1367" s="293"/>
    </row>
    <row r="1368" spans="1:16" x14ac:dyDescent="0.25">
      <c r="A1368" s="39" t="str">
        <f>GRANTS!A211</f>
        <v>GRANTS</v>
      </c>
      <c r="B1368" s="39">
        <f>GRANTS!C211</f>
        <v>0</v>
      </c>
      <c r="C1368" s="39" t="str">
        <f>GRANTS!D211</f>
        <v xml:space="preserve"> Please choose a school</v>
      </c>
      <c r="D1368" s="39">
        <f>GRANTS!M211</f>
        <v>0</v>
      </c>
      <c r="E1368" s="293">
        <f>GRANTS!Q211</f>
        <v>0</v>
      </c>
      <c r="F1368" s="293">
        <f>GRANTS!R211</f>
        <v>0</v>
      </c>
      <c r="G1368" s="293"/>
      <c r="H1368" s="293"/>
      <c r="I1368" s="293"/>
      <c r="J1368" s="293"/>
      <c r="K1368" s="293"/>
      <c r="L1368" s="293"/>
      <c r="M1368" s="293"/>
      <c r="N1368" s="293"/>
      <c r="O1368" s="293"/>
      <c r="P1368" s="293"/>
    </row>
    <row r="1369" spans="1:16" x14ac:dyDescent="0.25">
      <c r="A1369" s="39" t="str">
        <f>GRANTS!A212</f>
        <v>GRANTS</v>
      </c>
      <c r="B1369" s="39">
        <f>GRANTS!C212</f>
        <v>0</v>
      </c>
      <c r="C1369" s="39" t="str">
        <f>GRANTS!D212</f>
        <v xml:space="preserve"> Please choose a school</v>
      </c>
      <c r="D1369" s="39">
        <f>GRANTS!M212</f>
        <v>0</v>
      </c>
      <c r="E1369" s="293">
        <f>GRANTS!Q212</f>
        <v>0</v>
      </c>
      <c r="F1369" s="293">
        <f>GRANTS!R212</f>
        <v>0</v>
      </c>
      <c r="G1369" s="293"/>
      <c r="H1369" s="293"/>
      <c r="I1369" s="293"/>
      <c r="J1369" s="293"/>
      <c r="K1369" s="293"/>
      <c r="L1369" s="293"/>
      <c r="M1369" s="293"/>
      <c r="N1369" s="293"/>
      <c r="O1369" s="293"/>
      <c r="P1369" s="293"/>
    </row>
    <row r="1370" spans="1:16" x14ac:dyDescent="0.25">
      <c r="A1370" s="39" t="str">
        <f>GRANTS!A213</f>
        <v>GRANTS</v>
      </c>
      <c r="B1370" s="39">
        <f>GRANTS!C213</f>
        <v>0</v>
      </c>
      <c r="C1370" s="39" t="str">
        <f>GRANTS!D213</f>
        <v xml:space="preserve"> Please choose a school</v>
      </c>
      <c r="D1370" s="39">
        <f>GRANTS!M213</f>
        <v>0</v>
      </c>
      <c r="E1370" s="293">
        <f>GRANTS!Q213</f>
        <v>0</v>
      </c>
      <c r="F1370" s="293">
        <f>GRANTS!R213</f>
        <v>0</v>
      </c>
      <c r="G1370" s="293"/>
      <c r="H1370" s="293"/>
      <c r="I1370" s="293"/>
      <c r="J1370" s="293"/>
      <c r="K1370" s="293"/>
      <c r="L1370" s="293"/>
      <c r="M1370" s="293"/>
      <c r="N1370" s="293"/>
      <c r="O1370" s="293"/>
      <c r="P1370" s="293"/>
    </row>
    <row r="1371" spans="1:16" x14ac:dyDescent="0.25">
      <c r="A1371" s="39" t="str">
        <f>GRANTS!A214</f>
        <v>GRANTS</v>
      </c>
      <c r="B1371" s="39">
        <f>GRANTS!C214</f>
        <v>0</v>
      </c>
      <c r="C1371" s="39" t="str">
        <f>GRANTS!D214</f>
        <v xml:space="preserve"> Please choose a school</v>
      </c>
      <c r="D1371" s="39">
        <f>GRANTS!M214</f>
        <v>0</v>
      </c>
      <c r="E1371" s="293">
        <f>GRANTS!Q214</f>
        <v>0</v>
      </c>
      <c r="F1371" s="293">
        <f>GRANTS!R214</f>
        <v>0</v>
      </c>
      <c r="G1371" s="293"/>
      <c r="H1371" s="293"/>
      <c r="I1371" s="293"/>
      <c r="J1371" s="293"/>
      <c r="K1371" s="293"/>
      <c r="L1371" s="293"/>
      <c r="M1371" s="293"/>
      <c r="N1371" s="293"/>
      <c r="O1371" s="293"/>
      <c r="P1371" s="293"/>
    </row>
    <row r="1372" spans="1:16" x14ac:dyDescent="0.25">
      <c r="A1372" s="39" t="str">
        <f>GRANTS!A215</f>
        <v>GRANTS</v>
      </c>
      <c r="B1372" s="39">
        <f>GRANTS!C215</f>
        <v>0</v>
      </c>
      <c r="C1372" s="39" t="str">
        <f>GRANTS!D215</f>
        <v xml:space="preserve"> Please choose a school</v>
      </c>
      <c r="D1372" s="39">
        <f>GRANTS!M215</f>
        <v>0</v>
      </c>
      <c r="E1372" s="293">
        <f>GRANTS!Q215</f>
        <v>0</v>
      </c>
      <c r="F1372" s="293">
        <f>GRANTS!R215</f>
        <v>0</v>
      </c>
      <c r="G1372" s="293"/>
      <c r="H1372" s="293"/>
      <c r="I1372" s="293"/>
      <c r="J1372" s="293"/>
      <c r="K1372" s="293"/>
      <c r="L1372" s="293"/>
      <c r="M1372" s="293"/>
      <c r="N1372" s="293"/>
      <c r="O1372" s="293"/>
      <c r="P1372" s="293"/>
    </row>
    <row r="1373" spans="1:16" x14ac:dyDescent="0.25">
      <c r="A1373" s="39" t="str">
        <f>GRANTS!A216</f>
        <v>GRANTS</v>
      </c>
      <c r="B1373" s="39">
        <f>GRANTS!C216</f>
        <v>0</v>
      </c>
      <c r="C1373" s="39" t="str">
        <f>GRANTS!D216</f>
        <v xml:space="preserve"> Please choose a school</v>
      </c>
      <c r="D1373" s="39">
        <f>GRANTS!M216</f>
        <v>0</v>
      </c>
      <c r="E1373" s="293">
        <f>GRANTS!Q216</f>
        <v>0</v>
      </c>
      <c r="F1373" s="293">
        <f>GRANTS!R216</f>
        <v>0</v>
      </c>
      <c r="G1373" s="293"/>
      <c r="H1373" s="293"/>
      <c r="I1373" s="293"/>
      <c r="J1373" s="293"/>
      <c r="K1373" s="293"/>
      <c r="L1373" s="293"/>
      <c r="M1373" s="293"/>
      <c r="N1373" s="293"/>
      <c r="O1373" s="293"/>
      <c r="P1373" s="293"/>
    </row>
    <row r="1374" spans="1:16" x14ac:dyDescent="0.25">
      <c r="A1374" s="39" t="str">
        <f>GRANTS!A217</f>
        <v>GRANTS</v>
      </c>
      <c r="B1374" s="39">
        <f>GRANTS!C217</f>
        <v>0</v>
      </c>
      <c r="C1374" s="39" t="str">
        <f>GRANTS!D217</f>
        <v xml:space="preserve"> Please choose a school</v>
      </c>
      <c r="D1374" s="39">
        <f>GRANTS!M217</f>
        <v>0</v>
      </c>
      <c r="E1374" s="293">
        <f>GRANTS!Q217</f>
        <v>0</v>
      </c>
      <c r="F1374" s="293">
        <f>GRANTS!R217</f>
        <v>0</v>
      </c>
      <c r="G1374" s="293"/>
      <c r="H1374" s="293"/>
      <c r="I1374" s="293"/>
      <c r="J1374" s="293"/>
      <c r="K1374" s="293"/>
      <c r="L1374" s="293"/>
      <c r="M1374" s="293"/>
      <c r="N1374" s="293"/>
      <c r="O1374" s="293"/>
      <c r="P1374" s="293"/>
    </row>
    <row r="1375" spans="1:16" x14ac:dyDescent="0.25">
      <c r="A1375" s="39" t="str">
        <f>GRANTS!A218</f>
        <v>GRANTS</v>
      </c>
      <c r="B1375" s="39">
        <f>GRANTS!C218</f>
        <v>0</v>
      </c>
      <c r="C1375" s="39" t="str">
        <f>GRANTS!D218</f>
        <v xml:space="preserve"> Please choose a school</v>
      </c>
      <c r="D1375" s="39">
        <f>GRANTS!M218</f>
        <v>0</v>
      </c>
      <c r="E1375" s="293">
        <f>GRANTS!Q218</f>
        <v>0</v>
      </c>
      <c r="F1375" s="293">
        <f>GRANTS!R218</f>
        <v>0</v>
      </c>
      <c r="G1375" s="293"/>
      <c r="H1375" s="293"/>
      <c r="I1375" s="293"/>
      <c r="J1375" s="293"/>
      <c r="K1375" s="293"/>
      <c r="L1375" s="293"/>
      <c r="M1375" s="293"/>
      <c r="N1375" s="293"/>
      <c r="O1375" s="293"/>
      <c r="P1375" s="293"/>
    </row>
    <row r="1376" spans="1:16" x14ac:dyDescent="0.25">
      <c r="A1376" s="39" t="str">
        <f>GRANTS!A219</f>
        <v>GRANTS</v>
      </c>
      <c r="B1376" s="39">
        <f>GRANTS!C219</f>
        <v>0</v>
      </c>
      <c r="C1376" s="39" t="str">
        <f>GRANTS!D219</f>
        <v xml:space="preserve"> Please choose a school</v>
      </c>
      <c r="D1376" s="39">
        <f>GRANTS!M219</f>
        <v>0</v>
      </c>
      <c r="E1376" s="293">
        <f>GRANTS!Q219</f>
        <v>0</v>
      </c>
      <c r="F1376" s="293">
        <f>GRANTS!R219</f>
        <v>0</v>
      </c>
      <c r="G1376" s="293"/>
      <c r="H1376" s="293"/>
      <c r="I1376" s="293"/>
      <c r="J1376" s="293"/>
      <c r="K1376" s="293"/>
      <c r="L1376" s="293"/>
      <c r="M1376" s="293"/>
      <c r="N1376" s="293"/>
      <c r="O1376" s="293"/>
      <c r="P1376" s="293"/>
    </row>
    <row r="1377" spans="1:16" x14ac:dyDescent="0.25">
      <c r="A1377" s="39" t="str">
        <f>GRANTS!A220</f>
        <v>GRANTS</v>
      </c>
      <c r="B1377" s="39">
        <f>GRANTS!C220</f>
        <v>0</v>
      </c>
      <c r="C1377" s="39" t="str">
        <f>GRANTS!D220</f>
        <v xml:space="preserve"> Please choose a school</v>
      </c>
      <c r="D1377" s="39">
        <f>GRANTS!M220</f>
        <v>0</v>
      </c>
      <c r="E1377" s="293">
        <f>GRANTS!Q220</f>
        <v>0</v>
      </c>
      <c r="F1377" s="293">
        <f>GRANTS!R220</f>
        <v>0</v>
      </c>
      <c r="G1377" s="293"/>
      <c r="H1377" s="293"/>
      <c r="I1377" s="293"/>
      <c r="J1377" s="293"/>
      <c r="K1377" s="293"/>
      <c r="L1377" s="293"/>
      <c r="M1377" s="293"/>
      <c r="N1377" s="293"/>
      <c r="O1377" s="293"/>
      <c r="P1377" s="293"/>
    </row>
    <row r="1378" spans="1:16" x14ac:dyDescent="0.25">
      <c r="A1378" s="39" t="str">
        <f>MISC!A20</f>
        <v>MISCELLANEOUS PAYMENTS</v>
      </c>
      <c r="B1378" s="39">
        <f>MISC!C20</f>
        <v>3022002</v>
      </c>
      <c r="C1378" s="39" t="str">
        <f>MISC!D20</f>
        <v>Barnfield School</v>
      </c>
      <c r="D1378" s="39" t="str">
        <f>MISC!M20</f>
        <v>SMHL</v>
      </c>
      <c r="E1378" s="293">
        <f>MISC!Q20</f>
        <v>1200</v>
      </c>
      <c r="F1378" s="293">
        <f>MISC!R20</f>
        <v>0</v>
      </c>
      <c r="G1378" s="293"/>
      <c r="H1378" s="293"/>
      <c r="I1378" s="293"/>
      <c r="J1378" s="293"/>
      <c r="K1378" s="293"/>
      <c r="L1378" s="293"/>
      <c r="M1378" s="293"/>
      <c r="N1378" s="293"/>
      <c r="O1378" s="293"/>
      <c r="P1378" s="293"/>
    </row>
    <row r="1379" spans="1:16" x14ac:dyDescent="0.25">
      <c r="A1379" s="39" t="str">
        <f>MISC!A21</f>
        <v>MISCELLANEOUS PAYMENTS</v>
      </c>
      <c r="B1379" s="39">
        <f>MISC!C21</f>
        <v>3022003</v>
      </c>
      <c r="C1379" s="39" t="str">
        <f>MISC!D21</f>
        <v>Bell Lane Primary School</v>
      </c>
      <c r="D1379" s="39" t="str">
        <f>MISC!M21</f>
        <v>SMHL</v>
      </c>
      <c r="E1379" s="293">
        <f>MISC!Q21</f>
        <v>1200</v>
      </c>
      <c r="F1379" s="293">
        <f>MISC!R21</f>
        <v>0</v>
      </c>
      <c r="G1379" s="293"/>
      <c r="H1379" s="293"/>
      <c r="I1379" s="293"/>
      <c r="J1379" s="293"/>
      <c r="K1379" s="293"/>
      <c r="L1379" s="293"/>
      <c r="M1379" s="293"/>
      <c r="N1379" s="293"/>
      <c r="O1379" s="293"/>
      <c r="P1379" s="293"/>
    </row>
    <row r="1380" spans="1:16" x14ac:dyDescent="0.25">
      <c r="A1380" s="39" t="str">
        <f>MISC!A22</f>
        <v>MISCELLANEOUS PAYMENTS</v>
      </c>
      <c r="B1380" s="39">
        <f>MISC!C22</f>
        <v>3022008</v>
      </c>
      <c r="C1380" s="39" t="str">
        <f>MISC!D22</f>
        <v>Brookland Infant  &amp; Nursery School</v>
      </c>
      <c r="D1380" s="39" t="str">
        <f>MISC!M22</f>
        <v>SMHL</v>
      </c>
      <c r="E1380" s="293">
        <f>MISC!Q22</f>
        <v>1200</v>
      </c>
      <c r="F1380" s="293">
        <f>MISC!R22</f>
        <v>0</v>
      </c>
      <c r="G1380" s="293"/>
      <c r="H1380" s="293"/>
      <c r="I1380" s="293"/>
      <c r="J1380" s="293"/>
      <c r="K1380" s="293"/>
      <c r="L1380" s="293"/>
      <c r="M1380" s="293"/>
      <c r="N1380" s="293"/>
      <c r="O1380" s="293"/>
      <c r="P1380" s="293"/>
    </row>
    <row r="1381" spans="1:16" x14ac:dyDescent="0.25">
      <c r="A1381" s="39" t="str">
        <f>MISC!A23</f>
        <v>MISCELLANEOUS PAYMENTS</v>
      </c>
      <c r="B1381" s="39">
        <f>MISC!C23</f>
        <v>3022023</v>
      </c>
      <c r="C1381" s="39" t="str">
        <f>MISC!D23</f>
        <v>Edgware Primary School</v>
      </c>
      <c r="D1381" s="39" t="str">
        <f>MISC!M23</f>
        <v>SMHL</v>
      </c>
      <c r="E1381" s="293">
        <f>MISC!Q23</f>
        <v>1200</v>
      </c>
      <c r="F1381" s="293">
        <f>MISC!R23</f>
        <v>0</v>
      </c>
      <c r="G1381" s="293"/>
      <c r="H1381" s="293"/>
      <c r="I1381" s="293"/>
      <c r="J1381" s="293"/>
      <c r="K1381" s="293"/>
      <c r="L1381" s="293"/>
      <c r="M1381" s="293"/>
      <c r="N1381" s="293"/>
      <c r="O1381" s="293"/>
      <c r="P1381" s="293"/>
    </row>
    <row r="1382" spans="1:16" x14ac:dyDescent="0.25">
      <c r="A1382" s="39" t="str">
        <f>MISC!A24</f>
        <v>MISCELLANEOUS PAYMENTS</v>
      </c>
      <c r="B1382" s="39">
        <f>MISC!C24</f>
        <v>3022037</v>
      </c>
      <c r="C1382" s="39" t="str">
        <f>MISC!D24</f>
        <v>Manorside Primary School</v>
      </c>
      <c r="D1382" s="39" t="str">
        <f>MISC!M24</f>
        <v>SMHL</v>
      </c>
      <c r="E1382" s="293">
        <f>MISC!Q24</f>
        <v>1200</v>
      </c>
      <c r="F1382" s="293">
        <f>MISC!R24</f>
        <v>0</v>
      </c>
      <c r="G1382" s="293"/>
      <c r="H1382" s="293"/>
      <c r="I1382" s="293"/>
      <c r="J1382" s="293"/>
      <c r="K1382" s="293"/>
      <c r="L1382" s="293"/>
      <c r="M1382" s="293"/>
      <c r="N1382" s="293"/>
      <c r="O1382" s="293"/>
      <c r="P1382" s="293"/>
    </row>
    <row r="1383" spans="1:16" x14ac:dyDescent="0.25">
      <c r="A1383" s="39" t="str">
        <f>MISC!A25</f>
        <v>MISCELLANEOUS PAYMENTS</v>
      </c>
      <c r="B1383" s="39">
        <f>MISC!C25</f>
        <v>3022055</v>
      </c>
      <c r="C1383" s="39" t="str">
        <f>MISC!D25</f>
        <v>Tudor School</v>
      </c>
      <c r="D1383" s="39" t="str">
        <f>MISC!M25</f>
        <v>SMHL</v>
      </c>
      <c r="E1383" s="293">
        <f>MISC!Q25</f>
        <v>1200</v>
      </c>
      <c r="F1383" s="293">
        <f>MISC!R25</f>
        <v>0</v>
      </c>
      <c r="G1383" s="293"/>
      <c r="H1383" s="293"/>
      <c r="I1383" s="293"/>
      <c r="J1383" s="293"/>
      <c r="K1383" s="293"/>
      <c r="L1383" s="293"/>
      <c r="M1383" s="293"/>
      <c r="N1383" s="293"/>
      <c r="O1383" s="293"/>
      <c r="P1383" s="293"/>
    </row>
    <row r="1384" spans="1:16" x14ac:dyDescent="0.25">
      <c r="A1384" s="39" t="str">
        <f>MISC!A26</f>
        <v>MISCELLANEOUS PAYMENTS</v>
      </c>
      <c r="B1384" s="39">
        <f>MISC!C26</f>
        <v>3023314</v>
      </c>
      <c r="C1384" s="39" t="str">
        <f>MISC!D26</f>
        <v>St Pauls CE Primary, NW7</v>
      </c>
      <c r="D1384" s="39" t="str">
        <f>MISC!M26</f>
        <v>SMHL</v>
      </c>
      <c r="E1384" s="293">
        <f>MISC!Q26</f>
        <v>1200</v>
      </c>
      <c r="F1384" s="293">
        <f>MISC!R26</f>
        <v>0</v>
      </c>
      <c r="G1384" s="293"/>
      <c r="H1384" s="293"/>
      <c r="I1384" s="293"/>
      <c r="J1384" s="293"/>
      <c r="K1384" s="293"/>
      <c r="L1384" s="293"/>
      <c r="M1384" s="293"/>
      <c r="N1384" s="293"/>
      <c r="O1384" s="293"/>
      <c r="P1384" s="293"/>
    </row>
    <row r="1385" spans="1:16" x14ac:dyDescent="0.25">
      <c r="A1385" s="39" t="str">
        <f>MISC!A27</f>
        <v>MISCELLANEOUS PAYMENTS</v>
      </c>
      <c r="B1385" s="39">
        <f>MISC!C27</f>
        <v>3023513</v>
      </c>
      <c r="C1385" s="39" t="str">
        <f>MISC!D27</f>
        <v>Menorah Primary School</v>
      </c>
      <c r="D1385" s="39" t="str">
        <f>MISC!M27</f>
        <v>SMHL</v>
      </c>
      <c r="E1385" s="293">
        <f>MISC!Q27</f>
        <v>1200</v>
      </c>
      <c r="F1385" s="293">
        <f>MISC!R27</f>
        <v>0</v>
      </c>
      <c r="G1385" s="293"/>
      <c r="H1385" s="293"/>
      <c r="I1385" s="293"/>
      <c r="J1385" s="293"/>
      <c r="K1385" s="293"/>
      <c r="L1385" s="293"/>
      <c r="M1385" s="293"/>
      <c r="N1385" s="293"/>
      <c r="O1385" s="293"/>
      <c r="P1385" s="293"/>
    </row>
    <row r="1386" spans="1:16" x14ac:dyDescent="0.25">
      <c r="A1386" s="39" t="str">
        <f>MISC!A28</f>
        <v>MISCELLANEOUS PAYMENTS</v>
      </c>
      <c r="B1386" s="39">
        <f>MISC!C28</f>
        <v>3021102</v>
      </c>
      <c r="C1386" s="39" t="str">
        <f>MISC!D28</f>
        <v>Northgate</v>
      </c>
      <c r="D1386" s="39" t="str">
        <f>MISC!M28</f>
        <v>Y11TF</v>
      </c>
      <c r="E1386" s="293">
        <f>MISC!Q28</f>
        <v>0</v>
      </c>
      <c r="F1386" s="293">
        <f>MISC!R28</f>
        <v>750</v>
      </c>
      <c r="G1386" s="293"/>
      <c r="H1386" s="293"/>
      <c r="I1386" s="293"/>
      <c r="J1386" s="293"/>
      <c r="K1386" s="293"/>
      <c r="L1386" s="293"/>
      <c r="M1386" s="293"/>
      <c r="N1386" s="293"/>
      <c r="O1386" s="293"/>
      <c r="P1386" s="293"/>
    </row>
    <row r="1387" spans="1:16" x14ac:dyDescent="0.25">
      <c r="A1387" s="39" t="str">
        <f>MISC!A29</f>
        <v>MISCELLANEOUS PAYMENTS</v>
      </c>
      <c r="B1387" s="39">
        <f>MISC!C29</f>
        <v>3021100</v>
      </c>
      <c r="C1387" s="39" t="str">
        <f>MISC!D29</f>
        <v>Pavilion</v>
      </c>
      <c r="D1387" s="39" t="str">
        <f>MISC!M29</f>
        <v>Y11TF</v>
      </c>
      <c r="E1387" s="293">
        <f>MISC!Q29</f>
        <v>0</v>
      </c>
      <c r="F1387" s="293">
        <f>MISC!R29</f>
        <v>9750</v>
      </c>
      <c r="G1387" s="293"/>
      <c r="H1387" s="293"/>
      <c r="I1387" s="293"/>
      <c r="J1387" s="293"/>
      <c r="K1387" s="293"/>
      <c r="L1387" s="293"/>
      <c r="M1387" s="293"/>
      <c r="N1387" s="293"/>
      <c r="O1387" s="293"/>
      <c r="P1387" s="293"/>
    </row>
    <row r="1388" spans="1:16" x14ac:dyDescent="0.25">
      <c r="A1388" s="39" t="str">
        <f>MISC!A30</f>
        <v>MISCELLANEOUS PAYMENTS</v>
      </c>
      <c r="B1388" s="39">
        <f>MISC!C30</f>
        <v>3021000</v>
      </c>
      <c r="C1388" s="39" t="str">
        <f>MISC!D30</f>
        <v>Brookhill Nursery</v>
      </c>
      <c r="D1388" s="39" t="str">
        <f>MISC!M30</f>
        <v>MNS</v>
      </c>
      <c r="E1388" s="293">
        <f>MISC!Q30</f>
        <v>0</v>
      </c>
      <c r="F1388" s="293">
        <f>MISC!R30</f>
        <v>100000</v>
      </c>
      <c r="G1388" s="293"/>
      <c r="H1388" s="293"/>
      <c r="I1388" s="293"/>
      <c r="J1388" s="293"/>
      <c r="K1388" s="293"/>
      <c r="L1388" s="293"/>
      <c r="M1388" s="293"/>
      <c r="N1388" s="293"/>
      <c r="O1388" s="293"/>
      <c r="P1388" s="293"/>
    </row>
    <row r="1389" spans="1:16" x14ac:dyDescent="0.25">
      <c r="A1389" s="39" t="str">
        <f>MISC!A31</f>
        <v>MISCELLANEOUS PAYMENTS</v>
      </c>
      <c r="B1389" s="39">
        <f>MISC!C31</f>
        <v>3021001</v>
      </c>
      <c r="C1389" s="39" t="str">
        <f>MISC!D31</f>
        <v>Hampden Way Nursery</v>
      </c>
      <c r="D1389" s="39" t="str">
        <f>MISC!M31</f>
        <v>MNS</v>
      </c>
      <c r="E1389" s="293">
        <f>MISC!Q31</f>
        <v>0</v>
      </c>
      <c r="F1389" s="293">
        <f>MISC!R31</f>
        <v>100000</v>
      </c>
      <c r="G1389" s="293"/>
      <c r="H1389" s="293"/>
      <c r="I1389" s="293"/>
      <c r="J1389" s="293"/>
      <c r="K1389" s="293"/>
      <c r="L1389" s="293"/>
      <c r="M1389" s="293"/>
      <c r="N1389" s="293"/>
      <c r="O1389" s="293"/>
      <c r="P1389" s="293"/>
    </row>
    <row r="1390" spans="1:16" x14ac:dyDescent="0.25">
      <c r="A1390" s="39" t="str">
        <f>MISC!A32</f>
        <v>MISCELLANEOUS PAYMENTS</v>
      </c>
      <c r="B1390" s="39">
        <f>MISC!C32</f>
        <v>3021003</v>
      </c>
      <c r="C1390" s="39" t="str">
        <f>MISC!D32</f>
        <v>St Margaret's Nursery</v>
      </c>
      <c r="D1390" s="39" t="str">
        <f>MISC!M32</f>
        <v>MNS</v>
      </c>
      <c r="E1390" s="293">
        <f>MISC!Q32</f>
        <v>0</v>
      </c>
      <c r="F1390" s="293">
        <f>MISC!R32</f>
        <v>100000</v>
      </c>
      <c r="G1390" s="293"/>
      <c r="H1390" s="293"/>
      <c r="I1390" s="293"/>
      <c r="J1390" s="293"/>
      <c r="K1390" s="293"/>
      <c r="L1390" s="293"/>
      <c r="M1390" s="293"/>
      <c r="N1390" s="293"/>
      <c r="O1390" s="293"/>
      <c r="P1390" s="293"/>
    </row>
    <row r="1391" spans="1:16" x14ac:dyDescent="0.25">
      <c r="A1391" s="39" t="str">
        <f>MISC!A33</f>
        <v>MISCELLANEOUS PAYMENTS</v>
      </c>
      <c r="B1391" s="39">
        <f>MISC!C33</f>
        <v>3021002</v>
      </c>
      <c r="C1391" s="39" t="str">
        <f>MISC!D33</f>
        <v>Moss Hall Nursery</v>
      </c>
      <c r="D1391" s="39" t="str">
        <f>MISC!M33</f>
        <v>MNS</v>
      </c>
      <c r="E1391" s="293">
        <f>MISC!Q33</f>
        <v>0</v>
      </c>
      <c r="F1391" s="293">
        <f>MISC!R33</f>
        <v>100000</v>
      </c>
      <c r="G1391" s="293"/>
      <c r="H1391" s="293"/>
      <c r="I1391" s="293"/>
      <c r="J1391" s="293"/>
      <c r="K1391" s="293"/>
      <c r="L1391" s="293"/>
      <c r="M1391" s="293"/>
      <c r="N1391" s="293"/>
      <c r="O1391" s="293"/>
      <c r="P1391" s="293"/>
    </row>
    <row r="1392" spans="1:16" x14ac:dyDescent="0.25">
      <c r="A1392" s="39" t="str">
        <f>MISC!A34</f>
        <v>MISCELLANEOUS PAYMENTS</v>
      </c>
      <c r="B1392" s="39">
        <f>MISC!C34</f>
        <v>3023520</v>
      </c>
      <c r="C1392" s="39" t="str">
        <f>MISC!D34</f>
        <v>Akiva School</v>
      </c>
      <c r="D1392" s="39" t="str">
        <f>MISC!M34</f>
        <v>DIGED</v>
      </c>
      <c r="E1392" s="293">
        <f>MISC!Q34</f>
        <v>0</v>
      </c>
      <c r="F1392" s="293">
        <f>MISC!R34</f>
        <v>1800</v>
      </c>
      <c r="G1392" s="293"/>
      <c r="H1392" s="293"/>
      <c r="I1392" s="293"/>
      <c r="J1392" s="293"/>
      <c r="K1392" s="293"/>
      <c r="L1392" s="293"/>
      <c r="M1392" s="293"/>
      <c r="N1392" s="293"/>
      <c r="O1392" s="293"/>
      <c r="P1392" s="293"/>
    </row>
    <row r="1393" spans="1:16" x14ac:dyDescent="0.25">
      <c r="A1393" s="39" t="str">
        <f>MISC!A35</f>
        <v>MISCELLANEOUS PAYMENTS</v>
      </c>
      <c r="B1393" s="39">
        <f>MISC!C35</f>
        <v>3023317</v>
      </c>
      <c r="C1393" s="39" t="str">
        <f>MISC!D35</f>
        <v>All Saints' CE Primary School, N20</v>
      </c>
      <c r="D1393" s="39" t="str">
        <f>MISC!M35</f>
        <v>TU2122</v>
      </c>
      <c r="E1393" s="293">
        <f>MISC!Q35</f>
        <v>0</v>
      </c>
      <c r="F1393" s="293">
        <f>MISC!R35</f>
        <v>2563.4</v>
      </c>
      <c r="G1393" s="293"/>
      <c r="H1393" s="293"/>
      <c r="I1393" s="293"/>
      <c r="J1393" s="293"/>
      <c r="K1393" s="293"/>
      <c r="L1393" s="293"/>
      <c r="M1393" s="293"/>
      <c r="N1393" s="293"/>
      <c r="O1393" s="293"/>
      <c r="P1393" s="293"/>
    </row>
    <row r="1394" spans="1:16" x14ac:dyDescent="0.25">
      <c r="A1394" s="39" t="str">
        <f>MISC!A36</f>
        <v>MISCELLANEOUS PAYMENTS</v>
      </c>
      <c r="B1394" s="39">
        <f>MISC!C36</f>
        <v>3021100</v>
      </c>
      <c r="C1394" s="39" t="str">
        <f>MISC!D36</f>
        <v>Pavilion</v>
      </c>
      <c r="D1394" s="39" t="str">
        <f>MISC!M36</f>
        <v>TU2122</v>
      </c>
      <c r="E1394" s="293">
        <f>MISC!Q36</f>
        <v>0</v>
      </c>
      <c r="F1394" s="293">
        <f>MISC!R36</f>
        <v>51417.72</v>
      </c>
      <c r="G1394" s="293"/>
      <c r="H1394" s="293"/>
      <c r="I1394" s="293"/>
      <c r="J1394" s="293"/>
      <c r="K1394" s="293"/>
      <c r="L1394" s="293"/>
      <c r="M1394" s="293"/>
      <c r="N1394" s="293"/>
      <c r="O1394" s="293"/>
      <c r="P1394" s="293"/>
    </row>
    <row r="1395" spans="1:16" x14ac:dyDescent="0.25">
      <c r="A1395" s="39" t="str">
        <f>MISC!A37</f>
        <v>MISCELLANEOUS PAYMENTS</v>
      </c>
      <c r="B1395" s="39">
        <f>MISC!C37</f>
        <v>3025402</v>
      </c>
      <c r="C1395" s="39" t="str">
        <f>MISC!D37</f>
        <v>Mill Hill County High School</v>
      </c>
      <c r="D1395" s="39" t="str">
        <f>MISC!M37</f>
        <v>TU2021</v>
      </c>
      <c r="E1395" s="293">
        <f>MISC!Q37</f>
        <v>0</v>
      </c>
      <c r="F1395" s="293">
        <f>MISC!R37</f>
        <v>11194.42</v>
      </c>
      <c r="G1395" s="293"/>
      <c r="H1395" s="293"/>
      <c r="I1395" s="293"/>
      <c r="J1395" s="293"/>
      <c r="K1395" s="293"/>
      <c r="L1395" s="293"/>
      <c r="M1395" s="293"/>
      <c r="N1395" s="293"/>
      <c r="O1395" s="293"/>
      <c r="P1395" s="293"/>
    </row>
    <row r="1396" spans="1:16" x14ac:dyDescent="0.25">
      <c r="A1396" s="39" t="str">
        <f>MISC!A38</f>
        <v>MISCELLANEOUS PAYMENTS</v>
      </c>
      <c r="B1396" s="39">
        <f>MISC!C38</f>
        <v>3024208</v>
      </c>
      <c r="C1396" s="39" t="str">
        <f>MISC!D38</f>
        <v>Queen Elizabeth's Girls' School</v>
      </c>
      <c r="D1396" s="39" t="str">
        <f>MISC!M38</f>
        <v>TU2122</v>
      </c>
      <c r="E1396" s="293">
        <f>MISC!Q38</f>
        <v>0</v>
      </c>
      <c r="F1396" s="293">
        <f>MISC!R38</f>
        <v>9153.2000000000007</v>
      </c>
      <c r="G1396" s="293"/>
      <c r="H1396" s="293"/>
      <c r="I1396" s="293"/>
      <c r="J1396" s="293"/>
      <c r="K1396" s="293"/>
      <c r="L1396" s="293"/>
      <c r="M1396" s="293"/>
      <c r="N1396" s="293"/>
      <c r="O1396" s="293"/>
      <c r="P1396" s="293"/>
    </row>
    <row r="1397" spans="1:16" x14ac:dyDescent="0.25">
      <c r="A1397" s="39">
        <f>MISC!A39</f>
        <v>0</v>
      </c>
      <c r="B1397" s="39">
        <f>MISC!C39</f>
        <v>0</v>
      </c>
      <c r="C1397" s="39" t="str">
        <f>MISC!D39</f>
        <v xml:space="preserve"> Please choose a school</v>
      </c>
      <c r="D1397" s="39">
        <f>MISC!M39</f>
        <v>0</v>
      </c>
      <c r="E1397" s="293">
        <f>MISC!Q39</f>
        <v>0</v>
      </c>
      <c r="F1397" s="293">
        <f>MISC!R39</f>
        <v>0</v>
      </c>
      <c r="G1397" s="293"/>
      <c r="H1397" s="293"/>
      <c r="I1397" s="293"/>
      <c r="J1397" s="293"/>
      <c r="K1397" s="293"/>
      <c r="L1397" s="293"/>
      <c r="M1397" s="293"/>
      <c r="N1397" s="293"/>
      <c r="O1397" s="293"/>
      <c r="P1397" s="293"/>
    </row>
    <row r="1398" spans="1:16" x14ac:dyDescent="0.25">
      <c r="A1398" s="39">
        <f>MISC!A40</f>
        <v>0</v>
      </c>
      <c r="B1398" s="39">
        <f>MISC!C40</f>
        <v>0</v>
      </c>
      <c r="C1398" s="39" t="str">
        <f>MISC!D40</f>
        <v xml:space="preserve"> Please choose a school</v>
      </c>
      <c r="D1398" s="39">
        <f>MISC!M40</f>
        <v>0</v>
      </c>
      <c r="E1398" s="293">
        <f>MISC!Q40</f>
        <v>0</v>
      </c>
      <c r="F1398" s="293">
        <f>MISC!R40</f>
        <v>0</v>
      </c>
      <c r="G1398" s="293"/>
      <c r="H1398" s="293"/>
      <c r="I1398" s="293"/>
      <c r="J1398" s="293"/>
      <c r="K1398" s="293"/>
      <c r="L1398" s="293"/>
      <c r="M1398" s="293"/>
      <c r="N1398" s="293"/>
      <c r="O1398" s="293"/>
      <c r="P1398" s="293"/>
    </row>
    <row r="1399" spans="1:16" x14ac:dyDescent="0.25">
      <c r="A1399" s="39">
        <f>MISC!A41</f>
        <v>0</v>
      </c>
      <c r="B1399" s="39">
        <f>MISC!C41</f>
        <v>0</v>
      </c>
      <c r="C1399" s="39" t="str">
        <f>MISC!D41</f>
        <v xml:space="preserve"> Please choose a school</v>
      </c>
      <c r="D1399" s="39">
        <f>MISC!M41</f>
        <v>0</v>
      </c>
      <c r="E1399" s="293">
        <f>MISC!Q41</f>
        <v>0</v>
      </c>
      <c r="F1399" s="293">
        <f>MISC!R41</f>
        <v>0</v>
      </c>
      <c r="G1399" s="293"/>
      <c r="H1399" s="293"/>
      <c r="I1399" s="293"/>
      <c r="J1399" s="293"/>
      <c r="K1399" s="293"/>
      <c r="L1399" s="293"/>
      <c r="M1399" s="293"/>
      <c r="N1399" s="293"/>
      <c r="O1399" s="293"/>
      <c r="P1399" s="293"/>
    </row>
    <row r="1400" spans="1:16" x14ac:dyDescent="0.25">
      <c r="A1400" s="39">
        <f>MISC!A42</f>
        <v>0</v>
      </c>
      <c r="B1400" s="39">
        <f>MISC!C42</f>
        <v>0</v>
      </c>
      <c r="C1400" s="39" t="str">
        <f>MISC!D42</f>
        <v xml:space="preserve"> Please choose a school</v>
      </c>
      <c r="D1400" s="39">
        <f>MISC!M42</f>
        <v>0</v>
      </c>
      <c r="E1400" s="293">
        <f>MISC!Q42</f>
        <v>0</v>
      </c>
      <c r="F1400" s="293">
        <f>MISC!R42</f>
        <v>0</v>
      </c>
      <c r="G1400" s="293"/>
      <c r="H1400" s="293"/>
      <c r="I1400" s="293"/>
      <c r="J1400" s="293"/>
      <c r="K1400" s="293"/>
      <c r="L1400" s="293"/>
      <c r="M1400" s="293"/>
      <c r="N1400" s="293"/>
      <c r="O1400" s="293"/>
      <c r="P1400" s="293"/>
    </row>
    <row r="1401" spans="1:16" x14ac:dyDescent="0.25">
      <c r="A1401" s="39">
        <f>MISC!A43</f>
        <v>0</v>
      </c>
      <c r="B1401" s="39">
        <f>MISC!C43</f>
        <v>0</v>
      </c>
      <c r="C1401" s="39" t="str">
        <f>MISC!D43</f>
        <v xml:space="preserve"> Please choose a school</v>
      </c>
      <c r="D1401" s="39">
        <f>MISC!M43</f>
        <v>0</v>
      </c>
      <c r="E1401" s="293">
        <f>MISC!Q43</f>
        <v>0</v>
      </c>
      <c r="F1401" s="293">
        <f>MISC!R43</f>
        <v>0</v>
      </c>
      <c r="G1401" s="293"/>
      <c r="H1401" s="293"/>
      <c r="I1401" s="293"/>
      <c r="J1401" s="293"/>
      <c r="K1401" s="293"/>
      <c r="L1401" s="293"/>
      <c r="M1401" s="293"/>
      <c r="N1401" s="293"/>
      <c r="O1401" s="293"/>
      <c r="P1401" s="293"/>
    </row>
    <row r="1402" spans="1:16" x14ac:dyDescent="0.25">
      <c r="A1402" s="39">
        <f>MISC!A44</f>
        <v>0</v>
      </c>
      <c r="B1402" s="39">
        <f>MISC!C44</f>
        <v>0</v>
      </c>
      <c r="C1402" s="39" t="str">
        <f>MISC!D44</f>
        <v xml:space="preserve"> Please choose a school</v>
      </c>
      <c r="D1402" s="39">
        <f>MISC!M44</f>
        <v>0</v>
      </c>
      <c r="E1402" s="293">
        <f>MISC!Q44</f>
        <v>0</v>
      </c>
      <c r="F1402" s="293">
        <f>MISC!R44</f>
        <v>0</v>
      </c>
      <c r="G1402" s="293"/>
      <c r="H1402" s="293"/>
      <c r="I1402" s="293"/>
      <c r="J1402" s="293"/>
      <c r="K1402" s="293"/>
      <c r="L1402" s="293"/>
      <c r="M1402" s="293"/>
      <c r="N1402" s="293"/>
      <c r="O1402" s="293"/>
      <c r="P1402" s="293"/>
    </row>
    <row r="1403" spans="1:16" x14ac:dyDescent="0.25">
      <c r="A1403" s="39">
        <f>MISC!A45</f>
        <v>0</v>
      </c>
      <c r="B1403" s="39">
        <f>MISC!C45</f>
        <v>0</v>
      </c>
      <c r="C1403" s="39" t="str">
        <f>MISC!D45</f>
        <v xml:space="preserve"> Please choose a school</v>
      </c>
      <c r="D1403" s="39">
        <f>MISC!M45</f>
        <v>0</v>
      </c>
      <c r="E1403" s="293">
        <f>MISC!Q45</f>
        <v>0</v>
      </c>
      <c r="F1403" s="293">
        <f>MISC!R45</f>
        <v>0</v>
      </c>
      <c r="G1403" s="293"/>
      <c r="H1403" s="293"/>
      <c r="I1403" s="293"/>
      <c r="J1403" s="293"/>
      <c r="K1403" s="293"/>
      <c r="L1403" s="293"/>
      <c r="M1403" s="293"/>
      <c r="N1403" s="293"/>
      <c r="O1403" s="293"/>
      <c r="P1403" s="293"/>
    </row>
    <row r="1404" spans="1:16" x14ac:dyDescent="0.25">
      <c r="A1404" s="39">
        <f>MISC!A46</f>
        <v>0</v>
      </c>
      <c r="B1404" s="39">
        <f>MISC!C46</f>
        <v>0</v>
      </c>
      <c r="C1404" s="39" t="str">
        <f>MISC!D46</f>
        <v xml:space="preserve"> Please choose a school</v>
      </c>
      <c r="D1404" s="39">
        <f>MISC!M46</f>
        <v>0</v>
      </c>
      <c r="E1404" s="293">
        <f>MISC!Q46</f>
        <v>0</v>
      </c>
      <c r="F1404" s="293">
        <f>MISC!R46</f>
        <v>0</v>
      </c>
      <c r="G1404" s="293"/>
      <c r="H1404" s="293"/>
      <c r="I1404" s="293"/>
      <c r="J1404" s="293"/>
      <c r="K1404" s="293"/>
      <c r="L1404" s="293"/>
      <c r="M1404" s="293"/>
      <c r="N1404" s="293"/>
      <c r="O1404" s="293"/>
      <c r="P1404" s="293"/>
    </row>
    <row r="1405" spans="1:16" x14ac:dyDescent="0.25">
      <c r="A1405" s="39">
        <f>MISC!A47</f>
        <v>0</v>
      </c>
      <c r="B1405" s="39">
        <f>MISC!C47</f>
        <v>0</v>
      </c>
      <c r="C1405" s="39" t="str">
        <f>MISC!D47</f>
        <v xml:space="preserve"> Please choose a school</v>
      </c>
      <c r="D1405" s="39">
        <f>MISC!M47</f>
        <v>0</v>
      </c>
      <c r="E1405" s="293">
        <f>MISC!Q47</f>
        <v>0</v>
      </c>
      <c r="F1405" s="293">
        <f>MISC!R47</f>
        <v>0</v>
      </c>
      <c r="G1405" s="293"/>
      <c r="H1405" s="293"/>
      <c r="I1405" s="293"/>
      <c r="J1405" s="293"/>
      <c r="K1405" s="293"/>
      <c r="L1405" s="293"/>
      <c r="M1405" s="293"/>
      <c r="N1405" s="293"/>
      <c r="O1405" s="293"/>
      <c r="P1405" s="293"/>
    </row>
    <row r="1406" spans="1:16" x14ac:dyDescent="0.25">
      <c r="A1406" s="39">
        <f>MISC!A48</f>
        <v>0</v>
      </c>
      <c r="B1406" s="39">
        <f>MISC!C48</f>
        <v>0</v>
      </c>
      <c r="C1406" s="39" t="str">
        <f>MISC!D48</f>
        <v xml:space="preserve"> Please choose a school</v>
      </c>
      <c r="D1406" s="39">
        <f>MISC!M48</f>
        <v>0</v>
      </c>
      <c r="E1406" s="293">
        <f>MISC!Q48</f>
        <v>0</v>
      </c>
      <c r="F1406" s="293">
        <f>MISC!R48</f>
        <v>0</v>
      </c>
      <c r="G1406" s="293"/>
      <c r="H1406" s="293"/>
      <c r="I1406" s="293"/>
      <c r="J1406" s="293"/>
      <c r="K1406" s="293"/>
      <c r="L1406" s="293"/>
      <c r="M1406" s="293"/>
      <c r="N1406" s="293"/>
      <c r="O1406" s="293"/>
      <c r="P1406" s="293"/>
    </row>
    <row r="1407" spans="1:16" x14ac:dyDescent="0.25">
      <c r="A1407" s="39">
        <f>MISC!A49</f>
        <v>0</v>
      </c>
      <c r="B1407" s="39">
        <f>MISC!C49</f>
        <v>0</v>
      </c>
      <c r="C1407" s="39" t="str">
        <f>MISC!D49</f>
        <v xml:space="preserve"> Please choose a school</v>
      </c>
      <c r="D1407" s="39">
        <f>MISC!M49</f>
        <v>0</v>
      </c>
      <c r="E1407" s="293">
        <f>MISC!Q49</f>
        <v>0</v>
      </c>
      <c r="F1407" s="293">
        <f>MISC!R49</f>
        <v>0</v>
      </c>
      <c r="G1407" s="293"/>
      <c r="H1407" s="293"/>
      <c r="I1407" s="293"/>
      <c r="J1407" s="293"/>
      <c r="K1407" s="293"/>
      <c r="L1407" s="293"/>
      <c r="M1407" s="293"/>
      <c r="N1407" s="293"/>
      <c r="O1407" s="293"/>
      <c r="P1407" s="293"/>
    </row>
    <row r="1408" spans="1:16" x14ac:dyDescent="0.25">
      <c r="A1408" s="39">
        <f>MISC!A50</f>
        <v>0</v>
      </c>
      <c r="B1408" s="39">
        <f>MISC!C50</f>
        <v>0</v>
      </c>
      <c r="C1408" s="39" t="str">
        <f>MISC!D50</f>
        <v xml:space="preserve"> Please choose a school</v>
      </c>
      <c r="D1408" s="39">
        <f>MISC!M50</f>
        <v>0</v>
      </c>
      <c r="E1408" s="293">
        <f>MISC!Q50</f>
        <v>0</v>
      </c>
      <c r="F1408" s="293">
        <f>MISC!R50</f>
        <v>0</v>
      </c>
      <c r="G1408" s="293"/>
      <c r="H1408" s="293"/>
      <c r="I1408" s="293"/>
      <c r="J1408" s="293"/>
      <c r="K1408" s="293"/>
      <c r="L1408" s="293"/>
      <c r="M1408" s="293"/>
      <c r="N1408" s="293"/>
      <c r="O1408" s="293"/>
      <c r="P1408" s="293"/>
    </row>
    <row r="1409" spans="1:16" x14ac:dyDescent="0.25">
      <c r="A1409" s="39">
        <f>MISC!A51</f>
        <v>0</v>
      </c>
      <c r="B1409" s="39">
        <f>MISC!C51</f>
        <v>0</v>
      </c>
      <c r="C1409" s="39" t="str">
        <f>MISC!D51</f>
        <v xml:space="preserve"> Please choose a school</v>
      </c>
      <c r="D1409" s="39">
        <f>MISC!M51</f>
        <v>0</v>
      </c>
      <c r="E1409" s="293">
        <f>MISC!Q51</f>
        <v>0</v>
      </c>
      <c r="F1409" s="293">
        <f>MISC!R51</f>
        <v>0</v>
      </c>
      <c r="G1409" s="293"/>
      <c r="H1409" s="293"/>
      <c r="I1409" s="293"/>
      <c r="J1409" s="293"/>
      <c r="K1409" s="293"/>
      <c r="L1409" s="293"/>
      <c r="M1409" s="293"/>
      <c r="N1409" s="293"/>
      <c r="O1409" s="293"/>
      <c r="P1409" s="293"/>
    </row>
    <row r="1410" spans="1:16" x14ac:dyDescent="0.25">
      <c r="A1410" s="39">
        <f>MISC!A52</f>
        <v>0</v>
      </c>
      <c r="B1410" s="39">
        <f>MISC!C52</f>
        <v>0</v>
      </c>
      <c r="C1410" s="39" t="str">
        <f>MISC!D52</f>
        <v xml:space="preserve"> Please choose a school</v>
      </c>
      <c r="D1410" s="39">
        <f>MISC!M52</f>
        <v>0</v>
      </c>
      <c r="E1410" s="293">
        <f>MISC!Q52</f>
        <v>0</v>
      </c>
      <c r="F1410" s="293">
        <f>MISC!R52</f>
        <v>0</v>
      </c>
      <c r="G1410" s="293"/>
      <c r="H1410" s="293"/>
      <c r="I1410" s="293"/>
      <c r="J1410" s="293"/>
      <c r="K1410" s="293"/>
      <c r="L1410" s="293"/>
      <c r="M1410" s="293"/>
      <c r="N1410" s="293"/>
      <c r="O1410" s="293"/>
      <c r="P1410" s="293"/>
    </row>
    <row r="1411" spans="1:16" x14ac:dyDescent="0.25">
      <c r="A1411" s="39">
        <f>MISC!A53</f>
        <v>0</v>
      </c>
      <c r="B1411" s="39">
        <f>MISC!C53</f>
        <v>0</v>
      </c>
      <c r="C1411" s="39" t="str">
        <f>MISC!D53</f>
        <v xml:space="preserve"> Please choose a school</v>
      </c>
      <c r="D1411" s="39">
        <f>MISC!M53</f>
        <v>0</v>
      </c>
      <c r="E1411" s="293">
        <f>MISC!Q53</f>
        <v>0</v>
      </c>
      <c r="F1411" s="293">
        <f>MISC!R53</f>
        <v>0</v>
      </c>
      <c r="G1411" s="293"/>
      <c r="H1411" s="293"/>
      <c r="I1411" s="293"/>
      <c r="J1411" s="293"/>
      <c r="K1411" s="293"/>
      <c r="L1411" s="293"/>
      <c r="M1411" s="293"/>
      <c r="N1411" s="293"/>
      <c r="O1411" s="293"/>
      <c r="P1411" s="293"/>
    </row>
    <row r="1412" spans="1:16" x14ac:dyDescent="0.25">
      <c r="A1412" s="39">
        <f>MISC!A54</f>
        <v>0</v>
      </c>
      <c r="B1412" s="39">
        <f>MISC!C54</f>
        <v>0</v>
      </c>
      <c r="C1412" s="39" t="str">
        <f>MISC!D54</f>
        <v xml:space="preserve"> Please choose a school</v>
      </c>
      <c r="D1412" s="39">
        <f>MISC!M54</f>
        <v>0</v>
      </c>
      <c r="E1412" s="293">
        <f>MISC!Q54</f>
        <v>0</v>
      </c>
      <c r="F1412" s="293">
        <f>MISC!R54</f>
        <v>0</v>
      </c>
      <c r="G1412" s="293"/>
      <c r="H1412" s="293"/>
      <c r="I1412" s="293"/>
      <c r="J1412" s="293"/>
      <c r="K1412" s="293"/>
      <c r="L1412" s="293"/>
      <c r="M1412" s="293"/>
      <c r="N1412" s="293"/>
      <c r="O1412" s="293"/>
      <c r="P1412" s="293"/>
    </row>
    <row r="1413" spans="1:16" x14ac:dyDescent="0.25">
      <c r="A1413" s="39">
        <f>MISC!A55</f>
        <v>0</v>
      </c>
      <c r="B1413" s="39">
        <f>MISC!C55</f>
        <v>0</v>
      </c>
      <c r="C1413" s="39" t="str">
        <f>MISC!D55</f>
        <v xml:space="preserve"> Please choose a school</v>
      </c>
      <c r="D1413" s="39">
        <f>MISC!M55</f>
        <v>0</v>
      </c>
      <c r="E1413" s="293">
        <f>MISC!Q55</f>
        <v>0</v>
      </c>
      <c r="F1413" s="293">
        <f>MISC!R55</f>
        <v>0</v>
      </c>
      <c r="G1413" s="293"/>
      <c r="H1413" s="293"/>
      <c r="I1413" s="293"/>
      <c r="J1413" s="293"/>
      <c r="K1413" s="293"/>
      <c r="L1413" s="293"/>
      <c r="M1413" s="293"/>
      <c r="N1413" s="293"/>
      <c r="O1413" s="293"/>
      <c r="P1413" s="293"/>
    </row>
    <row r="1414" spans="1:16" x14ac:dyDescent="0.25">
      <c r="A1414" s="39">
        <f>MISC!A56</f>
        <v>0</v>
      </c>
      <c r="B1414" s="39">
        <f>MISC!C56</f>
        <v>0</v>
      </c>
      <c r="C1414" s="39" t="str">
        <f>MISC!D56</f>
        <v xml:space="preserve"> Please choose a school</v>
      </c>
      <c r="D1414" s="39">
        <f>MISC!M56</f>
        <v>0</v>
      </c>
      <c r="E1414" s="293">
        <f>MISC!Q56</f>
        <v>0</v>
      </c>
      <c r="F1414" s="293">
        <f>MISC!R56</f>
        <v>0</v>
      </c>
      <c r="G1414" s="293"/>
      <c r="H1414" s="293"/>
      <c r="I1414" s="293"/>
      <c r="J1414" s="293"/>
      <c r="K1414" s="293"/>
      <c r="L1414" s="293"/>
      <c r="M1414" s="293"/>
      <c r="N1414" s="293"/>
      <c r="O1414" s="293"/>
      <c r="P1414" s="293"/>
    </row>
    <row r="1415" spans="1:16" x14ac:dyDescent="0.25">
      <c r="A1415" s="39">
        <f>MISC!A57</f>
        <v>0</v>
      </c>
      <c r="B1415" s="39">
        <f>MISC!C57</f>
        <v>0</v>
      </c>
      <c r="C1415" s="39" t="str">
        <f>MISC!D57</f>
        <v xml:space="preserve"> Please choose a school</v>
      </c>
      <c r="D1415" s="39">
        <f>MISC!M57</f>
        <v>0</v>
      </c>
      <c r="E1415" s="293">
        <f>MISC!Q57</f>
        <v>0</v>
      </c>
      <c r="F1415" s="293">
        <f>MISC!R57</f>
        <v>0</v>
      </c>
      <c r="G1415" s="293"/>
      <c r="H1415" s="293"/>
      <c r="I1415" s="293"/>
      <c r="J1415" s="293"/>
      <c r="K1415" s="293"/>
      <c r="L1415" s="293"/>
      <c r="M1415" s="293"/>
      <c r="N1415" s="293"/>
      <c r="O1415" s="293"/>
      <c r="P1415" s="293"/>
    </row>
    <row r="1416" spans="1:16" x14ac:dyDescent="0.25">
      <c r="A1416" s="39">
        <f>MISC!A58</f>
        <v>0</v>
      </c>
      <c r="B1416" s="39">
        <f>MISC!C58</f>
        <v>0</v>
      </c>
      <c r="C1416" s="39" t="str">
        <f>MISC!D58</f>
        <v xml:space="preserve"> Please choose a school</v>
      </c>
      <c r="D1416" s="39">
        <f>MISC!M58</f>
        <v>0</v>
      </c>
      <c r="E1416" s="293">
        <f>MISC!Q58</f>
        <v>0</v>
      </c>
      <c r="F1416" s="293">
        <f>MISC!R58</f>
        <v>0</v>
      </c>
      <c r="G1416" s="293"/>
      <c r="H1416" s="293"/>
      <c r="I1416" s="293"/>
      <c r="J1416" s="293"/>
      <c r="K1416" s="293"/>
      <c r="L1416" s="293"/>
      <c r="M1416" s="293"/>
      <c r="N1416" s="293"/>
      <c r="O1416" s="293"/>
      <c r="P1416" s="293"/>
    </row>
    <row r="1417" spans="1:16" x14ac:dyDescent="0.25">
      <c r="A1417" s="39">
        <f>MISC!A59</f>
        <v>0</v>
      </c>
      <c r="B1417" s="39">
        <f>MISC!C59</f>
        <v>0</v>
      </c>
      <c r="C1417" s="39" t="str">
        <f>MISC!D59</f>
        <v xml:space="preserve"> Please choose a school</v>
      </c>
      <c r="D1417" s="39">
        <f>MISC!M59</f>
        <v>0</v>
      </c>
      <c r="E1417" s="293">
        <f>MISC!Q59</f>
        <v>0</v>
      </c>
      <c r="F1417" s="293">
        <f>MISC!R59</f>
        <v>0</v>
      </c>
      <c r="G1417" s="293"/>
      <c r="H1417" s="293"/>
      <c r="I1417" s="293"/>
      <c r="J1417" s="293"/>
      <c r="K1417" s="293"/>
      <c r="L1417" s="293"/>
      <c r="M1417" s="293"/>
      <c r="N1417" s="293"/>
      <c r="O1417" s="293"/>
      <c r="P1417" s="293"/>
    </row>
    <row r="1418" spans="1:16" x14ac:dyDescent="0.25">
      <c r="A1418" s="39">
        <f>MISC!A60</f>
        <v>0</v>
      </c>
      <c r="B1418" s="39">
        <f>MISC!C60</f>
        <v>0</v>
      </c>
      <c r="C1418" s="39" t="str">
        <f>MISC!D60</f>
        <v xml:space="preserve"> Please choose a school</v>
      </c>
      <c r="D1418" s="39">
        <f>MISC!M60</f>
        <v>0</v>
      </c>
      <c r="E1418" s="293">
        <f>MISC!Q60</f>
        <v>0</v>
      </c>
      <c r="F1418" s="293">
        <f>MISC!R60</f>
        <v>0</v>
      </c>
      <c r="G1418" s="293"/>
      <c r="H1418" s="293"/>
      <c r="I1418" s="293"/>
      <c r="J1418" s="293"/>
      <c r="K1418" s="293"/>
      <c r="L1418" s="293"/>
      <c r="M1418" s="293"/>
      <c r="N1418" s="293"/>
      <c r="O1418" s="293"/>
      <c r="P1418" s="293"/>
    </row>
    <row r="1419" spans="1:16" x14ac:dyDescent="0.25">
      <c r="A1419" s="39">
        <f>MISC!A61</f>
        <v>0</v>
      </c>
      <c r="B1419" s="39">
        <f>MISC!C61</f>
        <v>0</v>
      </c>
      <c r="C1419" s="39" t="str">
        <f>MISC!D61</f>
        <v xml:space="preserve"> Please choose a school</v>
      </c>
      <c r="D1419" s="39">
        <f>MISC!M61</f>
        <v>0</v>
      </c>
      <c r="E1419" s="293">
        <f>MISC!Q61</f>
        <v>0</v>
      </c>
      <c r="F1419" s="293">
        <f>MISC!R61</f>
        <v>0</v>
      </c>
      <c r="G1419" s="293"/>
      <c r="H1419" s="293"/>
      <c r="I1419" s="293"/>
      <c r="J1419" s="293"/>
      <c r="K1419" s="293"/>
      <c r="L1419" s="293"/>
      <c r="M1419" s="293"/>
      <c r="N1419" s="293"/>
      <c r="O1419" s="293"/>
      <c r="P1419" s="293"/>
    </row>
    <row r="1420" spans="1:16" x14ac:dyDescent="0.25">
      <c r="A1420" s="39">
        <f>MISC!A62</f>
        <v>0</v>
      </c>
      <c r="B1420" s="39">
        <f>MISC!C62</f>
        <v>0</v>
      </c>
      <c r="C1420" s="39" t="str">
        <f>MISC!D62</f>
        <v xml:space="preserve"> Please choose a school</v>
      </c>
      <c r="D1420" s="39">
        <f>MISC!M62</f>
        <v>0</v>
      </c>
      <c r="E1420" s="293">
        <f>MISC!Q62</f>
        <v>0</v>
      </c>
      <c r="F1420" s="293">
        <f>MISC!R62</f>
        <v>0</v>
      </c>
      <c r="G1420" s="293"/>
      <c r="H1420" s="293"/>
      <c r="I1420" s="293"/>
      <c r="J1420" s="293"/>
      <c r="K1420" s="293"/>
      <c r="L1420" s="293"/>
      <c r="M1420" s="293"/>
      <c r="N1420" s="293"/>
      <c r="O1420" s="293"/>
      <c r="P1420" s="293"/>
    </row>
    <row r="1421" spans="1:16" x14ac:dyDescent="0.25">
      <c r="A1421" s="39">
        <f>MISC!A63</f>
        <v>0</v>
      </c>
      <c r="B1421" s="39">
        <f>MISC!C63</f>
        <v>0</v>
      </c>
      <c r="C1421" s="39" t="str">
        <f>MISC!D63</f>
        <v xml:space="preserve"> Please choose a school</v>
      </c>
      <c r="D1421" s="39">
        <f>MISC!M63</f>
        <v>0</v>
      </c>
      <c r="E1421" s="293">
        <f>MISC!Q63</f>
        <v>0</v>
      </c>
      <c r="F1421" s="293">
        <f>MISC!R63</f>
        <v>0</v>
      </c>
      <c r="G1421" s="293"/>
      <c r="H1421" s="293"/>
      <c r="I1421" s="293"/>
      <c r="J1421" s="293"/>
      <c r="K1421" s="293"/>
      <c r="L1421" s="293"/>
      <c r="M1421" s="293"/>
      <c r="N1421" s="293"/>
      <c r="O1421" s="293"/>
      <c r="P1421" s="293"/>
    </row>
    <row r="1422" spans="1:16" x14ac:dyDescent="0.25">
      <c r="A1422" s="39">
        <f>MISC!A64</f>
        <v>0</v>
      </c>
      <c r="B1422" s="39">
        <f>MISC!C64</f>
        <v>0</v>
      </c>
      <c r="C1422" s="39" t="str">
        <f>MISC!D64</f>
        <v xml:space="preserve"> Please choose a school</v>
      </c>
      <c r="D1422" s="39">
        <f>MISC!M64</f>
        <v>0</v>
      </c>
      <c r="E1422" s="293">
        <f>MISC!Q64</f>
        <v>0</v>
      </c>
      <c r="F1422" s="293">
        <f>MISC!R64</f>
        <v>0</v>
      </c>
      <c r="G1422" s="293"/>
      <c r="H1422" s="293"/>
      <c r="I1422" s="293"/>
      <c r="J1422" s="293"/>
      <c r="K1422" s="293"/>
      <c r="L1422" s="293"/>
      <c r="M1422" s="293"/>
      <c r="N1422" s="293"/>
      <c r="O1422" s="293"/>
      <c r="P1422" s="293"/>
    </row>
    <row r="1423" spans="1:16" x14ac:dyDescent="0.25">
      <c r="A1423" s="39">
        <f>MISC!A65</f>
        <v>0</v>
      </c>
      <c r="B1423" s="39">
        <f>MISC!C65</f>
        <v>0</v>
      </c>
      <c r="C1423" s="39" t="str">
        <f>MISC!D65</f>
        <v xml:space="preserve"> Please choose a school</v>
      </c>
      <c r="D1423" s="39">
        <f>MISC!M65</f>
        <v>0</v>
      </c>
      <c r="E1423" s="293">
        <f>MISC!Q65</f>
        <v>0</v>
      </c>
      <c r="F1423" s="293">
        <f>MISC!R65</f>
        <v>0</v>
      </c>
      <c r="G1423" s="293"/>
      <c r="H1423" s="293"/>
      <c r="I1423" s="293"/>
      <c r="J1423" s="293"/>
      <c r="K1423" s="293"/>
      <c r="L1423" s="293"/>
      <c r="M1423" s="293"/>
      <c r="N1423" s="293"/>
      <c r="O1423" s="293"/>
      <c r="P1423" s="293"/>
    </row>
    <row r="1424" spans="1:16" x14ac:dyDescent="0.25">
      <c r="A1424" s="39">
        <f>MISC!A66</f>
        <v>0</v>
      </c>
      <c r="B1424" s="39">
        <f>MISC!C66</f>
        <v>0</v>
      </c>
      <c r="C1424" s="39" t="str">
        <f>MISC!D66</f>
        <v xml:space="preserve"> Please choose a school</v>
      </c>
      <c r="D1424" s="39">
        <f>MISC!M66</f>
        <v>0</v>
      </c>
      <c r="E1424" s="293">
        <f>MISC!Q66</f>
        <v>0</v>
      </c>
      <c r="F1424" s="293">
        <f>MISC!R66</f>
        <v>0</v>
      </c>
      <c r="G1424" s="293"/>
      <c r="H1424" s="293"/>
      <c r="I1424" s="293"/>
      <c r="J1424" s="293"/>
      <c r="K1424" s="293"/>
      <c r="L1424" s="293"/>
      <c r="M1424" s="293"/>
      <c r="N1424" s="293"/>
      <c r="O1424" s="293"/>
      <c r="P1424" s="293"/>
    </row>
    <row r="1425" spans="1:16" x14ac:dyDescent="0.25">
      <c r="A1425" s="39">
        <f>MISC!A67</f>
        <v>0</v>
      </c>
      <c r="B1425" s="39">
        <f>MISC!C67</f>
        <v>0</v>
      </c>
      <c r="C1425" s="39" t="str">
        <f>MISC!D67</f>
        <v xml:space="preserve"> Please choose a school</v>
      </c>
      <c r="D1425" s="39">
        <f>MISC!M67</f>
        <v>0</v>
      </c>
      <c r="E1425" s="293">
        <f>MISC!Q67</f>
        <v>0</v>
      </c>
      <c r="F1425" s="293">
        <f>MISC!R67</f>
        <v>0</v>
      </c>
      <c r="G1425" s="293"/>
      <c r="H1425" s="293"/>
      <c r="I1425" s="293"/>
      <c r="J1425" s="293"/>
      <c r="K1425" s="293"/>
      <c r="L1425" s="293"/>
      <c r="M1425" s="293"/>
      <c r="N1425" s="293"/>
      <c r="O1425" s="293"/>
      <c r="P1425" s="293"/>
    </row>
    <row r="1426" spans="1:16" x14ac:dyDescent="0.25">
      <c r="A1426" s="39">
        <f>MISC!A68</f>
        <v>0</v>
      </c>
      <c r="B1426" s="39">
        <f>MISC!C68</f>
        <v>0</v>
      </c>
      <c r="C1426" s="39" t="str">
        <f>MISC!D68</f>
        <v xml:space="preserve"> Please choose a school</v>
      </c>
      <c r="D1426" s="39">
        <f>MISC!M68</f>
        <v>0</v>
      </c>
      <c r="E1426" s="293">
        <f>MISC!Q68</f>
        <v>0</v>
      </c>
      <c r="F1426" s="293">
        <f>MISC!R68</f>
        <v>0</v>
      </c>
      <c r="G1426" s="293"/>
      <c r="H1426" s="293"/>
      <c r="I1426" s="293"/>
      <c r="J1426" s="293"/>
      <c r="K1426" s="293"/>
      <c r="L1426" s="293"/>
      <c r="M1426" s="293"/>
      <c r="N1426" s="293"/>
      <c r="O1426" s="293"/>
      <c r="P1426" s="293"/>
    </row>
    <row r="1427" spans="1:16" x14ac:dyDescent="0.25">
      <c r="A1427" s="39">
        <f>MISC!A69</f>
        <v>0</v>
      </c>
      <c r="B1427" s="39">
        <f>MISC!C69</f>
        <v>0</v>
      </c>
      <c r="C1427" s="39" t="str">
        <f>MISC!D69</f>
        <v xml:space="preserve"> Please choose a school</v>
      </c>
      <c r="D1427" s="39">
        <f>MISC!M69</f>
        <v>0</v>
      </c>
      <c r="E1427" s="293">
        <f>MISC!Q69</f>
        <v>0</v>
      </c>
      <c r="F1427" s="293">
        <f>MISC!R69</f>
        <v>0</v>
      </c>
      <c r="G1427" s="293"/>
      <c r="H1427" s="293"/>
      <c r="I1427" s="293"/>
      <c r="J1427" s="293"/>
      <c r="K1427" s="293"/>
      <c r="L1427" s="293"/>
      <c r="M1427" s="293"/>
      <c r="N1427" s="293"/>
      <c r="O1427" s="293"/>
      <c r="P1427" s="293"/>
    </row>
    <row r="1428" spans="1:16" x14ac:dyDescent="0.25">
      <c r="A1428" s="39">
        <f>MISC!A70</f>
        <v>0</v>
      </c>
      <c r="B1428" s="39">
        <f>MISC!C70</f>
        <v>0</v>
      </c>
      <c r="C1428" s="39" t="str">
        <f>MISC!D70</f>
        <v xml:space="preserve"> Please choose a school</v>
      </c>
      <c r="D1428" s="39">
        <f>MISC!M70</f>
        <v>0</v>
      </c>
      <c r="E1428" s="293">
        <f>MISC!Q70</f>
        <v>0</v>
      </c>
      <c r="F1428" s="293">
        <f>MISC!R70</f>
        <v>0</v>
      </c>
      <c r="G1428" s="293"/>
      <c r="H1428" s="293"/>
      <c r="I1428" s="293"/>
      <c r="J1428" s="293"/>
      <c r="K1428" s="293"/>
      <c r="L1428" s="293"/>
      <c r="M1428" s="293"/>
      <c r="N1428" s="293"/>
      <c r="O1428" s="293"/>
      <c r="P1428" s="293"/>
    </row>
    <row r="1429" spans="1:16" x14ac:dyDescent="0.25">
      <c r="A1429" s="39">
        <f>MISC!A71</f>
        <v>0</v>
      </c>
      <c r="B1429" s="39">
        <f>MISC!C71</f>
        <v>0</v>
      </c>
      <c r="C1429" s="39" t="str">
        <f>MISC!D71</f>
        <v xml:space="preserve"> Please choose a school</v>
      </c>
      <c r="D1429" s="39">
        <f>MISC!M71</f>
        <v>0</v>
      </c>
      <c r="E1429" s="293">
        <f>MISC!Q71</f>
        <v>0</v>
      </c>
      <c r="F1429" s="293">
        <f>MISC!R71</f>
        <v>0</v>
      </c>
      <c r="G1429" s="293"/>
      <c r="H1429" s="293"/>
      <c r="I1429" s="293"/>
      <c r="J1429" s="293"/>
      <c r="K1429" s="293"/>
      <c r="L1429" s="293"/>
      <c r="M1429" s="293"/>
      <c r="N1429" s="293"/>
      <c r="O1429" s="293"/>
      <c r="P1429" s="293"/>
    </row>
    <row r="1430" spans="1:16" x14ac:dyDescent="0.25">
      <c r="A1430" s="39">
        <f>MISC!A72</f>
        <v>0</v>
      </c>
      <c r="B1430" s="39">
        <f>MISC!C72</f>
        <v>0</v>
      </c>
      <c r="C1430" s="39" t="str">
        <f>MISC!D72</f>
        <v xml:space="preserve"> Please choose a school</v>
      </c>
      <c r="D1430" s="39">
        <f>MISC!M72</f>
        <v>0</v>
      </c>
      <c r="E1430" s="293">
        <f>MISC!Q72</f>
        <v>0</v>
      </c>
      <c r="F1430" s="293">
        <f>MISC!R72</f>
        <v>0</v>
      </c>
      <c r="G1430" s="293"/>
      <c r="H1430" s="293"/>
      <c r="I1430" s="293"/>
      <c r="J1430" s="293"/>
      <c r="K1430" s="293"/>
      <c r="L1430" s="293"/>
      <c r="M1430" s="293"/>
      <c r="N1430" s="293"/>
      <c r="O1430" s="293"/>
      <c r="P1430" s="293"/>
    </row>
    <row r="1431" spans="1:16" x14ac:dyDescent="0.25">
      <c r="A1431" s="39">
        <f>MISC!A73</f>
        <v>0</v>
      </c>
      <c r="B1431" s="39">
        <f>MISC!C73</f>
        <v>0</v>
      </c>
      <c r="C1431" s="39" t="str">
        <f>MISC!D73</f>
        <v xml:space="preserve"> Please choose a school</v>
      </c>
      <c r="D1431" s="39">
        <f>MISC!M73</f>
        <v>0</v>
      </c>
      <c r="E1431" s="293">
        <f>MISC!Q73</f>
        <v>0</v>
      </c>
      <c r="F1431" s="293">
        <f>MISC!R73</f>
        <v>0</v>
      </c>
      <c r="G1431" s="293"/>
      <c r="H1431" s="293"/>
      <c r="I1431" s="293"/>
      <c r="J1431" s="293"/>
      <c r="K1431" s="293"/>
      <c r="L1431" s="293"/>
      <c r="M1431" s="293"/>
      <c r="N1431" s="293"/>
      <c r="O1431" s="293"/>
      <c r="P1431" s="293"/>
    </row>
    <row r="1432" spans="1:16" x14ac:dyDescent="0.25">
      <c r="A1432" s="39">
        <f>MISC!A74</f>
        <v>0</v>
      </c>
      <c r="B1432" s="39">
        <f>MISC!C74</f>
        <v>0</v>
      </c>
      <c r="C1432" s="39" t="str">
        <f>MISC!D74</f>
        <v xml:space="preserve"> Please choose a school</v>
      </c>
      <c r="D1432" s="39">
        <f>MISC!M74</f>
        <v>0</v>
      </c>
      <c r="E1432" s="293">
        <f>MISC!Q74</f>
        <v>0</v>
      </c>
      <c r="F1432" s="293">
        <f>MISC!R74</f>
        <v>0</v>
      </c>
      <c r="G1432" s="293"/>
      <c r="H1432" s="293"/>
      <c r="I1432" s="293"/>
      <c r="J1432" s="293"/>
      <c r="K1432" s="293"/>
      <c r="L1432" s="293"/>
      <c r="M1432" s="293"/>
      <c r="N1432" s="293"/>
      <c r="O1432" s="293"/>
      <c r="P1432" s="293"/>
    </row>
    <row r="1433" spans="1:16" x14ac:dyDescent="0.25">
      <c r="A1433" s="39">
        <f>MISC!A75</f>
        <v>0</v>
      </c>
      <c r="B1433" s="39">
        <f>MISC!C75</f>
        <v>0</v>
      </c>
      <c r="C1433" s="39" t="str">
        <f>MISC!D75</f>
        <v xml:space="preserve"> Please choose a school</v>
      </c>
      <c r="D1433" s="39">
        <f>MISC!M75</f>
        <v>0</v>
      </c>
      <c r="E1433" s="293">
        <f>MISC!Q75</f>
        <v>0</v>
      </c>
      <c r="F1433" s="293">
        <f>MISC!R75</f>
        <v>0</v>
      </c>
      <c r="G1433" s="293"/>
      <c r="H1433" s="293"/>
      <c r="I1433" s="293"/>
      <c r="J1433" s="293"/>
      <c r="K1433" s="293"/>
      <c r="L1433" s="293"/>
      <c r="M1433" s="293"/>
      <c r="N1433" s="293"/>
      <c r="O1433" s="293"/>
      <c r="P1433" s="293"/>
    </row>
    <row r="1434" spans="1:16" x14ac:dyDescent="0.25">
      <c r="A1434" s="39">
        <f>MISC!A76</f>
        <v>0</v>
      </c>
      <c r="B1434" s="39">
        <f>MISC!C76</f>
        <v>0</v>
      </c>
      <c r="C1434" s="39" t="str">
        <f>MISC!D76</f>
        <v xml:space="preserve"> Please choose a school</v>
      </c>
      <c r="D1434" s="39">
        <f>MISC!M76</f>
        <v>0</v>
      </c>
      <c r="E1434" s="293">
        <f>MISC!Q76</f>
        <v>0</v>
      </c>
      <c r="F1434" s="293">
        <f>MISC!R76</f>
        <v>0</v>
      </c>
      <c r="G1434" s="293"/>
      <c r="H1434" s="293"/>
      <c r="I1434" s="293"/>
      <c r="J1434" s="293"/>
      <c r="K1434" s="293"/>
      <c r="L1434" s="293"/>
      <c r="M1434" s="293"/>
      <c r="N1434" s="293"/>
      <c r="O1434" s="293"/>
      <c r="P1434" s="293"/>
    </row>
    <row r="1435" spans="1:16" x14ac:dyDescent="0.25">
      <c r="A1435" s="39">
        <f>MISC!A77</f>
        <v>0</v>
      </c>
      <c r="B1435" s="39">
        <f>MISC!C77</f>
        <v>0</v>
      </c>
      <c r="C1435" s="39" t="str">
        <f>MISC!D77</f>
        <v xml:space="preserve"> Please choose a school</v>
      </c>
      <c r="D1435" s="39">
        <f>MISC!M77</f>
        <v>0</v>
      </c>
      <c r="E1435" s="293">
        <f>MISC!Q77</f>
        <v>0</v>
      </c>
      <c r="F1435" s="293">
        <f>MISC!R77</f>
        <v>0</v>
      </c>
      <c r="G1435" s="293"/>
      <c r="H1435" s="293"/>
      <c r="I1435" s="293"/>
      <c r="J1435" s="293"/>
      <c r="K1435" s="293"/>
      <c r="L1435" s="293"/>
      <c r="M1435" s="293"/>
      <c r="N1435" s="293"/>
      <c r="O1435" s="293"/>
      <c r="P1435" s="293"/>
    </row>
    <row r="1436" spans="1:16" x14ac:dyDescent="0.25">
      <c r="A1436" s="39">
        <f>MISC!A78</f>
        <v>0</v>
      </c>
      <c r="B1436" s="39">
        <f>MISC!C78</f>
        <v>0</v>
      </c>
      <c r="C1436" s="39" t="str">
        <f>MISC!D78</f>
        <v xml:space="preserve"> Please choose a school</v>
      </c>
      <c r="D1436" s="39">
        <f>MISC!M78</f>
        <v>0</v>
      </c>
      <c r="E1436" s="293">
        <f>MISC!Q78</f>
        <v>0</v>
      </c>
      <c r="F1436" s="293">
        <f>MISC!R78</f>
        <v>0</v>
      </c>
      <c r="G1436" s="293"/>
      <c r="H1436" s="293"/>
      <c r="I1436" s="293"/>
      <c r="J1436" s="293"/>
      <c r="K1436" s="293"/>
      <c r="L1436" s="293"/>
      <c r="M1436" s="293"/>
      <c r="N1436" s="293"/>
      <c r="O1436" s="293"/>
      <c r="P1436" s="293"/>
    </row>
    <row r="1437" spans="1:16" x14ac:dyDescent="0.25">
      <c r="A1437" s="39">
        <f>MISC!A79</f>
        <v>0</v>
      </c>
      <c r="B1437" s="39">
        <f>MISC!C79</f>
        <v>0</v>
      </c>
      <c r="C1437" s="39" t="str">
        <f>MISC!D79</f>
        <v xml:space="preserve"> Please choose a school</v>
      </c>
      <c r="D1437" s="39">
        <f>MISC!M79</f>
        <v>0</v>
      </c>
      <c r="E1437" s="293">
        <f>MISC!Q79</f>
        <v>0</v>
      </c>
      <c r="F1437" s="293">
        <f>MISC!R79</f>
        <v>0</v>
      </c>
      <c r="G1437" s="293"/>
      <c r="H1437" s="293"/>
      <c r="I1437" s="293"/>
      <c r="J1437" s="293"/>
      <c r="K1437" s="293"/>
      <c r="L1437" s="293"/>
      <c r="M1437" s="293"/>
      <c r="N1437" s="293"/>
      <c r="O1437" s="293"/>
      <c r="P1437" s="293"/>
    </row>
    <row r="1438" spans="1:16" x14ac:dyDescent="0.25">
      <c r="A1438" s="39">
        <f>MISC!A80</f>
        <v>0</v>
      </c>
      <c r="B1438" s="39">
        <f>MISC!C80</f>
        <v>0</v>
      </c>
      <c r="C1438" s="39" t="str">
        <f>MISC!D80</f>
        <v xml:space="preserve"> Please choose a school</v>
      </c>
      <c r="D1438" s="39">
        <f>MISC!M80</f>
        <v>0</v>
      </c>
      <c r="E1438" s="293">
        <f>MISC!Q80</f>
        <v>0</v>
      </c>
      <c r="F1438" s="293">
        <f>MISC!R80</f>
        <v>0</v>
      </c>
      <c r="G1438" s="293"/>
      <c r="H1438" s="293"/>
      <c r="I1438" s="293"/>
      <c r="J1438" s="293"/>
      <c r="K1438" s="293"/>
      <c r="L1438" s="293"/>
      <c r="M1438" s="293"/>
      <c r="N1438" s="293"/>
      <c r="O1438" s="293"/>
      <c r="P1438" s="293"/>
    </row>
    <row r="1439" spans="1:16" x14ac:dyDescent="0.25">
      <c r="A1439" s="39">
        <f>MISC!A81</f>
        <v>0</v>
      </c>
      <c r="B1439" s="39">
        <f>MISC!C81</f>
        <v>0</v>
      </c>
      <c r="C1439" s="39" t="str">
        <f>MISC!D81</f>
        <v xml:space="preserve"> Please choose a school</v>
      </c>
      <c r="D1439" s="39">
        <f>MISC!M81</f>
        <v>0</v>
      </c>
      <c r="E1439" s="293">
        <f>MISC!Q81</f>
        <v>0</v>
      </c>
      <c r="F1439" s="293">
        <f>MISC!R81</f>
        <v>0</v>
      </c>
      <c r="G1439" s="293"/>
      <c r="H1439" s="293"/>
      <c r="I1439" s="293"/>
      <c r="J1439" s="293"/>
      <c r="K1439" s="293"/>
      <c r="L1439" s="293"/>
      <c r="M1439" s="293"/>
      <c r="N1439" s="293"/>
      <c r="O1439" s="293"/>
      <c r="P1439" s="293"/>
    </row>
    <row r="1440" spans="1:16" x14ac:dyDescent="0.25">
      <c r="A1440" s="39">
        <f>MISC!A82</f>
        <v>0</v>
      </c>
      <c r="B1440" s="39">
        <f>MISC!C82</f>
        <v>0</v>
      </c>
      <c r="C1440" s="39" t="str">
        <f>MISC!D82</f>
        <v xml:space="preserve"> Please choose a school</v>
      </c>
      <c r="D1440" s="39">
        <f>MISC!M82</f>
        <v>0</v>
      </c>
      <c r="E1440" s="293">
        <f>MISC!Q82</f>
        <v>0</v>
      </c>
      <c r="F1440" s="293">
        <f>MISC!R82</f>
        <v>0</v>
      </c>
      <c r="G1440" s="293"/>
      <c r="H1440" s="293"/>
      <c r="I1440" s="293"/>
      <c r="J1440" s="293"/>
      <c r="K1440" s="293"/>
      <c r="L1440" s="293"/>
      <c r="M1440" s="293"/>
      <c r="N1440" s="293"/>
      <c r="O1440" s="293"/>
      <c r="P1440" s="293"/>
    </row>
    <row r="1441" spans="1:16" x14ac:dyDescent="0.25">
      <c r="A1441" s="39">
        <f>MISC!A83</f>
        <v>0</v>
      </c>
      <c r="B1441" s="39">
        <f>MISC!C83</f>
        <v>0</v>
      </c>
      <c r="C1441" s="39" t="str">
        <f>MISC!D83</f>
        <v xml:space="preserve"> Please choose a school</v>
      </c>
      <c r="D1441" s="39">
        <f>MISC!M83</f>
        <v>0</v>
      </c>
      <c r="E1441" s="293">
        <f>MISC!Q83</f>
        <v>0</v>
      </c>
      <c r="F1441" s="293">
        <f>MISC!R83</f>
        <v>0</v>
      </c>
      <c r="G1441" s="293"/>
      <c r="H1441" s="293"/>
      <c r="I1441" s="293"/>
      <c r="J1441" s="293"/>
      <c r="K1441" s="293"/>
      <c r="L1441" s="293"/>
      <c r="M1441" s="293"/>
      <c r="N1441" s="293"/>
      <c r="O1441" s="293"/>
      <c r="P1441" s="293"/>
    </row>
    <row r="1442" spans="1:16" x14ac:dyDescent="0.25">
      <c r="A1442" s="39">
        <f>MISC!A84</f>
        <v>0</v>
      </c>
      <c r="B1442" s="39">
        <f>MISC!C84</f>
        <v>0</v>
      </c>
      <c r="C1442" s="39" t="str">
        <f>MISC!D84</f>
        <v xml:space="preserve"> Please choose a school</v>
      </c>
      <c r="D1442" s="39">
        <f>MISC!M84</f>
        <v>0</v>
      </c>
      <c r="E1442" s="293">
        <f>MISC!Q84</f>
        <v>0</v>
      </c>
      <c r="F1442" s="293">
        <f>MISC!R84</f>
        <v>0</v>
      </c>
      <c r="G1442" s="293"/>
      <c r="H1442" s="293"/>
      <c r="I1442" s="293"/>
      <c r="J1442" s="293"/>
      <c r="K1442" s="293"/>
      <c r="L1442" s="293"/>
      <c r="M1442" s="293"/>
      <c r="N1442" s="293"/>
      <c r="O1442" s="293"/>
      <c r="P1442" s="293"/>
    </row>
    <row r="1443" spans="1:16" x14ac:dyDescent="0.25">
      <c r="A1443" s="39">
        <f>MISC!A85</f>
        <v>0</v>
      </c>
      <c r="B1443" s="39">
        <f>MISC!C85</f>
        <v>0</v>
      </c>
      <c r="C1443" s="39" t="str">
        <f>MISC!D85</f>
        <v xml:space="preserve"> Please choose a school</v>
      </c>
      <c r="D1443" s="39">
        <f>MISC!M85</f>
        <v>0</v>
      </c>
      <c r="E1443" s="293">
        <f>MISC!Q85</f>
        <v>0</v>
      </c>
      <c r="F1443" s="293">
        <f>MISC!R85</f>
        <v>0</v>
      </c>
      <c r="G1443" s="293"/>
      <c r="H1443" s="293"/>
      <c r="I1443" s="293"/>
      <c r="J1443" s="293"/>
      <c r="K1443" s="293"/>
      <c r="L1443" s="293"/>
      <c r="M1443" s="293"/>
      <c r="N1443" s="293"/>
      <c r="O1443" s="293"/>
      <c r="P1443" s="293"/>
    </row>
    <row r="1444" spans="1:16" x14ac:dyDescent="0.25">
      <c r="A1444" s="39">
        <f>MISC!A86</f>
        <v>0</v>
      </c>
      <c r="B1444" s="39">
        <f>MISC!C86</f>
        <v>0</v>
      </c>
      <c r="C1444" s="39" t="str">
        <f>MISC!D86</f>
        <v xml:space="preserve"> Please choose a school</v>
      </c>
      <c r="D1444" s="39">
        <f>MISC!M86</f>
        <v>0</v>
      </c>
      <c r="E1444" s="293">
        <f>MISC!Q86</f>
        <v>0</v>
      </c>
      <c r="F1444" s="293">
        <f>MISC!R86</f>
        <v>0</v>
      </c>
      <c r="G1444" s="293"/>
      <c r="H1444" s="293"/>
      <c r="I1444" s="293"/>
      <c r="J1444" s="293"/>
      <c r="K1444" s="293"/>
      <c r="L1444" s="293"/>
      <c r="M1444" s="293"/>
      <c r="N1444" s="293"/>
      <c r="O1444" s="293"/>
      <c r="P1444" s="293"/>
    </row>
    <row r="1445" spans="1:16" x14ac:dyDescent="0.25">
      <c r="A1445" s="39">
        <f>MISC!A87</f>
        <v>0</v>
      </c>
      <c r="B1445" s="39">
        <f>MISC!C87</f>
        <v>0</v>
      </c>
      <c r="C1445" s="39" t="str">
        <f>MISC!D87</f>
        <v xml:space="preserve"> Please choose a school</v>
      </c>
      <c r="D1445" s="39">
        <f>MISC!M87</f>
        <v>0</v>
      </c>
      <c r="E1445" s="293">
        <f>MISC!Q87</f>
        <v>0</v>
      </c>
      <c r="F1445" s="293">
        <f>MISC!R87</f>
        <v>0</v>
      </c>
      <c r="G1445" s="293"/>
      <c r="H1445" s="293"/>
      <c r="I1445" s="293"/>
      <c r="J1445" s="293"/>
      <c r="K1445" s="293"/>
      <c r="L1445" s="293"/>
      <c r="M1445" s="293"/>
      <c r="N1445" s="293"/>
      <c r="O1445" s="293"/>
      <c r="P1445" s="293"/>
    </row>
    <row r="1446" spans="1:16" x14ac:dyDescent="0.25">
      <c r="A1446" s="39">
        <f>MISC!A88</f>
        <v>0</v>
      </c>
      <c r="B1446" s="39">
        <f>MISC!C88</f>
        <v>0</v>
      </c>
      <c r="C1446" s="39" t="str">
        <f>MISC!D88</f>
        <v xml:space="preserve"> Please choose a school</v>
      </c>
      <c r="D1446" s="39">
        <f>MISC!M88</f>
        <v>0</v>
      </c>
      <c r="E1446" s="293">
        <f>MISC!Q88</f>
        <v>0</v>
      </c>
      <c r="F1446" s="293">
        <f>MISC!R88</f>
        <v>0</v>
      </c>
      <c r="G1446" s="293"/>
      <c r="H1446" s="293"/>
      <c r="I1446" s="293"/>
      <c r="J1446" s="293"/>
      <c r="K1446" s="293"/>
      <c r="L1446" s="293"/>
      <c r="M1446" s="293"/>
      <c r="N1446" s="293"/>
      <c r="O1446" s="293"/>
      <c r="P1446" s="293"/>
    </row>
    <row r="1447" spans="1:16" x14ac:dyDescent="0.25">
      <c r="A1447" s="39">
        <f>MISC!A89</f>
        <v>0</v>
      </c>
      <c r="B1447" s="39">
        <f>MISC!C89</f>
        <v>0</v>
      </c>
      <c r="C1447" s="39" t="str">
        <f>MISC!D89</f>
        <v xml:space="preserve"> Please choose a school</v>
      </c>
      <c r="D1447" s="39">
        <f>MISC!M89</f>
        <v>0</v>
      </c>
      <c r="E1447" s="293">
        <f>MISC!Q89</f>
        <v>0</v>
      </c>
      <c r="F1447" s="293">
        <f>MISC!R89</f>
        <v>0</v>
      </c>
      <c r="G1447" s="293"/>
      <c r="H1447" s="293"/>
      <c r="I1447" s="293"/>
      <c r="J1447" s="293"/>
      <c r="K1447" s="293"/>
      <c r="L1447" s="293"/>
      <c r="M1447" s="293"/>
      <c r="N1447" s="293"/>
      <c r="O1447" s="293"/>
      <c r="P1447" s="293"/>
    </row>
    <row r="1448" spans="1:16" x14ac:dyDescent="0.25">
      <c r="A1448" s="39">
        <f>MISC!A90</f>
        <v>0</v>
      </c>
      <c r="B1448" s="39">
        <f>MISC!C90</f>
        <v>0</v>
      </c>
      <c r="C1448" s="39" t="str">
        <f>MISC!D90</f>
        <v xml:space="preserve"> Please choose a school</v>
      </c>
      <c r="D1448" s="39">
        <f>MISC!M90</f>
        <v>0</v>
      </c>
      <c r="E1448" s="293">
        <f>MISC!Q90</f>
        <v>0</v>
      </c>
      <c r="F1448" s="293">
        <f>MISC!R90</f>
        <v>0</v>
      </c>
      <c r="G1448" s="293"/>
      <c r="H1448" s="293"/>
      <c r="I1448" s="293"/>
      <c r="J1448" s="293"/>
      <c r="K1448" s="293"/>
      <c r="L1448" s="293"/>
      <c r="M1448" s="293"/>
      <c r="N1448" s="293"/>
      <c r="O1448" s="293"/>
      <c r="P1448" s="293"/>
    </row>
    <row r="1449" spans="1:16" x14ac:dyDescent="0.25">
      <c r="A1449" s="39">
        <f>MISC!A91</f>
        <v>0</v>
      </c>
      <c r="B1449" s="39">
        <f>MISC!C91</f>
        <v>0</v>
      </c>
      <c r="C1449" s="39" t="str">
        <f>MISC!D91</f>
        <v xml:space="preserve"> Please choose a school</v>
      </c>
      <c r="D1449" s="39">
        <f>MISC!M91</f>
        <v>0</v>
      </c>
      <c r="E1449" s="293">
        <f>MISC!Q91</f>
        <v>0</v>
      </c>
      <c r="F1449" s="293">
        <f>MISC!R91</f>
        <v>0</v>
      </c>
      <c r="G1449" s="293"/>
      <c r="H1449" s="293"/>
      <c r="I1449" s="293"/>
      <c r="J1449" s="293"/>
      <c r="K1449" s="293"/>
      <c r="L1449" s="293"/>
      <c r="M1449" s="293"/>
      <c r="N1449" s="293"/>
      <c r="O1449" s="293"/>
      <c r="P1449" s="293"/>
    </row>
    <row r="1450" spans="1:16" x14ac:dyDescent="0.25">
      <c r="A1450" s="39">
        <f>MISC!A92</f>
        <v>0</v>
      </c>
      <c r="B1450" s="39">
        <f>MISC!C92</f>
        <v>0</v>
      </c>
      <c r="C1450" s="39" t="str">
        <f>MISC!D92</f>
        <v xml:space="preserve"> Please choose a school</v>
      </c>
      <c r="D1450" s="39">
        <f>MISC!M92</f>
        <v>0</v>
      </c>
      <c r="E1450" s="293">
        <f>MISC!Q92</f>
        <v>0</v>
      </c>
      <c r="F1450" s="293">
        <f>MISC!R92</f>
        <v>0</v>
      </c>
      <c r="G1450" s="293"/>
      <c r="H1450" s="293"/>
      <c r="I1450" s="293"/>
      <c r="J1450" s="293"/>
      <c r="K1450" s="293"/>
      <c r="L1450" s="293"/>
      <c r="M1450" s="293"/>
      <c r="N1450" s="293"/>
      <c r="O1450" s="293"/>
      <c r="P1450" s="293"/>
    </row>
    <row r="1451" spans="1:16" x14ac:dyDescent="0.25">
      <c r="A1451" s="39">
        <f>MISC!A93</f>
        <v>0</v>
      </c>
      <c r="B1451" s="39">
        <f>MISC!C93</f>
        <v>0</v>
      </c>
      <c r="C1451" s="39" t="str">
        <f>MISC!D93</f>
        <v xml:space="preserve"> Please choose a school</v>
      </c>
      <c r="D1451" s="39">
        <f>MISC!M93</f>
        <v>0</v>
      </c>
      <c r="E1451" s="293">
        <f>MISC!Q93</f>
        <v>0</v>
      </c>
      <c r="F1451" s="293">
        <f>MISC!R93</f>
        <v>0</v>
      </c>
      <c r="G1451" s="293"/>
      <c r="H1451" s="293"/>
      <c r="I1451" s="293"/>
      <c r="J1451" s="293"/>
      <c r="K1451" s="293"/>
      <c r="L1451" s="293"/>
      <c r="M1451" s="293"/>
      <c r="N1451" s="293"/>
      <c r="O1451" s="293"/>
      <c r="P1451" s="293"/>
    </row>
    <row r="1452" spans="1:16" x14ac:dyDescent="0.25">
      <c r="A1452" s="39">
        <f>MISC!A94</f>
        <v>0</v>
      </c>
      <c r="B1452" s="39">
        <f>MISC!C94</f>
        <v>0</v>
      </c>
      <c r="C1452" s="39" t="str">
        <f>MISC!D94</f>
        <v xml:space="preserve"> Please choose a school</v>
      </c>
      <c r="D1452" s="39">
        <f>MISC!M94</f>
        <v>0</v>
      </c>
      <c r="E1452" s="293">
        <f>MISC!Q94</f>
        <v>0</v>
      </c>
      <c r="F1452" s="293">
        <f>MISC!R94</f>
        <v>0</v>
      </c>
      <c r="G1452" s="293"/>
      <c r="H1452" s="293"/>
      <c r="I1452" s="293"/>
      <c r="J1452" s="293"/>
      <c r="K1452" s="293"/>
      <c r="L1452" s="293"/>
      <c r="M1452" s="293"/>
      <c r="N1452" s="293"/>
      <c r="O1452" s="293"/>
      <c r="P1452" s="293"/>
    </row>
    <row r="1453" spans="1:16" x14ac:dyDescent="0.25">
      <c r="A1453" s="39">
        <f>MISC!A95</f>
        <v>0</v>
      </c>
      <c r="B1453" s="39">
        <f>MISC!C95</f>
        <v>0</v>
      </c>
      <c r="C1453" s="39" t="str">
        <f>MISC!D95</f>
        <v xml:space="preserve"> Please choose a school</v>
      </c>
      <c r="D1453" s="39">
        <f>MISC!M95</f>
        <v>0</v>
      </c>
      <c r="E1453" s="293">
        <f>MISC!Q95</f>
        <v>0</v>
      </c>
      <c r="F1453" s="293">
        <f>MISC!R95</f>
        <v>0</v>
      </c>
      <c r="G1453" s="293"/>
      <c r="H1453" s="293"/>
      <c r="I1453" s="293"/>
      <c r="J1453" s="293"/>
      <c r="K1453" s="293"/>
      <c r="L1453" s="293"/>
      <c r="M1453" s="293"/>
      <c r="N1453" s="293"/>
      <c r="O1453" s="293"/>
      <c r="P1453" s="293"/>
    </row>
    <row r="1454" spans="1:16" x14ac:dyDescent="0.25">
      <c r="A1454" s="39">
        <f>MISC!A96</f>
        <v>0</v>
      </c>
      <c r="B1454" s="39">
        <f>MISC!C96</f>
        <v>0</v>
      </c>
      <c r="C1454" s="39" t="str">
        <f>MISC!D96</f>
        <v xml:space="preserve"> Please choose a school</v>
      </c>
      <c r="D1454" s="39">
        <f>MISC!M96</f>
        <v>0</v>
      </c>
      <c r="E1454" s="293">
        <f>MISC!Q96</f>
        <v>0</v>
      </c>
      <c r="F1454" s="293">
        <f>MISC!R96</f>
        <v>0</v>
      </c>
      <c r="G1454" s="293"/>
      <c r="H1454" s="293"/>
      <c r="I1454" s="293"/>
      <c r="J1454" s="293"/>
      <c r="K1454" s="293"/>
      <c r="L1454" s="293"/>
      <c r="M1454" s="293"/>
      <c r="N1454" s="293"/>
      <c r="O1454" s="293"/>
      <c r="P1454" s="293"/>
    </row>
    <row r="1455" spans="1:16" x14ac:dyDescent="0.25">
      <c r="A1455" s="39">
        <f>MISC!A97</f>
        <v>0</v>
      </c>
      <c r="B1455" s="39">
        <f>MISC!C97</f>
        <v>0</v>
      </c>
      <c r="C1455" s="39" t="str">
        <f>MISC!D97</f>
        <v xml:space="preserve"> Please choose a school</v>
      </c>
      <c r="D1455" s="39">
        <f>MISC!M97</f>
        <v>0</v>
      </c>
      <c r="E1455" s="293">
        <f>MISC!Q97</f>
        <v>0</v>
      </c>
      <c r="F1455" s="293">
        <f>MISC!R97</f>
        <v>0</v>
      </c>
      <c r="G1455" s="293"/>
      <c r="H1455" s="293"/>
      <c r="I1455" s="293"/>
      <c r="J1455" s="293"/>
      <c r="K1455" s="293"/>
      <c r="L1455" s="293"/>
      <c r="M1455" s="293"/>
      <c r="N1455" s="293"/>
      <c r="O1455" s="293"/>
      <c r="P1455" s="293"/>
    </row>
    <row r="1456" spans="1:16" x14ac:dyDescent="0.25">
      <c r="A1456" s="39">
        <f>MISC!A98</f>
        <v>0</v>
      </c>
      <c r="B1456" s="39">
        <f>MISC!C98</f>
        <v>0</v>
      </c>
      <c r="C1456" s="39" t="str">
        <f>MISC!D98</f>
        <v xml:space="preserve"> Please choose a school</v>
      </c>
      <c r="D1456" s="39">
        <f>MISC!M98</f>
        <v>0</v>
      </c>
      <c r="E1456" s="293">
        <f>MISC!Q98</f>
        <v>0</v>
      </c>
      <c r="F1456" s="293">
        <f>MISC!R98</f>
        <v>0</v>
      </c>
      <c r="G1456" s="293"/>
      <c r="H1456" s="293"/>
      <c r="I1456" s="293"/>
      <c r="J1456" s="293"/>
      <c r="K1456" s="293"/>
      <c r="L1456" s="293"/>
      <c r="M1456" s="293"/>
      <c r="N1456" s="293"/>
      <c r="O1456" s="293"/>
      <c r="P1456" s="293"/>
    </row>
    <row r="1457" spans="1:16" x14ac:dyDescent="0.25">
      <c r="A1457" s="39">
        <f>MISC!A99</f>
        <v>0</v>
      </c>
      <c r="B1457" s="39">
        <f>MISC!C99</f>
        <v>0</v>
      </c>
      <c r="C1457" s="39" t="str">
        <f>MISC!D99</f>
        <v xml:space="preserve"> Please choose a school</v>
      </c>
      <c r="D1457" s="39">
        <f>MISC!M99</f>
        <v>0</v>
      </c>
      <c r="E1457" s="293">
        <f>MISC!Q99</f>
        <v>0</v>
      </c>
      <c r="F1457" s="293">
        <f>MISC!R99</f>
        <v>0</v>
      </c>
      <c r="G1457" s="293"/>
      <c r="H1457" s="293"/>
      <c r="I1457" s="293"/>
      <c r="J1457" s="293"/>
      <c r="K1457" s="293"/>
      <c r="L1457" s="293"/>
      <c r="M1457" s="293"/>
      <c r="N1457" s="293"/>
      <c r="O1457" s="293"/>
      <c r="P1457" s="293"/>
    </row>
    <row r="1458" spans="1:16" x14ac:dyDescent="0.25">
      <c r="A1458" s="39">
        <f>MISC!A100</f>
        <v>0</v>
      </c>
      <c r="B1458" s="39">
        <f>MISC!C100</f>
        <v>0</v>
      </c>
      <c r="C1458" s="39" t="str">
        <f>MISC!D100</f>
        <v xml:space="preserve"> Please choose a school</v>
      </c>
      <c r="D1458" s="39">
        <f>MISC!M100</f>
        <v>0</v>
      </c>
      <c r="E1458" s="293">
        <f>MISC!Q100</f>
        <v>0</v>
      </c>
      <c r="F1458" s="293">
        <f>MISC!R100</f>
        <v>0</v>
      </c>
      <c r="G1458" s="293"/>
      <c r="H1458" s="293"/>
      <c r="I1458" s="293"/>
      <c r="J1458" s="293"/>
      <c r="K1458" s="293"/>
      <c r="L1458" s="293"/>
      <c r="M1458" s="293"/>
      <c r="N1458" s="293"/>
      <c r="O1458" s="293"/>
      <c r="P1458" s="293"/>
    </row>
    <row r="1459" spans="1:16" x14ac:dyDescent="0.25">
      <c r="A1459" s="39">
        <f>MISC!A101</f>
        <v>0</v>
      </c>
      <c r="B1459" s="39">
        <f>MISC!C101</f>
        <v>0</v>
      </c>
      <c r="C1459" s="39" t="str">
        <f>MISC!D101</f>
        <v xml:space="preserve"> Please choose a school</v>
      </c>
      <c r="D1459" s="39">
        <f>MISC!M101</f>
        <v>0</v>
      </c>
      <c r="E1459" s="293">
        <f>MISC!Q101</f>
        <v>0</v>
      </c>
      <c r="F1459" s="293">
        <f>MISC!R101</f>
        <v>0</v>
      </c>
      <c r="G1459" s="293"/>
      <c r="H1459" s="293"/>
      <c r="I1459" s="293"/>
      <c r="J1459" s="293"/>
      <c r="K1459" s="293"/>
      <c r="L1459" s="293"/>
      <c r="M1459" s="293"/>
      <c r="N1459" s="293"/>
      <c r="O1459" s="293"/>
      <c r="P1459" s="293"/>
    </row>
    <row r="1460" spans="1:16" x14ac:dyDescent="0.25">
      <c r="A1460" s="39">
        <f>MISC!A102</f>
        <v>0</v>
      </c>
      <c r="B1460" s="39">
        <f>MISC!C102</f>
        <v>0</v>
      </c>
      <c r="C1460" s="39" t="str">
        <f>MISC!D102</f>
        <v xml:space="preserve"> Please choose a school</v>
      </c>
      <c r="D1460" s="39">
        <f>MISC!M102</f>
        <v>0</v>
      </c>
      <c r="E1460" s="293">
        <f>MISC!Q102</f>
        <v>0</v>
      </c>
      <c r="F1460" s="293">
        <f>MISC!R102</f>
        <v>0</v>
      </c>
      <c r="G1460" s="293"/>
      <c r="H1460" s="293"/>
      <c r="I1460" s="293"/>
      <c r="J1460" s="293"/>
      <c r="K1460" s="293"/>
      <c r="L1460" s="293"/>
      <c r="M1460" s="293"/>
      <c r="N1460" s="293"/>
      <c r="O1460" s="293"/>
      <c r="P1460" s="293"/>
    </row>
    <row r="1461" spans="1:16" x14ac:dyDescent="0.25">
      <c r="A1461" s="39">
        <f>MISC!A103</f>
        <v>0</v>
      </c>
      <c r="B1461" s="39">
        <f>MISC!C103</f>
        <v>0</v>
      </c>
      <c r="C1461" s="39" t="str">
        <f>MISC!D103</f>
        <v xml:space="preserve"> Please choose a school</v>
      </c>
      <c r="D1461" s="39">
        <f>MISC!M103</f>
        <v>0</v>
      </c>
      <c r="E1461" s="293">
        <f>MISC!Q103</f>
        <v>0</v>
      </c>
      <c r="F1461" s="293">
        <f>MISC!R103</f>
        <v>0</v>
      </c>
      <c r="G1461" s="293"/>
      <c r="H1461" s="293"/>
      <c r="I1461" s="293"/>
      <c r="J1461" s="293"/>
      <c r="K1461" s="293"/>
      <c r="L1461" s="293"/>
      <c r="M1461" s="293"/>
      <c r="N1461" s="293"/>
      <c r="O1461" s="293"/>
      <c r="P1461" s="293"/>
    </row>
    <row r="1462" spans="1:16" x14ac:dyDescent="0.25">
      <c r="A1462" s="39">
        <f>MISC!A104</f>
        <v>0</v>
      </c>
      <c r="B1462" s="39">
        <f>MISC!C104</f>
        <v>0</v>
      </c>
      <c r="C1462" s="39" t="str">
        <f>MISC!D104</f>
        <v xml:space="preserve"> Please choose a school</v>
      </c>
      <c r="D1462" s="39">
        <f>MISC!M104</f>
        <v>0</v>
      </c>
      <c r="E1462" s="293">
        <f>MISC!Q104</f>
        <v>0</v>
      </c>
      <c r="F1462" s="293">
        <f>MISC!R104</f>
        <v>0</v>
      </c>
      <c r="G1462" s="293"/>
      <c r="H1462" s="293"/>
      <c r="I1462" s="293"/>
      <c r="J1462" s="293"/>
      <c r="K1462" s="293"/>
      <c r="L1462" s="293"/>
      <c r="M1462" s="293"/>
      <c r="N1462" s="293"/>
      <c r="O1462" s="293"/>
      <c r="P1462" s="293"/>
    </row>
    <row r="1463" spans="1:16" x14ac:dyDescent="0.25">
      <c r="A1463" s="39">
        <f>MISC!A105</f>
        <v>0</v>
      </c>
      <c r="B1463" s="39">
        <f>MISC!C105</f>
        <v>0</v>
      </c>
      <c r="C1463" s="39" t="str">
        <f>MISC!D105</f>
        <v xml:space="preserve"> Please choose a school</v>
      </c>
      <c r="D1463" s="39">
        <f>MISC!M105</f>
        <v>0</v>
      </c>
      <c r="E1463" s="293">
        <f>MISC!Q105</f>
        <v>0</v>
      </c>
      <c r="F1463" s="293">
        <f>MISC!R105</f>
        <v>0</v>
      </c>
      <c r="G1463" s="293"/>
      <c r="H1463" s="293"/>
      <c r="I1463" s="293"/>
      <c r="J1463" s="293"/>
      <c r="K1463" s="293"/>
      <c r="L1463" s="293"/>
      <c r="M1463" s="293"/>
      <c r="N1463" s="293"/>
      <c r="O1463" s="293"/>
      <c r="P1463" s="293"/>
    </row>
    <row r="1464" spans="1:16" x14ac:dyDescent="0.25">
      <c r="A1464" s="39">
        <f>MISC!A106</f>
        <v>0</v>
      </c>
      <c r="B1464" s="39">
        <f>MISC!C106</f>
        <v>0</v>
      </c>
      <c r="C1464" s="39" t="str">
        <f>MISC!D106</f>
        <v>Moss Hall Nursery</v>
      </c>
      <c r="D1464" s="39">
        <f>MISC!M106</f>
        <v>0</v>
      </c>
      <c r="E1464" s="293">
        <f>MISC!Q106</f>
        <v>0</v>
      </c>
      <c r="F1464" s="293">
        <f>MISC!R106</f>
        <v>0</v>
      </c>
      <c r="G1464" s="293"/>
      <c r="H1464" s="293"/>
      <c r="I1464" s="293"/>
      <c r="J1464" s="293"/>
      <c r="K1464" s="293"/>
      <c r="L1464" s="293"/>
      <c r="M1464" s="293"/>
      <c r="N1464" s="293"/>
      <c r="O1464" s="293"/>
      <c r="P1464" s="293"/>
    </row>
    <row r="1465" spans="1:16" x14ac:dyDescent="0.25">
      <c r="A1465" s="39">
        <f>MISC!A107</f>
        <v>0</v>
      </c>
      <c r="B1465" s="39">
        <f>MISC!C107</f>
        <v>0</v>
      </c>
      <c r="C1465" s="39" t="str">
        <f>MISC!D107</f>
        <v>All Saints' CE Primary School, N20</v>
      </c>
      <c r="D1465" s="39">
        <f>MISC!M107</f>
        <v>0</v>
      </c>
      <c r="E1465" s="293">
        <f>MISC!Q107</f>
        <v>0</v>
      </c>
      <c r="F1465" s="293">
        <f>MISC!R107</f>
        <v>0</v>
      </c>
      <c r="G1465" s="293"/>
      <c r="H1465" s="293"/>
      <c r="I1465" s="293"/>
      <c r="J1465" s="293"/>
      <c r="K1465" s="293"/>
      <c r="L1465" s="293"/>
      <c r="M1465" s="293"/>
      <c r="N1465" s="293"/>
      <c r="O1465" s="293"/>
      <c r="P1465" s="293"/>
    </row>
    <row r="1466" spans="1:16" x14ac:dyDescent="0.25">
      <c r="A1466" s="39">
        <f>MISC!A108</f>
        <v>0</v>
      </c>
      <c r="B1466" s="39">
        <f>MISC!C108</f>
        <v>0</v>
      </c>
      <c r="C1466" s="39" t="str">
        <f>MISC!D108</f>
        <v>Foulds</v>
      </c>
      <c r="D1466" s="39">
        <f>MISC!M108</f>
        <v>0</v>
      </c>
      <c r="E1466" s="293">
        <f>MISC!Q108</f>
        <v>0</v>
      </c>
      <c r="F1466" s="293">
        <f>MISC!R108</f>
        <v>0</v>
      </c>
      <c r="G1466" s="293"/>
      <c r="H1466" s="293"/>
      <c r="I1466" s="293"/>
      <c r="J1466" s="293"/>
      <c r="K1466" s="293"/>
      <c r="L1466" s="293"/>
      <c r="M1466" s="293"/>
      <c r="N1466" s="293"/>
      <c r="O1466" s="293"/>
      <c r="P1466" s="293"/>
    </row>
    <row r="1467" spans="1:16" x14ac:dyDescent="0.25">
      <c r="A1467" s="39">
        <f>MISC!A109</f>
        <v>0</v>
      </c>
      <c r="B1467" s="39">
        <f>MISC!C109</f>
        <v>0</v>
      </c>
      <c r="C1467" s="39" t="str">
        <f>MISC!D109</f>
        <v>Dollis Primary School</v>
      </c>
      <c r="D1467" s="39">
        <f>MISC!M109</f>
        <v>0</v>
      </c>
      <c r="E1467" s="293">
        <f>MISC!Q109</f>
        <v>0</v>
      </c>
      <c r="F1467" s="293">
        <f>MISC!R109</f>
        <v>0</v>
      </c>
      <c r="G1467" s="293"/>
      <c r="H1467" s="293"/>
      <c r="I1467" s="293"/>
      <c r="J1467" s="293"/>
      <c r="K1467" s="293"/>
      <c r="L1467" s="293"/>
      <c r="M1467" s="293"/>
      <c r="N1467" s="293"/>
      <c r="O1467" s="293"/>
      <c r="P1467" s="293"/>
    </row>
    <row r="1468" spans="1:16" x14ac:dyDescent="0.25">
      <c r="A1468" s="39">
        <f>MISC!A110</f>
        <v>0</v>
      </c>
      <c r="B1468" s="39">
        <f>MISC!C110</f>
        <v>0</v>
      </c>
      <c r="C1468" s="39" t="str">
        <f>MISC!D110</f>
        <v>Dollis Primary School</v>
      </c>
      <c r="D1468" s="39">
        <f>MISC!M110</f>
        <v>0</v>
      </c>
      <c r="E1468" s="293">
        <f>MISC!Q110</f>
        <v>0</v>
      </c>
      <c r="F1468" s="293">
        <f>MISC!R110</f>
        <v>0</v>
      </c>
      <c r="G1468" s="293"/>
      <c r="H1468" s="293"/>
      <c r="I1468" s="293"/>
      <c r="J1468" s="293"/>
      <c r="K1468" s="293"/>
      <c r="L1468" s="293"/>
      <c r="M1468" s="293"/>
      <c r="N1468" s="293"/>
      <c r="O1468" s="293"/>
      <c r="P1468" s="293"/>
    </row>
    <row r="1469" spans="1:16" x14ac:dyDescent="0.25">
      <c r="A1469" s="39">
        <f>MISC!A111</f>
        <v>0</v>
      </c>
      <c r="B1469" s="39">
        <f>MISC!C111</f>
        <v>0</v>
      </c>
      <c r="C1469" s="39" t="str">
        <f>MISC!D111</f>
        <v xml:space="preserve"> Please choose a school</v>
      </c>
      <c r="D1469" s="39">
        <f>MISC!M111</f>
        <v>0</v>
      </c>
      <c r="E1469" s="293">
        <f>MISC!Q111</f>
        <v>0</v>
      </c>
      <c r="F1469" s="293">
        <f>MISC!R111</f>
        <v>0</v>
      </c>
      <c r="G1469" s="293"/>
      <c r="H1469" s="293"/>
      <c r="I1469" s="293"/>
      <c r="J1469" s="293"/>
      <c r="K1469" s="293"/>
      <c r="L1469" s="293"/>
      <c r="M1469" s="293"/>
      <c r="N1469" s="293"/>
      <c r="O1469" s="293"/>
      <c r="P1469" s="293"/>
    </row>
    <row r="1470" spans="1:16" x14ac:dyDescent="0.25">
      <c r="A1470" s="39">
        <f>MISC!A112</f>
        <v>0</v>
      </c>
      <c r="B1470" s="39">
        <f>MISC!C112</f>
        <v>0</v>
      </c>
      <c r="C1470" s="39" t="str">
        <f>MISC!D112</f>
        <v xml:space="preserve"> Please choose a school</v>
      </c>
      <c r="D1470" s="39">
        <f>MISC!M112</f>
        <v>0</v>
      </c>
      <c r="E1470" s="293">
        <f>MISC!Q112</f>
        <v>0</v>
      </c>
      <c r="F1470" s="293">
        <f>MISC!R112</f>
        <v>0</v>
      </c>
      <c r="G1470" s="293"/>
      <c r="H1470" s="293"/>
      <c r="I1470" s="293"/>
      <c r="J1470" s="293"/>
      <c r="K1470" s="293"/>
      <c r="L1470" s="293"/>
      <c r="M1470" s="293"/>
      <c r="N1470" s="293"/>
      <c r="O1470" s="293"/>
      <c r="P1470" s="293"/>
    </row>
    <row r="1471" spans="1:16" x14ac:dyDescent="0.25">
      <c r="A1471" s="39">
        <f>MISC!A113</f>
        <v>0</v>
      </c>
      <c r="B1471" s="39">
        <f>MISC!C113</f>
        <v>0</v>
      </c>
      <c r="C1471" s="39" t="str">
        <f>MISC!D113</f>
        <v xml:space="preserve"> Please choose a school</v>
      </c>
      <c r="D1471" s="39">
        <f>MISC!M113</f>
        <v>0</v>
      </c>
      <c r="E1471" s="293">
        <f>MISC!Q113</f>
        <v>0</v>
      </c>
      <c r="F1471" s="293">
        <f>MISC!R113</f>
        <v>0</v>
      </c>
      <c r="G1471" s="293"/>
      <c r="H1471" s="293"/>
      <c r="I1471" s="293"/>
      <c r="J1471" s="293"/>
      <c r="K1471" s="293"/>
      <c r="L1471" s="293"/>
      <c r="M1471" s="293"/>
      <c r="N1471" s="293"/>
      <c r="O1471" s="293"/>
      <c r="P1471" s="293"/>
    </row>
    <row r="1472" spans="1:16" x14ac:dyDescent="0.25">
      <c r="A1472" s="39">
        <f>MISC!A114</f>
        <v>0</v>
      </c>
      <c r="B1472" s="39">
        <f>MISC!C114</f>
        <v>0</v>
      </c>
      <c r="C1472" s="39" t="str">
        <f>MISC!D114</f>
        <v xml:space="preserve"> Please choose a school</v>
      </c>
      <c r="D1472" s="39">
        <f>MISC!M114</f>
        <v>0</v>
      </c>
      <c r="E1472" s="293">
        <f>MISC!Q114</f>
        <v>0</v>
      </c>
      <c r="F1472" s="293">
        <f>MISC!R114</f>
        <v>0</v>
      </c>
      <c r="G1472" s="293"/>
      <c r="H1472" s="293"/>
      <c r="I1472" s="293"/>
      <c r="J1472" s="293"/>
      <c r="K1472" s="293"/>
      <c r="L1472" s="293"/>
      <c r="M1472" s="293"/>
      <c r="N1472" s="293"/>
      <c r="O1472" s="293"/>
      <c r="P1472" s="293"/>
    </row>
    <row r="1473" spans="1:16" x14ac:dyDescent="0.25">
      <c r="A1473" s="39">
        <f>MISC!A115</f>
        <v>0</v>
      </c>
      <c r="B1473" s="39">
        <f>MISC!C115</f>
        <v>0</v>
      </c>
      <c r="C1473" s="39" t="str">
        <f>MISC!D115</f>
        <v xml:space="preserve"> Please choose a school</v>
      </c>
      <c r="D1473" s="39">
        <f>MISC!M115</f>
        <v>0</v>
      </c>
      <c r="E1473" s="293">
        <f>MISC!Q115</f>
        <v>0</v>
      </c>
      <c r="F1473" s="293">
        <f>MISC!R115</f>
        <v>0</v>
      </c>
      <c r="G1473" s="293"/>
      <c r="H1473" s="293"/>
      <c r="I1473" s="293"/>
      <c r="J1473" s="293"/>
      <c r="K1473" s="293"/>
      <c r="L1473" s="293"/>
      <c r="M1473" s="293"/>
      <c r="N1473" s="293"/>
      <c r="O1473" s="293"/>
      <c r="P1473" s="293"/>
    </row>
    <row r="1474" spans="1:16" x14ac:dyDescent="0.25">
      <c r="A1474" s="39">
        <f>MISC!A116</f>
        <v>0</v>
      </c>
      <c r="B1474" s="39">
        <f>MISC!C116</f>
        <v>0</v>
      </c>
      <c r="C1474" s="39" t="str">
        <f>MISC!D116</f>
        <v xml:space="preserve"> Please choose a school</v>
      </c>
      <c r="D1474" s="39">
        <f>MISC!M116</f>
        <v>0</v>
      </c>
      <c r="E1474" s="293">
        <f>MISC!Q116</f>
        <v>0</v>
      </c>
      <c r="F1474" s="293">
        <f>MISC!R116</f>
        <v>0</v>
      </c>
      <c r="G1474" s="293"/>
      <c r="H1474" s="293"/>
      <c r="I1474" s="293"/>
      <c r="J1474" s="293"/>
      <c r="K1474" s="293"/>
      <c r="L1474" s="293"/>
      <c r="M1474" s="293"/>
      <c r="N1474" s="293"/>
      <c r="O1474" s="293"/>
      <c r="P1474" s="293"/>
    </row>
    <row r="1475" spans="1:16" x14ac:dyDescent="0.25">
      <c r="A1475" s="39">
        <f>MISC!A117</f>
        <v>0</v>
      </c>
      <c r="B1475" s="39">
        <f>MISC!C117</f>
        <v>0</v>
      </c>
      <c r="C1475" s="39" t="str">
        <f>MISC!D117</f>
        <v xml:space="preserve"> Please choose a school</v>
      </c>
      <c r="D1475" s="39">
        <f>MISC!M117</f>
        <v>0</v>
      </c>
      <c r="E1475" s="293">
        <f>MISC!Q117</f>
        <v>0</v>
      </c>
      <c r="F1475" s="293">
        <f>MISC!R117</f>
        <v>0</v>
      </c>
      <c r="G1475" s="293"/>
      <c r="H1475" s="293"/>
      <c r="I1475" s="293"/>
      <c r="J1475" s="293"/>
      <c r="K1475" s="293"/>
      <c r="L1475" s="293"/>
      <c r="M1475" s="293"/>
      <c r="N1475" s="293"/>
      <c r="O1475" s="293"/>
      <c r="P1475" s="293"/>
    </row>
    <row r="1476" spans="1:16" x14ac:dyDescent="0.25">
      <c r="A1476" s="39">
        <f>MISC!A118</f>
        <v>0</v>
      </c>
      <c r="B1476" s="39">
        <f>MISC!C118</f>
        <v>0</v>
      </c>
      <c r="C1476" s="39" t="str">
        <f>MISC!D118</f>
        <v xml:space="preserve"> Please choose a school</v>
      </c>
      <c r="D1476" s="39">
        <f>MISC!M118</f>
        <v>0</v>
      </c>
      <c r="E1476" s="293">
        <f>MISC!Q118</f>
        <v>0</v>
      </c>
      <c r="F1476" s="293">
        <f>MISC!R118</f>
        <v>0</v>
      </c>
      <c r="G1476" s="293"/>
      <c r="H1476" s="293"/>
      <c r="I1476" s="293"/>
      <c r="J1476" s="293"/>
      <c r="K1476" s="293"/>
      <c r="L1476" s="293"/>
      <c r="M1476" s="293"/>
      <c r="N1476" s="293"/>
      <c r="O1476" s="293"/>
      <c r="P1476" s="293"/>
    </row>
    <row r="1477" spans="1:16" x14ac:dyDescent="0.25">
      <c r="A1477" s="39">
        <f>MISC!A119</f>
        <v>0</v>
      </c>
      <c r="B1477" s="39">
        <f>MISC!C119</f>
        <v>0</v>
      </c>
      <c r="C1477" s="39" t="str">
        <f>MISC!D119</f>
        <v xml:space="preserve"> Please choose a school</v>
      </c>
      <c r="D1477" s="39">
        <f>MISC!M119</f>
        <v>0</v>
      </c>
      <c r="E1477" s="293">
        <f>MISC!Q119</f>
        <v>0</v>
      </c>
      <c r="F1477" s="293">
        <f>MISC!R119</f>
        <v>0</v>
      </c>
      <c r="G1477" s="293"/>
      <c r="H1477" s="293"/>
      <c r="I1477" s="293"/>
      <c r="J1477" s="293"/>
      <c r="K1477" s="293"/>
      <c r="L1477" s="293"/>
      <c r="M1477" s="293"/>
      <c r="N1477" s="293"/>
      <c r="O1477" s="293"/>
      <c r="P1477" s="293"/>
    </row>
    <row r="1478" spans="1:16" x14ac:dyDescent="0.25">
      <c r="A1478" s="39">
        <f>MISC!A120</f>
        <v>0</v>
      </c>
      <c r="B1478" s="39">
        <f>MISC!C120</f>
        <v>0</v>
      </c>
      <c r="C1478" s="39" t="str">
        <f>MISC!D120</f>
        <v xml:space="preserve"> Please choose a school</v>
      </c>
      <c r="D1478" s="39">
        <f>MISC!M120</f>
        <v>0</v>
      </c>
      <c r="E1478" s="293">
        <f>MISC!Q120</f>
        <v>0</v>
      </c>
      <c r="F1478" s="293">
        <f>MISC!R120</f>
        <v>0</v>
      </c>
      <c r="G1478" s="293"/>
      <c r="H1478" s="293"/>
      <c r="I1478" s="293"/>
      <c r="J1478" s="293"/>
      <c r="K1478" s="293"/>
      <c r="L1478" s="293"/>
      <c r="M1478" s="293"/>
      <c r="N1478" s="293"/>
      <c r="O1478" s="293"/>
      <c r="P1478" s="293"/>
    </row>
    <row r="1479" spans="1:16" x14ac:dyDescent="0.25">
      <c r="A1479" s="39">
        <f>MISC!A121</f>
        <v>0</v>
      </c>
      <c r="B1479" s="39">
        <f>MISC!C121</f>
        <v>0</v>
      </c>
      <c r="C1479" s="39" t="str">
        <f>MISC!D121</f>
        <v>Danegrove JMI School</v>
      </c>
      <c r="D1479" s="39">
        <f>MISC!M121</f>
        <v>0</v>
      </c>
      <c r="E1479" s="293">
        <f>MISC!Q121</f>
        <v>0</v>
      </c>
      <c r="F1479" s="293">
        <f>MISC!R121</f>
        <v>0</v>
      </c>
      <c r="G1479" s="293"/>
      <c r="H1479" s="293"/>
      <c r="I1479" s="293"/>
      <c r="J1479" s="293"/>
      <c r="K1479" s="293"/>
      <c r="L1479" s="293"/>
      <c r="M1479" s="293"/>
      <c r="N1479" s="293"/>
      <c r="O1479" s="293"/>
      <c r="P1479" s="293"/>
    </row>
    <row r="1480" spans="1:16" x14ac:dyDescent="0.25">
      <c r="A1480" s="39">
        <f>MISC!A122</f>
        <v>0</v>
      </c>
      <c r="B1480" s="39">
        <f>MISC!C122</f>
        <v>0</v>
      </c>
      <c r="C1480" s="39" t="str">
        <f>MISC!D122</f>
        <v xml:space="preserve"> Please choose a school</v>
      </c>
      <c r="D1480" s="39">
        <f>MISC!M122</f>
        <v>0</v>
      </c>
      <c r="E1480" s="293">
        <f>MISC!Q122</f>
        <v>0</v>
      </c>
      <c r="F1480" s="293">
        <f>MISC!R122</f>
        <v>0</v>
      </c>
      <c r="G1480" s="293"/>
      <c r="H1480" s="293"/>
      <c r="I1480" s="293"/>
      <c r="J1480" s="293"/>
      <c r="K1480" s="293"/>
      <c r="L1480" s="293"/>
      <c r="M1480" s="293"/>
      <c r="N1480" s="293"/>
      <c r="O1480" s="293"/>
      <c r="P1480" s="293"/>
    </row>
    <row r="1481" spans="1:16" x14ac:dyDescent="0.25">
      <c r="A1481" s="39">
        <f>MISC!A123</f>
        <v>0</v>
      </c>
      <c r="B1481" s="39">
        <f>MISC!C123</f>
        <v>0</v>
      </c>
      <c r="C1481" s="39" t="str">
        <f>MISC!D123</f>
        <v xml:space="preserve"> Please choose a school</v>
      </c>
      <c r="D1481" s="39">
        <f>MISC!M123</f>
        <v>0</v>
      </c>
      <c r="E1481" s="293">
        <f>MISC!Q123</f>
        <v>0</v>
      </c>
      <c r="F1481" s="293">
        <f>MISC!R123</f>
        <v>0</v>
      </c>
      <c r="G1481" s="293"/>
      <c r="H1481" s="293"/>
      <c r="I1481" s="293"/>
      <c r="J1481" s="293"/>
      <c r="K1481" s="293"/>
      <c r="L1481" s="293"/>
      <c r="M1481" s="293"/>
      <c r="N1481" s="293"/>
      <c r="O1481" s="293"/>
      <c r="P1481" s="293"/>
    </row>
    <row r="1482" spans="1:16" x14ac:dyDescent="0.25">
      <c r="A1482" s="39">
        <f>MISC!A124</f>
        <v>0</v>
      </c>
      <c r="B1482" s="39">
        <f>MISC!C124</f>
        <v>0</v>
      </c>
      <c r="C1482" s="39" t="str">
        <f>MISC!D124</f>
        <v xml:space="preserve"> Please choose a school</v>
      </c>
      <c r="D1482" s="39">
        <f>MISC!M124</f>
        <v>0</v>
      </c>
      <c r="E1482" s="293">
        <f>MISC!Q124</f>
        <v>0</v>
      </c>
      <c r="F1482" s="293">
        <f>MISC!R124</f>
        <v>0</v>
      </c>
      <c r="G1482" s="293"/>
      <c r="H1482" s="293"/>
      <c r="I1482" s="293"/>
      <c r="J1482" s="293"/>
      <c r="K1482" s="293"/>
      <c r="L1482" s="293"/>
      <c r="M1482" s="293"/>
      <c r="N1482" s="293"/>
      <c r="O1482" s="293"/>
      <c r="P1482" s="293"/>
    </row>
    <row r="1483" spans="1:16" x14ac:dyDescent="0.25">
      <c r="A1483" s="39">
        <f>MISC!A125</f>
        <v>0</v>
      </c>
      <c r="B1483" s="39">
        <f>MISC!C125</f>
        <v>0</v>
      </c>
      <c r="C1483" s="39" t="str">
        <f>MISC!D125</f>
        <v>Annemount School</v>
      </c>
      <c r="D1483" s="39">
        <f>MISC!M125</f>
        <v>0</v>
      </c>
      <c r="E1483" s="293">
        <f>MISC!Q125</f>
        <v>0</v>
      </c>
      <c r="F1483" s="293">
        <f>MISC!R125</f>
        <v>0</v>
      </c>
      <c r="G1483" s="293"/>
      <c r="H1483" s="293"/>
      <c r="I1483" s="293"/>
      <c r="J1483" s="293"/>
      <c r="K1483" s="293"/>
      <c r="L1483" s="293"/>
      <c r="M1483" s="293"/>
      <c r="N1483" s="293"/>
      <c r="O1483" s="293"/>
      <c r="P1483" s="293"/>
    </row>
    <row r="1484" spans="1:16" x14ac:dyDescent="0.25">
      <c r="A1484" s="39">
        <f>MISC!A126</f>
        <v>0</v>
      </c>
      <c r="B1484" s="39">
        <f>MISC!C126</f>
        <v>0</v>
      </c>
      <c r="C1484" s="39" t="str">
        <f>MISC!D126</f>
        <v xml:space="preserve"> Please choose a school</v>
      </c>
      <c r="D1484" s="39">
        <f>MISC!M126</f>
        <v>0</v>
      </c>
      <c r="E1484" s="293">
        <f>MISC!Q126</f>
        <v>0</v>
      </c>
      <c r="F1484" s="293">
        <f>MISC!R126</f>
        <v>0</v>
      </c>
      <c r="G1484" s="293"/>
      <c r="H1484" s="293"/>
      <c r="I1484" s="293"/>
      <c r="J1484" s="293"/>
      <c r="K1484" s="293"/>
      <c r="L1484" s="293"/>
      <c r="M1484" s="293"/>
      <c r="N1484" s="293"/>
      <c r="O1484" s="293"/>
      <c r="P1484" s="293"/>
    </row>
    <row r="1485" spans="1:16" x14ac:dyDescent="0.25">
      <c r="A1485" s="39">
        <f>MISC!A127</f>
        <v>0</v>
      </c>
      <c r="B1485" s="39">
        <f>MISC!C127</f>
        <v>0</v>
      </c>
      <c r="C1485" s="39" t="str">
        <f>MISC!D127</f>
        <v xml:space="preserve"> Please choose a school</v>
      </c>
      <c r="D1485" s="39">
        <f>MISC!M127</f>
        <v>0</v>
      </c>
      <c r="E1485" s="293">
        <f>MISC!Q127</f>
        <v>0</v>
      </c>
      <c r="F1485" s="293">
        <f>MISC!R127</f>
        <v>0</v>
      </c>
      <c r="G1485" s="293"/>
      <c r="H1485" s="293"/>
      <c r="I1485" s="293"/>
      <c r="J1485" s="293"/>
      <c r="K1485" s="293"/>
      <c r="L1485" s="293"/>
      <c r="M1485" s="293"/>
      <c r="N1485" s="293"/>
      <c r="O1485" s="293"/>
      <c r="P1485" s="293"/>
    </row>
    <row r="1486" spans="1:16" x14ac:dyDescent="0.25">
      <c r="A1486" s="39">
        <f>MISC!A128</f>
        <v>0</v>
      </c>
      <c r="B1486" s="39">
        <f>MISC!C128</f>
        <v>0</v>
      </c>
      <c r="C1486" s="39" t="str">
        <f>MISC!D128</f>
        <v xml:space="preserve"> Please choose a school</v>
      </c>
      <c r="D1486" s="39">
        <f>MISC!M128</f>
        <v>0</v>
      </c>
      <c r="E1486" s="293">
        <f>MISC!Q128</f>
        <v>0</v>
      </c>
      <c r="F1486" s="293">
        <f>MISC!R128</f>
        <v>0</v>
      </c>
      <c r="G1486" s="293"/>
      <c r="H1486" s="293"/>
      <c r="I1486" s="293"/>
      <c r="J1486" s="293"/>
      <c r="K1486" s="293"/>
      <c r="L1486" s="293"/>
      <c r="M1486" s="293"/>
      <c r="N1486" s="293"/>
      <c r="O1486" s="293"/>
      <c r="P1486" s="293"/>
    </row>
    <row r="1487" spans="1:16" x14ac:dyDescent="0.25">
      <c r="A1487" s="39">
        <f>MISC!A129</f>
        <v>0</v>
      </c>
      <c r="B1487" s="39">
        <f>MISC!C129</f>
        <v>0</v>
      </c>
      <c r="C1487" s="39" t="str">
        <f>MISC!D129</f>
        <v xml:space="preserve"> Please choose a school</v>
      </c>
      <c r="D1487" s="39">
        <f>MISC!M129</f>
        <v>0</v>
      </c>
      <c r="E1487" s="293">
        <f>MISC!Q129</f>
        <v>0</v>
      </c>
      <c r="F1487" s="293">
        <f>MISC!R129</f>
        <v>0</v>
      </c>
      <c r="G1487" s="293"/>
      <c r="H1487" s="293"/>
      <c r="I1487" s="293"/>
      <c r="J1487" s="293"/>
      <c r="K1487" s="293"/>
      <c r="L1487" s="293"/>
      <c r="M1487" s="293"/>
      <c r="N1487" s="293"/>
      <c r="O1487" s="293"/>
      <c r="P1487" s="293"/>
    </row>
    <row r="1488" spans="1:16" x14ac:dyDescent="0.25">
      <c r="A1488" s="39">
        <f>MISC!A130</f>
        <v>0</v>
      </c>
      <c r="B1488" s="39">
        <f>MISC!C130</f>
        <v>0</v>
      </c>
      <c r="C1488" s="39" t="str">
        <f>MISC!D130</f>
        <v xml:space="preserve"> Please choose a school</v>
      </c>
      <c r="D1488" s="39">
        <f>MISC!M130</f>
        <v>0</v>
      </c>
      <c r="E1488" s="293">
        <f>MISC!Q130</f>
        <v>0</v>
      </c>
      <c r="F1488" s="293">
        <f>MISC!R130</f>
        <v>0</v>
      </c>
      <c r="G1488" s="293"/>
      <c r="H1488" s="293"/>
      <c r="I1488" s="293"/>
      <c r="J1488" s="293"/>
      <c r="K1488" s="293"/>
      <c r="L1488" s="293"/>
      <c r="M1488" s="293"/>
      <c r="N1488" s="293"/>
      <c r="O1488" s="293"/>
      <c r="P1488" s="293"/>
    </row>
    <row r="1489" spans="1:16" x14ac:dyDescent="0.25">
      <c r="A1489" s="39">
        <f>MISC!A131</f>
        <v>0</v>
      </c>
      <c r="B1489" s="39">
        <f>MISC!C131</f>
        <v>0</v>
      </c>
      <c r="C1489" s="39" t="str">
        <f>MISC!D131</f>
        <v xml:space="preserve"> Please choose a school</v>
      </c>
      <c r="D1489" s="39">
        <f>MISC!M131</f>
        <v>0</v>
      </c>
      <c r="E1489" s="293">
        <f>MISC!Q131</f>
        <v>0</v>
      </c>
      <c r="F1489" s="293">
        <f>MISC!R131</f>
        <v>0</v>
      </c>
      <c r="G1489" s="293"/>
      <c r="H1489" s="293"/>
      <c r="I1489" s="293"/>
      <c r="J1489" s="293"/>
      <c r="K1489" s="293"/>
      <c r="L1489" s="293"/>
      <c r="M1489" s="293"/>
      <c r="N1489" s="293"/>
      <c r="O1489" s="293"/>
      <c r="P1489" s="293"/>
    </row>
    <row r="1490" spans="1:16" x14ac:dyDescent="0.25">
      <c r="A1490" s="39">
        <f>MISC!A132</f>
        <v>0</v>
      </c>
      <c r="B1490" s="39">
        <f>MISC!C132</f>
        <v>0</v>
      </c>
      <c r="C1490" s="39" t="str">
        <f>MISC!D132</f>
        <v xml:space="preserve"> Please choose a school</v>
      </c>
      <c r="D1490" s="39">
        <f>MISC!M132</f>
        <v>0</v>
      </c>
      <c r="E1490" s="293">
        <f>MISC!Q132</f>
        <v>0</v>
      </c>
      <c r="F1490" s="293">
        <f>MISC!R132</f>
        <v>0</v>
      </c>
      <c r="G1490" s="293"/>
      <c r="H1490" s="293"/>
      <c r="I1490" s="293"/>
      <c r="J1490" s="293"/>
      <c r="K1490" s="293"/>
      <c r="L1490" s="293"/>
      <c r="M1490" s="293"/>
      <c r="N1490" s="293"/>
      <c r="O1490" s="293"/>
      <c r="P1490" s="293"/>
    </row>
    <row r="1491" spans="1:16" x14ac:dyDescent="0.25">
      <c r="A1491" s="39">
        <f>MISC!A133</f>
        <v>0</v>
      </c>
      <c r="B1491" s="39">
        <f>MISC!C133</f>
        <v>0</v>
      </c>
      <c r="C1491" s="39" t="str">
        <f>MISC!D133</f>
        <v xml:space="preserve"> Please choose a school</v>
      </c>
      <c r="D1491" s="39">
        <f>MISC!M133</f>
        <v>0</v>
      </c>
      <c r="E1491" s="293">
        <f>MISC!Q133</f>
        <v>0</v>
      </c>
      <c r="F1491" s="293">
        <f>MISC!R133</f>
        <v>0</v>
      </c>
      <c r="G1491" s="293"/>
      <c r="H1491" s="293"/>
      <c r="I1491" s="293"/>
      <c r="J1491" s="293"/>
      <c r="K1491" s="293"/>
      <c r="L1491" s="293"/>
      <c r="M1491" s="293"/>
      <c r="N1491" s="293"/>
      <c r="O1491" s="293"/>
      <c r="P1491" s="293"/>
    </row>
    <row r="1492" spans="1:16" x14ac:dyDescent="0.25">
      <c r="A1492" s="39">
        <f>MISC!A134</f>
        <v>0</v>
      </c>
      <c r="B1492" s="39">
        <f>MISC!C134</f>
        <v>0</v>
      </c>
      <c r="C1492" s="39" t="str">
        <f>MISC!D134</f>
        <v xml:space="preserve"> Please choose a school</v>
      </c>
      <c r="D1492" s="39">
        <f>MISC!M134</f>
        <v>0</v>
      </c>
      <c r="E1492" s="293">
        <f>MISC!Q134</f>
        <v>0</v>
      </c>
      <c r="F1492" s="293">
        <f>MISC!R134</f>
        <v>0</v>
      </c>
      <c r="G1492" s="293"/>
      <c r="H1492" s="293"/>
      <c r="I1492" s="293"/>
      <c r="J1492" s="293"/>
      <c r="K1492" s="293"/>
      <c r="L1492" s="293"/>
      <c r="M1492" s="293"/>
      <c r="N1492" s="293"/>
      <c r="O1492" s="293"/>
      <c r="P1492" s="293"/>
    </row>
    <row r="1493" spans="1:16" x14ac:dyDescent="0.25">
      <c r="A1493" s="39">
        <f>MISC!A135</f>
        <v>0</v>
      </c>
      <c r="B1493" s="39">
        <f>MISC!C135</f>
        <v>0</v>
      </c>
      <c r="C1493" s="39" t="str">
        <f>MISC!D135</f>
        <v xml:space="preserve"> Please choose a school</v>
      </c>
      <c r="D1493" s="39">
        <f>MISC!M135</f>
        <v>0</v>
      </c>
      <c r="E1493" s="293">
        <f>MISC!Q135</f>
        <v>0</v>
      </c>
      <c r="F1493" s="293">
        <f>MISC!R135</f>
        <v>0</v>
      </c>
      <c r="G1493" s="293"/>
      <c r="H1493" s="293"/>
      <c r="I1493" s="293"/>
      <c r="J1493" s="293"/>
      <c r="K1493" s="293"/>
      <c r="L1493" s="293"/>
      <c r="M1493" s="293"/>
      <c r="N1493" s="293"/>
      <c r="O1493" s="293"/>
      <c r="P1493" s="293"/>
    </row>
    <row r="1494" spans="1:16" x14ac:dyDescent="0.25">
      <c r="A1494" s="39">
        <f>MISC!A136</f>
        <v>0</v>
      </c>
      <c r="B1494" s="39">
        <f>MISC!C136</f>
        <v>0</v>
      </c>
      <c r="C1494" s="39" t="str">
        <f>MISC!D136</f>
        <v xml:space="preserve"> Please choose a school</v>
      </c>
      <c r="D1494" s="39">
        <f>MISC!M136</f>
        <v>0</v>
      </c>
      <c r="E1494" s="293">
        <f>MISC!Q136</f>
        <v>0</v>
      </c>
      <c r="F1494" s="293">
        <f>MISC!R136</f>
        <v>0</v>
      </c>
      <c r="G1494" s="293"/>
      <c r="H1494" s="293"/>
      <c r="I1494" s="293"/>
      <c r="J1494" s="293"/>
      <c r="K1494" s="293"/>
      <c r="L1494" s="293"/>
      <c r="M1494" s="293"/>
      <c r="N1494" s="293"/>
      <c r="O1494" s="293"/>
      <c r="P1494" s="293"/>
    </row>
    <row r="1495" spans="1:16" x14ac:dyDescent="0.25">
      <c r="A1495" s="39">
        <f>MISC!A137</f>
        <v>0</v>
      </c>
      <c r="B1495" s="39">
        <f>MISC!C137</f>
        <v>0</v>
      </c>
      <c r="C1495" s="39" t="str">
        <f>MISC!D137</f>
        <v xml:space="preserve"> Please choose a school</v>
      </c>
      <c r="D1495" s="39">
        <f>MISC!M137</f>
        <v>0</v>
      </c>
      <c r="E1495" s="293">
        <f>MISC!Q137</f>
        <v>0</v>
      </c>
      <c r="F1495" s="293">
        <f>MISC!R137</f>
        <v>0</v>
      </c>
      <c r="G1495" s="293"/>
      <c r="H1495" s="293"/>
      <c r="I1495" s="293"/>
      <c r="J1495" s="293"/>
      <c r="K1495" s="293"/>
      <c r="L1495" s="293"/>
      <c r="M1495" s="293"/>
      <c r="N1495" s="293"/>
      <c r="O1495" s="293"/>
      <c r="P1495" s="293"/>
    </row>
    <row r="1496" spans="1:16" x14ac:dyDescent="0.25">
      <c r="A1496" s="39">
        <f>MISC!A138</f>
        <v>0</v>
      </c>
      <c r="B1496" s="39">
        <f>MISC!C138</f>
        <v>0</v>
      </c>
      <c r="C1496" s="39" t="str">
        <f>MISC!D138</f>
        <v xml:space="preserve"> Please choose a school</v>
      </c>
      <c r="D1496" s="39">
        <f>MISC!M138</f>
        <v>0</v>
      </c>
      <c r="E1496" s="293">
        <f>MISC!Q138</f>
        <v>0</v>
      </c>
      <c r="F1496" s="293">
        <f>MISC!R138</f>
        <v>0</v>
      </c>
      <c r="G1496" s="293"/>
      <c r="H1496" s="293"/>
      <c r="I1496" s="293"/>
      <c r="J1496" s="293"/>
      <c r="K1496" s="293"/>
      <c r="L1496" s="293"/>
      <c r="M1496" s="293"/>
      <c r="N1496" s="293"/>
      <c r="O1496" s="293"/>
      <c r="P1496" s="293"/>
    </row>
    <row r="1497" spans="1:16" x14ac:dyDescent="0.25">
      <c r="A1497" s="39">
        <f>MISC!A139</f>
        <v>0</v>
      </c>
      <c r="B1497" s="39">
        <f>MISC!C139</f>
        <v>0</v>
      </c>
      <c r="C1497" s="39" t="str">
        <f>MISC!D139</f>
        <v xml:space="preserve"> Please choose a school</v>
      </c>
      <c r="D1497" s="39">
        <f>MISC!M139</f>
        <v>0</v>
      </c>
      <c r="E1497" s="293">
        <f>MISC!Q139</f>
        <v>0</v>
      </c>
      <c r="F1497" s="293">
        <f>MISC!R139</f>
        <v>0</v>
      </c>
      <c r="G1497" s="293"/>
      <c r="H1497" s="293"/>
      <c r="I1497" s="293"/>
      <c r="J1497" s="293"/>
      <c r="K1497" s="293"/>
      <c r="L1497" s="293"/>
      <c r="M1497" s="293"/>
      <c r="N1497" s="293"/>
      <c r="O1497" s="293"/>
      <c r="P1497" s="293"/>
    </row>
    <row r="1498" spans="1:16" x14ac:dyDescent="0.25">
      <c r="A1498" s="39">
        <f>MISC!A140</f>
        <v>0</v>
      </c>
      <c r="B1498" s="39">
        <f>MISC!C140</f>
        <v>0</v>
      </c>
      <c r="C1498" s="39" t="str">
        <f>MISC!D140</f>
        <v xml:space="preserve"> Please choose a school</v>
      </c>
      <c r="D1498" s="39">
        <f>MISC!M140</f>
        <v>0</v>
      </c>
      <c r="E1498" s="293">
        <f>MISC!Q140</f>
        <v>0</v>
      </c>
      <c r="F1498" s="293">
        <f>MISC!R140</f>
        <v>0</v>
      </c>
      <c r="G1498" s="293"/>
      <c r="H1498" s="293"/>
      <c r="I1498" s="293"/>
      <c r="J1498" s="293"/>
      <c r="K1498" s="293"/>
      <c r="L1498" s="293"/>
      <c r="M1498" s="293"/>
      <c r="N1498" s="293"/>
      <c r="O1498" s="293"/>
      <c r="P1498" s="293"/>
    </row>
    <row r="1499" spans="1:16" x14ac:dyDescent="0.25">
      <c r="A1499" s="39">
        <f>MISC!A141</f>
        <v>0</v>
      </c>
      <c r="B1499" s="39">
        <f>MISC!C141</f>
        <v>0</v>
      </c>
      <c r="C1499" s="39" t="str">
        <f>MISC!D141</f>
        <v xml:space="preserve"> Please choose a school</v>
      </c>
      <c r="D1499" s="39">
        <f>MISC!M141</f>
        <v>0</v>
      </c>
      <c r="E1499" s="293">
        <f>MISC!Q141</f>
        <v>0</v>
      </c>
      <c r="F1499" s="293">
        <f>MISC!R141</f>
        <v>0</v>
      </c>
      <c r="G1499" s="293"/>
      <c r="H1499" s="293"/>
      <c r="I1499" s="293"/>
      <c r="J1499" s="293"/>
      <c r="K1499" s="293"/>
      <c r="L1499" s="293"/>
      <c r="M1499" s="293"/>
      <c r="N1499" s="293"/>
      <c r="O1499" s="293"/>
      <c r="P1499" s="293"/>
    </row>
    <row r="1500" spans="1:16" x14ac:dyDescent="0.25">
      <c r="A1500" s="39">
        <f>MISC!A142</f>
        <v>0</v>
      </c>
      <c r="B1500" s="39">
        <f>MISC!C142</f>
        <v>0</v>
      </c>
      <c r="C1500" s="39" t="str">
        <f>MISC!D142</f>
        <v xml:space="preserve"> Please choose a school</v>
      </c>
      <c r="D1500" s="39">
        <f>MISC!M142</f>
        <v>0</v>
      </c>
      <c r="E1500" s="293">
        <f>MISC!Q142</f>
        <v>0</v>
      </c>
      <c r="F1500" s="293">
        <f>MISC!R142</f>
        <v>0</v>
      </c>
      <c r="G1500" s="293"/>
      <c r="H1500" s="293"/>
      <c r="I1500" s="293"/>
      <c r="J1500" s="293"/>
      <c r="K1500" s="293"/>
      <c r="L1500" s="293"/>
      <c r="M1500" s="293"/>
      <c r="N1500" s="293"/>
      <c r="O1500" s="293"/>
      <c r="P1500" s="293"/>
    </row>
    <row r="1501" spans="1:16" x14ac:dyDescent="0.25">
      <c r="A1501" s="39">
        <f>MISC!A143</f>
        <v>0</v>
      </c>
      <c r="B1501" s="39">
        <f>MISC!C143</f>
        <v>0</v>
      </c>
      <c r="C1501" s="39" t="str">
        <f>MISC!D143</f>
        <v xml:space="preserve"> Please choose a school</v>
      </c>
      <c r="D1501" s="39">
        <f>MISC!M143</f>
        <v>0</v>
      </c>
      <c r="E1501" s="293">
        <f>MISC!Q143</f>
        <v>0</v>
      </c>
      <c r="F1501" s="293">
        <f>MISC!R143</f>
        <v>0</v>
      </c>
      <c r="G1501" s="293"/>
      <c r="H1501" s="293"/>
      <c r="I1501" s="293"/>
      <c r="J1501" s="293"/>
      <c r="K1501" s="293"/>
      <c r="L1501" s="293"/>
      <c r="M1501" s="293"/>
      <c r="N1501" s="293"/>
      <c r="O1501" s="293"/>
      <c r="P1501" s="293"/>
    </row>
    <row r="1502" spans="1:16" x14ac:dyDescent="0.25">
      <c r="A1502" s="39">
        <f>MISC!A144</f>
        <v>0</v>
      </c>
      <c r="B1502" s="39">
        <f>MISC!C144</f>
        <v>0</v>
      </c>
      <c r="C1502" s="39" t="str">
        <f>MISC!D144</f>
        <v xml:space="preserve"> Please choose a school</v>
      </c>
      <c r="D1502" s="39">
        <f>MISC!M144</f>
        <v>0</v>
      </c>
      <c r="E1502" s="293">
        <f>MISC!Q144</f>
        <v>0</v>
      </c>
      <c r="F1502" s="293">
        <f>MISC!R144</f>
        <v>0</v>
      </c>
      <c r="G1502" s="293"/>
      <c r="H1502" s="293"/>
      <c r="I1502" s="293"/>
      <c r="J1502" s="293"/>
      <c r="K1502" s="293"/>
      <c r="L1502" s="293"/>
      <c r="M1502" s="293"/>
      <c r="N1502" s="293"/>
      <c r="O1502" s="293"/>
      <c r="P1502" s="293"/>
    </row>
    <row r="1503" spans="1:16" x14ac:dyDescent="0.25">
      <c r="A1503" s="39">
        <f>MISC!A145</f>
        <v>0</v>
      </c>
      <c r="B1503" s="39">
        <f>MISC!C145</f>
        <v>0</v>
      </c>
      <c r="C1503" s="39" t="str">
        <f>MISC!D145</f>
        <v xml:space="preserve"> Please choose a school</v>
      </c>
      <c r="D1503" s="39">
        <f>MISC!M145</f>
        <v>0</v>
      </c>
      <c r="E1503" s="293">
        <f>MISC!Q145</f>
        <v>0</v>
      </c>
      <c r="F1503" s="293">
        <f>MISC!R145</f>
        <v>0</v>
      </c>
      <c r="G1503" s="293"/>
      <c r="H1503" s="293"/>
      <c r="I1503" s="293"/>
      <c r="J1503" s="293"/>
      <c r="K1503" s="293"/>
      <c r="L1503" s="293"/>
      <c r="M1503" s="293"/>
      <c r="N1503" s="293"/>
      <c r="O1503" s="293"/>
      <c r="P1503" s="293"/>
    </row>
    <row r="1504" spans="1:16" x14ac:dyDescent="0.25">
      <c r="A1504" s="39">
        <f>MISC!A146</f>
        <v>0</v>
      </c>
      <c r="B1504" s="39">
        <f>MISC!C146</f>
        <v>0</v>
      </c>
      <c r="C1504" s="39" t="str">
        <f>MISC!D146</f>
        <v xml:space="preserve"> Please choose a school</v>
      </c>
      <c r="D1504" s="39">
        <f>MISC!M146</f>
        <v>0</v>
      </c>
      <c r="E1504" s="293">
        <f>MISC!Q146</f>
        <v>0</v>
      </c>
      <c r="F1504" s="293">
        <f>MISC!R146</f>
        <v>0</v>
      </c>
      <c r="G1504" s="293"/>
      <c r="H1504" s="293"/>
      <c r="I1504" s="293"/>
      <c r="J1504" s="293"/>
      <c r="K1504" s="293"/>
      <c r="L1504" s="293"/>
      <c r="M1504" s="293"/>
      <c r="N1504" s="293"/>
      <c r="O1504" s="293"/>
      <c r="P1504" s="293"/>
    </row>
    <row r="1505" spans="1:16" x14ac:dyDescent="0.25">
      <c r="A1505" s="39">
        <f>MISC!A147</f>
        <v>0</v>
      </c>
      <c r="B1505" s="39">
        <f>MISC!C147</f>
        <v>0</v>
      </c>
      <c r="C1505" s="39" t="str">
        <f>MISC!D147</f>
        <v xml:space="preserve"> Please choose a school</v>
      </c>
      <c r="D1505" s="39">
        <f>MISC!M147</f>
        <v>0</v>
      </c>
      <c r="E1505" s="293">
        <f>MISC!Q147</f>
        <v>0</v>
      </c>
      <c r="F1505" s="293">
        <f>MISC!R147</f>
        <v>0</v>
      </c>
      <c r="G1505" s="293"/>
      <c r="H1505" s="293"/>
      <c r="I1505" s="293"/>
      <c r="J1505" s="293"/>
      <c r="K1505" s="293"/>
      <c r="L1505" s="293"/>
      <c r="M1505" s="293"/>
      <c r="N1505" s="293"/>
      <c r="O1505" s="293"/>
      <c r="P1505" s="293"/>
    </row>
    <row r="1506" spans="1:16" x14ac:dyDescent="0.25">
      <c r="A1506" s="39">
        <f>MISC!A148</f>
        <v>0</v>
      </c>
      <c r="B1506" s="39">
        <f>MISC!C148</f>
        <v>0</v>
      </c>
      <c r="C1506" s="39" t="str">
        <f>MISC!D148</f>
        <v xml:space="preserve"> Please choose a school</v>
      </c>
      <c r="D1506" s="39">
        <f>MISC!M148</f>
        <v>0</v>
      </c>
      <c r="E1506" s="293">
        <f>MISC!Q148</f>
        <v>0</v>
      </c>
      <c r="F1506" s="293">
        <f>MISC!R148</f>
        <v>0</v>
      </c>
      <c r="G1506" s="293"/>
      <c r="H1506" s="293"/>
      <c r="I1506" s="293"/>
      <c r="J1506" s="293"/>
      <c r="K1506" s="293"/>
      <c r="L1506" s="293"/>
      <c r="M1506" s="293"/>
      <c r="N1506" s="293"/>
      <c r="O1506" s="293"/>
      <c r="P1506" s="293"/>
    </row>
    <row r="1507" spans="1:16" x14ac:dyDescent="0.25">
      <c r="A1507" s="39">
        <f>MISC!A149</f>
        <v>0</v>
      </c>
      <c r="B1507" s="39">
        <f>MISC!C149</f>
        <v>0</v>
      </c>
      <c r="C1507" s="39" t="str">
        <f>MISC!D149</f>
        <v xml:space="preserve"> Please choose a school</v>
      </c>
      <c r="D1507" s="39">
        <f>MISC!M149</f>
        <v>0</v>
      </c>
      <c r="E1507" s="293">
        <f>MISC!Q149</f>
        <v>0</v>
      </c>
      <c r="F1507" s="293">
        <f>MISC!R149</f>
        <v>0</v>
      </c>
      <c r="G1507" s="293"/>
      <c r="H1507" s="293"/>
      <c r="I1507" s="293"/>
      <c r="J1507" s="293"/>
      <c r="K1507" s="293"/>
      <c r="L1507" s="293"/>
      <c r="M1507" s="293"/>
      <c r="N1507" s="293"/>
      <c r="O1507" s="293"/>
      <c r="P1507" s="293"/>
    </row>
    <row r="1508" spans="1:16" x14ac:dyDescent="0.25">
      <c r="A1508" s="39">
        <f>MISC!A150</f>
        <v>0</v>
      </c>
      <c r="B1508" s="39">
        <f>MISC!C150</f>
        <v>0</v>
      </c>
      <c r="C1508" s="39" t="str">
        <f>MISC!D150</f>
        <v xml:space="preserve"> Please choose a school</v>
      </c>
      <c r="D1508" s="39">
        <f>MISC!M150</f>
        <v>0</v>
      </c>
      <c r="E1508" s="293">
        <f>MISC!Q150</f>
        <v>0</v>
      </c>
      <c r="F1508" s="293">
        <f>MISC!R150</f>
        <v>0</v>
      </c>
      <c r="G1508" s="293"/>
      <c r="H1508" s="293"/>
      <c r="I1508" s="293"/>
      <c r="J1508" s="293"/>
      <c r="K1508" s="293"/>
      <c r="L1508" s="293"/>
      <c r="M1508" s="293"/>
      <c r="N1508" s="293"/>
      <c r="O1508" s="293"/>
      <c r="P1508" s="293"/>
    </row>
    <row r="1509" spans="1:16" x14ac:dyDescent="0.25">
      <c r="A1509" s="39">
        <f>MISC!A151</f>
        <v>0</v>
      </c>
      <c r="B1509" s="39">
        <f>MISC!C151</f>
        <v>0</v>
      </c>
      <c r="C1509" s="39" t="str">
        <f>MISC!D151</f>
        <v xml:space="preserve"> Please choose a school</v>
      </c>
      <c r="D1509" s="39">
        <f>MISC!M151</f>
        <v>0</v>
      </c>
      <c r="E1509" s="293">
        <f>MISC!Q151</f>
        <v>0</v>
      </c>
      <c r="F1509" s="293">
        <f>MISC!R151</f>
        <v>0</v>
      </c>
      <c r="G1509" s="293"/>
      <c r="H1509" s="293"/>
      <c r="I1509" s="293"/>
      <c r="J1509" s="293"/>
      <c r="K1509" s="293"/>
      <c r="L1509" s="293"/>
      <c r="M1509" s="293"/>
      <c r="N1509" s="293"/>
      <c r="O1509" s="293"/>
      <c r="P1509" s="293"/>
    </row>
    <row r="1510" spans="1:16" x14ac:dyDescent="0.25">
      <c r="A1510" s="39">
        <f>MISC!A152</f>
        <v>0</v>
      </c>
      <c r="B1510" s="39">
        <f>MISC!C152</f>
        <v>0</v>
      </c>
      <c r="C1510" s="39" t="str">
        <f>MISC!D152</f>
        <v xml:space="preserve"> Please choose a school</v>
      </c>
      <c r="D1510" s="39">
        <f>MISC!M152</f>
        <v>0</v>
      </c>
      <c r="E1510" s="293">
        <f>MISC!Q152</f>
        <v>0</v>
      </c>
      <c r="F1510" s="293">
        <f>MISC!R152</f>
        <v>0</v>
      </c>
      <c r="G1510" s="293"/>
      <c r="H1510" s="293"/>
      <c r="I1510" s="293"/>
      <c r="J1510" s="293"/>
      <c r="K1510" s="293"/>
      <c r="L1510" s="293"/>
      <c r="M1510" s="293"/>
      <c r="N1510" s="293"/>
      <c r="O1510" s="293"/>
      <c r="P1510" s="293"/>
    </row>
    <row r="1511" spans="1:16" x14ac:dyDescent="0.25">
      <c r="A1511" s="39">
        <f>MISC!A153</f>
        <v>0</v>
      </c>
      <c r="B1511" s="39">
        <f>MISC!C153</f>
        <v>0</v>
      </c>
      <c r="C1511" s="39" t="str">
        <f>MISC!D153</f>
        <v xml:space="preserve"> Please choose a school</v>
      </c>
      <c r="D1511" s="39">
        <f>MISC!M153</f>
        <v>0</v>
      </c>
      <c r="E1511" s="293">
        <f>MISC!Q153</f>
        <v>0</v>
      </c>
      <c r="F1511" s="293">
        <f>MISC!R153</f>
        <v>0</v>
      </c>
      <c r="G1511" s="293"/>
      <c r="H1511" s="293"/>
      <c r="I1511" s="293"/>
      <c r="J1511" s="293"/>
      <c r="K1511" s="293"/>
      <c r="L1511" s="293"/>
      <c r="M1511" s="293"/>
      <c r="N1511" s="293"/>
      <c r="O1511" s="293"/>
      <c r="P1511" s="293"/>
    </row>
    <row r="1512" spans="1:16" x14ac:dyDescent="0.25">
      <c r="A1512" s="39">
        <f>MISC!A154</f>
        <v>0</v>
      </c>
      <c r="B1512" s="39">
        <f>MISC!C154</f>
        <v>0</v>
      </c>
      <c r="C1512" s="39" t="str">
        <f>MISC!D154</f>
        <v xml:space="preserve"> Please choose a school</v>
      </c>
      <c r="D1512" s="39">
        <f>MISC!M154</f>
        <v>0</v>
      </c>
      <c r="E1512" s="293">
        <f>MISC!Q154</f>
        <v>0</v>
      </c>
      <c r="F1512" s="293">
        <f>MISC!R154</f>
        <v>0</v>
      </c>
      <c r="G1512" s="293"/>
      <c r="H1512" s="293"/>
      <c r="I1512" s="293"/>
      <c r="J1512" s="293"/>
      <c r="K1512" s="293"/>
      <c r="L1512" s="293"/>
      <c r="M1512" s="293"/>
      <c r="N1512" s="293"/>
      <c r="O1512" s="293"/>
      <c r="P1512" s="293"/>
    </row>
    <row r="1513" spans="1:16" x14ac:dyDescent="0.25">
      <c r="A1513" s="39">
        <f>MISC!A155</f>
        <v>0</v>
      </c>
      <c r="B1513" s="39">
        <f>MISC!C155</f>
        <v>0</v>
      </c>
      <c r="C1513" s="39" t="str">
        <f>MISC!D155</f>
        <v xml:space="preserve"> Please choose a school</v>
      </c>
      <c r="D1513" s="39">
        <f>MISC!M155</f>
        <v>0</v>
      </c>
      <c r="E1513" s="293">
        <f>MISC!Q155</f>
        <v>0</v>
      </c>
      <c r="F1513" s="293">
        <f>MISC!R155</f>
        <v>0</v>
      </c>
      <c r="G1513" s="293"/>
      <c r="H1513" s="293"/>
      <c r="I1513" s="293"/>
      <c r="J1513" s="293"/>
      <c r="K1513" s="293"/>
      <c r="L1513" s="293"/>
      <c r="M1513" s="293"/>
      <c r="N1513" s="293"/>
      <c r="O1513" s="293"/>
      <c r="P1513" s="293"/>
    </row>
    <row r="1514" spans="1:16" x14ac:dyDescent="0.25">
      <c r="A1514" s="39">
        <f>MISC!A156</f>
        <v>0</v>
      </c>
      <c r="B1514" s="39">
        <f>MISC!C156</f>
        <v>0</v>
      </c>
      <c r="C1514" s="39" t="str">
        <f>MISC!D156</f>
        <v xml:space="preserve"> Please choose a school</v>
      </c>
      <c r="D1514" s="39">
        <f>MISC!M156</f>
        <v>0</v>
      </c>
      <c r="E1514" s="293">
        <f>MISC!Q156</f>
        <v>0</v>
      </c>
      <c r="F1514" s="293">
        <f>MISC!R156</f>
        <v>0</v>
      </c>
      <c r="G1514" s="293"/>
      <c r="H1514" s="293"/>
      <c r="I1514" s="293"/>
      <c r="J1514" s="293"/>
      <c r="K1514" s="293"/>
      <c r="L1514" s="293"/>
      <c r="M1514" s="293"/>
      <c r="N1514" s="293"/>
      <c r="O1514" s="293"/>
      <c r="P1514" s="293"/>
    </row>
    <row r="1515" spans="1:16" x14ac:dyDescent="0.25">
      <c r="A1515" s="39">
        <f>MISC!A157</f>
        <v>0</v>
      </c>
      <c r="B1515" s="39">
        <f>MISC!C157</f>
        <v>0</v>
      </c>
      <c r="C1515" s="39" t="str">
        <f>MISC!D157</f>
        <v xml:space="preserve"> Please choose a school</v>
      </c>
      <c r="D1515" s="39">
        <f>MISC!M157</f>
        <v>0</v>
      </c>
      <c r="E1515" s="293">
        <f>MISC!Q157</f>
        <v>0</v>
      </c>
      <c r="F1515" s="293">
        <f>MISC!R157</f>
        <v>0</v>
      </c>
      <c r="G1515" s="293"/>
      <c r="H1515" s="293"/>
      <c r="I1515" s="293"/>
      <c r="J1515" s="293"/>
      <c r="K1515" s="293"/>
      <c r="L1515" s="293"/>
      <c r="M1515" s="293"/>
      <c r="N1515" s="293"/>
      <c r="O1515" s="293"/>
      <c r="P1515" s="293"/>
    </row>
    <row r="1516" spans="1:16" x14ac:dyDescent="0.25">
      <c r="A1516" s="39">
        <f>MISC!A158</f>
        <v>0</v>
      </c>
      <c r="B1516" s="39">
        <f>MISC!C158</f>
        <v>0</v>
      </c>
      <c r="C1516" s="39" t="str">
        <f>MISC!D158</f>
        <v xml:space="preserve"> Please choose a school</v>
      </c>
      <c r="D1516" s="39">
        <f>MISC!M158</f>
        <v>0</v>
      </c>
      <c r="E1516" s="293">
        <f>MISC!Q158</f>
        <v>0</v>
      </c>
      <c r="F1516" s="293">
        <f>MISC!R158</f>
        <v>0</v>
      </c>
      <c r="G1516" s="293"/>
      <c r="H1516" s="293"/>
      <c r="I1516" s="293"/>
      <c r="J1516" s="293"/>
      <c r="K1516" s="293"/>
      <c r="L1516" s="293"/>
      <c r="M1516" s="293"/>
      <c r="N1516" s="293"/>
      <c r="O1516" s="293"/>
      <c r="P1516" s="293"/>
    </row>
    <row r="1517" spans="1:16" x14ac:dyDescent="0.25">
      <c r="A1517" s="39">
        <f>MISC!A159</f>
        <v>0</v>
      </c>
      <c r="B1517" s="39">
        <f>MISC!C159</f>
        <v>0</v>
      </c>
      <c r="C1517" s="39" t="str">
        <f>MISC!D159</f>
        <v xml:space="preserve"> Please choose a school</v>
      </c>
      <c r="D1517" s="39">
        <f>MISC!M159</f>
        <v>0</v>
      </c>
      <c r="E1517" s="293">
        <f>MISC!Q159</f>
        <v>0</v>
      </c>
      <c r="F1517" s="293">
        <f>MISC!R159</f>
        <v>0</v>
      </c>
      <c r="G1517" s="293"/>
      <c r="H1517" s="293"/>
      <c r="I1517" s="293"/>
      <c r="J1517" s="293"/>
      <c r="K1517" s="293"/>
      <c r="L1517" s="293"/>
      <c r="M1517" s="293"/>
      <c r="N1517" s="293"/>
      <c r="O1517" s="293"/>
      <c r="P1517" s="293"/>
    </row>
    <row r="1518" spans="1:16" x14ac:dyDescent="0.25">
      <c r="A1518" s="39">
        <f>MISC!A160</f>
        <v>0</v>
      </c>
      <c r="B1518" s="39">
        <f>MISC!C160</f>
        <v>0</v>
      </c>
      <c r="C1518" s="39" t="str">
        <f>MISC!D160</f>
        <v xml:space="preserve"> Please choose a school</v>
      </c>
      <c r="D1518" s="39">
        <f>MISC!M160</f>
        <v>0</v>
      </c>
      <c r="E1518" s="293">
        <f>MISC!Q160</f>
        <v>0</v>
      </c>
      <c r="F1518" s="293">
        <f>MISC!R160</f>
        <v>0</v>
      </c>
      <c r="G1518" s="293"/>
      <c r="H1518" s="293"/>
      <c r="I1518" s="293"/>
      <c r="J1518" s="293"/>
      <c r="K1518" s="293"/>
      <c r="L1518" s="293"/>
      <c r="M1518" s="293"/>
      <c r="N1518" s="293"/>
      <c r="O1518" s="293"/>
      <c r="P1518" s="293"/>
    </row>
    <row r="1519" spans="1:16" x14ac:dyDescent="0.25">
      <c r="A1519" s="39">
        <f>MISC!A161</f>
        <v>0</v>
      </c>
      <c r="B1519" s="39">
        <f>MISC!C161</f>
        <v>0</v>
      </c>
      <c r="C1519" s="39" t="str">
        <f>MISC!D161</f>
        <v xml:space="preserve"> Please choose a school</v>
      </c>
      <c r="D1519" s="39">
        <f>MISC!M161</f>
        <v>0</v>
      </c>
      <c r="E1519" s="293">
        <f>MISC!Q161</f>
        <v>0</v>
      </c>
      <c r="F1519" s="293">
        <f>MISC!R161</f>
        <v>0</v>
      </c>
      <c r="G1519" s="293"/>
      <c r="H1519" s="293"/>
      <c r="I1519" s="293"/>
      <c r="J1519" s="293"/>
      <c r="K1519" s="293"/>
      <c r="L1519" s="293"/>
      <c r="M1519" s="293"/>
      <c r="N1519" s="293"/>
      <c r="O1519" s="293"/>
      <c r="P1519" s="293"/>
    </row>
    <row r="1520" spans="1:16" x14ac:dyDescent="0.25">
      <c r="A1520" s="39">
        <f>MISC!A162</f>
        <v>0</v>
      </c>
      <c r="B1520" s="39">
        <f>MISC!C162</f>
        <v>0</v>
      </c>
      <c r="C1520" s="39" t="str">
        <f>MISC!D162</f>
        <v xml:space="preserve"> Please choose a school</v>
      </c>
      <c r="D1520" s="39">
        <f>MISC!M162</f>
        <v>0</v>
      </c>
      <c r="E1520" s="293">
        <f>MISC!Q162</f>
        <v>0</v>
      </c>
      <c r="F1520" s="293">
        <f>MISC!R162</f>
        <v>0</v>
      </c>
      <c r="G1520" s="293"/>
      <c r="H1520" s="293"/>
      <c r="I1520" s="293"/>
      <c r="J1520" s="293"/>
      <c r="K1520" s="293"/>
      <c r="L1520" s="293"/>
      <c r="M1520" s="293"/>
      <c r="N1520" s="293"/>
      <c r="O1520" s="293"/>
      <c r="P1520" s="293"/>
    </row>
    <row r="1521" spans="1:16" x14ac:dyDescent="0.25">
      <c r="A1521" s="39">
        <f>MISC!A163</f>
        <v>0</v>
      </c>
      <c r="B1521" s="39">
        <f>MISC!C163</f>
        <v>0</v>
      </c>
      <c r="C1521" s="39" t="str">
        <f>MISC!D163</f>
        <v xml:space="preserve"> Please choose a school</v>
      </c>
      <c r="D1521" s="39">
        <f>MISC!M163</f>
        <v>0</v>
      </c>
      <c r="E1521" s="293">
        <f>MISC!Q163</f>
        <v>0</v>
      </c>
      <c r="F1521" s="293">
        <f>MISC!R163</f>
        <v>0</v>
      </c>
      <c r="G1521" s="293"/>
      <c r="H1521" s="293"/>
      <c r="I1521" s="293"/>
      <c r="J1521" s="293"/>
      <c r="K1521" s="293"/>
      <c r="L1521" s="293"/>
      <c r="M1521" s="293"/>
      <c r="N1521" s="293"/>
      <c r="O1521" s="293"/>
      <c r="P1521" s="293"/>
    </row>
    <row r="1522" spans="1:16" x14ac:dyDescent="0.25">
      <c r="A1522" s="39">
        <f>MISC!A164</f>
        <v>0</v>
      </c>
      <c r="B1522" s="39">
        <f>MISC!C164</f>
        <v>0</v>
      </c>
      <c r="C1522" s="39" t="str">
        <f>MISC!D164</f>
        <v xml:space="preserve"> Please choose a school</v>
      </c>
      <c r="D1522" s="39">
        <f>MISC!M164</f>
        <v>0</v>
      </c>
      <c r="E1522" s="293">
        <f>MISC!Q164</f>
        <v>0</v>
      </c>
      <c r="F1522" s="293">
        <f>MISC!R164</f>
        <v>0</v>
      </c>
      <c r="G1522" s="293"/>
      <c r="H1522" s="293"/>
      <c r="I1522" s="293"/>
      <c r="J1522" s="293"/>
      <c r="K1522" s="293"/>
      <c r="L1522" s="293"/>
      <c r="M1522" s="293"/>
      <c r="N1522" s="293"/>
      <c r="O1522" s="293"/>
      <c r="P1522" s="293"/>
    </row>
    <row r="1523" spans="1:16" x14ac:dyDescent="0.25">
      <c r="A1523" s="39">
        <f>MISC!A165</f>
        <v>0</v>
      </c>
      <c r="B1523" s="39">
        <f>MISC!C165</f>
        <v>0</v>
      </c>
      <c r="C1523" s="39" t="str">
        <f>MISC!D165</f>
        <v xml:space="preserve"> Please choose a school</v>
      </c>
      <c r="D1523" s="39">
        <f>MISC!M165</f>
        <v>0</v>
      </c>
      <c r="E1523" s="293">
        <f>MISC!Q165</f>
        <v>0</v>
      </c>
      <c r="F1523" s="293">
        <f>MISC!R165</f>
        <v>0</v>
      </c>
      <c r="G1523" s="293"/>
      <c r="H1523" s="293"/>
      <c r="I1523" s="293"/>
      <c r="J1523" s="293"/>
      <c r="K1523" s="293"/>
      <c r="L1523" s="293"/>
      <c r="M1523" s="293"/>
      <c r="N1523" s="293"/>
      <c r="O1523" s="293"/>
      <c r="P1523" s="293"/>
    </row>
    <row r="1524" spans="1:16" x14ac:dyDescent="0.25">
      <c r="A1524" s="39">
        <f>MISC!A166</f>
        <v>0</v>
      </c>
      <c r="B1524" s="39">
        <f>MISC!C166</f>
        <v>0</v>
      </c>
      <c r="C1524" s="39" t="str">
        <f>MISC!D166</f>
        <v xml:space="preserve"> Please choose a school</v>
      </c>
      <c r="D1524" s="39">
        <f>MISC!M166</f>
        <v>0</v>
      </c>
      <c r="E1524" s="293">
        <f>MISC!Q166</f>
        <v>0</v>
      </c>
      <c r="F1524" s="293">
        <f>MISC!R166</f>
        <v>0</v>
      </c>
      <c r="G1524" s="293"/>
      <c r="H1524" s="293"/>
      <c r="I1524" s="293"/>
      <c r="J1524" s="293"/>
      <c r="K1524" s="293"/>
      <c r="L1524" s="293"/>
      <c r="M1524" s="293"/>
      <c r="N1524" s="293"/>
      <c r="O1524" s="293"/>
      <c r="P1524" s="293"/>
    </row>
    <row r="1525" spans="1:16" x14ac:dyDescent="0.25">
      <c r="A1525" s="39">
        <f>MISC!A167</f>
        <v>0</v>
      </c>
      <c r="B1525" s="39">
        <f>MISC!C167</f>
        <v>0</v>
      </c>
      <c r="C1525" s="39" t="str">
        <f>MISC!D167</f>
        <v xml:space="preserve"> Please choose a school</v>
      </c>
      <c r="D1525" s="39">
        <f>MISC!M167</f>
        <v>0</v>
      </c>
      <c r="E1525" s="293">
        <f>MISC!Q167</f>
        <v>0</v>
      </c>
      <c r="F1525" s="293">
        <f>MISC!R167</f>
        <v>0</v>
      </c>
      <c r="G1525" s="293"/>
      <c r="H1525" s="293"/>
      <c r="I1525" s="293"/>
      <c r="J1525" s="293"/>
      <c r="K1525" s="293"/>
      <c r="L1525" s="293"/>
      <c r="M1525" s="293"/>
      <c r="N1525" s="293"/>
      <c r="O1525" s="293"/>
      <c r="P1525" s="293"/>
    </row>
    <row r="1526" spans="1:16" x14ac:dyDescent="0.25">
      <c r="A1526" s="39">
        <f>MISC!A168</f>
        <v>0</v>
      </c>
      <c r="B1526" s="39">
        <f>MISC!C168</f>
        <v>0</v>
      </c>
      <c r="C1526" s="39" t="str">
        <f>MISC!D168</f>
        <v xml:space="preserve"> Please choose a school</v>
      </c>
      <c r="D1526" s="39">
        <f>MISC!M168</f>
        <v>0</v>
      </c>
      <c r="E1526" s="293">
        <f>MISC!Q168</f>
        <v>0</v>
      </c>
      <c r="F1526" s="293">
        <f>MISC!R168</f>
        <v>0</v>
      </c>
      <c r="G1526" s="293"/>
      <c r="H1526" s="293"/>
      <c r="I1526" s="293"/>
      <c r="J1526" s="293"/>
      <c r="K1526" s="293"/>
      <c r="L1526" s="293"/>
      <c r="M1526" s="293"/>
      <c r="N1526" s="293"/>
      <c r="O1526" s="293"/>
      <c r="P1526" s="293"/>
    </row>
    <row r="1527" spans="1:16" x14ac:dyDescent="0.25">
      <c r="A1527" s="39">
        <f>MISC!A169</f>
        <v>0</v>
      </c>
      <c r="B1527" s="39">
        <f>MISC!C169</f>
        <v>0</v>
      </c>
      <c r="C1527" s="39" t="str">
        <f>MISC!D169</f>
        <v xml:space="preserve"> Please choose a school</v>
      </c>
      <c r="D1527" s="39">
        <f>MISC!M169</f>
        <v>0</v>
      </c>
      <c r="E1527" s="293">
        <f>MISC!Q169</f>
        <v>0</v>
      </c>
      <c r="F1527" s="293">
        <f>MISC!R169</f>
        <v>0</v>
      </c>
      <c r="G1527" s="293"/>
      <c r="H1527" s="293"/>
      <c r="I1527" s="293"/>
      <c r="J1527" s="293"/>
      <c r="K1527" s="293"/>
      <c r="L1527" s="293"/>
      <c r="M1527" s="293"/>
      <c r="N1527" s="293"/>
      <c r="O1527" s="293"/>
      <c r="P1527" s="293"/>
    </row>
    <row r="1528" spans="1:16" x14ac:dyDescent="0.25">
      <c r="A1528" s="39">
        <f>MISC!A170</f>
        <v>0</v>
      </c>
      <c r="B1528" s="39">
        <f>MISC!C170</f>
        <v>0</v>
      </c>
      <c r="C1528" s="39" t="str">
        <f>MISC!D170</f>
        <v xml:space="preserve"> Please choose a school</v>
      </c>
      <c r="D1528" s="39">
        <f>MISC!M170</f>
        <v>0</v>
      </c>
      <c r="E1528" s="293">
        <f>MISC!Q170</f>
        <v>0</v>
      </c>
      <c r="F1528" s="293">
        <f>MISC!R170</f>
        <v>0</v>
      </c>
      <c r="G1528" s="293"/>
      <c r="H1528" s="293"/>
      <c r="I1528" s="293"/>
      <c r="J1528" s="293"/>
      <c r="K1528" s="293"/>
      <c r="L1528" s="293"/>
      <c r="M1528" s="293"/>
      <c r="N1528" s="293"/>
      <c r="O1528" s="293"/>
      <c r="P1528" s="293"/>
    </row>
    <row r="1529" spans="1:16" x14ac:dyDescent="0.25">
      <c r="A1529" s="39">
        <f>MISC!A171</f>
        <v>0</v>
      </c>
      <c r="B1529" s="39">
        <f>MISC!C171</f>
        <v>0</v>
      </c>
      <c r="C1529" s="39" t="str">
        <f>MISC!D171</f>
        <v xml:space="preserve"> Please choose a school</v>
      </c>
      <c r="D1529" s="39">
        <f>MISC!M171</f>
        <v>0</v>
      </c>
      <c r="E1529" s="293">
        <f>MISC!Q171</f>
        <v>0</v>
      </c>
      <c r="F1529" s="293">
        <f>MISC!R171</f>
        <v>0</v>
      </c>
      <c r="G1529" s="293"/>
      <c r="H1529" s="293"/>
      <c r="I1529" s="293"/>
      <c r="J1529" s="293"/>
      <c r="K1529" s="293"/>
      <c r="L1529" s="293"/>
      <c r="M1529" s="293"/>
      <c r="N1529" s="293"/>
      <c r="O1529" s="293"/>
      <c r="P1529" s="293"/>
    </row>
    <row r="1530" spans="1:16" x14ac:dyDescent="0.25">
      <c r="A1530" s="39">
        <f>MISC!A172</f>
        <v>0</v>
      </c>
      <c r="B1530" s="39">
        <f>MISC!C172</f>
        <v>0</v>
      </c>
      <c r="C1530" s="39" t="str">
        <f>MISC!D172</f>
        <v xml:space="preserve"> Please choose a school</v>
      </c>
      <c r="D1530" s="39">
        <f>MISC!M172</f>
        <v>0</v>
      </c>
      <c r="E1530" s="293">
        <f>MISC!Q172</f>
        <v>0</v>
      </c>
      <c r="F1530" s="293">
        <f>MISC!R172</f>
        <v>0</v>
      </c>
      <c r="G1530" s="293"/>
      <c r="H1530" s="293"/>
      <c r="I1530" s="293"/>
      <c r="J1530" s="293"/>
      <c r="K1530" s="293"/>
      <c r="L1530" s="293"/>
      <c r="M1530" s="293"/>
      <c r="N1530" s="293"/>
      <c r="O1530" s="293"/>
      <c r="P1530" s="293"/>
    </row>
    <row r="1531" spans="1:16" x14ac:dyDescent="0.25">
      <c r="A1531" s="39">
        <f>MISC!A173</f>
        <v>0</v>
      </c>
      <c r="B1531" s="39">
        <f>MISC!C173</f>
        <v>0</v>
      </c>
      <c r="C1531" s="39" t="str">
        <f>MISC!D173</f>
        <v xml:space="preserve"> Please choose a school</v>
      </c>
      <c r="D1531" s="39">
        <f>MISC!M173</f>
        <v>0</v>
      </c>
      <c r="E1531" s="293">
        <f>MISC!Q173</f>
        <v>0</v>
      </c>
      <c r="F1531" s="293">
        <f>MISC!R173</f>
        <v>0</v>
      </c>
      <c r="G1531" s="293"/>
      <c r="H1531" s="293"/>
      <c r="I1531" s="293"/>
      <c r="J1531" s="293"/>
      <c r="K1531" s="293"/>
      <c r="L1531" s="293"/>
      <c r="M1531" s="293"/>
      <c r="N1531" s="293"/>
      <c r="O1531" s="293"/>
      <c r="P1531" s="293"/>
    </row>
    <row r="1532" spans="1:16" x14ac:dyDescent="0.25">
      <c r="A1532" s="39">
        <f>MISC!A174</f>
        <v>0</v>
      </c>
      <c r="B1532" s="39">
        <f>MISC!C174</f>
        <v>0</v>
      </c>
      <c r="C1532" s="39" t="str">
        <f>MISC!D174</f>
        <v xml:space="preserve"> Please choose a school</v>
      </c>
      <c r="D1532" s="39">
        <f>MISC!M174</f>
        <v>0</v>
      </c>
      <c r="E1532" s="293">
        <f>MISC!Q174</f>
        <v>0</v>
      </c>
      <c r="F1532" s="293">
        <f>MISC!R174</f>
        <v>0</v>
      </c>
      <c r="G1532" s="293"/>
      <c r="H1532" s="293"/>
      <c r="I1532" s="293"/>
      <c r="J1532" s="293"/>
      <c r="K1532" s="293"/>
      <c r="L1532" s="293"/>
      <c r="M1532" s="293"/>
      <c r="N1532" s="293"/>
      <c r="O1532" s="293"/>
      <c r="P1532" s="293"/>
    </row>
    <row r="1533" spans="1:16" x14ac:dyDescent="0.25">
      <c r="A1533" s="39">
        <f>MISC!A175</f>
        <v>0</v>
      </c>
      <c r="B1533" s="39">
        <f>MISC!C175</f>
        <v>0</v>
      </c>
      <c r="C1533" s="39" t="str">
        <f>MISC!D175</f>
        <v xml:space="preserve"> Please choose a school</v>
      </c>
      <c r="D1533" s="39">
        <f>MISC!M175</f>
        <v>0</v>
      </c>
      <c r="E1533" s="293">
        <f>MISC!Q175</f>
        <v>0</v>
      </c>
      <c r="F1533" s="293">
        <f>MISC!R175</f>
        <v>0</v>
      </c>
      <c r="G1533" s="293"/>
      <c r="H1533" s="293"/>
      <c r="I1533" s="293"/>
      <c r="J1533" s="293"/>
      <c r="K1533" s="293"/>
      <c r="L1533" s="293"/>
      <c r="M1533" s="293"/>
      <c r="N1533" s="293"/>
      <c r="O1533" s="293"/>
      <c r="P1533" s="293"/>
    </row>
    <row r="1534" spans="1:16" x14ac:dyDescent="0.25">
      <c r="A1534" s="39">
        <f>MISC!A176</f>
        <v>0</v>
      </c>
      <c r="B1534" s="39">
        <f>MISC!C176</f>
        <v>0</v>
      </c>
      <c r="C1534" s="39" t="str">
        <f>MISC!D176</f>
        <v xml:space="preserve"> Please choose a school</v>
      </c>
      <c r="D1534" s="39">
        <f>MISC!M176</f>
        <v>0</v>
      </c>
      <c r="E1534" s="293">
        <f>MISC!Q176</f>
        <v>0</v>
      </c>
      <c r="F1534" s="293">
        <f>MISC!R176</f>
        <v>0</v>
      </c>
      <c r="G1534" s="293"/>
      <c r="H1534" s="293"/>
      <c r="I1534" s="293"/>
      <c r="J1534" s="293"/>
      <c r="K1534" s="293"/>
      <c r="L1534" s="293"/>
      <c r="M1534" s="293"/>
      <c r="N1534" s="293"/>
      <c r="O1534" s="293"/>
      <c r="P1534" s="293"/>
    </row>
    <row r="1535" spans="1:16" x14ac:dyDescent="0.25">
      <c r="A1535" s="39">
        <f>MISC!A177</f>
        <v>0</v>
      </c>
      <c r="B1535" s="39">
        <f>MISC!C177</f>
        <v>0</v>
      </c>
      <c r="C1535" s="39" t="str">
        <f>MISC!D177</f>
        <v xml:space="preserve"> Please choose a school</v>
      </c>
      <c r="D1535" s="39">
        <f>MISC!M177</f>
        <v>0</v>
      </c>
      <c r="E1535" s="293">
        <f>MISC!Q177</f>
        <v>0</v>
      </c>
      <c r="F1535" s="293">
        <f>MISC!R177</f>
        <v>0</v>
      </c>
      <c r="G1535" s="293"/>
      <c r="H1535" s="293"/>
      <c r="I1535" s="293"/>
      <c r="J1535" s="293"/>
      <c r="K1535" s="293"/>
      <c r="L1535" s="293"/>
      <c r="M1535" s="293"/>
      <c r="N1535" s="293"/>
      <c r="O1535" s="293"/>
      <c r="P1535" s="293"/>
    </row>
    <row r="1536" spans="1:16" x14ac:dyDescent="0.25">
      <c r="A1536" s="39">
        <f>MISC!A178</f>
        <v>0</v>
      </c>
      <c r="B1536" s="39">
        <f>MISC!C178</f>
        <v>0</v>
      </c>
      <c r="C1536" s="39" t="str">
        <f>MISC!D178</f>
        <v xml:space="preserve"> Please choose a school</v>
      </c>
      <c r="D1536" s="39">
        <f>MISC!M178</f>
        <v>0</v>
      </c>
      <c r="E1536" s="293">
        <f>MISC!Q178</f>
        <v>0</v>
      </c>
      <c r="F1536" s="293">
        <f>MISC!R178</f>
        <v>0</v>
      </c>
      <c r="G1536" s="293"/>
      <c r="H1536" s="293"/>
      <c r="I1536" s="293"/>
      <c r="J1536" s="293"/>
      <c r="K1536" s="293"/>
      <c r="L1536" s="293"/>
      <c r="M1536" s="293"/>
      <c r="N1536" s="293"/>
      <c r="O1536" s="293"/>
      <c r="P1536" s="293"/>
    </row>
    <row r="1537" spans="1:16" x14ac:dyDescent="0.25">
      <c r="A1537" s="39">
        <f>MISC!A179</f>
        <v>0</v>
      </c>
      <c r="B1537" s="39">
        <f>MISC!C179</f>
        <v>0</v>
      </c>
      <c r="C1537" s="39" t="str">
        <f>MISC!D179</f>
        <v xml:space="preserve"> Please choose a school</v>
      </c>
      <c r="D1537" s="39">
        <f>MISC!M179</f>
        <v>0</v>
      </c>
      <c r="E1537" s="293">
        <f>MISC!Q179</f>
        <v>0</v>
      </c>
      <c r="F1537" s="293">
        <f>MISC!R179</f>
        <v>0</v>
      </c>
      <c r="G1537" s="293"/>
      <c r="H1537" s="293"/>
      <c r="I1537" s="293"/>
      <c r="J1537" s="293"/>
      <c r="K1537" s="293"/>
      <c r="L1537" s="293"/>
      <c r="M1537" s="293"/>
      <c r="N1537" s="293"/>
      <c r="O1537" s="293"/>
      <c r="P1537" s="293"/>
    </row>
    <row r="1538" spans="1:16" x14ac:dyDescent="0.25">
      <c r="A1538" s="39">
        <f>MISC!A180</f>
        <v>0</v>
      </c>
      <c r="B1538" s="39">
        <f>MISC!C180</f>
        <v>0</v>
      </c>
      <c r="C1538" s="39" t="str">
        <f>MISC!D180</f>
        <v xml:space="preserve"> Please choose a school</v>
      </c>
      <c r="D1538" s="39">
        <f>MISC!M180</f>
        <v>0</v>
      </c>
      <c r="E1538" s="293">
        <f>MISC!Q180</f>
        <v>0</v>
      </c>
      <c r="F1538" s="293">
        <f>MISC!R180</f>
        <v>0</v>
      </c>
      <c r="G1538" s="293"/>
      <c r="H1538" s="293"/>
      <c r="I1538" s="293"/>
      <c r="J1538" s="293"/>
      <c r="K1538" s="293"/>
      <c r="L1538" s="293"/>
      <c r="M1538" s="293"/>
      <c r="N1538" s="293"/>
      <c r="O1538" s="293"/>
      <c r="P1538" s="293"/>
    </row>
    <row r="1539" spans="1:16" x14ac:dyDescent="0.25">
      <c r="A1539" s="39">
        <f>MISC!A181</f>
        <v>0</v>
      </c>
      <c r="B1539" s="39">
        <f>MISC!C181</f>
        <v>0</v>
      </c>
      <c r="C1539" s="39" t="str">
        <f>MISC!D181</f>
        <v xml:space="preserve"> Please choose a school</v>
      </c>
      <c r="D1539" s="39">
        <f>MISC!M181</f>
        <v>0</v>
      </c>
      <c r="E1539" s="293">
        <f>MISC!Q181</f>
        <v>0</v>
      </c>
      <c r="F1539" s="293">
        <f>MISC!R181</f>
        <v>0</v>
      </c>
      <c r="G1539" s="293"/>
      <c r="H1539" s="293"/>
      <c r="I1539" s="293"/>
      <c r="J1539" s="293"/>
      <c r="K1539" s="293"/>
      <c r="L1539" s="293"/>
      <c r="M1539" s="293"/>
      <c r="N1539" s="293"/>
      <c r="O1539" s="293"/>
      <c r="P1539" s="293"/>
    </row>
    <row r="1540" spans="1:16" x14ac:dyDescent="0.25">
      <c r="A1540" s="39">
        <f>MISC!A182</f>
        <v>0</v>
      </c>
      <c r="B1540" s="39">
        <f>MISC!C182</f>
        <v>0</v>
      </c>
      <c r="C1540" s="39" t="str">
        <f>MISC!D182</f>
        <v xml:space="preserve"> Please choose a school</v>
      </c>
      <c r="D1540" s="39">
        <f>MISC!M182</f>
        <v>0</v>
      </c>
      <c r="E1540" s="293">
        <f>MISC!Q182</f>
        <v>0</v>
      </c>
      <c r="F1540" s="293">
        <f>MISC!R182</f>
        <v>0</v>
      </c>
      <c r="G1540" s="293"/>
      <c r="H1540" s="293"/>
      <c r="I1540" s="293"/>
      <c r="J1540" s="293"/>
      <c r="K1540" s="293"/>
      <c r="L1540" s="293"/>
      <c r="M1540" s="293"/>
      <c r="N1540" s="293"/>
      <c r="O1540" s="293"/>
      <c r="P1540" s="293"/>
    </row>
    <row r="1541" spans="1:16" x14ac:dyDescent="0.25">
      <c r="A1541" s="39">
        <f>MISC!A183</f>
        <v>0</v>
      </c>
      <c r="B1541" s="39">
        <f>MISC!C183</f>
        <v>0</v>
      </c>
      <c r="C1541" s="39" t="str">
        <f>MISC!D183</f>
        <v xml:space="preserve"> Please choose a school</v>
      </c>
      <c r="D1541" s="39">
        <f>MISC!M183</f>
        <v>0</v>
      </c>
      <c r="E1541" s="293">
        <f>MISC!Q183</f>
        <v>0</v>
      </c>
      <c r="F1541" s="293">
        <f>MISC!R183</f>
        <v>0</v>
      </c>
      <c r="G1541" s="293"/>
      <c r="H1541" s="293"/>
      <c r="I1541" s="293"/>
      <c r="J1541" s="293"/>
      <c r="K1541" s="293"/>
      <c r="L1541" s="293"/>
      <c r="M1541" s="293"/>
      <c r="N1541" s="293"/>
      <c r="O1541" s="293"/>
      <c r="P1541" s="293"/>
    </row>
    <row r="1542" spans="1:16" x14ac:dyDescent="0.25">
      <c r="A1542" s="39">
        <f>MISC!A184</f>
        <v>0</v>
      </c>
      <c r="B1542" s="39">
        <f>MISC!C184</f>
        <v>0</v>
      </c>
      <c r="C1542" s="39" t="str">
        <f>MISC!D184</f>
        <v xml:space="preserve"> Please choose a school</v>
      </c>
      <c r="D1542" s="39">
        <f>MISC!M184</f>
        <v>0</v>
      </c>
      <c r="E1542" s="293">
        <f>MISC!Q184</f>
        <v>0</v>
      </c>
      <c r="F1542" s="293">
        <f>MISC!R184</f>
        <v>0</v>
      </c>
      <c r="G1542" s="293"/>
      <c r="H1542" s="293"/>
      <c r="I1542" s="293"/>
      <c r="J1542" s="293"/>
      <c r="K1542" s="293"/>
      <c r="L1542" s="293"/>
      <c r="M1542" s="293"/>
      <c r="N1542" s="293"/>
      <c r="O1542" s="293"/>
      <c r="P1542" s="293"/>
    </row>
    <row r="1543" spans="1:16" x14ac:dyDescent="0.25">
      <c r="A1543" s="39">
        <f>MISC!A185</f>
        <v>0</v>
      </c>
      <c r="B1543" s="39">
        <f>MISC!C185</f>
        <v>0</v>
      </c>
      <c r="C1543" s="39" t="str">
        <f>MISC!D185</f>
        <v xml:space="preserve"> Please choose a school</v>
      </c>
      <c r="D1543" s="39">
        <f>MISC!M185</f>
        <v>0</v>
      </c>
      <c r="E1543" s="293">
        <f>MISC!Q185</f>
        <v>0</v>
      </c>
      <c r="F1543" s="293">
        <f>MISC!R185</f>
        <v>0</v>
      </c>
      <c r="G1543" s="293"/>
      <c r="H1543" s="293"/>
      <c r="I1543" s="293"/>
      <c r="J1543" s="293"/>
      <c r="K1543" s="293"/>
      <c r="L1543" s="293"/>
      <c r="M1543" s="293"/>
      <c r="N1543" s="293"/>
      <c r="O1543" s="293"/>
      <c r="P1543" s="293"/>
    </row>
    <row r="1544" spans="1:16" x14ac:dyDescent="0.25">
      <c r="A1544" s="39">
        <f>MISC!A186</f>
        <v>0</v>
      </c>
      <c r="B1544" s="39">
        <f>MISC!C186</f>
        <v>0</v>
      </c>
      <c r="C1544" s="39" t="str">
        <f>MISC!D186</f>
        <v xml:space="preserve"> Please choose a school</v>
      </c>
      <c r="D1544" s="39">
        <f>MISC!M186</f>
        <v>0</v>
      </c>
      <c r="E1544" s="293">
        <f>MISC!Q186</f>
        <v>0</v>
      </c>
      <c r="F1544" s="293">
        <f>MISC!R186</f>
        <v>0</v>
      </c>
      <c r="G1544" s="293"/>
      <c r="H1544" s="293"/>
      <c r="I1544" s="293"/>
      <c r="J1544" s="293"/>
      <c r="K1544" s="293"/>
      <c r="L1544" s="293"/>
      <c r="M1544" s="293"/>
      <c r="N1544" s="293"/>
      <c r="O1544" s="293"/>
      <c r="P1544" s="293"/>
    </row>
    <row r="1545" spans="1:16" x14ac:dyDescent="0.25">
      <c r="A1545" s="39">
        <f>MISC!A187</f>
        <v>0</v>
      </c>
      <c r="B1545" s="39">
        <f>MISC!C187</f>
        <v>0</v>
      </c>
      <c r="C1545" s="39" t="str">
        <f>MISC!D187</f>
        <v xml:space="preserve"> Please choose a school</v>
      </c>
      <c r="D1545" s="39">
        <f>MISC!M187</f>
        <v>0</v>
      </c>
      <c r="E1545" s="293">
        <f>MISC!Q187</f>
        <v>0</v>
      </c>
      <c r="F1545" s="293">
        <f>MISC!R187</f>
        <v>0</v>
      </c>
      <c r="G1545" s="293"/>
      <c r="H1545" s="293"/>
      <c r="I1545" s="293"/>
      <c r="J1545" s="293"/>
      <c r="K1545" s="293"/>
      <c r="L1545" s="293"/>
      <c r="M1545" s="293"/>
      <c r="N1545" s="293"/>
      <c r="O1545" s="293"/>
      <c r="P1545" s="293"/>
    </row>
    <row r="1546" spans="1:16" x14ac:dyDescent="0.25">
      <c r="A1546" s="39">
        <f>MISC!A188</f>
        <v>0</v>
      </c>
      <c r="B1546" s="39">
        <f>MISC!C188</f>
        <v>0</v>
      </c>
      <c r="C1546" s="39" t="str">
        <f>MISC!D188</f>
        <v xml:space="preserve"> Please choose a school</v>
      </c>
      <c r="D1546" s="39">
        <f>MISC!M188</f>
        <v>0</v>
      </c>
      <c r="E1546" s="293">
        <f>MISC!Q188</f>
        <v>0</v>
      </c>
      <c r="F1546" s="293">
        <f>MISC!R188</f>
        <v>0</v>
      </c>
      <c r="G1546" s="293"/>
      <c r="H1546" s="293"/>
      <c r="I1546" s="293"/>
      <c r="J1546" s="293"/>
      <c r="K1546" s="293"/>
      <c r="L1546" s="293"/>
      <c r="M1546" s="293"/>
      <c r="N1546" s="293"/>
      <c r="O1546" s="293"/>
      <c r="P1546" s="293"/>
    </row>
    <row r="1547" spans="1:16" x14ac:dyDescent="0.25">
      <c r="A1547" s="39">
        <f>MISC!A189</f>
        <v>0</v>
      </c>
      <c r="B1547" s="39">
        <f>MISC!C189</f>
        <v>0</v>
      </c>
      <c r="C1547" s="39">
        <f>MISC!D189</f>
        <v>0</v>
      </c>
      <c r="D1547" s="39">
        <f>MISC!M189</f>
        <v>0</v>
      </c>
      <c r="E1547" s="293">
        <f>MISC!Q189</f>
        <v>0</v>
      </c>
      <c r="F1547" s="293">
        <f>MISC!R189</f>
        <v>0</v>
      </c>
      <c r="G1547" s="293"/>
      <c r="H1547" s="293"/>
      <c r="I1547" s="293"/>
      <c r="J1547" s="293"/>
      <c r="K1547" s="293"/>
      <c r="L1547" s="293"/>
      <c r="M1547" s="293"/>
      <c r="N1547" s="293"/>
      <c r="O1547" s="293"/>
      <c r="P1547" s="293"/>
    </row>
    <row r="1548" spans="1:16" x14ac:dyDescent="0.25">
      <c r="A1548" s="39">
        <f>MISC!A190</f>
        <v>0</v>
      </c>
      <c r="B1548" s="39">
        <f>MISC!C190</f>
        <v>0</v>
      </c>
      <c r="C1548" s="39">
        <f>MISC!D190</f>
        <v>0</v>
      </c>
      <c r="D1548" s="39">
        <f>MISC!M190</f>
        <v>0</v>
      </c>
      <c r="E1548" s="293">
        <f>MISC!Q190</f>
        <v>0</v>
      </c>
      <c r="F1548" s="293">
        <f>MISC!R190</f>
        <v>0</v>
      </c>
      <c r="G1548" s="293"/>
      <c r="H1548" s="293"/>
      <c r="I1548" s="293"/>
      <c r="J1548" s="293"/>
      <c r="K1548" s="293"/>
      <c r="L1548" s="293"/>
      <c r="M1548" s="293"/>
      <c r="N1548" s="293"/>
      <c r="O1548" s="293"/>
      <c r="P1548" s="293"/>
    </row>
    <row r="1549" spans="1:16" x14ac:dyDescent="0.25">
      <c r="A1549" s="39">
        <f>MISC!A191</f>
        <v>0</v>
      </c>
      <c r="B1549" s="39">
        <f>MISC!C191</f>
        <v>0</v>
      </c>
      <c r="C1549" s="39">
        <f>MISC!D191</f>
        <v>0</v>
      </c>
      <c r="D1549" s="39">
        <f>MISC!M191</f>
        <v>0</v>
      </c>
      <c r="E1549" s="293">
        <f>MISC!Q191</f>
        <v>0</v>
      </c>
      <c r="F1549" s="293">
        <f>MISC!R191</f>
        <v>0</v>
      </c>
      <c r="G1549" s="293"/>
      <c r="H1549" s="293"/>
      <c r="I1549" s="293"/>
      <c r="J1549" s="293"/>
      <c r="K1549" s="293"/>
      <c r="L1549" s="293"/>
      <c r="M1549" s="293"/>
      <c r="N1549" s="293"/>
      <c r="O1549" s="293"/>
      <c r="P1549" s="293"/>
    </row>
    <row r="1550" spans="1:16" x14ac:dyDescent="0.25">
      <c r="A1550" s="39" t="str">
        <f>COVID!A20</f>
        <v>COVID</v>
      </c>
      <c r="B1550" s="39">
        <f>COVID!C20</f>
        <v>3022002</v>
      </c>
      <c r="C1550" s="39" t="str">
        <f>COVID!D20</f>
        <v>Barnfield School</v>
      </c>
      <c r="D1550" s="39" t="str">
        <f>COVID!M20</f>
        <v>RecPrem</v>
      </c>
      <c r="E1550" s="294">
        <f>COVID!Q20</f>
        <v>0</v>
      </c>
      <c r="F1550" s="294">
        <f>COVID!R20</f>
        <v>4350</v>
      </c>
      <c r="G1550" s="294"/>
      <c r="H1550" s="294"/>
      <c r="I1550" s="294"/>
      <c r="J1550" s="294"/>
      <c r="K1550" s="294"/>
      <c r="L1550" s="294"/>
      <c r="M1550" s="294"/>
      <c r="N1550" s="294"/>
      <c r="O1550" s="294"/>
      <c r="P1550" s="294"/>
    </row>
    <row r="1551" spans="1:16" x14ac:dyDescent="0.25">
      <c r="A1551" s="39" t="str">
        <f>COVID!A21</f>
        <v>COVID</v>
      </c>
      <c r="B1551" s="39">
        <f>COVID!C21</f>
        <v>3022003</v>
      </c>
      <c r="C1551" s="39" t="str">
        <f>COVID!D21</f>
        <v>Bell Lane Primary School</v>
      </c>
      <c r="D1551" s="39" t="str">
        <f>COVID!M21</f>
        <v>RecPrem</v>
      </c>
      <c r="E1551" s="294">
        <f>COVID!Q21</f>
        <v>0</v>
      </c>
      <c r="F1551" s="294">
        <f>COVID!R21</f>
        <v>5038.75</v>
      </c>
      <c r="G1551" s="294"/>
      <c r="H1551" s="294"/>
      <c r="I1551" s="294"/>
      <c r="J1551" s="294"/>
      <c r="K1551" s="294"/>
      <c r="L1551" s="294"/>
      <c r="M1551" s="294"/>
      <c r="N1551" s="294"/>
      <c r="O1551" s="294"/>
      <c r="P1551" s="294"/>
    </row>
    <row r="1552" spans="1:16" x14ac:dyDescent="0.25">
      <c r="A1552" s="39" t="str">
        <f>COVID!A22</f>
        <v>COVID</v>
      </c>
      <c r="B1552" s="39">
        <f>COVID!C22</f>
        <v>3022007</v>
      </c>
      <c r="C1552" s="39" t="str">
        <f>COVID!D22</f>
        <v>Brookland Junior School</v>
      </c>
      <c r="D1552" s="39" t="str">
        <f>COVID!M22</f>
        <v>RecPrem</v>
      </c>
      <c r="E1552" s="294">
        <f>COVID!Q22</f>
        <v>0</v>
      </c>
      <c r="F1552" s="294">
        <f>COVID!R22</f>
        <v>2646.25</v>
      </c>
      <c r="G1552" s="294"/>
      <c r="H1552" s="294"/>
      <c r="I1552" s="294"/>
      <c r="J1552" s="294"/>
      <c r="K1552" s="294"/>
      <c r="L1552" s="294"/>
      <c r="M1552" s="294"/>
      <c r="N1552" s="294"/>
      <c r="O1552" s="294"/>
      <c r="P1552" s="294"/>
    </row>
    <row r="1553" spans="1:16" x14ac:dyDescent="0.25">
      <c r="A1553" s="39" t="str">
        <f>COVID!A23</f>
        <v>COVID</v>
      </c>
      <c r="B1553" s="39">
        <f>COVID!C23</f>
        <v>3022008</v>
      </c>
      <c r="C1553" s="39" t="str">
        <f>COVID!D23</f>
        <v>Brookland Infant  &amp; Nursery School</v>
      </c>
      <c r="D1553" s="39" t="str">
        <f>COVID!M23</f>
        <v>RecPrem</v>
      </c>
      <c r="E1553" s="294">
        <f>COVID!Q23</f>
        <v>0</v>
      </c>
      <c r="F1553" s="294">
        <f>COVID!R23</f>
        <v>1631.25</v>
      </c>
      <c r="G1553" s="294"/>
      <c r="H1553" s="294"/>
      <c r="I1553" s="294"/>
      <c r="J1553" s="294"/>
      <c r="K1553" s="294"/>
      <c r="L1553" s="294"/>
      <c r="M1553" s="294"/>
      <c r="N1553" s="294"/>
      <c r="O1553" s="294"/>
      <c r="P1553" s="294"/>
    </row>
    <row r="1554" spans="1:16" x14ac:dyDescent="0.25">
      <c r="A1554" s="39" t="str">
        <f>COVID!A24</f>
        <v>COVID</v>
      </c>
      <c r="B1554" s="39">
        <f>COVID!C24</f>
        <v>3022009</v>
      </c>
      <c r="C1554" s="39" t="str">
        <f>COVID!D24</f>
        <v>Brunswick Park Primary &amp; Nursery School</v>
      </c>
      <c r="D1554" s="39" t="str">
        <f>COVID!M24</f>
        <v>RecPrem</v>
      </c>
      <c r="E1554" s="294">
        <f>COVID!Q24</f>
        <v>0</v>
      </c>
      <c r="F1554" s="294">
        <f>COVID!R24</f>
        <v>3045</v>
      </c>
      <c r="G1554" s="294"/>
      <c r="H1554" s="294"/>
      <c r="I1554" s="294"/>
      <c r="J1554" s="294"/>
      <c r="K1554" s="294"/>
      <c r="L1554" s="294"/>
      <c r="M1554" s="294"/>
      <c r="N1554" s="294"/>
      <c r="O1554" s="294"/>
      <c r="P1554" s="294"/>
    </row>
    <row r="1555" spans="1:16" x14ac:dyDescent="0.25">
      <c r="A1555" s="39" t="str">
        <f>COVID!A25</f>
        <v>COVID</v>
      </c>
      <c r="B1555" s="39">
        <f>COVID!C25</f>
        <v>3022011</v>
      </c>
      <c r="C1555" s="39" t="str">
        <f>COVID!D25</f>
        <v>Church Hill Primary School</v>
      </c>
      <c r="D1555" s="39" t="str">
        <f>COVID!M25</f>
        <v>RecPrem</v>
      </c>
      <c r="E1555" s="294">
        <f>COVID!Q25</f>
        <v>0</v>
      </c>
      <c r="F1555" s="294">
        <f>COVID!R25</f>
        <v>1268.75</v>
      </c>
      <c r="G1555" s="294"/>
      <c r="H1555" s="294"/>
      <c r="I1555" s="294"/>
      <c r="J1555" s="294"/>
      <c r="K1555" s="294"/>
      <c r="L1555" s="294"/>
      <c r="M1555" s="294"/>
      <c r="N1555" s="294"/>
      <c r="O1555" s="294"/>
      <c r="P1555" s="294"/>
    </row>
    <row r="1556" spans="1:16" x14ac:dyDescent="0.25">
      <c r="A1556" s="39" t="str">
        <f>COVID!A26</f>
        <v>COVID</v>
      </c>
      <c r="B1556" s="39">
        <f>COVID!C26</f>
        <v>3022014</v>
      </c>
      <c r="C1556" s="39" t="str">
        <f>COVID!D26</f>
        <v>Colindale School</v>
      </c>
      <c r="D1556" s="39" t="str">
        <f>COVID!M26</f>
        <v>RecPrem</v>
      </c>
      <c r="E1556" s="294">
        <f>COVID!Q26</f>
        <v>0</v>
      </c>
      <c r="F1556" s="294">
        <f>COVID!R26</f>
        <v>7648</v>
      </c>
      <c r="G1556" s="294"/>
      <c r="H1556" s="294"/>
      <c r="I1556" s="294"/>
      <c r="J1556" s="294"/>
      <c r="K1556" s="294"/>
      <c r="L1556" s="294"/>
      <c r="M1556" s="294"/>
      <c r="N1556" s="294"/>
      <c r="O1556" s="294"/>
      <c r="P1556" s="294"/>
    </row>
    <row r="1557" spans="1:16" x14ac:dyDescent="0.25">
      <c r="A1557" s="39" t="str">
        <f>COVID!A27</f>
        <v>COVID</v>
      </c>
      <c r="B1557" s="39">
        <f>COVID!C27</f>
        <v>3022015</v>
      </c>
      <c r="C1557" s="39" t="str">
        <f>COVID!D27</f>
        <v>Coppetts Wood</v>
      </c>
      <c r="D1557" s="39" t="str">
        <f>COVID!M27</f>
        <v>RecPrem</v>
      </c>
      <c r="E1557" s="294">
        <f>COVID!Q27</f>
        <v>0</v>
      </c>
      <c r="F1557" s="294">
        <f>COVID!R27</f>
        <v>2810.25</v>
      </c>
      <c r="G1557" s="294"/>
      <c r="H1557" s="294"/>
      <c r="I1557" s="294"/>
      <c r="J1557" s="294"/>
      <c r="K1557" s="294"/>
      <c r="L1557" s="294"/>
      <c r="M1557" s="294"/>
      <c r="N1557" s="294"/>
      <c r="O1557" s="294"/>
      <c r="P1557" s="294"/>
    </row>
    <row r="1558" spans="1:16" x14ac:dyDescent="0.25">
      <c r="A1558" s="39" t="str">
        <f>COVID!A28</f>
        <v>COVID</v>
      </c>
      <c r="B1558" s="39">
        <f>COVID!C28</f>
        <v>3022016</v>
      </c>
      <c r="C1558" s="39" t="str">
        <f>COVID!D28</f>
        <v>Courtland School</v>
      </c>
      <c r="D1558" s="39" t="str">
        <f>COVID!M28</f>
        <v>RecPrem</v>
      </c>
      <c r="E1558" s="294">
        <f>COVID!Q28</f>
        <v>0</v>
      </c>
      <c r="F1558" s="294">
        <f>COVID!R28</f>
        <v>725</v>
      </c>
      <c r="G1558" s="294"/>
      <c r="H1558" s="294"/>
      <c r="I1558" s="294"/>
      <c r="J1558" s="294"/>
      <c r="K1558" s="294"/>
      <c r="L1558" s="294"/>
      <c r="M1558" s="294"/>
      <c r="N1558" s="294"/>
      <c r="O1558" s="294"/>
      <c r="P1558" s="294"/>
    </row>
    <row r="1559" spans="1:16" x14ac:dyDescent="0.25">
      <c r="A1559" s="39" t="str">
        <f>COVID!A29</f>
        <v>COVID</v>
      </c>
      <c r="B1559" s="39">
        <f>COVID!C29</f>
        <v>3022017</v>
      </c>
      <c r="C1559" s="39" t="str">
        <f>COVID!D29</f>
        <v>Cromer Road Primary School</v>
      </c>
      <c r="D1559" s="39" t="str">
        <f>COVID!M29</f>
        <v>RecPrem</v>
      </c>
      <c r="E1559" s="294">
        <f>COVID!Q29</f>
        <v>0</v>
      </c>
      <c r="F1559" s="294">
        <f>COVID!R29</f>
        <v>3588.75</v>
      </c>
      <c r="G1559" s="294"/>
      <c r="H1559" s="294"/>
      <c r="I1559" s="294"/>
      <c r="J1559" s="294"/>
      <c r="K1559" s="294"/>
      <c r="L1559" s="294"/>
      <c r="M1559" s="294"/>
      <c r="N1559" s="294"/>
      <c r="O1559" s="294"/>
      <c r="P1559" s="294"/>
    </row>
    <row r="1560" spans="1:16" x14ac:dyDescent="0.25">
      <c r="A1560" s="39" t="str">
        <f>COVID!A30</f>
        <v>COVID</v>
      </c>
      <c r="B1560" s="39">
        <f>COVID!C30</f>
        <v>3022019</v>
      </c>
      <c r="C1560" s="39" t="str">
        <f>COVID!D30</f>
        <v>Deansbrook Infant School</v>
      </c>
      <c r="D1560" s="39" t="str">
        <f>COVID!M30</f>
        <v>RecPrem</v>
      </c>
      <c r="E1560" s="294">
        <f>COVID!Q30</f>
        <v>0</v>
      </c>
      <c r="F1560" s="294">
        <f>COVID!R30</f>
        <v>1413.75</v>
      </c>
      <c r="G1560" s="294"/>
      <c r="H1560" s="294"/>
      <c r="I1560" s="294"/>
      <c r="J1560" s="294"/>
      <c r="K1560" s="294"/>
      <c r="L1560" s="294"/>
      <c r="M1560" s="294"/>
      <c r="N1560" s="294"/>
      <c r="O1560" s="294"/>
      <c r="P1560" s="294"/>
    </row>
    <row r="1561" spans="1:16" x14ac:dyDescent="0.25">
      <c r="A1561" s="39" t="str">
        <f>COVID!A31</f>
        <v>COVID</v>
      </c>
      <c r="B1561" s="39">
        <f>COVID!C31</f>
        <v>3022021</v>
      </c>
      <c r="C1561" s="39" t="str">
        <f>COVID!D31</f>
        <v>Dollis Primary School</v>
      </c>
      <c r="D1561" s="39" t="str">
        <f>COVID!M31</f>
        <v>RecPrem</v>
      </c>
      <c r="E1561" s="294">
        <f>COVID!Q31</f>
        <v>0</v>
      </c>
      <c r="F1561" s="294">
        <f>COVID!R31</f>
        <v>5220</v>
      </c>
      <c r="G1561" s="294"/>
      <c r="H1561" s="294"/>
      <c r="I1561" s="294"/>
      <c r="J1561" s="294"/>
      <c r="K1561" s="294"/>
      <c r="L1561" s="294"/>
      <c r="M1561" s="294"/>
      <c r="N1561" s="294"/>
      <c r="O1561" s="294"/>
      <c r="P1561" s="294"/>
    </row>
    <row r="1562" spans="1:16" x14ac:dyDescent="0.25">
      <c r="A1562" s="39" t="str">
        <f>COVID!A32</f>
        <v>COVID</v>
      </c>
      <c r="B1562" s="39">
        <f>COVID!C32</f>
        <v>3022023</v>
      </c>
      <c r="C1562" s="39" t="str">
        <f>COVID!D32</f>
        <v>Edgware Primary School</v>
      </c>
      <c r="D1562" s="39" t="str">
        <f>COVID!M32</f>
        <v>RecPrem</v>
      </c>
      <c r="E1562" s="294">
        <f>COVID!Q32</f>
        <v>0</v>
      </c>
      <c r="F1562" s="294">
        <f>COVID!R32</f>
        <v>7123.25</v>
      </c>
      <c r="G1562" s="294"/>
      <c r="H1562" s="294"/>
      <c r="I1562" s="294"/>
      <c r="J1562" s="294"/>
      <c r="K1562" s="294"/>
      <c r="L1562" s="294"/>
      <c r="M1562" s="294"/>
      <c r="N1562" s="294"/>
      <c r="O1562" s="294"/>
      <c r="P1562" s="294"/>
    </row>
    <row r="1563" spans="1:16" x14ac:dyDescent="0.25">
      <c r="A1563" s="39" t="str">
        <f>COVID!A33</f>
        <v>COVID</v>
      </c>
      <c r="B1563" s="39">
        <f>COVID!C33</f>
        <v>3022024</v>
      </c>
      <c r="C1563" s="39" t="str">
        <f>COVID!D33</f>
        <v>Fairway Primary School</v>
      </c>
      <c r="D1563" s="39" t="str">
        <f>COVID!M33</f>
        <v>RecPrem</v>
      </c>
      <c r="E1563" s="294">
        <f>COVID!Q33</f>
        <v>0</v>
      </c>
      <c r="F1563" s="294">
        <f>COVID!R33</f>
        <v>2447</v>
      </c>
      <c r="G1563" s="294"/>
      <c r="H1563" s="294"/>
      <c r="I1563" s="294"/>
      <c r="J1563" s="294"/>
      <c r="K1563" s="294"/>
      <c r="L1563" s="294"/>
      <c r="M1563" s="294"/>
      <c r="N1563" s="294"/>
      <c r="O1563" s="294"/>
      <c r="P1563" s="294"/>
    </row>
    <row r="1564" spans="1:16" x14ac:dyDescent="0.25">
      <c r="A1564" s="39" t="str">
        <f>COVID!A34</f>
        <v>COVID</v>
      </c>
      <c r="B1564" s="39">
        <f>COVID!C34</f>
        <v>3022025</v>
      </c>
      <c r="C1564" s="39" t="str">
        <f>COVID!D34</f>
        <v>Foulds</v>
      </c>
      <c r="D1564" s="39" t="str">
        <f>COVID!M34</f>
        <v>RecPrem</v>
      </c>
      <c r="E1564" s="294">
        <f>COVID!Q34</f>
        <v>0</v>
      </c>
      <c r="F1564" s="294">
        <f>COVID!R34</f>
        <v>500</v>
      </c>
      <c r="G1564" s="294"/>
      <c r="H1564" s="294"/>
      <c r="I1564" s="294"/>
      <c r="J1564" s="294"/>
      <c r="K1564" s="294"/>
      <c r="L1564" s="294"/>
      <c r="M1564" s="294"/>
      <c r="N1564" s="294"/>
      <c r="O1564" s="294"/>
      <c r="P1564" s="294"/>
    </row>
    <row r="1565" spans="1:16" x14ac:dyDescent="0.25">
      <c r="A1565" s="39" t="str">
        <f>COVID!A35</f>
        <v>COVID</v>
      </c>
      <c r="B1565" s="39">
        <f>COVID!C35</f>
        <v>3022026</v>
      </c>
      <c r="C1565" s="39" t="str">
        <f>COVID!D35</f>
        <v>Frith Manor School</v>
      </c>
      <c r="D1565" s="39" t="str">
        <f>COVID!M35</f>
        <v>RecPrem</v>
      </c>
      <c r="E1565" s="294">
        <f>COVID!Q35</f>
        <v>0</v>
      </c>
      <c r="F1565" s="294">
        <f>COVID!R35</f>
        <v>2501.25</v>
      </c>
      <c r="G1565" s="294"/>
      <c r="H1565" s="294"/>
      <c r="I1565" s="294"/>
      <c r="J1565" s="294"/>
      <c r="K1565" s="294"/>
      <c r="L1565" s="294"/>
      <c r="M1565" s="294"/>
      <c r="N1565" s="294"/>
      <c r="O1565" s="294"/>
      <c r="P1565" s="294"/>
    </row>
    <row r="1566" spans="1:16" x14ac:dyDescent="0.25">
      <c r="A1566" s="39" t="str">
        <f>COVID!A36</f>
        <v>COVID</v>
      </c>
      <c r="B1566" s="39">
        <f>COVID!C36</f>
        <v>3022027</v>
      </c>
      <c r="C1566" s="39" t="str">
        <f>COVID!D36</f>
        <v>Garden Suburb Junior</v>
      </c>
      <c r="D1566" s="39" t="str">
        <f>COVID!M36</f>
        <v>RecPrem</v>
      </c>
      <c r="E1566" s="294">
        <f>COVID!Q36</f>
        <v>0</v>
      </c>
      <c r="F1566" s="294">
        <f>COVID!R36</f>
        <v>2428.75</v>
      </c>
      <c r="G1566" s="294"/>
      <c r="H1566" s="294"/>
      <c r="I1566" s="294"/>
      <c r="J1566" s="294"/>
      <c r="K1566" s="294"/>
      <c r="L1566" s="294"/>
      <c r="M1566" s="294"/>
      <c r="N1566" s="294"/>
      <c r="O1566" s="294"/>
      <c r="P1566" s="294"/>
    </row>
    <row r="1567" spans="1:16" x14ac:dyDescent="0.25">
      <c r="A1567" s="39" t="str">
        <f>COVID!A37</f>
        <v>COVID</v>
      </c>
      <c r="B1567" s="39">
        <f>COVID!C37</f>
        <v>3022028</v>
      </c>
      <c r="C1567" s="39" t="str">
        <f>COVID!D37</f>
        <v>Garden Suburb Infant School</v>
      </c>
      <c r="D1567" s="39" t="str">
        <f>COVID!M37</f>
        <v>RecPrem</v>
      </c>
      <c r="E1567" s="294">
        <f>COVID!Q37</f>
        <v>0</v>
      </c>
      <c r="F1567" s="294">
        <f>COVID!R37</f>
        <v>1740</v>
      </c>
      <c r="G1567" s="294"/>
      <c r="H1567" s="294"/>
      <c r="I1567" s="294"/>
      <c r="J1567" s="294"/>
      <c r="K1567" s="294"/>
      <c r="L1567" s="294"/>
      <c r="M1567" s="294"/>
      <c r="N1567" s="294"/>
      <c r="O1567" s="294"/>
      <c r="P1567" s="294"/>
    </row>
    <row r="1568" spans="1:16" x14ac:dyDescent="0.25">
      <c r="A1568" s="39" t="str">
        <f>COVID!A38</f>
        <v>COVID</v>
      </c>
      <c r="B1568" s="39">
        <f>COVID!C38</f>
        <v>3022029</v>
      </c>
      <c r="C1568" s="39" t="str">
        <f>COVID!D38</f>
        <v>Goldbeaters Primary School</v>
      </c>
      <c r="D1568" s="39" t="str">
        <f>COVID!M38</f>
        <v>RecPrem</v>
      </c>
      <c r="E1568" s="294">
        <f>COVID!Q38</f>
        <v>0</v>
      </c>
      <c r="F1568" s="294">
        <f>COVID!R38</f>
        <v>5655</v>
      </c>
      <c r="G1568" s="294"/>
      <c r="H1568" s="294"/>
      <c r="I1568" s="294"/>
      <c r="J1568" s="294"/>
      <c r="K1568" s="294"/>
      <c r="L1568" s="294"/>
      <c r="M1568" s="294"/>
      <c r="N1568" s="294"/>
      <c r="O1568" s="294"/>
      <c r="P1568" s="294"/>
    </row>
    <row r="1569" spans="1:16" x14ac:dyDescent="0.25">
      <c r="A1569" s="39" t="str">
        <f>COVID!A39</f>
        <v>COVID</v>
      </c>
      <c r="B1569" s="39">
        <f>COVID!C39</f>
        <v>3022031</v>
      </c>
      <c r="C1569" s="39" t="str">
        <f>COVID!D39</f>
        <v>Hollickwood JMI School</v>
      </c>
      <c r="D1569" s="39" t="str">
        <f>COVID!M39</f>
        <v>RecPrem</v>
      </c>
      <c r="E1569" s="294">
        <f>COVID!Q39</f>
        <v>0</v>
      </c>
      <c r="F1569" s="294">
        <f>COVID!R39</f>
        <v>2211.25</v>
      </c>
      <c r="G1569" s="294"/>
      <c r="H1569" s="294"/>
      <c r="I1569" s="294"/>
      <c r="J1569" s="294"/>
      <c r="K1569" s="294"/>
      <c r="L1569" s="294"/>
      <c r="M1569" s="294"/>
      <c r="N1569" s="294"/>
      <c r="O1569" s="294"/>
      <c r="P1569" s="294"/>
    </row>
    <row r="1570" spans="1:16" x14ac:dyDescent="0.25">
      <c r="A1570" s="39" t="str">
        <f>COVID!A40</f>
        <v>COVID</v>
      </c>
      <c r="B1570" s="39">
        <f>COVID!C40</f>
        <v>3022032</v>
      </c>
      <c r="C1570" s="39" t="str">
        <f>COVID!D40</f>
        <v>Holly Park School</v>
      </c>
      <c r="D1570" s="39" t="str">
        <f>COVID!M40</f>
        <v>RecPrem</v>
      </c>
      <c r="E1570" s="294">
        <f>COVID!Q40</f>
        <v>0</v>
      </c>
      <c r="F1570" s="294">
        <f>COVID!R40</f>
        <v>3117.5</v>
      </c>
      <c r="G1570" s="294"/>
      <c r="H1570" s="294"/>
      <c r="I1570" s="294"/>
      <c r="J1570" s="294"/>
      <c r="K1570" s="294"/>
      <c r="L1570" s="294"/>
      <c r="M1570" s="294"/>
      <c r="N1570" s="294"/>
      <c r="O1570" s="294"/>
      <c r="P1570" s="294"/>
    </row>
    <row r="1571" spans="1:16" x14ac:dyDescent="0.25">
      <c r="A1571" s="39" t="str">
        <f>COVID!A41</f>
        <v>COVID</v>
      </c>
      <c r="B1571" s="39">
        <f>COVID!C41</f>
        <v>3022036</v>
      </c>
      <c r="C1571" s="39" t="str">
        <f>COVID!D41</f>
        <v>Livingstone School</v>
      </c>
      <c r="D1571" s="39" t="str">
        <f>COVID!M41</f>
        <v>RecPrem</v>
      </c>
      <c r="E1571" s="294">
        <f>COVID!Q41</f>
        <v>0</v>
      </c>
      <c r="F1571" s="294">
        <f>COVID!R41</f>
        <v>4176.75</v>
      </c>
      <c r="G1571" s="294"/>
      <c r="H1571" s="294"/>
      <c r="I1571" s="294"/>
      <c r="J1571" s="294"/>
      <c r="K1571" s="294"/>
      <c r="L1571" s="294"/>
      <c r="M1571" s="294"/>
      <c r="N1571" s="294"/>
      <c r="O1571" s="294"/>
      <c r="P1571" s="294"/>
    </row>
    <row r="1572" spans="1:16" x14ac:dyDescent="0.25">
      <c r="A1572" s="39" t="str">
        <f>COVID!A42</f>
        <v>COVID</v>
      </c>
      <c r="B1572" s="39">
        <f>COVID!C42</f>
        <v>3022037</v>
      </c>
      <c r="C1572" s="39" t="str">
        <f>COVID!D42</f>
        <v>Manorside Primary School</v>
      </c>
      <c r="D1572" s="39" t="str">
        <f>COVID!M42</f>
        <v>RecPrem</v>
      </c>
      <c r="E1572" s="294">
        <f>COVID!Q42</f>
        <v>0</v>
      </c>
      <c r="F1572" s="294">
        <f>COVID!R42</f>
        <v>1558.75</v>
      </c>
      <c r="G1572" s="294"/>
      <c r="H1572" s="294"/>
      <c r="I1572" s="294"/>
      <c r="J1572" s="294"/>
      <c r="K1572" s="294"/>
      <c r="L1572" s="294"/>
      <c r="M1572" s="294"/>
      <c r="N1572" s="294"/>
      <c r="O1572" s="294"/>
      <c r="P1572" s="294"/>
    </row>
    <row r="1573" spans="1:16" x14ac:dyDescent="0.25">
      <c r="A1573" s="39" t="str">
        <f>COVID!A43</f>
        <v>COVID</v>
      </c>
      <c r="B1573" s="39">
        <f>COVID!C43</f>
        <v>3022042</v>
      </c>
      <c r="C1573" s="39" t="str">
        <f>COVID!D43</f>
        <v>Monkfrith School</v>
      </c>
      <c r="D1573" s="39" t="str">
        <f>COVID!M43</f>
        <v>RecPrem</v>
      </c>
      <c r="E1573" s="294">
        <f>COVID!Q43</f>
        <v>0</v>
      </c>
      <c r="F1573" s="294">
        <f>COVID!R43</f>
        <v>1268.75</v>
      </c>
      <c r="G1573" s="294"/>
      <c r="H1573" s="294"/>
      <c r="I1573" s="294"/>
      <c r="J1573" s="294"/>
      <c r="K1573" s="294"/>
      <c r="L1573" s="294"/>
      <c r="M1573" s="294"/>
      <c r="N1573" s="294"/>
      <c r="O1573" s="294"/>
      <c r="P1573" s="294"/>
    </row>
    <row r="1574" spans="1:16" x14ac:dyDescent="0.25">
      <c r="A1574" s="39" t="str">
        <f>COVID!A44</f>
        <v>COVID</v>
      </c>
      <c r="B1574" s="39">
        <f>COVID!C44</f>
        <v>3022043</v>
      </c>
      <c r="C1574" s="39" t="str">
        <f>COVID!D44</f>
        <v>Moss Hall Junior School</v>
      </c>
      <c r="D1574" s="39" t="str">
        <f>COVID!M44</f>
        <v>RecPrem</v>
      </c>
      <c r="E1574" s="294">
        <f>COVID!Q44</f>
        <v>0</v>
      </c>
      <c r="F1574" s="294">
        <f>COVID!R44</f>
        <v>3371.25</v>
      </c>
      <c r="G1574" s="294"/>
      <c r="H1574" s="294"/>
      <c r="I1574" s="294"/>
      <c r="J1574" s="294"/>
      <c r="K1574" s="294"/>
      <c r="L1574" s="294"/>
      <c r="M1574" s="294"/>
      <c r="N1574" s="294"/>
      <c r="O1574" s="294"/>
      <c r="P1574" s="294"/>
    </row>
    <row r="1575" spans="1:16" x14ac:dyDescent="0.25">
      <c r="A1575" s="39" t="str">
        <f>COVID!A45</f>
        <v>COVID</v>
      </c>
      <c r="B1575" s="39">
        <f>COVID!C45</f>
        <v>3022044</v>
      </c>
      <c r="C1575" s="39" t="str">
        <f>COVID!D45</f>
        <v>Moss Hall Infant School</v>
      </c>
      <c r="D1575" s="39" t="str">
        <f>COVID!M45</f>
        <v>RecPrem</v>
      </c>
      <c r="E1575" s="294">
        <f>COVID!Q45</f>
        <v>0</v>
      </c>
      <c r="F1575" s="294">
        <f>COVID!R45</f>
        <v>1196.25</v>
      </c>
      <c r="G1575" s="294"/>
      <c r="H1575" s="294"/>
      <c r="I1575" s="294"/>
      <c r="J1575" s="294"/>
      <c r="K1575" s="294"/>
      <c r="L1575" s="294"/>
      <c r="M1575" s="294"/>
      <c r="N1575" s="294"/>
      <c r="O1575" s="294"/>
      <c r="P1575" s="294"/>
    </row>
    <row r="1576" spans="1:16" x14ac:dyDescent="0.25">
      <c r="A1576" s="39" t="str">
        <f>COVID!A46</f>
        <v>COVID</v>
      </c>
      <c r="B1576" s="39">
        <f>COVID!C46</f>
        <v>3022045</v>
      </c>
      <c r="C1576" s="39" t="str">
        <f>COVID!D46</f>
        <v>Northside School</v>
      </c>
      <c r="D1576" s="39" t="str">
        <f>COVID!M46</f>
        <v>RecPrem</v>
      </c>
      <c r="E1576" s="294">
        <f>COVID!Q46</f>
        <v>0</v>
      </c>
      <c r="F1576" s="294">
        <f>COVID!R46</f>
        <v>1667.5</v>
      </c>
      <c r="G1576" s="294"/>
      <c r="H1576" s="294"/>
      <c r="I1576" s="294"/>
      <c r="J1576" s="294"/>
      <c r="K1576" s="294"/>
      <c r="L1576" s="294"/>
      <c r="M1576" s="294"/>
      <c r="N1576" s="294"/>
      <c r="O1576" s="294"/>
      <c r="P1576" s="294"/>
    </row>
    <row r="1577" spans="1:16" x14ac:dyDescent="0.25">
      <c r="A1577" s="39" t="str">
        <f>COVID!A47</f>
        <v>COVID</v>
      </c>
      <c r="B1577" s="39">
        <f>COVID!C47</f>
        <v>3022053</v>
      </c>
      <c r="C1577" s="39" t="str">
        <f>COVID!D47</f>
        <v>Noam Primary School</v>
      </c>
      <c r="D1577" s="39" t="str">
        <f>COVID!M47</f>
        <v>RecPrem</v>
      </c>
      <c r="E1577" s="294">
        <f>COVID!Q47</f>
        <v>0</v>
      </c>
      <c r="F1577" s="294">
        <f>COVID!R47</f>
        <v>500</v>
      </c>
      <c r="G1577" s="294"/>
      <c r="H1577" s="294"/>
      <c r="I1577" s="294"/>
      <c r="J1577" s="294"/>
      <c r="K1577" s="294"/>
      <c r="L1577" s="294"/>
      <c r="M1577" s="294"/>
      <c r="N1577" s="294"/>
      <c r="O1577" s="294"/>
      <c r="P1577" s="294"/>
    </row>
    <row r="1578" spans="1:16" x14ac:dyDescent="0.25">
      <c r="A1578" s="39" t="str">
        <f>COVID!A48</f>
        <v>COVID</v>
      </c>
      <c r="B1578" s="39">
        <f>COVID!C48</f>
        <v>3022054</v>
      </c>
      <c r="C1578" s="39" t="str">
        <f>COVID!D48</f>
        <v>Woodridge  Primary School</v>
      </c>
      <c r="D1578" s="39" t="str">
        <f>COVID!M48</f>
        <v>RecPrem</v>
      </c>
      <c r="E1578" s="294">
        <f>COVID!Q48</f>
        <v>0</v>
      </c>
      <c r="F1578" s="294">
        <f>COVID!R48</f>
        <v>500</v>
      </c>
      <c r="G1578" s="294"/>
      <c r="H1578" s="294"/>
      <c r="I1578" s="294"/>
      <c r="J1578" s="294"/>
      <c r="K1578" s="294"/>
      <c r="L1578" s="294"/>
      <c r="M1578" s="294"/>
      <c r="N1578" s="294"/>
      <c r="O1578" s="294"/>
      <c r="P1578" s="294"/>
    </row>
    <row r="1579" spans="1:16" x14ac:dyDescent="0.25">
      <c r="A1579" s="39" t="str">
        <f>COVID!A49</f>
        <v>COVID</v>
      </c>
      <c r="B1579" s="39">
        <f>COVID!C49</f>
        <v>3022055</v>
      </c>
      <c r="C1579" s="39" t="str">
        <f>COVID!D49</f>
        <v>Tudor School</v>
      </c>
      <c r="D1579" s="39" t="str">
        <f>COVID!M49</f>
        <v>RecPrem</v>
      </c>
      <c r="E1579" s="294">
        <f>COVID!Q49</f>
        <v>0</v>
      </c>
      <c r="F1579" s="294">
        <f>COVID!R49</f>
        <v>2791.25</v>
      </c>
      <c r="G1579" s="294"/>
      <c r="H1579" s="294"/>
      <c r="I1579" s="294"/>
      <c r="J1579" s="294"/>
      <c r="K1579" s="294"/>
      <c r="L1579" s="294"/>
      <c r="M1579" s="294"/>
      <c r="N1579" s="294"/>
      <c r="O1579" s="294"/>
      <c r="P1579" s="294"/>
    </row>
    <row r="1580" spans="1:16" x14ac:dyDescent="0.25">
      <c r="A1580" s="39" t="str">
        <f>COVID!A50</f>
        <v>COVID</v>
      </c>
      <c r="B1580" s="39">
        <f>COVID!C50</f>
        <v>3022057</v>
      </c>
      <c r="C1580" s="39" t="str">
        <f>COVID!D50</f>
        <v>Underhill School</v>
      </c>
      <c r="D1580" s="39" t="str">
        <f>COVID!M50</f>
        <v>RecPrem</v>
      </c>
      <c r="E1580" s="294">
        <f>COVID!Q50</f>
        <v>0</v>
      </c>
      <c r="F1580" s="294">
        <f>COVID!R50</f>
        <v>6597.5</v>
      </c>
      <c r="G1580" s="294"/>
      <c r="H1580" s="294"/>
      <c r="I1580" s="294"/>
      <c r="J1580" s="294"/>
      <c r="K1580" s="294"/>
      <c r="L1580" s="294"/>
      <c r="M1580" s="294"/>
      <c r="N1580" s="294"/>
      <c r="O1580" s="294"/>
      <c r="P1580" s="294"/>
    </row>
    <row r="1581" spans="1:16" x14ac:dyDescent="0.25">
      <c r="A1581" s="39" t="str">
        <f>COVID!A51</f>
        <v>COVID</v>
      </c>
      <c r="B1581" s="39">
        <f>COVID!C51</f>
        <v>3022060</v>
      </c>
      <c r="C1581" s="39" t="str">
        <f>COVID!D51</f>
        <v>Whitings Hill Primary School</v>
      </c>
      <c r="D1581" s="39" t="str">
        <f>COVID!M51</f>
        <v>RecPrem</v>
      </c>
      <c r="E1581" s="294">
        <f>COVID!Q51</f>
        <v>0</v>
      </c>
      <c r="F1581" s="294">
        <f>COVID!R51</f>
        <v>4785</v>
      </c>
      <c r="G1581" s="294"/>
      <c r="H1581" s="294"/>
      <c r="I1581" s="294"/>
      <c r="J1581" s="294"/>
      <c r="K1581" s="294"/>
      <c r="L1581" s="294"/>
      <c r="M1581" s="294"/>
      <c r="N1581" s="294"/>
      <c r="O1581" s="294"/>
      <c r="P1581" s="294"/>
    </row>
    <row r="1582" spans="1:16" x14ac:dyDescent="0.25">
      <c r="A1582" s="39" t="str">
        <f>COVID!A52</f>
        <v>COVID</v>
      </c>
      <c r="B1582" s="39">
        <f>COVID!C52</f>
        <v>3022067</v>
      </c>
      <c r="C1582" s="39" t="str">
        <f>COVID!D52</f>
        <v>Chalgrove Primary School</v>
      </c>
      <c r="D1582" s="39" t="str">
        <f>COVID!M52</f>
        <v>RecPrem</v>
      </c>
      <c r="E1582" s="294">
        <f>COVID!Q52</f>
        <v>0</v>
      </c>
      <c r="F1582" s="294">
        <f>COVID!R52</f>
        <v>2154.5</v>
      </c>
      <c r="G1582" s="294"/>
      <c r="H1582" s="294"/>
      <c r="I1582" s="294"/>
      <c r="J1582" s="294"/>
      <c r="K1582" s="294"/>
      <c r="L1582" s="294"/>
      <c r="M1582" s="294"/>
      <c r="N1582" s="294"/>
      <c r="O1582" s="294"/>
      <c r="P1582" s="294"/>
    </row>
    <row r="1583" spans="1:16" x14ac:dyDescent="0.25">
      <c r="A1583" s="39" t="str">
        <f>COVID!A53</f>
        <v>COVID</v>
      </c>
      <c r="B1583" s="39">
        <f>COVID!C53</f>
        <v>3022070</v>
      </c>
      <c r="C1583" s="39" t="str">
        <f>COVID!D53</f>
        <v>Sunnyfields Primary School</v>
      </c>
      <c r="D1583" s="39" t="str">
        <f>COVID!M53</f>
        <v>RecPrem</v>
      </c>
      <c r="E1583" s="294">
        <f>COVID!Q53</f>
        <v>0</v>
      </c>
      <c r="F1583" s="294">
        <f>COVID!R53</f>
        <v>2936.25</v>
      </c>
      <c r="G1583" s="294"/>
      <c r="H1583" s="294"/>
      <c r="I1583" s="294"/>
      <c r="J1583" s="294"/>
      <c r="K1583" s="294"/>
      <c r="L1583" s="294"/>
      <c r="M1583" s="294"/>
      <c r="N1583" s="294"/>
      <c r="O1583" s="294"/>
      <c r="P1583" s="294"/>
    </row>
    <row r="1584" spans="1:16" x14ac:dyDescent="0.25">
      <c r="A1584" s="39" t="str">
        <f>COVID!A54</f>
        <v>COVID</v>
      </c>
      <c r="B1584" s="39">
        <f>COVID!C54</f>
        <v>3022071</v>
      </c>
      <c r="C1584" s="39" t="str">
        <f>COVID!D54</f>
        <v>Queenswell Infant and Nursery School</v>
      </c>
      <c r="D1584" s="39" t="str">
        <f>COVID!M54</f>
        <v>RecPrem</v>
      </c>
      <c r="E1584" s="294">
        <f>COVID!Q54</f>
        <v>0</v>
      </c>
      <c r="F1584" s="294">
        <f>COVID!R54</f>
        <v>1268.75</v>
      </c>
      <c r="G1584" s="294"/>
      <c r="H1584" s="294"/>
      <c r="I1584" s="294"/>
      <c r="J1584" s="294"/>
      <c r="K1584" s="294"/>
      <c r="L1584" s="294"/>
      <c r="M1584" s="294"/>
      <c r="N1584" s="294"/>
      <c r="O1584" s="294"/>
      <c r="P1584" s="294"/>
    </row>
    <row r="1585" spans="1:16" x14ac:dyDescent="0.25">
      <c r="A1585" s="39" t="str">
        <f>COVID!A55</f>
        <v>COVID</v>
      </c>
      <c r="B1585" s="39">
        <f>COVID!C55</f>
        <v>3022072</v>
      </c>
      <c r="C1585" s="39" t="str">
        <f>COVID!D55</f>
        <v>Queenswell Junior School</v>
      </c>
      <c r="D1585" s="39" t="str">
        <f>COVID!M55</f>
        <v>RecPrem</v>
      </c>
      <c r="E1585" s="294">
        <f>COVID!Q55</f>
        <v>0</v>
      </c>
      <c r="F1585" s="294">
        <f>COVID!R55</f>
        <v>4168.75</v>
      </c>
      <c r="G1585" s="294"/>
      <c r="H1585" s="294"/>
      <c r="I1585" s="294"/>
      <c r="J1585" s="294"/>
      <c r="K1585" s="294"/>
      <c r="L1585" s="294"/>
      <c r="M1585" s="294"/>
      <c r="N1585" s="294"/>
      <c r="O1585" s="294"/>
      <c r="P1585" s="294"/>
    </row>
    <row r="1586" spans="1:16" x14ac:dyDescent="0.25">
      <c r="A1586" s="39" t="str">
        <f>COVID!A56</f>
        <v>COVID</v>
      </c>
      <c r="B1586" s="39">
        <f>COVID!C56</f>
        <v>3022073</v>
      </c>
      <c r="C1586" s="39" t="str">
        <f>COVID!D56</f>
        <v>Danegrove JMI School</v>
      </c>
      <c r="D1586" s="39" t="str">
        <f>COVID!M56</f>
        <v>RecPrem</v>
      </c>
      <c r="E1586" s="294">
        <f>COVID!Q56</f>
        <v>0</v>
      </c>
      <c r="F1586" s="294">
        <f>COVID!R56</f>
        <v>6271.25</v>
      </c>
      <c r="G1586" s="294"/>
      <c r="H1586" s="294"/>
      <c r="I1586" s="294"/>
      <c r="J1586" s="294"/>
      <c r="K1586" s="294"/>
      <c r="L1586" s="294"/>
      <c r="M1586" s="294"/>
      <c r="N1586" s="294"/>
      <c r="O1586" s="294"/>
      <c r="P1586" s="294"/>
    </row>
    <row r="1587" spans="1:16" x14ac:dyDescent="0.25">
      <c r="A1587" s="39" t="str">
        <f>COVID!A57</f>
        <v>COVID</v>
      </c>
      <c r="B1587" s="39">
        <f>COVID!C57</f>
        <v>3022076</v>
      </c>
      <c r="C1587" s="39" t="str">
        <f>COVID!D57</f>
        <v>Wessex  Gardens Primary School</v>
      </c>
      <c r="D1587" s="39" t="str">
        <f>COVID!M57</f>
        <v>RecPrem</v>
      </c>
      <c r="E1587" s="294">
        <f>COVID!Q57</f>
        <v>0</v>
      </c>
      <c r="F1587" s="294">
        <f>COVID!R57</f>
        <v>4386.25</v>
      </c>
      <c r="G1587" s="294"/>
      <c r="H1587" s="294"/>
      <c r="I1587" s="294"/>
      <c r="J1587" s="294"/>
      <c r="K1587" s="294"/>
      <c r="L1587" s="294"/>
      <c r="M1587" s="294"/>
      <c r="N1587" s="294"/>
      <c r="O1587" s="294"/>
      <c r="P1587" s="294"/>
    </row>
    <row r="1588" spans="1:16" x14ac:dyDescent="0.25">
      <c r="A1588" s="39" t="str">
        <f>COVID!A58</f>
        <v>COVID</v>
      </c>
      <c r="B1588" s="39">
        <f>COVID!C58</f>
        <v>3022077</v>
      </c>
      <c r="C1588" s="39" t="str">
        <f>COVID!D58</f>
        <v>Orion Primary School</v>
      </c>
      <c r="D1588" s="39" t="str">
        <f>COVID!M58</f>
        <v>RecPrem</v>
      </c>
      <c r="E1588" s="294">
        <f>COVID!Q58</f>
        <v>0</v>
      </c>
      <c r="F1588" s="294">
        <f>COVID!R58</f>
        <v>16411</v>
      </c>
      <c r="G1588" s="294"/>
      <c r="H1588" s="294"/>
      <c r="I1588" s="294"/>
      <c r="J1588" s="294"/>
      <c r="K1588" s="294"/>
      <c r="L1588" s="294"/>
      <c r="M1588" s="294"/>
      <c r="N1588" s="294"/>
      <c r="O1588" s="294"/>
      <c r="P1588" s="294"/>
    </row>
    <row r="1589" spans="1:16" x14ac:dyDescent="0.25">
      <c r="A1589" s="39" t="str">
        <f>COVID!A59</f>
        <v>COVID</v>
      </c>
      <c r="B1589" s="39">
        <f>COVID!C59</f>
        <v>3022078</v>
      </c>
      <c r="C1589" s="39" t="str">
        <f>COVID!D59</f>
        <v>Pardes House School</v>
      </c>
      <c r="D1589" s="39" t="str">
        <f>COVID!M59</f>
        <v>RecPrem</v>
      </c>
      <c r="E1589" s="294">
        <f>COVID!Q59</f>
        <v>0</v>
      </c>
      <c r="F1589" s="294">
        <f>COVID!R59</f>
        <v>906.25</v>
      </c>
      <c r="G1589" s="294"/>
      <c r="H1589" s="294"/>
      <c r="I1589" s="294"/>
      <c r="J1589" s="294"/>
      <c r="K1589" s="294"/>
      <c r="L1589" s="294"/>
      <c r="M1589" s="294"/>
      <c r="N1589" s="294"/>
      <c r="O1589" s="294"/>
      <c r="P1589" s="294"/>
    </row>
    <row r="1590" spans="1:16" x14ac:dyDescent="0.25">
      <c r="A1590" s="39" t="str">
        <f>COVID!A60</f>
        <v>COVID</v>
      </c>
      <c r="B1590" s="39">
        <f>COVID!C60</f>
        <v>3022079</v>
      </c>
      <c r="C1590" s="39" t="str">
        <f>COVID!D60</f>
        <v>Beis Yaakov</v>
      </c>
      <c r="D1590" s="39" t="str">
        <f>COVID!M60</f>
        <v>RecPrem</v>
      </c>
      <c r="E1590" s="294">
        <f>COVID!Q60</f>
        <v>0</v>
      </c>
      <c r="F1590" s="294">
        <f>COVID!R60</f>
        <v>978.75</v>
      </c>
      <c r="G1590" s="294"/>
      <c r="H1590" s="294"/>
      <c r="I1590" s="294"/>
      <c r="J1590" s="294"/>
      <c r="K1590" s="294"/>
      <c r="L1590" s="294"/>
      <c r="M1590" s="294"/>
      <c r="N1590" s="294"/>
      <c r="O1590" s="294"/>
      <c r="P1590" s="294"/>
    </row>
    <row r="1591" spans="1:16" x14ac:dyDescent="0.25">
      <c r="A1591" s="39" t="str">
        <f>COVID!A61</f>
        <v>COVID</v>
      </c>
      <c r="B1591" s="39">
        <f>COVID!C61</f>
        <v>3023300</v>
      </c>
      <c r="C1591" s="39" t="str">
        <f>COVID!D61</f>
        <v>All Saints' CE Primary School NW2</v>
      </c>
      <c r="D1591" s="39" t="str">
        <f>COVID!M61</f>
        <v>RecPrem</v>
      </c>
      <c r="E1591" s="294">
        <f>COVID!Q61</f>
        <v>0</v>
      </c>
      <c r="F1591" s="294">
        <f>COVID!R61</f>
        <v>3081.25</v>
      </c>
      <c r="G1591" s="294"/>
      <c r="H1591" s="294"/>
      <c r="I1591" s="294"/>
      <c r="J1591" s="294"/>
      <c r="K1591" s="294"/>
      <c r="L1591" s="294"/>
      <c r="M1591" s="294"/>
      <c r="N1591" s="294"/>
      <c r="O1591" s="294"/>
      <c r="P1591" s="294"/>
    </row>
    <row r="1592" spans="1:16" x14ac:dyDescent="0.25">
      <c r="A1592" s="39" t="str">
        <f>COVID!A62</f>
        <v>COVID</v>
      </c>
      <c r="B1592" s="39">
        <f>COVID!C62</f>
        <v>3023302</v>
      </c>
      <c r="C1592" s="39" t="str">
        <f>COVID!D62</f>
        <v>Christ Church CE Primary School</v>
      </c>
      <c r="D1592" s="39" t="str">
        <f>COVID!M62</f>
        <v>RecPrem</v>
      </c>
      <c r="E1592" s="294">
        <f>COVID!Q62</f>
        <v>0</v>
      </c>
      <c r="F1592" s="294">
        <f>COVID!R62</f>
        <v>833.75</v>
      </c>
      <c r="G1592" s="294"/>
      <c r="H1592" s="294"/>
      <c r="I1592" s="294"/>
      <c r="J1592" s="294"/>
      <c r="K1592" s="294"/>
      <c r="L1592" s="294"/>
      <c r="M1592" s="294"/>
      <c r="N1592" s="294"/>
      <c r="O1592" s="294"/>
      <c r="P1592" s="294"/>
    </row>
    <row r="1593" spans="1:16" x14ac:dyDescent="0.25">
      <c r="A1593" s="39" t="str">
        <f>COVID!A63</f>
        <v>COVID</v>
      </c>
      <c r="B1593" s="39">
        <f>COVID!C63</f>
        <v>3023304</v>
      </c>
      <c r="C1593" s="39" t="str">
        <f>COVID!D63</f>
        <v>Holy Trinity School</v>
      </c>
      <c r="D1593" s="39" t="str">
        <f>COVID!M63</f>
        <v>RecPrem</v>
      </c>
      <c r="E1593" s="294">
        <f>COVID!Q63</f>
        <v>0</v>
      </c>
      <c r="F1593" s="294">
        <f>COVID!R63</f>
        <v>1921.25</v>
      </c>
      <c r="G1593" s="294"/>
      <c r="H1593" s="294"/>
      <c r="I1593" s="294"/>
      <c r="J1593" s="294"/>
      <c r="K1593" s="294"/>
      <c r="L1593" s="294"/>
      <c r="M1593" s="294"/>
      <c r="N1593" s="294"/>
      <c r="O1593" s="294"/>
      <c r="P1593" s="294"/>
    </row>
    <row r="1594" spans="1:16" x14ac:dyDescent="0.25">
      <c r="A1594" s="39" t="str">
        <f>COVID!A64</f>
        <v>COVID</v>
      </c>
      <c r="B1594" s="39">
        <f>COVID!C64</f>
        <v>3023305</v>
      </c>
      <c r="C1594" s="39" t="str">
        <f>COVID!D64</f>
        <v>Monken Hadley C E Primary School</v>
      </c>
      <c r="D1594" s="39" t="str">
        <f>COVID!M64</f>
        <v>RecPrem</v>
      </c>
      <c r="E1594" s="294">
        <f>COVID!Q64</f>
        <v>0</v>
      </c>
      <c r="F1594" s="294">
        <f>COVID!R64</f>
        <v>580</v>
      </c>
      <c r="G1594" s="294"/>
      <c r="H1594" s="294"/>
      <c r="I1594" s="294"/>
      <c r="J1594" s="294"/>
      <c r="K1594" s="294"/>
      <c r="L1594" s="294"/>
      <c r="M1594" s="294"/>
      <c r="N1594" s="294"/>
      <c r="O1594" s="294"/>
      <c r="P1594" s="294"/>
    </row>
    <row r="1595" spans="1:16" x14ac:dyDescent="0.25">
      <c r="A1595" s="39" t="str">
        <f>COVID!A65</f>
        <v>COVID</v>
      </c>
      <c r="B1595" s="39">
        <f>COVID!C65</f>
        <v>3023307</v>
      </c>
      <c r="C1595" s="39" t="str">
        <f>COVID!D65</f>
        <v>St John's CE School N11</v>
      </c>
      <c r="D1595" s="39" t="str">
        <f>COVID!M65</f>
        <v>RecPrem</v>
      </c>
      <c r="E1595" s="294">
        <f>COVID!Q65</f>
        <v>0</v>
      </c>
      <c r="F1595" s="294">
        <f>COVID!R65</f>
        <v>725</v>
      </c>
      <c r="G1595" s="294"/>
      <c r="H1595" s="294"/>
      <c r="I1595" s="294"/>
      <c r="J1595" s="294"/>
      <c r="K1595" s="294"/>
      <c r="L1595" s="294"/>
      <c r="M1595" s="294"/>
      <c r="N1595" s="294"/>
      <c r="O1595" s="294"/>
      <c r="P1595" s="294"/>
    </row>
    <row r="1596" spans="1:16" x14ac:dyDescent="0.25">
      <c r="A1596" s="39" t="str">
        <f>COVID!A66</f>
        <v>COVID</v>
      </c>
      <c r="B1596" s="39">
        <f>COVID!C66</f>
        <v>3023309</v>
      </c>
      <c r="C1596" s="39" t="str">
        <f>COVID!D66</f>
        <v>St Johns CE N20</v>
      </c>
      <c r="D1596" s="39" t="str">
        <f>COVID!M66</f>
        <v>RecPrem</v>
      </c>
      <c r="E1596" s="294">
        <f>COVID!Q66</f>
        <v>0</v>
      </c>
      <c r="F1596" s="294">
        <f>COVID!R66</f>
        <v>833.75</v>
      </c>
      <c r="G1596" s="294"/>
      <c r="H1596" s="294"/>
      <c r="I1596" s="294"/>
      <c r="J1596" s="294"/>
      <c r="K1596" s="294"/>
      <c r="L1596" s="294"/>
      <c r="M1596" s="294"/>
      <c r="N1596" s="294"/>
      <c r="O1596" s="294"/>
      <c r="P1596" s="294"/>
    </row>
    <row r="1597" spans="1:16" x14ac:dyDescent="0.25">
      <c r="A1597" s="39" t="str">
        <f>COVID!A67</f>
        <v>COVID</v>
      </c>
      <c r="B1597" s="39">
        <f>COVID!C67</f>
        <v>3023311</v>
      </c>
      <c r="C1597" s="39" t="str">
        <f>COVID!D67</f>
        <v>St Mary's C E Primary School N3</v>
      </c>
      <c r="D1597" s="39" t="str">
        <f>COVID!M67</f>
        <v>RecPrem</v>
      </c>
      <c r="E1597" s="294">
        <f>COVID!Q67</f>
        <v>0</v>
      </c>
      <c r="F1597" s="294">
        <f>COVID!R67</f>
        <v>2428.75</v>
      </c>
      <c r="G1597" s="294"/>
      <c r="H1597" s="294"/>
      <c r="I1597" s="294"/>
      <c r="J1597" s="294"/>
      <c r="K1597" s="294"/>
      <c r="L1597" s="294"/>
      <c r="M1597" s="294"/>
      <c r="N1597" s="294"/>
      <c r="O1597" s="294"/>
      <c r="P1597" s="294"/>
    </row>
    <row r="1598" spans="1:16" x14ac:dyDescent="0.25">
      <c r="A1598" s="39" t="str">
        <f>COVID!A68</f>
        <v>COVID</v>
      </c>
      <c r="B1598" s="39">
        <f>COVID!C68</f>
        <v>3023312</v>
      </c>
      <c r="C1598" s="39" t="str">
        <f>COVID!D68</f>
        <v>St Mary's School EN4</v>
      </c>
      <c r="D1598" s="39" t="str">
        <f>COVID!M68</f>
        <v>RecPrem</v>
      </c>
      <c r="E1598" s="294">
        <f>COVID!Q68</f>
        <v>0</v>
      </c>
      <c r="F1598" s="294">
        <f>COVID!R68</f>
        <v>761.25</v>
      </c>
      <c r="G1598" s="294"/>
      <c r="H1598" s="294"/>
      <c r="I1598" s="294"/>
      <c r="J1598" s="294"/>
      <c r="K1598" s="294"/>
      <c r="L1598" s="294"/>
      <c r="M1598" s="294"/>
      <c r="N1598" s="294"/>
      <c r="O1598" s="294"/>
      <c r="P1598" s="294"/>
    </row>
    <row r="1599" spans="1:16" x14ac:dyDescent="0.25">
      <c r="A1599" s="39" t="str">
        <f>COVID!A69</f>
        <v>COVID</v>
      </c>
      <c r="B1599" s="39">
        <f>COVID!C69</f>
        <v>3023313</v>
      </c>
      <c r="C1599" s="39" t="str">
        <f>COVID!D69</f>
        <v>St. Pauls CE Primary School (N11)</v>
      </c>
      <c r="D1599" s="39" t="str">
        <f>COVID!M69</f>
        <v>RecPrem</v>
      </c>
      <c r="E1599" s="294">
        <f>COVID!Q69</f>
        <v>0</v>
      </c>
      <c r="F1599" s="294">
        <f>COVID!R69</f>
        <v>1885</v>
      </c>
      <c r="G1599" s="294"/>
      <c r="H1599" s="294"/>
      <c r="I1599" s="294"/>
      <c r="J1599" s="294"/>
      <c r="K1599" s="294"/>
      <c r="L1599" s="294"/>
      <c r="M1599" s="294"/>
      <c r="N1599" s="294"/>
      <c r="O1599" s="294"/>
      <c r="P1599" s="294"/>
    </row>
    <row r="1600" spans="1:16" x14ac:dyDescent="0.25">
      <c r="A1600" s="39" t="str">
        <f>COVID!A70</f>
        <v>COVID</v>
      </c>
      <c r="B1600" s="39">
        <f>COVID!C70</f>
        <v>3023314</v>
      </c>
      <c r="C1600" s="39" t="str">
        <f>COVID!D70</f>
        <v>St Pauls CE Primary, NW7</v>
      </c>
      <c r="D1600" s="39" t="str">
        <f>COVID!M70</f>
        <v>RecPrem</v>
      </c>
      <c r="E1600" s="294">
        <f>COVID!Q70</f>
        <v>0</v>
      </c>
      <c r="F1600" s="294">
        <f>COVID!R70</f>
        <v>1341.25</v>
      </c>
      <c r="G1600" s="294"/>
      <c r="H1600" s="294"/>
      <c r="I1600" s="294"/>
      <c r="J1600" s="294"/>
      <c r="K1600" s="294"/>
      <c r="L1600" s="294"/>
      <c r="M1600" s="294"/>
      <c r="N1600" s="294"/>
      <c r="O1600" s="294"/>
      <c r="P1600" s="294"/>
    </row>
    <row r="1601" spans="1:16" x14ac:dyDescent="0.25">
      <c r="A1601" s="39" t="str">
        <f>COVID!A71</f>
        <v>COVID</v>
      </c>
      <c r="B1601" s="39">
        <f>COVID!C71</f>
        <v>3023315</v>
      </c>
      <c r="C1601" s="39" t="str">
        <f>COVID!D71</f>
        <v>St Andrew's C E</v>
      </c>
      <c r="D1601" s="39" t="str">
        <f>COVID!M71</f>
        <v>RecPrem</v>
      </c>
      <c r="E1601" s="294">
        <f>COVID!Q71</f>
        <v>0</v>
      </c>
      <c r="F1601" s="294">
        <f>COVID!R71</f>
        <v>543.75</v>
      </c>
      <c r="G1601" s="294"/>
      <c r="H1601" s="294"/>
      <c r="I1601" s="294"/>
      <c r="J1601" s="294"/>
      <c r="K1601" s="294"/>
      <c r="L1601" s="294"/>
      <c r="M1601" s="294"/>
      <c r="N1601" s="294"/>
      <c r="O1601" s="294"/>
      <c r="P1601" s="294"/>
    </row>
    <row r="1602" spans="1:16" x14ac:dyDescent="0.25">
      <c r="A1602" s="39" t="str">
        <f>COVID!A72</f>
        <v>COVID</v>
      </c>
      <c r="B1602" s="39">
        <f>COVID!C72</f>
        <v>3023316</v>
      </c>
      <c r="C1602" s="39" t="str">
        <f>COVID!D72</f>
        <v>Trent  C of E Primary School</v>
      </c>
      <c r="D1602" s="39" t="str">
        <f>COVID!M72</f>
        <v>RecPrem</v>
      </c>
      <c r="E1602" s="294">
        <f>COVID!Q72</f>
        <v>0</v>
      </c>
      <c r="F1602" s="294">
        <f>COVID!R72</f>
        <v>797.5</v>
      </c>
      <c r="G1602" s="294"/>
      <c r="H1602" s="294"/>
      <c r="I1602" s="294"/>
      <c r="J1602" s="294"/>
      <c r="K1602" s="294"/>
      <c r="L1602" s="294"/>
      <c r="M1602" s="294"/>
      <c r="N1602" s="294"/>
      <c r="O1602" s="294"/>
      <c r="P1602" s="294"/>
    </row>
    <row r="1603" spans="1:16" x14ac:dyDescent="0.25">
      <c r="A1603" s="39" t="str">
        <f>COVID!A73</f>
        <v>COVID</v>
      </c>
      <c r="B1603" s="39">
        <f>COVID!C73</f>
        <v>3023317</v>
      </c>
      <c r="C1603" s="39" t="str">
        <f>COVID!D73</f>
        <v>All Saints' CE Primary School, N20</v>
      </c>
      <c r="D1603" s="39" t="str">
        <f>COVID!M73</f>
        <v>RecPrem</v>
      </c>
      <c r="E1603" s="294">
        <f>COVID!Q73</f>
        <v>0</v>
      </c>
      <c r="F1603" s="294">
        <f>COVID!R73</f>
        <v>1812.5</v>
      </c>
      <c r="G1603" s="294"/>
      <c r="H1603" s="294"/>
      <c r="I1603" s="294"/>
      <c r="J1603" s="294"/>
      <c r="K1603" s="294"/>
      <c r="L1603" s="294"/>
      <c r="M1603" s="294"/>
      <c r="N1603" s="294"/>
      <c r="O1603" s="294"/>
      <c r="P1603" s="294"/>
    </row>
    <row r="1604" spans="1:16" x14ac:dyDescent="0.25">
      <c r="A1604" s="39" t="str">
        <f>COVID!A74</f>
        <v>COVID</v>
      </c>
      <c r="B1604" s="39">
        <f>COVID!C74</f>
        <v>3023500</v>
      </c>
      <c r="C1604" s="39" t="str">
        <f>COVID!D74</f>
        <v>Annunciation Catholic Infant School</v>
      </c>
      <c r="D1604" s="39" t="str">
        <f>COVID!M74</f>
        <v>RecPrem</v>
      </c>
      <c r="E1604" s="294">
        <f>COVID!Q74</f>
        <v>0</v>
      </c>
      <c r="F1604" s="294">
        <f>COVID!R74</f>
        <v>507.5</v>
      </c>
      <c r="G1604" s="294"/>
      <c r="H1604" s="294"/>
      <c r="I1604" s="294"/>
      <c r="J1604" s="294"/>
      <c r="K1604" s="294"/>
      <c r="L1604" s="294"/>
      <c r="M1604" s="294"/>
      <c r="N1604" s="294"/>
      <c r="O1604" s="294"/>
      <c r="P1604" s="294"/>
    </row>
    <row r="1605" spans="1:16" x14ac:dyDescent="0.25">
      <c r="A1605" s="39" t="str">
        <f>COVID!A75</f>
        <v>COVID</v>
      </c>
      <c r="B1605" s="39">
        <f>COVID!C75</f>
        <v>3023501</v>
      </c>
      <c r="C1605" s="39" t="str">
        <f>COVID!D75</f>
        <v>Our Lady of Lourdes School</v>
      </c>
      <c r="D1605" s="39" t="str">
        <f>COVID!M75</f>
        <v>RecPrem</v>
      </c>
      <c r="E1605" s="294">
        <f>COVID!Q75</f>
        <v>0</v>
      </c>
      <c r="F1605" s="294">
        <f>COVID!R75</f>
        <v>1232.5</v>
      </c>
      <c r="G1605" s="294"/>
      <c r="H1605" s="294"/>
      <c r="I1605" s="294"/>
      <c r="J1605" s="294"/>
      <c r="K1605" s="294"/>
      <c r="L1605" s="294"/>
      <c r="M1605" s="294"/>
      <c r="N1605" s="294"/>
      <c r="O1605" s="294"/>
      <c r="P1605" s="294"/>
    </row>
    <row r="1606" spans="1:16" x14ac:dyDescent="0.25">
      <c r="A1606" s="39" t="str">
        <f>COVID!A76</f>
        <v>COVID</v>
      </c>
      <c r="B1606" s="39">
        <f>COVID!C76</f>
        <v>3023502</v>
      </c>
      <c r="C1606" s="39" t="str">
        <f>COVID!D76</f>
        <v>St Agnes RC Primary School</v>
      </c>
      <c r="D1606" s="39" t="str">
        <f>COVID!M76</f>
        <v>RecPrem</v>
      </c>
      <c r="E1606" s="294">
        <f>COVID!Q76</f>
        <v>0</v>
      </c>
      <c r="F1606" s="294">
        <f>COVID!R76</f>
        <v>3262.5</v>
      </c>
      <c r="G1606" s="294"/>
      <c r="H1606" s="294"/>
      <c r="I1606" s="294"/>
      <c r="J1606" s="294"/>
      <c r="K1606" s="294"/>
      <c r="L1606" s="294"/>
      <c r="M1606" s="294"/>
      <c r="N1606" s="294"/>
      <c r="O1606" s="294"/>
      <c r="P1606" s="294"/>
    </row>
    <row r="1607" spans="1:16" x14ac:dyDescent="0.25">
      <c r="A1607" s="39" t="str">
        <f>COVID!A77</f>
        <v>COVID</v>
      </c>
      <c r="B1607" s="39">
        <f>COVID!C77</f>
        <v>3023504</v>
      </c>
      <c r="C1607" s="39" t="str">
        <f>COVID!D77</f>
        <v>St Catherines R C Primary</v>
      </c>
      <c r="D1607" s="39" t="str">
        <f>COVID!M77</f>
        <v>RecPrem</v>
      </c>
      <c r="E1607" s="294">
        <f>COVID!Q77</f>
        <v>0</v>
      </c>
      <c r="F1607" s="294">
        <f>COVID!R77</f>
        <v>1522.5</v>
      </c>
      <c r="G1607" s="294"/>
      <c r="H1607" s="294"/>
      <c r="I1607" s="294"/>
      <c r="J1607" s="294"/>
      <c r="K1607" s="294"/>
      <c r="L1607" s="294"/>
      <c r="M1607" s="294"/>
      <c r="N1607" s="294"/>
      <c r="O1607" s="294"/>
      <c r="P1607" s="294"/>
    </row>
    <row r="1608" spans="1:16" x14ac:dyDescent="0.25">
      <c r="A1608" s="39" t="str">
        <f>COVID!A78</f>
        <v>COVID</v>
      </c>
      <c r="B1608" s="39">
        <f>COVID!C78</f>
        <v>3023506</v>
      </c>
      <c r="C1608" s="39" t="str">
        <f>COVID!D78</f>
        <v>St Vincent's Catholic Primary School</v>
      </c>
      <c r="D1608" s="39" t="str">
        <f>COVID!M78</f>
        <v>RecPrem</v>
      </c>
      <c r="E1608" s="294">
        <f>COVID!Q78</f>
        <v>0</v>
      </c>
      <c r="F1608" s="294">
        <f>COVID!R78</f>
        <v>580</v>
      </c>
      <c r="G1608" s="294"/>
      <c r="H1608" s="294"/>
      <c r="I1608" s="294"/>
      <c r="J1608" s="294"/>
      <c r="K1608" s="294"/>
      <c r="L1608" s="294"/>
      <c r="M1608" s="294"/>
      <c r="N1608" s="294"/>
      <c r="O1608" s="294"/>
      <c r="P1608" s="294"/>
    </row>
    <row r="1609" spans="1:16" x14ac:dyDescent="0.25">
      <c r="A1609" s="39" t="str">
        <f>COVID!A79</f>
        <v>COVID</v>
      </c>
      <c r="B1609" s="39">
        <f>COVID!C79</f>
        <v>3023507</v>
      </c>
      <c r="C1609" s="39" t="str">
        <f>COVID!D79</f>
        <v>St Theresa's R.C. Primary School</v>
      </c>
      <c r="D1609" s="39" t="str">
        <f>COVID!M79</f>
        <v>RecPrem</v>
      </c>
      <c r="E1609" s="294">
        <f>COVID!Q79</f>
        <v>0</v>
      </c>
      <c r="F1609" s="294">
        <f>COVID!R79</f>
        <v>833.75</v>
      </c>
      <c r="G1609" s="294"/>
      <c r="H1609" s="294"/>
      <c r="I1609" s="294"/>
      <c r="J1609" s="294"/>
      <c r="K1609" s="294"/>
      <c r="L1609" s="294"/>
      <c r="M1609" s="294"/>
      <c r="N1609" s="294"/>
      <c r="O1609" s="294"/>
      <c r="P1609" s="294"/>
    </row>
    <row r="1610" spans="1:16" x14ac:dyDescent="0.25">
      <c r="A1610" s="39" t="str">
        <f>COVID!A80</f>
        <v>COVID</v>
      </c>
      <c r="B1610" s="39">
        <f>COVID!C80</f>
        <v>3023509</v>
      </c>
      <c r="C1610" s="39" t="str">
        <f>COVID!D80</f>
        <v>St Joseph's Primary School</v>
      </c>
      <c r="D1610" s="39" t="str">
        <f>COVID!M80</f>
        <v>RecPrem</v>
      </c>
      <c r="E1610" s="294">
        <f>COVID!Q80</f>
        <v>0</v>
      </c>
      <c r="F1610" s="294">
        <f>COVID!R80</f>
        <v>3335</v>
      </c>
      <c r="G1610" s="294"/>
      <c r="H1610" s="294"/>
      <c r="I1610" s="294"/>
      <c r="J1610" s="294"/>
      <c r="K1610" s="294"/>
      <c r="L1610" s="294"/>
      <c r="M1610" s="294"/>
      <c r="N1610" s="294"/>
      <c r="O1610" s="294"/>
      <c r="P1610" s="294"/>
    </row>
    <row r="1611" spans="1:16" x14ac:dyDescent="0.25">
      <c r="A1611" s="39" t="str">
        <f>COVID!A81</f>
        <v>COVID</v>
      </c>
      <c r="B1611" s="39">
        <f>COVID!C81</f>
        <v>3023510</v>
      </c>
      <c r="C1611" s="39" t="str">
        <f>COVID!D81</f>
        <v>Sacred Heart School</v>
      </c>
      <c r="D1611" s="39" t="str">
        <f>COVID!M81</f>
        <v>RecPrem</v>
      </c>
      <c r="E1611" s="294">
        <f>COVID!Q81</f>
        <v>0</v>
      </c>
      <c r="F1611" s="294">
        <f>COVID!R81</f>
        <v>1558.75</v>
      </c>
      <c r="G1611" s="294"/>
      <c r="H1611" s="294"/>
      <c r="I1611" s="294"/>
      <c r="J1611" s="294"/>
      <c r="K1611" s="294"/>
      <c r="L1611" s="294"/>
      <c r="M1611" s="294"/>
      <c r="N1611" s="294"/>
      <c r="O1611" s="294"/>
      <c r="P1611" s="294"/>
    </row>
    <row r="1612" spans="1:16" x14ac:dyDescent="0.25">
      <c r="A1612" s="39" t="str">
        <f>COVID!A82</f>
        <v>COVID</v>
      </c>
      <c r="B1612" s="39">
        <f>COVID!C82</f>
        <v>3023511</v>
      </c>
      <c r="C1612" s="39" t="str">
        <f>COVID!D82</f>
        <v>Blessed Dominic School</v>
      </c>
      <c r="D1612" s="39" t="str">
        <f>COVID!M82</f>
        <v>RecPrem</v>
      </c>
      <c r="E1612" s="294">
        <f>COVID!Q82</f>
        <v>0</v>
      </c>
      <c r="F1612" s="294">
        <f>COVID!R82</f>
        <v>3878.75</v>
      </c>
      <c r="G1612" s="294"/>
      <c r="H1612" s="294"/>
      <c r="I1612" s="294"/>
      <c r="J1612" s="294"/>
      <c r="K1612" s="294"/>
      <c r="L1612" s="294"/>
      <c r="M1612" s="294"/>
      <c r="N1612" s="294"/>
      <c r="O1612" s="294"/>
      <c r="P1612" s="294"/>
    </row>
    <row r="1613" spans="1:16" x14ac:dyDescent="0.25">
      <c r="A1613" s="39" t="str">
        <f>COVID!A83</f>
        <v>COVID</v>
      </c>
      <c r="B1613" s="39">
        <f>COVID!C83</f>
        <v>3023512</v>
      </c>
      <c r="C1613" s="39" t="str">
        <f>COVID!D83</f>
        <v>Rosh Pinah</v>
      </c>
      <c r="D1613" s="39" t="str">
        <f>COVID!M83</f>
        <v>RecPrem</v>
      </c>
      <c r="E1613" s="294">
        <f>COVID!Q83</f>
        <v>0</v>
      </c>
      <c r="F1613" s="294">
        <f>COVID!R83</f>
        <v>500</v>
      </c>
      <c r="G1613" s="294"/>
      <c r="H1613" s="294"/>
      <c r="I1613" s="294"/>
      <c r="J1613" s="294"/>
      <c r="K1613" s="294"/>
      <c r="L1613" s="294"/>
      <c r="M1613" s="294"/>
      <c r="N1613" s="294"/>
      <c r="O1613" s="294"/>
      <c r="P1613" s="294"/>
    </row>
    <row r="1614" spans="1:16" x14ac:dyDescent="0.25">
      <c r="A1614" s="39" t="str">
        <f>COVID!A84</f>
        <v>COVID</v>
      </c>
      <c r="B1614" s="39">
        <f>COVID!C84</f>
        <v>3023513</v>
      </c>
      <c r="C1614" s="39" t="str">
        <f>COVID!D84</f>
        <v>Menorah Primary School</v>
      </c>
      <c r="D1614" s="39" t="str">
        <f>COVID!M84</f>
        <v>RecPrem</v>
      </c>
      <c r="E1614" s="294">
        <f>COVID!Q84</f>
        <v>0</v>
      </c>
      <c r="F1614" s="294">
        <f>COVID!R84</f>
        <v>543.75</v>
      </c>
      <c r="G1614" s="294"/>
      <c r="H1614" s="294"/>
      <c r="I1614" s="294"/>
      <c r="J1614" s="294"/>
      <c r="K1614" s="294"/>
      <c r="L1614" s="294"/>
      <c r="M1614" s="294"/>
      <c r="N1614" s="294"/>
      <c r="O1614" s="294"/>
      <c r="P1614" s="294"/>
    </row>
    <row r="1615" spans="1:16" x14ac:dyDescent="0.25">
      <c r="A1615" s="39" t="str">
        <f>COVID!A85</f>
        <v>COVID</v>
      </c>
      <c r="B1615" s="39">
        <f>COVID!C85</f>
        <v>3023514</v>
      </c>
      <c r="C1615" s="39" t="str">
        <f>COVID!D85</f>
        <v>Annunciation Catholic Junior School</v>
      </c>
      <c r="D1615" s="39" t="str">
        <f>COVID!M85</f>
        <v>RecPrem</v>
      </c>
      <c r="E1615" s="294">
        <f>COVID!Q85</f>
        <v>0</v>
      </c>
      <c r="F1615" s="294">
        <f>COVID!R85</f>
        <v>1885</v>
      </c>
      <c r="G1615" s="294"/>
      <c r="H1615" s="294"/>
      <c r="I1615" s="294"/>
      <c r="J1615" s="294"/>
      <c r="K1615" s="294"/>
      <c r="L1615" s="294"/>
      <c r="M1615" s="294"/>
      <c r="N1615" s="294"/>
      <c r="O1615" s="294"/>
      <c r="P1615" s="294"/>
    </row>
    <row r="1616" spans="1:16" x14ac:dyDescent="0.25">
      <c r="A1616" s="39" t="str">
        <f>COVID!A86</f>
        <v>COVID</v>
      </c>
      <c r="B1616" s="39">
        <f>COVID!C86</f>
        <v>3023516</v>
      </c>
      <c r="C1616" s="39" t="str">
        <f>COVID!D86</f>
        <v>Hasmonean Primary School</v>
      </c>
      <c r="D1616" s="39" t="str">
        <f>COVID!M86</f>
        <v>RecPrem</v>
      </c>
      <c r="E1616" s="294">
        <f>COVID!Q86</f>
        <v>0</v>
      </c>
      <c r="F1616" s="294">
        <f>COVID!R86</f>
        <v>906.25</v>
      </c>
      <c r="G1616" s="294"/>
      <c r="H1616" s="294"/>
      <c r="I1616" s="294"/>
      <c r="J1616" s="294"/>
      <c r="K1616" s="294"/>
      <c r="L1616" s="294"/>
      <c r="M1616" s="294"/>
      <c r="N1616" s="294"/>
      <c r="O1616" s="294"/>
      <c r="P1616" s="294"/>
    </row>
    <row r="1617" spans="1:16" x14ac:dyDescent="0.25">
      <c r="A1617" s="39" t="str">
        <f>COVID!A87</f>
        <v>COVID</v>
      </c>
      <c r="B1617" s="39">
        <f>COVID!C87</f>
        <v>3023518</v>
      </c>
      <c r="C1617" s="39" t="str">
        <f>COVID!D87</f>
        <v>Woodcroft Primary School</v>
      </c>
      <c r="D1617" s="39" t="str">
        <f>COVID!M87</f>
        <v>RecPrem</v>
      </c>
      <c r="E1617" s="294">
        <f>COVID!Q87</f>
        <v>0</v>
      </c>
      <c r="F1617" s="294">
        <f>COVID!R87</f>
        <v>5292.5</v>
      </c>
      <c r="G1617" s="294"/>
      <c r="H1617" s="294"/>
      <c r="I1617" s="294"/>
      <c r="J1617" s="294"/>
      <c r="K1617" s="294"/>
      <c r="L1617" s="294"/>
      <c r="M1617" s="294"/>
      <c r="N1617" s="294"/>
      <c r="O1617" s="294"/>
      <c r="P1617" s="294"/>
    </row>
    <row r="1618" spans="1:16" x14ac:dyDescent="0.25">
      <c r="A1618" s="39" t="str">
        <f>COVID!A88</f>
        <v>COVID</v>
      </c>
      <c r="B1618" s="39">
        <f>COVID!C88</f>
        <v>3023520</v>
      </c>
      <c r="C1618" s="39" t="str">
        <f>COVID!D88</f>
        <v>Akiva School</v>
      </c>
      <c r="D1618" s="39" t="str">
        <f>COVID!M88</f>
        <v>RecPrem</v>
      </c>
      <c r="E1618" s="294">
        <f>COVID!Q88</f>
        <v>0</v>
      </c>
      <c r="F1618" s="294">
        <f>COVID!R88</f>
        <v>500</v>
      </c>
      <c r="G1618" s="294"/>
      <c r="H1618" s="294"/>
      <c r="I1618" s="294"/>
      <c r="J1618" s="294"/>
      <c r="K1618" s="294"/>
      <c r="L1618" s="294"/>
      <c r="M1618" s="294"/>
      <c r="N1618" s="294"/>
      <c r="O1618" s="294"/>
      <c r="P1618" s="294"/>
    </row>
    <row r="1619" spans="1:16" x14ac:dyDescent="0.25">
      <c r="A1619" s="39" t="str">
        <f>COVID!A89</f>
        <v>COVID</v>
      </c>
      <c r="B1619" s="39">
        <f>COVID!C89</f>
        <v>3023521</v>
      </c>
      <c r="C1619" s="39" t="str">
        <f>COVID!D89</f>
        <v>St Mary's &amp; St John's CE School</v>
      </c>
      <c r="D1619" s="39" t="str">
        <f>COVID!M89</f>
        <v>RecPrem</v>
      </c>
      <c r="E1619" s="294">
        <f>COVID!Q89</f>
        <v>0</v>
      </c>
      <c r="F1619" s="294">
        <f>COVID!R89</f>
        <v>17291.25</v>
      </c>
      <c r="G1619" s="294"/>
      <c r="H1619" s="294"/>
      <c r="I1619" s="294"/>
      <c r="J1619" s="294"/>
      <c r="K1619" s="294"/>
      <c r="L1619" s="294"/>
      <c r="M1619" s="294"/>
      <c r="N1619" s="294"/>
      <c r="O1619" s="294"/>
      <c r="P1619" s="294"/>
    </row>
    <row r="1620" spans="1:16" x14ac:dyDescent="0.25">
      <c r="A1620" s="39" t="str">
        <f>COVID!A90</f>
        <v>COVID</v>
      </c>
      <c r="B1620" s="39">
        <f>COVID!C90</f>
        <v>3023523</v>
      </c>
      <c r="C1620" s="39" t="str">
        <f>COVID!D90</f>
        <v>Martin Primary School</v>
      </c>
      <c r="D1620" s="39" t="str">
        <f>COVID!M90</f>
        <v>RecPrem</v>
      </c>
      <c r="E1620" s="294">
        <f>COVID!Q90</f>
        <v>0</v>
      </c>
      <c r="F1620" s="294">
        <f>COVID!R90</f>
        <v>3915</v>
      </c>
      <c r="G1620" s="294"/>
      <c r="H1620" s="294"/>
      <c r="I1620" s="294"/>
      <c r="J1620" s="294"/>
      <c r="K1620" s="294"/>
      <c r="L1620" s="294"/>
      <c r="M1620" s="294"/>
      <c r="N1620" s="294"/>
      <c r="O1620" s="294"/>
      <c r="P1620" s="294"/>
    </row>
    <row r="1621" spans="1:16" x14ac:dyDescent="0.25">
      <c r="A1621" s="39" t="str">
        <f>COVID!A91</f>
        <v>COVID</v>
      </c>
      <c r="B1621" s="39">
        <f>COVID!C91</f>
        <v>3023524</v>
      </c>
      <c r="C1621" s="39" t="str">
        <f>COVID!D91</f>
        <v>Beit Shvidler Primary School</v>
      </c>
      <c r="D1621" s="39" t="str">
        <f>COVID!M91</f>
        <v>RecPrem</v>
      </c>
      <c r="E1621" s="294">
        <f>COVID!Q91</f>
        <v>0</v>
      </c>
      <c r="F1621" s="294">
        <f>COVID!R91</f>
        <v>500</v>
      </c>
      <c r="G1621" s="294"/>
      <c r="H1621" s="294"/>
      <c r="I1621" s="294"/>
      <c r="J1621" s="294"/>
      <c r="K1621" s="294"/>
      <c r="L1621" s="294"/>
      <c r="M1621" s="294"/>
      <c r="N1621" s="294"/>
      <c r="O1621" s="294"/>
      <c r="P1621" s="294"/>
    </row>
    <row r="1622" spans="1:16" x14ac:dyDescent="0.25">
      <c r="A1622" s="39" t="str">
        <f>COVID!A92</f>
        <v>COVID</v>
      </c>
      <c r="B1622" s="39">
        <f>COVID!C92</f>
        <v>3024003</v>
      </c>
      <c r="C1622" s="39" t="str">
        <f>COVID!D92</f>
        <v>Friern Barnet School</v>
      </c>
      <c r="D1622" s="39" t="str">
        <f>COVID!M92</f>
        <v>RecPrem</v>
      </c>
      <c r="E1622" s="294">
        <f>COVID!Q92</f>
        <v>0</v>
      </c>
      <c r="F1622" s="294">
        <f>COVID!R92</f>
        <v>11328.25</v>
      </c>
      <c r="G1622" s="294"/>
      <c r="H1622" s="294"/>
      <c r="I1622" s="294"/>
      <c r="J1622" s="294"/>
      <c r="K1622" s="294"/>
      <c r="L1622" s="294"/>
      <c r="M1622" s="294"/>
      <c r="N1622" s="294"/>
      <c r="O1622" s="294"/>
      <c r="P1622" s="294"/>
    </row>
    <row r="1623" spans="1:16" x14ac:dyDescent="0.25">
      <c r="A1623" s="39" t="str">
        <f>COVID!A93</f>
        <v>COVID</v>
      </c>
      <c r="B1623" s="39">
        <f>COVID!C93</f>
        <v>3024004</v>
      </c>
      <c r="C1623" s="39" t="str">
        <f>COVID!D93</f>
        <v>Menorah High School (Girls)</v>
      </c>
      <c r="D1623" s="39" t="str">
        <f>COVID!M93</f>
        <v>RecPrem</v>
      </c>
      <c r="E1623" s="294">
        <f>COVID!Q93</f>
        <v>0</v>
      </c>
      <c r="F1623" s="294">
        <f>COVID!R93</f>
        <v>1500</v>
      </c>
      <c r="G1623" s="294"/>
      <c r="H1623" s="294"/>
      <c r="I1623" s="294"/>
      <c r="J1623" s="294"/>
      <c r="K1623" s="294"/>
      <c r="L1623" s="294"/>
      <c r="M1623" s="294"/>
      <c r="N1623" s="294"/>
      <c r="O1623" s="294"/>
      <c r="P1623" s="294"/>
    </row>
    <row r="1624" spans="1:16" x14ac:dyDescent="0.25">
      <c r="A1624" s="39" t="str">
        <f>COVID!A94</f>
        <v>COVID</v>
      </c>
      <c r="B1624" s="39">
        <f>COVID!C94</f>
        <v>3025201</v>
      </c>
      <c r="C1624" s="39" t="str">
        <f>COVID!D94</f>
        <v>Osidge Primary School</v>
      </c>
      <c r="D1624" s="39" t="str">
        <f>COVID!M94</f>
        <v>RecPrem</v>
      </c>
      <c r="E1624" s="294">
        <f>COVID!Q94</f>
        <v>0</v>
      </c>
      <c r="F1624" s="294">
        <f>COVID!R94</f>
        <v>2863.75</v>
      </c>
      <c r="G1624" s="294"/>
      <c r="H1624" s="294"/>
      <c r="I1624" s="294"/>
      <c r="J1624" s="294"/>
      <c r="K1624" s="294"/>
      <c r="L1624" s="294"/>
      <c r="M1624" s="294"/>
      <c r="N1624" s="294"/>
      <c r="O1624" s="294"/>
      <c r="P1624" s="294"/>
    </row>
    <row r="1625" spans="1:16" x14ac:dyDescent="0.25">
      <c r="A1625" s="39" t="str">
        <f>COVID!A95</f>
        <v>COVID</v>
      </c>
      <c r="B1625" s="39">
        <f>COVID!C95</f>
        <v>3025404</v>
      </c>
      <c r="C1625" s="39" t="str">
        <f>COVID!D95</f>
        <v>St Michaels Catholic Grammar School</v>
      </c>
      <c r="D1625" s="39" t="str">
        <f>COVID!M95</f>
        <v>RecPrem</v>
      </c>
      <c r="E1625" s="294">
        <f>COVID!Q95</f>
        <v>0</v>
      </c>
      <c r="F1625" s="294">
        <f>COVID!R95</f>
        <v>1595</v>
      </c>
      <c r="G1625" s="294"/>
      <c r="H1625" s="294"/>
      <c r="I1625" s="294"/>
      <c r="J1625" s="294"/>
      <c r="K1625" s="294"/>
      <c r="L1625" s="294"/>
      <c r="M1625" s="294"/>
      <c r="N1625" s="294"/>
      <c r="O1625" s="294"/>
      <c r="P1625" s="294"/>
    </row>
    <row r="1626" spans="1:16" x14ac:dyDescent="0.25">
      <c r="A1626" s="39" t="str">
        <f>COVID!A96</f>
        <v>COVID</v>
      </c>
      <c r="B1626" s="39">
        <f>COVID!C96</f>
        <v>3025405</v>
      </c>
      <c r="C1626" s="39" t="str">
        <f>COVID!D96</f>
        <v>Finchley Catholic High School</v>
      </c>
      <c r="D1626" s="39" t="str">
        <f>COVID!M96</f>
        <v>RecPrem</v>
      </c>
      <c r="E1626" s="294">
        <f>COVID!Q96</f>
        <v>0</v>
      </c>
      <c r="F1626" s="294">
        <f>COVID!R96</f>
        <v>4386.25</v>
      </c>
      <c r="G1626" s="294"/>
      <c r="H1626" s="294"/>
      <c r="I1626" s="294"/>
      <c r="J1626" s="294"/>
      <c r="K1626" s="294"/>
      <c r="L1626" s="294"/>
      <c r="M1626" s="294"/>
      <c r="N1626" s="294"/>
      <c r="O1626" s="294"/>
      <c r="P1626" s="294"/>
    </row>
    <row r="1627" spans="1:16" x14ac:dyDescent="0.25">
      <c r="A1627" s="39" t="str">
        <f>COVID!A97</f>
        <v>COVID</v>
      </c>
      <c r="B1627" s="39">
        <f>COVID!C97</f>
        <v>3025407</v>
      </c>
      <c r="C1627" s="39" t="str">
        <f>COVID!D97</f>
        <v>St. James' Catholic High School</v>
      </c>
      <c r="D1627" s="39" t="str">
        <f>COVID!M97</f>
        <v>RecPrem</v>
      </c>
      <c r="E1627" s="294">
        <f>COVID!Q97</f>
        <v>0</v>
      </c>
      <c r="F1627" s="294">
        <f>COVID!R97</f>
        <v>9316.25</v>
      </c>
      <c r="G1627" s="294"/>
      <c r="H1627" s="294"/>
      <c r="I1627" s="294"/>
      <c r="J1627" s="294"/>
      <c r="K1627" s="294"/>
      <c r="L1627" s="294"/>
      <c r="M1627" s="294"/>
      <c r="N1627" s="294"/>
      <c r="O1627" s="294"/>
      <c r="P1627" s="294"/>
    </row>
    <row r="1628" spans="1:16" x14ac:dyDescent="0.25">
      <c r="A1628" s="39" t="str">
        <f>COVID!A98</f>
        <v>COVID</v>
      </c>
      <c r="B1628" s="39">
        <f>COVID!C98</f>
        <v>3025427</v>
      </c>
      <c r="C1628" s="39" t="str">
        <f>COVID!D98</f>
        <v>JCoSS</v>
      </c>
      <c r="D1628" s="39" t="str">
        <f>COVID!M98</f>
        <v>RecPrem</v>
      </c>
      <c r="E1628" s="294">
        <f>COVID!Q98</f>
        <v>0</v>
      </c>
      <c r="F1628" s="294">
        <f>COVID!R98</f>
        <v>2481.5</v>
      </c>
      <c r="G1628" s="294"/>
      <c r="H1628" s="294"/>
      <c r="I1628" s="294"/>
      <c r="J1628" s="294"/>
      <c r="K1628" s="294"/>
      <c r="L1628" s="294"/>
      <c r="M1628" s="294"/>
      <c r="N1628" s="294"/>
      <c r="O1628" s="294"/>
      <c r="P1628" s="294"/>
    </row>
    <row r="1629" spans="1:16" x14ac:dyDescent="0.25">
      <c r="A1629" s="39" t="str">
        <f>COVID!A99</f>
        <v>COVID</v>
      </c>
      <c r="B1629" s="39">
        <f>COVID!C99</f>
        <v>3025948</v>
      </c>
      <c r="C1629" s="39" t="str">
        <f>COVID!D99</f>
        <v>Mathilda Marks-Kennedy School</v>
      </c>
      <c r="D1629" s="39" t="str">
        <f>COVID!M99</f>
        <v>RecPrem</v>
      </c>
      <c r="E1629" s="294">
        <f>COVID!Q99</f>
        <v>0</v>
      </c>
      <c r="F1629" s="294">
        <f>COVID!R99</f>
        <v>500</v>
      </c>
      <c r="G1629" s="294"/>
      <c r="H1629" s="294"/>
      <c r="I1629" s="294"/>
      <c r="J1629" s="294"/>
      <c r="K1629" s="294"/>
      <c r="L1629" s="294"/>
      <c r="M1629" s="294"/>
      <c r="N1629" s="294"/>
      <c r="O1629" s="294"/>
      <c r="P1629" s="294"/>
    </row>
    <row r="1630" spans="1:16" x14ac:dyDescent="0.25">
      <c r="A1630" s="39" t="str">
        <f>COVID!A100</f>
        <v>COVID</v>
      </c>
      <c r="B1630" s="39">
        <f>COVID!C100</f>
        <v>3025949</v>
      </c>
      <c r="C1630" s="39" t="str">
        <f>COVID!D100</f>
        <v>Menorah Foundation School</v>
      </c>
      <c r="D1630" s="39" t="str">
        <f>COVID!M100</f>
        <v>RecPrem</v>
      </c>
      <c r="E1630" s="294">
        <f>COVID!Q100</f>
        <v>0</v>
      </c>
      <c r="F1630" s="294">
        <f>COVID!R100</f>
        <v>500</v>
      </c>
      <c r="G1630" s="294"/>
      <c r="H1630" s="294"/>
      <c r="I1630" s="294"/>
      <c r="J1630" s="294"/>
      <c r="K1630" s="294"/>
      <c r="L1630" s="294"/>
      <c r="M1630" s="294"/>
      <c r="N1630" s="294"/>
      <c r="O1630" s="294"/>
      <c r="P1630" s="294"/>
    </row>
    <row r="1631" spans="1:16" x14ac:dyDescent="0.25">
      <c r="A1631" s="39" t="str">
        <f>COVID!A101</f>
        <v>COVID</v>
      </c>
      <c r="B1631" s="39">
        <f>COVID!C101</f>
        <v>3027005</v>
      </c>
      <c r="C1631" s="39" t="str">
        <f>COVID!D101</f>
        <v>Northway</v>
      </c>
      <c r="D1631" s="39" t="str">
        <f>COVID!M101</f>
        <v>RecPrem</v>
      </c>
      <c r="E1631" s="294">
        <f>COVID!Q101</f>
        <v>0</v>
      </c>
      <c r="F1631" s="294">
        <f>COVID!R101</f>
        <v>3335</v>
      </c>
      <c r="G1631" s="294"/>
      <c r="H1631" s="294"/>
      <c r="I1631" s="294"/>
      <c r="J1631" s="294"/>
      <c r="K1631" s="294"/>
      <c r="L1631" s="294"/>
      <c r="M1631" s="294"/>
      <c r="N1631" s="294"/>
      <c r="O1631" s="294"/>
      <c r="P1631" s="294"/>
    </row>
    <row r="1632" spans="1:16" x14ac:dyDescent="0.25">
      <c r="A1632" s="39" t="str">
        <f>COVID!A102</f>
        <v>COVID</v>
      </c>
      <c r="B1632" s="39">
        <f>COVID!C102</f>
        <v>3027009</v>
      </c>
      <c r="C1632" s="39" t="str">
        <f>COVID!D102</f>
        <v>Oakleigh</v>
      </c>
      <c r="D1632" s="39" t="str">
        <f>COVID!M102</f>
        <v>RecPrem</v>
      </c>
      <c r="E1632" s="294">
        <f>COVID!Q102</f>
        <v>0</v>
      </c>
      <c r="F1632" s="294">
        <f>COVID!R102</f>
        <v>3117.5</v>
      </c>
      <c r="G1632" s="294"/>
      <c r="H1632" s="294"/>
      <c r="I1632" s="294"/>
      <c r="J1632" s="294"/>
      <c r="K1632" s="294"/>
      <c r="L1632" s="294"/>
      <c r="M1632" s="294"/>
      <c r="N1632" s="294"/>
      <c r="O1632" s="294"/>
      <c r="P1632" s="294"/>
    </row>
    <row r="1633" spans="1:16" x14ac:dyDescent="0.25">
      <c r="A1633" s="39" t="str">
        <f>COVID!A103</f>
        <v>COVID</v>
      </c>
      <c r="B1633" s="39">
        <f>COVID!C103</f>
        <v>3027010</v>
      </c>
      <c r="C1633" s="39" t="str">
        <f>COVID!D103</f>
        <v>Mapledown</v>
      </c>
      <c r="D1633" s="39" t="str">
        <f>COVID!M103</f>
        <v>RecPrem</v>
      </c>
      <c r="E1633" s="294">
        <f>COVID!Q103</f>
        <v>0</v>
      </c>
      <c r="F1633" s="294">
        <f>COVID!R103</f>
        <v>2537.5</v>
      </c>
      <c r="G1633" s="294"/>
      <c r="H1633" s="294"/>
      <c r="I1633" s="294"/>
      <c r="J1633" s="294"/>
      <c r="K1633" s="294"/>
      <c r="L1633" s="294"/>
      <c r="M1633" s="294"/>
      <c r="N1633" s="294"/>
      <c r="O1633" s="294"/>
      <c r="P1633" s="294"/>
    </row>
    <row r="1634" spans="1:16" x14ac:dyDescent="0.25">
      <c r="A1634" s="39" t="str">
        <f>COVID!A104</f>
        <v>COVID</v>
      </c>
      <c r="B1634" s="39">
        <f>COVID!C104</f>
        <v>3021100</v>
      </c>
      <c r="C1634" s="39" t="str">
        <f>COVID!D104</f>
        <v>Pavilion</v>
      </c>
      <c r="D1634" s="39" t="str">
        <f>COVID!M104</f>
        <v>RecPrem</v>
      </c>
      <c r="E1634" s="294">
        <f>COVID!Q104</f>
        <v>0</v>
      </c>
      <c r="F1634" s="294">
        <f>COVID!R104</f>
        <v>2247.5</v>
      </c>
      <c r="G1634" s="294"/>
      <c r="H1634" s="294"/>
      <c r="I1634" s="294"/>
      <c r="J1634" s="294"/>
      <c r="K1634" s="294"/>
      <c r="L1634" s="294"/>
      <c r="M1634" s="294"/>
      <c r="N1634" s="294"/>
      <c r="O1634" s="294"/>
      <c r="P1634" s="294"/>
    </row>
    <row r="1635" spans="1:16" x14ac:dyDescent="0.25">
      <c r="A1635" s="39" t="str">
        <f>COVID!A105</f>
        <v>COVID</v>
      </c>
      <c r="B1635" s="39">
        <f>COVID!C105</f>
        <v>3021102</v>
      </c>
      <c r="C1635" s="39" t="str">
        <f>COVID!D105</f>
        <v>Northgate</v>
      </c>
      <c r="D1635" s="39" t="str">
        <f>COVID!M105</f>
        <v>RecPrem</v>
      </c>
      <c r="E1635" s="294">
        <f>COVID!Q105</f>
        <v>0</v>
      </c>
      <c r="F1635" s="294">
        <f>COVID!R105</f>
        <v>1500</v>
      </c>
      <c r="G1635" s="294"/>
      <c r="H1635" s="294"/>
      <c r="I1635" s="294"/>
      <c r="J1635" s="294"/>
      <c r="K1635" s="294"/>
      <c r="L1635" s="294"/>
      <c r="M1635" s="294"/>
      <c r="N1635" s="294"/>
      <c r="O1635" s="294"/>
      <c r="P1635" s="294"/>
    </row>
    <row r="1636" spans="1:16" x14ac:dyDescent="0.25">
      <c r="A1636" s="39" t="str">
        <f>COVID!A106</f>
        <v>COVID</v>
      </c>
      <c r="B1636" s="39">
        <f>COVID!C106</f>
        <v>3022002</v>
      </c>
      <c r="C1636" s="39" t="str">
        <f>COVID!D106</f>
        <v>Barnfield School</v>
      </c>
      <c r="D1636" s="39" t="str">
        <f>COVID!M106</f>
        <v>SchTut</v>
      </c>
      <c r="E1636" s="294">
        <f>COVID!Q106</f>
        <v>0</v>
      </c>
      <c r="F1636" s="294">
        <f>COVID!R106</f>
        <v>9551.25</v>
      </c>
      <c r="G1636" s="294"/>
      <c r="H1636" s="294"/>
      <c r="I1636" s="294"/>
      <c r="J1636" s="294"/>
      <c r="K1636" s="294"/>
      <c r="L1636" s="294"/>
      <c r="M1636" s="294"/>
      <c r="N1636" s="294"/>
      <c r="O1636" s="294"/>
      <c r="P1636" s="294"/>
    </row>
    <row r="1637" spans="1:16" x14ac:dyDescent="0.25">
      <c r="A1637" s="39" t="str">
        <f>COVID!A107</f>
        <v>COVID</v>
      </c>
      <c r="B1637" s="39">
        <f>COVID!C107</f>
        <v>3022003</v>
      </c>
      <c r="C1637" s="39" t="str">
        <f>COVID!D107</f>
        <v>Bell Lane Primary School</v>
      </c>
      <c r="D1637" s="39" t="str">
        <f>COVID!M107</f>
        <v>SchTut</v>
      </c>
      <c r="E1637" s="294">
        <f>COVID!Q107</f>
        <v>0</v>
      </c>
      <c r="F1637" s="294">
        <f>COVID!R107</f>
        <v>10749.375</v>
      </c>
      <c r="G1637" s="294"/>
      <c r="H1637" s="294"/>
      <c r="I1637" s="294"/>
      <c r="J1637" s="294"/>
      <c r="K1637" s="294"/>
      <c r="L1637" s="294"/>
      <c r="M1637" s="294"/>
      <c r="N1637" s="294"/>
      <c r="O1637" s="294"/>
      <c r="P1637" s="294"/>
    </row>
    <row r="1638" spans="1:16" x14ac:dyDescent="0.25">
      <c r="A1638" s="39" t="str">
        <f>COVID!A108</f>
        <v>COVID</v>
      </c>
      <c r="B1638" s="39">
        <f>COVID!C108</f>
        <v>3022007</v>
      </c>
      <c r="C1638" s="39" t="str">
        <f>COVID!D108</f>
        <v>Brookland Junior School</v>
      </c>
      <c r="D1638" s="39" t="str">
        <f>COVID!M108</f>
        <v>SchTut</v>
      </c>
      <c r="E1638" s="294">
        <f>COVID!Q108</f>
        <v>0</v>
      </c>
      <c r="F1638" s="294">
        <f>COVID!R108</f>
        <v>5940</v>
      </c>
      <c r="G1638" s="294"/>
      <c r="H1638" s="294"/>
      <c r="I1638" s="294"/>
      <c r="J1638" s="294"/>
      <c r="K1638" s="294"/>
      <c r="L1638" s="294"/>
      <c r="M1638" s="294"/>
      <c r="N1638" s="294"/>
      <c r="O1638" s="294"/>
      <c r="P1638" s="294"/>
    </row>
    <row r="1639" spans="1:16" x14ac:dyDescent="0.25">
      <c r="A1639" s="39" t="str">
        <f>COVID!A109</f>
        <v>COVID</v>
      </c>
      <c r="B1639" s="39">
        <f>COVID!C109</f>
        <v>3022008</v>
      </c>
      <c r="C1639" s="39" t="str">
        <f>COVID!D109</f>
        <v>Brookland Infant  &amp; Nursery School</v>
      </c>
      <c r="D1639" s="39" t="str">
        <f>COVID!M109</f>
        <v>SchTut</v>
      </c>
      <c r="E1639" s="294">
        <f>COVID!Q109</f>
        <v>0</v>
      </c>
      <c r="F1639" s="294">
        <f>COVID!R109</f>
        <v>2615.625</v>
      </c>
      <c r="G1639" s="294"/>
      <c r="H1639" s="294"/>
      <c r="I1639" s="294"/>
      <c r="J1639" s="294"/>
      <c r="K1639" s="294"/>
      <c r="L1639" s="294"/>
      <c r="M1639" s="294"/>
      <c r="N1639" s="294"/>
      <c r="O1639" s="294"/>
      <c r="P1639" s="294"/>
    </row>
    <row r="1640" spans="1:16" x14ac:dyDescent="0.25">
      <c r="A1640" s="39" t="str">
        <f>COVID!A110</f>
        <v>COVID</v>
      </c>
      <c r="B1640" s="39">
        <f>COVID!C110</f>
        <v>3022009</v>
      </c>
      <c r="C1640" s="39" t="str">
        <f>COVID!D110</f>
        <v>Brunswick Park Primary &amp; Nursery School</v>
      </c>
      <c r="D1640" s="39" t="str">
        <f>COVID!M110</f>
        <v>SchTut</v>
      </c>
      <c r="E1640" s="294">
        <f>COVID!Q110</f>
        <v>0</v>
      </c>
      <c r="F1640" s="294">
        <f>COVID!R110</f>
        <v>6682.5</v>
      </c>
      <c r="G1640" s="294"/>
      <c r="H1640" s="294"/>
      <c r="I1640" s="294"/>
      <c r="J1640" s="294"/>
      <c r="K1640" s="294"/>
      <c r="L1640" s="294"/>
      <c r="M1640" s="294"/>
      <c r="N1640" s="294"/>
      <c r="O1640" s="294"/>
      <c r="P1640" s="294"/>
    </row>
    <row r="1641" spans="1:16" x14ac:dyDescent="0.25">
      <c r="A1641" s="39" t="str">
        <f>COVID!A111</f>
        <v>COVID</v>
      </c>
      <c r="B1641" s="39">
        <f>COVID!C111</f>
        <v>3022011</v>
      </c>
      <c r="C1641" s="39" t="str">
        <f>COVID!D111</f>
        <v>Church Hill Primary School</v>
      </c>
      <c r="D1641" s="39" t="str">
        <f>COVID!M111</f>
        <v>SchTut</v>
      </c>
      <c r="E1641" s="294">
        <f>COVID!Q111</f>
        <v>0</v>
      </c>
      <c r="F1641" s="294">
        <f>COVID!R111</f>
        <v>2986.875</v>
      </c>
      <c r="G1641" s="294"/>
      <c r="H1641" s="294"/>
      <c r="I1641" s="294"/>
      <c r="J1641" s="294"/>
      <c r="K1641" s="294"/>
      <c r="L1641" s="294"/>
      <c r="M1641" s="294"/>
      <c r="N1641" s="294"/>
      <c r="O1641" s="294"/>
      <c r="P1641" s="294"/>
    </row>
    <row r="1642" spans="1:16" x14ac:dyDescent="0.25">
      <c r="A1642" s="39" t="str">
        <f>COVID!A112</f>
        <v>COVID</v>
      </c>
      <c r="B1642" s="39">
        <f>COVID!C112</f>
        <v>3022014</v>
      </c>
      <c r="C1642" s="39" t="str">
        <f>COVID!D112</f>
        <v>Colindale School</v>
      </c>
      <c r="D1642" s="39" t="str">
        <f>COVID!M112</f>
        <v>SchTut</v>
      </c>
      <c r="E1642" s="294">
        <f>COVID!Q112</f>
        <v>0</v>
      </c>
      <c r="F1642" s="294">
        <f>COVID!R112</f>
        <v>16050</v>
      </c>
      <c r="G1642" s="294"/>
      <c r="H1642" s="294"/>
      <c r="I1642" s="294"/>
      <c r="J1642" s="294"/>
      <c r="K1642" s="294"/>
      <c r="L1642" s="294"/>
      <c r="M1642" s="294"/>
      <c r="N1642" s="294"/>
      <c r="O1642" s="294"/>
      <c r="P1642" s="294"/>
    </row>
    <row r="1643" spans="1:16" x14ac:dyDescent="0.25">
      <c r="A1643" s="39" t="str">
        <f>COVID!A113</f>
        <v>COVID</v>
      </c>
      <c r="B1643" s="39">
        <f>COVID!C113</f>
        <v>3022015</v>
      </c>
      <c r="C1643" s="39" t="str">
        <f>COVID!D113</f>
        <v>Coppetts Wood</v>
      </c>
      <c r="D1643" s="39" t="str">
        <f>COVID!M113</f>
        <v>SchTut</v>
      </c>
      <c r="E1643" s="294">
        <f>COVID!Q113</f>
        <v>0</v>
      </c>
      <c r="F1643" s="294">
        <f>COVID!R113</f>
        <v>5671.875</v>
      </c>
      <c r="G1643" s="294"/>
      <c r="H1643" s="294"/>
      <c r="I1643" s="294"/>
      <c r="J1643" s="294"/>
      <c r="K1643" s="294"/>
      <c r="L1643" s="294"/>
      <c r="M1643" s="294"/>
      <c r="N1643" s="294"/>
      <c r="O1643" s="294"/>
      <c r="P1643" s="294"/>
    </row>
    <row r="1644" spans="1:16" x14ac:dyDescent="0.25">
      <c r="A1644" s="39" t="str">
        <f>COVID!A114</f>
        <v>COVID</v>
      </c>
      <c r="B1644" s="39">
        <f>COVID!C114</f>
        <v>3022016</v>
      </c>
      <c r="C1644" s="39" t="str">
        <f>COVID!D114</f>
        <v>Courtland School</v>
      </c>
      <c r="D1644" s="39" t="str">
        <f>COVID!M114</f>
        <v>SchTut</v>
      </c>
      <c r="E1644" s="294">
        <f>COVID!Q114</f>
        <v>0</v>
      </c>
      <c r="F1644" s="294">
        <f>COVID!R114</f>
        <v>1535.625</v>
      </c>
      <c r="G1644" s="294"/>
      <c r="H1644" s="294"/>
      <c r="I1644" s="294"/>
      <c r="J1644" s="294"/>
      <c r="K1644" s="294"/>
      <c r="L1644" s="294"/>
      <c r="M1644" s="294"/>
      <c r="N1644" s="294"/>
      <c r="O1644" s="294"/>
      <c r="P1644" s="294"/>
    </row>
    <row r="1645" spans="1:16" x14ac:dyDescent="0.25">
      <c r="A1645" s="39" t="str">
        <f>COVID!A115</f>
        <v>COVID</v>
      </c>
      <c r="B1645" s="39">
        <f>COVID!C115</f>
        <v>3022017</v>
      </c>
      <c r="C1645" s="39" t="str">
        <f>COVID!D115</f>
        <v>Cromer Road Primary School</v>
      </c>
      <c r="D1645" s="39" t="str">
        <f>COVID!M115</f>
        <v>SchTut</v>
      </c>
      <c r="E1645" s="294">
        <f>COVID!Q115</f>
        <v>0</v>
      </c>
      <c r="F1645" s="294">
        <f>COVID!R115</f>
        <v>7762.5</v>
      </c>
      <c r="G1645" s="294"/>
      <c r="H1645" s="294"/>
      <c r="I1645" s="294"/>
      <c r="J1645" s="294"/>
      <c r="K1645" s="294"/>
      <c r="L1645" s="294"/>
      <c r="M1645" s="294"/>
      <c r="N1645" s="294"/>
      <c r="O1645" s="294"/>
      <c r="P1645" s="294"/>
    </row>
    <row r="1646" spans="1:16" x14ac:dyDescent="0.25">
      <c r="A1646" s="39" t="str">
        <f>COVID!A116</f>
        <v>COVID</v>
      </c>
      <c r="B1646" s="39">
        <f>COVID!C116</f>
        <v>3022019</v>
      </c>
      <c r="C1646" s="39" t="str">
        <f>COVID!D116</f>
        <v>Deansbrook Infant School</v>
      </c>
      <c r="D1646" s="39" t="str">
        <f>COVID!M116</f>
        <v>SchTut</v>
      </c>
      <c r="E1646" s="294">
        <f>COVID!Q116</f>
        <v>0</v>
      </c>
      <c r="F1646" s="294">
        <f>COVID!R116</f>
        <v>2244.375</v>
      </c>
      <c r="G1646" s="294"/>
      <c r="H1646" s="294"/>
      <c r="I1646" s="294"/>
      <c r="J1646" s="294"/>
      <c r="K1646" s="294"/>
      <c r="L1646" s="294"/>
      <c r="M1646" s="294"/>
      <c r="N1646" s="294"/>
      <c r="O1646" s="294"/>
      <c r="P1646" s="294"/>
    </row>
    <row r="1647" spans="1:16" x14ac:dyDescent="0.25">
      <c r="A1647" s="39" t="str">
        <f>COVID!A117</f>
        <v>COVID</v>
      </c>
      <c r="B1647" s="39">
        <f>COVID!C117</f>
        <v>3022021</v>
      </c>
      <c r="C1647" s="39" t="str">
        <f>COVID!D117</f>
        <v>Dollis Primary School</v>
      </c>
      <c r="D1647" s="39" t="str">
        <f>COVID!M117</f>
        <v>SchTut</v>
      </c>
      <c r="E1647" s="294">
        <f>COVID!Q117</f>
        <v>0</v>
      </c>
      <c r="F1647" s="294">
        <f>COVID!R117</f>
        <v>10665</v>
      </c>
      <c r="G1647" s="294"/>
      <c r="H1647" s="294"/>
      <c r="I1647" s="294"/>
      <c r="J1647" s="294"/>
      <c r="K1647" s="294"/>
      <c r="L1647" s="294"/>
      <c r="M1647" s="294"/>
      <c r="N1647" s="294"/>
      <c r="O1647" s="294"/>
      <c r="P1647" s="294"/>
    </row>
    <row r="1648" spans="1:16" x14ac:dyDescent="0.25">
      <c r="A1648" s="39" t="str">
        <f>COVID!A118</f>
        <v>COVID</v>
      </c>
      <c r="B1648" s="39">
        <f>COVID!C118</f>
        <v>3022023</v>
      </c>
      <c r="C1648" s="39" t="str">
        <f>COVID!D118</f>
        <v>Edgware Primary School</v>
      </c>
      <c r="D1648" s="39" t="str">
        <f>COVID!M118</f>
        <v>SchTut</v>
      </c>
      <c r="E1648" s="294">
        <f>COVID!Q118</f>
        <v>0</v>
      </c>
      <c r="F1648" s="294">
        <f>COVID!R118</f>
        <v>15153.75</v>
      </c>
      <c r="G1648" s="294"/>
      <c r="H1648" s="294"/>
      <c r="I1648" s="294"/>
      <c r="J1648" s="294"/>
      <c r="K1648" s="294"/>
      <c r="L1648" s="294"/>
      <c r="M1648" s="294"/>
      <c r="N1648" s="294"/>
      <c r="O1648" s="294"/>
      <c r="P1648" s="294"/>
    </row>
    <row r="1649" spans="1:16" x14ac:dyDescent="0.25">
      <c r="A1649" s="39" t="str">
        <f>COVID!A119</f>
        <v>COVID</v>
      </c>
      <c r="B1649" s="39">
        <f>COVID!C119</f>
        <v>3022024</v>
      </c>
      <c r="C1649" s="39" t="str">
        <f>COVID!D119</f>
        <v>Fairway Primary School</v>
      </c>
      <c r="D1649" s="39" t="str">
        <f>COVID!M119</f>
        <v>SchTut</v>
      </c>
      <c r="E1649" s="294">
        <f>COVID!Q119</f>
        <v>0</v>
      </c>
      <c r="F1649" s="294">
        <f>COVID!R119</f>
        <v>5231.25</v>
      </c>
      <c r="G1649" s="294"/>
      <c r="H1649" s="294"/>
      <c r="I1649" s="294"/>
      <c r="J1649" s="294"/>
      <c r="K1649" s="294"/>
      <c r="L1649" s="294"/>
      <c r="M1649" s="294"/>
      <c r="N1649" s="294"/>
      <c r="O1649" s="294"/>
      <c r="P1649" s="294"/>
    </row>
    <row r="1650" spans="1:16" x14ac:dyDescent="0.25">
      <c r="A1650" s="39" t="str">
        <f>COVID!A120</f>
        <v>COVID</v>
      </c>
      <c r="B1650" s="39">
        <f>COVID!C120</f>
        <v>3022025</v>
      </c>
      <c r="C1650" s="39" t="str">
        <f>COVID!D120</f>
        <v>Foulds</v>
      </c>
      <c r="D1650" s="39" t="str">
        <f>COVID!M120</f>
        <v>SchTut</v>
      </c>
      <c r="E1650" s="294">
        <f>COVID!Q120</f>
        <v>0</v>
      </c>
      <c r="F1650" s="294">
        <f>COVID!R120</f>
        <v>793.125</v>
      </c>
      <c r="G1650" s="294"/>
      <c r="H1650" s="294"/>
      <c r="I1650" s="294"/>
      <c r="J1650" s="294"/>
      <c r="K1650" s="294"/>
      <c r="L1650" s="294"/>
      <c r="M1650" s="294"/>
      <c r="N1650" s="294"/>
      <c r="O1650" s="294"/>
      <c r="P1650" s="294"/>
    </row>
    <row r="1651" spans="1:16" x14ac:dyDescent="0.25">
      <c r="A1651" s="39" t="str">
        <f>COVID!A121</f>
        <v>COVID</v>
      </c>
      <c r="B1651" s="39">
        <f>COVID!C121</f>
        <v>3022026</v>
      </c>
      <c r="C1651" s="39" t="str">
        <f>COVID!D121</f>
        <v>Frith Manor School</v>
      </c>
      <c r="D1651" s="39" t="str">
        <f>COVID!M121</f>
        <v>SchTut</v>
      </c>
      <c r="E1651" s="294">
        <f>COVID!Q121</f>
        <v>0</v>
      </c>
      <c r="F1651" s="294">
        <f>COVID!R121</f>
        <v>5602.5</v>
      </c>
      <c r="G1651" s="294"/>
      <c r="H1651" s="294"/>
      <c r="I1651" s="294"/>
      <c r="J1651" s="294"/>
      <c r="K1651" s="294"/>
      <c r="L1651" s="294"/>
      <c r="M1651" s="294"/>
      <c r="N1651" s="294"/>
      <c r="O1651" s="294"/>
      <c r="P1651" s="294"/>
    </row>
    <row r="1652" spans="1:16" x14ac:dyDescent="0.25">
      <c r="A1652" s="39" t="str">
        <f>COVID!A122</f>
        <v>COVID</v>
      </c>
      <c r="B1652" s="39">
        <f>COVID!C122</f>
        <v>3022027</v>
      </c>
      <c r="C1652" s="39" t="str">
        <f>COVID!D122</f>
        <v>Garden Suburb Junior</v>
      </c>
      <c r="D1652" s="39" t="str">
        <f>COVID!M122</f>
        <v>SchTut</v>
      </c>
      <c r="E1652" s="294">
        <f>COVID!Q122</f>
        <v>0</v>
      </c>
      <c r="F1652" s="294">
        <f>COVID!R122</f>
        <v>5602.5</v>
      </c>
      <c r="G1652" s="294"/>
      <c r="H1652" s="294"/>
      <c r="I1652" s="294"/>
      <c r="J1652" s="294"/>
      <c r="K1652" s="294"/>
      <c r="L1652" s="294"/>
      <c r="M1652" s="294"/>
      <c r="N1652" s="294"/>
      <c r="O1652" s="294"/>
      <c r="P1652" s="294"/>
    </row>
    <row r="1653" spans="1:16" x14ac:dyDescent="0.25">
      <c r="A1653" s="39" t="str">
        <f>COVID!A123</f>
        <v>COVID</v>
      </c>
      <c r="B1653" s="39">
        <f>COVID!C123</f>
        <v>3022028</v>
      </c>
      <c r="C1653" s="39" t="str">
        <f>COVID!D123</f>
        <v>Garden Suburb Infant School</v>
      </c>
      <c r="D1653" s="39" t="str">
        <f>COVID!M123</f>
        <v>SchTut</v>
      </c>
      <c r="E1653" s="294">
        <f>COVID!Q123</f>
        <v>0</v>
      </c>
      <c r="F1653" s="294">
        <f>COVID!R123</f>
        <v>2868.75</v>
      </c>
      <c r="G1653" s="294"/>
      <c r="H1653" s="294"/>
      <c r="I1653" s="294"/>
      <c r="J1653" s="294"/>
      <c r="K1653" s="294"/>
      <c r="L1653" s="294"/>
      <c r="M1653" s="294"/>
      <c r="N1653" s="294"/>
      <c r="O1653" s="294"/>
      <c r="P1653" s="294"/>
    </row>
    <row r="1654" spans="1:16" x14ac:dyDescent="0.25">
      <c r="A1654" s="39" t="str">
        <f>COVID!A124</f>
        <v>COVID</v>
      </c>
      <c r="B1654" s="39">
        <f>COVID!C124</f>
        <v>3022029</v>
      </c>
      <c r="C1654" s="39" t="str">
        <f>COVID!D124</f>
        <v>Goldbeaters Primary School</v>
      </c>
      <c r="D1654" s="39" t="str">
        <f>COVID!M124</f>
        <v>SchTut</v>
      </c>
      <c r="E1654" s="294">
        <f>COVID!Q124</f>
        <v>0</v>
      </c>
      <c r="F1654" s="294">
        <f>COVID!R124</f>
        <v>11913.75</v>
      </c>
      <c r="G1654" s="294"/>
      <c r="H1654" s="294"/>
      <c r="I1654" s="294"/>
      <c r="J1654" s="294"/>
      <c r="K1654" s="294"/>
      <c r="L1654" s="294"/>
      <c r="M1654" s="294"/>
      <c r="N1654" s="294"/>
      <c r="O1654" s="294"/>
      <c r="P1654" s="294"/>
    </row>
    <row r="1655" spans="1:16" x14ac:dyDescent="0.25">
      <c r="A1655" s="39" t="str">
        <f>COVID!A125</f>
        <v>COVID</v>
      </c>
      <c r="B1655" s="39">
        <f>COVID!C125</f>
        <v>3022031</v>
      </c>
      <c r="C1655" s="39" t="str">
        <f>COVID!D125</f>
        <v>Hollickwood JMI School</v>
      </c>
      <c r="D1655" s="39" t="str">
        <f>COVID!M125</f>
        <v>SchTut</v>
      </c>
      <c r="E1655" s="294">
        <f>COVID!Q125</f>
        <v>0</v>
      </c>
      <c r="F1655" s="294">
        <f>COVID!R125</f>
        <v>4522.5</v>
      </c>
      <c r="G1655" s="294"/>
      <c r="H1655" s="294"/>
      <c r="I1655" s="294"/>
      <c r="J1655" s="294"/>
      <c r="K1655" s="294"/>
      <c r="L1655" s="294"/>
      <c r="M1655" s="294"/>
      <c r="N1655" s="294"/>
      <c r="O1655" s="294"/>
      <c r="P1655" s="294"/>
    </row>
    <row r="1656" spans="1:16" x14ac:dyDescent="0.25">
      <c r="A1656" s="39" t="str">
        <f>COVID!A126</f>
        <v>COVID</v>
      </c>
      <c r="B1656" s="39">
        <f>COVID!C126</f>
        <v>3022032</v>
      </c>
      <c r="C1656" s="39" t="str">
        <f>COVID!D126</f>
        <v>Holly Park School</v>
      </c>
      <c r="D1656" s="39" t="str">
        <f>COVID!M126</f>
        <v>SchTut</v>
      </c>
      <c r="E1656" s="294">
        <f>COVID!Q126</f>
        <v>0</v>
      </c>
      <c r="F1656" s="294">
        <f>COVID!R126</f>
        <v>6851.25</v>
      </c>
      <c r="G1656" s="294"/>
      <c r="H1656" s="294"/>
      <c r="I1656" s="294"/>
      <c r="J1656" s="294"/>
      <c r="K1656" s="294"/>
      <c r="L1656" s="294"/>
      <c r="M1656" s="294"/>
      <c r="N1656" s="294"/>
      <c r="O1656" s="294"/>
      <c r="P1656" s="294"/>
    </row>
    <row r="1657" spans="1:16" x14ac:dyDescent="0.25">
      <c r="A1657" s="39" t="str">
        <f>COVID!A127</f>
        <v>COVID</v>
      </c>
      <c r="B1657" s="39">
        <f>COVID!C127</f>
        <v>3022036</v>
      </c>
      <c r="C1657" s="39" t="str">
        <f>COVID!D127</f>
        <v>Livingstone School</v>
      </c>
      <c r="D1657" s="39" t="str">
        <f>COVID!M127</f>
        <v>SchTut</v>
      </c>
      <c r="E1657" s="294">
        <f>COVID!Q127</f>
        <v>0</v>
      </c>
      <c r="F1657" s="294">
        <f>COVID!R127</f>
        <v>9450.9375</v>
      </c>
      <c r="G1657" s="294"/>
      <c r="H1657" s="294"/>
      <c r="I1657" s="294"/>
      <c r="J1657" s="294"/>
      <c r="K1657" s="294"/>
      <c r="L1657" s="294"/>
      <c r="M1657" s="294"/>
      <c r="N1657" s="294"/>
      <c r="O1657" s="294"/>
      <c r="P1657" s="294"/>
    </row>
    <row r="1658" spans="1:16" x14ac:dyDescent="0.25">
      <c r="A1658" s="39" t="str">
        <f>COVID!A128</f>
        <v>COVID</v>
      </c>
      <c r="B1658" s="39">
        <f>COVID!C128</f>
        <v>3022037</v>
      </c>
      <c r="C1658" s="39" t="str">
        <f>COVID!D128</f>
        <v>Manorside Primary School</v>
      </c>
      <c r="D1658" s="39" t="str">
        <f>COVID!M128</f>
        <v>SchTut</v>
      </c>
      <c r="E1658" s="294">
        <f>COVID!Q128</f>
        <v>0</v>
      </c>
      <c r="F1658" s="294">
        <f>COVID!R128</f>
        <v>3240</v>
      </c>
      <c r="G1658" s="294"/>
      <c r="H1658" s="294"/>
      <c r="I1658" s="294"/>
      <c r="J1658" s="294"/>
      <c r="K1658" s="294"/>
      <c r="L1658" s="294"/>
      <c r="M1658" s="294"/>
      <c r="N1658" s="294"/>
      <c r="O1658" s="294"/>
      <c r="P1658" s="294"/>
    </row>
    <row r="1659" spans="1:16" x14ac:dyDescent="0.25">
      <c r="A1659" s="39" t="str">
        <f>COVID!A129</f>
        <v>COVID</v>
      </c>
      <c r="B1659" s="39">
        <f>COVID!C129</f>
        <v>3022042</v>
      </c>
      <c r="C1659" s="39" t="str">
        <f>COVID!D129</f>
        <v>Monkfrith School</v>
      </c>
      <c r="D1659" s="39" t="str">
        <f>COVID!M129</f>
        <v>SchTut</v>
      </c>
      <c r="E1659" s="294">
        <f>COVID!Q129</f>
        <v>0</v>
      </c>
      <c r="F1659" s="294">
        <f>COVID!R129</f>
        <v>2986.875</v>
      </c>
      <c r="G1659" s="294"/>
      <c r="H1659" s="294"/>
      <c r="I1659" s="294"/>
      <c r="J1659" s="294"/>
      <c r="K1659" s="294"/>
      <c r="L1659" s="294"/>
      <c r="M1659" s="294"/>
      <c r="N1659" s="294"/>
      <c r="O1659" s="294"/>
      <c r="P1659" s="294"/>
    </row>
    <row r="1660" spans="1:16" x14ac:dyDescent="0.25">
      <c r="A1660" s="39" t="str">
        <f>COVID!A130</f>
        <v>COVID</v>
      </c>
      <c r="B1660" s="39">
        <f>COVID!C130</f>
        <v>3022043</v>
      </c>
      <c r="C1660" s="39" t="str">
        <f>COVID!D130</f>
        <v>Moss Hall Junior School</v>
      </c>
      <c r="D1660" s="39" t="str">
        <f>COVID!M130</f>
        <v>SchTut</v>
      </c>
      <c r="E1660" s="294">
        <f>COVID!Q130</f>
        <v>0</v>
      </c>
      <c r="F1660" s="294">
        <f>COVID!R130</f>
        <v>7762.5</v>
      </c>
      <c r="G1660" s="294"/>
      <c r="H1660" s="294"/>
      <c r="I1660" s="294"/>
      <c r="J1660" s="294"/>
      <c r="K1660" s="294"/>
      <c r="L1660" s="294"/>
      <c r="M1660" s="294"/>
      <c r="N1660" s="294"/>
      <c r="O1660" s="294"/>
      <c r="P1660" s="294"/>
    </row>
    <row r="1661" spans="1:16" x14ac:dyDescent="0.25">
      <c r="A1661" s="39" t="str">
        <f>COVID!A131</f>
        <v>COVID</v>
      </c>
      <c r="B1661" s="39">
        <f>COVID!C131</f>
        <v>3022044</v>
      </c>
      <c r="C1661" s="39" t="str">
        <f>COVID!D131</f>
        <v>Moss Hall Infant School</v>
      </c>
      <c r="D1661" s="39" t="str">
        <f>COVID!M131</f>
        <v>SchTut</v>
      </c>
      <c r="E1661" s="294">
        <f>COVID!Q131</f>
        <v>0</v>
      </c>
      <c r="F1661" s="294">
        <f>COVID!R131</f>
        <v>2160</v>
      </c>
      <c r="G1661" s="294"/>
      <c r="H1661" s="294"/>
      <c r="I1661" s="294"/>
      <c r="J1661" s="294"/>
      <c r="K1661" s="294"/>
      <c r="L1661" s="294"/>
      <c r="M1661" s="294"/>
      <c r="N1661" s="294"/>
      <c r="O1661" s="294"/>
      <c r="P1661" s="294"/>
    </row>
    <row r="1662" spans="1:16" x14ac:dyDescent="0.25">
      <c r="A1662" s="39" t="str">
        <f>COVID!A132</f>
        <v>COVID</v>
      </c>
      <c r="B1662" s="39">
        <f>COVID!C132</f>
        <v>3022045</v>
      </c>
      <c r="C1662" s="39" t="str">
        <f>COVID!D132</f>
        <v>Northside School</v>
      </c>
      <c r="D1662" s="39" t="str">
        <f>COVID!M132</f>
        <v>SchTut</v>
      </c>
      <c r="E1662" s="294">
        <f>COVID!Q132</f>
        <v>0</v>
      </c>
      <c r="F1662" s="294">
        <f>COVID!R132</f>
        <v>3358.125</v>
      </c>
      <c r="G1662" s="294"/>
      <c r="H1662" s="294"/>
      <c r="I1662" s="294"/>
      <c r="J1662" s="294"/>
      <c r="K1662" s="294"/>
      <c r="L1662" s="294"/>
      <c r="M1662" s="294"/>
      <c r="N1662" s="294"/>
      <c r="O1662" s="294"/>
      <c r="P1662" s="294"/>
    </row>
    <row r="1663" spans="1:16" x14ac:dyDescent="0.25">
      <c r="A1663" s="39" t="str">
        <f>COVID!A133</f>
        <v>COVID</v>
      </c>
      <c r="B1663" s="39">
        <f>COVID!C133</f>
        <v>3022053</v>
      </c>
      <c r="C1663" s="39" t="str">
        <f>COVID!D133</f>
        <v>Noam Primary School</v>
      </c>
      <c r="D1663" s="39" t="str">
        <f>COVID!M133</f>
        <v>SchTut</v>
      </c>
      <c r="E1663" s="294">
        <f>COVID!Q133</f>
        <v>0</v>
      </c>
      <c r="F1663" s="294">
        <f>COVID!R133</f>
        <v>286.875</v>
      </c>
      <c r="G1663" s="294"/>
      <c r="H1663" s="294"/>
      <c r="I1663" s="294"/>
      <c r="J1663" s="294"/>
      <c r="K1663" s="294"/>
      <c r="L1663" s="294"/>
      <c r="M1663" s="294"/>
      <c r="N1663" s="294"/>
      <c r="O1663" s="294"/>
      <c r="P1663" s="294"/>
    </row>
    <row r="1664" spans="1:16" x14ac:dyDescent="0.25">
      <c r="A1664" s="39" t="str">
        <f>COVID!A134</f>
        <v>COVID</v>
      </c>
      <c r="B1664" s="39">
        <f>COVID!C134</f>
        <v>3022054</v>
      </c>
      <c r="C1664" s="39" t="str">
        <f>COVID!D134</f>
        <v>Woodridge  Primary School</v>
      </c>
      <c r="D1664" s="39" t="str">
        <f>COVID!M134</f>
        <v>SchTut</v>
      </c>
      <c r="E1664" s="294">
        <f>COVID!Q134</f>
        <v>0</v>
      </c>
      <c r="F1664" s="294">
        <f>COVID!R134</f>
        <v>911.25</v>
      </c>
      <c r="G1664" s="294"/>
      <c r="H1664" s="294"/>
      <c r="I1664" s="294"/>
      <c r="J1664" s="294"/>
      <c r="K1664" s="294"/>
      <c r="L1664" s="294"/>
      <c r="M1664" s="294"/>
      <c r="N1664" s="294"/>
      <c r="O1664" s="294"/>
      <c r="P1664" s="294"/>
    </row>
    <row r="1665" spans="1:16" x14ac:dyDescent="0.25">
      <c r="A1665" s="39" t="str">
        <f>COVID!A135</f>
        <v>COVID</v>
      </c>
      <c r="B1665" s="39">
        <f>COVID!C135</f>
        <v>3022055</v>
      </c>
      <c r="C1665" s="39" t="str">
        <f>COVID!D135</f>
        <v>Tudor School</v>
      </c>
      <c r="D1665" s="39" t="str">
        <f>COVID!M135</f>
        <v>SchTut</v>
      </c>
      <c r="E1665" s="294">
        <f>COVID!Q135</f>
        <v>0</v>
      </c>
      <c r="F1665" s="294">
        <f>COVID!R135</f>
        <v>5940</v>
      </c>
      <c r="G1665" s="294"/>
      <c r="H1665" s="294"/>
      <c r="I1665" s="294"/>
      <c r="J1665" s="294"/>
      <c r="K1665" s="294"/>
      <c r="L1665" s="294"/>
      <c r="M1665" s="294"/>
      <c r="N1665" s="294"/>
      <c r="O1665" s="294"/>
      <c r="P1665" s="294"/>
    </row>
    <row r="1666" spans="1:16" x14ac:dyDescent="0.25">
      <c r="A1666" s="39" t="str">
        <f>COVID!A136</f>
        <v>COVID</v>
      </c>
      <c r="B1666" s="39">
        <f>COVID!C136</f>
        <v>3022057</v>
      </c>
      <c r="C1666" s="39" t="str">
        <f>COVID!D136</f>
        <v>Underhill School</v>
      </c>
      <c r="D1666" s="39" t="str">
        <f>COVID!M136</f>
        <v>SchTut</v>
      </c>
      <c r="E1666" s="294">
        <f>COVID!Q136</f>
        <v>0</v>
      </c>
      <c r="F1666" s="294">
        <f>COVID!R136</f>
        <v>13989.375</v>
      </c>
      <c r="G1666" s="294"/>
      <c r="H1666" s="294"/>
      <c r="I1666" s="294"/>
      <c r="J1666" s="294"/>
      <c r="K1666" s="294"/>
      <c r="L1666" s="294"/>
      <c r="M1666" s="294"/>
      <c r="N1666" s="294"/>
      <c r="O1666" s="294"/>
      <c r="P1666" s="294"/>
    </row>
    <row r="1667" spans="1:16" x14ac:dyDescent="0.25">
      <c r="A1667" s="39" t="str">
        <f>COVID!A137</f>
        <v>COVID</v>
      </c>
      <c r="B1667" s="39">
        <f>COVID!C137</f>
        <v>3022060</v>
      </c>
      <c r="C1667" s="39" t="str">
        <f>COVID!D137</f>
        <v>Whitings Hill Primary School</v>
      </c>
      <c r="D1667" s="39" t="str">
        <f>COVID!M137</f>
        <v>SchTut</v>
      </c>
      <c r="E1667" s="294">
        <f>COVID!Q137</f>
        <v>0</v>
      </c>
      <c r="F1667" s="294">
        <f>COVID!R137</f>
        <v>9585</v>
      </c>
      <c r="G1667" s="294"/>
      <c r="H1667" s="294"/>
      <c r="I1667" s="294"/>
      <c r="J1667" s="294"/>
      <c r="K1667" s="294"/>
      <c r="L1667" s="294"/>
      <c r="M1667" s="294"/>
      <c r="N1667" s="294"/>
      <c r="O1667" s="294"/>
      <c r="P1667" s="294"/>
    </row>
    <row r="1668" spans="1:16" x14ac:dyDescent="0.25">
      <c r="A1668" s="39" t="str">
        <f>COVID!A138</f>
        <v>COVID</v>
      </c>
      <c r="B1668" s="39">
        <f>COVID!C138</f>
        <v>3022067</v>
      </c>
      <c r="C1668" s="39" t="str">
        <f>COVID!D138</f>
        <v>Chalgrove Primary School</v>
      </c>
      <c r="D1668" s="39" t="str">
        <f>COVID!M138</f>
        <v>SchTut</v>
      </c>
      <c r="E1668" s="294">
        <f>COVID!Q138</f>
        <v>0</v>
      </c>
      <c r="F1668" s="294">
        <f>COVID!R138</f>
        <v>4697.8125</v>
      </c>
      <c r="G1668" s="294"/>
      <c r="H1668" s="294"/>
      <c r="I1668" s="294"/>
      <c r="J1668" s="294"/>
      <c r="K1668" s="294"/>
      <c r="L1668" s="294"/>
      <c r="M1668" s="294"/>
      <c r="N1668" s="294"/>
      <c r="O1668" s="294"/>
      <c r="P1668" s="294"/>
    </row>
    <row r="1669" spans="1:16" x14ac:dyDescent="0.25">
      <c r="A1669" s="39" t="str">
        <f>COVID!A139</f>
        <v>COVID</v>
      </c>
      <c r="B1669" s="39">
        <f>COVID!C139</f>
        <v>3022070</v>
      </c>
      <c r="C1669" s="39" t="str">
        <f>COVID!D139</f>
        <v>Sunnyfields Primary School</v>
      </c>
      <c r="D1669" s="39" t="str">
        <f>COVID!M139</f>
        <v>SchTut</v>
      </c>
      <c r="E1669" s="294">
        <f>COVID!Q139</f>
        <v>0</v>
      </c>
      <c r="F1669" s="294">
        <f>COVID!R139</f>
        <v>6682.5</v>
      </c>
      <c r="G1669" s="294"/>
      <c r="H1669" s="294"/>
      <c r="I1669" s="294"/>
      <c r="J1669" s="294"/>
      <c r="K1669" s="294"/>
      <c r="L1669" s="294"/>
      <c r="M1669" s="294"/>
      <c r="N1669" s="294"/>
      <c r="O1669" s="294"/>
      <c r="P1669" s="294"/>
    </row>
    <row r="1670" spans="1:16" x14ac:dyDescent="0.25">
      <c r="A1670" s="39" t="str">
        <f>COVID!A140</f>
        <v>COVID</v>
      </c>
      <c r="B1670" s="39">
        <f>COVID!C140</f>
        <v>3022071</v>
      </c>
      <c r="C1670" s="39" t="str">
        <f>COVID!D140</f>
        <v>Queenswell Infant and Nursery School</v>
      </c>
      <c r="D1670" s="39" t="str">
        <f>COVID!M140</f>
        <v>SchTut</v>
      </c>
      <c r="E1670" s="294">
        <f>COVID!Q140</f>
        <v>0</v>
      </c>
      <c r="F1670" s="294">
        <f>COVID!R140</f>
        <v>2531.25</v>
      </c>
      <c r="G1670" s="294"/>
      <c r="H1670" s="294"/>
      <c r="I1670" s="294"/>
      <c r="J1670" s="294"/>
      <c r="K1670" s="294"/>
      <c r="L1670" s="294"/>
      <c r="M1670" s="294"/>
      <c r="N1670" s="294"/>
      <c r="O1670" s="294"/>
      <c r="P1670" s="294"/>
    </row>
    <row r="1671" spans="1:16" x14ac:dyDescent="0.25">
      <c r="A1671" s="39" t="str">
        <f>COVID!A141</f>
        <v>COVID</v>
      </c>
      <c r="B1671" s="39">
        <f>COVID!C141</f>
        <v>3022072</v>
      </c>
      <c r="C1671" s="39" t="str">
        <f>COVID!D141</f>
        <v>Queenswell Junior School</v>
      </c>
      <c r="D1671" s="39" t="str">
        <f>COVID!M141</f>
        <v>SchTut</v>
      </c>
      <c r="E1671" s="294">
        <f>COVID!Q141</f>
        <v>0</v>
      </c>
      <c r="F1671" s="294">
        <f>COVID!R141</f>
        <v>9466.875</v>
      </c>
      <c r="G1671" s="294"/>
      <c r="H1671" s="294"/>
      <c r="I1671" s="294"/>
      <c r="J1671" s="294"/>
      <c r="K1671" s="294"/>
      <c r="L1671" s="294"/>
      <c r="M1671" s="294"/>
      <c r="N1671" s="294"/>
      <c r="O1671" s="294"/>
      <c r="P1671" s="294"/>
    </row>
    <row r="1672" spans="1:16" x14ac:dyDescent="0.25">
      <c r="A1672" s="39" t="str">
        <f>COVID!A142</f>
        <v>COVID</v>
      </c>
      <c r="B1672" s="39">
        <f>COVID!C142</f>
        <v>3022073</v>
      </c>
      <c r="C1672" s="39" t="str">
        <f>COVID!D142</f>
        <v>Danegrove JMI School</v>
      </c>
      <c r="D1672" s="39" t="str">
        <f>COVID!M142</f>
        <v>SchTut</v>
      </c>
      <c r="E1672" s="294">
        <f>COVID!Q142</f>
        <v>0</v>
      </c>
      <c r="F1672" s="294">
        <f>COVID!R142</f>
        <v>12622.5</v>
      </c>
      <c r="G1672" s="294"/>
      <c r="H1672" s="294"/>
      <c r="I1672" s="294"/>
      <c r="J1672" s="294"/>
      <c r="K1672" s="294"/>
      <c r="L1672" s="294"/>
      <c r="M1672" s="294"/>
      <c r="N1672" s="294"/>
      <c r="O1672" s="294"/>
      <c r="P1672" s="294"/>
    </row>
    <row r="1673" spans="1:16" x14ac:dyDescent="0.25">
      <c r="A1673" s="39" t="str">
        <f>COVID!A143</f>
        <v>COVID</v>
      </c>
      <c r="B1673" s="39">
        <f>COVID!C143</f>
        <v>3022076</v>
      </c>
      <c r="C1673" s="39" t="str">
        <f>COVID!D143</f>
        <v>Wessex  Gardens Primary School</v>
      </c>
      <c r="D1673" s="39" t="str">
        <f>COVID!M143</f>
        <v>SchTut</v>
      </c>
      <c r="E1673" s="294">
        <f>COVID!Q143</f>
        <v>0</v>
      </c>
      <c r="F1673" s="294">
        <f>COVID!R143</f>
        <v>9095.625</v>
      </c>
      <c r="G1673" s="294"/>
      <c r="H1673" s="294"/>
      <c r="I1673" s="294"/>
      <c r="J1673" s="294"/>
      <c r="K1673" s="294"/>
      <c r="L1673" s="294"/>
      <c r="M1673" s="294"/>
      <c r="N1673" s="294"/>
      <c r="O1673" s="294"/>
      <c r="P1673" s="294"/>
    </row>
    <row r="1674" spans="1:16" x14ac:dyDescent="0.25">
      <c r="A1674" s="39" t="str">
        <f>COVID!A144</f>
        <v>COVID</v>
      </c>
      <c r="B1674" s="39">
        <f>COVID!C144</f>
        <v>3022077</v>
      </c>
      <c r="C1674" s="39" t="str">
        <f>COVID!D144</f>
        <v>Orion Primary School</v>
      </c>
      <c r="D1674" s="39" t="str">
        <f>COVID!M144</f>
        <v>SchTut</v>
      </c>
      <c r="E1674" s="294">
        <f>COVID!Q144</f>
        <v>0</v>
      </c>
      <c r="F1674" s="294">
        <f>COVID!R144</f>
        <v>33440.625</v>
      </c>
      <c r="G1674" s="294"/>
      <c r="H1674" s="294"/>
      <c r="I1674" s="294"/>
      <c r="J1674" s="294"/>
      <c r="K1674" s="294"/>
      <c r="L1674" s="294"/>
      <c r="M1674" s="294"/>
      <c r="N1674" s="294"/>
      <c r="O1674" s="294"/>
      <c r="P1674" s="294"/>
    </row>
    <row r="1675" spans="1:16" x14ac:dyDescent="0.25">
      <c r="A1675" s="39" t="str">
        <f>COVID!A145</f>
        <v>COVID</v>
      </c>
      <c r="B1675" s="39">
        <f>COVID!C145</f>
        <v>3022078</v>
      </c>
      <c r="C1675" s="39" t="str">
        <f>COVID!D145</f>
        <v>Pardes House School</v>
      </c>
      <c r="D1675" s="39" t="str">
        <f>COVID!M145</f>
        <v>SchTut</v>
      </c>
      <c r="E1675" s="294">
        <f>COVID!Q145</f>
        <v>0</v>
      </c>
      <c r="F1675" s="294">
        <f>COVID!R145</f>
        <v>2075.625</v>
      </c>
      <c r="G1675" s="294"/>
      <c r="H1675" s="294"/>
      <c r="I1675" s="294"/>
      <c r="J1675" s="294"/>
      <c r="K1675" s="294"/>
      <c r="L1675" s="294"/>
      <c r="M1675" s="294"/>
      <c r="N1675" s="294"/>
      <c r="O1675" s="294"/>
      <c r="P1675" s="294"/>
    </row>
    <row r="1676" spans="1:16" x14ac:dyDescent="0.25">
      <c r="A1676" s="39" t="str">
        <f>COVID!A146</f>
        <v>COVID</v>
      </c>
      <c r="B1676" s="39">
        <f>COVID!C146</f>
        <v>3022079</v>
      </c>
      <c r="C1676" s="39" t="str">
        <f>COVID!D146</f>
        <v>Beis Yaakov</v>
      </c>
      <c r="D1676" s="39" t="str">
        <f>COVID!M146</f>
        <v>SchTut</v>
      </c>
      <c r="E1676" s="294">
        <f>COVID!Q146</f>
        <v>0</v>
      </c>
      <c r="F1676" s="294">
        <f>COVID!R146</f>
        <v>2075.625</v>
      </c>
      <c r="G1676" s="294"/>
      <c r="H1676" s="294"/>
      <c r="I1676" s="294"/>
      <c r="J1676" s="294"/>
      <c r="K1676" s="294"/>
      <c r="L1676" s="294"/>
      <c r="M1676" s="294"/>
      <c r="N1676" s="294"/>
      <c r="O1676" s="294"/>
      <c r="P1676" s="294"/>
    </row>
    <row r="1677" spans="1:16" x14ac:dyDescent="0.25">
      <c r="A1677" s="39" t="str">
        <f>COVID!A147</f>
        <v>COVID</v>
      </c>
      <c r="B1677" s="39">
        <f>COVID!C147</f>
        <v>3023300</v>
      </c>
      <c r="C1677" s="39" t="str">
        <f>COVID!D147</f>
        <v>All Saints' CE Primary School NW2</v>
      </c>
      <c r="D1677" s="39" t="str">
        <f>COVID!M147</f>
        <v>SchTut</v>
      </c>
      <c r="E1677" s="294">
        <f>COVID!Q147</f>
        <v>0</v>
      </c>
      <c r="F1677" s="294">
        <f>COVID!R147</f>
        <v>6513.75</v>
      </c>
      <c r="G1677" s="294"/>
      <c r="H1677" s="294"/>
      <c r="I1677" s="294"/>
      <c r="J1677" s="294"/>
      <c r="K1677" s="294"/>
      <c r="L1677" s="294"/>
      <c r="M1677" s="294"/>
      <c r="N1677" s="294"/>
      <c r="O1677" s="294"/>
      <c r="P1677" s="294"/>
    </row>
    <row r="1678" spans="1:16" x14ac:dyDescent="0.25">
      <c r="A1678" s="39" t="str">
        <f>COVID!A148</f>
        <v>COVID</v>
      </c>
      <c r="B1678" s="39">
        <f>COVID!C148</f>
        <v>3023302</v>
      </c>
      <c r="C1678" s="39" t="str">
        <f>COVID!D148</f>
        <v>Christ Church CE Primary School</v>
      </c>
      <c r="D1678" s="39" t="str">
        <f>COVID!M148</f>
        <v>SchTut</v>
      </c>
      <c r="E1678" s="294">
        <f>COVID!Q148</f>
        <v>0</v>
      </c>
      <c r="F1678" s="294">
        <f>COVID!R148</f>
        <v>1620</v>
      </c>
      <c r="G1678" s="294"/>
      <c r="H1678" s="294"/>
      <c r="I1678" s="294"/>
      <c r="J1678" s="294"/>
      <c r="K1678" s="294"/>
      <c r="L1678" s="294"/>
      <c r="M1678" s="294"/>
      <c r="N1678" s="294"/>
      <c r="O1678" s="294"/>
      <c r="P1678" s="294"/>
    </row>
    <row r="1679" spans="1:16" x14ac:dyDescent="0.25">
      <c r="A1679" s="39" t="str">
        <f>COVID!A149</f>
        <v>COVID</v>
      </c>
      <c r="B1679" s="39">
        <f>COVID!C149</f>
        <v>3023304</v>
      </c>
      <c r="C1679" s="39" t="str">
        <f>COVID!D149</f>
        <v>Holy Trinity School</v>
      </c>
      <c r="D1679" s="39" t="str">
        <f>COVID!M149</f>
        <v>SchTut</v>
      </c>
      <c r="E1679" s="294">
        <f>COVID!Q149</f>
        <v>0</v>
      </c>
      <c r="F1679" s="294">
        <f>COVID!R149</f>
        <v>4066.875</v>
      </c>
      <c r="G1679" s="294"/>
      <c r="H1679" s="294"/>
      <c r="I1679" s="294"/>
      <c r="J1679" s="294"/>
      <c r="K1679" s="294"/>
      <c r="L1679" s="294"/>
      <c r="M1679" s="294"/>
      <c r="N1679" s="294"/>
      <c r="O1679" s="294"/>
      <c r="P1679" s="294"/>
    </row>
    <row r="1680" spans="1:16" x14ac:dyDescent="0.25">
      <c r="A1680" s="39" t="str">
        <f>COVID!A150</f>
        <v>COVID</v>
      </c>
      <c r="B1680" s="39">
        <f>COVID!C150</f>
        <v>3023305</v>
      </c>
      <c r="C1680" s="39" t="str">
        <f>COVID!D150</f>
        <v>Monken Hadley C E Primary School</v>
      </c>
      <c r="D1680" s="39" t="str">
        <f>COVID!M150</f>
        <v>SchTut</v>
      </c>
      <c r="E1680" s="294">
        <f>COVID!Q150</f>
        <v>0</v>
      </c>
      <c r="F1680" s="294">
        <f>COVID!R150</f>
        <v>1282.5</v>
      </c>
      <c r="G1680" s="294"/>
      <c r="H1680" s="294"/>
      <c r="I1680" s="294"/>
      <c r="J1680" s="294"/>
      <c r="K1680" s="294"/>
      <c r="L1680" s="294"/>
      <c r="M1680" s="294"/>
      <c r="N1680" s="294"/>
      <c r="O1680" s="294"/>
      <c r="P1680" s="294"/>
    </row>
    <row r="1681" spans="1:16" x14ac:dyDescent="0.25">
      <c r="A1681" s="39" t="str">
        <f>COVID!A151</f>
        <v>COVID</v>
      </c>
      <c r="B1681" s="39">
        <f>COVID!C151</f>
        <v>3023307</v>
      </c>
      <c r="C1681" s="39" t="str">
        <f>COVID!D151</f>
        <v>St John's CE School N11</v>
      </c>
      <c r="D1681" s="39" t="str">
        <f>COVID!M151</f>
        <v>SchTut</v>
      </c>
      <c r="E1681" s="294">
        <f>COVID!Q151</f>
        <v>0</v>
      </c>
      <c r="F1681" s="294">
        <f>COVID!R151</f>
        <v>1535.625</v>
      </c>
      <c r="G1681" s="294"/>
      <c r="H1681" s="294"/>
      <c r="I1681" s="294"/>
      <c r="J1681" s="294"/>
      <c r="K1681" s="294"/>
      <c r="L1681" s="294"/>
      <c r="M1681" s="294"/>
      <c r="N1681" s="294"/>
      <c r="O1681" s="294"/>
      <c r="P1681" s="294"/>
    </row>
    <row r="1682" spans="1:16" x14ac:dyDescent="0.25">
      <c r="A1682" s="39" t="str">
        <f>COVID!A152</f>
        <v>COVID</v>
      </c>
      <c r="B1682" s="39">
        <f>COVID!C152</f>
        <v>3023309</v>
      </c>
      <c r="C1682" s="39" t="str">
        <f>COVID!D152</f>
        <v>St Johns CE N20</v>
      </c>
      <c r="D1682" s="39" t="str">
        <f>COVID!M152</f>
        <v>SchTut</v>
      </c>
      <c r="E1682" s="294">
        <f>COVID!Q152</f>
        <v>0</v>
      </c>
      <c r="F1682" s="294">
        <f>COVID!R152</f>
        <v>1704.375</v>
      </c>
      <c r="G1682" s="294"/>
      <c r="H1682" s="294"/>
      <c r="I1682" s="294"/>
      <c r="J1682" s="294"/>
      <c r="K1682" s="294"/>
      <c r="L1682" s="294"/>
      <c r="M1682" s="294"/>
      <c r="N1682" s="294"/>
      <c r="O1682" s="294"/>
      <c r="P1682" s="294"/>
    </row>
    <row r="1683" spans="1:16" x14ac:dyDescent="0.25">
      <c r="A1683" s="39" t="str">
        <f>COVID!A153</f>
        <v>COVID</v>
      </c>
      <c r="B1683" s="39">
        <f>COVID!C153</f>
        <v>3023311</v>
      </c>
      <c r="C1683" s="39" t="str">
        <f>COVID!D153</f>
        <v>St Mary's C E Primary School N3</v>
      </c>
      <c r="D1683" s="39" t="str">
        <f>COVID!M153</f>
        <v>SchTut</v>
      </c>
      <c r="E1683" s="294">
        <f>COVID!Q153</f>
        <v>0</v>
      </c>
      <c r="F1683" s="294">
        <f>COVID!R153</f>
        <v>5231.25</v>
      </c>
      <c r="G1683" s="294"/>
      <c r="H1683" s="294"/>
      <c r="I1683" s="294"/>
      <c r="J1683" s="294"/>
      <c r="K1683" s="294"/>
      <c r="L1683" s="294"/>
      <c r="M1683" s="294"/>
      <c r="N1683" s="294"/>
      <c r="O1683" s="294"/>
      <c r="P1683" s="294"/>
    </row>
    <row r="1684" spans="1:16" x14ac:dyDescent="0.25">
      <c r="A1684" s="39" t="str">
        <f>COVID!A154</f>
        <v>COVID</v>
      </c>
      <c r="B1684" s="39">
        <f>COVID!C154</f>
        <v>3023312</v>
      </c>
      <c r="C1684" s="39" t="str">
        <f>COVID!D154</f>
        <v>St Mary's School EN4</v>
      </c>
      <c r="D1684" s="39" t="str">
        <f>COVID!M154</f>
        <v>SchTut</v>
      </c>
      <c r="E1684" s="294">
        <f>COVID!Q154</f>
        <v>0</v>
      </c>
      <c r="F1684" s="294">
        <f>COVID!R154</f>
        <v>1535.625</v>
      </c>
      <c r="G1684" s="294"/>
      <c r="H1684" s="294"/>
      <c r="I1684" s="294"/>
      <c r="J1684" s="294"/>
      <c r="K1684" s="294"/>
      <c r="L1684" s="294"/>
      <c r="M1684" s="294"/>
      <c r="N1684" s="294"/>
      <c r="O1684" s="294"/>
      <c r="P1684" s="294"/>
    </row>
    <row r="1685" spans="1:16" x14ac:dyDescent="0.25">
      <c r="A1685" s="39" t="str">
        <f>COVID!A155</f>
        <v>COVID</v>
      </c>
      <c r="B1685" s="39">
        <f>COVID!C155</f>
        <v>3023313</v>
      </c>
      <c r="C1685" s="39" t="str">
        <f>COVID!D155</f>
        <v>St. Pauls CE Primary School (N11)</v>
      </c>
      <c r="D1685" s="39" t="str">
        <f>COVID!M155</f>
        <v>SchTut</v>
      </c>
      <c r="E1685" s="294">
        <f>COVID!Q155</f>
        <v>0</v>
      </c>
      <c r="F1685" s="294">
        <f>COVID!R155</f>
        <v>3864.375</v>
      </c>
      <c r="G1685" s="294"/>
      <c r="H1685" s="294"/>
      <c r="I1685" s="294"/>
      <c r="J1685" s="294"/>
      <c r="K1685" s="294"/>
      <c r="L1685" s="294"/>
      <c r="M1685" s="294"/>
      <c r="N1685" s="294"/>
      <c r="O1685" s="294"/>
      <c r="P1685" s="294"/>
    </row>
    <row r="1686" spans="1:16" x14ac:dyDescent="0.25">
      <c r="A1686" s="39" t="str">
        <f>COVID!A156</f>
        <v>COVID</v>
      </c>
      <c r="B1686" s="39">
        <f>COVID!C156</f>
        <v>3023314</v>
      </c>
      <c r="C1686" s="39" t="str">
        <f>COVID!D156</f>
        <v>St Pauls CE Primary, NW7</v>
      </c>
      <c r="D1686" s="39" t="str">
        <f>COVID!M156</f>
        <v>SchTut</v>
      </c>
      <c r="E1686" s="294">
        <f>COVID!Q156</f>
        <v>0</v>
      </c>
      <c r="F1686" s="294">
        <f>COVID!R156</f>
        <v>2700</v>
      </c>
      <c r="G1686" s="294"/>
      <c r="H1686" s="294"/>
      <c r="I1686" s="294"/>
      <c r="J1686" s="294"/>
      <c r="K1686" s="294"/>
      <c r="L1686" s="294"/>
      <c r="M1686" s="294"/>
      <c r="N1686" s="294"/>
      <c r="O1686" s="294"/>
      <c r="P1686" s="294"/>
    </row>
    <row r="1687" spans="1:16" x14ac:dyDescent="0.25">
      <c r="A1687" s="39" t="str">
        <f>COVID!A157</f>
        <v>COVID</v>
      </c>
      <c r="B1687" s="39">
        <f>COVID!C157</f>
        <v>3023315</v>
      </c>
      <c r="C1687" s="39" t="str">
        <f>COVID!D157</f>
        <v>St Andrew's C E</v>
      </c>
      <c r="D1687" s="39" t="str">
        <f>COVID!M157</f>
        <v>SchTut</v>
      </c>
      <c r="E1687" s="294">
        <f>COVID!Q157</f>
        <v>0</v>
      </c>
      <c r="F1687" s="294">
        <f>COVID!R157</f>
        <v>1080</v>
      </c>
      <c r="G1687" s="294"/>
      <c r="H1687" s="294"/>
      <c r="I1687" s="294"/>
      <c r="J1687" s="294"/>
      <c r="K1687" s="294"/>
      <c r="L1687" s="294"/>
      <c r="M1687" s="294"/>
      <c r="N1687" s="294"/>
      <c r="O1687" s="294"/>
      <c r="P1687" s="294"/>
    </row>
    <row r="1688" spans="1:16" x14ac:dyDescent="0.25">
      <c r="A1688" s="39" t="str">
        <f>COVID!A158</f>
        <v>COVID</v>
      </c>
      <c r="B1688" s="39">
        <f>COVID!C158</f>
        <v>3023316</v>
      </c>
      <c r="C1688" s="39" t="str">
        <f>COVID!D158</f>
        <v>Trent  C of E Primary School</v>
      </c>
      <c r="D1688" s="39" t="str">
        <f>COVID!M158</f>
        <v>SchTut</v>
      </c>
      <c r="E1688" s="294">
        <f>COVID!Q158</f>
        <v>0</v>
      </c>
      <c r="F1688" s="294">
        <f>COVID!R158</f>
        <v>1704.375</v>
      </c>
      <c r="G1688" s="294"/>
      <c r="H1688" s="294"/>
      <c r="I1688" s="294"/>
      <c r="J1688" s="294"/>
      <c r="K1688" s="294"/>
      <c r="L1688" s="294"/>
      <c r="M1688" s="294"/>
      <c r="N1688" s="294"/>
      <c r="O1688" s="294"/>
      <c r="P1688" s="294"/>
    </row>
    <row r="1689" spans="1:16" x14ac:dyDescent="0.25">
      <c r="A1689" s="39" t="str">
        <f>COVID!A159</f>
        <v>COVID</v>
      </c>
      <c r="B1689" s="39">
        <f>COVID!C159</f>
        <v>3023317</v>
      </c>
      <c r="C1689" s="39" t="str">
        <f>COVID!D159</f>
        <v>All Saints' CE Primary School, N20</v>
      </c>
      <c r="D1689" s="39" t="str">
        <f>COVID!M159</f>
        <v>SchTut</v>
      </c>
      <c r="E1689" s="294">
        <f>COVID!Q159</f>
        <v>0</v>
      </c>
      <c r="F1689" s="294">
        <f>COVID!R159</f>
        <v>2986.875</v>
      </c>
      <c r="G1689" s="294"/>
      <c r="H1689" s="294"/>
      <c r="I1689" s="294"/>
      <c r="J1689" s="294"/>
      <c r="K1689" s="294"/>
      <c r="L1689" s="294"/>
      <c r="M1689" s="294"/>
      <c r="N1689" s="294"/>
      <c r="O1689" s="294"/>
      <c r="P1689" s="294"/>
    </row>
    <row r="1690" spans="1:16" x14ac:dyDescent="0.25">
      <c r="A1690" s="39" t="str">
        <f>COVID!A160</f>
        <v>COVID</v>
      </c>
      <c r="B1690" s="39">
        <f>COVID!C160</f>
        <v>3023500</v>
      </c>
      <c r="C1690" s="39" t="str">
        <f>COVID!D160</f>
        <v>Annunciation Catholic Infant School</v>
      </c>
      <c r="D1690" s="39" t="str">
        <f>COVID!M160</f>
        <v>SchTut</v>
      </c>
      <c r="E1690" s="294">
        <f>COVID!Q160</f>
        <v>0</v>
      </c>
      <c r="F1690" s="294">
        <f>COVID!R160</f>
        <v>793.125</v>
      </c>
      <c r="G1690" s="294"/>
      <c r="H1690" s="294"/>
      <c r="I1690" s="294"/>
      <c r="J1690" s="294"/>
      <c r="K1690" s="294"/>
      <c r="L1690" s="294"/>
      <c r="M1690" s="294"/>
      <c r="N1690" s="294"/>
      <c r="O1690" s="294"/>
      <c r="P1690" s="294"/>
    </row>
    <row r="1691" spans="1:16" x14ac:dyDescent="0.25">
      <c r="A1691" s="39" t="str">
        <f>COVID!A161</f>
        <v>COVID</v>
      </c>
      <c r="B1691" s="39">
        <f>COVID!C161</f>
        <v>3023501</v>
      </c>
      <c r="C1691" s="39" t="str">
        <f>COVID!D161</f>
        <v>Our Lady of Lourdes School</v>
      </c>
      <c r="D1691" s="39" t="str">
        <f>COVID!M161</f>
        <v>SchTut</v>
      </c>
      <c r="E1691" s="294">
        <f>COVID!Q161</f>
        <v>0</v>
      </c>
      <c r="F1691" s="294">
        <f>COVID!R161</f>
        <v>2244.375</v>
      </c>
      <c r="G1691" s="294"/>
      <c r="H1691" s="294"/>
      <c r="I1691" s="294"/>
      <c r="J1691" s="294"/>
      <c r="K1691" s="294"/>
      <c r="L1691" s="294"/>
      <c r="M1691" s="294"/>
      <c r="N1691" s="294"/>
      <c r="O1691" s="294"/>
      <c r="P1691" s="294"/>
    </row>
    <row r="1692" spans="1:16" x14ac:dyDescent="0.25">
      <c r="A1692" s="39" t="str">
        <f>COVID!A162</f>
        <v>COVID</v>
      </c>
      <c r="B1692" s="39">
        <f>COVID!C162</f>
        <v>3023502</v>
      </c>
      <c r="C1692" s="39" t="str">
        <f>COVID!D162</f>
        <v>St Agnes RC Primary School</v>
      </c>
      <c r="D1692" s="39" t="str">
        <f>COVID!M162</f>
        <v>SchTut</v>
      </c>
      <c r="E1692" s="294">
        <f>COVID!Q162</f>
        <v>0</v>
      </c>
      <c r="F1692" s="294">
        <f>COVID!R162</f>
        <v>6766.875</v>
      </c>
      <c r="G1692" s="294"/>
      <c r="H1692" s="294"/>
      <c r="I1692" s="294"/>
      <c r="J1692" s="294"/>
      <c r="K1692" s="294"/>
      <c r="L1692" s="294"/>
      <c r="M1692" s="294"/>
      <c r="N1692" s="294"/>
      <c r="O1692" s="294"/>
      <c r="P1692" s="294"/>
    </row>
    <row r="1693" spans="1:16" x14ac:dyDescent="0.25">
      <c r="A1693" s="39" t="str">
        <f>COVID!A163</f>
        <v>COVID</v>
      </c>
      <c r="B1693" s="39">
        <f>COVID!C163</f>
        <v>3023504</v>
      </c>
      <c r="C1693" s="39" t="str">
        <f>COVID!D163</f>
        <v>St Catherines R C Primary</v>
      </c>
      <c r="D1693" s="39" t="str">
        <f>COVID!M163</f>
        <v>SchTut</v>
      </c>
      <c r="E1693" s="294">
        <f>COVID!Q163</f>
        <v>0</v>
      </c>
      <c r="F1693" s="294">
        <f>COVID!R163</f>
        <v>3155.625</v>
      </c>
      <c r="G1693" s="294"/>
      <c r="H1693" s="294"/>
      <c r="I1693" s="294"/>
      <c r="J1693" s="294"/>
      <c r="K1693" s="294"/>
      <c r="L1693" s="294"/>
      <c r="M1693" s="294"/>
      <c r="N1693" s="294"/>
      <c r="O1693" s="294"/>
      <c r="P1693" s="294"/>
    </row>
    <row r="1694" spans="1:16" x14ac:dyDescent="0.25">
      <c r="A1694" s="39" t="str">
        <f>COVID!A164</f>
        <v>COVID</v>
      </c>
      <c r="B1694" s="39">
        <f>COVID!C164</f>
        <v>3023506</v>
      </c>
      <c r="C1694" s="39" t="str">
        <f>COVID!D164</f>
        <v>St Vincent's Catholic Primary School</v>
      </c>
      <c r="D1694" s="39" t="str">
        <f>COVID!M164</f>
        <v>SchTut</v>
      </c>
      <c r="E1694" s="294">
        <f>COVID!Q164</f>
        <v>0</v>
      </c>
      <c r="F1694" s="294">
        <f>COVID!R164</f>
        <v>1164.375</v>
      </c>
      <c r="G1694" s="294"/>
      <c r="H1694" s="294"/>
      <c r="I1694" s="294"/>
      <c r="J1694" s="294"/>
      <c r="K1694" s="294"/>
      <c r="L1694" s="294"/>
      <c r="M1694" s="294"/>
      <c r="N1694" s="294"/>
      <c r="O1694" s="294"/>
      <c r="P1694" s="294"/>
    </row>
    <row r="1695" spans="1:16" x14ac:dyDescent="0.25">
      <c r="A1695" s="39" t="str">
        <f>COVID!A165</f>
        <v>COVID</v>
      </c>
      <c r="B1695" s="39">
        <f>COVID!C165</f>
        <v>3023507</v>
      </c>
      <c r="C1695" s="39" t="str">
        <f>COVID!D165</f>
        <v>St Theresa's R.C. Primary School</v>
      </c>
      <c r="D1695" s="39" t="str">
        <f>COVID!M165</f>
        <v>SchTut</v>
      </c>
      <c r="E1695" s="294">
        <f>COVID!Q165</f>
        <v>0</v>
      </c>
      <c r="F1695" s="294">
        <f>COVID!R165</f>
        <v>1788.75</v>
      </c>
      <c r="G1695" s="294"/>
      <c r="H1695" s="294"/>
      <c r="I1695" s="294"/>
      <c r="J1695" s="294"/>
      <c r="K1695" s="294"/>
      <c r="L1695" s="294"/>
      <c r="M1695" s="294"/>
      <c r="N1695" s="294"/>
      <c r="O1695" s="294"/>
      <c r="P1695" s="294"/>
    </row>
    <row r="1696" spans="1:16" x14ac:dyDescent="0.25">
      <c r="A1696" s="39" t="str">
        <f>COVID!A166</f>
        <v>COVID</v>
      </c>
      <c r="B1696" s="39">
        <f>COVID!C166</f>
        <v>3023509</v>
      </c>
      <c r="C1696" s="39" t="str">
        <f>COVID!D166</f>
        <v>St Joseph's Primary School</v>
      </c>
      <c r="D1696" s="39" t="str">
        <f>COVID!M166</f>
        <v>SchTut</v>
      </c>
      <c r="E1696" s="294">
        <f>COVID!Q166</f>
        <v>0</v>
      </c>
      <c r="F1696" s="294">
        <f>COVID!R166</f>
        <v>7222.5</v>
      </c>
      <c r="G1696" s="294"/>
      <c r="H1696" s="294"/>
      <c r="I1696" s="294"/>
      <c r="J1696" s="294"/>
      <c r="K1696" s="294"/>
      <c r="L1696" s="294"/>
      <c r="M1696" s="294"/>
      <c r="N1696" s="294"/>
      <c r="O1696" s="294"/>
      <c r="P1696" s="294"/>
    </row>
    <row r="1697" spans="1:16" x14ac:dyDescent="0.25">
      <c r="A1697" s="39" t="str">
        <f>COVID!A167</f>
        <v>COVID</v>
      </c>
      <c r="B1697" s="39">
        <f>COVID!C167</f>
        <v>3023510</v>
      </c>
      <c r="C1697" s="39" t="str">
        <f>COVID!D167</f>
        <v>Sacred Heart School</v>
      </c>
      <c r="D1697" s="39" t="str">
        <f>COVID!M167</f>
        <v>SchTut</v>
      </c>
      <c r="E1697" s="294">
        <f>COVID!Q167</f>
        <v>0</v>
      </c>
      <c r="F1697" s="294">
        <f>COVID!R167</f>
        <v>2986.875</v>
      </c>
      <c r="G1697" s="294"/>
      <c r="H1697" s="294"/>
      <c r="I1697" s="294"/>
      <c r="J1697" s="294"/>
      <c r="K1697" s="294"/>
      <c r="L1697" s="294"/>
      <c r="M1697" s="294"/>
      <c r="N1697" s="294"/>
      <c r="O1697" s="294"/>
      <c r="P1697" s="294"/>
    </row>
    <row r="1698" spans="1:16" x14ac:dyDescent="0.25">
      <c r="A1698" s="39" t="str">
        <f>COVID!A168</f>
        <v>COVID</v>
      </c>
      <c r="B1698" s="39">
        <f>COVID!C168</f>
        <v>3023511</v>
      </c>
      <c r="C1698" s="39" t="str">
        <f>COVID!D168</f>
        <v>Blessed Dominic School</v>
      </c>
      <c r="D1698" s="39" t="str">
        <f>COVID!M168</f>
        <v>SchTut</v>
      </c>
      <c r="E1698" s="294">
        <f>COVID!Q168</f>
        <v>0</v>
      </c>
      <c r="F1698" s="294">
        <f>COVID!R168</f>
        <v>8218.125</v>
      </c>
      <c r="G1698" s="294"/>
      <c r="H1698" s="294"/>
      <c r="I1698" s="294"/>
      <c r="J1698" s="294"/>
      <c r="K1698" s="294"/>
      <c r="L1698" s="294"/>
      <c r="M1698" s="294"/>
      <c r="N1698" s="294"/>
      <c r="O1698" s="294"/>
      <c r="P1698" s="294"/>
    </row>
    <row r="1699" spans="1:16" x14ac:dyDescent="0.25">
      <c r="A1699" s="39" t="str">
        <f>COVID!A169</f>
        <v>COVID</v>
      </c>
      <c r="B1699" s="39">
        <f>COVID!C169</f>
        <v>3023512</v>
      </c>
      <c r="C1699" s="39" t="str">
        <f>COVID!D169</f>
        <v>Rosh Pinah</v>
      </c>
      <c r="D1699" s="39" t="str">
        <f>COVID!M169</f>
        <v>SchTut</v>
      </c>
      <c r="E1699" s="294">
        <f>COVID!Q169</f>
        <v>0</v>
      </c>
      <c r="F1699" s="294">
        <f>COVID!R169</f>
        <v>624.375</v>
      </c>
      <c r="G1699" s="294"/>
      <c r="H1699" s="294"/>
      <c r="I1699" s="294"/>
      <c r="J1699" s="294"/>
      <c r="K1699" s="294"/>
      <c r="L1699" s="294"/>
      <c r="M1699" s="294"/>
      <c r="N1699" s="294"/>
      <c r="O1699" s="294"/>
      <c r="P1699" s="294"/>
    </row>
    <row r="1700" spans="1:16" x14ac:dyDescent="0.25">
      <c r="A1700" s="39" t="str">
        <f>COVID!A170</f>
        <v>COVID</v>
      </c>
      <c r="B1700" s="39">
        <f>COVID!C170</f>
        <v>3023513</v>
      </c>
      <c r="C1700" s="39" t="str">
        <f>COVID!D170</f>
        <v>Menorah Primary School</v>
      </c>
      <c r="D1700" s="39" t="str">
        <f>COVID!M170</f>
        <v>SchTut</v>
      </c>
      <c r="E1700" s="294">
        <f>COVID!Q170</f>
        <v>0</v>
      </c>
      <c r="F1700" s="294">
        <f>COVID!R170</f>
        <v>1164.375</v>
      </c>
      <c r="G1700" s="294"/>
      <c r="H1700" s="294"/>
      <c r="I1700" s="294"/>
      <c r="J1700" s="294"/>
      <c r="K1700" s="294"/>
      <c r="L1700" s="294"/>
      <c r="M1700" s="294"/>
      <c r="N1700" s="294"/>
      <c r="O1700" s="294"/>
      <c r="P1700" s="294"/>
    </row>
    <row r="1701" spans="1:16" x14ac:dyDescent="0.25">
      <c r="A1701" s="39" t="str">
        <f>COVID!A171</f>
        <v>COVID</v>
      </c>
      <c r="B1701" s="39">
        <f>COVID!C171</f>
        <v>3023514</v>
      </c>
      <c r="C1701" s="39" t="str">
        <f>COVID!D171</f>
        <v>Annunciation Catholic Junior School</v>
      </c>
      <c r="D1701" s="39" t="str">
        <f>COVID!M171</f>
        <v>SchTut</v>
      </c>
      <c r="E1701" s="294">
        <f>COVID!Q171</f>
        <v>0</v>
      </c>
      <c r="F1701" s="294">
        <f>COVID!R171</f>
        <v>4438.125</v>
      </c>
      <c r="G1701" s="294"/>
      <c r="H1701" s="294"/>
      <c r="I1701" s="294"/>
      <c r="J1701" s="294"/>
      <c r="K1701" s="294"/>
      <c r="L1701" s="294"/>
      <c r="M1701" s="294"/>
      <c r="N1701" s="294"/>
      <c r="O1701" s="294"/>
      <c r="P1701" s="294"/>
    </row>
    <row r="1702" spans="1:16" x14ac:dyDescent="0.25">
      <c r="A1702" s="39" t="str">
        <f>COVID!A172</f>
        <v>COVID</v>
      </c>
      <c r="B1702" s="39">
        <f>COVID!C172</f>
        <v>3023516</v>
      </c>
      <c r="C1702" s="39" t="str">
        <f>COVID!D172</f>
        <v>Hasmonean Primary School</v>
      </c>
      <c r="D1702" s="39" t="str">
        <f>COVID!M172</f>
        <v>SchTut</v>
      </c>
      <c r="E1702" s="294">
        <f>COVID!Q172</f>
        <v>0</v>
      </c>
      <c r="F1702" s="294">
        <f>COVID!R172</f>
        <v>1906.875</v>
      </c>
      <c r="G1702" s="294"/>
      <c r="H1702" s="294"/>
      <c r="I1702" s="294"/>
      <c r="J1702" s="294"/>
      <c r="K1702" s="294"/>
      <c r="L1702" s="294"/>
      <c r="M1702" s="294"/>
      <c r="N1702" s="294"/>
      <c r="O1702" s="294"/>
      <c r="P1702" s="294"/>
    </row>
    <row r="1703" spans="1:16" x14ac:dyDescent="0.25">
      <c r="A1703" s="39" t="str">
        <f>COVID!A173</f>
        <v>COVID</v>
      </c>
      <c r="B1703" s="39">
        <f>COVID!C173</f>
        <v>3023518</v>
      </c>
      <c r="C1703" s="39" t="str">
        <f>COVID!D173</f>
        <v>Woodcroft Primary School</v>
      </c>
      <c r="D1703" s="39" t="str">
        <f>COVID!M173</f>
        <v>SchTut</v>
      </c>
      <c r="E1703" s="294">
        <f>COVID!Q173</f>
        <v>0</v>
      </c>
      <c r="F1703" s="294">
        <f>COVID!R173</f>
        <v>11002.5</v>
      </c>
      <c r="G1703" s="294"/>
      <c r="H1703" s="294"/>
      <c r="I1703" s="294"/>
      <c r="J1703" s="294"/>
      <c r="K1703" s="294"/>
      <c r="L1703" s="294"/>
      <c r="M1703" s="294"/>
      <c r="N1703" s="294"/>
      <c r="O1703" s="294"/>
      <c r="P1703" s="294"/>
    </row>
    <row r="1704" spans="1:16" x14ac:dyDescent="0.25">
      <c r="A1704" s="39" t="str">
        <f>COVID!A174</f>
        <v>COVID</v>
      </c>
      <c r="B1704" s="39">
        <f>COVID!C174</f>
        <v>3023520</v>
      </c>
      <c r="C1704" s="39" t="str">
        <f>COVID!D174</f>
        <v>Akiva School</v>
      </c>
      <c r="D1704" s="39" t="str">
        <f>COVID!M174</f>
        <v>SchTut</v>
      </c>
      <c r="E1704" s="294">
        <f>COVID!Q174</f>
        <v>0</v>
      </c>
      <c r="F1704" s="294">
        <f>COVID!R174</f>
        <v>84.374999999999986</v>
      </c>
      <c r="G1704" s="294"/>
      <c r="H1704" s="294"/>
      <c r="I1704" s="294"/>
      <c r="J1704" s="294"/>
      <c r="K1704" s="294"/>
      <c r="L1704" s="294"/>
      <c r="M1704" s="294"/>
      <c r="N1704" s="294"/>
      <c r="O1704" s="294"/>
      <c r="P1704" s="294"/>
    </row>
    <row r="1705" spans="1:16" x14ac:dyDescent="0.25">
      <c r="A1705" s="39" t="str">
        <f>COVID!A175</f>
        <v>COVID</v>
      </c>
      <c r="B1705" s="39">
        <f>COVID!C175</f>
        <v>3023521</v>
      </c>
      <c r="C1705" s="39" t="str">
        <f>COVID!D175</f>
        <v>St Mary's &amp; St John's CE School</v>
      </c>
      <c r="D1705" s="39" t="str">
        <f>COVID!M175</f>
        <v>SchTut</v>
      </c>
      <c r="E1705" s="294">
        <f>COVID!Q175</f>
        <v>0</v>
      </c>
      <c r="F1705" s="294">
        <f>COVID!R175</f>
        <v>37985.625</v>
      </c>
      <c r="G1705" s="294"/>
      <c r="H1705" s="294"/>
      <c r="I1705" s="294"/>
      <c r="J1705" s="294"/>
      <c r="K1705" s="294"/>
      <c r="L1705" s="294"/>
      <c r="M1705" s="294"/>
      <c r="N1705" s="294"/>
      <c r="O1705" s="294"/>
      <c r="P1705" s="294"/>
    </row>
    <row r="1706" spans="1:16" x14ac:dyDescent="0.25">
      <c r="A1706" s="39" t="str">
        <f>COVID!A176</f>
        <v>COVID</v>
      </c>
      <c r="B1706" s="39">
        <f>COVID!C176</f>
        <v>3023523</v>
      </c>
      <c r="C1706" s="39" t="str">
        <f>COVID!D176</f>
        <v>Martin Primary School</v>
      </c>
      <c r="D1706" s="39" t="str">
        <f>COVID!M176</f>
        <v>SchTut</v>
      </c>
      <c r="E1706" s="294">
        <f>COVID!Q176</f>
        <v>0</v>
      </c>
      <c r="F1706" s="294">
        <f>COVID!R176</f>
        <v>8218.125</v>
      </c>
      <c r="G1706" s="294"/>
      <c r="H1706" s="294"/>
      <c r="I1706" s="294"/>
      <c r="J1706" s="294"/>
      <c r="K1706" s="294"/>
      <c r="L1706" s="294"/>
      <c r="M1706" s="294"/>
      <c r="N1706" s="294"/>
      <c r="O1706" s="294"/>
      <c r="P1706" s="294"/>
    </row>
    <row r="1707" spans="1:16" x14ac:dyDescent="0.25">
      <c r="A1707" s="39" t="str">
        <f>COVID!A177</f>
        <v>COVID</v>
      </c>
      <c r="B1707" s="39">
        <f>COVID!C177</f>
        <v>3023524</v>
      </c>
      <c r="C1707" s="39" t="str">
        <f>COVID!D177</f>
        <v>Beit Shvidler Primary School</v>
      </c>
      <c r="D1707" s="39" t="str">
        <f>COVID!M177</f>
        <v>SchTut</v>
      </c>
      <c r="E1707" s="294">
        <f>COVID!Q177</f>
        <v>0</v>
      </c>
      <c r="F1707" s="294">
        <f>COVID!R177</f>
        <v>995.625</v>
      </c>
      <c r="G1707" s="294"/>
      <c r="H1707" s="294"/>
      <c r="I1707" s="294"/>
      <c r="J1707" s="294"/>
      <c r="K1707" s="294"/>
      <c r="L1707" s="294"/>
      <c r="M1707" s="294"/>
      <c r="N1707" s="294"/>
      <c r="O1707" s="294"/>
      <c r="P1707" s="294"/>
    </row>
    <row r="1708" spans="1:16" x14ac:dyDescent="0.25">
      <c r="A1708" s="39" t="str">
        <f>COVID!A178</f>
        <v>COVID</v>
      </c>
      <c r="B1708" s="39">
        <f>COVID!C178</f>
        <v>3024003</v>
      </c>
      <c r="C1708" s="39" t="str">
        <f>COVID!D178</f>
        <v>Friern Barnet School</v>
      </c>
      <c r="D1708" s="39" t="str">
        <f>COVID!M178</f>
        <v>SchTut</v>
      </c>
      <c r="E1708" s="294">
        <f>COVID!Q178</f>
        <v>0</v>
      </c>
      <c r="F1708" s="294">
        <f>COVID!R178</f>
        <v>25987.5</v>
      </c>
      <c r="G1708" s="294"/>
      <c r="H1708" s="294"/>
      <c r="I1708" s="294"/>
      <c r="J1708" s="294"/>
      <c r="K1708" s="294"/>
      <c r="L1708" s="294"/>
      <c r="M1708" s="294"/>
      <c r="N1708" s="294"/>
      <c r="O1708" s="294"/>
      <c r="P1708" s="294"/>
    </row>
    <row r="1709" spans="1:16" x14ac:dyDescent="0.25">
      <c r="A1709" s="39" t="str">
        <f>COVID!A179</f>
        <v>COVID</v>
      </c>
      <c r="B1709" s="39">
        <f>COVID!C179</f>
        <v>3024004</v>
      </c>
      <c r="C1709" s="39" t="str">
        <f>COVID!D179</f>
        <v>Menorah High School (Girls)</v>
      </c>
      <c r="D1709" s="39" t="str">
        <f>COVID!M179</f>
        <v>SchTut</v>
      </c>
      <c r="E1709" s="294">
        <f>COVID!Q179</f>
        <v>0</v>
      </c>
      <c r="F1709" s="294">
        <f>COVID!R179</f>
        <v>1248.75</v>
      </c>
      <c r="G1709" s="294"/>
      <c r="H1709" s="294"/>
      <c r="I1709" s="294"/>
      <c r="J1709" s="294"/>
      <c r="K1709" s="294"/>
      <c r="L1709" s="294"/>
      <c r="M1709" s="294"/>
      <c r="N1709" s="294"/>
      <c r="O1709" s="294"/>
      <c r="P1709" s="294"/>
    </row>
    <row r="1710" spans="1:16" x14ac:dyDescent="0.25">
      <c r="A1710" s="39" t="str">
        <f>COVID!A180</f>
        <v>COVID</v>
      </c>
      <c r="B1710" s="39">
        <f>COVID!C180</f>
        <v>3025201</v>
      </c>
      <c r="C1710" s="39" t="str">
        <f>COVID!D180</f>
        <v>Osidge Primary School</v>
      </c>
      <c r="D1710" s="39" t="str">
        <f>COVID!M180</f>
        <v>SchTut</v>
      </c>
      <c r="E1710" s="294">
        <f>COVID!Q180</f>
        <v>0</v>
      </c>
      <c r="F1710" s="294">
        <f>COVID!R180</f>
        <v>5686.875</v>
      </c>
      <c r="G1710" s="294"/>
      <c r="H1710" s="294"/>
      <c r="I1710" s="294"/>
      <c r="J1710" s="294"/>
      <c r="K1710" s="294"/>
      <c r="L1710" s="294"/>
      <c r="M1710" s="294"/>
      <c r="N1710" s="294"/>
      <c r="O1710" s="294"/>
      <c r="P1710" s="294"/>
    </row>
    <row r="1711" spans="1:16" x14ac:dyDescent="0.25">
      <c r="A1711" s="39" t="str">
        <f>COVID!A181</f>
        <v>COVID</v>
      </c>
      <c r="B1711" s="39">
        <f>COVID!C181</f>
        <v>3025404</v>
      </c>
      <c r="C1711" s="39" t="str">
        <f>COVID!D181</f>
        <v>St Michaels Catholic Grammar School</v>
      </c>
      <c r="D1711" s="39" t="str">
        <f>COVID!M181</f>
        <v>SchTut</v>
      </c>
      <c r="E1711" s="294">
        <f>COVID!Q181</f>
        <v>0</v>
      </c>
      <c r="F1711" s="294">
        <f>COVID!R181</f>
        <v>3611.25</v>
      </c>
      <c r="G1711" s="294"/>
      <c r="H1711" s="294"/>
      <c r="I1711" s="294"/>
      <c r="J1711" s="294"/>
      <c r="K1711" s="294"/>
      <c r="L1711" s="294"/>
      <c r="M1711" s="294"/>
      <c r="N1711" s="294"/>
      <c r="O1711" s="294"/>
      <c r="P1711" s="294"/>
    </row>
    <row r="1712" spans="1:16" x14ac:dyDescent="0.25">
      <c r="A1712" s="39" t="str">
        <f>COVID!A182</f>
        <v>COVID</v>
      </c>
      <c r="B1712" s="39">
        <f>COVID!C182</f>
        <v>3025405</v>
      </c>
      <c r="C1712" s="39" t="str">
        <f>COVID!D182</f>
        <v>Finchley Catholic High School</v>
      </c>
      <c r="D1712" s="39" t="str">
        <f>COVID!M182</f>
        <v>SchTut</v>
      </c>
      <c r="E1712" s="294">
        <f>COVID!Q182</f>
        <v>0</v>
      </c>
      <c r="F1712" s="294">
        <f>COVID!R182</f>
        <v>10006.875</v>
      </c>
      <c r="G1712" s="294"/>
      <c r="H1712" s="294"/>
      <c r="I1712" s="294"/>
      <c r="J1712" s="294"/>
      <c r="K1712" s="294"/>
      <c r="L1712" s="294"/>
      <c r="M1712" s="294"/>
      <c r="N1712" s="294"/>
      <c r="O1712" s="294"/>
      <c r="P1712" s="294"/>
    </row>
    <row r="1713" spans="1:16" x14ac:dyDescent="0.25">
      <c r="A1713" s="39" t="str">
        <f>COVID!A183</f>
        <v>COVID</v>
      </c>
      <c r="B1713" s="39">
        <f>COVID!C183</f>
        <v>3025407</v>
      </c>
      <c r="C1713" s="39" t="str">
        <f>COVID!D183</f>
        <v>St. James' Catholic High School</v>
      </c>
      <c r="D1713" s="39" t="str">
        <f>COVID!M183</f>
        <v>SchTut</v>
      </c>
      <c r="E1713" s="294">
        <f>COVID!Q183</f>
        <v>0</v>
      </c>
      <c r="F1713" s="294">
        <f>COVID!R183</f>
        <v>21296.25</v>
      </c>
      <c r="G1713" s="294"/>
      <c r="H1713" s="294"/>
      <c r="I1713" s="294"/>
      <c r="J1713" s="294"/>
      <c r="K1713" s="294"/>
      <c r="L1713" s="294"/>
      <c r="M1713" s="294"/>
      <c r="N1713" s="294"/>
      <c r="O1713" s="294"/>
      <c r="P1713" s="294"/>
    </row>
    <row r="1714" spans="1:16" x14ac:dyDescent="0.25">
      <c r="A1714" s="39" t="str">
        <f>COVID!A184</f>
        <v>COVID</v>
      </c>
      <c r="B1714" s="39">
        <f>COVID!C184</f>
        <v>3025427</v>
      </c>
      <c r="C1714" s="39" t="str">
        <f>COVID!D184</f>
        <v>JCoSS</v>
      </c>
      <c r="D1714" s="39" t="str">
        <f>COVID!M184</f>
        <v>SchTut</v>
      </c>
      <c r="E1714" s="294">
        <f>COVID!Q184</f>
        <v>0</v>
      </c>
      <c r="F1714" s="294">
        <f>COVID!R184</f>
        <v>5862.1875</v>
      </c>
      <c r="G1714" s="294"/>
      <c r="H1714" s="294"/>
      <c r="I1714" s="294"/>
      <c r="J1714" s="294"/>
      <c r="K1714" s="294"/>
      <c r="L1714" s="294"/>
      <c r="M1714" s="294"/>
      <c r="N1714" s="294"/>
      <c r="O1714" s="294"/>
      <c r="P1714" s="294"/>
    </row>
    <row r="1715" spans="1:16" x14ac:dyDescent="0.25">
      <c r="A1715" s="39" t="str">
        <f>COVID!A185</f>
        <v>COVID</v>
      </c>
      <c r="B1715" s="39">
        <f>COVID!C185</f>
        <v>3025948</v>
      </c>
      <c r="C1715" s="39" t="str">
        <f>COVID!D185</f>
        <v>Mathilda Marks-Kennedy School</v>
      </c>
      <c r="D1715" s="39" t="str">
        <f>COVID!M185</f>
        <v>SchTut</v>
      </c>
      <c r="E1715" s="294">
        <f>COVID!Q185</f>
        <v>0</v>
      </c>
      <c r="F1715" s="294">
        <f>COVID!R185</f>
        <v>540</v>
      </c>
      <c r="G1715" s="294"/>
      <c r="H1715" s="294"/>
      <c r="I1715" s="294"/>
      <c r="J1715" s="294"/>
      <c r="K1715" s="294"/>
      <c r="L1715" s="294"/>
      <c r="M1715" s="294"/>
      <c r="N1715" s="294"/>
      <c r="O1715" s="294"/>
      <c r="P1715" s="294"/>
    </row>
    <row r="1716" spans="1:16" x14ac:dyDescent="0.25">
      <c r="A1716" s="39" t="str">
        <f>COVID!A186</f>
        <v>COVID</v>
      </c>
      <c r="B1716" s="39">
        <f>COVID!C186</f>
        <v>3025949</v>
      </c>
      <c r="C1716" s="39" t="str">
        <f>COVID!D186</f>
        <v>Menorah Foundation School</v>
      </c>
      <c r="D1716" s="39" t="str">
        <f>COVID!M186</f>
        <v>SchTut</v>
      </c>
      <c r="E1716" s="294">
        <f>COVID!Q186</f>
        <v>0</v>
      </c>
      <c r="F1716" s="294">
        <f>COVID!R186</f>
        <v>995.625</v>
      </c>
      <c r="G1716" s="294"/>
      <c r="H1716" s="294"/>
      <c r="I1716" s="294"/>
      <c r="J1716" s="294"/>
      <c r="K1716" s="294"/>
      <c r="L1716" s="294"/>
      <c r="M1716" s="294"/>
      <c r="N1716" s="294"/>
      <c r="O1716" s="294"/>
      <c r="P1716" s="294"/>
    </row>
    <row r="1717" spans="1:16" x14ac:dyDescent="0.25">
      <c r="A1717" s="39" t="str">
        <f>COVID!A187</f>
        <v>COVID</v>
      </c>
      <c r="B1717" s="39">
        <f>COVID!C187</f>
        <v>3027005</v>
      </c>
      <c r="C1717" s="39" t="str">
        <f>COVID!D187</f>
        <v>Northway</v>
      </c>
      <c r="D1717" s="39" t="str">
        <f>COVID!M187</f>
        <v>SchTut</v>
      </c>
      <c r="E1717" s="294">
        <f>COVID!Q187</f>
        <v>0</v>
      </c>
      <c r="F1717" s="294">
        <f>COVID!R187</f>
        <v>9649.6875</v>
      </c>
      <c r="G1717" s="294"/>
      <c r="H1717" s="294"/>
      <c r="I1717" s="294"/>
      <c r="J1717" s="294"/>
      <c r="K1717" s="294"/>
      <c r="L1717" s="294"/>
      <c r="M1717" s="294"/>
      <c r="N1717" s="294"/>
      <c r="O1717" s="294"/>
      <c r="P1717" s="294"/>
    </row>
    <row r="1718" spans="1:16" x14ac:dyDescent="0.25">
      <c r="A1718" s="39" t="str">
        <f>COVID!A188</f>
        <v>COVID</v>
      </c>
      <c r="B1718" s="39">
        <f>COVID!C188</f>
        <v>3027009</v>
      </c>
      <c r="C1718" s="39" t="str">
        <f>COVID!D188</f>
        <v>Oakleigh</v>
      </c>
      <c r="D1718" s="39" t="str">
        <f>COVID!M188</f>
        <v>SchTut</v>
      </c>
      <c r="E1718" s="294">
        <f>COVID!Q188</f>
        <v>0</v>
      </c>
      <c r="F1718" s="294">
        <f>COVID!R188</f>
        <v>8460</v>
      </c>
      <c r="G1718" s="294"/>
      <c r="H1718" s="294"/>
      <c r="I1718" s="294"/>
      <c r="J1718" s="294"/>
      <c r="K1718" s="294"/>
      <c r="L1718" s="294"/>
      <c r="M1718" s="294"/>
      <c r="N1718" s="294"/>
      <c r="O1718" s="294"/>
      <c r="P1718" s="294"/>
    </row>
    <row r="1719" spans="1:16" x14ac:dyDescent="0.25">
      <c r="A1719" s="39" t="str">
        <f>COVID!A189</f>
        <v>COVID</v>
      </c>
      <c r="B1719" s="39">
        <f>COVID!C189</f>
        <v>3027010</v>
      </c>
      <c r="C1719" s="39" t="str">
        <f>COVID!D189</f>
        <v>Mapledown</v>
      </c>
      <c r="D1719" s="39" t="str">
        <f>COVID!M189</f>
        <v>SchTut</v>
      </c>
      <c r="E1719" s="294">
        <f>COVID!Q189</f>
        <v>0</v>
      </c>
      <c r="F1719" s="294">
        <f>COVID!R189</f>
        <v>7799.0625</v>
      </c>
      <c r="G1719" s="294"/>
      <c r="H1719" s="294"/>
      <c r="I1719" s="294"/>
      <c r="J1719" s="294"/>
      <c r="K1719" s="294"/>
      <c r="L1719" s="294"/>
      <c r="M1719" s="294"/>
      <c r="N1719" s="294"/>
      <c r="O1719" s="294"/>
      <c r="P1719" s="294"/>
    </row>
    <row r="1720" spans="1:16" x14ac:dyDescent="0.25">
      <c r="A1720" s="39" t="str">
        <f>COVID!A190</f>
        <v>COVID</v>
      </c>
      <c r="B1720" s="39">
        <f>COVID!C190</f>
        <v>3021100</v>
      </c>
      <c r="C1720" s="39" t="str">
        <f>COVID!D190</f>
        <v>Pavilion</v>
      </c>
      <c r="D1720" s="39" t="str">
        <f>COVID!M190</f>
        <v>SchTut</v>
      </c>
      <c r="E1720" s="294">
        <f>COVID!Q190</f>
        <v>0</v>
      </c>
      <c r="F1720" s="294">
        <f>COVID!R190</f>
        <v>6829.6875</v>
      </c>
      <c r="G1720" s="294"/>
      <c r="H1720" s="294"/>
      <c r="I1720" s="294"/>
      <c r="J1720" s="294"/>
      <c r="K1720" s="294"/>
      <c r="L1720" s="294"/>
      <c r="M1720" s="294"/>
      <c r="N1720" s="294"/>
      <c r="O1720" s="294"/>
      <c r="P1720" s="294"/>
    </row>
    <row r="1721" spans="1:16" x14ac:dyDescent="0.25">
      <c r="A1721" s="39" t="str">
        <f>COVID!A191</f>
        <v>COVID</v>
      </c>
      <c r="B1721" s="39">
        <f>COVID!C191</f>
        <v>3021102</v>
      </c>
      <c r="C1721" s="39" t="str">
        <f>COVID!D191</f>
        <v>Northgate</v>
      </c>
      <c r="D1721" s="39" t="str">
        <f>COVID!M191</f>
        <v>SchTut</v>
      </c>
      <c r="E1721" s="294">
        <f>COVID!Q191</f>
        <v>0</v>
      </c>
      <c r="F1721" s="294">
        <f>COVID!R191</f>
        <v>969.375</v>
      </c>
      <c r="G1721" s="294"/>
      <c r="H1721" s="294"/>
      <c r="I1721" s="294"/>
      <c r="J1721" s="294"/>
      <c r="K1721" s="294"/>
      <c r="L1721" s="294"/>
      <c r="M1721" s="294"/>
      <c r="N1721" s="294"/>
      <c r="O1721" s="294"/>
      <c r="P1721" s="294"/>
    </row>
    <row r="1722" spans="1:16" x14ac:dyDescent="0.25">
      <c r="A1722" s="39" t="str">
        <f>COVID!A192</f>
        <v>COVID</v>
      </c>
      <c r="B1722" s="39">
        <f>COVID!C192</f>
        <v>3023521</v>
      </c>
      <c r="C1722" s="39" t="str">
        <f>COVID!D192</f>
        <v>St Mary's &amp; St John's CE School</v>
      </c>
      <c r="D1722" s="39" t="str">
        <f>COVID!M192</f>
        <v>covmt</v>
      </c>
      <c r="E1722" s="294">
        <f>COVID!Q192</f>
        <v>0</v>
      </c>
      <c r="F1722" s="294">
        <f>COVID!R192</f>
        <v>5620</v>
      </c>
      <c r="G1722" s="294"/>
      <c r="H1722" s="294"/>
      <c r="I1722" s="294"/>
      <c r="J1722" s="294"/>
      <c r="K1722" s="294"/>
      <c r="L1722" s="294"/>
      <c r="M1722" s="294"/>
      <c r="N1722" s="294"/>
      <c r="O1722" s="294"/>
      <c r="P1722" s="294"/>
    </row>
    <row r="1723" spans="1:16" x14ac:dyDescent="0.25">
      <c r="A1723" s="39" t="str">
        <f>COVID!A193</f>
        <v>COVID</v>
      </c>
      <c r="B1723" s="39">
        <f>COVID!C193</f>
        <v>3024003</v>
      </c>
      <c r="C1723" s="39" t="str">
        <f>COVID!D193</f>
        <v>Friern Barnet School</v>
      </c>
      <c r="D1723" s="39" t="str">
        <f>COVID!M193</f>
        <v>covmt</v>
      </c>
      <c r="E1723" s="294">
        <f>COVID!Q193</f>
        <v>0</v>
      </c>
      <c r="F1723" s="294">
        <f>COVID!R193</f>
        <v>4350</v>
      </c>
      <c r="G1723" s="294"/>
      <c r="H1723" s="294"/>
      <c r="I1723" s="294"/>
      <c r="J1723" s="294"/>
      <c r="K1723" s="294"/>
      <c r="L1723" s="294"/>
      <c r="M1723" s="294"/>
      <c r="N1723" s="294"/>
      <c r="O1723" s="294"/>
      <c r="P1723" s="294"/>
    </row>
    <row r="1724" spans="1:16" x14ac:dyDescent="0.25">
      <c r="A1724" s="39" t="str">
        <f>COVID!A194</f>
        <v>COVID</v>
      </c>
      <c r="B1724" s="39">
        <f>COVID!C194</f>
        <v>3025404</v>
      </c>
      <c r="C1724" s="39" t="str">
        <f>COVID!D194</f>
        <v>St Michaels Catholic Grammar School</v>
      </c>
      <c r="D1724" s="39" t="str">
        <f>COVID!M194</f>
        <v>covmt</v>
      </c>
      <c r="E1724" s="294">
        <f>COVID!Q194</f>
        <v>0</v>
      </c>
      <c r="F1724" s="294">
        <f>COVID!R194</f>
        <v>5040</v>
      </c>
      <c r="G1724" s="294"/>
      <c r="H1724" s="294"/>
      <c r="I1724" s="294"/>
      <c r="J1724" s="294"/>
      <c r="K1724" s="294"/>
      <c r="L1724" s="294"/>
      <c r="M1724" s="294"/>
      <c r="N1724" s="294"/>
      <c r="O1724" s="294"/>
      <c r="P1724" s="294"/>
    </row>
    <row r="1725" spans="1:16" x14ac:dyDescent="0.25">
      <c r="A1725" s="39" t="str">
        <f>COVID!A195</f>
        <v>COVID</v>
      </c>
      <c r="B1725" s="39">
        <f>COVID!C195</f>
        <v>3025405</v>
      </c>
      <c r="C1725" s="39" t="str">
        <f>COVID!D195</f>
        <v>Finchley Catholic High School</v>
      </c>
      <c r="D1725" s="39" t="str">
        <f>COVID!M195</f>
        <v>covmt</v>
      </c>
      <c r="E1725" s="294">
        <f>COVID!Q195</f>
        <v>0</v>
      </c>
      <c r="F1725" s="294">
        <f>COVID!R195</f>
        <v>10269</v>
      </c>
      <c r="G1725" s="294"/>
      <c r="H1725" s="294"/>
      <c r="I1725" s="294"/>
      <c r="J1725" s="294"/>
      <c r="K1725" s="294"/>
      <c r="L1725" s="294"/>
      <c r="M1725" s="294"/>
      <c r="N1725" s="294"/>
      <c r="O1725" s="294"/>
      <c r="P1725" s="294"/>
    </row>
    <row r="1726" spans="1:16" x14ac:dyDescent="0.25">
      <c r="A1726" s="39" t="str">
        <f>COVID!A196</f>
        <v>COVID</v>
      </c>
      <c r="B1726" s="39">
        <f>COVID!C196</f>
        <v>3025427</v>
      </c>
      <c r="C1726" s="39" t="str">
        <f>COVID!D196</f>
        <v>JCoSS</v>
      </c>
      <c r="D1726" s="39" t="str">
        <f>COVID!M196</f>
        <v>covmt</v>
      </c>
      <c r="E1726" s="294">
        <f>COVID!Q196</f>
        <v>0</v>
      </c>
      <c r="F1726" s="294">
        <f>COVID!R196</f>
        <v>12374</v>
      </c>
      <c r="G1726" s="294"/>
      <c r="H1726" s="294"/>
      <c r="I1726" s="294"/>
      <c r="J1726" s="294"/>
      <c r="K1726" s="294"/>
      <c r="L1726" s="294"/>
      <c r="M1726" s="294"/>
      <c r="N1726" s="294"/>
      <c r="O1726" s="294"/>
      <c r="P1726" s="294"/>
    </row>
    <row r="1727" spans="1:16" x14ac:dyDescent="0.25">
      <c r="A1727" s="39" t="str">
        <f>COVID!A197</f>
        <v>COVID</v>
      </c>
      <c r="B1727" s="39">
        <f>COVID!C197</f>
        <v>3021102</v>
      </c>
      <c r="C1727" s="39" t="str">
        <f>COVID!D197</f>
        <v>Northgate</v>
      </c>
      <c r="D1727" s="39" t="str">
        <f>COVID!M197</f>
        <v>covmt</v>
      </c>
      <c r="E1727" s="294">
        <f>COVID!Q197</f>
        <v>0</v>
      </c>
      <c r="F1727" s="294">
        <f>COVID!R197</f>
        <v>2372</v>
      </c>
      <c r="G1727" s="294"/>
      <c r="H1727" s="294"/>
      <c r="I1727" s="294"/>
      <c r="J1727" s="294"/>
      <c r="K1727" s="294"/>
      <c r="L1727" s="294"/>
      <c r="M1727" s="294"/>
      <c r="N1727" s="294"/>
      <c r="O1727" s="294"/>
      <c r="P1727" s="294"/>
    </row>
    <row r="1728" spans="1:16" x14ac:dyDescent="0.25">
      <c r="A1728" s="39" t="str">
        <f>COVID!A198</f>
        <v>COVID</v>
      </c>
      <c r="B1728" s="39">
        <f>COVID!C198</f>
        <v>3027010</v>
      </c>
      <c r="C1728" s="39" t="str">
        <f>COVID!D198</f>
        <v>Mapledown</v>
      </c>
      <c r="D1728" s="39" t="str">
        <f>COVID!M198</f>
        <v>covmt</v>
      </c>
      <c r="E1728" s="294">
        <f>COVID!Q198</f>
        <v>0</v>
      </c>
      <c r="F1728" s="294">
        <f>COVID!R198</f>
        <v>1063.8399999999999</v>
      </c>
      <c r="G1728" s="294"/>
      <c r="H1728" s="294"/>
      <c r="I1728" s="294"/>
      <c r="J1728" s="294"/>
      <c r="K1728" s="294"/>
      <c r="L1728" s="294"/>
      <c r="M1728" s="294"/>
      <c r="N1728" s="294"/>
      <c r="O1728" s="294"/>
      <c r="P1728" s="294"/>
    </row>
    <row r="1729" spans="1:16" x14ac:dyDescent="0.25">
      <c r="A1729" s="39" t="str">
        <f>COVID!A199</f>
        <v>COVID</v>
      </c>
      <c r="B1729" s="39">
        <f>COVID!C199</f>
        <v>3025427</v>
      </c>
      <c r="C1729" s="39" t="str">
        <f>COVID!D199</f>
        <v>JCoSS</v>
      </c>
      <c r="D1729" s="39" t="str">
        <f>COVID!M199</f>
        <v>covmt</v>
      </c>
      <c r="E1729" s="294">
        <f>COVID!Q199</f>
        <v>0</v>
      </c>
      <c r="F1729" s="294">
        <f>COVID!R199</f>
        <v>1922.2599999999998</v>
      </c>
      <c r="G1729" s="294"/>
      <c r="H1729" s="294"/>
      <c r="I1729" s="294"/>
      <c r="J1729" s="294"/>
      <c r="K1729" s="294"/>
      <c r="L1729" s="294"/>
      <c r="M1729" s="294"/>
      <c r="N1729" s="294"/>
      <c r="O1729" s="294"/>
      <c r="P1729" s="294"/>
    </row>
    <row r="1730" spans="1:16" x14ac:dyDescent="0.25">
      <c r="A1730" s="39" t="str">
        <f>COVID!A200</f>
        <v>COVID</v>
      </c>
      <c r="B1730" s="39">
        <f>COVID!C200</f>
        <v>3025407</v>
      </c>
      <c r="C1730" s="39" t="str">
        <f>COVID!D200</f>
        <v>St. James' Catholic High School</v>
      </c>
      <c r="D1730" s="39" t="str">
        <f>COVID!M200</f>
        <v>covmt</v>
      </c>
      <c r="E1730" s="294">
        <f>COVID!Q200</f>
        <v>0</v>
      </c>
      <c r="F1730" s="294">
        <f>COVID!R200</f>
        <v>1933.6599999999999</v>
      </c>
      <c r="G1730" s="294"/>
      <c r="H1730" s="294"/>
      <c r="I1730" s="294"/>
      <c r="J1730" s="294"/>
      <c r="K1730" s="294"/>
      <c r="L1730" s="294"/>
      <c r="M1730" s="294"/>
      <c r="N1730" s="294"/>
      <c r="O1730" s="294"/>
      <c r="P1730" s="294"/>
    </row>
    <row r="1731" spans="1:16" x14ac:dyDescent="0.25">
      <c r="A1731" s="39" t="str">
        <f>COVID!A201</f>
        <v>COVID</v>
      </c>
      <c r="B1731" s="39">
        <f>COVID!C201</f>
        <v>3025405</v>
      </c>
      <c r="C1731" s="39" t="str">
        <f>COVID!D201</f>
        <v>Finchley Catholic High School</v>
      </c>
      <c r="D1731" s="39" t="str">
        <f>COVID!M201</f>
        <v>covmt</v>
      </c>
      <c r="E1731" s="294">
        <f>COVID!Q201</f>
        <v>0</v>
      </c>
      <c r="F1731" s="294">
        <f>COVID!R201</f>
        <v>1799.1399999999999</v>
      </c>
      <c r="G1731" s="294"/>
      <c r="H1731" s="294"/>
      <c r="I1731" s="294"/>
      <c r="J1731" s="294"/>
      <c r="K1731" s="294"/>
      <c r="L1731" s="294"/>
      <c r="M1731" s="294"/>
      <c r="N1731" s="294"/>
      <c r="O1731" s="294"/>
      <c r="P1731" s="294"/>
    </row>
    <row r="1732" spans="1:16" x14ac:dyDescent="0.25">
      <c r="A1732" s="39" t="str">
        <f>COVID!A202</f>
        <v>COVID</v>
      </c>
      <c r="B1732" s="39">
        <f>COVID!C202</f>
        <v>3025404</v>
      </c>
      <c r="C1732" s="39" t="str">
        <f>COVID!D202</f>
        <v>St Michaels Catholic Grammar School</v>
      </c>
      <c r="D1732" s="39" t="str">
        <f>COVID!M202</f>
        <v>covmt</v>
      </c>
      <c r="E1732" s="294">
        <f>COVID!Q202</f>
        <v>0</v>
      </c>
      <c r="F1732" s="294">
        <f>COVID!R202</f>
        <v>1470.82</v>
      </c>
      <c r="G1732" s="294"/>
      <c r="H1732" s="294"/>
      <c r="I1732" s="294"/>
      <c r="J1732" s="294"/>
      <c r="K1732" s="294"/>
      <c r="L1732" s="294"/>
      <c r="M1732" s="294"/>
      <c r="N1732" s="294"/>
      <c r="O1732" s="294"/>
      <c r="P1732" s="294"/>
    </row>
    <row r="1733" spans="1:16" x14ac:dyDescent="0.25">
      <c r="A1733" s="39" t="str">
        <f>COVID!A203</f>
        <v>COVID</v>
      </c>
      <c r="B1733" s="39">
        <f>COVID!C203</f>
        <v>3025949</v>
      </c>
      <c r="C1733" s="39" t="str">
        <f>COVID!D203</f>
        <v>Menorah Foundation School</v>
      </c>
      <c r="D1733" s="39" t="str">
        <f>COVID!M203</f>
        <v>covmt</v>
      </c>
      <c r="E1733" s="294">
        <f>COVID!Q203</f>
        <v>0</v>
      </c>
      <c r="F1733" s="294">
        <f>COVID!R203</f>
        <v>1245.0999999999999</v>
      </c>
      <c r="G1733" s="294"/>
      <c r="H1733" s="294"/>
      <c r="I1733" s="294"/>
      <c r="J1733" s="294"/>
      <c r="K1733" s="294"/>
      <c r="L1733" s="294"/>
      <c r="M1733" s="294"/>
      <c r="N1733" s="294"/>
      <c r="O1733" s="294"/>
      <c r="P1733" s="294"/>
    </row>
    <row r="1734" spans="1:16" x14ac:dyDescent="0.25">
      <c r="A1734" s="39" t="str">
        <f>COVID!A204</f>
        <v>COVID</v>
      </c>
      <c r="B1734" s="39">
        <f>COVID!C204</f>
        <v>3024003</v>
      </c>
      <c r="C1734" s="39" t="str">
        <f>COVID!D204</f>
        <v>Friern Barnet School</v>
      </c>
      <c r="D1734" s="39" t="str">
        <f>COVID!M204</f>
        <v>covmt</v>
      </c>
      <c r="E1734" s="294">
        <f>COVID!Q204</f>
        <v>0</v>
      </c>
      <c r="F1734" s="294">
        <f>COVID!R204</f>
        <v>1709.08</v>
      </c>
      <c r="G1734" s="294"/>
      <c r="H1734" s="294"/>
      <c r="I1734" s="294"/>
      <c r="J1734" s="294"/>
      <c r="K1734" s="294"/>
      <c r="L1734" s="294"/>
      <c r="M1734" s="294"/>
      <c r="N1734" s="294"/>
      <c r="O1734" s="294"/>
      <c r="P1734" s="294"/>
    </row>
    <row r="1735" spans="1:16" x14ac:dyDescent="0.25">
      <c r="A1735" s="39" t="str">
        <f>COVID!A205</f>
        <v>COVID</v>
      </c>
      <c r="B1735" s="39">
        <f>COVID!C205</f>
        <v>3023521</v>
      </c>
      <c r="C1735" s="39" t="str">
        <f>COVID!D205</f>
        <v>St Mary's &amp; St John's CE School</v>
      </c>
      <c r="D1735" s="39" t="str">
        <f>COVID!M205</f>
        <v>covmt</v>
      </c>
      <c r="E1735" s="294">
        <f>COVID!Q205</f>
        <v>0</v>
      </c>
      <c r="F1735" s="294">
        <f>COVID!R205</f>
        <v>1744.42</v>
      </c>
      <c r="G1735" s="294"/>
      <c r="H1735" s="294"/>
      <c r="I1735" s="294"/>
      <c r="J1735" s="294"/>
      <c r="K1735" s="294"/>
      <c r="L1735" s="294"/>
      <c r="M1735" s="294"/>
      <c r="N1735" s="294"/>
      <c r="O1735" s="294"/>
      <c r="P1735" s="294"/>
    </row>
    <row r="1736" spans="1:16" x14ac:dyDescent="0.25">
      <c r="A1736" s="39" t="str">
        <f>COVID!A206</f>
        <v>COVID</v>
      </c>
      <c r="B1736" s="39">
        <f>COVID!C206</f>
        <v>3021102</v>
      </c>
      <c r="C1736" s="39" t="str">
        <f>COVID!D206</f>
        <v>Northgate</v>
      </c>
      <c r="D1736" s="39" t="str">
        <f>COVID!M206</f>
        <v>covmt</v>
      </c>
      <c r="E1736" s="294">
        <f>COVID!Q206</f>
        <v>0</v>
      </c>
      <c r="F1736" s="294">
        <f>COVID!R206</f>
        <v>1005.7</v>
      </c>
      <c r="G1736" s="294"/>
      <c r="H1736" s="294"/>
      <c r="I1736" s="294"/>
      <c r="J1736" s="294"/>
      <c r="K1736" s="294"/>
      <c r="L1736" s="294"/>
      <c r="M1736" s="294"/>
      <c r="N1736" s="294"/>
      <c r="O1736" s="294"/>
      <c r="P1736" s="294"/>
    </row>
    <row r="1737" spans="1:16" x14ac:dyDescent="0.25">
      <c r="A1737" s="39" t="str">
        <f>COVID!A207</f>
        <v>COVID</v>
      </c>
      <c r="B1737" s="39">
        <f>COVID!C207</f>
        <v>3021100</v>
      </c>
      <c r="C1737" s="39" t="str">
        <f>COVID!D207</f>
        <v>Pavilion</v>
      </c>
      <c r="D1737" s="39" t="str">
        <f>COVID!M207</f>
        <v>covmt</v>
      </c>
      <c r="E1737" s="294">
        <f>COVID!Q207</f>
        <v>0</v>
      </c>
      <c r="F1737" s="294">
        <f>COVID!R207</f>
        <v>1051.3</v>
      </c>
      <c r="G1737" s="294"/>
      <c r="H1737" s="294"/>
      <c r="I1737" s="294"/>
      <c r="J1737" s="294"/>
      <c r="K1737" s="294"/>
      <c r="L1737" s="294"/>
      <c r="M1737" s="294"/>
      <c r="N1737" s="294"/>
      <c r="O1737" s="294"/>
      <c r="P1737" s="294"/>
    </row>
    <row r="1738" spans="1:16" x14ac:dyDescent="0.25">
      <c r="A1738" s="39" t="str">
        <f>COVID!A208</f>
        <v>COVID</v>
      </c>
      <c r="B1738" s="39">
        <f>COVID!C208</f>
        <v>0</v>
      </c>
      <c r="C1738" s="39" t="str">
        <f>COVID!D208</f>
        <v xml:space="preserve"> Please choose a school</v>
      </c>
      <c r="D1738" s="39">
        <f>COVID!M208</f>
        <v>0</v>
      </c>
      <c r="E1738" s="294">
        <f>COVID!Q208</f>
        <v>0</v>
      </c>
      <c r="F1738" s="294">
        <f>COVID!R208</f>
        <v>0</v>
      </c>
      <c r="G1738" s="294"/>
      <c r="H1738" s="294"/>
      <c r="I1738" s="294"/>
      <c r="J1738" s="294"/>
      <c r="K1738" s="294"/>
      <c r="L1738" s="294"/>
      <c r="M1738" s="294"/>
      <c r="N1738" s="294"/>
      <c r="O1738" s="294"/>
      <c r="P1738" s="294"/>
    </row>
    <row r="1739" spans="1:16" x14ac:dyDescent="0.25">
      <c r="A1739" s="39" t="str">
        <f>COVID!A209</f>
        <v>COVID</v>
      </c>
      <c r="B1739" s="39">
        <f>COVID!C209</f>
        <v>0</v>
      </c>
      <c r="C1739" s="39" t="str">
        <f>COVID!D209</f>
        <v xml:space="preserve"> Please choose a school</v>
      </c>
      <c r="D1739" s="39">
        <f>COVID!M209</f>
        <v>0</v>
      </c>
      <c r="E1739" s="294">
        <f>COVID!Q209</f>
        <v>0</v>
      </c>
      <c r="F1739" s="294">
        <f>COVID!R209</f>
        <v>0</v>
      </c>
      <c r="G1739" s="294"/>
      <c r="H1739" s="294"/>
      <c r="I1739" s="294"/>
      <c r="J1739" s="294"/>
      <c r="K1739" s="294"/>
      <c r="L1739" s="294"/>
      <c r="M1739" s="294"/>
      <c r="N1739" s="294"/>
      <c r="O1739" s="294"/>
      <c r="P1739" s="294"/>
    </row>
    <row r="1740" spans="1:16" x14ac:dyDescent="0.25">
      <c r="A1740" s="39" t="str">
        <f>COVID!A210</f>
        <v>COVID</v>
      </c>
      <c r="B1740" s="39">
        <f>COVID!C210</f>
        <v>0</v>
      </c>
      <c r="C1740" s="39" t="str">
        <f>COVID!D210</f>
        <v xml:space="preserve"> Please choose a school</v>
      </c>
      <c r="D1740" s="39">
        <f>COVID!M210</f>
        <v>0</v>
      </c>
      <c r="E1740" s="294">
        <f>COVID!Q210</f>
        <v>0</v>
      </c>
      <c r="F1740" s="294">
        <f>COVID!R210</f>
        <v>0</v>
      </c>
      <c r="G1740" s="294"/>
      <c r="H1740" s="294"/>
      <c r="I1740" s="294"/>
      <c r="J1740" s="294"/>
      <c r="K1740" s="294"/>
      <c r="L1740" s="294"/>
      <c r="M1740" s="294"/>
      <c r="N1740" s="294"/>
      <c r="O1740" s="294"/>
      <c r="P1740" s="294"/>
    </row>
    <row r="1741" spans="1:16" x14ac:dyDescent="0.25">
      <c r="A1741" s="39" t="str">
        <f>COVID!A211</f>
        <v>COVID</v>
      </c>
      <c r="B1741" s="39">
        <f>COVID!C211</f>
        <v>0</v>
      </c>
      <c r="C1741" s="39" t="str">
        <f>COVID!D211</f>
        <v xml:space="preserve"> Please choose a school</v>
      </c>
      <c r="D1741" s="39">
        <f>COVID!M211</f>
        <v>0</v>
      </c>
      <c r="E1741" s="294">
        <f>COVID!Q211</f>
        <v>0</v>
      </c>
      <c r="F1741" s="294">
        <f>COVID!R211</f>
        <v>0</v>
      </c>
      <c r="G1741" s="294"/>
      <c r="H1741" s="294"/>
      <c r="I1741" s="294"/>
      <c r="J1741" s="294"/>
      <c r="K1741" s="294"/>
      <c r="L1741" s="294"/>
      <c r="M1741" s="294"/>
      <c r="N1741" s="294"/>
      <c r="O1741" s="294"/>
      <c r="P1741" s="294"/>
    </row>
    <row r="1742" spans="1:16" x14ac:dyDescent="0.25">
      <c r="A1742" s="39" t="str">
        <f>COVID!A212</f>
        <v>COVID</v>
      </c>
      <c r="B1742" s="39">
        <f>COVID!C212</f>
        <v>0</v>
      </c>
      <c r="C1742" s="39" t="str">
        <f>COVID!D212</f>
        <v xml:space="preserve"> Please choose a school</v>
      </c>
      <c r="D1742" s="39">
        <f>COVID!M212</f>
        <v>0</v>
      </c>
      <c r="E1742" s="294">
        <f>COVID!Q212</f>
        <v>0</v>
      </c>
      <c r="F1742" s="294">
        <f>COVID!R212</f>
        <v>0</v>
      </c>
      <c r="G1742" s="294"/>
      <c r="H1742" s="294"/>
      <c r="I1742" s="294"/>
      <c r="J1742" s="294"/>
      <c r="K1742" s="294"/>
      <c r="L1742" s="294"/>
      <c r="M1742" s="294"/>
      <c r="N1742" s="294"/>
      <c r="O1742" s="294"/>
      <c r="P1742" s="294"/>
    </row>
    <row r="1743" spans="1:16" x14ac:dyDescent="0.25">
      <c r="A1743" s="39" t="str">
        <f>COVID!A213</f>
        <v>COVID</v>
      </c>
      <c r="B1743" s="39">
        <f>COVID!C213</f>
        <v>0</v>
      </c>
      <c r="C1743" s="39" t="str">
        <f>COVID!D213</f>
        <v xml:space="preserve"> Please choose a school</v>
      </c>
      <c r="D1743" s="39">
        <f>COVID!M213</f>
        <v>0</v>
      </c>
      <c r="E1743" s="294">
        <f>COVID!Q213</f>
        <v>0</v>
      </c>
      <c r="F1743" s="294">
        <f>COVID!R213</f>
        <v>0</v>
      </c>
      <c r="G1743" s="294"/>
      <c r="H1743" s="294"/>
      <c r="I1743" s="294"/>
      <c r="J1743" s="294"/>
      <c r="K1743" s="294"/>
      <c r="L1743" s="294"/>
      <c r="M1743" s="294"/>
      <c r="N1743" s="294"/>
      <c r="O1743" s="294"/>
      <c r="P1743" s="294"/>
    </row>
    <row r="1744" spans="1:16" x14ac:dyDescent="0.25">
      <c r="A1744" s="39" t="str">
        <f>COVID!A214</f>
        <v>COVID</v>
      </c>
      <c r="B1744" s="39">
        <f>COVID!C214</f>
        <v>0</v>
      </c>
      <c r="C1744" s="39" t="str">
        <f>COVID!D214</f>
        <v xml:space="preserve"> Please choose a school</v>
      </c>
      <c r="D1744" s="39">
        <f>COVID!M214</f>
        <v>0</v>
      </c>
      <c r="E1744" s="294">
        <f>COVID!Q214</f>
        <v>0</v>
      </c>
      <c r="F1744" s="294">
        <f>COVID!R214</f>
        <v>0</v>
      </c>
      <c r="G1744" s="294"/>
      <c r="H1744" s="294"/>
      <c r="I1744" s="294"/>
      <c r="J1744" s="294"/>
      <c r="K1744" s="294"/>
      <c r="L1744" s="294"/>
      <c r="M1744" s="294"/>
      <c r="N1744" s="294"/>
      <c r="O1744" s="294"/>
      <c r="P1744" s="294"/>
    </row>
    <row r="1745" spans="1:16" x14ac:dyDescent="0.25">
      <c r="A1745" s="39" t="str">
        <f>COVID!A215</f>
        <v>COVID</v>
      </c>
      <c r="B1745" s="39">
        <f>COVID!C215</f>
        <v>0</v>
      </c>
      <c r="C1745" s="39" t="str">
        <f>COVID!D215</f>
        <v xml:space="preserve"> Please choose a school</v>
      </c>
      <c r="D1745" s="39">
        <f>COVID!M215</f>
        <v>0</v>
      </c>
      <c r="E1745" s="294">
        <f>COVID!Q215</f>
        <v>0</v>
      </c>
      <c r="F1745" s="294">
        <f>COVID!R215</f>
        <v>0</v>
      </c>
      <c r="G1745" s="294"/>
      <c r="H1745" s="294"/>
      <c r="I1745" s="294"/>
      <c r="J1745" s="294"/>
      <c r="K1745" s="294"/>
      <c r="L1745" s="294"/>
      <c r="M1745" s="294"/>
      <c r="N1745" s="294"/>
      <c r="O1745" s="294"/>
      <c r="P1745" s="294"/>
    </row>
    <row r="1746" spans="1:16" x14ac:dyDescent="0.25">
      <c r="A1746" s="39" t="str">
        <f>COVID!A216</f>
        <v>COVID</v>
      </c>
      <c r="B1746" s="39">
        <f>COVID!C216</f>
        <v>0</v>
      </c>
      <c r="C1746" s="39" t="str">
        <f>COVID!D216</f>
        <v xml:space="preserve"> Please choose a school</v>
      </c>
      <c r="D1746" s="39">
        <f>COVID!M216</f>
        <v>0</v>
      </c>
      <c r="E1746" s="294">
        <f>COVID!Q216</f>
        <v>0</v>
      </c>
      <c r="F1746" s="294">
        <f>COVID!R216</f>
        <v>0</v>
      </c>
      <c r="G1746" s="294"/>
      <c r="H1746" s="294"/>
      <c r="I1746" s="294"/>
      <c r="J1746" s="294"/>
      <c r="K1746" s="294"/>
      <c r="L1746" s="294"/>
      <c r="M1746" s="294"/>
      <c r="N1746" s="294"/>
      <c r="O1746" s="294"/>
      <c r="P1746" s="294"/>
    </row>
    <row r="1747" spans="1:16" x14ac:dyDescent="0.25">
      <c r="A1747" s="39" t="str">
        <f>COVID!A217</f>
        <v>COVID</v>
      </c>
      <c r="B1747" s="39">
        <f>COVID!C217</f>
        <v>0</v>
      </c>
      <c r="C1747" s="39" t="str">
        <f>COVID!D217</f>
        <v xml:space="preserve"> Please choose a school</v>
      </c>
      <c r="D1747" s="39">
        <f>COVID!M217</f>
        <v>0</v>
      </c>
      <c r="E1747" s="294">
        <f>COVID!Q217</f>
        <v>0</v>
      </c>
      <c r="F1747" s="294">
        <f>COVID!R217</f>
        <v>0</v>
      </c>
      <c r="G1747" s="294"/>
      <c r="H1747" s="294"/>
      <c r="I1747" s="294"/>
      <c r="J1747" s="294"/>
      <c r="K1747" s="294"/>
      <c r="L1747" s="294"/>
      <c r="M1747" s="294"/>
      <c r="N1747" s="294"/>
      <c r="O1747" s="294"/>
      <c r="P1747" s="294"/>
    </row>
    <row r="1748" spans="1:16" x14ac:dyDescent="0.25">
      <c r="A1748" s="39" t="str">
        <f>COVID!A218</f>
        <v>COVID</v>
      </c>
      <c r="B1748" s="39">
        <f>COVID!C218</f>
        <v>0</v>
      </c>
      <c r="C1748" s="39" t="str">
        <f>COVID!D218</f>
        <v xml:space="preserve"> Please choose a school</v>
      </c>
      <c r="D1748" s="39">
        <f>COVID!M218</f>
        <v>0</v>
      </c>
      <c r="E1748" s="294">
        <f>COVID!Q218</f>
        <v>0</v>
      </c>
      <c r="F1748" s="294">
        <f>COVID!R218</f>
        <v>0</v>
      </c>
      <c r="G1748" s="294"/>
      <c r="H1748" s="294"/>
      <c r="I1748" s="294"/>
      <c r="J1748" s="294"/>
      <c r="K1748" s="294"/>
      <c r="L1748" s="294"/>
      <c r="M1748" s="294"/>
      <c r="N1748" s="294"/>
      <c r="O1748" s="294"/>
      <c r="P1748" s="294"/>
    </row>
    <row r="1749" spans="1:16" x14ac:dyDescent="0.25">
      <c r="A1749" s="39" t="str">
        <f>COVID!A219</f>
        <v>COVID</v>
      </c>
      <c r="B1749" s="39">
        <f>COVID!C219</f>
        <v>0</v>
      </c>
      <c r="C1749" s="39" t="str">
        <f>COVID!D219</f>
        <v xml:space="preserve"> Please choose a school</v>
      </c>
      <c r="D1749" s="39">
        <f>COVID!M219</f>
        <v>0</v>
      </c>
      <c r="E1749" s="294">
        <f>COVID!Q219</f>
        <v>0</v>
      </c>
      <c r="F1749" s="294">
        <f>COVID!R219</f>
        <v>0</v>
      </c>
      <c r="G1749" s="294"/>
      <c r="H1749" s="294"/>
      <c r="I1749" s="294"/>
      <c r="J1749" s="294"/>
      <c r="K1749" s="294"/>
      <c r="L1749" s="294"/>
      <c r="M1749" s="294"/>
      <c r="N1749" s="294"/>
      <c r="O1749" s="294"/>
      <c r="P1749" s="294"/>
    </row>
    <row r="1750" spans="1:16" x14ac:dyDescent="0.25">
      <c r="A1750" s="39" t="str">
        <f>COVID!A220</f>
        <v>COVID</v>
      </c>
      <c r="B1750" s="39">
        <f>COVID!C220</f>
        <v>0</v>
      </c>
      <c r="C1750" s="39" t="str">
        <f>COVID!D220</f>
        <v xml:space="preserve"> Please choose a school</v>
      </c>
      <c r="D1750" s="39">
        <f>COVID!M220</f>
        <v>0</v>
      </c>
      <c r="E1750" s="294">
        <f>COVID!Q220</f>
        <v>0</v>
      </c>
      <c r="F1750" s="294">
        <f>COVID!R220</f>
        <v>0</v>
      </c>
      <c r="G1750" s="294"/>
      <c r="H1750" s="294"/>
      <c r="I1750" s="294"/>
      <c r="J1750" s="294"/>
      <c r="K1750" s="294"/>
      <c r="L1750" s="294"/>
      <c r="M1750" s="294"/>
      <c r="N1750" s="294"/>
      <c r="O1750" s="294"/>
      <c r="P1750" s="294"/>
    </row>
    <row r="1751" spans="1:16" x14ac:dyDescent="0.25">
      <c r="A1751" s="39" t="str">
        <f>COVID!A221</f>
        <v>COVID</v>
      </c>
      <c r="B1751" s="39">
        <f>COVID!C221</f>
        <v>0</v>
      </c>
      <c r="C1751" s="39" t="str">
        <f>COVID!D221</f>
        <v xml:space="preserve"> Please choose a school</v>
      </c>
      <c r="D1751" s="39">
        <f>COVID!M221</f>
        <v>0</v>
      </c>
      <c r="E1751" s="294">
        <f>COVID!Q221</f>
        <v>0</v>
      </c>
      <c r="F1751" s="294">
        <f>COVID!R221</f>
        <v>0</v>
      </c>
      <c r="G1751" s="294"/>
      <c r="H1751" s="294"/>
      <c r="I1751" s="294"/>
      <c r="J1751" s="294"/>
      <c r="K1751" s="294"/>
      <c r="L1751" s="294"/>
      <c r="M1751" s="294"/>
      <c r="N1751" s="294"/>
      <c r="O1751" s="294"/>
      <c r="P1751" s="294"/>
    </row>
    <row r="1752" spans="1:16" x14ac:dyDescent="0.25">
      <c r="A1752" s="39" t="str">
        <f>COVID!A222</f>
        <v>COVID</v>
      </c>
      <c r="B1752" s="39">
        <f>COVID!C222</f>
        <v>0</v>
      </c>
      <c r="C1752" s="39" t="str">
        <f>COVID!D222</f>
        <v xml:space="preserve"> Please choose a school</v>
      </c>
      <c r="D1752" s="39">
        <f>COVID!M222</f>
        <v>0</v>
      </c>
      <c r="E1752" s="294">
        <f>COVID!Q222</f>
        <v>0</v>
      </c>
      <c r="F1752" s="294">
        <f>COVID!R222</f>
        <v>0</v>
      </c>
      <c r="G1752" s="294"/>
      <c r="H1752" s="294"/>
      <c r="I1752" s="294"/>
      <c r="J1752" s="294"/>
      <c r="K1752" s="294"/>
      <c r="L1752" s="294"/>
      <c r="M1752" s="294"/>
      <c r="N1752" s="294"/>
      <c r="O1752" s="294"/>
      <c r="P1752" s="294"/>
    </row>
    <row r="1753" spans="1:16" x14ac:dyDescent="0.25">
      <c r="A1753" s="39" t="str">
        <f>COVID!A223</f>
        <v>COVID</v>
      </c>
      <c r="B1753" s="39">
        <f>COVID!C223</f>
        <v>0</v>
      </c>
      <c r="C1753" s="39" t="str">
        <f>COVID!D223</f>
        <v xml:space="preserve"> Please choose a school</v>
      </c>
      <c r="D1753" s="39">
        <f>COVID!M223</f>
        <v>0</v>
      </c>
      <c r="E1753" s="294">
        <f>COVID!Q223</f>
        <v>0</v>
      </c>
      <c r="F1753" s="294">
        <f>COVID!R223</f>
        <v>0</v>
      </c>
      <c r="G1753" s="294"/>
      <c r="H1753" s="294"/>
      <c r="I1753" s="294"/>
      <c r="J1753" s="294"/>
      <c r="K1753" s="294"/>
      <c r="L1753" s="294"/>
      <c r="M1753" s="294"/>
      <c r="N1753" s="294"/>
      <c r="O1753" s="294"/>
      <c r="P1753" s="294"/>
    </row>
    <row r="1754" spans="1:16" x14ac:dyDescent="0.25">
      <c r="A1754" s="39" t="str">
        <f>COVID!A224</f>
        <v>COVID</v>
      </c>
      <c r="B1754" s="39">
        <f>COVID!C224</f>
        <v>0</v>
      </c>
      <c r="C1754" s="39" t="str">
        <f>COVID!D224</f>
        <v xml:space="preserve"> Please choose a school</v>
      </c>
      <c r="D1754" s="39">
        <f>COVID!M224</f>
        <v>0</v>
      </c>
      <c r="E1754" s="294">
        <f>COVID!Q224</f>
        <v>0</v>
      </c>
      <c r="F1754" s="294">
        <f>COVID!R224</f>
        <v>0</v>
      </c>
      <c r="G1754" s="294"/>
      <c r="H1754" s="294"/>
      <c r="I1754" s="294"/>
      <c r="J1754" s="294"/>
      <c r="K1754" s="294"/>
      <c r="L1754" s="294"/>
      <c r="M1754" s="294"/>
      <c r="N1754" s="294"/>
      <c r="O1754" s="294"/>
      <c r="P1754" s="294"/>
    </row>
    <row r="1755" spans="1:16" x14ac:dyDescent="0.25">
      <c r="A1755" s="39" t="str">
        <f>COVID!A225</f>
        <v>COVID</v>
      </c>
      <c r="B1755" s="39">
        <f>COVID!C225</f>
        <v>0</v>
      </c>
      <c r="C1755" s="39" t="str">
        <f>COVID!D225</f>
        <v xml:space="preserve"> Please choose a school</v>
      </c>
      <c r="D1755" s="39">
        <f>COVID!M225</f>
        <v>0</v>
      </c>
      <c r="E1755" s="294">
        <f>COVID!Q225</f>
        <v>0</v>
      </c>
      <c r="F1755" s="294">
        <f>COVID!R225</f>
        <v>0</v>
      </c>
      <c r="G1755" s="294"/>
      <c r="H1755" s="294"/>
      <c r="I1755" s="294"/>
      <c r="J1755" s="294"/>
      <c r="K1755" s="294"/>
      <c r="L1755" s="294"/>
      <c r="M1755" s="294"/>
      <c r="N1755" s="294"/>
      <c r="O1755" s="294"/>
      <c r="P1755" s="294"/>
    </row>
    <row r="1756" spans="1:16" x14ac:dyDescent="0.25">
      <c r="A1756" s="39" t="str">
        <f>COVID!A226</f>
        <v>COVID</v>
      </c>
      <c r="B1756" s="39">
        <f>COVID!C226</f>
        <v>0</v>
      </c>
      <c r="C1756" s="39" t="str">
        <f>COVID!D226</f>
        <v xml:space="preserve"> Please choose a school</v>
      </c>
      <c r="D1756" s="39">
        <f>COVID!M226</f>
        <v>0</v>
      </c>
      <c r="E1756" s="294">
        <f>COVID!Q226</f>
        <v>0</v>
      </c>
      <c r="F1756" s="294">
        <f>COVID!R226</f>
        <v>0</v>
      </c>
      <c r="G1756" s="294"/>
      <c r="H1756" s="294"/>
      <c r="I1756" s="294"/>
      <c r="J1756" s="294"/>
      <c r="K1756" s="294"/>
      <c r="L1756" s="294"/>
      <c r="M1756" s="294"/>
      <c r="N1756" s="294"/>
      <c r="O1756" s="294"/>
      <c r="P1756" s="294"/>
    </row>
    <row r="1757" spans="1:16" x14ac:dyDescent="0.25">
      <c r="A1757" s="39" t="str">
        <f>COVID!A227</f>
        <v>COVID</v>
      </c>
      <c r="B1757" s="39">
        <f>COVID!C227</f>
        <v>0</v>
      </c>
      <c r="C1757" s="39" t="str">
        <f>COVID!D227</f>
        <v xml:space="preserve"> Please choose a school</v>
      </c>
      <c r="D1757" s="39">
        <f>COVID!M227</f>
        <v>0</v>
      </c>
      <c r="E1757" s="294">
        <f>COVID!Q227</f>
        <v>0</v>
      </c>
      <c r="F1757" s="294">
        <f>COVID!R227</f>
        <v>0</v>
      </c>
      <c r="G1757" s="294"/>
      <c r="H1757" s="294"/>
      <c r="I1757" s="294"/>
      <c r="J1757" s="294"/>
      <c r="K1757" s="294"/>
      <c r="L1757" s="294"/>
      <c r="M1757" s="294"/>
      <c r="N1757" s="294"/>
      <c r="O1757" s="294"/>
      <c r="P1757" s="294"/>
    </row>
    <row r="1758" spans="1:16" x14ac:dyDescent="0.25">
      <c r="A1758" s="39" t="str">
        <f>COVID!A228</f>
        <v>COVID</v>
      </c>
      <c r="B1758" s="39">
        <f>COVID!C228</f>
        <v>0</v>
      </c>
      <c r="C1758" s="39" t="str">
        <f>COVID!D228</f>
        <v xml:space="preserve"> Please choose a school</v>
      </c>
      <c r="D1758" s="39">
        <f>COVID!M228</f>
        <v>0</v>
      </c>
      <c r="E1758" s="294">
        <f>COVID!Q228</f>
        <v>0</v>
      </c>
      <c r="F1758" s="294">
        <f>COVID!R228</f>
        <v>0</v>
      </c>
      <c r="G1758" s="294"/>
      <c r="H1758" s="294"/>
      <c r="I1758" s="294"/>
      <c r="J1758" s="294"/>
      <c r="K1758" s="294"/>
      <c r="L1758" s="294"/>
      <c r="M1758" s="294"/>
      <c r="N1758" s="294"/>
      <c r="O1758" s="294"/>
      <c r="P1758" s="294"/>
    </row>
    <row r="1759" spans="1:16" x14ac:dyDescent="0.25">
      <c r="A1759" s="39" t="str">
        <f>COVID!A229</f>
        <v>COVID</v>
      </c>
      <c r="B1759" s="39">
        <f>COVID!C229</f>
        <v>0</v>
      </c>
      <c r="C1759" s="39" t="str">
        <f>COVID!D229</f>
        <v xml:space="preserve"> Please choose a school</v>
      </c>
      <c r="D1759" s="39">
        <f>COVID!M229</f>
        <v>0</v>
      </c>
      <c r="E1759" s="294">
        <f>COVID!Q229</f>
        <v>0</v>
      </c>
      <c r="F1759" s="294">
        <f>COVID!R229</f>
        <v>0</v>
      </c>
      <c r="G1759" s="294"/>
      <c r="H1759" s="294"/>
      <c r="I1759" s="294"/>
      <c r="J1759" s="294"/>
      <c r="K1759" s="294"/>
      <c r="L1759" s="294"/>
      <c r="M1759" s="294"/>
      <c r="N1759" s="294"/>
      <c r="O1759" s="294"/>
      <c r="P1759" s="294"/>
    </row>
    <row r="1760" spans="1:16" x14ac:dyDescent="0.25">
      <c r="A1760" s="39" t="str">
        <f>COVID!A230</f>
        <v>COVID</v>
      </c>
      <c r="B1760" s="39">
        <f>COVID!C230</f>
        <v>0</v>
      </c>
      <c r="C1760" s="39" t="str">
        <f>COVID!D230</f>
        <v xml:space="preserve"> Please choose a school</v>
      </c>
      <c r="D1760" s="39">
        <f>COVID!M230</f>
        <v>0</v>
      </c>
      <c r="E1760" s="294">
        <f>COVID!Q230</f>
        <v>0</v>
      </c>
      <c r="F1760" s="294">
        <f>COVID!R230</f>
        <v>0</v>
      </c>
      <c r="G1760" s="294"/>
      <c r="H1760" s="294"/>
      <c r="I1760" s="294"/>
      <c r="J1760" s="294"/>
      <c r="K1760" s="294"/>
      <c r="L1760" s="294"/>
      <c r="M1760" s="294"/>
      <c r="N1760" s="294"/>
      <c r="O1760" s="294"/>
      <c r="P1760" s="294"/>
    </row>
    <row r="1761" spans="1:16" x14ac:dyDescent="0.25">
      <c r="A1761" s="39" t="str">
        <f>COVID!A231</f>
        <v>COVID</v>
      </c>
      <c r="B1761" s="39">
        <f>COVID!C231</f>
        <v>0</v>
      </c>
      <c r="C1761" s="39" t="str">
        <f>COVID!D231</f>
        <v xml:space="preserve"> Please choose a school</v>
      </c>
      <c r="D1761" s="39">
        <f>COVID!M231</f>
        <v>0</v>
      </c>
      <c r="E1761" s="294">
        <f>COVID!Q231</f>
        <v>0</v>
      </c>
      <c r="F1761" s="294">
        <f>COVID!R231</f>
        <v>0</v>
      </c>
      <c r="G1761" s="294"/>
      <c r="H1761" s="294"/>
      <c r="I1761" s="294"/>
      <c r="J1761" s="294"/>
      <c r="K1761" s="294"/>
      <c r="L1761" s="294"/>
      <c r="M1761" s="294"/>
      <c r="N1761" s="294"/>
      <c r="O1761" s="294"/>
      <c r="P1761" s="294"/>
    </row>
    <row r="1762" spans="1:16" x14ac:dyDescent="0.25">
      <c r="A1762" s="39" t="str">
        <f>COVID!A232</f>
        <v>COVID</v>
      </c>
      <c r="B1762" s="39">
        <f>COVID!C232</f>
        <v>0</v>
      </c>
      <c r="C1762" s="39" t="str">
        <f>COVID!D232</f>
        <v xml:space="preserve"> Please choose a school</v>
      </c>
      <c r="D1762" s="39">
        <f>COVID!M232</f>
        <v>0</v>
      </c>
      <c r="E1762" s="294">
        <f>COVID!Q232</f>
        <v>0</v>
      </c>
      <c r="F1762" s="294">
        <f>COVID!R232</f>
        <v>0</v>
      </c>
      <c r="G1762" s="294"/>
      <c r="H1762" s="294"/>
      <c r="I1762" s="294"/>
      <c r="J1762" s="294"/>
      <c r="K1762" s="294"/>
      <c r="L1762" s="294"/>
      <c r="M1762" s="294"/>
      <c r="N1762" s="294"/>
      <c r="O1762" s="294"/>
      <c r="P1762" s="294"/>
    </row>
    <row r="1763" spans="1:16" x14ac:dyDescent="0.25">
      <c r="A1763" s="39" t="str">
        <f>COVID!A233</f>
        <v>COVID</v>
      </c>
      <c r="B1763" s="39">
        <f>COVID!C233</f>
        <v>0</v>
      </c>
      <c r="C1763" s="39" t="str">
        <f>COVID!D233</f>
        <v xml:space="preserve"> Please choose a school</v>
      </c>
      <c r="D1763" s="39">
        <f>COVID!M233</f>
        <v>0</v>
      </c>
      <c r="E1763" s="294">
        <f>COVID!Q233</f>
        <v>0</v>
      </c>
      <c r="F1763" s="294">
        <f>COVID!R233</f>
        <v>0</v>
      </c>
      <c r="G1763" s="294"/>
      <c r="H1763" s="294"/>
      <c r="I1763" s="294"/>
      <c r="J1763" s="294"/>
      <c r="K1763" s="294"/>
      <c r="L1763" s="294"/>
      <c r="M1763" s="294"/>
      <c r="N1763" s="294"/>
      <c r="O1763" s="294"/>
      <c r="P1763" s="294"/>
    </row>
    <row r="1764" spans="1:16" x14ac:dyDescent="0.25">
      <c r="A1764" s="39" t="str">
        <f>COVID!A234</f>
        <v>COVID</v>
      </c>
      <c r="B1764" s="39">
        <f>COVID!C234</f>
        <v>0</v>
      </c>
      <c r="C1764" s="39" t="str">
        <f>COVID!D234</f>
        <v xml:space="preserve"> Please choose a school</v>
      </c>
      <c r="D1764" s="39">
        <f>COVID!M234</f>
        <v>0</v>
      </c>
      <c r="E1764" s="294">
        <f>COVID!Q234</f>
        <v>0</v>
      </c>
      <c r="F1764" s="294">
        <f>COVID!R234</f>
        <v>0</v>
      </c>
      <c r="G1764" s="294"/>
      <c r="H1764" s="294"/>
      <c r="I1764" s="294"/>
      <c r="J1764" s="294"/>
      <c r="K1764" s="294"/>
      <c r="L1764" s="294"/>
      <c r="M1764" s="294"/>
      <c r="N1764" s="294"/>
      <c r="O1764" s="294"/>
      <c r="P1764" s="294"/>
    </row>
    <row r="1765" spans="1:16" x14ac:dyDescent="0.25">
      <c r="A1765" s="39" t="str">
        <f>COVID!A235</f>
        <v>COVID</v>
      </c>
      <c r="B1765" s="39">
        <f>COVID!C235</f>
        <v>0</v>
      </c>
      <c r="C1765" s="39" t="str">
        <f>COVID!D235</f>
        <v xml:space="preserve"> Please choose a school</v>
      </c>
      <c r="D1765" s="39">
        <f>COVID!M235</f>
        <v>0</v>
      </c>
      <c r="E1765" s="294">
        <f>COVID!Q235</f>
        <v>0</v>
      </c>
      <c r="F1765" s="294">
        <f>COVID!R235</f>
        <v>0</v>
      </c>
      <c r="G1765" s="294"/>
      <c r="H1765" s="294"/>
      <c r="I1765" s="294"/>
      <c r="J1765" s="294"/>
      <c r="K1765" s="294"/>
      <c r="L1765" s="294"/>
      <c r="M1765" s="294"/>
      <c r="N1765" s="294"/>
      <c r="O1765" s="294"/>
      <c r="P1765" s="294"/>
    </row>
    <row r="1766" spans="1:16" x14ac:dyDescent="0.25">
      <c r="A1766" s="39" t="str">
        <f>COVID!A236</f>
        <v>COVID</v>
      </c>
      <c r="B1766" s="39">
        <f>COVID!C236</f>
        <v>0</v>
      </c>
      <c r="C1766" s="39" t="str">
        <f>COVID!D236</f>
        <v xml:space="preserve"> Please choose a school</v>
      </c>
      <c r="D1766" s="39">
        <f>COVID!M236</f>
        <v>0</v>
      </c>
      <c r="E1766" s="294">
        <f>COVID!Q236</f>
        <v>0</v>
      </c>
      <c r="F1766" s="294">
        <f>COVID!R236</f>
        <v>0</v>
      </c>
      <c r="G1766" s="294"/>
      <c r="H1766" s="294"/>
      <c r="I1766" s="294"/>
      <c r="J1766" s="294"/>
      <c r="K1766" s="294"/>
      <c r="L1766" s="294"/>
      <c r="M1766" s="294"/>
      <c r="N1766" s="294"/>
      <c r="O1766" s="294"/>
      <c r="P1766" s="294"/>
    </row>
    <row r="1767" spans="1:16" x14ac:dyDescent="0.25">
      <c r="A1767" s="39" t="str">
        <f>COVID!A237</f>
        <v>COVID</v>
      </c>
      <c r="B1767" s="39">
        <f>COVID!C237</f>
        <v>0</v>
      </c>
      <c r="C1767" s="39" t="str">
        <f>COVID!D237</f>
        <v xml:space="preserve"> Please choose a school</v>
      </c>
      <c r="D1767" s="39">
        <f>COVID!M237</f>
        <v>0</v>
      </c>
      <c r="E1767" s="294">
        <f>COVID!Q237</f>
        <v>0</v>
      </c>
      <c r="F1767" s="294">
        <f>COVID!R237</f>
        <v>0</v>
      </c>
      <c r="G1767" s="294"/>
      <c r="H1767" s="294"/>
      <c r="I1767" s="294"/>
      <c r="J1767" s="294"/>
      <c r="K1767" s="294"/>
      <c r="L1767" s="294"/>
      <c r="M1767" s="294"/>
      <c r="N1767" s="294"/>
      <c r="O1767" s="294"/>
      <c r="P1767" s="294"/>
    </row>
    <row r="1768" spans="1:16" x14ac:dyDescent="0.25">
      <c r="A1768" s="39" t="str">
        <f>COVID!A238</f>
        <v>COVID</v>
      </c>
      <c r="B1768" s="39">
        <f>COVID!C238</f>
        <v>0</v>
      </c>
      <c r="C1768" s="39" t="str">
        <f>COVID!D238</f>
        <v xml:space="preserve"> Please choose a school</v>
      </c>
      <c r="D1768" s="39">
        <f>COVID!M238</f>
        <v>0</v>
      </c>
      <c r="E1768" s="294">
        <f>COVID!Q238</f>
        <v>0</v>
      </c>
      <c r="F1768" s="294">
        <f>COVID!R238</f>
        <v>0</v>
      </c>
      <c r="G1768" s="294"/>
      <c r="H1768" s="294"/>
      <c r="I1768" s="294"/>
      <c r="J1768" s="294"/>
      <c r="K1768" s="294"/>
      <c r="L1768" s="294"/>
      <c r="M1768" s="294"/>
      <c r="N1768" s="294"/>
      <c r="O1768" s="294"/>
      <c r="P1768" s="294"/>
    </row>
    <row r="1769" spans="1:16" x14ac:dyDescent="0.25">
      <c r="A1769" s="39" t="str">
        <f>COVID!A239</f>
        <v>COVID</v>
      </c>
      <c r="B1769" s="39">
        <f>COVID!C239</f>
        <v>0</v>
      </c>
      <c r="C1769" s="39" t="str">
        <f>COVID!D239</f>
        <v xml:space="preserve"> Please choose a school</v>
      </c>
      <c r="D1769" s="39">
        <f>COVID!M239</f>
        <v>0</v>
      </c>
      <c r="E1769" s="294">
        <f>COVID!Q239</f>
        <v>0</v>
      </c>
      <c r="F1769" s="294">
        <f>COVID!R239</f>
        <v>0</v>
      </c>
      <c r="G1769" s="294"/>
      <c r="H1769" s="294"/>
      <c r="I1769" s="294"/>
      <c r="J1769" s="294"/>
      <c r="K1769" s="294"/>
      <c r="L1769" s="294"/>
      <c r="M1769" s="294"/>
      <c r="N1769" s="294"/>
      <c r="O1769" s="294"/>
      <c r="P1769" s="294"/>
    </row>
    <row r="1770" spans="1:16" x14ac:dyDescent="0.25">
      <c r="A1770" s="39" t="str">
        <f>COVID!A240</f>
        <v>COVID</v>
      </c>
      <c r="B1770" s="39">
        <f>COVID!C240</f>
        <v>0</v>
      </c>
      <c r="C1770" s="39" t="str">
        <f>COVID!D240</f>
        <v xml:space="preserve"> Please choose a school</v>
      </c>
      <c r="D1770" s="39">
        <f>COVID!M240</f>
        <v>0</v>
      </c>
      <c r="E1770" s="294">
        <f>COVID!Q240</f>
        <v>0</v>
      </c>
      <c r="F1770" s="294">
        <f>COVID!R240</f>
        <v>0</v>
      </c>
      <c r="G1770" s="294"/>
      <c r="H1770" s="294"/>
      <c r="I1770" s="294"/>
      <c r="J1770" s="294"/>
      <c r="K1770" s="294"/>
      <c r="L1770" s="294"/>
      <c r="M1770" s="294"/>
      <c r="N1770" s="294"/>
      <c r="O1770" s="294"/>
      <c r="P1770" s="294"/>
    </row>
    <row r="1771" spans="1:16" x14ac:dyDescent="0.25">
      <c r="A1771" s="39" t="str">
        <f>COVID!A241</f>
        <v>COVID</v>
      </c>
      <c r="B1771" s="39">
        <f>COVID!C241</f>
        <v>0</v>
      </c>
      <c r="C1771" s="39" t="str">
        <f>COVID!D241</f>
        <v xml:space="preserve"> Please choose a school</v>
      </c>
      <c r="D1771" s="39">
        <f>COVID!M241</f>
        <v>0</v>
      </c>
      <c r="E1771" s="294">
        <f>COVID!Q241</f>
        <v>0</v>
      </c>
      <c r="F1771" s="294">
        <f>COVID!R241</f>
        <v>0</v>
      </c>
      <c r="G1771" s="294"/>
      <c r="H1771" s="294"/>
      <c r="I1771" s="294"/>
      <c r="J1771" s="294"/>
      <c r="K1771" s="294"/>
      <c r="L1771" s="294"/>
      <c r="M1771" s="294"/>
      <c r="N1771" s="294"/>
      <c r="O1771" s="294"/>
      <c r="P1771" s="294"/>
    </row>
    <row r="1772" spans="1:16" x14ac:dyDescent="0.25">
      <c r="A1772" s="39" t="str">
        <f>COVID!A242</f>
        <v>COVID</v>
      </c>
      <c r="B1772" s="39">
        <f>COVID!C242</f>
        <v>0</v>
      </c>
      <c r="C1772" s="39" t="str">
        <f>COVID!D242</f>
        <v xml:space="preserve"> Please choose a school</v>
      </c>
      <c r="D1772" s="39">
        <f>COVID!M242</f>
        <v>0</v>
      </c>
      <c r="E1772" s="294">
        <f>COVID!Q242</f>
        <v>0</v>
      </c>
      <c r="F1772" s="294">
        <f>COVID!R242</f>
        <v>0</v>
      </c>
      <c r="G1772" s="294"/>
      <c r="H1772" s="294"/>
      <c r="I1772" s="294"/>
      <c r="J1772" s="294"/>
      <c r="K1772" s="294"/>
      <c r="L1772" s="294"/>
      <c r="M1772" s="294"/>
      <c r="N1772" s="294"/>
      <c r="O1772" s="294"/>
      <c r="P1772" s="294"/>
    </row>
    <row r="1773" spans="1:16" x14ac:dyDescent="0.25">
      <c r="A1773" s="39" t="str">
        <f>COVID!A243</f>
        <v>COVID</v>
      </c>
      <c r="B1773" s="39">
        <f>COVID!C243</f>
        <v>0</v>
      </c>
      <c r="C1773" s="39" t="str">
        <f>COVID!D243</f>
        <v xml:space="preserve"> Please choose a school</v>
      </c>
      <c r="D1773" s="39">
        <f>COVID!M243</f>
        <v>0</v>
      </c>
      <c r="E1773" s="294">
        <f>COVID!Q243</f>
        <v>0</v>
      </c>
      <c r="F1773" s="294">
        <f>COVID!R243</f>
        <v>0</v>
      </c>
      <c r="G1773" s="294"/>
      <c r="H1773" s="294"/>
      <c r="I1773" s="294"/>
      <c r="J1773" s="294"/>
      <c r="K1773" s="294"/>
      <c r="L1773" s="294"/>
      <c r="M1773" s="294"/>
      <c r="N1773" s="294"/>
      <c r="O1773" s="294"/>
      <c r="P1773" s="294"/>
    </row>
    <row r="1774" spans="1:16" x14ac:dyDescent="0.25">
      <c r="A1774" s="39" t="str">
        <f>COVID!A244</f>
        <v>COVID</v>
      </c>
      <c r="B1774" s="39">
        <f>COVID!C244</f>
        <v>0</v>
      </c>
      <c r="C1774" s="39" t="str">
        <f>COVID!D244</f>
        <v xml:space="preserve"> Please choose a school</v>
      </c>
      <c r="D1774" s="39">
        <f>COVID!M244</f>
        <v>0</v>
      </c>
      <c r="E1774" s="294">
        <f>COVID!Q244</f>
        <v>0</v>
      </c>
      <c r="F1774" s="294">
        <f>COVID!R244</f>
        <v>0</v>
      </c>
      <c r="G1774" s="294"/>
      <c r="H1774" s="294"/>
      <c r="I1774" s="294"/>
      <c r="J1774" s="294"/>
      <c r="K1774" s="294"/>
      <c r="L1774" s="294"/>
      <c r="M1774" s="294"/>
      <c r="N1774" s="294"/>
      <c r="O1774" s="294"/>
      <c r="P1774" s="294"/>
    </row>
    <row r="1775" spans="1:16" x14ac:dyDescent="0.25">
      <c r="A1775" s="39" t="str">
        <f>COVID!A245</f>
        <v>COVID</v>
      </c>
      <c r="B1775" s="39">
        <f>COVID!C245</f>
        <v>0</v>
      </c>
      <c r="C1775" s="39" t="str">
        <f>COVID!D245</f>
        <v xml:space="preserve"> Please choose a school</v>
      </c>
      <c r="D1775" s="39">
        <f>COVID!M245</f>
        <v>0</v>
      </c>
      <c r="E1775" s="294">
        <f>COVID!Q245</f>
        <v>0</v>
      </c>
      <c r="F1775" s="294">
        <f>COVID!R245</f>
        <v>0</v>
      </c>
      <c r="G1775" s="294"/>
      <c r="H1775" s="294"/>
      <c r="I1775" s="294"/>
      <c r="J1775" s="294"/>
      <c r="K1775" s="294"/>
      <c r="L1775" s="294"/>
      <c r="M1775" s="294"/>
      <c r="N1775" s="294"/>
      <c r="O1775" s="294"/>
      <c r="P1775" s="294"/>
    </row>
    <row r="1776" spans="1:16" x14ac:dyDescent="0.25">
      <c r="A1776" s="39" t="str">
        <f>COVID!A246</f>
        <v>COVID</v>
      </c>
      <c r="B1776" s="39">
        <f>COVID!C246</f>
        <v>0</v>
      </c>
      <c r="C1776" s="39" t="str">
        <f>COVID!D246</f>
        <v xml:space="preserve"> Please choose a school</v>
      </c>
      <c r="D1776" s="39">
        <f>COVID!M246</f>
        <v>0</v>
      </c>
      <c r="E1776" s="294">
        <f>COVID!Q246</f>
        <v>0</v>
      </c>
      <c r="F1776" s="294">
        <f>COVID!R246</f>
        <v>0</v>
      </c>
      <c r="G1776" s="294"/>
      <c r="H1776" s="294"/>
      <c r="I1776" s="294"/>
      <c r="J1776" s="294"/>
      <c r="K1776" s="294"/>
      <c r="L1776" s="294"/>
      <c r="M1776" s="294"/>
      <c r="N1776" s="294"/>
      <c r="O1776" s="294"/>
      <c r="P1776" s="294"/>
    </row>
    <row r="1777" spans="1:16" x14ac:dyDescent="0.25">
      <c r="A1777" s="39" t="str">
        <f>COVID!A247</f>
        <v>COVID</v>
      </c>
      <c r="B1777" s="39">
        <f>COVID!C247</f>
        <v>0</v>
      </c>
      <c r="C1777" s="39" t="str">
        <f>COVID!D247</f>
        <v xml:space="preserve"> Please choose a school</v>
      </c>
      <c r="D1777" s="39">
        <f>COVID!M247</f>
        <v>0</v>
      </c>
      <c r="E1777" s="294">
        <f>COVID!Q247</f>
        <v>0</v>
      </c>
      <c r="F1777" s="294">
        <f>COVID!R247</f>
        <v>0</v>
      </c>
      <c r="G1777" s="294"/>
      <c r="H1777" s="294"/>
      <c r="I1777" s="294"/>
      <c r="J1777" s="294"/>
      <c r="K1777" s="294"/>
      <c r="L1777" s="294"/>
      <c r="M1777" s="294"/>
      <c r="N1777" s="294"/>
      <c r="O1777" s="294"/>
      <c r="P1777" s="294"/>
    </row>
    <row r="1778" spans="1:16" x14ac:dyDescent="0.25">
      <c r="A1778" s="39" t="str">
        <f>COVID!A248</f>
        <v>COVID</v>
      </c>
      <c r="B1778" s="39">
        <f>COVID!C248</f>
        <v>0</v>
      </c>
      <c r="C1778" s="39" t="str">
        <f>COVID!D248</f>
        <v xml:space="preserve"> Please choose a school</v>
      </c>
      <c r="D1778" s="39">
        <f>COVID!M248</f>
        <v>0</v>
      </c>
      <c r="E1778" s="294">
        <f>COVID!Q248</f>
        <v>0</v>
      </c>
      <c r="F1778" s="294">
        <f>COVID!R248</f>
        <v>0</v>
      </c>
      <c r="G1778" s="294"/>
      <c r="H1778" s="294"/>
      <c r="I1778" s="294"/>
      <c r="J1778" s="294"/>
      <c r="K1778" s="294"/>
      <c r="L1778" s="294"/>
      <c r="M1778" s="294"/>
      <c r="N1778" s="294"/>
      <c r="O1778" s="294"/>
      <c r="P1778" s="294"/>
    </row>
    <row r="1779" spans="1:16" x14ac:dyDescent="0.25">
      <c r="A1779" s="39" t="str">
        <f>COVID!A249</f>
        <v>COVID</v>
      </c>
      <c r="B1779" s="39">
        <f>COVID!C249</f>
        <v>0</v>
      </c>
      <c r="C1779" s="39" t="str">
        <f>COVID!D249</f>
        <v xml:space="preserve"> Please choose a school</v>
      </c>
      <c r="D1779" s="39">
        <f>COVID!M249</f>
        <v>0</v>
      </c>
      <c r="E1779" s="294">
        <f>COVID!Q249</f>
        <v>0</v>
      </c>
      <c r="F1779" s="294">
        <f>COVID!R249</f>
        <v>0</v>
      </c>
      <c r="G1779" s="294"/>
      <c r="H1779" s="294"/>
      <c r="I1779" s="294"/>
      <c r="J1779" s="294"/>
      <c r="K1779" s="294"/>
      <c r="L1779" s="294"/>
      <c r="M1779" s="294"/>
      <c r="N1779" s="294"/>
      <c r="O1779" s="294"/>
      <c r="P1779" s="294"/>
    </row>
    <row r="1780" spans="1:16" x14ac:dyDescent="0.25">
      <c r="A1780" s="39" t="str">
        <f>COVID!A250</f>
        <v>COVID</v>
      </c>
      <c r="B1780" s="39">
        <f>COVID!C250</f>
        <v>0</v>
      </c>
      <c r="C1780" s="39" t="str">
        <f>COVID!D250</f>
        <v xml:space="preserve"> Please choose a school</v>
      </c>
      <c r="D1780" s="39">
        <f>COVID!M250</f>
        <v>0</v>
      </c>
      <c r="E1780" s="294">
        <f>COVID!Q250</f>
        <v>0</v>
      </c>
      <c r="F1780" s="294">
        <f>COVID!R250</f>
        <v>0</v>
      </c>
      <c r="G1780" s="294"/>
      <c r="H1780" s="294"/>
      <c r="I1780" s="294"/>
      <c r="J1780" s="294"/>
      <c r="K1780" s="294"/>
      <c r="L1780" s="294"/>
      <c r="M1780" s="294"/>
      <c r="N1780" s="294"/>
      <c r="O1780" s="294"/>
      <c r="P1780" s="294"/>
    </row>
    <row r="1781" spans="1:16" x14ac:dyDescent="0.25">
      <c r="A1781" s="39" t="str">
        <f>COVID!A251</f>
        <v>COVID</v>
      </c>
      <c r="B1781" s="39">
        <f>COVID!C251</f>
        <v>0</v>
      </c>
      <c r="C1781" s="39" t="str">
        <f>COVID!D251</f>
        <v xml:space="preserve"> Please choose a school</v>
      </c>
      <c r="D1781" s="39">
        <f>COVID!M251</f>
        <v>0</v>
      </c>
      <c r="E1781" s="294">
        <f>COVID!Q251</f>
        <v>0</v>
      </c>
      <c r="F1781" s="294">
        <f>COVID!R251</f>
        <v>0</v>
      </c>
      <c r="G1781" s="294"/>
      <c r="H1781" s="294"/>
      <c r="I1781" s="294"/>
      <c r="J1781" s="294"/>
      <c r="K1781" s="294"/>
      <c r="L1781" s="294"/>
      <c r="M1781" s="294"/>
      <c r="N1781" s="294"/>
      <c r="O1781" s="294"/>
      <c r="P1781" s="294"/>
    </row>
    <row r="1782" spans="1:16" x14ac:dyDescent="0.25">
      <c r="A1782" s="39" t="str">
        <f>COVID!A252</f>
        <v>COVID</v>
      </c>
      <c r="B1782" s="39">
        <f>COVID!C252</f>
        <v>0</v>
      </c>
      <c r="C1782" s="39" t="str">
        <f>COVID!D252</f>
        <v xml:space="preserve"> Please choose a school</v>
      </c>
      <c r="D1782" s="39">
        <f>COVID!M252</f>
        <v>0</v>
      </c>
      <c r="E1782" s="294">
        <f>COVID!Q252</f>
        <v>0</v>
      </c>
      <c r="F1782" s="294">
        <f>COVID!R252</f>
        <v>0</v>
      </c>
      <c r="G1782" s="294"/>
      <c r="H1782" s="294"/>
      <c r="I1782" s="294"/>
      <c r="J1782" s="294"/>
      <c r="K1782" s="294"/>
      <c r="L1782" s="294"/>
      <c r="M1782" s="294"/>
      <c r="N1782" s="294"/>
      <c r="O1782" s="294"/>
      <c r="P1782" s="294"/>
    </row>
    <row r="1783" spans="1:16" x14ac:dyDescent="0.25">
      <c r="A1783" s="39" t="str">
        <f>COVID!A253</f>
        <v>COVID</v>
      </c>
      <c r="B1783" s="39">
        <f>COVID!C253</f>
        <v>0</v>
      </c>
      <c r="C1783" s="39" t="str">
        <f>COVID!D253</f>
        <v xml:space="preserve"> Please choose a school</v>
      </c>
      <c r="D1783" s="39">
        <f>COVID!M253</f>
        <v>0</v>
      </c>
      <c r="E1783" s="294">
        <f>COVID!Q253</f>
        <v>0</v>
      </c>
      <c r="F1783" s="294">
        <f>COVID!R253</f>
        <v>0</v>
      </c>
      <c r="G1783" s="294"/>
      <c r="H1783" s="294"/>
      <c r="I1783" s="294"/>
      <c r="J1783" s="294"/>
      <c r="K1783" s="294"/>
      <c r="L1783" s="294"/>
      <c r="M1783" s="294"/>
      <c r="N1783" s="294"/>
      <c r="O1783" s="294"/>
      <c r="P1783" s="294"/>
    </row>
    <row r="1784" spans="1:16" x14ac:dyDescent="0.25">
      <c r="A1784" s="39" t="str">
        <f>COVID!A254</f>
        <v>COVID</v>
      </c>
      <c r="B1784" s="39">
        <f>COVID!C254</f>
        <v>0</v>
      </c>
      <c r="C1784" s="39" t="str">
        <f>COVID!D254</f>
        <v xml:space="preserve"> Please choose a school</v>
      </c>
      <c r="D1784" s="39">
        <f>COVID!M254</f>
        <v>0</v>
      </c>
      <c r="E1784" s="294">
        <f>COVID!Q254</f>
        <v>0</v>
      </c>
      <c r="F1784" s="294">
        <f>COVID!R254</f>
        <v>0</v>
      </c>
      <c r="G1784" s="294"/>
      <c r="H1784" s="294"/>
      <c r="I1784" s="294"/>
      <c r="J1784" s="294"/>
      <c r="K1784" s="294"/>
      <c r="L1784" s="294"/>
      <c r="M1784" s="294"/>
      <c r="N1784" s="294"/>
      <c r="O1784" s="294"/>
      <c r="P1784" s="294"/>
    </row>
    <row r="1785" spans="1:16" x14ac:dyDescent="0.25">
      <c r="A1785" s="39" t="str">
        <f>COVID!A255</f>
        <v>COVID</v>
      </c>
      <c r="B1785" s="39">
        <f>COVID!C255</f>
        <v>0</v>
      </c>
      <c r="C1785" s="39" t="str">
        <f>COVID!D255</f>
        <v xml:space="preserve"> Please choose a school</v>
      </c>
      <c r="D1785" s="39">
        <f>COVID!M255</f>
        <v>0</v>
      </c>
      <c r="E1785" s="294">
        <f>COVID!Q255</f>
        <v>0</v>
      </c>
      <c r="F1785" s="294">
        <f>COVID!R255</f>
        <v>0</v>
      </c>
      <c r="G1785" s="294"/>
      <c r="H1785" s="294"/>
      <c r="I1785" s="294"/>
      <c r="J1785" s="294"/>
      <c r="K1785" s="294"/>
      <c r="L1785" s="294"/>
      <c r="M1785" s="294"/>
      <c r="N1785" s="294"/>
      <c r="O1785" s="294"/>
      <c r="P1785" s="294"/>
    </row>
    <row r="1786" spans="1:16" x14ac:dyDescent="0.25">
      <c r="A1786" s="39" t="str">
        <f>COVID!A256</f>
        <v>COVID</v>
      </c>
      <c r="B1786" s="39">
        <f>COVID!C256</f>
        <v>0</v>
      </c>
      <c r="C1786" s="39" t="str">
        <f>COVID!D256</f>
        <v xml:space="preserve"> Please choose a school</v>
      </c>
      <c r="D1786" s="39">
        <f>COVID!M256</f>
        <v>0</v>
      </c>
      <c r="E1786" s="294">
        <f>COVID!Q256</f>
        <v>0</v>
      </c>
      <c r="F1786" s="294">
        <f>COVID!R256</f>
        <v>0</v>
      </c>
      <c r="G1786" s="294"/>
      <c r="H1786" s="294"/>
      <c r="I1786" s="294"/>
      <c r="J1786" s="294"/>
      <c r="K1786" s="294"/>
      <c r="L1786" s="294"/>
      <c r="M1786" s="294"/>
      <c r="N1786" s="294"/>
      <c r="O1786" s="294"/>
      <c r="P1786" s="294"/>
    </row>
    <row r="1787" spans="1:16" x14ac:dyDescent="0.25">
      <c r="A1787" s="39" t="str">
        <f>COVID!A257</f>
        <v>COVID</v>
      </c>
      <c r="B1787" s="39">
        <f>COVID!C257</f>
        <v>0</v>
      </c>
      <c r="C1787" s="39" t="str">
        <f>COVID!D257</f>
        <v xml:space="preserve"> Please choose a school</v>
      </c>
      <c r="D1787" s="39">
        <f>COVID!M257</f>
        <v>0</v>
      </c>
      <c r="E1787" s="294">
        <f>COVID!Q257</f>
        <v>0</v>
      </c>
      <c r="F1787" s="294">
        <f>COVID!R257</f>
        <v>0</v>
      </c>
      <c r="G1787" s="294"/>
      <c r="H1787" s="294"/>
      <c r="I1787" s="294"/>
      <c r="J1787" s="294"/>
      <c r="K1787" s="294"/>
      <c r="L1787" s="294"/>
      <c r="M1787" s="294"/>
      <c r="N1787" s="294"/>
      <c r="O1787" s="294"/>
      <c r="P1787" s="294"/>
    </row>
    <row r="1788" spans="1:16" x14ac:dyDescent="0.25">
      <c r="A1788" s="39" t="str">
        <f>COVID!A258</f>
        <v>COVID</v>
      </c>
      <c r="B1788" s="39">
        <f>COVID!C258</f>
        <v>0</v>
      </c>
      <c r="C1788" s="39" t="str">
        <f>COVID!D258</f>
        <v xml:space="preserve"> Please choose a school</v>
      </c>
      <c r="D1788" s="39">
        <f>COVID!M258</f>
        <v>0</v>
      </c>
      <c r="E1788" s="294">
        <f>COVID!Q258</f>
        <v>0</v>
      </c>
      <c r="F1788" s="294">
        <f>COVID!R258</f>
        <v>0</v>
      </c>
      <c r="G1788" s="294"/>
      <c r="H1788" s="294"/>
      <c r="I1788" s="294"/>
      <c r="J1788" s="294"/>
      <c r="K1788" s="294"/>
      <c r="L1788" s="294"/>
      <c r="M1788" s="294"/>
      <c r="N1788" s="294"/>
      <c r="O1788" s="294"/>
      <c r="P1788" s="294"/>
    </row>
    <row r="1789" spans="1:16" x14ac:dyDescent="0.25">
      <c r="A1789" s="39" t="str">
        <f>COVID!A259</f>
        <v>COVID</v>
      </c>
      <c r="B1789" s="39">
        <f>COVID!C259</f>
        <v>0</v>
      </c>
      <c r="C1789" s="39" t="str">
        <f>COVID!D259</f>
        <v xml:space="preserve"> Please choose a school</v>
      </c>
      <c r="D1789" s="39">
        <f>COVID!M259</f>
        <v>0</v>
      </c>
      <c r="E1789" s="294">
        <f>COVID!Q259</f>
        <v>0</v>
      </c>
      <c r="F1789" s="294">
        <f>COVID!R259</f>
        <v>0</v>
      </c>
      <c r="G1789" s="294"/>
      <c r="H1789" s="294"/>
      <c r="I1789" s="294"/>
      <c r="J1789" s="294"/>
      <c r="K1789" s="294"/>
      <c r="L1789" s="294"/>
      <c r="M1789" s="294"/>
      <c r="N1789" s="294"/>
      <c r="O1789" s="294"/>
      <c r="P1789" s="294"/>
    </row>
    <row r="1790" spans="1:16" x14ac:dyDescent="0.25">
      <c r="A1790" s="39" t="str">
        <f>COVID!A260</f>
        <v>COVID</v>
      </c>
      <c r="B1790" s="39">
        <f>COVID!C260</f>
        <v>0</v>
      </c>
      <c r="C1790" s="39" t="str">
        <f>COVID!D260</f>
        <v xml:space="preserve"> Please choose a school</v>
      </c>
      <c r="D1790" s="39">
        <f>COVID!M260</f>
        <v>0</v>
      </c>
      <c r="E1790" s="294">
        <f>COVID!Q260</f>
        <v>0</v>
      </c>
      <c r="F1790" s="294">
        <f>COVID!R260</f>
        <v>0</v>
      </c>
      <c r="G1790" s="294"/>
      <c r="H1790" s="294"/>
      <c r="I1790" s="294"/>
      <c r="J1790" s="294"/>
      <c r="K1790" s="294"/>
      <c r="L1790" s="294"/>
      <c r="M1790" s="294"/>
      <c r="N1790" s="294"/>
      <c r="O1790" s="294"/>
      <c r="P1790" s="294"/>
    </row>
    <row r="1791" spans="1:16" x14ac:dyDescent="0.25">
      <c r="A1791" s="39" t="str">
        <f>COVID!A261</f>
        <v>COVID</v>
      </c>
      <c r="B1791" s="39">
        <f>COVID!C261</f>
        <v>0</v>
      </c>
      <c r="C1791" s="39" t="str">
        <f>COVID!D261</f>
        <v xml:space="preserve"> Please choose a school</v>
      </c>
      <c r="D1791" s="39">
        <f>COVID!M261</f>
        <v>0</v>
      </c>
      <c r="E1791" s="294">
        <f>COVID!Q261</f>
        <v>0</v>
      </c>
      <c r="F1791" s="294">
        <f>COVID!R261</f>
        <v>0</v>
      </c>
      <c r="G1791" s="294"/>
      <c r="H1791" s="294"/>
      <c r="I1791" s="294"/>
      <c r="J1791" s="294"/>
      <c r="K1791" s="294"/>
      <c r="L1791" s="294"/>
      <c r="M1791" s="294"/>
      <c r="N1791" s="294"/>
      <c r="O1791" s="294"/>
      <c r="P1791" s="294"/>
    </row>
    <row r="1792" spans="1:16" x14ac:dyDescent="0.25">
      <c r="A1792" s="39" t="str">
        <f>COVID!A262</f>
        <v>COVID</v>
      </c>
      <c r="B1792" s="39">
        <f>COVID!C262</f>
        <v>0</v>
      </c>
      <c r="C1792" s="39" t="str">
        <f>COVID!D262</f>
        <v xml:space="preserve"> Please choose a school</v>
      </c>
      <c r="D1792" s="39">
        <f>COVID!M262</f>
        <v>0</v>
      </c>
      <c r="E1792" s="294">
        <f>COVID!Q262</f>
        <v>0</v>
      </c>
      <c r="F1792" s="294">
        <f>COVID!R262</f>
        <v>0</v>
      </c>
      <c r="G1792" s="294"/>
      <c r="H1792" s="294"/>
      <c r="I1792" s="294"/>
      <c r="J1792" s="294"/>
      <c r="K1792" s="294"/>
      <c r="L1792" s="294"/>
      <c r="M1792" s="294"/>
      <c r="N1792" s="294"/>
      <c r="O1792" s="294"/>
      <c r="P1792" s="294"/>
    </row>
    <row r="1793" spans="1:16" x14ac:dyDescent="0.25">
      <c r="A1793" s="39" t="str">
        <f>COVID!A263</f>
        <v>COVID</v>
      </c>
      <c r="B1793" s="39">
        <f>COVID!C263</f>
        <v>0</v>
      </c>
      <c r="C1793" s="39" t="str">
        <f>COVID!D263</f>
        <v xml:space="preserve"> Please choose a school</v>
      </c>
      <c r="D1793" s="39">
        <f>COVID!M263</f>
        <v>0</v>
      </c>
      <c r="E1793" s="294">
        <f>COVID!Q263</f>
        <v>0</v>
      </c>
      <c r="F1793" s="294">
        <f>COVID!R263</f>
        <v>0</v>
      </c>
      <c r="G1793" s="294"/>
      <c r="H1793" s="294"/>
      <c r="I1793" s="294"/>
      <c r="J1793" s="294"/>
      <c r="K1793" s="294"/>
      <c r="L1793" s="294"/>
      <c r="M1793" s="294"/>
      <c r="N1793" s="294"/>
      <c r="O1793" s="294"/>
      <c r="P1793" s="294"/>
    </row>
    <row r="1794" spans="1:16" x14ac:dyDescent="0.25">
      <c r="A1794" s="39" t="str">
        <f>COVID!A264</f>
        <v>COVID</v>
      </c>
      <c r="B1794" s="39">
        <f>COVID!C264</f>
        <v>0</v>
      </c>
      <c r="C1794" s="39" t="str">
        <f>COVID!D264</f>
        <v xml:space="preserve"> Please choose a school</v>
      </c>
      <c r="D1794" s="39">
        <f>COVID!M264</f>
        <v>0</v>
      </c>
      <c r="E1794" s="294">
        <f>COVID!Q264</f>
        <v>0</v>
      </c>
      <c r="F1794" s="294">
        <f>COVID!R264</f>
        <v>0</v>
      </c>
      <c r="G1794" s="294"/>
      <c r="H1794" s="294"/>
      <c r="I1794" s="294"/>
      <c r="J1794" s="294"/>
      <c r="K1794" s="294"/>
      <c r="L1794" s="294"/>
      <c r="M1794" s="294"/>
      <c r="N1794" s="294"/>
      <c r="O1794" s="294"/>
      <c r="P1794" s="294"/>
    </row>
    <row r="1795" spans="1:16" x14ac:dyDescent="0.25">
      <c r="A1795" s="39" t="str">
        <f>COVID!A265</f>
        <v>COVID</v>
      </c>
      <c r="B1795" s="39">
        <f>COVID!C265</f>
        <v>0</v>
      </c>
      <c r="C1795" s="39" t="str">
        <f>COVID!D265</f>
        <v xml:space="preserve"> Please choose a school</v>
      </c>
      <c r="D1795" s="39">
        <f>COVID!M265</f>
        <v>0</v>
      </c>
      <c r="E1795" s="294">
        <f>COVID!Q265</f>
        <v>0</v>
      </c>
      <c r="F1795" s="294">
        <f>COVID!R265</f>
        <v>0</v>
      </c>
      <c r="G1795" s="294"/>
      <c r="H1795" s="294"/>
      <c r="I1795" s="294"/>
      <c r="J1795" s="294"/>
      <c r="K1795" s="294"/>
      <c r="L1795" s="294"/>
      <c r="M1795" s="294"/>
      <c r="N1795" s="294"/>
      <c r="O1795" s="294"/>
      <c r="P1795" s="294"/>
    </row>
    <row r="1796" spans="1:16" x14ac:dyDescent="0.25">
      <c r="A1796" s="39" t="str">
        <f>COVID!A266</f>
        <v>COVID</v>
      </c>
      <c r="B1796" s="39">
        <f>COVID!C266</f>
        <v>0</v>
      </c>
      <c r="C1796" s="39" t="str">
        <f>COVID!D266</f>
        <v xml:space="preserve"> Please choose a school</v>
      </c>
      <c r="D1796" s="39">
        <f>COVID!M266</f>
        <v>0</v>
      </c>
      <c r="E1796" s="294">
        <f>COVID!Q266</f>
        <v>0</v>
      </c>
      <c r="F1796" s="294">
        <f>COVID!R266</f>
        <v>0</v>
      </c>
      <c r="G1796" s="294"/>
      <c r="H1796" s="294"/>
      <c r="I1796" s="294"/>
      <c r="J1796" s="294"/>
      <c r="K1796" s="294"/>
      <c r="L1796" s="294"/>
      <c r="M1796" s="294"/>
      <c r="N1796" s="294"/>
      <c r="O1796" s="294"/>
      <c r="P1796" s="294"/>
    </row>
    <row r="1797" spans="1:16" x14ac:dyDescent="0.25">
      <c r="A1797" s="39" t="str">
        <f>COVID!A267</f>
        <v>COVID</v>
      </c>
      <c r="B1797" s="39">
        <f>COVID!C267</f>
        <v>0</v>
      </c>
      <c r="C1797" s="39" t="str">
        <f>COVID!D267</f>
        <v xml:space="preserve"> Please choose a school</v>
      </c>
      <c r="D1797" s="39">
        <f>COVID!M267</f>
        <v>0</v>
      </c>
      <c r="E1797" s="294">
        <f>COVID!Q267</f>
        <v>0</v>
      </c>
      <c r="F1797" s="294">
        <f>COVID!R267</f>
        <v>0</v>
      </c>
      <c r="G1797" s="294"/>
      <c r="H1797" s="294"/>
      <c r="I1797" s="294"/>
      <c r="J1797" s="294"/>
      <c r="K1797" s="294"/>
      <c r="L1797" s="294"/>
      <c r="M1797" s="294"/>
      <c r="N1797" s="294"/>
      <c r="O1797" s="294"/>
      <c r="P1797" s="294"/>
    </row>
    <row r="1798" spans="1:16" x14ac:dyDescent="0.25">
      <c r="A1798" s="39" t="str">
        <f>COVID!A268</f>
        <v>COVID</v>
      </c>
      <c r="B1798" s="39">
        <f>COVID!C268</f>
        <v>0</v>
      </c>
      <c r="C1798" s="39" t="str">
        <f>COVID!D268</f>
        <v xml:space="preserve"> Please choose a school</v>
      </c>
      <c r="D1798" s="39">
        <f>COVID!M268</f>
        <v>0</v>
      </c>
      <c r="E1798" s="294">
        <f>COVID!Q268</f>
        <v>0</v>
      </c>
      <c r="F1798" s="294">
        <f>COVID!R268</f>
        <v>0</v>
      </c>
      <c r="G1798" s="294"/>
      <c r="H1798" s="294"/>
      <c r="I1798" s="294"/>
      <c r="J1798" s="294"/>
      <c r="K1798" s="294"/>
      <c r="L1798" s="294"/>
      <c r="M1798" s="294"/>
      <c r="N1798" s="294"/>
      <c r="O1798" s="294"/>
      <c r="P1798" s="294"/>
    </row>
    <row r="1799" spans="1:16" x14ac:dyDescent="0.25">
      <c r="A1799" s="39" t="str">
        <f>COVID!A269</f>
        <v>COVID</v>
      </c>
      <c r="B1799" s="39">
        <f>COVID!C269</f>
        <v>0</v>
      </c>
      <c r="C1799" s="39" t="str">
        <f>COVID!D269</f>
        <v xml:space="preserve"> Please choose a school</v>
      </c>
      <c r="D1799" s="39">
        <f>COVID!M269</f>
        <v>0</v>
      </c>
      <c r="E1799" s="294">
        <f>COVID!Q269</f>
        <v>0</v>
      </c>
      <c r="F1799" s="294">
        <f>COVID!R269</f>
        <v>0</v>
      </c>
      <c r="G1799" s="294"/>
      <c r="H1799" s="294"/>
      <c r="I1799" s="294"/>
      <c r="J1799" s="294"/>
      <c r="K1799" s="294"/>
      <c r="L1799" s="294"/>
      <c r="M1799" s="294"/>
      <c r="N1799" s="294"/>
      <c r="O1799" s="294"/>
      <c r="P1799" s="294"/>
    </row>
    <row r="1800" spans="1:16" x14ac:dyDescent="0.25">
      <c r="A1800" s="39" t="str">
        <f>COVID!A270</f>
        <v>COVID</v>
      </c>
      <c r="B1800" s="39">
        <f>COVID!C270</f>
        <v>0</v>
      </c>
      <c r="C1800" s="39" t="str">
        <f>COVID!D270</f>
        <v xml:space="preserve"> Please choose a school</v>
      </c>
      <c r="D1800" s="39">
        <f>COVID!M270</f>
        <v>0</v>
      </c>
      <c r="E1800" s="294">
        <f>COVID!Q270</f>
        <v>0</v>
      </c>
      <c r="F1800" s="294">
        <f>COVID!R270</f>
        <v>0</v>
      </c>
      <c r="G1800" s="294"/>
      <c r="H1800" s="294"/>
      <c r="I1800" s="294"/>
      <c r="J1800" s="294"/>
      <c r="K1800" s="294"/>
      <c r="L1800" s="294"/>
      <c r="M1800" s="294"/>
      <c r="N1800" s="294"/>
      <c r="O1800" s="294"/>
      <c r="P1800" s="294"/>
    </row>
    <row r="1801" spans="1:16" x14ac:dyDescent="0.25">
      <c r="A1801" s="39" t="str">
        <f>COVID!A271</f>
        <v>COVID</v>
      </c>
      <c r="B1801" s="39">
        <f>COVID!C271</f>
        <v>0</v>
      </c>
      <c r="C1801" s="39" t="str">
        <f>COVID!D271</f>
        <v xml:space="preserve"> Please choose a school</v>
      </c>
      <c r="D1801" s="39">
        <f>COVID!M271</f>
        <v>0</v>
      </c>
      <c r="E1801" s="294">
        <f>COVID!Q271</f>
        <v>0</v>
      </c>
      <c r="F1801" s="294">
        <f>COVID!R271</f>
        <v>0</v>
      </c>
      <c r="G1801" s="294"/>
      <c r="H1801" s="294"/>
      <c r="I1801" s="294"/>
      <c r="J1801" s="294"/>
      <c r="K1801" s="294"/>
      <c r="L1801" s="294"/>
      <c r="M1801" s="294"/>
      <c r="N1801" s="294"/>
      <c r="O1801" s="294"/>
      <c r="P1801" s="294"/>
    </row>
    <row r="1802" spans="1:16" x14ac:dyDescent="0.25">
      <c r="A1802" s="39" t="str">
        <f>COVID!A272</f>
        <v>COVID</v>
      </c>
      <c r="B1802" s="39">
        <f>COVID!C272</f>
        <v>0</v>
      </c>
      <c r="C1802" s="39" t="str">
        <f>COVID!D272</f>
        <v xml:space="preserve"> Please choose a school</v>
      </c>
      <c r="D1802" s="39">
        <f>COVID!M272</f>
        <v>0</v>
      </c>
      <c r="E1802" s="294">
        <f>COVID!Q272</f>
        <v>0</v>
      </c>
      <c r="F1802" s="294">
        <f>COVID!R272</f>
        <v>0</v>
      </c>
      <c r="G1802" s="294"/>
      <c r="H1802" s="294"/>
      <c r="I1802" s="294"/>
      <c r="J1802" s="294"/>
      <c r="K1802" s="294"/>
      <c r="L1802" s="294"/>
      <c r="M1802" s="294"/>
      <c r="N1802" s="294"/>
      <c r="O1802" s="294"/>
      <c r="P1802" s="294"/>
    </row>
    <row r="1803" spans="1:16" x14ac:dyDescent="0.25">
      <c r="A1803" s="39" t="str">
        <f>COVID!A273</f>
        <v>COVID</v>
      </c>
      <c r="B1803" s="39">
        <f>COVID!C273</f>
        <v>0</v>
      </c>
      <c r="C1803" s="39" t="str">
        <f>COVID!D273</f>
        <v xml:space="preserve"> Please choose a school</v>
      </c>
      <c r="D1803" s="39">
        <f>COVID!M273</f>
        <v>0</v>
      </c>
      <c r="E1803" s="294">
        <f>COVID!Q273</f>
        <v>0</v>
      </c>
      <c r="F1803" s="294">
        <f>COVID!R273</f>
        <v>0</v>
      </c>
      <c r="G1803" s="294"/>
      <c r="H1803" s="294"/>
      <c r="I1803" s="294"/>
      <c r="J1803" s="294"/>
      <c r="K1803" s="294"/>
      <c r="L1803" s="294"/>
      <c r="M1803" s="294"/>
      <c r="N1803" s="294"/>
      <c r="O1803" s="294"/>
      <c r="P1803" s="294"/>
    </row>
    <row r="1804" spans="1:16" x14ac:dyDescent="0.25">
      <c r="A1804" s="39" t="str">
        <f>COVID!A274</f>
        <v>COVID</v>
      </c>
      <c r="B1804" s="39">
        <f>COVID!C274</f>
        <v>0</v>
      </c>
      <c r="C1804" s="39" t="str">
        <f>COVID!D274</f>
        <v xml:space="preserve"> Please choose a school</v>
      </c>
      <c r="D1804" s="39">
        <f>COVID!M274</f>
        <v>0</v>
      </c>
      <c r="E1804" s="294">
        <f>COVID!Q274</f>
        <v>0</v>
      </c>
      <c r="F1804" s="294">
        <f>COVID!R274</f>
        <v>0</v>
      </c>
      <c r="G1804" s="294"/>
      <c r="H1804" s="294"/>
      <c r="I1804" s="294"/>
      <c r="J1804" s="294"/>
      <c r="K1804" s="294"/>
      <c r="L1804" s="294"/>
      <c r="M1804" s="294"/>
      <c r="N1804" s="294"/>
      <c r="O1804" s="294"/>
      <c r="P1804" s="294"/>
    </row>
    <row r="1805" spans="1:16" x14ac:dyDescent="0.25">
      <c r="A1805" s="39" t="str">
        <f>COVID!A275</f>
        <v>COVID</v>
      </c>
      <c r="B1805" s="39">
        <f>COVID!C275</f>
        <v>0</v>
      </c>
      <c r="C1805" s="39" t="str">
        <f>COVID!D275</f>
        <v xml:space="preserve"> Please choose a school</v>
      </c>
      <c r="D1805" s="39">
        <f>COVID!M275</f>
        <v>0</v>
      </c>
      <c r="E1805" s="294">
        <f>COVID!Q275</f>
        <v>0</v>
      </c>
      <c r="F1805" s="294">
        <f>COVID!R275</f>
        <v>0</v>
      </c>
      <c r="G1805" s="294"/>
      <c r="H1805" s="294"/>
      <c r="I1805" s="294"/>
      <c r="J1805" s="294"/>
      <c r="K1805" s="294"/>
      <c r="L1805" s="294"/>
      <c r="M1805" s="294"/>
      <c r="N1805" s="294"/>
      <c r="O1805" s="294"/>
      <c r="P1805" s="294"/>
    </row>
    <row r="1806" spans="1:16" x14ac:dyDescent="0.25">
      <c r="A1806" s="39" t="str">
        <f>COVID!A276</f>
        <v>COVID</v>
      </c>
      <c r="B1806" s="39">
        <f>COVID!C276</f>
        <v>0</v>
      </c>
      <c r="C1806" s="39" t="str">
        <f>COVID!D276</f>
        <v xml:space="preserve"> Please choose a school</v>
      </c>
      <c r="D1806" s="39">
        <f>COVID!M276</f>
        <v>0</v>
      </c>
      <c r="E1806" s="294">
        <f>COVID!Q276</f>
        <v>0</v>
      </c>
      <c r="F1806" s="294">
        <f>COVID!R276</f>
        <v>0</v>
      </c>
      <c r="G1806" s="294"/>
      <c r="H1806" s="294"/>
      <c r="I1806" s="294"/>
      <c r="J1806" s="294"/>
      <c r="K1806" s="294"/>
      <c r="L1806" s="294"/>
      <c r="M1806" s="294"/>
      <c r="N1806" s="294"/>
      <c r="O1806" s="294"/>
      <c r="P1806" s="294"/>
    </row>
    <row r="1807" spans="1:16" x14ac:dyDescent="0.25">
      <c r="A1807" s="39" t="str">
        <f>COVID!A277</f>
        <v>COVID</v>
      </c>
      <c r="B1807" s="39">
        <f>COVID!C277</f>
        <v>0</v>
      </c>
      <c r="C1807" s="39" t="str">
        <f>COVID!D277</f>
        <v xml:space="preserve"> Please choose a school</v>
      </c>
      <c r="D1807" s="39">
        <f>COVID!M277</f>
        <v>0</v>
      </c>
      <c r="E1807" s="294">
        <f>COVID!Q277</f>
        <v>0</v>
      </c>
      <c r="F1807" s="294">
        <f>COVID!R277</f>
        <v>0</v>
      </c>
      <c r="G1807" s="294"/>
      <c r="H1807" s="294"/>
      <c r="I1807" s="294"/>
      <c r="J1807" s="294"/>
      <c r="K1807" s="294"/>
      <c r="L1807" s="294"/>
      <c r="M1807" s="294"/>
      <c r="N1807" s="294"/>
      <c r="O1807" s="294"/>
      <c r="P1807" s="294"/>
    </row>
    <row r="1808" spans="1:16" x14ac:dyDescent="0.25">
      <c r="A1808" s="39" t="str">
        <f>COVID!A278</f>
        <v>COVID</v>
      </c>
      <c r="B1808" s="39">
        <f>COVID!C278</f>
        <v>0</v>
      </c>
      <c r="C1808" s="39" t="str">
        <f>COVID!D278</f>
        <v xml:space="preserve"> Please choose a school</v>
      </c>
      <c r="D1808" s="39">
        <f>COVID!M278</f>
        <v>0</v>
      </c>
      <c r="E1808" s="294">
        <f>COVID!Q278</f>
        <v>0</v>
      </c>
      <c r="F1808" s="294">
        <f>COVID!R278</f>
        <v>0</v>
      </c>
      <c r="G1808" s="294"/>
      <c r="H1808" s="294"/>
      <c r="I1808" s="294"/>
      <c r="J1808" s="294"/>
      <c r="K1808" s="294"/>
      <c r="L1808" s="294"/>
      <c r="M1808" s="294"/>
      <c r="N1808" s="294"/>
      <c r="O1808" s="294"/>
      <c r="P1808" s="294"/>
    </row>
    <row r="1809" spans="1:16" x14ac:dyDescent="0.25">
      <c r="A1809" s="39" t="str">
        <f>COVID!A279</f>
        <v>COVID</v>
      </c>
      <c r="B1809" s="39">
        <f>COVID!C279</f>
        <v>0</v>
      </c>
      <c r="C1809" s="39" t="str">
        <f>COVID!D279</f>
        <v xml:space="preserve"> Please choose a school</v>
      </c>
      <c r="D1809" s="39">
        <f>COVID!M279</f>
        <v>0</v>
      </c>
      <c r="E1809" s="294">
        <f>COVID!Q279</f>
        <v>0</v>
      </c>
      <c r="F1809" s="294">
        <f>COVID!R279</f>
        <v>0</v>
      </c>
      <c r="G1809" s="294"/>
      <c r="H1809" s="294"/>
      <c r="I1809" s="294"/>
      <c r="J1809" s="294"/>
      <c r="K1809" s="294"/>
      <c r="L1809" s="294"/>
      <c r="M1809" s="294"/>
      <c r="N1809" s="294"/>
      <c r="O1809" s="294"/>
      <c r="P1809" s="294"/>
    </row>
    <row r="1810" spans="1:16" x14ac:dyDescent="0.25">
      <c r="A1810" s="39" t="str">
        <f>COVID!A280</f>
        <v>COVID</v>
      </c>
      <c r="B1810" s="39">
        <f>COVID!C280</f>
        <v>0</v>
      </c>
      <c r="C1810" s="39" t="str">
        <f>COVID!D280</f>
        <v xml:space="preserve"> Please choose a school</v>
      </c>
      <c r="D1810" s="39">
        <f>COVID!M280</f>
        <v>0</v>
      </c>
      <c r="E1810" s="294">
        <f>COVID!Q280</f>
        <v>0</v>
      </c>
      <c r="F1810" s="294">
        <f>COVID!R280</f>
        <v>0</v>
      </c>
      <c r="G1810" s="294"/>
      <c r="H1810" s="294"/>
      <c r="I1810" s="294"/>
      <c r="J1810" s="294"/>
      <c r="K1810" s="294"/>
      <c r="L1810" s="294"/>
      <c r="M1810" s="294"/>
      <c r="N1810" s="294"/>
      <c r="O1810" s="294"/>
      <c r="P1810" s="294"/>
    </row>
    <row r="1811" spans="1:16" x14ac:dyDescent="0.25">
      <c r="A1811" s="39" t="str">
        <f>COVID!A281</f>
        <v>COVID</v>
      </c>
      <c r="B1811" s="39">
        <f>COVID!C281</f>
        <v>0</v>
      </c>
      <c r="C1811" s="39" t="str">
        <f>COVID!D281</f>
        <v xml:space="preserve"> Please choose a school</v>
      </c>
      <c r="D1811" s="39">
        <f>COVID!M281</f>
        <v>0</v>
      </c>
      <c r="E1811" s="294">
        <f>COVID!Q281</f>
        <v>0</v>
      </c>
      <c r="F1811" s="294">
        <f>COVID!R281</f>
        <v>0</v>
      </c>
      <c r="G1811" s="294"/>
      <c r="H1811" s="294"/>
      <c r="I1811" s="294"/>
      <c r="J1811" s="294"/>
      <c r="K1811" s="294"/>
      <c r="L1811" s="294"/>
      <c r="M1811" s="294"/>
      <c r="N1811" s="294"/>
      <c r="O1811" s="294"/>
      <c r="P1811" s="294"/>
    </row>
    <row r="1812" spans="1:16" x14ac:dyDescent="0.25">
      <c r="A1812" s="39" t="str">
        <f>COVID!A282</f>
        <v>COVID</v>
      </c>
      <c r="B1812" s="39">
        <f>COVID!C282</f>
        <v>0</v>
      </c>
      <c r="C1812" s="39" t="str">
        <f>COVID!D282</f>
        <v xml:space="preserve"> Please choose a school</v>
      </c>
      <c r="D1812" s="39">
        <f>COVID!M282</f>
        <v>0</v>
      </c>
      <c r="E1812" s="294">
        <f>COVID!Q282</f>
        <v>0</v>
      </c>
      <c r="F1812" s="294">
        <f>COVID!R282</f>
        <v>0</v>
      </c>
      <c r="G1812" s="294"/>
      <c r="H1812" s="294"/>
      <c r="I1812" s="294"/>
      <c r="J1812" s="294"/>
      <c r="K1812" s="294"/>
      <c r="L1812" s="294"/>
      <c r="M1812" s="294"/>
      <c r="N1812" s="294"/>
      <c r="O1812" s="294"/>
      <c r="P1812" s="294"/>
    </row>
    <row r="1813" spans="1:16" x14ac:dyDescent="0.25">
      <c r="A1813" s="39" t="str">
        <f>COVID!A283</f>
        <v>COVID</v>
      </c>
      <c r="B1813" s="39">
        <f>COVID!C283</f>
        <v>0</v>
      </c>
      <c r="C1813" s="39" t="str">
        <f>COVID!D283</f>
        <v xml:space="preserve"> Please choose a school</v>
      </c>
      <c r="D1813" s="39">
        <f>COVID!M283</f>
        <v>0</v>
      </c>
      <c r="E1813" s="294">
        <f>COVID!Q283</f>
        <v>0</v>
      </c>
      <c r="F1813" s="294">
        <f>COVID!R283</f>
        <v>0</v>
      </c>
      <c r="G1813" s="294"/>
      <c r="H1813" s="294"/>
      <c r="I1813" s="294"/>
      <c r="J1813" s="294"/>
      <c r="K1813" s="294"/>
      <c r="L1813" s="294"/>
      <c r="M1813" s="294"/>
      <c r="N1813" s="294"/>
      <c r="O1813" s="294"/>
      <c r="P1813" s="294"/>
    </row>
    <row r="1814" spans="1:16" x14ac:dyDescent="0.25">
      <c r="A1814" s="39" t="str">
        <f>COVID!A284</f>
        <v>COVID</v>
      </c>
      <c r="B1814" s="39">
        <f>COVID!C284</f>
        <v>0</v>
      </c>
      <c r="C1814" s="39" t="str">
        <f>COVID!D284</f>
        <v xml:space="preserve"> Please choose a school</v>
      </c>
      <c r="D1814" s="39">
        <f>COVID!M284</f>
        <v>0</v>
      </c>
      <c r="E1814" s="294">
        <f>COVID!Q284</f>
        <v>0</v>
      </c>
      <c r="F1814" s="294">
        <f>COVID!R284</f>
        <v>0</v>
      </c>
      <c r="G1814" s="294"/>
      <c r="H1814" s="294"/>
      <c r="I1814" s="294"/>
      <c r="J1814" s="294"/>
      <c r="K1814" s="294"/>
      <c r="L1814" s="294"/>
      <c r="M1814" s="294"/>
      <c r="N1814" s="294"/>
      <c r="O1814" s="294"/>
      <c r="P1814" s="294"/>
    </row>
    <row r="1815" spans="1:16" x14ac:dyDescent="0.25">
      <c r="A1815" s="39" t="str">
        <f>COVID!A285</f>
        <v>COVID</v>
      </c>
      <c r="B1815" s="39">
        <f>COVID!C285</f>
        <v>0</v>
      </c>
      <c r="C1815" s="39" t="str">
        <f>COVID!D285</f>
        <v xml:space="preserve"> Please choose a school</v>
      </c>
      <c r="D1815" s="39">
        <f>COVID!M285</f>
        <v>0</v>
      </c>
      <c r="E1815" s="294">
        <f>COVID!Q285</f>
        <v>0</v>
      </c>
      <c r="F1815" s="294">
        <f>COVID!R285</f>
        <v>0</v>
      </c>
      <c r="G1815" s="294"/>
      <c r="H1815" s="294"/>
      <c r="I1815" s="294"/>
      <c r="J1815" s="294"/>
      <c r="K1815" s="294"/>
      <c r="L1815" s="294"/>
      <c r="M1815" s="294"/>
      <c r="N1815" s="294"/>
      <c r="O1815" s="294"/>
      <c r="P1815" s="294"/>
    </row>
    <row r="1816" spans="1:16" x14ac:dyDescent="0.25">
      <c r="A1816" s="39" t="str">
        <f>COVID!A286</f>
        <v>COVID</v>
      </c>
      <c r="B1816" s="39">
        <f>COVID!C286</f>
        <v>0</v>
      </c>
      <c r="C1816" s="39" t="str">
        <f>COVID!D286</f>
        <v xml:space="preserve"> Please choose a school</v>
      </c>
      <c r="D1816" s="39">
        <f>COVID!M286</f>
        <v>0</v>
      </c>
      <c r="E1816" s="294">
        <f>COVID!Q286</f>
        <v>0</v>
      </c>
      <c r="F1816" s="294">
        <f>COVID!R286</f>
        <v>0</v>
      </c>
      <c r="G1816" s="294"/>
      <c r="H1816" s="294"/>
      <c r="I1816" s="294"/>
      <c r="J1816" s="294"/>
      <c r="K1816" s="294"/>
      <c r="L1816" s="294"/>
      <c r="M1816" s="294"/>
      <c r="N1816" s="294"/>
      <c r="O1816" s="294"/>
      <c r="P1816" s="294"/>
    </row>
    <row r="1817" spans="1:16" x14ac:dyDescent="0.25">
      <c r="A1817" s="39" t="str">
        <f>COVID!A287</f>
        <v>COVID</v>
      </c>
      <c r="B1817" s="39">
        <f>COVID!C287</f>
        <v>0</v>
      </c>
      <c r="C1817" s="39" t="str">
        <f>COVID!D287</f>
        <v xml:space="preserve"> Please choose a school</v>
      </c>
      <c r="D1817" s="39">
        <f>COVID!M287</f>
        <v>0</v>
      </c>
      <c r="E1817" s="294">
        <f>COVID!Q287</f>
        <v>0</v>
      </c>
      <c r="F1817" s="294">
        <f>COVID!R287</f>
        <v>0</v>
      </c>
      <c r="G1817" s="294"/>
      <c r="H1817" s="294"/>
      <c r="I1817" s="294"/>
      <c r="J1817" s="294"/>
      <c r="K1817" s="294"/>
      <c r="L1817" s="294"/>
      <c r="M1817" s="294"/>
      <c r="N1817" s="294"/>
      <c r="O1817" s="294"/>
      <c r="P1817" s="294"/>
    </row>
    <row r="1818" spans="1:16" x14ac:dyDescent="0.25">
      <c r="A1818" s="39" t="str">
        <f>COVID!A288</f>
        <v>COVID</v>
      </c>
      <c r="B1818" s="39">
        <f>COVID!C288</f>
        <v>0</v>
      </c>
      <c r="C1818" s="39" t="str">
        <f>COVID!D288</f>
        <v xml:space="preserve"> Please choose a school</v>
      </c>
      <c r="D1818" s="39">
        <f>COVID!M288</f>
        <v>0</v>
      </c>
      <c r="E1818" s="294">
        <f>COVID!Q288</f>
        <v>0</v>
      </c>
      <c r="F1818" s="294">
        <f>COVID!R288</f>
        <v>0</v>
      </c>
      <c r="G1818" s="294"/>
      <c r="H1818" s="294"/>
      <c r="I1818" s="294"/>
      <c r="J1818" s="294"/>
      <c r="K1818" s="294"/>
      <c r="L1818" s="294"/>
      <c r="M1818" s="294"/>
      <c r="N1818" s="294"/>
      <c r="O1818" s="294"/>
      <c r="P1818" s="294"/>
    </row>
    <row r="1819" spans="1:16" x14ac:dyDescent="0.25">
      <c r="A1819" s="39" t="str">
        <f>COVID!A289</f>
        <v>COVID</v>
      </c>
      <c r="B1819" s="39">
        <f>COVID!C289</f>
        <v>0</v>
      </c>
      <c r="C1819" s="39" t="str">
        <f>COVID!D289</f>
        <v xml:space="preserve"> Please choose a school</v>
      </c>
      <c r="D1819" s="39">
        <f>COVID!M289</f>
        <v>0</v>
      </c>
      <c r="E1819" s="294">
        <f>COVID!Q289</f>
        <v>0</v>
      </c>
      <c r="F1819" s="294">
        <f>COVID!R289</f>
        <v>0</v>
      </c>
      <c r="G1819" s="294"/>
      <c r="H1819" s="294"/>
      <c r="I1819" s="294"/>
      <c r="J1819" s="294"/>
      <c r="K1819" s="294"/>
      <c r="L1819" s="294"/>
      <c r="M1819" s="294"/>
      <c r="N1819" s="294"/>
      <c r="O1819" s="294"/>
      <c r="P1819" s="294"/>
    </row>
    <row r="1820" spans="1:16" x14ac:dyDescent="0.25">
      <c r="A1820" s="39" t="str">
        <f>COVID!A290</f>
        <v>COVID</v>
      </c>
      <c r="B1820" s="39">
        <f>COVID!C290</f>
        <v>0</v>
      </c>
      <c r="C1820" s="39" t="str">
        <f>COVID!D290</f>
        <v xml:space="preserve"> Please choose a school</v>
      </c>
      <c r="D1820" s="39">
        <f>COVID!M290</f>
        <v>0</v>
      </c>
      <c r="E1820" s="294">
        <f>COVID!Q290</f>
        <v>0</v>
      </c>
      <c r="F1820" s="294">
        <f>COVID!R290</f>
        <v>0</v>
      </c>
      <c r="G1820" s="294"/>
      <c r="H1820" s="294"/>
      <c r="I1820" s="294"/>
      <c r="J1820" s="294"/>
      <c r="K1820" s="294"/>
      <c r="L1820" s="294"/>
      <c r="M1820" s="294"/>
      <c r="N1820" s="294"/>
      <c r="O1820" s="294"/>
      <c r="P1820" s="294"/>
    </row>
    <row r="1821" spans="1:16" x14ac:dyDescent="0.25">
      <c r="A1821" s="39" t="str">
        <f>COVID!A291</f>
        <v>COVID</v>
      </c>
      <c r="B1821" s="39">
        <f>COVID!C291</f>
        <v>0</v>
      </c>
      <c r="C1821" s="39" t="str">
        <f>COVID!D291</f>
        <v xml:space="preserve"> Please choose a school</v>
      </c>
      <c r="D1821" s="39">
        <f>COVID!M291</f>
        <v>0</v>
      </c>
      <c r="E1821" s="294">
        <f>COVID!Q291</f>
        <v>0</v>
      </c>
      <c r="F1821" s="294">
        <f>COVID!R291</f>
        <v>0</v>
      </c>
      <c r="G1821" s="294"/>
      <c r="H1821" s="294"/>
      <c r="I1821" s="294"/>
      <c r="J1821" s="294"/>
      <c r="K1821" s="294"/>
      <c r="L1821" s="294"/>
      <c r="M1821" s="294"/>
      <c r="N1821" s="294"/>
      <c r="O1821" s="294"/>
      <c r="P1821" s="294"/>
    </row>
    <row r="1822" spans="1:16" x14ac:dyDescent="0.25">
      <c r="A1822" s="39" t="str">
        <f>COVID!A292</f>
        <v>COVID</v>
      </c>
      <c r="B1822" s="39">
        <f>COVID!C292</f>
        <v>0</v>
      </c>
      <c r="C1822" s="39" t="str">
        <f>COVID!D292</f>
        <v xml:space="preserve"> Please choose a school</v>
      </c>
      <c r="D1822" s="39">
        <f>COVID!M292</f>
        <v>0</v>
      </c>
      <c r="E1822" s="294">
        <f>COVID!Q292</f>
        <v>0</v>
      </c>
      <c r="F1822" s="294">
        <f>COVID!R292</f>
        <v>0</v>
      </c>
      <c r="G1822" s="294"/>
      <c r="H1822" s="294"/>
      <c r="I1822" s="294"/>
      <c r="J1822" s="294"/>
      <c r="K1822" s="294"/>
      <c r="L1822" s="294"/>
      <c r="M1822" s="294"/>
      <c r="N1822" s="294"/>
      <c r="O1822" s="294"/>
      <c r="P1822" s="294"/>
    </row>
    <row r="1823" spans="1:16" x14ac:dyDescent="0.25">
      <c r="A1823" s="39" t="str">
        <f>COVID!A293</f>
        <v>COVID</v>
      </c>
      <c r="B1823" s="39">
        <f>COVID!C293</f>
        <v>0</v>
      </c>
      <c r="C1823" s="39" t="str">
        <f>COVID!D293</f>
        <v xml:space="preserve"> Please choose a school</v>
      </c>
      <c r="D1823" s="39">
        <f>COVID!M293</f>
        <v>0</v>
      </c>
      <c r="E1823" s="294">
        <f>COVID!Q293</f>
        <v>0</v>
      </c>
      <c r="F1823" s="294">
        <f>COVID!R293</f>
        <v>0</v>
      </c>
      <c r="G1823" s="294"/>
      <c r="H1823" s="294"/>
      <c r="I1823" s="294"/>
      <c r="J1823" s="294"/>
      <c r="K1823" s="294"/>
      <c r="L1823" s="294"/>
      <c r="M1823" s="294"/>
      <c r="N1823" s="294"/>
      <c r="O1823" s="294"/>
      <c r="P1823" s="294"/>
    </row>
    <row r="1824" spans="1:16" x14ac:dyDescent="0.25">
      <c r="A1824" s="39" t="str">
        <f>COVID!A294</f>
        <v>COVID</v>
      </c>
      <c r="B1824" s="39">
        <f>COVID!C294</f>
        <v>0</v>
      </c>
      <c r="C1824" s="39" t="str">
        <f>COVID!D294</f>
        <v xml:space="preserve"> Please choose a school</v>
      </c>
      <c r="D1824" s="39">
        <f>COVID!M294</f>
        <v>0</v>
      </c>
      <c r="E1824" s="294">
        <f>COVID!Q294</f>
        <v>0</v>
      </c>
      <c r="F1824" s="294">
        <f>COVID!R294</f>
        <v>0</v>
      </c>
      <c r="G1824" s="294"/>
      <c r="H1824" s="294"/>
      <c r="I1824" s="294"/>
      <c r="J1824" s="294"/>
      <c r="K1824" s="294"/>
      <c r="L1824" s="294"/>
      <c r="M1824" s="294"/>
      <c r="N1824" s="294"/>
      <c r="O1824" s="294"/>
      <c r="P1824" s="294"/>
    </row>
    <row r="1825" spans="1:16" x14ac:dyDescent="0.25">
      <c r="A1825" s="39" t="str">
        <f>COVID!A295</f>
        <v>COVID</v>
      </c>
      <c r="B1825" s="39">
        <f>COVID!C295</f>
        <v>0</v>
      </c>
      <c r="C1825" s="39" t="str">
        <f>COVID!D295</f>
        <v xml:space="preserve"> Please choose a school</v>
      </c>
      <c r="D1825" s="39">
        <f>COVID!M295</f>
        <v>0</v>
      </c>
      <c r="E1825" s="294">
        <f>COVID!Q295</f>
        <v>0</v>
      </c>
      <c r="F1825" s="294">
        <f>COVID!R295</f>
        <v>0</v>
      </c>
      <c r="G1825" s="294"/>
      <c r="H1825" s="294"/>
      <c r="I1825" s="294"/>
      <c r="J1825" s="294"/>
      <c r="K1825" s="294"/>
      <c r="L1825" s="294"/>
      <c r="M1825" s="294"/>
      <c r="N1825" s="294"/>
      <c r="O1825" s="294"/>
      <c r="P1825" s="294"/>
    </row>
    <row r="1826" spans="1:16" x14ac:dyDescent="0.25">
      <c r="A1826" s="39" t="str">
        <f>COVID!A296</f>
        <v>COVID</v>
      </c>
      <c r="B1826" s="39">
        <f>COVID!C296</f>
        <v>0</v>
      </c>
      <c r="C1826" s="39" t="str">
        <f>COVID!D296</f>
        <v xml:space="preserve"> Please choose a school</v>
      </c>
      <c r="D1826" s="39">
        <f>COVID!M296</f>
        <v>0</v>
      </c>
      <c r="E1826" s="294">
        <f>COVID!Q296</f>
        <v>0</v>
      </c>
      <c r="F1826" s="294">
        <f>COVID!R296</f>
        <v>0</v>
      </c>
      <c r="G1826" s="294"/>
      <c r="H1826" s="294"/>
      <c r="I1826" s="294"/>
      <c r="J1826" s="294"/>
      <c r="K1826" s="294"/>
      <c r="L1826" s="294"/>
      <c r="M1826" s="294"/>
      <c r="N1826" s="294"/>
      <c r="O1826" s="294"/>
      <c r="P1826" s="294"/>
    </row>
    <row r="1827" spans="1:16" x14ac:dyDescent="0.25">
      <c r="A1827" s="39" t="str">
        <f>COVID!A297</f>
        <v>COVID</v>
      </c>
      <c r="B1827" s="39">
        <f>COVID!C297</f>
        <v>0</v>
      </c>
      <c r="C1827" s="39" t="str">
        <f>COVID!D297</f>
        <v xml:space="preserve"> Please choose a school</v>
      </c>
      <c r="D1827" s="39">
        <f>COVID!M297</f>
        <v>0</v>
      </c>
      <c r="E1827" s="294">
        <f>COVID!Q297</f>
        <v>0</v>
      </c>
      <c r="F1827" s="294">
        <f>COVID!R297</f>
        <v>0</v>
      </c>
      <c r="G1827" s="294"/>
      <c r="H1827" s="294"/>
      <c r="I1827" s="294"/>
      <c r="J1827" s="294"/>
      <c r="K1827" s="294"/>
      <c r="L1827" s="294"/>
      <c r="M1827" s="294"/>
      <c r="N1827" s="294"/>
      <c r="O1827" s="294"/>
      <c r="P1827" s="294"/>
    </row>
    <row r="1828" spans="1:16" x14ac:dyDescent="0.25">
      <c r="A1828" s="39" t="str">
        <f>COVID!A298</f>
        <v>COVID</v>
      </c>
      <c r="B1828" s="39">
        <f>COVID!C298</f>
        <v>0</v>
      </c>
      <c r="C1828" s="39" t="str">
        <f>COVID!D298</f>
        <v xml:space="preserve"> Please choose a school</v>
      </c>
      <c r="D1828" s="39">
        <f>COVID!M298</f>
        <v>0</v>
      </c>
      <c r="E1828" s="294">
        <f>COVID!Q298</f>
        <v>0</v>
      </c>
      <c r="F1828" s="294">
        <f>COVID!R298</f>
        <v>0</v>
      </c>
      <c r="G1828" s="294"/>
      <c r="H1828" s="294"/>
      <c r="I1828" s="294"/>
      <c r="J1828" s="294"/>
      <c r="K1828" s="294"/>
      <c r="L1828" s="294"/>
      <c r="M1828" s="294"/>
      <c r="N1828" s="294"/>
      <c r="O1828" s="294"/>
      <c r="P1828" s="294"/>
    </row>
    <row r="1829" spans="1:16" x14ac:dyDescent="0.25">
      <c r="A1829" s="39" t="str">
        <f>COVID!A299</f>
        <v>COVID</v>
      </c>
      <c r="B1829" s="39">
        <f>COVID!C299</f>
        <v>0</v>
      </c>
      <c r="C1829" s="39" t="str">
        <f>COVID!D299</f>
        <v xml:space="preserve"> Please choose a school</v>
      </c>
      <c r="D1829" s="39">
        <f>COVID!M299</f>
        <v>0</v>
      </c>
      <c r="E1829" s="294">
        <f>COVID!Q299</f>
        <v>0</v>
      </c>
      <c r="F1829" s="294">
        <f>COVID!R299</f>
        <v>0</v>
      </c>
      <c r="G1829" s="294"/>
      <c r="H1829" s="294"/>
      <c r="I1829" s="294"/>
      <c r="J1829" s="294"/>
      <c r="K1829" s="294"/>
      <c r="L1829" s="294"/>
      <c r="M1829" s="294"/>
      <c r="N1829" s="294"/>
      <c r="O1829" s="294"/>
      <c r="P1829" s="294"/>
    </row>
    <row r="1830" spans="1:16" x14ac:dyDescent="0.25">
      <c r="A1830" s="39" t="str">
        <f>COVID!A300</f>
        <v>COVID</v>
      </c>
      <c r="B1830" s="39">
        <f>COVID!C300</f>
        <v>0</v>
      </c>
      <c r="C1830" s="39" t="str">
        <f>COVID!D300</f>
        <v xml:space="preserve"> Please choose a school</v>
      </c>
      <c r="D1830" s="39">
        <f>COVID!M300</f>
        <v>0</v>
      </c>
      <c r="E1830" s="294">
        <f>COVID!Q300</f>
        <v>0</v>
      </c>
      <c r="F1830" s="294">
        <f>COVID!R300</f>
        <v>0</v>
      </c>
      <c r="G1830" s="294"/>
      <c r="H1830" s="294"/>
      <c r="I1830" s="294"/>
      <c r="J1830" s="294"/>
      <c r="K1830" s="294"/>
      <c r="L1830" s="294"/>
      <c r="M1830" s="294"/>
      <c r="N1830" s="294"/>
      <c r="O1830" s="294"/>
      <c r="P1830" s="294"/>
    </row>
    <row r="1831" spans="1:16" x14ac:dyDescent="0.25">
      <c r="A1831" s="39" t="str">
        <f>COVID!A301</f>
        <v>COVID</v>
      </c>
      <c r="B1831" s="39">
        <f>COVID!C301</f>
        <v>0</v>
      </c>
      <c r="C1831" s="39" t="str">
        <f>COVID!D301</f>
        <v xml:space="preserve"> Please choose a school</v>
      </c>
      <c r="D1831" s="39">
        <f>COVID!M301</f>
        <v>0</v>
      </c>
      <c r="E1831" s="294">
        <f>COVID!Q301</f>
        <v>0</v>
      </c>
      <c r="F1831" s="294">
        <f>COVID!R301</f>
        <v>0</v>
      </c>
      <c r="G1831" s="294"/>
      <c r="H1831" s="294"/>
      <c r="I1831" s="294"/>
      <c r="J1831" s="294"/>
      <c r="K1831" s="294"/>
      <c r="L1831" s="294"/>
      <c r="M1831" s="294"/>
      <c r="N1831" s="294"/>
      <c r="O1831" s="294"/>
      <c r="P1831" s="294"/>
    </row>
    <row r="1832" spans="1:16" x14ac:dyDescent="0.25">
      <c r="A1832" s="39" t="str">
        <f>COVID!A302</f>
        <v>COVID</v>
      </c>
      <c r="B1832" s="39">
        <f>COVID!C302</f>
        <v>0</v>
      </c>
      <c r="C1832" s="39" t="str">
        <f>COVID!D302</f>
        <v xml:space="preserve"> Please choose a school</v>
      </c>
      <c r="D1832" s="39">
        <f>COVID!M302</f>
        <v>0</v>
      </c>
      <c r="E1832" s="294">
        <f>COVID!Q302</f>
        <v>0</v>
      </c>
      <c r="F1832" s="294">
        <f>COVID!R302</f>
        <v>0</v>
      </c>
      <c r="G1832" s="294"/>
      <c r="H1832" s="294"/>
      <c r="I1832" s="294"/>
      <c r="J1832" s="294"/>
      <c r="K1832" s="294"/>
      <c r="L1832" s="294"/>
      <c r="M1832" s="294"/>
      <c r="N1832" s="294"/>
      <c r="O1832" s="294"/>
      <c r="P1832" s="294"/>
    </row>
    <row r="1833" spans="1:16" x14ac:dyDescent="0.25">
      <c r="A1833" s="39" t="str">
        <f>COVID!A303</f>
        <v>COVID</v>
      </c>
      <c r="B1833" s="39">
        <f>COVID!C303</f>
        <v>0</v>
      </c>
      <c r="C1833" s="39" t="str">
        <f>COVID!D303</f>
        <v xml:space="preserve"> Please choose a school</v>
      </c>
      <c r="D1833" s="39">
        <f>COVID!M303</f>
        <v>0</v>
      </c>
      <c r="E1833" s="294">
        <f>COVID!Q303</f>
        <v>0</v>
      </c>
      <c r="F1833" s="294">
        <f>COVID!R303</f>
        <v>0</v>
      </c>
      <c r="G1833" s="294"/>
      <c r="H1833" s="294"/>
      <c r="I1833" s="294"/>
      <c r="J1833" s="294"/>
      <c r="K1833" s="294"/>
      <c r="L1833" s="294"/>
      <c r="M1833" s="294"/>
      <c r="N1833" s="294"/>
      <c r="O1833" s="294"/>
      <c r="P1833" s="294"/>
    </row>
    <row r="1834" spans="1:16" x14ac:dyDescent="0.25">
      <c r="A1834" s="39" t="str">
        <f>COVID!A304</f>
        <v>COVID</v>
      </c>
      <c r="B1834" s="39">
        <f>COVID!C304</f>
        <v>0</v>
      </c>
      <c r="C1834" s="39" t="str">
        <f>COVID!D304</f>
        <v xml:space="preserve"> Please choose a school</v>
      </c>
      <c r="D1834" s="39">
        <f>COVID!M304</f>
        <v>0</v>
      </c>
      <c r="E1834" s="294">
        <f>COVID!Q304</f>
        <v>0</v>
      </c>
      <c r="F1834" s="294">
        <f>COVID!R304</f>
        <v>0</v>
      </c>
      <c r="G1834" s="294"/>
      <c r="H1834" s="294"/>
      <c r="I1834" s="294"/>
      <c r="J1834" s="294"/>
      <c r="K1834" s="294"/>
      <c r="L1834" s="294"/>
      <c r="M1834" s="294"/>
      <c r="N1834" s="294"/>
      <c r="O1834" s="294"/>
      <c r="P1834" s="294"/>
    </row>
    <row r="1835" spans="1:16" x14ac:dyDescent="0.25">
      <c r="A1835" s="39" t="str">
        <f>COVID!A305</f>
        <v>COVID</v>
      </c>
      <c r="B1835" s="39">
        <f>COVID!C305</f>
        <v>0</v>
      </c>
      <c r="C1835" s="39" t="str">
        <f>COVID!D305</f>
        <v xml:space="preserve"> Please choose a school</v>
      </c>
      <c r="D1835" s="39">
        <f>COVID!M305</f>
        <v>0</v>
      </c>
      <c r="E1835" s="294">
        <f>COVID!Q305</f>
        <v>0</v>
      </c>
      <c r="F1835" s="294">
        <f>COVID!R305</f>
        <v>0</v>
      </c>
      <c r="G1835" s="294"/>
      <c r="H1835" s="294"/>
      <c r="I1835" s="294"/>
      <c r="J1835" s="294"/>
      <c r="K1835" s="294"/>
      <c r="L1835" s="294"/>
      <c r="M1835" s="294"/>
      <c r="N1835" s="294"/>
      <c r="O1835" s="294"/>
      <c r="P1835" s="294"/>
    </row>
    <row r="1836" spans="1:16" x14ac:dyDescent="0.25">
      <c r="A1836" s="39" t="str">
        <f>COVID!A306</f>
        <v>COVID</v>
      </c>
      <c r="B1836" s="39">
        <f>COVID!C306</f>
        <v>0</v>
      </c>
      <c r="C1836" s="39" t="str">
        <f>COVID!D306</f>
        <v xml:space="preserve"> Please choose a school</v>
      </c>
      <c r="D1836" s="39">
        <f>COVID!M306</f>
        <v>0</v>
      </c>
      <c r="E1836" s="294">
        <f>COVID!Q306</f>
        <v>0</v>
      </c>
      <c r="F1836" s="294">
        <f>COVID!R306</f>
        <v>0</v>
      </c>
      <c r="G1836" s="294"/>
      <c r="H1836" s="294"/>
      <c r="I1836" s="294"/>
      <c r="J1836" s="294"/>
      <c r="K1836" s="294"/>
      <c r="L1836" s="294"/>
      <c r="M1836" s="294"/>
      <c r="N1836" s="294"/>
      <c r="O1836" s="294"/>
      <c r="P1836" s="294"/>
    </row>
    <row r="1837" spans="1:16" x14ac:dyDescent="0.25">
      <c r="A1837" s="39" t="str">
        <f>COVID!A307</f>
        <v>COVID</v>
      </c>
      <c r="B1837" s="39">
        <f>COVID!C307</f>
        <v>0</v>
      </c>
      <c r="C1837" s="39" t="str">
        <f>COVID!D307</f>
        <v xml:space="preserve"> Please choose a school</v>
      </c>
      <c r="D1837" s="39">
        <f>COVID!M307</f>
        <v>0</v>
      </c>
      <c r="E1837" s="294">
        <f>COVID!Q307</f>
        <v>0</v>
      </c>
      <c r="F1837" s="294">
        <f>COVID!R307</f>
        <v>0</v>
      </c>
      <c r="G1837" s="294"/>
      <c r="H1837" s="294"/>
      <c r="I1837" s="294"/>
      <c r="J1837" s="294"/>
      <c r="K1837" s="294"/>
      <c r="L1837" s="294"/>
      <c r="M1837" s="294"/>
      <c r="N1837" s="294"/>
      <c r="O1837" s="294"/>
      <c r="P1837" s="294"/>
    </row>
    <row r="1838" spans="1:16" x14ac:dyDescent="0.25">
      <c r="A1838" s="39" t="str">
        <f>COVID!A308</f>
        <v>COVID</v>
      </c>
      <c r="B1838" s="39">
        <f>COVID!C308</f>
        <v>0</v>
      </c>
      <c r="C1838" s="39" t="str">
        <f>COVID!D308</f>
        <v xml:space="preserve"> Please choose a school</v>
      </c>
      <c r="D1838" s="39">
        <f>COVID!M308</f>
        <v>0</v>
      </c>
      <c r="E1838" s="294">
        <f>COVID!Q308</f>
        <v>0</v>
      </c>
      <c r="F1838" s="294">
        <f>COVID!R308</f>
        <v>0</v>
      </c>
      <c r="G1838" s="294"/>
      <c r="H1838" s="294"/>
      <c r="I1838" s="294"/>
      <c r="J1838" s="294"/>
      <c r="K1838" s="294"/>
      <c r="L1838" s="294"/>
      <c r="M1838" s="294"/>
      <c r="N1838" s="294"/>
      <c r="O1838" s="294"/>
      <c r="P1838" s="294"/>
    </row>
    <row r="1839" spans="1:16" x14ac:dyDescent="0.25">
      <c r="A1839" s="39" t="str">
        <f>COVID!A309</f>
        <v>COVID</v>
      </c>
      <c r="B1839" s="39">
        <f>COVID!C309</f>
        <v>0</v>
      </c>
      <c r="C1839" s="39" t="str">
        <f>COVID!D309</f>
        <v xml:space="preserve"> Please choose a school</v>
      </c>
      <c r="D1839" s="39">
        <f>COVID!M309</f>
        <v>0</v>
      </c>
      <c r="E1839" s="294">
        <f>COVID!Q309</f>
        <v>0</v>
      </c>
      <c r="F1839" s="294">
        <f>COVID!R309</f>
        <v>0</v>
      </c>
      <c r="G1839" s="294"/>
      <c r="H1839" s="294"/>
      <c r="I1839" s="294"/>
      <c r="J1839" s="294"/>
      <c r="K1839" s="294"/>
      <c r="L1839" s="294"/>
      <c r="M1839" s="294"/>
      <c r="N1839" s="294"/>
      <c r="O1839" s="294"/>
      <c r="P1839" s="294"/>
    </row>
    <row r="1840" spans="1:16" x14ac:dyDescent="0.25">
      <c r="A1840" s="39" t="str">
        <f>COVID!A310</f>
        <v>COVID</v>
      </c>
      <c r="B1840" s="39">
        <f>COVID!C310</f>
        <v>0</v>
      </c>
      <c r="C1840" s="39" t="str">
        <f>COVID!D310</f>
        <v xml:space="preserve"> Please choose a school</v>
      </c>
      <c r="D1840" s="39">
        <f>COVID!M310</f>
        <v>0</v>
      </c>
      <c r="E1840" s="294">
        <f>COVID!Q310</f>
        <v>0</v>
      </c>
      <c r="F1840" s="294">
        <f>COVID!R310</f>
        <v>0</v>
      </c>
      <c r="G1840" s="294"/>
      <c r="H1840" s="294"/>
      <c r="I1840" s="294"/>
      <c r="J1840" s="294"/>
      <c r="K1840" s="294"/>
      <c r="L1840" s="294"/>
      <c r="M1840" s="294"/>
      <c r="N1840" s="294"/>
      <c r="O1840" s="294"/>
      <c r="P1840" s="294"/>
    </row>
    <row r="1841" spans="1:16" x14ac:dyDescent="0.25">
      <c r="A1841" s="39" t="str">
        <f>COVID!A311</f>
        <v>COVID</v>
      </c>
      <c r="B1841" s="39">
        <f>COVID!C311</f>
        <v>0</v>
      </c>
      <c r="C1841" s="39" t="str">
        <f>COVID!D311</f>
        <v xml:space="preserve"> Please choose a school</v>
      </c>
      <c r="D1841" s="39">
        <f>COVID!M311</f>
        <v>0</v>
      </c>
      <c r="E1841" s="294">
        <f>COVID!Q311</f>
        <v>0</v>
      </c>
      <c r="F1841" s="294">
        <f>COVID!R311</f>
        <v>0</v>
      </c>
      <c r="G1841" s="294"/>
      <c r="H1841" s="294"/>
      <c r="I1841" s="294"/>
      <c r="J1841" s="294"/>
      <c r="K1841" s="294"/>
      <c r="L1841" s="294"/>
      <c r="M1841" s="294"/>
      <c r="N1841" s="294"/>
      <c r="O1841" s="294"/>
      <c r="P1841" s="294"/>
    </row>
    <row r="1842" spans="1:16" x14ac:dyDescent="0.25">
      <c r="A1842" s="39" t="str">
        <f>COVID!A312</f>
        <v>COVID</v>
      </c>
      <c r="B1842" s="39">
        <f>COVID!C312</f>
        <v>0</v>
      </c>
      <c r="C1842" s="39" t="str">
        <f>COVID!D312</f>
        <v xml:space="preserve"> Please choose a school</v>
      </c>
      <c r="D1842" s="39">
        <f>COVID!M312</f>
        <v>0</v>
      </c>
      <c r="E1842" s="294">
        <f>COVID!Q312</f>
        <v>0</v>
      </c>
      <c r="F1842" s="294">
        <f>COVID!R312</f>
        <v>0</v>
      </c>
      <c r="G1842" s="294"/>
      <c r="H1842" s="294"/>
      <c r="I1842" s="294"/>
      <c r="J1842" s="294"/>
      <c r="K1842" s="294"/>
      <c r="L1842" s="294"/>
      <c r="M1842" s="294"/>
      <c r="N1842" s="294"/>
      <c r="O1842" s="294"/>
      <c r="P1842" s="294"/>
    </row>
    <row r="1843" spans="1:16" x14ac:dyDescent="0.25">
      <c r="A1843" s="39" t="str">
        <f>COVID!A313</f>
        <v>COVID</v>
      </c>
      <c r="B1843" s="39">
        <f>COVID!C313</f>
        <v>0</v>
      </c>
      <c r="C1843" s="39" t="str">
        <f>COVID!D313</f>
        <v xml:space="preserve"> Please choose a school</v>
      </c>
      <c r="D1843" s="39">
        <f>COVID!M313</f>
        <v>0</v>
      </c>
      <c r="E1843" s="294">
        <f>COVID!Q313</f>
        <v>0</v>
      </c>
      <c r="F1843" s="294">
        <f>COVID!R313</f>
        <v>0</v>
      </c>
      <c r="G1843" s="294"/>
      <c r="H1843" s="294"/>
      <c r="I1843" s="294"/>
      <c r="J1843" s="294"/>
      <c r="K1843" s="294"/>
      <c r="L1843" s="294"/>
      <c r="M1843" s="294"/>
      <c r="N1843" s="294"/>
      <c r="O1843" s="294"/>
      <c r="P1843" s="294"/>
    </row>
    <row r="1844" spans="1:16" x14ac:dyDescent="0.25">
      <c r="A1844" s="39" t="str">
        <f>COVID!A314</f>
        <v>COVID</v>
      </c>
      <c r="B1844" s="39">
        <f>COVID!C314</f>
        <v>0</v>
      </c>
      <c r="C1844" s="39" t="str">
        <f>COVID!D314</f>
        <v xml:space="preserve"> Please choose a school</v>
      </c>
      <c r="D1844" s="39">
        <f>COVID!M314</f>
        <v>0</v>
      </c>
      <c r="E1844" s="294">
        <f>COVID!Q314</f>
        <v>0</v>
      </c>
      <c r="F1844" s="294">
        <f>COVID!R314</f>
        <v>0</v>
      </c>
      <c r="G1844" s="294"/>
      <c r="H1844" s="294"/>
      <c r="I1844" s="294"/>
      <c r="J1844" s="294"/>
      <c r="K1844" s="294"/>
      <c r="L1844" s="294"/>
      <c r="M1844" s="294"/>
      <c r="N1844" s="294"/>
      <c r="O1844" s="294"/>
      <c r="P1844" s="294"/>
    </row>
    <row r="1845" spans="1:16" x14ac:dyDescent="0.25">
      <c r="A1845" s="39" t="str">
        <f>COVID!A315</f>
        <v>COVID</v>
      </c>
      <c r="B1845" s="39">
        <f>COVID!C315</f>
        <v>0</v>
      </c>
      <c r="C1845" s="39" t="str">
        <f>COVID!D315</f>
        <v xml:space="preserve"> Please choose a school</v>
      </c>
      <c r="D1845" s="39">
        <f>COVID!M315</f>
        <v>0</v>
      </c>
      <c r="E1845" s="294">
        <f>COVID!Q315</f>
        <v>0</v>
      </c>
      <c r="F1845" s="294">
        <f>COVID!R315</f>
        <v>0</v>
      </c>
      <c r="G1845" s="294"/>
      <c r="H1845" s="294"/>
      <c r="I1845" s="294"/>
      <c r="J1845" s="294"/>
      <c r="K1845" s="294"/>
      <c r="L1845" s="294"/>
      <c r="M1845" s="294"/>
      <c r="N1845" s="294"/>
      <c r="O1845" s="294"/>
      <c r="P1845" s="294"/>
    </row>
    <row r="1846" spans="1:16" x14ac:dyDescent="0.25">
      <c r="A1846" s="39" t="str">
        <f>COVID!A316</f>
        <v>COVID</v>
      </c>
      <c r="B1846" s="39">
        <f>COVID!C316</f>
        <v>0</v>
      </c>
      <c r="C1846" s="39" t="str">
        <f>COVID!D316</f>
        <v xml:space="preserve"> Please choose a school</v>
      </c>
      <c r="D1846" s="39">
        <f>COVID!M316</f>
        <v>0</v>
      </c>
      <c r="E1846" s="294">
        <f>COVID!Q316</f>
        <v>0</v>
      </c>
      <c r="F1846" s="294">
        <f>COVID!R316</f>
        <v>0</v>
      </c>
      <c r="G1846" s="294"/>
      <c r="H1846" s="294"/>
      <c r="I1846" s="294"/>
      <c r="J1846" s="294"/>
      <c r="K1846" s="294"/>
      <c r="L1846" s="294"/>
      <c r="M1846" s="294"/>
      <c r="N1846" s="294"/>
      <c r="O1846" s="294"/>
      <c r="P1846" s="294"/>
    </row>
    <row r="1847" spans="1:16" x14ac:dyDescent="0.25">
      <c r="A1847" s="39" t="str">
        <f>COVID!A317</f>
        <v>COVID</v>
      </c>
      <c r="B1847" s="39">
        <f>COVID!C317</f>
        <v>0</v>
      </c>
      <c r="C1847" s="39" t="str">
        <f>COVID!D317</f>
        <v xml:space="preserve"> Please choose a school</v>
      </c>
      <c r="D1847" s="39">
        <f>COVID!M317</f>
        <v>0</v>
      </c>
      <c r="E1847" s="294">
        <f>COVID!Q317</f>
        <v>0</v>
      </c>
      <c r="F1847" s="294">
        <f>COVID!R317</f>
        <v>0</v>
      </c>
      <c r="G1847" s="294"/>
      <c r="H1847" s="294"/>
      <c r="I1847" s="294"/>
      <c r="J1847" s="294"/>
      <c r="K1847" s="294"/>
      <c r="L1847" s="294"/>
      <c r="M1847" s="294"/>
      <c r="N1847" s="294"/>
      <c r="O1847" s="294"/>
      <c r="P1847" s="294"/>
    </row>
    <row r="1848" spans="1:16" x14ac:dyDescent="0.25">
      <c r="A1848" s="39" t="str">
        <f>COVID!A318</f>
        <v>COVID</v>
      </c>
      <c r="B1848" s="39">
        <f>COVID!C318</f>
        <v>0</v>
      </c>
      <c r="C1848" s="39" t="str">
        <f>COVID!D318</f>
        <v xml:space="preserve"> Please choose a school</v>
      </c>
      <c r="D1848" s="39">
        <f>COVID!M318</f>
        <v>0</v>
      </c>
      <c r="E1848" s="294">
        <f>COVID!Q318</f>
        <v>0</v>
      </c>
      <c r="F1848" s="294">
        <f>COVID!R318</f>
        <v>0</v>
      </c>
      <c r="G1848" s="294"/>
      <c r="H1848" s="294"/>
      <c r="I1848" s="294"/>
      <c r="J1848" s="294"/>
      <c r="K1848" s="294"/>
      <c r="L1848" s="294"/>
      <c r="M1848" s="294"/>
      <c r="N1848" s="294"/>
      <c r="O1848" s="294"/>
      <c r="P1848" s="294"/>
    </row>
    <row r="1849" spans="1:16" x14ac:dyDescent="0.25">
      <c r="A1849" s="39" t="str">
        <f>COVID!A319</f>
        <v>COVID</v>
      </c>
      <c r="B1849" s="39">
        <f>COVID!C319</f>
        <v>0</v>
      </c>
      <c r="C1849" s="39" t="str">
        <f>COVID!D319</f>
        <v xml:space="preserve"> Please choose a school</v>
      </c>
      <c r="D1849" s="39">
        <f>COVID!M319</f>
        <v>0</v>
      </c>
      <c r="E1849" s="294">
        <f>COVID!Q319</f>
        <v>0</v>
      </c>
      <c r="F1849" s="294">
        <f>COVID!R319</f>
        <v>0</v>
      </c>
      <c r="G1849" s="294"/>
      <c r="H1849" s="294"/>
      <c r="I1849" s="294"/>
      <c r="J1849" s="294"/>
      <c r="K1849" s="294"/>
      <c r="L1849" s="294"/>
      <c r="M1849" s="294"/>
      <c r="N1849" s="294"/>
      <c r="O1849" s="294"/>
      <c r="P1849" s="294"/>
    </row>
    <row r="1850" spans="1:16" x14ac:dyDescent="0.25">
      <c r="A1850" s="39">
        <f>COVID!A320</f>
        <v>0</v>
      </c>
      <c r="B1850" s="39">
        <f>COVID!C320</f>
        <v>0</v>
      </c>
      <c r="C1850" s="39">
        <f>COVID!D320</f>
        <v>0</v>
      </c>
      <c r="D1850" s="39">
        <f>COVID!M320</f>
        <v>0</v>
      </c>
      <c r="E1850" s="294">
        <f>COVID!Q320</f>
        <v>0</v>
      </c>
      <c r="F1850" s="294">
        <f>COVID!R320</f>
        <v>0</v>
      </c>
      <c r="G1850" s="294"/>
      <c r="H1850" s="294"/>
      <c r="I1850" s="294"/>
      <c r="J1850" s="294"/>
      <c r="K1850" s="294"/>
      <c r="L1850" s="294"/>
      <c r="M1850" s="294"/>
      <c r="N1850" s="294"/>
      <c r="O1850" s="294"/>
      <c r="P1850" s="294"/>
    </row>
    <row r="1851" spans="1:16" x14ac:dyDescent="0.25">
      <c r="D1851" s="332" t="s">
        <v>916</v>
      </c>
      <c r="E1851" s="333">
        <f t="shared" ref="E1851:N1851" si="0">SUM(E2:E1850)</f>
        <v>27421382.036906198</v>
      </c>
      <c r="F1851" s="333">
        <f t="shared" si="0"/>
        <v>19222547.690809507</v>
      </c>
      <c r="G1851" s="333">
        <f t="shared" si="0"/>
        <v>0</v>
      </c>
      <c r="H1851" s="333">
        <f t="shared" si="0"/>
        <v>0</v>
      </c>
      <c r="I1851" s="333">
        <f t="shared" si="0"/>
        <v>0</v>
      </c>
      <c r="J1851" s="333">
        <f t="shared" si="0"/>
        <v>0</v>
      </c>
      <c r="K1851" s="333">
        <f t="shared" si="0"/>
        <v>0</v>
      </c>
      <c r="L1851" s="333">
        <f t="shared" si="0"/>
        <v>0</v>
      </c>
      <c r="M1851" s="333">
        <f t="shared" si="0"/>
        <v>0</v>
      </c>
      <c r="N1851" s="333">
        <f t="shared" si="0"/>
        <v>0</v>
      </c>
      <c r="O1851" s="333">
        <f t="shared" ref="O1851:P1851" si="1">SUM(O2:O1850)</f>
        <v>0</v>
      </c>
      <c r="P1851" s="333">
        <f t="shared" si="1"/>
        <v>0</v>
      </c>
    </row>
    <row r="1852" spans="1:16" x14ac:dyDescent="0.25">
      <c r="E1852" s="48"/>
      <c r="F1852" s="48"/>
    </row>
    <row r="1853" spans="1:16" x14ac:dyDescent="0.25">
      <c r="E1853" s="48"/>
      <c r="F1853" s="48"/>
    </row>
    <row r="1854" spans="1:16" x14ac:dyDescent="0.25">
      <c r="E1854" s="48"/>
      <c r="F1854" s="48"/>
    </row>
    <row r="1855" spans="1:16" x14ac:dyDescent="0.25">
      <c r="E1855" s="48"/>
      <c r="F1855" s="48"/>
      <c r="J1855" s="47"/>
    </row>
    <row r="1856" spans="1:16" x14ac:dyDescent="0.25">
      <c r="E1856" s="48"/>
      <c r="F1856" s="48"/>
    </row>
    <row r="1857" spans="5:6" x14ac:dyDescent="0.25">
      <c r="E1857" s="48"/>
      <c r="F1857" s="48"/>
    </row>
    <row r="1858" spans="5:6" x14ac:dyDescent="0.25">
      <c r="E1858" s="48"/>
      <c r="F1858" s="48"/>
    </row>
    <row r="1859" spans="5:6" x14ac:dyDescent="0.25">
      <c r="E1859" s="48"/>
      <c r="F1859" s="48"/>
    </row>
    <row r="1860" spans="5:6" x14ac:dyDescent="0.25">
      <c r="E1860" s="48"/>
      <c r="F1860" s="48"/>
    </row>
    <row r="1861" spans="5:6" x14ac:dyDescent="0.25">
      <c r="E1861" s="48"/>
      <c r="F1861" s="48"/>
    </row>
    <row r="1862" spans="5:6" x14ac:dyDescent="0.25">
      <c r="E1862" s="48"/>
      <c r="F1862" s="48"/>
    </row>
    <row r="1863" spans="5:6" x14ac:dyDescent="0.25">
      <c r="E1863" s="48"/>
      <c r="F1863" s="48"/>
    </row>
    <row r="1864" spans="5:6" x14ac:dyDescent="0.25">
      <c r="E1864" s="48"/>
      <c r="F1864" s="48"/>
    </row>
    <row r="1865" spans="5:6" x14ac:dyDescent="0.25">
      <c r="E1865" s="48"/>
      <c r="F1865" s="48"/>
    </row>
    <row r="1866" spans="5:6" x14ac:dyDescent="0.25">
      <c r="E1866" s="48"/>
      <c r="F1866" s="48"/>
    </row>
    <row r="1867" spans="5:6" x14ac:dyDescent="0.25">
      <c r="E1867" s="48"/>
      <c r="F1867" s="48"/>
    </row>
    <row r="1868" spans="5:6" x14ac:dyDescent="0.25">
      <c r="E1868" s="48"/>
      <c r="F1868" s="48"/>
    </row>
    <row r="1869" spans="5:6" x14ac:dyDescent="0.25">
      <c r="E1869" s="48"/>
      <c r="F1869" s="48"/>
    </row>
    <row r="1870" spans="5:6" x14ac:dyDescent="0.25">
      <c r="E1870" s="48"/>
      <c r="F1870" s="48"/>
    </row>
    <row r="1871" spans="5:6" x14ac:dyDescent="0.25">
      <c r="E1871" s="48"/>
      <c r="F1871" s="48"/>
    </row>
    <row r="1872" spans="5:6" x14ac:dyDescent="0.25">
      <c r="E1872" s="48"/>
      <c r="F1872" s="48"/>
    </row>
    <row r="1873" spans="5:6" x14ac:dyDescent="0.25">
      <c r="E1873" s="48"/>
      <c r="F1873" s="48"/>
    </row>
    <row r="1874" spans="5:6" x14ac:dyDescent="0.25">
      <c r="E1874" s="48"/>
      <c r="F1874" s="48"/>
    </row>
    <row r="1875" spans="5:6" x14ac:dyDescent="0.25">
      <c r="E1875" s="48"/>
      <c r="F1875" s="48"/>
    </row>
    <row r="1876" spans="5:6" x14ac:dyDescent="0.25">
      <c r="E1876" s="48"/>
      <c r="F1876" s="48"/>
    </row>
    <row r="1877" spans="5:6" x14ac:dyDescent="0.25">
      <c r="E1877" s="48"/>
      <c r="F1877" s="48"/>
    </row>
    <row r="1878" spans="5:6" x14ac:dyDescent="0.25">
      <c r="E1878" s="48"/>
      <c r="F1878" s="48"/>
    </row>
    <row r="1879" spans="5:6" x14ac:dyDescent="0.25">
      <c r="E1879" s="48"/>
      <c r="F1879" s="48"/>
    </row>
    <row r="1880" spans="5:6" x14ac:dyDescent="0.25">
      <c r="E1880" s="48"/>
      <c r="F1880" s="48"/>
    </row>
    <row r="1881" spans="5:6" x14ac:dyDescent="0.25">
      <c r="E1881" s="48"/>
      <c r="F1881" s="48"/>
    </row>
    <row r="1882" spans="5:6" x14ac:dyDescent="0.25">
      <c r="E1882" s="48"/>
      <c r="F1882" s="48"/>
    </row>
    <row r="1883" spans="5:6" x14ac:dyDescent="0.25">
      <c r="E1883" s="48"/>
      <c r="F1883" s="48"/>
    </row>
    <row r="1884" spans="5:6" x14ac:dyDescent="0.25">
      <c r="E1884" s="48"/>
      <c r="F1884" s="48"/>
    </row>
    <row r="1885" spans="5:6" x14ac:dyDescent="0.25">
      <c r="E1885" s="48"/>
      <c r="F1885" s="48"/>
    </row>
    <row r="1886" spans="5:6" x14ac:dyDescent="0.25">
      <c r="E1886" s="48"/>
      <c r="F1886" s="48"/>
    </row>
    <row r="1887" spans="5:6" x14ac:dyDescent="0.25">
      <c r="E1887" s="48"/>
      <c r="F1887" s="48"/>
    </row>
    <row r="1888" spans="5:6" x14ac:dyDescent="0.25">
      <c r="E1888" s="48"/>
      <c r="F1888" s="48"/>
    </row>
    <row r="1889" spans="5:6" x14ac:dyDescent="0.25">
      <c r="E1889" s="48"/>
      <c r="F1889" s="48"/>
    </row>
    <row r="1890" spans="5:6" x14ac:dyDescent="0.25">
      <c r="E1890" s="48"/>
      <c r="F1890" s="48"/>
    </row>
    <row r="1891" spans="5:6" x14ac:dyDescent="0.25">
      <c r="E1891" s="48"/>
      <c r="F1891" s="48"/>
    </row>
    <row r="1892" spans="5:6" x14ac:dyDescent="0.25">
      <c r="E1892" s="48"/>
      <c r="F1892" s="48"/>
    </row>
    <row r="1893" spans="5:6" x14ac:dyDescent="0.25">
      <c r="E1893" s="48"/>
      <c r="F1893" s="48"/>
    </row>
    <row r="1894" spans="5:6" x14ac:dyDescent="0.25">
      <c r="E1894" s="48"/>
      <c r="F1894" s="48"/>
    </row>
    <row r="1895" spans="5:6" x14ac:dyDescent="0.25">
      <c r="E1895" s="48"/>
      <c r="F1895" s="48"/>
    </row>
    <row r="1896" spans="5:6" x14ac:dyDescent="0.25">
      <c r="E1896" s="48"/>
      <c r="F1896" s="48"/>
    </row>
    <row r="1897" spans="5:6" x14ac:dyDescent="0.25">
      <c r="E1897" s="48"/>
      <c r="F1897" s="48"/>
    </row>
    <row r="1898" spans="5:6" x14ac:dyDescent="0.25">
      <c r="E1898" s="48"/>
      <c r="F1898" s="48"/>
    </row>
    <row r="1899" spans="5:6" x14ac:dyDescent="0.25">
      <c r="E1899" s="48"/>
      <c r="F1899" s="48"/>
    </row>
    <row r="1900" spans="5:6" x14ac:dyDescent="0.25">
      <c r="E1900" s="48"/>
      <c r="F1900" s="48"/>
    </row>
    <row r="1901" spans="5:6" x14ac:dyDescent="0.25">
      <c r="E1901" s="48"/>
      <c r="F1901" s="48"/>
    </row>
    <row r="1902" spans="5:6" x14ac:dyDescent="0.25">
      <c r="E1902" s="48"/>
      <c r="F1902" s="48"/>
    </row>
    <row r="1903" spans="5:6" x14ac:dyDescent="0.25">
      <c r="E1903" s="48"/>
      <c r="F1903" s="48"/>
    </row>
    <row r="1904" spans="5:6" x14ac:dyDescent="0.25">
      <c r="E1904" s="48"/>
      <c r="F1904" s="48"/>
    </row>
    <row r="1905" spans="5:6" x14ac:dyDescent="0.25">
      <c r="E1905" s="48"/>
      <c r="F1905" s="48"/>
    </row>
    <row r="1906" spans="5:6" x14ac:dyDescent="0.25">
      <c r="E1906" s="48"/>
      <c r="F1906" s="48"/>
    </row>
    <row r="1907" spans="5:6" x14ac:dyDescent="0.25">
      <c r="E1907" s="48"/>
      <c r="F1907" s="48"/>
    </row>
    <row r="1908" spans="5:6" x14ac:dyDescent="0.25">
      <c r="E1908" s="48"/>
      <c r="F1908" s="48"/>
    </row>
    <row r="1909" spans="5:6" x14ac:dyDescent="0.25">
      <c r="E1909" s="48"/>
      <c r="F1909" s="48"/>
    </row>
    <row r="1910" spans="5:6" x14ac:dyDescent="0.25">
      <c r="E1910" s="48"/>
      <c r="F1910" s="48"/>
    </row>
    <row r="1911" spans="5:6" x14ac:dyDescent="0.25">
      <c r="E1911" s="48"/>
      <c r="F1911" s="48"/>
    </row>
    <row r="1912" spans="5:6" x14ac:dyDescent="0.25">
      <c r="E1912" s="48"/>
      <c r="F1912" s="48"/>
    </row>
    <row r="1913" spans="5:6" x14ac:dyDescent="0.25">
      <c r="E1913" s="48"/>
      <c r="F1913" s="48"/>
    </row>
    <row r="1914" spans="5:6" x14ac:dyDescent="0.25">
      <c r="E1914" s="48"/>
      <c r="F1914" s="48"/>
    </row>
    <row r="1915" spans="5:6" x14ac:dyDescent="0.25">
      <c r="E1915" s="48"/>
      <c r="F1915" s="48"/>
    </row>
    <row r="1916" spans="5:6" x14ac:dyDescent="0.25">
      <c r="E1916" s="48"/>
      <c r="F1916" s="48"/>
    </row>
    <row r="1917" spans="5:6" x14ac:dyDescent="0.25">
      <c r="E1917" s="48"/>
      <c r="F1917" s="48"/>
    </row>
    <row r="1918" spans="5:6" x14ac:dyDescent="0.25">
      <c r="E1918" s="48"/>
      <c r="F1918" s="48"/>
    </row>
    <row r="1919" spans="5:6" x14ac:dyDescent="0.25">
      <c r="E1919" s="48"/>
      <c r="F1919" s="48"/>
    </row>
    <row r="1920" spans="5:6" x14ac:dyDescent="0.25">
      <c r="E1920" s="48"/>
      <c r="F1920" s="48"/>
    </row>
    <row r="1921" spans="5:6" x14ac:dyDescent="0.25">
      <c r="E1921" s="48"/>
      <c r="F1921" s="48"/>
    </row>
    <row r="1922" spans="5:6" x14ac:dyDescent="0.25">
      <c r="E1922" s="48"/>
      <c r="F1922" s="48"/>
    </row>
    <row r="1923" spans="5:6" x14ac:dyDescent="0.25">
      <c r="E1923" s="48"/>
      <c r="F1923" s="48"/>
    </row>
    <row r="1924" spans="5:6" x14ac:dyDescent="0.25">
      <c r="E1924" s="48"/>
      <c r="F1924" s="48"/>
    </row>
    <row r="1925" spans="5:6" x14ac:dyDescent="0.25">
      <c r="E1925" s="48"/>
      <c r="F1925" s="48"/>
    </row>
    <row r="1926" spans="5:6" x14ac:dyDescent="0.25">
      <c r="E1926" s="48"/>
      <c r="F1926" s="48"/>
    </row>
    <row r="1927" spans="5:6" x14ac:dyDescent="0.25">
      <c r="E1927" s="48"/>
      <c r="F1927" s="48"/>
    </row>
    <row r="1928" spans="5:6" x14ac:dyDescent="0.25">
      <c r="E1928" s="48"/>
      <c r="F1928" s="48"/>
    </row>
    <row r="1929" spans="5:6" x14ac:dyDescent="0.25">
      <c r="E1929" s="48"/>
      <c r="F1929" s="48"/>
    </row>
    <row r="1930" spans="5:6" x14ac:dyDescent="0.25">
      <c r="E1930" s="48"/>
      <c r="F1930" s="48"/>
    </row>
    <row r="1931" spans="5:6" x14ac:dyDescent="0.25">
      <c r="E1931" s="48"/>
      <c r="F1931" s="48"/>
    </row>
    <row r="1932" spans="5:6" x14ac:dyDescent="0.25">
      <c r="E1932" s="48"/>
      <c r="F1932" s="48"/>
    </row>
    <row r="1933" spans="5:6" x14ac:dyDescent="0.25">
      <c r="E1933" s="48"/>
      <c r="F1933" s="48"/>
    </row>
    <row r="1934" spans="5:6" x14ac:dyDescent="0.25">
      <c r="E1934" s="48"/>
      <c r="F1934" s="48"/>
    </row>
    <row r="1935" spans="5:6" x14ac:dyDescent="0.25">
      <c r="E1935" s="48"/>
      <c r="F1935" s="48"/>
    </row>
    <row r="1936" spans="5:6" x14ac:dyDescent="0.25">
      <c r="E1936" s="48"/>
      <c r="F1936" s="48"/>
    </row>
    <row r="1937" spans="5:6" x14ac:dyDescent="0.25">
      <c r="E1937" s="48"/>
      <c r="F1937" s="48"/>
    </row>
    <row r="1938" spans="5:6" x14ac:dyDescent="0.25">
      <c r="E1938" s="48"/>
      <c r="F1938" s="48"/>
    </row>
    <row r="1939" spans="5:6" x14ac:dyDescent="0.25">
      <c r="E1939" s="48"/>
      <c r="F1939" s="48"/>
    </row>
    <row r="1940" spans="5:6" x14ac:dyDescent="0.25">
      <c r="E1940" s="48"/>
      <c r="F1940" s="48"/>
    </row>
    <row r="1941" spans="5:6" x14ac:dyDescent="0.25">
      <c r="E1941" s="48"/>
      <c r="F1941" s="48"/>
    </row>
    <row r="1942" spans="5:6" x14ac:dyDescent="0.25">
      <c r="E1942" s="48"/>
      <c r="F1942" s="48"/>
    </row>
    <row r="1943" spans="5:6" x14ac:dyDescent="0.25">
      <c r="E1943" s="48"/>
      <c r="F1943" s="48"/>
    </row>
    <row r="1944" spans="5:6" x14ac:dyDescent="0.25">
      <c r="E1944" s="48"/>
      <c r="F1944" s="48"/>
    </row>
    <row r="1945" spans="5:6" x14ac:dyDescent="0.25">
      <c r="E1945" s="48"/>
      <c r="F1945" s="48"/>
    </row>
    <row r="1946" spans="5:6" x14ac:dyDescent="0.25">
      <c r="E1946" s="48"/>
      <c r="F1946" s="48"/>
    </row>
    <row r="1947" spans="5:6" x14ac:dyDescent="0.25">
      <c r="E1947" s="48"/>
      <c r="F1947" s="48"/>
    </row>
    <row r="1948" spans="5:6" x14ac:dyDescent="0.25">
      <c r="E1948" s="48"/>
      <c r="F1948" s="48"/>
    </row>
    <row r="1949" spans="5:6" x14ac:dyDescent="0.25">
      <c r="E1949" s="48"/>
      <c r="F1949" s="48"/>
    </row>
    <row r="1950" spans="5:6" x14ac:dyDescent="0.25">
      <c r="E1950" s="48"/>
      <c r="F1950" s="48"/>
    </row>
    <row r="1951" spans="5:6" x14ac:dyDescent="0.25">
      <c r="E1951" s="48"/>
      <c r="F1951" s="48"/>
    </row>
    <row r="1952" spans="5:6" x14ac:dyDescent="0.25">
      <c r="E1952" s="48"/>
      <c r="F1952" s="48"/>
    </row>
    <row r="1953" spans="5:6" x14ac:dyDescent="0.25">
      <c r="E1953" s="48"/>
      <c r="F1953" s="48"/>
    </row>
    <row r="1954" spans="5:6" x14ac:dyDescent="0.25">
      <c r="E1954" s="48"/>
      <c r="F1954" s="48"/>
    </row>
    <row r="1955" spans="5:6" x14ac:dyDescent="0.25">
      <c r="E1955" s="48"/>
      <c r="F1955" s="48"/>
    </row>
    <row r="1956" spans="5:6" x14ac:dyDescent="0.25">
      <c r="E1956" s="48"/>
      <c r="F1956" s="48"/>
    </row>
    <row r="1957" spans="5:6" x14ac:dyDescent="0.25">
      <c r="E1957" s="48"/>
      <c r="F1957" s="48"/>
    </row>
    <row r="1958" spans="5:6" x14ac:dyDescent="0.25">
      <c r="E1958" s="48"/>
      <c r="F1958" s="48"/>
    </row>
    <row r="1959" spans="5:6" x14ac:dyDescent="0.25">
      <c r="E1959" s="48"/>
      <c r="F1959" s="48"/>
    </row>
    <row r="1960" spans="5:6" x14ac:dyDescent="0.25">
      <c r="E1960" s="48"/>
      <c r="F1960" s="48"/>
    </row>
    <row r="1961" spans="5:6" x14ac:dyDescent="0.25">
      <c r="E1961" s="48"/>
      <c r="F1961" s="48"/>
    </row>
    <row r="1962" spans="5:6" x14ac:dyDescent="0.25">
      <c r="E1962" s="48"/>
      <c r="F1962" s="48"/>
    </row>
    <row r="1963" spans="5:6" x14ac:dyDescent="0.25">
      <c r="E1963" s="48"/>
      <c r="F1963" s="48"/>
    </row>
    <row r="1964" spans="5:6" x14ac:dyDescent="0.25">
      <c r="E1964" s="48"/>
      <c r="F1964" s="48"/>
    </row>
    <row r="1965" spans="5:6" x14ac:dyDescent="0.25">
      <c r="E1965" s="48"/>
      <c r="F1965" s="48"/>
    </row>
    <row r="1966" spans="5:6" x14ac:dyDescent="0.25">
      <c r="E1966" s="48"/>
      <c r="F1966" s="48"/>
    </row>
    <row r="1967" spans="5:6" x14ac:dyDescent="0.25">
      <c r="E1967" s="48"/>
      <c r="F1967" s="48"/>
    </row>
    <row r="1968" spans="5:6" x14ac:dyDescent="0.25">
      <c r="E1968" s="48"/>
      <c r="F1968" s="48"/>
    </row>
    <row r="1969" spans="5:6" x14ac:dyDescent="0.25">
      <c r="E1969" s="48"/>
      <c r="F1969" s="48"/>
    </row>
    <row r="1970" spans="5:6" x14ac:dyDescent="0.25">
      <c r="E1970" s="48"/>
      <c r="F1970" s="48"/>
    </row>
    <row r="1971" spans="5:6" x14ac:dyDescent="0.25">
      <c r="E1971" s="48"/>
      <c r="F1971" s="48"/>
    </row>
    <row r="1972" spans="5:6" x14ac:dyDescent="0.25">
      <c r="E1972" s="48"/>
      <c r="F1972" s="48"/>
    </row>
    <row r="1973" spans="5:6" x14ac:dyDescent="0.25">
      <c r="E1973" s="48"/>
      <c r="F1973" s="48"/>
    </row>
    <row r="1974" spans="5:6" x14ac:dyDescent="0.25">
      <c r="E1974" s="48"/>
      <c r="F1974" s="48"/>
    </row>
    <row r="1975" spans="5:6" x14ac:dyDescent="0.25">
      <c r="E1975" s="48"/>
      <c r="F1975" s="48"/>
    </row>
    <row r="1976" spans="5:6" x14ac:dyDescent="0.25">
      <c r="E1976" s="48"/>
      <c r="F1976" s="48"/>
    </row>
    <row r="1977" spans="5:6" x14ac:dyDescent="0.25">
      <c r="E1977" s="48"/>
      <c r="F1977" s="48"/>
    </row>
    <row r="1978" spans="5:6" x14ac:dyDescent="0.25">
      <c r="E1978" s="48"/>
      <c r="F1978" s="48"/>
    </row>
    <row r="1979" spans="5:6" x14ac:dyDescent="0.25">
      <c r="E1979" s="48"/>
      <c r="F1979" s="48"/>
    </row>
    <row r="1980" spans="5:6" x14ac:dyDescent="0.25">
      <c r="E1980" s="48"/>
      <c r="F1980" s="48"/>
    </row>
    <row r="1981" spans="5:6" x14ac:dyDescent="0.25">
      <c r="E1981" s="48"/>
      <c r="F1981" s="48"/>
    </row>
    <row r="1982" spans="5:6" x14ac:dyDescent="0.25">
      <c r="E1982" s="48"/>
      <c r="F1982" s="48"/>
    </row>
    <row r="1983" spans="5:6" x14ac:dyDescent="0.25">
      <c r="E1983" s="48"/>
      <c r="F1983" s="48"/>
    </row>
    <row r="1984" spans="5:6" x14ac:dyDescent="0.25">
      <c r="E1984" s="48"/>
      <c r="F1984" s="48"/>
    </row>
    <row r="1985" spans="5:6" x14ac:dyDescent="0.25">
      <c r="E1985" s="48"/>
      <c r="F1985" s="48"/>
    </row>
    <row r="1986" spans="5:6" x14ac:dyDescent="0.25">
      <c r="E1986" s="48"/>
      <c r="F1986" s="48"/>
    </row>
    <row r="1987" spans="5:6" x14ac:dyDescent="0.25">
      <c r="E1987" s="48"/>
      <c r="F1987" s="48"/>
    </row>
    <row r="1988" spans="5:6" x14ac:dyDescent="0.25">
      <c r="E1988" s="48"/>
      <c r="F1988" s="48"/>
    </row>
    <row r="1989" spans="5:6" x14ac:dyDescent="0.25">
      <c r="E1989" s="48"/>
      <c r="F1989" s="48"/>
    </row>
    <row r="1990" spans="5:6" x14ac:dyDescent="0.25">
      <c r="E1990" s="48"/>
      <c r="F1990" s="48"/>
    </row>
    <row r="1991" spans="5:6" x14ac:dyDescent="0.25">
      <c r="E1991" s="48"/>
      <c r="F1991" s="48"/>
    </row>
    <row r="1992" spans="5:6" x14ac:dyDescent="0.25">
      <c r="E1992" s="48"/>
      <c r="F1992" s="48"/>
    </row>
    <row r="1993" spans="5:6" x14ac:dyDescent="0.25">
      <c r="E1993" s="48"/>
      <c r="F1993" s="48"/>
    </row>
    <row r="1994" spans="5:6" x14ac:dyDescent="0.25">
      <c r="E1994" s="48"/>
      <c r="F1994" s="48"/>
    </row>
    <row r="1995" spans="5:6" x14ac:dyDescent="0.25">
      <c r="E1995" s="48"/>
      <c r="F1995" s="48"/>
    </row>
    <row r="1996" spans="5:6" x14ac:dyDescent="0.25">
      <c r="E1996" s="48"/>
      <c r="F1996" s="48"/>
    </row>
    <row r="1997" spans="5:6" x14ac:dyDescent="0.25">
      <c r="E1997" s="48"/>
      <c r="F1997" s="48"/>
    </row>
    <row r="1998" spans="5:6" x14ac:dyDescent="0.25">
      <c r="E1998" s="48"/>
      <c r="F1998" s="48"/>
    </row>
    <row r="1999" spans="5:6" x14ac:dyDescent="0.25">
      <c r="E1999" s="48"/>
      <c r="F1999" s="48"/>
    </row>
    <row r="2000" spans="5:6" x14ac:dyDescent="0.25">
      <c r="E2000" s="48"/>
      <c r="F2000" s="48"/>
    </row>
    <row r="2001" spans="5:6" x14ac:dyDescent="0.25">
      <c r="E2001" s="48"/>
      <c r="F2001" s="48"/>
    </row>
    <row r="2002" spans="5:6" x14ac:dyDescent="0.25">
      <c r="E2002" s="48"/>
      <c r="F2002" s="48"/>
    </row>
    <row r="2003" spans="5:6" x14ac:dyDescent="0.25">
      <c r="E2003" s="48"/>
      <c r="F2003" s="48"/>
    </row>
    <row r="2004" spans="5:6" x14ac:dyDescent="0.25">
      <c r="E2004" s="48"/>
      <c r="F2004" s="48"/>
    </row>
    <row r="2005" spans="5:6" x14ac:dyDescent="0.25">
      <c r="E2005" s="48"/>
      <c r="F2005" s="48"/>
    </row>
    <row r="2006" spans="5:6" x14ac:dyDescent="0.25">
      <c r="E2006" s="48"/>
      <c r="F2006" s="48"/>
    </row>
    <row r="2007" spans="5:6" x14ac:dyDescent="0.25">
      <c r="E2007" s="48"/>
      <c r="F2007" s="48"/>
    </row>
    <row r="2008" spans="5:6" x14ac:dyDescent="0.25">
      <c r="E2008" s="48"/>
      <c r="F2008" s="48"/>
    </row>
    <row r="2009" spans="5:6" x14ac:dyDescent="0.25">
      <c r="E2009" s="48"/>
      <c r="F2009" s="48"/>
    </row>
    <row r="2010" spans="5:6" x14ac:dyDescent="0.25">
      <c r="E2010" s="48"/>
      <c r="F2010" s="48"/>
    </row>
    <row r="2011" spans="5:6" x14ac:dyDescent="0.25">
      <c r="E2011" s="48"/>
      <c r="F2011" s="48"/>
    </row>
    <row r="2012" spans="5:6" x14ac:dyDescent="0.25">
      <c r="E2012" s="48"/>
      <c r="F2012" s="48"/>
    </row>
    <row r="2013" spans="5:6" x14ac:dyDescent="0.25">
      <c r="E2013" s="48"/>
      <c r="F2013" s="48"/>
    </row>
    <row r="2014" spans="5:6" x14ac:dyDescent="0.25">
      <c r="E2014" s="48"/>
      <c r="F2014" s="48"/>
    </row>
    <row r="2015" spans="5:6" x14ac:dyDescent="0.25">
      <c r="E2015" s="48"/>
      <c r="F2015" s="48"/>
    </row>
    <row r="2016" spans="5:6" x14ac:dyDescent="0.25">
      <c r="E2016" s="48"/>
      <c r="F2016" s="48"/>
    </row>
    <row r="2017" spans="5:6" x14ac:dyDescent="0.25">
      <c r="E2017" s="48"/>
      <c r="F2017" s="48"/>
    </row>
    <row r="2018" spans="5:6" x14ac:dyDescent="0.25">
      <c r="E2018" s="48"/>
      <c r="F2018" s="48"/>
    </row>
    <row r="2019" spans="5:6" x14ac:dyDescent="0.25">
      <c r="E2019" s="48"/>
      <c r="F2019" s="48"/>
    </row>
    <row r="2020" spans="5:6" x14ac:dyDescent="0.25">
      <c r="E2020" s="48"/>
      <c r="F2020" s="48"/>
    </row>
    <row r="2021" spans="5:6" x14ac:dyDescent="0.25">
      <c r="E2021" s="48"/>
      <c r="F2021" s="48"/>
    </row>
    <row r="2022" spans="5:6" x14ac:dyDescent="0.25">
      <c r="E2022" s="48"/>
      <c r="F2022" s="48"/>
    </row>
    <row r="2023" spans="5:6" x14ac:dyDescent="0.25">
      <c r="E2023" s="48"/>
      <c r="F2023" s="48"/>
    </row>
    <row r="2024" spans="5:6" x14ac:dyDescent="0.25">
      <c r="E2024" s="48"/>
      <c r="F2024" s="48"/>
    </row>
    <row r="2025" spans="5:6" x14ac:dyDescent="0.25">
      <c r="E2025" s="48"/>
      <c r="F2025" s="48"/>
    </row>
    <row r="2026" spans="5:6" x14ac:dyDescent="0.25">
      <c r="E2026" s="48"/>
      <c r="F2026" s="48"/>
    </row>
    <row r="2027" spans="5:6" x14ac:dyDescent="0.25">
      <c r="E2027" s="48"/>
      <c r="F2027" s="48"/>
    </row>
    <row r="2028" spans="5:6" x14ac:dyDescent="0.25">
      <c r="E2028" s="48"/>
      <c r="F2028" s="48"/>
    </row>
    <row r="2029" spans="5:6" x14ac:dyDescent="0.25">
      <c r="E2029" s="48"/>
      <c r="F2029" s="48"/>
    </row>
    <row r="2030" spans="5:6" x14ac:dyDescent="0.25">
      <c r="E2030" s="48"/>
      <c r="F2030" s="48"/>
    </row>
    <row r="2031" spans="5:6" x14ac:dyDescent="0.25">
      <c r="E2031" s="48"/>
      <c r="F2031" s="48"/>
    </row>
    <row r="2032" spans="5:6" x14ac:dyDescent="0.25">
      <c r="E2032" s="48"/>
      <c r="F2032" s="48"/>
    </row>
    <row r="2033" spans="5:6" x14ac:dyDescent="0.25">
      <c r="E2033" s="48"/>
      <c r="F2033" s="48"/>
    </row>
    <row r="2034" spans="5:6" x14ac:dyDescent="0.25">
      <c r="E2034" s="48"/>
      <c r="F2034" s="48"/>
    </row>
    <row r="2035" spans="5:6" x14ac:dyDescent="0.25">
      <c r="E2035" s="48"/>
      <c r="F2035" s="48"/>
    </row>
    <row r="2036" spans="5:6" x14ac:dyDescent="0.25">
      <c r="E2036" s="48"/>
      <c r="F2036" s="48"/>
    </row>
    <row r="2037" spans="5:6" x14ac:dyDescent="0.25">
      <c r="E2037" s="48"/>
      <c r="F2037" s="48"/>
    </row>
    <row r="2038" spans="5:6" x14ac:dyDescent="0.25">
      <c r="E2038" s="48"/>
      <c r="F2038" s="48"/>
    </row>
    <row r="2039" spans="5:6" x14ac:dyDescent="0.25">
      <c r="E2039" s="48"/>
      <c r="F2039" s="48"/>
    </row>
    <row r="2040" spans="5:6" x14ac:dyDescent="0.25">
      <c r="E2040" s="48"/>
      <c r="F2040" s="48"/>
    </row>
    <row r="2041" spans="5:6" x14ac:dyDescent="0.25">
      <c r="E2041" s="48"/>
      <c r="F2041" s="48"/>
    </row>
    <row r="2042" spans="5:6" x14ac:dyDescent="0.25">
      <c r="E2042" s="48"/>
      <c r="F2042" s="48"/>
    </row>
    <row r="2043" spans="5:6" x14ac:dyDescent="0.25">
      <c r="E2043" s="48"/>
      <c r="F2043" s="48"/>
    </row>
    <row r="2044" spans="5:6" x14ac:dyDescent="0.25">
      <c r="E2044" s="48"/>
      <c r="F2044" s="48"/>
    </row>
    <row r="2045" spans="5:6" x14ac:dyDescent="0.25">
      <c r="E2045" s="48"/>
      <c r="F2045" s="48"/>
    </row>
    <row r="2046" spans="5:6" x14ac:dyDescent="0.25">
      <c r="E2046" s="48"/>
      <c r="F2046" s="48"/>
    </row>
    <row r="2047" spans="5:6" x14ac:dyDescent="0.25">
      <c r="E2047" s="48"/>
      <c r="F2047" s="48"/>
    </row>
    <row r="2048" spans="5:6" x14ac:dyDescent="0.25">
      <c r="E2048" s="48"/>
      <c r="F2048" s="48"/>
    </row>
    <row r="2049" spans="5:6" x14ac:dyDescent="0.25">
      <c r="E2049" s="48"/>
      <c r="F2049" s="48"/>
    </row>
    <row r="2050" spans="5:6" x14ac:dyDescent="0.25">
      <c r="E2050" s="48"/>
      <c r="F2050" s="48"/>
    </row>
    <row r="2051" spans="5:6" x14ac:dyDescent="0.25">
      <c r="E2051" s="48"/>
      <c r="F2051" s="48"/>
    </row>
    <row r="2052" spans="5:6" x14ac:dyDescent="0.25">
      <c r="E2052" s="48"/>
      <c r="F2052" s="48"/>
    </row>
    <row r="2053" spans="5:6" x14ac:dyDescent="0.25">
      <c r="E2053" s="48"/>
      <c r="F2053" s="48"/>
    </row>
    <row r="2054" spans="5:6" x14ac:dyDescent="0.25">
      <c r="E2054" s="48"/>
      <c r="F2054" s="48"/>
    </row>
    <row r="2055" spans="5:6" x14ac:dyDescent="0.25">
      <c r="E2055" s="48"/>
      <c r="F2055" s="48"/>
    </row>
    <row r="2056" spans="5:6" x14ac:dyDescent="0.25">
      <c r="E2056" s="48"/>
      <c r="F2056" s="48"/>
    </row>
    <row r="2057" spans="5:6" x14ac:dyDescent="0.25">
      <c r="E2057" s="48"/>
      <c r="F2057" s="48"/>
    </row>
    <row r="2058" spans="5:6" x14ac:dyDescent="0.25">
      <c r="E2058" s="48"/>
      <c r="F2058" s="48"/>
    </row>
    <row r="2059" spans="5:6" x14ac:dyDescent="0.25">
      <c r="E2059" s="48"/>
      <c r="F2059" s="48"/>
    </row>
    <row r="2060" spans="5:6" x14ac:dyDescent="0.25">
      <c r="E2060" s="48"/>
      <c r="F2060" s="48"/>
    </row>
    <row r="2061" spans="5:6" x14ac:dyDescent="0.25">
      <c r="E2061" s="48"/>
      <c r="F2061" s="48"/>
    </row>
    <row r="2062" spans="5:6" x14ac:dyDescent="0.25">
      <c r="E2062" s="48"/>
      <c r="F2062" s="48"/>
    </row>
    <row r="2063" spans="5:6" x14ac:dyDescent="0.25">
      <c r="E2063" s="48"/>
      <c r="F2063" s="48"/>
    </row>
    <row r="2064" spans="5:6" x14ac:dyDescent="0.25">
      <c r="E2064" s="48"/>
      <c r="F2064" s="48"/>
    </row>
    <row r="2065" spans="5:6" x14ac:dyDescent="0.25">
      <c r="E2065" s="48"/>
      <c r="F2065" s="48"/>
    </row>
    <row r="2066" spans="5:6" x14ac:dyDescent="0.25">
      <c r="E2066" s="48"/>
      <c r="F2066" s="48"/>
    </row>
    <row r="2067" spans="5:6" x14ac:dyDescent="0.25">
      <c r="E2067" s="48"/>
      <c r="F2067" s="48"/>
    </row>
    <row r="2068" spans="5:6" x14ac:dyDescent="0.25">
      <c r="E2068" s="48"/>
      <c r="F2068" s="48"/>
    </row>
    <row r="2069" spans="5:6" x14ac:dyDescent="0.25">
      <c r="E2069" s="48"/>
      <c r="F2069" s="48"/>
    </row>
    <row r="2070" spans="5:6" x14ac:dyDescent="0.25">
      <c r="E2070" s="48"/>
      <c r="F2070" s="48"/>
    </row>
    <row r="2071" spans="5:6" x14ac:dyDescent="0.25">
      <c r="E2071" s="48"/>
      <c r="F2071" s="48"/>
    </row>
    <row r="2072" spans="5:6" x14ac:dyDescent="0.25">
      <c r="E2072" s="48"/>
      <c r="F2072" s="48"/>
    </row>
    <row r="2073" spans="5:6" x14ac:dyDescent="0.25">
      <c r="E2073" s="48"/>
      <c r="F2073" s="48"/>
    </row>
    <row r="2074" spans="5:6" x14ac:dyDescent="0.25">
      <c r="E2074" s="48"/>
      <c r="F2074" s="48"/>
    </row>
    <row r="2075" spans="5:6" x14ac:dyDescent="0.25">
      <c r="E2075" s="48"/>
      <c r="F2075" s="48"/>
    </row>
    <row r="2076" spans="5:6" x14ac:dyDescent="0.25">
      <c r="E2076" s="48"/>
      <c r="F2076" s="48"/>
    </row>
    <row r="2077" spans="5:6" x14ac:dyDescent="0.25">
      <c r="E2077" s="48"/>
      <c r="F2077" s="48"/>
    </row>
    <row r="2078" spans="5:6" x14ac:dyDescent="0.25">
      <c r="E2078" s="48"/>
      <c r="F2078" s="48"/>
    </row>
    <row r="2079" spans="5:6" x14ac:dyDescent="0.25">
      <c r="E2079" s="48"/>
      <c r="F2079" s="48"/>
    </row>
    <row r="2080" spans="5:6" x14ac:dyDescent="0.25">
      <c r="E2080" s="48"/>
      <c r="F2080" s="48"/>
    </row>
    <row r="2081" spans="5:6" x14ac:dyDescent="0.25">
      <c r="E2081" s="48"/>
      <c r="F2081" s="48"/>
    </row>
    <row r="2082" spans="5:6" x14ac:dyDescent="0.25">
      <c r="E2082" s="48"/>
      <c r="F2082" s="48"/>
    </row>
    <row r="2083" spans="5:6" x14ac:dyDescent="0.25">
      <c r="E2083" s="48"/>
      <c r="F2083" s="48"/>
    </row>
    <row r="2084" spans="5:6" x14ac:dyDescent="0.25">
      <c r="E2084" s="48"/>
      <c r="F2084" s="48"/>
    </row>
    <row r="2085" spans="5:6" x14ac:dyDescent="0.25">
      <c r="E2085" s="48"/>
      <c r="F2085" s="48"/>
    </row>
    <row r="2086" spans="5:6" x14ac:dyDescent="0.25">
      <c r="E2086" s="48"/>
      <c r="F2086" s="48"/>
    </row>
    <row r="2087" spans="5:6" x14ac:dyDescent="0.25">
      <c r="E2087" s="48"/>
      <c r="F2087" s="48"/>
    </row>
    <row r="2088" spans="5:6" x14ac:dyDescent="0.25">
      <c r="E2088" s="48"/>
      <c r="F2088" s="48"/>
    </row>
    <row r="2089" spans="5:6" x14ac:dyDescent="0.25">
      <c r="E2089" s="48"/>
      <c r="F2089" s="48"/>
    </row>
    <row r="2090" spans="5:6" x14ac:dyDescent="0.25">
      <c r="E2090" s="48"/>
      <c r="F2090" s="48"/>
    </row>
    <row r="2091" spans="5:6" x14ac:dyDescent="0.25">
      <c r="E2091" s="48"/>
      <c r="F2091" s="48"/>
    </row>
    <row r="2092" spans="5:6" x14ac:dyDescent="0.25">
      <c r="E2092" s="48"/>
      <c r="F2092" s="48"/>
    </row>
    <row r="2093" spans="5:6" x14ac:dyDescent="0.25">
      <c r="E2093" s="48"/>
      <c r="F2093" s="48"/>
    </row>
    <row r="2094" spans="5:6" x14ac:dyDescent="0.25">
      <c r="E2094" s="48"/>
      <c r="F2094" s="48"/>
    </row>
    <row r="2095" spans="5:6" x14ac:dyDescent="0.25">
      <c r="E2095" s="48"/>
      <c r="F2095" s="48"/>
    </row>
    <row r="2096" spans="5:6" x14ac:dyDescent="0.25">
      <c r="E2096" s="48"/>
      <c r="F2096" s="48"/>
    </row>
    <row r="2097" spans="5:6" x14ac:dyDescent="0.25">
      <c r="E2097" s="48"/>
      <c r="F2097" s="48"/>
    </row>
    <row r="2098" spans="5:6" x14ac:dyDescent="0.25">
      <c r="E2098" s="48"/>
      <c r="F2098" s="48"/>
    </row>
    <row r="2099" spans="5:6" x14ac:dyDescent="0.25">
      <c r="E2099" s="48"/>
      <c r="F2099" s="48"/>
    </row>
    <row r="2100" spans="5:6" x14ac:dyDescent="0.25">
      <c r="E2100" s="48"/>
      <c r="F2100" s="48"/>
    </row>
    <row r="2101" spans="5:6" x14ac:dyDescent="0.25">
      <c r="E2101" s="48"/>
      <c r="F2101" s="48"/>
    </row>
    <row r="2102" spans="5:6" x14ac:dyDescent="0.25">
      <c r="E2102" s="48"/>
      <c r="F2102" s="48"/>
    </row>
    <row r="2103" spans="5:6" x14ac:dyDescent="0.25">
      <c r="E2103" s="48"/>
      <c r="F2103" s="48"/>
    </row>
    <row r="2104" spans="5:6" x14ac:dyDescent="0.25">
      <c r="E2104" s="48"/>
      <c r="F2104" s="48"/>
    </row>
    <row r="2105" spans="5:6" x14ac:dyDescent="0.25">
      <c r="E2105" s="48"/>
      <c r="F2105" s="48"/>
    </row>
    <row r="2106" spans="5:6" x14ac:dyDescent="0.25">
      <c r="E2106" s="48"/>
      <c r="F2106" s="48"/>
    </row>
    <row r="2107" spans="5:6" x14ac:dyDescent="0.25">
      <c r="E2107" s="48"/>
      <c r="F2107" s="48"/>
    </row>
    <row r="2108" spans="5:6" x14ac:dyDescent="0.25">
      <c r="E2108" s="48"/>
      <c r="F2108" s="48"/>
    </row>
    <row r="2109" spans="5:6" x14ac:dyDescent="0.25">
      <c r="E2109" s="48"/>
      <c r="F2109" s="48"/>
    </row>
    <row r="2110" spans="5:6" x14ac:dyDescent="0.25">
      <c r="E2110" s="48"/>
      <c r="F2110" s="48"/>
    </row>
    <row r="2111" spans="5:6" x14ac:dyDescent="0.25">
      <c r="E2111" s="48"/>
      <c r="F2111" s="48"/>
    </row>
    <row r="2112" spans="5:6" x14ac:dyDescent="0.25">
      <c r="E2112" s="48"/>
      <c r="F2112" s="48"/>
    </row>
    <row r="2113" spans="5:6" x14ac:dyDescent="0.25">
      <c r="E2113" s="48"/>
      <c r="F2113" s="48"/>
    </row>
    <row r="2114" spans="5:6" x14ac:dyDescent="0.25">
      <c r="E2114" s="48"/>
      <c r="F2114" s="48"/>
    </row>
    <row r="2115" spans="5:6" x14ac:dyDescent="0.25">
      <c r="E2115" s="48"/>
      <c r="F2115" s="48"/>
    </row>
    <row r="2116" spans="5:6" x14ac:dyDescent="0.25">
      <c r="E2116" s="48"/>
      <c r="F2116" s="48"/>
    </row>
    <row r="2117" spans="5:6" x14ac:dyDescent="0.25">
      <c r="E2117" s="48"/>
      <c r="F2117" s="48"/>
    </row>
    <row r="2118" spans="5:6" x14ac:dyDescent="0.25">
      <c r="E2118" s="48"/>
      <c r="F2118" s="48"/>
    </row>
    <row r="2119" spans="5:6" x14ac:dyDescent="0.25">
      <c r="E2119" s="48"/>
      <c r="F2119" s="48"/>
    </row>
    <row r="2120" spans="5:6" x14ac:dyDescent="0.25">
      <c r="E2120" s="48"/>
      <c r="F2120" s="48"/>
    </row>
    <row r="2121" spans="5:6" x14ac:dyDescent="0.25">
      <c r="E2121" s="48"/>
      <c r="F2121" s="48"/>
    </row>
    <row r="2122" spans="5:6" x14ac:dyDescent="0.25">
      <c r="E2122" s="48"/>
      <c r="F2122" s="48"/>
    </row>
    <row r="2123" spans="5:6" x14ac:dyDescent="0.25">
      <c r="E2123" s="48"/>
      <c r="F2123" s="48"/>
    </row>
    <row r="2124" spans="5:6" x14ac:dyDescent="0.25">
      <c r="E2124" s="48"/>
      <c r="F2124" s="48"/>
    </row>
    <row r="2125" spans="5:6" x14ac:dyDescent="0.25">
      <c r="E2125" s="48"/>
      <c r="F2125" s="48"/>
    </row>
    <row r="2126" spans="5:6" x14ac:dyDescent="0.25">
      <c r="E2126" s="48"/>
      <c r="F2126" s="48"/>
    </row>
    <row r="2127" spans="5:6" x14ac:dyDescent="0.25">
      <c r="E2127" s="48"/>
      <c r="F2127" s="48"/>
    </row>
    <row r="2128" spans="5:6" x14ac:dyDescent="0.25">
      <c r="E2128" s="48"/>
      <c r="F2128" s="48"/>
    </row>
    <row r="2129" spans="5:6" x14ac:dyDescent="0.25">
      <c r="E2129" s="48"/>
      <c r="F2129" s="48"/>
    </row>
    <row r="2130" spans="5:6" x14ac:dyDescent="0.25">
      <c r="E2130" s="48"/>
      <c r="F2130" s="48"/>
    </row>
    <row r="2131" spans="5:6" x14ac:dyDescent="0.25">
      <c r="E2131" s="48"/>
      <c r="F2131" s="48"/>
    </row>
    <row r="2132" spans="5:6" x14ac:dyDescent="0.25">
      <c r="E2132" s="48"/>
      <c r="F2132" s="48"/>
    </row>
    <row r="2133" spans="5:6" x14ac:dyDescent="0.25">
      <c r="E2133" s="48"/>
      <c r="F2133" s="48"/>
    </row>
    <row r="2134" spans="5:6" x14ac:dyDescent="0.25">
      <c r="E2134" s="48"/>
      <c r="F2134" s="48"/>
    </row>
    <row r="2135" spans="5:6" x14ac:dyDescent="0.25">
      <c r="E2135" s="48"/>
      <c r="F2135" s="48"/>
    </row>
    <row r="2136" spans="5:6" x14ac:dyDescent="0.25">
      <c r="E2136" s="48"/>
      <c r="F2136" s="48"/>
    </row>
    <row r="2137" spans="5:6" x14ac:dyDescent="0.25">
      <c r="E2137" s="48"/>
      <c r="F2137" s="48"/>
    </row>
    <row r="2138" spans="5:6" x14ac:dyDescent="0.25">
      <c r="E2138" s="48"/>
      <c r="F2138" s="48"/>
    </row>
  </sheetData>
  <autoFilter ref="A1:P1851" xr:uid="{00000000-0009-0000-0000-000004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92"/>
  <sheetViews>
    <sheetView workbookViewId="0"/>
  </sheetViews>
  <sheetFormatPr defaultRowHeight="15" x14ac:dyDescent="0.25"/>
  <cols>
    <col min="2" max="2" width="38.140625" bestFit="1" customWidth="1"/>
    <col min="3" max="3" width="15.85546875" bestFit="1" customWidth="1"/>
    <col min="4" max="7" width="10" bestFit="1" customWidth="1"/>
    <col min="8" max="8" width="9" bestFit="1" customWidth="1"/>
    <col min="9" max="9" width="11.5703125" bestFit="1" customWidth="1"/>
    <col min="10" max="10" width="14.28515625" bestFit="1" customWidth="1"/>
    <col min="11" max="11" width="11.5703125" bestFit="1" customWidth="1"/>
    <col min="12" max="12" width="10" bestFit="1" customWidth="1"/>
    <col min="13" max="13" width="12.5703125" bestFit="1" customWidth="1"/>
    <col min="14" max="14" width="10" bestFit="1" customWidth="1"/>
    <col min="17" max="17" width="31" bestFit="1" customWidth="1"/>
    <col min="18" max="18" width="18.140625" bestFit="1" customWidth="1"/>
    <col min="19" max="19" width="14.28515625" bestFit="1" customWidth="1"/>
    <col min="20" max="20" width="19" bestFit="1" customWidth="1"/>
    <col min="21" max="21" width="11.42578125" bestFit="1" customWidth="1"/>
  </cols>
  <sheetData>
    <row r="1" spans="1:21" x14ac:dyDescent="0.25">
      <c r="C1" s="300" t="s">
        <v>954</v>
      </c>
      <c r="D1" s="298"/>
      <c r="E1" s="298"/>
      <c r="F1" s="298"/>
      <c r="G1" s="298"/>
      <c r="H1" s="299"/>
      <c r="I1" s="300" t="s">
        <v>955</v>
      </c>
      <c r="J1" s="298"/>
      <c r="K1" s="298"/>
      <c r="L1" s="298"/>
      <c r="M1" s="298"/>
      <c r="N1" s="299"/>
      <c r="Q1" s="296" t="s">
        <v>332</v>
      </c>
      <c r="R1" s="296" t="s">
        <v>487</v>
      </c>
      <c r="S1" s="296" t="s">
        <v>657</v>
      </c>
      <c r="T1" s="296" t="s">
        <v>406</v>
      </c>
      <c r="U1" s="296" t="s">
        <v>247</v>
      </c>
    </row>
    <row r="2" spans="1:21" x14ac:dyDescent="0.25">
      <c r="A2" s="245" t="s">
        <v>956</v>
      </c>
      <c r="B2" s="245" t="s">
        <v>957</v>
      </c>
      <c r="C2" s="302" t="s">
        <v>332</v>
      </c>
      <c r="D2" s="302" t="s">
        <v>513</v>
      </c>
      <c r="E2" s="302" t="s">
        <v>487</v>
      </c>
      <c r="F2" s="302" t="s">
        <v>657</v>
      </c>
      <c r="G2" s="302" t="s">
        <v>406</v>
      </c>
      <c r="H2" s="302" t="s">
        <v>247</v>
      </c>
      <c r="I2" s="245" t="s">
        <v>332</v>
      </c>
      <c r="J2" s="245" t="s">
        <v>513</v>
      </c>
      <c r="K2" s="245" t="s">
        <v>487</v>
      </c>
      <c r="L2" s="245" t="s">
        <v>657</v>
      </c>
      <c r="M2" s="245" t="s">
        <v>406</v>
      </c>
      <c r="N2" s="245" t="s">
        <v>247</v>
      </c>
      <c r="Q2" s="39" t="s">
        <v>922</v>
      </c>
      <c r="R2" s="39" t="s">
        <v>958</v>
      </c>
      <c r="S2" s="39" t="s">
        <v>122</v>
      </c>
      <c r="T2" s="39" t="s">
        <v>959</v>
      </c>
      <c r="U2" s="39" t="s">
        <v>960</v>
      </c>
    </row>
    <row r="3" spans="1:21" x14ac:dyDescent="0.25">
      <c r="A3" s="301">
        <v>3023520</v>
      </c>
      <c r="B3" s="245" t="s">
        <v>961</v>
      </c>
      <c r="C3" s="303" t="e">
        <f>SUMIF(APT!$C$20:$C$100,'School CFR'!A3,APT!$AG$20:$AG$100)+SUMIF(HNPlaces!$C$20:$C$34,'School CFR'!A3,HNPlaces!$AI$20:$AI$34)+SUMIF(TPG!$C$20:$C$133,'School CFR'!A3,TPG!#REF!)</f>
        <v>#REF!</v>
      </c>
      <c r="D3" s="303">
        <f>SUMIF(POST16!$C$20:$C$26,'School CFR'!A3,POST16!$AI$20:$AI$26)</f>
        <v>0</v>
      </c>
      <c r="E3" s="303" t="e">
        <f>SUMIF(#REF!,'School CFR'!A3,#REF!)</f>
        <v>#REF!</v>
      </c>
      <c r="F3" s="303">
        <f>SUMIF(PPG!$C$20:$C$160,'School CFR'!A3,PPG!$AG$20:$AG$160)</f>
        <v>1038.75</v>
      </c>
      <c r="G3" s="303" t="e">
        <f>SUMIFS(GRANTS!#REF!,GRANTS!$C$20:$C$220,'School CFR'!A3,GRANTS!$K$20:$K$220,'School CFR'!$G$2)</f>
        <v>#REF!</v>
      </c>
      <c r="H3" s="303" t="e">
        <f>SUMIFS(GRANTS!#REF!,GRANTS!$C$20:$C$220,'School CFR'!A3,GRANTS!$K$20:$K$220,'School CFR'!$H$2)</f>
        <v>#REF!</v>
      </c>
      <c r="I3" s="295">
        <f>SUMIFS(APT!$F$20:$F$100,APT!$C$20:$C$100,'School CFR'!A3,APT!$K$20:$K$100,'School CFR'!$I$2)+(SUMIFS(HNPlaces!$F$20:$F$34,HNPlaces!$C$20:$C$34,'School CFR'!A3,HNPlaces!$K$20:$K$34,'School CFR'!$I$2))+(SUMIFS(TPG!$F$20:$F$133,TPG!$C$20:$C$133,'School CFR'!A3,TPG!$K$20:$K$133,'School CFR'!$I$2))</f>
        <v>1807733</v>
      </c>
      <c r="J3" s="294">
        <f>SUMIFS(HNPlaces!$F$20:$F$34,HNPlaces!$C$20:$C$34,'School CFR'!A3,HNPlaces!$K$20:$K$34,'School CFR'!$J$2)+SUMIFS(POST16!$F$20:$F$26,POST16!$C$20:$C$26,'School CFR'!A3,POST16!$K$20:$K$26,'School CFR'!$J$2)</f>
        <v>0</v>
      </c>
      <c r="K3" s="295" t="e">
        <f>SUMIF(#REF!,'School CFR'!A3,#REF!)</f>
        <v>#REF!</v>
      </c>
      <c r="L3" s="295">
        <f>SUMIFS(PPG!$F$20:$F$160,PPG!$C$20:$C$160,'School CFR'!A3,PPG!$K$20:$K$160,'School CFR'!$L$2)</f>
        <v>4155</v>
      </c>
      <c r="M3" s="294">
        <f>SUMIFS(COVID!$F$20:$F$109,COVID!$C$20:$C$109,'School CFR'!A3,COVID!$K$20:$K$109,'School CFR'!$M$2)+SUMIFS(GRANTS!$F$20:$F$220,GRANTS!$C$20:$C$220,'School CFR'!A3,GRANTS!$K$20:$K$220,'School CFR'!$M$2)</f>
        <v>500</v>
      </c>
      <c r="N3" s="297">
        <f>SUMIFS(GRANTS!$F$20:$F$220,GRANTS!$C$20:$C$220,'School CFR'!A3,GRANTS!$K$20:$K$220,'School CFR'!$N$2)</f>
        <v>0</v>
      </c>
      <c r="Q3" s="39" t="s">
        <v>962</v>
      </c>
      <c r="R3" s="39"/>
      <c r="S3" s="39"/>
      <c r="T3" s="39" t="s">
        <v>963</v>
      </c>
      <c r="U3" s="39"/>
    </row>
    <row r="4" spans="1:21" x14ac:dyDescent="0.25">
      <c r="A4" s="301">
        <v>3023300</v>
      </c>
      <c r="B4" s="245" t="s">
        <v>964</v>
      </c>
      <c r="C4" s="303" t="e">
        <f>SUMIF(APT!$C$20:$C$100,'School CFR'!A4,APT!$AG$20:$AG$100)+SUMIF(HNPlaces!$C$20:$C$34,'School CFR'!A4,HNPlaces!$AI$20:$AI$34)+SUMIF(TPG!$C$20:$C$133,'School CFR'!A4,TPG!#REF!)</f>
        <v>#REF!</v>
      </c>
      <c r="D4" s="303">
        <f>SUMIF(POST16!$C$20:$C$26,'School CFR'!A4,POST16!$AI$20:$AI$26)</f>
        <v>0</v>
      </c>
      <c r="E4" s="303" t="e">
        <f>SUMIF(#REF!,'School CFR'!A4,#REF!)</f>
        <v>#REF!</v>
      </c>
      <c r="F4" s="303">
        <f>SUMIF(PPG!$C$20:$C$160,'School CFR'!A4,PPG!$AG$20:$AG$160)</f>
        <v>30470</v>
      </c>
      <c r="G4" s="303" t="e">
        <f>SUMIFS(GRANTS!#REF!,GRANTS!$C$20:$C$220,'School CFR'!A4,GRANTS!$K$20:$K$220,'School CFR'!$G$2)</f>
        <v>#REF!</v>
      </c>
      <c r="H4" s="303" t="e">
        <f>SUMIFS(GRANTS!#REF!,GRANTS!$C$20:$C$220,'School CFR'!A4,GRANTS!$K$20:$K$220,'School CFR'!$H$2)</f>
        <v>#REF!</v>
      </c>
      <c r="I4" s="295">
        <f>SUMIFS(APT!$F$20:$F$100,APT!$C$20:$C$100,'School CFR'!A4,APT!$K$20:$K$100,'School CFR'!$I$2)+(SUMIFS(HNPlaces!$F$20:$F$34,HNPlaces!$C$20:$C$34,'School CFR'!A4,HNPlaces!$K$20:$K$34,'School CFR'!$I$2))+(SUMIFS(TPG!$F$20:$F$133,TPG!$C$20:$C$133,'School CFR'!A4,TPG!$K$20:$K$133,'School CFR'!$I$2))</f>
        <v>938297.86515964731</v>
      </c>
      <c r="J4" s="294">
        <f>SUMIFS(HNPlaces!$F$20:$F$34,HNPlaces!$C$20:$C$34,'School CFR'!A4,HNPlaces!$K$20:$K$34,'School CFR'!$J$2)+SUMIFS(POST16!$F$20:$F$26,POST16!$C$20:$C$26,'School CFR'!A4,POST16!$K$20:$K$26,'School CFR'!$J$2)</f>
        <v>0</v>
      </c>
      <c r="K4" s="295" t="e">
        <f>SUMIF(#REF!,'School CFR'!A4,#REF!)</f>
        <v>#REF!</v>
      </c>
      <c r="L4" s="295">
        <f>SUMIFS(PPG!$F$20:$F$160,PPG!$C$20:$C$160,'School CFR'!A4,PPG!$K$20:$K$160,'School CFR'!$L$2)</f>
        <v>121880</v>
      </c>
      <c r="M4" s="294">
        <f>SUMIFS(COVID!$F$20:$F$109,COVID!$C$20:$C$109,'School CFR'!A4,COVID!$K$20:$K$109,'School CFR'!$M$2)+SUMIFS(GRANTS!$F$20:$F$220,GRANTS!$C$20:$C$220,'School CFR'!A4,GRANTS!$K$20:$K$220,'School CFR'!$M$2)</f>
        <v>3081.25</v>
      </c>
      <c r="N4" s="297">
        <f>SUMIFS(GRANTS!$F$20:$F$220,GRANTS!$C$20:$C$220,'School CFR'!A4,GRANTS!$K$20:$K$220,'School CFR'!$N$2)</f>
        <v>0</v>
      </c>
      <c r="Q4" s="39" t="s">
        <v>965</v>
      </c>
      <c r="R4" s="39"/>
      <c r="S4" s="39"/>
      <c r="T4" s="39" t="s">
        <v>295</v>
      </c>
      <c r="U4" s="39"/>
    </row>
    <row r="5" spans="1:21" x14ac:dyDescent="0.25">
      <c r="A5" s="301">
        <v>3023317</v>
      </c>
      <c r="B5" s="245" t="s">
        <v>966</v>
      </c>
      <c r="C5" s="303" t="e">
        <f>SUMIF(APT!$C$20:$C$100,'School CFR'!A5,APT!$AG$20:$AG$100)+SUMIF(HNPlaces!$C$20:$C$34,'School CFR'!A5,HNPlaces!$AI$20:$AI$34)+SUMIF(TPG!$C$20:$C$133,'School CFR'!A5,TPG!#REF!)</f>
        <v>#REF!</v>
      </c>
      <c r="D5" s="303">
        <f>SUMIF(POST16!$C$20:$C$26,'School CFR'!A5,POST16!$AI$20:$AI$26)</f>
        <v>0</v>
      </c>
      <c r="E5" s="303" t="e">
        <f>SUMIF(#REF!,'School CFR'!A5,#REF!)</f>
        <v>#REF!</v>
      </c>
      <c r="F5" s="303">
        <f>SUMIF(PPG!$C$20:$C$160,'School CFR'!A5,PPG!$AG$20:$AG$160)</f>
        <v>15581.25</v>
      </c>
      <c r="G5" s="303" t="e">
        <f>SUMIFS(GRANTS!#REF!,GRANTS!$C$20:$C$220,'School CFR'!A5,GRANTS!$K$20:$K$220,'School CFR'!$G$2)</f>
        <v>#REF!</v>
      </c>
      <c r="H5" s="303" t="e">
        <f>SUMIFS(GRANTS!#REF!,GRANTS!$C$20:$C$220,'School CFR'!A5,GRANTS!$K$20:$K$220,'School CFR'!$H$2)</f>
        <v>#REF!</v>
      </c>
      <c r="I5" s="295">
        <f>SUMIFS(APT!$F$20:$F$100,APT!$C$20:$C$100,'School CFR'!A5,APT!$K$20:$K$100,'School CFR'!$I$2)+(SUMIFS(HNPlaces!$F$20:$F$34,HNPlaces!$C$20:$C$34,'School CFR'!A5,HNPlaces!$K$20:$K$34,'School CFR'!$I$2))+(SUMIFS(TPG!$F$20:$F$133,TPG!$C$20:$C$133,'School CFR'!A5,TPG!$K$20:$K$133,'School CFR'!$I$2))</f>
        <v>1036194.7792511695</v>
      </c>
      <c r="J5" s="294">
        <f>SUMIFS(HNPlaces!$F$20:$F$34,HNPlaces!$C$20:$C$34,'School CFR'!A5,HNPlaces!$K$20:$K$34,'School CFR'!$J$2)+SUMIFS(POST16!$F$20:$F$26,POST16!$C$20:$C$26,'School CFR'!A5,POST16!$K$20:$K$26,'School CFR'!$J$2)</f>
        <v>0</v>
      </c>
      <c r="K5" s="295" t="e">
        <f>SUMIF(#REF!,'School CFR'!A5,#REF!)</f>
        <v>#REF!</v>
      </c>
      <c r="L5" s="295">
        <f>SUMIFS(PPG!$F$20:$F$160,PPG!$C$20:$C$160,'School CFR'!A5,PPG!$K$20:$K$160,'School CFR'!$L$2)</f>
        <v>62325</v>
      </c>
      <c r="M5" s="294">
        <f>SUMIFS(COVID!$F$20:$F$109,COVID!$C$20:$C$109,'School CFR'!A5,COVID!$K$20:$K$109,'School CFR'!$M$2)+SUMIFS(GRANTS!$F$20:$F$220,GRANTS!$C$20:$C$220,'School CFR'!A5,GRANTS!$K$20:$K$220,'School CFR'!$M$2)</f>
        <v>1812.5</v>
      </c>
      <c r="N5" s="297">
        <f>SUMIFS(GRANTS!$F$20:$F$220,GRANTS!$C$20:$C$220,'School CFR'!A5,GRANTS!$K$20:$K$220,'School CFR'!$N$2)</f>
        <v>0</v>
      </c>
      <c r="Q5" s="39" t="s">
        <v>967</v>
      </c>
      <c r="R5" s="39"/>
      <c r="S5" s="39"/>
      <c r="T5" s="39"/>
      <c r="U5" s="39"/>
    </row>
    <row r="6" spans="1:21" x14ac:dyDescent="0.25">
      <c r="A6" s="301">
        <v>3023500</v>
      </c>
      <c r="B6" s="245" t="s">
        <v>968</v>
      </c>
      <c r="C6" s="303" t="e">
        <f>SUMIF(APT!$C$20:$C$100,'School CFR'!A6,APT!$AG$20:$AG$100)+SUMIF(HNPlaces!$C$20:$C$34,'School CFR'!A6,HNPlaces!$AI$20:$AI$34)+SUMIF(TPG!$C$20:$C$133,'School CFR'!A6,TPG!#REF!)</f>
        <v>#REF!</v>
      </c>
      <c r="D6" s="303">
        <f>SUMIF(POST16!$C$20:$C$26,'School CFR'!A6,POST16!$AI$20:$AI$26)</f>
        <v>0</v>
      </c>
      <c r="E6" s="303" t="e">
        <f>SUMIF(#REF!,'School CFR'!A6,#REF!)</f>
        <v>#REF!</v>
      </c>
      <c r="F6" s="303">
        <f>SUMIF(PPG!$C$20:$C$160,'School CFR'!A6,PPG!$AG$20:$AG$160)</f>
        <v>6232.5</v>
      </c>
      <c r="G6" s="303" t="e">
        <f>SUMIFS(GRANTS!#REF!,GRANTS!$C$20:$C$220,'School CFR'!A6,GRANTS!$K$20:$K$220,'School CFR'!$G$2)</f>
        <v>#REF!</v>
      </c>
      <c r="H6" s="303" t="e">
        <f>SUMIFS(GRANTS!#REF!,GRANTS!$C$20:$C$220,'School CFR'!A6,GRANTS!$K$20:$K$220,'School CFR'!$H$2)</f>
        <v>#REF!</v>
      </c>
      <c r="I6" s="295">
        <f>SUMIFS(APT!$F$20:$F$100,APT!$C$20:$C$100,'School CFR'!A6,APT!$K$20:$K$100,'School CFR'!$I$2)+(SUMIFS(HNPlaces!$F$20:$F$34,HNPlaces!$C$20:$C$34,'School CFR'!A6,HNPlaces!$K$20:$K$34,'School CFR'!$I$2))+(SUMIFS(TPG!$F$20:$F$133,TPG!$C$20:$C$133,'School CFR'!A6,TPG!$K$20:$K$133,'School CFR'!$I$2))</f>
        <v>708107.53170680546</v>
      </c>
      <c r="J6" s="294">
        <f>SUMIFS(HNPlaces!$F$20:$F$34,HNPlaces!$C$20:$C$34,'School CFR'!A6,HNPlaces!$K$20:$K$34,'School CFR'!$J$2)+SUMIFS(POST16!$F$20:$F$26,POST16!$C$20:$C$26,'School CFR'!A6,POST16!$K$20:$K$26,'School CFR'!$J$2)</f>
        <v>0</v>
      </c>
      <c r="K6" s="295" t="e">
        <f>SUMIF(#REF!,'School CFR'!A6,#REF!)</f>
        <v>#REF!</v>
      </c>
      <c r="L6" s="295">
        <f>SUMIFS(PPG!$F$20:$F$160,PPG!$C$20:$C$160,'School CFR'!A6,PPG!$K$20:$K$160,'School CFR'!$L$2)</f>
        <v>24930</v>
      </c>
      <c r="M6" s="294">
        <f>SUMIFS(COVID!$F$20:$F$109,COVID!$C$20:$C$109,'School CFR'!A6,COVID!$K$20:$K$109,'School CFR'!$M$2)+SUMIFS(GRANTS!$F$20:$F$220,GRANTS!$C$20:$C$220,'School CFR'!A6,GRANTS!$K$20:$K$220,'School CFR'!$M$2)</f>
        <v>507.5</v>
      </c>
      <c r="N6" s="297">
        <f>SUMIFS(GRANTS!$F$20:$F$220,GRANTS!$C$20:$C$220,'School CFR'!A6,GRANTS!$K$20:$K$220,'School CFR'!$N$2)</f>
        <v>0</v>
      </c>
    </row>
    <row r="7" spans="1:21" x14ac:dyDescent="0.25">
      <c r="A7" s="301">
        <v>3023514</v>
      </c>
      <c r="B7" s="245" t="s">
        <v>969</v>
      </c>
      <c r="C7" s="303" t="e">
        <f>SUMIF(APT!$C$20:$C$100,'School CFR'!A7,APT!$AG$20:$AG$100)+SUMIF(HNPlaces!$C$20:$C$34,'School CFR'!A7,HNPlaces!$AI$20:$AI$34)+SUMIF(TPG!$C$20:$C$133,'School CFR'!A7,TPG!#REF!)</f>
        <v>#REF!</v>
      </c>
      <c r="D7" s="303">
        <f>SUMIF(POST16!$C$20:$C$26,'School CFR'!A7,POST16!$AI$20:$AI$26)</f>
        <v>0</v>
      </c>
      <c r="E7" s="303" t="e">
        <f>SUMIF(#REF!,'School CFR'!A7,#REF!)</f>
        <v>#REF!</v>
      </c>
      <c r="F7" s="303">
        <f>SUMIF(PPG!$C$20:$C$160,'School CFR'!A7,PPG!$AG$20:$AG$160)</f>
        <v>16966.25</v>
      </c>
      <c r="G7" s="303" t="e">
        <f>SUMIFS(GRANTS!#REF!,GRANTS!$C$20:$C$220,'School CFR'!A7,GRANTS!$K$20:$K$220,'School CFR'!$G$2)</f>
        <v>#REF!</v>
      </c>
      <c r="H7" s="303" t="e">
        <f>SUMIFS(GRANTS!#REF!,GRANTS!$C$20:$C$220,'School CFR'!A7,GRANTS!$K$20:$K$220,'School CFR'!$H$2)</f>
        <v>#REF!</v>
      </c>
      <c r="I7" s="295">
        <f>SUMIFS(APT!$F$20:$F$100,APT!$C$20:$C$100,'School CFR'!A7,APT!$K$20:$K$100,'School CFR'!$I$2)+(SUMIFS(HNPlaces!$F$20:$F$34,HNPlaces!$C$20:$C$34,'School CFR'!A7,HNPlaces!$K$20:$K$34,'School CFR'!$I$2))+(SUMIFS(TPG!$F$20:$F$133,TPG!$C$20:$C$133,'School CFR'!A7,TPG!$K$20:$K$133,'School CFR'!$I$2))</f>
        <v>938926.23163904226</v>
      </c>
      <c r="J7" s="294">
        <f>SUMIFS(HNPlaces!$F$20:$F$34,HNPlaces!$C$20:$C$34,'School CFR'!A7,HNPlaces!$K$20:$K$34,'School CFR'!$J$2)+SUMIFS(POST16!$F$20:$F$26,POST16!$C$20:$C$26,'School CFR'!A7,POST16!$K$20:$K$26,'School CFR'!$J$2)</f>
        <v>0</v>
      </c>
      <c r="K7" s="295" t="e">
        <f>SUMIF(#REF!,'School CFR'!A7,#REF!)</f>
        <v>#REF!</v>
      </c>
      <c r="L7" s="295">
        <f>SUMIFS(PPG!$F$20:$F$160,PPG!$C$20:$C$160,'School CFR'!A7,PPG!$K$20:$K$160,'School CFR'!$L$2)</f>
        <v>67865</v>
      </c>
      <c r="M7" s="294">
        <f>SUMIFS(COVID!$F$20:$F$109,COVID!$C$20:$C$109,'School CFR'!A7,COVID!$K$20:$K$109,'School CFR'!$M$2)+SUMIFS(GRANTS!$F$20:$F$220,GRANTS!$C$20:$C$220,'School CFR'!A7,GRANTS!$K$20:$K$220,'School CFR'!$M$2)</f>
        <v>1885</v>
      </c>
      <c r="N7" s="297">
        <f>SUMIFS(GRANTS!$F$20:$F$220,GRANTS!$C$20:$C$220,'School CFR'!A7,GRANTS!$K$20:$K$220,'School CFR'!$N$2)</f>
        <v>0</v>
      </c>
    </row>
    <row r="8" spans="1:21" x14ac:dyDescent="0.25">
      <c r="A8" s="301">
        <v>3022002</v>
      </c>
      <c r="B8" s="245" t="s">
        <v>970</v>
      </c>
      <c r="C8" s="303" t="e">
        <f>SUMIF(APT!$C$20:$C$100,'School CFR'!A8,APT!$AG$20:$AG$100)+SUMIF(HNPlaces!$C$20:$C$34,'School CFR'!A8,HNPlaces!$AI$20:$AI$34)+SUMIF(TPG!$C$20:$C$133,'School CFR'!A8,TPG!#REF!)</f>
        <v>#REF!</v>
      </c>
      <c r="D8" s="303">
        <f>SUMIF(POST16!$C$20:$C$26,'School CFR'!A8,POST16!$AI$20:$AI$26)</f>
        <v>0</v>
      </c>
      <c r="E8" s="303" t="e">
        <f>SUMIF(#REF!,'School CFR'!A8,#REF!)</f>
        <v>#REF!</v>
      </c>
      <c r="F8" s="303">
        <f>SUMIF(PPG!$C$20:$C$160,'School CFR'!A8,PPG!$AG$20:$AG$160)</f>
        <v>36010</v>
      </c>
      <c r="G8" s="303" t="e">
        <f>SUMIFS(GRANTS!#REF!,GRANTS!$C$20:$C$220,'School CFR'!A8,GRANTS!$K$20:$K$220,'School CFR'!$G$2)</f>
        <v>#REF!</v>
      </c>
      <c r="H8" s="303" t="e">
        <f>SUMIFS(GRANTS!#REF!,GRANTS!$C$20:$C$220,'School CFR'!A8,GRANTS!$K$20:$K$220,'School CFR'!$H$2)</f>
        <v>#REF!</v>
      </c>
      <c r="I8" s="295">
        <f>SUMIFS(APT!$F$20:$F$100,APT!$C$20:$C$100,'School CFR'!A8,APT!$K$20:$K$100,'School CFR'!$I$2)+(SUMIFS(HNPlaces!$F$20:$F$34,HNPlaces!$C$20:$C$34,'School CFR'!A8,HNPlaces!$K$20:$K$34,'School CFR'!$I$2))+(SUMIFS(TPG!$F$20:$F$133,TPG!$C$20:$C$133,'School CFR'!A8,TPG!$K$20:$K$133,'School CFR'!$I$2))</f>
        <v>2261595.7740903422</v>
      </c>
      <c r="J8" s="294">
        <f>SUMIFS(HNPlaces!$F$20:$F$34,HNPlaces!$C$20:$C$34,'School CFR'!A8,HNPlaces!$K$20:$K$34,'School CFR'!$J$2)+SUMIFS(POST16!$F$20:$F$26,POST16!$C$20:$C$26,'School CFR'!A8,POST16!$K$20:$K$26,'School CFR'!$J$2)</f>
        <v>0</v>
      </c>
      <c r="K8" s="295" t="e">
        <f>SUMIF(#REF!,'School CFR'!A8,#REF!)</f>
        <v>#REF!</v>
      </c>
      <c r="L8" s="295">
        <f>SUMIFS(PPG!$F$20:$F$160,PPG!$C$20:$C$160,'School CFR'!A8,PPG!$K$20:$K$160,'School CFR'!$L$2)</f>
        <v>144040</v>
      </c>
      <c r="M8" s="294">
        <f>SUMIFS(COVID!$F$20:$F$109,COVID!$C$20:$C$109,'School CFR'!A8,COVID!$K$20:$K$109,'School CFR'!$M$2)+SUMIFS(GRANTS!$F$20:$F$220,GRANTS!$C$20:$C$220,'School CFR'!A8,GRANTS!$K$20:$K$220,'School CFR'!$M$2)</f>
        <v>13901.25</v>
      </c>
      <c r="N8" s="297">
        <f>SUMIFS(GRANTS!$F$20:$F$220,GRANTS!$C$20:$C$220,'School CFR'!A8,GRANTS!$K$20:$K$220,'School CFR'!$N$2)</f>
        <v>8995</v>
      </c>
    </row>
    <row r="9" spans="1:21" x14ac:dyDescent="0.25">
      <c r="A9" s="301">
        <v>3022079</v>
      </c>
      <c r="B9" s="245" t="s">
        <v>971</v>
      </c>
      <c r="C9" s="303" t="e">
        <f>SUMIF(APT!$C$20:$C$100,'School CFR'!A9,APT!$AG$20:$AG$100)+SUMIF(HNPlaces!$C$20:$C$34,'School CFR'!A9,HNPlaces!$AI$20:$AI$34)+SUMIF(TPG!$C$20:$C$133,'School CFR'!A9,TPG!#REF!)</f>
        <v>#REF!</v>
      </c>
      <c r="D9" s="303">
        <f>SUMIF(POST16!$C$20:$C$26,'School CFR'!A9,POST16!$AI$20:$AI$26)</f>
        <v>0</v>
      </c>
      <c r="E9" s="303" t="e">
        <f>SUMIF(#REF!,'School CFR'!A9,#REF!)</f>
        <v>#REF!</v>
      </c>
      <c r="F9" s="303">
        <f>SUMIF(PPG!$C$20:$C$160,'School CFR'!A9,PPG!$AG$20:$AG$160)</f>
        <v>6232.5</v>
      </c>
      <c r="G9" s="303" t="e">
        <f>SUMIFS(GRANTS!#REF!,GRANTS!$C$20:$C$220,'School CFR'!A9,GRANTS!$K$20:$K$220,'School CFR'!$G$2)</f>
        <v>#REF!</v>
      </c>
      <c r="H9" s="303" t="e">
        <f>SUMIFS(GRANTS!#REF!,GRANTS!$C$20:$C$220,'School CFR'!A9,GRANTS!$K$20:$K$220,'School CFR'!$H$2)</f>
        <v>#REF!</v>
      </c>
      <c r="I9" s="295">
        <f>SUMIFS(APT!$F$20:$F$100,APT!$C$20:$C$100,'School CFR'!A9,APT!$K$20:$K$100,'School CFR'!$I$2)+(SUMIFS(HNPlaces!$F$20:$F$34,HNPlaces!$C$20:$C$34,'School CFR'!A9,HNPlaces!$K$20:$K$34,'School CFR'!$I$2))+(SUMIFS(TPG!$F$20:$F$133,TPG!$C$20:$C$133,'School CFR'!A9,TPG!$K$20:$K$133,'School CFR'!$I$2))</f>
        <v>1825799.3348387098</v>
      </c>
      <c r="J9" s="294">
        <f>SUMIFS(HNPlaces!$F$20:$F$34,HNPlaces!$C$20:$C$34,'School CFR'!A9,HNPlaces!$K$20:$K$34,'School CFR'!$J$2)+SUMIFS(POST16!$F$20:$F$26,POST16!$C$20:$C$26,'School CFR'!A9,POST16!$K$20:$K$26,'School CFR'!$J$2)</f>
        <v>0</v>
      </c>
      <c r="K9" s="295" t="e">
        <f>SUMIF(#REF!,'School CFR'!A9,#REF!)</f>
        <v>#REF!</v>
      </c>
      <c r="L9" s="295">
        <f>SUMIFS(PPG!$F$20:$F$160,PPG!$C$20:$C$160,'School CFR'!A9,PPG!$K$20:$K$160,'School CFR'!$L$2)</f>
        <v>24930</v>
      </c>
      <c r="M9" s="294">
        <f>SUMIFS(COVID!$F$20:$F$109,COVID!$C$20:$C$109,'School CFR'!A9,COVID!$K$20:$K$109,'School CFR'!$M$2)+SUMIFS(GRANTS!$F$20:$F$220,GRANTS!$C$20:$C$220,'School CFR'!A9,GRANTS!$K$20:$K$220,'School CFR'!$M$2)</f>
        <v>978.75</v>
      </c>
      <c r="N9" s="297">
        <f>SUMIFS(GRANTS!$F$20:$F$220,GRANTS!$C$20:$C$220,'School CFR'!A9,GRANTS!$K$20:$K$220,'School CFR'!$N$2)</f>
        <v>0</v>
      </c>
    </row>
    <row r="10" spans="1:21" x14ac:dyDescent="0.25">
      <c r="A10" s="301">
        <v>3023524</v>
      </c>
      <c r="B10" s="245" t="s">
        <v>972</v>
      </c>
      <c r="C10" s="303" t="e">
        <f>SUMIF(APT!$C$20:$C$100,'School CFR'!A10,APT!$AG$20:$AG$100)+SUMIF(HNPlaces!$C$20:$C$34,'School CFR'!A10,HNPlaces!$AI$20:$AI$34)+SUMIF(TPG!$C$20:$C$133,'School CFR'!A10,TPG!#REF!)</f>
        <v>#REF!</v>
      </c>
      <c r="D10" s="303">
        <f>SUMIF(POST16!$C$20:$C$26,'School CFR'!A10,POST16!$AI$20:$AI$26)</f>
        <v>0</v>
      </c>
      <c r="E10" s="303" t="e">
        <f>SUMIF(#REF!,'School CFR'!A10,#REF!)</f>
        <v>#REF!</v>
      </c>
      <c r="F10" s="303">
        <f>SUMIF(PPG!$C$20:$C$160,'School CFR'!A10,PPG!$AG$20:$AG$160)</f>
        <v>4501.25</v>
      </c>
      <c r="G10" s="303" t="e">
        <f>SUMIFS(GRANTS!#REF!,GRANTS!$C$20:$C$220,'School CFR'!A10,GRANTS!$K$20:$K$220,'School CFR'!$G$2)</f>
        <v>#REF!</v>
      </c>
      <c r="H10" s="303" t="e">
        <f>SUMIFS(GRANTS!#REF!,GRANTS!$C$20:$C$220,'School CFR'!A10,GRANTS!$K$20:$K$220,'School CFR'!$H$2)</f>
        <v>#REF!</v>
      </c>
      <c r="I10" s="295">
        <f>SUMIFS(APT!$F$20:$F$100,APT!$C$20:$C$100,'School CFR'!A10,APT!$K$20:$K$100,'School CFR'!$I$2)+(SUMIFS(HNPlaces!$F$20:$F$34,HNPlaces!$C$20:$C$34,'School CFR'!A10,HNPlaces!$K$20:$K$34,'School CFR'!$I$2))+(SUMIFS(TPG!$F$20:$F$133,TPG!$C$20:$C$133,'School CFR'!A10,TPG!$K$20:$K$133,'School CFR'!$I$2))</f>
        <v>934149.38665474381</v>
      </c>
      <c r="J10" s="294">
        <f>SUMIFS(HNPlaces!$F$20:$F$34,HNPlaces!$C$20:$C$34,'School CFR'!A10,HNPlaces!$K$20:$K$34,'School CFR'!$J$2)+SUMIFS(POST16!$F$20:$F$26,POST16!$C$20:$C$26,'School CFR'!A10,POST16!$K$20:$K$26,'School CFR'!$J$2)</f>
        <v>0</v>
      </c>
      <c r="K10" s="295" t="e">
        <f>SUMIF(#REF!,'School CFR'!A10,#REF!)</f>
        <v>#REF!</v>
      </c>
      <c r="L10" s="295">
        <f>SUMIFS(PPG!$F$20:$F$160,PPG!$C$20:$C$160,'School CFR'!A10,PPG!$K$20:$K$160,'School CFR'!$L$2)</f>
        <v>18005</v>
      </c>
      <c r="M10" s="294">
        <f>SUMIFS(COVID!$F$20:$F$109,COVID!$C$20:$C$109,'School CFR'!A10,COVID!$K$20:$K$109,'School CFR'!$M$2)+SUMIFS(GRANTS!$F$20:$F$220,GRANTS!$C$20:$C$220,'School CFR'!A10,GRANTS!$K$20:$K$220,'School CFR'!$M$2)</f>
        <v>500</v>
      </c>
      <c r="N10" s="297">
        <f>SUMIFS(GRANTS!$F$20:$F$220,GRANTS!$C$20:$C$220,'School CFR'!A10,GRANTS!$K$20:$K$220,'School CFR'!$N$2)</f>
        <v>0</v>
      </c>
    </row>
    <row r="11" spans="1:21" x14ac:dyDescent="0.25">
      <c r="A11" s="301">
        <v>3022003</v>
      </c>
      <c r="B11" s="245" t="s">
        <v>973</v>
      </c>
      <c r="C11" s="303" t="e">
        <f>SUMIF(APT!$C$20:$C$100,'School CFR'!A11,APT!$AG$20:$AG$100)+SUMIF(HNPlaces!$C$20:$C$34,'School CFR'!A11,HNPlaces!$AI$20:$AI$34)+SUMIF(TPG!$C$20:$C$133,'School CFR'!A11,TPG!#REF!)</f>
        <v>#REF!</v>
      </c>
      <c r="D11" s="303">
        <f>SUMIF(POST16!$C$20:$C$26,'School CFR'!A11,POST16!$AI$20:$AI$26)</f>
        <v>0</v>
      </c>
      <c r="E11" s="303" t="e">
        <f>SUMIF(#REF!,'School CFR'!A11,#REF!)</f>
        <v>#REF!</v>
      </c>
      <c r="F11" s="303">
        <f>SUMIF(PPG!$C$20:$C$160,'School CFR'!A11,PPG!$AG$20:$AG$160)</f>
        <v>55053.75</v>
      </c>
      <c r="G11" s="303" t="e">
        <f>SUMIFS(GRANTS!#REF!,GRANTS!$C$20:$C$220,'School CFR'!A11,GRANTS!$K$20:$K$220,'School CFR'!$G$2)</f>
        <v>#REF!</v>
      </c>
      <c r="H11" s="303" t="e">
        <f>SUMIFS(GRANTS!#REF!,GRANTS!$C$20:$C$220,'School CFR'!A11,GRANTS!$K$20:$K$220,'School CFR'!$H$2)</f>
        <v>#REF!</v>
      </c>
      <c r="I11" s="295">
        <f>SUMIFS(APT!$F$20:$F$100,APT!$C$20:$C$100,'School CFR'!A11,APT!$K$20:$K$100,'School CFR'!$I$2)+(SUMIFS(HNPlaces!$F$20:$F$34,HNPlaces!$C$20:$C$34,'School CFR'!A11,HNPlaces!$K$20:$K$34,'School CFR'!$I$2))+(SUMIFS(TPG!$F$20:$F$133,TPG!$C$20:$C$133,'School CFR'!A11,TPG!$K$20:$K$133,'School CFR'!$I$2))</f>
        <v>1890991.6276342685</v>
      </c>
      <c r="J11" s="294">
        <f>SUMIFS(HNPlaces!$F$20:$F$34,HNPlaces!$C$20:$C$34,'School CFR'!A11,HNPlaces!$K$20:$K$34,'School CFR'!$J$2)+SUMIFS(POST16!$F$20:$F$26,POST16!$C$20:$C$26,'School CFR'!A11,POST16!$K$20:$K$26,'School CFR'!$J$2)</f>
        <v>0</v>
      </c>
      <c r="K11" s="295" t="e">
        <f>SUMIF(#REF!,'School CFR'!A11,#REF!)</f>
        <v>#REF!</v>
      </c>
      <c r="L11" s="295">
        <f>SUMIFS(PPG!$F$20:$F$160,PPG!$C$20:$C$160,'School CFR'!A11,PPG!$K$20:$K$160,'School CFR'!$L$2)</f>
        <v>220215</v>
      </c>
      <c r="M11" s="294">
        <f>SUMIFS(COVID!$F$20:$F$109,COVID!$C$20:$C$109,'School CFR'!A11,COVID!$K$20:$K$109,'School CFR'!$M$2)+SUMIFS(GRANTS!$F$20:$F$220,GRANTS!$C$20:$C$220,'School CFR'!A11,GRANTS!$K$20:$K$220,'School CFR'!$M$2)</f>
        <v>15788.125</v>
      </c>
      <c r="N11" s="297">
        <f>SUMIFS(GRANTS!$F$20:$F$220,GRANTS!$C$20:$C$220,'School CFR'!A11,GRANTS!$K$20:$K$220,'School CFR'!$N$2)</f>
        <v>8344.75</v>
      </c>
    </row>
    <row r="12" spans="1:21" x14ac:dyDescent="0.25">
      <c r="A12" s="301">
        <v>3023511</v>
      </c>
      <c r="B12" s="245" t="s">
        <v>974</v>
      </c>
      <c r="C12" s="303" t="e">
        <f>SUMIF(APT!$C$20:$C$100,'School CFR'!A12,APT!$AG$20:$AG$100)+SUMIF(HNPlaces!$C$20:$C$34,'School CFR'!A12,HNPlaces!$AI$20:$AI$34)+SUMIF(TPG!$C$20:$C$133,'School CFR'!A12,TPG!#REF!)</f>
        <v>#REF!</v>
      </c>
      <c r="D12" s="303">
        <f>SUMIF(POST16!$C$20:$C$26,'School CFR'!A12,POST16!$AI$20:$AI$26)</f>
        <v>0</v>
      </c>
      <c r="E12" s="303" t="e">
        <f>SUMIF(#REF!,'School CFR'!A12,#REF!)</f>
        <v>#REF!</v>
      </c>
      <c r="F12" s="303">
        <f>SUMIF(PPG!$C$20:$C$160,'School CFR'!A12,PPG!$AG$20:$AG$160)</f>
        <v>33932.5</v>
      </c>
      <c r="G12" s="303" t="e">
        <f>SUMIFS(GRANTS!#REF!,GRANTS!$C$20:$C$220,'School CFR'!A12,GRANTS!$K$20:$K$220,'School CFR'!$G$2)</f>
        <v>#REF!</v>
      </c>
      <c r="H12" s="303" t="e">
        <f>SUMIFS(GRANTS!#REF!,GRANTS!$C$20:$C$220,'School CFR'!A12,GRANTS!$K$20:$K$220,'School CFR'!$H$2)</f>
        <v>#REF!</v>
      </c>
      <c r="I12" s="295">
        <f>SUMIFS(APT!$F$20:$F$100,APT!$C$20:$C$100,'School CFR'!A12,APT!$K$20:$K$100,'School CFR'!$I$2)+(SUMIFS(HNPlaces!$F$20:$F$34,HNPlaces!$C$20:$C$34,'School CFR'!A12,HNPlaces!$K$20:$K$34,'School CFR'!$I$2))+(SUMIFS(TPG!$F$20:$F$133,TPG!$C$20:$C$133,'School CFR'!A12,TPG!$K$20:$K$133,'School CFR'!$I$2))</f>
        <v>2138558.0165761183</v>
      </c>
      <c r="J12" s="294">
        <f>SUMIFS(HNPlaces!$F$20:$F$34,HNPlaces!$C$20:$C$34,'School CFR'!A12,HNPlaces!$K$20:$K$34,'School CFR'!$J$2)+SUMIFS(POST16!$F$20:$F$26,POST16!$C$20:$C$26,'School CFR'!A12,POST16!$K$20:$K$26,'School CFR'!$J$2)</f>
        <v>0</v>
      </c>
      <c r="K12" s="295" t="e">
        <f>SUMIF(#REF!,'School CFR'!A12,#REF!)</f>
        <v>#REF!</v>
      </c>
      <c r="L12" s="295">
        <f>SUMIFS(PPG!$F$20:$F$160,PPG!$C$20:$C$160,'School CFR'!A12,PPG!$K$20:$K$160,'School CFR'!$L$2)</f>
        <v>135730</v>
      </c>
      <c r="M12" s="294">
        <f>SUMIFS(COVID!$F$20:$F$109,COVID!$C$20:$C$109,'School CFR'!A12,COVID!$K$20:$K$109,'School CFR'!$M$2)+SUMIFS(GRANTS!$F$20:$F$220,GRANTS!$C$20:$C$220,'School CFR'!A12,GRANTS!$K$20:$K$220,'School CFR'!$M$2)</f>
        <v>3878.75</v>
      </c>
      <c r="N12" s="297">
        <f>SUMIFS(GRANTS!$F$20:$F$220,GRANTS!$C$20:$C$220,'School CFR'!A12,GRANTS!$K$20:$K$220,'School CFR'!$N$2)</f>
        <v>0</v>
      </c>
    </row>
    <row r="13" spans="1:21" x14ac:dyDescent="0.25">
      <c r="A13" s="301">
        <v>3022008</v>
      </c>
      <c r="B13" s="245" t="s">
        <v>975</v>
      </c>
      <c r="C13" s="303" t="e">
        <f>SUMIF(APT!$C$20:$C$100,'School CFR'!A13,APT!$AG$20:$AG$100)+SUMIF(HNPlaces!$C$20:$C$34,'School CFR'!A13,HNPlaces!$AI$20:$AI$34)+SUMIF(TPG!$C$20:$C$133,'School CFR'!A13,TPG!#REF!)</f>
        <v>#REF!</v>
      </c>
      <c r="D13" s="303">
        <f>SUMIF(POST16!$C$20:$C$26,'School CFR'!A13,POST16!$AI$20:$AI$26)</f>
        <v>0</v>
      </c>
      <c r="E13" s="303" t="e">
        <f>SUMIF(#REF!,'School CFR'!A13,#REF!)</f>
        <v>#REF!</v>
      </c>
      <c r="F13" s="303">
        <f>SUMIF(PPG!$C$20:$C$160,'School CFR'!A13,PPG!$AG$20:$AG$160)</f>
        <v>14196.25</v>
      </c>
      <c r="G13" s="303" t="e">
        <f>SUMIFS(GRANTS!#REF!,GRANTS!$C$20:$C$220,'School CFR'!A13,GRANTS!$K$20:$K$220,'School CFR'!$G$2)</f>
        <v>#REF!</v>
      </c>
      <c r="H13" s="303" t="e">
        <f>SUMIFS(GRANTS!#REF!,GRANTS!$C$20:$C$220,'School CFR'!A13,GRANTS!$K$20:$K$220,'School CFR'!$H$2)</f>
        <v>#REF!</v>
      </c>
      <c r="I13" s="295">
        <f>SUMIFS(APT!$F$20:$F$100,APT!$C$20:$C$100,'School CFR'!A13,APT!$K$20:$K$100,'School CFR'!$I$2)+(SUMIFS(HNPlaces!$F$20:$F$34,HNPlaces!$C$20:$C$34,'School CFR'!A13,HNPlaces!$K$20:$K$34,'School CFR'!$I$2))+(SUMIFS(TPG!$F$20:$F$133,TPG!$C$20:$C$133,'School CFR'!A13,TPG!$K$20:$K$133,'School CFR'!$I$2))</f>
        <v>1350118.2899798034</v>
      </c>
      <c r="J13" s="294">
        <f>SUMIFS(HNPlaces!$F$20:$F$34,HNPlaces!$C$20:$C$34,'School CFR'!A13,HNPlaces!$K$20:$K$34,'School CFR'!$J$2)+SUMIFS(POST16!$F$20:$F$26,POST16!$C$20:$C$26,'School CFR'!A13,POST16!$K$20:$K$26,'School CFR'!$J$2)</f>
        <v>0</v>
      </c>
      <c r="K13" s="295" t="e">
        <f>SUMIF(#REF!,'School CFR'!A13,#REF!)</f>
        <v>#REF!</v>
      </c>
      <c r="L13" s="295">
        <f>SUMIFS(PPG!$F$20:$F$160,PPG!$C$20:$C$160,'School CFR'!A13,PPG!$K$20:$K$160,'School CFR'!$L$2)</f>
        <v>56785</v>
      </c>
      <c r="M13" s="294">
        <f>SUMIFS(COVID!$F$20:$F$109,COVID!$C$20:$C$109,'School CFR'!A13,COVID!$K$20:$K$109,'School CFR'!$M$2)+SUMIFS(GRANTS!$F$20:$F$220,GRANTS!$C$20:$C$220,'School CFR'!A13,GRANTS!$K$20:$K$220,'School CFR'!$M$2)</f>
        <v>4246.875</v>
      </c>
      <c r="N13" s="297">
        <f>SUMIFS(GRANTS!$F$20:$F$220,GRANTS!$C$20:$C$220,'School CFR'!A13,GRANTS!$K$20:$K$220,'School CFR'!$N$2)</f>
        <v>7420</v>
      </c>
    </row>
    <row r="14" spans="1:21" x14ac:dyDescent="0.25">
      <c r="A14" s="301">
        <v>3022007</v>
      </c>
      <c r="B14" s="245" t="s">
        <v>976</v>
      </c>
      <c r="C14" s="303" t="e">
        <f>SUMIF(APT!$C$20:$C$100,'School CFR'!A14,APT!$AG$20:$AG$100)+SUMIF(HNPlaces!$C$20:$C$34,'School CFR'!A14,HNPlaces!$AI$20:$AI$34)+SUMIF(TPG!$C$20:$C$133,'School CFR'!A14,TPG!#REF!)</f>
        <v>#REF!</v>
      </c>
      <c r="D14" s="303">
        <f>SUMIF(POST16!$C$20:$C$26,'School CFR'!A14,POST16!$AI$20:$AI$26)</f>
        <v>0</v>
      </c>
      <c r="E14" s="303" t="e">
        <f>SUMIF(#REF!,'School CFR'!A14,#REF!)</f>
        <v>#REF!</v>
      </c>
      <c r="F14" s="303">
        <f>SUMIF(PPG!$C$20:$C$160,'School CFR'!A14,PPG!$AG$20:$AG$160)</f>
        <v>27353.75</v>
      </c>
      <c r="G14" s="303" t="e">
        <f>SUMIFS(GRANTS!#REF!,GRANTS!$C$20:$C$220,'School CFR'!A14,GRANTS!$K$20:$K$220,'School CFR'!$G$2)</f>
        <v>#REF!</v>
      </c>
      <c r="H14" s="303" t="e">
        <f>SUMIFS(GRANTS!#REF!,GRANTS!$C$20:$C$220,'School CFR'!A14,GRANTS!$K$20:$K$220,'School CFR'!$H$2)</f>
        <v>#REF!</v>
      </c>
      <c r="I14" s="295">
        <f>SUMIFS(APT!$F$20:$F$100,APT!$C$20:$C$100,'School CFR'!A14,APT!$K$20:$K$100,'School CFR'!$I$2)+(SUMIFS(HNPlaces!$F$20:$F$34,HNPlaces!$C$20:$C$34,'School CFR'!A14,HNPlaces!$K$20:$K$34,'School CFR'!$I$2))+(SUMIFS(TPG!$F$20:$F$133,TPG!$C$20:$C$133,'School CFR'!A14,TPG!$K$20:$K$133,'School CFR'!$I$2))</f>
        <v>1656760.6655220126</v>
      </c>
      <c r="J14" s="294">
        <f>SUMIFS(HNPlaces!$F$20:$F$34,HNPlaces!$C$20:$C$34,'School CFR'!A14,HNPlaces!$K$20:$K$34,'School CFR'!$J$2)+SUMIFS(POST16!$F$20:$F$26,POST16!$C$20:$C$26,'School CFR'!A14,POST16!$K$20:$K$26,'School CFR'!$J$2)</f>
        <v>0</v>
      </c>
      <c r="K14" s="295" t="e">
        <f>SUMIF(#REF!,'School CFR'!A14,#REF!)</f>
        <v>#REF!</v>
      </c>
      <c r="L14" s="295">
        <f>SUMIFS(PPG!$F$20:$F$160,PPG!$C$20:$C$160,'School CFR'!A14,PPG!$K$20:$K$160,'School CFR'!$L$2)</f>
        <v>109415</v>
      </c>
      <c r="M14" s="294">
        <f>SUMIFS(COVID!$F$20:$F$109,COVID!$C$20:$C$109,'School CFR'!A14,COVID!$K$20:$K$109,'School CFR'!$M$2)+SUMIFS(GRANTS!$F$20:$F$220,GRANTS!$C$20:$C$220,'School CFR'!A14,GRANTS!$K$20:$K$220,'School CFR'!$M$2)</f>
        <v>8586.25</v>
      </c>
      <c r="N14" s="297">
        <f>SUMIFS(GRANTS!$F$20:$F$220,GRANTS!$C$20:$C$220,'School CFR'!A14,GRANTS!$K$20:$K$220,'School CFR'!$N$2)</f>
        <v>8038.75</v>
      </c>
    </row>
    <row r="15" spans="1:21" x14ac:dyDescent="0.25">
      <c r="A15" s="301">
        <v>3022009</v>
      </c>
      <c r="B15" s="245" t="s">
        <v>977</v>
      </c>
      <c r="C15" s="303" t="e">
        <f>SUMIF(APT!$C$20:$C$100,'School CFR'!A15,APT!$AG$20:$AG$100)+SUMIF(HNPlaces!$C$20:$C$34,'School CFR'!A15,HNPlaces!$AI$20:$AI$34)+SUMIF(TPG!$C$20:$C$133,'School CFR'!A15,TPG!#REF!)</f>
        <v>#REF!</v>
      </c>
      <c r="D15" s="303">
        <f>SUMIF(POST16!$C$20:$C$26,'School CFR'!A15,POST16!$AI$20:$AI$26)</f>
        <v>0</v>
      </c>
      <c r="E15" s="303" t="e">
        <f>SUMIF(#REF!,'School CFR'!A15,#REF!)</f>
        <v>#REF!</v>
      </c>
      <c r="F15" s="303">
        <f>SUMIF(PPG!$C$20:$C$160,'School CFR'!A15,PPG!$AG$20:$AG$160)</f>
        <v>27007.5</v>
      </c>
      <c r="G15" s="303" t="e">
        <f>SUMIFS(GRANTS!#REF!,GRANTS!$C$20:$C$220,'School CFR'!A15,GRANTS!$K$20:$K$220,'School CFR'!$G$2)</f>
        <v>#REF!</v>
      </c>
      <c r="H15" s="303" t="e">
        <f>SUMIFS(GRANTS!#REF!,GRANTS!$C$20:$C$220,'School CFR'!A15,GRANTS!$K$20:$K$220,'School CFR'!$H$2)</f>
        <v>#REF!</v>
      </c>
      <c r="I15" s="295">
        <f>SUMIFS(APT!$F$20:$F$100,APT!$C$20:$C$100,'School CFR'!A15,APT!$K$20:$K$100,'School CFR'!$I$2)+(SUMIFS(HNPlaces!$F$20:$F$34,HNPlaces!$C$20:$C$34,'School CFR'!A15,HNPlaces!$K$20:$K$34,'School CFR'!$I$2))+(SUMIFS(TPG!$F$20:$F$133,TPG!$C$20:$C$133,'School CFR'!A15,TPG!$K$20:$K$133,'School CFR'!$I$2))</f>
        <v>2113529.4665718284</v>
      </c>
      <c r="J15" s="294">
        <f>SUMIFS(HNPlaces!$F$20:$F$34,HNPlaces!$C$20:$C$34,'School CFR'!A15,HNPlaces!$K$20:$K$34,'School CFR'!$J$2)+SUMIFS(POST16!$F$20:$F$26,POST16!$C$20:$C$26,'School CFR'!A15,POST16!$K$20:$K$26,'School CFR'!$J$2)</f>
        <v>0</v>
      </c>
      <c r="K15" s="295" t="e">
        <f>SUMIF(#REF!,'School CFR'!A15,#REF!)</f>
        <v>#REF!</v>
      </c>
      <c r="L15" s="295">
        <f>SUMIFS(PPG!$F$20:$F$160,PPG!$C$20:$C$160,'School CFR'!A15,PPG!$K$20:$K$160,'School CFR'!$L$2)</f>
        <v>108030</v>
      </c>
      <c r="M15" s="294">
        <f>SUMIFS(COVID!$F$20:$F$109,COVID!$C$20:$C$109,'School CFR'!A15,COVID!$K$20:$K$109,'School CFR'!$M$2)+SUMIFS(GRANTS!$F$20:$F$220,GRANTS!$C$20:$C$220,'School CFR'!A15,GRANTS!$K$20:$K$220,'School CFR'!$M$2)</f>
        <v>3045</v>
      </c>
      <c r="N15" s="297">
        <f>SUMIFS(GRANTS!$F$20:$F$220,GRANTS!$C$20:$C$220,'School CFR'!A15,GRANTS!$K$20:$K$220,'School CFR'!$N$2)</f>
        <v>9078.25</v>
      </c>
    </row>
    <row r="16" spans="1:21" x14ac:dyDescent="0.25">
      <c r="A16" s="301">
        <v>3022067</v>
      </c>
      <c r="B16" s="245" t="s">
        <v>978</v>
      </c>
      <c r="C16" s="303" t="e">
        <f>SUMIF(APT!$C$20:$C$100,'School CFR'!A16,APT!$AG$20:$AG$100)+SUMIF(HNPlaces!$C$20:$C$34,'School CFR'!A16,HNPlaces!$AI$20:$AI$34)+SUMIF(TPG!$C$20:$C$133,'School CFR'!A16,TPG!#REF!)</f>
        <v>#REF!</v>
      </c>
      <c r="D16" s="303">
        <f>SUMIF(POST16!$C$20:$C$26,'School CFR'!A16,POST16!$AI$20:$AI$26)</f>
        <v>0</v>
      </c>
      <c r="E16" s="303" t="e">
        <f>SUMIF(#REF!,'School CFR'!A16,#REF!)</f>
        <v>#REF!</v>
      </c>
      <c r="F16" s="303">
        <f>SUMIF(PPG!$C$20:$C$160,'School CFR'!A16,PPG!$AG$20:$AG$160)</f>
        <v>18005</v>
      </c>
      <c r="G16" s="303" t="e">
        <f>SUMIFS(GRANTS!#REF!,GRANTS!$C$20:$C$220,'School CFR'!A16,GRANTS!$K$20:$K$220,'School CFR'!$G$2)</f>
        <v>#REF!</v>
      </c>
      <c r="H16" s="303" t="e">
        <f>SUMIFS(GRANTS!#REF!,GRANTS!$C$20:$C$220,'School CFR'!A16,GRANTS!$K$20:$K$220,'School CFR'!$H$2)</f>
        <v>#REF!</v>
      </c>
      <c r="I16" s="295">
        <f>SUMIFS(APT!$F$20:$F$100,APT!$C$20:$C$100,'School CFR'!A16,APT!$K$20:$K$100,'School CFR'!$I$2)+(SUMIFS(HNPlaces!$F$20:$F$34,HNPlaces!$C$20:$C$34,'School CFR'!A16,HNPlaces!$K$20:$K$34,'School CFR'!$I$2))+(SUMIFS(TPG!$F$20:$F$133,TPG!$C$20:$C$133,'School CFR'!A16,TPG!$K$20:$K$133,'School CFR'!$I$2))</f>
        <v>1262146.6102063183</v>
      </c>
      <c r="J16" s="294">
        <f>SUMIFS(HNPlaces!$F$20:$F$34,HNPlaces!$C$20:$C$34,'School CFR'!A16,HNPlaces!$K$20:$K$34,'School CFR'!$J$2)+SUMIFS(POST16!$F$20:$F$26,POST16!$C$20:$C$26,'School CFR'!A16,POST16!$K$20:$K$26,'School CFR'!$J$2)</f>
        <v>0</v>
      </c>
      <c r="K16" s="295" t="e">
        <f>SUMIF(#REF!,'School CFR'!A16,#REF!)</f>
        <v>#REF!</v>
      </c>
      <c r="L16" s="295">
        <f>SUMIFS(PPG!$F$20:$F$160,PPG!$C$20:$C$160,'School CFR'!A16,PPG!$K$20:$K$160,'School CFR'!$L$2)</f>
        <v>72020</v>
      </c>
      <c r="M16" s="294">
        <f>SUMIFS(COVID!$F$20:$F$109,COVID!$C$20:$C$109,'School CFR'!A16,COVID!$K$20:$K$109,'School CFR'!$M$2)+SUMIFS(GRANTS!$F$20:$F$220,GRANTS!$C$20:$C$220,'School CFR'!A16,GRANTS!$K$20:$K$220,'School CFR'!$M$2)</f>
        <v>2154.5</v>
      </c>
      <c r="N16" s="297">
        <f>SUMIFS(GRANTS!$F$20:$F$220,GRANTS!$C$20:$C$220,'School CFR'!A16,GRANTS!$K$20:$K$220,'School CFR'!$N$2)</f>
        <v>6677.5</v>
      </c>
    </row>
    <row r="17" spans="1:14" x14ac:dyDescent="0.25">
      <c r="A17" s="301">
        <v>3023302</v>
      </c>
      <c r="B17" s="245" t="s">
        <v>979</v>
      </c>
      <c r="C17" s="303" t="e">
        <f>SUMIF(APT!$C$20:$C$100,'School CFR'!A17,APT!$AG$20:$AG$100)+SUMIF(HNPlaces!$C$20:$C$34,'School CFR'!A17,HNPlaces!$AI$20:$AI$34)+SUMIF(TPG!$C$20:$C$133,'School CFR'!A17,TPG!#REF!)</f>
        <v>#REF!</v>
      </c>
      <c r="D17" s="303">
        <f>SUMIF(POST16!$C$20:$C$26,'School CFR'!A17,POST16!$AI$20:$AI$26)</f>
        <v>0</v>
      </c>
      <c r="E17" s="303" t="e">
        <f>SUMIF(#REF!,'School CFR'!A17,#REF!)</f>
        <v>#REF!</v>
      </c>
      <c r="F17" s="303">
        <f>SUMIF(PPG!$C$20:$C$160,'School CFR'!A17,PPG!$AG$20:$AG$160)</f>
        <v>7271.25</v>
      </c>
      <c r="G17" s="303" t="e">
        <f>SUMIFS(GRANTS!#REF!,GRANTS!$C$20:$C$220,'School CFR'!A17,GRANTS!$K$20:$K$220,'School CFR'!$G$2)</f>
        <v>#REF!</v>
      </c>
      <c r="H17" s="303" t="e">
        <f>SUMIFS(GRANTS!#REF!,GRANTS!$C$20:$C$220,'School CFR'!A17,GRANTS!$K$20:$K$220,'School CFR'!$H$2)</f>
        <v>#REF!</v>
      </c>
      <c r="I17" s="295">
        <f>SUMIFS(APT!$F$20:$F$100,APT!$C$20:$C$100,'School CFR'!A17,APT!$K$20:$K$100,'School CFR'!$I$2)+(SUMIFS(HNPlaces!$F$20:$F$34,HNPlaces!$C$20:$C$34,'School CFR'!A17,HNPlaces!$K$20:$K$34,'School CFR'!$I$2))+(SUMIFS(TPG!$F$20:$F$133,TPG!$C$20:$C$133,'School CFR'!A17,TPG!$K$20:$K$133,'School CFR'!$I$2))</f>
        <v>981274.99038136774</v>
      </c>
      <c r="J17" s="294">
        <f>SUMIFS(HNPlaces!$F$20:$F$34,HNPlaces!$C$20:$C$34,'School CFR'!A17,HNPlaces!$K$20:$K$34,'School CFR'!$J$2)+SUMIFS(POST16!$F$20:$F$26,POST16!$C$20:$C$26,'School CFR'!A17,POST16!$K$20:$K$26,'School CFR'!$J$2)</f>
        <v>0</v>
      </c>
      <c r="K17" s="295" t="e">
        <f>SUMIF(#REF!,'School CFR'!A17,#REF!)</f>
        <v>#REF!</v>
      </c>
      <c r="L17" s="295">
        <f>SUMIFS(PPG!$F$20:$F$160,PPG!$C$20:$C$160,'School CFR'!A17,PPG!$K$20:$K$160,'School CFR'!$L$2)</f>
        <v>29085</v>
      </c>
      <c r="M17" s="294">
        <f>SUMIFS(COVID!$F$20:$F$109,COVID!$C$20:$C$109,'School CFR'!A17,COVID!$K$20:$K$109,'School CFR'!$M$2)+SUMIFS(GRANTS!$F$20:$F$220,GRANTS!$C$20:$C$220,'School CFR'!A17,GRANTS!$K$20:$K$220,'School CFR'!$M$2)</f>
        <v>833.75</v>
      </c>
      <c r="N17" s="297">
        <f>SUMIFS(GRANTS!$F$20:$F$220,GRANTS!$C$20:$C$220,'School CFR'!A17,GRANTS!$K$20:$K$220,'School CFR'!$N$2)</f>
        <v>0</v>
      </c>
    </row>
    <row r="18" spans="1:14" x14ac:dyDescent="0.25">
      <c r="A18" s="301">
        <v>3022011</v>
      </c>
      <c r="B18" s="245" t="s">
        <v>980</v>
      </c>
      <c r="C18" s="303" t="e">
        <f>SUMIF(APT!$C$20:$C$100,'School CFR'!A18,APT!$AG$20:$AG$100)+SUMIF(HNPlaces!$C$20:$C$34,'School CFR'!A18,HNPlaces!$AI$20:$AI$34)+SUMIF(TPG!$C$20:$C$133,'School CFR'!A18,TPG!#REF!)</f>
        <v>#REF!</v>
      </c>
      <c r="D18" s="303">
        <f>SUMIF(POST16!$C$20:$C$26,'School CFR'!A18,POST16!$AI$20:$AI$26)</f>
        <v>0</v>
      </c>
      <c r="E18" s="303" t="e">
        <f>SUMIF(#REF!,'School CFR'!A18,#REF!)</f>
        <v>#REF!</v>
      </c>
      <c r="F18" s="303">
        <f>SUMIF(PPG!$C$20:$C$160,'School CFR'!A18,PPG!$AG$20:$AG$160)</f>
        <v>10733.75</v>
      </c>
      <c r="G18" s="303" t="e">
        <f>SUMIFS(GRANTS!#REF!,GRANTS!$C$20:$C$220,'School CFR'!A18,GRANTS!$K$20:$K$220,'School CFR'!$G$2)</f>
        <v>#REF!</v>
      </c>
      <c r="H18" s="303" t="e">
        <f>SUMIFS(GRANTS!#REF!,GRANTS!$C$20:$C$220,'School CFR'!A18,GRANTS!$K$20:$K$220,'School CFR'!$H$2)</f>
        <v>#REF!</v>
      </c>
      <c r="I18" s="295">
        <f>SUMIFS(APT!$F$20:$F$100,APT!$C$20:$C$100,'School CFR'!A18,APT!$K$20:$K$100,'School CFR'!$I$2)+(SUMIFS(HNPlaces!$F$20:$F$34,HNPlaces!$C$20:$C$34,'School CFR'!A18,HNPlaces!$K$20:$K$34,'School CFR'!$I$2))+(SUMIFS(TPG!$F$20:$F$133,TPG!$C$20:$C$133,'School CFR'!A18,TPG!$K$20:$K$133,'School CFR'!$I$2))</f>
        <v>1026554.7746955294</v>
      </c>
      <c r="J18" s="294">
        <f>SUMIFS(HNPlaces!$F$20:$F$34,HNPlaces!$C$20:$C$34,'School CFR'!A18,HNPlaces!$K$20:$K$34,'School CFR'!$J$2)+SUMIFS(POST16!$F$20:$F$26,POST16!$C$20:$C$26,'School CFR'!A18,POST16!$K$20:$K$26,'School CFR'!$J$2)</f>
        <v>0</v>
      </c>
      <c r="K18" s="295" t="e">
        <f>SUMIF(#REF!,'School CFR'!A18,#REF!)</f>
        <v>#REF!</v>
      </c>
      <c r="L18" s="295">
        <f>SUMIFS(PPG!$F$20:$F$160,PPG!$C$20:$C$160,'School CFR'!A18,PPG!$K$20:$K$160,'School CFR'!$L$2)</f>
        <v>42935</v>
      </c>
      <c r="M18" s="294">
        <f>SUMIFS(COVID!$F$20:$F$109,COVID!$C$20:$C$109,'School CFR'!A18,COVID!$K$20:$K$109,'School CFR'!$M$2)+SUMIFS(GRANTS!$F$20:$F$220,GRANTS!$C$20:$C$220,'School CFR'!A18,GRANTS!$K$20:$K$220,'School CFR'!$M$2)</f>
        <v>1268.75</v>
      </c>
      <c r="N18" s="297">
        <f>SUMIFS(GRANTS!$F$20:$F$220,GRANTS!$C$20:$C$220,'School CFR'!A18,GRANTS!$K$20:$K$220,'School CFR'!$N$2)</f>
        <v>6373.75</v>
      </c>
    </row>
    <row r="19" spans="1:14" x14ac:dyDescent="0.25">
      <c r="A19" s="301">
        <v>3022014</v>
      </c>
      <c r="B19" s="245" t="s">
        <v>981</v>
      </c>
      <c r="C19" s="303" t="e">
        <f>SUMIF(APT!$C$20:$C$100,'School CFR'!A19,APT!$AG$20:$AG$100)+SUMIF(HNPlaces!$C$20:$C$34,'School CFR'!A19,HNPlaces!$AI$20:$AI$34)+SUMIF(TPG!$C$20:$C$133,'School CFR'!A19,TPG!#REF!)</f>
        <v>#REF!</v>
      </c>
      <c r="D19" s="303">
        <f>SUMIF(POST16!$C$20:$C$26,'School CFR'!A19,POST16!$AI$20:$AI$26)</f>
        <v>0</v>
      </c>
      <c r="E19" s="303" t="e">
        <f>SUMIF(#REF!,'School CFR'!A19,#REF!)</f>
        <v>#REF!</v>
      </c>
      <c r="F19" s="303">
        <f>SUMIF(PPG!$C$20:$C$160,'School CFR'!A19,PPG!$AG$20:$AG$160)</f>
        <v>67518.75</v>
      </c>
      <c r="G19" s="303" t="e">
        <f>SUMIFS(GRANTS!#REF!,GRANTS!$C$20:$C$220,'School CFR'!A19,GRANTS!$K$20:$K$220,'School CFR'!$G$2)</f>
        <v>#REF!</v>
      </c>
      <c r="H19" s="303" t="e">
        <f>SUMIFS(GRANTS!#REF!,GRANTS!$C$20:$C$220,'School CFR'!A19,GRANTS!$K$20:$K$220,'School CFR'!$H$2)</f>
        <v>#REF!</v>
      </c>
      <c r="I19" s="295">
        <f>SUMIFS(APT!$F$20:$F$100,APT!$C$20:$C$100,'School CFR'!A19,APT!$K$20:$K$100,'School CFR'!$I$2)+(SUMIFS(HNPlaces!$F$20:$F$34,HNPlaces!$C$20:$C$34,'School CFR'!A19,HNPlaces!$K$20:$K$34,'School CFR'!$I$2))+(SUMIFS(TPG!$F$20:$F$133,TPG!$C$20:$C$133,'School CFR'!A19,TPG!$K$20:$K$133,'School CFR'!$I$2))</f>
        <v>3223487.4611722832</v>
      </c>
      <c r="J19" s="294">
        <f>SUMIFS(HNPlaces!$F$20:$F$34,HNPlaces!$C$20:$C$34,'School CFR'!A19,HNPlaces!$K$20:$K$34,'School CFR'!$J$2)+SUMIFS(POST16!$F$20:$F$26,POST16!$C$20:$C$26,'School CFR'!A19,POST16!$K$20:$K$26,'School CFR'!$J$2)</f>
        <v>0</v>
      </c>
      <c r="K19" s="295" t="e">
        <f>SUMIF(#REF!,'School CFR'!A19,#REF!)</f>
        <v>#REF!</v>
      </c>
      <c r="L19" s="295">
        <f>SUMIFS(PPG!$F$20:$F$160,PPG!$C$20:$C$160,'School CFR'!A19,PPG!$K$20:$K$160,'School CFR'!$L$2)</f>
        <v>270075</v>
      </c>
      <c r="M19" s="294">
        <f>SUMIFS(COVID!$F$20:$F$109,COVID!$C$20:$C$109,'School CFR'!A19,COVID!$K$20:$K$109,'School CFR'!$M$2)+SUMIFS(GRANTS!$F$20:$F$220,GRANTS!$C$20:$C$220,'School CFR'!A19,GRANTS!$K$20:$K$220,'School CFR'!$M$2)</f>
        <v>7648</v>
      </c>
      <c r="N19" s="297">
        <f>SUMIFS(GRANTS!$F$20:$F$220,GRANTS!$C$20:$C$220,'School CFR'!A19,GRANTS!$K$20:$K$220,'School CFR'!$N$2)</f>
        <v>11593.75</v>
      </c>
    </row>
    <row r="20" spans="1:14" x14ac:dyDescent="0.25">
      <c r="A20" s="301">
        <v>3022015</v>
      </c>
      <c r="B20" s="245" t="s">
        <v>982</v>
      </c>
      <c r="C20" s="303" t="e">
        <f>SUMIF(APT!$C$20:$C$100,'School CFR'!A20,APT!$AG$20:$AG$100)+SUMIF(HNPlaces!$C$20:$C$34,'School CFR'!A20,HNPlaces!$AI$20:$AI$34)+SUMIF(TPG!$C$20:$C$133,'School CFR'!A20,TPG!#REF!)</f>
        <v>#REF!</v>
      </c>
      <c r="D20" s="303">
        <f>SUMIF(POST16!$C$20:$C$26,'School CFR'!A20,POST16!$AI$20:$AI$26)</f>
        <v>0</v>
      </c>
      <c r="E20" s="303" t="e">
        <f>SUMIF(#REF!,'School CFR'!A20,#REF!)</f>
        <v>#REF!</v>
      </c>
      <c r="F20" s="303">
        <f>SUMIF(PPG!$C$20:$C$160,'School CFR'!A20,PPG!$AG$20:$AG$160)</f>
        <v>24237.5</v>
      </c>
      <c r="G20" s="303" t="e">
        <f>SUMIFS(GRANTS!#REF!,GRANTS!$C$20:$C$220,'School CFR'!A20,GRANTS!$K$20:$K$220,'School CFR'!$G$2)</f>
        <v>#REF!</v>
      </c>
      <c r="H20" s="303" t="e">
        <f>SUMIFS(GRANTS!#REF!,GRANTS!$C$20:$C$220,'School CFR'!A20,GRANTS!$K$20:$K$220,'School CFR'!$H$2)</f>
        <v>#REF!</v>
      </c>
      <c r="I20" s="295">
        <f>SUMIFS(APT!$F$20:$F$100,APT!$C$20:$C$100,'School CFR'!A20,APT!$K$20:$K$100,'School CFR'!$I$2)+(SUMIFS(HNPlaces!$F$20:$F$34,HNPlaces!$C$20:$C$34,'School CFR'!A20,HNPlaces!$K$20:$K$34,'School CFR'!$I$2))+(SUMIFS(TPG!$F$20:$F$133,TPG!$C$20:$C$133,'School CFR'!A20,TPG!$K$20:$K$133,'School CFR'!$I$2))</f>
        <v>1310381.5554520001</v>
      </c>
      <c r="J20" s="294">
        <f>SUMIFS(HNPlaces!$F$20:$F$34,HNPlaces!$C$20:$C$34,'School CFR'!A20,HNPlaces!$K$20:$K$34,'School CFR'!$J$2)+SUMIFS(POST16!$F$20:$F$26,POST16!$C$20:$C$26,'School CFR'!A20,POST16!$K$20:$K$26,'School CFR'!$J$2)</f>
        <v>0</v>
      </c>
      <c r="K20" s="295" t="e">
        <f>SUMIF(#REF!,'School CFR'!A20,#REF!)</f>
        <v>#REF!</v>
      </c>
      <c r="L20" s="295">
        <f>SUMIFS(PPG!$F$20:$F$160,PPG!$C$20:$C$160,'School CFR'!A20,PPG!$K$20:$K$160,'School CFR'!$L$2)</f>
        <v>96950</v>
      </c>
      <c r="M20" s="294">
        <f>SUMIFS(COVID!$F$20:$F$109,COVID!$C$20:$C$109,'School CFR'!A20,COVID!$K$20:$K$109,'School CFR'!$M$2)+SUMIFS(GRANTS!$F$20:$F$220,GRANTS!$C$20:$C$220,'School CFR'!A20,GRANTS!$K$20:$K$220,'School CFR'!$M$2)</f>
        <v>2810.25</v>
      </c>
      <c r="N20" s="297">
        <f>SUMIFS(GRANTS!$F$20:$F$220,GRANTS!$C$20:$C$220,'School CFR'!A20,GRANTS!$K$20:$K$220,'School CFR'!$N$2)</f>
        <v>6702.25</v>
      </c>
    </row>
    <row r="21" spans="1:14" x14ac:dyDescent="0.25">
      <c r="A21" s="301">
        <v>3022016</v>
      </c>
      <c r="B21" s="245" t="s">
        <v>983</v>
      </c>
      <c r="C21" s="303" t="e">
        <f>SUMIF(APT!$C$20:$C$100,'School CFR'!A21,APT!$AG$20:$AG$100)+SUMIF(HNPlaces!$C$20:$C$34,'School CFR'!A21,HNPlaces!$AI$20:$AI$34)+SUMIF(TPG!$C$20:$C$133,'School CFR'!A21,TPG!#REF!)</f>
        <v>#REF!</v>
      </c>
      <c r="D21" s="303">
        <f>SUMIF(POST16!$C$20:$C$26,'School CFR'!A21,POST16!$AI$20:$AI$26)</f>
        <v>0</v>
      </c>
      <c r="E21" s="303" t="e">
        <f>SUMIF(#REF!,'School CFR'!A21,#REF!)</f>
        <v>#REF!</v>
      </c>
      <c r="F21" s="303">
        <f>SUMIF(PPG!$C$20:$C$160,'School CFR'!A21,PPG!$AG$20:$AG$160)</f>
        <v>9002.5</v>
      </c>
      <c r="G21" s="303" t="e">
        <f>SUMIFS(GRANTS!#REF!,GRANTS!$C$20:$C$220,'School CFR'!A21,GRANTS!$K$20:$K$220,'School CFR'!$G$2)</f>
        <v>#REF!</v>
      </c>
      <c r="H21" s="303" t="e">
        <f>SUMIFS(GRANTS!#REF!,GRANTS!$C$20:$C$220,'School CFR'!A21,GRANTS!$K$20:$K$220,'School CFR'!$H$2)</f>
        <v>#REF!</v>
      </c>
      <c r="I21" s="295">
        <f>SUMIFS(APT!$F$20:$F$100,APT!$C$20:$C$100,'School CFR'!A21,APT!$K$20:$K$100,'School CFR'!$I$2)+(SUMIFS(HNPlaces!$F$20:$F$34,HNPlaces!$C$20:$C$34,'School CFR'!A21,HNPlaces!$K$20:$K$34,'School CFR'!$I$2))+(SUMIFS(TPG!$F$20:$F$133,TPG!$C$20:$C$133,'School CFR'!A21,TPG!$K$20:$K$133,'School CFR'!$I$2))</f>
        <v>1019656.3493081117</v>
      </c>
      <c r="J21" s="294">
        <f>SUMIFS(HNPlaces!$F$20:$F$34,HNPlaces!$C$20:$C$34,'School CFR'!A21,HNPlaces!$K$20:$K$34,'School CFR'!$J$2)+SUMIFS(POST16!$F$20:$F$26,POST16!$C$20:$C$26,'School CFR'!A21,POST16!$K$20:$K$26,'School CFR'!$J$2)</f>
        <v>0</v>
      </c>
      <c r="K21" s="295" t="e">
        <f>SUMIF(#REF!,'School CFR'!A21,#REF!)</f>
        <v>#REF!</v>
      </c>
      <c r="L21" s="295">
        <f>SUMIFS(PPG!$F$20:$F$160,PPG!$C$20:$C$160,'School CFR'!A21,PPG!$K$20:$K$160,'School CFR'!$L$2)</f>
        <v>36010</v>
      </c>
      <c r="M21" s="294">
        <f>SUMIFS(COVID!$F$20:$F$109,COVID!$C$20:$C$109,'School CFR'!A21,COVID!$K$20:$K$109,'School CFR'!$M$2)+SUMIFS(GRANTS!$F$20:$F$220,GRANTS!$C$20:$C$220,'School CFR'!A21,GRANTS!$K$20:$K$220,'School CFR'!$M$2)</f>
        <v>725</v>
      </c>
      <c r="N21" s="297">
        <f>SUMIFS(GRANTS!$F$20:$F$220,GRANTS!$C$20:$C$220,'School CFR'!A21,GRANTS!$K$20:$K$220,'School CFR'!$N$2)</f>
        <v>6373.75</v>
      </c>
    </row>
    <row r="22" spans="1:14" x14ac:dyDescent="0.25">
      <c r="A22" s="301">
        <v>3022017</v>
      </c>
      <c r="B22" s="245" t="s">
        <v>984</v>
      </c>
      <c r="C22" s="303" t="e">
        <f>SUMIF(APT!$C$20:$C$100,'School CFR'!A22,APT!$AG$20:$AG$100)+SUMIF(HNPlaces!$C$20:$C$34,'School CFR'!A22,HNPlaces!$AI$20:$AI$34)+SUMIF(TPG!$C$20:$C$133,'School CFR'!A22,TPG!#REF!)</f>
        <v>#REF!</v>
      </c>
      <c r="D22" s="303">
        <f>SUMIF(POST16!$C$20:$C$26,'School CFR'!A22,POST16!$AI$20:$AI$26)</f>
        <v>0</v>
      </c>
      <c r="E22" s="303" t="e">
        <f>SUMIF(#REF!,'School CFR'!A22,#REF!)</f>
        <v>#REF!</v>
      </c>
      <c r="F22" s="303">
        <f>SUMIF(PPG!$C$20:$C$160,'School CFR'!A22,PPG!$AG$20:$AG$160)</f>
        <v>34278.75</v>
      </c>
      <c r="G22" s="303" t="e">
        <f>SUMIFS(GRANTS!#REF!,GRANTS!$C$20:$C$220,'School CFR'!A22,GRANTS!$K$20:$K$220,'School CFR'!$G$2)</f>
        <v>#REF!</v>
      </c>
      <c r="H22" s="303" t="e">
        <f>SUMIFS(GRANTS!#REF!,GRANTS!$C$20:$C$220,'School CFR'!A22,GRANTS!$K$20:$K$220,'School CFR'!$H$2)</f>
        <v>#REF!</v>
      </c>
      <c r="I22" s="295">
        <f>SUMIFS(APT!$F$20:$F$100,APT!$C$20:$C$100,'School CFR'!A22,APT!$K$20:$K$100,'School CFR'!$I$2)+(SUMIFS(HNPlaces!$F$20:$F$34,HNPlaces!$C$20:$C$34,'School CFR'!A22,HNPlaces!$K$20:$K$34,'School CFR'!$I$2))+(SUMIFS(TPG!$F$20:$F$133,TPG!$C$20:$C$133,'School CFR'!A22,TPG!$K$20:$K$133,'School CFR'!$I$2))</f>
        <v>1974077.8282081007</v>
      </c>
      <c r="J22" s="294">
        <f>SUMIFS(HNPlaces!$F$20:$F$34,HNPlaces!$C$20:$C$34,'School CFR'!A22,HNPlaces!$K$20:$K$34,'School CFR'!$J$2)+SUMIFS(POST16!$F$20:$F$26,POST16!$C$20:$C$26,'School CFR'!A22,POST16!$K$20:$K$26,'School CFR'!$J$2)</f>
        <v>0</v>
      </c>
      <c r="K22" s="295" t="e">
        <f>SUMIF(#REF!,'School CFR'!A22,#REF!)</f>
        <v>#REF!</v>
      </c>
      <c r="L22" s="295">
        <f>SUMIFS(PPG!$F$20:$F$160,PPG!$C$20:$C$160,'School CFR'!A22,PPG!$K$20:$K$160,'School CFR'!$L$2)</f>
        <v>137115</v>
      </c>
      <c r="M22" s="294">
        <f>SUMIFS(COVID!$F$20:$F$109,COVID!$C$20:$C$109,'School CFR'!A22,COVID!$K$20:$K$109,'School CFR'!$M$2)+SUMIFS(GRANTS!$F$20:$F$220,GRANTS!$C$20:$C$220,'School CFR'!A22,GRANTS!$K$20:$K$220,'School CFR'!$M$2)</f>
        <v>3588.75</v>
      </c>
      <c r="N22" s="297">
        <f>SUMIFS(GRANTS!$F$20:$F$220,GRANTS!$C$20:$C$220,'School CFR'!A22,GRANTS!$K$20:$K$220,'School CFR'!$N$2)</f>
        <v>8578.75</v>
      </c>
    </row>
    <row r="23" spans="1:14" x14ac:dyDescent="0.25">
      <c r="A23" s="301">
        <v>3022073</v>
      </c>
      <c r="B23" s="245" t="s">
        <v>985</v>
      </c>
      <c r="C23" s="303" t="e">
        <f>SUMIF(APT!$C$20:$C$100,'School CFR'!A23,APT!$AG$20:$AG$100)+SUMIF(HNPlaces!$C$20:$C$34,'School CFR'!A23,HNPlaces!$AI$20:$AI$34)+SUMIF(TPG!$C$20:$C$133,'School CFR'!A23,TPG!#REF!)</f>
        <v>#REF!</v>
      </c>
      <c r="D23" s="303">
        <f>SUMIF(POST16!$C$20:$C$26,'School CFR'!A23,POST16!$AI$20:$AI$26)</f>
        <v>0</v>
      </c>
      <c r="E23" s="303" t="e">
        <f>SUMIF(#REF!,'School CFR'!A23,#REF!)</f>
        <v>#REF!</v>
      </c>
      <c r="F23" s="303">
        <f>SUMIF(PPG!$C$20:$C$160,'School CFR'!A23,PPG!$AG$20:$AG$160)</f>
        <v>63363.75</v>
      </c>
      <c r="G23" s="303" t="e">
        <f>SUMIFS(GRANTS!#REF!,GRANTS!$C$20:$C$220,'School CFR'!A23,GRANTS!$K$20:$K$220,'School CFR'!$G$2)</f>
        <v>#REF!</v>
      </c>
      <c r="H23" s="303" t="e">
        <f>SUMIFS(GRANTS!#REF!,GRANTS!$C$20:$C$220,'School CFR'!A23,GRANTS!$K$20:$K$220,'School CFR'!$H$2)</f>
        <v>#REF!</v>
      </c>
      <c r="I23" s="295">
        <f>SUMIFS(APT!$F$20:$F$100,APT!$C$20:$C$100,'School CFR'!A23,APT!$K$20:$K$100,'School CFR'!$I$2)+(SUMIFS(HNPlaces!$F$20:$F$34,HNPlaces!$C$20:$C$34,'School CFR'!A23,HNPlaces!$K$20:$K$34,'School CFR'!$I$2))+(SUMIFS(TPG!$F$20:$F$133,TPG!$C$20:$C$133,'School CFR'!A23,TPG!$K$20:$K$133,'School CFR'!$I$2))</f>
        <v>2952730.4029798335</v>
      </c>
      <c r="J23" s="294">
        <f>SUMIFS(HNPlaces!$F$20:$F$34,HNPlaces!$C$20:$C$34,'School CFR'!A23,HNPlaces!$K$20:$K$34,'School CFR'!$J$2)+SUMIFS(POST16!$F$20:$F$26,POST16!$C$20:$C$26,'School CFR'!A23,POST16!$K$20:$K$26,'School CFR'!$J$2)</f>
        <v>0</v>
      </c>
      <c r="K23" s="295" t="e">
        <f>SUMIF(#REF!,'School CFR'!A23,#REF!)</f>
        <v>#REF!</v>
      </c>
      <c r="L23" s="295">
        <f>SUMIFS(PPG!$F$20:$F$160,PPG!$C$20:$C$160,'School CFR'!A23,PPG!$K$20:$K$160,'School CFR'!$L$2)</f>
        <v>253455</v>
      </c>
      <c r="M23" s="294">
        <f>SUMIFS(COVID!$F$20:$F$109,COVID!$C$20:$C$109,'School CFR'!A23,COVID!$K$20:$K$109,'School CFR'!$M$2)+SUMIFS(GRANTS!$F$20:$F$220,GRANTS!$C$20:$C$220,'School CFR'!A23,GRANTS!$K$20:$K$220,'School CFR'!$M$2)</f>
        <v>6271.25</v>
      </c>
      <c r="N23" s="297">
        <f>SUMIFS(GRANTS!$F$20:$F$220,GRANTS!$C$20:$C$220,'School CFR'!A23,GRANTS!$K$20:$K$220,'School CFR'!$N$2)</f>
        <v>10946.88</v>
      </c>
    </row>
    <row r="24" spans="1:14" x14ac:dyDescent="0.25">
      <c r="A24" s="301">
        <v>3022019</v>
      </c>
      <c r="B24" s="245" t="s">
        <v>986</v>
      </c>
      <c r="C24" s="303" t="e">
        <f>SUMIF(APT!$C$20:$C$100,'School CFR'!A24,APT!$AG$20:$AG$100)+SUMIF(HNPlaces!$C$20:$C$34,'School CFR'!A24,HNPlaces!$AI$20:$AI$34)+SUMIF(TPG!$C$20:$C$133,'School CFR'!A24,TPG!#REF!)</f>
        <v>#REF!</v>
      </c>
      <c r="D24" s="303">
        <f>SUMIF(POST16!$C$20:$C$26,'School CFR'!A24,POST16!$AI$20:$AI$26)</f>
        <v>0</v>
      </c>
      <c r="E24" s="303" t="e">
        <f>SUMIF(#REF!,'School CFR'!A24,#REF!)</f>
        <v>#REF!</v>
      </c>
      <c r="F24" s="303">
        <f>SUMIF(PPG!$C$20:$C$160,'School CFR'!A24,PPG!$AG$20:$AG$160)</f>
        <v>16273.75</v>
      </c>
      <c r="G24" s="303" t="e">
        <f>SUMIFS(GRANTS!#REF!,GRANTS!$C$20:$C$220,'School CFR'!A24,GRANTS!$K$20:$K$220,'School CFR'!$G$2)</f>
        <v>#REF!</v>
      </c>
      <c r="H24" s="303" t="e">
        <f>SUMIFS(GRANTS!#REF!,GRANTS!$C$20:$C$220,'School CFR'!A24,GRANTS!$K$20:$K$220,'School CFR'!$H$2)</f>
        <v>#REF!</v>
      </c>
      <c r="I24" s="295">
        <f>SUMIFS(APT!$F$20:$F$100,APT!$C$20:$C$100,'School CFR'!A24,APT!$K$20:$K$100,'School CFR'!$I$2)+(SUMIFS(HNPlaces!$F$20:$F$34,HNPlaces!$C$20:$C$34,'School CFR'!A24,HNPlaces!$K$20:$K$34,'School CFR'!$I$2))+(SUMIFS(TPG!$F$20:$F$133,TPG!$C$20:$C$133,'School CFR'!A24,TPG!$K$20:$K$133,'School CFR'!$I$2))</f>
        <v>1181925.9938711843</v>
      </c>
      <c r="J24" s="294">
        <f>SUMIFS(HNPlaces!$F$20:$F$34,HNPlaces!$C$20:$C$34,'School CFR'!A24,HNPlaces!$K$20:$K$34,'School CFR'!$J$2)+SUMIFS(POST16!$F$20:$F$26,POST16!$C$20:$C$26,'School CFR'!A24,POST16!$K$20:$K$26,'School CFR'!$J$2)</f>
        <v>0</v>
      </c>
      <c r="K24" s="295" t="e">
        <f>SUMIF(#REF!,'School CFR'!A24,#REF!)</f>
        <v>#REF!</v>
      </c>
      <c r="L24" s="295">
        <f>SUMIFS(PPG!$F$20:$F$160,PPG!$C$20:$C$160,'School CFR'!A24,PPG!$K$20:$K$160,'School CFR'!$L$2)</f>
        <v>65095</v>
      </c>
      <c r="M24" s="294">
        <f>SUMIFS(COVID!$F$20:$F$109,COVID!$C$20:$C$109,'School CFR'!A24,COVID!$K$20:$K$109,'School CFR'!$M$2)+SUMIFS(GRANTS!$F$20:$F$220,GRANTS!$C$20:$C$220,'School CFR'!A24,GRANTS!$K$20:$K$220,'School CFR'!$M$2)</f>
        <v>1413.75</v>
      </c>
      <c r="N24" s="297">
        <f>SUMIFS(GRANTS!$F$20:$F$220,GRANTS!$C$20:$C$220,'School CFR'!A24,GRANTS!$K$20:$K$220,'School CFR'!$N$2)</f>
        <v>6755.12</v>
      </c>
    </row>
    <row r="25" spans="1:14" x14ac:dyDescent="0.25">
      <c r="A25" s="301">
        <v>3022021</v>
      </c>
      <c r="B25" s="245" t="s">
        <v>987</v>
      </c>
      <c r="C25" s="303" t="e">
        <f>SUMIF(APT!$C$20:$C$100,'School CFR'!A25,APT!$AG$20:$AG$100)+SUMIF(HNPlaces!$C$20:$C$34,'School CFR'!A25,HNPlaces!$AI$20:$AI$34)+SUMIF(TPG!$C$20:$C$133,'School CFR'!A25,TPG!#REF!)</f>
        <v>#REF!</v>
      </c>
      <c r="D25" s="303">
        <f>SUMIF(POST16!$C$20:$C$26,'School CFR'!A25,POST16!$AI$20:$AI$26)</f>
        <v>0</v>
      </c>
      <c r="E25" s="303" t="e">
        <f>SUMIF(#REF!,'School CFR'!A25,#REF!)</f>
        <v>#REF!</v>
      </c>
      <c r="F25" s="303">
        <f>SUMIF(PPG!$C$20:$C$160,'School CFR'!A25,PPG!$AG$20:$AG$160)</f>
        <v>44666.25</v>
      </c>
      <c r="G25" s="303" t="e">
        <f>SUMIFS(GRANTS!#REF!,GRANTS!$C$20:$C$220,'School CFR'!A25,GRANTS!$K$20:$K$220,'School CFR'!$G$2)</f>
        <v>#REF!</v>
      </c>
      <c r="H25" s="303" t="e">
        <f>SUMIFS(GRANTS!#REF!,GRANTS!$C$20:$C$220,'School CFR'!A25,GRANTS!$K$20:$K$220,'School CFR'!$H$2)</f>
        <v>#REF!</v>
      </c>
      <c r="I25" s="295">
        <f>SUMIFS(APT!$F$20:$F$100,APT!$C$20:$C$100,'School CFR'!A25,APT!$K$20:$K$100,'School CFR'!$I$2)+(SUMIFS(HNPlaces!$F$20:$F$34,HNPlaces!$C$20:$C$34,'School CFR'!A25,HNPlaces!$K$20:$K$34,'School CFR'!$I$2))+(SUMIFS(TPG!$F$20:$F$133,TPG!$C$20:$C$133,'School CFR'!A25,TPG!$K$20:$K$133,'School CFR'!$I$2))</f>
        <v>2241840.9750160719</v>
      </c>
      <c r="J25" s="294">
        <f>SUMIFS(HNPlaces!$F$20:$F$34,HNPlaces!$C$20:$C$34,'School CFR'!A25,HNPlaces!$K$20:$K$34,'School CFR'!$J$2)+SUMIFS(POST16!$F$20:$F$26,POST16!$C$20:$C$26,'School CFR'!A25,POST16!$K$20:$K$26,'School CFR'!$J$2)</f>
        <v>0</v>
      </c>
      <c r="K25" s="295" t="e">
        <f>SUMIF(#REF!,'School CFR'!A25,#REF!)</f>
        <v>#REF!</v>
      </c>
      <c r="L25" s="295">
        <f>SUMIFS(PPG!$F$20:$F$160,PPG!$C$20:$C$160,'School CFR'!A25,PPG!$K$20:$K$160,'School CFR'!$L$2)</f>
        <v>178665</v>
      </c>
      <c r="M25" s="294">
        <f>SUMIFS(COVID!$F$20:$F$109,COVID!$C$20:$C$109,'School CFR'!A25,COVID!$K$20:$K$109,'School CFR'!$M$2)+SUMIFS(GRANTS!$F$20:$F$220,GRANTS!$C$20:$C$220,'School CFR'!A25,GRANTS!$K$20:$K$220,'School CFR'!$M$2)</f>
        <v>5220</v>
      </c>
      <c r="N25" s="297">
        <f>SUMIFS(GRANTS!$F$20:$F$220,GRANTS!$C$20:$C$220,'School CFR'!A25,GRANTS!$K$20:$K$220,'School CFR'!$N$2)</f>
        <v>9373</v>
      </c>
    </row>
    <row r="26" spans="1:14" x14ac:dyDescent="0.25">
      <c r="A26" s="301">
        <v>3022023</v>
      </c>
      <c r="B26" s="245" t="s">
        <v>988</v>
      </c>
      <c r="C26" s="303" t="e">
        <f>SUMIF(APT!$C$20:$C$100,'School CFR'!A26,APT!$AG$20:$AG$100)+SUMIF(HNPlaces!$C$20:$C$34,'School CFR'!A26,HNPlaces!$AI$20:$AI$34)+SUMIF(TPG!$C$20:$C$133,'School CFR'!A26,TPG!#REF!)</f>
        <v>#REF!</v>
      </c>
      <c r="D26" s="303">
        <f>SUMIF(POST16!$C$20:$C$26,'School CFR'!A26,POST16!$AI$20:$AI$26)</f>
        <v>0</v>
      </c>
      <c r="E26" s="303" t="e">
        <f>SUMIF(#REF!,'School CFR'!A26,#REF!)</f>
        <v>#REF!</v>
      </c>
      <c r="F26" s="303">
        <f>SUMIF(PPG!$C$20:$C$160,'School CFR'!A26,PPG!$AG$20:$AG$160)</f>
        <v>59035.625</v>
      </c>
      <c r="G26" s="303" t="e">
        <f>SUMIFS(GRANTS!#REF!,GRANTS!$C$20:$C$220,'School CFR'!A26,GRANTS!$K$20:$K$220,'School CFR'!$G$2)</f>
        <v>#REF!</v>
      </c>
      <c r="H26" s="303" t="e">
        <f>SUMIFS(GRANTS!#REF!,GRANTS!$C$20:$C$220,'School CFR'!A26,GRANTS!$K$20:$K$220,'School CFR'!$H$2)</f>
        <v>#REF!</v>
      </c>
      <c r="I26" s="295">
        <f>SUMIFS(APT!$F$20:$F$100,APT!$C$20:$C$100,'School CFR'!A26,APT!$K$20:$K$100,'School CFR'!$I$2)+(SUMIFS(HNPlaces!$F$20:$F$34,HNPlaces!$C$20:$C$34,'School CFR'!A26,HNPlaces!$K$20:$K$34,'School CFR'!$I$2))+(SUMIFS(TPG!$F$20:$F$133,TPG!$C$20:$C$133,'School CFR'!A26,TPG!$K$20:$K$133,'School CFR'!$I$2))</f>
        <v>2361888.8534746296</v>
      </c>
      <c r="J26" s="294">
        <f>SUMIFS(HNPlaces!$F$20:$F$34,HNPlaces!$C$20:$C$34,'School CFR'!A26,HNPlaces!$K$20:$K$34,'School CFR'!$J$2)+SUMIFS(POST16!$F$20:$F$26,POST16!$C$20:$C$26,'School CFR'!A26,POST16!$K$20:$K$26,'School CFR'!$J$2)</f>
        <v>0</v>
      </c>
      <c r="K26" s="295" t="e">
        <f>SUMIF(#REF!,'School CFR'!A26,#REF!)</f>
        <v>#REF!</v>
      </c>
      <c r="L26" s="295">
        <f>SUMIFS(PPG!$F$20:$F$160,PPG!$C$20:$C$160,'School CFR'!A26,PPG!$K$20:$K$160,'School CFR'!$L$2)</f>
        <v>236142.5</v>
      </c>
      <c r="M26" s="294">
        <f>SUMIFS(COVID!$F$20:$F$109,COVID!$C$20:$C$109,'School CFR'!A26,COVID!$K$20:$K$109,'School CFR'!$M$2)+SUMIFS(GRANTS!$F$20:$F$220,GRANTS!$C$20:$C$220,'School CFR'!A26,GRANTS!$K$20:$K$220,'School CFR'!$M$2)</f>
        <v>7123.25</v>
      </c>
      <c r="N26" s="297">
        <f>SUMIFS(GRANTS!$F$20:$F$220,GRANTS!$C$20:$C$220,'School CFR'!A26,GRANTS!$K$20:$K$220,'School CFR'!$N$2)</f>
        <v>9887.1200000000008</v>
      </c>
    </row>
    <row r="27" spans="1:14" x14ac:dyDescent="0.25">
      <c r="A27" s="301">
        <v>3022024</v>
      </c>
      <c r="B27" s="245" t="s">
        <v>989</v>
      </c>
      <c r="C27" s="303" t="e">
        <f>SUMIF(APT!$C$20:$C$100,'School CFR'!A27,APT!$AG$20:$AG$100)+SUMIF(HNPlaces!$C$20:$C$34,'School CFR'!A27,HNPlaces!$AI$20:$AI$34)+SUMIF(TPG!$C$20:$C$133,'School CFR'!A27,TPG!#REF!)</f>
        <v>#REF!</v>
      </c>
      <c r="D27" s="303">
        <f>SUMIF(POST16!$C$20:$C$26,'School CFR'!A27,POST16!$AI$20:$AI$26)</f>
        <v>0</v>
      </c>
      <c r="E27" s="303" t="e">
        <f>SUMIF(#REF!,'School CFR'!A27,#REF!)</f>
        <v>#REF!</v>
      </c>
      <c r="F27" s="303">
        <f>SUMIF(PPG!$C$20:$C$160,'School CFR'!A27,PPG!$AG$20:$AG$160)</f>
        <v>23718.125</v>
      </c>
      <c r="G27" s="303" t="e">
        <f>SUMIFS(GRANTS!#REF!,GRANTS!$C$20:$C$220,'School CFR'!A27,GRANTS!$K$20:$K$220,'School CFR'!$G$2)</f>
        <v>#REF!</v>
      </c>
      <c r="H27" s="303" t="e">
        <f>SUMIFS(GRANTS!#REF!,GRANTS!$C$20:$C$220,'School CFR'!A27,GRANTS!$K$20:$K$220,'School CFR'!$H$2)</f>
        <v>#REF!</v>
      </c>
      <c r="I27" s="295">
        <f>SUMIFS(APT!$F$20:$F$100,APT!$C$20:$C$100,'School CFR'!A27,APT!$K$20:$K$100,'School CFR'!$I$2)+(SUMIFS(HNPlaces!$F$20:$F$34,HNPlaces!$C$20:$C$34,'School CFR'!A27,HNPlaces!$K$20:$K$34,'School CFR'!$I$2))+(SUMIFS(TPG!$F$20:$F$133,TPG!$C$20:$C$133,'School CFR'!A27,TPG!$K$20:$K$133,'School CFR'!$I$2))</f>
        <v>1124870.6230579482</v>
      </c>
      <c r="J27" s="294">
        <f>SUMIFS(HNPlaces!$F$20:$F$34,HNPlaces!$C$20:$C$34,'School CFR'!A27,HNPlaces!$K$20:$K$34,'School CFR'!$J$2)+SUMIFS(POST16!$F$20:$F$26,POST16!$C$20:$C$26,'School CFR'!A27,POST16!$K$20:$K$26,'School CFR'!$J$2)</f>
        <v>0</v>
      </c>
      <c r="K27" s="295" t="e">
        <f>SUMIF(#REF!,'School CFR'!A27,#REF!)</f>
        <v>#REF!</v>
      </c>
      <c r="L27" s="295">
        <f>SUMIFS(PPG!$F$20:$F$160,PPG!$C$20:$C$160,'School CFR'!A27,PPG!$K$20:$K$160,'School CFR'!$L$2)</f>
        <v>94872.5</v>
      </c>
      <c r="M27" s="294">
        <f>SUMIFS(COVID!$F$20:$F$109,COVID!$C$20:$C$109,'School CFR'!A27,COVID!$K$20:$K$109,'School CFR'!$M$2)+SUMIFS(GRANTS!$F$20:$F$220,GRANTS!$C$20:$C$220,'School CFR'!A27,GRANTS!$K$20:$K$220,'School CFR'!$M$2)</f>
        <v>2447</v>
      </c>
      <c r="N27" s="297">
        <f>SUMIFS(GRANTS!$F$20:$F$220,GRANTS!$C$20:$C$220,'School CFR'!A27,GRANTS!$K$20:$K$220,'School CFR'!$N$2)</f>
        <v>6794.5</v>
      </c>
    </row>
    <row r="28" spans="1:14" x14ac:dyDescent="0.25">
      <c r="A28" s="301">
        <v>3022025</v>
      </c>
      <c r="B28" s="245" t="s">
        <v>990</v>
      </c>
      <c r="C28" s="303" t="e">
        <f>SUMIF(APT!$C$20:$C$100,'School CFR'!A28,APT!$AG$20:$AG$100)+SUMIF(HNPlaces!$C$20:$C$34,'School CFR'!A28,HNPlaces!$AI$20:$AI$34)+SUMIF(TPG!$C$20:$C$133,'School CFR'!A28,TPG!#REF!)</f>
        <v>#REF!</v>
      </c>
      <c r="D28" s="303">
        <f>SUMIF(POST16!$C$20:$C$26,'School CFR'!A28,POST16!$AI$20:$AI$26)</f>
        <v>0</v>
      </c>
      <c r="E28" s="303" t="e">
        <f>SUMIF(#REF!,'School CFR'!A28,#REF!)</f>
        <v>#REF!</v>
      </c>
      <c r="F28" s="303">
        <f>SUMIF(PPG!$C$20:$C$160,'School CFR'!A28,PPG!$AG$20:$AG$160)</f>
        <v>2077.5</v>
      </c>
      <c r="G28" s="303" t="e">
        <f>SUMIFS(GRANTS!#REF!,GRANTS!$C$20:$C$220,'School CFR'!A28,GRANTS!$K$20:$K$220,'School CFR'!$G$2)</f>
        <v>#REF!</v>
      </c>
      <c r="H28" s="303" t="e">
        <f>SUMIFS(GRANTS!#REF!,GRANTS!$C$20:$C$220,'School CFR'!A28,GRANTS!$K$20:$K$220,'School CFR'!$H$2)</f>
        <v>#REF!</v>
      </c>
      <c r="I28" s="295">
        <f>SUMIFS(APT!$F$20:$F$100,APT!$C$20:$C$100,'School CFR'!A28,APT!$K$20:$K$100,'School CFR'!$I$2)+(SUMIFS(HNPlaces!$F$20:$F$34,HNPlaces!$C$20:$C$34,'School CFR'!A28,HNPlaces!$K$20:$K$34,'School CFR'!$I$2))+(SUMIFS(TPG!$F$20:$F$133,TPG!$C$20:$C$133,'School CFR'!A28,TPG!$K$20:$K$133,'School CFR'!$I$2))</f>
        <v>1407542.2712153483</v>
      </c>
      <c r="J28" s="294">
        <f>SUMIFS(HNPlaces!$F$20:$F$34,HNPlaces!$C$20:$C$34,'School CFR'!A28,HNPlaces!$K$20:$K$34,'School CFR'!$J$2)+SUMIFS(POST16!$F$20:$F$26,POST16!$C$20:$C$26,'School CFR'!A28,POST16!$K$20:$K$26,'School CFR'!$J$2)</f>
        <v>0</v>
      </c>
      <c r="K28" s="295" t="e">
        <f>SUMIF(#REF!,'School CFR'!A28,#REF!)</f>
        <v>#REF!</v>
      </c>
      <c r="L28" s="295">
        <f>SUMIFS(PPG!$F$20:$F$160,PPG!$C$20:$C$160,'School CFR'!A28,PPG!$K$20:$K$160,'School CFR'!$L$2)</f>
        <v>8310</v>
      </c>
      <c r="M28" s="294">
        <f>SUMIFS(COVID!$F$20:$F$109,COVID!$C$20:$C$109,'School CFR'!A28,COVID!$K$20:$K$109,'School CFR'!$M$2)+SUMIFS(GRANTS!$F$20:$F$220,GRANTS!$C$20:$C$220,'School CFR'!A28,GRANTS!$K$20:$K$220,'School CFR'!$M$2)</f>
        <v>500</v>
      </c>
      <c r="N28" s="297">
        <f>SUMIFS(GRANTS!$F$20:$F$220,GRANTS!$C$20:$C$220,'School CFR'!A28,GRANTS!$K$20:$K$220,'School CFR'!$N$2)</f>
        <v>7543.75</v>
      </c>
    </row>
    <row r="29" spans="1:14" x14ac:dyDescent="0.25">
      <c r="A29" s="301">
        <v>3022026</v>
      </c>
      <c r="B29" s="245" t="s">
        <v>991</v>
      </c>
      <c r="C29" s="303" t="e">
        <f>SUMIF(APT!$C$20:$C$100,'School CFR'!A29,APT!$AG$20:$AG$100)+SUMIF(HNPlaces!$C$20:$C$34,'School CFR'!A29,HNPlaces!$AI$20:$AI$34)+SUMIF(TPG!$C$20:$C$133,'School CFR'!A29,TPG!#REF!)</f>
        <v>#REF!</v>
      </c>
      <c r="D29" s="303">
        <f>SUMIF(POST16!$C$20:$C$26,'School CFR'!A29,POST16!$AI$20:$AI$26)</f>
        <v>0</v>
      </c>
      <c r="E29" s="303" t="e">
        <f>SUMIF(#REF!,'School CFR'!A29,#REF!)</f>
        <v>#REF!</v>
      </c>
      <c r="F29" s="303">
        <f>SUMIF(PPG!$C$20:$C$160,'School CFR'!A29,PPG!$AG$20:$AG$160)</f>
        <v>27353.75</v>
      </c>
      <c r="G29" s="303" t="e">
        <f>SUMIFS(GRANTS!#REF!,GRANTS!$C$20:$C$220,'School CFR'!A29,GRANTS!$K$20:$K$220,'School CFR'!$G$2)</f>
        <v>#REF!</v>
      </c>
      <c r="H29" s="303" t="e">
        <f>SUMIFS(GRANTS!#REF!,GRANTS!$C$20:$C$220,'School CFR'!A29,GRANTS!$K$20:$K$220,'School CFR'!$H$2)</f>
        <v>#REF!</v>
      </c>
      <c r="I29" s="295">
        <f>SUMIFS(APT!$F$20:$F$100,APT!$C$20:$C$100,'School CFR'!A29,APT!$K$20:$K$100,'School CFR'!$I$2)+(SUMIFS(HNPlaces!$F$20:$F$34,HNPlaces!$C$20:$C$34,'School CFR'!A29,HNPlaces!$K$20:$K$34,'School CFR'!$I$2))+(SUMIFS(TPG!$F$20:$F$133,TPG!$C$20:$C$133,'School CFR'!A29,TPG!$K$20:$K$133,'School CFR'!$I$2))</f>
        <v>2155410.8073114692</v>
      </c>
      <c r="J29" s="294">
        <f>SUMIFS(HNPlaces!$F$20:$F$34,HNPlaces!$C$20:$C$34,'School CFR'!A29,HNPlaces!$K$20:$K$34,'School CFR'!$J$2)+SUMIFS(POST16!$F$20:$F$26,POST16!$C$20:$C$26,'School CFR'!A29,POST16!$K$20:$K$26,'School CFR'!$J$2)</f>
        <v>0</v>
      </c>
      <c r="K29" s="295" t="e">
        <f>SUMIF(#REF!,'School CFR'!A29,#REF!)</f>
        <v>#REF!</v>
      </c>
      <c r="L29" s="295">
        <f>SUMIFS(PPG!$F$20:$F$160,PPG!$C$20:$C$160,'School CFR'!A29,PPG!$K$20:$K$160,'School CFR'!$L$2)</f>
        <v>109415</v>
      </c>
      <c r="M29" s="294">
        <f>SUMIFS(COVID!$F$20:$F$109,COVID!$C$20:$C$109,'School CFR'!A29,COVID!$K$20:$K$109,'School CFR'!$M$2)+SUMIFS(GRANTS!$F$20:$F$220,GRANTS!$C$20:$C$220,'School CFR'!A29,GRANTS!$K$20:$K$220,'School CFR'!$M$2)</f>
        <v>2501.25</v>
      </c>
      <c r="N29" s="297">
        <f>SUMIFS(GRANTS!$F$20:$F$220,GRANTS!$C$20:$C$220,'School CFR'!A29,GRANTS!$K$20:$K$220,'School CFR'!$N$2)</f>
        <v>10115.5</v>
      </c>
    </row>
    <row r="30" spans="1:14" x14ac:dyDescent="0.25">
      <c r="A30" s="301">
        <v>3022028</v>
      </c>
      <c r="B30" s="245" t="s">
        <v>992</v>
      </c>
      <c r="C30" s="303" t="e">
        <f>SUMIF(APT!$C$20:$C$100,'School CFR'!A30,APT!$AG$20:$AG$100)+SUMIF(HNPlaces!$C$20:$C$34,'School CFR'!A30,HNPlaces!$AI$20:$AI$34)+SUMIF(TPG!$C$20:$C$133,'School CFR'!A30,TPG!#REF!)</f>
        <v>#REF!</v>
      </c>
      <c r="D30" s="303">
        <f>SUMIF(POST16!$C$20:$C$26,'School CFR'!A30,POST16!$AI$20:$AI$26)</f>
        <v>0</v>
      </c>
      <c r="E30" s="303" t="e">
        <f>SUMIF(#REF!,'School CFR'!A30,#REF!)</f>
        <v>#REF!</v>
      </c>
      <c r="F30" s="303">
        <f>SUMIF(PPG!$C$20:$C$160,'School CFR'!A30,PPG!$AG$20:$AG$160)</f>
        <v>16620</v>
      </c>
      <c r="G30" s="303" t="e">
        <f>SUMIFS(GRANTS!#REF!,GRANTS!$C$20:$C$220,'School CFR'!A30,GRANTS!$K$20:$K$220,'School CFR'!$G$2)</f>
        <v>#REF!</v>
      </c>
      <c r="H30" s="303" t="e">
        <f>SUMIFS(GRANTS!#REF!,GRANTS!$C$20:$C$220,'School CFR'!A30,GRANTS!$K$20:$K$220,'School CFR'!$H$2)</f>
        <v>#REF!</v>
      </c>
      <c r="I30" s="295">
        <f>SUMIFS(APT!$F$20:$F$100,APT!$C$20:$C$100,'School CFR'!A30,APT!$K$20:$K$100,'School CFR'!$I$2)+(SUMIFS(HNPlaces!$F$20:$F$34,HNPlaces!$C$20:$C$34,'School CFR'!A30,HNPlaces!$K$20:$K$34,'School CFR'!$I$2))+(SUMIFS(TPG!$F$20:$F$133,TPG!$C$20:$C$133,'School CFR'!A30,TPG!$K$20:$K$133,'School CFR'!$I$2))</f>
        <v>1180677.2072003442</v>
      </c>
      <c r="J30" s="294">
        <f>SUMIFS(HNPlaces!$F$20:$F$34,HNPlaces!$C$20:$C$34,'School CFR'!A30,HNPlaces!$K$20:$K$34,'School CFR'!$J$2)+SUMIFS(POST16!$F$20:$F$26,POST16!$C$20:$C$26,'School CFR'!A30,POST16!$K$20:$K$26,'School CFR'!$J$2)</f>
        <v>0</v>
      </c>
      <c r="K30" s="295" t="e">
        <f>SUMIF(#REF!,'School CFR'!A30,#REF!)</f>
        <v>#REF!</v>
      </c>
      <c r="L30" s="295">
        <f>SUMIFS(PPG!$F$20:$F$160,PPG!$C$20:$C$160,'School CFR'!A30,PPG!$K$20:$K$160,'School CFR'!$L$2)</f>
        <v>66480</v>
      </c>
      <c r="M30" s="294">
        <f>SUMIFS(COVID!$F$20:$F$109,COVID!$C$20:$C$109,'School CFR'!A30,COVID!$K$20:$K$109,'School CFR'!$M$2)+SUMIFS(GRANTS!$F$20:$F$220,GRANTS!$C$20:$C$220,'School CFR'!A30,GRANTS!$K$20:$K$220,'School CFR'!$M$2)</f>
        <v>1740</v>
      </c>
      <c r="N30" s="297">
        <f>SUMIFS(GRANTS!$F$20:$F$220,GRANTS!$C$20:$C$220,'School CFR'!A30,GRANTS!$K$20:$K$220,'School CFR'!$N$2)</f>
        <v>6587.5</v>
      </c>
    </row>
    <row r="31" spans="1:14" x14ac:dyDescent="0.25">
      <c r="A31" s="301">
        <v>3022027</v>
      </c>
      <c r="B31" s="245" t="s">
        <v>993</v>
      </c>
      <c r="C31" s="303" t="e">
        <f>SUMIF(APT!$C$20:$C$100,'School CFR'!A31,APT!$AG$20:$AG$100)+SUMIF(HNPlaces!$C$20:$C$34,'School CFR'!A31,HNPlaces!$AI$20:$AI$34)+SUMIF(TPG!$C$20:$C$133,'School CFR'!A31,TPG!#REF!)</f>
        <v>#REF!</v>
      </c>
      <c r="D31" s="303">
        <f>SUMIF(POST16!$C$20:$C$26,'School CFR'!A31,POST16!$AI$20:$AI$26)</f>
        <v>0</v>
      </c>
      <c r="E31" s="303" t="e">
        <f>SUMIF(#REF!,'School CFR'!A31,#REF!)</f>
        <v>#REF!</v>
      </c>
      <c r="F31" s="303">
        <f>SUMIF(PPG!$C$20:$C$160,'School CFR'!A31,PPG!$AG$20:$AG$160)</f>
        <v>25968.75</v>
      </c>
      <c r="G31" s="303" t="e">
        <f>SUMIFS(GRANTS!#REF!,GRANTS!$C$20:$C$220,'School CFR'!A31,GRANTS!$K$20:$K$220,'School CFR'!$G$2)</f>
        <v>#REF!</v>
      </c>
      <c r="H31" s="303" t="e">
        <f>SUMIFS(GRANTS!#REF!,GRANTS!$C$20:$C$220,'School CFR'!A31,GRANTS!$K$20:$K$220,'School CFR'!$H$2)</f>
        <v>#REF!</v>
      </c>
      <c r="I31" s="295">
        <f>SUMIFS(APT!$F$20:$F$100,APT!$C$20:$C$100,'School CFR'!A31,APT!$K$20:$K$100,'School CFR'!$I$2)+(SUMIFS(HNPlaces!$F$20:$F$34,HNPlaces!$C$20:$C$34,'School CFR'!A31,HNPlaces!$K$20:$K$34,'School CFR'!$I$2))+(SUMIFS(TPG!$F$20:$F$133,TPG!$C$20:$C$133,'School CFR'!A31,TPG!$K$20:$K$133,'School CFR'!$I$2))</f>
        <v>1609927.2611534654</v>
      </c>
      <c r="J31" s="294">
        <f>SUMIFS(HNPlaces!$F$20:$F$34,HNPlaces!$C$20:$C$34,'School CFR'!A31,HNPlaces!$K$20:$K$34,'School CFR'!$J$2)+SUMIFS(POST16!$F$20:$F$26,POST16!$C$20:$C$26,'School CFR'!A31,POST16!$K$20:$K$26,'School CFR'!$J$2)</f>
        <v>0</v>
      </c>
      <c r="K31" s="295" t="e">
        <f>SUMIF(#REF!,'School CFR'!A31,#REF!)</f>
        <v>#REF!</v>
      </c>
      <c r="L31" s="295">
        <f>SUMIFS(PPG!$F$20:$F$160,PPG!$C$20:$C$160,'School CFR'!A31,PPG!$K$20:$K$160,'School CFR'!$L$2)</f>
        <v>103875</v>
      </c>
      <c r="M31" s="294">
        <f>SUMIFS(COVID!$F$20:$F$109,COVID!$C$20:$C$109,'School CFR'!A31,COVID!$K$20:$K$109,'School CFR'!$M$2)+SUMIFS(GRANTS!$F$20:$F$220,GRANTS!$C$20:$C$220,'School CFR'!A31,GRANTS!$K$20:$K$220,'School CFR'!$M$2)</f>
        <v>2428.75</v>
      </c>
      <c r="N31" s="297">
        <f>SUMIFS(GRANTS!$F$20:$F$220,GRANTS!$C$20:$C$220,'School CFR'!A31,GRANTS!$K$20:$K$220,'School CFR'!$N$2)</f>
        <v>7898.12</v>
      </c>
    </row>
    <row r="32" spans="1:14" x14ac:dyDescent="0.25">
      <c r="A32" s="301">
        <v>3022029</v>
      </c>
      <c r="B32" s="245" t="s">
        <v>994</v>
      </c>
      <c r="C32" s="303" t="e">
        <f>SUMIF(APT!$C$20:$C$100,'School CFR'!A32,APT!$AG$20:$AG$100)+SUMIF(HNPlaces!$C$20:$C$34,'School CFR'!A32,HNPlaces!$AI$20:$AI$34)+SUMIF(TPG!$C$20:$C$133,'School CFR'!A32,TPG!#REF!)</f>
        <v>#REF!</v>
      </c>
      <c r="D32" s="303">
        <f>SUMIF(POST16!$C$20:$C$26,'School CFR'!A32,POST16!$AI$20:$AI$26)</f>
        <v>0</v>
      </c>
      <c r="E32" s="303" t="e">
        <f>SUMIF(#REF!,'School CFR'!A32,#REF!)</f>
        <v>#REF!</v>
      </c>
      <c r="F32" s="303">
        <f>SUMIF(PPG!$C$20:$C$160,'School CFR'!A32,PPG!$AG$20:$AG$160)</f>
        <v>53322.5</v>
      </c>
      <c r="G32" s="303" t="e">
        <f>SUMIFS(GRANTS!#REF!,GRANTS!$C$20:$C$220,'School CFR'!A32,GRANTS!$K$20:$K$220,'School CFR'!$G$2)</f>
        <v>#REF!</v>
      </c>
      <c r="H32" s="303" t="e">
        <f>SUMIFS(GRANTS!#REF!,GRANTS!$C$20:$C$220,'School CFR'!A32,GRANTS!$K$20:$K$220,'School CFR'!$H$2)</f>
        <v>#REF!</v>
      </c>
      <c r="I32" s="295">
        <f>SUMIFS(APT!$F$20:$F$100,APT!$C$20:$C$100,'School CFR'!A32,APT!$K$20:$K$100,'School CFR'!$I$2)+(SUMIFS(HNPlaces!$F$20:$F$34,HNPlaces!$C$20:$C$34,'School CFR'!A32,HNPlaces!$K$20:$K$34,'School CFR'!$I$2))+(SUMIFS(TPG!$F$20:$F$133,TPG!$C$20:$C$133,'School CFR'!A32,TPG!$K$20:$K$133,'School CFR'!$I$2))</f>
        <v>2267018.5846946668</v>
      </c>
      <c r="J32" s="294">
        <f>SUMIFS(HNPlaces!$F$20:$F$34,HNPlaces!$C$20:$C$34,'School CFR'!A32,HNPlaces!$K$20:$K$34,'School CFR'!$J$2)+SUMIFS(POST16!$F$20:$F$26,POST16!$C$20:$C$26,'School CFR'!A32,POST16!$K$20:$K$26,'School CFR'!$J$2)</f>
        <v>0</v>
      </c>
      <c r="K32" s="295" t="e">
        <f>SUMIF(#REF!,'School CFR'!A32,#REF!)</f>
        <v>#REF!</v>
      </c>
      <c r="L32" s="295">
        <f>SUMIFS(PPG!$F$20:$F$160,PPG!$C$20:$C$160,'School CFR'!A32,PPG!$K$20:$K$160,'School CFR'!$L$2)</f>
        <v>213290</v>
      </c>
      <c r="M32" s="294">
        <f>SUMIFS(COVID!$F$20:$F$109,COVID!$C$20:$C$109,'School CFR'!A32,COVID!$K$20:$K$109,'School CFR'!$M$2)+SUMIFS(GRANTS!$F$20:$F$220,GRANTS!$C$20:$C$220,'School CFR'!A32,GRANTS!$K$20:$K$220,'School CFR'!$M$2)</f>
        <v>5655</v>
      </c>
      <c r="N32" s="297">
        <f>SUMIFS(GRANTS!$F$20:$F$220,GRANTS!$C$20:$C$220,'School CFR'!A32,GRANTS!$K$20:$K$220,'School CFR'!$N$2)</f>
        <v>9080.5</v>
      </c>
    </row>
    <row r="33" spans="1:14" x14ac:dyDescent="0.25">
      <c r="A33" s="301">
        <v>3023516</v>
      </c>
      <c r="B33" s="245" t="s">
        <v>995</v>
      </c>
      <c r="C33" s="303" t="e">
        <f>SUMIF(APT!$C$20:$C$100,'School CFR'!A33,APT!$AG$20:$AG$100)+SUMIF(HNPlaces!$C$20:$C$34,'School CFR'!A33,HNPlaces!$AI$20:$AI$34)+SUMIF(TPG!$C$20:$C$133,'School CFR'!A33,TPG!#REF!)</f>
        <v>#REF!</v>
      </c>
      <c r="D33" s="303">
        <f>SUMIF(POST16!$C$20:$C$26,'School CFR'!A33,POST16!$AI$20:$AI$26)</f>
        <v>0</v>
      </c>
      <c r="E33" s="303" t="e">
        <f>SUMIF(#REF!,'School CFR'!A33,#REF!)</f>
        <v>#REF!</v>
      </c>
      <c r="F33" s="303">
        <f>SUMIF(PPG!$C$20:$C$160,'School CFR'!A33,PPG!$AG$20:$AG$160)</f>
        <v>10387.5</v>
      </c>
      <c r="G33" s="303" t="e">
        <f>SUMIFS(GRANTS!#REF!,GRANTS!$C$20:$C$220,'School CFR'!A33,GRANTS!$K$20:$K$220,'School CFR'!$G$2)</f>
        <v>#REF!</v>
      </c>
      <c r="H33" s="303" t="e">
        <f>SUMIFS(GRANTS!#REF!,GRANTS!$C$20:$C$220,'School CFR'!A33,GRANTS!$K$20:$K$220,'School CFR'!$H$2)</f>
        <v>#REF!</v>
      </c>
      <c r="I33" s="295">
        <f>SUMIFS(APT!$F$20:$F$100,APT!$C$20:$C$100,'School CFR'!A33,APT!$K$20:$K$100,'School CFR'!$I$2)+(SUMIFS(HNPlaces!$F$20:$F$34,HNPlaces!$C$20:$C$34,'School CFR'!A33,HNPlaces!$K$20:$K$34,'School CFR'!$I$2))+(SUMIFS(TPG!$F$20:$F$133,TPG!$C$20:$C$133,'School CFR'!A33,TPG!$K$20:$K$133,'School CFR'!$I$2))</f>
        <v>964378.05236986605</v>
      </c>
      <c r="J33" s="294">
        <f>SUMIFS(HNPlaces!$F$20:$F$34,HNPlaces!$C$20:$C$34,'School CFR'!A33,HNPlaces!$K$20:$K$34,'School CFR'!$J$2)+SUMIFS(POST16!$F$20:$F$26,POST16!$C$20:$C$26,'School CFR'!A33,POST16!$K$20:$K$26,'School CFR'!$J$2)</f>
        <v>0</v>
      </c>
      <c r="K33" s="295" t="e">
        <f>SUMIF(#REF!,'School CFR'!A33,#REF!)</f>
        <v>#REF!</v>
      </c>
      <c r="L33" s="295">
        <f>SUMIFS(PPG!$F$20:$F$160,PPG!$C$20:$C$160,'School CFR'!A33,PPG!$K$20:$K$160,'School CFR'!$L$2)</f>
        <v>41550</v>
      </c>
      <c r="M33" s="294">
        <f>SUMIFS(COVID!$F$20:$F$109,COVID!$C$20:$C$109,'School CFR'!A33,COVID!$K$20:$K$109,'School CFR'!$M$2)+SUMIFS(GRANTS!$F$20:$F$220,GRANTS!$C$20:$C$220,'School CFR'!A33,GRANTS!$K$20:$K$220,'School CFR'!$M$2)</f>
        <v>906.25</v>
      </c>
      <c r="N33" s="297">
        <f>SUMIFS(GRANTS!$F$20:$F$220,GRANTS!$C$20:$C$220,'School CFR'!A33,GRANTS!$K$20:$K$220,'School CFR'!$N$2)</f>
        <v>0</v>
      </c>
    </row>
    <row r="34" spans="1:14" x14ac:dyDescent="0.25">
      <c r="A34" s="301">
        <v>3022031</v>
      </c>
      <c r="B34" s="245" t="s">
        <v>996</v>
      </c>
      <c r="C34" s="303" t="e">
        <f>SUMIF(APT!$C$20:$C$100,'School CFR'!A34,APT!$AG$20:$AG$100)+SUMIF(HNPlaces!$C$20:$C$34,'School CFR'!A34,HNPlaces!$AI$20:$AI$34)+SUMIF(TPG!$C$20:$C$133,'School CFR'!A34,TPG!#REF!)</f>
        <v>#REF!</v>
      </c>
      <c r="D34" s="303">
        <f>SUMIF(POST16!$C$20:$C$26,'School CFR'!A34,POST16!$AI$20:$AI$26)</f>
        <v>0</v>
      </c>
      <c r="E34" s="303" t="e">
        <f>SUMIF(#REF!,'School CFR'!A34,#REF!)</f>
        <v>#REF!</v>
      </c>
      <c r="F34" s="303">
        <f>SUMIF(PPG!$C$20:$C$160,'School CFR'!A34,PPG!$AG$20:$AG$160)</f>
        <v>23545</v>
      </c>
      <c r="G34" s="303" t="e">
        <f>SUMIFS(GRANTS!#REF!,GRANTS!$C$20:$C$220,'School CFR'!A34,GRANTS!$K$20:$K$220,'School CFR'!$G$2)</f>
        <v>#REF!</v>
      </c>
      <c r="H34" s="303" t="e">
        <f>SUMIFS(GRANTS!#REF!,GRANTS!$C$20:$C$220,'School CFR'!A34,GRANTS!$K$20:$K$220,'School CFR'!$H$2)</f>
        <v>#REF!</v>
      </c>
      <c r="I34" s="295">
        <f>SUMIFS(APT!$F$20:$F$100,APT!$C$20:$C$100,'School CFR'!A34,APT!$K$20:$K$100,'School CFR'!$I$2)+(SUMIFS(HNPlaces!$F$20:$F$34,HNPlaces!$C$20:$C$34,'School CFR'!A34,HNPlaces!$K$20:$K$34,'School CFR'!$I$2))+(SUMIFS(TPG!$F$20:$F$133,TPG!$C$20:$C$133,'School CFR'!A34,TPG!$K$20:$K$133,'School CFR'!$I$2))</f>
        <v>1083326.9701229034</v>
      </c>
      <c r="J34" s="294">
        <f>SUMIFS(HNPlaces!$F$20:$F$34,HNPlaces!$C$20:$C$34,'School CFR'!A34,HNPlaces!$K$20:$K$34,'School CFR'!$J$2)+SUMIFS(POST16!$F$20:$F$26,POST16!$C$20:$C$26,'School CFR'!A34,POST16!$K$20:$K$26,'School CFR'!$J$2)</f>
        <v>0</v>
      </c>
      <c r="K34" s="295" t="e">
        <f>SUMIF(#REF!,'School CFR'!A34,#REF!)</f>
        <v>#REF!</v>
      </c>
      <c r="L34" s="295">
        <f>SUMIFS(PPG!$F$20:$F$160,PPG!$C$20:$C$160,'School CFR'!A34,PPG!$K$20:$K$160,'School CFR'!$L$2)</f>
        <v>94180</v>
      </c>
      <c r="M34" s="294">
        <f>SUMIFS(COVID!$F$20:$F$109,COVID!$C$20:$C$109,'School CFR'!A34,COVID!$K$20:$K$109,'School CFR'!$M$2)+SUMIFS(GRANTS!$F$20:$F$220,GRANTS!$C$20:$C$220,'School CFR'!A34,GRANTS!$K$20:$K$220,'School CFR'!$M$2)</f>
        <v>2211.25</v>
      </c>
      <c r="N34" s="297">
        <f>SUMIFS(GRANTS!$F$20:$F$220,GRANTS!$C$20:$C$220,'School CFR'!A34,GRANTS!$K$20:$K$220,'School CFR'!$N$2)</f>
        <v>6161.35</v>
      </c>
    </row>
    <row r="35" spans="1:14" x14ac:dyDescent="0.25">
      <c r="A35" s="301">
        <v>3022032</v>
      </c>
      <c r="B35" s="245" t="s">
        <v>997</v>
      </c>
      <c r="C35" s="303" t="e">
        <f>SUMIF(APT!$C$20:$C$100,'School CFR'!A35,APT!$AG$20:$AG$100)+SUMIF(HNPlaces!$C$20:$C$34,'School CFR'!A35,HNPlaces!$AI$20:$AI$34)+SUMIF(TPG!$C$20:$C$133,'School CFR'!A35,TPG!#REF!)</f>
        <v>#REF!</v>
      </c>
      <c r="D35" s="303">
        <f>SUMIF(POST16!$C$20:$C$26,'School CFR'!A35,POST16!$AI$20:$AI$26)</f>
        <v>0</v>
      </c>
      <c r="E35" s="303" t="e">
        <f>SUMIF(#REF!,'School CFR'!A35,#REF!)</f>
        <v>#REF!</v>
      </c>
      <c r="F35" s="303">
        <f>SUMIF(PPG!$C$20:$C$160,'School CFR'!A35,PPG!$AG$20:$AG$160)</f>
        <v>28392.5</v>
      </c>
      <c r="G35" s="303" t="e">
        <f>SUMIFS(GRANTS!#REF!,GRANTS!$C$20:$C$220,'School CFR'!A35,GRANTS!$K$20:$K$220,'School CFR'!$G$2)</f>
        <v>#REF!</v>
      </c>
      <c r="H35" s="303" t="e">
        <f>SUMIFS(GRANTS!#REF!,GRANTS!$C$20:$C$220,'School CFR'!A35,GRANTS!$K$20:$K$220,'School CFR'!$H$2)</f>
        <v>#REF!</v>
      </c>
      <c r="I35" s="295">
        <f>SUMIFS(APT!$F$20:$F$100,APT!$C$20:$C$100,'School CFR'!A35,APT!$K$20:$K$100,'School CFR'!$I$2)+(SUMIFS(HNPlaces!$F$20:$F$34,HNPlaces!$C$20:$C$34,'School CFR'!A35,HNPlaces!$K$20:$K$34,'School CFR'!$I$2))+(SUMIFS(TPG!$F$20:$F$133,TPG!$C$20:$C$133,'School CFR'!A35,TPG!$K$20:$K$133,'School CFR'!$I$2))</f>
        <v>1954615.071555288</v>
      </c>
      <c r="J35" s="294">
        <f>SUMIFS(HNPlaces!$F$20:$F$34,HNPlaces!$C$20:$C$34,'School CFR'!A35,HNPlaces!$K$20:$K$34,'School CFR'!$J$2)+SUMIFS(POST16!$F$20:$F$26,POST16!$C$20:$C$26,'School CFR'!A35,POST16!$K$20:$K$26,'School CFR'!$J$2)</f>
        <v>0</v>
      </c>
      <c r="K35" s="295" t="e">
        <f>SUMIF(#REF!,'School CFR'!A35,#REF!)</f>
        <v>#REF!</v>
      </c>
      <c r="L35" s="295">
        <f>SUMIFS(PPG!$F$20:$F$160,PPG!$C$20:$C$160,'School CFR'!A35,PPG!$K$20:$K$160,'School CFR'!$L$2)</f>
        <v>113570</v>
      </c>
      <c r="M35" s="294">
        <f>SUMIFS(COVID!$F$20:$F$109,COVID!$C$20:$C$109,'School CFR'!A35,COVID!$K$20:$K$109,'School CFR'!$M$2)+SUMIFS(GRANTS!$F$20:$F$220,GRANTS!$C$20:$C$220,'School CFR'!A35,GRANTS!$K$20:$K$220,'School CFR'!$M$2)</f>
        <v>3117.5</v>
      </c>
      <c r="N35" s="297">
        <f>SUMIFS(GRANTS!$F$20:$F$220,GRANTS!$C$20:$C$220,'School CFR'!A35,GRANTS!$K$20:$K$220,'School CFR'!$N$2)</f>
        <v>9348.25</v>
      </c>
    </row>
    <row r="36" spans="1:14" x14ac:dyDescent="0.25">
      <c r="A36" s="301">
        <v>3023304</v>
      </c>
      <c r="B36" s="245" t="s">
        <v>998</v>
      </c>
      <c r="C36" s="303" t="e">
        <f>SUMIF(APT!$C$20:$C$100,'School CFR'!A36,APT!$AG$20:$AG$100)+SUMIF(HNPlaces!$C$20:$C$34,'School CFR'!A36,HNPlaces!$AI$20:$AI$34)+SUMIF(TPG!$C$20:$C$133,'School CFR'!A36,TPG!#REF!)</f>
        <v>#REF!</v>
      </c>
      <c r="D36" s="303">
        <f>SUMIF(POST16!$C$20:$C$26,'School CFR'!A36,POST16!$AI$20:$AI$26)</f>
        <v>0</v>
      </c>
      <c r="E36" s="303" t="e">
        <f>SUMIF(#REF!,'School CFR'!A36,#REF!)</f>
        <v>#REF!</v>
      </c>
      <c r="F36" s="303">
        <f>SUMIF(PPG!$C$20:$C$160,'School CFR'!A36,PPG!$AG$20:$AG$160)</f>
        <v>15927.5</v>
      </c>
      <c r="G36" s="303" t="e">
        <f>SUMIFS(GRANTS!#REF!,GRANTS!$C$20:$C$220,'School CFR'!A36,GRANTS!$K$20:$K$220,'School CFR'!$G$2)</f>
        <v>#REF!</v>
      </c>
      <c r="H36" s="303" t="e">
        <f>SUMIFS(GRANTS!#REF!,GRANTS!$C$20:$C$220,'School CFR'!A36,GRANTS!$K$20:$K$220,'School CFR'!$H$2)</f>
        <v>#REF!</v>
      </c>
      <c r="I36" s="295">
        <f>SUMIFS(APT!$F$20:$F$100,APT!$C$20:$C$100,'School CFR'!A36,APT!$K$20:$K$100,'School CFR'!$I$2)+(SUMIFS(HNPlaces!$F$20:$F$34,HNPlaces!$C$20:$C$34,'School CFR'!A36,HNPlaces!$K$20:$K$34,'School CFR'!$I$2))+(SUMIFS(TPG!$F$20:$F$133,TPG!$C$20:$C$133,'School CFR'!A36,TPG!$K$20:$K$133,'School CFR'!$I$2))</f>
        <v>977333.93130561081</v>
      </c>
      <c r="J36" s="294">
        <f>SUMIFS(HNPlaces!$F$20:$F$34,HNPlaces!$C$20:$C$34,'School CFR'!A36,HNPlaces!$K$20:$K$34,'School CFR'!$J$2)+SUMIFS(POST16!$F$20:$F$26,POST16!$C$20:$C$26,'School CFR'!A36,POST16!$K$20:$K$26,'School CFR'!$J$2)</f>
        <v>0</v>
      </c>
      <c r="K36" s="295" t="e">
        <f>SUMIF(#REF!,'School CFR'!A36,#REF!)</f>
        <v>#REF!</v>
      </c>
      <c r="L36" s="295">
        <f>SUMIFS(PPG!$F$20:$F$160,PPG!$C$20:$C$160,'School CFR'!A36,PPG!$K$20:$K$160,'School CFR'!$L$2)</f>
        <v>63710</v>
      </c>
      <c r="M36" s="294">
        <f>SUMIFS(COVID!$F$20:$F$109,COVID!$C$20:$C$109,'School CFR'!A36,COVID!$K$20:$K$109,'School CFR'!$M$2)+SUMIFS(GRANTS!$F$20:$F$220,GRANTS!$C$20:$C$220,'School CFR'!A36,GRANTS!$K$20:$K$220,'School CFR'!$M$2)</f>
        <v>1921.25</v>
      </c>
      <c r="N36" s="297">
        <f>SUMIFS(GRANTS!$F$20:$F$220,GRANTS!$C$20:$C$220,'School CFR'!A36,GRANTS!$K$20:$K$220,'School CFR'!$N$2)</f>
        <v>0</v>
      </c>
    </row>
    <row r="37" spans="1:14" x14ac:dyDescent="0.25">
      <c r="A37" s="301">
        <v>3022036</v>
      </c>
      <c r="B37" s="245" t="s">
        <v>999</v>
      </c>
      <c r="C37" s="303" t="e">
        <f>SUMIF(APT!$C$20:$C$100,'School CFR'!A37,APT!$AG$20:$AG$100)+SUMIF(HNPlaces!$C$20:$C$34,'School CFR'!A37,HNPlaces!$AI$20:$AI$34)+SUMIF(TPG!$C$20:$C$133,'School CFR'!A37,TPG!#REF!)</f>
        <v>#REF!</v>
      </c>
      <c r="D37" s="303">
        <f>SUMIF(POST16!$C$20:$C$26,'School CFR'!A37,POST16!$AI$20:$AI$26)</f>
        <v>0</v>
      </c>
      <c r="E37" s="303" t="e">
        <f>SUMIF(#REF!,'School CFR'!A37,#REF!)</f>
        <v>#REF!</v>
      </c>
      <c r="F37" s="303">
        <f>SUMIF(PPG!$C$20:$C$160,'School CFR'!A37,PPG!$AG$20:$AG$160)</f>
        <v>32201.25</v>
      </c>
      <c r="G37" s="303" t="e">
        <f>SUMIFS(GRANTS!#REF!,GRANTS!$C$20:$C$220,'School CFR'!A37,GRANTS!$K$20:$K$220,'School CFR'!$G$2)</f>
        <v>#REF!</v>
      </c>
      <c r="H37" s="303" t="e">
        <f>SUMIFS(GRANTS!#REF!,GRANTS!$C$20:$C$220,'School CFR'!A37,GRANTS!$K$20:$K$220,'School CFR'!$H$2)</f>
        <v>#REF!</v>
      </c>
      <c r="I37" s="295">
        <f>SUMIFS(APT!$F$20:$F$100,APT!$C$20:$C$100,'School CFR'!A37,APT!$K$20:$K$100,'School CFR'!$I$2)+(SUMIFS(HNPlaces!$F$20:$F$34,HNPlaces!$C$20:$C$34,'School CFR'!A37,HNPlaces!$K$20:$K$34,'School CFR'!$I$2))+(SUMIFS(TPG!$F$20:$F$133,TPG!$C$20:$C$133,'School CFR'!A37,TPG!$K$20:$K$133,'School CFR'!$I$2))</f>
        <v>1487784.4577796019</v>
      </c>
      <c r="J37" s="294">
        <f>SUMIFS(HNPlaces!$F$20:$F$34,HNPlaces!$C$20:$C$34,'School CFR'!A37,HNPlaces!$K$20:$K$34,'School CFR'!$J$2)+SUMIFS(POST16!$F$20:$F$26,POST16!$C$20:$C$26,'School CFR'!A37,POST16!$K$20:$K$26,'School CFR'!$J$2)</f>
        <v>0</v>
      </c>
      <c r="K37" s="295" t="e">
        <f>SUMIF(#REF!,'School CFR'!A37,#REF!)</f>
        <v>#REF!</v>
      </c>
      <c r="L37" s="295">
        <f>SUMIFS(PPG!$F$20:$F$160,PPG!$C$20:$C$160,'School CFR'!A37,PPG!$K$20:$K$160,'School CFR'!$L$2)</f>
        <v>128805</v>
      </c>
      <c r="M37" s="294">
        <f>SUMIFS(COVID!$F$20:$F$109,COVID!$C$20:$C$109,'School CFR'!A37,COVID!$K$20:$K$109,'School CFR'!$M$2)+SUMIFS(GRANTS!$F$20:$F$220,GRANTS!$C$20:$C$220,'School CFR'!A37,GRANTS!$K$20:$K$220,'School CFR'!$M$2)</f>
        <v>4176.75</v>
      </c>
      <c r="N37" s="297">
        <f>SUMIFS(GRANTS!$F$20:$F$220,GRANTS!$C$20:$C$220,'School CFR'!A37,GRANTS!$K$20:$K$220,'School CFR'!$N$2)</f>
        <v>7030.75</v>
      </c>
    </row>
    <row r="38" spans="1:14" x14ac:dyDescent="0.25">
      <c r="A38" s="301">
        <v>3022037</v>
      </c>
      <c r="B38" s="245" t="s">
        <v>1000</v>
      </c>
      <c r="C38" s="303" t="e">
        <f>SUMIF(APT!$C$20:$C$100,'School CFR'!A38,APT!$AG$20:$AG$100)+SUMIF(HNPlaces!$C$20:$C$34,'School CFR'!A38,HNPlaces!$AI$20:$AI$34)+SUMIF(TPG!$C$20:$C$133,'School CFR'!A38,TPG!#REF!)</f>
        <v>#REF!</v>
      </c>
      <c r="D38" s="303">
        <f>SUMIF(POST16!$C$20:$C$26,'School CFR'!A38,POST16!$AI$20:$AI$26)</f>
        <v>0</v>
      </c>
      <c r="E38" s="303" t="e">
        <f>SUMIF(#REF!,'School CFR'!A38,#REF!)</f>
        <v>#REF!</v>
      </c>
      <c r="F38" s="303">
        <f>SUMIF(PPG!$C$20:$C$160,'School CFR'!A38,PPG!$AG$20:$AG$160)</f>
        <v>13503.75</v>
      </c>
      <c r="G38" s="303" t="e">
        <f>SUMIFS(GRANTS!#REF!,GRANTS!$C$20:$C$220,'School CFR'!A38,GRANTS!$K$20:$K$220,'School CFR'!$G$2)</f>
        <v>#REF!</v>
      </c>
      <c r="H38" s="303" t="e">
        <f>SUMIFS(GRANTS!#REF!,GRANTS!$C$20:$C$220,'School CFR'!A38,GRANTS!$K$20:$K$220,'School CFR'!$H$2)</f>
        <v>#REF!</v>
      </c>
      <c r="I38" s="295">
        <f>SUMIFS(APT!$F$20:$F$100,APT!$C$20:$C$100,'School CFR'!A38,APT!$K$20:$K$100,'School CFR'!$I$2)+(SUMIFS(HNPlaces!$F$20:$F$34,HNPlaces!$C$20:$C$34,'School CFR'!A38,HNPlaces!$K$20:$K$34,'School CFR'!$I$2))+(SUMIFS(TPG!$F$20:$F$133,TPG!$C$20:$C$133,'School CFR'!A38,TPG!$K$20:$K$133,'School CFR'!$I$2))</f>
        <v>1227145.7607687849</v>
      </c>
      <c r="J38" s="294">
        <f>SUMIFS(HNPlaces!$F$20:$F$34,HNPlaces!$C$20:$C$34,'School CFR'!A38,HNPlaces!$K$20:$K$34,'School CFR'!$J$2)+SUMIFS(POST16!$F$20:$F$26,POST16!$C$20:$C$26,'School CFR'!A38,POST16!$K$20:$K$26,'School CFR'!$J$2)</f>
        <v>0</v>
      </c>
      <c r="K38" s="295" t="e">
        <f>SUMIF(#REF!,'School CFR'!A38,#REF!)</f>
        <v>#REF!</v>
      </c>
      <c r="L38" s="295">
        <f>SUMIFS(PPG!$F$20:$F$160,PPG!$C$20:$C$160,'School CFR'!A38,PPG!$K$20:$K$160,'School CFR'!$L$2)</f>
        <v>54015</v>
      </c>
      <c r="M38" s="294">
        <f>SUMIFS(COVID!$F$20:$F$109,COVID!$C$20:$C$109,'School CFR'!A38,COVID!$K$20:$K$109,'School CFR'!$M$2)+SUMIFS(GRANTS!$F$20:$F$220,GRANTS!$C$20:$C$220,'School CFR'!A38,GRANTS!$K$20:$K$220,'School CFR'!$M$2)</f>
        <v>1558.75</v>
      </c>
      <c r="N38" s="297">
        <f>SUMIFS(GRANTS!$F$20:$F$220,GRANTS!$C$20:$C$220,'School CFR'!A38,GRANTS!$K$20:$K$220,'School CFR'!$N$2)</f>
        <v>7242.25</v>
      </c>
    </row>
    <row r="39" spans="1:14" x14ac:dyDescent="0.25">
      <c r="A39" s="301">
        <v>3023523</v>
      </c>
      <c r="B39" s="245" t="s">
        <v>1001</v>
      </c>
      <c r="C39" s="303" t="e">
        <f>SUMIF(APT!$C$20:$C$100,'School CFR'!A39,APT!$AG$20:$AG$100)+SUMIF(HNPlaces!$C$20:$C$34,'School CFR'!A39,HNPlaces!$AI$20:$AI$34)+SUMIF(TPG!$C$20:$C$133,'School CFR'!A39,TPG!#REF!)</f>
        <v>#REF!</v>
      </c>
      <c r="D39" s="303">
        <f>SUMIF(POST16!$C$20:$C$26,'School CFR'!A39,POST16!$AI$20:$AI$26)</f>
        <v>0</v>
      </c>
      <c r="E39" s="303" t="e">
        <f>SUMIF(#REF!,'School CFR'!A39,#REF!)</f>
        <v>#REF!</v>
      </c>
      <c r="F39" s="303">
        <f>SUMIF(PPG!$C$20:$C$160,'School CFR'!A39,PPG!$AG$20:$AG$160)</f>
        <v>49860</v>
      </c>
      <c r="G39" s="303" t="e">
        <f>SUMIFS(GRANTS!#REF!,GRANTS!$C$20:$C$220,'School CFR'!A39,GRANTS!$K$20:$K$220,'School CFR'!$G$2)</f>
        <v>#REF!</v>
      </c>
      <c r="H39" s="303" t="e">
        <f>SUMIFS(GRANTS!#REF!,GRANTS!$C$20:$C$220,'School CFR'!A39,GRANTS!$K$20:$K$220,'School CFR'!$H$2)</f>
        <v>#REF!</v>
      </c>
      <c r="I39" s="295">
        <f>SUMIFS(APT!$F$20:$F$100,APT!$C$20:$C$100,'School CFR'!A39,APT!$K$20:$K$100,'School CFR'!$I$2)+(SUMIFS(HNPlaces!$F$20:$F$34,HNPlaces!$C$20:$C$34,'School CFR'!A39,HNPlaces!$K$20:$K$34,'School CFR'!$I$2))+(SUMIFS(TPG!$F$20:$F$133,TPG!$C$20:$C$133,'School CFR'!A39,TPG!$K$20:$K$133,'School CFR'!$I$2))</f>
        <v>2945878.3133680001</v>
      </c>
      <c r="J39" s="294">
        <f>SUMIFS(HNPlaces!$F$20:$F$34,HNPlaces!$C$20:$C$34,'School CFR'!A39,HNPlaces!$K$20:$K$34,'School CFR'!$J$2)+SUMIFS(POST16!$F$20:$F$26,POST16!$C$20:$C$26,'School CFR'!A39,POST16!$K$20:$K$26,'School CFR'!$J$2)</f>
        <v>0</v>
      </c>
      <c r="K39" s="295" t="e">
        <f>SUMIF(#REF!,'School CFR'!A39,#REF!)</f>
        <v>#REF!</v>
      </c>
      <c r="L39" s="295">
        <f>SUMIFS(PPG!$F$20:$F$160,PPG!$C$20:$C$160,'School CFR'!A39,PPG!$K$20:$K$160,'School CFR'!$L$2)</f>
        <v>199440</v>
      </c>
      <c r="M39" s="294">
        <f>SUMIFS(COVID!$F$20:$F$109,COVID!$C$20:$C$109,'School CFR'!A39,COVID!$K$20:$K$109,'School CFR'!$M$2)+SUMIFS(GRANTS!$F$20:$F$220,GRANTS!$C$20:$C$220,'School CFR'!A39,GRANTS!$K$20:$K$220,'School CFR'!$M$2)</f>
        <v>3915</v>
      </c>
      <c r="N39" s="297">
        <f>SUMIFS(GRANTS!$F$20:$F$220,GRANTS!$C$20:$C$220,'School CFR'!A39,GRANTS!$K$20:$K$220,'School CFR'!$N$2)</f>
        <v>11572.38</v>
      </c>
    </row>
    <row r="40" spans="1:14" x14ac:dyDescent="0.25">
      <c r="A40" s="301">
        <v>3025948</v>
      </c>
      <c r="B40" s="245" t="s">
        <v>1002</v>
      </c>
      <c r="C40" s="303" t="e">
        <f>SUMIF(APT!$C$20:$C$100,'School CFR'!A40,APT!$AG$20:$AG$100)+SUMIF(HNPlaces!$C$20:$C$34,'School CFR'!A40,HNPlaces!$AI$20:$AI$34)+SUMIF(TPG!$C$20:$C$133,'School CFR'!A40,TPG!#REF!)</f>
        <v>#REF!</v>
      </c>
      <c r="D40" s="303">
        <f>SUMIF(POST16!$C$20:$C$26,'School CFR'!A40,POST16!$AI$20:$AI$26)</f>
        <v>0</v>
      </c>
      <c r="E40" s="303" t="e">
        <f>SUMIF(#REF!,'School CFR'!A40,#REF!)</f>
        <v>#REF!</v>
      </c>
      <c r="F40" s="303">
        <f>SUMIF(PPG!$C$20:$C$160,'School CFR'!A40,PPG!$AG$20:$AG$160)</f>
        <v>2423.75</v>
      </c>
      <c r="G40" s="303" t="e">
        <f>SUMIFS(GRANTS!#REF!,GRANTS!$C$20:$C$220,'School CFR'!A40,GRANTS!$K$20:$K$220,'School CFR'!$G$2)</f>
        <v>#REF!</v>
      </c>
      <c r="H40" s="303" t="e">
        <f>SUMIFS(GRANTS!#REF!,GRANTS!$C$20:$C$220,'School CFR'!A40,GRANTS!$K$20:$K$220,'School CFR'!$H$2)</f>
        <v>#REF!</v>
      </c>
      <c r="I40" s="295">
        <f>SUMIFS(APT!$F$20:$F$100,APT!$C$20:$C$100,'School CFR'!A40,APT!$K$20:$K$100,'School CFR'!$I$2)+(SUMIFS(HNPlaces!$F$20:$F$34,HNPlaces!$C$20:$C$34,'School CFR'!A40,HNPlaces!$K$20:$K$34,'School CFR'!$I$2))+(SUMIFS(TPG!$F$20:$F$133,TPG!$C$20:$C$133,'School CFR'!A40,TPG!$K$20:$K$133,'School CFR'!$I$2))</f>
        <v>933535.33086792449</v>
      </c>
      <c r="J40" s="294">
        <f>SUMIFS(HNPlaces!$F$20:$F$34,HNPlaces!$C$20:$C$34,'School CFR'!A40,HNPlaces!$K$20:$K$34,'School CFR'!$J$2)+SUMIFS(POST16!$F$20:$F$26,POST16!$C$20:$C$26,'School CFR'!A40,POST16!$K$20:$K$26,'School CFR'!$J$2)</f>
        <v>0</v>
      </c>
      <c r="K40" s="295" t="e">
        <f>SUMIF(#REF!,'School CFR'!A40,#REF!)</f>
        <v>#REF!</v>
      </c>
      <c r="L40" s="295">
        <f>SUMIFS(PPG!$F$20:$F$160,PPG!$C$20:$C$160,'School CFR'!A40,PPG!$K$20:$K$160,'School CFR'!$L$2)</f>
        <v>9695</v>
      </c>
      <c r="M40" s="294">
        <f>SUMIFS(COVID!$F$20:$F$109,COVID!$C$20:$C$109,'School CFR'!A40,COVID!$K$20:$K$109,'School CFR'!$M$2)+SUMIFS(GRANTS!$F$20:$F$220,GRANTS!$C$20:$C$220,'School CFR'!A40,GRANTS!$K$20:$K$220,'School CFR'!$M$2)</f>
        <v>500</v>
      </c>
      <c r="N40" s="297">
        <f>SUMIFS(GRANTS!$F$20:$F$220,GRANTS!$C$20:$C$220,'School CFR'!A40,GRANTS!$K$20:$K$220,'School CFR'!$N$2)</f>
        <v>0</v>
      </c>
    </row>
    <row r="41" spans="1:14" x14ac:dyDescent="0.25">
      <c r="A41" s="301">
        <v>3025949</v>
      </c>
      <c r="B41" s="245" t="s">
        <v>1003</v>
      </c>
      <c r="C41" s="303" t="e">
        <f>SUMIF(APT!$C$20:$C$100,'School CFR'!A41,APT!$AG$20:$AG$100)+SUMIF(HNPlaces!$C$20:$C$34,'School CFR'!A41,HNPlaces!$AI$20:$AI$34)+SUMIF(TPG!$C$20:$C$133,'School CFR'!A41,TPG!#REF!)</f>
        <v>#REF!</v>
      </c>
      <c r="D41" s="303">
        <f>SUMIF(POST16!$C$20:$C$26,'School CFR'!A41,POST16!$AI$20:$AI$26)</f>
        <v>0</v>
      </c>
      <c r="E41" s="303" t="e">
        <f>SUMIF(#REF!,'School CFR'!A41,#REF!)</f>
        <v>#REF!</v>
      </c>
      <c r="F41" s="303">
        <f>SUMIF(PPG!$C$20:$C$160,'School CFR'!A41,PPG!$AG$20:$AG$160)</f>
        <v>3808.75</v>
      </c>
      <c r="G41" s="303" t="e">
        <f>SUMIFS(GRANTS!#REF!,GRANTS!$C$20:$C$220,'School CFR'!A41,GRANTS!$K$20:$K$220,'School CFR'!$G$2)</f>
        <v>#REF!</v>
      </c>
      <c r="H41" s="303" t="e">
        <f>SUMIFS(GRANTS!#REF!,GRANTS!$C$20:$C$220,'School CFR'!A41,GRANTS!$K$20:$K$220,'School CFR'!$H$2)</f>
        <v>#REF!</v>
      </c>
      <c r="I41" s="295">
        <f>SUMIFS(APT!$F$20:$F$100,APT!$C$20:$C$100,'School CFR'!A41,APT!$K$20:$K$100,'School CFR'!$I$2)+(SUMIFS(HNPlaces!$F$20:$F$34,HNPlaces!$C$20:$C$34,'School CFR'!A41,HNPlaces!$K$20:$K$34,'School CFR'!$I$2))+(SUMIFS(TPG!$F$20:$F$133,TPG!$C$20:$C$133,'School CFR'!A41,TPG!$K$20:$K$133,'School CFR'!$I$2))</f>
        <v>1571251.507596306</v>
      </c>
      <c r="J41" s="294">
        <f>SUMIFS(HNPlaces!$F$20:$F$34,HNPlaces!$C$20:$C$34,'School CFR'!A41,HNPlaces!$K$20:$K$34,'School CFR'!$J$2)+SUMIFS(POST16!$F$20:$F$26,POST16!$C$20:$C$26,'School CFR'!A41,POST16!$K$20:$K$26,'School CFR'!$J$2)</f>
        <v>0</v>
      </c>
      <c r="K41" s="295" t="e">
        <f>SUMIF(#REF!,'School CFR'!A41,#REF!)</f>
        <v>#REF!</v>
      </c>
      <c r="L41" s="295">
        <f>SUMIFS(PPG!$F$20:$F$160,PPG!$C$20:$C$160,'School CFR'!A41,PPG!$K$20:$K$160,'School CFR'!$L$2)</f>
        <v>15235</v>
      </c>
      <c r="M41" s="294">
        <f>SUMIFS(COVID!$F$20:$F$109,COVID!$C$20:$C$109,'School CFR'!A41,COVID!$K$20:$K$109,'School CFR'!$M$2)+SUMIFS(GRANTS!$F$20:$F$220,GRANTS!$C$20:$C$220,'School CFR'!A41,GRANTS!$K$20:$K$220,'School CFR'!$M$2)</f>
        <v>500</v>
      </c>
      <c r="N41" s="297">
        <f>SUMIFS(GRANTS!$F$20:$F$220,GRANTS!$C$20:$C$220,'School CFR'!A41,GRANTS!$K$20:$K$220,'School CFR'!$N$2)</f>
        <v>0</v>
      </c>
    </row>
    <row r="42" spans="1:14" x14ac:dyDescent="0.25">
      <c r="A42" s="301">
        <v>3023513</v>
      </c>
      <c r="B42" s="245" t="s">
        <v>1004</v>
      </c>
      <c r="C42" s="303" t="e">
        <f>SUMIF(APT!$C$20:$C$100,'School CFR'!A42,APT!$AG$20:$AG$100)+SUMIF(HNPlaces!$C$20:$C$34,'School CFR'!A42,HNPlaces!$AI$20:$AI$34)+SUMIF(TPG!$C$20:$C$133,'School CFR'!A42,TPG!#REF!)</f>
        <v>#REF!</v>
      </c>
      <c r="D42" s="303">
        <f>SUMIF(POST16!$C$20:$C$26,'School CFR'!A42,POST16!$AI$20:$AI$26)</f>
        <v>0</v>
      </c>
      <c r="E42" s="303" t="e">
        <f>SUMIF(#REF!,'School CFR'!A42,#REF!)</f>
        <v>#REF!</v>
      </c>
      <c r="F42" s="303">
        <f>SUMIF(PPG!$C$20:$C$160,'School CFR'!A42,PPG!$AG$20:$AG$160)</f>
        <v>4847.5</v>
      </c>
      <c r="G42" s="303" t="e">
        <f>SUMIFS(GRANTS!#REF!,GRANTS!$C$20:$C$220,'School CFR'!A42,GRANTS!$K$20:$K$220,'School CFR'!$G$2)</f>
        <v>#REF!</v>
      </c>
      <c r="H42" s="303" t="e">
        <f>SUMIFS(GRANTS!#REF!,GRANTS!$C$20:$C$220,'School CFR'!A42,GRANTS!$K$20:$K$220,'School CFR'!$H$2)</f>
        <v>#REF!</v>
      </c>
      <c r="I42" s="295">
        <f>SUMIFS(APT!$F$20:$F$100,APT!$C$20:$C$100,'School CFR'!A42,APT!$K$20:$K$100,'School CFR'!$I$2)+(SUMIFS(HNPlaces!$F$20:$F$34,HNPlaces!$C$20:$C$34,'School CFR'!A42,HNPlaces!$K$20:$K$34,'School CFR'!$I$2))+(SUMIFS(TPG!$F$20:$F$133,TPG!$C$20:$C$133,'School CFR'!A42,TPG!$K$20:$K$133,'School CFR'!$I$2))</f>
        <v>1625451.8807600001</v>
      </c>
      <c r="J42" s="294">
        <f>SUMIFS(HNPlaces!$F$20:$F$34,HNPlaces!$C$20:$C$34,'School CFR'!A42,HNPlaces!$K$20:$K$34,'School CFR'!$J$2)+SUMIFS(POST16!$F$20:$F$26,POST16!$C$20:$C$26,'School CFR'!A42,POST16!$K$20:$K$26,'School CFR'!$J$2)</f>
        <v>0</v>
      </c>
      <c r="K42" s="295" t="e">
        <f>SUMIF(#REF!,'School CFR'!A42,#REF!)</f>
        <v>#REF!</v>
      </c>
      <c r="L42" s="295">
        <f>SUMIFS(PPG!$F$20:$F$160,PPG!$C$20:$C$160,'School CFR'!A42,PPG!$K$20:$K$160,'School CFR'!$L$2)</f>
        <v>19390</v>
      </c>
      <c r="M42" s="294">
        <f>SUMIFS(COVID!$F$20:$F$109,COVID!$C$20:$C$109,'School CFR'!A42,COVID!$K$20:$K$109,'School CFR'!$M$2)+SUMIFS(GRANTS!$F$20:$F$220,GRANTS!$C$20:$C$220,'School CFR'!A42,GRANTS!$K$20:$K$220,'School CFR'!$M$2)</f>
        <v>543.75</v>
      </c>
      <c r="N42" s="297">
        <f>SUMIFS(GRANTS!$F$20:$F$220,GRANTS!$C$20:$C$220,'School CFR'!A42,GRANTS!$K$20:$K$220,'School CFR'!$N$2)</f>
        <v>0</v>
      </c>
    </row>
    <row r="43" spans="1:14" x14ac:dyDescent="0.25">
      <c r="A43" s="301">
        <v>3023305</v>
      </c>
      <c r="B43" s="245" t="s">
        <v>1005</v>
      </c>
      <c r="C43" s="303" t="e">
        <f>SUMIF(APT!$C$20:$C$100,'School CFR'!A43,APT!$AG$20:$AG$100)+SUMIF(HNPlaces!$C$20:$C$34,'School CFR'!A43,HNPlaces!$AI$20:$AI$34)+SUMIF(TPG!$C$20:$C$133,'School CFR'!A43,TPG!#REF!)</f>
        <v>#REF!</v>
      </c>
      <c r="D43" s="303">
        <f>SUMIF(POST16!$C$20:$C$26,'School CFR'!A43,POST16!$AI$20:$AI$26)</f>
        <v>0</v>
      </c>
      <c r="E43" s="303" t="e">
        <f>SUMIF(#REF!,'School CFR'!A43,#REF!)</f>
        <v>#REF!</v>
      </c>
      <c r="F43" s="303">
        <f>SUMIF(PPG!$C$20:$C$160,'School CFR'!A43,PPG!$AG$20:$AG$160)</f>
        <v>5193.75</v>
      </c>
      <c r="G43" s="303" t="e">
        <f>SUMIFS(GRANTS!#REF!,GRANTS!$C$20:$C$220,'School CFR'!A43,GRANTS!$K$20:$K$220,'School CFR'!$G$2)</f>
        <v>#REF!</v>
      </c>
      <c r="H43" s="303" t="e">
        <f>SUMIFS(GRANTS!#REF!,GRANTS!$C$20:$C$220,'School CFR'!A43,GRANTS!$K$20:$K$220,'School CFR'!$H$2)</f>
        <v>#REF!</v>
      </c>
      <c r="I43" s="295">
        <f>SUMIFS(APT!$F$20:$F$100,APT!$C$20:$C$100,'School CFR'!A43,APT!$K$20:$K$100,'School CFR'!$I$2)+(SUMIFS(HNPlaces!$F$20:$F$34,HNPlaces!$C$20:$C$34,'School CFR'!A43,HNPlaces!$K$20:$K$34,'School CFR'!$I$2))+(SUMIFS(TPG!$F$20:$F$133,TPG!$C$20:$C$133,'School CFR'!A43,TPG!$K$20:$K$133,'School CFR'!$I$2))</f>
        <v>749377.03737300436</v>
      </c>
      <c r="J43" s="294">
        <f>SUMIFS(HNPlaces!$F$20:$F$34,HNPlaces!$C$20:$C$34,'School CFR'!A43,HNPlaces!$K$20:$K$34,'School CFR'!$J$2)+SUMIFS(POST16!$F$20:$F$26,POST16!$C$20:$C$26,'School CFR'!A43,POST16!$K$20:$K$26,'School CFR'!$J$2)</f>
        <v>0</v>
      </c>
      <c r="K43" s="295" t="e">
        <f>SUMIF(#REF!,'School CFR'!A43,#REF!)</f>
        <v>#REF!</v>
      </c>
      <c r="L43" s="295">
        <f>SUMIFS(PPG!$F$20:$F$160,PPG!$C$20:$C$160,'School CFR'!A43,PPG!$K$20:$K$160,'School CFR'!$L$2)</f>
        <v>20775</v>
      </c>
      <c r="M43" s="294">
        <f>SUMIFS(COVID!$F$20:$F$109,COVID!$C$20:$C$109,'School CFR'!A43,COVID!$K$20:$K$109,'School CFR'!$M$2)+SUMIFS(GRANTS!$F$20:$F$220,GRANTS!$C$20:$C$220,'School CFR'!A43,GRANTS!$K$20:$K$220,'School CFR'!$M$2)</f>
        <v>580</v>
      </c>
      <c r="N43" s="297">
        <f>SUMIFS(GRANTS!$F$20:$F$220,GRANTS!$C$20:$C$220,'School CFR'!A43,GRANTS!$K$20:$K$220,'School CFR'!$N$2)</f>
        <v>0</v>
      </c>
    </row>
    <row r="44" spans="1:14" x14ac:dyDescent="0.25">
      <c r="A44" s="301">
        <v>3022042</v>
      </c>
      <c r="B44" s="245" t="s">
        <v>1006</v>
      </c>
      <c r="C44" s="303" t="e">
        <f>SUMIF(APT!$C$20:$C$100,'School CFR'!A44,APT!$AG$20:$AG$100)+SUMIF(HNPlaces!$C$20:$C$34,'School CFR'!A44,HNPlaces!$AI$20:$AI$34)+SUMIF(TPG!$C$20:$C$133,'School CFR'!A44,TPG!#REF!)</f>
        <v>#REF!</v>
      </c>
      <c r="D44" s="303">
        <f>SUMIF(POST16!$C$20:$C$26,'School CFR'!A44,POST16!$AI$20:$AI$26)</f>
        <v>0</v>
      </c>
      <c r="E44" s="303" t="e">
        <f>SUMIF(#REF!,'School CFR'!A44,#REF!)</f>
        <v>#REF!</v>
      </c>
      <c r="F44" s="303">
        <f>SUMIF(PPG!$C$20:$C$160,'School CFR'!A44,PPG!$AG$20:$AG$160)</f>
        <v>8656.25</v>
      </c>
      <c r="G44" s="303" t="e">
        <f>SUMIFS(GRANTS!#REF!,GRANTS!$C$20:$C$220,'School CFR'!A44,GRANTS!$K$20:$K$220,'School CFR'!$G$2)</f>
        <v>#REF!</v>
      </c>
      <c r="H44" s="303" t="e">
        <f>SUMIFS(GRANTS!#REF!,GRANTS!$C$20:$C$220,'School CFR'!A44,GRANTS!$K$20:$K$220,'School CFR'!$H$2)</f>
        <v>#REF!</v>
      </c>
      <c r="I44" s="295">
        <f>SUMIFS(APT!$F$20:$F$100,APT!$C$20:$C$100,'School CFR'!A44,APT!$K$20:$K$100,'School CFR'!$I$2)+(SUMIFS(HNPlaces!$F$20:$F$34,HNPlaces!$C$20:$C$34,'School CFR'!A44,HNPlaces!$K$20:$K$34,'School CFR'!$I$2))+(SUMIFS(TPG!$F$20:$F$133,TPG!$C$20:$C$133,'School CFR'!A44,TPG!$K$20:$K$133,'School CFR'!$I$2))</f>
        <v>1868605.8127714398</v>
      </c>
      <c r="J44" s="294">
        <f>SUMIFS(HNPlaces!$F$20:$F$34,HNPlaces!$C$20:$C$34,'School CFR'!A44,HNPlaces!$K$20:$K$34,'School CFR'!$J$2)+SUMIFS(POST16!$F$20:$F$26,POST16!$C$20:$C$26,'School CFR'!A44,POST16!$K$20:$K$26,'School CFR'!$J$2)</f>
        <v>0</v>
      </c>
      <c r="K44" s="295" t="e">
        <f>SUMIF(#REF!,'School CFR'!A44,#REF!)</f>
        <v>#REF!</v>
      </c>
      <c r="L44" s="295">
        <f>SUMIFS(PPG!$F$20:$F$160,PPG!$C$20:$C$160,'School CFR'!A44,PPG!$K$20:$K$160,'School CFR'!$L$2)</f>
        <v>34625</v>
      </c>
      <c r="M44" s="294">
        <f>SUMIFS(COVID!$F$20:$F$109,COVID!$C$20:$C$109,'School CFR'!A44,COVID!$K$20:$K$109,'School CFR'!$M$2)+SUMIFS(GRANTS!$F$20:$F$220,GRANTS!$C$20:$C$220,'School CFR'!A44,GRANTS!$K$20:$K$220,'School CFR'!$M$2)</f>
        <v>1268.75</v>
      </c>
      <c r="N44" s="297">
        <f>SUMIFS(GRANTS!$F$20:$F$220,GRANTS!$C$20:$C$220,'School CFR'!A44,GRANTS!$K$20:$K$220,'School CFR'!$N$2)</f>
        <v>8758.75</v>
      </c>
    </row>
    <row r="45" spans="1:14" x14ac:dyDescent="0.25">
      <c r="A45" s="301">
        <v>3022044</v>
      </c>
      <c r="B45" s="245" t="s">
        <v>1007</v>
      </c>
      <c r="C45" s="303" t="e">
        <f>SUMIF(APT!$C$20:$C$100,'School CFR'!A45,APT!$AG$20:$AG$100)+SUMIF(HNPlaces!$C$20:$C$34,'School CFR'!A45,HNPlaces!$AI$20:$AI$34)+SUMIF(TPG!$C$20:$C$133,'School CFR'!A45,TPG!#REF!)</f>
        <v>#REF!</v>
      </c>
      <c r="D45" s="303">
        <f>SUMIF(POST16!$C$20:$C$26,'School CFR'!A45,POST16!$AI$20:$AI$26)</f>
        <v>0</v>
      </c>
      <c r="E45" s="303" t="e">
        <f>SUMIF(#REF!,'School CFR'!A45,#REF!)</f>
        <v>#REF!</v>
      </c>
      <c r="F45" s="303">
        <f>SUMIF(PPG!$C$20:$C$160,'School CFR'!A45,PPG!$AG$20:$AG$160)</f>
        <v>17312.5</v>
      </c>
      <c r="G45" s="303" t="e">
        <f>SUMIFS(GRANTS!#REF!,GRANTS!$C$20:$C$220,'School CFR'!A45,GRANTS!$K$20:$K$220,'School CFR'!$G$2)</f>
        <v>#REF!</v>
      </c>
      <c r="H45" s="303" t="e">
        <f>SUMIFS(GRANTS!#REF!,GRANTS!$C$20:$C$220,'School CFR'!A45,GRANTS!$K$20:$K$220,'School CFR'!$H$2)</f>
        <v>#REF!</v>
      </c>
      <c r="I45" s="295">
        <f>SUMIFS(APT!$F$20:$F$100,APT!$C$20:$C$100,'School CFR'!A45,APT!$K$20:$K$100,'School CFR'!$I$2)+(SUMIFS(HNPlaces!$F$20:$F$34,HNPlaces!$C$20:$C$34,'School CFR'!A45,HNPlaces!$K$20:$K$34,'School CFR'!$I$2))+(SUMIFS(TPG!$F$20:$F$133,TPG!$C$20:$C$133,'School CFR'!A45,TPG!$K$20:$K$133,'School CFR'!$I$2))</f>
        <v>1719378.9747337901</v>
      </c>
      <c r="J45" s="294">
        <f>SUMIFS(HNPlaces!$F$20:$F$34,HNPlaces!$C$20:$C$34,'School CFR'!A45,HNPlaces!$K$20:$K$34,'School CFR'!$J$2)+SUMIFS(POST16!$F$20:$F$26,POST16!$C$20:$C$26,'School CFR'!A45,POST16!$K$20:$K$26,'School CFR'!$J$2)</f>
        <v>0</v>
      </c>
      <c r="K45" s="295" t="e">
        <f>SUMIF(#REF!,'School CFR'!A45,#REF!)</f>
        <v>#REF!</v>
      </c>
      <c r="L45" s="295">
        <f>SUMIFS(PPG!$F$20:$F$160,PPG!$C$20:$C$160,'School CFR'!A45,PPG!$K$20:$K$160,'School CFR'!$L$2)</f>
        <v>69250</v>
      </c>
      <c r="M45" s="294">
        <f>SUMIFS(COVID!$F$20:$F$109,COVID!$C$20:$C$109,'School CFR'!A45,COVID!$K$20:$K$109,'School CFR'!$M$2)+SUMIFS(GRANTS!$F$20:$F$220,GRANTS!$C$20:$C$220,'School CFR'!A45,GRANTS!$K$20:$K$220,'School CFR'!$M$2)</f>
        <v>1196.25</v>
      </c>
      <c r="N45" s="297">
        <f>SUMIFS(GRANTS!$F$20:$F$220,GRANTS!$C$20:$C$220,'School CFR'!A45,GRANTS!$K$20:$K$220,'School CFR'!$N$2)</f>
        <v>7903.75</v>
      </c>
    </row>
    <row r="46" spans="1:14" x14ac:dyDescent="0.25">
      <c r="A46" s="301">
        <v>3022043</v>
      </c>
      <c r="B46" s="245" t="s">
        <v>1008</v>
      </c>
      <c r="C46" s="303" t="e">
        <f>SUMIF(APT!$C$20:$C$100,'School CFR'!A46,APT!$AG$20:$AG$100)+SUMIF(HNPlaces!$C$20:$C$34,'School CFR'!A46,HNPlaces!$AI$20:$AI$34)+SUMIF(TPG!$C$20:$C$133,'School CFR'!A46,TPG!#REF!)</f>
        <v>#REF!</v>
      </c>
      <c r="D46" s="303">
        <f>SUMIF(POST16!$C$20:$C$26,'School CFR'!A46,POST16!$AI$20:$AI$26)</f>
        <v>0</v>
      </c>
      <c r="E46" s="303" t="e">
        <f>SUMIF(#REF!,'School CFR'!A46,#REF!)</f>
        <v>#REF!</v>
      </c>
      <c r="F46" s="303">
        <f>SUMIF(PPG!$C$20:$C$160,'School CFR'!A46,PPG!$AG$20:$AG$160)</f>
        <v>29777.5</v>
      </c>
      <c r="G46" s="303" t="e">
        <f>SUMIFS(GRANTS!#REF!,GRANTS!$C$20:$C$220,'School CFR'!A46,GRANTS!$K$20:$K$220,'School CFR'!$G$2)</f>
        <v>#REF!</v>
      </c>
      <c r="H46" s="303" t="e">
        <f>SUMIFS(GRANTS!#REF!,GRANTS!$C$20:$C$220,'School CFR'!A46,GRANTS!$K$20:$K$220,'School CFR'!$H$2)</f>
        <v>#REF!</v>
      </c>
      <c r="I46" s="295">
        <f>SUMIFS(APT!$F$20:$F$100,APT!$C$20:$C$100,'School CFR'!A46,APT!$K$20:$K$100,'School CFR'!$I$2)+(SUMIFS(HNPlaces!$F$20:$F$34,HNPlaces!$C$20:$C$34,'School CFR'!A46,HNPlaces!$K$20:$K$34,'School CFR'!$I$2))+(SUMIFS(TPG!$F$20:$F$133,TPG!$C$20:$C$133,'School CFR'!A46,TPG!$K$20:$K$133,'School CFR'!$I$2))</f>
        <v>2010808.4736111111</v>
      </c>
      <c r="J46" s="294">
        <f>SUMIFS(HNPlaces!$F$20:$F$34,HNPlaces!$C$20:$C$34,'School CFR'!A46,HNPlaces!$K$20:$K$34,'School CFR'!$J$2)+SUMIFS(POST16!$F$20:$F$26,POST16!$C$20:$C$26,'School CFR'!A46,POST16!$K$20:$K$26,'School CFR'!$J$2)</f>
        <v>0</v>
      </c>
      <c r="K46" s="295" t="e">
        <f>SUMIF(#REF!,'School CFR'!A46,#REF!)</f>
        <v>#REF!</v>
      </c>
      <c r="L46" s="295">
        <f>SUMIFS(PPG!$F$20:$F$160,PPG!$C$20:$C$160,'School CFR'!A46,PPG!$K$20:$K$160,'School CFR'!$L$2)</f>
        <v>119110</v>
      </c>
      <c r="M46" s="294">
        <f>SUMIFS(COVID!$F$20:$F$109,COVID!$C$20:$C$109,'School CFR'!A46,COVID!$K$20:$K$109,'School CFR'!$M$2)+SUMIFS(GRANTS!$F$20:$F$220,GRANTS!$C$20:$C$220,'School CFR'!A46,GRANTS!$K$20:$K$220,'School CFR'!$M$2)</f>
        <v>3371.25</v>
      </c>
      <c r="N46" s="297">
        <f>SUMIFS(GRANTS!$F$20:$F$220,GRANTS!$C$20:$C$220,'School CFR'!A46,GRANTS!$K$20:$K$220,'School CFR'!$N$2)</f>
        <v>8961.25</v>
      </c>
    </row>
    <row r="47" spans="1:14" x14ac:dyDescent="0.25">
      <c r="A47" s="301">
        <v>3022053</v>
      </c>
      <c r="B47" s="245" t="s">
        <v>1009</v>
      </c>
      <c r="C47" s="303" t="e">
        <f>SUMIF(APT!$C$20:$C$100,'School CFR'!A47,APT!$AG$20:$AG$100)+SUMIF(HNPlaces!$C$20:$C$34,'School CFR'!A47,HNPlaces!$AI$20:$AI$34)+SUMIF(TPG!$C$20:$C$133,'School CFR'!A47,TPG!#REF!)</f>
        <v>#REF!</v>
      </c>
      <c r="D47" s="303">
        <f>SUMIF(POST16!$C$20:$C$26,'School CFR'!A47,POST16!$AI$20:$AI$26)</f>
        <v>0</v>
      </c>
      <c r="E47" s="303" t="e">
        <f>SUMIF(#REF!,'School CFR'!A47,#REF!)</f>
        <v>#REF!</v>
      </c>
      <c r="F47" s="303">
        <f>SUMIF(PPG!$C$20:$C$160,'School CFR'!A47,PPG!$AG$20:$AG$160)</f>
        <v>1385</v>
      </c>
      <c r="G47" s="303" t="e">
        <f>SUMIFS(GRANTS!#REF!,GRANTS!$C$20:$C$220,'School CFR'!A47,GRANTS!$K$20:$K$220,'School CFR'!$G$2)</f>
        <v>#REF!</v>
      </c>
      <c r="H47" s="303" t="e">
        <f>SUMIFS(GRANTS!#REF!,GRANTS!$C$20:$C$220,'School CFR'!A47,GRANTS!$K$20:$K$220,'School CFR'!$H$2)</f>
        <v>#REF!</v>
      </c>
      <c r="I47" s="295">
        <f>SUMIFS(APT!$F$20:$F$100,APT!$C$20:$C$100,'School CFR'!A47,APT!$K$20:$K$100,'School CFR'!$I$2)+(SUMIFS(HNPlaces!$F$20:$F$34,HNPlaces!$C$20:$C$34,'School CFR'!A47,HNPlaces!$K$20:$K$34,'School CFR'!$I$2))+(SUMIFS(TPG!$F$20:$F$133,TPG!$C$20:$C$133,'School CFR'!A47,TPG!$K$20:$K$133,'School CFR'!$I$2))</f>
        <v>963760.09072387731</v>
      </c>
      <c r="J47" s="294">
        <f>SUMIFS(HNPlaces!$F$20:$F$34,HNPlaces!$C$20:$C$34,'School CFR'!A47,HNPlaces!$K$20:$K$34,'School CFR'!$J$2)+SUMIFS(POST16!$F$20:$F$26,POST16!$C$20:$C$26,'School CFR'!A47,POST16!$K$20:$K$26,'School CFR'!$J$2)</f>
        <v>0</v>
      </c>
      <c r="K47" s="295" t="e">
        <f>SUMIF(#REF!,'School CFR'!A47,#REF!)</f>
        <v>#REF!</v>
      </c>
      <c r="L47" s="295">
        <f>SUMIFS(PPG!$F$20:$F$160,PPG!$C$20:$C$160,'School CFR'!A47,PPG!$K$20:$K$160,'School CFR'!$L$2)</f>
        <v>5540</v>
      </c>
      <c r="M47" s="294">
        <f>SUMIFS(COVID!$F$20:$F$109,COVID!$C$20:$C$109,'School CFR'!A47,COVID!$K$20:$K$109,'School CFR'!$M$2)+SUMIFS(GRANTS!$F$20:$F$220,GRANTS!$C$20:$C$220,'School CFR'!A47,GRANTS!$K$20:$K$220,'School CFR'!$M$2)</f>
        <v>500</v>
      </c>
      <c r="N47" s="297">
        <f>SUMIFS(GRANTS!$F$20:$F$220,GRANTS!$C$20:$C$220,'School CFR'!A47,GRANTS!$K$20:$K$220,'School CFR'!$N$2)</f>
        <v>0</v>
      </c>
    </row>
    <row r="48" spans="1:14" x14ac:dyDescent="0.25">
      <c r="A48" s="301">
        <v>3022045</v>
      </c>
      <c r="B48" s="245" t="s">
        <v>1010</v>
      </c>
      <c r="C48" s="303" t="e">
        <f>SUMIF(APT!$C$20:$C$100,'School CFR'!A48,APT!$AG$20:$AG$100)+SUMIF(HNPlaces!$C$20:$C$34,'School CFR'!A48,HNPlaces!$AI$20:$AI$34)+SUMIF(TPG!$C$20:$C$133,'School CFR'!A48,TPG!#REF!)</f>
        <v>#REF!</v>
      </c>
      <c r="D48" s="303">
        <f>SUMIF(POST16!$C$20:$C$26,'School CFR'!A48,POST16!$AI$20:$AI$26)</f>
        <v>0</v>
      </c>
      <c r="E48" s="303" t="e">
        <f>SUMIF(#REF!,'School CFR'!A48,#REF!)</f>
        <v>#REF!</v>
      </c>
      <c r="F48" s="303">
        <f>SUMIF(PPG!$C$20:$C$160,'School CFR'!A48,PPG!$AG$20:$AG$160)</f>
        <v>11772.5</v>
      </c>
      <c r="G48" s="303" t="e">
        <f>SUMIFS(GRANTS!#REF!,GRANTS!$C$20:$C$220,'School CFR'!A48,GRANTS!$K$20:$K$220,'School CFR'!$G$2)</f>
        <v>#REF!</v>
      </c>
      <c r="H48" s="303" t="e">
        <f>SUMIFS(GRANTS!#REF!,GRANTS!$C$20:$C$220,'School CFR'!A48,GRANTS!$K$20:$K$220,'School CFR'!$H$2)</f>
        <v>#REF!</v>
      </c>
      <c r="I48" s="295">
        <f>SUMIFS(APT!$F$20:$F$100,APT!$C$20:$C$100,'School CFR'!A48,APT!$K$20:$K$100,'School CFR'!$I$2)+(SUMIFS(HNPlaces!$F$20:$F$34,HNPlaces!$C$20:$C$34,'School CFR'!A48,HNPlaces!$K$20:$K$34,'School CFR'!$I$2))+(SUMIFS(TPG!$F$20:$F$133,TPG!$C$20:$C$133,'School CFR'!A48,TPG!$K$20:$K$133,'School CFR'!$I$2))</f>
        <v>1160047.7008014217</v>
      </c>
      <c r="J48" s="294">
        <f>SUMIFS(HNPlaces!$F$20:$F$34,HNPlaces!$C$20:$C$34,'School CFR'!A48,HNPlaces!$K$20:$K$34,'School CFR'!$J$2)+SUMIFS(POST16!$F$20:$F$26,POST16!$C$20:$C$26,'School CFR'!A48,POST16!$K$20:$K$26,'School CFR'!$J$2)</f>
        <v>0</v>
      </c>
      <c r="K48" s="295" t="e">
        <f>SUMIF(#REF!,'School CFR'!A48,#REF!)</f>
        <v>#REF!</v>
      </c>
      <c r="L48" s="295">
        <f>SUMIFS(PPG!$F$20:$F$160,PPG!$C$20:$C$160,'School CFR'!A48,PPG!$K$20:$K$160,'School CFR'!$L$2)</f>
        <v>47090</v>
      </c>
      <c r="M48" s="294">
        <f>SUMIFS(COVID!$F$20:$F$109,COVID!$C$20:$C$109,'School CFR'!A48,COVID!$K$20:$K$109,'School CFR'!$M$2)+SUMIFS(GRANTS!$F$20:$F$220,GRANTS!$C$20:$C$220,'School CFR'!A48,GRANTS!$K$20:$K$220,'School CFR'!$M$2)</f>
        <v>1667.5</v>
      </c>
      <c r="N48" s="297">
        <f>SUMIFS(GRANTS!$F$20:$F$220,GRANTS!$C$20:$C$220,'School CFR'!A48,GRANTS!$K$20:$K$220,'School CFR'!$N$2)</f>
        <v>6738.25</v>
      </c>
    </row>
    <row r="49" spans="1:14" x14ac:dyDescent="0.25">
      <c r="A49" s="301">
        <v>3022077</v>
      </c>
      <c r="B49" s="245" t="s">
        <v>1011</v>
      </c>
      <c r="C49" s="303" t="e">
        <f>SUMIF(APT!$C$20:$C$100,'School CFR'!A49,APT!$AG$20:$AG$100)+SUMIF(HNPlaces!$C$20:$C$34,'School CFR'!A49,HNPlaces!$AI$20:$AI$34)+SUMIF(TPG!$C$20:$C$133,'School CFR'!A49,TPG!#REF!)</f>
        <v>#REF!</v>
      </c>
      <c r="D49" s="303">
        <f>SUMIF(POST16!$C$20:$C$26,'School CFR'!A49,POST16!$AI$20:$AI$26)</f>
        <v>0</v>
      </c>
      <c r="E49" s="303" t="e">
        <f>SUMIF(#REF!,'School CFR'!A49,#REF!)</f>
        <v>#REF!</v>
      </c>
      <c r="F49" s="303">
        <f>SUMIF(PPG!$C$20:$C$160,'School CFR'!A49,PPG!$AG$20:$AG$160)</f>
        <v>141962.5</v>
      </c>
      <c r="G49" s="303" t="e">
        <f>SUMIFS(GRANTS!#REF!,GRANTS!$C$20:$C$220,'School CFR'!A49,GRANTS!$K$20:$K$220,'School CFR'!$G$2)</f>
        <v>#REF!</v>
      </c>
      <c r="H49" s="303" t="e">
        <f>SUMIFS(GRANTS!#REF!,GRANTS!$C$20:$C$220,'School CFR'!A49,GRANTS!$K$20:$K$220,'School CFR'!$H$2)</f>
        <v>#REF!</v>
      </c>
      <c r="I49" s="295">
        <f>SUMIFS(APT!$F$20:$F$100,APT!$C$20:$C$100,'School CFR'!A49,APT!$K$20:$K$100,'School CFR'!$I$2)+(SUMIFS(HNPlaces!$F$20:$F$34,HNPlaces!$C$20:$C$34,'School CFR'!A49,HNPlaces!$K$20:$K$34,'School CFR'!$I$2))+(SUMIFS(TPG!$F$20:$F$133,TPG!$C$20:$C$133,'School CFR'!A49,TPG!$K$20:$K$133,'School CFR'!$I$2))</f>
        <v>5031852.2345012864</v>
      </c>
      <c r="J49" s="294">
        <f>SUMIFS(HNPlaces!$F$20:$F$34,HNPlaces!$C$20:$C$34,'School CFR'!A49,HNPlaces!$K$20:$K$34,'School CFR'!$J$2)+SUMIFS(POST16!$F$20:$F$26,POST16!$C$20:$C$26,'School CFR'!A49,POST16!$K$20:$K$26,'School CFR'!$J$2)</f>
        <v>0</v>
      </c>
      <c r="K49" s="295" t="e">
        <f>SUMIF(#REF!,'School CFR'!A49,#REF!)</f>
        <v>#REF!</v>
      </c>
      <c r="L49" s="295">
        <f>SUMIFS(PPG!$F$20:$F$160,PPG!$C$20:$C$160,'School CFR'!A49,PPG!$K$20:$K$160,'School CFR'!$L$2)</f>
        <v>567850</v>
      </c>
      <c r="M49" s="294">
        <f>SUMIFS(COVID!$F$20:$F$109,COVID!$C$20:$C$109,'School CFR'!A49,COVID!$K$20:$K$109,'School CFR'!$M$2)+SUMIFS(GRANTS!$F$20:$F$220,GRANTS!$C$20:$C$220,'School CFR'!A49,GRANTS!$K$20:$K$220,'School CFR'!$M$2)</f>
        <v>16411</v>
      </c>
      <c r="N49" s="297">
        <f>SUMIFS(GRANTS!$F$20:$F$220,GRANTS!$C$20:$C$220,'School CFR'!A49,GRANTS!$K$20:$K$220,'School CFR'!$N$2)</f>
        <v>14626.75</v>
      </c>
    </row>
    <row r="50" spans="1:14" x14ac:dyDescent="0.25">
      <c r="A50" s="301">
        <v>3025201</v>
      </c>
      <c r="B50" s="245" t="s">
        <v>1012</v>
      </c>
      <c r="C50" s="303" t="e">
        <f>SUMIF(APT!$C$20:$C$100,'School CFR'!A50,APT!$AG$20:$AG$100)+SUMIF(HNPlaces!$C$20:$C$34,'School CFR'!A50,HNPlaces!$AI$20:$AI$34)+SUMIF(TPG!$C$20:$C$133,'School CFR'!A50,TPG!#REF!)</f>
        <v>#REF!</v>
      </c>
      <c r="D50" s="303">
        <f>SUMIF(POST16!$C$20:$C$26,'School CFR'!A50,POST16!$AI$20:$AI$26)</f>
        <v>0</v>
      </c>
      <c r="E50" s="303" t="e">
        <f>SUMIF(#REF!,'School CFR'!A50,#REF!)</f>
        <v>#REF!</v>
      </c>
      <c r="F50" s="303">
        <f>SUMIF(PPG!$C$20:$C$160,'School CFR'!A50,PPG!$AG$20:$AG$160)</f>
        <v>31162.5</v>
      </c>
      <c r="G50" s="303" t="e">
        <f>SUMIFS(GRANTS!#REF!,GRANTS!$C$20:$C$220,'School CFR'!A50,GRANTS!$K$20:$K$220,'School CFR'!$G$2)</f>
        <v>#REF!</v>
      </c>
      <c r="H50" s="303" t="e">
        <f>SUMIFS(GRANTS!#REF!,GRANTS!$C$20:$C$220,'School CFR'!A50,GRANTS!$K$20:$K$220,'School CFR'!$H$2)</f>
        <v>#REF!</v>
      </c>
      <c r="I50" s="295">
        <f>SUMIFS(APT!$F$20:$F$100,APT!$C$20:$C$100,'School CFR'!A50,APT!$K$20:$K$100,'School CFR'!$I$2)+(SUMIFS(HNPlaces!$F$20:$F$34,HNPlaces!$C$20:$C$34,'School CFR'!A50,HNPlaces!$K$20:$K$34,'School CFR'!$I$2))+(SUMIFS(TPG!$F$20:$F$133,TPG!$C$20:$C$133,'School CFR'!A50,TPG!$K$20:$K$133,'School CFR'!$I$2))</f>
        <v>2022792.4752373598</v>
      </c>
      <c r="J50" s="294">
        <f>SUMIFS(HNPlaces!$F$20:$F$34,HNPlaces!$C$20:$C$34,'School CFR'!A50,HNPlaces!$K$20:$K$34,'School CFR'!$J$2)+SUMIFS(POST16!$F$20:$F$26,POST16!$C$20:$C$26,'School CFR'!A50,POST16!$K$20:$K$26,'School CFR'!$J$2)</f>
        <v>0</v>
      </c>
      <c r="K50" s="295" t="e">
        <f>SUMIF(#REF!,'School CFR'!A50,#REF!)</f>
        <v>#REF!</v>
      </c>
      <c r="L50" s="295">
        <f>SUMIFS(PPG!$F$20:$F$160,PPG!$C$20:$C$160,'School CFR'!A50,PPG!$K$20:$K$160,'School CFR'!$L$2)</f>
        <v>124650</v>
      </c>
      <c r="M50" s="294">
        <f>SUMIFS(COVID!$F$20:$F$109,COVID!$C$20:$C$109,'School CFR'!A50,COVID!$K$20:$K$109,'School CFR'!$M$2)+SUMIFS(GRANTS!$F$20:$F$220,GRANTS!$C$20:$C$220,'School CFR'!A50,GRANTS!$K$20:$K$220,'School CFR'!$M$2)</f>
        <v>2863.75</v>
      </c>
      <c r="N50" s="297">
        <f>SUMIFS(GRANTS!$F$20:$F$220,GRANTS!$C$20:$C$220,'School CFR'!A50,GRANTS!$K$20:$K$220,'School CFR'!$N$2)</f>
        <v>8449.3799999999992</v>
      </c>
    </row>
    <row r="51" spans="1:14" x14ac:dyDescent="0.25">
      <c r="A51" s="301">
        <v>3023501</v>
      </c>
      <c r="B51" s="245" t="s">
        <v>1013</v>
      </c>
      <c r="C51" s="303" t="e">
        <f>SUMIF(APT!$C$20:$C$100,'School CFR'!A51,APT!$AG$20:$AG$100)+SUMIF(HNPlaces!$C$20:$C$34,'School CFR'!A51,HNPlaces!$AI$20:$AI$34)+SUMIF(TPG!$C$20:$C$133,'School CFR'!A51,TPG!#REF!)</f>
        <v>#REF!</v>
      </c>
      <c r="D51" s="303">
        <f>SUMIF(POST16!$C$20:$C$26,'School CFR'!A51,POST16!$AI$20:$AI$26)</f>
        <v>0</v>
      </c>
      <c r="E51" s="303" t="e">
        <f>SUMIF(#REF!,'School CFR'!A51,#REF!)</f>
        <v>#REF!</v>
      </c>
      <c r="F51" s="303">
        <f>SUMIF(PPG!$C$20:$C$160,'School CFR'!A51,PPG!$AG$20:$AG$160)</f>
        <v>11772.5</v>
      </c>
      <c r="G51" s="303" t="e">
        <f>SUMIFS(GRANTS!#REF!,GRANTS!$C$20:$C$220,'School CFR'!A51,GRANTS!$K$20:$K$220,'School CFR'!$G$2)</f>
        <v>#REF!</v>
      </c>
      <c r="H51" s="303" t="e">
        <f>SUMIFS(GRANTS!#REF!,GRANTS!$C$20:$C$220,'School CFR'!A51,GRANTS!$K$20:$K$220,'School CFR'!$H$2)</f>
        <v>#REF!</v>
      </c>
      <c r="I51" s="295">
        <f>SUMIFS(APT!$F$20:$F$100,APT!$C$20:$C$100,'School CFR'!A51,APT!$K$20:$K$100,'School CFR'!$I$2)+(SUMIFS(HNPlaces!$F$20:$F$34,HNPlaces!$C$20:$C$34,'School CFR'!A51,HNPlaces!$K$20:$K$34,'School CFR'!$I$2))+(SUMIFS(TPG!$F$20:$F$133,TPG!$C$20:$C$133,'School CFR'!A51,TPG!$K$20:$K$133,'School CFR'!$I$2))</f>
        <v>1022982.7664834973</v>
      </c>
      <c r="J51" s="294">
        <f>SUMIFS(HNPlaces!$F$20:$F$34,HNPlaces!$C$20:$C$34,'School CFR'!A51,HNPlaces!$K$20:$K$34,'School CFR'!$J$2)+SUMIFS(POST16!$F$20:$F$26,POST16!$C$20:$C$26,'School CFR'!A51,POST16!$K$20:$K$26,'School CFR'!$J$2)</f>
        <v>0</v>
      </c>
      <c r="K51" s="295" t="e">
        <f>SUMIF(#REF!,'School CFR'!A51,#REF!)</f>
        <v>#REF!</v>
      </c>
      <c r="L51" s="295">
        <f>SUMIFS(PPG!$F$20:$F$160,PPG!$C$20:$C$160,'School CFR'!A51,PPG!$K$20:$K$160,'School CFR'!$L$2)</f>
        <v>47090</v>
      </c>
      <c r="M51" s="294">
        <f>SUMIFS(COVID!$F$20:$F$109,COVID!$C$20:$C$109,'School CFR'!A51,COVID!$K$20:$K$109,'School CFR'!$M$2)+SUMIFS(GRANTS!$F$20:$F$220,GRANTS!$C$20:$C$220,'School CFR'!A51,GRANTS!$K$20:$K$220,'School CFR'!$M$2)</f>
        <v>1232.5</v>
      </c>
      <c r="N51" s="297">
        <f>SUMIFS(GRANTS!$F$20:$F$220,GRANTS!$C$20:$C$220,'School CFR'!A51,GRANTS!$K$20:$K$220,'School CFR'!$N$2)</f>
        <v>0</v>
      </c>
    </row>
    <row r="52" spans="1:14" x14ac:dyDescent="0.25">
      <c r="A52" s="301">
        <v>3022078</v>
      </c>
      <c r="B52" s="245" t="s">
        <v>1014</v>
      </c>
      <c r="C52" s="303" t="e">
        <f>SUMIF(APT!$C$20:$C$100,'School CFR'!A52,APT!$AG$20:$AG$100)+SUMIF(HNPlaces!$C$20:$C$34,'School CFR'!A52,HNPlaces!$AI$20:$AI$34)+SUMIF(TPG!$C$20:$C$133,'School CFR'!A52,TPG!#REF!)</f>
        <v>#REF!</v>
      </c>
      <c r="D52" s="303">
        <f>SUMIF(POST16!$C$20:$C$26,'School CFR'!A52,POST16!$AI$20:$AI$26)</f>
        <v>0</v>
      </c>
      <c r="E52" s="303" t="e">
        <f>SUMIF(#REF!,'School CFR'!A52,#REF!)</f>
        <v>#REF!</v>
      </c>
      <c r="F52" s="303">
        <f>SUMIF(PPG!$C$20:$C$160,'School CFR'!A52,PPG!$AG$20:$AG$160)</f>
        <v>7617.5</v>
      </c>
      <c r="G52" s="303" t="e">
        <f>SUMIFS(GRANTS!#REF!,GRANTS!$C$20:$C$220,'School CFR'!A52,GRANTS!$K$20:$K$220,'School CFR'!$G$2)</f>
        <v>#REF!</v>
      </c>
      <c r="H52" s="303" t="e">
        <f>SUMIFS(GRANTS!#REF!,GRANTS!$C$20:$C$220,'School CFR'!A52,GRANTS!$K$20:$K$220,'School CFR'!$H$2)</f>
        <v>#REF!</v>
      </c>
      <c r="I52" s="295">
        <f>SUMIFS(APT!$F$20:$F$100,APT!$C$20:$C$100,'School CFR'!A52,APT!$K$20:$K$100,'School CFR'!$I$2)+(SUMIFS(HNPlaces!$F$20:$F$34,HNPlaces!$C$20:$C$34,'School CFR'!A52,HNPlaces!$K$20:$K$34,'School CFR'!$I$2))+(SUMIFS(TPG!$F$20:$F$133,TPG!$C$20:$C$133,'School CFR'!A52,TPG!$K$20:$K$133,'School CFR'!$I$2))</f>
        <v>1554293.0526196368</v>
      </c>
      <c r="J52" s="294">
        <f>SUMIFS(HNPlaces!$F$20:$F$34,HNPlaces!$C$20:$C$34,'School CFR'!A52,HNPlaces!$K$20:$K$34,'School CFR'!$J$2)+SUMIFS(POST16!$F$20:$F$26,POST16!$C$20:$C$26,'School CFR'!A52,POST16!$K$20:$K$26,'School CFR'!$J$2)</f>
        <v>0</v>
      </c>
      <c r="K52" s="295" t="e">
        <f>SUMIF(#REF!,'School CFR'!A52,#REF!)</f>
        <v>#REF!</v>
      </c>
      <c r="L52" s="295">
        <f>SUMIFS(PPG!$F$20:$F$160,PPG!$C$20:$C$160,'School CFR'!A52,PPG!$K$20:$K$160,'School CFR'!$L$2)</f>
        <v>30470</v>
      </c>
      <c r="M52" s="294">
        <f>SUMIFS(COVID!$F$20:$F$109,COVID!$C$20:$C$109,'School CFR'!A52,COVID!$K$20:$K$109,'School CFR'!$M$2)+SUMIFS(GRANTS!$F$20:$F$220,GRANTS!$C$20:$C$220,'School CFR'!A52,GRANTS!$K$20:$K$220,'School CFR'!$M$2)</f>
        <v>906.25</v>
      </c>
      <c r="N52" s="297">
        <f>SUMIFS(GRANTS!$F$20:$F$220,GRANTS!$C$20:$C$220,'School CFR'!A52,GRANTS!$K$20:$K$220,'School CFR'!$N$2)</f>
        <v>0</v>
      </c>
    </row>
    <row r="53" spans="1:14" x14ac:dyDescent="0.25">
      <c r="A53" s="301">
        <v>3022071</v>
      </c>
      <c r="B53" s="245" t="s">
        <v>1015</v>
      </c>
      <c r="C53" s="303" t="e">
        <f>SUMIF(APT!$C$20:$C$100,'School CFR'!A53,APT!$AG$20:$AG$100)+SUMIF(HNPlaces!$C$20:$C$34,'School CFR'!A53,HNPlaces!$AI$20:$AI$34)+SUMIF(TPG!$C$20:$C$133,'School CFR'!A53,TPG!#REF!)</f>
        <v>#REF!</v>
      </c>
      <c r="D53" s="303">
        <f>SUMIF(POST16!$C$20:$C$26,'School CFR'!A53,POST16!$AI$20:$AI$26)</f>
        <v>0</v>
      </c>
      <c r="E53" s="303" t="e">
        <f>SUMIF(#REF!,'School CFR'!A53,#REF!)</f>
        <v>#REF!</v>
      </c>
      <c r="F53" s="303">
        <f>SUMIF(PPG!$C$20:$C$160,'School CFR'!A53,PPG!$AG$20:$AG$160)</f>
        <v>12811.25</v>
      </c>
      <c r="G53" s="303" t="e">
        <f>SUMIFS(GRANTS!#REF!,GRANTS!$C$20:$C$220,'School CFR'!A53,GRANTS!$K$20:$K$220,'School CFR'!$G$2)</f>
        <v>#REF!</v>
      </c>
      <c r="H53" s="303" t="e">
        <f>SUMIFS(GRANTS!#REF!,GRANTS!$C$20:$C$220,'School CFR'!A53,GRANTS!$K$20:$K$220,'School CFR'!$H$2)</f>
        <v>#REF!</v>
      </c>
      <c r="I53" s="295">
        <f>SUMIFS(APT!$F$20:$F$100,APT!$C$20:$C$100,'School CFR'!A53,APT!$K$20:$K$100,'School CFR'!$I$2)+(SUMIFS(HNPlaces!$F$20:$F$34,HNPlaces!$C$20:$C$34,'School CFR'!A53,HNPlaces!$K$20:$K$34,'School CFR'!$I$2))+(SUMIFS(TPG!$F$20:$F$133,TPG!$C$20:$C$133,'School CFR'!A53,TPG!$K$20:$K$133,'School CFR'!$I$2))</f>
        <v>1001610.9099511864</v>
      </c>
      <c r="J53" s="294">
        <f>SUMIFS(HNPlaces!$F$20:$F$34,HNPlaces!$C$20:$C$34,'School CFR'!A53,HNPlaces!$K$20:$K$34,'School CFR'!$J$2)+SUMIFS(POST16!$F$20:$F$26,POST16!$C$20:$C$26,'School CFR'!A53,POST16!$K$20:$K$26,'School CFR'!$J$2)</f>
        <v>0</v>
      </c>
      <c r="K53" s="295" t="e">
        <f>SUMIF(#REF!,'School CFR'!A53,#REF!)</f>
        <v>#REF!</v>
      </c>
      <c r="L53" s="295">
        <f>SUMIFS(PPG!$F$20:$F$160,PPG!$C$20:$C$160,'School CFR'!A53,PPG!$K$20:$K$160,'School CFR'!$L$2)</f>
        <v>51245</v>
      </c>
      <c r="M53" s="294">
        <f>SUMIFS(COVID!$F$20:$F$109,COVID!$C$20:$C$109,'School CFR'!A53,COVID!$K$20:$K$109,'School CFR'!$M$2)+SUMIFS(GRANTS!$F$20:$F$220,GRANTS!$C$20:$C$220,'School CFR'!A53,GRANTS!$K$20:$K$220,'School CFR'!$M$2)</f>
        <v>1268.75</v>
      </c>
      <c r="N53" s="297">
        <f>SUMIFS(GRANTS!$F$20:$F$220,GRANTS!$C$20:$C$220,'School CFR'!A53,GRANTS!$K$20:$K$220,'School CFR'!$N$2)</f>
        <v>6416.5</v>
      </c>
    </row>
    <row r="54" spans="1:14" x14ac:dyDescent="0.25">
      <c r="A54" s="301">
        <v>3022072</v>
      </c>
      <c r="B54" s="245" t="s">
        <v>1016</v>
      </c>
      <c r="C54" s="303" t="e">
        <f>SUMIF(APT!$C$20:$C$100,'School CFR'!A54,APT!$AG$20:$AG$100)+SUMIF(HNPlaces!$C$20:$C$34,'School CFR'!A54,HNPlaces!$AI$20:$AI$34)+SUMIF(TPG!$C$20:$C$133,'School CFR'!A54,TPG!#REF!)</f>
        <v>#REF!</v>
      </c>
      <c r="D54" s="303">
        <f>SUMIF(POST16!$C$20:$C$26,'School CFR'!A54,POST16!$AI$20:$AI$26)</f>
        <v>0</v>
      </c>
      <c r="E54" s="303" t="e">
        <f>SUMIF(#REF!,'School CFR'!A54,#REF!)</f>
        <v>#REF!</v>
      </c>
      <c r="F54" s="303">
        <f>SUMIF(PPG!$C$20:$C$160,'School CFR'!A54,PPG!$AG$20:$AG$160)</f>
        <v>32547.5</v>
      </c>
      <c r="G54" s="303" t="e">
        <f>SUMIFS(GRANTS!#REF!,GRANTS!$C$20:$C$220,'School CFR'!A54,GRANTS!$K$20:$K$220,'School CFR'!$G$2)</f>
        <v>#REF!</v>
      </c>
      <c r="H54" s="303" t="e">
        <f>SUMIFS(GRANTS!#REF!,GRANTS!$C$20:$C$220,'School CFR'!A54,GRANTS!$K$20:$K$220,'School CFR'!$H$2)</f>
        <v>#REF!</v>
      </c>
      <c r="I54" s="295">
        <f>SUMIFS(APT!$F$20:$F$100,APT!$C$20:$C$100,'School CFR'!A54,APT!$K$20:$K$100,'School CFR'!$I$2)+(SUMIFS(HNPlaces!$F$20:$F$34,HNPlaces!$C$20:$C$34,'School CFR'!A54,HNPlaces!$K$20:$K$34,'School CFR'!$I$2))+(SUMIFS(TPG!$F$20:$F$133,TPG!$C$20:$C$133,'School CFR'!A54,TPG!$K$20:$K$133,'School CFR'!$I$2))</f>
        <v>1491282.357434954</v>
      </c>
      <c r="J54" s="294">
        <f>SUMIFS(HNPlaces!$F$20:$F$34,HNPlaces!$C$20:$C$34,'School CFR'!A54,HNPlaces!$K$20:$K$34,'School CFR'!$J$2)+SUMIFS(POST16!$F$20:$F$26,POST16!$C$20:$C$26,'School CFR'!A54,POST16!$K$20:$K$26,'School CFR'!$J$2)</f>
        <v>0</v>
      </c>
      <c r="K54" s="295" t="e">
        <f>SUMIF(#REF!,'School CFR'!A54,#REF!)</f>
        <v>#REF!</v>
      </c>
      <c r="L54" s="295">
        <f>SUMIFS(PPG!$F$20:$F$160,PPG!$C$20:$C$160,'School CFR'!A54,PPG!$K$20:$K$160,'School CFR'!$L$2)</f>
        <v>130190</v>
      </c>
      <c r="M54" s="294">
        <f>SUMIFS(COVID!$F$20:$F$109,COVID!$C$20:$C$109,'School CFR'!A54,COVID!$K$20:$K$109,'School CFR'!$M$2)+SUMIFS(GRANTS!$F$20:$F$220,GRANTS!$C$20:$C$220,'School CFR'!A54,GRANTS!$K$20:$K$220,'School CFR'!$M$2)</f>
        <v>4168.75</v>
      </c>
      <c r="N54" s="297">
        <f>SUMIFS(GRANTS!$F$20:$F$220,GRANTS!$C$20:$C$220,'School CFR'!A54,GRANTS!$K$20:$K$220,'School CFR'!$N$2)</f>
        <v>7543.75</v>
      </c>
    </row>
    <row r="55" spans="1:14" x14ac:dyDescent="0.25">
      <c r="A55" s="301">
        <v>3023512</v>
      </c>
      <c r="B55" s="245" t="s">
        <v>1017</v>
      </c>
      <c r="C55" s="303" t="e">
        <f>SUMIF(APT!$C$20:$C$100,'School CFR'!A55,APT!$AG$20:$AG$100)+SUMIF(HNPlaces!$C$20:$C$34,'School CFR'!A55,HNPlaces!$AI$20:$AI$34)+SUMIF(TPG!$C$20:$C$133,'School CFR'!A55,TPG!#REF!)</f>
        <v>#REF!</v>
      </c>
      <c r="D55" s="303">
        <f>SUMIF(POST16!$C$20:$C$26,'School CFR'!A55,POST16!$AI$20:$AI$26)</f>
        <v>0</v>
      </c>
      <c r="E55" s="303" t="e">
        <f>SUMIF(#REF!,'School CFR'!A55,#REF!)</f>
        <v>#REF!</v>
      </c>
      <c r="F55" s="303">
        <f>SUMIF(PPG!$C$20:$C$160,'School CFR'!A55,PPG!$AG$20:$AG$160)</f>
        <v>2423.75</v>
      </c>
      <c r="G55" s="303" t="e">
        <f>SUMIFS(GRANTS!#REF!,GRANTS!$C$20:$C$220,'School CFR'!A55,GRANTS!$K$20:$K$220,'School CFR'!$G$2)</f>
        <v>#REF!</v>
      </c>
      <c r="H55" s="303" t="e">
        <f>SUMIFS(GRANTS!#REF!,GRANTS!$C$20:$C$220,'School CFR'!A55,GRANTS!$K$20:$K$220,'School CFR'!$H$2)</f>
        <v>#REF!</v>
      </c>
      <c r="I55" s="295">
        <f>SUMIFS(APT!$F$20:$F$100,APT!$C$20:$C$100,'School CFR'!A55,APT!$K$20:$K$100,'School CFR'!$I$2)+(SUMIFS(HNPlaces!$F$20:$F$34,HNPlaces!$C$20:$C$34,'School CFR'!A55,HNPlaces!$K$20:$K$34,'School CFR'!$I$2))+(SUMIFS(TPG!$F$20:$F$133,TPG!$C$20:$C$133,'School CFR'!A55,TPG!$K$20:$K$133,'School CFR'!$I$2))</f>
        <v>1531484.1211363636</v>
      </c>
      <c r="J55" s="294">
        <f>SUMIFS(HNPlaces!$F$20:$F$34,HNPlaces!$C$20:$C$34,'School CFR'!A55,HNPlaces!$K$20:$K$34,'School CFR'!$J$2)+SUMIFS(POST16!$F$20:$F$26,POST16!$C$20:$C$26,'School CFR'!A55,POST16!$K$20:$K$26,'School CFR'!$J$2)</f>
        <v>0</v>
      </c>
      <c r="K55" s="295" t="e">
        <f>SUMIF(#REF!,'School CFR'!A55,#REF!)</f>
        <v>#REF!</v>
      </c>
      <c r="L55" s="295">
        <f>SUMIFS(PPG!$F$20:$F$160,PPG!$C$20:$C$160,'School CFR'!A55,PPG!$K$20:$K$160,'School CFR'!$L$2)</f>
        <v>9695</v>
      </c>
      <c r="M55" s="294">
        <f>SUMIFS(COVID!$F$20:$F$109,COVID!$C$20:$C$109,'School CFR'!A55,COVID!$K$20:$K$109,'School CFR'!$M$2)+SUMIFS(GRANTS!$F$20:$F$220,GRANTS!$C$20:$C$220,'School CFR'!A55,GRANTS!$K$20:$K$220,'School CFR'!$M$2)</f>
        <v>500</v>
      </c>
      <c r="N55" s="297">
        <f>SUMIFS(GRANTS!$F$20:$F$220,GRANTS!$C$20:$C$220,'School CFR'!A55,GRANTS!$K$20:$K$220,'School CFR'!$N$2)</f>
        <v>0</v>
      </c>
    </row>
    <row r="56" spans="1:14" x14ac:dyDescent="0.25">
      <c r="A56" s="301">
        <v>3023510</v>
      </c>
      <c r="B56" s="245" t="s">
        <v>1018</v>
      </c>
      <c r="C56" s="303" t="e">
        <f>SUMIF(APT!$C$20:$C$100,'School CFR'!A56,APT!$AG$20:$AG$100)+SUMIF(HNPlaces!$C$20:$C$34,'School CFR'!A56,HNPlaces!$AI$20:$AI$34)+SUMIF(TPG!$C$20:$C$133,'School CFR'!A56,TPG!#REF!)</f>
        <v>#REF!</v>
      </c>
      <c r="D56" s="303">
        <f>SUMIF(POST16!$C$20:$C$26,'School CFR'!A56,POST16!$AI$20:$AI$26)</f>
        <v>0</v>
      </c>
      <c r="E56" s="303" t="e">
        <f>SUMIF(#REF!,'School CFR'!A56,#REF!)</f>
        <v>#REF!</v>
      </c>
      <c r="F56" s="303">
        <f>SUMIF(PPG!$C$20:$C$160,'School CFR'!A56,PPG!$AG$20:$AG$160)</f>
        <v>16966.25</v>
      </c>
      <c r="G56" s="303" t="e">
        <f>SUMIFS(GRANTS!#REF!,GRANTS!$C$20:$C$220,'School CFR'!A56,GRANTS!$K$20:$K$220,'School CFR'!$G$2)</f>
        <v>#REF!</v>
      </c>
      <c r="H56" s="303" t="e">
        <f>SUMIFS(GRANTS!#REF!,GRANTS!$C$20:$C$220,'School CFR'!A56,GRANTS!$K$20:$K$220,'School CFR'!$H$2)</f>
        <v>#REF!</v>
      </c>
      <c r="I56" s="295">
        <f>SUMIFS(APT!$F$20:$F$100,APT!$C$20:$C$100,'School CFR'!A56,APT!$K$20:$K$100,'School CFR'!$I$2)+(SUMIFS(HNPlaces!$F$20:$F$34,HNPlaces!$C$20:$C$34,'School CFR'!A56,HNPlaces!$K$20:$K$34,'School CFR'!$I$2))+(SUMIFS(TPG!$F$20:$F$133,TPG!$C$20:$C$133,'School CFR'!A56,TPG!$K$20:$K$133,'School CFR'!$I$2))</f>
        <v>1705215.759080488</v>
      </c>
      <c r="J56" s="294">
        <f>SUMIFS(HNPlaces!$F$20:$F$34,HNPlaces!$C$20:$C$34,'School CFR'!A56,HNPlaces!$K$20:$K$34,'School CFR'!$J$2)+SUMIFS(POST16!$F$20:$F$26,POST16!$C$20:$C$26,'School CFR'!A56,POST16!$K$20:$K$26,'School CFR'!$J$2)</f>
        <v>0</v>
      </c>
      <c r="K56" s="295" t="e">
        <f>SUMIF(#REF!,'School CFR'!A56,#REF!)</f>
        <v>#REF!</v>
      </c>
      <c r="L56" s="295">
        <f>SUMIFS(PPG!$F$20:$F$160,PPG!$C$20:$C$160,'School CFR'!A56,PPG!$K$20:$K$160,'School CFR'!$L$2)</f>
        <v>67865</v>
      </c>
      <c r="M56" s="294">
        <f>SUMIFS(COVID!$F$20:$F$109,COVID!$C$20:$C$109,'School CFR'!A56,COVID!$K$20:$K$109,'School CFR'!$M$2)+SUMIFS(GRANTS!$F$20:$F$220,GRANTS!$C$20:$C$220,'School CFR'!A56,GRANTS!$K$20:$K$220,'School CFR'!$M$2)</f>
        <v>1558.75</v>
      </c>
      <c r="N56" s="297">
        <f>SUMIFS(GRANTS!$F$20:$F$220,GRANTS!$C$20:$C$220,'School CFR'!A56,GRANTS!$K$20:$K$220,'School CFR'!$N$2)</f>
        <v>0</v>
      </c>
    </row>
    <row r="57" spans="1:14" x14ac:dyDescent="0.25">
      <c r="A57" s="301">
        <v>3023502</v>
      </c>
      <c r="B57" s="245" t="s">
        <v>1019</v>
      </c>
      <c r="C57" s="303" t="e">
        <f>SUMIF(APT!$C$20:$C$100,'School CFR'!A57,APT!$AG$20:$AG$100)+SUMIF(HNPlaces!$C$20:$C$34,'School CFR'!A57,HNPlaces!$AI$20:$AI$34)+SUMIF(TPG!$C$20:$C$133,'School CFR'!A57,TPG!#REF!)</f>
        <v>#REF!</v>
      </c>
      <c r="D57" s="303">
        <f>SUMIF(POST16!$C$20:$C$26,'School CFR'!A57,POST16!$AI$20:$AI$26)</f>
        <v>0</v>
      </c>
      <c r="E57" s="303" t="e">
        <f>SUMIF(#REF!,'School CFR'!A57,#REF!)</f>
        <v>#REF!</v>
      </c>
      <c r="F57" s="303">
        <f>SUMIF(PPG!$C$20:$C$160,'School CFR'!A57,PPG!$AG$20:$AG$160)</f>
        <v>37048.75</v>
      </c>
      <c r="G57" s="303" t="e">
        <f>SUMIFS(GRANTS!#REF!,GRANTS!$C$20:$C$220,'School CFR'!A57,GRANTS!$K$20:$K$220,'School CFR'!$G$2)</f>
        <v>#REF!</v>
      </c>
      <c r="H57" s="303" t="e">
        <f>SUMIFS(GRANTS!#REF!,GRANTS!$C$20:$C$220,'School CFR'!A57,GRANTS!$K$20:$K$220,'School CFR'!$H$2)</f>
        <v>#REF!</v>
      </c>
      <c r="I57" s="295">
        <f>SUMIFS(APT!$F$20:$F$100,APT!$C$20:$C$100,'School CFR'!A57,APT!$K$20:$K$100,'School CFR'!$I$2)+(SUMIFS(HNPlaces!$F$20:$F$34,HNPlaces!$C$20:$C$34,'School CFR'!A57,HNPlaces!$K$20:$K$34,'School CFR'!$I$2))+(SUMIFS(TPG!$F$20:$F$133,TPG!$C$20:$C$133,'School CFR'!A57,TPG!$K$20:$K$133,'School CFR'!$I$2))</f>
        <v>1939824.1344235474</v>
      </c>
      <c r="J57" s="294">
        <f>SUMIFS(HNPlaces!$F$20:$F$34,HNPlaces!$C$20:$C$34,'School CFR'!A57,HNPlaces!$K$20:$K$34,'School CFR'!$J$2)+SUMIFS(POST16!$F$20:$F$26,POST16!$C$20:$C$26,'School CFR'!A57,POST16!$K$20:$K$26,'School CFR'!$J$2)</f>
        <v>0</v>
      </c>
      <c r="K57" s="295" t="e">
        <f>SUMIF(#REF!,'School CFR'!A57,#REF!)</f>
        <v>#REF!</v>
      </c>
      <c r="L57" s="295">
        <f>SUMIFS(PPG!$F$20:$F$160,PPG!$C$20:$C$160,'School CFR'!A57,PPG!$K$20:$K$160,'School CFR'!$L$2)</f>
        <v>148195</v>
      </c>
      <c r="M57" s="294">
        <f>SUMIFS(COVID!$F$20:$F$109,COVID!$C$20:$C$109,'School CFR'!A57,COVID!$K$20:$K$109,'School CFR'!$M$2)+SUMIFS(GRANTS!$F$20:$F$220,GRANTS!$C$20:$C$220,'School CFR'!A57,GRANTS!$K$20:$K$220,'School CFR'!$M$2)</f>
        <v>3262.5</v>
      </c>
      <c r="N57" s="297">
        <f>SUMIFS(GRANTS!$F$20:$F$220,GRANTS!$C$20:$C$220,'School CFR'!A57,GRANTS!$K$20:$K$220,'School CFR'!$N$2)</f>
        <v>0</v>
      </c>
    </row>
    <row r="58" spans="1:14" x14ac:dyDescent="0.25">
      <c r="A58" s="301">
        <v>3023315</v>
      </c>
      <c r="B58" s="245" t="s">
        <v>1020</v>
      </c>
      <c r="C58" s="303" t="e">
        <f>SUMIF(APT!$C$20:$C$100,'School CFR'!A58,APT!$AG$20:$AG$100)+SUMIF(HNPlaces!$C$20:$C$34,'School CFR'!A58,HNPlaces!$AI$20:$AI$34)+SUMIF(TPG!$C$20:$C$133,'School CFR'!A58,TPG!#REF!)</f>
        <v>#REF!</v>
      </c>
      <c r="D58" s="303">
        <f>SUMIF(POST16!$C$20:$C$26,'School CFR'!A58,POST16!$AI$20:$AI$26)</f>
        <v>0</v>
      </c>
      <c r="E58" s="303" t="e">
        <f>SUMIF(#REF!,'School CFR'!A58,#REF!)</f>
        <v>#REF!</v>
      </c>
      <c r="F58" s="303">
        <f>SUMIF(PPG!$C$20:$C$160,'School CFR'!A58,PPG!$AG$20:$AG$160)</f>
        <v>4155</v>
      </c>
      <c r="G58" s="303" t="e">
        <f>SUMIFS(GRANTS!#REF!,GRANTS!$C$20:$C$220,'School CFR'!A58,GRANTS!$K$20:$K$220,'School CFR'!$G$2)</f>
        <v>#REF!</v>
      </c>
      <c r="H58" s="303" t="e">
        <f>SUMIFS(GRANTS!#REF!,GRANTS!$C$20:$C$220,'School CFR'!A58,GRANTS!$K$20:$K$220,'School CFR'!$H$2)</f>
        <v>#REF!</v>
      </c>
      <c r="I58" s="295">
        <f>SUMIFS(APT!$F$20:$F$100,APT!$C$20:$C$100,'School CFR'!A58,APT!$K$20:$K$100,'School CFR'!$I$2)+(SUMIFS(HNPlaces!$F$20:$F$34,HNPlaces!$C$20:$C$34,'School CFR'!A58,HNPlaces!$K$20:$K$34,'School CFR'!$I$2))+(SUMIFS(TPG!$F$20:$F$133,TPG!$C$20:$C$133,'School CFR'!A58,TPG!$K$20:$K$133,'School CFR'!$I$2))</f>
        <v>967312.39836055483</v>
      </c>
      <c r="J58" s="294">
        <f>SUMIFS(HNPlaces!$F$20:$F$34,HNPlaces!$C$20:$C$34,'School CFR'!A58,HNPlaces!$K$20:$K$34,'School CFR'!$J$2)+SUMIFS(POST16!$F$20:$F$26,POST16!$C$20:$C$26,'School CFR'!A58,POST16!$K$20:$K$26,'School CFR'!$J$2)</f>
        <v>0</v>
      </c>
      <c r="K58" s="295" t="e">
        <f>SUMIF(#REF!,'School CFR'!A58,#REF!)</f>
        <v>#REF!</v>
      </c>
      <c r="L58" s="295">
        <f>SUMIFS(PPG!$F$20:$F$160,PPG!$C$20:$C$160,'School CFR'!A58,PPG!$K$20:$K$160,'School CFR'!$L$2)</f>
        <v>16620</v>
      </c>
      <c r="M58" s="294">
        <f>SUMIFS(COVID!$F$20:$F$109,COVID!$C$20:$C$109,'School CFR'!A58,COVID!$K$20:$K$109,'School CFR'!$M$2)+SUMIFS(GRANTS!$F$20:$F$220,GRANTS!$C$20:$C$220,'School CFR'!A58,GRANTS!$K$20:$K$220,'School CFR'!$M$2)</f>
        <v>543.75</v>
      </c>
      <c r="N58" s="297">
        <f>SUMIFS(GRANTS!$F$20:$F$220,GRANTS!$C$20:$C$220,'School CFR'!A58,GRANTS!$K$20:$K$220,'School CFR'!$N$2)</f>
        <v>0</v>
      </c>
    </row>
    <row r="59" spans="1:14" x14ac:dyDescent="0.25">
      <c r="A59" s="301">
        <v>3023504</v>
      </c>
      <c r="B59" s="245" t="s">
        <v>1021</v>
      </c>
      <c r="C59" s="303" t="e">
        <f>SUMIF(APT!$C$20:$C$100,'School CFR'!A59,APT!$AG$20:$AG$100)+SUMIF(HNPlaces!$C$20:$C$34,'School CFR'!A59,HNPlaces!$AI$20:$AI$34)+SUMIF(TPG!$C$20:$C$133,'School CFR'!A59,TPG!#REF!)</f>
        <v>#REF!</v>
      </c>
      <c r="D59" s="303">
        <f>SUMIF(POST16!$C$20:$C$26,'School CFR'!A59,POST16!$AI$20:$AI$26)</f>
        <v>0</v>
      </c>
      <c r="E59" s="303" t="e">
        <f>SUMIF(#REF!,'School CFR'!A59,#REF!)</f>
        <v>#REF!</v>
      </c>
      <c r="F59" s="303">
        <f>SUMIF(PPG!$C$20:$C$160,'School CFR'!A59,PPG!$AG$20:$AG$160)</f>
        <v>14888.75</v>
      </c>
      <c r="G59" s="303" t="e">
        <f>SUMIFS(GRANTS!#REF!,GRANTS!$C$20:$C$220,'School CFR'!A59,GRANTS!$K$20:$K$220,'School CFR'!$G$2)</f>
        <v>#REF!</v>
      </c>
      <c r="H59" s="303" t="e">
        <f>SUMIFS(GRANTS!#REF!,GRANTS!$C$20:$C$220,'School CFR'!A59,GRANTS!$K$20:$K$220,'School CFR'!$H$2)</f>
        <v>#REF!</v>
      </c>
      <c r="I59" s="295">
        <f>SUMIFS(APT!$F$20:$F$100,APT!$C$20:$C$100,'School CFR'!A59,APT!$K$20:$K$100,'School CFR'!$I$2)+(SUMIFS(HNPlaces!$F$20:$F$34,HNPlaces!$C$20:$C$34,'School CFR'!A59,HNPlaces!$K$20:$K$34,'School CFR'!$I$2))+(SUMIFS(TPG!$F$20:$F$133,TPG!$C$20:$C$133,'School CFR'!A59,TPG!$K$20:$K$133,'School CFR'!$I$2))</f>
        <v>1887833.7468402251</v>
      </c>
      <c r="J59" s="294">
        <f>SUMIFS(HNPlaces!$F$20:$F$34,HNPlaces!$C$20:$C$34,'School CFR'!A59,HNPlaces!$K$20:$K$34,'School CFR'!$J$2)+SUMIFS(POST16!$F$20:$F$26,POST16!$C$20:$C$26,'School CFR'!A59,POST16!$K$20:$K$26,'School CFR'!$J$2)</f>
        <v>0</v>
      </c>
      <c r="K59" s="295" t="e">
        <f>SUMIF(#REF!,'School CFR'!A59,#REF!)</f>
        <v>#REF!</v>
      </c>
      <c r="L59" s="295">
        <f>SUMIFS(PPG!$F$20:$F$160,PPG!$C$20:$C$160,'School CFR'!A59,PPG!$K$20:$K$160,'School CFR'!$L$2)</f>
        <v>59555</v>
      </c>
      <c r="M59" s="294">
        <f>SUMIFS(COVID!$F$20:$F$109,COVID!$C$20:$C$109,'School CFR'!A59,COVID!$K$20:$K$109,'School CFR'!$M$2)+SUMIFS(GRANTS!$F$20:$F$220,GRANTS!$C$20:$C$220,'School CFR'!A59,GRANTS!$K$20:$K$220,'School CFR'!$M$2)</f>
        <v>1522.5</v>
      </c>
      <c r="N59" s="297">
        <f>SUMIFS(GRANTS!$F$20:$F$220,GRANTS!$C$20:$C$220,'School CFR'!A59,GRANTS!$K$20:$K$220,'School CFR'!$N$2)</f>
        <v>0</v>
      </c>
    </row>
    <row r="60" spans="1:14" x14ac:dyDescent="0.25">
      <c r="A60" s="301">
        <v>3023309</v>
      </c>
      <c r="B60" s="245" t="s">
        <v>1022</v>
      </c>
      <c r="C60" s="303" t="e">
        <f>SUMIF(APT!$C$20:$C$100,'School CFR'!A60,APT!$AG$20:$AG$100)+SUMIF(HNPlaces!$C$20:$C$34,'School CFR'!A60,HNPlaces!$AI$20:$AI$34)+SUMIF(TPG!$C$20:$C$133,'School CFR'!A60,TPG!#REF!)</f>
        <v>#REF!</v>
      </c>
      <c r="D60" s="303">
        <f>SUMIF(POST16!$C$20:$C$26,'School CFR'!A60,POST16!$AI$20:$AI$26)</f>
        <v>0</v>
      </c>
      <c r="E60" s="303" t="e">
        <f>SUMIF(#REF!,'School CFR'!A60,#REF!)</f>
        <v>#REF!</v>
      </c>
      <c r="F60" s="303">
        <f>SUMIF(PPG!$C$20:$C$160,'School CFR'!A60,PPG!$AG$20:$AG$160)</f>
        <v>7963.75</v>
      </c>
      <c r="G60" s="303" t="e">
        <f>SUMIFS(GRANTS!#REF!,GRANTS!$C$20:$C$220,'School CFR'!A60,GRANTS!$K$20:$K$220,'School CFR'!$G$2)</f>
        <v>#REF!</v>
      </c>
      <c r="H60" s="303" t="e">
        <f>SUMIFS(GRANTS!#REF!,GRANTS!$C$20:$C$220,'School CFR'!A60,GRANTS!$K$20:$K$220,'School CFR'!$H$2)</f>
        <v>#REF!</v>
      </c>
      <c r="I60" s="295">
        <f>SUMIFS(APT!$F$20:$F$100,APT!$C$20:$C$100,'School CFR'!A60,APT!$K$20:$K$100,'School CFR'!$I$2)+(SUMIFS(HNPlaces!$F$20:$F$34,HNPlaces!$C$20:$C$34,'School CFR'!A60,HNPlaces!$K$20:$K$34,'School CFR'!$I$2))+(SUMIFS(TPG!$F$20:$F$133,TPG!$C$20:$C$133,'School CFR'!A60,TPG!$K$20:$K$133,'School CFR'!$I$2))</f>
        <v>988932.44336470601</v>
      </c>
      <c r="J60" s="294">
        <f>SUMIFS(HNPlaces!$F$20:$F$34,HNPlaces!$C$20:$C$34,'School CFR'!A60,HNPlaces!$K$20:$K$34,'School CFR'!$J$2)+SUMIFS(POST16!$F$20:$F$26,POST16!$C$20:$C$26,'School CFR'!A60,POST16!$K$20:$K$26,'School CFR'!$J$2)</f>
        <v>0</v>
      </c>
      <c r="K60" s="295" t="e">
        <f>SUMIF(#REF!,'School CFR'!A60,#REF!)</f>
        <v>#REF!</v>
      </c>
      <c r="L60" s="295">
        <f>SUMIFS(PPG!$F$20:$F$160,PPG!$C$20:$C$160,'School CFR'!A60,PPG!$K$20:$K$160,'School CFR'!$L$2)</f>
        <v>31855</v>
      </c>
      <c r="M60" s="294">
        <f>SUMIFS(COVID!$F$20:$F$109,COVID!$C$20:$C$109,'School CFR'!A60,COVID!$K$20:$K$109,'School CFR'!$M$2)+SUMIFS(GRANTS!$F$20:$F$220,GRANTS!$C$20:$C$220,'School CFR'!A60,GRANTS!$K$20:$K$220,'School CFR'!$M$2)</f>
        <v>833.75</v>
      </c>
      <c r="N60" s="297">
        <f>SUMIFS(GRANTS!$F$20:$F$220,GRANTS!$C$20:$C$220,'School CFR'!A60,GRANTS!$K$20:$K$220,'School CFR'!$N$2)</f>
        <v>0</v>
      </c>
    </row>
    <row r="61" spans="1:14" x14ac:dyDescent="0.25">
      <c r="A61" s="301">
        <v>3023307</v>
      </c>
      <c r="B61" s="245" t="s">
        <v>1023</v>
      </c>
      <c r="C61" s="303" t="e">
        <f>SUMIF(APT!$C$20:$C$100,'School CFR'!A61,APT!$AG$20:$AG$100)+SUMIF(HNPlaces!$C$20:$C$34,'School CFR'!A61,HNPlaces!$AI$20:$AI$34)+SUMIF(TPG!$C$20:$C$133,'School CFR'!A61,TPG!#REF!)</f>
        <v>#REF!</v>
      </c>
      <c r="D61" s="303">
        <f>SUMIF(POST16!$C$20:$C$26,'School CFR'!A61,POST16!$AI$20:$AI$26)</f>
        <v>0</v>
      </c>
      <c r="E61" s="303" t="e">
        <f>SUMIF(#REF!,'School CFR'!A61,#REF!)</f>
        <v>#REF!</v>
      </c>
      <c r="F61" s="303">
        <f>SUMIF(PPG!$C$20:$C$160,'School CFR'!A61,PPG!$AG$20:$AG$160)</f>
        <v>8656.25</v>
      </c>
      <c r="G61" s="303" t="e">
        <f>SUMIFS(GRANTS!#REF!,GRANTS!$C$20:$C$220,'School CFR'!A61,GRANTS!$K$20:$K$220,'School CFR'!$G$2)</f>
        <v>#REF!</v>
      </c>
      <c r="H61" s="303" t="e">
        <f>SUMIFS(GRANTS!#REF!,GRANTS!$C$20:$C$220,'School CFR'!A61,GRANTS!$K$20:$K$220,'School CFR'!$H$2)</f>
        <v>#REF!</v>
      </c>
      <c r="I61" s="295">
        <f>SUMIFS(APT!$F$20:$F$100,APT!$C$20:$C$100,'School CFR'!A61,APT!$K$20:$K$100,'School CFR'!$I$2)+(SUMIFS(HNPlaces!$F$20:$F$34,HNPlaces!$C$20:$C$34,'School CFR'!A61,HNPlaces!$K$20:$K$34,'School CFR'!$I$2))+(SUMIFS(TPG!$F$20:$F$133,TPG!$C$20:$C$133,'School CFR'!A61,TPG!$K$20:$K$133,'School CFR'!$I$2))</f>
        <v>994069.24065333337</v>
      </c>
      <c r="J61" s="294">
        <f>SUMIFS(HNPlaces!$F$20:$F$34,HNPlaces!$C$20:$C$34,'School CFR'!A61,HNPlaces!$K$20:$K$34,'School CFR'!$J$2)+SUMIFS(POST16!$F$20:$F$26,POST16!$C$20:$C$26,'School CFR'!A61,POST16!$K$20:$K$26,'School CFR'!$J$2)</f>
        <v>0</v>
      </c>
      <c r="K61" s="295" t="e">
        <f>SUMIF(#REF!,'School CFR'!A61,#REF!)</f>
        <v>#REF!</v>
      </c>
      <c r="L61" s="295">
        <f>SUMIFS(PPG!$F$20:$F$160,PPG!$C$20:$C$160,'School CFR'!A61,PPG!$K$20:$K$160,'School CFR'!$L$2)</f>
        <v>34625</v>
      </c>
      <c r="M61" s="294">
        <f>SUMIFS(COVID!$F$20:$F$109,COVID!$C$20:$C$109,'School CFR'!A61,COVID!$K$20:$K$109,'School CFR'!$M$2)+SUMIFS(GRANTS!$F$20:$F$220,GRANTS!$C$20:$C$220,'School CFR'!A61,GRANTS!$K$20:$K$220,'School CFR'!$M$2)</f>
        <v>725</v>
      </c>
      <c r="N61" s="297">
        <f>SUMIFS(GRANTS!$F$20:$F$220,GRANTS!$C$20:$C$220,'School CFR'!A61,GRANTS!$K$20:$K$220,'School CFR'!$N$2)</f>
        <v>0</v>
      </c>
    </row>
    <row r="62" spans="1:14" x14ac:dyDescent="0.25">
      <c r="A62" s="301">
        <v>3023509</v>
      </c>
      <c r="B62" s="245" t="s">
        <v>1024</v>
      </c>
      <c r="C62" s="303" t="e">
        <f>SUMIF(APT!$C$20:$C$100,'School CFR'!A62,APT!$AG$20:$AG$100)+SUMIF(HNPlaces!$C$20:$C$34,'School CFR'!A62,HNPlaces!$AI$20:$AI$34)+SUMIF(TPG!$C$20:$C$133,'School CFR'!A62,TPG!#REF!)</f>
        <v>#REF!</v>
      </c>
      <c r="D62" s="303">
        <f>SUMIF(POST16!$C$20:$C$26,'School CFR'!A62,POST16!$AI$20:$AI$26)</f>
        <v>0</v>
      </c>
      <c r="E62" s="303" t="e">
        <f>SUMIF(#REF!,'School CFR'!A62,#REF!)</f>
        <v>#REF!</v>
      </c>
      <c r="F62" s="303">
        <f>SUMIF(PPG!$C$20:$C$160,'School CFR'!A62,PPG!$AG$20:$AG$160)</f>
        <v>34625</v>
      </c>
      <c r="G62" s="303" t="e">
        <f>SUMIFS(GRANTS!#REF!,GRANTS!$C$20:$C$220,'School CFR'!A62,GRANTS!$K$20:$K$220,'School CFR'!$G$2)</f>
        <v>#REF!</v>
      </c>
      <c r="H62" s="303" t="e">
        <f>SUMIFS(GRANTS!#REF!,GRANTS!$C$20:$C$220,'School CFR'!A62,GRANTS!$K$20:$K$220,'School CFR'!$H$2)</f>
        <v>#REF!</v>
      </c>
      <c r="I62" s="295">
        <f>SUMIFS(APT!$F$20:$F$100,APT!$C$20:$C$100,'School CFR'!A62,APT!$K$20:$K$100,'School CFR'!$I$2)+(SUMIFS(HNPlaces!$F$20:$F$34,HNPlaces!$C$20:$C$34,'School CFR'!A62,HNPlaces!$K$20:$K$34,'School CFR'!$I$2))+(SUMIFS(TPG!$F$20:$F$133,TPG!$C$20:$C$133,'School CFR'!A62,TPG!$K$20:$K$133,'School CFR'!$I$2))</f>
        <v>2123394.1419567168</v>
      </c>
      <c r="J62" s="294">
        <f>SUMIFS(HNPlaces!$F$20:$F$34,HNPlaces!$C$20:$C$34,'School CFR'!A62,HNPlaces!$K$20:$K$34,'School CFR'!$J$2)+SUMIFS(POST16!$F$20:$F$26,POST16!$C$20:$C$26,'School CFR'!A62,POST16!$K$20:$K$26,'School CFR'!$J$2)</f>
        <v>0</v>
      </c>
      <c r="K62" s="295" t="e">
        <f>SUMIF(#REF!,'School CFR'!A62,#REF!)</f>
        <v>#REF!</v>
      </c>
      <c r="L62" s="295">
        <f>SUMIFS(PPG!$F$20:$F$160,PPG!$C$20:$C$160,'School CFR'!A62,PPG!$K$20:$K$160,'School CFR'!$L$2)</f>
        <v>138500</v>
      </c>
      <c r="M62" s="294">
        <f>SUMIFS(COVID!$F$20:$F$109,COVID!$C$20:$C$109,'School CFR'!A62,COVID!$K$20:$K$109,'School CFR'!$M$2)+SUMIFS(GRANTS!$F$20:$F$220,GRANTS!$C$20:$C$220,'School CFR'!A62,GRANTS!$K$20:$K$220,'School CFR'!$M$2)</f>
        <v>3335</v>
      </c>
      <c r="N62" s="297">
        <f>SUMIFS(GRANTS!$F$20:$F$220,GRANTS!$C$20:$C$220,'School CFR'!A62,GRANTS!$K$20:$K$220,'School CFR'!$N$2)</f>
        <v>0</v>
      </c>
    </row>
    <row r="63" spans="1:14" x14ac:dyDescent="0.25">
      <c r="A63" s="301">
        <v>3023311</v>
      </c>
      <c r="B63" s="245" t="s">
        <v>1025</v>
      </c>
      <c r="C63" s="303" t="e">
        <f>SUMIF(APT!$C$20:$C$100,'School CFR'!A63,APT!$AG$20:$AG$100)+SUMIF(HNPlaces!$C$20:$C$34,'School CFR'!A63,HNPlaces!$AI$20:$AI$34)+SUMIF(TPG!$C$20:$C$133,'School CFR'!A63,TPG!#REF!)</f>
        <v>#REF!</v>
      </c>
      <c r="D63" s="303">
        <f>SUMIF(POST16!$C$20:$C$26,'School CFR'!A63,POST16!$AI$20:$AI$26)</f>
        <v>0</v>
      </c>
      <c r="E63" s="303" t="e">
        <f>SUMIF(#REF!,'School CFR'!A63,#REF!)</f>
        <v>#REF!</v>
      </c>
      <c r="F63" s="303">
        <f>SUMIF(PPG!$C$20:$C$160,'School CFR'!A63,PPG!$AG$20:$AG$160)</f>
        <v>22852.5</v>
      </c>
      <c r="G63" s="303" t="e">
        <f>SUMIFS(GRANTS!#REF!,GRANTS!$C$20:$C$220,'School CFR'!A63,GRANTS!$K$20:$K$220,'School CFR'!$G$2)</f>
        <v>#REF!</v>
      </c>
      <c r="H63" s="303" t="e">
        <f>SUMIFS(GRANTS!#REF!,GRANTS!$C$20:$C$220,'School CFR'!A63,GRANTS!$K$20:$K$220,'School CFR'!$H$2)</f>
        <v>#REF!</v>
      </c>
      <c r="I63" s="295">
        <f>SUMIFS(APT!$F$20:$F$100,APT!$C$20:$C$100,'School CFR'!A63,APT!$K$20:$K$100,'School CFR'!$I$2)+(SUMIFS(HNPlaces!$F$20:$F$34,HNPlaces!$C$20:$C$34,'School CFR'!A63,HNPlaces!$K$20:$K$34,'School CFR'!$I$2))+(SUMIFS(TPG!$F$20:$F$133,TPG!$C$20:$C$133,'School CFR'!A63,TPG!$K$20:$K$133,'School CFR'!$I$2))</f>
        <v>1890035.3978607338</v>
      </c>
      <c r="J63" s="294">
        <f>SUMIFS(HNPlaces!$F$20:$F$34,HNPlaces!$C$20:$C$34,'School CFR'!A63,HNPlaces!$K$20:$K$34,'School CFR'!$J$2)+SUMIFS(POST16!$F$20:$F$26,POST16!$C$20:$C$26,'School CFR'!A63,POST16!$K$20:$K$26,'School CFR'!$J$2)</f>
        <v>0</v>
      </c>
      <c r="K63" s="295" t="e">
        <f>SUMIF(#REF!,'School CFR'!A63,#REF!)</f>
        <v>#REF!</v>
      </c>
      <c r="L63" s="295">
        <f>SUMIFS(PPG!$F$20:$F$160,PPG!$C$20:$C$160,'School CFR'!A63,PPG!$K$20:$K$160,'School CFR'!$L$2)</f>
        <v>91410</v>
      </c>
      <c r="M63" s="294">
        <f>SUMIFS(COVID!$F$20:$F$109,COVID!$C$20:$C$109,'School CFR'!A63,COVID!$K$20:$K$109,'School CFR'!$M$2)+SUMIFS(GRANTS!$F$20:$F$220,GRANTS!$C$20:$C$220,'School CFR'!A63,GRANTS!$K$20:$K$220,'School CFR'!$M$2)</f>
        <v>2428.75</v>
      </c>
      <c r="N63" s="297">
        <f>SUMIFS(GRANTS!$F$20:$F$220,GRANTS!$C$20:$C$220,'School CFR'!A63,GRANTS!$K$20:$K$220,'School CFR'!$N$2)</f>
        <v>0</v>
      </c>
    </row>
    <row r="64" spans="1:14" x14ac:dyDescent="0.25">
      <c r="A64" s="301">
        <v>3023312</v>
      </c>
      <c r="B64" s="245" t="s">
        <v>1026</v>
      </c>
      <c r="C64" s="303" t="e">
        <f>SUMIF(APT!$C$20:$C$100,'School CFR'!A64,APT!$AG$20:$AG$100)+SUMIF(HNPlaces!$C$20:$C$34,'School CFR'!A64,HNPlaces!$AI$20:$AI$34)+SUMIF(TPG!$C$20:$C$133,'School CFR'!A64,TPG!#REF!)</f>
        <v>#REF!</v>
      </c>
      <c r="D64" s="303">
        <f>SUMIF(POST16!$C$20:$C$26,'School CFR'!A64,POST16!$AI$20:$AI$26)</f>
        <v>0</v>
      </c>
      <c r="E64" s="303" t="e">
        <f>SUMIF(#REF!,'School CFR'!A64,#REF!)</f>
        <v>#REF!</v>
      </c>
      <c r="F64" s="303">
        <f>SUMIF(PPG!$C$20:$C$160,'School CFR'!A64,PPG!$AG$20:$AG$160)</f>
        <v>5540</v>
      </c>
      <c r="G64" s="303" t="e">
        <f>SUMIFS(GRANTS!#REF!,GRANTS!$C$20:$C$220,'School CFR'!A64,GRANTS!$K$20:$K$220,'School CFR'!$G$2)</f>
        <v>#REF!</v>
      </c>
      <c r="H64" s="303" t="e">
        <f>SUMIFS(GRANTS!#REF!,GRANTS!$C$20:$C$220,'School CFR'!A64,GRANTS!$K$20:$K$220,'School CFR'!$H$2)</f>
        <v>#REF!</v>
      </c>
      <c r="I64" s="295">
        <f>SUMIFS(APT!$F$20:$F$100,APT!$C$20:$C$100,'School CFR'!A64,APT!$K$20:$K$100,'School CFR'!$I$2)+(SUMIFS(HNPlaces!$F$20:$F$34,HNPlaces!$C$20:$C$34,'School CFR'!A64,HNPlaces!$K$20:$K$34,'School CFR'!$I$2))+(SUMIFS(TPG!$F$20:$F$133,TPG!$C$20:$C$133,'School CFR'!A64,TPG!$K$20:$K$133,'School CFR'!$I$2))</f>
        <v>997459.93255914398</v>
      </c>
      <c r="J64" s="294">
        <f>SUMIFS(HNPlaces!$F$20:$F$34,HNPlaces!$C$20:$C$34,'School CFR'!A64,HNPlaces!$K$20:$K$34,'School CFR'!$J$2)+SUMIFS(POST16!$F$20:$F$26,POST16!$C$20:$C$26,'School CFR'!A64,POST16!$K$20:$K$26,'School CFR'!$J$2)</f>
        <v>0</v>
      </c>
      <c r="K64" s="295" t="e">
        <f>SUMIF(#REF!,'School CFR'!A64,#REF!)</f>
        <v>#REF!</v>
      </c>
      <c r="L64" s="295">
        <f>SUMIFS(PPG!$F$20:$F$160,PPG!$C$20:$C$160,'School CFR'!A64,PPG!$K$20:$K$160,'School CFR'!$L$2)</f>
        <v>22160</v>
      </c>
      <c r="M64" s="294">
        <f>SUMIFS(COVID!$F$20:$F$109,COVID!$C$20:$C$109,'School CFR'!A64,COVID!$K$20:$K$109,'School CFR'!$M$2)+SUMIFS(GRANTS!$F$20:$F$220,GRANTS!$C$20:$C$220,'School CFR'!A64,GRANTS!$K$20:$K$220,'School CFR'!$M$2)</f>
        <v>761.25</v>
      </c>
      <c r="N64" s="297">
        <f>SUMIFS(GRANTS!$F$20:$F$220,GRANTS!$C$20:$C$220,'School CFR'!A64,GRANTS!$K$20:$K$220,'School CFR'!$N$2)</f>
        <v>0</v>
      </c>
    </row>
    <row r="65" spans="1:14" x14ac:dyDescent="0.25">
      <c r="A65" s="301">
        <v>3023314</v>
      </c>
      <c r="B65" s="245" t="s">
        <v>1027</v>
      </c>
      <c r="C65" s="303" t="e">
        <f>SUMIF(APT!$C$20:$C$100,'School CFR'!A65,APT!$AG$20:$AG$100)+SUMIF(HNPlaces!$C$20:$C$34,'School CFR'!A65,HNPlaces!$AI$20:$AI$34)+SUMIF(TPG!$C$20:$C$133,'School CFR'!A65,TPG!#REF!)</f>
        <v>#REF!</v>
      </c>
      <c r="D65" s="303">
        <f>SUMIF(POST16!$C$20:$C$26,'School CFR'!A65,POST16!$AI$20:$AI$26)</f>
        <v>0</v>
      </c>
      <c r="E65" s="303" t="e">
        <f>SUMIF(#REF!,'School CFR'!A65,#REF!)</f>
        <v>#REF!</v>
      </c>
      <c r="F65" s="303">
        <f>SUMIF(PPG!$C$20:$C$160,'School CFR'!A65,PPG!$AG$20:$AG$160)</f>
        <v>13850</v>
      </c>
      <c r="G65" s="303" t="e">
        <f>SUMIFS(GRANTS!#REF!,GRANTS!$C$20:$C$220,'School CFR'!A65,GRANTS!$K$20:$K$220,'School CFR'!$G$2)</f>
        <v>#REF!</v>
      </c>
      <c r="H65" s="303" t="e">
        <f>SUMIFS(GRANTS!#REF!,GRANTS!$C$20:$C$220,'School CFR'!A65,GRANTS!$K$20:$K$220,'School CFR'!$H$2)</f>
        <v>#REF!</v>
      </c>
      <c r="I65" s="295">
        <f>SUMIFS(APT!$F$20:$F$100,APT!$C$20:$C$100,'School CFR'!A65,APT!$K$20:$K$100,'School CFR'!$I$2)+(SUMIFS(HNPlaces!$F$20:$F$34,HNPlaces!$C$20:$C$34,'School CFR'!A65,HNPlaces!$K$20:$K$34,'School CFR'!$I$2))+(SUMIFS(TPG!$F$20:$F$133,TPG!$C$20:$C$133,'School CFR'!A65,TPG!$K$20:$K$133,'School CFR'!$I$2))</f>
        <v>1002055.9819644799</v>
      </c>
      <c r="J65" s="294">
        <f>SUMIFS(HNPlaces!$F$20:$F$34,HNPlaces!$C$20:$C$34,'School CFR'!A65,HNPlaces!$K$20:$K$34,'School CFR'!$J$2)+SUMIFS(POST16!$F$20:$F$26,POST16!$C$20:$C$26,'School CFR'!A65,POST16!$K$20:$K$26,'School CFR'!$J$2)</f>
        <v>0</v>
      </c>
      <c r="K65" s="295" t="e">
        <f>SUMIF(#REF!,'School CFR'!A65,#REF!)</f>
        <v>#REF!</v>
      </c>
      <c r="L65" s="295">
        <f>SUMIFS(PPG!$F$20:$F$160,PPG!$C$20:$C$160,'School CFR'!A65,PPG!$K$20:$K$160,'School CFR'!$L$2)</f>
        <v>55400</v>
      </c>
      <c r="M65" s="294">
        <f>SUMIFS(COVID!$F$20:$F$109,COVID!$C$20:$C$109,'School CFR'!A65,COVID!$K$20:$K$109,'School CFR'!$M$2)+SUMIFS(GRANTS!$F$20:$F$220,GRANTS!$C$20:$C$220,'School CFR'!A65,GRANTS!$K$20:$K$220,'School CFR'!$M$2)</f>
        <v>1341.25</v>
      </c>
      <c r="N65" s="297">
        <f>SUMIFS(GRANTS!$F$20:$F$220,GRANTS!$C$20:$C$220,'School CFR'!A65,GRANTS!$K$20:$K$220,'School CFR'!$N$2)</f>
        <v>0</v>
      </c>
    </row>
    <row r="66" spans="1:14" x14ac:dyDescent="0.25">
      <c r="A66" s="301">
        <v>3023313</v>
      </c>
      <c r="B66" s="245" t="s">
        <v>1028</v>
      </c>
      <c r="C66" s="303" t="e">
        <f>SUMIF(APT!$C$20:$C$100,'School CFR'!A66,APT!$AG$20:$AG$100)+SUMIF(HNPlaces!$C$20:$C$34,'School CFR'!A66,HNPlaces!$AI$20:$AI$34)+SUMIF(TPG!$C$20:$C$133,'School CFR'!A66,TPG!#REF!)</f>
        <v>#REF!</v>
      </c>
      <c r="D66" s="303">
        <f>SUMIF(POST16!$C$20:$C$26,'School CFR'!A66,POST16!$AI$20:$AI$26)</f>
        <v>0</v>
      </c>
      <c r="E66" s="303" t="e">
        <f>SUMIF(#REF!,'School CFR'!A66,#REF!)</f>
        <v>#REF!</v>
      </c>
      <c r="F66" s="303">
        <f>SUMIF(PPG!$C$20:$C$160,'School CFR'!A66,PPG!$AG$20:$AG$160)</f>
        <v>20428.75</v>
      </c>
      <c r="G66" s="303" t="e">
        <f>SUMIFS(GRANTS!#REF!,GRANTS!$C$20:$C$220,'School CFR'!A66,GRANTS!$K$20:$K$220,'School CFR'!$G$2)</f>
        <v>#REF!</v>
      </c>
      <c r="H66" s="303" t="e">
        <f>SUMIFS(GRANTS!#REF!,GRANTS!$C$20:$C$220,'School CFR'!A66,GRANTS!$K$20:$K$220,'School CFR'!$H$2)</f>
        <v>#REF!</v>
      </c>
      <c r="I66" s="295">
        <f>SUMIFS(APT!$F$20:$F$100,APT!$C$20:$C$100,'School CFR'!A66,APT!$K$20:$K$100,'School CFR'!$I$2)+(SUMIFS(HNPlaces!$F$20:$F$34,HNPlaces!$C$20:$C$34,'School CFR'!A66,HNPlaces!$K$20:$K$34,'School CFR'!$I$2))+(SUMIFS(TPG!$F$20:$F$133,TPG!$C$20:$C$133,'School CFR'!A66,TPG!$K$20:$K$133,'School CFR'!$I$2))</f>
        <v>1066898.287703567</v>
      </c>
      <c r="J66" s="294">
        <f>SUMIFS(HNPlaces!$F$20:$F$34,HNPlaces!$C$20:$C$34,'School CFR'!A66,HNPlaces!$K$20:$K$34,'School CFR'!$J$2)+SUMIFS(POST16!$F$20:$F$26,POST16!$C$20:$C$26,'School CFR'!A66,POST16!$K$20:$K$26,'School CFR'!$J$2)</f>
        <v>0</v>
      </c>
      <c r="K66" s="295" t="e">
        <f>SUMIF(#REF!,'School CFR'!A66,#REF!)</f>
        <v>#REF!</v>
      </c>
      <c r="L66" s="295">
        <f>SUMIFS(PPG!$F$20:$F$160,PPG!$C$20:$C$160,'School CFR'!A66,PPG!$K$20:$K$160,'School CFR'!$L$2)</f>
        <v>81715</v>
      </c>
      <c r="M66" s="294">
        <f>SUMIFS(COVID!$F$20:$F$109,COVID!$C$20:$C$109,'School CFR'!A66,COVID!$K$20:$K$109,'School CFR'!$M$2)+SUMIFS(GRANTS!$F$20:$F$220,GRANTS!$C$20:$C$220,'School CFR'!A66,GRANTS!$K$20:$K$220,'School CFR'!$M$2)</f>
        <v>1885</v>
      </c>
      <c r="N66" s="297">
        <f>SUMIFS(GRANTS!$F$20:$F$220,GRANTS!$C$20:$C$220,'School CFR'!A66,GRANTS!$K$20:$K$220,'School CFR'!$N$2)</f>
        <v>0</v>
      </c>
    </row>
    <row r="67" spans="1:14" x14ac:dyDescent="0.25">
      <c r="A67" s="301">
        <v>3023507</v>
      </c>
      <c r="B67" s="245" t="s">
        <v>1029</v>
      </c>
      <c r="C67" s="303" t="e">
        <f>SUMIF(APT!$C$20:$C$100,'School CFR'!A67,APT!$AG$20:$AG$100)+SUMIF(HNPlaces!$C$20:$C$34,'School CFR'!A67,HNPlaces!$AI$20:$AI$34)+SUMIF(TPG!$C$20:$C$133,'School CFR'!A67,TPG!#REF!)</f>
        <v>#REF!</v>
      </c>
      <c r="D67" s="303">
        <f>SUMIF(POST16!$C$20:$C$26,'School CFR'!A67,POST16!$AI$20:$AI$26)</f>
        <v>0</v>
      </c>
      <c r="E67" s="303" t="e">
        <f>SUMIF(#REF!,'School CFR'!A67,#REF!)</f>
        <v>#REF!</v>
      </c>
      <c r="F67" s="303">
        <f>SUMIF(PPG!$C$20:$C$160,'School CFR'!A67,PPG!$AG$20:$AG$160)</f>
        <v>9695</v>
      </c>
      <c r="G67" s="303" t="e">
        <f>SUMIFS(GRANTS!#REF!,GRANTS!$C$20:$C$220,'School CFR'!A67,GRANTS!$K$20:$K$220,'School CFR'!$G$2)</f>
        <v>#REF!</v>
      </c>
      <c r="H67" s="303" t="e">
        <f>SUMIFS(GRANTS!#REF!,GRANTS!$C$20:$C$220,'School CFR'!A67,GRANTS!$K$20:$K$220,'School CFR'!$H$2)</f>
        <v>#REF!</v>
      </c>
      <c r="I67" s="295">
        <f>SUMIFS(APT!$F$20:$F$100,APT!$C$20:$C$100,'School CFR'!A67,APT!$K$20:$K$100,'School CFR'!$I$2)+(SUMIFS(HNPlaces!$F$20:$F$34,HNPlaces!$C$20:$C$34,'School CFR'!A67,HNPlaces!$K$20:$K$34,'School CFR'!$I$2))+(SUMIFS(TPG!$F$20:$F$133,TPG!$C$20:$C$133,'School CFR'!A67,TPG!$K$20:$K$133,'School CFR'!$I$2))</f>
        <v>860457.29440840357</v>
      </c>
      <c r="J67" s="294">
        <f>SUMIFS(HNPlaces!$F$20:$F$34,HNPlaces!$C$20:$C$34,'School CFR'!A67,HNPlaces!$K$20:$K$34,'School CFR'!$J$2)+SUMIFS(POST16!$F$20:$F$26,POST16!$C$20:$C$26,'School CFR'!A67,POST16!$K$20:$K$26,'School CFR'!$J$2)</f>
        <v>0</v>
      </c>
      <c r="K67" s="295" t="e">
        <f>SUMIF(#REF!,'School CFR'!A67,#REF!)</f>
        <v>#REF!</v>
      </c>
      <c r="L67" s="295">
        <f>SUMIFS(PPG!$F$20:$F$160,PPG!$C$20:$C$160,'School CFR'!A67,PPG!$K$20:$K$160,'School CFR'!$L$2)</f>
        <v>38780</v>
      </c>
      <c r="M67" s="294">
        <f>SUMIFS(COVID!$F$20:$F$109,COVID!$C$20:$C$109,'School CFR'!A67,COVID!$K$20:$K$109,'School CFR'!$M$2)+SUMIFS(GRANTS!$F$20:$F$220,GRANTS!$C$20:$C$220,'School CFR'!A67,GRANTS!$K$20:$K$220,'School CFR'!$M$2)</f>
        <v>833.75</v>
      </c>
      <c r="N67" s="297">
        <f>SUMIFS(GRANTS!$F$20:$F$220,GRANTS!$C$20:$C$220,'School CFR'!A67,GRANTS!$K$20:$K$220,'School CFR'!$N$2)</f>
        <v>0</v>
      </c>
    </row>
    <row r="68" spans="1:14" x14ac:dyDescent="0.25">
      <c r="A68" s="301">
        <v>3023506</v>
      </c>
      <c r="B68" s="245" t="s">
        <v>1030</v>
      </c>
      <c r="C68" s="303" t="e">
        <f>SUMIF(APT!$C$20:$C$100,'School CFR'!A68,APT!$AG$20:$AG$100)+SUMIF(HNPlaces!$C$20:$C$34,'School CFR'!A68,HNPlaces!$AI$20:$AI$34)+SUMIF(TPG!$C$20:$C$133,'School CFR'!A68,TPG!#REF!)</f>
        <v>#REF!</v>
      </c>
      <c r="D68" s="303">
        <f>SUMIF(POST16!$C$20:$C$26,'School CFR'!A68,POST16!$AI$20:$AI$26)</f>
        <v>0</v>
      </c>
      <c r="E68" s="303" t="e">
        <f>SUMIF(#REF!,'School CFR'!A68,#REF!)</f>
        <v>#REF!</v>
      </c>
      <c r="F68" s="303">
        <f>SUMIF(PPG!$C$20:$C$160,'School CFR'!A68,PPG!$AG$20:$AG$160)</f>
        <v>5886.25</v>
      </c>
      <c r="G68" s="303" t="e">
        <f>SUMIFS(GRANTS!#REF!,GRANTS!$C$20:$C$220,'School CFR'!A68,GRANTS!$K$20:$K$220,'School CFR'!$G$2)</f>
        <v>#REF!</v>
      </c>
      <c r="H68" s="303" t="e">
        <f>SUMIFS(GRANTS!#REF!,GRANTS!$C$20:$C$220,'School CFR'!A68,GRANTS!$K$20:$K$220,'School CFR'!$H$2)</f>
        <v>#REF!</v>
      </c>
      <c r="I68" s="295">
        <f>SUMIFS(APT!$F$20:$F$100,APT!$C$20:$C$100,'School CFR'!A68,APT!$K$20:$K$100,'School CFR'!$I$2)+(SUMIFS(HNPlaces!$F$20:$F$34,HNPlaces!$C$20:$C$34,'School CFR'!A68,HNPlaces!$K$20:$K$34,'School CFR'!$I$2))+(SUMIFS(TPG!$F$20:$F$133,TPG!$C$20:$C$133,'School CFR'!A68,TPG!$K$20:$K$133,'School CFR'!$I$2))</f>
        <v>1325361.8969945177</v>
      </c>
      <c r="J68" s="294">
        <f>SUMIFS(HNPlaces!$F$20:$F$34,HNPlaces!$C$20:$C$34,'School CFR'!A68,HNPlaces!$K$20:$K$34,'School CFR'!$J$2)+SUMIFS(POST16!$F$20:$F$26,POST16!$C$20:$C$26,'School CFR'!A68,POST16!$K$20:$K$26,'School CFR'!$J$2)</f>
        <v>0</v>
      </c>
      <c r="K68" s="295" t="e">
        <f>SUMIF(#REF!,'School CFR'!A68,#REF!)</f>
        <v>#REF!</v>
      </c>
      <c r="L68" s="295">
        <f>SUMIFS(PPG!$F$20:$F$160,PPG!$C$20:$C$160,'School CFR'!A68,PPG!$K$20:$K$160,'School CFR'!$L$2)</f>
        <v>23545</v>
      </c>
      <c r="M68" s="294">
        <f>SUMIFS(COVID!$F$20:$F$109,COVID!$C$20:$C$109,'School CFR'!A68,COVID!$K$20:$K$109,'School CFR'!$M$2)+SUMIFS(GRANTS!$F$20:$F$220,GRANTS!$C$20:$C$220,'School CFR'!A68,GRANTS!$K$20:$K$220,'School CFR'!$M$2)</f>
        <v>580</v>
      </c>
      <c r="N68" s="297">
        <f>SUMIFS(GRANTS!$F$20:$F$220,GRANTS!$C$20:$C$220,'School CFR'!A68,GRANTS!$K$20:$K$220,'School CFR'!$N$2)</f>
        <v>0</v>
      </c>
    </row>
    <row r="69" spans="1:14" x14ac:dyDescent="0.25">
      <c r="A69" s="301">
        <v>3022070</v>
      </c>
      <c r="B69" s="245" t="s">
        <v>1031</v>
      </c>
      <c r="C69" s="303" t="e">
        <f>SUMIF(APT!$C$20:$C$100,'School CFR'!A69,APT!$AG$20:$AG$100)+SUMIF(HNPlaces!$C$20:$C$34,'School CFR'!A69,HNPlaces!$AI$20:$AI$34)+SUMIF(TPG!$C$20:$C$133,'School CFR'!A69,TPG!#REF!)</f>
        <v>#REF!</v>
      </c>
      <c r="D69" s="303">
        <f>SUMIF(POST16!$C$20:$C$26,'School CFR'!A69,POST16!$AI$20:$AI$26)</f>
        <v>0</v>
      </c>
      <c r="E69" s="303" t="e">
        <f>SUMIF(#REF!,'School CFR'!A69,#REF!)</f>
        <v>#REF!</v>
      </c>
      <c r="F69" s="303">
        <f>SUMIF(PPG!$C$20:$C$160,'School CFR'!A69,PPG!$AG$20:$AG$160)</f>
        <v>23891.25</v>
      </c>
      <c r="G69" s="303" t="e">
        <f>SUMIFS(GRANTS!#REF!,GRANTS!$C$20:$C$220,'School CFR'!A69,GRANTS!$K$20:$K$220,'School CFR'!$G$2)</f>
        <v>#REF!</v>
      </c>
      <c r="H69" s="303" t="e">
        <f>SUMIFS(GRANTS!#REF!,GRANTS!$C$20:$C$220,'School CFR'!A69,GRANTS!$K$20:$K$220,'School CFR'!$H$2)</f>
        <v>#REF!</v>
      </c>
      <c r="I69" s="295">
        <f>SUMIFS(APT!$F$20:$F$100,APT!$C$20:$C$100,'School CFR'!A69,APT!$K$20:$K$100,'School CFR'!$I$2)+(SUMIFS(HNPlaces!$F$20:$F$34,HNPlaces!$C$20:$C$34,'School CFR'!A69,HNPlaces!$K$20:$K$34,'School CFR'!$I$2))+(SUMIFS(TPG!$F$20:$F$133,TPG!$C$20:$C$133,'School CFR'!A69,TPG!$K$20:$K$133,'School CFR'!$I$2))</f>
        <v>1141655.1020741342</v>
      </c>
      <c r="J69" s="294">
        <f>SUMIFS(HNPlaces!$F$20:$F$34,HNPlaces!$C$20:$C$34,'School CFR'!A69,HNPlaces!$K$20:$K$34,'School CFR'!$J$2)+SUMIFS(POST16!$F$20:$F$26,POST16!$C$20:$C$26,'School CFR'!A69,POST16!$K$20:$K$26,'School CFR'!$J$2)</f>
        <v>0</v>
      </c>
      <c r="K69" s="295" t="e">
        <f>SUMIF(#REF!,'School CFR'!A69,#REF!)</f>
        <v>#REF!</v>
      </c>
      <c r="L69" s="295">
        <f>SUMIFS(PPG!$F$20:$F$160,PPG!$C$20:$C$160,'School CFR'!A69,PPG!$K$20:$K$160,'School CFR'!$L$2)</f>
        <v>95565</v>
      </c>
      <c r="M69" s="294">
        <f>SUMIFS(COVID!$F$20:$F$109,COVID!$C$20:$C$109,'School CFR'!A69,COVID!$K$20:$K$109,'School CFR'!$M$2)+SUMIFS(GRANTS!$F$20:$F$220,GRANTS!$C$20:$C$220,'School CFR'!A69,GRANTS!$K$20:$K$220,'School CFR'!$M$2)</f>
        <v>2936.25</v>
      </c>
      <c r="N69" s="297">
        <f>SUMIFS(GRANTS!$F$20:$F$220,GRANTS!$C$20:$C$220,'School CFR'!A69,GRANTS!$K$20:$K$220,'School CFR'!$N$2)</f>
        <v>6776.5</v>
      </c>
    </row>
    <row r="70" spans="1:14" x14ac:dyDescent="0.25">
      <c r="A70" s="301">
        <v>3023316</v>
      </c>
      <c r="B70" s="245" t="s">
        <v>1032</v>
      </c>
      <c r="C70" s="303" t="e">
        <f>SUMIF(APT!$C$20:$C$100,'School CFR'!A70,APT!$AG$20:$AG$100)+SUMIF(HNPlaces!$C$20:$C$34,'School CFR'!A70,HNPlaces!$AI$20:$AI$34)+SUMIF(TPG!$C$20:$C$133,'School CFR'!A70,TPG!#REF!)</f>
        <v>#REF!</v>
      </c>
      <c r="D70" s="303">
        <f>SUMIF(POST16!$C$20:$C$26,'School CFR'!A70,POST16!$AI$20:$AI$26)</f>
        <v>0</v>
      </c>
      <c r="E70" s="303" t="e">
        <f>SUMIF(#REF!,'School CFR'!A70,#REF!)</f>
        <v>#REF!</v>
      </c>
      <c r="F70" s="303">
        <f>SUMIF(PPG!$C$20:$C$160,'School CFR'!A70,PPG!$AG$20:$AG$160)</f>
        <v>6578.75</v>
      </c>
      <c r="G70" s="303" t="e">
        <f>SUMIFS(GRANTS!#REF!,GRANTS!$C$20:$C$220,'School CFR'!A70,GRANTS!$K$20:$K$220,'School CFR'!$G$2)</f>
        <v>#REF!</v>
      </c>
      <c r="H70" s="303" t="e">
        <f>SUMIFS(GRANTS!#REF!,GRANTS!$C$20:$C$220,'School CFR'!A70,GRANTS!$K$20:$K$220,'School CFR'!$H$2)</f>
        <v>#REF!</v>
      </c>
      <c r="I70" s="295">
        <f>SUMIFS(APT!$F$20:$F$100,APT!$C$20:$C$100,'School CFR'!A70,APT!$K$20:$K$100,'School CFR'!$I$2)+(SUMIFS(HNPlaces!$F$20:$F$34,HNPlaces!$C$20:$C$34,'School CFR'!A70,HNPlaces!$K$20:$K$34,'School CFR'!$I$2))+(SUMIFS(TPG!$F$20:$F$133,TPG!$C$20:$C$133,'School CFR'!A70,TPG!$K$20:$K$133,'School CFR'!$I$2))</f>
        <v>1009180.4882724942</v>
      </c>
      <c r="J70" s="294">
        <f>SUMIFS(HNPlaces!$F$20:$F$34,HNPlaces!$C$20:$C$34,'School CFR'!A70,HNPlaces!$K$20:$K$34,'School CFR'!$J$2)+SUMIFS(POST16!$F$20:$F$26,POST16!$C$20:$C$26,'School CFR'!A70,POST16!$K$20:$K$26,'School CFR'!$J$2)</f>
        <v>0</v>
      </c>
      <c r="K70" s="295" t="e">
        <f>SUMIF(#REF!,'School CFR'!A70,#REF!)</f>
        <v>#REF!</v>
      </c>
      <c r="L70" s="295">
        <f>SUMIFS(PPG!$F$20:$F$160,PPG!$C$20:$C$160,'School CFR'!A70,PPG!$K$20:$K$160,'School CFR'!$L$2)</f>
        <v>26315</v>
      </c>
      <c r="M70" s="294">
        <f>SUMIFS(COVID!$F$20:$F$109,COVID!$C$20:$C$109,'School CFR'!A70,COVID!$K$20:$K$109,'School CFR'!$M$2)+SUMIFS(GRANTS!$F$20:$F$220,GRANTS!$C$20:$C$220,'School CFR'!A70,GRANTS!$K$20:$K$220,'School CFR'!$M$2)</f>
        <v>797.5</v>
      </c>
      <c r="N70" s="297">
        <f>SUMIFS(GRANTS!$F$20:$F$220,GRANTS!$C$20:$C$220,'School CFR'!A70,GRANTS!$K$20:$K$220,'School CFR'!$N$2)</f>
        <v>0</v>
      </c>
    </row>
    <row r="71" spans="1:14" x14ac:dyDescent="0.25">
      <c r="A71" s="301">
        <v>3022055</v>
      </c>
      <c r="B71" s="245" t="s">
        <v>1033</v>
      </c>
      <c r="C71" s="303" t="e">
        <f>SUMIF(APT!$C$20:$C$100,'School CFR'!A71,APT!$AG$20:$AG$100)+SUMIF(HNPlaces!$C$20:$C$34,'School CFR'!A71,HNPlaces!$AI$20:$AI$34)+SUMIF(TPG!$C$20:$C$133,'School CFR'!A71,TPG!#REF!)</f>
        <v>#REF!</v>
      </c>
      <c r="D71" s="303">
        <f>SUMIF(POST16!$C$20:$C$26,'School CFR'!A71,POST16!$AI$20:$AI$26)</f>
        <v>0</v>
      </c>
      <c r="E71" s="303" t="e">
        <f>SUMIF(#REF!,'School CFR'!A71,#REF!)</f>
        <v>#REF!</v>
      </c>
      <c r="F71" s="303">
        <f>SUMIF(PPG!$C$20:$C$160,'School CFR'!A71,PPG!$AG$20:$AG$160)</f>
        <v>25968.75</v>
      </c>
      <c r="G71" s="303" t="e">
        <f>SUMIFS(GRANTS!#REF!,GRANTS!$C$20:$C$220,'School CFR'!A71,GRANTS!$K$20:$K$220,'School CFR'!$G$2)</f>
        <v>#REF!</v>
      </c>
      <c r="H71" s="303" t="e">
        <f>SUMIFS(GRANTS!#REF!,GRANTS!$C$20:$C$220,'School CFR'!A71,GRANTS!$K$20:$K$220,'School CFR'!$H$2)</f>
        <v>#REF!</v>
      </c>
      <c r="I71" s="295">
        <f>SUMIFS(APT!$F$20:$F$100,APT!$C$20:$C$100,'School CFR'!A71,APT!$K$20:$K$100,'School CFR'!$I$2)+(SUMIFS(HNPlaces!$F$20:$F$34,HNPlaces!$C$20:$C$34,'School CFR'!A71,HNPlaces!$K$20:$K$34,'School CFR'!$I$2))+(SUMIFS(TPG!$F$20:$F$133,TPG!$C$20:$C$133,'School CFR'!A71,TPG!$K$20:$K$133,'School CFR'!$I$2))</f>
        <v>1197803.4820651249</v>
      </c>
      <c r="J71" s="294">
        <f>SUMIFS(HNPlaces!$F$20:$F$34,HNPlaces!$C$20:$C$34,'School CFR'!A71,HNPlaces!$K$20:$K$34,'School CFR'!$J$2)+SUMIFS(POST16!$F$20:$F$26,POST16!$C$20:$C$26,'School CFR'!A71,POST16!$K$20:$K$26,'School CFR'!$J$2)</f>
        <v>0</v>
      </c>
      <c r="K71" s="295" t="e">
        <f>SUMIF(#REF!,'School CFR'!A71,#REF!)</f>
        <v>#REF!</v>
      </c>
      <c r="L71" s="295">
        <f>SUMIFS(PPG!$F$20:$F$160,PPG!$C$20:$C$160,'School CFR'!A71,PPG!$K$20:$K$160,'School CFR'!$L$2)</f>
        <v>103875</v>
      </c>
      <c r="M71" s="294">
        <f>SUMIFS(COVID!$F$20:$F$109,COVID!$C$20:$C$109,'School CFR'!A71,COVID!$K$20:$K$109,'School CFR'!$M$2)+SUMIFS(GRANTS!$F$20:$F$220,GRANTS!$C$20:$C$220,'School CFR'!A71,GRANTS!$K$20:$K$220,'School CFR'!$M$2)</f>
        <v>2791.25</v>
      </c>
      <c r="N71" s="297">
        <f>SUMIFS(GRANTS!$F$20:$F$220,GRANTS!$C$20:$C$220,'School CFR'!A71,GRANTS!$K$20:$K$220,'School CFR'!$N$2)</f>
        <v>6522.25</v>
      </c>
    </row>
    <row r="72" spans="1:14" x14ac:dyDescent="0.25">
      <c r="A72" s="301">
        <v>3022057</v>
      </c>
      <c r="B72" s="245" t="s">
        <v>1034</v>
      </c>
      <c r="C72" s="303" t="e">
        <f>SUMIF(APT!$C$20:$C$100,'School CFR'!A72,APT!$AG$20:$AG$100)+SUMIF(HNPlaces!$C$20:$C$34,'School CFR'!A72,HNPlaces!$AI$20:$AI$34)+SUMIF(TPG!$C$20:$C$133,'School CFR'!A72,TPG!#REF!)</f>
        <v>#REF!</v>
      </c>
      <c r="D72" s="303">
        <f>SUMIF(POST16!$C$20:$C$26,'School CFR'!A72,POST16!$AI$20:$AI$26)</f>
        <v>0</v>
      </c>
      <c r="E72" s="303" t="e">
        <f>SUMIF(#REF!,'School CFR'!A72,#REF!)</f>
        <v>#REF!</v>
      </c>
      <c r="F72" s="303">
        <f>SUMIF(PPG!$C$20:$C$160,'School CFR'!A72,PPG!$AG$20:$AG$160)</f>
        <v>70981.25</v>
      </c>
      <c r="G72" s="303" t="e">
        <f>SUMIFS(GRANTS!#REF!,GRANTS!$C$20:$C$220,'School CFR'!A72,GRANTS!$K$20:$K$220,'School CFR'!$G$2)</f>
        <v>#REF!</v>
      </c>
      <c r="H72" s="303" t="e">
        <f>SUMIFS(GRANTS!#REF!,GRANTS!$C$20:$C$220,'School CFR'!A72,GRANTS!$K$20:$K$220,'School CFR'!$H$2)</f>
        <v>#REF!</v>
      </c>
      <c r="I72" s="295">
        <f>SUMIFS(APT!$F$20:$F$100,APT!$C$20:$C$100,'School CFR'!A72,APT!$K$20:$K$100,'School CFR'!$I$2)+(SUMIFS(HNPlaces!$F$20:$F$34,HNPlaces!$C$20:$C$34,'School CFR'!A72,HNPlaces!$K$20:$K$34,'School CFR'!$I$2))+(SUMIFS(TPG!$F$20:$F$133,TPG!$C$20:$C$133,'School CFR'!A72,TPG!$K$20:$K$133,'School CFR'!$I$2))</f>
        <v>2550128.4704763489</v>
      </c>
      <c r="J72" s="294">
        <f>SUMIFS(HNPlaces!$F$20:$F$34,HNPlaces!$C$20:$C$34,'School CFR'!A72,HNPlaces!$K$20:$K$34,'School CFR'!$J$2)+SUMIFS(POST16!$F$20:$F$26,POST16!$C$20:$C$26,'School CFR'!A72,POST16!$K$20:$K$26,'School CFR'!$J$2)</f>
        <v>0</v>
      </c>
      <c r="K72" s="295" t="e">
        <f>SUMIF(#REF!,'School CFR'!A72,#REF!)</f>
        <v>#REF!</v>
      </c>
      <c r="L72" s="295">
        <f>SUMIFS(PPG!$F$20:$F$160,PPG!$C$20:$C$160,'School CFR'!A72,PPG!$K$20:$K$160,'School CFR'!$L$2)</f>
        <v>283925</v>
      </c>
      <c r="M72" s="294">
        <f>SUMIFS(COVID!$F$20:$F$109,COVID!$C$20:$C$109,'School CFR'!A72,COVID!$K$20:$K$109,'School CFR'!$M$2)+SUMIFS(GRANTS!$F$20:$F$220,GRANTS!$C$20:$C$220,'School CFR'!A72,GRANTS!$K$20:$K$220,'School CFR'!$M$2)</f>
        <v>6597.5</v>
      </c>
      <c r="N72" s="297">
        <f>SUMIFS(GRANTS!$F$20:$F$220,GRANTS!$C$20:$C$220,'School CFR'!A72,GRANTS!$K$20:$K$220,'School CFR'!$N$2)</f>
        <v>9280.2999999999993</v>
      </c>
    </row>
    <row r="73" spans="1:14" x14ac:dyDescent="0.25">
      <c r="A73" s="301">
        <v>3022076</v>
      </c>
      <c r="B73" s="245" t="s">
        <v>1035</v>
      </c>
      <c r="C73" s="303" t="e">
        <f>SUMIF(APT!$C$20:$C$100,'School CFR'!A73,APT!$AG$20:$AG$100)+SUMIF(HNPlaces!$C$20:$C$34,'School CFR'!A73,HNPlaces!$AI$20:$AI$34)+SUMIF(TPG!$C$20:$C$133,'School CFR'!A73,TPG!#REF!)</f>
        <v>#REF!</v>
      </c>
      <c r="D73" s="303">
        <f>SUMIF(POST16!$C$20:$C$26,'School CFR'!A73,POST16!$AI$20:$AI$26)</f>
        <v>0</v>
      </c>
      <c r="E73" s="303" t="e">
        <f>SUMIF(#REF!,'School CFR'!A73,#REF!)</f>
        <v>#REF!</v>
      </c>
      <c r="F73" s="303">
        <f>SUMIF(PPG!$C$20:$C$160,'School CFR'!A73,PPG!$AG$20:$AG$160)</f>
        <v>39126.25</v>
      </c>
      <c r="G73" s="303" t="e">
        <f>SUMIFS(GRANTS!#REF!,GRANTS!$C$20:$C$220,'School CFR'!A73,GRANTS!$K$20:$K$220,'School CFR'!$G$2)</f>
        <v>#REF!</v>
      </c>
      <c r="H73" s="303" t="e">
        <f>SUMIFS(GRANTS!#REF!,GRANTS!$C$20:$C$220,'School CFR'!A73,GRANTS!$K$20:$K$220,'School CFR'!$H$2)</f>
        <v>#REF!</v>
      </c>
      <c r="I73" s="295">
        <f>SUMIFS(APT!$F$20:$F$100,APT!$C$20:$C$100,'School CFR'!A73,APT!$K$20:$K$100,'School CFR'!$I$2)+(SUMIFS(HNPlaces!$F$20:$F$34,HNPlaces!$C$20:$C$34,'School CFR'!A73,HNPlaces!$K$20:$K$34,'School CFR'!$I$2))+(SUMIFS(TPG!$F$20:$F$133,TPG!$C$20:$C$133,'School CFR'!A73,TPG!$K$20:$K$133,'School CFR'!$I$2))</f>
        <v>1717854.792265371</v>
      </c>
      <c r="J73" s="294">
        <f>SUMIFS(HNPlaces!$F$20:$F$34,HNPlaces!$C$20:$C$34,'School CFR'!A73,HNPlaces!$K$20:$K$34,'School CFR'!$J$2)+SUMIFS(POST16!$F$20:$F$26,POST16!$C$20:$C$26,'School CFR'!A73,POST16!$K$20:$K$26,'School CFR'!$J$2)</f>
        <v>0</v>
      </c>
      <c r="K73" s="295" t="e">
        <f>SUMIF(#REF!,'School CFR'!A73,#REF!)</f>
        <v>#REF!</v>
      </c>
      <c r="L73" s="295">
        <f>SUMIFS(PPG!$F$20:$F$160,PPG!$C$20:$C$160,'School CFR'!A73,PPG!$K$20:$K$160,'School CFR'!$L$2)</f>
        <v>156505</v>
      </c>
      <c r="M73" s="294">
        <f>SUMIFS(COVID!$F$20:$F$109,COVID!$C$20:$C$109,'School CFR'!A73,COVID!$K$20:$K$109,'School CFR'!$M$2)+SUMIFS(GRANTS!$F$20:$F$220,GRANTS!$C$20:$C$220,'School CFR'!A73,GRANTS!$K$20:$K$220,'School CFR'!$M$2)</f>
        <v>4386.25</v>
      </c>
      <c r="N73" s="297">
        <f>SUMIFS(GRANTS!$F$20:$F$220,GRANTS!$C$20:$C$220,'School CFR'!A73,GRANTS!$K$20:$K$220,'School CFR'!$N$2)</f>
        <v>8221</v>
      </c>
    </row>
    <row r="74" spans="1:14" x14ac:dyDescent="0.25">
      <c r="A74" s="301">
        <v>3022060</v>
      </c>
      <c r="B74" s="245" t="s">
        <v>1036</v>
      </c>
      <c r="C74" s="303" t="e">
        <f>SUMIF(APT!$C$20:$C$100,'School CFR'!A74,APT!$AG$20:$AG$100)+SUMIF(HNPlaces!$C$20:$C$34,'School CFR'!A74,HNPlaces!$AI$20:$AI$34)+SUMIF(TPG!$C$20:$C$133,'School CFR'!A74,TPG!#REF!)</f>
        <v>#REF!</v>
      </c>
      <c r="D74" s="303">
        <f>SUMIF(POST16!$C$20:$C$26,'School CFR'!A74,POST16!$AI$20:$AI$26)</f>
        <v>0</v>
      </c>
      <c r="E74" s="303" t="e">
        <f>SUMIF(#REF!,'School CFR'!A74,#REF!)</f>
        <v>#REF!</v>
      </c>
      <c r="F74" s="303">
        <f>SUMIF(PPG!$C$20:$C$160,'School CFR'!A74,PPG!$AG$20:$AG$160)</f>
        <v>43973.75</v>
      </c>
      <c r="G74" s="303" t="e">
        <f>SUMIFS(GRANTS!#REF!,GRANTS!$C$20:$C$220,'School CFR'!A74,GRANTS!$K$20:$K$220,'School CFR'!$G$2)</f>
        <v>#REF!</v>
      </c>
      <c r="H74" s="303" t="e">
        <f>SUMIFS(GRANTS!#REF!,GRANTS!$C$20:$C$220,'School CFR'!A74,GRANTS!$K$20:$K$220,'School CFR'!$H$2)</f>
        <v>#REF!</v>
      </c>
      <c r="I74" s="295">
        <f>SUMIFS(APT!$F$20:$F$100,APT!$C$20:$C$100,'School CFR'!A74,APT!$K$20:$K$100,'School CFR'!$I$2)+(SUMIFS(HNPlaces!$F$20:$F$34,HNPlaces!$C$20:$C$34,'School CFR'!A74,HNPlaces!$K$20:$K$34,'School CFR'!$I$2))+(SUMIFS(TPG!$F$20:$F$133,TPG!$C$20:$C$133,'School CFR'!A74,TPG!$K$20:$K$133,'School CFR'!$I$2))</f>
        <v>2446504.2703419998</v>
      </c>
      <c r="J74" s="294">
        <f>SUMIFS(HNPlaces!$F$20:$F$34,HNPlaces!$C$20:$C$34,'School CFR'!A74,HNPlaces!$K$20:$K$34,'School CFR'!$J$2)+SUMIFS(POST16!$F$20:$F$26,POST16!$C$20:$C$26,'School CFR'!A74,POST16!$K$20:$K$26,'School CFR'!$J$2)</f>
        <v>0</v>
      </c>
      <c r="K74" s="295" t="e">
        <f>SUMIF(#REF!,'School CFR'!A74,#REF!)</f>
        <v>#REF!</v>
      </c>
      <c r="L74" s="295">
        <f>SUMIFS(PPG!$F$20:$F$160,PPG!$C$20:$C$160,'School CFR'!A74,PPG!$K$20:$K$160,'School CFR'!$L$2)</f>
        <v>175895</v>
      </c>
      <c r="M74" s="294">
        <f>SUMIFS(COVID!$F$20:$F$109,COVID!$C$20:$C$109,'School CFR'!A74,COVID!$K$20:$K$109,'School CFR'!$M$2)+SUMIFS(GRANTS!$F$20:$F$220,GRANTS!$C$20:$C$220,'School CFR'!A74,GRANTS!$K$20:$K$220,'School CFR'!$M$2)</f>
        <v>4785</v>
      </c>
      <c r="N74" s="297">
        <f>SUMIFS(GRANTS!$F$20:$F$220,GRANTS!$C$20:$C$220,'School CFR'!A74,GRANTS!$K$20:$K$220,'School CFR'!$N$2)</f>
        <v>9160.3799999999992</v>
      </c>
    </row>
    <row r="75" spans="1:14" x14ac:dyDescent="0.25">
      <c r="A75" s="301">
        <v>3023518</v>
      </c>
      <c r="B75" s="245" t="s">
        <v>1037</v>
      </c>
      <c r="C75" s="303" t="e">
        <f>SUMIF(APT!$C$20:$C$100,'School CFR'!A75,APT!$AG$20:$AG$100)+SUMIF(HNPlaces!$C$20:$C$34,'School CFR'!A75,HNPlaces!$AI$20:$AI$34)+SUMIF(TPG!$C$20:$C$133,'School CFR'!A75,TPG!#REF!)</f>
        <v>#REF!</v>
      </c>
      <c r="D75" s="303">
        <f>SUMIF(POST16!$C$20:$C$26,'School CFR'!A75,POST16!$AI$20:$AI$26)</f>
        <v>0</v>
      </c>
      <c r="E75" s="303" t="e">
        <f>SUMIF(#REF!,'School CFR'!A75,#REF!)</f>
        <v>#REF!</v>
      </c>
      <c r="F75" s="303">
        <f>SUMIF(PPG!$C$20:$C$160,'School CFR'!A75,PPG!$AG$20:$AG$160)</f>
        <v>48128.75</v>
      </c>
      <c r="G75" s="303" t="e">
        <f>SUMIFS(GRANTS!#REF!,GRANTS!$C$20:$C$220,'School CFR'!A75,GRANTS!$K$20:$K$220,'School CFR'!$G$2)</f>
        <v>#REF!</v>
      </c>
      <c r="H75" s="303" t="e">
        <f>SUMIFS(GRANTS!#REF!,GRANTS!$C$20:$C$220,'School CFR'!A75,GRANTS!$K$20:$K$220,'School CFR'!$H$2)</f>
        <v>#REF!</v>
      </c>
      <c r="I75" s="295">
        <f>SUMIFS(APT!$F$20:$F$100,APT!$C$20:$C$100,'School CFR'!A75,APT!$K$20:$K$100,'School CFR'!$I$2)+(SUMIFS(HNPlaces!$F$20:$F$34,HNPlaces!$C$20:$C$34,'School CFR'!A75,HNPlaces!$K$20:$K$34,'School CFR'!$I$2))+(SUMIFS(TPG!$F$20:$F$133,TPG!$C$20:$C$133,'School CFR'!A75,TPG!$K$20:$K$133,'School CFR'!$I$2))</f>
        <v>2093429.8676319385</v>
      </c>
      <c r="J75" s="294">
        <f>SUMIFS(HNPlaces!$F$20:$F$34,HNPlaces!$C$20:$C$34,'School CFR'!A75,HNPlaces!$K$20:$K$34,'School CFR'!$J$2)+SUMIFS(POST16!$F$20:$F$26,POST16!$C$20:$C$26,'School CFR'!A75,POST16!$K$20:$K$26,'School CFR'!$J$2)</f>
        <v>0</v>
      </c>
      <c r="K75" s="295" t="e">
        <f>SUMIF(#REF!,'School CFR'!A75,#REF!)</f>
        <v>#REF!</v>
      </c>
      <c r="L75" s="295">
        <f>SUMIFS(PPG!$F$20:$F$160,PPG!$C$20:$C$160,'School CFR'!A75,PPG!$K$20:$K$160,'School CFR'!$L$2)</f>
        <v>192515</v>
      </c>
      <c r="M75" s="294">
        <f>SUMIFS(COVID!$F$20:$F$109,COVID!$C$20:$C$109,'School CFR'!A75,COVID!$K$20:$K$109,'School CFR'!$M$2)+SUMIFS(GRANTS!$F$20:$F$220,GRANTS!$C$20:$C$220,'School CFR'!A75,GRANTS!$K$20:$K$220,'School CFR'!$M$2)</f>
        <v>5292.5</v>
      </c>
      <c r="N75" s="297">
        <f>SUMIFS(GRANTS!$F$20:$F$220,GRANTS!$C$20:$C$220,'School CFR'!A75,GRANTS!$K$20:$K$220,'School CFR'!$N$2)</f>
        <v>8549.5</v>
      </c>
    </row>
    <row r="76" spans="1:14" x14ac:dyDescent="0.25">
      <c r="A76" s="301">
        <v>3022054</v>
      </c>
      <c r="B76" s="245" t="s">
        <v>1038</v>
      </c>
      <c r="C76" s="303" t="e">
        <f>SUMIF(APT!$C$20:$C$100,'School CFR'!A76,APT!$AG$20:$AG$100)+SUMIF(HNPlaces!$C$20:$C$34,'School CFR'!A76,HNPlaces!$AI$20:$AI$34)+SUMIF(TPG!$C$20:$C$133,'School CFR'!A76,TPG!#REF!)</f>
        <v>#REF!</v>
      </c>
      <c r="D76" s="303">
        <f>SUMIF(POST16!$C$20:$C$26,'School CFR'!A76,POST16!$AI$20:$AI$26)</f>
        <v>0</v>
      </c>
      <c r="E76" s="303" t="e">
        <f>SUMIF(#REF!,'School CFR'!A76,#REF!)</f>
        <v>#REF!</v>
      </c>
      <c r="F76" s="303">
        <f>SUMIF(PPG!$C$20:$C$160,'School CFR'!A76,PPG!$AG$20:$AG$160)</f>
        <v>4155</v>
      </c>
      <c r="G76" s="303" t="e">
        <f>SUMIFS(GRANTS!#REF!,GRANTS!$C$20:$C$220,'School CFR'!A76,GRANTS!$K$20:$K$220,'School CFR'!$G$2)</f>
        <v>#REF!</v>
      </c>
      <c r="H76" s="303" t="e">
        <f>SUMIFS(GRANTS!#REF!,GRANTS!$C$20:$C$220,'School CFR'!A76,GRANTS!$K$20:$K$220,'School CFR'!$H$2)</f>
        <v>#REF!</v>
      </c>
      <c r="I76" s="295">
        <f>SUMIFS(APT!$F$20:$F$100,APT!$C$20:$C$100,'School CFR'!A76,APT!$K$20:$K$100,'School CFR'!$I$2)+(SUMIFS(HNPlaces!$F$20:$F$34,HNPlaces!$C$20:$C$34,'School CFR'!A76,HNPlaces!$K$20:$K$34,'School CFR'!$I$2))+(SUMIFS(TPG!$F$20:$F$133,TPG!$C$20:$C$133,'School CFR'!A76,TPG!$K$20:$K$133,'School CFR'!$I$2))</f>
        <v>980025.13006896561</v>
      </c>
      <c r="J76" s="294">
        <f>SUMIFS(HNPlaces!$F$20:$F$34,HNPlaces!$C$20:$C$34,'School CFR'!A76,HNPlaces!$K$20:$K$34,'School CFR'!$J$2)+SUMIFS(POST16!$F$20:$F$26,POST16!$C$20:$C$26,'School CFR'!A76,POST16!$K$20:$K$26,'School CFR'!$J$2)</f>
        <v>0</v>
      </c>
      <c r="K76" s="295" t="e">
        <f>SUMIF(#REF!,'School CFR'!A76,#REF!)</f>
        <v>#REF!</v>
      </c>
      <c r="L76" s="295">
        <f>SUMIFS(PPG!$F$20:$F$160,PPG!$C$20:$C$160,'School CFR'!A76,PPG!$K$20:$K$160,'School CFR'!$L$2)</f>
        <v>16620</v>
      </c>
      <c r="M76" s="294">
        <f>SUMIFS(COVID!$F$20:$F$109,COVID!$C$20:$C$109,'School CFR'!A76,COVID!$K$20:$K$109,'School CFR'!$M$2)+SUMIFS(GRANTS!$F$20:$F$220,GRANTS!$C$20:$C$220,'School CFR'!A76,GRANTS!$K$20:$K$220,'School CFR'!$M$2)</f>
        <v>500</v>
      </c>
      <c r="N76" s="297">
        <f>SUMIFS(GRANTS!$F$20:$F$220,GRANTS!$C$20:$C$220,'School CFR'!A76,GRANTS!$K$20:$K$220,'School CFR'!$N$2)</f>
        <v>6317.5</v>
      </c>
    </row>
    <row r="77" spans="1:14" x14ac:dyDescent="0.25">
      <c r="A77" s="301">
        <v>3021102</v>
      </c>
      <c r="B77" s="245" t="s">
        <v>1039</v>
      </c>
      <c r="C77" s="303" t="e">
        <f>SUMIF(APT!$C$20:$C$100,'School CFR'!A77,APT!$AG$20:$AG$100)+SUMIF(HNPlaces!$C$20:$C$34,'School CFR'!A77,HNPlaces!$AI$20:$AI$34)+SUMIF(TPG!$C$20:$C$133,'School CFR'!A77,TPG!#REF!)</f>
        <v>#REF!</v>
      </c>
      <c r="D77" s="303">
        <f>SUMIF(POST16!$C$20:$C$26,'School CFR'!A77,POST16!$AI$20:$AI$26)</f>
        <v>0</v>
      </c>
      <c r="E77" s="303" t="e">
        <f>SUMIF(#REF!,'School CFR'!A77,#REF!)</f>
        <v>#REF!</v>
      </c>
      <c r="F77" s="303">
        <f>SUMIF(PPG!$C$20:$C$160,'School CFR'!A77,PPG!$AG$20:$AG$160)</f>
        <v>0</v>
      </c>
      <c r="G77" s="303" t="e">
        <f>SUMIFS(GRANTS!#REF!,GRANTS!$C$20:$C$220,'School CFR'!A77,GRANTS!$K$20:$K$220,'School CFR'!$G$2)</f>
        <v>#REF!</v>
      </c>
      <c r="H77" s="303" t="e">
        <f>SUMIFS(GRANTS!#REF!,GRANTS!$C$20:$C$220,'School CFR'!A77,GRANTS!$K$20:$K$220,'School CFR'!$H$2)</f>
        <v>#REF!</v>
      </c>
      <c r="I77" s="295">
        <f>SUMIFS(APT!$F$20:$F$100,APT!$C$20:$C$100,'School CFR'!A77,APT!$K$20:$K$100,'School CFR'!$I$2)+(SUMIFS(HNPlaces!$F$20:$F$34,HNPlaces!$C$20:$C$34,'School CFR'!A77,HNPlaces!$K$20:$K$34,'School CFR'!$I$2))+(SUMIFS(TPG!$F$20:$F$133,TPG!$C$20:$C$133,'School CFR'!A77,TPG!$K$20:$K$133,'School CFR'!$I$2))</f>
        <v>457282</v>
      </c>
      <c r="J77" s="294">
        <f>SUMIFS(HNPlaces!$F$20:$F$34,HNPlaces!$C$20:$C$34,'School CFR'!A77,HNPlaces!$K$20:$K$34,'School CFR'!$J$2)+SUMIFS(POST16!$F$20:$F$26,POST16!$C$20:$C$26,'School CFR'!A77,POST16!$K$20:$K$26,'School CFR'!$J$2)</f>
        <v>0</v>
      </c>
      <c r="K77" s="295" t="e">
        <f>SUMIF(#REF!,'School CFR'!A77,#REF!)</f>
        <v>#REF!</v>
      </c>
      <c r="L77" s="295">
        <f>SUMIFS(PPG!$F$20:$F$160,PPG!$C$20:$C$160,'School CFR'!A77,PPG!$K$20:$K$160,'School CFR'!$L$2)</f>
        <v>0</v>
      </c>
      <c r="M77" s="294">
        <f>SUMIFS(COVID!$F$20:$F$109,COVID!$C$20:$C$109,'School CFR'!A77,COVID!$K$20:$K$109,'School CFR'!$M$2)+SUMIFS(GRANTS!$F$20:$F$220,GRANTS!$C$20:$C$220,'School CFR'!A77,GRANTS!$K$20:$K$220,'School CFR'!$M$2)</f>
        <v>1500</v>
      </c>
      <c r="N77" s="297">
        <f>SUMIFS(GRANTS!$F$20:$F$220,GRANTS!$C$20:$C$220,'School CFR'!A77,GRANTS!$K$20:$K$220,'School CFR'!$N$2)</f>
        <v>4911.25</v>
      </c>
    </row>
    <row r="78" spans="1:14" x14ac:dyDescent="0.25">
      <c r="A78" s="301">
        <v>3021100</v>
      </c>
      <c r="B78" s="245" t="s">
        <v>1040</v>
      </c>
      <c r="C78" s="303" t="e">
        <f>SUMIF(APT!$C$20:$C$100,'School CFR'!A78,APT!$AG$20:$AG$100)+SUMIF(HNPlaces!$C$20:$C$34,'School CFR'!A78,HNPlaces!$AI$20:$AI$34)+SUMIF(TPG!$C$20:$C$133,'School CFR'!A78,TPG!#REF!)</f>
        <v>#REF!</v>
      </c>
      <c r="D78" s="303">
        <f>SUMIF(POST16!$C$20:$C$26,'School CFR'!A78,POST16!$AI$20:$AI$26)</f>
        <v>0</v>
      </c>
      <c r="E78" s="303" t="e">
        <f>SUMIF(#REF!,'School CFR'!A78,#REF!)</f>
        <v>#REF!</v>
      </c>
      <c r="F78" s="303">
        <f>SUMIF(PPG!$C$20:$C$160,'School CFR'!A78,PPG!$AG$20:$AG$160)</f>
        <v>0</v>
      </c>
      <c r="G78" s="303" t="e">
        <f>SUMIFS(GRANTS!#REF!,GRANTS!$C$20:$C$220,'School CFR'!A78,GRANTS!$K$20:$K$220,'School CFR'!$G$2)</f>
        <v>#REF!</v>
      </c>
      <c r="H78" s="303" t="e">
        <f>SUMIFS(GRANTS!#REF!,GRANTS!$C$20:$C$220,'School CFR'!A78,GRANTS!$K$20:$K$220,'School CFR'!$H$2)</f>
        <v>#REF!</v>
      </c>
      <c r="I78" s="295">
        <f>SUMIFS(APT!$F$20:$F$100,APT!$C$20:$C$100,'School CFR'!A78,APT!$K$20:$K$100,'School CFR'!$I$2)+(SUMIFS(HNPlaces!$F$20:$F$34,HNPlaces!$C$20:$C$34,'School CFR'!A78,HNPlaces!$K$20:$K$34,'School CFR'!$I$2))+(SUMIFS(TPG!$F$20:$F$133,TPG!$C$20:$C$133,'School CFR'!A78,TPG!$K$20:$K$133,'School CFR'!$I$2))</f>
        <v>1643920</v>
      </c>
      <c r="J78" s="294">
        <f>SUMIFS(HNPlaces!$F$20:$F$34,HNPlaces!$C$20:$C$34,'School CFR'!A78,HNPlaces!$K$20:$K$34,'School CFR'!$J$2)+SUMIFS(POST16!$F$20:$F$26,POST16!$C$20:$C$26,'School CFR'!A78,POST16!$K$20:$K$26,'School CFR'!$J$2)</f>
        <v>0</v>
      </c>
      <c r="K78" s="295" t="e">
        <f>SUMIF(#REF!,'School CFR'!A78,#REF!)</f>
        <v>#REF!</v>
      </c>
      <c r="L78" s="295">
        <f>SUMIFS(PPG!$F$20:$F$160,PPG!$C$20:$C$160,'School CFR'!A78,PPG!$K$20:$K$160,'School CFR'!$L$2)</f>
        <v>0</v>
      </c>
      <c r="M78" s="294">
        <f>SUMIFS(COVID!$F$20:$F$109,COVID!$C$20:$C$109,'School CFR'!A78,COVID!$K$20:$K$109,'School CFR'!$M$2)+SUMIFS(GRANTS!$F$20:$F$220,GRANTS!$C$20:$C$220,'School CFR'!A78,GRANTS!$K$20:$K$220,'School CFR'!$M$2)</f>
        <v>2247.5</v>
      </c>
      <c r="N78" s="297">
        <f>SUMIFS(GRANTS!$F$20:$F$220,GRANTS!$C$20:$C$220,'School CFR'!A78,GRANTS!$K$20:$K$220,'School CFR'!$N$2)</f>
        <v>7594.38</v>
      </c>
    </row>
    <row r="79" spans="1:14" x14ac:dyDescent="0.25">
      <c r="A79" s="301">
        <v>3025405</v>
      </c>
      <c r="B79" s="245" t="s">
        <v>1041</v>
      </c>
      <c r="C79" s="303" t="e">
        <f>SUMIF(APT!$C$20:$C$100,'School CFR'!A79,APT!$AG$20:$AG$100)+SUMIF(HNPlaces!$C$20:$C$34,'School CFR'!A79,HNPlaces!$AI$20:$AI$34)+SUMIF(TPG!$C$20:$C$133,'School CFR'!A79,TPG!#REF!)</f>
        <v>#REF!</v>
      </c>
      <c r="D79" s="303">
        <f>SUMIF(POST16!$C$20:$C$26,'School CFR'!A79,POST16!$AI$20:$AI$26)</f>
        <v>1265527.5</v>
      </c>
      <c r="E79" s="303" t="e">
        <f>SUMIF(#REF!,'School CFR'!A79,#REF!)</f>
        <v>#REF!</v>
      </c>
      <c r="F79" s="303">
        <f>SUMIF(PPG!$C$20:$C$160,'School CFR'!A79,PPG!$AG$20:$AG$160)</f>
        <v>30658.125</v>
      </c>
      <c r="G79" s="303" t="e">
        <f>SUMIFS(GRANTS!#REF!,GRANTS!$C$20:$C$220,'School CFR'!A79,GRANTS!$K$20:$K$220,'School CFR'!$G$2)</f>
        <v>#REF!</v>
      </c>
      <c r="H79" s="303" t="e">
        <f>SUMIFS(GRANTS!#REF!,GRANTS!$C$20:$C$220,'School CFR'!A79,GRANTS!$K$20:$K$220,'School CFR'!$H$2)</f>
        <v>#REF!</v>
      </c>
      <c r="I79" s="295">
        <f>SUMIFS(APT!$F$20:$F$100,APT!$C$20:$C$100,'School CFR'!A79,APT!$K$20:$K$100,'School CFR'!$I$2)+(SUMIFS(HNPlaces!$F$20:$F$34,HNPlaces!$C$20:$C$34,'School CFR'!A79,HNPlaces!$K$20:$K$34,'School CFR'!$I$2))+(SUMIFS(TPG!$F$20:$F$133,TPG!$C$20:$C$133,'School CFR'!A79,TPG!$K$20:$K$133,'School CFR'!$I$2))</f>
        <v>5397035.5832427917</v>
      </c>
      <c r="J79" s="294">
        <f>SUMIFS(HNPlaces!$F$20:$F$34,HNPlaces!$C$20:$C$34,'School CFR'!A79,HNPlaces!$K$20:$K$34,'School CFR'!$J$2)+SUMIFS(POST16!$F$20:$F$26,POST16!$C$20:$C$26,'School CFR'!A79,POST16!$K$20:$K$26,'School CFR'!$J$2)</f>
        <v>1687370</v>
      </c>
      <c r="K79" s="295" t="e">
        <f>SUMIF(#REF!,'School CFR'!A79,#REF!)</f>
        <v>#REF!</v>
      </c>
      <c r="L79" s="295">
        <f>SUMIFS(PPG!$F$20:$F$160,PPG!$C$20:$C$160,'School CFR'!A79,PPG!$K$20:$K$160,'School CFR'!$L$2)</f>
        <v>122632.5</v>
      </c>
      <c r="M79" s="294">
        <f>SUMIFS(COVID!$F$20:$F$109,COVID!$C$20:$C$109,'School CFR'!A79,COVID!$K$20:$K$109,'School CFR'!$M$2)+SUMIFS(GRANTS!$F$20:$F$220,GRANTS!$C$20:$C$220,'School CFR'!A79,GRANTS!$K$20:$K$220,'School CFR'!$M$2)</f>
        <v>4386.25</v>
      </c>
      <c r="N79" s="297">
        <f>SUMIFS(GRANTS!$F$20:$F$220,GRANTS!$C$20:$C$220,'School CFR'!A79,GRANTS!$K$20:$K$220,'School CFR'!$N$2)</f>
        <v>0</v>
      </c>
    </row>
    <row r="80" spans="1:14" x14ac:dyDescent="0.25">
      <c r="A80" s="301">
        <v>3024003</v>
      </c>
      <c r="B80" s="245" t="s">
        <v>1042</v>
      </c>
      <c r="C80" s="303" t="e">
        <f>SUMIF(APT!$C$20:$C$100,'School CFR'!A80,APT!$AG$20:$AG$100)+SUMIF(HNPlaces!$C$20:$C$34,'School CFR'!A80,HNPlaces!$AI$20:$AI$34)+SUMIF(TPG!$C$20:$C$133,'School CFR'!A80,TPG!#REF!)</f>
        <v>#REF!</v>
      </c>
      <c r="D80" s="303">
        <f>SUMIF(POST16!$C$20:$C$26,'School CFR'!A80,POST16!$AI$20:$AI$26)</f>
        <v>0</v>
      </c>
      <c r="E80" s="303" t="e">
        <f>SUMIF(#REF!,'School CFR'!A80,#REF!)</f>
        <v>#REF!</v>
      </c>
      <c r="F80" s="303">
        <f>SUMIF(PPG!$C$20:$C$160,'School CFR'!A80,PPG!$AG$20:$AG$160)</f>
        <v>73628.75</v>
      </c>
      <c r="G80" s="303" t="e">
        <f>SUMIFS(GRANTS!#REF!,GRANTS!$C$20:$C$220,'School CFR'!A80,GRANTS!$K$20:$K$220,'School CFR'!$G$2)</f>
        <v>#REF!</v>
      </c>
      <c r="H80" s="303" t="e">
        <f>SUMIFS(GRANTS!#REF!,GRANTS!$C$20:$C$220,'School CFR'!A80,GRANTS!$K$20:$K$220,'School CFR'!$H$2)</f>
        <v>#REF!</v>
      </c>
      <c r="I80" s="295">
        <f>SUMIFS(APT!$F$20:$F$100,APT!$C$20:$C$100,'School CFR'!A80,APT!$K$20:$K$100,'School CFR'!$I$2)+(SUMIFS(HNPlaces!$F$20:$F$34,HNPlaces!$C$20:$C$34,'School CFR'!A80,HNPlaces!$K$20:$K$34,'School CFR'!$I$2))+(SUMIFS(TPG!$F$20:$F$133,TPG!$C$20:$C$133,'School CFR'!A80,TPG!$K$20:$K$133,'School CFR'!$I$2))</f>
        <v>5105133.1767028281</v>
      </c>
      <c r="J80" s="294">
        <f>SUMIFS(HNPlaces!$F$20:$F$34,HNPlaces!$C$20:$C$34,'School CFR'!A80,HNPlaces!$K$20:$K$34,'School CFR'!$J$2)+SUMIFS(POST16!$F$20:$F$26,POST16!$C$20:$C$26,'School CFR'!A80,POST16!$K$20:$K$26,'School CFR'!$J$2)</f>
        <v>0</v>
      </c>
      <c r="K80" s="295" t="e">
        <f>SUMIF(#REF!,'School CFR'!A80,#REF!)</f>
        <v>#REF!</v>
      </c>
      <c r="L80" s="295">
        <f>SUMIFS(PPG!$F$20:$F$160,PPG!$C$20:$C$160,'School CFR'!A80,PPG!$K$20:$K$160,'School CFR'!$L$2)</f>
        <v>294515</v>
      </c>
      <c r="M80" s="294">
        <f>SUMIFS(COVID!$F$20:$F$109,COVID!$C$20:$C$109,'School CFR'!A80,COVID!$K$20:$K$109,'School CFR'!$M$2)+SUMIFS(GRANTS!$F$20:$F$220,GRANTS!$C$20:$C$220,'School CFR'!A80,GRANTS!$K$20:$K$220,'School CFR'!$M$2)</f>
        <v>11328.25</v>
      </c>
      <c r="N80" s="297">
        <f>SUMIFS(GRANTS!$F$20:$F$220,GRANTS!$C$20:$C$220,'School CFR'!A80,GRANTS!$K$20:$K$220,'School CFR'!$N$2)</f>
        <v>16588.75</v>
      </c>
    </row>
    <row r="81" spans="1:14" x14ac:dyDescent="0.25">
      <c r="A81" s="301">
        <v>3025427</v>
      </c>
      <c r="B81" s="245" t="s">
        <v>1043</v>
      </c>
      <c r="C81" s="303" t="e">
        <f>SUMIF(APT!$C$20:$C$100,'School CFR'!A81,APT!$AG$20:$AG$100)+SUMIF(HNPlaces!$C$20:$C$34,'School CFR'!A81,HNPlaces!$AI$20:$AI$34)+SUMIF(TPG!$C$20:$C$133,'School CFR'!A81,TPG!#REF!)</f>
        <v>#REF!</v>
      </c>
      <c r="D81" s="303">
        <f>SUMIF(POST16!$C$20:$C$26,'School CFR'!A81,POST16!$AI$20:$AI$26)</f>
        <v>1181128.5</v>
      </c>
      <c r="E81" s="303" t="e">
        <f>SUMIF(#REF!,'School CFR'!A81,#REF!)</f>
        <v>#REF!</v>
      </c>
      <c r="F81" s="303">
        <f>SUMIF(PPG!$C$20:$C$160,'School CFR'!A81,PPG!$AG$20:$AG$160)</f>
        <v>15513.75</v>
      </c>
      <c r="G81" s="303" t="e">
        <f>SUMIFS(GRANTS!#REF!,GRANTS!$C$20:$C$220,'School CFR'!A81,GRANTS!$K$20:$K$220,'School CFR'!$G$2)</f>
        <v>#REF!</v>
      </c>
      <c r="H81" s="303" t="e">
        <f>SUMIFS(GRANTS!#REF!,GRANTS!$C$20:$C$220,'School CFR'!A81,GRANTS!$K$20:$K$220,'School CFR'!$H$2)</f>
        <v>#REF!</v>
      </c>
      <c r="I81" s="295">
        <f>SUMIFS(APT!$F$20:$F$100,APT!$C$20:$C$100,'School CFR'!A81,APT!$K$20:$K$100,'School CFR'!$I$2)+(SUMIFS(HNPlaces!$F$20:$F$34,HNPlaces!$C$20:$C$34,'School CFR'!A81,HNPlaces!$K$20:$K$34,'School CFR'!$I$2))+(SUMIFS(TPG!$F$20:$F$133,TPG!$C$20:$C$133,'School CFR'!A81,TPG!$K$20:$K$133,'School CFR'!$I$2))</f>
        <v>7044739.2288451083</v>
      </c>
      <c r="J81" s="294">
        <f>SUMIFS(HNPlaces!$F$20:$F$34,HNPlaces!$C$20:$C$34,'School CFR'!A81,HNPlaces!$K$20:$K$34,'School CFR'!$J$2)+SUMIFS(POST16!$F$20:$F$26,POST16!$C$20:$C$26,'School CFR'!A81,POST16!$K$20:$K$26,'School CFR'!$J$2)</f>
        <v>1574838</v>
      </c>
      <c r="K81" s="295" t="e">
        <f>SUMIF(#REF!,'School CFR'!A81,#REF!)</f>
        <v>#REF!</v>
      </c>
      <c r="L81" s="295">
        <f>SUMIFS(PPG!$F$20:$F$160,PPG!$C$20:$C$160,'School CFR'!A81,PPG!$K$20:$K$160,'School CFR'!$L$2)</f>
        <v>62055</v>
      </c>
      <c r="M81" s="294">
        <f>SUMIFS(COVID!$F$20:$F$109,COVID!$C$20:$C$109,'School CFR'!A81,COVID!$K$20:$K$109,'School CFR'!$M$2)+SUMIFS(GRANTS!$F$20:$F$220,GRANTS!$C$20:$C$220,'School CFR'!A81,GRANTS!$K$20:$K$220,'School CFR'!$M$2)</f>
        <v>2481.5</v>
      </c>
      <c r="N81" s="297">
        <f>SUMIFS(GRANTS!$F$20:$F$220,GRANTS!$C$20:$C$220,'School CFR'!A81,GRANTS!$K$20:$K$220,'School CFR'!$N$2)</f>
        <v>0</v>
      </c>
    </row>
    <row r="82" spans="1:14" x14ac:dyDescent="0.25">
      <c r="A82" s="301">
        <v>3024004</v>
      </c>
      <c r="B82" s="245" t="s">
        <v>1044</v>
      </c>
      <c r="C82" s="303" t="e">
        <f>SUMIF(APT!$C$20:$C$100,'School CFR'!A82,APT!$AG$20:$AG$100)+SUMIF(HNPlaces!$C$20:$C$34,'School CFR'!A82,HNPlaces!$AI$20:$AI$34)+SUMIF(TPG!$C$20:$C$133,'School CFR'!A82,TPG!#REF!)</f>
        <v>#REF!</v>
      </c>
      <c r="D82" s="303">
        <f>SUMIF(POST16!$C$20:$C$26,'School CFR'!A82,POST16!$AI$20:$AI$26)</f>
        <v>292718.25</v>
      </c>
      <c r="E82" s="303" t="e">
        <f>SUMIF(#REF!,'School CFR'!A82,#REF!)</f>
        <v>#REF!</v>
      </c>
      <c r="F82" s="303">
        <f>SUMIF(PPG!$C$20:$C$160,'School CFR'!A82,PPG!$AG$20:$AG$160)</f>
        <v>4432.5</v>
      </c>
      <c r="G82" s="303" t="e">
        <f>SUMIFS(GRANTS!#REF!,GRANTS!$C$20:$C$220,'School CFR'!A82,GRANTS!$K$20:$K$220,'School CFR'!$G$2)</f>
        <v>#REF!</v>
      </c>
      <c r="H82" s="303" t="e">
        <f>SUMIFS(GRANTS!#REF!,GRANTS!$C$20:$C$220,'School CFR'!A82,GRANTS!$K$20:$K$220,'School CFR'!$H$2)</f>
        <v>#REF!</v>
      </c>
      <c r="I82" s="295">
        <f>SUMIFS(APT!$F$20:$F$100,APT!$C$20:$C$100,'School CFR'!A82,APT!$K$20:$K$100,'School CFR'!$I$2)+(SUMIFS(HNPlaces!$F$20:$F$34,HNPlaces!$C$20:$C$34,'School CFR'!A82,HNPlaces!$K$20:$K$34,'School CFR'!$I$2))+(SUMIFS(TPG!$F$20:$F$133,TPG!$C$20:$C$133,'School CFR'!A82,TPG!$K$20:$K$133,'School CFR'!$I$2))</f>
        <v>1803481.1246170034</v>
      </c>
      <c r="J82" s="294">
        <f>SUMIFS(HNPlaces!$F$20:$F$34,HNPlaces!$C$20:$C$34,'School CFR'!A82,HNPlaces!$K$20:$K$34,'School CFR'!$J$2)+SUMIFS(POST16!$F$20:$F$26,POST16!$C$20:$C$26,'School CFR'!A82,POST16!$K$20:$K$26,'School CFR'!$J$2)</f>
        <v>390291</v>
      </c>
      <c r="K82" s="295" t="e">
        <f>SUMIF(#REF!,'School CFR'!A82,#REF!)</f>
        <v>#REF!</v>
      </c>
      <c r="L82" s="295">
        <f>SUMIFS(PPG!$F$20:$F$160,PPG!$C$20:$C$160,'School CFR'!A82,PPG!$K$20:$K$160,'School CFR'!$L$2)</f>
        <v>17730</v>
      </c>
      <c r="M82" s="294">
        <f>SUMIFS(COVID!$F$20:$F$109,COVID!$C$20:$C$109,'School CFR'!A82,COVID!$K$20:$K$109,'School CFR'!$M$2)+SUMIFS(GRANTS!$F$20:$F$220,GRANTS!$C$20:$C$220,'School CFR'!A82,GRANTS!$K$20:$K$220,'School CFR'!$M$2)</f>
        <v>1500</v>
      </c>
      <c r="N82" s="297">
        <f>SUMIFS(GRANTS!$F$20:$F$220,GRANTS!$C$20:$C$220,'School CFR'!A82,GRANTS!$K$20:$K$220,'School CFR'!$N$2)</f>
        <v>0</v>
      </c>
    </row>
    <row r="83" spans="1:14" x14ac:dyDescent="0.25">
      <c r="A83" s="301">
        <v>3025404</v>
      </c>
      <c r="B83" s="245" t="s">
        <v>1045</v>
      </c>
      <c r="C83" s="303" t="e">
        <f>SUMIF(APT!$C$20:$C$100,'School CFR'!A83,APT!$AG$20:$AG$100)+SUMIF(HNPlaces!$C$20:$C$34,'School CFR'!A83,HNPlaces!$AI$20:$AI$34)+SUMIF(TPG!$C$20:$C$133,'School CFR'!A83,TPG!#REF!)</f>
        <v>#REF!</v>
      </c>
      <c r="D83" s="303">
        <f>SUMIF(POST16!$C$20:$C$26,'School CFR'!A83,POST16!$AI$20:$AI$26)</f>
        <v>1033387.5000000002</v>
      </c>
      <c r="E83" s="303" t="e">
        <f>SUMIF(#REF!,'School CFR'!A83,#REF!)</f>
        <v>#REF!</v>
      </c>
      <c r="F83" s="303">
        <f>SUMIF(PPG!$C$20:$C$160,'School CFR'!A83,PPG!$AG$20:$AG$160)</f>
        <v>12312.5</v>
      </c>
      <c r="G83" s="303" t="e">
        <f>SUMIFS(GRANTS!#REF!,GRANTS!$C$20:$C$220,'School CFR'!A83,GRANTS!$K$20:$K$220,'School CFR'!$G$2)</f>
        <v>#REF!</v>
      </c>
      <c r="H83" s="303" t="e">
        <f>SUMIFS(GRANTS!#REF!,GRANTS!$C$20:$C$220,'School CFR'!A83,GRANTS!$K$20:$K$220,'School CFR'!$H$2)</f>
        <v>#REF!</v>
      </c>
      <c r="I83" s="295">
        <f>SUMIFS(APT!$F$20:$F$100,APT!$C$20:$C$100,'School CFR'!A83,APT!$K$20:$K$100,'School CFR'!$I$2)+(SUMIFS(HNPlaces!$F$20:$F$34,HNPlaces!$C$20:$C$34,'School CFR'!A83,HNPlaces!$K$20:$K$34,'School CFR'!$I$2))+(SUMIFS(TPG!$F$20:$F$133,TPG!$C$20:$C$133,'School CFR'!A83,TPG!$K$20:$K$133,'School CFR'!$I$2))</f>
        <v>3643760.3362271511</v>
      </c>
      <c r="J83" s="294">
        <f>SUMIFS(HNPlaces!$F$20:$F$34,HNPlaces!$C$20:$C$34,'School CFR'!A83,HNPlaces!$K$20:$K$34,'School CFR'!$J$2)+SUMIFS(POST16!$F$20:$F$26,POST16!$C$20:$C$26,'School CFR'!A83,POST16!$K$20:$K$26,'School CFR'!$J$2)</f>
        <v>1377850</v>
      </c>
      <c r="K83" s="295" t="e">
        <f>SUMIF(#REF!,'School CFR'!A83,#REF!)</f>
        <v>#REF!</v>
      </c>
      <c r="L83" s="295">
        <f>SUMIFS(PPG!$F$20:$F$160,PPG!$C$20:$C$160,'School CFR'!A83,PPG!$K$20:$K$160,'School CFR'!$L$2)</f>
        <v>49250</v>
      </c>
      <c r="M83" s="294">
        <f>SUMIFS(COVID!$F$20:$F$109,COVID!$C$20:$C$109,'School CFR'!A83,COVID!$K$20:$K$109,'School CFR'!$M$2)+SUMIFS(GRANTS!$F$20:$F$220,GRANTS!$C$20:$C$220,'School CFR'!A83,GRANTS!$K$20:$K$220,'School CFR'!$M$2)</f>
        <v>1595</v>
      </c>
      <c r="N83" s="297">
        <f>SUMIFS(GRANTS!$F$20:$F$220,GRANTS!$C$20:$C$220,'School CFR'!A83,GRANTS!$K$20:$K$220,'School CFR'!$N$2)</f>
        <v>0</v>
      </c>
    </row>
    <row r="84" spans="1:14" x14ac:dyDescent="0.25">
      <c r="A84" s="301">
        <v>3025407</v>
      </c>
      <c r="B84" s="245" t="s">
        <v>1046</v>
      </c>
      <c r="C84" s="303" t="e">
        <f>SUMIF(APT!$C$20:$C$100,'School CFR'!A84,APT!$AG$20:$AG$100)+SUMIF(HNPlaces!$C$20:$C$34,'School CFR'!A84,HNPlaces!$AI$20:$AI$34)+SUMIF(TPG!$C$20:$C$133,'School CFR'!A84,TPG!#REF!)</f>
        <v>#REF!</v>
      </c>
      <c r="D84" s="303">
        <f>SUMIF(POST16!$C$20:$C$26,'School CFR'!A84,POST16!$AI$20:$AI$26)</f>
        <v>826823.25</v>
      </c>
      <c r="E84" s="303" t="e">
        <f>SUMIF(#REF!,'School CFR'!A84,#REF!)</f>
        <v>#REF!</v>
      </c>
      <c r="F84" s="303">
        <f>SUMIF(PPG!$C$20:$C$160,'School CFR'!A84,PPG!$AG$20:$AG$160)</f>
        <v>66733.75</v>
      </c>
      <c r="G84" s="303" t="e">
        <f>SUMIFS(GRANTS!#REF!,GRANTS!$C$20:$C$220,'School CFR'!A84,GRANTS!$K$20:$K$220,'School CFR'!$G$2)</f>
        <v>#REF!</v>
      </c>
      <c r="H84" s="303" t="e">
        <f>SUMIFS(GRANTS!#REF!,GRANTS!$C$20:$C$220,'School CFR'!A84,GRANTS!$K$20:$K$220,'School CFR'!$H$2)</f>
        <v>#REF!</v>
      </c>
      <c r="I84" s="295">
        <f>SUMIFS(APT!$F$20:$F$100,APT!$C$20:$C$100,'School CFR'!A84,APT!$K$20:$K$100,'School CFR'!$I$2)+(SUMIFS(HNPlaces!$F$20:$F$34,HNPlaces!$C$20:$C$34,'School CFR'!A84,HNPlaces!$K$20:$K$34,'School CFR'!$I$2))+(SUMIFS(TPG!$F$20:$F$133,TPG!$C$20:$C$133,'School CFR'!A84,TPG!$K$20:$K$133,'School CFR'!$I$2))</f>
        <v>7148225.9442044776</v>
      </c>
      <c r="J84" s="294">
        <f>SUMIFS(HNPlaces!$F$20:$F$34,HNPlaces!$C$20:$C$34,'School CFR'!A84,HNPlaces!$K$20:$K$34,'School CFR'!$J$2)+SUMIFS(POST16!$F$20:$F$26,POST16!$C$20:$C$26,'School CFR'!A84,POST16!$K$20:$K$26,'School CFR'!$J$2)</f>
        <v>1102431</v>
      </c>
      <c r="K84" s="295" t="e">
        <f>SUMIF(#REF!,'School CFR'!A84,#REF!)</f>
        <v>#REF!</v>
      </c>
      <c r="L84" s="295">
        <f>SUMIFS(PPG!$F$20:$F$160,PPG!$C$20:$C$160,'School CFR'!A84,PPG!$K$20:$K$160,'School CFR'!$L$2)</f>
        <v>266935</v>
      </c>
      <c r="M84" s="294">
        <f>SUMIFS(COVID!$F$20:$F$109,COVID!$C$20:$C$109,'School CFR'!A84,COVID!$K$20:$K$109,'School CFR'!$M$2)+SUMIFS(GRANTS!$F$20:$F$220,GRANTS!$C$20:$C$220,'School CFR'!A84,GRANTS!$K$20:$K$220,'School CFR'!$M$2)</f>
        <v>9316.25</v>
      </c>
      <c r="N84" s="297">
        <f>SUMIFS(GRANTS!$F$20:$F$220,GRANTS!$C$20:$C$220,'School CFR'!A84,GRANTS!$K$20:$K$220,'School CFR'!$N$2)</f>
        <v>0</v>
      </c>
    </row>
    <row r="85" spans="1:14" x14ac:dyDescent="0.25">
      <c r="A85" s="301">
        <v>3027010</v>
      </c>
      <c r="B85" s="245" t="s">
        <v>1047</v>
      </c>
      <c r="C85" s="303" t="e">
        <f>SUMIF(APT!$C$20:$C$100,'School CFR'!A85,APT!$AG$20:$AG$100)+SUMIF(HNPlaces!$C$20:$C$34,'School CFR'!A85,HNPlaces!$AI$20:$AI$34)+SUMIF(TPG!$C$20:$C$133,'School CFR'!A85,TPG!#REF!)</f>
        <v>#REF!</v>
      </c>
      <c r="D85" s="303">
        <f>SUMIF(POST16!$C$20:$C$26,'School CFR'!A85,POST16!$AI$20:$AI$26)</f>
        <v>977</v>
      </c>
      <c r="E85" s="303" t="e">
        <f>SUMIF(#REF!,'School CFR'!A85,#REF!)</f>
        <v>#REF!</v>
      </c>
      <c r="F85" s="303">
        <f>SUMIF(PPG!$C$20:$C$160,'School CFR'!A85,PPG!$AG$20:$AG$160)</f>
        <v>9357.5</v>
      </c>
      <c r="G85" s="303" t="e">
        <f>SUMIFS(GRANTS!#REF!,GRANTS!$C$20:$C$220,'School CFR'!A85,GRANTS!$K$20:$K$220,'School CFR'!$G$2)</f>
        <v>#REF!</v>
      </c>
      <c r="H85" s="303" t="e">
        <f>SUMIFS(GRANTS!#REF!,GRANTS!$C$20:$C$220,'School CFR'!A85,GRANTS!$K$20:$K$220,'School CFR'!$H$2)</f>
        <v>#REF!</v>
      </c>
      <c r="I85" s="295">
        <f>SUMIFS(APT!$F$20:$F$100,APT!$C$20:$C$100,'School CFR'!A85,APT!$K$20:$K$100,'School CFR'!$I$2)+(SUMIFS(HNPlaces!$F$20:$F$34,HNPlaces!$C$20:$C$34,'School CFR'!A85,HNPlaces!$K$20:$K$34,'School CFR'!$I$2))+(SUMIFS(TPG!$F$20:$F$133,TPG!$C$20:$C$133,'School CFR'!A85,TPG!$K$20:$K$133,'School CFR'!$I$2))</f>
        <v>1045833.3333333334</v>
      </c>
      <c r="J85" s="294">
        <f>SUMIFS(HNPlaces!$F$20:$F$34,HNPlaces!$C$20:$C$34,'School CFR'!A85,HNPlaces!$K$20:$K$34,'School CFR'!$J$2)+SUMIFS(POST16!$F$20:$F$26,POST16!$C$20:$C$26,'School CFR'!A85,POST16!$K$20:$K$26,'School CFR'!$J$2)</f>
        <v>977</v>
      </c>
      <c r="K85" s="295" t="e">
        <f>SUMIF(#REF!,'School CFR'!A85,#REF!)</f>
        <v>#REF!</v>
      </c>
      <c r="L85" s="295">
        <f>SUMIFS(PPG!$F$20:$F$160,PPG!$C$20:$C$160,'School CFR'!A85,PPG!$K$20:$K$160,'School CFR'!$L$2)</f>
        <v>37430</v>
      </c>
      <c r="M85" s="294">
        <f>SUMIFS(COVID!$F$20:$F$109,COVID!$C$20:$C$109,'School CFR'!A85,COVID!$K$20:$K$109,'School CFR'!$M$2)+SUMIFS(GRANTS!$F$20:$F$220,GRANTS!$C$20:$C$220,'School CFR'!A85,GRANTS!$K$20:$K$220,'School CFR'!$M$2)</f>
        <v>2537.5</v>
      </c>
      <c r="N85" s="297">
        <f>SUMIFS(GRANTS!$F$20:$F$220,GRANTS!$C$20:$C$220,'School CFR'!A85,GRANTS!$K$20:$K$220,'School CFR'!$N$2)</f>
        <v>8556.25</v>
      </c>
    </row>
    <row r="86" spans="1:14" x14ac:dyDescent="0.25">
      <c r="A86" s="301">
        <v>3027005</v>
      </c>
      <c r="B86" s="245" t="s">
        <v>1048</v>
      </c>
      <c r="C86" s="303" t="e">
        <f>SUMIF(APT!$C$20:$C$100,'School CFR'!A86,APT!$AG$20:$AG$100)+SUMIF(HNPlaces!$C$20:$C$34,'School CFR'!A86,HNPlaces!$AI$20:$AI$34)+SUMIF(TPG!$C$20:$C$133,'School CFR'!A86,TPG!#REF!)</f>
        <v>#REF!</v>
      </c>
      <c r="D86" s="303">
        <f>SUMIF(POST16!$C$20:$C$26,'School CFR'!A86,POST16!$AI$20:$AI$26)</f>
        <v>0</v>
      </c>
      <c r="E86" s="303" t="e">
        <f>SUMIF(#REF!,'School CFR'!A86,#REF!)</f>
        <v>#REF!</v>
      </c>
      <c r="F86" s="303">
        <f>SUMIF(PPG!$C$20:$C$160,'School CFR'!A86,PPG!$AG$20:$AG$160)</f>
        <v>16273.75</v>
      </c>
      <c r="G86" s="303" t="e">
        <f>SUMIFS(GRANTS!#REF!,GRANTS!$C$20:$C$220,'School CFR'!A86,GRANTS!$K$20:$K$220,'School CFR'!$G$2)</f>
        <v>#REF!</v>
      </c>
      <c r="H86" s="303" t="e">
        <f>SUMIFS(GRANTS!#REF!,GRANTS!$C$20:$C$220,'School CFR'!A86,GRANTS!$K$20:$K$220,'School CFR'!$H$2)</f>
        <v>#REF!</v>
      </c>
      <c r="I86" s="295">
        <f>SUMIFS(APT!$F$20:$F$100,APT!$C$20:$C$100,'School CFR'!A86,APT!$K$20:$K$100,'School CFR'!$I$2)+(SUMIFS(HNPlaces!$F$20:$F$34,HNPlaces!$C$20:$C$34,'School CFR'!A86,HNPlaces!$K$20:$K$34,'School CFR'!$I$2))+(SUMIFS(TPG!$F$20:$F$133,TPG!$C$20:$C$133,'School CFR'!A86,TPG!$K$20:$K$133,'School CFR'!$I$2))</f>
        <v>1477500</v>
      </c>
      <c r="J86" s="294">
        <f>SUMIFS(HNPlaces!$F$20:$F$34,HNPlaces!$C$20:$C$34,'School CFR'!A86,HNPlaces!$K$20:$K$34,'School CFR'!$J$2)+SUMIFS(POST16!$F$20:$F$26,POST16!$C$20:$C$26,'School CFR'!A86,POST16!$K$20:$K$26,'School CFR'!$J$2)</f>
        <v>0</v>
      </c>
      <c r="K86" s="295" t="e">
        <f>SUMIF(#REF!,'School CFR'!A86,#REF!)</f>
        <v>#REF!</v>
      </c>
      <c r="L86" s="295">
        <f>SUMIFS(PPG!$F$20:$F$160,PPG!$C$20:$C$160,'School CFR'!A86,PPG!$K$20:$K$160,'School CFR'!$L$2)</f>
        <v>65095</v>
      </c>
      <c r="M86" s="294">
        <f>SUMIFS(COVID!$F$20:$F$109,COVID!$C$20:$C$109,'School CFR'!A86,COVID!$K$20:$K$109,'School CFR'!$M$2)+SUMIFS(GRANTS!$F$20:$F$220,GRANTS!$C$20:$C$220,'School CFR'!A86,GRANTS!$K$20:$K$220,'School CFR'!$M$2)</f>
        <v>3335</v>
      </c>
      <c r="N86" s="297">
        <f>SUMIFS(GRANTS!$F$20:$F$220,GRANTS!$C$20:$C$220,'School CFR'!A86,GRANTS!$K$20:$K$220,'School CFR'!$N$2)</f>
        <v>10176.25</v>
      </c>
    </row>
    <row r="87" spans="1:14" x14ac:dyDescent="0.25">
      <c r="A87" s="301">
        <v>3027009</v>
      </c>
      <c r="B87" s="245" t="s">
        <v>1049</v>
      </c>
      <c r="C87" s="303" t="e">
        <f>SUMIF(APT!$C$20:$C$100,'School CFR'!A87,APT!$AG$20:$AG$100)+SUMIF(HNPlaces!$C$20:$C$34,'School CFR'!A87,HNPlaces!$AI$20:$AI$34)+SUMIF(TPG!$C$20:$C$133,'School CFR'!A87,TPG!#REF!)</f>
        <v>#REF!</v>
      </c>
      <c r="D87" s="303">
        <f>SUMIF(POST16!$C$20:$C$26,'School CFR'!A87,POST16!$AI$20:$AI$26)</f>
        <v>0</v>
      </c>
      <c r="E87" s="303" t="e">
        <f>SUMIF(#REF!,'School CFR'!A87,#REF!)</f>
        <v>#REF!</v>
      </c>
      <c r="F87" s="303">
        <f>SUMIF(PPG!$C$20:$C$160,'School CFR'!A87,PPG!$AG$20:$AG$160)</f>
        <v>13157.5</v>
      </c>
      <c r="G87" s="303" t="e">
        <f>SUMIFS(GRANTS!#REF!,GRANTS!$C$20:$C$220,'School CFR'!A87,GRANTS!$K$20:$K$220,'School CFR'!$G$2)</f>
        <v>#REF!</v>
      </c>
      <c r="H87" s="303" t="e">
        <f>SUMIFS(GRANTS!#REF!,GRANTS!$C$20:$C$220,'School CFR'!A87,GRANTS!$K$20:$K$220,'School CFR'!$H$2)</f>
        <v>#REF!</v>
      </c>
      <c r="I87" s="295">
        <f>SUMIFS(APT!$F$20:$F$100,APT!$C$20:$C$100,'School CFR'!A87,APT!$K$20:$K$100,'School CFR'!$I$2)+(SUMIFS(HNPlaces!$F$20:$F$34,HNPlaces!$C$20:$C$34,'School CFR'!A87,HNPlaces!$K$20:$K$34,'School CFR'!$I$2))+(SUMIFS(TPG!$F$20:$F$133,TPG!$C$20:$C$133,'School CFR'!A87,TPG!$K$20:$K$133,'School CFR'!$I$2))</f>
        <v>1743488</v>
      </c>
      <c r="J87" s="294">
        <f>SUMIFS(HNPlaces!$F$20:$F$34,HNPlaces!$C$20:$C$34,'School CFR'!A87,HNPlaces!$K$20:$K$34,'School CFR'!$J$2)+SUMIFS(POST16!$F$20:$F$26,POST16!$C$20:$C$26,'School CFR'!A87,POST16!$K$20:$K$26,'School CFR'!$J$2)</f>
        <v>0</v>
      </c>
      <c r="K87" s="295" t="e">
        <f>SUMIF(#REF!,'School CFR'!A87,#REF!)</f>
        <v>#REF!</v>
      </c>
      <c r="L87" s="295">
        <f>SUMIFS(PPG!$F$20:$F$160,PPG!$C$20:$C$160,'School CFR'!A87,PPG!$K$20:$K$160,'School CFR'!$L$2)</f>
        <v>52630</v>
      </c>
      <c r="M87" s="294">
        <f>SUMIFS(COVID!$F$20:$F$109,COVID!$C$20:$C$109,'School CFR'!A87,COVID!$K$20:$K$109,'School CFR'!$M$2)+SUMIFS(GRANTS!$F$20:$F$220,GRANTS!$C$20:$C$220,'School CFR'!A87,GRANTS!$K$20:$K$220,'School CFR'!$M$2)</f>
        <v>3117.5</v>
      </c>
      <c r="N87" s="297">
        <f>SUMIFS(GRANTS!$F$20:$F$220,GRANTS!$C$20:$C$220,'School CFR'!A87,GRANTS!$K$20:$K$220,'School CFR'!$N$2)</f>
        <v>11219.12</v>
      </c>
    </row>
    <row r="88" spans="1:14" x14ac:dyDescent="0.25">
      <c r="A88" s="301">
        <v>3023521</v>
      </c>
      <c r="B88" s="245" t="s">
        <v>1050</v>
      </c>
      <c r="C88" s="303" t="e">
        <f>SUMIF(APT!$C$20:$C$100,'School CFR'!A88,APT!$AG$20:$AG$100)+SUMIF(HNPlaces!$C$20:$C$34,'School CFR'!A88,HNPlaces!$AI$20:$AI$34)+SUMIF(TPG!$C$20:$C$133,'School CFR'!A88,TPG!#REF!)</f>
        <v>#REF!</v>
      </c>
      <c r="D88" s="303">
        <f>SUMIF(POST16!$C$20:$C$26,'School CFR'!A88,POST16!$AI$20:$AI$26)</f>
        <v>299271</v>
      </c>
      <c r="E88" s="303" t="e">
        <f>SUMIF(#REF!,'School CFR'!A88,#REF!)</f>
        <v>#REF!</v>
      </c>
      <c r="F88" s="303">
        <f>SUMIF(PPG!$C$20:$C$160,'School CFR'!A88,PPG!$AG$20:$AG$160)</f>
        <v>132230</v>
      </c>
      <c r="G88" s="303" t="e">
        <f>SUMIFS(GRANTS!#REF!,GRANTS!$C$20:$C$220,'School CFR'!A88,GRANTS!$K$20:$K$220,'School CFR'!$G$2)</f>
        <v>#REF!</v>
      </c>
      <c r="H88" s="303" t="e">
        <f>SUMIFS(GRANTS!#REF!,GRANTS!$C$20:$C$220,'School CFR'!A88,GRANTS!$K$20:$K$220,'School CFR'!$H$2)</f>
        <v>#REF!</v>
      </c>
      <c r="I88" s="295">
        <f>SUMIFS(APT!$F$20:$F$100,APT!$C$20:$C$100,'School CFR'!A88,APT!$K$20:$K$100,'School CFR'!$I$2)+(SUMIFS(HNPlaces!$F$20:$F$34,HNPlaces!$C$20:$C$34,'School CFR'!A88,HNPlaces!$K$20:$K$34,'School CFR'!$I$2))+(SUMIFS(TPG!$F$20:$F$133,TPG!$C$20:$C$133,'School CFR'!A88,TPG!$K$20:$K$133,'School CFR'!$I$2))</f>
        <v>8524297.3362998012</v>
      </c>
      <c r="J88" s="294">
        <f>SUMIFS(HNPlaces!$F$20:$F$34,HNPlaces!$C$20:$C$34,'School CFR'!A88,HNPlaces!$K$20:$K$34,'School CFR'!$J$2)+SUMIFS(POST16!$F$20:$F$26,POST16!$C$20:$C$26,'School CFR'!A88,POST16!$K$20:$K$26,'School CFR'!$J$2)</f>
        <v>399028</v>
      </c>
      <c r="K88" s="295" t="e">
        <f>SUMIF(#REF!,'School CFR'!A88,#REF!)</f>
        <v>#REF!</v>
      </c>
      <c r="L88" s="295">
        <f>SUMIFS(PPG!$F$20:$F$160,PPG!$C$20:$C$160,'School CFR'!A88,PPG!$K$20:$K$160,'School CFR'!$L$2)</f>
        <v>528920</v>
      </c>
      <c r="M88" s="294">
        <f>SUMIFS(COVID!$F$20:$F$109,COVID!$C$20:$C$109,'School CFR'!A88,COVID!$K$20:$K$109,'School CFR'!$M$2)+SUMIFS(GRANTS!$F$20:$F$220,GRANTS!$C$20:$C$220,'School CFR'!A88,GRANTS!$K$20:$K$220,'School CFR'!$M$2)</f>
        <v>17291.25</v>
      </c>
      <c r="N88" s="297">
        <f>SUMIFS(GRANTS!$F$20:$F$220,GRANTS!$C$20:$C$220,'School CFR'!A88,GRANTS!$K$20:$K$220,'School CFR'!$N$2)</f>
        <v>0</v>
      </c>
    </row>
    <row r="89" spans="1:14" x14ac:dyDescent="0.25">
      <c r="A89" s="301">
        <v>3021000</v>
      </c>
      <c r="B89" s="245" t="s">
        <v>1051</v>
      </c>
      <c r="C89" s="303" t="e">
        <f>SUMIF(APT!$C$20:$C$100,'School CFR'!A89,APT!$AG$20:$AG$100)+SUMIF(HNPlaces!$C$20:$C$34,'School CFR'!A89,HNPlaces!$AI$20:$AI$34)+SUMIF(TPG!$C$20:$C$133,'School CFR'!A89,TPG!#REF!)</f>
        <v>#REF!</v>
      </c>
      <c r="D89" s="303">
        <f>SUMIF(POST16!$C$20:$C$26,'School CFR'!A89,POST16!$AI$20:$AI$26)</f>
        <v>0</v>
      </c>
      <c r="E89" s="303" t="e">
        <f>SUMIF(#REF!,'School CFR'!A89,#REF!)</f>
        <v>#REF!</v>
      </c>
      <c r="F89" s="303">
        <f>SUMIF(PPG!$C$20:$C$160,'School CFR'!A89,PPG!$AG$20:$AG$160)</f>
        <v>0</v>
      </c>
      <c r="G89" s="303" t="e">
        <f>SUMIFS(GRANTS!#REF!,GRANTS!$C$20:$C$220,'School CFR'!A89,GRANTS!$K$20:$K$220,'School CFR'!$G$2)</f>
        <v>#REF!</v>
      </c>
      <c r="H89" s="303" t="e">
        <f>SUMIFS(GRANTS!#REF!,GRANTS!$C$20:$C$220,'School CFR'!A89,GRANTS!$K$20:$K$220,'School CFR'!$H$2)</f>
        <v>#REF!</v>
      </c>
      <c r="I89" s="295">
        <f>SUMIFS(APT!$F$20:$F$100,APT!$C$20:$C$100,'School CFR'!A89,APT!$K$20:$K$100,'School CFR'!$I$2)+(SUMIFS(HNPlaces!$F$20:$F$34,HNPlaces!$C$20:$C$34,'School CFR'!A89,HNPlaces!$K$20:$K$34,'School CFR'!$I$2))+(SUMIFS(TPG!$F$20:$F$133,TPG!$C$20:$C$133,'School CFR'!A89,TPG!$K$20:$K$133,'School CFR'!$I$2))</f>
        <v>8248</v>
      </c>
      <c r="J89" s="294">
        <f>SUMIFS(HNPlaces!$F$20:$F$34,HNPlaces!$C$20:$C$34,'School CFR'!A89,HNPlaces!$K$20:$K$34,'School CFR'!$J$2)+SUMIFS(POST16!$F$20:$F$26,POST16!$C$20:$C$26,'School CFR'!A89,POST16!$K$20:$K$26,'School CFR'!$J$2)</f>
        <v>0</v>
      </c>
      <c r="K89" s="295" t="e">
        <f>SUMIF(#REF!,'School CFR'!A89,#REF!)</f>
        <v>#REF!</v>
      </c>
      <c r="L89" s="295">
        <f>SUMIFS(PPG!$F$20:$F$160,PPG!$C$20:$C$160,'School CFR'!A89,PPG!$K$20:$K$160,'School CFR'!$L$2)</f>
        <v>0</v>
      </c>
      <c r="M89" s="294">
        <f>SUMIFS(COVID!$F$20:$F$109,COVID!$C$20:$C$109,'School CFR'!A89,COVID!$K$20:$K$109,'School CFR'!$M$2)+SUMIFS(GRANTS!$F$20:$F$220,GRANTS!$C$20:$C$220,'School CFR'!A89,GRANTS!$K$20:$K$220,'School CFR'!$M$2)</f>
        <v>0</v>
      </c>
      <c r="N89" s="297">
        <f>SUMIFS(GRANTS!$F$20:$F$220,GRANTS!$C$20:$C$220,'School CFR'!A89,GRANTS!$K$20:$K$220,'School CFR'!$N$2)</f>
        <v>4918</v>
      </c>
    </row>
    <row r="90" spans="1:14" x14ac:dyDescent="0.25">
      <c r="A90" s="301">
        <v>3021001</v>
      </c>
      <c r="B90" s="245" t="s">
        <v>1052</v>
      </c>
      <c r="C90" s="303" t="e">
        <f>SUMIF(APT!$C$20:$C$100,'School CFR'!A90,APT!$AG$20:$AG$100)+SUMIF(HNPlaces!$C$20:$C$34,'School CFR'!A90,HNPlaces!$AI$20:$AI$34)+SUMIF(TPG!$C$20:$C$133,'School CFR'!A90,TPG!#REF!)</f>
        <v>#REF!</v>
      </c>
      <c r="D90" s="303">
        <f>SUMIF(POST16!$C$20:$C$26,'School CFR'!A90,POST16!$AI$20:$AI$26)</f>
        <v>0</v>
      </c>
      <c r="E90" s="303" t="e">
        <f>SUMIF(#REF!,'School CFR'!A90,#REF!)</f>
        <v>#REF!</v>
      </c>
      <c r="F90" s="303">
        <f>SUMIF(PPG!$C$20:$C$160,'School CFR'!A90,PPG!$AG$20:$AG$160)</f>
        <v>0</v>
      </c>
      <c r="G90" s="303" t="e">
        <f>SUMIFS(GRANTS!#REF!,GRANTS!$C$20:$C$220,'School CFR'!A90,GRANTS!$K$20:$K$220,'School CFR'!$G$2)</f>
        <v>#REF!</v>
      </c>
      <c r="H90" s="303" t="e">
        <f>SUMIFS(GRANTS!#REF!,GRANTS!$C$20:$C$220,'School CFR'!A90,GRANTS!$K$20:$K$220,'School CFR'!$H$2)</f>
        <v>#REF!</v>
      </c>
      <c r="I90" s="295">
        <f>SUMIFS(APT!$F$20:$F$100,APT!$C$20:$C$100,'School CFR'!A90,APT!$K$20:$K$100,'School CFR'!$I$2)+(SUMIFS(HNPlaces!$F$20:$F$34,HNPlaces!$C$20:$C$34,'School CFR'!A90,HNPlaces!$K$20:$K$34,'School CFR'!$I$2))+(SUMIFS(TPG!$F$20:$F$133,TPG!$C$20:$C$133,'School CFR'!A90,TPG!$K$20:$K$133,'School CFR'!$I$2))</f>
        <v>8248</v>
      </c>
      <c r="J90" s="294">
        <f>SUMIFS(HNPlaces!$F$20:$F$34,HNPlaces!$C$20:$C$34,'School CFR'!A90,HNPlaces!$K$20:$K$34,'School CFR'!$J$2)+SUMIFS(POST16!$F$20:$F$26,POST16!$C$20:$C$26,'School CFR'!A90,POST16!$K$20:$K$26,'School CFR'!$J$2)</f>
        <v>0</v>
      </c>
      <c r="K90" s="295" t="e">
        <f>SUMIF(#REF!,'School CFR'!A90,#REF!)</f>
        <v>#REF!</v>
      </c>
      <c r="L90" s="295">
        <f>SUMIFS(PPG!$F$20:$F$160,PPG!$C$20:$C$160,'School CFR'!A90,PPG!$K$20:$K$160,'School CFR'!$L$2)</f>
        <v>0</v>
      </c>
      <c r="M90" s="294">
        <f>SUMIFS(COVID!$F$20:$F$109,COVID!$C$20:$C$109,'School CFR'!A90,COVID!$K$20:$K$109,'School CFR'!$M$2)+SUMIFS(GRANTS!$F$20:$F$220,GRANTS!$C$20:$C$220,'School CFR'!A90,GRANTS!$K$20:$K$220,'School CFR'!$M$2)</f>
        <v>0</v>
      </c>
      <c r="N90" s="297">
        <f>SUMIFS(GRANTS!$F$20:$F$220,GRANTS!$C$20:$C$220,'School CFR'!A90,GRANTS!$K$20:$K$220,'School CFR'!$N$2)</f>
        <v>4891</v>
      </c>
    </row>
    <row r="91" spans="1:14" x14ac:dyDescent="0.25">
      <c r="A91" s="301">
        <v>3021003</v>
      </c>
      <c r="B91" s="245" t="s">
        <v>1053</v>
      </c>
      <c r="C91" s="303" t="e">
        <f>SUMIF(APT!$C$20:$C$100,'School CFR'!A91,APT!$AG$20:$AG$100)+SUMIF(HNPlaces!$C$20:$C$34,'School CFR'!A91,HNPlaces!$AI$20:$AI$34)+SUMIF(TPG!$C$20:$C$133,'School CFR'!A91,TPG!#REF!)</f>
        <v>#REF!</v>
      </c>
      <c r="D91" s="303">
        <f>SUMIF(POST16!$C$20:$C$26,'School CFR'!A91,POST16!$AI$20:$AI$26)</f>
        <v>0</v>
      </c>
      <c r="E91" s="303" t="e">
        <f>SUMIF(#REF!,'School CFR'!A91,#REF!)</f>
        <v>#REF!</v>
      </c>
      <c r="F91" s="303">
        <f>SUMIF(PPG!$C$20:$C$160,'School CFR'!A91,PPG!$AG$20:$AG$160)</f>
        <v>0</v>
      </c>
      <c r="G91" s="303" t="e">
        <f>SUMIFS(GRANTS!#REF!,GRANTS!$C$20:$C$220,'School CFR'!A91,GRANTS!$K$20:$K$220,'School CFR'!$G$2)</f>
        <v>#REF!</v>
      </c>
      <c r="H91" s="303" t="e">
        <f>SUMIFS(GRANTS!#REF!,GRANTS!$C$20:$C$220,'School CFR'!A91,GRANTS!$K$20:$K$220,'School CFR'!$H$2)</f>
        <v>#REF!</v>
      </c>
      <c r="I91" s="295">
        <f>SUMIFS(APT!$F$20:$F$100,APT!$C$20:$C$100,'School CFR'!A91,APT!$K$20:$K$100,'School CFR'!$I$2)+(SUMIFS(HNPlaces!$F$20:$F$34,HNPlaces!$C$20:$C$34,'School CFR'!A91,HNPlaces!$K$20:$K$34,'School CFR'!$I$2))+(SUMIFS(TPG!$F$20:$F$133,TPG!$C$20:$C$133,'School CFR'!A91,TPG!$K$20:$K$133,'School CFR'!$I$2))</f>
        <v>9403</v>
      </c>
      <c r="J91" s="294">
        <f>SUMIFS(HNPlaces!$F$20:$F$34,HNPlaces!$C$20:$C$34,'School CFR'!A91,HNPlaces!$K$20:$K$34,'School CFR'!$J$2)+SUMIFS(POST16!$F$20:$F$26,POST16!$C$20:$C$26,'School CFR'!A91,POST16!$K$20:$K$26,'School CFR'!$J$2)</f>
        <v>0</v>
      </c>
      <c r="K91" s="295" t="e">
        <f>SUMIF(#REF!,'School CFR'!A91,#REF!)</f>
        <v>#REF!</v>
      </c>
      <c r="L91" s="295">
        <f>SUMIFS(PPG!$F$20:$F$160,PPG!$C$20:$C$160,'School CFR'!A91,PPG!$K$20:$K$160,'School CFR'!$L$2)</f>
        <v>0</v>
      </c>
      <c r="M91" s="294">
        <f>SUMIFS(COVID!$F$20:$F$109,COVID!$C$20:$C$109,'School CFR'!A91,COVID!$K$20:$K$109,'School CFR'!$M$2)+SUMIFS(GRANTS!$F$20:$F$220,GRANTS!$C$20:$C$220,'School CFR'!A91,GRANTS!$K$20:$K$220,'School CFR'!$M$2)</f>
        <v>0</v>
      </c>
      <c r="N91" s="297">
        <f>SUMIFS(GRANTS!$F$20:$F$220,GRANTS!$C$20:$C$220,'School CFR'!A91,GRANTS!$K$20:$K$220,'School CFR'!$N$2)</f>
        <v>4996.5200000000004</v>
      </c>
    </row>
    <row r="92" spans="1:14" x14ac:dyDescent="0.25">
      <c r="A92" s="301">
        <v>3021002</v>
      </c>
      <c r="B92" s="245" t="s">
        <v>1054</v>
      </c>
      <c r="C92" s="303" t="e">
        <f>SUMIF(APT!$C$20:$C$100,'School CFR'!A92,APT!$AG$20:$AG$100)+SUMIF(HNPlaces!$C$20:$C$34,'School CFR'!A92,HNPlaces!$AI$20:$AI$34)+SUMIF(TPG!$C$20:$C$133,'School CFR'!A92,TPG!#REF!)</f>
        <v>#REF!</v>
      </c>
      <c r="D92" s="303">
        <f>SUMIF(POST16!$C$20:$C$26,'School CFR'!A92,POST16!$AI$20:$AI$26)</f>
        <v>0</v>
      </c>
      <c r="E92" s="303" t="e">
        <f>SUMIF(#REF!,'School CFR'!A92,#REF!)</f>
        <v>#REF!</v>
      </c>
      <c r="F92" s="303">
        <f>SUMIF(PPG!$C$20:$C$160,'School CFR'!A92,PPG!$AG$20:$AG$160)</f>
        <v>0</v>
      </c>
      <c r="G92" s="303" t="e">
        <f>SUMIFS(GRANTS!#REF!,GRANTS!$C$20:$C$220,'School CFR'!A92,GRANTS!$K$20:$K$220,'School CFR'!$G$2)</f>
        <v>#REF!</v>
      </c>
      <c r="H92" s="303" t="e">
        <f>SUMIFS(GRANTS!#REF!,GRANTS!$C$20:$C$220,'School CFR'!A92,GRANTS!$K$20:$K$220,'School CFR'!$H$2)</f>
        <v>#REF!</v>
      </c>
      <c r="I92" s="295">
        <f>SUMIFS(APT!$F$20:$F$100,APT!$C$20:$C$100,'School CFR'!A92,APT!$K$20:$K$100,'School CFR'!$I$2)+(SUMIFS(HNPlaces!$F$20:$F$34,HNPlaces!$C$20:$C$34,'School CFR'!A92,HNPlaces!$K$20:$K$34,'School CFR'!$I$2))+(SUMIFS(TPG!$F$20:$F$133,TPG!$C$20:$C$133,'School CFR'!A92,TPG!$K$20:$K$133,'School CFR'!$I$2))</f>
        <v>8248</v>
      </c>
      <c r="J92" s="294">
        <f>SUMIFS(HNPlaces!$F$20:$F$34,HNPlaces!$C$20:$C$34,'School CFR'!A92,HNPlaces!$K$20:$K$34,'School CFR'!$J$2)+SUMIFS(POST16!$F$20:$F$26,POST16!$C$20:$C$26,'School CFR'!A92,POST16!$K$20:$K$26,'School CFR'!$J$2)</f>
        <v>0</v>
      </c>
      <c r="K92" s="295" t="e">
        <f>SUMIF(#REF!,'School CFR'!A92,#REF!)</f>
        <v>#REF!</v>
      </c>
      <c r="L92" s="295">
        <f>SUMIFS(PPG!$F$20:$F$160,PPG!$C$20:$C$160,'School CFR'!A92,PPG!$K$20:$K$160,'School CFR'!$L$2)</f>
        <v>0</v>
      </c>
      <c r="M92" s="294">
        <f>SUMIFS(COVID!$F$20:$F$109,COVID!$C$20:$C$109,'School CFR'!A92,COVID!$K$20:$K$109,'School CFR'!$M$2)+SUMIFS(GRANTS!$F$20:$F$220,GRANTS!$C$20:$C$220,'School CFR'!A92,GRANTS!$K$20:$K$220,'School CFR'!$M$2)</f>
        <v>0</v>
      </c>
      <c r="N92" s="297">
        <f>SUMIFS(GRANTS!$F$20:$F$220,GRANTS!$C$20:$C$220,'School CFR'!A92,GRANTS!$K$20:$K$220,'School CFR'!$N$2)</f>
        <v>4769.5</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A1:V289"/>
  <sheetViews>
    <sheetView tabSelected="1" topLeftCell="D1" zoomScale="80" zoomScaleNormal="80" workbookViewId="0">
      <selection activeCell="G6" sqref="G6:L8"/>
    </sheetView>
  </sheetViews>
  <sheetFormatPr defaultColWidth="22.7109375" defaultRowHeight="15" x14ac:dyDescent="0.25"/>
  <cols>
    <col min="1" max="1" width="22.7109375" style="90" hidden="1" customWidth="1"/>
    <col min="2" max="2" width="4.7109375" style="90" hidden="1" customWidth="1"/>
    <col min="3" max="3" width="10.85546875" style="90" hidden="1" customWidth="1"/>
    <col min="4" max="4" width="36.42578125" customWidth="1"/>
    <col min="5" max="5" width="12.140625" customWidth="1"/>
    <col min="22" max="22" width="100.28515625" customWidth="1"/>
  </cols>
  <sheetData>
    <row r="1" spans="1:21" ht="31.5" x14ac:dyDescent="0.5">
      <c r="A1" s="362"/>
      <c r="B1" s="363"/>
      <c r="C1" s="363"/>
      <c r="D1" s="363" t="s">
        <v>904</v>
      </c>
      <c r="E1" s="363"/>
      <c r="F1" s="363" t="s">
        <v>4661</v>
      </c>
      <c r="G1" s="363"/>
      <c r="H1" s="363" t="s">
        <v>4662</v>
      </c>
      <c r="I1" s="363"/>
      <c r="J1" s="363"/>
      <c r="K1" s="363"/>
      <c r="L1" s="363"/>
      <c r="M1" s="363"/>
      <c r="N1" s="363"/>
      <c r="O1" s="363"/>
      <c r="P1" s="363"/>
      <c r="Q1" s="363"/>
      <c r="R1" s="363"/>
      <c r="S1" s="363"/>
      <c r="T1" s="353"/>
      <c r="U1" s="353"/>
    </row>
    <row r="2" spans="1:21" x14ac:dyDescent="0.25">
      <c r="A2" s="90" t="s">
        <v>1055</v>
      </c>
      <c r="B2" s="90" t="s">
        <v>1055</v>
      </c>
      <c r="C2"/>
    </row>
    <row r="3" spans="1:21" ht="26.25" x14ac:dyDescent="0.4">
      <c r="A3" s="90" t="s">
        <v>52</v>
      </c>
      <c r="B3" s="227"/>
      <c r="C3"/>
      <c r="G3" s="452" t="s">
        <v>1056</v>
      </c>
      <c r="H3" s="452"/>
      <c r="I3" s="452"/>
      <c r="J3" s="452"/>
      <c r="K3" s="452"/>
      <c r="L3" s="239"/>
      <c r="M3" s="239"/>
      <c r="N3" s="239"/>
      <c r="O3" s="239"/>
      <c r="P3" s="239"/>
      <c r="Q3" s="239"/>
      <c r="R3" s="239"/>
      <c r="S3" s="228"/>
      <c r="T3" s="228"/>
    </row>
    <row r="4" spans="1:21" ht="17.45" customHeight="1" thickBot="1" x14ac:dyDescent="0.45">
      <c r="A4" s="90" t="s">
        <v>1057</v>
      </c>
      <c r="B4" s="227">
        <f ca="1">I86</f>
        <v>0</v>
      </c>
      <c r="C4"/>
      <c r="G4" s="239"/>
      <c r="H4" s="239"/>
      <c r="I4" s="239"/>
      <c r="J4" s="239"/>
      <c r="K4" s="239"/>
      <c r="L4" s="239"/>
      <c r="M4" s="239"/>
      <c r="N4" s="239"/>
      <c r="O4" s="239"/>
      <c r="P4" s="239"/>
      <c r="Q4" s="239"/>
      <c r="R4" s="239"/>
    </row>
    <row r="5" spans="1:21" ht="17.45" customHeight="1" thickTop="1" thickBot="1" x14ac:dyDescent="0.3">
      <c r="A5" s="90" t="s">
        <v>944</v>
      </c>
      <c r="B5" s="227"/>
      <c r="C5"/>
      <c r="G5" s="453" t="s">
        <v>1058</v>
      </c>
      <c r="H5" s="454"/>
      <c r="S5" s="228"/>
      <c r="T5" s="228"/>
    </row>
    <row r="6" spans="1:21" ht="27" customHeight="1" thickTop="1" x14ac:dyDescent="0.4">
      <c r="A6" s="90" t="s">
        <v>1059</v>
      </c>
      <c r="B6" s="227"/>
      <c r="C6"/>
      <c r="G6" s="455" t="s">
        <v>1737</v>
      </c>
      <c r="H6" s="456"/>
      <c r="I6" s="456"/>
      <c r="J6" s="456"/>
      <c r="K6" s="456"/>
      <c r="L6" s="457"/>
      <c r="M6" s="288"/>
      <c r="N6" s="288"/>
      <c r="O6" s="288"/>
      <c r="P6" s="288"/>
      <c r="Q6" s="288"/>
      <c r="R6" s="239"/>
    </row>
    <row r="7" spans="1:21" ht="26.25" x14ac:dyDescent="0.4">
      <c r="A7" s="90" t="s">
        <v>1060</v>
      </c>
      <c r="B7" s="227"/>
      <c r="C7"/>
      <c r="G7" s="458"/>
      <c r="H7" s="459"/>
      <c r="I7" s="459"/>
      <c r="J7" s="459"/>
      <c r="K7" s="459"/>
      <c r="L7" s="460"/>
      <c r="M7" s="288"/>
      <c r="N7" s="288"/>
      <c r="O7" s="288"/>
      <c r="P7" s="288"/>
      <c r="Q7" s="288"/>
      <c r="R7" s="239"/>
    </row>
    <row r="8" spans="1:21" ht="21.6" customHeight="1" thickBot="1" x14ac:dyDescent="0.45">
      <c r="A8" s="90" t="s">
        <v>1061</v>
      </c>
      <c r="B8" s="227"/>
      <c r="C8"/>
      <c r="G8" s="461"/>
      <c r="H8" s="462"/>
      <c r="I8" s="462"/>
      <c r="J8" s="462"/>
      <c r="K8" s="462"/>
      <c r="L8" s="463"/>
      <c r="M8" s="440"/>
      <c r="N8" s="288"/>
      <c r="O8" s="288"/>
      <c r="P8" s="288"/>
      <c r="Q8" s="288"/>
      <c r="R8" s="239"/>
    </row>
    <row r="9" spans="1:21" ht="24.75" thickTop="1" thickBot="1" x14ac:dyDescent="0.4">
      <c r="B9" s="229"/>
      <c r="C9"/>
      <c r="G9" s="464">
        <f>VLOOKUP(G6,Schools!B6:T143,19,FALSE)</f>
        <v>0</v>
      </c>
      <c r="H9" s="465"/>
      <c r="I9" s="465"/>
      <c r="J9" s="465"/>
      <c r="K9" s="465"/>
      <c r="L9" s="466"/>
      <c r="M9" s="3"/>
      <c r="N9" s="3"/>
      <c r="O9" s="3"/>
      <c r="P9" s="3"/>
      <c r="Q9" s="3"/>
      <c r="R9" s="253"/>
    </row>
    <row r="10" spans="1:21" ht="15.6" customHeight="1" x14ac:dyDescent="0.25">
      <c r="A10" s="90" t="s">
        <v>1062</v>
      </c>
      <c r="B10" s="227"/>
      <c r="C10"/>
      <c r="G10" s="3"/>
      <c r="H10" s="3"/>
    </row>
    <row r="11" spans="1:21" ht="15.6" customHeight="1" x14ac:dyDescent="0.25">
      <c r="B11" s="227"/>
      <c r="C11"/>
      <c r="G11" s="3"/>
      <c r="H11" s="3"/>
    </row>
    <row r="12" spans="1:21" ht="35.25" customHeight="1" x14ac:dyDescent="0.3">
      <c r="B12" s="227"/>
      <c r="C12"/>
      <c r="D12" s="260"/>
      <c r="E12" s="260"/>
      <c r="F12" s="393" t="s">
        <v>266</v>
      </c>
      <c r="G12" s="393" t="s">
        <v>904</v>
      </c>
      <c r="H12" s="393" t="s">
        <v>905</v>
      </c>
      <c r="I12" s="393" t="s">
        <v>906</v>
      </c>
      <c r="J12" s="393" t="s">
        <v>907</v>
      </c>
      <c r="K12" s="393" t="s">
        <v>908</v>
      </c>
      <c r="L12" s="393" t="s">
        <v>909</v>
      </c>
      <c r="M12" s="393" t="s">
        <v>910</v>
      </c>
      <c r="N12" s="393" t="s">
        <v>911</v>
      </c>
      <c r="O12" s="393" t="s">
        <v>912</v>
      </c>
      <c r="P12" s="393" t="s">
        <v>1063</v>
      </c>
      <c r="Q12" s="393" t="s">
        <v>914</v>
      </c>
      <c r="R12" s="405" t="s">
        <v>1064</v>
      </c>
    </row>
    <row r="13" spans="1:21" ht="15.6" customHeight="1" x14ac:dyDescent="0.3">
      <c r="B13" s="227"/>
      <c r="C13"/>
      <c r="D13" s="260"/>
      <c r="E13" s="261" t="s">
        <v>1065</v>
      </c>
      <c r="F13" s="438">
        <f t="shared" ref="F13:K13" ca="1" si="0">F86</f>
        <v>0</v>
      </c>
      <c r="G13" s="438">
        <f t="shared" ca="1" si="0"/>
        <v>0</v>
      </c>
      <c r="H13" s="438">
        <f t="shared" ca="1" si="0"/>
        <v>0</v>
      </c>
      <c r="I13" s="438">
        <f t="shared" ca="1" si="0"/>
        <v>0</v>
      </c>
      <c r="J13" s="438">
        <f t="shared" ca="1" si="0"/>
        <v>0</v>
      </c>
      <c r="K13" s="438">
        <f t="shared" ca="1" si="0"/>
        <v>0</v>
      </c>
      <c r="L13" s="438">
        <f t="shared" ref="L13:Q13" ca="1" si="1">L86</f>
        <v>0</v>
      </c>
      <c r="M13" s="438">
        <f t="shared" ca="1" si="1"/>
        <v>0</v>
      </c>
      <c r="N13" s="438">
        <f t="shared" ca="1" si="1"/>
        <v>0</v>
      </c>
      <c r="O13" s="438">
        <f t="shared" ca="1" si="1"/>
        <v>0</v>
      </c>
      <c r="P13" s="438">
        <f t="shared" ca="1" si="1"/>
        <v>0</v>
      </c>
      <c r="Q13" s="438">
        <f t="shared" ca="1" si="1"/>
        <v>0</v>
      </c>
      <c r="R13" s="439">
        <f ca="1">SUM(F13:Q13)</f>
        <v>0</v>
      </c>
    </row>
    <row r="14" spans="1:21" ht="15" customHeight="1" x14ac:dyDescent="0.3">
      <c r="B14" s="227"/>
      <c r="C14"/>
      <c r="D14" s="260"/>
      <c r="E14" s="261" t="s">
        <v>1066</v>
      </c>
      <c r="F14" s="438">
        <v>0</v>
      </c>
      <c r="G14" s="441">
        <f>-SUMIFS('Payroll Totals by Month'!F3:F56,'Payroll Totals by Month'!B3:B56,SchoolReport!G9)</f>
        <v>0</v>
      </c>
      <c r="H14" s="441">
        <f>-SUMIFS('Payroll Totals by Month'!J3:J56,'Payroll Totals by Month'!B3:B56,SchoolReport!G9)</f>
        <v>0</v>
      </c>
      <c r="I14" s="441">
        <f>-SUMIFS('Payroll Totals by Month'!N3:N56,'Payroll Totals by Month'!B3:B56,SchoolReport!G9)</f>
        <v>0</v>
      </c>
      <c r="J14" s="441">
        <f>-SUMIFS('Payroll Totals by Month'!R3:R56,'Payroll Totals by Month'!B3:B56,SchoolReport!G9)</f>
        <v>0</v>
      </c>
      <c r="K14" s="441">
        <f>-SUMIFS('Payroll Totals by Month'!V3:V56,'Payroll Totals by Month'!$B$3:$B$56,SchoolReport!$G$9)</f>
        <v>0</v>
      </c>
      <c r="L14" s="441">
        <f>-SUMIFS('Payroll Totals by Month'!Z3:Z56,'Payroll Totals by Month'!$B$3:$B$56,SchoolReport!$G$9)</f>
        <v>0</v>
      </c>
      <c r="M14" s="441">
        <f>-SUMIFS('Payroll Totals by Month'!AD3:AD56,'Payroll Totals by Month'!$B$3:$B$56,SchoolReport!$G$9)</f>
        <v>0</v>
      </c>
      <c r="N14" s="441">
        <f>-SUMIFS('Payroll Totals by Month'!AH3:AH56,'Payroll Totals by Month'!$B$3:$B$56,SchoolReport!$G$9)</f>
        <v>0</v>
      </c>
      <c r="O14" s="441">
        <f>-SUMIFS('Payroll Totals by Month'!AL3:AL56,'Payroll Totals by Month'!$B$3:$B$56,SchoolReport!$G$9)</f>
        <v>0</v>
      </c>
      <c r="P14" s="441">
        <f>-SUMIFS('Payroll Totals by Month'!AP3:AP56,'Payroll Totals by Month'!$B$3:$B$56,SchoolReport!$G$9)</f>
        <v>0</v>
      </c>
      <c r="Q14" s="441">
        <f>-SUMIFS('Payroll Totals by Month'!AT3:AT56,'Payroll Totals by Month'!$B$3:$B$56,SchoolReport!$G$9)</f>
        <v>0</v>
      </c>
      <c r="R14" s="442">
        <f>SUM(F14:Q14)</f>
        <v>0</v>
      </c>
    </row>
    <row r="15" spans="1:21" ht="15" customHeight="1" x14ac:dyDescent="0.3">
      <c r="B15" s="227"/>
      <c r="C15"/>
      <c r="D15" s="260"/>
      <c r="E15" s="261" t="s">
        <v>1067</v>
      </c>
      <c r="F15" s="438">
        <f t="shared" ref="F15:Q15" ca="1" si="2">SUM(F13:F14)</f>
        <v>0</v>
      </c>
      <c r="G15" s="438">
        <f t="shared" ca="1" si="2"/>
        <v>0</v>
      </c>
      <c r="H15" s="438">
        <f t="shared" ca="1" si="2"/>
        <v>0</v>
      </c>
      <c r="I15" s="438">
        <f t="shared" ca="1" si="2"/>
        <v>0</v>
      </c>
      <c r="J15" s="438">
        <f t="shared" ca="1" si="2"/>
        <v>0</v>
      </c>
      <c r="K15" s="438">
        <f t="shared" ca="1" si="2"/>
        <v>0</v>
      </c>
      <c r="L15" s="438">
        <f t="shared" ca="1" si="2"/>
        <v>0</v>
      </c>
      <c r="M15" s="438">
        <f t="shared" ca="1" si="2"/>
        <v>0</v>
      </c>
      <c r="N15" s="438">
        <f t="shared" ca="1" si="2"/>
        <v>0</v>
      </c>
      <c r="O15" s="438">
        <f t="shared" ca="1" si="2"/>
        <v>0</v>
      </c>
      <c r="P15" s="438">
        <f t="shared" ca="1" si="2"/>
        <v>0</v>
      </c>
      <c r="Q15" s="438">
        <f t="shared" ca="1" si="2"/>
        <v>0</v>
      </c>
      <c r="R15" s="439">
        <f ca="1">R14+R13</f>
        <v>0</v>
      </c>
    </row>
    <row r="16" spans="1:21" ht="15" customHeight="1" x14ac:dyDescent="0.3">
      <c r="B16" s="227"/>
      <c r="C16"/>
      <c r="D16" s="406"/>
      <c r="E16" s="407"/>
      <c r="F16" s="408"/>
      <c r="G16" s="408"/>
      <c r="H16" s="408"/>
      <c r="I16" s="408"/>
      <c r="J16" s="408"/>
      <c r="K16" s="408"/>
      <c r="L16" s="408"/>
      <c r="M16" s="408"/>
      <c r="N16" s="408"/>
      <c r="O16" s="408"/>
      <c r="P16" s="408"/>
      <c r="Q16" s="408"/>
      <c r="R16" s="409"/>
    </row>
    <row r="17" spans="1:22" ht="18.75" x14ac:dyDescent="0.3">
      <c r="B17" s="227"/>
      <c r="C17"/>
      <c r="D17" s="246"/>
      <c r="E17" s="248"/>
      <c r="F17" s="334"/>
      <c r="G17" s="283"/>
      <c r="H17" s="334"/>
      <c r="J17" s="334"/>
      <c r="K17" s="334"/>
      <c r="L17" s="334"/>
      <c r="M17" s="334"/>
      <c r="O17" s="334" t="str">
        <f>"TOTAL PAYMENT TO BANK IN " &amp; TEXT(INDEX(F20:Q20,MATCH(D1,F19:Q19,0)), "MMMM")&amp;" 2022"</f>
        <v>TOTAL PAYMENT TO BANK IN May 2022</v>
      </c>
      <c r="P17" s="283">
        <f ca="1">INDEX(F15:Q15,MATCH(D1,F19:Q19,0))</f>
        <v>0</v>
      </c>
      <c r="Q17" s="283" t="str">
        <f ca="1">IF(P17&lt;0,"A remittance showing £0 payment to the school will be sent, followed by an invoice for this figure for payment","")</f>
        <v/>
      </c>
      <c r="R17" s="246"/>
    </row>
    <row r="18" spans="1:22" ht="15.6" customHeight="1" thickBot="1" x14ac:dyDescent="0.35">
      <c r="B18" s="227"/>
      <c r="C18"/>
      <c r="D18" s="246"/>
      <c r="E18" s="248"/>
      <c r="F18" s="246"/>
      <c r="G18" s="247"/>
      <c r="H18" s="247"/>
      <c r="I18" s="246"/>
      <c r="J18" s="246"/>
      <c r="K18" s="246"/>
      <c r="L18" s="246"/>
      <c r="M18" s="246"/>
      <c r="N18" s="246"/>
      <c r="O18" s="246"/>
      <c r="P18" s="246"/>
      <c r="Q18" s="246"/>
      <c r="R18" s="246"/>
    </row>
    <row r="19" spans="1:22" ht="15.6" hidden="1" customHeight="1" x14ac:dyDescent="0.25">
      <c r="B19" s="227"/>
      <c r="C19"/>
      <c r="F19" s="230" t="s">
        <v>1207</v>
      </c>
      <c r="G19" s="368" t="s">
        <v>904</v>
      </c>
      <c r="H19" s="368" t="s">
        <v>1208</v>
      </c>
      <c r="I19" s="368" t="s">
        <v>1209</v>
      </c>
      <c r="J19" s="368" t="s">
        <v>1210</v>
      </c>
      <c r="K19" s="368" t="s">
        <v>1211</v>
      </c>
      <c r="L19" s="368" t="s">
        <v>1212</v>
      </c>
      <c r="M19" s="368" t="s">
        <v>1213</v>
      </c>
      <c r="N19" s="368" t="s">
        <v>1214</v>
      </c>
      <c r="O19" s="368" t="s">
        <v>1215</v>
      </c>
      <c r="P19" s="368" t="s">
        <v>1216</v>
      </c>
      <c r="Q19" s="368" t="s">
        <v>1217</v>
      </c>
    </row>
    <row r="20" spans="1:22" ht="34.5" customHeight="1" thickBot="1" x14ac:dyDescent="0.3">
      <c r="C20"/>
      <c r="D20" s="398" t="s">
        <v>1068</v>
      </c>
      <c r="E20" s="394" t="s">
        <v>1069</v>
      </c>
      <c r="F20" s="395">
        <v>44652</v>
      </c>
      <c r="G20" s="395">
        <f>EDATE(F20,1)</f>
        <v>44682</v>
      </c>
      <c r="H20" s="396">
        <f t="shared" ref="H20:Q20" si="3">EDATE(G20,1)</f>
        <v>44713</v>
      </c>
      <c r="I20" s="396">
        <f t="shared" si="3"/>
        <v>44743</v>
      </c>
      <c r="J20" s="396">
        <f t="shared" si="3"/>
        <v>44774</v>
      </c>
      <c r="K20" s="396">
        <f t="shared" si="3"/>
        <v>44805</v>
      </c>
      <c r="L20" s="396">
        <f t="shared" si="3"/>
        <v>44835</v>
      </c>
      <c r="M20" s="396">
        <f t="shared" si="3"/>
        <v>44866</v>
      </c>
      <c r="N20" s="396">
        <f t="shared" si="3"/>
        <v>44896</v>
      </c>
      <c r="O20" s="396">
        <f t="shared" si="3"/>
        <v>44927</v>
      </c>
      <c r="P20" s="396">
        <f t="shared" si="3"/>
        <v>44958</v>
      </c>
      <c r="Q20" s="397">
        <f t="shared" si="3"/>
        <v>44986</v>
      </c>
      <c r="R20" s="402" t="s">
        <v>1064</v>
      </c>
      <c r="S20" s="403" t="s">
        <v>1070</v>
      </c>
      <c r="T20" s="404" t="s">
        <v>919</v>
      </c>
      <c r="U20" s="254" t="s">
        <v>1071</v>
      </c>
      <c r="V20" s="2" t="s">
        <v>100</v>
      </c>
    </row>
    <row r="21" spans="1:22" ht="15" customHeight="1" thickBot="1" x14ac:dyDescent="0.3">
      <c r="C21"/>
      <c r="D21" s="399"/>
      <c r="F21" s="416"/>
      <c r="G21" s="417"/>
      <c r="H21" s="417"/>
      <c r="I21" s="417"/>
      <c r="J21" s="417"/>
      <c r="K21" s="417"/>
      <c r="L21" s="417"/>
      <c r="M21" s="417"/>
      <c r="N21" s="417"/>
      <c r="O21" s="417"/>
      <c r="P21" s="417"/>
      <c r="Q21" s="418"/>
      <c r="R21" s="419"/>
      <c r="S21" s="420"/>
      <c r="T21" s="421"/>
    </row>
    <row r="22" spans="1:22" ht="15" customHeight="1" thickBot="1" x14ac:dyDescent="0.3">
      <c r="A22" s="231" t="s">
        <v>18</v>
      </c>
      <c r="B22" s="232" t="s">
        <v>315</v>
      </c>
      <c r="C22"/>
      <c r="D22" s="410" t="s">
        <v>922</v>
      </c>
      <c r="E22" s="413" t="s">
        <v>332</v>
      </c>
      <c r="F22" s="422" cm="1">
        <f t="array" aca="1" ref="F22" ca="1">SUMIFS(INDIRECT($A22&amp;"!"&amp;CELL("address",Q$20)&amp;":"&amp;CELL("address",Q$1026)), INDIRECT($A22&amp;"!"&amp;CELL("address",$L$20)&amp;":"&amp;CELL("address",$L$1026)),$B22,INDIRECT($A22&amp;"!"&amp;CELL("address",$C$20)&amp;":"&amp;CELL("address",$C$1026)),$G$9)</f>
        <v>0</v>
      </c>
      <c r="G22" s="423" cm="1">
        <f t="array" aca="1" ref="G22" ca="1">SUMIFS(INDIRECT($A22&amp;"!"&amp;CELL("address",R$20)&amp;":"&amp;CELL("address",R$1026)), INDIRECT($A22&amp;"!"&amp;CELL("address",$L$20)&amp;":"&amp;CELL("address",$L$1026)),$B22,INDIRECT($A22&amp;"!"&amp;CELL("address",$C$20)&amp;":"&amp;CELL("address",$C$1026)),$G$9)</f>
        <v>0</v>
      </c>
      <c r="H22" s="423" cm="1">
        <f t="array" aca="1" ref="H22" ca="1">SUMIFS(INDIRECT($A22&amp;"!"&amp;CELL("address",S$20)&amp;":"&amp;CELL("address",S$1026)), INDIRECT($A22&amp;"!"&amp;CELL("address",$L$20)&amp;":"&amp;CELL("address",$L$1026)),$B22,INDIRECT($A22&amp;"!"&amp;CELL("address",$C$20)&amp;":"&amp;CELL("address",$C$1026)),$G$9)</f>
        <v>0</v>
      </c>
      <c r="I22" s="423" cm="1">
        <f t="array" aca="1" ref="I22" ca="1">SUMIFS(INDIRECT($A22&amp;"!"&amp;CELL("address",T$20)&amp;":"&amp;CELL("address",T$1026)), INDIRECT($A22&amp;"!"&amp;CELL("address",$L$20)&amp;":"&amp;CELL("address",$L$1026)),$B22,INDIRECT($A22&amp;"!"&amp;CELL("address",$C$20)&amp;":"&amp;CELL("address",$C$1026)),$G$9)</f>
        <v>0</v>
      </c>
      <c r="J22" s="423" cm="1">
        <f t="array" aca="1" ref="J22" ca="1">SUMIFS(INDIRECT($A22&amp;"!"&amp;CELL("address",U$20)&amp;":"&amp;CELL("address",U$1026)), INDIRECT($A22&amp;"!"&amp;CELL("address",$L$20)&amp;":"&amp;CELL("address",$L$1026)),$B22,INDIRECT($A22&amp;"!"&amp;CELL("address",$C$20)&amp;":"&amp;CELL("address",$C$1026)),$G$9)</f>
        <v>0</v>
      </c>
      <c r="K22" s="423" cm="1">
        <f t="array" aca="1" ref="K22" ca="1">SUMIFS(INDIRECT($A22&amp;"!"&amp;CELL("address",V$20)&amp;":"&amp;CELL("address",V$1026)), INDIRECT($A22&amp;"!"&amp;CELL("address",$L$20)&amp;":"&amp;CELL("address",$L$1026)),$B22,INDIRECT($A22&amp;"!"&amp;CELL("address",$C$20)&amp;":"&amp;CELL("address",$C$1026)),$G$9)</f>
        <v>0</v>
      </c>
      <c r="L22" s="423" cm="1">
        <f t="array" aca="1" ref="L22" ca="1">SUMIFS(INDIRECT($A22&amp;"!"&amp;CELL("address",W$20)&amp;":"&amp;CELL("address",W$1026)), INDIRECT($A22&amp;"!"&amp;CELL("address",$L$20)&amp;":"&amp;CELL("address",$L$1026)),$B22,INDIRECT($A22&amp;"!"&amp;CELL("address",$C$20)&amp;":"&amp;CELL("address",$C$1026)),$G$9)</f>
        <v>0</v>
      </c>
      <c r="M22" s="423" cm="1">
        <f t="array" aca="1" ref="M22" ca="1">SUMIFS(INDIRECT($A22&amp;"!"&amp;CELL("address",X$20)&amp;":"&amp;CELL("address",X$1026)), INDIRECT($A22&amp;"!"&amp;CELL("address",$L$20)&amp;":"&amp;CELL("address",$L$1026)),$B22,INDIRECT($A22&amp;"!"&amp;CELL("address",$C$20)&amp;":"&amp;CELL("address",$C$1026)),$G$9)</f>
        <v>0</v>
      </c>
      <c r="N22" s="423" cm="1">
        <f t="array" aca="1" ref="N22" ca="1">SUMIFS(INDIRECT($A22&amp;"!"&amp;CELL("address",Y$20)&amp;":"&amp;CELL("address",Y$1026)), INDIRECT($A22&amp;"!"&amp;CELL("address",$L$20)&amp;":"&amp;CELL("address",$L$1026)),$B22,INDIRECT($A22&amp;"!"&amp;CELL("address",$C$20)&amp;":"&amp;CELL("address",$C$1026)),$G$9)</f>
        <v>0</v>
      </c>
      <c r="O22" s="423" cm="1">
        <f t="array" aca="1" ref="O22" ca="1">SUMIFS(INDIRECT($A22&amp;"!"&amp;CELL("address",Z$20)&amp;":"&amp;CELL("address",Z$1026)), INDIRECT($A22&amp;"!"&amp;CELL("address",$L$20)&amp;":"&amp;CELL("address",$L$1026)),$B22,INDIRECT($A22&amp;"!"&amp;CELL("address",$C$20)&amp;":"&amp;CELL("address",$C$1026)),$G$9)</f>
        <v>0</v>
      </c>
      <c r="P22" s="423" cm="1">
        <f t="array" aca="1" ref="P22" ca="1">SUMIFS(INDIRECT($A22&amp;"!"&amp;CELL("address",AA$20)&amp;":"&amp;CELL("address",AA$1026)), INDIRECT($A22&amp;"!"&amp;CELL("address",$L$20)&amp;":"&amp;CELL("address",$L$1026)),$B22,INDIRECT($A22&amp;"!"&amp;CELL("address",$C$20)&amp;":"&amp;CELL("address",$C$1026)),$G$9)</f>
        <v>0</v>
      </c>
      <c r="Q22" s="424" cm="1">
        <f t="array" aca="1" ref="Q22" ca="1">SUMIFS(INDIRECT($A22&amp;"!"&amp;CELL("address",AB$20)&amp;":"&amp;CELL("address",AB$1026)), INDIRECT($A22&amp;"!"&amp;CELL("address",$L$20)&amp;":"&amp;CELL("address",$L$1026)),$B22,INDIRECT($A22&amp;"!"&amp;CELL("address",$C$20)&amp;":"&amp;CELL("address",$C$1026)),$G$9)</f>
        <v>0</v>
      </c>
      <c r="R22" s="425">
        <f ca="1">SUM(F22:Q22)</f>
        <v>0</v>
      </c>
      <c r="S22" s="423" cm="1">
        <f t="array" aca="1" ref="S22" ca="1">SUMIFS(INDIRECT($A22&amp;"!"&amp;CELL("address",F$20)&amp;":"&amp;CELL("address",F$1026)), INDIRECT($A22&amp;"!"&amp;CELL("address",$L$20)&amp;":"&amp;CELL("address",$L$1026)),$B22,INDIRECT($A22&amp;"!"&amp;CELL("address",$C$20)&amp;":"&amp;CELL("address",$C$1026)),$G$9)-R22</f>
        <v>0</v>
      </c>
      <c r="T22" s="424">
        <f ca="1">S22+R22</f>
        <v>0</v>
      </c>
      <c r="U22" s="286" t="s">
        <v>1073</v>
      </c>
      <c r="V22" s="287" t="s">
        <v>1074</v>
      </c>
    </row>
    <row r="23" spans="1:22" ht="15" customHeight="1" x14ac:dyDescent="0.25">
      <c r="A23" s="233" t="s">
        <v>20</v>
      </c>
      <c r="B23" s="234" t="s">
        <v>1075</v>
      </c>
      <c r="C23"/>
      <c r="D23" s="410" t="s">
        <v>1076</v>
      </c>
      <c r="E23" s="413" t="s">
        <v>281</v>
      </c>
      <c r="F23" s="422" cm="1">
        <f t="array" aca="1" ref="F23" ca="1">SUMIFS(INDIRECT($A23&amp;"!"&amp;CELL("address",Q$20)&amp;":"&amp;CELL("address",Q$1026)), INDIRECT($A23&amp;"!"&amp;CELL("address",$L$20)&amp;":"&amp;CELL("address",$L$1026)),$B23,INDIRECT($A23&amp;"!"&amp;CELL("address",$C$20)&amp;":"&amp;CELL("address",$C$1026)),$G$9)</f>
        <v>0</v>
      </c>
      <c r="G23" s="423" cm="1">
        <f t="array" aca="1" ref="G23" ca="1">SUMIFS(INDIRECT($A23&amp;"!"&amp;CELL("address",R$20)&amp;":"&amp;CELL("address",R$1026)), INDIRECT($A23&amp;"!"&amp;CELL("address",$L$20)&amp;":"&amp;CELL("address",$L$1026)),$B23,INDIRECT($A23&amp;"!"&amp;CELL("address",$C$20)&amp;":"&amp;CELL("address",$C$1026)),$G$9)</f>
        <v>0</v>
      </c>
      <c r="H23" s="423" cm="1">
        <f t="array" aca="1" ref="H23" ca="1">SUMIFS(INDIRECT($A23&amp;"!"&amp;CELL("address",S$20)&amp;":"&amp;CELL("address",S$1026)), INDIRECT($A23&amp;"!"&amp;CELL("address",$L$20)&amp;":"&amp;CELL("address",$L$1026)),$B23,INDIRECT($A23&amp;"!"&amp;CELL("address",$C$20)&amp;":"&amp;CELL("address",$C$1026)),$G$9)</f>
        <v>0</v>
      </c>
      <c r="I23" s="423" cm="1">
        <f t="array" aca="1" ref="I23" ca="1">SUMIFS(INDIRECT($A23&amp;"!"&amp;CELL("address",T$20)&amp;":"&amp;CELL("address",T$1026)), INDIRECT($A23&amp;"!"&amp;CELL("address",$L$20)&amp;":"&amp;CELL("address",$L$1026)),$B23,INDIRECT($A23&amp;"!"&amp;CELL("address",$C$20)&amp;":"&amp;CELL("address",$C$1026)),$G$9)</f>
        <v>0</v>
      </c>
      <c r="J23" s="423" cm="1">
        <f t="array" aca="1" ref="J23" ca="1">SUMIFS(INDIRECT($A23&amp;"!"&amp;CELL("address",U$20)&amp;":"&amp;CELL("address",U$1026)), INDIRECT($A23&amp;"!"&amp;CELL("address",$L$20)&amp;":"&amp;CELL("address",$L$1026)),$B23,INDIRECT($A23&amp;"!"&amp;CELL("address",$C$20)&amp;":"&amp;CELL("address",$C$1026)),$G$9)</f>
        <v>0</v>
      </c>
      <c r="K23" s="423" cm="1">
        <f t="array" aca="1" ref="K23" ca="1">SUMIFS(INDIRECT($A23&amp;"!"&amp;CELL("address",V$20)&amp;":"&amp;CELL("address",V$1026)), INDIRECT($A23&amp;"!"&amp;CELL("address",$L$20)&amp;":"&amp;CELL("address",$L$1026)),$B23,INDIRECT($A23&amp;"!"&amp;CELL("address",$C$20)&amp;":"&amp;CELL("address",$C$1026)),$G$9)</f>
        <v>0</v>
      </c>
      <c r="L23" s="423" cm="1">
        <f t="array" aca="1" ref="L23" ca="1">SUMIFS(INDIRECT($A23&amp;"!"&amp;CELL("address",W$20)&amp;":"&amp;CELL("address",W$1026)), INDIRECT($A23&amp;"!"&amp;CELL("address",$L$20)&amp;":"&amp;CELL("address",$L$1026)),$B23,INDIRECT($A23&amp;"!"&amp;CELL("address",$C$20)&amp;":"&amp;CELL("address",$C$1026)),$G$9)</f>
        <v>0</v>
      </c>
      <c r="M23" s="423" cm="1">
        <f t="array" aca="1" ref="M23" ca="1">SUMIFS(INDIRECT($A23&amp;"!"&amp;CELL("address",X$20)&amp;":"&amp;CELL("address",X$1026)), INDIRECT($A23&amp;"!"&amp;CELL("address",$L$20)&amp;":"&amp;CELL("address",$L$1026)),$B23,INDIRECT($A23&amp;"!"&amp;CELL("address",$C$20)&amp;":"&amp;CELL("address",$C$1026)),$G$9)</f>
        <v>0</v>
      </c>
      <c r="N23" s="423" cm="1">
        <f t="array" aca="1" ref="N23" ca="1">SUMIFS(INDIRECT($A23&amp;"!"&amp;CELL("address",Y$20)&amp;":"&amp;CELL("address",Y$1026)), INDIRECT($A23&amp;"!"&amp;CELL("address",$L$20)&amp;":"&amp;CELL("address",$L$1026)),$B23,INDIRECT($A23&amp;"!"&amp;CELL("address",$C$20)&amp;":"&amp;CELL("address",$C$1026)),$G$9)</f>
        <v>0</v>
      </c>
      <c r="O23" s="423" cm="1">
        <f t="array" aca="1" ref="O23" ca="1">SUMIFS(INDIRECT($A23&amp;"!"&amp;CELL("address",Z$20)&amp;":"&amp;CELL("address",Z$1026)), INDIRECT($A23&amp;"!"&amp;CELL("address",$L$20)&amp;":"&amp;CELL("address",$L$1026)),$B23,INDIRECT($A23&amp;"!"&amp;CELL("address",$C$20)&amp;":"&amp;CELL("address",$C$1026)),$G$9)</f>
        <v>0</v>
      </c>
      <c r="P23" s="423" cm="1">
        <f t="array" aca="1" ref="P23" ca="1">SUMIFS(INDIRECT($A23&amp;"!"&amp;CELL("address",AA$20)&amp;":"&amp;CELL("address",AA$1026)), INDIRECT($A23&amp;"!"&amp;CELL("address",$L$20)&amp;":"&amp;CELL("address",$L$1026)),$B23,INDIRECT($A23&amp;"!"&amp;CELL("address",$C$20)&amp;":"&amp;CELL("address",$C$1026)),$G$9)</f>
        <v>0</v>
      </c>
      <c r="Q23" s="424" cm="1">
        <f t="array" aca="1" ref="Q23" ca="1">SUMIFS(INDIRECT($A23&amp;"!"&amp;CELL("address",AB$20)&amp;":"&amp;CELL("address",AB$1026)), INDIRECT($A23&amp;"!"&amp;CELL("address",$L$20)&amp;":"&amp;CELL("address",$L$1026)),$B23,INDIRECT($A23&amp;"!"&amp;CELL("address",$C$20)&amp;":"&amp;CELL("address",$C$1026)),$G$9)</f>
        <v>0</v>
      </c>
      <c r="R23" s="425">
        <f t="shared" ref="R23:R85" ca="1" si="4">SUM(F23:Q23)</f>
        <v>0</v>
      </c>
      <c r="S23" s="423" cm="1">
        <f t="array" aca="1" ref="S23" ca="1">SUMIFS(INDIRECT($A23&amp;"!"&amp;CELL("address",F$20)&amp;":"&amp;CELL("address",F$1026)), INDIRECT($A23&amp;"!"&amp;CELL("address",$L$20)&amp;":"&amp;CELL("address",$L$1026)),$B23,INDIRECT($A23&amp;"!"&amp;CELL("address",$C$20)&amp;":"&amp;CELL("address",$C$1026)),$G$9)-R23</f>
        <v>0</v>
      </c>
      <c r="T23" s="424">
        <f t="shared" ref="T23:T51" ca="1" si="5">S23+R23</f>
        <v>0</v>
      </c>
      <c r="U23" s="286" t="s">
        <v>1073</v>
      </c>
      <c r="V23" s="287" t="s">
        <v>1077</v>
      </c>
    </row>
    <row r="24" spans="1:22" ht="15" customHeight="1" x14ac:dyDescent="0.25">
      <c r="A24" s="235" t="s">
        <v>20</v>
      </c>
      <c r="B24" s="90" t="s">
        <v>1078</v>
      </c>
      <c r="C24"/>
      <c r="D24" s="410" t="s">
        <v>1079</v>
      </c>
      <c r="E24" s="413" t="s">
        <v>271</v>
      </c>
      <c r="F24" s="422" cm="1">
        <f t="array" aca="1" ref="F24" ca="1">SUMIFS(INDIRECT($A24&amp;"!"&amp;CELL("address",Q$20)&amp;":"&amp;CELL("address",Q$1026)), INDIRECT($A24&amp;"!"&amp;CELL("address",$L$20)&amp;":"&amp;CELL("address",$L$1026)),$B24,INDIRECT($A24&amp;"!"&amp;CELL("address",$C$20)&amp;":"&amp;CELL("address",$C$1026)),$G$9)</f>
        <v>0</v>
      </c>
      <c r="G24" s="423" cm="1">
        <f t="array" aca="1" ref="G24" ca="1">SUMIFS(INDIRECT($A24&amp;"!"&amp;CELL("address",R$20)&amp;":"&amp;CELL("address",R$1026)), INDIRECT($A24&amp;"!"&amp;CELL("address",$L$20)&amp;":"&amp;CELL("address",$L$1026)),$B24,INDIRECT($A24&amp;"!"&amp;CELL("address",$C$20)&amp;":"&amp;CELL("address",$C$1026)),$G$9)</f>
        <v>0</v>
      </c>
      <c r="H24" s="423" cm="1">
        <f t="array" aca="1" ref="H24" ca="1">SUMIFS(INDIRECT($A24&amp;"!"&amp;CELL("address",S$20)&amp;":"&amp;CELL("address",S$1026)), INDIRECT($A24&amp;"!"&amp;CELL("address",$L$20)&amp;":"&amp;CELL("address",$L$1026)),$B24,INDIRECT($A24&amp;"!"&amp;CELL("address",$C$20)&amp;":"&amp;CELL("address",$C$1026)),$G$9)</f>
        <v>0</v>
      </c>
      <c r="I24" s="423" cm="1">
        <f t="array" aca="1" ref="I24" ca="1">SUMIFS(INDIRECT($A24&amp;"!"&amp;CELL("address",T$20)&amp;":"&amp;CELL("address",T$1026)), INDIRECT($A24&amp;"!"&amp;CELL("address",$L$20)&amp;":"&amp;CELL("address",$L$1026)),$B24,INDIRECT($A24&amp;"!"&amp;CELL("address",$C$20)&amp;":"&amp;CELL("address",$C$1026)),$G$9)</f>
        <v>0</v>
      </c>
      <c r="J24" s="423" cm="1">
        <f t="array" aca="1" ref="J24" ca="1">SUMIFS(INDIRECT($A24&amp;"!"&amp;CELL("address",U$20)&amp;":"&amp;CELL("address",U$1026)), INDIRECT($A24&amp;"!"&amp;CELL("address",$L$20)&amp;":"&amp;CELL("address",$L$1026)),$B24,INDIRECT($A24&amp;"!"&amp;CELL("address",$C$20)&amp;":"&amp;CELL("address",$C$1026)),$G$9)</f>
        <v>0</v>
      </c>
      <c r="K24" s="423" cm="1">
        <f t="array" aca="1" ref="K24" ca="1">SUMIFS(INDIRECT($A24&amp;"!"&amp;CELL("address",V$20)&amp;":"&amp;CELL("address",V$1026)), INDIRECT($A24&amp;"!"&amp;CELL("address",$L$20)&amp;":"&amp;CELL("address",$L$1026)),$B24,INDIRECT($A24&amp;"!"&amp;CELL("address",$C$20)&amp;":"&amp;CELL("address",$C$1026)),$G$9)</f>
        <v>0</v>
      </c>
      <c r="L24" s="423" cm="1">
        <f t="array" aca="1" ref="L24" ca="1">SUMIFS(INDIRECT($A24&amp;"!"&amp;CELL("address",W$20)&amp;":"&amp;CELL("address",W$1026)), INDIRECT($A24&amp;"!"&amp;CELL("address",$L$20)&amp;":"&amp;CELL("address",$L$1026)),$B24,INDIRECT($A24&amp;"!"&amp;CELL("address",$C$20)&amp;":"&amp;CELL("address",$C$1026)),$G$9)</f>
        <v>0</v>
      </c>
      <c r="M24" s="423" cm="1">
        <f t="array" aca="1" ref="M24" ca="1">SUMIFS(INDIRECT($A24&amp;"!"&amp;CELL("address",X$20)&amp;":"&amp;CELL("address",X$1026)), INDIRECT($A24&amp;"!"&amp;CELL("address",$L$20)&amp;":"&amp;CELL("address",$L$1026)),$B24,INDIRECT($A24&amp;"!"&amp;CELL("address",$C$20)&amp;":"&amp;CELL("address",$C$1026)),$G$9)</f>
        <v>0</v>
      </c>
      <c r="N24" s="423" cm="1">
        <f t="array" aca="1" ref="N24" ca="1">SUMIFS(INDIRECT($A24&amp;"!"&amp;CELL("address",Y$20)&amp;":"&amp;CELL("address",Y$1026)), INDIRECT($A24&amp;"!"&amp;CELL("address",$L$20)&amp;":"&amp;CELL("address",$L$1026)),$B24,INDIRECT($A24&amp;"!"&amp;CELL("address",$C$20)&amp;":"&amp;CELL("address",$C$1026)),$G$9)</f>
        <v>0</v>
      </c>
      <c r="O24" s="423" cm="1">
        <f t="array" aca="1" ref="O24" ca="1">SUMIFS(INDIRECT($A24&amp;"!"&amp;CELL("address",Z$20)&amp;":"&amp;CELL("address",Z$1026)), INDIRECT($A24&amp;"!"&amp;CELL("address",$L$20)&amp;":"&amp;CELL("address",$L$1026)),$B24,INDIRECT($A24&amp;"!"&amp;CELL("address",$C$20)&amp;":"&amp;CELL("address",$C$1026)),$G$9)</f>
        <v>0</v>
      </c>
      <c r="P24" s="423" cm="1">
        <f t="array" aca="1" ref="P24" ca="1">SUMIFS(INDIRECT($A24&amp;"!"&amp;CELL("address",AA$20)&amp;":"&amp;CELL("address",AA$1026)), INDIRECT($A24&amp;"!"&amp;CELL("address",$L$20)&amp;":"&amp;CELL("address",$L$1026)),$B24,INDIRECT($A24&amp;"!"&amp;CELL("address",$C$20)&amp;":"&amp;CELL("address",$C$1026)),$G$9)</f>
        <v>0</v>
      </c>
      <c r="Q24" s="424" cm="1">
        <f t="array" aca="1" ref="Q24" ca="1">SUMIFS(INDIRECT($A24&amp;"!"&amp;CELL("address",AB$20)&amp;":"&amp;CELL("address",AB$1026)), INDIRECT($A24&amp;"!"&amp;CELL("address",$L$20)&amp;":"&amp;CELL("address",$L$1026)),$B24,INDIRECT($A24&amp;"!"&amp;CELL("address",$C$20)&amp;":"&amp;CELL("address",$C$1026)),$G$9)</f>
        <v>0</v>
      </c>
      <c r="R24" s="425">
        <f t="shared" ca="1" si="4"/>
        <v>0</v>
      </c>
      <c r="S24" s="423" cm="1">
        <f t="array" aca="1" ref="S24" ca="1">SUMIFS(INDIRECT($A24&amp;"!"&amp;CELL("address",F$20)&amp;":"&amp;CELL("address",F$1026)), INDIRECT($A24&amp;"!"&amp;CELL("address",$L$20)&amp;":"&amp;CELL("address",$L$1026)),$B24,INDIRECT($A24&amp;"!"&amp;CELL("address",$C$20)&amp;":"&amp;CELL("address",$C$1026)),$G$9)-R24</f>
        <v>0</v>
      </c>
      <c r="T24" s="424">
        <f t="shared" ca="1" si="5"/>
        <v>0</v>
      </c>
      <c r="U24" s="286" t="s">
        <v>1073</v>
      </c>
      <c r="V24" s="287" t="s">
        <v>1077</v>
      </c>
    </row>
    <row r="25" spans="1:22" ht="15" customHeight="1" x14ac:dyDescent="0.25">
      <c r="A25" s="235" t="s">
        <v>20</v>
      </c>
      <c r="B25" s="90" t="s">
        <v>1080</v>
      </c>
      <c r="C25"/>
      <c r="D25" s="410" t="s">
        <v>1081</v>
      </c>
      <c r="E25" s="413" t="s">
        <v>271</v>
      </c>
      <c r="F25" s="422" cm="1">
        <f t="array" aca="1" ref="F25" ca="1">SUMIFS(INDIRECT($A25&amp;"!"&amp;CELL("address",Q$20)&amp;":"&amp;CELL("address",Q$1026)), INDIRECT($A25&amp;"!"&amp;CELL("address",$L$20)&amp;":"&amp;CELL("address",$L$1026)),$B25,INDIRECT($A25&amp;"!"&amp;CELL("address",$C$20)&amp;":"&amp;CELL("address",$C$1026)),$G$9)</f>
        <v>0</v>
      </c>
      <c r="G25" s="423" cm="1">
        <f t="array" aca="1" ref="G25" ca="1">SUMIFS(INDIRECT($A25&amp;"!"&amp;CELL("address",R$20)&amp;":"&amp;CELL("address",R$1026)), INDIRECT($A25&amp;"!"&amp;CELL("address",$L$20)&amp;":"&amp;CELL("address",$L$1026)),$B25,INDIRECT($A25&amp;"!"&amp;CELL("address",$C$20)&amp;":"&amp;CELL("address",$C$1026)),$G$9)</f>
        <v>0</v>
      </c>
      <c r="H25" s="423" cm="1">
        <f t="array" aca="1" ref="H25" ca="1">SUMIFS(INDIRECT($A25&amp;"!"&amp;CELL("address",S$20)&amp;":"&amp;CELL("address",S$1026)), INDIRECT($A25&amp;"!"&amp;CELL("address",$L$20)&amp;":"&amp;CELL("address",$L$1026)),$B25,INDIRECT($A25&amp;"!"&amp;CELL("address",$C$20)&amp;":"&amp;CELL("address",$C$1026)),$G$9)</f>
        <v>0</v>
      </c>
      <c r="I25" s="423" cm="1">
        <f t="array" aca="1" ref="I25" ca="1">SUMIFS(INDIRECT($A25&amp;"!"&amp;CELL("address",T$20)&amp;":"&amp;CELL("address",T$1026)), INDIRECT($A25&amp;"!"&amp;CELL("address",$L$20)&amp;":"&amp;CELL("address",$L$1026)),$B25,INDIRECT($A25&amp;"!"&amp;CELL("address",$C$20)&amp;":"&amp;CELL("address",$C$1026)),$G$9)</f>
        <v>0</v>
      </c>
      <c r="J25" s="423" cm="1">
        <f t="array" aca="1" ref="J25" ca="1">SUMIFS(INDIRECT($A25&amp;"!"&amp;CELL("address",U$20)&amp;":"&amp;CELL("address",U$1026)), INDIRECT($A25&amp;"!"&amp;CELL("address",$L$20)&amp;":"&amp;CELL("address",$L$1026)),$B25,INDIRECT($A25&amp;"!"&amp;CELL("address",$C$20)&amp;":"&amp;CELL("address",$C$1026)),$G$9)</f>
        <v>0</v>
      </c>
      <c r="K25" s="423" cm="1">
        <f t="array" aca="1" ref="K25" ca="1">SUMIFS(INDIRECT($A25&amp;"!"&amp;CELL("address",V$20)&amp;":"&amp;CELL("address",V$1026)), INDIRECT($A25&amp;"!"&amp;CELL("address",$L$20)&amp;":"&amp;CELL("address",$L$1026)),$B25,INDIRECT($A25&amp;"!"&amp;CELL("address",$C$20)&amp;":"&amp;CELL("address",$C$1026)),$G$9)</f>
        <v>0</v>
      </c>
      <c r="L25" s="423" cm="1">
        <f t="array" aca="1" ref="L25" ca="1">SUMIFS(INDIRECT($A25&amp;"!"&amp;CELL("address",W$20)&amp;":"&amp;CELL("address",W$1026)), INDIRECT($A25&amp;"!"&amp;CELL("address",$L$20)&amp;":"&amp;CELL("address",$L$1026)),$B25,INDIRECT($A25&amp;"!"&amp;CELL("address",$C$20)&amp;":"&amp;CELL("address",$C$1026)),$G$9)</f>
        <v>0</v>
      </c>
      <c r="M25" s="423" cm="1">
        <f t="array" aca="1" ref="M25" ca="1">SUMIFS(INDIRECT($A25&amp;"!"&amp;CELL("address",X$20)&amp;":"&amp;CELL("address",X$1026)), INDIRECT($A25&amp;"!"&amp;CELL("address",$L$20)&amp;":"&amp;CELL("address",$L$1026)),$B25,INDIRECT($A25&amp;"!"&amp;CELL("address",$C$20)&amp;":"&amp;CELL("address",$C$1026)),$G$9)</f>
        <v>0</v>
      </c>
      <c r="N25" s="423" cm="1">
        <f t="array" aca="1" ref="N25" ca="1">SUMIFS(INDIRECT($A25&amp;"!"&amp;CELL("address",Y$20)&amp;":"&amp;CELL("address",Y$1026)), INDIRECT($A25&amp;"!"&amp;CELL("address",$L$20)&amp;":"&amp;CELL("address",$L$1026)),$B25,INDIRECT($A25&amp;"!"&amp;CELL("address",$C$20)&amp;":"&amp;CELL("address",$C$1026)),$G$9)</f>
        <v>0</v>
      </c>
      <c r="O25" s="423" cm="1">
        <f t="array" aca="1" ref="O25" ca="1">SUMIFS(INDIRECT($A25&amp;"!"&amp;CELL("address",Z$20)&amp;":"&amp;CELL("address",Z$1026)), INDIRECT($A25&amp;"!"&amp;CELL("address",$L$20)&amp;":"&amp;CELL("address",$L$1026)),$B25,INDIRECT($A25&amp;"!"&amp;CELL("address",$C$20)&amp;":"&amp;CELL("address",$C$1026)),$G$9)</f>
        <v>0</v>
      </c>
      <c r="P25" s="423" cm="1">
        <f t="array" aca="1" ref="P25" ca="1">SUMIFS(INDIRECT($A25&amp;"!"&amp;CELL("address",AA$20)&amp;":"&amp;CELL("address",AA$1026)), INDIRECT($A25&amp;"!"&amp;CELL("address",$L$20)&amp;":"&amp;CELL("address",$L$1026)),$B25,INDIRECT($A25&amp;"!"&amp;CELL("address",$C$20)&amp;":"&amp;CELL("address",$C$1026)),$G$9)</f>
        <v>0</v>
      </c>
      <c r="Q25" s="424" cm="1">
        <f t="array" aca="1" ref="Q25" ca="1">SUMIFS(INDIRECT($A25&amp;"!"&amp;CELL("address",AB$20)&amp;":"&amp;CELL("address",AB$1026)), INDIRECT($A25&amp;"!"&amp;CELL("address",$L$20)&amp;":"&amp;CELL("address",$L$1026)),$B25,INDIRECT($A25&amp;"!"&amp;CELL("address",$C$20)&amp;":"&amp;CELL("address",$C$1026)),$G$9)</f>
        <v>0</v>
      </c>
      <c r="R25" s="425">
        <f t="shared" ca="1" si="4"/>
        <v>0</v>
      </c>
      <c r="S25" s="423" cm="1">
        <f t="array" aca="1" ref="S25" ca="1">SUMIFS(INDIRECT($A25&amp;"!"&amp;CELL("address",F$20)&amp;":"&amp;CELL("address",F$1026)), INDIRECT($A25&amp;"!"&amp;CELL("address",$L$20)&amp;":"&amp;CELL("address",$L$1026)),$B25,INDIRECT($A25&amp;"!"&amp;CELL("address",$C$20)&amp;":"&amp;CELL("address",$C$1026)),$G$9)-R25</f>
        <v>0</v>
      </c>
      <c r="T25" s="424">
        <f t="shared" ca="1" si="5"/>
        <v>0</v>
      </c>
      <c r="U25" s="286" t="s">
        <v>1073</v>
      </c>
      <c r="V25" s="287" t="s">
        <v>1077</v>
      </c>
    </row>
    <row r="26" spans="1:22" ht="15" customHeight="1" x14ac:dyDescent="0.25">
      <c r="A26" s="90" t="s">
        <v>20</v>
      </c>
      <c r="B26" s="90" t="s">
        <v>1082</v>
      </c>
      <c r="C26"/>
      <c r="D26" s="410" t="s">
        <v>1083</v>
      </c>
      <c r="E26" s="413" t="s">
        <v>294</v>
      </c>
      <c r="F26" s="422" cm="1">
        <f t="array" aca="1" ref="F26" ca="1">SUMIFS(INDIRECT($A26&amp;"!"&amp;CELL("address",Q$20)&amp;":"&amp;CELL("address",Q$1026)), INDIRECT($A26&amp;"!"&amp;CELL("address",$L$20)&amp;":"&amp;CELL("address",$L$1026)),$B26,INDIRECT($A26&amp;"!"&amp;CELL("address",$C$20)&amp;":"&amp;CELL("address",$C$1026)),$G$9)</f>
        <v>0</v>
      </c>
      <c r="G26" s="423" cm="1">
        <f t="array" aca="1" ref="G26" ca="1">SUMIFS(INDIRECT($A26&amp;"!"&amp;CELL("address",R$20)&amp;":"&amp;CELL("address",R$1026)), INDIRECT($A26&amp;"!"&amp;CELL("address",$L$20)&amp;":"&amp;CELL("address",$L$1026)),$B26,INDIRECT($A26&amp;"!"&amp;CELL("address",$C$20)&amp;":"&amp;CELL("address",$C$1026)),$G$9)</f>
        <v>0</v>
      </c>
      <c r="H26" s="423" cm="1">
        <f t="array" aca="1" ref="H26" ca="1">SUMIFS(INDIRECT($A26&amp;"!"&amp;CELL("address",S$20)&amp;":"&amp;CELL("address",S$1026)), INDIRECT($A26&amp;"!"&amp;CELL("address",$L$20)&amp;":"&amp;CELL("address",$L$1026)),$B26,INDIRECT($A26&amp;"!"&amp;CELL("address",$C$20)&amp;":"&amp;CELL("address",$C$1026)),$G$9)</f>
        <v>0</v>
      </c>
      <c r="I26" s="423" cm="1">
        <f t="array" aca="1" ref="I26" ca="1">SUMIFS(INDIRECT($A26&amp;"!"&amp;CELL("address",T$20)&amp;":"&amp;CELL("address",T$1026)), INDIRECT($A26&amp;"!"&amp;CELL("address",$L$20)&amp;":"&amp;CELL("address",$L$1026)),$B26,INDIRECT($A26&amp;"!"&amp;CELL("address",$C$20)&amp;":"&amp;CELL("address",$C$1026)),$G$9)</f>
        <v>0</v>
      </c>
      <c r="J26" s="423" cm="1">
        <f t="array" aca="1" ref="J26" ca="1">SUMIFS(INDIRECT($A26&amp;"!"&amp;CELL("address",U$20)&amp;":"&amp;CELL("address",U$1026)), INDIRECT($A26&amp;"!"&amp;CELL("address",$L$20)&amp;":"&amp;CELL("address",$L$1026)),$B26,INDIRECT($A26&amp;"!"&amp;CELL("address",$C$20)&amp;":"&amp;CELL("address",$C$1026)),$G$9)</f>
        <v>0</v>
      </c>
      <c r="K26" s="423" cm="1">
        <f t="array" aca="1" ref="K26" ca="1">SUMIFS(INDIRECT($A26&amp;"!"&amp;CELL("address",V$20)&amp;":"&amp;CELL("address",V$1026)), INDIRECT($A26&amp;"!"&amp;CELL("address",$L$20)&amp;":"&amp;CELL("address",$L$1026)),$B26,INDIRECT($A26&amp;"!"&amp;CELL("address",$C$20)&amp;":"&amp;CELL("address",$C$1026)),$G$9)</f>
        <v>0</v>
      </c>
      <c r="L26" s="423" cm="1">
        <f t="array" aca="1" ref="L26" ca="1">SUMIFS(INDIRECT($A26&amp;"!"&amp;CELL("address",W$20)&amp;":"&amp;CELL("address",W$1026)), INDIRECT($A26&amp;"!"&amp;CELL("address",$L$20)&amp;":"&amp;CELL("address",$L$1026)),$B26,INDIRECT($A26&amp;"!"&amp;CELL("address",$C$20)&amp;":"&amp;CELL("address",$C$1026)),$G$9)</f>
        <v>0</v>
      </c>
      <c r="M26" s="423" cm="1">
        <f t="array" aca="1" ref="M26" ca="1">SUMIFS(INDIRECT($A26&amp;"!"&amp;CELL("address",X$20)&amp;":"&amp;CELL("address",X$1026)), INDIRECT($A26&amp;"!"&amp;CELL("address",$L$20)&amp;":"&amp;CELL("address",$L$1026)),$B26,INDIRECT($A26&amp;"!"&amp;CELL("address",$C$20)&amp;":"&amp;CELL("address",$C$1026)),$G$9)</f>
        <v>0</v>
      </c>
      <c r="N26" s="423" cm="1">
        <f t="array" aca="1" ref="N26" ca="1">SUMIFS(INDIRECT($A26&amp;"!"&amp;CELL("address",Y$20)&amp;":"&amp;CELL("address",Y$1026)), INDIRECT($A26&amp;"!"&amp;CELL("address",$L$20)&amp;":"&amp;CELL("address",$L$1026)),$B26,INDIRECT($A26&amp;"!"&amp;CELL("address",$C$20)&amp;":"&amp;CELL("address",$C$1026)),$G$9)</f>
        <v>0</v>
      </c>
      <c r="O26" s="423" cm="1">
        <f t="array" aca="1" ref="O26" ca="1">SUMIFS(INDIRECT($A26&amp;"!"&amp;CELL("address",Z$20)&amp;":"&amp;CELL("address",Z$1026)), INDIRECT($A26&amp;"!"&amp;CELL("address",$L$20)&amp;":"&amp;CELL("address",$L$1026)),$B26,INDIRECT($A26&amp;"!"&amp;CELL("address",$C$20)&amp;":"&amp;CELL("address",$C$1026)),$G$9)</f>
        <v>0</v>
      </c>
      <c r="P26" s="423" cm="1">
        <f t="array" aca="1" ref="P26" ca="1">SUMIFS(INDIRECT($A26&amp;"!"&amp;CELL("address",AA$20)&amp;":"&amp;CELL("address",AA$1026)), INDIRECT($A26&amp;"!"&amp;CELL("address",$L$20)&amp;":"&amp;CELL("address",$L$1026)),$B26,INDIRECT($A26&amp;"!"&amp;CELL("address",$C$20)&amp;":"&amp;CELL("address",$C$1026)),$G$9)</f>
        <v>0</v>
      </c>
      <c r="Q26" s="424" cm="1">
        <f t="array" aca="1" ref="Q26" ca="1">SUMIFS(INDIRECT($A26&amp;"!"&amp;CELL("address",AB$20)&amp;":"&amp;CELL("address",AB$1026)), INDIRECT($A26&amp;"!"&amp;CELL("address",$L$20)&amp;":"&amp;CELL("address",$L$1026)),$B26,INDIRECT($A26&amp;"!"&amp;CELL("address",$C$20)&amp;":"&amp;CELL("address",$C$1026)),$G$9)</f>
        <v>0</v>
      </c>
      <c r="R26" s="425">
        <f t="shared" ca="1" si="4"/>
        <v>0</v>
      </c>
      <c r="S26" s="423" cm="1">
        <f t="array" aca="1" ref="S26" ca="1">SUMIFS(INDIRECT($A26&amp;"!"&amp;CELL("address",F$20)&amp;":"&amp;CELL("address",F$1026)), INDIRECT($A26&amp;"!"&amp;CELL("address",$L$20)&amp;":"&amp;CELL("address",$L$1026)),$B26,INDIRECT($A26&amp;"!"&amp;CELL("address",$C$20)&amp;":"&amp;CELL("address",$C$1026)),$G$9)-R26</f>
        <v>0</v>
      </c>
      <c r="T26" s="424">
        <f t="shared" ca="1" si="5"/>
        <v>0</v>
      </c>
      <c r="U26" s="286" t="s">
        <v>1073</v>
      </c>
      <c r="V26" s="287" t="s">
        <v>1077</v>
      </c>
    </row>
    <row r="27" spans="1:22" ht="15" customHeight="1" x14ac:dyDescent="0.25">
      <c r="A27" s="90" t="s">
        <v>20</v>
      </c>
      <c r="B27" s="90" t="s">
        <v>1084</v>
      </c>
      <c r="C27"/>
      <c r="D27" s="410" t="s">
        <v>1085</v>
      </c>
      <c r="E27" s="413" t="s">
        <v>271</v>
      </c>
      <c r="F27" s="422" cm="1">
        <f t="array" aca="1" ref="F27" ca="1">SUMIFS(INDIRECT($A27&amp;"!"&amp;CELL("address",Q$20)&amp;":"&amp;CELL("address",Q$1026)), INDIRECT($A27&amp;"!"&amp;CELL("address",$L$20)&amp;":"&amp;CELL("address",$L$1026)),$B27,INDIRECT($A27&amp;"!"&amp;CELL("address",$C$20)&amp;":"&amp;CELL("address",$C$1026)),$G$9)</f>
        <v>0</v>
      </c>
      <c r="G27" s="423" cm="1">
        <f t="array" aca="1" ref="G27" ca="1">SUMIFS(INDIRECT($A27&amp;"!"&amp;CELL("address",R$20)&amp;":"&amp;CELL("address",R$1026)), INDIRECT($A27&amp;"!"&amp;CELL("address",$L$20)&amp;":"&amp;CELL("address",$L$1026)),$B27,INDIRECT($A27&amp;"!"&amp;CELL("address",$C$20)&amp;":"&amp;CELL("address",$C$1026)),$G$9)</f>
        <v>0</v>
      </c>
      <c r="H27" s="423" cm="1">
        <f t="array" aca="1" ref="H27" ca="1">SUMIFS(INDIRECT($A27&amp;"!"&amp;CELL("address",S$20)&amp;":"&amp;CELL("address",S$1026)), INDIRECT($A27&amp;"!"&amp;CELL("address",$L$20)&amp;":"&amp;CELL("address",$L$1026)),$B27,INDIRECT($A27&amp;"!"&amp;CELL("address",$C$20)&amp;":"&amp;CELL("address",$C$1026)),$G$9)</f>
        <v>0</v>
      </c>
      <c r="I27" s="423" cm="1">
        <f t="array" aca="1" ref="I27" ca="1">SUMIFS(INDIRECT($A27&amp;"!"&amp;CELL("address",T$20)&amp;":"&amp;CELL("address",T$1026)), INDIRECT($A27&amp;"!"&amp;CELL("address",$L$20)&amp;":"&amp;CELL("address",$L$1026)),$B27,INDIRECT($A27&amp;"!"&amp;CELL("address",$C$20)&amp;":"&amp;CELL("address",$C$1026)),$G$9)</f>
        <v>0</v>
      </c>
      <c r="J27" s="423" cm="1">
        <f t="array" aca="1" ref="J27" ca="1">SUMIFS(INDIRECT($A27&amp;"!"&amp;CELL("address",U$20)&amp;":"&amp;CELL("address",U$1026)), INDIRECT($A27&amp;"!"&amp;CELL("address",$L$20)&amp;":"&amp;CELL("address",$L$1026)),$B27,INDIRECT($A27&amp;"!"&amp;CELL("address",$C$20)&amp;":"&amp;CELL("address",$C$1026)),$G$9)</f>
        <v>0</v>
      </c>
      <c r="K27" s="423" cm="1">
        <f t="array" aca="1" ref="K27" ca="1">SUMIFS(INDIRECT($A27&amp;"!"&amp;CELL("address",V$20)&amp;":"&amp;CELL("address",V$1026)), INDIRECT($A27&amp;"!"&amp;CELL("address",$L$20)&amp;":"&amp;CELL("address",$L$1026)),$B27,INDIRECT($A27&amp;"!"&amp;CELL("address",$C$20)&amp;":"&amp;CELL("address",$C$1026)),$G$9)</f>
        <v>0</v>
      </c>
      <c r="L27" s="423" cm="1">
        <f t="array" aca="1" ref="L27" ca="1">SUMIFS(INDIRECT($A27&amp;"!"&amp;CELL("address",W$20)&amp;":"&amp;CELL("address",W$1026)), INDIRECT($A27&amp;"!"&amp;CELL("address",$L$20)&amp;":"&amp;CELL("address",$L$1026)),$B27,INDIRECT($A27&amp;"!"&amp;CELL("address",$C$20)&amp;":"&amp;CELL("address",$C$1026)),$G$9)</f>
        <v>0</v>
      </c>
      <c r="M27" s="423" cm="1">
        <f t="array" aca="1" ref="M27" ca="1">SUMIFS(INDIRECT($A27&amp;"!"&amp;CELL("address",X$20)&amp;":"&amp;CELL("address",X$1026)), INDIRECT($A27&amp;"!"&amp;CELL("address",$L$20)&amp;":"&amp;CELL("address",$L$1026)),$B27,INDIRECT($A27&amp;"!"&amp;CELL("address",$C$20)&amp;":"&amp;CELL("address",$C$1026)),$G$9)</f>
        <v>0</v>
      </c>
      <c r="N27" s="423" cm="1">
        <f t="array" aca="1" ref="N27" ca="1">SUMIFS(INDIRECT($A27&amp;"!"&amp;CELL("address",Y$20)&amp;":"&amp;CELL("address",Y$1026)), INDIRECT($A27&amp;"!"&amp;CELL("address",$L$20)&amp;":"&amp;CELL("address",$L$1026)),$B27,INDIRECT($A27&amp;"!"&amp;CELL("address",$C$20)&amp;":"&amp;CELL("address",$C$1026)),$G$9)</f>
        <v>0</v>
      </c>
      <c r="O27" s="423" cm="1">
        <f t="array" aca="1" ref="O27" ca="1">SUMIFS(INDIRECT($A27&amp;"!"&amp;CELL("address",Z$20)&amp;":"&amp;CELL("address",Z$1026)), INDIRECT($A27&amp;"!"&amp;CELL("address",$L$20)&amp;":"&amp;CELL("address",$L$1026)),$B27,INDIRECT($A27&amp;"!"&amp;CELL("address",$C$20)&amp;":"&amp;CELL("address",$C$1026)),$G$9)</f>
        <v>0</v>
      </c>
      <c r="P27" s="423" cm="1">
        <f t="array" aca="1" ref="P27" ca="1">SUMIFS(INDIRECT($A27&amp;"!"&amp;CELL("address",AA$20)&amp;":"&amp;CELL("address",AA$1026)), INDIRECT($A27&amp;"!"&amp;CELL("address",$L$20)&amp;":"&amp;CELL("address",$L$1026)),$B27,INDIRECT($A27&amp;"!"&amp;CELL("address",$C$20)&amp;":"&amp;CELL("address",$C$1026)),$G$9)</f>
        <v>0</v>
      </c>
      <c r="Q27" s="424" cm="1">
        <f t="array" aca="1" ref="Q27" ca="1">SUMIFS(INDIRECT($A27&amp;"!"&amp;CELL("address",AB$20)&amp;":"&amp;CELL("address",AB$1026)), INDIRECT($A27&amp;"!"&amp;CELL("address",$L$20)&amp;":"&amp;CELL("address",$L$1026)),$B27,INDIRECT($A27&amp;"!"&amp;CELL("address",$C$20)&amp;":"&amp;CELL("address",$C$1026)),$G$9)</f>
        <v>0</v>
      </c>
      <c r="R27" s="425">
        <f t="shared" ca="1" si="4"/>
        <v>0</v>
      </c>
      <c r="S27" s="423" cm="1">
        <f t="array" aca="1" ref="S27" ca="1">SUMIFS(INDIRECT($A27&amp;"!"&amp;CELL("address",F$20)&amp;":"&amp;CELL("address",F$1026)), INDIRECT($A27&amp;"!"&amp;CELL("address",$L$20)&amp;":"&amp;CELL("address",$L$1026)),$B27,INDIRECT($A27&amp;"!"&amp;CELL("address",$C$20)&amp;":"&amp;CELL("address",$C$1026)),$G$9)-R27</f>
        <v>0</v>
      </c>
      <c r="T27" s="424">
        <f t="shared" ca="1" si="5"/>
        <v>0</v>
      </c>
      <c r="U27" s="286" t="s">
        <v>1073</v>
      </c>
      <c r="V27" s="287" t="s">
        <v>1077</v>
      </c>
    </row>
    <row r="28" spans="1:22" ht="15" customHeight="1" thickBot="1" x14ac:dyDescent="0.3">
      <c r="A28" s="237" t="s">
        <v>20</v>
      </c>
      <c r="B28" s="237" t="s">
        <v>1086</v>
      </c>
      <c r="C28"/>
      <c r="D28" s="410" t="s">
        <v>1087</v>
      </c>
      <c r="E28" s="413" t="s">
        <v>271</v>
      </c>
      <c r="F28" s="422" cm="1">
        <f t="array" aca="1" ref="F28" ca="1">SUMIFS(INDIRECT($A28&amp;"!"&amp;CELL("address",Q$20)&amp;":"&amp;CELL("address",Q$1026)), INDIRECT($A28&amp;"!"&amp;CELL("address",$L$20)&amp;":"&amp;CELL("address",$L$1026)),$B28,INDIRECT($A28&amp;"!"&amp;CELL("address",$C$20)&amp;":"&amp;CELL("address",$C$1026)),$G$9)</f>
        <v>0</v>
      </c>
      <c r="G28" s="423" cm="1">
        <f t="array" aca="1" ref="G28" ca="1">SUMIFS(INDIRECT($A28&amp;"!"&amp;CELL("address",R$20)&amp;":"&amp;CELL("address",R$1026)), INDIRECT($A28&amp;"!"&amp;CELL("address",$L$20)&amp;":"&amp;CELL("address",$L$1026)),$B28,INDIRECT($A28&amp;"!"&amp;CELL("address",$C$20)&amp;":"&amp;CELL("address",$C$1026)),$G$9)</f>
        <v>0</v>
      </c>
      <c r="H28" s="423" cm="1">
        <f t="array" aca="1" ref="H28" ca="1">SUMIFS(INDIRECT($A28&amp;"!"&amp;CELL("address",S$20)&amp;":"&amp;CELL("address",S$1026)), INDIRECT($A28&amp;"!"&amp;CELL("address",$L$20)&amp;":"&amp;CELL("address",$L$1026)),$B28,INDIRECT($A28&amp;"!"&amp;CELL("address",$C$20)&amp;":"&amp;CELL("address",$C$1026)),$G$9)</f>
        <v>0</v>
      </c>
      <c r="I28" s="423" cm="1">
        <f t="array" aca="1" ref="I28" ca="1">SUMIFS(INDIRECT($A28&amp;"!"&amp;CELL("address",T$20)&amp;":"&amp;CELL("address",T$1026)), INDIRECT($A28&amp;"!"&amp;CELL("address",$L$20)&amp;":"&amp;CELL("address",$L$1026)),$B28,INDIRECT($A28&amp;"!"&amp;CELL("address",$C$20)&amp;":"&amp;CELL("address",$C$1026)),$G$9)</f>
        <v>0</v>
      </c>
      <c r="J28" s="423" cm="1">
        <f t="array" aca="1" ref="J28" ca="1">SUMIFS(INDIRECT($A28&amp;"!"&amp;CELL("address",U$20)&amp;":"&amp;CELL("address",U$1026)), INDIRECT($A28&amp;"!"&amp;CELL("address",$L$20)&amp;":"&amp;CELL("address",$L$1026)),$B28,INDIRECT($A28&amp;"!"&amp;CELL("address",$C$20)&amp;":"&amp;CELL("address",$C$1026)),$G$9)</f>
        <v>0</v>
      </c>
      <c r="K28" s="423" cm="1">
        <f t="array" aca="1" ref="K28" ca="1">SUMIFS(INDIRECT($A28&amp;"!"&amp;CELL("address",V$20)&amp;":"&amp;CELL("address",V$1026)), INDIRECT($A28&amp;"!"&amp;CELL("address",$L$20)&amp;":"&amp;CELL("address",$L$1026)),$B28,INDIRECT($A28&amp;"!"&amp;CELL("address",$C$20)&amp;":"&amp;CELL("address",$C$1026)),$G$9)</f>
        <v>0</v>
      </c>
      <c r="L28" s="423" cm="1">
        <f t="array" aca="1" ref="L28" ca="1">SUMIFS(INDIRECT($A28&amp;"!"&amp;CELL("address",W$20)&amp;":"&amp;CELL("address",W$1026)), INDIRECT($A28&amp;"!"&amp;CELL("address",$L$20)&amp;":"&amp;CELL("address",$L$1026)),$B28,INDIRECT($A28&amp;"!"&amp;CELL("address",$C$20)&amp;":"&amp;CELL("address",$C$1026)),$G$9)</f>
        <v>0</v>
      </c>
      <c r="M28" s="423" cm="1">
        <f t="array" aca="1" ref="M28" ca="1">SUMIFS(INDIRECT($A28&amp;"!"&amp;CELL("address",X$20)&amp;":"&amp;CELL("address",X$1026)), INDIRECT($A28&amp;"!"&amp;CELL("address",$L$20)&amp;":"&amp;CELL("address",$L$1026)),$B28,INDIRECT($A28&amp;"!"&amp;CELL("address",$C$20)&amp;":"&amp;CELL("address",$C$1026)),$G$9)</f>
        <v>0</v>
      </c>
      <c r="N28" s="423" cm="1">
        <f t="array" aca="1" ref="N28" ca="1">SUMIFS(INDIRECT($A28&amp;"!"&amp;CELL("address",Y$20)&amp;":"&amp;CELL("address",Y$1026)), INDIRECT($A28&amp;"!"&amp;CELL("address",$L$20)&amp;":"&amp;CELL("address",$L$1026)),$B28,INDIRECT($A28&amp;"!"&amp;CELL("address",$C$20)&amp;":"&amp;CELL("address",$C$1026)),$G$9)</f>
        <v>0</v>
      </c>
      <c r="O28" s="423" cm="1">
        <f t="array" aca="1" ref="O28" ca="1">SUMIFS(INDIRECT($A28&amp;"!"&amp;CELL("address",Z$20)&amp;":"&amp;CELL("address",Z$1026)), INDIRECT($A28&amp;"!"&amp;CELL("address",$L$20)&amp;":"&amp;CELL("address",$L$1026)),$B28,INDIRECT($A28&amp;"!"&amp;CELL("address",$C$20)&amp;":"&amp;CELL("address",$C$1026)),$G$9)</f>
        <v>0</v>
      </c>
      <c r="P28" s="423" cm="1">
        <f t="array" aca="1" ref="P28" ca="1">SUMIFS(INDIRECT($A28&amp;"!"&amp;CELL("address",AA$20)&amp;":"&amp;CELL("address",AA$1026)), INDIRECT($A28&amp;"!"&amp;CELL("address",$L$20)&amp;":"&amp;CELL("address",$L$1026)),$B28,INDIRECT($A28&amp;"!"&amp;CELL("address",$C$20)&amp;":"&amp;CELL("address",$C$1026)),$G$9)</f>
        <v>0</v>
      </c>
      <c r="Q28" s="424" cm="1">
        <f t="array" aca="1" ref="Q28" ca="1">SUMIFS(INDIRECT($A28&amp;"!"&amp;CELL("address",AB$20)&amp;":"&amp;CELL("address",AB$1026)), INDIRECT($A28&amp;"!"&amp;CELL("address",$L$20)&amp;":"&amp;CELL("address",$L$1026)),$B28,INDIRECT($A28&amp;"!"&amp;CELL("address",$C$20)&amp;":"&amp;CELL("address",$C$1026)),$G$9)</f>
        <v>0</v>
      </c>
      <c r="R28" s="425">
        <f t="shared" ca="1" si="4"/>
        <v>0</v>
      </c>
      <c r="S28" s="423" cm="1">
        <f t="array" aca="1" ref="S28" ca="1">SUMIFS(INDIRECT($A28&amp;"!"&amp;CELL("address",F$20)&amp;":"&amp;CELL("address",F$1026)), INDIRECT($A28&amp;"!"&amp;CELL("address",$L$20)&amp;":"&amp;CELL("address",$L$1026)),$B28,INDIRECT($A28&amp;"!"&amp;CELL("address",$C$20)&amp;":"&amp;CELL("address",$C$1026)),$G$9)-R28</f>
        <v>0</v>
      </c>
      <c r="T28" s="424">
        <f t="shared" ca="1" si="5"/>
        <v>0</v>
      </c>
      <c r="U28" s="286" t="s">
        <v>1073</v>
      </c>
      <c r="V28" s="287"/>
    </row>
    <row r="29" spans="1:22" ht="15" customHeight="1" thickBot="1" x14ac:dyDescent="0.3">
      <c r="C29"/>
      <c r="D29" s="412"/>
      <c r="E29" s="413"/>
      <c r="F29" s="426"/>
      <c r="G29" s="423"/>
      <c r="H29" s="423"/>
      <c r="I29" s="423"/>
      <c r="J29" s="423"/>
      <c r="K29" s="423"/>
      <c r="L29" s="423"/>
      <c r="M29" s="423"/>
      <c r="N29" s="423"/>
      <c r="O29" s="423"/>
      <c r="P29" s="423"/>
      <c r="Q29" s="424"/>
      <c r="R29" s="425"/>
      <c r="S29" s="427"/>
      <c r="T29" s="428"/>
      <c r="V29" s="8"/>
    </row>
    <row r="30" spans="1:22" ht="15" customHeight="1" x14ac:dyDescent="0.25">
      <c r="A30" s="233" t="s">
        <v>22</v>
      </c>
      <c r="B30" s="234" t="s">
        <v>295</v>
      </c>
      <c r="C30"/>
      <c r="D30" s="410" t="s">
        <v>4660</v>
      </c>
      <c r="E30" s="411" t="s">
        <v>406</v>
      </c>
      <c r="F30" s="422" cm="1">
        <f t="array" aca="1" ref="F30" ca="1">SUMIFS(INDIRECT($A30&amp;"!"&amp;CELL("address",Q$20)&amp;":"&amp;CELL("address",Q$1026)), INDIRECT($A30&amp;"!"&amp;CELL("address",$L$20)&amp;":"&amp;CELL("address",$L$1026)),$B30,INDIRECT($A30&amp;"!"&amp;CELL("address",$C$20)&amp;":"&amp;CELL("address",$C$1026)),$G$9)</f>
        <v>0</v>
      </c>
      <c r="G30" s="423" cm="1">
        <f t="array" aca="1" ref="G30" ca="1">SUMIFS(INDIRECT($A30&amp;"!"&amp;CELL("address",R$20)&amp;":"&amp;CELL("address",R$1026)), INDIRECT($A30&amp;"!"&amp;CELL("address",$L$20)&amp;":"&amp;CELL("address",$L$1026)),$B30,INDIRECT($A30&amp;"!"&amp;CELL("address",$C$20)&amp;":"&amp;CELL("address",$C$1026)),$G$9)</f>
        <v>0</v>
      </c>
      <c r="H30" s="423" cm="1">
        <f t="array" aca="1" ref="H30" ca="1">SUMIFS(INDIRECT($A30&amp;"!"&amp;CELL("address",S$20)&amp;":"&amp;CELL("address",S$1026)), INDIRECT($A30&amp;"!"&amp;CELL("address",$L$20)&amp;":"&amp;CELL("address",$L$1026)),$B30,INDIRECT($A30&amp;"!"&amp;CELL("address",$C$20)&amp;":"&amp;CELL("address",$C$1026)),$G$9)</f>
        <v>0</v>
      </c>
      <c r="I30" s="423" cm="1">
        <f t="array" aca="1" ref="I30" ca="1">SUMIFS(INDIRECT($A30&amp;"!"&amp;CELL("address",T$20)&amp;":"&amp;CELL("address",T$1026)), INDIRECT($A30&amp;"!"&amp;CELL("address",$L$20)&amp;":"&amp;CELL("address",$L$1026)),$B30,INDIRECT($A30&amp;"!"&amp;CELL("address",$C$20)&amp;":"&amp;CELL("address",$C$1026)),$G$9)</f>
        <v>0</v>
      </c>
      <c r="J30" s="423" cm="1">
        <f t="array" aca="1" ref="J30" ca="1">SUMIFS(INDIRECT($A30&amp;"!"&amp;CELL("address",U$20)&amp;":"&amp;CELL("address",U$1026)), INDIRECT($A30&amp;"!"&amp;CELL("address",$L$20)&amp;":"&amp;CELL("address",$L$1026)),$B30,INDIRECT($A30&amp;"!"&amp;CELL("address",$C$20)&amp;":"&amp;CELL("address",$C$1026)),$G$9)</f>
        <v>0</v>
      </c>
      <c r="K30" s="423" cm="1">
        <f t="array" aca="1" ref="K30" ca="1">SUMIFS(INDIRECT($A30&amp;"!"&amp;CELL("address",V$20)&amp;":"&amp;CELL("address",V$1026)), INDIRECT($A30&amp;"!"&amp;CELL("address",$L$20)&amp;":"&amp;CELL("address",$L$1026)),$B30,INDIRECT($A30&amp;"!"&amp;CELL("address",$C$20)&amp;":"&amp;CELL("address",$C$1026)),$G$9)</f>
        <v>0</v>
      </c>
      <c r="L30" s="423" cm="1">
        <f t="array" aca="1" ref="L30" ca="1">SUMIFS(INDIRECT($A30&amp;"!"&amp;CELL("address",W$20)&amp;":"&amp;CELL("address",W$1026)), INDIRECT($A30&amp;"!"&amp;CELL("address",$L$20)&amp;":"&amp;CELL("address",$L$1026)),$B30,INDIRECT($A30&amp;"!"&amp;CELL("address",$C$20)&amp;":"&amp;CELL("address",$C$1026)),$G$9)</f>
        <v>0</v>
      </c>
      <c r="M30" s="423" cm="1">
        <f t="array" aca="1" ref="M30" ca="1">SUMIFS(INDIRECT($A30&amp;"!"&amp;CELL("address",X$20)&amp;":"&amp;CELL("address",X$1026)), INDIRECT($A30&amp;"!"&amp;CELL("address",$L$20)&amp;":"&amp;CELL("address",$L$1026)),$B30,INDIRECT($A30&amp;"!"&amp;CELL("address",$C$20)&amp;":"&amp;CELL("address",$C$1026)),$G$9)</f>
        <v>0</v>
      </c>
      <c r="N30" s="423" cm="1">
        <f t="array" aca="1" ref="N30" ca="1">SUMIFS(INDIRECT($A30&amp;"!"&amp;CELL("address",Y$20)&amp;":"&amp;CELL("address",Y$1026)), INDIRECT($A30&amp;"!"&amp;CELL("address",$L$20)&amp;":"&amp;CELL("address",$L$1026)),$B30,INDIRECT($A30&amp;"!"&amp;CELL("address",$C$20)&amp;":"&amp;CELL("address",$C$1026)),$G$9)</f>
        <v>0</v>
      </c>
      <c r="O30" s="423" cm="1">
        <f t="array" aca="1" ref="O30" ca="1">SUMIFS(INDIRECT($A30&amp;"!"&amp;CELL("address",Z$20)&amp;":"&amp;CELL("address",Z$1026)), INDIRECT($A30&amp;"!"&amp;CELL("address",$L$20)&amp;":"&amp;CELL("address",$L$1026)),$B30,INDIRECT($A30&amp;"!"&amp;CELL("address",$C$20)&amp;":"&amp;CELL("address",$C$1026)),$G$9)</f>
        <v>0</v>
      </c>
      <c r="P30" s="423" cm="1">
        <f t="array" aca="1" ref="P30" ca="1">SUMIFS(INDIRECT($A30&amp;"!"&amp;CELL("address",AA$20)&amp;":"&amp;CELL("address",AA$1026)), INDIRECT($A30&amp;"!"&amp;CELL("address",$L$20)&amp;":"&amp;CELL("address",$L$1026)),$B30,INDIRECT($A30&amp;"!"&amp;CELL("address",$C$20)&amp;":"&amp;CELL("address",$C$1026)),$G$9)</f>
        <v>0</v>
      </c>
      <c r="Q30" s="424" cm="1">
        <f t="array" aca="1" ref="Q30" ca="1">SUMIFS(INDIRECT($A30&amp;"!"&amp;CELL("address",AB$20)&amp;":"&amp;CELL("address",AB$1026)), INDIRECT($A30&amp;"!"&amp;CELL("address",$L$20)&amp;":"&amp;CELL("address",$L$1026)),$B30,INDIRECT($A30&amp;"!"&amp;CELL("address",$C$20)&amp;":"&amp;CELL("address",$C$1026)),$G$9)</f>
        <v>0</v>
      </c>
      <c r="R30" s="425">
        <f t="shared" ca="1" si="4"/>
        <v>0</v>
      </c>
      <c r="S30" s="423" cm="1">
        <f t="array" aca="1" ref="S30" ca="1">SUMIFS(INDIRECT($A30&amp;"!"&amp;CELL("address",F$20)&amp;":"&amp;CELL("address",F$1026)), INDIRECT($A30&amp;"!"&amp;CELL("address",$L$20)&amp;":"&amp;CELL("address",$L$1026)),$B30,INDIRECT($A30&amp;"!"&amp;CELL("address",$C$20)&amp;":"&amp;CELL("address",$C$1026)),$G$9)-R30</f>
        <v>0</v>
      </c>
      <c r="T30" s="424">
        <f t="shared" ca="1" si="5"/>
        <v>0</v>
      </c>
      <c r="U30" s="286" t="s">
        <v>1088</v>
      </c>
      <c r="V30" s="287" t="s">
        <v>1089</v>
      </c>
    </row>
    <row r="31" spans="1:22" ht="15" customHeight="1" x14ac:dyDescent="0.25">
      <c r="A31" s="235" t="s">
        <v>22</v>
      </c>
      <c r="B31" s="90" t="s">
        <v>282</v>
      </c>
      <c r="C31"/>
      <c r="D31" s="410" t="s">
        <v>926</v>
      </c>
      <c r="E31" s="411" t="s">
        <v>406</v>
      </c>
      <c r="F31" s="422" cm="1">
        <f t="array" aca="1" ref="F31" ca="1">SUMIFS(INDIRECT($A31&amp;"!"&amp;CELL("address",Q$20)&amp;":"&amp;CELL("address",Q$1026)), INDIRECT($A31&amp;"!"&amp;CELL("address",$L$20)&amp;":"&amp;CELL("address",$L$1026)),$B31,INDIRECT($A31&amp;"!"&amp;CELL("address",$C$20)&amp;":"&amp;CELL("address",$C$1026)),$G$9)</f>
        <v>0</v>
      </c>
      <c r="G31" s="423" cm="1">
        <f t="array" aca="1" ref="G31" ca="1">SUMIFS(INDIRECT($A31&amp;"!"&amp;CELL("address",R$20)&amp;":"&amp;CELL("address",R$1026)), INDIRECT($A31&amp;"!"&amp;CELL("address",$L$20)&amp;":"&amp;CELL("address",$L$1026)),$B31,INDIRECT($A31&amp;"!"&amp;CELL("address",$C$20)&amp;":"&amp;CELL("address",$C$1026)),$G$9)</f>
        <v>0</v>
      </c>
      <c r="H31" s="423" cm="1">
        <f t="array" aca="1" ref="H31" ca="1">SUMIFS(INDIRECT($A31&amp;"!"&amp;CELL("address",S$20)&amp;":"&amp;CELL("address",S$1026)), INDIRECT($A31&amp;"!"&amp;CELL("address",$L$20)&amp;":"&amp;CELL("address",$L$1026)),$B31,INDIRECT($A31&amp;"!"&amp;CELL("address",$C$20)&amp;":"&amp;CELL("address",$C$1026)),$G$9)</f>
        <v>0</v>
      </c>
      <c r="I31" s="423" cm="1">
        <f t="array" aca="1" ref="I31" ca="1">SUMIFS(INDIRECT($A31&amp;"!"&amp;CELL("address",T$20)&amp;":"&amp;CELL("address",T$1026)), INDIRECT($A31&amp;"!"&amp;CELL("address",$L$20)&amp;":"&amp;CELL("address",$L$1026)),$B31,INDIRECT($A31&amp;"!"&amp;CELL("address",$C$20)&amp;":"&amp;CELL("address",$C$1026)),$G$9)</f>
        <v>0</v>
      </c>
      <c r="J31" s="423" cm="1">
        <f t="array" aca="1" ref="J31" ca="1">SUMIFS(INDIRECT($A31&amp;"!"&amp;CELL("address",U$20)&amp;":"&amp;CELL("address",U$1026)), INDIRECT($A31&amp;"!"&amp;CELL("address",$L$20)&amp;":"&amp;CELL("address",$L$1026)),$B31,INDIRECT($A31&amp;"!"&amp;CELL("address",$C$20)&amp;":"&amp;CELL("address",$C$1026)),$G$9)</f>
        <v>0</v>
      </c>
      <c r="K31" s="423" cm="1">
        <f t="array" aca="1" ref="K31" ca="1">SUMIFS(INDIRECT($A31&amp;"!"&amp;CELL("address",V$20)&amp;":"&amp;CELL("address",V$1026)), INDIRECT($A31&amp;"!"&amp;CELL("address",$L$20)&amp;":"&amp;CELL("address",$L$1026)),$B31,INDIRECT($A31&amp;"!"&amp;CELL("address",$C$20)&amp;":"&amp;CELL("address",$C$1026)),$G$9)</f>
        <v>0</v>
      </c>
      <c r="L31" s="423" cm="1">
        <f t="array" aca="1" ref="L31" ca="1">SUMIFS(INDIRECT($A31&amp;"!"&amp;CELL("address",W$20)&amp;":"&amp;CELL("address",W$1026)), INDIRECT($A31&amp;"!"&amp;CELL("address",$L$20)&amp;":"&amp;CELL("address",$L$1026)),$B31,INDIRECT($A31&amp;"!"&amp;CELL("address",$C$20)&amp;":"&amp;CELL("address",$C$1026)),$G$9)</f>
        <v>0</v>
      </c>
      <c r="M31" s="423" cm="1">
        <f t="array" aca="1" ref="M31" ca="1">SUMIFS(INDIRECT($A31&amp;"!"&amp;CELL("address",X$20)&amp;":"&amp;CELL("address",X$1026)), INDIRECT($A31&amp;"!"&amp;CELL("address",$L$20)&amp;":"&amp;CELL("address",$L$1026)),$B31,INDIRECT($A31&amp;"!"&amp;CELL("address",$C$20)&amp;":"&amp;CELL("address",$C$1026)),$G$9)</f>
        <v>0</v>
      </c>
      <c r="N31" s="423" cm="1">
        <f t="array" aca="1" ref="N31" ca="1">SUMIFS(INDIRECT($A31&amp;"!"&amp;CELL("address",Y$20)&amp;":"&amp;CELL("address",Y$1026)), INDIRECT($A31&amp;"!"&amp;CELL("address",$L$20)&amp;":"&amp;CELL("address",$L$1026)),$B31,INDIRECT($A31&amp;"!"&amp;CELL("address",$C$20)&amp;":"&amp;CELL("address",$C$1026)),$G$9)</f>
        <v>0</v>
      </c>
      <c r="O31" s="423" cm="1">
        <f t="array" aca="1" ref="O31" ca="1">SUMIFS(INDIRECT($A31&amp;"!"&amp;CELL("address",Z$20)&amp;":"&amp;CELL("address",Z$1026)), INDIRECT($A31&amp;"!"&amp;CELL("address",$L$20)&amp;":"&amp;CELL("address",$L$1026)),$B31,INDIRECT($A31&amp;"!"&amp;CELL("address",$C$20)&amp;":"&amp;CELL("address",$C$1026)),$G$9)</f>
        <v>0</v>
      </c>
      <c r="P31" s="423" cm="1">
        <f t="array" aca="1" ref="P31" ca="1">SUMIFS(INDIRECT($A31&amp;"!"&amp;CELL("address",AA$20)&amp;":"&amp;CELL("address",AA$1026)), INDIRECT($A31&amp;"!"&amp;CELL("address",$L$20)&amp;":"&amp;CELL("address",$L$1026)),$B31,INDIRECT($A31&amp;"!"&amp;CELL("address",$C$20)&amp;":"&amp;CELL("address",$C$1026)),$G$9)</f>
        <v>0</v>
      </c>
      <c r="Q31" s="424" cm="1">
        <f t="array" aca="1" ref="Q31" ca="1">SUMIFS(INDIRECT($A31&amp;"!"&amp;CELL("address",AB$20)&amp;":"&amp;CELL("address",AB$1026)), INDIRECT($A31&amp;"!"&amp;CELL("address",$L$20)&amp;":"&amp;CELL("address",$L$1026)),$B31,INDIRECT($A31&amp;"!"&amp;CELL("address",$C$20)&amp;":"&amp;CELL("address",$C$1026)),$G$9)</f>
        <v>0</v>
      </c>
      <c r="R31" s="425">
        <f t="shared" ca="1" si="4"/>
        <v>0</v>
      </c>
      <c r="S31" s="423" cm="1">
        <f t="array" aca="1" ref="S31" ca="1">SUMIFS(INDIRECT($A31&amp;"!"&amp;CELL("address",F$20)&amp;":"&amp;CELL("address",F$1026)), INDIRECT($A31&amp;"!"&amp;CELL("address",$L$20)&amp;":"&amp;CELL("address",$L$1026)),$B31,INDIRECT($A31&amp;"!"&amp;CELL("address",$C$20)&amp;":"&amp;CELL("address",$C$1026)),$G$9)-R31</f>
        <v>0</v>
      </c>
      <c r="T31" s="424">
        <f t="shared" ca="1" si="5"/>
        <v>0</v>
      </c>
      <c r="U31" s="286" t="s">
        <v>1088</v>
      </c>
      <c r="V31" s="287" t="s">
        <v>1090</v>
      </c>
    </row>
    <row r="32" spans="1:22" ht="15" customHeight="1" thickBot="1" x14ac:dyDescent="0.3">
      <c r="A32" s="236" t="s">
        <v>22</v>
      </c>
      <c r="B32" s="237" t="s">
        <v>240</v>
      </c>
      <c r="C32"/>
      <c r="D32" s="410" t="s">
        <v>242</v>
      </c>
      <c r="E32" s="411" t="s">
        <v>247</v>
      </c>
      <c r="F32" s="422" cm="1">
        <f t="array" aca="1" ref="F32" ca="1">SUMIFS(INDIRECT($A32&amp;"!"&amp;CELL("address",Q$20)&amp;":"&amp;CELL("address",Q$1026)), INDIRECT($A32&amp;"!"&amp;CELL("address",$L$20)&amp;":"&amp;CELL("address",$L$1026)),$B32,INDIRECT($A32&amp;"!"&amp;CELL("address",$C$20)&amp;":"&amp;CELL("address",$C$1026)),$G$9)</f>
        <v>0</v>
      </c>
      <c r="G32" s="423" cm="1">
        <f t="array" aca="1" ref="G32" ca="1">SUMIFS(INDIRECT($A32&amp;"!"&amp;CELL("address",R$20)&amp;":"&amp;CELL("address",R$1026)), INDIRECT($A32&amp;"!"&amp;CELL("address",$L$20)&amp;":"&amp;CELL("address",$L$1026)),$B32,INDIRECT($A32&amp;"!"&amp;CELL("address",$C$20)&amp;":"&amp;CELL("address",$C$1026)),$G$9)</f>
        <v>0</v>
      </c>
      <c r="H32" s="423" cm="1">
        <f t="array" aca="1" ref="H32" ca="1">SUMIFS(INDIRECT($A32&amp;"!"&amp;CELL("address",S$20)&amp;":"&amp;CELL("address",S$1026)), INDIRECT($A32&amp;"!"&amp;CELL("address",$L$20)&amp;":"&amp;CELL("address",$L$1026)),$B32,INDIRECT($A32&amp;"!"&amp;CELL("address",$C$20)&amp;":"&amp;CELL("address",$C$1026)),$G$9)</f>
        <v>0</v>
      </c>
      <c r="I32" s="423" cm="1">
        <f t="array" aca="1" ref="I32" ca="1">SUMIFS(INDIRECT($A32&amp;"!"&amp;CELL("address",T$20)&amp;":"&amp;CELL("address",T$1026)), INDIRECT($A32&amp;"!"&amp;CELL("address",$L$20)&amp;":"&amp;CELL("address",$L$1026)),$B32,INDIRECT($A32&amp;"!"&amp;CELL("address",$C$20)&amp;":"&amp;CELL("address",$C$1026)),$G$9)</f>
        <v>0</v>
      </c>
      <c r="J32" s="423" cm="1">
        <f t="array" aca="1" ref="J32" ca="1">SUMIFS(INDIRECT($A32&amp;"!"&amp;CELL("address",U$20)&amp;":"&amp;CELL("address",U$1026)), INDIRECT($A32&amp;"!"&amp;CELL("address",$L$20)&amp;":"&amp;CELL("address",$L$1026)),$B32,INDIRECT($A32&amp;"!"&amp;CELL("address",$C$20)&amp;":"&amp;CELL("address",$C$1026)),$G$9)</f>
        <v>0</v>
      </c>
      <c r="K32" s="423" cm="1">
        <f t="array" aca="1" ref="K32" ca="1">SUMIFS(INDIRECT($A32&amp;"!"&amp;CELL("address",V$20)&amp;":"&amp;CELL("address",V$1026)), INDIRECT($A32&amp;"!"&amp;CELL("address",$L$20)&amp;":"&amp;CELL("address",$L$1026)),$B32,INDIRECT($A32&amp;"!"&amp;CELL("address",$C$20)&amp;":"&amp;CELL("address",$C$1026)),$G$9)</f>
        <v>0</v>
      </c>
      <c r="L32" s="423" cm="1">
        <f t="array" aca="1" ref="L32" ca="1">SUMIFS(INDIRECT($A32&amp;"!"&amp;CELL("address",W$20)&amp;":"&amp;CELL("address",W$1026)), INDIRECT($A32&amp;"!"&amp;CELL("address",$L$20)&amp;":"&amp;CELL("address",$L$1026)),$B32,INDIRECT($A32&amp;"!"&amp;CELL("address",$C$20)&amp;":"&amp;CELL("address",$C$1026)),$G$9)</f>
        <v>0</v>
      </c>
      <c r="M32" s="423" cm="1">
        <f t="array" aca="1" ref="M32" ca="1">SUMIFS(INDIRECT($A32&amp;"!"&amp;CELL("address",X$20)&amp;":"&amp;CELL("address",X$1026)), INDIRECT($A32&amp;"!"&amp;CELL("address",$L$20)&amp;":"&amp;CELL("address",$L$1026)),$B32,INDIRECT($A32&amp;"!"&amp;CELL("address",$C$20)&amp;":"&amp;CELL("address",$C$1026)),$G$9)</f>
        <v>0</v>
      </c>
      <c r="N32" s="423" cm="1">
        <f t="array" aca="1" ref="N32" ca="1">SUMIFS(INDIRECT($A32&amp;"!"&amp;CELL("address",Y$20)&amp;":"&amp;CELL("address",Y$1026)), INDIRECT($A32&amp;"!"&amp;CELL("address",$L$20)&amp;":"&amp;CELL("address",$L$1026)),$B32,INDIRECT($A32&amp;"!"&amp;CELL("address",$C$20)&amp;":"&amp;CELL("address",$C$1026)),$G$9)</f>
        <v>0</v>
      </c>
      <c r="O32" s="423" cm="1">
        <f t="array" aca="1" ref="O32" ca="1">SUMIFS(INDIRECT($A32&amp;"!"&amp;CELL("address",Z$20)&amp;":"&amp;CELL("address",Z$1026)), INDIRECT($A32&amp;"!"&amp;CELL("address",$L$20)&amp;":"&amp;CELL("address",$L$1026)),$B32,INDIRECT($A32&amp;"!"&amp;CELL("address",$C$20)&amp;":"&amp;CELL("address",$C$1026)),$G$9)</f>
        <v>0</v>
      </c>
      <c r="P32" s="423" cm="1">
        <f t="array" aca="1" ref="P32" ca="1">SUMIFS(INDIRECT($A32&amp;"!"&amp;CELL("address",AA$20)&amp;":"&amp;CELL("address",AA$1026)), INDIRECT($A32&amp;"!"&amp;CELL("address",$L$20)&amp;":"&amp;CELL("address",$L$1026)),$B32,INDIRECT($A32&amp;"!"&amp;CELL("address",$C$20)&amp;":"&amp;CELL("address",$C$1026)),$G$9)</f>
        <v>0</v>
      </c>
      <c r="Q32" s="424" cm="1">
        <f t="array" aca="1" ref="Q32" ca="1">SUMIFS(INDIRECT($A32&amp;"!"&amp;CELL("address",AB$20)&amp;":"&amp;CELL("address",AB$1026)), INDIRECT($A32&amp;"!"&amp;CELL("address",$L$20)&amp;":"&amp;CELL("address",$L$1026)),$B32,INDIRECT($A32&amp;"!"&amp;CELL("address",$C$20)&amp;":"&amp;CELL("address",$C$1026)),$G$9)</f>
        <v>0</v>
      </c>
      <c r="R32" s="425">
        <f t="shared" ca="1" si="4"/>
        <v>0</v>
      </c>
      <c r="S32" s="423" cm="1">
        <f t="array" aca="1" ref="S32" ca="1">SUMIFS(INDIRECT($A32&amp;"!"&amp;CELL("address",F$20)&amp;":"&amp;CELL("address",F$1026)), INDIRECT($A32&amp;"!"&amp;CELL("address",$L$20)&amp;":"&amp;CELL("address",$L$1026)),$B32,INDIRECT($A32&amp;"!"&amp;CELL("address",$C$20)&amp;":"&amp;CELL("address",$C$1026)),$G$9)-R32</f>
        <v>0</v>
      </c>
      <c r="T32" s="424">
        <f t="shared" ca="1" si="5"/>
        <v>0</v>
      </c>
      <c r="U32" s="286" t="s">
        <v>1088</v>
      </c>
      <c r="V32" s="287" t="s">
        <v>4644</v>
      </c>
    </row>
    <row r="33" spans="1:22" ht="15" customHeight="1" thickBot="1" x14ac:dyDescent="0.3">
      <c r="C33"/>
      <c r="D33" s="412"/>
      <c r="E33" s="413"/>
      <c r="F33" s="426"/>
      <c r="G33" s="423"/>
      <c r="H33" s="423"/>
      <c r="I33" s="423"/>
      <c r="J33" s="423"/>
      <c r="K33" s="423"/>
      <c r="L33" s="423"/>
      <c r="M33" s="423"/>
      <c r="N33" s="423"/>
      <c r="O33" s="423"/>
      <c r="P33" s="423"/>
      <c r="Q33" s="424"/>
      <c r="R33" s="425"/>
      <c r="S33" s="427"/>
      <c r="T33" s="428"/>
      <c r="V33" s="8"/>
    </row>
    <row r="34" spans="1:22" ht="15" customHeight="1" thickBot="1" x14ac:dyDescent="0.3">
      <c r="A34" s="231" t="s">
        <v>28</v>
      </c>
      <c r="B34" s="232" t="s">
        <v>28</v>
      </c>
      <c r="C34"/>
      <c r="D34" s="410" t="s">
        <v>1091</v>
      </c>
      <c r="E34" s="411" t="s">
        <v>513</v>
      </c>
      <c r="F34" s="422" cm="1">
        <f t="array" aca="1" ref="F34" ca="1">SUMIFS(INDIRECT($A34&amp;"!"&amp;CELL("address",Q$20)&amp;":"&amp;CELL("address",Q$1026)), INDIRECT($A34&amp;"!"&amp;CELL("address",$L$20)&amp;":"&amp;CELL("address",$L$1026)),$B34,INDIRECT($A34&amp;"!"&amp;CELL("address",$C$20)&amp;":"&amp;CELL("address",$C$1026)),$G$9)</f>
        <v>0</v>
      </c>
      <c r="G34" s="423" cm="1">
        <f t="array" aca="1" ref="G34" ca="1">SUMIFS(INDIRECT($A34&amp;"!"&amp;CELL("address",R$20)&amp;":"&amp;CELL("address",R$1026)), INDIRECT($A34&amp;"!"&amp;CELL("address",$L$20)&amp;":"&amp;CELL("address",$L$1026)),$B34,INDIRECT($A34&amp;"!"&amp;CELL("address",$C$20)&amp;":"&amp;CELL("address",$C$1026)),$G$9)</f>
        <v>0</v>
      </c>
      <c r="H34" s="423" cm="1">
        <f t="array" aca="1" ref="H34" ca="1">SUMIFS(INDIRECT($A34&amp;"!"&amp;CELL("address",S$20)&amp;":"&amp;CELL("address",S$1026)), INDIRECT($A34&amp;"!"&amp;CELL("address",$L$20)&amp;":"&amp;CELL("address",$L$1026)),$B34,INDIRECT($A34&amp;"!"&amp;CELL("address",$C$20)&amp;":"&amp;CELL("address",$C$1026)),$G$9)</f>
        <v>0</v>
      </c>
      <c r="I34" s="423" cm="1">
        <f t="array" aca="1" ref="I34" ca="1">SUMIFS(INDIRECT($A34&amp;"!"&amp;CELL("address",T$20)&amp;":"&amp;CELL("address",T$1026)), INDIRECT($A34&amp;"!"&amp;CELL("address",$L$20)&amp;":"&amp;CELL("address",$L$1026)),$B34,INDIRECT($A34&amp;"!"&amp;CELL("address",$C$20)&amp;":"&amp;CELL("address",$C$1026)),$G$9)</f>
        <v>0</v>
      </c>
      <c r="J34" s="423" cm="1">
        <f t="array" aca="1" ref="J34" ca="1">SUMIFS(INDIRECT($A34&amp;"!"&amp;CELL("address",U$20)&amp;":"&amp;CELL("address",U$1026)), INDIRECT($A34&amp;"!"&amp;CELL("address",$L$20)&amp;":"&amp;CELL("address",$L$1026)),$B34,INDIRECT($A34&amp;"!"&amp;CELL("address",$C$20)&amp;":"&amp;CELL("address",$C$1026)),$G$9)</f>
        <v>0</v>
      </c>
      <c r="K34" s="423" cm="1">
        <f t="array" aca="1" ref="K34" ca="1">SUMIFS(INDIRECT($A34&amp;"!"&amp;CELL("address",V$20)&amp;":"&amp;CELL("address",V$1026)), INDIRECT($A34&amp;"!"&amp;CELL("address",$L$20)&amp;":"&amp;CELL("address",$L$1026)),$B34,INDIRECT($A34&amp;"!"&amp;CELL("address",$C$20)&amp;":"&amp;CELL("address",$C$1026)),$G$9)</f>
        <v>0</v>
      </c>
      <c r="L34" s="423" cm="1">
        <f t="array" aca="1" ref="L34" ca="1">SUMIFS(INDIRECT($A34&amp;"!"&amp;CELL("address",W$20)&amp;":"&amp;CELL("address",W$1026)), INDIRECT($A34&amp;"!"&amp;CELL("address",$L$20)&amp;":"&amp;CELL("address",$L$1026)),$B34,INDIRECT($A34&amp;"!"&amp;CELL("address",$C$20)&amp;":"&amp;CELL("address",$C$1026)),$G$9)</f>
        <v>0</v>
      </c>
      <c r="M34" s="423" cm="1">
        <f t="array" aca="1" ref="M34" ca="1">SUMIFS(INDIRECT($A34&amp;"!"&amp;CELL("address",X$20)&amp;":"&amp;CELL("address",X$1026)), INDIRECT($A34&amp;"!"&amp;CELL("address",$L$20)&amp;":"&amp;CELL("address",$L$1026)),$B34,INDIRECT($A34&amp;"!"&amp;CELL("address",$C$20)&amp;":"&amp;CELL("address",$C$1026)),$G$9)</f>
        <v>0</v>
      </c>
      <c r="N34" s="423" cm="1">
        <f t="array" aca="1" ref="N34" ca="1">SUMIFS(INDIRECT($A34&amp;"!"&amp;CELL("address",Y$20)&amp;":"&amp;CELL("address",Y$1026)), INDIRECT($A34&amp;"!"&amp;CELL("address",$L$20)&amp;":"&amp;CELL("address",$L$1026)),$B34,INDIRECT($A34&amp;"!"&amp;CELL("address",$C$20)&amp;":"&amp;CELL("address",$C$1026)),$G$9)</f>
        <v>0</v>
      </c>
      <c r="O34" s="423" cm="1">
        <f t="array" aca="1" ref="O34" ca="1">SUMIFS(INDIRECT($A34&amp;"!"&amp;CELL("address",Z$20)&amp;":"&amp;CELL("address",Z$1026)), INDIRECT($A34&amp;"!"&amp;CELL("address",$L$20)&amp;":"&amp;CELL("address",$L$1026)),$B34,INDIRECT($A34&amp;"!"&amp;CELL("address",$C$20)&amp;":"&amp;CELL("address",$C$1026)),$G$9)</f>
        <v>0</v>
      </c>
      <c r="P34" s="423" cm="1">
        <f t="array" aca="1" ref="P34" ca="1">SUMIFS(INDIRECT($A34&amp;"!"&amp;CELL("address",AA$20)&amp;":"&amp;CELL("address",AA$1026)), INDIRECT($A34&amp;"!"&amp;CELL("address",$L$20)&amp;":"&amp;CELL("address",$L$1026)),$B34,INDIRECT($A34&amp;"!"&amp;CELL("address",$C$20)&amp;":"&amp;CELL("address",$C$1026)),$G$9)</f>
        <v>0</v>
      </c>
      <c r="Q34" s="424" cm="1">
        <f t="array" aca="1" ref="Q34" ca="1">SUMIFS(INDIRECT($A34&amp;"!"&amp;CELL("address",AB$20)&amp;":"&amp;CELL("address",AB$1026)), INDIRECT($A34&amp;"!"&amp;CELL("address",$L$20)&amp;":"&amp;CELL("address",$L$1026)),$B34,INDIRECT($A34&amp;"!"&amp;CELL("address",$C$20)&amp;":"&amp;CELL("address",$C$1026)),$G$9)</f>
        <v>0</v>
      </c>
      <c r="R34" s="425">
        <f t="shared" ca="1" si="4"/>
        <v>0</v>
      </c>
      <c r="S34" s="423" cm="1">
        <f t="array" aca="1" ref="S34" ca="1">SUMIFS(INDIRECT($A34&amp;"!"&amp;CELL("address",F$20)&amp;":"&amp;CELL("address",F$1026)), INDIRECT($A34&amp;"!"&amp;CELL("address",$L$20)&amp;":"&amp;CELL("address",$L$1026)),$B34,INDIRECT($A34&amp;"!"&amp;CELL("address",$C$20)&amp;":"&amp;CELL("address",$C$1026)),$G$9)-R34</f>
        <v>0</v>
      </c>
      <c r="T34" s="424">
        <f t="shared" ca="1" si="5"/>
        <v>0</v>
      </c>
      <c r="U34" s="286" t="s">
        <v>1088</v>
      </c>
      <c r="V34" s="287" t="s">
        <v>1092</v>
      </c>
    </row>
    <row r="35" spans="1:22" ht="15" customHeight="1" thickBot="1" x14ac:dyDescent="0.3">
      <c r="C35"/>
      <c r="D35" s="412"/>
      <c r="E35" s="413"/>
      <c r="F35" s="426"/>
      <c r="G35" s="423"/>
      <c r="H35" s="423"/>
      <c r="I35" s="423"/>
      <c r="J35" s="423"/>
      <c r="K35" s="423"/>
      <c r="L35" s="423"/>
      <c r="M35" s="423"/>
      <c r="N35" s="423"/>
      <c r="O35" s="423"/>
      <c r="P35" s="423"/>
      <c r="Q35" s="424"/>
      <c r="R35" s="425"/>
      <c r="S35" s="427"/>
      <c r="T35" s="428"/>
      <c r="V35" s="8"/>
    </row>
    <row r="36" spans="1:22" ht="15" customHeight="1" x14ac:dyDescent="0.25">
      <c r="A36" s="233" t="s">
        <v>30</v>
      </c>
      <c r="B36" s="234" t="s">
        <v>654</v>
      </c>
      <c r="C36"/>
      <c r="D36" s="410" t="s">
        <v>1093</v>
      </c>
      <c r="E36" s="411" t="s">
        <v>657</v>
      </c>
      <c r="F36" s="422" cm="1">
        <f t="array" aca="1" ref="F36" ca="1">SUMIFS(INDIRECT($A36&amp;"!"&amp;CELL("address",Q$20)&amp;":"&amp;CELL("address",Q$1026)), INDIRECT($A36&amp;"!"&amp;CELL("address",$L$20)&amp;":"&amp;CELL("address",$L$1026)),$B36,INDIRECT($A36&amp;"!"&amp;CELL("address",$C$20)&amp;":"&amp;CELL("address",$C$1026)),$G$9)</f>
        <v>0</v>
      </c>
      <c r="G36" s="423" cm="1">
        <f t="array" aca="1" ref="G36" ca="1">SUMIFS(INDIRECT($A36&amp;"!"&amp;CELL("address",R$20)&amp;":"&amp;CELL("address",R$1026)), INDIRECT($A36&amp;"!"&amp;CELL("address",$L$20)&amp;":"&amp;CELL("address",$L$1026)),$B36,INDIRECT($A36&amp;"!"&amp;CELL("address",$C$20)&amp;":"&amp;CELL("address",$C$1026)),$G$9)</f>
        <v>0</v>
      </c>
      <c r="H36" s="423" cm="1">
        <f t="array" aca="1" ref="H36" ca="1">SUMIFS(INDIRECT($A36&amp;"!"&amp;CELL("address",S$20)&amp;":"&amp;CELL("address",S$1026)), INDIRECT($A36&amp;"!"&amp;CELL("address",$L$20)&amp;":"&amp;CELL("address",$L$1026)),$B36,INDIRECT($A36&amp;"!"&amp;CELL("address",$C$20)&amp;":"&amp;CELL("address",$C$1026)),$G$9)</f>
        <v>0</v>
      </c>
      <c r="I36" s="423" cm="1">
        <f t="array" aca="1" ref="I36" ca="1">SUMIFS(INDIRECT($A36&amp;"!"&amp;CELL("address",T$20)&amp;":"&amp;CELL("address",T$1026)), INDIRECT($A36&amp;"!"&amp;CELL("address",$L$20)&amp;":"&amp;CELL("address",$L$1026)),$B36,INDIRECT($A36&amp;"!"&amp;CELL("address",$C$20)&amp;":"&amp;CELL("address",$C$1026)),$G$9)</f>
        <v>0</v>
      </c>
      <c r="J36" s="423" cm="1">
        <f t="array" aca="1" ref="J36" ca="1">SUMIFS(INDIRECT($A36&amp;"!"&amp;CELL("address",U$20)&amp;":"&amp;CELL("address",U$1026)), INDIRECT($A36&amp;"!"&amp;CELL("address",$L$20)&amp;":"&amp;CELL("address",$L$1026)),$B36,INDIRECT($A36&amp;"!"&amp;CELL("address",$C$20)&amp;":"&amp;CELL("address",$C$1026)),$G$9)</f>
        <v>0</v>
      </c>
      <c r="K36" s="423" cm="1">
        <f t="array" aca="1" ref="K36" ca="1">SUMIFS(INDIRECT($A36&amp;"!"&amp;CELL("address",V$20)&amp;":"&amp;CELL("address",V$1026)), INDIRECT($A36&amp;"!"&amp;CELL("address",$L$20)&amp;":"&amp;CELL("address",$L$1026)),$B36,INDIRECT($A36&amp;"!"&amp;CELL("address",$C$20)&amp;":"&amp;CELL("address",$C$1026)),$G$9)</f>
        <v>0</v>
      </c>
      <c r="L36" s="423" cm="1">
        <f t="array" aca="1" ref="L36" ca="1">SUMIFS(INDIRECT($A36&amp;"!"&amp;CELL("address",W$20)&amp;":"&amp;CELL("address",W$1026)), INDIRECT($A36&amp;"!"&amp;CELL("address",$L$20)&amp;":"&amp;CELL("address",$L$1026)),$B36,INDIRECT($A36&amp;"!"&amp;CELL("address",$C$20)&amp;":"&amp;CELL("address",$C$1026)),$G$9)</f>
        <v>0</v>
      </c>
      <c r="M36" s="423" cm="1">
        <f t="array" aca="1" ref="M36" ca="1">SUMIFS(INDIRECT($A36&amp;"!"&amp;CELL("address",X$20)&amp;":"&amp;CELL("address",X$1026)), INDIRECT($A36&amp;"!"&amp;CELL("address",$L$20)&amp;":"&amp;CELL("address",$L$1026)),$B36,INDIRECT($A36&amp;"!"&amp;CELL("address",$C$20)&amp;":"&amp;CELL("address",$C$1026)),$G$9)</f>
        <v>0</v>
      </c>
      <c r="N36" s="423" cm="1">
        <f t="array" aca="1" ref="N36" ca="1">SUMIFS(INDIRECT($A36&amp;"!"&amp;CELL("address",Y$20)&amp;":"&amp;CELL("address",Y$1026)), INDIRECT($A36&amp;"!"&amp;CELL("address",$L$20)&amp;":"&amp;CELL("address",$L$1026)),$B36,INDIRECT($A36&amp;"!"&amp;CELL("address",$C$20)&amp;":"&amp;CELL("address",$C$1026)),$G$9)</f>
        <v>0</v>
      </c>
      <c r="O36" s="423" cm="1">
        <f t="array" aca="1" ref="O36" ca="1">SUMIFS(INDIRECT($A36&amp;"!"&amp;CELL("address",Z$20)&amp;":"&amp;CELL("address",Z$1026)), INDIRECT($A36&amp;"!"&amp;CELL("address",$L$20)&amp;":"&amp;CELL("address",$L$1026)),$B36,INDIRECT($A36&amp;"!"&amp;CELL("address",$C$20)&amp;":"&amp;CELL("address",$C$1026)),$G$9)</f>
        <v>0</v>
      </c>
      <c r="P36" s="423" cm="1">
        <f t="array" aca="1" ref="P36" ca="1">SUMIFS(INDIRECT($A36&amp;"!"&amp;CELL("address",AA$20)&amp;":"&amp;CELL("address",AA$1026)), INDIRECT($A36&amp;"!"&amp;CELL("address",$L$20)&amp;":"&amp;CELL("address",$L$1026)),$B36,INDIRECT($A36&amp;"!"&amp;CELL("address",$C$20)&amp;":"&amp;CELL("address",$C$1026)),$G$9)</f>
        <v>0</v>
      </c>
      <c r="Q36" s="424" cm="1">
        <f t="array" aca="1" ref="Q36" ca="1">SUMIFS(INDIRECT($A36&amp;"!"&amp;CELL("address",AB$20)&amp;":"&amp;CELL("address",AB$1026)), INDIRECT($A36&amp;"!"&amp;CELL("address",$L$20)&amp;":"&amp;CELL("address",$L$1026)),$B36,INDIRECT($A36&amp;"!"&amp;CELL("address",$C$20)&amp;":"&amp;CELL("address",$C$1026)),$G$9)</f>
        <v>0</v>
      </c>
      <c r="R36" s="425">
        <f t="shared" ca="1" si="4"/>
        <v>0</v>
      </c>
      <c r="S36" s="423" cm="1">
        <f t="array" aca="1" ref="S36" ca="1">SUMIFS(INDIRECT($A36&amp;"!"&amp;CELL("address",F$20)&amp;":"&amp;CELL("address",F$1026)), INDIRECT($A36&amp;"!"&amp;CELL("address",$L$20)&amp;":"&amp;CELL("address",$L$1026)),$B36,INDIRECT($A36&amp;"!"&amp;CELL("address",$C$20)&amp;":"&amp;CELL("address",$C$1026)),$G$9)-R36</f>
        <v>0</v>
      </c>
      <c r="T36" s="424">
        <f t="shared" ca="1" si="5"/>
        <v>0</v>
      </c>
      <c r="U36" s="286" t="s">
        <v>1088</v>
      </c>
      <c r="V36" s="287" t="s">
        <v>1094</v>
      </c>
    </row>
    <row r="37" spans="1:22" ht="15" customHeight="1" x14ac:dyDescent="0.25">
      <c r="A37" s="90" t="s">
        <v>30</v>
      </c>
      <c r="B37" s="90" t="s">
        <v>660</v>
      </c>
      <c r="C37"/>
      <c r="D37" s="410" t="s">
        <v>1095</v>
      </c>
      <c r="E37" s="411" t="s">
        <v>657</v>
      </c>
      <c r="F37" s="422" cm="1">
        <f t="array" aca="1" ref="F37" ca="1">SUMIFS(INDIRECT($A37&amp;"!"&amp;CELL("address",Q$20)&amp;":"&amp;CELL("address",Q$1026)), INDIRECT($A37&amp;"!"&amp;CELL("address",$L$20)&amp;":"&amp;CELL("address",$L$1026)),$B37,INDIRECT($A37&amp;"!"&amp;CELL("address",$C$20)&amp;":"&amp;CELL("address",$C$1026)),$G$9)</f>
        <v>0</v>
      </c>
      <c r="G37" s="423" cm="1">
        <f t="array" aca="1" ref="G37" ca="1">SUMIFS(INDIRECT($A37&amp;"!"&amp;CELL("address",R$20)&amp;":"&amp;CELL("address",R$1026)), INDIRECT($A37&amp;"!"&amp;CELL("address",$L$20)&amp;":"&amp;CELL("address",$L$1026)),$B37,INDIRECT($A37&amp;"!"&amp;CELL("address",$C$20)&amp;":"&amp;CELL("address",$C$1026)),$G$9)</f>
        <v>0</v>
      </c>
      <c r="H37" s="423" cm="1">
        <f t="array" aca="1" ref="H37" ca="1">SUMIFS(INDIRECT($A37&amp;"!"&amp;CELL("address",S$20)&amp;":"&amp;CELL("address",S$1026)), INDIRECT($A37&amp;"!"&amp;CELL("address",$L$20)&amp;":"&amp;CELL("address",$L$1026)),$B37,INDIRECT($A37&amp;"!"&amp;CELL("address",$C$20)&amp;":"&amp;CELL("address",$C$1026)),$G$9)</f>
        <v>0</v>
      </c>
      <c r="I37" s="423" cm="1">
        <f t="array" aca="1" ref="I37" ca="1">SUMIFS(INDIRECT($A37&amp;"!"&amp;CELL("address",T$20)&amp;":"&amp;CELL("address",T$1026)), INDIRECT($A37&amp;"!"&amp;CELL("address",$L$20)&amp;":"&amp;CELL("address",$L$1026)),$B37,INDIRECT($A37&amp;"!"&amp;CELL("address",$C$20)&amp;":"&amp;CELL("address",$C$1026)),$G$9)</f>
        <v>0</v>
      </c>
      <c r="J37" s="423" cm="1">
        <f t="array" aca="1" ref="J37" ca="1">SUMIFS(INDIRECT($A37&amp;"!"&amp;CELL("address",U$20)&amp;":"&amp;CELL("address",U$1026)), INDIRECT($A37&amp;"!"&amp;CELL("address",$L$20)&amp;":"&amp;CELL("address",$L$1026)),$B37,INDIRECT($A37&amp;"!"&amp;CELL("address",$C$20)&amp;":"&amp;CELL("address",$C$1026)),$G$9)</f>
        <v>0</v>
      </c>
      <c r="K37" s="423" cm="1">
        <f t="array" aca="1" ref="K37" ca="1">SUMIFS(INDIRECT($A37&amp;"!"&amp;CELL("address",V$20)&amp;":"&amp;CELL("address",V$1026)), INDIRECT($A37&amp;"!"&amp;CELL("address",$L$20)&amp;":"&amp;CELL("address",$L$1026)),$B37,INDIRECT($A37&amp;"!"&amp;CELL("address",$C$20)&amp;":"&amp;CELL("address",$C$1026)),$G$9)</f>
        <v>0</v>
      </c>
      <c r="L37" s="423" cm="1">
        <f t="array" aca="1" ref="L37" ca="1">SUMIFS(INDIRECT($A37&amp;"!"&amp;CELL("address",W$20)&amp;":"&amp;CELL("address",W$1026)), INDIRECT($A37&amp;"!"&amp;CELL("address",$L$20)&amp;":"&amp;CELL("address",$L$1026)),$B37,INDIRECT($A37&amp;"!"&amp;CELL("address",$C$20)&amp;":"&amp;CELL("address",$C$1026)),$G$9)</f>
        <v>0</v>
      </c>
      <c r="M37" s="423" cm="1">
        <f t="array" aca="1" ref="M37" ca="1">SUMIFS(INDIRECT($A37&amp;"!"&amp;CELL("address",X$20)&amp;":"&amp;CELL("address",X$1026)), INDIRECT($A37&amp;"!"&amp;CELL("address",$L$20)&amp;":"&amp;CELL("address",$L$1026)),$B37,INDIRECT($A37&amp;"!"&amp;CELL("address",$C$20)&amp;":"&amp;CELL("address",$C$1026)),$G$9)</f>
        <v>0</v>
      </c>
      <c r="N37" s="423" cm="1">
        <f t="array" aca="1" ref="N37" ca="1">SUMIFS(INDIRECT($A37&amp;"!"&amp;CELL("address",Y$20)&amp;":"&amp;CELL("address",Y$1026)), INDIRECT($A37&amp;"!"&amp;CELL("address",$L$20)&amp;":"&amp;CELL("address",$L$1026)),$B37,INDIRECT($A37&amp;"!"&amp;CELL("address",$C$20)&amp;":"&amp;CELL("address",$C$1026)),$G$9)</f>
        <v>0</v>
      </c>
      <c r="O37" s="423" cm="1">
        <f t="array" aca="1" ref="O37" ca="1">SUMIFS(INDIRECT($A37&amp;"!"&amp;CELL("address",Z$20)&amp;":"&amp;CELL("address",Z$1026)), INDIRECT($A37&amp;"!"&amp;CELL("address",$L$20)&amp;":"&amp;CELL("address",$L$1026)),$B37,INDIRECT($A37&amp;"!"&amp;CELL("address",$C$20)&amp;":"&amp;CELL("address",$C$1026)),$G$9)</f>
        <v>0</v>
      </c>
      <c r="P37" s="423" cm="1">
        <f t="array" aca="1" ref="P37" ca="1">SUMIFS(INDIRECT($A37&amp;"!"&amp;CELL("address",AA$20)&amp;":"&amp;CELL("address",AA$1026)), INDIRECT($A37&amp;"!"&amp;CELL("address",$L$20)&amp;":"&amp;CELL("address",$L$1026)),$B37,INDIRECT($A37&amp;"!"&amp;CELL("address",$C$20)&amp;":"&amp;CELL("address",$C$1026)),$G$9)</f>
        <v>0</v>
      </c>
      <c r="Q37" s="424" cm="1">
        <f t="array" aca="1" ref="Q37" ca="1">SUMIFS(INDIRECT($A37&amp;"!"&amp;CELL("address",AB$20)&amp;":"&amp;CELL("address",AB$1026)), INDIRECT($A37&amp;"!"&amp;CELL("address",$L$20)&amp;":"&amp;CELL("address",$L$1026)),$B37,INDIRECT($A37&amp;"!"&amp;CELL("address",$C$20)&amp;":"&amp;CELL("address",$C$1026)),$G$9)</f>
        <v>0</v>
      </c>
      <c r="R37" s="425">
        <f t="shared" ca="1" si="4"/>
        <v>0</v>
      </c>
      <c r="S37" s="423" cm="1">
        <f t="array" aca="1" ref="S37" ca="1">SUMIFS(INDIRECT($A37&amp;"!"&amp;CELL("address",F$20)&amp;":"&amp;CELL("address",F$1026)), INDIRECT($A37&amp;"!"&amp;CELL("address",$L$20)&amp;":"&amp;CELL("address",$L$1026)),$B37,INDIRECT($A37&amp;"!"&amp;CELL("address",$C$20)&amp;":"&amp;CELL("address",$C$1026)),$G$9)-R37</f>
        <v>0</v>
      </c>
      <c r="T37" s="424">
        <f t="shared" ca="1" si="5"/>
        <v>0</v>
      </c>
      <c r="U37" s="286" t="s">
        <v>1088</v>
      </c>
      <c r="V37" s="287" t="s">
        <v>1094</v>
      </c>
    </row>
    <row r="38" spans="1:22" ht="15" customHeight="1" x14ac:dyDescent="0.25">
      <c r="A38" s="90" t="s">
        <v>30</v>
      </c>
      <c r="B38" s="90" t="s">
        <v>668</v>
      </c>
      <c r="C38"/>
      <c r="D38" s="410" t="s">
        <v>1096</v>
      </c>
      <c r="E38" s="411" t="s">
        <v>657</v>
      </c>
      <c r="F38" s="422" cm="1">
        <f t="array" aca="1" ref="F38" ca="1">SUMIFS(INDIRECT($A38&amp;"!"&amp;CELL("address",Q$20)&amp;":"&amp;CELL("address",Q$1026)), INDIRECT($A38&amp;"!"&amp;CELL("address",$L$20)&amp;":"&amp;CELL("address",$L$1026)),$B38,INDIRECT($A38&amp;"!"&amp;CELL("address",$C$20)&amp;":"&amp;CELL("address",$C$1026)),$G$9)</f>
        <v>0</v>
      </c>
      <c r="G38" s="423" cm="1">
        <f t="array" aca="1" ref="G38" ca="1">SUMIFS(INDIRECT($A38&amp;"!"&amp;CELL("address",R$20)&amp;":"&amp;CELL("address",R$1026)), INDIRECT($A38&amp;"!"&amp;CELL("address",$L$20)&amp;":"&amp;CELL("address",$L$1026)),$B38,INDIRECT($A38&amp;"!"&amp;CELL("address",$C$20)&amp;":"&amp;CELL("address",$C$1026)),$G$9)</f>
        <v>0</v>
      </c>
      <c r="H38" s="423" cm="1">
        <f t="array" aca="1" ref="H38" ca="1">SUMIFS(INDIRECT($A38&amp;"!"&amp;CELL("address",S$20)&amp;":"&amp;CELL("address",S$1026)), INDIRECT($A38&amp;"!"&amp;CELL("address",$L$20)&amp;":"&amp;CELL("address",$L$1026)),$B38,INDIRECT($A38&amp;"!"&amp;CELL("address",$C$20)&amp;":"&amp;CELL("address",$C$1026)),$G$9)</f>
        <v>0</v>
      </c>
      <c r="I38" s="423" cm="1">
        <f t="array" aca="1" ref="I38" ca="1">SUMIFS(INDIRECT($A38&amp;"!"&amp;CELL("address",T$20)&amp;":"&amp;CELL("address",T$1026)), INDIRECT($A38&amp;"!"&amp;CELL("address",$L$20)&amp;":"&amp;CELL("address",$L$1026)),$B38,INDIRECT($A38&amp;"!"&amp;CELL("address",$C$20)&amp;":"&amp;CELL("address",$C$1026)),$G$9)</f>
        <v>0</v>
      </c>
      <c r="J38" s="423" cm="1">
        <f t="array" aca="1" ref="J38" ca="1">SUMIFS(INDIRECT($A38&amp;"!"&amp;CELL("address",U$20)&amp;":"&amp;CELL("address",U$1026)), INDIRECT($A38&amp;"!"&amp;CELL("address",$L$20)&amp;":"&amp;CELL("address",$L$1026)),$B38,INDIRECT($A38&amp;"!"&amp;CELL("address",$C$20)&amp;":"&amp;CELL("address",$C$1026)),$G$9)</f>
        <v>0</v>
      </c>
      <c r="K38" s="423" cm="1">
        <f t="array" aca="1" ref="K38" ca="1">SUMIFS(INDIRECT($A38&amp;"!"&amp;CELL("address",V$20)&amp;":"&amp;CELL("address",V$1026)), INDIRECT($A38&amp;"!"&amp;CELL("address",$L$20)&amp;":"&amp;CELL("address",$L$1026)),$B38,INDIRECT($A38&amp;"!"&amp;CELL("address",$C$20)&amp;":"&amp;CELL("address",$C$1026)),$G$9)</f>
        <v>0</v>
      </c>
      <c r="L38" s="423" cm="1">
        <f t="array" aca="1" ref="L38" ca="1">SUMIFS(INDIRECT($A38&amp;"!"&amp;CELL("address",W$20)&amp;":"&amp;CELL("address",W$1026)), INDIRECT($A38&amp;"!"&amp;CELL("address",$L$20)&amp;":"&amp;CELL("address",$L$1026)),$B38,INDIRECT($A38&amp;"!"&amp;CELL("address",$C$20)&amp;":"&amp;CELL("address",$C$1026)),$G$9)</f>
        <v>0</v>
      </c>
      <c r="M38" s="423" cm="1">
        <f t="array" aca="1" ref="M38" ca="1">SUMIFS(INDIRECT($A38&amp;"!"&amp;CELL("address",X$20)&amp;":"&amp;CELL("address",X$1026)), INDIRECT($A38&amp;"!"&amp;CELL("address",$L$20)&amp;":"&amp;CELL("address",$L$1026)),$B38,INDIRECT($A38&amp;"!"&amp;CELL("address",$C$20)&amp;":"&amp;CELL("address",$C$1026)),$G$9)</f>
        <v>0</v>
      </c>
      <c r="N38" s="423" cm="1">
        <f t="array" aca="1" ref="N38" ca="1">SUMIFS(INDIRECT($A38&amp;"!"&amp;CELL("address",Y$20)&amp;":"&amp;CELL("address",Y$1026)), INDIRECT($A38&amp;"!"&amp;CELL("address",$L$20)&amp;":"&amp;CELL("address",$L$1026)),$B38,INDIRECT($A38&amp;"!"&amp;CELL("address",$C$20)&amp;":"&amp;CELL("address",$C$1026)),$G$9)</f>
        <v>0</v>
      </c>
      <c r="O38" s="423" cm="1">
        <f t="array" aca="1" ref="O38" ca="1">SUMIFS(INDIRECT($A38&amp;"!"&amp;CELL("address",Z$20)&amp;":"&amp;CELL("address",Z$1026)), INDIRECT($A38&amp;"!"&amp;CELL("address",$L$20)&amp;":"&amp;CELL("address",$L$1026)),$B38,INDIRECT($A38&amp;"!"&amp;CELL("address",$C$20)&amp;":"&amp;CELL("address",$C$1026)),$G$9)</f>
        <v>0</v>
      </c>
      <c r="P38" s="423" cm="1">
        <f t="array" aca="1" ref="P38" ca="1">SUMIFS(INDIRECT($A38&amp;"!"&amp;CELL("address",AA$20)&amp;":"&amp;CELL("address",AA$1026)), INDIRECT($A38&amp;"!"&amp;CELL("address",$L$20)&amp;":"&amp;CELL("address",$L$1026)),$B38,INDIRECT($A38&amp;"!"&amp;CELL("address",$C$20)&amp;":"&amp;CELL("address",$C$1026)),$G$9)</f>
        <v>0</v>
      </c>
      <c r="Q38" s="424" cm="1">
        <f t="array" aca="1" ref="Q38" ca="1">SUMIFS(INDIRECT($A38&amp;"!"&amp;CELL("address",AB$20)&amp;":"&amp;CELL("address",AB$1026)), INDIRECT($A38&amp;"!"&amp;CELL("address",$L$20)&amp;":"&amp;CELL("address",$L$1026)),$B38,INDIRECT($A38&amp;"!"&amp;CELL("address",$C$20)&amp;":"&amp;CELL("address",$C$1026)),$G$9)</f>
        <v>0</v>
      </c>
      <c r="R38" s="425">
        <f t="shared" ca="1" si="4"/>
        <v>0</v>
      </c>
      <c r="S38" s="423" cm="1">
        <f t="array" aca="1" ref="S38" ca="1">SUMIFS(INDIRECT($A38&amp;"!"&amp;CELL("address",F$20)&amp;":"&amp;CELL("address",F$1026)), INDIRECT($A38&amp;"!"&amp;CELL("address",$L$20)&amp;":"&amp;CELL("address",$L$1026)),$B38,INDIRECT($A38&amp;"!"&amp;CELL("address",$C$20)&amp;":"&amp;CELL("address",$C$1026)),$G$9)-R38</f>
        <v>0</v>
      </c>
      <c r="T38" s="424">
        <f t="shared" ca="1" si="5"/>
        <v>0</v>
      </c>
      <c r="U38" s="286" t="s">
        <v>1088</v>
      </c>
      <c r="V38" s="287" t="s">
        <v>1094</v>
      </c>
    </row>
    <row r="39" spans="1:22" ht="15" customHeight="1" x14ac:dyDescent="0.25">
      <c r="A39" s="90" t="s">
        <v>30</v>
      </c>
      <c r="B39" s="90" t="s">
        <v>670</v>
      </c>
      <c r="C39"/>
      <c r="D39" s="410" t="s">
        <v>1097</v>
      </c>
      <c r="E39" s="411" t="s">
        <v>657</v>
      </c>
      <c r="F39" s="422" cm="1">
        <f t="array" aca="1" ref="F39" ca="1">SUMIFS(INDIRECT($A39&amp;"!"&amp;CELL("address",Q$20)&amp;":"&amp;CELL("address",Q$1026)), INDIRECT($A39&amp;"!"&amp;CELL("address",$L$20)&amp;":"&amp;CELL("address",$L$1026)),$B39,INDIRECT($A39&amp;"!"&amp;CELL("address",$C$20)&amp;":"&amp;CELL("address",$C$1026)),$G$9)</f>
        <v>0</v>
      </c>
      <c r="G39" s="423" cm="1">
        <f t="array" aca="1" ref="G39" ca="1">SUMIFS(INDIRECT($A39&amp;"!"&amp;CELL("address",R$20)&amp;":"&amp;CELL("address",R$1026)), INDIRECT($A39&amp;"!"&amp;CELL("address",$L$20)&amp;":"&amp;CELL("address",$L$1026)),$B39,INDIRECT($A39&amp;"!"&amp;CELL("address",$C$20)&amp;":"&amp;CELL("address",$C$1026)),$G$9)</f>
        <v>0</v>
      </c>
      <c r="H39" s="423" cm="1">
        <f t="array" aca="1" ref="H39" ca="1">SUMIFS(INDIRECT($A39&amp;"!"&amp;CELL("address",S$20)&amp;":"&amp;CELL("address",S$1026)), INDIRECT($A39&amp;"!"&amp;CELL("address",$L$20)&amp;":"&amp;CELL("address",$L$1026)),$B39,INDIRECT($A39&amp;"!"&amp;CELL("address",$C$20)&amp;":"&amp;CELL("address",$C$1026)),$G$9)</f>
        <v>0</v>
      </c>
      <c r="I39" s="423" cm="1">
        <f t="array" aca="1" ref="I39" ca="1">SUMIFS(INDIRECT($A39&amp;"!"&amp;CELL("address",T$20)&amp;":"&amp;CELL("address",T$1026)), INDIRECT($A39&amp;"!"&amp;CELL("address",$L$20)&amp;":"&amp;CELL("address",$L$1026)),$B39,INDIRECT($A39&amp;"!"&amp;CELL("address",$C$20)&amp;":"&amp;CELL("address",$C$1026)),$G$9)</f>
        <v>0</v>
      </c>
      <c r="J39" s="423" cm="1">
        <f t="array" aca="1" ref="J39" ca="1">SUMIFS(INDIRECT($A39&amp;"!"&amp;CELL("address",U$20)&amp;":"&amp;CELL("address",U$1026)), INDIRECT($A39&amp;"!"&amp;CELL("address",$L$20)&amp;":"&amp;CELL("address",$L$1026)),$B39,INDIRECT($A39&amp;"!"&amp;CELL("address",$C$20)&amp;":"&amp;CELL("address",$C$1026)),$G$9)</f>
        <v>0</v>
      </c>
      <c r="K39" s="423" cm="1">
        <f t="array" aca="1" ref="K39" ca="1">SUMIFS(INDIRECT($A39&amp;"!"&amp;CELL("address",V$20)&amp;":"&amp;CELL("address",V$1026)), INDIRECT($A39&amp;"!"&amp;CELL("address",$L$20)&amp;":"&amp;CELL("address",$L$1026)),$B39,INDIRECT($A39&amp;"!"&amp;CELL("address",$C$20)&amp;":"&amp;CELL("address",$C$1026)),$G$9)</f>
        <v>0</v>
      </c>
      <c r="L39" s="423" cm="1">
        <f t="array" aca="1" ref="L39" ca="1">SUMIFS(INDIRECT($A39&amp;"!"&amp;CELL("address",W$20)&amp;":"&amp;CELL("address",W$1026)), INDIRECT($A39&amp;"!"&amp;CELL("address",$L$20)&amp;":"&amp;CELL("address",$L$1026)),$B39,INDIRECT($A39&amp;"!"&amp;CELL("address",$C$20)&amp;":"&amp;CELL("address",$C$1026)),$G$9)</f>
        <v>0</v>
      </c>
      <c r="M39" s="423" cm="1">
        <f t="array" aca="1" ref="M39" ca="1">SUMIFS(INDIRECT($A39&amp;"!"&amp;CELL("address",X$20)&amp;":"&amp;CELL("address",X$1026)), INDIRECT($A39&amp;"!"&amp;CELL("address",$L$20)&amp;":"&amp;CELL("address",$L$1026)),$B39,INDIRECT($A39&amp;"!"&amp;CELL("address",$C$20)&amp;":"&amp;CELL("address",$C$1026)),$G$9)</f>
        <v>0</v>
      </c>
      <c r="N39" s="423" cm="1">
        <f t="array" aca="1" ref="N39" ca="1">SUMIFS(INDIRECT($A39&amp;"!"&amp;CELL("address",Y$20)&amp;":"&amp;CELL("address",Y$1026)), INDIRECT($A39&amp;"!"&amp;CELL("address",$L$20)&amp;":"&amp;CELL("address",$L$1026)),$B39,INDIRECT($A39&amp;"!"&amp;CELL("address",$C$20)&amp;":"&amp;CELL("address",$C$1026)),$G$9)</f>
        <v>0</v>
      </c>
      <c r="O39" s="423" cm="1">
        <f t="array" aca="1" ref="O39" ca="1">SUMIFS(INDIRECT($A39&amp;"!"&amp;CELL("address",Z$20)&amp;":"&amp;CELL("address",Z$1026)), INDIRECT($A39&amp;"!"&amp;CELL("address",$L$20)&amp;":"&amp;CELL("address",$L$1026)),$B39,INDIRECT($A39&amp;"!"&amp;CELL("address",$C$20)&amp;":"&amp;CELL("address",$C$1026)),$G$9)</f>
        <v>0</v>
      </c>
      <c r="P39" s="423" cm="1">
        <f t="array" aca="1" ref="P39" ca="1">SUMIFS(INDIRECT($A39&amp;"!"&amp;CELL("address",AA$20)&amp;":"&amp;CELL("address",AA$1026)), INDIRECT($A39&amp;"!"&amp;CELL("address",$L$20)&amp;":"&amp;CELL("address",$L$1026)),$B39,INDIRECT($A39&amp;"!"&amp;CELL("address",$C$20)&amp;":"&amp;CELL("address",$C$1026)),$G$9)</f>
        <v>0</v>
      </c>
      <c r="Q39" s="424" cm="1">
        <f t="array" aca="1" ref="Q39" ca="1">SUMIFS(INDIRECT($A39&amp;"!"&amp;CELL("address",AB$20)&amp;":"&amp;CELL("address",AB$1026)), INDIRECT($A39&amp;"!"&amp;CELL("address",$L$20)&amp;":"&amp;CELL("address",$L$1026)),$B39,INDIRECT($A39&amp;"!"&amp;CELL("address",$C$20)&amp;":"&amp;CELL("address",$C$1026)),$G$9)</f>
        <v>0</v>
      </c>
      <c r="R39" s="425">
        <f t="shared" ca="1" si="4"/>
        <v>0</v>
      </c>
      <c r="S39" s="423" cm="1">
        <f t="array" aca="1" ref="S39" ca="1">SUMIFS(INDIRECT($A39&amp;"!"&amp;CELL("address",F$20)&amp;":"&amp;CELL("address",F$1026)), INDIRECT($A39&amp;"!"&amp;CELL("address",$L$20)&amp;":"&amp;CELL("address",$L$1026)),$B39,INDIRECT($A39&amp;"!"&amp;CELL("address",$C$20)&amp;":"&amp;CELL("address",$C$1026)),$G$9)-R39</f>
        <v>0</v>
      </c>
      <c r="T39" s="424">
        <f t="shared" ca="1" si="5"/>
        <v>0</v>
      </c>
      <c r="U39" s="286" t="s">
        <v>1088</v>
      </c>
      <c r="V39" s="287" t="s">
        <v>1094</v>
      </c>
    </row>
    <row r="40" spans="1:22" ht="15" customHeight="1" thickBot="1" x14ac:dyDescent="0.3">
      <c r="C40"/>
      <c r="D40" s="410"/>
      <c r="E40" s="411"/>
      <c r="F40" s="422"/>
      <c r="G40" s="423"/>
      <c r="H40" s="423"/>
      <c r="I40" s="423"/>
      <c r="J40" s="423"/>
      <c r="K40" s="423"/>
      <c r="L40" s="423"/>
      <c r="M40" s="423"/>
      <c r="N40" s="423"/>
      <c r="O40" s="423"/>
      <c r="P40" s="423"/>
      <c r="Q40" s="424"/>
      <c r="R40" s="425"/>
      <c r="S40" s="423"/>
      <c r="T40" s="424"/>
      <c r="U40" s="286"/>
      <c r="V40" s="287"/>
    </row>
    <row r="41" spans="1:22" ht="15" customHeight="1" x14ac:dyDescent="0.25">
      <c r="A41" s="233" t="s">
        <v>34</v>
      </c>
      <c r="B41" s="234" t="s">
        <v>34</v>
      </c>
      <c r="C41"/>
      <c r="D41" s="410" t="s">
        <v>4750</v>
      </c>
      <c r="E41" s="411" t="s">
        <v>332</v>
      </c>
      <c r="F41" s="422" cm="1">
        <f t="array" aca="1" ref="F41" ca="1">SUMIFS(INDIRECT($A41&amp;"!"&amp;CELL("address",Q$20)&amp;":"&amp;CELL("address",Q$1026)), INDIRECT($A41&amp;"!"&amp;CELL("address",$L$20)&amp;":"&amp;CELL("address",$L$1026)),$B41,INDIRECT($A41&amp;"!"&amp;CELL("address",$C$20)&amp;":"&amp;CELL("address",$C$1026)),$G$9)</f>
        <v>0</v>
      </c>
      <c r="G41" s="423" cm="1">
        <f t="array" aca="1" ref="G41" ca="1">SUMIFS(INDIRECT($A41&amp;"!"&amp;CELL("address",R$20)&amp;":"&amp;CELL("address",R$1026)), INDIRECT($A41&amp;"!"&amp;CELL("address",$L$20)&amp;":"&amp;CELL("address",$L$1026)),$B41,INDIRECT($A41&amp;"!"&amp;CELL("address",$C$20)&amp;":"&amp;CELL("address",$C$1026)),$G$9)</f>
        <v>0</v>
      </c>
      <c r="H41" s="423" cm="1">
        <f t="array" aca="1" ref="H41" ca="1">SUMIFS(INDIRECT($A41&amp;"!"&amp;CELL("address",S$20)&amp;":"&amp;CELL("address",S$1026)), INDIRECT($A41&amp;"!"&amp;CELL("address",$L$20)&amp;":"&amp;CELL("address",$L$1026)),$B41,INDIRECT($A41&amp;"!"&amp;CELL("address",$C$20)&amp;":"&amp;CELL("address",$C$1026)),$G$9)</f>
        <v>0</v>
      </c>
      <c r="I41" s="423" cm="1">
        <f t="array" aca="1" ref="I41" ca="1">SUMIFS(INDIRECT($A41&amp;"!"&amp;CELL("address",T$20)&amp;":"&amp;CELL("address",T$1026)), INDIRECT($A41&amp;"!"&amp;CELL("address",$L$20)&amp;":"&amp;CELL("address",$L$1026)),$B41,INDIRECT($A41&amp;"!"&amp;CELL("address",$C$20)&amp;":"&amp;CELL("address",$C$1026)),$G$9)</f>
        <v>0</v>
      </c>
      <c r="J41" s="423" cm="1">
        <f t="array" aca="1" ref="J41" ca="1">SUMIFS(INDIRECT($A41&amp;"!"&amp;CELL("address",U$20)&amp;":"&amp;CELL("address",U$1026)), INDIRECT($A41&amp;"!"&amp;CELL("address",$L$20)&amp;":"&amp;CELL("address",$L$1026)),$B41,INDIRECT($A41&amp;"!"&amp;CELL("address",$C$20)&amp;":"&amp;CELL("address",$C$1026)),$G$9)</f>
        <v>0</v>
      </c>
      <c r="K41" s="423" cm="1">
        <f t="array" aca="1" ref="K41" ca="1">SUMIFS(INDIRECT($A41&amp;"!"&amp;CELL("address",V$20)&amp;":"&amp;CELL("address",V$1026)), INDIRECT($A41&amp;"!"&amp;CELL("address",$L$20)&amp;":"&amp;CELL("address",$L$1026)),$B41,INDIRECT($A41&amp;"!"&amp;CELL("address",$C$20)&amp;":"&amp;CELL("address",$C$1026)),$G$9)</f>
        <v>0</v>
      </c>
      <c r="L41" s="423" cm="1">
        <f t="array" aca="1" ref="L41" ca="1">SUMIFS(INDIRECT($A41&amp;"!"&amp;CELL("address",W$20)&amp;":"&amp;CELL("address",W$1026)), INDIRECT($A41&amp;"!"&amp;CELL("address",$L$20)&amp;":"&amp;CELL("address",$L$1026)),$B41,INDIRECT($A41&amp;"!"&amp;CELL("address",$C$20)&amp;":"&amp;CELL("address",$C$1026)),$G$9)</f>
        <v>0</v>
      </c>
      <c r="M41" s="423" cm="1">
        <f t="array" aca="1" ref="M41" ca="1">SUMIFS(INDIRECT($A41&amp;"!"&amp;CELL("address",X$20)&amp;":"&amp;CELL("address",X$1026)), INDIRECT($A41&amp;"!"&amp;CELL("address",$L$20)&amp;":"&amp;CELL("address",$L$1026)),$B41,INDIRECT($A41&amp;"!"&amp;CELL("address",$C$20)&amp;":"&amp;CELL("address",$C$1026)),$G$9)</f>
        <v>0</v>
      </c>
      <c r="N41" s="423" cm="1">
        <f t="array" aca="1" ref="N41" ca="1">SUMIFS(INDIRECT($A41&amp;"!"&amp;CELL("address",Y$20)&amp;":"&amp;CELL("address",Y$1026)), INDIRECT($A41&amp;"!"&amp;CELL("address",$L$20)&amp;":"&amp;CELL("address",$L$1026)),$B41,INDIRECT($A41&amp;"!"&amp;CELL("address",$C$20)&amp;":"&amp;CELL("address",$C$1026)),$G$9)</f>
        <v>0</v>
      </c>
      <c r="O41" s="423" cm="1">
        <f t="array" aca="1" ref="O41" ca="1">SUMIFS(INDIRECT($A41&amp;"!"&amp;CELL("address",Z$20)&amp;":"&amp;CELL("address",Z$1026)), INDIRECT($A41&amp;"!"&amp;CELL("address",$L$20)&amp;":"&amp;CELL("address",$L$1026)),$B41,INDIRECT($A41&amp;"!"&amp;CELL("address",$C$20)&amp;":"&amp;CELL("address",$C$1026)),$G$9)</f>
        <v>0</v>
      </c>
      <c r="P41" s="423" cm="1">
        <f t="array" aca="1" ref="P41" ca="1">SUMIFS(INDIRECT($A41&amp;"!"&amp;CELL("address",AA$20)&amp;":"&amp;CELL("address",AA$1026)), INDIRECT($A41&amp;"!"&amp;CELL("address",$L$20)&amp;":"&amp;CELL("address",$L$1026)),$B41,INDIRECT($A41&amp;"!"&amp;CELL("address",$C$20)&amp;":"&amp;CELL("address",$C$1026)),$G$9)</f>
        <v>0</v>
      </c>
      <c r="Q41" s="424" cm="1">
        <f t="array" aca="1" ref="Q41" ca="1">SUMIFS(INDIRECT($A41&amp;"!"&amp;CELL("address",AB$20)&amp;":"&amp;CELL("address",AB$1026)), INDIRECT($A41&amp;"!"&amp;CELL("address",$L$20)&amp;":"&amp;CELL("address",$L$1026)),$B41,INDIRECT($A41&amp;"!"&amp;CELL("address",$C$20)&amp;":"&amp;CELL("address",$C$1026)),$G$9)</f>
        <v>0</v>
      </c>
      <c r="R41" s="425">
        <f t="shared" ca="1" si="4"/>
        <v>0</v>
      </c>
      <c r="S41" s="423" cm="1">
        <f t="array" aca="1" ref="S41" ca="1">SUMIFS(INDIRECT($A41&amp;"!"&amp;CELL("address",F$20)&amp;":"&amp;CELL("address",F$1026)), INDIRECT($A41&amp;"!"&amp;CELL("address",$L$20)&amp;":"&amp;CELL("address",$L$1026)),$B41,INDIRECT($A41&amp;"!"&amp;CELL("address",$C$20)&amp;":"&amp;CELL("address",$C$1026)),$G$9)-R41</f>
        <v>0</v>
      </c>
      <c r="T41" s="424">
        <f t="shared" ca="1" si="5"/>
        <v>0</v>
      </c>
      <c r="U41" s="286" t="s">
        <v>1073</v>
      </c>
      <c r="V41" s="287" t="s">
        <v>4645</v>
      </c>
    </row>
    <row r="42" spans="1:22" ht="15" customHeight="1" x14ac:dyDescent="0.25">
      <c r="A42" s="235" t="s">
        <v>34</v>
      </c>
      <c r="B42" s="90" t="s">
        <v>301</v>
      </c>
      <c r="C42"/>
      <c r="D42" s="410" t="s">
        <v>4751</v>
      </c>
      <c r="E42" s="411" t="s">
        <v>332</v>
      </c>
      <c r="F42" s="422" cm="1">
        <f t="array" aca="1" ref="F42" ca="1">SUMIFS(INDIRECT($A42&amp;"!"&amp;CELL("address",Q$20)&amp;":"&amp;CELL("address",Q$1026)), INDIRECT($A42&amp;"!"&amp;CELL("address",$L$20)&amp;":"&amp;CELL("address",$L$1026)),$B42,INDIRECT($A42&amp;"!"&amp;CELL("address",$C$20)&amp;":"&amp;CELL("address",$C$1026)),$G$9)</f>
        <v>0</v>
      </c>
      <c r="G42" s="423" cm="1">
        <f t="array" aca="1" ref="G42" ca="1">SUMIFS(INDIRECT($A42&amp;"!"&amp;CELL("address",R$20)&amp;":"&amp;CELL("address",R$1026)), INDIRECT($A42&amp;"!"&amp;CELL("address",$L$20)&amp;":"&amp;CELL("address",$L$1026)),$B42,INDIRECT($A42&amp;"!"&amp;CELL("address",$C$20)&amp;":"&amp;CELL("address",$C$1026)),$G$9)</f>
        <v>0</v>
      </c>
      <c r="H42" s="423" cm="1">
        <f t="array" aca="1" ref="H42" ca="1">SUMIFS(INDIRECT($A42&amp;"!"&amp;CELL("address",S$20)&amp;":"&amp;CELL("address",S$1026)), INDIRECT($A42&amp;"!"&amp;CELL("address",$L$20)&amp;":"&amp;CELL("address",$L$1026)),$B42,INDIRECT($A42&amp;"!"&amp;CELL("address",$C$20)&amp;":"&amp;CELL("address",$C$1026)),$G$9)</f>
        <v>0</v>
      </c>
      <c r="I42" s="423" cm="1">
        <f t="array" aca="1" ref="I42" ca="1">SUMIFS(INDIRECT($A42&amp;"!"&amp;CELL("address",T$20)&amp;":"&amp;CELL("address",T$1026)), INDIRECT($A42&amp;"!"&amp;CELL("address",$L$20)&amp;":"&amp;CELL("address",$L$1026)),$B42,INDIRECT($A42&amp;"!"&amp;CELL("address",$C$20)&amp;":"&amp;CELL("address",$C$1026)),$G$9)</f>
        <v>0</v>
      </c>
      <c r="J42" s="423" cm="1">
        <f t="array" aca="1" ref="J42" ca="1">SUMIFS(INDIRECT($A42&amp;"!"&amp;CELL("address",U$20)&amp;":"&amp;CELL("address",U$1026)), INDIRECT($A42&amp;"!"&amp;CELL("address",$L$20)&amp;":"&amp;CELL("address",$L$1026)),$B42,INDIRECT($A42&amp;"!"&amp;CELL("address",$C$20)&amp;":"&amp;CELL("address",$C$1026)),$G$9)</f>
        <v>0</v>
      </c>
      <c r="K42" s="423" cm="1">
        <f t="array" aca="1" ref="K42" ca="1">SUMIFS(INDIRECT($A42&amp;"!"&amp;CELL("address",V$20)&amp;":"&amp;CELL("address",V$1026)), INDIRECT($A42&amp;"!"&amp;CELL("address",$L$20)&amp;":"&amp;CELL("address",$L$1026)),$B42,INDIRECT($A42&amp;"!"&amp;CELL("address",$C$20)&amp;":"&amp;CELL("address",$C$1026)),$G$9)</f>
        <v>0</v>
      </c>
      <c r="L42" s="423" cm="1">
        <f t="array" aca="1" ref="L42" ca="1">SUMIFS(INDIRECT($A42&amp;"!"&amp;CELL("address",W$20)&amp;":"&amp;CELL("address",W$1026)), INDIRECT($A42&amp;"!"&amp;CELL("address",$L$20)&amp;":"&amp;CELL("address",$L$1026)),$B42,INDIRECT($A42&amp;"!"&amp;CELL("address",$C$20)&amp;":"&amp;CELL("address",$C$1026)),$G$9)</f>
        <v>0</v>
      </c>
      <c r="M42" s="423" cm="1">
        <f t="array" aca="1" ref="M42" ca="1">SUMIFS(INDIRECT($A42&amp;"!"&amp;CELL("address",X$20)&amp;":"&amp;CELL("address",X$1026)), INDIRECT($A42&amp;"!"&amp;CELL("address",$L$20)&amp;":"&amp;CELL("address",$L$1026)),$B42,INDIRECT($A42&amp;"!"&amp;CELL("address",$C$20)&amp;":"&amp;CELL("address",$C$1026)),$G$9)</f>
        <v>0</v>
      </c>
      <c r="N42" s="423" cm="1">
        <f t="array" aca="1" ref="N42" ca="1">SUMIFS(INDIRECT($A42&amp;"!"&amp;CELL("address",Y$20)&amp;":"&amp;CELL("address",Y$1026)), INDIRECT($A42&amp;"!"&amp;CELL("address",$L$20)&amp;":"&amp;CELL("address",$L$1026)),$B42,INDIRECT($A42&amp;"!"&amp;CELL("address",$C$20)&amp;":"&amp;CELL("address",$C$1026)),$G$9)</f>
        <v>0</v>
      </c>
      <c r="O42" s="423" cm="1">
        <f t="array" aca="1" ref="O42" ca="1">SUMIFS(INDIRECT($A42&amp;"!"&amp;CELL("address",Z$20)&amp;":"&amp;CELL("address",Z$1026)), INDIRECT($A42&amp;"!"&amp;CELL("address",$L$20)&amp;":"&amp;CELL("address",$L$1026)),$B42,INDIRECT($A42&amp;"!"&amp;CELL("address",$C$20)&amp;":"&amp;CELL("address",$C$1026)),$G$9)</f>
        <v>0</v>
      </c>
      <c r="P42" s="423" cm="1">
        <f t="array" aca="1" ref="P42" ca="1">SUMIFS(INDIRECT($A42&amp;"!"&amp;CELL("address",AA$20)&amp;":"&amp;CELL("address",AA$1026)), INDIRECT($A42&amp;"!"&amp;CELL("address",$L$20)&amp;":"&amp;CELL("address",$L$1026)),$B42,INDIRECT($A42&amp;"!"&amp;CELL("address",$C$20)&amp;":"&amp;CELL("address",$C$1026)),$G$9)</f>
        <v>0</v>
      </c>
      <c r="Q42" s="424" cm="1">
        <f t="array" aca="1" ref="Q42" ca="1">SUMIFS(INDIRECT($A42&amp;"!"&amp;CELL("address",AB$20)&amp;":"&amp;CELL("address",AB$1026)), INDIRECT($A42&amp;"!"&amp;CELL("address",$L$20)&amp;":"&amp;CELL("address",$L$1026)),$B42,INDIRECT($A42&amp;"!"&amp;CELL("address",$C$20)&amp;":"&amp;CELL("address",$C$1026)),$G$9)</f>
        <v>0</v>
      </c>
      <c r="R42" s="425">
        <f t="shared" ca="1" si="4"/>
        <v>0</v>
      </c>
      <c r="S42" s="423" cm="1">
        <f t="array" aca="1" ref="S42" ca="1">SUMIFS(INDIRECT($A42&amp;"!"&amp;CELL("address",F$20)&amp;":"&amp;CELL("address",F$1026)), INDIRECT($A42&amp;"!"&amp;CELL("address",$L$20)&amp;":"&amp;CELL("address",$L$1026)),$B42,INDIRECT($A42&amp;"!"&amp;CELL("address",$C$20)&amp;":"&amp;CELL("address",$C$1026)),$G$9)-R42</f>
        <v>0</v>
      </c>
      <c r="T42" s="424">
        <f t="shared" ca="1" si="5"/>
        <v>0</v>
      </c>
      <c r="U42" s="286" t="s">
        <v>1073</v>
      </c>
      <c r="V42" s="287" t="s">
        <v>4646</v>
      </c>
    </row>
    <row r="43" spans="1:22" ht="15" customHeight="1" thickBot="1" x14ac:dyDescent="0.3">
      <c r="A43" s="236" t="s">
        <v>34</v>
      </c>
      <c r="B43" s="237" t="s">
        <v>1098</v>
      </c>
      <c r="C43"/>
      <c r="D43" s="414" t="s">
        <v>1099</v>
      </c>
      <c r="E43" s="411" t="s">
        <v>332</v>
      </c>
      <c r="F43" s="422" cm="1">
        <f t="array" aca="1" ref="F43" ca="1">SUMIFS(INDIRECT($A43&amp;"!"&amp;CELL("address",Q$20)&amp;":"&amp;CELL("address",Q$1026)), INDIRECT($A43&amp;"!"&amp;CELL("address",$L$20)&amp;":"&amp;CELL("address",$L$1026)),$B43,INDIRECT($A43&amp;"!"&amp;CELL("address",$C$20)&amp;":"&amp;CELL("address",$C$1026)),$G$9)</f>
        <v>0</v>
      </c>
      <c r="G43" s="423" cm="1">
        <f t="array" aca="1" ref="G43" ca="1">SUMIFS(INDIRECT($A43&amp;"!"&amp;CELL("address",R$20)&amp;":"&amp;CELL("address",R$1026)), INDIRECT($A43&amp;"!"&amp;CELL("address",$L$20)&amp;":"&amp;CELL("address",$L$1026)),$B43,INDIRECT($A43&amp;"!"&amp;CELL("address",$C$20)&amp;":"&amp;CELL("address",$C$1026)),$G$9)</f>
        <v>0</v>
      </c>
      <c r="H43" s="423" cm="1">
        <f t="array" aca="1" ref="H43" ca="1">SUMIFS(INDIRECT($A43&amp;"!"&amp;CELL("address",S$20)&amp;":"&amp;CELL("address",S$1026)), INDIRECT($A43&amp;"!"&amp;CELL("address",$L$20)&amp;":"&amp;CELL("address",$L$1026)),$B43,INDIRECT($A43&amp;"!"&amp;CELL("address",$C$20)&amp;":"&amp;CELL("address",$C$1026)),$G$9)</f>
        <v>0</v>
      </c>
      <c r="I43" s="423" cm="1">
        <f t="array" aca="1" ref="I43" ca="1">SUMIFS(INDIRECT($A43&amp;"!"&amp;CELL("address",T$20)&amp;":"&amp;CELL("address",T$1026)), INDIRECT($A43&amp;"!"&amp;CELL("address",$L$20)&amp;":"&amp;CELL("address",$L$1026)),$B43,INDIRECT($A43&amp;"!"&amp;CELL("address",$C$20)&amp;":"&amp;CELL("address",$C$1026)),$G$9)</f>
        <v>0</v>
      </c>
      <c r="J43" s="423" cm="1">
        <f t="array" aca="1" ref="J43" ca="1">SUMIFS(INDIRECT($A43&amp;"!"&amp;CELL("address",U$20)&amp;":"&amp;CELL("address",U$1026)), INDIRECT($A43&amp;"!"&amp;CELL("address",$L$20)&amp;":"&amp;CELL("address",$L$1026)),$B43,INDIRECT($A43&amp;"!"&amp;CELL("address",$C$20)&amp;":"&amp;CELL("address",$C$1026)),$G$9)</f>
        <v>0</v>
      </c>
      <c r="K43" s="423" cm="1">
        <f t="array" aca="1" ref="K43" ca="1">SUMIFS(INDIRECT($A43&amp;"!"&amp;CELL("address",V$20)&amp;":"&amp;CELL("address",V$1026)), INDIRECT($A43&amp;"!"&amp;CELL("address",$L$20)&amp;":"&amp;CELL("address",$L$1026)),$B43,INDIRECT($A43&amp;"!"&amp;CELL("address",$C$20)&amp;":"&amp;CELL("address",$C$1026)),$G$9)</f>
        <v>0</v>
      </c>
      <c r="L43" s="423" cm="1">
        <f t="array" aca="1" ref="L43" ca="1">SUMIFS(INDIRECT($A43&amp;"!"&amp;CELL("address",W$20)&amp;":"&amp;CELL("address",W$1026)), INDIRECT($A43&amp;"!"&amp;CELL("address",$L$20)&amp;":"&amp;CELL("address",$L$1026)),$B43,INDIRECT($A43&amp;"!"&amp;CELL("address",$C$20)&amp;":"&amp;CELL("address",$C$1026)),$G$9)</f>
        <v>0</v>
      </c>
      <c r="M43" s="423" cm="1">
        <f t="array" aca="1" ref="M43" ca="1">SUMIFS(INDIRECT($A43&amp;"!"&amp;CELL("address",X$20)&amp;":"&amp;CELL("address",X$1026)), INDIRECT($A43&amp;"!"&amp;CELL("address",$L$20)&amp;":"&amp;CELL("address",$L$1026)),$B43,INDIRECT($A43&amp;"!"&amp;CELL("address",$C$20)&amp;":"&amp;CELL("address",$C$1026)),$G$9)</f>
        <v>0</v>
      </c>
      <c r="N43" s="423" cm="1">
        <f t="array" aca="1" ref="N43" ca="1">SUMIFS(INDIRECT($A43&amp;"!"&amp;CELL("address",Y$20)&amp;":"&amp;CELL("address",Y$1026)), INDIRECT($A43&amp;"!"&amp;CELL("address",$L$20)&amp;":"&amp;CELL("address",$L$1026)),$B43,INDIRECT($A43&amp;"!"&amp;CELL("address",$C$20)&amp;":"&amp;CELL("address",$C$1026)),$G$9)</f>
        <v>0</v>
      </c>
      <c r="O43" s="423" cm="1">
        <f t="array" aca="1" ref="O43" ca="1">SUMIFS(INDIRECT($A43&amp;"!"&amp;CELL("address",Z$20)&amp;":"&amp;CELL("address",Z$1026)), INDIRECT($A43&amp;"!"&amp;CELL("address",$L$20)&amp;":"&amp;CELL("address",$L$1026)),$B43,INDIRECT($A43&amp;"!"&amp;CELL("address",$C$20)&amp;":"&amp;CELL("address",$C$1026)),$G$9)</f>
        <v>0</v>
      </c>
      <c r="P43" s="423" cm="1">
        <f t="array" aca="1" ref="P43" ca="1">SUMIFS(INDIRECT($A43&amp;"!"&amp;CELL("address",AA$20)&amp;":"&amp;CELL("address",AA$1026)), INDIRECT($A43&amp;"!"&amp;CELL("address",$L$20)&amp;":"&amp;CELL("address",$L$1026)),$B43,INDIRECT($A43&amp;"!"&amp;CELL("address",$C$20)&amp;":"&amp;CELL("address",$C$1026)),$G$9)</f>
        <v>0</v>
      </c>
      <c r="Q43" s="424" cm="1">
        <f t="array" aca="1" ref="Q43" ca="1">SUMIFS(INDIRECT($A43&amp;"!"&amp;CELL("address",AB$20)&amp;":"&amp;CELL("address",AB$1026)), INDIRECT($A43&amp;"!"&amp;CELL("address",$L$20)&amp;":"&amp;CELL("address",$L$1026)),$B43,INDIRECT($A43&amp;"!"&amp;CELL("address",$C$20)&amp;":"&amp;CELL("address",$C$1026)),$G$9)</f>
        <v>0</v>
      </c>
      <c r="R43" s="425">
        <f t="shared" ca="1" si="4"/>
        <v>0</v>
      </c>
      <c r="S43" s="423" cm="1">
        <f t="array" aca="1" ref="S43" ca="1">SUMIFS(INDIRECT($A43&amp;"!"&amp;CELL("address",F$20)&amp;":"&amp;CELL("address",F$1026)), INDIRECT($A43&amp;"!"&amp;CELL("address",$L$20)&amp;":"&amp;CELL("address",$L$1026)),$B43,INDIRECT($A43&amp;"!"&amp;CELL("address",$C$20)&amp;":"&amp;CELL("address",$C$1026)),$G$9)-R43</f>
        <v>0</v>
      </c>
      <c r="T43" s="424">
        <f t="shared" ref="T43:T45" ca="1" si="6">S43+R43</f>
        <v>0</v>
      </c>
      <c r="U43" s="286" t="s">
        <v>1088</v>
      </c>
      <c r="V43" s="287" t="s">
        <v>1100</v>
      </c>
    </row>
    <row r="44" spans="1:22" ht="15" customHeight="1" x14ac:dyDescent="0.25">
      <c r="A44" s="233" t="s">
        <v>34</v>
      </c>
      <c r="B44" s="234" t="s">
        <v>4641</v>
      </c>
      <c r="C44"/>
      <c r="D44" s="410" t="s">
        <v>4639</v>
      </c>
      <c r="E44" s="411" t="s">
        <v>332</v>
      </c>
      <c r="F44" s="422" cm="1">
        <f t="array" aca="1" ref="F44" ca="1">SUMIFS(INDIRECT($A44&amp;"!"&amp;CELL("address",Q$20)&amp;":"&amp;CELL("address",Q$1026)), INDIRECT($A44&amp;"!"&amp;CELL("address",$L$20)&amp;":"&amp;CELL("address",$L$1026)),$B44,INDIRECT($A44&amp;"!"&amp;CELL("address",$C$20)&amp;":"&amp;CELL("address",$C$1026)),$G$9)</f>
        <v>0</v>
      </c>
      <c r="G44" s="423" cm="1">
        <f t="array" aca="1" ref="G44" ca="1">SUMIFS(INDIRECT($A44&amp;"!"&amp;CELL("address",R$20)&amp;":"&amp;CELL("address",R$1026)), INDIRECT($A44&amp;"!"&amp;CELL("address",$L$20)&amp;":"&amp;CELL("address",$L$1026)),$B44,INDIRECT($A44&amp;"!"&amp;CELL("address",$C$20)&amp;":"&amp;CELL("address",$C$1026)),$G$9)</f>
        <v>0</v>
      </c>
      <c r="H44" s="423" cm="1">
        <f t="array" aca="1" ref="H44" ca="1">SUMIFS(INDIRECT($A44&amp;"!"&amp;CELL("address",S$20)&amp;":"&amp;CELL("address",S$1026)), INDIRECT($A44&amp;"!"&amp;CELL("address",$L$20)&amp;":"&amp;CELL("address",$L$1026)),$B44,INDIRECT($A44&amp;"!"&amp;CELL("address",$C$20)&amp;":"&amp;CELL("address",$C$1026)),$G$9)</f>
        <v>0</v>
      </c>
      <c r="I44" s="423" cm="1">
        <f t="array" aca="1" ref="I44" ca="1">SUMIFS(INDIRECT($A44&amp;"!"&amp;CELL("address",T$20)&amp;":"&amp;CELL("address",T$1026)), INDIRECT($A44&amp;"!"&amp;CELL("address",$L$20)&amp;":"&amp;CELL("address",$L$1026)),$B44,INDIRECT($A44&amp;"!"&amp;CELL("address",$C$20)&amp;":"&amp;CELL("address",$C$1026)),$G$9)</f>
        <v>0</v>
      </c>
      <c r="J44" s="423" cm="1">
        <f t="array" aca="1" ref="J44" ca="1">SUMIFS(INDIRECT($A44&amp;"!"&amp;CELL("address",U$20)&amp;":"&amp;CELL("address",U$1026)), INDIRECT($A44&amp;"!"&amp;CELL("address",$L$20)&amp;":"&amp;CELL("address",$L$1026)),$B44,INDIRECT($A44&amp;"!"&amp;CELL("address",$C$20)&amp;":"&amp;CELL("address",$C$1026)),$G$9)</f>
        <v>0</v>
      </c>
      <c r="K44" s="423" cm="1">
        <f t="array" aca="1" ref="K44" ca="1">SUMIFS(INDIRECT($A44&amp;"!"&amp;CELL("address",V$20)&amp;":"&amp;CELL("address",V$1026)), INDIRECT($A44&amp;"!"&amp;CELL("address",$L$20)&amp;":"&amp;CELL("address",$L$1026)),$B44,INDIRECT($A44&amp;"!"&amp;CELL("address",$C$20)&amp;":"&amp;CELL("address",$C$1026)),$G$9)</f>
        <v>0</v>
      </c>
      <c r="L44" s="423" cm="1">
        <f t="array" aca="1" ref="L44" ca="1">SUMIFS(INDIRECT($A44&amp;"!"&amp;CELL("address",W$20)&amp;":"&amp;CELL("address",W$1026)), INDIRECT($A44&amp;"!"&amp;CELL("address",$L$20)&amp;":"&amp;CELL("address",$L$1026)),$B44,INDIRECT($A44&amp;"!"&amp;CELL("address",$C$20)&amp;":"&amp;CELL("address",$C$1026)),$G$9)</f>
        <v>0</v>
      </c>
      <c r="M44" s="423" cm="1">
        <f t="array" aca="1" ref="M44" ca="1">SUMIFS(INDIRECT($A44&amp;"!"&amp;CELL("address",X$20)&amp;":"&amp;CELL("address",X$1026)), INDIRECT($A44&amp;"!"&amp;CELL("address",$L$20)&amp;":"&amp;CELL("address",$L$1026)),$B44,INDIRECT($A44&amp;"!"&amp;CELL("address",$C$20)&amp;":"&amp;CELL("address",$C$1026)),$G$9)</f>
        <v>0</v>
      </c>
      <c r="N44" s="423" cm="1">
        <f t="array" aca="1" ref="N44" ca="1">SUMIFS(INDIRECT($A44&amp;"!"&amp;CELL("address",Y$20)&amp;":"&amp;CELL("address",Y$1026)), INDIRECT($A44&amp;"!"&amp;CELL("address",$L$20)&amp;":"&amp;CELL("address",$L$1026)),$B44,INDIRECT($A44&amp;"!"&amp;CELL("address",$C$20)&amp;":"&amp;CELL("address",$C$1026)),$G$9)</f>
        <v>0</v>
      </c>
      <c r="O44" s="423" cm="1">
        <f t="array" aca="1" ref="O44" ca="1">SUMIFS(INDIRECT($A44&amp;"!"&amp;CELL("address",Z$20)&amp;":"&amp;CELL("address",Z$1026)), INDIRECT($A44&amp;"!"&amp;CELL("address",$L$20)&amp;":"&amp;CELL("address",$L$1026)),$B44,INDIRECT($A44&amp;"!"&amp;CELL("address",$C$20)&amp;":"&amp;CELL("address",$C$1026)),$G$9)</f>
        <v>0</v>
      </c>
      <c r="P44" s="423" cm="1">
        <f t="array" aca="1" ref="P44" ca="1">SUMIFS(INDIRECT($A44&amp;"!"&amp;CELL("address",AA$20)&amp;":"&amp;CELL("address",AA$1026)), INDIRECT($A44&amp;"!"&amp;CELL("address",$L$20)&amp;":"&amp;CELL("address",$L$1026)),$B44,INDIRECT($A44&amp;"!"&amp;CELL("address",$C$20)&amp;":"&amp;CELL("address",$C$1026)),$G$9)</f>
        <v>0</v>
      </c>
      <c r="Q44" s="424" cm="1">
        <f t="array" aca="1" ref="Q44" ca="1">SUMIFS(INDIRECT($A44&amp;"!"&amp;CELL("address",AB$20)&amp;":"&amp;CELL("address",AB$1026)), INDIRECT($A44&amp;"!"&amp;CELL("address",$L$20)&amp;":"&amp;CELL("address",$L$1026)),$B44,INDIRECT($A44&amp;"!"&amp;CELL("address",$C$20)&amp;":"&amp;CELL("address",$C$1026)),$G$9)</f>
        <v>0</v>
      </c>
      <c r="R44" s="425">
        <f t="shared" ca="1" si="4"/>
        <v>0</v>
      </c>
      <c r="S44" s="423" cm="1">
        <f t="array" aca="1" ref="S44" ca="1">SUMIFS(INDIRECT($A44&amp;"!"&amp;CELL("address",F$20)&amp;":"&amp;CELL("address",F$1026)), INDIRECT($A44&amp;"!"&amp;CELL("address",$L$20)&amp;":"&amp;CELL("address",$L$1026)),$B44,INDIRECT($A44&amp;"!"&amp;CELL("address",$C$20)&amp;":"&amp;CELL("address",$C$1026)),$G$9)-R44</f>
        <v>0</v>
      </c>
      <c r="T44" s="424">
        <f t="shared" ca="1" si="6"/>
        <v>0</v>
      </c>
      <c r="U44" s="286"/>
      <c r="V44" s="287" t="s">
        <v>4645</v>
      </c>
    </row>
    <row r="45" spans="1:22" ht="15" customHeight="1" x14ac:dyDescent="0.25">
      <c r="A45" s="235" t="s">
        <v>34</v>
      </c>
      <c r="B45" s="90" t="s">
        <v>4642</v>
      </c>
      <c r="C45"/>
      <c r="D45" s="410" t="s">
        <v>4640</v>
      </c>
      <c r="E45" s="411" t="s">
        <v>332</v>
      </c>
      <c r="F45" s="422" cm="1">
        <f t="array" aca="1" ref="F45" ca="1">SUMIFS(INDIRECT($A45&amp;"!"&amp;CELL("address",Q$20)&amp;":"&amp;CELL("address",Q$1026)), INDIRECT($A45&amp;"!"&amp;CELL("address",$L$20)&amp;":"&amp;CELL("address",$L$1026)),$B45,INDIRECT($A45&amp;"!"&amp;CELL("address",$C$20)&amp;":"&amp;CELL("address",$C$1026)),$G$9)</f>
        <v>0</v>
      </c>
      <c r="G45" s="423" cm="1">
        <f t="array" aca="1" ref="G45" ca="1">SUMIFS(INDIRECT($A45&amp;"!"&amp;CELL("address",R$20)&amp;":"&amp;CELL("address",R$1026)), INDIRECT($A45&amp;"!"&amp;CELL("address",$L$20)&amp;":"&amp;CELL("address",$L$1026)),$B45,INDIRECT($A45&amp;"!"&amp;CELL("address",$C$20)&amp;":"&amp;CELL("address",$C$1026)),$G$9)</f>
        <v>0</v>
      </c>
      <c r="H45" s="423" cm="1">
        <f t="array" aca="1" ref="H45" ca="1">SUMIFS(INDIRECT($A45&amp;"!"&amp;CELL("address",S$20)&amp;":"&amp;CELL("address",S$1026)), INDIRECT($A45&amp;"!"&amp;CELL("address",$L$20)&amp;":"&amp;CELL("address",$L$1026)),$B45,INDIRECT($A45&amp;"!"&amp;CELL("address",$C$20)&amp;":"&amp;CELL("address",$C$1026)),$G$9)</f>
        <v>0</v>
      </c>
      <c r="I45" s="423" cm="1">
        <f t="array" aca="1" ref="I45" ca="1">SUMIFS(INDIRECT($A45&amp;"!"&amp;CELL("address",T$20)&amp;":"&amp;CELL("address",T$1026)), INDIRECT($A45&amp;"!"&amp;CELL("address",$L$20)&amp;":"&amp;CELL("address",$L$1026)),$B45,INDIRECT($A45&amp;"!"&amp;CELL("address",$C$20)&amp;":"&amp;CELL("address",$C$1026)),$G$9)</f>
        <v>0</v>
      </c>
      <c r="J45" s="423" cm="1">
        <f t="array" aca="1" ref="J45" ca="1">SUMIFS(INDIRECT($A45&amp;"!"&amp;CELL("address",U$20)&amp;":"&amp;CELL("address",U$1026)), INDIRECT($A45&amp;"!"&amp;CELL("address",$L$20)&amp;":"&amp;CELL("address",$L$1026)),$B45,INDIRECT($A45&amp;"!"&amp;CELL("address",$C$20)&amp;":"&amp;CELL("address",$C$1026)),$G$9)</f>
        <v>0</v>
      </c>
      <c r="K45" s="423" cm="1">
        <f t="array" aca="1" ref="K45" ca="1">SUMIFS(INDIRECT($A45&amp;"!"&amp;CELL("address",V$20)&amp;":"&amp;CELL("address",V$1026)), INDIRECT($A45&amp;"!"&amp;CELL("address",$L$20)&amp;":"&amp;CELL("address",$L$1026)),$B45,INDIRECT($A45&amp;"!"&amp;CELL("address",$C$20)&amp;":"&amp;CELL("address",$C$1026)),$G$9)</f>
        <v>0</v>
      </c>
      <c r="L45" s="423" cm="1">
        <f t="array" aca="1" ref="L45" ca="1">SUMIFS(INDIRECT($A45&amp;"!"&amp;CELL("address",W$20)&amp;":"&amp;CELL("address",W$1026)), INDIRECT($A45&amp;"!"&amp;CELL("address",$L$20)&amp;":"&amp;CELL("address",$L$1026)),$B45,INDIRECT($A45&amp;"!"&amp;CELL("address",$C$20)&amp;":"&amp;CELL("address",$C$1026)),$G$9)</f>
        <v>0</v>
      </c>
      <c r="M45" s="423" cm="1">
        <f t="array" aca="1" ref="M45" ca="1">SUMIFS(INDIRECT($A45&amp;"!"&amp;CELL("address",X$20)&amp;":"&amp;CELL("address",X$1026)), INDIRECT($A45&amp;"!"&amp;CELL("address",$L$20)&amp;":"&amp;CELL("address",$L$1026)),$B45,INDIRECT($A45&amp;"!"&amp;CELL("address",$C$20)&amp;":"&amp;CELL("address",$C$1026)),$G$9)</f>
        <v>0</v>
      </c>
      <c r="N45" s="423" cm="1">
        <f t="array" aca="1" ref="N45" ca="1">SUMIFS(INDIRECT($A45&amp;"!"&amp;CELL("address",Y$20)&amp;":"&amp;CELL("address",Y$1026)), INDIRECT($A45&amp;"!"&amp;CELL("address",$L$20)&amp;":"&amp;CELL("address",$L$1026)),$B45,INDIRECT($A45&amp;"!"&amp;CELL("address",$C$20)&amp;":"&amp;CELL("address",$C$1026)),$G$9)</f>
        <v>0</v>
      </c>
      <c r="O45" s="423" cm="1">
        <f t="array" aca="1" ref="O45" ca="1">SUMIFS(INDIRECT($A45&amp;"!"&amp;CELL("address",Z$20)&amp;":"&amp;CELL("address",Z$1026)), INDIRECT($A45&amp;"!"&amp;CELL("address",$L$20)&amp;":"&amp;CELL("address",$L$1026)),$B45,INDIRECT($A45&amp;"!"&amp;CELL("address",$C$20)&amp;":"&amp;CELL("address",$C$1026)),$G$9)</f>
        <v>0</v>
      </c>
      <c r="P45" s="423" cm="1">
        <f t="array" aca="1" ref="P45" ca="1">SUMIFS(INDIRECT($A45&amp;"!"&amp;CELL("address",AA$20)&amp;":"&amp;CELL("address",AA$1026)), INDIRECT($A45&amp;"!"&amp;CELL("address",$L$20)&amp;":"&amp;CELL("address",$L$1026)),$B45,INDIRECT($A45&amp;"!"&amp;CELL("address",$C$20)&amp;":"&amp;CELL("address",$C$1026)),$G$9)</f>
        <v>0</v>
      </c>
      <c r="Q45" s="424" cm="1">
        <f t="array" aca="1" ref="Q45" ca="1">SUMIFS(INDIRECT($A45&amp;"!"&amp;CELL("address",AB$20)&amp;":"&amp;CELL("address",AB$1026)), INDIRECT($A45&amp;"!"&amp;CELL("address",$L$20)&amp;":"&amp;CELL("address",$L$1026)),$B45,INDIRECT($A45&amp;"!"&amp;CELL("address",$C$20)&amp;":"&amp;CELL("address",$C$1026)),$G$9)</f>
        <v>0</v>
      </c>
      <c r="R45" s="425">
        <f t="shared" ca="1" si="4"/>
        <v>0</v>
      </c>
      <c r="S45" s="423" cm="1">
        <f t="array" aca="1" ref="S45" ca="1">SUMIFS(INDIRECT($A45&amp;"!"&amp;CELL("address",F$20)&amp;":"&amp;CELL("address",F$1026)), INDIRECT($A45&amp;"!"&amp;CELL("address",$L$20)&amp;":"&amp;CELL("address",$L$1026)),$B45,INDIRECT($A45&amp;"!"&amp;CELL("address",$C$20)&amp;":"&amp;CELL("address",$C$1026)),$G$9)-R45</f>
        <v>0</v>
      </c>
      <c r="T45" s="424">
        <f t="shared" ca="1" si="6"/>
        <v>0</v>
      </c>
      <c r="U45" s="286"/>
      <c r="V45" s="287" t="s">
        <v>4646</v>
      </c>
    </row>
    <row r="46" spans="1:22" ht="15" customHeight="1" thickBot="1" x14ac:dyDescent="0.3">
      <c r="C46"/>
      <c r="D46" s="412"/>
      <c r="E46" s="413"/>
      <c r="F46" s="426"/>
      <c r="G46" s="423"/>
      <c r="H46" s="423"/>
      <c r="I46" s="423"/>
      <c r="J46" s="423"/>
      <c r="K46" s="423"/>
      <c r="L46" s="423"/>
      <c r="M46" s="423"/>
      <c r="N46" s="423"/>
      <c r="O46" s="423"/>
      <c r="P46" s="423"/>
      <c r="Q46" s="424"/>
      <c r="R46" s="425"/>
      <c r="S46" s="427"/>
      <c r="T46" s="428"/>
      <c r="V46" s="8"/>
    </row>
    <row r="47" spans="1:22" ht="15" customHeight="1" x14ac:dyDescent="0.25">
      <c r="A47" s="233" t="s">
        <v>120</v>
      </c>
      <c r="B47" s="234" t="s">
        <v>1101</v>
      </c>
      <c r="C47"/>
      <c r="D47" s="410" t="s">
        <v>1102</v>
      </c>
      <c r="E47" s="411" t="s">
        <v>332</v>
      </c>
      <c r="F47" s="422" cm="1">
        <f t="array" aca="1" ref="F47" ca="1">SUMIFS(INDIRECT($A47&amp;"!"&amp;CELL("address",Q$20)&amp;":"&amp;CELL("address",Q$1026)), INDIRECT($A47&amp;"!"&amp;CELL("address",$L$20)&amp;":"&amp;CELL("address",$L$1026)),$B47,INDIRECT($A47&amp;"!"&amp;CELL("address",$C$20)&amp;":"&amp;CELL("address",$C$1026)),$G$9)</f>
        <v>0</v>
      </c>
      <c r="G47" s="423" cm="1">
        <f t="array" aca="1" ref="G47" ca="1">SUMIFS(INDIRECT($A47&amp;"!"&amp;CELL("address",R$20)&amp;":"&amp;CELL("address",R$1026)), INDIRECT($A47&amp;"!"&amp;CELL("address",$L$20)&amp;":"&amp;CELL("address",$L$1026)),$B47,INDIRECT($A47&amp;"!"&amp;CELL("address",$C$20)&amp;":"&amp;CELL("address",$C$1026)),$G$9)</f>
        <v>0</v>
      </c>
      <c r="H47" s="423" cm="1">
        <f t="array" aca="1" ref="H47" ca="1">SUMIFS(INDIRECT($A47&amp;"!"&amp;CELL("address",S$20)&amp;":"&amp;CELL("address",S$1026)), INDIRECT($A47&amp;"!"&amp;CELL("address",$L$20)&amp;":"&amp;CELL("address",$L$1026)),$B47,INDIRECT($A47&amp;"!"&amp;CELL("address",$C$20)&amp;":"&amp;CELL("address",$C$1026)),$G$9)</f>
        <v>0</v>
      </c>
      <c r="I47" s="423" cm="1">
        <f t="array" aca="1" ref="I47" ca="1">SUMIFS(INDIRECT($A47&amp;"!"&amp;CELL("address",T$20)&amp;":"&amp;CELL("address",T$1026)), INDIRECT($A47&amp;"!"&amp;CELL("address",$L$20)&amp;":"&amp;CELL("address",$L$1026)),$B47,INDIRECT($A47&amp;"!"&amp;CELL("address",$C$20)&amp;":"&amp;CELL("address",$C$1026)),$G$9)</f>
        <v>0</v>
      </c>
      <c r="J47" s="423" cm="1">
        <f t="array" aca="1" ref="J47" ca="1">SUMIFS(INDIRECT($A47&amp;"!"&amp;CELL("address",U$20)&amp;":"&amp;CELL("address",U$1026)), INDIRECT($A47&amp;"!"&amp;CELL("address",$L$20)&amp;":"&amp;CELL("address",$L$1026)),$B47,INDIRECT($A47&amp;"!"&amp;CELL("address",$C$20)&amp;":"&amp;CELL("address",$C$1026)),$G$9)</f>
        <v>0</v>
      </c>
      <c r="K47" s="423" cm="1">
        <f t="array" aca="1" ref="K47" ca="1">SUMIFS(INDIRECT($A47&amp;"!"&amp;CELL("address",V$20)&amp;":"&amp;CELL("address",V$1026)), INDIRECT($A47&amp;"!"&amp;CELL("address",$L$20)&amp;":"&amp;CELL("address",$L$1026)),$B47,INDIRECT($A47&amp;"!"&amp;CELL("address",$C$20)&amp;":"&amp;CELL("address",$C$1026)),$G$9)</f>
        <v>0</v>
      </c>
      <c r="L47" s="423" cm="1">
        <f t="array" aca="1" ref="L47" ca="1">SUMIFS(INDIRECT($A47&amp;"!"&amp;CELL("address",W$20)&amp;":"&amp;CELL("address",W$1026)), INDIRECT($A47&amp;"!"&amp;CELL("address",$L$20)&amp;":"&amp;CELL("address",$L$1026)),$B47,INDIRECT($A47&amp;"!"&amp;CELL("address",$C$20)&amp;":"&amp;CELL("address",$C$1026)),$G$9)</f>
        <v>0</v>
      </c>
      <c r="M47" s="423" cm="1">
        <f t="array" aca="1" ref="M47" ca="1">SUMIFS(INDIRECT($A47&amp;"!"&amp;CELL("address",X$20)&amp;":"&amp;CELL("address",X$1026)), INDIRECT($A47&amp;"!"&amp;CELL("address",$L$20)&amp;":"&amp;CELL("address",$L$1026)),$B47,INDIRECT($A47&amp;"!"&amp;CELL("address",$C$20)&amp;":"&amp;CELL("address",$C$1026)),$G$9)</f>
        <v>0</v>
      </c>
      <c r="N47" s="423" cm="1">
        <f t="array" aca="1" ref="N47" ca="1">SUMIFS(INDIRECT($A47&amp;"!"&amp;CELL("address",Y$20)&amp;":"&amp;CELL("address",Y$1026)), INDIRECT($A47&amp;"!"&amp;CELL("address",$L$20)&amp;":"&amp;CELL("address",$L$1026)),$B47,INDIRECT($A47&amp;"!"&amp;CELL("address",$C$20)&amp;":"&amp;CELL("address",$C$1026)),$G$9)</f>
        <v>0</v>
      </c>
      <c r="O47" s="423" cm="1">
        <f t="array" aca="1" ref="O47" ca="1">SUMIFS(INDIRECT($A47&amp;"!"&amp;CELL("address",Z$20)&amp;":"&amp;CELL("address",Z$1026)), INDIRECT($A47&amp;"!"&amp;CELL("address",$L$20)&amp;":"&amp;CELL("address",$L$1026)),$B47,INDIRECT($A47&amp;"!"&amp;CELL("address",$C$20)&amp;":"&amp;CELL("address",$C$1026)),$G$9)</f>
        <v>0</v>
      </c>
      <c r="P47" s="423" cm="1">
        <f t="array" aca="1" ref="P47" ca="1">SUMIFS(INDIRECT($A47&amp;"!"&amp;CELL("address",AA$20)&amp;":"&amp;CELL("address",AA$1026)), INDIRECT($A47&amp;"!"&amp;CELL("address",$L$20)&amp;":"&amp;CELL("address",$L$1026)),$B47,INDIRECT($A47&amp;"!"&amp;CELL("address",$C$20)&amp;":"&amp;CELL("address",$C$1026)),$G$9)</f>
        <v>0</v>
      </c>
      <c r="Q47" s="424" cm="1">
        <f t="array" aca="1" ref="Q47" ca="1">SUMIFS(INDIRECT($A47&amp;"!"&amp;CELL("address",AB$20)&amp;":"&amp;CELL("address",AB$1026)), INDIRECT($A47&amp;"!"&amp;CELL("address",$L$20)&amp;":"&amp;CELL("address",$L$1026)),$B47,INDIRECT($A47&amp;"!"&amp;CELL("address",$C$20)&amp;":"&amp;CELL("address",$C$1026)),$G$9)</f>
        <v>0</v>
      </c>
      <c r="R47" s="425">
        <f t="shared" ca="1" si="4"/>
        <v>0</v>
      </c>
      <c r="S47" s="423" cm="1">
        <f t="array" aca="1" ref="S47" ca="1">SUMIFS(INDIRECT($A47&amp;"!"&amp;CELL("address",F$20)&amp;":"&amp;CELL("address",F$1026)), INDIRECT($A47&amp;"!"&amp;CELL("address",$L$20)&amp;":"&amp;CELL("address",$L$1026)),$B47,INDIRECT($A47&amp;"!"&amp;CELL("address",$C$20)&amp;":"&amp;CELL("address",$C$1026)),$G$9)-R47</f>
        <v>0</v>
      </c>
      <c r="T47" s="424">
        <f t="shared" ca="1" si="5"/>
        <v>0</v>
      </c>
      <c r="U47" s="286" t="s">
        <v>1073</v>
      </c>
      <c r="V47" s="287" t="s">
        <v>1103</v>
      </c>
    </row>
    <row r="48" spans="1:22" ht="15" customHeight="1" x14ac:dyDescent="0.25">
      <c r="A48" s="235" t="s">
        <v>120</v>
      </c>
      <c r="B48" s="90" t="s">
        <v>1104</v>
      </c>
      <c r="C48"/>
      <c r="D48" s="410" t="s">
        <v>1105</v>
      </c>
      <c r="E48" s="411" t="s">
        <v>332</v>
      </c>
      <c r="F48" s="422" cm="1">
        <f t="array" aca="1" ref="F48" ca="1">SUMIFS(INDIRECT($A48&amp;"!"&amp;CELL("address",Q$20)&amp;":"&amp;CELL("address",Q$1026)), INDIRECT($A48&amp;"!"&amp;CELL("address",$L$20)&amp;":"&amp;CELL("address",$L$1026)),$B48,INDIRECT($A48&amp;"!"&amp;CELL("address",$C$20)&amp;":"&amp;CELL("address",$C$1026)),$G$9)</f>
        <v>0</v>
      </c>
      <c r="G48" s="423" cm="1">
        <f t="array" aca="1" ref="G48" ca="1">SUMIFS(INDIRECT($A48&amp;"!"&amp;CELL("address",R$20)&amp;":"&amp;CELL("address",R$1026)), INDIRECT($A48&amp;"!"&amp;CELL("address",$L$20)&amp;":"&amp;CELL("address",$L$1026)),$B48,INDIRECT($A48&amp;"!"&amp;CELL("address",$C$20)&amp;":"&amp;CELL("address",$C$1026)),$G$9)</f>
        <v>0</v>
      </c>
      <c r="H48" s="423" cm="1">
        <f t="array" aca="1" ref="H48" ca="1">SUMIFS(INDIRECT($A48&amp;"!"&amp;CELL("address",S$20)&amp;":"&amp;CELL("address",S$1026)), INDIRECT($A48&amp;"!"&amp;CELL("address",$L$20)&amp;":"&amp;CELL("address",$L$1026)),$B48,INDIRECT($A48&amp;"!"&amp;CELL("address",$C$20)&amp;":"&amp;CELL("address",$C$1026)),$G$9)</f>
        <v>0</v>
      </c>
      <c r="I48" s="423" cm="1">
        <f t="array" aca="1" ref="I48" ca="1">SUMIFS(INDIRECT($A48&amp;"!"&amp;CELL("address",T$20)&amp;":"&amp;CELL("address",T$1026)), INDIRECT($A48&amp;"!"&amp;CELL("address",$L$20)&amp;":"&amp;CELL("address",$L$1026)),$B48,INDIRECT($A48&amp;"!"&amp;CELL("address",$C$20)&amp;":"&amp;CELL("address",$C$1026)),$G$9)</f>
        <v>0</v>
      </c>
      <c r="J48" s="423" cm="1">
        <f t="array" aca="1" ref="J48" ca="1">SUMIFS(INDIRECT($A48&amp;"!"&amp;CELL("address",U$20)&amp;":"&amp;CELL("address",U$1026)), INDIRECT($A48&amp;"!"&amp;CELL("address",$L$20)&amp;":"&amp;CELL("address",$L$1026)),$B48,INDIRECT($A48&amp;"!"&amp;CELL("address",$C$20)&amp;":"&amp;CELL("address",$C$1026)),$G$9)</f>
        <v>0</v>
      </c>
      <c r="K48" s="423" cm="1">
        <f t="array" aca="1" ref="K48" ca="1">SUMIFS(INDIRECT($A48&amp;"!"&amp;CELL("address",V$20)&amp;":"&amp;CELL("address",V$1026)), INDIRECT($A48&amp;"!"&amp;CELL("address",$L$20)&amp;":"&amp;CELL("address",$L$1026)),$B48,INDIRECT($A48&amp;"!"&amp;CELL("address",$C$20)&amp;":"&amp;CELL("address",$C$1026)),$G$9)</f>
        <v>0</v>
      </c>
      <c r="L48" s="423" cm="1">
        <f t="array" aca="1" ref="L48" ca="1">SUMIFS(INDIRECT($A48&amp;"!"&amp;CELL("address",W$20)&amp;":"&amp;CELL("address",W$1026)), INDIRECT($A48&amp;"!"&amp;CELL("address",$L$20)&amp;":"&amp;CELL("address",$L$1026)),$B48,INDIRECT($A48&amp;"!"&amp;CELL("address",$C$20)&amp;":"&amp;CELL("address",$C$1026)),$G$9)</f>
        <v>0</v>
      </c>
      <c r="M48" s="423" cm="1">
        <f t="array" aca="1" ref="M48" ca="1">SUMIFS(INDIRECT($A48&amp;"!"&amp;CELL("address",X$20)&amp;":"&amp;CELL("address",X$1026)), INDIRECT($A48&amp;"!"&amp;CELL("address",$L$20)&amp;":"&amp;CELL("address",$L$1026)),$B48,INDIRECT($A48&amp;"!"&amp;CELL("address",$C$20)&amp;":"&amp;CELL("address",$C$1026)),$G$9)</f>
        <v>0</v>
      </c>
      <c r="N48" s="423" cm="1">
        <f t="array" aca="1" ref="N48" ca="1">SUMIFS(INDIRECT($A48&amp;"!"&amp;CELL("address",Y$20)&amp;":"&amp;CELL("address",Y$1026)), INDIRECT($A48&amp;"!"&amp;CELL("address",$L$20)&amp;":"&amp;CELL("address",$L$1026)),$B48,INDIRECT($A48&amp;"!"&amp;CELL("address",$C$20)&amp;":"&amp;CELL("address",$C$1026)),$G$9)</f>
        <v>0</v>
      </c>
      <c r="O48" s="423" cm="1">
        <f t="array" aca="1" ref="O48" ca="1">SUMIFS(INDIRECT($A48&amp;"!"&amp;CELL("address",Z$20)&amp;":"&amp;CELL("address",Z$1026)), INDIRECT($A48&amp;"!"&amp;CELL("address",$L$20)&amp;":"&amp;CELL("address",$L$1026)),$B48,INDIRECT($A48&amp;"!"&amp;CELL("address",$C$20)&amp;":"&amp;CELL("address",$C$1026)),$G$9)</f>
        <v>0</v>
      </c>
      <c r="P48" s="423" cm="1">
        <f t="array" aca="1" ref="P48" ca="1">SUMIFS(INDIRECT($A48&amp;"!"&amp;CELL("address",AA$20)&amp;":"&amp;CELL("address",AA$1026)), INDIRECT($A48&amp;"!"&amp;CELL("address",$L$20)&amp;":"&amp;CELL("address",$L$1026)),$B48,INDIRECT($A48&amp;"!"&amp;CELL("address",$C$20)&amp;":"&amp;CELL("address",$C$1026)),$G$9)</f>
        <v>0</v>
      </c>
      <c r="Q48" s="424" cm="1">
        <f t="array" aca="1" ref="Q48" ca="1">SUMIFS(INDIRECT($A48&amp;"!"&amp;CELL("address",AB$20)&amp;":"&amp;CELL("address",AB$1026)), INDIRECT($A48&amp;"!"&amp;CELL("address",$L$20)&amp;":"&amp;CELL("address",$L$1026)),$B48,INDIRECT($A48&amp;"!"&amp;CELL("address",$C$20)&amp;":"&amp;CELL("address",$C$1026)),$G$9)</f>
        <v>0</v>
      </c>
      <c r="R48" s="425">
        <f t="shared" ca="1" si="4"/>
        <v>0</v>
      </c>
      <c r="S48" s="423" cm="1">
        <f t="array" aca="1" ref="S48" ca="1">SUMIFS(INDIRECT($A48&amp;"!"&amp;CELL("address",F$20)&amp;":"&amp;CELL("address",F$1026)), INDIRECT($A48&amp;"!"&amp;CELL("address",$L$20)&amp;":"&amp;CELL("address",$L$1026)),$B48,INDIRECT($A48&amp;"!"&amp;CELL("address",$C$20)&amp;":"&amp;CELL("address",$C$1026)),$G$9)-R48</f>
        <v>0</v>
      </c>
      <c r="T48" s="424">
        <f t="shared" ca="1" si="5"/>
        <v>0</v>
      </c>
      <c r="U48" s="286" t="s">
        <v>1073</v>
      </c>
      <c r="V48" s="287" t="s">
        <v>1103</v>
      </c>
    </row>
    <row r="49" spans="1:22" ht="15" customHeight="1" x14ac:dyDescent="0.25">
      <c r="A49" s="238" t="s">
        <v>120</v>
      </c>
      <c r="B49" s="90" t="s">
        <v>503</v>
      </c>
      <c r="C49"/>
      <c r="D49" s="410" t="s">
        <v>1106</v>
      </c>
      <c r="E49" s="411" t="s">
        <v>332</v>
      </c>
      <c r="F49" s="422" cm="1">
        <f t="array" aca="1" ref="F49" ca="1">SUMIFS(INDIRECT($A49&amp;"!"&amp;CELL("address",Q$20)&amp;":"&amp;CELL("address",Q$1026)), INDIRECT($A49&amp;"!"&amp;CELL("address",$L$20)&amp;":"&amp;CELL("address",$L$1026)),$B49,INDIRECT($A49&amp;"!"&amp;CELL("address",$C$20)&amp;":"&amp;CELL("address",$C$1026)),$G$9)</f>
        <v>0</v>
      </c>
      <c r="G49" s="423" cm="1">
        <f t="array" aca="1" ref="G49" ca="1">SUMIFS(INDIRECT($A49&amp;"!"&amp;CELL("address",R$20)&amp;":"&amp;CELL("address",R$1026)), INDIRECT($A49&amp;"!"&amp;CELL("address",$L$20)&amp;":"&amp;CELL("address",$L$1026)),$B49,INDIRECT($A49&amp;"!"&amp;CELL("address",$C$20)&amp;":"&amp;CELL("address",$C$1026)),$G$9)</f>
        <v>0</v>
      </c>
      <c r="H49" s="423" cm="1">
        <f t="array" aca="1" ref="H49" ca="1">SUMIFS(INDIRECT($A49&amp;"!"&amp;CELL("address",S$20)&amp;":"&amp;CELL("address",S$1026)), INDIRECT($A49&amp;"!"&amp;CELL("address",$L$20)&amp;":"&amp;CELL("address",$L$1026)),$B49,INDIRECT($A49&amp;"!"&amp;CELL("address",$C$20)&amp;":"&amp;CELL("address",$C$1026)),$G$9)</f>
        <v>0</v>
      </c>
      <c r="I49" s="423" cm="1">
        <f t="array" aca="1" ref="I49" ca="1">SUMIFS(INDIRECT($A49&amp;"!"&amp;CELL("address",T$20)&amp;":"&amp;CELL("address",T$1026)), INDIRECT($A49&amp;"!"&amp;CELL("address",$L$20)&amp;":"&amp;CELL("address",$L$1026)),$B49,INDIRECT($A49&amp;"!"&amp;CELL("address",$C$20)&amp;":"&amp;CELL("address",$C$1026)),$G$9)</f>
        <v>0</v>
      </c>
      <c r="J49" s="423" cm="1">
        <f t="array" aca="1" ref="J49" ca="1">SUMIFS(INDIRECT($A49&amp;"!"&amp;CELL("address",U$20)&amp;":"&amp;CELL("address",U$1026)), INDIRECT($A49&amp;"!"&amp;CELL("address",$L$20)&amp;":"&amp;CELL("address",$L$1026)),$B49,INDIRECT($A49&amp;"!"&amp;CELL("address",$C$20)&amp;":"&amp;CELL("address",$C$1026)),$G$9)</f>
        <v>0</v>
      </c>
      <c r="K49" s="423" cm="1">
        <f t="array" aca="1" ref="K49" ca="1">SUMIFS(INDIRECT($A49&amp;"!"&amp;CELL("address",V$20)&amp;":"&amp;CELL("address",V$1026)), INDIRECT($A49&amp;"!"&amp;CELL("address",$L$20)&amp;":"&amp;CELL("address",$L$1026)),$B49,INDIRECT($A49&amp;"!"&amp;CELL("address",$C$20)&amp;":"&amp;CELL("address",$C$1026)),$G$9)</f>
        <v>0</v>
      </c>
      <c r="L49" s="423" cm="1">
        <f t="array" aca="1" ref="L49" ca="1">SUMIFS(INDIRECT($A49&amp;"!"&amp;CELL("address",W$20)&amp;":"&amp;CELL("address",W$1026)), INDIRECT($A49&amp;"!"&amp;CELL("address",$L$20)&amp;":"&amp;CELL("address",$L$1026)),$B49,INDIRECT($A49&amp;"!"&amp;CELL("address",$C$20)&amp;":"&amp;CELL("address",$C$1026)),$G$9)</f>
        <v>0</v>
      </c>
      <c r="M49" s="423" cm="1">
        <f t="array" aca="1" ref="M49" ca="1">SUMIFS(INDIRECT($A49&amp;"!"&amp;CELL("address",X$20)&amp;":"&amp;CELL("address",X$1026)), INDIRECT($A49&amp;"!"&amp;CELL("address",$L$20)&amp;":"&amp;CELL("address",$L$1026)),$B49,INDIRECT($A49&amp;"!"&amp;CELL("address",$C$20)&amp;":"&amp;CELL("address",$C$1026)),$G$9)</f>
        <v>0</v>
      </c>
      <c r="N49" s="423" cm="1">
        <f t="array" aca="1" ref="N49" ca="1">SUMIFS(INDIRECT($A49&amp;"!"&amp;CELL("address",Y$20)&amp;":"&amp;CELL("address",Y$1026)), INDIRECT($A49&amp;"!"&amp;CELL("address",$L$20)&amp;":"&amp;CELL("address",$L$1026)),$B49,INDIRECT($A49&amp;"!"&amp;CELL("address",$C$20)&amp;":"&amp;CELL("address",$C$1026)),$G$9)</f>
        <v>0</v>
      </c>
      <c r="O49" s="423" cm="1">
        <f t="array" aca="1" ref="O49" ca="1">SUMIFS(INDIRECT($A49&amp;"!"&amp;CELL("address",Z$20)&amp;":"&amp;CELL("address",Z$1026)), INDIRECT($A49&amp;"!"&amp;CELL("address",$L$20)&amp;":"&amp;CELL("address",$L$1026)),$B49,INDIRECT($A49&amp;"!"&amp;CELL("address",$C$20)&amp;":"&amp;CELL("address",$C$1026)),$G$9)</f>
        <v>0</v>
      </c>
      <c r="P49" s="423" cm="1">
        <f t="array" aca="1" ref="P49" ca="1">SUMIFS(INDIRECT($A49&amp;"!"&amp;CELL("address",AA$20)&amp;":"&amp;CELL("address",AA$1026)), INDIRECT($A49&amp;"!"&amp;CELL("address",$L$20)&amp;":"&amp;CELL("address",$L$1026)),$B49,INDIRECT($A49&amp;"!"&amp;CELL("address",$C$20)&amp;":"&amp;CELL("address",$C$1026)),$G$9)</f>
        <v>0</v>
      </c>
      <c r="Q49" s="424" cm="1">
        <f t="array" aca="1" ref="Q49" ca="1">SUMIFS(INDIRECT($A49&amp;"!"&amp;CELL("address",AB$20)&amp;":"&amp;CELL("address",AB$1026)), INDIRECT($A49&amp;"!"&amp;CELL("address",$L$20)&amp;":"&amp;CELL("address",$L$1026)),$B49,INDIRECT($A49&amp;"!"&amp;CELL("address",$C$20)&amp;":"&amp;CELL("address",$C$1026)),$G$9)</f>
        <v>0</v>
      </c>
      <c r="R49" s="425">
        <f t="shared" ca="1" si="4"/>
        <v>0</v>
      </c>
      <c r="S49" s="423" cm="1">
        <f t="array" aca="1" ref="S49" ca="1">SUMIFS(INDIRECT($A49&amp;"!"&amp;CELL("address",F$20)&amp;":"&amp;CELL("address",F$1026)), INDIRECT($A49&amp;"!"&amp;CELL("address",$L$20)&amp;":"&amp;CELL("address",$L$1026)),$B49,INDIRECT($A49&amp;"!"&amp;CELL("address",$C$20)&amp;":"&amp;CELL("address",$C$1026)),$G$9)-R49</f>
        <v>0</v>
      </c>
      <c r="T49" s="424">
        <f t="shared" ca="1" si="5"/>
        <v>0</v>
      </c>
      <c r="U49" s="286" t="s">
        <v>1073</v>
      </c>
      <c r="V49" s="287" t="s">
        <v>1103</v>
      </c>
    </row>
    <row r="50" spans="1:22" ht="15" customHeight="1" x14ac:dyDescent="0.25">
      <c r="A50" s="235" t="s">
        <v>120</v>
      </c>
      <c r="B50" s="90" t="s">
        <v>1107</v>
      </c>
      <c r="C50"/>
      <c r="D50" s="410" t="s">
        <v>1108</v>
      </c>
      <c r="E50" s="411" t="s">
        <v>332</v>
      </c>
      <c r="F50" s="422" cm="1">
        <f t="array" aca="1" ref="F50" ca="1">SUMIFS(INDIRECT($A50&amp;"!"&amp;CELL("address",Q$20)&amp;":"&amp;CELL("address",Q$1026)), INDIRECT($A50&amp;"!"&amp;CELL("address",$L$20)&amp;":"&amp;CELL("address",$L$1026)),$B50,INDIRECT($A50&amp;"!"&amp;CELL("address",$C$20)&amp;":"&amp;CELL("address",$C$1026)),$G$9)</f>
        <v>0</v>
      </c>
      <c r="G50" s="423" cm="1">
        <f t="array" aca="1" ref="G50" ca="1">SUMIFS(INDIRECT($A50&amp;"!"&amp;CELL("address",R$20)&amp;":"&amp;CELL("address",R$1026)), INDIRECT($A50&amp;"!"&amp;CELL("address",$L$20)&amp;":"&amp;CELL("address",$L$1026)),$B50,INDIRECT($A50&amp;"!"&amp;CELL("address",$C$20)&amp;":"&amp;CELL("address",$C$1026)),$G$9)</f>
        <v>0</v>
      </c>
      <c r="H50" s="423" cm="1">
        <f t="array" aca="1" ref="H50" ca="1">SUMIFS(INDIRECT($A50&amp;"!"&amp;CELL("address",S$20)&amp;":"&amp;CELL("address",S$1026)), INDIRECT($A50&amp;"!"&amp;CELL("address",$L$20)&amp;":"&amp;CELL("address",$L$1026)),$B50,INDIRECT($A50&amp;"!"&amp;CELL("address",$C$20)&amp;":"&amp;CELL("address",$C$1026)),$G$9)</f>
        <v>0</v>
      </c>
      <c r="I50" s="423" cm="1">
        <f t="array" aca="1" ref="I50" ca="1">SUMIFS(INDIRECT($A50&amp;"!"&amp;CELL("address",T$20)&amp;":"&amp;CELL("address",T$1026)), INDIRECT($A50&amp;"!"&amp;CELL("address",$L$20)&amp;":"&amp;CELL("address",$L$1026)),$B50,INDIRECT($A50&amp;"!"&amp;CELL("address",$C$20)&amp;":"&amp;CELL("address",$C$1026)),$G$9)</f>
        <v>0</v>
      </c>
      <c r="J50" s="423" cm="1">
        <f t="array" aca="1" ref="J50" ca="1">SUMIFS(INDIRECT($A50&amp;"!"&amp;CELL("address",U$20)&amp;":"&amp;CELL("address",U$1026)), INDIRECT($A50&amp;"!"&amp;CELL("address",$L$20)&amp;":"&amp;CELL("address",$L$1026)),$B50,INDIRECT($A50&amp;"!"&amp;CELL("address",$C$20)&amp;":"&amp;CELL("address",$C$1026)),$G$9)</f>
        <v>0</v>
      </c>
      <c r="K50" s="423" cm="1">
        <f t="array" aca="1" ref="K50" ca="1">SUMIFS(INDIRECT($A50&amp;"!"&amp;CELL("address",V$20)&amp;":"&amp;CELL("address",V$1026)), INDIRECT($A50&amp;"!"&amp;CELL("address",$L$20)&amp;":"&amp;CELL("address",$L$1026)),$B50,INDIRECT($A50&amp;"!"&amp;CELL("address",$C$20)&amp;":"&amp;CELL("address",$C$1026)),$G$9)</f>
        <v>0</v>
      </c>
      <c r="L50" s="423" cm="1">
        <f t="array" aca="1" ref="L50" ca="1">SUMIFS(INDIRECT($A50&amp;"!"&amp;CELL("address",W$20)&amp;":"&amp;CELL("address",W$1026)), INDIRECT($A50&amp;"!"&amp;CELL("address",$L$20)&amp;":"&amp;CELL("address",$L$1026)),$B50,INDIRECT($A50&amp;"!"&amp;CELL("address",$C$20)&amp;":"&amp;CELL("address",$C$1026)),$G$9)</f>
        <v>0</v>
      </c>
      <c r="M50" s="423" cm="1">
        <f t="array" aca="1" ref="M50" ca="1">SUMIFS(INDIRECT($A50&amp;"!"&amp;CELL("address",X$20)&amp;":"&amp;CELL("address",X$1026)), INDIRECT($A50&amp;"!"&amp;CELL("address",$L$20)&amp;":"&amp;CELL("address",$L$1026)),$B50,INDIRECT($A50&amp;"!"&amp;CELL("address",$C$20)&amp;":"&amp;CELL("address",$C$1026)),$G$9)</f>
        <v>0</v>
      </c>
      <c r="N50" s="423" cm="1">
        <f t="array" aca="1" ref="N50" ca="1">SUMIFS(INDIRECT($A50&amp;"!"&amp;CELL("address",Y$20)&amp;":"&amp;CELL("address",Y$1026)), INDIRECT($A50&amp;"!"&amp;CELL("address",$L$20)&amp;":"&amp;CELL("address",$L$1026)),$B50,INDIRECT($A50&amp;"!"&amp;CELL("address",$C$20)&amp;":"&amp;CELL("address",$C$1026)),$G$9)</f>
        <v>0</v>
      </c>
      <c r="O50" s="423" cm="1">
        <f t="array" aca="1" ref="O50" ca="1">SUMIFS(INDIRECT($A50&amp;"!"&amp;CELL("address",Z$20)&amp;":"&amp;CELL("address",Z$1026)), INDIRECT($A50&amp;"!"&amp;CELL("address",$L$20)&amp;":"&amp;CELL("address",$L$1026)),$B50,INDIRECT($A50&amp;"!"&amp;CELL("address",$C$20)&amp;":"&amp;CELL("address",$C$1026)),$G$9)</f>
        <v>0</v>
      </c>
      <c r="P50" s="423" cm="1">
        <f t="array" aca="1" ref="P50" ca="1">SUMIFS(INDIRECT($A50&amp;"!"&amp;CELL("address",AA$20)&amp;":"&amp;CELL("address",AA$1026)), INDIRECT($A50&amp;"!"&amp;CELL("address",$L$20)&amp;":"&amp;CELL("address",$L$1026)),$B50,INDIRECT($A50&amp;"!"&amp;CELL("address",$C$20)&amp;":"&amp;CELL("address",$C$1026)),$G$9)</f>
        <v>0</v>
      </c>
      <c r="Q50" s="424" cm="1">
        <f t="array" aca="1" ref="Q50" ca="1">SUMIFS(INDIRECT($A50&amp;"!"&amp;CELL("address",AB$20)&amp;":"&amp;CELL("address",AB$1026)), INDIRECT($A50&amp;"!"&amp;CELL("address",$L$20)&amp;":"&amp;CELL("address",$L$1026)),$B50,INDIRECT($A50&amp;"!"&amp;CELL("address",$C$20)&amp;":"&amp;CELL("address",$C$1026)),$G$9)</f>
        <v>0</v>
      </c>
      <c r="R50" s="425">
        <f t="shared" ca="1" si="4"/>
        <v>0</v>
      </c>
      <c r="S50" s="423" cm="1">
        <f t="array" aca="1" ref="S50" ca="1">SUMIFS(INDIRECT($A50&amp;"!"&amp;CELL("address",F$20)&amp;":"&amp;CELL("address",F$1026)), INDIRECT($A50&amp;"!"&amp;CELL("address",$L$20)&amp;":"&amp;CELL("address",$L$1026)),$B50,INDIRECT($A50&amp;"!"&amp;CELL("address",$C$20)&amp;":"&amp;CELL("address",$C$1026)),$G$9)-R50</f>
        <v>0</v>
      </c>
      <c r="T50" s="424">
        <f t="shared" ca="1" si="5"/>
        <v>0</v>
      </c>
      <c r="U50" s="286" t="s">
        <v>1073</v>
      </c>
      <c r="V50" s="287" t="s">
        <v>1103</v>
      </c>
    </row>
    <row r="51" spans="1:22" ht="15" customHeight="1" thickBot="1" x14ac:dyDescent="0.3">
      <c r="A51" s="236" t="s">
        <v>120</v>
      </c>
      <c r="B51" s="237" t="s">
        <v>1109</v>
      </c>
      <c r="C51"/>
      <c r="D51" s="410" t="s">
        <v>1110</v>
      </c>
      <c r="E51" s="411" t="s">
        <v>332</v>
      </c>
      <c r="F51" s="422" cm="1">
        <f t="array" aca="1" ref="F51" ca="1">SUMIFS(INDIRECT($A51&amp;"!"&amp;CELL("address",Q$20)&amp;":"&amp;CELL("address",Q$1026)), INDIRECT($A51&amp;"!"&amp;CELL("address",$L$20)&amp;":"&amp;CELL("address",$L$1026)),$B51,INDIRECT($A51&amp;"!"&amp;CELL("address",$C$20)&amp;":"&amp;CELL("address",$C$1026)),$G$9)</f>
        <v>0</v>
      </c>
      <c r="G51" s="423" cm="1">
        <f t="array" aca="1" ref="G51" ca="1">SUMIFS(INDIRECT($A51&amp;"!"&amp;CELL("address",R$20)&amp;":"&amp;CELL("address",R$1026)), INDIRECT($A51&amp;"!"&amp;CELL("address",$L$20)&amp;":"&amp;CELL("address",$L$1026)),$B51,INDIRECT($A51&amp;"!"&amp;CELL("address",$C$20)&amp;":"&amp;CELL("address",$C$1026)),$G$9)</f>
        <v>0</v>
      </c>
      <c r="H51" s="423" cm="1">
        <f t="array" aca="1" ref="H51" ca="1">SUMIFS(INDIRECT($A51&amp;"!"&amp;CELL("address",S$20)&amp;":"&amp;CELL("address",S$1026)), INDIRECT($A51&amp;"!"&amp;CELL("address",$L$20)&amp;":"&amp;CELL("address",$L$1026)),$B51,INDIRECT($A51&amp;"!"&amp;CELL("address",$C$20)&amp;":"&amp;CELL("address",$C$1026)),$G$9)</f>
        <v>0</v>
      </c>
      <c r="I51" s="423" cm="1">
        <f t="array" aca="1" ref="I51" ca="1">SUMIFS(INDIRECT($A51&amp;"!"&amp;CELL("address",T$20)&amp;":"&amp;CELL("address",T$1026)), INDIRECT($A51&amp;"!"&amp;CELL("address",$L$20)&amp;":"&amp;CELL("address",$L$1026)),$B51,INDIRECT($A51&amp;"!"&amp;CELL("address",$C$20)&amp;":"&amp;CELL("address",$C$1026)),$G$9)</f>
        <v>0</v>
      </c>
      <c r="J51" s="423" cm="1">
        <f t="array" aca="1" ref="J51" ca="1">SUMIFS(INDIRECT($A51&amp;"!"&amp;CELL("address",U$20)&amp;":"&amp;CELL("address",U$1026)), INDIRECT($A51&amp;"!"&amp;CELL("address",$L$20)&amp;":"&amp;CELL("address",$L$1026)),$B51,INDIRECT($A51&amp;"!"&amp;CELL("address",$C$20)&amp;":"&amp;CELL("address",$C$1026)),$G$9)</f>
        <v>0</v>
      </c>
      <c r="K51" s="423" cm="1">
        <f t="array" aca="1" ref="K51" ca="1">SUMIFS(INDIRECT($A51&amp;"!"&amp;CELL("address",V$20)&amp;":"&amp;CELL("address",V$1026)), INDIRECT($A51&amp;"!"&amp;CELL("address",$L$20)&amp;":"&amp;CELL("address",$L$1026)),$B51,INDIRECT($A51&amp;"!"&amp;CELL("address",$C$20)&amp;":"&amp;CELL("address",$C$1026)),$G$9)</f>
        <v>0</v>
      </c>
      <c r="L51" s="423" cm="1">
        <f t="array" aca="1" ref="L51" ca="1">SUMIFS(INDIRECT($A51&amp;"!"&amp;CELL("address",W$20)&amp;":"&amp;CELL("address",W$1026)), INDIRECT($A51&amp;"!"&amp;CELL("address",$L$20)&amp;":"&amp;CELL("address",$L$1026)),$B51,INDIRECT($A51&amp;"!"&amp;CELL("address",$C$20)&amp;":"&amp;CELL("address",$C$1026)),$G$9)</f>
        <v>0</v>
      </c>
      <c r="M51" s="423" cm="1">
        <f t="array" aca="1" ref="M51" ca="1">SUMIFS(INDIRECT($A51&amp;"!"&amp;CELL("address",X$20)&amp;":"&amp;CELL("address",X$1026)), INDIRECT($A51&amp;"!"&amp;CELL("address",$L$20)&amp;":"&amp;CELL("address",$L$1026)),$B51,INDIRECT($A51&amp;"!"&amp;CELL("address",$C$20)&amp;":"&amp;CELL("address",$C$1026)),$G$9)</f>
        <v>0</v>
      </c>
      <c r="N51" s="423" cm="1">
        <f t="array" aca="1" ref="N51" ca="1">SUMIFS(INDIRECT($A51&amp;"!"&amp;CELL("address",Y$20)&amp;":"&amp;CELL("address",Y$1026)), INDIRECT($A51&amp;"!"&amp;CELL("address",$L$20)&amp;":"&amp;CELL("address",$L$1026)),$B51,INDIRECT($A51&amp;"!"&amp;CELL("address",$C$20)&amp;":"&amp;CELL("address",$C$1026)),$G$9)</f>
        <v>0</v>
      </c>
      <c r="O51" s="423" cm="1">
        <f t="array" aca="1" ref="O51" ca="1">SUMIFS(INDIRECT($A51&amp;"!"&amp;CELL("address",Z$20)&amp;":"&amp;CELL("address",Z$1026)), INDIRECT($A51&amp;"!"&amp;CELL("address",$L$20)&amp;":"&amp;CELL("address",$L$1026)),$B51,INDIRECT($A51&amp;"!"&amp;CELL("address",$C$20)&amp;":"&amp;CELL("address",$C$1026)),$G$9)</f>
        <v>0</v>
      </c>
      <c r="P51" s="423" cm="1">
        <f t="array" aca="1" ref="P51" ca="1">SUMIFS(INDIRECT($A51&amp;"!"&amp;CELL("address",AA$20)&amp;":"&amp;CELL("address",AA$1026)), INDIRECT($A51&amp;"!"&amp;CELL("address",$L$20)&amp;":"&amp;CELL("address",$L$1026)),$B51,INDIRECT($A51&amp;"!"&amp;CELL("address",$C$20)&amp;":"&amp;CELL("address",$C$1026)),$G$9)</f>
        <v>0</v>
      </c>
      <c r="Q51" s="424" cm="1">
        <f t="array" aca="1" ref="Q51" ca="1">SUMIFS(INDIRECT($A51&amp;"!"&amp;CELL("address",AB$20)&amp;":"&amp;CELL("address",AB$1026)), INDIRECT($A51&amp;"!"&amp;CELL("address",$L$20)&amp;":"&amp;CELL("address",$L$1026)),$B51,INDIRECT($A51&amp;"!"&amp;CELL("address",$C$20)&amp;":"&amp;CELL("address",$C$1026)),$G$9)</f>
        <v>0</v>
      </c>
      <c r="R51" s="425">
        <f t="shared" ca="1" si="4"/>
        <v>0</v>
      </c>
      <c r="S51" s="423" cm="1">
        <f t="array" aca="1" ref="S51" ca="1">SUMIFS(INDIRECT($A51&amp;"!"&amp;CELL("address",F$20)&amp;":"&amp;CELL("address",F$1026)), INDIRECT($A51&amp;"!"&amp;CELL("address",$L$20)&amp;":"&amp;CELL("address",$L$1026)),$B51,INDIRECT($A51&amp;"!"&amp;CELL("address",$C$20)&amp;":"&amp;CELL("address",$C$1026)),$G$9)-R51</f>
        <v>0</v>
      </c>
      <c r="T51" s="424">
        <f t="shared" ca="1" si="5"/>
        <v>0</v>
      </c>
      <c r="U51" s="286" t="s">
        <v>1073</v>
      </c>
      <c r="V51" s="287" t="s">
        <v>1103</v>
      </c>
    </row>
    <row r="52" spans="1:22" ht="15" customHeight="1" x14ac:dyDescent="0.25">
      <c r="C52"/>
      <c r="D52" s="412"/>
      <c r="E52" s="413"/>
      <c r="F52" s="426"/>
      <c r="G52" s="423"/>
      <c r="H52" s="423"/>
      <c r="I52" s="423"/>
      <c r="J52" s="423"/>
      <c r="K52" s="423"/>
      <c r="L52" s="423"/>
      <c r="M52" s="423"/>
      <c r="N52" s="423"/>
      <c r="O52" s="423"/>
      <c r="P52" s="423"/>
      <c r="Q52" s="424"/>
      <c r="R52" s="425"/>
      <c r="S52" s="427"/>
      <c r="T52" s="428"/>
      <c r="V52" s="8"/>
    </row>
    <row r="53" spans="1:22" ht="15" customHeight="1" x14ac:dyDescent="0.25">
      <c r="A53" s="148" t="s">
        <v>4664</v>
      </c>
      <c r="B53" s="148" t="s">
        <v>530</v>
      </c>
      <c r="C53"/>
      <c r="D53" s="410" t="s">
        <v>1111</v>
      </c>
      <c r="E53" s="413" t="s">
        <v>487</v>
      </c>
      <c r="F53" s="429" cm="1">
        <f t="array" aca="1" ref="F53" ca="1">SUMIFS(INDIRECT($A53&amp;"!"&amp;CELL("address",Q$20)&amp;":"&amp;CELL("address",Q$1026)), INDIRECT($A53&amp;"!"&amp;CELL("address",$L$20)&amp;":"&amp;CELL("address",$L$1026)),$B53,INDIRECT($A53&amp;"!"&amp;CELL("address",$C$20)&amp;":"&amp;CELL("address",$C$1026)),$G$9)</f>
        <v>0</v>
      </c>
      <c r="G53" s="423" cm="1">
        <f t="array" aca="1" ref="G53" ca="1">SUMIFS(INDIRECT($A53&amp;"!"&amp;CELL("address",R$20)&amp;":"&amp;CELL("address",R$1026)), INDIRECT($A53&amp;"!"&amp;CELL("address",$L$20)&amp;":"&amp;CELL("address",$L$1026)),$B53,INDIRECT($A53&amp;"!"&amp;CELL("address",$C$20)&amp;":"&amp;CELL("address",$C$1026)),$G$9)</f>
        <v>0</v>
      </c>
      <c r="H53" s="423" cm="1">
        <f t="array" aca="1" ref="H53" ca="1">SUMIFS(INDIRECT($A53&amp;"!"&amp;CELL("address",S$20)&amp;":"&amp;CELL("address",S$1026)), INDIRECT($A53&amp;"!"&amp;CELL("address",$L$20)&amp;":"&amp;CELL("address",$L$1026)),$B53,INDIRECT($A53&amp;"!"&amp;CELL("address",$C$20)&amp;":"&amp;CELL("address",$C$1026)),$G$9)</f>
        <v>0</v>
      </c>
      <c r="I53" s="423" cm="1">
        <f t="array" aca="1" ref="I53" ca="1">SUMIFS(INDIRECT($A53&amp;"!"&amp;CELL("address",T$20)&amp;":"&amp;CELL("address",T$1026)), INDIRECT($A53&amp;"!"&amp;CELL("address",$L$20)&amp;":"&amp;CELL("address",$L$1026)),$B53,INDIRECT($A53&amp;"!"&amp;CELL("address",$C$20)&amp;":"&amp;CELL("address",$C$1026)),$G$9)</f>
        <v>0</v>
      </c>
      <c r="J53" s="423" cm="1">
        <f t="array" aca="1" ref="J53" ca="1">SUMIFS(INDIRECT($A53&amp;"!"&amp;CELL("address",U$20)&amp;":"&amp;CELL("address",U$1026)), INDIRECT($A53&amp;"!"&amp;CELL("address",$L$20)&amp;":"&amp;CELL("address",$L$1026)),$B53,INDIRECT($A53&amp;"!"&amp;CELL("address",$C$20)&amp;":"&amp;CELL("address",$C$1026)),$G$9)</f>
        <v>0</v>
      </c>
      <c r="K53" s="423" cm="1">
        <f t="array" aca="1" ref="K53" ca="1">SUMIFS(INDIRECT($A53&amp;"!"&amp;CELL("address",V$20)&amp;":"&amp;CELL("address",V$1026)), INDIRECT($A53&amp;"!"&amp;CELL("address",$L$20)&amp;":"&amp;CELL("address",$L$1026)),$B53,INDIRECT($A53&amp;"!"&amp;CELL("address",$C$20)&amp;":"&amp;CELL("address",$C$1026)),$G$9)</f>
        <v>0</v>
      </c>
      <c r="L53" s="423" cm="1">
        <f t="array" aca="1" ref="L53" ca="1">SUMIFS(INDIRECT($A53&amp;"!"&amp;CELL("address",W$20)&amp;":"&amp;CELL("address",W$1026)), INDIRECT($A53&amp;"!"&amp;CELL("address",$L$20)&amp;":"&amp;CELL("address",$L$1026)),$B53,INDIRECT($A53&amp;"!"&amp;CELL("address",$C$20)&amp;":"&amp;CELL("address",$C$1026)),$G$9)</f>
        <v>0</v>
      </c>
      <c r="M53" s="423" cm="1">
        <f t="array" aca="1" ref="M53" ca="1">SUMIFS(INDIRECT($A53&amp;"!"&amp;CELL("address",X$20)&amp;":"&amp;CELL("address",X$1026)), INDIRECT($A53&amp;"!"&amp;CELL("address",$L$20)&amp;":"&amp;CELL("address",$L$1026)),$B53,INDIRECT($A53&amp;"!"&amp;CELL("address",$C$20)&amp;":"&amp;CELL("address",$C$1026)),$G$9)</f>
        <v>0</v>
      </c>
      <c r="N53" s="423" cm="1">
        <f t="array" aca="1" ref="N53" ca="1">SUMIFS(INDIRECT($A53&amp;"!"&amp;CELL("address",Y$20)&amp;":"&amp;CELL("address",Y$1026)), INDIRECT($A53&amp;"!"&amp;CELL("address",$L$20)&amp;":"&amp;CELL("address",$L$1026)),$B53,INDIRECT($A53&amp;"!"&amp;CELL("address",$C$20)&amp;":"&amp;CELL("address",$C$1026)),$G$9)</f>
        <v>0</v>
      </c>
      <c r="O53" s="423" cm="1">
        <f t="array" aca="1" ref="O53" ca="1">SUMIFS(INDIRECT($A53&amp;"!"&amp;CELL("address",Z$20)&amp;":"&amp;CELL("address",Z$1026)), INDIRECT($A53&amp;"!"&amp;CELL("address",$L$20)&amp;":"&amp;CELL("address",$L$1026)),$B53,INDIRECT($A53&amp;"!"&amp;CELL("address",$C$20)&amp;":"&amp;CELL("address",$C$1026)),$G$9)</f>
        <v>0</v>
      </c>
      <c r="P53" s="423" cm="1">
        <f t="array" aca="1" ref="P53" ca="1">SUMIFS(INDIRECT($A53&amp;"!"&amp;CELL("address",AA$20)&amp;":"&amp;CELL("address",AA$1026)), INDIRECT($A53&amp;"!"&amp;CELL("address",$L$20)&amp;":"&amp;CELL("address",$L$1026)),$B53,INDIRECT($A53&amp;"!"&amp;CELL("address",$C$20)&amp;":"&amp;CELL("address",$C$1026)),$G$9)</f>
        <v>0</v>
      </c>
      <c r="Q53" s="424" cm="1">
        <f t="array" aca="1" ref="Q53" ca="1">SUMIFS(INDIRECT($A53&amp;"!"&amp;CELL("address",AB$20)&amp;":"&amp;CELL("address",AB$1026)), INDIRECT($A53&amp;"!"&amp;CELL("address",$L$20)&amp;":"&amp;CELL("address",$L$1026)),$B53,INDIRECT($A53&amp;"!"&amp;CELL("address",$C$20)&amp;":"&amp;CELL("address",$C$1026)),$G$9)</f>
        <v>0</v>
      </c>
      <c r="R53" s="425">
        <f t="shared" ca="1" si="4"/>
        <v>0</v>
      </c>
      <c r="S53" s="430" cm="1">
        <f t="array" aca="1" ref="S53" ca="1">SUMIFS(INDIRECT($A53&amp;"!"&amp;CELL("address",F$20)&amp;":"&amp;CELL("address",F$1026)), INDIRECT($A53&amp;"!"&amp;CELL("address",$L$20)&amp;":"&amp;CELL("address",$L$1026)),$B53,INDIRECT($A53&amp;"!"&amp;CELL("address",$C$20)&amp;":"&amp;CELL("address",$C$1026)),$G$9)-R53</f>
        <v>0</v>
      </c>
      <c r="T53" s="431">
        <f ca="1">S53+R53</f>
        <v>0</v>
      </c>
      <c r="U53" t="s">
        <v>1088</v>
      </c>
      <c r="V53" s="8" t="s">
        <v>1112</v>
      </c>
    </row>
    <row r="54" spans="1:22" ht="15" customHeight="1" x14ac:dyDescent="0.25">
      <c r="C54"/>
      <c r="D54" s="412"/>
      <c r="E54" s="413"/>
      <c r="F54" s="426"/>
      <c r="G54" s="423"/>
      <c r="H54" s="423"/>
      <c r="I54" s="423"/>
      <c r="J54" s="423"/>
      <c r="K54" s="423"/>
      <c r="L54" s="423"/>
      <c r="M54" s="423"/>
      <c r="N54" s="423"/>
      <c r="O54" s="423"/>
      <c r="P54" s="423"/>
      <c r="Q54" s="424"/>
      <c r="R54" s="425"/>
      <c r="S54" s="430"/>
      <c r="T54" s="431"/>
      <c r="V54" s="8"/>
    </row>
    <row r="55" spans="1:22" ht="15" customHeight="1" x14ac:dyDescent="0.25">
      <c r="A55" s="235" t="s">
        <v>26</v>
      </c>
      <c r="B55" s="90" t="s">
        <v>1113</v>
      </c>
      <c r="C55"/>
      <c r="D55" s="410" t="s">
        <v>1114</v>
      </c>
      <c r="E55" s="411" t="s">
        <v>513</v>
      </c>
      <c r="F55" s="429" cm="1">
        <f t="array" aca="1" ref="F55" ca="1">SUMIFS(INDIRECT($A55&amp;"!"&amp;CELL("address",Q$20)&amp;":"&amp;CELL("address",Q$1026)), INDIRECT($A55&amp;"!"&amp;CELL("address",$L$20)&amp;":"&amp;CELL("address",$L$1026)),$B55,INDIRECT($A55&amp;"!"&amp;CELL("address",$C$20)&amp;":"&amp;CELL("address",$C$1026)),$G$9)</f>
        <v>0</v>
      </c>
      <c r="G55" s="430" cm="1">
        <f t="array" aca="1" ref="G55" ca="1">SUMIFS(INDIRECT($A55&amp;"!"&amp;CELL("address",R$20)&amp;":"&amp;CELL("address",R$1026)), INDIRECT($A55&amp;"!"&amp;CELL("address",$L$20)&amp;":"&amp;CELL("address",$L$1026)),$B55,INDIRECT($A55&amp;"!"&amp;CELL("address",$C$20)&amp;":"&amp;CELL("address",$C$1026)),$G$9)</f>
        <v>0</v>
      </c>
      <c r="H55" s="430" cm="1">
        <f t="array" aca="1" ref="H55" ca="1">SUMIFS(INDIRECT($A55&amp;"!"&amp;CELL("address",S$20)&amp;":"&amp;CELL("address",S$1026)), INDIRECT($A55&amp;"!"&amp;CELL("address",$L$20)&amp;":"&amp;CELL("address",$L$1026)),$B55,INDIRECT($A55&amp;"!"&amp;CELL("address",$C$20)&amp;":"&amp;CELL("address",$C$1026)),$G$9)</f>
        <v>0</v>
      </c>
      <c r="I55" s="430" cm="1">
        <f t="array" aca="1" ref="I55" ca="1">SUMIFS(INDIRECT($A55&amp;"!"&amp;CELL("address",T$20)&amp;":"&amp;CELL("address",T$1026)), INDIRECT($A55&amp;"!"&amp;CELL("address",$L$20)&amp;":"&amp;CELL("address",$L$1026)),$B55,INDIRECT($A55&amp;"!"&amp;CELL("address",$C$20)&amp;":"&amp;CELL("address",$C$1026)),$G$9)</f>
        <v>0</v>
      </c>
      <c r="J55" s="430" cm="1">
        <f t="array" aca="1" ref="J55" ca="1">SUMIFS(INDIRECT($A55&amp;"!"&amp;CELL("address",U$20)&amp;":"&amp;CELL("address",U$1026)), INDIRECT($A55&amp;"!"&amp;CELL("address",$L$20)&amp;":"&amp;CELL("address",$L$1026)),$B55,INDIRECT($A55&amp;"!"&amp;CELL("address",$C$20)&amp;":"&amp;CELL("address",$C$1026)),$G$9)</f>
        <v>0</v>
      </c>
      <c r="K55" s="430" cm="1">
        <f t="array" aca="1" ref="K55" ca="1">SUMIFS(INDIRECT($A55&amp;"!"&amp;CELL("address",V$20)&amp;":"&amp;CELL("address",V$1026)), INDIRECT($A55&amp;"!"&amp;CELL("address",$L$20)&amp;":"&amp;CELL("address",$L$1026)),$B55,INDIRECT($A55&amp;"!"&amp;CELL("address",$C$20)&amp;":"&amp;CELL("address",$C$1026)),$G$9)</f>
        <v>0</v>
      </c>
      <c r="L55" s="430" cm="1">
        <f t="array" aca="1" ref="L55" ca="1">SUMIFS(INDIRECT($A55&amp;"!"&amp;CELL("address",W$20)&amp;":"&amp;CELL("address",W$1026)), INDIRECT($A55&amp;"!"&amp;CELL("address",$L$20)&amp;":"&amp;CELL("address",$L$1026)),$B55,INDIRECT($A55&amp;"!"&amp;CELL("address",$C$20)&amp;":"&amp;CELL("address",$C$1026)),$G$9)</f>
        <v>0</v>
      </c>
      <c r="M55" s="430" cm="1">
        <f t="array" aca="1" ref="M55" ca="1">SUMIFS(INDIRECT($A55&amp;"!"&amp;CELL("address",X$20)&amp;":"&amp;CELL("address",X$1026)), INDIRECT($A55&amp;"!"&amp;CELL("address",$L$20)&amp;":"&amp;CELL("address",$L$1026)),$B55,INDIRECT($A55&amp;"!"&amp;CELL("address",$C$20)&amp;":"&amp;CELL("address",$C$1026)),$G$9)</f>
        <v>0</v>
      </c>
      <c r="N55" s="430" cm="1">
        <f t="array" aca="1" ref="N55" ca="1">SUMIFS(INDIRECT($A55&amp;"!"&amp;CELL("address",Y$20)&amp;":"&amp;CELL("address",Y$1026)), INDIRECT($A55&amp;"!"&amp;CELL("address",$L$20)&amp;":"&amp;CELL("address",$L$1026)),$B55,INDIRECT($A55&amp;"!"&amp;CELL("address",$C$20)&amp;":"&amp;CELL("address",$C$1026)),$G$9)</f>
        <v>0</v>
      </c>
      <c r="O55" s="430" cm="1">
        <f t="array" aca="1" ref="O55" ca="1">SUMIFS(INDIRECT($A55&amp;"!"&amp;CELL("address",Z$20)&amp;":"&amp;CELL("address",Z$1026)), INDIRECT($A55&amp;"!"&amp;CELL("address",$L$20)&amp;":"&amp;CELL("address",$L$1026)),$B55,INDIRECT($A55&amp;"!"&amp;CELL("address",$C$20)&amp;":"&amp;CELL("address",$C$1026)),$G$9)</f>
        <v>0</v>
      </c>
      <c r="P55" s="430" cm="1">
        <f t="array" aca="1" ref="P55" ca="1">SUMIFS(INDIRECT($A55&amp;"!"&amp;CELL("address",AA$20)&amp;":"&amp;CELL("address",AA$1026)), INDIRECT($A55&amp;"!"&amp;CELL("address",$L$20)&amp;":"&amp;CELL("address",$L$1026)),$B55,INDIRECT($A55&amp;"!"&amp;CELL("address",$C$20)&amp;":"&amp;CELL("address",$C$1026)),$G$9)</f>
        <v>0</v>
      </c>
      <c r="Q55" s="431" cm="1">
        <f t="array" aca="1" ref="Q55" ca="1">SUMIFS(INDIRECT($A55&amp;"!"&amp;CELL("address",AB$20)&amp;":"&amp;CELL("address",AB$1026)), INDIRECT($A55&amp;"!"&amp;CELL("address",$L$20)&amp;":"&amp;CELL("address",$L$1026)),$B55,INDIRECT($A55&amp;"!"&amp;CELL("address",$C$20)&amp;":"&amp;CELL("address",$C$1026)),$G$9)</f>
        <v>0</v>
      </c>
      <c r="R55" s="425">
        <f t="shared" ca="1" si="4"/>
        <v>0</v>
      </c>
      <c r="S55" s="430" cm="1">
        <f t="array" aca="1" ref="S55" ca="1">SUMIFS(INDIRECT($A55&amp;"!"&amp;CELL("address",F$20)&amp;":"&amp;CELL("address",F$1026)), INDIRECT($A55&amp;"!"&amp;CELL("address",$L$20)&amp;":"&amp;CELL("address",$L$1026)),$B55,INDIRECT($A55&amp;"!"&amp;CELL("address",$C$20)&amp;":"&amp;CELL("address",$C$1026)),$G$9)-R55</f>
        <v>0</v>
      </c>
      <c r="T55" s="424">
        <f ca="1">S55+R55</f>
        <v>0</v>
      </c>
      <c r="U55" t="s">
        <v>1073</v>
      </c>
      <c r="V55" s="8" t="s">
        <v>927</v>
      </c>
    </row>
    <row r="56" spans="1:22" ht="15" customHeight="1" x14ac:dyDescent="0.25">
      <c r="A56" s="90" t="s">
        <v>935</v>
      </c>
      <c r="B56" s="90" t="s">
        <v>1115</v>
      </c>
      <c r="C56"/>
      <c r="D56" s="412" t="s">
        <v>1116</v>
      </c>
      <c r="E56" s="413" t="s">
        <v>332</v>
      </c>
      <c r="F56" s="429" cm="1">
        <f t="array" aca="1" ref="F56" ca="1">SUMIFS(INDIRECT($A56&amp;"!"&amp;CELL("address",Q$20)&amp;":"&amp;CELL("address",Q$1026)), INDIRECT($A56&amp;"!"&amp;CELL("address",$L$20)&amp;":"&amp;CELL("address",$L$1026)),$B56,INDIRECT($A56&amp;"!"&amp;CELL("address",$C$20)&amp;":"&amp;CELL("address",$C$1026)),$G$9)</f>
        <v>0</v>
      </c>
      <c r="G56" s="430" cm="1">
        <f t="array" aca="1" ref="G56" ca="1">SUMIFS(INDIRECT($A56&amp;"!"&amp;CELL("address",R$20)&amp;":"&amp;CELL("address",R$1026)), INDIRECT($A56&amp;"!"&amp;CELL("address",$L$20)&amp;":"&amp;CELL("address",$L$1026)),$B56,INDIRECT($A56&amp;"!"&amp;CELL("address",$C$20)&amp;":"&amp;CELL("address",$C$1026)),$G$9)</f>
        <v>0</v>
      </c>
      <c r="H56" s="430" cm="1">
        <f t="array" aca="1" ref="H56" ca="1">SUMIFS(INDIRECT($A56&amp;"!"&amp;CELL("address",S$20)&amp;":"&amp;CELL("address",S$1026)), INDIRECT($A56&amp;"!"&amp;CELL("address",$L$20)&amp;":"&amp;CELL("address",$L$1026)),$B56,INDIRECT($A56&amp;"!"&amp;CELL("address",$C$20)&amp;":"&amp;CELL("address",$C$1026)),$G$9)</f>
        <v>0</v>
      </c>
      <c r="I56" s="430" cm="1">
        <f t="array" aca="1" ref="I56" ca="1">SUMIFS(INDIRECT($A56&amp;"!"&amp;CELL("address",T$20)&amp;":"&amp;CELL("address",T$1026)), INDIRECT($A56&amp;"!"&amp;CELL("address",$L$20)&amp;":"&amp;CELL("address",$L$1026)),$B56,INDIRECT($A56&amp;"!"&amp;CELL("address",$C$20)&amp;":"&amp;CELL("address",$C$1026)),$G$9)</f>
        <v>0</v>
      </c>
      <c r="J56" s="430" cm="1">
        <f t="array" aca="1" ref="J56" ca="1">SUMIFS(INDIRECT($A56&amp;"!"&amp;CELL("address",U$20)&amp;":"&amp;CELL("address",U$1026)), INDIRECT($A56&amp;"!"&amp;CELL("address",$L$20)&amp;":"&amp;CELL("address",$L$1026)),$B56,INDIRECT($A56&amp;"!"&amp;CELL("address",$C$20)&amp;":"&amp;CELL("address",$C$1026)),$G$9)</f>
        <v>0</v>
      </c>
      <c r="K56" s="430" cm="1">
        <f t="array" aca="1" ref="K56" ca="1">SUMIFS(INDIRECT($A56&amp;"!"&amp;CELL("address",V$20)&amp;":"&amp;CELL("address",V$1026)), INDIRECT($A56&amp;"!"&amp;CELL("address",$L$20)&amp;":"&amp;CELL("address",$L$1026)),$B56,INDIRECT($A56&amp;"!"&amp;CELL("address",$C$20)&amp;":"&amp;CELL("address",$C$1026)),$G$9)</f>
        <v>0</v>
      </c>
      <c r="L56" s="430" cm="1">
        <f t="array" aca="1" ref="L56" ca="1">SUMIFS(INDIRECT($A56&amp;"!"&amp;CELL("address",W$20)&amp;":"&amp;CELL("address",W$1026)), INDIRECT($A56&amp;"!"&amp;CELL("address",$L$20)&amp;":"&amp;CELL("address",$L$1026)),$B56,INDIRECT($A56&amp;"!"&amp;CELL("address",$C$20)&amp;":"&amp;CELL("address",$C$1026)),$G$9)</f>
        <v>0</v>
      </c>
      <c r="M56" s="430" cm="1">
        <f t="array" aca="1" ref="M56" ca="1">SUMIFS(INDIRECT($A56&amp;"!"&amp;CELL("address",X$20)&amp;":"&amp;CELL("address",X$1026)), INDIRECT($A56&amp;"!"&amp;CELL("address",$L$20)&amp;":"&amp;CELL("address",$L$1026)),$B56,INDIRECT($A56&amp;"!"&amp;CELL("address",$C$20)&amp;":"&amp;CELL("address",$C$1026)),$G$9)</f>
        <v>0</v>
      </c>
      <c r="N56" s="430" cm="1">
        <f t="array" aca="1" ref="N56" ca="1">SUMIFS(INDIRECT($A56&amp;"!"&amp;CELL("address",Y$20)&amp;":"&amp;CELL("address",Y$1026)), INDIRECT($A56&amp;"!"&amp;CELL("address",$L$20)&amp;":"&amp;CELL("address",$L$1026)),$B56,INDIRECT($A56&amp;"!"&amp;CELL("address",$C$20)&amp;":"&amp;CELL("address",$C$1026)),$G$9)</f>
        <v>0</v>
      </c>
      <c r="O56" s="430" cm="1">
        <f t="array" aca="1" ref="O56" ca="1">SUMIFS(INDIRECT($A56&amp;"!"&amp;CELL("address",Z$20)&amp;":"&amp;CELL("address",Z$1026)), INDIRECT($A56&amp;"!"&amp;CELL("address",$L$20)&amp;":"&amp;CELL("address",$L$1026)),$B56,INDIRECT($A56&amp;"!"&amp;CELL("address",$C$20)&amp;":"&amp;CELL("address",$C$1026)),$G$9)</f>
        <v>0</v>
      </c>
      <c r="P56" s="430" cm="1">
        <f t="array" aca="1" ref="P56" ca="1">SUMIFS(INDIRECT($A56&amp;"!"&amp;CELL("address",AA$20)&amp;":"&amp;CELL("address",AA$1026)), INDIRECT($A56&amp;"!"&amp;CELL("address",$L$20)&amp;":"&amp;CELL("address",$L$1026)),$B56,INDIRECT($A56&amp;"!"&amp;CELL("address",$C$20)&amp;":"&amp;CELL("address",$C$1026)),$G$9)</f>
        <v>0</v>
      </c>
      <c r="Q56" s="431" cm="1">
        <f t="array" aca="1" ref="Q56" ca="1">SUMIFS(INDIRECT($A56&amp;"!"&amp;CELL("address",AB$20)&amp;":"&amp;CELL("address",AB$1026)), INDIRECT($A56&amp;"!"&amp;CELL("address",$L$20)&amp;":"&amp;CELL("address",$L$1026)),$B56,INDIRECT($A56&amp;"!"&amp;CELL("address",$C$20)&amp;":"&amp;CELL("address",$C$1026)),$G$9)</f>
        <v>0</v>
      </c>
      <c r="R56" s="425">
        <f t="shared" ca="1" si="4"/>
        <v>0</v>
      </c>
      <c r="S56" s="430" cm="1">
        <f t="array" aca="1" ref="S56" ca="1">SUMIFS(INDIRECT($A56&amp;"!"&amp;CELL("address",F$20)&amp;":"&amp;CELL("address",F$1026)), INDIRECT($A56&amp;"!"&amp;CELL("address",$L$20)&amp;":"&amp;CELL("address",$L$1026)),$B56,INDIRECT($A56&amp;"!"&amp;CELL("address",$C$20)&amp;":"&amp;CELL("address",$C$1026)),$G$9)-R56</f>
        <v>0</v>
      </c>
      <c r="T56" s="424">
        <f ca="1">S56+R56</f>
        <v>0</v>
      </c>
      <c r="U56" s="286" t="s">
        <v>1073</v>
      </c>
      <c r="V56" s="8" t="s">
        <v>1117</v>
      </c>
    </row>
    <row r="57" spans="1:22" ht="15" customHeight="1" x14ac:dyDescent="0.25">
      <c r="A57" s="90" t="s">
        <v>935</v>
      </c>
      <c r="B57" s="90" t="s">
        <v>1118</v>
      </c>
      <c r="C57"/>
      <c r="D57" s="412" t="s">
        <v>1119</v>
      </c>
      <c r="E57" s="413" t="s">
        <v>1120</v>
      </c>
      <c r="F57" s="429" cm="1">
        <f t="array" aca="1" ref="F57" ca="1">SUMIFS(INDIRECT($A57&amp;"!"&amp;CELL("address",Q$20)&amp;":"&amp;CELL("address",Q$1026)), INDIRECT($A57&amp;"!"&amp;CELL("address",$L$20)&amp;":"&amp;CELL("address",$L$1026)),$B57,INDIRECT($A57&amp;"!"&amp;CELL("address",$C$20)&amp;":"&amp;CELL("address",$C$1026)),$G$9)</f>
        <v>0</v>
      </c>
      <c r="G57" s="430" cm="1">
        <f t="array" aca="1" ref="G57" ca="1">SUMIFS(INDIRECT($A57&amp;"!"&amp;CELL("address",R$20)&amp;":"&amp;CELL("address",R$1026)), INDIRECT($A57&amp;"!"&amp;CELL("address",$L$20)&amp;":"&amp;CELL("address",$L$1026)),$B57,INDIRECT($A57&amp;"!"&amp;CELL("address",$C$20)&amp;":"&amp;CELL("address",$C$1026)),$G$9)</f>
        <v>0</v>
      </c>
      <c r="H57" s="430" cm="1">
        <f t="array" aca="1" ref="H57" ca="1">SUMIFS(INDIRECT($A57&amp;"!"&amp;CELL("address",S$20)&amp;":"&amp;CELL("address",S$1026)), INDIRECT($A57&amp;"!"&amp;CELL("address",$L$20)&amp;":"&amp;CELL("address",$L$1026)),$B57,INDIRECT($A57&amp;"!"&amp;CELL("address",$C$20)&amp;":"&amp;CELL("address",$C$1026)),$G$9)</f>
        <v>0</v>
      </c>
      <c r="I57" s="430" cm="1">
        <f t="array" aca="1" ref="I57" ca="1">SUMIFS(INDIRECT($A57&amp;"!"&amp;CELL("address",T$20)&amp;":"&amp;CELL("address",T$1026)), INDIRECT($A57&amp;"!"&amp;CELL("address",$L$20)&amp;":"&amp;CELL("address",$L$1026)),$B57,INDIRECT($A57&amp;"!"&amp;CELL("address",$C$20)&amp;":"&amp;CELL("address",$C$1026)),$G$9)</f>
        <v>0</v>
      </c>
      <c r="J57" s="430" cm="1">
        <f t="array" aca="1" ref="J57" ca="1">SUMIFS(INDIRECT($A57&amp;"!"&amp;CELL("address",U$20)&amp;":"&amp;CELL("address",U$1026)), INDIRECT($A57&amp;"!"&amp;CELL("address",$L$20)&amp;":"&amp;CELL("address",$L$1026)),$B57,INDIRECT($A57&amp;"!"&amp;CELL("address",$C$20)&amp;":"&amp;CELL("address",$C$1026)),$G$9)</f>
        <v>0</v>
      </c>
      <c r="K57" s="430" cm="1">
        <f t="array" aca="1" ref="K57" ca="1">SUMIFS(INDIRECT($A57&amp;"!"&amp;CELL("address",V$20)&amp;":"&amp;CELL("address",V$1026)), INDIRECT($A57&amp;"!"&amp;CELL("address",$L$20)&amp;":"&amp;CELL("address",$L$1026)),$B57,INDIRECT($A57&amp;"!"&amp;CELL("address",$C$20)&amp;":"&amp;CELL("address",$C$1026)),$G$9)</f>
        <v>0</v>
      </c>
      <c r="L57" s="430" cm="1">
        <f t="array" aca="1" ref="L57" ca="1">SUMIFS(INDIRECT($A57&amp;"!"&amp;CELL("address",W$20)&amp;":"&amp;CELL("address",W$1026)), INDIRECT($A57&amp;"!"&amp;CELL("address",$L$20)&amp;":"&amp;CELL("address",$L$1026)),$B57,INDIRECT($A57&amp;"!"&amp;CELL("address",$C$20)&amp;":"&amp;CELL("address",$C$1026)),$G$9)</f>
        <v>0</v>
      </c>
      <c r="M57" s="430" cm="1">
        <f t="array" aca="1" ref="M57" ca="1">SUMIFS(INDIRECT($A57&amp;"!"&amp;CELL("address",X$20)&amp;":"&amp;CELL("address",X$1026)), INDIRECT($A57&amp;"!"&amp;CELL("address",$L$20)&amp;":"&amp;CELL("address",$L$1026)),$B57,INDIRECT($A57&amp;"!"&amp;CELL("address",$C$20)&amp;":"&amp;CELL("address",$C$1026)),$G$9)</f>
        <v>0</v>
      </c>
      <c r="N57" s="430" cm="1">
        <f t="array" aca="1" ref="N57" ca="1">SUMIFS(INDIRECT($A57&amp;"!"&amp;CELL("address",Y$20)&amp;":"&amp;CELL("address",Y$1026)), INDIRECT($A57&amp;"!"&amp;CELL("address",$L$20)&amp;":"&amp;CELL("address",$L$1026)),$B57,INDIRECT($A57&amp;"!"&amp;CELL("address",$C$20)&amp;":"&amp;CELL("address",$C$1026)),$G$9)</f>
        <v>0</v>
      </c>
      <c r="O57" s="430" cm="1">
        <f t="array" aca="1" ref="O57" ca="1">SUMIFS(INDIRECT($A57&amp;"!"&amp;CELL("address",Z$20)&amp;":"&amp;CELL("address",Z$1026)), INDIRECT($A57&amp;"!"&amp;CELL("address",$L$20)&amp;":"&amp;CELL("address",$L$1026)),$B57,INDIRECT($A57&amp;"!"&amp;CELL("address",$C$20)&amp;":"&amp;CELL("address",$C$1026)),$G$9)</f>
        <v>0</v>
      </c>
      <c r="P57" s="430" cm="1">
        <f t="array" aca="1" ref="P57" ca="1">SUMIFS(INDIRECT($A57&amp;"!"&amp;CELL("address",AA$20)&amp;":"&amp;CELL("address",AA$1026)), INDIRECT($A57&amp;"!"&amp;CELL("address",$L$20)&amp;":"&amp;CELL("address",$L$1026)),$B57,INDIRECT($A57&amp;"!"&amp;CELL("address",$C$20)&amp;":"&amp;CELL("address",$C$1026)),$G$9)</f>
        <v>0</v>
      </c>
      <c r="Q57" s="431" cm="1">
        <f t="array" aca="1" ref="Q57" ca="1">SUMIFS(INDIRECT($A57&amp;"!"&amp;CELL("address",AB$20)&amp;":"&amp;CELL("address",AB$1026)), INDIRECT($A57&amp;"!"&amp;CELL("address",$L$20)&amp;":"&amp;CELL("address",$L$1026)),$B57,INDIRECT($A57&amp;"!"&amp;CELL("address",$C$20)&amp;":"&amp;CELL("address",$C$1026)),$G$9)</f>
        <v>0</v>
      </c>
      <c r="R57" s="425">
        <f t="shared" ca="1" si="4"/>
        <v>0</v>
      </c>
      <c r="S57" s="430" cm="1">
        <f t="array" aca="1" ref="S57" ca="1">SUMIFS(INDIRECT($A57&amp;"!"&amp;CELL("address",F$20)&amp;":"&amp;CELL("address",F$1026)), INDIRECT($A57&amp;"!"&amp;CELL("address",$L$20)&amp;":"&amp;CELL("address",$L$1026)),$B57,INDIRECT($A57&amp;"!"&amp;CELL("address",$C$20)&amp;":"&amp;CELL("address",$C$1026)),$G$9)-R57</f>
        <v>0</v>
      </c>
      <c r="T57" s="424">
        <f t="shared" ref="T57:T81" ca="1" si="7">S57+R57</f>
        <v>0</v>
      </c>
      <c r="U57" s="286" t="s">
        <v>1073</v>
      </c>
      <c r="V57" s="8" t="s">
        <v>925</v>
      </c>
    </row>
    <row r="58" spans="1:22" ht="15" customHeight="1" x14ac:dyDescent="0.25">
      <c r="A58" s="90" t="s">
        <v>26</v>
      </c>
      <c r="B58" s="90" t="s">
        <v>1121</v>
      </c>
      <c r="C58"/>
      <c r="D58" s="410" t="s">
        <v>1122</v>
      </c>
      <c r="E58" s="411" t="s">
        <v>417</v>
      </c>
      <c r="F58" s="429" cm="1">
        <f t="array" aca="1" ref="F58" ca="1">SUMIFS(INDIRECT($A58&amp;"!"&amp;CELL("address",Q$20)&amp;":"&amp;CELL("address",Q$1026)), INDIRECT($A58&amp;"!"&amp;CELL("address",$L$20)&amp;":"&amp;CELL("address",$L$1026)),$B58,INDIRECT($A58&amp;"!"&amp;CELL("address",$C$20)&amp;":"&amp;CELL("address",$C$1026)),$G$9)</f>
        <v>0</v>
      </c>
      <c r="G58" s="430" cm="1">
        <f t="array" aca="1" ref="G58" ca="1">SUMIFS(INDIRECT($A58&amp;"!"&amp;CELL("address",R$20)&amp;":"&amp;CELL("address",R$1026)), INDIRECT($A58&amp;"!"&amp;CELL("address",$L$20)&amp;":"&amp;CELL("address",$L$1026)),$B58,INDIRECT($A58&amp;"!"&amp;CELL("address",$C$20)&amp;":"&amp;CELL("address",$C$1026)),$G$9)</f>
        <v>0</v>
      </c>
      <c r="H58" s="430" cm="1">
        <f t="array" aca="1" ref="H58" ca="1">SUMIFS(INDIRECT($A58&amp;"!"&amp;CELL("address",S$20)&amp;":"&amp;CELL("address",S$1026)), INDIRECT($A58&amp;"!"&amp;CELL("address",$L$20)&amp;":"&amp;CELL("address",$L$1026)),$B58,INDIRECT($A58&amp;"!"&amp;CELL("address",$C$20)&amp;":"&amp;CELL("address",$C$1026)),$G$9)</f>
        <v>0</v>
      </c>
      <c r="I58" s="430" cm="1">
        <f t="array" aca="1" ref="I58" ca="1">SUMIFS(INDIRECT($A58&amp;"!"&amp;CELL("address",T$20)&amp;":"&amp;CELL("address",T$1026)), INDIRECT($A58&amp;"!"&amp;CELL("address",$L$20)&amp;":"&amp;CELL("address",$L$1026)),$B58,INDIRECT($A58&amp;"!"&amp;CELL("address",$C$20)&amp;":"&amp;CELL("address",$C$1026)),$G$9)</f>
        <v>0</v>
      </c>
      <c r="J58" s="430" cm="1">
        <f t="array" aca="1" ref="J58" ca="1">SUMIFS(INDIRECT($A58&amp;"!"&amp;CELL("address",U$20)&amp;":"&amp;CELL("address",U$1026)), INDIRECT($A58&amp;"!"&amp;CELL("address",$L$20)&amp;":"&amp;CELL("address",$L$1026)),$B58,INDIRECT($A58&amp;"!"&amp;CELL("address",$C$20)&amp;":"&amp;CELL("address",$C$1026)),$G$9)</f>
        <v>0</v>
      </c>
      <c r="K58" s="430" cm="1">
        <f t="array" aca="1" ref="K58" ca="1">SUMIFS(INDIRECT($A58&amp;"!"&amp;CELL("address",V$20)&amp;":"&amp;CELL("address",V$1026)), INDIRECT($A58&amp;"!"&amp;CELL("address",$L$20)&amp;":"&amp;CELL("address",$L$1026)),$B58,INDIRECT($A58&amp;"!"&amp;CELL("address",$C$20)&amp;":"&amp;CELL("address",$C$1026)),$G$9)</f>
        <v>0</v>
      </c>
      <c r="L58" s="430" cm="1">
        <f t="array" aca="1" ref="L58" ca="1">SUMIFS(INDIRECT($A58&amp;"!"&amp;CELL("address",W$20)&amp;":"&amp;CELL("address",W$1026)), INDIRECT($A58&amp;"!"&amp;CELL("address",$L$20)&amp;":"&amp;CELL("address",$L$1026)),$B58,INDIRECT($A58&amp;"!"&amp;CELL("address",$C$20)&amp;":"&amp;CELL("address",$C$1026)),$G$9)</f>
        <v>0</v>
      </c>
      <c r="M58" s="430" cm="1">
        <f t="array" aca="1" ref="M58" ca="1">SUMIFS(INDIRECT($A58&amp;"!"&amp;CELL("address",X$20)&amp;":"&amp;CELL("address",X$1026)), INDIRECT($A58&amp;"!"&amp;CELL("address",$L$20)&amp;":"&amp;CELL("address",$L$1026)),$B58,INDIRECT($A58&amp;"!"&amp;CELL("address",$C$20)&amp;":"&amp;CELL("address",$C$1026)),$G$9)</f>
        <v>0</v>
      </c>
      <c r="N58" s="430" cm="1">
        <f t="array" aca="1" ref="N58" ca="1">SUMIFS(INDIRECT($A58&amp;"!"&amp;CELL("address",Y$20)&amp;":"&amp;CELL("address",Y$1026)), INDIRECT($A58&amp;"!"&amp;CELL("address",$L$20)&amp;":"&amp;CELL("address",$L$1026)),$B58,INDIRECT($A58&amp;"!"&amp;CELL("address",$C$20)&amp;":"&amp;CELL("address",$C$1026)),$G$9)</f>
        <v>0</v>
      </c>
      <c r="O58" s="430" cm="1">
        <f t="array" aca="1" ref="O58" ca="1">SUMIFS(INDIRECT($A58&amp;"!"&amp;CELL("address",Z$20)&amp;":"&amp;CELL("address",Z$1026)), INDIRECT($A58&amp;"!"&amp;CELL("address",$L$20)&amp;":"&amp;CELL("address",$L$1026)),$B58,INDIRECT($A58&amp;"!"&amp;CELL("address",$C$20)&amp;":"&amp;CELL("address",$C$1026)),$G$9)</f>
        <v>0</v>
      </c>
      <c r="P58" s="430" cm="1">
        <f t="array" aca="1" ref="P58" ca="1">SUMIFS(INDIRECT($A58&amp;"!"&amp;CELL("address",AA$20)&amp;":"&amp;CELL("address",AA$1026)), INDIRECT($A58&amp;"!"&amp;CELL("address",$L$20)&amp;":"&amp;CELL("address",$L$1026)),$B58,INDIRECT($A58&amp;"!"&amp;CELL("address",$C$20)&amp;":"&amp;CELL("address",$C$1026)),$G$9)</f>
        <v>0</v>
      </c>
      <c r="Q58" s="431" cm="1">
        <f t="array" aca="1" ref="Q58" ca="1">SUMIFS(INDIRECT($A58&amp;"!"&amp;CELL("address",AB$20)&amp;":"&amp;CELL("address",AB$1026)), INDIRECT($A58&amp;"!"&amp;CELL("address",$L$20)&amp;":"&amp;CELL("address",$L$1026)),$B58,INDIRECT($A58&amp;"!"&amp;CELL("address",$C$20)&amp;":"&amp;CELL("address",$C$1026)),$G$9)</f>
        <v>0</v>
      </c>
      <c r="R58" s="425">
        <f t="shared" ca="1" si="4"/>
        <v>0</v>
      </c>
      <c r="S58" s="430" cm="1">
        <f t="array" aca="1" ref="S58" ca="1">SUMIFS(INDIRECT($A58&amp;"!"&amp;CELL("address",F$20)&amp;":"&amp;CELL("address",F$1026)), INDIRECT($A58&amp;"!"&amp;CELL("address",$L$20)&amp;":"&amp;CELL("address",$L$1026)),$B58,INDIRECT($A58&amp;"!"&amp;CELL("address",$C$20)&amp;":"&amp;CELL("address",$C$1026)),$G$9)-R58</f>
        <v>0</v>
      </c>
      <c r="T58" s="424">
        <f t="shared" ca="1" si="7"/>
        <v>0</v>
      </c>
      <c r="U58" s="286" t="s">
        <v>1088</v>
      </c>
      <c r="V58" s="287" t="s">
        <v>1123</v>
      </c>
    </row>
    <row r="59" spans="1:22" ht="15" customHeight="1" x14ac:dyDescent="0.25">
      <c r="A59" s="90" t="s">
        <v>26</v>
      </c>
      <c r="B59" s="90" t="s">
        <v>275</v>
      </c>
      <c r="C59"/>
      <c r="D59" s="410" t="s">
        <v>1124</v>
      </c>
      <c r="E59" s="411" t="s">
        <v>417</v>
      </c>
      <c r="F59" s="429" cm="1">
        <f t="array" aca="1" ref="F59" ca="1">SUMIFS(INDIRECT($A59&amp;"!"&amp;CELL("address",Q$20)&amp;":"&amp;CELL("address",Q$1026)), INDIRECT($A59&amp;"!"&amp;CELL("address",$L$20)&amp;":"&amp;CELL("address",$L$1026)),$B59,INDIRECT($A59&amp;"!"&amp;CELL("address",$C$20)&amp;":"&amp;CELL("address",$C$1026)),$G$9)</f>
        <v>0</v>
      </c>
      <c r="G59" s="430" cm="1">
        <f t="array" aca="1" ref="G59" ca="1">SUMIFS(INDIRECT($A59&amp;"!"&amp;CELL("address",R$20)&amp;":"&amp;CELL("address",R$1026)), INDIRECT($A59&amp;"!"&amp;CELL("address",$L$20)&amp;":"&amp;CELL("address",$L$1026)),$B59,INDIRECT($A59&amp;"!"&amp;CELL("address",$C$20)&amp;":"&amp;CELL("address",$C$1026)),$G$9)</f>
        <v>0</v>
      </c>
      <c r="H59" s="430" cm="1">
        <f t="array" aca="1" ref="H59" ca="1">SUMIFS(INDIRECT($A59&amp;"!"&amp;CELL("address",S$20)&amp;":"&amp;CELL("address",S$1026)), INDIRECT($A59&amp;"!"&amp;CELL("address",$L$20)&amp;":"&amp;CELL("address",$L$1026)),$B59,INDIRECT($A59&amp;"!"&amp;CELL("address",$C$20)&amp;":"&amp;CELL("address",$C$1026)),$G$9)</f>
        <v>0</v>
      </c>
      <c r="I59" s="430" cm="1">
        <f t="array" aca="1" ref="I59" ca="1">SUMIFS(INDIRECT($A59&amp;"!"&amp;CELL("address",T$20)&amp;":"&amp;CELL("address",T$1026)), INDIRECT($A59&amp;"!"&amp;CELL("address",$L$20)&amp;":"&amp;CELL("address",$L$1026)),$B59,INDIRECT($A59&amp;"!"&amp;CELL("address",$C$20)&amp;":"&amp;CELL("address",$C$1026)),$G$9)</f>
        <v>0</v>
      </c>
      <c r="J59" s="430" cm="1">
        <f t="array" aca="1" ref="J59" ca="1">SUMIFS(INDIRECT($A59&amp;"!"&amp;CELL("address",U$20)&amp;":"&amp;CELL("address",U$1026)), INDIRECT($A59&amp;"!"&amp;CELL("address",$L$20)&amp;":"&amp;CELL("address",$L$1026)),$B59,INDIRECT($A59&amp;"!"&amp;CELL("address",$C$20)&amp;":"&amp;CELL("address",$C$1026)),$G$9)</f>
        <v>0</v>
      </c>
      <c r="K59" s="430" cm="1">
        <f t="array" aca="1" ref="K59" ca="1">SUMIFS(INDIRECT($A59&amp;"!"&amp;CELL("address",V$20)&amp;":"&amp;CELL("address",V$1026)), INDIRECT($A59&amp;"!"&amp;CELL("address",$L$20)&amp;":"&amp;CELL("address",$L$1026)),$B59,INDIRECT($A59&amp;"!"&amp;CELL("address",$C$20)&amp;":"&amp;CELL("address",$C$1026)),$G$9)</f>
        <v>0</v>
      </c>
      <c r="L59" s="430" cm="1">
        <f t="array" aca="1" ref="L59" ca="1">SUMIFS(INDIRECT($A59&amp;"!"&amp;CELL("address",W$20)&amp;":"&amp;CELL("address",W$1026)), INDIRECT($A59&amp;"!"&amp;CELL("address",$L$20)&amp;":"&amp;CELL("address",$L$1026)),$B59,INDIRECT($A59&amp;"!"&amp;CELL("address",$C$20)&amp;":"&amp;CELL("address",$C$1026)),$G$9)</f>
        <v>0</v>
      </c>
      <c r="M59" s="430" cm="1">
        <f t="array" aca="1" ref="M59" ca="1">SUMIFS(INDIRECT($A59&amp;"!"&amp;CELL("address",X$20)&amp;":"&amp;CELL("address",X$1026)), INDIRECT($A59&amp;"!"&amp;CELL("address",$L$20)&amp;":"&amp;CELL("address",$L$1026)),$B59,INDIRECT($A59&amp;"!"&amp;CELL("address",$C$20)&amp;":"&amp;CELL("address",$C$1026)),$G$9)</f>
        <v>0</v>
      </c>
      <c r="N59" s="430" cm="1">
        <f t="array" aca="1" ref="N59" ca="1">SUMIFS(INDIRECT($A59&amp;"!"&amp;CELL("address",Y$20)&amp;":"&amp;CELL("address",Y$1026)), INDIRECT($A59&amp;"!"&amp;CELL("address",$L$20)&amp;":"&amp;CELL("address",$L$1026)),$B59,INDIRECT($A59&amp;"!"&amp;CELL("address",$C$20)&amp;":"&amp;CELL("address",$C$1026)),$G$9)</f>
        <v>0</v>
      </c>
      <c r="O59" s="430" cm="1">
        <f t="array" aca="1" ref="O59" ca="1">SUMIFS(INDIRECT($A59&amp;"!"&amp;CELL("address",Z$20)&amp;":"&amp;CELL("address",Z$1026)), INDIRECT($A59&amp;"!"&amp;CELL("address",$L$20)&amp;":"&amp;CELL("address",$L$1026)),$B59,INDIRECT($A59&amp;"!"&amp;CELL("address",$C$20)&amp;":"&amp;CELL("address",$C$1026)),$G$9)</f>
        <v>0</v>
      </c>
      <c r="P59" s="430" cm="1">
        <f t="array" aca="1" ref="P59" ca="1">SUMIFS(INDIRECT($A59&amp;"!"&amp;CELL("address",AA$20)&amp;":"&amp;CELL("address",AA$1026)), INDIRECT($A59&amp;"!"&amp;CELL("address",$L$20)&amp;":"&amp;CELL("address",$L$1026)),$B59,INDIRECT($A59&amp;"!"&amp;CELL("address",$C$20)&amp;":"&amp;CELL("address",$C$1026)),$G$9)</f>
        <v>0</v>
      </c>
      <c r="Q59" s="431" cm="1">
        <f t="array" aca="1" ref="Q59" ca="1">SUMIFS(INDIRECT($A59&amp;"!"&amp;CELL("address",AB$20)&amp;":"&amp;CELL("address",AB$1026)), INDIRECT($A59&amp;"!"&amp;CELL("address",$L$20)&amp;":"&amp;CELL("address",$L$1026)),$B59,INDIRECT($A59&amp;"!"&amp;CELL("address",$C$20)&amp;":"&amp;CELL("address",$C$1026)),$G$9)</f>
        <v>0</v>
      </c>
      <c r="R59" s="425">
        <f t="shared" ca="1" si="4"/>
        <v>0</v>
      </c>
      <c r="S59" s="430" cm="1">
        <f t="array" aca="1" ref="S59" ca="1">SUMIFS(INDIRECT($A59&amp;"!"&amp;CELL("address",F$20)&amp;":"&amp;CELL("address",F$1026)), INDIRECT($A59&amp;"!"&amp;CELL("address",$L$20)&amp;":"&amp;CELL("address",$L$1026)),$B59,INDIRECT($A59&amp;"!"&amp;CELL("address",$C$20)&amp;":"&amp;CELL("address",$C$1026)),$G$9)-R59</f>
        <v>0</v>
      </c>
      <c r="T59" s="424">
        <f t="shared" ca="1" si="7"/>
        <v>0</v>
      </c>
      <c r="U59" s="286" t="s">
        <v>1088</v>
      </c>
      <c r="V59" s="287" t="s">
        <v>1123</v>
      </c>
    </row>
    <row r="60" spans="1:22" ht="15" customHeight="1" x14ac:dyDescent="0.25">
      <c r="A60" s="235" t="s">
        <v>26</v>
      </c>
      <c r="B60" s="90" t="s">
        <v>1125</v>
      </c>
      <c r="C60"/>
      <c r="D60" s="410" t="s">
        <v>1126</v>
      </c>
      <c r="E60" s="411" t="s">
        <v>332</v>
      </c>
      <c r="F60" s="429" cm="1">
        <f t="array" aca="1" ref="F60" ca="1">SUMIFS(INDIRECT($A60&amp;"!"&amp;CELL("address",Q$20)&amp;":"&amp;CELL("address",Q$1026)), INDIRECT($A60&amp;"!"&amp;CELL("address",$L$20)&amp;":"&amp;CELL("address",$L$1026)),$B60,INDIRECT($A60&amp;"!"&amp;CELL("address",$C$20)&amp;":"&amp;CELL("address",$C$1026)),$G$9)</f>
        <v>0</v>
      </c>
      <c r="G60" s="430" cm="1">
        <f t="array" aca="1" ref="G60" ca="1">SUMIFS(INDIRECT($A60&amp;"!"&amp;CELL("address",R$20)&amp;":"&amp;CELL("address",R$1026)), INDIRECT($A60&amp;"!"&amp;CELL("address",$L$20)&amp;":"&amp;CELL("address",$L$1026)),$B60,INDIRECT($A60&amp;"!"&amp;CELL("address",$C$20)&amp;":"&amp;CELL("address",$C$1026)),$G$9)</f>
        <v>0</v>
      </c>
      <c r="H60" s="430" cm="1">
        <f t="array" aca="1" ref="H60" ca="1">SUMIFS(INDIRECT($A60&amp;"!"&amp;CELL("address",S$20)&amp;":"&amp;CELL("address",S$1026)), INDIRECT($A60&amp;"!"&amp;CELL("address",$L$20)&amp;":"&amp;CELL("address",$L$1026)),$B60,INDIRECT($A60&amp;"!"&amp;CELL("address",$C$20)&amp;":"&amp;CELL("address",$C$1026)),$G$9)</f>
        <v>0</v>
      </c>
      <c r="I60" s="430" cm="1">
        <f t="array" aca="1" ref="I60" ca="1">SUMIFS(INDIRECT($A60&amp;"!"&amp;CELL("address",T$20)&amp;":"&amp;CELL("address",T$1026)), INDIRECT($A60&amp;"!"&amp;CELL("address",$L$20)&amp;":"&amp;CELL("address",$L$1026)),$B60,INDIRECT($A60&amp;"!"&amp;CELL("address",$C$20)&amp;":"&amp;CELL("address",$C$1026)),$G$9)</f>
        <v>0</v>
      </c>
      <c r="J60" s="430" cm="1">
        <f t="array" aca="1" ref="J60" ca="1">SUMIFS(INDIRECT($A60&amp;"!"&amp;CELL("address",U$20)&amp;":"&amp;CELL("address",U$1026)), INDIRECT($A60&amp;"!"&amp;CELL("address",$L$20)&amp;":"&amp;CELL("address",$L$1026)),$B60,INDIRECT($A60&amp;"!"&amp;CELL("address",$C$20)&amp;":"&amp;CELL("address",$C$1026)),$G$9)</f>
        <v>0</v>
      </c>
      <c r="K60" s="430" cm="1">
        <f t="array" aca="1" ref="K60" ca="1">SUMIFS(INDIRECT($A60&amp;"!"&amp;CELL("address",V$20)&amp;":"&amp;CELL("address",V$1026)), INDIRECT($A60&amp;"!"&amp;CELL("address",$L$20)&amp;":"&amp;CELL("address",$L$1026)),$B60,INDIRECT($A60&amp;"!"&amp;CELL("address",$C$20)&amp;":"&amp;CELL("address",$C$1026)),$G$9)</f>
        <v>0</v>
      </c>
      <c r="L60" s="430" cm="1">
        <f t="array" aca="1" ref="L60" ca="1">SUMIFS(INDIRECT($A60&amp;"!"&amp;CELL("address",W$20)&amp;":"&amp;CELL("address",W$1026)), INDIRECT($A60&amp;"!"&amp;CELL("address",$L$20)&amp;":"&amp;CELL("address",$L$1026)),$B60,INDIRECT($A60&amp;"!"&amp;CELL("address",$C$20)&amp;":"&amp;CELL("address",$C$1026)),$G$9)</f>
        <v>0</v>
      </c>
      <c r="M60" s="430" cm="1">
        <f t="array" aca="1" ref="M60" ca="1">SUMIFS(INDIRECT($A60&amp;"!"&amp;CELL("address",X$20)&amp;":"&amp;CELL("address",X$1026)), INDIRECT($A60&amp;"!"&amp;CELL("address",$L$20)&amp;":"&amp;CELL("address",$L$1026)),$B60,INDIRECT($A60&amp;"!"&amp;CELL("address",$C$20)&amp;":"&amp;CELL("address",$C$1026)),$G$9)</f>
        <v>0</v>
      </c>
      <c r="N60" s="430" cm="1">
        <f t="array" aca="1" ref="N60" ca="1">SUMIFS(INDIRECT($A60&amp;"!"&amp;CELL("address",Y$20)&amp;":"&amp;CELL("address",Y$1026)), INDIRECT($A60&amp;"!"&amp;CELL("address",$L$20)&amp;":"&amp;CELL("address",$L$1026)),$B60,INDIRECT($A60&amp;"!"&amp;CELL("address",$C$20)&amp;":"&amp;CELL("address",$C$1026)),$G$9)</f>
        <v>0</v>
      </c>
      <c r="O60" s="430" cm="1">
        <f t="array" aca="1" ref="O60" ca="1">SUMIFS(INDIRECT($A60&amp;"!"&amp;CELL("address",Z$20)&amp;":"&amp;CELL("address",Z$1026)), INDIRECT($A60&amp;"!"&amp;CELL("address",$L$20)&amp;":"&amp;CELL("address",$L$1026)),$B60,INDIRECT($A60&amp;"!"&amp;CELL("address",$C$20)&amp;":"&amp;CELL("address",$C$1026)),$G$9)</f>
        <v>0</v>
      </c>
      <c r="P60" s="430" cm="1">
        <f t="array" aca="1" ref="P60" ca="1">SUMIFS(INDIRECT($A60&amp;"!"&amp;CELL("address",AA$20)&amp;":"&amp;CELL("address",AA$1026)), INDIRECT($A60&amp;"!"&amp;CELL("address",$L$20)&amp;":"&amp;CELL("address",$L$1026)),$B60,INDIRECT($A60&amp;"!"&amp;CELL("address",$C$20)&amp;":"&amp;CELL("address",$C$1026)),$G$9)</f>
        <v>0</v>
      </c>
      <c r="Q60" s="431" cm="1">
        <f t="array" aca="1" ref="Q60" ca="1">SUMIFS(INDIRECT($A60&amp;"!"&amp;CELL("address",AB$20)&amp;":"&amp;CELL("address",AB$1026)), INDIRECT($A60&amp;"!"&amp;CELL("address",$L$20)&amp;":"&amp;CELL("address",$L$1026)),$B60,INDIRECT($A60&amp;"!"&amp;CELL("address",$C$20)&amp;":"&amp;CELL("address",$C$1026)),$G$9)</f>
        <v>0</v>
      </c>
      <c r="R60" s="425">
        <f t="shared" ca="1" si="4"/>
        <v>0</v>
      </c>
      <c r="S60" s="430" cm="1">
        <f t="array" aca="1" ref="S60" ca="1">SUMIFS(INDIRECT($A60&amp;"!"&amp;CELL("address",F$20)&amp;":"&amp;CELL("address",F$1026)), INDIRECT($A60&amp;"!"&amp;CELL("address",$L$20)&amp;":"&amp;CELL("address",$L$1026)),$B60,INDIRECT($A60&amp;"!"&amp;CELL("address",$C$20)&amp;":"&amp;CELL("address",$C$1026)),$G$9)-R60</f>
        <v>0</v>
      </c>
      <c r="T60" s="424">
        <f t="shared" ca="1" si="7"/>
        <v>0</v>
      </c>
      <c r="U60" s="286" t="s">
        <v>1088</v>
      </c>
      <c r="V60" s="287" t="s">
        <v>1123</v>
      </c>
    </row>
    <row r="61" spans="1:22" ht="15" customHeight="1" x14ac:dyDescent="0.25">
      <c r="A61" s="235" t="s">
        <v>26</v>
      </c>
      <c r="B61" s="90" t="s">
        <v>1127</v>
      </c>
      <c r="C61"/>
      <c r="D61" s="410" t="s">
        <v>1128</v>
      </c>
      <c r="E61" s="411" t="s">
        <v>406</v>
      </c>
      <c r="F61" s="429" cm="1">
        <f t="array" aca="1" ref="F61" ca="1">SUMIFS(INDIRECT($A61&amp;"!"&amp;CELL("address",Q$20)&amp;":"&amp;CELL("address",Q$1026)), INDIRECT($A61&amp;"!"&amp;CELL("address",$L$20)&amp;":"&amp;CELL("address",$L$1026)),$B61,INDIRECT($A61&amp;"!"&amp;CELL("address",$C$20)&amp;":"&amp;CELL("address",$C$1026)),$G$9)</f>
        <v>0</v>
      </c>
      <c r="G61" s="430" cm="1">
        <f t="array" aca="1" ref="G61" ca="1">SUMIFS(INDIRECT($A61&amp;"!"&amp;CELL("address",R$20)&amp;":"&amp;CELL("address",R$1026)), INDIRECT($A61&amp;"!"&amp;CELL("address",$L$20)&amp;":"&amp;CELL("address",$L$1026)),$B61,INDIRECT($A61&amp;"!"&amp;CELL("address",$C$20)&amp;":"&amp;CELL("address",$C$1026)),$G$9)</f>
        <v>0</v>
      </c>
      <c r="H61" s="430" cm="1">
        <f t="array" aca="1" ref="H61" ca="1">SUMIFS(INDIRECT($A61&amp;"!"&amp;CELL("address",S$20)&amp;":"&amp;CELL("address",S$1026)), INDIRECT($A61&amp;"!"&amp;CELL("address",$L$20)&amp;":"&amp;CELL("address",$L$1026)),$B61,INDIRECT($A61&amp;"!"&amp;CELL("address",$C$20)&amp;":"&amp;CELL("address",$C$1026)),$G$9)</f>
        <v>0</v>
      </c>
      <c r="I61" s="430" cm="1">
        <f t="array" aca="1" ref="I61" ca="1">SUMIFS(INDIRECT($A61&amp;"!"&amp;CELL("address",T$20)&amp;":"&amp;CELL("address",T$1026)), INDIRECT($A61&amp;"!"&amp;CELL("address",$L$20)&amp;":"&amp;CELL("address",$L$1026)),$B61,INDIRECT($A61&amp;"!"&amp;CELL("address",$C$20)&amp;":"&amp;CELL("address",$C$1026)),$G$9)</f>
        <v>0</v>
      </c>
      <c r="J61" s="430" cm="1">
        <f t="array" aca="1" ref="J61" ca="1">SUMIFS(INDIRECT($A61&amp;"!"&amp;CELL("address",U$20)&amp;":"&amp;CELL("address",U$1026)), INDIRECT($A61&amp;"!"&amp;CELL("address",$L$20)&amp;":"&amp;CELL("address",$L$1026)),$B61,INDIRECT($A61&amp;"!"&amp;CELL("address",$C$20)&amp;":"&amp;CELL("address",$C$1026)),$G$9)</f>
        <v>0</v>
      </c>
      <c r="K61" s="430" cm="1">
        <f t="array" aca="1" ref="K61" ca="1">SUMIFS(INDIRECT($A61&amp;"!"&amp;CELL("address",V$20)&amp;":"&amp;CELL("address",V$1026)), INDIRECT($A61&amp;"!"&amp;CELL("address",$L$20)&amp;":"&amp;CELL("address",$L$1026)),$B61,INDIRECT($A61&amp;"!"&amp;CELL("address",$C$20)&amp;":"&amp;CELL("address",$C$1026)),$G$9)</f>
        <v>0</v>
      </c>
      <c r="L61" s="430" cm="1">
        <f t="array" aca="1" ref="L61" ca="1">SUMIFS(INDIRECT($A61&amp;"!"&amp;CELL("address",W$20)&amp;":"&amp;CELL("address",W$1026)), INDIRECT($A61&amp;"!"&amp;CELL("address",$L$20)&amp;":"&amp;CELL("address",$L$1026)),$B61,INDIRECT($A61&amp;"!"&amp;CELL("address",$C$20)&amp;":"&amp;CELL("address",$C$1026)),$G$9)</f>
        <v>0</v>
      </c>
      <c r="M61" s="430" cm="1">
        <f t="array" aca="1" ref="M61" ca="1">SUMIFS(INDIRECT($A61&amp;"!"&amp;CELL("address",X$20)&amp;":"&amp;CELL("address",X$1026)), INDIRECT($A61&amp;"!"&amp;CELL("address",$L$20)&amp;":"&amp;CELL("address",$L$1026)),$B61,INDIRECT($A61&amp;"!"&amp;CELL("address",$C$20)&amp;":"&amp;CELL("address",$C$1026)),$G$9)</f>
        <v>0</v>
      </c>
      <c r="N61" s="430" cm="1">
        <f t="array" aca="1" ref="N61" ca="1">SUMIFS(INDIRECT($A61&amp;"!"&amp;CELL("address",Y$20)&amp;":"&amp;CELL("address",Y$1026)), INDIRECT($A61&amp;"!"&amp;CELL("address",$L$20)&amp;":"&amp;CELL("address",$L$1026)),$B61,INDIRECT($A61&amp;"!"&amp;CELL("address",$C$20)&amp;":"&amp;CELL("address",$C$1026)),$G$9)</f>
        <v>0</v>
      </c>
      <c r="O61" s="430" cm="1">
        <f t="array" aca="1" ref="O61" ca="1">SUMIFS(INDIRECT($A61&amp;"!"&amp;CELL("address",Z$20)&amp;":"&amp;CELL("address",Z$1026)), INDIRECT($A61&amp;"!"&amp;CELL("address",$L$20)&amp;":"&amp;CELL("address",$L$1026)),$B61,INDIRECT($A61&amp;"!"&amp;CELL("address",$C$20)&amp;":"&amp;CELL("address",$C$1026)),$G$9)</f>
        <v>0</v>
      </c>
      <c r="P61" s="430" cm="1">
        <f t="array" aca="1" ref="P61" ca="1">SUMIFS(INDIRECT($A61&amp;"!"&amp;CELL("address",AA$20)&amp;":"&amp;CELL("address",AA$1026)), INDIRECT($A61&amp;"!"&amp;CELL("address",$L$20)&amp;":"&amp;CELL("address",$L$1026)),$B61,INDIRECT($A61&amp;"!"&amp;CELL("address",$C$20)&amp;":"&amp;CELL("address",$C$1026)),$G$9)</f>
        <v>0</v>
      </c>
      <c r="Q61" s="431" cm="1">
        <f t="array" aca="1" ref="Q61" ca="1">SUMIFS(INDIRECT($A61&amp;"!"&amp;CELL("address",AB$20)&amp;":"&amp;CELL("address",AB$1026)), INDIRECT($A61&amp;"!"&amp;CELL("address",$L$20)&amp;":"&amp;CELL("address",$L$1026)),$B61,INDIRECT($A61&amp;"!"&amp;CELL("address",$C$20)&amp;":"&amp;CELL("address",$C$1026)),$G$9)</f>
        <v>0</v>
      </c>
      <c r="R61" s="425">
        <f t="shared" ca="1" si="4"/>
        <v>0</v>
      </c>
      <c r="S61" s="430" cm="1">
        <f t="array" aca="1" ref="S61" ca="1">SUMIFS(INDIRECT($A61&amp;"!"&amp;CELL("address",F$20)&amp;":"&amp;CELL("address",F$1026)), INDIRECT($A61&amp;"!"&amp;CELL("address",$L$20)&amp;":"&amp;CELL("address",$L$1026)),$B61,INDIRECT($A61&amp;"!"&amp;CELL("address",$C$20)&amp;":"&amp;CELL("address",$C$1026)),$G$9)-R61</f>
        <v>0</v>
      </c>
      <c r="T61" s="424">
        <f t="shared" ca="1" si="7"/>
        <v>0</v>
      </c>
      <c r="U61" s="286" t="s">
        <v>1073</v>
      </c>
      <c r="V61" s="287" t="s">
        <v>1123</v>
      </c>
    </row>
    <row r="62" spans="1:22" ht="15" customHeight="1" x14ac:dyDescent="0.25">
      <c r="A62" s="235" t="s">
        <v>26</v>
      </c>
      <c r="B62" s="90" t="s">
        <v>4752</v>
      </c>
      <c r="C62"/>
      <c r="D62" s="410" t="s">
        <v>4754</v>
      </c>
      <c r="E62" s="411" t="s">
        <v>406</v>
      </c>
      <c r="F62" s="429" cm="1">
        <f t="array" aca="1" ref="F62" ca="1">SUMIFS(INDIRECT($A62&amp;"!"&amp;CELL("address",Q$20)&amp;":"&amp;CELL("address",Q$1026)), INDIRECT($A62&amp;"!"&amp;CELL("address",$L$20)&amp;":"&amp;CELL("address",$L$1026)),$B62,INDIRECT($A62&amp;"!"&amp;CELL("address",$C$20)&amp;":"&amp;CELL("address",$C$1026)),$G$9)</f>
        <v>0</v>
      </c>
      <c r="G62" s="430" cm="1">
        <f t="array" aca="1" ref="G62" ca="1">SUMIFS(INDIRECT($A62&amp;"!"&amp;CELL("address",R$20)&amp;":"&amp;CELL("address",R$1026)), INDIRECT($A62&amp;"!"&amp;CELL("address",$L$20)&amp;":"&amp;CELL("address",$L$1026)),$B62,INDIRECT($A62&amp;"!"&amp;CELL("address",$C$20)&amp;":"&amp;CELL("address",$C$1026)),$G$9)</f>
        <v>0</v>
      </c>
      <c r="H62" s="430" cm="1">
        <f t="array" aca="1" ref="H62" ca="1">SUMIFS(INDIRECT($A62&amp;"!"&amp;CELL("address",S$20)&amp;":"&amp;CELL("address",S$1026)), INDIRECT($A62&amp;"!"&amp;CELL("address",$L$20)&amp;":"&amp;CELL("address",$L$1026)),$B62,INDIRECT($A62&amp;"!"&amp;CELL("address",$C$20)&amp;":"&amp;CELL("address",$C$1026)),$G$9)</f>
        <v>0</v>
      </c>
      <c r="I62" s="430" cm="1">
        <f t="array" aca="1" ref="I62" ca="1">SUMIFS(INDIRECT($A62&amp;"!"&amp;CELL("address",T$20)&amp;":"&amp;CELL("address",T$1026)), INDIRECT($A62&amp;"!"&amp;CELL("address",$L$20)&amp;":"&amp;CELL("address",$L$1026)),$B62,INDIRECT($A62&amp;"!"&amp;CELL("address",$C$20)&amp;":"&amp;CELL("address",$C$1026)),$G$9)</f>
        <v>0</v>
      </c>
      <c r="J62" s="430" cm="1">
        <f t="array" aca="1" ref="J62" ca="1">SUMIFS(INDIRECT($A62&amp;"!"&amp;CELL("address",U$20)&amp;":"&amp;CELL("address",U$1026)), INDIRECT($A62&amp;"!"&amp;CELL("address",$L$20)&amp;":"&amp;CELL("address",$L$1026)),$B62,INDIRECT($A62&amp;"!"&amp;CELL("address",$C$20)&amp;":"&amp;CELL("address",$C$1026)),$G$9)</f>
        <v>0</v>
      </c>
      <c r="K62" s="430" cm="1">
        <f t="array" aca="1" ref="K62" ca="1">SUMIFS(INDIRECT($A62&amp;"!"&amp;CELL("address",V$20)&amp;":"&amp;CELL("address",V$1026)), INDIRECT($A62&amp;"!"&amp;CELL("address",$L$20)&amp;":"&amp;CELL("address",$L$1026)),$B62,INDIRECT($A62&amp;"!"&amp;CELL("address",$C$20)&amp;":"&amp;CELL("address",$C$1026)),$G$9)</f>
        <v>0</v>
      </c>
      <c r="L62" s="430" cm="1">
        <f t="array" aca="1" ref="L62" ca="1">SUMIFS(INDIRECT($A62&amp;"!"&amp;CELL("address",W$20)&amp;":"&amp;CELL("address",W$1026)), INDIRECT($A62&amp;"!"&amp;CELL("address",$L$20)&amp;":"&amp;CELL("address",$L$1026)),$B62,INDIRECT($A62&amp;"!"&amp;CELL("address",$C$20)&amp;":"&amp;CELL("address",$C$1026)),$G$9)</f>
        <v>0</v>
      </c>
      <c r="M62" s="430" cm="1">
        <f t="array" aca="1" ref="M62" ca="1">SUMIFS(INDIRECT($A62&amp;"!"&amp;CELL("address",X$20)&amp;":"&amp;CELL("address",X$1026)), INDIRECT($A62&amp;"!"&amp;CELL("address",$L$20)&amp;":"&amp;CELL("address",$L$1026)),$B62,INDIRECT($A62&amp;"!"&amp;CELL("address",$C$20)&amp;":"&amp;CELL("address",$C$1026)),$G$9)</f>
        <v>0</v>
      </c>
      <c r="N62" s="430" cm="1">
        <f t="array" aca="1" ref="N62" ca="1">SUMIFS(INDIRECT($A62&amp;"!"&amp;CELL("address",Y$20)&amp;":"&amp;CELL("address",Y$1026)), INDIRECT($A62&amp;"!"&amp;CELL("address",$L$20)&amp;":"&amp;CELL("address",$L$1026)),$B62,INDIRECT($A62&amp;"!"&amp;CELL("address",$C$20)&amp;":"&amp;CELL("address",$C$1026)),$G$9)</f>
        <v>0</v>
      </c>
      <c r="O62" s="430" cm="1">
        <f t="array" aca="1" ref="O62" ca="1">SUMIFS(INDIRECT($A62&amp;"!"&amp;CELL("address",Z$20)&amp;":"&amp;CELL("address",Z$1026)), INDIRECT($A62&amp;"!"&amp;CELL("address",$L$20)&amp;":"&amp;CELL("address",$L$1026)),$B62,INDIRECT($A62&amp;"!"&amp;CELL("address",$C$20)&amp;":"&amp;CELL("address",$C$1026)),$G$9)</f>
        <v>0</v>
      </c>
      <c r="P62" s="430" cm="1">
        <f t="array" aca="1" ref="P62" ca="1">SUMIFS(INDIRECT($A62&amp;"!"&amp;CELL("address",AA$20)&amp;":"&amp;CELL("address",AA$1026)), INDIRECT($A62&amp;"!"&amp;CELL("address",$L$20)&amp;":"&amp;CELL("address",$L$1026)),$B62,INDIRECT($A62&amp;"!"&amp;CELL("address",$C$20)&amp;":"&amp;CELL("address",$C$1026)),$G$9)</f>
        <v>0</v>
      </c>
      <c r="Q62" s="431" cm="1">
        <f t="array" aca="1" ref="Q62" ca="1">SUMIFS(INDIRECT($A62&amp;"!"&amp;CELL("address",AB$20)&amp;":"&amp;CELL("address",AB$1026)), INDIRECT($A62&amp;"!"&amp;CELL("address",$L$20)&amp;":"&amp;CELL("address",$L$1026)),$B62,INDIRECT($A62&amp;"!"&amp;CELL("address",$C$20)&amp;":"&amp;CELL("address",$C$1026)),$G$9)</f>
        <v>0</v>
      </c>
      <c r="R62" s="425">
        <f t="shared" ca="1" si="4"/>
        <v>0</v>
      </c>
      <c r="S62" s="430" cm="1">
        <f t="array" aca="1" ref="S62" ca="1">SUMIFS(INDIRECT($A62&amp;"!"&amp;CELL("address",F$20)&amp;":"&amp;CELL("address",F$1026)), INDIRECT($A62&amp;"!"&amp;CELL("address",$L$20)&amp;":"&amp;CELL("address",$L$1026)),$B62,INDIRECT($A62&amp;"!"&amp;CELL("address",$C$20)&amp;":"&amp;CELL("address",$C$1026)),$G$9)-R62</f>
        <v>0</v>
      </c>
      <c r="T62" s="424">
        <f t="shared" ca="1" si="7"/>
        <v>0</v>
      </c>
      <c r="U62" s="286" t="s">
        <v>1073</v>
      </c>
      <c r="V62" s="287"/>
    </row>
    <row r="63" spans="1:22" ht="15" customHeight="1" x14ac:dyDescent="0.25">
      <c r="A63" s="235" t="s">
        <v>26</v>
      </c>
      <c r="B63" s="90" t="s">
        <v>4753</v>
      </c>
      <c r="C63"/>
      <c r="D63" s="410" t="s">
        <v>4755</v>
      </c>
      <c r="E63" s="411" t="s">
        <v>406</v>
      </c>
      <c r="F63" s="429" cm="1">
        <f t="array" aca="1" ref="F63" ca="1">SUMIFS(INDIRECT($A63&amp;"!"&amp;CELL("address",Q$20)&amp;":"&amp;CELL("address",Q$1026)), INDIRECT($A63&amp;"!"&amp;CELL("address",$L$20)&amp;":"&amp;CELL("address",$L$1026)),$B63,INDIRECT($A63&amp;"!"&amp;CELL("address",$C$20)&amp;":"&amp;CELL("address",$C$1026)),$G$9)</f>
        <v>0</v>
      </c>
      <c r="G63" s="430" cm="1">
        <f t="array" aca="1" ref="G63" ca="1">SUMIFS(INDIRECT($A63&amp;"!"&amp;CELL("address",R$20)&amp;":"&amp;CELL("address",R$1026)), INDIRECT($A63&amp;"!"&amp;CELL("address",$L$20)&amp;":"&amp;CELL("address",$L$1026)),$B63,INDIRECT($A63&amp;"!"&amp;CELL("address",$C$20)&amp;":"&amp;CELL("address",$C$1026)),$G$9)</f>
        <v>0</v>
      </c>
      <c r="H63" s="430" cm="1">
        <f t="array" aca="1" ref="H63" ca="1">SUMIFS(INDIRECT($A63&amp;"!"&amp;CELL("address",S$20)&amp;":"&amp;CELL("address",S$1026)), INDIRECT($A63&amp;"!"&amp;CELL("address",$L$20)&amp;":"&amp;CELL("address",$L$1026)),$B63,INDIRECT($A63&amp;"!"&amp;CELL("address",$C$20)&amp;":"&amp;CELL("address",$C$1026)),$G$9)</f>
        <v>0</v>
      </c>
      <c r="I63" s="430" cm="1">
        <f t="array" aca="1" ref="I63" ca="1">SUMIFS(INDIRECT($A63&amp;"!"&amp;CELL("address",T$20)&amp;":"&amp;CELL("address",T$1026)), INDIRECT($A63&amp;"!"&amp;CELL("address",$L$20)&amp;":"&amp;CELL("address",$L$1026)),$B63,INDIRECT($A63&amp;"!"&amp;CELL("address",$C$20)&amp;":"&amp;CELL("address",$C$1026)),$G$9)</f>
        <v>0</v>
      </c>
      <c r="J63" s="430" cm="1">
        <f t="array" aca="1" ref="J63" ca="1">SUMIFS(INDIRECT($A63&amp;"!"&amp;CELL("address",U$20)&amp;":"&amp;CELL("address",U$1026)), INDIRECT($A63&amp;"!"&amp;CELL("address",$L$20)&amp;":"&amp;CELL("address",$L$1026)),$B63,INDIRECT($A63&amp;"!"&amp;CELL("address",$C$20)&amp;":"&amp;CELL("address",$C$1026)),$G$9)</f>
        <v>0</v>
      </c>
      <c r="K63" s="430" cm="1">
        <f t="array" aca="1" ref="K63" ca="1">SUMIFS(INDIRECT($A63&amp;"!"&amp;CELL("address",V$20)&amp;":"&amp;CELL("address",V$1026)), INDIRECT($A63&amp;"!"&amp;CELL("address",$L$20)&amp;":"&amp;CELL("address",$L$1026)),$B63,INDIRECT($A63&amp;"!"&amp;CELL("address",$C$20)&amp;":"&amp;CELL("address",$C$1026)),$G$9)</f>
        <v>0</v>
      </c>
      <c r="L63" s="430" cm="1">
        <f t="array" aca="1" ref="L63" ca="1">SUMIFS(INDIRECT($A63&amp;"!"&amp;CELL("address",W$20)&amp;":"&amp;CELL("address",W$1026)), INDIRECT($A63&amp;"!"&amp;CELL("address",$L$20)&amp;":"&amp;CELL("address",$L$1026)),$B63,INDIRECT($A63&amp;"!"&amp;CELL("address",$C$20)&amp;":"&amp;CELL("address",$C$1026)),$G$9)</f>
        <v>0</v>
      </c>
      <c r="M63" s="430" cm="1">
        <f t="array" aca="1" ref="M63" ca="1">SUMIFS(INDIRECT($A63&amp;"!"&amp;CELL("address",X$20)&amp;":"&amp;CELL("address",X$1026)), INDIRECT($A63&amp;"!"&amp;CELL("address",$L$20)&amp;":"&amp;CELL("address",$L$1026)),$B63,INDIRECT($A63&amp;"!"&amp;CELL("address",$C$20)&amp;":"&amp;CELL("address",$C$1026)),$G$9)</f>
        <v>0</v>
      </c>
      <c r="N63" s="430" cm="1">
        <f t="array" aca="1" ref="N63" ca="1">SUMIFS(INDIRECT($A63&amp;"!"&amp;CELL("address",Y$20)&amp;":"&amp;CELL("address",Y$1026)), INDIRECT($A63&amp;"!"&amp;CELL("address",$L$20)&amp;":"&amp;CELL("address",$L$1026)),$B63,INDIRECT($A63&amp;"!"&amp;CELL("address",$C$20)&amp;":"&amp;CELL("address",$C$1026)),$G$9)</f>
        <v>0</v>
      </c>
      <c r="O63" s="430" cm="1">
        <f t="array" aca="1" ref="O63" ca="1">SUMIFS(INDIRECT($A63&amp;"!"&amp;CELL("address",Z$20)&amp;":"&amp;CELL("address",Z$1026)), INDIRECT($A63&amp;"!"&amp;CELL("address",$L$20)&amp;":"&amp;CELL("address",$L$1026)),$B63,INDIRECT($A63&amp;"!"&amp;CELL("address",$C$20)&amp;":"&amp;CELL("address",$C$1026)),$G$9)</f>
        <v>0</v>
      </c>
      <c r="P63" s="430" cm="1">
        <f t="array" aca="1" ref="P63" ca="1">SUMIFS(INDIRECT($A63&amp;"!"&amp;CELL("address",AA$20)&amp;":"&amp;CELL("address",AA$1026)), INDIRECT($A63&amp;"!"&amp;CELL("address",$L$20)&amp;":"&amp;CELL("address",$L$1026)),$B63,INDIRECT($A63&amp;"!"&amp;CELL("address",$C$20)&amp;":"&amp;CELL("address",$C$1026)),$G$9)</f>
        <v>0</v>
      </c>
      <c r="Q63" s="431" cm="1">
        <f t="array" aca="1" ref="Q63" ca="1">SUMIFS(INDIRECT($A63&amp;"!"&amp;CELL("address",AB$20)&amp;":"&amp;CELL("address",AB$1026)), INDIRECT($A63&amp;"!"&amp;CELL("address",$L$20)&amp;":"&amp;CELL("address",$L$1026)),$B63,INDIRECT($A63&amp;"!"&amp;CELL("address",$C$20)&amp;":"&amp;CELL("address",$C$1026)),$G$9)</f>
        <v>0</v>
      </c>
      <c r="R63" s="425">
        <f t="shared" ca="1" si="4"/>
        <v>0</v>
      </c>
      <c r="S63" s="430" cm="1">
        <f t="array" aca="1" ref="S63" ca="1">SUMIFS(INDIRECT($A63&amp;"!"&amp;CELL("address",F$20)&amp;":"&amp;CELL("address",F$1026)), INDIRECT($A63&amp;"!"&amp;CELL("address",$L$20)&amp;":"&amp;CELL("address",$L$1026)),$B63,INDIRECT($A63&amp;"!"&amp;CELL("address",$C$20)&amp;":"&amp;CELL("address",$C$1026)),$G$9)-R63</f>
        <v>0</v>
      </c>
      <c r="T63" s="424">
        <f t="shared" ca="1" si="7"/>
        <v>0</v>
      </c>
      <c r="U63" s="286" t="s">
        <v>1073</v>
      </c>
      <c r="V63" s="287"/>
    </row>
    <row r="64" spans="1:22" ht="15" customHeight="1" x14ac:dyDescent="0.25">
      <c r="A64" s="235" t="s">
        <v>26</v>
      </c>
      <c r="B64" s="90" t="s">
        <v>637</v>
      </c>
      <c r="C64"/>
      <c r="D64" s="410" t="s">
        <v>1129</v>
      </c>
      <c r="E64" s="411" t="s">
        <v>332</v>
      </c>
      <c r="F64" s="429" cm="1">
        <f t="array" aca="1" ref="F64" ca="1">SUMIFS(INDIRECT($A64&amp;"!"&amp;CELL("address",Q$20)&amp;":"&amp;CELL("address",Q$1026)), INDIRECT($A64&amp;"!"&amp;CELL("address",$L$20)&amp;":"&amp;CELL("address",$L$1026)),$B64,INDIRECT($A64&amp;"!"&amp;CELL("address",$C$20)&amp;":"&amp;CELL("address",$C$1026)),$G$9)</f>
        <v>0</v>
      </c>
      <c r="G64" s="430" cm="1">
        <f t="array" aca="1" ref="G64" ca="1">SUMIFS(INDIRECT($A64&amp;"!"&amp;CELL("address",R$20)&amp;":"&amp;CELL("address",R$1026)), INDIRECT($A64&amp;"!"&amp;CELL("address",$L$20)&amp;":"&amp;CELL("address",$L$1026)),$B64,INDIRECT($A64&amp;"!"&amp;CELL("address",$C$20)&amp;":"&amp;CELL("address",$C$1026)),$G$9)</f>
        <v>0</v>
      </c>
      <c r="H64" s="430" cm="1">
        <f t="array" aca="1" ref="H64" ca="1">SUMIFS(INDIRECT($A64&amp;"!"&amp;CELL("address",S$20)&amp;":"&amp;CELL("address",S$1026)), INDIRECT($A64&amp;"!"&amp;CELL("address",$L$20)&amp;":"&amp;CELL("address",$L$1026)),$B64,INDIRECT($A64&amp;"!"&amp;CELL("address",$C$20)&amp;":"&amp;CELL("address",$C$1026)),$G$9)</f>
        <v>0</v>
      </c>
      <c r="I64" s="430" cm="1">
        <f t="array" aca="1" ref="I64" ca="1">SUMIFS(INDIRECT($A64&amp;"!"&amp;CELL("address",T$20)&amp;":"&amp;CELL("address",T$1026)), INDIRECT($A64&amp;"!"&amp;CELL("address",$L$20)&amp;":"&amp;CELL("address",$L$1026)),$B64,INDIRECT($A64&amp;"!"&amp;CELL("address",$C$20)&amp;":"&amp;CELL("address",$C$1026)),$G$9)</f>
        <v>0</v>
      </c>
      <c r="J64" s="430" cm="1">
        <f t="array" aca="1" ref="J64" ca="1">SUMIFS(INDIRECT($A64&amp;"!"&amp;CELL("address",U$20)&amp;":"&amp;CELL("address",U$1026)), INDIRECT($A64&amp;"!"&amp;CELL("address",$L$20)&amp;":"&amp;CELL("address",$L$1026)),$B64,INDIRECT($A64&amp;"!"&amp;CELL("address",$C$20)&amp;":"&amp;CELL("address",$C$1026)),$G$9)</f>
        <v>0</v>
      </c>
      <c r="K64" s="430" cm="1">
        <f t="array" aca="1" ref="K64" ca="1">SUMIFS(INDIRECT($A64&amp;"!"&amp;CELL("address",V$20)&amp;":"&amp;CELL("address",V$1026)), INDIRECT($A64&amp;"!"&amp;CELL("address",$L$20)&amp;":"&amp;CELL("address",$L$1026)),$B64,INDIRECT($A64&amp;"!"&amp;CELL("address",$C$20)&amp;":"&amp;CELL("address",$C$1026)),$G$9)</f>
        <v>0</v>
      </c>
      <c r="L64" s="430" cm="1">
        <f t="array" aca="1" ref="L64" ca="1">SUMIFS(INDIRECT($A64&amp;"!"&amp;CELL("address",W$20)&amp;":"&amp;CELL("address",W$1026)), INDIRECT($A64&amp;"!"&amp;CELL("address",$L$20)&amp;":"&amp;CELL("address",$L$1026)),$B64,INDIRECT($A64&amp;"!"&amp;CELL("address",$C$20)&amp;":"&amp;CELL("address",$C$1026)),$G$9)</f>
        <v>0</v>
      </c>
      <c r="M64" s="430" cm="1">
        <f t="array" aca="1" ref="M64" ca="1">SUMIFS(INDIRECT($A64&amp;"!"&amp;CELL("address",X$20)&amp;":"&amp;CELL("address",X$1026)), INDIRECT($A64&amp;"!"&amp;CELL("address",$L$20)&amp;":"&amp;CELL("address",$L$1026)),$B64,INDIRECT($A64&amp;"!"&amp;CELL("address",$C$20)&amp;":"&amp;CELL("address",$C$1026)),$G$9)</f>
        <v>0</v>
      </c>
      <c r="N64" s="430" cm="1">
        <f t="array" aca="1" ref="N64" ca="1">SUMIFS(INDIRECT($A64&amp;"!"&amp;CELL("address",Y$20)&amp;":"&amp;CELL("address",Y$1026)), INDIRECT($A64&amp;"!"&amp;CELL("address",$L$20)&amp;":"&amp;CELL("address",$L$1026)),$B64,INDIRECT($A64&amp;"!"&amp;CELL("address",$C$20)&amp;":"&amp;CELL("address",$C$1026)),$G$9)</f>
        <v>0</v>
      </c>
      <c r="O64" s="430" cm="1">
        <f t="array" aca="1" ref="O64" ca="1">SUMIFS(INDIRECT($A64&amp;"!"&amp;CELL("address",Z$20)&amp;":"&amp;CELL("address",Z$1026)), INDIRECT($A64&amp;"!"&amp;CELL("address",$L$20)&amp;":"&amp;CELL("address",$L$1026)),$B64,INDIRECT($A64&amp;"!"&amp;CELL("address",$C$20)&amp;":"&amp;CELL("address",$C$1026)),$G$9)</f>
        <v>0</v>
      </c>
      <c r="P64" s="430" cm="1">
        <f t="array" aca="1" ref="P64" ca="1">SUMIFS(INDIRECT($A64&amp;"!"&amp;CELL("address",AA$20)&amp;":"&amp;CELL("address",AA$1026)), INDIRECT($A64&amp;"!"&amp;CELL("address",$L$20)&amp;":"&amp;CELL("address",$L$1026)),$B64,INDIRECT($A64&amp;"!"&amp;CELL("address",$C$20)&amp;":"&amp;CELL("address",$C$1026)),$G$9)</f>
        <v>0</v>
      </c>
      <c r="Q64" s="431" cm="1">
        <f t="array" aca="1" ref="Q64" ca="1">SUMIFS(INDIRECT($A64&amp;"!"&amp;CELL("address",AB$20)&amp;":"&amp;CELL("address",AB$1026)), INDIRECT($A64&amp;"!"&amp;CELL("address",$L$20)&amp;":"&amp;CELL("address",$L$1026)),$B64,INDIRECT($A64&amp;"!"&amp;CELL("address",$C$20)&amp;":"&amp;CELL("address",$C$1026)),$G$9)</f>
        <v>0</v>
      </c>
      <c r="R64" s="425">
        <f t="shared" ca="1" si="4"/>
        <v>0</v>
      </c>
      <c r="S64" s="430" cm="1">
        <f t="array" aca="1" ref="S64" ca="1">SUMIFS(INDIRECT($A64&amp;"!"&amp;CELL("address",F$20)&amp;":"&amp;CELL("address",F$1026)), INDIRECT($A64&amp;"!"&amp;CELL("address",$L$20)&amp;":"&amp;CELL("address",$L$1026)),$B64,INDIRECT($A64&amp;"!"&amp;CELL("address",$C$20)&amp;":"&amp;CELL("address",$C$1026)),$G$9)-R64</f>
        <v>0</v>
      </c>
      <c r="T64" s="424">
        <f t="shared" ca="1" si="7"/>
        <v>0</v>
      </c>
      <c r="U64" s="286" t="s">
        <v>1073</v>
      </c>
      <c r="V64" s="287" t="s">
        <v>1123</v>
      </c>
    </row>
    <row r="65" spans="1:22" ht="15" customHeight="1" x14ac:dyDescent="0.25">
      <c r="A65" s="90" t="s">
        <v>935</v>
      </c>
      <c r="B65" s="90" t="s">
        <v>635</v>
      </c>
      <c r="C65"/>
      <c r="D65" s="410" t="s">
        <v>1130</v>
      </c>
      <c r="E65" s="411" t="s">
        <v>332</v>
      </c>
      <c r="F65" s="429" cm="1">
        <f t="array" aca="1" ref="F65" ca="1">SUMIFS(INDIRECT($A65&amp;"!"&amp;CELL("address",Q$20)&amp;":"&amp;CELL("address",Q$1026)), INDIRECT($A65&amp;"!"&amp;CELL("address",$L$20)&amp;":"&amp;CELL("address",$L$1026)),$B65,INDIRECT($A65&amp;"!"&amp;CELL("address",$C$20)&amp;":"&amp;CELL("address",$C$1026)),$G$9)</f>
        <v>0</v>
      </c>
      <c r="G65" s="430" cm="1">
        <f t="array" aca="1" ref="G65" ca="1">SUMIFS(INDIRECT($A65&amp;"!"&amp;CELL("address",R$20)&amp;":"&amp;CELL("address",R$1026)), INDIRECT($A65&amp;"!"&amp;CELL("address",$L$20)&amp;":"&amp;CELL("address",$L$1026)),$B65,INDIRECT($A65&amp;"!"&amp;CELL("address",$C$20)&amp;":"&amp;CELL("address",$C$1026)),$G$9)</f>
        <v>0</v>
      </c>
      <c r="H65" s="430" cm="1">
        <f t="array" aca="1" ref="H65" ca="1">SUMIFS(INDIRECT($A65&amp;"!"&amp;CELL("address",S$20)&amp;":"&amp;CELL("address",S$1026)), INDIRECT($A65&amp;"!"&amp;CELL("address",$L$20)&amp;":"&amp;CELL("address",$L$1026)),$B65,INDIRECT($A65&amp;"!"&amp;CELL("address",$C$20)&amp;":"&amp;CELL("address",$C$1026)),$G$9)</f>
        <v>0</v>
      </c>
      <c r="I65" s="430" cm="1">
        <f t="array" aca="1" ref="I65" ca="1">SUMIFS(INDIRECT($A65&amp;"!"&amp;CELL("address",T$20)&amp;":"&amp;CELL("address",T$1026)), INDIRECT($A65&amp;"!"&amp;CELL("address",$L$20)&amp;":"&amp;CELL("address",$L$1026)),$B65,INDIRECT($A65&amp;"!"&amp;CELL("address",$C$20)&amp;":"&amp;CELL("address",$C$1026)),$G$9)</f>
        <v>0</v>
      </c>
      <c r="J65" s="430" cm="1">
        <f t="array" aca="1" ref="J65" ca="1">SUMIFS(INDIRECT($A65&amp;"!"&amp;CELL("address",U$20)&amp;":"&amp;CELL("address",U$1026)), INDIRECT($A65&amp;"!"&amp;CELL("address",$L$20)&amp;":"&amp;CELL("address",$L$1026)),$B65,INDIRECT($A65&amp;"!"&amp;CELL("address",$C$20)&amp;":"&amp;CELL("address",$C$1026)),$G$9)</f>
        <v>0</v>
      </c>
      <c r="K65" s="430" cm="1">
        <f t="array" aca="1" ref="K65" ca="1">SUMIFS(INDIRECT($A65&amp;"!"&amp;CELL("address",V$20)&amp;":"&amp;CELL("address",V$1026)), INDIRECT($A65&amp;"!"&amp;CELL("address",$L$20)&amp;":"&amp;CELL("address",$L$1026)),$B65,INDIRECT($A65&amp;"!"&amp;CELL("address",$C$20)&amp;":"&amp;CELL("address",$C$1026)),$G$9)</f>
        <v>0</v>
      </c>
      <c r="L65" s="430" cm="1">
        <f t="array" aca="1" ref="L65" ca="1">SUMIFS(INDIRECT($A65&amp;"!"&amp;CELL("address",W$20)&amp;":"&amp;CELL("address",W$1026)), INDIRECT($A65&amp;"!"&amp;CELL("address",$L$20)&amp;":"&amp;CELL("address",$L$1026)),$B65,INDIRECT($A65&amp;"!"&amp;CELL("address",$C$20)&amp;":"&amp;CELL("address",$C$1026)),$G$9)</f>
        <v>0</v>
      </c>
      <c r="M65" s="430" cm="1">
        <f t="array" aca="1" ref="M65" ca="1">SUMIFS(INDIRECT($A65&amp;"!"&amp;CELL("address",X$20)&amp;":"&amp;CELL("address",X$1026)), INDIRECT($A65&amp;"!"&amp;CELL("address",$L$20)&amp;":"&amp;CELL("address",$L$1026)),$B65,INDIRECT($A65&amp;"!"&amp;CELL("address",$C$20)&amp;":"&amp;CELL("address",$C$1026)),$G$9)</f>
        <v>0</v>
      </c>
      <c r="N65" s="430" cm="1">
        <f t="array" aca="1" ref="N65" ca="1">SUMIFS(INDIRECT($A65&amp;"!"&amp;CELL("address",Y$20)&amp;":"&amp;CELL("address",Y$1026)), INDIRECT($A65&amp;"!"&amp;CELL("address",$L$20)&amp;":"&amp;CELL("address",$L$1026)),$B65,INDIRECT($A65&amp;"!"&amp;CELL("address",$C$20)&amp;":"&amp;CELL("address",$C$1026)),$G$9)</f>
        <v>0</v>
      </c>
      <c r="O65" s="430" cm="1">
        <f t="array" aca="1" ref="O65" ca="1">SUMIFS(INDIRECT($A65&amp;"!"&amp;CELL("address",Z$20)&amp;":"&amp;CELL("address",Z$1026)), INDIRECT($A65&amp;"!"&amp;CELL("address",$L$20)&amp;":"&amp;CELL("address",$L$1026)),$B65,INDIRECT($A65&amp;"!"&amp;CELL("address",$C$20)&amp;":"&amp;CELL("address",$C$1026)),$G$9)</f>
        <v>0</v>
      </c>
      <c r="P65" s="430" cm="1">
        <f t="array" aca="1" ref="P65" ca="1">SUMIFS(INDIRECT($A65&amp;"!"&amp;CELL("address",AA$20)&amp;":"&amp;CELL("address",AA$1026)), INDIRECT($A65&amp;"!"&amp;CELL("address",$L$20)&amp;":"&amp;CELL("address",$L$1026)),$B65,INDIRECT($A65&amp;"!"&amp;CELL("address",$C$20)&amp;":"&amp;CELL("address",$C$1026)),$G$9)</f>
        <v>0</v>
      </c>
      <c r="Q65" s="431" cm="1">
        <f t="array" aca="1" ref="Q65" ca="1">SUMIFS(INDIRECT($A65&amp;"!"&amp;CELL("address",AB$20)&amp;":"&amp;CELL("address",AB$1026)), INDIRECT($A65&amp;"!"&amp;CELL("address",$L$20)&amp;":"&amp;CELL("address",$L$1026)),$B65,INDIRECT($A65&amp;"!"&amp;CELL("address",$C$20)&amp;":"&amp;CELL("address",$C$1026)),$G$9)</f>
        <v>0</v>
      </c>
      <c r="R65" s="425">
        <f t="shared" ca="1" si="4"/>
        <v>0</v>
      </c>
      <c r="S65" s="430" cm="1">
        <f t="array" aca="1" ref="S65" ca="1">SUMIFS(INDIRECT($A65&amp;"!"&amp;CELL("address",F$20)&amp;":"&amp;CELL("address",F$1026)), INDIRECT($A65&amp;"!"&amp;CELL("address",$L$20)&amp;":"&amp;CELL("address",$L$1026)),$B65,INDIRECT($A65&amp;"!"&amp;CELL("address",$C$20)&amp;":"&amp;CELL("address",$C$1026)),$G$9)-R65</f>
        <v>0</v>
      </c>
      <c r="T65" s="424">
        <f t="shared" ca="1" si="7"/>
        <v>0</v>
      </c>
      <c r="U65" s="286" t="s">
        <v>1088</v>
      </c>
      <c r="V65" s="287" t="s">
        <v>1123</v>
      </c>
    </row>
    <row r="66" spans="1:22" ht="15" customHeight="1" x14ac:dyDescent="0.25">
      <c r="A66" s="90" t="s">
        <v>935</v>
      </c>
      <c r="B66" s="90" t="s">
        <v>4663</v>
      </c>
      <c r="C66"/>
      <c r="D66" s="410" t="s">
        <v>4659</v>
      </c>
      <c r="E66" s="411" t="s">
        <v>406</v>
      </c>
      <c r="F66" s="429" cm="1">
        <f t="array" aca="1" ref="F66" ca="1">SUMIFS(INDIRECT($A66&amp;"!"&amp;CELL("address",Q$20)&amp;":"&amp;CELL("address",Q$1026)), INDIRECT($A66&amp;"!"&amp;CELL("address",$L$20)&amp;":"&amp;CELL("address",$L$1026)),$B66,INDIRECT($A66&amp;"!"&amp;CELL("address",$C$20)&amp;":"&amp;CELL("address",$C$1026)),$G$9)</f>
        <v>0</v>
      </c>
      <c r="G66" s="430" cm="1">
        <f t="array" aca="1" ref="G66" ca="1">SUMIFS(INDIRECT($A66&amp;"!"&amp;CELL("address",R$20)&amp;":"&amp;CELL("address",R$1026)), INDIRECT($A66&amp;"!"&amp;CELL("address",$L$20)&amp;":"&amp;CELL("address",$L$1026)),$B66,INDIRECT($A66&amp;"!"&amp;CELL("address",$C$20)&amp;":"&amp;CELL("address",$C$1026)),$G$9)</f>
        <v>0</v>
      </c>
      <c r="H66" s="430" cm="1">
        <f t="array" aca="1" ref="H66" ca="1">SUMIFS(INDIRECT($A66&amp;"!"&amp;CELL("address",S$20)&amp;":"&amp;CELL("address",S$1026)), INDIRECT($A66&amp;"!"&amp;CELL("address",$L$20)&amp;":"&amp;CELL("address",$L$1026)),$B66,INDIRECT($A66&amp;"!"&amp;CELL("address",$C$20)&amp;":"&amp;CELL("address",$C$1026)),$G$9)</f>
        <v>0</v>
      </c>
      <c r="I66" s="430" cm="1">
        <f t="array" aca="1" ref="I66" ca="1">SUMIFS(INDIRECT($A66&amp;"!"&amp;CELL("address",T$20)&amp;":"&amp;CELL("address",T$1026)), INDIRECT($A66&amp;"!"&amp;CELL("address",$L$20)&amp;":"&amp;CELL("address",$L$1026)),$B66,INDIRECT($A66&amp;"!"&amp;CELL("address",$C$20)&amp;":"&amp;CELL("address",$C$1026)),$G$9)</f>
        <v>0</v>
      </c>
      <c r="J66" s="430" cm="1">
        <f t="array" aca="1" ref="J66" ca="1">SUMIFS(INDIRECT($A66&amp;"!"&amp;CELL("address",U$20)&amp;":"&amp;CELL("address",U$1026)), INDIRECT($A66&amp;"!"&amp;CELL("address",$L$20)&amp;":"&amp;CELL("address",$L$1026)),$B66,INDIRECT($A66&amp;"!"&amp;CELL("address",$C$20)&amp;":"&amp;CELL("address",$C$1026)),$G$9)</f>
        <v>0</v>
      </c>
      <c r="K66" s="430" cm="1">
        <f t="array" aca="1" ref="K66" ca="1">SUMIFS(INDIRECT($A66&amp;"!"&amp;CELL("address",V$20)&amp;":"&amp;CELL("address",V$1026)), INDIRECT($A66&amp;"!"&amp;CELL("address",$L$20)&amp;":"&amp;CELL("address",$L$1026)),$B66,INDIRECT($A66&amp;"!"&amp;CELL("address",$C$20)&amp;":"&amp;CELL("address",$C$1026)),$G$9)</f>
        <v>0</v>
      </c>
      <c r="L66" s="430" cm="1">
        <f t="array" aca="1" ref="L66" ca="1">SUMIFS(INDIRECT($A66&amp;"!"&amp;CELL("address",W$20)&amp;":"&amp;CELL("address",W$1026)), INDIRECT($A66&amp;"!"&amp;CELL("address",$L$20)&amp;":"&amp;CELL("address",$L$1026)),$B66,INDIRECT($A66&amp;"!"&amp;CELL("address",$C$20)&amp;":"&amp;CELL("address",$C$1026)),$G$9)</f>
        <v>0</v>
      </c>
      <c r="M66" s="430" cm="1">
        <f t="array" aca="1" ref="M66" ca="1">SUMIFS(INDIRECT($A66&amp;"!"&amp;CELL("address",X$20)&amp;":"&amp;CELL("address",X$1026)), INDIRECT($A66&amp;"!"&amp;CELL("address",$L$20)&amp;":"&amp;CELL("address",$L$1026)),$B66,INDIRECT($A66&amp;"!"&amp;CELL("address",$C$20)&amp;":"&amp;CELL("address",$C$1026)),$G$9)</f>
        <v>0</v>
      </c>
      <c r="N66" s="430" cm="1">
        <f t="array" aca="1" ref="N66" ca="1">SUMIFS(INDIRECT($A66&amp;"!"&amp;CELL("address",Y$20)&amp;":"&amp;CELL("address",Y$1026)), INDIRECT($A66&amp;"!"&amp;CELL("address",$L$20)&amp;":"&amp;CELL("address",$L$1026)),$B66,INDIRECT($A66&amp;"!"&amp;CELL("address",$C$20)&amp;":"&amp;CELL("address",$C$1026)),$G$9)</f>
        <v>0</v>
      </c>
      <c r="O66" s="430" cm="1">
        <f t="array" aca="1" ref="O66" ca="1">SUMIFS(INDIRECT($A66&amp;"!"&amp;CELL("address",Z$20)&amp;":"&amp;CELL("address",Z$1026)), INDIRECT($A66&amp;"!"&amp;CELL("address",$L$20)&amp;":"&amp;CELL("address",$L$1026)),$B66,INDIRECT($A66&amp;"!"&amp;CELL("address",$C$20)&amp;":"&amp;CELL("address",$C$1026)),$G$9)</f>
        <v>0</v>
      </c>
      <c r="P66" s="430" cm="1">
        <f t="array" aca="1" ref="P66" ca="1">SUMIFS(INDIRECT($A66&amp;"!"&amp;CELL("address",AA$20)&amp;":"&amp;CELL("address",AA$1026)), INDIRECT($A66&amp;"!"&amp;CELL("address",$L$20)&amp;":"&amp;CELL("address",$L$1026)),$B66,INDIRECT($A66&amp;"!"&amp;CELL("address",$C$20)&amp;":"&amp;CELL("address",$C$1026)),$G$9)</f>
        <v>0</v>
      </c>
      <c r="Q66" s="431" cm="1">
        <f t="array" aca="1" ref="Q66" ca="1">SUMIFS(INDIRECT($A66&amp;"!"&amp;CELL("address",AB$20)&amp;":"&amp;CELL("address",AB$1026)), INDIRECT($A66&amp;"!"&amp;CELL("address",$L$20)&amp;":"&amp;CELL("address",$L$1026)),$B66,INDIRECT($A66&amp;"!"&amp;CELL("address",$C$20)&amp;":"&amp;CELL("address",$C$1026)),$G$9)</f>
        <v>0</v>
      </c>
      <c r="R66" s="425">
        <f t="shared" ca="1" si="4"/>
        <v>0</v>
      </c>
      <c r="S66" s="430" cm="1">
        <f t="array" aca="1" ref="S66" ca="1">SUMIFS(INDIRECT($A66&amp;"!"&amp;CELL("address",F$20)&amp;":"&amp;CELL("address",F$1026)), INDIRECT($A66&amp;"!"&amp;CELL("address",$L$20)&amp;":"&amp;CELL("address",$L$1026)),$B66,INDIRECT($A66&amp;"!"&amp;CELL("address",$C$20)&amp;":"&amp;CELL("address",$C$1026)),$G$9)-R66</f>
        <v>0</v>
      </c>
      <c r="T66" s="424">
        <f t="shared" ca="1" si="7"/>
        <v>0</v>
      </c>
      <c r="U66" s="286" t="s">
        <v>1073</v>
      </c>
      <c r="V66" s="287"/>
    </row>
    <row r="67" spans="1:22" ht="15" customHeight="1" x14ac:dyDescent="0.25">
      <c r="A67" s="235" t="s">
        <v>26</v>
      </c>
      <c r="B67" s="90" t="s">
        <v>306</v>
      </c>
      <c r="C67"/>
      <c r="D67" s="410" t="s">
        <v>1131</v>
      </c>
      <c r="E67" s="411" t="s">
        <v>332</v>
      </c>
      <c r="F67" s="429" cm="1">
        <f t="array" aca="1" ref="F67" ca="1">SUMIFS(INDIRECT($A67&amp;"!"&amp;CELL("address",Q$20)&amp;":"&amp;CELL("address",Q$1026)), INDIRECT($A67&amp;"!"&amp;CELL("address",$L$20)&amp;":"&amp;CELL("address",$L$1026)),$B67,INDIRECT($A67&amp;"!"&amp;CELL("address",$C$20)&amp;":"&amp;CELL("address",$C$1026)),$G$9)</f>
        <v>0</v>
      </c>
      <c r="G67" s="430" cm="1">
        <f t="array" aca="1" ref="G67" ca="1">SUMIFS(INDIRECT($A67&amp;"!"&amp;CELL("address",R$20)&amp;":"&amp;CELL("address",R$1026)), INDIRECT($A67&amp;"!"&amp;CELL("address",$L$20)&amp;":"&amp;CELL("address",$L$1026)),$B67,INDIRECT($A67&amp;"!"&amp;CELL("address",$C$20)&amp;":"&amp;CELL("address",$C$1026)),$G$9)</f>
        <v>0</v>
      </c>
      <c r="H67" s="430" cm="1">
        <f t="array" aca="1" ref="H67" ca="1">SUMIFS(INDIRECT($A67&amp;"!"&amp;CELL("address",S$20)&amp;":"&amp;CELL("address",S$1026)), INDIRECT($A67&amp;"!"&amp;CELL("address",$L$20)&amp;":"&amp;CELL("address",$L$1026)),$B67,INDIRECT($A67&amp;"!"&amp;CELL("address",$C$20)&amp;":"&amp;CELL("address",$C$1026)),$G$9)</f>
        <v>0</v>
      </c>
      <c r="I67" s="430" cm="1">
        <f t="array" aca="1" ref="I67" ca="1">SUMIFS(INDIRECT($A67&amp;"!"&amp;CELL("address",T$20)&amp;":"&amp;CELL("address",T$1026)), INDIRECT($A67&amp;"!"&amp;CELL("address",$L$20)&amp;":"&amp;CELL("address",$L$1026)),$B67,INDIRECT($A67&amp;"!"&amp;CELL("address",$C$20)&amp;":"&amp;CELL("address",$C$1026)),$G$9)</f>
        <v>0</v>
      </c>
      <c r="J67" s="430" cm="1">
        <f t="array" aca="1" ref="J67" ca="1">SUMIFS(INDIRECT($A67&amp;"!"&amp;CELL("address",U$20)&amp;":"&amp;CELL("address",U$1026)), INDIRECT($A67&amp;"!"&amp;CELL("address",$L$20)&amp;":"&amp;CELL("address",$L$1026)),$B67,INDIRECT($A67&amp;"!"&amp;CELL("address",$C$20)&amp;":"&amp;CELL("address",$C$1026)),$G$9)</f>
        <v>0</v>
      </c>
      <c r="K67" s="430" cm="1">
        <f t="array" aca="1" ref="K67" ca="1">SUMIFS(INDIRECT($A67&amp;"!"&amp;CELL("address",V$20)&amp;":"&amp;CELL("address",V$1026)), INDIRECT($A67&amp;"!"&amp;CELL("address",$L$20)&amp;":"&amp;CELL("address",$L$1026)),$B67,INDIRECT($A67&amp;"!"&amp;CELL("address",$C$20)&amp;":"&amp;CELL("address",$C$1026)),$G$9)</f>
        <v>0</v>
      </c>
      <c r="L67" s="430" cm="1">
        <f t="array" aca="1" ref="L67" ca="1">SUMIFS(INDIRECT($A67&amp;"!"&amp;CELL("address",W$20)&amp;":"&amp;CELL("address",W$1026)), INDIRECT($A67&amp;"!"&amp;CELL("address",$L$20)&amp;":"&amp;CELL("address",$L$1026)),$B67,INDIRECT($A67&amp;"!"&amp;CELL("address",$C$20)&amp;":"&amp;CELL("address",$C$1026)),$G$9)</f>
        <v>0</v>
      </c>
      <c r="M67" s="430" cm="1">
        <f t="array" aca="1" ref="M67" ca="1">SUMIFS(INDIRECT($A67&amp;"!"&amp;CELL("address",X$20)&amp;":"&amp;CELL("address",X$1026)), INDIRECT($A67&amp;"!"&amp;CELL("address",$L$20)&amp;":"&amp;CELL("address",$L$1026)),$B67,INDIRECT($A67&amp;"!"&amp;CELL("address",$C$20)&amp;":"&amp;CELL("address",$C$1026)),$G$9)</f>
        <v>0</v>
      </c>
      <c r="N67" s="430" cm="1">
        <f t="array" aca="1" ref="N67" ca="1">SUMIFS(INDIRECT($A67&amp;"!"&amp;CELL("address",Y$20)&amp;":"&amp;CELL("address",Y$1026)), INDIRECT($A67&amp;"!"&amp;CELL("address",$L$20)&amp;":"&amp;CELL("address",$L$1026)),$B67,INDIRECT($A67&amp;"!"&amp;CELL("address",$C$20)&amp;":"&amp;CELL("address",$C$1026)),$G$9)</f>
        <v>0</v>
      </c>
      <c r="O67" s="430" cm="1">
        <f t="array" aca="1" ref="O67" ca="1">SUMIFS(INDIRECT($A67&amp;"!"&amp;CELL("address",Z$20)&amp;":"&amp;CELL("address",Z$1026)), INDIRECT($A67&amp;"!"&amp;CELL("address",$L$20)&amp;":"&amp;CELL("address",$L$1026)),$B67,INDIRECT($A67&amp;"!"&amp;CELL("address",$C$20)&amp;":"&amp;CELL("address",$C$1026)),$G$9)</f>
        <v>0</v>
      </c>
      <c r="P67" s="430" cm="1">
        <f t="array" aca="1" ref="P67" ca="1">SUMIFS(INDIRECT($A67&amp;"!"&amp;CELL("address",AA$20)&amp;":"&amp;CELL("address",AA$1026)), INDIRECT($A67&amp;"!"&amp;CELL("address",$L$20)&amp;":"&amp;CELL("address",$L$1026)),$B67,INDIRECT($A67&amp;"!"&amp;CELL("address",$C$20)&amp;":"&amp;CELL("address",$C$1026)),$G$9)</f>
        <v>0</v>
      </c>
      <c r="Q67" s="431" cm="1">
        <f t="array" aca="1" ref="Q67" ca="1">SUMIFS(INDIRECT($A67&amp;"!"&amp;CELL("address",AB$20)&amp;":"&amp;CELL("address",AB$1026)), INDIRECT($A67&amp;"!"&amp;CELL("address",$L$20)&amp;":"&amp;CELL("address",$L$1026)),$B67,INDIRECT($A67&amp;"!"&amp;CELL("address",$C$20)&amp;":"&amp;CELL("address",$C$1026)),$G$9)</f>
        <v>0</v>
      </c>
      <c r="R67" s="425">
        <f t="shared" ca="1" si="4"/>
        <v>0</v>
      </c>
      <c r="S67" s="430" cm="1">
        <f t="array" aca="1" ref="S67" ca="1">SUMIFS(INDIRECT($A67&amp;"!"&amp;CELL("address",F$20)&amp;":"&amp;CELL("address",F$1026)), INDIRECT($A67&amp;"!"&amp;CELL("address",$L$20)&amp;":"&amp;CELL("address",$L$1026)),$B67,INDIRECT($A67&amp;"!"&amp;CELL("address",$C$20)&amp;":"&amp;CELL("address",$C$1026)),$G$9)-R67</f>
        <v>0</v>
      </c>
      <c r="T67" s="424">
        <f t="shared" ca="1" si="7"/>
        <v>0</v>
      </c>
      <c r="U67" s="286" t="s">
        <v>1073</v>
      </c>
      <c r="V67" s="287" t="s">
        <v>1123</v>
      </c>
    </row>
    <row r="68" spans="1:22" ht="15" customHeight="1" x14ac:dyDescent="0.25">
      <c r="A68" s="235" t="s">
        <v>26</v>
      </c>
      <c r="B68" s="90" t="s">
        <v>1132</v>
      </c>
      <c r="C68"/>
      <c r="D68" s="410" t="s">
        <v>1133</v>
      </c>
      <c r="E68" s="411" t="s">
        <v>406</v>
      </c>
      <c r="F68" s="429" cm="1">
        <f t="array" aca="1" ref="F68" ca="1">SUMIFS(INDIRECT($A68&amp;"!"&amp;CELL("address",Q$20)&amp;":"&amp;CELL("address",Q$1026)), INDIRECT($A68&amp;"!"&amp;CELL("address",$L$20)&amp;":"&amp;CELL("address",$L$1026)),$B68,INDIRECT($A68&amp;"!"&amp;CELL("address",$C$20)&amp;":"&amp;CELL("address",$C$1026)),$G$9)</f>
        <v>0</v>
      </c>
      <c r="G68" s="430" cm="1">
        <f t="array" aca="1" ref="G68" ca="1">SUMIFS(INDIRECT($A68&amp;"!"&amp;CELL("address",R$20)&amp;":"&amp;CELL("address",R$1026)), INDIRECT($A68&amp;"!"&amp;CELL("address",$L$20)&amp;":"&amp;CELL("address",$L$1026)),$B68,INDIRECT($A68&amp;"!"&amp;CELL("address",$C$20)&amp;":"&amp;CELL("address",$C$1026)),$G$9)</f>
        <v>0</v>
      </c>
      <c r="H68" s="430" cm="1">
        <f t="array" aca="1" ref="H68" ca="1">SUMIFS(INDIRECT($A68&amp;"!"&amp;CELL("address",S$20)&amp;":"&amp;CELL("address",S$1026)), INDIRECT($A68&amp;"!"&amp;CELL("address",$L$20)&amp;":"&amp;CELL("address",$L$1026)),$B68,INDIRECT($A68&amp;"!"&amp;CELL("address",$C$20)&amp;":"&amp;CELL("address",$C$1026)),$G$9)</f>
        <v>0</v>
      </c>
      <c r="I68" s="430" cm="1">
        <f t="array" aca="1" ref="I68" ca="1">SUMIFS(INDIRECT($A68&amp;"!"&amp;CELL("address",T$20)&amp;":"&amp;CELL("address",T$1026)), INDIRECT($A68&amp;"!"&amp;CELL("address",$L$20)&amp;":"&amp;CELL("address",$L$1026)),$B68,INDIRECT($A68&amp;"!"&amp;CELL("address",$C$20)&amp;":"&amp;CELL("address",$C$1026)),$G$9)</f>
        <v>0</v>
      </c>
      <c r="J68" s="430" cm="1">
        <f t="array" aca="1" ref="J68" ca="1">SUMIFS(INDIRECT($A68&amp;"!"&amp;CELL("address",U$20)&amp;":"&amp;CELL("address",U$1026)), INDIRECT($A68&amp;"!"&amp;CELL("address",$L$20)&amp;":"&amp;CELL("address",$L$1026)),$B68,INDIRECT($A68&amp;"!"&amp;CELL("address",$C$20)&amp;":"&amp;CELL("address",$C$1026)),$G$9)</f>
        <v>0</v>
      </c>
      <c r="K68" s="430" cm="1">
        <f t="array" aca="1" ref="K68" ca="1">SUMIFS(INDIRECT($A68&amp;"!"&amp;CELL("address",V$20)&amp;":"&amp;CELL("address",V$1026)), INDIRECT($A68&amp;"!"&amp;CELL("address",$L$20)&amp;":"&amp;CELL("address",$L$1026)),$B68,INDIRECT($A68&amp;"!"&amp;CELL("address",$C$20)&amp;":"&amp;CELL("address",$C$1026)),$G$9)</f>
        <v>0</v>
      </c>
      <c r="L68" s="430" cm="1">
        <f t="array" aca="1" ref="L68" ca="1">SUMIFS(INDIRECT($A68&amp;"!"&amp;CELL("address",W$20)&amp;":"&amp;CELL("address",W$1026)), INDIRECT($A68&amp;"!"&amp;CELL("address",$L$20)&amp;":"&amp;CELL("address",$L$1026)),$B68,INDIRECT($A68&amp;"!"&amp;CELL("address",$C$20)&amp;":"&amp;CELL("address",$C$1026)),$G$9)</f>
        <v>0</v>
      </c>
      <c r="M68" s="430" cm="1">
        <f t="array" aca="1" ref="M68" ca="1">SUMIFS(INDIRECT($A68&amp;"!"&amp;CELL("address",X$20)&amp;":"&amp;CELL("address",X$1026)), INDIRECT($A68&amp;"!"&amp;CELL("address",$L$20)&amp;":"&amp;CELL("address",$L$1026)),$B68,INDIRECT($A68&amp;"!"&amp;CELL("address",$C$20)&amp;":"&amp;CELL("address",$C$1026)),$G$9)</f>
        <v>0</v>
      </c>
      <c r="N68" s="430" cm="1">
        <f t="array" aca="1" ref="N68" ca="1">SUMIFS(INDIRECT($A68&amp;"!"&amp;CELL("address",Y$20)&amp;":"&amp;CELL("address",Y$1026)), INDIRECT($A68&amp;"!"&amp;CELL("address",$L$20)&amp;":"&amp;CELL("address",$L$1026)),$B68,INDIRECT($A68&amp;"!"&amp;CELL("address",$C$20)&amp;":"&amp;CELL("address",$C$1026)),$G$9)</f>
        <v>0</v>
      </c>
      <c r="O68" s="430" cm="1">
        <f t="array" aca="1" ref="O68" ca="1">SUMIFS(INDIRECT($A68&amp;"!"&amp;CELL("address",Z$20)&amp;":"&amp;CELL("address",Z$1026)), INDIRECT($A68&amp;"!"&amp;CELL("address",$L$20)&amp;":"&amp;CELL("address",$L$1026)),$B68,INDIRECT($A68&amp;"!"&amp;CELL("address",$C$20)&amp;":"&amp;CELL("address",$C$1026)),$G$9)</f>
        <v>0</v>
      </c>
      <c r="P68" s="430" cm="1">
        <f t="array" aca="1" ref="P68" ca="1">SUMIFS(INDIRECT($A68&amp;"!"&amp;CELL("address",AA$20)&amp;":"&amp;CELL("address",AA$1026)), INDIRECT($A68&amp;"!"&amp;CELL("address",$L$20)&amp;":"&amp;CELL("address",$L$1026)),$B68,INDIRECT($A68&amp;"!"&amp;CELL("address",$C$20)&amp;":"&amp;CELL("address",$C$1026)),$G$9)</f>
        <v>0</v>
      </c>
      <c r="Q68" s="431" cm="1">
        <f t="array" aca="1" ref="Q68" ca="1">SUMIFS(INDIRECT($A68&amp;"!"&amp;CELL("address",AB$20)&amp;":"&amp;CELL("address",AB$1026)), INDIRECT($A68&amp;"!"&amp;CELL("address",$L$20)&amp;":"&amp;CELL("address",$L$1026)),$B68,INDIRECT($A68&amp;"!"&amp;CELL("address",$C$20)&amp;":"&amp;CELL("address",$C$1026)),$G$9)</f>
        <v>0</v>
      </c>
      <c r="R68" s="425">
        <f t="shared" ca="1" si="4"/>
        <v>0</v>
      </c>
      <c r="S68" s="430" cm="1">
        <f t="array" aca="1" ref="S68" ca="1">SUMIFS(INDIRECT($A68&amp;"!"&amp;CELL("address",F$20)&amp;":"&amp;CELL("address",F$1026)), INDIRECT($A68&amp;"!"&amp;CELL("address",$L$20)&amp;":"&amp;CELL("address",$L$1026)),$B68,INDIRECT($A68&amp;"!"&amp;CELL("address",$C$20)&amp;":"&amp;CELL("address",$C$1026)),$G$9)-R68</f>
        <v>0</v>
      </c>
      <c r="T68" s="424">
        <f t="shared" ca="1" si="7"/>
        <v>0</v>
      </c>
      <c r="U68" s="286" t="s">
        <v>1073</v>
      </c>
      <c r="V68" s="287" t="s">
        <v>1123</v>
      </c>
    </row>
    <row r="69" spans="1:22" ht="15" customHeight="1" x14ac:dyDescent="0.25">
      <c r="A69" s="235" t="s">
        <v>935</v>
      </c>
      <c r="B69" s="90" t="s">
        <v>1134</v>
      </c>
      <c r="C69"/>
      <c r="D69" s="410" t="s">
        <v>1135</v>
      </c>
      <c r="E69" s="411" t="s">
        <v>406</v>
      </c>
      <c r="F69" s="429" cm="1">
        <f t="array" aca="1" ref="F69" ca="1">SUMIFS(INDIRECT($A69&amp;"!"&amp;CELL("address",Q$20)&amp;":"&amp;CELL("address",Q$1026)), INDIRECT($A69&amp;"!"&amp;CELL("address",$L$20)&amp;":"&amp;CELL("address",$L$1026)),$B69,INDIRECT($A69&amp;"!"&amp;CELL("address",$C$20)&amp;":"&amp;CELL("address",$C$1026)),$G$9)</f>
        <v>0</v>
      </c>
      <c r="G69" s="430" cm="1">
        <f t="array" aca="1" ref="G69" ca="1">SUMIFS(INDIRECT($A69&amp;"!"&amp;CELL("address",R$20)&amp;":"&amp;CELL("address",R$1026)), INDIRECT($A69&amp;"!"&amp;CELL("address",$L$20)&amp;":"&amp;CELL("address",$L$1026)),$B69,INDIRECT($A69&amp;"!"&amp;CELL("address",$C$20)&amp;":"&amp;CELL("address",$C$1026)),$G$9)</f>
        <v>0</v>
      </c>
      <c r="H69" s="430" cm="1">
        <f t="array" aca="1" ref="H69" ca="1">SUMIFS(INDIRECT($A69&amp;"!"&amp;CELL("address",S$20)&amp;":"&amp;CELL("address",S$1026)), INDIRECT($A69&amp;"!"&amp;CELL("address",$L$20)&amp;":"&amp;CELL("address",$L$1026)),$B69,INDIRECT($A69&amp;"!"&amp;CELL("address",$C$20)&amp;":"&amp;CELL("address",$C$1026)),$G$9)</f>
        <v>0</v>
      </c>
      <c r="I69" s="430" cm="1">
        <f t="array" aca="1" ref="I69" ca="1">SUMIFS(INDIRECT($A69&amp;"!"&amp;CELL("address",T$20)&amp;":"&amp;CELL("address",T$1026)), INDIRECT($A69&amp;"!"&amp;CELL("address",$L$20)&amp;":"&amp;CELL("address",$L$1026)),$B69,INDIRECT($A69&amp;"!"&amp;CELL("address",$C$20)&amp;":"&amp;CELL("address",$C$1026)),$G$9)</f>
        <v>0</v>
      </c>
      <c r="J69" s="430" cm="1">
        <f t="array" aca="1" ref="J69" ca="1">SUMIFS(INDIRECT($A69&amp;"!"&amp;CELL("address",U$20)&amp;":"&amp;CELL("address",U$1026)), INDIRECT($A69&amp;"!"&amp;CELL("address",$L$20)&amp;":"&amp;CELL("address",$L$1026)),$B69,INDIRECT($A69&amp;"!"&amp;CELL("address",$C$20)&amp;":"&amp;CELL("address",$C$1026)),$G$9)</f>
        <v>0</v>
      </c>
      <c r="K69" s="430" cm="1">
        <f t="array" aca="1" ref="K69" ca="1">SUMIFS(INDIRECT($A69&amp;"!"&amp;CELL("address",V$20)&amp;":"&amp;CELL("address",V$1026)), INDIRECT($A69&amp;"!"&amp;CELL("address",$L$20)&amp;":"&amp;CELL("address",$L$1026)),$B69,INDIRECT($A69&amp;"!"&amp;CELL("address",$C$20)&amp;":"&amp;CELL("address",$C$1026)),$G$9)</f>
        <v>0</v>
      </c>
      <c r="L69" s="430" cm="1">
        <f t="array" aca="1" ref="L69" ca="1">SUMIFS(INDIRECT($A69&amp;"!"&amp;CELL("address",W$20)&amp;":"&amp;CELL("address",W$1026)), INDIRECT($A69&amp;"!"&amp;CELL("address",$L$20)&amp;":"&amp;CELL("address",$L$1026)),$B69,INDIRECT($A69&amp;"!"&amp;CELL("address",$C$20)&amp;":"&amp;CELL("address",$C$1026)),$G$9)</f>
        <v>0</v>
      </c>
      <c r="M69" s="430" cm="1">
        <f t="array" aca="1" ref="M69" ca="1">SUMIFS(INDIRECT($A69&amp;"!"&amp;CELL("address",X$20)&amp;":"&amp;CELL("address",X$1026)), INDIRECT($A69&amp;"!"&amp;CELL("address",$L$20)&amp;":"&amp;CELL("address",$L$1026)),$B69,INDIRECT($A69&amp;"!"&amp;CELL("address",$C$20)&amp;":"&amp;CELL("address",$C$1026)),$G$9)</f>
        <v>0</v>
      </c>
      <c r="N69" s="430" cm="1">
        <f t="array" aca="1" ref="N69" ca="1">SUMIFS(INDIRECT($A69&amp;"!"&amp;CELL("address",Y$20)&amp;":"&amp;CELL("address",Y$1026)), INDIRECT($A69&amp;"!"&amp;CELL("address",$L$20)&amp;":"&amp;CELL("address",$L$1026)),$B69,INDIRECT($A69&amp;"!"&amp;CELL("address",$C$20)&amp;":"&amp;CELL("address",$C$1026)),$G$9)</f>
        <v>0</v>
      </c>
      <c r="O69" s="430" cm="1">
        <f t="array" aca="1" ref="O69" ca="1">SUMIFS(INDIRECT($A69&amp;"!"&amp;CELL("address",Z$20)&amp;":"&amp;CELL("address",Z$1026)), INDIRECT($A69&amp;"!"&amp;CELL("address",$L$20)&amp;":"&amp;CELL("address",$L$1026)),$B69,INDIRECT($A69&amp;"!"&amp;CELL("address",$C$20)&amp;":"&amp;CELL("address",$C$1026)),$G$9)</f>
        <v>0</v>
      </c>
      <c r="P69" s="430" cm="1">
        <f t="array" aca="1" ref="P69" ca="1">SUMIFS(INDIRECT($A69&amp;"!"&amp;CELL("address",AA$20)&amp;":"&amp;CELL("address",AA$1026)), INDIRECT($A69&amp;"!"&amp;CELL("address",$L$20)&amp;":"&amp;CELL("address",$L$1026)),$B69,INDIRECT($A69&amp;"!"&amp;CELL("address",$C$20)&amp;":"&amp;CELL("address",$C$1026)),$G$9)</f>
        <v>0</v>
      </c>
      <c r="Q69" s="431" cm="1">
        <f t="array" aca="1" ref="Q69" ca="1">SUMIFS(INDIRECT($A69&amp;"!"&amp;CELL("address",AB$20)&amp;":"&amp;CELL("address",AB$1026)), INDIRECT($A69&amp;"!"&amp;CELL("address",$L$20)&amp;":"&amp;CELL("address",$L$1026)),$B69,INDIRECT($A69&amp;"!"&amp;CELL("address",$C$20)&amp;":"&amp;CELL("address",$C$1026)),$G$9)</f>
        <v>0</v>
      </c>
      <c r="R69" s="425">
        <f t="shared" ca="1" si="4"/>
        <v>0</v>
      </c>
      <c r="S69" s="430" cm="1">
        <f t="array" aca="1" ref="S69" ca="1">SUMIFS(INDIRECT($A69&amp;"!"&amp;CELL("address",F$20)&amp;":"&amp;CELL("address",F$1026)), INDIRECT($A69&amp;"!"&amp;CELL("address",$L$20)&amp;":"&amp;CELL("address",$L$1026)),$B69,INDIRECT($A69&amp;"!"&amp;CELL("address",$C$20)&amp;":"&amp;CELL("address",$C$1026)),$G$9)-R69</f>
        <v>0</v>
      </c>
      <c r="T69" s="424">
        <f t="shared" ca="1" si="7"/>
        <v>0</v>
      </c>
      <c r="U69" s="286" t="s">
        <v>1088</v>
      </c>
      <c r="V69" s="287" t="s">
        <v>1123</v>
      </c>
    </row>
    <row r="70" spans="1:22" ht="15" customHeight="1" x14ac:dyDescent="0.25">
      <c r="A70" s="235" t="s">
        <v>26</v>
      </c>
      <c r="B70" s="90" t="s">
        <v>1136</v>
      </c>
      <c r="C70"/>
      <c r="D70" s="410" t="s">
        <v>1137</v>
      </c>
      <c r="E70" s="411" t="s">
        <v>332</v>
      </c>
      <c r="F70" s="429" cm="1">
        <f t="array" aca="1" ref="F70" ca="1">SUMIFS(INDIRECT($A70&amp;"!"&amp;CELL("address",Q$20)&amp;":"&amp;CELL("address",Q$1026)), INDIRECT($A70&amp;"!"&amp;CELL("address",$L$20)&amp;":"&amp;CELL("address",$L$1026)),$B70,INDIRECT($A70&amp;"!"&amp;CELL("address",$C$20)&amp;":"&amp;CELL("address",$C$1026)),$G$9)</f>
        <v>0</v>
      </c>
      <c r="G70" s="430" cm="1">
        <f t="array" aca="1" ref="G70" ca="1">SUMIFS(INDIRECT($A70&amp;"!"&amp;CELL("address",R$20)&amp;":"&amp;CELL("address",R$1026)), INDIRECT($A70&amp;"!"&amp;CELL("address",$L$20)&amp;":"&amp;CELL("address",$L$1026)),$B70,INDIRECT($A70&amp;"!"&amp;CELL("address",$C$20)&amp;":"&amp;CELL("address",$C$1026)),$G$9)</f>
        <v>0</v>
      </c>
      <c r="H70" s="430" cm="1">
        <f t="array" aca="1" ref="H70" ca="1">SUMIFS(INDIRECT($A70&amp;"!"&amp;CELL("address",S$20)&amp;":"&amp;CELL("address",S$1026)), INDIRECT($A70&amp;"!"&amp;CELL("address",$L$20)&amp;":"&amp;CELL("address",$L$1026)),$B70,INDIRECT($A70&amp;"!"&amp;CELL("address",$C$20)&amp;":"&amp;CELL("address",$C$1026)),$G$9)</f>
        <v>0</v>
      </c>
      <c r="I70" s="430" cm="1">
        <f t="array" aca="1" ref="I70" ca="1">SUMIFS(INDIRECT($A70&amp;"!"&amp;CELL("address",T$20)&amp;":"&amp;CELL("address",T$1026)), INDIRECT($A70&amp;"!"&amp;CELL("address",$L$20)&amp;":"&amp;CELL("address",$L$1026)),$B70,INDIRECT($A70&amp;"!"&amp;CELL("address",$C$20)&amp;":"&amp;CELL("address",$C$1026)),$G$9)</f>
        <v>0</v>
      </c>
      <c r="J70" s="430" cm="1">
        <f t="array" aca="1" ref="J70" ca="1">SUMIFS(INDIRECT($A70&amp;"!"&amp;CELL("address",U$20)&amp;":"&amp;CELL("address",U$1026)), INDIRECT($A70&amp;"!"&amp;CELL("address",$L$20)&amp;":"&amp;CELL("address",$L$1026)),$B70,INDIRECT($A70&amp;"!"&amp;CELL("address",$C$20)&amp;":"&amp;CELL("address",$C$1026)),$G$9)</f>
        <v>0</v>
      </c>
      <c r="K70" s="430" cm="1">
        <f t="array" aca="1" ref="K70" ca="1">SUMIFS(INDIRECT($A70&amp;"!"&amp;CELL("address",V$20)&amp;":"&amp;CELL("address",V$1026)), INDIRECT($A70&amp;"!"&amp;CELL("address",$L$20)&amp;":"&amp;CELL("address",$L$1026)),$B70,INDIRECT($A70&amp;"!"&amp;CELL("address",$C$20)&amp;":"&amp;CELL("address",$C$1026)),$G$9)</f>
        <v>0</v>
      </c>
      <c r="L70" s="430" cm="1">
        <f t="array" aca="1" ref="L70" ca="1">SUMIFS(INDIRECT($A70&amp;"!"&amp;CELL("address",W$20)&amp;":"&amp;CELL("address",W$1026)), INDIRECT($A70&amp;"!"&amp;CELL("address",$L$20)&amp;":"&amp;CELL("address",$L$1026)),$B70,INDIRECT($A70&amp;"!"&amp;CELL("address",$C$20)&amp;":"&amp;CELL("address",$C$1026)),$G$9)</f>
        <v>0</v>
      </c>
      <c r="M70" s="430" cm="1">
        <f t="array" aca="1" ref="M70" ca="1">SUMIFS(INDIRECT($A70&amp;"!"&amp;CELL("address",X$20)&amp;":"&amp;CELL("address",X$1026)), INDIRECT($A70&amp;"!"&amp;CELL("address",$L$20)&amp;":"&amp;CELL("address",$L$1026)),$B70,INDIRECT($A70&amp;"!"&amp;CELL("address",$C$20)&amp;":"&amp;CELL("address",$C$1026)),$G$9)</f>
        <v>0</v>
      </c>
      <c r="N70" s="430" cm="1">
        <f t="array" aca="1" ref="N70" ca="1">SUMIFS(INDIRECT($A70&amp;"!"&amp;CELL("address",Y$20)&amp;":"&amp;CELL("address",Y$1026)), INDIRECT($A70&amp;"!"&amp;CELL("address",$L$20)&amp;":"&amp;CELL("address",$L$1026)),$B70,INDIRECT($A70&amp;"!"&amp;CELL("address",$C$20)&amp;":"&amp;CELL("address",$C$1026)),$G$9)</f>
        <v>0</v>
      </c>
      <c r="O70" s="430" cm="1">
        <f t="array" aca="1" ref="O70" ca="1">SUMIFS(INDIRECT($A70&amp;"!"&amp;CELL("address",Z$20)&amp;":"&amp;CELL("address",Z$1026)), INDIRECT($A70&amp;"!"&amp;CELL("address",$L$20)&amp;":"&amp;CELL("address",$L$1026)),$B70,INDIRECT($A70&amp;"!"&amp;CELL("address",$C$20)&amp;":"&amp;CELL("address",$C$1026)),$G$9)</f>
        <v>0</v>
      </c>
      <c r="P70" s="430" cm="1">
        <f t="array" aca="1" ref="P70" ca="1">SUMIFS(INDIRECT($A70&amp;"!"&amp;CELL("address",AA$20)&amp;":"&amp;CELL("address",AA$1026)), INDIRECT($A70&amp;"!"&amp;CELL("address",$L$20)&amp;":"&amp;CELL("address",$L$1026)),$B70,INDIRECT($A70&amp;"!"&amp;CELL("address",$C$20)&amp;":"&amp;CELL("address",$C$1026)),$G$9)</f>
        <v>0</v>
      </c>
      <c r="Q70" s="431" cm="1">
        <f t="array" aca="1" ref="Q70" ca="1">SUMIFS(INDIRECT($A70&amp;"!"&amp;CELL("address",AB$20)&amp;":"&amp;CELL("address",AB$1026)), INDIRECT($A70&amp;"!"&amp;CELL("address",$L$20)&amp;":"&amp;CELL("address",$L$1026)),$B70,INDIRECT($A70&amp;"!"&amp;CELL("address",$C$20)&amp;":"&amp;CELL("address",$C$1026)),$G$9)</f>
        <v>0</v>
      </c>
      <c r="R70" s="425">
        <f t="shared" ca="1" si="4"/>
        <v>0</v>
      </c>
      <c r="S70" s="430" cm="1">
        <f t="array" aca="1" ref="S70" ca="1">SUMIFS(INDIRECT($A70&amp;"!"&amp;CELL("address",F$20)&amp;":"&amp;CELL("address",F$1026)), INDIRECT($A70&amp;"!"&amp;CELL("address",$L$20)&amp;":"&amp;CELL("address",$L$1026)),$B70,INDIRECT($A70&amp;"!"&amp;CELL("address",$C$20)&amp;":"&amp;CELL("address",$C$1026)),$G$9)-R70</f>
        <v>0</v>
      </c>
      <c r="T70" s="424">
        <f t="shared" ca="1" si="7"/>
        <v>0</v>
      </c>
      <c r="U70" s="286" t="s">
        <v>1073</v>
      </c>
      <c r="V70" s="287" t="s">
        <v>1123</v>
      </c>
    </row>
    <row r="71" spans="1:22" ht="15" customHeight="1" x14ac:dyDescent="0.25">
      <c r="A71" s="235" t="s">
        <v>26</v>
      </c>
      <c r="B71" s="90" t="s">
        <v>1138</v>
      </c>
      <c r="C71"/>
      <c r="D71" s="410" t="s">
        <v>1139</v>
      </c>
      <c r="E71" s="411" t="s">
        <v>332</v>
      </c>
      <c r="F71" s="429" cm="1">
        <f t="array" aca="1" ref="F71" ca="1">SUMIFS(INDIRECT($A71&amp;"!"&amp;CELL("address",Q$20)&amp;":"&amp;CELL("address",Q$1026)), INDIRECT($A71&amp;"!"&amp;CELL("address",$L$20)&amp;":"&amp;CELL("address",$L$1026)),$B71,INDIRECT($A71&amp;"!"&amp;CELL("address",$C$20)&amp;":"&amp;CELL("address",$C$1026)),$G$9)</f>
        <v>0</v>
      </c>
      <c r="G71" s="430" cm="1">
        <f t="array" aca="1" ref="G71" ca="1">SUMIFS(INDIRECT($A71&amp;"!"&amp;CELL("address",R$20)&amp;":"&amp;CELL("address",R$1026)), INDIRECT($A71&amp;"!"&amp;CELL("address",$L$20)&amp;":"&amp;CELL("address",$L$1026)),$B71,INDIRECT($A71&amp;"!"&amp;CELL("address",$C$20)&amp;":"&amp;CELL("address",$C$1026)),$G$9)</f>
        <v>0</v>
      </c>
      <c r="H71" s="430" cm="1">
        <f t="array" aca="1" ref="H71" ca="1">SUMIFS(INDIRECT($A71&amp;"!"&amp;CELL("address",S$20)&amp;":"&amp;CELL("address",S$1026)), INDIRECT($A71&amp;"!"&amp;CELL("address",$L$20)&amp;":"&amp;CELL("address",$L$1026)),$B71,INDIRECT($A71&amp;"!"&amp;CELL("address",$C$20)&amp;":"&amp;CELL("address",$C$1026)),$G$9)</f>
        <v>0</v>
      </c>
      <c r="I71" s="430" cm="1">
        <f t="array" aca="1" ref="I71" ca="1">SUMIFS(INDIRECT($A71&amp;"!"&amp;CELL("address",T$20)&amp;":"&amp;CELL("address",T$1026)), INDIRECT($A71&amp;"!"&amp;CELL("address",$L$20)&amp;":"&amp;CELL("address",$L$1026)),$B71,INDIRECT($A71&amp;"!"&amp;CELL("address",$C$20)&amp;":"&amp;CELL("address",$C$1026)),$G$9)</f>
        <v>0</v>
      </c>
      <c r="J71" s="430" cm="1">
        <f t="array" aca="1" ref="J71" ca="1">SUMIFS(INDIRECT($A71&amp;"!"&amp;CELL("address",U$20)&amp;":"&amp;CELL("address",U$1026)), INDIRECT($A71&amp;"!"&amp;CELL("address",$L$20)&amp;":"&amp;CELL("address",$L$1026)),$B71,INDIRECT($A71&amp;"!"&amp;CELL("address",$C$20)&amp;":"&amp;CELL("address",$C$1026)),$G$9)</f>
        <v>0</v>
      </c>
      <c r="K71" s="430" cm="1">
        <f t="array" aca="1" ref="K71" ca="1">SUMIFS(INDIRECT($A71&amp;"!"&amp;CELL("address",V$20)&amp;":"&amp;CELL("address",V$1026)), INDIRECT($A71&amp;"!"&amp;CELL("address",$L$20)&amp;":"&amp;CELL("address",$L$1026)),$B71,INDIRECT($A71&amp;"!"&amp;CELL("address",$C$20)&amp;":"&amp;CELL("address",$C$1026)),$G$9)</f>
        <v>0</v>
      </c>
      <c r="L71" s="430" cm="1">
        <f t="array" aca="1" ref="L71" ca="1">SUMIFS(INDIRECT($A71&amp;"!"&amp;CELL("address",W$20)&amp;":"&amp;CELL("address",W$1026)), INDIRECT($A71&amp;"!"&amp;CELL("address",$L$20)&amp;":"&amp;CELL("address",$L$1026)),$B71,INDIRECT($A71&amp;"!"&amp;CELL("address",$C$20)&amp;":"&amp;CELL("address",$C$1026)),$G$9)</f>
        <v>0</v>
      </c>
      <c r="M71" s="430" cm="1">
        <f t="array" aca="1" ref="M71" ca="1">SUMIFS(INDIRECT($A71&amp;"!"&amp;CELL("address",X$20)&amp;":"&amp;CELL("address",X$1026)), INDIRECT($A71&amp;"!"&amp;CELL("address",$L$20)&amp;":"&amp;CELL("address",$L$1026)),$B71,INDIRECT($A71&amp;"!"&amp;CELL("address",$C$20)&amp;":"&amp;CELL("address",$C$1026)),$G$9)</f>
        <v>0</v>
      </c>
      <c r="N71" s="430" cm="1">
        <f t="array" aca="1" ref="N71" ca="1">SUMIFS(INDIRECT($A71&amp;"!"&amp;CELL("address",Y$20)&amp;":"&amp;CELL("address",Y$1026)), INDIRECT($A71&amp;"!"&amp;CELL("address",$L$20)&amp;":"&amp;CELL("address",$L$1026)),$B71,INDIRECT($A71&amp;"!"&amp;CELL("address",$C$20)&amp;":"&amp;CELL("address",$C$1026)),$G$9)</f>
        <v>0</v>
      </c>
      <c r="O71" s="430" cm="1">
        <f t="array" aca="1" ref="O71" ca="1">SUMIFS(INDIRECT($A71&amp;"!"&amp;CELL("address",Z$20)&amp;":"&amp;CELL("address",Z$1026)), INDIRECT($A71&amp;"!"&amp;CELL("address",$L$20)&amp;":"&amp;CELL("address",$L$1026)),$B71,INDIRECT($A71&amp;"!"&amp;CELL("address",$C$20)&amp;":"&amp;CELL("address",$C$1026)),$G$9)</f>
        <v>0</v>
      </c>
      <c r="P71" s="430" cm="1">
        <f t="array" aca="1" ref="P71" ca="1">SUMIFS(INDIRECT($A71&amp;"!"&amp;CELL("address",AA$20)&amp;":"&amp;CELL("address",AA$1026)), INDIRECT($A71&amp;"!"&amp;CELL("address",$L$20)&amp;":"&amp;CELL("address",$L$1026)),$B71,INDIRECT($A71&amp;"!"&amp;CELL("address",$C$20)&amp;":"&amp;CELL("address",$C$1026)),$G$9)</f>
        <v>0</v>
      </c>
      <c r="Q71" s="431" cm="1">
        <f t="array" aca="1" ref="Q71" ca="1">SUMIFS(INDIRECT($A71&amp;"!"&amp;CELL("address",AB$20)&amp;":"&amp;CELL("address",AB$1026)), INDIRECT($A71&amp;"!"&amp;CELL("address",$L$20)&amp;":"&amp;CELL("address",$L$1026)),$B71,INDIRECT($A71&amp;"!"&amp;CELL("address",$C$20)&amp;":"&amp;CELL("address",$C$1026)),$G$9)</f>
        <v>0</v>
      </c>
      <c r="R71" s="425">
        <f t="shared" ca="1" si="4"/>
        <v>0</v>
      </c>
      <c r="S71" s="430" cm="1">
        <f t="array" aca="1" ref="S71" ca="1">SUMIFS(INDIRECT($A71&amp;"!"&amp;CELL("address",F$20)&amp;":"&amp;CELL("address",F$1026)), INDIRECT($A71&amp;"!"&amp;CELL("address",$L$20)&amp;":"&amp;CELL("address",$L$1026)),$B71,INDIRECT($A71&amp;"!"&amp;CELL("address",$C$20)&amp;":"&amp;CELL("address",$C$1026)),$G$9)-R71</f>
        <v>0</v>
      </c>
      <c r="T71" s="424">
        <f t="shared" ca="1" si="7"/>
        <v>0</v>
      </c>
      <c r="U71" s="286" t="s">
        <v>1073</v>
      </c>
      <c r="V71" s="287" t="s">
        <v>1123</v>
      </c>
    </row>
    <row r="72" spans="1:22" ht="15" customHeight="1" x14ac:dyDescent="0.25">
      <c r="A72" s="90" t="s">
        <v>935</v>
      </c>
      <c r="B72" s="90" t="s">
        <v>1140</v>
      </c>
      <c r="C72"/>
      <c r="D72" s="410" t="s">
        <v>1141</v>
      </c>
      <c r="E72" s="411"/>
      <c r="F72" s="429" cm="1">
        <f t="array" aca="1" ref="F72" ca="1">SUMIFS(INDIRECT($A72&amp;"!"&amp;CELL("address",Q$20)&amp;":"&amp;CELL("address",Q$1026)), INDIRECT($A72&amp;"!"&amp;CELL("address",$L$20)&amp;":"&amp;CELL("address",$L$1026)),$B72,INDIRECT($A72&amp;"!"&amp;CELL("address",$C$20)&amp;":"&amp;CELL("address",$C$1026)),$G$9)</f>
        <v>0</v>
      </c>
      <c r="G72" s="430" cm="1">
        <f t="array" aca="1" ref="G72" ca="1">SUMIFS(INDIRECT($A72&amp;"!"&amp;CELL("address",R$20)&amp;":"&amp;CELL("address",R$1026)), INDIRECT($A72&amp;"!"&amp;CELL("address",$L$20)&amp;":"&amp;CELL("address",$L$1026)),$B72,INDIRECT($A72&amp;"!"&amp;CELL("address",$C$20)&amp;":"&amp;CELL("address",$C$1026)),$G$9)</f>
        <v>0</v>
      </c>
      <c r="H72" s="430" cm="1">
        <f t="array" aca="1" ref="H72" ca="1">SUMIFS(INDIRECT($A72&amp;"!"&amp;CELL("address",S$20)&amp;":"&amp;CELL("address",S$1026)), INDIRECT($A72&amp;"!"&amp;CELL("address",$L$20)&amp;":"&amp;CELL("address",$L$1026)),$B72,INDIRECT($A72&amp;"!"&amp;CELL("address",$C$20)&amp;":"&amp;CELL("address",$C$1026)),$G$9)</f>
        <v>0</v>
      </c>
      <c r="I72" s="430" cm="1">
        <f t="array" aca="1" ref="I72" ca="1">SUMIFS(INDIRECT($A72&amp;"!"&amp;CELL("address",T$20)&amp;":"&amp;CELL("address",T$1026)), INDIRECT($A72&amp;"!"&amp;CELL("address",$L$20)&amp;":"&amp;CELL("address",$L$1026)),$B72,INDIRECT($A72&amp;"!"&amp;CELL("address",$C$20)&amp;":"&amp;CELL("address",$C$1026)),$G$9)</f>
        <v>0</v>
      </c>
      <c r="J72" s="430" cm="1">
        <f t="array" aca="1" ref="J72" ca="1">SUMIFS(INDIRECT($A72&amp;"!"&amp;CELL("address",U$20)&amp;":"&amp;CELL("address",U$1026)), INDIRECT($A72&amp;"!"&amp;CELL("address",$L$20)&amp;":"&amp;CELL("address",$L$1026)),$B72,INDIRECT($A72&amp;"!"&amp;CELL("address",$C$20)&amp;":"&amp;CELL("address",$C$1026)),$G$9)</f>
        <v>0</v>
      </c>
      <c r="K72" s="430" cm="1">
        <f t="array" aca="1" ref="K72" ca="1">SUMIFS(INDIRECT($A72&amp;"!"&amp;CELL("address",V$20)&amp;":"&amp;CELL("address",V$1026)), INDIRECT($A72&amp;"!"&amp;CELL("address",$L$20)&amp;":"&amp;CELL("address",$L$1026)),$B72,INDIRECT($A72&amp;"!"&amp;CELL("address",$C$20)&amp;":"&amp;CELL("address",$C$1026)),$G$9)</f>
        <v>0</v>
      </c>
      <c r="L72" s="430" cm="1">
        <f t="array" aca="1" ref="L72" ca="1">SUMIFS(INDIRECT($A72&amp;"!"&amp;CELL("address",W$20)&amp;":"&amp;CELL("address",W$1026)), INDIRECT($A72&amp;"!"&amp;CELL("address",$L$20)&amp;":"&amp;CELL("address",$L$1026)),$B72,INDIRECT($A72&amp;"!"&amp;CELL("address",$C$20)&amp;":"&amp;CELL("address",$C$1026)),$G$9)</f>
        <v>0</v>
      </c>
      <c r="M72" s="430" cm="1">
        <f t="array" aca="1" ref="M72" ca="1">SUMIFS(INDIRECT($A72&amp;"!"&amp;CELL("address",X$20)&amp;":"&amp;CELL("address",X$1026)), INDIRECT($A72&amp;"!"&amp;CELL("address",$L$20)&amp;":"&amp;CELL("address",$L$1026)),$B72,INDIRECT($A72&amp;"!"&amp;CELL("address",$C$20)&amp;":"&amp;CELL("address",$C$1026)),$G$9)</f>
        <v>0</v>
      </c>
      <c r="N72" s="430" cm="1">
        <f t="array" aca="1" ref="N72" ca="1">SUMIFS(INDIRECT($A72&amp;"!"&amp;CELL("address",Y$20)&amp;":"&amp;CELL("address",Y$1026)), INDIRECT($A72&amp;"!"&amp;CELL("address",$L$20)&amp;":"&amp;CELL("address",$L$1026)),$B72,INDIRECT($A72&amp;"!"&amp;CELL("address",$C$20)&amp;":"&amp;CELL("address",$C$1026)),$G$9)</f>
        <v>0</v>
      </c>
      <c r="O72" s="430" cm="1">
        <f t="array" aca="1" ref="O72" ca="1">SUMIFS(INDIRECT($A72&amp;"!"&amp;CELL("address",Z$20)&amp;":"&amp;CELL("address",Z$1026)), INDIRECT($A72&amp;"!"&amp;CELL("address",$L$20)&amp;":"&amp;CELL("address",$L$1026)),$B72,INDIRECT($A72&amp;"!"&amp;CELL("address",$C$20)&amp;":"&amp;CELL("address",$C$1026)),$G$9)</f>
        <v>0</v>
      </c>
      <c r="P72" s="430" cm="1">
        <f t="array" aca="1" ref="P72" ca="1">SUMIFS(INDIRECT($A72&amp;"!"&amp;CELL("address",AA$20)&amp;":"&amp;CELL("address",AA$1026)), INDIRECT($A72&amp;"!"&amp;CELL("address",$L$20)&amp;":"&amp;CELL("address",$L$1026)),$B72,INDIRECT($A72&amp;"!"&amp;CELL("address",$C$20)&amp;":"&amp;CELL("address",$C$1026)),$G$9)</f>
        <v>0</v>
      </c>
      <c r="Q72" s="431" cm="1">
        <f t="array" aca="1" ref="Q72" ca="1">SUMIFS(INDIRECT($A72&amp;"!"&amp;CELL("address",AB$20)&amp;":"&amp;CELL("address",AB$1026)), INDIRECT($A72&amp;"!"&amp;CELL("address",$L$20)&amp;":"&amp;CELL("address",$L$1026)),$B72,INDIRECT($A72&amp;"!"&amp;CELL("address",$C$20)&amp;":"&amp;CELL("address",$C$1026)),$G$9)</f>
        <v>0</v>
      </c>
      <c r="R72" s="425">
        <f t="shared" ca="1" si="4"/>
        <v>0</v>
      </c>
      <c r="S72" s="430" cm="1">
        <f t="array" aca="1" ref="S72" ca="1">SUMIFS(INDIRECT($A72&amp;"!"&amp;CELL("address",F$20)&amp;":"&amp;CELL("address",F$1026)), INDIRECT($A72&amp;"!"&amp;CELL("address",$L$20)&amp;":"&amp;CELL("address",$L$1026)),$B72,INDIRECT($A72&amp;"!"&amp;CELL("address",$C$20)&amp;":"&amp;CELL("address",$C$1026)),$G$9)-R72</f>
        <v>0</v>
      </c>
      <c r="T72" s="424">
        <f ca="1">S72+R72</f>
        <v>0</v>
      </c>
      <c r="U72" s="286" t="s">
        <v>1073</v>
      </c>
      <c r="V72" s="287" t="s">
        <v>1123</v>
      </c>
    </row>
    <row r="73" spans="1:22" ht="15" customHeight="1" x14ac:dyDescent="0.25">
      <c r="A73" s="235" t="s">
        <v>26</v>
      </c>
      <c r="B73" s="90" t="s">
        <v>1142</v>
      </c>
      <c r="C73"/>
      <c r="D73" s="410" t="s">
        <v>1143</v>
      </c>
      <c r="E73" s="411"/>
      <c r="F73" s="429" cm="1">
        <f t="array" aca="1" ref="F73" ca="1">SUMIFS(INDIRECT($A73&amp;"!"&amp;CELL("address",Q$20)&amp;":"&amp;CELL("address",Q$1026)), INDIRECT($A73&amp;"!"&amp;CELL("address",$L$20)&amp;":"&amp;CELL("address",$L$1026)),$B73,INDIRECT($A73&amp;"!"&amp;CELL("address",$C$20)&amp;":"&amp;CELL("address",$C$1026)),$G$9)</f>
        <v>0</v>
      </c>
      <c r="G73" s="430" cm="1">
        <f t="array" aca="1" ref="G73" ca="1">SUMIFS(INDIRECT($A73&amp;"!"&amp;CELL("address",R$20)&amp;":"&amp;CELL("address",R$1026)), INDIRECT($A73&amp;"!"&amp;CELL("address",$L$20)&amp;":"&amp;CELL("address",$L$1026)),$B73,INDIRECT($A73&amp;"!"&amp;CELL("address",$C$20)&amp;":"&amp;CELL("address",$C$1026)),$G$9)</f>
        <v>0</v>
      </c>
      <c r="H73" s="430" cm="1">
        <f t="array" aca="1" ref="H73" ca="1">SUMIFS(INDIRECT($A73&amp;"!"&amp;CELL("address",S$20)&amp;":"&amp;CELL("address",S$1026)), INDIRECT($A73&amp;"!"&amp;CELL("address",$L$20)&amp;":"&amp;CELL("address",$L$1026)),$B73,INDIRECT($A73&amp;"!"&amp;CELL("address",$C$20)&amp;":"&amp;CELL("address",$C$1026)),$G$9)</f>
        <v>0</v>
      </c>
      <c r="I73" s="430" cm="1">
        <f t="array" aca="1" ref="I73" ca="1">SUMIFS(INDIRECT($A73&amp;"!"&amp;CELL("address",T$20)&amp;":"&amp;CELL("address",T$1026)), INDIRECT($A73&amp;"!"&amp;CELL("address",$L$20)&amp;":"&amp;CELL("address",$L$1026)),$B73,INDIRECT($A73&amp;"!"&amp;CELL("address",$C$20)&amp;":"&amp;CELL("address",$C$1026)),$G$9)</f>
        <v>0</v>
      </c>
      <c r="J73" s="430" cm="1">
        <f t="array" aca="1" ref="J73" ca="1">SUMIFS(INDIRECT($A73&amp;"!"&amp;CELL("address",U$20)&amp;":"&amp;CELL("address",U$1026)), INDIRECT($A73&amp;"!"&amp;CELL("address",$L$20)&amp;":"&amp;CELL("address",$L$1026)),$B73,INDIRECT($A73&amp;"!"&amp;CELL("address",$C$20)&amp;":"&amp;CELL("address",$C$1026)),$G$9)</f>
        <v>0</v>
      </c>
      <c r="K73" s="430" cm="1">
        <f t="array" aca="1" ref="K73" ca="1">SUMIFS(INDIRECT($A73&amp;"!"&amp;CELL("address",V$20)&amp;":"&amp;CELL("address",V$1026)), INDIRECT($A73&amp;"!"&amp;CELL("address",$L$20)&amp;":"&amp;CELL("address",$L$1026)),$B73,INDIRECT($A73&amp;"!"&amp;CELL("address",$C$20)&amp;":"&amp;CELL("address",$C$1026)),$G$9)</f>
        <v>0</v>
      </c>
      <c r="L73" s="430" cm="1">
        <f t="array" aca="1" ref="L73" ca="1">SUMIFS(INDIRECT($A73&amp;"!"&amp;CELL("address",W$20)&amp;":"&amp;CELL("address",W$1026)), INDIRECT($A73&amp;"!"&amp;CELL("address",$L$20)&amp;":"&amp;CELL("address",$L$1026)),$B73,INDIRECT($A73&amp;"!"&amp;CELL("address",$C$20)&amp;":"&amp;CELL("address",$C$1026)),$G$9)</f>
        <v>0</v>
      </c>
      <c r="M73" s="430" cm="1">
        <f t="array" aca="1" ref="M73" ca="1">SUMIFS(INDIRECT($A73&amp;"!"&amp;CELL("address",X$20)&amp;":"&amp;CELL("address",X$1026)), INDIRECT($A73&amp;"!"&amp;CELL("address",$L$20)&amp;":"&amp;CELL("address",$L$1026)),$B73,INDIRECT($A73&amp;"!"&amp;CELL("address",$C$20)&amp;":"&amp;CELL("address",$C$1026)),$G$9)</f>
        <v>0</v>
      </c>
      <c r="N73" s="430" cm="1">
        <f t="array" aca="1" ref="N73" ca="1">SUMIFS(INDIRECT($A73&amp;"!"&amp;CELL("address",Y$20)&amp;":"&amp;CELL("address",Y$1026)), INDIRECT($A73&amp;"!"&amp;CELL("address",$L$20)&amp;":"&amp;CELL("address",$L$1026)),$B73,INDIRECT($A73&amp;"!"&amp;CELL("address",$C$20)&amp;":"&amp;CELL("address",$C$1026)),$G$9)</f>
        <v>0</v>
      </c>
      <c r="O73" s="430" cm="1">
        <f t="array" aca="1" ref="O73" ca="1">SUMIFS(INDIRECT($A73&amp;"!"&amp;CELL("address",Z$20)&amp;":"&amp;CELL("address",Z$1026)), INDIRECT($A73&amp;"!"&amp;CELL("address",$L$20)&amp;":"&amp;CELL("address",$L$1026)),$B73,INDIRECT($A73&amp;"!"&amp;CELL("address",$C$20)&amp;":"&amp;CELL("address",$C$1026)),$G$9)</f>
        <v>0</v>
      </c>
      <c r="P73" s="430" cm="1">
        <f t="array" aca="1" ref="P73" ca="1">SUMIFS(INDIRECT($A73&amp;"!"&amp;CELL("address",AA$20)&amp;":"&amp;CELL("address",AA$1026)), INDIRECT($A73&amp;"!"&amp;CELL("address",$L$20)&amp;":"&amp;CELL("address",$L$1026)),$B73,INDIRECT($A73&amp;"!"&amp;CELL("address",$C$20)&amp;":"&amp;CELL("address",$C$1026)),$G$9)</f>
        <v>0</v>
      </c>
      <c r="Q73" s="431" cm="1">
        <f t="array" aca="1" ref="Q73" ca="1">SUMIFS(INDIRECT($A73&amp;"!"&amp;CELL("address",AB$20)&amp;":"&amp;CELL("address",AB$1026)), INDIRECT($A73&amp;"!"&amp;CELL("address",$L$20)&amp;":"&amp;CELL("address",$L$1026)),$B73,INDIRECT($A73&amp;"!"&amp;CELL("address",$C$20)&amp;":"&amp;CELL("address",$C$1026)),$G$9)</f>
        <v>0</v>
      </c>
      <c r="R73" s="425">
        <f t="shared" ca="1" si="4"/>
        <v>0</v>
      </c>
      <c r="S73" s="430" cm="1">
        <f t="array" aca="1" ref="S73" ca="1">SUMIFS(INDIRECT($A73&amp;"!"&amp;CELL("address",F$20)&amp;":"&amp;CELL("address",F$1026)), INDIRECT($A73&amp;"!"&amp;CELL("address",$L$20)&amp;":"&amp;CELL("address",$L$1026)),$B73,INDIRECT($A73&amp;"!"&amp;CELL("address",$C$20)&amp;":"&amp;CELL("address",$C$1026)),$G$9)-R73</f>
        <v>0</v>
      </c>
      <c r="T73" s="424">
        <f t="shared" ref="T73:T75" ca="1" si="8">S73+R73</f>
        <v>0</v>
      </c>
      <c r="U73" s="286" t="s">
        <v>1073</v>
      </c>
      <c r="V73" s="287" t="s">
        <v>1123</v>
      </c>
    </row>
    <row r="74" spans="1:22" ht="15" customHeight="1" x14ac:dyDescent="0.25">
      <c r="A74" s="235" t="s">
        <v>935</v>
      </c>
      <c r="B74" s="90" t="s">
        <v>278</v>
      </c>
      <c r="C74"/>
      <c r="D74" s="410" t="s">
        <v>4643</v>
      </c>
      <c r="E74" s="411" t="s">
        <v>657</v>
      </c>
      <c r="F74" s="429" cm="1">
        <f t="array" aca="1" ref="F74" ca="1">SUMIFS(INDIRECT($A74&amp;"!"&amp;CELL("address",Q$20)&amp;":"&amp;CELL("address",Q$1026)), INDIRECT($A74&amp;"!"&amp;CELL("address",$L$20)&amp;":"&amp;CELL("address",$L$1026)),$B74,INDIRECT($A74&amp;"!"&amp;CELL("address",$C$20)&amp;":"&amp;CELL("address",$C$1026)),$G$9)</f>
        <v>0</v>
      </c>
      <c r="G74" s="430" cm="1">
        <f t="array" aca="1" ref="G74" ca="1">SUMIFS(INDIRECT($A74&amp;"!"&amp;CELL("address",R$20)&amp;":"&amp;CELL("address",R$1026)), INDIRECT($A74&amp;"!"&amp;CELL("address",$L$20)&amp;":"&amp;CELL("address",$L$1026)),$B74,INDIRECT($A74&amp;"!"&amp;CELL("address",$C$20)&amp;":"&amp;CELL("address",$C$1026)),$G$9)</f>
        <v>0</v>
      </c>
      <c r="H74" s="430" cm="1">
        <f t="array" aca="1" ref="H74" ca="1">SUMIFS(INDIRECT($A74&amp;"!"&amp;CELL("address",S$20)&amp;":"&amp;CELL("address",S$1026)), INDIRECT($A74&amp;"!"&amp;CELL("address",$L$20)&amp;":"&amp;CELL("address",$L$1026)),$B74,INDIRECT($A74&amp;"!"&amp;CELL("address",$C$20)&amp;":"&amp;CELL("address",$C$1026)),$G$9)</f>
        <v>0</v>
      </c>
      <c r="I74" s="430" cm="1">
        <f t="array" aca="1" ref="I74" ca="1">SUMIFS(INDIRECT($A74&amp;"!"&amp;CELL("address",T$20)&amp;":"&amp;CELL("address",T$1026)), INDIRECT($A74&amp;"!"&amp;CELL("address",$L$20)&amp;":"&amp;CELL("address",$L$1026)),$B74,INDIRECT($A74&amp;"!"&amp;CELL("address",$C$20)&amp;":"&amp;CELL("address",$C$1026)),$G$9)</f>
        <v>0</v>
      </c>
      <c r="J74" s="430" cm="1">
        <f t="array" aca="1" ref="J74" ca="1">SUMIFS(INDIRECT($A74&amp;"!"&amp;CELL("address",U$20)&amp;":"&amp;CELL("address",U$1026)), INDIRECT($A74&amp;"!"&amp;CELL("address",$L$20)&amp;":"&amp;CELL("address",$L$1026)),$B74,INDIRECT($A74&amp;"!"&amp;CELL("address",$C$20)&amp;":"&amp;CELL("address",$C$1026)),$G$9)</f>
        <v>0</v>
      </c>
      <c r="K74" s="430" cm="1">
        <f t="array" aca="1" ref="K74" ca="1">SUMIFS(INDIRECT($A74&amp;"!"&amp;CELL("address",V$20)&amp;":"&amp;CELL("address",V$1026)), INDIRECT($A74&amp;"!"&amp;CELL("address",$L$20)&amp;":"&amp;CELL("address",$L$1026)),$B74,INDIRECT($A74&amp;"!"&amp;CELL("address",$C$20)&amp;":"&amp;CELL("address",$C$1026)),$G$9)</f>
        <v>0</v>
      </c>
      <c r="L74" s="430" cm="1">
        <f t="array" aca="1" ref="L74" ca="1">SUMIFS(INDIRECT($A74&amp;"!"&amp;CELL("address",W$20)&amp;":"&amp;CELL("address",W$1026)), INDIRECT($A74&amp;"!"&amp;CELL("address",$L$20)&amp;":"&amp;CELL("address",$L$1026)),$B74,INDIRECT($A74&amp;"!"&amp;CELL("address",$C$20)&amp;":"&amp;CELL("address",$C$1026)),$G$9)</f>
        <v>0</v>
      </c>
      <c r="M74" s="430" cm="1">
        <f t="array" aca="1" ref="M74" ca="1">SUMIFS(INDIRECT($A74&amp;"!"&amp;CELL("address",X$20)&amp;":"&amp;CELL("address",X$1026)), INDIRECT($A74&amp;"!"&amp;CELL("address",$L$20)&amp;":"&amp;CELL("address",$L$1026)),$B74,INDIRECT($A74&amp;"!"&amp;CELL("address",$C$20)&amp;":"&amp;CELL("address",$C$1026)),$G$9)</f>
        <v>0</v>
      </c>
      <c r="N74" s="430" cm="1">
        <f t="array" aca="1" ref="N74" ca="1">SUMIFS(INDIRECT($A74&amp;"!"&amp;CELL("address",Y$20)&amp;":"&amp;CELL("address",Y$1026)), INDIRECT($A74&amp;"!"&amp;CELL("address",$L$20)&amp;":"&amp;CELL("address",$L$1026)),$B74,INDIRECT($A74&amp;"!"&amp;CELL("address",$C$20)&amp;":"&amp;CELL("address",$C$1026)),$G$9)</f>
        <v>0</v>
      </c>
      <c r="O74" s="430" cm="1">
        <f t="array" aca="1" ref="O74" ca="1">SUMIFS(INDIRECT($A74&amp;"!"&amp;CELL("address",Z$20)&amp;":"&amp;CELL("address",Z$1026)), INDIRECT($A74&amp;"!"&amp;CELL("address",$L$20)&amp;":"&amp;CELL("address",$L$1026)),$B74,INDIRECT($A74&amp;"!"&amp;CELL("address",$C$20)&amp;":"&amp;CELL("address",$C$1026)),$G$9)</f>
        <v>0</v>
      </c>
      <c r="P74" s="430" cm="1">
        <f t="array" aca="1" ref="P74" ca="1">SUMIFS(INDIRECT($A74&amp;"!"&amp;CELL("address",AA$20)&amp;":"&amp;CELL("address",AA$1026)), INDIRECT($A74&amp;"!"&amp;CELL("address",$L$20)&amp;":"&amp;CELL("address",$L$1026)),$B74,INDIRECT($A74&amp;"!"&amp;CELL("address",$C$20)&amp;":"&amp;CELL("address",$C$1026)),$G$9)</f>
        <v>0</v>
      </c>
      <c r="Q74" s="431" cm="1">
        <f t="array" aca="1" ref="Q74" ca="1">SUMIFS(INDIRECT($A74&amp;"!"&amp;CELL("address",AB$20)&amp;":"&amp;CELL("address",AB$1026)), INDIRECT($A74&amp;"!"&amp;CELL("address",$L$20)&amp;":"&amp;CELL("address",$L$1026)),$B74,INDIRECT($A74&amp;"!"&amp;CELL("address",$C$20)&amp;":"&amp;CELL("address",$C$1026)),$G$9)</f>
        <v>0</v>
      </c>
      <c r="R74" s="425">
        <f t="shared" ca="1" si="4"/>
        <v>0</v>
      </c>
      <c r="S74" s="430" cm="1">
        <f t="array" aca="1" ref="S74" ca="1">SUMIFS(INDIRECT($A74&amp;"!"&amp;CELL("address",F$20)&amp;":"&amp;CELL("address",F$1026)), INDIRECT($A74&amp;"!"&amp;CELL("address",$L$20)&amp;":"&amp;CELL("address",$L$1026)),$B74,INDIRECT($A74&amp;"!"&amp;CELL("address",$C$20)&amp;":"&amp;CELL("address",$C$1026)),$G$9)-R74</f>
        <v>0</v>
      </c>
      <c r="T74" s="424">
        <f t="shared" ca="1" si="8"/>
        <v>0</v>
      </c>
      <c r="U74" s="286" t="s">
        <v>1073</v>
      </c>
      <c r="V74" s="287" t="s">
        <v>1123</v>
      </c>
    </row>
    <row r="75" spans="1:22" ht="15" customHeight="1" x14ac:dyDescent="0.25">
      <c r="A75" s="235" t="s">
        <v>26</v>
      </c>
      <c r="B75" s="90" t="s">
        <v>1144</v>
      </c>
      <c r="C75"/>
      <c r="D75" s="410" t="s">
        <v>1145</v>
      </c>
      <c r="E75" s="413" t="s">
        <v>1120</v>
      </c>
      <c r="F75" s="429" cm="1">
        <f t="array" aca="1" ref="F75" ca="1">SUMIFS(INDIRECT($A75&amp;"!"&amp;CELL("address",Q$20)&amp;":"&amp;CELL("address",Q$1026)), INDIRECT($A75&amp;"!"&amp;CELL("address",$L$20)&amp;":"&amp;CELL("address",$L$1026)),$B75,INDIRECT($A75&amp;"!"&amp;CELL("address",$C$20)&amp;":"&amp;CELL("address",$C$1026)),$G$9)</f>
        <v>0</v>
      </c>
      <c r="G75" s="430" cm="1">
        <f t="array" aca="1" ref="G75" ca="1">SUMIFS(INDIRECT($A75&amp;"!"&amp;CELL("address",R$20)&amp;":"&amp;CELL("address",R$1026)), INDIRECT($A75&amp;"!"&amp;CELL("address",$L$20)&amp;":"&amp;CELL("address",$L$1026)),$B75,INDIRECT($A75&amp;"!"&amp;CELL("address",$C$20)&amp;":"&amp;CELL("address",$C$1026)),$G$9)</f>
        <v>0</v>
      </c>
      <c r="H75" s="430" cm="1">
        <f t="array" aca="1" ref="H75" ca="1">SUMIFS(INDIRECT($A75&amp;"!"&amp;CELL("address",S$20)&amp;":"&amp;CELL("address",S$1026)), INDIRECT($A75&amp;"!"&amp;CELL("address",$L$20)&amp;":"&amp;CELL("address",$L$1026)),$B75,INDIRECT($A75&amp;"!"&amp;CELL("address",$C$20)&amp;":"&amp;CELL("address",$C$1026)),$G$9)</f>
        <v>0</v>
      </c>
      <c r="I75" s="430" cm="1">
        <f t="array" aca="1" ref="I75" ca="1">SUMIFS(INDIRECT($A75&amp;"!"&amp;CELL("address",T$20)&amp;":"&amp;CELL("address",T$1026)), INDIRECT($A75&amp;"!"&amp;CELL("address",$L$20)&amp;":"&amp;CELL("address",$L$1026)),$B75,INDIRECT($A75&amp;"!"&amp;CELL("address",$C$20)&amp;":"&amp;CELL("address",$C$1026)),$G$9)</f>
        <v>0</v>
      </c>
      <c r="J75" s="430" cm="1">
        <f t="array" aca="1" ref="J75" ca="1">SUMIFS(INDIRECT($A75&amp;"!"&amp;CELL("address",U$20)&amp;":"&amp;CELL("address",U$1026)), INDIRECT($A75&amp;"!"&amp;CELL("address",$L$20)&amp;":"&amp;CELL("address",$L$1026)),$B75,INDIRECT($A75&amp;"!"&amp;CELL("address",$C$20)&amp;":"&amp;CELL("address",$C$1026)),$G$9)</f>
        <v>0</v>
      </c>
      <c r="K75" s="430" cm="1">
        <f t="array" aca="1" ref="K75" ca="1">SUMIFS(INDIRECT($A75&amp;"!"&amp;CELL("address",V$20)&amp;":"&amp;CELL("address",V$1026)), INDIRECT($A75&amp;"!"&amp;CELL("address",$L$20)&amp;":"&amp;CELL("address",$L$1026)),$B75,INDIRECT($A75&amp;"!"&amp;CELL("address",$C$20)&amp;":"&amp;CELL("address",$C$1026)),$G$9)</f>
        <v>0</v>
      </c>
      <c r="L75" s="430" cm="1">
        <f t="array" aca="1" ref="L75" ca="1">SUMIFS(INDIRECT($A75&amp;"!"&amp;CELL("address",W$20)&amp;":"&amp;CELL("address",W$1026)), INDIRECT($A75&amp;"!"&amp;CELL("address",$L$20)&amp;":"&amp;CELL("address",$L$1026)),$B75,INDIRECT($A75&amp;"!"&amp;CELL("address",$C$20)&amp;":"&amp;CELL("address",$C$1026)),$G$9)</f>
        <v>0</v>
      </c>
      <c r="M75" s="430" cm="1">
        <f t="array" aca="1" ref="M75" ca="1">SUMIFS(INDIRECT($A75&amp;"!"&amp;CELL("address",X$20)&amp;":"&amp;CELL("address",X$1026)), INDIRECT($A75&amp;"!"&amp;CELL("address",$L$20)&amp;":"&amp;CELL("address",$L$1026)),$B75,INDIRECT($A75&amp;"!"&amp;CELL("address",$C$20)&amp;":"&amp;CELL("address",$C$1026)),$G$9)</f>
        <v>0</v>
      </c>
      <c r="N75" s="430" cm="1">
        <f t="array" aca="1" ref="N75" ca="1">SUMIFS(INDIRECT($A75&amp;"!"&amp;CELL("address",Y$20)&amp;":"&amp;CELL("address",Y$1026)), INDIRECT($A75&amp;"!"&amp;CELL("address",$L$20)&amp;":"&amp;CELL("address",$L$1026)),$B75,INDIRECT($A75&amp;"!"&amp;CELL("address",$C$20)&amp;":"&amp;CELL("address",$C$1026)),$G$9)</f>
        <v>0</v>
      </c>
      <c r="O75" s="430" cm="1">
        <f t="array" aca="1" ref="O75" ca="1">SUMIFS(INDIRECT($A75&amp;"!"&amp;CELL("address",Z$20)&amp;":"&amp;CELL("address",Z$1026)), INDIRECT($A75&amp;"!"&amp;CELL("address",$L$20)&amp;":"&amp;CELL("address",$L$1026)),$B75,INDIRECT($A75&amp;"!"&amp;CELL("address",$C$20)&amp;":"&amp;CELL("address",$C$1026)),$G$9)</f>
        <v>0</v>
      </c>
      <c r="P75" s="430" cm="1">
        <f t="array" aca="1" ref="P75" ca="1">SUMIFS(INDIRECT($A75&amp;"!"&amp;CELL("address",AA$20)&amp;":"&amp;CELL("address",AA$1026)), INDIRECT($A75&amp;"!"&amp;CELL("address",$L$20)&amp;":"&amp;CELL("address",$L$1026)),$B75,INDIRECT($A75&amp;"!"&amp;CELL("address",$C$20)&amp;":"&amp;CELL("address",$C$1026)),$G$9)</f>
        <v>0</v>
      </c>
      <c r="Q75" s="431" cm="1">
        <f t="array" aca="1" ref="Q75" ca="1">SUMIFS(INDIRECT($A75&amp;"!"&amp;CELL("address",AB$20)&amp;":"&amp;CELL("address",AB$1026)), INDIRECT($A75&amp;"!"&amp;CELL("address",$L$20)&amp;":"&amp;CELL("address",$L$1026)),$B75,INDIRECT($A75&amp;"!"&amp;CELL("address",$C$20)&amp;":"&amp;CELL("address",$C$1026)),$G$9)</f>
        <v>0</v>
      </c>
      <c r="R75" s="425">
        <f t="shared" ca="1" si="4"/>
        <v>0</v>
      </c>
      <c r="S75" s="430" cm="1">
        <f t="array" aca="1" ref="S75" ca="1">SUMIFS(INDIRECT($A75&amp;"!"&amp;CELL("address",F$20)&amp;":"&amp;CELL("address",F$1026)), INDIRECT($A75&amp;"!"&amp;CELL("address",$L$20)&amp;":"&amp;CELL("address",$L$1026)),$B75,INDIRECT($A75&amp;"!"&amp;CELL("address",$C$20)&amp;":"&amp;CELL("address",$C$1026)),$G$9)-R75</f>
        <v>0</v>
      </c>
      <c r="T75" s="424">
        <f t="shared" ca="1" si="8"/>
        <v>0</v>
      </c>
      <c r="U75" s="286" t="s">
        <v>1073</v>
      </c>
      <c r="V75" s="287" t="s">
        <v>1123</v>
      </c>
    </row>
    <row r="76" spans="1:22" ht="15" customHeight="1" x14ac:dyDescent="0.25">
      <c r="A76" s="90" t="s">
        <v>959</v>
      </c>
      <c r="B76" s="90" t="s">
        <v>1146</v>
      </c>
      <c r="C76"/>
      <c r="D76" s="410" t="s">
        <v>1147</v>
      </c>
      <c r="E76" s="411" t="s">
        <v>406</v>
      </c>
      <c r="F76" s="429" cm="1">
        <f t="array" aca="1" ref="F76" ca="1">SUMIFS(INDIRECT($A76&amp;"!"&amp;CELL("address",Q$20)&amp;":"&amp;CELL("address",Q$1026)), INDIRECT($A76&amp;"!"&amp;CELL("address",$L$20)&amp;":"&amp;CELL("address",$L$1026)),$B76,INDIRECT($A76&amp;"!"&amp;CELL("address",$C$20)&amp;":"&amp;CELL("address",$C$1026)),$G$9)</f>
        <v>0</v>
      </c>
      <c r="G76" s="430" cm="1">
        <f t="array" aca="1" ref="G76" ca="1">SUMIFS(INDIRECT($A76&amp;"!"&amp;CELL("address",R$20)&amp;":"&amp;CELL("address",R$1026)), INDIRECT($A76&amp;"!"&amp;CELL("address",$L$20)&amp;":"&amp;CELL("address",$L$1026)),$B76,INDIRECT($A76&amp;"!"&amp;CELL("address",$C$20)&amp;":"&amp;CELL("address",$C$1026)),$G$9)</f>
        <v>0</v>
      </c>
      <c r="H76" s="430" cm="1">
        <f t="array" aca="1" ref="H76" ca="1">SUMIFS(INDIRECT($A76&amp;"!"&amp;CELL("address",S$20)&amp;":"&amp;CELL("address",S$1026)), INDIRECT($A76&amp;"!"&amp;CELL("address",$L$20)&amp;":"&amp;CELL("address",$L$1026)),$B76,INDIRECT($A76&amp;"!"&amp;CELL("address",$C$20)&amp;":"&amp;CELL("address",$C$1026)),$G$9)</f>
        <v>0</v>
      </c>
      <c r="I76" s="430" cm="1">
        <f t="array" aca="1" ref="I76" ca="1">SUMIFS(INDIRECT($A76&amp;"!"&amp;CELL("address",T$20)&amp;":"&amp;CELL("address",T$1026)), INDIRECT($A76&amp;"!"&amp;CELL("address",$L$20)&amp;":"&amp;CELL("address",$L$1026)),$B76,INDIRECT($A76&amp;"!"&amp;CELL("address",$C$20)&amp;":"&amp;CELL("address",$C$1026)),$G$9)</f>
        <v>0</v>
      </c>
      <c r="J76" s="430" cm="1">
        <f t="array" aca="1" ref="J76" ca="1">SUMIFS(INDIRECT($A76&amp;"!"&amp;CELL("address",U$20)&amp;":"&amp;CELL("address",U$1026)), INDIRECT($A76&amp;"!"&amp;CELL("address",$L$20)&amp;":"&amp;CELL("address",$L$1026)),$B76,INDIRECT($A76&amp;"!"&amp;CELL("address",$C$20)&amp;":"&amp;CELL("address",$C$1026)),$G$9)</f>
        <v>0</v>
      </c>
      <c r="K76" s="430" cm="1">
        <f t="array" aca="1" ref="K76" ca="1">SUMIFS(INDIRECT($A76&amp;"!"&amp;CELL("address",V$20)&amp;":"&amp;CELL("address",V$1026)), INDIRECT($A76&amp;"!"&amp;CELL("address",$L$20)&amp;":"&amp;CELL("address",$L$1026)),$B76,INDIRECT($A76&amp;"!"&amp;CELL("address",$C$20)&amp;":"&amp;CELL("address",$C$1026)),$G$9)</f>
        <v>0</v>
      </c>
      <c r="L76" s="430" cm="1">
        <f t="array" aca="1" ref="L76" ca="1">SUMIFS(INDIRECT($A76&amp;"!"&amp;CELL("address",W$20)&amp;":"&amp;CELL("address",W$1026)), INDIRECT($A76&amp;"!"&amp;CELL("address",$L$20)&amp;":"&amp;CELL("address",$L$1026)),$B76,INDIRECT($A76&amp;"!"&amp;CELL("address",$C$20)&amp;":"&amp;CELL("address",$C$1026)),$G$9)</f>
        <v>0</v>
      </c>
      <c r="M76" s="430" cm="1">
        <f t="array" aca="1" ref="M76" ca="1">SUMIFS(INDIRECT($A76&amp;"!"&amp;CELL("address",X$20)&amp;":"&amp;CELL("address",X$1026)), INDIRECT($A76&amp;"!"&amp;CELL("address",$L$20)&amp;":"&amp;CELL("address",$L$1026)),$B76,INDIRECT($A76&amp;"!"&amp;CELL("address",$C$20)&amp;":"&amp;CELL("address",$C$1026)),$G$9)</f>
        <v>0</v>
      </c>
      <c r="N76" s="430" cm="1">
        <f t="array" aca="1" ref="N76" ca="1">SUMIFS(INDIRECT($A76&amp;"!"&amp;CELL("address",Y$20)&amp;":"&amp;CELL("address",Y$1026)), INDIRECT($A76&amp;"!"&amp;CELL("address",$L$20)&amp;":"&amp;CELL("address",$L$1026)),$B76,INDIRECT($A76&amp;"!"&amp;CELL("address",$C$20)&amp;":"&amp;CELL("address",$C$1026)),$G$9)</f>
        <v>0</v>
      </c>
      <c r="O76" s="430" cm="1">
        <f t="array" aca="1" ref="O76" ca="1">SUMIFS(INDIRECT($A76&amp;"!"&amp;CELL("address",Z$20)&amp;":"&amp;CELL("address",Z$1026)), INDIRECT($A76&amp;"!"&amp;CELL("address",$L$20)&amp;":"&amp;CELL("address",$L$1026)),$B76,INDIRECT($A76&amp;"!"&amp;CELL("address",$C$20)&amp;":"&amp;CELL("address",$C$1026)),$G$9)</f>
        <v>0</v>
      </c>
      <c r="P76" s="430" cm="1">
        <f t="array" aca="1" ref="P76" ca="1">SUMIFS(INDIRECT($A76&amp;"!"&amp;CELL("address",AA$20)&amp;":"&amp;CELL("address",AA$1026)), INDIRECT($A76&amp;"!"&amp;CELL("address",$L$20)&amp;":"&amp;CELL("address",$L$1026)),$B76,INDIRECT($A76&amp;"!"&amp;CELL("address",$C$20)&amp;":"&amp;CELL("address",$C$1026)),$G$9)</f>
        <v>0</v>
      </c>
      <c r="Q76" s="431" cm="1">
        <f t="array" aca="1" ref="Q76" ca="1">SUMIFS(INDIRECT($A76&amp;"!"&amp;CELL("address",AB$20)&amp;":"&amp;CELL("address",AB$1026)), INDIRECT($A76&amp;"!"&amp;CELL("address",$L$20)&amp;":"&amp;CELL("address",$L$1026)),$B76,INDIRECT($A76&amp;"!"&amp;CELL("address",$C$20)&amp;":"&amp;CELL("address",$C$1026)),$G$9)</f>
        <v>0</v>
      </c>
      <c r="R76" s="425">
        <f t="shared" ca="1" si="4"/>
        <v>0</v>
      </c>
      <c r="S76" s="430" cm="1">
        <f t="array" aca="1" ref="S76" ca="1">SUMIFS(INDIRECT($A76&amp;"!"&amp;CELL("address",F$20)&amp;":"&amp;CELL("address",F$1026)), INDIRECT($A76&amp;"!"&amp;CELL("address",$L$20)&amp;":"&amp;CELL("address",$L$1026)),$B76,INDIRECT($A76&amp;"!"&amp;CELL("address",$C$20)&amp;":"&amp;CELL("address",$C$1026)),$G$9)-R76</f>
        <v>0</v>
      </c>
      <c r="T76" s="424">
        <f t="shared" ca="1" si="7"/>
        <v>0</v>
      </c>
      <c r="U76" s="286" t="s">
        <v>1088</v>
      </c>
      <c r="V76" s="287" t="s">
        <v>1148</v>
      </c>
    </row>
    <row r="77" spans="1:22" ht="15" customHeight="1" x14ac:dyDescent="0.25">
      <c r="A77" s="90" t="s">
        <v>959</v>
      </c>
      <c r="B77" s="90" t="s">
        <v>1149</v>
      </c>
      <c r="C77"/>
      <c r="D77" s="410" t="s">
        <v>1150</v>
      </c>
      <c r="E77" s="411" t="s">
        <v>406</v>
      </c>
      <c r="F77" s="429" cm="1">
        <f t="array" aca="1" ref="F77" ca="1">SUMIFS(INDIRECT($A77&amp;"!"&amp;CELL("address",Q$20)&amp;":"&amp;CELL("address",Q$1026)), INDIRECT($A77&amp;"!"&amp;CELL("address",$L$20)&amp;":"&amp;CELL("address",$L$1026)),$B77,INDIRECT($A77&amp;"!"&amp;CELL("address",$C$20)&amp;":"&amp;CELL("address",$C$1026)),$G$9)</f>
        <v>0</v>
      </c>
      <c r="G77" s="430" cm="1">
        <f t="array" aca="1" ref="G77" ca="1">SUMIFS(INDIRECT($A77&amp;"!"&amp;CELL("address",R$20)&amp;":"&amp;CELL("address",R$1026)), INDIRECT($A77&amp;"!"&amp;CELL("address",$L$20)&amp;":"&amp;CELL("address",$L$1026)),$B77,INDIRECT($A77&amp;"!"&amp;CELL("address",$C$20)&amp;":"&amp;CELL("address",$C$1026)),$G$9)</f>
        <v>0</v>
      </c>
      <c r="H77" s="430" cm="1">
        <f t="array" aca="1" ref="H77" ca="1">SUMIFS(INDIRECT($A77&amp;"!"&amp;CELL("address",S$20)&amp;":"&amp;CELL("address",S$1026)), INDIRECT($A77&amp;"!"&amp;CELL("address",$L$20)&amp;":"&amp;CELL("address",$L$1026)),$B77,INDIRECT($A77&amp;"!"&amp;CELL("address",$C$20)&amp;":"&amp;CELL("address",$C$1026)),$G$9)</f>
        <v>0</v>
      </c>
      <c r="I77" s="430" cm="1">
        <f t="array" aca="1" ref="I77" ca="1">SUMIFS(INDIRECT($A77&amp;"!"&amp;CELL("address",T$20)&amp;":"&amp;CELL("address",T$1026)), INDIRECT($A77&amp;"!"&amp;CELL("address",$L$20)&amp;":"&amp;CELL("address",$L$1026)),$B77,INDIRECT($A77&amp;"!"&amp;CELL("address",$C$20)&amp;":"&amp;CELL("address",$C$1026)),$G$9)</f>
        <v>0</v>
      </c>
      <c r="J77" s="430" cm="1">
        <f t="array" aca="1" ref="J77" ca="1">SUMIFS(INDIRECT($A77&amp;"!"&amp;CELL("address",U$20)&amp;":"&amp;CELL("address",U$1026)), INDIRECT($A77&amp;"!"&amp;CELL("address",$L$20)&amp;":"&amp;CELL("address",$L$1026)),$B77,INDIRECT($A77&amp;"!"&amp;CELL("address",$C$20)&amp;":"&amp;CELL("address",$C$1026)),$G$9)</f>
        <v>0</v>
      </c>
      <c r="K77" s="430" cm="1">
        <f t="array" aca="1" ref="K77" ca="1">SUMIFS(INDIRECT($A77&amp;"!"&amp;CELL("address",V$20)&amp;":"&amp;CELL("address",V$1026)), INDIRECT($A77&amp;"!"&amp;CELL("address",$L$20)&amp;":"&amp;CELL("address",$L$1026)),$B77,INDIRECT($A77&amp;"!"&amp;CELL("address",$C$20)&amp;":"&amp;CELL("address",$C$1026)),$G$9)</f>
        <v>0</v>
      </c>
      <c r="L77" s="430" cm="1">
        <f t="array" aca="1" ref="L77" ca="1">SUMIFS(INDIRECT($A77&amp;"!"&amp;CELL("address",W$20)&amp;":"&amp;CELL("address",W$1026)), INDIRECT($A77&amp;"!"&amp;CELL("address",$L$20)&amp;":"&amp;CELL("address",$L$1026)),$B77,INDIRECT($A77&amp;"!"&amp;CELL("address",$C$20)&amp;":"&amp;CELL("address",$C$1026)),$G$9)</f>
        <v>0</v>
      </c>
      <c r="M77" s="430" cm="1">
        <f t="array" aca="1" ref="M77" ca="1">SUMIFS(INDIRECT($A77&amp;"!"&amp;CELL("address",X$20)&amp;":"&amp;CELL("address",X$1026)), INDIRECT($A77&amp;"!"&amp;CELL("address",$L$20)&amp;":"&amp;CELL("address",$L$1026)),$B77,INDIRECT($A77&amp;"!"&amp;CELL("address",$C$20)&amp;":"&amp;CELL("address",$C$1026)),$G$9)</f>
        <v>0</v>
      </c>
      <c r="N77" s="430" cm="1">
        <f t="array" aca="1" ref="N77" ca="1">SUMIFS(INDIRECT($A77&amp;"!"&amp;CELL("address",Y$20)&amp;":"&amp;CELL("address",Y$1026)), INDIRECT($A77&amp;"!"&amp;CELL("address",$L$20)&amp;":"&amp;CELL("address",$L$1026)),$B77,INDIRECT($A77&amp;"!"&amp;CELL("address",$C$20)&amp;":"&amp;CELL("address",$C$1026)),$G$9)</f>
        <v>0</v>
      </c>
      <c r="O77" s="430" cm="1">
        <f t="array" aca="1" ref="O77" ca="1">SUMIFS(INDIRECT($A77&amp;"!"&amp;CELL("address",Z$20)&amp;":"&amp;CELL("address",Z$1026)), INDIRECT($A77&amp;"!"&amp;CELL("address",$L$20)&amp;":"&amp;CELL("address",$L$1026)),$B77,INDIRECT($A77&amp;"!"&amp;CELL("address",$C$20)&amp;":"&amp;CELL("address",$C$1026)),$G$9)</f>
        <v>0</v>
      </c>
      <c r="P77" s="430" cm="1">
        <f t="array" aca="1" ref="P77" ca="1">SUMIFS(INDIRECT($A77&amp;"!"&amp;CELL("address",AA$20)&amp;":"&amp;CELL("address",AA$1026)), INDIRECT($A77&amp;"!"&amp;CELL("address",$L$20)&amp;":"&amp;CELL("address",$L$1026)),$B77,INDIRECT($A77&amp;"!"&amp;CELL("address",$C$20)&amp;":"&amp;CELL("address",$C$1026)),$G$9)</f>
        <v>0</v>
      </c>
      <c r="Q77" s="431" cm="1">
        <f t="array" aca="1" ref="Q77" ca="1">SUMIFS(INDIRECT($A77&amp;"!"&amp;CELL("address",AB$20)&amp;":"&amp;CELL("address",AB$1026)), INDIRECT($A77&amp;"!"&amp;CELL("address",$L$20)&amp;":"&amp;CELL("address",$L$1026)),$B77,INDIRECT($A77&amp;"!"&amp;CELL("address",$C$20)&amp;":"&amp;CELL("address",$C$1026)),$G$9)</f>
        <v>0</v>
      </c>
      <c r="R77" s="425">
        <f t="shared" ca="1" si="4"/>
        <v>0</v>
      </c>
      <c r="S77" s="430" cm="1">
        <f t="array" aca="1" ref="S77" ca="1">SUMIFS(INDIRECT($A77&amp;"!"&amp;CELL("address",F$20)&amp;":"&amp;CELL("address",F$1026)), INDIRECT($A77&amp;"!"&amp;CELL("address",$L$20)&amp;":"&amp;CELL("address",$L$1026)),$B77,INDIRECT($A77&amp;"!"&amp;CELL("address",$C$20)&amp;":"&amp;CELL("address",$C$1026)),$G$9)-R77</f>
        <v>0</v>
      </c>
      <c r="T77" s="424">
        <f t="shared" ca="1" si="7"/>
        <v>0</v>
      </c>
      <c r="U77" s="286" t="s">
        <v>1088</v>
      </c>
      <c r="V77" s="287" t="s">
        <v>1151</v>
      </c>
    </row>
    <row r="78" spans="1:22" ht="15" customHeight="1" x14ac:dyDescent="0.25">
      <c r="A78" s="90" t="s">
        <v>959</v>
      </c>
      <c r="B78" s="90" t="s">
        <v>1152</v>
      </c>
      <c r="C78"/>
      <c r="D78" s="410" t="s">
        <v>1153</v>
      </c>
      <c r="E78" s="411" t="s">
        <v>406</v>
      </c>
      <c r="F78" s="429" cm="1">
        <f t="array" aca="1" ref="F78" ca="1">SUMIFS(INDIRECT($A78&amp;"!"&amp;CELL("address",Q$20)&amp;":"&amp;CELL("address",Q$1026)), INDIRECT($A78&amp;"!"&amp;CELL("address",$L$20)&amp;":"&amp;CELL("address",$L$1026)),$B78,INDIRECT($A78&amp;"!"&amp;CELL("address",$C$20)&amp;":"&amp;CELL("address",$C$1026)),$G$9)</f>
        <v>0</v>
      </c>
      <c r="G78" s="430" cm="1">
        <f t="array" aca="1" ref="G78" ca="1">SUMIFS(INDIRECT($A78&amp;"!"&amp;CELL("address",R$20)&amp;":"&amp;CELL("address",R$1026)), INDIRECT($A78&amp;"!"&amp;CELL("address",$L$20)&amp;":"&amp;CELL("address",$L$1026)),$B78,INDIRECT($A78&amp;"!"&amp;CELL("address",$C$20)&amp;":"&amp;CELL("address",$C$1026)),$G$9)</f>
        <v>0</v>
      </c>
      <c r="H78" s="430" cm="1">
        <f t="array" aca="1" ref="H78" ca="1">SUMIFS(INDIRECT($A78&amp;"!"&amp;CELL("address",S$20)&amp;":"&amp;CELL("address",S$1026)), INDIRECT($A78&amp;"!"&amp;CELL("address",$L$20)&amp;":"&amp;CELL("address",$L$1026)),$B78,INDIRECT($A78&amp;"!"&amp;CELL("address",$C$20)&amp;":"&amp;CELL("address",$C$1026)),$G$9)</f>
        <v>0</v>
      </c>
      <c r="I78" s="430" cm="1">
        <f t="array" aca="1" ref="I78" ca="1">SUMIFS(INDIRECT($A78&amp;"!"&amp;CELL("address",T$20)&amp;":"&amp;CELL("address",T$1026)), INDIRECT($A78&amp;"!"&amp;CELL("address",$L$20)&amp;":"&amp;CELL("address",$L$1026)),$B78,INDIRECT($A78&amp;"!"&amp;CELL("address",$C$20)&amp;":"&amp;CELL("address",$C$1026)),$G$9)</f>
        <v>0</v>
      </c>
      <c r="J78" s="430" cm="1">
        <f t="array" aca="1" ref="J78" ca="1">SUMIFS(INDIRECT($A78&amp;"!"&amp;CELL("address",U$20)&amp;":"&amp;CELL("address",U$1026)), INDIRECT($A78&amp;"!"&amp;CELL("address",$L$20)&amp;":"&amp;CELL("address",$L$1026)),$B78,INDIRECT($A78&amp;"!"&amp;CELL("address",$C$20)&amp;":"&amp;CELL("address",$C$1026)),$G$9)</f>
        <v>0</v>
      </c>
      <c r="K78" s="430" cm="1">
        <f t="array" aca="1" ref="K78" ca="1">SUMIFS(INDIRECT($A78&amp;"!"&amp;CELL("address",V$20)&amp;":"&amp;CELL("address",V$1026)), INDIRECT($A78&amp;"!"&amp;CELL("address",$L$20)&amp;":"&amp;CELL("address",$L$1026)),$B78,INDIRECT($A78&amp;"!"&amp;CELL("address",$C$20)&amp;":"&amp;CELL("address",$C$1026)),$G$9)</f>
        <v>0</v>
      </c>
      <c r="L78" s="430" cm="1">
        <f t="array" aca="1" ref="L78" ca="1">SUMIFS(INDIRECT($A78&amp;"!"&amp;CELL("address",W$20)&amp;":"&amp;CELL("address",W$1026)), INDIRECT($A78&amp;"!"&amp;CELL("address",$L$20)&amp;":"&amp;CELL("address",$L$1026)),$B78,INDIRECT($A78&amp;"!"&amp;CELL("address",$C$20)&amp;":"&amp;CELL("address",$C$1026)),$G$9)</f>
        <v>0</v>
      </c>
      <c r="M78" s="430" cm="1">
        <f t="array" aca="1" ref="M78" ca="1">SUMIFS(INDIRECT($A78&amp;"!"&amp;CELL("address",X$20)&amp;":"&amp;CELL("address",X$1026)), INDIRECT($A78&amp;"!"&amp;CELL("address",$L$20)&amp;":"&amp;CELL("address",$L$1026)),$B78,INDIRECT($A78&amp;"!"&amp;CELL("address",$C$20)&amp;":"&amp;CELL("address",$C$1026)),$G$9)</f>
        <v>0</v>
      </c>
      <c r="N78" s="430" cm="1">
        <f t="array" aca="1" ref="N78" ca="1">SUMIFS(INDIRECT($A78&amp;"!"&amp;CELL("address",Y$20)&amp;":"&amp;CELL("address",Y$1026)), INDIRECT($A78&amp;"!"&amp;CELL("address",$L$20)&amp;":"&amp;CELL("address",$L$1026)),$B78,INDIRECT($A78&amp;"!"&amp;CELL("address",$C$20)&amp;":"&amp;CELL("address",$C$1026)),$G$9)</f>
        <v>0</v>
      </c>
      <c r="O78" s="430" cm="1">
        <f t="array" aca="1" ref="O78" ca="1">SUMIFS(INDIRECT($A78&amp;"!"&amp;CELL("address",Z$20)&amp;":"&amp;CELL("address",Z$1026)), INDIRECT($A78&amp;"!"&amp;CELL("address",$L$20)&amp;":"&amp;CELL("address",$L$1026)),$B78,INDIRECT($A78&amp;"!"&amp;CELL("address",$C$20)&amp;":"&amp;CELL("address",$C$1026)),$G$9)</f>
        <v>0</v>
      </c>
      <c r="P78" s="430" cm="1">
        <f t="array" aca="1" ref="P78" ca="1">SUMIFS(INDIRECT($A78&amp;"!"&amp;CELL("address",AA$20)&amp;":"&amp;CELL("address",AA$1026)), INDIRECT($A78&amp;"!"&amp;CELL("address",$L$20)&amp;":"&amp;CELL("address",$L$1026)),$B78,INDIRECT($A78&amp;"!"&amp;CELL("address",$C$20)&amp;":"&amp;CELL("address",$C$1026)),$G$9)</f>
        <v>0</v>
      </c>
      <c r="Q78" s="431" cm="1">
        <f t="array" aca="1" ref="Q78" ca="1">SUMIFS(INDIRECT($A78&amp;"!"&amp;CELL("address",AB$20)&amp;":"&amp;CELL("address",AB$1026)), INDIRECT($A78&amp;"!"&amp;CELL("address",$L$20)&amp;":"&amp;CELL("address",$L$1026)),$B78,INDIRECT($A78&amp;"!"&amp;CELL("address",$C$20)&amp;":"&amp;CELL("address",$C$1026)),$G$9)</f>
        <v>0</v>
      </c>
      <c r="R78" s="425">
        <f t="shared" ca="1" si="4"/>
        <v>0</v>
      </c>
      <c r="S78" s="430" cm="1">
        <f t="array" aca="1" ref="S78" ca="1">SUMIFS(INDIRECT($A78&amp;"!"&amp;CELL("address",F$20)&amp;":"&amp;CELL("address",F$1026)), INDIRECT($A78&amp;"!"&amp;CELL("address",$L$20)&amp;":"&amp;CELL("address",$L$1026)),$B78,INDIRECT($A78&amp;"!"&amp;CELL("address",$C$20)&amp;":"&amp;CELL("address",$C$1026)),$G$9)-R78</f>
        <v>0</v>
      </c>
      <c r="T78" s="424">
        <f t="shared" ca="1" si="7"/>
        <v>0</v>
      </c>
      <c r="U78" s="286" t="s">
        <v>1088</v>
      </c>
      <c r="V78" s="287" t="s">
        <v>927</v>
      </c>
    </row>
    <row r="79" spans="1:22" ht="15" customHeight="1" x14ac:dyDescent="0.25">
      <c r="A79" s="90" t="s">
        <v>959</v>
      </c>
      <c r="B79" s="90" t="s">
        <v>1154</v>
      </c>
      <c r="C79"/>
      <c r="D79" s="410" t="s">
        <v>1155</v>
      </c>
      <c r="E79" s="411" t="s">
        <v>406</v>
      </c>
      <c r="F79" s="429" cm="1">
        <f t="array" aca="1" ref="F79" ca="1">SUMIFS(INDIRECT($A79&amp;"!"&amp;CELL("address",Q$20)&amp;":"&amp;CELL("address",Q$1026)), INDIRECT($A79&amp;"!"&amp;CELL("address",$L$20)&amp;":"&amp;CELL("address",$L$1026)),$B79,INDIRECT($A79&amp;"!"&amp;CELL("address",$C$20)&amp;":"&amp;CELL("address",$C$1026)),$G$9)</f>
        <v>0</v>
      </c>
      <c r="G79" s="430" cm="1">
        <f t="array" aca="1" ref="G79" ca="1">SUMIFS(INDIRECT($A79&amp;"!"&amp;CELL("address",R$20)&amp;":"&amp;CELL("address",R$1026)), INDIRECT($A79&amp;"!"&amp;CELL("address",$L$20)&amp;":"&amp;CELL("address",$L$1026)),$B79,INDIRECT($A79&amp;"!"&amp;CELL("address",$C$20)&amp;":"&amp;CELL("address",$C$1026)),$G$9)</f>
        <v>0</v>
      </c>
      <c r="H79" s="430" cm="1">
        <f t="array" aca="1" ref="H79" ca="1">SUMIFS(INDIRECT($A79&amp;"!"&amp;CELL("address",S$20)&amp;":"&amp;CELL("address",S$1026)), INDIRECT($A79&amp;"!"&amp;CELL("address",$L$20)&amp;":"&amp;CELL("address",$L$1026)),$B79,INDIRECT($A79&amp;"!"&amp;CELL("address",$C$20)&amp;":"&amp;CELL("address",$C$1026)),$G$9)</f>
        <v>0</v>
      </c>
      <c r="I79" s="430" cm="1">
        <f t="array" aca="1" ref="I79" ca="1">SUMIFS(INDIRECT($A79&amp;"!"&amp;CELL("address",T$20)&amp;":"&amp;CELL("address",T$1026)), INDIRECT($A79&amp;"!"&amp;CELL("address",$L$20)&amp;":"&amp;CELL("address",$L$1026)),$B79,INDIRECT($A79&amp;"!"&amp;CELL("address",$C$20)&amp;":"&amp;CELL("address",$C$1026)),$G$9)</f>
        <v>0</v>
      </c>
      <c r="J79" s="430" cm="1">
        <f t="array" aca="1" ref="J79" ca="1">SUMIFS(INDIRECT($A79&amp;"!"&amp;CELL("address",U$20)&amp;":"&amp;CELL("address",U$1026)), INDIRECT($A79&amp;"!"&amp;CELL("address",$L$20)&amp;":"&amp;CELL("address",$L$1026)),$B79,INDIRECT($A79&amp;"!"&amp;CELL("address",$C$20)&amp;":"&amp;CELL("address",$C$1026)),$G$9)</f>
        <v>0</v>
      </c>
      <c r="K79" s="430" cm="1">
        <f t="array" aca="1" ref="K79" ca="1">SUMIFS(INDIRECT($A79&amp;"!"&amp;CELL("address",V$20)&amp;":"&amp;CELL("address",V$1026)), INDIRECT($A79&amp;"!"&amp;CELL("address",$L$20)&amp;":"&amp;CELL("address",$L$1026)),$B79,INDIRECT($A79&amp;"!"&amp;CELL("address",$C$20)&amp;":"&amp;CELL("address",$C$1026)),$G$9)</f>
        <v>0</v>
      </c>
      <c r="L79" s="430" cm="1">
        <f t="array" aca="1" ref="L79" ca="1">SUMIFS(INDIRECT($A79&amp;"!"&amp;CELL("address",W$20)&amp;":"&amp;CELL("address",W$1026)), INDIRECT($A79&amp;"!"&amp;CELL("address",$L$20)&amp;":"&amp;CELL("address",$L$1026)),$B79,INDIRECT($A79&amp;"!"&amp;CELL("address",$C$20)&amp;":"&amp;CELL("address",$C$1026)),$G$9)</f>
        <v>0</v>
      </c>
      <c r="M79" s="430" cm="1">
        <f t="array" aca="1" ref="M79" ca="1">SUMIFS(INDIRECT($A79&amp;"!"&amp;CELL("address",X$20)&amp;":"&amp;CELL("address",X$1026)), INDIRECT($A79&amp;"!"&amp;CELL("address",$L$20)&amp;":"&amp;CELL("address",$L$1026)),$B79,INDIRECT($A79&amp;"!"&amp;CELL("address",$C$20)&amp;":"&amp;CELL("address",$C$1026)),$G$9)</f>
        <v>0</v>
      </c>
      <c r="N79" s="430" cm="1">
        <f t="array" aca="1" ref="N79" ca="1">SUMIFS(INDIRECT($A79&amp;"!"&amp;CELL("address",Y$20)&amp;":"&amp;CELL("address",Y$1026)), INDIRECT($A79&amp;"!"&amp;CELL("address",$L$20)&amp;":"&amp;CELL("address",$L$1026)),$B79,INDIRECT($A79&amp;"!"&amp;CELL("address",$C$20)&amp;":"&amp;CELL("address",$C$1026)),$G$9)</f>
        <v>0</v>
      </c>
      <c r="O79" s="430" cm="1">
        <f t="array" aca="1" ref="O79" ca="1">SUMIFS(INDIRECT($A79&amp;"!"&amp;CELL("address",Z$20)&amp;":"&amp;CELL("address",Z$1026)), INDIRECT($A79&amp;"!"&amp;CELL("address",$L$20)&amp;":"&amp;CELL("address",$L$1026)),$B79,INDIRECT($A79&amp;"!"&amp;CELL("address",$C$20)&amp;":"&amp;CELL("address",$C$1026)),$G$9)</f>
        <v>0</v>
      </c>
      <c r="P79" s="430" cm="1">
        <f t="array" aca="1" ref="P79" ca="1">SUMIFS(INDIRECT($A79&amp;"!"&amp;CELL("address",AA$20)&amp;":"&amp;CELL("address",AA$1026)), INDIRECT($A79&amp;"!"&amp;CELL("address",$L$20)&amp;":"&amp;CELL("address",$L$1026)),$B79,INDIRECT($A79&amp;"!"&amp;CELL("address",$C$20)&amp;":"&amp;CELL("address",$C$1026)),$G$9)</f>
        <v>0</v>
      </c>
      <c r="Q79" s="431" cm="1">
        <f t="array" aca="1" ref="Q79" ca="1">SUMIFS(INDIRECT($A79&amp;"!"&amp;CELL("address",AB$20)&amp;":"&amp;CELL("address",AB$1026)), INDIRECT($A79&amp;"!"&amp;CELL("address",$L$20)&amp;":"&amp;CELL("address",$L$1026)),$B79,INDIRECT($A79&amp;"!"&amp;CELL("address",$C$20)&amp;":"&amp;CELL("address",$C$1026)),$G$9)</f>
        <v>0</v>
      </c>
      <c r="R79" s="425">
        <f t="shared" ca="1" si="4"/>
        <v>0</v>
      </c>
      <c r="S79" s="430" cm="1">
        <f t="array" aca="1" ref="S79" ca="1">SUMIFS(INDIRECT($A79&amp;"!"&amp;CELL("address",F$20)&amp;":"&amp;CELL("address",F$1026)), INDIRECT($A79&amp;"!"&amp;CELL("address",$L$20)&amp;":"&amp;CELL("address",$L$1026)),$B79,INDIRECT($A79&amp;"!"&amp;CELL("address",$C$20)&amp;":"&amp;CELL("address",$C$1026)),$G$9)-R79</f>
        <v>0</v>
      </c>
      <c r="T79" s="424">
        <f t="shared" ca="1" si="7"/>
        <v>0</v>
      </c>
      <c r="U79" s="286" t="s">
        <v>1088</v>
      </c>
      <c r="V79" s="287" t="s">
        <v>927</v>
      </c>
    </row>
    <row r="80" spans="1:22" ht="15" customHeight="1" x14ac:dyDescent="0.25">
      <c r="A80" s="90" t="s">
        <v>959</v>
      </c>
      <c r="B80" s="90" t="s">
        <v>1156</v>
      </c>
      <c r="C80"/>
      <c r="D80" s="410" t="s">
        <v>1157</v>
      </c>
      <c r="E80" s="411" t="s">
        <v>406</v>
      </c>
      <c r="F80" s="429" cm="1">
        <f t="array" aca="1" ref="F80" ca="1">SUMIFS(INDIRECT($A80&amp;"!"&amp;CELL("address",Q$20)&amp;":"&amp;CELL("address",Q$1026)), INDIRECT($A80&amp;"!"&amp;CELL("address",$L$20)&amp;":"&amp;CELL("address",$L$1026)),$B80,INDIRECT($A80&amp;"!"&amp;CELL("address",$C$20)&amp;":"&amp;CELL("address",$C$1026)),$G$9)</f>
        <v>0</v>
      </c>
      <c r="G80" s="430" cm="1">
        <f t="array" aca="1" ref="G80" ca="1">SUMIFS(INDIRECT($A80&amp;"!"&amp;CELL("address",R$20)&amp;":"&amp;CELL("address",R$1026)), INDIRECT($A80&amp;"!"&amp;CELL("address",$L$20)&amp;":"&amp;CELL("address",$L$1026)),$B80,INDIRECT($A80&amp;"!"&amp;CELL("address",$C$20)&amp;":"&amp;CELL("address",$C$1026)),$G$9)</f>
        <v>0</v>
      </c>
      <c r="H80" s="430" cm="1">
        <f t="array" aca="1" ref="H80" ca="1">SUMIFS(INDIRECT($A80&amp;"!"&amp;CELL("address",S$20)&amp;":"&amp;CELL("address",S$1026)), INDIRECT($A80&amp;"!"&amp;CELL("address",$L$20)&amp;":"&amp;CELL("address",$L$1026)),$B80,INDIRECT($A80&amp;"!"&amp;CELL("address",$C$20)&amp;":"&amp;CELL("address",$C$1026)),$G$9)</f>
        <v>0</v>
      </c>
      <c r="I80" s="430" cm="1">
        <f t="array" aca="1" ref="I80" ca="1">SUMIFS(INDIRECT($A80&amp;"!"&amp;CELL("address",T$20)&amp;":"&amp;CELL("address",T$1026)), INDIRECT($A80&amp;"!"&amp;CELL("address",$L$20)&amp;":"&amp;CELL("address",$L$1026)),$B80,INDIRECT($A80&amp;"!"&amp;CELL("address",$C$20)&amp;":"&amp;CELL("address",$C$1026)),$G$9)</f>
        <v>0</v>
      </c>
      <c r="J80" s="430" cm="1">
        <f t="array" aca="1" ref="J80" ca="1">SUMIFS(INDIRECT($A80&amp;"!"&amp;CELL("address",U$20)&amp;":"&amp;CELL("address",U$1026)), INDIRECT($A80&amp;"!"&amp;CELL("address",$L$20)&amp;":"&amp;CELL("address",$L$1026)),$B80,INDIRECT($A80&amp;"!"&amp;CELL("address",$C$20)&amp;":"&amp;CELL("address",$C$1026)),$G$9)</f>
        <v>0</v>
      </c>
      <c r="K80" s="430" cm="1">
        <f t="array" aca="1" ref="K80" ca="1">SUMIFS(INDIRECT($A80&amp;"!"&amp;CELL("address",V$20)&amp;":"&amp;CELL("address",V$1026)), INDIRECT($A80&amp;"!"&amp;CELL("address",$L$20)&amp;":"&amp;CELL("address",$L$1026)),$B80,INDIRECT($A80&amp;"!"&amp;CELL("address",$C$20)&amp;":"&amp;CELL("address",$C$1026)),$G$9)</f>
        <v>0</v>
      </c>
      <c r="L80" s="430" cm="1">
        <f t="array" aca="1" ref="L80" ca="1">SUMIFS(INDIRECT($A80&amp;"!"&amp;CELL("address",W$20)&amp;":"&amp;CELL("address",W$1026)), INDIRECT($A80&amp;"!"&amp;CELL("address",$L$20)&amp;":"&amp;CELL("address",$L$1026)),$B80,INDIRECT($A80&amp;"!"&amp;CELL("address",$C$20)&amp;":"&amp;CELL("address",$C$1026)),$G$9)</f>
        <v>0</v>
      </c>
      <c r="M80" s="430" cm="1">
        <f t="array" aca="1" ref="M80" ca="1">SUMIFS(INDIRECT($A80&amp;"!"&amp;CELL("address",X$20)&amp;":"&amp;CELL("address",X$1026)), INDIRECT($A80&amp;"!"&amp;CELL("address",$L$20)&amp;":"&amp;CELL("address",$L$1026)),$B80,INDIRECT($A80&amp;"!"&amp;CELL("address",$C$20)&amp;":"&amp;CELL("address",$C$1026)),$G$9)</f>
        <v>0</v>
      </c>
      <c r="N80" s="430" cm="1">
        <f t="array" aca="1" ref="N80" ca="1">SUMIFS(INDIRECT($A80&amp;"!"&amp;CELL("address",Y$20)&amp;":"&amp;CELL("address",Y$1026)), INDIRECT($A80&amp;"!"&amp;CELL("address",$L$20)&amp;":"&amp;CELL("address",$L$1026)),$B80,INDIRECT($A80&amp;"!"&amp;CELL("address",$C$20)&amp;":"&amp;CELL("address",$C$1026)),$G$9)</f>
        <v>0</v>
      </c>
      <c r="O80" s="430" cm="1">
        <f t="array" aca="1" ref="O80" ca="1">SUMIFS(INDIRECT($A80&amp;"!"&amp;CELL("address",Z$20)&amp;":"&amp;CELL("address",Z$1026)), INDIRECT($A80&amp;"!"&amp;CELL("address",$L$20)&amp;":"&amp;CELL("address",$L$1026)),$B80,INDIRECT($A80&amp;"!"&amp;CELL("address",$C$20)&amp;":"&amp;CELL("address",$C$1026)),$G$9)</f>
        <v>0</v>
      </c>
      <c r="P80" s="430" cm="1">
        <f t="array" aca="1" ref="P80" ca="1">SUMIFS(INDIRECT($A80&amp;"!"&amp;CELL("address",AA$20)&amp;":"&amp;CELL("address",AA$1026)), INDIRECT($A80&amp;"!"&amp;CELL("address",$L$20)&amp;":"&amp;CELL("address",$L$1026)),$B80,INDIRECT($A80&amp;"!"&amp;CELL("address",$C$20)&amp;":"&amp;CELL("address",$C$1026)),$G$9)</f>
        <v>0</v>
      </c>
      <c r="Q80" s="431" cm="1">
        <f t="array" aca="1" ref="Q80" ca="1">SUMIFS(INDIRECT($A80&amp;"!"&amp;CELL("address",AB$20)&amp;":"&amp;CELL("address",AB$1026)), INDIRECT($A80&amp;"!"&amp;CELL("address",$L$20)&amp;":"&amp;CELL("address",$L$1026)),$B80,INDIRECT($A80&amp;"!"&amp;CELL("address",$C$20)&amp;":"&amp;CELL("address",$C$1026)),$G$9)</f>
        <v>0</v>
      </c>
      <c r="R80" s="425">
        <f t="shared" ca="1" si="4"/>
        <v>0</v>
      </c>
      <c r="S80" s="430" cm="1">
        <f t="array" aca="1" ref="S80" ca="1">SUMIFS(INDIRECT($A80&amp;"!"&amp;CELL("address",F$20)&amp;":"&amp;CELL("address",F$1026)), INDIRECT($A80&amp;"!"&amp;CELL("address",$L$20)&amp;":"&amp;CELL("address",$L$1026)),$B80,INDIRECT($A80&amp;"!"&amp;CELL("address",$C$20)&amp;":"&amp;CELL("address",$C$1026)),$G$9)-R80</f>
        <v>0</v>
      </c>
      <c r="T80" s="424">
        <f t="shared" ca="1" si="7"/>
        <v>0</v>
      </c>
      <c r="U80" s="286" t="s">
        <v>1088</v>
      </c>
      <c r="V80" s="287" t="s">
        <v>1158</v>
      </c>
    </row>
    <row r="81" spans="1:22" ht="15" customHeight="1" x14ac:dyDescent="0.25">
      <c r="A81" s="90" t="s">
        <v>26</v>
      </c>
      <c r="B81" s="90" t="s">
        <v>1159</v>
      </c>
      <c r="C81"/>
      <c r="D81" s="410" t="s">
        <v>1160</v>
      </c>
      <c r="E81" s="411" t="s">
        <v>294</v>
      </c>
      <c r="F81" s="429" cm="1">
        <f t="array" aca="1" ref="F81" ca="1">SUMIFS(INDIRECT($A81&amp;"!"&amp;CELL("address",Q$20)&amp;":"&amp;CELL("address",Q$1026)), INDIRECT($A81&amp;"!"&amp;CELL("address",$L$20)&amp;":"&amp;CELL("address",$L$1026)),$B81,INDIRECT($A81&amp;"!"&amp;CELL("address",$C$20)&amp;":"&amp;CELL("address",$C$1026)),$G$9)</f>
        <v>0</v>
      </c>
      <c r="G81" s="430" cm="1">
        <f t="array" aca="1" ref="G81" ca="1">SUMIFS(INDIRECT($A81&amp;"!"&amp;CELL("address",R$20)&amp;":"&amp;CELL("address",R$1026)), INDIRECT($A81&amp;"!"&amp;CELL("address",$L$20)&amp;":"&amp;CELL("address",$L$1026)),$B81,INDIRECT($A81&amp;"!"&amp;CELL("address",$C$20)&amp;":"&amp;CELL("address",$C$1026)),$G$9)</f>
        <v>0</v>
      </c>
      <c r="H81" s="430" cm="1">
        <f t="array" aca="1" ref="H81" ca="1">SUMIFS(INDIRECT($A81&amp;"!"&amp;CELL("address",S$20)&amp;":"&amp;CELL("address",S$1026)), INDIRECT($A81&amp;"!"&amp;CELL("address",$L$20)&amp;":"&amp;CELL("address",$L$1026)),$B81,INDIRECT($A81&amp;"!"&amp;CELL("address",$C$20)&amp;":"&amp;CELL("address",$C$1026)),$G$9)</f>
        <v>0</v>
      </c>
      <c r="I81" s="430" cm="1">
        <f t="array" aca="1" ref="I81" ca="1">SUMIFS(INDIRECT($A81&amp;"!"&amp;CELL("address",T$20)&amp;":"&amp;CELL("address",T$1026)), INDIRECT($A81&amp;"!"&amp;CELL("address",$L$20)&amp;":"&amp;CELL("address",$L$1026)),$B81,INDIRECT($A81&amp;"!"&amp;CELL("address",$C$20)&amp;":"&amp;CELL("address",$C$1026)),$G$9)</f>
        <v>0</v>
      </c>
      <c r="J81" s="430" cm="1">
        <f t="array" aca="1" ref="J81" ca="1">SUMIFS(INDIRECT($A81&amp;"!"&amp;CELL("address",U$20)&amp;":"&amp;CELL("address",U$1026)), INDIRECT($A81&amp;"!"&amp;CELL("address",$L$20)&amp;":"&amp;CELL("address",$L$1026)),$B81,INDIRECT($A81&amp;"!"&amp;CELL("address",$C$20)&amp;":"&amp;CELL("address",$C$1026)),$G$9)</f>
        <v>0</v>
      </c>
      <c r="K81" s="430" cm="1">
        <f t="array" aca="1" ref="K81" ca="1">SUMIFS(INDIRECT($A81&amp;"!"&amp;CELL("address",V$20)&amp;":"&amp;CELL("address",V$1026)), INDIRECT($A81&amp;"!"&amp;CELL("address",$L$20)&amp;":"&amp;CELL("address",$L$1026)),$B81,INDIRECT($A81&amp;"!"&amp;CELL("address",$C$20)&amp;":"&amp;CELL("address",$C$1026)),$G$9)</f>
        <v>0</v>
      </c>
      <c r="L81" s="430" cm="1">
        <f t="array" aca="1" ref="L81" ca="1">SUMIFS(INDIRECT($A81&amp;"!"&amp;CELL("address",W$20)&amp;":"&amp;CELL("address",W$1026)), INDIRECT($A81&amp;"!"&amp;CELL("address",$L$20)&amp;":"&amp;CELL("address",$L$1026)),$B81,INDIRECT($A81&amp;"!"&amp;CELL("address",$C$20)&amp;":"&amp;CELL("address",$C$1026)),$G$9)</f>
        <v>0</v>
      </c>
      <c r="M81" s="430" cm="1">
        <f t="array" aca="1" ref="M81" ca="1">SUMIFS(INDIRECT($A81&amp;"!"&amp;CELL("address",X$20)&amp;":"&amp;CELL("address",X$1026)), INDIRECT($A81&amp;"!"&amp;CELL("address",$L$20)&amp;":"&amp;CELL("address",$L$1026)),$B81,INDIRECT($A81&amp;"!"&amp;CELL("address",$C$20)&amp;":"&amp;CELL("address",$C$1026)),$G$9)</f>
        <v>0</v>
      </c>
      <c r="N81" s="430" cm="1">
        <f t="array" aca="1" ref="N81" ca="1">SUMIFS(INDIRECT($A81&amp;"!"&amp;CELL("address",Y$20)&amp;":"&amp;CELL("address",Y$1026)), INDIRECT($A81&amp;"!"&amp;CELL("address",$L$20)&amp;":"&amp;CELL("address",$L$1026)),$B81,INDIRECT($A81&amp;"!"&amp;CELL("address",$C$20)&amp;":"&amp;CELL("address",$C$1026)),$G$9)</f>
        <v>0</v>
      </c>
      <c r="O81" s="430" cm="1">
        <f t="array" aca="1" ref="O81" ca="1">SUMIFS(INDIRECT($A81&amp;"!"&amp;CELL("address",Z$20)&amp;":"&amp;CELL("address",Z$1026)), INDIRECT($A81&amp;"!"&amp;CELL("address",$L$20)&amp;":"&amp;CELL("address",$L$1026)),$B81,INDIRECT($A81&amp;"!"&amp;CELL("address",$C$20)&amp;":"&amp;CELL("address",$C$1026)),$G$9)</f>
        <v>0</v>
      </c>
      <c r="P81" s="430" cm="1">
        <f t="array" aca="1" ref="P81" ca="1">SUMIFS(INDIRECT($A81&amp;"!"&amp;CELL("address",AA$20)&amp;":"&amp;CELL("address",AA$1026)), INDIRECT($A81&amp;"!"&amp;CELL("address",$L$20)&amp;":"&amp;CELL("address",$L$1026)),$B81,INDIRECT($A81&amp;"!"&amp;CELL("address",$C$20)&amp;":"&amp;CELL("address",$C$1026)),$G$9)</f>
        <v>0</v>
      </c>
      <c r="Q81" s="431" cm="1">
        <f t="array" aca="1" ref="Q81" ca="1">SUMIFS(INDIRECT($A81&amp;"!"&amp;CELL("address",AB$20)&amp;":"&amp;CELL("address",AB$1026)), INDIRECT($A81&amp;"!"&amp;CELL("address",$L$20)&amp;":"&amp;CELL("address",$L$1026)),$B81,INDIRECT($A81&amp;"!"&amp;CELL("address",$C$20)&amp;":"&amp;CELL("address",$C$1026)),$G$9)</f>
        <v>0</v>
      </c>
      <c r="R81" s="425">
        <f t="shared" ca="1" si="4"/>
        <v>0</v>
      </c>
      <c r="S81" s="430" cm="1">
        <f t="array" aca="1" ref="S81" ca="1">SUMIFS(INDIRECT($A81&amp;"!"&amp;CELL("address",F$20)&amp;":"&amp;CELL("address",F$1026)), INDIRECT($A81&amp;"!"&amp;CELL("address",$L$20)&amp;":"&amp;CELL("address",$L$1026)),$B81,INDIRECT($A81&amp;"!"&amp;CELL("address",$C$20)&amp;":"&amp;CELL("address",$C$1026)),$G$9)-R81</f>
        <v>0</v>
      </c>
      <c r="T81" s="424">
        <f t="shared" ca="1" si="7"/>
        <v>0</v>
      </c>
      <c r="U81" s="286" t="s">
        <v>1073</v>
      </c>
      <c r="V81" s="287" t="s">
        <v>1161</v>
      </c>
    </row>
    <row r="82" spans="1:22" ht="15" customHeight="1" x14ac:dyDescent="0.25">
      <c r="A82" s="90" t="s">
        <v>26</v>
      </c>
      <c r="B82" s="90" t="s">
        <v>1162</v>
      </c>
      <c r="C82"/>
      <c r="D82" s="410" t="s">
        <v>1163</v>
      </c>
      <c r="E82" s="411" t="s">
        <v>1164</v>
      </c>
      <c r="F82" s="429" cm="1">
        <f t="array" aca="1" ref="F82" ca="1">SUMIFS(INDIRECT($A82&amp;"!"&amp;CELL("address",Q$20)&amp;":"&amp;CELL("address",Q$1026)), INDIRECT($A82&amp;"!"&amp;CELL("address",$L$20)&amp;":"&amp;CELL("address",$L$1026)),$B82,INDIRECT($A82&amp;"!"&amp;CELL("address",$C$20)&amp;":"&amp;CELL("address",$C$1026)),$G$9)</f>
        <v>0</v>
      </c>
      <c r="G82" s="430" cm="1">
        <f t="array" aca="1" ref="G82" ca="1">SUMIFS(INDIRECT($A82&amp;"!"&amp;CELL("address",R$20)&amp;":"&amp;CELL("address",R$1026)), INDIRECT($A82&amp;"!"&amp;CELL("address",$L$20)&amp;":"&amp;CELL("address",$L$1026)),$B82,INDIRECT($A82&amp;"!"&amp;CELL("address",$C$20)&amp;":"&amp;CELL("address",$C$1026)),$G$9)</f>
        <v>0</v>
      </c>
      <c r="H82" s="430" cm="1">
        <f t="array" aca="1" ref="H82" ca="1">SUMIFS(INDIRECT($A82&amp;"!"&amp;CELL("address",S$20)&amp;":"&amp;CELL("address",S$1026)), INDIRECT($A82&amp;"!"&amp;CELL("address",$L$20)&amp;":"&amp;CELL("address",$L$1026)),$B82,INDIRECT($A82&amp;"!"&amp;CELL("address",$C$20)&amp;":"&amp;CELL("address",$C$1026)),$G$9)</f>
        <v>0</v>
      </c>
      <c r="I82" s="430" cm="1">
        <f t="array" aca="1" ref="I82" ca="1">SUMIFS(INDIRECT($A82&amp;"!"&amp;CELL("address",T$20)&amp;":"&amp;CELL("address",T$1026)), INDIRECT($A82&amp;"!"&amp;CELL("address",$L$20)&amp;":"&amp;CELL("address",$L$1026)),$B82,INDIRECT($A82&amp;"!"&amp;CELL("address",$C$20)&amp;":"&amp;CELL("address",$C$1026)),$G$9)</f>
        <v>0</v>
      </c>
      <c r="J82" s="430" cm="1">
        <f t="array" aca="1" ref="J82" ca="1">SUMIFS(INDIRECT($A82&amp;"!"&amp;CELL("address",U$20)&amp;":"&amp;CELL("address",U$1026)), INDIRECT($A82&amp;"!"&amp;CELL("address",$L$20)&amp;":"&amp;CELL("address",$L$1026)),$B82,INDIRECT($A82&amp;"!"&amp;CELL("address",$C$20)&amp;":"&amp;CELL("address",$C$1026)),$G$9)</f>
        <v>0</v>
      </c>
      <c r="K82" s="430" cm="1">
        <f t="array" aca="1" ref="K82" ca="1">SUMIFS(INDIRECT($A82&amp;"!"&amp;CELL("address",V$20)&amp;":"&amp;CELL("address",V$1026)), INDIRECT($A82&amp;"!"&amp;CELL("address",$L$20)&amp;":"&amp;CELL("address",$L$1026)),$B82,INDIRECT($A82&amp;"!"&amp;CELL("address",$C$20)&amp;":"&amp;CELL("address",$C$1026)),$G$9)</f>
        <v>0</v>
      </c>
      <c r="L82" s="430" cm="1">
        <f t="array" aca="1" ref="L82" ca="1">SUMIFS(INDIRECT($A82&amp;"!"&amp;CELL("address",W$20)&amp;":"&amp;CELL("address",W$1026)), INDIRECT($A82&amp;"!"&amp;CELL("address",$L$20)&amp;":"&amp;CELL("address",$L$1026)),$B82,INDIRECT($A82&amp;"!"&amp;CELL("address",$C$20)&amp;":"&amp;CELL("address",$C$1026)),$G$9)</f>
        <v>0</v>
      </c>
      <c r="M82" s="430" cm="1">
        <f t="array" aca="1" ref="M82" ca="1">SUMIFS(INDIRECT($A82&amp;"!"&amp;CELL("address",X$20)&amp;":"&amp;CELL("address",X$1026)), INDIRECT($A82&amp;"!"&amp;CELL("address",$L$20)&amp;":"&amp;CELL("address",$L$1026)),$B82,INDIRECT($A82&amp;"!"&amp;CELL("address",$C$20)&amp;":"&amp;CELL("address",$C$1026)),$G$9)</f>
        <v>0</v>
      </c>
      <c r="N82" s="430" cm="1">
        <f t="array" aca="1" ref="N82" ca="1">SUMIFS(INDIRECT($A82&amp;"!"&amp;CELL("address",Y$20)&amp;":"&amp;CELL("address",Y$1026)), INDIRECT($A82&amp;"!"&amp;CELL("address",$L$20)&amp;":"&amp;CELL("address",$L$1026)),$B82,INDIRECT($A82&amp;"!"&amp;CELL("address",$C$20)&amp;":"&amp;CELL("address",$C$1026)),$G$9)</f>
        <v>0</v>
      </c>
      <c r="O82" s="430" cm="1">
        <f t="array" aca="1" ref="O82" ca="1">SUMIFS(INDIRECT($A82&amp;"!"&amp;CELL("address",Z$20)&amp;":"&amp;CELL("address",Z$1026)), INDIRECT($A82&amp;"!"&amp;CELL("address",$L$20)&amp;":"&amp;CELL("address",$L$1026)),$B82,INDIRECT($A82&amp;"!"&amp;CELL("address",$C$20)&amp;":"&amp;CELL("address",$C$1026)),$G$9)</f>
        <v>0</v>
      </c>
      <c r="P82" s="430" cm="1">
        <f t="array" aca="1" ref="P82" ca="1">SUMIFS(INDIRECT($A82&amp;"!"&amp;CELL("address",AA$20)&amp;":"&amp;CELL("address",AA$1026)), INDIRECT($A82&amp;"!"&amp;CELL("address",$L$20)&amp;":"&amp;CELL("address",$L$1026)),$B82,INDIRECT($A82&amp;"!"&amp;CELL("address",$C$20)&amp;":"&amp;CELL("address",$C$1026)),$G$9)</f>
        <v>0</v>
      </c>
      <c r="Q82" s="431" cm="1">
        <f t="array" aca="1" ref="Q82" ca="1">SUMIFS(INDIRECT($A82&amp;"!"&amp;CELL("address",AB$20)&amp;":"&amp;CELL("address",AB$1026)), INDIRECT($A82&amp;"!"&amp;CELL("address",$L$20)&amp;":"&amp;CELL("address",$L$1026)),$B82,INDIRECT($A82&amp;"!"&amp;CELL("address",$C$20)&amp;":"&amp;CELL("address",$C$1026)),$G$9)</f>
        <v>0</v>
      </c>
      <c r="R82" s="425">
        <f t="shared" ca="1" si="4"/>
        <v>0</v>
      </c>
      <c r="S82" s="430" cm="1">
        <f t="array" aca="1" ref="S82" ca="1">SUMIFS(INDIRECT($A82&amp;"!"&amp;CELL("address",F$20)&amp;":"&amp;CELL("address",F$1026)), INDIRECT($A82&amp;"!"&amp;CELL("address",$L$20)&amp;":"&amp;CELL("address",$L$1026)),$B82,INDIRECT($A82&amp;"!"&amp;CELL("address",$C$20)&amp;":"&amp;CELL("address",$C$1026)),$G$9)-R82</f>
        <v>0</v>
      </c>
      <c r="T82" s="424">
        <f t="shared" ref="T82:T85" ca="1" si="9">S82+R82</f>
        <v>0</v>
      </c>
      <c r="U82" s="286" t="s">
        <v>1088</v>
      </c>
      <c r="V82" s="287" t="s">
        <v>1165</v>
      </c>
    </row>
    <row r="83" spans="1:22" ht="15" customHeight="1" x14ac:dyDescent="0.25">
      <c r="A83" s="90" t="s">
        <v>26</v>
      </c>
      <c r="B83" s="90" t="s">
        <v>4671</v>
      </c>
      <c r="C83"/>
      <c r="D83" s="410" t="s">
        <v>4670</v>
      </c>
      <c r="E83" s="411"/>
      <c r="F83" s="429" cm="1">
        <f t="array" aca="1" ref="F83" ca="1">SUMIFS(INDIRECT($A83&amp;"!"&amp;CELL("address",Q$20)&amp;":"&amp;CELL("address",Q$1026)), INDIRECT($A83&amp;"!"&amp;CELL("address",$L$20)&amp;":"&amp;CELL("address",$L$1026)),$B83,INDIRECT($A83&amp;"!"&amp;CELL("address",$C$20)&amp;":"&amp;CELL("address",$C$1026)),$G$9)</f>
        <v>0</v>
      </c>
      <c r="G83" s="430" cm="1">
        <f t="array" aca="1" ref="G83" ca="1">SUMIFS(INDIRECT($A83&amp;"!"&amp;CELL("address",R$20)&amp;":"&amp;CELL("address",R$1026)), INDIRECT($A83&amp;"!"&amp;CELL("address",$L$20)&amp;":"&amp;CELL("address",$L$1026)),$B83,INDIRECT($A83&amp;"!"&amp;CELL("address",$C$20)&amp;":"&amp;CELL("address",$C$1026)),$G$9)</f>
        <v>0</v>
      </c>
      <c r="H83" s="430" cm="1">
        <f t="array" aca="1" ref="H83" ca="1">SUMIFS(INDIRECT($A83&amp;"!"&amp;CELL("address",S$20)&amp;":"&amp;CELL("address",S$1026)), INDIRECT($A83&amp;"!"&amp;CELL("address",$L$20)&amp;":"&amp;CELL("address",$L$1026)),$B83,INDIRECT($A83&amp;"!"&amp;CELL("address",$C$20)&amp;":"&amp;CELL("address",$C$1026)),$G$9)</f>
        <v>0</v>
      </c>
      <c r="I83" s="430" cm="1">
        <f t="array" aca="1" ref="I83" ca="1">SUMIFS(INDIRECT($A83&amp;"!"&amp;CELL("address",T$20)&amp;":"&amp;CELL("address",T$1026)), INDIRECT($A83&amp;"!"&amp;CELL("address",$L$20)&amp;":"&amp;CELL("address",$L$1026)),$B83,INDIRECT($A83&amp;"!"&amp;CELL("address",$C$20)&amp;":"&amp;CELL("address",$C$1026)),$G$9)</f>
        <v>0</v>
      </c>
      <c r="J83" s="430" cm="1">
        <f t="array" aca="1" ref="J83" ca="1">SUMIFS(INDIRECT($A83&amp;"!"&amp;CELL("address",U$20)&amp;":"&amp;CELL("address",U$1026)), INDIRECT($A83&amp;"!"&amp;CELL("address",$L$20)&amp;":"&amp;CELL("address",$L$1026)),$B83,INDIRECT($A83&amp;"!"&amp;CELL("address",$C$20)&amp;":"&amp;CELL("address",$C$1026)),$G$9)</f>
        <v>0</v>
      </c>
      <c r="K83" s="430" cm="1">
        <f t="array" aca="1" ref="K83" ca="1">SUMIFS(INDIRECT($A83&amp;"!"&amp;CELL("address",V$20)&amp;":"&amp;CELL("address",V$1026)), INDIRECT($A83&amp;"!"&amp;CELL("address",$L$20)&amp;":"&amp;CELL("address",$L$1026)),$B83,INDIRECT($A83&amp;"!"&amp;CELL("address",$C$20)&amp;":"&amp;CELL("address",$C$1026)),$G$9)</f>
        <v>0</v>
      </c>
      <c r="L83" s="430" cm="1">
        <f t="array" aca="1" ref="L83" ca="1">SUMIFS(INDIRECT($A83&amp;"!"&amp;CELL("address",W$20)&amp;":"&amp;CELL("address",W$1026)), INDIRECT($A83&amp;"!"&amp;CELL("address",$L$20)&amp;":"&amp;CELL("address",$L$1026)),$B83,INDIRECT($A83&amp;"!"&amp;CELL("address",$C$20)&amp;":"&amp;CELL("address",$C$1026)),$G$9)</f>
        <v>0</v>
      </c>
      <c r="M83" s="430" cm="1">
        <f t="array" aca="1" ref="M83" ca="1">SUMIFS(INDIRECT($A83&amp;"!"&amp;CELL("address",X$20)&amp;":"&amp;CELL("address",X$1026)), INDIRECT($A83&amp;"!"&amp;CELL("address",$L$20)&amp;":"&amp;CELL("address",$L$1026)),$B83,INDIRECT($A83&amp;"!"&amp;CELL("address",$C$20)&amp;":"&amp;CELL("address",$C$1026)),$G$9)</f>
        <v>0</v>
      </c>
      <c r="N83" s="430" cm="1">
        <f t="array" aca="1" ref="N83" ca="1">SUMIFS(INDIRECT($A83&amp;"!"&amp;CELL("address",Y$20)&amp;":"&amp;CELL("address",Y$1026)), INDIRECT($A83&amp;"!"&amp;CELL("address",$L$20)&amp;":"&amp;CELL("address",$L$1026)),$B83,INDIRECT($A83&amp;"!"&amp;CELL("address",$C$20)&amp;":"&amp;CELL("address",$C$1026)),$G$9)</f>
        <v>0</v>
      </c>
      <c r="O83" s="430" cm="1">
        <f t="array" aca="1" ref="O83" ca="1">SUMIFS(INDIRECT($A83&amp;"!"&amp;CELL("address",Z$20)&amp;":"&amp;CELL("address",Z$1026)), INDIRECT($A83&amp;"!"&amp;CELL("address",$L$20)&amp;":"&amp;CELL("address",$L$1026)),$B83,INDIRECT($A83&amp;"!"&amp;CELL("address",$C$20)&amp;":"&amp;CELL("address",$C$1026)),$G$9)</f>
        <v>0</v>
      </c>
      <c r="P83" s="430" cm="1">
        <f t="array" aca="1" ref="P83" ca="1">SUMIFS(INDIRECT($A83&amp;"!"&amp;CELL("address",AA$20)&amp;":"&amp;CELL("address",AA$1026)), INDIRECT($A83&amp;"!"&amp;CELL("address",$L$20)&amp;":"&amp;CELL("address",$L$1026)),$B83,INDIRECT($A83&amp;"!"&amp;CELL("address",$C$20)&amp;":"&amp;CELL("address",$C$1026)),$G$9)</f>
        <v>0</v>
      </c>
      <c r="Q83" s="431" cm="1">
        <f t="array" aca="1" ref="Q83" ca="1">SUMIFS(INDIRECT($A83&amp;"!"&amp;CELL("address",AB$20)&amp;":"&amp;CELL("address",AB$1026)), INDIRECT($A83&amp;"!"&amp;CELL("address",$L$20)&amp;":"&amp;CELL("address",$L$1026)),$B83,INDIRECT($A83&amp;"!"&amp;CELL("address",$C$20)&amp;":"&amp;CELL("address",$C$1026)),$G$9)</f>
        <v>0</v>
      </c>
      <c r="R83" s="425">
        <f t="shared" ca="1" si="4"/>
        <v>0</v>
      </c>
      <c r="S83" s="430" cm="1">
        <f t="array" aca="1" ref="S83" ca="1">SUMIFS(INDIRECT($A83&amp;"!"&amp;CELL("address",F$20)&amp;":"&amp;CELL("address",F$1026)), INDIRECT($A83&amp;"!"&amp;CELL("address",$L$20)&amp;":"&amp;CELL("address",$L$1026)),$B83,INDIRECT($A83&amp;"!"&amp;CELL("address",$C$20)&amp;":"&amp;CELL("address",$C$1026)),$G$9)-R83</f>
        <v>0</v>
      </c>
      <c r="T83" s="424"/>
      <c r="U83" s="286" t="s">
        <v>1073</v>
      </c>
      <c r="V83" s="287"/>
    </row>
    <row r="84" spans="1:22" ht="15" customHeight="1" x14ac:dyDescent="0.25">
      <c r="A84" s="90" t="s">
        <v>18</v>
      </c>
      <c r="B84" s="90" t="s">
        <v>1166</v>
      </c>
      <c r="C84"/>
      <c r="D84" s="410" t="s">
        <v>1167</v>
      </c>
      <c r="E84" s="411" t="s">
        <v>332</v>
      </c>
      <c r="F84" s="429" cm="1">
        <f t="array" aca="1" ref="F84" ca="1">SUMIFS(INDIRECT($A84&amp;"!"&amp;CELL("address",Q$20)&amp;":"&amp;CELL("address",Q$1026)), INDIRECT($A84&amp;"!"&amp;CELL("address",$L$20)&amp;":"&amp;CELL("address",$L$1026)),$B84,INDIRECT($A84&amp;"!"&amp;CELL("address",$C$20)&amp;":"&amp;CELL("address",$C$1026)),$G$9)</f>
        <v>0</v>
      </c>
      <c r="G84" s="430" cm="1">
        <f t="array" aca="1" ref="G84" ca="1">SUMIFS(INDIRECT($A84&amp;"!"&amp;CELL("address",R$20)&amp;":"&amp;CELL("address",R$1026)), INDIRECT($A84&amp;"!"&amp;CELL("address",$L$20)&amp;":"&amp;CELL("address",$L$1026)),$B84,INDIRECT($A84&amp;"!"&amp;CELL("address",$C$20)&amp;":"&amp;CELL("address",$C$1026)),$G$9)</f>
        <v>0</v>
      </c>
      <c r="H84" s="430" cm="1">
        <f t="array" aca="1" ref="H84" ca="1">SUMIFS(INDIRECT($A84&amp;"!"&amp;CELL("address",S$20)&amp;":"&amp;CELL("address",S$1026)), INDIRECT($A84&amp;"!"&amp;CELL("address",$L$20)&amp;":"&amp;CELL("address",$L$1026)),$B84,INDIRECT($A84&amp;"!"&amp;CELL("address",$C$20)&amp;":"&amp;CELL("address",$C$1026)),$G$9)</f>
        <v>0</v>
      </c>
      <c r="I84" s="430" cm="1">
        <f t="array" aca="1" ref="I84" ca="1">SUMIFS(INDIRECT($A84&amp;"!"&amp;CELL("address",T$20)&amp;":"&amp;CELL("address",T$1026)), INDIRECT($A84&amp;"!"&amp;CELL("address",$L$20)&amp;":"&amp;CELL("address",$L$1026)),$B84,INDIRECT($A84&amp;"!"&amp;CELL("address",$C$20)&amp;":"&amp;CELL("address",$C$1026)),$G$9)</f>
        <v>0</v>
      </c>
      <c r="J84" s="430" cm="1">
        <f t="array" aca="1" ref="J84" ca="1">SUMIFS(INDIRECT($A84&amp;"!"&amp;CELL("address",U$20)&amp;":"&amp;CELL("address",U$1026)), INDIRECT($A84&amp;"!"&amp;CELL("address",$L$20)&amp;":"&amp;CELL("address",$L$1026)),$B84,INDIRECT($A84&amp;"!"&amp;CELL("address",$C$20)&amp;":"&amp;CELL("address",$C$1026)),$G$9)</f>
        <v>0</v>
      </c>
      <c r="K84" s="430" cm="1">
        <f t="array" aca="1" ref="K84" ca="1">SUMIFS(INDIRECT($A84&amp;"!"&amp;CELL("address",V$20)&amp;":"&amp;CELL("address",V$1026)), INDIRECT($A84&amp;"!"&amp;CELL("address",$L$20)&amp;":"&amp;CELL("address",$L$1026)),$B84,INDIRECT($A84&amp;"!"&amp;CELL("address",$C$20)&amp;":"&amp;CELL("address",$C$1026)),$G$9)</f>
        <v>0</v>
      </c>
      <c r="L84" s="430" cm="1">
        <f t="array" aca="1" ref="L84" ca="1">SUMIFS(INDIRECT($A84&amp;"!"&amp;CELL("address",W$20)&amp;":"&amp;CELL("address",W$1026)), INDIRECT($A84&amp;"!"&amp;CELL("address",$L$20)&amp;":"&amp;CELL("address",$L$1026)),$B84,INDIRECT($A84&amp;"!"&amp;CELL("address",$C$20)&amp;":"&amp;CELL("address",$C$1026)),$G$9)</f>
        <v>0</v>
      </c>
      <c r="M84" s="430" cm="1">
        <f t="array" aca="1" ref="M84" ca="1">SUMIFS(INDIRECT($A84&amp;"!"&amp;CELL("address",X$20)&amp;":"&amp;CELL("address",X$1026)), INDIRECT($A84&amp;"!"&amp;CELL("address",$L$20)&amp;":"&amp;CELL("address",$L$1026)),$B84,INDIRECT($A84&amp;"!"&amp;CELL("address",$C$20)&amp;":"&amp;CELL("address",$C$1026)),$G$9)</f>
        <v>0</v>
      </c>
      <c r="N84" s="430" cm="1">
        <f t="array" aca="1" ref="N84" ca="1">SUMIFS(INDIRECT($A84&amp;"!"&amp;CELL("address",Y$20)&amp;":"&amp;CELL("address",Y$1026)), INDIRECT($A84&amp;"!"&amp;CELL("address",$L$20)&amp;":"&amp;CELL("address",$L$1026)),$B84,INDIRECT($A84&amp;"!"&amp;CELL("address",$C$20)&amp;":"&amp;CELL("address",$C$1026)),$G$9)</f>
        <v>0</v>
      </c>
      <c r="O84" s="430" cm="1">
        <f t="array" aca="1" ref="O84" ca="1">SUMIFS(INDIRECT($A84&amp;"!"&amp;CELL("address",Z$20)&amp;":"&amp;CELL("address",Z$1026)), INDIRECT($A84&amp;"!"&amp;CELL("address",$L$20)&amp;":"&amp;CELL("address",$L$1026)),$B84,INDIRECT($A84&amp;"!"&amp;CELL("address",$C$20)&amp;":"&amp;CELL("address",$C$1026)),$G$9)</f>
        <v>0</v>
      </c>
      <c r="P84" s="430" cm="1">
        <f t="array" aca="1" ref="P84" ca="1">SUMIFS(INDIRECT($A84&amp;"!"&amp;CELL("address",AA$20)&amp;":"&amp;CELL("address",AA$1026)), INDIRECT($A84&amp;"!"&amp;CELL("address",$L$20)&amp;":"&amp;CELL("address",$L$1026)),$B84,INDIRECT($A84&amp;"!"&amp;CELL("address",$C$20)&amp;":"&amp;CELL("address",$C$1026)),$G$9)</f>
        <v>0</v>
      </c>
      <c r="Q84" s="431" cm="1">
        <f t="array" aca="1" ref="Q84" ca="1">SUMIFS(INDIRECT($A84&amp;"!"&amp;CELL("address",AB$20)&amp;":"&amp;CELL("address",AB$1026)), INDIRECT($A84&amp;"!"&amp;CELL("address",$L$20)&amp;":"&amp;CELL("address",$L$1026)),$B84,INDIRECT($A84&amp;"!"&amp;CELL("address",$C$20)&amp;":"&amp;CELL("address",$C$1026)),$G$9)</f>
        <v>0</v>
      </c>
      <c r="R84" s="425">
        <f t="shared" ca="1" si="4"/>
        <v>0</v>
      </c>
      <c r="S84" s="430" cm="1">
        <f t="array" aca="1" ref="S84" ca="1">SUMIFS(INDIRECT($A84&amp;"!"&amp;CELL("address",F$20)&amp;":"&amp;CELL("address",F$1026)), INDIRECT($A84&amp;"!"&amp;CELL("address",$L$20)&amp;":"&amp;CELL("address",$L$1026)),$B84,INDIRECT($A84&amp;"!"&amp;CELL("address",$C$20)&amp;":"&amp;CELL("address",$C$1026)),$G$9)-R84</f>
        <v>0</v>
      </c>
      <c r="T84" s="424">
        <f t="shared" ca="1" si="9"/>
        <v>0</v>
      </c>
      <c r="U84" s="286" t="s">
        <v>1073</v>
      </c>
      <c r="V84" s="287" t="s">
        <v>1168</v>
      </c>
    </row>
    <row r="85" spans="1:22" ht="15" customHeight="1" thickBot="1" x14ac:dyDescent="0.3">
      <c r="A85" s="90" t="s">
        <v>959</v>
      </c>
      <c r="B85" s="90" t="s">
        <v>1169</v>
      </c>
      <c r="C85"/>
      <c r="D85" s="415" t="s">
        <v>1170</v>
      </c>
      <c r="E85" s="411" t="s">
        <v>406</v>
      </c>
      <c r="F85" s="429" cm="1">
        <f t="array" aca="1" ref="F85" ca="1">SUMIFS(INDIRECT($A85&amp;"!"&amp;CELL("address",Q$20)&amp;":"&amp;CELL("address",Q$1026)), INDIRECT($A85&amp;"!"&amp;CELL("address",$L$20)&amp;":"&amp;CELL("address",$L$1026)),$B85,INDIRECT($A85&amp;"!"&amp;CELL("address",$C$20)&amp;":"&amp;CELL("address",$C$1026)),$G$9)</f>
        <v>0</v>
      </c>
      <c r="G85" s="430" cm="1">
        <f t="array" aca="1" ref="G85" ca="1">SUMIFS(INDIRECT($A85&amp;"!"&amp;CELL("address",R$20)&amp;":"&amp;CELL("address",R$1026)), INDIRECT($A85&amp;"!"&amp;CELL("address",$L$20)&amp;":"&amp;CELL("address",$L$1026)),$B85,INDIRECT($A85&amp;"!"&amp;CELL("address",$C$20)&amp;":"&amp;CELL("address",$C$1026)),$G$9)</f>
        <v>0</v>
      </c>
      <c r="H85" s="430" cm="1">
        <f t="array" aca="1" ref="H85" ca="1">SUMIFS(INDIRECT($A85&amp;"!"&amp;CELL("address",S$20)&amp;":"&amp;CELL("address",S$1026)), INDIRECT($A85&amp;"!"&amp;CELL("address",$L$20)&amp;":"&amp;CELL("address",$L$1026)),$B85,INDIRECT($A85&amp;"!"&amp;CELL("address",$C$20)&amp;":"&amp;CELL("address",$C$1026)),$G$9)</f>
        <v>0</v>
      </c>
      <c r="I85" s="430" cm="1">
        <f t="array" aca="1" ref="I85" ca="1">SUMIFS(INDIRECT($A85&amp;"!"&amp;CELL("address",T$20)&amp;":"&amp;CELL("address",T$1026)), INDIRECT($A85&amp;"!"&amp;CELL("address",$L$20)&amp;":"&amp;CELL("address",$L$1026)),$B85,INDIRECT($A85&amp;"!"&amp;CELL("address",$C$20)&amp;":"&amp;CELL("address",$C$1026)),$G$9)</f>
        <v>0</v>
      </c>
      <c r="J85" s="430" cm="1">
        <f t="array" aca="1" ref="J85" ca="1">SUMIFS(INDIRECT($A85&amp;"!"&amp;CELL("address",U$20)&amp;":"&amp;CELL("address",U$1026)), INDIRECT($A85&amp;"!"&amp;CELL("address",$L$20)&amp;":"&amp;CELL("address",$L$1026)),$B85,INDIRECT($A85&amp;"!"&amp;CELL("address",$C$20)&amp;":"&amp;CELL("address",$C$1026)),$G$9)</f>
        <v>0</v>
      </c>
      <c r="K85" s="430" cm="1">
        <f t="array" aca="1" ref="K85" ca="1">SUMIFS(INDIRECT($A85&amp;"!"&amp;CELL("address",V$20)&amp;":"&amp;CELL("address",V$1026)), INDIRECT($A85&amp;"!"&amp;CELL("address",$L$20)&amp;":"&amp;CELL("address",$L$1026)),$B85,INDIRECT($A85&amp;"!"&amp;CELL("address",$C$20)&amp;":"&amp;CELL("address",$C$1026)),$G$9)</f>
        <v>0</v>
      </c>
      <c r="L85" s="430" cm="1">
        <f t="array" aca="1" ref="L85" ca="1">SUMIFS(INDIRECT($A85&amp;"!"&amp;CELL("address",W$20)&amp;":"&amp;CELL("address",W$1026)), INDIRECT($A85&amp;"!"&amp;CELL("address",$L$20)&amp;":"&amp;CELL("address",$L$1026)),$B85,INDIRECT($A85&amp;"!"&amp;CELL("address",$C$20)&amp;":"&amp;CELL("address",$C$1026)),$G$9)</f>
        <v>0</v>
      </c>
      <c r="M85" s="430" cm="1">
        <f t="array" aca="1" ref="M85" ca="1">SUMIFS(INDIRECT($A85&amp;"!"&amp;CELL("address",X$20)&amp;":"&amp;CELL("address",X$1026)), INDIRECT($A85&amp;"!"&amp;CELL("address",$L$20)&amp;":"&amp;CELL("address",$L$1026)),$B85,INDIRECT($A85&amp;"!"&amp;CELL("address",$C$20)&amp;":"&amp;CELL("address",$C$1026)),$G$9)</f>
        <v>0</v>
      </c>
      <c r="N85" s="430" cm="1">
        <f t="array" aca="1" ref="N85" ca="1">SUMIFS(INDIRECT($A85&amp;"!"&amp;CELL("address",Y$20)&amp;":"&amp;CELL("address",Y$1026)), INDIRECT($A85&amp;"!"&amp;CELL("address",$L$20)&amp;":"&amp;CELL("address",$L$1026)),$B85,INDIRECT($A85&amp;"!"&amp;CELL("address",$C$20)&amp;":"&amp;CELL("address",$C$1026)),$G$9)</f>
        <v>0</v>
      </c>
      <c r="O85" s="430" cm="1">
        <f t="array" aca="1" ref="O85" ca="1">SUMIFS(INDIRECT($A85&amp;"!"&amp;CELL("address",Z$20)&amp;":"&amp;CELL("address",Z$1026)), INDIRECT($A85&amp;"!"&amp;CELL("address",$L$20)&amp;":"&amp;CELL("address",$L$1026)),$B85,INDIRECT($A85&amp;"!"&amp;CELL("address",$C$20)&amp;":"&amp;CELL("address",$C$1026)),$G$9)</f>
        <v>0</v>
      </c>
      <c r="P85" s="430" cm="1">
        <f t="array" aca="1" ref="P85" ca="1">SUMIFS(INDIRECT($A85&amp;"!"&amp;CELL("address",AA$20)&amp;":"&amp;CELL("address",AA$1026)), INDIRECT($A85&amp;"!"&amp;CELL("address",$L$20)&amp;":"&amp;CELL("address",$L$1026)),$B85,INDIRECT($A85&amp;"!"&amp;CELL("address",$C$20)&amp;":"&amp;CELL("address",$C$1026)),$G$9)</f>
        <v>0</v>
      </c>
      <c r="Q85" s="431" cm="1">
        <f t="array" aca="1" ref="Q85" ca="1">SUMIFS(INDIRECT($A85&amp;"!"&amp;CELL("address",AB$20)&amp;":"&amp;CELL("address",AB$1026)), INDIRECT($A85&amp;"!"&amp;CELL("address",$L$20)&amp;":"&amp;CELL("address",$L$1026)),$B85,INDIRECT($A85&amp;"!"&amp;CELL("address",$C$20)&amp;":"&amp;CELL("address",$C$1026)),$G$9)</f>
        <v>0</v>
      </c>
      <c r="R85" s="432">
        <f t="shared" ca="1" si="4"/>
        <v>0</v>
      </c>
      <c r="S85" s="433" cm="1">
        <f t="array" aca="1" ref="S85" ca="1">SUMIFS(INDIRECT($A85&amp;"!"&amp;CELL("address",F$20)&amp;":"&amp;CELL("address",F$1026)), INDIRECT($A85&amp;"!"&amp;CELL("address",$L$20)&amp;":"&amp;CELL("address",$L$1026)),$B85,INDIRECT($A85&amp;"!"&amp;CELL("address",$C$20)&amp;":"&amp;CELL("address",$C$1026)),$G$9)-R85</f>
        <v>0</v>
      </c>
      <c r="T85" s="434">
        <f t="shared" ca="1" si="9"/>
        <v>0</v>
      </c>
      <c r="U85" s="286" t="s">
        <v>1088</v>
      </c>
      <c r="V85" s="287" t="s">
        <v>1171</v>
      </c>
    </row>
    <row r="86" spans="1:22" ht="15.75" thickBot="1" x14ac:dyDescent="0.3">
      <c r="C86"/>
      <c r="D86" s="400"/>
      <c r="E86" s="401" t="s">
        <v>916</v>
      </c>
      <c r="F86" s="435">
        <f ca="1">SUM(F21:F85)</f>
        <v>0</v>
      </c>
      <c r="G86" s="435">
        <f ca="1">SUM(G21:G85)</f>
        <v>0</v>
      </c>
      <c r="H86" s="435">
        <f t="shared" ref="H86:T86" ca="1" si="10">SUM(H21:H85)</f>
        <v>0</v>
      </c>
      <c r="I86" s="435">
        <f t="shared" ca="1" si="10"/>
        <v>0</v>
      </c>
      <c r="J86" s="435">
        <f t="shared" ca="1" si="10"/>
        <v>0</v>
      </c>
      <c r="K86" s="435">
        <f t="shared" ca="1" si="10"/>
        <v>0</v>
      </c>
      <c r="L86" s="435">
        <f t="shared" ca="1" si="10"/>
        <v>0</v>
      </c>
      <c r="M86" s="435">
        <f t="shared" ca="1" si="10"/>
        <v>0</v>
      </c>
      <c r="N86" s="435">
        <f t="shared" ca="1" si="10"/>
        <v>0</v>
      </c>
      <c r="O86" s="435">
        <f t="shared" ca="1" si="10"/>
        <v>0</v>
      </c>
      <c r="P86" s="435">
        <f t="shared" ca="1" si="10"/>
        <v>0</v>
      </c>
      <c r="Q86" s="435">
        <f t="shared" ca="1" si="10"/>
        <v>0</v>
      </c>
      <c r="R86" s="436">
        <f t="shared" ca="1" si="10"/>
        <v>0</v>
      </c>
      <c r="S86" s="435">
        <f t="shared" ca="1" si="10"/>
        <v>0</v>
      </c>
      <c r="T86" s="437">
        <f t="shared" ca="1" si="10"/>
        <v>0</v>
      </c>
    </row>
    <row r="87" spans="1:22" x14ac:dyDescent="0.25">
      <c r="C87"/>
      <c r="P87" s="47"/>
    </row>
    <row r="88" spans="1:22" x14ac:dyDescent="0.25">
      <c r="C88"/>
    </row>
    <row r="89" spans="1:22" x14ac:dyDescent="0.25">
      <c r="C89"/>
    </row>
    <row r="90" spans="1:22" x14ac:dyDescent="0.25">
      <c r="C90"/>
    </row>
    <row r="91" spans="1:22" x14ac:dyDescent="0.25">
      <c r="C91"/>
    </row>
    <row r="92" spans="1:22" x14ac:dyDescent="0.25">
      <c r="C92"/>
    </row>
    <row r="93" spans="1:22" x14ac:dyDescent="0.25">
      <c r="C93"/>
    </row>
    <row r="94" spans="1:22" x14ac:dyDescent="0.25">
      <c r="C94"/>
    </row>
    <row r="95" spans="1:22" x14ac:dyDescent="0.25">
      <c r="C95"/>
    </row>
    <row r="96" spans="1:22" x14ac:dyDescent="0.25">
      <c r="C96"/>
    </row>
    <row r="97" spans="3:3" x14ac:dyDescent="0.25">
      <c r="C97"/>
    </row>
    <row r="98" spans="3:3" x14ac:dyDescent="0.25">
      <c r="C98"/>
    </row>
    <row r="99" spans="3:3" x14ac:dyDescent="0.25">
      <c r="C99"/>
    </row>
    <row r="100" spans="3:3" x14ac:dyDescent="0.25">
      <c r="C100"/>
    </row>
    <row r="101" spans="3:3" x14ac:dyDescent="0.25">
      <c r="C101"/>
    </row>
    <row r="102" spans="3:3" x14ac:dyDescent="0.25">
      <c r="C102"/>
    </row>
    <row r="103" spans="3:3" x14ac:dyDescent="0.25">
      <c r="C103"/>
    </row>
    <row r="104" spans="3:3" x14ac:dyDescent="0.25">
      <c r="C104"/>
    </row>
    <row r="105" spans="3:3" x14ac:dyDescent="0.25">
      <c r="C105"/>
    </row>
    <row r="106" spans="3:3" x14ac:dyDescent="0.25">
      <c r="C106"/>
    </row>
    <row r="107" spans="3:3" x14ac:dyDescent="0.25">
      <c r="C107"/>
    </row>
    <row r="108" spans="3:3" x14ac:dyDescent="0.25">
      <c r="C108"/>
    </row>
    <row r="109" spans="3:3" x14ac:dyDescent="0.25">
      <c r="C109"/>
    </row>
    <row r="110" spans="3:3" x14ac:dyDescent="0.25">
      <c r="C110"/>
    </row>
    <row r="111" spans="3:3" x14ac:dyDescent="0.25">
      <c r="C111"/>
    </row>
    <row r="112" spans="3:3" x14ac:dyDescent="0.25">
      <c r="C112"/>
    </row>
    <row r="113" spans="3:3" x14ac:dyDescent="0.25">
      <c r="C113"/>
    </row>
    <row r="114" spans="3:3" x14ac:dyDescent="0.25">
      <c r="C114"/>
    </row>
    <row r="115" spans="3:3" x14ac:dyDescent="0.25">
      <c r="C115"/>
    </row>
    <row r="116" spans="3:3" x14ac:dyDescent="0.25">
      <c r="C116"/>
    </row>
    <row r="117" spans="3:3" x14ac:dyDescent="0.25">
      <c r="C117"/>
    </row>
    <row r="118" spans="3:3" x14ac:dyDescent="0.25">
      <c r="C118"/>
    </row>
    <row r="119" spans="3:3" x14ac:dyDescent="0.25">
      <c r="C119"/>
    </row>
    <row r="120" spans="3:3" x14ac:dyDescent="0.25">
      <c r="C120"/>
    </row>
    <row r="121" spans="3:3" x14ac:dyDescent="0.25">
      <c r="C121"/>
    </row>
    <row r="122" spans="3:3" x14ac:dyDescent="0.25">
      <c r="C122"/>
    </row>
    <row r="123" spans="3:3" x14ac:dyDescent="0.25">
      <c r="C123"/>
    </row>
    <row r="124" spans="3:3" x14ac:dyDescent="0.25">
      <c r="C124"/>
    </row>
    <row r="125" spans="3:3" x14ac:dyDescent="0.25">
      <c r="C125"/>
    </row>
    <row r="126" spans="3:3" x14ac:dyDescent="0.25">
      <c r="C126"/>
    </row>
    <row r="127" spans="3:3" x14ac:dyDescent="0.25">
      <c r="C127"/>
    </row>
    <row r="128" spans="3:3" x14ac:dyDescent="0.25">
      <c r="C128"/>
    </row>
    <row r="129" spans="3:3" x14ac:dyDescent="0.25">
      <c r="C129"/>
    </row>
    <row r="130" spans="3:3" x14ac:dyDescent="0.25">
      <c r="C130"/>
    </row>
    <row r="131" spans="3:3" x14ac:dyDescent="0.25">
      <c r="C131"/>
    </row>
    <row r="132" spans="3:3" x14ac:dyDescent="0.25">
      <c r="C132"/>
    </row>
    <row r="133" spans="3:3" x14ac:dyDescent="0.25">
      <c r="C133"/>
    </row>
    <row r="134" spans="3:3" x14ac:dyDescent="0.25">
      <c r="C134"/>
    </row>
    <row r="135" spans="3:3" x14ac:dyDescent="0.25">
      <c r="C135"/>
    </row>
    <row r="136" spans="3:3" x14ac:dyDescent="0.25">
      <c r="C136"/>
    </row>
    <row r="137" spans="3:3" x14ac:dyDescent="0.25">
      <c r="C137"/>
    </row>
    <row r="138" spans="3:3" x14ac:dyDescent="0.25">
      <c r="C138"/>
    </row>
    <row r="139" spans="3:3" x14ac:dyDescent="0.25">
      <c r="C139"/>
    </row>
    <row r="140" spans="3:3" x14ac:dyDescent="0.25">
      <c r="C140"/>
    </row>
    <row r="141" spans="3:3" x14ac:dyDescent="0.25">
      <c r="C141"/>
    </row>
    <row r="142" spans="3:3" x14ac:dyDescent="0.25">
      <c r="C142"/>
    </row>
    <row r="143" spans="3:3" x14ac:dyDescent="0.25">
      <c r="C143"/>
    </row>
    <row r="144" spans="3:3" x14ac:dyDescent="0.25">
      <c r="C144"/>
    </row>
    <row r="145" spans="3:3" x14ac:dyDescent="0.25">
      <c r="C145"/>
    </row>
    <row r="146" spans="3:3" x14ac:dyDescent="0.25">
      <c r="C146"/>
    </row>
    <row r="147" spans="3:3" x14ac:dyDescent="0.25">
      <c r="C147"/>
    </row>
    <row r="148" spans="3:3" x14ac:dyDescent="0.25">
      <c r="C148"/>
    </row>
    <row r="149" spans="3:3" x14ac:dyDescent="0.25">
      <c r="C149"/>
    </row>
    <row r="150" spans="3:3" x14ac:dyDescent="0.25">
      <c r="C150"/>
    </row>
    <row r="151" spans="3:3" x14ac:dyDescent="0.25">
      <c r="C151"/>
    </row>
    <row r="152" spans="3:3" x14ac:dyDescent="0.25">
      <c r="C152"/>
    </row>
    <row r="153" spans="3:3" x14ac:dyDescent="0.25">
      <c r="C153"/>
    </row>
    <row r="154" spans="3:3" x14ac:dyDescent="0.25">
      <c r="C154"/>
    </row>
    <row r="155" spans="3:3" x14ac:dyDescent="0.25">
      <c r="C155"/>
    </row>
    <row r="156" spans="3:3" x14ac:dyDescent="0.25">
      <c r="C156"/>
    </row>
    <row r="157" spans="3:3" x14ac:dyDescent="0.25">
      <c r="C157"/>
    </row>
    <row r="158" spans="3:3" x14ac:dyDescent="0.25">
      <c r="C158"/>
    </row>
    <row r="159" spans="3:3" x14ac:dyDescent="0.25">
      <c r="C159"/>
    </row>
    <row r="160" spans="3:3" x14ac:dyDescent="0.25">
      <c r="C160"/>
    </row>
    <row r="161" spans="3:3" x14ac:dyDescent="0.25">
      <c r="C161"/>
    </row>
    <row r="162" spans="3:3" x14ac:dyDescent="0.25">
      <c r="C162"/>
    </row>
    <row r="163" spans="3:3" x14ac:dyDescent="0.25">
      <c r="C163"/>
    </row>
    <row r="164" spans="3:3" x14ac:dyDescent="0.25">
      <c r="C164"/>
    </row>
    <row r="165" spans="3:3" x14ac:dyDescent="0.25">
      <c r="C165"/>
    </row>
    <row r="166" spans="3:3" x14ac:dyDescent="0.25">
      <c r="C166"/>
    </row>
    <row r="167" spans="3:3" x14ac:dyDescent="0.25">
      <c r="C167"/>
    </row>
    <row r="168" spans="3:3" x14ac:dyDescent="0.25">
      <c r="C168"/>
    </row>
    <row r="169" spans="3:3" x14ac:dyDescent="0.25">
      <c r="C169"/>
    </row>
    <row r="170" spans="3:3" x14ac:dyDescent="0.25">
      <c r="C170"/>
    </row>
    <row r="171" spans="3:3" x14ac:dyDescent="0.25">
      <c r="C171"/>
    </row>
    <row r="172" spans="3:3" x14ac:dyDescent="0.25">
      <c r="C172"/>
    </row>
    <row r="173" spans="3:3" x14ac:dyDescent="0.25">
      <c r="C173"/>
    </row>
    <row r="174" spans="3:3" x14ac:dyDescent="0.25">
      <c r="C174"/>
    </row>
    <row r="175" spans="3:3" x14ac:dyDescent="0.25">
      <c r="C175"/>
    </row>
    <row r="176" spans="3:3" x14ac:dyDescent="0.25">
      <c r="C176"/>
    </row>
    <row r="177" spans="3:3" x14ac:dyDescent="0.25">
      <c r="C177"/>
    </row>
    <row r="178" spans="3:3" x14ac:dyDescent="0.25">
      <c r="C178"/>
    </row>
    <row r="179" spans="3:3" x14ac:dyDescent="0.25">
      <c r="C179"/>
    </row>
    <row r="180" spans="3:3" x14ac:dyDescent="0.25">
      <c r="C180"/>
    </row>
    <row r="181" spans="3:3" x14ac:dyDescent="0.25">
      <c r="C181"/>
    </row>
    <row r="182" spans="3:3" x14ac:dyDescent="0.25">
      <c r="C182"/>
    </row>
    <row r="183" spans="3:3" x14ac:dyDescent="0.25">
      <c r="C183"/>
    </row>
    <row r="184" spans="3:3" x14ac:dyDescent="0.25">
      <c r="C184"/>
    </row>
    <row r="185" spans="3:3" x14ac:dyDescent="0.25">
      <c r="C185"/>
    </row>
    <row r="186" spans="3:3" x14ac:dyDescent="0.25">
      <c r="C186"/>
    </row>
    <row r="187" spans="3:3" x14ac:dyDescent="0.25">
      <c r="C187"/>
    </row>
    <row r="188" spans="3:3" x14ac:dyDescent="0.25">
      <c r="C188"/>
    </row>
    <row r="189" spans="3:3" x14ac:dyDescent="0.25">
      <c r="C189"/>
    </row>
    <row r="190" spans="3:3" x14ac:dyDescent="0.25">
      <c r="C190"/>
    </row>
    <row r="191" spans="3:3" x14ac:dyDescent="0.25">
      <c r="C191"/>
    </row>
    <row r="192" spans="3:3" x14ac:dyDescent="0.25">
      <c r="C192"/>
    </row>
    <row r="193" spans="3:3" x14ac:dyDescent="0.25">
      <c r="C193"/>
    </row>
    <row r="194" spans="3:3" x14ac:dyDescent="0.25">
      <c r="C194"/>
    </row>
    <row r="195" spans="3:3" x14ac:dyDescent="0.25">
      <c r="C195"/>
    </row>
    <row r="196" spans="3:3" x14ac:dyDescent="0.25">
      <c r="C196"/>
    </row>
    <row r="197" spans="3:3" x14ac:dyDescent="0.25">
      <c r="C197"/>
    </row>
    <row r="198" spans="3:3" x14ac:dyDescent="0.25">
      <c r="C198"/>
    </row>
    <row r="199" spans="3:3" x14ac:dyDescent="0.25">
      <c r="C199"/>
    </row>
    <row r="200" spans="3:3" x14ac:dyDescent="0.25">
      <c r="C200"/>
    </row>
    <row r="201" spans="3:3" x14ac:dyDescent="0.25">
      <c r="C201"/>
    </row>
    <row r="202" spans="3:3" x14ac:dyDescent="0.25">
      <c r="C202"/>
    </row>
    <row r="203" spans="3:3" x14ac:dyDescent="0.25">
      <c r="C203"/>
    </row>
    <row r="204" spans="3:3" x14ac:dyDescent="0.25">
      <c r="C204"/>
    </row>
    <row r="205" spans="3:3" x14ac:dyDescent="0.25">
      <c r="C205"/>
    </row>
    <row r="206" spans="3:3" x14ac:dyDescent="0.25">
      <c r="C206"/>
    </row>
    <row r="207" spans="3:3" x14ac:dyDescent="0.25">
      <c r="C207"/>
    </row>
    <row r="208" spans="3:3" x14ac:dyDescent="0.25">
      <c r="C208"/>
    </row>
    <row r="209" spans="3:3" x14ac:dyDescent="0.25">
      <c r="C209"/>
    </row>
    <row r="210" spans="3:3" x14ac:dyDescent="0.25">
      <c r="C210"/>
    </row>
    <row r="211" spans="3:3" x14ac:dyDescent="0.25">
      <c r="C211"/>
    </row>
    <row r="212" spans="3:3" x14ac:dyDescent="0.25">
      <c r="C212"/>
    </row>
    <row r="213" spans="3:3" x14ac:dyDescent="0.25">
      <c r="C213"/>
    </row>
    <row r="214" spans="3:3" x14ac:dyDescent="0.25">
      <c r="C214"/>
    </row>
    <row r="215" spans="3:3" x14ac:dyDescent="0.25">
      <c r="C215"/>
    </row>
    <row r="216" spans="3:3" x14ac:dyDescent="0.25">
      <c r="C216"/>
    </row>
    <row r="217" spans="3:3" x14ac:dyDescent="0.25">
      <c r="C217"/>
    </row>
    <row r="218" spans="3:3" x14ac:dyDescent="0.25">
      <c r="C218"/>
    </row>
    <row r="219" spans="3:3" x14ac:dyDescent="0.25">
      <c r="C219"/>
    </row>
    <row r="220" spans="3:3" x14ac:dyDescent="0.25">
      <c r="C220"/>
    </row>
    <row r="221" spans="3:3" x14ac:dyDescent="0.25">
      <c r="C221"/>
    </row>
    <row r="222" spans="3:3" x14ac:dyDescent="0.25">
      <c r="C222"/>
    </row>
    <row r="223" spans="3:3" x14ac:dyDescent="0.25">
      <c r="C223"/>
    </row>
    <row r="224" spans="3:3" x14ac:dyDescent="0.25">
      <c r="C224"/>
    </row>
    <row r="225" spans="3:3" x14ac:dyDescent="0.25">
      <c r="C225"/>
    </row>
    <row r="226" spans="3:3" x14ac:dyDescent="0.25">
      <c r="C226"/>
    </row>
    <row r="227" spans="3:3" x14ac:dyDescent="0.25">
      <c r="C227"/>
    </row>
    <row r="228" spans="3:3" x14ac:dyDescent="0.25">
      <c r="C228"/>
    </row>
    <row r="229" spans="3:3" x14ac:dyDescent="0.25">
      <c r="C229"/>
    </row>
    <row r="230" spans="3:3" x14ac:dyDescent="0.25">
      <c r="C230"/>
    </row>
    <row r="231" spans="3:3" x14ac:dyDescent="0.25">
      <c r="C231"/>
    </row>
    <row r="232" spans="3:3" x14ac:dyDescent="0.25">
      <c r="C232"/>
    </row>
    <row r="233" spans="3:3" x14ac:dyDescent="0.25">
      <c r="C233"/>
    </row>
    <row r="234" spans="3:3" x14ac:dyDescent="0.25">
      <c r="C234"/>
    </row>
    <row r="235" spans="3:3" x14ac:dyDescent="0.25">
      <c r="C235"/>
    </row>
    <row r="236" spans="3:3" x14ac:dyDescent="0.25">
      <c r="C236"/>
    </row>
    <row r="237" spans="3:3" x14ac:dyDescent="0.25">
      <c r="C237"/>
    </row>
    <row r="238" spans="3:3" x14ac:dyDescent="0.25">
      <c r="C238"/>
    </row>
    <row r="239" spans="3:3" x14ac:dyDescent="0.25">
      <c r="C239"/>
    </row>
    <row r="240" spans="3:3" x14ac:dyDescent="0.25">
      <c r="C240"/>
    </row>
    <row r="241" spans="3:3" x14ac:dyDescent="0.25">
      <c r="C241"/>
    </row>
    <row r="242" spans="3:3" x14ac:dyDescent="0.25">
      <c r="C242"/>
    </row>
    <row r="243" spans="3:3" x14ac:dyDescent="0.25">
      <c r="C243"/>
    </row>
    <row r="244" spans="3:3" x14ac:dyDescent="0.25">
      <c r="C244"/>
    </row>
    <row r="245" spans="3:3" x14ac:dyDescent="0.25">
      <c r="C245"/>
    </row>
    <row r="246" spans="3:3" x14ac:dyDescent="0.25">
      <c r="C246"/>
    </row>
    <row r="247" spans="3:3" x14ac:dyDescent="0.25">
      <c r="C247"/>
    </row>
    <row r="248" spans="3:3" x14ac:dyDescent="0.25">
      <c r="C248"/>
    </row>
    <row r="249" spans="3:3" x14ac:dyDescent="0.25">
      <c r="C249"/>
    </row>
    <row r="250" spans="3:3" x14ac:dyDescent="0.25">
      <c r="C250"/>
    </row>
    <row r="251" spans="3:3" x14ac:dyDescent="0.25">
      <c r="C251"/>
    </row>
    <row r="252" spans="3:3" x14ac:dyDescent="0.25">
      <c r="C252"/>
    </row>
    <row r="253" spans="3:3" x14ac:dyDescent="0.25">
      <c r="C253"/>
    </row>
    <row r="254" spans="3:3" x14ac:dyDescent="0.25">
      <c r="C254"/>
    </row>
    <row r="255" spans="3:3" x14ac:dyDescent="0.25">
      <c r="C255"/>
    </row>
    <row r="256" spans="3:3" x14ac:dyDescent="0.25">
      <c r="C256"/>
    </row>
    <row r="257" spans="3:3" x14ac:dyDescent="0.25">
      <c r="C257"/>
    </row>
    <row r="258" spans="3:3" x14ac:dyDescent="0.25">
      <c r="C258"/>
    </row>
    <row r="259" spans="3:3" x14ac:dyDescent="0.25">
      <c r="C259"/>
    </row>
    <row r="260" spans="3:3" x14ac:dyDescent="0.25">
      <c r="C260"/>
    </row>
    <row r="261" spans="3:3" x14ac:dyDescent="0.25">
      <c r="C261"/>
    </row>
    <row r="262" spans="3:3" x14ac:dyDescent="0.25">
      <c r="C262"/>
    </row>
    <row r="263" spans="3:3" x14ac:dyDescent="0.25">
      <c r="C263"/>
    </row>
    <row r="264" spans="3:3" x14ac:dyDescent="0.25">
      <c r="C264"/>
    </row>
    <row r="265" spans="3:3" x14ac:dyDescent="0.25">
      <c r="C265"/>
    </row>
    <row r="266" spans="3:3" x14ac:dyDescent="0.25">
      <c r="C266"/>
    </row>
    <row r="267" spans="3:3" x14ac:dyDescent="0.25">
      <c r="C267"/>
    </row>
    <row r="268" spans="3:3" x14ac:dyDescent="0.25">
      <c r="C268"/>
    </row>
    <row r="269" spans="3:3" x14ac:dyDescent="0.25">
      <c r="C269"/>
    </row>
    <row r="270" spans="3:3" x14ac:dyDescent="0.25">
      <c r="C270"/>
    </row>
    <row r="271" spans="3:3" x14ac:dyDescent="0.25">
      <c r="C271"/>
    </row>
    <row r="272" spans="3:3" x14ac:dyDescent="0.25">
      <c r="C272"/>
    </row>
    <row r="273" spans="3:3" x14ac:dyDescent="0.25">
      <c r="C273"/>
    </row>
    <row r="274" spans="3:3" x14ac:dyDescent="0.25">
      <c r="C274"/>
    </row>
    <row r="275" spans="3:3" x14ac:dyDescent="0.25">
      <c r="C275"/>
    </row>
    <row r="276" spans="3:3" x14ac:dyDescent="0.25">
      <c r="C276"/>
    </row>
    <row r="277" spans="3:3" x14ac:dyDescent="0.25">
      <c r="C277"/>
    </row>
    <row r="278" spans="3:3" x14ac:dyDescent="0.25">
      <c r="C278"/>
    </row>
    <row r="279" spans="3:3" x14ac:dyDescent="0.25">
      <c r="C279"/>
    </row>
    <row r="280" spans="3:3" x14ac:dyDescent="0.25">
      <c r="C280"/>
    </row>
    <row r="281" spans="3:3" x14ac:dyDescent="0.25">
      <c r="C281"/>
    </row>
    <row r="282" spans="3:3" x14ac:dyDescent="0.25">
      <c r="C282"/>
    </row>
    <row r="283" spans="3:3" x14ac:dyDescent="0.25">
      <c r="C283"/>
    </row>
    <row r="284" spans="3:3" x14ac:dyDescent="0.25">
      <c r="C284"/>
    </row>
    <row r="285" spans="3:3" x14ac:dyDescent="0.25">
      <c r="C285"/>
    </row>
    <row r="286" spans="3:3" x14ac:dyDescent="0.25">
      <c r="C286"/>
    </row>
    <row r="287" spans="3:3" x14ac:dyDescent="0.25">
      <c r="C287"/>
    </row>
    <row r="288" spans="3:3" x14ac:dyDescent="0.25">
      <c r="C288"/>
    </row>
    <row r="289" spans="3:3" x14ac:dyDescent="0.25">
      <c r="C289"/>
    </row>
  </sheetData>
  <sheetProtection algorithmName="SHA-512" hashValue="QWYn7yZkdJrRYOWzy4fvYZUKy2gxSkBTxx2FXcr/ustaBDPe6V3S3vZe9whSQl7mFuHkPjgiyl7WJYuJDeHnog==" saltValue="YuUmNrgpc1Uv7ZhArjy5Mw==" spinCount="100000" sheet="1" objects="1" scenarios="1"/>
  <mergeCells count="4">
    <mergeCell ref="G3:K3"/>
    <mergeCell ref="G5:H5"/>
    <mergeCell ref="G6:L8"/>
    <mergeCell ref="G9:L9"/>
  </mergeCells>
  <phoneticPr fontId="37" type="noConversion"/>
  <conditionalFormatting sqref="F20:Q86">
    <cfRule type="expression" dxfId="127" priority="5">
      <formula>$D$1=F$19</formula>
    </cfRule>
  </conditionalFormatting>
  <conditionalFormatting sqref="F12:Q15">
    <cfRule type="expression" dxfId="126" priority="4">
      <formula>$D$1=F$19</formula>
    </cfRule>
  </conditionalFormatting>
  <conditionalFormatting sqref="D22:E85">
    <cfRule type="expression" dxfId="125" priority="3">
      <formula>ABS($R22)&gt;0</formula>
    </cfRule>
  </conditionalFormatting>
  <conditionalFormatting sqref="F21:T86 F13:R15">
    <cfRule type="cellIs" dxfId="124" priority="2" operator="equal">
      <formula>0</formula>
    </cfRule>
  </conditionalFormatting>
  <dataValidations count="2">
    <dataValidation type="custom" allowBlank="1" showInputMessage="1" showErrorMessage="1" sqref="H1" xr:uid="{F769E92B-7C2F-4ED9-B4CA-099C5FDD5051}">
      <formula1>AND(LEN(H1)=7,ISNUMBER(VALUE(LEFT(H1,4))),MID(H1,5,1)="-",ISNUMBER(VALUE(RIGHT(H1,2))),VALUE(MID(H1,3,2))=VALUE(RIGHT(H1,2))-1,EXACT(LEFT(H1,2),20))</formula1>
    </dataValidation>
    <dataValidation type="list" allowBlank="1" showInputMessage="1" showErrorMessage="1" sqref="D1" xr:uid="{3CAC8B6F-FC0C-4411-8EDA-9D7D2736C2BA}">
      <formula1>"Apr,May,Jun,Jul,Aug,Sep,Oct,Nov,Dec,Jan,Feb,Mar"</formula1>
    </dataValidation>
  </dataValidations>
  <pageMargins left="0.7" right="0.7" top="0.75" bottom="0.75" header="0.3" footer="0.3"/>
  <pageSetup paperSize="9" scale="25" orientation="landscape" horizontalDpi="300" verticalDpi="30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Schools!$B$6:$B$143</xm:f>
          </x14:formula1>
          <xm:sqref>G6:K8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35"/>
  <sheetViews>
    <sheetView workbookViewId="0"/>
  </sheetViews>
  <sheetFormatPr defaultRowHeight="15" x14ac:dyDescent="0.25"/>
  <cols>
    <col min="1" max="1" width="35.42578125" bestFit="1" customWidth="1"/>
    <col min="2" max="4" width="16.140625" bestFit="1" customWidth="1"/>
    <col min="5" max="5" width="19.140625" bestFit="1" customWidth="1"/>
    <col min="6" max="7" width="16.140625" bestFit="1" customWidth="1"/>
    <col min="8" max="8" width="18.28515625" customWidth="1"/>
    <col min="9" max="10" width="16.140625" bestFit="1" customWidth="1"/>
    <col min="11" max="11" width="16.140625" customWidth="1"/>
    <col min="12" max="12" width="16.140625" style="6" bestFit="1" customWidth="1"/>
    <col min="13" max="13" width="16.140625" bestFit="1" customWidth="1"/>
    <col min="14" max="14" width="19.42578125" bestFit="1" customWidth="1"/>
    <col min="15" max="15" width="17.28515625" bestFit="1" customWidth="1"/>
    <col min="16" max="16" width="18.140625" customWidth="1"/>
    <col min="17" max="17" width="38.5703125" bestFit="1" customWidth="1"/>
  </cols>
  <sheetData>
    <row r="1" spans="1:17" x14ac:dyDescent="0.25">
      <c r="B1" t="s">
        <v>1207</v>
      </c>
      <c r="C1" t="s">
        <v>904</v>
      </c>
      <c r="D1" t="s">
        <v>1208</v>
      </c>
      <c r="E1" t="s">
        <v>1209</v>
      </c>
      <c r="F1" t="s">
        <v>1210</v>
      </c>
      <c r="G1" t="s">
        <v>1211</v>
      </c>
      <c r="H1" t="s">
        <v>1212</v>
      </c>
      <c r="I1" t="s">
        <v>1213</v>
      </c>
      <c r="J1" t="s">
        <v>1214</v>
      </c>
      <c r="K1" t="s">
        <v>1215</v>
      </c>
      <c r="L1" t="s">
        <v>1216</v>
      </c>
      <c r="M1" t="s">
        <v>1217</v>
      </c>
    </row>
    <row r="2" spans="1:17" x14ac:dyDescent="0.25">
      <c r="A2" s="245" t="s">
        <v>917</v>
      </c>
      <c r="B2" s="391" t="s">
        <v>266</v>
      </c>
      <c r="C2" s="245" t="s">
        <v>904</v>
      </c>
      <c r="D2" s="245" t="s">
        <v>905</v>
      </c>
      <c r="E2" s="245" t="s">
        <v>906</v>
      </c>
      <c r="F2" s="245" t="s">
        <v>907</v>
      </c>
      <c r="G2" s="245" t="s">
        <v>908</v>
      </c>
      <c r="H2" s="245" t="s">
        <v>909</v>
      </c>
      <c r="I2" s="245" t="s">
        <v>910</v>
      </c>
      <c r="J2" s="245" t="s">
        <v>911</v>
      </c>
      <c r="K2" s="245" t="s">
        <v>912</v>
      </c>
      <c r="L2" s="345" t="s">
        <v>913</v>
      </c>
      <c r="M2" s="391" t="s">
        <v>914</v>
      </c>
      <c r="N2" s="245" t="s">
        <v>918</v>
      </c>
      <c r="O2" s="245" t="s">
        <v>919</v>
      </c>
      <c r="P2" s="245" t="s">
        <v>920</v>
      </c>
      <c r="Q2" s="245" t="s">
        <v>921</v>
      </c>
    </row>
    <row r="3" spans="1:17" x14ac:dyDescent="0.25">
      <c r="A3" s="39" t="s">
        <v>922</v>
      </c>
      <c r="B3" s="386">
        <f>SUMIFS(APT!Q:Q,APT!$L:$L,"MAIN")</f>
        <v>23713893.352677289</v>
      </c>
      <c r="C3" s="386">
        <f>SUMIFS(APT!R:R,APT!$L:$L,"MAIN")</f>
        <v>11856946.676338645</v>
      </c>
      <c r="D3" s="386">
        <f>SUMIFS(APT!S:S,APT!$L:$L,"MAIN")</f>
        <v>11856946.676338645</v>
      </c>
      <c r="E3" s="386">
        <f>SUMIFS(APT!T:T,APT!$L:$L,"MAIN")</f>
        <v>11856946.676338645</v>
      </c>
      <c r="F3" s="386">
        <f>SUMIFS(APT!U:U,APT!$L:$L,"MAIN")</f>
        <v>11856946.676338645</v>
      </c>
      <c r="G3" s="386">
        <f>SUMIFS(APT!V:V,APT!$L:$L,"MAIN")</f>
        <v>11856946.676338645</v>
      </c>
      <c r="H3" s="386">
        <f>SUMIFS(APT!W:W,APT!$L:$L,"MAIN")</f>
        <v>11856946.676338645</v>
      </c>
      <c r="I3" s="386">
        <f>SUMIFS(APT!X:X,APT!$L:$L,"MAIN")</f>
        <v>11856946.676338645</v>
      </c>
      <c r="J3" s="386">
        <f>SUMIFS(APT!Y:Y,APT!$L:$L,"MAIN")</f>
        <v>11856946.676338645</v>
      </c>
      <c r="K3" s="386">
        <f>SUMIFS(APT!Z:Z,APT!$L:$L,"MAIN")</f>
        <v>11856946.676338645</v>
      </c>
      <c r="L3" s="386">
        <f>SUMIFS(APT!AA:AA,APT!$L:$L,"MAIN")</f>
        <v>11856946.676338645</v>
      </c>
      <c r="M3" s="386">
        <f>SUMIFS(APT!AB:AB,APT!$L:$L,"MAIN")</f>
        <v>11856946.676338645</v>
      </c>
      <c r="N3" s="387">
        <f t="shared" ref="N3:N16" si="0">SUM(B3:M3)</f>
        <v>154140306.79240239</v>
      </c>
      <c r="O3" s="388">
        <f>SUM(APT!F20:F103)</f>
        <v>154240306.79240233</v>
      </c>
      <c r="P3" s="388">
        <f>O3-N3</f>
        <v>99999.999999940395</v>
      </c>
      <c r="Q3" s="39" t="s">
        <v>923</v>
      </c>
    </row>
    <row r="4" spans="1:17" x14ac:dyDescent="0.25">
      <c r="A4" s="39" t="s">
        <v>4759</v>
      </c>
      <c r="B4" s="386">
        <f>SUMIFS(APT!Q:Q,APT!$L:$L,"CA")</f>
        <v>0</v>
      </c>
      <c r="C4" s="386">
        <f>SUMIFS(APT!R:R,APT!$L:$L,"CA")</f>
        <v>100000</v>
      </c>
      <c r="D4" s="386">
        <f>SUMIFS(APT!S:S,APT!$L:$L,"CA")</f>
        <v>0</v>
      </c>
      <c r="E4" s="386">
        <f>SUMIFS(APT!T:T,APT!$L:$L,"CA")</f>
        <v>0</v>
      </c>
      <c r="F4" s="386">
        <f>SUMIFS(APT!U:U,APT!$L:$L,"CA")</f>
        <v>0</v>
      </c>
      <c r="G4" s="386">
        <f>SUMIFS(APT!V:V,APT!$L:$L,"CA")</f>
        <v>0</v>
      </c>
      <c r="H4" s="386">
        <f>SUMIFS(APT!W:W,APT!$L:$L,"CA")</f>
        <v>0</v>
      </c>
      <c r="I4" s="386">
        <f>SUMIFS(APT!X:X,APT!$L:$L,"CA")</f>
        <v>-20000</v>
      </c>
      <c r="J4" s="386">
        <f>SUMIFS(APT!Y:Y,APT!$L:$L,"CA")</f>
        <v>-20000</v>
      </c>
      <c r="K4" s="386">
        <f>SUMIFS(APT!Z:Z,APT!$L:$L,"CA")</f>
        <v>-20000</v>
      </c>
      <c r="L4" s="386">
        <f>SUMIFS(APT!AA:AA,APT!$L:$L,"CA")</f>
        <v>-20000</v>
      </c>
      <c r="M4" s="386">
        <f>SUMIFS(APT!AB:AB,APT!$L:$L,"CA")</f>
        <v>-20000</v>
      </c>
      <c r="N4" s="387"/>
      <c r="O4" s="388"/>
      <c r="P4" s="388"/>
      <c r="Q4" s="39"/>
    </row>
    <row r="5" spans="1:17" x14ac:dyDescent="0.25">
      <c r="A5" s="39" t="s">
        <v>21</v>
      </c>
      <c r="B5" s="388">
        <f>SUM(DEDEL!$Q$20:$Q$600)</f>
        <v>-1481960.7636016705</v>
      </c>
      <c r="C5" s="388">
        <f>SUM(DEDEL!$R$20:$R$600)</f>
        <v>0</v>
      </c>
      <c r="D5" s="388">
        <f>SUM(DEDEL!$R$20:$R$600)</f>
        <v>0</v>
      </c>
      <c r="E5" s="388">
        <f>SUM(DEDEL!$T$20:$T$600)</f>
        <v>0</v>
      </c>
      <c r="F5" s="388">
        <f>SUM(DEDEL!$T$20:$T$600)</f>
        <v>0</v>
      </c>
      <c r="G5" s="388">
        <f>SUM(DEDEL!$T$20:$T$600)</f>
        <v>0</v>
      </c>
      <c r="H5" s="388">
        <f>SUM(DEDEL!$T$20:$T$600)</f>
        <v>0</v>
      </c>
      <c r="I5" s="388">
        <f>SUM(DEDEL!$X$20:$X$600)</f>
        <v>0</v>
      </c>
      <c r="J5" s="388">
        <f>SUM(DEDEL!$X$20:$X$600)</f>
        <v>0</v>
      </c>
      <c r="K5" s="388">
        <f>SUM(DEDEL!$Z$20:$Z$600)</f>
        <v>0</v>
      </c>
      <c r="L5" s="386">
        <f>SUM(DEDEL!$Z$20:$Z$600)</f>
        <v>0</v>
      </c>
      <c r="M5" s="386">
        <f>SUM(DEDEL!$AB$20:$AB$600)</f>
        <v>0</v>
      </c>
      <c r="N5" s="387">
        <f t="shared" si="0"/>
        <v>-1481960.7636016705</v>
      </c>
      <c r="O5" s="388">
        <f>SUM(DEDEL!F20:F2600)</f>
        <v>-1481960.7636016705</v>
      </c>
      <c r="P5" s="388">
        <f t="shared" ref="P5:P15" si="1">O5-N5</f>
        <v>0</v>
      </c>
      <c r="Q5" s="39" t="s">
        <v>924</v>
      </c>
    </row>
    <row r="6" spans="1:17" x14ac:dyDescent="0.25">
      <c r="A6" s="39" t="s">
        <v>295</v>
      </c>
      <c r="B6" s="388">
        <f>SUM(GRANTS!Q149:Q220)</f>
        <v>0</v>
      </c>
      <c r="C6" s="388">
        <f>SUMIFS(GRANTS!R:R,GRANTS!$L:$L,"UIFSM")</f>
        <v>0</v>
      </c>
      <c r="D6" s="388">
        <f>SUM(GRANTS!S149:S220)</f>
        <v>0</v>
      </c>
      <c r="E6" s="388">
        <f>SUM(GRANTS!T149:T220)</f>
        <v>0</v>
      </c>
      <c r="F6" s="388">
        <f>SUM(GRANTS!U149:U220)</f>
        <v>0</v>
      </c>
      <c r="G6" s="388">
        <f>SUM(GRANTS!V149:V220)</f>
        <v>0</v>
      </c>
      <c r="H6" s="388">
        <f>SUM(GRANTS!W149:W220)</f>
        <v>0</v>
      </c>
      <c r="I6" s="388">
        <f>SUM(GRANTS!X149:X220)</f>
        <v>0</v>
      </c>
      <c r="J6" s="388">
        <f>SUM(GRANTS!Y149:Y220)</f>
        <v>0</v>
      </c>
      <c r="K6" s="388">
        <f>SUM(GRANTS!Z149:Z220)</f>
        <v>0</v>
      </c>
      <c r="L6" s="386">
        <f>SUM(GRANTS!AA149:AA220)</f>
        <v>0</v>
      </c>
      <c r="M6" s="386">
        <f>SUM(GRANTS!AB149:AB220)</f>
        <v>0</v>
      </c>
      <c r="N6" s="387">
        <f t="shared" si="0"/>
        <v>0</v>
      </c>
      <c r="O6" s="388">
        <f>SUM(GRANTS!F149:F220)</f>
        <v>150392.14000000001</v>
      </c>
      <c r="P6" s="388">
        <f t="shared" si="1"/>
        <v>150392.14000000001</v>
      </c>
      <c r="Q6" s="39" t="s">
        <v>925</v>
      </c>
    </row>
    <row r="7" spans="1:17" x14ac:dyDescent="0.25">
      <c r="A7" s="39" t="s">
        <v>926</v>
      </c>
      <c r="B7" s="388">
        <f>SUMIFS(GRANTS!Q:Q,GRANTS!$L:$L,"PEGRANT")</f>
        <v>0</v>
      </c>
      <c r="C7" s="388">
        <f>SUMIFS(GRANTS!R:R,GRANTS!$L:$L,"PEGRANT")</f>
        <v>602229</v>
      </c>
      <c r="D7" s="388">
        <f>SUMIFS(GRANTS!S:S,GRANTS!$L:$L,"PEGRANT")</f>
        <v>0</v>
      </c>
      <c r="E7" s="388">
        <f>SUMIFS(GRANTS!T:T,GRANTS!$L:$L,"PEGRANT")</f>
        <v>0</v>
      </c>
      <c r="F7" s="388">
        <f>SUMIFS(GRANTS!U:U,GRANTS!$L:$L,"PEGRANT")</f>
        <v>0</v>
      </c>
      <c r="G7" s="388">
        <f>SUMIFS(GRANTS!V:V,GRANTS!$L:$L,"PEGRANT")</f>
        <v>0</v>
      </c>
      <c r="H7" s="388">
        <f>SUMIFS(GRANTS!W:W,GRANTS!$L:$L,"PEGRANT")</f>
        <v>0</v>
      </c>
      <c r="I7" s="388">
        <f>SUMIFS(GRANTS!X:X,GRANTS!$L:$L,"PEGRANT")</f>
        <v>0</v>
      </c>
      <c r="J7" s="388">
        <f>SUMIFS(GRANTS!Y:Y,GRANTS!$L:$L,"PEGRANT")</f>
        <v>0</v>
      </c>
      <c r="K7" s="388">
        <f>SUMIFS(GRANTS!Z:Z,GRANTS!$L:$L,"PEGRANT")</f>
        <v>0</v>
      </c>
      <c r="L7" s="388">
        <f>SUMIFS(GRANTS!AA:AA,GRANTS!$L:$L,"PEGRANT")</f>
        <v>0</v>
      </c>
      <c r="M7" s="388">
        <f>SUMIFS(GRANTS!AB:AB,GRANTS!$L:$L,"PEGRANT")</f>
        <v>0</v>
      </c>
      <c r="N7" s="387">
        <f t="shared" si="0"/>
        <v>602229</v>
      </c>
      <c r="O7" s="388">
        <f>SUM(GRANTS!F20:F148)</f>
        <v>869197.16</v>
      </c>
      <c r="P7" s="388">
        <f t="shared" si="1"/>
        <v>266968.16000000003</v>
      </c>
      <c r="Q7" s="39" t="s">
        <v>927</v>
      </c>
    </row>
    <row r="8" spans="1:17" x14ac:dyDescent="0.25">
      <c r="A8" s="39" t="s">
        <v>241</v>
      </c>
      <c r="B8" s="388">
        <f>SUMIFS(GRANTS!Q:Q,GRANTS!$L:$L,"CAPITAL")</f>
        <v>0</v>
      </c>
      <c r="C8" s="388">
        <f>SUMIFS(GRANTS!R:R,GRANTS!$L:$L,"CAPITAL")</f>
        <v>417360.3</v>
      </c>
      <c r="D8" s="388">
        <f>SUMIFS(GRANTS!S:S,GRANTS!$L:$L,"CAPITAL")</f>
        <v>0</v>
      </c>
      <c r="E8" s="388">
        <f>SUMIFS(GRANTS!T:T,GRANTS!$L:$L,"CAPITAL")</f>
        <v>0</v>
      </c>
      <c r="F8" s="388">
        <f>SUMIFS(GRANTS!U:U,GRANTS!$L:$L,"CAPITAL")</f>
        <v>0</v>
      </c>
      <c r="G8" s="388">
        <f>SUMIFS(GRANTS!V:V,GRANTS!$L:$L,"CAPITAL")</f>
        <v>0</v>
      </c>
      <c r="H8" s="388">
        <f>SUMIFS(GRANTS!W:W,GRANTS!$L:$L,"CAPITAL")</f>
        <v>0</v>
      </c>
      <c r="I8" s="388">
        <f>SUMIFS(GRANTS!X:X,GRANTS!$L:$L,"CAPITAL")</f>
        <v>0</v>
      </c>
      <c r="J8" s="388">
        <f>SUMIFS(GRANTS!Y:Y,GRANTS!$L:$L,"CAPITAL")</f>
        <v>0</v>
      </c>
      <c r="K8" s="388">
        <f>SUMIFS(GRANTS!Z:Z,GRANTS!$L:$L,"CAPITAL")</f>
        <v>0</v>
      </c>
      <c r="L8" s="388">
        <f>SUMIFS(GRANTS!AA:AA,GRANTS!$L:$L,"CAPITAL")</f>
        <v>0</v>
      </c>
      <c r="M8" s="388">
        <f>SUMIFS(GRANTS!AB:AB,GRANTS!$L:$L,"CAPITAL")</f>
        <v>0</v>
      </c>
      <c r="N8" s="387">
        <f t="shared" si="0"/>
        <v>417360.3</v>
      </c>
      <c r="O8" s="388">
        <f>SUM(GRANTS!F20:F70)</f>
        <v>313186</v>
      </c>
      <c r="P8" s="388">
        <f t="shared" si="1"/>
        <v>-104174.29999999999</v>
      </c>
      <c r="Q8" s="39" t="s">
        <v>925</v>
      </c>
    </row>
    <row r="9" spans="1:17" x14ac:dyDescent="0.25">
      <c r="A9" s="39" t="s">
        <v>928</v>
      </c>
      <c r="B9" s="388">
        <f>SUM(POST16!Q20:Q26)</f>
        <v>545294.33333333326</v>
      </c>
      <c r="C9" s="388">
        <f>SUM(POST16!R20:R26)</f>
        <v>544317.33333333337</v>
      </c>
      <c r="D9" s="388">
        <f>SUM(POST16!S20:S26)</f>
        <v>544317.33333333337</v>
      </c>
      <c r="E9" s="388">
        <f>SUM(POST16!T20:T26)</f>
        <v>544317.33333333337</v>
      </c>
      <c r="F9" s="388">
        <f>SUM(POST16!U20:U26)</f>
        <v>544317.33333333337</v>
      </c>
      <c r="G9" s="388">
        <f>SUM(POST16!V20:V26)</f>
        <v>544317.33333333337</v>
      </c>
      <c r="H9" s="388">
        <f>SUM(POST16!W20:W26)</f>
        <v>544317.33333333337</v>
      </c>
      <c r="I9" s="388">
        <f>SUM(POST16!X20:X30)</f>
        <v>544317.33333333337</v>
      </c>
      <c r="J9" s="388">
        <f>SUM(POST16!Y20:Y30)</f>
        <v>544317.33333333337</v>
      </c>
      <c r="K9" s="388">
        <f>SUM(POST16!Z20:Z30)</f>
        <v>544317.33333333337</v>
      </c>
      <c r="L9" s="386">
        <f>SUM(POST16!AA20:AA30)</f>
        <v>544317.33333333337</v>
      </c>
      <c r="M9" s="386">
        <f>SUM(POST16!AB20:AB30)</f>
        <v>544317.33333333337</v>
      </c>
      <c r="N9" s="387">
        <f t="shared" si="0"/>
        <v>6532784.9999999991</v>
      </c>
      <c r="O9" s="388">
        <f>SUM(POST16!F20:F26)</f>
        <v>6532785</v>
      </c>
      <c r="P9" s="388">
        <f>O9-N9</f>
        <v>0</v>
      </c>
      <c r="Q9" s="39" t="s">
        <v>929</v>
      </c>
    </row>
    <row r="10" spans="1:17" x14ac:dyDescent="0.25">
      <c r="A10" s="39" t="s">
        <v>930</v>
      </c>
      <c r="B10" s="388">
        <f>SUM(PPG!Q20:Q166)</f>
        <v>0</v>
      </c>
      <c r="C10" s="388">
        <f>SUM(PPG!R20:R160)</f>
        <v>1411316.25</v>
      </c>
      <c r="D10" s="388">
        <f>SUM(PPG!S20:S160)</f>
        <v>705658.125</v>
      </c>
      <c r="E10" s="388">
        <f>SUM(PPG!T20:T170)</f>
        <v>705658.125</v>
      </c>
      <c r="F10" s="388">
        <f>SUM(PPG!U20:U170)</f>
        <v>705658.125</v>
      </c>
      <c r="G10" s="388">
        <f>SUM(PPG!V20:V170)</f>
        <v>705658.125</v>
      </c>
      <c r="H10" s="388">
        <f>SUM(PPG!W20:W170)</f>
        <v>705658.125</v>
      </c>
      <c r="I10" s="388">
        <f>SUM(PPG!X20:X185)</f>
        <v>705658.125</v>
      </c>
      <c r="J10" s="388">
        <f>SUM(PPG!Y20:Y185)</f>
        <v>705658.125</v>
      </c>
      <c r="K10" s="388">
        <f>SUM(PPG!Z20:Z185)</f>
        <v>705658.125</v>
      </c>
      <c r="L10" s="386">
        <f>SUM(PPG!AA20:AA185)</f>
        <v>705658.125</v>
      </c>
      <c r="M10" s="386">
        <f>SUM(PPG!AB20:AB185)</f>
        <v>705658.125</v>
      </c>
      <c r="N10" s="387">
        <f t="shared" si="0"/>
        <v>8467897.5</v>
      </c>
      <c r="O10" s="388">
        <f>SUM(PPG!F20:F250)</f>
        <v>8467897.5</v>
      </c>
      <c r="P10" s="388">
        <f t="shared" si="1"/>
        <v>0</v>
      </c>
      <c r="Q10" s="39" t="s">
        <v>929</v>
      </c>
    </row>
    <row r="11" spans="1:17" x14ac:dyDescent="0.25">
      <c r="A11" s="39" t="s">
        <v>931</v>
      </c>
      <c r="B11" s="388">
        <f>SUMIFS(TPG!Q:Q,TPG!$L:$L,"TPG")+SUMIFS(TPG!Q:Q,TPG!$L:$L,"TPECG")</f>
        <v>0</v>
      </c>
      <c r="C11" s="388">
        <f>SUMIFS(TPG!R:R,TPG!$L:$L,"TPG")+SUMIFS(TPG!R:R,TPG!$L:$L,"TPECG")</f>
        <v>353063</v>
      </c>
      <c r="D11" s="388">
        <f>SUMIFS(TPG!S:S,TPG!$L:$L,"TPG")+SUMIFS(TPG!S:S,TPG!$L:$L,"TPECG")</f>
        <v>0</v>
      </c>
      <c r="E11" s="388">
        <f>SUMIFS(TPG!T:T,TPG!$L:$L,"TPG")+SUMIFS(TPG!T:T,TPG!$L:$L,"TPECG")</f>
        <v>0</v>
      </c>
      <c r="F11" s="388">
        <f>SUMIFS(TPG!U:U,TPG!$L:$L,"TPG")+SUMIFS(TPG!U:U,TPG!$L:$L,"TPECG")</f>
        <v>0</v>
      </c>
      <c r="G11" s="388">
        <f>SUMIFS(TPG!V:V,TPG!$L:$L,"TPG")+SUMIFS(TPG!V:V,TPG!$L:$L,"TPECG")</f>
        <v>0</v>
      </c>
      <c r="H11" s="388">
        <f>SUMIFS(TPG!W:W,TPG!$L:$L,"TPG")+SUMIFS(TPG!W:W,TPG!$L:$L,"TPECG")</f>
        <v>0</v>
      </c>
      <c r="I11" s="388">
        <f>SUMIFS(TPG!X:X,TPG!$L:$L,"TPG")+SUMIFS(TPG!X:X,TPG!$L:$L,"TPECG")</f>
        <v>0</v>
      </c>
      <c r="J11" s="388">
        <f>SUMIFS(TPG!Y:Y,TPG!$L:$L,"TPG")+SUMIFS(TPG!Y:Y,TPG!$L:$L,"TPECG")</f>
        <v>0</v>
      </c>
      <c r="K11" s="388">
        <f>SUMIFS(TPG!Z:Z,TPG!$L:$L,"TPG")+SUMIFS(TPG!Z:Z,TPG!$L:$L,"TPECG")</f>
        <v>0</v>
      </c>
      <c r="L11" s="388">
        <f>SUMIFS(TPG!AA:AA,TPG!$L:$L,"TPG")+SUMIFS(TPG!AA:AA,TPG!$L:$L,"TPECG")</f>
        <v>0</v>
      </c>
      <c r="M11" s="388">
        <f>SUMIFS(TPG!AB:AB,TPG!$L:$L,"TPG")+SUMIFS(TPG!AB:AB,TPG!$L:$L,"TPECG")</f>
        <v>0</v>
      </c>
      <c r="N11" s="387">
        <f t="shared" si="0"/>
        <v>353063</v>
      </c>
      <c r="O11" s="388">
        <f>SUM(TPG!F20:F275)</f>
        <v>353063</v>
      </c>
      <c r="P11" s="388">
        <f t="shared" si="1"/>
        <v>0</v>
      </c>
      <c r="Q11" s="39" t="s">
        <v>932</v>
      </c>
    </row>
    <row r="12" spans="1:17" x14ac:dyDescent="0.25">
      <c r="A12" s="39" t="s">
        <v>121</v>
      </c>
      <c r="B12" s="388">
        <f>SUM(HNPlaces!Q20:Q34)</f>
        <v>603504.77777777787</v>
      </c>
      <c r="C12" s="388">
        <f>SUM(HNPlaces!R20:R34)</f>
        <v>603504.77777777787</v>
      </c>
      <c r="D12" s="388">
        <f>SUM(HNPlaces!S20:S34)</f>
        <v>603504.77777777787</v>
      </c>
      <c r="E12" s="388">
        <f>SUM(HNPlaces!T20:T34)</f>
        <v>603504.77777777787</v>
      </c>
      <c r="F12" s="388">
        <f>SUM(HNPlaces!U20:U34)</f>
        <v>603504.77777777787</v>
      </c>
      <c r="G12" s="388">
        <f>SUM(HNPlaces!V20:V34)</f>
        <v>603504.77777777787</v>
      </c>
      <c r="H12" s="388">
        <f>SUM(HNPlaces!W20:W34)</f>
        <v>603504.77777777787</v>
      </c>
      <c r="I12" s="388">
        <f>SUM(HNPlaces!X20:X54)</f>
        <v>603504.77777777787</v>
      </c>
      <c r="J12" s="388">
        <f>SUM(HNPlaces!Y20:Y54)</f>
        <v>603504.77777777787</v>
      </c>
      <c r="K12" s="388">
        <f>SUM(HNPlaces!Z20:Z54)</f>
        <v>603504.77777777787</v>
      </c>
      <c r="L12" s="386">
        <f>SUM(HNPlaces!AA20:AA54)</f>
        <v>603504.77777777787</v>
      </c>
      <c r="M12" s="386">
        <f>SUM(HNPlaces!AB20:AB54)</f>
        <v>603504.77777777787</v>
      </c>
      <c r="N12" s="387">
        <f t="shared" si="0"/>
        <v>7242057.3333333349</v>
      </c>
      <c r="O12" s="388">
        <f>SUM(HNPlaces!F20:F49)</f>
        <v>7242057.333333333</v>
      </c>
      <c r="P12" s="388">
        <f t="shared" si="1"/>
        <v>0</v>
      </c>
      <c r="Q12" s="39" t="s">
        <v>929</v>
      </c>
    </row>
    <row r="13" spans="1:17" x14ac:dyDescent="0.25">
      <c r="A13" s="39" t="s">
        <v>933</v>
      </c>
      <c r="B13" s="388">
        <f>SUM(HNTopUp!Q20:Q212)</f>
        <v>4031050.3367194827</v>
      </c>
      <c r="C13" s="388">
        <f>SUM(HNTopUp!R20:R212)</f>
        <v>2015525.1683597413</v>
      </c>
      <c r="D13" s="388">
        <f>SUM(HNTopUp!S20:S212)</f>
        <v>2015525.1683597413</v>
      </c>
      <c r="E13" s="388">
        <f>SUM(HNTopUp!T20:T212)</f>
        <v>2015525.1683597413</v>
      </c>
      <c r="F13" s="388">
        <f>SUM(HNTopUp!U20:U212)</f>
        <v>2015525.1683597413</v>
      </c>
      <c r="G13" s="388">
        <f>SUM(HNTopUp!V20:V212)</f>
        <v>2015525.1683597413</v>
      </c>
      <c r="H13" s="388">
        <f>SUM(HNTopUp!W20:W212)</f>
        <v>2015525.1683597413</v>
      </c>
      <c r="I13" s="388">
        <f>SUM(HNTopUp!X20:X212)</f>
        <v>2015525.1683597413</v>
      </c>
      <c r="J13" s="388">
        <f>SUM(HNTopUp!Y20:Y212)</f>
        <v>2015525.1683597413</v>
      </c>
      <c r="K13" s="388">
        <f>SUM(HNTopUp!Z20:Z212)</f>
        <v>2015525.1683597413</v>
      </c>
      <c r="L13" s="388">
        <f>SUM(HNTopUp!AA20:AA212)</f>
        <v>2015525.1683597413</v>
      </c>
      <c r="M13" s="388">
        <f>SUM(HNTopUp!AB20:AB222)</f>
        <v>2015525.1683597413</v>
      </c>
      <c r="N13" s="387">
        <f t="shared" si="0"/>
        <v>26201827.188676637</v>
      </c>
      <c r="O13" s="388">
        <f>SUM(HNTopUp!H20:H262)</f>
        <v>26201827.188676648</v>
      </c>
      <c r="P13" s="388">
        <f t="shared" si="1"/>
        <v>0</v>
      </c>
      <c r="Q13" s="39" t="s">
        <v>934</v>
      </c>
    </row>
    <row r="14" spans="1:17" x14ac:dyDescent="0.25">
      <c r="A14" s="39" t="s">
        <v>935</v>
      </c>
      <c r="B14" s="386">
        <f>SUM(MISC!Q20:Q100)</f>
        <v>9600</v>
      </c>
      <c r="C14" s="386">
        <f>SUM(MISC!R20:R150)</f>
        <v>486628.74</v>
      </c>
      <c r="D14" s="386">
        <f>SUM(MISC!S20:S150)</f>
        <v>0</v>
      </c>
      <c r="E14" s="386">
        <f>SUM(MISC!T20:T150)</f>
        <v>0</v>
      </c>
      <c r="F14" s="386">
        <f>SUM(MISC!U20:U155)</f>
        <v>0</v>
      </c>
      <c r="G14" s="386">
        <f>SUM(MISC!V20:V247)</f>
        <v>0</v>
      </c>
      <c r="H14" s="386">
        <f>SUM(MISC!W20:W250)</f>
        <v>0</v>
      </c>
      <c r="I14" s="386">
        <f>SUM(MISC!X20:X250)</f>
        <v>0</v>
      </c>
      <c r="J14" s="386">
        <f>SUM(MISC!Y20:Y250)</f>
        <v>0</v>
      </c>
      <c r="K14" s="386">
        <f>SUM(MISC!Z20:Z250)</f>
        <v>0</v>
      </c>
      <c r="L14" s="386">
        <f>SUM(MISC!AA20:AA250)</f>
        <v>0</v>
      </c>
      <c r="M14" s="386">
        <f>SUM(MISC!AB20:AB250)</f>
        <v>0</v>
      </c>
      <c r="N14" s="387">
        <f t="shared" si="0"/>
        <v>496228.74</v>
      </c>
      <c r="O14" s="388">
        <f>SUM(MISC!F20:F263)</f>
        <v>496228.74</v>
      </c>
      <c r="P14" s="388">
        <f t="shared" si="1"/>
        <v>0</v>
      </c>
      <c r="Q14" s="39" t="s">
        <v>925</v>
      </c>
    </row>
    <row r="15" spans="1:17" x14ac:dyDescent="0.25">
      <c r="A15" s="39" t="s">
        <v>936</v>
      </c>
      <c r="B15" s="388">
        <v>0</v>
      </c>
      <c r="C15" s="388">
        <f>SUM(COVID!R20:R250)</f>
        <v>831656.44499999995</v>
      </c>
      <c r="D15" s="388">
        <f>SUM(COVID!S20:S150)</f>
        <v>0</v>
      </c>
      <c r="E15" s="388">
        <f>SUM(COVID!T20:T150)</f>
        <v>0</v>
      </c>
      <c r="F15" s="388">
        <f>SUM(COVID!U20:U150)</f>
        <v>0</v>
      </c>
      <c r="G15" s="388">
        <f>SUM(COVID!V20:V150)</f>
        <v>0</v>
      </c>
      <c r="H15" s="388">
        <f>SUM(COVID!W20:W500)</f>
        <v>0</v>
      </c>
      <c r="I15" s="388">
        <f>SUM(COVID!X20:X500)</f>
        <v>0</v>
      </c>
      <c r="J15" s="388">
        <f>SUM(COVID!Y20:Y550)</f>
        <v>0</v>
      </c>
      <c r="K15" s="388">
        <f>SUM(COVID!Z20:Z550)</f>
        <v>0</v>
      </c>
      <c r="L15" s="386">
        <f>SUM(COVID!AA20:AA550)</f>
        <v>0</v>
      </c>
      <c r="M15" s="386">
        <f>SUM(COVID!AB20:AB550)</f>
        <v>0</v>
      </c>
      <c r="N15" s="387">
        <f t="shared" si="0"/>
        <v>831656.44499999995</v>
      </c>
      <c r="O15" s="388">
        <f>SUM(COVID!F20:F550)</f>
        <v>831656.44499999995</v>
      </c>
      <c r="P15" s="388">
        <f t="shared" si="1"/>
        <v>0</v>
      </c>
      <c r="Q15" s="39" t="s">
        <v>937</v>
      </c>
    </row>
    <row r="16" spans="1:17" x14ac:dyDescent="0.25">
      <c r="A16" s="39" t="s">
        <v>938</v>
      </c>
      <c r="B16" s="388">
        <v>0</v>
      </c>
      <c r="C16" s="388">
        <f>-SUM('Payroll Totals by Month'!H3:H56)</f>
        <v>-6436271.1955659976</v>
      </c>
      <c r="D16" s="388">
        <f>-SUM('Payroll Totals by Month'!J3:J56)</f>
        <v>0</v>
      </c>
      <c r="E16" s="388">
        <f>-SUM('Payroll Totals by Month'!N3:N56)</f>
        <v>0</v>
      </c>
      <c r="F16" s="388">
        <f>-SUM('Payroll Totals by Month'!R3:R56)</f>
        <v>0</v>
      </c>
      <c r="G16" s="388">
        <f>-SUM('Payroll Totals by Month'!V3:V56)</f>
        <v>0</v>
      </c>
      <c r="H16" s="388">
        <f>-SUM('Payroll Totals by Month'!Z3:Z56)</f>
        <v>0</v>
      </c>
      <c r="I16" s="388">
        <f>-SUM('Payroll Totals by Month'!AD3:AD65)</f>
        <v>0</v>
      </c>
      <c r="J16" s="388">
        <f>-SUM('Payroll Totals by Month'!AH3:AH65)</f>
        <v>0</v>
      </c>
      <c r="K16" s="388">
        <f>-SUM('Payroll Totals by Month'!AL3:AL65)</f>
        <v>0</v>
      </c>
      <c r="L16" s="388">
        <f>-SUM('Payroll Totals by Month'!AP3:AP65)</f>
        <v>0</v>
      </c>
      <c r="M16" s="388">
        <f>-SUM('Payroll Totals by Month'!AT3:AT65)</f>
        <v>0</v>
      </c>
      <c r="N16" s="387">
        <f t="shared" si="0"/>
        <v>-6436271.1955659976</v>
      </c>
      <c r="O16" s="388">
        <f>-SUM('Payroll Totals by Month'!F3:F56)-SUM('Payroll Totals by Month'!J3:J56)-SUM('Payroll Totals by Month'!N3:N56)-SUM('Payroll Totals by Month'!R3:R56)-SUM('Payroll Totals by Month'!V3:V56)-SUM('Payroll Totals by Month'!Z3:Z56)-SUM('Payroll Totals by Month'!AD3:AD56)-SUM('Payroll Totals by Month'!AH3:AH56)-SUM('Payroll Totals by Month'!AL3:AL56)-SUM('Payroll Totals by Month'!AP3:AP56)-SUM('Payroll Totals by Month'!AT3:AT56)</f>
        <v>-6640349.3800000018</v>
      </c>
      <c r="P16" s="388">
        <f>O16-N16</f>
        <v>-204078.18443400413</v>
      </c>
      <c r="Q16" s="39" t="s">
        <v>4647</v>
      </c>
    </row>
    <row r="17" spans="1:17" x14ac:dyDescent="0.25">
      <c r="A17" s="245" t="s">
        <v>939</v>
      </c>
      <c r="B17" s="387">
        <f>SUM(B3:B16)</f>
        <v>27421382.036906209</v>
      </c>
      <c r="C17" s="389">
        <f t="shared" ref="C17:P17" si="2">SUM(C3:C16)</f>
        <v>12786276.495243497</v>
      </c>
      <c r="D17" s="389">
        <f t="shared" si="2"/>
        <v>15725952.080809498</v>
      </c>
      <c r="E17" s="389">
        <f t="shared" si="2"/>
        <v>15725952.080809498</v>
      </c>
      <c r="F17" s="389">
        <f t="shared" si="2"/>
        <v>15725952.080809498</v>
      </c>
      <c r="G17" s="389">
        <f t="shared" si="2"/>
        <v>15725952.080809498</v>
      </c>
      <c r="H17" s="389">
        <f t="shared" si="2"/>
        <v>15725952.080809498</v>
      </c>
      <c r="I17" s="389">
        <f t="shared" si="2"/>
        <v>15705952.080809498</v>
      </c>
      <c r="J17" s="389">
        <f t="shared" si="2"/>
        <v>15705952.080809498</v>
      </c>
      <c r="K17" s="389">
        <f t="shared" si="2"/>
        <v>15705952.080809498</v>
      </c>
      <c r="L17" s="390">
        <f t="shared" si="2"/>
        <v>15705952.080809498</v>
      </c>
      <c r="M17" s="392">
        <f t="shared" si="2"/>
        <v>15705952.080809498</v>
      </c>
      <c r="N17" s="389">
        <f t="shared" si="2"/>
        <v>197367179.34024471</v>
      </c>
      <c r="O17" s="389">
        <f t="shared" si="2"/>
        <v>197576287.15581065</v>
      </c>
      <c r="P17" s="389">
        <f t="shared" si="2"/>
        <v>209107.81556593633</v>
      </c>
      <c r="Q17" s="39"/>
    </row>
    <row r="19" spans="1:17" x14ac:dyDescent="0.25">
      <c r="J19" s="48"/>
    </row>
    <row r="20" spans="1:17" x14ac:dyDescent="0.25">
      <c r="F20" s="282"/>
      <c r="G20" s="282"/>
      <c r="H20" s="282"/>
    </row>
    <row r="21" spans="1:17" x14ac:dyDescent="0.25">
      <c r="J21" s="48"/>
    </row>
    <row r="22" spans="1:17" x14ac:dyDescent="0.25">
      <c r="H22" s="2" t="s">
        <v>4760</v>
      </c>
    </row>
    <row r="23" spans="1:17" x14ac:dyDescent="0.25">
      <c r="C23" t="s">
        <v>940</v>
      </c>
    </row>
    <row r="24" spans="1:17" x14ac:dyDescent="0.25">
      <c r="A24" s="304" t="s">
        <v>941</v>
      </c>
      <c r="B24" s="305">
        <v>9723397.9100000001</v>
      </c>
      <c r="C24">
        <v>76</v>
      </c>
      <c r="E24" t="s">
        <v>942</v>
      </c>
      <c r="F24" s="282">
        <f>C17</f>
        <v>12786276.495243497</v>
      </c>
      <c r="H24" t="s">
        <v>4761</v>
      </c>
      <c r="J24" s="282"/>
    </row>
    <row r="25" spans="1:17" x14ac:dyDescent="0.25">
      <c r="A25" s="304" t="s">
        <v>943</v>
      </c>
      <c r="B25" s="305">
        <v>9499149.7799999993</v>
      </c>
      <c r="C25">
        <v>745</v>
      </c>
      <c r="E25" t="s">
        <v>944</v>
      </c>
      <c r="F25" s="282">
        <f>B24+B25+B26</f>
        <v>19222547.689999998</v>
      </c>
      <c r="H25" t="s">
        <v>4762</v>
      </c>
      <c r="J25" s="48"/>
    </row>
    <row r="26" spans="1:17" x14ac:dyDescent="0.25">
      <c r="A26" s="304" t="s">
        <v>4665</v>
      </c>
      <c r="B26" s="305">
        <v>0</v>
      </c>
      <c r="C26">
        <v>0</v>
      </c>
      <c r="E26" t="s">
        <v>946</v>
      </c>
      <c r="F26" s="48">
        <f>B27+B30</f>
        <v>-6436271.1955659976</v>
      </c>
      <c r="J26" s="48"/>
    </row>
    <row r="27" spans="1:17" ht="15.75" thickBot="1" x14ac:dyDescent="0.3">
      <c r="A27" s="304" t="s">
        <v>945</v>
      </c>
      <c r="B27" s="444">
        <v>0</v>
      </c>
      <c r="C27">
        <v>480</v>
      </c>
      <c r="F27" s="48"/>
      <c r="J27" s="48"/>
    </row>
    <row r="28" spans="1:17" x14ac:dyDescent="0.25">
      <c r="A28" s="304"/>
      <c r="B28" s="305">
        <f>SUM(B24:B27)</f>
        <v>19222547.689999998</v>
      </c>
      <c r="F28" s="48"/>
      <c r="J28" s="47"/>
    </row>
    <row r="29" spans="1:17" x14ac:dyDescent="0.25">
      <c r="A29" s="304" t="s">
        <v>947</v>
      </c>
      <c r="B29" s="305">
        <f>SUM(C3:C15)-B28</f>
        <v>8.09498131275177E-4</v>
      </c>
      <c r="E29" t="s">
        <v>949</v>
      </c>
      <c r="F29" s="48">
        <f>-SUM('Payroll Totals by Month'!I3:I56)</f>
        <v>-204078.1844340043</v>
      </c>
    </row>
    <row r="30" spans="1:17" x14ac:dyDescent="0.25">
      <c r="A30" s="304" t="s">
        <v>948</v>
      </c>
      <c r="B30" s="348">
        <f>-SUM('Payroll Totals by Month'!H3:H56)</f>
        <v>-6436271.1955659976</v>
      </c>
      <c r="E30" t="s">
        <v>916</v>
      </c>
      <c r="F30" s="282">
        <f>SUM(F25:F29)</f>
        <v>12582198.309999995</v>
      </c>
    </row>
    <row r="31" spans="1:17" x14ac:dyDescent="0.25">
      <c r="A31" s="304"/>
      <c r="B31" s="304"/>
      <c r="E31" t="s">
        <v>951</v>
      </c>
      <c r="F31" s="48">
        <f>F30-F24-B33</f>
        <v>-8.0949795665219426E-4</v>
      </c>
      <c r="H31" s="6"/>
    </row>
    <row r="32" spans="1:17" x14ac:dyDescent="0.25">
      <c r="A32" s="306" t="s">
        <v>950</v>
      </c>
      <c r="B32" s="307">
        <f>B30+B28</f>
        <v>12786276.494433999</v>
      </c>
      <c r="H32" s="6"/>
    </row>
    <row r="33" spans="1:2" x14ac:dyDescent="0.25">
      <c r="A33" s="308" t="s">
        <v>952</v>
      </c>
      <c r="B33" s="309">
        <f>F29</f>
        <v>-204078.1844340043</v>
      </c>
    </row>
    <row r="35" spans="1:2" x14ac:dyDescent="0.25">
      <c r="A35" t="s">
        <v>953</v>
      </c>
      <c r="B35" s="282">
        <f>B33+B32</f>
        <v>12582198.309999995</v>
      </c>
    </row>
  </sheetData>
  <phoneticPr fontId="37" type="noConversion"/>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70DFA01B-6DA6-4D8E-894E-41262F3C6B5F}">
            <xm:f>SchoolReport!$D$1=B$1</xm:f>
            <x14:dxf>
              <fill>
                <patternFill>
                  <bgColor theme="9" tint="0.59996337778862885"/>
                </patternFill>
              </fill>
            </x14:dxf>
          </x14:cfRule>
          <xm:sqref>B2:M17</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59999389629810485"/>
  </sheetPr>
  <dimension ref="A1:BL903"/>
  <sheetViews>
    <sheetView workbookViewId="0"/>
  </sheetViews>
  <sheetFormatPr defaultRowHeight="15" x14ac:dyDescent="0.25"/>
  <cols>
    <col min="1" max="1" width="7.28515625" customWidth="1"/>
    <col min="2" max="2" width="5" customWidth="1"/>
    <col min="3" max="3" width="9.85546875" customWidth="1"/>
    <col min="4" max="4" width="41.42578125" bestFit="1" customWidth="1"/>
    <col min="5" max="5" width="11.85546875" bestFit="1" customWidth="1"/>
    <col min="6" max="6" width="21.140625" customWidth="1"/>
    <col min="8" max="8" width="18" customWidth="1"/>
    <col min="9" max="9" width="12.85546875" bestFit="1" customWidth="1"/>
    <col min="10" max="10" width="21.42578125" bestFit="1" customWidth="1"/>
    <col min="11" max="11" width="12.85546875" customWidth="1"/>
    <col min="12" max="12" width="9.7109375" customWidth="1"/>
    <col min="13" max="13" width="15.42578125" customWidth="1"/>
    <col min="14" max="14" width="9.140625" customWidth="1"/>
    <col min="15" max="15" width="18.7109375" customWidth="1"/>
    <col min="16" max="16" width="16.5703125" customWidth="1"/>
    <col min="17" max="17" width="14.85546875" bestFit="1" customWidth="1"/>
    <col min="18" max="18" width="16.140625" customWidth="1"/>
    <col min="19" max="29" width="14.85546875" bestFit="1" customWidth="1"/>
    <col min="30" max="30" width="14.28515625" bestFit="1" customWidth="1"/>
    <col min="31" max="31" width="102" bestFit="1" customWidth="1"/>
    <col min="32" max="32" width="4.5703125" bestFit="1" customWidth="1"/>
    <col min="33" max="34" width="13.28515625" customWidth="1"/>
    <col min="35" max="35" width="14.28515625" bestFit="1" customWidth="1"/>
    <col min="36" max="36" width="13.5703125" bestFit="1" customWidth="1"/>
    <col min="37" max="37" width="13.7109375" customWidth="1"/>
    <col min="38" max="38" width="18.28515625" customWidth="1"/>
    <col min="39" max="39" width="16.7109375" customWidth="1"/>
    <col min="40" max="40" width="14.140625" customWidth="1"/>
    <col min="41" max="41" width="12.7109375" style="6" bestFit="1" customWidth="1"/>
    <col min="42" max="51" width="11.28515625" style="6" bestFit="1" customWidth="1"/>
    <col min="53" max="53" width="16" customWidth="1"/>
    <col min="54" max="54" width="13.85546875" bestFit="1" customWidth="1"/>
    <col min="55" max="55" width="12.42578125" bestFit="1" customWidth="1"/>
    <col min="58" max="58" width="10.5703125" bestFit="1" customWidth="1"/>
    <col min="59" max="60" width="12.42578125" bestFit="1" customWidth="1"/>
    <col min="61" max="61" width="13.85546875" bestFit="1" customWidth="1"/>
    <col min="62" max="69" width="14.140625" customWidth="1"/>
    <col min="70" max="70" width="13.28515625" bestFit="1" customWidth="1"/>
    <col min="71" max="71" width="11.28515625" bestFit="1" customWidth="1"/>
    <col min="72" max="72" width="26" bestFit="1" customWidth="1"/>
  </cols>
  <sheetData>
    <row r="1" spans="1:51" ht="31.5" x14ac:dyDescent="0.5">
      <c r="A1" s="364"/>
      <c r="B1" s="365"/>
      <c r="C1" s="365"/>
      <c r="D1" s="365"/>
      <c r="E1" s="365"/>
      <c r="F1" s="365" t="str">
        <f>SchoolReport!F1&amp;" "&amp;SchoolReport!H1</f>
        <v>Barnet Schools Funding 2022-23</v>
      </c>
      <c r="G1" s="365"/>
      <c r="H1" s="365"/>
      <c r="I1" s="365"/>
      <c r="J1" s="365"/>
      <c r="K1" s="365"/>
      <c r="L1" s="365"/>
      <c r="M1" s="365"/>
      <c r="N1" s="365"/>
      <c r="O1" s="366"/>
      <c r="P1" s="26"/>
      <c r="R1" t="s">
        <v>1172</v>
      </c>
      <c r="S1" t="s">
        <v>1173</v>
      </c>
      <c r="T1" t="s">
        <v>1174</v>
      </c>
      <c r="U1" t="s">
        <v>1175</v>
      </c>
      <c r="V1" t="s">
        <v>1176</v>
      </c>
      <c r="Z1" t="s">
        <v>1177</v>
      </c>
      <c r="AA1" t="s">
        <v>1072</v>
      </c>
      <c r="AB1" t="s">
        <v>1178</v>
      </c>
      <c r="AC1" t="s">
        <v>1179</v>
      </c>
      <c r="AD1" t="s">
        <v>1180</v>
      </c>
      <c r="AJ1" t="s">
        <v>1181</v>
      </c>
      <c r="AK1" t="s">
        <v>274</v>
      </c>
      <c r="AL1">
        <v>10162</v>
      </c>
    </row>
    <row r="2" spans="1:51" ht="15.75" thickBot="1" x14ac:dyDescent="0.3">
      <c r="AK2" t="s">
        <v>310</v>
      </c>
      <c r="AL2">
        <v>10163</v>
      </c>
    </row>
    <row r="3" spans="1:51" ht="26.25" thickTop="1" thickBot="1" x14ac:dyDescent="0.55000000000000004">
      <c r="A3" s="29" t="s">
        <v>1182</v>
      </c>
      <c r="B3" s="206"/>
      <c r="C3" s="474" t="s">
        <v>18</v>
      </c>
      <c r="D3" s="474"/>
      <c r="E3" s="474"/>
      <c r="F3" s="474"/>
      <c r="G3" s="475"/>
      <c r="I3" s="30" t="s">
        <v>1183</v>
      </c>
      <c r="J3" s="31">
        <f>COUNTIF(E20:E888,"&gt;0")</f>
        <v>0</v>
      </c>
      <c r="K3" s="32" t="s">
        <v>1184</v>
      </c>
      <c r="L3" s="32"/>
      <c r="M3" s="32"/>
      <c r="N3" s="32"/>
      <c r="O3" s="33"/>
      <c r="P3" s="34"/>
      <c r="AK3" t="s">
        <v>1185</v>
      </c>
      <c r="AL3">
        <v>11510</v>
      </c>
    </row>
    <row r="4" spans="1:51" ht="16.5" thickTop="1" thickBot="1" x14ac:dyDescent="0.3">
      <c r="A4" s="29" t="s">
        <v>212</v>
      </c>
      <c r="B4" s="206"/>
      <c r="C4" s="476" t="s">
        <v>332</v>
      </c>
      <c r="D4" s="477"/>
      <c r="I4" s="29" t="s">
        <v>1186</v>
      </c>
      <c r="J4" s="31">
        <f>COUNTIF(H20:H932,"&gt;0")</f>
        <v>0</v>
      </c>
      <c r="K4" s="35" t="s">
        <v>1187</v>
      </c>
      <c r="L4" s="31">
        <f>COUNTIF(H20:H932,"&lt;0")</f>
        <v>0</v>
      </c>
      <c r="M4" s="35" t="s">
        <v>1188</v>
      </c>
      <c r="N4" s="31">
        <f>COUNTIF(H20:H932,"=0")</f>
        <v>0</v>
      </c>
    </row>
    <row r="5" spans="1:51" ht="15.75" thickTop="1" x14ac:dyDescent="0.25">
      <c r="A5" s="29" t="s">
        <v>1189</v>
      </c>
      <c r="B5" s="30"/>
      <c r="C5" s="471"/>
      <c r="D5" s="472"/>
      <c r="E5" s="472"/>
      <c r="F5" s="472"/>
      <c r="G5" s="472"/>
      <c r="H5" s="472"/>
      <c r="I5" s="472"/>
      <c r="J5" s="472"/>
      <c r="K5" s="472"/>
      <c r="L5" s="472"/>
      <c r="M5" s="472"/>
      <c r="N5" s="472"/>
      <c r="O5" s="473"/>
      <c r="P5" s="36"/>
    </row>
    <row r="6" spans="1:51" x14ac:dyDescent="0.25">
      <c r="C6" s="471"/>
      <c r="D6" s="472"/>
      <c r="E6" s="472"/>
      <c r="F6" s="472"/>
      <c r="G6" s="472"/>
      <c r="H6" s="472"/>
      <c r="I6" s="472"/>
      <c r="J6" s="472"/>
      <c r="K6" s="472"/>
      <c r="L6" s="472"/>
      <c r="M6" s="472"/>
      <c r="N6" s="472"/>
      <c r="O6" s="473"/>
      <c r="P6" s="36"/>
    </row>
    <row r="7" spans="1:51" x14ac:dyDescent="0.25">
      <c r="C7" s="471"/>
      <c r="D7" s="472"/>
      <c r="E7" s="472"/>
      <c r="F7" s="472"/>
      <c r="G7" s="472"/>
      <c r="H7" s="472"/>
      <c r="I7" s="472"/>
      <c r="J7" s="472"/>
      <c r="K7" s="472"/>
      <c r="L7" s="472"/>
      <c r="M7" s="472"/>
      <c r="N7" s="472"/>
      <c r="O7" s="473"/>
      <c r="P7" s="36"/>
    </row>
    <row r="8" spans="1:51" x14ac:dyDescent="0.25">
      <c r="C8" s="478"/>
      <c r="D8" s="478"/>
      <c r="E8" s="478"/>
      <c r="F8" s="478"/>
      <c r="G8" s="478"/>
      <c r="H8" s="478"/>
      <c r="I8" s="478"/>
      <c r="J8" s="478"/>
      <c r="K8" s="478"/>
      <c r="L8" s="478"/>
      <c r="M8" s="478"/>
      <c r="N8" s="478"/>
      <c r="O8" s="478"/>
      <c r="P8" s="36"/>
    </row>
    <row r="9" spans="1:51" x14ac:dyDescent="0.25">
      <c r="C9" s="478"/>
      <c r="D9" s="478"/>
      <c r="E9" s="478"/>
      <c r="F9" s="478"/>
      <c r="G9" s="478"/>
      <c r="H9" s="478"/>
      <c r="I9" s="478"/>
      <c r="J9" s="478"/>
      <c r="K9" s="478"/>
      <c r="L9" s="478"/>
      <c r="M9" s="478"/>
      <c r="N9" s="478"/>
      <c r="O9" s="478"/>
      <c r="P9" s="36"/>
    </row>
    <row r="10" spans="1:51" x14ac:dyDescent="0.25">
      <c r="A10" s="34"/>
      <c r="B10" s="34"/>
      <c r="C10" s="34"/>
      <c r="D10" s="34"/>
      <c r="E10" s="34"/>
      <c r="F10" s="34"/>
      <c r="G10" s="34"/>
      <c r="H10" s="34"/>
      <c r="I10" s="34"/>
      <c r="J10" s="3"/>
      <c r="K10" s="3"/>
      <c r="L10" s="3"/>
      <c r="M10" s="3"/>
      <c r="N10" s="3"/>
      <c r="O10" s="3"/>
      <c r="P10" s="3"/>
    </row>
    <row r="11" spans="1:51" x14ac:dyDescent="0.25">
      <c r="A11" s="29" t="s">
        <v>1190</v>
      </c>
      <c r="B11" s="30"/>
      <c r="C11" s="468"/>
      <c r="D11" s="469"/>
      <c r="E11" s="469"/>
      <c r="F11" s="470"/>
      <c r="G11" s="468"/>
      <c r="H11" s="469"/>
      <c r="I11" s="469"/>
      <c r="J11" s="469"/>
      <c r="K11" s="469"/>
      <c r="L11" s="469"/>
      <c r="M11" s="469"/>
      <c r="N11" s="469"/>
      <c r="O11" s="470"/>
      <c r="P11" s="3"/>
    </row>
    <row r="12" spans="1:51" x14ac:dyDescent="0.25">
      <c r="A12" s="34"/>
      <c r="B12" s="34"/>
      <c r="C12" s="468"/>
      <c r="D12" s="469"/>
      <c r="E12" s="469"/>
      <c r="F12" s="470"/>
      <c r="G12" s="468"/>
      <c r="H12" s="469"/>
      <c r="I12" s="469"/>
      <c r="J12" s="469"/>
      <c r="K12" s="469"/>
      <c r="L12" s="469"/>
      <c r="M12" s="469"/>
      <c r="N12" s="469"/>
      <c r="O12" s="470"/>
      <c r="P12" s="3"/>
    </row>
    <row r="13" spans="1:51" x14ac:dyDescent="0.25">
      <c r="A13" s="34"/>
      <c r="B13" s="34"/>
      <c r="C13" s="468"/>
      <c r="D13" s="469"/>
      <c r="E13" s="469"/>
      <c r="F13" s="470"/>
      <c r="G13" s="468"/>
      <c r="H13" s="469"/>
      <c r="I13" s="469"/>
      <c r="J13" s="469"/>
      <c r="K13" s="469"/>
      <c r="L13" s="469"/>
      <c r="M13" s="469"/>
      <c r="N13" s="469"/>
      <c r="O13" s="470"/>
      <c r="P13" s="3"/>
      <c r="AO13"/>
      <c r="AP13"/>
      <c r="AQ13"/>
      <c r="AR13"/>
      <c r="AS13"/>
      <c r="AT13"/>
      <c r="AU13"/>
      <c r="AV13"/>
      <c r="AW13"/>
      <c r="AX13"/>
      <c r="AY13"/>
    </row>
    <row r="14" spans="1:51" x14ac:dyDescent="0.25">
      <c r="A14" s="34"/>
      <c r="B14" s="34"/>
      <c r="C14" s="468"/>
      <c r="D14" s="469"/>
      <c r="E14" s="469"/>
      <c r="F14" s="470"/>
      <c r="G14" s="468"/>
      <c r="H14" s="469"/>
      <c r="I14" s="469"/>
      <c r="J14" s="469"/>
      <c r="K14" s="469"/>
      <c r="L14" s="469"/>
      <c r="M14" s="469"/>
      <c r="N14" s="469"/>
      <c r="O14" s="470"/>
      <c r="P14" s="3"/>
      <c r="Q14" s="43"/>
      <c r="R14" s="43">
        <f>R15+R16</f>
        <v>11956946.676338645</v>
      </c>
      <c r="S14" s="43">
        <f t="shared" ref="S14:AC14" si="0">S15+S16</f>
        <v>11856946.676338645</v>
      </c>
      <c r="T14" s="43">
        <f t="shared" si="0"/>
        <v>11856946.676338645</v>
      </c>
      <c r="U14" s="43">
        <f t="shared" si="0"/>
        <v>11856946.676338645</v>
      </c>
      <c r="V14" s="43">
        <f t="shared" si="0"/>
        <v>11856946.676338645</v>
      </c>
      <c r="W14" s="43">
        <f t="shared" si="0"/>
        <v>11856946.676338645</v>
      </c>
      <c r="X14" s="43">
        <f t="shared" si="0"/>
        <v>11836946.676338645</v>
      </c>
      <c r="Y14" s="43">
        <f t="shared" si="0"/>
        <v>11836946.676338645</v>
      </c>
      <c r="Z14" s="43">
        <f t="shared" si="0"/>
        <v>11836946.676338645</v>
      </c>
      <c r="AA14" s="43">
        <f t="shared" si="0"/>
        <v>11836946.676338645</v>
      </c>
      <c r="AB14" s="43">
        <f t="shared" si="0"/>
        <v>11836946.676338645</v>
      </c>
      <c r="AC14" s="43">
        <f t="shared" si="0"/>
        <v>154140306.79240236</v>
      </c>
      <c r="AD14" s="43">
        <f>AD15+AD16</f>
        <v>-100000</v>
      </c>
      <c r="AE14" s="43"/>
      <c r="AF14" s="43">
        <f>AF15+AF16</f>
        <v>0</v>
      </c>
      <c r="AG14" s="43"/>
      <c r="AH14" s="43"/>
      <c r="AI14" s="43">
        <f>AI15+AI16</f>
        <v>118629466.7633864</v>
      </c>
      <c r="AJ14" s="43">
        <f>AJ15+AJ16</f>
        <v>154140306.79240236</v>
      </c>
      <c r="AK14" s="44" t="s">
        <v>1191</v>
      </c>
      <c r="AO14"/>
      <c r="AP14"/>
      <c r="AQ14"/>
      <c r="AR14"/>
      <c r="AS14"/>
      <c r="AT14"/>
      <c r="AU14"/>
      <c r="AV14"/>
      <c r="AW14"/>
      <c r="AX14"/>
      <c r="AY14"/>
    </row>
    <row r="15" spans="1:51" x14ac:dyDescent="0.25">
      <c r="A15" s="34"/>
      <c r="B15" s="34"/>
      <c r="C15" s="468"/>
      <c r="D15" s="469"/>
      <c r="E15" s="469"/>
      <c r="F15" s="470"/>
      <c r="G15" s="468"/>
      <c r="H15" s="469"/>
      <c r="I15" s="469"/>
      <c r="J15" s="469"/>
      <c r="K15" s="469"/>
      <c r="L15" s="469"/>
      <c r="M15" s="469"/>
      <c r="N15" s="469"/>
      <c r="O15" s="470"/>
      <c r="P15" s="3"/>
      <c r="Q15" s="45"/>
      <c r="R15" s="45">
        <f t="shared" ref="R15:AD15" si="1">SUMIF(R20:R903,"&gt;0")</f>
        <v>11956946.676338645</v>
      </c>
      <c r="S15" s="45">
        <f t="shared" si="1"/>
        <v>11856946.676338645</v>
      </c>
      <c r="T15" s="45">
        <f t="shared" si="1"/>
        <v>11856946.676338645</v>
      </c>
      <c r="U15" s="45">
        <f t="shared" si="1"/>
        <v>11856946.676338645</v>
      </c>
      <c r="V15" s="45">
        <f t="shared" si="1"/>
        <v>11856946.676338645</v>
      </c>
      <c r="W15" s="45">
        <f t="shared" si="1"/>
        <v>11856946.676338645</v>
      </c>
      <c r="X15" s="45">
        <f t="shared" si="1"/>
        <v>11856946.676338645</v>
      </c>
      <c r="Y15" s="45">
        <f t="shared" si="1"/>
        <v>11856946.676338645</v>
      </c>
      <c r="Z15" s="45">
        <f t="shared" si="1"/>
        <v>11856946.676338645</v>
      </c>
      <c r="AA15" s="45">
        <f t="shared" si="1"/>
        <v>11856946.676338645</v>
      </c>
      <c r="AB15" s="45">
        <f t="shared" si="1"/>
        <v>11856946.676338645</v>
      </c>
      <c r="AC15" s="45">
        <f t="shared" si="1"/>
        <v>154140306.79240236</v>
      </c>
      <c r="AD15" s="45">
        <f t="shared" si="1"/>
        <v>0</v>
      </c>
      <c r="AE15" s="45"/>
      <c r="AF15" s="45">
        <f>SUMIF(AF101:AF903,"&gt;0")</f>
        <v>0</v>
      </c>
      <c r="AG15" s="45"/>
      <c r="AH15" s="45"/>
      <c r="AI15" s="45">
        <f>SUMIF(AI20:AI903,"&gt;0")</f>
        <v>118629466.7633864</v>
      </c>
      <c r="AJ15" s="45">
        <f>SUMIF(AJ20:AJ903,"&gt;0")</f>
        <v>154140306.79240236</v>
      </c>
      <c r="AK15" s="44" t="s">
        <v>944</v>
      </c>
      <c r="AO15"/>
      <c r="AP15"/>
      <c r="AQ15"/>
      <c r="AR15"/>
      <c r="AS15"/>
      <c r="AT15"/>
      <c r="AU15"/>
      <c r="AV15"/>
      <c r="AW15"/>
      <c r="AX15"/>
      <c r="AY15"/>
    </row>
    <row r="16" spans="1:51" x14ac:dyDescent="0.25">
      <c r="A16" s="34"/>
      <c r="B16" s="34"/>
      <c r="C16" s="468"/>
      <c r="D16" s="469"/>
      <c r="E16" s="469"/>
      <c r="F16" s="470"/>
      <c r="G16" s="468"/>
      <c r="H16" s="469"/>
      <c r="I16" s="469"/>
      <c r="J16" s="469"/>
      <c r="K16" s="469"/>
      <c r="L16" s="469"/>
      <c r="M16" s="469"/>
      <c r="N16" s="469"/>
      <c r="O16" s="470"/>
      <c r="P16" s="3"/>
      <c r="Q16" s="45"/>
      <c r="R16" s="45">
        <f t="shared" ref="R16:AD16" si="2">SUMIF(R20:R903,"&lt;0")</f>
        <v>0</v>
      </c>
      <c r="S16" s="45">
        <f t="shared" si="2"/>
        <v>0</v>
      </c>
      <c r="T16" s="45">
        <f t="shared" si="2"/>
        <v>0</v>
      </c>
      <c r="U16" s="45">
        <f t="shared" si="2"/>
        <v>0</v>
      </c>
      <c r="V16" s="45">
        <f t="shared" si="2"/>
        <v>0</v>
      </c>
      <c r="W16" s="45">
        <f t="shared" si="2"/>
        <v>0</v>
      </c>
      <c r="X16" s="45">
        <f t="shared" si="2"/>
        <v>-20000</v>
      </c>
      <c r="Y16" s="45">
        <f t="shared" si="2"/>
        <v>-20000</v>
      </c>
      <c r="Z16" s="45">
        <f t="shared" si="2"/>
        <v>-20000</v>
      </c>
      <c r="AA16" s="45">
        <f t="shared" si="2"/>
        <v>-20000</v>
      </c>
      <c r="AB16" s="45">
        <f t="shared" si="2"/>
        <v>-20000</v>
      </c>
      <c r="AC16" s="45">
        <f t="shared" si="2"/>
        <v>0</v>
      </c>
      <c r="AD16" s="45">
        <f t="shared" si="2"/>
        <v>-100000</v>
      </c>
      <c r="AE16" s="45"/>
      <c r="AF16" s="45">
        <f>SUMIF(AF101:AF903,"&lt;0")</f>
        <v>0</v>
      </c>
      <c r="AG16" s="45"/>
      <c r="AH16" s="45"/>
      <c r="AI16" s="45">
        <f>SUMIF(AI20:AI903,"&lt;0")</f>
        <v>0</v>
      </c>
      <c r="AJ16" s="45">
        <f>SUMIF(AJ20:AJ903,"&lt;0")</f>
        <v>0</v>
      </c>
      <c r="AK16" s="44" t="s">
        <v>1187</v>
      </c>
      <c r="AO16"/>
      <c r="AP16"/>
      <c r="AQ16"/>
      <c r="AR16"/>
      <c r="AS16"/>
      <c r="AT16"/>
      <c r="AU16"/>
      <c r="AV16"/>
      <c r="AW16"/>
      <c r="AX16"/>
      <c r="AY16"/>
    </row>
    <row r="17" spans="1:64" x14ac:dyDescent="0.25">
      <c r="A17" s="34">
        <f>COUNTIF(E20:E968,"&gt;0")</f>
        <v>0</v>
      </c>
      <c r="B17" s="34"/>
      <c r="C17" s="468"/>
      <c r="D17" s="469"/>
      <c r="E17" s="469"/>
      <c r="F17" s="470"/>
      <c r="G17" s="468"/>
      <c r="H17" s="469"/>
      <c r="I17" s="469"/>
      <c r="J17" s="469"/>
      <c r="K17" s="469"/>
      <c r="L17" s="469"/>
      <c r="M17" s="469"/>
      <c r="N17" s="469"/>
      <c r="O17" s="470"/>
      <c r="P17" s="3"/>
      <c r="Q17" s="467"/>
      <c r="R17" s="467"/>
      <c r="S17" s="467"/>
      <c r="T17" s="467"/>
      <c r="U17" s="467"/>
      <c r="V17" s="467"/>
      <c r="W17" s="467"/>
      <c r="X17" s="467"/>
      <c r="Y17" s="467"/>
      <c r="Z17" s="467"/>
      <c r="AA17" s="467"/>
      <c r="AB17" s="467"/>
      <c r="AC17" s="467"/>
      <c r="AD17" s="467"/>
      <c r="AE17" s="3"/>
      <c r="AO17"/>
      <c r="AP17"/>
      <c r="AQ17"/>
      <c r="AR17"/>
      <c r="AS17"/>
      <c r="AT17"/>
      <c r="AU17"/>
      <c r="AV17"/>
      <c r="AW17"/>
      <c r="AX17"/>
      <c r="AY17"/>
    </row>
    <row r="18" spans="1:64" ht="15.75" thickBot="1" x14ac:dyDescent="0.3">
      <c r="A18" t="s">
        <v>1192</v>
      </c>
      <c r="H18" s="48">
        <f>SUM(H20:H903)</f>
        <v>0</v>
      </c>
      <c r="J18" s="48"/>
      <c r="Q18" s="369">
        <f>SUM(Q20:Q100)</f>
        <v>23713893.352677289</v>
      </c>
      <c r="R18" s="369">
        <f t="shared" ref="R18:AB18" si="3">SUM(R20:R100)</f>
        <v>11856946.676338645</v>
      </c>
      <c r="S18" s="369">
        <f t="shared" si="3"/>
        <v>11856946.676338645</v>
      </c>
      <c r="T18" s="369">
        <f t="shared" si="3"/>
        <v>11856946.676338645</v>
      </c>
      <c r="U18" s="369">
        <f t="shared" si="3"/>
        <v>11856946.676338645</v>
      </c>
      <c r="V18" s="369">
        <f t="shared" si="3"/>
        <v>11856946.676338645</v>
      </c>
      <c r="W18" s="369">
        <f t="shared" si="3"/>
        <v>11856946.676338645</v>
      </c>
      <c r="X18" s="369">
        <f t="shared" si="3"/>
        <v>11856946.676338645</v>
      </c>
      <c r="Y18" s="369">
        <f t="shared" si="3"/>
        <v>11856946.676338645</v>
      </c>
      <c r="Z18" s="369">
        <f t="shared" si="3"/>
        <v>11856946.676338645</v>
      </c>
      <c r="AA18" s="369">
        <f t="shared" si="3"/>
        <v>11856946.676338645</v>
      </c>
      <c r="AB18" s="369">
        <f t="shared" si="3"/>
        <v>11856946.676338645</v>
      </c>
      <c r="AC18" s="370"/>
      <c r="AD18" s="370"/>
      <c r="AE18" s="48"/>
      <c r="AO18"/>
      <c r="AP18"/>
      <c r="AQ18"/>
      <c r="AR18"/>
      <c r="AS18"/>
      <c r="AT18"/>
      <c r="AU18"/>
      <c r="AV18"/>
      <c r="AW18"/>
      <c r="AX18"/>
      <c r="AY18"/>
    </row>
    <row r="19" spans="1:64" s="60" customFormat="1" ht="46.5" thickTop="1" thickBot="1" x14ac:dyDescent="0.3">
      <c r="A19" s="54" t="s">
        <v>1182</v>
      </c>
      <c r="B19" s="55" t="s">
        <v>1193</v>
      </c>
      <c r="C19" s="55" t="s">
        <v>1194</v>
      </c>
      <c r="D19" s="55" t="s">
        <v>1195</v>
      </c>
      <c r="E19" s="55" t="s">
        <v>1196</v>
      </c>
      <c r="F19" s="55" t="s">
        <v>1197</v>
      </c>
      <c r="G19" s="55" t="s">
        <v>1198</v>
      </c>
      <c r="H19" s="55" t="s">
        <v>1199</v>
      </c>
      <c r="I19" s="55" t="s">
        <v>1200</v>
      </c>
      <c r="J19" s="55" t="s">
        <v>1201</v>
      </c>
      <c r="K19" s="55" t="s">
        <v>212</v>
      </c>
      <c r="L19" s="55" t="s">
        <v>1202</v>
      </c>
      <c r="M19" s="55" t="s">
        <v>1203</v>
      </c>
      <c r="N19" s="56" t="s">
        <v>1204</v>
      </c>
      <c r="O19" s="56" t="s">
        <v>1205</v>
      </c>
      <c r="P19" s="56" t="s">
        <v>1206</v>
      </c>
      <c r="Q19" s="58" t="s">
        <v>1207</v>
      </c>
      <c r="R19" s="58" t="s">
        <v>904</v>
      </c>
      <c r="S19" s="58" t="s">
        <v>1208</v>
      </c>
      <c r="T19" s="58" t="s">
        <v>1209</v>
      </c>
      <c r="U19" s="58" t="s">
        <v>1210</v>
      </c>
      <c r="V19" s="58" t="s">
        <v>1211</v>
      </c>
      <c r="W19" s="58" t="s">
        <v>1212</v>
      </c>
      <c r="X19" s="58" t="s">
        <v>1213</v>
      </c>
      <c r="Y19" s="58" t="s">
        <v>1214</v>
      </c>
      <c r="Z19" s="58" t="s">
        <v>1215</v>
      </c>
      <c r="AA19" s="58" t="s">
        <v>1216</v>
      </c>
      <c r="AB19" s="58" t="s">
        <v>1217</v>
      </c>
      <c r="AC19" s="58" t="s">
        <v>1218</v>
      </c>
      <c r="AD19" s="58" t="s">
        <v>951</v>
      </c>
      <c r="AE19" s="60" t="s">
        <v>1219</v>
      </c>
      <c r="AG19" s="60" t="s">
        <v>1220</v>
      </c>
      <c r="AH19" s="60" t="s">
        <v>1221</v>
      </c>
      <c r="AI19" s="60" t="s">
        <v>1222</v>
      </c>
      <c r="AJ19" s="60" t="s">
        <v>1223</v>
      </c>
    </row>
    <row r="20" spans="1:64" ht="15.75" thickTop="1" x14ac:dyDescent="0.25">
      <c r="A20" t="str">
        <f>$C$3</f>
        <v>APT</v>
      </c>
      <c r="C20" s="70">
        <f>Schools!A14</f>
        <v>3023520</v>
      </c>
      <c r="D20" t="str">
        <f>VLOOKUP(C20,Schools!A:B,2,0)</f>
        <v>Akiva School</v>
      </c>
      <c r="E20" t="str">
        <f>VLOOKUP(C20,Schools!$A:$Z,3,0)</f>
        <v>M</v>
      </c>
      <c r="F20" s="72">
        <v>1807733</v>
      </c>
      <c r="G20" s="70" t="s">
        <v>4667</v>
      </c>
      <c r="H20" s="70"/>
      <c r="I20" t="str">
        <f>O20&amp;"/"&amp;P20</f>
        <v>10162/543965</v>
      </c>
      <c r="J20">
        <f>VLOOKUP(C20,Schools!$A:$Z,9,0)</f>
        <v>400125</v>
      </c>
      <c r="K20" s="70" t="s">
        <v>332</v>
      </c>
      <c r="L20" s="70" t="s">
        <v>315</v>
      </c>
      <c r="M20" s="70" t="s">
        <v>1072</v>
      </c>
      <c r="N20" t="str">
        <f>VLOOKUP(C20,Schools!A:D,4,0)</f>
        <v>Primary</v>
      </c>
      <c r="O20">
        <f t="shared" ref="O20:O51" si="4">VLOOKUP(N20,$AK$1:$AL$3,2,0)</f>
        <v>10162</v>
      </c>
      <c r="P20">
        <f>IF(E20="M",543965,516500)</f>
        <v>543965</v>
      </c>
      <c r="Q20" s="73">
        <f>(F20/13)*2</f>
        <v>278112.76923076925</v>
      </c>
      <c r="R20" s="73">
        <f>F20/13</f>
        <v>139056.38461538462</v>
      </c>
      <c r="S20" s="73">
        <f t="shared" ref="S20:AB20" si="5">$F$20/13</f>
        <v>139056.38461538462</v>
      </c>
      <c r="T20" s="73">
        <f t="shared" si="5"/>
        <v>139056.38461538462</v>
      </c>
      <c r="U20" s="73">
        <f t="shared" si="5"/>
        <v>139056.38461538462</v>
      </c>
      <c r="V20" s="73">
        <f t="shared" si="5"/>
        <v>139056.38461538462</v>
      </c>
      <c r="W20" s="73">
        <f t="shared" si="5"/>
        <v>139056.38461538462</v>
      </c>
      <c r="X20" s="73">
        <f t="shared" si="5"/>
        <v>139056.38461538462</v>
      </c>
      <c r="Y20" s="73">
        <f t="shared" si="5"/>
        <v>139056.38461538462</v>
      </c>
      <c r="Z20" s="73">
        <f t="shared" si="5"/>
        <v>139056.38461538462</v>
      </c>
      <c r="AA20" s="73">
        <f t="shared" si="5"/>
        <v>139056.38461538462</v>
      </c>
      <c r="AB20" s="73">
        <f t="shared" si="5"/>
        <v>139056.38461538462</v>
      </c>
      <c r="AC20" s="73">
        <f>SUM(Q20:AB20)</f>
        <v>1807732.9999999995</v>
      </c>
      <c r="AD20" s="47">
        <f>AC20-F20</f>
        <v>0</v>
      </c>
      <c r="AG20" s="74">
        <f>SUM(Q20:S20)</f>
        <v>556225.5384615385</v>
      </c>
      <c r="AH20" s="74">
        <f>SUM(Q20:V20)</f>
        <v>973394.69230769237</v>
      </c>
      <c r="AI20" s="74">
        <f>SUM(Q20:Y20)</f>
        <v>1390563.846153846</v>
      </c>
      <c r="AJ20" s="74">
        <f>SUM(Q20:AB20)</f>
        <v>1807732.9999999995</v>
      </c>
      <c r="AK20" s="6"/>
      <c r="AL20" s="6"/>
      <c r="AM20" s="6"/>
      <c r="AN20" s="6"/>
      <c r="AS20"/>
      <c r="AU20" s="48"/>
      <c r="AV20" s="74"/>
      <c r="AW20"/>
      <c r="AX20"/>
      <c r="AY20" s="3"/>
      <c r="AZ20" s="47"/>
      <c r="BA20" s="47"/>
      <c r="BB20" s="47"/>
      <c r="BC20" s="47"/>
      <c r="BD20" s="48"/>
      <c r="BE20" s="47"/>
      <c r="BF20" s="6"/>
      <c r="BG20" s="1"/>
      <c r="BH20" s="1"/>
      <c r="BI20" s="47"/>
      <c r="BJ20" s="1"/>
      <c r="BK20" s="1"/>
      <c r="BL20" s="1"/>
    </row>
    <row r="21" spans="1:64" x14ac:dyDescent="0.25">
      <c r="A21" t="str">
        <f t="shared" ref="A21:A71" si="6">$C$3</f>
        <v>APT</v>
      </c>
      <c r="C21" s="70">
        <f>Schools!A15</f>
        <v>3023300</v>
      </c>
      <c r="D21" t="str">
        <f>VLOOKUP(C21,Schools!A:B,2,0)</f>
        <v>All Saints' CE Primary School NW2</v>
      </c>
      <c r="E21" t="str">
        <f>VLOOKUP(C21,Schools!$A:$Z,3,0)</f>
        <v>M</v>
      </c>
      <c r="F21" s="72">
        <v>938297.86515964731</v>
      </c>
      <c r="G21" s="70" t="s">
        <v>4667</v>
      </c>
      <c r="H21" s="70"/>
      <c r="I21" t="str">
        <f t="shared" ref="I21:I71" si="7">O21&amp;"/"&amp;P21</f>
        <v>10162/543965</v>
      </c>
      <c r="J21">
        <f>VLOOKUP(C21,Schools!$A:$Z,9,0)</f>
        <v>400069</v>
      </c>
      <c r="K21" s="70" t="s">
        <v>332</v>
      </c>
      <c r="L21" s="70" t="s">
        <v>315</v>
      </c>
      <c r="M21" s="70" t="s">
        <v>1072</v>
      </c>
      <c r="N21" t="str">
        <f>VLOOKUP(C21,Schools!A:D,4,0)</f>
        <v>Primary</v>
      </c>
      <c r="O21">
        <f t="shared" si="4"/>
        <v>10162</v>
      </c>
      <c r="P21">
        <f t="shared" ref="P21:P71" si="8">IF(E21="M",543965,516500)</f>
        <v>543965</v>
      </c>
      <c r="Q21" s="73">
        <f t="shared" ref="Q21:Q84" si="9">(F21/13)*2</f>
        <v>144353.51771686881</v>
      </c>
      <c r="R21" s="73">
        <f t="shared" ref="R21:R84" si="10">F21/13</f>
        <v>72176.758858434405</v>
      </c>
      <c r="S21" s="73">
        <f>R21</f>
        <v>72176.758858434405</v>
      </c>
      <c r="T21" s="73">
        <f t="shared" ref="T21:AB21" si="11">S21</f>
        <v>72176.758858434405</v>
      </c>
      <c r="U21" s="73">
        <f t="shared" si="11"/>
        <v>72176.758858434405</v>
      </c>
      <c r="V21" s="73">
        <f t="shared" si="11"/>
        <v>72176.758858434405</v>
      </c>
      <c r="W21" s="73">
        <f t="shared" si="11"/>
        <v>72176.758858434405</v>
      </c>
      <c r="X21" s="73">
        <f t="shared" si="11"/>
        <v>72176.758858434405</v>
      </c>
      <c r="Y21" s="73">
        <f t="shared" si="11"/>
        <v>72176.758858434405</v>
      </c>
      <c r="Z21" s="73">
        <f t="shared" si="11"/>
        <v>72176.758858434405</v>
      </c>
      <c r="AA21" s="73">
        <f t="shared" si="11"/>
        <v>72176.758858434405</v>
      </c>
      <c r="AB21" s="73">
        <f t="shared" si="11"/>
        <v>72176.758858434405</v>
      </c>
      <c r="AC21" s="73">
        <f t="shared" ref="AC21:AC84" si="12">SUM(Q21:AB21)</f>
        <v>938297.86515964719</v>
      </c>
      <c r="AD21" s="47">
        <f t="shared" ref="AD21:AD84" si="13">AC21-F21</f>
        <v>0</v>
      </c>
      <c r="AG21" s="74">
        <f t="shared" ref="AG21:AG84" si="14">SUM(Q21:S21)</f>
        <v>288707.03543373762</v>
      </c>
      <c r="AH21" s="74">
        <f t="shared" ref="AH21:AH84" si="15">SUM(Q21:V21)</f>
        <v>505237.31200904079</v>
      </c>
      <c r="AI21" s="74">
        <f t="shared" ref="AI21:AI84" si="16">SUM(Q21:Y21)</f>
        <v>721767.58858434402</v>
      </c>
      <c r="AJ21" s="74">
        <f t="shared" ref="AJ21:AJ84" si="17">SUM(Q21:AB21)</f>
        <v>938297.86515964719</v>
      </c>
      <c r="AK21" s="6"/>
      <c r="AL21" s="6"/>
      <c r="AM21" s="6"/>
      <c r="AN21" s="6"/>
      <c r="AS21"/>
      <c r="AU21" s="48"/>
      <c r="AV21" s="74"/>
      <c r="AW21"/>
      <c r="AX21"/>
      <c r="AY21" s="3"/>
      <c r="AZ21" s="47"/>
      <c r="BA21" s="47"/>
      <c r="BB21" s="47"/>
      <c r="BC21" s="47"/>
      <c r="BD21" s="48"/>
      <c r="BE21" s="47"/>
      <c r="BF21" s="6"/>
      <c r="BG21" s="47"/>
      <c r="BH21" s="1"/>
      <c r="BI21" s="47"/>
      <c r="BJ21" s="1"/>
      <c r="BK21" s="1"/>
      <c r="BL21" s="1"/>
    </row>
    <row r="22" spans="1:64" x14ac:dyDescent="0.25">
      <c r="A22" t="str">
        <f t="shared" si="6"/>
        <v>APT</v>
      </c>
      <c r="C22" s="70">
        <f>Schools!A16</f>
        <v>3023317</v>
      </c>
      <c r="D22" t="str">
        <f>VLOOKUP(C22,Schools!A:B,2,0)</f>
        <v>All Saints' CE Primary School, N20</v>
      </c>
      <c r="E22" t="str">
        <f>VLOOKUP(C22,Schools!$A:$Z,3,0)</f>
        <v>M</v>
      </c>
      <c r="F22" s="72">
        <v>1033307.7792511695</v>
      </c>
      <c r="G22" s="70" t="s">
        <v>4667</v>
      </c>
      <c r="H22" s="70"/>
      <c r="I22" t="str">
        <f t="shared" si="7"/>
        <v>10162/543965</v>
      </c>
      <c r="J22">
        <f>VLOOKUP(C22,Schools!$A:$Z,9,0)</f>
        <v>400015</v>
      </c>
      <c r="K22" s="70" t="s">
        <v>332</v>
      </c>
      <c r="L22" s="70" t="s">
        <v>315</v>
      </c>
      <c r="M22" s="70" t="s">
        <v>1072</v>
      </c>
      <c r="N22" t="str">
        <f>VLOOKUP(C22,Schools!A:D,4,0)</f>
        <v>Primary</v>
      </c>
      <c r="O22">
        <f t="shared" si="4"/>
        <v>10162</v>
      </c>
      <c r="P22">
        <f t="shared" si="8"/>
        <v>543965</v>
      </c>
      <c r="Q22" s="73">
        <f t="shared" si="9"/>
        <v>158970.42757710299</v>
      </c>
      <c r="R22" s="73">
        <f t="shared" si="10"/>
        <v>79485.213788551497</v>
      </c>
      <c r="S22" s="73">
        <f t="shared" ref="S22:AB22" si="18">R22</f>
        <v>79485.213788551497</v>
      </c>
      <c r="T22" s="73">
        <f t="shared" si="18"/>
        <v>79485.213788551497</v>
      </c>
      <c r="U22" s="73">
        <f t="shared" si="18"/>
        <v>79485.213788551497</v>
      </c>
      <c r="V22" s="73">
        <f t="shared" si="18"/>
        <v>79485.213788551497</v>
      </c>
      <c r="W22" s="73">
        <f t="shared" si="18"/>
        <v>79485.213788551497</v>
      </c>
      <c r="X22" s="73">
        <f t="shared" si="18"/>
        <v>79485.213788551497</v>
      </c>
      <c r="Y22" s="73">
        <f t="shared" si="18"/>
        <v>79485.213788551497</v>
      </c>
      <c r="Z22" s="73">
        <f t="shared" si="18"/>
        <v>79485.213788551497</v>
      </c>
      <c r="AA22" s="73">
        <f t="shared" si="18"/>
        <v>79485.213788551497</v>
      </c>
      <c r="AB22" s="73">
        <f t="shared" si="18"/>
        <v>79485.213788551497</v>
      </c>
      <c r="AC22" s="73">
        <f t="shared" si="12"/>
        <v>1033307.7792511695</v>
      </c>
      <c r="AD22" s="47">
        <f t="shared" si="13"/>
        <v>0</v>
      </c>
      <c r="AG22" s="74">
        <f t="shared" si="14"/>
        <v>317940.85515420599</v>
      </c>
      <c r="AH22" s="74">
        <f t="shared" si="15"/>
        <v>556396.49651986046</v>
      </c>
      <c r="AI22" s="74">
        <f t="shared" si="16"/>
        <v>794852.137885515</v>
      </c>
      <c r="AJ22" s="74">
        <f t="shared" si="17"/>
        <v>1033307.7792511695</v>
      </c>
      <c r="AK22" s="6"/>
      <c r="AL22" s="6"/>
      <c r="AM22" s="6"/>
      <c r="AN22" s="6"/>
      <c r="AS22"/>
      <c r="AU22" s="48"/>
      <c r="AV22" s="74"/>
      <c r="AW22"/>
      <c r="AX22"/>
      <c r="AY22" s="3"/>
      <c r="AZ22" s="47"/>
      <c r="BA22" s="47"/>
      <c r="BB22" s="47"/>
      <c r="BC22" s="47"/>
      <c r="BD22" s="48"/>
      <c r="BE22" s="47"/>
      <c r="BF22" s="6"/>
      <c r="BG22" s="47"/>
      <c r="BH22" s="1"/>
      <c r="BI22" s="47"/>
      <c r="BJ22" s="1"/>
      <c r="BK22" s="1"/>
      <c r="BL22" s="1"/>
    </row>
    <row r="23" spans="1:64" x14ac:dyDescent="0.25">
      <c r="A23" t="str">
        <f t="shared" si="6"/>
        <v>APT</v>
      </c>
      <c r="C23" s="70">
        <f>Schools!A18</f>
        <v>3023500</v>
      </c>
      <c r="D23" t="str">
        <f>VLOOKUP(C23,Schools!A:B,2,0)</f>
        <v>Annunciation Catholic Infant School</v>
      </c>
      <c r="E23" t="str">
        <f>VLOOKUP(C23,Schools!$A:$Z,3,0)</f>
        <v>M</v>
      </c>
      <c r="F23" s="72">
        <v>705962.53170680546</v>
      </c>
      <c r="G23" s="70" t="s">
        <v>4667</v>
      </c>
      <c r="H23" s="70"/>
      <c r="I23" t="str">
        <f t="shared" si="7"/>
        <v>10162/543965</v>
      </c>
      <c r="J23">
        <f>VLOOKUP(C23,Schools!$A:$Z,9,0)</f>
        <v>400023</v>
      </c>
      <c r="K23" s="70" t="s">
        <v>332</v>
      </c>
      <c r="L23" s="70" t="s">
        <v>315</v>
      </c>
      <c r="M23" s="70" t="s">
        <v>1072</v>
      </c>
      <c r="N23" t="str">
        <f>VLOOKUP(C23,Schools!A:D,4,0)</f>
        <v>Primary</v>
      </c>
      <c r="O23">
        <f t="shared" si="4"/>
        <v>10162</v>
      </c>
      <c r="P23">
        <f t="shared" si="8"/>
        <v>543965</v>
      </c>
      <c r="Q23" s="73">
        <f t="shared" si="9"/>
        <v>108609.62026258545</v>
      </c>
      <c r="R23" s="73">
        <f t="shared" si="10"/>
        <v>54304.810131292725</v>
      </c>
      <c r="S23" s="73">
        <f t="shared" ref="S23:AB23" si="19">R23</f>
        <v>54304.810131292725</v>
      </c>
      <c r="T23" s="73">
        <f t="shared" si="19"/>
        <v>54304.810131292725</v>
      </c>
      <c r="U23" s="73">
        <f t="shared" si="19"/>
        <v>54304.810131292725</v>
      </c>
      <c r="V23" s="73">
        <f t="shared" si="19"/>
        <v>54304.810131292725</v>
      </c>
      <c r="W23" s="73">
        <f t="shared" si="19"/>
        <v>54304.810131292725</v>
      </c>
      <c r="X23" s="73">
        <f t="shared" si="19"/>
        <v>54304.810131292725</v>
      </c>
      <c r="Y23" s="73">
        <f t="shared" si="19"/>
        <v>54304.810131292725</v>
      </c>
      <c r="Z23" s="73">
        <f t="shared" si="19"/>
        <v>54304.810131292725</v>
      </c>
      <c r="AA23" s="73">
        <f t="shared" si="19"/>
        <v>54304.810131292725</v>
      </c>
      <c r="AB23" s="73">
        <f t="shared" si="19"/>
        <v>54304.810131292725</v>
      </c>
      <c r="AC23" s="73">
        <f t="shared" si="12"/>
        <v>705962.53170680522</v>
      </c>
      <c r="AD23" s="47">
        <f t="shared" si="13"/>
        <v>0</v>
      </c>
      <c r="AG23" s="74">
        <f t="shared" si="14"/>
        <v>217219.2405251709</v>
      </c>
      <c r="AH23" s="74">
        <f t="shared" si="15"/>
        <v>380133.67091904907</v>
      </c>
      <c r="AI23" s="74">
        <f t="shared" si="16"/>
        <v>543048.1013129272</v>
      </c>
      <c r="AJ23" s="74">
        <f t="shared" si="17"/>
        <v>705962.53170680522</v>
      </c>
      <c r="AK23" s="6"/>
      <c r="AL23" s="6"/>
      <c r="AM23" s="6"/>
      <c r="AN23" s="6"/>
      <c r="AS23"/>
      <c r="AU23" s="48"/>
      <c r="AV23" s="74"/>
      <c r="AW23"/>
      <c r="AX23"/>
      <c r="AY23" s="3"/>
      <c r="AZ23" s="47"/>
      <c r="BA23" s="47"/>
      <c r="BB23" s="47"/>
      <c r="BC23" s="47"/>
      <c r="BD23" s="48"/>
      <c r="BE23" s="47"/>
      <c r="BF23" s="6"/>
      <c r="BG23" s="47"/>
      <c r="BH23" s="1"/>
      <c r="BI23" s="47"/>
      <c r="BJ23" s="1"/>
      <c r="BK23" s="1"/>
      <c r="BL23" s="1"/>
    </row>
    <row r="24" spans="1:64" x14ac:dyDescent="0.25">
      <c r="A24" t="str">
        <f t="shared" si="6"/>
        <v>APT</v>
      </c>
      <c r="C24" s="70">
        <f>Schools!A19</f>
        <v>3023514</v>
      </c>
      <c r="D24" t="str">
        <f>VLOOKUP(C24,Schools!A:B,2,0)</f>
        <v>Annunciation Catholic Junior School</v>
      </c>
      <c r="E24" t="str">
        <f>VLOOKUP(C24,Schools!$A:$Z,3,0)</f>
        <v>M</v>
      </c>
      <c r="F24" s="72">
        <v>938926.23163904226</v>
      </c>
      <c r="G24" s="70" t="s">
        <v>4667</v>
      </c>
      <c r="H24" s="70"/>
      <c r="I24" t="str">
        <f t="shared" si="7"/>
        <v>10162/543965</v>
      </c>
      <c r="J24">
        <f>VLOOKUP(C24,Schools!$A:$Z,9,0)</f>
        <v>400107</v>
      </c>
      <c r="K24" s="70" t="s">
        <v>332</v>
      </c>
      <c r="L24" s="70" t="s">
        <v>315</v>
      </c>
      <c r="M24" s="70" t="s">
        <v>1072</v>
      </c>
      <c r="N24" t="str">
        <f>VLOOKUP(C24,Schools!A:D,4,0)</f>
        <v>Primary</v>
      </c>
      <c r="O24">
        <f t="shared" si="4"/>
        <v>10162</v>
      </c>
      <c r="P24">
        <f t="shared" si="8"/>
        <v>543965</v>
      </c>
      <c r="Q24" s="73">
        <f t="shared" si="9"/>
        <v>144450.18948292959</v>
      </c>
      <c r="R24" s="73">
        <f t="shared" si="10"/>
        <v>72225.094741464796</v>
      </c>
      <c r="S24" s="73">
        <f t="shared" ref="S24:AB24" si="20">R24</f>
        <v>72225.094741464796</v>
      </c>
      <c r="T24" s="73">
        <f t="shared" si="20"/>
        <v>72225.094741464796</v>
      </c>
      <c r="U24" s="73">
        <f t="shared" si="20"/>
        <v>72225.094741464796</v>
      </c>
      <c r="V24" s="73">
        <f t="shared" si="20"/>
        <v>72225.094741464796</v>
      </c>
      <c r="W24" s="73">
        <f t="shared" si="20"/>
        <v>72225.094741464796</v>
      </c>
      <c r="X24" s="73">
        <f t="shared" si="20"/>
        <v>72225.094741464796</v>
      </c>
      <c r="Y24" s="73">
        <f t="shared" si="20"/>
        <v>72225.094741464796</v>
      </c>
      <c r="Z24" s="73">
        <f t="shared" si="20"/>
        <v>72225.094741464796</v>
      </c>
      <c r="AA24" s="73">
        <f t="shared" si="20"/>
        <v>72225.094741464796</v>
      </c>
      <c r="AB24" s="73">
        <f t="shared" si="20"/>
        <v>72225.094741464796</v>
      </c>
      <c r="AC24" s="73">
        <f t="shared" si="12"/>
        <v>938926.23163904261</v>
      </c>
      <c r="AD24" s="47">
        <f t="shared" si="13"/>
        <v>0</v>
      </c>
      <c r="AG24" s="74">
        <f t="shared" si="14"/>
        <v>288900.37896585918</v>
      </c>
      <c r="AH24" s="74">
        <f t="shared" si="15"/>
        <v>505575.66319025366</v>
      </c>
      <c r="AI24" s="74">
        <f t="shared" si="16"/>
        <v>722250.94741464814</v>
      </c>
      <c r="AJ24" s="74">
        <f t="shared" si="17"/>
        <v>938926.23163904261</v>
      </c>
      <c r="AK24" s="6"/>
      <c r="AL24" s="6"/>
      <c r="AM24" s="6"/>
      <c r="AN24" s="6"/>
      <c r="AS24"/>
      <c r="AU24" s="48"/>
      <c r="AV24" s="74"/>
      <c r="AW24"/>
      <c r="AX24"/>
      <c r="AY24" s="3"/>
      <c r="AZ24" s="47"/>
      <c r="BA24" s="47"/>
      <c r="BB24" s="47"/>
      <c r="BC24" s="47"/>
      <c r="BD24" s="48"/>
      <c r="BE24" s="47"/>
      <c r="BF24" s="6"/>
      <c r="BG24" s="47"/>
      <c r="BH24" s="1"/>
      <c r="BI24" s="47"/>
      <c r="BJ24" s="1"/>
      <c r="BK24" s="1"/>
      <c r="BL24" s="1"/>
    </row>
    <row r="25" spans="1:64" x14ac:dyDescent="0.25">
      <c r="A25" t="str">
        <f t="shared" si="6"/>
        <v>APT</v>
      </c>
      <c r="C25" s="70">
        <f>Schools!A21</f>
        <v>3022002</v>
      </c>
      <c r="D25" t="str">
        <f>VLOOKUP(C25,Schools!A:B,2,0)</f>
        <v>Barnfield School</v>
      </c>
      <c r="E25" t="str">
        <f>VLOOKUP(C25,Schools!$A:$Z,3,0)</f>
        <v>M</v>
      </c>
      <c r="F25" s="72">
        <v>2258874.7740903422</v>
      </c>
      <c r="G25" s="70" t="s">
        <v>4667</v>
      </c>
      <c r="H25" s="70"/>
      <c r="I25" t="str">
        <f t="shared" si="7"/>
        <v>10162/543965</v>
      </c>
      <c r="J25">
        <f>VLOOKUP(C25,Schools!$A:$Z,9,0)</f>
        <v>400005</v>
      </c>
      <c r="K25" s="70" t="s">
        <v>332</v>
      </c>
      <c r="L25" s="70" t="s">
        <v>315</v>
      </c>
      <c r="M25" s="70" t="s">
        <v>1072</v>
      </c>
      <c r="N25" t="str">
        <f>VLOOKUP(C25,Schools!A:D,4,0)</f>
        <v>Primary</v>
      </c>
      <c r="O25">
        <f t="shared" si="4"/>
        <v>10162</v>
      </c>
      <c r="P25">
        <f t="shared" si="8"/>
        <v>543965</v>
      </c>
      <c r="Q25" s="73">
        <f t="shared" si="9"/>
        <v>347519.19601389882</v>
      </c>
      <c r="R25" s="73">
        <f t="shared" si="10"/>
        <v>173759.59800694941</v>
      </c>
      <c r="S25" s="73">
        <f t="shared" ref="S25:AB25" si="21">R25</f>
        <v>173759.59800694941</v>
      </c>
      <c r="T25" s="73">
        <f t="shared" si="21"/>
        <v>173759.59800694941</v>
      </c>
      <c r="U25" s="73">
        <f t="shared" si="21"/>
        <v>173759.59800694941</v>
      </c>
      <c r="V25" s="73">
        <f t="shared" si="21"/>
        <v>173759.59800694941</v>
      </c>
      <c r="W25" s="73">
        <f t="shared" si="21"/>
        <v>173759.59800694941</v>
      </c>
      <c r="X25" s="73">
        <f t="shared" si="21"/>
        <v>173759.59800694941</v>
      </c>
      <c r="Y25" s="73">
        <f t="shared" si="21"/>
        <v>173759.59800694941</v>
      </c>
      <c r="Z25" s="73">
        <f t="shared" si="21"/>
        <v>173759.59800694941</v>
      </c>
      <c r="AA25" s="73">
        <f t="shared" si="21"/>
        <v>173759.59800694941</v>
      </c>
      <c r="AB25" s="73">
        <f t="shared" si="21"/>
        <v>173759.59800694941</v>
      </c>
      <c r="AC25" s="73">
        <f t="shared" si="12"/>
        <v>2258874.7740903418</v>
      </c>
      <c r="AD25" s="47">
        <f t="shared" si="13"/>
        <v>0</v>
      </c>
      <c r="AG25" s="74">
        <f t="shared" si="14"/>
        <v>695038.39202779764</v>
      </c>
      <c r="AH25" s="74">
        <f t="shared" si="15"/>
        <v>1216317.186048646</v>
      </c>
      <c r="AI25" s="74">
        <f t="shared" si="16"/>
        <v>1737595.9800694939</v>
      </c>
      <c r="AJ25" s="74">
        <f t="shared" si="17"/>
        <v>2258874.7740903418</v>
      </c>
      <c r="AK25" s="6"/>
      <c r="AL25" s="6"/>
      <c r="AM25" s="6"/>
      <c r="AN25" s="6"/>
      <c r="AS25"/>
      <c r="AU25" s="48"/>
      <c r="AV25" s="74"/>
      <c r="AW25"/>
      <c r="AX25"/>
      <c r="AY25" s="3"/>
      <c r="AZ25" s="47"/>
      <c r="BA25" s="47"/>
      <c r="BB25" s="47"/>
      <c r="BC25" s="47"/>
      <c r="BD25" s="48"/>
      <c r="BE25" s="47"/>
      <c r="BF25" s="6"/>
      <c r="BG25" s="47"/>
      <c r="BH25" s="1"/>
      <c r="BI25" s="47"/>
      <c r="BJ25" s="1"/>
      <c r="BK25" s="1"/>
      <c r="BL25" s="1"/>
    </row>
    <row r="26" spans="1:64" x14ac:dyDescent="0.25">
      <c r="A26" t="str">
        <f t="shared" si="6"/>
        <v>APT</v>
      </c>
      <c r="C26" s="70">
        <f>Schools!A22</f>
        <v>3022079</v>
      </c>
      <c r="D26" t="str">
        <f>VLOOKUP(C26,Schools!A:B,2,0)</f>
        <v>Beis Yaakov</v>
      </c>
      <c r="E26" t="str">
        <f>VLOOKUP(C26,Schools!$A:$Z,3,0)</f>
        <v>M</v>
      </c>
      <c r="F26" s="72">
        <v>1821162.3348387098</v>
      </c>
      <c r="G26" s="70" t="s">
        <v>4667</v>
      </c>
      <c r="H26" s="70"/>
      <c r="I26" t="str">
        <f t="shared" si="7"/>
        <v>10162/543965</v>
      </c>
      <c r="J26">
        <f>VLOOKUP(C26,Schools!$A:$Z,9,0)</f>
        <v>400070</v>
      </c>
      <c r="K26" s="70" t="s">
        <v>332</v>
      </c>
      <c r="L26" s="70" t="s">
        <v>315</v>
      </c>
      <c r="M26" s="70" t="s">
        <v>1072</v>
      </c>
      <c r="N26" t="str">
        <f>VLOOKUP(C26,Schools!A:D,4,0)</f>
        <v>Primary</v>
      </c>
      <c r="O26">
        <f t="shared" si="4"/>
        <v>10162</v>
      </c>
      <c r="P26">
        <f t="shared" si="8"/>
        <v>543965</v>
      </c>
      <c r="Q26" s="73">
        <f t="shared" si="9"/>
        <v>280178.82074441691</v>
      </c>
      <c r="R26" s="73">
        <f t="shared" si="10"/>
        <v>140089.41037220845</v>
      </c>
      <c r="S26" s="73">
        <f t="shared" ref="S26:AB26" si="22">R26</f>
        <v>140089.41037220845</v>
      </c>
      <c r="T26" s="73">
        <f t="shared" si="22"/>
        <v>140089.41037220845</v>
      </c>
      <c r="U26" s="73">
        <f t="shared" si="22"/>
        <v>140089.41037220845</v>
      </c>
      <c r="V26" s="73">
        <f t="shared" si="22"/>
        <v>140089.41037220845</v>
      </c>
      <c r="W26" s="73">
        <f t="shared" si="22"/>
        <v>140089.41037220845</v>
      </c>
      <c r="X26" s="73">
        <f t="shared" si="22"/>
        <v>140089.41037220845</v>
      </c>
      <c r="Y26" s="73">
        <f t="shared" si="22"/>
        <v>140089.41037220845</v>
      </c>
      <c r="Z26" s="73">
        <f t="shared" si="22"/>
        <v>140089.41037220845</v>
      </c>
      <c r="AA26" s="73">
        <f t="shared" si="22"/>
        <v>140089.41037220845</v>
      </c>
      <c r="AB26" s="73">
        <f t="shared" si="22"/>
        <v>140089.41037220845</v>
      </c>
      <c r="AC26" s="73">
        <f t="shared" si="12"/>
        <v>1821162.3348387093</v>
      </c>
      <c r="AD26" s="47">
        <f t="shared" si="13"/>
        <v>0</v>
      </c>
      <c r="AG26" s="74">
        <f t="shared" si="14"/>
        <v>560357.64148883382</v>
      </c>
      <c r="AH26" s="74">
        <f t="shared" si="15"/>
        <v>980625.87260545918</v>
      </c>
      <c r="AI26" s="74">
        <f t="shared" si="16"/>
        <v>1400894.1037220843</v>
      </c>
      <c r="AJ26" s="74">
        <f t="shared" si="17"/>
        <v>1821162.3348387093</v>
      </c>
      <c r="AK26" s="6"/>
      <c r="AL26" s="6"/>
      <c r="AM26" s="6"/>
      <c r="AN26" s="6"/>
      <c r="AS26"/>
      <c r="AU26" s="48"/>
      <c r="AV26" s="74"/>
      <c r="AW26"/>
      <c r="AX26"/>
      <c r="AY26" s="3"/>
      <c r="AZ26" s="47"/>
      <c r="BA26" s="47"/>
      <c r="BB26" s="47"/>
      <c r="BC26" s="47"/>
      <c r="BD26" s="48"/>
      <c r="BE26" s="47"/>
      <c r="BF26" s="6"/>
      <c r="BG26" s="47"/>
      <c r="BH26" s="1"/>
      <c r="BI26" s="47"/>
      <c r="BJ26" s="1"/>
      <c r="BK26" s="1"/>
      <c r="BL26" s="1"/>
    </row>
    <row r="27" spans="1:64" x14ac:dyDescent="0.25">
      <c r="A27" t="str">
        <f t="shared" si="6"/>
        <v>APT</v>
      </c>
      <c r="C27" s="70">
        <f>Schools!A23</f>
        <v>3023524</v>
      </c>
      <c r="D27" t="str">
        <f>VLOOKUP(C27,Schools!A:B,2,0)</f>
        <v>Beit Shvidler Primary School</v>
      </c>
      <c r="E27" t="str">
        <f>VLOOKUP(C27,Schools!$A:$Z,3,0)</f>
        <v>M</v>
      </c>
      <c r="F27" s="72">
        <v>932252.38665474381</v>
      </c>
      <c r="G27" s="70" t="s">
        <v>4667</v>
      </c>
      <c r="H27" s="70"/>
      <c r="I27" t="str">
        <f t="shared" si="7"/>
        <v>10162/543965</v>
      </c>
      <c r="J27">
        <f>VLOOKUP(C27,Schools!$A:$Z,9,0)</f>
        <v>400150</v>
      </c>
      <c r="K27" s="70" t="s">
        <v>332</v>
      </c>
      <c r="L27" s="70" t="s">
        <v>315</v>
      </c>
      <c r="M27" s="70" t="s">
        <v>1072</v>
      </c>
      <c r="N27" t="str">
        <f>VLOOKUP(C27,Schools!A:D,4,0)</f>
        <v>Primary</v>
      </c>
      <c r="O27">
        <f t="shared" si="4"/>
        <v>10162</v>
      </c>
      <c r="P27">
        <f t="shared" si="8"/>
        <v>543965</v>
      </c>
      <c r="Q27" s="73">
        <f t="shared" si="9"/>
        <v>143423.44410072983</v>
      </c>
      <c r="R27" s="73">
        <f t="shared" si="10"/>
        <v>71711.722050364915</v>
      </c>
      <c r="S27" s="73">
        <f t="shared" ref="S27:AB27" si="23">R27</f>
        <v>71711.722050364915</v>
      </c>
      <c r="T27" s="73">
        <f t="shared" si="23"/>
        <v>71711.722050364915</v>
      </c>
      <c r="U27" s="73">
        <f t="shared" si="23"/>
        <v>71711.722050364915</v>
      </c>
      <c r="V27" s="73">
        <f t="shared" si="23"/>
        <v>71711.722050364915</v>
      </c>
      <c r="W27" s="73">
        <f t="shared" si="23"/>
        <v>71711.722050364915</v>
      </c>
      <c r="X27" s="73">
        <f t="shared" si="23"/>
        <v>71711.722050364915</v>
      </c>
      <c r="Y27" s="73">
        <f t="shared" si="23"/>
        <v>71711.722050364915</v>
      </c>
      <c r="Z27" s="73">
        <f t="shared" si="23"/>
        <v>71711.722050364915</v>
      </c>
      <c r="AA27" s="73">
        <f t="shared" si="23"/>
        <v>71711.722050364915</v>
      </c>
      <c r="AB27" s="73">
        <f t="shared" si="23"/>
        <v>71711.722050364915</v>
      </c>
      <c r="AC27" s="73">
        <f t="shared" si="12"/>
        <v>932252.38665474416</v>
      </c>
      <c r="AD27" s="47">
        <f t="shared" si="13"/>
        <v>0</v>
      </c>
      <c r="AG27" s="74">
        <f t="shared" si="14"/>
        <v>286846.88820145966</v>
      </c>
      <c r="AH27" s="74">
        <f t="shared" si="15"/>
        <v>501982.05435255449</v>
      </c>
      <c r="AI27" s="74">
        <f t="shared" si="16"/>
        <v>717117.22050364933</v>
      </c>
      <c r="AJ27" s="74">
        <f t="shared" si="17"/>
        <v>932252.38665474416</v>
      </c>
      <c r="AK27" s="6"/>
      <c r="AL27" s="6"/>
      <c r="AM27" s="6"/>
      <c r="AN27" s="6"/>
      <c r="AS27"/>
      <c r="AU27" s="48"/>
      <c r="AV27" s="74"/>
      <c r="AW27"/>
      <c r="AX27"/>
      <c r="AY27" s="3"/>
      <c r="AZ27" s="47"/>
      <c r="BA27" s="47"/>
      <c r="BB27" s="47"/>
      <c r="BC27" s="47"/>
      <c r="BD27" s="48"/>
      <c r="BE27" s="47"/>
      <c r="BF27" s="6"/>
      <c r="BG27" s="47"/>
      <c r="BH27" s="1"/>
      <c r="BI27" s="47"/>
      <c r="BJ27" s="1"/>
      <c r="BK27" s="1"/>
      <c r="BL27" s="1"/>
    </row>
    <row r="28" spans="1:64" x14ac:dyDescent="0.25">
      <c r="A28" t="str">
        <f t="shared" si="6"/>
        <v>APT</v>
      </c>
      <c r="C28" s="70">
        <f>Schools!A24</f>
        <v>3022003</v>
      </c>
      <c r="D28" t="str">
        <f>VLOOKUP(C28,Schools!A:B,2,0)</f>
        <v>Bell Lane Primary School</v>
      </c>
      <c r="E28" t="str">
        <f>VLOOKUP(C28,Schools!$A:$Z,3,0)</f>
        <v>M</v>
      </c>
      <c r="F28" s="72">
        <v>1886208.6276342685</v>
      </c>
      <c r="G28" s="70" t="s">
        <v>4667</v>
      </c>
      <c r="H28" s="70"/>
      <c r="I28" t="str">
        <f t="shared" si="7"/>
        <v>10162/543965</v>
      </c>
      <c r="J28">
        <f>VLOOKUP(C28,Schools!$A:$Z,9,0)</f>
        <v>400051</v>
      </c>
      <c r="K28" s="70" t="s">
        <v>332</v>
      </c>
      <c r="L28" s="70" t="s">
        <v>315</v>
      </c>
      <c r="M28" s="70" t="s">
        <v>1072</v>
      </c>
      <c r="N28" t="str">
        <f>VLOOKUP(C28,Schools!A:D,4,0)</f>
        <v>Primary</v>
      </c>
      <c r="O28">
        <f t="shared" si="4"/>
        <v>10162</v>
      </c>
      <c r="P28">
        <f t="shared" si="8"/>
        <v>543965</v>
      </c>
      <c r="Q28" s="73">
        <f t="shared" si="9"/>
        <v>290185.94271296437</v>
      </c>
      <c r="R28" s="73">
        <f t="shared" si="10"/>
        <v>145092.97135648219</v>
      </c>
      <c r="S28" s="73">
        <f t="shared" ref="S28:AB28" si="24">R28</f>
        <v>145092.97135648219</v>
      </c>
      <c r="T28" s="73">
        <f t="shared" si="24"/>
        <v>145092.97135648219</v>
      </c>
      <c r="U28" s="73">
        <f t="shared" si="24"/>
        <v>145092.97135648219</v>
      </c>
      <c r="V28" s="73">
        <f t="shared" si="24"/>
        <v>145092.97135648219</v>
      </c>
      <c r="W28" s="73">
        <f t="shared" si="24"/>
        <v>145092.97135648219</v>
      </c>
      <c r="X28" s="73">
        <f t="shared" si="24"/>
        <v>145092.97135648219</v>
      </c>
      <c r="Y28" s="73">
        <f t="shared" si="24"/>
        <v>145092.97135648219</v>
      </c>
      <c r="Z28" s="73">
        <f t="shared" si="24"/>
        <v>145092.97135648219</v>
      </c>
      <c r="AA28" s="73">
        <f t="shared" si="24"/>
        <v>145092.97135648219</v>
      </c>
      <c r="AB28" s="73">
        <f t="shared" si="24"/>
        <v>145092.97135648219</v>
      </c>
      <c r="AC28" s="73">
        <f t="shared" si="12"/>
        <v>1886208.627634269</v>
      </c>
      <c r="AD28" s="47">
        <f t="shared" si="13"/>
        <v>0</v>
      </c>
      <c r="AG28" s="74">
        <f t="shared" si="14"/>
        <v>580371.88542592875</v>
      </c>
      <c r="AH28" s="74">
        <f t="shared" si="15"/>
        <v>1015650.7994953755</v>
      </c>
      <c r="AI28" s="74">
        <f t="shared" si="16"/>
        <v>1450929.7135648222</v>
      </c>
      <c r="AJ28" s="74">
        <f t="shared" si="17"/>
        <v>1886208.627634269</v>
      </c>
      <c r="AK28" s="6"/>
      <c r="AL28" s="6"/>
      <c r="AM28" s="6"/>
      <c r="AN28" s="6"/>
      <c r="AS28"/>
      <c r="AU28" s="48"/>
      <c r="AV28" s="74"/>
      <c r="AW28"/>
      <c r="AX28"/>
      <c r="AY28" s="3"/>
      <c r="AZ28" s="47"/>
      <c r="BA28" s="47"/>
      <c r="BB28" s="47"/>
      <c r="BC28" s="47"/>
      <c r="BD28" s="48"/>
      <c r="BE28" s="47"/>
      <c r="BF28" s="6"/>
      <c r="BG28" s="47"/>
      <c r="BH28" s="1"/>
      <c r="BI28" s="47"/>
      <c r="BJ28" s="1"/>
      <c r="BK28" s="1"/>
      <c r="BL28" s="1"/>
    </row>
    <row r="29" spans="1:64" x14ac:dyDescent="0.25">
      <c r="A29" t="str">
        <f t="shared" si="6"/>
        <v>APT</v>
      </c>
      <c r="C29" s="70">
        <f>Schools!A25</f>
        <v>3023511</v>
      </c>
      <c r="D29" t="str">
        <f>VLOOKUP(C29,Schools!A:B,2,0)</f>
        <v>Blessed Dominic School</v>
      </c>
      <c r="E29" t="str">
        <f>VLOOKUP(C29,Schools!$A:$Z,3,0)</f>
        <v>M</v>
      </c>
      <c r="F29" s="72">
        <v>2135259.0165761183</v>
      </c>
      <c r="G29" s="70" t="s">
        <v>4667</v>
      </c>
      <c r="H29" s="70"/>
      <c r="I29" t="str">
        <f t="shared" si="7"/>
        <v>10162/543965</v>
      </c>
      <c r="J29">
        <f>VLOOKUP(C29,Schools!$A:$Z,9,0)</f>
        <v>400024</v>
      </c>
      <c r="K29" s="70" t="s">
        <v>332</v>
      </c>
      <c r="L29" s="70" t="s">
        <v>315</v>
      </c>
      <c r="M29" s="70" t="s">
        <v>1072</v>
      </c>
      <c r="N29" t="str">
        <f>VLOOKUP(C29,Schools!A:D,4,0)</f>
        <v>Primary</v>
      </c>
      <c r="O29">
        <f t="shared" si="4"/>
        <v>10162</v>
      </c>
      <c r="P29">
        <f t="shared" si="8"/>
        <v>543965</v>
      </c>
      <c r="Q29" s="73">
        <f t="shared" si="9"/>
        <v>328501.38716555666</v>
      </c>
      <c r="R29" s="73">
        <f t="shared" si="10"/>
        <v>164250.69358277833</v>
      </c>
      <c r="S29" s="73">
        <f t="shared" ref="S29:AB29" si="25">R29</f>
        <v>164250.69358277833</v>
      </c>
      <c r="T29" s="73">
        <f t="shared" si="25"/>
        <v>164250.69358277833</v>
      </c>
      <c r="U29" s="73">
        <f t="shared" si="25"/>
        <v>164250.69358277833</v>
      </c>
      <c r="V29" s="73">
        <f t="shared" si="25"/>
        <v>164250.69358277833</v>
      </c>
      <c r="W29" s="73">
        <f t="shared" si="25"/>
        <v>164250.69358277833</v>
      </c>
      <c r="X29" s="73">
        <f t="shared" si="25"/>
        <v>164250.69358277833</v>
      </c>
      <c r="Y29" s="73">
        <f t="shared" si="25"/>
        <v>164250.69358277833</v>
      </c>
      <c r="Z29" s="73">
        <f t="shared" si="25"/>
        <v>164250.69358277833</v>
      </c>
      <c r="AA29" s="73">
        <f t="shared" si="25"/>
        <v>164250.69358277833</v>
      </c>
      <c r="AB29" s="73">
        <f t="shared" si="25"/>
        <v>164250.69358277833</v>
      </c>
      <c r="AC29" s="73">
        <f t="shared" si="12"/>
        <v>2135259.0165761183</v>
      </c>
      <c r="AD29" s="47">
        <f t="shared" si="13"/>
        <v>0</v>
      </c>
      <c r="AG29" s="74">
        <f t="shared" si="14"/>
        <v>657002.77433111332</v>
      </c>
      <c r="AH29" s="74">
        <f t="shared" si="15"/>
        <v>1149754.8550794483</v>
      </c>
      <c r="AI29" s="74">
        <f t="shared" si="16"/>
        <v>1642506.9358277833</v>
      </c>
      <c r="AJ29" s="74">
        <f t="shared" si="17"/>
        <v>2135259.0165761183</v>
      </c>
      <c r="AK29" s="6"/>
      <c r="AL29" s="6"/>
      <c r="AM29" s="6"/>
      <c r="AN29" s="6"/>
      <c r="AS29"/>
      <c r="AU29" s="48"/>
      <c r="AV29" s="74"/>
      <c r="AW29"/>
      <c r="AX29"/>
      <c r="AY29" s="3"/>
      <c r="AZ29" s="47"/>
      <c r="BA29" s="47"/>
      <c r="BB29" s="47"/>
      <c r="BC29" s="47"/>
      <c r="BD29" s="48"/>
      <c r="BE29" s="47"/>
      <c r="BF29" s="6"/>
      <c r="BG29" s="47"/>
      <c r="BH29" s="1"/>
      <c r="BI29" s="47"/>
      <c r="BJ29" s="1"/>
      <c r="BK29" s="1"/>
      <c r="BL29" s="1"/>
    </row>
    <row r="30" spans="1:64" x14ac:dyDescent="0.25">
      <c r="A30" t="str">
        <f t="shared" si="6"/>
        <v>APT</v>
      </c>
      <c r="C30" s="70">
        <f>Schools!A27</f>
        <v>3022008</v>
      </c>
      <c r="D30" t="str">
        <f>VLOOKUP(C30,Schools!A:B,2,0)</f>
        <v>Brookland Infant  &amp; Nursery School</v>
      </c>
      <c r="E30" t="str">
        <f>VLOOKUP(C30,Schools!$A:$Z,3,0)</f>
        <v>M</v>
      </c>
      <c r="F30" s="72">
        <v>1346736.2899798034</v>
      </c>
      <c r="G30" s="70" t="s">
        <v>4667</v>
      </c>
      <c r="H30" s="70"/>
      <c r="I30" t="str">
        <f t="shared" si="7"/>
        <v>10162/543965</v>
      </c>
      <c r="J30">
        <f>VLOOKUP(C30,Schools!$A:$Z,9,0)</f>
        <v>400057</v>
      </c>
      <c r="K30" s="70" t="s">
        <v>332</v>
      </c>
      <c r="L30" s="70" t="s">
        <v>315</v>
      </c>
      <c r="M30" s="70" t="s">
        <v>1072</v>
      </c>
      <c r="N30" t="str">
        <f>VLOOKUP(C30,Schools!A:D,4,0)</f>
        <v>Primary</v>
      </c>
      <c r="O30">
        <f t="shared" si="4"/>
        <v>10162</v>
      </c>
      <c r="P30">
        <f t="shared" si="8"/>
        <v>543965</v>
      </c>
      <c r="Q30" s="73">
        <f t="shared" si="9"/>
        <v>207190.19845843129</v>
      </c>
      <c r="R30" s="73">
        <f t="shared" si="10"/>
        <v>103595.09922921564</v>
      </c>
      <c r="S30" s="73">
        <f t="shared" ref="S30:AB30" si="26">R30</f>
        <v>103595.09922921564</v>
      </c>
      <c r="T30" s="73">
        <f t="shared" si="26"/>
        <v>103595.09922921564</v>
      </c>
      <c r="U30" s="73">
        <f t="shared" si="26"/>
        <v>103595.09922921564</v>
      </c>
      <c r="V30" s="73">
        <f t="shared" si="26"/>
        <v>103595.09922921564</v>
      </c>
      <c r="W30" s="73">
        <f t="shared" si="26"/>
        <v>103595.09922921564</v>
      </c>
      <c r="X30" s="73">
        <f t="shared" si="26"/>
        <v>103595.09922921564</v>
      </c>
      <c r="Y30" s="73">
        <f t="shared" si="26"/>
        <v>103595.09922921564</v>
      </c>
      <c r="Z30" s="73">
        <f t="shared" si="26"/>
        <v>103595.09922921564</v>
      </c>
      <c r="AA30" s="73">
        <f t="shared" si="26"/>
        <v>103595.09922921564</v>
      </c>
      <c r="AB30" s="73">
        <f t="shared" si="26"/>
        <v>103595.09922921564</v>
      </c>
      <c r="AC30" s="73">
        <f t="shared" si="12"/>
        <v>1346736.2899798034</v>
      </c>
      <c r="AD30" s="47">
        <f t="shared" si="13"/>
        <v>0</v>
      </c>
      <c r="AG30" s="74">
        <f t="shared" si="14"/>
        <v>414380.39691686258</v>
      </c>
      <c r="AH30" s="74">
        <f t="shared" si="15"/>
        <v>725165.69460450951</v>
      </c>
      <c r="AI30" s="74">
        <f t="shared" si="16"/>
        <v>1035950.9922921564</v>
      </c>
      <c r="AJ30" s="74">
        <f t="shared" si="17"/>
        <v>1346736.2899798034</v>
      </c>
      <c r="AK30" s="6"/>
      <c r="AL30" s="6"/>
      <c r="AM30" s="6"/>
      <c r="AN30" s="6"/>
      <c r="AS30"/>
      <c r="AU30" s="48"/>
      <c r="AV30" s="74"/>
      <c r="AW30"/>
      <c r="AX30"/>
      <c r="AY30" s="3"/>
      <c r="AZ30" s="47"/>
      <c r="BA30" s="47"/>
      <c r="BB30" s="47"/>
      <c r="BC30" s="47"/>
      <c r="BD30" s="48"/>
      <c r="BE30" s="47"/>
      <c r="BF30" s="6"/>
      <c r="BG30" s="47"/>
      <c r="BH30" s="1"/>
      <c r="BI30" s="47"/>
      <c r="BJ30" s="1"/>
      <c r="BK30" s="1"/>
      <c r="BL30" s="1"/>
    </row>
    <row r="31" spans="1:64" x14ac:dyDescent="0.25">
      <c r="A31" t="str">
        <f t="shared" si="6"/>
        <v>APT</v>
      </c>
      <c r="C31" s="70">
        <f>Schools!A28</f>
        <v>3022007</v>
      </c>
      <c r="D31" t="str">
        <f>VLOOKUP(C31,Schools!A:B,2,0)</f>
        <v>Brookland Junior School</v>
      </c>
      <c r="E31" t="str">
        <f>VLOOKUP(C31,Schools!$A:$Z,3,0)</f>
        <v>M</v>
      </c>
      <c r="F31" s="72">
        <v>1656760.6655220126</v>
      </c>
      <c r="G31" s="70" t="s">
        <v>4667</v>
      </c>
      <c r="H31" s="70"/>
      <c r="I31" t="str">
        <f t="shared" si="7"/>
        <v>10162/543965</v>
      </c>
      <c r="J31">
        <f>VLOOKUP(C31,Schools!$A:$Z,9,0)</f>
        <v>400040</v>
      </c>
      <c r="K31" s="70" t="s">
        <v>332</v>
      </c>
      <c r="L31" s="70" t="s">
        <v>315</v>
      </c>
      <c r="M31" s="70" t="s">
        <v>1072</v>
      </c>
      <c r="N31" t="str">
        <f>VLOOKUP(C31,Schools!A:D,4,0)</f>
        <v>Primary</v>
      </c>
      <c r="O31">
        <f t="shared" si="4"/>
        <v>10162</v>
      </c>
      <c r="P31">
        <f t="shared" si="8"/>
        <v>543965</v>
      </c>
      <c r="Q31" s="73">
        <f t="shared" si="9"/>
        <v>254886.25623415579</v>
      </c>
      <c r="R31" s="73">
        <f t="shared" si="10"/>
        <v>127443.1281170779</v>
      </c>
      <c r="S31" s="73">
        <f t="shared" ref="S31:AB31" si="27">R31</f>
        <v>127443.1281170779</v>
      </c>
      <c r="T31" s="73">
        <f t="shared" si="27"/>
        <v>127443.1281170779</v>
      </c>
      <c r="U31" s="73">
        <f t="shared" si="27"/>
        <v>127443.1281170779</v>
      </c>
      <c r="V31" s="73">
        <f t="shared" si="27"/>
        <v>127443.1281170779</v>
      </c>
      <c r="W31" s="73">
        <f t="shared" si="27"/>
        <v>127443.1281170779</v>
      </c>
      <c r="X31" s="73">
        <f t="shared" si="27"/>
        <v>127443.1281170779</v>
      </c>
      <c r="Y31" s="73">
        <f t="shared" si="27"/>
        <v>127443.1281170779</v>
      </c>
      <c r="Z31" s="73">
        <f t="shared" si="27"/>
        <v>127443.1281170779</v>
      </c>
      <c r="AA31" s="73">
        <f t="shared" si="27"/>
        <v>127443.1281170779</v>
      </c>
      <c r="AB31" s="73">
        <f t="shared" si="27"/>
        <v>127443.1281170779</v>
      </c>
      <c r="AC31" s="73">
        <f t="shared" si="12"/>
        <v>1656760.6655220129</v>
      </c>
      <c r="AD31" s="47">
        <f t="shared" si="13"/>
        <v>0</v>
      </c>
      <c r="AG31" s="74">
        <f t="shared" si="14"/>
        <v>509772.51246831159</v>
      </c>
      <c r="AH31" s="74">
        <f t="shared" si="15"/>
        <v>892101.89681954519</v>
      </c>
      <c r="AI31" s="74">
        <f t="shared" si="16"/>
        <v>1274431.2811707789</v>
      </c>
      <c r="AJ31" s="74">
        <f t="shared" si="17"/>
        <v>1656760.6655220129</v>
      </c>
      <c r="AK31" s="6"/>
      <c r="AL31" s="6"/>
      <c r="AM31" s="6"/>
      <c r="AN31" s="6"/>
      <c r="AS31"/>
      <c r="AU31" s="48"/>
      <c r="AV31" s="74"/>
      <c r="AW31"/>
      <c r="AX31"/>
      <c r="AY31" s="3"/>
      <c r="AZ31" s="47"/>
      <c r="BA31" s="47"/>
      <c r="BB31" s="47"/>
      <c r="BC31" s="47"/>
      <c r="BD31" s="48"/>
      <c r="BE31" s="47"/>
      <c r="BF31" s="6"/>
      <c r="BG31" s="47"/>
      <c r="BH31" s="1"/>
      <c r="BI31" s="47"/>
      <c r="BJ31" s="1"/>
      <c r="BK31" s="1"/>
      <c r="BL31" s="1"/>
    </row>
    <row r="32" spans="1:64" x14ac:dyDescent="0.25">
      <c r="A32" t="str">
        <f t="shared" si="6"/>
        <v>APT</v>
      </c>
      <c r="C32" s="70">
        <f>Schools!A29</f>
        <v>3022009</v>
      </c>
      <c r="D32" t="str">
        <f>VLOOKUP(C32,Schools!A:B,2,0)</f>
        <v>Brunswick Park Primary &amp; Nursery School</v>
      </c>
      <c r="E32" t="str">
        <f>VLOOKUP(C32,Schools!$A:$Z,3,0)</f>
        <v>M</v>
      </c>
      <c r="F32" s="72">
        <v>2110725.4665718284</v>
      </c>
      <c r="G32" s="70" t="s">
        <v>4667</v>
      </c>
      <c r="H32" s="70"/>
      <c r="I32" t="str">
        <f t="shared" si="7"/>
        <v>10162/543965</v>
      </c>
      <c r="J32">
        <f>VLOOKUP(C32,Schools!$A:$Z,9,0)</f>
        <v>400061</v>
      </c>
      <c r="K32" s="70" t="s">
        <v>332</v>
      </c>
      <c r="L32" s="70" t="s">
        <v>315</v>
      </c>
      <c r="M32" s="70" t="s">
        <v>1072</v>
      </c>
      <c r="N32" t="str">
        <f>VLOOKUP(C32,Schools!A:D,4,0)</f>
        <v>Primary</v>
      </c>
      <c r="O32">
        <f t="shared" si="4"/>
        <v>10162</v>
      </c>
      <c r="P32">
        <f t="shared" si="8"/>
        <v>543965</v>
      </c>
      <c r="Q32" s="73">
        <f t="shared" si="9"/>
        <v>324726.99485720438</v>
      </c>
      <c r="R32" s="73">
        <f t="shared" si="10"/>
        <v>162363.49742860219</v>
      </c>
      <c r="S32" s="73">
        <f t="shared" ref="S32:AB32" si="28">R32</f>
        <v>162363.49742860219</v>
      </c>
      <c r="T32" s="73">
        <f t="shared" si="28"/>
        <v>162363.49742860219</v>
      </c>
      <c r="U32" s="73">
        <f t="shared" si="28"/>
        <v>162363.49742860219</v>
      </c>
      <c r="V32" s="73">
        <f t="shared" si="28"/>
        <v>162363.49742860219</v>
      </c>
      <c r="W32" s="73">
        <f t="shared" si="28"/>
        <v>162363.49742860219</v>
      </c>
      <c r="X32" s="73">
        <f t="shared" si="28"/>
        <v>162363.49742860219</v>
      </c>
      <c r="Y32" s="73">
        <f t="shared" si="28"/>
        <v>162363.49742860219</v>
      </c>
      <c r="Z32" s="73">
        <f t="shared" si="28"/>
        <v>162363.49742860219</v>
      </c>
      <c r="AA32" s="73">
        <f t="shared" si="28"/>
        <v>162363.49742860219</v>
      </c>
      <c r="AB32" s="73">
        <f t="shared" si="28"/>
        <v>162363.49742860219</v>
      </c>
      <c r="AC32" s="73">
        <f t="shared" si="12"/>
        <v>2110725.4665718279</v>
      </c>
      <c r="AD32" s="47">
        <f t="shared" si="13"/>
        <v>0</v>
      </c>
      <c r="AG32" s="74">
        <f t="shared" si="14"/>
        <v>649453.98971440876</v>
      </c>
      <c r="AH32" s="74">
        <f t="shared" si="15"/>
        <v>1136544.4820002154</v>
      </c>
      <c r="AI32" s="74">
        <f t="shared" si="16"/>
        <v>1623634.9742860217</v>
      </c>
      <c r="AJ32" s="74">
        <f t="shared" si="17"/>
        <v>2110725.4665718279</v>
      </c>
      <c r="AK32" s="6"/>
      <c r="AL32" s="6"/>
      <c r="AM32" s="6"/>
      <c r="AN32" s="6"/>
      <c r="AS32"/>
      <c r="AU32" s="48"/>
      <c r="AV32" s="74"/>
      <c r="AW32"/>
      <c r="AX32"/>
      <c r="AY32" s="3"/>
      <c r="AZ32" s="47"/>
      <c r="BA32" s="47"/>
      <c r="BB32" s="47"/>
      <c r="BC32" s="47"/>
      <c r="BD32" s="48"/>
      <c r="BE32" s="47"/>
      <c r="BF32" s="6"/>
      <c r="BG32" s="47"/>
      <c r="BH32" s="1"/>
      <c r="BI32" s="47"/>
      <c r="BJ32" s="1"/>
      <c r="BK32" s="1"/>
      <c r="BL32" s="1"/>
    </row>
    <row r="33" spans="1:64" x14ac:dyDescent="0.25">
      <c r="A33" t="str">
        <f t="shared" si="6"/>
        <v>APT</v>
      </c>
      <c r="C33" s="70">
        <f>Schools!A30</f>
        <v>3022067</v>
      </c>
      <c r="D33" t="str">
        <f>VLOOKUP(C33,Schools!A:B,2,0)</f>
        <v>Chalgrove Primary School</v>
      </c>
      <c r="E33" t="str">
        <f>VLOOKUP(C33,Schools!$A:$Z,3,0)</f>
        <v>M</v>
      </c>
      <c r="F33" s="72">
        <v>1180646.6102063183</v>
      </c>
      <c r="G33" s="70" t="s">
        <v>4667</v>
      </c>
      <c r="H33" s="70"/>
      <c r="I33" t="str">
        <f t="shared" si="7"/>
        <v>10162/543965</v>
      </c>
      <c r="J33">
        <f>VLOOKUP(C33,Schools!$A:$Z,9,0)</f>
        <v>400065</v>
      </c>
      <c r="K33" s="70" t="s">
        <v>332</v>
      </c>
      <c r="L33" s="70" t="s">
        <v>315</v>
      </c>
      <c r="M33" s="70" t="s">
        <v>1072</v>
      </c>
      <c r="N33" t="str">
        <f>VLOOKUP(C33,Schools!A:D,4,0)</f>
        <v>Primary</v>
      </c>
      <c r="O33">
        <f t="shared" si="4"/>
        <v>10162</v>
      </c>
      <c r="P33">
        <f t="shared" si="8"/>
        <v>543965</v>
      </c>
      <c r="Q33" s="73">
        <f t="shared" si="9"/>
        <v>181637.94003174128</v>
      </c>
      <c r="R33" s="73">
        <f t="shared" si="10"/>
        <v>90818.97001587064</v>
      </c>
      <c r="S33" s="73">
        <f t="shared" ref="S33:AB33" si="29">R33</f>
        <v>90818.97001587064</v>
      </c>
      <c r="T33" s="73">
        <f t="shared" si="29"/>
        <v>90818.97001587064</v>
      </c>
      <c r="U33" s="73">
        <f t="shared" si="29"/>
        <v>90818.97001587064</v>
      </c>
      <c r="V33" s="73">
        <f t="shared" si="29"/>
        <v>90818.97001587064</v>
      </c>
      <c r="W33" s="73">
        <f t="shared" si="29"/>
        <v>90818.97001587064</v>
      </c>
      <c r="X33" s="73">
        <f t="shared" si="29"/>
        <v>90818.97001587064</v>
      </c>
      <c r="Y33" s="73">
        <f t="shared" si="29"/>
        <v>90818.97001587064</v>
      </c>
      <c r="Z33" s="73">
        <f t="shared" si="29"/>
        <v>90818.97001587064</v>
      </c>
      <c r="AA33" s="73">
        <f t="shared" si="29"/>
        <v>90818.97001587064</v>
      </c>
      <c r="AB33" s="73">
        <f t="shared" si="29"/>
        <v>90818.97001587064</v>
      </c>
      <c r="AC33" s="73">
        <f t="shared" si="12"/>
        <v>1180646.6102063183</v>
      </c>
      <c r="AD33" s="47">
        <f t="shared" si="13"/>
        <v>0</v>
      </c>
      <c r="AG33" s="74">
        <f t="shared" si="14"/>
        <v>363275.88006348256</v>
      </c>
      <c r="AH33" s="74">
        <f t="shared" si="15"/>
        <v>635732.79011109448</v>
      </c>
      <c r="AI33" s="74">
        <f t="shared" si="16"/>
        <v>908189.7001587064</v>
      </c>
      <c r="AJ33" s="74">
        <f t="shared" si="17"/>
        <v>1180646.6102063183</v>
      </c>
      <c r="AK33" s="6"/>
      <c r="AL33" s="6"/>
      <c r="AM33" s="6"/>
      <c r="AN33" s="6"/>
      <c r="AS33"/>
      <c r="AU33" s="48"/>
      <c r="AV33" s="74"/>
      <c r="AW33"/>
      <c r="AX33"/>
      <c r="AY33" s="3"/>
      <c r="AZ33" s="47"/>
      <c r="BA33" s="47"/>
      <c r="BB33" s="47"/>
      <c r="BC33" s="47"/>
      <c r="BD33" s="48"/>
      <c r="BE33" s="47"/>
      <c r="BF33" s="6"/>
      <c r="BG33" s="47"/>
      <c r="BH33" s="1"/>
      <c r="BI33" s="47"/>
      <c r="BJ33" s="1"/>
      <c r="BK33" s="1"/>
      <c r="BL33" s="1"/>
    </row>
    <row r="34" spans="1:64" x14ac:dyDescent="0.25">
      <c r="A34" t="str">
        <f t="shared" si="6"/>
        <v>APT</v>
      </c>
      <c r="C34" s="70">
        <f>Schools!A32</f>
        <v>3023302</v>
      </c>
      <c r="D34" t="str">
        <f>VLOOKUP(C34,Schools!A:B,2,0)</f>
        <v>Christ Church CE Primary School</v>
      </c>
      <c r="E34" t="str">
        <f>VLOOKUP(C34,Schools!$A:$Z,3,0)</f>
        <v>M</v>
      </c>
      <c r="F34" s="72">
        <v>980037.99038136774</v>
      </c>
      <c r="G34" s="70" t="s">
        <v>4667</v>
      </c>
      <c r="H34" s="70"/>
      <c r="I34" t="str">
        <f t="shared" si="7"/>
        <v>10162/543965</v>
      </c>
      <c r="J34">
        <f>VLOOKUP(C34,Schools!$A:$Z,9,0)</f>
        <v>400039</v>
      </c>
      <c r="K34" s="70" t="s">
        <v>332</v>
      </c>
      <c r="L34" s="70" t="s">
        <v>315</v>
      </c>
      <c r="M34" s="70" t="s">
        <v>1072</v>
      </c>
      <c r="N34" t="str">
        <f>VLOOKUP(C34,Schools!A:D,4,0)</f>
        <v>Primary</v>
      </c>
      <c r="O34">
        <f t="shared" si="4"/>
        <v>10162</v>
      </c>
      <c r="P34">
        <f t="shared" si="8"/>
        <v>543965</v>
      </c>
      <c r="Q34" s="73">
        <f t="shared" si="9"/>
        <v>150775.07544328735</v>
      </c>
      <c r="R34" s="73">
        <f t="shared" si="10"/>
        <v>75387.537721643675</v>
      </c>
      <c r="S34" s="73">
        <f t="shared" ref="S34:AB34" si="30">R34</f>
        <v>75387.537721643675</v>
      </c>
      <c r="T34" s="73">
        <f t="shared" si="30"/>
        <v>75387.537721643675</v>
      </c>
      <c r="U34" s="73">
        <f t="shared" si="30"/>
        <v>75387.537721643675</v>
      </c>
      <c r="V34" s="73">
        <f t="shared" si="30"/>
        <v>75387.537721643675</v>
      </c>
      <c r="W34" s="73">
        <f t="shared" si="30"/>
        <v>75387.537721643675</v>
      </c>
      <c r="X34" s="73">
        <f t="shared" si="30"/>
        <v>75387.537721643675</v>
      </c>
      <c r="Y34" s="73">
        <f t="shared" si="30"/>
        <v>75387.537721643675</v>
      </c>
      <c r="Z34" s="73">
        <f t="shared" si="30"/>
        <v>75387.537721643675</v>
      </c>
      <c r="AA34" s="73">
        <f t="shared" si="30"/>
        <v>75387.537721643675</v>
      </c>
      <c r="AB34" s="73">
        <f t="shared" si="30"/>
        <v>75387.537721643675</v>
      </c>
      <c r="AC34" s="73">
        <f t="shared" si="12"/>
        <v>980037.99038136785</v>
      </c>
      <c r="AD34" s="47">
        <f t="shared" si="13"/>
        <v>0</v>
      </c>
      <c r="AG34" s="74">
        <f t="shared" si="14"/>
        <v>301550.1508865747</v>
      </c>
      <c r="AH34" s="74">
        <f t="shared" si="15"/>
        <v>527712.76405150571</v>
      </c>
      <c r="AI34" s="74">
        <f t="shared" si="16"/>
        <v>753875.37721643678</v>
      </c>
      <c r="AJ34" s="74">
        <f t="shared" si="17"/>
        <v>980037.99038136785</v>
      </c>
      <c r="AK34" s="6"/>
      <c r="AL34" s="6"/>
      <c r="AM34" s="6"/>
      <c r="AN34" s="6"/>
      <c r="AS34"/>
      <c r="AU34" s="48"/>
      <c r="AV34" s="74"/>
      <c r="AW34"/>
      <c r="AX34"/>
      <c r="AY34" s="3"/>
      <c r="AZ34" s="47"/>
      <c r="BA34" s="47"/>
      <c r="BB34" s="47"/>
      <c r="BC34" s="47"/>
      <c r="BD34" s="48"/>
      <c r="BE34" s="47"/>
      <c r="BF34" s="6"/>
      <c r="BG34" s="47"/>
      <c r="BH34" s="1"/>
      <c r="BI34" s="47"/>
      <c r="BJ34" s="1"/>
      <c r="BK34" s="1"/>
      <c r="BL34" s="1"/>
    </row>
    <row r="35" spans="1:64" x14ac:dyDescent="0.25">
      <c r="A35" t="str">
        <f t="shared" si="6"/>
        <v>APT</v>
      </c>
      <c r="C35" s="70">
        <f>Schools!A33</f>
        <v>3022011</v>
      </c>
      <c r="D35" t="str">
        <f>VLOOKUP(C35,Schools!A:B,2,0)</f>
        <v>Church Hill Primary School</v>
      </c>
      <c r="E35" t="str">
        <f>VLOOKUP(C35,Schools!$A:$Z,3,0)</f>
        <v>M</v>
      </c>
      <c r="F35" s="72">
        <v>1026554.7746955294</v>
      </c>
      <c r="G35" s="70" t="s">
        <v>4667</v>
      </c>
      <c r="H35" s="70"/>
      <c r="I35" t="str">
        <f t="shared" si="7"/>
        <v>10162/543965</v>
      </c>
      <c r="J35">
        <f>VLOOKUP(C35,Schools!$A:$Z,9,0)</f>
        <v>400020</v>
      </c>
      <c r="K35" s="70" t="s">
        <v>332</v>
      </c>
      <c r="L35" s="70" t="s">
        <v>315</v>
      </c>
      <c r="M35" s="70" t="s">
        <v>1072</v>
      </c>
      <c r="N35" t="str">
        <f>VLOOKUP(C35,Schools!A:D,4,0)</f>
        <v>Primary</v>
      </c>
      <c r="O35">
        <f t="shared" si="4"/>
        <v>10162</v>
      </c>
      <c r="P35">
        <f t="shared" si="8"/>
        <v>543965</v>
      </c>
      <c r="Q35" s="73">
        <f t="shared" si="9"/>
        <v>157931.50379931222</v>
      </c>
      <c r="R35" s="73">
        <f t="shared" si="10"/>
        <v>78965.751899656112</v>
      </c>
      <c r="S35" s="73">
        <f t="shared" ref="S35:AB35" si="31">R35</f>
        <v>78965.751899656112</v>
      </c>
      <c r="T35" s="73">
        <f t="shared" si="31"/>
        <v>78965.751899656112</v>
      </c>
      <c r="U35" s="73">
        <f t="shared" si="31"/>
        <v>78965.751899656112</v>
      </c>
      <c r="V35" s="73">
        <f t="shared" si="31"/>
        <v>78965.751899656112</v>
      </c>
      <c r="W35" s="73">
        <f t="shared" si="31"/>
        <v>78965.751899656112</v>
      </c>
      <c r="X35" s="73">
        <f t="shared" si="31"/>
        <v>78965.751899656112</v>
      </c>
      <c r="Y35" s="73">
        <f t="shared" si="31"/>
        <v>78965.751899656112</v>
      </c>
      <c r="Z35" s="73">
        <f t="shared" si="31"/>
        <v>78965.751899656112</v>
      </c>
      <c r="AA35" s="73">
        <f t="shared" si="31"/>
        <v>78965.751899656112</v>
      </c>
      <c r="AB35" s="73">
        <f t="shared" si="31"/>
        <v>78965.751899656112</v>
      </c>
      <c r="AC35" s="73">
        <f t="shared" si="12"/>
        <v>1026554.7746955297</v>
      </c>
      <c r="AD35" s="47">
        <f t="shared" si="13"/>
        <v>0</v>
      </c>
      <c r="AG35" s="74">
        <f t="shared" si="14"/>
        <v>315863.00759862445</v>
      </c>
      <c r="AH35" s="74">
        <f t="shared" si="15"/>
        <v>552760.26329759287</v>
      </c>
      <c r="AI35" s="74">
        <f t="shared" si="16"/>
        <v>789657.5189965613</v>
      </c>
      <c r="AJ35" s="74">
        <f t="shared" si="17"/>
        <v>1026554.7746955297</v>
      </c>
      <c r="AK35" s="6"/>
      <c r="AL35" s="6"/>
      <c r="AM35" s="6"/>
      <c r="AN35" s="6"/>
      <c r="AS35"/>
      <c r="AU35" s="48"/>
      <c r="AV35" s="74"/>
      <c r="AW35"/>
      <c r="AX35"/>
      <c r="AY35" s="3"/>
      <c r="AZ35" s="47"/>
      <c r="BA35" s="47"/>
      <c r="BB35" s="47"/>
      <c r="BC35" s="47"/>
      <c r="BD35" s="48"/>
      <c r="BE35" s="47"/>
      <c r="BF35" s="6"/>
      <c r="BG35" s="47"/>
      <c r="BH35" s="1"/>
      <c r="BI35" s="47"/>
      <c r="BJ35" s="1"/>
      <c r="BK35" s="1"/>
      <c r="BL35" s="1"/>
    </row>
    <row r="36" spans="1:64" x14ac:dyDescent="0.25">
      <c r="A36" t="str">
        <f t="shared" si="6"/>
        <v>APT</v>
      </c>
      <c r="C36" s="70">
        <f>Schools!A35</f>
        <v>3022014</v>
      </c>
      <c r="D36" t="str">
        <f>VLOOKUP(C36,Schools!A:B,2,0)</f>
        <v>Colindale School</v>
      </c>
      <c r="E36" t="str">
        <f>VLOOKUP(C36,Schools!$A:$Z,3,0)</f>
        <v>M</v>
      </c>
      <c r="F36" s="72">
        <v>3184388.4611722832</v>
      </c>
      <c r="G36" s="70" t="s">
        <v>4667</v>
      </c>
      <c r="H36" s="70"/>
      <c r="I36" t="str">
        <f t="shared" si="7"/>
        <v>10162/543965</v>
      </c>
      <c r="J36">
        <f>VLOOKUP(C36,Schools!$A:$Z,9,0)</f>
        <v>400050</v>
      </c>
      <c r="K36" s="70" t="s">
        <v>332</v>
      </c>
      <c r="L36" s="70" t="s">
        <v>315</v>
      </c>
      <c r="M36" s="70" t="s">
        <v>1072</v>
      </c>
      <c r="N36" t="str">
        <f>VLOOKUP(C36,Schools!A:D,4,0)</f>
        <v>Primary</v>
      </c>
      <c r="O36">
        <f t="shared" si="4"/>
        <v>10162</v>
      </c>
      <c r="P36">
        <f t="shared" si="8"/>
        <v>543965</v>
      </c>
      <c r="Q36" s="73">
        <f t="shared" si="9"/>
        <v>489905.91710342816</v>
      </c>
      <c r="R36" s="73">
        <f t="shared" si="10"/>
        <v>244952.95855171408</v>
      </c>
      <c r="S36" s="73">
        <f t="shared" ref="S36:AB36" si="32">R36</f>
        <v>244952.95855171408</v>
      </c>
      <c r="T36" s="73">
        <f t="shared" si="32"/>
        <v>244952.95855171408</v>
      </c>
      <c r="U36" s="73">
        <f t="shared" si="32"/>
        <v>244952.95855171408</v>
      </c>
      <c r="V36" s="73">
        <f t="shared" si="32"/>
        <v>244952.95855171408</v>
      </c>
      <c r="W36" s="73">
        <f t="shared" si="32"/>
        <v>244952.95855171408</v>
      </c>
      <c r="X36" s="73">
        <f t="shared" si="32"/>
        <v>244952.95855171408</v>
      </c>
      <c r="Y36" s="73">
        <f t="shared" si="32"/>
        <v>244952.95855171408</v>
      </c>
      <c r="Z36" s="73">
        <f t="shared" si="32"/>
        <v>244952.95855171408</v>
      </c>
      <c r="AA36" s="73">
        <f t="shared" si="32"/>
        <v>244952.95855171408</v>
      </c>
      <c r="AB36" s="73">
        <f t="shared" si="32"/>
        <v>244952.95855171408</v>
      </c>
      <c r="AC36" s="73">
        <f t="shared" si="12"/>
        <v>3184388.4611722841</v>
      </c>
      <c r="AD36" s="47">
        <f t="shared" si="13"/>
        <v>0</v>
      </c>
      <c r="AG36" s="74">
        <f t="shared" si="14"/>
        <v>979811.83420685632</v>
      </c>
      <c r="AH36" s="74">
        <f t="shared" si="15"/>
        <v>1714670.7098619989</v>
      </c>
      <c r="AI36" s="74">
        <f t="shared" si="16"/>
        <v>2449529.5855171415</v>
      </c>
      <c r="AJ36" s="74">
        <f t="shared" si="17"/>
        <v>3184388.4611722841</v>
      </c>
      <c r="AK36" s="6"/>
      <c r="AL36" s="6"/>
      <c r="AM36" s="6"/>
      <c r="AN36" s="6"/>
      <c r="AS36"/>
      <c r="AU36" s="48"/>
      <c r="AV36" s="74"/>
      <c r="AW36"/>
      <c r="AX36"/>
      <c r="AY36" s="3"/>
      <c r="AZ36" s="47"/>
      <c r="BA36" s="47"/>
      <c r="BB36" s="47"/>
      <c r="BC36" s="47"/>
      <c r="BD36" s="48"/>
      <c r="BE36" s="47"/>
      <c r="BF36" s="6"/>
      <c r="BG36" s="47"/>
      <c r="BH36" s="1"/>
      <c r="BI36" s="47"/>
      <c r="BJ36" s="1"/>
      <c r="BK36" s="1"/>
      <c r="BL36" s="1"/>
    </row>
    <row r="37" spans="1:64" x14ac:dyDescent="0.25">
      <c r="A37" t="str">
        <f t="shared" si="6"/>
        <v>APT</v>
      </c>
      <c r="C37" s="70">
        <f>Schools!A36</f>
        <v>3022015</v>
      </c>
      <c r="D37" t="str">
        <f>VLOOKUP(C37,Schools!A:B,2,0)</f>
        <v>Coppetts Wood</v>
      </c>
      <c r="E37" t="str">
        <f>VLOOKUP(C37,Schools!$A:$Z,3,0)</f>
        <v>M</v>
      </c>
      <c r="F37" s="72">
        <v>1218664.5554520001</v>
      </c>
      <c r="G37" s="70" t="s">
        <v>4667</v>
      </c>
      <c r="H37" s="70"/>
      <c r="I37" t="str">
        <f t="shared" si="7"/>
        <v>10162/543965</v>
      </c>
      <c r="J37">
        <f>VLOOKUP(C37,Schools!$A:$Z,9,0)</f>
        <v>400059</v>
      </c>
      <c r="K37" s="70" t="s">
        <v>332</v>
      </c>
      <c r="L37" s="70" t="s">
        <v>315</v>
      </c>
      <c r="M37" s="70" t="s">
        <v>1072</v>
      </c>
      <c r="N37" t="str">
        <f>VLOOKUP(C37,Schools!A:D,4,0)</f>
        <v>Primary</v>
      </c>
      <c r="O37">
        <f t="shared" si="4"/>
        <v>10162</v>
      </c>
      <c r="P37">
        <f t="shared" si="8"/>
        <v>543965</v>
      </c>
      <c r="Q37" s="73">
        <f t="shared" si="9"/>
        <v>187486.85468492311</v>
      </c>
      <c r="R37" s="73">
        <f t="shared" si="10"/>
        <v>93743.427342461553</v>
      </c>
      <c r="S37" s="73">
        <f t="shared" ref="S37:AB37" si="33">R37</f>
        <v>93743.427342461553</v>
      </c>
      <c r="T37" s="73">
        <f t="shared" si="33"/>
        <v>93743.427342461553</v>
      </c>
      <c r="U37" s="73">
        <f t="shared" si="33"/>
        <v>93743.427342461553</v>
      </c>
      <c r="V37" s="73">
        <f t="shared" si="33"/>
        <v>93743.427342461553</v>
      </c>
      <c r="W37" s="73">
        <f t="shared" si="33"/>
        <v>93743.427342461553</v>
      </c>
      <c r="X37" s="73">
        <f t="shared" si="33"/>
        <v>93743.427342461553</v>
      </c>
      <c r="Y37" s="73">
        <f t="shared" si="33"/>
        <v>93743.427342461553</v>
      </c>
      <c r="Z37" s="73">
        <f t="shared" si="33"/>
        <v>93743.427342461553</v>
      </c>
      <c r="AA37" s="73">
        <f t="shared" si="33"/>
        <v>93743.427342461553</v>
      </c>
      <c r="AB37" s="73">
        <f t="shared" si="33"/>
        <v>93743.427342461553</v>
      </c>
      <c r="AC37" s="73">
        <f t="shared" si="12"/>
        <v>1218664.5554520003</v>
      </c>
      <c r="AD37" s="47">
        <f t="shared" si="13"/>
        <v>0</v>
      </c>
      <c r="AG37" s="74">
        <f t="shared" si="14"/>
        <v>374973.70936984621</v>
      </c>
      <c r="AH37" s="74">
        <f t="shared" si="15"/>
        <v>656203.99139723089</v>
      </c>
      <c r="AI37" s="74">
        <f t="shared" si="16"/>
        <v>937434.2734246155</v>
      </c>
      <c r="AJ37" s="74">
        <f t="shared" si="17"/>
        <v>1218664.5554520003</v>
      </c>
      <c r="AK37" s="6"/>
      <c r="AL37" s="6"/>
      <c r="AM37" s="6"/>
      <c r="AN37" s="6"/>
      <c r="AS37"/>
      <c r="AU37" s="48"/>
      <c r="AV37" s="74"/>
      <c r="AW37"/>
      <c r="AX37"/>
      <c r="AY37" s="3"/>
      <c r="AZ37" s="47"/>
      <c r="BA37" s="47"/>
      <c r="BB37" s="47"/>
      <c r="BC37" s="47"/>
      <c r="BD37" s="48"/>
      <c r="BE37" s="47"/>
      <c r="BF37" s="6"/>
      <c r="BG37" s="47"/>
      <c r="BH37" s="1"/>
      <c r="BI37" s="47"/>
      <c r="BJ37" s="1"/>
      <c r="BK37" s="1"/>
      <c r="BL37" s="1"/>
    </row>
    <row r="38" spans="1:64" x14ac:dyDescent="0.25">
      <c r="A38" t="str">
        <f t="shared" si="6"/>
        <v>APT</v>
      </c>
      <c r="C38" s="70">
        <f>Schools!A37</f>
        <v>3022016</v>
      </c>
      <c r="D38" t="str">
        <f>VLOOKUP(C38,Schools!A:B,2,0)</f>
        <v>Courtland School</v>
      </c>
      <c r="E38" t="str">
        <f>VLOOKUP(C38,Schools!$A:$Z,3,0)</f>
        <v>M</v>
      </c>
      <c r="F38" s="72">
        <v>1019656.3493081117</v>
      </c>
      <c r="G38" s="70" t="s">
        <v>4667</v>
      </c>
      <c r="H38" s="70"/>
      <c r="I38" t="str">
        <f t="shared" si="7"/>
        <v>10162/543965</v>
      </c>
      <c r="J38">
        <f>VLOOKUP(C38,Schools!$A:$Z,9,0)</f>
        <v>400049</v>
      </c>
      <c r="K38" s="70" t="s">
        <v>332</v>
      </c>
      <c r="L38" s="70" t="s">
        <v>315</v>
      </c>
      <c r="M38" s="70" t="s">
        <v>1072</v>
      </c>
      <c r="N38" t="str">
        <f>VLOOKUP(C38,Schools!A:D,4,0)</f>
        <v>Primary</v>
      </c>
      <c r="O38">
        <f t="shared" si="4"/>
        <v>10162</v>
      </c>
      <c r="P38">
        <f t="shared" si="8"/>
        <v>543965</v>
      </c>
      <c r="Q38" s="73">
        <f t="shared" si="9"/>
        <v>156870.20758586333</v>
      </c>
      <c r="R38" s="73">
        <f t="shared" si="10"/>
        <v>78435.103792931666</v>
      </c>
      <c r="S38" s="73">
        <f t="shared" ref="S38:AB38" si="34">R38</f>
        <v>78435.103792931666</v>
      </c>
      <c r="T38" s="73">
        <f t="shared" si="34"/>
        <v>78435.103792931666</v>
      </c>
      <c r="U38" s="73">
        <f t="shared" si="34"/>
        <v>78435.103792931666</v>
      </c>
      <c r="V38" s="73">
        <f t="shared" si="34"/>
        <v>78435.103792931666</v>
      </c>
      <c r="W38" s="73">
        <f t="shared" si="34"/>
        <v>78435.103792931666</v>
      </c>
      <c r="X38" s="73">
        <f t="shared" si="34"/>
        <v>78435.103792931666</v>
      </c>
      <c r="Y38" s="73">
        <f t="shared" si="34"/>
        <v>78435.103792931666</v>
      </c>
      <c r="Z38" s="73">
        <f t="shared" si="34"/>
        <v>78435.103792931666</v>
      </c>
      <c r="AA38" s="73">
        <f t="shared" si="34"/>
        <v>78435.103792931666</v>
      </c>
      <c r="AB38" s="73">
        <f t="shared" si="34"/>
        <v>78435.103792931666</v>
      </c>
      <c r="AC38" s="73">
        <f t="shared" si="12"/>
        <v>1019656.3493081116</v>
      </c>
      <c r="AD38" s="47">
        <f t="shared" si="13"/>
        <v>0</v>
      </c>
      <c r="AG38" s="74">
        <f t="shared" si="14"/>
        <v>313740.41517172666</v>
      </c>
      <c r="AH38" s="74">
        <f t="shared" si="15"/>
        <v>549045.72655052168</v>
      </c>
      <c r="AI38" s="74">
        <f t="shared" si="16"/>
        <v>784351.03792931663</v>
      </c>
      <c r="AJ38" s="74">
        <f t="shared" si="17"/>
        <v>1019656.3493081116</v>
      </c>
      <c r="AK38" s="6"/>
      <c r="AL38" s="6"/>
      <c r="AM38" s="6"/>
      <c r="AN38" s="6"/>
      <c r="AS38"/>
      <c r="AU38" s="48"/>
      <c r="AV38" s="74"/>
      <c r="AW38"/>
      <c r="AX38"/>
      <c r="AY38" s="3"/>
      <c r="AZ38" s="47"/>
      <c r="BA38" s="47"/>
      <c r="BB38" s="47"/>
      <c r="BC38" s="47"/>
      <c r="BD38" s="48"/>
      <c r="BE38" s="47"/>
      <c r="BF38" s="6"/>
      <c r="BG38" s="47"/>
      <c r="BH38" s="1"/>
      <c r="BI38" s="47"/>
      <c r="BJ38" s="1"/>
      <c r="BK38" s="1"/>
      <c r="BL38" s="1"/>
    </row>
    <row r="39" spans="1:64" x14ac:dyDescent="0.25">
      <c r="A39" t="str">
        <f t="shared" si="6"/>
        <v>APT</v>
      </c>
      <c r="C39" s="70">
        <f>Schools!A38</f>
        <v>3022017</v>
      </c>
      <c r="D39" t="str">
        <f>VLOOKUP(C39,Schools!A:B,2,0)</f>
        <v>Cromer Road Primary School</v>
      </c>
      <c r="E39" t="str">
        <f>VLOOKUP(C39,Schools!$A:$Z,3,0)</f>
        <v>M</v>
      </c>
      <c r="F39" s="72">
        <v>1974077.8282081007</v>
      </c>
      <c r="G39" s="70" t="s">
        <v>4667</v>
      </c>
      <c r="H39" s="70"/>
      <c r="I39" t="str">
        <f t="shared" si="7"/>
        <v>10162/543965</v>
      </c>
      <c r="J39">
        <f>VLOOKUP(C39,Schools!$A:$Z,9,0)</f>
        <v>400080</v>
      </c>
      <c r="K39" s="70" t="s">
        <v>332</v>
      </c>
      <c r="L39" s="70" t="s">
        <v>315</v>
      </c>
      <c r="M39" s="70" t="s">
        <v>1072</v>
      </c>
      <c r="N39" t="str">
        <f>VLOOKUP(C39,Schools!A:D,4,0)</f>
        <v>Primary</v>
      </c>
      <c r="O39">
        <f t="shared" si="4"/>
        <v>10162</v>
      </c>
      <c r="P39">
        <f t="shared" si="8"/>
        <v>543965</v>
      </c>
      <c r="Q39" s="73">
        <f t="shared" si="9"/>
        <v>303704.28126278473</v>
      </c>
      <c r="R39" s="73">
        <f t="shared" si="10"/>
        <v>151852.14063139237</v>
      </c>
      <c r="S39" s="73">
        <f t="shared" ref="S39:AB39" si="35">R39</f>
        <v>151852.14063139237</v>
      </c>
      <c r="T39" s="73">
        <f t="shared" si="35"/>
        <v>151852.14063139237</v>
      </c>
      <c r="U39" s="73">
        <f t="shared" si="35"/>
        <v>151852.14063139237</v>
      </c>
      <c r="V39" s="73">
        <f t="shared" si="35"/>
        <v>151852.14063139237</v>
      </c>
      <c r="W39" s="73">
        <f t="shared" si="35"/>
        <v>151852.14063139237</v>
      </c>
      <c r="X39" s="73">
        <f t="shared" si="35"/>
        <v>151852.14063139237</v>
      </c>
      <c r="Y39" s="73">
        <f t="shared" si="35"/>
        <v>151852.14063139237</v>
      </c>
      <c r="Z39" s="73">
        <f t="shared" si="35"/>
        <v>151852.14063139237</v>
      </c>
      <c r="AA39" s="73">
        <f t="shared" si="35"/>
        <v>151852.14063139237</v>
      </c>
      <c r="AB39" s="73">
        <f t="shared" si="35"/>
        <v>151852.14063139237</v>
      </c>
      <c r="AC39" s="73">
        <f t="shared" si="12"/>
        <v>1974077.8282081007</v>
      </c>
      <c r="AD39" s="47">
        <f t="shared" si="13"/>
        <v>0</v>
      </c>
      <c r="AG39" s="74">
        <f t="shared" si="14"/>
        <v>607408.56252556946</v>
      </c>
      <c r="AH39" s="74">
        <f t="shared" si="15"/>
        <v>1062964.9844197466</v>
      </c>
      <c r="AI39" s="74">
        <f t="shared" si="16"/>
        <v>1518521.4063139237</v>
      </c>
      <c r="AJ39" s="74">
        <f t="shared" si="17"/>
        <v>1974077.8282081007</v>
      </c>
      <c r="AK39" s="6"/>
      <c r="AL39" s="6"/>
      <c r="AM39" s="6"/>
      <c r="AN39" s="6"/>
      <c r="AS39"/>
      <c r="AU39" s="48"/>
      <c r="AV39" s="74"/>
      <c r="AW39"/>
      <c r="AX39"/>
      <c r="AY39" s="3"/>
      <c r="AZ39" s="47"/>
      <c r="BA39" s="47"/>
      <c r="BB39" s="47"/>
      <c r="BC39" s="47"/>
      <c r="BD39" s="48"/>
      <c r="BE39" s="47"/>
      <c r="BF39" s="6"/>
      <c r="BG39" s="47"/>
      <c r="BH39" s="1"/>
      <c r="BI39" s="47"/>
      <c r="BJ39" s="1"/>
      <c r="BK39" s="1"/>
      <c r="BL39" s="1"/>
    </row>
    <row r="40" spans="1:64" x14ac:dyDescent="0.25">
      <c r="A40" t="str">
        <f t="shared" si="6"/>
        <v>APT</v>
      </c>
      <c r="C40" s="70">
        <f>Schools!A39</f>
        <v>3022073</v>
      </c>
      <c r="D40" t="str">
        <f>VLOOKUP(C40,Schools!A:B,2,0)</f>
        <v>Danegrove JMI School</v>
      </c>
      <c r="E40" t="str">
        <f>VLOOKUP(C40,Schools!$A:$Z,3,0)</f>
        <v>M</v>
      </c>
      <c r="F40" s="72">
        <v>2952730.4029798335</v>
      </c>
      <c r="G40" s="70" t="s">
        <v>4667</v>
      </c>
      <c r="H40" s="70"/>
      <c r="I40" t="str">
        <f t="shared" si="7"/>
        <v>10162/543965</v>
      </c>
      <c r="J40">
        <f>VLOOKUP(C40,Schools!$A:$Z,9,0)</f>
        <v>400105</v>
      </c>
      <c r="K40" s="70" t="s">
        <v>332</v>
      </c>
      <c r="L40" s="70" t="s">
        <v>315</v>
      </c>
      <c r="M40" s="70" t="s">
        <v>1072</v>
      </c>
      <c r="N40" t="str">
        <f>VLOOKUP(C40,Schools!A:D,4,0)</f>
        <v>Primary</v>
      </c>
      <c r="O40">
        <f t="shared" si="4"/>
        <v>10162</v>
      </c>
      <c r="P40">
        <f t="shared" si="8"/>
        <v>543965</v>
      </c>
      <c r="Q40" s="73">
        <f t="shared" si="9"/>
        <v>454266.21584305132</v>
      </c>
      <c r="R40" s="73">
        <f t="shared" si="10"/>
        <v>227133.10792152566</v>
      </c>
      <c r="S40" s="73">
        <f t="shared" ref="S40:AB40" si="36">R40</f>
        <v>227133.10792152566</v>
      </c>
      <c r="T40" s="73">
        <f t="shared" si="36"/>
        <v>227133.10792152566</v>
      </c>
      <c r="U40" s="73">
        <f t="shared" si="36"/>
        <v>227133.10792152566</v>
      </c>
      <c r="V40" s="73">
        <f t="shared" si="36"/>
        <v>227133.10792152566</v>
      </c>
      <c r="W40" s="73">
        <f t="shared" si="36"/>
        <v>227133.10792152566</v>
      </c>
      <c r="X40" s="73">
        <f t="shared" si="36"/>
        <v>227133.10792152566</v>
      </c>
      <c r="Y40" s="73">
        <f t="shared" si="36"/>
        <v>227133.10792152566</v>
      </c>
      <c r="Z40" s="73">
        <f t="shared" si="36"/>
        <v>227133.10792152566</v>
      </c>
      <c r="AA40" s="73">
        <f t="shared" si="36"/>
        <v>227133.10792152566</v>
      </c>
      <c r="AB40" s="73">
        <f t="shared" si="36"/>
        <v>227133.10792152566</v>
      </c>
      <c r="AC40" s="73">
        <f t="shared" si="12"/>
        <v>2952730.402979834</v>
      </c>
      <c r="AD40" s="47">
        <f t="shared" si="13"/>
        <v>0</v>
      </c>
      <c r="AG40" s="74">
        <f t="shared" si="14"/>
        <v>908532.43168610265</v>
      </c>
      <c r="AH40" s="74">
        <f t="shared" si="15"/>
        <v>1589931.7554506795</v>
      </c>
      <c r="AI40" s="74">
        <f t="shared" si="16"/>
        <v>2271331.0792152565</v>
      </c>
      <c r="AJ40" s="74">
        <f t="shared" si="17"/>
        <v>2952730.402979834</v>
      </c>
      <c r="AK40" s="6"/>
      <c r="AL40" s="6"/>
      <c r="AM40" s="6"/>
      <c r="AN40" s="6"/>
      <c r="AS40"/>
      <c r="AU40" s="48"/>
      <c r="AV40" s="74"/>
      <c r="AW40"/>
      <c r="AX40"/>
      <c r="AY40" s="3"/>
      <c r="AZ40" s="47"/>
      <c r="BA40" s="47"/>
      <c r="BB40" s="47"/>
      <c r="BC40" s="47"/>
      <c r="BD40" s="48"/>
      <c r="BE40" s="47"/>
      <c r="BF40" s="6"/>
      <c r="BG40" s="47"/>
      <c r="BH40" s="1"/>
      <c r="BI40" s="47"/>
      <c r="BJ40" s="1"/>
      <c r="BK40" s="1"/>
      <c r="BL40" s="1"/>
    </row>
    <row r="41" spans="1:64" x14ac:dyDescent="0.25">
      <c r="A41" t="str">
        <f t="shared" si="6"/>
        <v>APT</v>
      </c>
      <c r="C41" s="70">
        <f>Schools!A40</f>
        <v>3022019</v>
      </c>
      <c r="D41" t="str">
        <f>VLOOKUP(C41,Schools!A:B,2,0)</f>
        <v>Deansbrook Infant School</v>
      </c>
      <c r="E41" t="str">
        <f>VLOOKUP(C41,Schools!$A:$Z,3,0)</f>
        <v>M</v>
      </c>
      <c r="F41" s="72">
        <v>1177718.9938711843</v>
      </c>
      <c r="G41" s="70" t="s">
        <v>4667</v>
      </c>
      <c r="H41" s="70"/>
      <c r="I41" t="str">
        <f t="shared" si="7"/>
        <v>10162/543965</v>
      </c>
      <c r="J41">
        <f>VLOOKUP(C41,Schools!$A:$Z,9,0)</f>
        <v>400036</v>
      </c>
      <c r="K41" s="70" t="s">
        <v>332</v>
      </c>
      <c r="L41" s="70" t="s">
        <v>315</v>
      </c>
      <c r="M41" s="70" t="s">
        <v>1072</v>
      </c>
      <c r="N41" t="str">
        <f>VLOOKUP(C41,Schools!A:D,4,0)</f>
        <v>Primary</v>
      </c>
      <c r="O41">
        <f t="shared" si="4"/>
        <v>10162</v>
      </c>
      <c r="P41">
        <f t="shared" si="8"/>
        <v>543965</v>
      </c>
      <c r="Q41" s="73">
        <f t="shared" si="9"/>
        <v>181187.53751864374</v>
      </c>
      <c r="R41" s="73">
        <f t="shared" si="10"/>
        <v>90593.768759321872</v>
      </c>
      <c r="S41" s="73">
        <f t="shared" ref="S41:AB41" si="37">R41</f>
        <v>90593.768759321872</v>
      </c>
      <c r="T41" s="73">
        <f t="shared" si="37"/>
        <v>90593.768759321872</v>
      </c>
      <c r="U41" s="73">
        <f t="shared" si="37"/>
        <v>90593.768759321872</v>
      </c>
      <c r="V41" s="73">
        <f t="shared" si="37"/>
        <v>90593.768759321872</v>
      </c>
      <c r="W41" s="73">
        <f t="shared" si="37"/>
        <v>90593.768759321872</v>
      </c>
      <c r="X41" s="73">
        <f t="shared" si="37"/>
        <v>90593.768759321872</v>
      </c>
      <c r="Y41" s="73">
        <f t="shared" si="37"/>
        <v>90593.768759321872</v>
      </c>
      <c r="Z41" s="73">
        <f t="shared" si="37"/>
        <v>90593.768759321872</v>
      </c>
      <c r="AA41" s="73">
        <f t="shared" si="37"/>
        <v>90593.768759321872</v>
      </c>
      <c r="AB41" s="73">
        <f t="shared" si="37"/>
        <v>90593.768759321872</v>
      </c>
      <c r="AC41" s="73">
        <f t="shared" si="12"/>
        <v>1177718.9938711843</v>
      </c>
      <c r="AD41" s="47">
        <f t="shared" si="13"/>
        <v>0</v>
      </c>
      <c r="AG41" s="74">
        <f t="shared" si="14"/>
        <v>362375.07503728749</v>
      </c>
      <c r="AH41" s="74">
        <f t="shared" si="15"/>
        <v>634156.38131525309</v>
      </c>
      <c r="AI41" s="74">
        <f t="shared" si="16"/>
        <v>905937.68759321875</v>
      </c>
      <c r="AJ41" s="74">
        <f t="shared" si="17"/>
        <v>1177718.9938711843</v>
      </c>
      <c r="AK41" s="6"/>
      <c r="AL41" s="6"/>
      <c r="AM41" s="6"/>
      <c r="AN41" s="6"/>
      <c r="AS41"/>
      <c r="AU41" s="48"/>
      <c r="AV41" s="74"/>
      <c r="AW41"/>
      <c r="AX41"/>
      <c r="AY41" s="3"/>
      <c r="AZ41" s="47"/>
      <c r="BA41" s="47"/>
      <c r="BB41" s="47"/>
      <c r="BC41" s="47"/>
      <c r="BD41" s="48"/>
      <c r="BE41" s="47"/>
      <c r="BF41" s="6"/>
      <c r="BG41" s="47"/>
      <c r="BH41" s="1"/>
      <c r="BI41" s="47"/>
      <c r="BJ41" s="1"/>
      <c r="BK41" s="1"/>
      <c r="BL41" s="1"/>
    </row>
    <row r="42" spans="1:64" x14ac:dyDescent="0.25">
      <c r="A42" t="str">
        <f t="shared" si="6"/>
        <v>APT</v>
      </c>
      <c r="C42" s="70">
        <f>Schools!A42</f>
        <v>3022021</v>
      </c>
      <c r="D42" t="str">
        <f>VLOOKUP(C42,Schools!A:B,2,0)</f>
        <v>Dollis Primary School</v>
      </c>
      <c r="E42" t="str">
        <f>VLOOKUP(C42,Schools!$A:$Z,3,0)</f>
        <v>M</v>
      </c>
      <c r="F42" s="72">
        <v>2237139.9750160719</v>
      </c>
      <c r="G42" s="70" t="s">
        <v>4667</v>
      </c>
      <c r="H42" s="70"/>
      <c r="I42" t="str">
        <f t="shared" si="7"/>
        <v>10162/543965</v>
      </c>
      <c r="J42">
        <f>VLOOKUP(C42,Schools!$A:$Z,9,0)</f>
        <v>400042</v>
      </c>
      <c r="K42" s="70" t="s">
        <v>332</v>
      </c>
      <c r="L42" s="70" t="s">
        <v>315</v>
      </c>
      <c r="M42" s="70" t="s">
        <v>1072</v>
      </c>
      <c r="N42" t="str">
        <f>VLOOKUP(C42,Schools!A:D,4,0)</f>
        <v>Primary</v>
      </c>
      <c r="O42">
        <f t="shared" si="4"/>
        <v>10162</v>
      </c>
      <c r="P42">
        <f t="shared" si="8"/>
        <v>543965</v>
      </c>
      <c r="Q42" s="73">
        <f t="shared" si="9"/>
        <v>344175.38077170338</v>
      </c>
      <c r="R42" s="73">
        <f t="shared" si="10"/>
        <v>172087.69038585169</v>
      </c>
      <c r="S42" s="73">
        <f t="shared" ref="S42:AB42" si="38">R42</f>
        <v>172087.69038585169</v>
      </c>
      <c r="T42" s="73">
        <f t="shared" si="38"/>
        <v>172087.69038585169</v>
      </c>
      <c r="U42" s="73">
        <f t="shared" si="38"/>
        <v>172087.69038585169</v>
      </c>
      <c r="V42" s="73">
        <f t="shared" si="38"/>
        <v>172087.69038585169</v>
      </c>
      <c r="W42" s="73">
        <f t="shared" si="38"/>
        <v>172087.69038585169</v>
      </c>
      <c r="X42" s="73">
        <f t="shared" si="38"/>
        <v>172087.69038585169</v>
      </c>
      <c r="Y42" s="73">
        <f t="shared" si="38"/>
        <v>172087.69038585169</v>
      </c>
      <c r="Z42" s="73">
        <f t="shared" si="38"/>
        <v>172087.69038585169</v>
      </c>
      <c r="AA42" s="73">
        <f t="shared" si="38"/>
        <v>172087.69038585169</v>
      </c>
      <c r="AB42" s="73">
        <f t="shared" si="38"/>
        <v>172087.69038585169</v>
      </c>
      <c r="AC42" s="73">
        <f t="shared" si="12"/>
        <v>2237139.9750160724</v>
      </c>
      <c r="AD42" s="47">
        <f t="shared" si="13"/>
        <v>0</v>
      </c>
      <c r="AG42" s="74">
        <f t="shared" si="14"/>
        <v>688350.76154340676</v>
      </c>
      <c r="AH42" s="74">
        <f t="shared" si="15"/>
        <v>1204613.8327009617</v>
      </c>
      <c r="AI42" s="74">
        <f t="shared" si="16"/>
        <v>1720876.9038585171</v>
      </c>
      <c r="AJ42" s="74">
        <f t="shared" si="17"/>
        <v>2237139.9750160724</v>
      </c>
      <c r="AK42" s="6"/>
      <c r="AL42" s="6"/>
      <c r="AM42" s="6"/>
      <c r="AN42" s="6"/>
      <c r="AS42"/>
      <c r="AU42" s="48"/>
      <c r="AV42" s="74"/>
      <c r="AW42"/>
      <c r="AX42"/>
      <c r="AY42" s="3"/>
      <c r="AZ42" s="47"/>
      <c r="BA42" s="47"/>
      <c r="BB42" s="47"/>
      <c r="BC42" s="47"/>
      <c r="BD42" s="48"/>
      <c r="BE42" s="47"/>
      <c r="BF42" s="6"/>
      <c r="BG42" s="47"/>
      <c r="BH42" s="1"/>
      <c r="BI42" s="47"/>
      <c r="BJ42" s="1"/>
      <c r="BK42" s="1"/>
      <c r="BL42" s="1"/>
    </row>
    <row r="43" spans="1:64" x14ac:dyDescent="0.25">
      <c r="A43" t="str">
        <f t="shared" si="6"/>
        <v>APT</v>
      </c>
      <c r="C43" s="70">
        <f>Schools!A43</f>
        <v>3022023</v>
      </c>
      <c r="D43" t="str">
        <f>VLOOKUP(C43,Schools!A:B,2,0)</f>
        <v>Edgware Primary School</v>
      </c>
      <c r="E43" t="str">
        <f>VLOOKUP(C43,Schools!$A:$Z,3,0)</f>
        <v>M</v>
      </c>
      <c r="F43" s="72">
        <v>2358919.8534746296</v>
      </c>
      <c r="G43" s="70" t="s">
        <v>4667</v>
      </c>
      <c r="H43" s="70"/>
      <c r="I43" t="str">
        <f t="shared" si="7"/>
        <v>10162/543965</v>
      </c>
      <c r="J43">
        <f>VLOOKUP(C43,Schools!$A:$Z,9,0)</f>
        <v>400159</v>
      </c>
      <c r="K43" s="70" t="s">
        <v>332</v>
      </c>
      <c r="L43" s="70" t="s">
        <v>315</v>
      </c>
      <c r="M43" s="70" t="s">
        <v>1072</v>
      </c>
      <c r="N43" t="str">
        <f>VLOOKUP(C43,Schools!A:D,4,0)</f>
        <v>Primary</v>
      </c>
      <c r="O43">
        <f t="shared" si="4"/>
        <v>10162</v>
      </c>
      <c r="P43">
        <f t="shared" si="8"/>
        <v>543965</v>
      </c>
      <c r="Q43" s="73">
        <f t="shared" si="9"/>
        <v>362910.74668840453</v>
      </c>
      <c r="R43" s="73">
        <f t="shared" si="10"/>
        <v>181455.37334420226</v>
      </c>
      <c r="S43" s="73">
        <f t="shared" ref="S43:AB43" si="39">R43</f>
        <v>181455.37334420226</v>
      </c>
      <c r="T43" s="73">
        <f t="shared" si="39"/>
        <v>181455.37334420226</v>
      </c>
      <c r="U43" s="73">
        <f t="shared" si="39"/>
        <v>181455.37334420226</v>
      </c>
      <c r="V43" s="73">
        <f t="shared" si="39"/>
        <v>181455.37334420226</v>
      </c>
      <c r="W43" s="73">
        <f t="shared" si="39"/>
        <v>181455.37334420226</v>
      </c>
      <c r="X43" s="73">
        <f t="shared" si="39"/>
        <v>181455.37334420226</v>
      </c>
      <c r="Y43" s="73">
        <f t="shared" si="39"/>
        <v>181455.37334420226</v>
      </c>
      <c r="Z43" s="73">
        <f t="shared" si="39"/>
        <v>181455.37334420226</v>
      </c>
      <c r="AA43" s="73">
        <f t="shared" si="39"/>
        <v>181455.37334420226</v>
      </c>
      <c r="AB43" s="73">
        <f t="shared" si="39"/>
        <v>181455.37334420226</v>
      </c>
      <c r="AC43" s="73">
        <f t="shared" si="12"/>
        <v>2358919.8534746291</v>
      </c>
      <c r="AD43" s="47">
        <f t="shared" si="13"/>
        <v>0</v>
      </c>
      <c r="AG43" s="74">
        <f t="shared" si="14"/>
        <v>725821.49337680906</v>
      </c>
      <c r="AH43" s="74">
        <f t="shared" si="15"/>
        <v>1270187.6134094158</v>
      </c>
      <c r="AI43" s="74">
        <f t="shared" si="16"/>
        <v>1814553.7334420227</v>
      </c>
      <c r="AJ43" s="74">
        <f t="shared" si="17"/>
        <v>2358919.8534746291</v>
      </c>
      <c r="AK43" s="6"/>
      <c r="AL43" s="6"/>
      <c r="AM43" s="6"/>
      <c r="AN43" s="6"/>
      <c r="AS43"/>
      <c r="AU43" s="48"/>
      <c r="AV43" s="74"/>
      <c r="AW43"/>
      <c r="AX43"/>
      <c r="AY43" s="3"/>
      <c r="AZ43" s="47"/>
      <c r="BA43" s="47"/>
      <c r="BB43" s="47"/>
      <c r="BC43" s="47"/>
      <c r="BD43" s="48"/>
      <c r="BE43" s="47"/>
      <c r="BF43" s="6"/>
      <c r="BG43" s="47"/>
      <c r="BH43" s="1"/>
      <c r="BI43" s="47"/>
      <c r="BJ43" s="1"/>
      <c r="BK43" s="1"/>
      <c r="BL43" s="1"/>
    </row>
    <row r="44" spans="1:64" x14ac:dyDescent="0.25">
      <c r="A44" t="str">
        <f t="shared" si="6"/>
        <v>APT</v>
      </c>
      <c r="C44" s="70">
        <f>Schools!A45</f>
        <v>3022024</v>
      </c>
      <c r="D44" t="str">
        <f>VLOOKUP(C44,Schools!A:B,2,0)</f>
        <v>Fairway Primary School</v>
      </c>
      <c r="E44" t="str">
        <f>VLOOKUP(C44,Schools!$A:$Z,3,0)</f>
        <v>M</v>
      </c>
      <c r="F44" s="72">
        <v>1119921.6230579482</v>
      </c>
      <c r="G44" s="70" t="s">
        <v>4667</v>
      </c>
      <c r="H44" s="70"/>
      <c r="I44" t="str">
        <f t="shared" si="7"/>
        <v>10162/543965</v>
      </c>
      <c r="J44">
        <f>VLOOKUP(C44,Schools!$A:$Z,9,0)</f>
        <v>400047</v>
      </c>
      <c r="K44" s="70" t="s">
        <v>332</v>
      </c>
      <c r="L44" s="70" t="s">
        <v>315</v>
      </c>
      <c r="M44" s="70" t="s">
        <v>1072</v>
      </c>
      <c r="N44" t="str">
        <f>VLOOKUP(C44,Schools!A:D,4,0)</f>
        <v>Primary</v>
      </c>
      <c r="O44">
        <f t="shared" si="4"/>
        <v>10162</v>
      </c>
      <c r="P44">
        <f t="shared" si="8"/>
        <v>543965</v>
      </c>
      <c r="Q44" s="73">
        <f t="shared" si="9"/>
        <v>172295.63431660741</v>
      </c>
      <c r="R44" s="73">
        <f t="shared" si="10"/>
        <v>86147.817158303704</v>
      </c>
      <c r="S44" s="73">
        <f t="shared" ref="S44:AB44" si="40">R44</f>
        <v>86147.817158303704</v>
      </c>
      <c r="T44" s="73">
        <f t="shared" si="40"/>
        <v>86147.817158303704</v>
      </c>
      <c r="U44" s="73">
        <f t="shared" si="40"/>
        <v>86147.817158303704</v>
      </c>
      <c r="V44" s="73">
        <f t="shared" si="40"/>
        <v>86147.817158303704</v>
      </c>
      <c r="W44" s="73">
        <f t="shared" si="40"/>
        <v>86147.817158303704</v>
      </c>
      <c r="X44" s="73">
        <f t="shared" si="40"/>
        <v>86147.817158303704</v>
      </c>
      <c r="Y44" s="73">
        <f t="shared" si="40"/>
        <v>86147.817158303704</v>
      </c>
      <c r="Z44" s="73">
        <f t="shared" si="40"/>
        <v>86147.817158303704</v>
      </c>
      <c r="AA44" s="73">
        <f t="shared" si="40"/>
        <v>86147.817158303704</v>
      </c>
      <c r="AB44" s="73">
        <f t="shared" si="40"/>
        <v>86147.817158303704</v>
      </c>
      <c r="AC44" s="73">
        <f t="shared" si="12"/>
        <v>1119921.6230579482</v>
      </c>
      <c r="AD44" s="47">
        <f t="shared" si="13"/>
        <v>0</v>
      </c>
      <c r="AG44" s="74">
        <f t="shared" si="14"/>
        <v>344591.26863321482</v>
      </c>
      <c r="AH44" s="74">
        <f t="shared" si="15"/>
        <v>603034.72010812594</v>
      </c>
      <c r="AI44" s="74">
        <f t="shared" si="16"/>
        <v>861478.17158303701</v>
      </c>
      <c r="AJ44" s="74">
        <f t="shared" si="17"/>
        <v>1119921.6230579482</v>
      </c>
      <c r="AK44" s="6"/>
      <c r="AL44" s="6"/>
      <c r="AM44" s="6"/>
      <c r="AN44" s="6"/>
      <c r="AS44"/>
      <c r="AU44" s="48"/>
      <c r="AV44" s="74"/>
      <c r="AW44"/>
      <c r="AX44"/>
      <c r="AY44" s="3"/>
      <c r="AZ44" s="47"/>
      <c r="BA44" s="47"/>
      <c r="BB44" s="47"/>
      <c r="BC44" s="47"/>
      <c r="BD44" s="48"/>
      <c r="BE44" s="47"/>
      <c r="BF44" s="6"/>
      <c r="BG44" s="47"/>
      <c r="BH44" s="1"/>
      <c r="BI44" s="47"/>
      <c r="BJ44" s="1"/>
      <c r="BK44" s="1"/>
      <c r="BL44" s="1"/>
    </row>
    <row r="45" spans="1:64" x14ac:dyDescent="0.25">
      <c r="A45" t="str">
        <f t="shared" si="6"/>
        <v>APT</v>
      </c>
      <c r="C45" s="70">
        <f>Schools!A46</f>
        <v>3022025</v>
      </c>
      <c r="D45" t="str">
        <f>VLOOKUP(C45,Schools!A:B,2,0)</f>
        <v>Foulds</v>
      </c>
      <c r="E45" t="str">
        <f>VLOOKUP(C45,Schools!$A:$Z,3,0)</f>
        <v>M</v>
      </c>
      <c r="F45" s="72">
        <v>1407542.2712153483</v>
      </c>
      <c r="G45" s="70" t="s">
        <v>4667</v>
      </c>
      <c r="H45" s="70"/>
      <c r="I45" t="str">
        <f t="shared" si="7"/>
        <v>10162/543965</v>
      </c>
      <c r="J45">
        <f>VLOOKUP(C45,Schools!$A:$Z,9,0)</f>
        <v>400001</v>
      </c>
      <c r="K45" s="70" t="s">
        <v>332</v>
      </c>
      <c r="L45" s="70" t="s">
        <v>315</v>
      </c>
      <c r="M45" s="70" t="s">
        <v>1072</v>
      </c>
      <c r="N45" t="str">
        <f>VLOOKUP(C45,Schools!A:D,4,0)</f>
        <v>Primary</v>
      </c>
      <c r="O45">
        <f t="shared" si="4"/>
        <v>10162</v>
      </c>
      <c r="P45">
        <f t="shared" si="8"/>
        <v>543965</v>
      </c>
      <c r="Q45" s="73">
        <f t="shared" si="9"/>
        <v>216544.96480236127</v>
      </c>
      <c r="R45" s="73">
        <f t="shared" si="10"/>
        <v>108272.48240118063</v>
      </c>
      <c r="S45" s="73">
        <f t="shared" ref="S45:AB45" si="41">R45</f>
        <v>108272.48240118063</v>
      </c>
      <c r="T45" s="73">
        <f t="shared" si="41"/>
        <v>108272.48240118063</v>
      </c>
      <c r="U45" s="73">
        <f t="shared" si="41"/>
        <v>108272.48240118063</v>
      </c>
      <c r="V45" s="73">
        <f t="shared" si="41"/>
        <v>108272.48240118063</v>
      </c>
      <c r="W45" s="73">
        <f t="shared" si="41"/>
        <v>108272.48240118063</v>
      </c>
      <c r="X45" s="73">
        <f t="shared" si="41"/>
        <v>108272.48240118063</v>
      </c>
      <c r="Y45" s="73">
        <f t="shared" si="41"/>
        <v>108272.48240118063</v>
      </c>
      <c r="Z45" s="73">
        <f t="shared" si="41"/>
        <v>108272.48240118063</v>
      </c>
      <c r="AA45" s="73">
        <f t="shared" si="41"/>
        <v>108272.48240118063</v>
      </c>
      <c r="AB45" s="73">
        <f t="shared" si="41"/>
        <v>108272.48240118063</v>
      </c>
      <c r="AC45" s="73">
        <f t="shared" si="12"/>
        <v>1407542.271215348</v>
      </c>
      <c r="AD45" s="47">
        <f t="shared" si="13"/>
        <v>0</v>
      </c>
      <c r="AG45" s="74">
        <f t="shared" si="14"/>
        <v>433089.92960472254</v>
      </c>
      <c r="AH45" s="74">
        <f t="shared" si="15"/>
        <v>757907.37680826453</v>
      </c>
      <c r="AI45" s="74">
        <f t="shared" si="16"/>
        <v>1082724.8240118064</v>
      </c>
      <c r="AJ45" s="74">
        <f t="shared" si="17"/>
        <v>1407542.271215348</v>
      </c>
      <c r="AK45" s="6"/>
      <c r="AL45" s="6"/>
      <c r="AM45" s="6"/>
      <c r="AN45" s="6"/>
      <c r="AS45"/>
      <c r="AU45" s="48"/>
      <c r="AV45" s="74"/>
      <c r="AW45"/>
      <c r="AX45"/>
      <c r="AY45" s="3"/>
      <c r="AZ45" s="47"/>
      <c r="BA45" s="47"/>
      <c r="BB45" s="47"/>
      <c r="BC45" s="47"/>
      <c r="BD45" s="48"/>
      <c r="BE45" s="47"/>
      <c r="BF45" s="6"/>
      <c r="BG45" s="47"/>
      <c r="BH45" s="1"/>
      <c r="BI45" s="47"/>
      <c r="BJ45" s="1"/>
      <c r="BK45" s="1"/>
      <c r="BL45" s="1"/>
    </row>
    <row r="46" spans="1:64" x14ac:dyDescent="0.25">
      <c r="A46" t="str">
        <f t="shared" si="6"/>
        <v>APT</v>
      </c>
      <c r="C46" s="70">
        <f>Schools!A47</f>
        <v>3022026</v>
      </c>
      <c r="D46" t="str">
        <f>VLOOKUP(C46,Schools!A:B,2,0)</f>
        <v>Frith Manor School</v>
      </c>
      <c r="E46" t="str">
        <f>VLOOKUP(C46,Schools!$A:$Z,3,0)</f>
        <v>M</v>
      </c>
      <c r="F46" s="72">
        <v>2150296.8073114692</v>
      </c>
      <c r="G46" s="70" t="s">
        <v>4667</v>
      </c>
      <c r="H46" s="70"/>
      <c r="I46" t="str">
        <f t="shared" si="7"/>
        <v>10162/543965</v>
      </c>
      <c r="J46">
        <f>VLOOKUP(C46,Schools!$A:$Z,9,0)</f>
        <v>400082</v>
      </c>
      <c r="K46" s="70" t="s">
        <v>332</v>
      </c>
      <c r="L46" s="70" t="s">
        <v>315</v>
      </c>
      <c r="M46" s="70" t="s">
        <v>1072</v>
      </c>
      <c r="N46" t="str">
        <f>VLOOKUP(C46,Schools!A:D,4,0)</f>
        <v>Primary</v>
      </c>
      <c r="O46">
        <f t="shared" si="4"/>
        <v>10162</v>
      </c>
      <c r="P46">
        <f t="shared" si="8"/>
        <v>543965</v>
      </c>
      <c r="Q46" s="73">
        <f t="shared" si="9"/>
        <v>330814.89343253372</v>
      </c>
      <c r="R46" s="73">
        <f t="shared" si="10"/>
        <v>165407.44671626686</v>
      </c>
      <c r="S46" s="73">
        <f t="shared" ref="S46:AB46" si="42">R46</f>
        <v>165407.44671626686</v>
      </c>
      <c r="T46" s="73">
        <f t="shared" si="42"/>
        <v>165407.44671626686</v>
      </c>
      <c r="U46" s="73">
        <f t="shared" si="42"/>
        <v>165407.44671626686</v>
      </c>
      <c r="V46" s="73">
        <f t="shared" si="42"/>
        <v>165407.44671626686</v>
      </c>
      <c r="W46" s="73">
        <f t="shared" si="42"/>
        <v>165407.44671626686</v>
      </c>
      <c r="X46" s="73">
        <f t="shared" si="42"/>
        <v>165407.44671626686</v>
      </c>
      <c r="Y46" s="73">
        <f t="shared" si="42"/>
        <v>165407.44671626686</v>
      </c>
      <c r="Z46" s="73">
        <f t="shared" si="42"/>
        <v>165407.44671626686</v>
      </c>
      <c r="AA46" s="73">
        <f t="shared" si="42"/>
        <v>165407.44671626686</v>
      </c>
      <c r="AB46" s="73">
        <f t="shared" si="42"/>
        <v>165407.44671626686</v>
      </c>
      <c r="AC46" s="73">
        <f t="shared" si="12"/>
        <v>2150296.8073114697</v>
      </c>
      <c r="AD46" s="47">
        <f t="shared" si="13"/>
        <v>0</v>
      </c>
      <c r="AG46" s="74">
        <f t="shared" si="14"/>
        <v>661629.78686506744</v>
      </c>
      <c r="AH46" s="74">
        <f t="shared" si="15"/>
        <v>1157852.1270138682</v>
      </c>
      <c r="AI46" s="74">
        <f t="shared" si="16"/>
        <v>1654074.4671626689</v>
      </c>
      <c r="AJ46" s="74">
        <f t="shared" si="17"/>
        <v>2150296.8073114697</v>
      </c>
      <c r="AK46" s="6"/>
      <c r="AL46" s="6"/>
      <c r="AM46" s="6"/>
      <c r="AN46" s="6"/>
      <c r="AS46"/>
      <c r="AU46" s="48"/>
      <c r="AV46" s="74"/>
      <c r="AW46"/>
      <c r="AX46"/>
      <c r="AY46" s="3"/>
      <c r="AZ46" s="47"/>
      <c r="BA46" s="47"/>
      <c r="BB46" s="47"/>
      <c r="BC46" s="47"/>
      <c r="BD46" s="48"/>
      <c r="BE46" s="47"/>
      <c r="BF46" s="6"/>
      <c r="BG46" s="47"/>
      <c r="BH46" s="1"/>
      <c r="BI46" s="47"/>
      <c r="BJ46" s="1"/>
      <c r="BK46" s="1"/>
      <c r="BL46" s="1"/>
    </row>
    <row r="47" spans="1:64" x14ac:dyDescent="0.25">
      <c r="A47" t="str">
        <f t="shared" si="6"/>
        <v>APT</v>
      </c>
      <c r="C47" s="70">
        <f>Schools!A48</f>
        <v>3022028</v>
      </c>
      <c r="D47" t="str">
        <f>VLOOKUP(C47,Schools!A:B,2,0)</f>
        <v>Garden Suburb Infant School</v>
      </c>
      <c r="E47" t="str">
        <f>VLOOKUP(C47,Schools!$A:$Z,3,0)</f>
        <v>M</v>
      </c>
      <c r="F47" s="72">
        <v>1180677.2072003442</v>
      </c>
      <c r="G47" s="70" t="s">
        <v>4667</v>
      </c>
      <c r="H47" s="70"/>
      <c r="I47" t="str">
        <f t="shared" si="7"/>
        <v>10162/543965</v>
      </c>
      <c r="J47">
        <f>VLOOKUP(C47,Schools!$A:$Z,9,0)</f>
        <v>400067</v>
      </c>
      <c r="K47" s="70" t="s">
        <v>332</v>
      </c>
      <c r="L47" s="70" t="s">
        <v>315</v>
      </c>
      <c r="M47" s="70" t="s">
        <v>1072</v>
      </c>
      <c r="N47" t="str">
        <f>VLOOKUP(C47,Schools!A:D,4,0)</f>
        <v>Primary</v>
      </c>
      <c r="O47">
        <f t="shared" si="4"/>
        <v>10162</v>
      </c>
      <c r="P47">
        <f t="shared" si="8"/>
        <v>543965</v>
      </c>
      <c r="Q47" s="73">
        <f t="shared" si="9"/>
        <v>181642.64726159142</v>
      </c>
      <c r="R47" s="73">
        <f t="shared" si="10"/>
        <v>90821.323630795712</v>
      </c>
      <c r="S47" s="73">
        <f t="shared" ref="S47:AB47" si="43">R47</f>
        <v>90821.323630795712</v>
      </c>
      <c r="T47" s="73">
        <f t="shared" si="43"/>
        <v>90821.323630795712</v>
      </c>
      <c r="U47" s="73">
        <f t="shared" si="43"/>
        <v>90821.323630795712</v>
      </c>
      <c r="V47" s="73">
        <f t="shared" si="43"/>
        <v>90821.323630795712</v>
      </c>
      <c r="W47" s="73">
        <f t="shared" si="43"/>
        <v>90821.323630795712</v>
      </c>
      <c r="X47" s="73">
        <f t="shared" si="43"/>
        <v>90821.323630795712</v>
      </c>
      <c r="Y47" s="73">
        <f t="shared" si="43"/>
        <v>90821.323630795712</v>
      </c>
      <c r="Z47" s="73">
        <f t="shared" si="43"/>
        <v>90821.323630795712</v>
      </c>
      <c r="AA47" s="73">
        <f t="shared" si="43"/>
        <v>90821.323630795712</v>
      </c>
      <c r="AB47" s="73">
        <f t="shared" si="43"/>
        <v>90821.323630795712</v>
      </c>
      <c r="AC47" s="73">
        <f t="shared" si="12"/>
        <v>1180677.2072003444</v>
      </c>
      <c r="AD47" s="47">
        <f t="shared" si="13"/>
        <v>0</v>
      </c>
      <c r="AG47" s="74">
        <f t="shared" si="14"/>
        <v>363285.29452318285</v>
      </c>
      <c r="AH47" s="74">
        <f t="shared" si="15"/>
        <v>635749.26541557</v>
      </c>
      <c r="AI47" s="74">
        <f t="shared" si="16"/>
        <v>908213.23630795709</v>
      </c>
      <c r="AJ47" s="74">
        <f t="shared" si="17"/>
        <v>1180677.2072003444</v>
      </c>
      <c r="AK47" s="6"/>
      <c r="AL47" s="6"/>
      <c r="AM47" s="6"/>
      <c r="AN47" s="6"/>
      <c r="AS47"/>
      <c r="AU47" s="48"/>
      <c r="AV47" s="74"/>
      <c r="AW47"/>
      <c r="AX47"/>
      <c r="AY47" s="3"/>
      <c r="AZ47" s="47"/>
      <c r="BA47" s="47"/>
      <c r="BB47" s="47"/>
      <c r="BC47" s="47"/>
      <c r="BD47" s="48"/>
      <c r="BE47" s="47"/>
      <c r="BF47" s="6"/>
      <c r="BG47" s="47"/>
      <c r="BH47" s="1"/>
      <c r="BI47" s="47"/>
      <c r="BJ47" s="1"/>
      <c r="BK47" s="1"/>
      <c r="BL47" s="1"/>
    </row>
    <row r="48" spans="1:64" x14ac:dyDescent="0.25">
      <c r="A48" t="str">
        <f t="shared" si="6"/>
        <v>APT</v>
      </c>
      <c r="C48" s="70">
        <f>Schools!A49</f>
        <v>3022027</v>
      </c>
      <c r="D48" t="str">
        <f>VLOOKUP(C48,Schools!A:B,2,0)</f>
        <v>Garden Suburb Junior</v>
      </c>
      <c r="E48" t="str">
        <f>VLOOKUP(C48,Schools!$A:$Z,3,0)</f>
        <v>M</v>
      </c>
      <c r="F48" s="72">
        <v>1609927.2611534654</v>
      </c>
      <c r="G48" s="70" t="s">
        <v>4667</v>
      </c>
      <c r="H48" s="70"/>
      <c r="I48" t="str">
        <f t="shared" si="7"/>
        <v>10162/543965</v>
      </c>
      <c r="J48">
        <f>VLOOKUP(C48,Schools!$A:$Z,9,0)</f>
        <v>400002</v>
      </c>
      <c r="K48" s="70" t="s">
        <v>332</v>
      </c>
      <c r="L48" s="70" t="s">
        <v>315</v>
      </c>
      <c r="M48" s="70" t="s">
        <v>1072</v>
      </c>
      <c r="N48" t="str">
        <f>VLOOKUP(C48,Schools!A:D,4,0)</f>
        <v>Primary</v>
      </c>
      <c r="O48">
        <f t="shared" si="4"/>
        <v>10162</v>
      </c>
      <c r="P48">
        <f t="shared" si="8"/>
        <v>543965</v>
      </c>
      <c r="Q48" s="73">
        <f t="shared" si="9"/>
        <v>247681.11710053313</v>
      </c>
      <c r="R48" s="73">
        <f t="shared" si="10"/>
        <v>123840.55855026656</v>
      </c>
      <c r="S48" s="73">
        <f t="shared" ref="S48:AB48" si="44">R48</f>
        <v>123840.55855026656</v>
      </c>
      <c r="T48" s="73">
        <f t="shared" si="44"/>
        <v>123840.55855026656</v>
      </c>
      <c r="U48" s="73">
        <f t="shared" si="44"/>
        <v>123840.55855026656</v>
      </c>
      <c r="V48" s="73">
        <f t="shared" si="44"/>
        <v>123840.55855026656</v>
      </c>
      <c r="W48" s="73">
        <f t="shared" si="44"/>
        <v>123840.55855026656</v>
      </c>
      <c r="X48" s="73">
        <f t="shared" si="44"/>
        <v>123840.55855026656</v>
      </c>
      <c r="Y48" s="73">
        <f t="shared" si="44"/>
        <v>123840.55855026656</v>
      </c>
      <c r="Z48" s="73">
        <f t="shared" si="44"/>
        <v>123840.55855026656</v>
      </c>
      <c r="AA48" s="73">
        <f t="shared" si="44"/>
        <v>123840.55855026656</v>
      </c>
      <c r="AB48" s="73">
        <f t="shared" si="44"/>
        <v>123840.55855026656</v>
      </c>
      <c r="AC48" s="73">
        <f t="shared" si="12"/>
        <v>1609927.2611534654</v>
      </c>
      <c r="AD48" s="47">
        <f t="shared" si="13"/>
        <v>0</v>
      </c>
      <c r="AG48" s="74">
        <f t="shared" si="14"/>
        <v>495362.23420106625</v>
      </c>
      <c r="AH48" s="74">
        <f t="shared" si="15"/>
        <v>866883.90985186596</v>
      </c>
      <c r="AI48" s="74">
        <f t="shared" si="16"/>
        <v>1238405.5855026657</v>
      </c>
      <c r="AJ48" s="74">
        <f t="shared" si="17"/>
        <v>1609927.2611534654</v>
      </c>
      <c r="AK48" s="6"/>
      <c r="AL48" s="6"/>
      <c r="AM48" s="6"/>
      <c r="AN48" s="6"/>
      <c r="AS48"/>
      <c r="AU48" s="48"/>
      <c r="AV48" s="74"/>
      <c r="AW48"/>
      <c r="AX48"/>
      <c r="AY48" s="3"/>
      <c r="AZ48" s="47"/>
      <c r="BA48" s="47"/>
      <c r="BB48" s="47"/>
      <c r="BC48" s="47"/>
      <c r="BD48" s="48"/>
      <c r="BE48" s="47"/>
      <c r="BF48" s="6"/>
      <c r="BG48" s="47"/>
      <c r="BH48" s="1"/>
      <c r="BI48" s="47"/>
      <c r="BJ48" s="1"/>
      <c r="BK48" s="1"/>
      <c r="BL48" s="1"/>
    </row>
    <row r="49" spans="1:64" x14ac:dyDescent="0.25">
      <c r="A49" t="str">
        <f t="shared" si="6"/>
        <v>APT</v>
      </c>
      <c r="C49" s="70">
        <f>Schools!A50</f>
        <v>3022029</v>
      </c>
      <c r="D49" t="str">
        <f>VLOOKUP(C49,Schools!A:B,2,0)</f>
        <v>Goldbeaters Primary School</v>
      </c>
      <c r="E49" t="str">
        <f>VLOOKUP(C49,Schools!$A:$Z,3,0)</f>
        <v>M</v>
      </c>
      <c r="F49" s="72">
        <v>2262811.5846946668</v>
      </c>
      <c r="G49" s="70" t="s">
        <v>4667</v>
      </c>
      <c r="H49" s="70"/>
      <c r="I49" t="str">
        <f t="shared" si="7"/>
        <v>10162/543965</v>
      </c>
      <c r="J49">
        <f>VLOOKUP(C49,Schools!$A:$Z,9,0)</f>
        <v>400035</v>
      </c>
      <c r="K49" s="70" t="s">
        <v>332</v>
      </c>
      <c r="L49" s="70" t="s">
        <v>315</v>
      </c>
      <c r="M49" s="70" t="s">
        <v>1072</v>
      </c>
      <c r="N49" t="str">
        <f>VLOOKUP(C49,Schools!A:D,4,0)</f>
        <v>Primary</v>
      </c>
      <c r="O49">
        <f t="shared" si="4"/>
        <v>10162</v>
      </c>
      <c r="P49">
        <f t="shared" si="8"/>
        <v>543965</v>
      </c>
      <c r="Q49" s="73">
        <f t="shared" si="9"/>
        <v>348124.85918379488</v>
      </c>
      <c r="R49" s="73">
        <f t="shared" si="10"/>
        <v>174062.42959189744</v>
      </c>
      <c r="S49" s="73">
        <f t="shared" ref="S49:AB49" si="45">R49</f>
        <v>174062.42959189744</v>
      </c>
      <c r="T49" s="73">
        <f t="shared" si="45"/>
        <v>174062.42959189744</v>
      </c>
      <c r="U49" s="73">
        <f t="shared" si="45"/>
        <v>174062.42959189744</v>
      </c>
      <c r="V49" s="73">
        <f t="shared" si="45"/>
        <v>174062.42959189744</v>
      </c>
      <c r="W49" s="73">
        <f t="shared" si="45"/>
        <v>174062.42959189744</v>
      </c>
      <c r="X49" s="73">
        <f t="shared" si="45"/>
        <v>174062.42959189744</v>
      </c>
      <c r="Y49" s="73">
        <f t="shared" si="45"/>
        <v>174062.42959189744</v>
      </c>
      <c r="Z49" s="73">
        <f t="shared" si="45"/>
        <v>174062.42959189744</v>
      </c>
      <c r="AA49" s="73">
        <f t="shared" si="45"/>
        <v>174062.42959189744</v>
      </c>
      <c r="AB49" s="73">
        <f t="shared" si="45"/>
        <v>174062.42959189744</v>
      </c>
      <c r="AC49" s="73">
        <f t="shared" si="12"/>
        <v>2262811.5846946668</v>
      </c>
      <c r="AD49" s="47">
        <f t="shared" si="13"/>
        <v>0</v>
      </c>
      <c r="AG49" s="74">
        <f t="shared" si="14"/>
        <v>696249.71836758975</v>
      </c>
      <c r="AH49" s="74">
        <f t="shared" si="15"/>
        <v>1218437.0071432821</v>
      </c>
      <c r="AI49" s="74">
        <f t="shared" si="16"/>
        <v>1740624.2959189743</v>
      </c>
      <c r="AJ49" s="74">
        <f t="shared" si="17"/>
        <v>2262811.5846946668</v>
      </c>
      <c r="AK49" s="6"/>
      <c r="AL49" s="6"/>
      <c r="AM49" s="6"/>
      <c r="AN49" s="6"/>
      <c r="AS49"/>
      <c r="AU49" s="48"/>
      <c r="AV49" s="74"/>
      <c r="AW49"/>
      <c r="AX49"/>
      <c r="AY49" s="3"/>
      <c r="AZ49" s="47"/>
      <c r="BA49" s="47"/>
      <c r="BB49" s="47"/>
      <c r="BC49" s="47"/>
      <c r="BD49" s="48"/>
      <c r="BE49" s="47"/>
      <c r="BF49" s="6"/>
      <c r="BG49" s="47"/>
      <c r="BH49" s="1"/>
      <c r="BI49" s="47"/>
      <c r="BJ49" s="1"/>
      <c r="BK49" s="1"/>
      <c r="BL49" s="1"/>
    </row>
    <row r="50" spans="1:64" x14ac:dyDescent="0.25">
      <c r="A50" t="str">
        <f t="shared" si="6"/>
        <v>APT</v>
      </c>
      <c r="C50" s="70">
        <f>Schools!A52</f>
        <v>3023516</v>
      </c>
      <c r="D50" t="str">
        <f>VLOOKUP(C50,Schools!A:B,2,0)</f>
        <v>Hasmonean Primary School</v>
      </c>
      <c r="E50" t="str">
        <f>VLOOKUP(C50,Schools!$A:$Z,3,0)</f>
        <v>M</v>
      </c>
      <c r="F50" s="72">
        <v>962811.05236986605</v>
      </c>
      <c r="G50" s="70" t="s">
        <v>4667</v>
      </c>
      <c r="H50" s="70"/>
      <c r="I50" t="str">
        <f t="shared" si="7"/>
        <v>10162/543965</v>
      </c>
      <c r="J50">
        <f>VLOOKUP(C50,Schools!$A:$Z,9,0)</f>
        <v>400108</v>
      </c>
      <c r="K50" s="70" t="s">
        <v>332</v>
      </c>
      <c r="L50" s="70" t="s">
        <v>315</v>
      </c>
      <c r="M50" s="70" t="s">
        <v>1072</v>
      </c>
      <c r="N50" t="str">
        <f>VLOOKUP(C50,Schools!A:D,4,0)</f>
        <v>Primary</v>
      </c>
      <c r="O50">
        <f t="shared" si="4"/>
        <v>10162</v>
      </c>
      <c r="P50">
        <f t="shared" si="8"/>
        <v>543965</v>
      </c>
      <c r="Q50" s="73">
        <f t="shared" si="9"/>
        <v>148124.77728767169</v>
      </c>
      <c r="R50" s="73">
        <f t="shared" si="10"/>
        <v>74062.388643835846</v>
      </c>
      <c r="S50" s="73">
        <f t="shared" ref="S50:AB50" si="46">R50</f>
        <v>74062.388643835846</v>
      </c>
      <c r="T50" s="73">
        <f t="shared" si="46"/>
        <v>74062.388643835846</v>
      </c>
      <c r="U50" s="73">
        <f t="shared" si="46"/>
        <v>74062.388643835846</v>
      </c>
      <c r="V50" s="73">
        <f t="shared" si="46"/>
        <v>74062.388643835846</v>
      </c>
      <c r="W50" s="73">
        <f t="shared" si="46"/>
        <v>74062.388643835846</v>
      </c>
      <c r="X50" s="73">
        <f t="shared" si="46"/>
        <v>74062.388643835846</v>
      </c>
      <c r="Y50" s="73">
        <f t="shared" si="46"/>
        <v>74062.388643835846</v>
      </c>
      <c r="Z50" s="73">
        <f t="shared" si="46"/>
        <v>74062.388643835846</v>
      </c>
      <c r="AA50" s="73">
        <f t="shared" si="46"/>
        <v>74062.388643835846</v>
      </c>
      <c r="AB50" s="73">
        <f t="shared" si="46"/>
        <v>74062.388643835846</v>
      </c>
      <c r="AC50" s="73">
        <f t="shared" si="12"/>
        <v>962811.05236986629</v>
      </c>
      <c r="AD50" s="47">
        <f t="shared" si="13"/>
        <v>0</v>
      </c>
      <c r="AG50" s="74">
        <f t="shared" si="14"/>
        <v>296249.55457534338</v>
      </c>
      <c r="AH50" s="74">
        <f t="shared" si="15"/>
        <v>518436.72050685092</v>
      </c>
      <c r="AI50" s="74">
        <f t="shared" si="16"/>
        <v>740623.88643835858</v>
      </c>
      <c r="AJ50" s="74">
        <f t="shared" si="17"/>
        <v>962811.05236986629</v>
      </c>
      <c r="AK50" s="6"/>
      <c r="AL50" s="6"/>
      <c r="AM50" s="6"/>
      <c r="AN50" s="6"/>
      <c r="AS50"/>
      <c r="AU50" s="48"/>
      <c r="AV50" s="74"/>
      <c r="AW50"/>
      <c r="AX50"/>
      <c r="AY50" s="3"/>
      <c r="AZ50" s="47"/>
      <c r="BA50" s="47"/>
      <c r="BB50" s="47"/>
      <c r="BC50" s="47"/>
      <c r="BD50" s="48"/>
      <c r="BE50" s="47"/>
      <c r="BF50" s="6"/>
      <c r="BG50" s="47"/>
      <c r="BH50" s="1"/>
      <c r="BI50" s="47"/>
      <c r="BJ50" s="1"/>
      <c r="BK50" s="1"/>
      <c r="BL50" s="1"/>
    </row>
    <row r="51" spans="1:64" x14ac:dyDescent="0.25">
      <c r="A51" t="str">
        <f t="shared" si="6"/>
        <v>APT</v>
      </c>
      <c r="C51" s="70">
        <f>Schools!A53</f>
        <v>3022031</v>
      </c>
      <c r="D51" t="str">
        <f>VLOOKUP(C51,Schools!A:B,2,0)</f>
        <v>Hollickwood JMI School</v>
      </c>
      <c r="E51" t="str">
        <f>VLOOKUP(C51,Schools!$A:$Z,3,0)</f>
        <v>M</v>
      </c>
      <c r="F51" s="72">
        <v>1081347.9701229034</v>
      </c>
      <c r="G51" s="70" t="s">
        <v>4667</v>
      </c>
      <c r="H51" s="70"/>
      <c r="I51" t="str">
        <f t="shared" si="7"/>
        <v>10162/543965</v>
      </c>
      <c r="J51">
        <f>VLOOKUP(C51,Schools!$A:$Z,9,0)</f>
        <v>400026</v>
      </c>
      <c r="K51" s="70" t="s">
        <v>332</v>
      </c>
      <c r="L51" s="70" t="s">
        <v>315</v>
      </c>
      <c r="M51" s="70" t="s">
        <v>1072</v>
      </c>
      <c r="N51" t="str">
        <f>VLOOKUP(C51,Schools!A:D,4,0)</f>
        <v>Primary</v>
      </c>
      <c r="O51">
        <f t="shared" si="4"/>
        <v>10162</v>
      </c>
      <c r="P51">
        <f t="shared" si="8"/>
        <v>543965</v>
      </c>
      <c r="Q51" s="73">
        <f t="shared" si="9"/>
        <v>166361.22617275437</v>
      </c>
      <c r="R51" s="73">
        <f t="shared" si="10"/>
        <v>83180.613086377183</v>
      </c>
      <c r="S51" s="73">
        <f t="shared" ref="S51:AB51" si="47">R51</f>
        <v>83180.613086377183</v>
      </c>
      <c r="T51" s="73">
        <f t="shared" si="47"/>
        <v>83180.613086377183</v>
      </c>
      <c r="U51" s="73">
        <f t="shared" si="47"/>
        <v>83180.613086377183</v>
      </c>
      <c r="V51" s="73">
        <f t="shared" si="47"/>
        <v>83180.613086377183</v>
      </c>
      <c r="W51" s="73">
        <f t="shared" si="47"/>
        <v>83180.613086377183</v>
      </c>
      <c r="X51" s="73">
        <f t="shared" si="47"/>
        <v>83180.613086377183</v>
      </c>
      <c r="Y51" s="73">
        <f t="shared" si="47"/>
        <v>83180.613086377183</v>
      </c>
      <c r="Z51" s="73">
        <f t="shared" si="47"/>
        <v>83180.613086377183</v>
      </c>
      <c r="AA51" s="73">
        <f t="shared" si="47"/>
        <v>83180.613086377183</v>
      </c>
      <c r="AB51" s="73">
        <f t="shared" si="47"/>
        <v>83180.613086377183</v>
      </c>
      <c r="AC51" s="73">
        <f t="shared" si="12"/>
        <v>1081347.9701229031</v>
      </c>
      <c r="AD51" s="47">
        <f t="shared" si="13"/>
        <v>0</v>
      </c>
      <c r="AG51" s="74">
        <f t="shared" si="14"/>
        <v>332722.45234550873</v>
      </c>
      <c r="AH51" s="74">
        <f t="shared" si="15"/>
        <v>582264.2916046402</v>
      </c>
      <c r="AI51" s="74">
        <f t="shared" si="16"/>
        <v>831806.13086377166</v>
      </c>
      <c r="AJ51" s="74">
        <f t="shared" si="17"/>
        <v>1081347.9701229031</v>
      </c>
      <c r="AK51" s="6"/>
      <c r="AL51" s="6"/>
      <c r="AM51" s="6"/>
      <c r="AN51" s="6"/>
      <c r="AS51"/>
      <c r="AU51" s="48"/>
      <c r="AV51" s="74"/>
      <c r="AW51"/>
      <c r="AX51"/>
      <c r="AY51" s="3"/>
      <c r="AZ51" s="47"/>
      <c r="BA51" s="47"/>
      <c r="BB51" s="47"/>
      <c r="BC51" s="47"/>
      <c r="BD51" s="48"/>
      <c r="BE51" s="47"/>
      <c r="BF51" s="6"/>
      <c r="BG51" s="47"/>
      <c r="BH51" s="1"/>
      <c r="BI51" s="47"/>
      <c r="BJ51" s="1"/>
      <c r="BK51" s="1"/>
      <c r="BL51" s="1"/>
    </row>
    <row r="52" spans="1:64" x14ac:dyDescent="0.25">
      <c r="A52" t="str">
        <f t="shared" si="6"/>
        <v>APT</v>
      </c>
      <c r="C52" s="70">
        <f>Schools!A54</f>
        <v>3022032</v>
      </c>
      <c r="D52" t="str">
        <f>VLOOKUP(C52,Schools!A:B,2,0)</f>
        <v>Holly Park School</v>
      </c>
      <c r="E52" t="str">
        <f>VLOOKUP(C52,Schools!$A:$Z,3,0)</f>
        <v>M</v>
      </c>
      <c r="F52" s="72">
        <v>1950904.071555288</v>
      </c>
      <c r="G52" s="70" t="s">
        <v>4667</v>
      </c>
      <c r="H52" s="70"/>
      <c r="I52" t="str">
        <f t="shared" si="7"/>
        <v>10162/543965</v>
      </c>
      <c r="J52">
        <f>VLOOKUP(C52,Schools!$A:$Z,9,0)</f>
        <v>400084</v>
      </c>
      <c r="K52" s="70" t="s">
        <v>332</v>
      </c>
      <c r="L52" s="70" t="s">
        <v>315</v>
      </c>
      <c r="M52" s="70" t="s">
        <v>1072</v>
      </c>
      <c r="N52" t="str">
        <f>VLOOKUP(C52,Schools!A:D,4,0)</f>
        <v>Primary</v>
      </c>
      <c r="O52">
        <f t="shared" ref="O52:O83" si="48">VLOOKUP(N52,$AK$1:$AL$3,2,0)</f>
        <v>10162</v>
      </c>
      <c r="P52">
        <f t="shared" si="8"/>
        <v>543965</v>
      </c>
      <c r="Q52" s="73">
        <f t="shared" si="9"/>
        <v>300139.08793158276</v>
      </c>
      <c r="R52" s="73">
        <f t="shared" si="10"/>
        <v>150069.54396579138</v>
      </c>
      <c r="S52" s="73">
        <f t="shared" ref="S52:AB52" si="49">R52</f>
        <v>150069.54396579138</v>
      </c>
      <c r="T52" s="73">
        <f t="shared" si="49"/>
        <v>150069.54396579138</v>
      </c>
      <c r="U52" s="73">
        <f t="shared" si="49"/>
        <v>150069.54396579138</v>
      </c>
      <c r="V52" s="73">
        <f t="shared" si="49"/>
        <v>150069.54396579138</v>
      </c>
      <c r="W52" s="73">
        <f t="shared" si="49"/>
        <v>150069.54396579138</v>
      </c>
      <c r="X52" s="73">
        <f t="shared" si="49"/>
        <v>150069.54396579138</v>
      </c>
      <c r="Y52" s="73">
        <f t="shared" si="49"/>
        <v>150069.54396579138</v>
      </c>
      <c r="Z52" s="73">
        <f t="shared" si="49"/>
        <v>150069.54396579138</v>
      </c>
      <c r="AA52" s="73">
        <f t="shared" si="49"/>
        <v>150069.54396579138</v>
      </c>
      <c r="AB52" s="73">
        <f t="shared" si="49"/>
        <v>150069.54396579138</v>
      </c>
      <c r="AC52" s="73">
        <f t="shared" si="12"/>
        <v>1950904.0715552878</v>
      </c>
      <c r="AD52" s="47">
        <f t="shared" si="13"/>
        <v>0</v>
      </c>
      <c r="AG52" s="74">
        <f t="shared" si="14"/>
        <v>600278.17586316552</v>
      </c>
      <c r="AH52" s="74">
        <f t="shared" si="15"/>
        <v>1050486.8077605397</v>
      </c>
      <c r="AI52" s="74">
        <f t="shared" si="16"/>
        <v>1500695.4396579138</v>
      </c>
      <c r="AJ52" s="74">
        <f t="shared" si="17"/>
        <v>1950904.0715552878</v>
      </c>
      <c r="AK52" s="6"/>
      <c r="AL52" s="6"/>
      <c r="AM52" s="6"/>
      <c r="AN52" s="6"/>
      <c r="AS52"/>
      <c r="AU52" s="48"/>
      <c r="AV52" s="74"/>
      <c r="AW52"/>
      <c r="AX52"/>
      <c r="AY52" s="3"/>
      <c r="AZ52" s="47"/>
      <c r="BA52" s="47"/>
      <c r="BB52" s="47"/>
      <c r="BC52" s="47"/>
      <c r="BD52" s="48"/>
      <c r="BE52" s="47"/>
      <c r="BF52" s="6"/>
      <c r="BG52" s="47"/>
      <c r="BH52" s="1"/>
      <c r="BI52" s="47"/>
      <c r="BJ52" s="1"/>
      <c r="BK52" s="1"/>
      <c r="BL52" s="1"/>
    </row>
    <row r="53" spans="1:64" x14ac:dyDescent="0.25">
      <c r="A53" t="str">
        <f t="shared" si="6"/>
        <v>APT</v>
      </c>
      <c r="C53" s="70">
        <f>Schools!A55</f>
        <v>3023304</v>
      </c>
      <c r="D53" t="str">
        <f>VLOOKUP(C53,Schools!A:B,2,0)</f>
        <v>Holy Trinity School</v>
      </c>
      <c r="E53" t="str">
        <f>VLOOKUP(C53,Schools!$A:$Z,3,0)</f>
        <v>M</v>
      </c>
      <c r="F53" s="72">
        <v>975023.93130561081</v>
      </c>
      <c r="G53" s="70" t="s">
        <v>4667</v>
      </c>
      <c r="H53" s="70"/>
      <c r="I53" t="str">
        <f t="shared" si="7"/>
        <v>10162/543965</v>
      </c>
      <c r="J53">
        <f>VLOOKUP(C53,Schools!$A:$Z,9,0)</f>
        <v>400008</v>
      </c>
      <c r="K53" s="70" t="s">
        <v>332</v>
      </c>
      <c r="L53" s="70" t="s">
        <v>315</v>
      </c>
      <c r="M53" s="70" t="s">
        <v>1072</v>
      </c>
      <c r="N53" t="str">
        <f>VLOOKUP(C53,Schools!A:D,4,0)</f>
        <v>Primary</v>
      </c>
      <c r="O53">
        <f t="shared" si="48"/>
        <v>10162</v>
      </c>
      <c r="P53">
        <f t="shared" si="8"/>
        <v>543965</v>
      </c>
      <c r="Q53" s="73">
        <f t="shared" si="9"/>
        <v>150003.68173932473</v>
      </c>
      <c r="R53" s="73">
        <f t="shared" si="10"/>
        <v>75001.840869662366</v>
      </c>
      <c r="S53" s="73">
        <f t="shared" ref="S53:AB53" si="50">R53</f>
        <v>75001.840869662366</v>
      </c>
      <c r="T53" s="73">
        <f t="shared" si="50"/>
        <v>75001.840869662366</v>
      </c>
      <c r="U53" s="73">
        <f t="shared" si="50"/>
        <v>75001.840869662366</v>
      </c>
      <c r="V53" s="73">
        <f t="shared" si="50"/>
        <v>75001.840869662366</v>
      </c>
      <c r="W53" s="73">
        <f t="shared" si="50"/>
        <v>75001.840869662366</v>
      </c>
      <c r="X53" s="73">
        <f t="shared" si="50"/>
        <v>75001.840869662366</v>
      </c>
      <c r="Y53" s="73">
        <f t="shared" si="50"/>
        <v>75001.840869662366</v>
      </c>
      <c r="Z53" s="73">
        <f t="shared" si="50"/>
        <v>75001.840869662366</v>
      </c>
      <c r="AA53" s="73">
        <f t="shared" si="50"/>
        <v>75001.840869662366</v>
      </c>
      <c r="AB53" s="73">
        <f t="shared" si="50"/>
        <v>75001.840869662366</v>
      </c>
      <c r="AC53" s="73">
        <f t="shared" si="12"/>
        <v>975023.93130561069</v>
      </c>
      <c r="AD53" s="47">
        <f t="shared" si="13"/>
        <v>0</v>
      </c>
      <c r="AG53" s="74">
        <f t="shared" si="14"/>
        <v>300007.36347864947</v>
      </c>
      <c r="AH53" s="74">
        <f t="shared" si="15"/>
        <v>525012.88608763658</v>
      </c>
      <c r="AI53" s="74">
        <f t="shared" si="16"/>
        <v>750018.40869662364</v>
      </c>
      <c r="AJ53" s="74">
        <f t="shared" si="17"/>
        <v>975023.93130561069</v>
      </c>
      <c r="AK53" s="6"/>
      <c r="AL53" s="6"/>
      <c r="AM53" s="6"/>
      <c r="AN53" s="6"/>
      <c r="AS53"/>
      <c r="AU53" s="48"/>
      <c r="AV53" s="74"/>
      <c r="AW53"/>
      <c r="AX53"/>
      <c r="AY53" s="3"/>
      <c r="AZ53" s="47"/>
      <c r="BA53" s="47"/>
      <c r="BB53" s="47"/>
      <c r="BC53" s="47"/>
      <c r="BD53" s="48"/>
      <c r="BE53" s="47"/>
      <c r="BF53" s="6"/>
      <c r="BG53" s="47"/>
      <c r="BH53" s="1"/>
      <c r="BI53" s="47"/>
      <c r="BJ53" s="1"/>
      <c r="BK53" s="1"/>
      <c r="BL53" s="1"/>
    </row>
    <row r="54" spans="1:64" x14ac:dyDescent="0.25">
      <c r="A54" t="str">
        <f t="shared" si="6"/>
        <v>APT</v>
      </c>
      <c r="C54" s="70">
        <f>Schools!A58</f>
        <v>3022036</v>
      </c>
      <c r="D54" t="str">
        <f>VLOOKUP(C54,Schools!A:B,2,0)</f>
        <v>Livingstone School</v>
      </c>
      <c r="E54" t="str">
        <f>VLOOKUP(C54,Schools!$A:$Z,3,0)</f>
        <v>M</v>
      </c>
      <c r="F54" s="72">
        <v>1253543.4577796019</v>
      </c>
      <c r="G54" s="70" t="s">
        <v>4667</v>
      </c>
      <c r="H54" s="70"/>
      <c r="I54" t="str">
        <f t="shared" si="7"/>
        <v>10162/543965</v>
      </c>
      <c r="J54">
        <f>VLOOKUP(C54,Schools!$A:$Z,9,0)</f>
        <v>400046</v>
      </c>
      <c r="K54" s="70" t="s">
        <v>332</v>
      </c>
      <c r="L54" s="70" t="s">
        <v>315</v>
      </c>
      <c r="M54" s="70" t="s">
        <v>1072</v>
      </c>
      <c r="N54" t="str">
        <f>VLOOKUP(C54,Schools!A:D,4,0)</f>
        <v>Primary</v>
      </c>
      <c r="O54">
        <f t="shared" si="48"/>
        <v>10162</v>
      </c>
      <c r="P54">
        <f t="shared" si="8"/>
        <v>543965</v>
      </c>
      <c r="Q54" s="73">
        <f t="shared" si="9"/>
        <v>192852.83965840031</v>
      </c>
      <c r="R54" s="73">
        <f t="shared" si="10"/>
        <v>96426.419829200153</v>
      </c>
      <c r="S54" s="73">
        <f t="shared" ref="S54:AB54" si="51">R54</f>
        <v>96426.419829200153</v>
      </c>
      <c r="T54" s="73">
        <f t="shared" si="51"/>
        <v>96426.419829200153</v>
      </c>
      <c r="U54" s="73">
        <f t="shared" si="51"/>
        <v>96426.419829200153</v>
      </c>
      <c r="V54" s="73">
        <f t="shared" si="51"/>
        <v>96426.419829200153</v>
      </c>
      <c r="W54" s="73">
        <f t="shared" si="51"/>
        <v>96426.419829200153</v>
      </c>
      <c r="X54" s="73">
        <f t="shared" si="51"/>
        <v>96426.419829200153</v>
      </c>
      <c r="Y54" s="73">
        <f t="shared" si="51"/>
        <v>96426.419829200153</v>
      </c>
      <c r="Z54" s="73">
        <f t="shared" si="51"/>
        <v>96426.419829200153</v>
      </c>
      <c r="AA54" s="73">
        <f t="shared" si="51"/>
        <v>96426.419829200153</v>
      </c>
      <c r="AB54" s="73">
        <f t="shared" si="51"/>
        <v>96426.419829200153</v>
      </c>
      <c r="AC54" s="73">
        <f t="shared" si="12"/>
        <v>1253543.4577796021</v>
      </c>
      <c r="AD54" s="47">
        <f t="shared" si="13"/>
        <v>0</v>
      </c>
      <c r="AG54" s="74">
        <f t="shared" si="14"/>
        <v>385705.67931680061</v>
      </c>
      <c r="AH54" s="74">
        <f t="shared" si="15"/>
        <v>674984.93880440108</v>
      </c>
      <c r="AI54" s="74">
        <f t="shared" si="16"/>
        <v>964264.1982920015</v>
      </c>
      <c r="AJ54" s="74">
        <f t="shared" si="17"/>
        <v>1253543.4577796021</v>
      </c>
      <c r="AK54" s="6"/>
      <c r="AL54" s="6"/>
      <c r="AM54" s="6"/>
      <c r="AN54" s="6"/>
      <c r="AS54"/>
      <c r="AU54" s="48"/>
      <c r="AV54" s="74"/>
      <c r="AW54"/>
      <c r="AX54"/>
      <c r="AY54" s="3"/>
      <c r="AZ54" s="47"/>
      <c r="BA54" s="47"/>
      <c r="BB54" s="47"/>
      <c r="BC54" s="47"/>
      <c r="BD54" s="48"/>
      <c r="BE54" s="47"/>
      <c r="BF54" s="6"/>
      <c r="BG54" s="47"/>
      <c r="BH54" s="1"/>
      <c r="BI54" s="47"/>
      <c r="BJ54" s="1"/>
      <c r="BK54" s="1"/>
      <c r="BL54" s="1"/>
    </row>
    <row r="55" spans="1:64" x14ac:dyDescent="0.25">
      <c r="A55" t="str">
        <f t="shared" si="6"/>
        <v>APT</v>
      </c>
      <c r="C55" s="70">
        <f>Schools!A59</f>
        <v>3022037</v>
      </c>
      <c r="D55" t="str">
        <f>VLOOKUP(C55,Schools!A:B,2,0)</f>
        <v>Manorside Primary School</v>
      </c>
      <c r="E55" t="str">
        <f>VLOOKUP(C55,Schools!$A:$Z,3,0)</f>
        <v>M</v>
      </c>
      <c r="F55" s="72">
        <v>1224011.7607687849</v>
      </c>
      <c r="G55" s="70" t="s">
        <v>4667</v>
      </c>
      <c r="H55" s="70"/>
      <c r="I55" t="str">
        <f t="shared" si="7"/>
        <v>10162/543965</v>
      </c>
      <c r="J55">
        <f>VLOOKUP(C55,Schools!$A:$Z,9,0)</f>
        <v>400030</v>
      </c>
      <c r="K55" s="70" t="s">
        <v>332</v>
      </c>
      <c r="L55" s="70" t="s">
        <v>315</v>
      </c>
      <c r="M55" s="70" t="s">
        <v>1072</v>
      </c>
      <c r="N55" t="str">
        <f>VLOOKUP(C55,Schools!A:D,4,0)</f>
        <v>Primary</v>
      </c>
      <c r="O55">
        <f t="shared" si="48"/>
        <v>10162</v>
      </c>
      <c r="P55">
        <f t="shared" si="8"/>
        <v>543965</v>
      </c>
      <c r="Q55" s="73">
        <f t="shared" si="9"/>
        <v>188309.50165673613</v>
      </c>
      <c r="R55" s="73">
        <f t="shared" si="10"/>
        <v>94154.750828368065</v>
      </c>
      <c r="S55" s="73">
        <f t="shared" ref="S55:AB55" si="52">R55</f>
        <v>94154.750828368065</v>
      </c>
      <c r="T55" s="73">
        <f t="shared" si="52"/>
        <v>94154.750828368065</v>
      </c>
      <c r="U55" s="73">
        <f t="shared" si="52"/>
        <v>94154.750828368065</v>
      </c>
      <c r="V55" s="73">
        <f t="shared" si="52"/>
        <v>94154.750828368065</v>
      </c>
      <c r="W55" s="73">
        <f t="shared" si="52"/>
        <v>94154.750828368065</v>
      </c>
      <c r="X55" s="73">
        <f t="shared" si="52"/>
        <v>94154.750828368065</v>
      </c>
      <c r="Y55" s="73">
        <f t="shared" si="52"/>
        <v>94154.750828368065</v>
      </c>
      <c r="Z55" s="73">
        <f t="shared" si="52"/>
        <v>94154.750828368065</v>
      </c>
      <c r="AA55" s="73">
        <f t="shared" si="52"/>
        <v>94154.750828368065</v>
      </c>
      <c r="AB55" s="73">
        <f t="shared" si="52"/>
        <v>94154.750828368065</v>
      </c>
      <c r="AC55" s="73">
        <f t="shared" si="12"/>
        <v>1224011.7607687851</v>
      </c>
      <c r="AD55" s="47">
        <f t="shared" si="13"/>
        <v>0</v>
      </c>
      <c r="AG55" s="74">
        <f t="shared" si="14"/>
        <v>376619.00331347226</v>
      </c>
      <c r="AH55" s="74">
        <f t="shared" si="15"/>
        <v>659083.2557985764</v>
      </c>
      <c r="AI55" s="74">
        <f t="shared" si="16"/>
        <v>941547.50828368077</v>
      </c>
      <c r="AJ55" s="74">
        <f t="shared" si="17"/>
        <v>1224011.7607687851</v>
      </c>
      <c r="AK55" s="6"/>
      <c r="AL55" s="6"/>
      <c r="AM55" s="6"/>
      <c r="AN55" s="6"/>
      <c r="AS55"/>
      <c r="AU55" s="48"/>
      <c r="AV55" s="74"/>
      <c r="AW55"/>
      <c r="AX55"/>
      <c r="AY55" s="3"/>
      <c r="AZ55" s="47"/>
      <c r="BA55" s="47"/>
      <c r="BB55" s="47"/>
      <c r="BC55" s="47"/>
      <c r="BD55" s="48"/>
      <c r="BE55" s="47"/>
      <c r="BF55" s="6"/>
      <c r="BG55" s="47"/>
      <c r="BH55" s="1"/>
      <c r="BI55" s="47"/>
      <c r="BJ55" s="1"/>
      <c r="BK55" s="1"/>
      <c r="BL55" s="1"/>
    </row>
    <row r="56" spans="1:64" x14ac:dyDescent="0.25">
      <c r="A56" t="str">
        <f t="shared" si="6"/>
        <v>APT</v>
      </c>
      <c r="C56" s="70">
        <f>Schools!A60</f>
        <v>3023523</v>
      </c>
      <c r="D56" t="str">
        <f>VLOOKUP(C56,Schools!A:B,2,0)</f>
        <v>Martin Primary School</v>
      </c>
      <c r="E56" t="str">
        <f>VLOOKUP(C56,Schools!$A:$Z,3,0)</f>
        <v>M</v>
      </c>
      <c r="F56" s="72">
        <v>2940764.3133680001</v>
      </c>
      <c r="G56" s="70" t="s">
        <v>4667</v>
      </c>
      <c r="H56" s="70"/>
      <c r="I56" t="str">
        <f t="shared" si="7"/>
        <v>10162/543965</v>
      </c>
      <c r="J56">
        <f>VLOOKUP(C56,Schools!$A:$Z,9,0)</f>
        <v>400130</v>
      </c>
      <c r="K56" s="70" t="s">
        <v>332</v>
      </c>
      <c r="L56" s="70" t="s">
        <v>315</v>
      </c>
      <c r="M56" s="70" t="s">
        <v>1072</v>
      </c>
      <c r="N56" t="str">
        <f>VLOOKUP(C56,Schools!A:D,4,0)</f>
        <v>Primary</v>
      </c>
      <c r="O56">
        <f t="shared" si="48"/>
        <v>10162</v>
      </c>
      <c r="P56">
        <f t="shared" si="8"/>
        <v>543965</v>
      </c>
      <c r="Q56" s="73">
        <f t="shared" si="9"/>
        <v>452425.27897969232</v>
      </c>
      <c r="R56" s="73">
        <f t="shared" si="10"/>
        <v>226212.63948984616</v>
      </c>
      <c r="S56" s="73">
        <f t="shared" ref="S56:AB56" si="53">R56</f>
        <v>226212.63948984616</v>
      </c>
      <c r="T56" s="73">
        <f t="shared" si="53"/>
        <v>226212.63948984616</v>
      </c>
      <c r="U56" s="73">
        <f t="shared" si="53"/>
        <v>226212.63948984616</v>
      </c>
      <c r="V56" s="73">
        <f t="shared" si="53"/>
        <v>226212.63948984616</v>
      </c>
      <c r="W56" s="73">
        <f t="shared" si="53"/>
        <v>226212.63948984616</v>
      </c>
      <c r="X56" s="73">
        <f t="shared" si="53"/>
        <v>226212.63948984616</v>
      </c>
      <c r="Y56" s="73">
        <f t="shared" si="53"/>
        <v>226212.63948984616</v>
      </c>
      <c r="Z56" s="73">
        <f t="shared" si="53"/>
        <v>226212.63948984616</v>
      </c>
      <c r="AA56" s="73">
        <f t="shared" si="53"/>
        <v>226212.63948984616</v>
      </c>
      <c r="AB56" s="73">
        <f t="shared" si="53"/>
        <v>226212.63948984616</v>
      </c>
      <c r="AC56" s="73">
        <f t="shared" si="12"/>
        <v>2940764.3133680001</v>
      </c>
      <c r="AD56" s="47">
        <f t="shared" si="13"/>
        <v>0</v>
      </c>
      <c r="AG56" s="74">
        <f t="shared" si="14"/>
        <v>904850.55795938463</v>
      </c>
      <c r="AH56" s="74">
        <f t="shared" si="15"/>
        <v>1583488.476428923</v>
      </c>
      <c r="AI56" s="74">
        <f t="shared" si="16"/>
        <v>2262126.3948984612</v>
      </c>
      <c r="AJ56" s="74">
        <f t="shared" si="17"/>
        <v>2940764.3133680001</v>
      </c>
      <c r="AK56" s="6"/>
      <c r="AL56" s="6"/>
      <c r="AM56" s="6"/>
      <c r="AN56" s="6"/>
      <c r="AS56"/>
      <c r="AU56" s="48"/>
      <c r="AV56" s="74"/>
      <c r="AW56"/>
      <c r="AX56"/>
      <c r="AY56" s="3"/>
      <c r="AZ56" s="47"/>
      <c r="BA56" s="47"/>
      <c r="BB56" s="47"/>
      <c r="BC56" s="47"/>
      <c r="BD56" s="48"/>
      <c r="BE56" s="47"/>
      <c r="BF56" s="6"/>
      <c r="BG56" s="47"/>
      <c r="BH56" s="1"/>
      <c r="BI56" s="47"/>
      <c r="BJ56" s="1"/>
      <c r="BK56" s="1"/>
      <c r="BL56" s="1"/>
    </row>
    <row r="57" spans="1:64" x14ac:dyDescent="0.25">
      <c r="A57" t="str">
        <f t="shared" si="6"/>
        <v>APT</v>
      </c>
      <c r="C57" s="70">
        <f>Schools!A61</f>
        <v>3025948</v>
      </c>
      <c r="D57" t="str">
        <f>VLOOKUP(C57,Schools!A:B,2,0)</f>
        <v>Mathilda Marks-Kennedy School</v>
      </c>
      <c r="E57" t="str">
        <f>VLOOKUP(C57,Schools!$A:$Z,3,0)</f>
        <v>M</v>
      </c>
      <c r="F57" s="72">
        <v>931968.33086792449</v>
      </c>
      <c r="G57" s="70" t="s">
        <v>4667</v>
      </c>
      <c r="H57" s="70"/>
      <c r="I57" t="str">
        <f t="shared" si="7"/>
        <v>10162/543965</v>
      </c>
      <c r="J57">
        <f>VLOOKUP(C57,Schools!$A:$Z,9,0)</f>
        <v>400112</v>
      </c>
      <c r="K57" s="70" t="s">
        <v>332</v>
      </c>
      <c r="L57" s="70" t="s">
        <v>315</v>
      </c>
      <c r="M57" s="70" t="s">
        <v>1072</v>
      </c>
      <c r="N57" t="str">
        <f>VLOOKUP(C57,Schools!A:D,4,0)</f>
        <v>Primary</v>
      </c>
      <c r="O57">
        <f t="shared" si="48"/>
        <v>10162</v>
      </c>
      <c r="P57">
        <f t="shared" si="8"/>
        <v>543965</v>
      </c>
      <c r="Q57" s="73">
        <f t="shared" si="9"/>
        <v>143379.74321044993</v>
      </c>
      <c r="R57" s="73">
        <f t="shared" si="10"/>
        <v>71689.871605224966</v>
      </c>
      <c r="S57" s="73">
        <f t="shared" ref="S57:AB57" si="54">R57</f>
        <v>71689.871605224966</v>
      </c>
      <c r="T57" s="73">
        <f t="shared" si="54"/>
        <v>71689.871605224966</v>
      </c>
      <c r="U57" s="73">
        <f t="shared" si="54"/>
        <v>71689.871605224966</v>
      </c>
      <c r="V57" s="73">
        <f t="shared" si="54"/>
        <v>71689.871605224966</v>
      </c>
      <c r="W57" s="73">
        <f t="shared" si="54"/>
        <v>71689.871605224966</v>
      </c>
      <c r="X57" s="73">
        <f t="shared" si="54"/>
        <v>71689.871605224966</v>
      </c>
      <c r="Y57" s="73">
        <f t="shared" si="54"/>
        <v>71689.871605224966</v>
      </c>
      <c r="Z57" s="73">
        <f t="shared" si="54"/>
        <v>71689.871605224966</v>
      </c>
      <c r="AA57" s="73">
        <f t="shared" si="54"/>
        <v>71689.871605224966</v>
      </c>
      <c r="AB57" s="73">
        <f t="shared" si="54"/>
        <v>71689.871605224966</v>
      </c>
      <c r="AC57" s="73">
        <f t="shared" si="12"/>
        <v>931968.33086792426</v>
      </c>
      <c r="AD57" s="47">
        <f t="shared" si="13"/>
        <v>0</v>
      </c>
      <c r="AE57" s="47"/>
      <c r="AG57" s="74">
        <f t="shared" si="14"/>
        <v>286759.48642089986</v>
      </c>
      <c r="AH57" s="74">
        <f t="shared" si="15"/>
        <v>501829.10123657476</v>
      </c>
      <c r="AI57" s="74">
        <f t="shared" si="16"/>
        <v>716898.71605224954</v>
      </c>
      <c r="AJ57" s="74">
        <f t="shared" si="17"/>
        <v>931968.33086792426</v>
      </c>
      <c r="AK57" s="6"/>
      <c r="AL57" s="6"/>
      <c r="AM57" s="6"/>
      <c r="AN57" s="6"/>
      <c r="AS57"/>
      <c r="AU57" s="48"/>
      <c r="AV57" s="74"/>
      <c r="AW57"/>
      <c r="AX57"/>
      <c r="AY57" s="3"/>
      <c r="AZ57" s="47"/>
      <c r="BA57" s="47"/>
      <c r="BB57" s="47"/>
      <c r="BC57" s="47"/>
      <c r="BD57" s="48"/>
      <c r="BE57" s="47"/>
      <c r="BF57" s="6"/>
      <c r="BG57" s="47"/>
      <c r="BH57" s="1"/>
      <c r="BI57" s="47"/>
      <c r="BJ57" s="1"/>
      <c r="BK57" s="1"/>
      <c r="BL57" s="1"/>
    </row>
    <row r="58" spans="1:64" x14ac:dyDescent="0.25">
      <c r="A58" t="str">
        <f t="shared" si="6"/>
        <v>APT</v>
      </c>
      <c r="C58" s="70">
        <f>Schools!A62</f>
        <v>3025949</v>
      </c>
      <c r="D58" t="str">
        <f>VLOOKUP(C58,Schools!A:B,2,0)</f>
        <v>Menorah Foundation School</v>
      </c>
      <c r="E58" t="str">
        <f>VLOOKUP(C58,Schools!$A:$Z,3,0)</f>
        <v>M</v>
      </c>
      <c r="F58" s="72">
        <v>1567127.507596306</v>
      </c>
      <c r="G58" s="70" t="s">
        <v>4667</v>
      </c>
      <c r="H58" s="70"/>
      <c r="I58" t="str">
        <f t="shared" si="7"/>
        <v>10162/543965</v>
      </c>
      <c r="J58">
        <f>VLOOKUP(C58,Schools!$A:$Z,9,0)</f>
        <v>400110</v>
      </c>
      <c r="K58" s="70" t="s">
        <v>332</v>
      </c>
      <c r="L58" s="70" t="s">
        <v>315</v>
      </c>
      <c r="M58" s="70" t="s">
        <v>1072</v>
      </c>
      <c r="N58" t="str">
        <f>VLOOKUP(C58,Schools!A:D,4,0)</f>
        <v>Primary</v>
      </c>
      <c r="O58">
        <f t="shared" si="48"/>
        <v>10162</v>
      </c>
      <c r="P58">
        <f t="shared" si="8"/>
        <v>543965</v>
      </c>
      <c r="Q58" s="73">
        <f t="shared" si="9"/>
        <v>241096.53963020092</v>
      </c>
      <c r="R58" s="73">
        <f t="shared" si="10"/>
        <v>120548.26981510046</v>
      </c>
      <c r="S58" s="73">
        <f t="shared" ref="S58:AB58" si="55">R58</f>
        <v>120548.26981510046</v>
      </c>
      <c r="T58" s="73">
        <f t="shared" si="55"/>
        <v>120548.26981510046</v>
      </c>
      <c r="U58" s="73">
        <f t="shared" si="55"/>
        <v>120548.26981510046</v>
      </c>
      <c r="V58" s="73">
        <f t="shared" si="55"/>
        <v>120548.26981510046</v>
      </c>
      <c r="W58" s="73">
        <f t="shared" si="55"/>
        <v>120548.26981510046</v>
      </c>
      <c r="X58" s="73">
        <f t="shared" si="55"/>
        <v>120548.26981510046</v>
      </c>
      <c r="Y58" s="73">
        <f t="shared" si="55"/>
        <v>120548.26981510046</v>
      </c>
      <c r="Z58" s="73">
        <f t="shared" si="55"/>
        <v>120548.26981510046</v>
      </c>
      <c r="AA58" s="73">
        <f t="shared" si="55"/>
        <v>120548.26981510046</v>
      </c>
      <c r="AB58" s="73">
        <f t="shared" si="55"/>
        <v>120548.26981510046</v>
      </c>
      <c r="AC58" s="73">
        <f t="shared" si="12"/>
        <v>1567127.5075963056</v>
      </c>
      <c r="AD58" s="47">
        <f t="shared" si="13"/>
        <v>0</v>
      </c>
      <c r="AG58" s="74">
        <f t="shared" si="14"/>
        <v>482193.07926040184</v>
      </c>
      <c r="AH58" s="74">
        <f t="shared" si="15"/>
        <v>843837.8887057032</v>
      </c>
      <c r="AI58" s="74">
        <f t="shared" si="16"/>
        <v>1205482.6981510045</v>
      </c>
      <c r="AJ58" s="74">
        <f t="shared" si="17"/>
        <v>1567127.5075963056</v>
      </c>
      <c r="AK58" s="6"/>
      <c r="AL58" s="6"/>
      <c r="AM58" s="6"/>
      <c r="AN58" s="6"/>
      <c r="AS58"/>
      <c r="AU58" s="48"/>
      <c r="AV58" s="74"/>
      <c r="AW58"/>
      <c r="AX58"/>
      <c r="AY58" s="3"/>
      <c r="AZ58" s="47"/>
      <c r="BA58" s="47"/>
      <c r="BB58" s="47"/>
      <c r="BC58" s="47"/>
      <c r="BD58" s="48"/>
      <c r="BE58" s="47"/>
      <c r="BF58" s="6"/>
      <c r="BG58" s="47"/>
      <c r="BH58" s="1"/>
      <c r="BI58" s="47"/>
      <c r="BJ58" s="1"/>
      <c r="BK58" s="1"/>
      <c r="BL58" s="1"/>
    </row>
    <row r="59" spans="1:64" x14ac:dyDescent="0.25">
      <c r="A59" t="str">
        <f t="shared" si="6"/>
        <v>APT</v>
      </c>
      <c r="C59" s="70">
        <f>Schools!A63</f>
        <v>3023513</v>
      </c>
      <c r="D59" t="str">
        <f>VLOOKUP(C59,Schools!A:B,2,0)</f>
        <v>Menorah Primary School</v>
      </c>
      <c r="E59" t="str">
        <f>VLOOKUP(C59,Schools!$A:$Z,3,0)</f>
        <v>M</v>
      </c>
      <c r="F59" s="72">
        <v>1621244.8807600001</v>
      </c>
      <c r="G59" s="70" t="s">
        <v>4667</v>
      </c>
      <c r="H59" s="70"/>
      <c r="I59" t="str">
        <f t="shared" si="7"/>
        <v>10162/543965</v>
      </c>
      <c r="J59">
        <f>VLOOKUP(C59,Schools!$A:$Z,9,0)</f>
        <v>400007</v>
      </c>
      <c r="K59" s="70" t="s">
        <v>332</v>
      </c>
      <c r="L59" s="70" t="s">
        <v>315</v>
      </c>
      <c r="M59" s="70" t="s">
        <v>1072</v>
      </c>
      <c r="N59" t="str">
        <f>VLOOKUP(C59,Schools!A:D,4,0)</f>
        <v>Primary</v>
      </c>
      <c r="O59">
        <f t="shared" si="48"/>
        <v>10162</v>
      </c>
      <c r="P59">
        <f t="shared" si="8"/>
        <v>543965</v>
      </c>
      <c r="Q59" s="73">
        <f t="shared" si="9"/>
        <v>249422.28934769233</v>
      </c>
      <c r="R59" s="73">
        <f t="shared" si="10"/>
        <v>124711.14467384617</v>
      </c>
      <c r="S59" s="73">
        <f t="shared" ref="S59:AB59" si="56">R59</f>
        <v>124711.14467384617</v>
      </c>
      <c r="T59" s="73">
        <f t="shared" si="56"/>
        <v>124711.14467384617</v>
      </c>
      <c r="U59" s="73">
        <f t="shared" si="56"/>
        <v>124711.14467384617</v>
      </c>
      <c r="V59" s="73">
        <f t="shared" si="56"/>
        <v>124711.14467384617</v>
      </c>
      <c r="W59" s="73">
        <f t="shared" si="56"/>
        <v>124711.14467384617</v>
      </c>
      <c r="X59" s="73">
        <f t="shared" si="56"/>
        <v>124711.14467384617</v>
      </c>
      <c r="Y59" s="73">
        <f t="shared" si="56"/>
        <v>124711.14467384617</v>
      </c>
      <c r="Z59" s="73">
        <f t="shared" si="56"/>
        <v>124711.14467384617</v>
      </c>
      <c r="AA59" s="73">
        <f t="shared" si="56"/>
        <v>124711.14467384617</v>
      </c>
      <c r="AB59" s="73">
        <f t="shared" si="56"/>
        <v>124711.14467384617</v>
      </c>
      <c r="AC59" s="73">
        <f t="shared" si="12"/>
        <v>1621244.8807600003</v>
      </c>
      <c r="AD59" s="47">
        <f t="shared" si="13"/>
        <v>0</v>
      </c>
      <c r="AG59" s="74">
        <f t="shared" si="14"/>
        <v>498844.57869538467</v>
      </c>
      <c r="AH59" s="74">
        <f t="shared" si="15"/>
        <v>872978.01271692326</v>
      </c>
      <c r="AI59" s="74">
        <f t="shared" si="16"/>
        <v>1247111.4467384617</v>
      </c>
      <c r="AJ59" s="74">
        <f t="shared" si="17"/>
        <v>1621244.8807600003</v>
      </c>
      <c r="AK59" s="6"/>
      <c r="AL59" s="6"/>
      <c r="AM59" s="6"/>
      <c r="AN59" s="6"/>
      <c r="AS59"/>
      <c r="AU59" s="48"/>
      <c r="AV59" s="74"/>
      <c r="AW59"/>
      <c r="AX59"/>
      <c r="AY59" s="3"/>
      <c r="AZ59" s="47"/>
      <c r="BA59" s="47"/>
      <c r="BB59" s="47"/>
      <c r="BC59" s="47"/>
      <c r="BD59" s="48"/>
      <c r="BE59" s="47"/>
      <c r="BF59" s="6"/>
      <c r="BG59" s="47"/>
      <c r="BH59" s="1"/>
      <c r="BI59" s="47"/>
      <c r="BJ59" s="1"/>
      <c r="BK59" s="1"/>
      <c r="BL59" s="1"/>
    </row>
    <row r="60" spans="1:64" x14ac:dyDescent="0.25">
      <c r="A60" t="str">
        <f t="shared" si="6"/>
        <v>APT</v>
      </c>
      <c r="C60" s="70">
        <f>Schools!A65</f>
        <v>3023305</v>
      </c>
      <c r="D60" t="str">
        <f>VLOOKUP(C60,Schools!A:B,2,0)</f>
        <v>Monken Hadley C E Primary School</v>
      </c>
      <c r="E60" t="str">
        <f>VLOOKUP(C60,Schools!$A:$Z,3,0)</f>
        <v>M</v>
      </c>
      <c r="F60" s="72">
        <v>749377.03737300436</v>
      </c>
      <c r="G60" s="70" t="s">
        <v>4667</v>
      </c>
      <c r="H60" s="70"/>
      <c r="I60" t="str">
        <f t="shared" si="7"/>
        <v>10162/543965</v>
      </c>
      <c r="J60">
        <f>VLOOKUP(C60,Schools!$A:$Z,9,0)</f>
        <v>400086</v>
      </c>
      <c r="K60" s="70" t="s">
        <v>332</v>
      </c>
      <c r="L60" s="70" t="s">
        <v>315</v>
      </c>
      <c r="M60" s="70" t="s">
        <v>1072</v>
      </c>
      <c r="N60" t="str">
        <f>VLOOKUP(C60,Schools!A:D,4,0)</f>
        <v>Primary</v>
      </c>
      <c r="O60">
        <f t="shared" si="48"/>
        <v>10162</v>
      </c>
      <c r="P60">
        <f t="shared" si="8"/>
        <v>543965</v>
      </c>
      <c r="Q60" s="73">
        <f t="shared" si="9"/>
        <v>115288.77498046221</v>
      </c>
      <c r="R60" s="73">
        <f t="shared" si="10"/>
        <v>57644.387490231107</v>
      </c>
      <c r="S60" s="73">
        <f t="shared" ref="S60:AB60" si="57">R60</f>
        <v>57644.387490231107</v>
      </c>
      <c r="T60" s="73">
        <f t="shared" si="57"/>
        <v>57644.387490231107</v>
      </c>
      <c r="U60" s="73">
        <f t="shared" si="57"/>
        <v>57644.387490231107</v>
      </c>
      <c r="V60" s="73">
        <f t="shared" si="57"/>
        <v>57644.387490231107</v>
      </c>
      <c r="W60" s="73">
        <f t="shared" si="57"/>
        <v>57644.387490231107</v>
      </c>
      <c r="X60" s="73">
        <f t="shared" si="57"/>
        <v>57644.387490231107</v>
      </c>
      <c r="Y60" s="73">
        <f t="shared" si="57"/>
        <v>57644.387490231107</v>
      </c>
      <c r="Z60" s="73">
        <f t="shared" si="57"/>
        <v>57644.387490231107</v>
      </c>
      <c r="AA60" s="73">
        <f t="shared" si="57"/>
        <v>57644.387490231107</v>
      </c>
      <c r="AB60" s="73">
        <f t="shared" si="57"/>
        <v>57644.387490231107</v>
      </c>
      <c r="AC60" s="73">
        <f t="shared" si="12"/>
        <v>749377.03737300413</v>
      </c>
      <c r="AD60" s="47">
        <f t="shared" si="13"/>
        <v>0</v>
      </c>
      <c r="AG60" s="74">
        <f t="shared" si="14"/>
        <v>230577.54996092443</v>
      </c>
      <c r="AH60" s="74">
        <f t="shared" si="15"/>
        <v>403510.71243161766</v>
      </c>
      <c r="AI60" s="74">
        <f t="shared" si="16"/>
        <v>576443.8749023109</v>
      </c>
      <c r="AJ60" s="74">
        <f t="shared" si="17"/>
        <v>749377.03737300413</v>
      </c>
      <c r="AK60" s="6"/>
      <c r="AL60" s="6"/>
      <c r="AM60" s="6"/>
      <c r="AN60" s="6"/>
      <c r="AS60"/>
      <c r="AU60" s="48"/>
      <c r="AV60" s="74"/>
      <c r="AW60"/>
      <c r="AX60"/>
      <c r="AY60" s="3"/>
      <c r="AZ60" s="47"/>
      <c r="BA60" s="47"/>
      <c r="BB60" s="47"/>
      <c r="BC60" s="47"/>
      <c r="BD60" s="48"/>
      <c r="BE60" s="47"/>
      <c r="BF60" s="6"/>
      <c r="BG60" s="47"/>
      <c r="BH60" s="1"/>
      <c r="BI60" s="47"/>
      <c r="BJ60" s="1"/>
      <c r="BK60" s="1"/>
      <c r="BL60" s="1"/>
    </row>
    <row r="61" spans="1:64" x14ac:dyDescent="0.25">
      <c r="A61" t="str">
        <f t="shared" si="6"/>
        <v>APT</v>
      </c>
      <c r="C61" s="70">
        <f>Schools!A66</f>
        <v>3022042</v>
      </c>
      <c r="D61" t="str">
        <f>VLOOKUP(C61,Schools!A:B,2,0)</f>
        <v>Monkfrith School</v>
      </c>
      <c r="E61" t="str">
        <f>VLOOKUP(C61,Schools!$A:$Z,3,0)</f>
        <v>M</v>
      </c>
      <c r="F61" s="72">
        <v>1868605.8127714398</v>
      </c>
      <c r="G61" s="70" t="s">
        <v>4667</v>
      </c>
      <c r="H61" s="70"/>
      <c r="I61" t="str">
        <f t="shared" si="7"/>
        <v>10162/543965</v>
      </c>
      <c r="J61">
        <f>VLOOKUP(C61,Schools!$A:$Z,9,0)</f>
        <v>400048</v>
      </c>
      <c r="K61" s="70" t="s">
        <v>332</v>
      </c>
      <c r="L61" s="70" t="s">
        <v>315</v>
      </c>
      <c r="M61" s="70" t="s">
        <v>1072</v>
      </c>
      <c r="N61" t="str">
        <f>VLOOKUP(C61,Schools!A:D,4,0)</f>
        <v>Primary</v>
      </c>
      <c r="O61">
        <f t="shared" si="48"/>
        <v>10162</v>
      </c>
      <c r="P61">
        <f t="shared" si="8"/>
        <v>543965</v>
      </c>
      <c r="Q61" s="73">
        <f t="shared" si="9"/>
        <v>287477.81734945229</v>
      </c>
      <c r="R61" s="73">
        <f t="shared" si="10"/>
        <v>143738.90867472615</v>
      </c>
      <c r="S61" s="73">
        <f t="shared" ref="S61:AB61" si="58">R61</f>
        <v>143738.90867472615</v>
      </c>
      <c r="T61" s="73">
        <f t="shared" si="58"/>
        <v>143738.90867472615</v>
      </c>
      <c r="U61" s="73">
        <f t="shared" si="58"/>
        <v>143738.90867472615</v>
      </c>
      <c r="V61" s="73">
        <f t="shared" si="58"/>
        <v>143738.90867472615</v>
      </c>
      <c r="W61" s="73">
        <f t="shared" si="58"/>
        <v>143738.90867472615</v>
      </c>
      <c r="X61" s="73">
        <f t="shared" si="58"/>
        <v>143738.90867472615</v>
      </c>
      <c r="Y61" s="73">
        <f t="shared" si="58"/>
        <v>143738.90867472615</v>
      </c>
      <c r="Z61" s="73">
        <f t="shared" si="58"/>
        <v>143738.90867472615</v>
      </c>
      <c r="AA61" s="73">
        <f t="shared" si="58"/>
        <v>143738.90867472615</v>
      </c>
      <c r="AB61" s="73">
        <f t="shared" si="58"/>
        <v>143738.90867472615</v>
      </c>
      <c r="AC61" s="73">
        <f t="shared" si="12"/>
        <v>1868605.8127714405</v>
      </c>
      <c r="AD61" s="47">
        <f t="shared" si="13"/>
        <v>0</v>
      </c>
      <c r="AG61" s="74">
        <f t="shared" si="14"/>
        <v>574955.63469890459</v>
      </c>
      <c r="AH61" s="74">
        <f t="shared" si="15"/>
        <v>1006172.360723083</v>
      </c>
      <c r="AI61" s="74">
        <f t="shared" si="16"/>
        <v>1437389.0867472617</v>
      </c>
      <c r="AJ61" s="74">
        <f t="shared" si="17"/>
        <v>1868605.8127714405</v>
      </c>
      <c r="AK61" s="6"/>
      <c r="AL61" s="6"/>
      <c r="AM61" s="6"/>
      <c r="AN61" s="6"/>
      <c r="AS61"/>
      <c r="AU61" s="48"/>
      <c r="AV61" s="74"/>
      <c r="AW61"/>
      <c r="AX61"/>
      <c r="AY61" s="3"/>
      <c r="AZ61" s="47"/>
      <c r="BA61" s="47"/>
      <c r="BB61" s="47"/>
      <c r="BC61" s="47"/>
      <c r="BD61" s="48"/>
      <c r="BE61" s="47"/>
      <c r="BF61" s="6"/>
      <c r="BG61" s="47"/>
      <c r="BH61" s="1"/>
      <c r="BI61" s="47"/>
      <c r="BJ61" s="1"/>
      <c r="BK61" s="1"/>
      <c r="BL61" s="1"/>
    </row>
    <row r="62" spans="1:64" x14ac:dyDescent="0.25">
      <c r="A62" t="str">
        <f t="shared" si="6"/>
        <v>APT</v>
      </c>
      <c r="C62" s="70">
        <f>Schools!A67</f>
        <v>3022044</v>
      </c>
      <c r="D62" t="str">
        <f>VLOOKUP(C62,Schools!A:B,2,0)</f>
        <v>Moss Hall Infant School</v>
      </c>
      <c r="E62" t="str">
        <f>VLOOKUP(C62,Schools!$A:$Z,3,0)</f>
        <v>M</v>
      </c>
      <c r="F62" s="72">
        <v>1719378.9747337901</v>
      </c>
      <c r="G62" s="70" t="s">
        <v>4667</v>
      </c>
      <c r="H62" s="70"/>
      <c r="I62" t="str">
        <f t="shared" si="7"/>
        <v>10162/543965</v>
      </c>
      <c r="J62">
        <f>VLOOKUP(C62,Schools!$A:$Z,9,0)</f>
        <v>400087</v>
      </c>
      <c r="K62" s="70" t="s">
        <v>332</v>
      </c>
      <c r="L62" s="70" t="s">
        <v>315</v>
      </c>
      <c r="M62" s="70" t="s">
        <v>1072</v>
      </c>
      <c r="N62" t="str">
        <f>VLOOKUP(C62,Schools!A:D,4,0)</f>
        <v>Primary</v>
      </c>
      <c r="O62">
        <f t="shared" si="48"/>
        <v>10162</v>
      </c>
      <c r="P62">
        <f t="shared" si="8"/>
        <v>543965</v>
      </c>
      <c r="Q62" s="73">
        <f t="shared" si="9"/>
        <v>264519.84226673696</v>
      </c>
      <c r="R62" s="73">
        <f t="shared" si="10"/>
        <v>132259.92113336848</v>
      </c>
      <c r="S62" s="73">
        <f t="shared" ref="S62:AB62" si="59">R62</f>
        <v>132259.92113336848</v>
      </c>
      <c r="T62" s="73">
        <f t="shared" si="59"/>
        <v>132259.92113336848</v>
      </c>
      <c r="U62" s="73">
        <f t="shared" si="59"/>
        <v>132259.92113336848</v>
      </c>
      <c r="V62" s="73">
        <f t="shared" si="59"/>
        <v>132259.92113336848</v>
      </c>
      <c r="W62" s="73">
        <f t="shared" si="59"/>
        <v>132259.92113336848</v>
      </c>
      <c r="X62" s="73">
        <f t="shared" si="59"/>
        <v>132259.92113336848</v>
      </c>
      <c r="Y62" s="73">
        <f t="shared" si="59"/>
        <v>132259.92113336848</v>
      </c>
      <c r="Z62" s="73">
        <f t="shared" si="59"/>
        <v>132259.92113336848</v>
      </c>
      <c r="AA62" s="73">
        <f t="shared" si="59"/>
        <v>132259.92113336848</v>
      </c>
      <c r="AB62" s="73">
        <f t="shared" si="59"/>
        <v>132259.92113336848</v>
      </c>
      <c r="AC62" s="73">
        <f t="shared" si="12"/>
        <v>1719378.9747337904</v>
      </c>
      <c r="AD62" s="47">
        <f t="shared" si="13"/>
        <v>0</v>
      </c>
      <c r="AG62" s="74">
        <f t="shared" si="14"/>
        <v>529039.68453347392</v>
      </c>
      <c r="AH62" s="74">
        <f t="shared" si="15"/>
        <v>925819.44793357945</v>
      </c>
      <c r="AI62" s="74">
        <f t="shared" si="16"/>
        <v>1322599.2113336849</v>
      </c>
      <c r="AJ62" s="74">
        <f t="shared" si="17"/>
        <v>1719378.9747337904</v>
      </c>
      <c r="AK62" s="6"/>
      <c r="AL62" s="6"/>
      <c r="AM62" s="6"/>
      <c r="AN62" s="6"/>
      <c r="AS62"/>
      <c r="AU62" s="48"/>
      <c r="AV62" s="74"/>
      <c r="AW62"/>
      <c r="AX62"/>
      <c r="AY62" s="3"/>
      <c r="AZ62" s="47"/>
      <c r="BA62" s="47"/>
      <c r="BB62" s="47"/>
      <c r="BC62" s="47"/>
      <c r="BD62" s="48"/>
      <c r="BE62" s="47"/>
      <c r="BF62" s="6"/>
      <c r="BG62" s="47"/>
      <c r="BH62" s="1"/>
      <c r="BI62" s="47"/>
      <c r="BJ62" s="1"/>
      <c r="BK62" s="1"/>
      <c r="BL62" s="1"/>
    </row>
    <row r="63" spans="1:64" x14ac:dyDescent="0.25">
      <c r="A63" t="str">
        <f t="shared" si="6"/>
        <v>APT</v>
      </c>
      <c r="C63" s="70">
        <f>Schools!A68</f>
        <v>3022043</v>
      </c>
      <c r="D63" t="str">
        <f>VLOOKUP(C63,Schools!A:B,2,0)</f>
        <v>Moss Hall Junior School</v>
      </c>
      <c r="E63" t="str">
        <f>VLOOKUP(C63,Schools!$A:$Z,3,0)</f>
        <v>M</v>
      </c>
      <c r="F63" s="72">
        <v>2010808.4736111111</v>
      </c>
      <c r="G63" s="70" t="s">
        <v>4667</v>
      </c>
      <c r="H63" s="70"/>
      <c r="I63" t="str">
        <f t="shared" si="7"/>
        <v>10162/543965</v>
      </c>
      <c r="J63">
        <f>VLOOKUP(C63,Schools!$A:$Z,9,0)</f>
        <v>400088</v>
      </c>
      <c r="K63" s="70" t="s">
        <v>332</v>
      </c>
      <c r="L63" s="70" t="s">
        <v>315</v>
      </c>
      <c r="M63" s="70" t="s">
        <v>1072</v>
      </c>
      <c r="N63" t="str">
        <f>VLOOKUP(C63,Schools!A:D,4,0)</f>
        <v>Primary</v>
      </c>
      <c r="O63">
        <f t="shared" si="48"/>
        <v>10162</v>
      </c>
      <c r="P63">
        <f t="shared" si="8"/>
        <v>543965</v>
      </c>
      <c r="Q63" s="73">
        <f t="shared" si="9"/>
        <v>309355.14978632476</v>
      </c>
      <c r="R63" s="73">
        <f t="shared" si="10"/>
        <v>154677.57489316238</v>
      </c>
      <c r="S63" s="73">
        <f t="shared" ref="S63:AB63" si="60">R63</f>
        <v>154677.57489316238</v>
      </c>
      <c r="T63" s="73">
        <f t="shared" si="60"/>
        <v>154677.57489316238</v>
      </c>
      <c r="U63" s="73">
        <f t="shared" si="60"/>
        <v>154677.57489316238</v>
      </c>
      <c r="V63" s="73">
        <f t="shared" si="60"/>
        <v>154677.57489316238</v>
      </c>
      <c r="W63" s="73">
        <f t="shared" si="60"/>
        <v>154677.57489316238</v>
      </c>
      <c r="X63" s="73">
        <f t="shared" si="60"/>
        <v>154677.57489316238</v>
      </c>
      <c r="Y63" s="73">
        <f t="shared" si="60"/>
        <v>154677.57489316238</v>
      </c>
      <c r="Z63" s="73">
        <f t="shared" si="60"/>
        <v>154677.57489316238</v>
      </c>
      <c r="AA63" s="73">
        <f t="shared" si="60"/>
        <v>154677.57489316238</v>
      </c>
      <c r="AB63" s="73">
        <f t="shared" si="60"/>
        <v>154677.57489316238</v>
      </c>
      <c r="AC63" s="73">
        <f>SUM(Q63:AB63)</f>
        <v>2010808.4736111108</v>
      </c>
      <c r="AD63" s="47">
        <f t="shared" si="13"/>
        <v>0</v>
      </c>
      <c r="AG63" s="74">
        <f t="shared" si="14"/>
        <v>618710.29957264953</v>
      </c>
      <c r="AH63" s="74">
        <f t="shared" si="15"/>
        <v>1082743.0242521367</v>
      </c>
      <c r="AI63" s="74">
        <f t="shared" si="16"/>
        <v>1546775.7489316238</v>
      </c>
      <c r="AJ63" s="74">
        <f t="shared" si="17"/>
        <v>2010808.4736111108</v>
      </c>
      <c r="AK63" s="6"/>
      <c r="AL63" s="6"/>
      <c r="AM63" s="6"/>
      <c r="AN63" s="6"/>
      <c r="AS63"/>
      <c r="AU63" s="48"/>
      <c r="AV63" s="74"/>
      <c r="AW63"/>
      <c r="AX63"/>
      <c r="AY63" s="3"/>
      <c r="AZ63" s="47"/>
      <c r="BA63" s="47"/>
      <c r="BB63" s="47"/>
      <c r="BC63" s="47"/>
      <c r="BD63" s="48"/>
      <c r="BE63" s="47"/>
      <c r="BF63" s="6"/>
      <c r="BG63" s="47"/>
      <c r="BH63" s="1"/>
      <c r="BI63" s="47"/>
      <c r="BJ63" s="1"/>
      <c r="BK63" s="1"/>
      <c r="BL63" s="1"/>
    </row>
    <row r="64" spans="1:64" x14ac:dyDescent="0.25">
      <c r="A64" t="str">
        <f t="shared" si="6"/>
        <v>APT</v>
      </c>
      <c r="C64" s="70">
        <f>Schools!A69</f>
        <v>3022053</v>
      </c>
      <c r="D64" t="str">
        <f>VLOOKUP(C64,Schools!A:B,2,0)</f>
        <v>Noam Primary School</v>
      </c>
      <c r="E64" t="str">
        <f>VLOOKUP(C64,Schools!$A:$Z,3,0)</f>
        <v>M</v>
      </c>
      <c r="F64" s="72">
        <v>961615.09072387731</v>
      </c>
      <c r="G64" s="70" t="s">
        <v>4667</v>
      </c>
      <c r="H64" s="70"/>
      <c r="I64" t="str">
        <f t="shared" si="7"/>
        <v>10162/543965</v>
      </c>
      <c r="J64">
        <f>VLOOKUP(C64,Schools!$A:$Z,9,0)</f>
        <v>158733</v>
      </c>
      <c r="K64" s="70" t="s">
        <v>332</v>
      </c>
      <c r="L64" s="70" t="s">
        <v>315</v>
      </c>
      <c r="M64" s="70" t="s">
        <v>1072</v>
      </c>
      <c r="N64" t="str">
        <f>VLOOKUP(C64,Schools!A:D,4,0)</f>
        <v>Primary</v>
      </c>
      <c r="O64">
        <f t="shared" si="48"/>
        <v>10162</v>
      </c>
      <c r="P64">
        <f t="shared" si="8"/>
        <v>543965</v>
      </c>
      <c r="Q64" s="73">
        <f t="shared" si="9"/>
        <v>147940.78318828883</v>
      </c>
      <c r="R64" s="73">
        <f t="shared" si="10"/>
        <v>73970.391594144414</v>
      </c>
      <c r="S64" s="73">
        <f t="shared" ref="S64:AB64" si="61">R64</f>
        <v>73970.391594144414</v>
      </c>
      <c r="T64" s="73">
        <f t="shared" si="61"/>
        <v>73970.391594144414</v>
      </c>
      <c r="U64" s="73">
        <f t="shared" si="61"/>
        <v>73970.391594144414</v>
      </c>
      <c r="V64" s="73">
        <f t="shared" si="61"/>
        <v>73970.391594144414</v>
      </c>
      <c r="W64" s="73">
        <f t="shared" si="61"/>
        <v>73970.391594144414</v>
      </c>
      <c r="X64" s="73">
        <f t="shared" si="61"/>
        <v>73970.391594144414</v>
      </c>
      <c r="Y64" s="73">
        <f t="shared" si="61"/>
        <v>73970.391594144414</v>
      </c>
      <c r="Z64" s="73">
        <f t="shared" si="61"/>
        <v>73970.391594144414</v>
      </c>
      <c r="AA64" s="73">
        <f t="shared" si="61"/>
        <v>73970.391594144414</v>
      </c>
      <c r="AB64" s="73">
        <f t="shared" si="61"/>
        <v>73970.391594144414</v>
      </c>
      <c r="AC64" s="73">
        <f t="shared" si="12"/>
        <v>961615.09072387731</v>
      </c>
      <c r="AD64" s="47">
        <f t="shared" si="13"/>
        <v>0</v>
      </c>
      <c r="AG64" s="74">
        <f t="shared" si="14"/>
        <v>295881.56637657766</v>
      </c>
      <c r="AH64" s="74">
        <f t="shared" si="15"/>
        <v>517792.74115901085</v>
      </c>
      <c r="AI64" s="74">
        <f t="shared" si="16"/>
        <v>739703.91594144411</v>
      </c>
      <c r="AJ64" s="74">
        <f t="shared" si="17"/>
        <v>961615.09072387731</v>
      </c>
      <c r="AK64" s="6"/>
      <c r="AL64" s="6"/>
      <c r="AM64" s="6"/>
      <c r="AN64" s="6"/>
      <c r="AS64"/>
      <c r="AU64" s="48"/>
      <c r="AV64" s="74"/>
      <c r="AW64"/>
      <c r="AX64"/>
      <c r="AY64" s="3"/>
      <c r="AZ64" s="47"/>
      <c r="BA64" s="47"/>
      <c r="BB64" s="47"/>
      <c r="BC64" s="47"/>
      <c r="BD64" s="48"/>
      <c r="BE64" s="47"/>
      <c r="BF64" s="6"/>
      <c r="BG64" s="47"/>
      <c r="BH64" s="1"/>
      <c r="BI64" s="47"/>
      <c r="BJ64" s="1"/>
      <c r="BK64" s="1"/>
      <c r="BL64" s="1"/>
    </row>
    <row r="65" spans="1:64" x14ac:dyDescent="0.25">
      <c r="A65" t="str">
        <f t="shared" si="6"/>
        <v>APT</v>
      </c>
      <c r="C65" s="70">
        <f>Schools!A70</f>
        <v>3022045</v>
      </c>
      <c r="D65" t="str">
        <f>VLOOKUP(C65,Schools!A:B,2,0)</f>
        <v>Northside School</v>
      </c>
      <c r="E65" t="str">
        <f>VLOOKUP(C65,Schools!$A:$Z,3,0)</f>
        <v>M</v>
      </c>
      <c r="F65" s="72">
        <v>1155593.7008014217</v>
      </c>
      <c r="G65" s="70" t="s">
        <v>4667</v>
      </c>
      <c r="H65" s="70"/>
      <c r="I65" t="str">
        <f t="shared" si="7"/>
        <v>10162/543965</v>
      </c>
      <c r="J65">
        <f>VLOOKUP(C65,Schools!$A:$Z,9,0)</f>
        <v>400089</v>
      </c>
      <c r="K65" s="70" t="s">
        <v>332</v>
      </c>
      <c r="L65" s="70" t="s">
        <v>315</v>
      </c>
      <c r="M65" s="70" t="s">
        <v>1072</v>
      </c>
      <c r="N65" t="str">
        <f>VLOOKUP(C65,Schools!A:D,4,0)</f>
        <v>Primary</v>
      </c>
      <c r="O65">
        <f t="shared" si="48"/>
        <v>10162</v>
      </c>
      <c r="P65">
        <f t="shared" si="8"/>
        <v>543965</v>
      </c>
      <c r="Q65" s="73">
        <f t="shared" si="9"/>
        <v>177783.64627714179</v>
      </c>
      <c r="R65" s="73">
        <f t="shared" si="10"/>
        <v>88891.823138570893</v>
      </c>
      <c r="S65" s="73">
        <f t="shared" ref="S65:AB65" si="62">R65</f>
        <v>88891.823138570893</v>
      </c>
      <c r="T65" s="73">
        <f t="shared" si="62"/>
        <v>88891.823138570893</v>
      </c>
      <c r="U65" s="73">
        <f t="shared" si="62"/>
        <v>88891.823138570893</v>
      </c>
      <c r="V65" s="73">
        <f t="shared" si="62"/>
        <v>88891.823138570893</v>
      </c>
      <c r="W65" s="73">
        <f t="shared" si="62"/>
        <v>88891.823138570893</v>
      </c>
      <c r="X65" s="73">
        <f t="shared" si="62"/>
        <v>88891.823138570893</v>
      </c>
      <c r="Y65" s="73">
        <f t="shared" si="62"/>
        <v>88891.823138570893</v>
      </c>
      <c r="Z65" s="73">
        <f t="shared" si="62"/>
        <v>88891.823138570893</v>
      </c>
      <c r="AA65" s="73">
        <f t="shared" si="62"/>
        <v>88891.823138570893</v>
      </c>
      <c r="AB65" s="73">
        <f t="shared" si="62"/>
        <v>88891.823138570893</v>
      </c>
      <c r="AC65" s="73">
        <f t="shared" si="12"/>
        <v>1155593.7008014217</v>
      </c>
      <c r="AD65" s="47">
        <f t="shared" si="13"/>
        <v>0</v>
      </c>
      <c r="AG65" s="74">
        <f t="shared" si="14"/>
        <v>355567.29255428357</v>
      </c>
      <c r="AH65" s="74">
        <f t="shared" si="15"/>
        <v>622242.76196999627</v>
      </c>
      <c r="AI65" s="74">
        <f t="shared" si="16"/>
        <v>888918.2313857089</v>
      </c>
      <c r="AJ65" s="74">
        <f t="shared" si="17"/>
        <v>1155593.7008014217</v>
      </c>
      <c r="AK65" s="6"/>
      <c r="AL65" s="6"/>
      <c r="AM65" s="6"/>
      <c r="AN65" s="6"/>
      <c r="AS65"/>
      <c r="AU65" s="48"/>
      <c r="AV65" s="74"/>
      <c r="AW65"/>
      <c r="AX65"/>
      <c r="AY65" s="3"/>
      <c r="AZ65" s="47"/>
      <c r="BA65" s="47"/>
      <c r="BB65" s="47"/>
      <c r="BC65" s="47"/>
      <c r="BD65" s="48"/>
      <c r="BE65" s="47"/>
      <c r="BF65" s="6"/>
      <c r="BG65" s="47"/>
      <c r="BH65" s="1"/>
      <c r="BI65" s="47"/>
      <c r="BJ65" s="1"/>
      <c r="BK65" s="1"/>
      <c r="BL65" s="1"/>
    </row>
    <row r="66" spans="1:64" x14ac:dyDescent="0.25">
      <c r="A66" t="str">
        <f t="shared" si="6"/>
        <v>APT</v>
      </c>
      <c r="C66" s="70">
        <f>Schools!A71</f>
        <v>3022077</v>
      </c>
      <c r="D66" t="str">
        <f>VLOOKUP(C66,Schools!A:B,2,0)</f>
        <v>Orion Primary School</v>
      </c>
      <c r="E66" t="str">
        <f>VLOOKUP(C66,Schools!$A:$Z,3,0)</f>
        <v>M</v>
      </c>
      <c r="F66" s="72">
        <v>4889212.2345012864</v>
      </c>
      <c r="G66" s="70" t="s">
        <v>4667</v>
      </c>
      <c r="H66" s="70"/>
      <c r="I66" t="str">
        <f t="shared" si="7"/>
        <v>10162/543965</v>
      </c>
      <c r="J66">
        <f>VLOOKUP(C66,Schools!$A:$Z,9,0)</f>
        <v>400113</v>
      </c>
      <c r="K66" s="70" t="s">
        <v>332</v>
      </c>
      <c r="L66" s="70" t="s">
        <v>315</v>
      </c>
      <c r="M66" s="70" t="s">
        <v>1072</v>
      </c>
      <c r="N66" t="str">
        <f>VLOOKUP(C66,Schools!A:D,4,0)</f>
        <v>Primary</v>
      </c>
      <c r="O66">
        <f t="shared" si="48"/>
        <v>10162</v>
      </c>
      <c r="P66">
        <f t="shared" si="8"/>
        <v>543965</v>
      </c>
      <c r="Q66" s="73">
        <f t="shared" si="9"/>
        <v>752186.49761558254</v>
      </c>
      <c r="R66" s="73">
        <f t="shared" si="10"/>
        <v>376093.24880779127</v>
      </c>
      <c r="S66" s="73">
        <f t="shared" ref="S66:AB66" si="63">R66</f>
        <v>376093.24880779127</v>
      </c>
      <c r="T66" s="73">
        <f t="shared" si="63"/>
        <v>376093.24880779127</v>
      </c>
      <c r="U66" s="73">
        <f t="shared" si="63"/>
        <v>376093.24880779127</v>
      </c>
      <c r="V66" s="73">
        <f t="shared" si="63"/>
        <v>376093.24880779127</v>
      </c>
      <c r="W66" s="73">
        <f t="shared" si="63"/>
        <v>376093.24880779127</v>
      </c>
      <c r="X66" s="73">
        <f t="shared" si="63"/>
        <v>376093.24880779127</v>
      </c>
      <c r="Y66" s="73">
        <f t="shared" si="63"/>
        <v>376093.24880779127</v>
      </c>
      <c r="Z66" s="73">
        <f t="shared" si="63"/>
        <v>376093.24880779127</v>
      </c>
      <c r="AA66" s="73">
        <f t="shared" si="63"/>
        <v>376093.24880779127</v>
      </c>
      <c r="AB66" s="73">
        <f t="shared" si="63"/>
        <v>376093.24880779127</v>
      </c>
      <c r="AC66" s="73">
        <f t="shared" si="12"/>
        <v>4889212.2345012864</v>
      </c>
      <c r="AD66" s="47">
        <f t="shared" si="13"/>
        <v>0</v>
      </c>
      <c r="AG66" s="74">
        <f t="shared" si="14"/>
        <v>1504372.9952311651</v>
      </c>
      <c r="AH66" s="74">
        <f t="shared" si="15"/>
        <v>2632652.7416545385</v>
      </c>
      <c r="AI66" s="74">
        <f t="shared" si="16"/>
        <v>3760932.488077912</v>
      </c>
      <c r="AJ66" s="74">
        <f t="shared" si="17"/>
        <v>4889212.2345012864</v>
      </c>
      <c r="AK66" s="6"/>
      <c r="AL66" s="6"/>
      <c r="AM66" s="6"/>
      <c r="AN66" s="6"/>
      <c r="AS66"/>
      <c r="AU66" s="48"/>
      <c r="AV66" s="74"/>
      <c r="AW66"/>
      <c r="AX66"/>
      <c r="AY66" s="3"/>
      <c r="AZ66" s="47"/>
      <c r="BA66" s="47"/>
      <c r="BB66" s="47"/>
      <c r="BC66" s="47"/>
      <c r="BD66" s="48"/>
      <c r="BE66" s="47"/>
      <c r="BF66" s="6"/>
      <c r="BG66" s="47"/>
      <c r="BH66" s="1"/>
      <c r="BI66" s="47"/>
      <c r="BJ66" s="1"/>
      <c r="BK66" s="1"/>
      <c r="BL66" s="1"/>
    </row>
    <row r="67" spans="1:64" x14ac:dyDescent="0.25">
      <c r="A67" t="str">
        <f t="shared" si="6"/>
        <v>APT</v>
      </c>
      <c r="C67" s="70">
        <f>Schools!A72</f>
        <v>3025201</v>
      </c>
      <c r="D67" t="str">
        <f>VLOOKUP(C67,Schools!A:B,2,0)</f>
        <v>Osidge Primary School</v>
      </c>
      <c r="E67" t="str">
        <f>VLOOKUP(C67,Schools!$A:$Z,3,0)</f>
        <v>M</v>
      </c>
      <c r="F67" s="72">
        <v>2022792.4752373598</v>
      </c>
      <c r="G67" s="70" t="s">
        <v>4667</v>
      </c>
      <c r="H67" s="70"/>
      <c r="I67" t="str">
        <f t="shared" si="7"/>
        <v>10162/543965</v>
      </c>
      <c r="J67">
        <f>VLOOKUP(C67,Schools!$A:$Z,9,0)</f>
        <v>400021</v>
      </c>
      <c r="K67" s="70" t="s">
        <v>332</v>
      </c>
      <c r="L67" s="70" t="s">
        <v>315</v>
      </c>
      <c r="M67" s="70" t="s">
        <v>1072</v>
      </c>
      <c r="N67" t="str">
        <f>VLOOKUP(C67,Schools!A:D,4,0)</f>
        <v>Primary</v>
      </c>
      <c r="O67">
        <f t="shared" si="48"/>
        <v>10162</v>
      </c>
      <c r="P67">
        <f t="shared" si="8"/>
        <v>543965</v>
      </c>
      <c r="Q67" s="73">
        <f t="shared" si="9"/>
        <v>311198.8423442092</v>
      </c>
      <c r="R67" s="73">
        <f t="shared" si="10"/>
        <v>155599.4211721046</v>
      </c>
      <c r="S67" s="73">
        <f t="shared" ref="S67:AB67" si="64">R67</f>
        <v>155599.4211721046</v>
      </c>
      <c r="T67" s="73">
        <f t="shared" si="64"/>
        <v>155599.4211721046</v>
      </c>
      <c r="U67" s="73">
        <f t="shared" si="64"/>
        <v>155599.4211721046</v>
      </c>
      <c r="V67" s="73">
        <f t="shared" si="64"/>
        <v>155599.4211721046</v>
      </c>
      <c r="W67" s="73">
        <f t="shared" si="64"/>
        <v>155599.4211721046</v>
      </c>
      <c r="X67" s="73">
        <f t="shared" si="64"/>
        <v>155599.4211721046</v>
      </c>
      <c r="Y67" s="73">
        <f t="shared" si="64"/>
        <v>155599.4211721046</v>
      </c>
      <c r="Z67" s="73">
        <f t="shared" si="64"/>
        <v>155599.4211721046</v>
      </c>
      <c r="AA67" s="73">
        <f t="shared" si="64"/>
        <v>155599.4211721046</v>
      </c>
      <c r="AB67" s="73">
        <f t="shared" si="64"/>
        <v>155599.4211721046</v>
      </c>
      <c r="AC67" s="73">
        <f t="shared" si="12"/>
        <v>2022792.4752373593</v>
      </c>
      <c r="AD67" s="47">
        <f t="shared" si="13"/>
        <v>0</v>
      </c>
      <c r="AG67" s="74">
        <f t="shared" si="14"/>
        <v>622397.68468841841</v>
      </c>
      <c r="AH67" s="74">
        <f t="shared" si="15"/>
        <v>1089195.948204732</v>
      </c>
      <c r="AI67" s="74">
        <f t="shared" si="16"/>
        <v>1555994.2117210457</v>
      </c>
      <c r="AJ67" s="74">
        <f t="shared" si="17"/>
        <v>2022792.4752373593</v>
      </c>
      <c r="AK67" s="6"/>
      <c r="AL67" s="6"/>
      <c r="AM67" s="6"/>
      <c r="AN67" s="6"/>
      <c r="AS67"/>
      <c r="AU67" s="48"/>
      <c r="AV67" s="74"/>
      <c r="AW67"/>
      <c r="AX67"/>
      <c r="AY67" s="3"/>
      <c r="AZ67" s="47"/>
      <c r="BA67" s="47"/>
      <c r="BB67" s="47"/>
      <c r="BC67" s="47"/>
      <c r="BD67" s="48"/>
      <c r="BE67" s="47"/>
      <c r="BF67" s="6"/>
      <c r="BG67" s="47"/>
      <c r="BH67" s="1"/>
      <c r="BI67" s="47"/>
      <c r="BJ67" s="1"/>
      <c r="BK67" s="1"/>
      <c r="BL67" s="1"/>
    </row>
    <row r="68" spans="1:64" x14ac:dyDescent="0.25">
      <c r="A68" t="str">
        <f t="shared" si="6"/>
        <v>APT</v>
      </c>
      <c r="C68" s="70">
        <f>Schools!A73</f>
        <v>3023501</v>
      </c>
      <c r="D68" t="str">
        <f>VLOOKUP(C68,Schools!A:B,2,0)</f>
        <v>Our Lady of Lourdes School</v>
      </c>
      <c r="E68" t="str">
        <f>VLOOKUP(C68,Schools!$A:$Z,3,0)</f>
        <v>M</v>
      </c>
      <c r="F68" s="72">
        <v>1020507.7664834973</v>
      </c>
      <c r="G68" s="70" t="s">
        <v>4667</v>
      </c>
      <c r="H68" s="70"/>
      <c r="I68" t="str">
        <f t="shared" si="7"/>
        <v>10162/543965</v>
      </c>
      <c r="J68">
        <f>VLOOKUP(C68,Schools!$A:$Z,9,0)</f>
        <v>400003</v>
      </c>
      <c r="K68" s="70" t="s">
        <v>332</v>
      </c>
      <c r="L68" s="70" t="s">
        <v>315</v>
      </c>
      <c r="M68" s="70" t="s">
        <v>1072</v>
      </c>
      <c r="N68" t="str">
        <f>VLOOKUP(C68,Schools!A:D,4,0)</f>
        <v>Primary</v>
      </c>
      <c r="O68">
        <f t="shared" si="48"/>
        <v>10162</v>
      </c>
      <c r="P68">
        <f t="shared" si="8"/>
        <v>543965</v>
      </c>
      <c r="Q68" s="73">
        <f t="shared" si="9"/>
        <v>157001.19484361497</v>
      </c>
      <c r="R68" s="73">
        <f t="shared" si="10"/>
        <v>78500.597421807484</v>
      </c>
      <c r="S68" s="73">
        <f t="shared" ref="S68:AB68" si="65">R68</f>
        <v>78500.597421807484</v>
      </c>
      <c r="T68" s="73">
        <f t="shared" si="65"/>
        <v>78500.597421807484</v>
      </c>
      <c r="U68" s="73">
        <f t="shared" si="65"/>
        <v>78500.597421807484</v>
      </c>
      <c r="V68" s="73">
        <f t="shared" si="65"/>
        <v>78500.597421807484</v>
      </c>
      <c r="W68" s="73">
        <f t="shared" si="65"/>
        <v>78500.597421807484</v>
      </c>
      <c r="X68" s="73">
        <f t="shared" si="65"/>
        <v>78500.597421807484</v>
      </c>
      <c r="Y68" s="73">
        <f t="shared" si="65"/>
        <v>78500.597421807484</v>
      </c>
      <c r="Z68" s="73">
        <f t="shared" si="65"/>
        <v>78500.597421807484</v>
      </c>
      <c r="AA68" s="73">
        <f t="shared" si="65"/>
        <v>78500.597421807484</v>
      </c>
      <c r="AB68" s="73">
        <f t="shared" si="65"/>
        <v>78500.597421807484</v>
      </c>
      <c r="AC68" s="73">
        <f t="shared" si="12"/>
        <v>1020507.7664834972</v>
      </c>
      <c r="AD68" s="47">
        <f t="shared" si="13"/>
        <v>0</v>
      </c>
      <c r="AG68" s="74">
        <f t="shared" si="14"/>
        <v>314002.38968722994</v>
      </c>
      <c r="AH68" s="74">
        <f t="shared" si="15"/>
        <v>549504.18195265241</v>
      </c>
      <c r="AI68" s="74">
        <f t="shared" si="16"/>
        <v>785005.97421807481</v>
      </c>
      <c r="AJ68" s="74">
        <f t="shared" si="17"/>
        <v>1020507.7664834972</v>
      </c>
      <c r="AK68" s="6"/>
      <c r="AL68" s="6"/>
      <c r="AM68" s="6"/>
      <c r="AN68" s="6"/>
      <c r="AS68"/>
      <c r="AU68" s="48"/>
      <c r="AV68" s="74"/>
      <c r="AW68"/>
      <c r="AX68"/>
      <c r="AY68" s="3"/>
      <c r="AZ68" s="47"/>
      <c r="BA68" s="47"/>
      <c r="BB68" s="47"/>
      <c r="BC68" s="47"/>
      <c r="BD68" s="48"/>
      <c r="BE68" s="47"/>
      <c r="BF68" s="6"/>
      <c r="BG68" s="47"/>
      <c r="BH68" s="1"/>
      <c r="BI68" s="47"/>
      <c r="BJ68" s="1"/>
      <c r="BK68" s="1"/>
      <c r="BL68" s="1"/>
    </row>
    <row r="69" spans="1:64" x14ac:dyDescent="0.25">
      <c r="A69" t="str">
        <f t="shared" si="6"/>
        <v>APT</v>
      </c>
      <c r="C69" s="70">
        <f>Schools!A74</f>
        <v>3022078</v>
      </c>
      <c r="D69" t="str">
        <f>VLOOKUP(C69,Schools!A:B,2,0)</f>
        <v>Pardes House School</v>
      </c>
      <c r="E69" t="str">
        <f>VLOOKUP(C69,Schools!$A:$Z,3,0)</f>
        <v>M</v>
      </c>
      <c r="F69" s="72">
        <v>1554293.0526196368</v>
      </c>
      <c r="G69" s="70" t="s">
        <v>4667</v>
      </c>
      <c r="H69" s="70"/>
      <c r="I69" t="str">
        <f t="shared" si="7"/>
        <v>10162/543965</v>
      </c>
      <c r="J69">
        <f>VLOOKUP(C69,Schools!$A:$Z,9,0)</f>
        <v>400014</v>
      </c>
      <c r="K69" s="70" t="s">
        <v>332</v>
      </c>
      <c r="L69" s="70" t="s">
        <v>315</v>
      </c>
      <c r="M69" s="70" t="s">
        <v>1072</v>
      </c>
      <c r="N69" t="str">
        <f>VLOOKUP(C69,Schools!A:D,4,0)</f>
        <v>Primary</v>
      </c>
      <c r="O69">
        <f t="shared" si="48"/>
        <v>10162</v>
      </c>
      <c r="P69">
        <f t="shared" si="8"/>
        <v>543965</v>
      </c>
      <c r="Q69" s="73">
        <f t="shared" si="9"/>
        <v>239122.00809532873</v>
      </c>
      <c r="R69" s="73">
        <f t="shared" si="10"/>
        <v>119561.00404766436</v>
      </c>
      <c r="S69" s="73">
        <f t="shared" ref="S69:AB69" si="66">R69</f>
        <v>119561.00404766436</v>
      </c>
      <c r="T69" s="73">
        <f t="shared" si="66"/>
        <v>119561.00404766436</v>
      </c>
      <c r="U69" s="73">
        <f t="shared" si="66"/>
        <v>119561.00404766436</v>
      </c>
      <c r="V69" s="73">
        <f t="shared" si="66"/>
        <v>119561.00404766436</v>
      </c>
      <c r="W69" s="73">
        <f t="shared" si="66"/>
        <v>119561.00404766436</v>
      </c>
      <c r="X69" s="73">
        <f t="shared" si="66"/>
        <v>119561.00404766436</v>
      </c>
      <c r="Y69" s="73">
        <f t="shared" si="66"/>
        <v>119561.00404766436</v>
      </c>
      <c r="Z69" s="73">
        <f t="shared" si="66"/>
        <v>119561.00404766436</v>
      </c>
      <c r="AA69" s="73">
        <f t="shared" si="66"/>
        <v>119561.00404766436</v>
      </c>
      <c r="AB69" s="73">
        <f t="shared" si="66"/>
        <v>119561.00404766436</v>
      </c>
      <c r="AC69" s="73">
        <f t="shared" si="12"/>
        <v>1554293.0526196368</v>
      </c>
      <c r="AD69" s="47">
        <f t="shared" si="13"/>
        <v>0</v>
      </c>
      <c r="AG69" s="74">
        <f t="shared" si="14"/>
        <v>478244.01619065745</v>
      </c>
      <c r="AH69" s="74">
        <f t="shared" si="15"/>
        <v>836927.02833365055</v>
      </c>
      <c r="AI69" s="74">
        <f t="shared" si="16"/>
        <v>1195610.0404766437</v>
      </c>
      <c r="AJ69" s="74">
        <f t="shared" si="17"/>
        <v>1554293.0526196368</v>
      </c>
      <c r="AK69" s="6"/>
      <c r="AL69" s="6"/>
      <c r="AM69" s="6"/>
      <c r="AN69" s="6"/>
      <c r="AS69"/>
      <c r="AU69" s="48"/>
      <c r="AV69" s="74"/>
      <c r="AW69"/>
      <c r="AX69"/>
      <c r="AY69" s="3"/>
      <c r="AZ69" s="47"/>
      <c r="BA69" s="47"/>
      <c r="BB69" s="47"/>
      <c r="BC69" s="47"/>
      <c r="BD69" s="48"/>
      <c r="BE69" s="47"/>
      <c r="BF69" s="6"/>
      <c r="BG69" s="47"/>
      <c r="BH69" s="1"/>
      <c r="BI69" s="47"/>
      <c r="BJ69" s="1"/>
      <c r="BK69" s="1"/>
      <c r="BL69" s="1"/>
    </row>
    <row r="70" spans="1:64" x14ac:dyDescent="0.25">
      <c r="A70" t="str">
        <f t="shared" si="6"/>
        <v>APT</v>
      </c>
      <c r="C70" s="70">
        <f>Schools!A76</f>
        <v>3022071</v>
      </c>
      <c r="D70" t="str">
        <f>VLOOKUP(C70,Schools!A:B,2,0)</f>
        <v>Queenswell Infant and Nursery School</v>
      </c>
      <c r="E70" t="str">
        <f>VLOOKUP(C70,Schools!$A:$Z,3,0)</f>
        <v>M</v>
      </c>
      <c r="F70" s="72">
        <v>996827.90995118639</v>
      </c>
      <c r="G70" s="70" t="s">
        <v>4667</v>
      </c>
      <c r="H70" s="70"/>
      <c r="I70" t="str">
        <f t="shared" si="7"/>
        <v>10162/543965</v>
      </c>
      <c r="J70">
        <f>VLOOKUP(C70,Schools!$A:$Z,9,0)</f>
        <v>400012</v>
      </c>
      <c r="K70" s="70" t="s">
        <v>332</v>
      </c>
      <c r="L70" s="70" t="s">
        <v>315</v>
      </c>
      <c r="M70" s="70" t="s">
        <v>1072</v>
      </c>
      <c r="N70" t="str">
        <f>VLOOKUP(C70,Schools!A:D,4,0)</f>
        <v>Primary</v>
      </c>
      <c r="O70">
        <f t="shared" si="48"/>
        <v>10162</v>
      </c>
      <c r="P70">
        <f t="shared" si="8"/>
        <v>543965</v>
      </c>
      <c r="Q70" s="73">
        <f t="shared" si="9"/>
        <v>153358.13999249021</v>
      </c>
      <c r="R70" s="73">
        <f t="shared" si="10"/>
        <v>76679.069996245104</v>
      </c>
      <c r="S70" s="73">
        <f t="shared" ref="S70:AB70" si="67">R70</f>
        <v>76679.069996245104</v>
      </c>
      <c r="T70" s="73">
        <f t="shared" si="67"/>
        <v>76679.069996245104</v>
      </c>
      <c r="U70" s="73">
        <f t="shared" si="67"/>
        <v>76679.069996245104</v>
      </c>
      <c r="V70" s="73">
        <f t="shared" si="67"/>
        <v>76679.069996245104</v>
      </c>
      <c r="W70" s="73">
        <f t="shared" si="67"/>
        <v>76679.069996245104</v>
      </c>
      <c r="X70" s="73">
        <f t="shared" si="67"/>
        <v>76679.069996245104</v>
      </c>
      <c r="Y70" s="73">
        <f t="shared" si="67"/>
        <v>76679.069996245104</v>
      </c>
      <c r="Z70" s="73">
        <f t="shared" si="67"/>
        <v>76679.069996245104</v>
      </c>
      <c r="AA70" s="73">
        <f t="shared" si="67"/>
        <v>76679.069996245104</v>
      </c>
      <c r="AB70" s="73">
        <f t="shared" si="67"/>
        <v>76679.069996245104</v>
      </c>
      <c r="AC70" s="73">
        <f t="shared" si="12"/>
        <v>996827.90995118627</v>
      </c>
      <c r="AD70" s="47">
        <f t="shared" si="13"/>
        <v>0</v>
      </c>
      <c r="AG70" s="74">
        <f t="shared" si="14"/>
        <v>306716.27998498041</v>
      </c>
      <c r="AH70" s="74">
        <f t="shared" si="15"/>
        <v>536753.48997371574</v>
      </c>
      <c r="AI70" s="74">
        <f t="shared" si="16"/>
        <v>766790.69996245101</v>
      </c>
      <c r="AJ70" s="74">
        <f t="shared" si="17"/>
        <v>996827.90995118627</v>
      </c>
      <c r="AK70" s="6"/>
      <c r="AL70" s="6"/>
      <c r="AM70" s="6"/>
      <c r="AN70" s="6"/>
      <c r="AS70"/>
      <c r="AU70" s="48"/>
      <c r="AV70" s="74"/>
      <c r="AW70"/>
      <c r="AX70"/>
      <c r="AY70" s="3"/>
      <c r="AZ70" s="47"/>
      <c r="BA70" s="47"/>
      <c r="BB70" s="47"/>
      <c r="BC70" s="47"/>
      <c r="BD70" s="48"/>
      <c r="BE70" s="47"/>
      <c r="BF70" s="6"/>
      <c r="BG70" s="47"/>
      <c r="BH70" s="1"/>
      <c r="BI70" s="47"/>
      <c r="BJ70" s="1"/>
      <c r="BK70" s="1"/>
      <c r="BL70" s="1"/>
    </row>
    <row r="71" spans="1:64" x14ac:dyDescent="0.25">
      <c r="A71" t="str">
        <f t="shared" si="6"/>
        <v>APT</v>
      </c>
      <c r="C71" s="70">
        <f>Schools!A77</f>
        <v>3022072</v>
      </c>
      <c r="D71" t="str">
        <f>VLOOKUP(C71,Schools!A:B,2,0)</f>
        <v>Queenswell Junior School</v>
      </c>
      <c r="E71" t="str">
        <f>VLOOKUP(C71,Schools!$A:$Z,3,0)</f>
        <v>M</v>
      </c>
      <c r="F71" s="72">
        <v>1491282.357434954</v>
      </c>
      <c r="G71" s="70" t="s">
        <v>4667</v>
      </c>
      <c r="H71" s="70"/>
      <c r="I71" t="str">
        <f t="shared" si="7"/>
        <v>10162/543965</v>
      </c>
      <c r="J71">
        <f>VLOOKUP(C71,Schools!$A:$Z,9,0)</f>
        <v>400012</v>
      </c>
      <c r="K71" s="70" t="s">
        <v>332</v>
      </c>
      <c r="L71" s="70" t="s">
        <v>315</v>
      </c>
      <c r="M71" s="70" t="s">
        <v>1072</v>
      </c>
      <c r="N71" t="str">
        <f>VLOOKUP(C71,Schools!A:D,4,0)</f>
        <v>Primary</v>
      </c>
      <c r="O71">
        <f t="shared" si="48"/>
        <v>10162</v>
      </c>
      <c r="P71">
        <f t="shared" si="8"/>
        <v>543965</v>
      </c>
      <c r="Q71" s="73">
        <f t="shared" si="9"/>
        <v>229428.05498999293</v>
      </c>
      <c r="R71" s="73">
        <f t="shared" si="10"/>
        <v>114714.02749499647</v>
      </c>
      <c r="S71" s="73">
        <f t="shared" ref="S71:AB71" si="68">R71</f>
        <v>114714.02749499647</v>
      </c>
      <c r="T71" s="73">
        <f t="shared" si="68"/>
        <v>114714.02749499647</v>
      </c>
      <c r="U71" s="73">
        <f t="shared" si="68"/>
        <v>114714.02749499647</v>
      </c>
      <c r="V71" s="73">
        <f t="shared" si="68"/>
        <v>114714.02749499647</v>
      </c>
      <c r="W71" s="73">
        <f t="shared" si="68"/>
        <v>114714.02749499647</v>
      </c>
      <c r="X71" s="73">
        <f t="shared" si="68"/>
        <v>114714.02749499647</v>
      </c>
      <c r="Y71" s="73">
        <f t="shared" si="68"/>
        <v>114714.02749499647</v>
      </c>
      <c r="Z71" s="73">
        <f t="shared" si="68"/>
        <v>114714.02749499647</v>
      </c>
      <c r="AA71" s="73">
        <f t="shared" si="68"/>
        <v>114714.02749499647</v>
      </c>
      <c r="AB71" s="73">
        <f t="shared" si="68"/>
        <v>114714.02749499647</v>
      </c>
      <c r="AC71" s="73">
        <f t="shared" si="12"/>
        <v>1491282.3574349543</v>
      </c>
      <c r="AD71" s="47">
        <f t="shared" si="13"/>
        <v>0</v>
      </c>
      <c r="AG71" s="74">
        <f t="shared" si="14"/>
        <v>458856.10997998586</v>
      </c>
      <c r="AH71" s="74">
        <f t="shared" si="15"/>
        <v>802998.19246497517</v>
      </c>
      <c r="AI71" s="74">
        <f t="shared" si="16"/>
        <v>1147140.2749499646</v>
      </c>
      <c r="AJ71" s="74">
        <f t="shared" si="17"/>
        <v>1491282.3574349543</v>
      </c>
      <c r="AK71" s="6"/>
      <c r="AL71" s="6"/>
      <c r="AM71" s="6"/>
      <c r="AN71" s="6"/>
      <c r="AS71"/>
      <c r="AU71" s="48"/>
      <c r="AV71" s="74"/>
      <c r="AW71"/>
      <c r="AX71"/>
      <c r="AY71" s="3"/>
      <c r="AZ71" s="47"/>
      <c r="BA71" s="47"/>
      <c r="BB71" s="47"/>
      <c r="BC71" s="47"/>
      <c r="BD71" s="48"/>
      <c r="BE71" s="47"/>
      <c r="BF71" s="6"/>
      <c r="BG71" s="47"/>
      <c r="BH71" s="1"/>
      <c r="BI71" s="47"/>
      <c r="BJ71" s="1"/>
      <c r="BK71" s="1"/>
      <c r="BL71" s="1"/>
    </row>
    <row r="72" spans="1:64" x14ac:dyDescent="0.25">
      <c r="A72" t="str">
        <f t="shared" ref="A72:A101" si="69">$C$3</f>
        <v>APT</v>
      </c>
      <c r="C72" s="70">
        <f>Schools!A79</f>
        <v>3023512</v>
      </c>
      <c r="D72" t="str">
        <f>VLOOKUP(C72,Schools!A:B,2,0)</f>
        <v>Rosh Pinah</v>
      </c>
      <c r="E72" t="str">
        <f>VLOOKUP(C72,Schools!$A:$Z,3,0)</f>
        <v>M</v>
      </c>
      <c r="F72" s="72">
        <v>1530825.1211363636</v>
      </c>
      <c r="G72" s="70" t="s">
        <v>4667</v>
      </c>
      <c r="H72" s="70"/>
      <c r="I72" t="str">
        <f t="shared" ref="I72:I100" si="70">O72&amp;"/"&amp;P72</f>
        <v>10162/543965</v>
      </c>
      <c r="J72">
        <f>VLOOKUP(C72,Schools!$A:$Z,9,0)</f>
        <v>400093</v>
      </c>
      <c r="K72" s="70" t="s">
        <v>332</v>
      </c>
      <c r="L72" s="70" t="s">
        <v>315</v>
      </c>
      <c r="M72" s="70" t="s">
        <v>1072</v>
      </c>
      <c r="N72" t="str">
        <f>VLOOKUP(C72,Schools!A:D,4,0)</f>
        <v>Primary</v>
      </c>
      <c r="O72">
        <f t="shared" si="48"/>
        <v>10162</v>
      </c>
      <c r="P72">
        <f t="shared" ref="P72:P100" si="71">IF(E72="M",543965,516500)</f>
        <v>543965</v>
      </c>
      <c r="Q72" s="73">
        <f t="shared" si="9"/>
        <v>235511.55709790208</v>
      </c>
      <c r="R72" s="73">
        <f t="shared" si="10"/>
        <v>117755.77854895104</v>
      </c>
      <c r="S72" s="73">
        <f t="shared" ref="S72:AB72" si="72">R72</f>
        <v>117755.77854895104</v>
      </c>
      <c r="T72" s="73">
        <f t="shared" si="72"/>
        <v>117755.77854895104</v>
      </c>
      <c r="U72" s="73">
        <f t="shared" si="72"/>
        <v>117755.77854895104</v>
      </c>
      <c r="V72" s="73">
        <f t="shared" si="72"/>
        <v>117755.77854895104</v>
      </c>
      <c r="W72" s="73">
        <f t="shared" si="72"/>
        <v>117755.77854895104</v>
      </c>
      <c r="X72" s="73">
        <f t="shared" si="72"/>
        <v>117755.77854895104</v>
      </c>
      <c r="Y72" s="73">
        <f t="shared" si="72"/>
        <v>117755.77854895104</v>
      </c>
      <c r="Z72" s="73">
        <f t="shared" si="72"/>
        <v>117755.77854895104</v>
      </c>
      <c r="AA72" s="73">
        <f t="shared" si="72"/>
        <v>117755.77854895104</v>
      </c>
      <c r="AB72" s="73">
        <f t="shared" si="72"/>
        <v>117755.77854895104</v>
      </c>
      <c r="AC72" s="73">
        <f t="shared" si="12"/>
        <v>1530825.1211363636</v>
      </c>
      <c r="AD72" s="47">
        <f t="shared" si="13"/>
        <v>0</v>
      </c>
      <c r="AG72" s="74">
        <f t="shared" si="14"/>
        <v>471023.11419580417</v>
      </c>
      <c r="AH72" s="74">
        <f t="shared" si="15"/>
        <v>824290.44984265731</v>
      </c>
      <c r="AI72" s="74">
        <f t="shared" si="16"/>
        <v>1177557.7854895105</v>
      </c>
      <c r="AJ72" s="74">
        <f t="shared" si="17"/>
        <v>1530825.1211363636</v>
      </c>
      <c r="AK72" s="6"/>
      <c r="AL72" s="6"/>
      <c r="AM72" s="6"/>
      <c r="AN72" s="6"/>
      <c r="AS72"/>
      <c r="AU72" s="48"/>
      <c r="AV72" s="74"/>
      <c r="AW72"/>
      <c r="AX72"/>
      <c r="AY72" s="3"/>
      <c r="AZ72" s="47"/>
      <c r="BA72" s="47"/>
      <c r="BB72" s="47"/>
      <c r="BC72" s="47"/>
      <c r="BD72" s="48"/>
      <c r="BE72" s="47"/>
      <c r="BF72" s="6"/>
      <c r="BG72" s="47"/>
      <c r="BH72" s="1"/>
      <c r="BI72" s="47"/>
      <c r="BJ72" s="1"/>
      <c r="BK72" s="1"/>
      <c r="BL72" s="1"/>
    </row>
    <row r="73" spans="1:64" x14ac:dyDescent="0.25">
      <c r="A73" t="str">
        <f t="shared" si="69"/>
        <v>APT</v>
      </c>
      <c r="C73" s="70">
        <f>Schools!A81</f>
        <v>3023510</v>
      </c>
      <c r="D73" t="str">
        <f>VLOOKUP(C73,Schools!A:B,2,0)</f>
        <v>Sacred Heart School</v>
      </c>
      <c r="E73" t="str">
        <f>VLOOKUP(C73,Schools!$A:$Z,3,0)</f>
        <v>M</v>
      </c>
      <c r="F73" s="72">
        <v>1705215.759080488</v>
      </c>
      <c r="G73" s="70" t="s">
        <v>4667</v>
      </c>
      <c r="H73" s="70"/>
      <c r="I73" t="str">
        <f t="shared" si="70"/>
        <v>10162/543965</v>
      </c>
      <c r="J73">
        <f>VLOOKUP(C73,Schools!$A:$Z,9,0)</f>
        <v>400071</v>
      </c>
      <c r="K73" s="70" t="s">
        <v>332</v>
      </c>
      <c r="L73" s="70" t="s">
        <v>315</v>
      </c>
      <c r="M73" s="70" t="s">
        <v>1072</v>
      </c>
      <c r="N73" t="str">
        <f>VLOOKUP(C73,Schools!A:D,4,0)</f>
        <v>Primary</v>
      </c>
      <c r="O73">
        <f t="shared" si="48"/>
        <v>10162</v>
      </c>
      <c r="P73">
        <f t="shared" si="71"/>
        <v>543965</v>
      </c>
      <c r="Q73" s="73">
        <f t="shared" si="9"/>
        <v>262340.88601238275</v>
      </c>
      <c r="R73" s="73">
        <f t="shared" si="10"/>
        <v>131170.44300619137</v>
      </c>
      <c r="S73" s="73">
        <f t="shared" ref="S73:AB73" si="73">R73</f>
        <v>131170.44300619137</v>
      </c>
      <c r="T73" s="73">
        <f t="shared" si="73"/>
        <v>131170.44300619137</v>
      </c>
      <c r="U73" s="73">
        <f t="shared" si="73"/>
        <v>131170.44300619137</v>
      </c>
      <c r="V73" s="73">
        <f t="shared" si="73"/>
        <v>131170.44300619137</v>
      </c>
      <c r="W73" s="73">
        <f t="shared" si="73"/>
        <v>131170.44300619137</v>
      </c>
      <c r="X73" s="73">
        <f t="shared" si="73"/>
        <v>131170.44300619137</v>
      </c>
      <c r="Y73" s="73">
        <f t="shared" si="73"/>
        <v>131170.44300619137</v>
      </c>
      <c r="Z73" s="73">
        <f t="shared" si="73"/>
        <v>131170.44300619137</v>
      </c>
      <c r="AA73" s="73">
        <f t="shared" si="73"/>
        <v>131170.44300619137</v>
      </c>
      <c r="AB73" s="73">
        <f t="shared" si="73"/>
        <v>131170.44300619137</v>
      </c>
      <c r="AC73" s="73">
        <f t="shared" si="12"/>
        <v>1705215.759080488</v>
      </c>
      <c r="AD73" s="47">
        <f t="shared" si="13"/>
        <v>0</v>
      </c>
      <c r="AG73" s="74">
        <f t="shared" si="14"/>
        <v>524681.77202476549</v>
      </c>
      <c r="AH73" s="74">
        <f t="shared" si="15"/>
        <v>918193.1010433397</v>
      </c>
      <c r="AI73" s="74">
        <f t="shared" si="16"/>
        <v>1311704.4300619138</v>
      </c>
      <c r="AJ73" s="74">
        <f t="shared" si="17"/>
        <v>1705215.759080488</v>
      </c>
      <c r="AK73" s="6"/>
      <c r="AL73" s="6"/>
      <c r="AM73" s="6"/>
      <c r="AN73" s="6"/>
      <c r="AS73"/>
      <c r="AU73" s="48"/>
      <c r="AV73" s="74"/>
      <c r="AW73"/>
      <c r="AX73"/>
      <c r="AY73" s="3"/>
      <c r="AZ73" s="47"/>
      <c r="BA73" s="47"/>
      <c r="BB73" s="47"/>
      <c r="BC73" s="47"/>
      <c r="BD73" s="48"/>
      <c r="BE73" s="47"/>
      <c r="BF73" s="6"/>
      <c r="BG73" s="47"/>
      <c r="BH73" s="1"/>
      <c r="BI73" s="47"/>
      <c r="BJ73" s="1"/>
      <c r="BK73" s="1"/>
      <c r="BL73" s="1"/>
    </row>
    <row r="74" spans="1:64" x14ac:dyDescent="0.25">
      <c r="A74" t="str">
        <f t="shared" si="69"/>
        <v>APT</v>
      </c>
      <c r="C74" s="70">
        <f>Schools!A82</f>
        <v>3023502</v>
      </c>
      <c r="D74" t="str">
        <f>VLOOKUP(C74,Schools!A:B,2,0)</f>
        <v>St Agnes RC Primary School</v>
      </c>
      <c r="E74" t="str">
        <f>VLOOKUP(C74,Schools!$A:$Z,3,0)</f>
        <v>M</v>
      </c>
      <c r="F74" s="72">
        <v>1937267.1344235474</v>
      </c>
      <c r="G74" s="70" t="s">
        <v>4667</v>
      </c>
      <c r="H74" s="70"/>
      <c r="I74" t="str">
        <f t="shared" si="70"/>
        <v>10162/543965</v>
      </c>
      <c r="J74">
        <f>VLOOKUP(C74,Schools!$A:$Z,9,0)</f>
        <v>400096</v>
      </c>
      <c r="K74" s="70" t="s">
        <v>332</v>
      </c>
      <c r="L74" s="70" t="s">
        <v>315</v>
      </c>
      <c r="M74" s="70" t="s">
        <v>1072</v>
      </c>
      <c r="N74" t="str">
        <f>VLOOKUP(C74,Schools!A:D,4,0)</f>
        <v>Primary</v>
      </c>
      <c r="O74">
        <f t="shared" si="48"/>
        <v>10162</v>
      </c>
      <c r="P74">
        <f t="shared" si="71"/>
        <v>543965</v>
      </c>
      <c r="Q74" s="73">
        <f t="shared" si="9"/>
        <v>298041.09760362271</v>
      </c>
      <c r="R74" s="73">
        <f t="shared" si="10"/>
        <v>149020.54880181135</v>
      </c>
      <c r="S74" s="73">
        <f t="shared" ref="S74:AB74" si="74">R74</f>
        <v>149020.54880181135</v>
      </c>
      <c r="T74" s="73">
        <f t="shared" si="74"/>
        <v>149020.54880181135</v>
      </c>
      <c r="U74" s="73">
        <f t="shared" si="74"/>
        <v>149020.54880181135</v>
      </c>
      <c r="V74" s="73">
        <f t="shared" si="74"/>
        <v>149020.54880181135</v>
      </c>
      <c r="W74" s="73">
        <f t="shared" si="74"/>
        <v>149020.54880181135</v>
      </c>
      <c r="X74" s="73">
        <f t="shared" si="74"/>
        <v>149020.54880181135</v>
      </c>
      <c r="Y74" s="73">
        <f t="shared" si="74"/>
        <v>149020.54880181135</v>
      </c>
      <c r="Z74" s="73">
        <f t="shared" si="74"/>
        <v>149020.54880181135</v>
      </c>
      <c r="AA74" s="73">
        <f t="shared" si="74"/>
        <v>149020.54880181135</v>
      </c>
      <c r="AB74" s="73">
        <f t="shared" si="74"/>
        <v>149020.54880181135</v>
      </c>
      <c r="AC74" s="73">
        <f t="shared" si="12"/>
        <v>1937267.1344235481</v>
      </c>
      <c r="AD74" s="47">
        <f t="shared" si="13"/>
        <v>0</v>
      </c>
      <c r="AG74" s="74">
        <f t="shared" si="14"/>
        <v>596082.19520724542</v>
      </c>
      <c r="AH74" s="74">
        <f t="shared" si="15"/>
        <v>1043143.8416126797</v>
      </c>
      <c r="AI74" s="74">
        <f t="shared" si="16"/>
        <v>1490205.4880181139</v>
      </c>
      <c r="AJ74" s="74">
        <f t="shared" si="17"/>
        <v>1937267.1344235481</v>
      </c>
      <c r="AK74" s="6"/>
      <c r="AL74" s="6"/>
      <c r="AM74" s="6"/>
      <c r="AN74" s="6"/>
      <c r="AS74"/>
      <c r="AU74" s="48"/>
      <c r="AV74" s="74"/>
      <c r="AW74"/>
      <c r="AX74"/>
      <c r="AY74" s="3"/>
      <c r="AZ74" s="47"/>
      <c r="BA74" s="47"/>
      <c r="BB74" s="47"/>
      <c r="BC74" s="47"/>
      <c r="BD74" s="48"/>
      <c r="BE74" s="47"/>
      <c r="BF74" s="6"/>
      <c r="BG74" s="47"/>
      <c r="BH74" s="1"/>
      <c r="BI74" s="47"/>
      <c r="BJ74" s="1"/>
      <c r="BK74" s="1"/>
      <c r="BL74" s="1"/>
    </row>
    <row r="75" spans="1:64" x14ac:dyDescent="0.25">
      <c r="A75" t="str">
        <f t="shared" si="69"/>
        <v>APT</v>
      </c>
      <c r="C75" s="70">
        <f>Schools!A83</f>
        <v>3023315</v>
      </c>
      <c r="D75" t="str">
        <f>VLOOKUP(C75,Schools!A:B,2,0)</f>
        <v>St Andrew's C E</v>
      </c>
      <c r="E75" t="str">
        <f>VLOOKUP(C75,Schools!$A:$Z,3,0)</f>
        <v>M</v>
      </c>
      <c r="F75" s="72">
        <v>967312.39836055483</v>
      </c>
      <c r="G75" s="70" t="s">
        <v>4667</v>
      </c>
      <c r="H75" s="70"/>
      <c r="I75" t="str">
        <f t="shared" si="70"/>
        <v>10162/543965</v>
      </c>
      <c r="J75">
        <f>VLOOKUP(C75,Schools!$A:$Z,9,0)</f>
        <v>400062</v>
      </c>
      <c r="K75" s="70" t="s">
        <v>332</v>
      </c>
      <c r="L75" s="70" t="s">
        <v>315</v>
      </c>
      <c r="M75" s="70" t="s">
        <v>1072</v>
      </c>
      <c r="N75" t="str">
        <f>VLOOKUP(C75,Schools!A:D,4,0)</f>
        <v>Primary</v>
      </c>
      <c r="O75">
        <f t="shared" si="48"/>
        <v>10162</v>
      </c>
      <c r="P75">
        <f t="shared" si="71"/>
        <v>543965</v>
      </c>
      <c r="Q75" s="73">
        <f t="shared" si="9"/>
        <v>148817.29205546997</v>
      </c>
      <c r="R75" s="73">
        <f t="shared" si="10"/>
        <v>74408.646027734983</v>
      </c>
      <c r="S75" s="73">
        <f t="shared" ref="S75:AB75" si="75">R75</f>
        <v>74408.646027734983</v>
      </c>
      <c r="T75" s="73">
        <f t="shared" si="75"/>
        <v>74408.646027734983</v>
      </c>
      <c r="U75" s="73">
        <f t="shared" si="75"/>
        <v>74408.646027734983</v>
      </c>
      <c r="V75" s="73">
        <f t="shared" si="75"/>
        <v>74408.646027734983</v>
      </c>
      <c r="W75" s="73">
        <f t="shared" si="75"/>
        <v>74408.646027734983</v>
      </c>
      <c r="X75" s="73">
        <f t="shared" si="75"/>
        <v>74408.646027734983</v>
      </c>
      <c r="Y75" s="73">
        <f t="shared" si="75"/>
        <v>74408.646027734983</v>
      </c>
      <c r="Z75" s="73">
        <f t="shared" si="75"/>
        <v>74408.646027734983</v>
      </c>
      <c r="AA75" s="73">
        <f t="shared" si="75"/>
        <v>74408.646027734983</v>
      </c>
      <c r="AB75" s="73">
        <f t="shared" si="75"/>
        <v>74408.646027734983</v>
      </c>
      <c r="AC75" s="73">
        <f t="shared" si="12"/>
        <v>967312.39836055471</v>
      </c>
      <c r="AD75" s="47">
        <f t="shared" si="13"/>
        <v>0</v>
      </c>
      <c r="AG75" s="74">
        <f t="shared" si="14"/>
        <v>297634.58411093993</v>
      </c>
      <c r="AH75" s="74">
        <f t="shared" si="15"/>
        <v>520860.52219414484</v>
      </c>
      <c r="AI75" s="74">
        <f t="shared" si="16"/>
        <v>744086.4602773498</v>
      </c>
      <c r="AJ75" s="74">
        <f t="shared" si="17"/>
        <v>967312.39836055471</v>
      </c>
      <c r="AK75" s="6"/>
      <c r="AL75" s="6"/>
      <c r="AM75" s="6"/>
      <c r="AN75" s="6"/>
      <c r="AS75"/>
      <c r="AU75" s="48"/>
      <c r="AV75" s="74"/>
      <c r="AW75"/>
      <c r="AX75"/>
      <c r="AY75" s="3"/>
      <c r="AZ75" s="47"/>
      <c r="BA75" s="47"/>
      <c r="BB75" s="47"/>
      <c r="BC75" s="47"/>
      <c r="BD75" s="48"/>
      <c r="BE75" s="47"/>
      <c r="BF75" s="6"/>
      <c r="BG75" s="47"/>
      <c r="BH75" s="1"/>
      <c r="BI75" s="47"/>
      <c r="BJ75" s="1"/>
      <c r="BK75" s="1"/>
      <c r="BL75" s="1"/>
    </row>
    <row r="76" spans="1:64" x14ac:dyDescent="0.25">
      <c r="A76" t="str">
        <f t="shared" si="69"/>
        <v>APT</v>
      </c>
      <c r="C76" s="70">
        <f>Schools!A84</f>
        <v>3023504</v>
      </c>
      <c r="D76" t="str">
        <f>VLOOKUP(C76,Schools!A:B,2,0)</f>
        <v>St Catherines R C Primary</v>
      </c>
      <c r="E76" t="str">
        <f>VLOOKUP(C76,Schools!$A:$Z,3,0)</f>
        <v>M</v>
      </c>
      <c r="F76" s="72">
        <v>1883461.7468402251</v>
      </c>
      <c r="G76" s="70" t="s">
        <v>4667</v>
      </c>
      <c r="H76" s="70"/>
      <c r="I76" t="str">
        <f t="shared" si="70"/>
        <v>10162/543965</v>
      </c>
      <c r="J76">
        <f>VLOOKUP(C76,Schools!$A:$Z,9,0)</f>
        <v>400064</v>
      </c>
      <c r="K76" s="70" t="s">
        <v>332</v>
      </c>
      <c r="L76" s="70" t="s">
        <v>315</v>
      </c>
      <c r="M76" s="70" t="s">
        <v>1072</v>
      </c>
      <c r="N76" t="str">
        <f>VLOOKUP(C76,Schools!A:D,4,0)</f>
        <v>Primary</v>
      </c>
      <c r="O76">
        <f t="shared" si="48"/>
        <v>10162</v>
      </c>
      <c r="P76">
        <f t="shared" si="71"/>
        <v>543965</v>
      </c>
      <c r="Q76" s="73">
        <f t="shared" si="9"/>
        <v>289763.34566772694</v>
      </c>
      <c r="R76" s="73">
        <f t="shared" si="10"/>
        <v>144881.67283386347</v>
      </c>
      <c r="S76" s="73">
        <f t="shared" ref="S76:AB76" si="76">R76</f>
        <v>144881.67283386347</v>
      </c>
      <c r="T76" s="73">
        <f t="shared" si="76"/>
        <v>144881.67283386347</v>
      </c>
      <c r="U76" s="73">
        <f t="shared" si="76"/>
        <v>144881.67283386347</v>
      </c>
      <c r="V76" s="73">
        <f t="shared" si="76"/>
        <v>144881.67283386347</v>
      </c>
      <c r="W76" s="73">
        <f t="shared" si="76"/>
        <v>144881.67283386347</v>
      </c>
      <c r="X76" s="73">
        <f t="shared" si="76"/>
        <v>144881.67283386347</v>
      </c>
      <c r="Y76" s="73">
        <f t="shared" si="76"/>
        <v>144881.67283386347</v>
      </c>
      <c r="Z76" s="73">
        <f t="shared" si="76"/>
        <v>144881.67283386347</v>
      </c>
      <c r="AA76" s="73">
        <f t="shared" si="76"/>
        <v>144881.67283386347</v>
      </c>
      <c r="AB76" s="73">
        <f t="shared" si="76"/>
        <v>144881.67283386347</v>
      </c>
      <c r="AC76" s="73">
        <f t="shared" si="12"/>
        <v>1883461.7468402246</v>
      </c>
      <c r="AD76" s="47">
        <f t="shared" si="13"/>
        <v>0</v>
      </c>
      <c r="AG76" s="74">
        <f t="shared" si="14"/>
        <v>579526.69133545388</v>
      </c>
      <c r="AH76" s="74">
        <f t="shared" si="15"/>
        <v>1014171.7098370441</v>
      </c>
      <c r="AI76" s="74">
        <f t="shared" si="16"/>
        <v>1448816.7283386344</v>
      </c>
      <c r="AJ76" s="74">
        <f t="shared" si="17"/>
        <v>1883461.7468402246</v>
      </c>
      <c r="AK76" s="6"/>
      <c r="AL76" s="6"/>
      <c r="AM76" s="6"/>
      <c r="AN76" s="6"/>
      <c r="AS76"/>
      <c r="AU76" s="48"/>
      <c r="AV76" s="74"/>
      <c r="AW76"/>
      <c r="AX76"/>
      <c r="AY76" s="3"/>
      <c r="AZ76" s="47"/>
      <c r="BA76" s="47"/>
      <c r="BB76" s="47"/>
      <c r="BC76" s="47"/>
      <c r="BD76" s="48"/>
      <c r="BE76" s="47"/>
      <c r="BF76" s="6"/>
      <c r="BG76" s="47"/>
      <c r="BH76" s="1"/>
      <c r="BI76" s="47"/>
      <c r="BJ76" s="1"/>
      <c r="BK76" s="1"/>
      <c r="BL76" s="1"/>
    </row>
    <row r="77" spans="1:64" x14ac:dyDescent="0.25">
      <c r="A77" t="str">
        <f t="shared" si="69"/>
        <v>APT</v>
      </c>
      <c r="C77" s="70">
        <f>Schools!A85</f>
        <v>3023309</v>
      </c>
      <c r="D77" t="str">
        <f>VLOOKUP(C77,Schools!A:B,2,0)</f>
        <v>St Johns CE N20</v>
      </c>
      <c r="E77" t="str">
        <f>VLOOKUP(C77,Schools!$A:$Z,3,0)</f>
        <v>M</v>
      </c>
      <c r="F77" s="72">
        <v>986870.44336470601</v>
      </c>
      <c r="G77" s="70" t="s">
        <v>4667</v>
      </c>
      <c r="H77" s="70"/>
      <c r="I77" t="str">
        <f t="shared" si="70"/>
        <v>10162/543965</v>
      </c>
      <c r="J77">
        <f>VLOOKUP(C77,Schools!$A:$Z,9,0)</f>
        <v>400098</v>
      </c>
      <c r="K77" s="70" t="s">
        <v>332</v>
      </c>
      <c r="L77" s="70" t="s">
        <v>315</v>
      </c>
      <c r="M77" s="70" t="s">
        <v>1072</v>
      </c>
      <c r="N77" t="str">
        <f>VLOOKUP(C77,Schools!A:D,4,0)</f>
        <v>Primary</v>
      </c>
      <c r="O77">
        <f t="shared" si="48"/>
        <v>10162</v>
      </c>
      <c r="P77">
        <f t="shared" si="71"/>
        <v>543965</v>
      </c>
      <c r="Q77" s="73">
        <f t="shared" si="9"/>
        <v>151826.22205610861</v>
      </c>
      <c r="R77" s="73">
        <f t="shared" si="10"/>
        <v>75913.111028054307</v>
      </c>
      <c r="S77" s="73">
        <f t="shared" ref="S77:AB77" si="77">R77</f>
        <v>75913.111028054307</v>
      </c>
      <c r="T77" s="73">
        <f t="shared" si="77"/>
        <v>75913.111028054307</v>
      </c>
      <c r="U77" s="73">
        <f t="shared" si="77"/>
        <v>75913.111028054307</v>
      </c>
      <c r="V77" s="73">
        <f t="shared" si="77"/>
        <v>75913.111028054307</v>
      </c>
      <c r="W77" s="73">
        <f t="shared" si="77"/>
        <v>75913.111028054307</v>
      </c>
      <c r="X77" s="73">
        <f t="shared" si="77"/>
        <v>75913.111028054307</v>
      </c>
      <c r="Y77" s="73">
        <f t="shared" si="77"/>
        <v>75913.111028054307</v>
      </c>
      <c r="Z77" s="73">
        <f t="shared" si="77"/>
        <v>75913.111028054307</v>
      </c>
      <c r="AA77" s="73">
        <f t="shared" si="77"/>
        <v>75913.111028054307</v>
      </c>
      <c r="AB77" s="73">
        <f t="shared" si="77"/>
        <v>75913.111028054307</v>
      </c>
      <c r="AC77" s="73">
        <f t="shared" si="12"/>
        <v>986870.44336470577</v>
      </c>
      <c r="AD77" s="47">
        <f t="shared" si="13"/>
        <v>0</v>
      </c>
      <c r="AG77" s="74">
        <f t="shared" si="14"/>
        <v>303652.44411221723</v>
      </c>
      <c r="AH77" s="74">
        <f t="shared" si="15"/>
        <v>531391.77719638019</v>
      </c>
      <c r="AI77" s="74">
        <f t="shared" si="16"/>
        <v>759131.11028054298</v>
      </c>
      <c r="AJ77" s="74">
        <f t="shared" si="17"/>
        <v>986870.44336470577</v>
      </c>
      <c r="AK77" s="6"/>
      <c r="AL77" s="6"/>
      <c r="AM77" s="6"/>
      <c r="AN77" s="6"/>
      <c r="AS77"/>
      <c r="AU77" s="48"/>
      <c r="AV77" s="74"/>
      <c r="AW77"/>
      <c r="AX77"/>
      <c r="AY77" s="3"/>
      <c r="AZ77" s="47"/>
      <c r="BA77" s="47"/>
      <c r="BB77" s="47"/>
      <c r="BC77" s="47"/>
      <c r="BD77" s="48"/>
      <c r="BE77" s="47"/>
      <c r="BF77" s="6"/>
      <c r="BG77" s="47"/>
      <c r="BH77" s="1"/>
      <c r="BI77" s="47"/>
      <c r="BJ77" s="1"/>
      <c r="BK77" s="1"/>
      <c r="BL77" s="1"/>
    </row>
    <row r="78" spans="1:64" x14ac:dyDescent="0.25">
      <c r="A78" t="str">
        <f t="shared" si="69"/>
        <v>APT</v>
      </c>
      <c r="C78" s="70">
        <f>Schools!A86</f>
        <v>3023307</v>
      </c>
      <c r="D78" t="str">
        <f>VLOOKUP(C78,Schools!A:B,2,0)</f>
        <v>St John's CE School N11</v>
      </c>
      <c r="E78" t="str">
        <f>VLOOKUP(C78,Schools!$A:$Z,3,0)</f>
        <v>M</v>
      </c>
      <c r="F78" s="72">
        <v>991512.24065333337</v>
      </c>
      <c r="G78" s="70" t="s">
        <v>4667</v>
      </c>
      <c r="H78" s="70"/>
      <c r="I78" t="str">
        <f t="shared" si="70"/>
        <v>10162/543965</v>
      </c>
      <c r="J78">
        <f>VLOOKUP(C78,Schools!$A:$Z,9,0)</f>
        <v>400114</v>
      </c>
      <c r="K78" s="70" t="s">
        <v>332</v>
      </c>
      <c r="L78" s="70" t="s">
        <v>315</v>
      </c>
      <c r="M78" s="70" t="s">
        <v>1072</v>
      </c>
      <c r="N78" t="str">
        <f>VLOOKUP(C78,Schools!A:D,4,0)</f>
        <v>Primary</v>
      </c>
      <c r="O78">
        <f t="shared" si="48"/>
        <v>10162</v>
      </c>
      <c r="P78">
        <f t="shared" si="71"/>
        <v>543965</v>
      </c>
      <c r="Q78" s="73">
        <f t="shared" si="9"/>
        <v>152540.34471589743</v>
      </c>
      <c r="R78" s="73">
        <f t="shared" si="10"/>
        <v>76270.172357948715</v>
      </c>
      <c r="S78" s="73">
        <f t="shared" ref="S78:AB78" si="78">R78</f>
        <v>76270.172357948715</v>
      </c>
      <c r="T78" s="73">
        <f t="shared" si="78"/>
        <v>76270.172357948715</v>
      </c>
      <c r="U78" s="73">
        <f t="shared" si="78"/>
        <v>76270.172357948715</v>
      </c>
      <c r="V78" s="73">
        <f t="shared" si="78"/>
        <v>76270.172357948715</v>
      </c>
      <c r="W78" s="73">
        <f t="shared" si="78"/>
        <v>76270.172357948715</v>
      </c>
      <c r="X78" s="73">
        <f t="shared" si="78"/>
        <v>76270.172357948715</v>
      </c>
      <c r="Y78" s="73">
        <f t="shared" si="78"/>
        <v>76270.172357948715</v>
      </c>
      <c r="Z78" s="73">
        <f t="shared" si="78"/>
        <v>76270.172357948715</v>
      </c>
      <c r="AA78" s="73">
        <f t="shared" si="78"/>
        <v>76270.172357948715</v>
      </c>
      <c r="AB78" s="73">
        <f t="shared" si="78"/>
        <v>76270.172357948715</v>
      </c>
      <c r="AC78" s="73">
        <f t="shared" si="12"/>
        <v>991512.24065333337</v>
      </c>
      <c r="AD78" s="47">
        <f t="shared" si="13"/>
        <v>0</v>
      </c>
      <c r="AG78" s="74">
        <f t="shared" si="14"/>
        <v>305080.68943179486</v>
      </c>
      <c r="AH78" s="74">
        <f t="shared" si="15"/>
        <v>533891.20650564099</v>
      </c>
      <c r="AI78" s="74">
        <f t="shared" si="16"/>
        <v>762701.72357948718</v>
      </c>
      <c r="AJ78" s="74">
        <f t="shared" si="17"/>
        <v>991512.24065333337</v>
      </c>
      <c r="AK78" s="6"/>
      <c r="AL78" s="6"/>
      <c r="AM78" s="6"/>
      <c r="AN78" s="6"/>
      <c r="AS78"/>
      <c r="AU78" s="48"/>
      <c r="AV78" s="74"/>
      <c r="AW78"/>
      <c r="AX78"/>
      <c r="AY78" s="3"/>
      <c r="AZ78" s="47"/>
      <c r="BA78" s="47"/>
      <c r="BB78" s="47"/>
      <c r="BC78" s="47"/>
      <c r="BD78" s="48"/>
      <c r="BE78" s="47"/>
      <c r="BF78" s="6"/>
      <c r="BG78" s="47"/>
      <c r="BH78" s="1"/>
      <c r="BI78" s="47"/>
      <c r="BJ78" s="1"/>
      <c r="BK78" s="1"/>
      <c r="BL78" s="1"/>
    </row>
    <row r="79" spans="1:64" x14ac:dyDescent="0.25">
      <c r="A79" t="str">
        <f t="shared" si="69"/>
        <v>APT</v>
      </c>
      <c r="C79" s="70">
        <f>Schools!A87</f>
        <v>3023509</v>
      </c>
      <c r="D79" t="str">
        <f>VLOOKUP(C79,Schools!A:B,2,0)</f>
        <v>St Joseph's Primary School</v>
      </c>
      <c r="E79" t="str">
        <f>VLOOKUP(C79,Schools!$A:$Z,3,0)</f>
        <v>M</v>
      </c>
      <c r="F79" s="72">
        <v>2121084.1419567168</v>
      </c>
      <c r="G79" s="70" t="s">
        <v>4667</v>
      </c>
      <c r="H79" s="70"/>
      <c r="I79" t="str">
        <f t="shared" si="70"/>
        <v>10162/543965</v>
      </c>
      <c r="J79">
        <f>VLOOKUP(C79,Schools!$A:$Z,9,0)</f>
        <v>400066</v>
      </c>
      <c r="K79" s="70" t="s">
        <v>332</v>
      </c>
      <c r="L79" s="70" t="s">
        <v>315</v>
      </c>
      <c r="M79" s="70" t="s">
        <v>1072</v>
      </c>
      <c r="N79" t="str">
        <f>VLOOKUP(C79,Schools!A:D,4,0)</f>
        <v>Primary</v>
      </c>
      <c r="O79">
        <f t="shared" si="48"/>
        <v>10162</v>
      </c>
      <c r="P79">
        <f t="shared" si="71"/>
        <v>543965</v>
      </c>
      <c r="Q79" s="73">
        <f t="shared" si="9"/>
        <v>326320.63722411025</v>
      </c>
      <c r="R79" s="73">
        <f t="shared" si="10"/>
        <v>163160.31861205513</v>
      </c>
      <c r="S79" s="73">
        <f t="shared" ref="S79:AB79" si="79">R79</f>
        <v>163160.31861205513</v>
      </c>
      <c r="T79" s="73">
        <f t="shared" si="79"/>
        <v>163160.31861205513</v>
      </c>
      <c r="U79" s="73">
        <f t="shared" si="79"/>
        <v>163160.31861205513</v>
      </c>
      <c r="V79" s="73">
        <f t="shared" si="79"/>
        <v>163160.31861205513</v>
      </c>
      <c r="W79" s="73">
        <f t="shared" si="79"/>
        <v>163160.31861205513</v>
      </c>
      <c r="X79" s="73">
        <f t="shared" si="79"/>
        <v>163160.31861205513</v>
      </c>
      <c r="Y79" s="73">
        <f t="shared" si="79"/>
        <v>163160.31861205513</v>
      </c>
      <c r="Z79" s="73">
        <f t="shared" si="79"/>
        <v>163160.31861205513</v>
      </c>
      <c r="AA79" s="73">
        <f t="shared" si="79"/>
        <v>163160.31861205513</v>
      </c>
      <c r="AB79" s="73">
        <f t="shared" si="79"/>
        <v>163160.31861205513</v>
      </c>
      <c r="AC79" s="73">
        <f t="shared" si="12"/>
        <v>2121084.1419567168</v>
      </c>
      <c r="AD79" s="47">
        <f t="shared" si="13"/>
        <v>0</v>
      </c>
      <c r="AG79" s="74">
        <f t="shared" si="14"/>
        <v>652641.2744482205</v>
      </c>
      <c r="AH79" s="74">
        <f t="shared" si="15"/>
        <v>1142122.2302843858</v>
      </c>
      <c r="AI79" s="74">
        <f t="shared" si="16"/>
        <v>1631603.1861205513</v>
      </c>
      <c r="AJ79" s="74">
        <f t="shared" si="17"/>
        <v>2121084.1419567168</v>
      </c>
      <c r="AK79" s="6"/>
      <c r="AL79" s="6"/>
      <c r="AM79" s="6"/>
      <c r="AN79" s="6"/>
      <c r="AS79"/>
      <c r="AU79" s="48"/>
      <c r="AV79" s="74"/>
      <c r="AW79"/>
      <c r="AX79"/>
      <c r="AY79" s="3"/>
      <c r="AZ79" s="47"/>
      <c r="BA79" s="47"/>
      <c r="BB79" s="47"/>
      <c r="BC79" s="47"/>
      <c r="BD79" s="48"/>
      <c r="BE79" s="47"/>
      <c r="BF79" s="6"/>
      <c r="BG79" s="47"/>
      <c r="BH79" s="1"/>
      <c r="BI79" s="47"/>
      <c r="BJ79" s="1"/>
      <c r="BK79" s="1"/>
      <c r="BL79" s="1"/>
    </row>
    <row r="80" spans="1:64" x14ac:dyDescent="0.25">
      <c r="A80" t="str">
        <f t="shared" si="69"/>
        <v>APT</v>
      </c>
      <c r="C80" s="70">
        <f>Schools!A88</f>
        <v>3023311</v>
      </c>
      <c r="D80" t="str">
        <f>VLOOKUP(C80,Schools!A:B,2,0)</f>
        <v>St Mary's C E Primary School N3</v>
      </c>
      <c r="E80" t="str">
        <f>VLOOKUP(C80,Schools!$A:$Z,3,0)</f>
        <v>M</v>
      </c>
      <c r="F80" s="72">
        <v>1886488.3978607338</v>
      </c>
      <c r="G80" s="70" t="s">
        <v>4667</v>
      </c>
      <c r="H80" s="70"/>
      <c r="I80" t="str">
        <f t="shared" si="70"/>
        <v>10162/543965</v>
      </c>
      <c r="J80">
        <f>VLOOKUP(C80,Schools!$A:$Z,9,0)</f>
        <v>400058</v>
      </c>
      <c r="K80" s="70" t="s">
        <v>332</v>
      </c>
      <c r="L80" s="70" t="s">
        <v>315</v>
      </c>
      <c r="M80" s="70" t="s">
        <v>1072</v>
      </c>
      <c r="N80" t="str">
        <f>VLOOKUP(C80,Schools!A:D,4,0)</f>
        <v>Primary</v>
      </c>
      <c r="O80">
        <f t="shared" si="48"/>
        <v>10162</v>
      </c>
      <c r="P80">
        <f t="shared" si="71"/>
        <v>543965</v>
      </c>
      <c r="Q80" s="73">
        <f t="shared" si="9"/>
        <v>290228.98428626673</v>
      </c>
      <c r="R80" s="73">
        <f t="shared" si="10"/>
        <v>145114.49214313336</v>
      </c>
      <c r="S80" s="73">
        <f t="shared" ref="S80:AB80" si="80">R80</f>
        <v>145114.49214313336</v>
      </c>
      <c r="T80" s="73">
        <f t="shared" si="80"/>
        <v>145114.49214313336</v>
      </c>
      <c r="U80" s="73">
        <f t="shared" si="80"/>
        <v>145114.49214313336</v>
      </c>
      <c r="V80" s="73">
        <f t="shared" si="80"/>
        <v>145114.49214313336</v>
      </c>
      <c r="W80" s="73">
        <f t="shared" si="80"/>
        <v>145114.49214313336</v>
      </c>
      <c r="X80" s="73">
        <f t="shared" si="80"/>
        <v>145114.49214313336</v>
      </c>
      <c r="Y80" s="73">
        <f t="shared" si="80"/>
        <v>145114.49214313336</v>
      </c>
      <c r="Z80" s="73">
        <f t="shared" si="80"/>
        <v>145114.49214313336</v>
      </c>
      <c r="AA80" s="73">
        <f t="shared" si="80"/>
        <v>145114.49214313336</v>
      </c>
      <c r="AB80" s="73">
        <f t="shared" si="80"/>
        <v>145114.49214313336</v>
      </c>
      <c r="AC80" s="73">
        <f t="shared" si="12"/>
        <v>1886488.3978607343</v>
      </c>
      <c r="AD80" s="47">
        <f t="shared" si="13"/>
        <v>0</v>
      </c>
      <c r="AG80" s="74">
        <f t="shared" si="14"/>
        <v>580457.96857253346</v>
      </c>
      <c r="AH80" s="74">
        <f t="shared" si="15"/>
        <v>1015801.4450019337</v>
      </c>
      <c r="AI80" s="74">
        <f t="shared" si="16"/>
        <v>1451144.921431334</v>
      </c>
      <c r="AJ80" s="74">
        <f t="shared" si="17"/>
        <v>1886488.3978607343</v>
      </c>
      <c r="AK80" s="6"/>
      <c r="AL80" s="6"/>
      <c r="AM80" s="6"/>
      <c r="AN80" s="6"/>
      <c r="AS80"/>
      <c r="AU80" s="48"/>
      <c r="AV80" s="74"/>
      <c r="AW80"/>
      <c r="AX80"/>
      <c r="AY80" s="3"/>
      <c r="AZ80" s="47"/>
      <c r="BA80" s="47"/>
      <c r="BB80" s="47"/>
      <c r="BC80" s="47"/>
      <c r="BD80" s="48"/>
      <c r="BE80" s="47"/>
      <c r="BF80" s="6"/>
      <c r="BG80" s="47"/>
      <c r="BH80" s="1"/>
      <c r="BI80" s="47"/>
      <c r="BJ80" s="1"/>
      <c r="BK80" s="1"/>
      <c r="BL80" s="1"/>
    </row>
    <row r="81" spans="1:64" x14ac:dyDescent="0.25">
      <c r="A81" t="str">
        <f t="shared" si="69"/>
        <v>APT</v>
      </c>
      <c r="C81" s="70">
        <f>Schools!A89</f>
        <v>3023312</v>
      </c>
      <c r="D81" t="str">
        <f>VLOOKUP(C81,Schools!A:B,2,0)</f>
        <v>St Mary's School EN4</v>
      </c>
      <c r="E81" t="str">
        <f>VLOOKUP(C81,Schools!$A:$Z,3,0)</f>
        <v>M</v>
      </c>
      <c r="F81" s="72">
        <v>997459.93255914398</v>
      </c>
      <c r="G81" s="70" t="s">
        <v>4667</v>
      </c>
      <c r="H81" s="70"/>
      <c r="I81" t="str">
        <f t="shared" si="70"/>
        <v>10162/543965</v>
      </c>
      <c r="J81">
        <f>VLOOKUP(C81,Schools!$A:$Z,9,0)</f>
        <v>400017</v>
      </c>
      <c r="K81" s="70" t="s">
        <v>332</v>
      </c>
      <c r="L81" s="70" t="s">
        <v>315</v>
      </c>
      <c r="M81" s="70" t="s">
        <v>1072</v>
      </c>
      <c r="N81" t="str">
        <f>VLOOKUP(C81,Schools!A:D,4,0)</f>
        <v>Primary</v>
      </c>
      <c r="O81">
        <f t="shared" si="48"/>
        <v>10162</v>
      </c>
      <c r="P81">
        <f t="shared" si="71"/>
        <v>543965</v>
      </c>
      <c r="Q81" s="73">
        <f t="shared" si="9"/>
        <v>153455.37423986831</v>
      </c>
      <c r="R81" s="73">
        <f t="shared" si="10"/>
        <v>76727.687119934155</v>
      </c>
      <c r="S81" s="73">
        <f t="shared" ref="S81:AB81" si="81">R81</f>
        <v>76727.687119934155</v>
      </c>
      <c r="T81" s="73">
        <f t="shared" si="81"/>
        <v>76727.687119934155</v>
      </c>
      <c r="U81" s="73">
        <f t="shared" si="81"/>
        <v>76727.687119934155</v>
      </c>
      <c r="V81" s="73">
        <f t="shared" si="81"/>
        <v>76727.687119934155</v>
      </c>
      <c r="W81" s="73">
        <f t="shared" si="81"/>
        <v>76727.687119934155</v>
      </c>
      <c r="X81" s="73">
        <f t="shared" si="81"/>
        <v>76727.687119934155</v>
      </c>
      <c r="Y81" s="73">
        <f t="shared" si="81"/>
        <v>76727.687119934155</v>
      </c>
      <c r="Z81" s="73">
        <f t="shared" si="81"/>
        <v>76727.687119934155</v>
      </c>
      <c r="AA81" s="73">
        <f t="shared" si="81"/>
        <v>76727.687119934155</v>
      </c>
      <c r="AB81" s="73">
        <f t="shared" si="81"/>
        <v>76727.687119934155</v>
      </c>
      <c r="AC81" s="73">
        <f t="shared" si="12"/>
        <v>997459.93255914375</v>
      </c>
      <c r="AD81" s="47">
        <f t="shared" si="13"/>
        <v>0</v>
      </c>
      <c r="AG81" s="74">
        <f t="shared" si="14"/>
        <v>306910.74847973662</v>
      </c>
      <c r="AH81" s="74">
        <f t="shared" si="15"/>
        <v>537093.809839539</v>
      </c>
      <c r="AI81" s="74">
        <f t="shared" si="16"/>
        <v>767276.87119934137</v>
      </c>
      <c r="AJ81" s="74">
        <f t="shared" si="17"/>
        <v>997459.93255914375</v>
      </c>
      <c r="AK81" s="6"/>
      <c r="AL81" s="6"/>
      <c r="AM81" s="6"/>
      <c r="AN81" s="6"/>
      <c r="AS81"/>
      <c r="AU81" s="48"/>
      <c r="AV81" s="74"/>
      <c r="AW81"/>
      <c r="AX81"/>
      <c r="AY81" s="3"/>
      <c r="AZ81" s="47"/>
      <c r="BA81" s="47"/>
      <c r="BB81" s="47"/>
      <c r="BC81" s="47"/>
      <c r="BD81" s="48"/>
      <c r="BE81" s="47"/>
      <c r="BF81" s="6"/>
      <c r="BG81" s="47"/>
      <c r="BH81" s="1"/>
      <c r="BI81" s="47"/>
      <c r="BJ81" s="1"/>
      <c r="BK81" s="1"/>
      <c r="BL81" s="1"/>
    </row>
    <row r="82" spans="1:64" x14ac:dyDescent="0.25">
      <c r="A82" t="str">
        <f t="shared" si="69"/>
        <v>APT</v>
      </c>
      <c r="C82" s="70">
        <f>Schools!A90</f>
        <v>3023314</v>
      </c>
      <c r="D82" t="str">
        <f>VLOOKUP(C82,Schools!A:B,2,0)</f>
        <v>St Pauls CE Primary, NW7</v>
      </c>
      <c r="E82" t="str">
        <f>VLOOKUP(C82,Schools!$A:$Z,3,0)</f>
        <v>M</v>
      </c>
      <c r="F82" s="72">
        <v>1002055.9819644799</v>
      </c>
      <c r="G82" s="70" t="s">
        <v>4667</v>
      </c>
      <c r="H82" s="70"/>
      <c r="I82" t="str">
        <f t="shared" si="70"/>
        <v>10162/543965</v>
      </c>
      <c r="J82">
        <f>VLOOKUP(C82,Schools!$A:$Z,9,0)</f>
        <v>400094</v>
      </c>
      <c r="K82" s="70" t="s">
        <v>332</v>
      </c>
      <c r="L82" s="70" t="s">
        <v>315</v>
      </c>
      <c r="M82" s="70" t="s">
        <v>1072</v>
      </c>
      <c r="N82" t="str">
        <f>VLOOKUP(C82,Schools!A:D,4,0)</f>
        <v>Primary</v>
      </c>
      <c r="O82">
        <f t="shared" si="48"/>
        <v>10162</v>
      </c>
      <c r="P82">
        <f t="shared" si="71"/>
        <v>543965</v>
      </c>
      <c r="Q82" s="73">
        <f t="shared" si="9"/>
        <v>154162.45876376613</v>
      </c>
      <c r="R82" s="73">
        <f t="shared" si="10"/>
        <v>77081.229381883066</v>
      </c>
      <c r="S82" s="73">
        <f t="shared" ref="S82:AB82" si="82">R82</f>
        <v>77081.229381883066</v>
      </c>
      <c r="T82" s="73">
        <f t="shared" si="82"/>
        <v>77081.229381883066</v>
      </c>
      <c r="U82" s="73">
        <f t="shared" si="82"/>
        <v>77081.229381883066</v>
      </c>
      <c r="V82" s="73">
        <f t="shared" si="82"/>
        <v>77081.229381883066</v>
      </c>
      <c r="W82" s="73">
        <f t="shared" si="82"/>
        <v>77081.229381883066</v>
      </c>
      <c r="X82" s="73">
        <f t="shared" si="82"/>
        <v>77081.229381883066</v>
      </c>
      <c r="Y82" s="73">
        <f t="shared" si="82"/>
        <v>77081.229381883066</v>
      </c>
      <c r="Z82" s="73">
        <f t="shared" si="82"/>
        <v>77081.229381883066</v>
      </c>
      <c r="AA82" s="73">
        <f t="shared" si="82"/>
        <v>77081.229381883066</v>
      </c>
      <c r="AB82" s="73">
        <f t="shared" si="82"/>
        <v>77081.229381883066</v>
      </c>
      <c r="AC82" s="73">
        <f t="shared" si="12"/>
        <v>1002055.9819644798</v>
      </c>
      <c r="AD82" s="47">
        <f t="shared" si="13"/>
        <v>0</v>
      </c>
      <c r="AG82" s="74">
        <f t="shared" si="14"/>
        <v>308324.91752753226</v>
      </c>
      <c r="AH82" s="74">
        <f t="shared" si="15"/>
        <v>539568.60567318148</v>
      </c>
      <c r="AI82" s="74">
        <f t="shared" si="16"/>
        <v>770812.29381883063</v>
      </c>
      <c r="AJ82" s="74">
        <f t="shared" si="17"/>
        <v>1002055.9819644798</v>
      </c>
      <c r="AK82" s="6"/>
      <c r="AL82" s="6"/>
      <c r="AM82" s="6"/>
      <c r="AN82" s="6"/>
      <c r="AS82"/>
      <c r="AU82" s="48"/>
      <c r="AV82" s="74"/>
      <c r="AW82"/>
      <c r="AX82"/>
      <c r="AY82" s="3"/>
      <c r="AZ82" s="47"/>
      <c r="BA82" s="47"/>
      <c r="BB82" s="47"/>
      <c r="BC82" s="47"/>
      <c r="BD82" s="48"/>
      <c r="BE82" s="47"/>
      <c r="BF82" s="6"/>
      <c r="BG82" s="47"/>
      <c r="BH82" s="1"/>
      <c r="BI82" s="47"/>
      <c r="BJ82" s="1"/>
      <c r="BK82" s="1"/>
      <c r="BL82" s="1"/>
    </row>
    <row r="83" spans="1:64" x14ac:dyDescent="0.25">
      <c r="A83" t="str">
        <f t="shared" si="69"/>
        <v>APT</v>
      </c>
      <c r="C83" s="70">
        <f>Schools!A91</f>
        <v>3023313</v>
      </c>
      <c r="D83" t="str">
        <f>VLOOKUP(C83,Schools!A:B,2,0)</f>
        <v>St. Pauls CE Primary School (N11)</v>
      </c>
      <c r="E83" t="str">
        <f>VLOOKUP(C83,Schools!$A:$Z,3,0)</f>
        <v>M</v>
      </c>
      <c r="F83" s="72">
        <v>1065084.287703567</v>
      </c>
      <c r="G83" s="70" t="s">
        <v>4667</v>
      </c>
      <c r="H83" s="70"/>
      <c r="I83" t="str">
        <f t="shared" si="70"/>
        <v>10162/543965</v>
      </c>
      <c r="J83">
        <f>VLOOKUP(C83,Schools!$A:$Z,9,0)</f>
        <v>400006</v>
      </c>
      <c r="K83" s="70" t="s">
        <v>332</v>
      </c>
      <c r="L83" s="70" t="s">
        <v>315</v>
      </c>
      <c r="M83" s="70" t="s">
        <v>1072</v>
      </c>
      <c r="N83" t="str">
        <f>VLOOKUP(C83,Schools!A:D,4,0)</f>
        <v>Primary</v>
      </c>
      <c r="O83">
        <f t="shared" si="48"/>
        <v>10162</v>
      </c>
      <c r="P83">
        <f t="shared" si="71"/>
        <v>543965</v>
      </c>
      <c r="Q83" s="73">
        <f t="shared" si="9"/>
        <v>163859.12118516414</v>
      </c>
      <c r="R83" s="73">
        <f t="shared" si="10"/>
        <v>81929.560592582071</v>
      </c>
      <c r="S83" s="73">
        <f t="shared" ref="S83:AB83" si="83">R83</f>
        <v>81929.560592582071</v>
      </c>
      <c r="T83" s="73">
        <f t="shared" si="83"/>
        <v>81929.560592582071</v>
      </c>
      <c r="U83" s="73">
        <f t="shared" si="83"/>
        <v>81929.560592582071</v>
      </c>
      <c r="V83" s="73">
        <f t="shared" si="83"/>
        <v>81929.560592582071</v>
      </c>
      <c r="W83" s="73">
        <f t="shared" si="83"/>
        <v>81929.560592582071</v>
      </c>
      <c r="X83" s="73">
        <f t="shared" si="83"/>
        <v>81929.560592582071</v>
      </c>
      <c r="Y83" s="73">
        <f t="shared" si="83"/>
        <v>81929.560592582071</v>
      </c>
      <c r="Z83" s="73">
        <f t="shared" si="83"/>
        <v>81929.560592582071</v>
      </c>
      <c r="AA83" s="73">
        <f t="shared" si="83"/>
        <v>81929.560592582071</v>
      </c>
      <c r="AB83" s="73">
        <f t="shared" si="83"/>
        <v>81929.560592582071</v>
      </c>
      <c r="AC83" s="73">
        <f t="shared" si="12"/>
        <v>1065084.2877035672</v>
      </c>
      <c r="AD83" s="47">
        <f t="shared" si="13"/>
        <v>0</v>
      </c>
      <c r="AG83" s="74">
        <f t="shared" si="14"/>
        <v>327718.24237032828</v>
      </c>
      <c r="AH83" s="74">
        <f t="shared" si="15"/>
        <v>573506.92414807458</v>
      </c>
      <c r="AI83" s="74">
        <f t="shared" si="16"/>
        <v>819295.60592582088</v>
      </c>
      <c r="AJ83" s="74">
        <f t="shared" si="17"/>
        <v>1065084.2877035672</v>
      </c>
      <c r="AK83" s="6"/>
      <c r="AL83" s="6"/>
      <c r="AM83" s="6"/>
      <c r="AN83" s="6"/>
      <c r="AS83"/>
      <c r="AU83" s="48"/>
      <c r="AV83" s="74"/>
      <c r="AW83"/>
      <c r="AX83"/>
      <c r="AY83" s="3"/>
      <c r="AZ83" s="47"/>
      <c r="BA83" s="47"/>
      <c r="BB83" s="47"/>
      <c r="BC83" s="47"/>
      <c r="BD83" s="48"/>
      <c r="BE83" s="47"/>
      <c r="BF83" s="6"/>
      <c r="BG83" s="47"/>
      <c r="BH83" s="1"/>
      <c r="BI83" s="47"/>
      <c r="BJ83" s="1"/>
      <c r="BK83" s="1"/>
      <c r="BL83" s="1"/>
    </row>
    <row r="84" spans="1:64" x14ac:dyDescent="0.25">
      <c r="A84" t="str">
        <f t="shared" si="69"/>
        <v>APT</v>
      </c>
      <c r="C84" s="70">
        <f>Schools!A92</f>
        <v>3023507</v>
      </c>
      <c r="D84" t="str">
        <f>VLOOKUP(C84,Schools!A:B,2,0)</f>
        <v>St Theresa's R.C. Primary School</v>
      </c>
      <c r="E84" t="str">
        <f>VLOOKUP(C84,Schools!$A:$Z,3,0)</f>
        <v>M</v>
      </c>
      <c r="F84" s="72">
        <v>860457.29440840357</v>
      </c>
      <c r="G84" s="70" t="s">
        <v>4667</v>
      </c>
      <c r="H84" s="70"/>
      <c r="I84" t="str">
        <f t="shared" si="70"/>
        <v>10162/543965</v>
      </c>
      <c r="J84">
        <f>VLOOKUP(C84,Schools!$A:$Z,9,0)</f>
        <v>400037</v>
      </c>
      <c r="K84" s="70" t="s">
        <v>332</v>
      </c>
      <c r="L84" s="70" t="s">
        <v>315</v>
      </c>
      <c r="M84" s="70" t="s">
        <v>1072</v>
      </c>
      <c r="N84" t="str">
        <f>VLOOKUP(C84,Schools!A:D,4,0)</f>
        <v>Primary</v>
      </c>
      <c r="O84">
        <f t="shared" ref="O84:O100" si="84">VLOOKUP(N84,$AK$1:$AL$3,2,0)</f>
        <v>10162</v>
      </c>
      <c r="P84">
        <f t="shared" si="71"/>
        <v>543965</v>
      </c>
      <c r="Q84" s="73">
        <f t="shared" si="9"/>
        <v>132378.04529360056</v>
      </c>
      <c r="R84" s="73">
        <f t="shared" si="10"/>
        <v>66189.02264680028</v>
      </c>
      <c r="S84" s="73">
        <f t="shared" ref="S84:AB84" si="85">R84</f>
        <v>66189.02264680028</v>
      </c>
      <c r="T84" s="73">
        <f t="shared" si="85"/>
        <v>66189.02264680028</v>
      </c>
      <c r="U84" s="73">
        <f t="shared" si="85"/>
        <v>66189.02264680028</v>
      </c>
      <c r="V84" s="73">
        <f t="shared" si="85"/>
        <v>66189.02264680028</v>
      </c>
      <c r="W84" s="73">
        <f t="shared" si="85"/>
        <v>66189.02264680028</v>
      </c>
      <c r="X84" s="73">
        <f t="shared" si="85"/>
        <v>66189.02264680028</v>
      </c>
      <c r="Y84" s="73">
        <f t="shared" si="85"/>
        <v>66189.02264680028</v>
      </c>
      <c r="Z84" s="73">
        <f t="shared" si="85"/>
        <v>66189.02264680028</v>
      </c>
      <c r="AA84" s="73">
        <f t="shared" si="85"/>
        <v>66189.02264680028</v>
      </c>
      <c r="AB84" s="73">
        <f t="shared" si="85"/>
        <v>66189.02264680028</v>
      </c>
      <c r="AC84" s="73">
        <f t="shared" si="12"/>
        <v>860457.29440840357</v>
      </c>
      <c r="AD84" s="47">
        <f t="shared" si="13"/>
        <v>0</v>
      </c>
      <c r="AG84" s="74">
        <f t="shared" si="14"/>
        <v>264756.09058720112</v>
      </c>
      <c r="AH84" s="74">
        <f t="shared" si="15"/>
        <v>463323.15852760192</v>
      </c>
      <c r="AI84" s="74">
        <f t="shared" si="16"/>
        <v>661890.22646800277</v>
      </c>
      <c r="AJ84" s="74">
        <f t="shared" si="17"/>
        <v>860457.29440840357</v>
      </c>
      <c r="AK84" s="6"/>
      <c r="AL84" s="6"/>
      <c r="AM84" s="6"/>
      <c r="AN84" s="6"/>
      <c r="AS84"/>
      <c r="AU84" s="48"/>
      <c r="AV84" s="74"/>
      <c r="AW84"/>
      <c r="AX84"/>
      <c r="AY84" s="3"/>
      <c r="AZ84" s="47"/>
      <c r="BA84" s="47"/>
      <c r="BB84" s="47"/>
      <c r="BC84" s="47"/>
      <c r="BD84" s="48"/>
      <c r="BE84" s="47"/>
      <c r="BF84" s="6"/>
      <c r="BG84" s="47"/>
      <c r="BH84" s="1"/>
      <c r="BI84" s="47"/>
      <c r="BJ84" s="1"/>
      <c r="BK84" s="1"/>
      <c r="BL84" s="1"/>
    </row>
    <row r="85" spans="1:64" x14ac:dyDescent="0.25">
      <c r="A85" t="str">
        <f t="shared" si="69"/>
        <v>APT</v>
      </c>
      <c r="C85" s="70">
        <f>Schools!A93</f>
        <v>3023506</v>
      </c>
      <c r="D85" t="str">
        <f>VLOOKUP(C85,Schools!A:B,2,0)</f>
        <v>St Vincent's Catholic Primary School</v>
      </c>
      <c r="E85" t="str">
        <f>VLOOKUP(C85,Schools!$A:$Z,3,0)</f>
        <v>M</v>
      </c>
      <c r="F85" s="72">
        <v>1325361.8969945177</v>
      </c>
      <c r="G85" s="70" t="s">
        <v>4667</v>
      </c>
      <c r="H85" s="70"/>
      <c r="I85" t="str">
        <f t="shared" si="70"/>
        <v>10162/543965</v>
      </c>
      <c r="J85">
        <f>VLOOKUP(C85,Schools!$A:$Z,9,0)</f>
        <v>400009</v>
      </c>
      <c r="K85" s="70" t="s">
        <v>332</v>
      </c>
      <c r="L85" s="70" t="s">
        <v>315</v>
      </c>
      <c r="M85" s="70" t="s">
        <v>1072</v>
      </c>
      <c r="N85" t="str">
        <f>VLOOKUP(C85,Schools!A:D,4,0)</f>
        <v>Primary</v>
      </c>
      <c r="O85">
        <f t="shared" si="84"/>
        <v>10162</v>
      </c>
      <c r="P85">
        <f t="shared" si="71"/>
        <v>543965</v>
      </c>
      <c r="Q85" s="73">
        <f t="shared" ref="Q85:Q100" si="86">(F85/13)*2</f>
        <v>203901.83030684886</v>
      </c>
      <c r="R85" s="73">
        <f t="shared" ref="R85:R100" si="87">F85/13</f>
        <v>101950.91515342443</v>
      </c>
      <c r="S85" s="73">
        <f t="shared" ref="S85:AB85" si="88">R85</f>
        <v>101950.91515342443</v>
      </c>
      <c r="T85" s="73">
        <f t="shared" si="88"/>
        <v>101950.91515342443</v>
      </c>
      <c r="U85" s="73">
        <f t="shared" si="88"/>
        <v>101950.91515342443</v>
      </c>
      <c r="V85" s="73">
        <f t="shared" si="88"/>
        <v>101950.91515342443</v>
      </c>
      <c r="W85" s="73">
        <f t="shared" si="88"/>
        <v>101950.91515342443</v>
      </c>
      <c r="X85" s="73">
        <f t="shared" si="88"/>
        <v>101950.91515342443</v>
      </c>
      <c r="Y85" s="73">
        <f t="shared" si="88"/>
        <v>101950.91515342443</v>
      </c>
      <c r="Z85" s="73">
        <f t="shared" si="88"/>
        <v>101950.91515342443</v>
      </c>
      <c r="AA85" s="73">
        <f t="shared" si="88"/>
        <v>101950.91515342443</v>
      </c>
      <c r="AB85" s="73">
        <f t="shared" si="88"/>
        <v>101950.91515342443</v>
      </c>
      <c r="AC85" s="73">
        <f t="shared" ref="AC85:AC100" si="89">SUM(Q85:AB85)</f>
        <v>1325361.8969945179</v>
      </c>
      <c r="AD85" s="47">
        <f t="shared" ref="AD85:AD101" si="90">AC85-F85</f>
        <v>0</v>
      </c>
      <c r="AG85" s="74">
        <f t="shared" ref="AG85:AG101" si="91">SUM(Q85:S85)</f>
        <v>407803.66061369772</v>
      </c>
      <c r="AH85" s="74">
        <f t="shared" ref="AH85:AH101" si="92">SUM(Q85:V85)</f>
        <v>713656.40607397095</v>
      </c>
      <c r="AI85" s="74">
        <f t="shared" ref="AI85:AI101" si="93">SUM(Q85:Y85)</f>
        <v>1019509.1515342444</v>
      </c>
      <c r="AJ85" s="74">
        <f t="shared" ref="AJ85:AJ101" si="94">SUM(Q85:AB85)</f>
        <v>1325361.8969945179</v>
      </c>
      <c r="AK85" s="6"/>
      <c r="AL85" s="6"/>
      <c r="AM85" s="6"/>
      <c r="AN85" s="6"/>
      <c r="AS85"/>
      <c r="AU85" s="48"/>
      <c r="AV85" s="74"/>
      <c r="AW85"/>
      <c r="AX85"/>
      <c r="AY85" s="3"/>
      <c r="AZ85" s="47"/>
      <c r="BA85" s="47"/>
      <c r="BB85" s="47"/>
      <c r="BC85" s="47"/>
      <c r="BD85" s="48"/>
      <c r="BE85" s="47"/>
      <c r="BF85" s="6"/>
      <c r="BG85" s="47"/>
      <c r="BH85" s="1"/>
      <c r="BI85" s="47"/>
      <c r="BJ85" s="1"/>
      <c r="BK85" s="1"/>
      <c r="BL85" s="1"/>
    </row>
    <row r="86" spans="1:64" x14ac:dyDescent="0.25">
      <c r="A86" t="str">
        <f t="shared" si="69"/>
        <v>APT</v>
      </c>
      <c r="C86" s="70">
        <f>Schools!A95</f>
        <v>3022070</v>
      </c>
      <c r="D86" t="str">
        <f>VLOOKUP(C86,Schools!A:B,2,0)</f>
        <v>Sunnyfields Primary School</v>
      </c>
      <c r="E86" t="str">
        <f>VLOOKUP(C86,Schools!$A:$Z,3,0)</f>
        <v>M</v>
      </c>
      <c r="F86" s="72">
        <v>1137696.1020741342</v>
      </c>
      <c r="G86" s="70" t="s">
        <v>4667</v>
      </c>
      <c r="H86" s="70"/>
      <c r="I86" t="str">
        <f t="shared" si="70"/>
        <v>10162/543965</v>
      </c>
      <c r="J86">
        <f>VLOOKUP(C86,Schools!$A:$Z,9,0)</f>
        <v>400038</v>
      </c>
      <c r="K86" s="70" t="s">
        <v>332</v>
      </c>
      <c r="L86" s="70" t="s">
        <v>315</v>
      </c>
      <c r="M86" s="70" t="s">
        <v>1072</v>
      </c>
      <c r="N86" t="str">
        <f>VLOOKUP(C86,Schools!A:D,4,0)</f>
        <v>Primary</v>
      </c>
      <c r="O86">
        <f t="shared" si="84"/>
        <v>10162</v>
      </c>
      <c r="P86">
        <f t="shared" si="71"/>
        <v>543965</v>
      </c>
      <c r="Q86" s="73">
        <f t="shared" si="86"/>
        <v>175030.16954986678</v>
      </c>
      <c r="R86" s="73">
        <f t="shared" si="87"/>
        <v>87515.084774933392</v>
      </c>
      <c r="S86" s="73">
        <f t="shared" ref="S86:AB86" si="95">R86</f>
        <v>87515.084774933392</v>
      </c>
      <c r="T86" s="73">
        <f t="shared" si="95"/>
        <v>87515.084774933392</v>
      </c>
      <c r="U86" s="73">
        <f t="shared" si="95"/>
        <v>87515.084774933392</v>
      </c>
      <c r="V86" s="73">
        <f t="shared" si="95"/>
        <v>87515.084774933392</v>
      </c>
      <c r="W86" s="73">
        <f t="shared" si="95"/>
        <v>87515.084774933392</v>
      </c>
      <c r="X86" s="73">
        <f t="shared" si="95"/>
        <v>87515.084774933392</v>
      </c>
      <c r="Y86" s="73">
        <f t="shared" si="95"/>
        <v>87515.084774933392</v>
      </c>
      <c r="Z86" s="73">
        <f t="shared" si="95"/>
        <v>87515.084774933392</v>
      </c>
      <c r="AA86" s="73">
        <f t="shared" si="95"/>
        <v>87515.084774933392</v>
      </c>
      <c r="AB86" s="73">
        <f t="shared" si="95"/>
        <v>87515.084774933392</v>
      </c>
      <c r="AC86" s="73">
        <f t="shared" si="89"/>
        <v>1137696.1020741339</v>
      </c>
      <c r="AD86" s="47">
        <f t="shared" si="90"/>
        <v>0</v>
      </c>
      <c r="AG86" s="74">
        <f t="shared" si="91"/>
        <v>350060.33909973357</v>
      </c>
      <c r="AH86" s="74">
        <f t="shared" si="92"/>
        <v>612605.59342453373</v>
      </c>
      <c r="AI86" s="74">
        <f t="shared" si="93"/>
        <v>875150.84774933395</v>
      </c>
      <c r="AJ86" s="74">
        <f t="shared" si="94"/>
        <v>1137696.1020741339</v>
      </c>
      <c r="AK86" s="6"/>
      <c r="AL86" s="6"/>
      <c r="AM86" s="6"/>
      <c r="AN86" s="6"/>
      <c r="AS86"/>
      <c r="AU86" s="48"/>
      <c r="AV86" s="74"/>
      <c r="AW86"/>
      <c r="AX86"/>
      <c r="AY86" s="3"/>
      <c r="AZ86" s="47"/>
      <c r="BA86" s="47"/>
      <c r="BB86" s="47"/>
      <c r="BC86" s="47"/>
      <c r="BD86" s="48"/>
      <c r="BE86" s="47"/>
      <c r="BF86" s="6"/>
      <c r="BG86" s="47"/>
      <c r="BH86" s="1"/>
      <c r="BI86" s="47"/>
      <c r="BJ86" s="1"/>
      <c r="BK86" s="1"/>
      <c r="BL86" s="1"/>
    </row>
    <row r="87" spans="1:64" x14ac:dyDescent="0.25">
      <c r="A87" t="str">
        <f t="shared" si="69"/>
        <v>APT</v>
      </c>
      <c r="C87" s="70">
        <f>Schools!A96</f>
        <v>3023316</v>
      </c>
      <c r="D87" t="str">
        <f>VLOOKUP(C87,Schools!A:B,2,0)</f>
        <v>Trent  C of E Primary School</v>
      </c>
      <c r="E87" t="str">
        <f>VLOOKUP(C87,Schools!$A:$Z,3,0)</f>
        <v>M</v>
      </c>
      <c r="F87" s="72">
        <v>1009180.4882724942</v>
      </c>
      <c r="G87" s="70" t="s">
        <v>4667</v>
      </c>
      <c r="H87" s="70"/>
      <c r="I87" t="str">
        <f t="shared" si="70"/>
        <v>10162/543965</v>
      </c>
      <c r="J87">
        <f>VLOOKUP(C87,Schools!$A:$Z,9,0)</f>
        <v>400100</v>
      </c>
      <c r="K87" s="70" t="s">
        <v>332</v>
      </c>
      <c r="L87" s="70" t="s">
        <v>315</v>
      </c>
      <c r="M87" s="70" t="s">
        <v>1072</v>
      </c>
      <c r="N87" t="str">
        <f>VLOOKUP(C87,Schools!A:D,4,0)</f>
        <v>Primary</v>
      </c>
      <c r="O87">
        <f t="shared" si="84"/>
        <v>10162</v>
      </c>
      <c r="P87">
        <f t="shared" si="71"/>
        <v>543965</v>
      </c>
      <c r="Q87" s="73">
        <f t="shared" si="86"/>
        <v>155258.5366573068</v>
      </c>
      <c r="R87" s="73">
        <f t="shared" si="87"/>
        <v>77629.268328653401</v>
      </c>
      <c r="S87" s="73">
        <f t="shared" ref="S87:AB87" si="96">R87</f>
        <v>77629.268328653401</v>
      </c>
      <c r="T87" s="73">
        <f t="shared" si="96"/>
        <v>77629.268328653401</v>
      </c>
      <c r="U87" s="73">
        <f t="shared" si="96"/>
        <v>77629.268328653401</v>
      </c>
      <c r="V87" s="73">
        <f t="shared" si="96"/>
        <v>77629.268328653401</v>
      </c>
      <c r="W87" s="73">
        <f t="shared" si="96"/>
        <v>77629.268328653401</v>
      </c>
      <c r="X87" s="73">
        <f t="shared" si="96"/>
        <v>77629.268328653401</v>
      </c>
      <c r="Y87" s="73">
        <f t="shared" si="96"/>
        <v>77629.268328653401</v>
      </c>
      <c r="Z87" s="73">
        <f t="shared" si="96"/>
        <v>77629.268328653401</v>
      </c>
      <c r="AA87" s="73">
        <f t="shared" si="96"/>
        <v>77629.268328653401</v>
      </c>
      <c r="AB87" s="73">
        <f t="shared" si="96"/>
        <v>77629.268328653401</v>
      </c>
      <c r="AC87" s="73">
        <f t="shared" si="89"/>
        <v>1009180.4882724943</v>
      </c>
      <c r="AD87" s="47">
        <f t="shared" si="90"/>
        <v>0</v>
      </c>
      <c r="AG87" s="74">
        <f t="shared" si="91"/>
        <v>310517.0733146136</v>
      </c>
      <c r="AH87" s="74">
        <f t="shared" si="92"/>
        <v>543404.87830057379</v>
      </c>
      <c r="AI87" s="74">
        <f t="shared" si="93"/>
        <v>776292.68328653404</v>
      </c>
      <c r="AJ87" s="74">
        <f t="shared" si="94"/>
        <v>1009180.4882724943</v>
      </c>
      <c r="AK87" s="6"/>
      <c r="AL87" s="6"/>
      <c r="AM87" s="6"/>
      <c r="AN87" s="6"/>
      <c r="AS87"/>
      <c r="AU87" s="48"/>
      <c r="AV87" s="74"/>
      <c r="AW87"/>
      <c r="AX87"/>
      <c r="AY87" s="3"/>
      <c r="AZ87" s="47"/>
      <c r="BA87" s="47"/>
      <c r="BB87" s="47"/>
      <c r="BC87" s="47"/>
      <c r="BD87" s="48"/>
      <c r="BE87" s="47"/>
      <c r="BF87" s="6"/>
      <c r="BG87" s="47"/>
      <c r="BH87" s="1"/>
      <c r="BI87" s="47"/>
      <c r="BJ87" s="1"/>
      <c r="BK87" s="1"/>
      <c r="BL87" s="1"/>
    </row>
    <row r="88" spans="1:64" x14ac:dyDescent="0.25">
      <c r="A88" t="str">
        <f t="shared" si="69"/>
        <v>APT</v>
      </c>
      <c r="C88" s="70">
        <f>Schools!A97</f>
        <v>3022055</v>
      </c>
      <c r="D88" t="str">
        <f>VLOOKUP(C88,Schools!A:B,2,0)</f>
        <v>Tudor School</v>
      </c>
      <c r="E88" t="str">
        <f>VLOOKUP(C88,Schools!$A:$Z,3,0)</f>
        <v>M</v>
      </c>
      <c r="F88" s="72">
        <v>1195906.4820651249</v>
      </c>
      <c r="G88" s="70" t="s">
        <v>4667</v>
      </c>
      <c r="H88" s="70"/>
      <c r="I88" t="str">
        <f t="shared" si="70"/>
        <v>10162/543965</v>
      </c>
      <c r="J88">
        <f>VLOOKUP(C88,Schools!$A:$Z,9,0)</f>
        <v>400101</v>
      </c>
      <c r="K88" s="70" t="s">
        <v>332</v>
      </c>
      <c r="L88" s="70" t="s">
        <v>315</v>
      </c>
      <c r="M88" s="70" t="s">
        <v>1072</v>
      </c>
      <c r="N88" t="str">
        <f>VLOOKUP(C88,Schools!A:D,4,0)</f>
        <v>Primary</v>
      </c>
      <c r="O88">
        <f t="shared" si="84"/>
        <v>10162</v>
      </c>
      <c r="P88">
        <f t="shared" si="71"/>
        <v>543965</v>
      </c>
      <c r="Q88" s="73">
        <f t="shared" si="86"/>
        <v>183985.61262540382</v>
      </c>
      <c r="R88" s="73">
        <f t="shared" si="87"/>
        <v>91992.806312701912</v>
      </c>
      <c r="S88" s="73">
        <f t="shared" ref="S88:AB88" si="97">R88</f>
        <v>91992.806312701912</v>
      </c>
      <c r="T88" s="73">
        <f t="shared" si="97"/>
        <v>91992.806312701912</v>
      </c>
      <c r="U88" s="73">
        <f t="shared" si="97"/>
        <v>91992.806312701912</v>
      </c>
      <c r="V88" s="73">
        <f t="shared" si="97"/>
        <v>91992.806312701912</v>
      </c>
      <c r="W88" s="73">
        <f t="shared" si="97"/>
        <v>91992.806312701912</v>
      </c>
      <c r="X88" s="73">
        <f t="shared" si="97"/>
        <v>91992.806312701912</v>
      </c>
      <c r="Y88" s="73">
        <f t="shared" si="97"/>
        <v>91992.806312701912</v>
      </c>
      <c r="Z88" s="73">
        <f t="shared" si="97"/>
        <v>91992.806312701912</v>
      </c>
      <c r="AA88" s="73">
        <f t="shared" si="97"/>
        <v>91992.806312701912</v>
      </c>
      <c r="AB88" s="73">
        <f t="shared" si="97"/>
        <v>91992.806312701912</v>
      </c>
      <c r="AC88" s="73">
        <f t="shared" si="89"/>
        <v>1195906.4820651249</v>
      </c>
      <c r="AD88" s="47">
        <f t="shared" si="90"/>
        <v>0</v>
      </c>
      <c r="AG88" s="74">
        <f t="shared" si="91"/>
        <v>367971.22525080765</v>
      </c>
      <c r="AH88" s="74">
        <f t="shared" si="92"/>
        <v>643949.6441889134</v>
      </c>
      <c r="AI88" s="74">
        <f t="shared" si="93"/>
        <v>919928.06312701909</v>
      </c>
      <c r="AJ88" s="74">
        <f t="shared" si="94"/>
        <v>1195906.4820651249</v>
      </c>
      <c r="AK88" s="6"/>
      <c r="AL88" s="6"/>
      <c r="AM88" s="6"/>
      <c r="AN88" s="6"/>
      <c r="AS88"/>
      <c r="AU88" s="48"/>
      <c r="AV88" s="74"/>
      <c r="AW88"/>
      <c r="AX88"/>
      <c r="AY88" s="3"/>
      <c r="AZ88" s="47"/>
      <c r="BA88" s="47"/>
      <c r="BB88" s="47"/>
      <c r="BC88" s="47"/>
      <c r="BD88" s="48"/>
      <c r="BE88" s="47"/>
      <c r="BF88" s="6"/>
      <c r="BG88" s="47"/>
      <c r="BH88" s="1"/>
      <c r="BI88" s="47"/>
      <c r="BJ88" s="1"/>
      <c r="BK88" s="1"/>
      <c r="BL88" s="1"/>
    </row>
    <row r="89" spans="1:64" x14ac:dyDescent="0.25">
      <c r="A89" t="str">
        <f t="shared" si="69"/>
        <v>APT</v>
      </c>
      <c r="C89" s="70">
        <f>Schools!A98</f>
        <v>3022057</v>
      </c>
      <c r="D89" t="str">
        <f>VLOOKUP(C89,Schools!A:B,2,0)</f>
        <v>Underhill School</v>
      </c>
      <c r="E89" t="str">
        <f>VLOOKUP(C89,Schools!$A:$Z,3,0)</f>
        <v>M</v>
      </c>
      <c r="F89" s="72">
        <v>2547653.4704763489</v>
      </c>
      <c r="G89" s="70" t="s">
        <v>4667</v>
      </c>
      <c r="H89" s="70"/>
      <c r="I89" t="str">
        <f t="shared" si="70"/>
        <v>10162/543965</v>
      </c>
      <c r="J89">
        <f>VLOOKUP(C89,Schools!$A:$Z,9,0)</f>
        <v>400053</v>
      </c>
      <c r="K89" s="70" t="s">
        <v>332</v>
      </c>
      <c r="L89" s="70" t="s">
        <v>315</v>
      </c>
      <c r="M89" s="70" t="s">
        <v>1072</v>
      </c>
      <c r="N89" t="str">
        <f>VLOOKUP(C89,Schools!A:D,4,0)</f>
        <v>Primary</v>
      </c>
      <c r="O89">
        <f t="shared" si="84"/>
        <v>10162</v>
      </c>
      <c r="P89">
        <f t="shared" si="71"/>
        <v>543965</v>
      </c>
      <c r="Q89" s="73">
        <f t="shared" si="86"/>
        <v>391946.68776559213</v>
      </c>
      <c r="R89" s="73">
        <f t="shared" si="87"/>
        <v>195973.34388279606</v>
      </c>
      <c r="S89" s="73">
        <f t="shared" ref="S89:AB89" si="98">R89</f>
        <v>195973.34388279606</v>
      </c>
      <c r="T89" s="73">
        <f t="shared" si="98"/>
        <v>195973.34388279606</v>
      </c>
      <c r="U89" s="73">
        <f t="shared" si="98"/>
        <v>195973.34388279606</v>
      </c>
      <c r="V89" s="73">
        <f t="shared" si="98"/>
        <v>195973.34388279606</v>
      </c>
      <c r="W89" s="73">
        <f t="shared" si="98"/>
        <v>195973.34388279606</v>
      </c>
      <c r="X89" s="73">
        <f t="shared" si="98"/>
        <v>195973.34388279606</v>
      </c>
      <c r="Y89" s="73">
        <f t="shared" si="98"/>
        <v>195973.34388279606</v>
      </c>
      <c r="Z89" s="73">
        <f t="shared" si="98"/>
        <v>195973.34388279606</v>
      </c>
      <c r="AA89" s="73">
        <f t="shared" si="98"/>
        <v>195973.34388279606</v>
      </c>
      <c r="AB89" s="73">
        <f t="shared" si="98"/>
        <v>195973.34388279606</v>
      </c>
      <c r="AC89" s="73">
        <f t="shared" si="89"/>
        <v>2547653.4704763489</v>
      </c>
      <c r="AD89" s="47">
        <f t="shared" si="90"/>
        <v>0</v>
      </c>
      <c r="AG89" s="74">
        <f t="shared" si="91"/>
        <v>783893.37553118425</v>
      </c>
      <c r="AH89" s="74">
        <f t="shared" si="92"/>
        <v>1371813.4071795726</v>
      </c>
      <c r="AI89" s="74">
        <f t="shared" si="93"/>
        <v>1959733.438827961</v>
      </c>
      <c r="AJ89" s="74">
        <f t="shared" si="94"/>
        <v>2547653.4704763489</v>
      </c>
      <c r="AK89" s="6"/>
      <c r="AL89" s="6"/>
      <c r="AM89" s="6"/>
      <c r="AN89" s="6"/>
      <c r="AS89"/>
      <c r="AU89" s="48"/>
      <c r="AV89" s="74"/>
      <c r="AW89"/>
      <c r="AX89"/>
      <c r="AY89" s="3"/>
      <c r="AZ89" s="47"/>
      <c r="BA89" s="47"/>
      <c r="BB89" s="47"/>
      <c r="BC89" s="47"/>
      <c r="BD89" s="48"/>
      <c r="BE89" s="47"/>
      <c r="BF89" s="6"/>
      <c r="BG89" s="47"/>
      <c r="BH89" s="1"/>
      <c r="BI89" s="47"/>
      <c r="BJ89" s="1"/>
      <c r="BK89" s="1"/>
      <c r="BL89" s="1"/>
    </row>
    <row r="90" spans="1:64" x14ac:dyDescent="0.25">
      <c r="A90" t="str">
        <f t="shared" si="69"/>
        <v>APT</v>
      </c>
      <c r="C90" s="70">
        <f>Schools!A100</f>
        <v>3022076</v>
      </c>
      <c r="D90" t="str">
        <f>VLOOKUP(C90,Schools!A:B,2,0)</f>
        <v>Wessex  Gardens Primary School</v>
      </c>
      <c r="E90" t="str">
        <f>VLOOKUP(C90,Schools!$A:$Z,3,0)</f>
        <v>M</v>
      </c>
      <c r="F90" s="72">
        <v>1714389.792265371</v>
      </c>
      <c r="G90" s="70" t="s">
        <v>4667</v>
      </c>
      <c r="H90" s="70"/>
      <c r="I90" t="str">
        <f t="shared" si="70"/>
        <v>10162/543965</v>
      </c>
      <c r="J90">
        <f>VLOOKUP(C90,Schools!$A:$Z,9,0)</f>
        <v>400111</v>
      </c>
      <c r="K90" s="70" t="s">
        <v>332</v>
      </c>
      <c r="L90" s="70" t="s">
        <v>315</v>
      </c>
      <c r="M90" s="70" t="s">
        <v>1072</v>
      </c>
      <c r="N90" t="str">
        <f>VLOOKUP(C90,Schools!A:D,4,0)</f>
        <v>Primary</v>
      </c>
      <c r="O90">
        <f t="shared" si="84"/>
        <v>10162</v>
      </c>
      <c r="P90">
        <f t="shared" si="71"/>
        <v>543965</v>
      </c>
      <c r="Q90" s="73">
        <f t="shared" si="86"/>
        <v>263752.27573313401</v>
      </c>
      <c r="R90" s="73">
        <f t="shared" si="87"/>
        <v>131876.13786656701</v>
      </c>
      <c r="S90" s="73">
        <f t="shared" ref="S90:AB90" si="99">R90</f>
        <v>131876.13786656701</v>
      </c>
      <c r="T90" s="73">
        <f t="shared" si="99"/>
        <v>131876.13786656701</v>
      </c>
      <c r="U90" s="73">
        <f t="shared" si="99"/>
        <v>131876.13786656701</v>
      </c>
      <c r="V90" s="73">
        <f t="shared" si="99"/>
        <v>131876.13786656701</v>
      </c>
      <c r="W90" s="73">
        <f t="shared" si="99"/>
        <v>131876.13786656701</v>
      </c>
      <c r="X90" s="73">
        <f t="shared" si="99"/>
        <v>131876.13786656701</v>
      </c>
      <c r="Y90" s="73">
        <f t="shared" si="99"/>
        <v>131876.13786656701</v>
      </c>
      <c r="Z90" s="73">
        <f t="shared" si="99"/>
        <v>131876.13786656701</v>
      </c>
      <c r="AA90" s="73">
        <f t="shared" si="99"/>
        <v>131876.13786656701</v>
      </c>
      <c r="AB90" s="73">
        <f t="shared" si="99"/>
        <v>131876.13786656701</v>
      </c>
      <c r="AC90" s="73">
        <f t="shared" si="89"/>
        <v>1714389.7922653705</v>
      </c>
      <c r="AD90" s="47">
        <f t="shared" si="90"/>
        <v>0</v>
      </c>
      <c r="AG90" s="74">
        <f t="shared" si="91"/>
        <v>527504.55146626802</v>
      </c>
      <c r="AH90" s="74">
        <f t="shared" si="92"/>
        <v>923132.96506596904</v>
      </c>
      <c r="AI90" s="74">
        <f t="shared" si="93"/>
        <v>1318761.3786656698</v>
      </c>
      <c r="AJ90" s="74">
        <f t="shared" si="94"/>
        <v>1714389.7922653705</v>
      </c>
      <c r="AK90" s="6"/>
      <c r="AL90" s="6"/>
      <c r="AM90" s="6"/>
      <c r="AN90" s="6"/>
      <c r="AS90"/>
      <c r="AU90" s="48"/>
      <c r="AV90" s="74"/>
      <c r="AW90"/>
      <c r="AX90"/>
      <c r="AY90" s="3"/>
      <c r="AZ90" s="47"/>
      <c r="BA90" s="47"/>
      <c r="BB90" s="47"/>
      <c r="BC90" s="47"/>
      <c r="BD90" s="48"/>
      <c r="BE90" s="47"/>
      <c r="BF90" s="6"/>
      <c r="BG90" s="47"/>
      <c r="BH90" s="1"/>
      <c r="BI90" s="47"/>
      <c r="BJ90" s="1"/>
      <c r="BK90" s="1"/>
      <c r="BL90" s="1"/>
    </row>
    <row r="91" spans="1:64" x14ac:dyDescent="0.25">
      <c r="A91" t="str">
        <f t="shared" si="69"/>
        <v>APT</v>
      </c>
      <c r="C91" s="70">
        <f>Schools!A101</f>
        <v>3022060</v>
      </c>
      <c r="D91" t="str">
        <f>VLOOKUP(C91,Schools!A:B,2,0)</f>
        <v>Whitings Hill Primary School</v>
      </c>
      <c r="E91" t="str">
        <f>VLOOKUP(C91,Schools!$A:$Z,3,0)</f>
        <v>M</v>
      </c>
      <c r="F91" s="72">
        <v>2442628.2703419998</v>
      </c>
      <c r="G91" s="70" t="s">
        <v>4667</v>
      </c>
      <c r="H91" s="70"/>
      <c r="I91" t="str">
        <f t="shared" si="70"/>
        <v>10162/543965</v>
      </c>
      <c r="J91">
        <f>VLOOKUP(C91,Schools!$A:$Z,9,0)</f>
        <v>400011</v>
      </c>
      <c r="K91" s="70" t="s">
        <v>332</v>
      </c>
      <c r="L91" s="70" t="s">
        <v>315</v>
      </c>
      <c r="M91" s="70" t="s">
        <v>1072</v>
      </c>
      <c r="N91" t="str">
        <f>VLOOKUP(C91,Schools!A:D,4,0)</f>
        <v>Primary</v>
      </c>
      <c r="O91">
        <f t="shared" si="84"/>
        <v>10162</v>
      </c>
      <c r="P91">
        <f t="shared" si="71"/>
        <v>543965</v>
      </c>
      <c r="Q91" s="73">
        <f t="shared" si="86"/>
        <v>375788.964668</v>
      </c>
      <c r="R91" s="73">
        <f t="shared" si="87"/>
        <v>187894.482334</v>
      </c>
      <c r="S91" s="73">
        <f t="shared" ref="S91:AB91" si="100">R91</f>
        <v>187894.482334</v>
      </c>
      <c r="T91" s="73">
        <f t="shared" si="100"/>
        <v>187894.482334</v>
      </c>
      <c r="U91" s="73">
        <f t="shared" si="100"/>
        <v>187894.482334</v>
      </c>
      <c r="V91" s="73">
        <f t="shared" si="100"/>
        <v>187894.482334</v>
      </c>
      <c r="W91" s="73">
        <f t="shared" si="100"/>
        <v>187894.482334</v>
      </c>
      <c r="X91" s="73">
        <f t="shared" si="100"/>
        <v>187894.482334</v>
      </c>
      <c r="Y91" s="73">
        <f t="shared" si="100"/>
        <v>187894.482334</v>
      </c>
      <c r="Z91" s="73">
        <f t="shared" si="100"/>
        <v>187894.482334</v>
      </c>
      <c r="AA91" s="73">
        <f t="shared" si="100"/>
        <v>187894.482334</v>
      </c>
      <c r="AB91" s="73">
        <f t="shared" si="100"/>
        <v>187894.482334</v>
      </c>
      <c r="AC91" s="73">
        <f t="shared" si="89"/>
        <v>2442628.2703420003</v>
      </c>
      <c r="AD91" s="47">
        <f t="shared" si="90"/>
        <v>0</v>
      </c>
      <c r="AG91" s="74">
        <f t="shared" si="91"/>
        <v>751577.929336</v>
      </c>
      <c r="AH91" s="74">
        <f t="shared" si="92"/>
        <v>1315261.3763380002</v>
      </c>
      <c r="AI91" s="74">
        <f t="shared" si="93"/>
        <v>1878944.8233400004</v>
      </c>
      <c r="AJ91" s="74">
        <f t="shared" si="94"/>
        <v>2442628.2703420003</v>
      </c>
      <c r="AK91" s="6"/>
      <c r="AL91" s="6"/>
      <c r="AM91" s="6"/>
      <c r="AN91" s="6"/>
      <c r="AS91"/>
      <c r="AU91" s="48"/>
      <c r="AV91" s="74"/>
      <c r="AW91"/>
      <c r="AX91"/>
      <c r="AY91" s="3"/>
      <c r="AZ91" s="47"/>
      <c r="BA91" s="47"/>
      <c r="BB91" s="47"/>
      <c r="BC91" s="47"/>
      <c r="BD91" s="48"/>
      <c r="BE91" s="47"/>
      <c r="BF91" s="6"/>
      <c r="BG91" s="47"/>
      <c r="BH91" s="1"/>
      <c r="BI91" s="47"/>
      <c r="BJ91" s="1"/>
      <c r="BK91" s="1"/>
      <c r="BL91" s="1"/>
    </row>
    <row r="92" spans="1:64" x14ac:dyDescent="0.25">
      <c r="A92" t="str">
        <f t="shared" si="69"/>
        <v>APT</v>
      </c>
      <c r="C92" s="70">
        <f>Schools!A102</f>
        <v>3023518</v>
      </c>
      <c r="D92" t="str">
        <f>VLOOKUP(C92,Schools!A:B,2,0)</f>
        <v>Woodcroft Primary School</v>
      </c>
      <c r="E92" t="str">
        <f>VLOOKUP(C92,Schools!$A:$Z,3,0)</f>
        <v>M</v>
      </c>
      <c r="F92" s="72">
        <v>2091284.8676319385</v>
      </c>
      <c r="G92" s="70" t="s">
        <v>4667</v>
      </c>
      <c r="H92" s="70"/>
      <c r="I92" t="str">
        <f t="shared" si="70"/>
        <v>10162/543965</v>
      </c>
      <c r="J92">
        <f>VLOOKUP(C92,Schools!$A:$Z,9,0)</f>
        <v>400117</v>
      </c>
      <c r="K92" s="70" t="s">
        <v>332</v>
      </c>
      <c r="L92" s="70" t="s">
        <v>315</v>
      </c>
      <c r="M92" s="70" t="s">
        <v>1072</v>
      </c>
      <c r="N92" t="str">
        <f>VLOOKUP(C92,Schools!A:D,4,0)</f>
        <v>Primary</v>
      </c>
      <c r="O92">
        <f t="shared" si="84"/>
        <v>10162</v>
      </c>
      <c r="P92">
        <f t="shared" si="71"/>
        <v>543965</v>
      </c>
      <c r="Q92" s="73">
        <f t="shared" si="86"/>
        <v>321736.1334818367</v>
      </c>
      <c r="R92" s="73">
        <f t="shared" si="87"/>
        <v>160868.06674091835</v>
      </c>
      <c r="S92" s="73">
        <f t="shared" ref="S92:AB92" si="101">R92</f>
        <v>160868.06674091835</v>
      </c>
      <c r="T92" s="73">
        <f t="shared" si="101"/>
        <v>160868.06674091835</v>
      </c>
      <c r="U92" s="73">
        <f t="shared" si="101"/>
        <v>160868.06674091835</v>
      </c>
      <c r="V92" s="73">
        <f t="shared" si="101"/>
        <v>160868.06674091835</v>
      </c>
      <c r="W92" s="73">
        <f t="shared" si="101"/>
        <v>160868.06674091835</v>
      </c>
      <c r="X92" s="73">
        <f t="shared" si="101"/>
        <v>160868.06674091835</v>
      </c>
      <c r="Y92" s="73">
        <f t="shared" si="101"/>
        <v>160868.06674091835</v>
      </c>
      <c r="Z92" s="73">
        <f t="shared" si="101"/>
        <v>160868.06674091835</v>
      </c>
      <c r="AA92" s="73">
        <f t="shared" si="101"/>
        <v>160868.06674091835</v>
      </c>
      <c r="AB92" s="73">
        <f t="shared" si="101"/>
        <v>160868.06674091835</v>
      </c>
      <c r="AC92" s="73">
        <f t="shared" si="89"/>
        <v>2091284.867631939</v>
      </c>
      <c r="AD92" s="47">
        <f t="shared" si="90"/>
        <v>0</v>
      </c>
      <c r="AE92" t="s">
        <v>1225</v>
      </c>
      <c r="AG92" s="74">
        <f t="shared" si="91"/>
        <v>643472.26696367341</v>
      </c>
      <c r="AH92" s="74">
        <f t="shared" si="92"/>
        <v>1126076.4671864284</v>
      </c>
      <c r="AI92" s="74">
        <f t="shared" si="93"/>
        <v>1608680.6674091837</v>
      </c>
      <c r="AJ92" s="74">
        <f t="shared" si="94"/>
        <v>2091284.867631939</v>
      </c>
      <c r="AK92" s="6"/>
      <c r="AL92" s="6"/>
      <c r="AM92" s="6"/>
      <c r="AN92" s="6"/>
      <c r="AS92"/>
      <c r="AU92" s="48"/>
      <c r="AV92" s="74"/>
      <c r="AW92"/>
      <c r="AX92"/>
      <c r="AY92" s="3"/>
      <c r="AZ92" s="47"/>
      <c r="BA92" s="47"/>
      <c r="BB92" s="47"/>
      <c r="BC92" s="47"/>
      <c r="BD92" s="48"/>
      <c r="BE92" s="47"/>
      <c r="BF92" s="6"/>
      <c r="BG92" s="47"/>
      <c r="BH92" s="1"/>
      <c r="BI92" s="47"/>
      <c r="BJ92" s="1"/>
      <c r="BK92" s="1"/>
      <c r="BL92" s="1"/>
    </row>
    <row r="93" spans="1:64" x14ac:dyDescent="0.25">
      <c r="A93" t="str">
        <f t="shared" si="69"/>
        <v>APT</v>
      </c>
      <c r="C93" s="70">
        <f>Schools!A103</f>
        <v>3022054</v>
      </c>
      <c r="D93" t="str">
        <f>VLOOKUP(C93,Schools!A:B,2,0)</f>
        <v>Woodridge  Primary School</v>
      </c>
      <c r="E93" t="str">
        <f>VLOOKUP(C93,Schools!$A:$Z,3,0)</f>
        <v>M</v>
      </c>
      <c r="F93" s="72">
        <v>980025.13006896561</v>
      </c>
      <c r="G93" s="70" t="s">
        <v>4667</v>
      </c>
      <c r="H93" s="70"/>
      <c r="I93" t="str">
        <f t="shared" si="70"/>
        <v>10162/543965</v>
      </c>
      <c r="J93">
        <f>VLOOKUP(C93,Schools!$A:$Z,9,0)</f>
        <v>400004</v>
      </c>
      <c r="K93" s="70" t="s">
        <v>332</v>
      </c>
      <c r="L93" s="70" t="s">
        <v>315</v>
      </c>
      <c r="M93" s="70" t="s">
        <v>1072</v>
      </c>
      <c r="N93" t="str">
        <f>VLOOKUP(C93,Schools!A:D,4,0)</f>
        <v>Primary</v>
      </c>
      <c r="O93">
        <f t="shared" si="84"/>
        <v>10162</v>
      </c>
      <c r="P93">
        <f t="shared" si="71"/>
        <v>543965</v>
      </c>
      <c r="Q93" s="73">
        <f t="shared" si="86"/>
        <v>150773.09693368702</v>
      </c>
      <c r="R93" s="73">
        <f t="shared" si="87"/>
        <v>75386.548466843509</v>
      </c>
      <c r="S93" s="73">
        <f t="shared" ref="S93:AB93" si="102">R93</f>
        <v>75386.548466843509</v>
      </c>
      <c r="T93" s="73">
        <f t="shared" si="102"/>
        <v>75386.548466843509</v>
      </c>
      <c r="U93" s="73">
        <f t="shared" si="102"/>
        <v>75386.548466843509</v>
      </c>
      <c r="V93" s="73">
        <f t="shared" si="102"/>
        <v>75386.548466843509</v>
      </c>
      <c r="W93" s="73">
        <f t="shared" si="102"/>
        <v>75386.548466843509</v>
      </c>
      <c r="X93" s="73">
        <f t="shared" si="102"/>
        <v>75386.548466843509</v>
      </c>
      <c r="Y93" s="73">
        <f t="shared" si="102"/>
        <v>75386.548466843509</v>
      </c>
      <c r="Z93" s="73">
        <f t="shared" si="102"/>
        <v>75386.548466843509</v>
      </c>
      <c r="AA93" s="73">
        <f t="shared" si="102"/>
        <v>75386.548466843509</v>
      </c>
      <c r="AB93" s="73">
        <f t="shared" si="102"/>
        <v>75386.548466843509</v>
      </c>
      <c r="AC93" s="73">
        <f t="shared" si="89"/>
        <v>980025.13006896584</v>
      </c>
      <c r="AD93" s="47">
        <f t="shared" si="90"/>
        <v>0</v>
      </c>
      <c r="AG93" s="74">
        <f t="shared" si="91"/>
        <v>301546.19386737404</v>
      </c>
      <c r="AH93" s="74">
        <f t="shared" si="92"/>
        <v>527705.83926790452</v>
      </c>
      <c r="AI93" s="74">
        <f t="shared" si="93"/>
        <v>753865.48466843518</v>
      </c>
      <c r="AJ93" s="74">
        <f t="shared" si="94"/>
        <v>980025.13006896584</v>
      </c>
      <c r="AK93" s="6"/>
      <c r="AL93" s="6"/>
      <c r="AM93" s="6"/>
      <c r="AN93" s="6"/>
      <c r="AS93"/>
      <c r="AU93" s="48"/>
      <c r="AV93" s="74"/>
      <c r="AW93"/>
      <c r="AX93"/>
      <c r="AY93" s="3"/>
      <c r="AZ93" s="47"/>
      <c r="BA93" s="47"/>
      <c r="BB93" s="47"/>
      <c r="BC93" s="47"/>
      <c r="BD93" s="48"/>
      <c r="BE93" s="47"/>
      <c r="BF93" s="6"/>
      <c r="BG93" s="47"/>
      <c r="BH93" s="1"/>
      <c r="BI93" s="47"/>
      <c r="BJ93" s="1"/>
      <c r="BK93" s="1"/>
      <c r="BL93" s="1"/>
    </row>
    <row r="94" spans="1:64" x14ac:dyDescent="0.25">
      <c r="A94" t="str">
        <f t="shared" si="69"/>
        <v>APT</v>
      </c>
      <c r="C94" s="70">
        <f>Schools!A116</f>
        <v>3025405</v>
      </c>
      <c r="D94" t="str">
        <f>VLOOKUP(C94,Schools!A:B,2,0)</f>
        <v>Finchley Catholic High School</v>
      </c>
      <c r="E94" t="str">
        <f>VLOOKUP(C94,Schools!$A:$Z,3,0)</f>
        <v>M</v>
      </c>
      <c r="F94" s="72">
        <v>5356856.5832427917</v>
      </c>
      <c r="G94" s="70" t="s">
        <v>4667</v>
      </c>
      <c r="H94" s="70"/>
      <c r="I94" t="str">
        <f t="shared" si="70"/>
        <v>10163/543965</v>
      </c>
      <c r="J94">
        <f>VLOOKUP(C94,Schools!$A:$Z,9,0)</f>
        <v>400041</v>
      </c>
      <c r="K94" s="70" t="s">
        <v>332</v>
      </c>
      <c r="L94" s="70" t="s">
        <v>315</v>
      </c>
      <c r="M94" s="70" t="s">
        <v>1072</v>
      </c>
      <c r="N94" t="str">
        <f>VLOOKUP(C94,Schools!A:D,4,0)</f>
        <v>Secondary</v>
      </c>
      <c r="O94">
        <f t="shared" si="84"/>
        <v>10163</v>
      </c>
      <c r="P94">
        <f t="shared" si="71"/>
        <v>543965</v>
      </c>
      <c r="Q94" s="73">
        <f t="shared" si="86"/>
        <v>824131.78203735256</v>
      </c>
      <c r="R94" s="73">
        <f t="shared" si="87"/>
        <v>412065.89101867628</v>
      </c>
      <c r="S94" s="73">
        <f t="shared" ref="S94:AB94" si="103">R94</f>
        <v>412065.89101867628</v>
      </c>
      <c r="T94" s="73">
        <f t="shared" si="103"/>
        <v>412065.89101867628</v>
      </c>
      <c r="U94" s="73">
        <f t="shared" si="103"/>
        <v>412065.89101867628</v>
      </c>
      <c r="V94" s="73">
        <f t="shared" si="103"/>
        <v>412065.89101867628</v>
      </c>
      <c r="W94" s="73">
        <f t="shared" si="103"/>
        <v>412065.89101867628</v>
      </c>
      <c r="X94" s="73">
        <f t="shared" si="103"/>
        <v>412065.89101867628</v>
      </c>
      <c r="Y94" s="73">
        <f t="shared" si="103"/>
        <v>412065.89101867628</v>
      </c>
      <c r="Z94" s="73">
        <f t="shared" si="103"/>
        <v>412065.89101867628</v>
      </c>
      <c r="AA94" s="73">
        <f t="shared" si="103"/>
        <v>412065.89101867628</v>
      </c>
      <c r="AB94" s="73">
        <f t="shared" si="103"/>
        <v>412065.89101867628</v>
      </c>
      <c r="AC94" s="73">
        <f t="shared" si="89"/>
        <v>5356856.5832427917</v>
      </c>
      <c r="AD94" s="47">
        <f t="shared" si="90"/>
        <v>0</v>
      </c>
      <c r="AG94" s="74">
        <f t="shared" si="91"/>
        <v>1648263.5640747051</v>
      </c>
      <c r="AH94" s="74">
        <f t="shared" si="92"/>
        <v>2884461.2371307337</v>
      </c>
      <c r="AI94" s="74">
        <f t="shared" si="93"/>
        <v>4120658.910186762</v>
      </c>
      <c r="AJ94" s="74">
        <f t="shared" si="94"/>
        <v>5356856.5832427917</v>
      </c>
      <c r="AK94" s="6"/>
      <c r="AL94" s="6"/>
      <c r="AM94" s="6"/>
      <c r="AN94" s="6"/>
      <c r="AS94"/>
      <c r="AU94" s="48"/>
      <c r="AV94" s="74"/>
      <c r="AW94"/>
      <c r="AX94"/>
      <c r="AY94" s="3"/>
      <c r="AZ94" s="47"/>
      <c r="BA94" s="47"/>
      <c r="BB94" s="47"/>
      <c r="BC94" s="47"/>
      <c r="BD94" s="48"/>
      <c r="BE94" s="47"/>
      <c r="BF94" s="6"/>
      <c r="BG94" s="47"/>
      <c r="BH94" s="1"/>
      <c r="BI94" s="47"/>
      <c r="BJ94" s="1"/>
      <c r="BK94" s="1"/>
      <c r="BL94" s="1"/>
    </row>
    <row r="95" spans="1:64" x14ac:dyDescent="0.25">
      <c r="A95" t="str">
        <f t="shared" si="69"/>
        <v>APT</v>
      </c>
      <c r="C95" s="70">
        <f>Schools!A117</f>
        <v>3024003</v>
      </c>
      <c r="D95" t="str">
        <f>VLOOKUP(C95,Schools!A:B,2,0)</f>
        <v>Friern Barnet School</v>
      </c>
      <c r="E95" t="str">
        <f>VLOOKUP(C95,Schools!$A:$Z,3,0)</f>
        <v>M</v>
      </c>
      <c r="F95" s="72">
        <v>5105133.1767028281</v>
      </c>
      <c r="G95" s="70" t="s">
        <v>4667</v>
      </c>
      <c r="H95" s="70"/>
      <c r="I95" t="str">
        <f t="shared" si="70"/>
        <v>10163/543965</v>
      </c>
      <c r="J95">
        <f>VLOOKUP(C95,Schools!$A:$Z,9,0)</f>
        <v>400033</v>
      </c>
      <c r="K95" s="70" t="s">
        <v>332</v>
      </c>
      <c r="L95" s="70" t="s">
        <v>315</v>
      </c>
      <c r="M95" s="70" t="s">
        <v>1072</v>
      </c>
      <c r="N95" t="str">
        <f>VLOOKUP(C95,Schools!A:D,4,0)</f>
        <v>Secondary</v>
      </c>
      <c r="O95">
        <f t="shared" si="84"/>
        <v>10163</v>
      </c>
      <c r="P95">
        <f t="shared" si="71"/>
        <v>543965</v>
      </c>
      <c r="Q95" s="73">
        <f t="shared" si="86"/>
        <v>785405.10410812742</v>
      </c>
      <c r="R95" s="73">
        <f t="shared" si="87"/>
        <v>392702.55205406371</v>
      </c>
      <c r="S95" s="73">
        <f t="shared" ref="S95:AB95" si="104">R95</f>
        <v>392702.55205406371</v>
      </c>
      <c r="T95" s="73">
        <f t="shared" si="104"/>
        <v>392702.55205406371</v>
      </c>
      <c r="U95" s="73">
        <f t="shared" si="104"/>
        <v>392702.55205406371</v>
      </c>
      <c r="V95" s="73">
        <f t="shared" si="104"/>
        <v>392702.55205406371</v>
      </c>
      <c r="W95" s="73">
        <f t="shared" si="104"/>
        <v>392702.55205406371</v>
      </c>
      <c r="X95" s="73">
        <f t="shared" si="104"/>
        <v>392702.55205406371</v>
      </c>
      <c r="Y95" s="73">
        <f t="shared" si="104"/>
        <v>392702.55205406371</v>
      </c>
      <c r="Z95" s="73">
        <f t="shared" si="104"/>
        <v>392702.55205406371</v>
      </c>
      <c r="AA95" s="73">
        <f t="shared" si="104"/>
        <v>392702.55205406371</v>
      </c>
      <c r="AB95" s="73">
        <f t="shared" si="104"/>
        <v>392702.55205406371</v>
      </c>
      <c r="AC95" s="73">
        <f t="shared" si="89"/>
        <v>5105133.1767028281</v>
      </c>
      <c r="AD95" s="47">
        <f t="shared" si="90"/>
        <v>0</v>
      </c>
      <c r="AG95" s="74">
        <f t="shared" si="91"/>
        <v>1570810.2082162548</v>
      </c>
      <c r="AH95" s="74">
        <f t="shared" si="92"/>
        <v>2748917.8643784462</v>
      </c>
      <c r="AI95" s="74">
        <f t="shared" si="93"/>
        <v>3927025.5205406379</v>
      </c>
      <c r="AJ95" s="74">
        <f t="shared" si="94"/>
        <v>5105133.1767028281</v>
      </c>
      <c r="AK95" s="6"/>
      <c r="AL95" s="6"/>
      <c r="AM95" s="6"/>
      <c r="AN95" s="6"/>
      <c r="AS95"/>
      <c r="AU95" s="48"/>
      <c r="AV95" s="74"/>
      <c r="AW95"/>
      <c r="AX95"/>
      <c r="AY95" s="3"/>
      <c r="AZ95" s="47"/>
      <c r="BA95" s="47"/>
      <c r="BB95" s="47"/>
      <c r="BC95" s="47"/>
      <c r="BD95" s="48"/>
      <c r="BE95" s="47"/>
      <c r="BF95" s="6"/>
      <c r="BG95" s="47"/>
      <c r="BH95" s="1"/>
      <c r="BI95" s="47"/>
      <c r="BJ95" s="1"/>
      <c r="BK95" s="1"/>
      <c r="BL95" s="1"/>
    </row>
    <row r="96" spans="1:64" x14ac:dyDescent="0.25">
      <c r="A96" t="str">
        <f t="shared" si="69"/>
        <v>APT</v>
      </c>
      <c r="C96" s="70">
        <f>Schools!A122</f>
        <v>3025427</v>
      </c>
      <c r="D96" t="str">
        <f>VLOOKUP(C96,Schools!A:B,2,0)</f>
        <v>JCoSS</v>
      </c>
      <c r="E96" t="str">
        <f>VLOOKUP(C96,Schools!$A:$Z,3,0)</f>
        <v>M</v>
      </c>
      <c r="F96" s="72">
        <v>6695699.2288451083</v>
      </c>
      <c r="G96" s="70" t="s">
        <v>4667</v>
      </c>
      <c r="H96" s="70"/>
      <c r="I96" t="str">
        <f t="shared" si="70"/>
        <v>10163/543965</v>
      </c>
      <c r="J96">
        <f>VLOOKUP(C96,Schools!$A:$Z,9,0)</f>
        <v>400140</v>
      </c>
      <c r="K96" s="70" t="s">
        <v>332</v>
      </c>
      <c r="L96" s="70" t="s">
        <v>315</v>
      </c>
      <c r="M96" s="70" t="s">
        <v>1072</v>
      </c>
      <c r="N96" t="str">
        <f>VLOOKUP(C96,Schools!A:D,4,0)</f>
        <v>Secondary</v>
      </c>
      <c r="O96">
        <f t="shared" si="84"/>
        <v>10163</v>
      </c>
      <c r="P96">
        <f t="shared" si="71"/>
        <v>543965</v>
      </c>
      <c r="Q96" s="73">
        <f t="shared" si="86"/>
        <v>1030107.5736684782</v>
      </c>
      <c r="R96" s="73">
        <f t="shared" si="87"/>
        <v>515053.78683423909</v>
      </c>
      <c r="S96" s="73">
        <f t="shared" ref="S96:AB96" si="105">R96</f>
        <v>515053.78683423909</v>
      </c>
      <c r="T96" s="73">
        <f t="shared" si="105"/>
        <v>515053.78683423909</v>
      </c>
      <c r="U96" s="73">
        <f t="shared" si="105"/>
        <v>515053.78683423909</v>
      </c>
      <c r="V96" s="73">
        <f t="shared" si="105"/>
        <v>515053.78683423909</v>
      </c>
      <c r="W96" s="73">
        <f t="shared" si="105"/>
        <v>515053.78683423909</v>
      </c>
      <c r="X96" s="73">
        <f t="shared" si="105"/>
        <v>515053.78683423909</v>
      </c>
      <c r="Y96" s="73">
        <f t="shared" si="105"/>
        <v>515053.78683423909</v>
      </c>
      <c r="Z96" s="73">
        <f t="shared" si="105"/>
        <v>515053.78683423909</v>
      </c>
      <c r="AA96" s="73">
        <f t="shared" si="105"/>
        <v>515053.78683423909</v>
      </c>
      <c r="AB96" s="73">
        <f t="shared" si="105"/>
        <v>515053.78683423909</v>
      </c>
      <c r="AC96" s="73">
        <f t="shared" si="89"/>
        <v>6695699.2288451083</v>
      </c>
      <c r="AD96" s="47">
        <f t="shared" si="90"/>
        <v>0</v>
      </c>
      <c r="AG96" s="74">
        <f t="shared" si="91"/>
        <v>2060215.1473369563</v>
      </c>
      <c r="AH96" s="74">
        <f t="shared" si="92"/>
        <v>3605376.5078396737</v>
      </c>
      <c r="AI96" s="74">
        <f t="shared" si="93"/>
        <v>5150537.8683423912</v>
      </c>
      <c r="AJ96" s="74">
        <f t="shared" si="94"/>
        <v>6695699.2288451083</v>
      </c>
      <c r="AK96" s="6"/>
      <c r="AL96" s="6"/>
      <c r="AM96" s="6"/>
      <c r="AN96" s="6"/>
      <c r="AS96"/>
      <c r="AU96" s="48"/>
      <c r="AV96" s="74"/>
      <c r="AW96"/>
      <c r="AX96"/>
      <c r="AY96" s="3"/>
      <c r="AZ96" s="47"/>
      <c r="BA96" s="47"/>
      <c r="BB96" s="47"/>
      <c r="BC96" s="47"/>
      <c r="BD96" s="48"/>
      <c r="BE96" s="47"/>
      <c r="BF96" s="6"/>
      <c r="BG96" s="47"/>
      <c r="BH96" s="1"/>
      <c r="BI96" s="47"/>
      <c r="BJ96" s="1"/>
      <c r="BK96" s="1"/>
      <c r="BL96" s="1"/>
    </row>
    <row r="97" spans="1:64" x14ac:dyDescent="0.25">
      <c r="A97" t="str">
        <f t="shared" si="69"/>
        <v>APT</v>
      </c>
      <c r="C97" s="70">
        <f>Schools!A123</f>
        <v>3024004</v>
      </c>
      <c r="D97" t="str">
        <f>VLOOKUP(C97,Schools!A:B,2,0)</f>
        <v>Menorah High School (Girls)</v>
      </c>
      <c r="E97" t="str">
        <f>VLOOKUP(C97,Schools!$A:$Z,3,0)</f>
        <v>M</v>
      </c>
      <c r="F97" s="72">
        <v>1793245.1246170034</v>
      </c>
      <c r="G97" s="70" t="s">
        <v>4667</v>
      </c>
      <c r="H97" s="70"/>
      <c r="I97" t="str">
        <f t="shared" si="70"/>
        <v>10163/543965</v>
      </c>
      <c r="J97">
        <f>VLOOKUP(C97,Schools!$A:$Z,9,0)</f>
        <v>107953</v>
      </c>
      <c r="K97" s="70" t="s">
        <v>332</v>
      </c>
      <c r="L97" s="70" t="s">
        <v>315</v>
      </c>
      <c r="M97" s="70" t="s">
        <v>1072</v>
      </c>
      <c r="N97" t="str">
        <f>VLOOKUP(C97,Schools!A:D,4,0)</f>
        <v>Secondary</v>
      </c>
      <c r="O97">
        <f t="shared" si="84"/>
        <v>10163</v>
      </c>
      <c r="P97">
        <f t="shared" si="71"/>
        <v>543965</v>
      </c>
      <c r="Q97" s="73">
        <f t="shared" si="86"/>
        <v>275883.86532569281</v>
      </c>
      <c r="R97" s="73">
        <f t="shared" si="87"/>
        <v>137941.9326628464</v>
      </c>
      <c r="S97" s="73">
        <f t="shared" ref="S97:AB97" si="106">R97</f>
        <v>137941.9326628464</v>
      </c>
      <c r="T97" s="73">
        <f t="shared" si="106"/>
        <v>137941.9326628464</v>
      </c>
      <c r="U97" s="73">
        <f t="shared" si="106"/>
        <v>137941.9326628464</v>
      </c>
      <c r="V97" s="73">
        <f t="shared" si="106"/>
        <v>137941.9326628464</v>
      </c>
      <c r="W97" s="73">
        <f t="shared" si="106"/>
        <v>137941.9326628464</v>
      </c>
      <c r="X97" s="73">
        <f t="shared" si="106"/>
        <v>137941.9326628464</v>
      </c>
      <c r="Y97" s="73">
        <f t="shared" si="106"/>
        <v>137941.9326628464</v>
      </c>
      <c r="Z97" s="73">
        <f t="shared" si="106"/>
        <v>137941.9326628464</v>
      </c>
      <c r="AA97" s="73">
        <f t="shared" si="106"/>
        <v>137941.9326628464</v>
      </c>
      <c r="AB97" s="73">
        <f t="shared" si="106"/>
        <v>137941.9326628464</v>
      </c>
      <c r="AC97" s="73">
        <f t="shared" si="89"/>
        <v>1793245.1246170038</v>
      </c>
      <c r="AD97" s="47">
        <f t="shared" si="90"/>
        <v>0</v>
      </c>
      <c r="AG97" s="74">
        <f t="shared" si="91"/>
        <v>551767.73065138562</v>
      </c>
      <c r="AH97" s="74">
        <f t="shared" si="92"/>
        <v>965593.52863992483</v>
      </c>
      <c r="AI97" s="74">
        <f t="shared" si="93"/>
        <v>1379419.3266284643</v>
      </c>
      <c r="AJ97" s="74">
        <f t="shared" si="94"/>
        <v>1793245.1246170038</v>
      </c>
      <c r="AK97" s="6"/>
      <c r="AL97" s="6"/>
      <c r="AM97" s="6"/>
      <c r="AN97" s="6"/>
      <c r="AS97"/>
      <c r="AU97" s="48"/>
      <c r="AV97" s="74"/>
      <c r="AW97"/>
      <c r="AX97"/>
      <c r="AY97" s="3"/>
      <c r="AZ97" s="47"/>
      <c r="BA97" s="47"/>
      <c r="BB97" s="47"/>
      <c r="BC97" s="47"/>
      <c r="BD97" s="48"/>
      <c r="BE97" s="47"/>
      <c r="BF97" s="6"/>
      <c r="BG97" s="47"/>
      <c r="BH97" s="1"/>
      <c r="BI97" s="47"/>
      <c r="BJ97" s="1"/>
      <c r="BK97" s="1"/>
      <c r="BL97" s="1"/>
    </row>
    <row r="98" spans="1:64" x14ac:dyDescent="0.25">
      <c r="A98" t="str">
        <f t="shared" si="69"/>
        <v>APT</v>
      </c>
      <c r="C98" s="70">
        <f>Schools!A129</f>
        <v>3025404</v>
      </c>
      <c r="D98" t="str">
        <f>VLOOKUP(C98,Schools!A:B,2,0)</f>
        <v>St Michaels Catholic Grammar School</v>
      </c>
      <c r="E98" t="str">
        <f>VLOOKUP(C98,Schools!$A:$Z,3,0)</f>
        <v>M</v>
      </c>
      <c r="F98" s="72">
        <v>3611194.3362271511</v>
      </c>
      <c r="G98" s="70" t="s">
        <v>4667</v>
      </c>
      <c r="H98" s="70"/>
      <c r="I98" t="str">
        <f t="shared" si="70"/>
        <v>10163/543965</v>
      </c>
      <c r="J98">
        <f>VLOOKUP(C98,Schools!$A:$Z,9,0)</f>
        <v>400029</v>
      </c>
      <c r="K98" s="70" t="s">
        <v>332</v>
      </c>
      <c r="L98" s="70" t="s">
        <v>315</v>
      </c>
      <c r="M98" s="70" t="s">
        <v>1072</v>
      </c>
      <c r="N98" t="str">
        <f>VLOOKUP(C98,Schools!A:D,4,0)</f>
        <v>Secondary</v>
      </c>
      <c r="O98">
        <f t="shared" si="84"/>
        <v>10163</v>
      </c>
      <c r="P98">
        <f t="shared" si="71"/>
        <v>543965</v>
      </c>
      <c r="Q98" s="73">
        <f t="shared" si="86"/>
        <v>555568.35941956169</v>
      </c>
      <c r="R98" s="73">
        <f t="shared" si="87"/>
        <v>277784.17970978084</v>
      </c>
      <c r="S98" s="73">
        <f t="shared" ref="S98:AB98" si="107">R98</f>
        <v>277784.17970978084</v>
      </c>
      <c r="T98" s="73">
        <f t="shared" si="107"/>
        <v>277784.17970978084</v>
      </c>
      <c r="U98" s="73">
        <f t="shared" si="107"/>
        <v>277784.17970978084</v>
      </c>
      <c r="V98" s="73">
        <f t="shared" si="107"/>
        <v>277784.17970978084</v>
      </c>
      <c r="W98" s="73">
        <f t="shared" si="107"/>
        <v>277784.17970978084</v>
      </c>
      <c r="X98" s="73">
        <f t="shared" si="107"/>
        <v>277784.17970978084</v>
      </c>
      <c r="Y98" s="73">
        <f t="shared" si="107"/>
        <v>277784.17970978084</v>
      </c>
      <c r="Z98" s="73">
        <f t="shared" si="107"/>
        <v>277784.17970978084</v>
      </c>
      <c r="AA98" s="73">
        <f t="shared" si="107"/>
        <v>277784.17970978084</v>
      </c>
      <c r="AB98" s="73">
        <f t="shared" si="107"/>
        <v>277784.17970978084</v>
      </c>
      <c r="AC98" s="73">
        <f t="shared" si="89"/>
        <v>3611194.336227152</v>
      </c>
      <c r="AD98" s="47">
        <f t="shared" si="90"/>
        <v>0</v>
      </c>
      <c r="AG98" s="74">
        <f t="shared" si="91"/>
        <v>1111136.7188391234</v>
      </c>
      <c r="AH98" s="74">
        <f t="shared" si="92"/>
        <v>1944489.2579684663</v>
      </c>
      <c r="AI98" s="74">
        <f t="shared" si="93"/>
        <v>2777841.7970978091</v>
      </c>
      <c r="AJ98" s="74">
        <f t="shared" si="94"/>
        <v>3611194.336227152</v>
      </c>
      <c r="AK98" s="6"/>
      <c r="AL98" s="6"/>
      <c r="AM98" s="6"/>
      <c r="AN98" s="6"/>
      <c r="AS98"/>
      <c r="AU98" s="48"/>
      <c r="AV98" s="74"/>
      <c r="AW98"/>
      <c r="AX98"/>
      <c r="AY98" s="3"/>
      <c r="AZ98" s="47"/>
      <c r="BA98" s="47"/>
      <c r="BB98" s="47"/>
      <c r="BC98" s="47"/>
      <c r="BD98" s="48"/>
      <c r="BE98" s="47"/>
      <c r="BF98" s="6"/>
      <c r="BG98" s="47"/>
      <c r="BH98" s="1"/>
      <c r="BI98" s="47"/>
      <c r="BJ98" s="1"/>
      <c r="BK98" s="1"/>
      <c r="BL98" s="1"/>
    </row>
    <row r="99" spans="1:64" x14ac:dyDescent="0.25">
      <c r="A99" t="str">
        <f t="shared" si="69"/>
        <v>APT</v>
      </c>
      <c r="C99" s="70">
        <f>Schools!A130</f>
        <v>3025407</v>
      </c>
      <c r="D99" t="str">
        <f>VLOOKUP(C99,Schools!A:B,2,0)</f>
        <v>St. James' Catholic High School</v>
      </c>
      <c r="E99" t="str">
        <f>VLOOKUP(C99,Schools!$A:$Z,3,0)</f>
        <v>M</v>
      </c>
      <c r="F99" s="72">
        <v>7122540.9442044776</v>
      </c>
      <c r="G99" s="70" t="s">
        <v>4667</v>
      </c>
      <c r="H99" s="70"/>
      <c r="I99" t="str">
        <f t="shared" si="70"/>
        <v>10163/543965</v>
      </c>
      <c r="J99">
        <f>VLOOKUP(C99,Schools!$A:$Z,9,0)</f>
        <v>400013</v>
      </c>
      <c r="K99" s="70" t="s">
        <v>332</v>
      </c>
      <c r="L99" s="70" t="s">
        <v>315</v>
      </c>
      <c r="M99" s="70" t="s">
        <v>1072</v>
      </c>
      <c r="N99" t="str">
        <f>VLOOKUP(C99,Schools!A:D,4,0)</f>
        <v>Secondary</v>
      </c>
      <c r="O99">
        <f t="shared" si="84"/>
        <v>10163</v>
      </c>
      <c r="P99">
        <f t="shared" si="71"/>
        <v>543965</v>
      </c>
      <c r="Q99" s="73">
        <f t="shared" si="86"/>
        <v>1095775.5298776119</v>
      </c>
      <c r="R99" s="73">
        <f t="shared" si="87"/>
        <v>547887.76493880595</v>
      </c>
      <c r="S99" s="73">
        <f t="shared" ref="S99:AB99" si="108">R99</f>
        <v>547887.76493880595</v>
      </c>
      <c r="T99" s="73">
        <f t="shared" si="108"/>
        <v>547887.76493880595</v>
      </c>
      <c r="U99" s="73">
        <f t="shared" si="108"/>
        <v>547887.76493880595</v>
      </c>
      <c r="V99" s="73">
        <f t="shared" si="108"/>
        <v>547887.76493880595</v>
      </c>
      <c r="W99" s="73">
        <f t="shared" si="108"/>
        <v>547887.76493880595</v>
      </c>
      <c r="X99" s="73">
        <f t="shared" si="108"/>
        <v>547887.76493880595</v>
      </c>
      <c r="Y99" s="73">
        <f t="shared" si="108"/>
        <v>547887.76493880595</v>
      </c>
      <c r="Z99" s="73">
        <f t="shared" si="108"/>
        <v>547887.76493880595</v>
      </c>
      <c r="AA99" s="73">
        <f t="shared" si="108"/>
        <v>547887.76493880595</v>
      </c>
      <c r="AB99" s="73">
        <f t="shared" si="108"/>
        <v>547887.76493880595</v>
      </c>
      <c r="AC99" s="73">
        <f t="shared" si="89"/>
        <v>7122540.9442044795</v>
      </c>
      <c r="AD99" s="47">
        <f t="shared" si="90"/>
        <v>0</v>
      </c>
      <c r="AG99" s="74">
        <f t="shared" si="91"/>
        <v>2191551.0597552238</v>
      </c>
      <c r="AH99" s="74">
        <f t="shared" si="92"/>
        <v>3835214.3545716424</v>
      </c>
      <c r="AI99" s="74">
        <f t="shared" si="93"/>
        <v>5478877.6493880609</v>
      </c>
      <c r="AJ99" s="74">
        <f t="shared" si="94"/>
        <v>7122540.9442044795</v>
      </c>
      <c r="AK99" s="6"/>
      <c r="AL99" s="6"/>
      <c r="AM99" s="6"/>
      <c r="AN99" s="6"/>
      <c r="AS99"/>
      <c r="AU99" s="48"/>
      <c r="AV99" s="74"/>
      <c r="AW99"/>
      <c r="AX99"/>
      <c r="AY99" s="3"/>
      <c r="AZ99" s="47"/>
      <c r="BA99" s="47"/>
      <c r="BB99" s="47"/>
      <c r="BC99" s="47"/>
      <c r="BD99" s="48"/>
      <c r="BE99" s="47"/>
      <c r="BF99" s="6"/>
      <c r="BG99" s="47"/>
      <c r="BH99" s="1"/>
      <c r="BI99" s="47"/>
      <c r="BJ99" s="1"/>
      <c r="BK99" s="1"/>
      <c r="BL99" s="1"/>
    </row>
    <row r="100" spans="1:64" x14ac:dyDescent="0.25">
      <c r="A100" t="str">
        <f t="shared" si="69"/>
        <v>APT</v>
      </c>
      <c r="C100" s="70">
        <f>Schools!A142</f>
        <v>3023521</v>
      </c>
      <c r="D100" t="str">
        <f>VLOOKUP(C100,Schools!A:B,2,0)</f>
        <v>St Mary's &amp; St John's CE School</v>
      </c>
      <c r="E100" t="str">
        <f>VLOOKUP(C100,Schools!$A:$Z,3,0)</f>
        <v>M</v>
      </c>
      <c r="F100" s="72">
        <v>8513454.3362998012</v>
      </c>
      <c r="G100" s="70" t="s">
        <v>4667</v>
      </c>
      <c r="H100" s="70"/>
      <c r="I100" t="str">
        <f t="shared" si="70"/>
        <v>11510/543965</v>
      </c>
      <c r="J100">
        <f>VLOOKUP(C100,Schools!$A:$Z,9,0)</f>
        <v>400135</v>
      </c>
      <c r="K100" s="70" t="s">
        <v>332</v>
      </c>
      <c r="L100" s="70" t="s">
        <v>315</v>
      </c>
      <c r="M100" s="70" t="s">
        <v>1072</v>
      </c>
      <c r="N100" t="str">
        <f>VLOOKUP(C100,Schools!A:D,4,0)</f>
        <v>All through</v>
      </c>
      <c r="O100">
        <f t="shared" si="84"/>
        <v>11510</v>
      </c>
      <c r="P100">
        <f t="shared" si="71"/>
        <v>543965</v>
      </c>
      <c r="Q100" s="73">
        <f t="shared" si="86"/>
        <v>1309762.2055845847</v>
      </c>
      <c r="R100" s="73">
        <f t="shared" si="87"/>
        <v>654881.10279229237</v>
      </c>
      <c r="S100" s="73">
        <f t="shared" ref="S100:AB100" si="109">R100</f>
        <v>654881.10279229237</v>
      </c>
      <c r="T100" s="73">
        <f t="shared" si="109"/>
        <v>654881.10279229237</v>
      </c>
      <c r="U100" s="73">
        <f t="shared" si="109"/>
        <v>654881.10279229237</v>
      </c>
      <c r="V100" s="73">
        <f t="shared" si="109"/>
        <v>654881.10279229237</v>
      </c>
      <c r="W100" s="73">
        <f t="shared" si="109"/>
        <v>654881.10279229237</v>
      </c>
      <c r="X100" s="73">
        <f t="shared" si="109"/>
        <v>654881.10279229237</v>
      </c>
      <c r="Y100" s="73">
        <f t="shared" si="109"/>
        <v>654881.10279229237</v>
      </c>
      <c r="Z100" s="73">
        <f t="shared" si="109"/>
        <v>654881.10279229237</v>
      </c>
      <c r="AA100" s="73">
        <f t="shared" si="109"/>
        <v>654881.10279229237</v>
      </c>
      <c r="AB100" s="73">
        <f t="shared" si="109"/>
        <v>654881.10279229237</v>
      </c>
      <c r="AC100" s="73">
        <f t="shared" si="89"/>
        <v>8513454.3362998031</v>
      </c>
      <c r="AD100" s="47">
        <f t="shared" si="90"/>
        <v>0</v>
      </c>
      <c r="AG100" s="74">
        <f t="shared" si="91"/>
        <v>2619524.4111691695</v>
      </c>
      <c r="AH100" s="74">
        <f t="shared" si="92"/>
        <v>4584167.7195460461</v>
      </c>
      <c r="AI100" s="74">
        <f t="shared" si="93"/>
        <v>6548811.0279229246</v>
      </c>
      <c r="AJ100" s="74">
        <f t="shared" si="94"/>
        <v>8513454.3362998031</v>
      </c>
      <c r="AK100" s="6"/>
      <c r="AL100" s="6"/>
      <c r="AM100" s="6"/>
      <c r="AN100" s="6"/>
      <c r="AS100"/>
      <c r="AU100" s="48"/>
      <c r="AV100" s="74"/>
      <c r="AW100"/>
      <c r="AX100"/>
      <c r="AY100" s="3"/>
      <c r="AZ100" s="47"/>
      <c r="BA100" s="47"/>
      <c r="BB100" s="47"/>
      <c r="BC100" s="47"/>
      <c r="BD100" s="48"/>
      <c r="BE100" s="47"/>
      <c r="BF100" s="6"/>
      <c r="BG100" s="47"/>
      <c r="BH100" s="1"/>
      <c r="BI100" s="47"/>
      <c r="BJ100" s="1"/>
      <c r="BK100" s="1"/>
      <c r="BL100" s="1"/>
    </row>
    <row r="101" spans="1:64" x14ac:dyDescent="0.25">
      <c r="A101" t="str">
        <f t="shared" si="69"/>
        <v>APT</v>
      </c>
      <c r="C101" s="70">
        <v>3022043</v>
      </c>
      <c r="D101" t="str">
        <f>VLOOKUP(C101,Schools!A:B,2,0)</f>
        <v>Moss Hall Junior School</v>
      </c>
      <c r="E101" t="str">
        <f>VLOOKUP(C101,Schools!$A:$Z,3,0)</f>
        <v>M</v>
      </c>
      <c r="F101" s="72">
        <v>100000</v>
      </c>
      <c r="G101" s="70" t="s">
        <v>4667</v>
      </c>
      <c r="H101" s="70"/>
      <c r="I101" t="str">
        <f t="shared" ref="I101" si="110">O101&amp;"/"&amp;P101</f>
        <v>10162/543965</v>
      </c>
      <c r="J101">
        <f>VLOOKUP(C101,Schools!$A:$Z,9,0)</f>
        <v>400088</v>
      </c>
      <c r="K101" s="70" t="s">
        <v>332</v>
      </c>
      <c r="L101" s="70" t="s">
        <v>1166</v>
      </c>
      <c r="M101" s="70" t="s">
        <v>1166</v>
      </c>
      <c r="N101" t="str">
        <f>VLOOKUP(C101,Schools!A:D,4,0)</f>
        <v>Primary</v>
      </c>
      <c r="O101">
        <f t="shared" ref="O101" si="111">VLOOKUP(N101,$AK$1:$AL$3,2,0)</f>
        <v>10162</v>
      </c>
      <c r="P101">
        <f t="shared" ref="P101" si="112">IF(E101="M",543965,516500)</f>
        <v>543965</v>
      </c>
      <c r="Q101" s="73"/>
      <c r="R101" s="73">
        <v>100000</v>
      </c>
      <c r="S101" s="73"/>
      <c r="T101" s="73"/>
      <c r="U101" s="73"/>
      <c r="V101" s="73"/>
      <c r="W101" s="73"/>
      <c r="X101" s="73">
        <f>-$R$101/5</f>
        <v>-20000</v>
      </c>
      <c r="Y101" s="73">
        <f t="shared" ref="Y101:AB101" si="113">-$R$101/5</f>
        <v>-20000</v>
      </c>
      <c r="Z101" s="73">
        <f t="shared" si="113"/>
        <v>-20000</v>
      </c>
      <c r="AA101" s="73">
        <f t="shared" si="113"/>
        <v>-20000</v>
      </c>
      <c r="AB101" s="73">
        <f t="shared" si="113"/>
        <v>-20000</v>
      </c>
      <c r="AC101" s="73">
        <f>SUM(Q101:AB101)</f>
        <v>0</v>
      </c>
      <c r="AD101" s="47">
        <f t="shared" si="90"/>
        <v>-100000</v>
      </c>
      <c r="AG101" s="74">
        <f t="shared" si="91"/>
        <v>100000</v>
      </c>
      <c r="AH101" s="74">
        <f t="shared" si="92"/>
        <v>100000</v>
      </c>
      <c r="AI101" s="74">
        <f t="shared" si="93"/>
        <v>60000</v>
      </c>
      <c r="AJ101" s="74">
        <f t="shared" si="94"/>
        <v>0</v>
      </c>
      <c r="AN101" s="6"/>
    </row>
    <row r="102" spans="1:64" x14ac:dyDescent="0.25">
      <c r="C102" s="70"/>
      <c r="F102" s="72"/>
      <c r="G102" s="70"/>
      <c r="H102" s="75"/>
      <c r="K102" s="70"/>
      <c r="L102" s="70"/>
      <c r="M102" s="70"/>
      <c r="Q102" s="73"/>
      <c r="R102" s="73"/>
      <c r="S102" s="73"/>
      <c r="T102" s="73"/>
      <c r="U102" s="73"/>
      <c r="V102" s="73"/>
      <c r="W102" s="73"/>
      <c r="X102" s="73"/>
      <c r="Y102" s="73"/>
      <c r="Z102" s="73"/>
      <c r="AA102" s="73"/>
      <c r="AB102" s="73"/>
      <c r="AC102" s="73"/>
      <c r="AD102" s="47"/>
      <c r="AE102" s="73"/>
      <c r="AF102" s="47"/>
      <c r="AG102" s="74">
        <f t="shared" ref="AG102:AG103" si="114">SUM(Q102:S102)</f>
        <v>0</v>
      </c>
      <c r="AH102" s="74">
        <f t="shared" ref="AH102:AH103" si="115">SUM(Q102:V102)</f>
        <v>0</v>
      </c>
      <c r="AI102" s="74">
        <f t="shared" ref="AI102:AI103" si="116">SUM(Q102:Y102)</f>
        <v>0</v>
      </c>
      <c r="AJ102" s="74">
        <f t="shared" ref="AJ102:AJ103" si="117">SUM(Q102:AB102)</f>
        <v>0</v>
      </c>
      <c r="AN102" s="6"/>
    </row>
    <row r="103" spans="1:64" x14ac:dyDescent="0.25">
      <c r="C103" s="70"/>
      <c r="F103" s="72"/>
      <c r="G103" s="70"/>
      <c r="H103" s="75"/>
      <c r="K103" s="70"/>
      <c r="L103" s="70"/>
      <c r="M103" s="70"/>
      <c r="Q103" s="73"/>
      <c r="R103" s="73"/>
      <c r="S103" s="73"/>
      <c r="T103" s="73"/>
      <c r="U103" s="73"/>
      <c r="V103" s="73"/>
      <c r="W103" s="73"/>
      <c r="X103" s="73"/>
      <c r="Y103" s="73"/>
      <c r="Z103" s="73"/>
      <c r="AA103" s="73"/>
      <c r="AB103" s="73"/>
      <c r="AC103" s="73"/>
      <c r="AD103" s="349"/>
      <c r="AE103" s="73"/>
      <c r="AF103" s="47"/>
      <c r="AG103" s="74">
        <f t="shared" si="114"/>
        <v>0</v>
      </c>
      <c r="AH103" s="74">
        <f t="shared" si="115"/>
        <v>0</v>
      </c>
      <c r="AI103" s="74">
        <f t="shared" si="116"/>
        <v>0</v>
      </c>
      <c r="AJ103" s="74">
        <f t="shared" si="117"/>
        <v>0</v>
      </c>
      <c r="AN103" s="6"/>
    </row>
    <row r="104" spans="1:64" x14ac:dyDescent="0.25">
      <c r="H104" s="75"/>
      <c r="Q104" s="73"/>
      <c r="R104" s="73"/>
      <c r="S104" s="73"/>
      <c r="T104" s="73"/>
      <c r="U104" s="73"/>
      <c r="V104" s="73"/>
      <c r="W104" s="73"/>
      <c r="X104" s="73"/>
      <c r="Y104" s="73"/>
      <c r="Z104" s="73"/>
      <c r="AA104" s="73"/>
      <c r="AB104" s="73"/>
      <c r="AC104" s="73"/>
      <c r="AD104" s="73"/>
      <c r="AE104" s="73"/>
      <c r="AF104" s="47"/>
      <c r="AG104" s="73"/>
      <c r="AH104" s="73"/>
      <c r="AI104" s="47"/>
      <c r="AJ104" s="73"/>
      <c r="AN104" s="6"/>
    </row>
    <row r="105" spans="1:64" x14ac:dyDescent="0.25">
      <c r="H105" s="75"/>
      <c r="Q105" s="73"/>
      <c r="R105" s="73"/>
      <c r="S105" s="73"/>
      <c r="T105" s="73"/>
      <c r="U105" s="73"/>
      <c r="V105" s="73"/>
      <c r="W105" s="73"/>
      <c r="X105" s="73"/>
      <c r="Y105" s="73"/>
      <c r="Z105" s="73"/>
      <c r="AA105" s="73"/>
      <c r="AB105" s="73"/>
      <c r="AC105" s="73"/>
      <c r="AD105" s="73"/>
      <c r="AE105" s="73"/>
      <c r="AF105" s="47"/>
      <c r="AG105" s="73"/>
      <c r="AH105" s="73"/>
      <c r="AI105" s="47"/>
      <c r="AJ105" s="73"/>
      <c r="AN105" s="6"/>
    </row>
    <row r="106" spans="1:64" x14ac:dyDescent="0.25">
      <c r="D106" s="73"/>
      <c r="H106" s="75"/>
      <c r="Q106" s="73"/>
      <c r="R106" s="73"/>
      <c r="S106" s="73"/>
      <c r="T106" s="73"/>
      <c r="U106" s="73"/>
      <c r="V106" s="73"/>
      <c r="W106" s="73"/>
      <c r="X106" s="73"/>
      <c r="Y106" s="73"/>
      <c r="Z106" s="73"/>
      <c r="AA106" s="73"/>
      <c r="AB106" s="73"/>
      <c r="AC106" s="73"/>
      <c r="AD106" s="73"/>
      <c r="AE106" s="73"/>
      <c r="AF106" s="47"/>
      <c r="AG106" s="73"/>
      <c r="AH106" s="73"/>
      <c r="AI106" s="47"/>
      <c r="AJ106" s="73"/>
      <c r="AN106" s="6"/>
    </row>
    <row r="107" spans="1:64" x14ac:dyDescent="0.25">
      <c r="D107" s="73"/>
      <c r="H107" s="75"/>
      <c r="Q107" s="73"/>
      <c r="R107" s="73"/>
      <c r="S107" s="73"/>
      <c r="T107" s="73"/>
      <c r="U107" s="73"/>
      <c r="V107" s="73"/>
      <c r="W107" s="73"/>
      <c r="X107" s="73"/>
      <c r="Y107" s="73"/>
      <c r="Z107" s="73"/>
      <c r="AA107" s="73"/>
      <c r="AB107" s="73"/>
      <c r="AC107" s="73"/>
      <c r="AD107" s="73"/>
      <c r="AE107" s="73"/>
      <c r="AF107" s="47"/>
      <c r="AG107" s="73"/>
      <c r="AH107" s="73"/>
      <c r="AI107" s="47"/>
      <c r="AJ107" s="73"/>
      <c r="AN107" s="6"/>
    </row>
    <row r="108" spans="1:64" x14ac:dyDescent="0.25">
      <c r="H108" s="75"/>
      <c r="Q108" s="73"/>
      <c r="R108" s="73"/>
      <c r="S108" s="73"/>
      <c r="T108" s="73"/>
      <c r="U108" s="73"/>
      <c r="V108" s="73"/>
      <c r="W108" s="73"/>
      <c r="X108" s="73"/>
      <c r="Y108" s="73"/>
      <c r="Z108" s="73"/>
      <c r="AA108" s="73"/>
      <c r="AB108" s="73"/>
      <c r="AC108" s="73"/>
      <c r="AD108" s="73"/>
      <c r="AE108" s="73"/>
      <c r="AF108" s="47"/>
      <c r="AG108" s="73"/>
      <c r="AH108" s="73"/>
      <c r="AI108" s="47"/>
      <c r="AJ108" s="73"/>
      <c r="AN108" s="6"/>
    </row>
    <row r="109" spans="1:64" x14ac:dyDescent="0.25">
      <c r="H109" s="75"/>
      <c r="Q109" s="73"/>
      <c r="R109" s="73"/>
      <c r="S109" s="73"/>
      <c r="T109" s="73"/>
      <c r="U109" s="73"/>
      <c r="W109" s="73"/>
      <c r="X109" s="73"/>
      <c r="Y109" s="73"/>
      <c r="Z109" s="73"/>
      <c r="AA109" s="73"/>
      <c r="AB109" s="73"/>
      <c r="AC109" s="73"/>
      <c r="AD109" s="73"/>
      <c r="AE109" s="73"/>
      <c r="AF109" s="47"/>
      <c r="AG109" s="73"/>
      <c r="AH109" s="73"/>
      <c r="AI109" s="47"/>
      <c r="AJ109" s="73"/>
      <c r="AN109" s="6"/>
    </row>
    <row r="110" spans="1:64" x14ac:dyDescent="0.25">
      <c r="H110" s="75"/>
      <c r="Q110" s="73"/>
      <c r="R110" s="73"/>
      <c r="S110" s="73"/>
      <c r="T110" s="73"/>
      <c r="U110" s="73"/>
      <c r="W110" s="73"/>
      <c r="X110" s="73"/>
      <c r="Y110" s="73"/>
      <c r="Z110" s="73"/>
      <c r="AA110" s="73"/>
      <c r="AB110" s="73"/>
      <c r="AC110" s="73"/>
      <c r="AD110" s="73"/>
      <c r="AE110" s="73"/>
      <c r="AF110" s="47"/>
      <c r="AG110" s="73"/>
      <c r="AH110" s="73"/>
      <c r="AI110" s="47"/>
      <c r="AJ110" s="73"/>
      <c r="AN110" s="6"/>
    </row>
    <row r="111" spans="1:64" x14ac:dyDescent="0.25">
      <c r="H111" s="75"/>
      <c r="Q111" s="73"/>
      <c r="R111" s="73"/>
      <c r="S111" s="73"/>
      <c r="T111" s="73"/>
      <c r="U111" s="73"/>
      <c r="V111" s="73"/>
      <c r="W111" s="73"/>
      <c r="X111" s="73"/>
      <c r="Y111" s="73"/>
      <c r="Z111" s="73"/>
      <c r="AA111" s="73"/>
      <c r="AB111" s="73"/>
      <c r="AC111" s="73"/>
      <c r="AD111" s="73"/>
      <c r="AE111" s="73"/>
      <c r="AF111" s="47"/>
      <c r="AG111" s="73"/>
      <c r="AH111" s="73"/>
      <c r="AI111" s="47"/>
      <c r="AJ111" s="73"/>
      <c r="AN111" s="6"/>
    </row>
    <row r="112" spans="1:64" x14ac:dyDescent="0.25">
      <c r="H112" s="75"/>
      <c r="Q112" s="73"/>
      <c r="R112" s="73"/>
      <c r="S112" s="73"/>
      <c r="T112" s="73"/>
      <c r="U112" s="73"/>
      <c r="V112" s="73"/>
      <c r="W112" s="73"/>
      <c r="X112" s="73"/>
      <c r="Y112" s="73"/>
      <c r="Z112" s="73"/>
      <c r="AA112" s="73"/>
      <c r="AB112" s="73"/>
      <c r="AC112" s="73"/>
      <c r="AD112" s="73"/>
      <c r="AE112" s="73"/>
      <c r="AF112" s="47"/>
      <c r="AG112" s="73"/>
      <c r="AH112" s="73"/>
      <c r="AI112" s="47"/>
      <c r="AJ112" s="73"/>
      <c r="AN112" s="6"/>
    </row>
    <row r="113" spans="8:40" x14ac:dyDescent="0.25">
      <c r="H113" s="75"/>
      <c r="Q113" s="73"/>
      <c r="R113" s="73"/>
      <c r="S113" s="73"/>
      <c r="T113" s="73"/>
      <c r="U113" s="73"/>
      <c r="V113" s="73"/>
      <c r="W113" s="73"/>
      <c r="X113" s="73"/>
      <c r="Y113" s="73"/>
      <c r="Z113" s="73"/>
      <c r="AA113" s="73"/>
      <c r="AB113" s="73"/>
      <c r="AC113" s="73"/>
      <c r="AD113" s="73"/>
      <c r="AE113" s="73"/>
      <c r="AF113" s="47"/>
      <c r="AG113" s="73"/>
      <c r="AH113" s="73"/>
      <c r="AI113" s="47"/>
      <c r="AJ113" s="73"/>
      <c r="AN113" s="6"/>
    </row>
    <row r="114" spans="8:40" x14ac:dyDescent="0.25">
      <c r="H114" s="75"/>
      <c r="Q114" s="73"/>
      <c r="R114" s="73"/>
      <c r="S114" s="73"/>
      <c r="T114" s="73"/>
      <c r="U114" s="73"/>
      <c r="V114" s="73"/>
      <c r="W114" s="73"/>
      <c r="X114" s="73"/>
      <c r="Y114" s="73"/>
      <c r="Z114" s="73"/>
      <c r="AA114" s="73"/>
      <c r="AB114" s="73"/>
      <c r="AC114" s="73"/>
      <c r="AD114" s="73"/>
      <c r="AE114" s="73"/>
      <c r="AF114" s="47"/>
      <c r="AG114" s="73"/>
      <c r="AH114" s="73"/>
      <c r="AI114" s="47"/>
      <c r="AJ114" s="73"/>
      <c r="AN114" s="6"/>
    </row>
    <row r="115" spans="8:40" x14ac:dyDescent="0.25">
      <c r="H115" s="75"/>
      <c r="Q115" s="73"/>
      <c r="R115" s="73"/>
      <c r="S115" s="73"/>
      <c r="T115" s="73"/>
      <c r="U115" s="73"/>
      <c r="V115" s="73"/>
      <c r="W115" s="73"/>
      <c r="X115" s="73"/>
      <c r="Y115" s="73"/>
      <c r="Z115" s="73"/>
      <c r="AA115" s="73"/>
      <c r="AB115" s="73"/>
      <c r="AC115" s="73"/>
      <c r="AD115" s="73"/>
      <c r="AE115" s="73"/>
      <c r="AF115" s="47"/>
      <c r="AG115" s="73"/>
      <c r="AH115" s="73"/>
      <c r="AI115" s="47"/>
      <c r="AJ115" s="73"/>
      <c r="AN115" s="6"/>
    </row>
    <row r="116" spans="8:40" x14ac:dyDescent="0.25">
      <c r="H116" s="75"/>
      <c r="Q116" s="73"/>
      <c r="R116" s="73"/>
      <c r="S116" s="73"/>
      <c r="T116" s="73"/>
      <c r="U116" s="73"/>
      <c r="V116" s="73"/>
      <c r="W116" s="73"/>
      <c r="X116" s="73"/>
      <c r="Y116" s="73"/>
      <c r="Z116" s="73"/>
      <c r="AA116" s="73"/>
      <c r="AB116" s="73"/>
      <c r="AC116" s="73"/>
      <c r="AD116" s="73"/>
      <c r="AE116" s="73"/>
      <c r="AF116" s="47"/>
      <c r="AG116" s="73"/>
      <c r="AH116" s="73"/>
      <c r="AI116" s="47"/>
      <c r="AJ116" s="73"/>
      <c r="AN116" s="6"/>
    </row>
    <row r="117" spans="8:40" x14ac:dyDescent="0.25">
      <c r="H117" s="75"/>
      <c r="Q117" s="73"/>
      <c r="R117" s="73"/>
      <c r="S117" s="73"/>
      <c r="T117" s="73"/>
      <c r="U117" s="73"/>
      <c r="V117" s="73"/>
      <c r="W117" s="73"/>
      <c r="X117" s="73"/>
      <c r="Y117" s="73"/>
      <c r="Z117" s="73"/>
      <c r="AA117" s="73"/>
      <c r="AB117" s="73"/>
      <c r="AC117" s="73"/>
      <c r="AD117" s="73"/>
      <c r="AE117" s="73"/>
      <c r="AF117" s="47"/>
      <c r="AG117" s="73"/>
      <c r="AH117" s="73"/>
      <c r="AI117" s="47"/>
      <c r="AJ117" s="73"/>
      <c r="AN117" s="6"/>
    </row>
    <row r="118" spans="8:40" x14ac:dyDescent="0.25">
      <c r="H118" s="75"/>
      <c r="Q118" s="73"/>
      <c r="R118" s="73"/>
      <c r="S118" s="73"/>
      <c r="T118" s="73"/>
      <c r="U118" s="73"/>
      <c r="V118" s="73"/>
      <c r="W118" s="73"/>
      <c r="X118" s="73"/>
      <c r="Y118" s="73"/>
      <c r="Z118" s="73"/>
      <c r="AA118" s="73"/>
      <c r="AB118" s="73"/>
      <c r="AC118" s="73"/>
      <c r="AD118" s="73"/>
      <c r="AE118" s="73"/>
      <c r="AF118" s="47"/>
      <c r="AG118" s="73"/>
      <c r="AH118" s="73"/>
      <c r="AI118" s="47"/>
      <c r="AJ118" s="73"/>
    </row>
    <row r="119" spans="8:40" x14ac:dyDescent="0.25">
      <c r="H119" s="75"/>
      <c r="Q119" s="73"/>
      <c r="R119" s="73"/>
      <c r="S119" s="73"/>
      <c r="T119" s="73"/>
      <c r="U119" s="73"/>
      <c r="V119" s="73"/>
      <c r="W119" s="73"/>
      <c r="X119" s="73"/>
      <c r="Y119" s="73"/>
      <c r="Z119" s="73"/>
      <c r="AA119" s="73"/>
      <c r="AB119" s="73"/>
      <c r="AC119" s="73"/>
      <c r="AD119" s="73"/>
      <c r="AE119" s="73"/>
      <c r="AF119" s="47"/>
      <c r="AG119" s="73"/>
      <c r="AH119" s="73"/>
      <c r="AI119" s="47"/>
      <c r="AJ119" s="73"/>
    </row>
    <row r="120" spans="8:40" x14ac:dyDescent="0.25">
      <c r="H120" s="75"/>
      <c r="Q120" s="73"/>
      <c r="R120" s="73"/>
      <c r="S120" s="73"/>
      <c r="T120" s="73"/>
      <c r="U120" s="73"/>
      <c r="V120" s="73"/>
      <c r="W120" s="73"/>
      <c r="X120" s="73"/>
      <c r="Y120" s="73"/>
      <c r="Z120" s="73"/>
      <c r="AA120" s="73"/>
      <c r="AB120" s="73"/>
      <c r="AC120" s="73"/>
      <c r="AD120" s="73"/>
      <c r="AE120" s="73"/>
      <c r="AF120" s="47"/>
      <c r="AG120" s="73"/>
      <c r="AH120" s="73"/>
      <c r="AI120" s="47"/>
      <c r="AJ120" s="73"/>
    </row>
    <row r="121" spans="8:40" x14ac:dyDescent="0.25">
      <c r="H121" s="75"/>
      <c r="Q121" s="73"/>
      <c r="R121" s="73"/>
      <c r="S121" s="73"/>
      <c r="T121" s="73"/>
      <c r="U121" s="73"/>
      <c r="V121" s="73"/>
      <c r="W121" s="73"/>
      <c r="X121" s="73"/>
      <c r="Y121" s="73"/>
      <c r="Z121" s="73"/>
      <c r="AA121" s="73"/>
      <c r="AB121" s="73"/>
      <c r="AC121" s="73"/>
      <c r="AD121" s="73"/>
      <c r="AE121" s="73"/>
      <c r="AF121" s="47"/>
      <c r="AG121" s="73"/>
      <c r="AH121" s="73"/>
      <c r="AI121" s="47"/>
      <c r="AJ121" s="73"/>
    </row>
    <row r="122" spans="8:40" x14ac:dyDescent="0.25">
      <c r="H122" s="75"/>
      <c r="Q122" s="73"/>
      <c r="R122" s="73"/>
      <c r="S122" s="73"/>
      <c r="T122" s="73"/>
      <c r="U122" s="73"/>
      <c r="V122" s="73"/>
      <c r="W122" s="73"/>
      <c r="X122" s="73"/>
      <c r="Y122" s="73"/>
      <c r="Z122" s="73"/>
      <c r="AA122" s="73"/>
      <c r="AB122" s="73"/>
      <c r="AC122" s="73"/>
      <c r="AD122" s="73"/>
      <c r="AE122" s="73"/>
      <c r="AF122" s="47"/>
      <c r="AG122" s="73"/>
      <c r="AH122" s="73"/>
      <c r="AI122" s="47"/>
      <c r="AJ122" s="73"/>
    </row>
    <row r="123" spans="8:40" x14ac:dyDescent="0.25">
      <c r="H123" s="75"/>
      <c r="Q123" s="73"/>
      <c r="R123" s="73"/>
      <c r="S123" s="73"/>
      <c r="T123" s="73"/>
      <c r="U123" s="73"/>
      <c r="V123" s="73"/>
      <c r="W123" s="73"/>
      <c r="X123" s="73"/>
      <c r="Y123" s="73"/>
      <c r="Z123" s="73"/>
      <c r="AA123" s="73"/>
      <c r="AB123" s="73"/>
      <c r="AC123" s="73"/>
      <c r="AD123" s="73"/>
      <c r="AE123" s="73"/>
      <c r="AF123" s="47"/>
      <c r="AG123" s="73"/>
      <c r="AH123" s="73"/>
      <c r="AI123" s="47"/>
      <c r="AJ123" s="73"/>
    </row>
    <row r="124" spans="8:40" x14ac:dyDescent="0.25">
      <c r="H124" s="75"/>
      <c r="Q124" s="73"/>
      <c r="R124" s="73"/>
      <c r="S124" s="73"/>
      <c r="T124" s="73"/>
      <c r="U124" s="73"/>
      <c r="V124" s="73"/>
      <c r="W124" s="73"/>
      <c r="X124" s="73"/>
      <c r="Y124" s="73"/>
      <c r="Z124" s="73"/>
      <c r="AA124" s="73"/>
      <c r="AB124" s="73"/>
      <c r="AC124" s="73"/>
      <c r="AD124" s="73"/>
      <c r="AE124" s="73"/>
      <c r="AF124" s="47"/>
      <c r="AG124" s="73"/>
      <c r="AH124" s="73"/>
      <c r="AI124" s="47"/>
      <c r="AJ124" s="73"/>
    </row>
    <row r="125" spans="8:40" x14ac:dyDescent="0.25">
      <c r="H125" s="75"/>
      <c r="Q125" s="73"/>
      <c r="R125" s="73"/>
      <c r="S125" s="73"/>
      <c r="T125" s="73"/>
      <c r="U125" s="73"/>
      <c r="V125" s="73"/>
      <c r="W125" s="73"/>
      <c r="X125" s="73"/>
      <c r="Y125" s="73"/>
      <c r="Z125" s="73"/>
      <c r="AA125" s="73"/>
      <c r="AB125" s="73"/>
      <c r="AC125" s="73"/>
      <c r="AD125" s="73"/>
      <c r="AE125" s="73"/>
      <c r="AF125" s="47"/>
      <c r="AG125" s="73"/>
      <c r="AH125" s="73"/>
      <c r="AI125" s="47"/>
      <c r="AJ125" s="73"/>
    </row>
    <row r="126" spans="8:40" x14ac:dyDescent="0.25">
      <c r="H126" s="75"/>
      <c r="Q126" s="73"/>
      <c r="R126" s="73"/>
      <c r="S126" s="73"/>
      <c r="T126" s="73"/>
      <c r="U126" s="73"/>
      <c r="V126" s="73"/>
      <c r="W126" s="73"/>
      <c r="X126" s="73"/>
      <c r="Y126" s="73"/>
      <c r="Z126" s="73"/>
      <c r="AA126" s="73"/>
      <c r="AB126" s="73"/>
      <c r="AC126" s="73"/>
      <c r="AD126" s="73"/>
      <c r="AE126" s="73"/>
      <c r="AF126" s="47"/>
      <c r="AG126" s="73"/>
      <c r="AH126" s="73"/>
      <c r="AI126" s="47"/>
      <c r="AJ126" s="73"/>
    </row>
    <row r="127" spans="8:40" x14ac:dyDescent="0.25">
      <c r="H127" s="75"/>
      <c r="Q127" s="73"/>
      <c r="R127" s="73"/>
      <c r="S127" s="73"/>
      <c r="T127" s="73"/>
      <c r="U127" s="73"/>
      <c r="V127" s="73"/>
      <c r="W127" s="73"/>
      <c r="X127" s="73"/>
      <c r="Y127" s="73"/>
      <c r="Z127" s="73"/>
      <c r="AA127" s="73"/>
      <c r="AB127" s="73"/>
      <c r="AC127" s="73"/>
      <c r="AD127" s="73"/>
      <c r="AE127" s="73"/>
      <c r="AF127" s="47"/>
      <c r="AG127" s="73"/>
      <c r="AH127" s="73"/>
      <c r="AI127" s="47"/>
      <c r="AJ127" s="73"/>
    </row>
    <row r="128" spans="8:40" x14ac:dyDescent="0.25">
      <c r="H128" s="75"/>
      <c r="Q128" s="73"/>
      <c r="R128" s="73"/>
      <c r="S128" s="73"/>
      <c r="T128" s="73"/>
      <c r="U128" s="73"/>
      <c r="V128" s="73"/>
      <c r="W128" s="73"/>
      <c r="X128" s="73"/>
      <c r="Y128" s="73"/>
      <c r="Z128" s="73"/>
      <c r="AA128" s="73"/>
      <c r="AB128" s="73"/>
      <c r="AC128" s="73"/>
      <c r="AD128" s="73"/>
      <c r="AE128" s="73"/>
      <c r="AF128" s="47"/>
      <c r="AG128" s="73"/>
      <c r="AH128" s="73"/>
      <c r="AI128" s="47"/>
      <c r="AJ128" s="73"/>
    </row>
    <row r="129" spans="8:36" x14ac:dyDescent="0.25">
      <c r="H129" s="75"/>
      <c r="Q129" s="73"/>
      <c r="R129" s="73"/>
      <c r="S129" s="73"/>
      <c r="T129" s="73"/>
      <c r="U129" s="73"/>
      <c r="V129" s="73"/>
      <c r="W129" s="73"/>
      <c r="X129" s="73"/>
      <c r="Y129" s="73"/>
      <c r="Z129" s="73"/>
      <c r="AA129" s="73"/>
      <c r="AB129" s="73"/>
      <c r="AC129" s="73"/>
      <c r="AD129" s="73"/>
      <c r="AE129" s="73"/>
      <c r="AF129" s="47"/>
      <c r="AG129" s="73"/>
      <c r="AH129" s="73"/>
      <c r="AI129" s="47"/>
      <c r="AJ129" s="73"/>
    </row>
    <row r="130" spans="8:36" x14ac:dyDescent="0.25">
      <c r="H130" s="75"/>
      <c r="Q130" s="73"/>
      <c r="R130" s="73"/>
      <c r="S130" s="73"/>
      <c r="T130" s="73"/>
      <c r="U130" s="73"/>
      <c r="V130" s="73"/>
      <c r="W130" s="73"/>
      <c r="X130" s="73"/>
      <c r="Y130" s="73"/>
      <c r="Z130" s="73"/>
      <c r="AA130" s="73"/>
      <c r="AB130" s="73"/>
      <c r="AC130" s="73"/>
      <c r="AD130" s="73"/>
      <c r="AE130" s="73"/>
      <c r="AF130" s="47"/>
      <c r="AG130" s="73"/>
      <c r="AH130" s="73"/>
      <c r="AI130" s="47"/>
      <c r="AJ130" s="73"/>
    </row>
    <row r="131" spans="8:36" x14ac:dyDescent="0.25">
      <c r="H131" s="75"/>
      <c r="Q131" s="73"/>
      <c r="R131" s="73"/>
      <c r="S131" s="73"/>
      <c r="T131" s="73"/>
      <c r="U131" s="73"/>
      <c r="V131" s="73"/>
      <c r="W131" s="73"/>
      <c r="X131" s="73"/>
      <c r="Y131" s="73"/>
      <c r="Z131" s="73"/>
      <c r="AA131" s="73"/>
      <c r="AB131" s="73"/>
      <c r="AC131" s="73"/>
      <c r="AD131" s="73"/>
      <c r="AE131" s="73"/>
      <c r="AF131" s="47"/>
      <c r="AG131" s="73"/>
      <c r="AH131" s="73"/>
      <c r="AI131" s="47"/>
      <c r="AJ131" s="73"/>
    </row>
    <row r="132" spans="8:36" x14ac:dyDescent="0.25">
      <c r="H132" s="75"/>
      <c r="Q132" s="73"/>
      <c r="R132" s="73"/>
      <c r="S132" s="73"/>
      <c r="T132" s="73"/>
      <c r="U132" s="73"/>
      <c r="V132" s="73"/>
      <c r="W132" s="73"/>
      <c r="X132" s="73"/>
      <c r="Y132" s="73"/>
      <c r="Z132" s="73"/>
      <c r="AA132" s="73"/>
      <c r="AB132" s="73"/>
      <c r="AC132" s="73"/>
      <c r="AD132" s="73"/>
      <c r="AE132" s="73"/>
      <c r="AF132" s="47"/>
      <c r="AG132" s="73"/>
      <c r="AH132" s="73"/>
      <c r="AI132" s="47"/>
      <c r="AJ132" s="73"/>
    </row>
    <row r="133" spans="8:36" x14ac:dyDescent="0.25">
      <c r="H133" s="75"/>
      <c r="Q133" s="73"/>
      <c r="R133" s="73"/>
      <c r="S133" s="73"/>
      <c r="T133" s="73"/>
      <c r="U133" s="73"/>
      <c r="V133" s="73"/>
      <c r="W133" s="73"/>
      <c r="X133" s="73"/>
      <c r="Y133" s="73"/>
      <c r="Z133" s="73"/>
      <c r="AA133" s="73"/>
      <c r="AB133" s="73"/>
      <c r="AC133" s="73"/>
      <c r="AD133" s="73"/>
      <c r="AE133" s="73"/>
      <c r="AF133" s="47"/>
      <c r="AG133" s="73"/>
      <c r="AH133" s="73"/>
      <c r="AI133" s="47"/>
      <c r="AJ133" s="73"/>
    </row>
    <row r="134" spans="8:36" x14ac:dyDescent="0.25">
      <c r="H134" s="75"/>
      <c r="Q134" s="73"/>
      <c r="R134" s="73"/>
      <c r="S134" s="73"/>
      <c r="T134" s="73"/>
      <c r="U134" s="73"/>
      <c r="V134" s="73"/>
      <c r="W134" s="73"/>
      <c r="X134" s="73"/>
      <c r="Y134" s="73"/>
      <c r="Z134" s="73"/>
      <c r="AA134" s="73"/>
      <c r="AB134" s="73"/>
      <c r="AC134" s="73"/>
      <c r="AD134" s="73"/>
      <c r="AE134" s="73"/>
      <c r="AF134" s="47"/>
      <c r="AG134" s="73"/>
      <c r="AH134" s="73"/>
      <c r="AI134" s="47"/>
      <c r="AJ134" s="73"/>
    </row>
    <row r="135" spans="8:36" x14ac:dyDescent="0.25">
      <c r="H135" s="75"/>
      <c r="Q135" s="73"/>
      <c r="R135" s="73"/>
      <c r="S135" s="73"/>
      <c r="T135" s="73"/>
      <c r="U135" s="73"/>
      <c r="V135" s="73"/>
      <c r="W135" s="73"/>
      <c r="X135" s="73"/>
      <c r="Y135" s="73"/>
      <c r="Z135" s="73"/>
      <c r="AA135" s="73"/>
      <c r="AB135" s="73"/>
      <c r="AC135" s="73"/>
      <c r="AD135" s="73"/>
      <c r="AE135" s="73"/>
      <c r="AF135" s="47"/>
      <c r="AG135" s="73"/>
      <c r="AH135" s="73"/>
      <c r="AI135" s="47"/>
      <c r="AJ135" s="73"/>
    </row>
    <row r="136" spans="8:36" x14ac:dyDescent="0.25">
      <c r="H136" s="75"/>
      <c r="Q136" s="73"/>
      <c r="R136" s="73"/>
      <c r="S136" s="73"/>
      <c r="T136" s="73"/>
      <c r="U136" s="73"/>
      <c r="V136" s="73"/>
      <c r="W136" s="73"/>
      <c r="X136" s="73"/>
      <c r="Y136" s="73"/>
      <c r="Z136" s="73"/>
      <c r="AA136" s="73"/>
      <c r="AB136" s="73"/>
      <c r="AC136" s="73"/>
      <c r="AD136" s="73"/>
      <c r="AE136" s="73"/>
      <c r="AF136" s="47"/>
      <c r="AG136" s="73"/>
      <c r="AH136" s="73"/>
      <c r="AI136" s="47"/>
      <c r="AJ136" s="73"/>
    </row>
    <row r="137" spans="8:36" x14ac:dyDescent="0.25">
      <c r="H137" s="75"/>
      <c r="Q137" s="73"/>
      <c r="R137" s="73"/>
      <c r="S137" s="73"/>
      <c r="T137" s="73"/>
      <c r="U137" s="73"/>
      <c r="V137" s="73"/>
      <c r="W137" s="73"/>
      <c r="X137" s="73"/>
      <c r="Y137" s="73"/>
      <c r="Z137" s="73"/>
      <c r="AA137" s="73"/>
      <c r="AB137" s="73"/>
      <c r="AC137" s="73"/>
      <c r="AD137" s="73"/>
      <c r="AE137" s="73"/>
      <c r="AF137" s="47"/>
      <c r="AG137" s="73"/>
      <c r="AH137" s="73"/>
      <c r="AI137" s="47"/>
      <c r="AJ137" s="73"/>
    </row>
    <row r="138" spans="8:36" x14ac:dyDescent="0.25">
      <c r="H138" s="75"/>
      <c r="Q138" s="73"/>
      <c r="R138" s="73"/>
      <c r="S138" s="73"/>
      <c r="T138" s="73"/>
      <c r="U138" s="73"/>
      <c r="V138" s="73"/>
      <c r="W138" s="73"/>
      <c r="X138" s="73"/>
      <c r="Y138" s="73"/>
      <c r="Z138" s="73"/>
      <c r="AA138" s="73"/>
      <c r="AB138" s="73"/>
      <c r="AC138" s="73"/>
      <c r="AD138" s="73"/>
      <c r="AE138" s="73"/>
      <c r="AF138" s="47"/>
      <c r="AG138" s="73"/>
      <c r="AH138" s="73"/>
      <c r="AI138" s="47"/>
      <c r="AJ138" s="73"/>
    </row>
    <row r="139" spans="8:36" x14ac:dyDescent="0.25">
      <c r="H139" s="75"/>
      <c r="Q139" s="73"/>
      <c r="R139" s="73"/>
      <c r="S139" s="73"/>
      <c r="T139" s="73"/>
      <c r="U139" s="73"/>
      <c r="V139" s="73"/>
      <c r="W139" s="73"/>
      <c r="X139" s="73"/>
      <c r="Y139" s="73"/>
      <c r="Z139" s="73"/>
      <c r="AA139" s="73"/>
      <c r="AB139" s="73"/>
      <c r="AC139" s="73"/>
      <c r="AD139" s="73"/>
      <c r="AE139" s="73"/>
      <c r="AF139" s="47"/>
      <c r="AG139" s="73"/>
      <c r="AH139" s="73"/>
      <c r="AI139" s="47"/>
      <c r="AJ139" s="73"/>
    </row>
    <row r="140" spans="8:36" x14ac:dyDescent="0.25">
      <c r="H140" s="75"/>
      <c r="Q140" s="73"/>
      <c r="R140" s="73"/>
      <c r="S140" s="73"/>
      <c r="T140" s="73"/>
      <c r="U140" s="73"/>
      <c r="V140" s="73"/>
      <c r="W140" s="73"/>
      <c r="X140" s="73"/>
      <c r="Y140" s="73"/>
      <c r="Z140" s="73"/>
      <c r="AA140" s="73"/>
      <c r="AB140" s="73"/>
      <c r="AC140" s="73"/>
      <c r="AD140" s="73"/>
      <c r="AE140" s="73"/>
      <c r="AF140" s="47"/>
      <c r="AG140" s="73"/>
      <c r="AH140" s="73"/>
      <c r="AI140" s="47"/>
      <c r="AJ140" s="73"/>
    </row>
    <row r="141" spans="8:36" x14ac:dyDescent="0.25">
      <c r="H141" s="75"/>
      <c r="Q141" s="73"/>
      <c r="R141" s="73"/>
      <c r="S141" s="73"/>
      <c r="T141" s="73"/>
      <c r="U141" s="73"/>
      <c r="V141" s="73"/>
      <c r="W141" s="73"/>
      <c r="X141" s="73"/>
      <c r="Y141" s="73"/>
      <c r="Z141" s="73"/>
      <c r="AA141" s="73"/>
      <c r="AB141" s="73"/>
      <c r="AC141" s="73"/>
      <c r="AD141" s="73"/>
      <c r="AE141" s="73"/>
      <c r="AF141" s="47"/>
      <c r="AG141" s="73"/>
      <c r="AH141" s="73"/>
      <c r="AI141" s="47"/>
      <c r="AJ141" s="73"/>
    </row>
    <row r="142" spans="8:36" x14ac:dyDescent="0.25">
      <c r="H142" s="75"/>
      <c r="Q142" s="73"/>
      <c r="R142" s="73"/>
      <c r="S142" s="73"/>
      <c r="T142" s="73"/>
      <c r="U142" s="73"/>
      <c r="V142" s="73"/>
      <c r="W142" s="73"/>
      <c r="X142" s="73"/>
      <c r="Y142" s="73"/>
      <c r="Z142" s="73"/>
      <c r="AA142" s="73"/>
      <c r="AB142" s="73"/>
      <c r="AC142" s="73"/>
      <c r="AD142" s="73"/>
      <c r="AE142" s="73"/>
      <c r="AF142" s="47"/>
      <c r="AG142" s="73"/>
      <c r="AH142" s="73"/>
      <c r="AI142" s="47"/>
      <c r="AJ142" s="73"/>
    </row>
    <row r="143" spans="8:36" x14ac:dyDescent="0.25">
      <c r="H143" s="75"/>
      <c r="Q143" s="73"/>
      <c r="R143" s="73"/>
      <c r="S143" s="73"/>
      <c r="T143" s="73"/>
      <c r="U143" s="73"/>
      <c r="V143" s="73"/>
      <c r="W143" s="73"/>
      <c r="X143" s="73"/>
      <c r="Y143" s="73"/>
      <c r="Z143" s="73"/>
      <c r="AA143" s="73"/>
      <c r="AB143" s="73"/>
      <c r="AC143" s="73"/>
      <c r="AD143" s="73"/>
      <c r="AE143" s="73"/>
      <c r="AF143" s="47"/>
      <c r="AG143" s="73"/>
      <c r="AH143" s="73"/>
      <c r="AI143" s="47"/>
      <c r="AJ143" s="73"/>
    </row>
    <row r="144" spans="8:36" x14ac:dyDescent="0.25">
      <c r="H144" s="75"/>
      <c r="Q144" s="73"/>
      <c r="R144" s="73"/>
      <c r="S144" s="73"/>
      <c r="T144" s="73"/>
      <c r="U144" s="73"/>
      <c r="V144" s="73"/>
      <c r="W144" s="73"/>
      <c r="X144" s="73"/>
      <c r="Y144" s="73"/>
      <c r="Z144" s="73"/>
      <c r="AA144" s="73"/>
      <c r="AB144" s="73"/>
      <c r="AC144" s="73"/>
      <c r="AD144" s="73"/>
      <c r="AE144" s="73"/>
      <c r="AF144" s="47"/>
      <c r="AG144" s="73"/>
      <c r="AH144" s="73"/>
      <c r="AI144" s="47"/>
      <c r="AJ144" s="73"/>
    </row>
    <row r="145" spans="8:36" x14ac:dyDescent="0.25">
      <c r="H145" s="75"/>
      <c r="Q145" s="73"/>
      <c r="R145" s="73"/>
      <c r="S145" s="73"/>
      <c r="T145" s="73"/>
      <c r="U145" s="73"/>
      <c r="V145" s="73"/>
      <c r="W145" s="73"/>
      <c r="X145" s="73"/>
      <c r="Y145" s="73"/>
      <c r="Z145" s="73"/>
      <c r="AA145" s="73"/>
      <c r="AB145" s="73"/>
      <c r="AC145" s="73"/>
      <c r="AD145" s="73"/>
      <c r="AE145" s="73"/>
      <c r="AF145" s="47"/>
      <c r="AG145" s="73"/>
      <c r="AH145" s="73"/>
      <c r="AI145" s="47"/>
      <c r="AJ145" s="73"/>
    </row>
    <row r="146" spans="8:36" x14ac:dyDescent="0.25">
      <c r="H146" s="75"/>
      <c r="Q146" s="73"/>
      <c r="R146" s="73"/>
      <c r="S146" s="73"/>
      <c r="T146" s="73"/>
      <c r="U146" s="73"/>
      <c r="V146" s="73"/>
      <c r="W146" s="73"/>
      <c r="X146" s="73"/>
      <c r="Y146" s="73"/>
      <c r="Z146" s="73"/>
      <c r="AA146" s="73"/>
      <c r="AB146" s="73"/>
      <c r="AC146" s="73"/>
      <c r="AD146" s="73"/>
      <c r="AE146" s="73"/>
      <c r="AF146" s="47"/>
      <c r="AG146" s="73"/>
      <c r="AH146" s="73"/>
      <c r="AI146" s="47"/>
      <c r="AJ146" s="73"/>
    </row>
    <row r="147" spans="8:36" x14ac:dyDescent="0.25">
      <c r="H147" s="75"/>
      <c r="Q147" s="73"/>
      <c r="R147" s="73"/>
      <c r="S147" s="73"/>
      <c r="T147" s="73"/>
      <c r="U147" s="73"/>
      <c r="V147" s="73"/>
      <c r="W147" s="73"/>
      <c r="X147" s="73"/>
      <c r="Y147" s="73"/>
      <c r="Z147" s="73"/>
      <c r="AA147" s="73"/>
      <c r="AB147" s="73"/>
      <c r="AC147" s="73"/>
      <c r="AD147" s="73"/>
      <c r="AE147" s="73"/>
      <c r="AF147" s="47"/>
      <c r="AG147" s="73"/>
      <c r="AH147" s="73"/>
      <c r="AI147" s="47"/>
      <c r="AJ147" s="73"/>
    </row>
    <row r="148" spans="8:36" x14ac:dyDescent="0.25">
      <c r="H148" s="75"/>
      <c r="Q148" s="73"/>
      <c r="R148" s="73"/>
      <c r="S148" s="73"/>
      <c r="T148" s="73"/>
      <c r="U148" s="73"/>
      <c r="V148" s="73"/>
      <c r="W148" s="73"/>
      <c r="X148" s="73"/>
      <c r="Y148" s="73"/>
      <c r="Z148" s="73"/>
      <c r="AA148" s="73"/>
      <c r="AB148" s="73"/>
      <c r="AC148" s="73"/>
      <c r="AD148" s="73"/>
      <c r="AE148" s="73"/>
      <c r="AF148" s="47"/>
      <c r="AG148" s="73"/>
      <c r="AH148" s="73"/>
      <c r="AI148" s="47"/>
      <c r="AJ148" s="73"/>
    </row>
    <row r="149" spans="8:36" x14ac:dyDescent="0.25">
      <c r="H149" s="75"/>
      <c r="Q149" s="73"/>
      <c r="R149" s="73"/>
      <c r="S149" s="73"/>
      <c r="T149" s="73"/>
      <c r="U149" s="73"/>
      <c r="V149" s="73"/>
      <c r="W149" s="73"/>
      <c r="X149" s="73"/>
      <c r="Y149" s="73"/>
      <c r="Z149" s="73"/>
      <c r="AA149" s="73"/>
      <c r="AB149" s="73"/>
      <c r="AC149" s="73"/>
      <c r="AD149" s="73"/>
      <c r="AE149" s="73"/>
      <c r="AF149" s="47"/>
      <c r="AG149" s="73"/>
      <c r="AH149" s="73"/>
      <c r="AI149" s="47"/>
      <c r="AJ149" s="73"/>
    </row>
    <row r="150" spans="8:36" x14ac:dyDescent="0.25">
      <c r="H150" s="75"/>
      <c r="Q150" s="73"/>
      <c r="R150" s="73"/>
      <c r="S150" s="73"/>
      <c r="T150" s="73"/>
      <c r="U150" s="73"/>
      <c r="V150" s="73"/>
      <c r="W150" s="73"/>
      <c r="X150" s="73"/>
      <c r="Y150" s="73"/>
      <c r="Z150" s="73"/>
      <c r="AA150" s="73"/>
      <c r="AB150" s="73"/>
      <c r="AC150" s="73"/>
      <c r="AD150" s="73"/>
      <c r="AE150" s="73"/>
      <c r="AF150" s="47"/>
      <c r="AG150" s="73"/>
      <c r="AH150" s="73"/>
      <c r="AI150" s="47"/>
      <c r="AJ150" s="73"/>
    </row>
    <row r="151" spans="8:36" x14ac:dyDescent="0.25">
      <c r="H151" s="75"/>
      <c r="Q151" s="73"/>
      <c r="R151" s="73"/>
      <c r="S151" s="73"/>
      <c r="T151" s="73"/>
      <c r="U151" s="73"/>
      <c r="V151" s="73"/>
      <c r="W151" s="73"/>
      <c r="X151" s="73"/>
      <c r="Y151" s="73"/>
      <c r="Z151" s="73"/>
      <c r="AA151" s="73"/>
      <c r="AB151" s="73"/>
      <c r="AC151" s="73"/>
      <c r="AD151" s="73"/>
      <c r="AE151" s="73"/>
      <c r="AF151" s="47"/>
      <c r="AG151" s="73"/>
      <c r="AH151" s="73"/>
      <c r="AI151" s="47"/>
      <c r="AJ151" s="73"/>
    </row>
    <row r="152" spans="8:36" x14ac:dyDescent="0.25">
      <c r="H152" s="75"/>
      <c r="Q152" s="73"/>
      <c r="R152" s="73"/>
      <c r="S152" s="73"/>
      <c r="T152" s="73"/>
      <c r="U152" s="73"/>
      <c r="V152" s="73"/>
      <c r="W152" s="73"/>
      <c r="X152" s="73"/>
      <c r="Y152" s="73"/>
      <c r="Z152" s="73"/>
      <c r="AA152" s="73"/>
      <c r="AB152" s="73"/>
      <c r="AC152" s="73"/>
      <c r="AD152" s="73"/>
      <c r="AE152" s="73"/>
      <c r="AF152" s="47"/>
      <c r="AG152" s="73"/>
      <c r="AH152" s="73"/>
      <c r="AI152" s="47"/>
      <c r="AJ152" s="73"/>
    </row>
    <row r="153" spans="8:36" x14ac:dyDescent="0.25">
      <c r="H153" s="75"/>
      <c r="Q153" s="73"/>
      <c r="R153" s="73"/>
      <c r="S153" s="73"/>
      <c r="T153" s="73"/>
      <c r="U153" s="73"/>
      <c r="V153" s="73"/>
      <c r="W153" s="73"/>
      <c r="X153" s="73"/>
      <c r="Y153" s="73"/>
      <c r="Z153" s="73"/>
      <c r="AA153" s="73"/>
      <c r="AB153" s="73"/>
      <c r="AC153" s="73"/>
      <c r="AD153" s="73"/>
      <c r="AE153" s="73"/>
      <c r="AF153" s="47"/>
      <c r="AG153" s="73"/>
      <c r="AH153" s="73"/>
      <c r="AI153" s="47"/>
      <c r="AJ153" s="73"/>
    </row>
    <row r="154" spans="8:36" x14ac:dyDescent="0.25">
      <c r="H154" s="75"/>
      <c r="Q154" s="73"/>
      <c r="R154" s="73"/>
      <c r="S154" s="73"/>
      <c r="T154" s="73"/>
      <c r="U154" s="73"/>
      <c r="V154" s="73"/>
      <c r="W154" s="73"/>
      <c r="X154" s="73"/>
      <c r="Y154" s="73"/>
      <c r="Z154" s="73"/>
      <c r="AA154" s="73"/>
      <c r="AB154" s="73"/>
      <c r="AC154" s="73"/>
      <c r="AD154" s="73"/>
      <c r="AE154" s="73"/>
      <c r="AF154" s="47"/>
      <c r="AG154" s="73"/>
      <c r="AH154" s="73"/>
      <c r="AI154" s="47"/>
      <c r="AJ154" s="73"/>
    </row>
    <row r="155" spans="8:36" x14ac:dyDescent="0.25">
      <c r="H155" s="75"/>
      <c r="Q155" s="73"/>
      <c r="R155" s="73"/>
      <c r="S155" s="73"/>
      <c r="T155" s="73"/>
      <c r="U155" s="73"/>
      <c r="V155" s="73"/>
      <c r="W155" s="73"/>
      <c r="X155" s="73"/>
      <c r="Y155" s="73"/>
      <c r="Z155" s="73"/>
      <c r="AA155" s="73"/>
      <c r="AB155" s="73"/>
      <c r="AC155" s="73"/>
      <c r="AD155" s="73"/>
      <c r="AE155" s="73"/>
      <c r="AF155" s="47"/>
      <c r="AG155" s="73"/>
      <c r="AH155" s="73"/>
      <c r="AI155" s="47"/>
      <c r="AJ155" s="73"/>
    </row>
    <row r="156" spans="8:36" x14ac:dyDescent="0.25">
      <c r="H156" s="75"/>
      <c r="Q156" s="73"/>
      <c r="R156" s="73"/>
      <c r="S156" s="73"/>
      <c r="T156" s="73"/>
      <c r="U156" s="73"/>
      <c r="V156" s="73"/>
      <c r="W156" s="73"/>
      <c r="X156" s="73"/>
      <c r="Y156" s="73"/>
      <c r="Z156" s="73"/>
      <c r="AA156" s="73"/>
      <c r="AB156" s="73"/>
      <c r="AC156" s="73"/>
      <c r="AD156" s="73"/>
      <c r="AE156" s="73"/>
      <c r="AF156" s="47"/>
      <c r="AG156" s="73"/>
      <c r="AH156" s="73"/>
      <c r="AI156" s="47"/>
      <c r="AJ156" s="73"/>
    </row>
    <row r="157" spans="8:36" x14ac:dyDescent="0.25">
      <c r="H157" s="75"/>
      <c r="Q157" s="73"/>
      <c r="R157" s="73"/>
      <c r="S157" s="73"/>
      <c r="T157" s="73"/>
      <c r="U157" s="73"/>
      <c r="V157" s="73"/>
      <c r="W157" s="73"/>
      <c r="X157" s="73"/>
      <c r="Y157" s="73"/>
      <c r="Z157" s="73"/>
      <c r="AA157" s="73"/>
      <c r="AB157" s="73"/>
      <c r="AC157" s="73"/>
      <c r="AD157" s="73"/>
      <c r="AE157" s="73"/>
      <c r="AF157" s="47"/>
      <c r="AG157" s="73"/>
      <c r="AH157" s="73"/>
      <c r="AI157" s="47"/>
      <c r="AJ157" s="73"/>
    </row>
    <row r="158" spans="8:36" x14ac:dyDescent="0.25">
      <c r="H158" s="75"/>
      <c r="Q158" s="73"/>
      <c r="R158" s="73"/>
      <c r="S158" s="73"/>
      <c r="T158" s="73"/>
      <c r="U158" s="73"/>
      <c r="V158" s="73"/>
      <c r="W158" s="73"/>
      <c r="X158" s="73"/>
      <c r="Y158" s="73"/>
      <c r="Z158" s="73"/>
      <c r="AA158" s="73"/>
      <c r="AB158" s="73"/>
      <c r="AC158" s="73"/>
      <c r="AD158" s="73"/>
      <c r="AE158" s="73"/>
      <c r="AF158" s="47"/>
      <c r="AG158" s="73"/>
      <c r="AH158" s="73"/>
      <c r="AI158" s="47"/>
      <c r="AJ158" s="73"/>
    </row>
    <row r="159" spans="8:36" x14ac:dyDescent="0.25">
      <c r="H159" s="75"/>
      <c r="Q159" s="73"/>
      <c r="R159" s="73"/>
      <c r="S159" s="73"/>
      <c r="T159" s="73"/>
      <c r="U159" s="73"/>
      <c r="V159" s="73"/>
      <c r="W159" s="73"/>
      <c r="X159" s="73"/>
      <c r="Y159" s="73"/>
      <c r="Z159" s="73"/>
      <c r="AA159" s="73"/>
      <c r="AB159" s="73"/>
      <c r="AC159" s="73"/>
      <c r="AD159" s="73"/>
      <c r="AE159" s="73"/>
      <c r="AF159" s="47"/>
      <c r="AG159" s="73"/>
      <c r="AH159" s="73"/>
      <c r="AI159" s="47"/>
      <c r="AJ159" s="73"/>
    </row>
    <row r="160" spans="8:36" x14ac:dyDescent="0.25">
      <c r="H160" s="75"/>
      <c r="Q160" s="73"/>
      <c r="R160" s="73"/>
      <c r="S160" s="73"/>
      <c r="T160" s="73"/>
      <c r="U160" s="73"/>
      <c r="V160" s="73"/>
      <c r="W160" s="73"/>
      <c r="X160" s="73"/>
      <c r="Y160" s="73"/>
      <c r="Z160" s="73"/>
      <c r="AA160" s="73"/>
      <c r="AB160" s="73"/>
      <c r="AC160" s="73"/>
      <c r="AD160" s="73"/>
      <c r="AE160" s="73"/>
      <c r="AF160" s="47"/>
      <c r="AG160" s="73"/>
      <c r="AH160" s="73"/>
      <c r="AI160" s="47"/>
      <c r="AJ160" s="73"/>
    </row>
    <row r="161" spans="8:36" x14ac:dyDescent="0.25">
      <c r="H161" s="75"/>
      <c r="Q161" s="73"/>
      <c r="R161" s="73"/>
      <c r="S161" s="73"/>
      <c r="T161" s="73"/>
      <c r="U161" s="73"/>
      <c r="V161" s="73"/>
      <c r="W161" s="73"/>
      <c r="X161" s="73"/>
      <c r="Y161" s="73"/>
      <c r="Z161" s="73"/>
      <c r="AA161" s="73"/>
      <c r="AB161" s="73"/>
      <c r="AC161" s="73"/>
      <c r="AD161" s="73"/>
      <c r="AE161" s="73"/>
      <c r="AF161" s="47"/>
      <c r="AG161" s="73"/>
      <c r="AH161" s="73"/>
      <c r="AI161" s="47"/>
      <c r="AJ161" s="73"/>
    </row>
    <row r="162" spans="8:36" x14ac:dyDescent="0.25">
      <c r="H162" s="75"/>
      <c r="Q162" s="73"/>
      <c r="R162" s="73"/>
      <c r="S162" s="73"/>
      <c r="T162" s="73"/>
      <c r="U162" s="73"/>
      <c r="V162" s="73"/>
      <c r="W162" s="73"/>
      <c r="X162" s="73"/>
      <c r="Y162" s="73"/>
      <c r="Z162" s="73"/>
      <c r="AA162" s="73"/>
      <c r="AB162" s="73"/>
      <c r="AC162" s="73"/>
      <c r="AD162" s="73"/>
      <c r="AE162" s="73"/>
      <c r="AF162" s="47"/>
      <c r="AG162" s="73"/>
      <c r="AH162" s="73"/>
      <c r="AI162" s="47"/>
      <c r="AJ162" s="73"/>
    </row>
    <row r="163" spans="8:36" x14ac:dyDescent="0.25">
      <c r="H163" s="75"/>
      <c r="Q163" s="73"/>
      <c r="R163" s="73"/>
      <c r="S163" s="73"/>
      <c r="T163" s="73"/>
      <c r="U163" s="73"/>
      <c r="V163" s="73"/>
      <c r="W163" s="73"/>
      <c r="X163" s="73"/>
      <c r="Y163" s="73"/>
      <c r="Z163" s="73"/>
      <c r="AA163" s="73"/>
      <c r="AB163" s="73"/>
      <c r="AC163" s="73"/>
      <c r="AD163" s="73"/>
      <c r="AE163" s="73"/>
      <c r="AF163" s="47"/>
      <c r="AG163" s="73"/>
      <c r="AH163" s="73"/>
      <c r="AI163" s="47"/>
      <c r="AJ163" s="73"/>
    </row>
    <row r="164" spans="8:36" x14ac:dyDescent="0.25">
      <c r="H164" s="75"/>
      <c r="Q164" s="73"/>
      <c r="R164" s="73"/>
      <c r="S164" s="73"/>
      <c r="T164" s="73"/>
      <c r="U164" s="73"/>
      <c r="V164" s="73"/>
      <c r="W164" s="73"/>
      <c r="X164" s="73"/>
      <c r="Y164" s="73"/>
      <c r="Z164" s="73"/>
      <c r="AA164" s="73"/>
      <c r="AB164" s="73"/>
      <c r="AC164" s="73"/>
      <c r="AD164" s="73"/>
      <c r="AE164" s="73"/>
      <c r="AF164" s="47"/>
      <c r="AG164" s="73"/>
      <c r="AH164" s="73"/>
      <c r="AI164" s="47"/>
      <c r="AJ164" s="73"/>
    </row>
    <row r="165" spans="8:36" x14ac:dyDescent="0.25">
      <c r="H165" s="75"/>
      <c r="Q165" s="73"/>
      <c r="R165" s="73"/>
      <c r="S165" s="73"/>
      <c r="T165" s="73"/>
      <c r="U165" s="73"/>
      <c r="V165" s="73"/>
      <c r="W165" s="73"/>
      <c r="X165" s="73"/>
      <c r="Y165" s="73"/>
      <c r="Z165" s="73"/>
      <c r="AA165" s="73"/>
      <c r="AB165" s="73"/>
      <c r="AC165" s="73"/>
      <c r="AD165" s="73"/>
      <c r="AE165" s="73"/>
      <c r="AF165" s="47"/>
      <c r="AG165" s="73"/>
      <c r="AH165" s="73"/>
      <c r="AI165" s="47"/>
      <c r="AJ165" s="73"/>
    </row>
    <row r="166" spans="8:36" x14ac:dyDescent="0.25">
      <c r="H166" s="75"/>
      <c r="Q166" s="73"/>
      <c r="R166" s="73"/>
      <c r="S166" s="73"/>
      <c r="T166" s="73"/>
      <c r="U166" s="73"/>
      <c r="V166" s="73"/>
      <c r="W166" s="73"/>
      <c r="X166" s="73"/>
      <c r="Y166" s="73"/>
      <c r="Z166" s="73"/>
      <c r="AA166" s="73"/>
      <c r="AB166" s="73"/>
      <c r="AC166" s="73"/>
      <c r="AD166" s="73"/>
      <c r="AE166" s="73"/>
      <c r="AF166" s="47"/>
      <c r="AG166" s="73"/>
      <c r="AH166" s="73"/>
      <c r="AI166" s="47"/>
      <c r="AJ166" s="73"/>
    </row>
    <row r="167" spans="8:36" x14ac:dyDescent="0.25">
      <c r="H167" s="75"/>
      <c r="Q167" s="73"/>
      <c r="R167" s="73"/>
      <c r="S167" s="73"/>
      <c r="T167" s="73"/>
      <c r="U167" s="73"/>
      <c r="V167" s="73"/>
      <c r="W167" s="73"/>
      <c r="X167" s="73"/>
      <c r="Y167" s="73"/>
      <c r="Z167" s="73"/>
      <c r="AA167" s="73"/>
      <c r="AB167" s="73"/>
      <c r="AC167" s="73"/>
      <c r="AD167" s="73"/>
      <c r="AE167" s="73"/>
      <c r="AF167" s="47"/>
      <c r="AG167" s="73"/>
      <c r="AH167" s="73"/>
      <c r="AI167" s="47"/>
      <c r="AJ167" s="73"/>
    </row>
    <row r="168" spans="8:36" x14ac:dyDescent="0.25">
      <c r="H168" s="75"/>
      <c r="Q168" s="73"/>
      <c r="R168" s="73"/>
      <c r="S168" s="73"/>
      <c r="T168" s="73"/>
      <c r="U168" s="73"/>
      <c r="V168" s="73"/>
      <c r="W168" s="73"/>
      <c r="X168" s="73"/>
      <c r="Y168" s="73"/>
      <c r="Z168" s="73"/>
      <c r="AA168" s="73"/>
      <c r="AB168" s="73"/>
      <c r="AC168" s="73"/>
      <c r="AD168" s="73"/>
      <c r="AE168" s="73"/>
      <c r="AF168" s="47"/>
      <c r="AG168" s="73"/>
      <c r="AH168" s="73"/>
      <c r="AI168" s="47"/>
      <c r="AJ168" s="73"/>
    </row>
    <row r="169" spans="8:36" x14ac:dyDescent="0.25">
      <c r="H169" s="75"/>
      <c r="Q169" s="73"/>
      <c r="R169" s="73"/>
      <c r="S169" s="73"/>
      <c r="T169" s="73"/>
      <c r="U169" s="73"/>
      <c r="V169" s="73"/>
      <c r="W169" s="73"/>
      <c r="X169" s="73"/>
      <c r="Y169" s="73"/>
      <c r="Z169" s="73"/>
      <c r="AA169" s="73"/>
      <c r="AB169" s="73"/>
      <c r="AC169" s="73"/>
      <c r="AD169" s="73"/>
      <c r="AE169" s="73"/>
      <c r="AF169" s="47"/>
      <c r="AG169" s="73"/>
      <c r="AH169" s="73"/>
      <c r="AI169" s="47"/>
      <c r="AJ169" s="73"/>
    </row>
    <row r="170" spans="8:36" x14ac:dyDescent="0.25">
      <c r="H170" s="75"/>
      <c r="Q170" s="73"/>
      <c r="R170" s="73"/>
      <c r="S170" s="73"/>
      <c r="T170" s="73"/>
      <c r="U170" s="73"/>
      <c r="V170" s="73"/>
      <c r="W170" s="73"/>
      <c r="X170" s="73"/>
      <c r="Y170" s="73"/>
      <c r="Z170" s="73"/>
      <c r="AA170" s="73"/>
      <c r="AB170" s="73"/>
      <c r="AC170" s="73"/>
      <c r="AD170" s="73"/>
      <c r="AE170" s="73"/>
      <c r="AF170" s="47"/>
      <c r="AG170" s="73"/>
      <c r="AH170" s="73"/>
      <c r="AI170" s="47"/>
      <c r="AJ170" s="73"/>
    </row>
    <row r="171" spans="8:36" x14ac:dyDescent="0.25">
      <c r="H171" s="75"/>
      <c r="Q171" s="73"/>
      <c r="R171" s="73"/>
      <c r="S171" s="73"/>
      <c r="T171" s="73"/>
      <c r="U171" s="73"/>
      <c r="V171" s="73"/>
      <c r="W171" s="73"/>
      <c r="X171" s="73"/>
      <c r="Y171" s="73"/>
      <c r="Z171" s="73"/>
      <c r="AA171" s="73"/>
      <c r="AB171" s="73"/>
      <c r="AC171" s="73"/>
      <c r="AD171" s="73"/>
      <c r="AE171" s="73"/>
      <c r="AF171" s="47"/>
      <c r="AG171" s="73"/>
      <c r="AH171" s="73"/>
      <c r="AI171" s="47"/>
      <c r="AJ171" s="73"/>
    </row>
    <row r="172" spans="8:36" x14ac:dyDescent="0.25">
      <c r="H172" s="75"/>
      <c r="Q172" s="73"/>
      <c r="R172" s="73"/>
      <c r="S172" s="73"/>
      <c r="T172" s="73"/>
      <c r="U172" s="73"/>
      <c r="V172" s="73"/>
      <c r="W172" s="73"/>
      <c r="X172" s="73"/>
      <c r="Y172" s="73"/>
      <c r="Z172" s="73"/>
      <c r="AA172" s="73"/>
      <c r="AB172" s="73"/>
      <c r="AC172" s="73"/>
      <c r="AD172" s="73"/>
      <c r="AE172" s="73"/>
      <c r="AF172" s="47"/>
      <c r="AG172" s="73"/>
      <c r="AH172" s="73"/>
      <c r="AI172" s="47"/>
      <c r="AJ172" s="73"/>
    </row>
    <row r="173" spans="8:36" x14ac:dyDescent="0.25">
      <c r="H173" s="75"/>
      <c r="Q173" s="73"/>
      <c r="R173" s="73"/>
      <c r="S173" s="73"/>
      <c r="T173" s="73"/>
      <c r="U173" s="73"/>
      <c r="V173" s="73"/>
      <c r="W173" s="73"/>
      <c r="X173" s="73"/>
      <c r="Y173" s="73"/>
      <c r="Z173" s="73"/>
      <c r="AA173" s="73"/>
      <c r="AB173" s="73"/>
      <c r="AC173" s="73"/>
      <c r="AD173" s="73"/>
      <c r="AE173" s="73"/>
      <c r="AF173" s="47"/>
      <c r="AG173" s="73"/>
      <c r="AH173" s="73"/>
      <c r="AI173" s="47"/>
      <c r="AJ173" s="73"/>
    </row>
    <row r="174" spans="8:36" x14ac:dyDescent="0.25">
      <c r="H174" s="75"/>
      <c r="Q174" s="73"/>
      <c r="R174" s="73"/>
      <c r="S174" s="73"/>
      <c r="T174" s="73"/>
      <c r="U174" s="73"/>
      <c r="V174" s="73"/>
      <c r="W174" s="73"/>
      <c r="X174" s="73"/>
      <c r="Y174" s="73"/>
      <c r="Z174" s="73"/>
      <c r="AA174" s="73"/>
      <c r="AB174" s="73"/>
      <c r="AC174" s="73"/>
      <c r="AD174" s="73"/>
      <c r="AE174" s="73"/>
      <c r="AF174" s="47"/>
      <c r="AG174" s="73"/>
      <c r="AH174" s="73"/>
      <c r="AI174" s="47"/>
      <c r="AJ174" s="73"/>
    </row>
    <row r="175" spans="8:36" x14ac:dyDescent="0.25">
      <c r="H175" s="75"/>
      <c r="Q175" s="73"/>
      <c r="R175" s="73"/>
      <c r="S175" s="73"/>
      <c r="T175" s="73"/>
      <c r="U175" s="73"/>
      <c r="V175" s="73"/>
      <c r="W175" s="73"/>
      <c r="X175" s="73"/>
      <c r="Y175" s="73"/>
      <c r="Z175" s="73"/>
      <c r="AA175" s="73"/>
      <c r="AB175" s="73"/>
      <c r="AC175" s="73"/>
      <c r="AD175" s="73"/>
      <c r="AE175" s="73"/>
      <c r="AF175" s="47"/>
      <c r="AG175" s="73"/>
      <c r="AH175" s="73"/>
      <c r="AI175" s="47"/>
      <c r="AJ175" s="73"/>
    </row>
    <row r="176" spans="8:36" x14ac:dyDescent="0.25">
      <c r="H176" s="75"/>
      <c r="Q176" s="73"/>
      <c r="R176" s="73"/>
      <c r="S176" s="73"/>
      <c r="T176" s="73"/>
      <c r="U176" s="73"/>
      <c r="V176" s="73"/>
      <c r="W176" s="73"/>
      <c r="X176" s="73"/>
      <c r="Y176" s="73"/>
      <c r="Z176" s="73"/>
      <c r="AA176" s="73"/>
      <c r="AB176" s="73"/>
      <c r="AC176" s="73"/>
      <c r="AD176" s="73"/>
      <c r="AE176" s="73"/>
      <c r="AF176" s="47"/>
      <c r="AG176" s="73"/>
      <c r="AH176" s="73"/>
      <c r="AI176" s="47"/>
      <c r="AJ176" s="73"/>
    </row>
    <row r="177" spans="8:36" x14ac:dyDescent="0.25">
      <c r="H177" s="75"/>
      <c r="Q177" s="73"/>
      <c r="R177" s="73"/>
      <c r="S177" s="73"/>
      <c r="T177" s="73"/>
      <c r="U177" s="73"/>
      <c r="V177" s="73"/>
      <c r="W177" s="73"/>
      <c r="X177" s="73"/>
      <c r="Y177" s="73"/>
      <c r="Z177" s="73"/>
      <c r="AA177" s="73"/>
      <c r="AB177" s="73"/>
      <c r="AC177" s="73"/>
      <c r="AD177" s="73"/>
      <c r="AE177" s="73"/>
      <c r="AF177" s="47"/>
      <c r="AG177" s="73"/>
      <c r="AH177" s="73"/>
      <c r="AI177" s="47"/>
      <c r="AJ177" s="73"/>
    </row>
    <row r="178" spans="8:36" x14ac:dyDescent="0.25">
      <c r="H178" s="75"/>
      <c r="Q178" s="73"/>
      <c r="R178" s="73"/>
      <c r="S178" s="73"/>
      <c r="T178" s="73"/>
      <c r="U178" s="73"/>
      <c r="V178" s="73"/>
      <c r="W178" s="73"/>
      <c r="X178" s="73"/>
      <c r="Y178" s="73"/>
      <c r="Z178" s="73"/>
      <c r="AA178" s="73"/>
      <c r="AB178" s="73"/>
      <c r="AC178" s="73"/>
      <c r="AD178" s="73"/>
      <c r="AE178" s="73"/>
      <c r="AF178" s="47"/>
      <c r="AG178" s="73"/>
      <c r="AH178" s="73"/>
      <c r="AI178" s="47"/>
      <c r="AJ178" s="73"/>
    </row>
    <row r="179" spans="8:36" x14ac:dyDescent="0.25">
      <c r="H179" s="75"/>
      <c r="Q179" s="73"/>
      <c r="R179" s="73"/>
      <c r="S179" s="73"/>
      <c r="T179" s="73"/>
      <c r="U179" s="73"/>
      <c r="V179" s="73"/>
      <c r="W179" s="73"/>
      <c r="X179" s="73"/>
      <c r="Y179" s="73"/>
      <c r="Z179" s="73"/>
      <c r="AA179" s="73"/>
      <c r="AB179" s="73"/>
      <c r="AC179" s="73"/>
      <c r="AD179" s="73"/>
      <c r="AE179" s="73"/>
      <c r="AF179" s="47"/>
      <c r="AG179" s="73"/>
      <c r="AH179" s="73"/>
      <c r="AI179" s="47"/>
      <c r="AJ179" s="73"/>
    </row>
    <row r="180" spans="8:36" x14ac:dyDescent="0.25">
      <c r="H180" s="75"/>
      <c r="Q180" s="73"/>
      <c r="R180" s="73"/>
      <c r="S180" s="73"/>
      <c r="T180" s="73"/>
      <c r="U180" s="73"/>
      <c r="V180" s="73"/>
      <c r="W180" s="73"/>
      <c r="X180" s="73"/>
      <c r="Y180" s="73"/>
      <c r="Z180" s="73"/>
      <c r="AA180" s="73"/>
      <c r="AB180" s="73"/>
      <c r="AC180" s="73"/>
      <c r="AD180" s="73"/>
      <c r="AE180" s="73"/>
      <c r="AF180" s="47"/>
      <c r="AG180" s="73"/>
      <c r="AH180" s="73"/>
      <c r="AI180" s="47"/>
      <c r="AJ180" s="73"/>
    </row>
    <row r="181" spans="8:36" x14ac:dyDescent="0.25">
      <c r="H181" s="75"/>
      <c r="Q181" s="73"/>
      <c r="R181" s="73"/>
      <c r="S181" s="73"/>
      <c r="T181" s="73"/>
      <c r="U181" s="73"/>
      <c r="V181" s="73"/>
      <c r="W181" s="73"/>
      <c r="X181" s="73"/>
      <c r="Y181" s="73"/>
      <c r="Z181" s="73"/>
      <c r="AA181" s="73"/>
      <c r="AB181" s="73"/>
      <c r="AC181" s="73"/>
      <c r="AD181" s="73"/>
      <c r="AE181" s="73"/>
      <c r="AF181" s="47"/>
      <c r="AG181" s="73"/>
      <c r="AH181" s="73"/>
      <c r="AI181" s="47"/>
      <c r="AJ181" s="73"/>
    </row>
    <row r="182" spans="8:36" x14ac:dyDescent="0.25">
      <c r="H182" s="75"/>
      <c r="Q182" s="73"/>
      <c r="R182" s="73"/>
      <c r="S182" s="73"/>
      <c r="T182" s="73"/>
      <c r="U182" s="73"/>
      <c r="V182" s="73"/>
      <c r="W182" s="73"/>
      <c r="X182" s="73"/>
      <c r="Y182" s="73"/>
      <c r="Z182" s="73"/>
      <c r="AA182" s="73"/>
      <c r="AB182" s="73"/>
      <c r="AC182" s="73"/>
      <c r="AD182" s="73"/>
      <c r="AE182" s="73"/>
      <c r="AF182" s="47"/>
      <c r="AG182" s="73"/>
      <c r="AH182" s="73"/>
      <c r="AI182" s="47"/>
      <c r="AJ182" s="73"/>
    </row>
    <row r="183" spans="8:36" x14ac:dyDescent="0.25">
      <c r="H183" s="75"/>
      <c r="Q183" s="73"/>
      <c r="R183" s="73"/>
      <c r="S183" s="73"/>
      <c r="T183" s="73"/>
      <c r="U183" s="73"/>
      <c r="V183" s="73"/>
      <c r="W183" s="73"/>
      <c r="X183" s="73"/>
      <c r="Y183" s="73"/>
      <c r="Z183" s="73"/>
      <c r="AA183" s="73"/>
      <c r="AB183" s="73"/>
      <c r="AC183" s="73"/>
      <c r="AD183" s="73"/>
      <c r="AE183" s="73"/>
      <c r="AF183" s="47"/>
      <c r="AG183" s="73"/>
      <c r="AH183" s="73"/>
      <c r="AI183" s="47"/>
      <c r="AJ183" s="73"/>
    </row>
    <row r="184" spans="8:36" x14ac:dyDescent="0.25">
      <c r="H184" s="75"/>
      <c r="Q184" s="73"/>
      <c r="R184" s="73"/>
      <c r="S184" s="73"/>
      <c r="T184" s="73"/>
      <c r="U184" s="73"/>
      <c r="V184" s="73"/>
      <c r="W184" s="73"/>
      <c r="X184" s="73"/>
      <c r="Y184" s="73"/>
      <c r="Z184" s="73"/>
      <c r="AA184" s="73"/>
      <c r="AB184" s="73"/>
      <c r="AC184" s="73"/>
      <c r="AD184" s="73"/>
      <c r="AE184" s="73"/>
      <c r="AF184" s="47"/>
      <c r="AG184" s="73"/>
      <c r="AH184" s="73"/>
      <c r="AI184" s="47"/>
      <c r="AJ184" s="73"/>
    </row>
    <row r="185" spans="8:36" x14ac:dyDescent="0.25">
      <c r="H185" s="75"/>
      <c r="Q185" s="73"/>
      <c r="R185" s="73"/>
      <c r="S185" s="73"/>
      <c r="T185" s="73"/>
      <c r="U185" s="73"/>
      <c r="V185" s="73"/>
      <c r="W185" s="73"/>
      <c r="X185" s="73"/>
      <c r="Y185" s="73"/>
      <c r="Z185" s="73"/>
      <c r="AA185" s="73"/>
      <c r="AB185" s="73"/>
      <c r="AC185" s="73"/>
      <c r="AD185" s="73"/>
      <c r="AE185" s="73"/>
      <c r="AF185" s="47"/>
      <c r="AG185" s="73"/>
      <c r="AH185" s="73"/>
      <c r="AI185" s="47"/>
      <c r="AJ185" s="73"/>
    </row>
    <row r="186" spans="8:36" x14ac:dyDescent="0.25">
      <c r="H186" s="75"/>
      <c r="Q186" s="73"/>
      <c r="R186" s="73"/>
      <c r="S186" s="73"/>
      <c r="T186" s="73"/>
      <c r="U186" s="73"/>
      <c r="V186" s="73"/>
      <c r="W186" s="73"/>
      <c r="X186" s="73"/>
      <c r="Y186" s="73"/>
      <c r="Z186" s="73"/>
      <c r="AA186" s="73"/>
      <c r="AB186" s="73"/>
      <c r="AC186" s="73"/>
      <c r="AD186" s="73"/>
      <c r="AE186" s="73"/>
      <c r="AF186" s="47"/>
      <c r="AG186" s="73"/>
      <c r="AH186" s="73"/>
      <c r="AI186" s="47"/>
      <c r="AJ186" s="73"/>
    </row>
    <row r="187" spans="8:36" x14ac:dyDescent="0.25">
      <c r="H187" s="75"/>
      <c r="Q187" s="73"/>
      <c r="R187" s="73"/>
      <c r="S187" s="73"/>
      <c r="T187" s="73"/>
      <c r="U187" s="73"/>
      <c r="V187" s="73"/>
      <c r="W187" s="73"/>
      <c r="X187" s="73"/>
      <c r="Y187" s="73"/>
      <c r="Z187" s="73"/>
      <c r="AA187" s="73"/>
      <c r="AB187" s="73"/>
      <c r="AC187" s="73"/>
      <c r="AD187" s="73"/>
      <c r="AE187" s="73"/>
      <c r="AF187" s="47"/>
      <c r="AG187" s="73"/>
      <c r="AH187" s="73"/>
      <c r="AI187" s="47"/>
      <c r="AJ187" s="73"/>
    </row>
    <row r="188" spans="8:36" x14ac:dyDescent="0.25">
      <c r="H188" s="75"/>
      <c r="Q188" s="73"/>
      <c r="R188" s="73"/>
      <c r="S188" s="73"/>
      <c r="T188" s="73"/>
      <c r="U188" s="73"/>
      <c r="V188" s="73"/>
      <c r="W188" s="73"/>
      <c r="X188" s="73"/>
      <c r="Y188" s="73"/>
      <c r="Z188" s="73"/>
      <c r="AA188" s="73"/>
      <c r="AB188" s="73"/>
      <c r="AC188" s="73"/>
      <c r="AD188" s="73"/>
      <c r="AE188" s="73"/>
      <c r="AF188" s="47"/>
      <c r="AG188" s="73"/>
      <c r="AH188" s="73"/>
      <c r="AI188" s="47"/>
      <c r="AJ188" s="73"/>
    </row>
    <row r="189" spans="8:36" x14ac:dyDescent="0.25">
      <c r="H189" s="75"/>
      <c r="Q189" s="73"/>
      <c r="R189" s="73"/>
      <c r="S189" s="73"/>
      <c r="T189" s="73"/>
      <c r="U189" s="73"/>
      <c r="V189" s="73"/>
      <c r="W189" s="73"/>
      <c r="X189" s="73"/>
      <c r="Y189" s="73"/>
      <c r="Z189" s="73"/>
      <c r="AA189" s="73"/>
      <c r="AB189" s="73"/>
      <c r="AC189" s="73"/>
      <c r="AD189" s="73"/>
      <c r="AE189" s="73"/>
      <c r="AF189" s="47"/>
      <c r="AG189" s="73"/>
      <c r="AH189" s="73"/>
      <c r="AI189" s="47"/>
      <c r="AJ189" s="73"/>
    </row>
    <row r="190" spans="8:36" x14ac:dyDescent="0.25">
      <c r="H190" s="75"/>
      <c r="Q190" s="73"/>
      <c r="R190" s="73"/>
      <c r="S190" s="73"/>
      <c r="T190" s="73"/>
      <c r="U190" s="73"/>
      <c r="V190" s="73"/>
      <c r="W190" s="73"/>
      <c r="X190" s="73"/>
      <c r="Y190" s="73"/>
      <c r="Z190" s="73"/>
      <c r="AA190" s="73"/>
      <c r="AB190" s="73"/>
      <c r="AC190" s="73"/>
      <c r="AD190" s="73"/>
      <c r="AE190" s="73"/>
      <c r="AF190" s="47"/>
      <c r="AG190" s="73"/>
      <c r="AH190" s="73"/>
      <c r="AI190" s="47"/>
      <c r="AJ190" s="73"/>
    </row>
    <row r="191" spans="8:36" x14ac:dyDescent="0.25">
      <c r="H191" s="75"/>
      <c r="Q191" s="73"/>
      <c r="R191" s="73"/>
      <c r="S191" s="73"/>
      <c r="T191" s="73"/>
      <c r="U191" s="73"/>
      <c r="V191" s="73"/>
      <c r="W191" s="73"/>
      <c r="X191" s="73"/>
      <c r="Y191" s="73"/>
      <c r="Z191" s="73"/>
      <c r="AA191" s="73"/>
      <c r="AB191" s="73"/>
      <c r="AC191" s="73"/>
      <c r="AD191" s="73"/>
      <c r="AE191" s="73"/>
      <c r="AF191" s="47"/>
      <c r="AG191" s="73"/>
      <c r="AH191" s="73"/>
      <c r="AI191" s="47"/>
      <c r="AJ191" s="73"/>
    </row>
    <row r="192" spans="8:36" x14ac:dyDescent="0.25">
      <c r="H192" s="75"/>
      <c r="Q192" s="73"/>
      <c r="R192" s="73"/>
      <c r="S192" s="73"/>
      <c r="T192" s="73"/>
      <c r="U192" s="73"/>
      <c r="V192" s="73"/>
      <c r="W192" s="73"/>
      <c r="X192" s="73"/>
      <c r="Y192" s="73"/>
      <c r="Z192" s="73"/>
      <c r="AA192" s="73"/>
      <c r="AB192" s="73"/>
      <c r="AC192" s="73"/>
      <c r="AD192" s="73"/>
      <c r="AE192" s="73"/>
      <c r="AF192" s="47"/>
      <c r="AG192" s="73"/>
      <c r="AH192" s="73"/>
      <c r="AI192" s="47"/>
      <c r="AJ192" s="73"/>
    </row>
    <row r="193" spans="8:36" x14ac:dyDescent="0.25">
      <c r="H193" s="75"/>
      <c r="Q193" s="73"/>
      <c r="R193" s="73"/>
      <c r="S193" s="73"/>
      <c r="T193" s="73"/>
      <c r="U193" s="73"/>
      <c r="V193" s="73"/>
      <c r="W193" s="73"/>
      <c r="X193" s="73"/>
      <c r="Y193" s="73"/>
      <c r="Z193" s="73"/>
      <c r="AA193" s="73"/>
      <c r="AB193" s="73"/>
      <c r="AC193" s="73"/>
      <c r="AD193" s="73"/>
      <c r="AE193" s="73"/>
      <c r="AF193" s="47"/>
      <c r="AG193" s="73"/>
      <c r="AH193" s="73"/>
      <c r="AI193" s="47"/>
      <c r="AJ193" s="73"/>
    </row>
    <row r="194" spans="8:36" x14ac:dyDescent="0.25">
      <c r="H194" s="75"/>
      <c r="Q194" s="73"/>
      <c r="R194" s="73"/>
      <c r="S194" s="73"/>
      <c r="T194" s="73"/>
      <c r="U194" s="73"/>
      <c r="V194" s="73"/>
      <c r="W194" s="73"/>
      <c r="X194" s="73"/>
      <c r="Y194" s="73"/>
      <c r="Z194" s="73"/>
      <c r="AA194" s="73"/>
      <c r="AB194" s="73"/>
      <c r="AC194" s="73"/>
      <c r="AD194" s="73"/>
      <c r="AE194" s="73"/>
      <c r="AF194" s="47"/>
      <c r="AG194" s="73"/>
      <c r="AH194" s="73"/>
      <c r="AI194" s="47"/>
      <c r="AJ194" s="73"/>
    </row>
    <row r="195" spans="8:36" x14ac:dyDescent="0.25">
      <c r="H195" s="75"/>
      <c r="Q195" s="73"/>
      <c r="R195" s="73"/>
      <c r="S195" s="73"/>
      <c r="T195" s="73"/>
      <c r="U195" s="73"/>
      <c r="V195" s="73"/>
      <c r="W195" s="73"/>
      <c r="X195" s="73"/>
      <c r="Y195" s="73"/>
      <c r="Z195" s="73"/>
      <c r="AA195" s="73"/>
      <c r="AB195" s="73"/>
      <c r="AC195" s="73"/>
      <c r="AD195" s="73"/>
      <c r="AE195" s="73"/>
      <c r="AF195" s="47"/>
      <c r="AG195" s="73"/>
      <c r="AH195" s="73"/>
      <c r="AI195" s="47"/>
      <c r="AJ195" s="73"/>
    </row>
    <row r="196" spans="8:36" x14ac:dyDescent="0.25">
      <c r="H196" s="75"/>
      <c r="Q196" s="73"/>
      <c r="R196" s="73"/>
      <c r="S196" s="73"/>
      <c r="T196" s="73"/>
      <c r="U196" s="73"/>
      <c r="V196" s="73"/>
      <c r="W196" s="73"/>
      <c r="X196" s="73"/>
      <c r="Y196" s="73"/>
      <c r="Z196" s="73"/>
      <c r="AA196" s="73"/>
      <c r="AB196" s="73"/>
      <c r="AC196" s="73"/>
      <c r="AD196" s="73"/>
      <c r="AE196" s="73"/>
      <c r="AF196" s="47"/>
      <c r="AG196" s="73"/>
      <c r="AH196" s="73"/>
      <c r="AI196" s="47"/>
      <c r="AJ196" s="73"/>
    </row>
    <row r="197" spans="8:36" x14ac:dyDescent="0.25">
      <c r="H197" s="75"/>
      <c r="Q197" s="73"/>
      <c r="R197" s="73"/>
      <c r="S197" s="73"/>
      <c r="T197" s="73"/>
      <c r="U197" s="73"/>
      <c r="V197" s="73"/>
      <c r="W197" s="73"/>
      <c r="X197" s="73"/>
      <c r="Y197" s="73"/>
      <c r="Z197" s="73"/>
      <c r="AA197" s="73"/>
      <c r="AB197" s="73"/>
      <c r="AC197" s="73"/>
      <c r="AD197" s="73"/>
      <c r="AE197" s="73"/>
      <c r="AF197" s="47"/>
      <c r="AG197" s="73"/>
      <c r="AH197" s="73"/>
      <c r="AI197" s="47"/>
      <c r="AJ197" s="73"/>
    </row>
    <row r="198" spans="8:36" x14ac:dyDescent="0.25">
      <c r="H198" s="75"/>
      <c r="Q198" s="73"/>
      <c r="R198" s="73"/>
      <c r="S198" s="73"/>
      <c r="T198" s="73"/>
      <c r="U198" s="73"/>
      <c r="V198" s="73"/>
      <c r="W198" s="73"/>
      <c r="X198" s="73"/>
      <c r="Y198" s="73"/>
      <c r="Z198" s="73"/>
      <c r="AA198" s="73"/>
      <c r="AB198" s="73"/>
      <c r="AC198" s="73"/>
      <c r="AD198" s="73"/>
      <c r="AE198" s="73"/>
      <c r="AF198" s="47"/>
      <c r="AG198" s="73"/>
      <c r="AH198" s="73"/>
      <c r="AI198" s="47"/>
      <c r="AJ198" s="73"/>
    </row>
    <row r="199" spans="8:36" x14ac:dyDescent="0.25">
      <c r="H199" s="75"/>
      <c r="Q199" s="73"/>
      <c r="R199" s="73"/>
      <c r="S199" s="73"/>
      <c r="T199" s="73"/>
      <c r="U199" s="73"/>
      <c r="V199" s="73"/>
      <c r="W199" s="73"/>
      <c r="X199" s="73"/>
      <c r="Y199" s="73"/>
      <c r="Z199" s="73"/>
      <c r="AA199" s="73"/>
      <c r="AB199" s="73"/>
      <c r="AC199" s="73"/>
      <c r="AD199" s="73"/>
      <c r="AE199" s="73"/>
      <c r="AF199" s="47"/>
      <c r="AG199" s="73"/>
      <c r="AH199" s="73"/>
      <c r="AI199" s="47"/>
      <c r="AJ199" s="73"/>
    </row>
    <row r="200" spans="8:36" x14ac:dyDescent="0.25">
      <c r="H200" s="75"/>
      <c r="Q200" s="73"/>
      <c r="R200" s="73"/>
      <c r="S200" s="73"/>
      <c r="T200" s="73"/>
      <c r="U200" s="73"/>
      <c r="V200" s="73"/>
      <c r="W200" s="73"/>
      <c r="X200" s="73"/>
      <c r="Y200" s="73"/>
      <c r="Z200" s="73"/>
      <c r="AA200" s="73"/>
      <c r="AB200" s="73"/>
      <c r="AC200" s="73"/>
      <c r="AD200" s="73"/>
      <c r="AE200" s="73"/>
      <c r="AF200" s="47"/>
      <c r="AG200" s="73"/>
      <c r="AH200" s="73"/>
      <c r="AI200" s="47"/>
      <c r="AJ200" s="73"/>
    </row>
    <row r="201" spans="8:36" x14ac:dyDescent="0.25">
      <c r="H201" s="75"/>
      <c r="Q201" s="73"/>
      <c r="R201" s="73"/>
      <c r="S201" s="73"/>
      <c r="T201" s="73"/>
      <c r="U201" s="73"/>
      <c r="V201" s="73"/>
      <c r="W201" s="73"/>
      <c r="X201" s="73"/>
      <c r="Y201" s="73"/>
      <c r="Z201" s="73"/>
      <c r="AA201" s="73"/>
      <c r="AB201" s="73"/>
      <c r="AC201" s="73"/>
      <c r="AD201" s="73"/>
      <c r="AE201" s="73"/>
      <c r="AF201" s="47"/>
      <c r="AG201" s="73"/>
      <c r="AH201" s="73"/>
      <c r="AI201" s="47"/>
      <c r="AJ201" s="73"/>
    </row>
    <row r="202" spans="8:36" x14ac:dyDescent="0.25">
      <c r="H202" s="75"/>
      <c r="Q202" s="73"/>
      <c r="R202" s="73"/>
      <c r="S202" s="73"/>
      <c r="T202" s="73"/>
      <c r="U202" s="73"/>
      <c r="V202" s="73"/>
      <c r="W202" s="73"/>
      <c r="X202" s="73"/>
      <c r="Y202" s="73"/>
      <c r="Z202" s="73"/>
      <c r="AA202" s="73"/>
      <c r="AB202" s="73"/>
      <c r="AC202" s="73"/>
      <c r="AD202" s="73"/>
      <c r="AE202" s="73"/>
      <c r="AF202" s="47"/>
      <c r="AG202" s="73"/>
      <c r="AH202" s="73"/>
      <c r="AI202" s="47"/>
      <c r="AJ202" s="73"/>
    </row>
    <row r="203" spans="8:36" x14ac:dyDescent="0.25">
      <c r="H203" s="75"/>
      <c r="Q203" s="73"/>
      <c r="R203" s="73"/>
      <c r="S203" s="73"/>
      <c r="T203" s="73"/>
      <c r="U203" s="73"/>
      <c r="V203" s="73"/>
      <c r="W203" s="73"/>
      <c r="X203" s="73"/>
      <c r="Y203" s="73"/>
      <c r="Z203" s="73"/>
      <c r="AA203" s="73"/>
      <c r="AB203" s="73"/>
      <c r="AC203" s="73"/>
      <c r="AD203" s="73"/>
      <c r="AE203" s="73"/>
      <c r="AF203" s="47"/>
      <c r="AG203" s="73"/>
      <c r="AH203" s="73"/>
      <c r="AI203" s="47"/>
      <c r="AJ203" s="73"/>
    </row>
    <row r="204" spans="8:36" x14ac:dyDescent="0.25">
      <c r="H204" s="75"/>
      <c r="Q204" s="73"/>
      <c r="R204" s="73"/>
      <c r="S204" s="73"/>
      <c r="T204" s="73"/>
      <c r="U204" s="73"/>
      <c r="V204" s="73"/>
      <c r="W204" s="73"/>
      <c r="X204" s="73"/>
      <c r="Y204" s="73"/>
      <c r="Z204" s="73"/>
      <c r="AA204" s="73"/>
      <c r="AB204" s="73"/>
      <c r="AC204" s="73"/>
      <c r="AD204" s="73"/>
      <c r="AE204" s="73"/>
      <c r="AF204" s="47"/>
      <c r="AG204" s="73"/>
      <c r="AH204" s="73"/>
      <c r="AI204" s="47"/>
      <c r="AJ204" s="73"/>
    </row>
    <row r="205" spans="8:36" x14ac:dyDescent="0.25">
      <c r="H205" s="75"/>
      <c r="Q205" s="73"/>
      <c r="R205" s="73"/>
      <c r="S205" s="73"/>
      <c r="T205" s="73"/>
      <c r="U205" s="73"/>
      <c r="V205" s="73"/>
      <c r="W205" s="73"/>
      <c r="X205" s="73"/>
      <c r="Y205" s="73"/>
      <c r="Z205" s="73"/>
      <c r="AA205" s="73"/>
      <c r="AB205" s="73"/>
      <c r="AC205" s="73"/>
      <c r="AD205" s="73"/>
      <c r="AE205" s="73"/>
      <c r="AF205" s="47"/>
      <c r="AG205" s="73"/>
      <c r="AH205" s="73"/>
      <c r="AI205" s="47"/>
      <c r="AJ205" s="73"/>
    </row>
    <row r="206" spans="8:36" x14ac:dyDescent="0.25">
      <c r="H206" s="75"/>
      <c r="Q206" s="73"/>
      <c r="R206" s="73"/>
      <c r="S206" s="73"/>
      <c r="T206" s="73"/>
      <c r="U206" s="73"/>
      <c r="V206" s="73"/>
      <c r="W206" s="73"/>
      <c r="X206" s="73"/>
      <c r="Y206" s="73"/>
      <c r="Z206" s="73"/>
      <c r="AA206" s="73"/>
      <c r="AB206" s="73"/>
      <c r="AC206" s="73"/>
      <c r="AD206" s="73"/>
      <c r="AE206" s="73"/>
      <c r="AF206" s="47"/>
      <c r="AG206" s="73"/>
      <c r="AH206" s="73"/>
      <c r="AI206" s="47"/>
      <c r="AJ206" s="73"/>
    </row>
    <row r="207" spans="8:36" x14ac:dyDescent="0.25">
      <c r="H207" s="75"/>
      <c r="Q207" s="73"/>
      <c r="R207" s="73"/>
      <c r="S207" s="73"/>
      <c r="T207" s="73"/>
      <c r="U207" s="73"/>
      <c r="V207" s="73"/>
      <c r="W207" s="73"/>
      <c r="X207" s="73"/>
      <c r="Y207" s="73"/>
      <c r="Z207" s="73"/>
      <c r="AA207" s="73"/>
      <c r="AB207" s="73"/>
      <c r="AC207" s="73"/>
      <c r="AD207" s="73"/>
      <c r="AE207" s="73"/>
      <c r="AF207" s="47"/>
      <c r="AG207" s="73"/>
      <c r="AH207" s="73"/>
      <c r="AI207" s="47"/>
      <c r="AJ207" s="73"/>
    </row>
    <row r="208" spans="8:36" x14ac:dyDescent="0.25">
      <c r="H208" s="75"/>
      <c r="Q208" s="73"/>
      <c r="R208" s="73"/>
      <c r="S208" s="73"/>
      <c r="T208" s="73"/>
      <c r="U208" s="73"/>
      <c r="V208" s="73"/>
      <c r="W208" s="73"/>
      <c r="X208" s="73"/>
      <c r="Y208" s="73"/>
      <c r="Z208" s="73"/>
      <c r="AA208" s="73"/>
      <c r="AB208" s="73"/>
      <c r="AC208" s="73"/>
      <c r="AD208" s="73"/>
      <c r="AE208" s="73"/>
      <c r="AF208" s="47"/>
      <c r="AG208" s="73"/>
      <c r="AH208" s="73"/>
      <c r="AI208" s="47"/>
      <c r="AJ208" s="73"/>
    </row>
    <row r="209" spans="8:36" x14ac:dyDescent="0.25">
      <c r="H209" s="75"/>
      <c r="Q209" s="73"/>
      <c r="R209" s="73"/>
      <c r="S209" s="73"/>
      <c r="T209" s="73"/>
      <c r="U209" s="73"/>
      <c r="V209" s="73"/>
      <c r="W209" s="73"/>
      <c r="X209" s="73"/>
      <c r="Y209" s="73"/>
      <c r="Z209" s="73"/>
      <c r="AA209" s="73"/>
      <c r="AB209" s="73"/>
      <c r="AC209" s="73"/>
      <c r="AD209" s="73"/>
      <c r="AE209" s="73"/>
      <c r="AF209" s="47"/>
      <c r="AG209" s="73"/>
      <c r="AH209" s="73"/>
      <c r="AI209" s="47"/>
      <c r="AJ209" s="73"/>
    </row>
    <row r="210" spans="8:36" x14ac:dyDescent="0.25">
      <c r="H210" s="75"/>
      <c r="Q210" s="73"/>
      <c r="R210" s="73"/>
      <c r="S210" s="73"/>
      <c r="T210" s="73"/>
      <c r="U210" s="73"/>
      <c r="V210" s="73"/>
      <c r="W210" s="73"/>
      <c r="X210" s="73"/>
      <c r="Y210" s="73"/>
      <c r="Z210" s="73"/>
      <c r="AA210" s="73"/>
      <c r="AB210" s="73"/>
      <c r="AC210" s="73"/>
      <c r="AD210" s="73"/>
      <c r="AE210" s="73"/>
      <c r="AF210" s="47"/>
      <c r="AG210" s="73"/>
      <c r="AH210" s="73"/>
      <c r="AI210" s="47"/>
      <c r="AJ210" s="73"/>
    </row>
    <row r="211" spans="8:36" x14ac:dyDescent="0.25">
      <c r="H211" s="75"/>
      <c r="Q211" s="73"/>
      <c r="R211" s="73"/>
      <c r="S211" s="73"/>
      <c r="T211" s="73"/>
      <c r="U211" s="73"/>
      <c r="V211" s="73"/>
      <c r="W211" s="73"/>
      <c r="X211" s="73"/>
      <c r="Y211" s="73"/>
      <c r="Z211" s="73"/>
      <c r="AA211" s="73"/>
      <c r="AB211" s="73"/>
      <c r="AC211" s="73"/>
      <c r="AD211" s="73"/>
      <c r="AE211" s="73"/>
      <c r="AF211" s="47"/>
      <c r="AG211" s="73"/>
      <c r="AH211" s="73"/>
      <c r="AI211" s="47"/>
      <c r="AJ211" s="73"/>
    </row>
    <row r="212" spans="8:36" x14ac:dyDescent="0.25">
      <c r="H212" s="75"/>
      <c r="Q212" s="73"/>
      <c r="R212" s="73"/>
      <c r="S212" s="73"/>
      <c r="T212" s="73"/>
      <c r="U212" s="73"/>
      <c r="V212" s="73"/>
      <c r="W212" s="73"/>
      <c r="X212" s="73"/>
      <c r="Y212" s="73"/>
      <c r="Z212" s="73"/>
      <c r="AA212" s="73"/>
      <c r="AB212" s="73"/>
      <c r="AC212" s="73"/>
      <c r="AD212" s="73"/>
      <c r="AE212" s="73"/>
      <c r="AF212" s="47"/>
      <c r="AG212" s="73"/>
      <c r="AH212" s="73"/>
      <c r="AI212" s="47"/>
      <c r="AJ212" s="73"/>
    </row>
    <row r="213" spans="8:36" x14ac:dyDescent="0.25">
      <c r="H213" s="75"/>
      <c r="Q213" s="73"/>
      <c r="R213" s="73"/>
      <c r="S213" s="73"/>
      <c r="T213" s="73"/>
      <c r="U213" s="73"/>
      <c r="V213" s="73"/>
      <c r="W213" s="73"/>
      <c r="X213" s="73"/>
      <c r="Y213" s="73"/>
      <c r="Z213" s="73"/>
      <c r="AA213" s="73"/>
      <c r="AB213" s="73"/>
      <c r="AC213" s="73"/>
      <c r="AD213" s="73"/>
      <c r="AE213" s="73"/>
      <c r="AF213" s="47"/>
      <c r="AG213" s="73"/>
      <c r="AH213" s="73"/>
      <c r="AI213" s="47"/>
      <c r="AJ213" s="73"/>
    </row>
    <row r="214" spans="8:36" x14ac:dyDescent="0.25">
      <c r="H214" s="75"/>
      <c r="Q214" s="73"/>
      <c r="R214" s="73"/>
      <c r="S214" s="73"/>
      <c r="T214" s="73"/>
      <c r="U214" s="73"/>
      <c r="V214" s="73"/>
      <c r="W214" s="73"/>
      <c r="X214" s="73"/>
      <c r="Y214" s="73"/>
      <c r="Z214" s="73"/>
      <c r="AA214" s="73"/>
      <c r="AB214" s="73"/>
      <c r="AC214" s="73"/>
      <c r="AD214" s="73"/>
      <c r="AE214" s="73"/>
      <c r="AF214" s="47"/>
      <c r="AG214" s="73"/>
      <c r="AH214" s="73"/>
      <c r="AI214" s="47"/>
      <c r="AJ214" s="73"/>
    </row>
    <row r="215" spans="8:36" x14ac:dyDescent="0.25">
      <c r="H215" s="75"/>
      <c r="Q215" s="73"/>
      <c r="R215" s="73"/>
      <c r="S215" s="73"/>
      <c r="T215" s="73"/>
      <c r="U215" s="73"/>
      <c r="V215" s="73"/>
      <c r="W215" s="73"/>
      <c r="X215" s="73"/>
      <c r="Y215" s="73"/>
      <c r="Z215" s="73"/>
      <c r="AA215" s="73"/>
      <c r="AB215" s="73"/>
      <c r="AC215" s="73"/>
      <c r="AD215" s="73"/>
      <c r="AE215" s="73"/>
      <c r="AF215" s="47"/>
      <c r="AG215" s="73"/>
      <c r="AH215" s="73"/>
      <c r="AI215" s="47"/>
      <c r="AJ215" s="73"/>
    </row>
    <row r="216" spans="8:36" x14ac:dyDescent="0.25">
      <c r="H216" s="75"/>
      <c r="Q216" s="73"/>
      <c r="R216" s="73"/>
      <c r="S216" s="73"/>
      <c r="T216" s="73"/>
      <c r="U216" s="73"/>
      <c r="V216" s="73"/>
      <c r="W216" s="73"/>
      <c r="X216" s="73"/>
      <c r="Y216" s="73"/>
      <c r="Z216" s="73"/>
      <c r="AA216" s="73"/>
      <c r="AB216" s="73"/>
      <c r="AC216" s="73"/>
      <c r="AD216" s="73"/>
      <c r="AE216" s="73"/>
      <c r="AF216" s="47"/>
      <c r="AG216" s="73"/>
      <c r="AH216" s="73"/>
      <c r="AI216" s="47"/>
      <c r="AJ216" s="73"/>
    </row>
    <row r="217" spans="8:36" x14ac:dyDescent="0.25">
      <c r="H217" s="75"/>
      <c r="Q217" s="73"/>
      <c r="R217" s="73"/>
      <c r="S217" s="73"/>
      <c r="T217" s="73"/>
      <c r="U217" s="73"/>
      <c r="V217" s="73"/>
      <c r="W217" s="73"/>
      <c r="X217" s="73"/>
      <c r="Y217" s="73"/>
      <c r="Z217" s="73"/>
      <c r="AA217" s="73"/>
      <c r="AB217" s="73"/>
      <c r="AC217" s="73"/>
      <c r="AD217" s="73"/>
      <c r="AE217" s="73"/>
      <c r="AF217" s="47"/>
      <c r="AG217" s="73"/>
      <c r="AH217" s="73"/>
      <c r="AI217" s="47"/>
      <c r="AJ217" s="73"/>
    </row>
    <row r="218" spans="8:36" x14ac:dyDescent="0.25">
      <c r="H218" s="75"/>
      <c r="Q218" s="73"/>
      <c r="R218" s="73"/>
      <c r="S218" s="73"/>
      <c r="T218" s="73"/>
      <c r="U218" s="73"/>
      <c r="V218" s="73"/>
      <c r="W218" s="73"/>
      <c r="X218" s="73"/>
      <c r="Y218" s="73"/>
      <c r="Z218" s="73"/>
      <c r="AA218" s="73"/>
      <c r="AB218" s="73"/>
      <c r="AC218" s="73"/>
      <c r="AD218" s="73"/>
      <c r="AE218" s="73"/>
      <c r="AF218" s="47"/>
      <c r="AG218" s="73"/>
      <c r="AH218" s="73"/>
      <c r="AI218" s="47"/>
      <c r="AJ218" s="73"/>
    </row>
    <row r="219" spans="8:36" x14ac:dyDescent="0.25">
      <c r="H219" s="75"/>
      <c r="Q219" s="73"/>
      <c r="R219" s="73"/>
      <c r="S219" s="73"/>
      <c r="T219" s="73"/>
      <c r="U219" s="73"/>
      <c r="V219" s="73"/>
      <c r="W219" s="73"/>
      <c r="X219" s="73"/>
      <c r="Y219" s="73"/>
      <c r="Z219" s="73"/>
      <c r="AA219" s="73"/>
      <c r="AB219" s="73"/>
      <c r="AC219" s="73"/>
      <c r="AD219" s="73"/>
      <c r="AE219" s="73"/>
      <c r="AF219" s="47"/>
      <c r="AG219" s="73"/>
      <c r="AH219" s="73"/>
      <c r="AI219" s="47"/>
      <c r="AJ219" s="73"/>
    </row>
    <row r="220" spans="8:36" x14ac:dyDescent="0.25">
      <c r="H220" s="75"/>
      <c r="Q220" s="73"/>
      <c r="R220" s="73"/>
      <c r="S220" s="73"/>
      <c r="T220" s="73"/>
      <c r="U220" s="73"/>
      <c r="V220" s="73"/>
      <c r="W220" s="73"/>
      <c r="X220" s="73"/>
      <c r="Y220" s="73"/>
      <c r="Z220" s="73"/>
      <c r="AA220" s="73"/>
      <c r="AB220" s="73"/>
      <c r="AC220" s="73"/>
      <c r="AD220" s="73"/>
      <c r="AE220" s="73"/>
      <c r="AF220" s="47"/>
      <c r="AG220" s="73"/>
      <c r="AH220" s="73"/>
      <c r="AI220" s="47"/>
      <c r="AJ220" s="73"/>
    </row>
    <row r="221" spans="8:36" x14ac:dyDescent="0.25">
      <c r="H221" s="75"/>
      <c r="Q221" s="73"/>
      <c r="R221" s="73"/>
      <c r="S221" s="73"/>
      <c r="T221" s="73"/>
      <c r="U221" s="73"/>
      <c r="V221" s="73"/>
      <c r="W221" s="73"/>
      <c r="X221" s="73"/>
      <c r="Y221" s="73"/>
      <c r="Z221" s="73"/>
      <c r="AA221" s="73"/>
      <c r="AB221" s="73"/>
      <c r="AC221" s="73"/>
      <c r="AD221" s="73"/>
      <c r="AE221" s="73"/>
      <c r="AF221" s="47"/>
      <c r="AG221" s="73"/>
      <c r="AH221" s="73"/>
      <c r="AI221" s="47"/>
      <c r="AJ221" s="73"/>
    </row>
    <row r="222" spans="8:36" x14ac:dyDescent="0.25">
      <c r="H222" s="75"/>
      <c r="Q222" s="73"/>
      <c r="R222" s="73"/>
      <c r="S222" s="73"/>
      <c r="T222" s="73"/>
      <c r="U222" s="73"/>
      <c r="V222" s="73"/>
      <c r="W222" s="73"/>
      <c r="X222" s="73"/>
      <c r="Y222" s="73"/>
      <c r="Z222" s="73"/>
      <c r="AA222" s="73"/>
      <c r="AB222" s="73"/>
      <c r="AC222" s="73"/>
      <c r="AD222" s="73"/>
      <c r="AE222" s="73"/>
      <c r="AF222" s="47"/>
      <c r="AG222" s="73"/>
      <c r="AH222" s="73"/>
      <c r="AI222" s="47"/>
      <c r="AJ222" s="73"/>
    </row>
    <row r="223" spans="8:36" x14ac:dyDescent="0.25">
      <c r="H223" s="75"/>
      <c r="Q223" s="73"/>
      <c r="R223" s="73"/>
      <c r="S223" s="73"/>
      <c r="T223" s="73"/>
      <c r="U223" s="73"/>
      <c r="V223" s="73"/>
      <c r="W223" s="73"/>
      <c r="X223" s="73"/>
      <c r="Y223" s="73"/>
      <c r="Z223" s="73"/>
      <c r="AA223" s="73"/>
      <c r="AB223" s="73"/>
      <c r="AC223" s="73"/>
      <c r="AD223" s="73"/>
      <c r="AE223" s="73"/>
      <c r="AF223" s="47"/>
      <c r="AG223" s="73"/>
      <c r="AH223" s="73"/>
      <c r="AI223" s="47"/>
      <c r="AJ223" s="73"/>
    </row>
    <row r="224" spans="8:36" x14ac:dyDescent="0.25">
      <c r="H224" s="75"/>
      <c r="Q224" s="73"/>
      <c r="R224" s="73"/>
      <c r="S224" s="73"/>
      <c r="T224" s="73"/>
      <c r="U224" s="73"/>
      <c r="V224" s="73"/>
      <c r="W224" s="73"/>
      <c r="X224" s="73"/>
      <c r="Y224" s="73"/>
      <c r="Z224" s="73"/>
      <c r="AA224" s="73"/>
      <c r="AB224" s="73"/>
      <c r="AC224" s="73"/>
      <c r="AD224" s="73"/>
      <c r="AE224" s="73"/>
      <c r="AF224" s="47"/>
      <c r="AG224" s="73"/>
      <c r="AH224" s="73"/>
      <c r="AI224" s="47"/>
      <c r="AJ224" s="73"/>
    </row>
    <row r="225" spans="8:36" x14ac:dyDescent="0.25">
      <c r="H225" s="75"/>
      <c r="Q225" s="73"/>
      <c r="R225" s="73"/>
      <c r="S225" s="73"/>
      <c r="T225" s="73"/>
      <c r="U225" s="73"/>
      <c r="V225" s="73"/>
      <c r="W225" s="73"/>
      <c r="X225" s="73"/>
      <c r="Y225" s="73"/>
      <c r="Z225" s="73"/>
      <c r="AA225" s="73"/>
      <c r="AB225" s="73"/>
      <c r="AC225" s="73"/>
      <c r="AD225" s="73"/>
      <c r="AE225" s="73"/>
      <c r="AF225" s="47"/>
      <c r="AG225" s="73"/>
      <c r="AH225" s="73"/>
      <c r="AI225" s="47"/>
      <c r="AJ225" s="73"/>
    </row>
    <row r="226" spans="8:36" x14ac:dyDescent="0.25">
      <c r="H226" s="75"/>
      <c r="Q226" s="73"/>
      <c r="R226" s="73"/>
      <c r="S226" s="73"/>
      <c r="T226" s="73"/>
      <c r="U226" s="73"/>
      <c r="V226" s="73"/>
      <c r="W226" s="73"/>
      <c r="X226" s="73"/>
      <c r="Y226" s="73"/>
      <c r="Z226" s="73"/>
      <c r="AA226" s="73"/>
      <c r="AB226" s="73"/>
      <c r="AC226" s="73"/>
      <c r="AD226" s="73"/>
      <c r="AE226" s="73"/>
      <c r="AF226" s="47"/>
      <c r="AG226" s="73"/>
      <c r="AH226" s="73"/>
      <c r="AI226" s="47"/>
      <c r="AJ226" s="73"/>
    </row>
    <row r="227" spans="8:36" x14ac:dyDescent="0.25">
      <c r="H227" s="75"/>
      <c r="Q227" s="73"/>
      <c r="R227" s="73"/>
      <c r="S227" s="73"/>
      <c r="T227" s="73"/>
      <c r="U227" s="73"/>
      <c r="V227" s="73"/>
      <c r="W227" s="73"/>
      <c r="X227" s="73"/>
      <c r="Y227" s="73"/>
      <c r="Z227" s="73"/>
      <c r="AA227" s="73"/>
      <c r="AB227" s="73"/>
      <c r="AC227" s="73"/>
      <c r="AD227" s="73"/>
      <c r="AE227" s="73"/>
      <c r="AF227" s="47"/>
      <c r="AG227" s="73"/>
      <c r="AH227" s="73"/>
      <c r="AI227" s="47"/>
      <c r="AJ227" s="73"/>
    </row>
    <row r="228" spans="8:36" x14ac:dyDescent="0.25">
      <c r="H228" s="75"/>
      <c r="Q228" s="73"/>
      <c r="R228" s="73"/>
      <c r="S228" s="73"/>
      <c r="T228" s="73"/>
      <c r="U228" s="73"/>
      <c r="V228" s="73"/>
      <c r="W228" s="73"/>
      <c r="X228" s="73"/>
      <c r="Y228" s="73"/>
      <c r="Z228" s="73"/>
      <c r="AA228" s="73"/>
      <c r="AB228" s="73"/>
      <c r="AC228" s="73"/>
      <c r="AD228" s="73"/>
      <c r="AE228" s="73"/>
      <c r="AF228" s="47"/>
      <c r="AG228" s="73"/>
      <c r="AH228" s="73"/>
      <c r="AI228" s="47"/>
      <c r="AJ228" s="73"/>
    </row>
    <row r="229" spans="8:36" x14ac:dyDescent="0.25">
      <c r="H229" s="75"/>
      <c r="Q229" s="73"/>
      <c r="R229" s="73"/>
      <c r="S229" s="73"/>
      <c r="T229" s="73"/>
      <c r="U229" s="73"/>
      <c r="V229" s="73"/>
      <c r="W229" s="73"/>
      <c r="X229" s="73"/>
      <c r="Y229" s="73"/>
      <c r="Z229" s="73"/>
      <c r="AA229" s="73"/>
      <c r="AB229" s="73"/>
      <c r="AC229" s="73"/>
      <c r="AD229" s="73"/>
      <c r="AE229" s="73"/>
      <c r="AF229" s="47"/>
      <c r="AG229" s="73"/>
      <c r="AH229" s="73"/>
      <c r="AI229" s="47"/>
      <c r="AJ229" s="73"/>
    </row>
    <row r="230" spans="8:36" x14ac:dyDescent="0.25">
      <c r="H230" s="75"/>
      <c r="Q230" s="73"/>
      <c r="R230" s="73"/>
      <c r="S230" s="73"/>
      <c r="T230" s="73"/>
      <c r="U230" s="73"/>
      <c r="V230" s="73"/>
      <c r="W230" s="73"/>
      <c r="X230" s="73"/>
      <c r="Y230" s="73"/>
      <c r="Z230" s="73"/>
      <c r="AA230" s="73"/>
      <c r="AB230" s="73"/>
      <c r="AC230" s="73"/>
      <c r="AD230" s="73"/>
      <c r="AE230" s="73"/>
      <c r="AF230" s="47"/>
      <c r="AG230" s="73"/>
      <c r="AH230" s="73"/>
      <c r="AI230" s="47"/>
      <c r="AJ230" s="73"/>
    </row>
    <row r="231" spans="8:36" x14ac:dyDescent="0.25">
      <c r="H231" s="75"/>
      <c r="Q231" s="73"/>
      <c r="R231" s="73"/>
      <c r="S231" s="73"/>
      <c r="T231" s="73"/>
      <c r="U231" s="73"/>
      <c r="V231" s="73"/>
      <c r="W231" s="73"/>
      <c r="X231" s="73"/>
      <c r="Y231" s="73"/>
      <c r="Z231" s="73"/>
      <c r="AA231" s="73"/>
      <c r="AB231" s="73"/>
      <c r="AC231" s="73"/>
      <c r="AD231" s="73"/>
      <c r="AE231" s="73"/>
      <c r="AF231" s="47"/>
      <c r="AG231" s="73"/>
      <c r="AH231" s="73"/>
      <c r="AI231" s="47"/>
      <c r="AJ231" s="73"/>
    </row>
    <row r="232" spans="8:36" x14ac:dyDescent="0.25">
      <c r="H232" s="75"/>
      <c r="Q232" s="73"/>
      <c r="R232" s="73"/>
      <c r="S232" s="73"/>
      <c r="T232" s="73"/>
      <c r="U232" s="73"/>
      <c r="V232" s="73"/>
      <c r="W232" s="73"/>
      <c r="X232" s="73"/>
      <c r="Y232" s="73"/>
      <c r="Z232" s="73"/>
      <c r="AA232" s="73"/>
      <c r="AB232" s="73"/>
      <c r="AC232" s="73"/>
      <c r="AD232" s="73"/>
      <c r="AE232" s="73"/>
      <c r="AF232" s="47"/>
      <c r="AG232" s="73"/>
      <c r="AH232" s="73"/>
      <c r="AI232" s="47"/>
      <c r="AJ232" s="73"/>
    </row>
    <row r="233" spans="8:36" x14ac:dyDescent="0.25">
      <c r="H233" s="75"/>
      <c r="Q233" s="73"/>
      <c r="R233" s="73"/>
      <c r="S233" s="73"/>
      <c r="T233" s="73"/>
      <c r="U233" s="73"/>
      <c r="V233" s="73"/>
      <c r="W233" s="73"/>
      <c r="X233" s="73"/>
      <c r="Y233" s="73"/>
      <c r="Z233" s="73"/>
      <c r="AA233" s="73"/>
      <c r="AB233" s="73"/>
      <c r="AC233" s="73"/>
      <c r="AD233" s="73"/>
      <c r="AE233" s="73"/>
      <c r="AF233" s="47"/>
      <c r="AG233" s="73"/>
      <c r="AH233" s="73"/>
      <c r="AI233" s="47"/>
      <c r="AJ233" s="73"/>
    </row>
    <row r="234" spans="8:36" x14ac:dyDescent="0.25">
      <c r="H234" s="75"/>
      <c r="Q234" s="73"/>
      <c r="R234" s="73"/>
      <c r="S234" s="73"/>
      <c r="T234" s="73"/>
      <c r="U234" s="73"/>
      <c r="V234" s="73"/>
      <c r="W234" s="73"/>
      <c r="X234" s="73"/>
      <c r="Y234" s="73"/>
      <c r="Z234" s="73"/>
      <c r="AA234" s="73"/>
      <c r="AB234" s="73"/>
      <c r="AC234" s="73"/>
      <c r="AD234" s="73"/>
      <c r="AE234" s="73"/>
      <c r="AF234" s="47"/>
      <c r="AG234" s="73"/>
      <c r="AH234" s="73"/>
      <c r="AI234" s="47"/>
      <c r="AJ234" s="73"/>
    </row>
    <row r="235" spans="8:36" x14ac:dyDescent="0.25">
      <c r="H235" s="75"/>
      <c r="Q235" s="73"/>
      <c r="R235" s="73"/>
      <c r="S235" s="73"/>
      <c r="T235" s="73"/>
      <c r="U235" s="73"/>
      <c r="V235" s="73"/>
      <c r="W235" s="73"/>
      <c r="X235" s="73"/>
      <c r="Y235" s="73"/>
      <c r="Z235" s="73"/>
      <c r="AA235" s="73"/>
      <c r="AB235" s="73"/>
      <c r="AC235" s="73"/>
      <c r="AD235" s="73"/>
      <c r="AE235" s="73"/>
      <c r="AF235" s="47"/>
      <c r="AG235" s="73"/>
      <c r="AH235" s="73"/>
      <c r="AI235" s="47"/>
      <c r="AJ235" s="73"/>
    </row>
    <row r="236" spans="8:36" x14ac:dyDescent="0.25">
      <c r="H236" s="75"/>
      <c r="Q236" s="73"/>
      <c r="R236" s="73"/>
      <c r="S236" s="73"/>
      <c r="T236" s="73"/>
      <c r="U236" s="73"/>
      <c r="V236" s="73"/>
      <c r="W236" s="73"/>
      <c r="X236" s="73"/>
      <c r="Y236" s="73"/>
      <c r="Z236" s="73"/>
      <c r="AA236" s="73"/>
      <c r="AB236" s="73"/>
      <c r="AC236" s="73"/>
      <c r="AD236" s="73"/>
      <c r="AE236" s="73"/>
      <c r="AF236" s="47"/>
      <c r="AG236" s="73"/>
      <c r="AH236" s="73"/>
      <c r="AI236" s="47"/>
      <c r="AJ236" s="73"/>
    </row>
    <row r="237" spans="8:36" x14ac:dyDescent="0.25">
      <c r="H237" s="75"/>
      <c r="Q237" s="73"/>
      <c r="R237" s="73"/>
      <c r="S237" s="73"/>
      <c r="T237" s="73"/>
      <c r="U237" s="73"/>
      <c r="V237" s="73"/>
      <c r="W237" s="73"/>
      <c r="X237" s="73"/>
      <c r="Y237" s="73"/>
      <c r="Z237" s="73"/>
      <c r="AA237" s="73"/>
      <c r="AB237" s="73"/>
      <c r="AC237" s="73"/>
      <c r="AD237" s="73"/>
      <c r="AE237" s="73"/>
      <c r="AF237" s="47"/>
      <c r="AG237" s="73"/>
      <c r="AH237" s="73"/>
      <c r="AI237" s="47"/>
      <c r="AJ237" s="73"/>
    </row>
    <row r="238" spans="8:36" x14ac:dyDescent="0.25">
      <c r="H238" s="75"/>
      <c r="Q238" s="73"/>
      <c r="R238" s="73"/>
      <c r="S238" s="73"/>
      <c r="T238" s="73"/>
      <c r="U238" s="73"/>
      <c r="V238" s="73"/>
      <c r="W238" s="73"/>
      <c r="X238" s="73"/>
      <c r="Y238" s="73"/>
      <c r="Z238" s="73"/>
      <c r="AA238" s="73"/>
      <c r="AB238" s="73"/>
      <c r="AC238" s="73"/>
      <c r="AD238" s="73"/>
      <c r="AE238" s="73"/>
      <c r="AF238" s="47"/>
      <c r="AG238" s="73"/>
      <c r="AH238" s="73"/>
      <c r="AI238" s="47"/>
      <c r="AJ238" s="73"/>
    </row>
    <row r="239" spans="8:36" x14ac:dyDescent="0.25">
      <c r="H239" s="75"/>
      <c r="Q239" s="73"/>
      <c r="R239" s="73"/>
      <c r="S239" s="73"/>
      <c r="T239" s="73"/>
      <c r="U239" s="73"/>
      <c r="V239" s="73"/>
      <c r="W239" s="73"/>
      <c r="X239" s="73"/>
      <c r="Y239" s="73"/>
      <c r="Z239" s="73"/>
      <c r="AA239" s="73"/>
      <c r="AB239" s="73"/>
      <c r="AC239" s="73"/>
      <c r="AD239" s="73"/>
      <c r="AE239" s="73"/>
      <c r="AF239" s="47"/>
      <c r="AG239" s="73"/>
      <c r="AH239" s="73"/>
      <c r="AI239" s="47"/>
      <c r="AJ239" s="73"/>
    </row>
    <row r="240" spans="8:36" x14ac:dyDescent="0.25">
      <c r="H240" s="75"/>
      <c r="Q240" s="73"/>
      <c r="R240" s="73"/>
      <c r="S240" s="73"/>
      <c r="T240" s="73"/>
      <c r="U240" s="73"/>
      <c r="V240" s="73"/>
      <c r="W240" s="73"/>
      <c r="X240" s="73"/>
      <c r="Y240" s="73"/>
      <c r="Z240" s="73"/>
      <c r="AA240" s="73"/>
      <c r="AB240" s="73"/>
      <c r="AC240" s="73"/>
      <c r="AD240" s="73"/>
      <c r="AE240" s="73"/>
      <c r="AF240" s="47"/>
      <c r="AG240" s="73"/>
      <c r="AH240" s="73"/>
      <c r="AI240" s="47"/>
      <c r="AJ240" s="73"/>
    </row>
    <row r="241" spans="8:36" x14ac:dyDescent="0.25">
      <c r="H241" s="75"/>
      <c r="Q241" s="73"/>
      <c r="R241" s="73"/>
      <c r="S241" s="73"/>
      <c r="T241" s="73"/>
      <c r="U241" s="73"/>
      <c r="V241" s="73"/>
      <c r="W241" s="73"/>
      <c r="X241" s="73"/>
      <c r="Y241" s="73"/>
      <c r="Z241" s="73"/>
      <c r="AA241" s="73"/>
      <c r="AB241" s="73"/>
      <c r="AC241" s="73"/>
      <c r="AD241" s="73"/>
      <c r="AE241" s="73"/>
      <c r="AF241" s="47"/>
      <c r="AG241" s="73"/>
      <c r="AH241" s="73"/>
      <c r="AI241" s="47"/>
      <c r="AJ241" s="73"/>
    </row>
    <row r="242" spans="8:36" x14ac:dyDescent="0.25">
      <c r="H242" s="75"/>
      <c r="Q242" s="73"/>
      <c r="R242" s="73"/>
      <c r="S242" s="73"/>
      <c r="T242" s="73"/>
      <c r="U242" s="73"/>
      <c r="V242" s="73"/>
      <c r="W242" s="73"/>
      <c r="X242" s="73"/>
      <c r="Y242" s="73"/>
      <c r="Z242" s="73"/>
      <c r="AA242" s="73"/>
      <c r="AB242" s="73"/>
      <c r="AC242" s="73"/>
      <c r="AD242" s="73"/>
      <c r="AE242" s="73"/>
      <c r="AF242" s="47"/>
      <c r="AG242" s="73"/>
      <c r="AH242" s="73"/>
      <c r="AI242" s="47"/>
      <c r="AJ242" s="73"/>
    </row>
    <row r="243" spans="8:36" x14ac:dyDescent="0.25">
      <c r="H243" s="75"/>
      <c r="Q243" s="73"/>
      <c r="R243" s="73"/>
      <c r="S243" s="73"/>
      <c r="T243" s="73"/>
      <c r="U243" s="73"/>
      <c r="V243" s="73"/>
      <c r="W243" s="73"/>
      <c r="X243" s="73"/>
      <c r="Y243" s="73"/>
      <c r="Z243" s="73"/>
      <c r="AA243" s="73"/>
      <c r="AB243" s="73"/>
      <c r="AC243" s="73"/>
      <c r="AD243" s="73"/>
      <c r="AE243" s="73"/>
      <c r="AF243" s="47"/>
      <c r="AG243" s="73"/>
      <c r="AH243" s="73"/>
      <c r="AI243" s="47"/>
      <c r="AJ243" s="73"/>
    </row>
    <row r="244" spans="8:36" x14ac:dyDescent="0.25">
      <c r="H244" s="75"/>
      <c r="Q244" s="73"/>
      <c r="R244" s="73"/>
      <c r="S244" s="73"/>
      <c r="T244" s="73"/>
      <c r="U244" s="73"/>
      <c r="V244" s="73"/>
      <c r="W244" s="73"/>
      <c r="X244" s="73"/>
      <c r="Y244" s="73"/>
      <c r="Z244" s="73"/>
      <c r="AA244" s="73"/>
      <c r="AB244" s="73"/>
      <c r="AC244" s="73"/>
      <c r="AD244" s="73"/>
      <c r="AE244" s="73"/>
      <c r="AF244" s="47"/>
      <c r="AG244" s="73"/>
      <c r="AH244" s="73"/>
      <c r="AI244" s="47"/>
      <c r="AJ244" s="73"/>
    </row>
    <row r="245" spans="8:36" x14ac:dyDescent="0.25">
      <c r="H245" s="75"/>
      <c r="Q245" s="73"/>
      <c r="R245" s="73"/>
      <c r="S245" s="73"/>
      <c r="T245" s="73"/>
      <c r="U245" s="73"/>
      <c r="V245" s="73"/>
      <c r="W245" s="73"/>
      <c r="X245" s="73"/>
      <c r="Y245" s="73"/>
      <c r="Z245" s="73"/>
      <c r="AA245" s="73"/>
      <c r="AB245" s="73"/>
      <c r="AC245" s="73"/>
      <c r="AD245" s="73"/>
      <c r="AE245" s="73"/>
      <c r="AF245" s="47"/>
      <c r="AG245" s="73"/>
      <c r="AH245" s="73"/>
      <c r="AI245" s="47"/>
      <c r="AJ245" s="73"/>
    </row>
    <row r="246" spans="8:36" x14ac:dyDescent="0.25">
      <c r="H246" s="75"/>
      <c r="Q246" s="73"/>
      <c r="R246" s="73"/>
      <c r="S246" s="73"/>
      <c r="T246" s="73"/>
      <c r="U246" s="73"/>
      <c r="V246" s="73"/>
      <c r="W246" s="73"/>
      <c r="X246" s="73"/>
      <c r="Y246" s="73"/>
      <c r="Z246" s="73"/>
      <c r="AA246" s="73"/>
      <c r="AB246" s="73"/>
      <c r="AC246" s="73"/>
      <c r="AD246" s="73"/>
      <c r="AE246" s="73"/>
      <c r="AF246" s="47"/>
      <c r="AG246" s="73"/>
      <c r="AH246" s="73"/>
      <c r="AI246" s="47"/>
      <c r="AJ246" s="73"/>
    </row>
    <row r="247" spans="8:36" x14ac:dyDescent="0.25">
      <c r="H247" s="75"/>
      <c r="Q247" s="73"/>
      <c r="R247" s="73"/>
      <c r="S247" s="73"/>
      <c r="T247" s="73"/>
      <c r="U247" s="73"/>
      <c r="V247" s="73"/>
      <c r="W247" s="73"/>
      <c r="X247" s="73"/>
      <c r="Y247" s="73"/>
      <c r="Z247" s="73"/>
      <c r="AA247" s="73"/>
      <c r="AB247" s="73"/>
      <c r="AC247" s="73"/>
      <c r="AD247" s="73"/>
      <c r="AE247" s="73"/>
      <c r="AF247" s="47"/>
      <c r="AG247" s="73"/>
      <c r="AH247" s="73"/>
      <c r="AI247" s="47"/>
      <c r="AJ247" s="73"/>
    </row>
    <row r="248" spans="8:36" x14ac:dyDescent="0.25">
      <c r="H248" s="75"/>
      <c r="Q248" s="73"/>
      <c r="R248" s="73"/>
      <c r="S248" s="73"/>
      <c r="T248" s="73"/>
      <c r="U248" s="73"/>
      <c r="V248" s="73"/>
      <c r="W248" s="73"/>
      <c r="X248" s="73"/>
      <c r="Y248" s="73"/>
      <c r="Z248" s="73"/>
      <c r="AA248" s="73"/>
      <c r="AB248" s="73"/>
      <c r="AC248" s="73"/>
      <c r="AD248" s="73"/>
      <c r="AE248" s="73"/>
      <c r="AF248" s="47"/>
      <c r="AG248" s="73"/>
      <c r="AH248" s="73"/>
      <c r="AI248" s="47"/>
      <c r="AJ248" s="73"/>
    </row>
    <row r="249" spans="8:36" x14ac:dyDescent="0.25">
      <c r="H249" s="75"/>
      <c r="Q249" s="73"/>
      <c r="R249" s="73"/>
      <c r="S249" s="73"/>
      <c r="T249" s="73"/>
      <c r="U249" s="73"/>
      <c r="V249" s="73"/>
      <c r="W249" s="73"/>
      <c r="X249" s="73"/>
      <c r="Y249" s="73"/>
      <c r="Z249" s="73"/>
      <c r="AA249" s="73"/>
      <c r="AB249" s="73"/>
      <c r="AC249" s="73"/>
      <c r="AD249" s="73"/>
      <c r="AE249" s="73"/>
      <c r="AF249" s="47"/>
      <c r="AG249" s="73"/>
      <c r="AH249" s="73"/>
      <c r="AI249" s="47"/>
      <c r="AJ249" s="73"/>
    </row>
    <row r="250" spans="8:36" x14ac:dyDescent="0.25">
      <c r="H250" s="75"/>
      <c r="Q250" s="73"/>
      <c r="R250" s="73"/>
      <c r="S250" s="73"/>
      <c r="T250" s="73"/>
      <c r="U250" s="73"/>
      <c r="V250" s="73"/>
      <c r="W250" s="73"/>
      <c r="X250" s="73"/>
      <c r="Y250" s="73"/>
      <c r="Z250" s="73"/>
      <c r="AA250" s="73"/>
      <c r="AB250" s="73"/>
      <c r="AC250" s="73"/>
      <c r="AD250" s="73"/>
      <c r="AE250" s="73"/>
      <c r="AF250" s="47"/>
      <c r="AG250" s="73"/>
      <c r="AH250" s="73"/>
      <c r="AI250" s="47"/>
      <c r="AJ250" s="73"/>
    </row>
    <row r="251" spans="8:36" x14ac:dyDescent="0.25">
      <c r="H251" s="75"/>
      <c r="Q251" s="73"/>
      <c r="R251" s="73"/>
      <c r="S251" s="73"/>
      <c r="T251" s="73"/>
      <c r="U251" s="73"/>
      <c r="V251" s="73"/>
      <c r="W251" s="73"/>
      <c r="X251" s="73"/>
      <c r="Y251" s="73"/>
      <c r="Z251" s="73"/>
      <c r="AA251" s="73"/>
      <c r="AB251" s="73"/>
      <c r="AC251" s="73"/>
      <c r="AD251" s="73"/>
      <c r="AE251" s="73"/>
      <c r="AF251" s="47"/>
      <c r="AG251" s="73"/>
      <c r="AH251" s="73"/>
      <c r="AI251" s="47"/>
      <c r="AJ251" s="73"/>
    </row>
    <row r="252" spans="8:36" x14ac:dyDescent="0.25">
      <c r="H252" s="75"/>
      <c r="Q252" s="73"/>
      <c r="R252" s="73"/>
      <c r="S252" s="73"/>
      <c r="T252" s="73"/>
      <c r="U252" s="73"/>
      <c r="V252" s="73"/>
      <c r="W252" s="73"/>
      <c r="X252" s="73"/>
      <c r="Y252" s="73"/>
      <c r="Z252" s="73"/>
      <c r="AA252" s="73"/>
      <c r="AB252" s="73"/>
      <c r="AC252" s="73"/>
      <c r="AD252" s="73"/>
      <c r="AE252" s="73"/>
      <c r="AF252" s="47"/>
      <c r="AG252" s="73"/>
      <c r="AH252" s="73"/>
      <c r="AI252" s="47"/>
      <c r="AJ252" s="73"/>
    </row>
    <row r="253" spans="8:36" x14ac:dyDescent="0.25">
      <c r="H253" s="75"/>
      <c r="Q253" s="73"/>
      <c r="R253" s="73"/>
      <c r="S253" s="73"/>
      <c r="T253" s="73"/>
      <c r="U253" s="73"/>
      <c r="V253" s="73"/>
      <c r="W253" s="73"/>
      <c r="X253" s="73"/>
      <c r="Y253" s="73"/>
      <c r="Z253" s="73"/>
      <c r="AA253" s="73"/>
      <c r="AB253" s="73"/>
      <c r="AC253" s="73"/>
      <c r="AD253" s="73"/>
      <c r="AE253" s="73"/>
      <c r="AF253" s="47"/>
      <c r="AG253" s="73"/>
      <c r="AH253" s="73"/>
      <c r="AI253" s="47"/>
      <c r="AJ253" s="73"/>
    </row>
    <row r="254" spans="8:36" x14ac:dyDescent="0.25">
      <c r="H254" s="75"/>
      <c r="Q254" s="73"/>
      <c r="R254" s="73"/>
      <c r="S254" s="73"/>
      <c r="T254" s="73"/>
      <c r="U254" s="73"/>
      <c r="V254" s="73"/>
      <c r="W254" s="73"/>
      <c r="X254" s="73"/>
      <c r="Y254" s="73"/>
      <c r="Z254" s="73"/>
      <c r="AA254" s="73"/>
      <c r="AB254" s="73"/>
      <c r="AC254" s="73"/>
      <c r="AD254" s="73"/>
      <c r="AE254" s="73"/>
      <c r="AF254" s="47"/>
      <c r="AG254" s="73"/>
      <c r="AH254" s="73"/>
      <c r="AI254" s="47"/>
      <c r="AJ254" s="73"/>
    </row>
    <row r="255" spans="8:36" x14ac:dyDescent="0.25">
      <c r="H255" s="75"/>
      <c r="Q255" s="73"/>
      <c r="R255" s="73"/>
      <c r="S255" s="73"/>
      <c r="T255" s="73"/>
      <c r="U255" s="73"/>
      <c r="V255" s="73"/>
      <c r="W255" s="73"/>
      <c r="X255" s="73"/>
      <c r="Y255" s="73"/>
      <c r="Z255" s="73"/>
      <c r="AA255" s="73"/>
      <c r="AB255" s="73"/>
      <c r="AC255" s="73"/>
      <c r="AD255" s="73"/>
      <c r="AE255" s="73"/>
      <c r="AF255" s="47"/>
      <c r="AG255" s="73"/>
      <c r="AH255" s="73"/>
      <c r="AI255" s="47"/>
      <c r="AJ255" s="73"/>
    </row>
    <row r="256" spans="8:36" x14ac:dyDescent="0.25">
      <c r="H256" s="75"/>
      <c r="Q256" s="73"/>
      <c r="R256" s="73"/>
      <c r="S256" s="73"/>
      <c r="T256" s="73"/>
      <c r="U256" s="73"/>
      <c r="V256" s="73"/>
      <c r="W256" s="73"/>
      <c r="X256" s="73"/>
      <c r="Y256" s="73"/>
      <c r="Z256" s="73"/>
      <c r="AA256" s="73"/>
      <c r="AB256" s="73"/>
      <c r="AC256" s="73"/>
      <c r="AD256" s="73"/>
      <c r="AE256" s="73"/>
      <c r="AF256" s="47"/>
      <c r="AG256" s="73"/>
      <c r="AH256" s="73"/>
      <c r="AI256" s="47"/>
      <c r="AJ256" s="73"/>
    </row>
    <row r="257" spans="8:36" x14ac:dyDescent="0.25">
      <c r="H257" s="75"/>
      <c r="Q257" s="73"/>
      <c r="R257" s="73"/>
      <c r="S257" s="73"/>
      <c r="T257" s="73"/>
      <c r="U257" s="73"/>
      <c r="V257" s="73"/>
      <c r="W257" s="73"/>
      <c r="X257" s="73"/>
      <c r="Y257" s="73"/>
      <c r="Z257" s="73"/>
      <c r="AA257" s="73"/>
      <c r="AB257" s="73"/>
      <c r="AC257" s="73"/>
      <c r="AD257" s="73"/>
      <c r="AE257" s="73"/>
      <c r="AF257" s="47"/>
      <c r="AG257" s="73"/>
      <c r="AH257" s="73"/>
      <c r="AI257" s="47"/>
      <c r="AJ257" s="73"/>
    </row>
    <row r="258" spans="8:36" x14ac:dyDescent="0.25">
      <c r="H258" s="75"/>
      <c r="Q258" s="73"/>
      <c r="R258" s="73"/>
      <c r="S258" s="73"/>
      <c r="T258" s="73"/>
      <c r="U258" s="73"/>
      <c r="V258" s="73"/>
      <c r="W258" s="73"/>
      <c r="X258" s="73"/>
      <c r="Y258" s="73"/>
      <c r="Z258" s="73"/>
      <c r="AA258" s="73"/>
      <c r="AB258" s="73"/>
      <c r="AC258" s="73"/>
      <c r="AD258" s="73"/>
      <c r="AE258" s="73"/>
      <c r="AF258" s="47"/>
      <c r="AG258" s="73"/>
      <c r="AH258" s="73"/>
      <c r="AI258" s="47"/>
      <c r="AJ258" s="73"/>
    </row>
    <row r="259" spans="8:36" x14ac:dyDescent="0.25">
      <c r="H259" s="75"/>
      <c r="Q259" s="73"/>
      <c r="R259" s="73"/>
      <c r="S259" s="73"/>
      <c r="T259" s="73"/>
      <c r="U259" s="73"/>
      <c r="V259" s="73"/>
      <c r="W259" s="73"/>
      <c r="X259" s="73"/>
      <c r="Y259" s="73"/>
      <c r="Z259" s="73"/>
      <c r="AA259" s="73"/>
      <c r="AB259" s="73"/>
      <c r="AC259" s="73"/>
      <c r="AD259" s="73"/>
      <c r="AE259" s="73"/>
      <c r="AF259" s="47"/>
      <c r="AG259" s="73"/>
      <c r="AH259" s="73"/>
      <c r="AI259" s="47"/>
      <c r="AJ259" s="73"/>
    </row>
    <row r="260" spans="8:36" x14ac:dyDescent="0.25">
      <c r="H260" s="75"/>
      <c r="Q260" s="73"/>
      <c r="R260" s="73"/>
      <c r="S260" s="73"/>
      <c r="T260" s="73"/>
      <c r="U260" s="73"/>
      <c r="V260" s="73"/>
      <c r="W260" s="73"/>
      <c r="X260" s="73"/>
      <c r="Y260" s="73"/>
      <c r="Z260" s="73"/>
      <c r="AA260" s="73"/>
      <c r="AB260" s="73"/>
      <c r="AC260" s="73"/>
      <c r="AD260" s="73"/>
      <c r="AE260" s="73"/>
      <c r="AF260" s="47"/>
      <c r="AG260" s="73"/>
      <c r="AH260" s="73"/>
      <c r="AI260" s="47"/>
      <c r="AJ260" s="73"/>
    </row>
    <row r="261" spans="8:36" x14ac:dyDescent="0.25">
      <c r="H261" s="75"/>
      <c r="Q261" s="73"/>
      <c r="R261" s="73"/>
      <c r="S261" s="73"/>
      <c r="T261" s="73"/>
      <c r="U261" s="73"/>
      <c r="V261" s="73"/>
      <c r="W261" s="73"/>
      <c r="X261" s="73"/>
      <c r="Y261" s="73"/>
      <c r="Z261" s="73"/>
      <c r="AA261" s="73"/>
      <c r="AB261" s="73"/>
      <c r="AC261" s="73"/>
      <c r="AD261" s="73"/>
      <c r="AE261" s="73"/>
      <c r="AF261" s="47"/>
      <c r="AG261" s="73"/>
      <c r="AH261" s="73"/>
      <c r="AI261" s="47"/>
      <c r="AJ261" s="73"/>
    </row>
    <row r="262" spans="8:36" x14ac:dyDescent="0.25">
      <c r="H262" s="75"/>
      <c r="Q262" s="73"/>
      <c r="R262" s="73"/>
      <c r="S262" s="73"/>
      <c r="T262" s="73"/>
      <c r="U262" s="73"/>
      <c r="V262" s="73"/>
      <c r="W262" s="73"/>
      <c r="X262" s="73"/>
      <c r="Y262" s="73"/>
      <c r="Z262" s="73"/>
      <c r="AA262" s="73"/>
      <c r="AB262" s="73"/>
      <c r="AC262" s="73"/>
      <c r="AD262" s="73"/>
      <c r="AE262" s="73"/>
      <c r="AF262" s="47"/>
      <c r="AG262" s="73"/>
      <c r="AH262" s="73"/>
      <c r="AI262" s="47"/>
      <c r="AJ262" s="73"/>
    </row>
    <row r="263" spans="8:36" x14ac:dyDescent="0.25">
      <c r="H263" s="75"/>
      <c r="Q263" s="73"/>
      <c r="R263" s="73"/>
      <c r="S263" s="73"/>
      <c r="T263" s="73"/>
      <c r="U263" s="73"/>
      <c r="V263" s="73"/>
      <c r="W263" s="73"/>
      <c r="X263" s="73"/>
      <c r="Y263" s="73"/>
      <c r="Z263" s="73"/>
      <c r="AA263" s="73"/>
      <c r="AB263" s="73"/>
      <c r="AC263" s="73"/>
      <c r="AD263" s="73"/>
      <c r="AE263" s="73"/>
      <c r="AF263" s="47"/>
      <c r="AG263" s="73"/>
      <c r="AH263" s="73"/>
      <c r="AI263" s="47"/>
      <c r="AJ263" s="73"/>
    </row>
    <row r="264" spans="8:36" x14ac:dyDescent="0.25">
      <c r="H264" s="75"/>
      <c r="Q264" s="73"/>
      <c r="R264" s="73"/>
      <c r="S264" s="73"/>
      <c r="T264" s="73"/>
      <c r="U264" s="73"/>
      <c r="V264" s="73"/>
      <c r="W264" s="73"/>
      <c r="X264" s="73"/>
      <c r="Y264" s="73"/>
      <c r="Z264" s="73"/>
      <c r="AA264" s="73"/>
      <c r="AB264" s="73"/>
      <c r="AC264" s="73"/>
      <c r="AD264" s="73"/>
      <c r="AE264" s="73"/>
      <c r="AF264" s="47"/>
      <c r="AG264" s="73"/>
      <c r="AH264" s="73"/>
      <c r="AI264" s="47"/>
      <c r="AJ264" s="73"/>
    </row>
    <row r="265" spans="8:36" x14ac:dyDescent="0.25">
      <c r="H265" s="75"/>
      <c r="Q265" s="73"/>
      <c r="R265" s="73"/>
      <c r="S265" s="73"/>
      <c r="T265" s="73"/>
      <c r="U265" s="73"/>
      <c r="V265" s="73"/>
      <c r="W265" s="73"/>
      <c r="X265" s="73"/>
      <c r="Y265" s="73"/>
      <c r="Z265" s="73"/>
      <c r="AA265" s="73"/>
      <c r="AB265" s="73"/>
      <c r="AC265" s="73"/>
      <c r="AD265" s="73"/>
      <c r="AE265" s="73"/>
      <c r="AF265" s="47"/>
      <c r="AG265" s="73"/>
      <c r="AH265" s="73"/>
      <c r="AI265" s="47"/>
      <c r="AJ265" s="73"/>
    </row>
    <row r="266" spans="8:36" x14ac:dyDescent="0.25">
      <c r="H266" s="75"/>
      <c r="Q266" s="73"/>
      <c r="R266" s="73"/>
      <c r="S266" s="73"/>
      <c r="T266" s="73"/>
      <c r="U266" s="73"/>
      <c r="V266" s="73"/>
      <c r="W266" s="73"/>
      <c r="X266" s="73"/>
      <c r="Y266" s="73"/>
      <c r="Z266" s="73"/>
      <c r="AA266" s="73"/>
      <c r="AB266" s="73"/>
      <c r="AC266" s="73"/>
      <c r="AD266" s="73"/>
      <c r="AE266" s="73"/>
      <c r="AF266" s="47"/>
      <c r="AG266" s="73"/>
      <c r="AH266" s="73"/>
      <c r="AI266" s="47"/>
      <c r="AJ266" s="73"/>
    </row>
    <row r="267" spans="8:36" x14ac:dyDescent="0.25">
      <c r="H267" s="75"/>
      <c r="Q267" s="73"/>
      <c r="R267" s="73"/>
      <c r="S267" s="73"/>
      <c r="T267" s="73"/>
      <c r="U267" s="73"/>
      <c r="V267" s="73"/>
      <c r="W267" s="73"/>
      <c r="X267" s="73"/>
      <c r="Y267" s="73"/>
      <c r="Z267" s="73"/>
      <c r="AA267" s="73"/>
      <c r="AB267" s="73"/>
      <c r="AC267" s="73"/>
      <c r="AD267" s="73"/>
      <c r="AE267" s="73"/>
      <c r="AF267" s="47"/>
      <c r="AG267" s="73"/>
      <c r="AH267" s="73"/>
      <c r="AI267" s="47"/>
      <c r="AJ267" s="73"/>
    </row>
    <row r="268" spans="8:36" x14ac:dyDescent="0.25">
      <c r="H268" s="75"/>
      <c r="Q268" s="73"/>
      <c r="R268" s="73"/>
      <c r="S268" s="73"/>
      <c r="T268" s="73"/>
      <c r="U268" s="73"/>
      <c r="V268" s="73"/>
      <c r="W268" s="73"/>
      <c r="X268" s="73"/>
      <c r="Y268" s="73"/>
      <c r="Z268" s="73"/>
      <c r="AA268" s="73"/>
      <c r="AB268" s="73"/>
      <c r="AC268" s="73"/>
      <c r="AD268" s="73"/>
      <c r="AE268" s="73"/>
      <c r="AF268" s="47"/>
      <c r="AG268" s="73"/>
      <c r="AH268" s="73"/>
      <c r="AI268" s="47"/>
      <c r="AJ268" s="73"/>
    </row>
    <row r="269" spans="8:36" x14ac:dyDescent="0.25">
      <c r="H269" s="75"/>
      <c r="Q269" s="73"/>
      <c r="R269" s="73"/>
      <c r="S269" s="73"/>
      <c r="T269" s="73"/>
      <c r="U269" s="73"/>
      <c r="V269" s="73"/>
      <c r="W269" s="73"/>
      <c r="X269" s="73"/>
      <c r="Y269" s="73"/>
      <c r="Z269" s="73"/>
      <c r="AA269" s="73"/>
      <c r="AB269" s="73"/>
      <c r="AC269" s="73"/>
      <c r="AD269" s="73"/>
      <c r="AE269" s="73"/>
      <c r="AF269" s="47"/>
      <c r="AG269" s="73"/>
      <c r="AH269" s="73"/>
      <c r="AI269" s="47"/>
      <c r="AJ269" s="73"/>
    </row>
    <row r="270" spans="8:36" x14ac:dyDescent="0.25">
      <c r="H270" s="75"/>
      <c r="Q270" s="73"/>
      <c r="R270" s="73"/>
      <c r="S270" s="73"/>
      <c r="T270" s="73"/>
      <c r="U270" s="73"/>
      <c r="V270" s="73"/>
      <c r="W270" s="73"/>
      <c r="X270" s="73"/>
      <c r="Y270" s="73"/>
      <c r="Z270" s="73"/>
      <c r="AA270" s="73"/>
      <c r="AB270" s="73"/>
      <c r="AC270" s="73"/>
      <c r="AD270" s="73"/>
      <c r="AE270" s="73"/>
      <c r="AF270" s="47"/>
      <c r="AG270" s="73"/>
      <c r="AH270" s="73"/>
      <c r="AI270" s="47"/>
      <c r="AJ270" s="73"/>
    </row>
    <row r="271" spans="8:36" x14ac:dyDescent="0.25">
      <c r="H271" s="75"/>
      <c r="Q271" s="73"/>
      <c r="R271" s="73"/>
      <c r="S271" s="73"/>
      <c r="T271" s="73"/>
      <c r="U271" s="73"/>
      <c r="V271" s="73"/>
      <c r="W271" s="73"/>
      <c r="X271" s="73"/>
      <c r="Y271" s="73"/>
      <c r="Z271" s="73"/>
      <c r="AA271" s="73"/>
      <c r="AB271" s="73"/>
      <c r="AC271" s="73"/>
      <c r="AD271" s="73"/>
      <c r="AE271" s="73"/>
      <c r="AF271" s="47"/>
      <c r="AG271" s="73"/>
      <c r="AH271" s="73"/>
      <c r="AI271" s="47"/>
      <c r="AJ271" s="73"/>
    </row>
    <row r="272" spans="8:36" x14ac:dyDescent="0.25">
      <c r="H272" s="75"/>
      <c r="Q272" s="73"/>
      <c r="R272" s="73"/>
      <c r="S272" s="73"/>
      <c r="T272" s="73"/>
      <c r="U272" s="73"/>
      <c r="V272" s="73"/>
      <c r="W272" s="73"/>
      <c r="X272" s="73"/>
      <c r="Y272" s="73"/>
      <c r="Z272" s="73"/>
      <c r="AA272" s="73"/>
      <c r="AB272" s="73"/>
      <c r="AC272" s="73"/>
      <c r="AD272" s="73"/>
      <c r="AE272" s="73"/>
      <c r="AF272" s="47"/>
      <c r="AG272" s="73"/>
      <c r="AH272" s="73"/>
      <c r="AI272" s="47"/>
      <c r="AJ272" s="73"/>
    </row>
    <row r="273" spans="8:36" x14ac:dyDescent="0.25">
      <c r="H273" s="75"/>
      <c r="Q273" s="73"/>
      <c r="R273" s="73"/>
      <c r="S273" s="73"/>
      <c r="T273" s="73"/>
      <c r="U273" s="73"/>
      <c r="V273" s="73"/>
      <c r="W273" s="73"/>
      <c r="X273" s="73"/>
      <c r="Y273" s="73"/>
      <c r="Z273" s="73"/>
      <c r="AA273" s="73"/>
      <c r="AB273" s="73"/>
      <c r="AC273" s="73"/>
      <c r="AD273" s="73"/>
      <c r="AE273" s="73"/>
      <c r="AF273" s="47"/>
      <c r="AG273" s="73"/>
      <c r="AH273" s="73"/>
      <c r="AI273" s="47"/>
      <c r="AJ273" s="73"/>
    </row>
    <row r="274" spans="8:36" x14ac:dyDescent="0.25">
      <c r="H274" s="75"/>
      <c r="Q274" s="73"/>
      <c r="R274" s="73"/>
      <c r="S274" s="73"/>
      <c r="T274" s="73"/>
      <c r="U274" s="73"/>
      <c r="V274" s="73"/>
      <c r="W274" s="73"/>
      <c r="X274" s="73"/>
      <c r="Y274" s="73"/>
      <c r="Z274" s="73"/>
      <c r="AA274" s="73"/>
      <c r="AB274" s="73"/>
      <c r="AC274" s="73"/>
      <c r="AD274" s="73"/>
      <c r="AE274" s="73"/>
      <c r="AF274" s="47"/>
      <c r="AG274" s="73"/>
      <c r="AH274" s="73"/>
      <c r="AI274" s="47"/>
      <c r="AJ274" s="73"/>
    </row>
    <row r="275" spans="8:36" x14ac:dyDescent="0.25">
      <c r="H275" s="75"/>
      <c r="Q275" s="73"/>
      <c r="R275" s="73"/>
      <c r="S275" s="73"/>
      <c r="T275" s="73"/>
      <c r="U275" s="73"/>
      <c r="V275" s="73"/>
      <c r="W275" s="73"/>
      <c r="X275" s="73"/>
      <c r="Y275" s="73"/>
      <c r="Z275" s="73"/>
      <c r="AA275" s="73"/>
      <c r="AB275" s="73"/>
      <c r="AC275" s="73"/>
      <c r="AD275" s="73"/>
      <c r="AE275" s="73"/>
      <c r="AF275" s="47"/>
      <c r="AG275" s="73"/>
      <c r="AH275" s="73"/>
      <c r="AI275" s="47"/>
      <c r="AJ275" s="73"/>
    </row>
    <row r="276" spans="8:36" x14ac:dyDescent="0.25">
      <c r="H276" s="75"/>
      <c r="Q276" s="73"/>
      <c r="R276" s="73"/>
      <c r="S276" s="73"/>
      <c r="T276" s="73"/>
      <c r="U276" s="73"/>
      <c r="V276" s="73"/>
      <c r="W276" s="73"/>
      <c r="X276" s="73"/>
      <c r="Y276" s="73"/>
      <c r="Z276" s="73"/>
      <c r="AA276" s="73"/>
      <c r="AB276" s="73"/>
      <c r="AC276" s="73"/>
      <c r="AD276" s="73"/>
      <c r="AE276" s="73"/>
      <c r="AF276" s="47"/>
      <c r="AG276" s="73"/>
      <c r="AH276" s="73"/>
      <c r="AI276" s="47"/>
      <c r="AJ276" s="73"/>
    </row>
    <row r="277" spans="8:36" x14ac:dyDescent="0.25">
      <c r="H277" s="75"/>
      <c r="Q277" s="73"/>
      <c r="R277" s="73"/>
      <c r="S277" s="73"/>
      <c r="T277" s="73"/>
      <c r="U277" s="73"/>
      <c r="V277" s="73"/>
      <c r="W277" s="73"/>
      <c r="X277" s="73"/>
      <c r="Y277" s="73"/>
      <c r="Z277" s="73"/>
      <c r="AA277" s="73"/>
      <c r="AB277" s="73"/>
      <c r="AC277" s="73"/>
      <c r="AD277" s="73"/>
      <c r="AE277" s="73"/>
      <c r="AF277" s="47"/>
      <c r="AG277" s="73"/>
      <c r="AH277" s="73"/>
      <c r="AI277" s="47"/>
      <c r="AJ277" s="73"/>
    </row>
    <row r="278" spans="8:36" x14ac:dyDescent="0.25">
      <c r="H278" s="75"/>
      <c r="Q278" s="73"/>
      <c r="R278" s="73"/>
      <c r="S278" s="73"/>
      <c r="T278" s="73"/>
      <c r="U278" s="73"/>
      <c r="V278" s="73"/>
      <c r="W278" s="73"/>
      <c r="X278" s="73"/>
      <c r="Y278" s="73"/>
      <c r="Z278" s="73"/>
      <c r="AA278" s="73"/>
      <c r="AB278" s="73"/>
      <c r="AC278" s="73"/>
      <c r="AD278" s="73"/>
      <c r="AE278" s="73"/>
      <c r="AF278" s="47"/>
      <c r="AG278" s="73"/>
      <c r="AH278" s="73"/>
      <c r="AI278" s="47"/>
      <c r="AJ278" s="73"/>
    </row>
    <row r="279" spans="8:36" x14ac:dyDescent="0.25">
      <c r="H279" s="75"/>
      <c r="Q279" s="73"/>
      <c r="R279" s="73"/>
      <c r="S279" s="73"/>
      <c r="T279" s="73"/>
      <c r="U279" s="73"/>
      <c r="V279" s="73"/>
      <c r="W279" s="73"/>
      <c r="X279" s="73"/>
      <c r="Y279" s="73"/>
      <c r="Z279" s="73"/>
      <c r="AA279" s="73"/>
      <c r="AB279" s="73"/>
      <c r="AC279" s="73"/>
      <c r="AD279" s="73"/>
      <c r="AE279" s="73"/>
      <c r="AF279" s="47"/>
      <c r="AG279" s="73"/>
      <c r="AH279" s="73"/>
      <c r="AI279" s="47"/>
      <c r="AJ279" s="73"/>
    </row>
    <row r="280" spans="8:36" x14ac:dyDescent="0.25">
      <c r="H280" s="75"/>
      <c r="Q280" s="73"/>
      <c r="R280" s="73"/>
      <c r="S280" s="73"/>
      <c r="T280" s="73"/>
      <c r="U280" s="73"/>
      <c r="V280" s="73"/>
      <c r="W280" s="73"/>
      <c r="X280" s="73"/>
      <c r="Y280" s="73"/>
      <c r="Z280" s="73"/>
      <c r="AA280" s="73"/>
      <c r="AB280" s="73"/>
      <c r="AC280" s="73"/>
      <c r="AD280" s="73"/>
      <c r="AE280" s="73"/>
      <c r="AF280" s="47"/>
      <c r="AG280" s="73"/>
      <c r="AH280" s="73"/>
      <c r="AI280" s="47"/>
      <c r="AJ280" s="73"/>
    </row>
    <row r="281" spans="8:36" x14ac:dyDescent="0.25">
      <c r="H281" s="75"/>
      <c r="Q281" s="73"/>
      <c r="R281" s="73"/>
      <c r="S281" s="73"/>
      <c r="T281" s="73"/>
      <c r="U281" s="73"/>
      <c r="V281" s="73"/>
      <c r="W281" s="73"/>
      <c r="X281" s="73"/>
      <c r="Y281" s="73"/>
      <c r="Z281" s="73"/>
      <c r="AA281" s="73"/>
      <c r="AB281" s="73"/>
      <c r="AC281" s="73"/>
      <c r="AD281" s="73"/>
      <c r="AE281" s="73"/>
      <c r="AF281" s="47"/>
      <c r="AG281" s="73"/>
      <c r="AH281" s="73"/>
      <c r="AI281" s="47"/>
      <c r="AJ281" s="73"/>
    </row>
    <row r="282" spans="8:36" x14ac:dyDescent="0.25">
      <c r="H282" s="75"/>
      <c r="Q282" s="73"/>
      <c r="R282" s="73"/>
      <c r="S282" s="73"/>
      <c r="T282" s="73"/>
      <c r="U282" s="73"/>
      <c r="V282" s="73"/>
      <c r="W282" s="73"/>
      <c r="X282" s="73"/>
      <c r="Y282" s="73"/>
      <c r="Z282" s="73"/>
      <c r="AA282" s="73"/>
      <c r="AB282" s="73"/>
      <c r="AC282" s="73"/>
      <c r="AD282" s="73"/>
      <c r="AE282" s="73"/>
      <c r="AF282" s="47"/>
      <c r="AG282" s="73"/>
      <c r="AH282" s="73"/>
      <c r="AI282" s="47"/>
      <c r="AJ282" s="73"/>
    </row>
    <row r="283" spans="8:36" x14ac:dyDescent="0.25">
      <c r="H283" s="75"/>
      <c r="Q283" s="73"/>
      <c r="R283" s="73"/>
      <c r="S283" s="73"/>
      <c r="T283" s="73"/>
      <c r="U283" s="73"/>
      <c r="V283" s="73"/>
      <c r="W283" s="73"/>
      <c r="X283" s="73"/>
      <c r="Y283" s="73"/>
      <c r="Z283" s="73"/>
      <c r="AA283" s="73"/>
      <c r="AB283" s="73"/>
      <c r="AC283" s="73"/>
      <c r="AD283" s="73"/>
      <c r="AE283" s="73"/>
      <c r="AF283" s="47"/>
      <c r="AG283" s="73"/>
      <c r="AH283" s="73"/>
      <c r="AI283" s="47"/>
      <c r="AJ283" s="73"/>
    </row>
    <row r="284" spans="8:36" x14ac:dyDescent="0.25">
      <c r="H284" s="75"/>
      <c r="Q284" s="73"/>
      <c r="R284" s="73"/>
      <c r="S284" s="73"/>
      <c r="T284" s="73"/>
      <c r="U284" s="73"/>
      <c r="V284" s="73"/>
      <c r="W284" s="73"/>
      <c r="X284" s="73"/>
      <c r="Y284" s="73"/>
      <c r="Z284" s="73"/>
      <c r="AA284" s="73"/>
      <c r="AB284" s="73"/>
      <c r="AC284" s="73"/>
      <c r="AD284" s="73"/>
      <c r="AE284" s="73"/>
      <c r="AF284" s="47"/>
      <c r="AG284" s="73"/>
      <c r="AH284" s="73"/>
      <c r="AI284" s="47"/>
      <c r="AJ284" s="73"/>
    </row>
    <row r="285" spans="8:36" x14ac:dyDescent="0.25">
      <c r="H285" s="75"/>
      <c r="Q285" s="73"/>
      <c r="R285" s="73"/>
      <c r="S285" s="73"/>
      <c r="T285" s="73"/>
      <c r="U285" s="73"/>
      <c r="V285" s="73"/>
      <c r="W285" s="73"/>
      <c r="X285" s="73"/>
      <c r="Y285" s="73"/>
      <c r="Z285" s="73"/>
      <c r="AA285" s="73"/>
      <c r="AB285" s="73"/>
      <c r="AC285" s="73"/>
      <c r="AD285" s="73"/>
      <c r="AE285" s="73"/>
      <c r="AF285" s="47"/>
      <c r="AG285" s="73"/>
      <c r="AH285" s="73"/>
      <c r="AI285" s="47"/>
      <c r="AJ285" s="73"/>
    </row>
    <row r="286" spans="8:36" x14ac:dyDescent="0.25">
      <c r="H286" s="75"/>
      <c r="Q286" s="73"/>
      <c r="R286" s="73"/>
      <c r="S286" s="73"/>
      <c r="T286" s="73"/>
      <c r="U286" s="73"/>
      <c r="V286" s="73"/>
      <c r="W286" s="73"/>
      <c r="X286" s="73"/>
      <c r="Y286" s="73"/>
      <c r="Z286" s="73"/>
      <c r="AA286" s="73"/>
      <c r="AB286" s="73"/>
      <c r="AC286" s="73"/>
      <c r="AD286" s="73"/>
      <c r="AE286" s="73"/>
      <c r="AF286" s="47"/>
      <c r="AG286" s="73"/>
      <c r="AH286" s="73"/>
      <c r="AI286" s="47"/>
      <c r="AJ286" s="73"/>
    </row>
    <row r="287" spans="8:36" x14ac:dyDescent="0.25">
      <c r="H287" s="75"/>
      <c r="Q287" s="73"/>
      <c r="R287" s="73"/>
      <c r="S287" s="73"/>
      <c r="T287" s="73"/>
      <c r="U287" s="73"/>
      <c r="V287" s="73"/>
      <c r="W287" s="73"/>
      <c r="X287" s="73"/>
      <c r="Y287" s="73"/>
      <c r="Z287" s="73"/>
      <c r="AA287" s="73"/>
      <c r="AB287" s="73"/>
      <c r="AC287" s="73"/>
      <c r="AD287" s="73"/>
      <c r="AE287" s="73"/>
      <c r="AF287" s="47"/>
      <c r="AG287" s="73"/>
      <c r="AH287" s="73"/>
      <c r="AI287" s="47"/>
      <c r="AJ287" s="73"/>
    </row>
    <row r="288" spans="8:36" x14ac:dyDescent="0.25">
      <c r="H288" s="75"/>
      <c r="Q288" s="73"/>
      <c r="R288" s="73"/>
      <c r="S288" s="73"/>
      <c r="T288" s="73"/>
      <c r="U288" s="73"/>
      <c r="V288" s="73"/>
      <c r="W288" s="73"/>
      <c r="X288" s="73"/>
      <c r="Y288" s="73"/>
      <c r="Z288" s="73"/>
      <c r="AA288" s="73"/>
      <c r="AB288" s="73"/>
      <c r="AC288" s="73"/>
      <c r="AD288" s="73"/>
      <c r="AE288" s="73"/>
      <c r="AF288" s="47"/>
      <c r="AG288" s="73"/>
      <c r="AH288" s="73"/>
      <c r="AI288" s="47"/>
      <c r="AJ288" s="73"/>
    </row>
    <row r="289" spans="8:36" x14ac:dyDescent="0.25">
      <c r="H289" s="75"/>
      <c r="Q289" s="73"/>
      <c r="R289" s="73"/>
      <c r="S289" s="73"/>
      <c r="T289" s="73"/>
      <c r="U289" s="73"/>
      <c r="V289" s="73"/>
      <c r="W289" s="73"/>
      <c r="X289" s="73"/>
      <c r="Y289" s="73"/>
      <c r="Z289" s="73"/>
      <c r="AA289" s="73"/>
      <c r="AB289" s="73"/>
      <c r="AC289" s="73"/>
      <c r="AD289" s="73"/>
      <c r="AE289" s="73"/>
      <c r="AF289" s="47"/>
      <c r="AG289" s="73"/>
      <c r="AH289" s="73"/>
      <c r="AI289" s="47"/>
      <c r="AJ289" s="73"/>
    </row>
    <row r="290" spans="8:36" x14ac:dyDescent="0.25">
      <c r="H290" s="75"/>
      <c r="Q290" s="73"/>
      <c r="R290" s="73"/>
      <c r="S290" s="73"/>
      <c r="T290" s="73"/>
      <c r="U290" s="73"/>
      <c r="V290" s="73"/>
      <c r="W290" s="73"/>
      <c r="X290" s="73"/>
      <c r="Y290" s="73"/>
      <c r="Z290" s="73"/>
      <c r="AA290" s="73"/>
      <c r="AB290" s="73"/>
      <c r="AC290" s="73"/>
      <c r="AD290" s="73"/>
      <c r="AE290" s="73"/>
      <c r="AF290" s="47"/>
      <c r="AG290" s="73"/>
      <c r="AH290" s="73"/>
      <c r="AI290" s="47"/>
      <c r="AJ290" s="73"/>
    </row>
    <row r="291" spans="8:36" x14ac:dyDescent="0.25">
      <c r="H291" s="75"/>
      <c r="Q291" s="73"/>
      <c r="R291" s="73"/>
      <c r="S291" s="73"/>
      <c r="T291" s="73"/>
      <c r="U291" s="73"/>
      <c r="V291" s="73"/>
      <c r="W291" s="73"/>
      <c r="X291" s="73"/>
      <c r="Y291" s="73"/>
      <c r="Z291" s="73"/>
      <c r="AA291" s="73"/>
      <c r="AB291" s="73"/>
      <c r="AC291" s="73"/>
      <c r="AD291" s="73"/>
      <c r="AE291" s="73"/>
      <c r="AF291" s="47"/>
      <c r="AG291" s="73"/>
      <c r="AH291" s="73"/>
      <c r="AI291" s="47"/>
      <c r="AJ291" s="73"/>
    </row>
    <row r="292" spans="8:36" x14ac:dyDescent="0.25">
      <c r="H292" s="75"/>
      <c r="Q292" s="73"/>
      <c r="R292" s="73"/>
      <c r="S292" s="73"/>
      <c r="T292" s="73"/>
      <c r="U292" s="73"/>
      <c r="V292" s="73"/>
      <c r="W292" s="73"/>
      <c r="X292" s="73"/>
      <c r="Y292" s="73"/>
      <c r="Z292" s="73"/>
      <c r="AA292" s="73"/>
      <c r="AB292" s="73"/>
      <c r="AC292" s="73"/>
      <c r="AD292" s="73"/>
      <c r="AE292" s="73"/>
      <c r="AF292" s="47"/>
      <c r="AG292" s="73"/>
      <c r="AH292" s="73"/>
      <c r="AI292" s="47"/>
      <c r="AJ292" s="73"/>
    </row>
    <row r="293" spans="8:36" x14ac:dyDescent="0.25">
      <c r="H293" s="75"/>
      <c r="Q293" s="73"/>
      <c r="R293" s="73"/>
      <c r="S293" s="73"/>
      <c r="T293" s="73"/>
      <c r="U293" s="73"/>
      <c r="V293" s="73"/>
      <c r="W293" s="73"/>
      <c r="X293" s="73"/>
      <c r="Y293" s="73"/>
      <c r="Z293" s="73"/>
      <c r="AA293" s="73"/>
      <c r="AB293" s="73"/>
      <c r="AC293" s="73"/>
      <c r="AD293" s="73"/>
      <c r="AE293" s="73"/>
      <c r="AF293" s="47"/>
      <c r="AG293" s="73"/>
      <c r="AH293" s="73"/>
      <c r="AI293" s="47"/>
      <c r="AJ293" s="73"/>
    </row>
    <row r="294" spans="8:36" x14ac:dyDescent="0.25">
      <c r="H294" s="75"/>
      <c r="Q294" s="73"/>
      <c r="R294" s="73"/>
      <c r="S294" s="73"/>
      <c r="T294" s="73"/>
      <c r="U294" s="73"/>
      <c r="V294" s="73"/>
      <c r="W294" s="73"/>
      <c r="X294" s="73"/>
      <c r="Y294" s="73"/>
      <c r="Z294" s="73"/>
      <c r="AA294" s="73"/>
      <c r="AB294" s="73"/>
      <c r="AC294" s="73"/>
      <c r="AD294" s="73"/>
      <c r="AE294" s="73"/>
      <c r="AF294" s="47"/>
      <c r="AG294" s="73"/>
      <c r="AH294" s="73"/>
      <c r="AI294" s="47"/>
      <c r="AJ294" s="73"/>
    </row>
    <row r="295" spans="8:36" x14ac:dyDescent="0.25">
      <c r="H295" s="75"/>
      <c r="Q295" s="73"/>
      <c r="R295" s="73"/>
      <c r="S295" s="73"/>
      <c r="T295" s="73"/>
      <c r="U295" s="73"/>
      <c r="V295" s="73"/>
      <c r="W295" s="73"/>
      <c r="X295" s="73"/>
      <c r="Y295" s="73"/>
      <c r="Z295" s="73"/>
      <c r="AA295" s="73"/>
      <c r="AB295" s="73"/>
      <c r="AC295" s="73"/>
      <c r="AD295" s="73"/>
      <c r="AE295" s="73"/>
      <c r="AF295" s="47"/>
      <c r="AG295" s="73"/>
      <c r="AH295" s="73"/>
      <c r="AI295" s="47"/>
      <c r="AJ295" s="73"/>
    </row>
    <row r="296" spans="8:36" x14ac:dyDescent="0.25">
      <c r="H296" s="75"/>
      <c r="Q296" s="73"/>
      <c r="R296" s="73"/>
      <c r="S296" s="73"/>
      <c r="T296" s="73"/>
      <c r="U296" s="73"/>
      <c r="V296" s="73"/>
      <c r="W296" s="73"/>
      <c r="X296" s="73"/>
      <c r="Y296" s="73"/>
      <c r="Z296" s="73"/>
      <c r="AA296" s="73"/>
      <c r="AB296" s="73"/>
      <c r="AC296" s="73"/>
      <c r="AD296" s="73"/>
      <c r="AE296" s="73"/>
      <c r="AF296" s="47"/>
      <c r="AG296" s="73"/>
      <c r="AH296" s="73"/>
      <c r="AI296" s="47"/>
      <c r="AJ296" s="73"/>
    </row>
    <row r="297" spans="8:36" x14ac:dyDescent="0.25">
      <c r="H297" s="75"/>
      <c r="Q297" s="73"/>
      <c r="R297" s="73"/>
      <c r="S297" s="73"/>
      <c r="T297" s="73"/>
      <c r="U297" s="73"/>
      <c r="V297" s="73"/>
      <c r="W297" s="73"/>
      <c r="X297" s="73"/>
      <c r="Y297" s="73"/>
      <c r="Z297" s="73"/>
      <c r="AA297" s="73"/>
      <c r="AB297" s="73"/>
      <c r="AC297" s="73"/>
      <c r="AD297" s="73"/>
      <c r="AE297" s="73"/>
      <c r="AF297" s="47"/>
      <c r="AG297" s="73"/>
      <c r="AH297" s="73"/>
      <c r="AI297" s="47"/>
      <c r="AJ297" s="73"/>
    </row>
    <row r="298" spans="8:36" x14ac:dyDescent="0.25">
      <c r="H298" s="75"/>
      <c r="Q298" s="73"/>
      <c r="R298" s="73"/>
      <c r="S298" s="73"/>
      <c r="T298" s="73"/>
      <c r="U298" s="73"/>
      <c r="V298" s="73"/>
      <c r="W298" s="73"/>
      <c r="X298" s="73"/>
      <c r="Y298" s="73"/>
      <c r="Z298" s="73"/>
      <c r="AA298" s="73"/>
      <c r="AB298" s="73"/>
      <c r="AC298" s="73"/>
      <c r="AD298" s="73"/>
      <c r="AE298" s="73"/>
      <c r="AF298" s="47"/>
      <c r="AG298" s="73"/>
      <c r="AH298" s="73"/>
      <c r="AI298" s="47"/>
      <c r="AJ298" s="73"/>
    </row>
    <row r="299" spans="8:36" x14ac:dyDescent="0.25">
      <c r="H299" s="75"/>
      <c r="Q299" s="73"/>
      <c r="R299" s="73"/>
      <c r="S299" s="73"/>
      <c r="T299" s="73"/>
      <c r="U299" s="73"/>
      <c r="V299" s="73"/>
      <c r="W299" s="73"/>
      <c r="X299" s="73"/>
      <c r="Y299" s="73"/>
      <c r="Z299" s="73"/>
      <c r="AA299" s="73"/>
      <c r="AB299" s="73"/>
      <c r="AC299" s="73"/>
      <c r="AD299" s="73"/>
      <c r="AE299" s="73"/>
      <c r="AF299" s="47"/>
      <c r="AG299" s="73"/>
      <c r="AH299" s="73"/>
      <c r="AI299" s="47"/>
      <c r="AJ299" s="73"/>
    </row>
    <row r="300" spans="8:36" x14ac:dyDescent="0.25">
      <c r="H300" s="75"/>
      <c r="Q300" s="73"/>
      <c r="R300" s="73"/>
      <c r="S300" s="73"/>
      <c r="T300" s="73"/>
      <c r="U300" s="73"/>
      <c r="V300" s="73"/>
      <c r="W300" s="73"/>
      <c r="X300" s="73"/>
      <c r="Y300" s="73"/>
      <c r="Z300" s="73"/>
      <c r="AA300" s="73"/>
      <c r="AB300" s="73"/>
      <c r="AC300" s="73"/>
      <c r="AD300" s="73"/>
      <c r="AE300" s="73"/>
      <c r="AF300" s="47"/>
      <c r="AG300" s="73"/>
      <c r="AH300" s="73"/>
      <c r="AI300" s="47"/>
      <c r="AJ300" s="73"/>
    </row>
    <row r="301" spans="8:36" x14ac:dyDescent="0.25">
      <c r="H301" s="75"/>
      <c r="Q301" s="73"/>
      <c r="R301" s="73"/>
      <c r="S301" s="73"/>
      <c r="T301" s="73"/>
      <c r="U301" s="73"/>
      <c r="V301" s="73"/>
      <c r="W301" s="73"/>
      <c r="X301" s="73"/>
      <c r="Y301" s="73"/>
      <c r="Z301" s="73"/>
      <c r="AA301" s="73"/>
      <c r="AB301" s="73"/>
      <c r="AC301" s="73"/>
      <c r="AD301" s="73"/>
      <c r="AE301" s="73"/>
      <c r="AF301" s="47"/>
      <c r="AG301" s="73"/>
      <c r="AH301" s="73"/>
      <c r="AI301" s="47"/>
      <c r="AJ301" s="73"/>
    </row>
    <row r="302" spans="8:36" x14ac:dyDescent="0.25">
      <c r="H302" s="75"/>
      <c r="Q302" s="73"/>
      <c r="R302" s="73"/>
      <c r="S302" s="73"/>
      <c r="T302" s="73"/>
      <c r="U302" s="73"/>
      <c r="V302" s="73"/>
      <c r="W302" s="73"/>
      <c r="X302" s="73"/>
      <c r="Y302" s="73"/>
      <c r="Z302" s="73"/>
      <c r="AA302" s="73"/>
      <c r="AB302" s="73"/>
      <c r="AC302" s="73"/>
      <c r="AD302" s="73"/>
      <c r="AE302" s="73"/>
      <c r="AF302" s="47"/>
      <c r="AG302" s="73"/>
      <c r="AH302" s="73"/>
      <c r="AI302" s="47"/>
      <c r="AJ302" s="73"/>
    </row>
    <row r="303" spans="8:36" x14ac:dyDescent="0.25">
      <c r="H303" s="75"/>
      <c r="Q303" s="73"/>
      <c r="R303" s="73"/>
      <c r="S303" s="73"/>
      <c r="T303" s="73"/>
      <c r="U303" s="73"/>
      <c r="V303" s="73"/>
      <c r="W303" s="73"/>
      <c r="X303" s="73"/>
      <c r="Y303" s="73"/>
      <c r="Z303" s="73"/>
      <c r="AA303" s="73"/>
      <c r="AB303" s="73"/>
      <c r="AC303" s="73"/>
      <c r="AD303" s="73"/>
      <c r="AE303" s="73"/>
      <c r="AF303" s="47"/>
      <c r="AG303" s="73"/>
      <c r="AH303" s="73"/>
      <c r="AI303" s="47"/>
      <c r="AJ303" s="73"/>
    </row>
    <row r="304" spans="8:36" x14ac:dyDescent="0.25">
      <c r="H304" s="75"/>
      <c r="Q304" s="73"/>
      <c r="R304" s="73"/>
      <c r="S304" s="73"/>
      <c r="T304" s="73"/>
      <c r="U304" s="73"/>
      <c r="V304" s="73"/>
      <c r="W304" s="73"/>
      <c r="X304" s="73"/>
      <c r="Y304" s="73"/>
      <c r="Z304" s="73"/>
      <c r="AA304" s="73"/>
      <c r="AB304" s="73"/>
      <c r="AC304" s="73"/>
      <c r="AD304" s="73"/>
      <c r="AE304" s="73"/>
      <c r="AF304" s="47"/>
      <c r="AG304" s="73"/>
      <c r="AH304" s="73"/>
      <c r="AI304" s="47"/>
      <c r="AJ304" s="73"/>
    </row>
    <row r="305" spans="8:36" x14ac:dyDescent="0.25">
      <c r="H305" s="75"/>
      <c r="Q305" s="73"/>
      <c r="R305" s="73"/>
      <c r="S305" s="73"/>
      <c r="T305" s="73"/>
      <c r="U305" s="73"/>
      <c r="V305" s="73"/>
      <c r="W305" s="73"/>
      <c r="X305" s="73"/>
      <c r="Y305" s="73"/>
      <c r="Z305" s="73"/>
      <c r="AA305" s="73"/>
      <c r="AB305" s="73"/>
      <c r="AC305" s="73"/>
      <c r="AD305" s="73"/>
      <c r="AE305" s="73"/>
      <c r="AF305" s="47"/>
      <c r="AG305" s="73"/>
      <c r="AH305" s="73"/>
      <c r="AI305" s="47"/>
      <c r="AJ305" s="73"/>
    </row>
    <row r="306" spans="8:36" x14ac:dyDescent="0.25">
      <c r="H306" s="75"/>
      <c r="Q306" s="73"/>
      <c r="R306" s="73"/>
      <c r="S306" s="73"/>
      <c r="T306" s="73"/>
      <c r="U306" s="73"/>
      <c r="V306" s="73"/>
      <c r="W306" s="73"/>
      <c r="X306" s="73"/>
      <c r="Y306" s="73"/>
      <c r="Z306" s="73"/>
      <c r="AA306" s="73"/>
      <c r="AB306" s="73"/>
      <c r="AC306" s="73"/>
      <c r="AD306" s="73"/>
      <c r="AE306" s="73"/>
      <c r="AF306" s="47"/>
      <c r="AG306" s="73"/>
      <c r="AH306" s="73"/>
      <c r="AI306" s="47"/>
      <c r="AJ306" s="73"/>
    </row>
    <row r="307" spans="8:36" x14ac:dyDescent="0.25">
      <c r="H307" s="75"/>
      <c r="Q307" s="73"/>
      <c r="R307" s="73"/>
      <c r="S307" s="73"/>
      <c r="T307" s="73"/>
      <c r="U307" s="73"/>
      <c r="V307" s="73"/>
      <c r="W307" s="73"/>
      <c r="X307" s="73"/>
      <c r="Y307" s="73"/>
      <c r="Z307" s="73"/>
      <c r="AA307" s="73"/>
      <c r="AB307" s="73"/>
      <c r="AC307" s="73"/>
      <c r="AD307" s="73"/>
      <c r="AE307" s="73"/>
      <c r="AF307" s="47"/>
      <c r="AG307" s="73"/>
      <c r="AH307" s="73"/>
      <c r="AI307" s="47"/>
      <c r="AJ307" s="73"/>
    </row>
    <row r="308" spans="8:36" x14ac:dyDescent="0.25">
      <c r="H308" s="75"/>
      <c r="Q308" s="73"/>
      <c r="R308" s="73"/>
      <c r="S308" s="73"/>
      <c r="T308" s="73"/>
      <c r="U308" s="73"/>
      <c r="V308" s="73"/>
      <c r="W308" s="73"/>
      <c r="X308" s="73"/>
      <c r="Y308" s="73"/>
      <c r="Z308" s="73"/>
      <c r="AA308" s="73"/>
      <c r="AB308" s="73"/>
      <c r="AC308" s="73"/>
      <c r="AD308" s="73"/>
      <c r="AE308" s="73"/>
      <c r="AF308" s="47"/>
      <c r="AG308" s="73"/>
      <c r="AH308" s="73"/>
      <c r="AI308" s="47"/>
      <c r="AJ308" s="73"/>
    </row>
    <row r="309" spans="8:36" x14ac:dyDescent="0.25">
      <c r="H309" s="75"/>
      <c r="Q309" s="73"/>
      <c r="R309" s="73"/>
      <c r="S309" s="73"/>
      <c r="T309" s="73"/>
      <c r="U309" s="73"/>
      <c r="V309" s="73"/>
      <c r="W309" s="73"/>
      <c r="X309" s="73"/>
      <c r="Y309" s="73"/>
      <c r="Z309" s="73"/>
      <c r="AA309" s="73"/>
      <c r="AB309" s="73"/>
      <c r="AC309" s="73"/>
      <c r="AD309" s="73"/>
      <c r="AE309" s="73"/>
      <c r="AF309" s="47"/>
      <c r="AG309" s="73"/>
      <c r="AH309" s="73"/>
      <c r="AI309" s="47"/>
      <c r="AJ309" s="73"/>
    </row>
    <row r="310" spans="8:36" x14ac:dyDescent="0.25">
      <c r="H310" s="75"/>
      <c r="Q310" s="73"/>
      <c r="R310" s="73"/>
      <c r="S310" s="73"/>
      <c r="T310" s="73"/>
      <c r="U310" s="73"/>
      <c r="V310" s="73"/>
      <c r="W310" s="73"/>
      <c r="X310" s="73"/>
      <c r="Y310" s="73"/>
      <c r="Z310" s="73"/>
      <c r="AA310" s="73"/>
      <c r="AB310" s="73"/>
      <c r="AC310" s="73"/>
      <c r="AD310" s="73"/>
      <c r="AE310" s="73"/>
      <c r="AF310" s="47"/>
      <c r="AG310" s="73"/>
      <c r="AH310" s="73"/>
      <c r="AI310" s="47"/>
      <c r="AJ310" s="73"/>
    </row>
    <row r="311" spans="8:36" x14ac:dyDescent="0.25">
      <c r="H311" s="75"/>
      <c r="Q311" s="73"/>
      <c r="R311" s="73"/>
      <c r="S311" s="73"/>
      <c r="T311" s="73"/>
      <c r="U311" s="73"/>
      <c r="V311" s="73"/>
      <c r="W311" s="73"/>
      <c r="X311" s="73"/>
      <c r="Y311" s="73"/>
      <c r="Z311" s="73"/>
      <c r="AA311" s="73"/>
      <c r="AB311" s="73"/>
      <c r="AC311" s="73"/>
      <c r="AD311" s="73"/>
      <c r="AE311" s="73"/>
      <c r="AF311" s="47"/>
      <c r="AG311" s="73"/>
      <c r="AH311" s="73"/>
      <c r="AI311" s="47"/>
      <c r="AJ311" s="73"/>
    </row>
    <row r="312" spans="8:36" x14ac:dyDescent="0.25">
      <c r="H312" s="75"/>
      <c r="Q312" s="73"/>
      <c r="R312" s="73"/>
      <c r="S312" s="73"/>
      <c r="T312" s="73"/>
      <c r="U312" s="73"/>
      <c r="V312" s="73"/>
      <c r="W312" s="73"/>
      <c r="X312" s="73"/>
      <c r="Y312" s="73"/>
      <c r="Z312" s="73"/>
      <c r="AA312" s="73"/>
      <c r="AB312" s="73"/>
      <c r="AC312" s="73"/>
      <c r="AD312" s="73"/>
      <c r="AE312" s="73"/>
      <c r="AF312" s="47"/>
      <c r="AG312" s="73"/>
      <c r="AH312" s="73"/>
      <c r="AI312" s="47"/>
      <c r="AJ312" s="73"/>
    </row>
    <row r="313" spans="8:36" x14ac:dyDescent="0.25">
      <c r="H313" s="75"/>
      <c r="Q313" s="73"/>
      <c r="R313" s="73"/>
      <c r="S313" s="73"/>
      <c r="T313" s="73"/>
      <c r="U313" s="73"/>
      <c r="V313" s="73"/>
      <c r="W313" s="73"/>
      <c r="X313" s="73"/>
      <c r="Y313" s="73"/>
      <c r="Z313" s="73"/>
      <c r="AA313" s="73"/>
      <c r="AB313" s="73"/>
      <c r="AC313" s="73"/>
      <c r="AD313" s="73"/>
      <c r="AE313" s="73"/>
      <c r="AF313" s="47"/>
      <c r="AG313" s="73"/>
      <c r="AH313" s="73"/>
      <c r="AI313" s="47"/>
      <c r="AJ313" s="73"/>
    </row>
    <row r="314" spans="8:36" x14ac:dyDescent="0.25">
      <c r="H314" s="75"/>
      <c r="Q314" s="73"/>
      <c r="R314" s="73"/>
      <c r="S314" s="73"/>
      <c r="T314" s="73"/>
      <c r="U314" s="73"/>
      <c r="V314" s="73"/>
      <c r="W314" s="73"/>
      <c r="X314" s="73"/>
      <c r="Y314" s="73"/>
      <c r="Z314" s="73"/>
      <c r="AA314" s="73"/>
      <c r="AB314" s="73"/>
      <c r="AC314" s="73"/>
      <c r="AD314" s="73"/>
      <c r="AE314" s="73"/>
      <c r="AF314" s="47"/>
      <c r="AG314" s="73"/>
      <c r="AH314" s="73"/>
      <c r="AI314" s="47"/>
      <c r="AJ314" s="73"/>
    </row>
    <row r="315" spans="8:36" x14ac:dyDescent="0.25">
      <c r="H315" s="75"/>
      <c r="Q315" s="73"/>
      <c r="R315" s="73"/>
      <c r="S315" s="73"/>
      <c r="T315" s="73"/>
      <c r="U315" s="73"/>
      <c r="V315" s="73"/>
      <c r="W315" s="73"/>
      <c r="X315" s="73"/>
      <c r="Y315" s="73"/>
      <c r="Z315" s="73"/>
      <c r="AA315" s="73"/>
      <c r="AB315" s="73"/>
      <c r="AC315" s="73"/>
      <c r="AD315" s="73"/>
      <c r="AE315" s="73"/>
      <c r="AF315" s="47"/>
      <c r="AG315" s="73"/>
      <c r="AH315" s="73"/>
      <c r="AI315" s="47"/>
      <c r="AJ315" s="73"/>
    </row>
    <row r="316" spans="8:36" x14ac:dyDescent="0.25">
      <c r="H316" s="75"/>
      <c r="Q316" s="73"/>
      <c r="R316" s="73"/>
      <c r="S316" s="73"/>
      <c r="T316" s="73"/>
      <c r="U316" s="73"/>
      <c r="V316" s="73"/>
      <c r="W316" s="73"/>
      <c r="X316" s="73"/>
      <c r="Y316" s="73"/>
      <c r="Z316" s="73"/>
      <c r="AA316" s="73"/>
      <c r="AB316" s="73"/>
      <c r="AC316" s="73"/>
      <c r="AD316" s="73"/>
      <c r="AE316" s="73"/>
      <c r="AF316" s="47"/>
      <c r="AG316" s="73"/>
      <c r="AH316" s="73"/>
      <c r="AI316" s="47"/>
      <c r="AJ316" s="73"/>
    </row>
    <row r="317" spans="8:36" x14ac:dyDescent="0.25">
      <c r="H317" s="75"/>
      <c r="Q317" s="73"/>
      <c r="R317" s="73"/>
      <c r="S317" s="73"/>
      <c r="T317" s="73"/>
      <c r="U317" s="73"/>
      <c r="V317" s="73"/>
      <c r="W317" s="73"/>
      <c r="X317" s="73"/>
      <c r="Y317" s="73"/>
      <c r="Z317" s="73"/>
      <c r="AA317" s="73"/>
      <c r="AB317" s="73"/>
      <c r="AC317" s="73"/>
      <c r="AD317" s="73"/>
      <c r="AE317" s="73"/>
      <c r="AF317" s="47"/>
      <c r="AG317" s="73"/>
      <c r="AH317" s="73"/>
      <c r="AI317" s="47"/>
      <c r="AJ317" s="73"/>
    </row>
    <row r="318" spans="8:36" x14ac:dyDescent="0.25">
      <c r="H318" s="75"/>
      <c r="Q318" s="73"/>
      <c r="R318" s="73"/>
      <c r="S318" s="73"/>
      <c r="T318" s="73"/>
      <c r="U318" s="73"/>
      <c r="V318" s="73"/>
      <c r="W318" s="73"/>
      <c r="X318" s="73"/>
      <c r="Y318" s="73"/>
      <c r="Z318" s="73"/>
      <c r="AA318" s="73"/>
      <c r="AB318" s="73"/>
      <c r="AC318" s="73"/>
      <c r="AD318" s="73"/>
      <c r="AE318" s="73"/>
      <c r="AF318" s="47"/>
      <c r="AG318" s="73"/>
      <c r="AH318" s="73"/>
      <c r="AI318" s="47"/>
      <c r="AJ318" s="73"/>
    </row>
    <row r="319" spans="8:36" x14ac:dyDescent="0.25">
      <c r="H319" s="75"/>
      <c r="Q319" s="73"/>
      <c r="R319" s="73"/>
      <c r="S319" s="73"/>
      <c r="T319" s="73"/>
      <c r="U319" s="73"/>
      <c r="V319" s="73"/>
      <c r="W319" s="73"/>
      <c r="X319" s="73"/>
      <c r="Y319" s="73"/>
      <c r="Z319" s="73"/>
      <c r="AA319" s="73"/>
      <c r="AB319" s="73"/>
      <c r="AC319" s="73"/>
      <c r="AD319" s="73"/>
      <c r="AE319" s="73"/>
      <c r="AF319" s="47"/>
      <c r="AG319" s="73"/>
      <c r="AH319" s="73"/>
      <c r="AI319" s="47"/>
      <c r="AJ319" s="73"/>
    </row>
    <row r="320" spans="8:36" x14ac:dyDescent="0.25">
      <c r="H320" s="75"/>
      <c r="Q320" s="73"/>
      <c r="R320" s="73"/>
      <c r="S320" s="73"/>
      <c r="T320" s="73"/>
      <c r="U320" s="73"/>
      <c r="V320" s="73"/>
      <c r="W320" s="73"/>
      <c r="X320" s="73"/>
      <c r="Y320" s="73"/>
      <c r="Z320" s="73"/>
      <c r="AA320" s="73"/>
      <c r="AB320" s="73"/>
      <c r="AC320" s="73"/>
      <c r="AD320" s="73"/>
      <c r="AE320" s="73"/>
      <c r="AF320" s="47"/>
      <c r="AG320" s="73"/>
      <c r="AH320" s="73"/>
      <c r="AI320" s="47"/>
      <c r="AJ320" s="73"/>
    </row>
    <row r="321" spans="8:36" x14ac:dyDescent="0.25">
      <c r="H321" s="75"/>
      <c r="Q321" s="73"/>
      <c r="R321" s="73"/>
      <c r="S321" s="73"/>
      <c r="T321" s="73"/>
      <c r="U321" s="73"/>
      <c r="V321" s="73"/>
      <c r="W321" s="73"/>
      <c r="X321" s="73"/>
      <c r="Y321" s="73"/>
      <c r="Z321" s="73"/>
      <c r="AA321" s="73"/>
      <c r="AB321" s="73"/>
      <c r="AC321" s="73"/>
      <c r="AD321" s="73"/>
      <c r="AE321" s="73"/>
      <c r="AF321" s="47"/>
      <c r="AG321" s="73"/>
      <c r="AH321" s="73"/>
      <c r="AI321" s="47"/>
      <c r="AJ321" s="73"/>
    </row>
    <row r="322" spans="8:36" x14ac:dyDescent="0.25">
      <c r="H322" s="75"/>
      <c r="Q322" s="73"/>
      <c r="R322" s="73"/>
      <c r="S322" s="73"/>
      <c r="T322" s="73"/>
      <c r="U322" s="73"/>
      <c r="V322" s="73"/>
      <c r="W322" s="73"/>
      <c r="X322" s="73"/>
      <c r="Y322" s="73"/>
      <c r="Z322" s="73"/>
      <c r="AA322" s="73"/>
      <c r="AB322" s="73"/>
      <c r="AC322" s="73"/>
      <c r="AD322" s="73"/>
      <c r="AE322" s="73"/>
      <c r="AF322" s="47"/>
      <c r="AG322" s="73"/>
      <c r="AH322" s="73"/>
      <c r="AI322" s="47"/>
      <c r="AJ322" s="73"/>
    </row>
    <row r="323" spans="8:36" x14ac:dyDescent="0.25">
      <c r="H323" s="75"/>
      <c r="Q323" s="73"/>
      <c r="R323" s="73"/>
      <c r="S323" s="73"/>
      <c r="T323" s="73"/>
      <c r="U323" s="73"/>
      <c r="V323" s="73"/>
      <c r="W323" s="73"/>
      <c r="X323" s="73"/>
      <c r="Y323" s="73"/>
      <c r="Z323" s="73"/>
      <c r="AA323" s="73"/>
      <c r="AB323" s="73"/>
      <c r="AC323" s="73"/>
      <c r="AD323" s="73"/>
      <c r="AE323" s="73"/>
      <c r="AF323" s="47"/>
      <c r="AG323" s="73"/>
      <c r="AH323" s="73"/>
      <c r="AI323" s="47"/>
      <c r="AJ323" s="73"/>
    </row>
    <row r="324" spans="8:36" x14ac:dyDescent="0.25">
      <c r="H324" s="75"/>
      <c r="Q324" s="73"/>
      <c r="R324" s="73"/>
      <c r="S324" s="73"/>
      <c r="T324" s="73"/>
      <c r="U324" s="73"/>
      <c r="V324" s="73"/>
      <c r="W324" s="73"/>
      <c r="X324" s="73"/>
      <c r="Y324" s="73"/>
      <c r="Z324" s="73"/>
      <c r="AA324" s="73"/>
      <c r="AB324" s="73"/>
      <c r="AC324" s="73"/>
      <c r="AD324" s="73"/>
      <c r="AE324" s="73"/>
      <c r="AF324" s="47"/>
      <c r="AG324" s="73"/>
      <c r="AH324" s="73"/>
      <c r="AI324" s="47"/>
      <c r="AJ324" s="73"/>
    </row>
    <row r="325" spans="8:36" x14ac:dyDescent="0.25">
      <c r="H325" s="75"/>
      <c r="Q325" s="73"/>
      <c r="R325" s="73"/>
      <c r="S325" s="73"/>
      <c r="T325" s="73"/>
      <c r="U325" s="73"/>
      <c r="V325" s="73"/>
      <c r="W325" s="73"/>
      <c r="X325" s="73"/>
      <c r="Y325" s="73"/>
      <c r="Z325" s="73"/>
      <c r="AA325" s="73"/>
      <c r="AB325" s="73"/>
      <c r="AC325" s="73"/>
      <c r="AD325" s="73"/>
      <c r="AE325" s="73"/>
      <c r="AF325" s="47"/>
      <c r="AG325" s="73"/>
      <c r="AH325" s="73"/>
      <c r="AI325" s="47"/>
      <c r="AJ325" s="73"/>
    </row>
    <row r="326" spans="8:36" x14ac:dyDescent="0.25">
      <c r="H326" s="75"/>
      <c r="Q326" s="73"/>
      <c r="R326" s="73"/>
      <c r="S326" s="73"/>
      <c r="T326" s="73"/>
      <c r="U326" s="73"/>
      <c r="V326" s="73"/>
      <c r="W326" s="73"/>
      <c r="X326" s="73"/>
      <c r="Y326" s="73"/>
      <c r="Z326" s="73"/>
      <c r="AA326" s="73"/>
      <c r="AB326" s="73"/>
      <c r="AC326" s="73"/>
      <c r="AD326" s="73"/>
      <c r="AE326" s="73"/>
      <c r="AF326" s="47"/>
      <c r="AG326" s="73"/>
      <c r="AH326" s="73"/>
      <c r="AI326" s="47"/>
      <c r="AJ326" s="73"/>
    </row>
    <row r="327" spans="8:36" x14ac:dyDescent="0.25">
      <c r="H327" s="75"/>
      <c r="Q327" s="73"/>
      <c r="R327" s="73"/>
      <c r="S327" s="73"/>
      <c r="T327" s="73"/>
      <c r="U327" s="73"/>
      <c r="V327" s="73"/>
      <c r="W327" s="73"/>
      <c r="X327" s="73"/>
      <c r="Y327" s="73"/>
      <c r="Z327" s="73"/>
      <c r="AA327" s="73"/>
      <c r="AB327" s="73"/>
      <c r="AC327" s="73"/>
      <c r="AD327" s="73"/>
      <c r="AE327" s="73"/>
      <c r="AF327" s="47"/>
      <c r="AG327" s="73"/>
      <c r="AH327" s="73"/>
      <c r="AI327" s="47"/>
      <c r="AJ327" s="73"/>
    </row>
    <row r="328" spans="8:36" x14ac:dyDescent="0.25">
      <c r="H328" s="75"/>
      <c r="Q328" s="73"/>
      <c r="R328" s="73"/>
      <c r="S328" s="73"/>
      <c r="T328" s="73"/>
      <c r="U328" s="73"/>
      <c r="V328" s="73"/>
      <c r="W328" s="73"/>
      <c r="X328" s="73"/>
      <c r="Y328" s="73"/>
      <c r="Z328" s="73"/>
      <c r="AA328" s="73"/>
      <c r="AB328" s="73"/>
      <c r="AC328" s="73"/>
      <c r="AD328" s="73"/>
      <c r="AE328" s="73"/>
      <c r="AF328" s="47"/>
      <c r="AG328" s="73"/>
      <c r="AH328" s="73"/>
      <c r="AI328" s="47"/>
      <c r="AJ328" s="73"/>
    </row>
    <row r="329" spans="8:36" x14ac:dyDescent="0.25">
      <c r="H329" s="75"/>
      <c r="Q329" s="73"/>
      <c r="R329" s="73"/>
      <c r="S329" s="73"/>
      <c r="T329" s="73"/>
      <c r="U329" s="73"/>
      <c r="V329" s="73"/>
      <c r="W329" s="73"/>
      <c r="X329" s="73"/>
      <c r="Y329" s="73"/>
      <c r="Z329" s="73"/>
      <c r="AA329" s="73"/>
      <c r="AB329" s="73"/>
      <c r="AC329" s="73"/>
      <c r="AD329" s="73"/>
      <c r="AE329" s="73"/>
      <c r="AF329" s="47"/>
      <c r="AG329" s="73"/>
      <c r="AH329" s="73"/>
      <c r="AI329" s="47"/>
      <c r="AJ329" s="73"/>
    </row>
    <row r="330" spans="8:36" x14ac:dyDescent="0.25">
      <c r="H330" s="75"/>
      <c r="Q330" s="73"/>
      <c r="R330" s="73"/>
      <c r="S330" s="73"/>
      <c r="T330" s="73"/>
      <c r="U330" s="73"/>
      <c r="V330" s="73"/>
      <c r="W330" s="73"/>
      <c r="X330" s="73"/>
      <c r="Y330" s="73"/>
      <c r="Z330" s="73"/>
      <c r="AA330" s="73"/>
      <c r="AB330" s="73"/>
      <c r="AC330" s="73"/>
      <c r="AD330" s="73"/>
      <c r="AE330" s="73"/>
      <c r="AF330" s="47"/>
      <c r="AG330" s="73"/>
      <c r="AH330" s="73"/>
      <c r="AI330" s="47"/>
      <c r="AJ330" s="73"/>
    </row>
    <row r="331" spans="8:36" x14ac:dyDescent="0.25">
      <c r="H331" s="75"/>
      <c r="Q331" s="73"/>
      <c r="R331" s="73"/>
      <c r="S331" s="73"/>
      <c r="T331" s="73"/>
      <c r="U331" s="73"/>
      <c r="V331" s="73"/>
      <c r="W331" s="73"/>
      <c r="X331" s="73"/>
      <c r="Y331" s="73"/>
      <c r="Z331" s="73"/>
      <c r="AA331" s="73"/>
      <c r="AB331" s="73"/>
      <c r="AC331" s="73"/>
      <c r="AD331" s="73"/>
      <c r="AE331" s="73"/>
      <c r="AF331" s="47"/>
      <c r="AG331" s="73"/>
      <c r="AH331" s="73"/>
      <c r="AI331" s="47"/>
      <c r="AJ331" s="73"/>
    </row>
    <row r="332" spans="8:36" x14ac:dyDescent="0.25">
      <c r="H332" s="75"/>
      <c r="Q332" s="73"/>
      <c r="R332" s="73"/>
      <c r="S332" s="73"/>
      <c r="T332" s="73"/>
      <c r="U332" s="73"/>
      <c r="V332" s="73"/>
      <c r="W332" s="73"/>
      <c r="X332" s="73"/>
      <c r="Y332" s="73"/>
      <c r="Z332" s="73"/>
      <c r="AA332" s="73"/>
      <c r="AB332" s="73"/>
      <c r="AC332" s="73"/>
      <c r="AD332" s="73"/>
      <c r="AE332" s="73"/>
      <c r="AF332" s="47"/>
      <c r="AG332" s="73"/>
      <c r="AH332" s="73"/>
      <c r="AI332" s="47"/>
      <c r="AJ332" s="73"/>
    </row>
    <row r="333" spans="8:36" x14ac:dyDescent="0.25">
      <c r="H333" s="75"/>
      <c r="Q333" s="73"/>
      <c r="R333" s="73"/>
      <c r="S333" s="73"/>
      <c r="T333" s="73"/>
      <c r="U333" s="73"/>
      <c r="V333" s="73"/>
      <c r="W333" s="73"/>
      <c r="X333" s="73"/>
      <c r="Y333" s="73"/>
      <c r="Z333" s="73"/>
      <c r="AA333" s="73"/>
      <c r="AB333" s="73"/>
      <c r="AC333" s="73"/>
      <c r="AD333" s="73"/>
      <c r="AE333" s="73"/>
      <c r="AF333" s="47"/>
      <c r="AG333" s="73"/>
      <c r="AH333" s="73"/>
      <c r="AI333" s="47"/>
      <c r="AJ333" s="73"/>
    </row>
    <row r="334" spans="8:36" x14ac:dyDescent="0.25">
      <c r="H334" s="75"/>
      <c r="Q334" s="73"/>
      <c r="R334" s="73"/>
      <c r="S334" s="73"/>
      <c r="T334" s="73"/>
      <c r="U334" s="73"/>
      <c r="V334" s="73"/>
      <c r="W334" s="73"/>
      <c r="X334" s="73"/>
      <c r="Y334" s="73"/>
      <c r="Z334" s="73"/>
      <c r="AA334" s="73"/>
      <c r="AB334" s="73"/>
      <c r="AC334" s="73"/>
      <c r="AD334" s="73"/>
      <c r="AE334" s="73"/>
      <c r="AF334" s="47"/>
      <c r="AG334" s="73"/>
      <c r="AH334" s="73"/>
      <c r="AI334" s="47"/>
      <c r="AJ334" s="73"/>
    </row>
    <row r="335" spans="8:36" x14ac:dyDescent="0.25">
      <c r="H335" s="75"/>
      <c r="Q335" s="73"/>
      <c r="R335" s="73"/>
      <c r="S335" s="73"/>
      <c r="T335" s="73"/>
      <c r="U335" s="73"/>
      <c r="V335" s="73"/>
      <c r="W335" s="73"/>
      <c r="X335" s="73"/>
      <c r="Y335" s="73"/>
      <c r="Z335" s="73"/>
      <c r="AA335" s="73"/>
      <c r="AB335" s="73"/>
      <c r="AC335" s="73"/>
      <c r="AD335" s="73"/>
      <c r="AE335" s="73"/>
      <c r="AF335" s="47"/>
      <c r="AG335" s="73"/>
      <c r="AH335" s="73"/>
      <c r="AI335" s="47"/>
      <c r="AJ335" s="73"/>
    </row>
    <row r="336" spans="8:36" x14ac:dyDescent="0.25">
      <c r="H336" s="75"/>
      <c r="Q336" s="73"/>
      <c r="R336" s="73"/>
      <c r="S336" s="73"/>
      <c r="T336" s="73"/>
      <c r="U336" s="73"/>
      <c r="V336" s="73"/>
      <c r="W336" s="73"/>
      <c r="X336" s="73"/>
      <c r="Y336" s="73"/>
      <c r="Z336" s="73"/>
      <c r="AA336" s="73"/>
      <c r="AB336" s="73"/>
      <c r="AC336" s="73"/>
      <c r="AD336" s="73"/>
      <c r="AE336" s="73"/>
      <c r="AF336" s="47"/>
      <c r="AG336" s="73"/>
      <c r="AH336" s="73"/>
      <c r="AI336" s="47"/>
      <c r="AJ336" s="73"/>
    </row>
    <row r="337" spans="8:36" x14ac:dyDescent="0.25">
      <c r="H337" s="75"/>
      <c r="Q337" s="73"/>
      <c r="R337" s="73"/>
      <c r="S337" s="73"/>
      <c r="T337" s="73"/>
      <c r="U337" s="73"/>
      <c r="V337" s="73"/>
      <c r="W337" s="73"/>
      <c r="X337" s="73"/>
      <c r="Y337" s="73"/>
      <c r="Z337" s="73"/>
      <c r="AA337" s="73"/>
      <c r="AB337" s="73"/>
      <c r="AC337" s="73"/>
      <c r="AD337" s="73"/>
      <c r="AE337" s="73"/>
      <c r="AF337" s="47"/>
      <c r="AG337" s="73"/>
      <c r="AH337" s="73"/>
      <c r="AI337" s="47"/>
      <c r="AJ337" s="73"/>
    </row>
    <row r="338" spans="8:36" x14ac:dyDescent="0.25">
      <c r="H338" s="75"/>
      <c r="Q338" s="73"/>
      <c r="R338" s="73"/>
      <c r="S338" s="73"/>
      <c r="T338" s="73"/>
      <c r="U338" s="73"/>
      <c r="V338" s="73"/>
      <c r="W338" s="73"/>
      <c r="X338" s="73"/>
      <c r="Y338" s="73"/>
      <c r="Z338" s="73"/>
      <c r="AA338" s="73"/>
      <c r="AB338" s="73"/>
      <c r="AC338" s="73"/>
      <c r="AD338" s="73"/>
      <c r="AE338" s="73"/>
      <c r="AF338" s="47"/>
      <c r="AG338" s="73"/>
      <c r="AH338" s="73"/>
      <c r="AI338" s="47"/>
      <c r="AJ338" s="73"/>
    </row>
    <row r="339" spans="8:36" x14ac:dyDescent="0.25">
      <c r="H339" s="75"/>
      <c r="Q339" s="73"/>
      <c r="R339" s="73"/>
      <c r="S339" s="73"/>
      <c r="T339" s="73"/>
      <c r="U339" s="73"/>
      <c r="V339" s="73"/>
      <c r="W339" s="73"/>
      <c r="X339" s="73"/>
      <c r="Y339" s="73"/>
      <c r="Z339" s="73"/>
      <c r="AA339" s="73"/>
      <c r="AB339" s="73"/>
      <c r="AC339" s="73"/>
      <c r="AD339" s="73"/>
      <c r="AE339" s="73"/>
      <c r="AF339" s="47"/>
      <c r="AG339" s="73"/>
      <c r="AH339" s="73"/>
      <c r="AI339" s="47"/>
      <c r="AJ339" s="73"/>
    </row>
    <row r="340" spans="8:36" x14ac:dyDescent="0.25">
      <c r="H340" s="75"/>
      <c r="Q340" s="73"/>
      <c r="R340" s="73"/>
      <c r="S340" s="73"/>
      <c r="T340" s="73"/>
      <c r="U340" s="73"/>
      <c r="V340" s="73"/>
      <c r="W340" s="73"/>
      <c r="X340" s="73"/>
      <c r="Y340" s="73"/>
      <c r="Z340" s="73"/>
      <c r="AA340" s="73"/>
      <c r="AB340" s="73"/>
      <c r="AC340" s="73"/>
      <c r="AD340" s="73"/>
      <c r="AE340" s="73"/>
      <c r="AF340" s="47"/>
      <c r="AG340" s="73"/>
      <c r="AH340" s="73"/>
      <c r="AI340" s="47"/>
      <c r="AJ340" s="73"/>
    </row>
    <row r="341" spans="8:36" x14ac:dyDescent="0.25">
      <c r="H341" s="75"/>
      <c r="Q341" s="73"/>
      <c r="R341" s="73"/>
      <c r="S341" s="73"/>
      <c r="T341" s="73"/>
      <c r="U341" s="73"/>
      <c r="V341" s="73"/>
      <c r="W341" s="73"/>
      <c r="X341" s="73"/>
      <c r="Y341" s="73"/>
      <c r="Z341" s="73"/>
      <c r="AA341" s="73"/>
      <c r="AB341" s="73"/>
      <c r="AC341" s="73"/>
      <c r="AD341" s="73"/>
      <c r="AE341" s="73"/>
      <c r="AF341" s="47"/>
      <c r="AG341" s="73"/>
      <c r="AH341" s="73"/>
      <c r="AI341" s="47"/>
      <c r="AJ341" s="73"/>
    </row>
    <row r="342" spans="8:36" x14ac:dyDescent="0.25">
      <c r="H342" s="75"/>
      <c r="Q342" s="73"/>
      <c r="R342" s="73"/>
      <c r="S342" s="73"/>
      <c r="T342" s="73"/>
      <c r="U342" s="73"/>
      <c r="V342" s="73"/>
      <c r="W342" s="73"/>
      <c r="X342" s="73"/>
      <c r="Y342" s="73"/>
      <c r="Z342" s="73"/>
      <c r="AA342" s="73"/>
      <c r="AB342" s="73"/>
      <c r="AC342" s="73"/>
      <c r="AD342" s="73"/>
      <c r="AE342" s="73"/>
      <c r="AF342" s="47"/>
      <c r="AG342" s="73"/>
      <c r="AH342" s="73"/>
      <c r="AI342" s="47"/>
      <c r="AJ342" s="73"/>
    </row>
    <row r="343" spans="8:36" x14ac:dyDescent="0.25">
      <c r="H343" s="75"/>
      <c r="Q343" s="73"/>
      <c r="R343" s="73"/>
      <c r="S343" s="73"/>
      <c r="T343" s="73"/>
      <c r="U343" s="73"/>
      <c r="V343" s="73"/>
      <c r="W343" s="73"/>
      <c r="X343" s="73"/>
      <c r="Y343" s="73"/>
      <c r="Z343" s="73"/>
      <c r="AA343" s="73"/>
      <c r="AB343" s="73"/>
      <c r="AC343" s="73"/>
      <c r="AD343" s="73"/>
      <c r="AE343" s="73"/>
      <c r="AF343" s="47"/>
      <c r="AG343" s="73"/>
      <c r="AH343" s="73"/>
      <c r="AI343" s="47"/>
      <c r="AJ343" s="73"/>
    </row>
    <row r="344" spans="8:36" x14ac:dyDescent="0.25">
      <c r="H344" s="75"/>
      <c r="Q344" s="73"/>
      <c r="R344" s="73"/>
      <c r="S344" s="73"/>
      <c r="T344" s="73"/>
      <c r="U344" s="73"/>
      <c r="V344" s="73"/>
      <c r="W344" s="73"/>
      <c r="X344" s="73"/>
      <c r="Y344" s="73"/>
      <c r="Z344" s="73"/>
      <c r="AA344" s="73"/>
      <c r="AB344" s="73"/>
      <c r="AC344" s="73"/>
      <c r="AD344" s="73"/>
      <c r="AE344" s="73"/>
      <c r="AF344" s="47"/>
      <c r="AG344" s="73"/>
      <c r="AH344" s="73"/>
      <c r="AI344" s="47"/>
      <c r="AJ344" s="73"/>
    </row>
    <row r="345" spans="8:36" x14ac:dyDescent="0.25">
      <c r="H345" s="75"/>
      <c r="Q345" s="73"/>
      <c r="R345" s="73"/>
      <c r="S345" s="73"/>
      <c r="T345" s="73"/>
      <c r="U345" s="73"/>
      <c r="V345" s="73"/>
      <c r="W345" s="73"/>
      <c r="X345" s="73"/>
      <c r="Y345" s="73"/>
      <c r="Z345" s="73"/>
      <c r="AA345" s="73"/>
      <c r="AB345" s="73"/>
      <c r="AC345" s="73"/>
      <c r="AD345" s="73"/>
      <c r="AE345" s="73"/>
      <c r="AF345" s="47"/>
      <c r="AG345" s="73"/>
      <c r="AH345" s="73"/>
      <c r="AI345" s="47"/>
      <c r="AJ345" s="73"/>
    </row>
    <row r="346" spans="8:36" x14ac:dyDescent="0.25">
      <c r="H346" s="75"/>
      <c r="Q346" s="73"/>
      <c r="R346" s="73"/>
      <c r="S346" s="73"/>
      <c r="T346" s="73"/>
      <c r="U346" s="73"/>
      <c r="V346" s="73"/>
      <c r="W346" s="73"/>
      <c r="X346" s="73"/>
      <c r="Y346" s="73"/>
      <c r="Z346" s="73"/>
      <c r="AA346" s="73"/>
      <c r="AB346" s="73"/>
      <c r="AC346" s="73"/>
      <c r="AD346" s="73"/>
      <c r="AE346" s="73"/>
      <c r="AF346" s="47"/>
      <c r="AG346" s="73"/>
      <c r="AH346" s="73"/>
      <c r="AI346" s="47"/>
      <c r="AJ346" s="73"/>
    </row>
    <row r="347" spans="8:36" x14ac:dyDescent="0.25">
      <c r="H347" s="75"/>
      <c r="Q347" s="73"/>
      <c r="R347" s="73"/>
      <c r="S347" s="73"/>
      <c r="T347" s="73"/>
      <c r="U347" s="73"/>
      <c r="V347" s="73"/>
      <c r="W347" s="73"/>
      <c r="X347" s="73"/>
      <c r="Y347" s="73"/>
      <c r="Z347" s="73"/>
      <c r="AA347" s="73"/>
      <c r="AB347" s="73"/>
      <c r="AC347" s="73"/>
      <c r="AD347" s="73"/>
      <c r="AE347" s="73"/>
      <c r="AF347" s="47"/>
      <c r="AG347" s="73"/>
      <c r="AH347" s="73"/>
      <c r="AI347" s="47"/>
      <c r="AJ347" s="73"/>
    </row>
    <row r="348" spans="8:36" x14ac:dyDescent="0.25">
      <c r="H348" s="75"/>
      <c r="Q348" s="73"/>
      <c r="R348" s="73"/>
      <c r="S348" s="73"/>
      <c r="T348" s="73"/>
      <c r="U348" s="73"/>
      <c r="V348" s="73"/>
      <c r="W348" s="73"/>
      <c r="X348" s="73"/>
      <c r="Y348" s="73"/>
      <c r="Z348" s="73"/>
      <c r="AA348" s="73"/>
      <c r="AB348" s="73"/>
      <c r="AC348" s="73"/>
      <c r="AD348" s="73"/>
      <c r="AE348" s="73"/>
      <c r="AF348" s="47"/>
      <c r="AG348" s="73"/>
      <c r="AH348" s="73"/>
      <c r="AI348" s="47"/>
      <c r="AJ348" s="73"/>
    </row>
    <row r="349" spans="8:36" x14ac:dyDescent="0.25">
      <c r="H349" s="75"/>
      <c r="Q349" s="73"/>
      <c r="R349" s="73"/>
      <c r="S349" s="73"/>
      <c r="T349" s="73"/>
      <c r="U349" s="73"/>
      <c r="V349" s="73"/>
      <c r="W349" s="73"/>
      <c r="X349" s="73"/>
      <c r="Y349" s="73"/>
      <c r="Z349" s="73"/>
      <c r="AA349" s="73"/>
      <c r="AB349" s="73"/>
      <c r="AC349" s="73"/>
      <c r="AD349" s="73"/>
      <c r="AE349" s="73"/>
      <c r="AF349" s="47"/>
      <c r="AG349" s="73"/>
      <c r="AH349" s="73"/>
      <c r="AI349" s="47"/>
      <c r="AJ349" s="73"/>
    </row>
    <row r="350" spans="8:36" x14ac:dyDescent="0.25">
      <c r="H350" s="75"/>
      <c r="Q350" s="73"/>
      <c r="R350" s="73"/>
      <c r="S350" s="73"/>
      <c r="T350" s="73"/>
      <c r="U350" s="73"/>
      <c r="V350" s="73"/>
      <c r="W350" s="73"/>
      <c r="X350" s="73"/>
      <c r="Y350" s="73"/>
      <c r="Z350" s="73"/>
      <c r="AA350" s="73"/>
      <c r="AB350" s="73"/>
      <c r="AC350" s="73"/>
      <c r="AD350" s="73"/>
      <c r="AE350" s="73"/>
      <c r="AF350" s="47"/>
      <c r="AG350" s="73"/>
      <c r="AH350" s="73"/>
      <c r="AI350" s="47"/>
      <c r="AJ350" s="73"/>
    </row>
    <row r="351" spans="8:36" x14ac:dyDescent="0.25">
      <c r="H351" s="75"/>
      <c r="Q351" s="73"/>
      <c r="R351" s="73"/>
      <c r="S351" s="73"/>
      <c r="T351" s="73"/>
      <c r="U351" s="73"/>
      <c r="V351" s="73"/>
      <c r="W351" s="73"/>
      <c r="X351" s="73"/>
      <c r="Y351" s="73"/>
      <c r="Z351" s="73"/>
      <c r="AA351" s="73"/>
      <c r="AB351" s="73"/>
      <c r="AC351" s="73"/>
      <c r="AD351" s="73"/>
      <c r="AE351" s="73"/>
      <c r="AF351" s="47"/>
      <c r="AG351" s="73"/>
      <c r="AH351" s="73"/>
      <c r="AI351" s="47"/>
      <c r="AJ351" s="73"/>
    </row>
    <row r="352" spans="8:36" x14ac:dyDescent="0.25">
      <c r="H352" s="75"/>
      <c r="Q352" s="73"/>
      <c r="R352" s="73"/>
      <c r="S352" s="73"/>
      <c r="T352" s="73"/>
      <c r="U352" s="73"/>
      <c r="V352" s="73"/>
      <c r="W352" s="73"/>
      <c r="X352" s="73"/>
      <c r="Y352" s="73"/>
      <c r="Z352" s="73"/>
      <c r="AA352" s="73"/>
      <c r="AB352" s="73"/>
      <c r="AC352" s="73"/>
      <c r="AD352" s="73"/>
      <c r="AE352" s="73"/>
      <c r="AF352" s="47"/>
      <c r="AG352" s="73"/>
      <c r="AH352" s="73"/>
      <c r="AI352" s="47"/>
      <c r="AJ352" s="73"/>
    </row>
    <row r="353" spans="8:36" x14ac:dyDescent="0.25">
      <c r="H353" s="75"/>
      <c r="Q353" s="73"/>
      <c r="R353" s="73"/>
      <c r="S353" s="73"/>
      <c r="T353" s="73"/>
      <c r="U353" s="73"/>
      <c r="V353" s="73"/>
      <c r="W353" s="73"/>
      <c r="X353" s="73"/>
      <c r="Y353" s="73"/>
      <c r="Z353" s="73"/>
      <c r="AA353" s="73"/>
      <c r="AB353" s="73"/>
      <c r="AC353" s="73"/>
      <c r="AD353" s="73"/>
      <c r="AE353" s="73"/>
      <c r="AF353" s="47"/>
      <c r="AG353" s="73"/>
      <c r="AH353" s="73"/>
      <c r="AI353" s="47"/>
      <c r="AJ353" s="73"/>
    </row>
    <row r="354" spans="8:36" x14ac:dyDescent="0.25">
      <c r="H354" s="75"/>
      <c r="Q354" s="73"/>
      <c r="R354" s="73"/>
      <c r="S354" s="73"/>
      <c r="T354" s="73"/>
      <c r="U354" s="73"/>
      <c r="V354" s="73"/>
      <c r="W354" s="73"/>
      <c r="X354" s="73"/>
      <c r="Y354" s="73"/>
      <c r="Z354" s="73"/>
      <c r="AA354" s="73"/>
      <c r="AB354" s="73"/>
      <c r="AC354" s="73"/>
      <c r="AD354" s="73"/>
      <c r="AE354" s="73"/>
      <c r="AF354" s="47"/>
      <c r="AG354" s="73"/>
      <c r="AH354" s="73"/>
      <c r="AI354" s="47"/>
      <c r="AJ354" s="73"/>
    </row>
    <row r="355" spans="8:36" x14ac:dyDescent="0.25">
      <c r="H355" s="75"/>
      <c r="Q355" s="73"/>
      <c r="R355" s="73"/>
      <c r="S355" s="73"/>
      <c r="T355" s="73"/>
      <c r="U355" s="73"/>
      <c r="V355" s="73"/>
      <c r="W355" s="73"/>
      <c r="X355" s="73"/>
      <c r="Y355" s="73"/>
      <c r="Z355" s="73"/>
      <c r="AA355" s="73"/>
      <c r="AB355" s="73"/>
      <c r="AC355" s="73"/>
      <c r="AD355" s="73"/>
      <c r="AE355" s="73"/>
      <c r="AF355" s="47"/>
      <c r="AG355" s="73"/>
      <c r="AH355" s="73"/>
      <c r="AI355" s="47"/>
      <c r="AJ355" s="73"/>
    </row>
    <row r="356" spans="8:36" x14ac:dyDescent="0.25">
      <c r="H356" s="75"/>
      <c r="Q356" s="73"/>
      <c r="R356" s="73"/>
      <c r="S356" s="73"/>
      <c r="T356" s="73"/>
      <c r="U356" s="73"/>
      <c r="V356" s="73"/>
      <c r="W356" s="73"/>
      <c r="X356" s="73"/>
      <c r="Y356" s="73"/>
      <c r="Z356" s="73"/>
      <c r="AA356" s="73"/>
      <c r="AB356" s="73"/>
      <c r="AC356" s="73"/>
      <c r="AD356" s="73"/>
      <c r="AE356" s="73"/>
      <c r="AF356" s="47"/>
      <c r="AG356" s="73"/>
      <c r="AH356" s="73"/>
      <c r="AI356" s="47"/>
      <c r="AJ356" s="73"/>
    </row>
    <row r="357" spans="8:36" x14ac:dyDescent="0.25">
      <c r="H357" s="75"/>
      <c r="Q357" s="73"/>
      <c r="R357" s="73"/>
      <c r="S357" s="73"/>
      <c r="T357" s="73"/>
      <c r="U357" s="73"/>
      <c r="V357" s="73"/>
      <c r="W357" s="73"/>
      <c r="X357" s="73"/>
      <c r="Y357" s="73"/>
      <c r="Z357" s="73"/>
      <c r="AA357" s="73"/>
      <c r="AB357" s="73"/>
      <c r="AC357" s="73"/>
      <c r="AD357" s="73"/>
      <c r="AE357" s="73"/>
      <c r="AF357" s="47"/>
      <c r="AG357" s="73"/>
      <c r="AH357" s="73"/>
      <c r="AI357" s="47"/>
      <c r="AJ357" s="73"/>
    </row>
    <row r="358" spans="8:36" x14ac:dyDescent="0.25">
      <c r="H358" s="75"/>
      <c r="Q358" s="73"/>
      <c r="R358" s="73"/>
      <c r="S358" s="73"/>
      <c r="T358" s="73"/>
      <c r="U358" s="73"/>
      <c r="V358" s="73"/>
      <c r="W358" s="73"/>
      <c r="X358" s="73"/>
      <c r="Y358" s="73"/>
      <c r="Z358" s="73"/>
      <c r="AA358" s="73"/>
      <c r="AB358" s="73"/>
      <c r="AC358" s="73"/>
      <c r="AD358" s="73"/>
      <c r="AE358" s="73"/>
      <c r="AF358" s="47"/>
      <c r="AG358" s="73"/>
      <c r="AH358" s="73"/>
      <c r="AI358" s="47"/>
      <c r="AJ358" s="73"/>
    </row>
    <row r="359" spans="8:36" x14ac:dyDescent="0.25">
      <c r="H359" s="75"/>
      <c r="Q359" s="73"/>
      <c r="R359" s="73"/>
      <c r="S359" s="73"/>
      <c r="T359" s="73"/>
      <c r="U359" s="73"/>
      <c r="V359" s="73"/>
      <c r="W359" s="73"/>
      <c r="X359" s="73"/>
      <c r="Y359" s="73"/>
      <c r="Z359" s="73"/>
      <c r="AA359" s="73"/>
      <c r="AB359" s="73"/>
      <c r="AC359" s="73"/>
      <c r="AD359" s="73"/>
      <c r="AE359" s="73"/>
      <c r="AF359" s="47"/>
      <c r="AG359" s="73"/>
      <c r="AH359" s="73"/>
      <c r="AI359" s="47"/>
      <c r="AJ359" s="73"/>
    </row>
    <row r="360" spans="8:36" x14ac:dyDescent="0.25">
      <c r="H360" s="75"/>
      <c r="Q360" s="73"/>
      <c r="R360" s="73"/>
      <c r="S360" s="73"/>
      <c r="T360" s="73"/>
      <c r="U360" s="73"/>
      <c r="V360" s="73"/>
      <c r="W360" s="73"/>
      <c r="X360" s="73"/>
      <c r="Y360" s="73"/>
      <c r="Z360" s="73"/>
      <c r="AA360" s="73"/>
      <c r="AB360" s="73"/>
      <c r="AC360" s="73"/>
      <c r="AD360" s="73"/>
      <c r="AE360" s="73"/>
      <c r="AF360" s="47"/>
      <c r="AG360" s="73"/>
      <c r="AH360" s="73"/>
      <c r="AI360" s="47"/>
      <c r="AJ360" s="73"/>
    </row>
    <row r="361" spans="8:36" x14ac:dyDescent="0.25">
      <c r="H361" s="75"/>
      <c r="Q361" s="73"/>
      <c r="R361" s="73"/>
      <c r="S361" s="73"/>
      <c r="T361" s="73"/>
      <c r="U361" s="73"/>
      <c r="V361" s="73"/>
      <c r="W361" s="73"/>
      <c r="X361" s="73"/>
      <c r="Y361" s="73"/>
      <c r="Z361" s="73"/>
      <c r="AA361" s="73"/>
      <c r="AB361" s="73"/>
      <c r="AC361" s="73"/>
      <c r="AD361" s="73"/>
      <c r="AE361" s="73"/>
      <c r="AF361" s="47"/>
      <c r="AG361" s="73"/>
      <c r="AH361" s="73"/>
      <c r="AI361" s="47"/>
      <c r="AJ361" s="73"/>
    </row>
    <row r="362" spans="8:36" x14ac:dyDescent="0.25">
      <c r="H362" s="75"/>
      <c r="Q362" s="73"/>
      <c r="R362" s="73"/>
      <c r="S362" s="73"/>
      <c r="T362" s="73"/>
      <c r="U362" s="73"/>
      <c r="V362" s="73"/>
      <c r="W362" s="73"/>
      <c r="X362" s="73"/>
      <c r="Y362" s="73"/>
      <c r="Z362" s="73"/>
      <c r="AA362" s="73"/>
      <c r="AB362" s="73"/>
      <c r="AC362" s="73"/>
      <c r="AD362" s="73"/>
      <c r="AE362" s="73"/>
      <c r="AF362" s="47"/>
      <c r="AG362" s="73"/>
      <c r="AH362" s="73"/>
      <c r="AI362" s="47"/>
      <c r="AJ362" s="73"/>
    </row>
    <row r="363" spans="8:36" x14ac:dyDescent="0.25">
      <c r="H363" s="75"/>
      <c r="Q363" s="73"/>
      <c r="R363" s="73"/>
      <c r="S363" s="73"/>
      <c r="T363" s="73"/>
      <c r="U363" s="73"/>
      <c r="V363" s="73"/>
      <c r="W363" s="73"/>
      <c r="X363" s="73"/>
      <c r="Y363" s="73"/>
      <c r="Z363" s="73"/>
      <c r="AA363" s="73"/>
      <c r="AB363" s="73"/>
      <c r="AC363" s="73"/>
      <c r="AD363" s="73"/>
      <c r="AE363" s="73"/>
      <c r="AF363" s="47"/>
      <c r="AG363" s="73"/>
      <c r="AH363" s="73"/>
      <c r="AI363" s="47"/>
      <c r="AJ363" s="73"/>
    </row>
    <row r="364" spans="8:36" x14ac:dyDescent="0.25">
      <c r="H364" s="75"/>
      <c r="Q364" s="73"/>
      <c r="R364" s="73"/>
      <c r="S364" s="73"/>
      <c r="T364" s="73"/>
      <c r="U364" s="73"/>
      <c r="V364" s="73"/>
      <c r="W364" s="73"/>
      <c r="X364" s="73"/>
      <c r="Y364" s="73"/>
      <c r="Z364" s="73"/>
      <c r="AA364" s="73"/>
      <c r="AB364" s="73"/>
      <c r="AC364" s="73"/>
      <c r="AD364" s="73"/>
      <c r="AE364" s="73"/>
      <c r="AF364" s="47"/>
      <c r="AG364" s="73"/>
      <c r="AH364" s="73"/>
      <c r="AI364" s="47"/>
      <c r="AJ364" s="73"/>
    </row>
    <row r="365" spans="8:36" x14ac:dyDescent="0.25">
      <c r="H365" s="75"/>
      <c r="Q365" s="73"/>
      <c r="R365" s="73"/>
      <c r="S365" s="73"/>
      <c r="T365" s="73"/>
      <c r="U365" s="73"/>
      <c r="V365" s="73"/>
      <c r="W365" s="73"/>
      <c r="X365" s="73"/>
      <c r="Y365" s="73"/>
      <c r="Z365" s="73"/>
      <c r="AA365" s="73"/>
      <c r="AB365" s="73"/>
      <c r="AC365" s="73"/>
      <c r="AD365" s="73"/>
      <c r="AE365" s="73"/>
      <c r="AF365" s="47"/>
      <c r="AG365" s="73"/>
      <c r="AH365" s="73"/>
      <c r="AI365" s="47"/>
      <c r="AJ365" s="73"/>
    </row>
    <row r="366" spans="8:36" x14ac:dyDescent="0.25">
      <c r="H366" s="75"/>
      <c r="Q366" s="73"/>
      <c r="R366" s="73"/>
      <c r="S366" s="73"/>
      <c r="T366" s="73"/>
      <c r="U366" s="73"/>
      <c r="V366" s="73"/>
      <c r="W366" s="73"/>
      <c r="X366" s="73"/>
      <c r="Y366" s="73"/>
      <c r="Z366" s="73"/>
      <c r="AA366" s="73"/>
      <c r="AB366" s="73"/>
      <c r="AC366" s="73"/>
      <c r="AD366" s="73"/>
      <c r="AE366" s="73"/>
      <c r="AF366" s="47"/>
      <c r="AG366" s="73"/>
      <c r="AH366" s="73"/>
      <c r="AI366" s="47"/>
      <c r="AJ366" s="73"/>
    </row>
    <row r="367" spans="8:36" x14ac:dyDescent="0.25">
      <c r="H367" s="75"/>
      <c r="Q367" s="73"/>
      <c r="R367" s="73"/>
      <c r="S367" s="73"/>
      <c r="T367" s="73"/>
      <c r="U367" s="73"/>
      <c r="V367" s="73"/>
      <c r="W367" s="73"/>
      <c r="X367" s="73"/>
      <c r="Y367" s="73"/>
      <c r="Z367" s="73"/>
      <c r="AA367" s="73"/>
      <c r="AB367" s="73"/>
      <c r="AC367" s="73"/>
      <c r="AD367" s="73"/>
      <c r="AE367" s="73"/>
      <c r="AF367" s="47"/>
      <c r="AG367" s="73"/>
      <c r="AH367" s="73"/>
      <c r="AI367" s="47"/>
      <c r="AJ367" s="73"/>
    </row>
    <row r="368" spans="8:36" x14ac:dyDescent="0.25">
      <c r="H368" s="75"/>
      <c r="Q368" s="73"/>
      <c r="R368" s="73"/>
      <c r="S368" s="73"/>
      <c r="T368" s="73"/>
      <c r="U368" s="73"/>
      <c r="V368" s="73"/>
      <c r="W368" s="73"/>
      <c r="X368" s="73"/>
      <c r="Y368" s="73"/>
      <c r="Z368" s="73"/>
      <c r="AA368" s="73"/>
      <c r="AB368" s="73"/>
      <c r="AC368" s="73"/>
      <c r="AD368" s="73"/>
      <c r="AE368" s="73"/>
      <c r="AF368" s="47"/>
      <c r="AG368" s="73"/>
      <c r="AH368" s="73"/>
      <c r="AI368" s="47"/>
      <c r="AJ368" s="73"/>
    </row>
    <row r="369" spans="8:36" x14ac:dyDescent="0.25">
      <c r="H369" s="75"/>
      <c r="Q369" s="73"/>
      <c r="R369" s="73"/>
      <c r="S369" s="73"/>
      <c r="T369" s="73"/>
      <c r="U369" s="73"/>
      <c r="V369" s="73"/>
      <c r="W369" s="73"/>
      <c r="X369" s="73"/>
      <c r="Y369" s="73"/>
      <c r="Z369" s="73"/>
      <c r="AA369" s="73"/>
      <c r="AB369" s="73"/>
      <c r="AC369" s="73"/>
      <c r="AD369" s="73"/>
      <c r="AE369" s="73"/>
      <c r="AF369" s="47"/>
      <c r="AG369" s="73"/>
      <c r="AH369" s="73"/>
      <c r="AI369" s="47"/>
      <c r="AJ369" s="73"/>
    </row>
    <row r="370" spans="8:36" x14ac:dyDescent="0.25">
      <c r="H370" s="75"/>
      <c r="Q370" s="73"/>
      <c r="R370" s="73"/>
      <c r="S370" s="73"/>
      <c r="T370" s="73"/>
      <c r="U370" s="73"/>
      <c r="V370" s="73"/>
      <c r="W370" s="73"/>
      <c r="X370" s="73"/>
      <c r="Y370" s="73"/>
      <c r="Z370" s="73"/>
      <c r="AA370" s="73"/>
      <c r="AB370" s="73"/>
      <c r="AC370" s="73"/>
      <c r="AD370" s="73"/>
      <c r="AE370" s="73"/>
      <c r="AF370" s="47"/>
      <c r="AG370" s="73"/>
      <c r="AH370" s="73"/>
      <c r="AI370" s="47"/>
      <c r="AJ370" s="73"/>
    </row>
    <row r="371" spans="8:36" x14ac:dyDescent="0.25">
      <c r="H371" s="75"/>
      <c r="Q371" s="73"/>
      <c r="R371" s="73"/>
      <c r="S371" s="73"/>
      <c r="T371" s="73"/>
      <c r="U371" s="73"/>
      <c r="V371" s="73"/>
      <c r="W371" s="73"/>
      <c r="X371" s="73"/>
      <c r="Y371" s="73"/>
      <c r="Z371" s="73"/>
      <c r="AA371" s="73"/>
      <c r="AB371" s="73"/>
      <c r="AC371" s="73"/>
      <c r="AD371" s="73"/>
      <c r="AE371" s="73"/>
      <c r="AF371" s="47"/>
      <c r="AG371" s="73"/>
      <c r="AH371" s="73"/>
      <c r="AI371" s="47"/>
      <c r="AJ371" s="73"/>
    </row>
    <row r="372" spans="8:36" x14ac:dyDescent="0.25">
      <c r="H372" s="75"/>
      <c r="Q372" s="73"/>
      <c r="R372" s="73"/>
      <c r="S372" s="73"/>
      <c r="T372" s="73"/>
      <c r="U372" s="73"/>
      <c r="V372" s="73"/>
      <c r="W372" s="73"/>
      <c r="X372" s="73"/>
      <c r="Y372" s="73"/>
      <c r="Z372" s="73"/>
      <c r="AA372" s="73"/>
      <c r="AB372" s="73"/>
      <c r="AC372" s="73"/>
      <c r="AD372" s="73"/>
      <c r="AE372" s="73"/>
      <c r="AF372" s="47"/>
      <c r="AG372" s="73"/>
      <c r="AH372" s="73"/>
      <c r="AI372" s="47"/>
      <c r="AJ372" s="73"/>
    </row>
    <row r="373" spans="8:36" x14ac:dyDescent="0.25">
      <c r="H373" s="75"/>
      <c r="Q373" s="73"/>
      <c r="R373" s="73"/>
      <c r="S373" s="73"/>
      <c r="T373" s="73"/>
      <c r="U373" s="73"/>
      <c r="V373" s="73"/>
      <c r="W373" s="73"/>
      <c r="X373" s="73"/>
      <c r="Y373" s="73"/>
      <c r="Z373" s="73"/>
      <c r="AA373" s="73"/>
      <c r="AB373" s="73"/>
      <c r="AC373" s="73"/>
      <c r="AD373" s="73"/>
      <c r="AE373" s="73"/>
      <c r="AF373" s="47"/>
      <c r="AG373" s="73"/>
      <c r="AH373" s="73"/>
      <c r="AI373" s="47"/>
      <c r="AJ373" s="73"/>
    </row>
    <row r="374" spans="8:36" x14ac:dyDescent="0.25">
      <c r="H374" s="75"/>
      <c r="Q374" s="73"/>
      <c r="R374" s="73"/>
      <c r="S374" s="73"/>
      <c r="T374" s="73"/>
      <c r="U374" s="73"/>
      <c r="V374" s="73"/>
      <c r="W374" s="73"/>
      <c r="X374" s="73"/>
      <c r="Y374" s="73"/>
      <c r="Z374" s="73"/>
      <c r="AA374" s="73"/>
      <c r="AB374" s="73"/>
      <c r="AC374" s="73"/>
      <c r="AD374" s="73"/>
      <c r="AE374" s="73"/>
      <c r="AF374" s="47"/>
      <c r="AG374" s="73"/>
      <c r="AH374" s="73"/>
      <c r="AI374" s="47"/>
      <c r="AJ374" s="73"/>
    </row>
    <row r="375" spans="8:36" x14ac:dyDescent="0.25">
      <c r="H375" s="75"/>
      <c r="Q375" s="73"/>
      <c r="R375" s="73"/>
      <c r="S375" s="73"/>
      <c r="T375" s="73"/>
      <c r="U375" s="73"/>
      <c r="V375" s="73"/>
      <c r="W375" s="73"/>
      <c r="X375" s="73"/>
      <c r="Y375" s="73"/>
      <c r="Z375" s="73"/>
      <c r="AA375" s="73"/>
      <c r="AB375" s="73"/>
      <c r="AC375" s="73"/>
      <c r="AD375" s="73"/>
      <c r="AE375" s="73"/>
      <c r="AF375" s="47"/>
      <c r="AG375" s="73"/>
      <c r="AH375" s="73"/>
      <c r="AI375" s="47"/>
      <c r="AJ375" s="73"/>
    </row>
    <row r="376" spans="8:36" x14ac:dyDescent="0.25">
      <c r="H376" s="75"/>
      <c r="Q376" s="73"/>
      <c r="R376" s="73"/>
      <c r="S376" s="73"/>
      <c r="T376" s="73"/>
      <c r="U376" s="73"/>
      <c r="V376" s="73"/>
      <c r="W376" s="73"/>
      <c r="X376" s="73"/>
      <c r="Y376" s="73"/>
      <c r="Z376" s="73"/>
      <c r="AA376" s="73"/>
      <c r="AB376" s="73"/>
      <c r="AC376" s="73"/>
      <c r="AD376" s="73"/>
      <c r="AE376" s="73"/>
      <c r="AF376" s="47"/>
      <c r="AG376" s="73"/>
      <c r="AH376" s="73"/>
      <c r="AI376" s="47"/>
      <c r="AJ376" s="73"/>
    </row>
    <row r="377" spans="8:36" x14ac:dyDescent="0.25">
      <c r="H377" s="75"/>
      <c r="Q377" s="73"/>
      <c r="R377" s="73"/>
      <c r="S377" s="73"/>
      <c r="T377" s="73"/>
      <c r="U377" s="73"/>
      <c r="V377" s="73"/>
      <c r="W377" s="73"/>
      <c r="X377" s="73"/>
      <c r="Y377" s="73"/>
      <c r="Z377" s="73"/>
      <c r="AA377" s="73"/>
      <c r="AB377" s="73"/>
      <c r="AC377" s="73"/>
      <c r="AD377" s="73"/>
      <c r="AE377" s="73"/>
      <c r="AF377" s="47"/>
      <c r="AG377" s="73"/>
      <c r="AH377" s="73"/>
      <c r="AI377" s="47"/>
      <c r="AJ377" s="73"/>
    </row>
    <row r="378" spans="8:36" x14ac:dyDescent="0.25">
      <c r="H378" s="75"/>
      <c r="Q378" s="73"/>
      <c r="R378" s="73"/>
      <c r="S378" s="73"/>
      <c r="T378" s="73"/>
      <c r="U378" s="73"/>
      <c r="V378" s="73"/>
      <c r="W378" s="73"/>
      <c r="X378" s="73"/>
      <c r="Y378" s="73"/>
      <c r="Z378" s="73"/>
      <c r="AA378" s="73"/>
      <c r="AB378" s="73"/>
      <c r="AC378" s="73"/>
      <c r="AD378" s="73"/>
      <c r="AE378" s="73"/>
      <c r="AF378" s="47"/>
      <c r="AG378" s="73"/>
      <c r="AH378" s="73"/>
      <c r="AI378" s="47"/>
      <c r="AJ378" s="73"/>
    </row>
    <row r="379" spans="8:36" x14ac:dyDescent="0.25">
      <c r="H379" s="75"/>
      <c r="Q379" s="73"/>
      <c r="R379" s="73"/>
      <c r="S379" s="73"/>
      <c r="T379" s="73"/>
      <c r="U379" s="73"/>
      <c r="V379" s="73"/>
      <c r="W379" s="73"/>
      <c r="X379" s="73"/>
      <c r="Y379" s="73"/>
      <c r="Z379" s="73"/>
      <c r="AA379" s="73"/>
      <c r="AB379" s="73"/>
      <c r="AC379" s="73"/>
      <c r="AD379" s="73"/>
      <c r="AE379" s="73"/>
      <c r="AF379" s="47"/>
      <c r="AG379" s="73"/>
      <c r="AH379" s="73"/>
      <c r="AI379" s="47"/>
      <c r="AJ379" s="73"/>
    </row>
    <row r="380" spans="8:36" x14ac:dyDescent="0.25">
      <c r="H380" s="75"/>
      <c r="Q380" s="73"/>
      <c r="R380" s="73"/>
      <c r="S380" s="73"/>
      <c r="T380" s="73"/>
      <c r="U380" s="73"/>
      <c r="V380" s="73"/>
      <c r="W380" s="73"/>
      <c r="X380" s="73"/>
      <c r="Y380" s="73"/>
      <c r="Z380" s="73"/>
      <c r="AA380" s="73"/>
      <c r="AB380" s="73"/>
      <c r="AC380" s="73"/>
      <c r="AD380" s="73"/>
      <c r="AE380" s="73"/>
      <c r="AF380" s="47"/>
      <c r="AG380" s="73"/>
      <c r="AH380" s="73"/>
      <c r="AI380" s="47"/>
      <c r="AJ380" s="73"/>
    </row>
    <row r="381" spans="8:36" x14ac:dyDescent="0.25">
      <c r="H381" s="75"/>
      <c r="Q381" s="73"/>
      <c r="R381" s="73"/>
      <c r="S381" s="73"/>
      <c r="T381" s="73"/>
      <c r="U381" s="73"/>
      <c r="V381" s="73"/>
      <c r="W381" s="73"/>
      <c r="X381" s="73"/>
      <c r="Y381" s="73"/>
      <c r="Z381" s="73"/>
      <c r="AA381" s="73"/>
      <c r="AB381" s="73"/>
      <c r="AC381" s="73"/>
      <c r="AD381" s="73"/>
      <c r="AE381" s="73"/>
      <c r="AF381" s="47"/>
      <c r="AG381" s="73"/>
      <c r="AH381" s="73"/>
      <c r="AI381" s="47"/>
      <c r="AJ381" s="73"/>
    </row>
    <row r="382" spans="8:36" x14ac:dyDescent="0.25">
      <c r="H382" s="75"/>
      <c r="Q382" s="73"/>
      <c r="R382" s="73"/>
      <c r="S382" s="73"/>
      <c r="T382" s="73"/>
      <c r="U382" s="73"/>
      <c r="V382" s="73"/>
      <c r="W382" s="73"/>
      <c r="X382" s="73"/>
      <c r="Y382" s="73"/>
      <c r="Z382" s="73"/>
      <c r="AA382" s="73"/>
      <c r="AB382" s="73"/>
      <c r="AC382" s="73"/>
      <c r="AD382" s="73"/>
      <c r="AE382" s="73"/>
      <c r="AF382" s="47"/>
      <c r="AG382" s="73"/>
      <c r="AH382" s="73"/>
      <c r="AI382" s="47"/>
      <c r="AJ382" s="73"/>
    </row>
    <row r="383" spans="8:36" x14ac:dyDescent="0.25">
      <c r="H383" s="75"/>
      <c r="Q383" s="73"/>
      <c r="R383" s="73"/>
      <c r="S383" s="73"/>
      <c r="T383" s="73"/>
      <c r="U383" s="73"/>
      <c r="V383" s="73"/>
      <c r="W383" s="73"/>
      <c r="X383" s="73"/>
      <c r="Y383" s="73"/>
      <c r="Z383" s="73"/>
      <c r="AA383" s="73"/>
      <c r="AB383" s="73"/>
      <c r="AC383" s="73"/>
      <c r="AD383" s="73"/>
      <c r="AE383" s="73"/>
      <c r="AF383" s="47"/>
      <c r="AG383" s="73"/>
      <c r="AH383" s="73"/>
      <c r="AI383" s="47"/>
      <c r="AJ383" s="73"/>
    </row>
    <row r="384" spans="8:36" x14ac:dyDescent="0.25">
      <c r="H384" s="75"/>
      <c r="Q384" s="73"/>
      <c r="R384" s="73"/>
      <c r="S384" s="73"/>
      <c r="T384" s="73"/>
      <c r="U384" s="73"/>
      <c r="V384" s="73"/>
      <c r="W384" s="73"/>
      <c r="X384" s="73"/>
      <c r="Y384" s="73"/>
      <c r="Z384" s="73"/>
      <c r="AA384" s="73"/>
      <c r="AB384" s="73"/>
      <c r="AC384" s="73"/>
      <c r="AD384" s="73"/>
      <c r="AE384" s="73"/>
      <c r="AF384" s="47"/>
      <c r="AG384" s="73"/>
      <c r="AH384" s="73"/>
      <c r="AI384" s="47"/>
      <c r="AJ384" s="73"/>
    </row>
    <row r="385" spans="8:36" x14ac:dyDescent="0.25">
      <c r="H385" s="75"/>
      <c r="Q385" s="73"/>
      <c r="R385" s="73"/>
      <c r="S385" s="73"/>
      <c r="T385" s="73"/>
      <c r="U385" s="73"/>
      <c r="V385" s="73"/>
      <c r="W385" s="73"/>
      <c r="X385" s="73"/>
      <c r="Y385" s="73"/>
      <c r="Z385" s="73"/>
      <c r="AA385" s="73"/>
      <c r="AB385" s="73"/>
      <c r="AC385" s="73"/>
      <c r="AD385" s="73"/>
      <c r="AE385" s="73"/>
      <c r="AF385" s="47"/>
      <c r="AG385" s="73"/>
      <c r="AH385" s="73"/>
      <c r="AI385" s="47"/>
      <c r="AJ385" s="73"/>
    </row>
    <row r="386" spans="8:36" x14ac:dyDescent="0.25">
      <c r="H386" s="75"/>
      <c r="Q386" s="73"/>
      <c r="R386" s="73"/>
      <c r="S386" s="73"/>
      <c r="T386" s="73"/>
      <c r="U386" s="73"/>
      <c r="V386" s="73"/>
      <c r="W386" s="73"/>
      <c r="X386" s="73"/>
      <c r="Y386" s="73"/>
      <c r="Z386" s="73"/>
      <c r="AA386" s="73"/>
      <c r="AB386" s="73"/>
      <c r="AC386" s="73"/>
      <c r="AD386" s="73"/>
      <c r="AE386" s="73"/>
      <c r="AF386" s="47"/>
      <c r="AG386" s="73"/>
      <c r="AH386" s="73"/>
      <c r="AI386" s="47"/>
      <c r="AJ386" s="73"/>
    </row>
    <row r="387" spans="8:36" x14ac:dyDescent="0.25">
      <c r="H387" s="75"/>
      <c r="Q387" s="73"/>
      <c r="R387" s="73"/>
      <c r="S387" s="73"/>
      <c r="T387" s="73"/>
      <c r="U387" s="73"/>
      <c r="V387" s="73"/>
      <c r="W387" s="73"/>
      <c r="X387" s="73"/>
      <c r="Y387" s="73"/>
      <c r="Z387" s="73"/>
      <c r="AA387" s="73"/>
      <c r="AB387" s="73"/>
      <c r="AC387" s="73"/>
      <c r="AD387" s="73"/>
      <c r="AE387" s="73"/>
      <c r="AF387" s="47"/>
      <c r="AG387" s="73"/>
      <c r="AH387" s="73"/>
      <c r="AI387" s="47"/>
      <c r="AJ387" s="73"/>
    </row>
    <row r="388" spans="8:36" x14ac:dyDescent="0.25">
      <c r="H388" s="75"/>
      <c r="Q388" s="73"/>
      <c r="R388" s="73"/>
      <c r="S388" s="73"/>
      <c r="T388" s="73"/>
      <c r="U388" s="73"/>
      <c r="V388" s="73"/>
      <c r="W388" s="73"/>
      <c r="X388" s="73"/>
      <c r="Y388" s="73"/>
      <c r="Z388" s="73"/>
      <c r="AA388" s="73"/>
      <c r="AB388" s="73"/>
      <c r="AC388" s="73"/>
      <c r="AD388" s="73"/>
      <c r="AE388" s="73"/>
      <c r="AF388" s="47"/>
      <c r="AG388" s="73"/>
      <c r="AH388" s="73"/>
      <c r="AI388" s="47"/>
      <c r="AJ388" s="73"/>
    </row>
    <row r="389" spans="8:36" x14ac:dyDescent="0.25">
      <c r="H389" s="75"/>
      <c r="Q389" s="73"/>
      <c r="R389" s="73"/>
      <c r="S389" s="73"/>
      <c r="T389" s="73"/>
      <c r="U389" s="73"/>
      <c r="V389" s="73"/>
      <c r="W389" s="73"/>
      <c r="X389" s="73"/>
      <c r="Y389" s="73"/>
      <c r="Z389" s="73"/>
      <c r="AA389" s="73"/>
      <c r="AB389" s="73"/>
      <c r="AC389" s="73"/>
      <c r="AD389" s="73"/>
      <c r="AE389" s="73"/>
      <c r="AF389" s="47"/>
      <c r="AG389" s="73"/>
      <c r="AH389" s="73"/>
      <c r="AI389" s="47"/>
      <c r="AJ389" s="73"/>
    </row>
    <row r="390" spans="8:36" x14ac:dyDescent="0.25">
      <c r="H390" s="75"/>
      <c r="Q390" s="73"/>
      <c r="R390" s="73"/>
      <c r="S390" s="73"/>
      <c r="T390" s="73"/>
      <c r="U390" s="73"/>
      <c r="V390" s="73"/>
      <c r="W390" s="73"/>
      <c r="X390" s="73"/>
      <c r="Y390" s="73"/>
      <c r="Z390" s="73"/>
      <c r="AA390" s="73"/>
      <c r="AB390" s="73"/>
      <c r="AC390" s="73"/>
      <c r="AD390" s="73"/>
      <c r="AE390" s="73"/>
      <c r="AF390" s="47"/>
      <c r="AG390" s="73"/>
      <c r="AH390" s="73"/>
      <c r="AI390" s="47"/>
      <c r="AJ390" s="73"/>
    </row>
    <row r="391" spans="8:36" x14ac:dyDescent="0.25">
      <c r="H391" s="75"/>
      <c r="Q391" s="73"/>
      <c r="R391" s="73"/>
      <c r="S391" s="73"/>
      <c r="T391" s="73"/>
      <c r="U391" s="73"/>
      <c r="V391" s="73"/>
      <c r="W391" s="73"/>
      <c r="X391" s="73"/>
      <c r="Y391" s="73"/>
      <c r="Z391" s="73"/>
      <c r="AA391" s="73"/>
      <c r="AB391" s="73"/>
      <c r="AC391" s="73"/>
      <c r="AD391" s="73"/>
      <c r="AE391" s="73"/>
      <c r="AF391" s="47"/>
      <c r="AG391" s="73"/>
      <c r="AH391" s="73"/>
      <c r="AI391" s="47"/>
      <c r="AJ391" s="73"/>
    </row>
    <row r="392" spans="8:36" x14ac:dyDescent="0.25">
      <c r="H392" s="75"/>
      <c r="Q392" s="73"/>
      <c r="R392" s="73"/>
      <c r="S392" s="73"/>
      <c r="T392" s="73"/>
      <c r="U392" s="73"/>
      <c r="V392" s="73"/>
      <c r="W392" s="73"/>
      <c r="X392" s="73"/>
      <c r="Y392" s="73"/>
      <c r="Z392" s="73"/>
      <c r="AA392" s="73"/>
      <c r="AB392" s="73"/>
      <c r="AC392" s="73"/>
      <c r="AD392" s="73"/>
      <c r="AE392" s="73"/>
      <c r="AF392" s="47"/>
      <c r="AG392" s="73"/>
      <c r="AH392" s="73"/>
      <c r="AI392" s="47"/>
      <c r="AJ392" s="73"/>
    </row>
    <row r="393" spans="8:36" x14ac:dyDescent="0.25">
      <c r="H393" s="75"/>
      <c r="Q393" s="73"/>
      <c r="R393" s="73"/>
      <c r="S393" s="73"/>
      <c r="T393" s="73"/>
      <c r="U393" s="73"/>
      <c r="V393" s="73"/>
      <c r="W393" s="73"/>
      <c r="X393" s="73"/>
      <c r="Y393" s="73"/>
      <c r="Z393" s="73"/>
      <c r="AA393" s="73"/>
      <c r="AB393" s="73"/>
      <c r="AC393" s="73"/>
      <c r="AD393" s="73"/>
      <c r="AE393" s="73"/>
      <c r="AF393" s="47"/>
      <c r="AG393" s="73"/>
      <c r="AH393" s="73"/>
      <c r="AI393" s="47"/>
      <c r="AJ393" s="73"/>
    </row>
    <row r="394" spans="8:36" x14ac:dyDescent="0.25">
      <c r="H394" s="75"/>
      <c r="Q394" s="73"/>
      <c r="R394" s="73"/>
      <c r="S394" s="73"/>
      <c r="T394" s="73"/>
      <c r="U394" s="73"/>
      <c r="V394" s="73"/>
      <c r="W394" s="73"/>
      <c r="X394" s="73"/>
      <c r="Y394" s="73"/>
      <c r="Z394" s="73"/>
      <c r="AA394" s="73"/>
      <c r="AB394" s="73"/>
      <c r="AC394" s="73"/>
      <c r="AD394" s="73"/>
      <c r="AE394" s="73"/>
      <c r="AF394" s="47"/>
      <c r="AG394" s="73"/>
      <c r="AH394" s="73"/>
      <c r="AI394" s="47"/>
      <c r="AJ394" s="73"/>
    </row>
    <row r="395" spans="8:36" x14ac:dyDescent="0.25">
      <c r="H395" s="75"/>
      <c r="Q395" s="73"/>
      <c r="R395" s="73"/>
      <c r="S395" s="73"/>
      <c r="T395" s="73"/>
      <c r="U395" s="73"/>
      <c r="V395" s="73"/>
      <c r="W395" s="73"/>
      <c r="X395" s="73"/>
      <c r="Y395" s="73"/>
      <c r="Z395" s="73"/>
      <c r="AA395" s="73"/>
      <c r="AB395" s="73"/>
      <c r="AC395" s="73"/>
      <c r="AD395" s="73"/>
      <c r="AE395" s="73"/>
      <c r="AF395" s="47"/>
      <c r="AG395" s="73"/>
      <c r="AH395" s="73"/>
      <c r="AI395" s="47"/>
      <c r="AJ395" s="73"/>
    </row>
    <row r="396" spans="8:36" x14ac:dyDescent="0.25">
      <c r="H396" s="75"/>
      <c r="Q396" s="73"/>
      <c r="R396" s="73"/>
      <c r="S396" s="73"/>
      <c r="T396" s="73"/>
      <c r="U396" s="73"/>
      <c r="V396" s="73"/>
      <c r="W396" s="73"/>
      <c r="X396" s="73"/>
      <c r="Y396" s="73"/>
      <c r="Z396" s="73"/>
      <c r="AA396" s="73"/>
      <c r="AB396" s="73"/>
      <c r="AC396" s="73"/>
      <c r="AD396" s="73"/>
      <c r="AE396" s="73"/>
      <c r="AF396" s="47"/>
      <c r="AG396" s="73"/>
      <c r="AH396" s="73"/>
      <c r="AI396" s="47"/>
      <c r="AJ396" s="73"/>
    </row>
    <row r="397" spans="8:36" x14ac:dyDescent="0.25">
      <c r="H397" s="75"/>
      <c r="Q397" s="73"/>
      <c r="R397" s="73"/>
      <c r="S397" s="73"/>
      <c r="T397" s="73"/>
      <c r="U397" s="73"/>
      <c r="V397" s="73"/>
      <c r="W397" s="73"/>
      <c r="X397" s="73"/>
      <c r="Y397" s="73"/>
      <c r="Z397" s="73"/>
      <c r="AA397" s="73"/>
      <c r="AB397" s="73"/>
      <c r="AC397" s="73"/>
      <c r="AD397" s="73"/>
      <c r="AE397" s="73"/>
      <c r="AF397" s="47"/>
      <c r="AG397" s="73"/>
      <c r="AH397" s="73"/>
      <c r="AI397" s="47"/>
      <c r="AJ397" s="73"/>
    </row>
    <row r="398" spans="8:36" x14ac:dyDescent="0.25">
      <c r="H398" s="75"/>
      <c r="Q398" s="73"/>
      <c r="R398" s="73"/>
      <c r="S398" s="73"/>
      <c r="T398" s="73"/>
      <c r="U398" s="73"/>
      <c r="V398" s="73"/>
      <c r="W398" s="73"/>
      <c r="X398" s="73"/>
      <c r="Y398" s="73"/>
      <c r="Z398" s="73"/>
      <c r="AA398" s="73"/>
      <c r="AB398" s="73"/>
      <c r="AC398" s="73"/>
      <c r="AD398" s="73"/>
      <c r="AE398" s="73"/>
      <c r="AF398" s="47"/>
      <c r="AG398" s="73"/>
      <c r="AH398" s="73"/>
      <c r="AI398" s="47"/>
      <c r="AJ398" s="73"/>
    </row>
    <row r="399" spans="8:36" x14ac:dyDescent="0.25">
      <c r="H399" s="75"/>
      <c r="Q399" s="73"/>
      <c r="R399" s="73"/>
      <c r="S399" s="73"/>
      <c r="T399" s="73"/>
      <c r="U399" s="73"/>
      <c r="V399" s="73"/>
      <c r="W399" s="73"/>
      <c r="X399" s="73"/>
      <c r="Y399" s="73"/>
      <c r="Z399" s="73"/>
      <c r="AA399" s="73"/>
      <c r="AB399" s="73"/>
      <c r="AC399" s="73"/>
      <c r="AD399" s="73"/>
      <c r="AE399" s="73"/>
      <c r="AF399" s="47"/>
      <c r="AG399" s="73"/>
      <c r="AH399" s="73"/>
      <c r="AI399" s="47"/>
      <c r="AJ399" s="73"/>
    </row>
    <row r="400" spans="8:36" x14ac:dyDescent="0.25">
      <c r="H400" s="75"/>
      <c r="Q400" s="73"/>
      <c r="R400" s="73"/>
      <c r="S400" s="73"/>
      <c r="T400" s="73"/>
      <c r="U400" s="73"/>
      <c r="V400" s="73"/>
      <c r="W400" s="73"/>
      <c r="X400" s="73"/>
      <c r="Y400" s="73"/>
      <c r="Z400" s="73"/>
      <c r="AA400" s="73"/>
      <c r="AB400" s="73"/>
      <c r="AC400" s="73"/>
      <c r="AD400" s="73"/>
      <c r="AE400" s="73"/>
      <c r="AF400" s="47"/>
      <c r="AG400" s="73"/>
      <c r="AH400" s="73"/>
      <c r="AI400" s="47"/>
      <c r="AJ400" s="73"/>
    </row>
    <row r="401" spans="8:36" x14ac:dyDescent="0.25">
      <c r="H401" s="75"/>
      <c r="Q401" s="73"/>
      <c r="R401" s="73"/>
      <c r="S401" s="73"/>
      <c r="T401" s="73"/>
      <c r="U401" s="73"/>
      <c r="V401" s="73"/>
      <c r="W401" s="73"/>
      <c r="X401" s="73"/>
      <c r="Y401" s="73"/>
      <c r="Z401" s="73"/>
      <c r="AA401" s="73"/>
      <c r="AB401" s="73"/>
      <c r="AC401" s="73"/>
      <c r="AD401" s="73"/>
      <c r="AE401" s="73"/>
      <c r="AF401" s="47"/>
      <c r="AG401" s="73"/>
      <c r="AH401" s="73"/>
      <c r="AI401" s="47"/>
      <c r="AJ401" s="73"/>
    </row>
    <row r="402" spans="8:36" x14ac:dyDescent="0.25">
      <c r="H402" s="75"/>
      <c r="Q402" s="73"/>
      <c r="R402" s="73"/>
      <c r="S402" s="73"/>
      <c r="T402" s="73"/>
      <c r="U402" s="73"/>
      <c r="V402" s="73"/>
      <c r="W402" s="73"/>
      <c r="X402" s="73"/>
      <c r="Y402" s="73"/>
      <c r="Z402" s="73"/>
      <c r="AA402" s="73"/>
      <c r="AB402" s="73"/>
      <c r="AC402" s="73"/>
      <c r="AD402" s="73"/>
      <c r="AE402" s="73"/>
      <c r="AF402" s="47"/>
      <c r="AG402" s="73"/>
      <c r="AH402" s="73"/>
      <c r="AI402" s="47"/>
      <c r="AJ402" s="73"/>
    </row>
    <row r="403" spans="8:36" x14ac:dyDescent="0.25">
      <c r="H403" s="75"/>
      <c r="Q403" s="73"/>
      <c r="R403" s="73"/>
      <c r="S403" s="73"/>
      <c r="T403" s="73"/>
      <c r="U403" s="73"/>
      <c r="V403" s="73"/>
      <c r="W403" s="73"/>
      <c r="X403" s="73"/>
      <c r="Y403" s="73"/>
      <c r="Z403" s="73"/>
      <c r="AA403" s="73"/>
      <c r="AB403" s="73"/>
      <c r="AC403" s="73"/>
      <c r="AD403" s="73"/>
      <c r="AE403" s="73"/>
      <c r="AF403" s="47"/>
      <c r="AG403" s="73"/>
      <c r="AH403" s="73"/>
      <c r="AI403" s="47"/>
      <c r="AJ403" s="73"/>
    </row>
    <row r="404" spans="8:36" x14ac:dyDescent="0.25">
      <c r="H404" s="75"/>
      <c r="Q404" s="73"/>
      <c r="R404" s="73"/>
      <c r="S404" s="73"/>
      <c r="T404" s="73"/>
      <c r="U404" s="73"/>
      <c r="V404" s="73"/>
      <c r="W404" s="73"/>
      <c r="X404" s="73"/>
      <c r="Y404" s="73"/>
      <c r="Z404" s="73"/>
      <c r="AA404" s="73"/>
      <c r="AB404" s="73"/>
      <c r="AC404" s="73"/>
      <c r="AD404" s="73"/>
      <c r="AE404" s="73"/>
      <c r="AF404" s="47"/>
      <c r="AG404" s="73"/>
      <c r="AH404" s="73"/>
      <c r="AI404" s="47"/>
      <c r="AJ404" s="73"/>
    </row>
    <row r="405" spans="8:36" x14ac:dyDescent="0.25">
      <c r="H405" s="75"/>
      <c r="Q405" s="73"/>
      <c r="R405" s="73"/>
      <c r="S405" s="73"/>
      <c r="T405" s="73"/>
      <c r="U405" s="73"/>
      <c r="V405" s="73"/>
      <c r="W405" s="73"/>
      <c r="X405" s="73"/>
      <c r="Y405" s="73"/>
      <c r="Z405" s="73"/>
      <c r="AA405" s="73"/>
      <c r="AB405" s="73"/>
      <c r="AC405" s="73"/>
      <c r="AD405" s="73"/>
      <c r="AE405" s="73"/>
      <c r="AF405" s="47"/>
      <c r="AG405" s="73"/>
      <c r="AH405" s="73"/>
      <c r="AI405" s="47"/>
      <c r="AJ405" s="73"/>
    </row>
    <row r="406" spans="8:36" x14ac:dyDescent="0.25">
      <c r="H406" s="75"/>
      <c r="Q406" s="73"/>
      <c r="R406" s="73"/>
      <c r="S406" s="73"/>
      <c r="T406" s="73"/>
      <c r="U406" s="73"/>
      <c r="V406" s="73"/>
      <c r="W406" s="73"/>
      <c r="X406" s="73"/>
      <c r="Y406" s="73"/>
      <c r="Z406" s="73"/>
      <c r="AA406" s="73"/>
      <c r="AB406" s="73"/>
      <c r="AC406" s="73"/>
      <c r="AD406" s="73"/>
      <c r="AE406" s="73"/>
      <c r="AF406" s="47"/>
      <c r="AG406" s="73"/>
      <c r="AH406" s="73"/>
      <c r="AI406" s="47"/>
      <c r="AJ406" s="73"/>
    </row>
    <row r="407" spans="8:36" x14ac:dyDescent="0.25">
      <c r="H407" s="75"/>
      <c r="Q407" s="73"/>
      <c r="R407" s="73"/>
      <c r="S407" s="73"/>
      <c r="T407" s="73"/>
      <c r="U407" s="73"/>
      <c r="V407" s="73"/>
      <c r="W407" s="73"/>
      <c r="X407" s="73"/>
      <c r="Y407" s="73"/>
      <c r="Z407" s="73"/>
      <c r="AA407" s="73"/>
      <c r="AB407" s="73"/>
      <c r="AC407" s="73"/>
      <c r="AD407" s="73"/>
      <c r="AE407" s="73"/>
      <c r="AF407" s="47"/>
      <c r="AG407" s="73"/>
      <c r="AH407" s="73"/>
      <c r="AI407" s="47"/>
      <c r="AJ407" s="73"/>
    </row>
    <row r="408" spans="8:36" x14ac:dyDescent="0.25">
      <c r="H408" s="75"/>
      <c r="Q408" s="73"/>
      <c r="R408" s="73"/>
      <c r="S408" s="73"/>
      <c r="T408" s="73"/>
      <c r="U408" s="73"/>
      <c r="V408" s="73"/>
      <c r="W408" s="73"/>
      <c r="X408" s="73"/>
      <c r="Y408" s="73"/>
      <c r="Z408" s="73"/>
      <c r="AA408" s="73"/>
      <c r="AB408" s="73"/>
      <c r="AC408" s="73"/>
      <c r="AD408" s="73"/>
      <c r="AE408" s="73"/>
      <c r="AF408" s="47"/>
      <c r="AG408" s="73"/>
      <c r="AH408" s="73"/>
      <c r="AI408" s="47"/>
      <c r="AJ408" s="73"/>
    </row>
    <row r="409" spans="8:36" x14ac:dyDescent="0.25">
      <c r="H409" s="75"/>
      <c r="Q409" s="73"/>
      <c r="R409" s="73"/>
      <c r="S409" s="73"/>
      <c r="T409" s="73"/>
      <c r="U409" s="73"/>
      <c r="V409" s="73"/>
      <c r="W409" s="73"/>
      <c r="X409" s="73"/>
      <c r="Y409" s="73"/>
      <c r="Z409" s="73"/>
      <c r="AA409" s="73"/>
      <c r="AB409" s="73"/>
      <c r="AC409" s="73"/>
      <c r="AD409" s="73"/>
      <c r="AE409" s="73"/>
      <c r="AF409" s="47"/>
      <c r="AG409" s="73"/>
      <c r="AH409" s="73"/>
      <c r="AI409" s="47"/>
      <c r="AJ409" s="73"/>
    </row>
    <row r="410" spans="8:36" x14ac:dyDescent="0.25">
      <c r="H410" s="75"/>
      <c r="Q410" s="73"/>
      <c r="R410" s="73"/>
      <c r="S410" s="73"/>
      <c r="T410" s="73"/>
      <c r="U410" s="73"/>
      <c r="V410" s="73"/>
      <c r="W410" s="73"/>
      <c r="X410" s="73"/>
      <c r="Y410" s="73"/>
      <c r="Z410" s="73"/>
      <c r="AA410" s="73"/>
      <c r="AB410" s="73"/>
      <c r="AC410" s="73"/>
      <c r="AD410" s="73"/>
      <c r="AE410" s="73"/>
      <c r="AF410" s="47"/>
      <c r="AG410" s="73"/>
      <c r="AH410" s="73"/>
      <c r="AI410" s="47"/>
      <c r="AJ410" s="73"/>
    </row>
    <row r="411" spans="8:36" x14ac:dyDescent="0.25">
      <c r="H411" s="75"/>
      <c r="Q411" s="73"/>
      <c r="R411" s="73"/>
      <c r="S411" s="73"/>
      <c r="T411" s="73"/>
      <c r="U411" s="73"/>
      <c r="V411" s="73"/>
      <c r="W411" s="73"/>
      <c r="X411" s="73"/>
      <c r="Y411" s="73"/>
      <c r="Z411" s="73"/>
      <c r="AA411" s="73"/>
      <c r="AB411" s="73"/>
      <c r="AC411" s="73"/>
      <c r="AD411" s="73"/>
      <c r="AE411" s="73"/>
      <c r="AF411" s="47"/>
      <c r="AG411" s="73"/>
      <c r="AH411" s="73"/>
      <c r="AI411" s="47"/>
      <c r="AJ411" s="73"/>
    </row>
    <row r="412" spans="8:36" x14ac:dyDescent="0.25">
      <c r="H412" s="75"/>
      <c r="Q412" s="73"/>
      <c r="R412" s="73"/>
      <c r="S412" s="73"/>
      <c r="T412" s="73"/>
      <c r="U412" s="73"/>
      <c r="V412" s="73"/>
      <c r="W412" s="73"/>
      <c r="X412" s="73"/>
      <c r="Y412" s="73"/>
      <c r="Z412" s="73"/>
      <c r="AA412" s="73"/>
      <c r="AB412" s="73"/>
      <c r="AC412" s="73"/>
      <c r="AD412" s="73"/>
      <c r="AE412" s="73"/>
      <c r="AF412" s="47"/>
      <c r="AG412" s="73"/>
      <c r="AH412" s="73"/>
      <c r="AI412" s="47"/>
      <c r="AJ412" s="73"/>
    </row>
    <row r="413" spans="8:36" x14ac:dyDescent="0.25">
      <c r="H413" s="75"/>
      <c r="Q413" s="73"/>
      <c r="R413" s="73"/>
      <c r="S413" s="73"/>
      <c r="T413" s="73"/>
      <c r="U413" s="73"/>
      <c r="V413" s="73"/>
      <c r="W413" s="73"/>
      <c r="X413" s="73"/>
      <c r="Y413" s="73"/>
      <c r="Z413" s="73"/>
      <c r="AA413" s="73"/>
      <c r="AB413" s="73"/>
      <c r="AC413" s="73"/>
      <c r="AD413" s="73"/>
      <c r="AE413" s="73"/>
      <c r="AF413" s="47"/>
      <c r="AG413" s="73"/>
      <c r="AH413" s="73"/>
      <c r="AI413" s="47"/>
      <c r="AJ413" s="73"/>
    </row>
    <row r="414" spans="8:36" x14ac:dyDescent="0.25">
      <c r="H414" s="75"/>
      <c r="Q414" s="73"/>
      <c r="R414" s="73"/>
      <c r="S414" s="73"/>
      <c r="T414" s="73"/>
      <c r="U414" s="73"/>
      <c r="V414" s="73"/>
      <c r="W414" s="73"/>
      <c r="X414" s="73"/>
      <c r="Y414" s="73"/>
      <c r="Z414" s="73"/>
      <c r="AA414" s="73"/>
      <c r="AB414" s="73"/>
      <c r="AC414" s="73"/>
      <c r="AD414" s="73"/>
      <c r="AE414" s="73"/>
      <c r="AF414" s="47"/>
      <c r="AG414" s="73"/>
      <c r="AH414" s="73"/>
      <c r="AI414" s="47"/>
      <c r="AJ414" s="73"/>
    </row>
    <row r="415" spans="8:36" x14ac:dyDescent="0.25">
      <c r="H415" s="75"/>
      <c r="Q415" s="73"/>
      <c r="R415" s="73"/>
      <c r="S415" s="73"/>
      <c r="T415" s="73"/>
      <c r="U415" s="73"/>
      <c r="V415" s="73"/>
      <c r="W415" s="73"/>
      <c r="X415" s="73"/>
      <c r="Y415" s="73"/>
      <c r="Z415" s="73"/>
      <c r="AA415" s="73"/>
      <c r="AB415" s="73"/>
      <c r="AC415" s="73"/>
      <c r="AD415" s="73"/>
      <c r="AE415" s="73"/>
      <c r="AF415" s="47"/>
      <c r="AG415" s="73"/>
      <c r="AH415" s="73"/>
      <c r="AI415" s="47"/>
      <c r="AJ415" s="73"/>
    </row>
    <row r="416" spans="8:36" x14ac:dyDescent="0.25">
      <c r="H416" s="75"/>
      <c r="Q416" s="73"/>
      <c r="R416" s="73"/>
      <c r="S416" s="73"/>
      <c r="T416" s="73"/>
      <c r="U416" s="73"/>
      <c r="V416" s="73"/>
      <c r="W416" s="73"/>
      <c r="X416" s="73"/>
      <c r="Y416" s="73"/>
      <c r="Z416" s="73"/>
      <c r="AA416" s="73"/>
      <c r="AB416" s="73"/>
      <c r="AC416" s="73"/>
      <c r="AD416" s="73"/>
      <c r="AE416" s="73"/>
      <c r="AF416" s="47"/>
      <c r="AG416" s="73"/>
      <c r="AH416" s="73"/>
      <c r="AI416" s="47"/>
      <c r="AJ416" s="73"/>
    </row>
    <row r="417" spans="8:36" x14ac:dyDescent="0.25">
      <c r="H417" s="75"/>
      <c r="Q417" s="73"/>
      <c r="R417" s="73"/>
      <c r="S417" s="73"/>
      <c r="T417" s="73"/>
      <c r="U417" s="73"/>
      <c r="V417" s="73"/>
      <c r="W417" s="73"/>
      <c r="X417" s="73"/>
      <c r="Y417" s="73"/>
      <c r="Z417" s="73"/>
      <c r="AA417" s="73"/>
      <c r="AB417" s="73"/>
      <c r="AC417" s="73"/>
      <c r="AD417" s="73"/>
      <c r="AE417" s="73"/>
      <c r="AF417" s="47"/>
      <c r="AG417" s="73"/>
      <c r="AH417" s="73"/>
      <c r="AI417" s="47"/>
      <c r="AJ417" s="73"/>
    </row>
    <row r="418" spans="8:36" x14ac:dyDescent="0.25">
      <c r="H418" s="75"/>
      <c r="Q418" s="73"/>
      <c r="R418" s="73"/>
      <c r="S418" s="73"/>
      <c r="T418" s="73"/>
      <c r="U418" s="73"/>
      <c r="V418" s="73"/>
      <c r="W418" s="73"/>
      <c r="X418" s="73"/>
      <c r="Y418" s="73"/>
      <c r="Z418" s="73"/>
      <c r="AA418" s="73"/>
      <c r="AB418" s="73"/>
      <c r="AC418" s="73"/>
      <c r="AD418" s="73"/>
      <c r="AE418" s="73"/>
      <c r="AF418" s="47"/>
      <c r="AG418" s="73"/>
      <c r="AH418" s="73"/>
      <c r="AI418" s="47"/>
      <c r="AJ418" s="73"/>
    </row>
    <row r="419" spans="8:36" x14ac:dyDescent="0.25">
      <c r="H419" s="75"/>
      <c r="Q419" s="73"/>
      <c r="R419" s="73"/>
      <c r="S419" s="73"/>
      <c r="T419" s="73"/>
      <c r="U419" s="73"/>
      <c r="V419" s="73"/>
      <c r="W419" s="73"/>
      <c r="X419" s="73"/>
      <c r="Y419" s="73"/>
      <c r="Z419" s="73"/>
      <c r="AA419" s="73"/>
      <c r="AB419" s="73"/>
      <c r="AC419" s="73"/>
      <c r="AD419" s="73"/>
      <c r="AE419" s="73"/>
      <c r="AF419" s="47"/>
      <c r="AG419" s="73"/>
      <c r="AH419" s="73"/>
      <c r="AI419" s="47"/>
      <c r="AJ419" s="73"/>
    </row>
    <row r="420" spans="8:36" x14ac:dyDescent="0.25">
      <c r="H420" s="75"/>
      <c r="Q420" s="73"/>
      <c r="R420" s="73"/>
      <c r="S420" s="73"/>
      <c r="T420" s="73"/>
      <c r="U420" s="73"/>
      <c r="V420" s="73"/>
      <c r="W420" s="73"/>
      <c r="X420" s="73"/>
      <c r="Y420" s="73"/>
      <c r="Z420" s="73"/>
      <c r="AA420" s="73"/>
      <c r="AB420" s="73"/>
      <c r="AC420" s="73"/>
      <c r="AD420" s="73"/>
      <c r="AE420" s="73"/>
      <c r="AF420" s="47"/>
      <c r="AG420" s="73"/>
      <c r="AH420" s="73"/>
      <c r="AI420" s="47"/>
      <c r="AJ420" s="73"/>
    </row>
    <row r="421" spans="8:36" x14ac:dyDescent="0.25">
      <c r="H421" s="75"/>
      <c r="Q421" s="73"/>
      <c r="R421" s="73"/>
      <c r="S421" s="73"/>
      <c r="T421" s="73"/>
      <c r="U421" s="73"/>
      <c r="V421" s="73"/>
      <c r="W421" s="73"/>
      <c r="X421" s="73"/>
      <c r="Y421" s="73"/>
      <c r="Z421" s="73"/>
      <c r="AA421" s="73"/>
      <c r="AB421" s="73"/>
      <c r="AC421" s="73"/>
      <c r="AD421" s="73"/>
      <c r="AE421" s="73"/>
      <c r="AF421" s="47"/>
      <c r="AG421" s="73"/>
      <c r="AH421" s="73"/>
      <c r="AI421" s="47"/>
      <c r="AJ421" s="73"/>
    </row>
    <row r="422" spans="8:36" x14ac:dyDescent="0.25">
      <c r="H422" s="75"/>
      <c r="Q422" s="73"/>
      <c r="R422" s="73"/>
      <c r="S422" s="73"/>
      <c r="T422" s="73"/>
      <c r="U422" s="73"/>
      <c r="V422" s="73"/>
      <c r="W422" s="73"/>
      <c r="X422" s="73"/>
      <c r="Y422" s="73"/>
      <c r="Z422" s="73"/>
      <c r="AA422" s="73"/>
      <c r="AB422" s="73"/>
      <c r="AC422" s="73"/>
      <c r="AD422" s="73"/>
      <c r="AE422" s="73"/>
      <c r="AF422" s="47"/>
      <c r="AG422" s="73"/>
      <c r="AH422" s="73"/>
      <c r="AI422" s="47"/>
      <c r="AJ422" s="73"/>
    </row>
    <row r="423" spans="8:36" x14ac:dyDescent="0.25">
      <c r="H423" s="75"/>
      <c r="Q423" s="73"/>
      <c r="R423" s="73"/>
      <c r="S423" s="73"/>
      <c r="T423" s="73"/>
      <c r="U423" s="73"/>
      <c r="V423" s="73"/>
      <c r="W423" s="73"/>
      <c r="X423" s="73"/>
      <c r="Y423" s="73"/>
      <c r="Z423" s="73"/>
      <c r="AA423" s="73"/>
      <c r="AB423" s="73"/>
      <c r="AC423" s="73"/>
      <c r="AD423" s="73"/>
      <c r="AE423" s="73"/>
      <c r="AF423" s="47"/>
      <c r="AG423" s="73"/>
      <c r="AH423" s="73"/>
      <c r="AI423" s="47"/>
      <c r="AJ423" s="73"/>
    </row>
    <row r="424" spans="8:36" x14ac:dyDescent="0.25">
      <c r="H424" s="75"/>
      <c r="Q424" s="73"/>
      <c r="R424" s="73"/>
      <c r="S424" s="73"/>
      <c r="T424" s="73"/>
      <c r="U424" s="73"/>
      <c r="V424" s="73"/>
      <c r="W424" s="73"/>
      <c r="X424" s="73"/>
      <c r="Y424" s="73"/>
      <c r="Z424" s="73"/>
      <c r="AA424" s="73"/>
      <c r="AB424" s="73"/>
      <c r="AC424" s="73"/>
      <c r="AD424" s="73"/>
      <c r="AE424" s="73"/>
      <c r="AF424" s="47"/>
      <c r="AG424" s="73"/>
      <c r="AH424" s="73"/>
      <c r="AI424" s="47"/>
      <c r="AJ424" s="73"/>
    </row>
    <row r="425" spans="8:36" x14ac:dyDescent="0.25">
      <c r="H425" s="75"/>
      <c r="Q425" s="73"/>
      <c r="R425" s="73"/>
      <c r="S425" s="73"/>
      <c r="T425" s="73"/>
      <c r="U425" s="73"/>
      <c r="V425" s="73"/>
      <c r="W425" s="73"/>
      <c r="X425" s="73"/>
      <c r="Y425" s="73"/>
      <c r="Z425" s="73"/>
      <c r="AA425" s="73"/>
      <c r="AB425" s="73"/>
      <c r="AC425" s="73"/>
      <c r="AD425" s="73"/>
      <c r="AE425" s="73"/>
      <c r="AF425" s="47"/>
      <c r="AG425" s="73"/>
      <c r="AH425" s="73"/>
      <c r="AI425" s="47"/>
      <c r="AJ425" s="73"/>
    </row>
    <row r="426" spans="8:36" x14ac:dyDescent="0.25">
      <c r="H426" s="75"/>
      <c r="Q426" s="73"/>
      <c r="R426" s="73"/>
      <c r="S426" s="73"/>
      <c r="T426" s="73"/>
      <c r="U426" s="73"/>
      <c r="V426" s="73"/>
      <c r="W426" s="73"/>
      <c r="X426" s="73"/>
      <c r="Y426" s="73"/>
      <c r="Z426" s="73"/>
      <c r="AA426" s="73"/>
      <c r="AB426" s="73"/>
      <c r="AC426" s="73"/>
      <c r="AD426" s="73"/>
      <c r="AE426" s="73"/>
      <c r="AF426" s="47"/>
      <c r="AG426" s="73"/>
      <c r="AH426" s="73"/>
      <c r="AI426" s="47"/>
      <c r="AJ426" s="73"/>
    </row>
    <row r="427" spans="8:36" x14ac:dyDescent="0.25">
      <c r="H427" s="75"/>
      <c r="Q427" s="73"/>
      <c r="R427" s="73"/>
      <c r="S427" s="73"/>
      <c r="T427" s="73"/>
      <c r="U427" s="73"/>
      <c r="V427" s="73"/>
      <c r="W427" s="73"/>
      <c r="X427" s="73"/>
      <c r="Y427" s="73"/>
      <c r="Z427" s="73"/>
      <c r="AA427" s="73"/>
      <c r="AB427" s="73"/>
      <c r="AC427" s="73"/>
      <c r="AD427" s="73"/>
      <c r="AE427" s="73"/>
      <c r="AF427" s="47"/>
      <c r="AG427" s="73"/>
      <c r="AH427" s="73"/>
      <c r="AI427" s="47"/>
      <c r="AJ427" s="73"/>
    </row>
    <row r="428" spans="8:36" x14ac:dyDescent="0.25">
      <c r="H428" s="75"/>
      <c r="Q428" s="73"/>
      <c r="R428" s="73"/>
      <c r="S428" s="73"/>
      <c r="T428" s="73"/>
      <c r="U428" s="73"/>
      <c r="V428" s="73"/>
      <c r="W428" s="73"/>
      <c r="X428" s="73"/>
      <c r="Y428" s="73"/>
      <c r="Z428" s="73"/>
      <c r="AA428" s="73"/>
      <c r="AB428" s="73"/>
      <c r="AC428" s="73"/>
      <c r="AD428" s="73"/>
      <c r="AE428" s="73"/>
      <c r="AF428" s="47"/>
      <c r="AG428" s="73"/>
      <c r="AH428" s="73"/>
      <c r="AI428" s="47"/>
      <c r="AJ428" s="73"/>
    </row>
    <row r="429" spans="8:36" x14ac:dyDescent="0.25">
      <c r="H429" s="75"/>
      <c r="Q429" s="73"/>
      <c r="R429" s="73"/>
      <c r="S429" s="73"/>
      <c r="T429" s="73"/>
      <c r="U429" s="73"/>
      <c r="V429" s="73"/>
      <c r="W429" s="73"/>
      <c r="X429" s="73"/>
      <c r="Y429" s="73"/>
      <c r="Z429" s="73"/>
      <c r="AA429" s="73"/>
      <c r="AB429" s="73"/>
      <c r="AC429" s="73"/>
      <c r="AD429" s="73"/>
      <c r="AE429" s="73"/>
      <c r="AF429" s="47"/>
      <c r="AG429" s="73"/>
      <c r="AH429" s="73"/>
      <c r="AI429" s="47"/>
      <c r="AJ429" s="73"/>
    </row>
    <row r="430" spans="8:36" x14ac:dyDescent="0.25">
      <c r="H430" s="75"/>
      <c r="Q430" s="73"/>
      <c r="R430" s="73"/>
      <c r="S430" s="73"/>
      <c r="T430" s="73"/>
      <c r="U430" s="73"/>
      <c r="V430" s="73"/>
      <c r="W430" s="73"/>
      <c r="X430" s="73"/>
      <c r="Y430" s="73"/>
      <c r="Z430" s="73"/>
      <c r="AA430" s="73"/>
      <c r="AB430" s="73"/>
      <c r="AC430" s="73"/>
      <c r="AD430" s="73"/>
      <c r="AE430" s="73"/>
      <c r="AF430" s="47"/>
      <c r="AG430" s="73"/>
      <c r="AH430" s="73"/>
      <c r="AI430" s="47"/>
      <c r="AJ430" s="73"/>
    </row>
    <row r="431" spans="8:36" x14ac:dyDescent="0.25">
      <c r="H431" s="75"/>
      <c r="Q431" s="73"/>
      <c r="R431" s="73"/>
      <c r="S431" s="73"/>
      <c r="T431" s="73"/>
      <c r="U431" s="73"/>
      <c r="V431" s="73"/>
      <c r="W431" s="73"/>
      <c r="X431" s="73"/>
      <c r="Y431" s="73"/>
      <c r="Z431" s="73"/>
      <c r="AA431" s="73"/>
      <c r="AB431" s="73"/>
      <c r="AC431" s="73"/>
      <c r="AD431" s="73"/>
      <c r="AE431" s="73"/>
      <c r="AF431" s="47"/>
      <c r="AG431" s="73"/>
      <c r="AH431" s="73"/>
      <c r="AI431" s="47"/>
      <c r="AJ431" s="73"/>
    </row>
    <row r="432" spans="8:36" x14ac:dyDescent="0.25">
      <c r="H432" s="75"/>
      <c r="Q432" s="73"/>
      <c r="R432" s="73"/>
      <c r="S432" s="73"/>
      <c r="T432" s="73"/>
      <c r="U432" s="73"/>
      <c r="V432" s="73"/>
      <c r="W432" s="73"/>
      <c r="X432" s="73"/>
      <c r="Y432" s="73"/>
      <c r="Z432" s="73"/>
      <c r="AA432" s="73"/>
      <c r="AB432" s="73"/>
      <c r="AC432" s="73"/>
      <c r="AD432" s="73"/>
      <c r="AE432" s="73"/>
      <c r="AF432" s="47"/>
      <c r="AG432" s="73"/>
      <c r="AH432" s="73"/>
      <c r="AI432" s="47"/>
      <c r="AJ432" s="73"/>
    </row>
    <row r="433" spans="8:36" x14ac:dyDescent="0.25">
      <c r="H433" s="75"/>
      <c r="Q433" s="73"/>
      <c r="R433" s="73"/>
      <c r="S433" s="73"/>
      <c r="T433" s="73"/>
      <c r="U433" s="73"/>
      <c r="V433" s="73"/>
      <c r="W433" s="73"/>
      <c r="X433" s="73"/>
      <c r="Y433" s="73"/>
      <c r="Z433" s="73"/>
      <c r="AA433" s="73"/>
      <c r="AB433" s="73"/>
      <c r="AC433" s="73"/>
      <c r="AD433" s="73"/>
      <c r="AE433" s="73"/>
      <c r="AF433" s="47"/>
      <c r="AG433" s="73"/>
      <c r="AH433" s="73"/>
      <c r="AI433" s="47"/>
      <c r="AJ433" s="73"/>
    </row>
    <row r="434" spans="8:36" x14ac:dyDescent="0.25">
      <c r="H434" s="75"/>
      <c r="Q434" s="73"/>
      <c r="R434" s="73"/>
      <c r="S434" s="73"/>
      <c r="T434" s="73"/>
      <c r="U434" s="73"/>
      <c r="V434" s="73"/>
      <c r="W434" s="73"/>
      <c r="X434" s="73"/>
      <c r="Y434" s="73"/>
      <c r="Z434" s="73"/>
      <c r="AA434" s="73"/>
      <c r="AB434" s="73"/>
      <c r="AC434" s="73"/>
      <c r="AD434" s="73"/>
      <c r="AE434" s="73"/>
      <c r="AF434" s="47"/>
      <c r="AG434" s="73"/>
      <c r="AH434" s="73"/>
      <c r="AI434" s="47"/>
      <c r="AJ434" s="73"/>
    </row>
    <row r="435" spans="8:36" x14ac:dyDescent="0.25">
      <c r="H435" s="75"/>
      <c r="Q435" s="73"/>
      <c r="R435" s="73"/>
      <c r="S435" s="73"/>
      <c r="T435" s="73"/>
      <c r="U435" s="73"/>
      <c r="V435" s="73"/>
      <c r="W435" s="73"/>
      <c r="X435" s="73"/>
      <c r="Y435" s="73"/>
      <c r="Z435" s="73"/>
      <c r="AA435" s="73"/>
      <c r="AB435" s="73"/>
      <c r="AC435" s="73"/>
      <c r="AD435" s="73"/>
      <c r="AE435" s="73"/>
      <c r="AF435" s="47"/>
      <c r="AG435" s="73"/>
      <c r="AH435" s="73"/>
      <c r="AI435" s="47"/>
      <c r="AJ435" s="73"/>
    </row>
    <row r="436" spans="8:36" x14ac:dyDescent="0.25">
      <c r="H436" s="75"/>
      <c r="Q436" s="73"/>
      <c r="R436" s="73"/>
      <c r="S436" s="73"/>
      <c r="T436" s="73"/>
      <c r="U436" s="73"/>
      <c r="V436" s="73"/>
      <c r="W436" s="73"/>
      <c r="X436" s="73"/>
      <c r="Y436" s="73"/>
      <c r="Z436" s="73"/>
      <c r="AA436" s="73"/>
      <c r="AB436" s="73"/>
      <c r="AC436" s="73"/>
      <c r="AD436" s="73"/>
      <c r="AE436" s="73"/>
      <c r="AF436" s="47"/>
      <c r="AG436" s="73"/>
      <c r="AH436" s="73"/>
      <c r="AI436" s="47"/>
      <c r="AJ436" s="73"/>
    </row>
    <row r="437" spans="8:36" x14ac:dyDescent="0.25">
      <c r="H437" s="75"/>
      <c r="Q437" s="73"/>
      <c r="R437" s="73"/>
      <c r="S437" s="73"/>
      <c r="T437" s="73"/>
      <c r="U437" s="73"/>
      <c r="V437" s="73"/>
      <c r="W437" s="73"/>
      <c r="X437" s="73"/>
      <c r="Y437" s="73"/>
      <c r="Z437" s="73"/>
      <c r="AA437" s="73"/>
      <c r="AB437" s="73"/>
      <c r="AC437" s="73"/>
      <c r="AD437" s="73"/>
      <c r="AE437" s="73"/>
      <c r="AF437" s="47"/>
      <c r="AG437" s="73"/>
      <c r="AH437" s="73"/>
      <c r="AI437" s="47"/>
      <c r="AJ437" s="73"/>
    </row>
    <row r="438" spans="8:36" x14ac:dyDescent="0.25">
      <c r="H438" s="75"/>
      <c r="Q438" s="73"/>
      <c r="R438" s="73"/>
      <c r="S438" s="73"/>
      <c r="T438" s="73"/>
      <c r="U438" s="73"/>
      <c r="V438" s="73"/>
      <c r="W438" s="73"/>
      <c r="X438" s="73"/>
      <c r="Y438" s="73"/>
      <c r="Z438" s="73"/>
      <c r="AA438" s="73"/>
      <c r="AB438" s="73"/>
      <c r="AC438" s="73"/>
      <c r="AD438" s="73"/>
      <c r="AE438" s="73"/>
      <c r="AF438" s="47"/>
      <c r="AG438" s="73"/>
      <c r="AH438" s="73"/>
      <c r="AI438" s="47"/>
      <c r="AJ438" s="73"/>
    </row>
    <row r="439" spans="8:36" x14ac:dyDescent="0.25">
      <c r="H439" s="75"/>
      <c r="Q439" s="73"/>
      <c r="R439" s="73"/>
      <c r="S439" s="73"/>
      <c r="T439" s="73"/>
      <c r="U439" s="73"/>
      <c r="V439" s="73"/>
      <c r="W439" s="73"/>
      <c r="X439" s="73"/>
      <c r="Y439" s="73"/>
      <c r="Z439" s="73"/>
      <c r="AA439" s="73"/>
      <c r="AB439" s="73"/>
      <c r="AC439" s="73"/>
      <c r="AD439" s="73"/>
      <c r="AE439" s="73"/>
      <c r="AF439" s="47"/>
      <c r="AG439" s="73"/>
      <c r="AH439" s="73"/>
      <c r="AI439" s="47"/>
      <c r="AJ439" s="73"/>
    </row>
    <row r="440" spans="8:36" x14ac:dyDescent="0.25">
      <c r="H440" s="75"/>
      <c r="Q440" s="73"/>
      <c r="R440" s="73"/>
      <c r="S440" s="73"/>
      <c r="T440" s="73"/>
      <c r="U440" s="73"/>
      <c r="V440" s="73"/>
      <c r="W440" s="73"/>
      <c r="X440" s="73"/>
      <c r="Y440" s="73"/>
      <c r="Z440" s="73"/>
      <c r="AA440" s="73"/>
      <c r="AB440" s="73"/>
      <c r="AC440" s="73"/>
      <c r="AD440" s="73"/>
      <c r="AE440" s="73"/>
      <c r="AF440" s="47"/>
      <c r="AG440" s="73"/>
      <c r="AH440" s="73"/>
      <c r="AI440" s="47"/>
      <c r="AJ440" s="73"/>
    </row>
    <row r="441" spans="8:36" x14ac:dyDescent="0.25">
      <c r="H441" s="75"/>
      <c r="Q441" s="73"/>
      <c r="R441" s="73"/>
      <c r="S441" s="73"/>
      <c r="T441" s="73"/>
      <c r="U441" s="73"/>
      <c r="V441" s="73"/>
      <c r="W441" s="73"/>
      <c r="X441" s="73"/>
      <c r="Y441" s="73"/>
      <c r="Z441" s="73"/>
      <c r="AA441" s="73"/>
      <c r="AB441" s="73"/>
      <c r="AC441" s="73"/>
      <c r="AD441" s="73"/>
      <c r="AE441" s="73"/>
      <c r="AF441" s="47"/>
      <c r="AG441" s="73"/>
      <c r="AH441" s="73"/>
      <c r="AI441" s="47"/>
      <c r="AJ441" s="73"/>
    </row>
    <row r="442" spans="8:36" x14ac:dyDescent="0.25">
      <c r="H442" s="75"/>
      <c r="Q442" s="73"/>
      <c r="R442" s="73"/>
      <c r="S442" s="73"/>
      <c r="T442" s="73"/>
      <c r="U442" s="73"/>
      <c r="V442" s="73"/>
      <c r="W442" s="73"/>
      <c r="X442" s="73"/>
      <c r="Y442" s="73"/>
      <c r="Z442" s="73"/>
      <c r="AA442" s="73"/>
      <c r="AB442" s="73"/>
      <c r="AC442" s="73"/>
      <c r="AD442" s="73"/>
      <c r="AE442" s="73"/>
      <c r="AF442" s="47"/>
      <c r="AG442" s="73"/>
      <c r="AH442" s="73"/>
      <c r="AI442" s="47"/>
      <c r="AJ442" s="73"/>
    </row>
    <row r="443" spans="8:36" x14ac:dyDescent="0.25">
      <c r="H443" s="75"/>
      <c r="Q443" s="73"/>
      <c r="R443" s="73"/>
      <c r="S443" s="73"/>
      <c r="T443" s="73"/>
      <c r="U443" s="73"/>
      <c r="V443" s="73"/>
      <c r="W443" s="73"/>
      <c r="X443" s="73"/>
      <c r="Y443" s="73"/>
      <c r="Z443" s="73"/>
      <c r="AA443" s="73"/>
      <c r="AB443" s="73"/>
      <c r="AC443" s="73"/>
      <c r="AD443" s="73"/>
      <c r="AE443" s="73"/>
      <c r="AF443" s="47"/>
      <c r="AG443" s="73"/>
      <c r="AH443" s="73"/>
      <c r="AI443" s="47"/>
      <c r="AJ443" s="73"/>
    </row>
    <row r="444" spans="8:36" x14ac:dyDescent="0.25">
      <c r="H444" s="75"/>
      <c r="Q444" s="73"/>
      <c r="R444" s="73"/>
      <c r="S444" s="73"/>
      <c r="T444" s="73"/>
      <c r="U444" s="73"/>
      <c r="V444" s="73"/>
      <c r="W444" s="73"/>
      <c r="X444" s="73"/>
      <c r="Y444" s="73"/>
      <c r="Z444" s="73"/>
      <c r="AA444" s="73"/>
      <c r="AB444" s="73"/>
      <c r="AC444" s="73"/>
      <c r="AD444" s="73"/>
      <c r="AE444" s="73"/>
      <c r="AF444" s="47"/>
      <c r="AG444" s="73"/>
      <c r="AH444" s="73"/>
      <c r="AI444" s="47"/>
      <c r="AJ444" s="73"/>
    </row>
    <row r="445" spans="8:36" x14ac:dyDescent="0.25">
      <c r="H445" s="75"/>
      <c r="Q445" s="73"/>
      <c r="R445" s="73"/>
      <c r="S445" s="73"/>
      <c r="T445" s="73"/>
      <c r="U445" s="73"/>
      <c r="V445" s="73"/>
      <c r="W445" s="73"/>
      <c r="X445" s="73"/>
      <c r="Y445" s="73"/>
      <c r="Z445" s="73"/>
      <c r="AA445" s="73"/>
      <c r="AB445" s="73"/>
      <c r="AC445" s="73"/>
      <c r="AD445" s="73"/>
      <c r="AE445" s="73"/>
      <c r="AF445" s="47"/>
      <c r="AG445" s="73"/>
      <c r="AH445" s="73"/>
      <c r="AI445" s="47"/>
      <c r="AJ445" s="73"/>
    </row>
    <row r="446" spans="8:36" x14ac:dyDescent="0.25">
      <c r="H446" s="75"/>
      <c r="Q446" s="73"/>
      <c r="R446" s="73"/>
      <c r="S446" s="73"/>
      <c r="T446" s="73"/>
      <c r="U446" s="73"/>
      <c r="V446" s="73"/>
      <c r="W446" s="73"/>
      <c r="X446" s="73"/>
      <c r="Y446" s="73"/>
      <c r="Z446" s="73"/>
      <c r="AA446" s="73"/>
      <c r="AB446" s="73"/>
      <c r="AC446" s="73"/>
      <c r="AD446" s="73"/>
      <c r="AE446" s="73"/>
      <c r="AF446" s="47"/>
      <c r="AG446" s="73"/>
      <c r="AH446" s="73"/>
      <c r="AI446" s="47"/>
      <c r="AJ446" s="73"/>
    </row>
    <row r="447" spans="8:36" x14ac:dyDescent="0.25">
      <c r="H447" s="75"/>
      <c r="Q447" s="73"/>
      <c r="R447" s="73"/>
      <c r="S447" s="73"/>
      <c r="T447" s="73"/>
      <c r="U447" s="73"/>
      <c r="V447" s="73"/>
      <c r="W447" s="73"/>
      <c r="X447" s="73"/>
      <c r="Y447" s="73"/>
      <c r="Z447" s="73"/>
      <c r="AA447" s="73"/>
      <c r="AB447" s="73"/>
      <c r="AC447" s="73"/>
      <c r="AD447" s="73"/>
      <c r="AE447" s="73"/>
      <c r="AF447" s="47"/>
      <c r="AG447" s="73"/>
      <c r="AH447" s="73"/>
      <c r="AI447" s="47"/>
      <c r="AJ447" s="73"/>
    </row>
    <row r="448" spans="8:36" x14ac:dyDescent="0.25">
      <c r="H448" s="75"/>
      <c r="Q448" s="73"/>
      <c r="R448" s="73"/>
      <c r="S448" s="73"/>
      <c r="T448" s="73"/>
      <c r="U448" s="73"/>
      <c r="V448" s="73"/>
      <c r="W448" s="73"/>
      <c r="X448" s="73"/>
      <c r="Y448" s="73"/>
      <c r="Z448" s="73"/>
      <c r="AA448" s="73"/>
      <c r="AB448" s="73"/>
      <c r="AC448" s="73"/>
      <c r="AD448" s="73"/>
      <c r="AE448" s="73"/>
      <c r="AF448" s="47"/>
      <c r="AG448" s="73"/>
      <c r="AH448" s="73"/>
      <c r="AI448" s="47"/>
      <c r="AJ448" s="73"/>
    </row>
    <row r="449" spans="8:36" x14ac:dyDescent="0.25">
      <c r="H449" s="75"/>
      <c r="Q449" s="73"/>
      <c r="R449" s="73"/>
      <c r="S449" s="73"/>
      <c r="T449" s="73"/>
      <c r="U449" s="73"/>
      <c r="V449" s="73"/>
      <c r="W449" s="73"/>
      <c r="X449" s="73"/>
      <c r="Y449" s="73"/>
      <c r="Z449" s="73"/>
      <c r="AA449" s="73"/>
      <c r="AB449" s="73"/>
      <c r="AC449" s="73"/>
      <c r="AD449" s="73"/>
      <c r="AE449" s="73"/>
      <c r="AF449" s="47"/>
      <c r="AG449" s="73"/>
      <c r="AH449" s="73"/>
      <c r="AI449" s="47"/>
      <c r="AJ449" s="73"/>
    </row>
    <row r="450" spans="8:36" x14ac:dyDescent="0.25">
      <c r="H450" s="75"/>
      <c r="Q450" s="73"/>
      <c r="R450" s="73"/>
      <c r="S450" s="73"/>
      <c r="T450" s="73"/>
      <c r="U450" s="73"/>
      <c r="V450" s="73"/>
      <c r="W450" s="73"/>
      <c r="X450" s="73"/>
      <c r="Y450" s="73"/>
      <c r="Z450" s="73"/>
      <c r="AA450" s="73"/>
      <c r="AB450" s="73"/>
      <c r="AC450" s="73"/>
      <c r="AD450" s="73"/>
      <c r="AE450" s="73"/>
      <c r="AF450" s="47"/>
      <c r="AG450" s="73"/>
      <c r="AH450" s="73"/>
      <c r="AI450" s="47"/>
      <c r="AJ450" s="73"/>
    </row>
    <row r="451" spans="8:36" x14ac:dyDescent="0.25">
      <c r="H451" s="75"/>
      <c r="Q451" s="73"/>
      <c r="R451" s="73"/>
      <c r="S451" s="73"/>
      <c r="T451" s="73"/>
      <c r="U451" s="73"/>
      <c r="V451" s="73"/>
      <c r="W451" s="73"/>
      <c r="X451" s="73"/>
      <c r="Y451" s="73"/>
      <c r="Z451" s="73"/>
      <c r="AA451" s="73"/>
      <c r="AB451" s="73"/>
      <c r="AC451" s="73"/>
      <c r="AD451" s="73"/>
      <c r="AE451" s="73"/>
      <c r="AF451" s="47"/>
      <c r="AG451" s="73"/>
      <c r="AH451" s="73"/>
      <c r="AI451" s="47"/>
      <c r="AJ451" s="73"/>
    </row>
    <row r="452" spans="8:36" x14ac:dyDescent="0.25">
      <c r="H452" s="75"/>
      <c r="Q452" s="73"/>
      <c r="R452" s="73"/>
      <c r="S452" s="73"/>
      <c r="T452" s="73"/>
      <c r="U452" s="73"/>
      <c r="V452" s="73"/>
      <c r="W452" s="73"/>
      <c r="X452" s="73"/>
      <c r="Y452" s="73"/>
      <c r="Z452" s="73"/>
      <c r="AA452" s="73"/>
      <c r="AB452" s="73"/>
      <c r="AC452" s="73"/>
      <c r="AD452" s="73"/>
      <c r="AE452" s="73"/>
      <c r="AF452" s="47"/>
      <c r="AG452" s="73"/>
      <c r="AH452" s="73"/>
      <c r="AI452" s="47"/>
      <c r="AJ452" s="73"/>
    </row>
    <row r="453" spans="8:36" x14ac:dyDescent="0.25">
      <c r="H453" s="75"/>
      <c r="Q453" s="73"/>
      <c r="R453" s="73"/>
      <c r="S453" s="73"/>
      <c r="T453" s="73"/>
      <c r="U453" s="73"/>
      <c r="V453" s="73"/>
      <c r="W453" s="73"/>
      <c r="X453" s="73"/>
      <c r="Y453" s="73"/>
      <c r="Z453" s="73"/>
      <c r="AA453" s="73"/>
      <c r="AB453" s="73"/>
      <c r="AC453" s="73"/>
      <c r="AD453" s="73"/>
      <c r="AE453" s="73"/>
      <c r="AF453" s="47"/>
      <c r="AG453" s="73"/>
      <c r="AH453" s="73"/>
      <c r="AI453" s="47"/>
      <c r="AJ453" s="73"/>
    </row>
    <row r="454" spans="8:36" x14ac:dyDescent="0.25">
      <c r="H454" s="75"/>
      <c r="Q454" s="73"/>
      <c r="R454" s="73"/>
      <c r="S454" s="73"/>
      <c r="T454" s="73"/>
      <c r="U454" s="73"/>
      <c r="V454" s="73"/>
      <c r="W454" s="73"/>
      <c r="X454" s="73"/>
      <c r="Y454" s="73"/>
      <c r="Z454" s="73"/>
      <c r="AA454" s="73"/>
      <c r="AB454" s="73"/>
      <c r="AC454" s="73"/>
      <c r="AD454" s="73"/>
      <c r="AE454" s="73"/>
      <c r="AF454" s="47"/>
      <c r="AG454" s="73"/>
      <c r="AH454" s="73"/>
      <c r="AI454" s="47"/>
      <c r="AJ454" s="73"/>
    </row>
    <row r="455" spans="8:36" x14ac:dyDescent="0.25">
      <c r="H455" s="75"/>
      <c r="Q455" s="73"/>
      <c r="R455" s="73"/>
      <c r="S455" s="73"/>
      <c r="T455" s="73"/>
      <c r="U455" s="73"/>
      <c r="V455" s="73"/>
      <c r="W455" s="73"/>
      <c r="X455" s="73"/>
      <c r="Y455" s="73"/>
      <c r="Z455" s="73"/>
      <c r="AA455" s="73"/>
      <c r="AB455" s="73"/>
      <c r="AC455" s="73"/>
      <c r="AD455" s="73"/>
      <c r="AE455" s="73"/>
      <c r="AF455" s="47"/>
      <c r="AG455" s="73"/>
      <c r="AH455" s="73"/>
      <c r="AI455" s="47"/>
      <c r="AJ455" s="73"/>
    </row>
    <row r="456" spans="8:36" x14ac:dyDescent="0.25">
      <c r="H456" s="75"/>
      <c r="Q456" s="73"/>
      <c r="R456" s="73"/>
      <c r="S456" s="73"/>
      <c r="T456" s="73"/>
      <c r="U456" s="73"/>
      <c r="V456" s="73"/>
      <c r="W456" s="73"/>
      <c r="X456" s="73"/>
      <c r="Y456" s="73"/>
      <c r="Z456" s="73"/>
      <c r="AA456" s="73"/>
      <c r="AB456" s="73"/>
      <c r="AC456" s="73"/>
      <c r="AD456" s="73"/>
      <c r="AE456" s="73"/>
      <c r="AF456" s="47"/>
      <c r="AG456" s="73"/>
      <c r="AH456" s="73"/>
      <c r="AI456" s="47"/>
      <c r="AJ456" s="73"/>
    </row>
    <row r="457" spans="8:36" x14ac:dyDescent="0.25">
      <c r="H457" s="75"/>
      <c r="Q457" s="73"/>
      <c r="R457" s="73"/>
      <c r="S457" s="73"/>
      <c r="T457" s="73"/>
      <c r="U457" s="73"/>
      <c r="V457" s="73"/>
      <c r="W457" s="73"/>
      <c r="X457" s="73"/>
      <c r="Y457" s="73"/>
      <c r="Z457" s="73"/>
      <c r="AA457" s="73"/>
      <c r="AB457" s="73"/>
      <c r="AC457" s="73"/>
      <c r="AD457" s="73"/>
      <c r="AE457" s="73"/>
      <c r="AF457" s="47"/>
      <c r="AG457" s="73"/>
      <c r="AH457" s="73"/>
      <c r="AI457" s="47"/>
      <c r="AJ457" s="73"/>
    </row>
    <row r="458" spans="8:36" x14ac:dyDescent="0.25">
      <c r="H458" s="75"/>
      <c r="Q458" s="73"/>
      <c r="R458" s="73"/>
      <c r="S458" s="73"/>
      <c r="T458" s="73"/>
      <c r="U458" s="73"/>
      <c r="V458" s="73"/>
      <c r="W458" s="73"/>
      <c r="X458" s="73"/>
      <c r="Y458" s="73"/>
      <c r="Z458" s="73"/>
      <c r="AA458" s="73"/>
      <c r="AB458" s="73"/>
      <c r="AC458" s="73"/>
      <c r="AD458" s="73"/>
      <c r="AE458" s="73"/>
      <c r="AF458" s="47"/>
      <c r="AG458" s="73"/>
      <c r="AH458" s="73"/>
      <c r="AI458" s="47"/>
      <c r="AJ458" s="73"/>
    </row>
    <row r="459" spans="8:36" x14ac:dyDescent="0.25">
      <c r="H459" s="75"/>
      <c r="Q459" s="73"/>
      <c r="R459" s="73"/>
      <c r="S459" s="73"/>
      <c r="T459" s="73"/>
      <c r="U459" s="73"/>
      <c r="V459" s="73"/>
      <c r="W459" s="73"/>
      <c r="X459" s="73"/>
      <c r="Y459" s="73"/>
      <c r="Z459" s="73"/>
      <c r="AA459" s="73"/>
      <c r="AB459" s="73"/>
      <c r="AC459" s="73"/>
      <c r="AD459" s="73"/>
      <c r="AE459" s="73"/>
      <c r="AF459" s="47"/>
      <c r="AG459" s="73"/>
      <c r="AH459" s="73"/>
      <c r="AI459" s="47"/>
      <c r="AJ459" s="73"/>
    </row>
    <row r="460" spans="8:36" x14ac:dyDescent="0.25">
      <c r="H460" s="75"/>
      <c r="Q460" s="73"/>
      <c r="R460" s="73"/>
      <c r="S460" s="73"/>
      <c r="T460" s="73"/>
      <c r="U460" s="73"/>
      <c r="V460" s="73"/>
      <c r="W460" s="73"/>
      <c r="X460" s="73"/>
      <c r="Y460" s="73"/>
      <c r="Z460" s="73"/>
      <c r="AA460" s="73"/>
      <c r="AB460" s="73"/>
      <c r="AC460" s="73"/>
      <c r="AD460" s="73"/>
      <c r="AE460" s="73"/>
      <c r="AF460" s="47"/>
      <c r="AG460" s="73"/>
      <c r="AH460" s="73"/>
      <c r="AI460" s="47"/>
      <c r="AJ460" s="73"/>
    </row>
    <row r="461" spans="8:36" x14ac:dyDescent="0.25">
      <c r="H461" s="75"/>
      <c r="Q461" s="73"/>
      <c r="R461" s="73"/>
      <c r="S461" s="73"/>
      <c r="T461" s="73"/>
      <c r="U461" s="73"/>
      <c r="V461" s="73"/>
      <c r="W461" s="73"/>
      <c r="X461" s="73"/>
      <c r="Y461" s="73"/>
      <c r="Z461" s="73"/>
      <c r="AA461" s="73"/>
      <c r="AB461" s="73"/>
      <c r="AC461" s="73"/>
      <c r="AD461" s="73"/>
      <c r="AE461" s="73"/>
      <c r="AF461" s="47"/>
      <c r="AG461" s="73"/>
      <c r="AH461" s="73"/>
      <c r="AI461" s="47"/>
      <c r="AJ461" s="73"/>
    </row>
    <row r="462" spans="8:36" x14ac:dyDescent="0.25">
      <c r="H462" s="75"/>
      <c r="Q462" s="73"/>
      <c r="R462" s="73"/>
      <c r="S462" s="73"/>
      <c r="T462" s="73"/>
      <c r="U462" s="73"/>
      <c r="V462" s="73"/>
      <c r="W462" s="73"/>
      <c r="X462" s="73"/>
      <c r="Y462" s="73"/>
      <c r="Z462" s="73"/>
      <c r="AA462" s="73"/>
      <c r="AB462" s="73"/>
      <c r="AC462" s="73"/>
      <c r="AD462" s="73"/>
      <c r="AE462" s="73"/>
      <c r="AF462" s="47"/>
      <c r="AG462" s="73"/>
      <c r="AH462" s="73"/>
      <c r="AI462" s="47"/>
      <c r="AJ462" s="73"/>
    </row>
    <row r="463" spans="8:36" x14ac:dyDescent="0.25">
      <c r="H463" s="75"/>
      <c r="Q463" s="73"/>
      <c r="R463" s="73"/>
      <c r="S463" s="73"/>
      <c r="T463" s="73"/>
      <c r="U463" s="73"/>
      <c r="V463" s="73"/>
      <c r="W463" s="73"/>
      <c r="X463" s="73"/>
      <c r="Y463" s="73"/>
      <c r="Z463" s="73"/>
      <c r="AA463" s="73"/>
      <c r="AB463" s="73"/>
      <c r="AC463" s="73"/>
      <c r="AD463" s="73"/>
      <c r="AE463" s="73"/>
      <c r="AF463" s="47"/>
      <c r="AG463" s="73"/>
      <c r="AH463" s="73"/>
      <c r="AI463" s="47"/>
      <c r="AJ463" s="73"/>
    </row>
    <row r="464" spans="8:36" x14ac:dyDescent="0.25">
      <c r="H464" s="75"/>
      <c r="Q464" s="73"/>
      <c r="R464" s="73"/>
      <c r="S464" s="73"/>
      <c r="T464" s="73"/>
      <c r="U464" s="73"/>
      <c r="V464" s="73"/>
      <c r="W464" s="73"/>
      <c r="X464" s="73"/>
      <c r="Y464" s="73"/>
      <c r="Z464" s="73"/>
      <c r="AA464" s="73"/>
      <c r="AB464" s="73"/>
      <c r="AC464" s="73"/>
      <c r="AD464" s="73"/>
      <c r="AE464" s="73"/>
      <c r="AF464" s="47"/>
      <c r="AG464" s="73"/>
      <c r="AH464" s="73"/>
      <c r="AI464" s="47"/>
      <c r="AJ464" s="73"/>
    </row>
    <row r="465" spans="8:36" x14ac:dyDescent="0.25">
      <c r="H465" s="75"/>
      <c r="Q465" s="73"/>
      <c r="R465" s="73"/>
      <c r="S465" s="73"/>
      <c r="T465" s="73"/>
      <c r="U465" s="73"/>
      <c r="V465" s="73"/>
      <c r="W465" s="73"/>
      <c r="X465" s="73"/>
      <c r="Y465" s="73"/>
      <c r="Z465" s="73"/>
      <c r="AA465" s="73"/>
      <c r="AB465" s="73"/>
      <c r="AC465" s="73"/>
      <c r="AD465" s="73"/>
      <c r="AE465" s="73"/>
      <c r="AF465" s="47"/>
      <c r="AG465" s="73"/>
      <c r="AH465" s="73"/>
      <c r="AI465" s="47"/>
      <c r="AJ465" s="73"/>
    </row>
    <row r="466" spans="8:36" x14ac:dyDescent="0.25">
      <c r="H466" s="75"/>
      <c r="Q466" s="73"/>
      <c r="R466" s="73"/>
      <c r="S466" s="73"/>
      <c r="T466" s="73"/>
      <c r="U466" s="73"/>
      <c r="V466" s="73"/>
      <c r="W466" s="73"/>
      <c r="X466" s="73"/>
      <c r="Y466" s="73"/>
      <c r="Z466" s="73"/>
      <c r="AA466" s="73"/>
      <c r="AB466" s="73"/>
      <c r="AC466" s="73"/>
      <c r="AD466" s="73"/>
      <c r="AE466" s="73"/>
      <c r="AF466" s="47"/>
      <c r="AG466" s="73"/>
      <c r="AH466" s="73"/>
      <c r="AI466" s="47"/>
      <c r="AJ466" s="73"/>
    </row>
    <row r="467" spans="8:36" x14ac:dyDescent="0.25">
      <c r="H467" s="75"/>
      <c r="Q467" s="73"/>
      <c r="R467" s="73"/>
      <c r="S467" s="73"/>
      <c r="T467" s="73"/>
      <c r="U467" s="73"/>
      <c r="V467" s="73"/>
      <c r="W467" s="73"/>
      <c r="X467" s="73"/>
      <c r="Y467" s="73"/>
      <c r="Z467" s="73"/>
      <c r="AA467" s="73"/>
      <c r="AB467" s="73"/>
      <c r="AC467" s="73"/>
      <c r="AD467" s="73"/>
      <c r="AE467" s="73"/>
      <c r="AF467" s="47"/>
      <c r="AG467" s="73"/>
      <c r="AH467" s="73"/>
      <c r="AI467" s="47"/>
      <c r="AJ467" s="73"/>
    </row>
    <row r="468" spans="8:36" x14ac:dyDescent="0.25">
      <c r="H468" s="75"/>
      <c r="Q468" s="73"/>
      <c r="R468" s="73"/>
      <c r="S468" s="73"/>
      <c r="T468" s="73"/>
      <c r="U468" s="73"/>
      <c r="V468" s="73"/>
      <c r="W468" s="73"/>
      <c r="X468" s="73"/>
      <c r="Y468" s="73"/>
      <c r="Z468" s="73"/>
      <c r="AA468" s="73"/>
      <c r="AB468" s="73"/>
      <c r="AC468" s="73"/>
      <c r="AD468" s="73"/>
      <c r="AE468" s="73"/>
      <c r="AF468" s="47"/>
      <c r="AG468" s="73"/>
      <c r="AH468" s="73"/>
      <c r="AI468" s="47"/>
      <c r="AJ468" s="73"/>
    </row>
    <row r="469" spans="8:36" x14ac:dyDescent="0.25">
      <c r="H469" s="75"/>
      <c r="Q469" s="73"/>
      <c r="R469" s="73"/>
      <c r="S469" s="73"/>
      <c r="T469" s="73"/>
      <c r="U469" s="73"/>
      <c r="V469" s="73"/>
      <c r="W469" s="73"/>
      <c r="X469" s="73"/>
      <c r="Y469" s="73"/>
      <c r="Z469" s="73"/>
      <c r="AA469" s="73"/>
      <c r="AB469" s="73"/>
      <c r="AC469" s="73"/>
      <c r="AD469" s="73"/>
      <c r="AE469" s="73"/>
      <c r="AF469" s="47"/>
      <c r="AG469" s="73"/>
      <c r="AH469" s="73"/>
      <c r="AI469" s="47"/>
      <c r="AJ469" s="73"/>
    </row>
    <row r="470" spans="8:36" x14ac:dyDescent="0.25">
      <c r="Q470" s="73"/>
      <c r="R470" s="73"/>
      <c r="S470" s="73"/>
      <c r="T470" s="73"/>
      <c r="U470" s="73"/>
      <c r="V470" s="73"/>
      <c r="W470" s="73"/>
      <c r="X470" s="73"/>
      <c r="Y470" s="73"/>
      <c r="Z470" s="73"/>
      <c r="AA470" s="73"/>
      <c r="AB470" s="73"/>
      <c r="AC470" s="73"/>
      <c r="AD470" s="73"/>
      <c r="AE470" s="73"/>
      <c r="AF470" s="47"/>
      <c r="AG470" s="73"/>
      <c r="AH470" s="73"/>
      <c r="AI470" s="47"/>
      <c r="AJ470" s="73"/>
    </row>
    <row r="471" spans="8:36" x14ac:dyDescent="0.25">
      <c r="Q471" s="73"/>
      <c r="R471" s="73"/>
      <c r="S471" s="73"/>
      <c r="T471" s="73"/>
      <c r="U471" s="73"/>
      <c r="V471" s="73"/>
      <c r="W471" s="73"/>
      <c r="X471" s="73"/>
      <c r="Y471" s="73"/>
      <c r="Z471" s="73"/>
      <c r="AA471" s="73"/>
      <c r="AB471" s="73"/>
      <c r="AC471" s="73"/>
      <c r="AD471" s="73"/>
      <c r="AE471" s="73"/>
      <c r="AF471" s="47"/>
      <c r="AG471" s="73"/>
      <c r="AH471" s="73"/>
      <c r="AI471" s="47"/>
      <c r="AJ471" s="73"/>
    </row>
    <row r="472" spans="8:36" x14ac:dyDescent="0.25">
      <c r="Q472" s="73"/>
      <c r="R472" s="73"/>
      <c r="S472" s="73"/>
      <c r="T472" s="73"/>
      <c r="U472" s="73"/>
      <c r="V472" s="73"/>
      <c r="W472" s="73"/>
      <c r="X472" s="73"/>
      <c r="Y472" s="73"/>
      <c r="Z472" s="73"/>
      <c r="AA472" s="73"/>
      <c r="AB472" s="73"/>
      <c r="AC472" s="73"/>
      <c r="AD472" s="73"/>
      <c r="AE472" s="73"/>
      <c r="AF472" s="47"/>
      <c r="AG472" s="73"/>
      <c r="AH472" s="73"/>
      <c r="AI472" s="47"/>
      <c r="AJ472" s="73"/>
    </row>
    <row r="473" spans="8:36" x14ac:dyDescent="0.25">
      <c r="Q473" s="73"/>
      <c r="R473" s="73"/>
      <c r="S473" s="73"/>
      <c r="T473" s="73"/>
      <c r="U473" s="73"/>
      <c r="V473" s="73"/>
      <c r="W473" s="73"/>
      <c r="X473" s="73"/>
      <c r="Y473" s="73"/>
      <c r="Z473" s="73"/>
      <c r="AA473" s="73"/>
      <c r="AB473" s="73"/>
      <c r="AC473" s="73"/>
      <c r="AD473" s="73"/>
      <c r="AE473" s="73"/>
      <c r="AF473" s="47"/>
      <c r="AG473" s="73"/>
      <c r="AH473" s="73"/>
      <c r="AI473" s="47"/>
      <c r="AJ473" s="73"/>
    </row>
    <row r="474" spans="8:36" x14ac:dyDescent="0.25">
      <c r="Q474" s="73"/>
      <c r="R474" s="73"/>
      <c r="S474" s="73"/>
      <c r="T474" s="73"/>
      <c r="U474" s="73"/>
      <c r="V474" s="73"/>
      <c r="W474" s="73"/>
      <c r="X474" s="73"/>
      <c r="Y474" s="73"/>
      <c r="Z474" s="73"/>
      <c r="AA474" s="73"/>
      <c r="AB474" s="73"/>
      <c r="AC474" s="73"/>
      <c r="AD474" s="73"/>
      <c r="AE474" s="73"/>
      <c r="AF474" s="47"/>
      <c r="AG474" s="73"/>
      <c r="AH474" s="73"/>
      <c r="AI474" s="47"/>
      <c r="AJ474" s="73"/>
    </row>
    <row r="475" spans="8:36" x14ac:dyDescent="0.25">
      <c r="Q475" s="73"/>
      <c r="R475" s="73"/>
      <c r="S475" s="73"/>
      <c r="T475" s="73"/>
      <c r="U475" s="73"/>
      <c r="V475" s="73"/>
      <c r="W475" s="73"/>
      <c r="X475" s="73"/>
      <c r="Y475" s="73"/>
      <c r="Z475" s="73"/>
      <c r="AA475" s="73"/>
      <c r="AB475" s="73"/>
      <c r="AC475" s="73"/>
      <c r="AD475" s="73"/>
      <c r="AE475" s="73"/>
      <c r="AF475" s="47"/>
      <c r="AG475" s="73"/>
      <c r="AH475" s="73"/>
      <c r="AI475" s="47"/>
      <c r="AJ475" s="73"/>
    </row>
    <row r="476" spans="8:36" x14ac:dyDescent="0.25">
      <c r="Q476" s="73"/>
      <c r="R476" s="73"/>
      <c r="S476" s="73"/>
      <c r="T476" s="73"/>
      <c r="U476" s="73"/>
      <c r="V476" s="73"/>
      <c r="W476" s="73"/>
      <c r="X476" s="73"/>
      <c r="Y476" s="73"/>
      <c r="Z476" s="73"/>
      <c r="AA476" s="73"/>
      <c r="AB476" s="73"/>
      <c r="AC476" s="73"/>
      <c r="AD476" s="73"/>
      <c r="AE476" s="73"/>
      <c r="AF476" s="47"/>
      <c r="AG476" s="73"/>
      <c r="AH476" s="73"/>
      <c r="AI476" s="47"/>
      <c r="AJ476" s="73"/>
    </row>
    <row r="477" spans="8:36" x14ac:dyDescent="0.25">
      <c r="Q477" s="73"/>
      <c r="R477" s="73"/>
      <c r="S477" s="73"/>
      <c r="T477" s="73"/>
      <c r="U477" s="73"/>
      <c r="V477" s="73"/>
      <c r="W477" s="73"/>
      <c r="X477" s="73"/>
      <c r="Y477" s="73"/>
      <c r="Z477" s="73"/>
      <c r="AA477" s="73"/>
      <c r="AB477" s="73"/>
      <c r="AC477" s="73"/>
      <c r="AD477" s="73"/>
      <c r="AE477" s="73"/>
      <c r="AF477" s="47"/>
      <c r="AG477" s="73"/>
      <c r="AH477" s="73"/>
      <c r="AI477" s="47"/>
      <c r="AJ477" s="73"/>
    </row>
    <row r="478" spans="8:36" x14ac:dyDescent="0.25">
      <c r="Q478" s="73"/>
      <c r="R478" s="73"/>
      <c r="S478" s="73"/>
      <c r="T478" s="73"/>
      <c r="U478" s="73"/>
      <c r="V478" s="73"/>
      <c r="W478" s="73"/>
      <c r="X478" s="73"/>
      <c r="Y478" s="73"/>
      <c r="Z478" s="73"/>
      <c r="AA478" s="73"/>
      <c r="AB478" s="73"/>
      <c r="AC478" s="73"/>
      <c r="AD478" s="73"/>
      <c r="AE478" s="73"/>
      <c r="AF478" s="47"/>
      <c r="AG478" s="73"/>
      <c r="AH478" s="73"/>
      <c r="AI478" s="47"/>
      <c r="AJ478" s="73"/>
    </row>
    <row r="479" spans="8:36" x14ac:dyDescent="0.25">
      <c r="Q479" s="73"/>
      <c r="R479" s="73"/>
      <c r="S479" s="73"/>
      <c r="T479" s="73"/>
      <c r="U479" s="73"/>
      <c r="V479" s="73"/>
      <c r="W479" s="73"/>
      <c r="X479" s="73"/>
      <c r="Y479" s="73"/>
      <c r="Z479" s="73"/>
      <c r="AA479" s="73"/>
      <c r="AB479" s="73"/>
      <c r="AC479" s="73"/>
      <c r="AD479" s="73"/>
      <c r="AE479" s="73"/>
      <c r="AF479" s="47"/>
      <c r="AG479" s="73"/>
      <c r="AH479" s="73"/>
      <c r="AI479" s="47"/>
      <c r="AJ479" s="73"/>
    </row>
    <row r="480" spans="8:36" x14ac:dyDescent="0.25">
      <c r="Q480" s="73"/>
      <c r="R480" s="73"/>
      <c r="S480" s="73"/>
      <c r="T480" s="73"/>
      <c r="U480" s="73"/>
      <c r="V480" s="73"/>
      <c r="W480" s="73"/>
      <c r="X480" s="73"/>
      <c r="Y480" s="73"/>
      <c r="Z480" s="73"/>
      <c r="AA480" s="73"/>
      <c r="AB480" s="73"/>
      <c r="AC480" s="73"/>
      <c r="AD480" s="73"/>
      <c r="AE480" s="73"/>
      <c r="AF480" s="47"/>
      <c r="AG480" s="73"/>
      <c r="AH480" s="73"/>
      <c r="AI480" s="47"/>
      <c r="AJ480" s="73"/>
    </row>
    <row r="481" spans="17:36" x14ac:dyDescent="0.25">
      <c r="Q481" s="73"/>
      <c r="R481" s="73"/>
      <c r="S481" s="73"/>
      <c r="T481" s="73"/>
      <c r="U481" s="73"/>
      <c r="V481" s="73"/>
      <c r="W481" s="73"/>
      <c r="X481" s="73"/>
      <c r="Y481" s="73"/>
      <c r="Z481" s="73"/>
      <c r="AA481" s="73"/>
      <c r="AB481" s="73"/>
      <c r="AC481" s="73"/>
      <c r="AD481" s="73"/>
      <c r="AE481" s="73"/>
      <c r="AF481" s="47"/>
      <c r="AG481" s="73"/>
      <c r="AH481" s="73"/>
      <c r="AI481" s="47"/>
      <c r="AJ481" s="73"/>
    </row>
    <row r="482" spans="17:36" x14ac:dyDescent="0.25">
      <c r="Q482" s="73"/>
      <c r="R482" s="73"/>
      <c r="S482" s="73"/>
      <c r="T482" s="73"/>
      <c r="U482" s="73"/>
      <c r="V482" s="73"/>
      <c r="W482" s="73"/>
      <c r="X482" s="73"/>
      <c r="Y482" s="73"/>
      <c r="Z482" s="73"/>
      <c r="AA482" s="73"/>
      <c r="AB482" s="73"/>
      <c r="AC482" s="73"/>
      <c r="AD482" s="73"/>
      <c r="AE482" s="73"/>
      <c r="AF482" s="47"/>
      <c r="AG482" s="73"/>
      <c r="AH482" s="73"/>
      <c r="AI482" s="47"/>
      <c r="AJ482" s="73"/>
    </row>
    <row r="483" spans="17:36" x14ac:dyDescent="0.25">
      <c r="Q483" s="73"/>
      <c r="R483" s="73"/>
      <c r="S483" s="73"/>
      <c r="T483" s="73"/>
      <c r="U483" s="73"/>
      <c r="V483" s="73"/>
      <c r="W483" s="73"/>
      <c r="X483" s="73"/>
      <c r="Y483" s="73"/>
      <c r="Z483" s="73"/>
      <c r="AA483" s="73"/>
      <c r="AB483" s="73"/>
      <c r="AC483" s="73"/>
      <c r="AD483" s="73"/>
      <c r="AE483" s="73"/>
      <c r="AF483" s="47"/>
      <c r="AG483" s="73"/>
      <c r="AH483" s="73"/>
      <c r="AI483" s="47"/>
      <c r="AJ483" s="73"/>
    </row>
    <row r="484" spans="17:36" x14ac:dyDescent="0.25">
      <c r="Q484" s="73"/>
      <c r="R484" s="73"/>
      <c r="S484" s="73"/>
      <c r="T484" s="73"/>
      <c r="U484" s="73"/>
      <c r="V484" s="73"/>
      <c r="W484" s="73"/>
      <c r="X484" s="73"/>
      <c r="Y484" s="73"/>
      <c r="Z484" s="73"/>
      <c r="AA484" s="73"/>
      <c r="AB484" s="73"/>
      <c r="AC484" s="73"/>
      <c r="AD484" s="73"/>
      <c r="AE484" s="73"/>
      <c r="AF484" s="47"/>
      <c r="AG484" s="73"/>
      <c r="AH484" s="73"/>
      <c r="AI484" s="47"/>
      <c r="AJ484" s="73"/>
    </row>
    <row r="485" spans="17:36" x14ac:dyDescent="0.25">
      <c r="Q485" s="73"/>
      <c r="R485" s="73"/>
      <c r="S485" s="73"/>
      <c r="T485" s="73"/>
      <c r="U485" s="73"/>
      <c r="V485" s="73"/>
      <c r="W485" s="73"/>
      <c r="X485" s="73"/>
      <c r="Y485" s="73"/>
      <c r="Z485" s="73"/>
      <c r="AA485" s="73"/>
      <c r="AB485" s="73"/>
      <c r="AC485" s="73"/>
      <c r="AD485" s="73"/>
      <c r="AE485" s="73"/>
      <c r="AF485" s="47"/>
      <c r="AG485" s="73"/>
      <c r="AH485" s="73"/>
      <c r="AI485" s="47"/>
      <c r="AJ485" s="73"/>
    </row>
    <row r="486" spans="17:36" x14ac:dyDescent="0.25">
      <c r="Q486" s="73"/>
      <c r="R486" s="73"/>
      <c r="S486" s="73"/>
      <c r="T486" s="73"/>
      <c r="U486" s="73"/>
      <c r="V486" s="73"/>
      <c r="W486" s="73"/>
      <c r="X486" s="73"/>
      <c r="Y486" s="73"/>
      <c r="Z486" s="73"/>
      <c r="AA486" s="73"/>
      <c r="AB486" s="73"/>
      <c r="AC486" s="73"/>
      <c r="AD486" s="73"/>
      <c r="AE486" s="73"/>
      <c r="AF486" s="47"/>
      <c r="AG486" s="73"/>
      <c r="AH486" s="73"/>
      <c r="AI486" s="47"/>
      <c r="AJ486" s="73"/>
    </row>
    <row r="487" spans="17:36" x14ac:dyDescent="0.25">
      <c r="Q487" s="73"/>
      <c r="R487" s="73"/>
      <c r="S487" s="73"/>
      <c r="T487" s="73"/>
      <c r="U487" s="73"/>
      <c r="V487" s="73"/>
      <c r="W487" s="73"/>
      <c r="X487" s="73"/>
      <c r="Y487" s="73"/>
      <c r="Z487" s="73"/>
      <c r="AA487" s="73"/>
      <c r="AB487" s="73"/>
      <c r="AC487" s="73"/>
      <c r="AD487" s="73"/>
      <c r="AE487" s="73"/>
      <c r="AF487" s="47"/>
      <c r="AG487" s="73"/>
      <c r="AH487" s="73"/>
      <c r="AI487" s="47"/>
      <c r="AJ487" s="73"/>
    </row>
    <row r="488" spans="17:36" x14ac:dyDescent="0.25">
      <c r="Q488" s="73"/>
      <c r="R488" s="73"/>
      <c r="S488" s="73"/>
      <c r="T488" s="73"/>
      <c r="U488" s="73"/>
      <c r="V488" s="73"/>
      <c r="W488" s="73"/>
      <c r="X488" s="73"/>
      <c r="Y488" s="73"/>
      <c r="Z488" s="73"/>
      <c r="AA488" s="73"/>
      <c r="AB488" s="73"/>
      <c r="AC488" s="73"/>
      <c r="AD488" s="73"/>
      <c r="AE488" s="73"/>
      <c r="AF488" s="47"/>
      <c r="AG488" s="73"/>
      <c r="AH488" s="73"/>
      <c r="AI488" s="47"/>
      <c r="AJ488" s="73"/>
    </row>
    <row r="489" spans="17:36" x14ac:dyDescent="0.25">
      <c r="Q489" s="73"/>
      <c r="R489" s="73"/>
      <c r="S489" s="73"/>
      <c r="T489" s="73"/>
      <c r="U489" s="73"/>
      <c r="V489" s="73"/>
      <c r="W489" s="73"/>
      <c r="X489" s="73"/>
      <c r="Y489" s="73"/>
      <c r="Z489" s="73"/>
      <c r="AA489" s="73"/>
      <c r="AB489" s="73"/>
      <c r="AC489" s="73"/>
      <c r="AD489" s="73"/>
      <c r="AE489" s="73"/>
      <c r="AF489" s="47"/>
      <c r="AG489" s="73"/>
      <c r="AH489" s="73"/>
      <c r="AI489" s="47"/>
      <c r="AJ489" s="73"/>
    </row>
    <row r="490" spans="17:36" x14ac:dyDescent="0.25">
      <c r="Q490" s="73"/>
      <c r="R490" s="73"/>
      <c r="S490" s="73"/>
      <c r="T490" s="73"/>
      <c r="U490" s="73"/>
      <c r="V490" s="73"/>
      <c r="W490" s="73"/>
      <c r="X490" s="73"/>
      <c r="Y490" s="73"/>
      <c r="Z490" s="73"/>
      <c r="AA490" s="73"/>
      <c r="AB490" s="73"/>
      <c r="AC490" s="73"/>
      <c r="AD490" s="73"/>
      <c r="AE490" s="73"/>
      <c r="AF490" s="47"/>
      <c r="AG490" s="73"/>
      <c r="AH490" s="73"/>
      <c r="AI490" s="47"/>
      <c r="AJ490" s="73"/>
    </row>
    <row r="491" spans="17:36" x14ac:dyDescent="0.25">
      <c r="Q491" s="73"/>
      <c r="R491" s="73"/>
      <c r="S491" s="73"/>
      <c r="T491" s="73"/>
      <c r="U491" s="73"/>
      <c r="V491" s="73"/>
      <c r="W491" s="73"/>
      <c r="X491" s="73"/>
      <c r="Y491" s="73"/>
      <c r="Z491" s="73"/>
      <c r="AA491" s="73"/>
      <c r="AB491" s="73"/>
      <c r="AC491" s="73"/>
      <c r="AD491" s="73"/>
      <c r="AE491" s="73"/>
      <c r="AF491" s="47"/>
      <c r="AG491" s="73"/>
      <c r="AH491" s="73"/>
      <c r="AI491" s="47"/>
      <c r="AJ491" s="73"/>
    </row>
    <row r="492" spans="17:36" x14ac:dyDescent="0.25">
      <c r="Q492" s="73"/>
      <c r="R492" s="73"/>
      <c r="S492" s="73"/>
      <c r="T492" s="73"/>
      <c r="U492" s="73"/>
      <c r="V492" s="73"/>
      <c r="W492" s="73"/>
      <c r="X492" s="73"/>
      <c r="Y492" s="73"/>
      <c r="Z492" s="73"/>
      <c r="AA492" s="73"/>
      <c r="AB492" s="73"/>
      <c r="AC492" s="73"/>
      <c r="AD492" s="73"/>
      <c r="AE492" s="73"/>
      <c r="AF492" s="47"/>
      <c r="AG492" s="73"/>
      <c r="AH492" s="73"/>
      <c r="AI492" s="47"/>
      <c r="AJ492" s="73"/>
    </row>
    <row r="493" spans="17:36" x14ac:dyDescent="0.25">
      <c r="Q493" s="73"/>
      <c r="R493" s="73"/>
      <c r="S493" s="73"/>
      <c r="T493" s="73"/>
      <c r="U493" s="73"/>
      <c r="V493" s="73"/>
      <c r="W493" s="73"/>
      <c r="X493" s="73"/>
      <c r="Y493" s="73"/>
      <c r="Z493" s="73"/>
      <c r="AA493" s="73"/>
      <c r="AB493" s="73"/>
      <c r="AC493" s="73"/>
      <c r="AD493" s="73"/>
      <c r="AE493" s="73"/>
      <c r="AF493" s="47"/>
      <c r="AG493" s="73"/>
      <c r="AH493" s="73"/>
      <c r="AI493" s="47"/>
      <c r="AJ493" s="73"/>
    </row>
    <row r="494" spans="17:36" x14ac:dyDescent="0.25">
      <c r="Q494" s="73"/>
      <c r="R494" s="73"/>
      <c r="S494" s="73"/>
      <c r="T494" s="73"/>
      <c r="U494" s="73"/>
      <c r="V494" s="73"/>
      <c r="W494" s="73"/>
      <c r="X494" s="73"/>
      <c r="Y494" s="73"/>
      <c r="Z494" s="73"/>
      <c r="AA494" s="73"/>
      <c r="AB494" s="73"/>
      <c r="AC494" s="73"/>
      <c r="AD494" s="73"/>
      <c r="AE494" s="73"/>
      <c r="AF494" s="47"/>
      <c r="AG494" s="73"/>
      <c r="AH494" s="73"/>
      <c r="AI494" s="47"/>
      <c r="AJ494" s="73"/>
    </row>
    <row r="495" spans="17:36" x14ac:dyDescent="0.25">
      <c r="Q495" s="73"/>
      <c r="R495" s="73"/>
      <c r="S495" s="73"/>
      <c r="T495" s="73"/>
      <c r="U495" s="73"/>
      <c r="V495" s="73"/>
      <c r="W495" s="73"/>
      <c r="X495" s="73"/>
      <c r="Y495" s="73"/>
      <c r="Z495" s="73"/>
      <c r="AA495" s="73"/>
      <c r="AB495" s="73"/>
      <c r="AC495" s="73"/>
      <c r="AD495" s="73"/>
      <c r="AE495" s="73"/>
      <c r="AF495" s="47"/>
      <c r="AG495" s="73"/>
      <c r="AH495" s="73"/>
      <c r="AI495" s="47"/>
      <c r="AJ495" s="73"/>
    </row>
    <row r="496" spans="17:36" x14ac:dyDescent="0.25">
      <c r="Q496" s="73"/>
      <c r="R496" s="73"/>
      <c r="S496" s="73"/>
      <c r="T496" s="73"/>
      <c r="U496" s="73"/>
      <c r="V496" s="73"/>
      <c r="W496" s="73"/>
      <c r="X496" s="73"/>
      <c r="Y496" s="73"/>
      <c r="Z496" s="73"/>
      <c r="AA496" s="73"/>
      <c r="AB496" s="73"/>
      <c r="AC496" s="73"/>
      <c r="AD496" s="73"/>
      <c r="AE496" s="73"/>
      <c r="AF496" s="47"/>
      <c r="AG496" s="73"/>
      <c r="AH496" s="73"/>
      <c r="AI496" s="47"/>
      <c r="AJ496" s="73"/>
    </row>
    <row r="497" spans="17:36" x14ac:dyDescent="0.25">
      <c r="Q497" s="73"/>
      <c r="R497" s="73"/>
      <c r="S497" s="73"/>
      <c r="T497" s="73"/>
      <c r="U497" s="73"/>
      <c r="V497" s="73"/>
      <c r="W497" s="73"/>
      <c r="X497" s="73"/>
      <c r="Y497" s="73"/>
      <c r="Z497" s="73"/>
      <c r="AA497" s="73"/>
      <c r="AB497" s="73"/>
      <c r="AC497" s="73"/>
      <c r="AD497" s="73"/>
      <c r="AE497" s="73"/>
      <c r="AF497" s="47"/>
      <c r="AG497" s="73"/>
      <c r="AH497" s="73"/>
      <c r="AI497" s="47"/>
      <c r="AJ497" s="73"/>
    </row>
    <row r="498" spans="17:36" x14ac:dyDescent="0.25">
      <c r="Q498" s="73"/>
      <c r="R498" s="73"/>
      <c r="S498" s="73"/>
      <c r="T498" s="73"/>
      <c r="U498" s="73"/>
      <c r="V498" s="73"/>
      <c r="W498" s="73"/>
      <c r="X498" s="73"/>
      <c r="Y498" s="73"/>
      <c r="Z498" s="73"/>
      <c r="AA498" s="73"/>
      <c r="AB498" s="73"/>
      <c r="AC498" s="73"/>
      <c r="AD498" s="73"/>
      <c r="AE498" s="73"/>
      <c r="AF498" s="47"/>
      <c r="AG498" s="73"/>
      <c r="AH498" s="73"/>
      <c r="AI498" s="47"/>
      <c r="AJ498" s="73"/>
    </row>
    <row r="499" spans="17:36" x14ac:dyDescent="0.25">
      <c r="Q499" s="73"/>
      <c r="R499" s="73"/>
      <c r="S499" s="73"/>
      <c r="T499" s="73"/>
      <c r="U499" s="73"/>
      <c r="V499" s="73"/>
      <c r="W499" s="73"/>
      <c r="X499" s="73"/>
      <c r="Y499" s="73"/>
      <c r="Z499" s="73"/>
      <c r="AA499" s="73"/>
      <c r="AB499" s="73"/>
      <c r="AC499" s="73"/>
      <c r="AD499" s="73"/>
      <c r="AE499" s="73"/>
      <c r="AF499" s="47"/>
      <c r="AG499" s="73"/>
      <c r="AH499" s="73"/>
      <c r="AI499" s="47"/>
      <c r="AJ499" s="73"/>
    </row>
    <row r="500" spans="17:36" x14ac:dyDescent="0.25">
      <c r="Q500" s="73"/>
      <c r="R500" s="73"/>
      <c r="S500" s="73"/>
      <c r="T500" s="73"/>
      <c r="U500" s="73"/>
      <c r="V500" s="73"/>
      <c r="W500" s="73"/>
      <c r="X500" s="73"/>
      <c r="Y500" s="73"/>
      <c r="Z500" s="73"/>
      <c r="AA500" s="73"/>
      <c r="AB500" s="73"/>
      <c r="AC500" s="73"/>
      <c r="AD500" s="73"/>
      <c r="AE500" s="73"/>
      <c r="AF500" s="47"/>
      <c r="AG500" s="73"/>
      <c r="AH500" s="73"/>
      <c r="AI500" s="47"/>
      <c r="AJ500" s="73"/>
    </row>
    <row r="501" spans="17:36" x14ac:dyDescent="0.25">
      <c r="Q501" s="73"/>
      <c r="R501" s="73"/>
      <c r="S501" s="73"/>
      <c r="T501" s="73"/>
      <c r="U501" s="73"/>
      <c r="V501" s="73"/>
      <c r="W501" s="73"/>
      <c r="X501" s="73"/>
      <c r="Y501" s="73"/>
      <c r="Z501" s="73"/>
      <c r="AA501" s="73"/>
      <c r="AB501" s="73"/>
      <c r="AC501" s="73"/>
      <c r="AD501" s="73"/>
      <c r="AE501" s="73"/>
      <c r="AF501" s="47"/>
      <c r="AG501" s="73"/>
      <c r="AH501" s="73"/>
      <c r="AI501" s="47"/>
      <c r="AJ501" s="73"/>
    </row>
    <row r="502" spans="17:36" x14ac:dyDescent="0.25">
      <c r="Q502" s="73"/>
      <c r="R502" s="73"/>
      <c r="S502" s="73"/>
      <c r="T502" s="73"/>
      <c r="U502" s="73"/>
      <c r="V502" s="73"/>
      <c r="W502" s="73"/>
      <c r="X502" s="73"/>
      <c r="Y502" s="73"/>
      <c r="Z502" s="73"/>
      <c r="AA502" s="73"/>
      <c r="AB502" s="73"/>
      <c r="AC502" s="73"/>
      <c r="AD502" s="73"/>
      <c r="AE502" s="73"/>
      <c r="AF502" s="47"/>
      <c r="AG502" s="73"/>
      <c r="AH502" s="73"/>
      <c r="AI502" s="47"/>
      <c r="AJ502" s="73"/>
    </row>
    <row r="503" spans="17:36" x14ac:dyDescent="0.25">
      <c r="Q503" s="73"/>
      <c r="R503" s="73"/>
      <c r="S503" s="73"/>
      <c r="T503" s="73"/>
      <c r="U503" s="73"/>
      <c r="V503" s="73"/>
      <c r="W503" s="73"/>
      <c r="X503" s="73"/>
      <c r="Y503" s="73"/>
      <c r="Z503" s="73"/>
      <c r="AA503" s="73"/>
      <c r="AB503" s="73"/>
      <c r="AC503" s="73"/>
      <c r="AD503" s="73"/>
      <c r="AE503" s="73"/>
      <c r="AF503" s="47"/>
      <c r="AG503" s="73"/>
      <c r="AH503" s="73"/>
      <c r="AI503" s="47"/>
      <c r="AJ503" s="73"/>
    </row>
    <row r="504" spans="17:36" x14ac:dyDescent="0.25">
      <c r="Q504" s="73"/>
      <c r="R504" s="73"/>
      <c r="S504" s="73"/>
      <c r="T504" s="73"/>
      <c r="U504" s="73"/>
      <c r="V504" s="73"/>
      <c r="W504" s="73"/>
      <c r="X504" s="73"/>
      <c r="Y504" s="73"/>
      <c r="Z504" s="73"/>
      <c r="AA504" s="73"/>
      <c r="AB504" s="73"/>
      <c r="AC504" s="73"/>
      <c r="AD504" s="73"/>
      <c r="AE504" s="73"/>
      <c r="AF504" s="47"/>
      <c r="AG504" s="73"/>
      <c r="AH504" s="73"/>
      <c r="AI504" s="47"/>
      <c r="AJ504" s="73"/>
    </row>
    <row r="505" spans="17:36" x14ac:dyDescent="0.25">
      <c r="Q505" s="73"/>
      <c r="R505" s="73"/>
      <c r="S505" s="73"/>
      <c r="T505" s="73"/>
      <c r="U505" s="73"/>
      <c r="V505" s="73"/>
      <c r="W505" s="73"/>
      <c r="X505" s="73"/>
      <c r="Y505" s="73"/>
      <c r="Z505" s="73"/>
      <c r="AA505" s="73"/>
      <c r="AB505" s="73"/>
      <c r="AC505" s="73"/>
      <c r="AD505" s="73"/>
      <c r="AE505" s="73"/>
      <c r="AF505" s="47"/>
      <c r="AG505" s="73"/>
      <c r="AH505" s="73"/>
      <c r="AI505" s="47"/>
      <c r="AJ505" s="73"/>
    </row>
    <row r="506" spans="17:36" x14ac:dyDescent="0.25">
      <c r="Q506" s="73"/>
      <c r="R506" s="73"/>
      <c r="S506" s="73"/>
      <c r="T506" s="73"/>
      <c r="U506" s="73"/>
      <c r="V506" s="73"/>
      <c r="W506" s="73"/>
      <c r="X506" s="73"/>
      <c r="Y506" s="73"/>
      <c r="Z506" s="73"/>
      <c r="AA506" s="73"/>
      <c r="AB506" s="73"/>
      <c r="AC506" s="73"/>
      <c r="AD506" s="73"/>
      <c r="AE506" s="73"/>
      <c r="AF506" s="47"/>
      <c r="AG506" s="73"/>
      <c r="AH506" s="73"/>
      <c r="AI506" s="47"/>
      <c r="AJ506" s="73"/>
    </row>
    <row r="507" spans="17:36" x14ac:dyDescent="0.25">
      <c r="Q507" s="73"/>
      <c r="R507" s="73"/>
      <c r="S507" s="73"/>
      <c r="T507" s="73"/>
      <c r="U507" s="73"/>
      <c r="V507" s="73"/>
      <c r="W507" s="73"/>
      <c r="X507" s="73"/>
      <c r="Y507" s="73"/>
      <c r="Z507" s="73"/>
      <c r="AA507" s="73"/>
      <c r="AB507" s="73"/>
      <c r="AC507" s="73"/>
      <c r="AD507" s="73"/>
      <c r="AE507" s="73"/>
      <c r="AF507" s="47"/>
      <c r="AG507" s="73"/>
      <c r="AH507" s="73"/>
      <c r="AI507" s="47"/>
      <c r="AJ507" s="73"/>
    </row>
    <row r="508" spans="17:36" x14ac:dyDescent="0.25">
      <c r="Q508" s="73"/>
      <c r="R508" s="73"/>
      <c r="S508" s="73"/>
      <c r="T508" s="73"/>
      <c r="U508" s="73"/>
      <c r="V508" s="73"/>
      <c r="W508" s="73"/>
      <c r="X508" s="73"/>
      <c r="Y508" s="73"/>
      <c r="Z508" s="73"/>
      <c r="AA508" s="73"/>
      <c r="AB508" s="73"/>
      <c r="AC508" s="73"/>
      <c r="AD508" s="73"/>
      <c r="AE508" s="73"/>
      <c r="AF508" s="47"/>
      <c r="AG508" s="73"/>
      <c r="AH508" s="73"/>
      <c r="AI508" s="47"/>
      <c r="AJ508" s="73"/>
    </row>
    <row r="509" spans="17:36" x14ac:dyDescent="0.25">
      <c r="Q509" s="73"/>
      <c r="R509" s="73"/>
      <c r="S509" s="73"/>
      <c r="T509" s="73"/>
      <c r="U509" s="73"/>
      <c r="V509" s="73"/>
      <c r="W509" s="73"/>
      <c r="X509" s="73"/>
      <c r="Y509" s="73"/>
      <c r="Z509" s="73"/>
      <c r="AA509" s="73"/>
      <c r="AB509" s="73"/>
      <c r="AC509" s="73"/>
      <c r="AD509" s="73"/>
      <c r="AE509" s="73"/>
      <c r="AF509" s="47"/>
      <c r="AG509" s="73"/>
      <c r="AH509" s="73"/>
      <c r="AI509" s="47"/>
      <c r="AJ509" s="73"/>
    </row>
    <row r="510" spans="17:36" x14ac:dyDescent="0.25">
      <c r="Q510" s="73"/>
      <c r="R510" s="73"/>
      <c r="S510" s="73"/>
      <c r="T510" s="73"/>
      <c r="U510" s="73"/>
      <c r="V510" s="73"/>
      <c r="W510" s="73"/>
      <c r="X510" s="73"/>
      <c r="Y510" s="73"/>
      <c r="Z510" s="73"/>
      <c r="AA510" s="73"/>
      <c r="AB510" s="73"/>
      <c r="AC510" s="73"/>
      <c r="AD510" s="73"/>
      <c r="AE510" s="73"/>
      <c r="AF510" s="47"/>
      <c r="AG510" s="73"/>
      <c r="AH510" s="73"/>
      <c r="AI510" s="47"/>
      <c r="AJ510" s="73"/>
    </row>
    <row r="511" spans="17:36" x14ac:dyDescent="0.25">
      <c r="Q511" s="73"/>
      <c r="R511" s="73"/>
      <c r="S511" s="73"/>
      <c r="T511" s="73"/>
      <c r="U511" s="73"/>
      <c r="V511" s="73"/>
      <c r="W511" s="73"/>
      <c r="X511" s="73"/>
      <c r="Y511" s="73"/>
      <c r="Z511" s="73"/>
      <c r="AA511" s="73"/>
      <c r="AB511" s="73"/>
      <c r="AC511" s="73"/>
      <c r="AD511" s="73"/>
      <c r="AE511" s="73"/>
      <c r="AF511" s="47"/>
      <c r="AG511" s="73"/>
      <c r="AH511" s="73"/>
      <c r="AI511" s="47"/>
      <c r="AJ511" s="73"/>
    </row>
    <row r="512" spans="17:36" x14ac:dyDescent="0.25">
      <c r="Q512" s="73"/>
      <c r="R512" s="73"/>
      <c r="S512" s="73"/>
      <c r="T512" s="73"/>
      <c r="U512" s="73"/>
      <c r="V512" s="73"/>
      <c r="W512" s="73"/>
      <c r="X512" s="73"/>
      <c r="Y512" s="73"/>
      <c r="Z512" s="73"/>
      <c r="AA512" s="73"/>
      <c r="AB512" s="73"/>
      <c r="AC512" s="73"/>
      <c r="AD512" s="73"/>
      <c r="AE512" s="73"/>
      <c r="AF512" s="47"/>
      <c r="AG512" s="73"/>
      <c r="AH512" s="73"/>
      <c r="AI512" s="47"/>
      <c r="AJ512" s="73"/>
    </row>
    <row r="513" spans="17:36" x14ac:dyDescent="0.25">
      <c r="Q513" s="73"/>
      <c r="R513" s="73"/>
      <c r="S513" s="73"/>
      <c r="T513" s="73"/>
      <c r="U513" s="73"/>
      <c r="V513" s="73"/>
      <c r="W513" s="73"/>
      <c r="X513" s="73"/>
      <c r="Y513" s="73"/>
      <c r="Z513" s="73"/>
      <c r="AA513" s="73"/>
      <c r="AB513" s="73"/>
      <c r="AC513" s="73"/>
      <c r="AD513" s="73"/>
      <c r="AE513" s="73"/>
      <c r="AF513" s="47"/>
      <c r="AG513" s="73"/>
      <c r="AH513" s="73"/>
      <c r="AI513" s="47"/>
      <c r="AJ513" s="73"/>
    </row>
    <row r="514" spans="17:36" x14ac:dyDescent="0.25">
      <c r="Q514" s="73"/>
      <c r="R514" s="73"/>
      <c r="S514" s="73"/>
      <c r="T514" s="73"/>
      <c r="U514" s="73"/>
      <c r="V514" s="73"/>
      <c r="W514" s="73"/>
      <c r="X514" s="73"/>
      <c r="Y514" s="73"/>
      <c r="Z514" s="73"/>
      <c r="AA514" s="73"/>
      <c r="AB514" s="73"/>
      <c r="AC514" s="73"/>
      <c r="AD514" s="73"/>
      <c r="AE514" s="73"/>
      <c r="AF514" s="47"/>
      <c r="AG514" s="73"/>
      <c r="AH514" s="73"/>
      <c r="AI514" s="47"/>
      <c r="AJ514" s="73"/>
    </row>
    <row r="515" spans="17:36" x14ac:dyDescent="0.25">
      <c r="Q515" s="73"/>
      <c r="R515" s="73"/>
      <c r="S515" s="73"/>
      <c r="T515" s="73"/>
      <c r="U515" s="73"/>
      <c r="V515" s="73"/>
      <c r="W515" s="73"/>
      <c r="X515" s="73"/>
      <c r="Y515" s="73"/>
      <c r="Z515" s="73"/>
      <c r="AA515" s="73"/>
      <c r="AB515" s="73"/>
      <c r="AC515" s="73"/>
      <c r="AD515" s="73"/>
      <c r="AE515" s="73"/>
      <c r="AF515" s="47"/>
      <c r="AG515" s="73"/>
      <c r="AH515" s="73"/>
      <c r="AI515" s="47"/>
      <c r="AJ515" s="73"/>
    </row>
    <row r="516" spans="17:36" x14ac:dyDescent="0.25">
      <c r="Q516" s="73"/>
      <c r="R516" s="73"/>
      <c r="S516" s="73"/>
      <c r="T516" s="73"/>
      <c r="U516" s="73"/>
      <c r="V516" s="73"/>
      <c r="W516" s="73"/>
      <c r="X516" s="73"/>
      <c r="Y516" s="73"/>
      <c r="Z516" s="73"/>
      <c r="AA516" s="73"/>
      <c r="AB516" s="73"/>
      <c r="AC516" s="73"/>
      <c r="AD516" s="73"/>
      <c r="AE516" s="73"/>
      <c r="AF516" s="47"/>
      <c r="AG516" s="73"/>
      <c r="AH516" s="73"/>
      <c r="AI516" s="47"/>
      <c r="AJ516" s="73"/>
    </row>
    <row r="517" spans="17:36" x14ac:dyDescent="0.25">
      <c r="Q517" s="73"/>
      <c r="R517" s="73"/>
      <c r="S517" s="73"/>
      <c r="T517" s="73"/>
      <c r="U517" s="73"/>
      <c r="V517" s="73"/>
      <c r="W517" s="73"/>
      <c r="X517" s="73"/>
      <c r="Y517" s="73"/>
      <c r="Z517" s="73"/>
      <c r="AA517" s="73"/>
      <c r="AB517" s="73"/>
      <c r="AC517" s="73"/>
      <c r="AD517" s="73"/>
      <c r="AE517" s="73"/>
      <c r="AF517" s="47"/>
      <c r="AG517" s="73"/>
      <c r="AH517" s="73"/>
      <c r="AI517" s="47"/>
      <c r="AJ517" s="73"/>
    </row>
    <row r="518" spans="17:36" x14ac:dyDescent="0.25">
      <c r="Q518" s="73"/>
      <c r="R518" s="73"/>
      <c r="S518" s="73"/>
      <c r="T518" s="73"/>
      <c r="U518" s="73"/>
      <c r="V518" s="73"/>
      <c r="W518" s="73"/>
      <c r="X518" s="73"/>
      <c r="Y518" s="73"/>
      <c r="Z518" s="73"/>
      <c r="AA518" s="73"/>
      <c r="AB518" s="73"/>
      <c r="AC518" s="73"/>
      <c r="AD518" s="73"/>
      <c r="AE518" s="73"/>
      <c r="AF518" s="47"/>
      <c r="AG518" s="73"/>
      <c r="AH518" s="73"/>
      <c r="AI518" s="47"/>
      <c r="AJ518" s="73"/>
    </row>
    <row r="519" spans="17:36" x14ac:dyDescent="0.25">
      <c r="Q519" s="73"/>
      <c r="R519" s="73"/>
      <c r="S519" s="73"/>
      <c r="T519" s="73"/>
      <c r="U519" s="73"/>
      <c r="V519" s="73"/>
      <c r="W519" s="73"/>
      <c r="X519" s="73"/>
      <c r="Y519" s="73"/>
      <c r="Z519" s="73"/>
      <c r="AA519" s="73"/>
      <c r="AB519" s="73"/>
      <c r="AC519" s="73"/>
      <c r="AD519" s="73"/>
      <c r="AE519" s="73"/>
      <c r="AF519" s="47"/>
      <c r="AG519" s="73"/>
      <c r="AH519" s="73"/>
      <c r="AI519" s="47"/>
      <c r="AJ519" s="73"/>
    </row>
    <row r="520" spans="17:36" x14ac:dyDescent="0.25">
      <c r="Q520" s="73"/>
      <c r="R520" s="73"/>
      <c r="S520" s="73"/>
      <c r="T520" s="73"/>
      <c r="U520" s="73"/>
      <c r="V520" s="73"/>
      <c r="W520" s="73"/>
      <c r="X520" s="73"/>
      <c r="Y520" s="73"/>
      <c r="Z520" s="73"/>
      <c r="AA520" s="73"/>
      <c r="AB520" s="73"/>
      <c r="AC520" s="73"/>
      <c r="AD520" s="73"/>
      <c r="AE520" s="73"/>
      <c r="AF520" s="47"/>
      <c r="AG520" s="73"/>
      <c r="AH520" s="73"/>
      <c r="AI520" s="47"/>
      <c r="AJ520" s="73"/>
    </row>
    <row r="521" spans="17:36" x14ac:dyDescent="0.25">
      <c r="Q521" s="73"/>
      <c r="R521" s="73"/>
      <c r="S521" s="73"/>
      <c r="T521" s="73"/>
      <c r="U521" s="73"/>
      <c r="V521" s="73"/>
      <c r="W521" s="73"/>
      <c r="X521" s="73"/>
      <c r="Y521" s="73"/>
      <c r="Z521" s="73"/>
      <c r="AA521" s="73"/>
      <c r="AB521" s="73"/>
      <c r="AC521" s="73"/>
      <c r="AD521" s="73"/>
      <c r="AE521" s="73"/>
      <c r="AF521" s="47"/>
      <c r="AG521" s="73"/>
      <c r="AH521" s="73"/>
      <c r="AI521" s="47"/>
      <c r="AJ521" s="73"/>
    </row>
    <row r="522" spans="17:36" x14ac:dyDescent="0.25">
      <c r="Q522" s="73"/>
      <c r="R522" s="73"/>
      <c r="S522" s="73"/>
      <c r="T522" s="73"/>
      <c r="U522" s="73"/>
      <c r="V522" s="73"/>
      <c r="W522" s="73"/>
      <c r="X522" s="73"/>
      <c r="Y522" s="73"/>
      <c r="Z522" s="73"/>
      <c r="AA522" s="73"/>
      <c r="AB522" s="73"/>
      <c r="AC522" s="73"/>
      <c r="AD522" s="73"/>
      <c r="AE522" s="73"/>
      <c r="AF522" s="47"/>
      <c r="AG522" s="73"/>
      <c r="AH522" s="73"/>
      <c r="AI522" s="47"/>
      <c r="AJ522" s="73"/>
    </row>
    <row r="523" spans="17:36" x14ac:dyDescent="0.25">
      <c r="Q523" s="73"/>
      <c r="R523" s="73"/>
      <c r="S523" s="73"/>
      <c r="T523" s="73"/>
      <c r="U523" s="73"/>
      <c r="V523" s="73"/>
      <c r="W523" s="73"/>
      <c r="X523" s="73"/>
      <c r="Y523" s="73"/>
      <c r="Z523" s="73"/>
      <c r="AA523" s="73"/>
      <c r="AB523" s="73"/>
      <c r="AC523" s="73"/>
      <c r="AD523" s="73"/>
      <c r="AE523" s="73"/>
      <c r="AF523" s="47"/>
      <c r="AG523" s="73"/>
      <c r="AH523" s="73"/>
      <c r="AI523" s="47"/>
      <c r="AJ523" s="73"/>
    </row>
    <row r="524" spans="17:36" x14ac:dyDescent="0.25">
      <c r="Q524" s="73"/>
      <c r="R524" s="73"/>
      <c r="S524" s="73"/>
      <c r="T524" s="73"/>
      <c r="U524" s="73"/>
      <c r="V524" s="73"/>
      <c r="W524" s="73"/>
      <c r="X524" s="73"/>
      <c r="Y524" s="73"/>
      <c r="Z524" s="73"/>
      <c r="AA524" s="73"/>
      <c r="AB524" s="73"/>
      <c r="AC524" s="73"/>
      <c r="AD524" s="73"/>
      <c r="AE524" s="73"/>
      <c r="AF524" s="47"/>
      <c r="AG524" s="73"/>
      <c r="AH524" s="73"/>
      <c r="AI524" s="47"/>
      <c r="AJ524" s="73"/>
    </row>
    <row r="525" spans="17:36" x14ac:dyDescent="0.25">
      <c r="Q525" s="73"/>
      <c r="R525" s="73"/>
      <c r="S525" s="73"/>
      <c r="T525" s="73"/>
      <c r="U525" s="73"/>
      <c r="V525" s="73"/>
      <c r="W525" s="73"/>
      <c r="X525" s="73"/>
      <c r="Y525" s="73"/>
      <c r="Z525" s="73"/>
      <c r="AA525" s="73"/>
      <c r="AB525" s="73"/>
      <c r="AC525" s="73"/>
      <c r="AD525" s="73"/>
      <c r="AE525" s="73"/>
      <c r="AF525" s="47"/>
      <c r="AG525" s="73"/>
      <c r="AH525" s="73"/>
      <c r="AI525" s="47"/>
      <c r="AJ525" s="73"/>
    </row>
    <row r="526" spans="17:36" x14ac:dyDescent="0.25">
      <c r="Q526" s="73"/>
      <c r="R526" s="73"/>
      <c r="S526" s="73"/>
      <c r="T526" s="73"/>
      <c r="U526" s="73"/>
      <c r="V526" s="73"/>
      <c r="W526" s="73"/>
      <c r="X526" s="73"/>
      <c r="Y526" s="73"/>
      <c r="Z526" s="73"/>
      <c r="AA526" s="73"/>
      <c r="AB526" s="73"/>
      <c r="AC526" s="73"/>
      <c r="AD526" s="73"/>
      <c r="AE526" s="73"/>
      <c r="AF526" s="47"/>
      <c r="AG526" s="73"/>
      <c r="AH526" s="73"/>
      <c r="AI526" s="47"/>
      <c r="AJ526" s="73"/>
    </row>
    <row r="527" spans="17:36" x14ac:dyDescent="0.25">
      <c r="Q527" s="73"/>
      <c r="R527" s="73"/>
      <c r="S527" s="73"/>
      <c r="T527" s="73"/>
      <c r="U527" s="73"/>
      <c r="V527" s="73"/>
      <c r="W527" s="73"/>
      <c r="X527" s="73"/>
      <c r="Y527" s="73"/>
      <c r="Z527" s="73"/>
      <c r="AA527" s="73"/>
      <c r="AB527" s="73"/>
      <c r="AC527" s="73"/>
      <c r="AD527" s="73"/>
      <c r="AE527" s="73"/>
      <c r="AF527" s="47"/>
      <c r="AG527" s="73"/>
      <c r="AH527" s="73"/>
      <c r="AI527" s="47"/>
      <c r="AJ527" s="73"/>
    </row>
    <row r="528" spans="17:36" x14ac:dyDescent="0.25">
      <c r="Q528" s="73"/>
      <c r="R528" s="73"/>
      <c r="S528" s="73"/>
      <c r="T528" s="73"/>
      <c r="U528" s="73"/>
      <c r="V528" s="73"/>
      <c r="W528" s="73"/>
      <c r="X528" s="73"/>
      <c r="Y528" s="73"/>
      <c r="Z528" s="73"/>
      <c r="AA528" s="73"/>
      <c r="AB528" s="73"/>
      <c r="AC528" s="73"/>
      <c r="AD528" s="73"/>
      <c r="AE528" s="73"/>
      <c r="AF528" s="47"/>
      <c r="AG528" s="73"/>
      <c r="AH528" s="73"/>
      <c r="AI528" s="47"/>
      <c r="AJ528" s="73"/>
    </row>
    <row r="529" spans="17:36" x14ac:dyDescent="0.25">
      <c r="Q529" s="73"/>
      <c r="R529" s="73"/>
      <c r="S529" s="73"/>
      <c r="T529" s="73"/>
      <c r="U529" s="73"/>
      <c r="V529" s="73"/>
      <c r="W529" s="73"/>
      <c r="X529" s="73"/>
      <c r="Y529" s="73"/>
      <c r="Z529" s="73"/>
      <c r="AA529" s="73"/>
      <c r="AB529" s="73"/>
      <c r="AC529" s="73"/>
      <c r="AD529" s="73"/>
      <c r="AE529" s="73"/>
      <c r="AF529" s="47"/>
      <c r="AG529" s="73"/>
      <c r="AH529" s="73"/>
      <c r="AI529" s="47"/>
      <c r="AJ529" s="73"/>
    </row>
    <row r="530" spans="17:36" x14ac:dyDescent="0.25">
      <c r="Q530" s="73"/>
      <c r="R530" s="73"/>
      <c r="S530" s="73"/>
      <c r="T530" s="73"/>
      <c r="U530" s="73"/>
      <c r="V530" s="73"/>
      <c r="W530" s="73"/>
      <c r="X530" s="73"/>
      <c r="Y530" s="73"/>
      <c r="Z530" s="73"/>
      <c r="AA530" s="73"/>
      <c r="AB530" s="73"/>
      <c r="AC530" s="73"/>
      <c r="AD530" s="73"/>
      <c r="AE530" s="73"/>
      <c r="AF530" s="47"/>
      <c r="AG530" s="73"/>
      <c r="AH530" s="73"/>
      <c r="AI530" s="47"/>
      <c r="AJ530" s="73"/>
    </row>
    <row r="531" spans="17:36" x14ac:dyDescent="0.25">
      <c r="Q531" s="73"/>
      <c r="R531" s="73"/>
      <c r="S531" s="73"/>
      <c r="T531" s="73"/>
      <c r="U531" s="73"/>
      <c r="V531" s="73"/>
      <c r="W531" s="73"/>
      <c r="X531" s="73"/>
      <c r="Y531" s="73"/>
      <c r="Z531" s="73"/>
      <c r="AA531" s="73"/>
      <c r="AB531" s="73"/>
      <c r="AC531" s="73"/>
      <c r="AD531" s="73"/>
      <c r="AE531" s="73"/>
      <c r="AF531" s="47"/>
      <c r="AG531" s="73"/>
      <c r="AH531" s="73"/>
      <c r="AI531" s="47"/>
      <c r="AJ531" s="73"/>
    </row>
    <row r="532" spans="17:36" x14ac:dyDescent="0.25">
      <c r="Q532" s="73"/>
      <c r="R532" s="73"/>
      <c r="S532" s="73"/>
      <c r="T532" s="73"/>
      <c r="U532" s="73"/>
      <c r="V532" s="73"/>
      <c r="W532" s="73"/>
      <c r="X532" s="73"/>
      <c r="Y532" s="73"/>
      <c r="Z532" s="73"/>
      <c r="AA532" s="73"/>
      <c r="AB532" s="73"/>
      <c r="AC532" s="73"/>
      <c r="AD532" s="73"/>
      <c r="AE532" s="73"/>
      <c r="AF532" s="47"/>
      <c r="AG532" s="73"/>
      <c r="AH532" s="73"/>
      <c r="AI532" s="47"/>
      <c r="AJ532" s="73"/>
    </row>
    <row r="533" spans="17:36" x14ac:dyDescent="0.25">
      <c r="Q533" s="73"/>
      <c r="R533" s="73"/>
      <c r="S533" s="73"/>
      <c r="T533" s="73"/>
      <c r="U533" s="73"/>
      <c r="V533" s="73"/>
      <c r="W533" s="73"/>
      <c r="X533" s="73"/>
      <c r="Y533" s="73"/>
      <c r="Z533" s="73"/>
      <c r="AA533" s="73"/>
      <c r="AB533" s="73"/>
      <c r="AC533" s="73"/>
      <c r="AD533" s="73"/>
      <c r="AE533" s="73"/>
      <c r="AF533" s="47"/>
      <c r="AG533" s="73"/>
      <c r="AH533" s="73"/>
      <c r="AI533" s="47"/>
      <c r="AJ533" s="73"/>
    </row>
    <row r="534" spans="17:36" x14ac:dyDescent="0.25">
      <c r="Q534" s="73"/>
      <c r="R534" s="73"/>
      <c r="S534" s="73"/>
      <c r="T534" s="73"/>
      <c r="U534" s="73"/>
      <c r="V534" s="73"/>
      <c r="W534" s="73"/>
      <c r="X534" s="73"/>
      <c r="Y534" s="73"/>
      <c r="Z534" s="73"/>
      <c r="AA534" s="73"/>
      <c r="AB534" s="73"/>
      <c r="AC534" s="73"/>
      <c r="AD534" s="73"/>
      <c r="AE534" s="73"/>
      <c r="AF534" s="47"/>
      <c r="AG534" s="73"/>
      <c r="AH534" s="73"/>
      <c r="AI534" s="47"/>
      <c r="AJ534" s="73"/>
    </row>
    <row r="535" spans="17:36" x14ac:dyDescent="0.25">
      <c r="Q535" s="73"/>
      <c r="R535" s="73"/>
      <c r="S535" s="73"/>
      <c r="T535" s="73"/>
      <c r="U535" s="73"/>
      <c r="V535" s="73"/>
      <c r="W535" s="73"/>
      <c r="X535" s="73"/>
      <c r="Y535" s="73"/>
      <c r="Z535" s="73"/>
      <c r="AA535" s="73"/>
      <c r="AB535" s="73"/>
      <c r="AC535" s="73"/>
      <c r="AD535" s="73"/>
      <c r="AE535" s="73"/>
      <c r="AF535" s="47"/>
      <c r="AG535" s="73"/>
      <c r="AH535" s="73"/>
      <c r="AI535" s="47"/>
      <c r="AJ535" s="73"/>
    </row>
    <row r="536" spans="17:36" x14ac:dyDescent="0.25">
      <c r="Q536" s="73"/>
      <c r="R536" s="73"/>
      <c r="S536" s="73"/>
      <c r="T536" s="73"/>
      <c r="U536" s="73"/>
      <c r="V536" s="73"/>
      <c r="W536" s="73"/>
      <c r="X536" s="73"/>
      <c r="Y536" s="73"/>
      <c r="Z536" s="73"/>
      <c r="AA536" s="73"/>
      <c r="AB536" s="73"/>
      <c r="AC536" s="73"/>
      <c r="AD536" s="73"/>
      <c r="AE536" s="73"/>
      <c r="AF536" s="47"/>
      <c r="AG536" s="73"/>
      <c r="AH536" s="73"/>
      <c r="AI536" s="47"/>
      <c r="AJ536" s="73"/>
    </row>
    <row r="537" spans="17:36" x14ac:dyDescent="0.25">
      <c r="Q537" s="73"/>
      <c r="R537" s="73"/>
      <c r="S537" s="73"/>
      <c r="T537" s="73"/>
      <c r="U537" s="73"/>
      <c r="V537" s="73"/>
      <c r="W537" s="73"/>
      <c r="X537" s="73"/>
      <c r="Y537" s="73"/>
      <c r="Z537" s="73"/>
      <c r="AA537" s="73"/>
      <c r="AB537" s="73"/>
      <c r="AC537" s="73"/>
      <c r="AD537" s="73"/>
      <c r="AE537" s="73"/>
      <c r="AF537" s="47"/>
      <c r="AG537" s="73"/>
      <c r="AH537" s="73"/>
      <c r="AI537" s="47"/>
      <c r="AJ537" s="73"/>
    </row>
    <row r="538" spans="17:36" x14ac:dyDescent="0.25">
      <c r="Q538" s="73"/>
      <c r="R538" s="73"/>
      <c r="S538" s="73"/>
      <c r="T538" s="73"/>
      <c r="U538" s="73"/>
      <c r="V538" s="73"/>
      <c r="W538" s="73"/>
      <c r="X538" s="73"/>
      <c r="Y538" s="73"/>
      <c r="Z538" s="73"/>
      <c r="AA538" s="73"/>
      <c r="AB538" s="73"/>
      <c r="AC538" s="73"/>
      <c r="AD538" s="73"/>
      <c r="AE538" s="73"/>
      <c r="AF538" s="47"/>
      <c r="AG538" s="73"/>
      <c r="AH538" s="73"/>
      <c r="AI538" s="47"/>
      <c r="AJ538" s="73"/>
    </row>
    <row r="539" spans="17:36" x14ac:dyDescent="0.25">
      <c r="Q539" s="73"/>
      <c r="R539" s="73"/>
      <c r="S539" s="73"/>
      <c r="T539" s="73"/>
      <c r="U539" s="73"/>
      <c r="V539" s="73"/>
      <c r="W539" s="73"/>
      <c r="X539" s="73"/>
      <c r="Y539" s="73"/>
      <c r="Z539" s="73"/>
      <c r="AA539" s="73"/>
      <c r="AB539" s="73"/>
      <c r="AC539" s="73"/>
      <c r="AD539" s="73"/>
      <c r="AE539" s="73"/>
      <c r="AF539" s="47"/>
      <c r="AG539" s="73"/>
      <c r="AH539" s="73"/>
      <c r="AI539" s="47"/>
      <c r="AJ539" s="73"/>
    </row>
    <row r="540" spans="17:36" x14ac:dyDescent="0.25">
      <c r="Q540" s="73"/>
      <c r="R540" s="73"/>
      <c r="S540" s="73"/>
      <c r="T540" s="73"/>
      <c r="U540" s="73"/>
      <c r="V540" s="73"/>
      <c r="W540" s="73"/>
      <c r="X540" s="73"/>
      <c r="Y540" s="73"/>
      <c r="Z540" s="73"/>
      <c r="AA540" s="73"/>
      <c r="AB540" s="73"/>
      <c r="AC540" s="73"/>
      <c r="AD540" s="73"/>
      <c r="AE540" s="73"/>
      <c r="AF540" s="47"/>
      <c r="AG540" s="73"/>
      <c r="AH540" s="73"/>
      <c r="AI540" s="47"/>
      <c r="AJ540" s="73"/>
    </row>
    <row r="541" spans="17:36" x14ac:dyDescent="0.25">
      <c r="Q541" s="73"/>
      <c r="R541" s="73"/>
      <c r="S541" s="73"/>
      <c r="T541" s="73"/>
      <c r="U541" s="73"/>
      <c r="V541" s="73"/>
      <c r="W541" s="73"/>
      <c r="X541" s="73"/>
      <c r="Y541" s="73"/>
      <c r="Z541" s="73"/>
      <c r="AA541" s="73"/>
      <c r="AB541" s="73"/>
      <c r="AC541" s="73"/>
      <c r="AD541" s="73"/>
      <c r="AE541" s="73"/>
      <c r="AF541" s="47"/>
      <c r="AG541" s="73"/>
      <c r="AH541" s="73"/>
      <c r="AI541" s="47"/>
      <c r="AJ541" s="73"/>
    </row>
    <row r="542" spans="17:36" x14ac:dyDescent="0.25">
      <c r="Q542" s="73"/>
      <c r="R542" s="73"/>
      <c r="S542" s="73"/>
      <c r="T542" s="73"/>
      <c r="U542" s="73"/>
      <c r="V542" s="73"/>
      <c r="W542" s="73"/>
      <c r="X542" s="73"/>
      <c r="Y542" s="73"/>
      <c r="Z542" s="73"/>
      <c r="AA542" s="73"/>
      <c r="AB542" s="73"/>
      <c r="AC542" s="73"/>
      <c r="AD542" s="73"/>
      <c r="AE542" s="73"/>
      <c r="AF542" s="47"/>
      <c r="AG542" s="73"/>
      <c r="AH542" s="73"/>
      <c r="AI542" s="47"/>
      <c r="AJ542" s="73"/>
    </row>
    <row r="543" spans="17:36" x14ac:dyDescent="0.25">
      <c r="Q543" s="73"/>
      <c r="R543" s="73"/>
      <c r="S543" s="73"/>
      <c r="T543" s="73"/>
      <c r="U543" s="73"/>
      <c r="V543" s="73"/>
      <c r="W543" s="73"/>
      <c r="X543" s="73"/>
      <c r="Y543" s="73"/>
      <c r="Z543" s="73"/>
      <c r="AA543" s="73"/>
      <c r="AB543" s="73"/>
      <c r="AC543" s="73"/>
      <c r="AD543" s="73"/>
      <c r="AE543" s="73"/>
      <c r="AF543" s="47"/>
      <c r="AG543" s="73"/>
      <c r="AH543" s="73"/>
      <c r="AI543" s="47"/>
      <c r="AJ543" s="73"/>
    </row>
    <row r="544" spans="17:36" x14ac:dyDescent="0.25">
      <c r="Q544" s="73"/>
      <c r="R544" s="73"/>
      <c r="S544" s="73"/>
      <c r="T544" s="73"/>
      <c r="U544" s="73"/>
      <c r="V544" s="73"/>
      <c r="W544" s="73"/>
      <c r="X544" s="73"/>
      <c r="Y544" s="73"/>
      <c r="Z544" s="73"/>
      <c r="AA544" s="73"/>
      <c r="AB544" s="73"/>
      <c r="AC544" s="73"/>
      <c r="AD544" s="73"/>
      <c r="AE544" s="73"/>
      <c r="AF544" s="47"/>
      <c r="AG544" s="73"/>
      <c r="AH544" s="73"/>
      <c r="AI544" s="47"/>
      <c r="AJ544" s="73"/>
    </row>
    <row r="545" spans="17:36" x14ac:dyDescent="0.25">
      <c r="Q545" s="73"/>
      <c r="R545" s="73"/>
      <c r="S545" s="73"/>
      <c r="T545" s="73"/>
      <c r="U545" s="73"/>
      <c r="V545" s="73"/>
      <c r="W545" s="73"/>
      <c r="X545" s="73"/>
      <c r="Y545" s="73"/>
      <c r="Z545" s="73"/>
      <c r="AA545" s="73"/>
      <c r="AB545" s="73"/>
      <c r="AC545" s="73"/>
      <c r="AD545" s="73"/>
      <c r="AE545" s="73"/>
      <c r="AF545" s="47"/>
      <c r="AG545" s="73"/>
      <c r="AH545" s="73"/>
      <c r="AI545" s="47"/>
      <c r="AJ545" s="73"/>
    </row>
    <row r="546" spans="17:36" x14ac:dyDescent="0.25">
      <c r="Q546" s="73"/>
      <c r="R546" s="73"/>
      <c r="S546" s="73"/>
      <c r="T546" s="73"/>
      <c r="U546" s="73"/>
      <c r="V546" s="73"/>
      <c r="W546" s="73"/>
      <c r="X546" s="73"/>
      <c r="Y546" s="73"/>
      <c r="Z546" s="73"/>
      <c r="AA546" s="73"/>
      <c r="AB546" s="73"/>
      <c r="AC546" s="73"/>
      <c r="AD546" s="73"/>
      <c r="AE546" s="73"/>
      <c r="AF546" s="47"/>
      <c r="AG546" s="73"/>
      <c r="AH546" s="73"/>
      <c r="AI546" s="47"/>
      <c r="AJ546" s="73"/>
    </row>
    <row r="547" spans="17:36" x14ac:dyDescent="0.25">
      <c r="Q547" s="73"/>
      <c r="R547" s="73"/>
      <c r="S547" s="73"/>
      <c r="T547" s="73"/>
      <c r="U547" s="73"/>
      <c r="V547" s="73"/>
      <c r="W547" s="73"/>
      <c r="X547" s="73"/>
      <c r="Y547" s="73"/>
      <c r="Z547" s="73"/>
      <c r="AA547" s="73"/>
      <c r="AB547" s="73"/>
      <c r="AC547" s="73"/>
      <c r="AD547" s="73"/>
      <c r="AE547" s="73"/>
      <c r="AF547" s="47"/>
      <c r="AG547" s="73"/>
      <c r="AH547" s="73"/>
      <c r="AI547" s="47"/>
      <c r="AJ547" s="73"/>
    </row>
    <row r="548" spans="17:36" x14ac:dyDescent="0.25">
      <c r="Q548" s="73"/>
      <c r="R548" s="73"/>
      <c r="S548" s="73"/>
      <c r="T548" s="73"/>
      <c r="U548" s="73"/>
      <c r="V548" s="73"/>
      <c r="W548" s="73"/>
      <c r="X548" s="73"/>
      <c r="Y548" s="73"/>
      <c r="Z548" s="73"/>
      <c r="AA548" s="73"/>
      <c r="AB548" s="73"/>
      <c r="AC548" s="73"/>
      <c r="AD548" s="73"/>
      <c r="AE548" s="73"/>
      <c r="AF548" s="47"/>
      <c r="AG548" s="73"/>
      <c r="AH548" s="73"/>
      <c r="AI548" s="47"/>
      <c r="AJ548" s="73"/>
    </row>
    <row r="549" spans="17:36" x14ac:dyDescent="0.25">
      <c r="Q549" s="73"/>
      <c r="R549" s="73"/>
      <c r="S549" s="73"/>
      <c r="T549" s="73"/>
      <c r="U549" s="73"/>
      <c r="V549" s="73"/>
      <c r="W549" s="73"/>
      <c r="X549" s="73"/>
      <c r="Y549" s="73"/>
      <c r="Z549" s="73"/>
      <c r="AA549" s="73"/>
      <c r="AB549" s="73"/>
      <c r="AC549" s="73"/>
      <c r="AD549" s="73"/>
      <c r="AE549" s="73"/>
      <c r="AF549" s="47"/>
      <c r="AG549" s="73"/>
      <c r="AH549" s="73"/>
      <c r="AI549" s="47"/>
      <c r="AJ549" s="73"/>
    </row>
    <row r="550" spans="17:36" x14ac:dyDescent="0.25">
      <c r="Q550" s="73"/>
      <c r="R550" s="73"/>
      <c r="S550" s="73"/>
      <c r="T550" s="73"/>
      <c r="U550" s="73"/>
      <c r="V550" s="73"/>
      <c r="W550" s="73"/>
      <c r="X550" s="73"/>
      <c r="Y550" s="73"/>
      <c r="Z550" s="73"/>
      <c r="AA550" s="73"/>
      <c r="AB550" s="73"/>
      <c r="AC550" s="73"/>
      <c r="AD550" s="73"/>
      <c r="AE550" s="73"/>
      <c r="AF550" s="47"/>
      <c r="AG550" s="73"/>
      <c r="AH550" s="73"/>
      <c r="AI550" s="47"/>
      <c r="AJ550" s="73"/>
    </row>
    <row r="551" spans="17:36" x14ac:dyDescent="0.25">
      <c r="Q551" s="73"/>
      <c r="R551" s="73"/>
      <c r="S551" s="73"/>
      <c r="T551" s="73"/>
      <c r="U551" s="73"/>
      <c r="V551" s="73"/>
      <c r="W551" s="73"/>
      <c r="X551" s="73"/>
      <c r="Y551" s="73"/>
      <c r="Z551" s="73"/>
      <c r="AA551" s="73"/>
      <c r="AB551" s="73"/>
      <c r="AC551" s="73"/>
      <c r="AD551" s="73"/>
      <c r="AE551" s="73"/>
      <c r="AF551" s="47"/>
      <c r="AG551" s="73"/>
      <c r="AH551" s="73"/>
      <c r="AI551" s="47"/>
      <c r="AJ551" s="73"/>
    </row>
    <row r="552" spans="17:36" x14ac:dyDescent="0.25">
      <c r="Q552" s="73"/>
      <c r="R552" s="73"/>
      <c r="S552" s="73"/>
      <c r="T552" s="73"/>
      <c r="U552" s="73"/>
      <c r="V552" s="73"/>
      <c r="W552" s="73"/>
      <c r="X552" s="73"/>
      <c r="Y552" s="73"/>
      <c r="Z552" s="73"/>
      <c r="AA552" s="73"/>
      <c r="AB552" s="73"/>
      <c r="AC552" s="73"/>
      <c r="AD552" s="73"/>
      <c r="AE552" s="73"/>
      <c r="AF552" s="47"/>
      <c r="AG552" s="73"/>
      <c r="AH552" s="73"/>
      <c r="AI552" s="47"/>
      <c r="AJ552" s="73"/>
    </row>
    <row r="553" spans="17:36" x14ac:dyDescent="0.25">
      <c r="Q553" s="73"/>
      <c r="R553" s="73"/>
      <c r="S553" s="73"/>
      <c r="T553" s="73"/>
      <c r="U553" s="73"/>
      <c r="V553" s="73"/>
      <c r="W553" s="73"/>
      <c r="X553" s="73"/>
      <c r="Y553" s="73"/>
      <c r="Z553" s="73"/>
      <c r="AA553" s="73"/>
      <c r="AB553" s="73"/>
      <c r="AC553" s="73"/>
      <c r="AD553" s="73"/>
      <c r="AE553" s="73"/>
      <c r="AF553" s="47"/>
      <c r="AG553" s="73"/>
      <c r="AH553" s="73"/>
      <c r="AI553" s="47"/>
      <c r="AJ553" s="73"/>
    </row>
    <row r="554" spans="17:36" x14ac:dyDescent="0.25">
      <c r="Q554" s="73"/>
      <c r="R554" s="73"/>
      <c r="S554" s="73"/>
      <c r="T554" s="73"/>
      <c r="U554" s="73"/>
      <c r="V554" s="73"/>
      <c r="W554" s="73"/>
      <c r="X554" s="73"/>
      <c r="Y554" s="73"/>
      <c r="Z554" s="73"/>
      <c r="AA554" s="73"/>
      <c r="AB554" s="73"/>
      <c r="AC554" s="73"/>
      <c r="AD554" s="73"/>
      <c r="AE554" s="73"/>
      <c r="AF554" s="47"/>
      <c r="AG554" s="73"/>
      <c r="AH554" s="73"/>
      <c r="AI554" s="47"/>
      <c r="AJ554" s="73"/>
    </row>
    <row r="555" spans="17:36" x14ac:dyDescent="0.25">
      <c r="Q555" s="73"/>
      <c r="R555" s="73"/>
      <c r="S555" s="73"/>
      <c r="T555" s="73"/>
      <c r="U555" s="73"/>
      <c r="V555" s="73"/>
      <c r="W555" s="73"/>
      <c r="X555" s="73"/>
      <c r="Y555" s="73"/>
      <c r="Z555" s="73"/>
      <c r="AA555" s="73"/>
      <c r="AB555" s="73"/>
      <c r="AC555" s="73"/>
      <c r="AD555" s="73"/>
      <c r="AE555" s="73"/>
      <c r="AF555" s="47"/>
      <c r="AG555" s="73"/>
      <c r="AH555" s="73"/>
      <c r="AI555" s="47"/>
      <c r="AJ555" s="73"/>
    </row>
    <row r="556" spans="17:36" x14ac:dyDescent="0.25">
      <c r="Q556" s="73"/>
      <c r="R556" s="73"/>
      <c r="S556" s="73"/>
      <c r="T556" s="73"/>
      <c r="U556" s="73"/>
      <c r="V556" s="73"/>
      <c r="W556" s="73"/>
      <c r="X556" s="73"/>
      <c r="Y556" s="73"/>
      <c r="Z556" s="73"/>
      <c r="AA556" s="73"/>
      <c r="AB556" s="73"/>
      <c r="AC556" s="73"/>
      <c r="AD556" s="73"/>
      <c r="AE556" s="73"/>
      <c r="AF556" s="47"/>
      <c r="AG556" s="73"/>
      <c r="AH556" s="73"/>
      <c r="AI556" s="47"/>
      <c r="AJ556" s="73"/>
    </row>
    <row r="557" spans="17:36" x14ac:dyDescent="0.25">
      <c r="Q557" s="73"/>
      <c r="R557" s="73"/>
      <c r="S557" s="73"/>
      <c r="T557" s="73"/>
      <c r="U557" s="73"/>
      <c r="V557" s="73"/>
      <c r="W557" s="73"/>
      <c r="X557" s="73"/>
      <c r="Y557" s="73"/>
      <c r="Z557" s="73"/>
      <c r="AA557" s="73"/>
      <c r="AB557" s="73"/>
      <c r="AC557" s="73"/>
      <c r="AD557" s="73"/>
      <c r="AE557" s="73"/>
      <c r="AF557" s="47"/>
      <c r="AG557" s="73"/>
      <c r="AH557" s="73"/>
      <c r="AI557" s="47"/>
      <c r="AJ557" s="73"/>
    </row>
    <row r="558" spans="17:36" x14ac:dyDescent="0.25">
      <c r="Q558" s="73"/>
      <c r="R558" s="73"/>
      <c r="S558" s="73"/>
      <c r="T558" s="73"/>
      <c r="U558" s="73"/>
      <c r="V558" s="73"/>
      <c r="W558" s="73"/>
      <c r="X558" s="73"/>
      <c r="Y558" s="73"/>
      <c r="Z558" s="73"/>
      <c r="AA558" s="73"/>
      <c r="AB558" s="73"/>
      <c r="AC558" s="73"/>
      <c r="AD558" s="73"/>
      <c r="AE558" s="73"/>
      <c r="AF558" s="47"/>
      <c r="AG558" s="73"/>
      <c r="AH558" s="73"/>
      <c r="AI558" s="47"/>
      <c r="AJ558" s="73"/>
    </row>
    <row r="559" spans="17:36" x14ac:dyDescent="0.25">
      <c r="Q559" s="73"/>
      <c r="R559" s="73"/>
      <c r="S559" s="73"/>
      <c r="T559" s="73"/>
      <c r="U559" s="73"/>
      <c r="V559" s="73"/>
      <c r="W559" s="73"/>
      <c r="X559" s="73"/>
      <c r="Y559" s="73"/>
      <c r="Z559" s="73"/>
      <c r="AA559" s="73"/>
      <c r="AB559" s="73"/>
      <c r="AC559" s="73"/>
      <c r="AD559" s="73"/>
      <c r="AE559" s="73"/>
      <c r="AF559" s="47"/>
      <c r="AG559" s="73"/>
      <c r="AH559" s="73"/>
      <c r="AI559" s="47"/>
      <c r="AJ559" s="73"/>
    </row>
    <row r="560" spans="17:36" x14ac:dyDescent="0.25">
      <c r="Q560" s="73"/>
      <c r="R560" s="73"/>
      <c r="S560" s="73"/>
      <c r="T560" s="73"/>
      <c r="U560" s="73"/>
      <c r="V560" s="73"/>
      <c r="W560" s="73"/>
      <c r="X560" s="73"/>
      <c r="Y560" s="73"/>
      <c r="Z560" s="73"/>
      <c r="AA560" s="73"/>
      <c r="AB560" s="73"/>
      <c r="AC560" s="73"/>
      <c r="AD560" s="73"/>
      <c r="AE560" s="73"/>
      <c r="AF560" s="47"/>
      <c r="AG560" s="73"/>
      <c r="AH560" s="73"/>
      <c r="AI560" s="47"/>
      <c r="AJ560" s="73"/>
    </row>
    <row r="561" spans="17:36" x14ac:dyDescent="0.25">
      <c r="Q561" s="73"/>
      <c r="R561" s="73"/>
      <c r="S561" s="73"/>
      <c r="T561" s="73"/>
      <c r="U561" s="73"/>
      <c r="V561" s="73"/>
      <c r="W561" s="73"/>
      <c r="X561" s="73"/>
      <c r="Y561" s="73"/>
      <c r="Z561" s="73"/>
      <c r="AA561" s="73"/>
      <c r="AB561" s="73"/>
      <c r="AC561" s="73"/>
      <c r="AD561" s="73"/>
      <c r="AE561" s="73"/>
      <c r="AF561" s="47"/>
      <c r="AG561" s="73"/>
      <c r="AH561" s="73"/>
      <c r="AI561" s="47"/>
      <c r="AJ561" s="73"/>
    </row>
    <row r="562" spans="17:36" x14ac:dyDescent="0.25">
      <c r="Q562" s="73"/>
      <c r="R562" s="73"/>
      <c r="S562" s="73"/>
      <c r="T562" s="73"/>
      <c r="U562" s="73"/>
      <c r="V562" s="73"/>
      <c r="W562" s="73"/>
      <c r="X562" s="73"/>
      <c r="Y562" s="73"/>
      <c r="Z562" s="73"/>
      <c r="AA562" s="73"/>
      <c r="AB562" s="73"/>
      <c r="AC562" s="73"/>
      <c r="AD562" s="73"/>
      <c r="AE562" s="73"/>
      <c r="AF562" s="47"/>
      <c r="AG562" s="73"/>
      <c r="AH562" s="73"/>
      <c r="AI562" s="47"/>
      <c r="AJ562" s="73"/>
    </row>
    <row r="563" spans="17:36" x14ac:dyDescent="0.25">
      <c r="Q563" s="73"/>
      <c r="R563" s="73"/>
      <c r="S563" s="73"/>
      <c r="T563" s="73"/>
      <c r="U563" s="73"/>
      <c r="V563" s="73"/>
      <c r="W563" s="73"/>
      <c r="X563" s="73"/>
      <c r="Y563" s="73"/>
      <c r="Z563" s="73"/>
      <c r="AA563" s="73"/>
      <c r="AB563" s="73"/>
      <c r="AC563" s="73"/>
      <c r="AD563" s="73"/>
      <c r="AE563" s="73"/>
      <c r="AF563" s="47"/>
      <c r="AG563" s="73"/>
      <c r="AH563" s="73"/>
      <c r="AI563" s="47"/>
      <c r="AJ563" s="73"/>
    </row>
    <row r="564" spans="17:36" x14ac:dyDescent="0.25">
      <c r="Q564" s="73"/>
      <c r="R564" s="73"/>
      <c r="S564" s="73"/>
      <c r="T564" s="73"/>
      <c r="U564" s="73"/>
      <c r="V564" s="73"/>
      <c r="W564" s="73"/>
      <c r="X564" s="73"/>
      <c r="Y564" s="73"/>
      <c r="Z564" s="73"/>
      <c r="AA564" s="73"/>
      <c r="AB564" s="73"/>
      <c r="AC564" s="73"/>
      <c r="AD564" s="73"/>
      <c r="AE564" s="73"/>
      <c r="AF564" s="47"/>
      <c r="AG564" s="73"/>
      <c r="AH564" s="73"/>
      <c r="AI564" s="47"/>
      <c r="AJ564" s="73"/>
    </row>
    <row r="565" spans="17:36" x14ac:dyDescent="0.25">
      <c r="Q565" s="73"/>
      <c r="R565" s="73"/>
      <c r="S565" s="73"/>
      <c r="T565" s="73"/>
      <c r="U565" s="73"/>
      <c r="V565" s="73"/>
      <c r="W565" s="73"/>
      <c r="X565" s="73"/>
      <c r="Y565" s="73"/>
      <c r="Z565" s="73"/>
      <c r="AA565" s="73"/>
      <c r="AB565" s="73"/>
      <c r="AC565" s="73"/>
      <c r="AD565" s="73"/>
      <c r="AE565" s="73"/>
      <c r="AF565" s="47"/>
      <c r="AG565" s="73"/>
      <c r="AH565" s="73"/>
      <c r="AI565" s="47"/>
      <c r="AJ565" s="73"/>
    </row>
    <row r="566" spans="17:36" x14ac:dyDescent="0.25">
      <c r="Q566" s="73"/>
      <c r="R566" s="73"/>
      <c r="S566" s="73"/>
      <c r="T566" s="73"/>
      <c r="U566" s="73"/>
      <c r="V566" s="73"/>
      <c r="W566" s="73"/>
      <c r="X566" s="73"/>
      <c r="Y566" s="73"/>
      <c r="Z566" s="73"/>
      <c r="AA566" s="73"/>
      <c r="AB566" s="73"/>
      <c r="AC566" s="73"/>
      <c r="AD566" s="73"/>
      <c r="AE566" s="73"/>
      <c r="AF566" s="47"/>
      <c r="AG566" s="73"/>
      <c r="AH566" s="73"/>
      <c r="AI566" s="47"/>
      <c r="AJ566" s="73"/>
    </row>
    <row r="567" spans="17:36" x14ac:dyDescent="0.25">
      <c r="Q567" s="73"/>
      <c r="R567" s="73"/>
      <c r="S567" s="73"/>
      <c r="T567" s="73"/>
      <c r="U567" s="73"/>
      <c r="V567" s="73"/>
      <c r="W567" s="73"/>
      <c r="X567" s="73"/>
      <c r="Y567" s="73"/>
      <c r="Z567" s="73"/>
      <c r="AA567" s="73"/>
      <c r="AB567" s="73"/>
      <c r="AC567" s="73"/>
      <c r="AD567" s="73"/>
      <c r="AE567" s="73"/>
      <c r="AF567" s="47"/>
      <c r="AG567" s="73"/>
      <c r="AH567" s="73"/>
      <c r="AI567" s="47"/>
      <c r="AJ567" s="73"/>
    </row>
    <row r="568" spans="17:36" x14ac:dyDescent="0.25">
      <c r="Q568" s="73"/>
      <c r="R568" s="73"/>
      <c r="S568" s="73"/>
      <c r="T568" s="73"/>
      <c r="U568" s="73"/>
      <c r="V568" s="73"/>
      <c r="W568" s="73"/>
      <c r="X568" s="73"/>
      <c r="Y568" s="73"/>
      <c r="Z568" s="73"/>
      <c r="AA568" s="73"/>
      <c r="AB568" s="73"/>
      <c r="AC568" s="73"/>
      <c r="AD568" s="73"/>
      <c r="AE568" s="73"/>
      <c r="AF568" s="47"/>
      <c r="AG568" s="73"/>
      <c r="AH568" s="73"/>
      <c r="AI568" s="47"/>
      <c r="AJ568" s="73"/>
    </row>
    <row r="569" spans="17:36" x14ac:dyDescent="0.25">
      <c r="Q569" s="73"/>
      <c r="R569" s="73"/>
      <c r="S569" s="73"/>
      <c r="T569" s="73"/>
      <c r="U569" s="73"/>
      <c r="V569" s="73"/>
      <c r="W569" s="73"/>
      <c r="X569" s="73"/>
      <c r="Y569" s="73"/>
      <c r="Z569" s="73"/>
      <c r="AA569" s="73"/>
      <c r="AB569" s="73"/>
      <c r="AC569" s="73"/>
      <c r="AD569" s="73"/>
      <c r="AE569" s="73"/>
      <c r="AF569" s="47"/>
      <c r="AG569" s="73"/>
      <c r="AH569" s="73"/>
      <c r="AI569" s="47"/>
      <c r="AJ569" s="73"/>
    </row>
    <row r="570" spans="17:36" x14ac:dyDescent="0.25">
      <c r="Q570" s="73"/>
      <c r="R570" s="73"/>
      <c r="S570" s="73"/>
      <c r="T570" s="73"/>
      <c r="U570" s="73"/>
      <c r="V570" s="73"/>
      <c r="W570" s="73"/>
      <c r="X570" s="73"/>
      <c r="Y570" s="73"/>
      <c r="Z570" s="73"/>
      <c r="AA570" s="73"/>
      <c r="AB570" s="73"/>
      <c r="AC570" s="73"/>
      <c r="AD570" s="73"/>
      <c r="AE570" s="73"/>
      <c r="AF570" s="47"/>
      <c r="AG570" s="73"/>
      <c r="AH570" s="73"/>
      <c r="AI570" s="47"/>
      <c r="AJ570" s="73"/>
    </row>
    <row r="571" spans="17:36" x14ac:dyDescent="0.25">
      <c r="Q571" s="73"/>
      <c r="R571" s="73"/>
      <c r="S571" s="73"/>
      <c r="T571" s="73"/>
      <c r="U571" s="73"/>
      <c r="V571" s="73"/>
      <c r="W571" s="73"/>
      <c r="X571" s="73"/>
      <c r="Y571" s="73"/>
      <c r="Z571" s="73"/>
      <c r="AA571" s="73"/>
      <c r="AB571" s="73"/>
      <c r="AC571" s="73"/>
      <c r="AD571" s="73"/>
      <c r="AE571" s="73"/>
      <c r="AF571" s="47"/>
      <c r="AG571" s="73"/>
      <c r="AH571" s="73"/>
      <c r="AI571" s="47"/>
      <c r="AJ571" s="73"/>
    </row>
    <row r="572" spans="17:36" x14ac:dyDescent="0.25">
      <c r="Q572" s="73"/>
      <c r="R572" s="73"/>
      <c r="S572" s="73"/>
      <c r="T572" s="73"/>
      <c r="U572" s="73"/>
      <c r="V572" s="73"/>
      <c r="W572" s="73"/>
      <c r="X572" s="73"/>
      <c r="Y572" s="73"/>
      <c r="Z572" s="73"/>
      <c r="AA572" s="73"/>
      <c r="AB572" s="73"/>
      <c r="AC572" s="73"/>
      <c r="AD572" s="73"/>
      <c r="AE572" s="73"/>
      <c r="AF572" s="47"/>
      <c r="AG572" s="73"/>
      <c r="AH572" s="73"/>
      <c r="AI572" s="47"/>
      <c r="AJ572" s="73"/>
    </row>
    <row r="573" spans="17:36" x14ac:dyDescent="0.25">
      <c r="Q573" s="73"/>
      <c r="R573" s="73"/>
      <c r="S573" s="73"/>
      <c r="T573" s="73"/>
      <c r="U573" s="73"/>
      <c r="V573" s="73"/>
      <c r="W573" s="73"/>
      <c r="X573" s="73"/>
      <c r="Y573" s="73"/>
      <c r="Z573" s="73"/>
      <c r="AA573" s="73"/>
      <c r="AB573" s="73"/>
      <c r="AC573" s="73"/>
      <c r="AD573" s="73"/>
      <c r="AE573" s="73"/>
      <c r="AF573" s="47"/>
      <c r="AG573" s="73"/>
      <c r="AH573" s="73"/>
      <c r="AI573" s="47"/>
      <c r="AJ573" s="73"/>
    </row>
    <row r="574" spans="17:36" x14ac:dyDescent="0.25">
      <c r="Q574" s="73"/>
      <c r="R574" s="73"/>
      <c r="S574" s="73"/>
      <c r="T574" s="73"/>
      <c r="U574" s="73"/>
      <c r="V574" s="73"/>
      <c r="W574" s="73"/>
      <c r="X574" s="73"/>
      <c r="Y574" s="73"/>
      <c r="Z574" s="73"/>
      <c r="AA574" s="73"/>
      <c r="AB574" s="73"/>
      <c r="AC574" s="73"/>
      <c r="AD574" s="73"/>
      <c r="AE574" s="73"/>
      <c r="AF574" s="47"/>
      <c r="AG574" s="73"/>
      <c r="AH574" s="73"/>
      <c r="AI574" s="47"/>
      <c r="AJ574" s="73"/>
    </row>
    <row r="575" spans="17:36" x14ac:dyDescent="0.25">
      <c r="Q575" s="73"/>
      <c r="R575" s="73"/>
      <c r="S575" s="73"/>
      <c r="T575" s="73"/>
      <c r="U575" s="73"/>
      <c r="V575" s="73"/>
      <c r="W575" s="73"/>
      <c r="X575" s="73"/>
      <c r="Y575" s="73"/>
      <c r="Z575" s="73"/>
      <c r="AA575" s="73"/>
      <c r="AB575" s="73"/>
      <c r="AC575" s="73"/>
      <c r="AD575" s="73"/>
      <c r="AE575" s="73"/>
      <c r="AF575" s="47"/>
      <c r="AG575" s="73"/>
      <c r="AH575" s="73"/>
      <c r="AI575" s="47"/>
      <c r="AJ575" s="73"/>
    </row>
    <row r="576" spans="17:36" x14ac:dyDescent="0.25">
      <c r="Q576" s="73"/>
      <c r="R576" s="73"/>
      <c r="S576" s="73"/>
      <c r="T576" s="73"/>
      <c r="U576" s="73"/>
      <c r="V576" s="73"/>
      <c r="W576" s="73"/>
      <c r="X576" s="73"/>
      <c r="Y576" s="73"/>
      <c r="Z576" s="73"/>
      <c r="AA576" s="73"/>
      <c r="AB576" s="73"/>
      <c r="AC576" s="73"/>
      <c r="AD576" s="73"/>
      <c r="AE576" s="73"/>
      <c r="AF576" s="47"/>
      <c r="AG576" s="73"/>
      <c r="AH576" s="73"/>
      <c r="AI576" s="47"/>
      <c r="AJ576" s="73"/>
    </row>
    <row r="577" spans="17:36" x14ac:dyDescent="0.25">
      <c r="Q577" s="73"/>
      <c r="R577" s="73"/>
      <c r="S577" s="73"/>
      <c r="T577" s="73"/>
      <c r="U577" s="73"/>
      <c r="V577" s="73"/>
      <c r="W577" s="73"/>
      <c r="X577" s="73"/>
      <c r="Y577" s="73"/>
      <c r="Z577" s="73"/>
      <c r="AA577" s="73"/>
      <c r="AB577" s="73"/>
      <c r="AC577" s="73"/>
      <c r="AD577" s="73"/>
      <c r="AE577" s="73"/>
      <c r="AF577" s="47"/>
      <c r="AG577" s="73"/>
      <c r="AH577" s="73"/>
      <c r="AI577" s="47"/>
      <c r="AJ577" s="73"/>
    </row>
    <row r="578" spans="17:36" x14ac:dyDescent="0.25">
      <c r="Q578" s="73"/>
      <c r="R578" s="73"/>
      <c r="S578" s="73"/>
      <c r="T578" s="73"/>
      <c r="U578" s="73"/>
      <c r="V578" s="73"/>
      <c r="W578" s="73"/>
      <c r="X578" s="73"/>
      <c r="Y578" s="73"/>
      <c r="Z578" s="73"/>
      <c r="AA578" s="73"/>
      <c r="AB578" s="73"/>
      <c r="AC578" s="73"/>
      <c r="AD578" s="73"/>
      <c r="AE578" s="73"/>
      <c r="AF578" s="47"/>
      <c r="AG578" s="73"/>
      <c r="AH578" s="73"/>
      <c r="AI578" s="47"/>
      <c r="AJ578" s="73"/>
    </row>
    <row r="579" spans="17:36" x14ac:dyDescent="0.25">
      <c r="Q579" s="73"/>
      <c r="R579" s="73"/>
      <c r="S579" s="73"/>
      <c r="T579" s="73"/>
      <c r="U579" s="73"/>
      <c r="V579" s="73"/>
      <c r="W579" s="73"/>
      <c r="X579" s="73"/>
      <c r="Y579" s="73"/>
      <c r="Z579" s="73"/>
      <c r="AA579" s="73"/>
      <c r="AB579" s="73"/>
      <c r="AC579" s="73"/>
      <c r="AD579" s="73"/>
      <c r="AE579" s="73"/>
      <c r="AF579" s="47"/>
      <c r="AG579" s="73"/>
      <c r="AH579" s="73"/>
      <c r="AI579" s="47"/>
      <c r="AJ579" s="73"/>
    </row>
    <row r="580" spans="17:36" x14ac:dyDescent="0.25">
      <c r="Q580" s="73"/>
      <c r="R580" s="73"/>
      <c r="S580" s="73"/>
      <c r="T580" s="73"/>
      <c r="U580" s="73"/>
      <c r="V580" s="73"/>
      <c r="W580" s="73"/>
      <c r="X580" s="73"/>
      <c r="Y580" s="73"/>
      <c r="Z580" s="73"/>
      <c r="AA580" s="73"/>
      <c r="AB580" s="73"/>
      <c r="AC580" s="73"/>
      <c r="AD580" s="73"/>
      <c r="AE580" s="73"/>
      <c r="AF580" s="47"/>
      <c r="AG580" s="73"/>
      <c r="AH580" s="73"/>
      <c r="AI580" s="47"/>
      <c r="AJ580" s="73"/>
    </row>
    <row r="581" spans="17:36" x14ac:dyDescent="0.25">
      <c r="Q581" s="73"/>
      <c r="R581" s="73"/>
      <c r="S581" s="73"/>
      <c r="T581" s="73"/>
      <c r="U581" s="73"/>
      <c r="V581" s="73"/>
      <c r="W581" s="73"/>
      <c r="X581" s="73"/>
      <c r="Y581" s="73"/>
      <c r="Z581" s="73"/>
      <c r="AA581" s="73"/>
      <c r="AB581" s="73"/>
      <c r="AC581" s="73"/>
      <c r="AD581" s="73"/>
      <c r="AE581" s="73"/>
      <c r="AF581" s="47"/>
      <c r="AG581" s="73"/>
      <c r="AH581" s="73"/>
      <c r="AI581" s="47"/>
      <c r="AJ581" s="73"/>
    </row>
    <row r="582" spans="17:36" x14ac:dyDescent="0.25">
      <c r="Q582" s="73"/>
      <c r="R582" s="73"/>
      <c r="S582" s="73"/>
      <c r="T582" s="73"/>
      <c r="U582" s="73"/>
      <c r="V582" s="73"/>
      <c r="W582" s="73"/>
      <c r="X582" s="73"/>
      <c r="Y582" s="73"/>
      <c r="Z582" s="73"/>
      <c r="AA582" s="73"/>
      <c r="AB582" s="73"/>
      <c r="AC582" s="73"/>
      <c r="AD582" s="73"/>
      <c r="AE582" s="73"/>
      <c r="AF582" s="47"/>
      <c r="AG582" s="73"/>
      <c r="AH582" s="73"/>
      <c r="AI582" s="47"/>
      <c r="AJ582" s="73"/>
    </row>
    <row r="583" spans="17:36" x14ac:dyDescent="0.25">
      <c r="Q583" s="73"/>
      <c r="R583" s="73"/>
      <c r="S583" s="73"/>
      <c r="T583" s="73"/>
      <c r="U583" s="73"/>
      <c r="V583" s="73"/>
      <c r="W583" s="73"/>
      <c r="X583" s="73"/>
      <c r="Y583" s="73"/>
      <c r="Z583" s="73"/>
      <c r="AA583" s="73"/>
      <c r="AB583" s="73"/>
      <c r="AC583" s="73"/>
      <c r="AD583" s="73"/>
      <c r="AE583" s="73"/>
      <c r="AF583" s="47"/>
      <c r="AG583" s="73"/>
      <c r="AH583" s="73"/>
      <c r="AI583" s="47"/>
      <c r="AJ583" s="73"/>
    </row>
    <row r="584" spans="17:36" x14ac:dyDescent="0.25">
      <c r="Q584" s="73"/>
      <c r="R584" s="73"/>
      <c r="S584" s="73"/>
      <c r="T584" s="73"/>
      <c r="U584" s="73"/>
      <c r="V584" s="73"/>
      <c r="W584" s="73"/>
      <c r="X584" s="73"/>
      <c r="Y584" s="73"/>
      <c r="Z584" s="73"/>
      <c r="AA584" s="73"/>
      <c r="AB584" s="73"/>
      <c r="AC584" s="73"/>
      <c r="AD584" s="73"/>
      <c r="AE584" s="73"/>
      <c r="AF584" s="47"/>
      <c r="AG584" s="73"/>
      <c r="AH584" s="73"/>
      <c r="AI584" s="47"/>
      <c r="AJ584" s="73"/>
    </row>
    <row r="585" spans="17:36" x14ac:dyDescent="0.25">
      <c r="Q585" s="73"/>
      <c r="R585" s="73"/>
      <c r="S585" s="73"/>
      <c r="T585" s="73"/>
      <c r="U585" s="73"/>
      <c r="V585" s="73"/>
      <c r="W585" s="73"/>
      <c r="X585" s="73"/>
      <c r="Y585" s="73"/>
      <c r="Z585" s="73"/>
      <c r="AA585" s="73"/>
      <c r="AB585" s="73"/>
      <c r="AC585" s="73"/>
      <c r="AD585" s="73"/>
      <c r="AE585" s="73"/>
      <c r="AF585" s="47"/>
      <c r="AG585" s="73"/>
      <c r="AH585" s="73"/>
      <c r="AI585" s="47"/>
      <c r="AJ585" s="73"/>
    </row>
    <row r="586" spans="17:36" x14ac:dyDescent="0.25">
      <c r="Q586" s="73"/>
      <c r="R586" s="73"/>
      <c r="S586" s="73"/>
      <c r="T586" s="73"/>
      <c r="U586" s="73"/>
      <c r="V586" s="73"/>
      <c r="W586" s="73"/>
      <c r="X586" s="73"/>
      <c r="Y586" s="73"/>
      <c r="Z586" s="73"/>
      <c r="AA586" s="73"/>
      <c r="AB586" s="73"/>
      <c r="AC586" s="73"/>
      <c r="AD586" s="73"/>
      <c r="AE586" s="73"/>
      <c r="AF586" s="47"/>
      <c r="AG586" s="73"/>
      <c r="AH586" s="73"/>
      <c r="AI586" s="47"/>
      <c r="AJ586" s="73"/>
    </row>
    <row r="587" spans="17:36" x14ac:dyDescent="0.25">
      <c r="Q587" s="73"/>
      <c r="R587" s="73"/>
      <c r="S587" s="73"/>
      <c r="T587" s="73"/>
      <c r="U587" s="73"/>
      <c r="V587" s="73"/>
      <c r="W587" s="73"/>
      <c r="X587" s="73"/>
      <c r="Y587" s="73"/>
      <c r="Z587" s="73"/>
      <c r="AA587" s="73"/>
      <c r="AB587" s="73"/>
      <c r="AC587" s="73"/>
      <c r="AD587" s="73"/>
      <c r="AE587" s="73"/>
      <c r="AF587" s="47"/>
      <c r="AG587" s="73"/>
      <c r="AH587" s="73"/>
      <c r="AI587" s="47"/>
      <c r="AJ587" s="73"/>
    </row>
    <row r="588" spans="17:36" x14ac:dyDescent="0.25">
      <c r="Q588" s="73"/>
      <c r="R588" s="73"/>
      <c r="S588" s="73"/>
      <c r="T588" s="73"/>
      <c r="U588" s="73"/>
      <c r="V588" s="73"/>
      <c r="W588" s="73"/>
      <c r="X588" s="73"/>
      <c r="Y588" s="73"/>
      <c r="Z588" s="73"/>
      <c r="AA588" s="73"/>
      <c r="AB588" s="73"/>
      <c r="AC588" s="73"/>
      <c r="AD588" s="73"/>
      <c r="AE588" s="73"/>
      <c r="AF588" s="47"/>
      <c r="AG588" s="73"/>
      <c r="AH588" s="73"/>
      <c r="AI588" s="47"/>
      <c r="AJ588" s="73"/>
    </row>
    <row r="589" spans="17:36" x14ac:dyDescent="0.25">
      <c r="Q589" s="73"/>
      <c r="R589" s="73"/>
      <c r="S589" s="73"/>
      <c r="T589" s="73"/>
      <c r="U589" s="73"/>
      <c r="V589" s="73"/>
      <c r="W589" s="73"/>
      <c r="X589" s="73"/>
      <c r="Y589" s="73"/>
      <c r="Z589" s="73"/>
      <c r="AA589" s="73"/>
      <c r="AB589" s="73"/>
      <c r="AC589" s="73"/>
      <c r="AD589" s="73"/>
      <c r="AE589" s="73"/>
      <c r="AF589" s="47"/>
      <c r="AG589" s="73"/>
      <c r="AH589" s="73"/>
      <c r="AI589" s="47"/>
      <c r="AJ589" s="73"/>
    </row>
    <row r="590" spans="17:36" x14ac:dyDescent="0.25">
      <c r="Q590" s="73"/>
      <c r="R590" s="73"/>
      <c r="S590" s="73"/>
      <c r="T590" s="73"/>
      <c r="U590" s="73"/>
      <c r="V590" s="73"/>
      <c r="W590" s="73"/>
      <c r="X590" s="73"/>
      <c r="Y590" s="73"/>
      <c r="Z590" s="73"/>
      <c r="AA590" s="73"/>
      <c r="AB590" s="73"/>
      <c r="AC590" s="73"/>
      <c r="AD590" s="73"/>
      <c r="AE590" s="73"/>
      <c r="AF590" s="47"/>
      <c r="AG590" s="73"/>
      <c r="AH590" s="73"/>
      <c r="AI590" s="47"/>
      <c r="AJ590" s="73"/>
    </row>
    <row r="591" spans="17:36" x14ac:dyDescent="0.25">
      <c r="Q591" s="73"/>
      <c r="R591" s="73"/>
      <c r="S591" s="73"/>
      <c r="T591" s="73"/>
      <c r="U591" s="73"/>
      <c r="V591" s="73"/>
      <c r="W591" s="73"/>
      <c r="X591" s="73"/>
      <c r="Y591" s="73"/>
      <c r="Z591" s="73"/>
      <c r="AA591" s="73"/>
      <c r="AB591" s="73"/>
      <c r="AC591" s="73"/>
      <c r="AD591" s="73"/>
      <c r="AE591" s="73"/>
      <c r="AF591" s="47"/>
      <c r="AG591" s="73"/>
      <c r="AH591" s="73"/>
      <c r="AI591" s="47"/>
      <c r="AJ591" s="73"/>
    </row>
    <row r="592" spans="17:36" x14ac:dyDescent="0.25">
      <c r="Q592" s="73"/>
      <c r="R592" s="73"/>
      <c r="S592" s="73"/>
      <c r="T592" s="73"/>
      <c r="U592" s="73"/>
      <c r="V592" s="73"/>
      <c r="W592" s="73"/>
      <c r="X592" s="73"/>
      <c r="Y592" s="73"/>
      <c r="Z592" s="73"/>
      <c r="AA592" s="73"/>
      <c r="AB592" s="73"/>
      <c r="AC592" s="73"/>
      <c r="AD592" s="73"/>
      <c r="AE592" s="73"/>
      <c r="AF592" s="47"/>
      <c r="AG592" s="73"/>
      <c r="AH592" s="73"/>
      <c r="AI592" s="47"/>
      <c r="AJ592" s="73"/>
    </row>
    <row r="593" spans="17:36" x14ac:dyDescent="0.25">
      <c r="Q593" s="73"/>
      <c r="R593" s="73"/>
      <c r="S593" s="73"/>
      <c r="T593" s="73"/>
      <c r="U593" s="73"/>
      <c r="V593" s="73"/>
      <c r="W593" s="73"/>
      <c r="X593" s="73"/>
      <c r="Y593" s="73"/>
      <c r="Z593" s="73"/>
      <c r="AA593" s="73"/>
      <c r="AB593" s="73"/>
      <c r="AC593" s="73"/>
      <c r="AD593" s="73"/>
      <c r="AE593" s="73"/>
      <c r="AF593" s="47"/>
      <c r="AG593" s="73"/>
      <c r="AH593" s="73"/>
      <c r="AI593" s="47"/>
      <c r="AJ593" s="73"/>
    </row>
    <row r="594" spans="17:36" x14ac:dyDescent="0.25">
      <c r="Q594" s="73"/>
      <c r="R594" s="73"/>
      <c r="S594" s="73"/>
      <c r="T594" s="73"/>
      <c r="U594" s="73"/>
      <c r="V594" s="73"/>
      <c r="W594" s="73"/>
      <c r="X594" s="73"/>
      <c r="Y594" s="73"/>
      <c r="Z594" s="73"/>
      <c r="AA594" s="73"/>
      <c r="AB594" s="73"/>
      <c r="AC594" s="73"/>
      <c r="AD594" s="73"/>
      <c r="AE594" s="73"/>
      <c r="AF594" s="47"/>
      <c r="AG594" s="73"/>
      <c r="AH594" s="73"/>
      <c r="AI594" s="47"/>
      <c r="AJ594" s="73"/>
    </row>
    <row r="595" spans="17:36" x14ac:dyDescent="0.25">
      <c r="Q595" s="73"/>
      <c r="R595" s="73"/>
      <c r="S595" s="73"/>
      <c r="T595" s="73"/>
      <c r="U595" s="73"/>
      <c r="V595" s="73"/>
      <c r="W595" s="73"/>
      <c r="X595" s="73"/>
      <c r="Y595" s="73"/>
      <c r="Z595" s="73"/>
      <c r="AA595" s="73"/>
      <c r="AB595" s="73"/>
      <c r="AC595" s="73"/>
      <c r="AD595" s="73"/>
      <c r="AE595" s="73"/>
      <c r="AF595" s="47"/>
      <c r="AG595" s="73"/>
      <c r="AH595" s="73"/>
      <c r="AI595" s="47"/>
      <c r="AJ595" s="73"/>
    </row>
    <row r="596" spans="17:36" x14ac:dyDescent="0.25">
      <c r="Q596" s="73"/>
      <c r="R596" s="73"/>
      <c r="S596" s="73"/>
      <c r="T596" s="73"/>
      <c r="U596" s="73"/>
      <c r="V596" s="73"/>
      <c r="W596" s="73"/>
      <c r="X596" s="73"/>
      <c r="Y596" s="73"/>
      <c r="Z596" s="73"/>
      <c r="AA596" s="73"/>
      <c r="AB596" s="73"/>
      <c r="AC596" s="73"/>
      <c r="AD596" s="73"/>
      <c r="AE596" s="73"/>
      <c r="AF596" s="47"/>
      <c r="AG596" s="73"/>
      <c r="AH596" s="73"/>
      <c r="AI596" s="47"/>
      <c r="AJ596" s="73"/>
    </row>
    <row r="597" spans="17:36" x14ac:dyDescent="0.25">
      <c r="Q597" s="73"/>
      <c r="R597" s="73"/>
      <c r="S597" s="73"/>
      <c r="T597" s="73"/>
      <c r="U597" s="73"/>
      <c r="V597" s="73"/>
      <c r="W597" s="73"/>
      <c r="X597" s="73"/>
      <c r="Y597" s="73"/>
      <c r="Z597" s="73"/>
      <c r="AA597" s="73"/>
      <c r="AB597" s="73"/>
      <c r="AC597" s="73"/>
      <c r="AD597" s="73"/>
      <c r="AE597" s="73"/>
      <c r="AF597" s="47"/>
      <c r="AG597" s="73"/>
      <c r="AH597" s="73"/>
      <c r="AI597" s="47"/>
      <c r="AJ597" s="73"/>
    </row>
    <row r="598" spans="17:36" x14ac:dyDescent="0.25">
      <c r="Q598" s="73"/>
      <c r="R598" s="73"/>
      <c r="S598" s="73"/>
      <c r="T598" s="73"/>
      <c r="U598" s="73"/>
      <c r="V598" s="73"/>
      <c r="W598" s="73"/>
      <c r="X598" s="73"/>
      <c r="Y598" s="73"/>
      <c r="Z598" s="73"/>
      <c r="AA598" s="73"/>
      <c r="AB598" s="73"/>
      <c r="AC598" s="73"/>
      <c r="AD598" s="73"/>
      <c r="AE598" s="73"/>
      <c r="AF598" s="47"/>
      <c r="AG598" s="73"/>
      <c r="AH598" s="73"/>
      <c r="AI598" s="47"/>
      <c r="AJ598" s="73"/>
    </row>
    <row r="599" spans="17:36" x14ac:dyDescent="0.25">
      <c r="Q599" s="73"/>
      <c r="R599" s="73"/>
      <c r="S599" s="73"/>
      <c r="T599" s="73"/>
      <c r="U599" s="73"/>
      <c r="V599" s="73"/>
      <c r="W599" s="73"/>
      <c r="X599" s="73"/>
      <c r="Y599" s="73"/>
      <c r="Z599" s="73"/>
      <c r="AA599" s="73"/>
      <c r="AB599" s="73"/>
      <c r="AC599" s="73"/>
      <c r="AD599" s="73"/>
      <c r="AE599" s="73"/>
      <c r="AF599" s="47"/>
      <c r="AG599" s="73"/>
      <c r="AH599" s="73"/>
      <c r="AI599" s="47"/>
      <c r="AJ599" s="73"/>
    </row>
    <row r="600" spans="17:36" x14ac:dyDescent="0.25">
      <c r="Q600" s="73"/>
      <c r="R600" s="73"/>
      <c r="S600" s="73"/>
      <c r="T600" s="73"/>
      <c r="U600" s="73"/>
      <c r="V600" s="73"/>
      <c r="W600" s="73"/>
      <c r="X600" s="73"/>
      <c r="Y600" s="73"/>
      <c r="Z600" s="73"/>
      <c r="AA600" s="73"/>
      <c r="AB600" s="73"/>
      <c r="AC600" s="73"/>
      <c r="AD600" s="73"/>
      <c r="AE600" s="73"/>
      <c r="AF600" s="47"/>
      <c r="AG600" s="73"/>
      <c r="AH600" s="73"/>
      <c r="AI600" s="47"/>
      <c r="AJ600" s="73"/>
    </row>
    <row r="601" spans="17:36" x14ac:dyDescent="0.25">
      <c r="Q601" s="73"/>
      <c r="R601" s="73"/>
      <c r="S601" s="73"/>
      <c r="T601" s="73"/>
      <c r="U601" s="73"/>
      <c r="V601" s="73"/>
      <c r="W601" s="73"/>
      <c r="X601" s="73"/>
      <c r="Y601" s="73"/>
      <c r="Z601" s="73"/>
      <c r="AA601" s="73"/>
      <c r="AB601" s="73"/>
      <c r="AC601" s="73"/>
      <c r="AD601" s="73"/>
      <c r="AE601" s="73"/>
      <c r="AF601" s="47"/>
      <c r="AG601" s="73"/>
      <c r="AH601" s="73"/>
      <c r="AI601" s="47"/>
      <c r="AJ601" s="73"/>
    </row>
    <row r="602" spans="17:36" x14ac:dyDescent="0.25">
      <c r="Q602" s="73"/>
      <c r="R602" s="73"/>
      <c r="S602" s="73"/>
      <c r="T602" s="73"/>
      <c r="U602" s="73"/>
      <c r="V602" s="73"/>
      <c r="W602" s="73"/>
      <c r="X602" s="73"/>
      <c r="Y602" s="73"/>
      <c r="Z602" s="73"/>
      <c r="AA602" s="73"/>
      <c r="AB602" s="73"/>
      <c r="AC602" s="73"/>
      <c r="AD602" s="73"/>
      <c r="AE602" s="73"/>
      <c r="AF602" s="47"/>
      <c r="AG602" s="73"/>
      <c r="AH602" s="73"/>
      <c r="AI602" s="47"/>
      <c r="AJ602" s="73"/>
    </row>
    <row r="603" spans="17:36" x14ac:dyDescent="0.25">
      <c r="Q603" s="73"/>
      <c r="R603" s="73"/>
      <c r="S603" s="73"/>
      <c r="T603" s="73"/>
      <c r="U603" s="73"/>
      <c r="V603" s="73"/>
      <c r="W603" s="73"/>
      <c r="X603" s="73"/>
      <c r="Y603" s="73"/>
      <c r="Z603" s="73"/>
      <c r="AA603" s="73"/>
      <c r="AB603" s="73"/>
      <c r="AC603" s="73"/>
      <c r="AD603" s="73"/>
      <c r="AE603" s="73"/>
      <c r="AF603" s="47"/>
      <c r="AG603" s="73"/>
      <c r="AH603" s="73"/>
      <c r="AI603" s="47"/>
      <c r="AJ603" s="73"/>
    </row>
    <row r="604" spans="17:36" x14ac:dyDescent="0.25">
      <c r="Q604" s="73"/>
      <c r="R604" s="73"/>
      <c r="S604" s="73"/>
      <c r="T604" s="73"/>
      <c r="U604" s="73"/>
      <c r="V604" s="73"/>
      <c r="W604" s="73"/>
      <c r="X604" s="73"/>
      <c r="Y604" s="73"/>
      <c r="Z604" s="73"/>
      <c r="AA604" s="73"/>
      <c r="AB604" s="73"/>
      <c r="AC604" s="73"/>
      <c r="AD604" s="73"/>
      <c r="AE604" s="73"/>
      <c r="AF604" s="47"/>
      <c r="AG604" s="73"/>
      <c r="AH604" s="73"/>
      <c r="AI604" s="47"/>
      <c r="AJ604" s="73"/>
    </row>
    <row r="605" spans="17:36" x14ac:dyDescent="0.25">
      <c r="Q605" s="73"/>
      <c r="R605" s="73"/>
      <c r="S605" s="73"/>
      <c r="T605" s="73"/>
      <c r="U605" s="73"/>
      <c r="V605" s="73"/>
      <c r="W605" s="73"/>
      <c r="X605" s="73"/>
      <c r="Y605" s="73"/>
      <c r="Z605" s="73"/>
      <c r="AA605" s="73"/>
      <c r="AB605" s="73"/>
      <c r="AC605" s="73"/>
      <c r="AD605" s="73"/>
      <c r="AE605" s="73"/>
      <c r="AF605" s="47"/>
      <c r="AG605" s="73"/>
      <c r="AH605" s="73"/>
      <c r="AI605" s="47"/>
      <c r="AJ605" s="73"/>
    </row>
    <row r="606" spans="17:36" x14ac:dyDescent="0.25">
      <c r="Q606" s="73"/>
      <c r="R606" s="73"/>
      <c r="S606" s="73"/>
      <c r="T606" s="73"/>
      <c r="U606" s="73"/>
      <c r="V606" s="73"/>
      <c r="W606" s="73"/>
      <c r="X606" s="73"/>
      <c r="Y606" s="73"/>
      <c r="Z606" s="73"/>
      <c r="AA606" s="73"/>
      <c r="AB606" s="73"/>
      <c r="AC606" s="73"/>
      <c r="AD606" s="73"/>
      <c r="AE606" s="73"/>
      <c r="AF606" s="47"/>
      <c r="AG606" s="73"/>
      <c r="AH606" s="73"/>
      <c r="AI606" s="47"/>
      <c r="AJ606" s="73"/>
    </row>
    <row r="607" spans="17:36" x14ac:dyDescent="0.25">
      <c r="Q607" s="73"/>
      <c r="R607" s="73"/>
      <c r="S607" s="73"/>
      <c r="T607" s="73"/>
      <c r="U607" s="73"/>
      <c r="V607" s="73"/>
      <c r="W607" s="73"/>
      <c r="X607" s="73"/>
      <c r="Y607" s="73"/>
      <c r="Z607" s="73"/>
      <c r="AA607" s="73"/>
      <c r="AB607" s="73"/>
      <c r="AC607" s="73"/>
      <c r="AD607" s="73"/>
      <c r="AE607" s="73"/>
      <c r="AF607" s="47"/>
      <c r="AG607" s="73"/>
      <c r="AH607" s="73"/>
      <c r="AI607" s="47"/>
      <c r="AJ607" s="73"/>
    </row>
    <row r="608" spans="17:36" x14ac:dyDescent="0.25">
      <c r="Q608" s="73"/>
      <c r="R608" s="73"/>
      <c r="S608" s="73"/>
      <c r="T608" s="73"/>
      <c r="U608" s="73"/>
      <c r="V608" s="73"/>
      <c r="W608" s="73"/>
      <c r="X608" s="73"/>
      <c r="Y608" s="73"/>
      <c r="Z608" s="73"/>
      <c r="AA608" s="73"/>
      <c r="AB608" s="73"/>
      <c r="AC608" s="73"/>
      <c r="AD608" s="73"/>
      <c r="AE608" s="73"/>
      <c r="AF608" s="47"/>
      <c r="AG608" s="73"/>
      <c r="AH608" s="73"/>
      <c r="AI608" s="47"/>
      <c r="AJ608" s="73"/>
    </row>
    <row r="609" spans="17:36" x14ac:dyDescent="0.25">
      <c r="Q609" s="73"/>
      <c r="R609" s="73"/>
      <c r="S609" s="73"/>
      <c r="T609" s="73"/>
      <c r="U609" s="73"/>
      <c r="V609" s="73"/>
      <c r="W609" s="73"/>
      <c r="X609" s="73"/>
      <c r="Y609" s="73"/>
      <c r="Z609" s="73"/>
      <c r="AA609" s="73"/>
      <c r="AB609" s="73"/>
      <c r="AC609" s="73"/>
      <c r="AD609" s="73"/>
      <c r="AE609" s="73"/>
      <c r="AF609" s="47"/>
      <c r="AG609" s="73"/>
      <c r="AH609" s="73"/>
      <c r="AI609" s="47"/>
      <c r="AJ609" s="73"/>
    </row>
    <row r="610" spans="17:36" x14ac:dyDescent="0.25">
      <c r="Q610" s="73"/>
      <c r="R610" s="73"/>
      <c r="S610" s="73"/>
      <c r="T610" s="73"/>
      <c r="U610" s="73"/>
      <c r="V610" s="73"/>
      <c r="W610" s="73"/>
      <c r="X610" s="73"/>
      <c r="Y610" s="73"/>
      <c r="Z610" s="73"/>
      <c r="AA610" s="73"/>
      <c r="AB610" s="73"/>
      <c r="AC610" s="73"/>
      <c r="AD610" s="73"/>
      <c r="AE610" s="73"/>
      <c r="AF610" s="47"/>
      <c r="AG610" s="73"/>
      <c r="AH610" s="73"/>
      <c r="AI610" s="47"/>
      <c r="AJ610" s="73"/>
    </row>
    <row r="611" spans="17:36" x14ac:dyDescent="0.25">
      <c r="Q611" s="73"/>
      <c r="R611" s="73"/>
      <c r="S611" s="73"/>
      <c r="T611" s="73"/>
      <c r="U611" s="73"/>
      <c r="V611" s="73"/>
      <c r="W611" s="73"/>
      <c r="X611" s="73"/>
      <c r="Y611" s="73"/>
      <c r="Z611" s="73"/>
      <c r="AA611" s="73"/>
      <c r="AB611" s="73"/>
      <c r="AC611" s="73"/>
      <c r="AD611" s="73"/>
      <c r="AE611" s="73"/>
      <c r="AF611" s="47"/>
      <c r="AG611" s="73"/>
      <c r="AH611" s="73"/>
      <c r="AI611" s="47"/>
      <c r="AJ611" s="73"/>
    </row>
    <row r="612" spans="17:36" x14ac:dyDescent="0.25">
      <c r="Q612" s="73"/>
      <c r="R612" s="73"/>
      <c r="S612" s="73"/>
      <c r="T612" s="73"/>
      <c r="U612" s="73"/>
      <c r="V612" s="73"/>
      <c r="W612" s="73"/>
      <c r="X612" s="73"/>
      <c r="Y612" s="73"/>
      <c r="Z612" s="73"/>
      <c r="AA612" s="73"/>
      <c r="AB612" s="73"/>
      <c r="AC612" s="73"/>
      <c r="AD612" s="73"/>
      <c r="AE612" s="73"/>
      <c r="AF612" s="47"/>
      <c r="AG612" s="73"/>
      <c r="AH612" s="73"/>
      <c r="AI612" s="47"/>
      <c r="AJ612" s="73"/>
    </row>
    <row r="613" spans="17:36" x14ac:dyDescent="0.25">
      <c r="Q613" s="73"/>
      <c r="R613" s="73"/>
      <c r="S613" s="73"/>
      <c r="T613" s="73"/>
      <c r="U613" s="73"/>
      <c r="V613" s="73"/>
      <c r="W613" s="73"/>
      <c r="X613" s="73"/>
      <c r="Y613" s="73"/>
      <c r="Z613" s="73"/>
      <c r="AA613" s="73"/>
      <c r="AB613" s="73"/>
      <c r="AC613" s="73"/>
      <c r="AD613" s="73"/>
      <c r="AE613" s="73"/>
      <c r="AF613" s="47"/>
      <c r="AG613" s="73"/>
      <c r="AH613" s="73"/>
      <c r="AI613" s="47"/>
      <c r="AJ613" s="73"/>
    </row>
    <row r="614" spans="17:36" x14ac:dyDescent="0.25">
      <c r="Q614" s="73"/>
      <c r="R614" s="73"/>
      <c r="S614" s="73"/>
      <c r="T614" s="73"/>
      <c r="U614" s="73"/>
      <c r="V614" s="73"/>
      <c r="W614" s="73"/>
      <c r="X614" s="73"/>
      <c r="Y614" s="73"/>
      <c r="Z614" s="73"/>
      <c r="AA614" s="73"/>
      <c r="AB614" s="73"/>
      <c r="AC614" s="73"/>
      <c r="AD614" s="73"/>
      <c r="AE614" s="73"/>
      <c r="AF614" s="47"/>
      <c r="AG614" s="73"/>
      <c r="AH614" s="73"/>
      <c r="AI614" s="47"/>
      <c r="AJ614" s="73"/>
    </row>
    <row r="615" spans="17:36" x14ac:dyDescent="0.25">
      <c r="Q615" s="73"/>
      <c r="R615" s="73"/>
      <c r="S615" s="73"/>
      <c r="T615" s="73"/>
      <c r="U615" s="73"/>
      <c r="V615" s="73"/>
      <c r="W615" s="73"/>
      <c r="X615" s="73"/>
      <c r="Y615" s="73"/>
      <c r="Z615" s="73"/>
      <c r="AA615" s="73"/>
      <c r="AB615" s="73"/>
      <c r="AC615" s="73"/>
      <c r="AD615" s="73"/>
      <c r="AE615" s="73"/>
      <c r="AF615" s="47"/>
      <c r="AG615" s="73"/>
      <c r="AH615" s="73"/>
      <c r="AI615" s="47"/>
      <c r="AJ615" s="73"/>
    </row>
    <row r="616" spans="17:36" x14ac:dyDescent="0.25">
      <c r="Q616" s="73"/>
      <c r="R616" s="73"/>
      <c r="S616" s="73"/>
      <c r="T616" s="73"/>
      <c r="U616" s="73"/>
      <c r="V616" s="73"/>
      <c r="W616" s="73"/>
      <c r="X616" s="73"/>
      <c r="Y616" s="73"/>
      <c r="Z616" s="73"/>
      <c r="AA616" s="73"/>
      <c r="AB616" s="73"/>
      <c r="AC616" s="73"/>
      <c r="AD616" s="73"/>
      <c r="AE616" s="73"/>
      <c r="AF616" s="47"/>
      <c r="AG616" s="73"/>
      <c r="AH616" s="73"/>
      <c r="AI616" s="47"/>
      <c r="AJ616" s="73"/>
    </row>
    <row r="617" spans="17:36" x14ac:dyDescent="0.25">
      <c r="Q617" s="73"/>
      <c r="R617" s="73"/>
      <c r="S617" s="73"/>
      <c r="T617" s="73"/>
      <c r="U617" s="73"/>
      <c r="V617" s="73"/>
      <c r="W617" s="73"/>
      <c r="X617" s="73"/>
      <c r="Y617" s="73"/>
      <c r="Z617" s="73"/>
      <c r="AA617" s="73"/>
      <c r="AB617" s="73"/>
      <c r="AC617" s="73"/>
      <c r="AD617" s="73"/>
      <c r="AE617" s="73"/>
      <c r="AF617" s="47"/>
      <c r="AG617" s="73"/>
      <c r="AH617" s="73"/>
      <c r="AI617" s="47"/>
      <c r="AJ617" s="73"/>
    </row>
    <row r="618" spans="17:36" x14ac:dyDescent="0.25">
      <c r="Q618" s="73"/>
      <c r="R618" s="73"/>
      <c r="S618" s="73"/>
      <c r="T618" s="73"/>
      <c r="U618" s="73"/>
      <c r="V618" s="73"/>
      <c r="W618" s="73"/>
      <c r="X618" s="73"/>
      <c r="Y618" s="73"/>
      <c r="Z618" s="73"/>
      <c r="AA618" s="73"/>
      <c r="AB618" s="73"/>
      <c r="AC618" s="73"/>
      <c r="AD618" s="73"/>
      <c r="AE618" s="73"/>
      <c r="AF618" s="47"/>
      <c r="AG618" s="73"/>
      <c r="AH618" s="73"/>
      <c r="AI618" s="47"/>
      <c r="AJ618" s="73"/>
    </row>
    <row r="619" spans="17:36" x14ac:dyDescent="0.25">
      <c r="Q619" s="73"/>
      <c r="R619" s="73"/>
      <c r="S619" s="73"/>
      <c r="T619" s="73"/>
      <c r="U619" s="73"/>
      <c r="V619" s="73"/>
      <c r="W619" s="73"/>
      <c r="X619" s="73"/>
      <c r="Y619" s="73"/>
      <c r="Z619" s="73"/>
      <c r="AA619" s="73"/>
      <c r="AB619" s="73"/>
      <c r="AC619" s="73"/>
      <c r="AD619" s="73"/>
      <c r="AE619" s="73"/>
      <c r="AF619" s="47"/>
      <c r="AG619" s="73"/>
      <c r="AH619" s="73"/>
      <c r="AI619" s="47"/>
      <c r="AJ619" s="73"/>
    </row>
    <row r="620" spans="17:36" x14ac:dyDescent="0.25">
      <c r="Q620" s="73"/>
      <c r="R620" s="73"/>
      <c r="S620" s="73"/>
      <c r="T620" s="73"/>
      <c r="U620" s="73"/>
      <c r="V620" s="73"/>
      <c r="W620" s="73"/>
      <c r="X620" s="73"/>
      <c r="Y620" s="73"/>
      <c r="Z620" s="73"/>
      <c r="AA620" s="73"/>
      <c r="AB620" s="73"/>
      <c r="AC620" s="73"/>
      <c r="AD620" s="73"/>
      <c r="AE620" s="73"/>
      <c r="AF620" s="47"/>
      <c r="AG620" s="73"/>
      <c r="AH620" s="73"/>
      <c r="AI620" s="47"/>
      <c r="AJ620" s="73"/>
    </row>
    <row r="621" spans="17:36" x14ac:dyDescent="0.25">
      <c r="Q621" s="73"/>
      <c r="R621" s="73"/>
      <c r="S621" s="73"/>
      <c r="T621" s="73"/>
      <c r="U621" s="73"/>
      <c r="V621" s="73"/>
      <c r="W621" s="73"/>
      <c r="X621" s="73"/>
      <c r="Y621" s="73"/>
      <c r="Z621" s="73"/>
      <c r="AA621" s="73"/>
      <c r="AB621" s="73"/>
      <c r="AC621" s="73"/>
      <c r="AD621" s="73"/>
      <c r="AE621" s="73"/>
      <c r="AF621" s="47"/>
      <c r="AG621" s="73"/>
      <c r="AH621" s="73"/>
      <c r="AI621" s="47"/>
      <c r="AJ621" s="73"/>
    </row>
    <row r="622" spans="17:36" x14ac:dyDescent="0.25">
      <c r="Q622" s="73"/>
      <c r="R622" s="73"/>
      <c r="S622" s="73"/>
      <c r="T622" s="73"/>
      <c r="U622" s="73"/>
      <c r="V622" s="73"/>
      <c r="W622" s="73"/>
      <c r="X622" s="73"/>
      <c r="Y622" s="73"/>
      <c r="Z622" s="73"/>
      <c r="AA622" s="73"/>
      <c r="AB622" s="73"/>
      <c r="AC622" s="73"/>
      <c r="AD622" s="73"/>
      <c r="AE622" s="73"/>
      <c r="AF622" s="47"/>
      <c r="AG622" s="73"/>
      <c r="AH622" s="73"/>
      <c r="AI622" s="47"/>
      <c r="AJ622" s="73"/>
    </row>
    <row r="623" spans="17:36" x14ac:dyDescent="0.25">
      <c r="Q623" s="73"/>
      <c r="R623" s="73"/>
      <c r="S623" s="73"/>
      <c r="T623" s="73"/>
      <c r="U623" s="73"/>
      <c r="V623" s="73"/>
      <c r="W623" s="73"/>
      <c r="X623" s="73"/>
      <c r="Y623" s="73"/>
      <c r="Z623" s="73"/>
      <c r="AA623" s="73"/>
      <c r="AB623" s="73"/>
      <c r="AC623" s="73"/>
      <c r="AD623" s="73"/>
      <c r="AE623" s="73"/>
      <c r="AF623" s="47"/>
      <c r="AG623" s="73"/>
      <c r="AH623" s="73"/>
      <c r="AI623" s="47"/>
      <c r="AJ623" s="73"/>
    </row>
    <row r="624" spans="17:36" x14ac:dyDescent="0.25">
      <c r="Q624" s="73"/>
      <c r="R624" s="73"/>
      <c r="S624" s="73"/>
      <c r="T624" s="73"/>
      <c r="U624" s="73"/>
      <c r="V624" s="73"/>
      <c r="W624" s="73"/>
      <c r="X624" s="73"/>
      <c r="Y624" s="73"/>
      <c r="Z624" s="73"/>
      <c r="AA624" s="73"/>
      <c r="AB624" s="73"/>
      <c r="AC624" s="73"/>
      <c r="AD624" s="73"/>
      <c r="AE624" s="73"/>
      <c r="AF624" s="47"/>
      <c r="AG624" s="73"/>
      <c r="AH624" s="73"/>
      <c r="AI624" s="47"/>
      <c r="AJ624" s="73"/>
    </row>
    <row r="625" spans="17:36" x14ac:dyDescent="0.25">
      <c r="Q625" s="73"/>
      <c r="R625" s="73"/>
      <c r="S625" s="73"/>
      <c r="T625" s="73"/>
      <c r="U625" s="73"/>
      <c r="V625" s="73"/>
      <c r="W625" s="73"/>
      <c r="X625" s="73"/>
      <c r="Y625" s="73"/>
      <c r="Z625" s="73"/>
      <c r="AA625" s="73"/>
      <c r="AB625" s="73"/>
      <c r="AC625" s="73"/>
      <c r="AD625" s="73"/>
      <c r="AE625" s="73"/>
      <c r="AF625" s="47"/>
      <c r="AG625" s="73"/>
      <c r="AH625" s="73"/>
      <c r="AI625" s="47"/>
      <c r="AJ625" s="73"/>
    </row>
    <row r="626" spans="17:36" x14ac:dyDescent="0.25">
      <c r="Q626" s="73"/>
      <c r="R626" s="73"/>
      <c r="S626" s="73"/>
      <c r="T626" s="73"/>
      <c r="U626" s="73"/>
      <c r="V626" s="73"/>
      <c r="W626" s="73"/>
      <c r="X626" s="73"/>
      <c r="Y626" s="73"/>
      <c r="Z626" s="73"/>
      <c r="AA626" s="73"/>
      <c r="AB626" s="73"/>
      <c r="AC626" s="73"/>
      <c r="AD626" s="73"/>
      <c r="AE626" s="73"/>
      <c r="AF626" s="47"/>
      <c r="AG626" s="73"/>
      <c r="AH626" s="73"/>
      <c r="AI626" s="47"/>
      <c r="AJ626" s="73"/>
    </row>
    <row r="627" spans="17:36" x14ac:dyDescent="0.25">
      <c r="Q627" s="73"/>
      <c r="R627" s="73"/>
      <c r="S627" s="73"/>
      <c r="T627" s="73"/>
      <c r="U627" s="73"/>
      <c r="V627" s="73"/>
      <c r="W627" s="73"/>
      <c r="X627" s="73"/>
      <c r="Y627" s="73"/>
      <c r="Z627" s="73"/>
      <c r="AA627" s="73"/>
      <c r="AB627" s="73"/>
      <c r="AC627" s="73"/>
      <c r="AD627" s="73"/>
      <c r="AE627" s="73"/>
      <c r="AF627" s="47"/>
      <c r="AG627" s="73"/>
      <c r="AH627" s="73"/>
      <c r="AI627" s="47"/>
      <c r="AJ627" s="73"/>
    </row>
    <row r="628" spans="17:36" x14ac:dyDescent="0.25">
      <c r="Q628" s="73"/>
      <c r="R628" s="73"/>
      <c r="S628" s="73"/>
      <c r="T628" s="73"/>
      <c r="U628" s="73"/>
      <c r="V628" s="73"/>
      <c r="W628" s="73"/>
      <c r="X628" s="73"/>
      <c r="Y628" s="73"/>
      <c r="Z628" s="73"/>
      <c r="AA628" s="73"/>
      <c r="AB628" s="73"/>
      <c r="AC628" s="73"/>
      <c r="AD628" s="73"/>
      <c r="AE628" s="73"/>
      <c r="AF628" s="47"/>
      <c r="AG628" s="73"/>
      <c r="AH628" s="73"/>
      <c r="AI628" s="47"/>
      <c r="AJ628" s="73"/>
    </row>
    <row r="629" spans="17:36" x14ac:dyDescent="0.25">
      <c r="Q629" s="73"/>
      <c r="R629" s="73"/>
      <c r="S629" s="73"/>
      <c r="T629" s="73"/>
      <c r="U629" s="73"/>
      <c r="V629" s="73"/>
      <c r="W629" s="73"/>
      <c r="X629" s="73"/>
      <c r="Y629" s="73"/>
      <c r="Z629" s="73"/>
      <c r="AA629" s="73"/>
      <c r="AB629" s="73"/>
      <c r="AC629" s="73"/>
      <c r="AD629" s="73"/>
      <c r="AE629" s="73"/>
      <c r="AF629" s="47"/>
      <c r="AG629" s="73"/>
      <c r="AH629" s="73"/>
      <c r="AI629" s="47"/>
      <c r="AJ629" s="73"/>
    </row>
    <row r="630" spans="17:36" x14ac:dyDescent="0.25">
      <c r="Q630" s="73"/>
      <c r="R630" s="73"/>
      <c r="S630" s="73"/>
      <c r="T630" s="73"/>
      <c r="U630" s="73"/>
      <c r="V630" s="73"/>
      <c r="W630" s="73"/>
      <c r="X630" s="73"/>
      <c r="Y630" s="73"/>
      <c r="Z630" s="73"/>
      <c r="AA630" s="73"/>
      <c r="AB630" s="73"/>
      <c r="AC630" s="73"/>
      <c r="AD630" s="73"/>
      <c r="AE630" s="73"/>
      <c r="AF630" s="47"/>
      <c r="AG630" s="73"/>
      <c r="AH630" s="73"/>
      <c r="AI630" s="47"/>
      <c r="AJ630" s="73"/>
    </row>
    <row r="631" spans="17:36" x14ac:dyDescent="0.25">
      <c r="Q631" s="73"/>
      <c r="R631" s="73"/>
      <c r="S631" s="73"/>
      <c r="T631" s="73"/>
      <c r="U631" s="73"/>
      <c r="V631" s="73"/>
      <c r="W631" s="73"/>
      <c r="X631" s="73"/>
      <c r="Y631" s="73"/>
      <c r="Z631" s="73"/>
      <c r="AA631" s="73"/>
      <c r="AB631" s="73"/>
      <c r="AC631" s="73"/>
      <c r="AD631" s="73"/>
      <c r="AE631" s="73"/>
      <c r="AF631" s="47"/>
      <c r="AG631" s="73"/>
      <c r="AH631" s="73"/>
      <c r="AI631" s="47"/>
      <c r="AJ631" s="73"/>
    </row>
    <row r="632" spans="17:36" x14ac:dyDescent="0.25">
      <c r="Q632" s="73"/>
      <c r="R632" s="73"/>
      <c r="S632" s="73"/>
      <c r="T632" s="73"/>
      <c r="U632" s="73"/>
      <c r="V632" s="73"/>
      <c r="W632" s="73"/>
      <c r="X632" s="73"/>
      <c r="Y632" s="73"/>
      <c r="Z632" s="73"/>
      <c r="AA632" s="73"/>
      <c r="AB632" s="73"/>
      <c r="AC632" s="73"/>
      <c r="AD632" s="73"/>
      <c r="AE632" s="73"/>
      <c r="AF632" s="47"/>
      <c r="AG632" s="73"/>
      <c r="AH632" s="73"/>
      <c r="AI632" s="47"/>
      <c r="AJ632" s="73"/>
    </row>
    <row r="633" spans="17:36" x14ac:dyDescent="0.25">
      <c r="Q633" s="73"/>
      <c r="R633" s="73"/>
      <c r="S633" s="73"/>
      <c r="T633" s="73"/>
      <c r="U633" s="73"/>
      <c r="V633" s="73"/>
      <c r="W633" s="73"/>
      <c r="X633" s="73"/>
      <c r="Y633" s="73"/>
      <c r="Z633" s="73"/>
      <c r="AA633" s="73"/>
      <c r="AB633" s="73"/>
      <c r="AC633" s="73"/>
      <c r="AD633" s="73"/>
      <c r="AE633" s="73"/>
      <c r="AF633" s="47"/>
      <c r="AG633" s="73"/>
      <c r="AH633" s="73"/>
      <c r="AI633" s="47"/>
      <c r="AJ633" s="73"/>
    </row>
    <row r="634" spans="17:36" x14ac:dyDescent="0.25">
      <c r="Q634" s="73"/>
      <c r="R634" s="73"/>
      <c r="S634" s="73"/>
      <c r="T634" s="73"/>
      <c r="U634" s="73"/>
      <c r="V634" s="73"/>
      <c r="W634" s="73"/>
      <c r="X634" s="73"/>
      <c r="Y634" s="73"/>
      <c r="Z634" s="73"/>
      <c r="AA634" s="73"/>
      <c r="AB634" s="73"/>
      <c r="AC634" s="73"/>
      <c r="AD634" s="73"/>
      <c r="AE634" s="73"/>
      <c r="AF634" s="47"/>
      <c r="AG634" s="73"/>
      <c r="AH634" s="73"/>
      <c r="AI634" s="47"/>
      <c r="AJ634" s="73"/>
    </row>
    <row r="635" spans="17:36" x14ac:dyDescent="0.25">
      <c r="Q635" s="73"/>
      <c r="R635" s="73"/>
      <c r="S635" s="73"/>
      <c r="T635" s="73"/>
      <c r="U635" s="73"/>
      <c r="V635" s="73"/>
      <c r="W635" s="73"/>
      <c r="X635" s="73"/>
      <c r="Y635" s="73"/>
      <c r="Z635" s="73"/>
      <c r="AA635" s="73"/>
      <c r="AB635" s="73"/>
      <c r="AC635" s="73"/>
      <c r="AD635" s="73"/>
      <c r="AE635" s="73"/>
      <c r="AF635" s="47"/>
      <c r="AG635" s="73"/>
      <c r="AH635" s="73"/>
      <c r="AI635" s="47"/>
      <c r="AJ635" s="73"/>
    </row>
    <row r="636" spans="17:36" x14ac:dyDescent="0.25">
      <c r="Q636" s="73"/>
      <c r="R636" s="73"/>
      <c r="S636" s="73"/>
      <c r="T636" s="73"/>
      <c r="U636" s="73"/>
      <c r="V636" s="73"/>
      <c r="W636" s="73"/>
      <c r="X636" s="73"/>
      <c r="Y636" s="73"/>
      <c r="Z636" s="73"/>
      <c r="AA636" s="73"/>
      <c r="AB636" s="73"/>
      <c r="AC636" s="73"/>
      <c r="AD636" s="73"/>
      <c r="AE636" s="73"/>
      <c r="AF636" s="47"/>
      <c r="AG636" s="73"/>
      <c r="AH636" s="73"/>
      <c r="AI636" s="47"/>
      <c r="AJ636" s="73"/>
    </row>
    <row r="637" spans="17:36" x14ac:dyDescent="0.25">
      <c r="Q637" s="73"/>
      <c r="R637" s="73"/>
      <c r="S637" s="73"/>
      <c r="T637" s="73"/>
      <c r="U637" s="73"/>
      <c r="V637" s="73"/>
      <c r="W637" s="73"/>
      <c r="X637" s="73"/>
      <c r="Y637" s="73"/>
      <c r="Z637" s="73"/>
      <c r="AA637" s="73"/>
      <c r="AB637" s="73"/>
      <c r="AC637" s="73"/>
      <c r="AD637" s="73"/>
      <c r="AE637" s="73"/>
      <c r="AF637" s="47"/>
      <c r="AG637" s="73"/>
      <c r="AH637" s="73"/>
      <c r="AI637" s="47"/>
      <c r="AJ637" s="73"/>
    </row>
    <row r="638" spans="17:36" x14ac:dyDescent="0.25">
      <c r="Q638" s="73"/>
      <c r="R638" s="73"/>
      <c r="S638" s="73"/>
      <c r="T638" s="73"/>
      <c r="U638" s="73"/>
      <c r="V638" s="73"/>
      <c r="W638" s="73"/>
      <c r="X638" s="73"/>
      <c r="Y638" s="73"/>
      <c r="Z638" s="73"/>
      <c r="AA638" s="73"/>
      <c r="AB638" s="73"/>
      <c r="AC638" s="73"/>
      <c r="AD638" s="73"/>
      <c r="AE638" s="73"/>
      <c r="AF638" s="47"/>
      <c r="AG638" s="73"/>
      <c r="AH638" s="73"/>
      <c r="AI638" s="47"/>
      <c r="AJ638" s="73"/>
    </row>
    <row r="639" spans="17:36" x14ac:dyDescent="0.25">
      <c r="Q639" s="73"/>
      <c r="R639" s="73"/>
      <c r="S639" s="73"/>
      <c r="T639" s="73"/>
      <c r="U639" s="73"/>
      <c r="V639" s="73"/>
      <c r="W639" s="73"/>
      <c r="X639" s="73"/>
      <c r="Y639" s="73"/>
      <c r="Z639" s="73"/>
      <c r="AA639" s="73"/>
      <c r="AB639" s="73"/>
      <c r="AC639" s="73"/>
      <c r="AD639" s="73"/>
      <c r="AE639" s="73"/>
      <c r="AF639" s="47"/>
      <c r="AG639" s="73"/>
      <c r="AH639" s="73"/>
      <c r="AI639" s="47"/>
      <c r="AJ639" s="73"/>
    </row>
    <row r="640" spans="17:36" x14ac:dyDescent="0.25">
      <c r="Q640" s="73"/>
      <c r="R640" s="73"/>
      <c r="S640" s="73"/>
      <c r="T640" s="73"/>
      <c r="U640" s="73"/>
      <c r="V640" s="73"/>
      <c r="W640" s="73"/>
      <c r="X640" s="73"/>
      <c r="Y640" s="73"/>
      <c r="Z640" s="73"/>
      <c r="AA640" s="73"/>
      <c r="AB640" s="73"/>
      <c r="AC640" s="73"/>
      <c r="AD640" s="73"/>
      <c r="AE640" s="73"/>
      <c r="AF640" s="47"/>
      <c r="AG640" s="73"/>
      <c r="AH640" s="73"/>
      <c r="AI640" s="47"/>
      <c r="AJ640" s="73"/>
    </row>
    <row r="641" spans="17:36" x14ac:dyDescent="0.25">
      <c r="Q641" s="73"/>
      <c r="R641" s="73"/>
      <c r="S641" s="73"/>
      <c r="T641" s="73"/>
      <c r="U641" s="73"/>
      <c r="V641" s="73"/>
      <c r="W641" s="73"/>
      <c r="X641" s="73"/>
      <c r="Y641" s="73"/>
      <c r="Z641" s="73"/>
      <c r="AA641" s="73"/>
      <c r="AB641" s="73"/>
      <c r="AC641" s="73"/>
      <c r="AD641" s="73"/>
      <c r="AE641" s="73"/>
      <c r="AF641" s="47"/>
      <c r="AG641" s="73"/>
      <c r="AH641" s="73"/>
      <c r="AI641" s="47"/>
      <c r="AJ641" s="73"/>
    </row>
    <row r="642" spans="17:36" x14ac:dyDescent="0.25">
      <c r="Q642" s="73"/>
      <c r="R642" s="73"/>
      <c r="S642" s="73"/>
      <c r="T642" s="73"/>
      <c r="U642" s="73"/>
      <c r="V642" s="73"/>
      <c r="W642" s="73"/>
      <c r="X642" s="73"/>
      <c r="Y642" s="73"/>
      <c r="Z642" s="73"/>
      <c r="AA642" s="73"/>
      <c r="AB642" s="73"/>
      <c r="AC642" s="73"/>
      <c r="AD642" s="73"/>
      <c r="AE642" s="73"/>
      <c r="AF642" s="47"/>
      <c r="AG642" s="73"/>
      <c r="AH642" s="73"/>
      <c r="AI642" s="47"/>
      <c r="AJ642" s="73"/>
    </row>
    <row r="643" spans="17:36" x14ac:dyDescent="0.25">
      <c r="Q643" s="73"/>
      <c r="R643" s="73"/>
      <c r="S643" s="73"/>
      <c r="T643" s="73"/>
      <c r="U643" s="73"/>
      <c r="V643" s="73"/>
      <c r="W643" s="73"/>
      <c r="X643" s="73"/>
      <c r="Y643" s="73"/>
      <c r="Z643" s="73"/>
      <c r="AA643" s="73"/>
      <c r="AB643" s="73"/>
      <c r="AC643" s="73"/>
      <c r="AD643" s="73"/>
      <c r="AE643" s="73"/>
      <c r="AF643" s="47"/>
      <c r="AG643" s="73"/>
      <c r="AH643" s="73"/>
      <c r="AI643" s="47"/>
      <c r="AJ643" s="73"/>
    </row>
    <row r="644" spans="17:36" x14ac:dyDescent="0.25">
      <c r="Q644" s="73"/>
      <c r="R644" s="73"/>
      <c r="S644" s="73"/>
      <c r="T644" s="73"/>
      <c r="U644" s="73"/>
      <c r="V644" s="73"/>
      <c r="W644" s="73"/>
      <c r="X644" s="73"/>
      <c r="Y644" s="73"/>
      <c r="Z644" s="73"/>
      <c r="AA644" s="73"/>
      <c r="AB644" s="73"/>
      <c r="AC644" s="73"/>
      <c r="AD644" s="73"/>
      <c r="AE644" s="73"/>
      <c r="AF644" s="47"/>
      <c r="AG644" s="73"/>
      <c r="AH644" s="73"/>
      <c r="AI644" s="47"/>
      <c r="AJ644" s="73"/>
    </row>
    <row r="645" spans="17:36" x14ac:dyDescent="0.25">
      <c r="Q645" s="73"/>
      <c r="R645" s="73"/>
      <c r="S645" s="73"/>
      <c r="T645" s="73"/>
      <c r="U645" s="73"/>
      <c r="V645" s="73"/>
      <c r="W645" s="73"/>
      <c r="X645" s="73"/>
      <c r="Y645" s="73"/>
      <c r="Z645" s="73"/>
      <c r="AA645" s="73"/>
      <c r="AB645" s="73"/>
      <c r="AC645" s="73"/>
      <c r="AD645" s="73"/>
      <c r="AE645" s="73"/>
      <c r="AF645" s="47"/>
      <c r="AG645" s="73"/>
      <c r="AH645" s="73"/>
      <c r="AI645" s="47"/>
      <c r="AJ645" s="73"/>
    </row>
    <row r="646" spans="17:36" x14ac:dyDescent="0.25">
      <c r="Q646" s="73"/>
      <c r="R646" s="73"/>
      <c r="S646" s="73"/>
      <c r="T646" s="73"/>
      <c r="U646" s="73"/>
      <c r="V646" s="73"/>
      <c r="W646" s="73"/>
      <c r="X646" s="73"/>
      <c r="Y646" s="73"/>
      <c r="Z646" s="73"/>
      <c r="AA646" s="73"/>
      <c r="AB646" s="73"/>
      <c r="AC646" s="73"/>
      <c r="AD646" s="73"/>
      <c r="AE646" s="73"/>
      <c r="AF646" s="47"/>
      <c r="AG646" s="73"/>
      <c r="AH646" s="73"/>
      <c r="AI646" s="47"/>
      <c r="AJ646" s="73"/>
    </row>
    <row r="647" spans="17:36" x14ac:dyDescent="0.25">
      <c r="Q647" s="73"/>
      <c r="R647" s="73"/>
      <c r="S647" s="73"/>
      <c r="T647" s="73"/>
      <c r="U647" s="73"/>
      <c r="V647" s="73"/>
      <c r="W647" s="73"/>
      <c r="X647" s="73"/>
      <c r="Y647" s="73"/>
      <c r="Z647" s="73"/>
      <c r="AA647" s="73"/>
      <c r="AB647" s="73"/>
      <c r="AC647" s="73"/>
      <c r="AD647" s="73"/>
      <c r="AE647" s="73"/>
      <c r="AF647" s="47"/>
      <c r="AG647" s="73"/>
      <c r="AH647" s="73"/>
      <c r="AI647" s="47"/>
      <c r="AJ647" s="73"/>
    </row>
    <row r="648" spans="17:36" x14ac:dyDescent="0.25">
      <c r="Q648" s="73"/>
      <c r="R648" s="73"/>
      <c r="S648" s="73"/>
      <c r="T648" s="73"/>
      <c r="U648" s="73"/>
      <c r="V648" s="73"/>
      <c r="W648" s="73"/>
      <c r="X648" s="73"/>
      <c r="Y648" s="73"/>
      <c r="Z648" s="73"/>
      <c r="AA648" s="73"/>
      <c r="AB648" s="73"/>
      <c r="AC648" s="73"/>
      <c r="AD648" s="73"/>
      <c r="AE648" s="73"/>
      <c r="AF648" s="47"/>
      <c r="AG648" s="73"/>
      <c r="AH648" s="73"/>
      <c r="AI648" s="47"/>
      <c r="AJ648" s="73"/>
    </row>
    <row r="649" spans="17:36" x14ac:dyDescent="0.25">
      <c r="Q649" s="73"/>
      <c r="R649" s="73"/>
      <c r="S649" s="73"/>
      <c r="T649" s="73"/>
      <c r="U649" s="73"/>
      <c r="V649" s="73"/>
      <c r="W649" s="73"/>
      <c r="X649" s="73"/>
      <c r="Y649" s="73"/>
      <c r="Z649" s="73"/>
      <c r="AA649" s="73"/>
      <c r="AB649" s="73"/>
      <c r="AC649" s="73"/>
      <c r="AD649" s="73"/>
      <c r="AE649" s="73"/>
      <c r="AF649" s="47"/>
      <c r="AG649" s="73"/>
      <c r="AH649" s="73"/>
      <c r="AI649" s="47"/>
      <c r="AJ649" s="73"/>
    </row>
    <row r="650" spans="17:36" x14ac:dyDescent="0.25">
      <c r="Q650" s="73"/>
      <c r="R650" s="73"/>
      <c r="S650" s="73"/>
      <c r="T650" s="73"/>
      <c r="U650" s="73"/>
      <c r="V650" s="73"/>
      <c r="W650" s="73"/>
      <c r="X650" s="73"/>
      <c r="Y650" s="73"/>
      <c r="Z650" s="73"/>
      <c r="AA650" s="73"/>
      <c r="AB650" s="73"/>
      <c r="AC650" s="73"/>
      <c r="AD650" s="73"/>
      <c r="AE650" s="73"/>
      <c r="AF650" s="47"/>
      <c r="AG650" s="73"/>
      <c r="AH650" s="73"/>
      <c r="AI650" s="47"/>
      <c r="AJ650" s="73"/>
    </row>
    <row r="651" spans="17:36" x14ac:dyDescent="0.25">
      <c r="Q651" s="73"/>
      <c r="R651" s="73"/>
      <c r="S651" s="73"/>
      <c r="T651" s="73"/>
      <c r="U651" s="73"/>
      <c r="V651" s="73"/>
      <c r="W651" s="73"/>
      <c r="X651" s="73"/>
      <c r="Y651" s="73"/>
      <c r="Z651" s="73"/>
      <c r="AA651" s="73"/>
      <c r="AB651" s="73"/>
      <c r="AC651" s="73"/>
      <c r="AD651" s="73"/>
      <c r="AE651" s="73"/>
      <c r="AF651" s="47"/>
      <c r="AG651" s="73"/>
      <c r="AH651" s="73"/>
      <c r="AI651" s="47"/>
      <c r="AJ651" s="73"/>
    </row>
    <row r="652" spans="17:36" x14ac:dyDescent="0.25">
      <c r="Q652" s="73"/>
      <c r="R652" s="73"/>
      <c r="S652" s="73"/>
      <c r="T652" s="73"/>
      <c r="U652" s="73"/>
      <c r="V652" s="73"/>
      <c r="W652" s="73"/>
      <c r="X652" s="73"/>
      <c r="Y652" s="73"/>
      <c r="Z652" s="73"/>
      <c r="AA652" s="73"/>
      <c r="AB652" s="73"/>
      <c r="AC652" s="73"/>
      <c r="AD652" s="73"/>
      <c r="AE652" s="73"/>
      <c r="AF652" s="47"/>
      <c r="AG652" s="73"/>
      <c r="AH652" s="73"/>
      <c r="AI652" s="47"/>
      <c r="AJ652" s="73"/>
    </row>
    <row r="653" spans="17:36" x14ac:dyDescent="0.25">
      <c r="Q653" s="73"/>
      <c r="R653" s="73"/>
      <c r="S653" s="73"/>
      <c r="T653" s="73"/>
      <c r="U653" s="73"/>
      <c r="V653" s="73"/>
      <c r="W653" s="73"/>
      <c r="X653" s="73"/>
      <c r="Y653" s="73"/>
      <c r="Z653" s="73"/>
      <c r="AA653" s="73"/>
      <c r="AB653" s="73"/>
      <c r="AC653" s="73"/>
      <c r="AD653" s="73"/>
      <c r="AE653" s="73"/>
      <c r="AF653" s="47"/>
      <c r="AG653" s="73"/>
      <c r="AH653" s="73"/>
      <c r="AI653" s="47"/>
      <c r="AJ653" s="73"/>
    </row>
    <row r="654" spans="17:36" x14ac:dyDescent="0.25">
      <c r="Q654" s="73"/>
      <c r="R654" s="73"/>
      <c r="S654" s="73"/>
      <c r="T654" s="73"/>
      <c r="U654" s="73"/>
      <c r="V654" s="73"/>
      <c r="W654" s="73"/>
      <c r="X654" s="73"/>
      <c r="Y654" s="73"/>
      <c r="Z654" s="73"/>
      <c r="AA654" s="73"/>
      <c r="AB654" s="73"/>
      <c r="AC654" s="73"/>
      <c r="AD654" s="73"/>
      <c r="AE654" s="73"/>
      <c r="AF654" s="47"/>
      <c r="AG654" s="73"/>
      <c r="AH654" s="73"/>
      <c r="AI654" s="47"/>
      <c r="AJ654" s="73"/>
    </row>
    <row r="655" spans="17:36" x14ac:dyDescent="0.25">
      <c r="Q655" s="73"/>
      <c r="R655" s="73"/>
      <c r="S655" s="73"/>
      <c r="T655" s="73"/>
      <c r="U655" s="73"/>
      <c r="V655" s="73"/>
      <c r="W655" s="73"/>
      <c r="X655" s="73"/>
      <c r="Y655" s="73"/>
      <c r="Z655" s="73"/>
      <c r="AA655" s="73"/>
      <c r="AB655" s="73"/>
      <c r="AC655" s="73"/>
      <c r="AD655" s="73"/>
      <c r="AE655" s="73"/>
      <c r="AF655" s="47"/>
      <c r="AG655" s="73"/>
      <c r="AH655" s="73"/>
      <c r="AI655" s="47"/>
      <c r="AJ655" s="73"/>
    </row>
    <row r="656" spans="17:36" x14ac:dyDescent="0.25">
      <c r="Q656" s="73"/>
      <c r="R656" s="73"/>
      <c r="S656" s="73"/>
      <c r="T656" s="73"/>
      <c r="U656" s="73"/>
      <c r="V656" s="73"/>
      <c r="W656" s="73"/>
      <c r="X656" s="73"/>
      <c r="Y656" s="73"/>
      <c r="Z656" s="73"/>
      <c r="AA656" s="73"/>
      <c r="AB656" s="73"/>
      <c r="AC656" s="73"/>
      <c r="AD656" s="73"/>
      <c r="AE656" s="73"/>
      <c r="AF656" s="47"/>
      <c r="AG656" s="73"/>
      <c r="AH656" s="73"/>
      <c r="AI656" s="47"/>
      <c r="AJ656" s="73"/>
    </row>
    <row r="657" spans="17:36" x14ac:dyDescent="0.25">
      <c r="Q657" s="73"/>
      <c r="R657" s="73"/>
      <c r="S657" s="73"/>
      <c r="T657" s="73"/>
      <c r="U657" s="73"/>
      <c r="V657" s="73"/>
      <c r="W657" s="73"/>
      <c r="X657" s="73"/>
      <c r="Y657" s="73"/>
      <c r="Z657" s="73"/>
      <c r="AA657" s="73"/>
      <c r="AB657" s="73"/>
      <c r="AC657" s="73"/>
      <c r="AD657" s="73"/>
      <c r="AE657" s="73"/>
      <c r="AF657" s="47"/>
      <c r="AG657" s="73"/>
      <c r="AH657" s="73"/>
      <c r="AI657" s="47"/>
      <c r="AJ657" s="73"/>
    </row>
    <row r="658" spans="17:36" x14ac:dyDescent="0.25">
      <c r="Q658" s="73"/>
      <c r="R658" s="73"/>
      <c r="S658" s="73"/>
      <c r="T658" s="73"/>
      <c r="U658" s="73"/>
      <c r="V658" s="73"/>
      <c r="W658" s="73"/>
      <c r="X658" s="73"/>
      <c r="Y658" s="73"/>
      <c r="Z658" s="73"/>
      <c r="AA658" s="73"/>
      <c r="AB658" s="73"/>
      <c r="AC658" s="73"/>
      <c r="AD658" s="73"/>
      <c r="AE658" s="73"/>
      <c r="AF658" s="47"/>
      <c r="AG658" s="73"/>
      <c r="AH658" s="73"/>
      <c r="AI658" s="47"/>
      <c r="AJ658" s="73"/>
    </row>
    <row r="659" spans="17:36" x14ac:dyDescent="0.25">
      <c r="Q659" s="73"/>
      <c r="R659" s="73"/>
      <c r="S659" s="73"/>
      <c r="T659" s="73"/>
      <c r="U659" s="73"/>
      <c r="V659" s="73"/>
      <c r="W659" s="73"/>
      <c r="X659" s="73"/>
      <c r="Y659" s="73"/>
      <c r="Z659" s="73"/>
      <c r="AA659" s="73"/>
      <c r="AB659" s="73"/>
      <c r="AC659" s="73"/>
      <c r="AD659" s="73"/>
      <c r="AE659" s="73"/>
      <c r="AF659" s="47"/>
      <c r="AG659" s="73"/>
      <c r="AH659" s="73"/>
      <c r="AI659" s="47"/>
      <c r="AJ659" s="73"/>
    </row>
    <row r="660" spans="17:36" x14ac:dyDescent="0.25">
      <c r="Q660" s="73"/>
      <c r="R660" s="73"/>
      <c r="S660" s="73"/>
      <c r="T660" s="73"/>
      <c r="U660" s="73"/>
      <c r="V660" s="73"/>
      <c r="W660" s="73"/>
      <c r="X660" s="73"/>
      <c r="Y660" s="73"/>
      <c r="Z660" s="73"/>
      <c r="AA660" s="73"/>
      <c r="AB660" s="73"/>
      <c r="AC660" s="73"/>
      <c r="AD660" s="73"/>
      <c r="AE660" s="73"/>
      <c r="AF660" s="47"/>
      <c r="AG660" s="73"/>
      <c r="AH660" s="73"/>
      <c r="AI660" s="47"/>
      <c r="AJ660" s="73"/>
    </row>
    <row r="661" spans="17:36" x14ac:dyDescent="0.25">
      <c r="Q661" s="73"/>
      <c r="R661" s="73"/>
      <c r="S661" s="73"/>
      <c r="T661" s="73"/>
      <c r="U661" s="73"/>
      <c r="V661" s="73"/>
      <c r="W661" s="73"/>
      <c r="X661" s="73"/>
      <c r="Y661" s="73"/>
      <c r="Z661" s="73"/>
      <c r="AA661" s="73"/>
      <c r="AB661" s="73"/>
      <c r="AC661" s="73"/>
      <c r="AD661" s="73"/>
      <c r="AE661" s="73"/>
      <c r="AF661" s="47"/>
      <c r="AG661" s="73"/>
      <c r="AH661" s="73"/>
      <c r="AI661" s="47"/>
      <c r="AJ661" s="73"/>
    </row>
    <row r="662" spans="17:36" x14ac:dyDescent="0.25">
      <c r="Q662" s="73"/>
      <c r="R662" s="73"/>
      <c r="S662" s="73"/>
      <c r="T662" s="73"/>
      <c r="U662" s="73"/>
      <c r="V662" s="73"/>
      <c r="W662" s="73"/>
      <c r="X662" s="73"/>
      <c r="Y662" s="73"/>
      <c r="Z662" s="73"/>
      <c r="AA662" s="73"/>
      <c r="AB662" s="73"/>
      <c r="AC662" s="73"/>
      <c r="AD662" s="73"/>
      <c r="AE662" s="73"/>
      <c r="AF662" s="47"/>
      <c r="AG662" s="73"/>
      <c r="AH662" s="73"/>
      <c r="AI662" s="47"/>
      <c r="AJ662" s="73"/>
    </row>
    <row r="663" spans="17:36" x14ac:dyDescent="0.25">
      <c r="Q663" s="73"/>
      <c r="R663" s="73"/>
      <c r="S663" s="73"/>
      <c r="T663" s="73"/>
      <c r="U663" s="73"/>
      <c r="V663" s="73"/>
      <c r="W663" s="73"/>
      <c r="X663" s="73"/>
      <c r="Y663" s="73"/>
      <c r="Z663" s="73"/>
      <c r="AA663" s="73"/>
      <c r="AB663" s="73"/>
      <c r="AC663" s="73"/>
      <c r="AD663" s="73"/>
      <c r="AE663" s="73"/>
      <c r="AF663" s="47"/>
      <c r="AG663" s="73"/>
      <c r="AH663" s="73"/>
      <c r="AI663" s="47"/>
      <c r="AJ663" s="73"/>
    </row>
    <row r="664" spans="17:36" x14ac:dyDescent="0.25">
      <c r="Q664" s="73"/>
      <c r="R664" s="73"/>
      <c r="S664" s="73"/>
      <c r="T664" s="73"/>
      <c r="U664" s="73"/>
      <c r="V664" s="73"/>
      <c r="W664" s="73"/>
      <c r="X664" s="73"/>
      <c r="Y664" s="73"/>
      <c r="Z664" s="73"/>
      <c r="AA664" s="73"/>
      <c r="AB664" s="73"/>
      <c r="AC664" s="73"/>
      <c r="AD664" s="73"/>
      <c r="AE664" s="73"/>
      <c r="AF664" s="47"/>
      <c r="AG664" s="73"/>
      <c r="AH664" s="73"/>
      <c r="AI664" s="47"/>
      <c r="AJ664" s="73"/>
    </row>
    <row r="665" spans="17:36" x14ac:dyDescent="0.25">
      <c r="Q665" s="73"/>
      <c r="R665" s="73"/>
      <c r="S665" s="73"/>
      <c r="T665" s="73"/>
      <c r="U665" s="73"/>
      <c r="V665" s="73"/>
      <c r="W665" s="73"/>
      <c r="X665" s="73"/>
      <c r="Y665" s="73"/>
      <c r="Z665" s="73"/>
      <c r="AA665" s="73"/>
      <c r="AB665" s="73"/>
      <c r="AC665" s="73"/>
      <c r="AD665" s="73"/>
      <c r="AE665" s="73"/>
      <c r="AF665" s="47"/>
      <c r="AG665" s="73"/>
      <c r="AH665" s="73"/>
      <c r="AI665" s="47"/>
      <c r="AJ665" s="73"/>
    </row>
    <row r="666" spans="17:36" x14ac:dyDescent="0.25">
      <c r="Q666" s="73"/>
      <c r="R666" s="73"/>
      <c r="S666" s="73"/>
      <c r="T666" s="73"/>
      <c r="U666" s="73"/>
      <c r="V666" s="73"/>
      <c r="W666" s="73"/>
      <c r="X666" s="73"/>
      <c r="Y666" s="73"/>
      <c r="Z666" s="73"/>
      <c r="AA666" s="73"/>
      <c r="AB666" s="73"/>
      <c r="AC666" s="73"/>
      <c r="AD666" s="73"/>
      <c r="AE666" s="73"/>
      <c r="AF666" s="47"/>
      <c r="AG666" s="73"/>
      <c r="AH666" s="73"/>
      <c r="AI666" s="47"/>
      <c r="AJ666" s="73"/>
    </row>
    <row r="667" spans="17:36" x14ac:dyDescent="0.25">
      <c r="Q667" s="73"/>
      <c r="R667" s="73"/>
      <c r="S667" s="73"/>
      <c r="T667" s="73"/>
      <c r="U667" s="73"/>
      <c r="V667" s="73"/>
      <c r="W667" s="73"/>
      <c r="X667" s="73"/>
      <c r="Y667" s="73"/>
      <c r="Z667" s="73"/>
      <c r="AA667" s="73"/>
      <c r="AB667" s="73"/>
      <c r="AC667" s="73"/>
      <c r="AD667" s="73"/>
      <c r="AE667" s="73"/>
      <c r="AF667" s="47"/>
      <c r="AG667" s="73"/>
      <c r="AH667" s="73"/>
      <c r="AI667" s="47"/>
      <c r="AJ667" s="73"/>
    </row>
    <row r="668" spans="17:36" x14ac:dyDescent="0.25">
      <c r="Q668" s="73"/>
      <c r="R668" s="73"/>
      <c r="S668" s="73"/>
      <c r="T668" s="73"/>
      <c r="U668" s="73"/>
      <c r="V668" s="73"/>
      <c r="W668" s="73"/>
      <c r="X668" s="73"/>
      <c r="Y668" s="73"/>
      <c r="Z668" s="73"/>
      <c r="AA668" s="73"/>
      <c r="AB668" s="73"/>
      <c r="AC668" s="73"/>
      <c r="AD668" s="73"/>
      <c r="AE668" s="73"/>
      <c r="AF668" s="47"/>
      <c r="AG668" s="73"/>
      <c r="AH668" s="73"/>
      <c r="AI668" s="47"/>
      <c r="AJ668" s="73"/>
    </row>
    <row r="669" spans="17:36" x14ac:dyDescent="0.25">
      <c r="Q669" s="73"/>
      <c r="R669" s="73"/>
      <c r="S669" s="73"/>
      <c r="T669" s="73"/>
      <c r="U669" s="73"/>
      <c r="V669" s="73"/>
      <c r="W669" s="73"/>
      <c r="X669" s="73"/>
      <c r="Y669" s="73"/>
      <c r="Z669" s="73"/>
      <c r="AA669" s="73"/>
      <c r="AB669" s="73"/>
      <c r="AC669" s="73"/>
      <c r="AD669" s="73"/>
      <c r="AE669" s="73"/>
      <c r="AF669" s="47"/>
      <c r="AG669" s="73"/>
      <c r="AH669" s="73"/>
      <c r="AI669" s="47"/>
      <c r="AJ669" s="73"/>
    </row>
    <row r="670" spans="17:36" x14ac:dyDescent="0.25">
      <c r="Q670" s="73"/>
      <c r="R670" s="73"/>
      <c r="S670" s="73"/>
      <c r="T670" s="73"/>
      <c r="U670" s="73"/>
      <c r="V670" s="73"/>
      <c r="W670" s="73"/>
      <c r="X670" s="73"/>
      <c r="Y670" s="73"/>
      <c r="Z670" s="73"/>
      <c r="AA670" s="73"/>
      <c r="AB670" s="73"/>
      <c r="AC670" s="73"/>
      <c r="AD670" s="73"/>
      <c r="AE670" s="73"/>
      <c r="AF670" s="47"/>
      <c r="AG670" s="73"/>
      <c r="AH670" s="73"/>
      <c r="AI670" s="47"/>
      <c r="AJ670" s="73"/>
    </row>
    <row r="671" spans="17:36" x14ac:dyDescent="0.25">
      <c r="Q671" s="73"/>
      <c r="R671" s="73"/>
      <c r="S671" s="73"/>
      <c r="T671" s="73"/>
      <c r="U671" s="73"/>
      <c r="V671" s="73"/>
      <c r="W671" s="73"/>
      <c r="X671" s="73"/>
      <c r="Y671" s="73"/>
      <c r="Z671" s="73"/>
      <c r="AA671" s="73"/>
      <c r="AB671" s="73"/>
      <c r="AC671" s="73"/>
      <c r="AD671" s="73"/>
      <c r="AE671" s="73"/>
      <c r="AF671" s="47"/>
      <c r="AG671" s="73"/>
      <c r="AH671" s="73"/>
      <c r="AI671" s="47"/>
      <c r="AJ671" s="73"/>
    </row>
    <row r="672" spans="17:36" x14ac:dyDescent="0.25">
      <c r="Q672" s="73"/>
      <c r="R672" s="73"/>
      <c r="S672" s="73"/>
      <c r="T672" s="73"/>
      <c r="U672" s="73"/>
      <c r="V672" s="73"/>
      <c r="W672" s="73"/>
      <c r="X672" s="73"/>
      <c r="Y672" s="73"/>
      <c r="Z672" s="73"/>
      <c r="AA672" s="73"/>
      <c r="AB672" s="73"/>
      <c r="AC672" s="73"/>
      <c r="AD672" s="73"/>
      <c r="AE672" s="73"/>
      <c r="AF672" s="47"/>
      <c r="AG672" s="73"/>
      <c r="AH672" s="73"/>
      <c r="AI672" s="47"/>
      <c r="AJ672" s="73"/>
    </row>
    <row r="673" spans="17:36" x14ac:dyDescent="0.25">
      <c r="Q673" s="73"/>
      <c r="R673" s="73"/>
      <c r="S673" s="73"/>
      <c r="T673" s="73"/>
      <c r="U673" s="73"/>
      <c r="V673" s="73"/>
      <c r="W673" s="73"/>
      <c r="X673" s="73"/>
      <c r="Y673" s="73"/>
      <c r="Z673" s="73"/>
      <c r="AA673" s="73"/>
      <c r="AB673" s="73"/>
      <c r="AC673" s="73"/>
      <c r="AD673" s="73"/>
      <c r="AE673" s="73"/>
      <c r="AF673" s="47"/>
      <c r="AG673" s="73"/>
      <c r="AH673" s="73"/>
      <c r="AI673" s="47"/>
      <c r="AJ673" s="73"/>
    </row>
    <row r="674" spans="17:36" x14ac:dyDescent="0.25">
      <c r="Q674" s="73"/>
      <c r="R674" s="73"/>
      <c r="S674" s="73"/>
      <c r="T674" s="73"/>
      <c r="U674" s="73"/>
      <c r="V674" s="73"/>
      <c r="W674" s="73"/>
      <c r="X674" s="73"/>
      <c r="Y674" s="73"/>
      <c r="Z674" s="73"/>
      <c r="AA674" s="73"/>
      <c r="AB674" s="73"/>
      <c r="AC674" s="73"/>
      <c r="AD674" s="73"/>
      <c r="AE674" s="73"/>
      <c r="AF674" s="47"/>
      <c r="AG674" s="73"/>
      <c r="AH674" s="73"/>
      <c r="AI674" s="47"/>
      <c r="AJ674" s="73"/>
    </row>
    <row r="675" spans="17:36" x14ac:dyDescent="0.25">
      <c r="Q675" s="73"/>
      <c r="R675" s="73"/>
      <c r="S675" s="73"/>
      <c r="T675" s="73"/>
      <c r="U675" s="73"/>
      <c r="V675" s="73"/>
      <c r="W675" s="73"/>
      <c r="X675" s="73"/>
      <c r="Y675" s="73"/>
      <c r="Z675" s="73"/>
      <c r="AA675" s="73"/>
      <c r="AB675" s="73"/>
      <c r="AC675" s="73"/>
      <c r="AD675" s="73"/>
      <c r="AE675" s="73"/>
      <c r="AF675" s="47"/>
      <c r="AG675" s="73"/>
      <c r="AH675" s="73"/>
      <c r="AI675" s="47"/>
      <c r="AJ675" s="73"/>
    </row>
    <row r="676" spans="17:36" x14ac:dyDescent="0.25">
      <c r="Q676" s="73"/>
      <c r="R676" s="73"/>
      <c r="S676" s="73"/>
      <c r="T676" s="73"/>
      <c r="U676" s="73"/>
      <c r="V676" s="73"/>
      <c r="W676" s="73"/>
      <c r="X676" s="73"/>
      <c r="Y676" s="73"/>
      <c r="Z676" s="73"/>
      <c r="AA676" s="73"/>
      <c r="AB676" s="73"/>
      <c r="AC676" s="73"/>
      <c r="AD676" s="73"/>
      <c r="AE676" s="73"/>
      <c r="AF676" s="47"/>
      <c r="AG676" s="73"/>
      <c r="AH676" s="73"/>
      <c r="AI676" s="47"/>
      <c r="AJ676" s="73"/>
    </row>
    <row r="677" spans="17:36" x14ac:dyDescent="0.25">
      <c r="Q677" s="73"/>
      <c r="R677" s="73"/>
      <c r="S677" s="73"/>
      <c r="T677" s="73"/>
      <c r="U677" s="73"/>
      <c r="V677" s="73"/>
      <c r="W677" s="73"/>
      <c r="X677" s="73"/>
      <c r="Y677" s="73"/>
      <c r="Z677" s="73"/>
      <c r="AA677" s="73"/>
      <c r="AB677" s="73"/>
      <c r="AC677" s="73"/>
      <c r="AD677" s="73"/>
      <c r="AE677" s="73"/>
      <c r="AF677" s="47"/>
      <c r="AG677" s="73"/>
      <c r="AH677" s="73"/>
      <c r="AI677" s="47"/>
      <c r="AJ677" s="73"/>
    </row>
    <row r="678" spans="17:36" x14ac:dyDescent="0.25">
      <c r="Q678" s="73"/>
      <c r="R678" s="73"/>
      <c r="S678" s="73"/>
      <c r="T678" s="73"/>
      <c r="U678" s="73"/>
      <c r="V678" s="73"/>
      <c r="W678" s="73"/>
      <c r="X678" s="73"/>
      <c r="Y678" s="73"/>
      <c r="Z678" s="73"/>
      <c r="AA678" s="73"/>
      <c r="AB678" s="73"/>
      <c r="AC678" s="73"/>
      <c r="AD678" s="73"/>
      <c r="AE678" s="73"/>
      <c r="AF678" s="47"/>
      <c r="AG678" s="73"/>
      <c r="AH678" s="73"/>
      <c r="AI678" s="47"/>
      <c r="AJ678" s="73"/>
    </row>
    <row r="679" spans="17:36" x14ac:dyDescent="0.25">
      <c r="Q679" s="73"/>
      <c r="R679" s="73"/>
      <c r="S679" s="73"/>
      <c r="T679" s="73"/>
      <c r="U679" s="73"/>
      <c r="V679" s="73"/>
      <c r="W679" s="73"/>
      <c r="X679" s="73"/>
      <c r="Y679" s="73"/>
      <c r="Z679" s="73"/>
      <c r="AA679" s="73"/>
      <c r="AB679" s="73"/>
      <c r="AC679" s="73"/>
      <c r="AD679" s="73"/>
      <c r="AE679" s="73"/>
      <c r="AF679" s="47"/>
      <c r="AG679" s="73"/>
      <c r="AH679" s="73"/>
      <c r="AI679" s="47"/>
      <c r="AJ679" s="73"/>
    </row>
    <row r="680" spans="17:36" x14ac:dyDescent="0.25">
      <c r="Q680" s="73"/>
      <c r="R680" s="73"/>
      <c r="S680" s="73"/>
      <c r="T680" s="73"/>
      <c r="U680" s="73"/>
      <c r="V680" s="73"/>
      <c r="W680" s="73"/>
      <c r="X680" s="73"/>
      <c r="Y680" s="73"/>
      <c r="Z680" s="73"/>
      <c r="AA680" s="73"/>
      <c r="AB680" s="73"/>
      <c r="AC680" s="73"/>
      <c r="AD680" s="73"/>
      <c r="AE680" s="73"/>
      <c r="AF680" s="47"/>
      <c r="AG680" s="73"/>
      <c r="AH680" s="73"/>
      <c r="AI680" s="47"/>
      <c r="AJ680" s="73"/>
    </row>
    <row r="681" spans="17:36" x14ac:dyDescent="0.25">
      <c r="Q681" s="73"/>
      <c r="R681" s="73"/>
      <c r="S681" s="73"/>
      <c r="T681" s="73"/>
      <c r="U681" s="73"/>
      <c r="V681" s="73"/>
      <c r="W681" s="73"/>
      <c r="X681" s="73"/>
      <c r="Y681" s="73"/>
      <c r="Z681" s="73"/>
      <c r="AA681" s="73"/>
      <c r="AB681" s="73"/>
      <c r="AC681" s="73"/>
      <c r="AD681" s="73"/>
      <c r="AE681" s="73"/>
      <c r="AF681" s="47"/>
      <c r="AG681" s="73"/>
      <c r="AH681" s="73"/>
      <c r="AI681" s="47"/>
      <c r="AJ681" s="73"/>
    </row>
    <row r="682" spans="17:36" x14ac:dyDescent="0.25">
      <c r="Q682" s="73"/>
      <c r="R682" s="73"/>
      <c r="S682" s="73"/>
      <c r="T682" s="73"/>
      <c r="U682" s="73"/>
      <c r="V682" s="73"/>
      <c r="W682" s="73"/>
      <c r="X682" s="73"/>
      <c r="Y682" s="73"/>
      <c r="Z682" s="73"/>
      <c r="AA682" s="73"/>
      <c r="AB682" s="73"/>
      <c r="AC682" s="73"/>
      <c r="AD682" s="73"/>
      <c r="AE682" s="73"/>
      <c r="AF682" s="47"/>
      <c r="AG682" s="73"/>
      <c r="AH682" s="73"/>
      <c r="AI682" s="47"/>
      <c r="AJ682" s="73"/>
    </row>
    <row r="683" spans="17:36" x14ac:dyDescent="0.25">
      <c r="Q683" s="73"/>
      <c r="R683" s="73"/>
      <c r="S683" s="73"/>
      <c r="T683" s="73"/>
      <c r="U683" s="73"/>
      <c r="V683" s="73"/>
      <c r="W683" s="73"/>
      <c r="X683" s="73"/>
      <c r="Y683" s="73"/>
      <c r="Z683" s="73"/>
      <c r="AA683" s="73"/>
      <c r="AB683" s="73"/>
      <c r="AC683" s="73"/>
      <c r="AD683" s="73"/>
      <c r="AE683" s="73"/>
      <c r="AF683" s="47"/>
      <c r="AG683" s="73"/>
      <c r="AH683" s="73"/>
      <c r="AI683" s="47"/>
      <c r="AJ683" s="73"/>
    </row>
    <row r="684" spans="17:36" x14ac:dyDescent="0.25">
      <c r="Q684" s="73"/>
      <c r="R684" s="73"/>
      <c r="S684" s="73"/>
      <c r="T684" s="73"/>
      <c r="U684" s="73"/>
      <c r="V684" s="73"/>
      <c r="W684" s="73"/>
      <c r="X684" s="73"/>
      <c r="Y684" s="73"/>
      <c r="Z684" s="73"/>
      <c r="AA684" s="73"/>
      <c r="AB684" s="73"/>
      <c r="AC684" s="73"/>
      <c r="AD684" s="73"/>
      <c r="AE684" s="73"/>
      <c r="AF684" s="47"/>
      <c r="AG684" s="73"/>
      <c r="AH684" s="73"/>
      <c r="AI684" s="47"/>
      <c r="AJ684" s="73"/>
    </row>
    <row r="685" spans="17:36" x14ac:dyDescent="0.25">
      <c r="Q685" s="73"/>
      <c r="R685" s="73"/>
      <c r="S685" s="73"/>
      <c r="T685" s="73"/>
      <c r="U685" s="73"/>
      <c r="V685" s="73"/>
      <c r="W685" s="73"/>
      <c r="X685" s="73"/>
      <c r="Y685" s="73"/>
      <c r="Z685" s="73"/>
      <c r="AA685" s="73"/>
      <c r="AB685" s="73"/>
      <c r="AC685" s="73"/>
      <c r="AD685" s="73"/>
      <c r="AE685" s="73"/>
      <c r="AF685" s="47"/>
      <c r="AG685" s="73"/>
      <c r="AH685" s="73"/>
      <c r="AI685" s="47"/>
      <c r="AJ685" s="73"/>
    </row>
    <row r="686" spans="17:36" x14ac:dyDescent="0.25">
      <c r="Q686" s="73"/>
      <c r="R686" s="73"/>
      <c r="S686" s="73"/>
      <c r="T686" s="73"/>
      <c r="U686" s="73"/>
      <c r="V686" s="73"/>
      <c r="W686" s="73"/>
      <c r="X686" s="73"/>
      <c r="Y686" s="73"/>
      <c r="Z686" s="73"/>
      <c r="AA686" s="73"/>
      <c r="AB686" s="73"/>
      <c r="AC686" s="73"/>
      <c r="AD686" s="73"/>
      <c r="AE686" s="73"/>
      <c r="AF686" s="47"/>
      <c r="AG686" s="73"/>
      <c r="AH686" s="73"/>
      <c r="AI686" s="47"/>
      <c r="AJ686" s="73"/>
    </row>
    <row r="687" spans="17:36" x14ac:dyDescent="0.25">
      <c r="Q687" s="73"/>
      <c r="R687" s="73"/>
      <c r="S687" s="73"/>
      <c r="T687" s="73"/>
      <c r="U687" s="73"/>
      <c r="V687" s="73"/>
      <c r="W687" s="73"/>
      <c r="X687" s="73"/>
      <c r="Y687" s="73"/>
      <c r="Z687" s="73"/>
      <c r="AA687" s="73"/>
      <c r="AB687" s="73"/>
      <c r="AC687" s="73"/>
      <c r="AD687" s="73"/>
      <c r="AE687" s="73"/>
      <c r="AF687" s="47"/>
      <c r="AG687" s="73"/>
      <c r="AH687" s="73"/>
      <c r="AI687" s="47"/>
      <c r="AJ687" s="73"/>
    </row>
    <row r="688" spans="17:36" x14ac:dyDescent="0.25">
      <c r="Q688" s="73"/>
      <c r="R688" s="73"/>
      <c r="S688" s="73"/>
      <c r="T688" s="73"/>
      <c r="U688" s="73"/>
      <c r="V688" s="73"/>
      <c r="W688" s="73"/>
      <c r="X688" s="73"/>
      <c r="Y688" s="73"/>
      <c r="Z688" s="73"/>
      <c r="AA688" s="73"/>
      <c r="AB688" s="73"/>
      <c r="AC688" s="73"/>
      <c r="AD688" s="73"/>
      <c r="AE688" s="73"/>
      <c r="AF688" s="47"/>
      <c r="AG688" s="73"/>
      <c r="AH688" s="73"/>
      <c r="AI688" s="47"/>
      <c r="AJ688" s="73"/>
    </row>
    <row r="689" spans="17:36" x14ac:dyDescent="0.25">
      <c r="Q689" s="73"/>
      <c r="R689" s="73"/>
      <c r="S689" s="73"/>
      <c r="T689" s="73"/>
      <c r="U689" s="73"/>
      <c r="V689" s="73"/>
      <c r="W689" s="73"/>
      <c r="X689" s="73"/>
      <c r="Y689" s="73"/>
      <c r="Z689" s="73"/>
      <c r="AA689" s="73"/>
      <c r="AB689" s="73"/>
      <c r="AC689" s="73"/>
      <c r="AD689" s="73"/>
      <c r="AE689" s="73"/>
      <c r="AF689" s="47"/>
      <c r="AG689" s="73"/>
      <c r="AH689" s="73"/>
      <c r="AI689" s="47"/>
      <c r="AJ689" s="73"/>
    </row>
    <row r="690" spans="17:36" x14ac:dyDescent="0.25">
      <c r="Q690" s="73"/>
      <c r="R690" s="73"/>
      <c r="S690" s="73"/>
      <c r="T690" s="73"/>
      <c r="U690" s="73"/>
      <c r="V690" s="73"/>
      <c r="W690" s="73"/>
      <c r="X690" s="73"/>
      <c r="Y690" s="73"/>
      <c r="Z690" s="73"/>
      <c r="AA690" s="73"/>
      <c r="AB690" s="73"/>
      <c r="AC690" s="73"/>
      <c r="AD690" s="73"/>
      <c r="AE690" s="73"/>
      <c r="AF690" s="47"/>
      <c r="AG690" s="73"/>
      <c r="AH690" s="73"/>
      <c r="AI690" s="47"/>
      <c r="AJ690" s="73"/>
    </row>
    <row r="691" spans="17:36" x14ac:dyDescent="0.25">
      <c r="Q691" s="73"/>
      <c r="R691" s="73"/>
      <c r="S691" s="73"/>
      <c r="T691" s="73"/>
      <c r="U691" s="73"/>
      <c r="V691" s="73"/>
      <c r="W691" s="73"/>
      <c r="X691" s="73"/>
      <c r="Y691" s="73"/>
      <c r="Z691" s="73"/>
      <c r="AA691" s="73"/>
      <c r="AB691" s="73"/>
      <c r="AC691" s="73"/>
      <c r="AD691" s="73"/>
      <c r="AE691" s="73"/>
      <c r="AF691" s="47"/>
      <c r="AG691" s="73"/>
      <c r="AH691" s="73"/>
      <c r="AI691" s="47"/>
      <c r="AJ691" s="73"/>
    </row>
    <row r="692" spans="17:36" x14ac:dyDescent="0.25">
      <c r="Q692" s="73"/>
      <c r="R692" s="73"/>
      <c r="S692" s="73"/>
      <c r="T692" s="73"/>
      <c r="U692" s="73"/>
      <c r="V692" s="73"/>
      <c r="W692" s="73"/>
      <c r="X692" s="73"/>
      <c r="Y692" s="73"/>
      <c r="Z692" s="73"/>
      <c r="AA692" s="73"/>
      <c r="AB692" s="73"/>
      <c r="AC692" s="73"/>
      <c r="AD692" s="73"/>
      <c r="AE692" s="73"/>
      <c r="AF692" s="47"/>
      <c r="AG692" s="73"/>
      <c r="AH692" s="73"/>
      <c r="AI692" s="47"/>
      <c r="AJ692" s="73"/>
    </row>
    <row r="693" spans="17:36" x14ac:dyDescent="0.25">
      <c r="Q693" s="73"/>
      <c r="R693" s="73"/>
      <c r="S693" s="73"/>
      <c r="T693" s="73"/>
      <c r="U693" s="73"/>
      <c r="V693" s="73"/>
      <c r="W693" s="73"/>
      <c r="X693" s="73"/>
      <c r="Y693" s="73"/>
      <c r="Z693" s="73"/>
      <c r="AA693" s="73"/>
      <c r="AB693" s="73"/>
      <c r="AC693" s="73"/>
      <c r="AD693" s="73"/>
      <c r="AE693" s="73"/>
      <c r="AF693" s="47"/>
      <c r="AG693" s="73"/>
      <c r="AH693" s="73"/>
      <c r="AI693" s="47"/>
      <c r="AJ693" s="73"/>
    </row>
    <row r="694" spans="17:36" x14ac:dyDescent="0.25">
      <c r="Q694" s="73"/>
      <c r="R694" s="73"/>
      <c r="S694" s="73"/>
      <c r="T694" s="73"/>
      <c r="U694" s="73"/>
      <c r="V694" s="73"/>
      <c r="W694" s="73"/>
      <c r="X694" s="73"/>
      <c r="Y694" s="73"/>
      <c r="Z694" s="73"/>
      <c r="AA694" s="73"/>
      <c r="AB694" s="73"/>
      <c r="AC694" s="73"/>
      <c r="AD694" s="73"/>
      <c r="AE694" s="73"/>
      <c r="AF694" s="47"/>
      <c r="AG694" s="73"/>
      <c r="AH694" s="73"/>
      <c r="AI694" s="47"/>
      <c r="AJ694" s="73"/>
    </row>
    <row r="695" spans="17:36" x14ac:dyDescent="0.25">
      <c r="Q695" s="73"/>
      <c r="R695" s="73"/>
      <c r="S695" s="73"/>
      <c r="T695" s="73"/>
      <c r="U695" s="73"/>
      <c r="V695" s="73"/>
      <c r="W695" s="73"/>
      <c r="X695" s="73"/>
      <c r="Y695" s="73"/>
      <c r="Z695" s="73"/>
      <c r="AA695" s="73"/>
      <c r="AB695" s="73"/>
      <c r="AC695" s="73"/>
      <c r="AD695" s="73"/>
      <c r="AE695" s="73"/>
      <c r="AF695" s="47"/>
      <c r="AG695" s="73"/>
      <c r="AH695" s="73"/>
      <c r="AI695" s="47"/>
      <c r="AJ695" s="73"/>
    </row>
    <row r="696" spans="17:36" x14ac:dyDescent="0.25">
      <c r="Q696" s="73"/>
      <c r="R696" s="73"/>
      <c r="S696" s="73"/>
      <c r="T696" s="73"/>
      <c r="U696" s="73"/>
      <c r="V696" s="73"/>
      <c r="W696" s="73"/>
      <c r="X696" s="73"/>
      <c r="Y696" s="73"/>
      <c r="Z696" s="73"/>
      <c r="AA696" s="73"/>
      <c r="AB696" s="73"/>
      <c r="AC696" s="73"/>
      <c r="AD696" s="73"/>
      <c r="AE696" s="73"/>
      <c r="AF696" s="47"/>
      <c r="AG696" s="73"/>
      <c r="AH696" s="73"/>
      <c r="AI696" s="47"/>
      <c r="AJ696" s="73"/>
    </row>
    <row r="697" spans="17:36" x14ac:dyDescent="0.25">
      <c r="Q697" s="73"/>
      <c r="R697" s="73"/>
      <c r="S697" s="73"/>
      <c r="T697" s="73"/>
      <c r="U697" s="73"/>
      <c r="V697" s="73"/>
      <c r="W697" s="73"/>
      <c r="X697" s="73"/>
      <c r="Y697" s="73"/>
      <c r="Z697" s="73"/>
      <c r="AA697" s="73"/>
      <c r="AB697" s="73"/>
      <c r="AC697" s="73"/>
      <c r="AD697" s="73"/>
      <c r="AE697" s="73"/>
      <c r="AF697" s="47"/>
      <c r="AG697" s="73"/>
      <c r="AH697" s="73"/>
      <c r="AI697" s="47"/>
      <c r="AJ697" s="73"/>
    </row>
    <row r="698" spans="17:36" x14ac:dyDescent="0.25">
      <c r="Q698" s="73"/>
      <c r="R698" s="73"/>
      <c r="S698" s="73"/>
      <c r="T698" s="73"/>
      <c r="U698" s="73"/>
      <c r="V698" s="73"/>
      <c r="W698" s="73"/>
      <c r="X698" s="73"/>
      <c r="Y698" s="73"/>
      <c r="Z698" s="73"/>
      <c r="AA698" s="73"/>
      <c r="AB698" s="73"/>
      <c r="AC698" s="73"/>
      <c r="AD698" s="73"/>
      <c r="AE698" s="73"/>
      <c r="AF698" s="47"/>
      <c r="AG698" s="73"/>
      <c r="AH698" s="73"/>
      <c r="AI698" s="47"/>
      <c r="AJ698" s="73"/>
    </row>
    <row r="699" spans="17:36" x14ac:dyDescent="0.25">
      <c r="Q699" s="73"/>
      <c r="R699" s="73"/>
      <c r="S699" s="73"/>
      <c r="T699" s="73"/>
      <c r="U699" s="73"/>
      <c r="V699" s="73"/>
      <c r="W699" s="73"/>
      <c r="X699" s="73"/>
      <c r="Y699" s="73"/>
      <c r="Z699" s="73"/>
      <c r="AA699" s="73"/>
      <c r="AB699" s="73"/>
      <c r="AC699" s="73"/>
      <c r="AD699" s="73"/>
      <c r="AE699" s="73"/>
      <c r="AF699" s="47"/>
      <c r="AG699" s="73"/>
      <c r="AH699" s="73"/>
      <c r="AI699" s="47"/>
      <c r="AJ699" s="73"/>
    </row>
    <row r="700" spans="17:36" x14ac:dyDescent="0.25">
      <c r="Q700" s="73"/>
      <c r="R700" s="73"/>
      <c r="S700" s="73"/>
      <c r="T700" s="73"/>
      <c r="U700" s="73"/>
      <c r="V700" s="73"/>
      <c r="W700" s="73"/>
      <c r="X700" s="73"/>
      <c r="Y700" s="73"/>
      <c r="Z700" s="73"/>
      <c r="AA700" s="73"/>
      <c r="AB700" s="73"/>
      <c r="AC700" s="73"/>
      <c r="AD700" s="73"/>
      <c r="AE700" s="73"/>
      <c r="AF700" s="47"/>
      <c r="AG700" s="73"/>
      <c r="AH700" s="73"/>
      <c r="AI700" s="47"/>
      <c r="AJ700" s="73"/>
    </row>
    <row r="701" spans="17:36" x14ac:dyDescent="0.25">
      <c r="Q701" s="73"/>
      <c r="R701" s="73"/>
      <c r="S701" s="73"/>
      <c r="T701" s="73"/>
      <c r="U701" s="73"/>
      <c r="V701" s="73"/>
      <c r="W701" s="73"/>
      <c r="X701" s="73"/>
      <c r="Y701" s="73"/>
      <c r="Z701" s="73"/>
      <c r="AA701" s="73"/>
      <c r="AB701" s="73"/>
      <c r="AC701" s="73"/>
      <c r="AD701" s="73"/>
      <c r="AE701" s="73"/>
      <c r="AF701" s="47"/>
      <c r="AG701" s="73"/>
      <c r="AH701" s="73"/>
      <c r="AI701" s="47"/>
      <c r="AJ701" s="73"/>
    </row>
    <row r="702" spans="17:36" x14ac:dyDescent="0.25">
      <c r="Q702" s="73"/>
      <c r="R702" s="73"/>
      <c r="S702" s="73"/>
      <c r="T702" s="73"/>
      <c r="U702" s="73"/>
      <c r="V702" s="73"/>
      <c r="W702" s="73"/>
      <c r="X702" s="73"/>
      <c r="Y702" s="73"/>
      <c r="Z702" s="73"/>
      <c r="AA702" s="73"/>
      <c r="AB702" s="73"/>
      <c r="AC702" s="73"/>
      <c r="AD702" s="73"/>
      <c r="AE702" s="73"/>
      <c r="AF702" s="47"/>
      <c r="AG702" s="73"/>
      <c r="AH702" s="73"/>
      <c r="AI702" s="47"/>
      <c r="AJ702" s="73"/>
    </row>
    <row r="703" spans="17:36" x14ac:dyDescent="0.25">
      <c r="Q703" s="73"/>
      <c r="R703" s="73"/>
      <c r="S703" s="73"/>
      <c r="T703" s="73"/>
      <c r="U703" s="73"/>
      <c r="V703" s="73"/>
      <c r="W703" s="73"/>
      <c r="X703" s="73"/>
      <c r="Y703" s="73"/>
      <c r="Z703" s="73"/>
      <c r="AA703" s="73"/>
      <c r="AB703" s="73"/>
      <c r="AC703" s="73"/>
      <c r="AD703" s="73"/>
      <c r="AE703" s="73"/>
      <c r="AF703" s="47"/>
      <c r="AG703" s="73"/>
      <c r="AH703" s="73"/>
      <c r="AI703" s="47"/>
      <c r="AJ703" s="73"/>
    </row>
    <row r="704" spans="17:36" x14ac:dyDescent="0.25">
      <c r="Q704" s="73"/>
      <c r="R704" s="73"/>
      <c r="S704" s="73"/>
      <c r="T704" s="73"/>
      <c r="U704" s="73"/>
      <c r="V704" s="73"/>
      <c r="W704" s="73"/>
      <c r="X704" s="73"/>
      <c r="Y704" s="73"/>
      <c r="Z704" s="73"/>
      <c r="AA704" s="73"/>
      <c r="AB704" s="73"/>
      <c r="AC704" s="73"/>
      <c r="AD704" s="73"/>
      <c r="AE704" s="73"/>
      <c r="AF704" s="47"/>
      <c r="AG704" s="73"/>
      <c r="AH704" s="73"/>
      <c r="AI704" s="47"/>
      <c r="AJ704" s="73"/>
    </row>
    <row r="705" spans="17:36" x14ac:dyDescent="0.25">
      <c r="Q705" s="73"/>
      <c r="R705" s="73"/>
      <c r="S705" s="73"/>
      <c r="T705" s="73"/>
      <c r="U705" s="73"/>
      <c r="V705" s="73"/>
      <c r="W705" s="73"/>
      <c r="X705" s="73"/>
      <c r="Y705" s="73"/>
      <c r="Z705" s="73"/>
      <c r="AA705" s="73"/>
      <c r="AB705" s="73"/>
      <c r="AC705" s="73"/>
      <c r="AD705" s="73"/>
      <c r="AE705" s="73"/>
      <c r="AF705" s="47"/>
      <c r="AG705" s="73"/>
      <c r="AH705" s="73"/>
      <c r="AI705" s="47"/>
      <c r="AJ705" s="73"/>
    </row>
    <row r="706" spans="17:36" x14ac:dyDescent="0.25">
      <c r="Q706" s="73"/>
      <c r="R706" s="73"/>
      <c r="S706" s="73"/>
      <c r="T706" s="73"/>
      <c r="U706" s="73"/>
      <c r="V706" s="73"/>
      <c r="W706" s="73"/>
      <c r="X706" s="73"/>
      <c r="Y706" s="73"/>
      <c r="Z706" s="73"/>
      <c r="AA706" s="73"/>
      <c r="AB706" s="73"/>
      <c r="AC706" s="73"/>
      <c r="AD706" s="73"/>
      <c r="AE706" s="73"/>
      <c r="AF706" s="47"/>
      <c r="AG706" s="73"/>
      <c r="AH706" s="73"/>
      <c r="AI706" s="47"/>
      <c r="AJ706" s="73"/>
    </row>
    <row r="707" spans="17:36" x14ac:dyDescent="0.25">
      <c r="Q707" s="73"/>
      <c r="R707" s="73"/>
      <c r="S707" s="73"/>
      <c r="T707" s="73"/>
      <c r="U707" s="73"/>
      <c r="V707" s="73"/>
      <c r="W707" s="73"/>
      <c r="X707" s="73"/>
      <c r="Y707" s="73"/>
      <c r="Z707" s="73"/>
      <c r="AA707" s="73"/>
      <c r="AB707" s="73"/>
      <c r="AC707" s="73"/>
      <c r="AD707" s="73"/>
      <c r="AE707" s="73"/>
      <c r="AF707" s="47"/>
      <c r="AG707" s="73"/>
      <c r="AH707" s="73"/>
      <c r="AI707" s="47"/>
      <c r="AJ707" s="73"/>
    </row>
    <row r="708" spans="17:36" x14ac:dyDescent="0.25">
      <c r="Q708" s="73"/>
      <c r="R708" s="73"/>
      <c r="S708" s="73"/>
      <c r="T708" s="73"/>
      <c r="U708" s="73"/>
      <c r="V708" s="73"/>
      <c r="W708" s="73"/>
      <c r="X708" s="73"/>
      <c r="Y708" s="73"/>
      <c r="Z708" s="73"/>
      <c r="AA708" s="73"/>
      <c r="AB708" s="73"/>
      <c r="AC708" s="73"/>
      <c r="AD708" s="73"/>
      <c r="AE708" s="73"/>
      <c r="AF708" s="47"/>
      <c r="AG708" s="73"/>
      <c r="AH708" s="73"/>
      <c r="AI708" s="47"/>
      <c r="AJ708" s="73"/>
    </row>
    <row r="709" spans="17:36" x14ac:dyDescent="0.25">
      <c r="Q709" s="73"/>
      <c r="R709" s="73"/>
      <c r="S709" s="73"/>
      <c r="T709" s="73"/>
      <c r="U709" s="73"/>
      <c r="V709" s="73"/>
      <c r="W709" s="73"/>
      <c r="X709" s="73"/>
      <c r="Y709" s="73"/>
      <c r="Z709" s="73"/>
      <c r="AA709" s="73"/>
      <c r="AB709" s="73"/>
      <c r="AC709" s="73"/>
      <c r="AD709" s="73"/>
      <c r="AE709" s="73"/>
      <c r="AF709" s="47"/>
      <c r="AG709" s="73"/>
      <c r="AH709" s="73"/>
      <c r="AI709" s="47"/>
      <c r="AJ709" s="73"/>
    </row>
    <row r="710" spans="17:36" x14ac:dyDescent="0.25">
      <c r="Q710" s="73"/>
      <c r="R710" s="73"/>
      <c r="S710" s="73"/>
      <c r="T710" s="73"/>
      <c r="U710" s="73"/>
      <c r="V710" s="73"/>
      <c r="W710" s="73"/>
      <c r="X710" s="73"/>
      <c r="Y710" s="73"/>
      <c r="Z710" s="73"/>
      <c r="AA710" s="73"/>
      <c r="AB710" s="73"/>
      <c r="AC710" s="73"/>
      <c r="AD710" s="73"/>
      <c r="AE710" s="73"/>
      <c r="AF710" s="47"/>
      <c r="AG710" s="73"/>
      <c r="AH710" s="73"/>
      <c r="AI710" s="47"/>
      <c r="AJ710" s="73"/>
    </row>
    <row r="711" spans="17:36" x14ac:dyDescent="0.25">
      <c r="Q711" s="73"/>
      <c r="R711" s="73"/>
      <c r="S711" s="73"/>
      <c r="T711" s="73"/>
      <c r="U711" s="73"/>
      <c r="V711" s="73"/>
      <c r="W711" s="73"/>
      <c r="X711" s="73"/>
      <c r="Y711" s="73"/>
      <c r="Z711" s="73"/>
      <c r="AA711" s="73"/>
      <c r="AB711" s="73"/>
      <c r="AC711" s="73"/>
      <c r="AD711" s="73"/>
      <c r="AE711" s="73"/>
      <c r="AF711" s="47"/>
      <c r="AG711" s="73"/>
      <c r="AH711" s="73"/>
      <c r="AI711" s="47"/>
      <c r="AJ711" s="73"/>
    </row>
    <row r="712" spans="17:36" x14ac:dyDescent="0.25">
      <c r="Q712" s="73"/>
      <c r="R712" s="73"/>
      <c r="S712" s="73"/>
      <c r="T712" s="73"/>
      <c r="U712" s="73"/>
      <c r="V712" s="73"/>
      <c r="W712" s="73"/>
      <c r="X712" s="73"/>
      <c r="Y712" s="73"/>
      <c r="Z712" s="73"/>
      <c r="AA712" s="73"/>
      <c r="AB712" s="73"/>
      <c r="AC712" s="73"/>
      <c r="AD712" s="73"/>
      <c r="AE712" s="73"/>
      <c r="AF712" s="47"/>
      <c r="AG712" s="73"/>
      <c r="AH712" s="73"/>
      <c r="AI712" s="47"/>
      <c r="AJ712" s="73"/>
    </row>
    <row r="713" spans="17:36" x14ac:dyDescent="0.25">
      <c r="Q713" s="73"/>
      <c r="R713" s="73"/>
      <c r="S713" s="73"/>
      <c r="T713" s="73"/>
      <c r="U713" s="73"/>
      <c r="V713" s="73"/>
      <c r="W713" s="73"/>
      <c r="X713" s="73"/>
      <c r="Y713" s="73"/>
      <c r="Z713" s="73"/>
      <c r="AA713" s="73"/>
      <c r="AB713" s="73"/>
      <c r="AC713" s="73"/>
      <c r="AD713" s="73"/>
      <c r="AE713" s="73"/>
      <c r="AF713" s="47"/>
      <c r="AG713" s="73"/>
      <c r="AH713" s="73"/>
      <c r="AI713" s="47"/>
      <c r="AJ713" s="73"/>
    </row>
    <row r="714" spans="17:36" x14ac:dyDescent="0.25">
      <c r="Q714" s="73"/>
      <c r="R714" s="73"/>
      <c r="S714" s="73"/>
      <c r="T714" s="73"/>
      <c r="U714" s="73"/>
      <c r="V714" s="73"/>
      <c r="W714" s="73"/>
      <c r="X714" s="73"/>
      <c r="Y714" s="73"/>
      <c r="Z714" s="73"/>
      <c r="AA714" s="73"/>
      <c r="AB714" s="73"/>
      <c r="AC714" s="73"/>
      <c r="AD714" s="73"/>
      <c r="AE714" s="73"/>
      <c r="AF714" s="47"/>
      <c r="AG714" s="73"/>
      <c r="AH714" s="73"/>
      <c r="AI714" s="47"/>
      <c r="AJ714" s="73"/>
    </row>
    <row r="715" spans="17:36" x14ac:dyDescent="0.25">
      <c r="Q715" s="73"/>
      <c r="R715" s="73"/>
      <c r="S715" s="73"/>
      <c r="T715" s="73"/>
      <c r="U715" s="73"/>
      <c r="V715" s="73"/>
      <c r="W715" s="73"/>
      <c r="X715" s="73"/>
      <c r="Y715" s="73"/>
      <c r="Z715" s="73"/>
      <c r="AA715" s="73"/>
      <c r="AB715" s="73"/>
      <c r="AC715" s="73"/>
      <c r="AD715" s="73"/>
      <c r="AE715" s="73"/>
      <c r="AF715" s="47"/>
      <c r="AG715" s="73"/>
      <c r="AH715" s="73"/>
      <c r="AI715" s="47"/>
      <c r="AJ715" s="73"/>
    </row>
    <row r="716" spans="17:36" x14ac:dyDescent="0.25">
      <c r="Q716" s="73"/>
      <c r="R716" s="73"/>
      <c r="S716" s="73"/>
      <c r="T716" s="73"/>
      <c r="U716" s="73"/>
      <c r="V716" s="73"/>
      <c r="W716" s="73"/>
      <c r="X716" s="73"/>
      <c r="Y716" s="73"/>
      <c r="Z716" s="73"/>
      <c r="AA716" s="73"/>
      <c r="AB716" s="73"/>
      <c r="AC716" s="73"/>
      <c r="AD716" s="73"/>
      <c r="AE716" s="73"/>
      <c r="AF716" s="47"/>
      <c r="AG716" s="73"/>
      <c r="AH716" s="73"/>
      <c r="AI716" s="47"/>
      <c r="AJ716" s="73"/>
    </row>
    <row r="717" spans="17:36" x14ac:dyDescent="0.25">
      <c r="Q717" s="73"/>
      <c r="R717" s="73"/>
      <c r="S717" s="73"/>
      <c r="T717" s="73"/>
      <c r="U717" s="73"/>
      <c r="V717" s="73"/>
      <c r="W717" s="73"/>
      <c r="X717" s="73"/>
      <c r="Y717" s="73"/>
      <c r="Z717" s="73"/>
      <c r="AA717" s="73"/>
      <c r="AB717" s="73"/>
      <c r="AC717" s="73"/>
      <c r="AD717" s="73"/>
      <c r="AE717" s="73"/>
      <c r="AF717" s="47"/>
      <c r="AG717" s="73"/>
      <c r="AH717" s="73"/>
      <c r="AI717" s="47"/>
      <c r="AJ717" s="73"/>
    </row>
    <row r="718" spans="17:36" x14ac:dyDescent="0.25">
      <c r="Q718" s="73"/>
      <c r="R718" s="73"/>
      <c r="S718" s="73"/>
      <c r="T718" s="73"/>
      <c r="U718" s="73"/>
      <c r="V718" s="73"/>
      <c r="W718" s="73"/>
      <c r="X718" s="73"/>
      <c r="Y718" s="73"/>
      <c r="Z718" s="73"/>
      <c r="AA718" s="73"/>
      <c r="AB718" s="73"/>
      <c r="AC718" s="73"/>
      <c r="AD718" s="73"/>
      <c r="AE718" s="73"/>
      <c r="AF718" s="47"/>
      <c r="AG718" s="73"/>
      <c r="AH718" s="73"/>
      <c r="AI718" s="47"/>
      <c r="AJ718" s="73"/>
    </row>
    <row r="719" spans="17:36" x14ac:dyDescent="0.25">
      <c r="Q719" s="73"/>
      <c r="R719" s="73"/>
      <c r="S719" s="73"/>
      <c r="T719" s="73"/>
      <c r="U719" s="73"/>
      <c r="V719" s="73"/>
      <c r="W719" s="73"/>
      <c r="X719" s="73"/>
      <c r="Y719" s="73"/>
      <c r="Z719" s="73"/>
      <c r="AA719" s="73"/>
      <c r="AB719" s="73"/>
      <c r="AC719" s="73"/>
      <c r="AD719" s="73"/>
      <c r="AE719" s="73"/>
      <c r="AF719" s="47"/>
      <c r="AG719" s="73"/>
      <c r="AH719" s="73"/>
      <c r="AI719" s="47"/>
      <c r="AJ719" s="73"/>
    </row>
    <row r="720" spans="17:36" x14ac:dyDescent="0.25">
      <c r="Q720" s="73"/>
      <c r="R720" s="73"/>
      <c r="S720" s="73"/>
      <c r="T720" s="73"/>
      <c r="U720" s="73"/>
      <c r="V720" s="73"/>
      <c r="W720" s="73"/>
      <c r="X720" s="73"/>
      <c r="Y720" s="73"/>
      <c r="Z720" s="73"/>
      <c r="AA720" s="73"/>
      <c r="AB720" s="73"/>
      <c r="AC720" s="73"/>
      <c r="AD720" s="73"/>
      <c r="AE720" s="73"/>
      <c r="AF720" s="47"/>
      <c r="AG720" s="73"/>
      <c r="AH720" s="73"/>
      <c r="AI720" s="47"/>
      <c r="AJ720" s="73"/>
    </row>
    <row r="721" spans="17:36" x14ac:dyDescent="0.25">
      <c r="Q721" s="73"/>
      <c r="R721" s="73"/>
      <c r="S721" s="73"/>
      <c r="T721" s="73"/>
      <c r="U721" s="73"/>
      <c r="V721" s="73"/>
      <c r="W721" s="73"/>
      <c r="X721" s="73"/>
      <c r="Y721" s="73"/>
      <c r="Z721" s="73"/>
      <c r="AA721" s="73"/>
      <c r="AB721" s="73"/>
      <c r="AC721" s="73"/>
      <c r="AD721" s="73"/>
      <c r="AE721" s="73"/>
      <c r="AF721" s="47"/>
      <c r="AG721" s="73"/>
      <c r="AH721" s="73"/>
      <c r="AI721" s="47"/>
      <c r="AJ721" s="73"/>
    </row>
    <row r="722" spans="17:36" x14ac:dyDescent="0.25">
      <c r="Q722" s="73"/>
      <c r="R722" s="73"/>
      <c r="S722" s="73"/>
      <c r="T722" s="73"/>
      <c r="U722" s="73"/>
      <c r="V722" s="73"/>
      <c r="W722" s="73"/>
      <c r="X722" s="73"/>
      <c r="Y722" s="73"/>
      <c r="Z722" s="73"/>
      <c r="AA722" s="73"/>
      <c r="AB722" s="73"/>
      <c r="AC722" s="73"/>
      <c r="AD722" s="73"/>
      <c r="AE722" s="73"/>
      <c r="AF722" s="47"/>
      <c r="AG722" s="73"/>
      <c r="AH722" s="73"/>
      <c r="AI722" s="47"/>
      <c r="AJ722" s="73"/>
    </row>
    <row r="723" spans="17:36" x14ac:dyDescent="0.25">
      <c r="Q723" s="73"/>
      <c r="R723" s="73"/>
      <c r="S723" s="73"/>
      <c r="T723" s="73"/>
      <c r="U723" s="73"/>
      <c r="V723" s="73"/>
      <c r="W723" s="73"/>
      <c r="X723" s="73"/>
      <c r="Y723" s="73"/>
      <c r="Z723" s="73"/>
      <c r="AA723" s="73"/>
      <c r="AB723" s="73"/>
      <c r="AC723" s="73"/>
      <c r="AD723" s="73"/>
      <c r="AE723" s="73"/>
      <c r="AF723" s="47"/>
      <c r="AG723" s="73"/>
      <c r="AH723" s="73"/>
      <c r="AI723" s="47"/>
      <c r="AJ723" s="73"/>
    </row>
    <row r="724" spans="17:36" x14ac:dyDescent="0.25">
      <c r="Q724" s="73"/>
      <c r="R724" s="73"/>
      <c r="S724" s="73"/>
      <c r="T724" s="73"/>
      <c r="U724" s="73"/>
      <c r="V724" s="73"/>
      <c r="W724" s="73"/>
      <c r="X724" s="73"/>
      <c r="Y724" s="73"/>
      <c r="Z724" s="73"/>
      <c r="AA724" s="73"/>
      <c r="AB724" s="73"/>
      <c r="AC724" s="73"/>
      <c r="AD724" s="73"/>
      <c r="AE724" s="73"/>
      <c r="AF724" s="47"/>
      <c r="AG724" s="73"/>
      <c r="AH724" s="73"/>
      <c r="AI724" s="47"/>
      <c r="AJ724" s="73"/>
    </row>
    <row r="725" spans="17:36" x14ac:dyDescent="0.25">
      <c r="Q725" s="73"/>
      <c r="R725" s="73"/>
      <c r="S725" s="73"/>
      <c r="T725" s="73"/>
      <c r="U725" s="73"/>
      <c r="V725" s="73"/>
      <c r="W725" s="73"/>
      <c r="X725" s="73"/>
      <c r="Y725" s="73"/>
      <c r="Z725" s="73"/>
      <c r="AA725" s="73"/>
      <c r="AB725" s="73"/>
      <c r="AC725" s="73"/>
      <c r="AD725" s="73"/>
      <c r="AE725" s="73"/>
      <c r="AF725" s="47"/>
      <c r="AG725" s="73"/>
      <c r="AH725" s="73"/>
      <c r="AI725" s="47"/>
      <c r="AJ725" s="73"/>
    </row>
    <row r="726" spans="17:36" x14ac:dyDescent="0.25">
      <c r="Q726" s="73"/>
      <c r="R726" s="73"/>
      <c r="S726" s="73"/>
      <c r="T726" s="73"/>
      <c r="U726" s="73"/>
      <c r="V726" s="73"/>
      <c r="W726" s="73"/>
      <c r="X726" s="73"/>
      <c r="Y726" s="73"/>
      <c r="Z726" s="73"/>
      <c r="AA726" s="73"/>
      <c r="AB726" s="73"/>
      <c r="AC726" s="73"/>
      <c r="AD726" s="73"/>
      <c r="AE726" s="73"/>
      <c r="AF726" s="47"/>
      <c r="AG726" s="73"/>
      <c r="AH726" s="73"/>
      <c r="AI726" s="47"/>
      <c r="AJ726" s="73"/>
    </row>
    <row r="727" spans="17:36" x14ac:dyDescent="0.25">
      <c r="Q727" s="73"/>
      <c r="R727" s="73"/>
      <c r="S727" s="73"/>
      <c r="T727" s="73"/>
      <c r="U727" s="73"/>
      <c r="V727" s="73"/>
      <c r="W727" s="73"/>
      <c r="X727" s="73"/>
      <c r="Y727" s="73"/>
      <c r="Z727" s="73"/>
      <c r="AA727" s="73"/>
      <c r="AB727" s="73"/>
      <c r="AC727" s="73"/>
      <c r="AD727" s="73"/>
      <c r="AE727" s="73"/>
      <c r="AF727" s="47"/>
      <c r="AG727" s="73"/>
      <c r="AH727" s="73"/>
      <c r="AI727" s="47"/>
      <c r="AJ727" s="73"/>
    </row>
    <row r="728" spans="17:36" x14ac:dyDescent="0.25">
      <c r="Q728" s="73"/>
      <c r="R728" s="73"/>
      <c r="S728" s="73"/>
      <c r="T728" s="73"/>
      <c r="U728" s="73"/>
      <c r="V728" s="73"/>
      <c r="W728" s="73"/>
      <c r="X728" s="73"/>
      <c r="Y728" s="73"/>
      <c r="Z728" s="73"/>
      <c r="AA728" s="73"/>
      <c r="AB728" s="73"/>
      <c r="AC728" s="73"/>
      <c r="AD728" s="73"/>
      <c r="AE728" s="73"/>
      <c r="AF728" s="47"/>
      <c r="AG728" s="73"/>
      <c r="AH728" s="73"/>
      <c r="AI728" s="47"/>
      <c r="AJ728" s="73"/>
    </row>
    <row r="729" spans="17:36" x14ac:dyDescent="0.25">
      <c r="Q729" s="73"/>
      <c r="R729" s="73"/>
      <c r="S729" s="73"/>
      <c r="T729" s="73"/>
      <c r="U729" s="73"/>
      <c r="V729" s="73"/>
      <c r="W729" s="73"/>
      <c r="X729" s="73"/>
      <c r="Y729" s="73"/>
      <c r="Z729" s="73"/>
      <c r="AA729" s="73"/>
      <c r="AB729" s="73"/>
      <c r="AC729" s="73"/>
      <c r="AD729" s="73"/>
      <c r="AE729" s="73"/>
      <c r="AF729" s="47"/>
      <c r="AG729" s="73"/>
      <c r="AH729" s="73"/>
      <c r="AI729" s="47"/>
      <c r="AJ729" s="73"/>
    </row>
    <row r="730" spans="17:36" x14ac:dyDescent="0.25">
      <c r="Q730" s="73"/>
      <c r="R730" s="73"/>
      <c r="S730" s="73"/>
      <c r="T730" s="73"/>
      <c r="U730" s="73"/>
      <c r="V730" s="73"/>
      <c r="W730" s="73"/>
      <c r="X730" s="73"/>
      <c r="Y730" s="73"/>
      <c r="Z730" s="73"/>
      <c r="AA730" s="73"/>
      <c r="AB730" s="73"/>
      <c r="AC730" s="73"/>
      <c r="AD730" s="73"/>
      <c r="AE730" s="73"/>
      <c r="AF730" s="47"/>
      <c r="AG730" s="73"/>
      <c r="AH730" s="73"/>
      <c r="AI730" s="47"/>
      <c r="AJ730" s="73"/>
    </row>
    <row r="731" spans="17:36" x14ac:dyDescent="0.25">
      <c r="Q731" s="73"/>
      <c r="R731" s="73"/>
      <c r="S731" s="73"/>
      <c r="T731" s="73"/>
      <c r="U731" s="73"/>
      <c r="V731" s="73"/>
      <c r="W731" s="73"/>
      <c r="X731" s="73"/>
      <c r="Y731" s="73"/>
      <c r="Z731" s="73"/>
      <c r="AA731" s="73"/>
      <c r="AB731" s="73"/>
      <c r="AC731" s="73"/>
      <c r="AD731" s="73"/>
      <c r="AE731" s="73"/>
      <c r="AF731" s="47"/>
      <c r="AG731" s="73"/>
      <c r="AH731" s="73"/>
      <c r="AI731" s="47"/>
      <c r="AJ731" s="73"/>
    </row>
    <row r="732" spans="17:36" x14ac:dyDescent="0.25">
      <c r="Q732" s="73"/>
      <c r="R732" s="73"/>
      <c r="S732" s="73"/>
      <c r="T732" s="73"/>
      <c r="U732" s="73"/>
      <c r="V732" s="73"/>
      <c r="W732" s="73"/>
      <c r="X732" s="73"/>
      <c r="Y732" s="73"/>
      <c r="Z732" s="73"/>
      <c r="AA732" s="73"/>
      <c r="AB732" s="73"/>
      <c r="AC732" s="73"/>
      <c r="AD732" s="73"/>
      <c r="AE732" s="73"/>
      <c r="AF732" s="47"/>
      <c r="AG732" s="73"/>
      <c r="AH732" s="73"/>
      <c r="AI732" s="47"/>
      <c r="AJ732" s="73"/>
    </row>
    <row r="733" spans="17:36" x14ac:dyDescent="0.25">
      <c r="Q733" s="73"/>
      <c r="R733" s="73"/>
      <c r="S733" s="73"/>
      <c r="T733" s="73"/>
      <c r="U733" s="73"/>
      <c r="V733" s="73"/>
      <c r="W733" s="73"/>
      <c r="X733" s="73"/>
      <c r="Y733" s="73"/>
      <c r="Z733" s="73"/>
      <c r="AA733" s="73"/>
      <c r="AB733" s="73"/>
      <c r="AC733" s="73"/>
      <c r="AD733" s="73"/>
      <c r="AE733" s="73"/>
      <c r="AF733" s="47"/>
      <c r="AG733" s="73"/>
      <c r="AH733" s="73"/>
      <c r="AI733" s="47"/>
      <c r="AJ733" s="73"/>
    </row>
    <row r="734" spans="17:36" x14ac:dyDescent="0.25">
      <c r="Q734" s="73"/>
      <c r="R734" s="73"/>
      <c r="S734" s="73"/>
      <c r="T734" s="73"/>
      <c r="U734" s="73"/>
      <c r="V734" s="73"/>
      <c r="W734" s="73"/>
      <c r="X734" s="73"/>
      <c r="Y734" s="73"/>
      <c r="Z734" s="73"/>
      <c r="AA734" s="73"/>
      <c r="AB734" s="73"/>
      <c r="AC734" s="73"/>
      <c r="AD734" s="73"/>
      <c r="AE734" s="73"/>
      <c r="AF734" s="47"/>
      <c r="AG734" s="73"/>
      <c r="AH734" s="73"/>
      <c r="AI734" s="47"/>
      <c r="AJ734" s="73"/>
    </row>
    <row r="735" spans="17:36" x14ac:dyDescent="0.25">
      <c r="Q735" s="73"/>
      <c r="R735" s="73"/>
      <c r="S735" s="73"/>
      <c r="T735" s="73"/>
      <c r="U735" s="73"/>
      <c r="V735" s="73"/>
      <c r="W735" s="73"/>
      <c r="X735" s="73"/>
      <c r="Y735" s="73"/>
      <c r="Z735" s="73"/>
      <c r="AA735" s="73"/>
      <c r="AB735" s="73"/>
      <c r="AC735" s="73"/>
      <c r="AD735" s="73"/>
      <c r="AE735" s="73"/>
      <c r="AF735" s="47"/>
      <c r="AG735" s="73"/>
      <c r="AH735" s="73"/>
      <c r="AI735" s="47"/>
      <c r="AJ735" s="73"/>
    </row>
    <row r="736" spans="17:36" x14ac:dyDescent="0.25">
      <c r="Q736" s="73"/>
      <c r="R736" s="73"/>
      <c r="S736" s="73"/>
      <c r="T736" s="73"/>
      <c r="U736" s="73"/>
      <c r="V736" s="73"/>
      <c r="W736" s="73"/>
      <c r="X736" s="73"/>
      <c r="Y736" s="73"/>
      <c r="Z736" s="73"/>
      <c r="AA736" s="73"/>
      <c r="AB736" s="73"/>
      <c r="AC736" s="73"/>
      <c r="AD736" s="73"/>
      <c r="AE736" s="73"/>
      <c r="AF736" s="47"/>
      <c r="AG736" s="73"/>
      <c r="AH736" s="73"/>
      <c r="AI736" s="47"/>
      <c r="AJ736" s="73"/>
    </row>
    <row r="737" spans="17:36" x14ac:dyDescent="0.25">
      <c r="Q737" s="73"/>
      <c r="R737" s="73"/>
      <c r="S737" s="73"/>
      <c r="T737" s="73"/>
      <c r="U737" s="73"/>
      <c r="V737" s="73"/>
      <c r="W737" s="73"/>
      <c r="X737" s="73"/>
      <c r="Y737" s="73"/>
      <c r="Z737" s="73"/>
      <c r="AA737" s="73"/>
      <c r="AB737" s="73"/>
      <c r="AC737" s="73"/>
      <c r="AD737" s="73"/>
      <c r="AE737" s="73"/>
      <c r="AF737" s="47"/>
      <c r="AG737" s="73"/>
      <c r="AH737" s="73"/>
      <c r="AI737" s="47"/>
      <c r="AJ737" s="73"/>
    </row>
    <row r="738" spans="17:36" x14ac:dyDescent="0.25">
      <c r="Q738" s="73"/>
      <c r="R738" s="73"/>
      <c r="S738" s="73"/>
      <c r="T738" s="73"/>
      <c r="U738" s="73"/>
      <c r="V738" s="73"/>
      <c r="W738" s="73"/>
      <c r="X738" s="73"/>
      <c r="Y738" s="73"/>
      <c r="Z738" s="73"/>
      <c r="AA738" s="73"/>
      <c r="AB738" s="73"/>
      <c r="AC738" s="73"/>
      <c r="AD738" s="73"/>
      <c r="AE738" s="73"/>
      <c r="AF738" s="47"/>
      <c r="AG738" s="73"/>
      <c r="AH738" s="73"/>
      <c r="AI738" s="47"/>
      <c r="AJ738" s="73"/>
    </row>
    <row r="739" spans="17:36" x14ac:dyDescent="0.25">
      <c r="Q739" s="73"/>
      <c r="R739" s="73"/>
      <c r="S739" s="73"/>
      <c r="T739" s="73"/>
      <c r="U739" s="73"/>
      <c r="V739" s="73"/>
      <c r="W739" s="73"/>
      <c r="X739" s="73"/>
      <c r="Y739" s="73"/>
      <c r="Z739" s="73"/>
      <c r="AA739" s="73"/>
      <c r="AB739" s="73"/>
      <c r="AC739" s="73"/>
      <c r="AD739" s="73"/>
      <c r="AE739" s="73"/>
      <c r="AF739" s="47"/>
      <c r="AG739" s="73"/>
      <c r="AH739" s="73"/>
      <c r="AI739" s="47"/>
      <c r="AJ739" s="73"/>
    </row>
    <row r="740" spans="17:36" x14ac:dyDescent="0.25">
      <c r="Q740" s="73"/>
      <c r="R740" s="73"/>
      <c r="S740" s="73"/>
      <c r="T740" s="73"/>
      <c r="U740" s="73"/>
      <c r="V740" s="73"/>
      <c r="W740" s="73"/>
      <c r="X740" s="73"/>
      <c r="Y740" s="73"/>
      <c r="Z740" s="73"/>
      <c r="AA740" s="73"/>
      <c r="AB740" s="73"/>
      <c r="AC740" s="73"/>
      <c r="AD740" s="73"/>
      <c r="AE740" s="73"/>
      <c r="AF740" s="47"/>
      <c r="AG740" s="73"/>
      <c r="AH740" s="73"/>
      <c r="AI740" s="47"/>
      <c r="AJ740" s="73"/>
    </row>
    <row r="741" spans="17:36" x14ac:dyDescent="0.25">
      <c r="Q741" s="73"/>
      <c r="R741" s="73"/>
      <c r="S741" s="73"/>
      <c r="T741" s="73"/>
      <c r="U741" s="73"/>
      <c r="V741" s="73"/>
      <c r="W741" s="73"/>
      <c r="X741" s="73"/>
      <c r="Y741" s="73"/>
      <c r="Z741" s="73"/>
      <c r="AA741" s="73"/>
      <c r="AB741" s="73"/>
      <c r="AC741" s="73"/>
      <c r="AD741" s="73"/>
      <c r="AE741" s="73"/>
      <c r="AF741" s="47"/>
      <c r="AG741" s="73"/>
      <c r="AH741" s="73"/>
      <c r="AI741" s="47"/>
      <c r="AJ741" s="73"/>
    </row>
    <row r="742" spans="17:36" x14ac:dyDescent="0.25">
      <c r="Q742" s="73"/>
      <c r="R742" s="73"/>
      <c r="S742" s="73"/>
      <c r="T742" s="73"/>
      <c r="U742" s="73"/>
      <c r="V742" s="73"/>
      <c r="W742" s="73"/>
      <c r="X742" s="73"/>
      <c r="Y742" s="73"/>
      <c r="Z742" s="73"/>
      <c r="AA742" s="73"/>
      <c r="AB742" s="73"/>
      <c r="AC742" s="73"/>
      <c r="AD742" s="73"/>
      <c r="AE742" s="73"/>
      <c r="AF742" s="47"/>
      <c r="AG742" s="73"/>
      <c r="AH742" s="73"/>
      <c r="AI742" s="47"/>
      <c r="AJ742" s="73"/>
    </row>
    <row r="743" spans="17:36" x14ac:dyDescent="0.25">
      <c r="Q743" s="73"/>
      <c r="R743" s="73"/>
      <c r="S743" s="73"/>
      <c r="T743" s="73"/>
      <c r="U743" s="73"/>
      <c r="V743" s="73"/>
      <c r="W743" s="73"/>
      <c r="X743" s="73"/>
      <c r="Y743" s="73"/>
      <c r="Z743" s="73"/>
      <c r="AA743" s="73"/>
      <c r="AB743" s="73"/>
      <c r="AC743" s="73"/>
      <c r="AD743" s="73"/>
      <c r="AE743" s="73"/>
      <c r="AF743" s="47"/>
      <c r="AG743" s="73"/>
      <c r="AH743" s="73"/>
      <c r="AI743" s="47"/>
      <c r="AJ743" s="73"/>
    </row>
    <row r="744" spans="17:36" x14ac:dyDescent="0.25">
      <c r="Q744" s="73"/>
      <c r="R744" s="73"/>
      <c r="S744" s="73"/>
      <c r="T744" s="73"/>
      <c r="U744" s="73"/>
      <c r="V744" s="73"/>
      <c r="W744" s="73"/>
      <c r="X744" s="73"/>
      <c r="Y744" s="73"/>
      <c r="Z744" s="73"/>
      <c r="AA744" s="73"/>
      <c r="AB744" s="73"/>
      <c r="AC744" s="73"/>
      <c r="AD744" s="73"/>
      <c r="AE744" s="73"/>
      <c r="AF744" s="47"/>
      <c r="AG744" s="73"/>
      <c r="AH744" s="73"/>
      <c r="AI744" s="47"/>
      <c r="AJ744" s="73"/>
    </row>
    <row r="745" spans="17:36" x14ac:dyDescent="0.25">
      <c r="Q745" s="73"/>
      <c r="R745" s="73"/>
      <c r="S745" s="73"/>
      <c r="T745" s="73"/>
      <c r="U745" s="73"/>
      <c r="V745" s="73"/>
      <c r="W745" s="73"/>
      <c r="X745" s="73"/>
      <c r="Y745" s="73"/>
      <c r="Z745" s="73"/>
      <c r="AA745" s="73"/>
      <c r="AB745" s="73"/>
      <c r="AC745" s="73"/>
      <c r="AD745" s="73"/>
      <c r="AE745" s="73"/>
      <c r="AF745" s="47"/>
      <c r="AG745" s="73"/>
      <c r="AH745" s="73"/>
      <c r="AI745" s="47"/>
      <c r="AJ745" s="73"/>
    </row>
    <row r="746" spans="17:36" x14ac:dyDescent="0.25">
      <c r="Q746" s="73"/>
      <c r="R746" s="73"/>
      <c r="S746" s="73"/>
      <c r="T746" s="73"/>
      <c r="U746" s="73"/>
      <c r="V746" s="73"/>
      <c r="W746" s="73"/>
      <c r="X746" s="73"/>
      <c r="Y746" s="73"/>
      <c r="Z746" s="73"/>
      <c r="AA746" s="73"/>
      <c r="AB746" s="73"/>
      <c r="AC746" s="73"/>
      <c r="AD746" s="73"/>
      <c r="AE746" s="73"/>
      <c r="AF746" s="47"/>
      <c r="AG746" s="73"/>
      <c r="AH746" s="73"/>
      <c r="AI746" s="47"/>
      <c r="AJ746" s="73"/>
    </row>
    <row r="747" spans="17:36" x14ac:dyDescent="0.25">
      <c r="Q747" s="73"/>
      <c r="R747" s="73"/>
      <c r="S747" s="73"/>
      <c r="T747" s="73"/>
      <c r="U747" s="73"/>
      <c r="V747" s="73"/>
      <c r="W747" s="73"/>
      <c r="X747" s="73"/>
      <c r="Y747" s="73"/>
      <c r="Z747" s="73"/>
      <c r="AA747" s="73"/>
      <c r="AB747" s="73"/>
      <c r="AC747" s="73"/>
      <c r="AD747" s="73"/>
      <c r="AE747" s="73"/>
      <c r="AF747" s="47"/>
      <c r="AG747" s="73"/>
      <c r="AH747" s="73"/>
      <c r="AI747" s="47"/>
      <c r="AJ747" s="73"/>
    </row>
    <row r="748" spans="17:36" x14ac:dyDescent="0.25">
      <c r="Q748" s="73"/>
      <c r="R748" s="73"/>
      <c r="S748" s="73"/>
      <c r="T748" s="73"/>
      <c r="U748" s="73"/>
      <c r="V748" s="73"/>
      <c r="W748" s="73"/>
      <c r="X748" s="73"/>
      <c r="Y748" s="73"/>
      <c r="Z748" s="73"/>
      <c r="AA748" s="73"/>
      <c r="AB748" s="73"/>
      <c r="AC748" s="73"/>
      <c r="AD748" s="73"/>
      <c r="AE748" s="73"/>
      <c r="AF748" s="47"/>
      <c r="AG748" s="73"/>
      <c r="AH748" s="73"/>
      <c r="AI748" s="47"/>
      <c r="AJ748" s="73"/>
    </row>
    <row r="749" spans="17:36" x14ac:dyDescent="0.25">
      <c r="Q749" s="73"/>
      <c r="R749" s="73"/>
      <c r="S749" s="73"/>
      <c r="T749" s="73"/>
      <c r="U749" s="73"/>
      <c r="V749" s="73"/>
      <c r="W749" s="73"/>
      <c r="X749" s="73"/>
      <c r="Y749" s="73"/>
      <c r="Z749" s="73"/>
      <c r="AA749" s="73"/>
      <c r="AB749" s="73"/>
      <c r="AC749" s="73"/>
      <c r="AD749" s="73"/>
      <c r="AE749" s="73"/>
      <c r="AF749" s="47"/>
      <c r="AG749" s="73"/>
      <c r="AH749" s="73"/>
      <c r="AI749" s="47"/>
      <c r="AJ749" s="73"/>
    </row>
    <row r="750" spans="17:36" x14ac:dyDescent="0.25">
      <c r="Q750" s="73"/>
      <c r="R750" s="73"/>
      <c r="S750" s="73"/>
      <c r="T750" s="73"/>
      <c r="U750" s="73"/>
      <c r="V750" s="73"/>
      <c r="W750" s="73"/>
      <c r="X750" s="73"/>
      <c r="Y750" s="73"/>
      <c r="Z750" s="73"/>
      <c r="AA750" s="73"/>
      <c r="AB750" s="73"/>
      <c r="AC750" s="73"/>
      <c r="AD750" s="73"/>
      <c r="AE750" s="73"/>
      <c r="AF750" s="47"/>
      <c r="AG750" s="73"/>
      <c r="AH750" s="73"/>
      <c r="AI750" s="47"/>
      <c r="AJ750" s="73"/>
    </row>
    <row r="751" spans="17:36" x14ac:dyDescent="0.25">
      <c r="Q751" s="73"/>
      <c r="R751" s="73"/>
      <c r="S751" s="73"/>
      <c r="T751" s="73"/>
      <c r="U751" s="73"/>
      <c r="V751" s="73"/>
      <c r="W751" s="73"/>
      <c r="X751" s="73"/>
      <c r="Y751" s="73"/>
      <c r="Z751" s="73"/>
      <c r="AA751" s="73"/>
      <c r="AB751" s="73"/>
      <c r="AC751" s="73"/>
      <c r="AD751" s="73"/>
      <c r="AE751" s="73"/>
      <c r="AF751" s="47"/>
      <c r="AG751" s="73"/>
      <c r="AH751" s="73"/>
      <c r="AI751" s="47"/>
      <c r="AJ751" s="73"/>
    </row>
    <row r="752" spans="17:36" x14ac:dyDescent="0.25">
      <c r="Q752" s="73"/>
      <c r="R752" s="73"/>
      <c r="S752" s="73"/>
      <c r="T752" s="73"/>
      <c r="U752" s="73"/>
      <c r="V752" s="73"/>
      <c r="W752" s="73"/>
      <c r="X752" s="73"/>
      <c r="Y752" s="73"/>
      <c r="Z752" s="73"/>
      <c r="AA752" s="73"/>
      <c r="AB752" s="73"/>
      <c r="AC752" s="73"/>
      <c r="AD752" s="73"/>
      <c r="AE752" s="73"/>
      <c r="AF752" s="47"/>
      <c r="AG752" s="73"/>
      <c r="AH752" s="73"/>
      <c r="AI752" s="47"/>
      <c r="AJ752" s="73"/>
    </row>
    <row r="753" spans="17:36" x14ac:dyDescent="0.25">
      <c r="Q753" s="73"/>
      <c r="R753" s="73"/>
      <c r="S753" s="73"/>
      <c r="T753" s="73"/>
      <c r="U753" s="73"/>
      <c r="V753" s="73"/>
      <c r="W753" s="73"/>
      <c r="X753" s="73"/>
      <c r="Y753" s="73"/>
      <c r="Z753" s="73"/>
      <c r="AA753" s="73"/>
      <c r="AB753" s="73"/>
      <c r="AC753" s="73"/>
      <c r="AD753" s="73"/>
      <c r="AE753" s="73"/>
      <c r="AF753" s="47"/>
      <c r="AG753" s="73"/>
      <c r="AH753" s="73"/>
      <c r="AI753" s="47"/>
      <c r="AJ753" s="73"/>
    </row>
    <row r="754" spans="17:36" x14ac:dyDescent="0.25">
      <c r="Q754" s="73"/>
      <c r="R754" s="73"/>
      <c r="S754" s="73"/>
      <c r="T754" s="73"/>
      <c r="U754" s="73"/>
      <c r="V754" s="73"/>
      <c r="W754" s="73"/>
      <c r="X754" s="73"/>
      <c r="Y754" s="73"/>
      <c r="Z754" s="73"/>
      <c r="AA754" s="73"/>
      <c r="AB754" s="73"/>
      <c r="AC754" s="73"/>
      <c r="AD754" s="73"/>
      <c r="AE754" s="73"/>
      <c r="AF754" s="47"/>
      <c r="AG754" s="73"/>
      <c r="AH754" s="73"/>
      <c r="AI754" s="47"/>
      <c r="AJ754" s="73"/>
    </row>
    <row r="755" spans="17:36" x14ac:dyDescent="0.25">
      <c r="Q755" s="73"/>
      <c r="R755" s="73"/>
      <c r="S755" s="73"/>
      <c r="T755" s="73"/>
      <c r="U755" s="73"/>
      <c r="V755" s="73"/>
      <c r="W755" s="73"/>
      <c r="X755" s="73"/>
      <c r="Y755" s="73"/>
      <c r="Z755" s="73"/>
      <c r="AA755" s="73"/>
      <c r="AB755" s="73"/>
      <c r="AC755" s="73"/>
      <c r="AD755" s="73"/>
      <c r="AE755" s="73"/>
      <c r="AF755" s="47"/>
      <c r="AG755" s="73"/>
      <c r="AH755" s="73"/>
      <c r="AI755" s="47"/>
      <c r="AJ755" s="73"/>
    </row>
    <row r="756" spans="17:36" x14ac:dyDescent="0.25">
      <c r="Q756" s="73"/>
      <c r="R756" s="73"/>
      <c r="S756" s="73"/>
      <c r="T756" s="73"/>
      <c r="U756" s="73"/>
      <c r="V756" s="73"/>
      <c r="W756" s="73"/>
      <c r="X756" s="73"/>
      <c r="Y756" s="73"/>
      <c r="Z756" s="73"/>
      <c r="AA756" s="73"/>
      <c r="AB756" s="73"/>
      <c r="AC756" s="73"/>
      <c r="AD756" s="73"/>
      <c r="AE756" s="73"/>
      <c r="AF756" s="47"/>
      <c r="AG756" s="73"/>
      <c r="AH756" s="73"/>
      <c r="AI756" s="47"/>
      <c r="AJ756" s="73"/>
    </row>
    <row r="757" spans="17:36" x14ac:dyDescent="0.25">
      <c r="Q757" s="73"/>
      <c r="R757" s="73"/>
      <c r="S757" s="73"/>
      <c r="T757" s="73"/>
      <c r="U757" s="73"/>
      <c r="V757" s="73"/>
      <c r="W757" s="73"/>
      <c r="X757" s="73"/>
      <c r="Y757" s="73"/>
      <c r="Z757" s="73"/>
      <c r="AA757" s="73"/>
      <c r="AB757" s="73"/>
      <c r="AC757" s="73"/>
      <c r="AD757" s="73"/>
      <c r="AE757" s="73"/>
      <c r="AF757" s="47"/>
      <c r="AG757" s="73"/>
      <c r="AH757" s="73"/>
      <c r="AI757" s="47"/>
      <c r="AJ757" s="73"/>
    </row>
    <row r="758" spans="17:36" x14ac:dyDescent="0.25">
      <c r="Q758" s="73"/>
      <c r="R758" s="73"/>
      <c r="S758" s="73"/>
      <c r="T758" s="73"/>
      <c r="U758" s="73"/>
      <c r="V758" s="73"/>
      <c r="W758" s="73"/>
      <c r="X758" s="73"/>
      <c r="Y758" s="73"/>
      <c r="Z758" s="73"/>
      <c r="AA758" s="73"/>
      <c r="AB758" s="73"/>
      <c r="AC758" s="73"/>
      <c r="AD758" s="73"/>
      <c r="AE758" s="73"/>
      <c r="AF758" s="47"/>
      <c r="AG758" s="73"/>
      <c r="AH758" s="73"/>
      <c r="AI758" s="47"/>
      <c r="AJ758" s="73"/>
    </row>
    <row r="759" spans="17:36" x14ac:dyDescent="0.25">
      <c r="Q759" s="73"/>
      <c r="R759" s="73"/>
      <c r="S759" s="73"/>
      <c r="T759" s="73"/>
      <c r="U759" s="73"/>
      <c r="V759" s="73"/>
      <c r="W759" s="73"/>
      <c r="X759" s="73"/>
      <c r="Y759" s="73"/>
      <c r="Z759" s="73"/>
      <c r="AA759" s="73"/>
      <c r="AB759" s="73"/>
      <c r="AC759" s="73"/>
      <c r="AD759" s="73"/>
      <c r="AE759" s="73"/>
      <c r="AF759" s="47"/>
      <c r="AG759" s="73"/>
      <c r="AH759" s="73"/>
      <c r="AI759" s="47"/>
      <c r="AJ759" s="73"/>
    </row>
    <row r="760" spans="17:36" x14ac:dyDescent="0.25">
      <c r="Q760" s="73"/>
      <c r="R760" s="73"/>
      <c r="S760" s="73"/>
      <c r="T760" s="73"/>
      <c r="U760" s="73"/>
      <c r="V760" s="73"/>
      <c r="W760" s="73"/>
      <c r="X760" s="73"/>
      <c r="Y760" s="73"/>
      <c r="Z760" s="73"/>
      <c r="AA760" s="73"/>
      <c r="AB760" s="73"/>
      <c r="AC760" s="73"/>
      <c r="AD760" s="73"/>
      <c r="AE760" s="73"/>
      <c r="AF760" s="47"/>
      <c r="AG760" s="73"/>
      <c r="AH760" s="73"/>
      <c r="AI760" s="47"/>
      <c r="AJ760" s="73"/>
    </row>
    <row r="761" spans="17:36" x14ac:dyDescent="0.25">
      <c r="Q761" s="73"/>
      <c r="R761" s="73"/>
      <c r="S761" s="73"/>
      <c r="T761" s="73"/>
      <c r="U761" s="73"/>
      <c r="V761" s="73"/>
      <c r="W761" s="73"/>
      <c r="X761" s="73"/>
      <c r="Y761" s="73"/>
      <c r="Z761" s="73"/>
      <c r="AA761" s="73"/>
      <c r="AB761" s="73"/>
      <c r="AC761" s="73"/>
      <c r="AD761" s="73"/>
      <c r="AE761" s="73"/>
      <c r="AF761" s="47"/>
      <c r="AG761" s="73"/>
      <c r="AH761" s="73"/>
      <c r="AI761" s="47"/>
      <c r="AJ761" s="73"/>
    </row>
    <row r="762" spans="17:36" x14ac:dyDescent="0.25">
      <c r="Q762" s="73"/>
      <c r="R762" s="73"/>
      <c r="S762" s="73"/>
      <c r="T762" s="73"/>
      <c r="U762" s="73"/>
      <c r="V762" s="73"/>
      <c r="W762" s="73"/>
      <c r="X762" s="73"/>
      <c r="Y762" s="73"/>
      <c r="Z762" s="73"/>
      <c r="AA762" s="73"/>
      <c r="AB762" s="73"/>
      <c r="AC762" s="73"/>
      <c r="AD762" s="73"/>
      <c r="AE762" s="73"/>
      <c r="AF762" s="47"/>
      <c r="AG762" s="73"/>
      <c r="AH762" s="73"/>
      <c r="AI762" s="47"/>
      <c r="AJ762" s="73"/>
    </row>
    <row r="763" spans="17:36" x14ac:dyDescent="0.25">
      <c r="Q763" s="73"/>
      <c r="R763" s="73"/>
      <c r="S763" s="73"/>
      <c r="T763" s="73"/>
      <c r="U763" s="73"/>
      <c r="V763" s="73"/>
      <c r="W763" s="73"/>
      <c r="X763" s="73"/>
      <c r="Y763" s="73"/>
      <c r="Z763" s="73"/>
      <c r="AA763" s="73"/>
      <c r="AB763" s="73"/>
      <c r="AC763" s="73"/>
      <c r="AD763" s="73"/>
      <c r="AE763" s="73"/>
      <c r="AF763" s="47"/>
      <c r="AG763" s="73"/>
      <c r="AH763" s="73"/>
      <c r="AI763" s="47"/>
      <c r="AJ763" s="73"/>
    </row>
    <row r="764" spans="17:36" x14ac:dyDescent="0.25">
      <c r="Q764" s="73"/>
      <c r="R764" s="73"/>
      <c r="S764" s="73"/>
      <c r="T764" s="73"/>
      <c r="U764" s="73"/>
      <c r="V764" s="73"/>
      <c r="W764" s="73"/>
      <c r="X764" s="73"/>
      <c r="Y764" s="73"/>
      <c r="Z764" s="73"/>
      <c r="AA764" s="73"/>
      <c r="AB764" s="73"/>
      <c r="AC764" s="73"/>
      <c r="AD764" s="73"/>
      <c r="AE764" s="73"/>
      <c r="AF764" s="47"/>
      <c r="AG764" s="73"/>
      <c r="AH764" s="73"/>
      <c r="AI764" s="47"/>
      <c r="AJ764" s="73"/>
    </row>
    <row r="765" spans="17:36" x14ac:dyDescent="0.25">
      <c r="Q765" s="73"/>
      <c r="R765" s="73"/>
      <c r="S765" s="73"/>
      <c r="T765" s="73"/>
      <c r="U765" s="73"/>
      <c r="V765" s="73"/>
      <c r="W765" s="73"/>
      <c r="X765" s="73"/>
      <c r="Y765" s="73"/>
      <c r="Z765" s="73"/>
      <c r="AA765" s="73"/>
      <c r="AB765" s="73"/>
      <c r="AC765" s="73"/>
      <c r="AD765" s="73"/>
      <c r="AE765" s="73"/>
      <c r="AF765" s="47"/>
      <c r="AG765" s="73"/>
      <c r="AH765" s="73"/>
      <c r="AI765" s="47"/>
      <c r="AJ765" s="73"/>
    </row>
    <row r="766" spans="17:36" x14ac:dyDescent="0.25">
      <c r="Q766" s="73"/>
      <c r="R766" s="73"/>
      <c r="S766" s="73"/>
      <c r="T766" s="73"/>
      <c r="U766" s="73"/>
      <c r="V766" s="73"/>
      <c r="W766" s="73"/>
      <c r="X766" s="73"/>
      <c r="Y766" s="73"/>
      <c r="Z766" s="73"/>
      <c r="AA766" s="73"/>
      <c r="AB766" s="73"/>
      <c r="AC766" s="73"/>
      <c r="AD766" s="73"/>
      <c r="AE766" s="73"/>
      <c r="AF766" s="47"/>
      <c r="AG766" s="73"/>
      <c r="AH766" s="73"/>
      <c r="AI766" s="47"/>
      <c r="AJ766" s="73"/>
    </row>
    <row r="767" spans="17:36" x14ac:dyDescent="0.25">
      <c r="Q767" s="73"/>
      <c r="R767" s="73"/>
      <c r="S767" s="73"/>
      <c r="T767" s="73"/>
      <c r="U767" s="73"/>
      <c r="V767" s="73"/>
      <c r="W767" s="73"/>
      <c r="X767" s="73"/>
      <c r="Y767" s="73"/>
      <c r="Z767" s="73"/>
      <c r="AA767" s="73"/>
      <c r="AB767" s="73"/>
      <c r="AC767" s="73"/>
      <c r="AD767" s="73"/>
      <c r="AE767" s="73"/>
      <c r="AF767" s="47"/>
      <c r="AG767" s="73"/>
      <c r="AH767" s="73"/>
      <c r="AI767" s="47"/>
      <c r="AJ767" s="73"/>
    </row>
    <row r="768" spans="17:36" x14ac:dyDescent="0.25">
      <c r="Q768" s="73"/>
      <c r="R768" s="73"/>
      <c r="S768" s="73"/>
      <c r="T768" s="73"/>
      <c r="U768" s="73"/>
      <c r="V768" s="73"/>
      <c r="W768" s="73"/>
      <c r="X768" s="73"/>
      <c r="Y768" s="73"/>
      <c r="Z768" s="73"/>
      <c r="AA768" s="73"/>
      <c r="AB768" s="73"/>
      <c r="AC768" s="73"/>
      <c r="AD768" s="73"/>
      <c r="AE768" s="73"/>
      <c r="AF768" s="47"/>
      <c r="AG768" s="73"/>
      <c r="AH768" s="73"/>
      <c r="AI768" s="47"/>
      <c r="AJ768" s="73"/>
    </row>
    <row r="769" spans="17:36" x14ac:dyDescent="0.25">
      <c r="Q769" s="73"/>
      <c r="R769" s="73"/>
      <c r="S769" s="73"/>
      <c r="T769" s="73"/>
      <c r="U769" s="73"/>
      <c r="V769" s="73"/>
      <c r="W769" s="73"/>
      <c r="X769" s="73"/>
      <c r="Y769" s="73"/>
      <c r="Z769" s="73"/>
      <c r="AA769" s="73"/>
      <c r="AB769" s="73"/>
      <c r="AC769" s="73"/>
      <c r="AD769" s="73"/>
      <c r="AE769" s="73"/>
      <c r="AF769" s="47"/>
      <c r="AG769" s="73"/>
      <c r="AH769" s="73"/>
      <c r="AI769" s="47"/>
      <c r="AJ769" s="73"/>
    </row>
    <row r="770" spans="17:36" x14ac:dyDescent="0.25">
      <c r="Q770" s="73"/>
      <c r="R770" s="73"/>
      <c r="S770" s="73"/>
      <c r="T770" s="73"/>
      <c r="U770" s="73"/>
      <c r="V770" s="73"/>
      <c r="W770" s="73"/>
      <c r="X770" s="73"/>
      <c r="Y770" s="73"/>
      <c r="Z770" s="73"/>
      <c r="AA770" s="73"/>
      <c r="AB770" s="73"/>
      <c r="AC770" s="73"/>
      <c r="AD770" s="73"/>
      <c r="AE770" s="73"/>
      <c r="AF770" s="47"/>
      <c r="AG770" s="73"/>
      <c r="AH770" s="73"/>
      <c r="AI770" s="47"/>
      <c r="AJ770" s="73"/>
    </row>
    <row r="771" spans="17:36" x14ac:dyDescent="0.25">
      <c r="Q771" s="73"/>
      <c r="R771" s="73"/>
      <c r="S771" s="73"/>
      <c r="T771" s="73"/>
      <c r="U771" s="73"/>
      <c r="V771" s="73"/>
      <c r="W771" s="73"/>
      <c r="X771" s="73"/>
      <c r="Y771" s="73"/>
      <c r="Z771" s="73"/>
      <c r="AA771" s="73"/>
      <c r="AB771" s="73"/>
      <c r="AC771" s="73"/>
      <c r="AD771" s="73"/>
      <c r="AE771" s="73"/>
      <c r="AF771" s="47"/>
      <c r="AG771" s="73"/>
      <c r="AH771" s="73"/>
      <c r="AI771" s="47"/>
      <c r="AJ771" s="73"/>
    </row>
    <row r="772" spans="17:36" x14ac:dyDescent="0.25">
      <c r="Q772" s="73"/>
      <c r="R772" s="73"/>
      <c r="S772" s="73"/>
      <c r="T772" s="73"/>
      <c r="U772" s="73"/>
      <c r="V772" s="73"/>
      <c r="W772" s="73"/>
      <c r="X772" s="73"/>
      <c r="Y772" s="73"/>
      <c r="Z772" s="73"/>
      <c r="AA772" s="73"/>
      <c r="AB772" s="73"/>
      <c r="AC772" s="73"/>
      <c r="AD772" s="73"/>
      <c r="AE772" s="73"/>
      <c r="AF772" s="47"/>
      <c r="AG772" s="73"/>
      <c r="AH772" s="73"/>
      <c r="AI772" s="47"/>
      <c r="AJ772" s="73"/>
    </row>
    <row r="773" spans="17:36" x14ac:dyDescent="0.25">
      <c r="Q773" s="73"/>
      <c r="R773" s="73"/>
      <c r="S773" s="73"/>
      <c r="T773" s="73"/>
      <c r="U773" s="73"/>
      <c r="V773" s="73"/>
      <c r="W773" s="73"/>
      <c r="X773" s="73"/>
      <c r="Y773" s="73"/>
      <c r="Z773" s="73"/>
      <c r="AA773" s="73"/>
      <c r="AB773" s="73"/>
      <c r="AC773" s="73"/>
      <c r="AD773" s="73"/>
      <c r="AE773" s="73"/>
      <c r="AF773" s="47"/>
      <c r="AG773" s="73"/>
      <c r="AH773" s="73"/>
      <c r="AI773" s="47"/>
      <c r="AJ773" s="73"/>
    </row>
    <row r="774" spans="17:36" x14ac:dyDescent="0.25">
      <c r="Q774" s="73"/>
      <c r="R774" s="73"/>
      <c r="S774" s="73"/>
      <c r="T774" s="73"/>
      <c r="U774" s="73"/>
      <c r="V774" s="73"/>
      <c r="W774" s="73"/>
      <c r="X774" s="73"/>
      <c r="Y774" s="73"/>
      <c r="Z774" s="73"/>
      <c r="AA774" s="73"/>
      <c r="AB774" s="73"/>
      <c r="AC774" s="73"/>
      <c r="AD774" s="73"/>
      <c r="AE774" s="73"/>
      <c r="AF774" s="47"/>
      <c r="AG774" s="73"/>
      <c r="AH774" s="73"/>
      <c r="AI774" s="47"/>
      <c r="AJ774" s="73"/>
    </row>
    <row r="775" spans="17:36" x14ac:dyDescent="0.25">
      <c r="Q775" s="73"/>
      <c r="R775" s="73"/>
      <c r="S775" s="73"/>
      <c r="T775" s="73"/>
      <c r="U775" s="73"/>
      <c r="V775" s="73"/>
      <c r="W775" s="73"/>
      <c r="X775" s="73"/>
      <c r="Y775" s="73"/>
      <c r="Z775" s="73"/>
      <c r="AA775" s="73"/>
      <c r="AB775" s="73"/>
      <c r="AC775" s="73"/>
      <c r="AD775" s="73"/>
      <c r="AE775" s="73"/>
      <c r="AF775" s="47"/>
      <c r="AG775" s="73"/>
      <c r="AH775" s="73"/>
      <c r="AI775" s="47"/>
      <c r="AJ775" s="73"/>
    </row>
    <row r="776" spans="17:36" x14ac:dyDescent="0.25">
      <c r="Q776" s="73"/>
      <c r="R776" s="73"/>
      <c r="S776" s="73"/>
      <c r="T776" s="73"/>
      <c r="U776" s="73"/>
      <c r="V776" s="73"/>
      <c r="W776" s="73"/>
      <c r="X776" s="73"/>
      <c r="Y776" s="73"/>
      <c r="Z776" s="73"/>
      <c r="AA776" s="73"/>
      <c r="AB776" s="73"/>
      <c r="AC776" s="73"/>
      <c r="AD776" s="73"/>
      <c r="AE776" s="73"/>
      <c r="AF776" s="47"/>
      <c r="AG776" s="73"/>
      <c r="AH776" s="73"/>
      <c r="AI776" s="47"/>
      <c r="AJ776" s="73"/>
    </row>
    <row r="777" spans="17:36" x14ac:dyDescent="0.25">
      <c r="Q777" s="73"/>
      <c r="R777" s="73"/>
      <c r="S777" s="73"/>
      <c r="T777" s="73"/>
      <c r="U777" s="73"/>
      <c r="V777" s="73"/>
      <c r="W777" s="73"/>
      <c r="X777" s="73"/>
      <c r="Y777" s="73"/>
      <c r="Z777" s="73"/>
      <c r="AA777" s="73"/>
      <c r="AB777" s="73"/>
      <c r="AC777" s="73"/>
      <c r="AD777" s="73"/>
      <c r="AE777" s="73"/>
      <c r="AF777" s="47"/>
      <c r="AG777" s="73"/>
      <c r="AH777" s="73"/>
      <c r="AI777" s="47"/>
      <c r="AJ777" s="73"/>
    </row>
    <row r="778" spans="17:36" x14ac:dyDescent="0.25">
      <c r="Q778" s="73"/>
      <c r="R778" s="73"/>
      <c r="S778" s="73"/>
      <c r="T778" s="73"/>
      <c r="U778" s="73"/>
      <c r="V778" s="73"/>
      <c r="W778" s="73"/>
      <c r="X778" s="73"/>
      <c r="Y778" s="73"/>
      <c r="Z778" s="73"/>
      <c r="AA778" s="73"/>
      <c r="AB778" s="73"/>
      <c r="AC778" s="73"/>
      <c r="AD778" s="73"/>
      <c r="AE778" s="73"/>
      <c r="AF778" s="47"/>
      <c r="AG778" s="73"/>
      <c r="AH778" s="73"/>
      <c r="AI778" s="47"/>
      <c r="AJ778" s="73"/>
    </row>
    <row r="779" spans="17:36" x14ac:dyDescent="0.25">
      <c r="Q779" s="73"/>
      <c r="R779" s="73"/>
      <c r="S779" s="73"/>
      <c r="T779" s="73"/>
      <c r="U779" s="73"/>
      <c r="V779" s="73"/>
      <c r="W779" s="73"/>
      <c r="X779" s="73"/>
      <c r="Y779" s="73"/>
      <c r="Z779" s="73"/>
      <c r="AA779" s="73"/>
      <c r="AB779" s="73"/>
      <c r="AC779" s="73"/>
      <c r="AD779" s="73"/>
      <c r="AE779" s="73"/>
      <c r="AF779" s="47"/>
      <c r="AG779" s="73"/>
      <c r="AH779" s="73"/>
      <c r="AI779" s="47"/>
      <c r="AJ779" s="73"/>
    </row>
    <row r="780" spans="17:36" x14ac:dyDescent="0.25">
      <c r="Q780" s="73"/>
      <c r="R780" s="73"/>
      <c r="S780" s="73"/>
      <c r="T780" s="73"/>
      <c r="U780" s="73"/>
      <c r="V780" s="73"/>
      <c r="W780" s="73"/>
      <c r="X780" s="73"/>
      <c r="Y780" s="73"/>
      <c r="Z780" s="73"/>
      <c r="AA780" s="73"/>
      <c r="AB780" s="73"/>
      <c r="AC780" s="73"/>
      <c r="AD780" s="73"/>
      <c r="AE780" s="73"/>
      <c r="AF780" s="47"/>
      <c r="AG780" s="73"/>
      <c r="AH780" s="73"/>
      <c r="AI780" s="47"/>
      <c r="AJ780" s="73"/>
    </row>
    <row r="781" spans="17:36" x14ac:dyDescent="0.25">
      <c r="Q781" s="73"/>
      <c r="R781" s="73"/>
      <c r="S781" s="73"/>
      <c r="T781" s="73"/>
      <c r="U781" s="73"/>
      <c r="V781" s="73"/>
      <c r="W781" s="73"/>
      <c r="X781" s="73"/>
      <c r="Y781" s="73"/>
      <c r="Z781" s="73"/>
      <c r="AA781" s="73"/>
      <c r="AB781" s="73"/>
      <c r="AC781" s="73"/>
      <c r="AD781" s="73"/>
      <c r="AE781" s="73"/>
      <c r="AF781" s="47"/>
      <c r="AG781" s="73"/>
      <c r="AH781" s="73"/>
      <c r="AI781" s="47"/>
      <c r="AJ781" s="73"/>
    </row>
    <row r="782" spans="17:36" x14ac:dyDescent="0.25">
      <c r="Q782" s="73"/>
      <c r="R782" s="73"/>
      <c r="S782" s="73"/>
      <c r="T782" s="73"/>
      <c r="U782" s="73"/>
      <c r="V782" s="73"/>
      <c r="W782" s="73"/>
      <c r="X782" s="73"/>
      <c r="Y782" s="73"/>
      <c r="Z782" s="73"/>
      <c r="AA782" s="73"/>
      <c r="AB782" s="73"/>
      <c r="AC782" s="73"/>
      <c r="AD782" s="73"/>
      <c r="AE782" s="73"/>
      <c r="AF782" s="47"/>
      <c r="AG782" s="73"/>
      <c r="AH782" s="73"/>
      <c r="AI782" s="47"/>
      <c r="AJ782" s="73"/>
    </row>
    <row r="783" spans="17:36" x14ac:dyDescent="0.25">
      <c r="Q783" s="73"/>
      <c r="R783" s="73"/>
      <c r="S783" s="73"/>
      <c r="T783" s="73"/>
      <c r="U783" s="73"/>
      <c r="V783" s="73"/>
      <c r="W783" s="73"/>
      <c r="X783" s="73"/>
      <c r="Y783" s="73"/>
      <c r="Z783" s="73"/>
      <c r="AA783" s="73"/>
      <c r="AB783" s="73"/>
      <c r="AC783" s="73"/>
      <c r="AD783" s="73"/>
      <c r="AE783" s="73"/>
      <c r="AF783" s="47"/>
      <c r="AG783" s="73"/>
      <c r="AH783" s="73"/>
      <c r="AI783" s="47"/>
      <c r="AJ783" s="73"/>
    </row>
    <row r="784" spans="17:36" x14ac:dyDescent="0.25">
      <c r="Q784" s="73"/>
      <c r="R784" s="73"/>
      <c r="S784" s="73"/>
      <c r="T784" s="73"/>
      <c r="U784" s="73"/>
      <c r="V784" s="73"/>
      <c r="W784" s="73"/>
      <c r="X784" s="73"/>
      <c r="Y784" s="73"/>
      <c r="Z784" s="73"/>
      <c r="AA784" s="73"/>
      <c r="AB784" s="73"/>
      <c r="AC784" s="73"/>
      <c r="AD784" s="73"/>
      <c r="AE784" s="73"/>
      <c r="AF784" s="47"/>
      <c r="AG784" s="73"/>
      <c r="AH784" s="73"/>
      <c r="AI784" s="47"/>
      <c r="AJ784" s="73"/>
    </row>
    <row r="785" spans="17:36" x14ac:dyDescent="0.25">
      <c r="Q785" s="73"/>
      <c r="R785" s="73"/>
      <c r="S785" s="73"/>
      <c r="T785" s="73"/>
      <c r="U785" s="73"/>
      <c r="V785" s="73"/>
      <c r="W785" s="73"/>
      <c r="X785" s="73"/>
      <c r="Y785" s="73"/>
      <c r="Z785" s="73"/>
      <c r="AA785" s="73"/>
      <c r="AB785" s="73"/>
      <c r="AC785" s="73"/>
      <c r="AD785" s="73"/>
      <c r="AE785" s="73"/>
      <c r="AF785" s="47"/>
      <c r="AG785" s="73"/>
      <c r="AH785" s="73"/>
      <c r="AI785" s="47"/>
      <c r="AJ785" s="73"/>
    </row>
    <row r="786" spans="17:36" x14ac:dyDescent="0.25">
      <c r="Q786" s="73"/>
      <c r="R786" s="73"/>
      <c r="S786" s="73"/>
      <c r="T786" s="73"/>
      <c r="U786" s="73"/>
      <c r="V786" s="73"/>
      <c r="W786" s="73"/>
      <c r="X786" s="73"/>
      <c r="Y786" s="73"/>
      <c r="Z786" s="73"/>
      <c r="AA786" s="73"/>
      <c r="AB786" s="73"/>
      <c r="AC786" s="73"/>
      <c r="AD786" s="73"/>
      <c r="AE786" s="73"/>
      <c r="AF786" s="47"/>
      <c r="AG786" s="73"/>
      <c r="AH786" s="73"/>
      <c r="AI786" s="47"/>
      <c r="AJ786" s="73"/>
    </row>
    <row r="787" spans="17:36" x14ac:dyDescent="0.25">
      <c r="Q787" s="73"/>
      <c r="R787" s="73"/>
      <c r="S787" s="73"/>
      <c r="T787" s="73"/>
      <c r="U787" s="73"/>
      <c r="V787" s="73"/>
      <c r="W787" s="73"/>
      <c r="X787" s="73"/>
      <c r="Y787" s="73"/>
      <c r="Z787" s="73"/>
      <c r="AA787" s="73"/>
      <c r="AB787" s="73"/>
      <c r="AC787" s="73"/>
      <c r="AD787" s="73"/>
      <c r="AE787" s="73"/>
      <c r="AF787" s="47"/>
      <c r="AG787" s="73"/>
      <c r="AH787" s="73"/>
      <c r="AI787" s="47"/>
      <c r="AJ787" s="73"/>
    </row>
    <row r="788" spans="17:36" x14ac:dyDescent="0.25">
      <c r="Q788" s="73"/>
      <c r="R788" s="73"/>
      <c r="S788" s="73"/>
      <c r="T788" s="73"/>
      <c r="U788" s="73"/>
      <c r="V788" s="73"/>
      <c r="W788" s="73"/>
      <c r="X788" s="73"/>
      <c r="Y788" s="73"/>
      <c r="Z788" s="73"/>
      <c r="AA788" s="73"/>
      <c r="AB788" s="73"/>
      <c r="AC788" s="73"/>
      <c r="AD788" s="73"/>
      <c r="AE788" s="73"/>
      <c r="AF788" s="47"/>
      <c r="AG788" s="73"/>
      <c r="AH788" s="73"/>
      <c r="AI788" s="47"/>
      <c r="AJ788" s="73"/>
    </row>
    <row r="789" spans="17:36" x14ac:dyDescent="0.25">
      <c r="Q789" s="73"/>
      <c r="R789" s="73"/>
      <c r="S789" s="73"/>
      <c r="T789" s="73"/>
      <c r="U789" s="73"/>
      <c r="V789" s="73"/>
      <c r="W789" s="73"/>
      <c r="X789" s="73"/>
      <c r="Y789" s="73"/>
      <c r="Z789" s="73"/>
      <c r="AA789" s="73"/>
      <c r="AB789" s="73"/>
      <c r="AC789" s="73"/>
      <c r="AD789" s="73"/>
      <c r="AE789" s="73"/>
      <c r="AF789" s="47"/>
      <c r="AG789" s="73"/>
      <c r="AH789" s="73"/>
      <c r="AI789" s="47"/>
      <c r="AJ789" s="73"/>
    </row>
    <row r="790" spans="17:36" x14ac:dyDescent="0.25">
      <c r="Q790" s="73"/>
      <c r="R790" s="73"/>
      <c r="S790" s="73"/>
      <c r="T790" s="73"/>
      <c r="U790" s="73"/>
      <c r="V790" s="73"/>
      <c r="W790" s="73"/>
      <c r="X790" s="73"/>
      <c r="Y790" s="73"/>
      <c r="Z790" s="73"/>
      <c r="AA790" s="73"/>
      <c r="AB790" s="73"/>
      <c r="AC790" s="73"/>
      <c r="AD790" s="73"/>
      <c r="AE790" s="73"/>
      <c r="AF790" s="47"/>
      <c r="AG790" s="73"/>
      <c r="AH790" s="73"/>
      <c r="AI790" s="47"/>
      <c r="AJ790" s="73"/>
    </row>
    <row r="791" spans="17:36" x14ac:dyDescent="0.25">
      <c r="Q791" s="73"/>
      <c r="R791" s="73"/>
      <c r="S791" s="73"/>
      <c r="T791" s="73"/>
      <c r="U791" s="73"/>
      <c r="V791" s="73"/>
      <c r="W791" s="73"/>
      <c r="X791" s="73"/>
      <c r="Y791" s="73"/>
      <c r="Z791" s="73"/>
      <c r="AA791" s="73"/>
      <c r="AB791" s="73"/>
      <c r="AC791" s="73"/>
      <c r="AD791" s="73"/>
      <c r="AE791" s="73"/>
      <c r="AF791" s="47"/>
      <c r="AG791" s="73"/>
      <c r="AH791" s="73"/>
      <c r="AI791" s="47"/>
      <c r="AJ791" s="73"/>
    </row>
    <row r="792" spans="17:36" x14ac:dyDescent="0.25">
      <c r="Q792" s="73"/>
      <c r="R792" s="73"/>
      <c r="S792" s="73"/>
      <c r="T792" s="73"/>
      <c r="U792" s="73"/>
      <c r="V792" s="73"/>
      <c r="W792" s="73"/>
      <c r="X792" s="73"/>
      <c r="Y792" s="73"/>
      <c r="Z792" s="73"/>
      <c r="AA792" s="73"/>
      <c r="AB792" s="73"/>
      <c r="AC792" s="73"/>
      <c r="AD792" s="73"/>
      <c r="AE792" s="73"/>
      <c r="AF792" s="47"/>
      <c r="AG792" s="73"/>
      <c r="AH792" s="73"/>
      <c r="AI792" s="47"/>
      <c r="AJ792" s="73"/>
    </row>
    <row r="793" spans="17:36" x14ac:dyDescent="0.25">
      <c r="Q793" s="73"/>
      <c r="R793" s="73"/>
      <c r="S793" s="73"/>
      <c r="T793" s="73"/>
      <c r="U793" s="73"/>
      <c r="V793" s="73"/>
      <c r="W793" s="73"/>
      <c r="X793" s="73"/>
      <c r="Y793" s="73"/>
      <c r="Z793" s="73"/>
      <c r="AA793" s="73"/>
      <c r="AB793" s="73"/>
      <c r="AC793" s="73"/>
      <c r="AD793" s="73"/>
      <c r="AE793" s="73"/>
      <c r="AF793" s="47"/>
      <c r="AG793" s="73"/>
      <c r="AH793" s="73"/>
      <c r="AI793" s="47"/>
      <c r="AJ793" s="73"/>
    </row>
    <row r="794" spans="17:36" x14ac:dyDescent="0.25">
      <c r="Q794" s="73"/>
      <c r="R794" s="73"/>
      <c r="S794" s="73"/>
      <c r="T794" s="73"/>
      <c r="U794" s="73"/>
      <c r="V794" s="73"/>
      <c r="W794" s="73"/>
      <c r="X794" s="73"/>
      <c r="Y794" s="73"/>
      <c r="Z794" s="73"/>
      <c r="AA794" s="73"/>
      <c r="AB794" s="73"/>
      <c r="AC794" s="73"/>
      <c r="AD794" s="73"/>
      <c r="AE794" s="73"/>
      <c r="AF794" s="47"/>
      <c r="AG794" s="73"/>
      <c r="AH794" s="73"/>
      <c r="AI794" s="47"/>
      <c r="AJ794" s="73"/>
    </row>
    <row r="795" spans="17:36" x14ac:dyDescent="0.25">
      <c r="Q795" s="73"/>
      <c r="R795" s="73"/>
      <c r="S795" s="73"/>
      <c r="T795" s="73"/>
      <c r="U795" s="73"/>
      <c r="V795" s="73"/>
      <c r="W795" s="73"/>
      <c r="X795" s="73"/>
      <c r="Y795" s="73"/>
      <c r="Z795" s="73"/>
      <c r="AA795" s="73"/>
      <c r="AB795" s="73"/>
      <c r="AC795" s="73"/>
      <c r="AD795" s="73"/>
      <c r="AE795" s="73"/>
      <c r="AF795" s="47"/>
      <c r="AG795" s="73"/>
      <c r="AH795" s="73"/>
      <c r="AI795" s="47"/>
      <c r="AJ795" s="73"/>
    </row>
    <row r="796" spans="17:36" x14ac:dyDescent="0.25">
      <c r="Q796" s="73"/>
      <c r="R796" s="73"/>
      <c r="S796" s="73"/>
      <c r="T796" s="73"/>
      <c r="U796" s="73"/>
      <c r="V796" s="73"/>
      <c r="W796" s="73"/>
      <c r="X796" s="73"/>
      <c r="Y796" s="73"/>
      <c r="Z796" s="73"/>
      <c r="AA796" s="73"/>
      <c r="AB796" s="73"/>
      <c r="AC796" s="73"/>
      <c r="AD796" s="73"/>
      <c r="AE796" s="73"/>
      <c r="AF796" s="47"/>
      <c r="AG796" s="73"/>
      <c r="AH796" s="73"/>
      <c r="AI796" s="47"/>
      <c r="AJ796" s="73"/>
    </row>
    <row r="797" spans="17:36" x14ac:dyDescent="0.25">
      <c r="Q797" s="73"/>
      <c r="R797" s="73"/>
      <c r="S797" s="73"/>
      <c r="T797" s="73"/>
      <c r="U797" s="73"/>
      <c r="V797" s="73"/>
      <c r="W797" s="73"/>
      <c r="X797" s="73"/>
      <c r="Y797" s="73"/>
      <c r="Z797" s="73"/>
      <c r="AA797" s="73"/>
      <c r="AB797" s="73"/>
      <c r="AC797" s="73"/>
      <c r="AD797" s="73"/>
      <c r="AE797" s="73"/>
      <c r="AF797" s="47"/>
      <c r="AG797" s="73"/>
      <c r="AH797" s="73"/>
      <c r="AI797" s="47"/>
      <c r="AJ797" s="73"/>
    </row>
    <row r="798" spans="17:36" x14ac:dyDescent="0.25">
      <c r="Q798" s="73"/>
      <c r="R798" s="73"/>
      <c r="S798" s="73"/>
      <c r="T798" s="73"/>
      <c r="U798" s="73"/>
      <c r="V798" s="73"/>
      <c r="W798" s="73"/>
      <c r="X798" s="73"/>
      <c r="Y798" s="73"/>
      <c r="Z798" s="73"/>
      <c r="AA798" s="73"/>
      <c r="AB798" s="73"/>
      <c r="AC798" s="73"/>
      <c r="AD798" s="73"/>
      <c r="AE798" s="73"/>
      <c r="AF798" s="47"/>
      <c r="AG798" s="73"/>
      <c r="AH798" s="73"/>
      <c r="AI798" s="47"/>
      <c r="AJ798" s="73"/>
    </row>
    <row r="799" spans="17:36" x14ac:dyDescent="0.25">
      <c r="Q799" s="73"/>
      <c r="R799" s="73"/>
      <c r="S799" s="73"/>
      <c r="T799" s="73"/>
      <c r="U799" s="73"/>
      <c r="V799" s="73"/>
      <c r="W799" s="73"/>
      <c r="X799" s="73"/>
      <c r="Y799" s="73"/>
      <c r="Z799" s="73"/>
      <c r="AA799" s="73"/>
      <c r="AB799" s="73"/>
      <c r="AC799" s="73"/>
      <c r="AD799" s="73"/>
      <c r="AE799" s="73"/>
      <c r="AF799" s="47"/>
      <c r="AG799" s="73"/>
      <c r="AH799" s="73"/>
      <c r="AI799" s="47"/>
      <c r="AJ799" s="73"/>
    </row>
    <row r="800" spans="17:36" x14ac:dyDescent="0.25">
      <c r="Q800" s="73"/>
      <c r="R800" s="73"/>
      <c r="S800" s="73"/>
      <c r="T800" s="73"/>
      <c r="U800" s="73"/>
      <c r="V800" s="73"/>
      <c r="W800" s="73"/>
      <c r="X800" s="73"/>
      <c r="Y800" s="73"/>
      <c r="Z800" s="73"/>
      <c r="AA800" s="73"/>
      <c r="AB800" s="73"/>
      <c r="AC800" s="73"/>
      <c r="AD800" s="73"/>
      <c r="AE800" s="73"/>
      <c r="AF800" s="47"/>
      <c r="AG800" s="73"/>
      <c r="AH800" s="73"/>
      <c r="AI800" s="47"/>
      <c r="AJ800" s="73"/>
    </row>
    <row r="801" spans="17:36" x14ac:dyDescent="0.25">
      <c r="Q801" s="73"/>
      <c r="R801" s="73"/>
      <c r="S801" s="73"/>
      <c r="T801" s="73"/>
      <c r="U801" s="73"/>
      <c r="V801" s="73"/>
      <c r="W801" s="73"/>
      <c r="X801" s="73"/>
      <c r="Y801" s="73"/>
      <c r="Z801" s="73"/>
      <c r="AA801" s="73"/>
      <c r="AB801" s="73"/>
      <c r="AC801" s="73"/>
      <c r="AD801" s="73"/>
      <c r="AE801" s="73"/>
      <c r="AF801" s="47"/>
      <c r="AG801" s="73"/>
      <c r="AH801" s="73"/>
      <c r="AI801" s="47"/>
      <c r="AJ801" s="73"/>
    </row>
    <row r="802" spans="17:36" x14ac:dyDescent="0.25">
      <c r="Q802" s="73"/>
      <c r="R802" s="73"/>
      <c r="S802" s="73"/>
      <c r="T802" s="73"/>
      <c r="U802" s="73"/>
      <c r="V802" s="73"/>
      <c r="W802" s="73"/>
      <c r="X802" s="73"/>
      <c r="Y802" s="73"/>
      <c r="Z802" s="73"/>
      <c r="AA802" s="73"/>
      <c r="AB802" s="73"/>
      <c r="AC802" s="73"/>
      <c r="AD802" s="73"/>
      <c r="AE802" s="73"/>
      <c r="AF802" s="47"/>
      <c r="AG802" s="73"/>
      <c r="AH802" s="73"/>
      <c r="AI802" s="47"/>
      <c r="AJ802" s="73"/>
    </row>
    <row r="803" spans="17:36" x14ac:dyDescent="0.25">
      <c r="Q803" s="73"/>
      <c r="R803" s="73"/>
      <c r="S803" s="73"/>
      <c r="T803" s="73"/>
      <c r="U803" s="73"/>
      <c r="V803" s="73"/>
      <c r="W803" s="73"/>
      <c r="X803" s="73"/>
      <c r="Y803" s="73"/>
      <c r="Z803" s="73"/>
      <c r="AA803" s="73"/>
      <c r="AB803" s="73"/>
      <c r="AC803" s="73"/>
      <c r="AD803" s="73"/>
      <c r="AE803" s="73"/>
      <c r="AF803" s="47"/>
      <c r="AG803" s="73"/>
      <c r="AH803" s="73"/>
      <c r="AI803" s="47"/>
      <c r="AJ803" s="73"/>
    </row>
    <row r="804" spans="17:36" x14ac:dyDescent="0.25">
      <c r="Q804" s="73"/>
      <c r="R804" s="73"/>
      <c r="S804" s="73"/>
      <c r="T804" s="73"/>
      <c r="U804" s="73"/>
      <c r="V804" s="73"/>
      <c r="W804" s="73"/>
      <c r="X804" s="73"/>
      <c r="Y804" s="73"/>
      <c r="Z804" s="73"/>
      <c r="AA804" s="73"/>
      <c r="AB804" s="73"/>
      <c r="AC804" s="73"/>
      <c r="AD804" s="73"/>
      <c r="AE804" s="73"/>
      <c r="AF804" s="47"/>
      <c r="AG804" s="73"/>
      <c r="AH804" s="73"/>
      <c r="AI804" s="47"/>
      <c r="AJ804" s="73"/>
    </row>
    <row r="805" spans="17:36" x14ac:dyDescent="0.25">
      <c r="Q805" s="73"/>
      <c r="R805" s="73"/>
      <c r="S805" s="73"/>
      <c r="T805" s="73"/>
      <c r="U805" s="73"/>
      <c r="V805" s="73"/>
      <c r="W805" s="73"/>
      <c r="X805" s="73"/>
      <c r="Y805" s="73"/>
      <c r="Z805" s="73"/>
      <c r="AA805" s="73"/>
      <c r="AB805" s="73"/>
      <c r="AC805" s="73"/>
      <c r="AD805" s="73"/>
      <c r="AE805" s="73"/>
      <c r="AF805" s="47"/>
      <c r="AG805" s="73"/>
      <c r="AH805" s="73"/>
      <c r="AI805" s="47"/>
      <c r="AJ805" s="73"/>
    </row>
    <row r="806" spans="17:36" x14ac:dyDescent="0.25">
      <c r="Q806" s="73"/>
      <c r="R806" s="73"/>
      <c r="S806" s="73"/>
      <c r="T806" s="73"/>
      <c r="U806" s="73"/>
      <c r="V806" s="73"/>
      <c r="W806" s="73"/>
      <c r="X806" s="73"/>
      <c r="Y806" s="73"/>
      <c r="Z806" s="73"/>
      <c r="AA806" s="73"/>
      <c r="AB806" s="73"/>
      <c r="AC806" s="73"/>
      <c r="AD806" s="73"/>
      <c r="AE806" s="73"/>
      <c r="AF806" s="47"/>
      <c r="AG806" s="73"/>
      <c r="AH806" s="73"/>
      <c r="AI806" s="47"/>
      <c r="AJ806" s="73"/>
    </row>
    <row r="807" spans="17:36" x14ac:dyDescent="0.25">
      <c r="Q807" s="73"/>
      <c r="R807" s="73"/>
      <c r="S807" s="73"/>
      <c r="T807" s="73"/>
      <c r="U807" s="73"/>
      <c r="V807" s="73"/>
      <c r="W807" s="73"/>
      <c r="X807" s="73"/>
      <c r="Y807" s="73"/>
      <c r="Z807" s="73"/>
      <c r="AA807" s="73"/>
      <c r="AB807" s="73"/>
      <c r="AC807" s="73"/>
      <c r="AD807" s="73"/>
      <c r="AE807" s="73"/>
      <c r="AF807" s="47"/>
      <c r="AG807" s="73"/>
      <c r="AH807" s="73"/>
      <c r="AI807" s="47"/>
      <c r="AJ807" s="73"/>
    </row>
    <row r="808" spans="17:36" x14ac:dyDescent="0.25">
      <c r="Q808" s="73"/>
      <c r="R808" s="73"/>
      <c r="S808" s="73"/>
      <c r="T808" s="73"/>
      <c r="U808" s="73"/>
      <c r="V808" s="73"/>
      <c r="W808" s="73"/>
      <c r="X808" s="73"/>
      <c r="Y808" s="73"/>
      <c r="Z808" s="73"/>
      <c r="AA808" s="73"/>
      <c r="AB808" s="73"/>
      <c r="AC808" s="73"/>
      <c r="AD808" s="73"/>
      <c r="AE808" s="73"/>
      <c r="AF808" s="47"/>
      <c r="AG808" s="73"/>
      <c r="AH808" s="73"/>
      <c r="AI808" s="47"/>
      <c r="AJ808" s="73"/>
    </row>
    <row r="809" spans="17:36" x14ac:dyDescent="0.25">
      <c r="Q809" s="73"/>
      <c r="R809" s="73"/>
      <c r="S809" s="73"/>
      <c r="T809" s="73"/>
      <c r="U809" s="73"/>
      <c r="V809" s="73"/>
      <c r="W809" s="73"/>
      <c r="X809" s="73"/>
      <c r="Y809" s="73"/>
      <c r="Z809" s="73"/>
      <c r="AA809" s="73"/>
      <c r="AB809" s="73"/>
      <c r="AC809" s="73"/>
      <c r="AD809" s="73"/>
      <c r="AE809" s="73"/>
      <c r="AF809" s="47"/>
      <c r="AG809" s="73"/>
      <c r="AH809" s="73"/>
      <c r="AI809" s="47"/>
      <c r="AJ809" s="73"/>
    </row>
    <row r="810" spans="17:36" x14ac:dyDescent="0.25">
      <c r="Q810" s="73"/>
      <c r="R810" s="73"/>
      <c r="S810" s="73"/>
      <c r="T810" s="73"/>
      <c r="U810" s="73"/>
      <c r="V810" s="73"/>
      <c r="W810" s="73"/>
      <c r="X810" s="73"/>
      <c r="Y810" s="73"/>
      <c r="Z810" s="73"/>
      <c r="AA810" s="73"/>
      <c r="AB810" s="73"/>
      <c r="AC810" s="73"/>
      <c r="AD810" s="73"/>
      <c r="AE810" s="73"/>
      <c r="AF810" s="47"/>
      <c r="AG810" s="73"/>
      <c r="AH810" s="73"/>
      <c r="AI810" s="47"/>
      <c r="AJ810" s="73"/>
    </row>
    <row r="811" spans="17:36" x14ac:dyDescent="0.25">
      <c r="Q811" s="73"/>
      <c r="R811" s="73"/>
      <c r="S811" s="73"/>
      <c r="T811" s="73"/>
      <c r="U811" s="73"/>
      <c r="V811" s="73"/>
      <c r="W811" s="73"/>
      <c r="X811" s="73"/>
      <c r="Y811" s="73"/>
      <c r="Z811" s="73"/>
      <c r="AA811" s="73"/>
      <c r="AB811" s="73"/>
      <c r="AC811" s="73"/>
      <c r="AD811" s="73"/>
      <c r="AE811" s="73"/>
      <c r="AF811" s="47"/>
      <c r="AG811" s="73"/>
      <c r="AH811" s="73"/>
      <c r="AI811" s="47"/>
      <c r="AJ811" s="73"/>
    </row>
    <row r="812" spans="17:36" x14ac:dyDescent="0.25">
      <c r="Q812" s="73"/>
      <c r="R812" s="73"/>
      <c r="S812" s="73"/>
      <c r="T812" s="73"/>
      <c r="U812" s="73"/>
      <c r="V812" s="73"/>
      <c r="W812" s="73"/>
      <c r="X812" s="73"/>
      <c r="Y812" s="73"/>
      <c r="Z812" s="73"/>
      <c r="AA812" s="73"/>
      <c r="AB812" s="73"/>
      <c r="AC812" s="73"/>
      <c r="AD812" s="73"/>
      <c r="AE812" s="73"/>
      <c r="AF812" s="47"/>
      <c r="AG812" s="73"/>
      <c r="AH812" s="73"/>
      <c r="AI812" s="47"/>
      <c r="AJ812" s="73"/>
    </row>
    <row r="813" spans="17:36" x14ac:dyDescent="0.25">
      <c r="Q813" s="73"/>
      <c r="R813" s="73"/>
      <c r="S813" s="73"/>
      <c r="T813" s="73"/>
      <c r="U813" s="73"/>
      <c r="V813" s="73"/>
      <c r="W813" s="73"/>
      <c r="X813" s="73"/>
      <c r="Y813" s="73"/>
      <c r="Z813" s="73"/>
      <c r="AA813" s="73"/>
      <c r="AB813" s="73"/>
      <c r="AC813" s="73"/>
      <c r="AD813" s="73"/>
      <c r="AE813" s="73"/>
      <c r="AF813" s="47"/>
      <c r="AG813" s="73"/>
      <c r="AH813" s="73"/>
      <c r="AI813" s="47"/>
      <c r="AJ813" s="73"/>
    </row>
    <row r="814" spans="17:36" x14ac:dyDescent="0.25">
      <c r="Q814" s="73"/>
      <c r="R814" s="73"/>
      <c r="S814" s="73"/>
      <c r="T814" s="73"/>
      <c r="U814" s="73"/>
      <c r="V814" s="73"/>
      <c r="W814" s="73"/>
      <c r="X814" s="73"/>
      <c r="Y814" s="73"/>
      <c r="Z814" s="73"/>
      <c r="AA814" s="73"/>
      <c r="AB814" s="73"/>
      <c r="AC814" s="73"/>
      <c r="AD814" s="73"/>
      <c r="AE814" s="73"/>
      <c r="AF814" s="47"/>
      <c r="AG814" s="73"/>
      <c r="AH814" s="73"/>
      <c r="AI814" s="47"/>
      <c r="AJ814" s="73"/>
    </row>
    <row r="815" spans="17:36" x14ac:dyDescent="0.25">
      <c r="Q815" s="73"/>
      <c r="R815" s="73"/>
      <c r="S815" s="73"/>
      <c r="T815" s="73"/>
      <c r="U815" s="73"/>
      <c r="V815" s="73"/>
      <c r="W815" s="73"/>
      <c r="X815" s="73"/>
      <c r="Y815" s="73"/>
      <c r="Z815" s="73"/>
      <c r="AA815" s="73"/>
      <c r="AB815" s="73"/>
      <c r="AC815" s="73"/>
      <c r="AD815" s="73"/>
      <c r="AE815" s="73"/>
      <c r="AF815" s="47"/>
      <c r="AG815" s="73"/>
      <c r="AH815" s="73"/>
      <c r="AI815" s="47"/>
      <c r="AJ815" s="73"/>
    </row>
    <row r="816" spans="17:36" x14ac:dyDescent="0.25">
      <c r="Q816" s="73"/>
      <c r="R816" s="73"/>
      <c r="S816" s="73"/>
      <c r="T816" s="73"/>
      <c r="U816" s="73"/>
      <c r="V816" s="73"/>
      <c r="W816" s="73"/>
      <c r="X816" s="73"/>
      <c r="Y816" s="73"/>
      <c r="Z816" s="73"/>
      <c r="AA816" s="73"/>
      <c r="AB816" s="73"/>
      <c r="AC816" s="73"/>
      <c r="AD816" s="73"/>
      <c r="AE816" s="73"/>
      <c r="AF816" s="47"/>
      <c r="AG816" s="73"/>
      <c r="AH816" s="73"/>
      <c r="AI816" s="47"/>
      <c r="AJ816" s="73"/>
    </row>
    <row r="817" spans="17:36" x14ac:dyDescent="0.25">
      <c r="Q817" s="73"/>
      <c r="R817" s="73"/>
      <c r="S817" s="73"/>
      <c r="T817" s="73"/>
      <c r="U817" s="73"/>
      <c r="V817" s="73"/>
      <c r="W817" s="73"/>
      <c r="X817" s="73"/>
      <c r="Y817" s="73"/>
      <c r="Z817" s="73"/>
      <c r="AA817" s="73"/>
      <c r="AB817" s="73"/>
      <c r="AC817" s="73"/>
      <c r="AD817" s="73"/>
      <c r="AE817" s="73"/>
      <c r="AF817" s="47"/>
      <c r="AG817" s="73"/>
      <c r="AH817" s="73"/>
      <c r="AI817" s="47"/>
      <c r="AJ817" s="73"/>
    </row>
    <row r="818" spans="17:36" x14ac:dyDescent="0.25">
      <c r="Q818" s="73"/>
      <c r="R818" s="73"/>
      <c r="S818" s="73"/>
      <c r="T818" s="73"/>
      <c r="U818" s="73"/>
      <c r="V818" s="73"/>
      <c r="W818" s="73"/>
      <c r="X818" s="73"/>
      <c r="Y818" s="73"/>
      <c r="Z818" s="73"/>
      <c r="AA818" s="73"/>
      <c r="AB818" s="73"/>
      <c r="AC818" s="73"/>
      <c r="AD818" s="73"/>
      <c r="AE818" s="73"/>
      <c r="AF818" s="47"/>
      <c r="AG818" s="73"/>
      <c r="AH818" s="73"/>
      <c r="AI818" s="47"/>
      <c r="AJ818" s="73"/>
    </row>
    <row r="819" spans="17:36" x14ac:dyDescent="0.25">
      <c r="Q819" s="73"/>
      <c r="R819" s="73"/>
      <c r="S819" s="73"/>
      <c r="T819" s="73"/>
      <c r="U819" s="73"/>
      <c r="V819" s="73"/>
      <c r="W819" s="73"/>
      <c r="X819" s="73"/>
      <c r="Y819" s="73"/>
      <c r="Z819" s="73"/>
      <c r="AA819" s="73"/>
      <c r="AB819" s="73"/>
      <c r="AC819" s="73"/>
      <c r="AD819" s="73"/>
      <c r="AE819" s="73"/>
      <c r="AF819" s="47"/>
      <c r="AG819" s="73"/>
      <c r="AH819" s="73"/>
      <c r="AI819" s="47"/>
      <c r="AJ819" s="73"/>
    </row>
    <row r="820" spans="17:36" x14ac:dyDescent="0.25">
      <c r="Q820" s="73"/>
      <c r="R820" s="73"/>
      <c r="S820" s="73"/>
      <c r="T820" s="73"/>
      <c r="U820" s="73"/>
      <c r="V820" s="73"/>
      <c r="W820" s="73"/>
      <c r="X820" s="73"/>
      <c r="Y820" s="73"/>
      <c r="Z820" s="73"/>
      <c r="AA820" s="73"/>
      <c r="AB820" s="73"/>
      <c r="AC820" s="73"/>
      <c r="AD820" s="73"/>
      <c r="AE820" s="73"/>
      <c r="AF820" s="47"/>
      <c r="AG820" s="73"/>
      <c r="AH820" s="73"/>
      <c r="AI820" s="47"/>
      <c r="AJ820" s="73"/>
    </row>
    <row r="821" spans="17:36" x14ac:dyDescent="0.25">
      <c r="Q821" s="73"/>
      <c r="R821" s="73"/>
      <c r="S821" s="73"/>
      <c r="T821" s="73"/>
      <c r="U821" s="73"/>
      <c r="V821" s="73"/>
      <c r="W821" s="73"/>
      <c r="X821" s="73"/>
      <c r="Y821" s="73"/>
      <c r="Z821" s="73"/>
      <c r="AA821" s="73"/>
      <c r="AB821" s="73"/>
      <c r="AC821" s="73"/>
      <c r="AD821" s="73"/>
      <c r="AE821" s="73"/>
      <c r="AF821" s="47"/>
      <c r="AG821" s="73"/>
      <c r="AH821" s="73"/>
      <c r="AI821" s="47"/>
      <c r="AJ821" s="73"/>
    </row>
    <row r="822" spans="17:36" x14ac:dyDescent="0.25">
      <c r="Q822" s="73"/>
      <c r="R822" s="73"/>
      <c r="S822" s="73"/>
      <c r="T822" s="73"/>
      <c r="U822" s="73"/>
      <c r="V822" s="73"/>
      <c r="W822" s="73"/>
      <c r="X822" s="73"/>
      <c r="Y822" s="73"/>
      <c r="Z822" s="73"/>
      <c r="AA822" s="73"/>
      <c r="AB822" s="73"/>
      <c r="AC822" s="73"/>
      <c r="AD822" s="73"/>
      <c r="AE822" s="73"/>
      <c r="AF822" s="47"/>
      <c r="AG822" s="73"/>
      <c r="AH822" s="73"/>
      <c r="AI822" s="47"/>
      <c r="AJ822" s="73"/>
    </row>
    <row r="823" spans="17:36" x14ac:dyDescent="0.25">
      <c r="Q823" s="73"/>
      <c r="R823" s="73"/>
      <c r="S823" s="73"/>
      <c r="T823" s="73"/>
      <c r="U823" s="73"/>
      <c r="V823" s="73"/>
      <c r="W823" s="73"/>
      <c r="X823" s="73"/>
      <c r="Y823" s="73"/>
      <c r="Z823" s="73"/>
      <c r="AA823" s="73"/>
      <c r="AB823" s="73"/>
      <c r="AC823" s="73"/>
      <c r="AD823" s="73"/>
      <c r="AE823" s="73"/>
      <c r="AF823" s="47"/>
      <c r="AG823" s="73"/>
      <c r="AH823" s="73"/>
      <c r="AI823" s="47"/>
      <c r="AJ823" s="73"/>
    </row>
    <row r="824" spans="17:36" x14ac:dyDescent="0.25">
      <c r="Q824" s="73"/>
      <c r="R824" s="73"/>
      <c r="S824" s="73"/>
      <c r="T824" s="73"/>
      <c r="U824" s="73"/>
      <c r="V824" s="73"/>
      <c r="W824" s="73"/>
      <c r="X824" s="73"/>
      <c r="Y824" s="73"/>
      <c r="Z824" s="73"/>
      <c r="AA824" s="73"/>
      <c r="AB824" s="73"/>
      <c r="AC824" s="73"/>
      <c r="AD824" s="73"/>
      <c r="AE824" s="73"/>
      <c r="AF824" s="47"/>
      <c r="AG824" s="73"/>
      <c r="AH824" s="73"/>
      <c r="AI824" s="47"/>
      <c r="AJ824" s="73"/>
    </row>
    <row r="825" spans="17:36" x14ac:dyDescent="0.25">
      <c r="Q825" s="73"/>
      <c r="R825" s="73"/>
      <c r="S825" s="73"/>
      <c r="T825" s="73"/>
      <c r="U825" s="73"/>
      <c r="V825" s="73"/>
      <c r="W825" s="73"/>
      <c r="X825" s="73"/>
      <c r="Y825" s="73"/>
      <c r="Z825" s="73"/>
      <c r="AA825" s="73"/>
      <c r="AB825" s="73"/>
      <c r="AC825" s="73"/>
      <c r="AD825" s="73"/>
      <c r="AE825" s="73"/>
      <c r="AF825" s="47"/>
      <c r="AG825" s="73"/>
      <c r="AH825" s="73"/>
      <c r="AI825" s="47"/>
      <c r="AJ825" s="73"/>
    </row>
    <row r="826" spans="17:36" x14ac:dyDescent="0.25">
      <c r="Q826" s="73"/>
      <c r="R826" s="73"/>
      <c r="S826" s="73"/>
      <c r="T826" s="73"/>
      <c r="U826" s="73"/>
      <c r="V826" s="73"/>
      <c r="W826" s="73"/>
      <c r="X826" s="73"/>
      <c r="Y826" s="73"/>
      <c r="Z826" s="73"/>
      <c r="AA826" s="73"/>
      <c r="AB826" s="73"/>
      <c r="AC826" s="73"/>
      <c r="AD826" s="73"/>
      <c r="AE826" s="73"/>
      <c r="AF826" s="47"/>
      <c r="AG826" s="73"/>
      <c r="AH826" s="73"/>
      <c r="AI826" s="47"/>
      <c r="AJ826" s="73"/>
    </row>
    <row r="827" spans="17:36" x14ac:dyDescent="0.25">
      <c r="Q827" s="73"/>
      <c r="R827" s="73"/>
      <c r="S827" s="73"/>
      <c r="T827" s="73"/>
      <c r="U827" s="73"/>
      <c r="V827" s="73"/>
      <c r="W827" s="73"/>
      <c r="X827" s="73"/>
      <c r="Y827" s="73"/>
      <c r="Z827" s="73"/>
      <c r="AA827" s="73"/>
      <c r="AB827" s="73"/>
      <c r="AC827" s="73"/>
      <c r="AD827" s="73"/>
      <c r="AE827" s="73"/>
      <c r="AF827" s="47"/>
      <c r="AG827" s="73"/>
      <c r="AH827" s="73"/>
      <c r="AI827" s="47"/>
      <c r="AJ827" s="73"/>
    </row>
    <row r="828" spans="17:36" x14ac:dyDescent="0.25">
      <c r="Q828" s="73"/>
      <c r="R828" s="73"/>
      <c r="S828" s="73"/>
      <c r="T828" s="73"/>
      <c r="U828" s="73"/>
      <c r="V828" s="73"/>
      <c r="W828" s="73"/>
      <c r="X828" s="73"/>
      <c r="Y828" s="73"/>
      <c r="Z828" s="73"/>
      <c r="AA828" s="73"/>
      <c r="AB828" s="73"/>
      <c r="AC828" s="73"/>
      <c r="AD828" s="73"/>
      <c r="AE828" s="73"/>
      <c r="AF828" s="47"/>
      <c r="AG828" s="73"/>
      <c r="AH828" s="73"/>
      <c r="AI828" s="47"/>
      <c r="AJ828" s="73"/>
    </row>
    <row r="829" spans="17:36" x14ac:dyDescent="0.25">
      <c r="Q829" s="73"/>
      <c r="R829" s="73"/>
      <c r="S829" s="73"/>
      <c r="T829" s="73"/>
      <c r="U829" s="73"/>
      <c r="V829" s="73"/>
      <c r="W829" s="73"/>
      <c r="X829" s="73"/>
      <c r="Y829" s="73"/>
      <c r="Z829" s="73"/>
      <c r="AA829" s="73"/>
      <c r="AB829" s="73"/>
      <c r="AC829" s="73"/>
      <c r="AD829" s="73"/>
      <c r="AE829" s="73"/>
      <c r="AF829" s="47"/>
      <c r="AG829" s="73"/>
      <c r="AH829" s="73"/>
      <c r="AI829" s="47"/>
      <c r="AJ829" s="73"/>
    </row>
    <row r="830" spans="17:36" x14ac:dyDescent="0.25">
      <c r="Q830" s="73"/>
      <c r="R830" s="73"/>
      <c r="S830" s="73"/>
      <c r="T830" s="73"/>
      <c r="U830" s="73"/>
      <c r="V830" s="73"/>
      <c r="W830" s="73"/>
      <c r="X830" s="73"/>
      <c r="Y830" s="73"/>
      <c r="Z830" s="73"/>
      <c r="AA830" s="73"/>
      <c r="AB830" s="73"/>
      <c r="AC830" s="73"/>
      <c r="AD830" s="73"/>
      <c r="AE830" s="73"/>
      <c r="AF830" s="47"/>
      <c r="AG830" s="73"/>
      <c r="AH830" s="73"/>
      <c r="AI830" s="47"/>
      <c r="AJ830" s="73"/>
    </row>
    <row r="831" spans="17:36" x14ac:dyDescent="0.25">
      <c r="Q831" s="73"/>
      <c r="R831" s="73"/>
      <c r="S831" s="73"/>
      <c r="T831" s="73"/>
      <c r="U831" s="73"/>
      <c r="V831" s="73"/>
      <c r="W831" s="73"/>
      <c r="X831" s="73"/>
      <c r="Y831" s="73"/>
      <c r="Z831" s="73"/>
      <c r="AA831" s="73"/>
      <c r="AB831" s="73"/>
      <c r="AC831" s="73"/>
      <c r="AD831" s="73"/>
      <c r="AE831" s="73"/>
      <c r="AF831" s="47"/>
      <c r="AG831" s="73"/>
      <c r="AH831" s="73"/>
      <c r="AI831" s="47"/>
      <c r="AJ831" s="73"/>
    </row>
    <row r="832" spans="17:36" x14ac:dyDescent="0.25">
      <c r="Q832" s="73"/>
      <c r="R832" s="73"/>
      <c r="S832" s="73"/>
      <c r="T832" s="73"/>
      <c r="U832" s="73"/>
      <c r="V832" s="73"/>
      <c r="W832" s="73"/>
      <c r="X832" s="73"/>
      <c r="Y832" s="73"/>
      <c r="Z832" s="73"/>
      <c r="AA832" s="73"/>
      <c r="AB832" s="73"/>
      <c r="AC832" s="73"/>
      <c r="AD832" s="73"/>
      <c r="AE832" s="73"/>
      <c r="AF832" s="47"/>
      <c r="AG832" s="73"/>
      <c r="AH832" s="73"/>
      <c r="AI832" s="47"/>
      <c r="AJ832" s="73"/>
    </row>
    <row r="833" spans="17:36" x14ac:dyDescent="0.25">
      <c r="Q833" s="73"/>
      <c r="R833" s="73"/>
      <c r="S833" s="73"/>
      <c r="T833" s="73"/>
      <c r="U833" s="73"/>
      <c r="V833" s="73"/>
      <c r="W833" s="73"/>
      <c r="X833" s="73"/>
      <c r="Y833" s="73"/>
      <c r="Z833" s="73"/>
      <c r="AA833" s="73"/>
      <c r="AB833" s="73"/>
      <c r="AC833" s="73"/>
      <c r="AD833" s="73"/>
      <c r="AE833" s="73"/>
      <c r="AF833" s="47"/>
      <c r="AG833" s="73"/>
      <c r="AH833" s="73"/>
      <c r="AI833" s="47"/>
      <c r="AJ833" s="73"/>
    </row>
    <row r="834" spans="17:36" x14ac:dyDescent="0.25">
      <c r="Q834" s="73"/>
      <c r="R834" s="73"/>
      <c r="S834" s="73"/>
      <c r="T834" s="73"/>
      <c r="U834" s="73"/>
      <c r="V834" s="73"/>
      <c r="W834" s="73"/>
      <c r="X834" s="73"/>
      <c r="Y834" s="73"/>
      <c r="Z834" s="73"/>
      <c r="AA834" s="73"/>
      <c r="AB834" s="73"/>
      <c r="AC834" s="73"/>
      <c r="AD834" s="73"/>
      <c r="AE834" s="73"/>
      <c r="AF834" s="47"/>
      <c r="AG834" s="73"/>
      <c r="AH834" s="73"/>
      <c r="AI834" s="47"/>
      <c r="AJ834" s="73"/>
    </row>
    <row r="835" spans="17:36" x14ac:dyDescent="0.25">
      <c r="Q835" s="73"/>
      <c r="R835" s="73"/>
      <c r="S835" s="73"/>
      <c r="T835" s="73"/>
      <c r="U835" s="73"/>
      <c r="V835" s="73"/>
      <c r="W835" s="73"/>
      <c r="X835" s="73"/>
      <c r="Y835" s="73"/>
      <c r="Z835" s="73"/>
      <c r="AA835" s="73"/>
      <c r="AB835" s="73"/>
      <c r="AC835" s="73"/>
      <c r="AD835" s="73"/>
      <c r="AE835" s="73"/>
      <c r="AF835" s="47"/>
      <c r="AG835" s="73"/>
      <c r="AH835" s="73"/>
      <c r="AI835" s="47"/>
      <c r="AJ835" s="73"/>
    </row>
    <row r="836" spans="17:36" x14ac:dyDescent="0.25">
      <c r="Q836" s="73"/>
      <c r="R836" s="73"/>
      <c r="S836" s="73"/>
      <c r="T836" s="73"/>
      <c r="U836" s="73"/>
      <c r="V836" s="73"/>
      <c r="W836" s="73"/>
      <c r="X836" s="73"/>
      <c r="Y836" s="73"/>
      <c r="Z836" s="73"/>
      <c r="AA836" s="73"/>
      <c r="AB836" s="73"/>
      <c r="AC836" s="73"/>
      <c r="AD836" s="73"/>
      <c r="AE836" s="73"/>
      <c r="AF836" s="47"/>
      <c r="AG836" s="73"/>
      <c r="AH836" s="73"/>
      <c r="AI836" s="47"/>
      <c r="AJ836" s="73"/>
    </row>
    <row r="837" spans="17:36" x14ac:dyDescent="0.25">
      <c r="Q837" s="73"/>
      <c r="R837" s="73"/>
      <c r="S837" s="73"/>
      <c r="T837" s="73"/>
      <c r="U837" s="73"/>
      <c r="V837" s="73"/>
      <c r="W837" s="73"/>
      <c r="X837" s="73"/>
      <c r="Y837" s="73"/>
      <c r="Z837" s="73"/>
      <c r="AA837" s="73"/>
      <c r="AB837" s="73"/>
      <c r="AC837" s="73"/>
      <c r="AD837" s="73"/>
      <c r="AE837" s="73"/>
      <c r="AF837" s="47"/>
      <c r="AG837" s="73"/>
      <c r="AH837" s="73"/>
      <c r="AI837" s="47"/>
      <c r="AJ837" s="73"/>
    </row>
    <row r="838" spans="17:36" x14ac:dyDescent="0.25">
      <c r="Q838" s="73"/>
      <c r="R838" s="73"/>
      <c r="S838" s="73"/>
      <c r="T838" s="73"/>
      <c r="U838" s="73"/>
      <c r="V838" s="73"/>
      <c r="W838" s="73"/>
      <c r="X838" s="73"/>
      <c r="Y838" s="73"/>
      <c r="Z838" s="73"/>
      <c r="AA838" s="73"/>
      <c r="AB838" s="73"/>
      <c r="AC838" s="73"/>
      <c r="AD838" s="73"/>
      <c r="AE838" s="73"/>
      <c r="AF838" s="47"/>
      <c r="AG838" s="73"/>
      <c r="AH838" s="73"/>
      <c r="AI838" s="47"/>
      <c r="AJ838" s="73"/>
    </row>
    <row r="839" spans="17:36" x14ac:dyDescent="0.25">
      <c r="Q839" s="73"/>
      <c r="R839" s="73"/>
      <c r="S839" s="73"/>
      <c r="T839" s="73"/>
      <c r="U839" s="73"/>
      <c r="V839" s="73"/>
      <c r="W839" s="73"/>
      <c r="X839" s="73"/>
      <c r="Y839" s="73"/>
      <c r="Z839" s="73"/>
      <c r="AA839" s="73"/>
      <c r="AB839" s="73"/>
      <c r="AC839" s="73"/>
      <c r="AD839" s="73"/>
      <c r="AE839" s="73"/>
      <c r="AF839" s="47"/>
      <c r="AG839" s="73"/>
      <c r="AH839" s="73"/>
      <c r="AI839" s="47"/>
      <c r="AJ839" s="73"/>
    </row>
    <row r="840" spans="17:36" x14ac:dyDescent="0.25">
      <c r="Q840" s="73"/>
      <c r="R840" s="73"/>
      <c r="S840" s="73"/>
      <c r="T840" s="73"/>
      <c r="U840" s="73"/>
      <c r="V840" s="73"/>
      <c r="W840" s="73"/>
      <c r="X840" s="73"/>
      <c r="Y840" s="73"/>
      <c r="Z840" s="73"/>
      <c r="AA840" s="73"/>
      <c r="AB840" s="73"/>
      <c r="AC840" s="73"/>
      <c r="AD840" s="73"/>
      <c r="AE840" s="73"/>
      <c r="AF840" s="47"/>
      <c r="AG840" s="73"/>
      <c r="AH840" s="73"/>
      <c r="AI840" s="47"/>
      <c r="AJ840" s="73"/>
    </row>
    <row r="841" spans="17:36" x14ac:dyDescent="0.25">
      <c r="Q841" s="73"/>
      <c r="R841" s="73"/>
      <c r="S841" s="73"/>
      <c r="T841" s="73"/>
      <c r="U841" s="73"/>
      <c r="V841" s="73"/>
      <c r="W841" s="73"/>
      <c r="X841" s="73"/>
      <c r="Y841" s="73"/>
      <c r="Z841" s="73"/>
      <c r="AA841" s="73"/>
      <c r="AB841" s="73"/>
      <c r="AC841" s="73"/>
      <c r="AD841" s="73"/>
      <c r="AE841" s="73"/>
      <c r="AF841" s="47"/>
      <c r="AG841" s="73"/>
      <c r="AH841" s="73"/>
      <c r="AI841" s="47"/>
      <c r="AJ841" s="73"/>
    </row>
    <row r="842" spans="17:36" x14ac:dyDescent="0.25">
      <c r="Q842" s="73"/>
      <c r="R842" s="73"/>
      <c r="S842" s="73"/>
      <c r="T842" s="73"/>
      <c r="U842" s="73"/>
      <c r="V842" s="73"/>
      <c r="W842" s="73"/>
      <c r="X842" s="73"/>
      <c r="Y842" s="73"/>
      <c r="Z842" s="73"/>
      <c r="AA842" s="73"/>
      <c r="AB842" s="73"/>
      <c r="AC842" s="73"/>
      <c r="AD842" s="73"/>
      <c r="AE842" s="73"/>
      <c r="AF842" s="47"/>
      <c r="AG842" s="73"/>
      <c r="AH842" s="73"/>
      <c r="AI842" s="47"/>
      <c r="AJ842" s="73"/>
    </row>
    <row r="843" spans="17:36" x14ac:dyDescent="0.25">
      <c r="Q843" s="73"/>
      <c r="R843" s="73"/>
      <c r="S843" s="73"/>
      <c r="T843" s="73"/>
      <c r="U843" s="73"/>
      <c r="V843" s="73"/>
      <c r="W843" s="73"/>
      <c r="X843" s="73"/>
      <c r="Y843" s="73"/>
      <c r="Z843" s="73"/>
      <c r="AA843" s="73"/>
      <c r="AB843" s="73"/>
      <c r="AC843" s="73"/>
      <c r="AD843" s="73"/>
      <c r="AE843" s="73"/>
      <c r="AF843" s="47"/>
      <c r="AG843" s="73"/>
      <c r="AH843" s="73"/>
      <c r="AI843" s="47"/>
      <c r="AJ843" s="73"/>
    </row>
    <row r="844" spans="17:36" x14ac:dyDescent="0.25">
      <c r="Q844" s="73"/>
      <c r="R844" s="73"/>
      <c r="S844" s="73"/>
      <c r="T844" s="73"/>
      <c r="U844" s="73"/>
      <c r="V844" s="73"/>
      <c r="W844" s="73"/>
      <c r="X844" s="73"/>
      <c r="Y844" s="73"/>
      <c r="Z844" s="73"/>
      <c r="AA844" s="73"/>
      <c r="AB844" s="73"/>
      <c r="AC844" s="73"/>
      <c r="AD844" s="73"/>
      <c r="AE844" s="73"/>
      <c r="AF844" s="47"/>
      <c r="AG844" s="73"/>
      <c r="AH844" s="73"/>
      <c r="AI844" s="47"/>
      <c r="AJ844" s="73"/>
    </row>
    <row r="845" spans="17:36" x14ac:dyDescent="0.25">
      <c r="Q845" s="73"/>
      <c r="R845" s="73"/>
      <c r="S845" s="73"/>
      <c r="T845" s="73"/>
      <c r="U845" s="73"/>
      <c r="V845" s="73"/>
      <c r="W845" s="73"/>
      <c r="X845" s="73"/>
      <c r="Y845" s="73"/>
      <c r="Z845" s="73"/>
      <c r="AA845" s="73"/>
      <c r="AB845" s="73"/>
      <c r="AC845" s="73"/>
      <c r="AD845" s="73"/>
      <c r="AE845" s="73"/>
      <c r="AF845" s="47"/>
      <c r="AG845" s="73"/>
      <c r="AH845" s="73"/>
      <c r="AI845" s="47"/>
      <c r="AJ845" s="73"/>
    </row>
    <row r="846" spans="17:36" x14ac:dyDescent="0.25">
      <c r="Q846" s="73"/>
      <c r="R846" s="73"/>
      <c r="S846" s="73"/>
      <c r="T846" s="73"/>
      <c r="U846" s="73"/>
      <c r="V846" s="73"/>
      <c r="W846" s="73"/>
      <c r="X846" s="73"/>
      <c r="Y846" s="73"/>
      <c r="Z846" s="73"/>
      <c r="AA846" s="73"/>
      <c r="AB846" s="73"/>
      <c r="AC846" s="73"/>
      <c r="AD846" s="73"/>
      <c r="AE846" s="73"/>
      <c r="AF846" s="47"/>
      <c r="AG846" s="73"/>
      <c r="AH846" s="73"/>
      <c r="AI846" s="47"/>
      <c r="AJ846" s="73"/>
    </row>
    <row r="847" spans="17:36" x14ac:dyDescent="0.25">
      <c r="Q847" s="73"/>
      <c r="R847" s="73"/>
      <c r="S847" s="73"/>
      <c r="T847" s="73"/>
      <c r="U847" s="73"/>
      <c r="V847" s="73"/>
      <c r="W847" s="73"/>
      <c r="X847" s="73"/>
      <c r="Y847" s="73"/>
      <c r="Z847" s="73"/>
      <c r="AA847" s="73"/>
      <c r="AB847" s="73"/>
      <c r="AC847" s="73"/>
      <c r="AD847" s="73"/>
      <c r="AE847" s="73"/>
      <c r="AF847" s="47"/>
      <c r="AG847" s="73"/>
      <c r="AH847" s="73"/>
      <c r="AI847" s="47"/>
      <c r="AJ847" s="73"/>
    </row>
    <row r="848" spans="17:36" x14ac:dyDescent="0.25">
      <c r="Q848" s="73"/>
      <c r="R848" s="73"/>
      <c r="S848" s="73"/>
      <c r="T848" s="73"/>
      <c r="U848" s="73"/>
      <c r="V848" s="73"/>
      <c r="W848" s="73"/>
      <c r="X848" s="73"/>
      <c r="Y848" s="73"/>
      <c r="Z848" s="73"/>
      <c r="AA848" s="73"/>
      <c r="AB848" s="73"/>
      <c r="AC848" s="73"/>
      <c r="AD848" s="73"/>
      <c r="AE848" s="73"/>
      <c r="AF848" s="47"/>
      <c r="AG848" s="73"/>
      <c r="AH848" s="73"/>
      <c r="AI848" s="47"/>
      <c r="AJ848" s="73"/>
    </row>
    <row r="849" spans="17:36" x14ac:dyDescent="0.25">
      <c r="Q849" s="73"/>
      <c r="R849" s="73"/>
      <c r="S849" s="73"/>
      <c r="T849" s="73"/>
      <c r="U849" s="73"/>
      <c r="V849" s="73"/>
      <c r="W849" s="73"/>
      <c r="X849" s="73"/>
      <c r="Y849" s="73"/>
      <c r="Z849" s="73"/>
      <c r="AA849" s="73"/>
      <c r="AB849" s="73"/>
      <c r="AC849" s="73"/>
      <c r="AD849" s="73"/>
      <c r="AE849" s="73"/>
      <c r="AF849" s="47"/>
      <c r="AG849" s="73"/>
      <c r="AH849" s="73"/>
      <c r="AI849" s="47"/>
      <c r="AJ849" s="73"/>
    </row>
    <row r="850" spans="17:36" x14ac:dyDescent="0.25">
      <c r="Q850" s="73"/>
      <c r="R850" s="73"/>
      <c r="S850" s="73"/>
      <c r="T850" s="73"/>
      <c r="U850" s="73"/>
      <c r="V850" s="73"/>
      <c r="W850" s="73"/>
      <c r="X850" s="73"/>
      <c r="Y850" s="73"/>
      <c r="Z850" s="73"/>
      <c r="AA850" s="73"/>
      <c r="AB850" s="73"/>
      <c r="AC850" s="73"/>
      <c r="AD850" s="73"/>
      <c r="AE850" s="73"/>
      <c r="AF850" s="47"/>
      <c r="AG850" s="73"/>
      <c r="AH850" s="73"/>
      <c r="AI850" s="47"/>
      <c r="AJ850" s="73"/>
    </row>
    <row r="851" spans="17:36" x14ac:dyDescent="0.25">
      <c r="Q851" s="73"/>
      <c r="R851" s="73"/>
      <c r="S851" s="73"/>
      <c r="T851" s="73"/>
      <c r="U851" s="73"/>
      <c r="V851" s="73"/>
      <c r="W851" s="73"/>
      <c r="X851" s="73"/>
      <c r="Y851" s="73"/>
      <c r="Z851" s="73"/>
      <c r="AA851" s="73"/>
      <c r="AB851" s="73"/>
      <c r="AC851" s="73"/>
      <c r="AD851" s="73"/>
      <c r="AE851" s="73"/>
      <c r="AF851" s="47"/>
      <c r="AG851" s="73"/>
      <c r="AH851" s="73"/>
      <c r="AI851" s="47"/>
      <c r="AJ851" s="73"/>
    </row>
    <row r="852" spans="17:36" x14ac:dyDescent="0.25">
      <c r="Q852" s="73"/>
      <c r="R852" s="73"/>
      <c r="S852" s="73"/>
      <c r="T852" s="73"/>
      <c r="U852" s="73"/>
      <c r="V852" s="73"/>
      <c r="W852" s="73"/>
      <c r="X852" s="73"/>
      <c r="Y852" s="73"/>
      <c r="Z852" s="73"/>
      <c r="AA852" s="73"/>
      <c r="AB852" s="73"/>
      <c r="AC852" s="73"/>
      <c r="AD852" s="73"/>
      <c r="AE852" s="73"/>
      <c r="AF852" s="47"/>
      <c r="AG852" s="73"/>
      <c r="AH852" s="73"/>
      <c r="AI852" s="47"/>
      <c r="AJ852" s="73"/>
    </row>
    <row r="853" spans="17:36" x14ac:dyDescent="0.25">
      <c r="Q853" s="73"/>
      <c r="R853" s="73"/>
      <c r="S853" s="73"/>
      <c r="T853" s="73"/>
      <c r="U853" s="73"/>
      <c r="V853" s="73"/>
      <c r="W853" s="73"/>
      <c r="X853" s="73"/>
      <c r="Y853" s="73"/>
      <c r="Z853" s="73"/>
      <c r="AA853" s="73"/>
      <c r="AB853" s="73"/>
      <c r="AC853" s="73"/>
      <c r="AD853" s="73"/>
      <c r="AE853" s="73"/>
      <c r="AF853" s="47"/>
      <c r="AG853" s="73"/>
      <c r="AH853" s="73"/>
      <c r="AI853" s="47"/>
      <c r="AJ853" s="73"/>
    </row>
    <row r="854" spans="17:36" x14ac:dyDescent="0.25">
      <c r="Q854" s="73"/>
      <c r="R854" s="73"/>
      <c r="S854" s="73"/>
      <c r="T854" s="73"/>
      <c r="U854" s="73"/>
      <c r="V854" s="73"/>
      <c r="W854" s="73"/>
      <c r="X854" s="73"/>
      <c r="Y854" s="73"/>
      <c r="Z854" s="73"/>
      <c r="AA854" s="73"/>
      <c r="AB854" s="73"/>
      <c r="AC854" s="73"/>
      <c r="AD854" s="73"/>
      <c r="AE854" s="73"/>
      <c r="AF854" s="47"/>
      <c r="AG854" s="73"/>
      <c r="AH854" s="73"/>
      <c r="AI854" s="47"/>
      <c r="AJ854" s="73"/>
    </row>
    <row r="855" spans="17:36" x14ac:dyDescent="0.25">
      <c r="Q855" s="73"/>
      <c r="R855" s="73"/>
      <c r="S855" s="73"/>
      <c r="T855" s="73"/>
      <c r="U855" s="73"/>
      <c r="V855" s="73"/>
      <c r="W855" s="73"/>
      <c r="X855" s="73"/>
      <c r="Y855" s="73"/>
      <c r="Z855" s="73"/>
      <c r="AA855" s="73"/>
      <c r="AB855" s="73"/>
      <c r="AC855" s="73"/>
      <c r="AD855" s="73"/>
      <c r="AE855" s="73"/>
      <c r="AF855" s="47"/>
      <c r="AG855" s="73"/>
      <c r="AH855" s="73"/>
      <c r="AI855" s="47"/>
      <c r="AJ855" s="73"/>
    </row>
    <row r="856" spans="17:36" x14ac:dyDescent="0.25">
      <c r="Q856" s="73"/>
      <c r="R856" s="73"/>
      <c r="S856" s="73"/>
      <c r="T856" s="73"/>
      <c r="U856" s="73"/>
      <c r="V856" s="73"/>
      <c r="W856" s="73"/>
      <c r="X856" s="73"/>
      <c r="Y856" s="73"/>
      <c r="Z856" s="73"/>
      <c r="AA856" s="73"/>
      <c r="AB856" s="73"/>
      <c r="AC856" s="73"/>
      <c r="AD856" s="73"/>
      <c r="AE856" s="73"/>
      <c r="AF856" s="47"/>
      <c r="AG856" s="73"/>
      <c r="AH856" s="73"/>
      <c r="AI856" s="47"/>
      <c r="AJ856" s="73"/>
    </row>
    <row r="857" spans="17:36" x14ac:dyDescent="0.25">
      <c r="Q857" s="73"/>
      <c r="R857" s="73"/>
      <c r="S857" s="73"/>
      <c r="T857" s="73"/>
      <c r="U857" s="73"/>
      <c r="V857" s="73"/>
      <c r="W857" s="73"/>
      <c r="X857" s="73"/>
      <c r="Y857" s="73"/>
      <c r="Z857" s="73"/>
      <c r="AA857" s="73"/>
      <c r="AB857" s="73"/>
      <c r="AC857" s="73"/>
      <c r="AD857" s="73"/>
      <c r="AE857" s="73"/>
      <c r="AF857" s="47"/>
      <c r="AG857" s="73"/>
      <c r="AH857" s="73"/>
      <c r="AI857" s="47"/>
      <c r="AJ857" s="73"/>
    </row>
    <row r="858" spans="17:36" x14ac:dyDescent="0.25">
      <c r="Q858" s="73"/>
      <c r="R858" s="73"/>
      <c r="S858" s="73"/>
      <c r="T858" s="73"/>
      <c r="U858" s="73"/>
      <c r="V858" s="73"/>
      <c r="W858" s="73"/>
      <c r="X858" s="73"/>
      <c r="Y858" s="73"/>
      <c r="Z858" s="73"/>
      <c r="AA858" s="73"/>
      <c r="AB858" s="73"/>
      <c r="AC858" s="73"/>
      <c r="AD858" s="73"/>
      <c r="AE858" s="73"/>
      <c r="AF858" s="47"/>
      <c r="AG858" s="73"/>
      <c r="AH858" s="73"/>
      <c r="AI858" s="47"/>
      <c r="AJ858" s="73"/>
    </row>
    <row r="859" spans="17:36" x14ac:dyDescent="0.25">
      <c r="Q859" s="73"/>
      <c r="R859" s="73"/>
      <c r="S859" s="73"/>
      <c r="T859" s="73"/>
      <c r="U859" s="73"/>
      <c r="V859" s="73"/>
      <c r="W859" s="73"/>
      <c r="X859" s="73"/>
      <c r="Y859" s="73"/>
      <c r="Z859" s="73"/>
      <c r="AA859" s="73"/>
      <c r="AB859" s="73"/>
      <c r="AC859" s="73"/>
      <c r="AD859" s="73"/>
      <c r="AE859" s="73"/>
      <c r="AF859" s="47"/>
      <c r="AG859" s="73"/>
      <c r="AH859" s="73"/>
      <c r="AI859" s="47"/>
      <c r="AJ859" s="73"/>
    </row>
    <row r="860" spans="17:36" x14ac:dyDescent="0.25">
      <c r="Q860" s="73"/>
      <c r="R860" s="73"/>
      <c r="S860" s="73"/>
      <c r="T860" s="73"/>
      <c r="U860" s="73"/>
      <c r="V860" s="73"/>
      <c r="W860" s="73"/>
      <c r="X860" s="73"/>
      <c r="Y860" s="73"/>
      <c r="Z860" s="73"/>
      <c r="AA860" s="73"/>
      <c r="AB860" s="73"/>
      <c r="AC860" s="73"/>
      <c r="AD860" s="73"/>
      <c r="AE860" s="73"/>
      <c r="AF860" s="47"/>
      <c r="AG860" s="73"/>
      <c r="AH860" s="73"/>
      <c r="AI860" s="47"/>
      <c r="AJ860" s="73"/>
    </row>
    <row r="861" spans="17:36" x14ac:dyDescent="0.25">
      <c r="Q861" s="73"/>
      <c r="R861" s="73"/>
      <c r="S861" s="73"/>
      <c r="T861" s="73"/>
      <c r="U861" s="73"/>
      <c r="V861" s="73"/>
      <c r="W861" s="73"/>
      <c r="X861" s="73"/>
      <c r="Y861" s="73"/>
      <c r="Z861" s="73"/>
      <c r="AA861" s="73"/>
      <c r="AB861" s="73"/>
      <c r="AC861" s="73"/>
      <c r="AD861" s="73"/>
      <c r="AE861" s="73"/>
      <c r="AF861" s="47"/>
      <c r="AG861" s="73"/>
      <c r="AH861" s="73"/>
      <c r="AI861" s="47"/>
      <c r="AJ861" s="73"/>
    </row>
    <row r="862" spans="17:36" x14ac:dyDescent="0.25">
      <c r="Q862" s="73"/>
      <c r="R862" s="73"/>
      <c r="S862" s="73"/>
      <c r="T862" s="73"/>
      <c r="U862" s="73"/>
      <c r="V862" s="73"/>
      <c r="W862" s="73"/>
      <c r="X862" s="73"/>
      <c r="Y862" s="73"/>
      <c r="Z862" s="73"/>
      <c r="AA862" s="73"/>
      <c r="AB862" s="73"/>
      <c r="AC862" s="73"/>
      <c r="AD862" s="73"/>
      <c r="AE862" s="73"/>
      <c r="AF862" s="47"/>
      <c r="AG862" s="73"/>
      <c r="AH862" s="73"/>
      <c r="AI862" s="47"/>
      <c r="AJ862" s="73"/>
    </row>
    <row r="863" spans="17:36" x14ac:dyDescent="0.25">
      <c r="Q863" s="73"/>
      <c r="R863" s="73"/>
      <c r="S863" s="73"/>
      <c r="T863" s="73"/>
      <c r="U863" s="73"/>
      <c r="V863" s="73"/>
      <c r="W863" s="73"/>
      <c r="X863" s="73"/>
      <c r="Y863" s="73"/>
      <c r="Z863" s="73"/>
      <c r="AA863" s="73"/>
      <c r="AB863" s="73"/>
      <c r="AC863" s="73"/>
      <c r="AD863" s="73"/>
      <c r="AE863" s="73"/>
      <c r="AF863" s="47"/>
      <c r="AG863" s="73"/>
      <c r="AH863" s="73"/>
      <c r="AI863" s="47"/>
      <c r="AJ863" s="73"/>
    </row>
    <row r="864" spans="17:36" x14ac:dyDescent="0.25">
      <c r="Q864" s="73"/>
      <c r="R864" s="73"/>
      <c r="S864" s="73"/>
      <c r="T864" s="73"/>
      <c r="U864" s="73"/>
      <c r="V864" s="73"/>
      <c r="W864" s="73"/>
      <c r="X864" s="73"/>
      <c r="Y864" s="73"/>
      <c r="Z864" s="73"/>
      <c r="AA864" s="73"/>
      <c r="AB864" s="73"/>
      <c r="AC864" s="73"/>
      <c r="AD864" s="73"/>
      <c r="AE864" s="73"/>
      <c r="AF864" s="47"/>
      <c r="AG864" s="73"/>
      <c r="AH864" s="73"/>
      <c r="AI864" s="47"/>
      <c r="AJ864" s="73"/>
    </row>
    <row r="865" spans="17:36" x14ac:dyDescent="0.25">
      <c r="Q865" s="73"/>
      <c r="R865" s="73"/>
      <c r="S865" s="73"/>
      <c r="T865" s="73"/>
      <c r="U865" s="73"/>
      <c r="V865" s="73"/>
      <c r="W865" s="73"/>
      <c r="X865" s="73"/>
      <c r="Y865" s="73"/>
      <c r="Z865" s="73"/>
      <c r="AA865" s="73"/>
      <c r="AB865" s="73"/>
      <c r="AC865" s="73"/>
      <c r="AD865" s="73"/>
      <c r="AE865" s="73"/>
      <c r="AF865" s="47"/>
      <c r="AG865" s="73"/>
      <c r="AH865" s="73"/>
      <c r="AI865" s="47"/>
      <c r="AJ865" s="73"/>
    </row>
    <row r="866" spans="17:36" x14ac:dyDescent="0.25">
      <c r="Q866" s="73"/>
      <c r="R866" s="73"/>
      <c r="S866" s="73"/>
      <c r="T866" s="73"/>
      <c r="U866" s="73"/>
      <c r="V866" s="73"/>
      <c r="W866" s="73"/>
      <c r="X866" s="73"/>
      <c r="Y866" s="73"/>
      <c r="Z866" s="73"/>
      <c r="AA866" s="73"/>
      <c r="AB866" s="73"/>
      <c r="AC866" s="73"/>
      <c r="AD866" s="73"/>
      <c r="AE866" s="73"/>
      <c r="AF866" s="47"/>
      <c r="AG866" s="73"/>
      <c r="AH866" s="73"/>
      <c r="AI866" s="47"/>
      <c r="AJ866" s="73"/>
    </row>
    <row r="867" spans="17:36" x14ac:dyDescent="0.25">
      <c r="Q867" s="73"/>
      <c r="R867" s="73"/>
      <c r="S867" s="73"/>
      <c r="T867" s="73"/>
      <c r="U867" s="73"/>
      <c r="V867" s="73"/>
      <c r="W867" s="73"/>
      <c r="X867" s="73"/>
      <c r="Y867" s="73"/>
      <c r="Z867" s="73"/>
      <c r="AA867" s="73"/>
      <c r="AB867" s="73"/>
      <c r="AC867" s="73"/>
      <c r="AD867" s="73"/>
      <c r="AE867" s="73"/>
      <c r="AF867" s="47"/>
      <c r="AG867" s="73"/>
      <c r="AH867" s="73"/>
      <c r="AI867" s="47"/>
      <c r="AJ867" s="73"/>
    </row>
    <row r="868" spans="17:36" x14ac:dyDescent="0.25">
      <c r="Q868" s="73"/>
      <c r="R868" s="73"/>
      <c r="S868" s="73"/>
      <c r="T868" s="73"/>
      <c r="U868" s="73"/>
      <c r="V868" s="73"/>
      <c r="W868" s="73"/>
      <c r="X868" s="73"/>
      <c r="Y868" s="73"/>
      <c r="Z868" s="73"/>
      <c r="AA868" s="73"/>
      <c r="AB868" s="73"/>
      <c r="AC868" s="73"/>
      <c r="AD868" s="73"/>
      <c r="AE868" s="73"/>
      <c r="AF868" s="47"/>
      <c r="AG868" s="73"/>
      <c r="AH868" s="73"/>
      <c r="AI868" s="47"/>
      <c r="AJ868" s="73"/>
    </row>
    <row r="869" spans="17:36" x14ac:dyDescent="0.25">
      <c r="Q869" s="73"/>
      <c r="R869" s="73"/>
      <c r="S869" s="73"/>
      <c r="T869" s="73"/>
      <c r="U869" s="73"/>
      <c r="V869" s="73"/>
      <c r="W869" s="73"/>
      <c r="X869" s="73"/>
      <c r="Y869" s="73"/>
      <c r="Z869" s="73"/>
      <c r="AA869" s="73"/>
      <c r="AB869" s="73"/>
      <c r="AC869" s="73"/>
      <c r="AD869" s="73"/>
      <c r="AE869" s="73"/>
      <c r="AF869" s="47"/>
      <c r="AG869" s="73"/>
      <c r="AH869" s="73"/>
      <c r="AI869" s="47"/>
      <c r="AJ869" s="73"/>
    </row>
    <row r="870" spans="17:36" x14ac:dyDescent="0.25">
      <c r="Q870" s="73"/>
      <c r="R870" s="73"/>
      <c r="S870" s="73"/>
      <c r="T870" s="73"/>
      <c r="U870" s="73"/>
      <c r="V870" s="73"/>
      <c r="W870" s="73"/>
      <c r="X870" s="73"/>
      <c r="Y870" s="73"/>
      <c r="Z870" s="73"/>
      <c r="AA870" s="73"/>
      <c r="AB870" s="73"/>
      <c r="AC870" s="73"/>
      <c r="AD870" s="73"/>
      <c r="AE870" s="73"/>
      <c r="AF870" s="47"/>
      <c r="AG870" s="73"/>
      <c r="AH870" s="73"/>
      <c r="AI870" s="47"/>
      <c r="AJ870" s="73"/>
    </row>
    <row r="871" spans="17:36" x14ac:dyDescent="0.25">
      <c r="Q871" s="73"/>
      <c r="R871" s="73"/>
      <c r="S871" s="73"/>
      <c r="T871" s="73"/>
      <c r="U871" s="73"/>
      <c r="V871" s="73"/>
      <c r="W871" s="73"/>
      <c r="X871" s="73"/>
      <c r="Y871" s="73"/>
      <c r="Z871" s="73"/>
      <c r="AA871" s="73"/>
      <c r="AB871" s="73"/>
      <c r="AC871" s="73"/>
      <c r="AD871" s="73"/>
      <c r="AE871" s="73"/>
      <c r="AF871" s="47"/>
      <c r="AG871" s="73"/>
      <c r="AH871" s="73"/>
      <c r="AI871" s="47"/>
      <c r="AJ871" s="73"/>
    </row>
    <row r="872" spans="17:36" x14ac:dyDescent="0.25">
      <c r="Q872" s="73"/>
      <c r="R872" s="73"/>
      <c r="S872" s="73"/>
      <c r="T872" s="73"/>
      <c r="U872" s="73"/>
      <c r="V872" s="73"/>
      <c r="W872" s="73"/>
      <c r="X872" s="73"/>
      <c r="Y872" s="73"/>
      <c r="Z872" s="73"/>
      <c r="AA872" s="73"/>
      <c r="AB872" s="73"/>
      <c r="AC872" s="73"/>
      <c r="AD872" s="73"/>
      <c r="AE872" s="73"/>
      <c r="AF872" s="47"/>
      <c r="AG872" s="73"/>
      <c r="AH872" s="73"/>
      <c r="AI872" s="47"/>
      <c r="AJ872" s="73"/>
    </row>
    <row r="873" spans="17:36" x14ac:dyDescent="0.25">
      <c r="Q873" s="73"/>
      <c r="R873" s="73"/>
      <c r="S873" s="73"/>
      <c r="T873" s="73"/>
      <c r="U873" s="73"/>
      <c r="V873" s="73"/>
      <c r="W873" s="73"/>
      <c r="X873" s="73"/>
      <c r="Y873" s="73"/>
      <c r="Z873" s="73"/>
      <c r="AA873" s="73"/>
      <c r="AB873" s="73"/>
      <c r="AC873" s="73"/>
      <c r="AD873" s="73"/>
      <c r="AE873" s="73"/>
      <c r="AF873" s="47"/>
      <c r="AG873" s="73"/>
      <c r="AH873" s="73"/>
      <c r="AI873" s="47"/>
      <c r="AJ873" s="73"/>
    </row>
    <row r="874" spans="17:36" x14ac:dyDescent="0.25">
      <c r="Q874" s="73"/>
      <c r="R874" s="73"/>
      <c r="S874" s="73"/>
      <c r="T874" s="73"/>
      <c r="U874" s="73"/>
      <c r="V874" s="73"/>
      <c r="W874" s="73"/>
      <c r="X874" s="73"/>
      <c r="Y874" s="73"/>
      <c r="Z874" s="73"/>
      <c r="AA874" s="73"/>
      <c r="AB874" s="73"/>
      <c r="AC874" s="73"/>
      <c r="AD874" s="73"/>
      <c r="AE874" s="73"/>
      <c r="AF874" s="47"/>
      <c r="AG874" s="73"/>
      <c r="AH874" s="73"/>
      <c r="AI874" s="47"/>
      <c r="AJ874" s="73"/>
    </row>
    <row r="875" spans="17:36" x14ac:dyDescent="0.25">
      <c r="Q875" s="73"/>
      <c r="R875" s="73"/>
      <c r="S875" s="73"/>
      <c r="T875" s="73"/>
      <c r="U875" s="73"/>
      <c r="V875" s="73"/>
      <c r="W875" s="73"/>
      <c r="X875" s="73"/>
      <c r="Y875" s="73"/>
      <c r="Z875" s="73"/>
      <c r="AA875" s="73"/>
      <c r="AB875" s="73"/>
      <c r="AC875" s="73"/>
      <c r="AD875" s="73"/>
      <c r="AE875" s="73"/>
      <c r="AF875" s="47"/>
      <c r="AG875" s="73"/>
      <c r="AH875" s="73"/>
      <c r="AI875" s="47"/>
      <c r="AJ875" s="73"/>
    </row>
    <row r="876" spans="17:36" x14ac:dyDescent="0.25">
      <c r="Q876" s="73"/>
      <c r="R876" s="73"/>
      <c r="S876" s="73"/>
      <c r="T876" s="73"/>
      <c r="U876" s="73"/>
      <c r="V876" s="73"/>
      <c r="W876" s="73"/>
      <c r="X876" s="73"/>
      <c r="Y876" s="73"/>
      <c r="Z876" s="73"/>
      <c r="AA876" s="73"/>
      <c r="AB876" s="73"/>
      <c r="AC876" s="73"/>
      <c r="AD876" s="73"/>
      <c r="AE876" s="73"/>
      <c r="AF876" s="47"/>
      <c r="AG876" s="73"/>
      <c r="AH876" s="73"/>
      <c r="AI876" s="47"/>
      <c r="AJ876" s="73"/>
    </row>
    <row r="877" spans="17:36" x14ac:dyDescent="0.25">
      <c r="Q877" s="73"/>
      <c r="R877" s="73"/>
      <c r="S877" s="73"/>
      <c r="T877" s="73"/>
      <c r="U877" s="73"/>
      <c r="V877" s="73"/>
      <c r="W877" s="73"/>
      <c r="X877" s="73"/>
      <c r="Y877" s="73"/>
      <c r="Z877" s="73"/>
      <c r="AA877" s="73"/>
      <c r="AB877" s="73"/>
      <c r="AC877" s="73"/>
      <c r="AD877" s="73"/>
      <c r="AE877" s="73"/>
      <c r="AF877" s="47"/>
      <c r="AG877" s="73"/>
      <c r="AH877" s="73"/>
      <c r="AI877" s="47"/>
      <c r="AJ877" s="73"/>
    </row>
    <row r="878" spans="17:36" x14ac:dyDescent="0.25">
      <c r="Q878" s="73"/>
      <c r="R878" s="73"/>
      <c r="S878" s="73"/>
      <c r="T878" s="73"/>
      <c r="U878" s="73"/>
      <c r="V878" s="73"/>
      <c r="W878" s="73"/>
      <c r="X878" s="73"/>
      <c r="Y878" s="73"/>
      <c r="Z878" s="73"/>
      <c r="AA878" s="73"/>
      <c r="AB878" s="73"/>
      <c r="AC878" s="73"/>
      <c r="AD878" s="73"/>
      <c r="AE878" s="73"/>
      <c r="AF878" s="47"/>
      <c r="AG878" s="73"/>
      <c r="AH878" s="73"/>
      <c r="AI878" s="47"/>
      <c r="AJ878" s="73"/>
    </row>
    <row r="879" spans="17:36" x14ac:dyDescent="0.25">
      <c r="Q879" s="73"/>
      <c r="R879" s="73"/>
      <c r="S879" s="73"/>
      <c r="T879" s="73"/>
      <c r="U879" s="73"/>
      <c r="V879" s="73"/>
      <c r="W879" s="73"/>
      <c r="X879" s="73"/>
      <c r="Y879" s="73"/>
      <c r="Z879" s="73"/>
      <c r="AA879" s="73"/>
      <c r="AB879" s="73"/>
      <c r="AC879" s="73"/>
      <c r="AD879" s="73"/>
      <c r="AE879" s="73"/>
      <c r="AF879" s="47"/>
      <c r="AG879" s="73"/>
      <c r="AH879" s="73"/>
      <c r="AI879" s="47"/>
      <c r="AJ879" s="73"/>
    </row>
    <row r="880" spans="17:36" x14ac:dyDescent="0.25">
      <c r="Q880" s="73"/>
      <c r="R880" s="73"/>
      <c r="S880" s="73"/>
      <c r="T880" s="73"/>
      <c r="U880" s="73"/>
      <c r="V880" s="73"/>
      <c r="W880" s="73"/>
      <c r="X880" s="73"/>
      <c r="Y880" s="73"/>
      <c r="Z880" s="73"/>
      <c r="AA880" s="73"/>
      <c r="AB880" s="73"/>
      <c r="AC880" s="73"/>
      <c r="AD880" s="73"/>
      <c r="AE880" s="73"/>
      <c r="AF880" s="47"/>
      <c r="AG880" s="73"/>
      <c r="AH880" s="73"/>
      <c r="AI880" s="47"/>
      <c r="AJ880" s="73"/>
    </row>
    <row r="881" spans="17:36" x14ac:dyDescent="0.25">
      <c r="Q881" s="73"/>
      <c r="R881" s="73"/>
      <c r="S881" s="73"/>
      <c r="T881" s="73"/>
      <c r="U881" s="73"/>
      <c r="V881" s="73"/>
      <c r="W881" s="73"/>
      <c r="X881" s="73"/>
      <c r="Y881" s="73"/>
      <c r="Z881" s="73"/>
      <c r="AA881" s="73"/>
      <c r="AB881" s="73"/>
      <c r="AC881" s="73"/>
      <c r="AD881" s="73"/>
      <c r="AE881" s="73"/>
      <c r="AF881" s="47"/>
      <c r="AG881" s="73"/>
      <c r="AH881" s="73"/>
      <c r="AI881" s="47"/>
      <c r="AJ881" s="73"/>
    </row>
    <row r="882" spans="17:36" x14ac:dyDescent="0.25">
      <c r="Q882" s="73"/>
      <c r="R882" s="73"/>
      <c r="S882" s="73"/>
      <c r="T882" s="73"/>
      <c r="U882" s="73"/>
      <c r="V882" s="73"/>
      <c r="W882" s="73"/>
      <c r="X882" s="73"/>
      <c r="Y882" s="73"/>
      <c r="Z882" s="73"/>
      <c r="AA882" s="73"/>
      <c r="AB882" s="73"/>
      <c r="AC882" s="73"/>
      <c r="AD882" s="73"/>
      <c r="AE882" s="73"/>
      <c r="AF882" s="47"/>
      <c r="AG882" s="73"/>
      <c r="AH882" s="73"/>
      <c r="AI882" s="47"/>
      <c r="AJ882" s="73"/>
    </row>
    <row r="883" spans="17:36" x14ac:dyDescent="0.25">
      <c r="Q883" s="73"/>
      <c r="R883" s="73"/>
      <c r="S883" s="73"/>
      <c r="T883" s="73"/>
      <c r="U883" s="73"/>
      <c r="V883" s="73"/>
      <c r="W883" s="73"/>
      <c r="X883" s="73"/>
      <c r="Y883" s="73"/>
      <c r="Z883" s="73"/>
      <c r="AA883" s="73"/>
      <c r="AB883" s="73"/>
      <c r="AC883" s="73"/>
      <c r="AD883" s="73"/>
      <c r="AE883" s="73"/>
      <c r="AF883" s="47"/>
      <c r="AG883" s="73"/>
      <c r="AH883" s="73"/>
      <c r="AI883" s="47"/>
      <c r="AJ883" s="73"/>
    </row>
    <row r="884" spans="17:36" x14ac:dyDescent="0.25">
      <c r="Q884" s="73"/>
      <c r="R884" s="73"/>
      <c r="S884" s="73"/>
      <c r="T884" s="73"/>
      <c r="U884" s="73"/>
      <c r="V884" s="73"/>
      <c r="W884" s="73"/>
      <c r="X884" s="73"/>
      <c r="Y884" s="73"/>
      <c r="Z884" s="73"/>
      <c r="AA884" s="73"/>
      <c r="AB884" s="73"/>
      <c r="AC884" s="73"/>
      <c r="AD884" s="73"/>
      <c r="AE884" s="73"/>
      <c r="AF884" s="47"/>
      <c r="AG884" s="73"/>
      <c r="AH884" s="73"/>
      <c r="AI884" s="47"/>
      <c r="AJ884" s="73"/>
    </row>
    <row r="885" spans="17:36" x14ac:dyDescent="0.25">
      <c r="Q885" s="73"/>
      <c r="R885" s="73"/>
      <c r="S885" s="73"/>
      <c r="T885" s="73"/>
      <c r="U885" s="73"/>
      <c r="V885" s="73"/>
      <c r="W885" s="73"/>
      <c r="X885" s="73"/>
      <c r="Y885" s="73"/>
      <c r="Z885" s="73"/>
      <c r="AA885" s="73"/>
      <c r="AB885" s="73"/>
      <c r="AC885" s="73"/>
      <c r="AD885" s="73"/>
      <c r="AE885" s="73"/>
      <c r="AF885" s="47"/>
      <c r="AG885" s="73"/>
      <c r="AH885" s="73"/>
      <c r="AI885" s="47"/>
      <c r="AJ885" s="73"/>
    </row>
    <row r="886" spans="17:36" x14ac:dyDescent="0.25">
      <c r="Q886" s="73"/>
      <c r="R886" s="73"/>
      <c r="S886" s="73"/>
      <c r="T886" s="73"/>
      <c r="U886" s="73"/>
      <c r="V886" s="73"/>
      <c r="W886" s="73"/>
      <c r="X886" s="73"/>
      <c r="Y886" s="73"/>
      <c r="Z886" s="73"/>
      <c r="AA886" s="73"/>
      <c r="AB886" s="73"/>
      <c r="AC886" s="73"/>
      <c r="AD886" s="73"/>
      <c r="AE886" s="73"/>
      <c r="AF886" s="47"/>
      <c r="AG886" s="73"/>
      <c r="AH886" s="73"/>
      <c r="AI886" s="47"/>
      <c r="AJ886" s="73"/>
    </row>
    <row r="887" spans="17:36" x14ac:dyDescent="0.25">
      <c r="Q887" s="73"/>
      <c r="R887" s="73"/>
      <c r="S887" s="73"/>
      <c r="T887" s="73"/>
      <c r="U887" s="73"/>
      <c r="V887" s="73"/>
      <c r="W887" s="73"/>
      <c r="X887" s="73"/>
      <c r="Y887" s="73"/>
      <c r="Z887" s="73"/>
      <c r="AA887" s="73"/>
      <c r="AB887" s="73"/>
      <c r="AC887" s="73"/>
      <c r="AD887" s="73"/>
      <c r="AE887" s="73"/>
      <c r="AF887" s="47"/>
      <c r="AG887" s="73"/>
      <c r="AH887" s="73"/>
      <c r="AI887" s="47"/>
      <c r="AJ887" s="73"/>
    </row>
    <row r="888" spans="17:36" x14ac:dyDescent="0.25">
      <c r="Q888" s="73"/>
      <c r="R888" s="73"/>
      <c r="S888" s="73"/>
      <c r="T888" s="73"/>
      <c r="U888" s="73"/>
      <c r="V888" s="73"/>
      <c r="W888" s="73"/>
      <c r="X888" s="73"/>
      <c r="Y888" s="73"/>
      <c r="Z888" s="73"/>
      <c r="AA888" s="73"/>
      <c r="AB888" s="73"/>
      <c r="AC888" s="73"/>
      <c r="AD888" s="73"/>
      <c r="AE888" s="73"/>
      <c r="AF888" s="47"/>
      <c r="AG888" s="73"/>
      <c r="AH888" s="73"/>
      <c r="AI888" s="47"/>
      <c r="AJ888" s="73"/>
    </row>
    <row r="889" spans="17:36" x14ac:dyDescent="0.25">
      <c r="Q889" s="73"/>
      <c r="R889" s="73"/>
      <c r="S889" s="73"/>
      <c r="T889" s="73"/>
      <c r="U889" s="73"/>
      <c r="V889" s="73"/>
      <c r="W889" s="73"/>
      <c r="X889" s="73"/>
      <c r="Y889" s="73"/>
      <c r="Z889" s="73"/>
      <c r="AA889" s="73"/>
      <c r="AB889" s="73"/>
      <c r="AC889" s="73"/>
      <c r="AD889" s="73"/>
      <c r="AE889" s="73"/>
      <c r="AF889" s="47"/>
      <c r="AG889" s="73"/>
      <c r="AH889" s="73"/>
      <c r="AI889" s="47"/>
      <c r="AJ889" s="73"/>
    </row>
    <row r="890" spans="17:36" x14ac:dyDescent="0.25">
      <c r="Q890" s="73"/>
      <c r="R890" s="73"/>
      <c r="S890" s="73"/>
      <c r="T890" s="73"/>
      <c r="U890" s="73"/>
      <c r="V890" s="73"/>
      <c r="W890" s="73"/>
      <c r="X890" s="73"/>
      <c r="Y890" s="73"/>
      <c r="Z890" s="73"/>
      <c r="AA890" s="73"/>
      <c r="AB890" s="73"/>
      <c r="AC890" s="73"/>
      <c r="AD890" s="73"/>
      <c r="AE890" s="73"/>
      <c r="AF890" s="47"/>
      <c r="AG890" s="73"/>
      <c r="AH890" s="73"/>
      <c r="AI890" s="47"/>
      <c r="AJ890" s="73"/>
    </row>
    <row r="891" spans="17:36" x14ac:dyDescent="0.25">
      <c r="Q891" s="73"/>
      <c r="R891" s="73"/>
      <c r="S891" s="73"/>
      <c r="T891" s="73"/>
      <c r="U891" s="73"/>
      <c r="V891" s="73"/>
      <c r="W891" s="73"/>
      <c r="X891" s="73"/>
      <c r="Y891" s="73"/>
      <c r="Z891" s="73"/>
      <c r="AA891" s="73"/>
      <c r="AB891" s="73"/>
      <c r="AC891" s="73"/>
      <c r="AD891" s="73"/>
      <c r="AE891" s="73"/>
      <c r="AF891" s="47"/>
      <c r="AG891" s="73"/>
      <c r="AH891" s="73"/>
      <c r="AI891" s="47"/>
      <c r="AJ891" s="73"/>
    </row>
    <row r="892" spans="17:36" x14ac:dyDescent="0.25">
      <c r="Q892" s="73"/>
      <c r="R892" s="73"/>
      <c r="S892" s="73"/>
      <c r="T892" s="73"/>
      <c r="U892" s="73"/>
      <c r="V892" s="73"/>
      <c r="W892" s="73"/>
      <c r="X892" s="73"/>
      <c r="Y892" s="73"/>
      <c r="Z892" s="73"/>
      <c r="AA892" s="73"/>
      <c r="AB892" s="73"/>
      <c r="AC892" s="73"/>
      <c r="AD892" s="73"/>
      <c r="AE892" s="73"/>
      <c r="AF892" s="47"/>
      <c r="AG892" s="73"/>
      <c r="AH892" s="73"/>
      <c r="AI892" s="47"/>
      <c r="AJ892" s="73"/>
    </row>
    <row r="893" spans="17:36" x14ac:dyDescent="0.25">
      <c r="Q893" s="73"/>
      <c r="R893" s="73"/>
      <c r="S893" s="73"/>
      <c r="T893" s="73"/>
      <c r="U893" s="73"/>
      <c r="V893" s="73"/>
      <c r="W893" s="73"/>
      <c r="X893" s="73"/>
      <c r="Y893" s="73"/>
      <c r="Z893" s="73"/>
      <c r="AA893" s="73"/>
      <c r="AB893" s="73"/>
      <c r="AC893" s="73"/>
      <c r="AD893" s="73"/>
      <c r="AE893" s="73"/>
      <c r="AF893" s="47"/>
      <c r="AG893" s="73"/>
      <c r="AH893" s="73"/>
      <c r="AI893" s="47"/>
      <c r="AJ893" s="73"/>
    </row>
    <row r="894" spans="17:36" x14ac:dyDescent="0.25">
      <c r="Q894" s="73"/>
      <c r="R894" s="73"/>
      <c r="S894" s="73"/>
      <c r="T894" s="73"/>
      <c r="U894" s="73"/>
      <c r="V894" s="73"/>
      <c r="W894" s="73"/>
      <c r="X894" s="73"/>
      <c r="Y894" s="73"/>
      <c r="Z894" s="73"/>
      <c r="AA894" s="73"/>
      <c r="AB894" s="73"/>
      <c r="AC894" s="73"/>
      <c r="AD894" s="73"/>
      <c r="AE894" s="73"/>
      <c r="AF894" s="47"/>
      <c r="AG894" s="73"/>
      <c r="AH894" s="73"/>
      <c r="AI894" s="47"/>
      <c r="AJ894" s="73"/>
    </row>
    <row r="895" spans="17:36" x14ac:dyDescent="0.25">
      <c r="Q895" s="73"/>
      <c r="R895" s="73"/>
      <c r="S895" s="73"/>
      <c r="T895" s="73"/>
      <c r="U895" s="73"/>
      <c r="V895" s="73"/>
      <c r="W895" s="73"/>
      <c r="X895" s="73"/>
      <c r="Y895" s="73"/>
      <c r="Z895" s="73"/>
      <c r="AA895" s="73"/>
      <c r="AB895" s="73"/>
      <c r="AC895" s="73"/>
      <c r="AD895" s="73"/>
      <c r="AE895" s="73"/>
      <c r="AF895" s="47"/>
      <c r="AG895" s="73"/>
      <c r="AH895" s="73"/>
      <c r="AI895" s="47"/>
      <c r="AJ895" s="73"/>
    </row>
    <row r="896" spans="17:36" x14ac:dyDescent="0.25">
      <c r="Q896" s="73"/>
      <c r="R896" s="73"/>
      <c r="S896" s="73"/>
      <c r="T896" s="73"/>
      <c r="U896" s="73"/>
      <c r="V896" s="73"/>
      <c r="W896" s="73"/>
      <c r="X896" s="73"/>
      <c r="Y896" s="73"/>
      <c r="Z896" s="73"/>
      <c r="AA896" s="73"/>
      <c r="AB896" s="73"/>
      <c r="AC896" s="73"/>
      <c r="AD896" s="73"/>
      <c r="AE896" s="73"/>
      <c r="AF896" s="47"/>
      <c r="AG896" s="73"/>
      <c r="AH896" s="73"/>
      <c r="AI896" s="47"/>
      <c r="AJ896" s="73"/>
    </row>
    <row r="897" spans="17:36" x14ac:dyDescent="0.25">
      <c r="Q897" s="73"/>
      <c r="R897" s="73"/>
      <c r="S897" s="73"/>
      <c r="T897" s="73"/>
      <c r="U897" s="73"/>
      <c r="V897" s="73"/>
      <c r="W897" s="73"/>
      <c r="X897" s="73"/>
      <c r="Y897" s="73"/>
      <c r="Z897" s="73"/>
      <c r="AA897" s="73"/>
      <c r="AB897" s="73"/>
      <c r="AC897" s="73"/>
      <c r="AD897" s="73"/>
      <c r="AE897" s="73"/>
      <c r="AF897" s="47"/>
      <c r="AG897" s="73"/>
      <c r="AH897" s="73"/>
      <c r="AI897" s="47"/>
      <c r="AJ897" s="73"/>
    </row>
    <row r="898" spans="17:36" x14ac:dyDescent="0.25">
      <c r="Q898" s="73"/>
      <c r="R898" s="73"/>
      <c r="S898" s="73"/>
      <c r="T898" s="73"/>
      <c r="U898" s="73"/>
      <c r="V898" s="73"/>
      <c r="W898" s="73"/>
      <c r="X898" s="73"/>
      <c r="Y898" s="73"/>
      <c r="Z898" s="73"/>
      <c r="AA898" s="73"/>
      <c r="AB898" s="73"/>
      <c r="AC898" s="73"/>
      <c r="AD898" s="73"/>
      <c r="AE898" s="73"/>
      <c r="AF898" s="47"/>
      <c r="AG898" s="73"/>
      <c r="AH898" s="73"/>
      <c r="AI898" s="47"/>
      <c r="AJ898" s="73"/>
    </row>
    <row r="899" spans="17:36" x14ac:dyDescent="0.25">
      <c r="Q899" s="73"/>
      <c r="R899" s="73"/>
      <c r="S899" s="73"/>
      <c r="T899" s="73"/>
      <c r="U899" s="73"/>
      <c r="V899" s="73"/>
      <c r="W899" s="73"/>
      <c r="X899" s="73"/>
      <c r="Y899" s="73"/>
      <c r="Z899" s="73"/>
      <c r="AA899" s="73"/>
      <c r="AB899" s="73"/>
      <c r="AC899" s="73"/>
      <c r="AD899" s="73"/>
      <c r="AE899" s="73"/>
      <c r="AF899" s="47"/>
      <c r="AG899" s="73"/>
      <c r="AH899" s="73"/>
      <c r="AI899" s="47"/>
      <c r="AJ899" s="73"/>
    </row>
    <row r="900" spans="17:36" x14ac:dyDescent="0.25">
      <c r="Q900" s="73"/>
      <c r="R900" s="73"/>
      <c r="S900" s="73"/>
      <c r="T900" s="73"/>
      <c r="U900" s="73"/>
      <c r="V900" s="73"/>
      <c r="W900" s="73"/>
      <c r="X900" s="73"/>
      <c r="Y900" s="73"/>
      <c r="Z900" s="73"/>
      <c r="AA900" s="73"/>
      <c r="AB900" s="73"/>
      <c r="AC900" s="73"/>
      <c r="AD900" s="73"/>
      <c r="AE900" s="73"/>
      <c r="AF900" s="47"/>
      <c r="AG900" s="73"/>
      <c r="AH900" s="73"/>
      <c r="AI900" s="47"/>
      <c r="AJ900" s="73"/>
    </row>
    <row r="901" spans="17:36" x14ac:dyDescent="0.25">
      <c r="Q901" s="73"/>
      <c r="R901" s="73"/>
      <c r="S901" s="73"/>
      <c r="T901" s="73"/>
      <c r="U901" s="73"/>
      <c r="V901" s="73"/>
      <c r="W901" s="73"/>
      <c r="X901" s="73"/>
      <c r="Y901" s="73"/>
      <c r="Z901" s="73"/>
      <c r="AA901" s="73"/>
      <c r="AB901" s="73"/>
      <c r="AC901" s="73"/>
      <c r="AD901" s="73"/>
      <c r="AE901" s="73"/>
      <c r="AF901" s="47"/>
      <c r="AG901" s="73"/>
      <c r="AH901" s="73"/>
      <c r="AI901" s="47"/>
      <c r="AJ901" s="73"/>
    </row>
    <row r="902" spans="17:36" x14ac:dyDescent="0.25">
      <c r="Q902" s="73"/>
      <c r="R902" s="73"/>
      <c r="S902" s="73"/>
      <c r="T902" s="73"/>
      <c r="U902" s="73"/>
      <c r="V902" s="73"/>
      <c r="W902" s="73"/>
      <c r="X902" s="73"/>
      <c r="Y902" s="73"/>
      <c r="Z902" s="73"/>
      <c r="AA902" s="73"/>
      <c r="AB902" s="73"/>
      <c r="AC902" s="73"/>
      <c r="AD902" s="73"/>
      <c r="AE902" s="73"/>
      <c r="AF902" s="47"/>
      <c r="AG902" s="73"/>
      <c r="AH902" s="73"/>
      <c r="AI902" s="47"/>
      <c r="AJ902" s="73"/>
    </row>
    <row r="903" spans="17:36" x14ac:dyDescent="0.25">
      <c r="Q903" s="73"/>
      <c r="R903" s="73"/>
      <c r="S903" s="73"/>
      <c r="T903" s="73"/>
      <c r="U903" s="73"/>
      <c r="V903" s="73"/>
      <c r="W903" s="73"/>
      <c r="X903" s="73"/>
      <c r="Y903" s="73"/>
      <c r="Z903" s="73"/>
      <c r="AA903" s="73"/>
      <c r="AB903" s="73"/>
      <c r="AC903" s="73"/>
      <c r="AD903" s="73"/>
      <c r="AE903" s="73"/>
      <c r="AF903" s="47"/>
      <c r="AG903" s="73"/>
      <c r="AH903" s="73"/>
      <c r="AI903" s="47"/>
      <c r="AJ903" s="73"/>
    </row>
  </sheetData>
  <autoFilter ref="A19:BL103" xr:uid="{00000000-0009-0000-0000-000008000000}"/>
  <mergeCells count="22">
    <mergeCell ref="C13:F13"/>
    <mergeCell ref="G13:O13"/>
    <mergeCell ref="C14:F14"/>
    <mergeCell ref="C8:O8"/>
    <mergeCell ref="C9:O9"/>
    <mergeCell ref="C11:F11"/>
    <mergeCell ref="G11:O11"/>
    <mergeCell ref="C12:F12"/>
    <mergeCell ref="G12:O12"/>
    <mergeCell ref="G14:O14"/>
    <mergeCell ref="C7:O7"/>
    <mergeCell ref="C3:G3"/>
    <mergeCell ref="C4:D4"/>
    <mergeCell ref="C5:O5"/>
    <mergeCell ref="C6:O6"/>
    <mergeCell ref="Q17:AD17"/>
    <mergeCell ref="C15:F15"/>
    <mergeCell ref="G15:O15"/>
    <mergeCell ref="C16:F16"/>
    <mergeCell ref="G16:O16"/>
    <mergeCell ref="C17:F17"/>
    <mergeCell ref="G17:O17"/>
  </mergeCells>
  <phoneticPr fontId="37" type="noConversion"/>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D1BB956B2200D4F8F4C82D268278ADA" ma:contentTypeVersion="12" ma:contentTypeDescription="Create a new document." ma:contentTypeScope="" ma:versionID="81bfb15f4920e2f035b5748ad9d3ce8c">
  <xsd:schema xmlns:xsd="http://www.w3.org/2001/XMLSchema" xmlns:xs="http://www.w3.org/2001/XMLSchema" xmlns:p="http://schemas.microsoft.com/office/2006/metadata/properties" xmlns:ns1="http://schemas.microsoft.com/sharepoint/v3" xmlns:ns2="7c121919-ebe2-4136-b71a-ea95b07476f9" xmlns:ns3="61bc3a3a-1e21-4798-bb4f-aed2f33fd645" targetNamespace="http://schemas.microsoft.com/office/2006/metadata/properties" ma:root="true" ma:fieldsID="549b662c5c35adce1dc3b0e2fa3e75fd" ns1:_="" ns2:_="" ns3:_="">
    <xsd:import namespace="http://schemas.microsoft.com/sharepoint/v3"/>
    <xsd:import namespace="7c121919-ebe2-4136-b71a-ea95b07476f9"/>
    <xsd:import namespace="61bc3a3a-1e21-4798-bb4f-aed2f33fd645"/>
    <xsd:element name="properties">
      <xsd:complexType>
        <xsd:sequence>
          <xsd:element name="documentManagement">
            <xsd:complexType>
              <xsd:all>
                <xsd:element ref="ns2:MediaServiceMetadata" minOccurs="0"/>
                <xsd:element ref="ns2:MediaServiceFastMetadata" minOccurs="0"/>
                <xsd:element ref="ns1:_ip_UnifiedCompliancePolicyProperties" minOccurs="0"/>
                <xsd:element ref="ns1:_ip_UnifiedCompliancePolicyUIAction"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0" nillable="true" ma:displayName="Unified Compliance Policy Properties" ma:hidden="true" ma:internalName="_ip_UnifiedCompliancePolicyProperties">
      <xsd:simpleType>
        <xsd:restriction base="dms:Note"/>
      </xsd:simpleType>
    </xsd:element>
    <xsd:element name="_ip_UnifiedCompliancePolicyUIAction" ma:index="1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c121919-ebe2-4136-b71a-ea95b07476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1bc3a3a-1e21-4798-bb4f-aed2f33fd64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4928CAA1-ED24-4CF5-930B-FFF96F6F4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c121919-ebe2-4136-b71a-ea95b07476f9"/>
    <ds:schemaRef ds:uri="61bc3a3a-1e21-4798-bb4f-aed2f33fd64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9820976-2D26-49DC-873F-41347B65B8B0}">
  <ds:schemaRefs>
    <ds:schemaRef ds:uri="http://schemas.microsoft.com/sharepoint/v3/contenttype/forms"/>
  </ds:schemaRefs>
</ds:datastoreItem>
</file>

<file path=customXml/itemProps3.xml><?xml version="1.0" encoding="utf-8"?>
<ds:datastoreItem xmlns:ds="http://schemas.openxmlformats.org/officeDocument/2006/customXml" ds:itemID="{2695DBFE-92C0-4090-92B3-4764481A36D5}">
  <ds:schemaRefs>
    <ds:schemaRef ds:uri="http://schemas.microsoft.com/sharepoint/v3"/>
    <ds:schemaRef ds:uri="http://schemas.microsoft.com/office/2006/documentManagement/types"/>
    <ds:schemaRef ds:uri="http://purl.org/dc/terms/"/>
    <ds:schemaRef ds:uri="http://schemas.openxmlformats.org/package/2006/metadata/core-properties"/>
    <ds:schemaRef ds:uri="http://purl.org/dc/elements/1.1/"/>
    <ds:schemaRef ds:uri="http://schemas.microsoft.com/office/infopath/2007/PartnerControls"/>
    <ds:schemaRef ds:uri="61bc3a3a-1e21-4798-bb4f-aed2f33fd645"/>
    <ds:schemaRef ds:uri="http://schemas.microsoft.com/office/2006/metadata/properties"/>
    <ds:schemaRef ds:uri="7c121919-ebe2-4136-b71a-ea95b07476f9"/>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40</vt:i4>
      </vt:variant>
    </vt:vector>
  </HeadingPairs>
  <TitlesOfParts>
    <vt:vector size="40" baseType="lpstr">
      <vt:lpstr>Sheetlist</vt:lpstr>
      <vt:lpstr>SystemsDiagram</vt:lpstr>
      <vt:lpstr>Schoolchanges</vt:lpstr>
      <vt:lpstr>Rates</vt:lpstr>
      <vt:lpstr>All Transactions</vt:lpstr>
      <vt:lpstr>School CFR</vt:lpstr>
      <vt:lpstr>SchoolReport</vt:lpstr>
      <vt:lpstr>Summary Table</vt:lpstr>
      <vt:lpstr>APT</vt:lpstr>
      <vt:lpstr>APTPay</vt:lpstr>
      <vt:lpstr>APTCR </vt:lpstr>
      <vt:lpstr>PPG</vt:lpstr>
      <vt:lpstr>PPGPAY</vt:lpstr>
      <vt:lpstr>PPGCR</vt:lpstr>
      <vt:lpstr>TPG</vt:lpstr>
      <vt:lpstr>TPGPAY</vt:lpstr>
      <vt:lpstr>TPGCR</vt:lpstr>
      <vt:lpstr>POST16</vt:lpstr>
      <vt:lpstr>POST16PAY</vt:lpstr>
      <vt:lpstr>GRANTS</vt:lpstr>
      <vt:lpstr>GRANTSPAY</vt:lpstr>
      <vt:lpstr>HNPlaces</vt:lpstr>
      <vt:lpstr>HNPlacesPay</vt:lpstr>
      <vt:lpstr>MISC</vt:lpstr>
      <vt:lpstr>MiscPay</vt:lpstr>
      <vt:lpstr>MiscCR</vt:lpstr>
      <vt:lpstr>DEDEL</vt:lpstr>
      <vt:lpstr>DEDELCR</vt:lpstr>
      <vt:lpstr>HNTopUp</vt:lpstr>
      <vt:lpstr>HNTopUpPay</vt:lpstr>
      <vt:lpstr>HNTopUpCR</vt:lpstr>
      <vt:lpstr>SEN</vt:lpstr>
      <vt:lpstr>CCs</vt:lpstr>
      <vt:lpstr>COVID</vt:lpstr>
      <vt:lpstr>COVIDPAY</vt:lpstr>
      <vt:lpstr>COVIDCR</vt:lpstr>
      <vt:lpstr>Payroll Totals by Month</vt:lpstr>
      <vt:lpstr>PayrollCR</vt:lpstr>
      <vt:lpstr>Schools</vt:lpstr>
      <vt:lpstr>IntegraPayroll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Beckman, Carol</dc:creator>
  <cp:keywords/>
  <dc:description/>
  <cp:lastModifiedBy>Asong, Ndenko</cp:lastModifiedBy>
  <cp:revision/>
  <dcterms:created xsi:type="dcterms:W3CDTF">2020-08-12T10:55:46Z</dcterms:created>
  <dcterms:modified xsi:type="dcterms:W3CDTF">2022-05-16T11:32:54Z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0x0101006D1BB956B2200D4F8F4C82D268278ADA</vt:lpwstr>
  </property>
</Properties>
</file>